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Projects\Prive\Kuro-Werken-Client\doc\"/>
    </mc:Choice>
  </mc:AlternateContent>
  <xr:revisionPtr revIDLastSave="0" documentId="13_ncr:1_{6B66B01C-580D-4112-8BF7-232500C53FCF}" xr6:coauthVersionLast="43" xr6:coauthVersionMax="43" xr10:uidLastSave="{00000000-0000-0000-0000-000000000000}"/>
  <bookViews>
    <workbookView xWindow="-120" yWindow="-120" windowWidth="29040" windowHeight="15840" tabRatio="793" activeTab="1" xr2:uid="{00000000-000D-0000-FFFF-FFFF00000000}"/>
  </bookViews>
  <sheets>
    <sheet name="Projecten" sheetId="3" r:id="rId1"/>
    <sheet name="In Productie" sheetId="2" r:id="rId2"/>
    <sheet name="Reeds geproduceerd" sheetId="4" r:id="rId3"/>
    <sheet name="Productiemedewerkers" sheetId="9" r:id="rId4"/>
    <sheet name="Materialen service nb" sheetId="10" r:id="rId5"/>
    <sheet name="Bosman transport" sheetId="6" r:id="rId6"/>
    <sheet name="Prognose" sheetId="7" r:id="rId7"/>
    <sheet name="Grafiek" sheetId="8" r:id="rId8"/>
  </sheets>
  <externalReferences>
    <externalReference r:id="rId9"/>
  </externalReferences>
  <definedNames>
    <definedName name="_xlnm.Print_Titles" localSheetId="1">'In Productie'!$2:$2</definedName>
    <definedName name="Z_0F7FDBD3_F322_4A37_A6FE_B527933DCCE6__wvu_PrintArea" localSheetId="1">'In Productie'!$B$1:$AA$2</definedName>
    <definedName name="Z_0F7FDBD3_F322_4A37_A6FE_B527933DCCE6__wvu_PrintArea" localSheetId="2">'Reeds geproduceerd'!$B$1:$Y$2</definedName>
    <definedName name="Z_22CDCF1B_A998_4C66_A90E_5BC54F71D148_.wvu.Cols" localSheetId="1" hidden="1">'In Productie'!$AD:$AK</definedName>
    <definedName name="Z_2F74A502_7472_4EB1_AF3F_7FF6720CCED1__wvu_PrintArea" localSheetId="1">'In Productie'!$B$1:$AA$2</definedName>
    <definedName name="Z_2F74A502_7472_4EB1_AF3F_7FF6720CCED1__wvu_PrintArea" localSheetId="2">'Reeds geproduceerd'!$B$1:$Y$2</definedName>
    <definedName name="Z_52151A09_F4D4_4704_9138_C9190318DAA0__wvu_PrintArea" localSheetId="1">'In Productie'!$B$1:$AA$2</definedName>
    <definedName name="Z_52151A09_F4D4_4704_9138_C9190318DAA0__wvu_PrintArea" localSheetId="2">'Reeds geproduceerd'!$B$1:$Y$2</definedName>
    <definedName name="Z_A4B4C488_3EA7_4625_A012_440BA441C61E__wvu_PrintArea" localSheetId="1">'In Productie'!$B$1:$AA$2</definedName>
    <definedName name="Z_A4B4C488_3EA7_4625_A012_440BA441C61E__wvu_PrintArea" localSheetId="2">'Reeds geproduceerd'!$B$1:$Y$2</definedName>
    <definedName name="Z_B1C455C4_2B37_4D1D_99FF_1C0CF64EBBA4__wvu_PrintArea" localSheetId="1">'In Productie'!$B$1:$AA$2</definedName>
    <definedName name="Z_B1C455C4_2B37_4D1D_99FF_1C0CF64EBBA4__wvu_PrintArea" localSheetId="2">'Reeds geproduceerd'!$B$1:$Y$2</definedName>
    <definedName name="Z_D0579260_8D68_4828_B03D_3A228966BEE4__wvu_PrintArea" localSheetId="1">'In Productie'!$B$1:$AA$2</definedName>
    <definedName name="Z_D0579260_8D68_4828_B03D_3A228966BEE4__wvu_PrintArea" localSheetId="2">'Reeds geproduceerd'!$B$1:$Y$2</definedName>
    <definedName name="Z_D0AEB4AB_D171_413B_84A9_3A015402B233__wvu_PrintArea" localSheetId="1">'In Productie'!$B$1:$AA$2</definedName>
    <definedName name="Z_D0AEB4AB_D171_413B_84A9_3A015402B233__wvu_PrintArea" localSheetId="2">'Reeds geproduceerd'!$B$1:$Y$2</definedName>
  </definedNames>
  <calcPr calcId="191029"/>
  <customWorkbookViews>
    <customWorkbookView name="Kuroproductie - Persoonlijke weergave" guid="{2B955BE0-C0D7-4178-BB91-BB50E7E2B647}" mergeInterval="0" personalView="1" maximized="1" xWindow="1912" yWindow="-8" windowWidth="1936" windowHeight="1066" tabRatio="663" activeSheetId="2"/>
    <customWorkbookView name="Sander - Persoonlijke weergave" guid="{EEF632F4-194A-46FA-A666-DFA3C20FCC0C}" mergeInterval="0" personalView="1" maximized="1" xWindow="-8" yWindow="-8" windowWidth="1936" windowHeight="1056" tabRatio="695" activeSheetId="5"/>
    <customWorkbookView name="Ronald - Persoonlijke weergave" guid="{43F5AAA3-B556-45FF-A35B-9AF3E75AD368}" mergeInterval="0" personalView="1" maximized="1" xWindow="-8" yWindow="-8" windowWidth="1936" windowHeight="1056" tabRatio="663" activeSheetId="1"/>
    <customWorkbookView name="Gebruiker - Persoonlijke weergave" guid="{BE55C6D2-CFCD-43C4-899B-009D5EF25234}" mergeInterval="0" personalView="1" maximized="1" xWindow="-8" yWindow="-8" windowWidth="1936" windowHeight="1056" tabRatio="663" activeSheetId="3"/>
    <customWorkbookView name="Beheerder - Persoonlijke weergave" guid="{7636C453-549A-4F6D-9430-D240E8CD914B}" mergeInterval="0" personalView="1" maximized="1" xWindow="-8" yWindow="-8" windowWidth="1936" windowHeight="1056" tabRatio="663" activeSheetId="2"/>
    <customWorkbookView name=" " guid="{0B23BC81-211D-BB48-9DD7-77C02AB951D5}" mergeInterval="0" personalView="1" maximized="1" windowWidth="1200" windowHeight="1000" tabRatio="1000" activeSheetId="1"/>
    <customWorkbookView name="Remko - Persoonlijke weergave" guid="{6253D632-6DBB-4325-BCEA-2CD8430E5C69}" mergeInterval="0" personalView="1" maximized="1" xWindow="-4" yWindow="-4" windowWidth="1928" windowHeight="1044" tabRatio="832" activeSheetId="2"/>
    <customWorkbookView name="Werkvoorbereiding - Persoonlijke weergave" guid="{44A32263-99D3-4627-8E19-5E90B1BA6A9B}" mergeInterval="0" personalView="1" maximized="1" xWindow="-8" yWindow="-8" windowWidth="1936" windowHeight="1056" tabRatio="663" activeSheetId="3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Roy - Persoonlijke weergave" guid="{22CDCF1B-A998-4C66-A90E-5BC54F71D148}" mergeInterval="0" personalView="1" maximized="1" xWindow="1912" yWindow="-8" windowWidth="1936" windowHeight="1066" tabRatio="7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598" i="2" l="1"/>
  <c r="AG598" i="2"/>
  <c r="AE598" i="2"/>
  <c r="AF598" i="2" s="1"/>
  <c r="AH597" i="2"/>
  <c r="AG597" i="2"/>
  <c r="AE597" i="2"/>
  <c r="AF597" i="2" s="1"/>
  <c r="AF596" i="2" s="1"/>
  <c r="AD596" i="2"/>
  <c r="Z596" i="2"/>
  <c r="AC596" i="2" s="1"/>
  <c r="I596" i="2"/>
  <c r="H596" i="2"/>
  <c r="G596" i="2"/>
  <c r="F596" i="2"/>
  <c r="D596" i="2"/>
  <c r="AH590" i="2"/>
  <c r="AG590" i="2"/>
  <c r="AE590" i="2"/>
  <c r="AF590" i="2" s="1"/>
  <c r="AH589" i="2"/>
  <c r="AG589" i="2"/>
  <c r="AE589" i="2"/>
  <c r="AF589" i="2" s="1"/>
  <c r="AD588" i="2"/>
  <c r="Z588" i="2"/>
  <c r="AC588" i="2" s="1"/>
  <c r="I588" i="2"/>
  <c r="H588" i="2"/>
  <c r="G588" i="2"/>
  <c r="F588" i="2"/>
  <c r="D588" i="2"/>
  <c r="AH583" i="2"/>
  <c r="AG583" i="2"/>
  <c r="AE583" i="2"/>
  <c r="AF583" i="2" s="1"/>
  <c r="AF582" i="2" s="1"/>
  <c r="AD582" i="2"/>
  <c r="AC582" i="2"/>
  <c r="Z582" i="2"/>
  <c r="I582" i="2"/>
  <c r="H582" i="2"/>
  <c r="G582" i="2"/>
  <c r="D582" i="2" s="1"/>
  <c r="F582" i="2"/>
  <c r="AH577" i="2"/>
  <c r="AG577" i="2"/>
  <c r="AE577" i="2"/>
  <c r="AF577" i="2" s="1"/>
  <c r="AF576" i="2" s="1"/>
  <c r="AD576" i="2"/>
  <c r="AC576" i="2"/>
  <c r="Z576" i="2"/>
  <c r="I576" i="2"/>
  <c r="H576" i="2"/>
  <c r="G576" i="2"/>
  <c r="F576" i="2"/>
  <c r="D576" i="2"/>
  <c r="AH565" i="2"/>
  <c r="AG565" i="2"/>
  <c r="AE565" i="2"/>
  <c r="AF565" i="2" s="1"/>
  <c r="AH564" i="2"/>
  <c r="AG564" i="2"/>
  <c r="AE564" i="2"/>
  <c r="AF564" i="2" s="1"/>
  <c r="AF563" i="2" s="1"/>
  <c r="AD563" i="2"/>
  <c r="Z563" i="2"/>
  <c r="AC563" i="2" s="1"/>
  <c r="I563" i="2"/>
  <c r="H563" i="2"/>
  <c r="G563" i="2"/>
  <c r="F563" i="2"/>
  <c r="D563" i="2"/>
  <c r="AH551" i="2"/>
  <c r="AG551" i="2"/>
  <c r="AE551" i="2"/>
  <c r="AF551" i="2" s="1"/>
  <c r="AH550" i="2"/>
  <c r="AG550" i="2"/>
  <c r="AE550" i="2"/>
  <c r="AF550" i="2" s="1"/>
  <c r="AD549" i="2"/>
  <c r="AC549" i="2"/>
  <c r="Z549" i="2"/>
  <c r="I549" i="2"/>
  <c r="H549" i="2"/>
  <c r="G549" i="2"/>
  <c r="F549" i="2"/>
  <c r="D549" i="2"/>
  <c r="AH538" i="2"/>
  <c r="AG538" i="2"/>
  <c r="AE538" i="2"/>
  <c r="AF538" i="2" s="1"/>
  <c r="AH537" i="2"/>
  <c r="AG537" i="2"/>
  <c r="AE537" i="2"/>
  <c r="AF537" i="2" s="1"/>
  <c r="AF536" i="2" s="1"/>
  <c r="AD536" i="2"/>
  <c r="Z536" i="2"/>
  <c r="AC536" i="2" s="1"/>
  <c r="I536" i="2"/>
  <c r="H536" i="2"/>
  <c r="D536" i="2" s="1"/>
  <c r="G536" i="2"/>
  <c r="F536" i="2"/>
  <c r="AH524" i="2"/>
  <c r="AG524" i="2"/>
  <c r="AF524" i="2"/>
  <c r="AE524" i="2"/>
  <c r="AH523" i="2"/>
  <c r="AG523" i="2"/>
  <c r="AE523" i="2"/>
  <c r="AF523" i="2" s="1"/>
  <c r="AF522" i="2" s="1"/>
  <c r="AD522" i="2"/>
  <c r="Z522" i="2"/>
  <c r="AC522" i="2" s="1"/>
  <c r="I522" i="2"/>
  <c r="H522" i="2"/>
  <c r="D522" i="2" s="1"/>
  <c r="G522" i="2"/>
  <c r="F522" i="2"/>
  <c r="AH511" i="2"/>
  <c r="AG511" i="2"/>
  <c r="AE511" i="2"/>
  <c r="AF511" i="2" s="1"/>
  <c r="AH510" i="2"/>
  <c r="AG510" i="2"/>
  <c r="AE510" i="2"/>
  <c r="AF510" i="2" s="1"/>
  <c r="AF509" i="2" s="1"/>
  <c r="AD509" i="2"/>
  <c r="Z509" i="2"/>
  <c r="AC509" i="2" s="1"/>
  <c r="I509" i="2"/>
  <c r="H509" i="2"/>
  <c r="D509" i="2" s="1"/>
  <c r="G509" i="2"/>
  <c r="F509" i="2"/>
  <c r="AH498" i="2"/>
  <c r="AG498" i="2"/>
  <c r="AE498" i="2"/>
  <c r="AF498" i="2" s="1"/>
  <c r="AH497" i="2"/>
  <c r="AG497" i="2"/>
  <c r="AE497" i="2"/>
  <c r="AF497" i="2" s="1"/>
  <c r="AF496" i="2" s="1"/>
  <c r="AD496" i="2"/>
  <c r="AC496" i="2"/>
  <c r="Z496" i="2"/>
  <c r="I496" i="2"/>
  <c r="H496" i="2"/>
  <c r="G496" i="2"/>
  <c r="D496" i="2" s="1"/>
  <c r="F496" i="2"/>
  <c r="AH485" i="2"/>
  <c r="AG485" i="2"/>
  <c r="AE485" i="2"/>
  <c r="AF485" i="2" s="1"/>
  <c r="AH484" i="2"/>
  <c r="AG484" i="2"/>
  <c r="AE484" i="2"/>
  <c r="AF484" i="2" s="1"/>
  <c r="AD483" i="2"/>
  <c r="AC483" i="2"/>
  <c r="Z483" i="2"/>
  <c r="I483" i="2"/>
  <c r="H483" i="2"/>
  <c r="G483" i="2"/>
  <c r="D483" i="2" s="1"/>
  <c r="F483" i="2"/>
  <c r="AH472" i="2"/>
  <c r="AG472" i="2"/>
  <c r="AE472" i="2"/>
  <c r="AF472" i="2" s="1"/>
  <c r="AH471" i="2"/>
  <c r="AG471" i="2"/>
  <c r="AF471" i="2"/>
  <c r="AF470" i="2" s="1"/>
  <c r="AE471" i="2"/>
  <c r="AD470" i="2"/>
  <c r="AC470" i="2"/>
  <c r="Z470" i="2"/>
  <c r="I470" i="2"/>
  <c r="D470" i="2" s="1"/>
  <c r="H470" i="2"/>
  <c r="G470" i="2"/>
  <c r="F470" i="2"/>
  <c r="AH459" i="2"/>
  <c r="AG459" i="2"/>
  <c r="AE459" i="2"/>
  <c r="AF459" i="2" s="1"/>
  <c r="AH458" i="2"/>
  <c r="AG458" i="2"/>
  <c r="AE458" i="2"/>
  <c r="AF458" i="2" s="1"/>
  <c r="AD457" i="2"/>
  <c r="Z457" i="2"/>
  <c r="AC457" i="2" s="1"/>
  <c r="I457" i="2"/>
  <c r="D457" i="2" s="1"/>
  <c r="H457" i="2"/>
  <c r="G457" i="2"/>
  <c r="F457" i="2"/>
  <c r="AH446" i="2"/>
  <c r="AG446" i="2"/>
  <c r="AE446" i="2"/>
  <c r="AF446" i="2" s="1"/>
  <c r="AH445" i="2"/>
  <c r="AG445" i="2"/>
  <c r="AE445" i="2"/>
  <c r="AF445" i="2" s="1"/>
  <c r="AD444" i="2"/>
  <c r="Z444" i="2"/>
  <c r="AC444" i="2" s="1"/>
  <c r="I444" i="2"/>
  <c r="H444" i="2"/>
  <c r="G444" i="2"/>
  <c r="D444" i="2" s="1"/>
  <c r="F444" i="2"/>
  <c r="AH433" i="2"/>
  <c r="AG433" i="2"/>
  <c r="AF433" i="2"/>
  <c r="AE433" i="2"/>
  <c r="AH432" i="2"/>
  <c r="AG432" i="2"/>
  <c r="AE432" i="2"/>
  <c r="AF432" i="2" s="1"/>
  <c r="AD431" i="2"/>
  <c r="Z431" i="2"/>
  <c r="AC431" i="2" s="1"/>
  <c r="I431" i="2"/>
  <c r="H431" i="2"/>
  <c r="G431" i="2"/>
  <c r="D431" i="2" s="1"/>
  <c r="F431" i="2"/>
  <c r="AH420" i="2"/>
  <c r="AG420" i="2"/>
  <c r="AE420" i="2"/>
  <c r="AF420" i="2" s="1"/>
  <c r="AH419" i="2"/>
  <c r="AG419" i="2"/>
  <c r="AE419" i="2"/>
  <c r="AF419" i="2" s="1"/>
  <c r="AD418" i="2"/>
  <c r="AC418" i="2"/>
  <c r="Z418" i="2"/>
  <c r="I418" i="2"/>
  <c r="H418" i="2"/>
  <c r="G418" i="2"/>
  <c r="F418" i="2"/>
  <c r="D418" i="2"/>
  <c r="AH407" i="2"/>
  <c r="AG407" i="2"/>
  <c r="AE407" i="2"/>
  <c r="AF407" i="2" s="1"/>
  <c r="AH406" i="2"/>
  <c r="AG406" i="2"/>
  <c r="AE406" i="2"/>
  <c r="AF406" i="2" s="1"/>
  <c r="AD405" i="2"/>
  <c r="Z405" i="2"/>
  <c r="AC405" i="2" s="1"/>
  <c r="I405" i="2"/>
  <c r="H405" i="2"/>
  <c r="G405" i="2"/>
  <c r="F405" i="2"/>
  <c r="D405" i="2"/>
  <c r="AH394" i="2"/>
  <c r="AG394" i="2"/>
  <c r="AE394" i="2"/>
  <c r="AF394" i="2" s="1"/>
  <c r="AH393" i="2"/>
  <c r="AG393" i="2"/>
  <c r="AF393" i="2"/>
  <c r="AF392" i="2" s="1"/>
  <c r="AE393" i="2"/>
  <c r="AD392" i="2"/>
  <c r="Z392" i="2"/>
  <c r="AC392" i="2" s="1"/>
  <c r="I392" i="2"/>
  <c r="H392" i="2"/>
  <c r="G392" i="2"/>
  <c r="F392" i="2"/>
  <c r="D392" i="2"/>
  <c r="AH381" i="2"/>
  <c r="AG381" i="2"/>
  <c r="AE381" i="2"/>
  <c r="AF381" i="2" s="1"/>
  <c r="AH380" i="2"/>
  <c r="AG380" i="2"/>
  <c r="AF380" i="2"/>
  <c r="AF379" i="2" s="1"/>
  <c r="AE380" i="2"/>
  <c r="AD379" i="2"/>
  <c r="Z379" i="2"/>
  <c r="AC379" i="2" s="1"/>
  <c r="I379" i="2"/>
  <c r="H379" i="2"/>
  <c r="D379" i="2" s="1"/>
  <c r="G379" i="2"/>
  <c r="F379" i="2"/>
  <c r="AH369" i="2"/>
  <c r="AG369" i="2"/>
  <c r="AF369" i="2"/>
  <c r="AE369" i="2"/>
  <c r="AH368" i="2"/>
  <c r="AG368" i="2"/>
  <c r="AF368" i="2"/>
  <c r="AF367" i="2" s="1"/>
  <c r="AE368" i="2"/>
  <c r="AD367" i="2"/>
  <c r="AC367" i="2"/>
  <c r="Z367" i="2"/>
  <c r="I367" i="2"/>
  <c r="H367" i="2"/>
  <c r="G367" i="2"/>
  <c r="D367" i="2" s="1"/>
  <c r="F367" i="2"/>
  <c r="AH355" i="2"/>
  <c r="AG355" i="2"/>
  <c r="AE355" i="2"/>
  <c r="AF355" i="2" s="1"/>
  <c r="AH354" i="2"/>
  <c r="AG354" i="2"/>
  <c r="AE354" i="2"/>
  <c r="AF354" i="2" s="1"/>
  <c r="AD353" i="2"/>
  <c r="Z353" i="2"/>
  <c r="AC353" i="2" s="1"/>
  <c r="I353" i="2"/>
  <c r="H353" i="2"/>
  <c r="D353" i="2" s="1"/>
  <c r="G353" i="2"/>
  <c r="F353" i="2"/>
  <c r="AH351" i="2"/>
  <c r="AG351" i="2"/>
  <c r="AE351" i="2"/>
  <c r="AH349" i="2"/>
  <c r="AG349" i="2"/>
  <c r="AE349" i="2"/>
  <c r="AF349" i="2" s="1"/>
  <c r="AH348" i="2"/>
  <c r="AG348" i="2"/>
  <c r="AE348" i="2"/>
  <c r="AF348" i="2" s="1"/>
  <c r="AF347" i="2" s="1"/>
  <c r="AD347" i="2"/>
  <c r="Z347" i="2"/>
  <c r="AC347" i="2" s="1"/>
  <c r="I347" i="2"/>
  <c r="D347" i="2" s="1"/>
  <c r="H347" i="2"/>
  <c r="G347" i="2"/>
  <c r="F347" i="2"/>
  <c r="AH345" i="2"/>
  <c r="AG345" i="2"/>
  <c r="AE345" i="2"/>
  <c r="AH343" i="2"/>
  <c r="AG343" i="2"/>
  <c r="AE343" i="2"/>
  <c r="AF343" i="2" s="1"/>
  <c r="AH342" i="2"/>
  <c r="AG342" i="2"/>
  <c r="AE342" i="2"/>
  <c r="AF342" i="2" s="1"/>
  <c r="AD341" i="2"/>
  <c r="Z341" i="2"/>
  <c r="AC341" i="2" s="1"/>
  <c r="I341" i="2"/>
  <c r="H341" i="2"/>
  <c r="G341" i="2"/>
  <c r="F341" i="2"/>
  <c r="D341" i="2"/>
  <c r="AH339" i="2"/>
  <c r="AG339" i="2"/>
  <c r="AE339" i="2"/>
  <c r="AH337" i="2"/>
  <c r="AG337" i="2"/>
  <c r="AE337" i="2"/>
  <c r="AF337" i="2" s="1"/>
  <c r="AH336" i="2"/>
  <c r="AG336" i="2"/>
  <c r="AE336" i="2"/>
  <c r="AF336" i="2" s="1"/>
  <c r="AD335" i="2"/>
  <c r="Z335" i="2"/>
  <c r="AC335" i="2" s="1"/>
  <c r="I335" i="2"/>
  <c r="H335" i="2"/>
  <c r="D335" i="2" s="1"/>
  <c r="G335" i="2"/>
  <c r="F335" i="2"/>
  <c r="AH333" i="2"/>
  <c r="AG333" i="2"/>
  <c r="AE333" i="2"/>
  <c r="AH331" i="2"/>
  <c r="AG331" i="2"/>
  <c r="AE331" i="2"/>
  <c r="AF331" i="2" s="1"/>
  <c r="AH330" i="2"/>
  <c r="AG330" i="2"/>
  <c r="AE330" i="2"/>
  <c r="AF330" i="2" s="1"/>
  <c r="AD329" i="2"/>
  <c r="Z329" i="2"/>
  <c r="AC329" i="2" s="1"/>
  <c r="I329" i="2"/>
  <c r="D329" i="2" s="1"/>
  <c r="H329" i="2"/>
  <c r="G329" i="2"/>
  <c r="F329" i="2"/>
  <c r="AH317" i="2"/>
  <c r="AG317" i="2"/>
  <c r="AE317" i="2"/>
  <c r="AF317" i="2" s="1"/>
  <c r="AF316" i="2" s="1"/>
  <c r="AD316" i="2"/>
  <c r="Z316" i="2"/>
  <c r="AC316" i="2" s="1"/>
  <c r="I316" i="2"/>
  <c r="H316" i="2"/>
  <c r="G316" i="2"/>
  <c r="F316" i="2"/>
  <c r="D316" i="2"/>
  <c r="AH305" i="2"/>
  <c r="AG305" i="2"/>
  <c r="AE305" i="2"/>
  <c r="AF305" i="2" s="1"/>
  <c r="AF304" i="2" s="1"/>
  <c r="AD304" i="2"/>
  <c r="AC304" i="2"/>
  <c r="Z304" i="2"/>
  <c r="I304" i="2"/>
  <c r="H304" i="2"/>
  <c r="G304" i="2"/>
  <c r="D304" i="2" s="1"/>
  <c r="F304" i="2"/>
  <c r="AH295" i="2"/>
  <c r="AG295" i="2"/>
  <c r="AF295" i="2"/>
  <c r="AE295" i="2"/>
  <c r="AH294" i="2"/>
  <c r="AG294" i="2"/>
  <c r="AF294" i="2"/>
  <c r="AE294" i="2"/>
  <c r="AD293" i="2"/>
  <c r="AC293" i="2"/>
  <c r="Z293" i="2"/>
  <c r="I293" i="2"/>
  <c r="H293" i="2"/>
  <c r="G293" i="2"/>
  <c r="D293" i="2" s="1"/>
  <c r="F293" i="2"/>
  <c r="AH284" i="2"/>
  <c r="AG284" i="2"/>
  <c r="AE284" i="2"/>
  <c r="AF284" i="2" s="1"/>
  <c r="AH283" i="2"/>
  <c r="AG283" i="2"/>
  <c r="AE283" i="2"/>
  <c r="AF283" i="2" s="1"/>
  <c r="AD282" i="2"/>
  <c r="Z282" i="2"/>
  <c r="AC282" i="2" s="1"/>
  <c r="I282" i="2"/>
  <c r="D282" i="2" s="1"/>
  <c r="H282" i="2"/>
  <c r="G282" i="2"/>
  <c r="F282" i="2"/>
  <c r="AH272" i="2"/>
  <c r="AG272" i="2"/>
  <c r="AE272" i="2"/>
  <c r="AF272" i="2" s="1"/>
  <c r="AH271" i="2"/>
  <c r="AG271" i="2"/>
  <c r="AE271" i="2"/>
  <c r="AF271" i="2" s="1"/>
  <c r="AF270" i="2" s="1"/>
  <c r="AD270" i="2"/>
  <c r="Z270" i="2"/>
  <c r="AC270" i="2" s="1"/>
  <c r="I270" i="2"/>
  <c r="H270" i="2"/>
  <c r="G270" i="2"/>
  <c r="D270" i="2" s="1"/>
  <c r="F270" i="2"/>
  <c r="AH261" i="2"/>
  <c r="AG261" i="2"/>
  <c r="AE261" i="2"/>
  <c r="AF261" i="2" s="1"/>
  <c r="AH260" i="2"/>
  <c r="AG260" i="2"/>
  <c r="AE260" i="2"/>
  <c r="AF260" i="2" s="1"/>
  <c r="AD259" i="2"/>
  <c r="Z259" i="2"/>
  <c r="AC259" i="2" s="1"/>
  <c r="I259" i="2"/>
  <c r="H259" i="2"/>
  <c r="G259" i="2"/>
  <c r="D259" i="2" s="1"/>
  <c r="F259" i="2"/>
  <c r="AH244" i="2"/>
  <c r="AG244" i="2"/>
  <c r="AF244" i="2"/>
  <c r="AE244" i="2"/>
  <c r="AF243" i="2"/>
  <c r="AD243" i="2"/>
  <c r="AC243" i="2"/>
  <c r="Z243" i="2"/>
  <c r="I243" i="2"/>
  <c r="H243" i="2"/>
  <c r="G243" i="2"/>
  <c r="D243" i="2" s="1"/>
  <c r="F243" i="2"/>
  <c r="AH231" i="2"/>
  <c r="AG231" i="2"/>
  <c r="AE231" i="2"/>
  <c r="AF231" i="2" s="1"/>
  <c r="AH230" i="2"/>
  <c r="AG230" i="2"/>
  <c r="AE230" i="2"/>
  <c r="AF230" i="2" s="1"/>
  <c r="AD229" i="2"/>
  <c r="Z229" i="2"/>
  <c r="AC229" i="2" s="1"/>
  <c r="I229" i="2"/>
  <c r="H229" i="2"/>
  <c r="D229" i="2" s="1"/>
  <c r="G229" i="2"/>
  <c r="F229" i="2"/>
  <c r="AH216" i="2"/>
  <c r="AG216" i="2"/>
  <c r="AF216" i="2"/>
  <c r="AF215" i="2" s="1"/>
  <c r="AE216" i="2"/>
  <c r="AD215" i="2"/>
  <c r="Z215" i="2"/>
  <c r="AC215" i="2" s="1"/>
  <c r="I215" i="2"/>
  <c r="H215" i="2"/>
  <c r="G215" i="2"/>
  <c r="D215" i="2" s="1"/>
  <c r="F215" i="2"/>
  <c r="AH205" i="2"/>
  <c r="AG205" i="2"/>
  <c r="AF205" i="2"/>
  <c r="AE205" i="2"/>
  <c r="AH204" i="2"/>
  <c r="AG204" i="2"/>
  <c r="AE204" i="2"/>
  <c r="AF204" i="2" s="1"/>
  <c r="AF203" i="2" s="1"/>
  <c r="AD203" i="2"/>
  <c r="Z203" i="2"/>
  <c r="AC203" i="2" s="1"/>
  <c r="I203" i="2"/>
  <c r="H203" i="2"/>
  <c r="G203" i="2"/>
  <c r="D203" i="2" s="1"/>
  <c r="F203" i="2"/>
  <c r="AH197" i="2"/>
  <c r="AG197" i="2"/>
  <c r="AE197" i="2"/>
  <c r="AF197" i="2" s="1"/>
  <c r="AH196" i="2"/>
  <c r="AG196" i="2"/>
  <c r="AF196" i="2"/>
  <c r="AE196" i="2"/>
  <c r="AH195" i="2"/>
  <c r="AG195" i="2"/>
  <c r="AE195" i="2"/>
  <c r="AF195" i="2" s="1"/>
  <c r="AH194" i="2"/>
  <c r="AG194" i="2"/>
  <c r="AE194" i="2"/>
  <c r="AF194" i="2" s="1"/>
  <c r="AH193" i="2"/>
  <c r="AG193" i="2"/>
  <c r="AF193" i="2"/>
  <c r="AE193" i="2"/>
  <c r="AH187" i="2"/>
  <c r="AG187" i="2"/>
  <c r="AE187" i="2"/>
  <c r="AF187" i="2" s="1"/>
  <c r="AH186" i="2"/>
  <c r="AG186" i="2"/>
  <c r="AE186" i="2"/>
  <c r="AF186" i="2" s="1"/>
  <c r="AD185" i="2"/>
  <c r="AC185" i="2"/>
  <c r="Z185" i="2"/>
  <c r="I185" i="2"/>
  <c r="H185" i="2"/>
  <c r="G185" i="2"/>
  <c r="F185" i="2"/>
  <c r="D185" i="2"/>
  <c r="AH181" i="2"/>
  <c r="AG181" i="2"/>
  <c r="AE181" i="2"/>
  <c r="AF181" i="2" s="1"/>
  <c r="AH180" i="2"/>
  <c r="AG180" i="2"/>
  <c r="AE180" i="2"/>
  <c r="AF180" i="2" s="1"/>
  <c r="AH179" i="2"/>
  <c r="AG179" i="2"/>
  <c r="AE179" i="2"/>
  <c r="AH178" i="2"/>
  <c r="AG178" i="2"/>
  <c r="AE178" i="2"/>
  <c r="AF178" i="2" s="1"/>
  <c r="AH168" i="2"/>
  <c r="AG168" i="2"/>
  <c r="AE168" i="2"/>
  <c r="AF168" i="2" s="1"/>
  <c r="AH167" i="2"/>
  <c r="AG167" i="2"/>
  <c r="AE167" i="2"/>
  <c r="AF167" i="2" s="1"/>
  <c r="AH165" i="2"/>
  <c r="AG165" i="2"/>
  <c r="AE165" i="2"/>
  <c r="AH164" i="2"/>
  <c r="AG164" i="2"/>
  <c r="AE164" i="2"/>
  <c r="AF164" i="2" s="1"/>
  <c r="AH163" i="2"/>
  <c r="AG163" i="2"/>
  <c r="AE163" i="2"/>
  <c r="AF163" i="2" s="1"/>
  <c r="AH158" i="2"/>
  <c r="AG158" i="2"/>
  <c r="AE158" i="2"/>
  <c r="AF158" i="2" s="1"/>
  <c r="AD157" i="2"/>
  <c r="Z157" i="2"/>
  <c r="AC157" i="2" s="1"/>
  <c r="I157" i="2"/>
  <c r="H157" i="2"/>
  <c r="G157" i="2"/>
  <c r="F157" i="2"/>
  <c r="D157" i="2"/>
  <c r="AH155" i="2"/>
  <c r="AG155" i="2"/>
  <c r="AE155" i="2"/>
  <c r="AF155" i="2" s="1"/>
  <c r="AH154" i="2"/>
  <c r="AG154" i="2"/>
  <c r="AE154" i="2"/>
  <c r="AH153" i="2"/>
  <c r="AG153" i="2"/>
  <c r="AE153" i="2"/>
  <c r="AF153" i="2" s="1"/>
  <c r="AH152" i="2"/>
  <c r="AG152" i="2"/>
  <c r="AE152" i="2"/>
  <c r="AF152" i="2" s="1"/>
  <c r="AH151" i="2"/>
  <c r="AG151" i="2"/>
  <c r="AE151" i="2"/>
  <c r="AF151" i="2" s="1"/>
  <c r="AH150" i="2"/>
  <c r="AG150" i="2"/>
  <c r="AE150" i="2"/>
  <c r="AH149" i="2"/>
  <c r="AF149" i="2" s="1"/>
  <c r="AG149" i="2"/>
  <c r="AE149" i="2"/>
  <c r="AH148" i="2"/>
  <c r="AG148" i="2"/>
  <c r="AE148" i="2"/>
  <c r="AH147" i="2"/>
  <c r="AG147" i="2"/>
  <c r="AE147" i="2"/>
  <c r="AF147" i="2" s="1"/>
  <c r="AH145" i="2"/>
  <c r="AG145" i="2"/>
  <c r="AE145" i="2"/>
  <c r="AF145" i="2" s="1"/>
  <c r="AH144" i="2"/>
  <c r="AG144" i="2"/>
  <c r="AE144" i="2"/>
  <c r="AH143" i="2"/>
  <c r="AG143" i="2"/>
  <c r="AE143" i="2"/>
  <c r="AH140" i="2"/>
  <c r="AG140" i="2"/>
  <c r="AF140" i="2"/>
  <c r="AE140" i="2"/>
  <c r="AH139" i="2"/>
  <c r="AG139" i="2"/>
  <c r="AE139" i="2"/>
  <c r="AF139" i="2" s="1"/>
  <c r="AH138" i="2"/>
  <c r="AG138" i="2"/>
  <c r="AE138" i="2"/>
  <c r="AF138" i="2" s="1"/>
  <c r="AH137" i="2"/>
  <c r="AG137" i="2"/>
  <c r="AE137" i="2"/>
  <c r="AF137" i="2" s="1"/>
  <c r="AH136" i="2"/>
  <c r="AG136" i="2"/>
  <c r="AE136" i="2"/>
  <c r="AH134" i="2"/>
  <c r="AG134" i="2"/>
  <c r="AE134" i="2"/>
  <c r="AH133" i="2"/>
  <c r="AG133" i="2"/>
  <c r="AE133" i="2"/>
  <c r="AF133" i="2" s="1"/>
  <c r="AH132" i="2"/>
  <c r="AG132" i="2"/>
  <c r="AE132" i="2"/>
  <c r="AF132" i="2" s="1"/>
  <c r="AH131" i="2"/>
  <c r="AG131" i="2"/>
  <c r="AE131" i="2"/>
  <c r="AF131" i="2" s="1"/>
  <c r="AH130" i="2"/>
  <c r="AG130" i="2"/>
  <c r="AE130" i="2"/>
  <c r="AF130" i="2" s="1"/>
  <c r="AH129" i="2"/>
  <c r="AG129" i="2"/>
  <c r="AE129" i="2"/>
  <c r="AF129" i="2" s="1"/>
  <c r="AH128" i="2"/>
  <c r="AG128" i="2"/>
  <c r="AE128" i="2"/>
  <c r="AH127" i="2"/>
  <c r="AG127" i="2"/>
  <c r="AE127" i="2"/>
  <c r="AF127" i="2" s="1"/>
  <c r="AH126" i="2"/>
  <c r="AG126" i="2"/>
  <c r="AE126" i="2"/>
  <c r="AH125" i="2"/>
  <c r="AG125" i="2"/>
  <c r="AE125" i="2"/>
  <c r="AF125" i="2" s="1"/>
  <c r="AH124" i="2"/>
  <c r="AG124" i="2"/>
  <c r="AE124" i="2"/>
  <c r="AF124" i="2" s="1"/>
  <c r="AH123" i="2"/>
  <c r="AG123" i="2"/>
  <c r="AE123" i="2"/>
  <c r="AF123" i="2" s="1"/>
  <c r="AH122" i="2"/>
  <c r="AG122" i="2"/>
  <c r="AE122" i="2"/>
  <c r="AF122" i="2" s="1"/>
  <c r="AH115" i="2"/>
  <c r="AG115" i="2"/>
  <c r="AF115" i="2"/>
  <c r="AE115" i="2"/>
  <c r="AD114" i="2"/>
  <c r="Z114" i="2"/>
  <c r="AC114" i="2" s="1"/>
  <c r="I114" i="2"/>
  <c r="H114" i="2"/>
  <c r="D114" i="2" s="1"/>
  <c r="G114" i="2"/>
  <c r="F114" i="2"/>
  <c r="AH111" i="2"/>
  <c r="AG111" i="2"/>
  <c r="AE111" i="2"/>
  <c r="AF111" i="2" s="1"/>
  <c r="AH109" i="2"/>
  <c r="AG109" i="2"/>
  <c r="AE109" i="2"/>
  <c r="AH108" i="2"/>
  <c r="AG108" i="2"/>
  <c r="AE108" i="2"/>
  <c r="AF108" i="2" s="1"/>
  <c r="AH107" i="2"/>
  <c r="AG107" i="2"/>
  <c r="AE107" i="2"/>
  <c r="AF107" i="2" s="1"/>
  <c r="AH106" i="2"/>
  <c r="AG106" i="2"/>
  <c r="AE106" i="2"/>
  <c r="AF106" i="2" s="1"/>
  <c r="AH105" i="2"/>
  <c r="AF105" i="2" s="1"/>
  <c r="AG105" i="2"/>
  <c r="AE105" i="2"/>
  <c r="AH104" i="2"/>
  <c r="AG104" i="2"/>
  <c r="AE104" i="2"/>
  <c r="AH103" i="2"/>
  <c r="AG103" i="2"/>
  <c r="AE103" i="2"/>
  <c r="AF103" i="2" s="1"/>
  <c r="AH101" i="2"/>
  <c r="AG101" i="2"/>
  <c r="AE101" i="2"/>
  <c r="AF101" i="2" s="1"/>
  <c r="AH100" i="2"/>
  <c r="AG100" i="2"/>
  <c r="AE100" i="2"/>
  <c r="AH99" i="2"/>
  <c r="AG99" i="2"/>
  <c r="AE99" i="2"/>
  <c r="AH98" i="2"/>
  <c r="AG98" i="2"/>
  <c r="AE98" i="2"/>
  <c r="AF98" i="2" s="1"/>
  <c r="AH97" i="2"/>
  <c r="AG97" i="2"/>
  <c r="AE97" i="2"/>
  <c r="AF97" i="2" s="1"/>
  <c r="AH96" i="2"/>
  <c r="AG96" i="2"/>
  <c r="AE96" i="2"/>
  <c r="AH93" i="2"/>
  <c r="AG93" i="2"/>
  <c r="AE93" i="2"/>
  <c r="AF93" i="2" s="1"/>
  <c r="AH87" i="2"/>
  <c r="AG87" i="2"/>
  <c r="AE87" i="2"/>
  <c r="AF87" i="2" s="1"/>
  <c r="AD86" i="2"/>
  <c r="Z86" i="2"/>
  <c r="AC86" i="2" s="1"/>
  <c r="I86" i="2"/>
  <c r="H86" i="2"/>
  <c r="G86" i="2"/>
  <c r="F86" i="2"/>
  <c r="D86" i="2"/>
  <c r="AH84" i="2"/>
  <c r="AG84" i="2"/>
  <c r="AE84" i="2"/>
  <c r="AF84" i="2" s="1"/>
  <c r="AH83" i="2"/>
  <c r="AG83" i="2"/>
  <c r="AE83" i="2"/>
  <c r="AF83" i="2" s="1"/>
  <c r="AH81" i="2"/>
  <c r="AG81" i="2"/>
  <c r="AE81" i="2"/>
  <c r="AH80" i="2"/>
  <c r="AF80" i="2" s="1"/>
  <c r="AG80" i="2"/>
  <c r="AE80" i="2"/>
  <c r="AH79" i="2"/>
  <c r="AG79" i="2"/>
  <c r="AE79" i="2"/>
  <c r="AF79" i="2" s="1"/>
  <c r="AH77" i="2"/>
  <c r="AG77" i="2"/>
  <c r="AE77" i="2"/>
  <c r="AF77" i="2" s="1"/>
  <c r="AH76" i="2"/>
  <c r="AF76" i="2" s="1"/>
  <c r="AG76" i="2"/>
  <c r="AE76" i="2"/>
  <c r="AH75" i="2"/>
  <c r="AG75" i="2"/>
  <c r="AE75" i="2"/>
  <c r="AF75" i="2" s="1"/>
  <c r="AH73" i="2"/>
  <c r="AG73" i="2"/>
  <c r="AE73" i="2"/>
  <c r="AH72" i="2"/>
  <c r="AG72" i="2"/>
  <c r="AF72" i="2"/>
  <c r="AE72" i="2"/>
  <c r="AH71" i="2"/>
  <c r="AG71" i="2"/>
  <c r="AE71" i="2"/>
  <c r="AH70" i="2"/>
  <c r="AG70" i="2"/>
  <c r="AE70" i="2"/>
  <c r="AF70" i="2" s="1"/>
  <c r="AI68" i="2"/>
  <c r="AH68" i="2"/>
  <c r="AG68" i="2"/>
  <c r="AE68" i="2"/>
  <c r="AH67" i="2"/>
  <c r="AG67" i="2"/>
  <c r="AE67" i="2"/>
  <c r="AH66" i="2"/>
  <c r="AG66" i="2"/>
  <c r="AE66" i="2"/>
  <c r="AF66" i="2" s="1"/>
  <c r="AH65" i="2"/>
  <c r="AG65" i="2"/>
  <c r="AE65" i="2"/>
  <c r="AF65" i="2" s="1"/>
  <c r="AI64" i="2"/>
  <c r="AH64" i="2"/>
  <c r="AG64" i="2"/>
  <c r="AE64" i="2"/>
  <c r="AH63" i="2"/>
  <c r="AG63" i="2"/>
  <c r="AE63" i="2"/>
  <c r="AH62" i="2"/>
  <c r="AG62" i="2"/>
  <c r="AE62" i="2"/>
  <c r="AF62" i="2" s="1"/>
  <c r="AH49" i="2"/>
  <c r="AG49" i="2"/>
  <c r="AE49" i="2"/>
  <c r="AF49" i="2" s="1"/>
  <c r="AD48" i="2"/>
  <c r="Z48" i="2"/>
  <c r="AC48" i="2" s="1"/>
  <c r="I48" i="2"/>
  <c r="D48" i="2" s="1"/>
  <c r="H48" i="2"/>
  <c r="G48" i="2"/>
  <c r="F48" i="2"/>
  <c r="AH46" i="2"/>
  <c r="AG46" i="2"/>
  <c r="AE46" i="2"/>
  <c r="AF46" i="2" s="1"/>
  <c r="AH45" i="2"/>
  <c r="AG45" i="2"/>
  <c r="AE45" i="2"/>
  <c r="AF45" i="2" s="1"/>
  <c r="AH44" i="2"/>
  <c r="AG44" i="2"/>
  <c r="AE44" i="2"/>
  <c r="AF44" i="2" s="1"/>
  <c r="AH43" i="2"/>
  <c r="AG43" i="2"/>
  <c r="AE43" i="2"/>
  <c r="AH42" i="2"/>
  <c r="AG42" i="2"/>
  <c r="AE42" i="2"/>
  <c r="AH41" i="2"/>
  <c r="AG41" i="2"/>
  <c r="AF41" i="2"/>
  <c r="AE41" i="2"/>
  <c r="AH40" i="2"/>
  <c r="AG40" i="2"/>
  <c r="AE40" i="2"/>
  <c r="AF40" i="2" s="1"/>
  <c r="AH39" i="2"/>
  <c r="AG39" i="2"/>
  <c r="AE39" i="2"/>
  <c r="AF39" i="2" s="1"/>
  <c r="AH38" i="2"/>
  <c r="AG38" i="2"/>
  <c r="AE38" i="2"/>
  <c r="AF38" i="2" s="1"/>
  <c r="AH37" i="2"/>
  <c r="AG37" i="2"/>
  <c r="AE37" i="2"/>
  <c r="AH36" i="2"/>
  <c r="AG36" i="2"/>
  <c r="AE36" i="2"/>
  <c r="AF36" i="2" s="1"/>
  <c r="AH35" i="2"/>
  <c r="AG35" i="2"/>
  <c r="AF35" i="2"/>
  <c r="AE35" i="2"/>
  <c r="AH34" i="2"/>
  <c r="AG34" i="2"/>
  <c r="AE34" i="2"/>
  <c r="AF34" i="2" s="1"/>
  <c r="AH33" i="2"/>
  <c r="AG33" i="2"/>
  <c r="AE33" i="2"/>
  <c r="AF33" i="2" s="1"/>
  <c r="AH32" i="2"/>
  <c r="AG32" i="2"/>
  <c r="AE32" i="2"/>
  <c r="AF32" i="2" s="1"/>
  <c r="AH31" i="2"/>
  <c r="AG31" i="2"/>
  <c r="AE31" i="2"/>
  <c r="AF31" i="2" s="1"/>
  <c r="AH30" i="2"/>
  <c r="AG30" i="2"/>
  <c r="AE30" i="2"/>
  <c r="AH29" i="2"/>
  <c r="AG29" i="2"/>
  <c r="AE29" i="2"/>
  <c r="AF29" i="2" s="1"/>
  <c r="AH28" i="2"/>
  <c r="AG28" i="2"/>
  <c r="AE28" i="2"/>
  <c r="AF28" i="2" s="1"/>
  <c r="AH27" i="2"/>
  <c r="AG27" i="2"/>
  <c r="AE27" i="2"/>
  <c r="AF27" i="2" s="1"/>
  <c r="AH26" i="2"/>
  <c r="AG26" i="2"/>
  <c r="AE26" i="2"/>
  <c r="AF26" i="2" s="1"/>
  <c r="AH25" i="2"/>
  <c r="AG25" i="2"/>
  <c r="AE25" i="2"/>
  <c r="AH24" i="2"/>
  <c r="AG24" i="2"/>
  <c r="AE24" i="2"/>
  <c r="AF24" i="2" s="1"/>
  <c r="AH23" i="2"/>
  <c r="AG23" i="2"/>
  <c r="AF23" i="2"/>
  <c r="AE23" i="2"/>
  <c r="AH21" i="2"/>
  <c r="AG21" i="2"/>
  <c r="AE21" i="2"/>
  <c r="AF21" i="2" s="1"/>
  <c r="AH20" i="2"/>
  <c r="AG20" i="2"/>
  <c r="AE20" i="2"/>
  <c r="AF20" i="2" s="1"/>
  <c r="AH19" i="2"/>
  <c r="AG19" i="2"/>
  <c r="AE19" i="2"/>
  <c r="AF19" i="2" s="1"/>
  <c r="AH18" i="2"/>
  <c r="AG18" i="2"/>
  <c r="AE18" i="2"/>
  <c r="AH17" i="2"/>
  <c r="AG17" i="2"/>
  <c r="AE17" i="2"/>
  <c r="AF17" i="2" s="1"/>
  <c r="AH16" i="2"/>
  <c r="AG16" i="2"/>
  <c r="AE16" i="2"/>
  <c r="AH5" i="2"/>
  <c r="AG5" i="2"/>
  <c r="AE5" i="2"/>
  <c r="AF5" i="2" s="1"/>
  <c r="AH4" i="2"/>
  <c r="AG4" i="2"/>
  <c r="AE4" i="2"/>
  <c r="AF4" i="2" s="1"/>
  <c r="AD3" i="2"/>
  <c r="Z3" i="2"/>
  <c r="AC3" i="2" s="1"/>
  <c r="I3" i="2"/>
  <c r="D3" i="2" s="1"/>
  <c r="H3" i="2"/>
  <c r="G3" i="2"/>
  <c r="F3" i="2"/>
  <c r="AA1" i="2"/>
  <c r="AC1" i="2" s="1"/>
  <c r="Z1" i="2" s="1"/>
  <c r="AF418" i="2" l="1"/>
  <c r="AF67" i="2"/>
  <c r="AF16" i="2"/>
  <c r="AF3" i="2" s="1"/>
  <c r="AF18" i="2"/>
  <c r="AF37" i="2"/>
  <c r="AF64" i="2"/>
  <c r="AF30" i="2"/>
  <c r="AF81" i="2"/>
  <c r="AF96" i="2"/>
  <c r="AF86" i="2" s="1"/>
  <c r="AF100" i="2"/>
  <c r="AF136" i="2"/>
  <c r="AF109" i="2"/>
  <c r="AF128" i="2"/>
  <c r="AF150" i="2"/>
  <c r="AF165" i="2"/>
  <c r="AF157" i="2" s="1"/>
  <c r="AF179" i="2"/>
  <c r="AF282" i="2"/>
  <c r="AF329" i="2"/>
  <c r="AF293" i="2"/>
  <c r="AF431" i="2"/>
  <c r="AF42" i="2"/>
  <c r="AF68" i="2"/>
  <c r="AF73" i="2"/>
  <c r="AF154" i="2"/>
  <c r="AF444" i="2"/>
  <c r="AF143" i="2"/>
  <c r="AF126" i="2"/>
  <c r="AF148" i="2"/>
  <c r="AF25" i="2"/>
  <c r="AF43" i="2"/>
  <c r="AF63" i="2"/>
  <c r="AF144" i="2"/>
  <c r="AF71" i="2"/>
  <c r="AF99" i="2"/>
  <c r="AF104" i="2"/>
  <c r="AF134" i="2"/>
  <c r="AF229" i="2"/>
  <c r="AF259" i="2"/>
  <c r="AF48" i="2"/>
  <c r="AF114" i="2"/>
  <c r="AF353" i="2"/>
  <c r="AF335" i="2"/>
  <c r="AF549" i="2"/>
  <c r="AF588" i="2"/>
  <c r="AF457" i="2"/>
  <c r="AF185" i="2"/>
  <c r="AF341" i="2"/>
  <c r="AF483" i="2"/>
  <c r="AF405" i="2"/>
  <c r="H21" i="9" l="1"/>
  <c r="F4666" i="4" l="1"/>
  <c r="G4666" i="4"/>
  <c r="H4666" i="4"/>
  <c r="I4666" i="4"/>
  <c r="X4666" i="4"/>
  <c r="AA4666" i="4" s="1"/>
  <c r="AB4666" i="4"/>
  <c r="AC4667" i="4"/>
  <c r="AD4667" i="4" s="1"/>
  <c r="AE4667" i="4"/>
  <c r="AF4667" i="4"/>
  <c r="AC4676" i="4"/>
  <c r="AD4676" i="4" s="1"/>
  <c r="AE4676" i="4"/>
  <c r="AF4676" i="4"/>
  <c r="AC4677" i="4"/>
  <c r="AF4677" i="4"/>
  <c r="AC4678" i="4"/>
  <c r="AE4678" i="4"/>
  <c r="AF4678" i="4"/>
  <c r="AC4679" i="4"/>
  <c r="AF4679" i="4"/>
  <c r="AC4680" i="4"/>
  <c r="AF4680" i="4"/>
  <c r="AC4681" i="4"/>
  <c r="AF4681" i="4"/>
  <c r="AC4682" i="4"/>
  <c r="AF4682" i="4"/>
  <c r="AC4683" i="4"/>
  <c r="AF4683" i="4"/>
  <c r="AC4684" i="4"/>
  <c r="AF4684" i="4"/>
  <c r="AC4685" i="4"/>
  <c r="AF4685" i="4"/>
  <c r="AC4686" i="4"/>
  <c r="AF4686" i="4"/>
  <c r="AC4687" i="4"/>
  <c r="AF4687" i="4"/>
  <c r="AC4688" i="4"/>
  <c r="AF4688" i="4"/>
  <c r="AC4689" i="4"/>
  <c r="AF4689" i="4"/>
  <c r="AC4690" i="4"/>
  <c r="AF4690" i="4"/>
  <c r="AC4691" i="4"/>
  <c r="AF4691" i="4"/>
  <c r="AC4692" i="4"/>
  <c r="AF4692" i="4"/>
  <c r="AC4693" i="4"/>
  <c r="AF4693" i="4"/>
  <c r="AC4694" i="4"/>
  <c r="AF4694" i="4"/>
  <c r="AC4695" i="4"/>
  <c r="AF4695" i="4"/>
  <c r="AC4696" i="4"/>
  <c r="AF4696" i="4"/>
  <c r="AC4697" i="4"/>
  <c r="AF4697" i="4"/>
  <c r="AC4698" i="4"/>
  <c r="AF4698" i="4"/>
  <c r="AC4699" i="4"/>
  <c r="AF4699" i="4"/>
  <c r="AC4700" i="4"/>
  <c r="AF4700" i="4"/>
  <c r="AC4701" i="4"/>
  <c r="AF4701" i="4"/>
  <c r="AC4702" i="4"/>
  <c r="AF4702" i="4"/>
  <c r="AD4702" i="4" l="1"/>
  <c r="AD4698" i="4"/>
  <c r="AD4694" i="4"/>
  <c r="AD4690" i="4"/>
  <c r="AD4686" i="4"/>
  <c r="AD4682" i="4"/>
  <c r="AD4678" i="4"/>
  <c r="AD4677" i="4"/>
  <c r="AD4695" i="4"/>
  <c r="AD4687" i="4"/>
  <c r="AD4683" i="4"/>
  <c r="AD4691" i="4"/>
  <c r="AD4679" i="4"/>
  <c r="AD4699" i="4"/>
  <c r="D4666" i="4"/>
  <c r="AD4700" i="4"/>
  <c r="AD4696" i="4"/>
  <c r="AD4692" i="4"/>
  <c r="AD4688" i="4"/>
  <c r="AD4684" i="4"/>
  <c r="AD4680" i="4"/>
  <c r="AD4701" i="4"/>
  <c r="AD4697" i="4"/>
  <c r="AD4693" i="4"/>
  <c r="AD4689" i="4"/>
  <c r="AD4685" i="4"/>
  <c r="AD4681" i="4"/>
  <c r="AD4666" i="4" l="1"/>
  <c r="R3472" i="3" l="1"/>
  <c r="F4626" i="4" l="1"/>
  <c r="G4626" i="4"/>
  <c r="H4626" i="4"/>
  <c r="I4626" i="4"/>
  <c r="X4626" i="4"/>
  <c r="AA4626" i="4" s="1"/>
  <c r="AB4626" i="4"/>
  <c r="AC4627" i="4"/>
  <c r="AD4627" i="4" s="1"/>
  <c r="AE4627" i="4"/>
  <c r="AF4627" i="4"/>
  <c r="AC4628" i="4"/>
  <c r="AD4628" i="4" s="1"/>
  <c r="AE4628" i="4"/>
  <c r="AF4628" i="4"/>
  <c r="AC4634" i="4"/>
  <c r="AD4634" i="4" s="1"/>
  <c r="AE4634" i="4"/>
  <c r="AF4634" i="4"/>
  <c r="AC4640" i="4"/>
  <c r="AD4640" i="4" s="1"/>
  <c r="AE4640" i="4"/>
  <c r="AF4640" i="4"/>
  <c r="AC4641" i="4"/>
  <c r="AF4641" i="4"/>
  <c r="AC4642" i="4"/>
  <c r="AF4642" i="4"/>
  <c r="AC4643" i="4"/>
  <c r="AF4643" i="4"/>
  <c r="AC4644" i="4"/>
  <c r="AF4644" i="4"/>
  <c r="AC4645" i="4"/>
  <c r="AF4645" i="4"/>
  <c r="AC4646" i="4"/>
  <c r="AF4646" i="4"/>
  <c r="AC4647" i="4"/>
  <c r="AF4647" i="4"/>
  <c r="AC4648" i="4"/>
  <c r="AF4648" i="4"/>
  <c r="AC4649" i="4"/>
  <c r="AF4649" i="4"/>
  <c r="AC4650" i="4"/>
  <c r="AF4650" i="4"/>
  <c r="AC4651" i="4"/>
  <c r="AF4651" i="4"/>
  <c r="AC4654" i="4"/>
  <c r="AF4654" i="4"/>
  <c r="AC4655" i="4"/>
  <c r="AF4655" i="4"/>
  <c r="AC4656" i="4"/>
  <c r="AF4656" i="4"/>
  <c r="AC4657" i="4"/>
  <c r="AF4657" i="4"/>
  <c r="AC4658" i="4"/>
  <c r="AF4658" i="4"/>
  <c r="AC4659" i="4"/>
  <c r="AF4659" i="4"/>
  <c r="AC4660" i="4"/>
  <c r="AF4660" i="4"/>
  <c r="AC4661" i="4"/>
  <c r="AF4661" i="4"/>
  <c r="AC4662" i="4"/>
  <c r="AF4662" i="4"/>
  <c r="AC4663" i="4"/>
  <c r="AF4663" i="4"/>
  <c r="AC4664" i="4"/>
  <c r="AF4664" i="4"/>
  <c r="AD4656" i="4" l="1"/>
  <c r="AD4650" i="4"/>
  <c r="AD4660" i="4"/>
  <c r="AD4664" i="4"/>
  <c r="AD4661" i="4"/>
  <c r="AD4643" i="4"/>
  <c r="AD4644" i="4"/>
  <c r="AD4655" i="4"/>
  <c r="AD4649" i="4"/>
  <c r="AD4658" i="4"/>
  <c r="AD4648" i="4"/>
  <c r="AD4662" i="4"/>
  <c r="AD4654" i="4"/>
  <c r="AD4663" i="4"/>
  <c r="AD4659" i="4"/>
  <c r="AD4645" i="4"/>
  <c r="AD4641" i="4"/>
  <c r="AD4646" i="4"/>
  <c r="AD4642" i="4"/>
  <c r="D4626" i="4"/>
  <c r="AD4657" i="4"/>
  <c r="AD4651" i="4"/>
  <c r="AD4647" i="4"/>
  <c r="AD4626" i="4" l="1"/>
  <c r="L3474" i="3" l="1"/>
  <c r="F4585" i="4" l="1"/>
  <c r="G4585" i="4"/>
  <c r="H4585" i="4"/>
  <c r="I4585" i="4"/>
  <c r="X4585" i="4"/>
  <c r="AA4585" i="4" s="1"/>
  <c r="AB4585" i="4"/>
  <c r="AC4586" i="4"/>
  <c r="AD4586" i="4" s="1"/>
  <c r="AE4586" i="4"/>
  <c r="AF4586" i="4"/>
  <c r="AC4603" i="4"/>
  <c r="AF4603" i="4"/>
  <c r="AC4604" i="4"/>
  <c r="AF4604" i="4"/>
  <c r="AC4605" i="4"/>
  <c r="AF4605" i="4"/>
  <c r="AC4606" i="4"/>
  <c r="AF4606" i="4"/>
  <c r="AC4607" i="4"/>
  <c r="AF4607" i="4"/>
  <c r="AC4608" i="4"/>
  <c r="AF4608" i="4"/>
  <c r="AC4609" i="4"/>
  <c r="AF4609" i="4"/>
  <c r="AC4610" i="4"/>
  <c r="AF4610" i="4"/>
  <c r="AC4611" i="4"/>
  <c r="AF4611" i="4"/>
  <c r="AC4612" i="4"/>
  <c r="AF4612" i="4"/>
  <c r="AC4613" i="4"/>
  <c r="AF4613" i="4"/>
  <c r="AC4614" i="4"/>
  <c r="AF4614" i="4"/>
  <c r="AC4615" i="4"/>
  <c r="AF4615" i="4"/>
  <c r="AC4616" i="4"/>
  <c r="AF4616" i="4"/>
  <c r="AC4617" i="4"/>
  <c r="AF4617" i="4"/>
  <c r="AC4618" i="4"/>
  <c r="AF4618" i="4"/>
  <c r="AC4619" i="4"/>
  <c r="AF4619" i="4"/>
  <c r="AC4620" i="4"/>
  <c r="AF4620" i="4"/>
  <c r="AC4621" i="4"/>
  <c r="AF4621" i="4"/>
  <c r="AC4622" i="4"/>
  <c r="AF4622" i="4"/>
  <c r="AC4623" i="4"/>
  <c r="AF4623" i="4"/>
  <c r="AC4624" i="4"/>
  <c r="D4585" i="4" l="1"/>
  <c r="AD4620" i="4"/>
  <c r="AD4603" i="4"/>
  <c r="AD4606" i="4"/>
  <c r="AD4621" i="4"/>
  <c r="AD4617" i="4"/>
  <c r="AD4610" i="4"/>
  <c r="AD4616" i="4"/>
  <c r="AD4612" i="4"/>
  <c r="AD4608" i="4"/>
  <c r="AD4604" i="4"/>
  <c r="AD4613" i="4"/>
  <c r="AD4609" i="4"/>
  <c r="AD4605" i="4"/>
  <c r="AD4622" i="4"/>
  <c r="AD4618" i="4"/>
  <c r="AD4614" i="4"/>
  <c r="AD4623" i="4"/>
  <c r="AD4619" i="4"/>
  <c r="AD4615" i="4"/>
  <c r="AD4611" i="4"/>
  <c r="AD4607" i="4"/>
  <c r="L3468" i="3"/>
  <c r="AF4624" i="4" s="1"/>
  <c r="AD4624" i="4" s="1"/>
  <c r="AD4585" i="4" l="1"/>
  <c r="AC4582" i="4" l="1"/>
  <c r="AF4582" i="4"/>
  <c r="AC4583" i="4"/>
  <c r="AF4583" i="4"/>
  <c r="AC4581" i="4"/>
  <c r="AF4581" i="4"/>
  <c r="F4540" i="4"/>
  <c r="G4540" i="4"/>
  <c r="H4540" i="4"/>
  <c r="I4540" i="4"/>
  <c r="X4540" i="4"/>
  <c r="AA4540" i="4" s="1"/>
  <c r="AB4540" i="4"/>
  <c r="AC4541" i="4"/>
  <c r="AD4541" i="4" s="1"/>
  <c r="AE4541" i="4"/>
  <c r="AF4541" i="4"/>
  <c r="AC4550" i="4"/>
  <c r="AD4550" i="4" s="1"/>
  <c r="AE4550" i="4"/>
  <c r="AF4550" i="4"/>
  <c r="AC4554" i="4"/>
  <c r="AD4554" i="4" s="1"/>
  <c r="AE4554" i="4"/>
  <c r="AF4554" i="4"/>
  <c r="AC4555" i="4"/>
  <c r="AF4555" i="4"/>
  <c r="AC4556" i="4"/>
  <c r="AF4556" i="4"/>
  <c r="AC4557" i="4"/>
  <c r="AF4557" i="4"/>
  <c r="AC4558" i="4"/>
  <c r="AF4558" i="4"/>
  <c r="AC4559" i="4"/>
  <c r="AF4559" i="4"/>
  <c r="AC4560" i="4"/>
  <c r="AF4560" i="4"/>
  <c r="AC4561" i="4"/>
  <c r="AF4561" i="4"/>
  <c r="AC4562" i="4"/>
  <c r="AF4562" i="4"/>
  <c r="AC4563" i="4"/>
  <c r="AF4563" i="4"/>
  <c r="AC4564" i="4"/>
  <c r="AF4564" i="4"/>
  <c r="AC4565" i="4"/>
  <c r="AF4565" i="4"/>
  <c r="AC4566" i="4"/>
  <c r="AF4566" i="4"/>
  <c r="AC4567" i="4"/>
  <c r="AF4567" i="4"/>
  <c r="AC4569" i="4"/>
  <c r="AF4569" i="4"/>
  <c r="AC4570" i="4"/>
  <c r="AF4570" i="4"/>
  <c r="AC4571" i="4"/>
  <c r="AF4571" i="4"/>
  <c r="AC4572" i="4"/>
  <c r="AF4572" i="4"/>
  <c r="AC4573" i="4"/>
  <c r="AF4573" i="4"/>
  <c r="AC4574" i="4"/>
  <c r="AF4574" i="4"/>
  <c r="AC4575" i="4"/>
  <c r="AF4575" i="4"/>
  <c r="AC4576" i="4"/>
  <c r="AF4576" i="4"/>
  <c r="AC4577" i="4"/>
  <c r="AF4577" i="4"/>
  <c r="AC4578" i="4"/>
  <c r="AF4578" i="4"/>
  <c r="AC4579" i="4"/>
  <c r="AF4579" i="4"/>
  <c r="AC4580" i="4"/>
  <c r="AF4580" i="4"/>
  <c r="AD4583" i="4" l="1"/>
  <c r="AD4563" i="4"/>
  <c r="AD4559" i="4"/>
  <c r="AD4555" i="4"/>
  <c r="AD4582" i="4"/>
  <c r="AD4580" i="4"/>
  <c r="AD4576" i="4"/>
  <c r="AD4572" i="4"/>
  <c r="AD4567" i="4"/>
  <c r="AD4577" i="4"/>
  <c r="AD4581" i="4"/>
  <c r="AD4573" i="4"/>
  <c r="AD4569" i="4"/>
  <c r="AD4564" i="4"/>
  <c r="AD4560" i="4"/>
  <c r="AD4556" i="4"/>
  <c r="AD4578" i="4"/>
  <c r="AD4574" i="4"/>
  <c r="AD4570" i="4"/>
  <c r="AD4565" i="4"/>
  <c r="AD4561" i="4"/>
  <c r="AD4557" i="4"/>
  <c r="D4540" i="4"/>
  <c r="AD4579" i="4"/>
  <c r="AD4575" i="4"/>
  <c r="AD4571" i="4"/>
  <c r="AD4566" i="4"/>
  <c r="AD4562" i="4"/>
  <c r="AD4558" i="4"/>
  <c r="AD4540" i="4" l="1"/>
  <c r="R3370" i="3" l="1"/>
  <c r="O3370" i="3"/>
  <c r="P3370" i="3" s="1"/>
  <c r="R3369" i="3"/>
  <c r="O3369" i="3"/>
  <c r="P3369" i="3" s="1"/>
  <c r="R3368" i="3"/>
  <c r="O3368" i="3"/>
  <c r="P3368" i="3" s="1"/>
  <c r="R3367" i="3"/>
  <c r="O3367" i="3"/>
  <c r="P3367" i="3" s="1"/>
  <c r="R3366" i="3"/>
  <c r="O3366" i="3"/>
  <c r="P3366" i="3" s="1"/>
  <c r="F4505" i="4" l="1"/>
  <c r="G4505" i="4"/>
  <c r="H4505" i="4"/>
  <c r="I4505" i="4"/>
  <c r="X4505" i="4"/>
  <c r="AA4505" i="4" s="1"/>
  <c r="AB4505" i="4"/>
  <c r="AC4506" i="4"/>
  <c r="AD4506" i="4" s="1"/>
  <c r="AE4506" i="4"/>
  <c r="AF4506" i="4"/>
  <c r="AC4521" i="4"/>
  <c r="AD4521" i="4" s="1"/>
  <c r="AE4521" i="4"/>
  <c r="AF4521" i="4"/>
  <c r="AC4522" i="4"/>
  <c r="AF4522" i="4"/>
  <c r="AC4523" i="4"/>
  <c r="AF4523" i="4"/>
  <c r="AC4524" i="4"/>
  <c r="AF4524" i="4"/>
  <c r="AC4525" i="4"/>
  <c r="AF4525" i="4"/>
  <c r="AC4526" i="4"/>
  <c r="AF4526" i="4"/>
  <c r="AC4527" i="4"/>
  <c r="AF4527" i="4"/>
  <c r="AC4528" i="4"/>
  <c r="AF4528" i="4"/>
  <c r="AC4529" i="4"/>
  <c r="AF4529" i="4"/>
  <c r="AC4530" i="4"/>
  <c r="AF4530" i="4"/>
  <c r="AC4531" i="4"/>
  <c r="AF4531" i="4"/>
  <c r="AC4532" i="4"/>
  <c r="AF4532" i="4"/>
  <c r="AC4533" i="4"/>
  <c r="AF4533" i="4"/>
  <c r="AC4534" i="4"/>
  <c r="AF4534" i="4"/>
  <c r="AC4535" i="4"/>
  <c r="AF4535" i="4"/>
  <c r="AC4536" i="4"/>
  <c r="AF4536" i="4"/>
  <c r="AC4537" i="4"/>
  <c r="AF4537" i="4"/>
  <c r="D4505" i="4" l="1"/>
  <c r="AD4529" i="4"/>
  <c r="AD4525" i="4"/>
  <c r="AD4536" i="4"/>
  <c r="AD4532" i="4"/>
  <c r="AD4528" i="4"/>
  <c r="AD4524" i="4"/>
  <c r="AD4537" i="4"/>
  <c r="AD4533" i="4"/>
  <c r="AD4534" i="4"/>
  <c r="AD4530" i="4"/>
  <c r="AD4526" i="4"/>
  <c r="AD4522" i="4"/>
  <c r="AD4535" i="4"/>
  <c r="AD4531" i="4"/>
  <c r="AD4527" i="4"/>
  <c r="AD4523" i="4"/>
  <c r="AD4505" i="4" l="1"/>
  <c r="F4468" i="4" l="1"/>
  <c r="G4468" i="4"/>
  <c r="H4468" i="4"/>
  <c r="I4468" i="4"/>
  <c r="X4468" i="4"/>
  <c r="AA4468" i="4" s="1"/>
  <c r="AB4468" i="4"/>
  <c r="AC4469" i="4"/>
  <c r="AD4469" i="4" s="1"/>
  <c r="AE4469" i="4"/>
  <c r="AF4469" i="4"/>
  <c r="AC4474" i="4"/>
  <c r="AD4474" i="4" s="1"/>
  <c r="AE4474" i="4"/>
  <c r="AF4474" i="4"/>
  <c r="AC4475" i="4"/>
  <c r="AF4475" i="4"/>
  <c r="AC4476" i="4"/>
  <c r="AF4476" i="4"/>
  <c r="AC4477" i="4"/>
  <c r="AF4477" i="4"/>
  <c r="AC4478" i="4"/>
  <c r="AF4478" i="4"/>
  <c r="AC4479" i="4"/>
  <c r="AF4479" i="4"/>
  <c r="AC4480" i="4"/>
  <c r="AF4480" i="4"/>
  <c r="AC4481" i="4"/>
  <c r="AF4481" i="4"/>
  <c r="AC4482" i="4"/>
  <c r="AF4482" i="4"/>
  <c r="AC4483" i="4"/>
  <c r="AF4483" i="4"/>
  <c r="AC4484" i="4"/>
  <c r="AF4484" i="4"/>
  <c r="AC4485" i="4"/>
  <c r="AF4485" i="4"/>
  <c r="AC4486" i="4"/>
  <c r="AF4486" i="4"/>
  <c r="AC4487" i="4"/>
  <c r="AF4487" i="4"/>
  <c r="AC4488" i="4"/>
  <c r="AF4488" i="4"/>
  <c r="AC4490" i="4"/>
  <c r="AF4490" i="4"/>
  <c r="AC4491" i="4"/>
  <c r="AF4491" i="4"/>
  <c r="AC4492" i="4"/>
  <c r="AF4492" i="4"/>
  <c r="AC4493" i="4"/>
  <c r="AF4493" i="4"/>
  <c r="AC4494" i="4"/>
  <c r="AF4494" i="4"/>
  <c r="AC4495" i="4"/>
  <c r="AF4495" i="4"/>
  <c r="AC4496" i="4"/>
  <c r="AF4496" i="4"/>
  <c r="AC4497" i="4"/>
  <c r="AF4497" i="4"/>
  <c r="AC4498" i="4"/>
  <c r="AF4498" i="4"/>
  <c r="AC4499" i="4"/>
  <c r="AF4499" i="4"/>
  <c r="AC4500" i="4"/>
  <c r="AF4500" i="4"/>
  <c r="AC4501" i="4"/>
  <c r="AF4501" i="4"/>
  <c r="AC4502" i="4"/>
  <c r="AF4502" i="4"/>
  <c r="AC4503" i="4"/>
  <c r="AF4503" i="4"/>
  <c r="AD4484" i="4" l="1"/>
  <c r="AD4480" i="4"/>
  <c r="AD4477" i="4"/>
  <c r="AD4503" i="4"/>
  <c r="AD4499" i="4"/>
  <c r="AD4495" i="4"/>
  <c r="AD4491" i="4"/>
  <c r="AD4478" i="4"/>
  <c r="AD4500" i="4"/>
  <c r="AD4496" i="4"/>
  <c r="AD4492" i="4"/>
  <c r="AD4487" i="4"/>
  <c r="AD4483" i="4"/>
  <c r="AD4479" i="4"/>
  <c r="AD4475" i="4"/>
  <c r="AD4476" i="4"/>
  <c r="AD4488" i="4"/>
  <c r="AD4501" i="4"/>
  <c r="AD4497" i="4"/>
  <c r="AD4493" i="4"/>
  <c r="AD4485" i="4"/>
  <c r="AD4481" i="4"/>
  <c r="D4468" i="4"/>
  <c r="AD4502" i="4"/>
  <c r="AD4498" i="4"/>
  <c r="AD4494" i="4"/>
  <c r="AD4490" i="4"/>
  <c r="AD4486" i="4"/>
  <c r="AD4482" i="4"/>
  <c r="G3417" i="3"/>
  <c r="H3417" i="3"/>
  <c r="W3421" i="3"/>
  <c r="AE4662" i="4" s="1"/>
  <c r="S3421" i="3"/>
  <c r="R3421" i="3"/>
  <c r="O3421" i="3"/>
  <c r="U3421" i="3" s="1"/>
  <c r="W3420" i="3"/>
  <c r="S3420" i="3"/>
  <c r="R3420" i="3"/>
  <c r="O3420" i="3"/>
  <c r="U3420" i="3" s="1"/>
  <c r="W3419" i="3"/>
  <c r="AE4659" i="4" s="1"/>
  <c r="S3419" i="3"/>
  <c r="R3419" i="3"/>
  <c r="O3419" i="3"/>
  <c r="U3419" i="3" s="1"/>
  <c r="W3418" i="3"/>
  <c r="V3418" i="3" s="1"/>
  <c r="S3418" i="3"/>
  <c r="R3418" i="3"/>
  <c r="P3418" i="3"/>
  <c r="U3418" i="3"/>
  <c r="W3417" i="3"/>
  <c r="V3417" i="3"/>
  <c r="S3417" i="3"/>
  <c r="R3417" i="3"/>
  <c r="P3417" i="3"/>
  <c r="U3417" i="3"/>
  <c r="R3416" i="3"/>
  <c r="O3416" i="3"/>
  <c r="P3416" i="3" s="1"/>
  <c r="H3416" i="3"/>
  <c r="G3416" i="3"/>
  <c r="F3416" i="3"/>
  <c r="R3415" i="3"/>
  <c r="O3415" i="3"/>
  <c r="P3415" i="3" s="1"/>
  <c r="H3415" i="3"/>
  <c r="G3415" i="3"/>
  <c r="F3415" i="3"/>
  <c r="R3414" i="3"/>
  <c r="O3414" i="3"/>
  <c r="P3414" i="3" s="1"/>
  <c r="H3414" i="3"/>
  <c r="G3414" i="3"/>
  <c r="F3414" i="3"/>
  <c r="R3413" i="3"/>
  <c r="O3413" i="3"/>
  <c r="P3413" i="3" s="1"/>
  <c r="H3413" i="3"/>
  <c r="G3413" i="3"/>
  <c r="F3413" i="3"/>
  <c r="R3412" i="3"/>
  <c r="O3412" i="3"/>
  <c r="P3412" i="3" s="1"/>
  <c r="H3412" i="3"/>
  <c r="G3412" i="3"/>
  <c r="F3412" i="3"/>
  <c r="R3411" i="3"/>
  <c r="O3411" i="3"/>
  <c r="P3411" i="3" s="1"/>
  <c r="H3411" i="3"/>
  <c r="G3411" i="3"/>
  <c r="F3411" i="3"/>
  <c r="R3410" i="3"/>
  <c r="O3410" i="3"/>
  <c r="P3410" i="3" s="1"/>
  <c r="H3410" i="3"/>
  <c r="G3410" i="3"/>
  <c r="F3410" i="3"/>
  <c r="R3409" i="3"/>
  <c r="O3409" i="3"/>
  <c r="P3409" i="3" s="1"/>
  <c r="H3409" i="3"/>
  <c r="G3409" i="3"/>
  <c r="F3409" i="3"/>
  <c r="R3408" i="3"/>
  <c r="P3408" i="3"/>
  <c r="O3408" i="3"/>
  <c r="H3408" i="3"/>
  <c r="G3408" i="3"/>
  <c r="F3408" i="3"/>
  <c r="R3407" i="3"/>
  <c r="O3407" i="3"/>
  <c r="P3407" i="3" s="1"/>
  <c r="H3407" i="3"/>
  <c r="G3407" i="3"/>
  <c r="F3407" i="3"/>
  <c r="R3406" i="3"/>
  <c r="O3406" i="3"/>
  <c r="P3406" i="3" s="1"/>
  <c r="H3406" i="3"/>
  <c r="G3406" i="3"/>
  <c r="F3406" i="3"/>
  <c r="R3405" i="3"/>
  <c r="O3405" i="3"/>
  <c r="P3405" i="3" s="1"/>
  <c r="H3405" i="3"/>
  <c r="G3405" i="3"/>
  <c r="F3405" i="3"/>
  <c r="R3404" i="3"/>
  <c r="O3404" i="3"/>
  <c r="P3404" i="3" s="1"/>
  <c r="H3404" i="3"/>
  <c r="G3404" i="3"/>
  <c r="F3404" i="3"/>
  <c r="R3403" i="3"/>
  <c r="O3403" i="3"/>
  <c r="P3403" i="3" s="1"/>
  <c r="H3403" i="3"/>
  <c r="G3403" i="3"/>
  <c r="F3403" i="3"/>
  <c r="R3402" i="3"/>
  <c r="O3402" i="3"/>
  <c r="P3402" i="3" s="1"/>
  <c r="H3402" i="3"/>
  <c r="G3402" i="3"/>
  <c r="F3402" i="3"/>
  <c r="R3401" i="3"/>
  <c r="O3401" i="3"/>
  <c r="P3401" i="3" s="1"/>
  <c r="H3401" i="3"/>
  <c r="G3401" i="3"/>
  <c r="F3401" i="3"/>
  <c r="R3400" i="3"/>
  <c r="O3400" i="3"/>
  <c r="P3400" i="3" s="1"/>
  <c r="H3400" i="3"/>
  <c r="G3400" i="3"/>
  <c r="F3400" i="3"/>
  <c r="R3398" i="3"/>
  <c r="O3398" i="3"/>
  <c r="P3398" i="3" s="1"/>
  <c r="H3398" i="3"/>
  <c r="G3398" i="3"/>
  <c r="F3398" i="3"/>
  <c r="R3397" i="3"/>
  <c r="O3397" i="3"/>
  <c r="P3397" i="3" s="1"/>
  <c r="H3397" i="3"/>
  <c r="G3397" i="3"/>
  <c r="F3397" i="3"/>
  <c r="R3396" i="3"/>
  <c r="O3396" i="3"/>
  <c r="P3396" i="3" s="1"/>
  <c r="H3396" i="3"/>
  <c r="G3396" i="3"/>
  <c r="F3396" i="3"/>
  <c r="S3398" i="3"/>
  <c r="V3419" i="3" l="1"/>
  <c r="V3420" i="3"/>
  <c r="AE4661" i="4"/>
  <c r="V3421" i="3"/>
  <c r="P3419" i="3"/>
  <c r="P3420" i="3"/>
  <c r="P3421" i="3"/>
  <c r="AD4468" i="4"/>
  <c r="R3307" i="3" l="1"/>
  <c r="O3307" i="3"/>
  <c r="P3307" i="3" s="1"/>
  <c r="R3306" i="3"/>
  <c r="O3306" i="3"/>
  <c r="P3306" i="3" s="1"/>
  <c r="R3305" i="3"/>
  <c r="O3305" i="3"/>
  <c r="P3305" i="3" s="1"/>
  <c r="R3304" i="3"/>
  <c r="O3304" i="3"/>
  <c r="P3304" i="3" s="1"/>
  <c r="R3303" i="3"/>
  <c r="O3303" i="3"/>
  <c r="P3303" i="3" s="1"/>
  <c r="R3302" i="3"/>
  <c r="O3302" i="3"/>
  <c r="P3302" i="3" s="1"/>
  <c r="R3301" i="3"/>
  <c r="O3301" i="3"/>
  <c r="P3301" i="3" s="1"/>
  <c r="R3300" i="3"/>
  <c r="O3300" i="3"/>
  <c r="P3300" i="3" s="1"/>
  <c r="R3248" i="3"/>
  <c r="P3248" i="3"/>
  <c r="O3248" i="3"/>
  <c r="R3381" i="3" l="1"/>
  <c r="O3381" i="3"/>
  <c r="P3381" i="3" s="1"/>
  <c r="R3380" i="3"/>
  <c r="O3380" i="3"/>
  <c r="P3380" i="3" s="1"/>
  <c r="R3379" i="3"/>
  <c r="O3379" i="3"/>
  <c r="P3379" i="3" s="1"/>
  <c r="F4435" i="4" l="1"/>
  <c r="G4435" i="4"/>
  <c r="H4435" i="4"/>
  <c r="I4435" i="4"/>
  <c r="X4435" i="4"/>
  <c r="AA4435" i="4" s="1"/>
  <c r="AB4435" i="4"/>
  <c r="AC4436" i="4"/>
  <c r="AD4436" i="4" s="1"/>
  <c r="AE4436" i="4"/>
  <c r="AF4436" i="4"/>
  <c r="AC4444" i="4"/>
  <c r="AF4444" i="4"/>
  <c r="AC4445" i="4"/>
  <c r="AF4445" i="4"/>
  <c r="AC4446" i="4"/>
  <c r="AF4446" i="4"/>
  <c r="AC4447" i="4"/>
  <c r="AF4447" i="4"/>
  <c r="AC4448" i="4"/>
  <c r="AF4448" i="4"/>
  <c r="AC4449" i="4"/>
  <c r="AF4449" i="4"/>
  <c r="AC4450" i="4"/>
  <c r="AF4450" i="4"/>
  <c r="AC4451" i="4"/>
  <c r="AF4451" i="4"/>
  <c r="AC4452" i="4"/>
  <c r="AF4452" i="4"/>
  <c r="AC4453" i="4"/>
  <c r="AF4453" i="4"/>
  <c r="AC4454" i="4"/>
  <c r="AF4454" i="4"/>
  <c r="AC4456" i="4"/>
  <c r="AF4456" i="4"/>
  <c r="AC4457" i="4"/>
  <c r="AF4457" i="4"/>
  <c r="AC4458" i="4"/>
  <c r="AF4458" i="4"/>
  <c r="AC4459" i="4"/>
  <c r="AF4459" i="4"/>
  <c r="AC4460" i="4"/>
  <c r="AF4460" i="4"/>
  <c r="AC4461" i="4"/>
  <c r="AF4461" i="4"/>
  <c r="AC4462" i="4"/>
  <c r="AF4462" i="4"/>
  <c r="AC4463" i="4"/>
  <c r="AF4463" i="4"/>
  <c r="AC4464" i="4"/>
  <c r="AF4464" i="4"/>
  <c r="AC4465" i="4"/>
  <c r="AF4465" i="4"/>
  <c r="AC4466" i="4"/>
  <c r="AF4466" i="4"/>
  <c r="AD4456" i="4" l="1"/>
  <c r="AD4444" i="4"/>
  <c r="AD4464" i="4"/>
  <c r="AD4461" i="4"/>
  <c r="AD4457" i="4"/>
  <c r="AD4452" i="4"/>
  <c r="AD4448" i="4"/>
  <c r="AD4465" i="4"/>
  <c r="AD4462" i="4"/>
  <c r="AD4458" i="4"/>
  <c r="AD4453" i="4"/>
  <c r="AD4449" i="4"/>
  <c r="AD4445" i="4"/>
  <c r="AD4466" i="4"/>
  <c r="AD4459" i="4"/>
  <c r="AD4454" i="4"/>
  <c r="AD4450" i="4"/>
  <c r="AD4446" i="4"/>
  <c r="D4435" i="4"/>
  <c r="AD4463" i="4"/>
  <c r="AD4460" i="4"/>
  <c r="AD4451" i="4"/>
  <c r="AD4447" i="4"/>
  <c r="AD4435" i="4" l="1"/>
  <c r="W2863" i="3" l="1"/>
  <c r="W2862" i="3"/>
  <c r="V2692" i="3" l="1"/>
  <c r="S2692" i="3"/>
  <c r="R2692" i="3"/>
  <c r="P2692" i="3"/>
  <c r="U2692" i="3"/>
  <c r="V3105" i="3"/>
  <c r="S3105" i="3"/>
  <c r="R3105" i="3"/>
  <c r="P3105" i="3"/>
  <c r="O3105" i="3"/>
  <c r="U3105" i="3" s="1"/>
  <c r="F4400" i="4"/>
  <c r="G4400" i="4"/>
  <c r="H4400" i="4"/>
  <c r="I4400" i="4"/>
  <c r="X4400" i="4"/>
  <c r="AA4400" i="4" s="1"/>
  <c r="AB4400" i="4"/>
  <c r="AC4401" i="4"/>
  <c r="AD4401" i="4" s="1"/>
  <c r="AE4401" i="4"/>
  <c r="AF4401" i="4"/>
  <c r="AC4403" i="4"/>
  <c r="AD4403" i="4" s="1"/>
  <c r="AE4403" i="4"/>
  <c r="AF4403" i="4"/>
  <c r="AC4412" i="4"/>
  <c r="AF4412" i="4"/>
  <c r="AC4413" i="4"/>
  <c r="AE4413" i="4"/>
  <c r="AF4413" i="4"/>
  <c r="AC4414" i="4"/>
  <c r="AF4414" i="4"/>
  <c r="AC4415" i="4"/>
  <c r="AF4415" i="4"/>
  <c r="AC4416" i="4"/>
  <c r="AF4416" i="4"/>
  <c r="AC4417" i="4"/>
  <c r="AF4417" i="4"/>
  <c r="AC4418" i="4"/>
  <c r="AF4418" i="4"/>
  <c r="AC4419" i="4"/>
  <c r="AF4419" i="4"/>
  <c r="AC4420" i="4"/>
  <c r="AF4420" i="4"/>
  <c r="AC4421" i="4"/>
  <c r="AF4421" i="4"/>
  <c r="AC4422" i="4"/>
  <c r="AF4422" i="4"/>
  <c r="AC4423" i="4"/>
  <c r="AF4423" i="4"/>
  <c r="AC4425" i="4"/>
  <c r="AF4425" i="4"/>
  <c r="AC4427" i="4"/>
  <c r="AF4427" i="4"/>
  <c r="AC4428" i="4"/>
  <c r="AF4428" i="4"/>
  <c r="AC4429" i="4"/>
  <c r="AF4429" i="4"/>
  <c r="AC4430" i="4"/>
  <c r="AF4430" i="4"/>
  <c r="AC4431" i="4"/>
  <c r="AF4431" i="4"/>
  <c r="AC4432" i="4"/>
  <c r="AF4432" i="4"/>
  <c r="AC4433" i="4"/>
  <c r="AF4433" i="4"/>
  <c r="AD4422" i="4" l="1"/>
  <c r="D4400" i="4"/>
  <c r="AD4432" i="4"/>
  <c r="AD4428" i="4"/>
  <c r="AD4433" i="4"/>
  <c r="AD4429" i="4"/>
  <c r="AD4423" i="4"/>
  <c r="AD4416" i="4"/>
  <c r="AD4412" i="4"/>
  <c r="AD4430" i="4"/>
  <c r="AD4425" i="4"/>
  <c r="AD4420" i="4"/>
  <c r="AD4417" i="4"/>
  <c r="AD4413" i="4"/>
  <c r="AD4431" i="4"/>
  <c r="AD4427" i="4"/>
  <c r="AD4421" i="4"/>
  <c r="AD4418" i="4"/>
  <c r="AD4414" i="4"/>
  <c r="AD4419" i="4"/>
  <c r="AD4415" i="4"/>
  <c r="H3307" i="3"/>
  <c r="G3307" i="3"/>
  <c r="F3307" i="3"/>
  <c r="H3306" i="3"/>
  <c r="G3306" i="3"/>
  <c r="F3306" i="3"/>
  <c r="H3305" i="3"/>
  <c r="G3305" i="3"/>
  <c r="F3305" i="3"/>
  <c r="H3304" i="3"/>
  <c r="G3304" i="3"/>
  <c r="F3304" i="3"/>
  <c r="H3303" i="3"/>
  <c r="G3303" i="3"/>
  <c r="F3303" i="3"/>
  <c r="H3302" i="3"/>
  <c r="G3302" i="3"/>
  <c r="F3302" i="3"/>
  <c r="H3301" i="3"/>
  <c r="G3301" i="3"/>
  <c r="F3301" i="3"/>
  <c r="H3300" i="3"/>
  <c r="G3300" i="3"/>
  <c r="F3300" i="3"/>
  <c r="AD4400" i="4" l="1"/>
  <c r="I55" i="7" s="1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AF35" i="7"/>
  <c r="AG35" i="7"/>
  <c r="AH35" i="7"/>
  <c r="AF25" i="7"/>
  <c r="AG25" i="7"/>
  <c r="AH25" i="7"/>
  <c r="AI25" i="7"/>
  <c r="R3244" i="3" l="1"/>
  <c r="O3244" i="3"/>
  <c r="P3244" i="3" s="1"/>
  <c r="R3260" i="3"/>
  <c r="O3260" i="3"/>
  <c r="P3260" i="3" s="1"/>
  <c r="R3264" i="3"/>
  <c r="O3264" i="3"/>
  <c r="P3264" i="3" s="1"/>
  <c r="R3267" i="3"/>
  <c r="O3267" i="3"/>
  <c r="P3267" i="3" s="1"/>
  <c r="R3263" i="3"/>
  <c r="O3263" i="3"/>
  <c r="P3263" i="3" s="1"/>
  <c r="H20" i="9" l="1"/>
  <c r="F4359" i="4" l="1"/>
  <c r="G4359" i="4"/>
  <c r="H4359" i="4"/>
  <c r="I4359" i="4"/>
  <c r="X4359" i="4"/>
  <c r="AA4359" i="4" s="1"/>
  <c r="AB4359" i="4"/>
  <c r="AC4360" i="4"/>
  <c r="AD4360" i="4" s="1"/>
  <c r="AE4360" i="4"/>
  <c r="AF4360" i="4"/>
  <c r="AC4361" i="4"/>
  <c r="AD4361" i="4" s="1"/>
  <c r="AE4361" i="4"/>
  <c r="AF4361" i="4"/>
  <c r="AC4364" i="4"/>
  <c r="AD4364" i="4" s="1"/>
  <c r="AE4364" i="4"/>
  <c r="AF4364" i="4"/>
  <c r="AC4370" i="4"/>
  <c r="AF4370" i="4"/>
  <c r="AC4371" i="4"/>
  <c r="AF4371" i="4"/>
  <c r="AC4372" i="4"/>
  <c r="AF4372" i="4"/>
  <c r="AC4373" i="4"/>
  <c r="AF4373" i="4"/>
  <c r="AC4375" i="4"/>
  <c r="AF4375" i="4"/>
  <c r="AC4376" i="4"/>
  <c r="AF4376" i="4"/>
  <c r="AC4377" i="4"/>
  <c r="AF4377" i="4"/>
  <c r="AC4378" i="4"/>
  <c r="AF4378" i="4"/>
  <c r="AC4380" i="4"/>
  <c r="AF4380" i="4"/>
  <c r="AC4381" i="4"/>
  <c r="AE4381" i="4"/>
  <c r="AF4381" i="4"/>
  <c r="AC4382" i="4"/>
  <c r="AE4382" i="4"/>
  <c r="AF4382" i="4"/>
  <c r="AC4383" i="4"/>
  <c r="AF4383" i="4"/>
  <c r="AC4384" i="4"/>
  <c r="AF4384" i="4"/>
  <c r="AC4385" i="4"/>
  <c r="AF4385" i="4"/>
  <c r="AC4386" i="4"/>
  <c r="AF4386" i="4"/>
  <c r="AC4388" i="4"/>
  <c r="AF4388" i="4"/>
  <c r="AC4389" i="4"/>
  <c r="AF4389" i="4"/>
  <c r="AC4390" i="4"/>
  <c r="AF4390" i="4"/>
  <c r="AC4391" i="4"/>
  <c r="AF4391" i="4"/>
  <c r="AC4392" i="4"/>
  <c r="AF4392" i="4"/>
  <c r="AC4393" i="4"/>
  <c r="AF4393" i="4"/>
  <c r="AC4394" i="4"/>
  <c r="AF4394" i="4"/>
  <c r="AC4395" i="4"/>
  <c r="AF4395" i="4"/>
  <c r="AC4396" i="4"/>
  <c r="AF4396" i="4"/>
  <c r="AC4397" i="4"/>
  <c r="AF4397" i="4"/>
  <c r="AC4398" i="4"/>
  <c r="AF4398" i="4"/>
  <c r="R3282" i="3"/>
  <c r="O3282" i="3"/>
  <c r="P3282" i="3" s="1"/>
  <c r="H3282" i="3"/>
  <c r="G3282" i="3"/>
  <c r="F3282" i="3"/>
  <c r="AD4384" i="4" l="1"/>
  <c r="AD4380" i="4"/>
  <c r="AD4375" i="4"/>
  <c r="AD4370" i="4"/>
  <c r="AD4393" i="4"/>
  <c r="AD4389" i="4"/>
  <c r="AD4373" i="4"/>
  <c r="AD4397" i="4"/>
  <c r="AD4398" i="4"/>
  <c r="AD4394" i="4"/>
  <c r="AD4390" i="4"/>
  <c r="AD4385" i="4"/>
  <c r="AD4381" i="4"/>
  <c r="AD4376" i="4"/>
  <c r="AD4371" i="4"/>
  <c r="AD4372" i="4"/>
  <c r="AD4395" i="4"/>
  <c r="AD4391" i="4"/>
  <c r="AD4386" i="4"/>
  <c r="AD4382" i="4"/>
  <c r="AD4377" i="4"/>
  <c r="D4359" i="4"/>
  <c r="AD4396" i="4"/>
  <c r="AD4392" i="4"/>
  <c r="AD4388" i="4"/>
  <c r="AD4383" i="4"/>
  <c r="AD4378" i="4"/>
  <c r="N3232" i="3"/>
  <c r="L3232" i="3" s="1"/>
  <c r="AD4359" i="4" l="1"/>
  <c r="H55" i="7" s="1"/>
  <c r="N3231" i="3"/>
  <c r="L3231" i="3" s="1"/>
  <c r="N3233" i="3"/>
  <c r="L3233" i="3" s="1"/>
  <c r="N3188" i="3"/>
  <c r="N3186" i="3"/>
  <c r="R3075" i="3"/>
  <c r="O3075" i="3"/>
  <c r="P3075" i="3" s="1"/>
  <c r="S3271" i="3" l="1"/>
  <c r="R3271" i="3"/>
  <c r="O3271" i="3"/>
  <c r="P3271" i="3" s="1"/>
  <c r="H3271" i="3"/>
  <c r="G3271" i="3"/>
  <c r="F3271" i="3"/>
  <c r="N3269" i="3"/>
  <c r="F4335" i="4"/>
  <c r="G4335" i="4"/>
  <c r="H4335" i="4"/>
  <c r="I4335" i="4"/>
  <c r="X4335" i="4"/>
  <c r="AA4335" i="4" s="1"/>
  <c r="AB4335" i="4"/>
  <c r="AC4336" i="4"/>
  <c r="AD4336" i="4" s="1"/>
  <c r="AE4336" i="4"/>
  <c r="AF4336" i="4"/>
  <c r="AC4337" i="4"/>
  <c r="AD4337" i="4" s="1"/>
  <c r="AE4337" i="4"/>
  <c r="AF4337" i="4"/>
  <c r="AC4348" i="4"/>
  <c r="AF4348" i="4"/>
  <c r="AC4349" i="4"/>
  <c r="AF4349" i="4"/>
  <c r="AC4350" i="4"/>
  <c r="AF4350" i="4"/>
  <c r="AC4351" i="4"/>
  <c r="AF4351" i="4"/>
  <c r="AC4352" i="4"/>
  <c r="AF4352" i="4"/>
  <c r="AC4353" i="4"/>
  <c r="AF4353" i="4"/>
  <c r="AC4354" i="4"/>
  <c r="AF4354" i="4"/>
  <c r="AC4355" i="4"/>
  <c r="AF4355" i="4"/>
  <c r="AC4356" i="4"/>
  <c r="AF4356" i="4"/>
  <c r="AC4357" i="4"/>
  <c r="AF4357" i="4"/>
  <c r="D4335" i="4" l="1"/>
  <c r="AD4356" i="4"/>
  <c r="AD4352" i="4"/>
  <c r="AD4348" i="4"/>
  <c r="AD4357" i="4"/>
  <c r="AD4353" i="4"/>
  <c r="AD4349" i="4"/>
  <c r="AD4354" i="4"/>
  <c r="AD4350" i="4"/>
  <c r="AD4355" i="4"/>
  <c r="AD4351" i="4"/>
  <c r="N3203" i="3"/>
  <c r="N3222" i="3"/>
  <c r="AD4335" i="4" l="1"/>
  <c r="G55" i="7" s="1"/>
  <c r="N3191" i="3"/>
  <c r="N3257" i="3" l="1"/>
  <c r="R2860" i="3" l="1"/>
  <c r="O2860" i="3"/>
  <c r="P2860" i="3" s="1"/>
  <c r="R2859" i="3"/>
  <c r="O2859" i="3"/>
  <c r="P2859" i="3" s="1"/>
  <c r="R2858" i="3"/>
  <c r="P2858" i="3"/>
  <c r="O2858" i="3"/>
  <c r="R2857" i="3"/>
  <c r="O2857" i="3"/>
  <c r="P2857" i="3" s="1"/>
  <c r="S3137" i="3"/>
  <c r="R3137" i="3"/>
  <c r="O3137" i="3"/>
  <c r="P3137" i="3" s="1"/>
  <c r="S3136" i="3"/>
  <c r="R3136" i="3"/>
  <c r="O3136" i="3"/>
  <c r="P3136" i="3" s="1"/>
  <c r="R3251" i="3"/>
  <c r="O3251" i="3"/>
  <c r="P3251" i="3" s="1"/>
  <c r="F4309" i="4" l="1"/>
  <c r="G4309" i="4"/>
  <c r="H4309" i="4"/>
  <c r="I4309" i="4"/>
  <c r="X4309" i="4"/>
  <c r="AA4309" i="4" s="1"/>
  <c r="AB4309" i="4"/>
  <c r="AC4310" i="4"/>
  <c r="AD4310" i="4" s="1"/>
  <c r="AE4310" i="4"/>
  <c r="AF4310" i="4"/>
  <c r="AC4311" i="4"/>
  <c r="AE4311" i="4"/>
  <c r="AF4311" i="4"/>
  <c r="AC4316" i="4"/>
  <c r="AE4316" i="4"/>
  <c r="AF4316" i="4"/>
  <c r="AC4317" i="4"/>
  <c r="AF4317" i="4"/>
  <c r="AC4318" i="4"/>
  <c r="AF4318" i="4"/>
  <c r="AC4319" i="4"/>
  <c r="AF4319" i="4"/>
  <c r="AC4320" i="4"/>
  <c r="AF4320" i="4"/>
  <c r="AC4322" i="4"/>
  <c r="AF4322" i="4"/>
  <c r="AC4323" i="4"/>
  <c r="AF4323" i="4"/>
  <c r="AC4325" i="4"/>
  <c r="AF4325" i="4"/>
  <c r="AC4326" i="4"/>
  <c r="AF4326" i="4"/>
  <c r="AC4327" i="4"/>
  <c r="AF4327" i="4"/>
  <c r="AC4328" i="4"/>
  <c r="AF4328" i="4"/>
  <c r="AC4329" i="4"/>
  <c r="AF4329" i="4"/>
  <c r="AC4330" i="4"/>
  <c r="AF4330" i="4"/>
  <c r="AC4332" i="4"/>
  <c r="AF4332" i="4"/>
  <c r="D4309" i="4" l="1"/>
  <c r="AD4330" i="4"/>
  <c r="AD4317" i="4"/>
  <c r="AD4322" i="4"/>
  <c r="AD4327" i="4"/>
  <c r="AD4332" i="4"/>
  <c r="AD4328" i="4"/>
  <c r="AD4323" i="4"/>
  <c r="AD4318" i="4"/>
  <c r="AD4325" i="4"/>
  <c r="AD4319" i="4"/>
  <c r="AD4329" i="4"/>
  <c r="AD4326" i="4"/>
  <c r="AD4320" i="4"/>
  <c r="R3171" i="3"/>
  <c r="O3171" i="3"/>
  <c r="P3171" i="3" s="1"/>
  <c r="R3170" i="3"/>
  <c r="O3170" i="3"/>
  <c r="P3170" i="3" s="1"/>
  <c r="R3169" i="3"/>
  <c r="O3169" i="3"/>
  <c r="P3169" i="3" s="1"/>
  <c r="R3168" i="3"/>
  <c r="O3168" i="3"/>
  <c r="P3168" i="3" s="1"/>
  <c r="R3167" i="3"/>
  <c r="O3167" i="3"/>
  <c r="P3167" i="3" s="1"/>
  <c r="R3166" i="3"/>
  <c r="P3166" i="3"/>
  <c r="O3166" i="3"/>
  <c r="R3165" i="3"/>
  <c r="O3165" i="3"/>
  <c r="P3165" i="3" s="1"/>
  <c r="AD4309" i="4" l="1"/>
  <c r="F55" i="7" s="1"/>
  <c r="F3248" i="3"/>
  <c r="F3247" i="3"/>
  <c r="H3248" i="3" l="1"/>
  <c r="G3248" i="3"/>
  <c r="S3247" i="3"/>
  <c r="R3247" i="3"/>
  <c r="O3247" i="3"/>
  <c r="P3247" i="3" s="1"/>
  <c r="H3247" i="3"/>
  <c r="G3247" i="3"/>
  <c r="R3219" i="3" l="1"/>
  <c r="P3219" i="3"/>
  <c r="O3219" i="3"/>
  <c r="R3226" i="3"/>
  <c r="O3226" i="3"/>
  <c r="P3226" i="3" s="1"/>
  <c r="N3236" i="3"/>
  <c r="W3234" i="3"/>
  <c r="V3234" i="3" s="1"/>
  <c r="S3234" i="3"/>
  <c r="R3234" i="3"/>
  <c r="P3234" i="3"/>
  <c r="U3234" i="3"/>
  <c r="F4247" i="4" l="1"/>
  <c r="G4247" i="4"/>
  <c r="H4247" i="4"/>
  <c r="I4247" i="4"/>
  <c r="X4247" i="4"/>
  <c r="AA4247" i="4" s="1"/>
  <c r="AB4247" i="4"/>
  <c r="AC4248" i="4"/>
  <c r="AD4248" i="4" s="1"/>
  <c r="AE4248" i="4"/>
  <c r="AF4248" i="4"/>
  <c r="AC4249" i="4"/>
  <c r="AD4249" i="4" s="1"/>
  <c r="AE4249" i="4"/>
  <c r="AF4249" i="4"/>
  <c r="AC4252" i="4"/>
  <c r="AD4252" i="4" s="1"/>
  <c r="AE4252" i="4"/>
  <c r="AF4252" i="4"/>
  <c r="AC4253" i="4"/>
  <c r="AC4254" i="4"/>
  <c r="AF4254" i="4"/>
  <c r="AC4255" i="4"/>
  <c r="AF4255" i="4"/>
  <c r="AC4256" i="4"/>
  <c r="AF4256" i="4"/>
  <c r="AC4257" i="4"/>
  <c r="AF4257" i="4"/>
  <c r="AC4258" i="4"/>
  <c r="AF4258" i="4"/>
  <c r="AC4259" i="4"/>
  <c r="AF4259" i="4"/>
  <c r="AC4260" i="4"/>
  <c r="AF4260" i="4"/>
  <c r="AC4262" i="4"/>
  <c r="AF4262" i="4"/>
  <c r="AC4263" i="4"/>
  <c r="AF4263" i="4"/>
  <c r="AC4264" i="4"/>
  <c r="AF4264" i="4"/>
  <c r="AC4265" i="4"/>
  <c r="AF4265" i="4"/>
  <c r="AC4266" i="4"/>
  <c r="AF4266" i="4"/>
  <c r="AC4267" i="4"/>
  <c r="AF4267" i="4"/>
  <c r="AC4268" i="4"/>
  <c r="AE4268" i="4"/>
  <c r="AF4268" i="4"/>
  <c r="AC4269" i="4"/>
  <c r="AD4269" i="4" s="1"/>
  <c r="AE4269" i="4"/>
  <c r="AF4269" i="4"/>
  <c r="F4271" i="4"/>
  <c r="G4271" i="4"/>
  <c r="H4271" i="4"/>
  <c r="I4271" i="4"/>
  <c r="X4271" i="4"/>
  <c r="AA4271" i="4" s="1"/>
  <c r="AB4271" i="4"/>
  <c r="AC4272" i="4"/>
  <c r="AD4272" i="4" s="1"/>
  <c r="AE4272" i="4"/>
  <c r="AF4272" i="4"/>
  <c r="AC4273" i="4"/>
  <c r="AD4273" i="4" s="1"/>
  <c r="AE4273" i="4"/>
  <c r="AF4273" i="4"/>
  <c r="AG4276" i="4"/>
  <c r="AH4276" i="4" s="1"/>
  <c r="AI4276" i="4"/>
  <c r="AJ4276" i="4"/>
  <c r="AC4278" i="4"/>
  <c r="AD4278" i="4" s="1"/>
  <c r="AE4278" i="4"/>
  <c r="AF4278" i="4"/>
  <c r="AC4282" i="4"/>
  <c r="AE4282" i="4"/>
  <c r="AF4282" i="4"/>
  <c r="AC4283" i="4"/>
  <c r="AF4283" i="4"/>
  <c r="AC4284" i="4"/>
  <c r="AF4284" i="4"/>
  <c r="AC4285" i="4"/>
  <c r="AF4285" i="4"/>
  <c r="AC4286" i="4"/>
  <c r="AF4286" i="4"/>
  <c r="AC4287" i="4"/>
  <c r="AF4287" i="4"/>
  <c r="AC4288" i="4"/>
  <c r="AF4288" i="4"/>
  <c r="AC4290" i="4"/>
  <c r="AF4290" i="4"/>
  <c r="AC4291" i="4"/>
  <c r="AF4291" i="4"/>
  <c r="AC4292" i="4"/>
  <c r="AF4292" i="4"/>
  <c r="AC4293" i="4"/>
  <c r="AF4293" i="4"/>
  <c r="AC4295" i="4"/>
  <c r="AF4295" i="4"/>
  <c r="AC4296" i="4"/>
  <c r="AF4296" i="4"/>
  <c r="AC4297" i="4"/>
  <c r="AF4297" i="4"/>
  <c r="AC4298" i="4"/>
  <c r="AF4298" i="4"/>
  <c r="AC4300" i="4"/>
  <c r="AF4300" i="4"/>
  <c r="AC4302" i="4"/>
  <c r="AF4302" i="4"/>
  <c r="AC4303" i="4"/>
  <c r="AF4303" i="4"/>
  <c r="AC4304" i="4"/>
  <c r="AF4304" i="4"/>
  <c r="AC4305" i="4"/>
  <c r="AF4305" i="4"/>
  <c r="AC4306" i="4"/>
  <c r="AF4306" i="4"/>
  <c r="AD4262" i="4" l="1"/>
  <c r="AD4254" i="4"/>
  <c r="AD4297" i="4"/>
  <c r="AD4287" i="4"/>
  <c r="AD4290" i="4"/>
  <c r="D4271" i="4"/>
  <c r="D4247" i="4"/>
  <c r="AD4300" i="4"/>
  <c r="AD4266" i="4"/>
  <c r="AD4257" i="4"/>
  <c r="AD4256" i="4"/>
  <c r="AD4267" i="4"/>
  <c r="AD4296" i="4"/>
  <c r="AD4286" i="4"/>
  <c r="AD4259" i="4"/>
  <c r="AD4306" i="4"/>
  <c r="AD4258" i="4"/>
  <c r="AD4302" i="4"/>
  <c r="AD4264" i="4"/>
  <c r="AD4255" i="4"/>
  <c r="AD4304" i="4"/>
  <c r="AD4293" i="4"/>
  <c r="AD4284" i="4"/>
  <c r="AD4292" i="4"/>
  <c r="AD4283" i="4"/>
  <c r="AD4268" i="4"/>
  <c r="AD4260" i="4"/>
  <c r="AD4298" i="4"/>
  <c r="AD4288" i="4"/>
  <c r="AD4263" i="4"/>
  <c r="AD4303" i="4"/>
  <c r="AD4305" i="4"/>
  <c r="AD4295" i="4"/>
  <c r="AD4285" i="4"/>
  <c r="AD4265" i="4"/>
  <c r="AD4291" i="4"/>
  <c r="N3114" i="3"/>
  <c r="N3111" i="3"/>
  <c r="N3078" i="3"/>
  <c r="N3077" i="3"/>
  <c r="AD4271" i="4" l="1"/>
  <c r="E55" i="7" s="1"/>
  <c r="W5634" i="3" l="1"/>
  <c r="V5634" i="3"/>
  <c r="S5634" i="3"/>
  <c r="R5634" i="3"/>
  <c r="P5634" i="3"/>
  <c r="O5634" i="3"/>
  <c r="U5634" i="3" s="1"/>
  <c r="W5633" i="3"/>
  <c r="V5633" i="3" s="1"/>
  <c r="S5633" i="3"/>
  <c r="R5633" i="3"/>
  <c r="P5633" i="3"/>
  <c r="O5633" i="3"/>
  <c r="U5633" i="3" s="1"/>
  <c r="W5632" i="3"/>
  <c r="V5632" i="3" s="1"/>
  <c r="S5632" i="3"/>
  <c r="R5632" i="3"/>
  <c r="P5632" i="3"/>
  <c r="O5632" i="3"/>
  <c r="U5632" i="3" s="1"/>
  <c r="W5631" i="3"/>
  <c r="V5631" i="3" s="1"/>
  <c r="S5631" i="3"/>
  <c r="R5631" i="3"/>
  <c r="P5631" i="3"/>
  <c r="O5631" i="3"/>
  <c r="U5631" i="3" s="1"/>
  <c r="W5630" i="3"/>
  <c r="V5630" i="3" s="1"/>
  <c r="S5630" i="3"/>
  <c r="R5630" i="3"/>
  <c r="P5630" i="3"/>
  <c r="O5630" i="3"/>
  <c r="U5630" i="3" s="1"/>
  <c r="W5629" i="3"/>
  <c r="V5629" i="3" s="1"/>
  <c r="S5629" i="3"/>
  <c r="R5629" i="3"/>
  <c r="P5629" i="3"/>
  <c r="O5629" i="3"/>
  <c r="U5629" i="3" s="1"/>
  <c r="W5628" i="3"/>
  <c r="V5628" i="3" s="1"/>
  <c r="S5628" i="3"/>
  <c r="R5628" i="3"/>
  <c r="P5628" i="3"/>
  <c r="O5628" i="3"/>
  <c r="U5628" i="3" s="1"/>
  <c r="W5627" i="3"/>
  <c r="V5627" i="3" s="1"/>
  <c r="S5627" i="3"/>
  <c r="R5627" i="3"/>
  <c r="P5627" i="3"/>
  <c r="O5627" i="3"/>
  <c r="U5627" i="3" s="1"/>
  <c r="W5626" i="3"/>
  <c r="V5626" i="3"/>
  <c r="S5626" i="3"/>
  <c r="R5626" i="3"/>
  <c r="P5626" i="3"/>
  <c r="O5626" i="3"/>
  <c r="U5626" i="3" s="1"/>
  <c r="W5625" i="3"/>
  <c r="V5625" i="3" s="1"/>
  <c r="S5625" i="3"/>
  <c r="R5625" i="3"/>
  <c r="P5625" i="3"/>
  <c r="O5625" i="3"/>
  <c r="U5625" i="3" s="1"/>
  <c r="W5624" i="3"/>
  <c r="V5624" i="3" s="1"/>
  <c r="S5624" i="3"/>
  <c r="R5624" i="3"/>
  <c r="P5624" i="3"/>
  <c r="O5624" i="3"/>
  <c r="U5624" i="3" s="1"/>
  <c r="W5623" i="3"/>
  <c r="V5623" i="3" s="1"/>
  <c r="S5623" i="3"/>
  <c r="R5623" i="3"/>
  <c r="P5623" i="3"/>
  <c r="O5623" i="3"/>
  <c r="U5623" i="3" s="1"/>
  <c r="W5622" i="3"/>
  <c r="V5622" i="3" s="1"/>
  <c r="S5622" i="3"/>
  <c r="R5622" i="3"/>
  <c r="P5622" i="3"/>
  <c r="O5622" i="3"/>
  <c r="U5622" i="3" s="1"/>
  <c r="W5621" i="3"/>
  <c r="V5621" i="3" s="1"/>
  <c r="S5621" i="3"/>
  <c r="R5621" i="3"/>
  <c r="P5621" i="3"/>
  <c r="O5621" i="3"/>
  <c r="U5621" i="3" s="1"/>
  <c r="W5620" i="3"/>
  <c r="V5620" i="3" s="1"/>
  <c r="S5620" i="3"/>
  <c r="R5620" i="3"/>
  <c r="P5620" i="3"/>
  <c r="O5620" i="3"/>
  <c r="U5620" i="3" s="1"/>
  <c r="W5619" i="3"/>
  <c r="V5619" i="3" s="1"/>
  <c r="S5619" i="3"/>
  <c r="R5619" i="3"/>
  <c r="P5619" i="3"/>
  <c r="O5619" i="3"/>
  <c r="U5619" i="3" s="1"/>
  <c r="W5618" i="3"/>
  <c r="V5618" i="3" s="1"/>
  <c r="S5618" i="3"/>
  <c r="R5618" i="3"/>
  <c r="P5618" i="3"/>
  <c r="O5618" i="3"/>
  <c r="U5618" i="3" s="1"/>
  <c r="W5617" i="3"/>
  <c r="V5617" i="3" s="1"/>
  <c r="S5617" i="3"/>
  <c r="R5617" i="3"/>
  <c r="P5617" i="3"/>
  <c r="O5617" i="3"/>
  <c r="U5617" i="3" s="1"/>
  <c r="W5616" i="3"/>
  <c r="V5616" i="3" s="1"/>
  <c r="S5616" i="3"/>
  <c r="R5616" i="3"/>
  <c r="P5616" i="3"/>
  <c r="O5616" i="3"/>
  <c r="U5616" i="3" s="1"/>
  <c r="W5615" i="3"/>
  <c r="V5615" i="3" s="1"/>
  <c r="S5615" i="3"/>
  <c r="R5615" i="3"/>
  <c r="P5615" i="3"/>
  <c r="O5615" i="3"/>
  <c r="U5615" i="3" s="1"/>
  <c r="W5614" i="3"/>
  <c r="V5614" i="3" s="1"/>
  <c r="S5614" i="3"/>
  <c r="R5614" i="3"/>
  <c r="P5614" i="3"/>
  <c r="O5614" i="3"/>
  <c r="U5614" i="3" s="1"/>
  <c r="W5613" i="3"/>
  <c r="V5613" i="3" s="1"/>
  <c r="S5613" i="3"/>
  <c r="R5613" i="3"/>
  <c r="P5613" i="3"/>
  <c r="O5613" i="3"/>
  <c r="U5613" i="3" s="1"/>
  <c r="W5612" i="3"/>
  <c r="V5612" i="3" s="1"/>
  <c r="S5612" i="3"/>
  <c r="R5612" i="3"/>
  <c r="P5612" i="3"/>
  <c r="O5612" i="3"/>
  <c r="U5612" i="3" s="1"/>
  <c r="W5611" i="3"/>
  <c r="V5611" i="3" s="1"/>
  <c r="S5611" i="3"/>
  <c r="R5611" i="3"/>
  <c r="P5611" i="3"/>
  <c r="O5611" i="3"/>
  <c r="U5611" i="3" s="1"/>
  <c r="W5610" i="3"/>
  <c r="V5610" i="3" s="1"/>
  <c r="S5610" i="3"/>
  <c r="R5610" i="3"/>
  <c r="P5610" i="3"/>
  <c r="O5610" i="3"/>
  <c r="U5610" i="3" s="1"/>
  <c r="W5609" i="3"/>
  <c r="V5609" i="3" s="1"/>
  <c r="S5609" i="3"/>
  <c r="R5609" i="3"/>
  <c r="P5609" i="3"/>
  <c r="O5609" i="3"/>
  <c r="U5609" i="3" s="1"/>
  <c r="W5608" i="3"/>
  <c r="V5608" i="3" s="1"/>
  <c r="S5608" i="3"/>
  <c r="R5608" i="3"/>
  <c r="P5608" i="3"/>
  <c r="O5608" i="3"/>
  <c r="U5608" i="3" s="1"/>
  <c r="W5607" i="3"/>
  <c r="V5607" i="3" s="1"/>
  <c r="S5607" i="3"/>
  <c r="R5607" i="3"/>
  <c r="P5607" i="3"/>
  <c r="O5607" i="3"/>
  <c r="U5607" i="3" s="1"/>
  <c r="W5606" i="3"/>
  <c r="V5606" i="3" s="1"/>
  <c r="S5606" i="3"/>
  <c r="R5606" i="3"/>
  <c r="P5606" i="3"/>
  <c r="O5606" i="3"/>
  <c r="U5606" i="3" s="1"/>
  <c r="W5605" i="3"/>
  <c r="V5605" i="3" s="1"/>
  <c r="S5605" i="3"/>
  <c r="R5605" i="3"/>
  <c r="P5605" i="3"/>
  <c r="O5605" i="3"/>
  <c r="U5605" i="3" s="1"/>
  <c r="W5604" i="3"/>
  <c r="V5604" i="3"/>
  <c r="S5604" i="3"/>
  <c r="R5604" i="3"/>
  <c r="P5604" i="3"/>
  <c r="O5604" i="3"/>
  <c r="U5604" i="3" s="1"/>
  <c r="W5603" i="3"/>
  <c r="V5603" i="3" s="1"/>
  <c r="S5603" i="3"/>
  <c r="R5603" i="3"/>
  <c r="P5603" i="3"/>
  <c r="O5603" i="3"/>
  <c r="U5603" i="3" s="1"/>
  <c r="W5602" i="3"/>
  <c r="V5602" i="3" s="1"/>
  <c r="S5602" i="3"/>
  <c r="R5602" i="3"/>
  <c r="P5602" i="3"/>
  <c r="O5602" i="3"/>
  <c r="U5602" i="3" s="1"/>
  <c r="W5601" i="3"/>
  <c r="V5601" i="3" s="1"/>
  <c r="S5601" i="3"/>
  <c r="R5601" i="3"/>
  <c r="P5601" i="3"/>
  <c r="O5601" i="3"/>
  <c r="U5601" i="3" s="1"/>
  <c r="W5600" i="3"/>
  <c r="V5600" i="3" s="1"/>
  <c r="S5600" i="3"/>
  <c r="R5600" i="3"/>
  <c r="P5600" i="3"/>
  <c r="O5600" i="3"/>
  <c r="U5600" i="3" s="1"/>
  <c r="W5599" i="3"/>
  <c r="V5599" i="3" s="1"/>
  <c r="S5599" i="3"/>
  <c r="R5599" i="3"/>
  <c r="P5599" i="3"/>
  <c r="O5599" i="3"/>
  <c r="U5599" i="3" s="1"/>
  <c r="W5598" i="3"/>
  <c r="V5598" i="3" s="1"/>
  <c r="S5598" i="3"/>
  <c r="R5598" i="3"/>
  <c r="P5598" i="3"/>
  <c r="O5598" i="3"/>
  <c r="U5598" i="3" s="1"/>
  <c r="W5597" i="3"/>
  <c r="V5597" i="3" s="1"/>
  <c r="S5597" i="3"/>
  <c r="R5597" i="3"/>
  <c r="P5597" i="3"/>
  <c r="O5597" i="3"/>
  <c r="U5597" i="3" s="1"/>
  <c r="W5596" i="3"/>
  <c r="V5596" i="3" s="1"/>
  <c r="S5596" i="3"/>
  <c r="R5596" i="3"/>
  <c r="P5596" i="3"/>
  <c r="O5596" i="3"/>
  <c r="U5596" i="3" s="1"/>
  <c r="W5595" i="3"/>
  <c r="V5595" i="3" s="1"/>
  <c r="S5595" i="3"/>
  <c r="R5595" i="3"/>
  <c r="P5595" i="3"/>
  <c r="O5595" i="3"/>
  <c r="U5595" i="3" s="1"/>
  <c r="W5594" i="3"/>
  <c r="V5594" i="3" s="1"/>
  <c r="S5594" i="3"/>
  <c r="R5594" i="3"/>
  <c r="P5594" i="3"/>
  <c r="O5594" i="3"/>
  <c r="U5594" i="3" s="1"/>
  <c r="W5593" i="3"/>
  <c r="V5593" i="3" s="1"/>
  <c r="S5593" i="3"/>
  <c r="R5593" i="3"/>
  <c r="P5593" i="3"/>
  <c r="O5593" i="3"/>
  <c r="U5593" i="3" s="1"/>
  <c r="W5592" i="3"/>
  <c r="V5592" i="3" s="1"/>
  <c r="S5592" i="3"/>
  <c r="R5592" i="3"/>
  <c r="P5592" i="3"/>
  <c r="O5592" i="3"/>
  <c r="U5592" i="3" s="1"/>
  <c r="W5591" i="3"/>
  <c r="V5591" i="3" s="1"/>
  <c r="S5591" i="3"/>
  <c r="R5591" i="3"/>
  <c r="P5591" i="3"/>
  <c r="O5591" i="3"/>
  <c r="U5591" i="3" s="1"/>
  <c r="W5590" i="3"/>
  <c r="V5590" i="3" s="1"/>
  <c r="S5590" i="3"/>
  <c r="R5590" i="3"/>
  <c r="P5590" i="3"/>
  <c r="O5590" i="3"/>
  <c r="U5590" i="3" s="1"/>
  <c r="W5589" i="3"/>
  <c r="V5589" i="3" s="1"/>
  <c r="S5589" i="3"/>
  <c r="R5589" i="3"/>
  <c r="P5589" i="3"/>
  <c r="O5589" i="3"/>
  <c r="U5589" i="3" s="1"/>
  <c r="W5588" i="3"/>
  <c r="V5588" i="3"/>
  <c r="S5588" i="3"/>
  <c r="R5588" i="3"/>
  <c r="P5588" i="3"/>
  <c r="O5588" i="3"/>
  <c r="U5588" i="3" s="1"/>
  <c r="W5587" i="3"/>
  <c r="V5587" i="3" s="1"/>
  <c r="S5587" i="3"/>
  <c r="R5587" i="3"/>
  <c r="P5587" i="3"/>
  <c r="O5587" i="3"/>
  <c r="U5587" i="3" s="1"/>
  <c r="W5586" i="3"/>
  <c r="V5586" i="3" s="1"/>
  <c r="S5586" i="3"/>
  <c r="R5586" i="3"/>
  <c r="P5586" i="3"/>
  <c r="O5586" i="3"/>
  <c r="U5586" i="3" s="1"/>
  <c r="W5585" i="3"/>
  <c r="V5585" i="3" s="1"/>
  <c r="S5585" i="3"/>
  <c r="R5585" i="3"/>
  <c r="P5585" i="3"/>
  <c r="O5585" i="3"/>
  <c r="U5585" i="3" s="1"/>
  <c r="W5584" i="3"/>
  <c r="V5584" i="3" s="1"/>
  <c r="S5584" i="3"/>
  <c r="R5584" i="3"/>
  <c r="P5584" i="3"/>
  <c r="O5584" i="3"/>
  <c r="U5584" i="3" s="1"/>
  <c r="W5583" i="3"/>
  <c r="V5583" i="3" s="1"/>
  <c r="S5583" i="3"/>
  <c r="R5583" i="3"/>
  <c r="P5583" i="3"/>
  <c r="O5583" i="3"/>
  <c r="U5583" i="3" s="1"/>
  <c r="W5582" i="3"/>
  <c r="V5582" i="3" s="1"/>
  <c r="S5582" i="3"/>
  <c r="R5582" i="3"/>
  <c r="P5582" i="3"/>
  <c r="O5582" i="3"/>
  <c r="U5582" i="3" s="1"/>
  <c r="W5581" i="3"/>
  <c r="V5581" i="3" s="1"/>
  <c r="S5581" i="3"/>
  <c r="R5581" i="3"/>
  <c r="P5581" i="3"/>
  <c r="O5581" i="3"/>
  <c r="U5581" i="3" s="1"/>
  <c r="W5580" i="3"/>
  <c r="V5580" i="3" s="1"/>
  <c r="S5580" i="3"/>
  <c r="R5580" i="3"/>
  <c r="P5580" i="3"/>
  <c r="O5580" i="3"/>
  <c r="U5580" i="3" s="1"/>
  <c r="W5579" i="3"/>
  <c r="V5579" i="3" s="1"/>
  <c r="S5579" i="3"/>
  <c r="R5579" i="3"/>
  <c r="P5579" i="3"/>
  <c r="O5579" i="3"/>
  <c r="U5579" i="3" s="1"/>
  <c r="W5578" i="3"/>
  <c r="V5578" i="3" s="1"/>
  <c r="S5578" i="3"/>
  <c r="R5578" i="3"/>
  <c r="P5578" i="3"/>
  <c r="O5578" i="3"/>
  <c r="U5578" i="3" s="1"/>
  <c r="W5577" i="3"/>
  <c r="V5577" i="3" s="1"/>
  <c r="S5577" i="3"/>
  <c r="R5577" i="3"/>
  <c r="P5577" i="3"/>
  <c r="O5577" i="3"/>
  <c r="U5577" i="3" s="1"/>
  <c r="W5576" i="3"/>
  <c r="V5576" i="3" s="1"/>
  <c r="S5576" i="3"/>
  <c r="R5576" i="3"/>
  <c r="P5576" i="3"/>
  <c r="O5576" i="3"/>
  <c r="U5576" i="3" s="1"/>
  <c r="W5575" i="3"/>
  <c r="V5575" i="3" s="1"/>
  <c r="S5575" i="3"/>
  <c r="R5575" i="3"/>
  <c r="P5575" i="3"/>
  <c r="O5575" i="3"/>
  <c r="U5575" i="3" s="1"/>
  <c r="W5574" i="3"/>
  <c r="V5574" i="3" s="1"/>
  <c r="S5574" i="3"/>
  <c r="R5574" i="3"/>
  <c r="P5574" i="3"/>
  <c r="O5574" i="3"/>
  <c r="U5574" i="3" s="1"/>
  <c r="W5573" i="3"/>
  <c r="V5573" i="3" s="1"/>
  <c r="S5573" i="3"/>
  <c r="R5573" i="3"/>
  <c r="P5573" i="3"/>
  <c r="O5573" i="3"/>
  <c r="U5573" i="3" s="1"/>
  <c r="W5572" i="3"/>
  <c r="V5572" i="3" s="1"/>
  <c r="S5572" i="3"/>
  <c r="R5572" i="3"/>
  <c r="P5572" i="3"/>
  <c r="O5572" i="3"/>
  <c r="U5572" i="3" s="1"/>
  <c r="W5571" i="3"/>
  <c r="V5571" i="3" s="1"/>
  <c r="S5571" i="3"/>
  <c r="R5571" i="3"/>
  <c r="P5571" i="3"/>
  <c r="O5571" i="3"/>
  <c r="U5571" i="3" s="1"/>
  <c r="W5570" i="3"/>
  <c r="V5570" i="3" s="1"/>
  <c r="S5570" i="3"/>
  <c r="R5570" i="3"/>
  <c r="P5570" i="3"/>
  <c r="O5570" i="3"/>
  <c r="U5570" i="3" s="1"/>
  <c r="W5569" i="3"/>
  <c r="V5569" i="3" s="1"/>
  <c r="S5569" i="3"/>
  <c r="R5569" i="3"/>
  <c r="P5569" i="3"/>
  <c r="O5569" i="3"/>
  <c r="U5569" i="3" s="1"/>
  <c r="W5568" i="3"/>
  <c r="V5568" i="3" s="1"/>
  <c r="S5568" i="3"/>
  <c r="R5568" i="3"/>
  <c r="P5568" i="3"/>
  <c r="O5568" i="3"/>
  <c r="U5568" i="3" s="1"/>
  <c r="W5567" i="3"/>
  <c r="V5567" i="3" s="1"/>
  <c r="S5567" i="3"/>
  <c r="R5567" i="3"/>
  <c r="P5567" i="3"/>
  <c r="O5567" i="3"/>
  <c r="U5567" i="3" s="1"/>
  <c r="W5566" i="3"/>
  <c r="V5566" i="3" s="1"/>
  <c r="S5566" i="3"/>
  <c r="R5566" i="3"/>
  <c r="P5566" i="3"/>
  <c r="O5566" i="3"/>
  <c r="U5566" i="3" s="1"/>
  <c r="W5565" i="3"/>
  <c r="V5565" i="3" s="1"/>
  <c r="S5565" i="3"/>
  <c r="R5565" i="3"/>
  <c r="P5565" i="3"/>
  <c r="O5565" i="3"/>
  <c r="U5565" i="3" s="1"/>
  <c r="W5564" i="3"/>
  <c r="V5564" i="3" s="1"/>
  <c r="S5564" i="3"/>
  <c r="R5564" i="3"/>
  <c r="P5564" i="3"/>
  <c r="O5564" i="3"/>
  <c r="U5564" i="3" s="1"/>
  <c r="W5563" i="3"/>
  <c r="V5563" i="3" s="1"/>
  <c r="S5563" i="3"/>
  <c r="R5563" i="3"/>
  <c r="P5563" i="3"/>
  <c r="O5563" i="3"/>
  <c r="U5563" i="3" s="1"/>
  <c r="W5562" i="3"/>
  <c r="V5562" i="3"/>
  <c r="S5562" i="3"/>
  <c r="R5562" i="3"/>
  <c r="P5562" i="3"/>
  <c r="O5562" i="3"/>
  <c r="U5562" i="3" s="1"/>
  <c r="W5561" i="3"/>
  <c r="V5561" i="3" s="1"/>
  <c r="S5561" i="3"/>
  <c r="R5561" i="3"/>
  <c r="P5561" i="3"/>
  <c r="O5561" i="3"/>
  <c r="U5561" i="3" s="1"/>
  <c r="W5560" i="3"/>
  <c r="V5560" i="3" s="1"/>
  <c r="S5560" i="3"/>
  <c r="R5560" i="3"/>
  <c r="P5560" i="3"/>
  <c r="O5560" i="3"/>
  <c r="U5560" i="3" s="1"/>
  <c r="W5559" i="3"/>
  <c r="V5559" i="3" s="1"/>
  <c r="S5559" i="3"/>
  <c r="R5559" i="3"/>
  <c r="P5559" i="3"/>
  <c r="O5559" i="3"/>
  <c r="U5559" i="3" s="1"/>
  <c r="W5558" i="3"/>
  <c r="V5558" i="3" s="1"/>
  <c r="S5558" i="3"/>
  <c r="R5558" i="3"/>
  <c r="P5558" i="3"/>
  <c r="O5558" i="3"/>
  <c r="U5558" i="3" s="1"/>
  <c r="W5557" i="3"/>
  <c r="V5557" i="3" s="1"/>
  <c r="S5557" i="3"/>
  <c r="R5557" i="3"/>
  <c r="P5557" i="3"/>
  <c r="O5557" i="3"/>
  <c r="U5557" i="3" s="1"/>
  <c r="W5556" i="3"/>
  <c r="V5556" i="3" s="1"/>
  <c r="S5556" i="3"/>
  <c r="R5556" i="3"/>
  <c r="P5556" i="3"/>
  <c r="O5556" i="3"/>
  <c r="U5556" i="3" s="1"/>
  <c r="W5555" i="3"/>
  <c r="V5555" i="3" s="1"/>
  <c r="S5555" i="3"/>
  <c r="R5555" i="3"/>
  <c r="P5555" i="3"/>
  <c r="O5555" i="3"/>
  <c r="U5555" i="3" s="1"/>
  <c r="W5554" i="3"/>
  <c r="V5554" i="3" s="1"/>
  <c r="S5554" i="3"/>
  <c r="R5554" i="3"/>
  <c r="P5554" i="3"/>
  <c r="O5554" i="3"/>
  <c r="U5554" i="3" s="1"/>
  <c r="W5553" i="3"/>
  <c r="V5553" i="3" s="1"/>
  <c r="S5553" i="3"/>
  <c r="R5553" i="3"/>
  <c r="P5553" i="3"/>
  <c r="O5553" i="3"/>
  <c r="U5553" i="3" s="1"/>
  <c r="W5552" i="3"/>
  <c r="V5552" i="3" s="1"/>
  <c r="S5552" i="3"/>
  <c r="R5552" i="3"/>
  <c r="P5552" i="3"/>
  <c r="O5552" i="3"/>
  <c r="U5552" i="3" s="1"/>
  <c r="W5551" i="3"/>
  <c r="V5551" i="3" s="1"/>
  <c r="S5551" i="3"/>
  <c r="R5551" i="3"/>
  <c r="P5551" i="3"/>
  <c r="O5551" i="3"/>
  <c r="U5551" i="3" s="1"/>
  <c r="W5550" i="3"/>
  <c r="V5550" i="3" s="1"/>
  <c r="S5550" i="3"/>
  <c r="R5550" i="3"/>
  <c r="P5550" i="3"/>
  <c r="O5550" i="3"/>
  <c r="U5550" i="3" s="1"/>
  <c r="W5549" i="3"/>
  <c r="V5549" i="3" s="1"/>
  <c r="S5549" i="3"/>
  <c r="R5549" i="3"/>
  <c r="P5549" i="3"/>
  <c r="O5549" i="3"/>
  <c r="U5549" i="3" s="1"/>
  <c r="W5548" i="3"/>
  <c r="V5548" i="3" s="1"/>
  <c r="S5548" i="3"/>
  <c r="R5548" i="3"/>
  <c r="P5548" i="3"/>
  <c r="O5548" i="3"/>
  <c r="U5548" i="3" s="1"/>
  <c r="W5547" i="3"/>
  <c r="V5547" i="3" s="1"/>
  <c r="S5547" i="3"/>
  <c r="R5547" i="3"/>
  <c r="P5547" i="3"/>
  <c r="O5547" i="3"/>
  <c r="U5547" i="3" s="1"/>
  <c r="W5546" i="3"/>
  <c r="V5546" i="3" s="1"/>
  <c r="S5546" i="3"/>
  <c r="R5546" i="3"/>
  <c r="P5546" i="3"/>
  <c r="O5546" i="3"/>
  <c r="U5546" i="3" s="1"/>
  <c r="W5545" i="3"/>
  <c r="V5545" i="3" s="1"/>
  <c r="S5545" i="3"/>
  <c r="R5545" i="3"/>
  <c r="P5545" i="3"/>
  <c r="O5545" i="3"/>
  <c r="U5545" i="3" s="1"/>
  <c r="W5544" i="3"/>
  <c r="V5544" i="3" s="1"/>
  <c r="S5544" i="3"/>
  <c r="R5544" i="3"/>
  <c r="P5544" i="3"/>
  <c r="O5544" i="3"/>
  <c r="U5544" i="3" s="1"/>
  <c r="W5543" i="3"/>
  <c r="V5543" i="3" s="1"/>
  <c r="S5543" i="3"/>
  <c r="R5543" i="3"/>
  <c r="P5543" i="3"/>
  <c r="O5543" i="3"/>
  <c r="U5543" i="3" s="1"/>
  <c r="W5542" i="3"/>
  <c r="V5542" i="3" s="1"/>
  <c r="S5542" i="3"/>
  <c r="R5542" i="3"/>
  <c r="P5542" i="3"/>
  <c r="O5542" i="3"/>
  <c r="U5542" i="3" s="1"/>
  <c r="W5541" i="3"/>
  <c r="V5541" i="3" s="1"/>
  <c r="S5541" i="3"/>
  <c r="R5541" i="3"/>
  <c r="P5541" i="3"/>
  <c r="O5541" i="3"/>
  <c r="U5541" i="3" s="1"/>
  <c r="W5540" i="3"/>
  <c r="V5540" i="3" s="1"/>
  <c r="S5540" i="3"/>
  <c r="R5540" i="3"/>
  <c r="P5540" i="3"/>
  <c r="O5540" i="3"/>
  <c r="U5540" i="3" s="1"/>
  <c r="W5539" i="3"/>
  <c r="V5539" i="3" s="1"/>
  <c r="S5539" i="3"/>
  <c r="R5539" i="3"/>
  <c r="P5539" i="3"/>
  <c r="O5539" i="3"/>
  <c r="U5539" i="3" s="1"/>
  <c r="W5538" i="3"/>
  <c r="V5538" i="3" s="1"/>
  <c r="S5538" i="3"/>
  <c r="R5538" i="3"/>
  <c r="P5538" i="3"/>
  <c r="O5538" i="3"/>
  <c r="U5538" i="3" s="1"/>
  <c r="W5537" i="3"/>
  <c r="V5537" i="3" s="1"/>
  <c r="S5537" i="3"/>
  <c r="R5537" i="3"/>
  <c r="P5537" i="3"/>
  <c r="O5537" i="3"/>
  <c r="U5537" i="3" s="1"/>
  <c r="W5536" i="3"/>
  <c r="V5536" i="3" s="1"/>
  <c r="S5536" i="3"/>
  <c r="R5536" i="3"/>
  <c r="P5536" i="3"/>
  <c r="O5536" i="3"/>
  <c r="U5536" i="3" s="1"/>
  <c r="W5535" i="3"/>
  <c r="V5535" i="3" s="1"/>
  <c r="S5535" i="3"/>
  <c r="R5535" i="3"/>
  <c r="P5535" i="3"/>
  <c r="O5535" i="3"/>
  <c r="U5535" i="3" s="1"/>
  <c r="W5534" i="3"/>
  <c r="V5534" i="3" s="1"/>
  <c r="S5534" i="3"/>
  <c r="R5534" i="3"/>
  <c r="P5534" i="3"/>
  <c r="O5534" i="3"/>
  <c r="U5534" i="3" s="1"/>
  <c r="W5533" i="3"/>
  <c r="V5533" i="3" s="1"/>
  <c r="S5533" i="3"/>
  <c r="R5533" i="3"/>
  <c r="P5533" i="3"/>
  <c r="O5533" i="3"/>
  <c r="U5533" i="3" s="1"/>
  <c r="W5532" i="3"/>
  <c r="V5532" i="3" s="1"/>
  <c r="S5532" i="3"/>
  <c r="R5532" i="3"/>
  <c r="P5532" i="3"/>
  <c r="O5532" i="3"/>
  <c r="U5532" i="3" s="1"/>
  <c r="W5531" i="3"/>
  <c r="V5531" i="3" s="1"/>
  <c r="S5531" i="3"/>
  <c r="R5531" i="3"/>
  <c r="P5531" i="3"/>
  <c r="O5531" i="3"/>
  <c r="U5531" i="3" s="1"/>
  <c r="W5530" i="3"/>
  <c r="V5530" i="3"/>
  <c r="S5530" i="3"/>
  <c r="R5530" i="3"/>
  <c r="P5530" i="3"/>
  <c r="O5530" i="3"/>
  <c r="U5530" i="3" s="1"/>
  <c r="W5529" i="3"/>
  <c r="V5529" i="3" s="1"/>
  <c r="S5529" i="3"/>
  <c r="R5529" i="3"/>
  <c r="P5529" i="3"/>
  <c r="O5529" i="3"/>
  <c r="U5529" i="3" s="1"/>
  <c r="W5528" i="3"/>
  <c r="V5528" i="3" s="1"/>
  <c r="S5528" i="3"/>
  <c r="R5528" i="3"/>
  <c r="P5528" i="3"/>
  <c r="O5528" i="3"/>
  <c r="U5528" i="3" s="1"/>
  <c r="W5527" i="3"/>
  <c r="V5527" i="3" s="1"/>
  <c r="S5527" i="3"/>
  <c r="R5527" i="3"/>
  <c r="P5527" i="3"/>
  <c r="O5527" i="3"/>
  <c r="U5527" i="3" s="1"/>
  <c r="W5526" i="3"/>
  <c r="V5526" i="3" s="1"/>
  <c r="S5526" i="3"/>
  <c r="R5526" i="3"/>
  <c r="P5526" i="3"/>
  <c r="O5526" i="3"/>
  <c r="U5526" i="3" s="1"/>
  <c r="W5525" i="3"/>
  <c r="V5525" i="3" s="1"/>
  <c r="S5525" i="3"/>
  <c r="R5525" i="3"/>
  <c r="P5525" i="3"/>
  <c r="O5525" i="3"/>
  <c r="U5525" i="3" s="1"/>
  <c r="W5524" i="3"/>
  <c r="V5524" i="3" s="1"/>
  <c r="S5524" i="3"/>
  <c r="R5524" i="3"/>
  <c r="P5524" i="3"/>
  <c r="O5524" i="3"/>
  <c r="U5524" i="3" s="1"/>
  <c r="W5523" i="3"/>
  <c r="V5523" i="3" s="1"/>
  <c r="S5523" i="3"/>
  <c r="R5523" i="3"/>
  <c r="P5523" i="3"/>
  <c r="O5523" i="3"/>
  <c r="U5523" i="3" s="1"/>
  <c r="W5522" i="3"/>
  <c r="V5522" i="3" s="1"/>
  <c r="S5522" i="3"/>
  <c r="R5522" i="3"/>
  <c r="P5522" i="3"/>
  <c r="O5522" i="3"/>
  <c r="U5522" i="3" s="1"/>
  <c r="W5521" i="3"/>
  <c r="V5521" i="3" s="1"/>
  <c r="S5521" i="3"/>
  <c r="R5521" i="3"/>
  <c r="P5521" i="3"/>
  <c r="O5521" i="3"/>
  <c r="U5521" i="3" s="1"/>
  <c r="W5520" i="3"/>
  <c r="V5520" i="3" s="1"/>
  <c r="S5520" i="3"/>
  <c r="R5520" i="3"/>
  <c r="P5520" i="3"/>
  <c r="O5520" i="3"/>
  <c r="U5520" i="3" s="1"/>
  <c r="W5519" i="3"/>
  <c r="V5519" i="3" s="1"/>
  <c r="S5519" i="3"/>
  <c r="R5519" i="3"/>
  <c r="P5519" i="3"/>
  <c r="O5519" i="3"/>
  <c r="U5519" i="3" s="1"/>
  <c r="W5518" i="3"/>
  <c r="V5518" i="3" s="1"/>
  <c r="S5518" i="3"/>
  <c r="R5518" i="3"/>
  <c r="P5518" i="3"/>
  <c r="O5518" i="3"/>
  <c r="U5518" i="3" s="1"/>
  <c r="W5517" i="3"/>
  <c r="V5517" i="3" s="1"/>
  <c r="S5517" i="3"/>
  <c r="R5517" i="3"/>
  <c r="P5517" i="3"/>
  <c r="O5517" i="3"/>
  <c r="U5517" i="3" s="1"/>
  <c r="W5516" i="3"/>
  <c r="V5516" i="3" s="1"/>
  <c r="S5516" i="3"/>
  <c r="R5516" i="3"/>
  <c r="P5516" i="3"/>
  <c r="O5516" i="3"/>
  <c r="U5516" i="3" s="1"/>
  <c r="W5515" i="3"/>
  <c r="V5515" i="3" s="1"/>
  <c r="S5515" i="3"/>
  <c r="R5515" i="3"/>
  <c r="P5515" i="3"/>
  <c r="O5515" i="3"/>
  <c r="U5515" i="3" s="1"/>
  <c r="W5514" i="3"/>
  <c r="V5514" i="3" s="1"/>
  <c r="S5514" i="3"/>
  <c r="R5514" i="3"/>
  <c r="P5514" i="3"/>
  <c r="O5514" i="3"/>
  <c r="U5514" i="3" s="1"/>
  <c r="W5513" i="3"/>
  <c r="V5513" i="3" s="1"/>
  <c r="S5513" i="3"/>
  <c r="R5513" i="3"/>
  <c r="P5513" i="3"/>
  <c r="O5513" i="3"/>
  <c r="U5513" i="3" s="1"/>
  <c r="W5512" i="3"/>
  <c r="V5512" i="3" s="1"/>
  <c r="S5512" i="3"/>
  <c r="R5512" i="3"/>
  <c r="P5512" i="3"/>
  <c r="O5512" i="3"/>
  <c r="U5512" i="3" s="1"/>
  <c r="W5511" i="3"/>
  <c r="V5511" i="3" s="1"/>
  <c r="S5511" i="3"/>
  <c r="R5511" i="3"/>
  <c r="P5511" i="3"/>
  <c r="O5511" i="3"/>
  <c r="U5511" i="3" s="1"/>
  <c r="W5510" i="3"/>
  <c r="V5510" i="3" s="1"/>
  <c r="S5510" i="3"/>
  <c r="R5510" i="3"/>
  <c r="P5510" i="3"/>
  <c r="O5510" i="3"/>
  <c r="U5510" i="3" s="1"/>
  <c r="W5509" i="3"/>
  <c r="V5509" i="3" s="1"/>
  <c r="S5509" i="3"/>
  <c r="R5509" i="3"/>
  <c r="P5509" i="3"/>
  <c r="O5509" i="3"/>
  <c r="U5509" i="3" s="1"/>
  <c r="W5508" i="3"/>
  <c r="V5508" i="3" s="1"/>
  <c r="S5508" i="3"/>
  <c r="R5508" i="3"/>
  <c r="P5508" i="3"/>
  <c r="O5508" i="3"/>
  <c r="U5508" i="3" s="1"/>
  <c r="W5507" i="3"/>
  <c r="V5507" i="3" s="1"/>
  <c r="S5507" i="3"/>
  <c r="R5507" i="3"/>
  <c r="P5507" i="3"/>
  <c r="O5507" i="3"/>
  <c r="U5507" i="3" s="1"/>
  <c r="W5506" i="3"/>
  <c r="V5506" i="3" s="1"/>
  <c r="S5506" i="3"/>
  <c r="R5506" i="3"/>
  <c r="P5506" i="3"/>
  <c r="O5506" i="3"/>
  <c r="U5506" i="3" s="1"/>
  <c r="W5505" i="3"/>
  <c r="V5505" i="3" s="1"/>
  <c r="S5505" i="3"/>
  <c r="R5505" i="3"/>
  <c r="P5505" i="3"/>
  <c r="O5505" i="3"/>
  <c r="U5505" i="3" s="1"/>
  <c r="W5504" i="3"/>
  <c r="V5504" i="3" s="1"/>
  <c r="S5504" i="3"/>
  <c r="R5504" i="3"/>
  <c r="P5504" i="3"/>
  <c r="O5504" i="3"/>
  <c r="U5504" i="3" s="1"/>
  <c r="W5503" i="3"/>
  <c r="V5503" i="3" s="1"/>
  <c r="S5503" i="3"/>
  <c r="R5503" i="3"/>
  <c r="P5503" i="3"/>
  <c r="O5503" i="3"/>
  <c r="U5503" i="3" s="1"/>
  <c r="W5502" i="3"/>
  <c r="V5502" i="3" s="1"/>
  <c r="S5502" i="3"/>
  <c r="R5502" i="3"/>
  <c r="P5502" i="3"/>
  <c r="O5502" i="3"/>
  <c r="U5502" i="3" s="1"/>
  <c r="W5501" i="3"/>
  <c r="V5501" i="3" s="1"/>
  <c r="S5501" i="3"/>
  <c r="R5501" i="3"/>
  <c r="P5501" i="3"/>
  <c r="O5501" i="3"/>
  <c r="U5501" i="3" s="1"/>
  <c r="W5500" i="3"/>
  <c r="V5500" i="3" s="1"/>
  <c r="S5500" i="3"/>
  <c r="R5500" i="3"/>
  <c r="P5500" i="3"/>
  <c r="O5500" i="3"/>
  <c r="U5500" i="3" s="1"/>
  <c r="W5499" i="3"/>
  <c r="V5499" i="3" s="1"/>
  <c r="S5499" i="3"/>
  <c r="R5499" i="3"/>
  <c r="P5499" i="3"/>
  <c r="O5499" i="3"/>
  <c r="U5499" i="3" s="1"/>
  <c r="W5498" i="3"/>
  <c r="V5498" i="3"/>
  <c r="S5498" i="3"/>
  <c r="R5498" i="3"/>
  <c r="P5498" i="3"/>
  <c r="O5498" i="3"/>
  <c r="U5498" i="3" s="1"/>
  <c r="W5497" i="3"/>
  <c r="V5497" i="3" s="1"/>
  <c r="S5497" i="3"/>
  <c r="R5497" i="3"/>
  <c r="P5497" i="3"/>
  <c r="O5497" i="3"/>
  <c r="U5497" i="3" s="1"/>
  <c r="W5496" i="3"/>
  <c r="V5496" i="3" s="1"/>
  <c r="S5496" i="3"/>
  <c r="R5496" i="3"/>
  <c r="P5496" i="3"/>
  <c r="O5496" i="3"/>
  <c r="U5496" i="3" s="1"/>
  <c r="W5495" i="3"/>
  <c r="V5495" i="3" s="1"/>
  <c r="S5495" i="3"/>
  <c r="R5495" i="3"/>
  <c r="P5495" i="3"/>
  <c r="O5495" i="3"/>
  <c r="U5495" i="3" s="1"/>
  <c r="W5494" i="3"/>
  <c r="V5494" i="3" s="1"/>
  <c r="S5494" i="3"/>
  <c r="R5494" i="3"/>
  <c r="P5494" i="3"/>
  <c r="O5494" i="3"/>
  <c r="U5494" i="3" s="1"/>
  <c r="W5493" i="3"/>
  <c r="V5493" i="3" s="1"/>
  <c r="S5493" i="3"/>
  <c r="R5493" i="3"/>
  <c r="P5493" i="3"/>
  <c r="O5493" i="3"/>
  <c r="U5493" i="3" s="1"/>
  <c r="W5492" i="3"/>
  <c r="V5492" i="3" s="1"/>
  <c r="S5492" i="3"/>
  <c r="R5492" i="3"/>
  <c r="P5492" i="3"/>
  <c r="O5492" i="3"/>
  <c r="U5492" i="3" s="1"/>
  <c r="W5491" i="3"/>
  <c r="V5491" i="3" s="1"/>
  <c r="S5491" i="3"/>
  <c r="R5491" i="3"/>
  <c r="P5491" i="3"/>
  <c r="O5491" i="3"/>
  <c r="U5491" i="3" s="1"/>
  <c r="W5490" i="3"/>
  <c r="V5490" i="3" s="1"/>
  <c r="S5490" i="3"/>
  <c r="R5490" i="3"/>
  <c r="P5490" i="3"/>
  <c r="O5490" i="3"/>
  <c r="U5490" i="3" s="1"/>
  <c r="W5489" i="3"/>
  <c r="V5489" i="3" s="1"/>
  <c r="S5489" i="3"/>
  <c r="R5489" i="3"/>
  <c r="P5489" i="3"/>
  <c r="O5489" i="3"/>
  <c r="U5489" i="3" s="1"/>
  <c r="W5488" i="3"/>
  <c r="V5488" i="3" s="1"/>
  <c r="S5488" i="3"/>
  <c r="R5488" i="3"/>
  <c r="P5488" i="3"/>
  <c r="O5488" i="3"/>
  <c r="U5488" i="3" s="1"/>
  <c r="W5487" i="3"/>
  <c r="V5487" i="3" s="1"/>
  <c r="S5487" i="3"/>
  <c r="R5487" i="3"/>
  <c r="P5487" i="3"/>
  <c r="O5487" i="3"/>
  <c r="U5487" i="3" s="1"/>
  <c r="W5486" i="3"/>
  <c r="V5486" i="3"/>
  <c r="S5486" i="3"/>
  <c r="R5486" i="3"/>
  <c r="P5486" i="3"/>
  <c r="O5486" i="3"/>
  <c r="U5486" i="3" s="1"/>
  <c r="W5485" i="3"/>
  <c r="V5485" i="3" s="1"/>
  <c r="S5485" i="3"/>
  <c r="R5485" i="3"/>
  <c r="P5485" i="3"/>
  <c r="O5485" i="3"/>
  <c r="U5485" i="3" s="1"/>
  <c r="W5484" i="3"/>
  <c r="V5484" i="3" s="1"/>
  <c r="S5484" i="3"/>
  <c r="R5484" i="3"/>
  <c r="P5484" i="3"/>
  <c r="O5484" i="3"/>
  <c r="U5484" i="3" s="1"/>
  <c r="W5483" i="3"/>
  <c r="V5483" i="3" s="1"/>
  <c r="S5483" i="3"/>
  <c r="R5483" i="3"/>
  <c r="P5483" i="3"/>
  <c r="O5483" i="3"/>
  <c r="U5483" i="3" s="1"/>
  <c r="W5482" i="3"/>
  <c r="V5482" i="3" s="1"/>
  <c r="S5482" i="3"/>
  <c r="R5482" i="3"/>
  <c r="P5482" i="3"/>
  <c r="O5482" i="3"/>
  <c r="U5482" i="3" s="1"/>
  <c r="W5481" i="3"/>
  <c r="V5481" i="3" s="1"/>
  <c r="S5481" i="3"/>
  <c r="R5481" i="3"/>
  <c r="P5481" i="3"/>
  <c r="O5481" i="3"/>
  <c r="U5481" i="3" s="1"/>
  <c r="W5480" i="3"/>
  <c r="V5480" i="3" s="1"/>
  <c r="S5480" i="3"/>
  <c r="R5480" i="3"/>
  <c r="P5480" i="3"/>
  <c r="O5480" i="3"/>
  <c r="U5480" i="3" s="1"/>
  <c r="W5479" i="3"/>
  <c r="V5479" i="3" s="1"/>
  <c r="S5479" i="3"/>
  <c r="R5479" i="3"/>
  <c r="P5479" i="3"/>
  <c r="O5479" i="3"/>
  <c r="U5479" i="3" s="1"/>
  <c r="W5478" i="3"/>
  <c r="V5478" i="3" s="1"/>
  <c r="S5478" i="3"/>
  <c r="R5478" i="3"/>
  <c r="P5478" i="3"/>
  <c r="O5478" i="3"/>
  <c r="U5478" i="3" s="1"/>
  <c r="W5477" i="3"/>
  <c r="V5477" i="3" s="1"/>
  <c r="S5477" i="3"/>
  <c r="R5477" i="3"/>
  <c r="P5477" i="3"/>
  <c r="O5477" i="3"/>
  <c r="U5477" i="3" s="1"/>
  <c r="W5476" i="3"/>
  <c r="V5476" i="3" s="1"/>
  <c r="S5476" i="3"/>
  <c r="R5476" i="3"/>
  <c r="P5476" i="3"/>
  <c r="O5476" i="3"/>
  <c r="U5476" i="3" s="1"/>
  <c r="W5475" i="3"/>
  <c r="V5475" i="3"/>
  <c r="S5475" i="3"/>
  <c r="R5475" i="3"/>
  <c r="P5475" i="3"/>
  <c r="O5475" i="3"/>
  <c r="U5475" i="3" s="1"/>
  <c r="W5474" i="3"/>
  <c r="V5474" i="3" s="1"/>
  <c r="S5474" i="3"/>
  <c r="R5474" i="3"/>
  <c r="P5474" i="3"/>
  <c r="O5474" i="3"/>
  <c r="U5474" i="3" s="1"/>
  <c r="W5473" i="3"/>
  <c r="V5473" i="3" s="1"/>
  <c r="S5473" i="3"/>
  <c r="R5473" i="3"/>
  <c r="P5473" i="3"/>
  <c r="O5473" i="3"/>
  <c r="U5473" i="3" s="1"/>
  <c r="W5472" i="3"/>
  <c r="V5472" i="3" s="1"/>
  <c r="S5472" i="3"/>
  <c r="R5472" i="3"/>
  <c r="P5472" i="3"/>
  <c r="O5472" i="3"/>
  <c r="U5472" i="3" s="1"/>
  <c r="W5471" i="3"/>
  <c r="V5471" i="3" s="1"/>
  <c r="S5471" i="3"/>
  <c r="R5471" i="3"/>
  <c r="P5471" i="3"/>
  <c r="O5471" i="3"/>
  <c r="U5471" i="3" s="1"/>
  <c r="W5470" i="3"/>
  <c r="V5470" i="3" s="1"/>
  <c r="S5470" i="3"/>
  <c r="R5470" i="3"/>
  <c r="P5470" i="3"/>
  <c r="O5470" i="3"/>
  <c r="U5470" i="3" s="1"/>
  <c r="W5469" i="3"/>
  <c r="V5469" i="3" s="1"/>
  <c r="S5469" i="3"/>
  <c r="R5469" i="3"/>
  <c r="P5469" i="3"/>
  <c r="O5469" i="3"/>
  <c r="U5469" i="3" s="1"/>
  <c r="W5468" i="3"/>
  <c r="V5468" i="3" s="1"/>
  <c r="S5468" i="3"/>
  <c r="R5468" i="3"/>
  <c r="P5468" i="3"/>
  <c r="O5468" i="3"/>
  <c r="U5468" i="3" s="1"/>
  <c r="W5467" i="3"/>
  <c r="V5467" i="3" s="1"/>
  <c r="S5467" i="3"/>
  <c r="R5467" i="3"/>
  <c r="P5467" i="3"/>
  <c r="O5467" i="3"/>
  <c r="U5467" i="3" s="1"/>
  <c r="W5466" i="3"/>
  <c r="V5466" i="3"/>
  <c r="S5466" i="3"/>
  <c r="R5466" i="3"/>
  <c r="P5466" i="3"/>
  <c r="O5466" i="3"/>
  <c r="U5466" i="3" s="1"/>
  <c r="W5465" i="3"/>
  <c r="V5465" i="3" s="1"/>
  <c r="S5465" i="3"/>
  <c r="R5465" i="3"/>
  <c r="P5465" i="3"/>
  <c r="O5465" i="3"/>
  <c r="U5465" i="3" s="1"/>
  <c r="W5464" i="3"/>
  <c r="V5464" i="3" s="1"/>
  <c r="S5464" i="3"/>
  <c r="R5464" i="3"/>
  <c r="P5464" i="3"/>
  <c r="O5464" i="3"/>
  <c r="U5464" i="3" s="1"/>
  <c r="W5463" i="3"/>
  <c r="V5463" i="3"/>
  <c r="S5463" i="3"/>
  <c r="R5463" i="3"/>
  <c r="P5463" i="3"/>
  <c r="O5463" i="3"/>
  <c r="U5463" i="3" s="1"/>
  <c r="W5462" i="3"/>
  <c r="V5462" i="3" s="1"/>
  <c r="S5462" i="3"/>
  <c r="R5462" i="3"/>
  <c r="P5462" i="3"/>
  <c r="O5462" i="3"/>
  <c r="U5462" i="3" s="1"/>
  <c r="W5461" i="3"/>
  <c r="V5461" i="3" s="1"/>
  <c r="S5461" i="3"/>
  <c r="R5461" i="3"/>
  <c r="P5461" i="3"/>
  <c r="O5461" i="3"/>
  <c r="U5461" i="3" s="1"/>
  <c r="W5460" i="3"/>
  <c r="V5460" i="3" s="1"/>
  <c r="S5460" i="3"/>
  <c r="R5460" i="3"/>
  <c r="P5460" i="3"/>
  <c r="O5460" i="3"/>
  <c r="U5460" i="3" s="1"/>
  <c r="W5459" i="3"/>
  <c r="V5459" i="3" s="1"/>
  <c r="S5459" i="3"/>
  <c r="R5459" i="3"/>
  <c r="P5459" i="3"/>
  <c r="O5459" i="3"/>
  <c r="U5459" i="3" s="1"/>
  <c r="W5458" i="3"/>
  <c r="V5458" i="3" s="1"/>
  <c r="S5458" i="3"/>
  <c r="R5458" i="3"/>
  <c r="P5458" i="3"/>
  <c r="O5458" i="3"/>
  <c r="U5458" i="3" s="1"/>
  <c r="W5457" i="3"/>
  <c r="V5457" i="3" s="1"/>
  <c r="S5457" i="3"/>
  <c r="R5457" i="3"/>
  <c r="P5457" i="3"/>
  <c r="O5457" i="3"/>
  <c r="U5457" i="3" s="1"/>
  <c r="W5456" i="3"/>
  <c r="V5456" i="3" s="1"/>
  <c r="S5456" i="3"/>
  <c r="R5456" i="3"/>
  <c r="P5456" i="3"/>
  <c r="O5456" i="3"/>
  <c r="U5456" i="3" s="1"/>
  <c r="W5455" i="3"/>
  <c r="V5455" i="3" s="1"/>
  <c r="S5455" i="3"/>
  <c r="R5455" i="3"/>
  <c r="P5455" i="3"/>
  <c r="O5455" i="3"/>
  <c r="U5455" i="3" s="1"/>
  <c r="W5454" i="3"/>
  <c r="V5454" i="3" s="1"/>
  <c r="S5454" i="3"/>
  <c r="R5454" i="3"/>
  <c r="P5454" i="3"/>
  <c r="O5454" i="3"/>
  <c r="U5454" i="3" s="1"/>
  <c r="W5453" i="3"/>
  <c r="V5453" i="3" s="1"/>
  <c r="S5453" i="3"/>
  <c r="R5453" i="3"/>
  <c r="P5453" i="3"/>
  <c r="O5453" i="3"/>
  <c r="U5453" i="3" s="1"/>
  <c r="W5452" i="3"/>
  <c r="V5452" i="3" s="1"/>
  <c r="S5452" i="3"/>
  <c r="R5452" i="3"/>
  <c r="P5452" i="3"/>
  <c r="O5452" i="3"/>
  <c r="U5452" i="3" s="1"/>
  <c r="W5451" i="3"/>
  <c r="V5451" i="3" s="1"/>
  <c r="S5451" i="3"/>
  <c r="R5451" i="3"/>
  <c r="P5451" i="3"/>
  <c r="O5451" i="3"/>
  <c r="U5451" i="3" s="1"/>
  <c r="W5450" i="3"/>
  <c r="V5450" i="3" s="1"/>
  <c r="S5450" i="3"/>
  <c r="R5450" i="3"/>
  <c r="P5450" i="3"/>
  <c r="O5450" i="3"/>
  <c r="U5450" i="3" s="1"/>
  <c r="W5449" i="3"/>
  <c r="V5449" i="3" s="1"/>
  <c r="S5449" i="3"/>
  <c r="R5449" i="3"/>
  <c r="P5449" i="3"/>
  <c r="O5449" i="3"/>
  <c r="U5449" i="3" s="1"/>
  <c r="W5448" i="3"/>
  <c r="V5448" i="3" s="1"/>
  <c r="S5448" i="3"/>
  <c r="R5448" i="3"/>
  <c r="P5448" i="3"/>
  <c r="O5448" i="3"/>
  <c r="U5448" i="3" s="1"/>
  <c r="W5447" i="3"/>
  <c r="V5447" i="3"/>
  <c r="S5447" i="3"/>
  <c r="R5447" i="3"/>
  <c r="P5447" i="3"/>
  <c r="O5447" i="3"/>
  <c r="U5447" i="3" s="1"/>
  <c r="W5446" i="3"/>
  <c r="V5446" i="3" s="1"/>
  <c r="S5446" i="3"/>
  <c r="R5446" i="3"/>
  <c r="P5446" i="3"/>
  <c r="O5446" i="3"/>
  <c r="U5446" i="3" s="1"/>
  <c r="W5445" i="3"/>
  <c r="V5445" i="3" s="1"/>
  <c r="S5445" i="3"/>
  <c r="R5445" i="3"/>
  <c r="P5445" i="3"/>
  <c r="O5445" i="3"/>
  <c r="U5445" i="3" s="1"/>
  <c r="W5444" i="3"/>
  <c r="V5444" i="3" s="1"/>
  <c r="S5444" i="3"/>
  <c r="R5444" i="3"/>
  <c r="P5444" i="3"/>
  <c r="O5444" i="3"/>
  <c r="U5444" i="3" s="1"/>
  <c r="W5443" i="3"/>
  <c r="V5443" i="3" s="1"/>
  <c r="S5443" i="3"/>
  <c r="R5443" i="3"/>
  <c r="P5443" i="3"/>
  <c r="O5443" i="3"/>
  <c r="U5443" i="3" s="1"/>
  <c r="W5442" i="3"/>
  <c r="V5442" i="3" s="1"/>
  <c r="S5442" i="3"/>
  <c r="R5442" i="3"/>
  <c r="P5442" i="3"/>
  <c r="O5442" i="3"/>
  <c r="U5442" i="3" s="1"/>
  <c r="W5441" i="3"/>
  <c r="V5441" i="3" s="1"/>
  <c r="S5441" i="3"/>
  <c r="R5441" i="3"/>
  <c r="P5441" i="3"/>
  <c r="O5441" i="3"/>
  <c r="U5441" i="3" s="1"/>
  <c r="W5440" i="3"/>
  <c r="V5440" i="3" s="1"/>
  <c r="S5440" i="3"/>
  <c r="R5440" i="3"/>
  <c r="P5440" i="3"/>
  <c r="O5440" i="3"/>
  <c r="U5440" i="3" s="1"/>
  <c r="W5439" i="3"/>
  <c r="V5439" i="3"/>
  <c r="S5439" i="3"/>
  <c r="R5439" i="3"/>
  <c r="P5439" i="3"/>
  <c r="O5439" i="3"/>
  <c r="U5439" i="3" s="1"/>
  <c r="W5438" i="3"/>
  <c r="V5438" i="3" s="1"/>
  <c r="S5438" i="3"/>
  <c r="R5438" i="3"/>
  <c r="P5438" i="3"/>
  <c r="O5438" i="3"/>
  <c r="U5438" i="3" s="1"/>
  <c r="W5437" i="3"/>
  <c r="V5437" i="3" s="1"/>
  <c r="S5437" i="3"/>
  <c r="R5437" i="3"/>
  <c r="P5437" i="3"/>
  <c r="O5437" i="3"/>
  <c r="U5437" i="3" s="1"/>
  <c r="W5436" i="3"/>
  <c r="V5436" i="3" s="1"/>
  <c r="S5436" i="3"/>
  <c r="R5436" i="3"/>
  <c r="P5436" i="3"/>
  <c r="O5436" i="3"/>
  <c r="U5436" i="3" s="1"/>
  <c r="W5435" i="3"/>
  <c r="V5435" i="3" s="1"/>
  <c r="S5435" i="3"/>
  <c r="R5435" i="3"/>
  <c r="P5435" i="3"/>
  <c r="O5435" i="3"/>
  <c r="U5435" i="3" s="1"/>
  <c r="W5434" i="3"/>
  <c r="V5434" i="3" s="1"/>
  <c r="S5434" i="3"/>
  <c r="R5434" i="3"/>
  <c r="P5434" i="3"/>
  <c r="O5434" i="3"/>
  <c r="U5434" i="3" s="1"/>
  <c r="W5433" i="3"/>
  <c r="V5433" i="3" s="1"/>
  <c r="S5433" i="3"/>
  <c r="R5433" i="3"/>
  <c r="P5433" i="3"/>
  <c r="O5433" i="3"/>
  <c r="U5433" i="3" s="1"/>
  <c r="W5432" i="3"/>
  <c r="V5432" i="3" s="1"/>
  <c r="S5432" i="3"/>
  <c r="R5432" i="3"/>
  <c r="P5432" i="3"/>
  <c r="O5432" i="3"/>
  <c r="U5432" i="3" s="1"/>
  <c r="W5431" i="3"/>
  <c r="V5431" i="3"/>
  <c r="S5431" i="3"/>
  <c r="R5431" i="3"/>
  <c r="P5431" i="3"/>
  <c r="O5431" i="3"/>
  <c r="U5431" i="3" s="1"/>
  <c r="W5430" i="3"/>
  <c r="V5430" i="3" s="1"/>
  <c r="S5430" i="3"/>
  <c r="R5430" i="3"/>
  <c r="P5430" i="3"/>
  <c r="O5430" i="3"/>
  <c r="U5430" i="3" s="1"/>
  <c r="W5429" i="3"/>
  <c r="V5429" i="3" s="1"/>
  <c r="S5429" i="3"/>
  <c r="R5429" i="3"/>
  <c r="P5429" i="3"/>
  <c r="O5429" i="3"/>
  <c r="U5429" i="3" s="1"/>
  <c r="W5428" i="3"/>
  <c r="V5428" i="3" s="1"/>
  <c r="S5428" i="3"/>
  <c r="R5428" i="3"/>
  <c r="P5428" i="3"/>
  <c r="O5428" i="3"/>
  <c r="U5428" i="3" s="1"/>
  <c r="W5427" i="3"/>
  <c r="V5427" i="3" s="1"/>
  <c r="S5427" i="3"/>
  <c r="R5427" i="3"/>
  <c r="P5427" i="3"/>
  <c r="O5427" i="3"/>
  <c r="U5427" i="3" s="1"/>
  <c r="W5426" i="3"/>
  <c r="V5426" i="3" s="1"/>
  <c r="S5426" i="3"/>
  <c r="R5426" i="3"/>
  <c r="P5426" i="3"/>
  <c r="O5426" i="3"/>
  <c r="U5426" i="3" s="1"/>
  <c r="W5425" i="3"/>
  <c r="V5425" i="3" s="1"/>
  <c r="S5425" i="3"/>
  <c r="R5425" i="3"/>
  <c r="P5425" i="3"/>
  <c r="O5425" i="3"/>
  <c r="U5425" i="3" s="1"/>
  <c r="W5424" i="3"/>
  <c r="V5424" i="3" s="1"/>
  <c r="S5424" i="3"/>
  <c r="R5424" i="3"/>
  <c r="P5424" i="3"/>
  <c r="O5424" i="3"/>
  <c r="U5424" i="3" s="1"/>
  <c r="W5423" i="3"/>
  <c r="V5423" i="3" s="1"/>
  <c r="S5423" i="3"/>
  <c r="R5423" i="3"/>
  <c r="P5423" i="3"/>
  <c r="O5423" i="3"/>
  <c r="U5423" i="3" s="1"/>
  <c r="W5422" i="3"/>
  <c r="V5422" i="3" s="1"/>
  <c r="S5422" i="3"/>
  <c r="R5422" i="3"/>
  <c r="P5422" i="3"/>
  <c r="O5422" i="3"/>
  <c r="U5422" i="3" s="1"/>
  <c r="W5421" i="3"/>
  <c r="V5421" i="3" s="1"/>
  <c r="S5421" i="3"/>
  <c r="R5421" i="3"/>
  <c r="P5421" i="3"/>
  <c r="O5421" i="3"/>
  <c r="U5421" i="3" s="1"/>
  <c r="W5420" i="3"/>
  <c r="V5420" i="3" s="1"/>
  <c r="S5420" i="3"/>
  <c r="R5420" i="3"/>
  <c r="P5420" i="3"/>
  <c r="O5420" i="3"/>
  <c r="U5420" i="3" s="1"/>
  <c r="W5419" i="3"/>
  <c r="V5419" i="3" s="1"/>
  <c r="S5419" i="3"/>
  <c r="R5419" i="3"/>
  <c r="P5419" i="3"/>
  <c r="O5419" i="3"/>
  <c r="U5419" i="3" s="1"/>
  <c r="W5418" i="3"/>
  <c r="V5418" i="3" s="1"/>
  <c r="S5418" i="3"/>
  <c r="R5418" i="3"/>
  <c r="P5418" i="3"/>
  <c r="O5418" i="3"/>
  <c r="U5418" i="3" s="1"/>
  <c r="W5417" i="3"/>
  <c r="V5417" i="3" s="1"/>
  <c r="S5417" i="3"/>
  <c r="R5417" i="3"/>
  <c r="P5417" i="3"/>
  <c r="O5417" i="3"/>
  <c r="U5417" i="3" s="1"/>
  <c r="W5416" i="3"/>
  <c r="V5416" i="3" s="1"/>
  <c r="S5416" i="3"/>
  <c r="R5416" i="3"/>
  <c r="P5416" i="3"/>
  <c r="O5416" i="3"/>
  <c r="U5416" i="3" s="1"/>
  <c r="W5415" i="3"/>
  <c r="V5415" i="3" s="1"/>
  <c r="S5415" i="3"/>
  <c r="R5415" i="3"/>
  <c r="P5415" i="3"/>
  <c r="O5415" i="3"/>
  <c r="U5415" i="3" s="1"/>
  <c r="W5414" i="3"/>
  <c r="V5414" i="3" s="1"/>
  <c r="S5414" i="3"/>
  <c r="R5414" i="3"/>
  <c r="P5414" i="3"/>
  <c r="O5414" i="3"/>
  <c r="U5414" i="3" s="1"/>
  <c r="W5413" i="3"/>
  <c r="V5413" i="3"/>
  <c r="S5413" i="3"/>
  <c r="R5413" i="3"/>
  <c r="P5413" i="3"/>
  <c r="O5413" i="3"/>
  <c r="U5413" i="3" s="1"/>
  <c r="W5412" i="3"/>
  <c r="V5412" i="3" s="1"/>
  <c r="S5412" i="3"/>
  <c r="R5412" i="3"/>
  <c r="P5412" i="3"/>
  <c r="O5412" i="3"/>
  <c r="U5412" i="3" s="1"/>
  <c r="W5411" i="3"/>
  <c r="V5411" i="3" s="1"/>
  <c r="S5411" i="3"/>
  <c r="R5411" i="3"/>
  <c r="P5411" i="3"/>
  <c r="O5411" i="3"/>
  <c r="U5411" i="3" s="1"/>
  <c r="W5410" i="3"/>
  <c r="V5410" i="3" s="1"/>
  <c r="S5410" i="3"/>
  <c r="R5410" i="3"/>
  <c r="P5410" i="3"/>
  <c r="O5410" i="3"/>
  <c r="U5410" i="3" s="1"/>
  <c r="W5409" i="3"/>
  <c r="V5409" i="3" s="1"/>
  <c r="S5409" i="3"/>
  <c r="R5409" i="3"/>
  <c r="P5409" i="3"/>
  <c r="O5409" i="3"/>
  <c r="U5409" i="3" s="1"/>
  <c r="W5408" i="3"/>
  <c r="V5408" i="3" s="1"/>
  <c r="S5408" i="3"/>
  <c r="R5408" i="3"/>
  <c r="P5408" i="3"/>
  <c r="O5408" i="3"/>
  <c r="U5408" i="3" s="1"/>
  <c r="W5407" i="3"/>
  <c r="V5407" i="3" s="1"/>
  <c r="S5407" i="3"/>
  <c r="R5407" i="3"/>
  <c r="P5407" i="3"/>
  <c r="O5407" i="3"/>
  <c r="U5407" i="3" s="1"/>
  <c r="W5406" i="3"/>
  <c r="V5406" i="3" s="1"/>
  <c r="S5406" i="3"/>
  <c r="R5406" i="3"/>
  <c r="P5406" i="3"/>
  <c r="O5406" i="3"/>
  <c r="U5406" i="3" s="1"/>
  <c r="W5405" i="3"/>
  <c r="V5405" i="3" s="1"/>
  <c r="S5405" i="3"/>
  <c r="R5405" i="3"/>
  <c r="P5405" i="3"/>
  <c r="O5405" i="3"/>
  <c r="U5405" i="3" s="1"/>
  <c r="W5404" i="3"/>
  <c r="V5404" i="3" s="1"/>
  <c r="S5404" i="3"/>
  <c r="R5404" i="3"/>
  <c r="P5404" i="3"/>
  <c r="O5404" i="3"/>
  <c r="U5404" i="3" s="1"/>
  <c r="W5403" i="3"/>
  <c r="V5403" i="3" s="1"/>
  <c r="S5403" i="3"/>
  <c r="R5403" i="3"/>
  <c r="P5403" i="3"/>
  <c r="O5403" i="3"/>
  <c r="U5403" i="3" s="1"/>
  <c r="W5402" i="3"/>
  <c r="V5402" i="3" s="1"/>
  <c r="S5402" i="3"/>
  <c r="R5402" i="3"/>
  <c r="P5402" i="3"/>
  <c r="O5402" i="3"/>
  <c r="U5402" i="3" s="1"/>
  <c r="W5401" i="3"/>
  <c r="V5401" i="3" s="1"/>
  <c r="S5401" i="3"/>
  <c r="R5401" i="3"/>
  <c r="P5401" i="3"/>
  <c r="O5401" i="3"/>
  <c r="U5401" i="3" s="1"/>
  <c r="W5400" i="3"/>
  <c r="V5400" i="3" s="1"/>
  <c r="S5400" i="3"/>
  <c r="R5400" i="3"/>
  <c r="P5400" i="3"/>
  <c r="O5400" i="3"/>
  <c r="U5400" i="3" s="1"/>
  <c r="W5399" i="3"/>
  <c r="V5399" i="3" s="1"/>
  <c r="S5399" i="3"/>
  <c r="R5399" i="3"/>
  <c r="P5399" i="3"/>
  <c r="O5399" i="3"/>
  <c r="U5399" i="3" s="1"/>
  <c r="W5398" i="3"/>
  <c r="V5398" i="3" s="1"/>
  <c r="S5398" i="3"/>
  <c r="R5398" i="3"/>
  <c r="P5398" i="3"/>
  <c r="O5398" i="3"/>
  <c r="U5398" i="3" s="1"/>
  <c r="W5397" i="3"/>
  <c r="V5397" i="3" s="1"/>
  <c r="S5397" i="3"/>
  <c r="R5397" i="3"/>
  <c r="P5397" i="3"/>
  <c r="O5397" i="3"/>
  <c r="U5397" i="3" s="1"/>
  <c r="W5396" i="3"/>
  <c r="V5396" i="3" s="1"/>
  <c r="S5396" i="3"/>
  <c r="R5396" i="3"/>
  <c r="P5396" i="3"/>
  <c r="O5396" i="3"/>
  <c r="U5396" i="3" s="1"/>
  <c r="W5395" i="3"/>
  <c r="V5395" i="3" s="1"/>
  <c r="S5395" i="3"/>
  <c r="R5395" i="3"/>
  <c r="P5395" i="3"/>
  <c r="O5395" i="3"/>
  <c r="U5395" i="3" s="1"/>
  <c r="W5394" i="3"/>
  <c r="V5394" i="3" s="1"/>
  <c r="S5394" i="3"/>
  <c r="R5394" i="3"/>
  <c r="P5394" i="3"/>
  <c r="O5394" i="3"/>
  <c r="U5394" i="3" s="1"/>
  <c r="W5393" i="3"/>
  <c r="V5393" i="3"/>
  <c r="S5393" i="3"/>
  <c r="R5393" i="3"/>
  <c r="P5393" i="3"/>
  <c r="O5393" i="3"/>
  <c r="U5393" i="3" s="1"/>
  <c r="W5392" i="3"/>
  <c r="V5392" i="3" s="1"/>
  <c r="S5392" i="3"/>
  <c r="R5392" i="3"/>
  <c r="P5392" i="3"/>
  <c r="O5392" i="3"/>
  <c r="U5392" i="3" s="1"/>
  <c r="W5391" i="3"/>
  <c r="V5391" i="3" s="1"/>
  <c r="S5391" i="3"/>
  <c r="R5391" i="3"/>
  <c r="P5391" i="3"/>
  <c r="O5391" i="3"/>
  <c r="U5391" i="3" s="1"/>
  <c r="W5390" i="3"/>
  <c r="V5390" i="3" s="1"/>
  <c r="S5390" i="3"/>
  <c r="R5390" i="3"/>
  <c r="P5390" i="3"/>
  <c r="O5390" i="3"/>
  <c r="U5390" i="3" s="1"/>
  <c r="W5389" i="3"/>
  <c r="V5389" i="3"/>
  <c r="S5389" i="3"/>
  <c r="R5389" i="3"/>
  <c r="P5389" i="3"/>
  <c r="O5389" i="3"/>
  <c r="U5389" i="3" s="1"/>
  <c r="W5388" i="3"/>
  <c r="V5388" i="3" s="1"/>
  <c r="S5388" i="3"/>
  <c r="R5388" i="3"/>
  <c r="P5388" i="3"/>
  <c r="O5388" i="3"/>
  <c r="U5388" i="3" s="1"/>
  <c r="W5387" i="3"/>
  <c r="V5387" i="3" s="1"/>
  <c r="S5387" i="3"/>
  <c r="R5387" i="3"/>
  <c r="P5387" i="3"/>
  <c r="O5387" i="3"/>
  <c r="U5387" i="3" s="1"/>
  <c r="W5386" i="3"/>
  <c r="V5386" i="3" s="1"/>
  <c r="S5386" i="3"/>
  <c r="R5386" i="3"/>
  <c r="P5386" i="3"/>
  <c r="O5386" i="3"/>
  <c r="U5386" i="3" s="1"/>
  <c r="W5385" i="3"/>
  <c r="V5385" i="3" s="1"/>
  <c r="S5385" i="3"/>
  <c r="R5385" i="3"/>
  <c r="P5385" i="3"/>
  <c r="O5385" i="3"/>
  <c r="U5385" i="3" s="1"/>
  <c r="W5384" i="3"/>
  <c r="V5384" i="3" s="1"/>
  <c r="S5384" i="3"/>
  <c r="R5384" i="3"/>
  <c r="P5384" i="3"/>
  <c r="O5384" i="3"/>
  <c r="U5384" i="3" s="1"/>
  <c r="W5383" i="3"/>
  <c r="V5383" i="3" s="1"/>
  <c r="S5383" i="3"/>
  <c r="R5383" i="3"/>
  <c r="P5383" i="3"/>
  <c r="O5383" i="3"/>
  <c r="U5383" i="3" s="1"/>
  <c r="W5382" i="3"/>
  <c r="V5382" i="3" s="1"/>
  <c r="S5382" i="3"/>
  <c r="R5382" i="3"/>
  <c r="P5382" i="3"/>
  <c r="O5382" i="3"/>
  <c r="U5382" i="3" s="1"/>
  <c r="W5381" i="3"/>
  <c r="V5381" i="3"/>
  <c r="S5381" i="3"/>
  <c r="R5381" i="3"/>
  <c r="P5381" i="3"/>
  <c r="O5381" i="3"/>
  <c r="U5381" i="3" s="1"/>
  <c r="W5380" i="3"/>
  <c r="V5380" i="3" s="1"/>
  <c r="S5380" i="3"/>
  <c r="R5380" i="3"/>
  <c r="P5380" i="3"/>
  <c r="O5380" i="3"/>
  <c r="U5380" i="3" s="1"/>
  <c r="W5379" i="3"/>
  <c r="V5379" i="3" s="1"/>
  <c r="S5379" i="3"/>
  <c r="R5379" i="3"/>
  <c r="P5379" i="3"/>
  <c r="O5379" i="3"/>
  <c r="U5379" i="3" s="1"/>
  <c r="W5378" i="3"/>
  <c r="V5378" i="3" s="1"/>
  <c r="S5378" i="3"/>
  <c r="R5378" i="3"/>
  <c r="P5378" i="3"/>
  <c r="O5378" i="3"/>
  <c r="U5378" i="3" s="1"/>
  <c r="W5377" i="3"/>
  <c r="V5377" i="3" s="1"/>
  <c r="S5377" i="3"/>
  <c r="R5377" i="3"/>
  <c r="P5377" i="3"/>
  <c r="O5377" i="3"/>
  <c r="U5377" i="3" s="1"/>
  <c r="W5376" i="3"/>
  <c r="V5376" i="3" s="1"/>
  <c r="S5376" i="3"/>
  <c r="R5376" i="3"/>
  <c r="P5376" i="3"/>
  <c r="O5376" i="3"/>
  <c r="U5376" i="3" s="1"/>
  <c r="W5375" i="3"/>
  <c r="V5375" i="3" s="1"/>
  <c r="S5375" i="3"/>
  <c r="R5375" i="3"/>
  <c r="P5375" i="3"/>
  <c r="O5375" i="3"/>
  <c r="U5375" i="3" s="1"/>
  <c r="W5374" i="3"/>
  <c r="V5374" i="3" s="1"/>
  <c r="S5374" i="3"/>
  <c r="R5374" i="3"/>
  <c r="P5374" i="3"/>
  <c r="O5374" i="3"/>
  <c r="U5374" i="3" s="1"/>
  <c r="W5373" i="3"/>
  <c r="V5373" i="3"/>
  <c r="S5373" i="3"/>
  <c r="R5373" i="3"/>
  <c r="P5373" i="3"/>
  <c r="O5373" i="3"/>
  <c r="U5373" i="3" s="1"/>
  <c r="W5372" i="3"/>
  <c r="V5372" i="3" s="1"/>
  <c r="S5372" i="3"/>
  <c r="R5372" i="3"/>
  <c r="P5372" i="3"/>
  <c r="O5372" i="3"/>
  <c r="U5372" i="3" s="1"/>
  <c r="W5371" i="3"/>
  <c r="V5371" i="3" s="1"/>
  <c r="S5371" i="3"/>
  <c r="R5371" i="3"/>
  <c r="P5371" i="3"/>
  <c r="O5371" i="3"/>
  <c r="U5371" i="3" s="1"/>
  <c r="W5370" i="3"/>
  <c r="V5370" i="3" s="1"/>
  <c r="S5370" i="3"/>
  <c r="R5370" i="3"/>
  <c r="P5370" i="3"/>
  <c r="O5370" i="3"/>
  <c r="U5370" i="3" s="1"/>
  <c r="W5369" i="3"/>
  <c r="V5369" i="3" s="1"/>
  <c r="S5369" i="3"/>
  <c r="R5369" i="3"/>
  <c r="P5369" i="3"/>
  <c r="O5369" i="3"/>
  <c r="U5369" i="3" s="1"/>
  <c r="W5368" i="3"/>
  <c r="V5368" i="3" s="1"/>
  <c r="S5368" i="3"/>
  <c r="R5368" i="3"/>
  <c r="P5368" i="3"/>
  <c r="O5368" i="3"/>
  <c r="U5368" i="3" s="1"/>
  <c r="W5367" i="3"/>
  <c r="V5367" i="3" s="1"/>
  <c r="S5367" i="3"/>
  <c r="R5367" i="3"/>
  <c r="P5367" i="3"/>
  <c r="O5367" i="3"/>
  <c r="U5367" i="3" s="1"/>
  <c r="W5366" i="3"/>
  <c r="V5366" i="3" s="1"/>
  <c r="S5366" i="3"/>
  <c r="R5366" i="3"/>
  <c r="P5366" i="3"/>
  <c r="O5366" i="3"/>
  <c r="U5366" i="3" s="1"/>
  <c r="W5365" i="3"/>
  <c r="V5365" i="3" s="1"/>
  <c r="S5365" i="3"/>
  <c r="R5365" i="3"/>
  <c r="P5365" i="3"/>
  <c r="O5365" i="3"/>
  <c r="U5365" i="3" s="1"/>
  <c r="W5364" i="3"/>
  <c r="V5364" i="3" s="1"/>
  <c r="S5364" i="3"/>
  <c r="R5364" i="3"/>
  <c r="P5364" i="3"/>
  <c r="O5364" i="3"/>
  <c r="U5364" i="3" s="1"/>
  <c r="W5363" i="3"/>
  <c r="V5363" i="3" s="1"/>
  <c r="S5363" i="3"/>
  <c r="R5363" i="3"/>
  <c r="P5363" i="3"/>
  <c r="O5363" i="3"/>
  <c r="U5363" i="3" s="1"/>
  <c r="W5362" i="3"/>
  <c r="V5362" i="3" s="1"/>
  <c r="S5362" i="3"/>
  <c r="R5362" i="3"/>
  <c r="P5362" i="3"/>
  <c r="O5362" i="3"/>
  <c r="U5362" i="3" s="1"/>
  <c r="W5361" i="3"/>
  <c r="V5361" i="3" s="1"/>
  <c r="S5361" i="3"/>
  <c r="R5361" i="3"/>
  <c r="P5361" i="3"/>
  <c r="O5361" i="3"/>
  <c r="U5361" i="3" s="1"/>
  <c r="W5360" i="3"/>
  <c r="V5360" i="3" s="1"/>
  <c r="S5360" i="3"/>
  <c r="R5360" i="3"/>
  <c r="P5360" i="3"/>
  <c r="O5360" i="3"/>
  <c r="U5360" i="3" s="1"/>
  <c r="W5359" i="3"/>
  <c r="V5359" i="3" s="1"/>
  <c r="S5359" i="3"/>
  <c r="R5359" i="3"/>
  <c r="P5359" i="3"/>
  <c r="O5359" i="3"/>
  <c r="U5359" i="3" s="1"/>
  <c r="W5358" i="3"/>
  <c r="V5358" i="3" s="1"/>
  <c r="S5358" i="3"/>
  <c r="R5358" i="3"/>
  <c r="P5358" i="3"/>
  <c r="O5358" i="3"/>
  <c r="U5358" i="3" s="1"/>
  <c r="W5357" i="3"/>
  <c r="V5357" i="3" s="1"/>
  <c r="S5357" i="3"/>
  <c r="R5357" i="3"/>
  <c r="P5357" i="3"/>
  <c r="O5357" i="3"/>
  <c r="U5357" i="3" s="1"/>
  <c r="W5356" i="3"/>
  <c r="V5356" i="3" s="1"/>
  <c r="S5356" i="3"/>
  <c r="R5356" i="3"/>
  <c r="P5356" i="3"/>
  <c r="O5356" i="3"/>
  <c r="U5356" i="3" s="1"/>
  <c r="W5355" i="3"/>
  <c r="V5355" i="3" s="1"/>
  <c r="S5355" i="3"/>
  <c r="R5355" i="3"/>
  <c r="P5355" i="3"/>
  <c r="O5355" i="3"/>
  <c r="U5355" i="3" s="1"/>
  <c r="W5354" i="3"/>
  <c r="V5354" i="3" s="1"/>
  <c r="S5354" i="3"/>
  <c r="R5354" i="3"/>
  <c r="P5354" i="3"/>
  <c r="O5354" i="3"/>
  <c r="U5354" i="3" s="1"/>
  <c r="W5353" i="3"/>
  <c r="V5353" i="3" s="1"/>
  <c r="S5353" i="3"/>
  <c r="R5353" i="3"/>
  <c r="P5353" i="3"/>
  <c r="O5353" i="3"/>
  <c r="U5353" i="3" s="1"/>
  <c r="W5352" i="3"/>
  <c r="V5352" i="3" s="1"/>
  <c r="S5352" i="3"/>
  <c r="R5352" i="3"/>
  <c r="P5352" i="3"/>
  <c r="O5352" i="3"/>
  <c r="U5352" i="3" s="1"/>
  <c r="W5351" i="3"/>
  <c r="V5351" i="3" s="1"/>
  <c r="S5351" i="3"/>
  <c r="R5351" i="3"/>
  <c r="P5351" i="3"/>
  <c r="O5351" i="3"/>
  <c r="U5351" i="3" s="1"/>
  <c r="W5350" i="3"/>
  <c r="V5350" i="3" s="1"/>
  <c r="S5350" i="3"/>
  <c r="R5350" i="3"/>
  <c r="P5350" i="3"/>
  <c r="O5350" i="3"/>
  <c r="U5350" i="3" s="1"/>
  <c r="W5349" i="3"/>
  <c r="V5349" i="3" s="1"/>
  <c r="S5349" i="3"/>
  <c r="R5349" i="3"/>
  <c r="P5349" i="3"/>
  <c r="O5349" i="3"/>
  <c r="U5349" i="3" s="1"/>
  <c r="W5348" i="3"/>
  <c r="V5348" i="3" s="1"/>
  <c r="S5348" i="3"/>
  <c r="R5348" i="3"/>
  <c r="P5348" i="3"/>
  <c r="O5348" i="3"/>
  <c r="U5348" i="3" s="1"/>
  <c r="W5347" i="3"/>
  <c r="V5347" i="3"/>
  <c r="S5347" i="3"/>
  <c r="R5347" i="3"/>
  <c r="P5347" i="3"/>
  <c r="O5347" i="3"/>
  <c r="U5347" i="3" s="1"/>
  <c r="W5346" i="3"/>
  <c r="V5346" i="3" s="1"/>
  <c r="S5346" i="3"/>
  <c r="R5346" i="3"/>
  <c r="P5346" i="3"/>
  <c r="O5346" i="3"/>
  <c r="U5346" i="3" s="1"/>
  <c r="W5345" i="3"/>
  <c r="V5345" i="3" s="1"/>
  <c r="S5345" i="3"/>
  <c r="R5345" i="3"/>
  <c r="P5345" i="3"/>
  <c r="O5345" i="3"/>
  <c r="U5345" i="3" s="1"/>
  <c r="W5344" i="3"/>
  <c r="V5344" i="3" s="1"/>
  <c r="S5344" i="3"/>
  <c r="R5344" i="3"/>
  <c r="P5344" i="3"/>
  <c r="O5344" i="3"/>
  <c r="U5344" i="3" s="1"/>
  <c r="W5343" i="3"/>
  <c r="V5343" i="3" s="1"/>
  <c r="S5343" i="3"/>
  <c r="R5343" i="3"/>
  <c r="P5343" i="3"/>
  <c r="O5343" i="3"/>
  <c r="U5343" i="3" s="1"/>
  <c r="W5342" i="3"/>
  <c r="V5342" i="3" s="1"/>
  <c r="S5342" i="3"/>
  <c r="R5342" i="3"/>
  <c r="P5342" i="3"/>
  <c r="O5342" i="3"/>
  <c r="U5342" i="3" s="1"/>
  <c r="W5341" i="3"/>
  <c r="V5341" i="3"/>
  <c r="S5341" i="3"/>
  <c r="R5341" i="3"/>
  <c r="P5341" i="3"/>
  <c r="O5341" i="3"/>
  <c r="U5341" i="3" s="1"/>
  <c r="W5340" i="3"/>
  <c r="V5340" i="3" s="1"/>
  <c r="S5340" i="3"/>
  <c r="R5340" i="3"/>
  <c r="P5340" i="3"/>
  <c r="O5340" i="3"/>
  <c r="U5340" i="3" s="1"/>
  <c r="W5339" i="3"/>
  <c r="V5339" i="3" s="1"/>
  <c r="S5339" i="3"/>
  <c r="R5339" i="3"/>
  <c r="P5339" i="3"/>
  <c r="O5339" i="3"/>
  <c r="U5339" i="3" s="1"/>
  <c r="W5338" i="3"/>
  <c r="V5338" i="3" s="1"/>
  <c r="S5338" i="3"/>
  <c r="R5338" i="3"/>
  <c r="P5338" i="3"/>
  <c r="O5338" i="3"/>
  <c r="U5338" i="3" s="1"/>
  <c r="W5337" i="3"/>
  <c r="V5337" i="3" s="1"/>
  <c r="S5337" i="3"/>
  <c r="R5337" i="3"/>
  <c r="P5337" i="3"/>
  <c r="O5337" i="3"/>
  <c r="U5337" i="3" s="1"/>
  <c r="W5336" i="3"/>
  <c r="V5336" i="3" s="1"/>
  <c r="S5336" i="3"/>
  <c r="R5336" i="3"/>
  <c r="P5336" i="3"/>
  <c r="O5336" i="3"/>
  <c r="U5336" i="3" s="1"/>
  <c r="W5335" i="3"/>
  <c r="V5335" i="3" s="1"/>
  <c r="S5335" i="3"/>
  <c r="R5335" i="3"/>
  <c r="P5335" i="3"/>
  <c r="O5335" i="3"/>
  <c r="U5335" i="3" s="1"/>
  <c r="W5334" i="3"/>
  <c r="V5334" i="3" s="1"/>
  <c r="S5334" i="3"/>
  <c r="R5334" i="3"/>
  <c r="P5334" i="3"/>
  <c r="O5334" i="3"/>
  <c r="U5334" i="3" s="1"/>
  <c r="W5333" i="3"/>
  <c r="V5333" i="3" s="1"/>
  <c r="S5333" i="3"/>
  <c r="R5333" i="3"/>
  <c r="P5333" i="3"/>
  <c r="O5333" i="3"/>
  <c r="U5333" i="3" s="1"/>
  <c r="W5332" i="3"/>
  <c r="V5332" i="3" s="1"/>
  <c r="S5332" i="3"/>
  <c r="R5332" i="3"/>
  <c r="P5332" i="3"/>
  <c r="O5332" i="3"/>
  <c r="U5332" i="3" s="1"/>
  <c r="W5331" i="3"/>
  <c r="V5331" i="3" s="1"/>
  <c r="S5331" i="3"/>
  <c r="R5331" i="3"/>
  <c r="P5331" i="3"/>
  <c r="O5331" i="3"/>
  <c r="U5331" i="3" s="1"/>
  <c r="W5330" i="3"/>
  <c r="V5330" i="3" s="1"/>
  <c r="S5330" i="3"/>
  <c r="R5330" i="3"/>
  <c r="P5330" i="3"/>
  <c r="O5330" i="3"/>
  <c r="U5330" i="3" s="1"/>
  <c r="W5329" i="3"/>
  <c r="V5329" i="3"/>
  <c r="S5329" i="3"/>
  <c r="R5329" i="3"/>
  <c r="P5329" i="3"/>
  <c r="O5329" i="3"/>
  <c r="U5329" i="3" s="1"/>
  <c r="W5328" i="3"/>
  <c r="V5328" i="3" s="1"/>
  <c r="S5328" i="3"/>
  <c r="R5328" i="3"/>
  <c r="P5328" i="3"/>
  <c r="O5328" i="3"/>
  <c r="U5328" i="3" s="1"/>
  <c r="W5327" i="3"/>
  <c r="V5327" i="3" s="1"/>
  <c r="S5327" i="3"/>
  <c r="R5327" i="3"/>
  <c r="P5327" i="3"/>
  <c r="O5327" i="3"/>
  <c r="U5327" i="3" s="1"/>
  <c r="W5326" i="3"/>
  <c r="V5326" i="3"/>
  <c r="S5326" i="3"/>
  <c r="R5326" i="3"/>
  <c r="P5326" i="3"/>
  <c r="O5326" i="3"/>
  <c r="U5326" i="3" s="1"/>
  <c r="W5325" i="3"/>
  <c r="V5325" i="3" s="1"/>
  <c r="S5325" i="3"/>
  <c r="R5325" i="3"/>
  <c r="P5325" i="3"/>
  <c r="O5325" i="3"/>
  <c r="U5325" i="3" s="1"/>
  <c r="W5324" i="3"/>
  <c r="V5324" i="3" s="1"/>
  <c r="S5324" i="3"/>
  <c r="R5324" i="3"/>
  <c r="P5324" i="3"/>
  <c r="O5324" i="3"/>
  <c r="U5324" i="3" s="1"/>
  <c r="W5323" i="3"/>
  <c r="V5323" i="3" s="1"/>
  <c r="S5323" i="3"/>
  <c r="R5323" i="3"/>
  <c r="P5323" i="3"/>
  <c r="O5323" i="3"/>
  <c r="U5323" i="3" s="1"/>
  <c r="W5322" i="3"/>
  <c r="V5322" i="3" s="1"/>
  <c r="S5322" i="3"/>
  <c r="R5322" i="3"/>
  <c r="P5322" i="3"/>
  <c r="O5322" i="3"/>
  <c r="U5322" i="3" s="1"/>
  <c r="W5321" i="3"/>
  <c r="V5321" i="3"/>
  <c r="S5321" i="3"/>
  <c r="R5321" i="3"/>
  <c r="P5321" i="3"/>
  <c r="O5321" i="3"/>
  <c r="U5321" i="3" s="1"/>
  <c r="W5320" i="3"/>
  <c r="V5320" i="3" s="1"/>
  <c r="S5320" i="3"/>
  <c r="R5320" i="3"/>
  <c r="P5320" i="3"/>
  <c r="O5320" i="3"/>
  <c r="U5320" i="3" s="1"/>
  <c r="W5319" i="3"/>
  <c r="V5319" i="3" s="1"/>
  <c r="S5319" i="3"/>
  <c r="R5319" i="3"/>
  <c r="P5319" i="3"/>
  <c r="O5319" i="3"/>
  <c r="U5319" i="3" s="1"/>
  <c r="W5318" i="3"/>
  <c r="V5318" i="3" s="1"/>
  <c r="S5318" i="3"/>
  <c r="R5318" i="3"/>
  <c r="P5318" i="3"/>
  <c r="O5318" i="3"/>
  <c r="U5318" i="3" s="1"/>
  <c r="W5317" i="3"/>
  <c r="V5317" i="3" s="1"/>
  <c r="S5317" i="3"/>
  <c r="R5317" i="3"/>
  <c r="P5317" i="3"/>
  <c r="O5317" i="3"/>
  <c r="U5317" i="3" s="1"/>
  <c r="W5316" i="3"/>
  <c r="V5316" i="3" s="1"/>
  <c r="S5316" i="3"/>
  <c r="R5316" i="3"/>
  <c r="P5316" i="3"/>
  <c r="O5316" i="3"/>
  <c r="U5316" i="3" s="1"/>
  <c r="W5315" i="3"/>
  <c r="V5315" i="3" s="1"/>
  <c r="S5315" i="3"/>
  <c r="R5315" i="3"/>
  <c r="P5315" i="3"/>
  <c r="O5315" i="3"/>
  <c r="U5315" i="3" s="1"/>
  <c r="W5314" i="3"/>
  <c r="V5314" i="3" s="1"/>
  <c r="S5314" i="3"/>
  <c r="R5314" i="3"/>
  <c r="P5314" i="3"/>
  <c r="O5314" i="3"/>
  <c r="U5314" i="3" s="1"/>
  <c r="W5313" i="3"/>
  <c r="V5313" i="3" s="1"/>
  <c r="S5313" i="3"/>
  <c r="R5313" i="3"/>
  <c r="P5313" i="3"/>
  <c r="O5313" i="3"/>
  <c r="U5313" i="3" s="1"/>
  <c r="W5312" i="3"/>
  <c r="V5312" i="3" s="1"/>
  <c r="S5312" i="3"/>
  <c r="R5312" i="3"/>
  <c r="P5312" i="3"/>
  <c r="O5312" i="3"/>
  <c r="U5312" i="3" s="1"/>
  <c r="W5311" i="3"/>
  <c r="V5311" i="3" s="1"/>
  <c r="S5311" i="3"/>
  <c r="R5311" i="3"/>
  <c r="P5311" i="3"/>
  <c r="O5311" i="3"/>
  <c r="U5311" i="3" s="1"/>
  <c r="W5310" i="3"/>
  <c r="V5310" i="3" s="1"/>
  <c r="S5310" i="3"/>
  <c r="R5310" i="3"/>
  <c r="P5310" i="3"/>
  <c r="O5310" i="3"/>
  <c r="U5310" i="3" s="1"/>
  <c r="W5309" i="3"/>
  <c r="V5309" i="3" s="1"/>
  <c r="S5309" i="3"/>
  <c r="R5309" i="3"/>
  <c r="P5309" i="3"/>
  <c r="O5309" i="3"/>
  <c r="U5309" i="3" s="1"/>
  <c r="W5308" i="3"/>
  <c r="V5308" i="3" s="1"/>
  <c r="S5308" i="3"/>
  <c r="R5308" i="3"/>
  <c r="P5308" i="3"/>
  <c r="O5308" i="3"/>
  <c r="U5308" i="3" s="1"/>
  <c r="W5307" i="3"/>
  <c r="V5307" i="3" s="1"/>
  <c r="S5307" i="3"/>
  <c r="R5307" i="3"/>
  <c r="P5307" i="3"/>
  <c r="O5307" i="3"/>
  <c r="U5307" i="3" s="1"/>
  <c r="W5306" i="3"/>
  <c r="V5306" i="3" s="1"/>
  <c r="S5306" i="3"/>
  <c r="R5306" i="3"/>
  <c r="P5306" i="3"/>
  <c r="O5306" i="3"/>
  <c r="U5306" i="3" s="1"/>
  <c r="W5305" i="3"/>
  <c r="V5305" i="3" s="1"/>
  <c r="S5305" i="3"/>
  <c r="R5305" i="3"/>
  <c r="P5305" i="3"/>
  <c r="O5305" i="3"/>
  <c r="U5305" i="3" s="1"/>
  <c r="W5304" i="3"/>
  <c r="V5304" i="3" s="1"/>
  <c r="S5304" i="3"/>
  <c r="R5304" i="3"/>
  <c r="P5304" i="3"/>
  <c r="O5304" i="3"/>
  <c r="U5304" i="3" s="1"/>
  <c r="W5303" i="3"/>
  <c r="V5303" i="3" s="1"/>
  <c r="S5303" i="3"/>
  <c r="R5303" i="3"/>
  <c r="P5303" i="3"/>
  <c r="O5303" i="3"/>
  <c r="U5303" i="3" s="1"/>
  <c r="W5302" i="3"/>
  <c r="V5302" i="3" s="1"/>
  <c r="S5302" i="3"/>
  <c r="R5302" i="3"/>
  <c r="P5302" i="3"/>
  <c r="O5302" i="3"/>
  <c r="U5302" i="3" s="1"/>
  <c r="W5301" i="3"/>
  <c r="V5301" i="3" s="1"/>
  <c r="S5301" i="3"/>
  <c r="R5301" i="3"/>
  <c r="P5301" i="3"/>
  <c r="O5301" i="3"/>
  <c r="U5301" i="3" s="1"/>
  <c r="W5300" i="3"/>
  <c r="V5300" i="3" s="1"/>
  <c r="S5300" i="3"/>
  <c r="R5300" i="3"/>
  <c r="P5300" i="3"/>
  <c r="O5300" i="3"/>
  <c r="U5300" i="3" s="1"/>
  <c r="W5299" i="3"/>
  <c r="V5299" i="3" s="1"/>
  <c r="S5299" i="3"/>
  <c r="R5299" i="3"/>
  <c r="P5299" i="3"/>
  <c r="O5299" i="3"/>
  <c r="U5299" i="3" s="1"/>
  <c r="W5298" i="3"/>
  <c r="V5298" i="3" s="1"/>
  <c r="S5298" i="3"/>
  <c r="R5298" i="3"/>
  <c r="P5298" i="3"/>
  <c r="O5298" i="3"/>
  <c r="U5298" i="3" s="1"/>
  <c r="W5297" i="3"/>
  <c r="V5297" i="3" s="1"/>
  <c r="S5297" i="3"/>
  <c r="R5297" i="3"/>
  <c r="P5297" i="3"/>
  <c r="O5297" i="3"/>
  <c r="U5297" i="3" s="1"/>
  <c r="W5296" i="3"/>
  <c r="V5296" i="3" s="1"/>
  <c r="S5296" i="3"/>
  <c r="R5296" i="3"/>
  <c r="P5296" i="3"/>
  <c r="O5296" i="3"/>
  <c r="U5296" i="3" s="1"/>
  <c r="W5295" i="3"/>
  <c r="V5295" i="3" s="1"/>
  <c r="S5295" i="3"/>
  <c r="R5295" i="3"/>
  <c r="P5295" i="3"/>
  <c r="O5295" i="3"/>
  <c r="U5295" i="3" s="1"/>
  <c r="W5294" i="3"/>
  <c r="V5294" i="3" s="1"/>
  <c r="S5294" i="3"/>
  <c r="R5294" i="3"/>
  <c r="P5294" i="3"/>
  <c r="O5294" i="3"/>
  <c r="U5294" i="3" s="1"/>
  <c r="W5293" i="3"/>
  <c r="V5293" i="3" s="1"/>
  <c r="S5293" i="3"/>
  <c r="R5293" i="3"/>
  <c r="P5293" i="3"/>
  <c r="O5293" i="3"/>
  <c r="U5293" i="3" s="1"/>
  <c r="W5292" i="3"/>
  <c r="V5292" i="3" s="1"/>
  <c r="S5292" i="3"/>
  <c r="R5292" i="3"/>
  <c r="P5292" i="3"/>
  <c r="O5292" i="3"/>
  <c r="U5292" i="3" s="1"/>
  <c r="W5291" i="3"/>
  <c r="V5291" i="3" s="1"/>
  <c r="S5291" i="3"/>
  <c r="R5291" i="3"/>
  <c r="P5291" i="3"/>
  <c r="O5291" i="3"/>
  <c r="U5291" i="3" s="1"/>
  <c r="W5290" i="3"/>
  <c r="V5290" i="3"/>
  <c r="S5290" i="3"/>
  <c r="R5290" i="3"/>
  <c r="P5290" i="3"/>
  <c r="O5290" i="3"/>
  <c r="U5290" i="3" s="1"/>
  <c r="W5289" i="3"/>
  <c r="V5289" i="3" s="1"/>
  <c r="S5289" i="3"/>
  <c r="R5289" i="3"/>
  <c r="P5289" i="3"/>
  <c r="O5289" i="3"/>
  <c r="U5289" i="3" s="1"/>
  <c r="W5288" i="3"/>
  <c r="V5288" i="3" s="1"/>
  <c r="S5288" i="3"/>
  <c r="R5288" i="3"/>
  <c r="P5288" i="3"/>
  <c r="O5288" i="3"/>
  <c r="U5288" i="3" s="1"/>
  <c r="W5287" i="3"/>
  <c r="V5287" i="3" s="1"/>
  <c r="S5287" i="3"/>
  <c r="R5287" i="3"/>
  <c r="P5287" i="3"/>
  <c r="O5287" i="3"/>
  <c r="U5287" i="3" s="1"/>
  <c r="W5286" i="3"/>
  <c r="V5286" i="3"/>
  <c r="S5286" i="3"/>
  <c r="R5286" i="3"/>
  <c r="P5286" i="3"/>
  <c r="O5286" i="3"/>
  <c r="U5286" i="3" s="1"/>
  <c r="W5285" i="3"/>
  <c r="V5285" i="3" s="1"/>
  <c r="S5285" i="3"/>
  <c r="R5285" i="3"/>
  <c r="P5285" i="3"/>
  <c r="O5285" i="3"/>
  <c r="U5285" i="3" s="1"/>
  <c r="W5284" i="3"/>
  <c r="V5284" i="3" s="1"/>
  <c r="S5284" i="3"/>
  <c r="R5284" i="3"/>
  <c r="P5284" i="3"/>
  <c r="O5284" i="3"/>
  <c r="U5284" i="3" s="1"/>
  <c r="W5283" i="3"/>
  <c r="V5283" i="3" s="1"/>
  <c r="S5283" i="3"/>
  <c r="R5283" i="3"/>
  <c r="P5283" i="3"/>
  <c r="O5283" i="3"/>
  <c r="U5283" i="3" s="1"/>
  <c r="W5282" i="3"/>
  <c r="V5282" i="3" s="1"/>
  <c r="S5282" i="3"/>
  <c r="R5282" i="3"/>
  <c r="P5282" i="3"/>
  <c r="O5282" i="3"/>
  <c r="U5282" i="3" s="1"/>
  <c r="W5281" i="3"/>
  <c r="V5281" i="3" s="1"/>
  <c r="S5281" i="3"/>
  <c r="R5281" i="3"/>
  <c r="P5281" i="3"/>
  <c r="O5281" i="3"/>
  <c r="U5281" i="3" s="1"/>
  <c r="W5280" i="3"/>
  <c r="V5280" i="3" s="1"/>
  <c r="S5280" i="3"/>
  <c r="R5280" i="3"/>
  <c r="P5280" i="3"/>
  <c r="O5280" i="3"/>
  <c r="U5280" i="3" s="1"/>
  <c r="W5279" i="3"/>
  <c r="V5279" i="3" s="1"/>
  <c r="S5279" i="3"/>
  <c r="R5279" i="3"/>
  <c r="P5279" i="3"/>
  <c r="O5279" i="3"/>
  <c r="U5279" i="3" s="1"/>
  <c r="W5278" i="3"/>
  <c r="V5278" i="3" s="1"/>
  <c r="S5278" i="3"/>
  <c r="R5278" i="3"/>
  <c r="P5278" i="3"/>
  <c r="O5278" i="3"/>
  <c r="U5278" i="3" s="1"/>
  <c r="W5277" i="3"/>
  <c r="V5277" i="3" s="1"/>
  <c r="S5277" i="3"/>
  <c r="R5277" i="3"/>
  <c r="P5277" i="3"/>
  <c r="O5277" i="3"/>
  <c r="U5277" i="3" s="1"/>
  <c r="W5276" i="3"/>
  <c r="V5276" i="3" s="1"/>
  <c r="S5276" i="3"/>
  <c r="R5276" i="3"/>
  <c r="P5276" i="3"/>
  <c r="O5276" i="3"/>
  <c r="U5276" i="3" s="1"/>
  <c r="W5275" i="3"/>
  <c r="V5275" i="3" s="1"/>
  <c r="S5275" i="3"/>
  <c r="R5275" i="3"/>
  <c r="P5275" i="3"/>
  <c r="O5275" i="3"/>
  <c r="U5275" i="3" s="1"/>
  <c r="W5274" i="3"/>
  <c r="V5274" i="3"/>
  <c r="S5274" i="3"/>
  <c r="R5274" i="3"/>
  <c r="P5274" i="3"/>
  <c r="O5274" i="3"/>
  <c r="U5274" i="3" s="1"/>
  <c r="W5273" i="3"/>
  <c r="V5273" i="3" s="1"/>
  <c r="S5273" i="3"/>
  <c r="R5273" i="3"/>
  <c r="P5273" i="3"/>
  <c r="O5273" i="3"/>
  <c r="U5273" i="3" s="1"/>
  <c r="W5272" i="3"/>
  <c r="V5272" i="3" s="1"/>
  <c r="S5272" i="3"/>
  <c r="R5272" i="3"/>
  <c r="P5272" i="3"/>
  <c r="O5272" i="3"/>
  <c r="U5272" i="3" s="1"/>
  <c r="W5271" i="3"/>
  <c r="V5271" i="3" s="1"/>
  <c r="S5271" i="3"/>
  <c r="R5271" i="3"/>
  <c r="P5271" i="3"/>
  <c r="O5271" i="3"/>
  <c r="U5271" i="3" s="1"/>
  <c r="W5270" i="3"/>
  <c r="V5270" i="3"/>
  <c r="S5270" i="3"/>
  <c r="R5270" i="3"/>
  <c r="P5270" i="3"/>
  <c r="O5270" i="3"/>
  <c r="U5270" i="3" s="1"/>
  <c r="W5269" i="3"/>
  <c r="V5269" i="3" s="1"/>
  <c r="S5269" i="3"/>
  <c r="R5269" i="3"/>
  <c r="P5269" i="3"/>
  <c r="O5269" i="3"/>
  <c r="U5269" i="3" s="1"/>
  <c r="W5268" i="3"/>
  <c r="V5268" i="3" s="1"/>
  <c r="S5268" i="3"/>
  <c r="R5268" i="3"/>
  <c r="P5268" i="3"/>
  <c r="O5268" i="3"/>
  <c r="U5268" i="3" s="1"/>
  <c r="W5267" i="3"/>
  <c r="V5267" i="3" s="1"/>
  <c r="S5267" i="3"/>
  <c r="R5267" i="3"/>
  <c r="P5267" i="3"/>
  <c r="O5267" i="3"/>
  <c r="U5267" i="3" s="1"/>
  <c r="W5266" i="3"/>
  <c r="V5266" i="3" s="1"/>
  <c r="S5266" i="3"/>
  <c r="R5266" i="3"/>
  <c r="P5266" i="3"/>
  <c r="O5266" i="3"/>
  <c r="U5266" i="3" s="1"/>
  <c r="W5265" i="3"/>
  <c r="V5265" i="3" s="1"/>
  <c r="S5265" i="3"/>
  <c r="R5265" i="3"/>
  <c r="P5265" i="3"/>
  <c r="O5265" i="3"/>
  <c r="U5265" i="3" s="1"/>
  <c r="W5264" i="3"/>
  <c r="V5264" i="3" s="1"/>
  <c r="S5264" i="3"/>
  <c r="R5264" i="3"/>
  <c r="P5264" i="3"/>
  <c r="O5264" i="3"/>
  <c r="U5264" i="3" s="1"/>
  <c r="W5263" i="3"/>
  <c r="V5263" i="3" s="1"/>
  <c r="S5263" i="3"/>
  <c r="R5263" i="3"/>
  <c r="P5263" i="3"/>
  <c r="O5263" i="3"/>
  <c r="U5263" i="3" s="1"/>
  <c r="W5262" i="3"/>
  <c r="V5262" i="3" s="1"/>
  <c r="S5262" i="3"/>
  <c r="R5262" i="3"/>
  <c r="P5262" i="3"/>
  <c r="O5262" i="3"/>
  <c r="U5262" i="3" s="1"/>
  <c r="W5261" i="3"/>
  <c r="V5261" i="3" s="1"/>
  <c r="S5261" i="3"/>
  <c r="R5261" i="3"/>
  <c r="P5261" i="3"/>
  <c r="O5261" i="3"/>
  <c r="U5261" i="3" s="1"/>
  <c r="W5260" i="3"/>
  <c r="V5260" i="3" s="1"/>
  <c r="S5260" i="3"/>
  <c r="R5260" i="3"/>
  <c r="P5260" i="3"/>
  <c r="O5260" i="3"/>
  <c r="U5260" i="3" s="1"/>
  <c r="W5259" i="3"/>
  <c r="V5259" i="3" s="1"/>
  <c r="S5259" i="3"/>
  <c r="R5259" i="3"/>
  <c r="P5259" i="3"/>
  <c r="O5259" i="3"/>
  <c r="U5259" i="3" s="1"/>
  <c r="W5258" i="3"/>
  <c r="V5258" i="3" s="1"/>
  <c r="S5258" i="3"/>
  <c r="R5258" i="3"/>
  <c r="P5258" i="3"/>
  <c r="O5258" i="3"/>
  <c r="U5258" i="3" s="1"/>
  <c r="W5257" i="3"/>
  <c r="V5257" i="3" s="1"/>
  <c r="S5257" i="3"/>
  <c r="R5257" i="3"/>
  <c r="P5257" i="3"/>
  <c r="O5257" i="3"/>
  <c r="U5257" i="3" s="1"/>
  <c r="W5256" i="3"/>
  <c r="V5256" i="3" s="1"/>
  <c r="S5256" i="3"/>
  <c r="R5256" i="3"/>
  <c r="P5256" i="3"/>
  <c r="O5256" i="3"/>
  <c r="U5256" i="3" s="1"/>
  <c r="W5255" i="3"/>
  <c r="V5255" i="3" s="1"/>
  <c r="S5255" i="3"/>
  <c r="R5255" i="3"/>
  <c r="P5255" i="3"/>
  <c r="O5255" i="3"/>
  <c r="U5255" i="3" s="1"/>
  <c r="W5254" i="3"/>
  <c r="V5254" i="3"/>
  <c r="S5254" i="3"/>
  <c r="R5254" i="3"/>
  <c r="P5254" i="3"/>
  <c r="O5254" i="3"/>
  <c r="U5254" i="3" s="1"/>
  <c r="W5253" i="3"/>
  <c r="V5253" i="3" s="1"/>
  <c r="S5253" i="3"/>
  <c r="R5253" i="3"/>
  <c r="P5253" i="3"/>
  <c r="O5253" i="3"/>
  <c r="U5253" i="3" s="1"/>
  <c r="W5252" i="3"/>
  <c r="V5252" i="3" s="1"/>
  <c r="S5252" i="3"/>
  <c r="R5252" i="3"/>
  <c r="P5252" i="3"/>
  <c r="O5252" i="3"/>
  <c r="U5252" i="3" s="1"/>
  <c r="W5251" i="3"/>
  <c r="V5251" i="3" s="1"/>
  <c r="S5251" i="3"/>
  <c r="R5251" i="3"/>
  <c r="P5251" i="3"/>
  <c r="O5251" i="3"/>
  <c r="U5251" i="3" s="1"/>
  <c r="W5250" i="3"/>
  <c r="V5250" i="3"/>
  <c r="S5250" i="3"/>
  <c r="R5250" i="3"/>
  <c r="P5250" i="3"/>
  <c r="O5250" i="3"/>
  <c r="U5250" i="3" s="1"/>
  <c r="W5249" i="3"/>
  <c r="V5249" i="3" s="1"/>
  <c r="S5249" i="3"/>
  <c r="R5249" i="3"/>
  <c r="P5249" i="3"/>
  <c r="O5249" i="3"/>
  <c r="U5249" i="3" s="1"/>
  <c r="W5248" i="3"/>
  <c r="V5248" i="3" s="1"/>
  <c r="S5248" i="3"/>
  <c r="R5248" i="3"/>
  <c r="P5248" i="3"/>
  <c r="O5248" i="3"/>
  <c r="U5248" i="3" s="1"/>
  <c r="W5247" i="3"/>
  <c r="V5247" i="3" s="1"/>
  <c r="S5247" i="3"/>
  <c r="R5247" i="3"/>
  <c r="P5247" i="3"/>
  <c r="O5247" i="3"/>
  <c r="U5247" i="3" s="1"/>
  <c r="W5246" i="3"/>
  <c r="V5246" i="3" s="1"/>
  <c r="S5246" i="3"/>
  <c r="R5246" i="3"/>
  <c r="P5246" i="3"/>
  <c r="O5246" i="3"/>
  <c r="U5246" i="3" s="1"/>
  <c r="W5245" i="3"/>
  <c r="V5245" i="3" s="1"/>
  <c r="S5245" i="3"/>
  <c r="R5245" i="3"/>
  <c r="P5245" i="3"/>
  <c r="O5245" i="3"/>
  <c r="U5245" i="3" s="1"/>
  <c r="W5244" i="3"/>
  <c r="V5244" i="3" s="1"/>
  <c r="S5244" i="3"/>
  <c r="R5244" i="3"/>
  <c r="P5244" i="3"/>
  <c r="O5244" i="3"/>
  <c r="U5244" i="3" s="1"/>
  <c r="W5243" i="3"/>
  <c r="V5243" i="3" s="1"/>
  <c r="S5243" i="3"/>
  <c r="R5243" i="3"/>
  <c r="P5243" i="3"/>
  <c r="O5243" i="3"/>
  <c r="U5243" i="3" s="1"/>
  <c r="W5242" i="3"/>
  <c r="V5242" i="3" s="1"/>
  <c r="S5242" i="3"/>
  <c r="R5242" i="3"/>
  <c r="P5242" i="3"/>
  <c r="O5242" i="3"/>
  <c r="U5242" i="3" s="1"/>
  <c r="W5241" i="3"/>
  <c r="V5241" i="3" s="1"/>
  <c r="S5241" i="3"/>
  <c r="R5241" i="3"/>
  <c r="P5241" i="3"/>
  <c r="O5241" i="3"/>
  <c r="U5241" i="3" s="1"/>
  <c r="W5240" i="3"/>
  <c r="V5240" i="3" s="1"/>
  <c r="S5240" i="3"/>
  <c r="R5240" i="3"/>
  <c r="P5240" i="3"/>
  <c r="O5240" i="3"/>
  <c r="U5240" i="3" s="1"/>
  <c r="W5239" i="3"/>
  <c r="V5239" i="3" s="1"/>
  <c r="S5239" i="3"/>
  <c r="R5239" i="3"/>
  <c r="P5239" i="3"/>
  <c r="O5239" i="3"/>
  <c r="U5239" i="3" s="1"/>
  <c r="W5238" i="3"/>
  <c r="V5238" i="3"/>
  <c r="S5238" i="3"/>
  <c r="R5238" i="3"/>
  <c r="P5238" i="3"/>
  <c r="O5238" i="3"/>
  <c r="U5238" i="3" s="1"/>
  <c r="W5237" i="3"/>
  <c r="V5237" i="3" s="1"/>
  <c r="S5237" i="3"/>
  <c r="R5237" i="3"/>
  <c r="P5237" i="3"/>
  <c r="O5237" i="3"/>
  <c r="U5237" i="3" s="1"/>
  <c r="W5236" i="3"/>
  <c r="V5236" i="3" s="1"/>
  <c r="S5236" i="3"/>
  <c r="R5236" i="3"/>
  <c r="P5236" i="3"/>
  <c r="O5236" i="3"/>
  <c r="U5236" i="3" s="1"/>
  <c r="W5235" i="3"/>
  <c r="V5235" i="3" s="1"/>
  <c r="S5235" i="3"/>
  <c r="R5235" i="3"/>
  <c r="P5235" i="3"/>
  <c r="O5235" i="3"/>
  <c r="U5235" i="3" s="1"/>
  <c r="W5234" i="3"/>
  <c r="V5234" i="3"/>
  <c r="S5234" i="3"/>
  <c r="R5234" i="3"/>
  <c r="P5234" i="3"/>
  <c r="O5234" i="3"/>
  <c r="U5234" i="3" s="1"/>
  <c r="W5233" i="3"/>
  <c r="V5233" i="3" s="1"/>
  <c r="S5233" i="3"/>
  <c r="R5233" i="3"/>
  <c r="P5233" i="3"/>
  <c r="O5233" i="3"/>
  <c r="U5233" i="3" s="1"/>
  <c r="W5232" i="3"/>
  <c r="V5232" i="3" s="1"/>
  <c r="S5232" i="3"/>
  <c r="R5232" i="3"/>
  <c r="P5232" i="3"/>
  <c r="O5232" i="3"/>
  <c r="U5232" i="3" s="1"/>
  <c r="W5231" i="3"/>
  <c r="V5231" i="3" s="1"/>
  <c r="S5231" i="3"/>
  <c r="R5231" i="3"/>
  <c r="P5231" i="3"/>
  <c r="O5231" i="3"/>
  <c r="U5231" i="3" s="1"/>
  <c r="W5230" i="3"/>
  <c r="V5230" i="3"/>
  <c r="S5230" i="3"/>
  <c r="R5230" i="3"/>
  <c r="P5230" i="3"/>
  <c r="O5230" i="3"/>
  <c r="U5230" i="3" s="1"/>
  <c r="W5229" i="3"/>
  <c r="V5229" i="3" s="1"/>
  <c r="S5229" i="3"/>
  <c r="R5229" i="3"/>
  <c r="P5229" i="3"/>
  <c r="O5229" i="3"/>
  <c r="U5229" i="3" s="1"/>
  <c r="W5228" i="3"/>
  <c r="V5228" i="3" s="1"/>
  <c r="S5228" i="3"/>
  <c r="R5228" i="3"/>
  <c r="P5228" i="3"/>
  <c r="O5228" i="3"/>
  <c r="U5228" i="3" s="1"/>
  <c r="W5227" i="3"/>
  <c r="V5227" i="3" s="1"/>
  <c r="S5227" i="3"/>
  <c r="R5227" i="3"/>
  <c r="P5227" i="3"/>
  <c r="O5227" i="3"/>
  <c r="U5227" i="3" s="1"/>
  <c r="W5226" i="3"/>
  <c r="V5226" i="3" s="1"/>
  <c r="S5226" i="3"/>
  <c r="R5226" i="3"/>
  <c r="P5226" i="3"/>
  <c r="O5226" i="3"/>
  <c r="U5226" i="3" s="1"/>
  <c r="W5225" i="3"/>
  <c r="V5225" i="3" s="1"/>
  <c r="S5225" i="3"/>
  <c r="R5225" i="3"/>
  <c r="P5225" i="3"/>
  <c r="O5225" i="3"/>
  <c r="U5225" i="3" s="1"/>
  <c r="W5224" i="3"/>
  <c r="V5224" i="3" s="1"/>
  <c r="S5224" i="3"/>
  <c r="R5224" i="3"/>
  <c r="P5224" i="3"/>
  <c r="O5224" i="3"/>
  <c r="U5224" i="3" s="1"/>
  <c r="W5223" i="3"/>
  <c r="V5223" i="3" s="1"/>
  <c r="S5223" i="3"/>
  <c r="R5223" i="3"/>
  <c r="P5223" i="3"/>
  <c r="O5223" i="3"/>
  <c r="U5223" i="3" s="1"/>
  <c r="W5222" i="3"/>
  <c r="V5222" i="3"/>
  <c r="S5222" i="3"/>
  <c r="R5222" i="3"/>
  <c r="P5222" i="3"/>
  <c r="O5222" i="3"/>
  <c r="U5222" i="3" s="1"/>
  <c r="W5221" i="3"/>
  <c r="V5221" i="3" s="1"/>
  <c r="S5221" i="3"/>
  <c r="R5221" i="3"/>
  <c r="P5221" i="3"/>
  <c r="O5221" i="3"/>
  <c r="U5221" i="3" s="1"/>
  <c r="W5220" i="3"/>
  <c r="V5220" i="3" s="1"/>
  <c r="S5220" i="3"/>
  <c r="R5220" i="3"/>
  <c r="P5220" i="3"/>
  <c r="O5220" i="3"/>
  <c r="U5220" i="3" s="1"/>
  <c r="W5219" i="3"/>
  <c r="V5219" i="3" s="1"/>
  <c r="S5219" i="3"/>
  <c r="R5219" i="3"/>
  <c r="P5219" i="3"/>
  <c r="O5219" i="3"/>
  <c r="U5219" i="3" s="1"/>
  <c r="W5218" i="3"/>
  <c r="V5218" i="3"/>
  <c r="S5218" i="3"/>
  <c r="R5218" i="3"/>
  <c r="P5218" i="3"/>
  <c r="O5218" i="3"/>
  <c r="U5218" i="3" s="1"/>
  <c r="W5217" i="3"/>
  <c r="V5217" i="3" s="1"/>
  <c r="S5217" i="3"/>
  <c r="R5217" i="3"/>
  <c r="P5217" i="3"/>
  <c r="O5217" i="3"/>
  <c r="U5217" i="3" s="1"/>
  <c r="W5216" i="3"/>
  <c r="V5216" i="3" s="1"/>
  <c r="S5216" i="3"/>
  <c r="R5216" i="3"/>
  <c r="P5216" i="3"/>
  <c r="O5216" i="3"/>
  <c r="U5216" i="3" s="1"/>
  <c r="W5215" i="3"/>
  <c r="V5215" i="3" s="1"/>
  <c r="S5215" i="3"/>
  <c r="R5215" i="3"/>
  <c r="P5215" i="3"/>
  <c r="O5215" i="3"/>
  <c r="U5215" i="3" s="1"/>
  <c r="W5214" i="3"/>
  <c r="V5214" i="3" s="1"/>
  <c r="S5214" i="3"/>
  <c r="R5214" i="3"/>
  <c r="P5214" i="3"/>
  <c r="O5214" i="3"/>
  <c r="U5214" i="3" s="1"/>
  <c r="W5213" i="3"/>
  <c r="V5213" i="3" s="1"/>
  <c r="S5213" i="3"/>
  <c r="R5213" i="3"/>
  <c r="P5213" i="3"/>
  <c r="O5213" i="3"/>
  <c r="U5213" i="3" s="1"/>
  <c r="W5212" i="3"/>
  <c r="V5212" i="3" s="1"/>
  <c r="S5212" i="3"/>
  <c r="R5212" i="3"/>
  <c r="P5212" i="3"/>
  <c r="O5212" i="3"/>
  <c r="U5212" i="3" s="1"/>
  <c r="W5211" i="3"/>
  <c r="V5211" i="3" s="1"/>
  <c r="S5211" i="3"/>
  <c r="R5211" i="3"/>
  <c r="P5211" i="3"/>
  <c r="O5211" i="3"/>
  <c r="U5211" i="3" s="1"/>
  <c r="W5210" i="3"/>
  <c r="V5210" i="3"/>
  <c r="S5210" i="3"/>
  <c r="R5210" i="3"/>
  <c r="P5210" i="3"/>
  <c r="O5210" i="3"/>
  <c r="U5210" i="3" s="1"/>
  <c r="W5209" i="3"/>
  <c r="V5209" i="3" s="1"/>
  <c r="S5209" i="3"/>
  <c r="R5209" i="3"/>
  <c r="P5209" i="3"/>
  <c r="O5209" i="3"/>
  <c r="U5209" i="3" s="1"/>
  <c r="W5208" i="3"/>
  <c r="V5208" i="3" s="1"/>
  <c r="S5208" i="3"/>
  <c r="R5208" i="3"/>
  <c r="P5208" i="3"/>
  <c r="O5208" i="3"/>
  <c r="U5208" i="3" s="1"/>
  <c r="W5207" i="3"/>
  <c r="V5207" i="3" s="1"/>
  <c r="S5207" i="3"/>
  <c r="R5207" i="3"/>
  <c r="P5207" i="3"/>
  <c r="O5207" i="3"/>
  <c r="U5207" i="3" s="1"/>
  <c r="W5206" i="3"/>
  <c r="V5206" i="3" s="1"/>
  <c r="S5206" i="3"/>
  <c r="R5206" i="3"/>
  <c r="P5206" i="3"/>
  <c r="O5206" i="3"/>
  <c r="U5206" i="3" s="1"/>
  <c r="W5205" i="3"/>
  <c r="V5205" i="3" s="1"/>
  <c r="S5205" i="3"/>
  <c r="R5205" i="3"/>
  <c r="P5205" i="3"/>
  <c r="O5205" i="3"/>
  <c r="U5205" i="3" s="1"/>
  <c r="W5204" i="3"/>
  <c r="V5204" i="3"/>
  <c r="S5204" i="3"/>
  <c r="R5204" i="3"/>
  <c r="P5204" i="3"/>
  <c r="O5204" i="3"/>
  <c r="U5204" i="3" s="1"/>
  <c r="W5203" i="3"/>
  <c r="V5203" i="3" s="1"/>
  <c r="S5203" i="3"/>
  <c r="R5203" i="3"/>
  <c r="P5203" i="3"/>
  <c r="O5203" i="3"/>
  <c r="U5203" i="3" s="1"/>
  <c r="W5202" i="3"/>
  <c r="V5202" i="3" s="1"/>
  <c r="S5202" i="3"/>
  <c r="R5202" i="3"/>
  <c r="P5202" i="3"/>
  <c r="O5202" i="3"/>
  <c r="U5202" i="3" s="1"/>
  <c r="W5201" i="3"/>
  <c r="V5201" i="3" s="1"/>
  <c r="S5201" i="3"/>
  <c r="R5201" i="3"/>
  <c r="P5201" i="3"/>
  <c r="O5201" i="3"/>
  <c r="U5201" i="3" s="1"/>
  <c r="W5200" i="3"/>
  <c r="V5200" i="3" s="1"/>
  <c r="S5200" i="3"/>
  <c r="R5200" i="3"/>
  <c r="P5200" i="3"/>
  <c r="O5200" i="3"/>
  <c r="U5200" i="3" s="1"/>
  <c r="W5199" i="3"/>
  <c r="V5199" i="3" s="1"/>
  <c r="S5199" i="3"/>
  <c r="R5199" i="3"/>
  <c r="P5199" i="3"/>
  <c r="O5199" i="3"/>
  <c r="U5199" i="3" s="1"/>
  <c r="W5198" i="3"/>
  <c r="V5198" i="3" s="1"/>
  <c r="S5198" i="3"/>
  <c r="R5198" i="3"/>
  <c r="P5198" i="3"/>
  <c r="O5198" i="3"/>
  <c r="U5198" i="3" s="1"/>
  <c r="W5197" i="3"/>
  <c r="V5197" i="3" s="1"/>
  <c r="S5197" i="3"/>
  <c r="R5197" i="3"/>
  <c r="P5197" i="3"/>
  <c r="O5197" i="3"/>
  <c r="U5197" i="3" s="1"/>
  <c r="W5196" i="3"/>
  <c r="V5196" i="3"/>
  <c r="S5196" i="3"/>
  <c r="R5196" i="3"/>
  <c r="P5196" i="3"/>
  <c r="O5196" i="3"/>
  <c r="U5196" i="3" s="1"/>
  <c r="W5195" i="3"/>
  <c r="V5195" i="3" s="1"/>
  <c r="S5195" i="3"/>
  <c r="R5195" i="3"/>
  <c r="P5195" i="3"/>
  <c r="O5195" i="3"/>
  <c r="U5195" i="3" s="1"/>
  <c r="W5194" i="3"/>
  <c r="V5194" i="3" s="1"/>
  <c r="S5194" i="3"/>
  <c r="R5194" i="3"/>
  <c r="P5194" i="3"/>
  <c r="O5194" i="3"/>
  <c r="U5194" i="3" s="1"/>
  <c r="W5193" i="3"/>
  <c r="V5193" i="3" s="1"/>
  <c r="S5193" i="3"/>
  <c r="R5193" i="3"/>
  <c r="P5193" i="3"/>
  <c r="O5193" i="3"/>
  <c r="U5193" i="3" s="1"/>
  <c r="W5192" i="3"/>
  <c r="V5192" i="3" s="1"/>
  <c r="S5192" i="3"/>
  <c r="R5192" i="3"/>
  <c r="P5192" i="3"/>
  <c r="O5192" i="3"/>
  <c r="U5192" i="3" s="1"/>
  <c r="W5191" i="3"/>
  <c r="V5191" i="3" s="1"/>
  <c r="S5191" i="3"/>
  <c r="R5191" i="3"/>
  <c r="P5191" i="3"/>
  <c r="O5191" i="3"/>
  <c r="U5191" i="3" s="1"/>
  <c r="W5190" i="3"/>
  <c r="V5190" i="3" s="1"/>
  <c r="S5190" i="3"/>
  <c r="R5190" i="3"/>
  <c r="P5190" i="3"/>
  <c r="O5190" i="3"/>
  <c r="U5190" i="3" s="1"/>
  <c r="W5189" i="3"/>
  <c r="V5189" i="3" s="1"/>
  <c r="S5189" i="3"/>
  <c r="R5189" i="3"/>
  <c r="P5189" i="3"/>
  <c r="O5189" i="3"/>
  <c r="U5189" i="3" s="1"/>
  <c r="W5188" i="3"/>
  <c r="V5188" i="3"/>
  <c r="S5188" i="3"/>
  <c r="R5188" i="3"/>
  <c r="P5188" i="3"/>
  <c r="O5188" i="3"/>
  <c r="U5188" i="3" s="1"/>
  <c r="W5187" i="3"/>
  <c r="V5187" i="3" s="1"/>
  <c r="S5187" i="3"/>
  <c r="R5187" i="3"/>
  <c r="P5187" i="3"/>
  <c r="O5187" i="3"/>
  <c r="U5187" i="3" s="1"/>
  <c r="W5186" i="3"/>
  <c r="V5186" i="3" s="1"/>
  <c r="S5186" i="3"/>
  <c r="R5186" i="3"/>
  <c r="P5186" i="3"/>
  <c r="O5186" i="3"/>
  <c r="U5186" i="3" s="1"/>
  <c r="W5185" i="3"/>
  <c r="V5185" i="3" s="1"/>
  <c r="S5185" i="3"/>
  <c r="R5185" i="3"/>
  <c r="P5185" i="3"/>
  <c r="O5185" i="3"/>
  <c r="U5185" i="3" s="1"/>
  <c r="W5184" i="3"/>
  <c r="V5184" i="3" s="1"/>
  <c r="S5184" i="3"/>
  <c r="R5184" i="3"/>
  <c r="P5184" i="3"/>
  <c r="O5184" i="3"/>
  <c r="U5184" i="3" s="1"/>
  <c r="W5183" i="3"/>
  <c r="V5183" i="3" s="1"/>
  <c r="S5183" i="3"/>
  <c r="R5183" i="3"/>
  <c r="P5183" i="3"/>
  <c r="O5183" i="3"/>
  <c r="U5183" i="3" s="1"/>
  <c r="W5182" i="3"/>
  <c r="V5182" i="3" s="1"/>
  <c r="S5182" i="3"/>
  <c r="R5182" i="3"/>
  <c r="P5182" i="3"/>
  <c r="O5182" i="3"/>
  <c r="U5182" i="3" s="1"/>
  <c r="W5181" i="3"/>
  <c r="V5181" i="3" s="1"/>
  <c r="S5181" i="3"/>
  <c r="R5181" i="3"/>
  <c r="P5181" i="3"/>
  <c r="O5181" i="3"/>
  <c r="U5181" i="3" s="1"/>
  <c r="W5180" i="3"/>
  <c r="V5180" i="3" s="1"/>
  <c r="S5180" i="3"/>
  <c r="R5180" i="3"/>
  <c r="P5180" i="3"/>
  <c r="O5180" i="3"/>
  <c r="U5180" i="3" s="1"/>
  <c r="W5179" i="3"/>
  <c r="V5179" i="3" s="1"/>
  <c r="S5179" i="3"/>
  <c r="R5179" i="3"/>
  <c r="P5179" i="3"/>
  <c r="O5179" i="3"/>
  <c r="U5179" i="3" s="1"/>
  <c r="W5178" i="3"/>
  <c r="V5178" i="3" s="1"/>
  <c r="S5178" i="3"/>
  <c r="R5178" i="3"/>
  <c r="P5178" i="3"/>
  <c r="O5178" i="3"/>
  <c r="U5178" i="3" s="1"/>
  <c r="W5177" i="3"/>
  <c r="V5177" i="3" s="1"/>
  <c r="S5177" i="3"/>
  <c r="R5177" i="3"/>
  <c r="P5177" i="3"/>
  <c r="O5177" i="3"/>
  <c r="U5177" i="3" s="1"/>
  <c r="W5176" i="3"/>
  <c r="V5176" i="3" s="1"/>
  <c r="S5176" i="3"/>
  <c r="R5176" i="3"/>
  <c r="P5176" i="3"/>
  <c r="O5176" i="3"/>
  <c r="U5176" i="3" s="1"/>
  <c r="W5175" i="3"/>
  <c r="V5175" i="3" s="1"/>
  <c r="S5175" i="3"/>
  <c r="R5175" i="3"/>
  <c r="P5175" i="3"/>
  <c r="O5175" i="3"/>
  <c r="U5175" i="3" s="1"/>
  <c r="W5174" i="3"/>
  <c r="V5174" i="3" s="1"/>
  <c r="S5174" i="3"/>
  <c r="R5174" i="3"/>
  <c r="P5174" i="3"/>
  <c r="O5174" i="3"/>
  <c r="U5174" i="3" s="1"/>
  <c r="W5173" i="3"/>
  <c r="V5173" i="3" s="1"/>
  <c r="S5173" i="3"/>
  <c r="R5173" i="3"/>
  <c r="P5173" i="3"/>
  <c r="O5173" i="3"/>
  <c r="U5173" i="3" s="1"/>
  <c r="W5172" i="3"/>
  <c r="V5172" i="3"/>
  <c r="S5172" i="3"/>
  <c r="R5172" i="3"/>
  <c r="P5172" i="3"/>
  <c r="O5172" i="3"/>
  <c r="U5172" i="3" s="1"/>
  <c r="W5171" i="3"/>
  <c r="V5171" i="3" s="1"/>
  <c r="S5171" i="3"/>
  <c r="R5171" i="3"/>
  <c r="P5171" i="3"/>
  <c r="O5171" i="3"/>
  <c r="U5171" i="3" s="1"/>
  <c r="W5170" i="3"/>
  <c r="V5170" i="3" s="1"/>
  <c r="S5170" i="3"/>
  <c r="R5170" i="3"/>
  <c r="P5170" i="3"/>
  <c r="O5170" i="3"/>
  <c r="U5170" i="3" s="1"/>
  <c r="W5169" i="3"/>
  <c r="V5169" i="3" s="1"/>
  <c r="S5169" i="3"/>
  <c r="R5169" i="3"/>
  <c r="P5169" i="3"/>
  <c r="O5169" i="3"/>
  <c r="U5169" i="3" s="1"/>
  <c r="W5168" i="3"/>
  <c r="V5168" i="3" s="1"/>
  <c r="S5168" i="3"/>
  <c r="R5168" i="3"/>
  <c r="P5168" i="3"/>
  <c r="O5168" i="3"/>
  <c r="U5168" i="3" s="1"/>
  <c r="W5167" i="3"/>
  <c r="V5167" i="3" s="1"/>
  <c r="S5167" i="3"/>
  <c r="R5167" i="3"/>
  <c r="P5167" i="3"/>
  <c r="O5167" i="3"/>
  <c r="U5167" i="3" s="1"/>
  <c r="W5166" i="3"/>
  <c r="V5166" i="3" s="1"/>
  <c r="S5166" i="3"/>
  <c r="R5166" i="3"/>
  <c r="P5166" i="3"/>
  <c r="O5166" i="3"/>
  <c r="U5166" i="3" s="1"/>
  <c r="W5165" i="3"/>
  <c r="V5165" i="3" s="1"/>
  <c r="S5165" i="3"/>
  <c r="R5165" i="3"/>
  <c r="P5165" i="3"/>
  <c r="O5165" i="3"/>
  <c r="U5165" i="3" s="1"/>
  <c r="W5164" i="3"/>
  <c r="V5164" i="3" s="1"/>
  <c r="S5164" i="3"/>
  <c r="R5164" i="3"/>
  <c r="P5164" i="3"/>
  <c r="O5164" i="3"/>
  <c r="U5164" i="3" s="1"/>
  <c r="W5163" i="3"/>
  <c r="V5163" i="3" s="1"/>
  <c r="S5163" i="3"/>
  <c r="R5163" i="3"/>
  <c r="P5163" i="3"/>
  <c r="O5163" i="3"/>
  <c r="U5163" i="3" s="1"/>
  <c r="W5162" i="3"/>
  <c r="V5162" i="3" s="1"/>
  <c r="S5162" i="3"/>
  <c r="R5162" i="3"/>
  <c r="P5162" i="3"/>
  <c r="O5162" i="3"/>
  <c r="U5162" i="3" s="1"/>
  <c r="W5161" i="3"/>
  <c r="V5161" i="3" s="1"/>
  <c r="S5161" i="3"/>
  <c r="R5161" i="3"/>
  <c r="P5161" i="3"/>
  <c r="O5161" i="3"/>
  <c r="U5161" i="3" s="1"/>
  <c r="W5160" i="3"/>
  <c r="V5160" i="3" s="1"/>
  <c r="S5160" i="3"/>
  <c r="R5160" i="3"/>
  <c r="P5160" i="3"/>
  <c r="O5160" i="3"/>
  <c r="U5160" i="3" s="1"/>
  <c r="W5159" i="3"/>
  <c r="V5159" i="3" s="1"/>
  <c r="S5159" i="3"/>
  <c r="R5159" i="3"/>
  <c r="P5159" i="3"/>
  <c r="O5159" i="3"/>
  <c r="U5159" i="3" s="1"/>
  <c r="W5158" i="3"/>
  <c r="V5158" i="3" s="1"/>
  <c r="S5158" i="3"/>
  <c r="R5158" i="3"/>
  <c r="P5158" i="3"/>
  <c r="O5158" i="3"/>
  <c r="U5158" i="3" s="1"/>
  <c r="W5157" i="3"/>
  <c r="V5157" i="3" s="1"/>
  <c r="S5157" i="3"/>
  <c r="R5157" i="3"/>
  <c r="P5157" i="3"/>
  <c r="O5157" i="3"/>
  <c r="U5157" i="3" s="1"/>
  <c r="W5156" i="3"/>
  <c r="V5156" i="3" s="1"/>
  <c r="S5156" i="3"/>
  <c r="R5156" i="3"/>
  <c r="P5156" i="3"/>
  <c r="O5156" i="3"/>
  <c r="U5156" i="3" s="1"/>
  <c r="W5155" i="3"/>
  <c r="V5155" i="3" s="1"/>
  <c r="S5155" i="3"/>
  <c r="R5155" i="3"/>
  <c r="P5155" i="3"/>
  <c r="O5155" i="3"/>
  <c r="U5155" i="3" s="1"/>
  <c r="W5154" i="3"/>
  <c r="V5154" i="3" s="1"/>
  <c r="S5154" i="3"/>
  <c r="R5154" i="3"/>
  <c r="P5154" i="3"/>
  <c r="O5154" i="3"/>
  <c r="U5154" i="3" s="1"/>
  <c r="W5153" i="3"/>
  <c r="V5153" i="3" s="1"/>
  <c r="S5153" i="3"/>
  <c r="R5153" i="3"/>
  <c r="P5153" i="3"/>
  <c r="O5153" i="3"/>
  <c r="U5153" i="3" s="1"/>
  <c r="W5152" i="3"/>
  <c r="V5152" i="3"/>
  <c r="S5152" i="3"/>
  <c r="R5152" i="3"/>
  <c r="P5152" i="3"/>
  <c r="O5152" i="3"/>
  <c r="U5152" i="3" s="1"/>
  <c r="W5151" i="3"/>
  <c r="V5151" i="3" s="1"/>
  <c r="S5151" i="3"/>
  <c r="R5151" i="3"/>
  <c r="P5151" i="3"/>
  <c r="O5151" i="3"/>
  <c r="U5151" i="3" s="1"/>
  <c r="W5150" i="3"/>
  <c r="V5150" i="3" s="1"/>
  <c r="S5150" i="3"/>
  <c r="R5150" i="3"/>
  <c r="P5150" i="3"/>
  <c r="O5150" i="3"/>
  <c r="U5150" i="3" s="1"/>
  <c r="W5149" i="3"/>
  <c r="V5149" i="3" s="1"/>
  <c r="S5149" i="3"/>
  <c r="R5149" i="3"/>
  <c r="P5149" i="3"/>
  <c r="O5149" i="3"/>
  <c r="U5149" i="3" s="1"/>
  <c r="W5148" i="3"/>
  <c r="V5148" i="3" s="1"/>
  <c r="S5148" i="3"/>
  <c r="R5148" i="3"/>
  <c r="P5148" i="3"/>
  <c r="O5148" i="3"/>
  <c r="U5148" i="3" s="1"/>
  <c r="W5147" i="3"/>
  <c r="V5147" i="3" s="1"/>
  <c r="S5147" i="3"/>
  <c r="R5147" i="3"/>
  <c r="P5147" i="3"/>
  <c r="O5147" i="3"/>
  <c r="U5147" i="3" s="1"/>
  <c r="W5146" i="3"/>
  <c r="V5146" i="3" s="1"/>
  <c r="S5146" i="3"/>
  <c r="R5146" i="3"/>
  <c r="P5146" i="3"/>
  <c r="O5146" i="3"/>
  <c r="U5146" i="3" s="1"/>
  <c r="W5145" i="3"/>
  <c r="V5145" i="3" s="1"/>
  <c r="S5145" i="3"/>
  <c r="R5145" i="3"/>
  <c r="P5145" i="3"/>
  <c r="O5145" i="3"/>
  <c r="U5145" i="3" s="1"/>
  <c r="W5144" i="3"/>
  <c r="V5144" i="3" s="1"/>
  <c r="S5144" i="3"/>
  <c r="R5144" i="3"/>
  <c r="P5144" i="3"/>
  <c r="O5144" i="3"/>
  <c r="U5144" i="3" s="1"/>
  <c r="W5143" i="3"/>
  <c r="V5143" i="3" s="1"/>
  <c r="S5143" i="3"/>
  <c r="R5143" i="3"/>
  <c r="P5143" i="3"/>
  <c r="O5143" i="3"/>
  <c r="U5143" i="3" s="1"/>
  <c r="W5142" i="3"/>
  <c r="V5142" i="3" s="1"/>
  <c r="S5142" i="3"/>
  <c r="R5142" i="3"/>
  <c r="P5142" i="3"/>
  <c r="O5142" i="3"/>
  <c r="U5142" i="3" s="1"/>
  <c r="W5141" i="3"/>
  <c r="V5141" i="3" s="1"/>
  <c r="S5141" i="3"/>
  <c r="R5141" i="3"/>
  <c r="P5141" i="3"/>
  <c r="O5141" i="3"/>
  <c r="U5141" i="3" s="1"/>
  <c r="W5140" i="3"/>
  <c r="V5140" i="3" s="1"/>
  <c r="S5140" i="3"/>
  <c r="R5140" i="3"/>
  <c r="P5140" i="3"/>
  <c r="O5140" i="3"/>
  <c r="U5140" i="3" s="1"/>
  <c r="W5139" i="3"/>
  <c r="V5139" i="3" s="1"/>
  <c r="S5139" i="3"/>
  <c r="R5139" i="3"/>
  <c r="P5139" i="3"/>
  <c r="O5139" i="3"/>
  <c r="U5139" i="3" s="1"/>
  <c r="W5138" i="3"/>
  <c r="V5138" i="3" s="1"/>
  <c r="S5138" i="3"/>
  <c r="R5138" i="3"/>
  <c r="P5138" i="3"/>
  <c r="O5138" i="3"/>
  <c r="U5138" i="3" s="1"/>
  <c r="W5137" i="3"/>
  <c r="V5137" i="3" s="1"/>
  <c r="S5137" i="3"/>
  <c r="R5137" i="3"/>
  <c r="P5137" i="3"/>
  <c r="O5137" i="3"/>
  <c r="U5137" i="3" s="1"/>
  <c r="W5136" i="3"/>
  <c r="V5136" i="3" s="1"/>
  <c r="S5136" i="3"/>
  <c r="R5136" i="3"/>
  <c r="P5136" i="3"/>
  <c r="O5136" i="3"/>
  <c r="U5136" i="3" s="1"/>
  <c r="W5135" i="3"/>
  <c r="V5135" i="3" s="1"/>
  <c r="S5135" i="3"/>
  <c r="R5135" i="3"/>
  <c r="P5135" i="3"/>
  <c r="O5135" i="3"/>
  <c r="U5135" i="3" s="1"/>
  <c r="W5134" i="3"/>
  <c r="V5134" i="3" s="1"/>
  <c r="S5134" i="3"/>
  <c r="R5134" i="3"/>
  <c r="P5134" i="3"/>
  <c r="O5134" i="3"/>
  <c r="U5134" i="3" s="1"/>
  <c r="W5133" i="3"/>
  <c r="V5133" i="3" s="1"/>
  <c r="S5133" i="3"/>
  <c r="R5133" i="3"/>
  <c r="P5133" i="3"/>
  <c r="O5133" i="3"/>
  <c r="U5133" i="3" s="1"/>
  <c r="W5132" i="3"/>
  <c r="V5132" i="3" s="1"/>
  <c r="S5132" i="3"/>
  <c r="R5132" i="3"/>
  <c r="P5132" i="3"/>
  <c r="O5132" i="3"/>
  <c r="U5132" i="3" s="1"/>
  <c r="W5131" i="3"/>
  <c r="V5131" i="3" s="1"/>
  <c r="S5131" i="3"/>
  <c r="R5131" i="3"/>
  <c r="P5131" i="3"/>
  <c r="O5131" i="3"/>
  <c r="U5131" i="3" s="1"/>
  <c r="W5130" i="3"/>
  <c r="V5130" i="3" s="1"/>
  <c r="S5130" i="3"/>
  <c r="R5130" i="3"/>
  <c r="P5130" i="3"/>
  <c r="O5130" i="3"/>
  <c r="U5130" i="3" s="1"/>
  <c r="W5129" i="3"/>
  <c r="V5129" i="3" s="1"/>
  <c r="S5129" i="3"/>
  <c r="R5129" i="3"/>
  <c r="P5129" i="3"/>
  <c r="O5129" i="3"/>
  <c r="U5129" i="3" s="1"/>
  <c r="W5128" i="3"/>
  <c r="V5128" i="3"/>
  <c r="S5128" i="3"/>
  <c r="R5128" i="3"/>
  <c r="P5128" i="3"/>
  <c r="O5128" i="3"/>
  <c r="U5128" i="3" s="1"/>
  <c r="W5127" i="3"/>
  <c r="V5127" i="3" s="1"/>
  <c r="S5127" i="3"/>
  <c r="R5127" i="3"/>
  <c r="P5127" i="3"/>
  <c r="O5127" i="3"/>
  <c r="U5127" i="3" s="1"/>
  <c r="W5126" i="3"/>
  <c r="V5126" i="3" s="1"/>
  <c r="S5126" i="3"/>
  <c r="R5126" i="3"/>
  <c r="P5126" i="3"/>
  <c r="O5126" i="3"/>
  <c r="U5126" i="3" s="1"/>
  <c r="W5125" i="3"/>
  <c r="V5125" i="3" s="1"/>
  <c r="S5125" i="3"/>
  <c r="R5125" i="3"/>
  <c r="P5125" i="3"/>
  <c r="O5125" i="3"/>
  <c r="U5125" i="3" s="1"/>
  <c r="W5124" i="3"/>
  <c r="V5124" i="3"/>
  <c r="S5124" i="3"/>
  <c r="R5124" i="3"/>
  <c r="P5124" i="3"/>
  <c r="O5124" i="3"/>
  <c r="U5124" i="3" s="1"/>
  <c r="W5123" i="3"/>
  <c r="V5123" i="3" s="1"/>
  <c r="S5123" i="3"/>
  <c r="R5123" i="3"/>
  <c r="P5123" i="3"/>
  <c r="O5123" i="3"/>
  <c r="U5123" i="3" s="1"/>
  <c r="W5122" i="3"/>
  <c r="V5122" i="3" s="1"/>
  <c r="S5122" i="3"/>
  <c r="R5122" i="3"/>
  <c r="P5122" i="3"/>
  <c r="O5122" i="3"/>
  <c r="U5122" i="3" s="1"/>
  <c r="W5121" i="3"/>
  <c r="V5121" i="3" s="1"/>
  <c r="S5121" i="3"/>
  <c r="R5121" i="3"/>
  <c r="P5121" i="3"/>
  <c r="O5121" i="3"/>
  <c r="U5121" i="3" s="1"/>
  <c r="W5120" i="3"/>
  <c r="V5120" i="3" s="1"/>
  <c r="S5120" i="3"/>
  <c r="R5120" i="3"/>
  <c r="P5120" i="3"/>
  <c r="O5120" i="3"/>
  <c r="U5120" i="3" s="1"/>
  <c r="W5119" i="3"/>
  <c r="V5119" i="3" s="1"/>
  <c r="S5119" i="3"/>
  <c r="R5119" i="3"/>
  <c r="P5119" i="3"/>
  <c r="O5119" i="3"/>
  <c r="U5119" i="3" s="1"/>
  <c r="W5118" i="3"/>
  <c r="V5118" i="3" s="1"/>
  <c r="S5118" i="3"/>
  <c r="R5118" i="3"/>
  <c r="P5118" i="3"/>
  <c r="O5118" i="3"/>
  <c r="U5118" i="3" s="1"/>
  <c r="W5117" i="3"/>
  <c r="V5117" i="3" s="1"/>
  <c r="S5117" i="3"/>
  <c r="R5117" i="3"/>
  <c r="P5117" i="3"/>
  <c r="O5117" i="3"/>
  <c r="U5117" i="3" s="1"/>
  <c r="W5116" i="3"/>
  <c r="V5116" i="3" s="1"/>
  <c r="S5116" i="3"/>
  <c r="R5116" i="3"/>
  <c r="P5116" i="3"/>
  <c r="O5116" i="3"/>
  <c r="U5116" i="3" s="1"/>
  <c r="W5115" i="3"/>
  <c r="V5115" i="3" s="1"/>
  <c r="S5115" i="3"/>
  <c r="R5115" i="3"/>
  <c r="P5115" i="3"/>
  <c r="O5115" i="3"/>
  <c r="U5115" i="3" s="1"/>
  <c r="W5114" i="3"/>
  <c r="V5114" i="3" s="1"/>
  <c r="S5114" i="3"/>
  <c r="R5114" i="3"/>
  <c r="P5114" i="3"/>
  <c r="O5114" i="3"/>
  <c r="U5114" i="3" s="1"/>
  <c r="W5113" i="3"/>
  <c r="V5113" i="3" s="1"/>
  <c r="S5113" i="3"/>
  <c r="R5113" i="3"/>
  <c r="P5113" i="3"/>
  <c r="O5113" i="3"/>
  <c r="U5113" i="3" s="1"/>
  <c r="W5112" i="3"/>
  <c r="V5112" i="3" s="1"/>
  <c r="S5112" i="3"/>
  <c r="R5112" i="3"/>
  <c r="P5112" i="3"/>
  <c r="O5112" i="3"/>
  <c r="U5112" i="3" s="1"/>
  <c r="W5111" i="3"/>
  <c r="V5111" i="3" s="1"/>
  <c r="S5111" i="3"/>
  <c r="R5111" i="3"/>
  <c r="P5111" i="3"/>
  <c r="O5111" i="3"/>
  <c r="U5111" i="3" s="1"/>
  <c r="W5110" i="3"/>
  <c r="V5110" i="3" s="1"/>
  <c r="S5110" i="3"/>
  <c r="R5110" i="3"/>
  <c r="P5110" i="3"/>
  <c r="O5110" i="3"/>
  <c r="U5110" i="3" s="1"/>
  <c r="W5109" i="3"/>
  <c r="V5109" i="3" s="1"/>
  <c r="S5109" i="3"/>
  <c r="R5109" i="3"/>
  <c r="P5109" i="3"/>
  <c r="O5109" i="3"/>
  <c r="U5109" i="3" s="1"/>
  <c r="W5108" i="3"/>
  <c r="V5108" i="3" s="1"/>
  <c r="S5108" i="3"/>
  <c r="R5108" i="3"/>
  <c r="P5108" i="3"/>
  <c r="O5108" i="3"/>
  <c r="U5108" i="3" s="1"/>
  <c r="W5107" i="3"/>
  <c r="V5107" i="3" s="1"/>
  <c r="S5107" i="3"/>
  <c r="R5107" i="3"/>
  <c r="P5107" i="3"/>
  <c r="O5107" i="3"/>
  <c r="U5107" i="3" s="1"/>
  <c r="W5106" i="3"/>
  <c r="V5106" i="3" s="1"/>
  <c r="S5106" i="3"/>
  <c r="R5106" i="3"/>
  <c r="P5106" i="3"/>
  <c r="O5106" i="3"/>
  <c r="U5106" i="3" s="1"/>
  <c r="W5105" i="3"/>
  <c r="V5105" i="3" s="1"/>
  <c r="S5105" i="3"/>
  <c r="R5105" i="3"/>
  <c r="P5105" i="3"/>
  <c r="O5105" i="3"/>
  <c r="U5105" i="3" s="1"/>
  <c r="W5104" i="3"/>
  <c r="V5104" i="3" s="1"/>
  <c r="S5104" i="3"/>
  <c r="R5104" i="3"/>
  <c r="P5104" i="3"/>
  <c r="O5104" i="3"/>
  <c r="U5104" i="3" s="1"/>
  <c r="W5103" i="3"/>
  <c r="V5103" i="3" s="1"/>
  <c r="S5103" i="3"/>
  <c r="R5103" i="3"/>
  <c r="P5103" i="3"/>
  <c r="O5103" i="3"/>
  <c r="U5103" i="3" s="1"/>
  <c r="W5102" i="3"/>
  <c r="V5102" i="3" s="1"/>
  <c r="S5102" i="3"/>
  <c r="R5102" i="3"/>
  <c r="P5102" i="3"/>
  <c r="O5102" i="3"/>
  <c r="U5102" i="3" s="1"/>
  <c r="W5101" i="3"/>
  <c r="V5101" i="3" s="1"/>
  <c r="S5101" i="3"/>
  <c r="R5101" i="3"/>
  <c r="P5101" i="3"/>
  <c r="O5101" i="3"/>
  <c r="U5101" i="3" s="1"/>
  <c r="W5100" i="3"/>
  <c r="V5100" i="3" s="1"/>
  <c r="S5100" i="3"/>
  <c r="R5100" i="3"/>
  <c r="P5100" i="3"/>
  <c r="O5100" i="3"/>
  <c r="U5100" i="3" s="1"/>
  <c r="W5099" i="3"/>
  <c r="V5099" i="3" s="1"/>
  <c r="S5099" i="3"/>
  <c r="R5099" i="3"/>
  <c r="P5099" i="3"/>
  <c r="O5099" i="3"/>
  <c r="U5099" i="3" s="1"/>
  <c r="W5098" i="3"/>
  <c r="V5098" i="3" s="1"/>
  <c r="S5098" i="3"/>
  <c r="R5098" i="3"/>
  <c r="P5098" i="3"/>
  <c r="O5098" i="3"/>
  <c r="U5098" i="3" s="1"/>
  <c r="W5097" i="3"/>
  <c r="V5097" i="3" s="1"/>
  <c r="S5097" i="3"/>
  <c r="R5097" i="3"/>
  <c r="P5097" i="3"/>
  <c r="O5097" i="3"/>
  <c r="U5097" i="3" s="1"/>
  <c r="W5096" i="3"/>
  <c r="V5096" i="3" s="1"/>
  <c r="S5096" i="3"/>
  <c r="R5096" i="3"/>
  <c r="P5096" i="3"/>
  <c r="O5096" i="3"/>
  <c r="U5096" i="3" s="1"/>
  <c r="W5095" i="3"/>
  <c r="V5095" i="3" s="1"/>
  <c r="S5095" i="3"/>
  <c r="R5095" i="3"/>
  <c r="P5095" i="3"/>
  <c r="O5095" i="3"/>
  <c r="U5095" i="3" s="1"/>
  <c r="W5094" i="3"/>
  <c r="V5094" i="3" s="1"/>
  <c r="S5094" i="3"/>
  <c r="R5094" i="3"/>
  <c r="P5094" i="3"/>
  <c r="O5094" i="3"/>
  <c r="U5094" i="3" s="1"/>
  <c r="W5093" i="3"/>
  <c r="V5093" i="3" s="1"/>
  <c r="S5093" i="3"/>
  <c r="R5093" i="3"/>
  <c r="P5093" i="3"/>
  <c r="O5093" i="3"/>
  <c r="U5093" i="3" s="1"/>
  <c r="W5092" i="3"/>
  <c r="V5092" i="3" s="1"/>
  <c r="S5092" i="3"/>
  <c r="R5092" i="3"/>
  <c r="P5092" i="3"/>
  <c r="O5092" i="3"/>
  <c r="U5092" i="3" s="1"/>
  <c r="W5091" i="3"/>
  <c r="V5091" i="3" s="1"/>
  <c r="S5091" i="3"/>
  <c r="R5091" i="3"/>
  <c r="P5091" i="3"/>
  <c r="O5091" i="3"/>
  <c r="U5091" i="3" s="1"/>
  <c r="W5090" i="3"/>
  <c r="V5090" i="3" s="1"/>
  <c r="S5090" i="3"/>
  <c r="R5090" i="3"/>
  <c r="P5090" i="3"/>
  <c r="O5090" i="3"/>
  <c r="U5090" i="3" s="1"/>
  <c r="W5089" i="3"/>
  <c r="V5089" i="3" s="1"/>
  <c r="S5089" i="3"/>
  <c r="R5089" i="3"/>
  <c r="P5089" i="3"/>
  <c r="O5089" i="3"/>
  <c r="U5089" i="3" s="1"/>
  <c r="W5088" i="3"/>
  <c r="V5088" i="3" s="1"/>
  <c r="S5088" i="3"/>
  <c r="R5088" i="3"/>
  <c r="P5088" i="3"/>
  <c r="O5088" i="3"/>
  <c r="U5088" i="3" s="1"/>
  <c r="W5087" i="3"/>
  <c r="V5087" i="3" s="1"/>
  <c r="S5087" i="3"/>
  <c r="R5087" i="3"/>
  <c r="P5087" i="3"/>
  <c r="O5087" i="3"/>
  <c r="U5087" i="3" s="1"/>
  <c r="W5086" i="3"/>
  <c r="V5086" i="3" s="1"/>
  <c r="S5086" i="3"/>
  <c r="R5086" i="3"/>
  <c r="P5086" i="3"/>
  <c r="O5086" i="3"/>
  <c r="U5086" i="3" s="1"/>
  <c r="W5085" i="3"/>
  <c r="V5085" i="3" s="1"/>
  <c r="S5085" i="3"/>
  <c r="R5085" i="3"/>
  <c r="P5085" i="3"/>
  <c r="O5085" i="3"/>
  <c r="U5085" i="3" s="1"/>
  <c r="W5084" i="3"/>
  <c r="V5084" i="3" s="1"/>
  <c r="S5084" i="3"/>
  <c r="R5084" i="3"/>
  <c r="P5084" i="3"/>
  <c r="O5084" i="3"/>
  <c r="U5084" i="3" s="1"/>
  <c r="W5083" i="3"/>
  <c r="V5083" i="3" s="1"/>
  <c r="S5083" i="3"/>
  <c r="R5083" i="3"/>
  <c r="P5083" i="3"/>
  <c r="O5083" i="3"/>
  <c r="U5083" i="3" s="1"/>
  <c r="W5082" i="3"/>
  <c r="V5082" i="3"/>
  <c r="S5082" i="3"/>
  <c r="R5082" i="3"/>
  <c r="P5082" i="3"/>
  <c r="O5082" i="3"/>
  <c r="U5082" i="3" s="1"/>
  <c r="W5081" i="3"/>
  <c r="V5081" i="3" s="1"/>
  <c r="S5081" i="3"/>
  <c r="R5081" i="3"/>
  <c r="P5081" i="3"/>
  <c r="O5081" i="3"/>
  <c r="U5081" i="3" s="1"/>
  <c r="W5080" i="3"/>
  <c r="V5080" i="3" s="1"/>
  <c r="S5080" i="3"/>
  <c r="R5080" i="3"/>
  <c r="P5080" i="3"/>
  <c r="O5080" i="3"/>
  <c r="U5080" i="3" s="1"/>
  <c r="W5079" i="3"/>
  <c r="V5079" i="3" s="1"/>
  <c r="S5079" i="3"/>
  <c r="R5079" i="3"/>
  <c r="P5079" i="3"/>
  <c r="O5079" i="3"/>
  <c r="U5079" i="3" s="1"/>
  <c r="W5078" i="3"/>
  <c r="V5078" i="3" s="1"/>
  <c r="S5078" i="3"/>
  <c r="R5078" i="3"/>
  <c r="P5078" i="3"/>
  <c r="O5078" i="3"/>
  <c r="U5078" i="3" s="1"/>
  <c r="W5077" i="3"/>
  <c r="V5077" i="3" s="1"/>
  <c r="S5077" i="3"/>
  <c r="R5077" i="3"/>
  <c r="P5077" i="3"/>
  <c r="O5077" i="3"/>
  <c r="U5077" i="3" s="1"/>
  <c r="W5076" i="3"/>
  <c r="V5076" i="3" s="1"/>
  <c r="S5076" i="3"/>
  <c r="R5076" i="3"/>
  <c r="P5076" i="3"/>
  <c r="O5076" i="3"/>
  <c r="U5076" i="3" s="1"/>
  <c r="W5075" i="3"/>
  <c r="V5075" i="3" s="1"/>
  <c r="S5075" i="3"/>
  <c r="R5075" i="3"/>
  <c r="P5075" i="3"/>
  <c r="O5075" i="3"/>
  <c r="U5075" i="3" s="1"/>
  <c r="W5074" i="3"/>
  <c r="V5074" i="3" s="1"/>
  <c r="S5074" i="3"/>
  <c r="R5074" i="3"/>
  <c r="P5074" i="3"/>
  <c r="O5074" i="3"/>
  <c r="U5074" i="3" s="1"/>
  <c r="W5073" i="3"/>
  <c r="V5073" i="3" s="1"/>
  <c r="S5073" i="3"/>
  <c r="R5073" i="3"/>
  <c r="P5073" i="3"/>
  <c r="O5073" i="3"/>
  <c r="U5073" i="3" s="1"/>
  <c r="W5072" i="3"/>
  <c r="V5072" i="3" s="1"/>
  <c r="S5072" i="3"/>
  <c r="R5072" i="3"/>
  <c r="P5072" i="3"/>
  <c r="O5072" i="3"/>
  <c r="U5072" i="3" s="1"/>
  <c r="W5071" i="3"/>
  <c r="V5071" i="3" s="1"/>
  <c r="S5071" i="3"/>
  <c r="R5071" i="3"/>
  <c r="P5071" i="3"/>
  <c r="O5071" i="3"/>
  <c r="U5071" i="3" s="1"/>
  <c r="W5070" i="3"/>
  <c r="V5070" i="3" s="1"/>
  <c r="S5070" i="3"/>
  <c r="R5070" i="3"/>
  <c r="P5070" i="3"/>
  <c r="O5070" i="3"/>
  <c r="U5070" i="3" s="1"/>
  <c r="W5069" i="3"/>
  <c r="V5069" i="3" s="1"/>
  <c r="S5069" i="3"/>
  <c r="R5069" i="3"/>
  <c r="P5069" i="3"/>
  <c r="O5069" i="3"/>
  <c r="U5069" i="3" s="1"/>
  <c r="W5068" i="3"/>
  <c r="V5068" i="3" s="1"/>
  <c r="S5068" i="3"/>
  <c r="R5068" i="3"/>
  <c r="P5068" i="3"/>
  <c r="O5068" i="3"/>
  <c r="U5068" i="3" s="1"/>
  <c r="W5067" i="3"/>
  <c r="V5067" i="3" s="1"/>
  <c r="S5067" i="3"/>
  <c r="R5067" i="3"/>
  <c r="P5067" i="3"/>
  <c r="O5067" i="3"/>
  <c r="U5067" i="3" s="1"/>
  <c r="W5066" i="3"/>
  <c r="V5066" i="3" s="1"/>
  <c r="S5066" i="3"/>
  <c r="R5066" i="3"/>
  <c r="P5066" i="3"/>
  <c r="O5066" i="3"/>
  <c r="U5066" i="3" s="1"/>
  <c r="W5065" i="3"/>
  <c r="V5065" i="3" s="1"/>
  <c r="S5065" i="3"/>
  <c r="R5065" i="3"/>
  <c r="P5065" i="3"/>
  <c r="O5065" i="3"/>
  <c r="U5065" i="3" s="1"/>
  <c r="W5064" i="3"/>
  <c r="V5064" i="3" s="1"/>
  <c r="S5064" i="3"/>
  <c r="R5064" i="3"/>
  <c r="P5064" i="3"/>
  <c r="O5064" i="3"/>
  <c r="U5064" i="3" s="1"/>
  <c r="W5063" i="3"/>
  <c r="V5063" i="3" s="1"/>
  <c r="S5063" i="3"/>
  <c r="R5063" i="3"/>
  <c r="P5063" i="3"/>
  <c r="O5063" i="3"/>
  <c r="U5063" i="3" s="1"/>
  <c r="W5062" i="3"/>
  <c r="V5062" i="3" s="1"/>
  <c r="S5062" i="3"/>
  <c r="R5062" i="3"/>
  <c r="P5062" i="3"/>
  <c r="O5062" i="3"/>
  <c r="U5062" i="3" s="1"/>
  <c r="W5061" i="3"/>
  <c r="V5061" i="3" s="1"/>
  <c r="S5061" i="3"/>
  <c r="R5061" i="3"/>
  <c r="P5061" i="3"/>
  <c r="O5061" i="3"/>
  <c r="U5061" i="3" s="1"/>
  <c r="W5060" i="3"/>
  <c r="V5060" i="3" s="1"/>
  <c r="S5060" i="3"/>
  <c r="R5060" i="3"/>
  <c r="P5060" i="3"/>
  <c r="O5060" i="3"/>
  <c r="U5060" i="3" s="1"/>
  <c r="W5059" i="3"/>
  <c r="V5059" i="3" s="1"/>
  <c r="S5059" i="3"/>
  <c r="R5059" i="3"/>
  <c r="P5059" i="3"/>
  <c r="O5059" i="3"/>
  <c r="U5059" i="3" s="1"/>
  <c r="W5058" i="3"/>
  <c r="V5058" i="3" s="1"/>
  <c r="S5058" i="3"/>
  <c r="R5058" i="3"/>
  <c r="P5058" i="3"/>
  <c r="O5058" i="3"/>
  <c r="U5058" i="3" s="1"/>
  <c r="W5057" i="3"/>
  <c r="V5057" i="3" s="1"/>
  <c r="S5057" i="3"/>
  <c r="R5057" i="3"/>
  <c r="P5057" i="3"/>
  <c r="O5057" i="3"/>
  <c r="U5057" i="3" s="1"/>
  <c r="W5056" i="3"/>
  <c r="V5056" i="3" s="1"/>
  <c r="S5056" i="3"/>
  <c r="R5056" i="3"/>
  <c r="P5056" i="3"/>
  <c r="O5056" i="3"/>
  <c r="U5056" i="3" s="1"/>
  <c r="W5055" i="3"/>
  <c r="V5055" i="3" s="1"/>
  <c r="S5055" i="3"/>
  <c r="R5055" i="3"/>
  <c r="P5055" i="3"/>
  <c r="O5055" i="3"/>
  <c r="U5055" i="3" s="1"/>
  <c r="W5054" i="3"/>
  <c r="V5054" i="3" s="1"/>
  <c r="S5054" i="3"/>
  <c r="R5054" i="3"/>
  <c r="P5054" i="3"/>
  <c r="O5054" i="3"/>
  <c r="U5054" i="3" s="1"/>
  <c r="W5053" i="3"/>
  <c r="V5053" i="3" s="1"/>
  <c r="S5053" i="3"/>
  <c r="R5053" i="3"/>
  <c r="P5053" i="3"/>
  <c r="O5053" i="3"/>
  <c r="U5053" i="3" s="1"/>
  <c r="W5052" i="3"/>
  <c r="V5052" i="3" s="1"/>
  <c r="S5052" i="3"/>
  <c r="R5052" i="3"/>
  <c r="P5052" i="3"/>
  <c r="O5052" i="3"/>
  <c r="U5052" i="3" s="1"/>
  <c r="W5051" i="3"/>
  <c r="V5051" i="3" s="1"/>
  <c r="S5051" i="3"/>
  <c r="R5051" i="3"/>
  <c r="P5051" i="3"/>
  <c r="O5051" i="3"/>
  <c r="U5051" i="3" s="1"/>
  <c r="W5050" i="3"/>
  <c r="V5050" i="3" s="1"/>
  <c r="S5050" i="3"/>
  <c r="R5050" i="3"/>
  <c r="P5050" i="3"/>
  <c r="O5050" i="3"/>
  <c r="U5050" i="3" s="1"/>
  <c r="W5049" i="3"/>
  <c r="V5049" i="3" s="1"/>
  <c r="S5049" i="3"/>
  <c r="R5049" i="3"/>
  <c r="P5049" i="3"/>
  <c r="O5049" i="3"/>
  <c r="U5049" i="3" s="1"/>
  <c r="W5048" i="3"/>
  <c r="V5048" i="3" s="1"/>
  <c r="S5048" i="3"/>
  <c r="R5048" i="3"/>
  <c r="P5048" i="3"/>
  <c r="O5048" i="3"/>
  <c r="U5048" i="3" s="1"/>
  <c r="W5047" i="3"/>
  <c r="V5047" i="3" s="1"/>
  <c r="S5047" i="3"/>
  <c r="R5047" i="3"/>
  <c r="P5047" i="3"/>
  <c r="O5047" i="3"/>
  <c r="U5047" i="3" s="1"/>
  <c r="W5046" i="3"/>
  <c r="V5046" i="3" s="1"/>
  <c r="S5046" i="3"/>
  <c r="R5046" i="3"/>
  <c r="P5046" i="3"/>
  <c r="O5046" i="3"/>
  <c r="U5046" i="3" s="1"/>
  <c r="W5045" i="3"/>
  <c r="V5045" i="3" s="1"/>
  <c r="S5045" i="3"/>
  <c r="R5045" i="3"/>
  <c r="P5045" i="3"/>
  <c r="O5045" i="3"/>
  <c r="U5045" i="3" s="1"/>
  <c r="W5044" i="3"/>
  <c r="V5044" i="3" s="1"/>
  <c r="S5044" i="3"/>
  <c r="R5044" i="3"/>
  <c r="P5044" i="3"/>
  <c r="O5044" i="3"/>
  <c r="U5044" i="3" s="1"/>
  <c r="W5043" i="3"/>
  <c r="V5043" i="3" s="1"/>
  <c r="S5043" i="3"/>
  <c r="R5043" i="3"/>
  <c r="P5043" i="3"/>
  <c r="O5043" i="3"/>
  <c r="U5043" i="3" s="1"/>
  <c r="W5042" i="3"/>
  <c r="V5042" i="3" s="1"/>
  <c r="S5042" i="3"/>
  <c r="R5042" i="3"/>
  <c r="P5042" i="3"/>
  <c r="O5042" i="3"/>
  <c r="U5042" i="3" s="1"/>
  <c r="W5041" i="3"/>
  <c r="V5041" i="3" s="1"/>
  <c r="S5041" i="3"/>
  <c r="R5041" i="3"/>
  <c r="P5041" i="3"/>
  <c r="O5041" i="3"/>
  <c r="U5041" i="3" s="1"/>
  <c r="W5040" i="3"/>
  <c r="V5040" i="3" s="1"/>
  <c r="S5040" i="3"/>
  <c r="R5040" i="3"/>
  <c r="P5040" i="3"/>
  <c r="O5040" i="3"/>
  <c r="U5040" i="3" s="1"/>
  <c r="W5039" i="3"/>
  <c r="V5039" i="3" s="1"/>
  <c r="S5039" i="3"/>
  <c r="R5039" i="3"/>
  <c r="P5039" i="3"/>
  <c r="O5039" i="3"/>
  <c r="U5039" i="3" s="1"/>
  <c r="W5038" i="3"/>
  <c r="V5038" i="3" s="1"/>
  <c r="S5038" i="3"/>
  <c r="R5038" i="3"/>
  <c r="P5038" i="3"/>
  <c r="O5038" i="3"/>
  <c r="U5038" i="3" s="1"/>
  <c r="W5037" i="3"/>
  <c r="V5037" i="3" s="1"/>
  <c r="S5037" i="3"/>
  <c r="R5037" i="3"/>
  <c r="P5037" i="3"/>
  <c r="O5037" i="3"/>
  <c r="U5037" i="3" s="1"/>
  <c r="W5036" i="3"/>
  <c r="V5036" i="3" s="1"/>
  <c r="S5036" i="3"/>
  <c r="R5036" i="3"/>
  <c r="P5036" i="3"/>
  <c r="O5036" i="3"/>
  <c r="U5036" i="3" s="1"/>
  <c r="W5035" i="3"/>
  <c r="V5035" i="3" s="1"/>
  <c r="S5035" i="3"/>
  <c r="R5035" i="3"/>
  <c r="P5035" i="3"/>
  <c r="O5035" i="3"/>
  <c r="U5035" i="3" s="1"/>
  <c r="W5034" i="3"/>
  <c r="V5034" i="3" s="1"/>
  <c r="S5034" i="3"/>
  <c r="R5034" i="3"/>
  <c r="P5034" i="3"/>
  <c r="O5034" i="3"/>
  <c r="U5034" i="3" s="1"/>
  <c r="W5033" i="3"/>
  <c r="V5033" i="3" s="1"/>
  <c r="S5033" i="3"/>
  <c r="R5033" i="3"/>
  <c r="P5033" i="3"/>
  <c r="O5033" i="3"/>
  <c r="U5033" i="3" s="1"/>
  <c r="W5032" i="3"/>
  <c r="V5032" i="3" s="1"/>
  <c r="S5032" i="3"/>
  <c r="R5032" i="3"/>
  <c r="P5032" i="3"/>
  <c r="O5032" i="3"/>
  <c r="U5032" i="3" s="1"/>
  <c r="W5031" i="3"/>
  <c r="V5031" i="3" s="1"/>
  <c r="S5031" i="3"/>
  <c r="R5031" i="3"/>
  <c r="P5031" i="3"/>
  <c r="O5031" i="3"/>
  <c r="U5031" i="3" s="1"/>
  <c r="W5030" i="3"/>
  <c r="V5030" i="3" s="1"/>
  <c r="S5030" i="3"/>
  <c r="R5030" i="3"/>
  <c r="P5030" i="3"/>
  <c r="O5030" i="3"/>
  <c r="U5030" i="3" s="1"/>
  <c r="W5029" i="3"/>
  <c r="V5029" i="3" s="1"/>
  <c r="S5029" i="3"/>
  <c r="R5029" i="3"/>
  <c r="P5029" i="3"/>
  <c r="O5029" i="3"/>
  <c r="U5029" i="3" s="1"/>
  <c r="W5028" i="3"/>
  <c r="V5028" i="3" s="1"/>
  <c r="S5028" i="3"/>
  <c r="R5028" i="3"/>
  <c r="P5028" i="3"/>
  <c r="O5028" i="3"/>
  <c r="U5028" i="3" s="1"/>
  <c r="W5027" i="3"/>
  <c r="V5027" i="3" s="1"/>
  <c r="S5027" i="3"/>
  <c r="R5027" i="3"/>
  <c r="P5027" i="3"/>
  <c r="O5027" i="3"/>
  <c r="U5027" i="3" s="1"/>
  <c r="W5026" i="3"/>
  <c r="V5026" i="3" s="1"/>
  <c r="S5026" i="3"/>
  <c r="R5026" i="3"/>
  <c r="P5026" i="3"/>
  <c r="O5026" i="3"/>
  <c r="U5026" i="3" s="1"/>
  <c r="W5025" i="3"/>
  <c r="V5025" i="3" s="1"/>
  <c r="S5025" i="3"/>
  <c r="R5025" i="3"/>
  <c r="P5025" i="3"/>
  <c r="O5025" i="3"/>
  <c r="U5025" i="3" s="1"/>
  <c r="W5024" i="3"/>
  <c r="V5024" i="3" s="1"/>
  <c r="S5024" i="3"/>
  <c r="R5024" i="3"/>
  <c r="P5024" i="3"/>
  <c r="O5024" i="3"/>
  <c r="U5024" i="3" s="1"/>
  <c r="W5023" i="3"/>
  <c r="V5023" i="3" s="1"/>
  <c r="S5023" i="3"/>
  <c r="R5023" i="3"/>
  <c r="P5023" i="3"/>
  <c r="O5023" i="3"/>
  <c r="U5023" i="3" s="1"/>
  <c r="W5022" i="3"/>
  <c r="V5022" i="3" s="1"/>
  <c r="S5022" i="3"/>
  <c r="R5022" i="3"/>
  <c r="P5022" i="3"/>
  <c r="O5022" i="3"/>
  <c r="U5022" i="3" s="1"/>
  <c r="W5021" i="3"/>
  <c r="V5021" i="3" s="1"/>
  <c r="S5021" i="3"/>
  <c r="R5021" i="3"/>
  <c r="P5021" i="3"/>
  <c r="O5021" i="3"/>
  <c r="U5021" i="3" s="1"/>
  <c r="W5020" i="3"/>
  <c r="V5020" i="3"/>
  <c r="S5020" i="3"/>
  <c r="R5020" i="3"/>
  <c r="P5020" i="3"/>
  <c r="O5020" i="3"/>
  <c r="U5020" i="3" s="1"/>
  <c r="W5019" i="3"/>
  <c r="V5019" i="3" s="1"/>
  <c r="S5019" i="3"/>
  <c r="R5019" i="3"/>
  <c r="P5019" i="3"/>
  <c r="O5019" i="3"/>
  <c r="U5019" i="3" s="1"/>
  <c r="W5018" i="3"/>
  <c r="V5018" i="3" s="1"/>
  <c r="S5018" i="3"/>
  <c r="R5018" i="3"/>
  <c r="P5018" i="3"/>
  <c r="O5018" i="3"/>
  <c r="U5018" i="3" s="1"/>
  <c r="W5017" i="3"/>
  <c r="V5017" i="3" s="1"/>
  <c r="S5017" i="3"/>
  <c r="R5017" i="3"/>
  <c r="P5017" i="3"/>
  <c r="O5017" i="3"/>
  <c r="U5017" i="3" s="1"/>
  <c r="W5016" i="3"/>
  <c r="V5016" i="3"/>
  <c r="S5016" i="3"/>
  <c r="R5016" i="3"/>
  <c r="P5016" i="3"/>
  <c r="O5016" i="3"/>
  <c r="U5016" i="3" s="1"/>
  <c r="W5015" i="3"/>
  <c r="V5015" i="3" s="1"/>
  <c r="S5015" i="3"/>
  <c r="R5015" i="3"/>
  <c r="P5015" i="3"/>
  <c r="O5015" i="3"/>
  <c r="U5015" i="3" s="1"/>
  <c r="W5014" i="3"/>
  <c r="V5014" i="3" s="1"/>
  <c r="S5014" i="3"/>
  <c r="R5014" i="3"/>
  <c r="P5014" i="3"/>
  <c r="O5014" i="3"/>
  <c r="U5014" i="3" s="1"/>
  <c r="W5013" i="3"/>
  <c r="V5013" i="3" s="1"/>
  <c r="S5013" i="3"/>
  <c r="R5013" i="3"/>
  <c r="P5013" i="3"/>
  <c r="O5013" i="3"/>
  <c r="U5013" i="3" s="1"/>
  <c r="W5012" i="3"/>
  <c r="V5012" i="3" s="1"/>
  <c r="S5012" i="3"/>
  <c r="R5012" i="3"/>
  <c r="P5012" i="3"/>
  <c r="O5012" i="3"/>
  <c r="U5012" i="3" s="1"/>
  <c r="W5011" i="3"/>
  <c r="V5011" i="3" s="1"/>
  <c r="S5011" i="3"/>
  <c r="R5011" i="3"/>
  <c r="P5011" i="3"/>
  <c r="O5011" i="3"/>
  <c r="U5011" i="3" s="1"/>
  <c r="W5010" i="3"/>
  <c r="V5010" i="3" s="1"/>
  <c r="S5010" i="3"/>
  <c r="R5010" i="3"/>
  <c r="P5010" i="3"/>
  <c r="O5010" i="3"/>
  <c r="U5010" i="3" s="1"/>
  <c r="W5009" i="3"/>
  <c r="V5009" i="3" s="1"/>
  <c r="S5009" i="3"/>
  <c r="R5009" i="3"/>
  <c r="P5009" i="3"/>
  <c r="O5009" i="3"/>
  <c r="U5009" i="3" s="1"/>
  <c r="W5008" i="3"/>
  <c r="V5008" i="3" s="1"/>
  <c r="S5008" i="3"/>
  <c r="R5008" i="3"/>
  <c r="P5008" i="3"/>
  <c r="O5008" i="3"/>
  <c r="U5008" i="3" s="1"/>
  <c r="W5007" i="3"/>
  <c r="V5007" i="3" s="1"/>
  <c r="S5007" i="3"/>
  <c r="R5007" i="3"/>
  <c r="P5007" i="3"/>
  <c r="O5007" i="3"/>
  <c r="U5007" i="3" s="1"/>
  <c r="W5006" i="3"/>
  <c r="V5006" i="3" s="1"/>
  <c r="S5006" i="3"/>
  <c r="R5006" i="3"/>
  <c r="P5006" i="3"/>
  <c r="O5006" i="3"/>
  <c r="U5006" i="3" s="1"/>
  <c r="W5005" i="3"/>
  <c r="V5005" i="3" s="1"/>
  <c r="S5005" i="3"/>
  <c r="R5005" i="3"/>
  <c r="P5005" i="3"/>
  <c r="O5005" i="3"/>
  <c r="U5005" i="3" s="1"/>
  <c r="W5004" i="3"/>
  <c r="V5004" i="3" s="1"/>
  <c r="S5004" i="3"/>
  <c r="R5004" i="3"/>
  <c r="P5004" i="3"/>
  <c r="O5004" i="3"/>
  <c r="U5004" i="3" s="1"/>
  <c r="W5003" i="3"/>
  <c r="V5003" i="3" s="1"/>
  <c r="S5003" i="3"/>
  <c r="R5003" i="3"/>
  <c r="P5003" i="3"/>
  <c r="O5003" i="3"/>
  <c r="U5003" i="3" s="1"/>
  <c r="W5002" i="3"/>
  <c r="V5002" i="3" s="1"/>
  <c r="S5002" i="3"/>
  <c r="R5002" i="3"/>
  <c r="P5002" i="3"/>
  <c r="O5002" i="3"/>
  <c r="U5002" i="3" s="1"/>
  <c r="W5001" i="3"/>
  <c r="V5001" i="3" s="1"/>
  <c r="S5001" i="3"/>
  <c r="R5001" i="3"/>
  <c r="P5001" i="3"/>
  <c r="O5001" i="3"/>
  <c r="U5001" i="3" s="1"/>
  <c r="W5000" i="3"/>
  <c r="V5000" i="3" s="1"/>
  <c r="S5000" i="3"/>
  <c r="R5000" i="3"/>
  <c r="P5000" i="3"/>
  <c r="O5000" i="3"/>
  <c r="U5000" i="3" s="1"/>
  <c r="W4999" i="3"/>
  <c r="V4999" i="3" s="1"/>
  <c r="S4999" i="3"/>
  <c r="R4999" i="3"/>
  <c r="P4999" i="3"/>
  <c r="O4999" i="3"/>
  <c r="U4999" i="3" s="1"/>
  <c r="W4998" i="3"/>
  <c r="V4998" i="3" s="1"/>
  <c r="S4998" i="3"/>
  <c r="R4998" i="3"/>
  <c r="P4998" i="3"/>
  <c r="O4998" i="3"/>
  <c r="U4998" i="3" s="1"/>
  <c r="W4997" i="3"/>
  <c r="V4997" i="3" s="1"/>
  <c r="S4997" i="3"/>
  <c r="R4997" i="3"/>
  <c r="P4997" i="3"/>
  <c r="O4997" i="3"/>
  <c r="U4997" i="3" s="1"/>
  <c r="W4996" i="3"/>
  <c r="V4996" i="3" s="1"/>
  <c r="S4996" i="3"/>
  <c r="R4996" i="3"/>
  <c r="P4996" i="3"/>
  <c r="O4996" i="3"/>
  <c r="U4996" i="3" s="1"/>
  <c r="W4995" i="3"/>
  <c r="V4995" i="3" s="1"/>
  <c r="S4995" i="3"/>
  <c r="R4995" i="3"/>
  <c r="P4995" i="3"/>
  <c r="O4995" i="3"/>
  <c r="U4995" i="3" s="1"/>
  <c r="W4994" i="3"/>
  <c r="V4994" i="3" s="1"/>
  <c r="S4994" i="3"/>
  <c r="R4994" i="3"/>
  <c r="P4994" i="3"/>
  <c r="O4994" i="3"/>
  <c r="U4994" i="3" s="1"/>
  <c r="W4993" i="3"/>
  <c r="V4993" i="3" s="1"/>
  <c r="S4993" i="3"/>
  <c r="R4993" i="3"/>
  <c r="P4993" i="3"/>
  <c r="O4993" i="3"/>
  <c r="U4993" i="3" s="1"/>
  <c r="W4992" i="3"/>
  <c r="V4992" i="3"/>
  <c r="S4992" i="3"/>
  <c r="R4992" i="3"/>
  <c r="P4992" i="3"/>
  <c r="O4992" i="3"/>
  <c r="U4992" i="3" s="1"/>
  <c r="W4991" i="3"/>
  <c r="V4991" i="3" s="1"/>
  <c r="S4991" i="3"/>
  <c r="R4991" i="3"/>
  <c r="P4991" i="3"/>
  <c r="O4991" i="3"/>
  <c r="U4991" i="3" s="1"/>
  <c r="W4990" i="3"/>
  <c r="V4990" i="3" s="1"/>
  <c r="S4990" i="3"/>
  <c r="R4990" i="3"/>
  <c r="P4990" i="3"/>
  <c r="O4990" i="3"/>
  <c r="U4990" i="3" s="1"/>
  <c r="W4989" i="3"/>
  <c r="V4989" i="3" s="1"/>
  <c r="S4989" i="3"/>
  <c r="R4989" i="3"/>
  <c r="P4989" i="3"/>
  <c r="O4989" i="3"/>
  <c r="U4989" i="3" s="1"/>
  <c r="W4988" i="3"/>
  <c r="V4988" i="3" s="1"/>
  <c r="S4988" i="3"/>
  <c r="R4988" i="3"/>
  <c r="P4988" i="3"/>
  <c r="O4988" i="3"/>
  <c r="U4988" i="3" s="1"/>
  <c r="W4987" i="3"/>
  <c r="V4987" i="3" s="1"/>
  <c r="S4987" i="3"/>
  <c r="R4987" i="3"/>
  <c r="P4987" i="3"/>
  <c r="O4987" i="3"/>
  <c r="U4987" i="3" s="1"/>
  <c r="W4986" i="3"/>
  <c r="V4986" i="3" s="1"/>
  <c r="S4986" i="3"/>
  <c r="R4986" i="3"/>
  <c r="P4986" i="3"/>
  <c r="O4986" i="3"/>
  <c r="U4986" i="3" s="1"/>
  <c r="W4985" i="3"/>
  <c r="V4985" i="3" s="1"/>
  <c r="S4985" i="3"/>
  <c r="R4985" i="3"/>
  <c r="P4985" i="3"/>
  <c r="O4985" i="3"/>
  <c r="U4985" i="3" s="1"/>
  <c r="W4984" i="3"/>
  <c r="V4984" i="3" s="1"/>
  <c r="S4984" i="3"/>
  <c r="R4984" i="3"/>
  <c r="P4984" i="3"/>
  <c r="O4984" i="3"/>
  <c r="U4984" i="3" s="1"/>
  <c r="W4983" i="3"/>
  <c r="V4983" i="3" s="1"/>
  <c r="S4983" i="3"/>
  <c r="R4983" i="3"/>
  <c r="P4983" i="3"/>
  <c r="O4983" i="3"/>
  <c r="U4983" i="3" s="1"/>
  <c r="W4982" i="3"/>
  <c r="V4982" i="3" s="1"/>
  <c r="S4982" i="3"/>
  <c r="R4982" i="3"/>
  <c r="P4982" i="3"/>
  <c r="O4982" i="3"/>
  <c r="U4982" i="3" s="1"/>
  <c r="W4981" i="3"/>
  <c r="V4981" i="3" s="1"/>
  <c r="S4981" i="3"/>
  <c r="R4981" i="3"/>
  <c r="P4981" i="3"/>
  <c r="O4981" i="3"/>
  <c r="U4981" i="3" s="1"/>
  <c r="W4980" i="3"/>
  <c r="V4980" i="3" s="1"/>
  <c r="S4980" i="3"/>
  <c r="R4980" i="3"/>
  <c r="P4980" i="3"/>
  <c r="O4980" i="3"/>
  <c r="U4980" i="3" s="1"/>
  <c r="W4979" i="3"/>
  <c r="V4979" i="3" s="1"/>
  <c r="S4979" i="3"/>
  <c r="R4979" i="3"/>
  <c r="P4979" i="3"/>
  <c r="O4979" i="3"/>
  <c r="U4979" i="3" s="1"/>
  <c r="W4978" i="3"/>
  <c r="V4978" i="3"/>
  <c r="S4978" i="3"/>
  <c r="R4978" i="3"/>
  <c r="P4978" i="3"/>
  <c r="O4978" i="3"/>
  <c r="U4978" i="3" s="1"/>
  <c r="W4977" i="3"/>
  <c r="V4977" i="3" s="1"/>
  <c r="S4977" i="3"/>
  <c r="R4977" i="3"/>
  <c r="P4977" i="3"/>
  <c r="O4977" i="3"/>
  <c r="U4977" i="3" s="1"/>
  <c r="W4976" i="3"/>
  <c r="V4976" i="3" s="1"/>
  <c r="S4976" i="3"/>
  <c r="R4976" i="3"/>
  <c r="P4976" i="3"/>
  <c r="O4976" i="3"/>
  <c r="U4976" i="3" s="1"/>
  <c r="W4975" i="3"/>
  <c r="V4975" i="3" s="1"/>
  <c r="S4975" i="3"/>
  <c r="R4975" i="3"/>
  <c r="P4975" i="3"/>
  <c r="O4975" i="3"/>
  <c r="U4975" i="3" s="1"/>
  <c r="W4974" i="3"/>
  <c r="V4974" i="3" s="1"/>
  <c r="S4974" i="3"/>
  <c r="R4974" i="3"/>
  <c r="P4974" i="3"/>
  <c r="O4974" i="3"/>
  <c r="U4974" i="3" s="1"/>
  <c r="W4973" i="3"/>
  <c r="V4973" i="3" s="1"/>
  <c r="S4973" i="3"/>
  <c r="R4973" i="3"/>
  <c r="P4973" i="3"/>
  <c r="O4973" i="3"/>
  <c r="U4973" i="3" s="1"/>
  <c r="W4972" i="3"/>
  <c r="V4972" i="3" s="1"/>
  <c r="S4972" i="3"/>
  <c r="R4972" i="3"/>
  <c r="P4972" i="3"/>
  <c r="O4972" i="3"/>
  <c r="U4972" i="3" s="1"/>
  <c r="W4971" i="3"/>
  <c r="V4971" i="3" s="1"/>
  <c r="S4971" i="3"/>
  <c r="R4971" i="3"/>
  <c r="P4971" i="3"/>
  <c r="O4971" i="3"/>
  <c r="U4971" i="3" s="1"/>
  <c r="W4970" i="3"/>
  <c r="V4970" i="3"/>
  <c r="S4970" i="3"/>
  <c r="R4970" i="3"/>
  <c r="P4970" i="3"/>
  <c r="O4970" i="3"/>
  <c r="U4970" i="3" s="1"/>
  <c r="W4969" i="3"/>
  <c r="V4969" i="3" s="1"/>
  <c r="S4969" i="3"/>
  <c r="R4969" i="3"/>
  <c r="P4969" i="3"/>
  <c r="O4969" i="3"/>
  <c r="U4969" i="3" s="1"/>
  <c r="W4968" i="3"/>
  <c r="V4968" i="3" s="1"/>
  <c r="S4968" i="3"/>
  <c r="R4968" i="3"/>
  <c r="P4968" i="3"/>
  <c r="O4968" i="3"/>
  <c r="U4968" i="3" s="1"/>
  <c r="W4967" i="3"/>
  <c r="V4967" i="3" s="1"/>
  <c r="S4967" i="3"/>
  <c r="R4967" i="3"/>
  <c r="P4967" i="3"/>
  <c r="O4967" i="3"/>
  <c r="U4967" i="3" s="1"/>
  <c r="W4966" i="3"/>
  <c r="V4966" i="3" s="1"/>
  <c r="S4966" i="3"/>
  <c r="R4966" i="3"/>
  <c r="P4966" i="3"/>
  <c r="O4966" i="3"/>
  <c r="U4966" i="3" s="1"/>
  <c r="W4965" i="3"/>
  <c r="V4965" i="3" s="1"/>
  <c r="S4965" i="3"/>
  <c r="R4965" i="3"/>
  <c r="P4965" i="3"/>
  <c r="O4965" i="3"/>
  <c r="U4965" i="3" s="1"/>
  <c r="W4964" i="3"/>
  <c r="V4964" i="3" s="1"/>
  <c r="S4964" i="3"/>
  <c r="R4964" i="3"/>
  <c r="P4964" i="3"/>
  <c r="O4964" i="3"/>
  <c r="U4964" i="3" s="1"/>
  <c r="W4963" i="3"/>
  <c r="V4963" i="3" s="1"/>
  <c r="S4963" i="3"/>
  <c r="R4963" i="3"/>
  <c r="P4963" i="3"/>
  <c r="O4963" i="3"/>
  <c r="U4963" i="3" s="1"/>
  <c r="W4962" i="3"/>
  <c r="V4962" i="3" s="1"/>
  <c r="S4962" i="3"/>
  <c r="R4962" i="3"/>
  <c r="P4962" i="3"/>
  <c r="O4962" i="3"/>
  <c r="U4962" i="3" s="1"/>
  <c r="W4961" i="3"/>
  <c r="V4961" i="3" s="1"/>
  <c r="S4961" i="3"/>
  <c r="R4961" i="3"/>
  <c r="P4961" i="3"/>
  <c r="O4961" i="3"/>
  <c r="U4961" i="3" s="1"/>
  <c r="W4960" i="3"/>
  <c r="V4960" i="3"/>
  <c r="S4960" i="3"/>
  <c r="R4960" i="3"/>
  <c r="P4960" i="3"/>
  <c r="O4960" i="3"/>
  <c r="U4960" i="3" s="1"/>
  <c r="W4959" i="3"/>
  <c r="V4959" i="3" s="1"/>
  <c r="S4959" i="3"/>
  <c r="R4959" i="3"/>
  <c r="P4959" i="3"/>
  <c r="O4959" i="3"/>
  <c r="U4959" i="3" s="1"/>
  <c r="W4958" i="3"/>
  <c r="V4958" i="3" s="1"/>
  <c r="S4958" i="3"/>
  <c r="R4958" i="3"/>
  <c r="P4958" i="3"/>
  <c r="O4958" i="3"/>
  <c r="U4958" i="3" s="1"/>
  <c r="W4957" i="3"/>
  <c r="V4957" i="3" s="1"/>
  <c r="S4957" i="3"/>
  <c r="R4957" i="3"/>
  <c r="P4957" i="3"/>
  <c r="O4957" i="3"/>
  <c r="U4957" i="3" s="1"/>
  <c r="W4956" i="3"/>
  <c r="V4956" i="3" s="1"/>
  <c r="S4956" i="3"/>
  <c r="R4956" i="3"/>
  <c r="P4956" i="3"/>
  <c r="O4956" i="3"/>
  <c r="U4956" i="3" s="1"/>
  <c r="W4955" i="3"/>
  <c r="V4955" i="3" s="1"/>
  <c r="S4955" i="3"/>
  <c r="R4955" i="3"/>
  <c r="P4955" i="3"/>
  <c r="O4955" i="3"/>
  <c r="U4955" i="3" s="1"/>
  <c r="W4954" i="3"/>
  <c r="V4954" i="3" s="1"/>
  <c r="S4954" i="3"/>
  <c r="R4954" i="3"/>
  <c r="P4954" i="3"/>
  <c r="O4954" i="3"/>
  <c r="U4954" i="3" s="1"/>
  <c r="W4953" i="3"/>
  <c r="V4953" i="3" s="1"/>
  <c r="S4953" i="3"/>
  <c r="R4953" i="3"/>
  <c r="P4953" i="3"/>
  <c r="O4953" i="3"/>
  <c r="U4953" i="3" s="1"/>
  <c r="W4952" i="3"/>
  <c r="V4952" i="3" s="1"/>
  <c r="S4952" i="3"/>
  <c r="R4952" i="3"/>
  <c r="P4952" i="3"/>
  <c r="O4952" i="3"/>
  <c r="U4952" i="3" s="1"/>
  <c r="W4951" i="3"/>
  <c r="V4951" i="3" s="1"/>
  <c r="S4951" i="3"/>
  <c r="R4951" i="3"/>
  <c r="P4951" i="3"/>
  <c r="O4951" i="3"/>
  <c r="U4951" i="3" s="1"/>
  <c r="W4950" i="3"/>
  <c r="V4950" i="3" s="1"/>
  <c r="S4950" i="3"/>
  <c r="R4950" i="3"/>
  <c r="P4950" i="3"/>
  <c r="O4950" i="3"/>
  <c r="U4950" i="3" s="1"/>
  <c r="W4949" i="3"/>
  <c r="V4949" i="3" s="1"/>
  <c r="S4949" i="3"/>
  <c r="R4949" i="3"/>
  <c r="P4949" i="3"/>
  <c r="O4949" i="3"/>
  <c r="U4949" i="3" s="1"/>
  <c r="W4948" i="3"/>
  <c r="V4948" i="3" s="1"/>
  <c r="S4948" i="3"/>
  <c r="R4948" i="3"/>
  <c r="P4948" i="3"/>
  <c r="O4948" i="3"/>
  <c r="U4948" i="3" s="1"/>
  <c r="W4947" i="3"/>
  <c r="V4947" i="3" s="1"/>
  <c r="S4947" i="3"/>
  <c r="R4947" i="3"/>
  <c r="P4947" i="3"/>
  <c r="O4947" i="3"/>
  <c r="U4947" i="3" s="1"/>
  <c r="W4946" i="3"/>
  <c r="V4946" i="3" s="1"/>
  <c r="S4946" i="3"/>
  <c r="R4946" i="3"/>
  <c r="P4946" i="3"/>
  <c r="O4946" i="3"/>
  <c r="U4946" i="3" s="1"/>
  <c r="W4945" i="3"/>
  <c r="V4945" i="3" s="1"/>
  <c r="S4945" i="3"/>
  <c r="R4945" i="3"/>
  <c r="P4945" i="3"/>
  <c r="O4945" i="3"/>
  <c r="U4945" i="3" s="1"/>
  <c r="W4944" i="3"/>
  <c r="V4944" i="3" s="1"/>
  <c r="S4944" i="3"/>
  <c r="R4944" i="3"/>
  <c r="P4944" i="3"/>
  <c r="O4944" i="3"/>
  <c r="U4944" i="3" s="1"/>
  <c r="W4943" i="3"/>
  <c r="V4943" i="3" s="1"/>
  <c r="S4943" i="3"/>
  <c r="R4943" i="3"/>
  <c r="P4943" i="3"/>
  <c r="O4943" i="3"/>
  <c r="U4943" i="3" s="1"/>
  <c r="W4942" i="3"/>
  <c r="V4942" i="3" s="1"/>
  <c r="S4942" i="3"/>
  <c r="R4942" i="3"/>
  <c r="P4942" i="3"/>
  <c r="O4942" i="3"/>
  <c r="U4942" i="3" s="1"/>
  <c r="W4941" i="3"/>
  <c r="V4941" i="3" s="1"/>
  <c r="S4941" i="3"/>
  <c r="R4941" i="3"/>
  <c r="P4941" i="3"/>
  <c r="O4941" i="3"/>
  <c r="U4941" i="3" s="1"/>
  <c r="W4940" i="3"/>
  <c r="V4940" i="3"/>
  <c r="S4940" i="3"/>
  <c r="R4940" i="3"/>
  <c r="P4940" i="3"/>
  <c r="O4940" i="3"/>
  <c r="U4940" i="3" s="1"/>
  <c r="W4939" i="3"/>
  <c r="V4939" i="3" s="1"/>
  <c r="S4939" i="3"/>
  <c r="R4939" i="3"/>
  <c r="P4939" i="3"/>
  <c r="O4939" i="3"/>
  <c r="U4939" i="3" s="1"/>
  <c r="W4938" i="3"/>
  <c r="V4938" i="3" s="1"/>
  <c r="S4938" i="3"/>
  <c r="R4938" i="3"/>
  <c r="P4938" i="3"/>
  <c r="O4938" i="3"/>
  <c r="U4938" i="3" s="1"/>
  <c r="W4937" i="3"/>
  <c r="V4937" i="3" s="1"/>
  <c r="S4937" i="3"/>
  <c r="R4937" i="3"/>
  <c r="P4937" i="3"/>
  <c r="O4937" i="3"/>
  <c r="U4937" i="3" s="1"/>
  <c r="W4936" i="3"/>
  <c r="V4936" i="3"/>
  <c r="S4936" i="3"/>
  <c r="R4936" i="3"/>
  <c r="P4936" i="3"/>
  <c r="O4936" i="3"/>
  <c r="U4936" i="3" s="1"/>
  <c r="W4935" i="3"/>
  <c r="V4935" i="3" s="1"/>
  <c r="S4935" i="3"/>
  <c r="R4935" i="3"/>
  <c r="P4935" i="3"/>
  <c r="O4935" i="3"/>
  <c r="U4935" i="3" s="1"/>
  <c r="W4934" i="3"/>
  <c r="V4934" i="3" s="1"/>
  <c r="S4934" i="3"/>
  <c r="R4934" i="3"/>
  <c r="P4934" i="3"/>
  <c r="O4934" i="3"/>
  <c r="U4934" i="3" s="1"/>
  <c r="W4933" i="3"/>
  <c r="V4933" i="3" s="1"/>
  <c r="S4933" i="3"/>
  <c r="R4933" i="3"/>
  <c r="P4933" i="3"/>
  <c r="O4933" i="3"/>
  <c r="U4933" i="3" s="1"/>
  <c r="W4932" i="3"/>
  <c r="V4932" i="3" s="1"/>
  <c r="S4932" i="3"/>
  <c r="R4932" i="3"/>
  <c r="P4932" i="3"/>
  <c r="O4932" i="3"/>
  <c r="U4932" i="3" s="1"/>
  <c r="W4931" i="3"/>
  <c r="V4931" i="3" s="1"/>
  <c r="S4931" i="3"/>
  <c r="R4931" i="3"/>
  <c r="P4931" i="3"/>
  <c r="O4931" i="3"/>
  <c r="U4931" i="3" s="1"/>
  <c r="W4930" i="3"/>
  <c r="V4930" i="3" s="1"/>
  <c r="S4930" i="3"/>
  <c r="R4930" i="3"/>
  <c r="P4930" i="3"/>
  <c r="O4930" i="3"/>
  <c r="U4930" i="3" s="1"/>
  <c r="W4929" i="3"/>
  <c r="V4929" i="3" s="1"/>
  <c r="S4929" i="3"/>
  <c r="R4929" i="3"/>
  <c r="P4929" i="3"/>
  <c r="O4929" i="3"/>
  <c r="U4929" i="3" s="1"/>
  <c r="W4928" i="3"/>
  <c r="V4928" i="3" s="1"/>
  <c r="S4928" i="3"/>
  <c r="R4928" i="3"/>
  <c r="P4928" i="3"/>
  <c r="O4928" i="3"/>
  <c r="U4928" i="3" s="1"/>
  <c r="W4927" i="3"/>
  <c r="V4927" i="3" s="1"/>
  <c r="S4927" i="3"/>
  <c r="R4927" i="3"/>
  <c r="P4927" i="3"/>
  <c r="O4927" i="3"/>
  <c r="U4927" i="3" s="1"/>
  <c r="W4926" i="3"/>
  <c r="V4926" i="3" s="1"/>
  <c r="S4926" i="3"/>
  <c r="R4926" i="3"/>
  <c r="P4926" i="3"/>
  <c r="O4926" i="3"/>
  <c r="U4926" i="3" s="1"/>
  <c r="W4925" i="3"/>
  <c r="V4925" i="3" s="1"/>
  <c r="S4925" i="3"/>
  <c r="R4925" i="3"/>
  <c r="P4925" i="3"/>
  <c r="O4925" i="3"/>
  <c r="U4925" i="3" s="1"/>
  <c r="W4924" i="3"/>
  <c r="V4924" i="3" s="1"/>
  <c r="S4924" i="3"/>
  <c r="R4924" i="3"/>
  <c r="P4924" i="3"/>
  <c r="O4924" i="3"/>
  <c r="U4924" i="3" s="1"/>
  <c r="W4923" i="3"/>
  <c r="V4923" i="3" s="1"/>
  <c r="S4923" i="3"/>
  <c r="R4923" i="3"/>
  <c r="P4923" i="3"/>
  <c r="O4923" i="3"/>
  <c r="U4923" i="3" s="1"/>
  <c r="W4922" i="3"/>
  <c r="V4922" i="3" s="1"/>
  <c r="S4922" i="3"/>
  <c r="R4922" i="3"/>
  <c r="P4922" i="3"/>
  <c r="O4922" i="3"/>
  <c r="U4922" i="3" s="1"/>
  <c r="W4921" i="3"/>
  <c r="V4921" i="3" s="1"/>
  <c r="S4921" i="3"/>
  <c r="R4921" i="3"/>
  <c r="P4921" i="3"/>
  <c r="O4921" i="3"/>
  <c r="U4921" i="3" s="1"/>
  <c r="W4920" i="3"/>
  <c r="V4920" i="3"/>
  <c r="S4920" i="3"/>
  <c r="R4920" i="3"/>
  <c r="P4920" i="3"/>
  <c r="O4920" i="3"/>
  <c r="U4920" i="3" s="1"/>
  <c r="W4919" i="3"/>
  <c r="V4919" i="3" s="1"/>
  <c r="S4919" i="3"/>
  <c r="R4919" i="3"/>
  <c r="P4919" i="3"/>
  <c r="O4919" i="3"/>
  <c r="U4919" i="3" s="1"/>
  <c r="W4918" i="3"/>
  <c r="V4918" i="3" s="1"/>
  <c r="S4918" i="3"/>
  <c r="R4918" i="3"/>
  <c r="P4918" i="3"/>
  <c r="O4918" i="3"/>
  <c r="U4918" i="3" s="1"/>
  <c r="W4917" i="3"/>
  <c r="V4917" i="3" s="1"/>
  <c r="S4917" i="3"/>
  <c r="R4917" i="3"/>
  <c r="P4917" i="3"/>
  <c r="O4917" i="3"/>
  <c r="U4917" i="3" s="1"/>
  <c r="W4916" i="3"/>
  <c r="V4916" i="3" s="1"/>
  <c r="S4916" i="3"/>
  <c r="R4916" i="3"/>
  <c r="P4916" i="3"/>
  <c r="O4916" i="3"/>
  <c r="U4916" i="3" s="1"/>
  <c r="W4915" i="3"/>
  <c r="V4915" i="3" s="1"/>
  <c r="S4915" i="3"/>
  <c r="R4915" i="3"/>
  <c r="P4915" i="3"/>
  <c r="O4915" i="3"/>
  <c r="U4915" i="3" s="1"/>
  <c r="W4914" i="3"/>
  <c r="V4914" i="3" s="1"/>
  <c r="S4914" i="3"/>
  <c r="R4914" i="3"/>
  <c r="P4914" i="3"/>
  <c r="O4914" i="3"/>
  <c r="U4914" i="3" s="1"/>
  <c r="W4913" i="3"/>
  <c r="V4913" i="3" s="1"/>
  <c r="S4913" i="3"/>
  <c r="R4913" i="3"/>
  <c r="P4913" i="3"/>
  <c r="O4913" i="3"/>
  <c r="U4913" i="3" s="1"/>
  <c r="W4912" i="3"/>
  <c r="V4912" i="3" s="1"/>
  <c r="S4912" i="3"/>
  <c r="R4912" i="3"/>
  <c r="P4912" i="3"/>
  <c r="O4912" i="3"/>
  <c r="U4912" i="3" s="1"/>
  <c r="W4911" i="3"/>
  <c r="V4911" i="3" s="1"/>
  <c r="S4911" i="3"/>
  <c r="R4911" i="3"/>
  <c r="P4911" i="3"/>
  <c r="O4911" i="3"/>
  <c r="U4911" i="3" s="1"/>
  <c r="W4910" i="3"/>
  <c r="V4910" i="3"/>
  <c r="S4910" i="3"/>
  <c r="R4910" i="3"/>
  <c r="P4910" i="3"/>
  <c r="O4910" i="3"/>
  <c r="U4910" i="3" s="1"/>
  <c r="W4909" i="3"/>
  <c r="V4909" i="3" s="1"/>
  <c r="S4909" i="3"/>
  <c r="R4909" i="3"/>
  <c r="P4909" i="3"/>
  <c r="O4909" i="3"/>
  <c r="U4909" i="3" s="1"/>
  <c r="W4908" i="3"/>
  <c r="V4908" i="3" s="1"/>
  <c r="S4908" i="3"/>
  <c r="R4908" i="3"/>
  <c r="P4908" i="3"/>
  <c r="O4908" i="3"/>
  <c r="U4908" i="3" s="1"/>
  <c r="W4907" i="3"/>
  <c r="V4907" i="3" s="1"/>
  <c r="S4907" i="3"/>
  <c r="R4907" i="3"/>
  <c r="P4907" i="3"/>
  <c r="O4907" i="3"/>
  <c r="U4907" i="3" s="1"/>
  <c r="W4906" i="3"/>
  <c r="V4906" i="3" s="1"/>
  <c r="S4906" i="3"/>
  <c r="R4906" i="3"/>
  <c r="P4906" i="3"/>
  <c r="O4906" i="3"/>
  <c r="U4906" i="3" s="1"/>
  <c r="W4905" i="3"/>
  <c r="V4905" i="3" s="1"/>
  <c r="S4905" i="3"/>
  <c r="R4905" i="3"/>
  <c r="P4905" i="3"/>
  <c r="O4905" i="3"/>
  <c r="U4905" i="3" s="1"/>
  <c r="W4904" i="3"/>
  <c r="V4904" i="3" s="1"/>
  <c r="S4904" i="3"/>
  <c r="R4904" i="3"/>
  <c r="P4904" i="3"/>
  <c r="O4904" i="3"/>
  <c r="U4904" i="3" s="1"/>
  <c r="W4903" i="3"/>
  <c r="V4903" i="3"/>
  <c r="S4903" i="3"/>
  <c r="R4903" i="3"/>
  <c r="P4903" i="3"/>
  <c r="O4903" i="3"/>
  <c r="U4903" i="3" s="1"/>
  <c r="W4902" i="3"/>
  <c r="V4902" i="3" s="1"/>
  <c r="S4902" i="3"/>
  <c r="R4902" i="3"/>
  <c r="P4902" i="3"/>
  <c r="O4902" i="3"/>
  <c r="U4902" i="3" s="1"/>
  <c r="W4901" i="3"/>
  <c r="V4901" i="3" s="1"/>
  <c r="S4901" i="3"/>
  <c r="R4901" i="3"/>
  <c r="P4901" i="3"/>
  <c r="O4901" i="3"/>
  <c r="U4901" i="3" s="1"/>
  <c r="W4900" i="3"/>
  <c r="V4900" i="3" s="1"/>
  <c r="S4900" i="3"/>
  <c r="R4900" i="3"/>
  <c r="P4900" i="3"/>
  <c r="O4900" i="3"/>
  <c r="U4900" i="3" s="1"/>
  <c r="W4899" i="3"/>
  <c r="V4899" i="3"/>
  <c r="S4899" i="3"/>
  <c r="R4899" i="3"/>
  <c r="P4899" i="3"/>
  <c r="O4899" i="3"/>
  <c r="U4899" i="3" s="1"/>
  <c r="W4898" i="3"/>
  <c r="V4898" i="3" s="1"/>
  <c r="S4898" i="3"/>
  <c r="R4898" i="3"/>
  <c r="P4898" i="3"/>
  <c r="O4898" i="3"/>
  <c r="U4898" i="3" s="1"/>
  <c r="W4897" i="3"/>
  <c r="V4897" i="3" s="1"/>
  <c r="S4897" i="3"/>
  <c r="R4897" i="3"/>
  <c r="P4897" i="3"/>
  <c r="O4897" i="3"/>
  <c r="U4897" i="3" s="1"/>
  <c r="W4896" i="3"/>
  <c r="V4896" i="3" s="1"/>
  <c r="S4896" i="3"/>
  <c r="R4896" i="3"/>
  <c r="P4896" i="3"/>
  <c r="O4896" i="3"/>
  <c r="U4896" i="3" s="1"/>
  <c r="W4895" i="3"/>
  <c r="V4895" i="3" s="1"/>
  <c r="S4895" i="3"/>
  <c r="R4895" i="3"/>
  <c r="P4895" i="3"/>
  <c r="O4895" i="3"/>
  <c r="U4895" i="3" s="1"/>
  <c r="W4894" i="3"/>
  <c r="V4894" i="3" s="1"/>
  <c r="S4894" i="3"/>
  <c r="R4894" i="3"/>
  <c r="P4894" i="3"/>
  <c r="O4894" i="3"/>
  <c r="U4894" i="3" s="1"/>
  <c r="W4893" i="3"/>
  <c r="V4893" i="3" s="1"/>
  <c r="S4893" i="3"/>
  <c r="R4893" i="3"/>
  <c r="P4893" i="3"/>
  <c r="O4893" i="3"/>
  <c r="U4893" i="3" s="1"/>
  <c r="W4892" i="3"/>
  <c r="V4892" i="3" s="1"/>
  <c r="S4892" i="3"/>
  <c r="R4892" i="3"/>
  <c r="P4892" i="3"/>
  <c r="O4892" i="3"/>
  <c r="U4892" i="3" s="1"/>
  <c r="W4891" i="3"/>
  <c r="V4891" i="3" s="1"/>
  <c r="S4891" i="3"/>
  <c r="R4891" i="3"/>
  <c r="P4891" i="3"/>
  <c r="O4891" i="3"/>
  <c r="U4891" i="3" s="1"/>
  <c r="W4890" i="3"/>
  <c r="V4890" i="3" s="1"/>
  <c r="S4890" i="3"/>
  <c r="R4890" i="3"/>
  <c r="P4890" i="3"/>
  <c r="O4890" i="3"/>
  <c r="U4890" i="3" s="1"/>
  <c r="W4889" i="3"/>
  <c r="V4889" i="3" s="1"/>
  <c r="S4889" i="3"/>
  <c r="R4889" i="3"/>
  <c r="P4889" i="3"/>
  <c r="O4889" i="3"/>
  <c r="U4889" i="3" s="1"/>
  <c r="W4888" i="3"/>
  <c r="V4888" i="3" s="1"/>
  <c r="S4888" i="3"/>
  <c r="R4888" i="3"/>
  <c r="P4888" i="3"/>
  <c r="O4888" i="3"/>
  <c r="U4888" i="3" s="1"/>
  <c r="W4887" i="3"/>
  <c r="V4887" i="3" s="1"/>
  <c r="S4887" i="3"/>
  <c r="R4887" i="3"/>
  <c r="P4887" i="3"/>
  <c r="O4887" i="3"/>
  <c r="U4887" i="3" s="1"/>
  <c r="W4886" i="3"/>
  <c r="V4886" i="3" s="1"/>
  <c r="S4886" i="3"/>
  <c r="R4886" i="3"/>
  <c r="P4886" i="3"/>
  <c r="O4886" i="3"/>
  <c r="U4886" i="3" s="1"/>
  <c r="W4885" i="3"/>
  <c r="V4885" i="3" s="1"/>
  <c r="S4885" i="3"/>
  <c r="R4885" i="3"/>
  <c r="P4885" i="3"/>
  <c r="O4885" i="3"/>
  <c r="U4885" i="3" s="1"/>
  <c r="W4884" i="3"/>
  <c r="V4884" i="3" s="1"/>
  <c r="S4884" i="3"/>
  <c r="R4884" i="3"/>
  <c r="P4884" i="3"/>
  <c r="O4884" i="3"/>
  <c r="U4884" i="3" s="1"/>
  <c r="W4883" i="3"/>
  <c r="V4883" i="3"/>
  <c r="S4883" i="3"/>
  <c r="R4883" i="3"/>
  <c r="P4883" i="3"/>
  <c r="O4883" i="3"/>
  <c r="U4883" i="3" s="1"/>
  <c r="W4882" i="3"/>
  <c r="V4882" i="3" s="1"/>
  <c r="S4882" i="3"/>
  <c r="R4882" i="3"/>
  <c r="P4882" i="3"/>
  <c r="O4882" i="3"/>
  <c r="U4882" i="3" s="1"/>
  <c r="W4881" i="3"/>
  <c r="V4881" i="3" s="1"/>
  <c r="S4881" i="3"/>
  <c r="R4881" i="3"/>
  <c r="P4881" i="3"/>
  <c r="O4881" i="3"/>
  <c r="U4881" i="3" s="1"/>
  <c r="W4880" i="3"/>
  <c r="V4880" i="3" s="1"/>
  <c r="S4880" i="3"/>
  <c r="R4880" i="3"/>
  <c r="P4880" i="3"/>
  <c r="O4880" i="3"/>
  <c r="U4880" i="3" s="1"/>
  <c r="W4879" i="3"/>
  <c r="V4879" i="3" s="1"/>
  <c r="S4879" i="3"/>
  <c r="R4879" i="3"/>
  <c r="P4879" i="3"/>
  <c r="O4879" i="3"/>
  <c r="U4879" i="3" s="1"/>
  <c r="W4878" i="3"/>
  <c r="V4878" i="3" s="1"/>
  <c r="S4878" i="3"/>
  <c r="R4878" i="3"/>
  <c r="P4878" i="3"/>
  <c r="O4878" i="3"/>
  <c r="U4878" i="3" s="1"/>
  <c r="W4877" i="3"/>
  <c r="V4877" i="3" s="1"/>
  <c r="S4877" i="3"/>
  <c r="R4877" i="3"/>
  <c r="P4877" i="3"/>
  <c r="O4877" i="3"/>
  <c r="U4877" i="3" s="1"/>
  <c r="W4876" i="3"/>
  <c r="V4876" i="3" s="1"/>
  <c r="S4876" i="3"/>
  <c r="R4876" i="3"/>
  <c r="P4876" i="3"/>
  <c r="O4876" i="3"/>
  <c r="U4876" i="3" s="1"/>
  <c r="W4875" i="3"/>
  <c r="V4875" i="3"/>
  <c r="S4875" i="3"/>
  <c r="R4875" i="3"/>
  <c r="P4875" i="3"/>
  <c r="O4875" i="3"/>
  <c r="U4875" i="3" s="1"/>
  <c r="W4874" i="3"/>
  <c r="V4874" i="3"/>
  <c r="S4874" i="3"/>
  <c r="R4874" i="3"/>
  <c r="P4874" i="3"/>
  <c r="O4874" i="3"/>
  <c r="U4874" i="3" s="1"/>
  <c r="W4873" i="3"/>
  <c r="V4873" i="3" s="1"/>
  <c r="S4873" i="3"/>
  <c r="R4873" i="3"/>
  <c r="P4873" i="3"/>
  <c r="O4873" i="3"/>
  <c r="U4873" i="3" s="1"/>
  <c r="W4872" i="3"/>
  <c r="V4872" i="3" s="1"/>
  <c r="S4872" i="3"/>
  <c r="R4872" i="3"/>
  <c r="P4872" i="3"/>
  <c r="O4872" i="3"/>
  <c r="U4872" i="3" s="1"/>
  <c r="W4871" i="3"/>
  <c r="V4871" i="3"/>
  <c r="S4871" i="3"/>
  <c r="R4871" i="3"/>
  <c r="P4871" i="3"/>
  <c r="O4871" i="3"/>
  <c r="U4871" i="3" s="1"/>
  <c r="W4870" i="3"/>
  <c r="V4870" i="3" s="1"/>
  <c r="S4870" i="3"/>
  <c r="R4870" i="3"/>
  <c r="P4870" i="3"/>
  <c r="O4870" i="3"/>
  <c r="U4870" i="3" s="1"/>
  <c r="W4869" i="3"/>
  <c r="V4869" i="3" s="1"/>
  <c r="S4869" i="3"/>
  <c r="R4869" i="3"/>
  <c r="P4869" i="3"/>
  <c r="O4869" i="3"/>
  <c r="U4869" i="3" s="1"/>
  <c r="W4868" i="3"/>
  <c r="V4868" i="3"/>
  <c r="S4868" i="3"/>
  <c r="R4868" i="3"/>
  <c r="P4868" i="3"/>
  <c r="O4868" i="3"/>
  <c r="U4868" i="3" s="1"/>
  <c r="W4867" i="3"/>
  <c r="V4867" i="3" s="1"/>
  <c r="S4867" i="3"/>
  <c r="R4867" i="3"/>
  <c r="P4867" i="3"/>
  <c r="O4867" i="3"/>
  <c r="U4867" i="3" s="1"/>
  <c r="W4866" i="3"/>
  <c r="V4866" i="3" s="1"/>
  <c r="S4866" i="3"/>
  <c r="R4866" i="3"/>
  <c r="P4866" i="3"/>
  <c r="O4866" i="3"/>
  <c r="U4866" i="3" s="1"/>
  <c r="W4865" i="3"/>
  <c r="V4865" i="3" s="1"/>
  <c r="S4865" i="3"/>
  <c r="R4865" i="3"/>
  <c r="P4865" i="3"/>
  <c r="O4865" i="3"/>
  <c r="U4865" i="3" s="1"/>
  <c r="W4864" i="3"/>
  <c r="V4864" i="3" s="1"/>
  <c r="S4864" i="3"/>
  <c r="R4864" i="3"/>
  <c r="P4864" i="3"/>
  <c r="O4864" i="3"/>
  <c r="U4864" i="3" s="1"/>
  <c r="W4863" i="3"/>
  <c r="V4863" i="3" s="1"/>
  <c r="S4863" i="3"/>
  <c r="R4863" i="3"/>
  <c r="P4863" i="3"/>
  <c r="O4863" i="3"/>
  <c r="U4863" i="3" s="1"/>
  <c r="W4862" i="3"/>
  <c r="V4862" i="3" s="1"/>
  <c r="S4862" i="3"/>
  <c r="R4862" i="3"/>
  <c r="P4862" i="3"/>
  <c r="O4862" i="3"/>
  <c r="U4862" i="3" s="1"/>
  <c r="W4861" i="3"/>
  <c r="V4861" i="3" s="1"/>
  <c r="S4861" i="3"/>
  <c r="R4861" i="3"/>
  <c r="P4861" i="3"/>
  <c r="O4861" i="3"/>
  <c r="U4861" i="3" s="1"/>
  <c r="W4860" i="3"/>
  <c r="V4860" i="3" s="1"/>
  <c r="S4860" i="3"/>
  <c r="R4860" i="3"/>
  <c r="P4860" i="3"/>
  <c r="O4860" i="3"/>
  <c r="U4860" i="3" s="1"/>
  <c r="W4859" i="3"/>
  <c r="V4859" i="3" s="1"/>
  <c r="S4859" i="3"/>
  <c r="R4859" i="3"/>
  <c r="P4859" i="3"/>
  <c r="O4859" i="3"/>
  <c r="U4859" i="3" s="1"/>
  <c r="W4858" i="3"/>
  <c r="V4858" i="3"/>
  <c r="S4858" i="3"/>
  <c r="R4858" i="3"/>
  <c r="P4858" i="3"/>
  <c r="O4858" i="3"/>
  <c r="U4858" i="3" s="1"/>
  <c r="W4857" i="3"/>
  <c r="V4857" i="3" s="1"/>
  <c r="S4857" i="3"/>
  <c r="R4857" i="3"/>
  <c r="P4857" i="3"/>
  <c r="O4857" i="3"/>
  <c r="U4857" i="3" s="1"/>
  <c r="W4856" i="3"/>
  <c r="V4856" i="3" s="1"/>
  <c r="S4856" i="3"/>
  <c r="R4856" i="3"/>
  <c r="P4856" i="3"/>
  <c r="O4856" i="3"/>
  <c r="U4856" i="3" s="1"/>
  <c r="W4855" i="3"/>
  <c r="V4855" i="3" s="1"/>
  <c r="S4855" i="3"/>
  <c r="R4855" i="3"/>
  <c r="P4855" i="3"/>
  <c r="O4855" i="3"/>
  <c r="U4855" i="3" s="1"/>
  <c r="W4854" i="3"/>
  <c r="V4854" i="3" s="1"/>
  <c r="S4854" i="3"/>
  <c r="R4854" i="3"/>
  <c r="P4854" i="3"/>
  <c r="O4854" i="3"/>
  <c r="U4854" i="3" s="1"/>
  <c r="W4853" i="3"/>
  <c r="V4853" i="3" s="1"/>
  <c r="S4853" i="3"/>
  <c r="R4853" i="3"/>
  <c r="P4853" i="3"/>
  <c r="O4853" i="3"/>
  <c r="U4853" i="3" s="1"/>
  <c r="W4852" i="3"/>
  <c r="V4852" i="3"/>
  <c r="S4852" i="3"/>
  <c r="R4852" i="3"/>
  <c r="P4852" i="3"/>
  <c r="O4852" i="3"/>
  <c r="U4852" i="3" s="1"/>
  <c r="W4851" i="3"/>
  <c r="V4851" i="3" s="1"/>
  <c r="S4851" i="3"/>
  <c r="R4851" i="3"/>
  <c r="P4851" i="3"/>
  <c r="O4851" i="3"/>
  <c r="U4851" i="3" s="1"/>
  <c r="W4850" i="3"/>
  <c r="V4850" i="3" s="1"/>
  <c r="S4850" i="3"/>
  <c r="R4850" i="3"/>
  <c r="P4850" i="3"/>
  <c r="O4850" i="3"/>
  <c r="U4850" i="3" s="1"/>
  <c r="W4849" i="3"/>
  <c r="V4849" i="3" s="1"/>
  <c r="S4849" i="3"/>
  <c r="R4849" i="3"/>
  <c r="P4849" i="3"/>
  <c r="O4849" i="3"/>
  <c r="U4849" i="3" s="1"/>
  <c r="W4848" i="3"/>
  <c r="V4848" i="3" s="1"/>
  <c r="S4848" i="3"/>
  <c r="R4848" i="3"/>
  <c r="P4848" i="3"/>
  <c r="O4848" i="3"/>
  <c r="U4848" i="3" s="1"/>
  <c r="W4847" i="3"/>
  <c r="V4847" i="3"/>
  <c r="S4847" i="3"/>
  <c r="R4847" i="3"/>
  <c r="P4847" i="3"/>
  <c r="O4847" i="3"/>
  <c r="U4847" i="3" s="1"/>
  <c r="W4846" i="3"/>
  <c r="V4846" i="3"/>
  <c r="S4846" i="3"/>
  <c r="R4846" i="3"/>
  <c r="P4846" i="3"/>
  <c r="O4846" i="3"/>
  <c r="U4846" i="3" s="1"/>
  <c r="W4845" i="3"/>
  <c r="V4845" i="3" s="1"/>
  <c r="S4845" i="3"/>
  <c r="R4845" i="3"/>
  <c r="P4845" i="3"/>
  <c r="O4845" i="3"/>
  <c r="U4845" i="3" s="1"/>
  <c r="W4844" i="3"/>
  <c r="V4844" i="3" s="1"/>
  <c r="S4844" i="3"/>
  <c r="R4844" i="3"/>
  <c r="P4844" i="3"/>
  <c r="O4844" i="3"/>
  <c r="U4844" i="3" s="1"/>
  <c r="W4843" i="3"/>
  <c r="V4843" i="3" s="1"/>
  <c r="S4843" i="3"/>
  <c r="R4843" i="3"/>
  <c r="P4843" i="3"/>
  <c r="O4843" i="3"/>
  <c r="U4843" i="3" s="1"/>
  <c r="W4842" i="3"/>
  <c r="V4842" i="3"/>
  <c r="S4842" i="3"/>
  <c r="R4842" i="3"/>
  <c r="P4842" i="3"/>
  <c r="O4842" i="3"/>
  <c r="U4842" i="3" s="1"/>
  <c r="W4841" i="3"/>
  <c r="V4841" i="3" s="1"/>
  <c r="S4841" i="3"/>
  <c r="R4841" i="3"/>
  <c r="P4841" i="3"/>
  <c r="O4841" i="3"/>
  <c r="U4841" i="3" s="1"/>
  <c r="W4840" i="3"/>
  <c r="V4840" i="3" s="1"/>
  <c r="S4840" i="3"/>
  <c r="R4840" i="3"/>
  <c r="P4840" i="3"/>
  <c r="O4840" i="3"/>
  <c r="U4840" i="3" s="1"/>
  <c r="W4839" i="3"/>
  <c r="V4839" i="3" s="1"/>
  <c r="S4839" i="3"/>
  <c r="R4839" i="3"/>
  <c r="P4839" i="3"/>
  <c r="O4839" i="3"/>
  <c r="U4839" i="3" s="1"/>
  <c r="W4838" i="3"/>
  <c r="V4838" i="3" s="1"/>
  <c r="S4838" i="3"/>
  <c r="R4838" i="3"/>
  <c r="P4838" i="3"/>
  <c r="O4838" i="3"/>
  <c r="U4838" i="3" s="1"/>
  <c r="W4837" i="3"/>
  <c r="V4837" i="3" s="1"/>
  <c r="S4837" i="3"/>
  <c r="R4837" i="3"/>
  <c r="P4837" i="3"/>
  <c r="O4837" i="3"/>
  <c r="U4837" i="3" s="1"/>
  <c r="W4836" i="3"/>
  <c r="V4836" i="3" s="1"/>
  <c r="S4836" i="3"/>
  <c r="R4836" i="3"/>
  <c r="P4836" i="3"/>
  <c r="O4836" i="3"/>
  <c r="U4836" i="3" s="1"/>
  <c r="W4835" i="3"/>
  <c r="V4835" i="3"/>
  <c r="S4835" i="3"/>
  <c r="R4835" i="3"/>
  <c r="P4835" i="3"/>
  <c r="O4835" i="3"/>
  <c r="U4835" i="3" s="1"/>
  <c r="W4834" i="3"/>
  <c r="V4834" i="3" s="1"/>
  <c r="S4834" i="3"/>
  <c r="R4834" i="3"/>
  <c r="P4834" i="3"/>
  <c r="O4834" i="3"/>
  <c r="U4834" i="3" s="1"/>
  <c r="W4833" i="3"/>
  <c r="V4833" i="3" s="1"/>
  <c r="S4833" i="3"/>
  <c r="R4833" i="3"/>
  <c r="P4833" i="3"/>
  <c r="O4833" i="3"/>
  <c r="U4833" i="3" s="1"/>
  <c r="W4832" i="3"/>
  <c r="V4832" i="3" s="1"/>
  <c r="S4832" i="3"/>
  <c r="R4832" i="3"/>
  <c r="P4832" i="3"/>
  <c r="O4832" i="3"/>
  <c r="U4832" i="3" s="1"/>
  <c r="W4831" i="3"/>
  <c r="V4831" i="3" s="1"/>
  <c r="S4831" i="3"/>
  <c r="R4831" i="3"/>
  <c r="P4831" i="3"/>
  <c r="O4831" i="3"/>
  <c r="U4831" i="3" s="1"/>
  <c r="W4830" i="3"/>
  <c r="V4830" i="3" s="1"/>
  <c r="S4830" i="3"/>
  <c r="R4830" i="3"/>
  <c r="P4830" i="3"/>
  <c r="O4830" i="3"/>
  <c r="U4830" i="3" s="1"/>
  <c r="W4829" i="3"/>
  <c r="V4829" i="3" s="1"/>
  <c r="S4829" i="3"/>
  <c r="R4829" i="3"/>
  <c r="P4829" i="3"/>
  <c r="O4829" i="3"/>
  <c r="U4829" i="3" s="1"/>
  <c r="W4828" i="3"/>
  <c r="V4828" i="3" s="1"/>
  <c r="S4828" i="3"/>
  <c r="R4828" i="3"/>
  <c r="P4828" i="3"/>
  <c r="O4828" i="3"/>
  <c r="U4828" i="3" s="1"/>
  <c r="W4827" i="3"/>
  <c r="V4827" i="3"/>
  <c r="S4827" i="3"/>
  <c r="R4827" i="3"/>
  <c r="P4827" i="3"/>
  <c r="O4827" i="3"/>
  <c r="U4827" i="3" s="1"/>
  <c r="W4826" i="3"/>
  <c r="V4826" i="3" s="1"/>
  <c r="S4826" i="3"/>
  <c r="R4826" i="3"/>
  <c r="P4826" i="3"/>
  <c r="O4826" i="3"/>
  <c r="U4826" i="3" s="1"/>
  <c r="W4825" i="3"/>
  <c r="V4825" i="3" s="1"/>
  <c r="S4825" i="3"/>
  <c r="R4825" i="3"/>
  <c r="P4825" i="3"/>
  <c r="O4825" i="3"/>
  <c r="U4825" i="3" s="1"/>
  <c r="W4824" i="3"/>
  <c r="V4824" i="3" s="1"/>
  <c r="S4824" i="3"/>
  <c r="R4824" i="3"/>
  <c r="P4824" i="3"/>
  <c r="O4824" i="3"/>
  <c r="U4824" i="3" s="1"/>
  <c r="W4823" i="3"/>
  <c r="V4823" i="3" s="1"/>
  <c r="S4823" i="3"/>
  <c r="R4823" i="3"/>
  <c r="P4823" i="3"/>
  <c r="O4823" i="3"/>
  <c r="U4823" i="3" s="1"/>
  <c r="W4822" i="3"/>
  <c r="V4822" i="3"/>
  <c r="S4822" i="3"/>
  <c r="R4822" i="3"/>
  <c r="P4822" i="3"/>
  <c r="O4822" i="3"/>
  <c r="U4822" i="3" s="1"/>
  <c r="W4821" i="3"/>
  <c r="V4821" i="3" s="1"/>
  <c r="S4821" i="3"/>
  <c r="R4821" i="3"/>
  <c r="P4821" i="3"/>
  <c r="O4821" i="3"/>
  <c r="U4821" i="3" s="1"/>
  <c r="W4820" i="3"/>
  <c r="V4820" i="3" s="1"/>
  <c r="S4820" i="3"/>
  <c r="R4820" i="3"/>
  <c r="P4820" i="3"/>
  <c r="O4820" i="3"/>
  <c r="U4820" i="3" s="1"/>
  <c r="W4819" i="3"/>
  <c r="V4819" i="3" s="1"/>
  <c r="S4819" i="3"/>
  <c r="R4819" i="3"/>
  <c r="P4819" i="3"/>
  <c r="O4819" i="3"/>
  <c r="U4819" i="3" s="1"/>
  <c r="W4818" i="3"/>
  <c r="V4818" i="3" s="1"/>
  <c r="S4818" i="3"/>
  <c r="R4818" i="3"/>
  <c r="P4818" i="3"/>
  <c r="O4818" i="3"/>
  <c r="U4818" i="3" s="1"/>
  <c r="W4817" i="3"/>
  <c r="V4817" i="3" s="1"/>
  <c r="S4817" i="3"/>
  <c r="R4817" i="3"/>
  <c r="P4817" i="3"/>
  <c r="O4817" i="3"/>
  <c r="U4817" i="3" s="1"/>
  <c r="W4816" i="3"/>
  <c r="V4816" i="3" s="1"/>
  <c r="S4816" i="3"/>
  <c r="R4816" i="3"/>
  <c r="P4816" i="3"/>
  <c r="O4816" i="3"/>
  <c r="U4816" i="3" s="1"/>
  <c r="W4815" i="3"/>
  <c r="V4815" i="3" s="1"/>
  <c r="S4815" i="3"/>
  <c r="R4815" i="3"/>
  <c r="P4815" i="3"/>
  <c r="O4815" i="3"/>
  <c r="U4815" i="3" s="1"/>
  <c r="W4814" i="3"/>
  <c r="V4814" i="3" s="1"/>
  <c r="S4814" i="3"/>
  <c r="R4814" i="3"/>
  <c r="P4814" i="3"/>
  <c r="O4814" i="3"/>
  <c r="U4814" i="3" s="1"/>
  <c r="W4813" i="3"/>
  <c r="V4813" i="3" s="1"/>
  <c r="S4813" i="3"/>
  <c r="R4813" i="3"/>
  <c r="P4813" i="3"/>
  <c r="O4813" i="3"/>
  <c r="U4813" i="3" s="1"/>
  <c r="W4812" i="3"/>
  <c r="V4812" i="3" s="1"/>
  <c r="S4812" i="3"/>
  <c r="R4812" i="3"/>
  <c r="P4812" i="3"/>
  <c r="O4812" i="3"/>
  <c r="U4812" i="3" s="1"/>
  <c r="W4811" i="3"/>
  <c r="V4811" i="3" s="1"/>
  <c r="S4811" i="3"/>
  <c r="R4811" i="3"/>
  <c r="P4811" i="3"/>
  <c r="O4811" i="3"/>
  <c r="U4811" i="3" s="1"/>
  <c r="W4810" i="3"/>
  <c r="V4810" i="3" s="1"/>
  <c r="S4810" i="3"/>
  <c r="R4810" i="3"/>
  <c r="P4810" i="3"/>
  <c r="O4810" i="3"/>
  <c r="U4810" i="3" s="1"/>
  <c r="W4809" i="3"/>
  <c r="V4809" i="3" s="1"/>
  <c r="S4809" i="3"/>
  <c r="R4809" i="3"/>
  <c r="P4809" i="3"/>
  <c r="O4809" i="3"/>
  <c r="U4809" i="3" s="1"/>
  <c r="W4808" i="3"/>
  <c r="V4808" i="3" s="1"/>
  <c r="S4808" i="3"/>
  <c r="R4808" i="3"/>
  <c r="P4808" i="3"/>
  <c r="O4808" i="3"/>
  <c r="U4808" i="3" s="1"/>
  <c r="W4807" i="3"/>
  <c r="V4807" i="3" s="1"/>
  <c r="S4807" i="3"/>
  <c r="R4807" i="3"/>
  <c r="P4807" i="3"/>
  <c r="O4807" i="3"/>
  <c r="U4807" i="3" s="1"/>
  <c r="W4806" i="3"/>
  <c r="V4806" i="3" s="1"/>
  <c r="S4806" i="3"/>
  <c r="R4806" i="3"/>
  <c r="P4806" i="3"/>
  <c r="O4806" i="3"/>
  <c r="U4806" i="3" s="1"/>
  <c r="W4805" i="3"/>
  <c r="V4805" i="3" s="1"/>
  <c r="S4805" i="3"/>
  <c r="R4805" i="3"/>
  <c r="P4805" i="3"/>
  <c r="O4805" i="3"/>
  <c r="U4805" i="3" s="1"/>
  <c r="W4804" i="3"/>
  <c r="V4804" i="3" s="1"/>
  <c r="S4804" i="3"/>
  <c r="R4804" i="3"/>
  <c r="P4804" i="3"/>
  <c r="O4804" i="3"/>
  <c r="U4804" i="3" s="1"/>
  <c r="W4803" i="3"/>
  <c r="V4803" i="3" s="1"/>
  <c r="S4803" i="3"/>
  <c r="R4803" i="3"/>
  <c r="P4803" i="3"/>
  <c r="O4803" i="3"/>
  <c r="U4803" i="3" s="1"/>
  <c r="W4802" i="3"/>
  <c r="V4802" i="3"/>
  <c r="S4802" i="3"/>
  <c r="R4802" i="3"/>
  <c r="P4802" i="3"/>
  <c r="O4802" i="3"/>
  <c r="U4802" i="3" s="1"/>
  <c r="W4801" i="3"/>
  <c r="V4801" i="3" s="1"/>
  <c r="S4801" i="3"/>
  <c r="R4801" i="3"/>
  <c r="P4801" i="3"/>
  <c r="O4801" i="3"/>
  <c r="U4801" i="3" s="1"/>
  <c r="W4800" i="3"/>
  <c r="V4800" i="3" s="1"/>
  <c r="S4800" i="3"/>
  <c r="R4800" i="3"/>
  <c r="P4800" i="3"/>
  <c r="O4800" i="3"/>
  <c r="U4800" i="3" s="1"/>
  <c r="W4799" i="3"/>
  <c r="V4799" i="3"/>
  <c r="S4799" i="3"/>
  <c r="R4799" i="3"/>
  <c r="P4799" i="3"/>
  <c r="O4799" i="3"/>
  <c r="U4799" i="3" s="1"/>
  <c r="W4798" i="3"/>
  <c r="V4798" i="3" s="1"/>
  <c r="S4798" i="3"/>
  <c r="R4798" i="3"/>
  <c r="P4798" i="3"/>
  <c r="O4798" i="3"/>
  <c r="U4798" i="3" s="1"/>
  <c r="W4797" i="3"/>
  <c r="V4797" i="3" s="1"/>
  <c r="S4797" i="3"/>
  <c r="R4797" i="3"/>
  <c r="P4797" i="3"/>
  <c r="O4797" i="3"/>
  <c r="U4797" i="3" s="1"/>
  <c r="W4796" i="3"/>
  <c r="V4796" i="3" s="1"/>
  <c r="S4796" i="3"/>
  <c r="R4796" i="3"/>
  <c r="P4796" i="3"/>
  <c r="O4796" i="3"/>
  <c r="U4796" i="3" s="1"/>
  <c r="W4795" i="3"/>
  <c r="V4795" i="3" s="1"/>
  <c r="S4795" i="3"/>
  <c r="R4795" i="3"/>
  <c r="P4795" i="3"/>
  <c r="O4795" i="3"/>
  <c r="U4795" i="3" s="1"/>
  <c r="W4794" i="3"/>
  <c r="V4794" i="3"/>
  <c r="S4794" i="3"/>
  <c r="R4794" i="3"/>
  <c r="P4794" i="3"/>
  <c r="O4794" i="3"/>
  <c r="U4794" i="3" s="1"/>
  <c r="W4793" i="3"/>
  <c r="V4793" i="3" s="1"/>
  <c r="S4793" i="3"/>
  <c r="R4793" i="3"/>
  <c r="P4793" i="3"/>
  <c r="O4793" i="3"/>
  <c r="U4793" i="3" s="1"/>
  <c r="W4792" i="3"/>
  <c r="V4792" i="3" s="1"/>
  <c r="S4792" i="3"/>
  <c r="R4792" i="3"/>
  <c r="P4792" i="3"/>
  <c r="O4792" i="3"/>
  <c r="U4792" i="3" s="1"/>
  <c r="W4791" i="3"/>
  <c r="V4791" i="3" s="1"/>
  <c r="S4791" i="3"/>
  <c r="R4791" i="3"/>
  <c r="P4791" i="3"/>
  <c r="O4791" i="3"/>
  <c r="U4791" i="3" s="1"/>
  <c r="W4790" i="3"/>
  <c r="V4790" i="3" s="1"/>
  <c r="S4790" i="3"/>
  <c r="R4790" i="3"/>
  <c r="P4790" i="3"/>
  <c r="O4790" i="3"/>
  <c r="U4790" i="3" s="1"/>
  <c r="W4789" i="3"/>
  <c r="V4789" i="3" s="1"/>
  <c r="S4789" i="3"/>
  <c r="R4789" i="3"/>
  <c r="P4789" i="3"/>
  <c r="O4789" i="3"/>
  <c r="U4789" i="3" s="1"/>
  <c r="W4788" i="3"/>
  <c r="V4788" i="3" s="1"/>
  <c r="S4788" i="3"/>
  <c r="R4788" i="3"/>
  <c r="P4788" i="3"/>
  <c r="O4788" i="3"/>
  <c r="U4788" i="3" s="1"/>
  <c r="W4787" i="3"/>
  <c r="V4787" i="3" s="1"/>
  <c r="S4787" i="3"/>
  <c r="R4787" i="3"/>
  <c r="P4787" i="3"/>
  <c r="O4787" i="3"/>
  <c r="U4787" i="3" s="1"/>
  <c r="W4786" i="3"/>
  <c r="V4786" i="3" s="1"/>
  <c r="S4786" i="3"/>
  <c r="R4786" i="3"/>
  <c r="P4786" i="3"/>
  <c r="O4786" i="3"/>
  <c r="U4786" i="3" s="1"/>
  <c r="W4785" i="3"/>
  <c r="V4785" i="3" s="1"/>
  <c r="S4785" i="3"/>
  <c r="R4785" i="3"/>
  <c r="P4785" i="3"/>
  <c r="O4785" i="3"/>
  <c r="U4785" i="3" s="1"/>
  <c r="W4784" i="3"/>
  <c r="V4784" i="3" s="1"/>
  <c r="S4784" i="3"/>
  <c r="R4784" i="3"/>
  <c r="P4784" i="3"/>
  <c r="O4784" i="3"/>
  <c r="U4784" i="3" s="1"/>
  <c r="W4783" i="3"/>
  <c r="V4783" i="3" s="1"/>
  <c r="S4783" i="3"/>
  <c r="R4783" i="3"/>
  <c r="P4783" i="3"/>
  <c r="O4783" i="3"/>
  <c r="U4783" i="3" s="1"/>
  <c r="W4782" i="3"/>
  <c r="V4782" i="3" s="1"/>
  <c r="S4782" i="3"/>
  <c r="R4782" i="3"/>
  <c r="P4782" i="3"/>
  <c r="O4782" i="3"/>
  <c r="U4782" i="3" s="1"/>
  <c r="W4781" i="3"/>
  <c r="V4781" i="3" s="1"/>
  <c r="S4781" i="3"/>
  <c r="R4781" i="3"/>
  <c r="P4781" i="3"/>
  <c r="O4781" i="3"/>
  <c r="U4781" i="3" s="1"/>
  <c r="W4780" i="3"/>
  <c r="V4780" i="3" s="1"/>
  <c r="S4780" i="3"/>
  <c r="R4780" i="3"/>
  <c r="P4780" i="3"/>
  <c r="O4780" i="3"/>
  <c r="U4780" i="3" s="1"/>
  <c r="W4779" i="3"/>
  <c r="V4779" i="3" s="1"/>
  <c r="S4779" i="3"/>
  <c r="R4779" i="3"/>
  <c r="P4779" i="3"/>
  <c r="O4779" i="3"/>
  <c r="U4779" i="3" s="1"/>
  <c r="W4778" i="3"/>
  <c r="V4778" i="3" s="1"/>
  <c r="S4778" i="3"/>
  <c r="R4778" i="3"/>
  <c r="P4778" i="3"/>
  <c r="O4778" i="3"/>
  <c r="U4778" i="3" s="1"/>
  <c r="W4777" i="3"/>
  <c r="V4777" i="3" s="1"/>
  <c r="S4777" i="3"/>
  <c r="R4777" i="3"/>
  <c r="P4777" i="3"/>
  <c r="O4777" i="3"/>
  <c r="U4777" i="3" s="1"/>
  <c r="W4776" i="3"/>
  <c r="V4776" i="3" s="1"/>
  <c r="S4776" i="3"/>
  <c r="R4776" i="3"/>
  <c r="P4776" i="3"/>
  <c r="O4776" i="3"/>
  <c r="U4776" i="3" s="1"/>
  <c r="W4775" i="3"/>
  <c r="V4775" i="3" s="1"/>
  <c r="S4775" i="3"/>
  <c r="R4775" i="3"/>
  <c r="P4775" i="3"/>
  <c r="O4775" i="3"/>
  <c r="U4775" i="3" s="1"/>
  <c r="W4774" i="3"/>
  <c r="V4774" i="3" s="1"/>
  <c r="S4774" i="3"/>
  <c r="R4774" i="3"/>
  <c r="P4774" i="3"/>
  <c r="O4774" i="3"/>
  <c r="U4774" i="3" s="1"/>
  <c r="W4773" i="3"/>
  <c r="V4773" i="3" s="1"/>
  <c r="S4773" i="3"/>
  <c r="R4773" i="3"/>
  <c r="P4773" i="3"/>
  <c r="O4773" i="3"/>
  <c r="U4773" i="3" s="1"/>
  <c r="W4772" i="3"/>
  <c r="V4772" i="3" s="1"/>
  <c r="S4772" i="3"/>
  <c r="R4772" i="3"/>
  <c r="P4772" i="3"/>
  <c r="O4772" i="3"/>
  <c r="U4772" i="3" s="1"/>
  <c r="W4771" i="3"/>
  <c r="V4771" i="3"/>
  <c r="S4771" i="3"/>
  <c r="R4771" i="3"/>
  <c r="P4771" i="3"/>
  <c r="O4771" i="3"/>
  <c r="U4771" i="3" s="1"/>
  <c r="W4770" i="3"/>
  <c r="V4770" i="3" s="1"/>
  <c r="S4770" i="3"/>
  <c r="R4770" i="3"/>
  <c r="P4770" i="3"/>
  <c r="O4770" i="3"/>
  <c r="U4770" i="3" s="1"/>
  <c r="W4769" i="3"/>
  <c r="V4769" i="3" s="1"/>
  <c r="S4769" i="3"/>
  <c r="R4769" i="3"/>
  <c r="P4769" i="3"/>
  <c r="O4769" i="3"/>
  <c r="U4769" i="3" s="1"/>
  <c r="W4768" i="3"/>
  <c r="V4768" i="3"/>
  <c r="S4768" i="3"/>
  <c r="R4768" i="3"/>
  <c r="P4768" i="3"/>
  <c r="O4768" i="3"/>
  <c r="U4768" i="3" s="1"/>
  <c r="W4767" i="3"/>
  <c r="V4767" i="3" s="1"/>
  <c r="S4767" i="3"/>
  <c r="R4767" i="3"/>
  <c r="P4767" i="3"/>
  <c r="O4767" i="3"/>
  <c r="U4767" i="3" s="1"/>
  <c r="W4766" i="3"/>
  <c r="V4766" i="3" s="1"/>
  <c r="S4766" i="3"/>
  <c r="R4766" i="3"/>
  <c r="P4766" i="3"/>
  <c r="O4766" i="3"/>
  <c r="U4766" i="3" s="1"/>
  <c r="W4765" i="3"/>
  <c r="V4765" i="3" s="1"/>
  <c r="S4765" i="3"/>
  <c r="R4765" i="3"/>
  <c r="P4765" i="3"/>
  <c r="O4765" i="3"/>
  <c r="U4765" i="3" s="1"/>
  <c r="W4764" i="3"/>
  <c r="V4764" i="3" s="1"/>
  <c r="S4764" i="3"/>
  <c r="R4764" i="3"/>
  <c r="P4764" i="3"/>
  <c r="O4764" i="3"/>
  <c r="U4764" i="3" s="1"/>
  <c r="W4763" i="3"/>
  <c r="V4763" i="3"/>
  <c r="S4763" i="3"/>
  <c r="R4763" i="3"/>
  <c r="P4763" i="3"/>
  <c r="O4763" i="3"/>
  <c r="U4763" i="3" s="1"/>
  <c r="W4762" i="3"/>
  <c r="V4762" i="3" s="1"/>
  <c r="S4762" i="3"/>
  <c r="R4762" i="3"/>
  <c r="P4762" i="3"/>
  <c r="O4762" i="3"/>
  <c r="U4762" i="3" s="1"/>
  <c r="W4761" i="3"/>
  <c r="V4761" i="3" s="1"/>
  <c r="S4761" i="3"/>
  <c r="R4761" i="3"/>
  <c r="P4761" i="3"/>
  <c r="O4761" i="3"/>
  <c r="U4761" i="3" s="1"/>
  <c r="W4760" i="3"/>
  <c r="V4760" i="3" s="1"/>
  <c r="S4760" i="3"/>
  <c r="R4760" i="3"/>
  <c r="P4760" i="3"/>
  <c r="O4760" i="3"/>
  <c r="U4760" i="3" s="1"/>
  <c r="W4759" i="3"/>
  <c r="V4759" i="3" s="1"/>
  <c r="S4759" i="3"/>
  <c r="R4759" i="3"/>
  <c r="P4759" i="3"/>
  <c r="O4759" i="3"/>
  <c r="U4759" i="3" s="1"/>
  <c r="W4758" i="3"/>
  <c r="V4758" i="3"/>
  <c r="S4758" i="3"/>
  <c r="R4758" i="3"/>
  <c r="P4758" i="3"/>
  <c r="O4758" i="3"/>
  <c r="U4758" i="3" s="1"/>
  <c r="W4757" i="3"/>
  <c r="V4757" i="3" s="1"/>
  <c r="S4757" i="3"/>
  <c r="R4757" i="3"/>
  <c r="P4757" i="3"/>
  <c r="O4757" i="3"/>
  <c r="U4757" i="3" s="1"/>
  <c r="W4756" i="3"/>
  <c r="V4756" i="3" s="1"/>
  <c r="S4756" i="3"/>
  <c r="R4756" i="3"/>
  <c r="P4756" i="3"/>
  <c r="O4756" i="3"/>
  <c r="U4756" i="3" s="1"/>
  <c r="W4755" i="3"/>
  <c r="V4755" i="3"/>
  <c r="S4755" i="3"/>
  <c r="R4755" i="3"/>
  <c r="P4755" i="3"/>
  <c r="O4755" i="3"/>
  <c r="U4755" i="3" s="1"/>
  <c r="W4754" i="3"/>
  <c r="V4754" i="3" s="1"/>
  <c r="S4754" i="3"/>
  <c r="R4754" i="3"/>
  <c r="P4754" i="3"/>
  <c r="O4754" i="3"/>
  <c r="U4754" i="3" s="1"/>
  <c r="W4753" i="3"/>
  <c r="V4753" i="3" s="1"/>
  <c r="S4753" i="3"/>
  <c r="R4753" i="3"/>
  <c r="P4753" i="3"/>
  <c r="O4753" i="3"/>
  <c r="U4753" i="3" s="1"/>
  <c r="W4752" i="3"/>
  <c r="V4752" i="3" s="1"/>
  <c r="S4752" i="3"/>
  <c r="R4752" i="3"/>
  <c r="P4752" i="3"/>
  <c r="O4752" i="3"/>
  <c r="U4752" i="3" s="1"/>
  <c r="W4751" i="3"/>
  <c r="V4751" i="3" s="1"/>
  <c r="S4751" i="3"/>
  <c r="R4751" i="3"/>
  <c r="P4751" i="3"/>
  <c r="O4751" i="3"/>
  <c r="U4751" i="3" s="1"/>
  <c r="W4750" i="3"/>
  <c r="V4750" i="3"/>
  <c r="S4750" i="3"/>
  <c r="R4750" i="3"/>
  <c r="P4750" i="3"/>
  <c r="O4750" i="3"/>
  <c r="U4750" i="3" s="1"/>
  <c r="W4749" i="3"/>
  <c r="V4749" i="3" s="1"/>
  <c r="S4749" i="3"/>
  <c r="R4749" i="3"/>
  <c r="P4749" i="3"/>
  <c r="O4749" i="3"/>
  <c r="U4749" i="3" s="1"/>
  <c r="W4748" i="3"/>
  <c r="V4748" i="3" s="1"/>
  <c r="S4748" i="3"/>
  <c r="R4748" i="3"/>
  <c r="P4748" i="3"/>
  <c r="O4748" i="3"/>
  <c r="U4748" i="3" s="1"/>
  <c r="W4747" i="3"/>
  <c r="V4747" i="3" s="1"/>
  <c r="S4747" i="3"/>
  <c r="R4747" i="3"/>
  <c r="P4747" i="3"/>
  <c r="O4747" i="3"/>
  <c r="U4747" i="3" s="1"/>
  <c r="W4746" i="3"/>
  <c r="V4746" i="3" s="1"/>
  <c r="S4746" i="3"/>
  <c r="R4746" i="3"/>
  <c r="P4746" i="3"/>
  <c r="O4746" i="3"/>
  <c r="U4746" i="3" s="1"/>
  <c r="W4745" i="3"/>
  <c r="V4745" i="3" s="1"/>
  <c r="S4745" i="3"/>
  <c r="R4745" i="3"/>
  <c r="P4745" i="3"/>
  <c r="O4745" i="3"/>
  <c r="U4745" i="3" s="1"/>
  <c r="W4744" i="3"/>
  <c r="V4744" i="3" s="1"/>
  <c r="S4744" i="3"/>
  <c r="R4744" i="3"/>
  <c r="P4744" i="3"/>
  <c r="O4744" i="3"/>
  <c r="U4744" i="3" s="1"/>
  <c r="W4743" i="3"/>
  <c r="V4743" i="3"/>
  <c r="S4743" i="3"/>
  <c r="R4743" i="3"/>
  <c r="P4743" i="3"/>
  <c r="O4743" i="3"/>
  <c r="U4743" i="3" s="1"/>
  <c r="W4742" i="3"/>
  <c r="V4742" i="3" s="1"/>
  <c r="S4742" i="3"/>
  <c r="R4742" i="3"/>
  <c r="P4742" i="3"/>
  <c r="O4742" i="3"/>
  <c r="U4742" i="3" s="1"/>
  <c r="W4741" i="3"/>
  <c r="V4741" i="3" s="1"/>
  <c r="S4741" i="3"/>
  <c r="R4741" i="3"/>
  <c r="P4741" i="3"/>
  <c r="O4741" i="3"/>
  <c r="U4741" i="3" s="1"/>
  <c r="W4740" i="3"/>
  <c r="V4740" i="3" s="1"/>
  <c r="S4740" i="3"/>
  <c r="R4740" i="3"/>
  <c r="P4740" i="3"/>
  <c r="O4740" i="3"/>
  <c r="U4740" i="3" s="1"/>
  <c r="W4739" i="3"/>
  <c r="V4739" i="3" s="1"/>
  <c r="S4739" i="3"/>
  <c r="R4739" i="3"/>
  <c r="P4739" i="3"/>
  <c r="O4739" i="3"/>
  <c r="U4739" i="3" s="1"/>
  <c r="W4738" i="3"/>
  <c r="V4738" i="3" s="1"/>
  <c r="S4738" i="3"/>
  <c r="R4738" i="3"/>
  <c r="P4738" i="3"/>
  <c r="O4738" i="3"/>
  <c r="U4738" i="3" s="1"/>
  <c r="W4737" i="3"/>
  <c r="V4737" i="3" s="1"/>
  <c r="S4737" i="3"/>
  <c r="R4737" i="3"/>
  <c r="P4737" i="3"/>
  <c r="O4737" i="3"/>
  <c r="U4737" i="3" s="1"/>
  <c r="W4736" i="3"/>
  <c r="V4736" i="3" s="1"/>
  <c r="S4736" i="3"/>
  <c r="R4736" i="3"/>
  <c r="P4736" i="3"/>
  <c r="O4736" i="3"/>
  <c r="U4736" i="3" s="1"/>
  <c r="W4735" i="3"/>
  <c r="V4735" i="3"/>
  <c r="S4735" i="3"/>
  <c r="R4735" i="3"/>
  <c r="P4735" i="3"/>
  <c r="O4735" i="3"/>
  <c r="U4735" i="3" s="1"/>
  <c r="W4734" i="3"/>
  <c r="V4734" i="3" s="1"/>
  <c r="S4734" i="3"/>
  <c r="R4734" i="3"/>
  <c r="P4734" i="3"/>
  <c r="O4734" i="3"/>
  <c r="U4734" i="3" s="1"/>
  <c r="W4733" i="3"/>
  <c r="V4733" i="3" s="1"/>
  <c r="S4733" i="3"/>
  <c r="R4733" i="3"/>
  <c r="P4733" i="3"/>
  <c r="O4733" i="3"/>
  <c r="U4733" i="3" s="1"/>
  <c r="W4732" i="3"/>
  <c r="V4732" i="3" s="1"/>
  <c r="S4732" i="3"/>
  <c r="R4732" i="3"/>
  <c r="P4732" i="3"/>
  <c r="O4732" i="3"/>
  <c r="U4732" i="3" s="1"/>
  <c r="W4731" i="3"/>
  <c r="V4731" i="3" s="1"/>
  <c r="S4731" i="3"/>
  <c r="R4731" i="3"/>
  <c r="P4731" i="3"/>
  <c r="O4731" i="3"/>
  <c r="U4731" i="3" s="1"/>
  <c r="W4730" i="3"/>
  <c r="V4730" i="3"/>
  <c r="S4730" i="3"/>
  <c r="R4730" i="3"/>
  <c r="P4730" i="3"/>
  <c r="O4730" i="3"/>
  <c r="U4730" i="3" s="1"/>
  <c r="W4729" i="3"/>
  <c r="V4729" i="3" s="1"/>
  <c r="S4729" i="3"/>
  <c r="R4729" i="3"/>
  <c r="P4729" i="3"/>
  <c r="O4729" i="3"/>
  <c r="U4729" i="3" s="1"/>
  <c r="W4728" i="3"/>
  <c r="V4728" i="3" s="1"/>
  <c r="S4728" i="3"/>
  <c r="R4728" i="3"/>
  <c r="P4728" i="3"/>
  <c r="O4728" i="3"/>
  <c r="U4728" i="3" s="1"/>
  <c r="W4727" i="3"/>
  <c r="V4727" i="3"/>
  <c r="S4727" i="3"/>
  <c r="R4727" i="3"/>
  <c r="P4727" i="3"/>
  <c r="O4727" i="3"/>
  <c r="U4727" i="3" s="1"/>
  <c r="W4726" i="3"/>
  <c r="V4726" i="3" s="1"/>
  <c r="S4726" i="3"/>
  <c r="R4726" i="3"/>
  <c r="P4726" i="3"/>
  <c r="O4726" i="3"/>
  <c r="U4726" i="3" s="1"/>
  <c r="W4725" i="3"/>
  <c r="V4725" i="3" s="1"/>
  <c r="S4725" i="3"/>
  <c r="R4725" i="3"/>
  <c r="P4725" i="3"/>
  <c r="O4725" i="3"/>
  <c r="U4725" i="3" s="1"/>
  <c r="W4724" i="3"/>
  <c r="V4724" i="3" s="1"/>
  <c r="S4724" i="3"/>
  <c r="R4724" i="3"/>
  <c r="P4724" i="3"/>
  <c r="O4724" i="3"/>
  <c r="U4724" i="3" s="1"/>
  <c r="W4723" i="3"/>
  <c r="V4723" i="3" s="1"/>
  <c r="S4723" i="3"/>
  <c r="R4723" i="3"/>
  <c r="P4723" i="3"/>
  <c r="O4723" i="3"/>
  <c r="U4723" i="3" s="1"/>
  <c r="W4722" i="3"/>
  <c r="V4722" i="3" s="1"/>
  <c r="S4722" i="3"/>
  <c r="R4722" i="3"/>
  <c r="P4722" i="3"/>
  <c r="O4722" i="3"/>
  <c r="U4722" i="3" s="1"/>
  <c r="W4721" i="3"/>
  <c r="V4721" i="3" s="1"/>
  <c r="S4721" i="3"/>
  <c r="R4721" i="3"/>
  <c r="P4721" i="3"/>
  <c r="O4721" i="3"/>
  <c r="U4721" i="3" s="1"/>
  <c r="W4720" i="3"/>
  <c r="V4720" i="3" s="1"/>
  <c r="S4720" i="3"/>
  <c r="R4720" i="3"/>
  <c r="P4720" i="3"/>
  <c r="O4720" i="3"/>
  <c r="U4720" i="3" s="1"/>
  <c r="W4719" i="3"/>
  <c r="V4719" i="3" s="1"/>
  <c r="S4719" i="3"/>
  <c r="R4719" i="3"/>
  <c r="P4719" i="3"/>
  <c r="O4719" i="3"/>
  <c r="U4719" i="3" s="1"/>
  <c r="W4718" i="3"/>
  <c r="V4718" i="3" s="1"/>
  <c r="S4718" i="3"/>
  <c r="R4718" i="3"/>
  <c r="P4718" i="3"/>
  <c r="O4718" i="3"/>
  <c r="U4718" i="3" s="1"/>
  <c r="W4717" i="3"/>
  <c r="V4717" i="3" s="1"/>
  <c r="S4717" i="3"/>
  <c r="R4717" i="3"/>
  <c r="P4717" i="3"/>
  <c r="O4717" i="3"/>
  <c r="U4717" i="3" s="1"/>
  <c r="W4716" i="3"/>
  <c r="V4716" i="3" s="1"/>
  <c r="S4716" i="3"/>
  <c r="R4716" i="3"/>
  <c r="P4716" i="3"/>
  <c r="O4716" i="3"/>
  <c r="U4716" i="3" s="1"/>
  <c r="W4715" i="3"/>
  <c r="V4715" i="3" s="1"/>
  <c r="S4715" i="3"/>
  <c r="R4715" i="3"/>
  <c r="P4715" i="3"/>
  <c r="O4715" i="3"/>
  <c r="U4715" i="3" s="1"/>
  <c r="W4714" i="3"/>
  <c r="V4714" i="3" s="1"/>
  <c r="S4714" i="3"/>
  <c r="R4714" i="3"/>
  <c r="P4714" i="3"/>
  <c r="O4714" i="3"/>
  <c r="U4714" i="3" s="1"/>
  <c r="W4713" i="3"/>
  <c r="V4713" i="3" s="1"/>
  <c r="S4713" i="3"/>
  <c r="R4713" i="3"/>
  <c r="P4713" i="3"/>
  <c r="O4713" i="3"/>
  <c r="U4713" i="3" s="1"/>
  <c r="W4712" i="3"/>
  <c r="V4712" i="3" s="1"/>
  <c r="S4712" i="3"/>
  <c r="R4712" i="3"/>
  <c r="P4712" i="3"/>
  <c r="O4712" i="3"/>
  <c r="U4712" i="3" s="1"/>
  <c r="W4711" i="3"/>
  <c r="V4711" i="3" s="1"/>
  <c r="S4711" i="3"/>
  <c r="R4711" i="3"/>
  <c r="P4711" i="3"/>
  <c r="O4711" i="3"/>
  <c r="U4711" i="3" s="1"/>
  <c r="W4710" i="3"/>
  <c r="V4710" i="3" s="1"/>
  <c r="S4710" i="3"/>
  <c r="R4710" i="3"/>
  <c r="P4710" i="3"/>
  <c r="O4710" i="3"/>
  <c r="U4710" i="3" s="1"/>
  <c r="W4709" i="3"/>
  <c r="V4709" i="3" s="1"/>
  <c r="S4709" i="3"/>
  <c r="R4709" i="3"/>
  <c r="P4709" i="3"/>
  <c r="O4709" i="3"/>
  <c r="U4709" i="3" s="1"/>
  <c r="W4708" i="3"/>
  <c r="V4708" i="3" s="1"/>
  <c r="S4708" i="3"/>
  <c r="R4708" i="3"/>
  <c r="P4708" i="3"/>
  <c r="O4708" i="3"/>
  <c r="U4708" i="3" s="1"/>
  <c r="W4707" i="3"/>
  <c r="V4707" i="3"/>
  <c r="S4707" i="3"/>
  <c r="R4707" i="3"/>
  <c r="P4707" i="3"/>
  <c r="O4707" i="3"/>
  <c r="U4707" i="3" s="1"/>
  <c r="W4706" i="3"/>
  <c r="V4706" i="3"/>
  <c r="S4706" i="3"/>
  <c r="R4706" i="3"/>
  <c r="P4706" i="3"/>
  <c r="O4706" i="3"/>
  <c r="U4706" i="3" s="1"/>
  <c r="W4705" i="3"/>
  <c r="V4705" i="3" s="1"/>
  <c r="S4705" i="3"/>
  <c r="R4705" i="3"/>
  <c r="P4705" i="3"/>
  <c r="O4705" i="3"/>
  <c r="U4705" i="3" s="1"/>
  <c r="W4704" i="3"/>
  <c r="V4704" i="3" s="1"/>
  <c r="S4704" i="3"/>
  <c r="R4704" i="3"/>
  <c r="P4704" i="3"/>
  <c r="O4704" i="3"/>
  <c r="U4704" i="3" s="1"/>
  <c r="W4703" i="3"/>
  <c r="V4703" i="3" s="1"/>
  <c r="S4703" i="3"/>
  <c r="R4703" i="3"/>
  <c r="P4703" i="3"/>
  <c r="O4703" i="3"/>
  <c r="U4703" i="3" s="1"/>
  <c r="W4702" i="3"/>
  <c r="V4702" i="3" s="1"/>
  <c r="S4702" i="3"/>
  <c r="R4702" i="3"/>
  <c r="P4702" i="3"/>
  <c r="O4702" i="3"/>
  <c r="U4702" i="3" s="1"/>
  <c r="W4701" i="3"/>
  <c r="V4701" i="3" s="1"/>
  <c r="S4701" i="3"/>
  <c r="R4701" i="3"/>
  <c r="P4701" i="3"/>
  <c r="O4701" i="3"/>
  <c r="U4701" i="3" s="1"/>
  <c r="W4700" i="3"/>
  <c r="V4700" i="3" s="1"/>
  <c r="S4700" i="3"/>
  <c r="R4700" i="3"/>
  <c r="P4700" i="3"/>
  <c r="O4700" i="3"/>
  <c r="U4700" i="3" s="1"/>
  <c r="W4699" i="3"/>
  <c r="V4699" i="3" s="1"/>
  <c r="S4699" i="3"/>
  <c r="R4699" i="3"/>
  <c r="P4699" i="3"/>
  <c r="O4699" i="3"/>
  <c r="U4699" i="3" s="1"/>
  <c r="W4698" i="3"/>
  <c r="V4698" i="3" s="1"/>
  <c r="S4698" i="3"/>
  <c r="R4698" i="3"/>
  <c r="P4698" i="3"/>
  <c r="O4698" i="3"/>
  <c r="U4698" i="3" s="1"/>
  <c r="W4697" i="3"/>
  <c r="V4697" i="3" s="1"/>
  <c r="S4697" i="3"/>
  <c r="R4697" i="3"/>
  <c r="P4697" i="3"/>
  <c r="O4697" i="3"/>
  <c r="U4697" i="3" s="1"/>
  <c r="W4696" i="3"/>
  <c r="V4696" i="3" s="1"/>
  <c r="S4696" i="3"/>
  <c r="R4696" i="3"/>
  <c r="P4696" i="3"/>
  <c r="O4696" i="3"/>
  <c r="U4696" i="3" s="1"/>
  <c r="W4695" i="3"/>
  <c r="V4695" i="3" s="1"/>
  <c r="S4695" i="3"/>
  <c r="R4695" i="3"/>
  <c r="P4695" i="3"/>
  <c r="O4695" i="3"/>
  <c r="U4695" i="3" s="1"/>
  <c r="W4694" i="3"/>
  <c r="V4694" i="3" s="1"/>
  <c r="S4694" i="3"/>
  <c r="R4694" i="3"/>
  <c r="P4694" i="3"/>
  <c r="O4694" i="3"/>
  <c r="U4694" i="3" s="1"/>
  <c r="W4693" i="3"/>
  <c r="V4693" i="3" s="1"/>
  <c r="S4693" i="3"/>
  <c r="R4693" i="3"/>
  <c r="P4693" i="3"/>
  <c r="O4693" i="3"/>
  <c r="U4693" i="3" s="1"/>
  <c r="W4692" i="3"/>
  <c r="V4692" i="3" s="1"/>
  <c r="S4692" i="3"/>
  <c r="R4692" i="3"/>
  <c r="P4692" i="3"/>
  <c r="O4692" i="3"/>
  <c r="U4692" i="3" s="1"/>
  <c r="W4691" i="3"/>
  <c r="V4691" i="3" s="1"/>
  <c r="S4691" i="3"/>
  <c r="R4691" i="3"/>
  <c r="P4691" i="3"/>
  <c r="O4691" i="3"/>
  <c r="U4691" i="3" s="1"/>
  <c r="W4690" i="3"/>
  <c r="V4690" i="3"/>
  <c r="S4690" i="3"/>
  <c r="R4690" i="3"/>
  <c r="P4690" i="3"/>
  <c r="O4690" i="3"/>
  <c r="U4690" i="3" s="1"/>
  <c r="W4689" i="3"/>
  <c r="V4689" i="3" s="1"/>
  <c r="S4689" i="3"/>
  <c r="R4689" i="3"/>
  <c r="P4689" i="3"/>
  <c r="O4689" i="3"/>
  <c r="U4689" i="3" s="1"/>
  <c r="W4688" i="3"/>
  <c r="V4688" i="3" s="1"/>
  <c r="S4688" i="3"/>
  <c r="R4688" i="3"/>
  <c r="P4688" i="3"/>
  <c r="O4688" i="3"/>
  <c r="U4688" i="3" s="1"/>
  <c r="W4687" i="3"/>
  <c r="V4687" i="3" s="1"/>
  <c r="S4687" i="3"/>
  <c r="R4687" i="3"/>
  <c r="P4687" i="3"/>
  <c r="O4687" i="3"/>
  <c r="U4687" i="3" s="1"/>
  <c r="W4686" i="3"/>
  <c r="V4686" i="3" s="1"/>
  <c r="S4686" i="3"/>
  <c r="R4686" i="3"/>
  <c r="P4686" i="3"/>
  <c r="O4686" i="3"/>
  <c r="U4686" i="3" s="1"/>
  <c r="W4685" i="3"/>
  <c r="V4685" i="3" s="1"/>
  <c r="S4685" i="3"/>
  <c r="R4685" i="3"/>
  <c r="P4685" i="3"/>
  <c r="O4685" i="3"/>
  <c r="U4685" i="3" s="1"/>
  <c r="W4684" i="3"/>
  <c r="V4684" i="3" s="1"/>
  <c r="S4684" i="3"/>
  <c r="R4684" i="3"/>
  <c r="P4684" i="3"/>
  <c r="O4684" i="3"/>
  <c r="U4684" i="3" s="1"/>
  <c r="W4683" i="3"/>
  <c r="V4683" i="3" s="1"/>
  <c r="S4683" i="3"/>
  <c r="R4683" i="3"/>
  <c r="P4683" i="3"/>
  <c r="O4683" i="3"/>
  <c r="U4683" i="3" s="1"/>
  <c r="W4682" i="3"/>
  <c r="V4682" i="3" s="1"/>
  <c r="S4682" i="3"/>
  <c r="R4682" i="3"/>
  <c r="P4682" i="3"/>
  <c r="O4682" i="3"/>
  <c r="U4682" i="3" s="1"/>
  <c r="W4681" i="3"/>
  <c r="V4681" i="3" s="1"/>
  <c r="S4681" i="3"/>
  <c r="R4681" i="3"/>
  <c r="P4681" i="3"/>
  <c r="O4681" i="3"/>
  <c r="U4681" i="3" s="1"/>
  <c r="W4680" i="3"/>
  <c r="V4680" i="3" s="1"/>
  <c r="S4680" i="3"/>
  <c r="R4680" i="3"/>
  <c r="P4680" i="3"/>
  <c r="O4680" i="3"/>
  <c r="U4680" i="3" s="1"/>
  <c r="W4679" i="3"/>
  <c r="V4679" i="3" s="1"/>
  <c r="S4679" i="3"/>
  <c r="R4679" i="3"/>
  <c r="P4679" i="3"/>
  <c r="O4679" i="3"/>
  <c r="U4679" i="3" s="1"/>
  <c r="W4678" i="3"/>
  <c r="V4678" i="3" s="1"/>
  <c r="S4678" i="3"/>
  <c r="R4678" i="3"/>
  <c r="P4678" i="3"/>
  <c r="O4678" i="3"/>
  <c r="U4678" i="3" s="1"/>
  <c r="W4677" i="3"/>
  <c r="V4677" i="3" s="1"/>
  <c r="S4677" i="3"/>
  <c r="R4677" i="3"/>
  <c r="P4677" i="3"/>
  <c r="O4677" i="3"/>
  <c r="U4677" i="3" s="1"/>
  <c r="W4676" i="3"/>
  <c r="V4676" i="3"/>
  <c r="S4676" i="3"/>
  <c r="R4676" i="3"/>
  <c r="P4676" i="3"/>
  <c r="O4676" i="3"/>
  <c r="U4676" i="3" s="1"/>
  <c r="W4675" i="3"/>
  <c r="V4675" i="3" s="1"/>
  <c r="S4675" i="3"/>
  <c r="R4675" i="3"/>
  <c r="P4675" i="3"/>
  <c r="O4675" i="3"/>
  <c r="U4675" i="3" s="1"/>
  <c r="W4674" i="3"/>
  <c r="V4674" i="3" s="1"/>
  <c r="S4674" i="3"/>
  <c r="R4674" i="3"/>
  <c r="P4674" i="3"/>
  <c r="O4674" i="3"/>
  <c r="U4674" i="3" s="1"/>
  <c r="W4673" i="3"/>
  <c r="V4673" i="3" s="1"/>
  <c r="S4673" i="3"/>
  <c r="R4673" i="3"/>
  <c r="P4673" i="3"/>
  <c r="O4673" i="3"/>
  <c r="U4673" i="3" s="1"/>
  <c r="W4672" i="3"/>
  <c r="V4672" i="3" s="1"/>
  <c r="S4672" i="3"/>
  <c r="R4672" i="3"/>
  <c r="P4672" i="3"/>
  <c r="O4672" i="3"/>
  <c r="U4672" i="3" s="1"/>
  <c r="W4671" i="3"/>
  <c r="V4671" i="3"/>
  <c r="S4671" i="3"/>
  <c r="R4671" i="3"/>
  <c r="P4671" i="3"/>
  <c r="O4671" i="3"/>
  <c r="U4671" i="3" s="1"/>
  <c r="W4670" i="3"/>
  <c r="V4670" i="3" s="1"/>
  <c r="S4670" i="3"/>
  <c r="R4670" i="3"/>
  <c r="P4670" i="3"/>
  <c r="O4670" i="3"/>
  <c r="U4670" i="3" s="1"/>
  <c r="W4669" i="3"/>
  <c r="V4669" i="3" s="1"/>
  <c r="S4669" i="3"/>
  <c r="R4669" i="3"/>
  <c r="P4669" i="3"/>
  <c r="O4669" i="3"/>
  <c r="U4669" i="3" s="1"/>
  <c r="W4668" i="3"/>
  <c r="V4668" i="3" s="1"/>
  <c r="S4668" i="3"/>
  <c r="R4668" i="3"/>
  <c r="P4668" i="3"/>
  <c r="O4668" i="3"/>
  <c r="U4668" i="3" s="1"/>
  <c r="W4667" i="3"/>
  <c r="V4667" i="3" s="1"/>
  <c r="S4667" i="3"/>
  <c r="R4667" i="3"/>
  <c r="P4667" i="3"/>
  <c r="O4667" i="3"/>
  <c r="U4667" i="3" s="1"/>
  <c r="W4666" i="3"/>
  <c r="V4666" i="3" s="1"/>
  <c r="S4666" i="3"/>
  <c r="R4666" i="3"/>
  <c r="P4666" i="3"/>
  <c r="O4666" i="3"/>
  <c r="U4666" i="3" s="1"/>
  <c r="W4665" i="3"/>
  <c r="V4665" i="3" s="1"/>
  <c r="S4665" i="3"/>
  <c r="R4665" i="3"/>
  <c r="P4665" i="3"/>
  <c r="O4665" i="3"/>
  <c r="U4665" i="3" s="1"/>
  <c r="W4664" i="3"/>
  <c r="V4664" i="3" s="1"/>
  <c r="S4664" i="3"/>
  <c r="R4664" i="3"/>
  <c r="P4664" i="3"/>
  <c r="O4664" i="3"/>
  <c r="U4664" i="3" s="1"/>
  <c r="W4663" i="3"/>
  <c r="V4663" i="3" s="1"/>
  <c r="S4663" i="3"/>
  <c r="R4663" i="3"/>
  <c r="P4663" i="3"/>
  <c r="O4663" i="3"/>
  <c r="U4663" i="3" s="1"/>
  <c r="W4662" i="3"/>
  <c r="V4662" i="3" s="1"/>
  <c r="S4662" i="3"/>
  <c r="R4662" i="3"/>
  <c r="P4662" i="3"/>
  <c r="O4662" i="3"/>
  <c r="U4662" i="3" s="1"/>
  <c r="W4661" i="3"/>
  <c r="V4661" i="3" s="1"/>
  <c r="S4661" i="3"/>
  <c r="R4661" i="3"/>
  <c r="P4661" i="3"/>
  <c r="O4661" i="3"/>
  <c r="U4661" i="3" s="1"/>
  <c r="W4660" i="3"/>
  <c r="V4660" i="3"/>
  <c r="S4660" i="3"/>
  <c r="R4660" i="3"/>
  <c r="P4660" i="3"/>
  <c r="O4660" i="3"/>
  <c r="U4660" i="3" s="1"/>
  <c r="W4659" i="3"/>
  <c r="V4659" i="3" s="1"/>
  <c r="S4659" i="3"/>
  <c r="R4659" i="3"/>
  <c r="P4659" i="3"/>
  <c r="O4659" i="3"/>
  <c r="U4659" i="3" s="1"/>
  <c r="W4658" i="3"/>
  <c r="V4658" i="3"/>
  <c r="S4658" i="3"/>
  <c r="R4658" i="3"/>
  <c r="P4658" i="3"/>
  <c r="O4658" i="3"/>
  <c r="U4658" i="3" s="1"/>
  <c r="W4657" i="3"/>
  <c r="V4657" i="3" s="1"/>
  <c r="S4657" i="3"/>
  <c r="R4657" i="3"/>
  <c r="P4657" i="3"/>
  <c r="O4657" i="3"/>
  <c r="U4657" i="3" s="1"/>
  <c r="W4656" i="3"/>
  <c r="V4656" i="3" s="1"/>
  <c r="S4656" i="3"/>
  <c r="R4656" i="3"/>
  <c r="P4656" i="3"/>
  <c r="O4656" i="3"/>
  <c r="U4656" i="3" s="1"/>
  <c r="W4655" i="3"/>
  <c r="V4655" i="3" s="1"/>
  <c r="S4655" i="3"/>
  <c r="R4655" i="3"/>
  <c r="P4655" i="3"/>
  <c r="O4655" i="3"/>
  <c r="U4655" i="3" s="1"/>
  <c r="W4654" i="3"/>
  <c r="V4654" i="3" s="1"/>
  <c r="S4654" i="3"/>
  <c r="R4654" i="3"/>
  <c r="P4654" i="3"/>
  <c r="O4654" i="3"/>
  <c r="U4654" i="3" s="1"/>
  <c r="W4653" i="3"/>
  <c r="V4653" i="3" s="1"/>
  <c r="S4653" i="3"/>
  <c r="R4653" i="3"/>
  <c r="P4653" i="3"/>
  <c r="O4653" i="3"/>
  <c r="U4653" i="3" s="1"/>
  <c r="W4652" i="3"/>
  <c r="V4652" i="3"/>
  <c r="S4652" i="3"/>
  <c r="R4652" i="3"/>
  <c r="P4652" i="3"/>
  <c r="O4652" i="3"/>
  <c r="U4652" i="3" s="1"/>
  <c r="W4651" i="3"/>
  <c r="V4651" i="3"/>
  <c r="S4651" i="3"/>
  <c r="R4651" i="3"/>
  <c r="P4651" i="3"/>
  <c r="O4651" i="3"/>
  <c r="U4651" i="3" s="1"/>
  <c r="W4650" i="3"/>
  <c r="V4650" i="3"/>
  <c r="S4650" i="3"/>
  <c r="R4650" i="3"/>
  <c r="P4650" i="3"/>
  <c r="O4650" i="3"/>
  <c r="U4650" i="3" s="1"/>
  <c r="W4649" i="3"/>
  <c r="V4649" i="3" s="1"/>
  <c r="S4649" i="3"/>
  <c r="R4649" i="3"/>
  <c r="P4649" i="3"/>
  <c r="O4649" i="3"/>
  <c r="U4649" i="3" s="1"/>
  <c r="W4648" i="3"/>
  <c r="V4648" i="3" s="1"/>
  <c r="S4648" i="3"/>
  <c r="R4648" i="3"/>
  <c r="P4648" i="3"/>
  <c r="O4648" i="3"/>
  <c r="U4648" i="3" s="1"/>
  <c r="W4647" i="3"/>
  <c r="V4647" i="3" s="1"/>
  <c r="S4647" i="3"/>
  <c r="R4647" i="3"/>
  <c r="P4647" i="3"/>
  <c r="O4647" i="3"/>
  <c r="U4647" i="3" s="1"/>
  <c r="W4646" i="3"/>
  <c r="V4646" i="3" s="1"/>
  <c r="S4646" i="3"/>
  <c r="R4646" i="3"/>
  <c r="P4646" i="3"/>
  <c r="O4646" i="3"/>
  <c r="U4646" i="3" s="1"/>
  <c r="W4645" i="3"/>
  <c r="V4645" i="3" s="1"/>
  <c r="S4645" i="3"/>
  <c r="R4645" i="3"/>
  <c r="P4645" i="3"/>
  <c r="O4645" i="3"/>
  <c r="U4645" i="3" s="1"/>
  <c r="W4644" i="3"/>
  <c r="V4644" i="3" s="1"/>
  <c r="S4644" i="3"/>
  <c r="R4644" i="3"/>
  <c r="P4644" i="3"/>
  <c r="O4644" i="3"/>
  <c r="U4644" i="3" s="1"/>
  <c r="W4643" i="3"/>
  <c r="V4643" i="3" s="1"/>
  <c r="S4643" i="3"/>
  <c r="R4643" i="3"/>
  <c r="P4643" i="3"/>
  <c r="O4643" i="3"/>
  <c r="U4643" i="3" s="1"/>
  <c r="W4642" i="3"/>
  <c r="V4642" i="3" s="1"/>
  <c r="S4642" i="3"/>
  <c r="R4642" i="3"/>
  <c r="P4642" i="3"/>
  <c r="O4642" i="3"/>
  <c r="U4642" i="3" s="1"/>
  <c r="W4641" i="3"/>
  <c r="V4641" i="3" s="1"/>
  <c r="S4641" i="3"/>
  <c r="R4641" i="3"/>
  <c r="P4641" i="3"/>
  <c r="O4641" i="3"/>
  <c r="U4641" i="3" s="1"/>
  <c r="W4640" i="3"/>
  <c r="V4640" i="3" s="1"/>
  <c r="S4640" i="3"/>
  <c r="R4640" i="3"/>
  <c r="P4640" i="3"/>
  <c r="O4640" i="3"/>
  <c r="U4640" i="3" s="1"/>
  <c r="W4639" i="3"/>
  <c r="V4639" i="3" s="1"/>
  <c r="S4639" i="3"/>
  <c r="R4639" i="3"/>
  <c r="P4639" i="3"/>
  <c r="O4639" i="3"/>
  <c r="U4639" i="3" s="1"/>
  <c r="W4638" i="3"/>
  <c r="V4638" i="3"/>
  <c r="S4638" i="3"/>
  <c r="R4638" i="3"/>
  <c r="P4638" i="3"/>
  <c r="O4638" i="3"/>
  <c r="U4638" i="3" s="1"/>
  <c r="W4637" i="3"/>
  <c r="V4637" i="3" s="1"/>
  <c r="S4637" i="3"/>
  <c r="R4637" i="3"/>
  <c r="P4637" i="3"/>
  <c r="O4637" i="3"/>
  <c r="U4637" i="3" s="1"/>
  <c r="W4636" i="3"/>
  <c r="V4636" i="3" s="1"/>
  <c r="S4636" i="3"/>
  <c r="R4636" i="3"/>
  <c r="P4636" i="3"/>
  <c r="O4636" i="3"/>
  <c r="U4636" i="3" s="1"/>
  <c r="W4635" i="3"/>
  <c r="V4635" i="3"/>
  <c r="S4635" i="3"/>
  <c r="R4635" i="3"/>
  <c r="P4635" i="3"/>
  <c r="O4635" i="3"/>
  <c r="U4635" i="3" s="1"/>
  <c r="W4634" i="3"/>
  <c r="V4634" i="3" s="1"/>
  <c r="S4634" i="3"/>
  <c r="R4634" i="3"/>
  <c r="P4634" i="3"/>
  <c r="O4634" i="3"/>
  <c r="U4634" i="3" s="1"/>
  <c r="W4633" i="3"/>
  <c r="V4633" i="3" s="1"/>
  <c r="S4633" i="3"/>
  <c r="R4633" i="3"/>
  <c r="P4633" i="3"/>
  <c r="O4633" i="3"/>
  <c r="U4633" i="3" s="1"/>
  <c r="W4632" i="3"/>
  <c r="V4632" i="3" s="1"/>
  <c r="S4632" i="3"/>
  <c r="R4632" i="3"/>
  <c r="P4632" i="3"/>
  <c r="O4632" i="3"/>
  <c r="U4632" i="3" s="1"/>
  <c r="W4631" i="3"/>
  <c r="V4631" i="3" s="1"/>
  <c r="S4631" i="3"/>
  <c r="R4631" i="3"/>
  <c r="P4631" i="3"/>
  <c r="O4631" i="3"/>
  <c r="U4631" i="3" s="1"/>
  <c r="W4630" i="3"/>
  <c r="V4630" i="3"/>
  <c r="S4630" i="3"/>
  <c r="R4630" i="3"/>
  <c r="P4630" i="3"/>
  <c r="O4630" i="3"/>
  <c r="U4630" i="3" s="1"/>
  <c r="W4629" i="3"/>
  <c r="V4629" i="3" s="1"/>
  <c r="S4629" i="3"/>
  <c r="R4629" i="3"/>
  <c r="P4629" i="3"/>
  <c r="O4629" i="3"/>
  <c r="U4629" i="3" s="1"/>
  <c r="W4628" i="3"/>
  <c r="V4628" i="3" s="1"/>
  <c r="S4628" i="3"/>
  <c r="R4628" i="3"/>
  <c r="P4628" i="3"/>
  <c r="O4628" i="3"/>
  <c r="U4628" i="3" s="1"/>
  <c r="W4627" i="3"/>
  <c r="V4627" i="3" s="1"/>
  <c r="S4627" i="3"/>
  <c r="R4627" i="3"/>
  <c r="P4627" i="3"/>
  <c r="O4627" i="3"/>
  <c r="U4627" i="3" s="1"/>
  <c r="W4626" i="3"/>
  <c r="V4626" i="3"/>
  <c r="S4626" i="3"/>
  <c r="R4626" i="3"/>
  <c r="P4626" i="3"/>
  <c r="O4626" i="3"/>
  <c r="U4626" i="3" s="1"/>
  <c r="W4625" i="3"/>
  <c r="V4625" i="3" s="1"/>
  <c r="S4625" i="3"/>
  <c r="R4625" i="3"/>
  <c r="P4625" i="3"/>
  <c r="O4625" i="3"/>
  <c r="U4625" i="3" s="1"/>
  <c r="W4624" i="3"/>
  <c r="V4624" i="3" s="1"/>
  <c r="S4624" i="3"/>
  <c r="R4624" i="3"/>
  <c r="P4624" i="3"/>
  <c r="O4624" i="3"/>
  <c r="U4624" i="3" s="1"/>
  <c r="W4623" i="3"/>
  <c r="V4623" i="3" s="1"/>
  <c r="S4623" i="3"/>
  <c r="R4623" i="3"/>
  <c r="P4623" i="3"/>
  <c r="O4623" i="3"/>
  <c r="U4623" i="3" s="1"/>
  <c r="W4622" i="3"/>
  <c r="V4622" i="3" s="1"/>
  <c r="S4622" i="3"/>
  <c r="R4622" i="3"/>
  <c r="P4622" i="3"/>
  <c r="O4622" i="3"/>
  <c r="U4622" i="3" s="1"/>
  <c r="W4621" i="3"/>
  <c r="V4621" i="3" s="1"/>
  <c r="S4621" i="3"/>
  <c r="R4621" i="3"/>
  <c r="P4621" i="3"/>
  <c r="O4621" i="3"/>
  <c r="U4621" i="3" s="1"/>
  <c r="W4620" i="3"/>
  <c r="V4620" i="3"/>
  <c r="S4620" i="3"/>
  <c r="R4620" i="3"/>
  <c r="P4620" i="3"/>
  <c r="O4620" i="3"/>
  <c r="U4620" i="3" s="1"/>
  <c r="W4619" i="3"/>
  <c r="V4619" i="3" s="1"/>
  <c r="S4619" i="3"/>
  <c r="R4619" i="3"/>
  <c r="P4619" i="3"/>
  <c r="O4619" i="3"/>
  <c r="U4619" i="3" s="1"/>
  <c r="W4618" i="3"/>
  <c r="V4618" i="3" s="1"/>
  <c r="S4618" i="3"/>
  <c r="R4618" i="3"/>
  <c r="P4618" i="3"/>
  <c r="O4618" i="3"/>
  <c r="U4618" i="3" s="1"/>
  <c r="W4617" i="3"/>
  <c r="V4617" i="3" s="1"/>
  <c r="S4617" i="3"/>
  <c r="R4617" i="3"/>
  <c r="P4617" i="3"/>
  <c r="O4617" i="3"/>
  <c r="U4617" i="3" s="1"/>
  <c r="W4616" i="3"/>
  <c r="V4616" i="3" s="1"/>
  <c r="S4616" i="3"/>
  <c r="R4616" i="3"/>
  <c r="P4616" i="3"/>
  <c r="O4616" i="3"/>
  <c r="U4616" i="3" s="1"/>
  <c r="W4615" i="3"/>
  <c r="V4615" i="3"/>
  <c r="S4615" i="3"/>
  <c r="R4615" i="3"/>
  <c r="P4615" i="3"/>
  <c r="O4615" i="3"/>
  <c r="U4615" i="3" s="1"/>
  <c r="W4614" i="3"/>
  <c r="V4614" i="3" s="1"/>
  <c r="S4614" i="3"/>
  <c r="R4614" i="3"/>
  <c r="P4614" i="3"/>
  <c r="O4614" i="3"/>
  <c r="U4614" i="3" s="1"/>
  <c r="W4613" i="3"/>
  <c r="V4613" i="3" s="1"/>
  <c r="S4613" i="3"/>
  <c r="R4613" i="3"/>
  <c r="P4613" i="3"/>
  <c r="O4613" i="3"/>
  <c r="U4613" i="3" s="1"/>
  <c r="W4612" i="3"/>
  <c r="V4612" i="3"/>
  <c r="S4612" i="3"/>
  <c r="R4612" i="3"/>
  <c r="P4612" i="3"/>
  <c r="O4612" i="3"/>
  <c r="U4612" i="3" s="1"/>
  <c r="W4611" i="3"/>
  <c r="V4611" i="3" s="1"/>
  <c r="S4611" i="3"/>
  <c r="R4611" i="3"/>
  <c r="P4611" i="3"/>
  <c r="O4611" i="3"/>
  <c r="U4611" i="3" s="1"/>
  <c r="W4610" i="3"/>
  <c r="V4610" i="3" s="1"/>
  <c r="S4610" i="3"/>
  <c r="R4610" i="3"/>
  <c r="P4610" i="3"/>
  <c r="O4610" i="3"/>
  <c r="U4610" i="3" s="1"/>
  <c r="W4609" i="3"/>
  <c r="V4609" i="3" s="1"/>
  <c r="S4609" i="3"/>
  <c r="R4609" i="3"/>
  <c r="P4609" i="3"/>
  <c r="O4609" i="3"/>
  <c r="U4609" i="3" s="1"/>
  <c r="W4608" i="3"/>
  <c r="V4608" i="3" s="1"/>
  <c r="S4608" i="3"/>
  <c r="R4608" i="3"/>
  <c r="P4608" i="3"/>
  <c r="O4608" i="3"/>
  <c r="U4608" i="3" s="1"/>
  <c r="W4607" i="3"/>
  <c r="V4607" i="3" s="1"/>
  <c r="S4607" i="3"/>
  <c r="R4607" i="3"/>
  <c r="P4607" i="3"/>
  <c r="O4607" i="3"/>
  <c r="U4607" i="3" s="1"/>
  <c r="W4606" i="3"/>
  <c r="V4606" i="3" s="1"/>
  <c r="S4606" i="3"/>
  <c r="R4606" i="3"/>
  <c r="P4606" i="3"/>
  <c r="O4606" i="3"/>
  <c r="U4606" i="3" s="1"/>
  <c r="W4605" i="3"/>
  <c r="V4605" i="3" s="1"/>
  <c r="S4605" i="3"/>
  <c r="R4605" i="3"/>
  <c r="P4605" i="3"/>
  <c r="O4605" i="3"/>
  <c r="U4605" i="3" s="1"/>
  <c r="W4604" i="3"/>
  <c r="V4604" i="3" s="1"/>
  <c r="S4604" i="3"/>
  <c r="R4604" i="3"/>
  <c r="P4604" i="3"/>
  <c r="O4604" i="3"/>
  <c r="U4604" i="3" s="1"/>
  <c r="W4603" i="3"/>
  <c r="V4603" i="3" s="1"/>
  <c r="S4603" i="3"/>
  <c r="R4603" i="3"/>
  <c r="P4603" i="3"/>
  <c r="O4603" i="3"/>
  <c r="U4603" i="3" s="1"/>
  <c r="W4602" i="3"/>
  <c r="V4602" i="3" s="1"/>
  <c r="S4602" i="3"/>
  <c r="R4602" i="3"/>
  <c r="P4602" i="3"/>
  <c r="O4602" i="3"/>
  <c r="U4602" i="3" s="1"/>
  <c r="W4601" i="3"/>
  <c r="V4601" i="3" s="1"/>
  <c r="S4601" i="3"/>
  <c r="R4601" i="3"/>
  <c r="P4601" i="3"/>
  <c r="O4601" i="3"/>
  <c r="U4601" i="3" s="1"/>
  <c r="W4600" i="3"/>
  <c r="V4600" i="3" s="1"/>
  <c r="S4600" i="3"/>
  <c r="R4600" i="3"/>
  <c r="P4600" i="3"/>
  <c r="O4600" i="3"/>
  <c r="U4600" i="3" s="1"/>
  <c r="W4599" i="3"/>
  <c r="V4599" i="3"/>
  <c r="S4599" i="3"/>
  <c r="R4599" i="3"/>
  <c r="P4599" i="3"/>
  <c r="O4599" i="3"/>
  <c r="U4599" i="3" s="1"/>
  <c r="W4598" i="3"/>
  <c r="V4598" i="3"/>
  <c r="S4598" i="3"/>
  <c r="R4598" i="3"/>
  <c r="P4598" i="3"/>
  <c r="O4598" i="3"/>
  <c r="U4598" i="3" s="1"/>
  <c r="W4597" i="3"/>
  <c r="V4597" i="3" s="1"/>
  <c r="S4597" i="3"/>
  <c r="R4597" i="3"/>
  <c r="P4597" i="3"/>
  <c r="O4597" i="3"/>
  <c r="U4597" i="3" s="1"/>
  <c r="W4596" i="3"/>
  <c r="V4596" i="3" s="1"/>
  <c r="S4596" i="3"/>
  <c r="R4596" i="3"/>
  <c r="P4596" i="3"/>
  <c r="O4596" i="3"/>
  <c r="U4596" i="3" s="1"/>
  <c r="W4595" i="3"/>
  <c r="V4595" i="3" s="1"/>
  <c r="S4595" i="3"/>
  <c r="R4595" i="3"/>
  <c r="P4595" i="3"/>
  <c r="O4595" i="3"/>
  <c r="U4595" i="3" s="1"/>
  <c r="W4594" i="3"/>
  <c r="V4594" i="3" s="1"/>
  <c r="S4594" i="3"/>
  <c r="R4594" i="3"/>
  <c r="P4594" i="3"/>
  <c r="O4594" i="3"/>
  <c r="U4594" i="3" s="1"/>
  <c r="W4593" i="3"/>
  <c r="V4593" i="3" s="1"/>
  <c r="S4593" i="3"/>
  <c r="R4593" i="3"/>
  <c r="P4593" i="3"/>
  <c r="O4593" i="3"/>
  <c r="U4593" i="3" s="1"/>
  <c r="W4592" i="3"/>
  <c r="V4592" i="3" s="1"/>
  <c r="S4592" i="3"/>
  <c r="R4592" i="3"/>
  <c r="P4592" i="3"/>
  <c r="O4592" i="3"/>
  <c r="U4592" i="3" s="1"/>
  <c r="W4591" i="3"/>
  <c r="V4591" i="3" s="1"/>
  <c r="S4591" i="3"/>
  <c r="R4591" i="3"/>
  <c r="P4591" i="3"/>
  <c r="O4591" i="3"/>
  <c r="U4591" i="3" s="1"/>
  <c r="W4590" i="3"/>
  <c r="V4590" i="3" s="1"/>
  <c r="S4590" i="3"/>
  <c r="R4590" i="3"/>
  <c r="P4590" i="3"/>
  <c r="O4590" i="3"/>
  <c r="U4590" i="3" s="1"/>
  <c r="W4589" i="3"/>
  <c r="V4589" i="3" s="1"/>
  <c r="S4589" i="3"/>
  <c r="R4589" i="3"/>
  <c r="P4589" i="3"/>
  <c r="O4589" i="3"/>
  <c r="U4589" i="3" s="1"/>
  <c r="W4588" i="3"/>
  <c r="V4588" i="3"/>
  <c r="S4588" i="3"/>
  <c r="R4588" i="3"/>
  <c r="P4588" i="3"/>
  <c r="O4588" i="3"/>
  <c r="U4588" i="3" s="1"/>
  <c r="W4587" i="3"/>
  <c r="V4587" i="3" s="1"/>
  <c r="S4587" i="3"/>
  <c r="R4587" i="3"/>
  <c r="P4587" i="3"/>
  <c r="O4587" i="3"/>
  <c r="U4587" i="3" s="1"/>
  <c r="W4586" i="3"/>
  <c r="V4586" i="3" s="1"/>
  <c r="S4586" i="3"/>
  <c r="R4586" i="3"/>
  <c r="P4586" i="3"/>
  <c r="O4586" i="3"/>
  <c r="U4586" i="3" s="1"/>
  <c r="W4585" i="3"/>
  <c r="V4585" i="3"/>
  <c r="S4585" i="3"/>
  <c r="R4585" i="3"/>
  <c r="P4585" i="3"/>
  <c r="O4585" i="3"/>
  <c r="U4585" i="3" s="1"/>
  <c r="W4584" i="3"/>
  <c r="V4584" i="3" s="1"/>
  <c r="S4584" i="3"/>
  <c r="R4584" i="3"/>
  <c r="P4584" i="3"/>
  <c r="O4584" i="3"/>
  <c r="U4584" i="3" s="1"/>
  <c r="W4583" i="3"/>
  <c r="V4583" i="3"/>
  <c r="S4583" i="3"/>
  <c r="R4583" i="3"/>
  <c r="P4583" i="3"/>
  <c r="O4583" i="3"/>
  <c r="U4583" i="3" s="1"/>
  <c r="W4582" i="3"/>
  <c r="V4582" i="3" s="1"/>
  <c r="S4582" i="3"/>
  <c r="R4582" i="3"/>
  <c r="P4582" i="3"/>
  <c r="O4582" i="3"/>
  <c r="U4582" i="3" s="1"/>
  <c r="W4581" i="3"/>
  <c r="V4581" i="3" s="1"/>
  <c r="S4581" i="3"/>
  <c r="R4581" i="3"/>
  <c r="P4581" i="3"/>
  <c r="O4581" i="3"/>
  <c r="U4581" i="3" s="1"/>
  <c r="W4580" i="3"/>
  <c r="V4580" i="3" s="1"/>
  <c r="S4580" i="3"/>
  <c r="R4580" i="3"/>
  <c r="P4580" i="3"/>
  <c r="O4580" i="3"/>
  <c r="U4580" i="3" s="1"/>
  <c r="W4579" i="3"/>
  <c r="V4579" i="3" s="1"/>
  <c r="S4579" i="3"/>
  <c r="R4579" i="3"/>
  <c r="P4579" i="3"/>
  <c r="O4579" i="3"/>
  <c r="U4579" i="3" s="1"/>
  <c r="W4578" i="3"/>
  <c r="V4578" i="3" s="1"/>
  <c r="S4578" i="3"/>
  <c r="R4578" i="3"/>
  <c r="P4578" i="3"/>
  <c r="O4578" i="3"/>
  <c r="U4578" i="3" s="1"/>
  <c r="W4577" i="3"/>
  <c r="V4577" i="3" s="1"/>
  <c r="S4577" i="3"/>
  <c r="R4577" i="3"/>
  <c r="P4577" i="3"/>
  <c r="O4577" i="3"/>
  <c r="U4577" i="3" s="1"/>
  <c r="W4576" i="3"/>
  <c r="V4576" i="3" s="1"/>
  <c r="S4576" i="3"/>
  <c r="R4576" i="3"/>
  <c r="P4576" i="3"/>
  <c r="O4576" i="3"/>
  <c r="U4576" i="3" s="1"/>
  <c r="W4575" i="3"/>
  <c r="V4575" i="3"/>
  <c r="S4575" i="3"/>
  <c r="R4575" i="3"/>
  <c r="P4575" i="3"/>
  <c r="O4575" i="3"/>
  <c r="U4575" i="3" s="1"/>
  <c r="W4574" i="3"/>
  <c r="V4574" i="3" s="1"/>
  <c r="S4574" i="3"/>
  <c r="R4574" i="3"/>
  <c r="P4574" i="3"/>
  <c r="O4574" i="3"/>
  <c r="U4574" i="3" s="1"/>
  <c r="W4573" i="3"/>
  <c r="V4573" i="3" s="1"/>
  <c r="S4573" i="3"/>
  <c r="R4573" i="3"/>
  <c r="P4573" i="3"/>
  <c r="O4573" i="3"/>
  <c r="U4573" i="3" s="1"/>
  <c r="W4572" i="3"/>
  <c r="V4572" i="3" s="1"/>
  <c r="S4572" i="3"/>
  <c r="R4572" i="3"/>
  <c r="P4572" i="3"/>
  <c r="O4572" i="3"/>
  <c r="U4572" i="3" s="1"/>
  <c r="W4571" i="3"/>
  <c r="V4571" i="3" s="1"/>
  <c r="S4571" i="3"/>
  <c r="R4571" i="3"/>
  <c r="P4571" i="3"/>
  <c r="O4571" i="3"/>
  <c r="U4571" i="3" s="1"/>
  <c r="W4570" i="3"/>
  <c r="V4570" i="3" s="1"/>
  <c r="S4570" i="3"/>
  <c r="R4570" i="3"/>
  <c r="P4570" i="3"/>
  <c r="O4570" i="3"/>
  <c r="U4570" i="3" s="1"/>
  <c r="W4569" i="3"/>
  <c r="V4569" i="3"/>
  <c r="S4569" i="3"/>
  <c r="R4569" i="3"/>
  <c r="P4569" i="3"/>
  <c r="O4569" i="3"/>
  <c r="U4569" i="3" s="1"/>
  <c r="W4568" i="3"/>
  <c r="V4568" i="3" s="1"/>
  <c r="S4568" i="3"/>
  <c r="R4568" i="3"/>
  <c r="P4568" i="3"/>
  <c r="O4568" i="3"/>
  <c r="U4568" i="3" s="1"/>
  <c r="W4567" i="3"/>
  <c r="V4567" i="3"/>
  <c r="S4567" i="3"/>
  <c r="R4567" i="3"/>
  <c r="P4567" i="3"/>
  <c r="O4567" i="3"/>
  <c r="U4567" i="3" s="1"/>
  <c r="W4566" i="3"/>
  <c r="V4566" i="3" s="1"/>
  <c r="S4566" i="3"/>
  <c r="R4566" i="3"/>
  <c r="P4566" i="3"/>
  <c r="O4566" i="3"/>
  <c r="U4566" i="3" s="1"/>
  <c r="W4565" i="3"/>
  <c r="V4565" i="3" s="1"/>
  <c r="S4565" i="3"/>
  <c r="R4565" i="3"/>
  <c r="P4565" i="3"/>
  <c r="O4565" i="3"/>
  <c r="U4565" i="3" s="1"/>
  <c r="W4564" i="3"/>
  <c r="V4564" i="3" s="1"/>
  <c r="S4564" i="3"/>
  <c r="R4564" i="3"/>
  <c r="P4564" i="3"/>
  <c r="O4564" i="3"/>
  <c r="U4564" i="3" s="1"/>
  <c r="W4563" i="3"/>
  <c r="V4563" i="3" s="1"/>
  <c r="S4563" i="3"/>
  <c r="R4563" i="3"/>
  <c r="P4563" i="3"/>
  <c r="O4563" i="3"/>
  <c r="U4563" i="3" s="1"/>
  <c r="W4562" i="3"/>
  <c r="V4562" i="3" s="1"/>
  <c r="S4562" i="3"/>
  <c r="R4562" i="3"/>
  <c r="P4562" i="3"/>
  <c r="O4562" i="3"/>
  <c r="U4562" i="3" s="1"/>
  <c r="W4561" i="3"/>
  <c r="V4561" i="3" s="1"/>
  <c r="S4561" i="3"/>
  <c r="R4561" i="3"/>
  <c r="P4561" i="3"/>
  <c r="O4561" i="3"/>
  <c r="U4561" i="3" s="1"/>
  <c r="W4560" i="3"/>
  <c r="V4560" i="3" s="1"/>
  <c r="S4560" i="3"/>
  <c r="R4560" i="3"/>
  <c r="P4560" i="3"/>
  <c r="O4560" i="3"/>
  <c r="U4560" i="3" s="1"/>
  <c r="W4559" i="3"/>
  <c r="V4559" i="3" s="1"/>
  <c r="S4559" i="3"/>
  <c r="R4559" i="3"/>
  <c r="P4559" i="3"/>
  <c r="O4559" i="3"/>
  <c r="U4559" i="3" s="1"/>
  <c r="W4558" i="3"/>
  <c r="V4558" i="3" s="1"/>
  <c r="S4558" i="3"/>
  <c r="R4558" i="3"/>
  <c r="P4558" i="3"/>
  <c r="O4558" i="3"/>
  <c r="U4558" i="3" s="1"/>
  <c r="W4557" i="3"/>
  <c r="V4557" i="3" s="1"/>
  <c r="S4557" i="3"/>
  <c r="R4557" i="3"/>
  <c r="P4557" i="3"/>
  <c r="O4557" i="3"/>
  <c r="U4557" i="3" s="1"/>
  <c r="W4556" i="3"/>
  <c r="V4556" i="3" s="1"/>
  <c r="S4556" i="3"/>
  <c r="R4556" i="3"/>
  <c r="P4556" i="3"/>
  <c r="O4556" i="3"/>
  <c r="U4556" i="3" s="1"/>
  <c r="W4555" i="3"/>
  <c r="V4555" i="3" s="1"/>
  <c r="S4555" i="3"/>
  <c r="R4555" i="3"/>
  <c r="P4555" i="3"/>
  <c r="O4555" i="3"/>
  <c r="U4555" i="3" s="1"/>
  <c r="W4554" i="3"/>
  <c r="V4554" i="3" s="1"/>
  <c r="S4554" i="3"/>
  <c r="R4554" i="3"/>
  <c r="P4554" i="3"/>
  <c r="O4554" i="3"/>
  <c r="U4554" i="3" s="1"/>
  <c r="W4553" i="3"/>
  <c r="V4553" i="3"/>
  <c r="S4553" i="3"/>
  <c r="R4553" i="3"/>
  <c r="P4553" i="3"/>
  <c r="O4553" i="3"/>
  <c r="U4553" i="3" s="1"/>
  <c r="W4552" i="3"/>
  <c r="V4552" i="3" s="1"/>
  <c r="S4552" i="3"/>
  <c r="R4552" i="3"/>
  <c r="P4552" i="3"/>
  <c r="O4552" i="3"/>
  <c r="U4552" i="3" s="1"/>
  <c r="W4551" i="3"/>
  <c r="V4551" i="3" s="1"/>
  <c r="S4551" i="3"/>
  <c r="R4551" i="3"/>
  <c r="P4551" i="3"/>
  <c r="O4551" i="3"/>
  <c r="U4551" i="3" s="1"/>
  <c r="W4550" i="3"/>
  <c r="V4550" i="3" s="1"/>
  <c r="S4550" i="3"/>
  <c r="R4550" i="3"/>
  <c r="P4550" i="3"/>
  <c r="O4550" i="3"/>
  <c r="U4550" i="3" s="1"/>
  <c r="W4549" i="3"/>
  <c r="V4549" i="3"/>
  <c r="S4549" i="3"/>
  <c r="R4549" i="3"/>
  <c r="P4549" i="3"/>
  <c r="O4549" i="3"/>
  <c r="U4549" i="3" s="1"/>
  <c r="W4548" i="3"/>
  <c r="V4548" i="3" s="1"/>
  <c r="S4548" i="3"/>
  <c r="R4548" i="3"/>
  <c r="P4548" i="3"/>
  <c r="O4548" i="3"/>
  <c r="U4548" i="3" s="1"/>
  <c r="W4547" i="3"/>
  <c r="V4547" i="3" s="1"/>
  <c r="S4547" i="3"/>
  <c r="R4547" i="3"/>
  <c r="P4547" i="3"/>
  <c r="O4547" i="3"/>
  <c r="U4547" i="3" s="1"/>
  <c r="W4546" i="3"/>
  <c r="V4546" i="3" s="1"/>
  <c r="S4546" i="3"/>
  <c r="R4546" i="3"/>
  <c r="P4546" i="3"/>
  <c r="O4546" i="3"/>
  <c r="U4546" i="3" s="1"/>
  <c r="W4545" i="3"/>
  <c r="V4545" i="3" s="1"/>
  <c r="S4545" i="3"/>
  <c r="R4545" i="3"/>
  <c r="P4545" i="3"/>
  <c r="O4545" i="3"/>
  <c r="U4545" i="3" s="1"/>
  <c r="W4544" i="3"/>
  <c r="V4544" i="3" s="1"/>
  <c r="S4544" i="3"/>
  <c r="R4544" i="3"/>
  <c r="P4544" i="3"/>
  <c r="O4544" i="3"/>
  <c r="U4544" i="3" s="1"/>
  <c r="W4543" i="3"/>
  <c r="V4543" i="3" s="1"/>
  <c r="S4543" i="3"/>
  <c r="R4543" i="3"/>
  <c r="P4543" i="3"/>
  <c r="O4543" i="3"/>
  <c r="U4543" i="3" s="1"/>
  <c r="W4542" i="3"/>
  <c r="V4542" i="3" s="1"/>
  <c r="S4542" i="3"/>
  <c r="R4542" i="3"/>
  <c r="P4542" i="3"/>
  <c r="O4542" i="3"/>
  <c r="U4542" i="3" s="1"/>
  <c r="W4541" i="3"/>
  <c r="V4541" i="3" s="1"/>
  <c r="S4541" i="3"/>
  <c r="R4541" i="3"/>
  <c r="P4541" i="3"/>
  <c r="O4541" i="3"/>
  <c r="U4541" i="3" s="1"/>
  <c r="W4540" i="3"/>
  <c r="V4540" i="3" s="1"/>
  <c r="S4540" i="3"/>
  <c r="R4540" i="3"/>
  <c r="P4540" i="3"/>
  <c r="O4540" i="3"/>
  <c r="U4540" i="3" s="1"/>
  <c r="W4539" i="3"/>
  <c r="V4539" i="3" s="1"/>
  <c r="S4539" i="3"/>
  <c r="R4539" i="3"/>
  <c r="P4539" i="3"/>
  <c r="O4539" i="3"/>
  <c r="U4539" i="3" s="1"/>
  <c r="W4538" i="3"/>
  <c r="V4538" i="3" s="1"/>
  <c r="S4538" i="3"/>
  <c r="R4538" i="3"/>
  <c r="P4538" i="3"/>
  <c r="O4538" i="3"/>
  <c r="U4538" i="3" s="1"/>
  <c r="W4537" i="3"/>
  <c r="V4537" i="3" s="1"/>
  <c r="S4537" i="3"/>
  <c r="R4537" i="3"/>
  <c r="P4537" i="3"/>
  <c r="O4537" i="3"/>
  <c r="U4537" i="3" s="1"/>
  <c r="W4536" i="3"/>
  <c r="V4536" i="3" s="1"/>
  <c r="S4536" i="3"/>
  <c r="R4536" i="3"/>
  <c r="P4536" i="3"/>
  <c r="O4536" i="3"/>
  <c r="U4536" i="3" s="1"/>
  <c r="W4535" i="3"/>
  <c r="V4535" i="3" s="1"/>
  <c r="S4535" i="3"/>
  <c r="R4535" i="3"/>
  <c r="P4535" i="3"/>
  <c r="O4535" i="3"/>
  <c r="U4535" i="3" s="1"/>
  <c r="W4534" i="3"/>
  <c r="V4534" i="3" s="1"/>
  <c r="S4534" i="3"/>
  <c r="R4534" i="3"/>
  <c r="P4534" i="3"/>
  <c r="O4534" i="3"/>
  <c r="U4534" i="3" s="1"/>
  <c r="W4533" i="3"/>
  <c r="V4533" i="3" s="1"/>
  <c r="S4533" i="3"/>
  <c r="R4533" i="3"/>
  <c r="P4533" i="3"/>
  <c r="O4533" i="3"/>
  <c r="U4533" i="3" s="1"/>
  <c r="W4532" i="3"/>
  <c r="V4532" i="3" s="1"/>
  <c r="S4532" i="3"/>
  <c r="R4532" i="3"/>
  <c r="P4532" i="3"/>
  <c r="O4532" i="3"/>
  <c r="U4532" i="3" s="1"/>
  <c r="W4531" i="3"/>
  <c r="V4531" i="3" s="1"/>
  <c r="S4531" i="3"/>
  <c r="R4531" i="3"/>
  <c r="P4531" i="3"/>
  <c r="O4531" i="3"/>
  <c r="U4531" i="3" s="1"/>
  <c r="W4530" i="3"/>
  <c r="V4530" i="3" s="1"/>
  <c r="S4530" i="3"/>
  <c r="R4530" i="3"/>
  <c r="P4530" i="3"/>
  <c r="O4530" i="3"/>
  <c r="U4530" i="3" s="1"/>
  <c r="W4529" i="3"/>
  <c r="V4529" i="3" s="1"/>
  <c r="S4529" i="3"/>
  <c r="R4529" i="3"/>
  <c r="P4529" i="3"/>
  <c r="O4529" i="3"/>
  <c r="U4529" i="3" s="1"/>
  <c r="W4528" i="3"/>
  <c r="V4528" i="3" s="1"/>
  <c r="S4528" i="3"/>
  <c r="R4528" i="3"/>
  <c r="P4528" i="3"/>
  <c r="O4528" i="3"/>
  <c r="U4528" i="3" s="1"/>
  <c r="W4527" i="3"/>
  <c r="V4527" i="3" s="1"/>
  <c r="S4527" i="3"/>
  <c r="R4527" i="3"/>
  <c r="P4527" i="3"/>
  <c r="O4527" i="3"/>
  <c r="U4527" i="3" s="1"/>
  <c r="W4526" i="3"/>
  <c r="V4526" i="3" s="1"/>
  <c r="S4526" i="3"/>
  <c r="R4526" i="3"/>
  <c r="P4526" i="3"/>
  <c r="O4526" i="3"/>
  <c r="U4526" i="3" s="1"/>
  <c r="W4525" i="3"/>
  <c r="V4525" i="3" s="1"/>
  <c r="S4525" i="3"/>
  <c r="R4525" i="3"/>
  <c r="P4525" i="3"/>
  <c r="O4525" i="3"/>
  <c r="U4525" i="3" s="1"/>
  <c r="W4524" i="3"/>
  <c r="V4524" i="3" s="1"/>
  <c r="S4524" i="3"/>
  <c r="R4524" i="3"/>
  <c r="P4524" i="3"/>
  <c r="O4524" i="3"/>
  <c r="U4524" i="3" s="1"/>
  <c r="W4523" i="3"/>
  <c r="V4523" i="3" s="1"/>
  <c r="S4523" i="3"/>
  <c r="R4523" i="3"/>
  <c r="P4523" i="3"/>
  <c r="O4523" i="3"/>
  <c r="U4523" i="3" s="1"/>
  <c r="W4522" i="3"/>
  <c r="V4522" i="3" s="1"/>
  <c r="S4522" i="3"/>
  <c r="R4522" i="3"/>
  <c r="P4522" i="3"/>
  <c r="O4522" i="3"/>
  <c r="U4522" i="3" s="1"/>
  <c r="W4521" i="3"/>
  <c r="V4521" i="3" s="1"/>
  <c r="S4521" i="3"/>
  <c r="R4521" i="3"/>
  <c r="P4521" i="3"/>
  <c r="O4521" i="3"/>
  <c r="U4521" i="3" s="1"/>
  <c r="W4520" i="3"/>
  <c r="V4520" i="3" s="1"/>
  <c r="S4520" i="3"/>
  <c r="R4520" i="3"/>
  <c r="P4520" i="3"/>
  <c r="O4520" i="3"/>
  <c r="U4520" i="3" s="1"/>
  <c r="W4519" i="3"/>
  <c r="V4519" i="3" s="1"/>
  <c r="S4519" i="3"/>
  <c r="R4519" i="3"/>
  <c r="P4519" i="3"/>
  <c r="O4519" i="3"/>
  <c r="U4519" i="3" s="1"/>
  <c r="W4518" i="3"/>
  <c r="V4518" i="3" s="1"/>
  <c r="S4518" i="3"/>
  <c r="R4518" i="3"/>
  <c r="P4518" i="3"/>
  <c r="O4518" i="3"/>
  <c r="U4518" i="3" s="1"/>
  <c r="W4517" i="3"/>
  <c r="V4517" i="3" s="1"/>
  <c r="S4517" i="3"/>
  <c r="R4517" i="3"/>
  <c r="P4517" i="3"/>
  <c r="O4517" i="3"/>
  <c r="U4517" i="3" s="1"/>
  <c r="W4516" i="3"/>
  <c r="V4516" i="3" s="1"/>
  <c r="S4516" i="3"/>
  <c r="R4516" i="3"/>
  <c r="P4516" i="3"/>
  <c r="O4516" i="3"/>
  <c r="U4516" i="3" s="1"/>
  <c r="W4515" i="3"/>
  <c r="V4515" i="3" s="1"/>
  <c r="S4515" i="3"/>
  <c r="R4515" i="3"/>
  <c r="P4515" i="3"/>
  <c r="O4515" i="3"/>
  <c r="U4515" i="3" s="1"/>
  <c r="W4514" i="3"/>
  <c r="V4514" i="3" s="1"/>
  <c r="S4514" i="3"/>
  <c r="R4514" i="3"/>
  <c r="P4514" i="3"/>
  <c r="O4514" i="3"/>
  <c r="U4514" i="3" s="1"/>
  <c r="W4513" i="3"/>
  <c r="V4513" i="3"/>
  <c r="S4513" i="3"/>
  <c r="R4513" i="3"/>
  <c r="P4513" i="3"/>
  <c r="O4513" i="3"/>
  <c r="U4513" i="3" s="1"/>
  <c r="W4512" i="3"/>
  <c r="V4512" i="3" s="1"/>
  <c r="S4512" i="3"/>
  <c r="R4512" i="3"/>
  <c r="P4512" i="3"/>
  <c r="O4512" i="3"/>
  <c r="U4512" i="3" s="1"/>
  <c r="W4511" i="3"/>
  <c r="V4511" i="3" s="1"/>
  <c r="S4511" i="3"/>
  <c r="R4511" i="3"/>
  <c r="P4511" i="3"/>
  <c r="O4511" i="3"/>
  <c r="U4511" i="3" s="1"/>
  <c r="W4510" i="3"/>
  <c r="V4510" i="3" s="1"/>
  <c r="S4510" i="3"/>
  <c r="R4510" i="3"/>
  <c r="P4510" i="3"/>
  <c r="O4510" i="3"/>
  <c r="U4510" i="3" s="1"/>
  <c r="W4509" i="3"/>
  <c r="V4509" i="3" s="1"/>
  <c r="S4509" i="3"/>
  <c r="R4509" i="3"/>
  <c r="P4509" i="3"/>
  <c r="O4509" i="3"/>
  <c r="U4509" i="3" s="1"/>
  <c r="W4508" i="3"/>
  <c r="V4508" i="3" s="1"/>
  <c r="S4508" i="3"/>
  <c r="R4508" i="3"/>
  <c r="P4508" i="3"/>
  <c r="O4508" i="3"/>
  <c r="U4508" i="3" s="1"/>
  <c r="W4507" i="3"/>
  <c r="V4507" i="3" s="1"/>
  <c r="S4507" i="3"/>
  <c r="R4507" i="3"/>
  <c r="P4507" i="3"/>
  <c r="O4507" i="3"/>
  <c r="U4507" i="3" s="1"/>
  <c r="W4506" i="3"/>
  <c r="V4506" i="3" s="1"/>
  <c r="S4506" i="3"/>
  <c r="R4506" i="3"/>
  <c r="P4506" i="3"/>
  <c r="O4506" i="3"/>
  <c r="U4506" i="3" s="1"/>
  <c r="W4505" i="3"/>
  <c r="V4505" i="3" s="1"/>
  <c r="S4505" i="3"/>
  <c r="R4505" i="3"/>
  <c r="P4505" i="3"/>
  <c r="O4505" i="3"/>
  <c r="U4505" i="3" s="1"/>
  <c r="W4504" i="3"/>
  <c r="V4504" i="3" s="1"/>
  <c r="S4504" i="3"/>
  <c r="R4504" i="3"/>
  <c r="P4504" i="3"/>
  <c r="O4504" i="3"/>
  <c r="U4504" i="3" s="1"/>
  <c r="W4503" i="3"/>
  <c r="V4503" i="3" s="1"/>
  <c r="S4503" i="3"/>
  <c r="R4503" i="3"/>
  <c r="P4503" i="3"/>
  <c r="O4503" i="3"/>
  <c r="U4503" i="3" s="1"/>
  <c r="W4502" i="3"/>
  <c r="V4502" i="3" s="1"/>
  <c r="S4502" i="3"/>
  <c r="R4502" i="3"/>
  <c r="P4502" i="3"/>
  <c r="O4502" i="3"/>
  <c r="U4502" i="3" s="1"/>
  <c r="W4501" i="3"/>
  <c r="V4501" i="3"/>
  <c r="S4501" i="3"/>
  <c r="R4501" i="3"/>
  <c r="P4501" i="3"/>
  <c r="O4501" i="3"/>
  <c r="U4501" i="3" s="1"/>
  <c r="W4500" i="3"/>
  <c r="V4500" i="3" s="1"/>
  <c r="S4500" i="3"/>
  <c r="R4500" i="3"/>
  <c r="P4500" i="3"/>
  <c r="O4500" i="3"/>
  <c r="U4500" i="3" s="1"/>
  <c r="W4499" i="3"/>
  <c r="V4499" i="3" s="1"/>
  <c r="S4499" i="3"/>
  <c r="R4499" i="3"/>
  <c r="P4499" i="3"/>
  <c r="O4499" i="3"/>
  <c r="U4499" i="3" s="1"/>
  <c r="W4498" i="3"/>
  <c r="V4498" i="3" s="1"/>
  <c r="S4498" i="3"/>
  <c r="R4498" i="3"/>
  <c r="P4498" i="3"/>
  <c r="O4498" i="3"/>
  <c r="U4498" i="3" s="1"/>
  <c r="W4497" i="3"/>
  <c r="V4497" i="3" s="1"/>
  <c r="S4497" i="3"/>
  <c r="R4497" i="3"/>
  <c r="P4497" i="3"/>
  <c r="O4497" i="3"/>
  <c r="U4497" i="3" s="1"/>
  <c r="W4496" i="3"/>
  <c r="V4496" i="3" s="1"/>
  <c r="S4496" i="3"/>
  <c r="R4496" i="3"/>
  <c r="P4496" i="3"/>
  <c r="O4496" i="3"/>
  <c r="U4496" i="3" s="1"/>
  <c r="W4495" i="3"/>
  <c r="V4495" i="3" s="1"/>
  <c r="S4495" i="3"/>
  <c r="R4495" i="3"/>
  <c r="P4495" i="3"/>
  <c r="O4495" i="3"/>
  <c r="U4495" i="3" s="1"/>
  <c r="W4494" i="3"/>
  <c r="V4494" i="3" s="1"/>
  <c r="S4494" i="3"/>
  <c r="R4494" i="3"/>
  <c r="P4494" i="3"/>
  <c r="O4494" i="3"/>
  <c r="U4494" i="3" s="1"/>
  <c r="W4493" i="3"/>
  <c r="V4493" i="3" s="1"/>
  <c r="S4493" i="3"/>
  <c r="R4493" i="3"/>
  <c r="P4493" i="3"/>
  <c r="O4493" i="3"/>
  <c r="U4493" i="3" s="1"/>
  <c r="W4492" i="3"/>
  <c r="V4492" i="3" s="1"/>
  <c r="S4492" i="3"/>
  <c r="R4492" i="3"/>
  <c r="P4492" i="3"/>
  <c r="O4492" i="3"/>
  <c r="U4492" i="3" s="1"/>
  <c r="W4491" i="3"/>
  <c r="V4491" i="3" s="1"/>
  <c r="S4491" i="3"/>
  <c r="R4491" i="3"/>
  <c r="P4491" i="3"/>
  <c r="O4491" i="3"/>
  <c r="U4491" i="3" s="1"/>
  <c r="W4490" i="3"/>
  <c r="V4490" i="3" s="1"/>
  <c r="S4490" i="3"/>
  <c r="R4490" i="3"/>
  <c r="P4490" i="3"/>
  <c r="O4490" i="3"/>
  <c r="U4490" i="3" s="1"/>
  <c r="W4489" i="3"/>
  <c r="V4489" i="3" s="1"/>
  <c r="S4489" i="3"/>
  <c r="R4489" i="3"/>
  <c r="P4489" i="3"/>
  <c r="O4489" i="3"/>
  <c r="U4489" i="3" s="1"/>
  <c r="W4488" i="3"/>
  <c r="V4488" i="3" s="1"/>
  <c r="S4488" i="3"/>
  <c r="R4488" i="3"/>
  <c r="P4488" i="3"/>
  <c r="O4488" i="3"/>
  <c r="U4488" i="3" s="1"/>
  <c r="W4487" i="3"/>
  <c r="V4487" i="3" s="1"/>
  <c r="S4487" i="3"/>
  <c r="R4487" i="3"/>
  <c r="P4487" i="3"/>
  <c r="O4487" i="3"/>
  <c r="U4487" i="3" s="1"/>
  <c r="W4486" i="3"/>
  <c r="V4486" i="3" s="1"/>
  <c r="S4486" i="3"/>
  <c r="R4486" i="3"/>
  <c r="P4486" i="3"/>
  <c r="O4486" i="3"/>
  <c r="U4486" i="3" s="1"/>
  <c r="W4485" i="3"/>
  <c r="V4485" i="3" s="1"/>
  <c r="S4485" i="3"/>
  <c r="R4485" i="3"/>
  <c r="P4485" i="3"/>
  <c r="O4485" i="3"/>
  <c r="U4485" i="3" s="1"/>
  <c r="W4484" i="3"/>
  <c r="V4484" i="3" s="1"/>
  <c r="S4484" i="3"/>
  <c r="R4484" i="3"/>
  <c r="P4484" i="3"/>
  <c r="O4484" i="3"/>
  <c r="U4484" i="3" s="1"/>
  <c r="W4483" i="3"/>
  <c r="V4483" i="3" s="1"/>
  <c r="S4483" i="3"/>
  <c r="R4483" i="3"/>
  <c r="P4483" i="3"/>
  <c r="O4483" i="3"/>
  <c r="U4483" i="3" s="1"/>
  <c r="W4482" i="3"/>
  <c r="V4482" i="3" s="1"/>
  <c r="S4482" i="3"/>
  <c r="R4482" i="3"/>
  <c r="P4482" i="3"/>
  <c r="O4482" i="3"/>
  <c r="U4482" i="3" s="1"/>
  <c r="W4481" i="3"/>
  <c r="V4481" i="3" s="1"/>
  <c r="S4481" i="3"/>
  <c r="R4481" i="3"/>
  <c r="P4481" i="3"/>
  <c r="O4481" i="3"/>
  <c r="U4481" i="3" s="1"/>
  <c r="W4480" i="3"/>
  <c r="V4480" i="3" s="1"/>
  <c r="S4480" i="3"/>
  <c r="R4480" i="3"/>
  <c r="P4480" i="3"/>
  <c r="O4480" i="3"/>
  <c r="U4480" i="3" s="1"/>
  <c r="W4479" i="3"/>
  <c r="V4479" i="3" s="1"/>
  <c r="S4479" i="3"/>
  <c r="R4479" i="3"/>
  <c r="P4479" i="3"/>
  <c r="O4479" i="3"/>
  <c r="U4479" i="3" s="1"/>
  <c r="W4478" i="3"/>
  <c r="V4478" i="3" s="1"/>
  <c r="S4478" i="3"/>
  <c r="R4478" i="3"/>
  <c r="P4478" i="3"/>
  <c r="O4478" i="3"/>
  <c r="U4478" i="3" s="1"/>
  <c r="W4477" i="3"/>
  <c r="V4477" i="3" s="1"/>
  <c r="S4477" i="3"/>
  <c r="R4477" i="3"/>
  <c r="P4477" i="3"/>
  <c r="O4477" i="3"/>
  <c r="U4477" i="3" s="1"/>
  <c r="W4476" i="3"/>
  <c r="V4476" i="3" s="1"/>
  <c r="S4476" i="3"/>
  <c r="R4476" i="3"/>
  <c r="P4476" i="3"/>
  <c r="O4476" i="3"/>
  <c r="U4476" i="3" s="1"/>
  <c r="W4475" i="3"/>
  <c r="V4475" i="3" s="1"/>
  <c r="S4475" i="3"/>
  <c r="R4475" i="3"/>
  <c r="P4475" i="3"/>
  <c r="O4475" i="3"/>
  <c r="U4475" i="3" s="1"/>
  <c r="W4474" i="3"/>
  <c r="V4474" i="3" s="1"/>
  <c r="S4474" i="3"/>
  <c r="R4474" i="3"/>
  <c r="P4474" i="3"/>
  <c r="O4474" i="3"/>
  <c r="U4474" i="3" s="1"/>
  <c r="W4473" i="3"/>
  <c r="V4473" i="3" s="1"/>
  <c r="S4473" i="3"/>
  <c r="R4473" i="3"/>
  <c r="P4473" i="3"/>
  <c r="O4473" i="3"/>
  <c r="U4473" i="3" s="1"/>
  <c r="W4472" i="3"/>
  <c r="V4472" i="3" s="1"/>
  <c r="S4472" i="3"/>
  <c r="R4472" i="3"/>
  <c r="P4472" i="3"/>
  <c r="O4472" i="3"/>
  <c r="U4472" i="3" s="1"/>
  <c r="W4471" i="3"/>
  <c r="V4471" i="3" s="1"/>
  <c r="S4471" i="3"/>
  <c r="R4471" i="3"/>
  <c r="P4471" i="3"/>
  <c r="O4471" i="3"/>
  <c r="U4471" i="3" s="1"/>
  <c r="W4470" i="3"/>
  <c r="V4470" i="3" s="1"/>
  <c r="S4470" i="3"/>
  <c r="R4470" i="3"/>
  <c r="P4470" i="3"/>
  <c r="O4470" i="3"/>
  <c r="U4470" i="3" s="1"/>
  <c r="W4469" i="3"/>
  <c r="V4469" i="3" s="1"/>
  <c r="S4469" i="3"/>
  <c r="R4469" i="3"/>
  <c r="P4469" i="3"/>
  <c r="O4469" i="3"/>
  <c r="U4469" i="3" s="1"/>
  <c r="W4468" i="3"/>
  <c r="V4468" i="3" s="1"/>
  <c r="S4468" i="3"/>
  <c r="R4468" i="3"/>
  <c r="P4468" i="3"/>
  <c r="O4468" i="3"/>
  <c r="U4468" i="3" s="1"/>
  <c r="W4467" i="3"/>
  <c r="V4467" i="3" s="1"/>
  <c r="S4467" i="3"/>
  <c r="R4467" i="3"/>
  <c r="P4467" i="3"/>
  <c r="O4467" i="3"/>
  <c r="U4467" i="3" s="1"/>
  <c r="W4466" i="3"/>
  <c r="V4466" i="3" s="1"/>
  <c r="S4466" i="3"/>
  <c r="R4466" i="3"/>
  <c r="P4466" i="3"/>
  <c r="O4466" i="3"/>
  <c r="U4466" i="3" s="1"/>
  <c r="W4465" i="3"/>
  <c r="V4465" i="3" s="1"/>
  <c r="S4465" i="3"/>
  <c r="R4465" i="3"/>
  <c r="P4465" i="3"/>
  <c r="O4465" i="3"/>
  <c r="U4465" i="3" s="1"/>
  <c r="W4464" i="3"/>
  <c r="V4464" i="3" s="1"/>
  <c r="S4464" i="3"/>
  <c r="R4464" i="3"/>
  <c r="P4464" i="3"/>
  <c r="O4464" i="3"/>
  <c r="U4464" i="3" s="1"/>
  <c r="W4463" i="3"/>
  <c r="V4463" i="3"/>
  <c r="S4463" i="3"/>
  <c r="R4463" i="3"/>
  <c r="P4463" i="3"/>
  <c r="O4463" i="3"/>
  <c r="U4463" i="3" s="1"/>
  <c r="W4462" i="3"/>
  <c r="V4462" i="3" s="1"/>
  <c r="S4462" i="3"/>
  <c r="R4462" i="3"/>
  <c r="P4462" i="3"/>
  <c r="O4462" i="3"/>
  <c r="U4462" i="3" s="1"/>
  <c r="W4461" i="3"/>
  <c r="V4461" i="3" s="1"/>
  <c r="S4461" i="3"/>
  <c r="R4461" i="3"/>
  <c r="P4461" i="3"/>
  <c r="O4461" i="3"/>
  <c r="U4461" i="3" s="1"/>
  <c r="W4460" i="3"/>
  <c r="V4460" i="3" s="1"/>
  <c r="S4460" i="3"/>
  <c r="R4460" i="3"/>
  <c r="P4460" i="3"/>
  <c r="O4460" i="3"/>
  <c r="U4460" i="3" s="1"/>
  <c r="W4459" i="3"/>
  <c r="V4459" i="3" s="1"/>
  <c r="S4459" i="3"/>
  <c r="R4459" i="3"/>
  <c r="P4459" i="3"/>
  <c r="O4459" i="3"/>
  <c r="U4459" i="3" s="1"/>
  <c r="W4458" i="3"/>
  <c r="V4458" i="3" s="1"/>
  <c r="S4458" i="3"/>
  <c r="R4458" i="3"/>
  <c r="P4458" i="3"/>
  <c r="O4458" i="3"/>
  <c r="U4458" i="3" s="1"/>
  <c r="W4457" i="3"/>
  <c r="V4457" i="3" s="1"/>
  <c r="S4457" i="3"/>
  <c r="R4457" i="3"/>
  <c r="P4457" i="3"/>
  <c r="O4457" i="3"/>
  <c r="U4457" i="3" s="1"/>
  <c r="W4456" i="3"/>
  <c r="V4456" i="3" s="1"/>
  <c r="S4456" i="3"/>
  <c r="R4456" i="3"/>
  <c r="P4456" i="3"/>
  <c r="O4456" i="3"/>
  <c r="U4456" i="3" s="1"/>
  <c r="W4455" i="3"/>
  <c r="V4455" i="3" s="1"/>
  <c r="S4455" i="3"/>
  <c r="R4455" i="3"/>
  <c r="P4455" i="3"/>
  <c r="O4455" i="3"/>
  <c r="U4455" i="3" s="1"/>
  <c r="W4454" i="3"/>
  <c r="V4454" i="3" s="1"/>
  <c r="S4454" i="3"/>
  <c r="R4454" i="3"/>
  <c r="P4454" i="3"/>
  <c r="O4454" i="3"/>
  <c r="U4454" i="3" s="1"/>
  <c r="W4453" i="3"/>
  <c r="V4453" i="3" s="1"/>
  <c r="S4453" i="3"/>
  <c r="R4453" i="3"/>
  <c r="P4453" i="3"/>
  <c r="O4453" i="3"/>
  <c r="U4453" i="3" s="1"/>
  <c r="W4452" i="3"/>
  <c r="V4452" i="3" s="1"/>
  <c r="S4452" i="3"/>
  <c r="R4452" i="3"/>
  <c r="P4452" i="3"/>
  <c r="O4452" i="3"/>
  <c r="U4452" i="3" s="1"/>
  <c r="W4451" i="3"/>
  <c r="V4451" i="3" s="1"/>
  <c r="S4451" i="3"/>
  <c r="R4451" i="3"/>
  <c r="P4451" i="3"/>
  <c r="O4451" i="3"/>
  <c r="U4451" i="3" s="1"/>
  <c r="W4450" i="3"/>
  <c r="V4450" i="3" s="1"/>
  <c r="S4450" i="3"/>
  <c r="R4450" i="3"/>
  <c r="P4450" i="3"/>
  <c r="O4450" i="3"/>
  <c r="U4450" i="3" s="1"/>
  <c r="W4449" i="3"/>
  <c r="V4449" i="3" s="1"/>
  <c r="S4449" i="3"/>
  <c r="R4449" i="3"/>
  <c r="P4449" i="3"/>
  <c r="O4449" i="3"/>
  <c r="U4449" i="3" s="1"/>
  <c r="W4448" i="3"/>
  <c r="V4448" i="3" s="1"/>
  <c r="S4448" i="3"/>
  <c r="R4448" i="3"/>
  <c r="P4448" i="3"/>
  <c r="O4448" i="3"/>
  <c r="U4448" i="3" s="1"/>
  <c r="W4447" i="3"/>
  <c r="V4447" i="3" s="1"/>
  <c r="S4447" i="3"/>
  <c r="R4447" i="3"/>
  <c r="P4447" i="3"/>
  <c r="O4447" i="3"/>
  <c r="U4447" i="3" s="1"/>
  <c r="W4446" i="3"/>
  <c r="V4446" i="3" s="1"/>
  <c r="S4446" i="3"/>
  <c r="R4446" i="3"/>
  <c r="P4446" i="3"/>
  <c r="O4446" i="3"/>
  <c r="U4446" i="3" s="1"/>
  <c r="W4445" i="3"/>
  <c r="V4445" i="3" s="1"/>
  <c r="S4445" i="3"/>
  <c r="R4445" i="3"/>
  <c r="P4445" i="3"/>
  <c r="O4445" i="3"/>
  <c r="U4445" i="3" s="1"/>
  <c r="W4444" i="3"/>
  <c r="V4444" i="3" s="1"/>
  <c r="S4444" i="3"/>
  <c r="R4444" i="3"/>
  <c r="P4444" i="3"/>
  <c r="O4444" i="3"/>
  <c r="U4444" i="3" s="1"/>
  <c r="W4443" i="3"/>
  <c r="V4443" i="3" s="1"/>
  <c r="S4443" i="3"/>
  <c r="R4443" i="3"/>
  <c r="P4443" i="3"/>
  <c r="O4443" i="3"/>
  <c r="U4443" i="3" s="1"/>
  <c r="W4442" i="3"/>
  <c r="V4442" i="3" s="1"/>
  <c r="S4442" i="3"/>
  <c r="R4442" i="3"/>
  <c r="P4442" i="3"/>
  <c r="O4442" i="3"/>
  <c r="U4442" i="3" s="1"/>
  <c r="W4441" i="3"/>
  <c r="V4441" i="3" s="1"/>
  <c r="S4441" i="3"/>
  <c r="R4441" i="3"/>
  <c r="P4441" i="3"/>
  <c r="O4441" i="3"/>
  <c r="U4441" i="3" s="1"/>
  <c r="W4440" i="3"/>
  <c r="V4440" i="3" s="1"/>
  <c r="S4440" i="3"/>
  <c r="R4440" i="3"/>
  <c r="P4440" i="3"/>
  <c r="O4440" i="3"/>
  <c r="U4440" i="3" s="1"/>
  <c r="W4439" i="3"/>
  <c r="V4439" i="3" s="1"/>
  <c r="S4439" i="3"/>
  <c r="R4439" i="3"/>
  <c r="P4439" i="3"/>
  <c r="O4439" i="3"/>
  <c r="U4439" i="3" s="1"/>
  <c r="W4438" i="3"/>
  <c r="V4438" i="3" s="1"/>
  <c r="S4438" i="3"/>
  <c r="R4438" i="3"/>
  <c r="P4438" i="3"/>
  <c r="O4438" i="3"/>
  <c r="U4438" i="3" s="1"/>
  <c r="W4437" i="3"/>
  <c r="V4437" i="3" s="1"/>
  <c r="S4437" i="3"/>
  <c r="R4437" i="3"/>
  <c r="P4437" i="3"/>
  <c r="O4437" i="3"/>
  <c r="U4437" i="3" s="1"/>
  <c r="W4436" i="3"/>
  <c r="V4436" i="3" s="1"/>
  <c r="S4436" i="3"/>
  <c r="R4436" i="3"/>
  <c r="P4436" i="3"/>
  <c r="O4436" i="3"/>
  <c r="U4436" i="3" s="1"/>
  <c r="W4435" i="3"/>
  <c r="V4435" i="3" s="1"/>
  <c r="S4435" i="3"/>
  <c r="R4435" i="3"/>
  <c r="P4435" i="3"/>
  <c r="O4435" i="3"/>
  <c r="U4435" i="3" s="1"/>
  <c r="W4434" i="3"/>
  <c r="V4434" i="3" s="1"/>
  <c r="S4434" i="3"/>
  <c r="R4434" i="3"/>
  <c r="P4434" i="3"/>
  <c r="O4434" i="3"/>
  <c r="U4434" i="3" s="1"/>
  <c r="W4433" i="3"/>
  <c r="V4433" i="3" s="1"/>
  <c r="S4433" i="3"/>
  <c r="R4433" i="3"/>
  <c r="P4433" i="3"/>
  <c r="O4433" i="3"/>
  <c r="U4433" i="3" s="1"/>
  <c r="W4432" i="3"/>
  <c r="V4432" i="3" s="1"/>
  <c r="S4432" i="3"/>
  <c r="R4432" i="3"/>
  <c r="P4432" i="3"/>
  <c r="O4432" i="3"/>
  <c r="U4432" i="3" s="1"/>
  <c r="W4431" i="3"/>
  <c r="V4431" i="3" s="1"/>
  <c r="S4431" i="3"/>
  <c r="R4431" i="3"/>
  <c r="P4431" i="3"/>
  <c r="O4431" i="3"/>
  <c r="U4431" i="3" s="1"/>
  <c r="W4430" i="3"/>
  <c r="V4430" i="3" s="1"/>
  <c r="S4430" i="3"/>
  <c r="R4430" i="3"/>
  <c r="P4430" i="3"/>
  <c r="O4430" i="3"/>
  <c r="U4430" i="3" s="1"/>
  <c r="W4429" i="3"/>
  <c r="V4429" i="3" s="1"/>
  <c r="S4429" i="3"/>
  <c r="R4429" i="3"/>
  <c r="P4429" i="3"/>
  <c r="O4429" i="3"/>
  <c r="U4429" i="3" s="1"/>
  <c r="W4428" i="3"/>
  <c r="V4428" i="3" s="1"/>
  <c r="S4428" i="3"/>
  <c r="R4428" i="3"/>
  <c r="P4428" i="3"/>
  <c r="O4428" i="3"/>
  <c r="U4428" i="3" s="1"/>
  <c r="W4427" i="3"/>
  <c r="V4427" i="3" s="1"/>
  <c r="S4427" i="3"/>
  <c r="R4427" i="3"/>
  <c r="P4427" i="3"/>
  <c r="O4427" i="3"/>
  <c r="U4427" i="3" s="1"/>
  <c r="W4426" i="3"/>
  <c r="V4426" i="3" s="1"/>
  <c r="S4426" i="3"/>
  <c r="R4426" i="3"/>
  <c r="P4426" i="3"/>
  <c r="O4426" i="3"/>
  <c r="U4426" i="3" s="1"/>
  <c r="W4425" i="3"/>
  <c r="V4425" i="3" s="1"/>
  <c r="S4425" i="3"/>
  <c r="R4425" i="3"/>
  <c r="P4425" i="3"/>
  <c r="O4425" i="3"/>
  <c r="U4425" i="3" s="1"/>
  <c r="W4424" i="3"/>
  <c r="V4424" i="3" s="1"/>
  <c r="S4424" i="3"/>
  <c r="R4424" i="3"/>
  <c r="P4424" i="3"/>
  <c r="O4424" i="3"/>
  <c r="U4424" i="3" s="1"/>
  <c r="W4423" i="3"/>
  <c r="V4423" i="3" s="1"/>
  <c r="S4423" i="3"/>
  <c r="R4423" i="3"/>
  <c r="P4423" i="3"/>
  <c r="O4423" i="3"/>
  <c r="U4423" i="3" s="1"/>
  <c r="W4422" i="3"/>
  <c r="V4422" i="3" s="1"/>
  <c r="S4422" i="3"/>
  <c r="R4422" i="3"/>
  <c r="P4422" i="3"/>
  <c r="O4422" i="3"/>
  <c r="U4422" i="3" s="1"/>
  <c r="W4421" i="3"/>
  <c r="V4421" i="3" s="1"/>
  <c r="S4421" i="3"/>
  <c r="R4421" i="3"/>
  <c r="P4421" i="3"/>
  <c r="O4421" i="3"/>
  <c r="U4421" i="3" s="1"/>
  <c r="W4420" i="3"/>
  <c r="V4420" i="3" s="1"/>
  <c r="S4420" i="3"/>
  <c r="R4420" i="3"/>
  <c r="P4420" i="3"/>
  <c r="O4420" i="3"/>
  <c r="U4420" i="3" s="1"/>
  <c r="W4419" i="3"/>
  <c r="V4419" i="3" s="1"/>
  <c r="S4419" i="3"/>
  <c r="R4419" i="3"/>
  <c r="P4419" i="3"/>
  <c r="O4419" i="3"/>
  <c r="U4419" i="3" s="1"/>
  <c r="W4418" i="3"/>
  <c r="V4418" i="3" s="1"/>
  <c r="S4418" i="3"/>
  <c r="R4418" i="3"/>
  <c r="P4418" i="3"/>
  <c r="O4418" i="3"/>
  <c r="U4418" i="3" s="1"/>
  <c r="W4417" i="3"/>
  <c r="V4417" i="3" s="1"/>
  <c r="S4417" i="3"/>
  <c r="R4417" i="3"/>
  <c r="P4417" i="3"/>
  <c r="O4417" i="3"/>
  <c r="U4417" i="3" s="1"/>
  <c r="W4416" i="3"/>
  <c r="V4416" i="3" s="1"/>
  <c r="S4416" i="3"/>
  <c r="R4416" i="3"/>
  <c r="P4416" i="3"/>
  <c r="O4416" i="3"/>
  <c r="U4416" i="3" s="1"/>
  <c r="W4415" i="3"/>
  <c r="V4415" i="3" s="1"/>
  <c r="S4415" i="3"/>
  <c r="R4415" i="3"/>
  <c r="P4415" i="3"/>
  <c r="O4415" i="3"/>
  <c r="U4415" i="3" s="1"/>
  <c r="W4414" i="3"/>
  <c r="V4414" i="3" s="1"/>
  <c r="S4414" i="3"/>
  <c r="R4414" i="3"/>
  <c r="P4414" i="3"/>
  <c r="O4414" i="3"/>
  <c r="U4414" i="3" s="1"/>
  <c r="W4413" i="3"/>
  <c r="V4413" i="3" s="1"/>
  <c r="S4413" i="3"/>
  <c r="R4413" i="3"/>
  <c r="P4413" i="3"/>
  <c r="O4413" i="3"/>
  <c r="U4413" i="3" s="1"/>
  <c r="W4412" i="3"/>
  <c r="V4412" i="3" s="1"/>
  <c r="S4412" i="3"/>
  <c r="R4412" i="3"/>
  <c r="P4412" i="3"/>
  <c r="O4412" i="3"/>
  <c r="U4412" i="3" s="1"/>
  <c r="W4411" i="3"/>
  <c r="V4411" i="3" s="1"/>
  <c r="S4411" i="3"/>
  <c r="R4411" i="3"/>
  <c r="P4411" i="3"/>
  <c r="O4411" i="3"/>
  <c r="U4411" i="3" s="1"/>
  <c r="W4410" i="3"/>
  <c r="V4410" i="3" s="1"/>
  <c r="S4410" i="3"/>
  <c r="R4410" i="3"/>
  <c r="P4410" i="3"/>
  <c r="O4410" i="3"/>
  <c r="U4410" i="3" s="1"/>
  <c r="W4409" i="3"/>
  <c r="V4409" i="3" s="1"/>
  <c r="S4409" i="3"/>
  <c r="R4409" i="3"/>
  <c r="P4409" i="3"/>
  <c r="O4409" i="3"/>
  <c r="U4409" i="3" s="1"/>
  <c r="W4408" i="3"/>
  <c r="V4408" i="3" s="1"/>
  <c r="S4408" i="3"/>
  <c r="R4408" i="3"/>
  <c r="P4408" i="3"/>
  <c r="O4408" i="3"/>
  <c r="U4408" i="3" s="1"/>
  <c r="W4407" i="3"/>
  <c r="V4407" i="3"/>
  <c r="S4407" i="3"/>
  <c r="R4407" i="3"/>
  <c r="P4407" i="3"/>
  <c r="O4407" i="3"/>
  <c r="U4407" i="3" s="1"/>
  <c r="W4406" i="3"/>
  <c r="V4406" i="3" s="1"/>
  <c r="S4406" i="3"/>
  <c r="R4406" i="3"/>
  <c r="P4406" i="3"/>
  <c r="O4406" i="3"/>
  <c r="U4406" i="3" s="1"/>
  <c r="W4405" i="3"/>
  <c r="V4405" i="3" s="1"/>
  <c r="S4405" i="3"/>
  <c r="R4405" i="3"/>
  <c r="P4405" i="3"/>
  <c r="O4405" i="3"/>
  <c r="U4405" i="3" s="1"/>
  <c r="W4404" i="3"/>
  <c r="V4404" i="3" s="1"/>
  <c r="S4404" i="3"/>
  <c r="R4404" i="3"/>
  <c r="P4404" i="3"/>
  <c r="O4404" i="3"/>
  <c r="U4404" i="3" s="1"/>
  <c r="W4403" i="3"/>
  <c r="V4403" i="3" s="1"/>
  <c r="S4403" i="3"/>
  <c r="R4403" i="3"/>
  <c r="P4403" i="3"/>
  <c r="O4403" i="3"/>
  <c r="U4403" i="3" s="1"/>
  <c r="W4402" i="3"/>
  <c r="V4402" i="3" s="1"/>
  <c r="S4402" i="3"/>
  <c r="R4402" i="3"/>
  <c r="P4402" i="3"/>
  <c r="O4402" i="3"/>
  <c r="U4402" i="3" s="1"/>
  <c r="W4401" i="3"/>
  <c r="V4401" i="3" s="1"/>
  <c r="S4401" i="3"/>
  <c r="R4401" i="3"/>
  <c r="P4401" i="3"/>
  <c r="O4401" i="3"/>
  <c r="U4401" i="3" s="1"/>
  <c r="W4400" i="3"/>
  <c r="V4400" i="3" s="1"/>
  <c r="S4400" i="3"/>
  <c r="R4400" i="3"/>
  <c r="P4400" i="3"/>
  <c r="O4400" i="3"/>
  <c r="U4400" i="3" s="1"/>
  <c r="W4399" i="3"/>
  <c r="V4399" i="3" s="1"/>
  <c r="S4399" i="3"/>
  <c r="R4399" i="3"/>
  <c r="P4399" i="3"/>
  <c r="O4399" i="3"/>
  <c r="U4399" i="3" s="1"/>
  <c r="W4398" i="3"/>
  <c r="V4398" i="3" s="1"/>
  <c r="S4398" i="3"/>
  <c r="R4398" i="3"/>
  <c r="P4398" i="3"/>
  <c r="O4398" i="3"/>
  <c r="U4398" i="3" s="1"/>
  <c r="W4397" i="3"/>
  <c r="V4397" i="3" s="1"/>
  <c r="S4397" i="3"/>
  <c r="R4397" i="3"/>
  <c r="P4397" i="3"/>
  <c r="O4397" i="3"/>
  <c r="U4397" i="3" s="1"/>
  <c r="W4396" i="3"/>
  <c r="V4396" i="3" s="1"/>
  <c r="S4396" i="3"/>
  <c r="R4396" i="3"/>
  <c r="P4396" i="3"/>
  <c r="O4396" i="3"/>
  <c r="U4396" i="3" s="1"/>
  <c r="W4395" i="3"/>
  <c r="V4395" i="3" s="1"/>
  <c r="S4395" i="3"/>
  <c r="R4395" i="3"/>
  <c r="P4395" i="3"/>
  <c r="O4395" i="3"/>
  <c r="U4395" i="3" s="1"/>
  <c r="W4394" i="3"/>
  <c r="V4394" i="3" s="1"/>
  <c r="S4394" i="3"/>
  <c r="R4394" i="3"/>
  <c r="P4394" i="3"/>
  <c r="O4394" i="3"/>
  <c r="U4394" i="3" s="1"/>
  <c r="W4393" i="3"/>
  <c r="V4393" i="3" s="1"/>
  <c r="S4393" i="3"/>
  <c r="R4393" i="3"/>
  <c r="P4393" i="3"/>
  <c r="O4393" i="3"/>
  <c r="U4393" i="3" s="1"/>
  <c r="W4392" i="3"/>
  <c r="V4392" i="3" s="1"/>
  <c r="S4392" i="3"/>
  <c r="R4392" i="3"/>
  <c r="P4392" i="3"/>
  <c r="O4392" i="3"/>
  <c r="U4392" i="3" s="1"/>
  <c r="W4391" i="3"/>
  <c r="V4391" i="3" s="1"/>
  <c r="S4391" i="3"/>
  <c r="R4391" i="3"/>
  <c r="P4391" i="3"/>
  <c r="O4391" i="3"/>
  <c r="U4391" i="3" s="1"/>
  <c r="W4390" i="3"/>
  <c r="V4390" i="3" s="1"/>
  <c r="S4390" i="3"/>
  <c r="R4390" i="3"/>
  <c r="P4390" i="3"/>
  <c r="O4390" i="3"/>
  <c r="U4390" i="3" s="1"/>
  <c r="W4389" i="3"/>
  <c r="V4389" i="3" s="1"/>
  <c r="S4389" i="3"/>
  <c r="R4389" i="3"/>
  <c r="P4389" i="3"/>
  <c r="O4389" i="3"/>
  <c r="U4389" i="3" s="1"/>
  <c r="W4388" i="3"/>
  <c r="V4388" i="3" s="1"/>
  <c r="S4388" i="3"/>
  <c r="R4388" i="3"/>
  <c r="P4388" i="3"/>
  <c r="O4388" i="3"/>
  <c r="U4388" i="3" s="1"/>
  <c r="W4387" i="3"/>
  <c r="V4387" i="3" s="1"/>
  <c r="S4387" i="3"/>
  <c r="R4387" i="3"/>
  <c r="P4387" i="3"/>
  <c r="O4387" i="3"/>
  <c r="U4387" i="3" s="1"/>
  <c r="W4386" i="3"/>
  <c r="V4386" i="3" s="1"/>
  <c r="S4386" i="3"/>
  <c r="R4386" i="3"/>
  <c r="P4386" i="3"/>
  <c r="O4386" i="3"/>
  <c r="U4386" i="3" s="1"/>
  <c r="W4385" i="3"/>
  <c r="V4385" i="3" s="1"/>
  <c r="S4385" i="3"/>
  <c r="R4385" i="3"/>
  <c r="P4385" i="3"/>
  <c r="O4385" i="3"/>
  <c r="U4385" i="3" s="1"/>
  <c r="W4384" i="3"/>
  <c r="V4384" i="3" s="1"/>
  <c r="S4384" i="3"/>
  <c r="R4384" i="3"/>
  <c r="P4384" i="3"/>
  <c r="O4384" i="3"/>
  <c r="U4384" i="3" s="1"/>
  <c r="W4383" i="3"/>
  <c r="V4383" i="3" s="1"/>
  <c r="S4383" i="3"/>
  <c r="R4383" i="3"/>
  <c r="P4383" i="3"/>
  <c r="O4383" i="3"/>
  <c r="U4383" i="3" s="1"/>
  <c r="W4382" i="3"/>
  <c r="V4382" i="3" s="1"/>
  <c r="S4382" i="3"/>
  <c r="R4382" i="3"/>
  <c r="P4382" i="3"/>
  <c r="O4382" i="3"/>
  <c r="U4382" i="3" s="1"/>
  <c r="W4381" i="3"/>
  <c r="V4381" i="3" s="1"/>
  <c r="S4381" i="3"/>
  <c r="R4381" i="3"/>
  <c r="P4381" i="3"/>
  <c r="O4381" i="3"/>
  <c r="U4381" i="3" s="1"/>
  <c r="W4380" i="3"/>
  <c r="V4380" i="3" s="1"/>
  <c r="S4380" i="3"/>
  <c r="R4380" i="3"/>
  <c r="P4380" i="3"/>
  <c r="O4380" i="3"/>
  <c r="U4380" i="3" s="1"/>
  <c r="W4379" i="3"/>
  <c r="V4379" i="3" s="1"/>
  <c r="S4379" i="3"/>
  <c r="R4379" i="3"/>
  <c r="P4379" i="3"/>
  <c r="O4379" i="3"/>
  <c r="U4379" i="3" s="1"/>
  <c r="W4378" i="3"/>
  <c r="V4378" i="3" s="1"/>
  <c r="S4378" i="3"/>
  <c r="R4378" i="3"/>
  <c r="P4378" i="3"/>
  <c r="O4378" i="3"/>
  <c r="U4378" i="3" s="1"/>
  <c r="W4377" i="3"/>
  <c r="V4377" i="3" s="1"/>
  <c r="S4377" i="3"/>
  <c r="R4377" i="3"/>
  <c r="P4377" i="3"/>
  <c r="O4377" i="3"/>
  <c r="U4377" i="3" s="1"/>
  <c r="W4376" i="3"/>
  <c r="V4376" i="3" s="1"/>
  <c r="S4376" i="3"/>
  <c r="R4376" i="3"/>
  <c r="P4376" i="3"/>
  <c r="O4376" i="3"/>
  <c r="U4376" i="3" s="1"/>
  <c r="W4375" i="3"/>
  <c r="V4375" i="3" s="1"/>
  <c r="S4375" i="3"/>
  <c r="R4375" i="3"/>
  <c r="P4375" i="3"/>
  <c r="O4375" i="3"/>
  <c r="U4375" i="3" s="1"/>
  <c r="W4374" i="3"/>
  <c r="V4374" i="3" s="1"/>
  <c r="S4374" i="3"/>
  <c r="R4374" i="3"/>
  <c r="P4374" i="3"/>
  <c r="O4374" i="3"/>
  <c r="U4374" i="3" s="1"/>
  <c r="W4373" i="3"/>
  <c r="V4373" i="3" s="1"/>
  <c r="S4373" i="3"/>
  <c r="R4373" i="3"/>
  <c r="P4373" i="3"/>
  <c r="O4373" i="3"/>
  <c r="U4373" i="3" s="1"/>
  <c r="W4372" i="3"/>
  <c r="V4372" i="3" s="1"/>
  <c r="S4372" i="3"/>
  <c r="R4372" i="3"/>
  <c r="P4372" i="3"/>
  <c r="O4372" i="3"/>
  <c r="U4372" i="3" s="1"/>
  <c r="W4371" i="3"/>
  <c r="V4371" i="3" s="1"/>
  <c r="S4371" i="3"/>
  <c r="R4371" i="3"/>
  <c r="P4371" i="3"/>
  <c r="O4371" i="3"/>
  <c r="U4371" i="3" s="1"/>
  <c r="W4370" i="3"/>
  <c r="V4370" i="3" s="1"/>
  <c r="S4370" i="3"/>
  <c r="R4370" i="3"/>
  <c r="P4370" i="3"/>
  <c r="O4370" i="3"/>
  <c r="U4370" i="3" s="1"/>
  <c r="W4369" i="3"/>
  <c r="V4369" i="3" s="1"/>
  <c r="S4369" i="3"/>
  <c r="R4369" i="3"/>
  <c r="P4369" i="3"/>
  <c r="O4369" i="3"/>
  <c r="U4369" i="3" s="1"/>
  <c r="W4368" i="3"/>
  <c r="V4368" i="3" s="1"/>
  <c r="S4368" i="3"/>
  <c r="R4368" i="3"/>
  <c r="P4368" i="3"/>
  <c r="O4368" i="3"/>
  <c r="U4368" i="3" s="1"/>
  <c r="W4367" i="3"/>
  <c r="V4367" i="3" s="1"/>
  <c r="S4367" i="3"/>
  <c r="R4367" i="3"/>
  <c r="P4367" i="3"/>
  <c r="O4367" i="3"/>
  <c r="U4367" i="3" s="1"/>
  <c r="W4366" i="3"/>
  <c r="V4366" i="3" s="1"/>
  <c r="S4366" i="3"/>
  <c r="R4366" i="3"/>
  <c r="P4366" i="3"/>
  <c r="O4366" i="3"/>
  <c r="U4366" i="3" s="1"/>
  <c r="W4365" i="3"/>
  <c r="V4365" i="3" s="1"/>
  <c r="S4365" i="3"/>
  <c r="R4365" i="3"/>
  <c r="P4365" i="3"/>
  <c r="O4365" i="3"/>
  <c r="U4365" i="3" s="1"/>
  <c r="W4364" i="3"/>
  <c r="V4364" i="3" s="1"/>
  <c r="S4364" i="3"/>
  <c r="R4364" i="3"/>
  <c r="P4364" i="3"/>
  <c r="O4364" i="3"/>
  <c r="U4364" i="3" s="1"/>
  <c r="W4363" i="3"/>
  <c r="V4363" i="3" s="1"/>
  <c r="S4363" i="3"/>
  <c r="R4363" i="3"/>
  <c r="P4363" i="3"/>
  <c r="O4363" i="3"/>
  <c r="U4363" i="3" s="1"/>
  <c r="W4362" i="3"/>
  <c r="V4362" i="3" s="1"/>
  <c r="S4362" i="3"/>
  <c r="R4362" i="3"/>
  <c r="P4362" i="3"/>
  <c r="O4362" i="3"/>
  <c r="U4362" i="3" s="1"/>
  <c r="W4361" i="3"/>
  <c r="V4361" i="3" s="1"/>
  <c r="S4361" i="3"/>
  <c r="R4361" i="3"/>
  <c r="P4361" i="3"/>
  <c r="O4361" i="3"/>
  <c r="U4361" i="3" s="1"/>
  <c r="W4360" i="3"/>
  <c r="V4360" i="3" s="1"/>
  <c r="S4360" i="3"/>
  <c r="R4360" i="3"/>
  <c r="P4360" i="3"/>
  <c r="O4360" i="3"/>
  <c r="U4360" i="3" s="1"/>
  <c r="W4359" i="3"/>
  <c r="V4359" i="3" s="1"/>
  <c r="S4359" i="3"/>
  <c r="R4359" i="3"/>
  <c r="P4359" i="3"/>
  <c r="O4359" i="3"/>
  <c r="U4359" i="3" s="1"/>
  <c r="W4358" i="3"/>
  <c r="V4358" i="3" s="1"/>
  <c r="S4358" i="3"/>
  <c r="R4358" i="3"/>
  <c r="P4358" i="3"/>
  <c r="O4358" i="3"/>
  <c r="U4358" i="3" s="1"/>
  <c r="W4357" i="3"/>
  <c r="V4357" i="3" s="1"/>
  <c r="S4357" i="3"/>
  <c r="R4357" i="3"/>
  <c r="P4357" i="3"/>
  <c r="O4357" i="3"/>
  <c r="U4357" i="3" s="1"/>
  <c r="W4356" i="3"/>
  <c r="V4356" i="3" s="1"/>
  <c r="S4356" i="3"/>
  <c r="R4356" i="3"/>
  <c r="P4356" i="3"/>
  <c r="O4356" i="3"/>
  <c r="U4356" i="3" s="1"/>
  <c r="W4355" i="3"/>
  <c r="V4355" i="3"/>
  <c r="S4355" i="3"/>
  <c r="R4355" i="3"/>
  <c r="P4355" i="3"/>
  <c r="O4355" i="3"/>
  <c r="U4355" i="3" s="1"/>
  <c r="W4354" i="3"/>
  <c r="V4354" i="3" s="1"/>
  <c r="S4354" i="3"/>
  <c r="R4354" i="3"/>
  <c r="P4354" i="3"/>
  <c r="O4354" i="3"/>
  <c r="U4354" i="3" s="1"/>
  <c r="W4353" i="3"/>
  <c r="V4353" i="3" s="1"/>
  <c r="S4353" i="3"/>
  <c r="R4353" i="3"/>
  <c r="P4353" i="3"/>
  <c r="O4353" i="3"/>
  <c r="U4353" i="3" s="1"/>
  <c r="W4352" i="3"/>
  <c r="V4352" i="3" s="1"/>
  <c r="S4352" i="3"/>
  <c r="R4352" i="3"/>
  <c r="P4352" i="3"/>
  <c r="O4352" i="3"/>
  <c r="U4352" i="3" s="1"/>
  <c r="W4351" i="3"/>
  <c r="V4351" i="3" s="1"/>
  <c r="S4351" i="3"/>
  <c r="R4351" i="3"/>
  <c r="P4351" i="3"/>
  <c r="O4351" i="3"/>
  <c r="U4351" i="3" s="1"/>
  <c r="W4350" i="3"/>
  <c r="V4350" i="3" s="1"/>
  <c r="S4350" i="3"/>
  <c r="R4350" i="3"/>
  <c r="P4350" i="3"/>
  <c r="O4350" i="3"/>
  <c r="U4350" i="3" s="1"/>
  <c r="W4349" i="3"/>
  <c r="V4349" i="3" s="1"/>
  <c r="S4349" i="3"/>
  <c r="R4349" i="3"/>
  <c r="P4349" i="3"/>
  <c r="O4349" i="3"/>
  <c r="U4349" i="3" s="1"/>
  <c r="W4348" i="3"/>
  <c r="V4348" i="3" s="1"/>
  <c r="S4348" i="3"/>
  <c r="R4348" i="3"/>
  <c r="P4348" i="3"/>
  <c r="O4348" i="3"/>
  <c r="U4348" i="3" s="1"/>
  <c r="W4347" i="3"/>
  <c r="V4347" i="3"/>
  <c r="S4347" i="3"/>
  <c r="R4347" i="3"/>
  <c r="P4347" i="3"/>
  <c r="O4347" i="3"/>
  <c r="U4347" i="3" s="1"/>
  <c r="W4346" i="3"/>
  <c r="V4346" i="3" s="1"/>
  <c r="S4346" i="3"/>
  <c r="R4346" i="3"/>
  <c r="P4346" i="3"/>
  <c r="O4346" i="3"/>
  <c r="U4346" i="3" s="1"/>
  <c r="W4345" i="3"/>
  <c r="V4345" i="3" s="1"/>
  <c r="S4345" i="3"/>
  <c r="R4345" i="3"/>
  <c r="P4345" i="3"/>
  <c r="O4345" i="3"/>
  <c r="U4345" i="3" s="1"/>
  <c r="W4344" i="3"/>
  <c r="V4344" i="3" s="1"/>
  <c r="S4344" i="3"/>
  <c r="R4344" i="3"/>
  <c r="P4344" i="3"/>
  <c r="O4344" i="3"/>
  <c r="U4344" i="3" s="1"/>
  <c r="W4343" i="3"/>
  <c r="V4343" i="3"/>
  <c r="S4343" i="3"/>
  <c r="R4343" i="3"/>
  <c r="P4343" i="3"/>
  <c r="O4343" i="3"/>
  <c r="U4343" i="3" s="1"/>
  <c r="W4342" i="3"/>
  <c r="V4342" i="3" s="1"/>
  <c r="S4342" i="3"/>
  <c r="R4342" i="3"/>
  <c r="P4342" i="3"/>
  <c r="O4342" i="3"/>
  <c r="U4342" i="3" s="1"/>
  <c r="W4341" i="3"/>
  <c r="V4341" i="3" s="1"/>
  <c r="S4341" i="3"/>
  <c r="R4341" i="3"/>
  <c r="P4341" i="3"/>
  <c r="O4341" i="3"/>
  <c r="U4341" i="3" s="1"/>
  <c r="W4340" i="3"/>
  <c r="V4340" i="3" s="1"/>
  <c r="S4340" i="3"/>
  <c r="R4340" i="3"/>
  <c r="P4340" i="3"/>
  <c r="O4340" i="3"/>
  <c r="U4340" i="3" s="1"/>
  <c r="W4339" i="3"/>
  <c r="V4339" i="3" s="1"/>
  <c r="S4339" i="3"/>
  <c r="R4339" i="3"/>
  <c r="P4339" i="3"/>
  <c r="O4339" i="3"/>
  <c r="U4339" i="3" s="1"/>
  <c r="W4338" i="3"/>
  <c r="V4338" i="3" s="1"/>
  <c r="S4338" i="3"/>
  <c r="R4338" i="3"/>
  <c r="P4338" i="3"/>
  <c r="O4338" i="3"/>
  <c r="U4338" i="3" s="1"/>
  <c r="W4337" i="3"/>
  <c r="V4337" i="3" s="1"/>
  <c r="S4337" i="3"/>
  <c r="R4337" i="3"/>
  <c r="P4337" i="3"/>
  <c r="O4337" i="3"/>
  <c r="U4337" i="3" s="1"/>
  <c r="W4336" i="3"/>
  <c r="V4336" i="3" s="1"/>
  <c r="S4336" i="3"/>
  <c r="R4336" i="3"/>
  <c r="P4336" i="3"/>
  <c r="O4336" i="3"/>
  <c r="U4336" i="3" s="1"/>
  <c r="W4335" i="3"/>
  <c r="V4335" i="3" s="1"/>
  <c r="S4335" i="3"/>
  <c r="R4335" i="3"/>
  <c r="P4335" i="3"/>
  <c r="O4335" i="3"/>
  <c r="U4335" i="3" s="1"/>
  <c r="W4334" i="3"/>
  <c r="V4334" i="3" s="1"/>
  <c r="S4334" i="3"/>
  <c r="R4334" i="3"/>
  <c r="P4334" i="3"/>
  <c r="O4334" i="3"/>
  <c r="U4334" i="3" s="1"/>
  <c r="W4333" i="3"/>
  <c r="V4333" i="3" s="1"/>
  <c r="S4333" i="3"/>
  <c r="R4333" i="3"/>
  <c r="P4333" i="3"/>
  <c r="O4333" i="3"/>
  <c r="U4333" i="3" s="1"/>
  <c r="W4332" i="3"/>
  <c r="V4332" i="3" s="1"/>
  <c r="S4332" i="3"/>
  <c r="R4332" i="3"/>
  <c r="P4332" i="3"/>
  <c r="O4332" i="3"/>
  <c r="U4332" i="3" s="1"/>
  <c r="W4331" i="3"/>
  <c r="V4331" i="3"/>
  <c r="S4331" i="3"/>
  <c r="R4331" i="3"/>
  <c r="P4331" i="3"/>
  <c r="O4331" i="3"/>
  <c r="U4331" i="3" s="1"/>
  <c r="W4330" i="3"/>
  <c r="V4330" i="3" s="1"/>
  <c r="S4330" i="3"/>
  <c r="R4330" i="3"/>
  <c r="P4330" i="3"/>
  <c r="O4330" i="3"/>
  <c r="U4330" i="3" s="1"/>
  <c r="W4329" i="3"/>
  <c r="V4329" i="3" s="1"/>
  <c r="S4329" i="3"/>
  <c r="R4329" i="3"/>
  <c r="P4329" i="3"/>
  <c r="O4329" i="3"/>
  <c r="U4329" i="3" s="1"/>
  <c r="W4328" i="3"/>
  <c r="V4328" i="3" s="1"/>
  <c r="S4328" i="3"/>
  <c r="R4328" i="3"/>
  <c r="P4328" i="3"/>
  <c r="O4328" i="3"/>
  <c r="U4328" i="3" s="1"/>
  <c r="W4327" i="3"/>
  <c r="V4327" i="3" s="1"/>
  <c r="S4327" i="3"/>
  <c r="R4327" i="3"/>
  <c r="P4327" i="3"/>
  <c r="O4327" i="3"/>
  <c r="U4327" i="3" s="1"/>
  <c r="W4326" i="3"/>
  <c r="V4326" i="3" s="1"/>
  <c r="S4326" i="3"/>
  <c r="R4326" i="3"/>
  <c r="P4326" i="3"/>
  <c r="O4326" i="3"/>
  <c r="U4326" i="3" s="1"/>
  <c r="W4325" i="3"/>
  <c r="V4325" i="3" s="1"/>
  <c r="S4325" i="3"/>
  <c r="R4325" i="3"/>
  <c r="P4325" i="3"/>
  <c r="O4325" i="3"/>
  <c r="U4325" i="3" s="1"/>
  <c r="W4324" i="3"/>
  <c r="V4324" i="3" s="1"/>
  <c r="S4324" i="3"/>
  <c r="R4324" i="3"/>
  <c r="P4324" i="3"/>
  <c r="O4324" i="3"/>
  <c r="U4324" i="3" s="1"/>
  <c r="W4323" i="3"/>
  <c r="V4323" i="3" s="1"/>
  <c r="S4323" i="3"/>
  <c r="R4323" i="3"/>
  <c r="P4323" i="3"/>
  <c r="O4323" i="3"/>
  <c r="U4323" i="3" s="1"/>
  <c r="W4322" i="3"/>
  <c r="V4322" i="3" s="1"/>
  <c r="S4322" i="3"/>
  <c r="R4322" i="3"/>
  <c r="P4322" i="3"/>
  <c r="O4322" i="3"/>
  <c r="U4322" i="3" s="1"/>
  <c r="W4321" i="3"/>
  <c r="V4321" i="3" s="1"/>
  <c r="S4321" i="3"/>
  <c r="R4321" i="3"/>
  <c r="P4321" i="3"/>
  <c r="O4321" i="3"/>
  <c r="U4321" i="3" s="1"/>
  <c r="W4320" i="3"/>
  <c r="V4320" i="3" s="1"/>
  <c r="S4320" i="3"/>
  <c r="R4320" i="3"/>
  <c r="P4320" i="3"/>
  <c r="O4320" i="3"/>
  <c r="U4320" i="3" s="1"/>
  <c r="W4319" i="3"/>
  <c r="V4319" i="3" s="1"/>
  <c r="S4319" i="3"/>
  <c r="R4319" i="3"/>
  <c r="P4319" i="3"/>
  <c r="O4319" i="3"/>
  <c r="U4319" i="3" s="1"/>
  <c r="W4318" i="3"/>
  <c r="V4318" i="3" s="1"/>
  <c r="S4318" i="3"/>
  <c r="R4318" i="3"/>
  <c r="P4318" i="3"/>
  <c r="O4318" i="3"/>
  <c r="U4318" i="3" s="1"/>
  <c r="W4317" i="3"/>
  <c r="V4317" i="3" s="1"/>
  <c r="S4317" i="3"/>
  <c r="R4317" i="3"/>
  <c r="P4317" i="3"/>
  <c r="O4317" i="3"/>
  <c r="U4317" i="3" s="1"/>
  <c r="W4316" i="3"/>
  <c r="V4316" i="3" s="1"/>
  <c r="S4316" i="3"/>
  <c r="R4316" i="3"/>
  <c r="P4316" i="3"/>
  <c r="O4316" i="3"/>
  <c r="U4316" i="3" s="1"/>
  <c r="W4315" i="3"/>
  <c r="V4315" i="3" s="1"/>
  <c r="S4315" i="3"/>
  <c r="R4315" i="3"/>
  <c r="P4315" i="3"/>
  <c r="O4315" i="3"/>
  <c r="U4315" i="3" s="1"/>
  <c r="W4314" i="3"/>
  <c r="V4314" i="3" s="1"/>
  <c r="S4314" i="3"/>
  <c r="R4314" i="3"/>
  <c r="P4314" i="3"/>
  <c r="O4314" i="3"/>
  <c r="U4314" i="3" s="1"/>
  <c r="W4313" i="3"/>
  <c r="V4313" i="3" s="1"/>
  <c r="S4313" i="3"/>
  <c r="R4313" i="3"/>
  <c r="P4313" i="3"/>
  <c r="O4313" i="3"/>
  <c r="U4313" i="3" s="1"/>
  <c r="W4312" i="3"/>
  <c r="V4312" i="3" s="1"/>
  <c r="S4312" i="3"/>
  <c r="R4312" i="3"/>
  <c r="P4312" i="3"/>
  <c r="O4312" i="3"/>
  <c r="U4312" i="3" s="1"/>
  <c r="W4311" i="3"/>
  <c r="V4311" i="3" s="1"/>
  <c r="S4311" i="3"/>
  <c r="R4311" i="3"/>
  <c r="P4311" i="3"/>
  <c r="O4311" i="3"/>
  <c r="U4311" i="3" s="1"/>
  <c r="W4310" i="3"/>
  <c r="V4310" i="3" s="1"/>
  <c r="S4310" i="3"/>
  <c r="R4310" i="3"/>
  <c r="P4310" i="3"/>
  <c r="O4310" i="3"/>
  <c r="U4310" i="3" s="1"/>
  <c r="W4309" i="3"/>
  <c r="V4309" i="3" s="1"/>
  <c r="S4309" i="3"/>
  <c r="R4309" i="3"/>
  <c r="P4309" i="3"/>
  <c r="O4309" i="3"/>
  <c r="U4309" i="3" s="1"/>
  <c r="W4308" i="3"/>
  <c r="V4308" i="3" s="1"/>
  <c r="S4308" i="3"/>
  <c r="R4308" i="3"/>
  <c r="P4308" i="3"/>
  <c r="O4308" i="3"/>
  <c r="U4308" i="3" s="1"/>
  <c r="W4307" i="3"/>
  <c r="V4307" i="3" s="1"/>
  <c r="S4307" i="3"/>
  <c r="R4307" i="3"/>
  <c r="P4307" i="3"/>
  <c r="O4307" i="3"/>
  <c r="U4307" i="3" s="1"/>
  <c r="W4306" i="3"/>
  <c r="V4306" i="3"/>
  <c r="S4306" i="3"/>
  <c r="R4306" i="3"/>
  <c r="P4306" i="3"/>
  <c r="O4306" i="3"/>
  <c r="U4306" i="3" s="1"/>
  <c r="W4305" i="3"/>
  <c r="V4305" i="3" s="1"/>
  <c r="S4305" i="3"/>
  <c r="R4305" i="3"/>
  <c r="P4305" i="3"/>
  <c r="O4305" i="3"/>
  <c r="U4305" i="3" s="1"/>
  <c r="W4304" i="3"/>
  <c r="V4304" i="3" s="1"/>
  <c r="S4304" i="3"/>
  <c r="R4304" i="3"/>
  <c r="P4304" i="3"/>
  <c r="O4304" i="3"/>
  <c r="U4304" i="3" s="1"/>
  <c r="W4303" i="3"/>
  <c r="V4303" i="3" s="1"/>
  <c r="S4303" i="3"/>
  <c r="R4303" i="3"/>
  <c r="P4303" i="3"/>
  <c r="O4303" i="3"/>
  <c r="U4303" i="3" s="1"/>
  <c r="W4302" i="3"/>
  <c r="V4302" i="3" s="1"/>
  <c r="S4302" i="3"/>
  <c r="R4302" i="3"/>
  <c r="P4302" i="3"/>
  <c r="O4302" i="3"/>
  <c r="U4302" i="3" s="1"/>
  <c r="W4301" i="3"/>
  <c r="V4301" i="3" s="1"/>
  <c r="S4301" i="3"/>
  <c r="R4301" i="3"/>
  <c r="P4301" i="3"/>
  <c r="O4301" i="3"/>
  <c r="U4301" i="3" s="1"/>
  <c r="W4300" i="3"/>
  <c r="V4300" i="3" s="1"/>
  <c r="S4300" i="3"/>
  <c r="R4300" i="3"/>
  <c r="P4300" i="3"/>
  <c r="O4300" i="3"/>
  <c r="U4300" i="3" s="1"/>
  <c r="W4299" i="3"/>
  <c r="V4299" i="3" s="1"/>
  <c r="S4299" i="3"/>
  <c r="R4299" i="3"/>
  <c r="P4299" i="3"/>
  <c r="O4299" i="3"/>
  <c r="U4299" i="3" s="1"/>
  <c r="W4298" i="3"/>
  <c r="V4298" i="3" s="1"/>
  <c r="S4298" i="3"/>
  <c r="R4298" i="3"/>
  <c r="P4298" i="3"/>
  <c r="O4298" i="3"/>
  <c r="U4298" i="3" s="1"/>
  <c r="W4297" i="3"/>
  <c r="V4297" i="3" s="1"/>
  <c r="S4297" i="3"/>
  <c r="R4297" i="3"/>
  <c r="P4297" i="3"/>
  <c r="O4297" i="3"/>
  <c r="U4297" i="3" s="1"/>
  <c r="W4296" i="3"/>
  <c r="V4296" i="3" s="1"/>
  <c r="S4296" i="3"/>
  <c r="R4296" i="3"/>
  <c r="P4296" i="3"/>
  <c r="O4296" i="3"/>
  <c r="U4296" i="3" s="1"/>
  <c r="W4295" i="3"/>
  <c r="V4295" i="3" s="1"/>
  <c r="S4295" i="3"/>
  <c r="R4295" i="3"/>
  <c r="P4295" i="3"/>
  <c r="O4295" i="3"/>
  <c r="U4295" i="3" s="1"/>
  <c r="W4294" i="3"/>
  <c r="V4294" i="3" s="1"/>
  <c r="S4294" i="3"/>
  <c r="R4294" i="3"/>
  <c r="P4294" i="3"/>
  <c r="O4294" i="3"/>
  <c r="U4294" i="3" s="1"/>
  <c r="W4293" i="3"/>
  <c r="V4293" i="3" s="1"/>
  <c r="S4293" i="3"/>
  <c r="R4293" i="3"/>
  <c r="P4293" i="3"/>
  <c r="O4293" i="3"/>
  <c r="U4293" i="3" s="1"/>
  <c r="W4292" i="3"/>
  <c r="V4292" i="3" s="1"/>
  <c r="S4292" i="3"/>
  <c r="R4292" i="3"/>
  <c r="P4292" i="3"/>
  <c r="O4292" i="3"/>
  <c r="U4292" i="3" s="1"/>
  <c r="W4291" i="3"/>
  <c r="V4291" i="3" s="1"/>
  <c r="S4291" i="3"/>
  <c r="R4291" i="3"/>
  <c r="P4291" i="3"/>
  <c r="O4291" i="3"/>
  <c r="U4291" i="3" s="1"/>
  <c r="W4290" i="3"/>
  <c r="V4290" i="3" s="1"/>
  <c r="S4290" i="3"/>
  <c r="R4290" i="3"/>
  <c r="P4290" i="3"/>
  <c r="O4290" i="3"/>
  <c r="U4290" i="3" s="1"/>
  <c r="W4289" i="3"/>
  <c r="V4289" i="3" s="1"/>
  <c r="S4289" i="3"/>
  <c r="R4289" i="3"/>
  <c r="P4289" i="3"/>
  <c r="O4289" i="3"/>
  <c r="U4289" i="3" s="1"/>
  <c r="W4288" i="3"/>
  <c r="V4288" i="3" s="1"/>
  <c r="S4288" i="3"/>
  <c r="R4288" i="3"/>
  <c r="P4288" i="3"/>
  <c r="O4288" i="3"/>
  <c r="U4288" i="3" s="1"/>
  <c r="W4287" i="3"/>
  <c r="V4287" i="3" s="1"/>
  <c r="S4287" i="3"/>
  <c r="R4287" i="3"/>
  <c r="P4287" i="3"/>
  <c r="O4287" i="3"/>
  <c r="U4287" i="3" s="1"/>
  <c r="W4286" i="3"/>
  <c r="V4286" i="3" s="1"/>
  <c r="S4286" i="3"/>
  <c r="R4286" i="3"/>
  <c r="P4286" i="3"/>
  <c r="O4286" i="3"/>
  <c r="U4286" i="3" s="1"/>
  <c r="W4285" i="3"/>
  <c r="V4285" i="3" s="1"/>
  <c r="S4285" i="3"/>
  <c r="R4285" i="3"/>
  <c r="P4285" i="3"/>
  <c r="O4285" i="3"/>
  <c r="U4285" i="3" s="1"/>
  <c r="W4284" i="3"/>
  <c r="V4284" i="3" s="1"/>
  <c r="S4284" i="3"/>
  <c r="R4284" i="3"/>
  <c r="P4284" i="3"/>
  <c r="O4284" i="3"/>
  <c r="U4284" i="3" s="1"/>
  <c r="W4283" i="3"/>
  <c r="V4283" i="3"/>
  <c r="S4283" i="3"/>
  <c r="R4283" i="3"/>
  <c r="P4283" i="3"/>
  <c r="O4283" i="3"/>
  <c r="U4283" i="3" s="1"/>
  <c r="W4282" i="3"/>
  <c r="V4282" i="3" s="1"/>
  <c r="S4282" i="3"/>
  <c r="R4282" i="3"/>
  <c r="P4282" i="3"/>
  <c r="O4282" i="3"/>
  <c r="U4282" i="3" s="1"/>
  <c r="W4281" i="3"/>
  <c r="V4281" i="3" s="1"/>
  <c r="S4281" i="3"/>
  <c r="R4281" i="3"/>
  <c r="P4281" i="3"/>
  <c r="O4281" i="3"/>
  <c r="U4281" i="3" s="1"/>
  <c r="W4280" i="3"/>
  <c r="V4280" i="3" s="1"/>
  <c r="S4280" i="3"/>
  <c r="R4280" i="3"/>
  <c r="P4280" i="3"/>
  <c r="O4280" i="3"/>
  <c r="U4280" i="3" s="1"/>
  <c r="W4279" i="3"/>
  <c r="V4279" i="3" s="1"/>
  <c r="S4279" i="3"/>
  <c r="R4279" i="3"/>
  <c r="P4279" i="3"/>
  <c r="O4279" i="3"/>
  <c r="U4279" i="3" s="1"/>
  <c r="W4278" i="3"/>
  <c r="V4278" i="3" s="1"/>
  <c r="S4278" i="3"/>
  <c r="R4278" i="3"/>
  <c r="P4278" i="3"/>
  <c r="O4278" i="3"/>
  <c r="U4278" i="3" s="1"/>
  <c r="W4277" i="3"/>
  <c r="V4277" i="3" s="1"/>
  <c r="S4277" i="3"/>
  <c r="R4277" i="3"/>
  <c r="P4277" i="3"/>
  <c r="O4277" i="3"/>
  <c r="U4277" i="3" s="1"/>
  <c r="W4276" i="3"/>
  <c r="V4276" i="3" s="1"/>
  <c r="S4276" i="3"/>
  <c r="R4276" i="3"/>
  <c r="P4276" i="3"/>
  <c r="O4276" i="3"/>
  <c r="U4276" i="3" s="1"/>
  <c r="W4275" i="3"/>
  <c r="V4275" i="3" s="1"/>
  <c r="S4275" i="3"/>
  <c r="R4275" i="3"/>
  <c r="P4275" i="3"/>
  <c r="O4275" i="3"/>
  <c r="U4275" i="3" s="1"/>
  <c r="W4274" i="3"/>
  <c r="V4274" i="3" s="1"/>
  <c r="S4274" i="3"/>
  <c r="R4274" i="3"/>
  <c r="P4274" i="3"/>
  <c r="O4274" i="3"/>
  <c r="U4274" i="3" s="1"/>
  <c r="W4273" i="3"/>
  <c r="V4273" i="3" s="1"/>
  <c r="S4273" i="3"/>
  <c r="R4273" i="3"/>
  <c r="P4273" i="3"/>
  <c r="O4273" i="3"/>
  <c r="U4273" i="3" s="1"/>
  <c r="W4272" i="3"/>
  <c r="V4272" i="3" s="1"/>
  <c r="S4272" i="3"/>
  <c r="R4272" i="3"/>
  <c r="P4272" i="3"/>
  <c r="O4272" i="3"/>
  <c r="U4272" i="3" s="1"/>
  <c r="W4271" i="3"/>
  <c r="V4271" i="3" s="1"/>
  <c r="S4271" i="3"/>
  <c r="R4271" i="3"/>
  <c r="P4271" i="3"/>
  <c r="O4271" i="3"/>
  <c r="U4271" i="3" s="1"/>
  <c r="W4270" i="3"/>
  <c r="V4270" i="3" s="1"/>
  <c r="S4270" i="3"/>
  <c r="R4270" i="3"/>
  <c r="P4270" i="3"/>
  <c r="O4270" i="3"/>
  <c r="U4270" i="3" s="1"/>
  <c r="W4269" i="3"/>
  <c r="V4269" i="3" s="1"/>
  <c r="S4269" i="3"/>
  <c r="R4269" i="3"/>
  <c r="P4269" i="3"/>
  <c r="O4269" i="3"/>
  <c r="U4269" i="3" s="1"/>
  <c r="W4268" i="3"/>
  <c r="V4268" i="3" s="1"/>
  <c r="S4268" i="3"/>
  <c r="R4268" i="3"/>
  <c r="P4268" i="3"/>
  <c r="O4268" i="3"/>
  <c r="U4268" i="3" s="1"/>
  <c r="W4267" i="3"/>
  <c r="V4267" i="3" s="1"/>
  <c r="S4267" i="3"/>
  <c r="R4267" i="3"/>
  <c r="P4267" i="3"/>
  <c r="O4267" i="3"/>
  <c r="U4267" i="3" s="1"/>
  <c r="W4266" i="3"/>
  <c r="V4266" i="3" s="1"/>
  <c r="S4266" i="3"/>
  <c r="R4266" i="3"/>
  <c r="P4266" i="3"/>
  <c r="O4266" i="3"/>
  <c r="U4266" i="3" s="1"/>
  <c r="W4265" i="3"/>
  <c r="V4265" i="3" s="1"/>
  <c r="S4265" i="3"/>
  <c r="R4265" i="3"/>
  <c r="P4265" i="3"/>
  <c r="O4265" i="3"/>
  <c r="U4265" i="3" s="1"/>
  <c r="W4264" i="3"/>
  <c r="V4264" i="3" s="1"/>
  <c r="S4264" i="3"/>
  <c r="R4264" i="3"/>
  <c r="P4264" i="3"/>
  <c r="O4264" i="3"/>
  <c r="U4264" i="3" s="1"/>
  <c r="W4263" i="3"/>
  <c r="V4263" i="3" s="1"/>
  <c r="S4263" i="3"/>
  <c r="R4263" i="3"/>
  <c r="P4263" i="3"/>
  <c r="O4263" i="3"/>
  <c r="U4263" i="3" s="1"/>
  <c r="W4262" i="3"/>
  <c r="V4262" i="3" s="1"/>
  <c r="S4262" i="3"/>
  <c r="R4262" i="3"/>
  <c r="P4262" i="3"/>
  <c r="O4262" i="3"/>
  <c r="U4262" i="3" s="1"/>
  <c r="W4261" i="3"/>
  <c r="V4261" i="3" s="1"/>
  <c r="S4261" i="3"/>
  <c r="R4261" i="3"/>
  <c r="P4261" i="3"/>
  <c r="O4261" i="3"/>
  <c r="U4261" i="3" s="1"/>
  <c r="W4260" i="3"/>
  <c r="V4260" i="3" s="1"/>
  <c r="S4260" i="3"/>
  <c r="R4260" i="3"/>
  <c r="P4260" i="3"/>
  <c r="O4260" i="3"/>
  <c r="U4260" i="3" s="1"/>
  <c r="W4259" i="3"/>
  <c r="V4259" i="3"/>
  <c r="S4259" i="3"/>
  <c r="R4259" i="3"/>
  <c r="P4259" i="3"/>
  <c r="O4259" i="3"/>
  <c r="U4259" i="3" s="1"/>
  <c r="W4258" i="3"/>
  <c r="V4258" i="3" s="1"/>
  <c r="S4258" i="3"/>
  <c r="R4258" i="3"/>
  <c r="P4258" i="3"/>
  <c r="O4258" i="3"/>
  <c r="U4258" i="3" s="1"/>
  <c r="W4257" i="3"/>
  <c r="V4257" i="3" s="1"/>
  <c r="S4257" i="3"/>
  <c r="R4257" i="3"/>
  <c r="P4257" i="3"/>
  <c r="O4257" i="3"/>
  <c r="U4257" i="3" s="1"/>
  <c r="W4256" i="3"/>
  <c r="V4256" i="3" s="1"/>
  <c r="S4256" i="3"/>
  <c r="R4256" i="3"/>
  <c r="P4256" i="3"/>
  <c r="O4256" i="3"/>
  <c r="U4256" i="3" s="1"/>
  <c r="W4255" i="3"/>
  <c r="V4255" i="3" s="1"/>
  <c r="S4255" i="3"/>
  <c r="R4255" i="3"/>
  <c r="P4255" i="3"/>
  <c r="O4255" i="3"/>
  <c r="U4255" i="3" s="1"/>
  <c r="W4254" i="3"/>
  <c r="V4254" i="3" s="1"/>
  <c r="S4254" i="3"/>
  <c r="R4254" i="3"/>
  <c r="P4254" i="3"/>
  <c r="O4254" i="3"/>
  <c r="U4254" i="3" s="1"/>
  <c r="W4253" i="3"/>
  <c r="V4253" i="3" s="1"/>
  <c r="S4253" i="3"/>
  <c r="R4253" i="3"/>
  <c r="P4253" i="3"/>
  <c r="O4253" i="3"/>
  <c r="U4253" i="3" s="1"/>
  <c r="W4252" i="3"/>
  <c r="V4252" i="3" s="1"/>
  <c r="S4252" i="3"/>
  <c r="R4252" i="3"/>
  <c r="P4252" i="3"/>
  <c r="O4252" i="3"/>
  <c r="U4252" i="3" s="1"/>
  <c r="W4251" i="3"/>
  <c r="V4251" i="3" s="1"/>
  <c r="S4251" i="3"/>
  <c r="R4251" i="3"/>
  <c r="P4251" i="3"/>
  <c r="O4251" i="3"/>
  <c r="U4251" i="3" s="1"/>
  <c r="W4250" i="3"/>
  <c r="V4250" i="3" s="1"/>
  <c r="S4250" i="3"/>
  <c r="R4250" i="3"/>
  <c r="P4250" i="3"/>
  <c r="O4250" i="3"/>
  <c r="U4250" i="3" s="1"/>
  <c r="W4249" i="3"/>
  <c r="V4249" i="3" s="1"/>
  <c r="S4249" i="3"/>
  <c r="R4249" i="3"/>
  <c r="P4249" i="3"/>
  <c r="O4249" i="3"/>
  <c r="U4249" i="3" s="1"/>
  <c r="W4248" i="3"/>
  <c r="V4248" i="3" s="1"/>
  <c r="S4248" i="3"/>
  <c r="R4248" i="3"/>
  <c r="P4248" i="3"/>
  <c r="O4248" i="3"/>
  <c r="U4248" i="3" s="1"/>
  <c r="W4247" i="3"/>
  <c r="V4247" i="3" s="1"/>
  <c r="S4247" i="3"/>
  <c r="R4247" i="3"/>
  <c r="P4247" i="3"/>
  <c r="O4247" i="3"/>
  <c r="U4247" i="3" s="1"/>
  <c r="W4246" i="3"/>
  <c r="V4246" i="3" s="1"/>
  <c r="S4246" i="3"/>
  <c r="R4246" i="3"/>
  <c r="P4246" i="3"/>
  <c r="O4246" i="3"/>
  <c r="U4246" i="3" s="1"/>
  <c r="W4245" i="3"/>
  <c r="V4245" i="3" s="1"/>
  <c r="S4245" i="3"/>
  <c r="R4245" i="3"/>
  <c r="P4245" i="3"/>
  <c r="O4245" i="3"/>
  <c r="U4245" i="3" s="1"/>
  <c r="W4244" i="3"/>
  <c r="V4244" i="3" s="1"/>
  <c r="S4244" i="3"/>
  <c r="R4244" i="3"/>
  <c r="P4244" i="3"/>
  <c r="O4244" i="3"/>
  <c r="U4244" i="3" s="1"/>
  <c r="W4243" i="3"/>
  <c r="V4243" i="3" s="1"/>
  <c r="S4243" i="3"/>
  <c r="R4243" i="3"/>
  <c r="P4243" i="3"/>
  <c r="O4243" i="3"/>
  <c r="U4243" i="3" s="1"/>
  <c r="W4242" i="3"/>
  <c r="V4242" i="3" s="1"/>
  <c r="S4242" i="3"/>
  <c r="R4242" i="3"/>
  <c r="P4242" i="3"/>
  <c r="O4242" i="3"/>
  <c r="U4242" i="3" s="1"/>
  <c r="W4241" i="3"/>
  <c r="V4241" i="3" s="1"/>
  <c r="S4241" i="3"/>
  <c r="R4241" i="3"/>
  <c r="P4241" i="3"/>
  <c r="O4241" i="3"/>
  <c r="U4241" i="3" s="1"/>
  <c r="W4240" i="3"/>
  <c r="V4240" i="3" s="1"/>
  <c r="S4240" i="3"/>
  <c r="R4240" i="3"/>
  <c r="P4240" i="3"/>
  <c r="O4240" i="3"/>
  <c r="U4240" i="3" s="1"/>
  <c r="W4239" i="3"/>
  <c r="V4239" i="3" s="1"/>
  <c r="S4239" i="3"/>
  <c r="R4239" i="3"/>
  <c r="P4239" i="3"/>
  <c r="O4239" i="3"/>
  <c r="U4239" i="3" s="1"/>
  <c r="W4238" i="3"/>
  <c r="V4238" i="3" s="1"/>
  <c r="S4238" i="3"/>
  <c r="R4238" i="3"/>
  <c r="P4238" i="3"/>
  <c r="O4238" i="3"/>
  <c r="U4238" i="3" s="1"/>
  <c r="W4237" i="3"/>
  <c r="V4237" i="3"/>
  <c r="S4237" i="3"/>
  <c r="R4237" i="3"/>
  <c r="P4237" i="3"/>
  <c r="O4237" i="3"/>
  <c r="U4237" i="3" s="1"/>
  <c r="W4236" i="3"/>
  <c r="V4236" i="3" s="1"/>
  <c r="S4236" i="3"/>
  <c r="R4236" i="3"/>
  <c r="P4236" i="3"/>
  <c r="O4236" i="3"/>
  <c r="U4236" i="3" s="1"/>
  <c r="W4235" i="3"/>
  <c r="V4235" i="3" s="1"/>
  <c r="S4235" i="3"/>
  <c r="R4235" i="3"/>
  <c r="P4235" i="3"/>
  <c r="O4235" i="3"/>
  <c r="U4235" i="3" s="1"/>
  <c r="W4234" i="3"/>
  <c r="V4234" i="3" s="1"/>
  <c r="S4234" i="3"/>
  <c r="R4234" i="3"/>
  <c r="P4234" i="3"/>
  <c r="O4234" i="3"/>
  <c r="U4234" i="3" s="1"/>
  <c r="W4233" i="3"/>
  <c r="V4233" i="3" s="1"/>
  <c r="S4233" i="3"/>
  <c r="R4233" i="3"/>
  <c r="P4233" i="3"/>
  <c r="O4233" i="3"/>
  <c r="U4233" i="3" s="1"/>
  <c r="W4232" i="3"/>
  <c r="V4232" i="3" s="1"/>
  <c r="S4232" i="3"/>
  <c r="R4232" i="3"/>
  <c r="P4232" i="3"/>
  <c r="O4232" i="3"/>
  <c r="U4232" i="3" s="1"/>
  <c r="W4231" i="3"/>
  <c r="V4231" i="3" s="1"/>
  <c r="S4231" i="3"/>
  <c r="R4231" i="3"/>
  <c r="P4231" i="3"/>
  <c r="O4231" i="3"/>
  <c r="U4231" i="3" s="1"/>
  <c r="W4230" i="3"/>
  <c r="V4230" i="3" s="1"/>
  <c r="S4230" i="3"/>
  <c r="R4230" i="3"/>
  <c r="P4230" i="3"/>
  <c r="O4230" i="3"/>
  <c r="U4230" i="3" s="1"/>
  <c r="W4229" i="3"/>
  <c r="V4229" i="3" s="1"/>
  <c r="S4229" i="3"/>
  <c r="R4229" i="3"/>
  <c r="P4229" i="3"/>
  <c r="O4229" i="3"/>
  <c r="U4229" i="3" s="1"/>
  <c r="W4228" i="3"/>
  <c r="V4228" i="3" s="1"/>
  <c r="S4228" i="3"/>
  <c r="R4228" i="3"/>
  <c r="P4228" i="3"/>
  <c r="O4228" i="3"/>
  <c r="U4228" i="3" s="1"/>
  <c r="W4227" i="3"/>
  <c r="V4227" i="3" s="1"/>
  <c r="S4227" i="3"/>
  <c r="R4227" i="3"/>
  <c r="P4227" i="3"/>
  <c r="O4227" i="3"/>
  <c r="U4227" i="3" s="1"/>
  <c r="W4226" i="3"/>
  <c r="V4226" i="3" s="1"/>
  <c r="S4226" i="3"/>
  <c r="R4226" i="3"/>
  <c r="P4226" i="3"/>
  <c r="O4226" i="3"/>
  <c r="U4226" i="3" s="1"/>
  <c r="W4225" i="3"/>
  <c r="V4225" i="3" s="1"/>
  <c r="S4225" i="3"/>
  <c r="R4225" i="3"/>
  <c r="P4225" i="3"/>
  <c r="O4225" i="3"/>
  <c r="U4225" i="3" s="1"/>
  <c r="W4224" i="3"/>
  <c r="V4224" i="3" s="1"/>
  <c r="S4224" i="3"/>
  <c r="R4224" i="3"/>
  <c r="P4224" i="3"/>
  <c r="O4224" i="3"/>
  <c r="U4224" i="3" s="1"/>
  <c r="W4223" i="3"/>
  <c r="V4223" i="3" s="1"/>
  <c r="S4223" i="3"/>
  <c r="R4223" i="3"/>
  <c r="P4223" i="3"/>
  <c r="O4223" i="3"/>
  <c r="U4223" i="3" s="1"/>
  <c r="W4222" i="3"/>
  <c r="V4222" i="3" s="1"/>
  <c r="S4222" i="3"/>
  <c r="R4222" i="3"/>
  <c r="P4222" i="3"/>
  <c r="O4222" i="3"/>
  <c r="U4222" i="3" s="1"/>
  <c r="W4221" i="3"/>
  <c r="V4221" i="3"/>
  <c r="S4221" i="3"/>
  <c r="R4221" i="3"/>
  <c r="P4221" i="3"/>
  <c r="O4221" i="3"/>
  <c r="U4221" i="3" s="1"/>
  <c r="W4220" i="3"/>
  <c r="V4220" i="3" s="1"/>
  <c r="S4220" i="3"/>
  <c r="R4220" i="3"/>
  <c r="P4220" i="3"/>
  <c r="O4220" i="3"/>
  <c r="U4220" i="3" s="1"/>
  <c r="W4219" i="3"/>
  <c r="V4219" i="3" s="1"/>
  <c r="S4219" i="3"/>
  <c r="R4219" i="3"/>
  <c r="P4219" i="3"/>
  <c r="O4219" i="3"/>
  <c r="U4219" i="3" s="1"/>
  <c r="W4218" i="3"/>
  <c r="V4218" i="3" s="1"/>
  <c r="S4218" i="3"/>
  <c r="R4218" i="3"/>
  <c r="P4218" i="3"/>
  <c r="O4218" i="3"/>
  <c r="U4218" i="3" s="1"/>
  <c r="W4217" i="3"/>
  <c r="V4217" i="3" s="1"/>
  <c r="S4217" i="3"/>
  <c r="R4217" i="3"/>
  <c r="P4217" i="3"/>
  <c r="O4217" i="3"/>
  <c r="U4217" i="3" s="1"/>
  <c r="W4216" i="3"/>
  <c r="V4216" i="3" s="1"/>
  <c r="S4216" i="3"/>
  <c r="R4216" i="3"/>
  <c r="P4216" i="3"/>
  <c r="O4216" i="3"/>
  <c r="U4216" i="3" s="1"/>
  <c r="W4215" i="3"/>
  <c r="V4215" i="3" s="1"/>
  <c r="S4215" i="3"/>
  <c r="R4215" i="3"/>
  <c r="P4215" i="3"/>
  <c r="O4215" i="3"/>
  <c r="U4215" i="3" s="1"/>
  <c r="W4214" i="3"/>
  <c r="V4214" i="3" s="1"/>
  <c r="S4214" i="3"/>
  <c r="R4214" i="3"/>
  <c r="P4214" i="3"/>
  <c r="O4214" i="3"/>
  <c r="U4214" i="3" s="1"/>
  <c r="W4213" i="3"/>
  <c r="V4213" i="3" s="1"/>
  <c r="S4213" i="3"/>
  <c r="R4213" i="3"/>
  <c r="P4213" i="3"/>
  <c r="O4213" i="3"/>
  <c r="U4213" i="3" s="1"/>
  <c r="W4212" i="3"/>
  <c r="V4212" i="3" s="1"/>
  <c r="S4212" i="3"/>
  <c r="R4212" i="3"/>
  <c r="P4212" i="3"/>
  <c r="O4212" i="3"/>
  <c r="U4212" i="3" s="1"/>
  <c r="W4211" i="3"/>
  <c r="V4211" i="3" s="1"/>
  <c r="S4211" i="3"/>
  <c r="R4211" i="3"/>
  <c r="P4211" i="3"/>
  <c r="O4211" i="3"/>
  <c r="U4211" i="3" s="1"/>
  <c r="W4210" i="3"/>
  <c r="V4210" i="3" s="1"/>
  <c r="S4210" i="3"/>
  <c r="R4210" i="3"/>
  <c r="P4210" i="3"/>
  <c r="O4210" i="3"/>
  <c r="U4210" i="3" s="1"/>
  <c r="W4209" i="3"/>
  <c r="V4209" i="3" s="1"/>
  <c r="S4209" i="3"/>
  <c r="R4209" i="3"/>
  <c r="P4209" i="3"/>
  <c r="O4209" i="3"/>
  <c r="U4209" i="3" s="1"/>
  <c r="W4208" i="3"/>
  <c r="V4208" i="3" s="1"/>
  <c r="S4208" i="3"/>
  <c r="R4208" i="3"/>
  <c r="P4208" i="3"/>
  <c r="O4208" i="3"/>
  <c r="U4208" i="3" s="1"/>
  <c r="W4207" i="3"/>
  <c r="V4207" i="3" s="1"/>
  <c r="S4207" i="3"/>
  <c r="R4207" i="3"/>
  <c r="P4207" i="3"/>
  <c r="O4207" i="3"/>
  <c r="U4207" i="3" s="1"/>
  <c r="W4206" i="3"/>
  <c r="V4206" i="3" s="1"/>
  <c r="S4206" i="3"/>
  <c r="R4206" i="3"/>
  <c r="P4206" i="3"/>
  <c r="O4206" i="3"/>
  <c r="U4206" i="3" s="1"/>
  <c r="W4205" i="3"/>
  <c r="V4205" i="3"/>
  <c r="S4205" i="3"/>
  <c r="R4205" i="3"/>
  <c r="P4205" i="3"/>
  <c r="O4205" i="3"/>
  <c r="U4205" i="3" s="1"/>
  <c r="W4204" i="3"/>
  <c r="V4204" i="3" s="1"/>
  <c r="S4204" i="3"/>
  <c r="R4204" i="3"/>
  <c r="P4204" i="3"/>
  <c r="O4204" i="3"/>
  <c r="U4204" i="3" s="1"/>
  <c r="W4203" i="3"/>
  <c r="V4203" i="3" s="1"/>
  <c r="S4203" i="3"/>
  <c r="R4203" i="3"/>
  <c r="P4203" i="3"/>
  <c r="O4203" i="3"/>
  <c r="U4203" i="3" s="1"/>
  <c r="W4202" i="3"/>
  <c r="V4202" i="3" s="1"/>
  <c r="S4202" i="3"/>
  <c r="R4202" i="3"/>
  <c r="P4202" i="3"/>
  <c r="O4202" i="3"/>
  <c r="U4202" i="3" s="1"/>
  <c r="W4201" i="3"/>
  <c r="V4201" i="3" s="1"/>
  <c r="S4201" i="3"/>
  <c r="R4201" i="3"/>
  <c r="P4201" i="3"/>
  <c r="O4201" i="3"/>
  <c r="U4201" i="3" s="1"/>
  <c r="W4200" i="3"/>
  <c r="V4200" i="3" s="1"/>
  <c r="S4200" i="3"/>
  <c r="R4200" i="3"/>
  <c r="P4200" i="3"/>
  <c r="O4200" i="3"/>
  <c r="U4200" i="3" s="1"/>
  <c r="W4199" i="3"/>
  <c r="V4199" i="3" s="1"/>
  <c r="S4199" i="3"/>
  <c r="R4199" i="3"/>
  <c r="P4199" i="3"/>
  <c r="O4199" i="3"/>
  <c r="U4199" i="3" s="1"/>
  <c r="W4198" i="3"/>
  <c r="V4198" i="3" s="1"/>
  <c r="S4198" i="3"/>
  <c r="R4198" i="3"/>
  <c r="P4198" i="3"/>
  <c r="O4198" i="3"/>
  <c r="U4198" i="3" s="1"/>
  <c r="W4197" i="3"/>
  <c r="V4197" i="3" s="1"/>
  <c r="S4197" i="3"/>
  <c r="R4197" i="3"/>
  <c r="P4197" i="3"/>
  <c r="O4197" i="3"/>
  <c r="U4197" i="3" s="1"/>
  <c r="W4196" i="3"/>
  <c r="V4196" i="3" s="1"/>
  <c r="S4196" i="3"/>
  <c r="R4196" i="3"/>
  <c r="P4196" i="3"/>
  <c r="O4196" i="3"/>
  <c r="U4196" i="3" s="1"/>
  <c r="W4195" i="3"/>
  <c r="V4195" i="3" s="1"/>
  <c r="S4195" i="3"/>
  <c r="R4195" i="3"/>
  <c r="P4195" i="3"/>
  <c r="O4195" i="3"/>
  <c r="U4195" i="3" s="1"/>
  <c r="W4194" i="3"/>
  <c r="V4194" i="3" s="1"/>
  <c r="S4194" i="3"/>
  <c r="R4194" i="3"/>
  <c r="P4194" i="3"/>
  <c r="O4194" i="3"/>
  <c r="U4194" i="3" s="1"/>
  <c r="W4193" i="3"/>
  <c r="V4193" i="3" s="1"/>
  <c r="S4193" i="3"/>
  <c r="R4193" i="3"/>
  <c r="P4193" i="3"/>
  <c r="O4193" i="3"/>
  <c r="U4193" i="3" s="1"/>
  <c r="W4192" i="3"/>
  <c r="V4192" i="3" s="1"/>
  <c r="S4192" i="3"/>
  <c r="R4192" i="3"/>
  <c r="P4192" i="3"/>
  <c r="O4192" i="3"/>
  <c r="U4192" i="3" s="1"/>
  <c r="W4191" i="3"/>
  <c r="V4191" i="3" s="1"/>
  <c r="S4191" i="3"/>
  <c r="R4191" i="3"/>
  <c r="P4191" i="3"/>
  <c r="O4191" i="3"/>
  <c r="U4191" i="3" s="1"/>
  <c r="W4190" i="3"/>
  <c r="V4190" i="3" s="1"/>
  <c r="S4190" i="3"/>
  <c r="R4190" i="3"/>
  <c r="P4190" i="3"/>
  <c r="O4190" i="3"/>
  <c r="U4190" i="3" s="1"/>
  <c r="W4189" i="3"/>
  <c r="V4189" i="3"/>
  <c r="S4189" i="3"/>
  <c r="R4189" i="3"/>
  <c r="P4189" i="3"/>
  <c r="O4189" i="3"/>
  <c r="U4189" i="3" s="1"/>
  <c r="W4188" i="3"/>
  <c r="V4188" i="3" s="1"/>
  <c r="S4188" i="3"/>
  <c r="R4188" i="3"/>
  <c r="P4188" i="3"/>
  <c r="O4188" i="3"/>
  <c r="U4188" i="3" s="1"/>
  <c r="W4187" i="3"/>
  <c r="V4187" i="3" s="1"/>
  <c r="S4187" i="3"/>
  <c r="R4187" i="3"/>
  <c r="P4187" i="3"/>
  <c r="O4187" i="3"/>
  <c r="U4187" i="3" s="1"/>
  <c r="W4186" i="3"/>
  <c r="V4186" i="3" s="1"/>
  <c r="S4186" i="3"/>
  <c r="R4186" i="3"/>
  <c r="P4186" i="3"/>
  <c r="O4186" i="3"/>
  <c r="U4186" i="3" s="1"/>
  <c r="W4185" i="3"/>
  <c r="V4185" i="3" s="1"/>
  <c r="S4185" i="3"/>
  <c r="R4185" i="3"/>
  <c r="P4185" i="3"/>
  <c r="O4185" i="3"/>
  <c r="U4185" i="3" s="1"/>
  <c r="W4184" i="3"/>
  <c r="V4184" i="3" s="1"/>
  <c r="S4184" i="3"/>
  <c r="R4184" i="3"/>
  <c r="P4184" i="3"/>
  <c r="O4184" i="3"/>
  <c r="U4184" i="3" s="1"/>
  <c r="W4183" i="3"/>
  <c r="V4183" i="3" s="1"/>
  <c r="S4183" i="3"/>
  <c r="R4183" i="3"/>
  <c r="P4183" i="3"/>
  <c r="O4183" i="3"/>
  <c r="U4183" i="3" s="1"/>
  <c r="W4182" i="3"/>
  <c r="V4182" i="3" s="1"/>
  <c r="S4182" i="3"/>
  <c r="R4182" i="3"/>
  <c r="P4182" i="3"/>
  <c r="O4182" i="3"/>
  <c r="U4182" i="3" s="1"/>
  <c r="W4181" i="3"/>
  <c r="V4181" i="3" s="1"/>
  <c r="S4181" i="3"/>
  <c r="R4181" i="3"/>
  <c r="P4181" i="3"/>
  <c r="O4181" i="3"/>
  <c r="U4181" i="3" s="1"/>
  <c r="W4180" i="3"/>
  <c r="V4180" i="3" s="1"/>
  <c r="S4180" i="3"/>
  <c r="R4180" i="3"/>
  <c r="P4180" i="3"/>
  <c r="O4180" i="3"/>
  <c r="U4180" i="3" s="1"/>
  <c r="W4179" i="3"/>
  <c r="V4179" i="3" s="1"/>
  <c r="S4179" i="3"/>
  <c r="R4179" i="3"/>
  <c r="P4179" i="3"/>
  <c r="O4179" i="3"/>
  <c r="U4179" i="3" s="1"/>
  <c r="W4178" i="3"/>
  <c r="V4178" i="3" s="1"/>
  <c r="S4178" i="3"/>
  <c r="R4178" i="3"/>
  <c r="P4178" i="3"/>
  <c r="O4178" i="3"/>
  <c r="U4178" i="3" s="1"/>
  <c r="W4177" i="3"/>
  <c r="V4177" i="3" s="1"/>
  <c r="S4177" i="3"/>
  <c r="R4177" i="3"/>
  <c r="P4177" i="3"/>
  <c r="O4177" i="3"/>
  <c r="U4177" i="3" s="1"/>
  <c r="W4176" i="3"/>
  <c r="V4176" i="3" s="1"/>
  <c r="S4176" i="3"/>
  <c r="R4176" i="3"/>
  <c r="P4176" i="3"/>
  <c r="O4176" i="3"/>
  <c r="U4176" i="3" s="1"/>
  <c r="W4175" i="3"/>
  <c r="V4175" i="3"/>
  <c r="S4175" i="3"/>
  <c r="R4175" i="3"/>
  <c r="P4175" i="3"/>
  <c r="O4175" i="3"/>
  <c r="U4175" i="3" s="1"/>
  <c r="W4174" i="3"/>
  <c r="V4174" i="3" s="1"/>
  <c r="S4174" i="3"/>
  <c r="R4174" i="3"/>
  <c r="P4174" i="3"/>
  <c r="O4174" i="3"/>
  <c r="U4174" i="3" s="1"/>
  <c r="W4173" i="3"/>
  <c r="V4173" i="3" s="1"/>
  <c r="S4173" i="3"/>
  <c r="R4173" i="3"/>
  <c r="P4173" i="3"/>
  <c r="O4173" i="3"/>
  <c r="U4173" i="3" s="1"/>
  <c r="W4172" i="3"/>
  <c r="V4172" i="3" s="1"/>
  <c r="S4172" i="3"/>
  <c r="R4172" i="3"/>
  <c r="P4172" i="3"/>
  <c r="O4172" i="3"/>
  <c r="U4172" i="3" s="1"/>
  <c r="W4171" i="3"/>
  <c r="V4171" i="3" s="1"/>
  <c r="S4171" i="3"/>
  <c r="R4171" i="3"/>
  <c r="P4171" i="3"/>
  <c r="O4171" i="3"/>
  <c r="U4171" i="3" s="1"/>
  <c r="W4170" i="3"/>
  <c r="V4170" i="3" s="1"/>
  <c r="S4170" i="3"/>
  <c r="R4170" i="3"/>
  <c r="P4170" i="3"/>
  <c r="O4170" i="3"/>
  <c r="U4170" i="3" s="1"/>
  <c r="W4169" i="3"/>
  <c r="V4169" i="3" s="1"/>
  <c r="S4169" i="3"/>
  <c r="R4169" i="3"/>
  <c r="P4169" i="3"/>
  <c r="O4169" i="3"/>
  <c r="U4169" i="3" s="1"/>
  <c r="W4168" i="3"/>
  <c r="V4168" i="3" s="1"/>
  <c r="S4168" i="3"/>
  <c r="R4168" i="3"/>
  <c r="P4168" i="3"/>
  <c r="O4168" i="3"/>
  <c r="U4168" i="3" s="1"/>
  <c r="W4167" i="3"/>
  <c r="V4167" i="3" s="1"/>
  <c r="S4167" i="3"/>
  <c r="R4167" i="3"/>
  <c r="P4167" i="3"/>
  <c r="O4167" i="3"/>
  <c r="U4167" i="3" s="1"/>
  <c r="W4166" i="3"/>
  <c r="V4166" i="3" s="1"/>
  <c r="S4166" i="3"/>
  <c r="R4166" i="3"/>
  <c r="P4166" i="3"/>
  <c r="O4166" i="3"/>
  <c r="U4166" i="3" s="1"/>
  <c r="W4165" i="3"/>
  <c r="V4165" i="3" s="1"/>
  <c r="S4165" i="3"/>
  <c r="R4165" i="3"/>
  <c r="P4165" i="3"/>
  <c r="O4165" i="3"/>
  <c r="U4165" i="3" s="1"/>
  <c r="W4164" i="3"/>
  <c r="V4164" i="3" s="1"/>
  <c r="S4164" i="3"/>
  <c r="R4164" i="3"/>
  <c r="P4164" i="3"/>
  <c r="O4164" i="3"/>
  <c r="U4164" i="3" s="1"/>
  <c r="W4163" i="3"/>
  <c r="V4163" i="3" s="1"/>
  <c r="S4163" i="3"/>
  <c r="R4163" i="3"/>
  <c r="P4163" i="3"/>
  <c r="O4163" i="3"/>
  <c r="U4163" i="3" s="1"/>
  <c r="W4162" i="3"/>
  <c r="V4162" i="3" s="1"/>
  <c r="S4162" i="3"/>
  <c r="R4162" i="3"/>
  <c r="P4162" i="3"/>
  <c r="O4162" i="3"/>
  <c r="U4162" i="3" s="1"/>
  <c r="W4161" i="3"/>
  <c r="V4161" i="3"/>
  <c r="S4161" i="3"/>
  <c r="R4161" i="3"/>
  <c r="P4161" i="3"/>
  <c r="O4161" i="3"/>
  <c r="U4161" i="3" s="1"/>
  <c r="W4160" i="3"/>
  <c r="V4160" i="3" s="1"/>
  <c r="S4160" i="3"/>
  <c r="R4160" i="3"/>
  <c r="P4160" i="3"/>
  <c r="O4160" i="3"/>
  <c r="U4160" i="3" s="1"/>
  <c r="W4159" i="3"/>
  <c r="V4159" i="3" s="1"/>
  <c r="S4159" i="3"/>
  <c r="R4159" i="3"/>
  <c r="P4159" i="3"/>
  <c r="O4159" i="3"/>
  <c r="U4159" i="3" s="1"/>
  <c r="W4158" i="3"/>
  <c r="V4158" i="3" s="1"/>
  <c r="S4158" i="3"/>
  <c r="R4158" i="3"/>
  <c r="P4158" i="3"/>
  <c r="O4158" i="3"/>
  <c r="U4158" i="3" s="1"/>
  <c r="W4157" i="3"/>
  <c r="V4157" i="3" s="1"/>
  <c r="S4157" i="3"/>
  <c r="R4157" i="3"/>
  <c r="P4157" i="3"/>
  <c r="O4157" i="3"/>
  <c r="U4157" i="3" s="1"/>
  <c r="W4156" i="3"/>
  <c r="V4156" i="3" s="1"/>
  <c r="S4156" i="3"/>
  <c r="R4156" i="3"/>
  <c r="P4156" i="3"/>
  <c r="O4156" i="3"/>
  <c r="U4156" i="3" s="1"/>
  <c r="W4155" i="3"/>
  <c r="V4155" i="3" s="1"/>
  <c r="S4155" i="3"/>
  <c r="R4155" i="3"/>
  <c r="P4155" i="3"/>
  <c r="O4155" i="3"/>
  <c r="U4155" i="3" s="1"/>
  <c r="W4154" i="3"/>
  <c r="V4154" i="3" s="1"/>
  <c r="S4154" i="3"/>
  <c r="R4154" i="3"/>
  <c r="P4154" i="3"/>
  <c r="O4154" i="3"/>
  <c r="U4154" i="3" s="1"/>
  <c r="W4153" i="3"/>
  <c r="V4153" i="3" s="1"/>
  <c r="S4153" i="3"/>
  <c r="R4153" i="3"/>
  <c r="P4153" i="3"/>
  <c r="O4153" i="3"/>
  <c r="U4153" i="3" s="1"/>
  <c r="W4152" i="3"/>
  <c r="V4152" i="3" s="1"/>
  <c r="S4152" i="3"/>
  <c r="R4152" i="3"/>
  <c r="P4152" i="3"/>
  <c r="O4152" i="3"/>
  <c r="U4152" i="3" s="1"/>
  <c r="W4151" i="3"/>
  <c r="V4151" i="3" s="1"/>
  <c r="S4151" i="3"/>
  <c r="R4151" i="3"/>
  <c r="P4151" i="3"/>
  <c r="O4151" i="3"/>
  <c r="U4151" i="3" s="1"/>
  <c r="W4150" i="3"/>
  <c r="V4150" i="3" s="1"/>
  <c r="S4150" i="3"/>
  <c r="R4150" i="3"/>
  <c r="P4150" i="3"/>
  <c r="O4150" i="3"/>
  <c r="U4150" i="3" s="1"/>
  <c r="W4149" i="3"/>
  <c r="V4149" i="3" s="1"/>
  <c r="S4149" i="3"/>
  <c r="R4149" i="3"/>
  <c r="P4149" i="3"/>
  <c r="O4149" i="3"/>
  <c r="U4149" i="3" s="1"/>
  <c r="W4148" i="3"/>
  <c r="V4148" i="3" s="1"/>
  <c r="S4148" i="3"/>
  <c r="R4148" i="3"/>
  <c r="P4148" i="3"/>
  <c r="O4148" i="3"/>
  <c r="U4148" i="3" s="1"/>
  <c r="W4147" i="3"/>
  <c r="V4147" i="3" s="1"/>
  <c r="S4147" i="3"/>
  <c r="R4147" i="3"/>
  <c r="P4147" i="3"/>
  <c r="O4147" i="3"/>
  <c r="U4147" i="3" s="1"/>
  <c r="W4146" i="3"/>
  <c r="V4146" i="3" s="1"/>
  <c r="S4146" i="3"/>
  <c r="R4146" i="3"/>
  <c r="P4146" i="3"/>
  <c r="O4146" i="3"/>
  <c r="U4146" i="3" s="1"/>
  <c r="W4145" i="3"/>
  <c r="V4145" i="3" s="1"/>
  <c r="S4145" i="3"/>
  <c r="R4145" i="3"/>
  <c r="P4145" i="3"/>
  <c r="O4145" i="3"/>
  <c r="U4145" i="3" s="1"/>
  <c r="W4144" i="3"/>
  <c r="V4144" i="3" s="1"/>
  <c r="S4144" i="3"/>
  <c r="R4144" i="3"/>
  <c r="P4144" i="3"/>
  <c r="O4144" i="3"/>
  <c r="U4144" i="3" s="1"/>
  <c r="W4143" i="3"/>
  <c r="V4143" i="3" s="1"/>
  <c r="S4143" i="3"/>
  <c r="R4143" i="3"/>
  <c r="P4143" i="3"/>
  <c r="O4143" i="3"/>
  <c r="U4143" i="3" s="1"/>
  <c r="W4142" i="3"/>
  <c r="V4142" i="3" s="1"/>
  <c r="S4142" i="3"/>
  <c r="R4142" i="3"/>
  <c r="P4142" i="3"/>
  <c r="O4142" i="3"/>
  <c r="U4142" i="3" s="1"/>
  <c r="W4141" i="3"/>
  <c r="V4141" i="3" s="1"/>
  <c r="S4141" i="3"/>
  <c r="R4141" i="3"/>
  <c r="P4141" i="3"/>
  <c r="O4141" i="3"/>
  <c r="U4141" i="3" s="1"/>
  <c r="W4140" i="3"/>
  <c r="V4140" i="3" s="1"/>
  <c r="S4140" i="3"/>
  <c r="R4140" i="3"/>
  <c r="P4140" i="3"/>
  <c r="O4140" i="3"/>
  <c r="U4140" i="3" s="1"/>
  <c r="W4139" i="3"/>
  <c r="V4139" i="3"/>
  <c r="S4139" i="3"/>
  <c r="R4139" i="3"/>
  <c r="P4139" i="3"/>
  <c r="O4139" i="3"/>
  <c r="U4139" i="3" s="1"/>
  <c r="W4138" i="3"/>
  <c r="V4138" i="3" s="1"/>
  <c r="S4138" i="3"/>
  <c r="R4138" i="3"/>
  <c r="P4138" i="3"/>
  <c r="O4138" i="3"/>
  <c r="U4138" i="3" s="1"/>
  <c r="W4137" i="3"/>
  <c r="V4137" i="3" s="1"/>
  <c r="S4137" i="3"/>
  <c r="R4137" i="3"/>
  <c r="P4137" i="3"/>
  <c r="O4137" i="3"/>
  <c r="U4137" i="3" s="1"/>
  <c r="W4136" i="3"/>
  <c r="V4136" i="3" s="1"/>
  <c r="S4136" i="3"/>
  <c r="R4136" i="3"/>
  <c r="P4136" i="3"/>
  <c r="O4136" i="3"/>
  <c r="U4136" i="3" s="1"/>
  <c r="W4135" i="3"/>
  <c r="V4135" i="3"/>
  <c r="S4135" i="3"/>
  <c r="R4135" i="3"/>
  <c r="P4135" i="3"/>
  <c r="O4135" i="3"/>
  <c r="U4135" i="3" s="1"/>
  <c r="W4134" i="3"/>
  <c r="V4134" i="3" s="1"/>
  <c r="S4134" i="3"/>
  <c r="R4134" i="3"/>
  <c r="P4134" i="3"/>
  <c r="O4134" i="3"/>
  <c r="U4134" i="3" s="1"/>
  <c r="W4133" i="3"/>
  <c r="V4133" i="3" s="1"/>
  <c r="S4133" i="3"/>
  <c r="R4133" i="3"/>
  <c r="P4133" i="3"/>
  <c r="O4133" i="3"/>
  <c r="U4133" i="3" s="1"/>
  <c r="W4132" i="3"/>
  <c r="V4132" i="3" s="1"/>
  <c r="S4132" i="3"/>
  <c r="R4132" i="3"/>
  <c r="P4132" i="3"/>
  <c r="O4132" i="3"/>
  <c r="U4132" i="3" s="1"/>
  <c r="W4131" i="3"/>
  <c r="V4131" i="3" s="1"/>
  <c r="S4131" i="3"/>
  <c r="R4131" i="3"/>
  <c r="P4131" i="3"/>
  <c r="O4131" i="3"/>
  <c r="U4131" i="3" s="1"/>
  <c r="W4130" i="3"/>
  <c r="V4130" i="3" s="1"/>
  <c r="S4130" i="3"/>
  <c r="R4130" i="3"/>
  <c r="P4130" i="3"/>
  <c r="O4130" i="3"/>
  <c r="U4130" i="3" s="1"/>
  <c r="W4129" i="3"/>
  <c r="V4129" i="3" s="1"/>
  <c r="S4129" i="3"/>
  <c r="R4129" i="3"/>
  <c r="P4129" i="3"/>
  <c r="O4129" i="3"/>
  <c r="U4129" i="3" s="1"/>
  <c r="W4128" i="3"/>
  <c r="V4128" i="3" s="1"/>
  <c r="S4128" i="3"/>
  <c r="R4128" i="3"/>
  <c r="P4128" i="3"/>
  <c r="O4128" i="3"/>
  <c r="U4128" i="3" s="1"/>
  <c r="W4127" i="3"/>
  <c r="V4127" i="3" s="1"/>
  <c r="S4127" i="3"/>
  <c r="R4127" i="3"/>
  <c r="P4127" i="3"/>
  <c r="O4127" i="3"/>
  <c r="U4127" i="3" s="1"/>
  <c r="W4126" i="3"/>
  <c r="V4126" i="3" s="1"/>
  <c r="S4126" i="3"/>
  <c r="R4126" i="3"/>
  <c r="P4126" i="3"/>
  <c r="O4126" i="3"/>
  <c r="U4126" i="3" s="1"/>
  <c r="W4125" i="3"/>
  <c r="V4125" i="3" s="1"/>
  <c r="S4125" i="3"/>
  <c r="R4125" i="3"/>
  <c r="P4125" i="3"/>
  <c r="O4125" i="3"/>
  <c r="U4125" i="3" s="1"/>
  <c r="W4124" i="3"/>
  <c r="V4124" i="3" s="1"/>
  <c r="S4124" i="3"/>
  <c r="R4124" i="3"/>
  <c r="P4124" i="3"/>
  <c r="O4124" i="3"/>
  <c r="U4124" i="3" s="1"/>
  <c r="W4123" i="3"/>
  <c r="V4123" i="3" s="1"/>
  <c r="S4123" i="3"/>
  <c r="R4123" i="3"/>
  <c r="P4123" i="3"/>
  <c r="O4123" i="3"/>
  <c r="U4123" i="3" s="1"/>
  <c r="W4122" i="3"/>
  <c r="V4122" i="3" s="1"/>
  <c r="S4122" i="3"/>
  <c r="R4122" i="3"/>
  <c r="P4122" i="3"/>
  <c r="O4122" i="3"/>
  <c r="U4122" i="3" s="1"/>
  <c r="W4121" i="3"/>
  <c r="V4121" i="3" s="1"/>
  <c r="S4121" i="3"/>
  <c r="R4121" i="3"/>
  <c r="P4121" i="3"/>
  <c r="O4121" i="3"/>
  <c r="U4121" i="3" s="1"/>
  <c r="W4120" i="3"/>
  <c r="V4120" i="3" s="1"/>
  <c r="S4120" i="3"/>
  <c r="R4120" i="3"/>
  <c r="P4120" i="3"/>
  <c r="O4120" i="3"/>
  <c r="U4120" i="3" s="1"/>
  <c r="W4119" i="3"/>
  <c r="V4119" i="3" s="1"/>
  <c r="S4119" i="3"/>
  <c r="R4119" i="3"/>
  <c r="P4119" i="3"/>
  <c r="O4119" i="3"/>
  <c r="U4119" i="3" s="1"/>
  <c r="W4118" i="3"/>
  <c r="V4118" i="3" s="1"/>
  <c r="S4118" i="3"/>
  <c r="R4118" i="3"/>
  <c r="P4118" i="3"/>
  <c r="O4118" i="3"/>
  <c r="U4118" i="3" s="1"/>
  <c r="W4117" i="3"/>
  <c r="V4117" i="3" s="1"/>
  <c r="S4117" i="3"/>
  <c r="R4117" i="3"/>
  <c r="P4117" i="3"/>
  <c r="O4117" i="3"/>
  <c r="U4117" i="3" s="1"/>
  <c r="W4116" i="3"/>
  <c r="V4116" i="3" s="1"/>
  <c r="S4116" i="3"/>
  <c r="R4116" i="3"/>
  <c r="P4116" i="3"/>
  <c r="O4116" i="3"/>
  <c r="U4116" i="3" s="1"/>
  <c r="W4115" i="3"/>
  <c r="V4115" i="3" s="1"/>
  <c r="S4115" i="3"/>
  <c r="R4115" i="3"/>
  <c r="P4115" i="3"/>
  <c r="O4115" i="3"/>
  <c r="U4115" i="3" s="1"/>
  <c r="W4114" i="3"/>
  <c r="V4114" i="3" s="1"/>
  <c r="S4114" i="3"/>
  <c r="R4114" i="3"/>
  <c r="P4114" i="3"/>
  <c r="O4114" i="3"/>
  <c r="U4114" i="3" s="1"/>
  <c r="W4113" i="3"/>
  <c r="V4113" i="3" s="1"/>
  <c r="S4113" i="3"/>
  <c r="R4113" i="3"/>
  <c r="P4113" i="3"/>
  <c r="O4113" i="3"/>
  <c r="U4113" i="3" s="1"/>
  <c r="W4112" i="3"/>
  <c r="V4112" i="3" s="1"/>
  <c r="S4112" i="3"/>
  <c r="R4112" i="3"/>
  <c r="P4112" i="3"/>
  <c r="O4112" i="3"/>
  <c r="U4112" i="3" s="1"/>
  <c r="W4111" i="3"/>
  <c r="V4111" i="3" s="1"/>
  <c r="S4111" i="3"/>
  <c r="R4111" i="3"/>
  <c r="P4111" i="3"/>
  <c r="O4111" i="3"/>
  <c r="U4111" i="3" s="1"/>
  <c r="W4110" i="3"/>
  <c r="V4110" i="3" s="1"/>
  <c r="S4110" i="3"/>
  <c r="R4110" i="3"/>
  <c r="P4110" i="3"/>
  <c r="O4110" i="3"/>
  <c r="U4110" i="3" s="1"/>
  <c r="W4109" i="3"/>
  <c r="V4109" i="3" s="1"/>
  <c r="S4109" i="3"/>
  <c r="R4109" i="3"/>
  <c r="P4109" i="3"/>
  <c r="O4109" i="3"/>
  <c r="U4109" i="3" s="1"/>
  <c r="W4108" i="3"/>
  <c r="V4108" i="3" s="1"/>
  <c r="S4108" i="3"/>
  <c r="R4108" i="3"/>
  <c r="P4108" i="3"/>
  <c r="O4108" i="3"/>
  <c r="U4108" i="3" s="1"/>
  <c r="W4107" i="3"/>
  <c r="V4107" i="3" s="1"/>
  <c r="S4107" i="3"/>
  <c r="R4107" i="3"/>
  <c r="P4107" i="3"/>
  <c r="O4107" i="3"/>
  <c r="U4107" i="3" s="1"/>
  <c r="W4106" i="3"/>
  <c r="V4106" i="3" s="1"/>
  <c r="S4106" i="3"/>
  <c r="R4106" i="3"/>
  <c r="P4106" i="3"/>
  <c r="O4106" i="3"/>
  <c r="U4106" i="3" s="1"/>
  <c r="W4105" i="3"/>
  <c r="V4105" i="3" s="1"/>
  <c r="S4105" i="3"/>
  <c r="R4105" i="3"/>
  <c r="P4105" i="3"/>
  <c r="O4105" i="3"/>
  <c r="U4105" i="3" s="1"/>
  <c r="W4104" i="3"/>
  <c r="V4104" i="3" s="1"/>
  <c r="S4104" i="3"/>
  <c r="R4104" i="3"/>
  <c r="P4104" i="3"/>
  <c r="O4104" i="3"/>
  <c r="U4104" i="3" s="1"/>
  <c r="W4103" i="3"/>
  <c r="V4103" i="3" s="1"/>
  <c r="S4103" i="3"/>
  <c r="R4103" i="3"/>
  <c r="P4103" i="3"/>
  <c r="O4103" i="3"/>
  <c r="U4103" i="3" s="1"/>
  <c r="W4102" i="3"/>
  <c r="V4102" i="3" s="1"/>
  <c r="S4102" i="3"/>
  <c r="R4102" i="3"/>
  <c r="P4102" i="3"/>
  <c r="O4102" i="3"/>
  <c r="U4102" i="3" s="1"/>
  <c r="W4101" i="3"/>
  <c r="V4101" i="3" s="1"/>
  <c r="S4101" i="3"/>
  <c r="R4101" i="3"/>
  <c r="P4101" i="3"/>
  <c r="O4101" i="3"/>
  <c r="U4101" i="3" s="1"/>
  <c r="W4100" i="3"/>
  <c r="V4100" i="3" s="1"/>
  <c r="S4100" i="3"/>
  <c r="R4100" i="3"/>
  <c r="P4100" i="3"/>
  <c r="O4100" i="3"/>
  <c r="U4100" i="3" s="1"/>
  <c r="W4099" i="3"/>
  <c r="V4099" i="3" s="1"/>
  <c r="S4099" i="3"/>
  <c r="R4099" i="3"/>
  <c r="P4099" i="3"/>
  <c r="O4099" i="3"/>
  <c r="U4099" i="3" s="1"/>
  <c r="W4098" i="3"/>
  <c r="V4098" i="3" s="1"/>
  <c r="S4098" i="3"/>
  <c r="R4098" i="3"/>
  <c r="P4098" i="3"/>
  <c r="O4098" i="3"/>
  <c r="U4098" i="3" s="1"/>
  <c r="W4097" i="3"/>
  <c r="V4097" i="3" s="1"/>
  <c r="S4097" i="3"/>
  <c r="R4097" i="3"/>
  <c r="P4097" i="3"/>
  <c r="O4097" i="3"/>
  <c r="U4097" i="3" s="1"/>
  <c r="W4096" i="3"/>
  <c r="V4096" i="3" s="1"/>
  <c r="S4096" i="3"/>
  <c r="R4096" i="3"/>
  <c r="P4096" i="3"/>
  <c r="O4096" i="3"/>
  <c r="U4096" i="3" s="1"/>
  <c r="W4095" i="3"/>
  <c r="V4095" i="3" s="1"/>
  <c r="S4095" i="3"/>
  <c r="R4095" i="3"/>
  <c r="P4095" i="3"/>
  <c r="O4095" i="3"/>
  <c r="U4095" i="3" s="1"/>
  <c r="W4094" i="3"/>
  <c r="V4094" i="3" s="1"/>
  <c r="S4094" i="3"/>
  <c r="R4094" i="3"/>
  <c r="P4094" i="3"/>
  <c r="O4094" i="3"/>
  <c r="U4094" i="3" s="1"/>
  <c r="W4093" i="3"/>
  <c r="V4093" i="3" s="1"/>
  <c r="S4093" i="3"/>
  <c r="R4093" i="3"/>
  <c r="P4093" i="3"/>
  <c r="O4093" i="3"/>
  <c r="U4093" i="3" s="1"/>
  <c r="W4092" i="3"/>
  <c r="V4092" i="3" s="1"/>
  <c r="S4092" i="3"/>
  <c r="R4092" i="3"/>
  <c r="P4092" i="3"/>
  <c r="O4092" i="3"/>
  <c r="U4092" i="3" s="1"/>
  <c r="W4091" i="3"/>
  <c r="V4091" i="3" s="1"/>
  <c r="S4091" i="3"/>
  <c r="R4091" i="3"/>
  <c r="P4091" i="3"/>
  <c r="O4091" i="3"/>
  <c r="U4091" i="3" s="1"/>
  <c r="W4090" i="3"/>
  <c r="V4090" i="3" s="1"/>
  <c r="S4090" i="3"/>
  <c r="R4090" i="3"/>
  <c r="P4090" i="3"/>
  <c r="O4090" i="3"/>
  <c r="U4090" i="3" s="1"/>
  <c r="W4089" i="3"/>
  <c r="V4089" i="3" s="1"/>
  <c r="S4089" i="3"/>
  <c r="R4089" i="3"/>
  <c r="P4089" i="3"/>
  <c r="O4089" i="3"/>
  <c r="U4089" i="3" s="1"/>
  <c r="W4088" i="3"/>
  <c r="V4088" i="3" s="1"/>
  <c r="S4088" i="3"/>
  <c r="R4088" i="3"/>
  <c r="P4088" i="3"/>
  <c r="O4088" i="3"/>
  <c r="U4088" i="3" s="1"/>
  <c r="W4087" i="3"/>
  <c r="V4087" i="3" s="1"/>
  <c r="S4087" i="3"/>
  <c r="R4087" i="3"/>
  <c r="P4087" i="3"/>
  <c r="O4087" i="3"/>
  <c r="U4087" i="3" s="1"/>
  <c r="W4086" i="3"/>
  <c r="V4086" i="3" s="1"/>
  <c r="S4086" i="3"/>
  <c r="R4086" i="3"/>
  <c r="P4086" i="3"/>
  <c r="O4086" i="3"/>
  <c r="U4086" i="3" s="1"/>
  <c r="W4085" i="3"/>
  <c r="V4085" i="3" s="1"/>
  <c r="S4085" i="3"/>
  <c r="R4085" i="3"/>
  <c r="P4085" i="3"/>
  <c r="O4085" i="3"/>
  <c r="U4085" i="3" s="1"/>
  <c r="W4084" i="3"/>
  <c r="V4084" i="3" s="1"/>
  <c r="S4084" i="3"/>
  <c r="R4084" i="3"/>
  <c r="P4084" i="3"/>
  <c r="O4084" i="3"/>
  <c r="U4084" i="3" s="1"/>
  <c r="W4083" i="3"/>
  <c r="V4083" i="3"/>
  <c r="S4083" i="3"/>
  <c r="R4083" i="3"/>
  <c r="P4083" i="3"/>
  <c r="O4083" i="3"/>
  <c r="U4083" i="3" s="1"/>
  <c r="W4082" i="3"/>
  <c r="V4082" i="3" s="1"/>
  <c r="S4082" i="3"/>
  <c r="R4082" i="3"/>
  <c r="P4082" i="3"/>
  <c r="O4082" i="3"/>
  <c r="U4082" i="3" s="1"/>
  <c r="W4081" i="3"/>
  <c r="V4081" i="3" s="1"/>
  <c r="S4081" i="3"/>
  <c r="R4081" i="3"/>
  <c r="P4081" i="3"/>
  <c r="O4081" i="3"/>
  <c r="U4081" i="3" s="1"/>
  <c r="W4080" i="3"/>
  <c r="V4080" i="3" s="1"/>
  <c r="S4080" i="3"/>
  <c r="R4080" i="3"/>
  <c r="P4080" i="3"/>
  <c r="O4080" i="3"/>
  <c r="U4080" i="3" s="1"/>
  <c r="W4079" i="3"/>
  <c r="V4079" i="3"/>
  <c r="S4079" i="3"/>
  <c r="R4079" i="3"/>
  <c r="P4079" i="3"/>
  <c r="O4079" i="3"/>
  <c r="U4079" i="3" s="1"/>
  <c r="W4078" i="3"/>
  <c r="V4078" i="3" s="1"/>
  <c r="S4078" i="3"/>
  <c r="R4078" i="3"/>
  <c r="P4078" i="3"/>
  <c r="O4078" i="3"/>
  <c r="U4078" i="3" s="1"/>
  <c r="W4077" i="3"/>
  <c r="V4077" i="3"/>
  <c r="S4077" i="3"/>
  <c r="R4077" i="3"/>
  <c r="P4077" i="3"/>
  <c r="O4077" i="3"/>
  <c r="U4077" i="3" s="1"/>
  <c r="W4076" i="3"/>
  <c r="V4076" i="3" s="1"/>
  <c r="S4076" i="3"/>
  <c r="R4076" i="3"/>
  <c r="P4076" i="3"/>
  <c r="O4076" i="3"/>
  <c r="U4076" i="3" s="1"/>
  <c r="W4075" i="3"/>
  <c r="V4075" i="3" s="1"/>
  <c r="S4075" i="3"/>
  <c r="R4075" i="3"/>
  <c r="P4075" i="3"/>
  <c r="O4075" i="3"/>
  <c r="U4075" i="3" s="1"/>
  <c r="W4074" i="3"/>
  <c r="V4074" i="3" s="1"/>
  <c r="S4074" i="3"/>
  <c r="R4074" i="3"/>
  <c r="P4074" i="3"/>
  <c r="O4074" i="3"/>
  <c r="U4074" i="3" s="1"/>
  <c r="W4073" i="3"/>
  <c r="V4073" i="3" s="1"/>
  <c r="S4073" i="3"/>
  <c r="R4073" i="3"/>
  <c r="P4073" i="3"/>
  <c r="O4073" i="3"/>
  <c r="U4073" i="3" s="1"/>
  <c r="W4072" i="3"/>
  <c r="V4072" i="3" s="1"/>
  <c r="S4072" i="3"/>
  <c r="R4072" i="3"/>
  <c r="P4072" i="3"/>
  <c r="O4072" i="3"/>
  <c r="U4072" i="3" s="1"/>
  <c r="W4071" i="3"/>
  <c r="V4071" i="3" s="1"/>
  <c r="S4071" i="3"/>
  <c r="R4071" i="3"/>
  <c r="P4071" i="3"/>
  <c r="O4071" i="3"/>
  <c r="U4071" i="3" s="1"/>
  <c r="W4070" i="3"/>
  <c r="V4070" i="3" s="1"/>
  <c r="S4070" i="3"/>
  <c r="R4070" i="3"/>
  <c r="P4070" i="3"/>
  <c r="O4070" i="3"/>
  <c r="U4070" i="3" s="1"/>
  <c r="W4069" i="3"/>
  <c r="V4069" i="3" s="1"/>
  <c r="S4069" i="3"/>
  <c r="R4069" i="3"/>
  <c r="P4069" i="3"/>
  <c r="O4069" i="3"/>
  <c r="U4069" i="3" s="1"/>
  <c r="W4068" i="3"/>
  <c r="V4068" i="3" s="1"/>
  <c r="S4068" i="3"/>
  <c r="R4068" i="3"/>
  <c r="P4068" i="3"/>
  <c r="O4068" i="3"/>
  <c r="U4068" i="3" s="1"/>
  <c r="W4067" i="3"/>
  <c r="V4067" i="3"/>
  <c r="S4067" i="3"/>
  <c r="R4067" i="3"/>
  <c r="P4067" i="3"/>
  <c r="O4067" i="3"/>
  <c r="U4067" i="3" s="1"/>
  <c r="W4066" i="3"/>
  <c r="V4066" i="3" s="1"/>
  <c r="S4066" i="3"/>
  <c r="R4066" i="3"/>
  <c r="P4066" i="3"/>
  <c r="O4066" i="3"/>
  <c r="U4066" i="3" s="1"/>
  <c r="W4065" i="3"/>
  <c r="V4065" i="3"/>
  <c r="S4065" i="3"/>
  <c r="R4065" i="3"/>
  <c r="P4065" i="3"/>
  <c r="O4065" i="3"/>
  <c r="U4065" i="3" s="1"/>
  <c r="W4064" i="3"/>
  <c r="V4064" i="3" s="1"/>
  <c r="S4064" i="3"/>
  <c r="R4064" i="3"/>
  <c r="P4064" i="3"/>
  <c r="O4064" i="3"/>
  <c r="U4064" i="3" s="1"/>
  <c r="W4063" i="3"/>
  <c r="V4063" i="3" s="1"/>
  <c r="S4063" i="3"/>
  <c r="R4063" i="3"/>
  <c r="P4063" i="3"/>
  <c r="O4063" i="3"/>
  <c r="U4063" i="3" s="1"/>
  <c r="W4062" i="3"/>
  <c r="V4062" i="3" s="1"/>
  <c r="S4062" i="3"/>
  <c r="R4062" i="3"/>
  <c r="P4062" i="3"/>
  <c r="O4062" i="3"/>
  <c r="U4062" i="3" s="1"/>
  <c r="W4061" i="3"/>
  <c r="V4061" i="3" s="1"/>
  <c r="S4061" i="3"/>
  <c r="R4061" i="3"/>
  <c r="P4061" i="3"/>
  <c r="O4061" i="3"/>
  <c r="U4061" i="3" s="1"/>
  <c r="W4060" i="3"/>
  <c r="V4060" i="3" s="1"/>
  <c r="S4060" i="3"/>
  <c r="R4060" i="3"/>
  <c r="P4060" i="3"/>
  <c r="O4060" i="3"/>
  <c r="U4060" i="3" s="1"/>
  <c r="W4059" i="3"/>
  <c r="V4059" i="3" s="1"/>
  <c r="S4059" i="3"/>
  <c r="R4059" i="3"/>
  <c r="P4059" i="3"/>
  <c r="O4059" i="3"/>
  <c r="U4059" i="3" s="1"/>
  <c r="W4058" i="3"/>
  <c r="V4058" i="3" s="1"/>
  <c r="S4058" i="3"/>
  <c r="R4058" i="3"/>
  <c r="P4058" i="3"/>
  <c r="O4058" i="3"/>
  <c r="U4058" i="3" s="1"/>
  <c r="W4057" i="3"/>
  <c r="V4057" i="3"/>
  <c r="S4057" i="3"/>
  <c r="R4057" i="3"/>
  <c r="P4057" i="3"/>
  <c r="O4057" i="3"/>
  <c r="U4057" i="3" s="1"/>
  <c r="W4056" i="3"/>
  <c r="V4056" i="3" s="1"/>
  <c r="S4056" i="3"/>
  <c r="R4056" i="3"/>
  <c r="P4056" i="3"/>
  <c r="O4056" i="3"/>
  <c r="U4056" i="3" s="1"/>
  <c r="W4055" i="3"/>
  <c r="V4055" i="3" s="1"/>
  <c r="S4055" i="3"/>
  <c r="R4055" i="3"/>
  <c r="P4055" i="3"/>
  <c r="O4055" i="3"/>
  <c r="U4055" i="3" s="1"/>
  <c r="W4054" i="3"/>
  <c r="V4054" i="3" s="1"/>
  <c r="S4054" i="3"/>
  <c r="R4054" i="3"/>
  <c r="P4054" i="3"/>
  <c r="O4054" i="3"/>
  <c r="U4054" i="3" s="1"/>
  <c r="W4053" i="3"/>
  <c r="V4053" i="3" s="1"/>
  <c r="S4053" i="3"/>
  <c r="R4053" i="3"/>
  <c r="P4053" i="3"/>
  <c r="O4053" i="3"/>
  <c r="U4053" i="3" s="1"/>
  <c r="W4052" i="3"/>
  <c r="V4052" i="3" s="1"/>
  <c r="S4052" i="3"/>
  <c r="R4052" i="3"/>
  <c r="P4052" i="3"/>
  <c r="O4052" i="3"/>
  <c r="U4052" i="3" s="1"/>
  <c r="W4051" i="3"/>
  <c r="V4051" i="3"/>
  <c r="S4051" i="3"/>
  <c r="R4051" i="3"/>
  <c r="P4051" i="3"/>
  <c r="O4051" i="3"/>
  <c r="U4051" i="3" s="1"/>
  <c r="W4050" i="3"/>
  <c r="V4050" i="3" s="1"/>
  <c r="S4050" i="3"/>
  <c r="R4050" i="3"/>
  <c r="P4050" i="3"/>
  <c r="O4050" i="3"/>
  <c r="U4050" i="3" s="1"/>
  <c r="W4049" i="3"/>
  <c r="V4049" i="3" s="1"/>
  <c r="S4049" i="3"/>
  <c r="R4049" i="3"/>
  <c r="P4049" i="3"/>
  <c r="O4049" i="3"/>
  <c r="U4049" i="3" s="1"/>
  <c r="W4048" i="3"/>
  <c r="V4048" i="3" s="1"/>
  <c r="S4048" i="3"/>
  <c r="R4048" i="3"/>
  <c r="P4048" i="3"/>
  <c r="O4048" i="3"/>
  <c r="U4048" i="3" s="1"/>
  <c r="W4047" i="3"/>
  <c r="V4047" i="3"/>
  <c r="S4047" i="3"/>
  <c r="R4047" i="3"/>
  <c r="P4047" i="3"/>
  <c r="O4047" i="3"/>
  <c r="U4047" i="3" s="1"/>
  <c r="W4046" i="3"/>
  <c r="V4046" i="3" s="1"/>
  <c r="S4046" i="3"/>
  <c r="R4046" i="3"/>
  <c r="P4046" i="3"/>
  <c r="O4046" i="3"/>
  <c r="U4046" i="3" s="1"/>
  <c r="W4045" i="3"/>
  <c r="V4045" i="3" s="1"/>
  <c r="S4045" i="3"/>
  <c r="R4045" i="3"/>
  <c r="P4045" i="3"/>
  <c r="O4045" i="3"/>
  <c r="U4045" i="3" s="1"/>
  <c r="W4044" i="3"/>
  <c r="V4044" i="3" s="1"/>
  <c r="S4044" i="3"/>
  <c r="R4044" i="3"/>
  <c r="P4044" i="3"/>
  <c r="O4044" i="3"/>
  <c r="U4044" i="3" s="1"/>
  <c r="W4043" i="3"/>
  <c r="V4043" i="3" s="1"/>
  <c r="S4043" i="3"/>
  <c r="R4043" i="3"/>
  <c r="P4043" i="3"/>
  <c r="O4043" i="3"/>
  <c r="U4043" i="3" s="1"/>
  <c r="W4042" i="3"/>
  <c r="V4042" i="3" s="1"/>
  <c r="S4042" i="3"/>
  <c r="R4042" i="3"/>
  <c r="P4042" i="3"/>
  <c r="O4042" i="3"/>
  <c r="U4042" i="3" s="1"/>
  <c r="W4041" i="3"/>
  <c r="V4041" i="3" s="1"/>
  <c r="S4041" i="3"/>
  <c r="R4041" i="3"/>
  <c r="P4041" i="3"/>
  <c r="O4041" i="3"/>
  <c r="U4041" i="3" s="1"/>
  <c r="W4040" i="3"/>
  <c r="V4040" i="3" s="1"/>
  <c r="S4040" i="3"/>
  <c r="R4040" i="3"/>
  <c r="P4040" i="3"/>
  <c r="O4040" i="3"/>
  <c r="U4040" i="3" s="1"/>
  <c r="W4039" i="3"/>
  <c r="V4039" i="3" s="1"/>
  <c r="S4039" i="3"/>
  <c r="R4039" i="3"/>
  <c r="P4039" i="3"/>
  <c r="O4039" i="3"/>
  <c r="U4039" i="3" s="1"/>
  <c r="W4038" i="3"/>
  <c r="V4038" i="3" s="1"/>
  <c r="S4038" i="3"/>
  <c r="R4038" i="3"/>
  <c r="P4038" i="3"/>
  <c r="O4038" i="3"/>
  <c r="U4038" i="3" s="1"/>
  <c r="W4037" i="3"/>
  <c r="V4037" i="3" s="1"/>
  <c r="S4037" i="3"/>
  <c r="R4037" i="3"/>
  <c r="P4037" i="3"/>
  <c r="O4037" i="3"/>
  <c r="U4037" i="3" s="1"/>
  <c r="W4036" i="3"/>
  <c r="V4036" i="3" s="1"/>
  <c r="S4036" i="3"/>
  <c r="R4036" i="3"/>
  <c r="P4036" i="3"/>
  <c r="O4036" i="3"/>
  <c r="U4036" i="3" s="1"/>
  <c r="W4035" i="3"/>
  <c r="V4035" i="3" s="1"/>
  <c r="S4035" i="3"/>
  <c r="R4035" i="3"/>
  <c r="P4035" i="3"/>
  <c r="O4035" i="3"/>
  <c r="U4035" i="3" s="1"/>
  <c r="W4034" i="3"/>
  <c r="V4034" i="3" s="1"/>
  <c r="S4034" i="3"/>
  <c r="R4034" i="3"/>
  <c r="P4034" i="3"/>
  <c r="O4034" i="3"/>
  <c r="U4034" i="3" s="1"/>
  <c r="W4033" i="3"/>
  <c r="V4033" i="3"/>
  <c r="S4033" i="3"/>
  <c r="R4033" i="3"/>
  <c r="P4033" i="3"/>
  <c r="O4033" i="3"/>
  <c r="U4033" i="3" s="1"/>
  <c r="W4032" i="3"/>
  <c r="V4032" i="3" s="1"/>
  <c r="S4032" i="3"/>
  <c r="R4032" i="3"/>
  <c r="P4032" i="3"/>
  <c r="O4032" i="3"/>
  <c r="U4032" i="3" s="1"/>
  <c r="W4031" i="3"/>
  <c r="V4031" i="3"/>
  <c r="S4031" i="3"/>
  <c r="R4031" i="3"/>
  <c r="P4031" i="3"/>
  <c r="O4031" i="3"/>
  <c r="U4031" i="3" s="1"/>
  <c r="W4030" i="3"/>
  <c r="V4030" i="3" s="1"/>
  <c r="S4030" i="3"/>
  <c r="R4030" i="3"/>
  <c r="P4030" i="3"/>
  <c r="O4030" i="3"/>
  <c r="U4030" i="3" s="1"/>
  <c r="W4029" i="3"/>
  <c r="V4029" i="3" s="1"/>
  <c r="S4029" i="3"/>
  <c r="R4029" i="3"/>
  <c r="P4029" i="3"/>
  <c r="O4029" i="3"/>
  <c r="U4029" i="3" s="1"/>
  <c r="W4028" i="3"/>
  <c r="V4028" i="3" s="1"/>
  <c r="S4028" i="3"/>
  <c r="R4028" i="3"/>
  <c r="P4028" i="3"/>
  <c r="O4028" i="3"/>
  <c r="U4028" i="3" s="1"/>
  <c r="W4027" i="3"/>
  <c r="V4027" i="3"/>
  <c r="S4027" i="3"/>
  <c r="R4027" i="3"/>
  <c r="P4027" i="3"/>
  <c r="O4027" i="3"/>
  <c r="U4027" i="3" s="1"/>
  <c r="W4026" i="3"/>
  <c r="V4026" i="3" s="1"/>
  <c r="S4026" i="3"/>
  <c r="R4026" i="3"/>
  <c r="P4026" i="3"/>
  <c r="O4026" i="3"/>
  <c r="U4026" i="3" s="1"/>
  <c r="W4025" i="3"/>
  <c r="V4025" i="3" s="1"/>
  <c r="S4025" i="3"/>
  <c r="R4025" i="3"/>
  <c r="P4025" i="3"/>
  <c r="O4025" i="3"/>
  <c r="U4025" i="3" s="1"/>
  <c r="W4024" i="3"/>
  <c r="V4024" i="3" s="1"/>
  <c r="S4024" i="3"/>
  <c r="R4024" i="3"/>
  <c r="P4024" i="3"/>
  <c r="O4024" i="3"/>
  <c r="U4024" i="3" s="1"/>
  <c r="W4023" i="3"/>
  <c r="V4023" i="3" s="1"/>
  <c r="S4023" i="3"/>
  <c r="R4023" i="3"/>
  <c r="P4023" i="3"/>
  <c r="O4023" i="3"/>
  <c r="U4023" i="3" s="1"/>
  <c r="W4022" i="3"/>
  <c r="V4022" i="3" s="1"/>
  <c r="S4022" i="3"/>
  <c r="R4022" i="3"/>
  <c r="P4022" i="3"/>
  <c r="O4022" i="3"/>
  <c r="U4022" i="3" s="1"/>
  <c r="W4021" i="3"/>
  <c r="V4021" i="3" s="1"/>
  <c r="S4021" i="3"/>
  <c r="R4021" i="3"/>
  <c r="P4021" i="3"/>
  <c r="O4021" i="3"/>
  <c r="U4021" i="3" s="1"/>
  <c r="W4020" i="3"/>
  <c r="V4020" i="3" s="1"/>
  <c r="S4020" i="3"/>
  <c r="R4020" i="3"/>
  <c r="P4020" i="3"/>
  <c r="O4020" i="3"/>
  <c r="U4020" i="3" s="1"/>
  <c r="W4019" i="3"/>
  <c r="V4019" i="3" s="1"/>
  <c r="S4019" i="3"/>
  <c r="R4019" i="3"/>
  <c r="P4019" i="3"/>
  <c r="O4019" i="3"/>
  <c r="U4019" i="3" s="1"/>
  <c r="W4018" i="3"/>
  <c r="V4018" i="3" s="1"/>
  <c r="S4018" i="3"/>
  <c r="R4018" i="3"/>
  <c r="P4018" i="3"/>
  <c r="O4018" i="3"/>
  <c r="U4018" i="3" s="1"/>
  <c r="W4017" i="3"/>
  <c r="V4017" i="3" s="1"/>
  <c r="S4017" i="3"/>
  <c r="R4017" i="3"/>
  <c r="P4017" i="3"/>
  <c r="O4017" i="3"/>
  <c r="U4017" i="3" s="1"/>
  <c r="W4016" i="3"/>
  <c r="V4016" i="3" s="1"/>
  <c r="S4016" i="3"/>
  <c r="R4016" i="3"/>
  <c r="P4016" i="3"/>
  <c r="O4016" i="3"/>
  <c r="U4016" i="3" s="1"/>
  <c r="W4015" i="3"/>
  <c r="V4015" i="3" s="1"/>
  <c r="S4015" i="3"/>
  <c r="R4015" i="3"/>
  <c r="P4015" i="3"/>
  <c r="O4015" i="3"/>
  <c r="U4015" i="3" s="1"/>
  <c r="W4014" i="3"/>
  <c r="V4014" i="3" s="1"/>
  <c r="S4014" i="3"/>
  <c r="R4014" i="3"/>
  <c r="P4014" i="3"/>
  <c r="O4014" i="3"/>
  <c r="U4014" i="3" s="1"/>
  <c r="W4013" i="3"/>
  <c r="V4013" i="3" s="1"/>
  <c r="S4013" i="3"/>
  <c r="R4013" i="3"/>
  <c r="P4013" i="3"/>
  <c r="O4013" i="3"/>
  <c r="U4013" i="3" s="1"/>
  <c r="W4012" i="3"/>
  <c r="V4012" i="3" s="1"/>
  <c r="S4012" i="3"/>
  <c r="R4012" i="3"/>
  <c r="P4012" i="3"/>
  <c r="O4012" i="3"/>
  <c r="U4012" i="3" s="1"/>
  <c r="W4011" i="3"/>
  <c r="V4011" i="3" s="1"/>
  <c r="S4011" i="3"/>
  <c r="R4011" i="3"/>
  <c r="P4011" i="3"/>
  <c r="O4011" i="3"/>
  <c r="U4011" i="3" s="1"/>
  <c r="W4010" i="3"/>
  <c r="V4010" i="3" s="1"/>
  <c r="S4010" i="3"/>
  <c r="R4010" i="3"/>
  <c r="P4010" i="3"/>
  <c r="O4010" i="3"/>
  <c r="U4010" i="3" s="1"/>
  <c r="W4009" i="3"/>
  <c r="V4009" i="3" s="1"/>
  <c r="S4009" i="3"/>
  <c r="R4009" i="3"/>
  <c r="P4009" i="3"/>
  <c r="O4009" i="3"/>
  <c r="U4009" i="3" s="1"/>
  <c r="W4008" i="3"/>
  <c r="V4008" i="3" s="1"/>
  <c r="S4008" i="3"/>
  <c r="R4008" i="3"/>
  <c r="P4008" i="3"/>
  <c r="O4008" i="3"/>
  <c r="U4008" i="3" s="1"/>
  <c r="W4007" i="3"/>
  <c r="V4007" i="3"/>
  <c r="S4007" i="3"/>
  <c r="R4007" i="3"/>
  <c r="P4007" i="3"/>
  <c r="O4007" i="3"/>
  <c r="U4007" i="3" s="1"/>
  <c r="W4006" i="3"/>
  <c r="V4006" i="3" s="1"/>
  <c r="S4006" i="3"/>
  <c r="R4006" i="3"/>
  <c r="P4006" i="3"/>
  <c r="O4006" i="3"/>
  <c r="U4006" i="3" s="1"/>
  <c r="W4005" i="3"/>
  <c r="V4005" i="3" s="1"/>
  <c r="S4005" i="3"/>
  <c r="R4005" i="3"/>
  <c r="P4005" i="3"/>
  <c r="O4005" i="3"/>
  <c r="U4005" i="3" s="1"/>
  <c r="W4004" i="3"/>
  <c r="V4004" i="3" s="1"/>
  <c r="S4004" i="3"/>
  <c r="R4004" i="3"/>
  <c r="P4004" i="3"/>
  <c r="O4004" i="3"/>
  <c r="U4004" i="3" s="1"/>
  <c r="W4003" i="3"/>
  <c r="V4003" i="3" s="1"/>
  <c r="S4003" i="3"/>
  <c r="R4003" i="3"/>
  <c r="P4003" i="3"/>
  <c r="O4003" i="3"/>
  <c r="U4003" i="3" s="1"/>
  <c r="W4002" i="3"/>
  <c r="V4002" i="3" s="1"/>
  <c r="S4002" i="3"/>
  <c r="R4002" i="3"/>
  <c r="P4002" i="3"/>
  <c r="O4002" i="3"/>
  <c r="U4002" i="3" s="1"/>
  <c r="W4001" i="3"/>
  <c r="V4001" i="3" s="1"/>
  <c r="S4001" i="3"/>
  <c r="R4001" i="3"/>
  <c r="P4001" i="3"/>
  <c r="O4001" i="3"/>
  <c r="U4001" i="3" s="1"/>
  <c r="W4000" i="3"/>
  <c r="V4000" i="3" s="1"/>
  <c r="S4000" i="3"/>
  <c r="R4000" i="3"/>
  <c r="P4000" i="3"/>
  <c r="O4000" i="3"/>
  <c r="U4000" i="3" s="1"/>
  <c r="W3999" i="3"/>
  <c r="V3999" i="3" s="1"/>
  <c r="S3999" i="3"/>
  <c r="R3999" i="3"/>
  <c r="P3999" i="3"/>
  <c r="O3999" i="3"/>
  <c r="U3999" i="3" s="1"/>
  <c r="W3998" i="3"/>
  <c r="V3998" i="3"/>
  <c r="S3998" i="3"/>
  <c r="R3998" i="3"/>
  <c r="P3998" i="3"/>
  <c r="O3998" i="3"/>
  <c r="U3998" i="3" s="1"/>
  <c r="W3997" i="3"/>
  <c r="V3997" i="3" s="1"/>
  <c r="S3997" i="3"/>
  <c r="R3997" i="3"/>
  <c r="P3997" i="3"/>
  <c r="O3997" i="3"/>
  <c r="U3997" i="3" s="1"/>
  <c r="W3996" i="3"/>
  <c r="V3996" i="3" s="1"/>
  <c r="S3996" i="3"/>
  <c r="R3996" i="3"/>
  <c r="P3996" i="3"/>
  <c r="O3996" i="3"/>
  <c r="U3996" i="3" s="1"/>
  <c r="W3995" i="3"/>
  <c r="V3995" i="3" s="1"/>
  <c r="S3995" i="3"/>
  <c r="R3995" i="3"/>
  <c r="P3995" i="3"/>
  <c r="O3995" i="3"/>
  <c r="U3995" i="3" s="1"/>
  <c r="W3994" i="3"/>
  <c r="V3994" i="3" s="1"/>
  <c r="S3994" i="3"/>
  <c r="R3994" i="3"/>
  <c r="P3994" i="3"/>
  <c r="O3994" i="3"/>
  <c r="U3994" i="3" s="1"/>
  <c r="W3993" i="3"/>
  <c r="V3993" i="3" s="1"/>
  <c r="S3993" i="3"/>
  <c r="R3993" i="3"/>
  <c r="P3993" i="3"/>
  <c r="O3993" i="3"/>
  <c r="U3993" i="3" s="1"/>
  <c r="W3992" i="3"/>
  <c r="V3992" i="3" s="1"/>
  <c r="S3992" i="3"/>
  <c r="R3992" i="3"/>
  <c r="P3992" i="3"/>
  <c r="O3992" i="3"/>
  <c r="U3992" i="3" s="1"/>
  <c r="W3991" i="3"/>
  <c r="V3991" i="3" s="1"/>
  <c r="S3991" i="3"/>
  <c r="R3991" i="3"/>
  <c r="P3991" i="3"/>
  <c r="O3991" i="3"/>
  <c r="U3991" i="3" s="1"/>
  <c r="W3990" i="3"/>
  <c r="V3990" i="3" s="1"/>
  <c r="S3990" i="3"/>
  <c r="R3990" i="3"/>
  <c r="P3990" i="3"/>
  <c r="O3990" i="3"/>
  <c r="U3990" i="3" s="1"/>
  <c r="W3989" i="3"/>
  <c r="V3989" i="3" s="1"/>
  <c r="S3989" i="3"/>
  <c r="R3989" i="3"/>
  <c r="P3989" i="3"/>
  <c r="O3989" i="3"/>
  <c r="U3989" i="3" s="1"/>
  <c r="W3988" i="3"/>
  <c r="V3988" i="3" s="1"/>
  <c r="S3988" i="3"/>
  <c r="R3988" i="3"/>
  <c r="P3988" i="3"/>
  <c r="O3988" i="3"/>
  <c r="U3988" i="3" s="1"/>
  <c r="W3987" i="3"/>
  <c r="V3987" i="3" s="1"/>
  <c r="S3987" i="3"/>
  <c r="R3987" i="3"/>
  <c r="P3987" i="3"/>
  <c r="O3987" i="3"/>
  <c r="U3987" i="3" s="1"/>
  <c r="W3986" i="3"/>
  <c r="V3986" i="3" s="1"/>
  <c r="S3986" i="3"/>
  <c r="R3986" i="3"/>
  <c r="P3986" i="3"/>
  <c r="O3986" i="3"/>
  <c r="U3986" i="3" s="1"/>
  <c r="W3985" i="3"/>
  <c r="V3985" i="3"/>
  <c r="S3985" i="3"/>
  <c r="R3985" i="3"/>
  <c r="P3985" i="3"/>
  <c r="O3985" i="3"/>
  <c r="U3985" i="3" s="1"/>
  <c r="W3984" i="3"/>
  <c r="V3984" i="3" s="1"/>
  <c r="S3984" i="3"/>
  <c r="R3984" i="3"/>
  <c r="P3984" i="3"/>
  <c r="O3984" i="3"/>
  <c r="U3984" i="3" s="1"/>
  <c r="W3983" i="3"/>
  <c r="V3983" i="3" s="1"/>
  <c r="S3983" i="3"/>
  <c r="R3983" i="3"/>
  <c r="P3983" i="3"/>
  <c r="O3983" i="3"/>
  <c r="U3983" i="3" s="1"/>
  <c r="W3982" i="3"/>
  <c r="V3982" i="3" s="1"/>
  <c r="S3982" i="3"/>
  <c r="R3982" i="3"/>
  <c r="P3982" i="3"/>
  <c r="O3982" i="3"/>
  <c r="U3982" i="3" s="1"/>
  <c r="W3981" i="3"/>
  <c r="V3981" i="3" s="1"/>
  <c r="S3981" i="3"/>
  <c r="R3981" i="3"/>
  <c r="P3981" i="3"/>
  <c r="O3981" i="3"/>
  <c r="U3981" i="3" s="1"/>
  <c r="W3980" i="3"/>
  <c r="V3980" i="3" s="1"/>
  <c r="S3980" i="3"/>
  <c r="R3980" i="3"/>
  <c r="P3980" i="3"/>
  <c r="O3980" i="3"/>
  <c r="U3980" i="3" s="1"/>
  <c r="W3979" i="3"/>
  <c r="V3979" i="3" s="1"/>
  <c r="S3979" i="3"/>
  <c r="R3979" i="3"/>
  <c r="P3979" i="3"/>
  <c r="O3979" i="3"/>
  <c r="U3979" i="3" s="1"/>
  <c r="W3978" i="3"/>
  <c r="V3978" i="3" s="1"/>
  <c r="S3978" i="3"/>
  <c r="R3978" i="3"/>
  <c r="P3978" i="3"/>
  <c r="O3978" i="3"/>
  <c r="U3978" i="3" s="1"/>
  <c r="W3977" i="3"/>
  <c r="V3977" i="3" s="1"/>
  <c r="S3977" i="3"/>
  <c r="R3977" i="3"/>
  <c r="P3977" i="3"/>
  <c r="O3977" i="3"/>
  <c r="U3977" i="3" s="1"/>
  <c r="W3976" i="3"/>
  <c r="V3976" i="3" s="1"/>
  <c r="S3976" i="3"/>
  <c r="R3976" i="3"/>
  <c r="P3976" i="3"/>
  <c r="O3976" i="3"/>
  <c r="U3976" i="3" s="1"/>
  <c r="W3975" i="3"/>
  <c r="V3975" i="3" s="1"/>
  <c r="S3975" i="3"/>
  <c r="R3975" i="3"/>
  <c r="P3975" i="3"/>
  <c r="O3975" i="3"/>
  <c r="U3975" i="3" s="1"/>
  <c r="W3974" i="3"/>
  <c r="V3974" i="3" s="1"/>
  <c r="S3974" i="3"/>
  <c r="R3974" i="3"/>
  <c r="P3974" i="3"/>
  <c r="O3974" i="3"/>
  <c r="U3974" i="3" s="1"/>
  <c r="W3973" i="3"/>
  <c r="V3973" i="3" s="1"/>
  <c r="S3973" i="3"/>
  <c r="R3973" i="3"/>
  <c r="P3973" i="3"/>
  <c r="O3973" i="3"/>
  <c r="U3973" i="3" s="1"/>
  <c r="W3972" i="3"/>
  <c r="V3972" i="3" s="1"/>
  <c r="S3972" i="3"/>
  <c r="R3972" i="3"/>
  <c r="P3972" i="3"/>
  <c r="O3972" i="3"/>
  <c r="U3972" i="3" s="1"/>
  <c r="W3971" i="3"/>
  <c r="V3971" i="3"/>
  <c r="S3971" i="3"/>
  <c r="R3971" i="3"/>
  <c r="P3971" i="3"/>
  <c r="O3971" i="3"/>
  <c r="U3971" i="3" s="1"/>
  <c r="W3970" i="3"/>
  <c r="V3970" i="3" s="1"/>
  <c r="S3970" i="3"/>
  <c r="R3970" i="3"/>
  <c r="P3970" i="3"/>
  <c r="O3970" i="3"/>
  <c r="U3970" i="3" s="1"/>
  <c r="W3969" i="3"/>
  <c r="V3969" i="3" s="1"/>
  <c r="S3969" i="3"/>
  <c r="R3969" i="3"/>
  <c r="P3969" i="3"/>
  <c r="O3969" i="3"/>
  <c r="U3969" i="3" s="1"/>
  <c r="W3968" i="3"/>
  <c r="V3968" i="3" s="1"/>
  <c r="S3968" i="3"/>
  <c r="R3968" i="3"/>
  <c r="P3968" i="3"/>
  <c r="O3968" i="3"/>
  <c r="U3968" i="3" s="1"/>
  <c r="W3967" i="3"/>
  <c r="V3967" i="3" s="1"/>
  <c r="S3967" i="3"/>
  <c r="R3967" i="3"/>
  <c r="P3967" i="3"/>
  <c r="O3967" i="3"/>
  <c r="U3967" i="3" s="1"/>
  <c r="W3966" i="3"/>
  <c r="V3966" i="3" s="1"/>
  <c r="S3966" i="3"/>
  <c r="R3966" i="3"/>
  <c r="P3966" i="3"/>
  <c r="O3966" i="3"/>
  <c r="U3966" i="3" s="1"/>
  <c r="W3965" i="3"/>
  <c r="V3965" i="3" s="1"/>
  <c r="S3965" i="3"/>
  <c r="R3965" i="3"/>
  <c r="P3965" i="3"/>
  <c r="O3965" i="3"/>
  <c r="U3965" i="3" s="1"/>
  <c r="W3964" i="3"/>
  <c r="V3964" i="3" s="1"/>
  <c r="S3964" i="3"/>
  <c r="R3964" i="3"/>
  <c r="P3964" i="3"/>
  <c r="O3964" i="3"/>
  <c r="U3964" i="3" s="1"/>
  <c r="W3963" i="3"/>
  <c r="V3963" i="3" s="1"/>
  <c r="S3963" i="3"/>
  <c r="R3963" i="3"/>
  <c r="P3963" i="3"/>
  <c r="O3963" i="3"/>
  <c r="U3963" i="3" s="1"/>
  <c r="W3962" i="3"/>
  <c r="V3962" i="3" s="1"/>
  <c r="S3962" i="3"/>
  <c r="R3962" i="3"/>
  <c r="P3962" i="3"/>
  <c r="O3962" i="3"/>
  <c r="U3962" i="3" s="1"/>
  <c r="W3961" i="3"/>
  <c r="V3961" i="3" s="1"/>
  <c r="S3961" i="3"/>
  <c r="R3961" i="3"/>
  <c r="P3961" i="3"/>
  <c r="O3961" i="3"/>
  <c r="U3961" i="3" s="1"/>
  <c r="W3960" i="3"/>
  <c r="V3960" i="3" s="1"/>
  <c r="S3960" i="3"/>
  <c r="R3960" i="3"/>
  <c r="P3960" i="3"/>
  <c r="O3960" i="3"/>
  <c r="U3960" i="3" s="1"/>
  <c r="W3959" i="3"/>
  <c r="V3959" i="3" s="1"/>
  <c r="S3959" i="3"/>
  <c r="R3959" i="3"/>
  <c r="P3959" i="3"/>
  <c r="O3959" i="3"/>
  <c r="U3959" i="3" s="1"/>
  <c r="W3958" i="3"/>
  <c r="V3958" i="3" s="1"/>
  <c r="S3958" i="3"/>
  <c r="R3958" i="3"/>
  <c r="P3958" i="3"/>
  <c r="O3958" i="3"/>
  <c r="U3958" i="3" s="1"/>
  <c r="W3957" i="3"/>
  <c r="V3957" i="3" s="1"/>
  <c r="S3957" i="3"/>
  <c r="R3957" i="3"/>
  <c r="P3957" i="3"/>
  <c r="O3957" i="3"/>
  <c r="U3957" i="3" s="1"/>
  <c r="W3956" i="3"/>
  <c r="V3956" i="3" s="1"/>
  <c r="S3956" i="3"/>
  <c r="R3956" i="3"/>
  <c r="P3956" i="3"/>
  <c r="O3956" i="3"/>
  <c r="U3956" i="3" s="1"/>
  <c r="W3955" i="3"/>
  <c r="V3955" i="3" s="1"/>
  <c r="S3955" i="3"/>
  <c r="R3955" i="3"/>
  <c r="P3955" i="3"/>
  <c r="O3955" i="3"/>
  <c r="U3955" i="3" s="1"/>
  <c r="W3954" i="3"/>
  <c r="V3954" i="3"/>
  <c r="S3954" i="3"/>
  <c r="R3954" i="3"/>
  <c r="P3954" i="3"/>
  <c r="O3954" i="3"/>
  <c r="U3954" i="3" s="1"/>
  <c r="W3953" i="3"/>
  <c r="V3953" i="3" s="1"/>
  <c r="S3953" i="3"/>
  <c r="R3953" i="3"/>
  <c r="P3953" i="3"/>
  <c r="O3953" i="3"/>
  <c r="U3953" i="3" s="1"/>
  <c r="W3952" i="3"/>
  <c r="V3952" i="3" s="1"/>
  <c r="S3952" i="3"/>
  <c r="R3952" i="3"/>
  <c r="P3952" i="3"/>
  <c r="O3952" i="3"/>
  <c r="U3952" i="3" s="1"/>
  <c r="W3951" i="3"/>
  <c r="V3951" i="3" s="1"/>
  <c r="S3951" i="3"/>
  <c r="R3951" i="3"/>
  <c r="P3951" i="3"/>
  <c r="O3951" i="3"/>
  <c r="U3951" i="3" s="1"/>
  <c r="W3950" i="3"/>
  <c r="V3950" i="3" s="1"/>
  <c r="S3950" i="3"/>
  <c r="R3950" i="3"/>
  <c r="P3950" i="3"/>
  <c r="O3950" i="3"/>
  <c r="U3950" i="3" s="1"/>
  <c r="W3949" i="3"/>
  <c r="V3949" i="3" s="1"/>
  <c r="S3949" i="3"/>
  <c r="R3949" i="3"/>
  <c r="P3949" i="3"/>
  <c r="O3949" i="3"/>
  <c r="U3949" i="3" s="1"/>
  <c r="W3948" i="3"/>
  <c r="V3948" i="3" s="1"/>
  <c r="S3948" i="3"/>
  <c r="R3948" i="3"/>
  <c r="P3948" i="3"/>
  <c r="O3948" i="3"/>
  <c r="U3948" i="3" s="1"/>
  <c r="W3947" i="3"/>
  <c r="V3947" i="3"/>
  <c r="S3947" i="3"/>
  <c r="R3947" i="3"/>
  <c r="P3947" i="3"/>
  <c r="O3947" i="3"/>
  <c r="U3947" i="3" s="1"/>
  <c r="W3946" i="3"/>
  <c r="V3946" i="3" s="1"/>
  <c r="S3946" i="3"/>
  <c r="R3946" i="3"/>
  <c r="P3946" i="3"/>
  <c r="O3946" i="3"/>
  <c r="U3946" i="3" s="1"/>
  <c r="W3945" i="3"/>
  <c r="V3945" i="3" s="1"/>
  <c r="S3945" i="3"/>
  <c r="R3945" i="3"/>
  <c r="P3945" i="3"/>
  <c r="O3945" i="3"/>
  <c r="U3945" i="3" s="1"/>
  <c r="W3944" i="3"/>
  <c r="V3944" i="3" s="1"/>
  <c r="S3944" i="3"/>
  <c r="R3944" i="3"/>
  <c r="P3944" i="3"/>
  <c r="O3944" i="3"/>
  <c r="U3944" i="3" s="1"/>
  <c r="W3943" i="3"/>
  <c r="V3943" i="3" s="1"/>
  <c r="S3943" i="3"/>
  <c r="R3943" i="3"/>
  <c r="P3943" i="3"/>
  <c r="O3943" i="3"/>
  <c r="U3943" i="3" s="1"/>
  <c r="W3942" i="3"/>
  <c r="V3942" i="3" s="1"/>
  <c r="S3942" i="3"/>
  <c r="R3942" i="3"/>
  <c r="P3942" i="3"/>
  <c r="O3942" i="3"/>
  <c r="U3942" i="3" s="1"/>
  <c r="W3941" i="3"/>
  <c r="V3941" i="3" s="1"/>
  <c r="S3941" i="3"/>
  <c r="R3941" i="3"/>
  <c r="P3941" i="3"/>
  <c r="O3941" i="3"/>
  <c r="U3941" i="3" s="1"/>
  <c r="W3940" i="3"/>
  <c r="V3940" i="3" s="1"/>
  <c r="S3940" i="3"/>
  <c r="R3940" i="3"/>
  <c r="P3940" i="3"/>
  <c r="O3940" i="3"/>
  <c r="U3940" i="3" s="1"/>
  <c r="W3939" i="3"/>
  <c r="V3939" i="3" s="1"/>
  <c r="S3939" i="3"/>
  <c r="R3939" i="3"/>
  <c r="P3939" i="3"/>
  <c r="O3939" i="3"/>
  <c r="U3939" i="3" s="1"/>
  <c r="W3938" i="3"/>
  <c r="V3938" i="3" s="1"/>
  <c r="S3938" i="3"/>
  <c r="R3938" i="3"/>
  <c r="P3938" i="3"/>
  <c r="O3938" i="3"/>
  <c r="U3938" i="3" s="1"/>
  <c r="W3937" i="3"/>
  <c r="V3937" i="3" s="1"/>
  <c r="S3937" i="3"/>
  <c r="R3937" i="3"/>
  <c r="P3937" i="3"/>
  <c r="O3937" i="3"/>
  <c r="U3937" i="3" s="1"/>
  <c r="W3936" i="3"/>
  <c r="V3936" i="3" s="1"/>
  <c r="S3936" i="3"/>
  <c r="R3936" i="3"/>
  <c r="P3936" i="3"/>
  <c r="O3936" i="3"/>
  <c r="U3936" i="3" s="1"/>
  <c r="W3935" i="3"/>
  <c r="V3935" i="3" s="1"/>
  <c r="S3935" i="3"/>
  <c r="R3935" i="3"/>
  <c r="P3935" i="3"/>
  <c r="O3935" i="3"/>
  <c r="U3935" i="3" s="1"/>
  <c r="W3934" i="3"/>
  <c r="V3934" i="3" s="1"/>
  <c r="S3934" i="3"/>
  <c r="R3934" i="3"/>
  <c r="P3934" i="3"/>
  <c r="O3934" i="3"/>
  <c r="U3934" i="3" s="1"/>
  <c r="W3933" i="3"/>
  <c r="V3933" i="3" s="1"/>
  <c r="S3933" i="3"/>
  <c r="R3933" i="3"/>
  <c r="P3933" i="3"/>
  <c r="O3933" i="3"/>
  <c r="U3933" i="3" s="1"/>
  <c r="W3932" i="3"/>
  <c r="V3932" i="3" s="1"/>
  <c r="S3932" i="3"/>
  <c r="R3932" i="3"/>
  <c r="P3932" i="3"/>
  <c r="O3932" i="3"/>
  <c r="U3932" i="3" s="1"/>
  <c r="W3931" i="3"/>
  <c r="V3931" i="3" s="1"/>
  <c r="S3931" i="3"/>
  <c r="R3931" i="3"/>
  <c r="P3931" i="3"/>
  <c r="O3931" i="3"/>
  <c r="U3931" i="3" s="1"/>
  <c r="W3930" i="3"/>
  <c r="V3930" i="3" s="1"/>
  <c r="S3930" i="3"/>
  <c r="R3930" i="3"/>
  <c r="P3930" i="3"/>
  <c r="O3930" i="3"/>
  <c r="U3930" i="3" s="1"/>
  <c r="W3929" i="3"/>
  <c r="V3929" i="3" s="1"/>
  <c r="S3929" i="3"/>
  <c r="R3929" i="3"/>
  <c r="P3929" i="3"/>
  <c r="O3929" i="3"/>
  <c r="U3929" i="3" s="1"/>
  <c r="W3928" i="3"/>
  <c r="V3928" i="3" s="1"/>
  <c r="S3928" i="3"/>
  <c r="R3928" i="3"/>
  <c r="P3928" i="3"/>
  <c r="O3928" i="3"/>
  <c r="U3928" i="3" s="1"/>
  <c r="W3927" i="3"/>
  <c r="V3927" i="3" s="1"/>
  <c r="S3927" i="3"/>
  <c r="R3927" i="3"/>
  <c r="P3927" i="3"/>
  <c r="O3927" i="3"/>
  <c r="U3927" i="3" s="1"/>
  <c r="W3926" i="3"/>
  <c r="V3926" i="3" s="1"/>
  <c r="S3926" i="3"/>
  <c r="R3926" i="3"/>
  <c r="P3926" i="3"/>
  <c r="O3926" i="3"/>
  <c r="U3926" i="3" s="1"/>
  <c r="W3925" i="3"/>
  <c r="V3925" i="3" s="1"/>
  <c r="S3925" i="3"/>
  <c r="R3925" i="3"/>
  <c r="P3925" i="3"/>
  <c r="O3925" i="3"/>
  <c r="U3925" i="3" s="1"/>
  <c r="W3924" i="3"/>
  <c r="V3924" i="3" s="1"/>
  <c r="S3924" i="3"/>
  <c r="R3924" i="3"/>
  <c r="P3924" i="3"/>
  <c r="O3924" i="3"/>
  <c r="U3924" i="3" s="1"/>
  <c r="W3923" i="3"/>
  <c r="V3923" i="3"/>
  <c r="S3923" i="3"/>
  <c r="R3923" i="3"/>
  <c r="P3923" i="3"/>
  <c r="O3923" i="3"/>
  <c r="U3923" i="3" s="1"/>
  <c r="W3922" i="3"/>
  <c r="V3922" i="3" s="1"/>
  <c r="S3922" i="3"/>
  <c r="R3922" i="3"/>
  <c r="P3922" i="3"/>
  <c r="O3922" i="3"/>
  <c r="U3922" i="3" s="1"/>
  <c r="W3921" i="3"/>
  <c r="V3921" i="3" s="1"/>
  <c r="S3921" i="3"/>
  <c r="R3921" i="3"/>
  <c r="P3921" i="3"/>
  <c r="O3921" i="3"/>
  <c r="U3921" i="3" s="1"/>
  <c r="W3920" i="3"/>
  <c r="V3920" i="3" s="1"/>
  <c r="S3920" i="3"/>
  <c r="R3920" i="3"/>
  <c r="P3920" i="3"/>
  <c r="O3920" i="3"/>
  <c r="U3920" i="3" s="1"/>
  <c r="W3919" i="3"/>
  <c r="V3919" i="3" s="1"/>
  <c r="S3919" i="3"/>
  <c r="R3919" i="3"/>
  <c r="P3919" i="3"/>
  <c r="O3919" i="3"/>
  <c r="U3919" i="3" s="1"/>
  <c r="W3918" i="3"/>
  <c r="V3918" i="3" s="1"/>
  <c r="S3918" i="3"/>
  <c r="R3918" i="3"/>
  <c r="P3918" i="3"/>
  <c r="O3918" i="3"/>
  <c r="U3918" i="3" s="1"/>
  <c r="W3917" i="3"/>
  <c r="V3917" i="3"/>
  <c r="S3917" i="3"/>
  <c r="R3917" i="3"/>
  <c r="P3917" i="3"/>
  <c r="O3917" i="3"/>
  <c r="U3917" i="3" s="1"/>
  <c r="W3916" i="3"/>
  <c r="V3916" i="3" s="1"/>
  <c r="S3916" i="3"/>
  <c r="R3916" i="3"/>
  <c r="P3916" i="3"/>
  <c r="O3916" i="3"/>
  <c r="U3916" i="3" s="1"/>
  <c r="W3915" i="3"/>
  <c r="V3915" i="3" s="1"/>
  <c r="S3915" i="3"/>
  <c r="R3915" i="3"/>
  <c r="P3915" i="3"/>
  <c r="O3915" i="3"/>
  <c r="U3915" i="3" s="1"/>
  <c r="W3914" i="3"/>
  <c r="V3914" i="3" s="1"/>
  <c r="S3914" i="3"/>
  <c r="R3914" i="3"/>
  <c r="P3914" i="3"/>
  <c r="O3914" i="3"/>
  <c r="U3914" i="3" s="1"/>
  <c r="W3913" i="3"/>
  <c r="V3913" i="3" s="1"/>
  <c r="S3913" i="3"/>
  <c r="R3913" i="3"/>
  <c r="P3913" i="3"/>
  <c r="O3913" i="3"/>
  <c r="U3913" i="3" s="1"/>
  <c r="W3912" i="3"/>
  <c r="V3912" i="3" s="1"/>
  <c r="S3912" i="3"/>
  <c r="R3912" i="3"/>
  <c r="P3912" i="3"/>
  <c r="O3912" i="3"/>
  <c r="U3912" i="3" s="1"/>
  <c r="W3911" i="3"/>
  <c r="V3911" i="3" s="1"/>
  <c r="S3911" i="3"/>
  <c r="R3911" i="3"/>
  <c r="P3911" i="3"/>
  <c r="O3911" i="3"/>
  <c r="U3911" i="3" s="1"/>
  <c r="W3910" i="3"/>
  <c r="V3910" i="3" s="1"/>
  <c r="S3910" i="3"/>
  <c r="R3910" i="3"/>
  <c r="P3910" i="3"/>
  <c r="O3910" i="3"/>
  <c r="U3910" i="3" s="1"/>
  <c r="W3909" i="3"/>
  <c r="V3909" i="3" s="1"/>
  <c r="S3909" i="3"/>
  <c r="R3909" i="3"/>
  <c r="P3909" i="3"/>
  <c r="O3909" i="3"/>
  <c r="U3909" i="3" s="1"/>
  <c r="W3908" i="3"/>
  <c r="V3908" i="3" s="1"/>
  <c r="S3908" i="3"/>
  <c r="R3908" i="3"/>
  <c r="P3908" i="3"/>
  <c r="O3908" i="3"/>
  <c r="U3908" i="3" s="1"/>
  <c r="W3907" i="3"/>
  <c r="V3907" i="3"/>
  <c r="S3907" i="3"/>
  <c r="R3907" i="3"/>
  <c r="P3907" i="3"/>
  <c r="O3907" i="3"/>
  <c r="U3907" i="3" s="1"/>
  <c r="W3906" i="3"/>
  <c r="V3906" i="3" s="1"/>
  <c r="S3906" i="3"/>
  <c r="R3906" i="3"/>
  <c r="P3906" i="3"/>
  <c r="O3906" i="3"/>
  <c r="U3906" i="3" s="1"/>
  <c r="W3905" i="3"/>
  <c r="V3905" i="3" s="1"/>
  <c r="S3905" i="3"/>
  <c r="R3905" i="3"/>
  <c r="P3905" i="3"/>
  <c r="O3905" i="3"/>
  <c r="U3905" i="3" s="1"/>
  <c r="W3904" i="3"/>
  <c r="V3904" i="3" s="1"/>
  <c r="S3904" i="3"/>
  <c r="R3904" i="3"/>
  <c r="P3904" i="3"/>
  <c r="O3904" i="3"/>
  <c r="U3904" i="3" s="1"/>
  <c r="W3903" i="3"/>
  <c r="V3903" i="3" s="1"/>
  <c r="S3903" i="3"/>
  <c r="R3903" i="3"/>
  <c r="P3903" i="3"/>
  <c r="O3903" i="3"/>
  <c r="U3903" i="3" s="1"/>
  <c r="W3902" i="3"/>
  <c r="V3902" i="3" s="1"/>
  <c r="S3902" i="3"/>
  <c r="R3902" i="3"/>
  <c r="P3902" i="3"/>
  <c r="O3902" i="3"/>
  <c r="U3902" i="3" s="1"/>
  <c r="W3901" i="3"/>
  <c r="V3901" i="3"/>
  <c r="S3901" i="3"/>
  <c r="R3901" i="3"/>
  <c r="P3901" i="3"/>
  <c r="O3901" i="3"/>
  <c r="U3901" i="3" s="1"/>
  <c r="W3900" i="3"/>
  <c r="V3900" i="3" s="1"/>
  <c r="S3900" i="3"/>
  <c r="R3900" i="3"/>
  <c r="P3900" i="3"/>
  <c r="O3900" i="3"/>
  <c r="U3900" i="3" s="1"/>
  <c r="W3899" i="3"/>
  <c r="V3899" i="3" s="1"/>
  <c r="S3899" i="3"/>
  <c r="R3899" i="3"/>
  <c r="P3899" i="3"/>
  <c r="O3899" i="3"/>
  <c r="U3899" i="3" s="1"/>
  <c r="W3898" i="3"/>
  <c r="V3898" i="3" s="1"/>
  <c r="S3898" i="3"/>
  <c r="R3898" i="3"/>
  <c r="P3898" i="3"/>
  <c r="O3898" i="3"/>
  <c r="U3898" i="3" s="1"/>
  <c r="W3897" i="3"/>
  <c r="V3897" i="3" s="1"/>
  <c r="S3897" i="3"/>
  <c r="R3897" i="3"/>
  <c r="P3897" i="3"/>
  <c r="O3897" i="3"/>
  <c r="U3897" i="3" s="1"/>
  <c r="W3896" i="3"/>
  <c r="V3896" i="3" s="1"/>
  <c r="S3896" i="3"/>
  <c r="R3896" i="3"/>
  <c r="P3896" i="3"/>
  <c r="O3896" i="3"/>
  <c r="U3896" i="3" s="1"/>
  <c r="W3895" i="3"/>
  <c r="V3895" i="3" s="1"/>
  <c r="S3895" i="3"/>
  <c r="R3895" i="3"/>
  <c r="P3895" i="3"/>
  <c r="O3895" i="3"/>
  <c r="U3895" i="3" s="1"/>
  <c r="W3894" i="3"/>
  <c r="V3894" i="3"/>
  <c r="S3894" i="3"/>
  <c r="R3894" i="3"/>
  <c r="P3894" i="3"/>
  <c r="O3894" i="3"/>
  <c r="U3894" i="3" s="1"/>
  <c r="W3893" i="3"/>
  <c r="V3893" i="3" s="1"/>
  <c r="S3893" i="3"/>
  <c r="R3893" i="3"/>
  <c r="P3893" i="3"/>
  <c r="O3893" i="3"/>
  <c r="U3893" i="3" s="1"/>
  <c r="W3892" i="3"/>
  <c r="V3892" i="3" s="1"/>
  <c r="S3892" i="3"/>
  <c r="R3892" i="3"/>
  <c r="P3892" i="3"/>
  <c r="O3892" i="3"/>
  <c r="U3892" i="3" s="1"/>
  <c r="W3891" i="3"/>
  <c r="V3891" i="3" s="1"/>
  <c r="S3891" i="3"/>
  <c r="R3891" i="3"/>
  <c r="P3891" i="3"/>
  <c r="O3891" i="3"/>
  <c r="U3891" i="3" s="1"/>
  <c r="W3890" i="3"/>
  <c r="V3890" i="3" s="1"/>
  <c r="S3890" i="3"/>
  <c r="R3890" i="3"/>
  <c r="P3890" i="3"/>
  <c r="O3890" i="3"/>
  <c r="U3890" i="3" s="1"/>
  <c r="W3889" i="3"/>
  <c r="V3889" i="3" s="1"/>
  <c r="S3889" i="3"/>
  <c r="R3889" i="3"/>
  <c r="P3889" i="3"/>
  <c r="O3889" i="3"/>
  <c r="U3889" i="3" s="1"/>
  <c r="W3888" i="3"/>
  <c r="V3888" i="3" s="1"/>
  <c r="S3888" i="3"/>
  <c r="R3888" i="3"/>
  <c r="P3888" i="3"/>
  <c r="O3888" i="3"/>
  <c r="U3888" i="3" s="1"/>
  <c r="W3887" i="3"/>
  <c r="V3887" i="3"/>
  <c r="S3887" i="3"/>
  <c r="R3887" i="3"/>
  <c r="P3887" i="3"/>
  <c r="O3887" i="3"/>
  <c r="U3887" i="3" s="1"/>
  <c r="W3886" i="3"/>
  <c r="V3886" i="3" s="1"/>
  <c r="S3886" i="3"/>
  <c r="R3886" i="3"/>
  <c r="P3886" i="3"/>
  <c r="O3886" i="3"/>
  <c r="U3886" i="3" s="1"/>
  <c r="W3885" i="3"/>
  <c r="V3885" i="3" s="1"/>
  <c r="S3885" i="3"/>
  <c r="R3885" i="3"/>
  <c r="P3885" i="3"/>
  <c r="O3885" i="3"/>
  <c r="U3885" i="3" s="1"/>
  <c r="W3884" i="3"/>
  <c r="V3884" i="3" s="1"/>
  <c r="S3884" i="3"/>
  <c r="R3884" i="3"/>
  <c r="P3884" i="3"/>
  <c r="O3884" i="3"/>
  <c r="U3884" i="3" s="1"/>
  <c r="W3883" i="3"/>
  <c r="V3883" i="3" s="1"/>
  <c r="S3883" i="3"/>
  <c r="R3883" i="3"/>
  <c r="P3883" i="3"/>
  <c r="O3883" i="3"/>
  <c r="U3883" i="3" s="1"/>
  <c r="W3882" i="3"/>
  <c r="V3882" i="3" s="1"/>
  <c r="S3882" i="3"/>
  <c r="R3882" i="3"/>
  <c r="P3882" i="3"/>
  <c r="O3882" i="3"/>
  <c r="U3882" i="3" s="1"/>
  <c r="W3881" i="3"/>
  <c r="V3881" i="3" s="1"/>
  <c r="S3881" i="3"/>
  <c r="R3881" i="3"/>
  <c r="P3881" i="3"/>
  <c r="O3881" i="3"/>
  <c r="U3881" i="3" s="1"/>
  <c r="W3880" i="3"/>
  <c r="V3880" i="3" s="1"/>
  <c r="S3880" i="3"/>
  <c r="R3880" i="3"/>
  <c r="P3880" i="3"/>
  <c r="O3880" i="3"/>
  <c r="U3880" i="3" s="1"/>
  <c r="W3879" i="3"/>
  <c r="V3879" i="3" s="1"/>
  <c r="S3879" i="3"/>
  <c r="R3879" i="3"/>
  <c r="P3879" i="3"/>
  <c r="O3879" i="3"/>
  <c r="U3879" i="3" s="1"/>
  <c r="W3878" i="3"/>
  <c r="V3878" i="3" s="1"/>
  <c r="S3878" i="3"/>
  <c r="R3878" i="3"/>
  <c r="P3878" i="3"/>
  <c r="O3878" i="3"/>
  <c r="U3878" i="3" s="1"/>
  <c r="W3877" i="3"/>
  <c r="V3877" i="3" s="1"/>
  <c r="S3877" i="3"/>
  <c r="R3877" i="3"/>
  <c r="P3877" i="3"/>
  <c r="O3877" i="3"/>
  <c r="U3877" i="3" s="1"/>
  <c r="W3876" i="3"/>
  <c r="V3876" i="3" s="1"/>
  <c r="S3876" i="3"/>
  <c r="R3876" i="3"/>
  <c r="P3876" i="3"/>
  <c r="O3876" i="3"/>
  <c r="U3876" i="3" s="1"/>
  <c r="W3875" i="3"/>
  <c r="V3875" i="3" s="1"/>
  <c r="S3875" i="3"/>
  <c r="R3875" i="3"/>
  <c r="P3875" i="3"/>
  <c r="O3875" i="3"/>
  <c r="U3875" i="3" s="1"/>
  <c r="W3874" i="3"/>
  <c r="V3874" i="3" s="1"/>
  <c r="S3874" i="3"/>
  <c r="R3874" i="3"/>
  <c r="P3874" i="3"/>
  <c r="O3874" i="3"/>
  <c r="U3874" i="3" s="1"/>
  <c r="W3873" i="3"/>
  <c r="V3873" i="3" s="1"/>
  <c r="S3873" i="3"/>
  <c r="R3873" i="3"/>
  <c r="P3873" i="3"/>
  <c r="O3873" i="3"/>
  <c r="U3873" i="3" s="1"/>
  <c r="W3872" i="3"/>
  <c r="V3872" i="3" s="1"/>
  <c r="S3872" i="3"/>
  <c r="R3872" i="3"/>
  <c r="P3872" i="3"/>
  <c r="O3872" i="3"/>
  <c r="U3872" i="3" s="1"/>
  <c r="W3871" i="3"/>
  <c r="V3871" i="3" s="1"/>
  <c r="S3871" i="3"/>
  <c r="R3871" i="3"/>
  <c r="P3871" i="3"/>
  <c r="O3871" i="3"/>
  <c r="U3871" i="3" s="1"/>
  <c r="W3870" i="3"/>
  <c r="V3870" i="3"/>
  <c r="S3870" i="3"/>
  <c r="R3870" i="3"/>
  <c r="P3870" i="3"/>
  <c r="O3870" i="3"/>
  <c r="U3870" i="3" s="1"/>
  <c r="W3869" i="3"/>
  <c r="V3869" i="3" s="1"/>
  <c r="S3869" i="3"/>
  <c r="R3869" i="3"/>
  <c r="P3869" i="3"/>
  <c r="O3869" i="3"/>
  <c r="U3869" i="3" s="1"/>
  <c r="W3868" i="3"/>
  <c r="V3868" i="3" s="1"/>
  <c r="S3868" i="3"/>
  <c r="R3868" i="3"/>
  <c r="P3868" i="3"/>
  <c r="O3868" i="3"/>
  <c r="U3868" i="3" s="1"/>
  <c r="W3867" i="3"/>
  <c r="V3867" i="3" s="1"/>
  <c r="S3867" i="3"/>
  <c r="R3867" i="3"/>
  <c r="P3867" i="3"/>
  <c r="O3867" i="3"/>
  <c r="U3867" i="3" s="1"/>
  <c r="W3866" i="3"/>
  <c r="V3866" i="3" s="1"/>
  <c r="S3866" i="3"/>
  <c r="R3866" i="3"/>
  <c r="P3866" i="3"/>
  <c r="O3866" i="3"/>
  <c r="U3866" i="3" s="1"/>
  <c r="W3865" i="3"/>
  <c r="V3865" i="3" s="1"/>
  <c r="S3865" i="3"/>
  <c r="R3865" i="3"/>
  <c r="P3865" i="3"/>
  <c r="O3865" i="3"/>
  <c r="U3865" i="3" s="1"/>
  <c r="W3864" i="3"/>
  <c r="V3864" i="3" s="1"/>
  <c r="S3864" i="3"/>
  <c r="R3864" i="3"/>
  <c r="P3864" i="3"/>
  <c r="O3864" i="3"/>
  <c r="U3864" i="3" s="1"/>
  <c r="W3863" i="3"/>
  <c r="V3863" i="3" s="1"/>
  <c r="S3863" i="3"/>
  <c r="R3863" i="3"/>
  <c r="P3863" i="3"/>
  <c r="O3863" i="3"/>
  <c r="U3863" i="3" s="1"/>
  <c r="W3862" i="3"/>
  <c r="V3862" i="3"/>
  <c r="S3862" i="3"/>
  <c r="R3862" i="3"/>
  <c r="P3862" i="3"/>
  <c r="O3862" i="3"/>
  <c r="U3862" i="3" s="1"/>
  <c r="W3861" i="3"/>
  <c r="V3861" i="3" s="1"/>
  <c r="S3861" i="3"/>
  <c r="R3861" i="3"/>
  <c r="P3861" i="3"/>
  <c r="O3861" i="3"/>
  <c r="U3861" i="3" s="1"/>
  <c r="W3860" i="3"/>
  <c r="V3860" i="3" s="1"/>
  <c r="S3860" i="3"/>
  <c r="R3860" i="3"/>
  <c r="P3860" i="3"/>
  <c r="O3860" i="3"/>
  <c r="U3860" i="3" s="1"/>
  <c r="W3859" i="3"/>
  <c r="V3859" i="3" s="1"/>
  <c r="S3859" i="3"/>
  <c r="R3859" i="3"/>
  <c r="P3859" i="3"/>
  <c r="O3859" i="3"/>
  <c r="U3859" i="3" s="1"/>
  <c r="W3858" i="3"/>
  <c r="V3858" i="3" s="1"/>
  <c r="S3858" i="3"/>
  <c r="R3858" i="3"/>
  <c r="P3858" i="3"/>
  <c r="O3858" i="3"/>
  <c r="U3858" i="3" s="1"/>
  <c r="W3857" i="3"/>
  <c r="V3857" i="3"/>
  <c r="S3857" i="3"/>
  <c r="R3857" i="3"/>
  <c r="P3857" i="3"/>
  <c r="O3857" i="3"/>
  <c r="U3857" i="3" s="1"/>
  <c r="W3856" i="3"/>
  <c r="V3856" i="3" s="1"/>
  <c r="S3856" i="3"/>
  <c r="R3856" i="3"/>
  <c r="P3856" i="3"/>
  <c r="O3856" i="3"/>
  <c r="U3856" i="3" s="1"/>
  <c r="W3855" i="3"/>
  <c r="V3855" i="3" s="1"/>
  <c r="S3855" i="3"/>
  <c r="R3855" i="3"/>
  <c r="P3855" i="3"/>
  <c r="O3855" i="3"/>
  <c r="U3855" i="3" s="1"/>
  <c r="W3854" i="3"/>
  <c r="V3854" i="3" s="1"/>
  <c r="S3854" i="3"/>
  <c r="R3854" i="3"/>
  <c r="P3854" i="3"/>
  <c r="O3854" i="3"/>
  <c r="U3854" i="3" s="1"/>
  <c r="W3853" i="3"/>
  <c r="V3853" i="3" s="1"/>
  <c r="S3853" i="3"/>
  <c r="R3853" i="3"/>
  <c r="P3853" i="3"/>
  <c r="O3853" i="3"/>
  <c r="U3853" i="3" s="1"/>
  <c r="W3852" i="3"/>
  <c r="V3852" i="3" s="1"/>
  <c r="S3852" i="3"/>
  <c r="R3852" i="3"/>
  <c r="P3852" i="3"/>
  <c r="O3852" i="3"/>
  <c r="U3852" i="3" s="1"/>
  <c r="W3851" i="3"/>
  <c r="V3851" i="3" s="1"/>
  <c r="S3851" i="3"/>
  <c r="R3851" i="3"/>
  <c r="P3851" i="3"/>
  <c r="O3851" i="3"/>
  <c r="U3851" i="3" s="1"/>
  <c r="W3850" i="3"/>
  <c r="V3850" i="3" s="1"/>
  <c r="S3850" i="3"/>
  <c r="R3850" i="3"/>
  <c r="P3850" i="3"/>
  <c r="O3850" i="3"/>
  <c r="U3850" i="3" s="1"/>
  <c r="W3849" i="3"/>
  <c r="V3849" i="3" s="1"/>
  <c r="S3849" i="3"/>
  <c r="R3849" i="3"/>
  <c r="P3849" i="3"/>
  <c r="O3849" i="3"/>
  <c r="U3849" i="3" s="1"/>
  <c r="W3848" i="3"/>
  <c r="V3848" i="3" s="1"/>
  <c r="S3848" i="3"/>
  <c r="R3848" i="3"/>
  <c r="P3848" i="3"/>
  <c r="O3848" i="3"/>
  <c r="U3848" i="3" s="1"/>
  <c r="W3847" i="3"/>
  <c r="V3847" i="3" s="1"/>
  <c r="S3847" i="3"/>
  <c r="R3847" i="3"/>
  <c r="P3847" i="3"/>
  <c r="O3847" i="3"/>
  <c r="U3847" i="3" s="1"/>
  <c r="W3846" i="3"/>
  <c r="V3846" i="3" s="1"/>
  <c r="S3846" i="3"/>
  <c r="R3846" i="3"/>
  <c r="P3846" i="3"/>
  <c r="O3846" i="3"/>
  <c r="U3846" i="3" s="1"/>
  <c r="W3845" i="3"/>
  <c r="V3845" i="3" s="1"/>
  <c r="S3845" i="3"/>
  <c r="R3845" i="3"/>
  <c r="P3845" i="3"/>
  <c r="O3845" i="3"/>
  <c r="U3845" i="3" s="1"/>
  <c r="W3844" i="3"/>
  <c r="V3844" i="3" s="1"/>
  <c r="S3844" i="3"/>
  <c r="R3844" i="3"/>
  <c r="P3844" i="3"/>
  <c r="O3844" i="3"/>
  <c r="U3844" i="3" s="1"/>
  <c r="W3843" i="3"/>
  <c r="V3843" i="3"/>
  <c r="S3843" i="3"/>
  <c r="R3843" i="3"/>
  <c r="P3843" i="3"/>
  <c r="O3843" i="3"/>
  <c r="U3843" i="3" s="1"/>
  <c r="W3842" i="3"/>
  <c r="V3842" i="3" s="1"/>
  <c r="S3842" i="3"/>
  <c r="R3842" i="3"/>
  <c r="P3842" i="3"/>
  <c r="O3842" i="3"/>
  <c r="U3842" i="3" s="1"/>
  <c r="W3841" i="3"/>
  <c r="V3841" i="3" s="1"/>
  <c r="S3841" i="3"/>
  <c r="R3841" i="3"/>
  <c r="P3841" i="3"/>
  <c r="O3841" i="3"/>
  <c r="U3841" i="3" s="1"/>
  <c r="W3840" i="3"/>
  <c r="V3840" i="3" s="1"/>
  <c r="S3840" i="3"/>
  <c r="R3840" i="3"/>
  <c r="P3840" i="3"/>
  <c r="O3840" i="3"/>
  <c r="U3840" i="3" s="1"/>
  <c r="W3839" i="3"/>
  <c r="V3839" i="3" s="1"/>
  <c r="S3839" i="3"/>
  <c r="R3839" i="3"/>
  <c r="P3839" i="3"/>
  <c r="O3839" i="3"/>
  <c r="U3839" i="3" s="1"/>
  <c r="W3838" i="3"/>
  <c r="V3838" i="3" s="1"/>
  <c r="S3838" i="3"/>
  <c r="R3838" i="3"/>
  <c r="P3838" i="3"/>
  <c r="O3838" i="3"/>
  <c r="U3838" i="3" s="1"/>
  <c r="W3837" i="3"/>
  <c r="V3837" i="3" s="1"/>
  <c r="S3837" i="3"/>
  <c r="R3837" i="3"/>
  <c r="P3837" i="3"/>
  <c r="O3837" i="3"/>
  <c r="U3837" i="3" s="1"/>
  <c r="W3836" i="3"/>
  <c r="V3836" i="3" s="1"/>
  <c r="S3836" i="3"/>
  <c r="R3836" i="3"/>
  <c r="P3836" i="3"/>
  <c r="O3836" i="3"/>
  <c r="U3836" i="3" s="1"/>
  <c r="W3835" i="3"/>
  <c r="V3835" i="3" s="1"/>
  <c r="S3835" i="3"/>
  <c r="R3835" i="3"/>
  <c r="P3835" i="3"/>
  <c r="O3835" i="3"/>
  <c r="U3835" i="3" s="1"/>
  <c r="W3834" i="3"/>
  <c r="V3834" i="3" s="1"/>
  <c r="S3834" i="3"/>
  <c r="R3834" i="3"/>
  <c r="P3834" i="3"/>
  <c r="O3834" i="3"/>
  <c r="U3834" i="3" s="1"/>
  <c r="W3833" i="3"/>
  <c r="V3833" i="3" s="1"/>
  <c r="S3833" i="3"/>
  <c r="R3833" i="3"/>
  <c r="P3833" i="3"/>
  <c r="O3833" i="3"/>
  <c r="U3833" i="3" s="1"/>
  <c r="W3832" i="3"/>
  <c r="V3832" i="3" s="1"/>
  <c r="S3832" i="3"/>
  <c r="R3832" i="3"/>
  <c r="P3832" i="3"/>
  <c r="O3832" i="3"/>
  <c r="U3832" i="3" s="1"/>
  <c r="W3831" i="3"/>
  <c r="V3831" i="3" s="1"/>
  <c r="S3831" i="3"/>
  <c r="R3831" i="3"/>
  <c r="P3831" i="3"/>
  <c r="O3831" i="3"/>
  <c r="U3831" i="3" s="1"/>
  <c r="W3830" i="3"/>
  <c r="V3830" i="3" s="1"/>
  <c r="S3830" i="3"/>
  <c r="R3830" i="3"/>
  <c r="P3830" i="3"/>
  <c r="O3830" i="3"/>
  <c r="U3830" i="3" s="1"/>
  <c r="W3829" i="3"/>
  <c r="V3829" i="3" s="1"/>
  <c r="S3829" i="3"/>
  <c r="R3829" i="3"/>
  <c r="P3829" i="3"/>
  <c r="O3829" i="3"/>
  <c r="U3829" i="3" s="1"/>
  <c r="W3828" i="3"/>
  <c r="V3828" i="3" s="1"/>
  <c r="S3828" i="3"/>
  <c r="R3828" i="3"/>
  <c r="P3828" i="3"/>
  <c r="O3828" i="3"/>
  <c r="U3828" i="3" s="1"/>
  <c r="W3827" i="3"/>
  <c r="V3827" i="3" s="1"/>
  <c r="S3827" i="3"/>
  <c r="R3827" i="3"/>
  <c r="P3827" i="3"/>
  <c r="O3827" i="3"/>
  <c r="U3827" i="3" s="1"/>
  <c r="W3826" i="3"/>
  <c r="V3826" i="3" s="1"/>
  <c r="S3826" i="3"/>
  <c r="R3826" i="3"/>
  <c r="P3826" i="3"/>
  <c r="O3826" i="3"/>
  <c r="U3826" i="3" s="1"/>
  <c r="W3825" i="3"/>
  <c r="V3825" i="3" s="1"/>
  <c r="S3825" i="3"/>
  <c r="R3825" i="3"/>
  <c r="P3825" i="3"/>
  <c r="O3825" i="3"/>
  <c r="U3825" i="3" s="1"/>
  <c r="W3824" i="3"/>
  <c r="V3824" i="3" s="1"/>
  <c r="S3824" i="3"/>
  <c r="R3824" i="3"/>
  <c r="P3824" i="3"/>
  <c r="O3824" i="3"/>
  <c r="U3824" i="3" s="1"/>
  <c r="W3823" i="3"/>
  <c r="V3823" i="3" s="1"/>
  <c r="S3823" i="3"/>
  <c r="R3823" i="3"/>
  <c r="P3823" i="3"/>
  <c r="O3823" i="3"/>
  <c r="U3823" i="3" s="1"/>
  <c r="W3822" i="3"/>
  <c r="V3822" i="3" s="1"/>
  <c r="S3822" i="3"/>
  <c r="R3822" i="3"/>
  <c r="P3822" i="3"/>
  <c r="O3822" i="3"/>
  <c r="U3822" i="3" s="1"/>
  <c r="W3821" i="3"/>
  <c r="V3821" i="3" s="1"/>
  <c r="S3821" i="3"/>
  <c r="R3821" i="3"/>
  <c r="P3821" i="3"/>
  <c r="O3821" i="3"/>
  <c r="U3821" i="3" s="1"/>
  <c r="W3820" i="3"/>
  <c r="V3820" i="3" s="1"/>
  <c r="S3820" i="3"/>
  <c r="R3820" i="3"/>
  <c r="P3820" i="3"/>
  <c r="O3820" i="3"/>
  <c r="U3820" i="3" s="1"/>
  <c r="W3819" i="3"/>
  <c r="V3819" i="3" s="1"/>
  <c r="S3819" i="3"/>
  <c r="R3819" i="3"/>
  <c r="P3819" i="3"/>
  <c r="O3819" i="3"/>
  <c r="U3819" i="3" s="1"/>
  <c r="W3818" i="3"/>
  <c r="V3818" i="3" s="1"/>
  <c r="S3818" i="3"/>
  <c r="R3818" i="3"/>
  <c r="P3818" i="3"/>
  <c r="O3818" i="3"/>
  <c r="U3818" i="3" s="1"/>
  <c r="W3817" i="3"/>
  <c r="V3817" i="3" s="1"/>
  <c r="S3817" i="3"/>
  <c r="R3817" i="3"/>
  <c r="P3817" i="3"/>
  <c r="O3817" i="3"/>
  <c r="U3817" i="3" s="1"/>
  <c r="W3816" i="3"/>
  <c r="V3816" i="3" s="1"/>
  <c r="S3816" i="3"/>
  <c r="R3816" i="3"/>
  <c r="P3816" i="3"/>
  <c r="O3816" i="3"/>
  <c r="U3816" i="3" s="1"/>
  <c r="W3815" i="3"/>
  <c r="V3815" i="3" s="1"/>
  <c r="S3815" i="3"/>
  <c r="R3815" i="3"/>
  <c r="P3815" i="3"/>
  <c r="O3815" i="3"/>
  <c r="U3815" i="3" s="1"/>
  <c r="W3814" i="3"/>
  <c r="V3814" i="3" s="1"/>
  <c r="S3814" i="3"/>
  <c r="R3814" i="3"/>
  <c r="P3814" i="3"/>
  <c r="O3814" i="3"/>
  <c r="U3814" i="3" s="1"/>
  <c r="W3813" i="3"/>
  <c r="V3813" i="3" s="1"/>
  <c r="S3813" i="3"/>
  <c r="R3813" i="3"/>
  <c r="P3813" i="3"/>
  <c r="O3813" i="3"/>
  <c r="U3813" i="3" s="1"/>
  <c r="W3812" i="3"/>
  <c r="V3812" i="3" s="1"/>
  <c r="S3812" i="3"/>
  <c r="R3812" i="3"/>
  <c r="P3812" i="3"/>
  <c r="O3812" i="3"/>
  <c r="U3812" i="3" s="1"/>
  <c r="W3811" i="3"/>
  <c r="V3811" i="3"/>
  <c r="S3811" i="3"/>
  <c r="R3811" i="3"/>
  <c r="P3811" i="3"/>
  <c r="O3811" i="3"/>
  <c r="U3811" i="3" s="1"/>
  <c r="W3810" i="3"/>
  <c r="V3810" i="3" s="1"/>
  <c r="S3810" i="3"/>
  <c r="R3810" i="3"/>
  <c r="P3810" i="3"/>
  <c r="O3810" i="3"/>
  <c r="U3810" i="3" s="1"/>
  <c r="W3809" i="3"/>
  <c r="V3809" i="3" s="1"/>
  <c r="S3809" i="3"/>
  <c r="R3809" i="3"/>
  <c r="P3809" i="3"/>
  <c r="O3809" i="3"/>
  <c r="U3809" i="3" s="1"/>
  <c r="W3808" i="3"/>
  <c r="V3808" i="3" s="1"/>
  <c r="S3808" i="3"/>
  <c r="R3808" i="3"/>
  <c r="P3808" i="3"/>
  <c r="O3808" i="3"/>
  <c r="U3808" i="3" s="1"/>
  <c r="W3807" i="3"/>
  <c r="V3807" i="3" s="1"/>
  <c r="S3807" i="3"/>
  <c r="R3807" i="3"/>
  <c r="P3807" i="3"/>
  <c r="O3807" i="3"/>
  <c r="U3807" i="3" s="1"/>
  <c r="W3806" i="3"/>
  <c r="V3806" i="3" s="1"/>
  <c r="S3806" i="3"/>
  <c r="R3806" i="3"/>
  <c r="P3806" i="3"/>
  <c r="O3806" i="3"/>
  <c r="U3806" i="3" s="1"/>
  <c r="W3805" i="3"/>
  <c r="V3805" i="3" s="1"/>
  <c r="S3805" i="3"/>
  <c r="R3805" i="3"/>
  <c r="P3805" i="3"/>
  <c r="O3805" i="3"/>
  <c r="U3805" i="3" s="1"/>
  <c r="W3804" i="3"/>
  <c r="V3804" i="3" s="1"/>
  <c r="S3804" i="3"/>
  <c r="R3804" i="3"/>
  <c r="P3804" i="3"/>
  <c r="O3804" i="3"/>
  <c r="U3804" i="3" s="1"/>
  <c r="W3803" i="3"/>
  <c r="V3803" i="3" s="1"/>
  <c r="S3803" i="3"/>
  <c r="R3803" i="3"/>
  <c r="P3803" i="3"/>
  <c r="O3803" i="3"/>
  <c r="U3803" i="3" s="1"/>
  <c r="W3802" i="3"/>
  <c r="V3802" i="3" s="1"/>
  <c r="S3802" i="3"/>
  <c r="R3802" i="3"/>
  <c r="P3802" i="3"/>
  <c r="O3802" i="3"/>
  <c r="U3802" i="3" s="1"/>
  <c r="W3801" i="3"/>
  <c r="V3801" i="3" s="1"/>
  <c r="S3801" i="3"/>
  <c r="R3801" i="3"/>
  <c r="P3801" i="3"/>
  <c r="O3801" i="3"/>
  <c r="U3801" i="3" s="1"/>
  <c r="W3800" i="3"/>
  <c r="V3800" i="3" s="1"/>
  <c r="S3800" i="3"/>
  <c r="R3800" i="3"/>
  <c r="P3800" i="3"/>
  <c r="O3800" i="3"/>
  <c r="U3800" i="3" s="1"/>
  <c r="W3799" i="3"/>
  <c r="V3799" i="3" s="1"/>
  <c r="S3799" i="3"/>
  <c r="R3799" i="3"/>
  <c r="P3799" i="3"/>
  <c r="O3799" i="3"/>
  <c r="U3799" i="3" s="1"/>
  <c r="W3798" i="3"/>
  <c r="V3798" i="3" s="1"/>
  <c r="S3798" i="3"/>
  <c r="R3798" i="3"/>
  <c r="P3798" i="3"/>
  <c r="O3798" i="3"/>
  <c r="U3798" i="3" s="1"/>
  <c r="W3797" i="3"/>
  <c r="V3797" i="3" s="1"/>
  <c r="S3797" i="3"/>
  <c r="R3797" i="3"/>
  <c r="P3797" i="3"/>
  <c r="O3797" i="3"/>
  <c r="U3797" i="3" s="1"/>
  <c r="W3796" i="3"/>
  <c r="V3796" i="3" s="1"/>
  <c r="S3796" i="3"/>
  <c r="R3796" i="3"/>
  <c r="P3796" i="3"/>
  <c r="O3796" i="3"/>
  <c r="U3796" i="3" s="1"/>
  <c r="W3795" i="3"/>
  <c r="V3795" i="3" s="1"/>
  <c r="S3795" i="3"/>
  <c r="R3795" i="3"/>
  <c r="P3795" i="3"/>
  <c r="O3795" i="3"/>
  <c r="U3795" i="3" s="1"/>
  <c r="W3794" i="3"/>
  <c r="V3794" i="3" s="1"/>
  <c r="S3794" i="3"/>
  <c r="R3794" i="3"/>
  <c r="P3794" i="3"/>
  <c r="O3794" i="3"/>
  <c r="U3794" i="3" s="1"/>
  <c r="W3793" i="3"/>
  <c r="V3793" i="3" s="1"/>
  <c r="S3793" i="3"/>
  <c r="R3793" i="3"/>
  <c r="P3793" i="3"/>
  <c r="O3793" i="3"/>
  <c r="U3793" i="3" s="1"/>
  <c r="W3792" i="3"/>
  <c r="V3792" i="3" s="1"/>
  <c r="S3792" i="3"/>
  <c r="R3792" i="3"/>
  <c r="P3792" i="3"/>
  <c r="O3792" i="3"/>
  <c r="U3792" i="3" s="1"/>
  <c r="W3791" i="3"/>
  <c r="V3791" i="3" s="1"/>
  <c r="S3791" i="3"/>
  <c r="R3791" i="3"/>
  <c r="P3791" i="3"/>
  <c r="O3791" i="3"/>
  <c r="U3791" i="3" s="1"/>
  <c r="W3790" i="3"/>
  <c r="V3790" i="3" s="1"/>
  <c r="S3790" i="3"/>
  <c r="R3790" i="3"/>
  <c r="P3790" i="3"/>
  <c r="O3790" i="3"/>
  <c r="U3790" i="3" s="1"/>
  <c r="W3789" i="3"/>
  <c r="V3789" i="3" s="1"/>
  <c r="S3789" i="3"/>
  <c r="R3789" i="3"/>
  <c r="P3789" i="3"/>
  <c r="O3789" i="3"/>
  <c r="U3789" i="3" s="1"/>
  <c r="W3788" i="3"/>
  <c r="V3788" i="3" s="1"/>
  <c r="S3788" i="3"/>
  <c r="R3788" i="3"/>
  <c r="P3788" i="3"/>
  <c r="O3788" i="3"/>
  <c r="U3788" i="3" s="1"/>
  <c r="W3787" i="3"/>
  <c r="V3787" i="3" s="1"/>
  <c r="S3787" i="3"/>
  <c r="R3787" i="3"/>
  <c r="P3787" i="3"/>
  <c r="O3787" i="3"/>
  <c r="U3787" i="3" s="1"/>
  <c r="W3786" i="3"/>
  <c r="V3786" i="3" s="1"/>
  <c r="S3786" i="3"/>
  <c r="R3786" i="3"/>
  <c r="P3786" i="3"/>
  <c r="O3786" i="3"/>
  <c r="U3786" i="3" s="1"/>
  <c r="W3785" i="3"/>
  <c r="V3785" i="3"/>
  <c r="S3785" i="3"/>
  <c r="R3785" i="3"/>
  <c r="P3785" i="3"/>
  <c r="O3785" i="3"/>
  <c r="U3785" i="3" s="1"/>
  <c r="W3784" i="3"/>
  <c r="V3784" i="3" s="1"/>
  <c r="S3784" i="3"/>
  <c r="R3784" i="3"/>
  <c r="P3784" i="3"/>
  <c r="O3784" i="3"/>
  <c r="U3784" i="3" s="1"/>
  <c r="W3783" i="3"/>
  <c r="V3783" i="3" s="1"/>
  <c r="S3783" i="3"/>
  <c r="R3783" i="3"/>
  <c r="P3783" i="3"/>
  <c r="O3783" i="3"/>
  <c r="U3783" i="3" s="1"/>
  <c r="W3782" i="3"/>
  <c r="V3782" i="3" s="1"/>
  <c r="S3782" i="3"/>
  <c r="R3782" i="3"/>
  <c r="P3782" i="3"/>
  <c r="O3782" i="3"/>
  <c r="U3782" i="3" s="1"/>
  <c r="W3781" i="3"/>
  <c r="V3781" i="3" s="1"/>
  <c r="S3781" i="3"/>
  <c r="R3781" i="3"/>
  <c r="P3781" i="3"/>
  <c r="O3781" i="3"/>
  <c r="U3781" i="3" s="1"/>
  <c r="W3780" i="3"/>
  <c r="V3780" i="3" s="1"/>
  <c r="S3780" i="3"/>
  <c r="R3780" i="3"/>
  <c r="P3780" i="3"/>
  <c r="O3780" i="3"/>
  <c r="U3780" i="3" s="1"/>
  <c r="W3779" i="3"/>
  <c r="V3779" i="3" s="1"/>
  <c r="S3779" i="3"/>
  <c r="R3779" i="3"/>
  <c r="P3779" i="3"/>
  <c r="O3779" i="3"/>
  <c r="U3779" i="3" s="1"/>
  <c r="W3778" i="3"/>
  <c r="V3778" i="3" s="1"/>
  <c r="S3778" i="3"/>
  <c r="R3778" i="3"/>
  <c r="P3778" i="3"/>
  <c r="O3778" i="3"/>
  <c r="U3778" i="3" s="1"/>
  <c r="W3777" i="3"/>
  <c r="V3777" i="3" s="1"/>
  <c r="S3777" i="3"/>
  <c r="R3777" i="3"/>
  <c r="P3777" i="3"/>
  <c r="O3777" i="3"/>
  <c r="U3777" i="3" s="1"/>
  <c r="W3776" i="3"/>
  <c r="V3776" i="3" s="1"/>
  <c r="S3776" i="3"/>
  <c r="R3776" i="3"/>
  <c r="P3776" i="3"/>
  <c r="O3776" i="3"/>
  <c r="U3776" i="3" s="1"/>
  <c r="W3775" i="3"/>
  <c r="V3775" i="3" s="1"/>
  <c r="S3775" i="3"/>
  <c r="R3775" i="3"/>
  <c r="P3775" i="3"/>
  <c r="O3775" i="3"/>
  <c r="U3775" i="3" s="1"/>
  <c r="W3774" i="3"/>
  <c r="V3774" i="3" s="1"/>
  <c r="S3774" i="3"/>
  <c r="R3774" i="3"/>
  <c r="P3774" i="3"/>
  <c r="O3774" i="3"/>
  <c r="U3774" i="3" s="1"/>
  <c r="W3773" i="3"/>
  <c r="V3773" i="3" s="1"/>
  <c r="S3773" i="3"/>
  <c r="R3773" i="3"/>
  <c r="P3773" i="3"/>
  <c r="O3773" i="3"/>
  <c r="U3773" i="3" s="1"/>
  <c r="W3772" i="3"/>
  <c r="V3772" i="3" s="1"/>
  <c r="S3772" i="3"/>
  <c r="R3772" i="3"/>
  <c r="P3772" i="3"/>
  <c r="O3772" i="3"/>
  <c r="U3772" i="3" s="1"/>
  <c r="W3771" i="3"/>
  <c r="V3771" i="3" s="1"/>
  <c r="S3771" i="3"/>
  <c r="R3771" i="3"/>
  <c r="P3771" i="3"/>
  <c r="O3771" i="3"/>
  <c r="U3771" i="3" s="1"/>
  <c r="W3770" i="3"/>
  <c r="V3770" i="3" s="1"/>
  <c r="S3770" i="3"/>
  <c r="R3770" i="3"/>
  <c r="P3770" i="3"/>
  <c r="O3770" i="3"/>
  <c r="U3770" i="3" s="1"/>
  <c r="W3769" i="3"/>
  <c r="V3769" i="3" s="1"/>
  <c r="S3769" i="3"/>
  <c r="R3769" i="3"/>
  <c r="P3769" i="3"/>
  <c r="O3769" i="3"/>
  <c r="U3769" i="3" s="1"/>
  <c r="W3768" i="3"/>
  <c r="V3768" i="3" s="1"/>
  <c r="S3768" i="3"/>
  <c r="R3768" i="3"/>
  <c r="P3768" i="3"/>
  <c r="O3768" i="3"/>
  <c r="U3768" i="3" s="1"/>
  <c r="W3767" i="3"/>
  <c r="V3767" i="3" s="1"/>
  <c r="S3767" i="3"/>
  <c r="R3767" i="3"/>
  <c r="P3767" i="3"/>
  <c r="O3767" i="3"/>
  <c r="U3767" i="3" s="1"/>
  <c r="W3766" i="3"/>
  <c r="V3766" i="3" s="1"/>
  <c r="S3766" i="3"/>
  <c r="R3766" i="3"/>
  <c r="P3766" i="3"/>
  <c r="O3766" i="3"/>
  <c r="U3766" i="3" s="1"/>
  <c r="W3765" i="3"/>
  <c r="V3765" i="3" s="1"/>
  <c r="S3765" i="3"/>
  <c r="R3765" i="3"/>
  <c r="P3765" i="3"/>
  <c r="O3765" i="3"/>
  <c r="U3765" i="3" s="1"/>
  <c r="W3764" i="3"/>
  <c r="V3764" i="3" s="1"/>
  <c r="S3764" i="3"/>
  <c r="R3764" i="3"/>
  <c r="P3764" i="3"/>
  <c r="O3764" i="3"/>
  <c r="U3764" i="3" s="1"/>
  <c r="W3763" i="3"/>
  <c r="V3763" i="3"/>
  <c r="S3763" i="3"/>
  <c r="R3763" i="3"/>
  <c r="P3763" i="3"/>
  <c r="O3763" i="3"/>
  <c r="U3763" i="3" s="1"/>
  <c r="W3762" i="3"/>
  <c r="V3762" i="3" s="1"/>
  <c r="S3762" i="3"/>
  <c r="R3762" i="3"/>
  <c r="P3762" i="3"/>
  <c r="O3762" i="3"/>
  <c r="U3762" i="3" s="1"/>
  <c r="W3761" i="3"/>
  <c r="V3761" i="3" s="1"/>
  <c r="S3761" i="3"/>
  <c r="R3761" i="3"/>
  <c r="P3761" i="3"/>
  <c r="O3761" i="3"/>
  <c r="U3761" i="3" s="1"/>
  <c r="W3760" i="3"/>
  <c r="V3760" i="3" s="1"/>
  <c r="S3760" i="3"/>
  <c r="R3760" i="3"/>
  <c r="P3760" i="3"/>
  <c r="O3760" i="3"/>
  <c r="U3760" i="3" s="1"/>
  <c r="W3759" i="3"/>
  <c r="V3759" i="3" s="1"/>
  <c r="S3759" i="3"/>
  <c r="R3759" i="3"/>
  <c r="P3759" i="3"/>
  <c r="O3759" i="3"/>
  <c r="U3759" i="3" s="1"/>
  <c r="W3758" i="3"/>
  <c r="V3758" i="3" s="1"/>
  <c r="S3758" i="3"/>
  <c r="R3758" i="3"/>
  <c r="P3758" i="3"/>
  <c r="O3758" i="3"/>
  <c r="U3758" i="3" s="1"/>
  <c r="W3757" i="3"/>
  <c r="V3757" i="3" s="1"/>
  <c r="S3757" i="3"/>
  <c r="R3757" i="3"/>
  <c r="P3757" i="3"/>
  <c r="O3757" i="3"/>
  <c r="U3757" i="3" s="1"/>
  <c r="W3756" i="3"/>
  <c r="V3756" i="3" s="1"/>
  <c r="S3756" i="3"/>
  <c r="R3756" i="3"/>
  <c r="P3756" i="3"/>
  <c r="O3756" i="3"/>
  <c r="U3756" i="3" s="1"/>
  <c r="W3755" i="3"/>
  <c r="V3755" i="3" s="1"/>
  <c r="S3755" i="3"/>
  <c r="R3755" i="3"/>
  <c r="P3755" i="3"/>
  <c r="O3755" i="3"/>
  <c r="U3755" i="3" s="1"/>
  <c r="W3754" i="3"/>
  <c r="V3754" i="3" s="1"/>
  <c r="S3754" i="3"/>
  <c r="R3754" i="3"/>
  <c r="P3754" i="3"/>
  <c r="O3754" i="3"/>
  <c r="U3754" i="3" s="1"/>
  <c r="W3753" i="3"/>
  <c r="V3753" i="3" s="1"/>
  <c r="S3753" i="3"/>
  <c r="R3753" i="3"/>
  <c r="P3753" i="3"/>
  <c r="O3753" i="3"/>
  <c r="U3753" i="3" s="1"/>
  <c r="W3752" i="3"/>
  <c r="V3752" i="3" s="1"/>
  <c r="S3752" i="3"/>
  <c r="R3752" i="3"/>
  <c r="P3752" i="3"/>
  <c r="O3752" i="3"/>
  <c r="U3752" i="3" s="1"/>
  <c r="W3751" i="3"/>
  <c r="V3751" i="3" s="1"/>
  <c r="S3751" i="3"/>
  <c r="R3751" i="3"/>
  <c r="P3751" i="3"/>
  <c r="O3751" i="3"/>
  <c r="U3751" i="3" s="1"/>
  <c r="W3750" i="3"/>
  <c r="V3750" i="3" s="1"/>
  <c r="S3750" i="3"/>
  <c r="R3750" i="3"/>
  <c r="P3750" i="3"/>
  <c r="O3750" i="3"/>
  <c r="U3750" i="3" s="1"/>
  <c r="W3749" i="3"/>
  <c r="V3749" i="3" s="1"/>
  <c r="S3749" i="3"/>
  <c r="R3749" i="3"/>
  <c r="P3749" i="3"/>
  <c r="O3749" i="3"/>
  <c r="U3749" i="3" s="1"/>
  <c r="W3748" i="3"/>
  <c r="V3748" i="3" s="1"/>
  <c r="S3748" i="3"/>
  <c r="R3748" i="3"/>
  <c r="P3748" i="3"/>
  <c r="O3748" i="3"/>
  <c r="U3748" i="3" s="1"/>
  <c r="W3747" i="3"/>
  <c r="V3747" i="3" s="1"/>
  <c r="S3747" i="3"/>
  <c r="R3747" i="3"/>
  <c r="P3747" i="3"/>
  <c r="O3747" i="3"/>
  <c r="U3747" i="3" s="1"/>
  <c r="W3746" i="3"/>
  <c r="V3746" i="3" s="1"/>
  <c r="S3746" i="3"/>
  <c r="R3746" i="3"/>
  <c r="P3746" i="3"/>
  <c r="O3746" i="3"/>
  <c r="U3746" i="3" s="1"/>
  <c r="W3745" i="3"/>
  <c r="V3745" i="3" s="1"/>
  <c r="S3745" i="3"/>
  <c r="R3745" i="3"/>
  <c r="P3745" i="3"/>
  <c r="O3745" i="3"/>
  <c r="U3745" i="3" s="1"/>
  <c r="W3744" i="3"/>
  <c r="V3744" i="3" s="1"/>
  <c r="S3744" i="3"/>
  <c r="R3744" i="3"/>
  <c r="P3744" i="3"/>
  <c r="O3744" i="3"/>
  <c r="U3744" i="3" s="1"/>
  <c r="W3743" i="3"/>
  <c r="V3743" i="3" s="1"/>
  <c r="S3743" i="3"/>
  <c r="R3743" i="3"/>
  <c r="P3743" i="3"/>
  <c r="O3743" i="3"/>
  <c r="U3743" i="3" s="1"/>
  <c r="W3742" i="3"/>
  <c r="V3742" i="3" s="1"/>
  <c r="S3742" i="3"/>
  <c r="R3742" i="3"/>
  <c r="P3742" i="3"/>
  <c r="O3742" i="3"/>
  <c r="U3742" i="3" s="1"/>
  <c r="W3741" i="3"/>
  <c r="V3741" i="3" s="1"/>
  <c r="S3741" i="3"/>
  <c r="R3741" i="3"/>
  <c r="P3741" i="3"/>
  <c r="O3741" i="3"/>
  <c r="U3741" i="3" s="1"/>
  <c r="W3740" i="3"/>
  <c r="V3740" i="3" s="1"/>
  <c r="S3740" i="3"/>
  <c r="R3740" i="3"/>
  <c r="P3740" i="3"/>
  <c r="O3740" i="3"/>
  <c r="U3740" i="3" s="1"/>
  <c r="W3739" i="3"/>
  <c r="V3739" i="3" s="1"/>
  <c r="S3739" i="3"/>
  <c r="R3739" i="3"/>
  <c r="P3739" i="3"/>
  <c r="O3739" i="3"/>
  <c r="U3739" i="3" s="1"/>
  <c r="W3738" i="3"/>
  <c r="V3738" i="3" s="1"/>
  <c r="S3738" i="3"/>
  <c r="R3738" i="3"/>
  <c r="P3738" i="3"/>
  <c r="O3738" i="3"/>
  <c r="U3738" i="3" s="1"/>
  <c r="W3737" i="3"/>
  <c r="V3737" i="3" s="1"/>
  <c r="S3737" i="3"/>
  <c r="R3737" i="3"/>
  <c r="P3737" i="3"/>
  <c r="O3737" i="3"/>
  <c r="U3737" i="3" s="1"/>
  <c r="W3736" i="3"/>
  <c r="V3736" i="3" s="1"/>
  <c r="S3736" i="3"/>
  <c r="R3736" i="3"/>
  <c r="P3736" i="3"/>
  <c r="O3736" i="3"/>
  <c r="U3736" i="3" s="1"/>
  <c r="W3735" i="3"/>
  <c r="V3735" i="3" s="1"/>
  <c r="S3735" i="3"/>
  <c r="R3735" i="3"/>
  <c r="P3735" i="3"/>
  <c r="O3735" i="3"/>
  <c r="U3735" i="3" s="1"/>
  <c r="W3734" i="3"/>
  <c r="V3734" i="3" s="1"/>
  <c r="S3734" i="3"/>
  <c r="R3734" i="3"/>
  <c r="P3734" i="3"/>
  <c r="O3734" i="3"/>
  <c r="U3734" i="3" s="1"/>
  <c r="W3733" i="3"/>
  <c r="V3733" i="3" s="1"/>
  <c r="S3733" i="3"/>
  <c r="R3733" i="3"/>
  <c r="P3733" i="3"/>
  <c r="O3733" i="3"/>
  <c r="U3733" i="3" s="1"/>
  <c r="W3732" i="3"/>
  <c r="V3732" i="3" s="1"/>
  <c r="S3732" i="3"/>
  <c r="R3732" i="3"/>
  <c r="P3732" i="3"/>
  <c r="O3732" i="3"/>
  <c r="U3732" i="3" s="1"/>
  <c r="W3731" i="3"/>
  <c r="V3731" i="3" s="1"/>
  <c r="S3731" i="3"/>
  <c r="R3731" i="3"/>
  <c r="P3731" i="3"/>
  <c r="O3731" i="3"/>
  <c r="U3731" i="3" s="1"/>
  <c r="W3730" i="3"/>
  <c r="V3730" i="3" s="1"/>
  <c r="S3730" i="3"/>
  <c r="R3730" i="3"/>
  <c r="P3730" i="3"/>
  <c r="O3730" i="3"/>
  <c r="U3730" i="3" s="1"/>
  <c r="W3729" i="3"/>
  <c r="V3729" i="3" s="1"/>
  <c r="S3729" i="3"/>
  <c r="R3729" i="3"/>
  <c r="P3729" i="3"/>
  <c r="O3729" i="3"/>
  <c r="U3729" i="3" s="1"/>
  <c r="W3728" i="3"/>
  <c r="V3728" i="3" s="1"/>
  <c r="S3728" i="3"/>
  <c r="R3728" i="3"/>
  <c r="P3728" i="3"/>
  <c r="O3728" i="3"/>
  <c r="U3728" i="3" s="1"/>
  <c r="W3727" i="3"/>
  <c r="V3727" i="3" s="1"/>
  <c r="S3727" i="3"/>
  <c r="R3727" i="3"/>
  <c r="P3727" i="3"/>
  <c r="O3727" i="3"/>
  <c r="U3727" i="3" s="1"/>
  <c r="W3726" i="3"/>
  <c r="V3726" i="3" s="1"/>
  <c r="S3726" i="3"/>
  <c r="R3726" i="3"/>
  <c r="P3726" i="3"/>
  <c r="O3726" i="3"/>
  <c r="U3726" i="3" s="1"/>
  <c r="W3725" i="3"/>
  <c r="V3725" i="3" s="1"/>
  <c r="S3725" i="3"/>
  <c r="R3725" i="3"/>
  <c r="P3725" i="3"/>
  <c r="O3725" i="3"/>
  <c r="U3725" i="3" s="1"/>
  <c r="W3724" i="3"/>
  <c r="V3724" i="3" s="1"/>
  <c r="S3724" i="3"/>
  <c r="R3724" i="3"/>
  <c r="P3724" i="3"/>
  <c r="O3724" i="3"/>
  <c r="U3724" i="3" s="1"/>
  <c r="W3723" i="3"/>
  <c r="V3723" i="3" s="1"/>
  <c r="S3723" i="3"/>
  <c r="R3723" i="3"/>
  <c r="P3723" i="3"/>
  <c r="O3723" i="3"/>
  <c r="U3723" i="3" s="1"/>
  <c r="W3722" i="3"/>
  <c r="V3722" i="3" s="1"/>
  <c r="S3722" i="3"/>
  <c r="R3722" i="3"/>
  <c r="P3722" i="3"/>
  <c r="O3722" i="3"/>
  <c r="U3722" i="3" s="1"/>
  <c r="W3721" i="3"/>
  <c r="V3721" i="3" s="1"/>
  <c r="S3721" i="3"/>
  <c r="R3721" i="3"/>
  <c r="P3721" i="3"/>
  <c r="O3721" i="3"/>
  <c r="U3721" i="3" s="1"/>
  <c r="W3720" i="3"/>
  <c r="V3720" i="3" s="1"/>
  <c r="S3720" i="3"/>
  <c r="R3720" i="3"/>
  <c r="P3720" i="3"/>
  <c r="O3720" i="3"/>
  <c r="U3720" i="3" s="1"/>
  <c r="W3719" i="3"/>
  <c r="V3719" i="3" s="1"/>
  <c r="S3719" i="3"/>
  <c r="R3719" i="3"/>
  <c r="P3719" i="3"/>
  <c r="O3719" i="3"/>
  <c r="U3719" i="3" s="1"/>
  <c r="W3718" i="3"/>
  <c r="V3718" i="3" s="1"/>
  <c r="S3718" i="3"/>
  <c r="R3718" i="3"/>
  <c r="P3718" i="3"/>
  <c r="O3718" i="3"/>
  <c r="U3718" i="3" s="1"/>
  <c r="W3717" i="3"/>
  <c r="V3717" i="3" s="1"/>
  <c r="S3717" i="3"/>
  <c r="R3717" i="3"/>
  <c r="P3717" i="3"/>
  <c r="O3717" i="3"/>
  <c r="U3717" i="3" s="1"/>
  <c r="W3716" i="3"/>
  <c r="V3716" i="3" s="1"/>
  <c r="S3716" i="3"/>
  <c r="R3716" i="3"/>
  <c r="P3716" i="3"/>
  <c r="O3716" i="3"/>
  <c r="U3716" i="3" s="1"/>
  <c r="W3715" i="3"/>
  <c r="V3715" i="3"/>
  <c r="S3715" i="3"/>
  <c r="R3715" i="3"/>
  <c r="P3715" i="3"/>
  <c r="O3715" i="3"/>
  <c r="U3715" i="3" s="1"/>
  <c r="W3714" i="3"/>
  <c r="V3714" i="3" s="1"/>
  <c r="S3714" i="3"/>
  <c r="R3714" i="3"/>
  <c r="P3714" i="3"/>
  <c r="O3714" i="3"/>
  <c r="U3714" i="3" s="1"/>
  <c r="W3713" i="3"/>
  <c r="V3713" i="3" s="1"/>
  <c r="S3713" i="3"/>
  <c r="R3713" i="3"/>
  <c r="P3713" i="3"/>
  <c r="O3713" i="3"/>
  <c r="U3713" i="3" s="1"/>
  <c r="W3712" i="3"/>
  <c r="V3712" i="3" s="1"/>
  <c r="S3712" i="3"/>
  <c r="R3712" i="3"/>
  <c r="P3712" i="3"/>
  <c r="O3712" i="3"/>
  <c r="U3712" i="3" s="1"/>
  <c r="W3711" i="3"/>
  <c r="V3711" i="3" s="1"/>
  <c r="S3711" i="3"/>
  <c r="R3711" i="3"/>
  <c r="P3711" i="3"/>
  <c r="O3711" i="3"/>
  <c r="U3711" i="3" s="1"/>
  <c r="W3710" i="3"/>
  <c r="V3710" i="3" s="1"/>
  <c r="S3710" i="3"/>
  <c r="R3710" i="3"/>
  <c r="P3710" i="3"/>
  <c r="O3710" i="3"/>
  <c r="U3710" i="3" s="1"/>
  <c r="W3709" i="3"/>
  <c r="V3709" i="3" s="1"/>
  <c r="S3709" i="3"/>
  <c r="R3709" i="3"/>
  <c r="P3709" i="3"/>
  <c r="O3709" i="3"/>
  <c r="U3709" i="3" s="1"/>
  <c r="W3708" i="3"/>
  <c r="V3708" i="3" s="1"/>
  <c r="S3708" i="3"/>
  <c r="R3708" i="3"/>
  <c r="P3708" i="3"/>
  <c r="O3708" i="3"/>
  <c r="U3708" i="3" s="1"/>
  <c r="W3707" i="3"/>
  <c r="V3707" i="3" s="1"/>
  <c r="S3707" i="3"/>
  <c r="R3707" i="3"/>
  <c r="P3707" i="3"/>
  <c r="O3707" i="3"/>
  <c r="U3707" i="3" s="1"/>
  <c r="W3706" i="3"/>
  <c r="V3706" i="3" s="1"/>
  <c r="S3706" i="3"/>
  <c r="R3706" i="3"/>
  <c r="P3706" i="3"/>
  <c r="O3706" i="3"/>
  <c r="U3706" i="3" s="1"/>
  <c r="W3705" i="3"/>
  <c r="V3705" i="3" s="1"/>
  <c r="S3705" i="3"/>
  <c r="R3705" i="3"/>
  <c r="P3705" i="3"/>
  <c r="O3705" i="3"/>
  <c r="U3705" i="3" s="1"/>
  <c r="W3704" i="3"/>
  <c r="V3704" i="3" s="1"/>
  <c r="S3704" i="3"/>
  <c r="R3704" i="3"/>
  <c r="P3704" i="3"/>
  <c r="O3704" i="3"/>
  <c r="U3704" i="3" s="1"/>
  <c r="W3703" i="3"/>
  <c r="V3703" i="3" s="1"/>
  <c r="S3703" i="3"/>
  <c r="R3703" i="3"/>
  <c r="P3703" i="3"/>
  <c r="O3703" i="3"/>
  <c r="U3703" i="3" s="1"/>
  <c r="W3702" i="3"/>
  <c r="V3702" i="3" s="1"/>
  <c r="S3702" i="3"/>
  <c r="R3702" i="3"/>
  <c r="P3702" i="3"/>
  <c r="O3702" i="3"/>
  <c r="U3702" i="3" s="1"/>
  <c r="W3701" i="3"/>
  <c r="V3701" i="3" s="1"/>
  <c r="S3701" i="3"/>
  <c r="R3701" i="3"/>
  <c r="P3701" i="3"/>
  <c r="O3701" i="3"/>
  <c r="U3701" i="3" s="1"/>
  <c r="W3700" i="3"/>
  <c r="V3700" i="3" s="1"/>
  <c r="S3700" i="3"/>
  <c r="R3700" i="3"/>
  <c r="P3700" i="3"/>
  <c r="O3700" i="3"/>
  <c r="U3700" i="3" s="1"/>
  <c r="W3699" i="3"/>
  <c r="V3699" i="3" s="1"/>
  <c r="S3699" i="3"/>
  <c r="R3699" i="3"/>
  <c r="P3699" i="3"/>
  <c r="O3699" i="3"/>
  <c r="U3699" i="3" s="1"/>
  <c r="W3698" i="3"/>
  <c r="V3698" i="3" s="1"/>
  <c r="S3698" i="3"/>
  <c r="R3698" i="3"/>
  <c r="P3698" i="3"/>
  <c r="O3698" i="3"/>
  <c r="U3698" i="3" s="1"/>
  <c r="W3697" i="3"/>
  <c r="V3697" i="3" s="1"/>
  <c r="S3697" i="3"/>
  <c r="R3697" i="3"/>
  <c r="P3697" i="3"/>
  <c r="O3697" i="3"/>
  <c r="U3697" i="3" s="1"/>
  <c r="W3696" i="3"/>
  <c r="V3696" i="3" s="1"/>
  <c r="S3696" i="3"/>
  <c r="R3696" i="3"/>
  <c r="P3696" i="3"/>
  <c r="O3696" i="3"/>
  <c r="U3696" i="3" s="1"/>
  <c r="W3695" i="3"/>
  <c r="V3695" i="3" s="1"/>
  <c r="S3695" i="3"/>
  <c r="R3695" i="3"/>
  <c r="P3695" i="3"/>
  <c r="O3695" i="3"/>
  <c r="U3695" i="3" s="1"/>
  <c r="W3694" i="3"/>
  <c r="V3694" i="3" s="1"/>
  <c r="S3694" i="3"/>
  <c r="R3694" i="3"/>
  <c r="P3694" i="3"/>
  <c r="O3694" i="3"/>
  <c r="U3694" i="3" s="1"/>
  <c r="W3693" i="3"/>
  <c r="V3693" i="3" s="1"/>
  <c r="S3693" i="3"/>
  <c r="R3693" i="3"/>
  <c r="P3693" i="3"/>
  <c r="O3693" i="3"/>
  <c r="U3693" i="3" s="1"/>
  <c r="W3692" i="3"/>
  <c r="V3692" i="3" s="1"/>
  <c r="S3692" i="3"/>
  <c r="R3692" i="3"/>
  <c r="P3692" i="3"/>
  <c r="O3692" i="3"/>
  <c r="U3692" i="3" s="1"/>
  <c r="W3691" i="3"/>
  <c r="V3691" i="3" s="1"/>
  <c r="S3691" i="3"/>
  <c r="R3691" i="3"/>
  <c r="P3691" i="3"/>
  <c r="O3691" i="3"/>
  <c r="U3691" i="3" s="1"/>
  <c r="W3690" i="3"/>
  <c r="V3690" i="3" s="1"/>
  <c r="S3690" i="3"/>
  <c r="R3690" i="3"/>
  <c r="P3690" i="3"/>
  <c r="O3690" i="3"/>
  <c r="U3690" i="3" s="1"/>
  <c r="W3689" i="3"/>
  <c r="V3689" i="3" s="1"/>
  <c r="S3689" i="3"/>
  <c r="R3689" i="3"/>
  <c r="P3689" i="3"/>
  <c r="O3689" i="3"/>
  <c r="U3689" i="3" s="1"/>
  <c r="W3688" i="3"/>
  <c r="V3688" i="3" s="1"/>
  <c r="S3688" i="3"/>
  <c r="R3688" i="3"/>
  <c r="P3688" i="3"/>
  <c r="O3688" i="3"/>
  <c r="U3688" i="3" s="1"/>
  <c r="W3687" i="3"/>
  <c r="V3687" i="3" s="1"/>
  <c r="S3687" i="3"/>
  <c r="R3687" i="3"/>
  <c r="P3687" i="3"/>
  <c r="O3687" i="3"/>
  <c r="U3687" i="3" s="1"/>
  <c r="W3686" i="3"/>
  <c r="V3686" i="3" s="1"/>
  <c r="S3686" i="3"/>
  <c r="R3686" i="3"/>
  <c r="P3686" i="3"/>
  <c r="O3686" i="3"/>
  <c r="U3686" i="3" s="1"/>
  <c r="W3685" i="3"/>
  <c r="V3685" i="3" s="1"/>
  <c r="S3685" i="3"/>
  <c r="R3685" i="3"/>
  <c r="P3685" i="3"/>
  <c r="O3685" i="3"/>
  <c r="U3685" i="3" s="1"/>
  <c r="W3684" i="3"/>
  <c r="V3684" i="3" s="1"/>
  <c r="S3684" i="3"/>
  <c r="R3684" i="3"/>
  <c r="P3684" i="3"/>
  <c r="O3684" i="3"/>
  <c r="U3684" i="3" s="1"/>
  <c r="W3683" i="3"/>
  <c r="V3683" i="3"/>
  <c r="S3683" i="3"/>
  <c r="R3683" i="3"/>
  <c r="P3683" i="3"/>
  <c r="O3683" i="3"/>
  <c r="U3683" i="3" s="1"/>
  <c r="W3682" i="3"/>
  <c r="V3682" i="3" s="1"/>
  <c r="S3682" i="3"/>
  <c r="R3682" i="3"/>
  <c r="P3682" i="3"/>
  <c r="O3682" i="3"/>
  <c r="U3682" i="3" s="1"/>
  <c r="W3681" i="3"/>
  <c r="V3681" i="3" s="1"/>
  <c r="S3681" i="3"/>
  <c r="R3681" i="3"/>
  <c r="P3681" i="3"/>
  <c r="O3681" i="3"/>
  <c r="U3681" i="3" s="1"/>
  <c r="W3680" i="3"/>
  <c r="V3680" i="3" s="1"/>
  <c r="S3680" i="3"/>
  <c r="R3680" i="3"/>
  <c r="P3680" i="3"/>
  <c r="O3680" i="3"/>
  <c r="U3680" i="3" s="1"/>
  <c r="W3679" i="3"/>
  <c r="V3679" i="3" s="1"/>
  <c r="S3679" i="3"/>
  <c r="R3679" i="3"/>
  <c r="P3679" i="3"/>
  <c r="O3679" i="3"/>
  <c r="U3679" i="3" s="1"/>
  <c r="W3678" i="3"/>
  <c r="V3678" i="3" s="1"/>
  <c r="S3678" i="3"/>
  <c r="R3678" i="3"/>
  <c r="P3678" i="3"/>
  <c r="O3678" i="3"/>
  <c r="U3678" i="3" s="1"/>
  <c r="W3677" i="3"/>
  <c r="V3677" i="3" s="1"/>
  <c r="S3677" i="3"/>
  <c r="R3677" i="3"/>
  <c r="P3677" i="3"/>
  <c r="O3677" i="3"/>
  <c r="U3677" i="3" s="1"/>
  <c r="W3676" i="3"/>
  <c r="V3676" i="3" s="1"/>
  <c r="S3676" i="3"/>
  <c r="R3676" i="3"/>
  <c r="P3676" i="3"/>
  <c r="O3676" i="3"/>
  <c r="U3676" i="3" s="1"/>
  <c r="W3675" i="3"/>
  <c r="V3675" i="3" s="1"/>
  <c r="S3675" i="3"/>
  <c r="R3675" i="3"/>
  <c r="P3675" i="3"/>
  <c r="O3675" i="3"/>
  <c r="U3675" i="3" s="1"/>
  <c r="W3674" i="3"/>
  <c r="V3674" i="3" s="1"/>
  <c r="S3674" i="3"/>
  <c r="R3674" i="3"/>
  <c r="P3674" i="3"/>
  <c r="O3674" i="3"/>
  <c r="U3674" i="3" s="1"/>
  <c r="W3673" i="3"/>
  <c r="V3673" i="3" s="1"/>
  <c r="S3673" i="3"/>
  <c r="R3673" i="3"/>
  <c r="P3673" i="3"/>
  <c r="O3673" i="3"/>
  <c r="U3673" i="3" s="1"/>
  <c r="W3672" i="3"/>
  <c r="V3672" i="3" s="1"/>
  <c r="S3672" i="3"/>
  <c r="R3672" i="3"/>
  <c r="P3672" i="3"/>
  <c r="O3672" i="3"/>
  <c r="U3672" i="3" s="1"/>
  <c r="W3671" i="3"/>
  <c r="V3671" i="3" s="1"/>
  <c r="S3671" i="3"/>
  <c r="R3671" i="3"/>
  <c r="P3671" i="3"/>
  <c r="O3671" i="3"/>
  <c r="U3671" i="3" s="1"/>
  <c r="W3670" i="3"/>
  <c r="V3670" i="3" s="1"/>
  <c r="S3670" i="3"/>
  <c r="R3670" i="3"/>
  <c r="P3670" i="3"/>
  <c r="O3670" i="3"/>
  <c r="U3670" i="3" s="1"/>
  <c r="W3669" i="3"/>
  <c r="V3669" i="3"/>
  <c r="S3669" i="3"/>
  <c r="R3669" i="3"/>
  <c r="P3669" i="3"/>
  <c r="O3669" i="3"/>
  <c r="U3669" i="3" s="1"/>
  <c r="W3668" i="3"/>
  <c r="V3668" i="3" s="1"/>
  <c r="S3668" i="3"/>
  <c r="R3668" i="3"/>
  <c r="P3668" i="3"/>
  <c r="O3668" i="3"/>
  <c r="U3668" i="3" s="1"/>
  <c r="W3667" i="3"/>
  <c r="V3667" i="3" s="1"/>
  <c r="S3667" i="3"/>
  <c r="R3667" i="3"/>
  <c r="P3667" i="3"/>
  <c r="O3667" i="3"/>
  <c r="U3667" i="3" s="1"/>
  <c r="W3666" i="3"/>
  <c r="V3666" i="3" s="1"/>
  <c r="S3666" i="3"/>
  <c r="R3666" i="3"/>
  <c r="P3666" i="3"/>
  <c r="O3666" i="3"/>
  <c r="U3666" i="3" s="1"/>
  <c r="W3665" i="3"/>
  <c r="V3665" i="3" s="1"/>
  <c r="S3665" i="3"/>
  <c r="R3665" i="3"/>
  <c r="P3665" i="3"/>
  <c r="O3665" i="3"/>
  <c r="U3665" i="3" s="1"/>
  <c r="W3664" i="3"/>
  <c r="V3664" i="3" s="1"/>
  <c r="S3664" i="3"/>
  <c r="R3664" i="3"/>
  <c r="P3664" i="3"/>
  <c r="O3664" i="3"/>
  <c r="U3664" i="3" s="1"/>
  <c r="W3663" i="3"/>
  <c r="V3663" i="3" s="1"/>
  <c r="S3663" i="3"/>
  <c r="R3663" i="3"/>
  <c r="P3663" i="3"/>
  <c r="O3663" i="3"/>
  <c r="U3663" i="3" s="1"/>
  <c r="W3662" i="3"/>
  <c r="V3662" i="3" s="1"/>
  <c r="S3662" i="3"/>
  <c r="R3662" i="3"/>
  <c r="P3662" i="3"/>
  <c r="O3662" i="3"/>
  <c r="U3662" i="3" s="1"/>
  <c r="W3661" i="3"/>
  <c r="V3661" i="3" s="1"/>
  <c r="S3661" i="3"/>
  <c r="R3661" i="3"/>
  <c r="P3661" i="3"/>
  <c r="O3661" i="3"/>
  <c r="U3661" i="3" s="1"/>
  <c r="W3660" i="3"/>
  <c r="V3660" i="3" s="1"/>
  <c r="S3660" i="3"/>
  <c r="R3660" i="3"/>
  <c r="P3660" i="3"/>
  <c r="O3660" i="3"/>
  <c r="U3660" i="3" s="1"/>
  <c r="W3659" i="3"/>
  <c r="V3659" i="3" s="1"/>
  <c r="S3659" i="3"/>
  <c r="R3659" i="3"/>
  <c r="P3659" i="3"/>
  <c r="O3659" i="3"/>
  <c r="U3659" i="3" s="1"/>
  <c r="W3658" i="3"/>
  <c r="V3658" i="3"/>
  <c r="S3658" i="3"/>
  <c r="R3658" i="3"/>
  <c r="P3658" i="3"/>
  <c r="O3658" i="3"/>
  <c r="U3658" i="3" s="1"/>
  <c r="W3657" i="3"/>
  <c r="V3657" i="3" s="1"/>
  <c r="S3657" i="3"/>
  <c r="R3657" i="3"/>
  <c r="P3657" i="3"/>
  <c r="O3657" i="3"/>
  <c r="U3657" i="3" s="1"/>
  <c r="W3656" i="3"/>
  <c r="V3656" i="3" s="1"/>
  <c r="S3656" i="3"/>
  <c r="R3656" i="3"/>
  <c r="P3656" i="3"/>
  <c r="O3656" i="3"/>
  <c r="U3656" i="3" s="1"/>
  <c r="W3655" i="3"/>
  <c r="V3655" i="3" s="1"/>
  <c r="S3655" i="3"/>
  <c r="R3655" i="3"/>
  <c r="P3655" i="3"/>
  <c r="O3655" i="3"/>
  <c r="U3655" i="3" s="1"/>
  <c r="W3654" i="3"/>
  <c r="V3654" i="3" s="1"/>
  <c r="S3654" i="3"/>
  <c r="R3654" i="3"/>
  <c r="P3654" i="3"/>
  <c r="O3654" i="3"/>
  <c r="U3654" i="3" s="1"/>
  <c r="W3653" i="3"/>
  <c r="V3653" i="3" s="1"/>
  <c r="S3653" i="3"/>
  <c r="R3653" i="3"/>
  <c r="P3653" i="3"/>
  <c r="O3653" i="3"/>
  <c r="U3653" i="3" s="1"/>
  <c r="W3652" i="3"/>
  <c r="V3652" i="3" s="1"/>
  <c r="S3652" i="3"/>
  <c r="R3652" i="3"/>
  <c r="P3652" i="3"/>
  <c r="O3652" i="3"/>
  <c r="U3652" i="3" s="1"/>
  <c r="W3651" i="3"/>
  <c r="V3651" i="3" s="1"/>
  <c r="S3651" i="3"/>
  <c r="R3651" i="3"/>
  <c r="P3651" i="3"/>
  <c r="O3651" i="3"/>
  <c r="U3651" i="3" s="1"/>
  <c r="W3650" i="3"/>
  <c r="V3650" i="3" s="1"/>
  <c r="S3650" i="3"/>
  <c r="R3650" i="3"/>
  <c r="P3650" i="3"/>
  <c r="O3650" i="3"/>
  <c r="U3650" i="3" s="1"/>
  <c r="W3649" i="3"/>
  <c r="V3649" i="3" s="1"/>
  <c r="S3649" i="3"/>
  <c r="R3649" i="3"/>
  <c r="P3649" i="3"/>
  <c r="O3649" i="3"/>
  <c r="U3649" i="3" s="1"/>
  <c r="W3648" i="3"/>
  <c r="V3648" i="3" s="1"/>
  <c r="S3648" i="3"/>
  <c r="R3648" i="3"/>
  <c r="P3648" i="3"/>
  <c r="O3648" i="3"/>
  <c r="U3648" i="3" s="1"/>
  <c r="W3647" i="3"/>
  <c r="V3647" i="3" s="1"/>
  <c r="S3647" i="3"/>
  <c r="R3647" i="3"/>
  <c r="P3647" i="3"/>
  <c r="O3647" i="3"/>
  <c r="U3647" i="3" s="1"/>
  <c r="W3646" i="3"/>
  <c r="V3646" i="3" s="1"/>
  <c r="S3646" i="3"/>
  <c r="R3646" i="3"/>
  <c r="P3646" i="3"/>
  <c r="O3646" i="3"/>
  <c r="U3646" i="3" s="1"/>
  <c r="W3645" i="3"/>
  <c r="V3645" i="3" s="1"/>
  <c r="S3645" i="3"/>
  <c r="R3645" i="3"/>
  <c r="P3645" i="3"/>
  <c r="O3645" i="3"/>
  <c r="U3645" i="3" s="1"/>
  <c r="W3644" i="3"/>
  <c r="V3644" i="3" s="1"/>
  <c r="S3644" i="3"/>
  <c r="R3644" i="3"/>
  <c r="P3644" i="3"/>
  <c r="O3644" i="3"/>
  <c r="U3644" i="3" s="1"/>
  <c r="W3643" i="3"/>
  <c r="V3643" i="3" s="1"/>
  <c r="S3643" i="3"/>
  <c r="R3643" i="3"/>
  <c r="P3643" i="3"/>
  <c r="O3643" i="3"/>
  <c r="U3643" i="3" s="1"/>
  <c r="W3642" i="3"/>
  <c r="V3642" i="3" s="1"/>
  <c r="S3642" i="3"/>
  <c r="R3642" i="3"/>
  <c r="P3642" i="3"/>
  <c r="O3642" i="3"/>
  <c r="U3642" i="3" s="1"/>
  <c r="W3641" i="3"/>
  <c r="V3641" i="3" s="1"/>
  <c r="S3641" i="3"/>
  <c r="R3641" i="3"/>
  <c r="P3641" i="3"/>
  <c r="O3641" i="3"/>
  <c r="U3641" i="3" s="1"/>
  <c r="W3640" i="3"/>
  <c r="V3640" i="3" s="1"/>
  <c r="S3640" i="3"/>
  <c r="R3640" i="3"/>
  <c r="P3640" i="3"/>
  <c r="O3640" i="3"/>
  <c r="U3640" i="3" s="1"/>
  <c r="W3639" i="3"/>
  <c r="V3639" i="3" s="1"/>
  <c r="S3639" i="3"/>
  <c r="R3639" i="3"/>
  <c r="P3639" i="3"/>
  <c r="O3639" i="3"/>
  <c r="U3639" i="3" s="1"/>
  <c r="W3638" i="3"/>
  <c r="V3638" i="3" s="1"/>
  <c r="S3638" i="3"/>
  <c r="R3638" i="3"/>
  <c r="P3638" i="3"/>
  <c r="O3638" i="3"/>
  <c r="U3638" i="3" s="1"/>
  <c r="W3637" i="3"/>
  <c r="V3637" i="3" s="1"/>
  <c r="S3637" i="3"/>
  <c r="R3637" i="3"/>
  <c r="P3637" i="3"/>
  <c r="O3637" i="3"/>
  <c r="U3637" i="3" s="1"/>
  <c r="W3636" i="3"/>
  <c r="V3636" i="3" s="1"/>
  <c r="S3636" i="3"/>
  <c r="R3636" i="3"/>
  <c r="P3636" i="3"/>
  <c r="O3636" i="3"/>
  <c r="U3636" i="3" s="1"/>
  <c r="W3635" i="3"/>
  <c r="V3635" i="3" s="1"/>
  <c r="S3635" i="3"/>
  <c r="R3635" i="3"/>
  <c r="P3635" i="3"/>
  <c r="O3635" i="3"/>
  <c r="U3635" i="3" s="1"/>
  <c r="W3634" i="3"/>
  <c r="V3634" i="3"/>
  <c r="S3634" i="3"/>
  <c r="R3634" i="3"/>
  <c r="P3634" i="3"/>
  <c r="O3634" i="3"/>
  <c r="U3634" i="3" s="1"/>
  <c r="W3633" i="3"/>
  <c r="V3633" i="3" s="1"/>
  <c r="S3633" i="3"/>
  <c r="R3633" i="3"/>
  <c r="P3633" i="3"/>
  <c r="O3633" i="3"/>
  <c r="U3633" i="3" s="1"/>
  <c r="W3632" i="3"/>
  <c r="V3632" i="3" s="1"/>
  <c r="S3632" i="3"/>
  <c r="R3632" i="3"/>
  <c r="P3632" i="3"/>
  <c r="O3632" i="3"/>
  <c r="U3632" i="3" s="1"/>
  <c r="W3631" i="3"/>
  <c r="V3631" i="3" s="1"/>
  <c r="S3631" i="3"/>
  <c r="R3631" i="3"/>
  <c r="P3631" i="3"/>
  <c r="O3631" i="3"/>
  <c r="U3631" i="3" s="1"/>
  <c r="W3630" i="3"/>
  <c r="V3630" i="3" s="1"/>
  <c r="S3630" i="3"/>
  <c r="R3630" i="3"/>
  <c r="P3630" i="3"/>
  <c r="O3630" i="3"/>
  <c r="U3630" i="3" s="1"/>
  <c r="W3629" i="3"/>
  <c r="V3629" i="3" s="1"/>
  <c r="S3629" i="3"/>
  <c r="R3629" i="3"/>
  <c r="P3629" i="3"/>
  <c r="O3629" i="3"/>
  <c r="U3629" i="3" s="1"/>
  <c r="W3628" i="3"/>
  <c r="V3628" i="3" s="1"/>
  <c r="S3628" i="3"/>
  <c r="R3628" i="3"/>
  <c r="P3628" i="3"/>
  <c r="O3628" i="3"/>
  <c r="U3628" i="3" s="1"/>
  <c r="W3627" i="3"/>
  <c r="V3627" i="3" s="1"/>
  <c r="S3627" i="3"/>
  <c r="R3627" i="3"/>
  <c r="P3627" i="3"/>
  <c r="O3627" i="3"/>
  <c r="U3627" i="3" s="1"/>
  <c r="W3626" i="3"/>
  <c r="V3626" i="3" s="1"/>
  <c r="S3626" i="3"/>
  <c r="R3626" i="3"/>
  <c r="P3626" i="3"/>
  <c r="O3626" i="3"/>
  <c r="U3626" i="3" s="1"/>
  <c r="W3625" i="3"/>
  <c r="V3625" i="3" s="1"/>
  <c r="S3625" i="3"/>
  <c r="R3625" i="3"/>
  <c r="P3625" i="3"/>
  <c r="O3625" i="3"/>
  <c r="U3625" i="3" s="1"/>
  <c r="W3624" i="3"/>
  <c r="V3624" i="3" s="1"/>
  <c r="S3624" i="3"/>
  <c r="R3624" i="3"/>
  <c r="P3624" i="3"/>
  <c r="O3624" i="3"/>
  <c r="U3624" i="3" s="1"/>
  <c r="W3623" i="3"/>
  <c r="V3623" i="3" s="1"/>
  <c r="S3623" i="3"/>
  <c r="R3623" i="3"/>
  <c r="P3623" i="3"/>
  <c r="O3623" i="3"/>
  <c r="U3623" i="3" s="1"/>
  <c r="W3622" i="3"/>
  <c r="V3622" i="3" s="1"/>
  <c r="S3622" i="3"/>
  <c r="R3622" i="3"/>
  <c r="P3622" i="3"/>
  <c r="O3622" i="3"/>
  <c r="U3622" i="3" s="1"/>
  <c r="W3621" i="3"/>
  <c r="V3621" i="3" s="1"/>
  <c r="S3621" i="3"/>
  <c r="R3621" i="3"/>
  <c r="P3621" i="3"/>
  <c r="O3621" i="3"/>
  <c r="U3621" i="3" s="1"/>
  <c r="W3620" i="3"/>
  <c r="V3620" i="3"/>
  <c r="S3620" i="3"/>
  <c r="R3620" i="3"/>
  <c r="P3620" i="3"/>
  <c r="O3620" i="3"/>
  <c r="U3620" i="3" s="1"/>
  <c r="W3619" i="3"/>
  <c r="V3619" i="3" s="1"/>
  <c r="S3619" i="3"/>
  <c r="R3619" i="3"/>
  <c r="P3619" i="3"/>
  <c r="O3619" i="3"/>
  <c r="U3619" i="3" s="1"/>
  <c r="W3618" i="3"/>
  <c r="V3618" i="3" s="1"/>
  <c r="S3618" i="3"/>
  <c r="R3618" i="3"/>
  <c r="P3618" i="3"/>
  <c r="O3618" i="3"/>
  <c r="U3618" i="3" s="1"/>
  <c r="W3617" i="3"/>
  <c r="V3617" i="3" s="1"/>
  <c r="S3617" i="3"/>
  <c r="R3617" i="3"/>
  <c r="P3617" i="3"/>
  <c r="O3617" i="3"/>
  <c r="U3617" i="3" s="1"/>
  <c r="W3616" i="3"/>
  <c r="V3616" i="3" s="1"/>
  <c r="S3616" i="3"/>
  <c r="R3616" i="3"/>
  <c r="P3616" i="3"/>
  <c r="O3616" i="3"/>
  <c r="U3616" i="3" s="1"/>
  <c r="W3615" i="3"/>
  <c r="V3615" i="3" s="1"/>
  <c r="S3615" i="3"/>
  <c r="R3615" i="3"/>
  <c r="P3615" i="3"/>
  <c r="O3615" i="3"/>
  <c r="U3615" i="3" s="1"/>
  <c r="W3614" i="3"/>
  <c r="V3614" i="3" s="1"/>
  <c r="S3614" i="3"/>
  <c r="R3614" i="3"/>
  <c r="P3614" i="3"/>
  <c r="O3614" i="3"/>
  <c r="U3614" i="3" s="1"/>
  <c r="W3613" i="3"/>
  <c r="V3613" i="3" s="1"/>
  <c r="S3613" i="3"/>
  <c r="R3613" i="3"/>
  <c r="P3613" i="3"/>
  <c r="O3613" i="3"/>
  <c r="U3613" i="3" s="1"/>
  <c r="W3612" i="3"/>
  <c r="V3612" i="3"/>
  <c r="S3612" i="3"/>
  <c r="R3612" i="3"/>
  <c r="P3612" i="3"/>
  <c r="O3612" i="3"/>
  <c r="U3612" i="3" s="1"/>
  <c r="W3611" i="3"/>
  <c r="V3611" i="3" s="1"/>
  <c r="S3611" i="3"/>
  <c r="R3611" i="3"/>
  <c r="P3611" i="3"/>
  <c r="O3611" i="3"/>
  <c r="U3611" i="3" s="1"/>
  <c r="W3610" i="3"/>
  <c r="V3610" i="3" s="1"/>
  <c r="S3610" i="3"/>
  <c r="R3610" i="3"/>
  <c r="P3610" i="3"/>
  <c r="O3610" i="3"/>
  <c r="U3610" i="3" s="1"/>
  <c r="W3609" i="3"/>
  <c r="V3609" i="3" s="1"/>
  <c r="S3609" i="3"/>
  <c r="R3609" i="3"/>
  <c r="P3609" i="3"/>
  <c r="O3609" i="3"/>
  <c r="U3609" i="3" s="1"/>
  <c r="W3608" i="3"/>
  <c r="V3608" i="3" s="1"/>
  <c r="S3608" i="3"/>
  <c r="R3608" i="3"/>
  <c r="P3608" i="3"/>
  <c r="O3608" i="3"/>
  <c r="U3608" i="3" s="1"/>
  <c r="W3607" i="3"/>
  <c r="V3607" i="3" s="1"/>
  <c r="S3607" i="3"/>
  <c r="R3607" i="3"/>
  <c r="P3607" i="3"/>
  <c r="O3607" i="3"/>
  <c r="U3607" i="3" s="1"/>
  <c r="W3606" i="3"/>
  <c r="V3606" i="3" s="1"/>
  <c r="S3606" i="3"/>
  <c r="R3606" i="3"/>
  <c r="P3606" i="3"/>
  <c r="O3606" i="3"/>
  <c r="U3606" i="3" s="1"/>
  <c r="W3605" i="3"/>
  <c r="V3605" i="3" s="1"/>
  <c r="S3605" i="3"/>
  <c r="R3605" i="3"/>
  <c r="P3605" i="3"/>
  <c r="O3605" i="3"/>
  <c r="U3605" i="3" s="1"/>
  <c r="W3604" i="3"/>
  <c r="V3604" i="3" s="1"/>
  <c r="S3604" i="3"/>
  <c r="R3604" i="3"/>
  <c r="P3604" i="3"/>
  <c r="O3604" i="3"/>
  <c r="U3604" i="3" s="1"/>
  <c r="W3603" i="3"/>
  <c r="V3603" i="3" s="1"/>
  <c r="S3603" i="3"/>
  <c r="R3603" i="3"/>
  <c r="P3603" i="3"/>
  <c r="O3603" i="3"/>
  <c r="U3603" i="3" s="1"/>
  <c r="W3602" i="3"/>
  <c r="V3602" i="3" s="1"/>
  <c r="S3602" i="3"/>
  <c r="R3602" i="3"/>
  <c r="P3602" i="3"/>
  <c r="O3602" i="3"/>
  <c r="U3602" i="3" s="1"/>
  <c r="W3601" i="3"/>
  <c r="V3601" i="3" s="1"/>
  <c r="S3601" i="3"/>
  <c r="R3601" i="3"/>
  <c r="P3601" i="3"/>
  <c r="O3601" i="3"/>
  <c r="U3601" i="3" s="1"/>
  <c r="W3600" i="3"/>
  <c r="V3600" i="3" s="1"/>
  <c r="S3600" i="3"/>
  <c r="R3600" i="3"/>
  <c r="P3600" i="3"/>
  <c r="O3600" i="3"/>
  <c r="U3600" i="3" s="1"/>
  <c r="W3599" i="3"/>
  <c r="V3599" i="3" s="1"/>
  <c r="S3599" i="3"/>
  <c r="R3599" i="3"/>
  <c r="P3599" i="3"/>
  <c r="O3599" i="3"/>
  <c r="U3599" i="3" s="1"/>
  <c r="W3598" i="3"/>
  <c r="V3598" i="3" s="1"/>
  <c r="S3598" i="3"/>
  <c r="R3598" i="3"/>
  <c r="P3598" i="3"/>
  <c r="O3598" i="3"/>
  <c r="U3598" i="3" s="1"/>
  <c r="W3597" i="3"/>
  <c r="V3597" i="3" s="1"/>
  <c r="S3597" i="3"/>
  <c r="R3597" i="3"/>
  <c r="P3597" i="3"/>
  <c r="O3597" i="3"/>
  <c r="U3597" i="3" s="1"/>
  <c r="W3596" i="3"/>
  <c r="V3596" i="3" s="1"/>
  <c r="S3596" i="3"/>
  <c r="R3596" i="3"/>
  <c r="P3596" i="3"/>
  <c r="O3596" i="3"/>
  <c r="U3596" i="3" s="1"/>
  <c r="W3595" i="3"/>
  <c r="V3595" i="3" s="1"/>
  <c r="S3595" i="3"/>
  <c r="R3595" i="3"/>
  <c r="P3595" i="3"/>
  <c r="O3595" i="3"/>
  <c r="U3595" i="3" s="1"/>
  <c r="W3594" i="3"/>
  <c r="V3594" i="3" s="1"/>
  <c r="S3594" i="3"/>
  <c r="R3594" i="3"/>
  <c r="P3594" i="3"/>
  <c r="O3594" i="3"/>
  <c r="U3594" i="3" s="1"/>
  <c r="W3593" i="3"/>
  <c r="V3593" i="3" s="1"/>
  <c r="S3593" i="3"/>
  <c r="R3593" i="3"/>
  <c r="P3593" i="3"/>
  <c r="O3593" i="3"/>
  <c r="U3593" i="3" s="1"/>
  <c r="W3592" i="3"/>
  <c r="V3592" i="3" s="1"/>
  <c r="S3592" i="3"/>
  <c r="R3592" i="3"/>
  <c r="P3592" i="3"/>
  <c r="O3592" i="3"/>
  <c r="U3592" i="3" s="1"/>
  <c r="W3591" i="3"/>
  <c r="V3591" i="3" s="1"/>
  <c r="S3591" i="3"/>
  <c r="R3591" i="3"/>
  <c r="P3591" i="3"/>
  <c r="O3591" i="3"/>
  <c r="U3591" i="3" s="1"/>
  <c r="W3590" i="3"/>
  <c r="V3590" i="3" s="1"/>
  <c r="S3590" i="3"/>
  <c r="R3590" i="3"/>
  <c r="P3590" i="3"/>
  <c r="O3590" i="3"/>
  <c r="U3590" i="3" s="1"/>
  <c r="W3589" i="3"/>
  <c r="V3589" i="3" s="1"/>
  <c r="S3589" i="3"/>
  <c r="R3589" i="3"/>
  <c r="P3589" i="3"/>
  <c r="O3589" i="3"/>
  <c r="U3589" i="3" s="1"/>
  <c r="W3588" i="3"/>
  <c r="V3588" i="3" s="1"/>
  <c r="S3588" i="3"/>
  <c r="R3588" i="3"/>
  <c r="P3588" i="3"/>
  <c r="O3588" i="3"/>
  <c r="U3588" i="3" s="1"/>
  <c r="W3587" i="3"/>
  <c r="V3587" i="3" s="1"/>
  <c r="S3587" i="3"/>
  <c r="R3587" i="3"/>
  <c r="P3587" i="3"/>
  <c r="O3587" i="3"/>
  <c r="U3587" i="3" s="1"/>
  <c r="W3586" i="3"/>
  <c r="V3586" i="3" s="1"/>
  <c r="S3586" i="3"/>
  <c r="R3586" i="3"/>
  <c r="P3586" i="3"/>
  <c r="O3586" i="3"/>
  <c r="U3586" i="3" s="1"/>
  <c r="W3585" i="3"/>
  <c r="V3585" i="3" s="1"/>
  <c r="S3585" i="3"/>
  <c r="R3585" i="3"/>
  <c r="P3585" i="3"/>
  <c r="O3585" i="3"/>
  <c r="U3585" i="3" s="1"/>
  <c r="W3584" i="3"/>
  <c r="V3584" i="3"/>
  <c r="S3584" i="3"/>
  <c r="R3584" i="3"/>
  <c r="P3584" i="3"/>
  <c r="O3584" i="3"/>
  <c r="U3584" i="3" s="1"/>
  <c r="W3583" i="3"/>
  <c r="V3583" i="3" s="1"/>
  <c r="S3583" i="3"/>
  <c r="R3583" i="3"/>
  <c r="P3583" i="3"/>
  <c r="O3583" i="3"/>
  <c r="U3583" i="3" s="1"/>
  <c r="W3582" i="3"/>
  <c r="V3582" i="3" s="1"/>
  <c r="S3582" i="3"/>
  <c r="R3582" i="3"/>
  <c r="P3582" i="3"/>
  <c r="O3582" i="3"/>
  <c r="U3582" i="3" s="1"/>
  <c r="W3581" i="3"/>
  <c r="V3581" i="3" s="1"/>
  <c r="S3581" i="3"/>
  <c r="R3581" i="3"/>
  <c r="P3581" i="3"/>
  <c r="O3581" i="3"/>
  <c r="U3581" i="3" s="1"/>
  <c r="W3580" i="3"/>
  <c r="V3580" i="3" s="1"/>
  <c r="S3580" i="3"/>
  <c r="R3580" i="3"/>
  <c r="P3580" i="3"/>
  <c r="O3580" i="3"/>
  <c r="U3580" i="3" s="1"/>
  <c r="W3579" i="3"/>
  <c r="V3579" i="3" s="1"/>
  <c r="S3579" i="3"/>
  <c r="R3579" i="3"/>
  <c r="P3579" i="3"/>
  <c r="O3579" i="3"/>
  <c r="U3579" i="3" s="1"/>
  <c r="W3578" i="3"/>
  <c r="V3578" i="3" s="1"/>
  <c r="S3578" i="3"/>
  <c r="R3578" i="3"/>
  <c r="P3578" i="3"/>
  <c r="O3578" i="3"/>
  <c r="U3578" i="3" s="1"/>
  <c r="W3577" i="3"/>
  <c r="V3577" i="3" s="1"/>
  <c r="S3577" i="3"/>
  <c r="R3577" i="3"/>
  <c r="P3577" i="3"/>
  <c r="O3577" i="3"/>
  <c r="U3577" i="3" s="1"/>
  <c r="W3576" i="3"/>
  <c r="V3576" i="3" s="1"/>
  <c r="S3576" i="3"/>
  <c r="R3576" i="3"/>
  <c r="P3576" i="3"/>
  <c r="O3576" i="3"/>
  <c r="U3576" i="3" s="1"/>
  <c r="W3575" i="3"/>
  <c r="V3575" i="3" s="1"/>
  <c r="S3575" i="3"/>
  <c r="R3575" i="3"/>
  <c r="P3575" i="3"/>
  <c r="O3575" i="3"/>
  <c r="U3575" i="3" s="1"/>
  <c r="W3574" i="3"/>
  <c r="V3574" i="3" s="1"/>
  <c r="S3574" i="3"/>
  <c r="R3574" i="3"/>
  <c r="P3574" i="3"/>
  <c r="O3574" i="3"/>
  <c r="U3574" i="3" s="1"/>
  <c r="W3573" i="3"/>
  <c r="V3573" i="3" s="1"/>
  <c r="S3573" i="3"/>
  <c r="R3573" i="3"/>
  <c r="P3573" i="3"/>
  <c r="O3573" i="3"/>
  <c r="U3573" i="3" s="1"/>
  <c r="W3572" i="3"/>
  <c r="V3572" i="3" s="1"/>
  <c r="S3572" i="3"/>
  <c r="R3572" i="3"/>
  <c r="P3572" i="3"/>
  <c r="O3572" i="3"/>
  <c r="U3572" i="3" s="1"/>
  <c r="W3571" i="3"/>
  <c r="V3571" i="3" s="1"/>
  <c r="S3571" i="3"/>
  <c r="R3571" i="3"/>
  <c r="P3571" i="3"/>
  <c r="O3571" i="3"/>
  <c r="U3571" i="3" s="1"/>
  <c r="W3570" i="3"/>
  <c r="V3570" i="3" s="1"/>
  <c r="S3570" i="3"/>
  <c r="R3570" i="3"/>
  <c r="P3570" i="3"/>
  <c r="O3570" i="3"/>
  <c r="U3570" i="3" s="1"/>
  <c r="W3569" i="3"/>
  <c r="V3569" i="3" s="1"/>
  <c r="S3569" i="3"/>
  <c r="R3569" i="3"/>
  <c r="P3569" i="3"/>
  <c r="O3569" i="3"/>
  <c r="U3569" i="3" s="1"/>
  <c r="W3568" i="3"/>
  <c r="V3568" i="3"/>
  <c r="S3568" i="3"/>
  <c r="R3568" i="3"/>
  <c r="P3568" i="3"/>
  <c r="O3568" i="3"/>
  <c r="U3568" i="3" s="1"/>
  <c r="W3567" i="3"/>
  <c r="V3567" i="3" s="1"/>
  <c r="S3567" i="3"/>
  <c r="R3567" i="3"/>
  <c r="P3567" i="3"/>
  <c r="O3567" i="3"/>
  <c r="U3567" i="3" s="1"/>
  <c r="W3566" i="3"/>
  <c r="V3566" i="3" s="1"/>
  <c r="S3566" i="3"/>
  <c r="R3566" i="3"/>
  <c r="P3566" i="3"/>
  <c r="O3566" i="3"/>
  <c r="U3566" i="3" s="1"/>
  <c r="W3565" i="3"/>
  <c r="V3565" i="3" s="1"/>
  <c r="S3565" i="3"/>
  <c r="R3565" i="3"/>
  <c r="P3565" i="3"/>
  <c r="O3565" i="3"/>
  <c r="U3565" i="3" s="1"/>
  <c r="W3564" i="3"/>
  <c r="V3564" i="3"/>
  <c r="S3564" i="3"/>
  <c r="R3564" i="3"/>
  <c r="P3564" i="3"/>
  <c r="O3564" i="3"/>
  <c r="U3564" i="3" s="1"/>
  <c r="W3563" i="3"/>
  <c r="V3563" i="3" s="1"/>
  <c r="S3563" i="3"/>
  <c r="R3563" i="3"/>
  <c r="P3563" i="3"/>
  <c r="O3563" i="3"/>
  <c r="U3563" i="3" s="1"/>
  <c r="W3562" i="3"/>
  <c r="V3562" i="3" s="1"/>
  <c r="S3562" i="3"/>
  <c r="R3562" i="3"/>
  <c r="P3562" i="3"/>
  <c r="O3562" i="3"/>
  <c r="U3562" i="3" s="1"/>
  <c r="W3561" i="3"/>
  <c r="V3561" i="3" s="1"/>
  <c r="S3561" i="3"/>
  <c r="R3561" i="3"/>
  <c r="P3561" i="3"/>
  <c r="O3561" i="3"/>
  <c r="U3561" i="3" s="1"/>
  <c r="W3560" i="3"/>
  <c r="V3560" i="3" s="1"/>
  <c r="S3560" i="3"/>
  <c r="R3560" i="3"/>
  <c r="P3560" i="3"/>
  <c r="O3560" i="3"/>
  <c r="U3560" i="3" s="1"/>
  <c r="W3559" i="3"/>
  <c r="V3559" i="3" s="1"/>
  <c r="S3559" i="3"/>
  <c r="R3559" i="3"/>
  <c r="P3559" i="3"/>
  <c r="O3559" i="3"/>
  <c r="U3559" i="3" s="1"/>
  <c r="W3558" i="3"/>
  <c r="V3558" i="3" s="1"/>
  <c r="S3558" i="3"/>
  <c r="R3558" i="3"/>
  <c r="P3558" i="3"/>
  <c r="O3558" i="3"/>
  <c r="U3558" i="3" s="1"/>
  <c r="W3557" i="3"/>
  <c r="V3557" i="3" s="1"/>
  <c r="S3557" i="3"/>
  <c r="R3557" i="3"/>
  <c r="P3557" i="3"/>
  <c r="O3557" i="3"/>
  <c r="U3557" i="3" s="1"/>
  <c r="W3556" i="3"/>
  <c r="V3556" i="3" s="1"/>
  <c r="S3556" i="3"/>
  <c r="R3556" i="3"/>
  <c r="P3556" i="3"/>
  <c r="O3556" i="3"/>
  <c r="U3556" i="3" s="1"/>
  <c r="W3555" i="3"/>
  <c r="V3555" i="3" s="1"/>
  <c r="S3555" i="3"/>
  <c r="R3555" i="3"/>
  <c r="P3555" i="3"/>
  <c r="O3555" i="3"/>
  <c r="U3555" i="3" s="1"/>
  <c r="W3554" i="3"/>
  <c r="V3554" i="3" s="1"/>
  <c r="S3554" i="3"/>
  <c r="R3554" i="3"/>
  <c r="P3554" i="3"/>
  <c r="O3554" i="3"/>
  <c r="U3554" i="3" s="1"/>
  <c r="W3553" i="3"/>
  <c r="V3553" i="3" s="1"/>
  <c r="S3553" i="3"/>
  <c r="R3553" i="3"/>
  <c r="P3553" i="3"/>
  <c r="O3553" i="3"/>
  <c r="U3553" i="3" s="1"/>
  <c r="W3552" i="3"/>
  <c r="V3552" i="3" s="1"/>
  <c r="S3552" i="3"/>
  <c r="R3552" i="3"/>
  <c r="P3552" i="3"/>
  <c r="O3552" i="3"/>
  <c r="U3552" i="3" s="1"/>
  <c r="W3551" i="3"/>
  <c r="V3551" i="3" s="1"/>
  <c r="S3551" i="3"/>
  <c r="R3551" i="3"/>
  <c r="P3551" i="3"/>
  <c r="O3551" i="3"/>
  <c r="U3551" i="3" s="1"/>
  <c r="W3550" i="3"/>
  <c r="V3550" i="3" s="1"/>
  <c r="S3550" i="3"/>
  <c r="R3550" i="3"/>
  <c r="P3550" i="3"/>
  <c r="O3550" i="3"/>
  <c r="U3550" i="3" s="1"/>
  <c r="W3549" i="3"/>
  <c r="V3549" i="3" s="1"/>
  <c r="S3549" i="3"/>
  <c r="R3549" i="3"/>
  <c r="P3549" i="3"/>
  <c r="O3549" i="3"/>
  <c r="U3549" i="3" s="1"/>
  <c r="W3548" i="3"/>
  <c r="V3548" i="3"/>
  <c r="S3548" i="3"/>
  <c r="R3548" i="3"/>
  <c r="P3548" i="3"/>
  <c r="O3548" i="3"/>
  <c r="U3548" i="3" s="1"/>
  <c r="W3547" i="3"/>
  <c r="V3547" i="3" s="1"/>
  <c r="S3547" i="3"/>
  <c r="R3547" i="3"/>
  <c r="P3547" i="3"/>
  <c r="O3547" i="3"/>
  <c r="U3547" i="3" s="1"/>
  <c r="W3546" i="3"/>
  <c r="V3546" i="3" s="1"/>
  <c r="S3546" i="3"/>
  <c r="R3546" i="3"/>
  <c r="P3546" i="3"/>
  <c r="O3546" i="3"/>
  <c r="U3546" i="3" s="1"/>
  <c r="W3545" i="3"/>
  <c r="V3545" i="3" s="1"/>
  <c r="S3545" i="3"/>
  <c r="R3545" i="3"/>
  <c r="P3545" i="3"/>
  <c r="O3545" i="3"/>
  <c r="U3545" i="3" s="1"/>
  <c r="W3544" i="3"/>
  <c r="V3544" i="3" s="1"/>
  <c r="S3544" i="3"/>
  <c r="R3544" i="3"/>
  <c r="P3544" i="3"/>
  <c r="O3544" i="3"/>
  <c r="U3544" i="3" s="1"/>
  <c r="W3543" i="3"/>
  <c r="V3543" i="3" s="1"/>
  <c r="S3543" i="3"/>
  <c r="R3543" i="3"/>
  <c r="P3543" i="3"/>
  <c r="O3543" i="3"/>
  <c r="U3543" i="3" s="1"/>
  <c r="W3542" i="3"/>
  <c r="V3542" i="3" s="1"/>
  <c r="S3542" i="3"/>
  <c r="R3542" i="3"/>
  <c r="P3542" i="3"/>
  <c r="O3542" i="3"/>
  <c r="U3542" i="3" s="1"/>
  <c r="W3541" i="3"/>
  <c r="V3541" i="3" s="1"/>
  <c r="S3541" i="3"/>
  <c r="R3541" i="3"/>
  <c r="P3541" i="3"/>
  <c r="O3541" i="3"/>
  <c r="U3541" i="3" s="1"/>
  <c r="W3540" i="3"/>
  <c r="S3540" i="3"/>
  <c r="R3540" i="3"/>
  <c r="P3540" i="3"/>
  <c r="O3540" i="3"/>
  <c r="U3540" i="3" s="1"/>
  <c r="W3539" i="3"/>
  <c r="S3539" i="3"/>
  <c r="R3539" i="3"/>
  <c r="P3539" i="3"/>
  <c r="O3539" i="3"/>
  <c r="U3539" i="3" s="1"/>
  <c r="W3538" i="3"/>
  <c r="S3538" i="3"/>
  <c r="R3538" i="3"/>
  <c r="P3538" i="3"/>
  <c r="O3538" i="3"/>
  <c r="U3538" i="3" s="1"/>
  <c r="W3537" i="3"/>
  <c r="V3537" i="3" s="1"/>
  <c r="S3537" i="3"/>
  <c r="R3537" i="3"/>
  <c r="P3537" i="3"/>
  <c r="O3537" i="3"/>
  <c r="U3537" i="3" s="1"/>
  <c r="W3536" i="3"/>
  <c r="V3536" i="3" s="1"/>
  <c r="S3536" i="3"/>
  <c r="R3536" i="3"/>
  <c r="P3536" i="3"/>
  <c r="O3536" i="3"/>
  <c r="U3536" i="3" s="1"/>
  <c r="W3535" i="3"/>
  <c r="S3535" i="3"/>
  <c r="R3535" i="3"/>
  <c r="P3535" i="3"/>
  <c r="O3535" i="3"/>
  <c r="U3535" i="3" s="1"/>
  <c r="W3534" i="3"/>
  <c r="V3534" i="3" s="1"/>
  <c r="S3534" i="3"/>
  <c r="R3534" i="3"/>
  <c r="P3534" i="3"/>
  <c r="O3534" i="3"/>
  <c r="U3534" i="3" s="1"/>
  <c r="W3533" i="3"/>
  <c r="S3533" i="3"/>
  <c r="R3533" i="3"/>
  <c r="P3533" i="3"/>
  <c r="O3533" i="3"/>
  <c r="U3533" i="3" s="1"/>
  <c r="W3532" i="3"/>
  <c r="V3532" i="3"/>
  <c r="S3532" i="3"/>
  <c r="R3532" i="3"/>
  <c r="P3532" i="3"/>
  <c r="O3532" i="3"/>
  <c r="U3532" i="3" s="1"/>
  <c r="W3531" i="3"/>
  <c r="S3531" i="3"/>
  <c r="R3531" i="3"/>
  <c r="P3531" i="3"/>
  <c r="O3531" i="3"/>
  <c r="U3531" i="3" s="1"/>
  <c r="W3530" i="3"/>
  <c r="V3530" i="3"/>
  <c r="S3530" i="3"/>
  <c r="R3530" i="3"/>
  <c r="P3530" i="3"/>
  <c r="O3530" i="3"/>
  <c r="U3530" i="3" s="1"/>
  <c r="W3529" i="3"/>
  <c r="S3529" i="3"/>
  <c r="R3529" i="3"/>
  <c r="P3529" i="3"/>
  <c r="O3529" i="3"/>
  <c r="U3529" i="3" s="1"/>
  <c r="W3528" i="3"/>
  <c r="S3528" i="3"/>
  <c r="R3528" i="3"/>
  <c r="P3528" i="3"/>
  <c r="O3528" i="3"/>
  <c r="U3528" i="3" s="1"/>
  <c r="W3527" i="3"/>
  <c r="S3527" i="3"/>
  <c r="R3527" i="3"/>
  <c r="P3527" i="3"/>
  <c r="O3527" i="3"/>
  <c r="U3527" i="3" s="1"/>
  <c r="W3526" i="3"/>
  <c r="V3526" i="3"/>
  <c r="S3526" i="3"/>
  <c r="R3526" i="3"/>
  <c r="P3526" i="3"/>
  <c r="O3526" i="3"/>
  <c r="U3526" i="3" s="1"/>
  <c r="W3525" i="3"/>
  <c r="S3525" i="3"/>
  <c r="R3525" i="3"/>
  <c r="P3525" i="3"/>
  <c r="O3525" i="3"/>
  <c r="U3525" i="3" s="1"/>
  <c r="W3524" i="3"/>
  <c r="S3524" i="3"/>
  <c r="R3524" i="3"/>
  <c r="P3524" i="3"/>
  <c r="O3524" i="3"/>
  <c r="U3524" i="3" s="1"/>
  <c r="W3523" i="3"/>
  <c r="S3523" i="3"/>
  <c r="R3523" i="3"/>
  <c r="P3523" i="3"/>
  <c r="O3523" i="3"/>
  <c r="U3523" i="3" s="1"/>
  <c r="W3522" i="3"/>
  <c r="S3522" i="3"/>
  <c r="R3522" i="3"/>
  <c r="P3522" i="3"/>
  <c r="O3522" i="3"/>
  <c r="U3522" i="3" s="1"/>
  <c r="W3521" i="3"/>
  <c r="S3521" i="3"/>
  <c r="R3521" i="3"/>
  <c r="P3521" i="3"/>
  <c r="O3521" i="3"/>
  <c r="U3521" i="3" s="1"/>
  <c r="W3520" i="3"/>
  <c r="V3520" i="3"/>
  <c r="S3520" i="3"/>
  <c r="R3520" i="3"/>
  <c r="P3520" i="3"/>
  <c r="O3520" i="3"/>
  <c r="U3520" i="3" s="1"/>
  <c r="W3519" i="3"/>
  <c r="S3519" i="3"/>
  <c r="R3519" i="3"/>
  <c r="P3519" i="3"/>
  <c r="O3519" i="3"/>
  <c r="U3519" i="3" s="1"/>
  <c r="W3518" i="3"/>
  <c r="V3518" i="3"/>
  <c r="S3518" i="3"/>
  <c r="R3518" i="3"/>
  <c r="P3518" i="3"/>
  <c r="O3518" i="3"/>
  <c r="U3518" i="3" s="1"/>
  <c r="W3517" i="3"/>
  <c r="S3517" i="3"/>
  <c r="R3517" i="3"/>
  <c r="P3517" i="3"/>
  <c r="O3517" i="3"/>
  <c r="U3517" i="3" s="1"/>
  <c r="W3516" i="3"/>
  <c r="S3516" i="3"/>
  <c r="R3516" i="3"/>
  <c r="P3516" i="3"/>
  <c r="O3516" i="3"/>
  <c r="U3516" i="3" s="1"/>
  <c r="W3515" i="3"/>
  <c r="S3515" i="3"/>
  <c r="R3515" i="3"/>
  <c r="P3515" i="3"/>
  <c r="O3515" i="3"/>
  <c r="U3515" i="3" s="1"/>
  <c r="W3514" i="3"/>
  <c r="S3514" i="3"/>
  <c r="R3514" i="3"/>
  <c r="P3514" i="3"/>
  <c r="O3514" i="3"/>
  <c r="U3514" i="3" s="1"/>
  <c r="W3513" i="3"/>
  <c r="S3513" i="3"/>
  <c r="R3513" i="3"/>
  <c r="P3513" i="3"/>
  <c r="O3513" i="3"/>
  <c r="U3513" i="3" s="1"/>
  <c r="W3512" i="3"/>
  <c r="V3512" i="3"/>
  <c r="S3512" i="3"/>
  <c r="R3512" i="3"/>
  <c r="P3512" i="3"/>
  <c r="O3512" i="3"/>
  <c r="U3512" i="3" s="1"/>
  <c r="W3511" i="3"/>
  <c r="S3511" i="3"/>
  <c r="R3511" i="3"/>
  <c r="P3511" i="3"/>
  <c r="O3511" i="3"/>
  <c r="U3511" i="3" s="1"/>
  <c r="W3510" i="3"/>
  <c r="V3510" i="3"/>
  <c r="S3510" i="3"/>
  <c r="R3510" i="3"/>
  <c r="P3510" i="3"/>
  <c r="O3510" i="3"/>
  <c r="U3510" i="3" s="1"/>
  <c r="W3509" i="3"/>
  <c r="S3509" i="3"/>
  <c r="R3509" i="3"/>
  <c r="P3509" i="3"/>
  <c r="O3509" i="3"/>
  <c r="U3509" i="3" s="1"/>
  <c r="W3508" i="3"/>
  <c r="S3508" i="3"/>
  <c r="R3508" i="3"/>
  <c r="P3508" i="3"/>
  <c r="O3508" i="3"/>
  <c r="U3508" i="3" s="1"/>
  <c r="W3507" i="3"/>
  <c r="V3507" i="3" s="1"/>
  <c r="S3507" i="3"/>
  <c r="R3507" i="3"/>
  <c r="P3507" i="3"/>
  <c r="O3507" i="3"/>
  <c r="U3507" i="3" s="1"/>
  <c r="W3506" i="3"/>
  <c r="V3506" i="3"/>
  <c r="S3506" i="3"/>
  <c r="R3506" i="3"/>
  <c r="P3506" i="3"/>
  <c r="O3506" i="3"/>
  <c r="U3506" i="3" s="1"/>
  <c r="W3505" i="3"/>
  <c r="S3505" i="3"/>
  <c r="R3505" i="3"/>
  <c r="P3505" i="3"/>
  <c r="O3505" i="3"/>
  <c r="U3505" i="3" s="1"/>
  <c r="W3504" i="3"/>
  <c r="V3504" i="3"/>
  <c r="S3504" i="3"/>
  <c r="R3504" i="3"/>
  <c r="P3504" i="3"/>
  <c r="O3504" i="3"/>
  <c r="U3504" i="3" s="1"/>
  <c r="W3503" i="3"/>
  <c r="S3503" i="3"/>
  <c r="R3503" i="3"/>
  <c r="P3503" i="3"/>
  <c r="O3503" i="3"/>
  <c r="U3503" i="3" s="1"/>
  <c r="W3502" i="3"/>
  <c r="V3502" i="3" s="1"/>
  <c r="S3502" i="3"/>
  <c r="R3502" i="3"/>
  <c r="P3502" i="3"/>
  <c r="U3502" i="3"/>
  <c r="W3501" i="3"/>
  <c r="S3501" i="3"/>
  <c r="R3501" i="3"/>
  <c r="P3501" i="3"/>
  <c r="O3501" i="3"/>
  <c r="U3501" i="3" s="1"/>
  <c r="W3500" i="3"/>
  <c r="V3500" i="3" s="1"/>
  <c r="S3500" i="3"/>
  <c r="R3500" i="3"/>
  <c r="P3500" i="3"/>
  <c r="U3500" i="3"/>
  <c r="W3499" i="3"/>
  <c r="S3499" i="3"/>
  <c r="R3499" i="3"/>
  <c r="P3499" i="3"/>
  <c r="O3499" i="3"/>
  <c r="U3499" i="3" s="1"/>
  <c r="W3498" i="3"/>
  <c r="S3498" i="3"/>
  <c r="R3498" i="3"/>
  <c r="P3498" i="3"/>
  <c r="O3498" i="3"/>
  <c r="U3498" i="3" s="1"/>
  <c r="W3497" i="3"/>
  <c r="V3497" i="3" s="1"/>
  <c r="S3497" i="3"/>
  <c r="R3497" i="3"/>
  <c r="P3497" i="3"/>
  <c r="U3497" i="3"/>
  <c r="W3496" i="3"/>
  <c r="V3496" i="3"/>
  <c r="S3496" i="3"/>
  <c r="R3496" i="3"/>
  <c r="P3496" i="3"/>
  <c r="O3496" i="3"/>
  <c r="U3496" i="3" s="1"/>
  <c r="W3495" i="3"/>
  <c r="V3495" i="3" s="1"/>
  <c r="S3495" i="3"/>
  <c r="R3495" i="3"/>
  <c r="P3495" i="3"/>
  <c r="O3495" i="3"/>
  <c r="U3495" i="3" s="1"/>
  <c r="W3494" i="3"/>
  <c r="V3494" i="3" s="1"/>
  <c r="S3494" i="3"/>
  <c r="R3494" i="3"/>
  <c r="P3494" i="3"/>
  <c r="U3494" i="3"/>
  <c r="W3493" i="3"/>
  <c r="S3493" i="3"/>
  <c r="R3493" i="3"/>
  <c r="O3493" i="3"/>
  <c r="U3493" i="3" s="1"/>
  <c r="W3492" i="3"/>
  <c r="V3492" i="3" s="1"/>
  <c r="S3492" i="3"/>
  <c r="R3492" i="3"/>
  <c r="P3492" i="3"/>
  <c r="U3492" i="3"/>
  <c r="W3491" i="3"/>
  <c r="V3491" i="3" s="1"/>
  <c r="S3491" i="3"/>
  <c r="R3491" i="3"/>
  <c r="P3491" i="3"/>
  <c r="U3491" i="3"/>
  <c r="W3490" i="3"/>
  <c r="V3490" i="3" s="1"/>
  <c r="S3490" i="3"/>
  <c r="R3490" i="3"/>
  <c r="P3490" i="3"/>
  <c r="U3490" i="3"/>
  <c r="W3489" i="3"/>
  <c r="S3489" i="3"/>
  <c r="R3489" i="3"/>
  <c r="O3489" i="3"/>
  <c r="U3489" i="3" s="1"/>
  <c r="W3488" i="3"/>
  <c r="S3488" i="3"/>
  <c r="R3488" i="3"/>
  <c r="O3488" i="3"/>
  <c r="U3488" i="3" s="1"/>
  <c r="W3487" i="3"/>
  <c r="S3487" i="3"/>
  <c r="R3487" i="3"/>
  <c r="P3487" i="3"/>
  <c r="O3487" i="3"/>
  <c r="U3487" i="3" s="1"/>
  <c r="W3486" i="3"/>
  <c r="S3486" i="3"/>
  <c r="R3486" i="3"/>
  <c r="P3486" i="3"/>
  <c r="O3486" i="3"/>
  <c r="U3486" i="3" s="1"/>
  <c r="W3485" i="3"/>
  <c r="V3485" i="3" s="1"/>
  <c r="S3485" i="3"/>
  <c r="R3485" i="3"/>
  <c r="P3485" i="3"/>
  <c r="U3485" i="3"/>
  <c r="W3484" i="3"/>
  <c r="V3484" i="3" s="1"/>
  <c r="S3484" i="3"/>
  <c r="R3484" i="3"/>
  <c r="P3484" i="3"/>
  <c r="U3484" i="3"/>
  <c r="W3483" i="3"/>
  <c r="S3483" i="3"/>
  <c r="R3483" i="3"/>
  <c r="P3483" i="3"/>
  <c r="O3483" i="3"/>
  <c r="U3483" i="3" s="1"/>
  <c r="W3482" i="3"/>
  <c r="S3482" i="3"/>
  <c r="R3482" i="3"/>
  <c r="P3482" i="3"/>
  <c r="O3482" i="3"/>
  <c r="U3482" i="3" s="1"/>
  <c r="W3481" i="3"/>
  <c r="S3481" i="3"/>
  <c r="R3481" i="3"/>
  <c r="O3481" i="3"/>
  <c r="U3481" i="3" s="1"/>
  <c r="W3480" i="3"/>
  <c r="S3480" i="3"/>
  <c r="R3480" i="3"/>
  <c r="O3480" i="3"/>
  <c r="U3480" i="3" s="1"/>
  <c r="W3479" i="3"/>
  <c r="S3479" i="3"/>
  <c r="R3479" i="3"/>
  <c r="O3479" i="3"/>
  <c r="U3479" i="3" s="1"/>
  <c r="W3478" i="3"/>
  <c r="V3478" i="3"/>
  <c r="S3478" i="3"/>
  <c r="R3478" i="3"/>
  <c r="O3478" i="3"/>
  <c r="U3478" i="3" s="1"/>
  <c r="W3477" i="3"/>
  <c r="V3477" i="3" s="1"/>
  <c r="S3477" i="3"/>
  <c r="R3477" i="3"/>
  <c r="O3477" i="3"/>
  <c r="U3477" i="3" s="1"/>
  <c r="W3476" i="3"/>
  <c r="V3476" i="3" s="1"/>
  <c r="S3476" i="3"/>
  <c r="R3476" i="3"/>
  <c r="P3476" i="3"/>
  <c r="U3476" i="3"/>
  <c r="W3475" i="3"/>
  <c r="S3475" i="3"/>
  <c r="R3475" i="3"/>
  <c r="O3475" i="3"/>
  <c r="U3475" i="3" s="1"/>
  <c r="W3474" i="3"/>
  <c r="V3474" i="3" s="1"/>
  <c r="S3474" i="3"/>
  <c r="R3474" i="3"/>
  <c r="O3474" i="3"/>
  <c r="U3474" i="3" s="1"/>
  <c r="W3473" i="3"/>
  <c r="S3473" i="3"/>
  <c r="R3473" i="3"/>
  <c r="P3473" i="3"/>
  <c r="O3473" i="3"/>
  <c r="U3473" i="3" s="1"/>
  <c r="W3472" i="3"/>
  <c r="S3472" i="3"/>
  <c r="O3472" i="3"/>
  <c r="U3472" i="3" s="1"/>
  <c r="W3471" i="3"/>
  <c r="V3471" i="3" s="1"/>
  <c r="S3471" i="3"/>
  <c r="R3471" i="3"/>
  <c r="P3471" i="3"/>
  <c r="O3471" i="3"/>
  <c r="U3471" i="3" s="1"/>
  <c r="W3470" i="3"/>
  <c r="V3470" i="3" s="1"/>
  <c r="S3470" i="3"/>
  <c r="R3470" i="3"/>
  <c r="P3470" i="3"/>
  <c r="O3470" i="3"/>
  <c r="U3470" i="3" s="1"/>
  <c r="W3469" i="3"/>
  <c r="S3469" i="3"/>
  <c r="R3469" i="3"/>
  <c r="O3469" i="3"/>
  <c r="U3469" i="3" s="1"/>
  <c r="W3468" i="3"/>
  <c r="AE4624" i="4" s="1"/>
  <c r="S3468" i="3"/>
  <c r="R3468" i="3"/>
  <c r="O3468" i="3"/>
  <c r="U3468" i="3" s="1"/>
  <c r="W3467" i="3"/>
  <c r="V3467" i="3" s="1"/>
  <c r="S3467" i="3"/>
  <c r="R3467" i="3"/>
  <c r="P3467" i="3"/>
  <c r="U3467" i="3"/>
  <c r="W3466" i="3"/>
  <c r="V3466" i="3" s="1"/>
  <c r="S3466" i="3"/>
  <c r="R3466" i="3"/>
  <c r="P3466" i="3"/>
  <c r="U3466" i="3"/>
  <c r="W3465" i="3"/>
  <c r="V3465" i="3" s="1"/>
  <c r="S3465" i="3"/>
  <c r="R3465" i="3"/>
  <c r="P3465" i="3"/>
  <c r="U3465" i="3"/>
  <c r="W3464" i="3"/>
  <c r="V3464" i="3"/>
  <c r="S3464" i="3"/>
  <c r="R3464" i="3"/>
  <c r="O3464" i="3"/>
  <c r="U3464" i="3" s="1"/>
  <c r="W3463" i="3"/>
  <c r="V3463" i="3" s="1"/>
  <c r="S3463" i="3"/>
  <c r="R3463" i="3"/>
  <c r="P3463" i="3"/>
  <c r="O3463" i="3"/>
  <c r="U3463" i="3" s="1"/>
  <c r="W3462" i="3"/>
  <c r="S3462" i="3"/>
  <c r="R3462" i="3"/>
  <c r="O3462" i="3"/>
  <c r="U3462" i="3" s="1"/>
  <c r="W3461" i="3"/>
  <c r="S3461" i="3"/>
  <c r="R3461" i="3"/>
  <c r="P3461" i="3"/>
  <c r="O3461" i="3"/>
  <c r="U3461" i="3" s="1"/>
  <c r="W3460" i="3"/>
  <c r="AE4604" i="4" s="1"/>
  <c r="S3460" i="3"/>
  <c r="R3460" i="3"/>
  <c r="O3460" i="3"/>
  <c r="U3460" i="3" s="1"/>
  <c r="W3459" i="3"/>
  <c r="V3459" i="3" s="1"/>
  <c r="S3459" i="3"/>
  <c r="R3459" i="3"/>
  <c r="P3459" i="3"/>
  <c r="U3459" i="3"/>
  <c r="W3458" i="3"/>
  <c r="S3458" i="3"/>
  <c r="R3458" i="3"/>
  <c r="O3458" i="3"/>
  <c r="U3458" i="3" s="1"/>
  <c r="W3457" i="3"/>
  <c r="S3457" i="3"/>
  <c r="R3457" i="3"/>
  <c r="O3457" i="3"/>
  <c r="U3457" i="3" s="1"/>
  <c r="W3456" i="3"/>
  <c r="V3456" i="3"/>
  <c r="S3456" i="3"/>
  <c r="R3456" i="3"/>
  <c r="O3456" i="3"/>
  <c r="U3456" i="3" s="1"/>
  <c r="W3455" i="3"/>
  <c r="V3455" i="3" s="1"/>
  <c r="S3455" i="3"/>
  <c r="R3455" i="3"/>
  <c r="P3455" i="3"/>
  <c r="O3455" i="3"/>
  <c r="U3455" i="3" s="1"/>
  <c r="W3454" i="3"/>
  <c r="V3454" i="3"/>
  <c r="S3454" i="3"/>
  <c r="R3454" i="3"/>
  <c r="O3454" i="3"/>
  <c r="U3454" i="3" s="1"/>
  <c r="W3453" i="3"/>
  <c r="S3453" i="3"/>
  <c r="R3453" i="3"/>
  <c r="O3453" i="3"/>
  <c r="U3453" i="3" s="1"/>
  <c r="W3452" i="3"/>
  <c r="V3452" i="3" s="1"/>
  <c r="S3452" i="3"/>
  <c r="R3452" i="3"/>
  <c r="P3452" i="3"/>
  <c r="U3452" i="3"/>
  <c r="W3451" i="3"/>
  <c r="S3451" i="3"/>
  <c r="R3451" i="3"/>
  <c r="O3451" i="3"/>
  <c r="U3451" i="3" s="1"/>
  <c r="W3450" i="3"/>
  <c r="V3450" i="3"/>
  <c r="S3450" i="3"/>
  <c r="R3450" i="3"/>
  <c r="O3450" i="3"/>
  <c r="U3450" i="3" s="1"/>
  <c r="W3449" i="3"/>
  <c r="S3449" i="3"/>
  <c r="R3449" i="3"/>
  <c r="O3449" i="3"/>
  <c r="U3449" i="3" s="1"/>
  <c r="W3448" i="3"/>
  <c r="V3448" i="3" s="1"/>
  <c r="S3448" i="3"/>
  <c r="R3448" i="3"/>
  <c r="P3448" i="3"/>
  <c r="O3448" i="3"/>
  <c r="U3448" i="3" s="1"/>
  <c r="W3447" i="3"/>
  <c r="V3447" i="3" s="1"/>
  <c r="S3447" i="3"/>
  <c r="R3447" i="3"/>
  <c r="P3447" i="3"/>
  <c r="U3447" i="3"/>
  <c r="W3446" i="3"/>
  <c r="S3446" i="3"/>
  <c r="R3446" i="3"/>
  <c r="O3446" i="3"/>
  <c r="U3446" i="3" s="1"/>
  <c r="W3445" i="3"/>
  <c r="S3445" i="3"/>
  <c r="R3445" i="3"/>
  <c r="P3445" i="3"/>
  <c r="O3445" i="3"/>
  <c r="U3445" i="3" s="1"/>
  <c r="W3444" i="3"/>
  <c r="V3444" i="3" s="1"/>
  <c r="S3444" i="3"/>
  <c r="R3444" i="3"/>
  <c r="P3444" i="3"/>
  <c r="O3444" i="3"/>
  <c r="U3444" i="3" s="1"/>
  <c r="W3443" i="3"/>
  <c r="V3443" i="3" s="1"/>
  <c r="S3443" i="3"/>
  <c r="R3443" i="3"/>
  <c r="P3443" i="3"/>
  <c r="O3443" i="3"/>
  <c r="U3443" i="3" s="1"/>
  <c r="W3442" i="3"/>
  <c r="AE4681" i="4" s="1"/>
  <c r="S3442" i="3"/>
  <c r="R3442" i="3"/>
  <c r="O3442" i="3"/>
  <c r="U3442" i="3" s="1"/>
  <c r="W3441" i="3"/>
  <c r="V3441" i="3" s="1"/>
  <c r="S3441" i="3"/>
  <c r="R3441" i="3"/>
  <c r="P3441" i="3"/>
  <c r="U3441" i="3"/>
  <c r="W3440" i="3"/>
  <c r="V3440" i="3"/>
  <c r="S3440" i="3"/>
  <c r="R3440" i="3"/>
  <c r="P3440" i="3"/>
  <c r="U3440" i="3"/>
  <c r="W3439" i="3"/>
  <c r="S3439" i="3"/>
  <c r="R3439" i="3"/>
  <c r="O3439" i="3"/>
  <c r="U3439" i="3" s="1"/>
  <c r="W3438" i="3"/>
  <c r="AE4702" i="4" s="1"/>
  <c r="S3438" i="3"/>
  <c r="R3438" i="3"/>
  <c r="O3438" i="3"/>
  <c r="U3438" i="3" s="1"/>
  <c r="W3437" i="3"/>
  <c r="S3437" i="3"/>
  <c r="R3437" i="3"/>
  <c r="O3437" i="3"/>
  <c r="U3437" i="3" s="1"/>
  <c r="W3436" i="3"/>
  <c r="V3436" i="3"/>
  <c r="S3436" i="3"/>
  <c r="R3436" i="3"/>
  <c r="P3436" i="3"/>
  <c r="O3436" i="3"/>
  <c r="U3436" i="3" s="1"/>
  <c r="W3435" i="3"/>
  <c r="S3435" i="3"/>
  <c r="R3435" i="3"/>
  <c r="O3435" i="3"/>
  <c r="U3435" i="3" s="1"/>
  <c r="W3434" i="3"/>
  <c r="S3434" i="3"/>
  <c r="R3434" i="3"/>
  <c r="O3434" i="3"/>
  <c r="U3434" i="3" s="1"/>
  <c r="W3433" i="3"/>
  <c r="S3433" i="3"/>
  <c r="R3433" i="3"/>
  <c r="O3433" i="3"/>
  <c r="U3433" i="3" s="1"/>
  <c r="W3432" i="3"/>
  <c r="V3432" i="3" s="1"/>
  <c r="S3432" i="3"/>
  <c r="R3432" i="3"/>
  <c r="P3432" i="3"/>
  <c r="O3432" i="3"/>
  <c r="U3432" i="3" s="1"/>
  <c r="W3431" i="3"/>
  <c r="V3431" i="3" s="1"/>
  <c r="S3431" i="3"/>
  <c r="R3431" i="3"/>
  <c r="P3431" i="3"/>
  <c r="U3431" i="3"/>
  <c r="W3430" i="3"/>
  <c r="V3430" i="3" s="1"/>
  <c r="S3430" i="3"/>
  <c r="R3430" i="3"/>
  <c r="P3430" i="3"/>
  <c r="U3430" i="3"/>
  <c r="W3429" i="3"/>
  <c r="V3429" i="3" s="1"/>
  <c r="S3429" i="3"/>
  <c r="R3429" i="3"/>
  <c r="P3429" i="3"/>
  <c r="U3429" i="3"/>
  <c r="W3428" i="3"/>
  <c r="V3428" i="3"/>
  <c r="S3428" i="3"/>
  <c r="R3428" i="3"/>
  <c r="P3428" i="3"/>
  <c r="U3428" i="3"/>
  <c r="W3427" i="3"/>
  <c r="S3427" i="3"/>
  <c r="R3427" i="3"/>
  <c r="O3427" i="3"/>
  <c r="U3427" i="3" s="1"/>
  <c r="W3426" i="3"/>
  <c r="AE4660" i="4" s="1"/>
  <c r="S3426" i="3"/>
  <c r="R3426" i="3"/>
  <c r="O3426" i="3"/>
  <c r="U3426" i="3" s="1"/>
  <c r="W3425" i="3"/>
  <c r="S3425" i="3"/>
  <c r="R3425" i="3"/>
  <c r="O3425" i="3"/>
  <c r="U3425" i="3" s="1"/>
  <c r="W3424" i="3"/>
  <c r="S3424" i="3"/>
  <c r="R3424" i="3"/>
  <c r="O3424" i="3"/>
  <c r="U3424" i="3" s="1"/>
  <c r="W3423" i="3"/>
  <c r="AE4679" i="4" s="1"/>
  <c r="S3423" i="3"/>
  <c r="R3423" i="3"/>
  <c r="O3423" i="3"/>
  <c r="U3423" i="3" s="1"/>
  <c r="W3422" i="3"/>
  <c r="S3422" i="3"/>
  <c r="R3422" i="3"/>
  <c r="O3422" i="3"/>
  <c r="U3422" i="3" s="1"/>
  <c r="W3416" i="3"/>
  <c r="S3416" i="3"/>
  <c r="U3416" i="3"/>
  <c r="W3415" i="3"/>
  <c r="S3415" i="3"/>
  <c r="U3415" i="3"/>
  <c r="W3414" i="3"/>
  <c r="S3414" i="3"/>
  <c r="U3414" i="3"/>
  <c r="W3413" i="3"/>
  <c r="V3413" i="3"/>
  <c r="S3413" i="3"/>
  <c r="U3413" i="3"/>
  <c r="W3412" i="3"/>
  <c r="S3412" i="3"/>
  <c r="U3412" i="3"/>
  <c r="W3411" i="3"/>
  <c r="V3411" i="3"/>
  <c r="S3411" i="3"/>
  <c r="U3411" i="3"/>
  <c r="W3410" i="3"/>
  <c r="S3410" i="3"/>
  <c r="U3410" i="3"/>
  <c r="W3409" i="3"/>
  <c r="S3409" i="3"/>
  <c r="U3409" i="3"/>
  <c r="W3408" i="3"/>
  <c r="V3408" i="3" s="1"/>
  <c r="S3408" i="3"/>
  <c r="U3408" i="3"/>
  <c r="W3407" i="3"/>
  <c r="S3407" i="3"/>
  <c r="U3407" i="3"/>
  <c r="W3406" i="3"/>
  <c r="V3406" i="3" s="1"/>
  <c r="S3406" i="3"/>
  <c r="U3406" i="3"/>
  <c r="W3405" i="3"/>
  <c r="V3405" i="3"/>
  <c r="S3405" i="3"/>
  <c r="U3405" i="3"/>
  <c r="W3404" i="3"/>
  <c r="S3404" i="3"/>
  <c r="U3404" i="3"/>
  <c r="W3403" i="3"/>
  <c r="AE4688" i="4" s="1"/>
  <c r="S3403" i="3"/>
  <c r="U3403" i="3"/>
  <c r="W3402" i="3"/>
  <c r="S3402" i="3"/>
  <c r="U3402" i="3"/>
  <c r="W3401" i="3"/>
  <c r="AE4686" i="4" s="1"/>
  <c r="S3401" i="3"/>
  <c r="U3401" i="3"/>
  <c r="W3400" i="3"/>
  <c r="S3400" i="3"/>
  <c r="U3400" i="3"/>
  <c r="W3398" i="3"/>
  <c r="AE4684" i="4" s="1"/>
  <c r="U3398" i="3"/>
  <c r="W3397" i="3"/>
  <c r="S3397" i="3"/>
  <c r="U3397" i="3"/>
  <c r="W3396" i="3"/>
  <c r="AE4682" i="4" s="1"/>
  <c r="V3396" i="3"/>
  <c r="S3396" i="3"/>
  <c r="U3396" i="3"/>
  <c r="W3395" i="3"/>
  <c r="V3395" i="3" s="1"/>
  <c r="S3395" i="3"/>
  <c r="R3395" i="3"/>
  <c r="P3395" i="3"/>
  <c r="U3395" i="3"/>
  <c r="W3394" i="3"/>
  <c r="AE4650" i="4" s="1"/>
  <c r="S3394" i="3"/>
  <c r="R3394" i="3"/>
  <c r="O3394" i="3"/>
  <c r="U3394" i="3" s="1"/>
  <c r="W3393" i="3"/>
  <c r="V3393" i="3" s="1"/>
  <c r="S3393" i="3"/>
  <c r="R3393" i="3"/>
  <c r="P3393" i="3"/>
  <c r="U3393" i="3"/>
  <c r="W3392" i="3"/>
  <c r="V3392" i="3"/>
  <c r="S3392" i="3"/>
  <c r="R3392" i="3"/>
  <c r="P3392" i="3"/>
  <c r="O3392" i="3"/>
  <c r="U3392" i="3" s="1"/>
  <c r="W3391" i="3"/>
  <c r="V3391" i="3" s="1"/>
  <c r="S3391" i="3"/>
  <c r="R3391" i="3"/>
  <c r="O3391" i="3"/>
  <c r="U3391" i="3" s="1"/>
  <c r="W3390" i="3"/>
  <c r="AE4677" i="4" s="1"/>
  <c r="S3390" i="3"/>
  <c r="R3390" i="3"/>
  <c r="P3390" i="3"/>
  <c r="O3390" i="3"/>
  <c r="U3390" i="3" s="1"/>
  <c r="W3389" i="3"/>
  <c r="S3389" i="3"/>
  <c r="R3389" i="3"/>
  <c r="P3389" i="3"/>
  <c r="O3389" i="3"/>
  <c r="U3389" i="3" s="1"/>
  <c r="W3388" i="3"/>
  <c r="AE4531" i="4" s="1"/>
  <c r="S3388" i="3"/>
  <c r="R3388" i="3"/>
  <c r="P3388" i="3"/>
  <c r="O3388" i="3"/>
  <c r="U3388" i="3" s="1"/>
  <c r="W3387" i="3"/>
  <c r="V3387" i="3" s="1"/>
  <c r="S3387" i="3"/>
  <c r="R3387" i="3"/>
  <c r="P3387" i="3"/>
  <c r="U3387" i="3"/>
  <c r="W3386" i="3"/>
  <c r="AE4649" i="4" s="1"/>
  <c r="S3386" i="3"/>
  <c r="R3386" i="3"/>
  <c r="O3386" i="3"/>
  <c r="U3386" i="3" s="1"/>
  <c r="W3385" i="3"/>
  <c r="S3385" i="3"/>
  <c r="R3385" i="3"/>
  <c r="O3385" i="3"/>
  <c r="U3385" i="3" s="1"/>
  <c r="W3384" i="3"/>
  <c r="AE4695" i="4" s="1"/>
  <c r="V3384" i="3"/>
  <c r="S3384" i="3"/>
  <c r="R3384" i="3"/>
  <c r="O3384" i="3"/>
  <c r="U3384" i="3" s="1"/>
  <c r="W3383" i="3"/>
  <c r="V3383" i="3" s="1"/>
  <c r="S3383" i="3"/>
  <c r="R3383" i="3"/>
  <c r="P3383" i="3"/>
  <c r="U3383" i="3"/>
  <c r="W3382" i="3"/>
  <c r="AE4619" i="4" s="1"/>
  <c r="S3382" i="3"/>
  <c r="R3382" i="3"/>
  <c r="O3382" i="3"/>
  <c r="U3382" i="3" s="1"/>
  <c r="W3381" i="3"/>
  <c r="S3381" i="3"/>
  <c r="U3381" i="3"/>
  <c r="W3380" i="3"/>
  <c r="S3380" i="3"/>
  <c r="U3380" i="3"/>
  <c r="W3379" i="3"/>
  <c r="V3379" i="3" s="1"/>
  <c r="S3379" i="3"/>
  <c r="U3379" i="3"/>
  <c r="W3378" i="3"/>
  <c r="S3378" i="3"/>
  <c r="R3378" i="3"/>
  <c r="O3378" i="3"/>
  <c r="U3378" i="3" s="1"/>
  <c r="W3377" i="3"/>
  <c r="S3377" i="3"/>
  <c r="R3377" i="3"/>
  <c r="O3377" i="3"/>
  <c r="U3377" i="3" s="1"/>
  <c r="W3376" i="3"/>
  <c r="V3376" i="3"/>
  <c r="S3376" i="3"/>
  <c r="R3376" i="3"/>
  <c r="O3376" i="3"/>
  <c r="U3376" i="3" s="1"/>
  <c r="W3375" i="3"/>
  <c r="S3375" i="3"/>
  <c r="R3375" i="3"/>
  <c r="O3375" i="3"/>
  <c r="U3375" i="3" s="1"/>
  <c r="W3374" i="3"/>
  <c r="V3374" i="3" s="1"/>
  <c r="S3374" i="3"/>
  <c r="R3374" i="3"/>
  <c r="P3374" i="3"/>
  <c r="O3374" i="3"/>
  <c r="U3374" i="3" s="1"/>
  <c r="W3373" i="3"/>
  <c r="V3373" i="3" s="1"/>
  <c r="S3373" i="3"/>
  <c r="R3373" i="3"/>
  <c r="P3373" i="3"/>
  <c r="U3373" i="3"/>
  <c r="W3372" i="3"/>
  <c r="V3372" i="3" s="1"/>
  <c r="S3372" i="3"/>
  <c r="R3372" i="3"/>
  <c r="P3372" i="3"/>
  <c r="U3372" i="3"/>
  <c r="W3371" i="3"/>
  <c r="V3371" i="3" s="1"/>
  <c r="S3371" i="3"/>
  <c r="R3371" i="3"/>
  <c r="P3371" i="3"/>
  <c r="O3371" i="3"/>
  <c r="U3371" i="3" s="1"/>
  <c r="W3370" i="3"/>
  <c r="AE4645" i="4" s="1"/>
  <c r="S3370" i="3"/>
  <c r="U3370" i="3"/>
  <c r="W3369" i="3"/>
  <c r="S3369" i="3"/>
  <c r="U3369" i="3"/>
  <c r="W3368" i="3"/>
  <c r="AE4643" i="4" s="1"/>
  <c r="V3368" i="3"/>
  <c r="S3368" i="3"/>
  <c r="U3368" i="3"/>
  <c r="W3367" i="3"/>
  <c r="S3367" i="3"/>
  <c r="U3367" i="3"/>
  <c r="W3366" i="3"/>
  <c r="AE4610" i="4" s="1"/>
  <c r="S3366" i="3"/>
  <c r="U3366" i="3"/>
  <c r="W3365" i="3"/>
  <c r="S3365" i="3"/>
  <c r="R3365" i="3"/>
  <c r="O3365" i="3"/>
  <c r="U3365" i="3" s="1"/>
  <c r="W3364" i="3"/>
  <c r="AE4680" i="4" s="1"/>
  <c r="V3364" i="3"/>
  <c r="S3364" i="3"/>
  <c r="R3364" i="3"/>
  <c r="P3364" i="3"/>
  <c r="O3364" i="3"/>
  <c r="U3364" i="3" s="1"/>
  <c r="W3363" i="3"/>
  <c r="S3363" i="3"/>
  <c r="R3363" i="3"/>
  <c r="P3363" i="3"/>
  <c r="O3363" i="3"/>
  <c r="U3363" i="3" s="1"/>
  <c r="W3362" i="3"/>
  <c r="AE4614" i="4" s="1"/>
  <c r="S3362" i="3"/>
  <c r="R3362" i="3"/>
  <c r="P3362" i="3"/>
  <c r="O3362" i="3"/>
  <c r="U3362" i="3" s="1"/>
  <c r="W3361" i="3"/>
  <c r="S3361" i="3"/>
  <c r="R3361" i="3"/>
  <c r="O3361" i="3"/>
  <c r="U3361" i="3" s="1"/>
  <c r="W3360" i="3"/>
  <c r="S3360" i="3"/>
  <c r="R3360" i="3"/>
  <c r="P3360" i="3"/>
  <c r="O3360" i="3"/>
  <c r="U3360" i="3" s="1"/>
  <c r="W3359" i="3"/>
  <c r="S3359" i="3"/>
  <c r="R3359" i="3"/>
  <c r="P3359" i="3"/>
  <c r="O3359" i="3"/>
  <c r="U3359" i="3" s="1"/>
  <c r="W3358" i="3"/>
  <c r="V3358" i="3"/>
  <c r="S3358" i="3"/>
  <c r="R3358" i="3"/>
  <c r="P3358" i="3"/>
  <c r="O3358" i="3"/>
  <c r="U3358" i="3" s="1"/>
  <c r="W3357" i="3"/>
  <c r="S3357" i="3"/>
  <c r="R3357" i="3"/>
  <c r="P3357" i="3"/>
  <c r="O3357" i="3"/>
  <c r="U3357" i="3" s="1"/>
  <c r="W3356" i="3"/>
  <c r="S3356" i="3"/>
  <c r="R3356" i="3"/>
  <c r="P3356" i="3"/>
  <c r="O3356" i="3"/>
  <c r="U3356" i="3" s="1"/>
  <c r="W3355" i="3"/>
  <c r="S3355" i="3"/>
  <c r="R3355" i="3"/>
  <c r="P3355" i="3"/>
  <c r="O3355" i="3"/>
  <c r="U3355" i="3" s="1"/>
  <c r="W3354" i="3"/>
  <c r="V3354" i="3"/>
  <c r="S3354" i="3"/>
  <c r="R3354" i="3"/>
  <c r="P3354" i="3"/>
  <c r="O3354" i="3"/>
  <c r="U3354" i="3" s="1"/>
  <c r="W3353" i="3"/>
  <c r="S3353" i="3"/>
  <c r="R3353" i="3"/>
  <c r="P3353" i="3"/>
  <c r="O3353" i="3"/>
  <c r="U3353" i="3" s="1"/>
  <c r="W3352" i="3"/>
  <c r="AE4534" i="4" s="1"/>
  <c r="S3352" i="3"/>
  <c r="R3352" i="3"/>
  <c r="P3352" i="3"/>
  <c r="O3352" i="3"/>
  <c r="U3352" i="3" s="1"/>
  <c r="W3351" i="3"/>
  <c r="S3351" i="3"/>
  <c r="R3351" i="3"/>
  <c r="P3351" i="3"/>
  <c r="O3351" i="3"/>
  <c r="U3351" i="3" s="1"/>
  <c r="W3350" i="3"/>
  <c r="V3350" i="3"/>
  <c r="S3350" i="3"/>
  <c r="R3350" i="3"/>
  <c r="P3350" i="3"/>
  <c r="O3350" i="3"/>
  <c r="U3350" i="3" s="1"/>
  <c r="W3349" i="3"/>
  <c r="S3349" i="3"/>
  <c r="R3349" i="3"/>
  <c r="P3349" i="3"/>
  <c r="O3349" i="3"/>
  <c r="U3349" i="3" s="1"/>
  <c r="W3348" i="3"/>
  <c r="S3348" i="3"/>
  <c r="R3348" i="3"/>
  <c r="P3348" i="3"/>
  <c r="O3348" i="3"/>
  <c r="U3348" i="3" s="1"/>
  <c r="W3347" i="3"/>
  <c r="S3347" i="3"/>
  <c r="R3347" i="3"/>
  <c r="P3347" i="3"/>
  <c r="O3347" i="3"/>
  <c r="U3347" i="3" s="1"/>
  <c r="W3346" i="3"/>
  <c r="V3346" i="3"/>
  <c r="S3346" i="3"/>
  <c r="R3346" i="3"/>
  <c r="P3346" i="3"/>
  <c r="O3346" i="3"/>
  <c r="U3346" i="3" s="1"/>
  <c r="W3345" i="3"/>
  <c r="S3345" i="3"/>
  <c r="R3345" i="3"/>
  <c r="P3345" i="3"/>
  <c r="O3345" i="3"/>
  <c r="U3345" i="3" s="1"/>
  <c r="W3344" i="3"/>
  <c r="AE4697" i="4" s="1"/>
  <c r="S3344" i="3"/>
  <c r="R3344" i="3"/>
  <c r="P3344" i="3"/>
  <c r="O3344" i="3"/>
  <c r="U3344" i="3" s="1"/>
  <c r="W3343" i="3"/>
  <c r="S3343" i="3"/>
  <c r="R3343" i="3"/>
  <c r="P3343" i="3"/>
  <c r="O3343" i="3"/>
  <c r="U3343" i="3" s="1"/>
  <c r="W3342" i="3"/>
  <c r="AE4656" i="4" s="1"/>
  <c r="V3342" i="3"/>
  <c r="S3342" i="3"/>
  <c r="R3342" i="3"/>
  <c r="P3342" i="3"/>
  <c r="O3342" i="3"/>
  <c r="U3342" i="3" s="1"/>
  <c r="W3341" i="3"/>
  <c r="S3341" i="3"/>
  <c r="R3341" i="3"/>
  <c r="P3341" i="3"/>
  <c r="O3341" i="3"/>
  <c r="U3341" i="3" s="1"/>
  <c r="W3340" i="3"/>
  <c r="AE4654" i="4" s="1"/>
  <c r="S3340" i="3"/>
  <c r="R3340" i="3"/>
  <c r="P3340" i="3"/>
  <c r="O3340" i="3"/>
  <c r="U3340" i="3" s="1"/>
  <c r="W3339" i="3"/>
  <c r="S3339" i="3"/>
  <c r="R3339" i="3"/>
  <c r="P3339" i="3"/>
  <c r="O3339" i="3"/>
  <c r="U3339" i="3" s="1"/>
  <c r="W3338" i="3"/>
  <c r="AE4576" i="4" s="1"/>
  <c r="S3338" i="3"/>
  <c r="R3338" i="3"/>
  <c r="P3338" i="3"/>
  <c r="O3338" i="3"/>
  <c r="U3338" i="3" s="1"/>
  <c r="W3337" i="3"/>
  <c r="S3337" i="3"/>
  <c r="R3337" i="3"/>
  <c r="P3337" i="3"/>
  <c r="O3337" i="3"/>
  <c r="U3337" i="3" s="1"/>
  <c r="W3336" i="3"/>
  <c r="V3336" i="3"/>
  <c r="S3336" i="3"/>
  <c r="R3336" i="3"/>
  <c r="P3336" i="3"/>
  <c r="O3336" i="3"/>
  <c r="U3336" i="3" s="1"/>
  <c r="W3335" i="3"/>
  <c r="V3335" i="3" s="1"/>
  <c r="S3335" i="3"/>
  <c r="R3335" i="3"/>
  <c r="P3335" i="3"/>
  <c r="O3335" i="3"/>
  <c r="U3335" i="3" s="1"/>
  <c r="W3334" i="3"/>
  <c r="V3334" i="3" s="1"/>
  <c r="S3334" i="3"/>
  <c r="R3334" i="3"/>
  <c r="P3334" i="3"/>
  <c r="O3334" i="3"/>
  <c r="U3334" i="3" s="1"/>
  <c r="W3333" i="3"/>
  <c r="V3333" i="3" s="1"/>
  <c r="S3333" i="3"/>
  <c r="R3333" i="3"/>
  <c r="P3333" i="3"/>
  <c r="O3333" i="3"/>
  <c r="U3333" i="3" s="1"/>
  <c r="W3332" i="3"/>
  <c r="V3332" i="3"/>
  <c r="S3332" i="3"/>
  <c r="R3332" i="3"/>
  <c r="P3332" i="3"/>
  <c r="O3332" i="3"/>
  <c r="U3332" i="3" s="1"/>
  <c r="W3331" i="3"/>
  <c r="V3331" i="3" s="1"/>
  <c r="S3331" i="3"/>
  <c r="R3331" i="3"/>
  <c r="P3331" i="3"/>
  <c r="O3331" i="3"/>
  <c r="U3331" i="3" s="1"/>
  <c r="W3330" i="3"/>
  <c r="V3330" i="3" s="1"/>
  <c r="S3330" i="3"/>
  <c r="R3330" i="3"/>
  <c r="P3330" i="3"/>
  <c r="O3330" i="3"/>
  <c r="U3330" i="3" s="1"/>
  <c r="W3329" i="3"/>
  <c r="V3329" i="3" s="1"/>
  <c r="S3329" i="3"/>
  <c r="R3329" i="3"/>
  <c r="P3329" i="3"/>
  <c r="O3329" i="3"/>
  <c r="U3329" i="3" s="1"/>
  <c r="W3328" i="3"/>
  <c r="V3328" i="3" s="1"/>
  <c r="S3328" i="3"/>
  <c r="R3328" i="3"/>
  <c r="P3328" i="3"/>
  <c r="O3328" i="3"/>
  <c r="U3328" i="3" s="1"/>
  <c r="W3327" i="3"/>
  <c r="V3327" i="3" s="1"/>
  <c r="S3327" i="3"/>
  <c r="R3327" i="3"/>
  <c r="P3327" i="3"/>
  <c r="O3327" i="3"/>
  <c r="U3327" i="3" s="1"/>
  <c r="W3326" i="3"/>
  <c r="V3326" i="3" s="1"/>
  <c r="S3326" i="3"/>
  <c r="R3326" i="3"/>
  <c r="P3326" i="3"/>
  <c r="O3326" i="3"/>
  <c r="U3326" i="3" s="1"/>
  <c r="W3325" i="3"/>
  <c r="V3325" i="3" s="1"/>
  <c r="S3325" i="3"/>
  <c r="R3325" i="3"/>
  <c r="P3325" i="3"/>
  <c r="O3325" i="3"/>
  <c r="U3325" i="3" s="1"/>
  <c r="W3324" i="3"/>
  <c r="V3324" i="3" s="1"/>
  <c r="S3324" i="3"/>
  <c r="R3324" i="3"/>
  <c r="P3324" i="3"/>
  <c r="O3324" i="3"/>
  <c r="U3324" i="3" s="1"/>
  <c r="W3323" i="3"/>
  <c r="V3323" i="3" s="1"/>
  <c r="S3323" i="3"/>
  <c r="R3323" i="3"/>
  <c r="P3323" i="3"/>
  <c r="O3323" i="3"/>
  <c r="U3323" i="3" s="1"/>
  <c r="W3322" i="3"/>
  <c r="V3322" i="3" s="1"/>
  <c r="S3322" i="3"/>
  <c r="R3322" i="3"/>
  <c r="P3322" i="3"/>
  <c r="O3322" i="3"/>
  <c r="U3322" i="3" s="1"/>
  <c r="W3321" i="3"/>
  <c r="V3321" i="3" s="1"/>
  <c r="S3321" i="3"/>
  <c r="R3321" i="3"/>
  <c r="P3321" i="3"/>
  <c r="O3321" i="3"/>
  <c r="U3321" i="3" s="1"/>
  <c r="W3320" i="3"/>
  <c r="V3320" i="3"/>
  <c r="S3320" i="3"/>
  <c r="R3320" i="3"/>
  <c r="P3320" i="3"/>
  <c r="O3320" i="3"/>
  <c r="U3320" i="3" s="1"/>
  <c r="W3319" i="3"/>
  <c r="V3319" i="3" s="1"/>
  <c r="S3319" i="3"/>
  <c r="R3319" i="3"/>
  <c r="P3319" i="3"/>
  <c r="O3319" i="3"/>
  <c r="U3319" i="3" s="1"/>
  <c r="W3318" i="3"/>
  <c r="V3318" i="3" s="1"/>
  <c r="S3318" i="3"/>
  <c r="R3318" i="3"/>
  <c r="P3318" i="3"/>
  <c r="O3318" i="3"/>
  <c r="U3318" i="3" s="1"/>
  <c r="W3317" i="3"/>
  <c r="V3317" i="3" s="1"/>
  <c r="S3317" i="3"/>
  <c r="R3317" i="3"/>
  <c r="P3317" i="3"/>
  <c r="O3317" i="3"/>
  <c r="U3317" i="3" s="1"/>
  <c r="W3316" i="3"/>
  <c r="V3316" i="3"/>
  <c r="S3316" i="3"/>
  <c r="R3316" i="3"/>
  <c r="P3316" i="3"/>
  <c r="O3316" i="3"/>
  <c r="U3316" i="3" s="1"/>
  <c r="W3315" i="3"/>
  <c r="V3315" i="3" s="1"/>
  <c r="S3315" i="3"/>
  <c r="R3315" i="3"/>
  <c r="P3315" i="3"/>
  <c r="O3315" i="3"/>
  <c r="U3315" i="3" s="1"/>
  <c r="W3314" i="3"/>
  <c r="V3314" i="3" s="1"/>
  <c r="S3314" i="3"/>
  <c r="R3314" i="3"/>
  <c r="P3314" i="3"/>
  <c r="O3314" i="3"/>
  <c r="U3314" i="3" s="1"/>
  <c r="W3313" i="3"/>
  <c r="V3313" i="3" s="1"/>
  <c r="S3313" i="3"/>
  <c r="R3313" i="3"/>
  <c r="P3313" i="3"/>
  <c r="O3313" i="3"/>
  <c r="U3313" i="3" s="1"/>
  <c r="W3312" i="3"/>
  <c r="V3312" i="3" s="1"/>
  <c r="S3312" i="3"/>
  <c r="R3312" i="3"/>
  <c r="P3312" i="3"/>
  <c r="O3312" i="3"/>
  <c r="U3312" i="3" s="1"/>
  <c r="W3311" i="3"/>
  <c r="V3311" i="3" s="1"/>
  <c r="S3311" i="3"/>
  <c r="R3311" i="3"/>
  <c r="P3311" i="3"/>
  <c r="O3311" i="3"/>
  <c r="U3311" i="3" s="1"/>
  <c r="W3310" i="3"/>
  <c r="V3310" i="3" s="1"/>
  <c r="S3310" i="3"/>
  <c r="R3310" i="3"/>
  <c r="P3310" i="3"/>
  <c r="O3310" i="3"/>
  <c r="U3310" i="3" s="1"/>
  <c r="W3309" i="3"/>
  <c r="S3309" i="3"/>
  <c r="R3309" i="3"/>
  <c r="P3309" i="3"/>
  <c r="O3309" i="3"/>
  <c r="U3309" i="3" s="1"/>
  <c r="W3308" i="3"/>
  <c r="AE4490" i="4" s="1"/>
  <c r="S3308" i="3"/>
  <c r="R3308" i="3"/>
  <c r="O3308" i="3"/>
  <c r="U3308" i="3" s="1"/>
  <c r="W3307" i="3"/>
  <c r="S3307" i="3"/>
  <c r="U3307" i="3"/>
  <c r="W3306" i="3"/>
  <c r="AE4606" i="4" s="1"/>
  <c r="V3306" i="3"/>
  <c r="S3306" i="3"/>
  <c r="U3306" i="3"/>
  <c r="W3305" i="3"/>
  <c r="S3305" i="3"/>
  <c r="U3305" i="3"/>
  <c r="W3304" i="3"/>
  <c r="AE4580" i="4" s="1"/>
  <c r="S3304" i="3"/>
  <c r="U3304" i="3"/>
  <c r="W3303" i="3"/>
  <c r="S3303" i="3"/>
  <c r="U3303" i="3"/>
  <c r="W3302" i="3"/>
  <c r="AE4559" i="4" s="1"/>
  <c r="S3302" i="3"/>
  <c r="U3302" i="3"/>
  <c r="W3301" i="3"/>
  <c r="S3301" i="3"/>
  <c r="U3301" i="3"/>
  <c r="W3300" i="3"/>
  <c r="AE4557" i="4" s="1"/>
  <c r="S3300" i="3"/>
  <c r="U3300" i="3"/>
  <c r="W3299" i="3"/>
  <c r="V3299" i="3" s="1"/>
  <c r="S3299" i="3"/>
  <c r="R3299" i="3"/>
  <c r="P3299" i="3"/>
  <c r="O3299" i="3"/>
  <c r="U3299" i="3" s="1"/>
  <c r="W3298" i="3"/>
  <c r="AE4615" i="4" s="1"/>
  <c r="V3298" i="3"/>
  <c r="S3298" i="3"/>
  <c r="R3298" i="3"/>
  <c r="O3298" i="3"/>
  <c r="U3298" i="3" s="1"/>
  <c r="W3297" i="3"/>
  <c r="S3297" i="3"/>
  <c r="R3297" i="3"/>
  <c r="O3297" i="3"/>
  <c r="U3297" i="3" s="1"/>
  <c r="W3296" i="3"/>
  <c r="AE4616" i="4" s="1"/>
  <c r="S3296" i="3"/>
  <c r="R3296" i="3"/>
  <c r="O3296" i="3"/>
  <c r="U3296" i="3" s="1"/>
  <c r="W3295" i="3"/>
  <c r="S3295" i="3"/>
  <c r="R3295" i="3"/>
  <c r="O3295" i="3"/>
  <c r="U3295" i="3" s="1"/>
  <c r="W3294" i="3"/>
  <c r="AE4608" i="4" s="1"/>
  <c r="S3294" i="3"/>
  <c r="R3294" i="3"/>
  <c r="O3294" i="3"/>
  <c r="U3294" i="3" s="1"/>
  <c r="W3293" i="3"/>
  <c r="V3293" i="3" s="1"/>
  <c r="S3293" i="3"/>
  <c r="R3293" i="3"/>
  <c r="P3293" i="3"/>
  <c r="U3293" i="3"/>
  <c r="W3292" i="3"/>
  <c r="AE4581" i="4" s="1"/>
  <c r="S3292" i="3"/>
  <c r="R3292" i="3"/>
  <c r="O3292" i="3"/>
  <c r="U3292" i="3" s="1"/>
  <c r="W3291" i="3"/>
  <c r="S3291" i="3"/>
  <c r="R3291" i="3"/>
  <c r="O3291" i="3"/>
  <c r="U3291" i="3" s="1"/>
  <c r="W3290" i="3"/>
  <c r="AE4533" i="4" s="1"/>
  <c r="S3290" i="3"/>
  <c r="R3290" i="3"/>
  <c r="O3290" i="3"/>
  <c r="U3290" i="3" s="1"/>
  <c r="W3289" i="3"/>
  <c r="S3289" i="3"/>
  <c r="R3289" i="3"/>
  <c r="O3289" i="3"/>
  <c r="U3289" i="3" s="1"/>
  <c r="W3288" i="3"/>
  <c r="AE4561" i="4" s="1"/>
  <c r="S3288" i="3"/>
  <c r="R3288" i="3"/>
  <c r="O3288" i="3"/>
  <c r="U3288" i="3" s="1"/>
  <c r="W3287" i="3"/>
  <c r="S3287" i="3"/>
  <c r="R3287" i="3"/>
  <c r="O3287" i="3"/>
  <c r="U3287" i="3" s="1"/>
  <c r="W3286" i="3"/>
  <c r="AE4560" i="4" s="1"/>
  <c r="S3286" i="3"/>
  <c r="R3286" i="3"/>
  <c r="O3286" i="3"/>
  <c r="U3286" i="3" s="1"/>
  <c r="W3285" i="3"/>
  <c r="V3285" i="3" s="1"/>
  <c r="S3285" i="3"/>
  <c r="R3285" i="3"/>
  <c r="P3285" i="3"/>
  <c r="O3285" i="3"/>
  <c r="U3285" i="3" s="1"/>
  <c r="W3284" i="3"/>
  <c r="AE4487" i="4" s="1"/>
  <c r="S3284" i="3"/>
  <c r="R3284" i="3"/>
  <c r="O3284" i="3"/>
  <c r="U3284" i="3" s="1"/>
  <c r="W3283" i="3"/>
  <c r="S3283" i="3"/>
  <c r="R3283" i="3"/>
  <c r="P3283" i="3"/>
  <c r="O3283" i="3"/>
  <c r="U3283" i="3" s="1"/>
  <c r="W3282" i="3"/>
  <c r="AE4566" i="4" s="1"/>
  <c r="S3282" i="3"/>
  <c r="U3282" i="3"/>
  <c r="W3281" i="3"/>
  <c r="S3281" i="3"/>
  <c r="R3281" i="3"/>
  <c r="O3281" i="3"/>
  <c r="U3281" i="3" s="1"/>
  <c r="W3280" i="3"/>
  <c r="V3280" i="3" s="1"/>
  <c r="S3280" i="3"/>
  <c r="R3280" i="3"/>
  <c r="P3280" i="3"/>
  <c r="U3280" i="3"/>
  <c r="W3279" i="3"/>
  <c r="V3279" i="3" s="1"/>
  <c r="S3279" i="3"/>
  <c r="R3279" i="3"/>
  <c r="P3279" i="3"/>
  <c r="U3279" i="3"/>
  <c r="W3278" i="3"/>
  <c r="V3278" i="3"/>
  <c r="S3278" i="3"/>
  <c r="R3278" i="3"/>
  <c r="P3278" i="3"/>
  <c r="O3278" i="3"/>
  <c r="U3278" i="3" s="1"/>
  <c r="W3277" i="3"/>
  <c r="S3277" i="3"/>
  <c r="R3277" i="3"/>
  <c r="O3277" i="3"/>
  <c r="U3277" i="3" s="1"/>
  <c r="W3276" i="3"/>
  <c r="AE4564" i="4" s="1"/>
  <c r="S3276" i="3"/>
  <c r="R3276" i="3"/>
  <c r="P3276" i="3"/>
  <c r="O3276" i="3"/>
  <c r="U3276" i="3" s="1"/>
  <c r="W3275" i="3"/>
  <c r="S3275" i="3"/>
  <c r="R3275" i="3"/>
  <c r="O3275" i="3"/>
  <c r="U3275" i="3" s="1"/>
  <c r="W3274" i="3"/>
  <c r="AE4641" i="4" s="1"/>
  <c r="S3274" i="3"/>
  <c r="R3274" i="3"/>
  <c r="O3274" i="3"/>
  <c r="U3274" i="3" s="1"/>
  <c r="W3273" i="3"/>
  <c r="S3273" i="3"/>
  <c r="R3273" i="3"/>
  <c r="P3273" i="3"/>
  <c r="O3273" i="3"/>
  <c r="U3273" i="3" s="1"/>
  <c r="W3272" i="3"/>
  <c r="V3272" i="3" s="1"/>
  <c r="S3272" i="3"/>
  <c r="R3272" i="3"/>
  <c r="P3272" i="3"/>
  <c r="U3272" i="3"/>
  <c r="W3271" i="3"/>
  <c r="V3271" i="3" s="1"/>
  <c r="U3271" i="3"/>
  <c r="W3270" i="3"/>
  <c r="AE4445" i="4" s="1"/>
  <c r="S3270" i="3"/>
  <c r="R3270" i="3"/>
  <c r="O3270" i="3"/>
  <c r="U3270" i="3" s="1"/>
  <c r="W3269" i="3"/>
  <c r="V3269" i="3" s="1"/>
  <c r="S3269" i="3"/>
  <c r="R3269" i="3"/>
  <c r="U3269" i="3"/>
  <c r="W3268" i="3"/>
  <c r="V3268" i="3" s="1"/>
  <c r="S3268" i="3"/>
  <c r="R3268" i="3"/>
  <c r="P3268" i="3"/>
  <c r="U3268" i="3"/>
  <c r="W3267" i="3"/>
  <c r="S3267" i="3"/>
  <c r="U3267" i="3"/>
  <c r="W3266" i="3"/>
  <c r="AE4535" i="4" s="1"/>
  <c r="S3266" i="3"/>
  <c r="R3266" i="3"/>
  <c r="O3266" i="3"/>
  <c r="U3266" i="3" s="1"/>
  <c r="W3265" i="3"/>
  <c r="S3265" i="3"/>
  <c r="R3265" i="3"/>
  <c r="O3265" i="3"/>
  <c r="U3265" i="3" s="1"/>
  <c r="W3264" i="3"/>
  <c r="AE4529" i="4" s="1"/>
  <c r="S3264" i="3"/>
  <c r="U3264" i="3"/>
  <c r="W3263" i="3"/>
  <c r="S3263" i="3"/>
  <c r="U3263" i="3"/>
  <c r="W3262" i="3"/>
  <c r="AE4571" i="4" s="1"/>
  <c r="S3262" i="3"/>
  <c r="R3262" i="3"/>
  <c r="O3262" i="3"/>
  <c r="U3262" i="3" s="1"/>
  <c r="W3261" i="3"/>
  <c r="S3261" i="3"/>
  <c r="R3261" i="3"/>
  <c r="O3261" i="3"/>
  <c r="U3261" i="3" s="1"/>
  <c r="W3260" i="3"/>
  <c r="AE4526" i="4" s="1"/>
  <c r="S3260" i="3"/>
  <c r="U3260" i="3"/>
  <c r="W3259" i="3"/>
  <c r="S3259" i="3"/>
  <c r="R3259" i="3"/>
  <c r="O3259" i="3"/>
  <c r="U3259" i="3" s="1"/>
  <c r="W3258" i="3"/>
  <c r="AE4503" i="4" s="1"/>
  <c r="S3258" i="3"/>
  <c r="R3258" i="3"/>
  <c r="O3258" i="3"/>
  <c r="U3258" i="3" s="1"/>
  <c r="W3257" i="3"/>
  <c r="V3257" i="3" s="1"/>
  <c r="S3257" i="3"/>
  <c r="R3257" i="3"/>
  <c r="P3257" i="3"/>
  <c r="U3257" i="3"/>
  <c r="W3256" i="3"/>
  <c r="AE4530" i="4" s="1"/>
  <c r="S3256" i="3"/>
  <c r="R3256" i="3"/>
  <c r="O3256" i="3"/>
  <c r="U3256" i="3" s="1"/>
  <c r="W3255" i="3"/>
  <c r="V3255" i="3" s="1"/>
  <c r="S3255" i="3"/>
  <c r="R3255" i="3"/>
  <c r="P3255" i="3"/>
  <c r="U3255" i="3"/>
  <c r="W3254" i="3"/>
  <c r="AE4488" i="4" s="1"/>
  <c r="S3254" i="3"/>
  <c r="R3254" i="3"/>
  <c r="O3254" i="3"/>
  <c r="U3254" i="3" s="1"/>
  <c r="W3253" i="3"/>
  <c r="V3253" i="3" s="1"/>
  <c r="S3253" i="3"/>
  <c r="R3253" i="3"/>
  <c r="P3253" i="3"/>
  <c r="U3253" i="3"/>
  <c r="W3252" i="3"/>
  <c r="V3252" i="3"/>
  <c r="S3252" i="3"/>
  <c r="R3252" i="3"/>
  <c r="O3252" i="3"/>
  <c r="U3252" i="3" s="1"/>
  <c r="W3251" i="3"/>
  <c r="S3251" i="3"/>
  <c r="U3251" i="3"/>
  <c r="W3250" i="3"/>
  <c r="AE4484" i="4" s="1"/>
  <c r="S3250" i="3"/>
  <c r="R3250" i="3"/>
  <c r="O3250" i="3"/>
  <c r="U3250" i="3" s="1"/>
  <c r="W3249" i="3"/>
  <c r="S3249" i="3"/>
  <c r="R3249" i="3"/>
  <c r="O3249" i="3"/>
  <c r="U3249" i="3" s="1"/>
  <c r="W3248" i="3"/>
  <c r="AE4556" i="4" s="1"/>
  <c r="S3248" i="3"/>
  <c r="U3248" i="3"/>
  <c r="W3247" i="3"/>
  <c r="U3247" i="3"/>
  <c r="W3246" i="3"/>
  <c r="AE4524" i="4" s="1"/>
  <c r="V3246" i="3"/>
  <c r="S3246" i="3"/>
  <c r="R3246" i="3"/>
  <c r="O3246" i="3"/>
  <c r="U3246" i="3" s="1"/>
  <c r="W3245" i="3"/>
  <c r="V3245" i="3" s="1"/>
  <c r="S3245" i="3"/>
  <c r="R3245" i="3"/>
  <c r="P3245" i="3"/>
  <c r="U3245" i="3"/>
  <c r="W3244" i="3"/>
  <c r="AE4502" i="4" s="1"/>
  <c r="V3244" i="3"/>
  <c r="S3244" i="3"/>
  <c r="U3244" i="3"/>
  <c r="W3243" i="3"/>
  <c r="S3243" i="3"/>
  <c r="R3243" i="3"/>
  <c r="O3243" i="3"/>
  <c r="U3243" i="3" s="1"/>
  <c r="W3242" i="3"/>
  <c r="AE4523" i="4" s="1"/>
  <c r="S3242" i="3"/>
  <c r="R3242" i="3"/>
  <c r="O3242" i="3"/>
  <c r="U3242" i="3" s="1"/>
  <c r="W3241" i="3"/>
  <c r="S3241" i="3"/>
  <c r="R3241" i="3"/>
  <c r="P3241" i="3"/>
  <c r="O3241" i="3"/>
  <c r="U3241" i="3" s="1"/>
  <c r="W3240" i="3"/>
  <c r="AE4481" i="4" s="1"/>
  <c r="S3240" i="3"/>
  <c r="R3240" i="3"/>
  <c r="O3240" i="3"/>
  <c r="U3240" i="3" s="1"/>
  <c r="W3239" i="3"/>
  <c r="S3239" i="3"/>
  <c r="R3239" i="3"/>
  <c r="P3239" i="3"/>
  <c r="O3239" i="3"/>
  <c r="U3239" i="3" s="1"/>
  <c r="W3238" i="3"/>
  <c r="AE4466" i="4" s="1"/>
  <c r="S3238" i="3"/>
  <c r="R3238" i="3"/>
  <c r="O3238" i="3"/>
  <c r="U3238" i="3" s="1"/>
  <c r="W3237" i="3"/>
  <c r="S3237" i="3"/>
  <c r="R3237" i="3"/>
  <c r="O3237" i="3"/>
  <c r="U3237" i="3" s="1"/>
  <c r="W3236" i="3"/>
  <c r="V3236" i="3"/>
  <c r="S3236" i="3"/>
  <c r="R3236" i="3"/>
  <c r="P3236" i="3"/>
  <c r="U3236" i="3"/>
  <c r="W3235" i="3"/>
  <c r="V3235" i="3" s="1"/>
  <c r="S3235" i="3"/>
  <c r="R3235" i="3"/>
  <c r="P3235" i="3"/>
  <c r="U3235" i="3"/>
  <c r="W3233" i="3"/>
  <c r="V3233" i="3" s="1"/>
  <c r="S3233" i="3"/>
  <c r="R3233" i="3"/>
  <c r="P3233" i="3"/>
  <c r="U3233" i="3"/>
  <c r="W3232" i="3"/>
  <c r="V3232" i="3" s="1"/>
  <c r="S3232" i="3"/>
  <c r="R3232" i="3"/>
  <c r="P3232" i="3"/>
  <c r="U3232" i="3"/>
  <c r="W3231" i="3"/>
  <c r="V3231" i="3" s="1"/>
  <c r="S3231" i="3"/>
  <c r="R3231" i="3"/>
  <c r="P3231" i="3"/>
  <c r="U3231" i="3"/>
  <c r="W3230" i="3"/>
  <c r="S3230" i="3"/>
  <c r="R3230" i="3"/>
  <c r="O3230" i="3"/>
  <c r="U3230" i="3" s="1"/>
  <c r="W3229" i="3"/>
  <c r="AE4485" i="4" s="1"/>
  <c r="S3229" i="3"/>
  <c r="R3229" i="3"/>
  <c r="O3229" i="3"/>
  <c r="U3229" i="3" s="1"/>
  <c r="W3228" i="3"/>
  <c r="S3228" i="3"/>
  <c r="R3228" i="3"/>
  <c r="O3228" i="3"/>
  <c r="U3228" i="3" s="1"/>
  <c r="W3227" i="3"/>
  <c r="AE4483" i="4" s="1"/>
  <c r="S3227" i="3"/>
  <c r="R3227" i="3"/>
  <c r="O3227" i="3"/>
  <c r="U3227" i="3" s="1"/>
  <c r="W3226" i="3"/>
  <c r="V3226" i="3" s="1"/>
  <c r="U3226" i="3"/>
  <c r="S3226" i="3"/>
  <c r="W3225" i="3"/>
  <c r="AE4463" i="4" s="1"/>
  <c r="S3225" i="3"/>
  <c r="R3225" i="3"/>
  <c r="O3225" i="3"/>
  <c r="U3225" i="3" s="1"/>
  <c r="W3224" i="3"/>
  <c r="S3224" i="3"/>
  <c r="R3224" i="3"/>
  <c r="O3224" i="3"/>
  <c r="U3224" i="3" s="1"/>
  <c r="W3223" i="3"/>
  <c r="AE4461" i="4" s="1"/>
  <c r="V3223" i="3"/>
  <c r="S3223" i="3"/>
  <c r="R3223" i="3"/>
  <c r="O3223" i="3"/>
  <c r="U3223" i="3" s="1"/>
  <c r="W3222" i="3"/>
  <c r="V3222" i="3" s="1"/>
  <c r="S3222" i="3"/>
  <c r="R3222" i="3"/>
  <c r="P3222" i="3"/>
  <c r="U3222" i="3"/>
  <c r="W3221" i="3"/>
  <c r="AE4478" i="4" s="1"/>
  <c r="S3221" i="3"/>
  <c r="R3221" i="3"/>
  <c r="O3221" i="3"/>
  <c r="U3221" i="3" s="1"/>
  <c r="W3220" i="3"/>
  <c r="S3220" i="3"/>
  <c r="R3220" i="3"/>
  <c r="O3220" i="3"/>
  <c r="U3220" i="3" s="1"/>
  <c r="W3219" i="3"/>
  <c r="AE4479" i="4" s="1"/>
  <c r="S3219" i="3"/>
  <c r="U3219" i="3"/>
  <c r="W3218" i="3"/>
  <c r="S3218" i="3"/>
  <c r="R3218" i="3"/>
  <c r="O3218" i="3"/>
  <c r="U3218" i="3" s="1"/>
  <c r="W3217" i="3"/>
  <c r="AE4397" i="4" s="1"/>
  <c r="S3217" i="3"/>
  <c r="R3217" i="3"/>
  <c r="O3217" i="3"/>
  <c r="U3217" i="3" s="1"/>
  <c r="W3216" i="3"/>
  <c r="S3216" i="3"/>
  <c r="R3216" i="3"/>
  <c r="O3216" i="3"/>
  <c r="U3216" i="3" s="1"/>
  <c r="W3215" i="3"/>
  <c r="AE4458" i="4" s="1"/>
  <c r="S3215" i="3"/>
  <c r="R3215" i="3"/>
  <c r="O3215" i="3"/>
  <c r="U3215" i="3" s="1"/>
  <c r="W3214" i="3"/>
  <c r="S3214" i="3"/>
  <c r="R3214" i="3"/>
  <c r="O3214" i="3"/>
  <c r="U3214" i="3" s="1"/>
  <c r="W3213" i="3"/>
  <c r="AE4456" i="4" s="1"/>
  <c r="V3213" i="3"/>
  <c r="S3213" i="3"/>
  <c r="R3213" i="3"/>
  <c r="O3213" i="3"/>
  <c r="U3213" i="3" s="1"/>
  <c r="W3212" i="3"/>
  <c r="S3212" i="3"/>
  <c r="R3212" i="3"/>
  <c r="O3212" i="3"/>
  <c r="U3212" i="3" s="1"/>
  <c r="W3211" i="3"/>
  <c r="V3211" i="3" s="1"/>
  <c r="S3211" i="3"/>
  <c r="R3211" i="3"/>
  <c r="P3211" i="3"/>
  <c r="U3211" i="3"/>
  <c r="W3210" i="3"/>
  <c r="S3210" i="3"/>
  <c r="R3210" i="3"/>
  <c r="O3210" i="3"/>
  <c r="U3210" i="3" s="1"/>
  <c r="W3209" i="3"/>
  <c r="S3209" i="3"/>
  <c r="R3209" i="3"/>
  <c r="O3209" i="3"/>
  <c r="U3209" i="3" s="1"/>
  <c r="W3208" i="3"/>
  <c r="S3208" i="3"/>
  <c r="R3208" i="3"/>
  <c r="O3208" i="3"/>
  <c r="U3208" i="3" s="1"/>
  <c r="W3206" i="3"/>
  <c r="AE4390" i="4" s="1"/>
  <c r="S3206" i="3"/>
  <c r="R3206" i="3"/>
  <c r="O3206" i="3"/>
  <c r="U3206" i="3" s="1"/>
  <c r="W3205" i="3"/>
  <c r="V3205" i="3" s="1"/>
  <c r="S3205" i="3"/>
  <c r="R3205" i="3"/>
  <c r="P3205" i="3"/>
  <c r="O3205" i="3"/>
  <c r="U3205" i="3" s="1"/>
  <c r="W3204" i="3"/>
  <c r="V3204" i="3" s="1"/>
  <c r="S3204" i="3"/>
  <c r="R3204" i="3"/>
  <c r="P3204" i="3"/>
  <c r="O3204" i="3"/>
  <c r="U3204" i="3" s="1"/>
  <c r="W3207" i="3"/>
  <c r="V3207" i="3" s="1"/>
  <c r="S3207" i="3"/>
  <c r="R3207" i="3"/>
  <c r="P3207" i="3"/>
  <c r="U3207" i="3"/>
  <c r="P3289" i="3" l="1"/>
  <c r="V3540" i="3"/>
  <c r="P3243" i="3"/>
  <c r="V3434" i="3"/>
  <c r="V3462" i="3"/>
  <c r="V3522" i="3"/>
  <c r="V3409" i="3"/>
  <c r="V3538" i="3"/>
  <c r="V3215" i="3"/>
  <c r="V3221" i="3"/>
  <c r="V3308" i="3"/>
  <c r="V3498" i="3"/>
  <c r="V3227" i="3"/>
  <c r="V3514" i="3"/>
  <c r="V3539" i="3"/>
  <c r="P3385" i="3"/>
  <c r="V3256" i="3"/>
  <c r="P3291" i="3"/>
  <c r="V3528" i="3"/>
  <c r="V3297" i="3"/>
  <c r="V3343" i="3"/>
  <c r="AE4696" i="4"/>
  <c r="V3351" i="3"/>
  <c r="V3359" i="3"/>
  <c r="AE4647" i="4"/>
  <c r="V3380" i="3"/>
  <c r="AE4694" i="4"/>
  <c r="AE4693" i="4"/>
  <c r="V3414" i="3"/>
  <c r="V3433" i="3"/>
  <c r="V3439" i="3"/>
  <c r="AE4700" i="4"/>
  <c r="V3445" i="3"/>
  <c r="V3446" i="3"/>
  <c r="V3449" i="3"/>
  <c r="V3489" i="3"/>
  <c r="V3503" i="3"/>
  <c r="V3511" i="3"/>
  <c r="V3519" i="3"/>
  <c r="V3527" i="3"/>
  <c r="V3535" i="3"/>
  <c r="P3216" i="3"/>
  <c r="V3238" i="3"/>
  <c r="V3242" i="3"/>
  <c r="V3282" i="3"/>
  <c r="V3290" i="3"/>
  <c r="V3304" i="3"/>
  <c r="V3338" i="3"/>
  <c r="V3344" i="3"/>
  <c r="V3349" i="3"/>
  <c r="V3352" i="3"/>
  <c r="V3357" i="3"/>
  <c r="V3360" i="3"/>
  <c r="V3404" i="3"/>
  <c r="AE4690" i="4"/>
  <c r="AE4691" i="4"/>
  <c r="AE4692" i="4"/>
  <c r="V3412" i="3"/>
  <c r="V3435" i="3"/>
  <c r="V3451" i="3"/>
  <c r="P3454" i="3"/>
  <c r="V3468" i="3"/>
  <c r="V3473" i="3"/>
  <c r="V3479" i="3"/>
  <c r="V3480" i="3"/>
  <c r="V3483" i="3"/>
  <c r="V3486" i="3"/>
  <c r="V3501" i="3"/>
  <c r="V3509" i="3"/>
  <c r="V3517" i="3"/>
  <c r="V3525" i="3"/>
  <c r="V3533" i="3"/>
  <c r="V3249" i="3"/>
  <c r="AE4572" i="4"/>
  <c r="V3347" i="3"/>
  <c r="V3355" i="3"/>
  <c r="AE4612" i="4"/>
  <c r="V3378" i="3"/>
  <c r="V3389" i="3"/>
  <c r="AE4578" i="4"/>
  <c r="V3410" i="3"/>
  <c r="V3461" i="3"/>
  <c r="AE4699" i="4"/>
  <c r="V3469" i="3"/>
  <c r="V3475" i="3"/>
  <c r="AE4603" i="4"/>
  <c r="V3481" i="3"/>
  <c r="V3499" i="3"/>
  <c r="V3515" i="3"/>
  <c r="V3523" i="3"/>
  <c r="V3531" i="3"/>
  <c r="P3210" i="3"/>
  <c r="P3215" i="3"/>
  <c r="V3219" i="3"/>
  <c r="V3240" i="3"/>
  <c r="P3252" i="3"/>
  <c r="P3256" i="3"/>
  <c r="V3273" i="3"/>
  <c r="AE4432" i="4"/>
  <c r="V3274" i="3"/>
  <c r="V3345" i="3"/>
  <c r="AE4698" i="4"/>
  <c r="V3348" i="3"/>
  <c r="V3353" i="3"/>
  <c r="V3356" i="3"/>
  <c r="V3362" i="3"/>
  <c r="V3382" i="3"/>
  <c r="V3390" i="3"/>
  <c r="V3394" i="3"/>
  <c r="V3407" i="3"/>
  <c r="V3415" i="3"/>
  <c r="V3416" i="3"/>
  <c r="V3425" i="3"/>
  <c r="V3426" i="3"/>
  <c r="V3437" i="3"/>
  <c r="AE4701" i="4"/>
  <c r="V3438" i="3"/>
  <c r="V3442" i="3"/>
  <c r="V3453" i="3"/>
  <c r="V3457" i="3"/>
  <c r="V3458" i="3"/>
  <c r="V3472" i="3"/>
  <c r="V3482" i="3"/>
  <c r="V3487" i="3"/>
  <c r="V3488" i="3"/>
  <c r="V3505" i="3"/>
  <c r="V3508" i="3"/>
  <c r="V3513" i="3"/>
  <c r="V3516" i="3"/>
  <c r="V3521" i="3"/>
  <c r="V3524" i="3"/>
  <c r="V3529" i="3"/>
  <c r="V3375" i="3"/>
  <c r="AE4651" i="4"/>
  <c r="V3340" i="3"/>
  <c r="V3341" i="3"/>
  <c r="AE4655" i="4"/>
  <c r="V3208" i="3"/>
  <c r="AE4569" i="4"/>
  <c r="V3262" i="3"/>
  <c r="V3381" i="3"/>
  <c r="AE4657" i="4"/>
  <c r="V3422" i="3"/>
  <c r="AE4663" i="4"/>
  <c r="V3423" i="3"/>
  <c r="V3424" i="3"/>
  <c r="AE4658" i="4"/>
  <c r="V3427" i="3"/>
  <c r="AE4664" i="4"/>
  <c r="V3397" i="3"/>
  <c r="AE4683" i="4"/>
  <c r="V3398" i="3"/>
  <c r="V3400" i="3"/>
  <c r="AE4685" i="4"/>
  <c r="V3401" i="3"/>
  <c r="V3402" i="3"/>
  <c r="AE4687" i="4"/>
  <c r="V3403" i="3"/>
  <c r="V3493" i="3"/>
  <c r="AE4689" i="4"/>
  <c r="V3363" i="3"/>
  <c r="AE4617" i="4"/>
  <c r="V3230" i="3"/>
  <c r="AE4570" i="4"/>
  <c r="V3296" i="3"/>
  <c r="V3386" i="3"/>
  <c r="V3385" i="3"/>
  <c r="AE4648" i="4"/>
  <c r="AE4646" i="4"/>
  <c r="V3370" i="3"/>
  <c r="V3369" i="3"/>
  <c r="AE4644" i="4"/>
  <c r="V3388" i="3"/>
  <c r="V3337" i="3"/>
  <c r="AE4575" i="4"/>
  <c r="V3377" i="3"/>
  <c r="AE4618" i="4"/>
  <c r="V3339" i="3"/>
  <c r="AE4577" i="4"/>
  <c r="V3460" i="3"/>
  <c r="V3365" i="3"/>
  <c r="AE4609" i="4"/>
  <c r="V3303" i="3"/>
  <c r="AE4579" i="4"/>
  <c r="V3305" i="3"/>
  <c r="AE4605" i="4"/>
  <c r="V3307" i="3"/>
  <c r="AE4607" i="4"/>
  <c r="V3366" i="3"/>
  <c r="V3367" i="3"/>
  <c r="AE4611" i="4"/>
  <c r="V3309" i="3"/>
  <c r="AE4613" i="4"/>
  <c r="V3294" i="3"/>
  <c r="V3295" i="3"/>
  <c r="AE4582" i="4"/>
  <c r="V3361" i="3"/>
  <c r="AE4583" i="4"/>
  <c r="P3479" i="3"/>
  <c r="P3478" i="3"/>
  <c r="P3480" i="3"/>
  <c r="P3481" i="3"/>
  <c r="P3493" i="3"/>
  <c r="P3456" i="3"/>
  <c r="P3477" i="3"/>
  <c r="P3489" i="3"/>
  <c r="P3488" i="3"/>
  <c r="P3464" i="3"/>
  <c r="P3462" i="3"/>
  <c r="P3472" i="3"/>
  <c r="P3469" i="3"/>
  <c r="P3453" i="3"/>
  <c r="P3449" i="3"/>
  <c r="P3457" i="3"/>
  <c r="P3458" i="3"/>
  <c r="P3446" i="3"/>
  <c r="P3475" i="3"/>
  <c r="P3474" i="3"/>
  <c r="P3468" i="3"/>
  <c r="V3291" i="3"/>
  <c r="AE4574" i="4"/>
  <c r="V3288" i="3"/>
  <c r="V3289" i="3"/>
  <c r="AE4573" i="4"/>
  <c r="V3286" i="3"/>
  <c r="V3287" i="3"/>
  <c r="AE4532" i="4"/>
  <c r="V3292" i="3"/>
  <c r="V3248" i="3"/>
  <c r="V3300" i="3"/>
  <c r="V3301" i="3"/>
  <c r="AE4558" i="4"/>
  <c r="V3302" i="3"/>
  <c r="V3247" i="3"/>
  <c r="AE4555" i="4"/>
  <c r="V3265" i="3"/>
  <c r="AE4562" i="4"/>
  <c r="V3266" i="3"/>
  <c r="V3267" i="3"/>
  <c r="AE4536" i="4"/>
  <c r="V3277" i="3"/>
  <c r="AE4537" i="4"/>
  <c r="V3276" i="3"/>
  <c r="V3275" i="3"/>
  <c r="AE4563" i="4"/>
  <c r="V3281" i="3"/>
  <c r="AE4565" i="4"/>
  <c r="V3283" i="3"/>
  <c r="AE4567" i="4"/>
  <c r="P3451" i="3"/>
  <c r="P3460" i="3"/>
  <c r="P3450" i="3"/>
  <c r="V3229" i="3"/>
  <c r="V3254" i="3"/>
  <c r="V3225" i="3"/>
  <c r="V3228" i="3"/>
  <c r="AE4486" i="4"/>
  <c r="V3284" i="3"/>
  <c r="V3264" i="3"/>
  <c r="V3243" i="3"/>
  <c r="AE4501" i="4"/>
  <c r="V3263" i="3"/>
  <c r="AE4528" i="4"/>
  <c r="V3261" i="3"/>
  <c r="AE4527" i="4"/>
  <c r="V3259" i="3"/>
  <c r="AE4525" i="4"/>
  <c r="V3260" i="3"/>
  <c r="V3258" i="3"/>
  <c r="V3241" i="3"/>
  <c r="AE4480" i="4"/>
  <c r="V3250" i="3"/>
  <c r="V3239" i="3"/>
  <c r="AE4482" i="4"/>
  <c r="V3237" i="3"/>
  <c r="AE4465" i="4"/>
  <c r="V3251" i="3"/>
  <c r="AE4500" i="4"/>
  <c r="P3376" i="3"/>
  <c r="P3297" i="3"/>
  <c r="P3423" i="3"/>
  <c r="P3422" i="3"/>
  <c r="P3427" i="3"/>
  <c r="P3426" i="3"/>
  <c r="P3384" i="3"/>
  <c r="P3425" i="3"/>
  <c r="P3433" i="3"/>
  <c r="P3442" i="3"/>
  <c r="P3435" i="3"/>
  <c r="P3437" i="3"/>
  <c r="P3438" i="3"/>
  <c r="P3434" i="3"/>
  <c r="P3439" i="3"/>
  <c r="P3424" i="3"/>
  <c r="P3386" i="3"/>
  <c r="P3375" i="3"/>
  <c r="P3394" i="3"/>
  <c r="P3382" i="3"/>
  <c r="P3284" i="3"/>
  <c r="V3212" i="3"/>
  <c r="AE4452" i="4"/>
  <c r="V3218" i="3"/>
  <c r="AE4459" i="4"/>
  <c r="V3216" i="3"/>
  <c r="AE4454" i="4"/>
  <c r="V3214" i="3"/>
  <c r="AE4457" i="4"/>
  <c r="V3220" i="3"/>
  <c r="AE4460" i="4"/>
  <c r="V3224" i="3"/>
  <c r="AE4462" i="4"/>
  <c r="V3209" i="3"/>
  <c r="AE4447" i="4"/>
  <c r="V3210" i="3"/>
  <c r="AE4433" i="4"/>
  <c r="V3270" i="3"/>
  <c r="P3377" i="3"/>
  <c r="P3274" i="3"/>
  <c r="P3365" i="3"/>
  <c r="P3296" i="3"/>
  <c r="P3292" i="3"/>
  <c r="P3298" i="3"/>
  <c r="P3361" i="3"/>
  <c r="P3290" i="3"/>
  <c r="P3288" i="3"/>
  <c r="P3286" i="3"/>
  <c r="P3391" i="3"/>
  <c r="P3378" i="3"/>
  <c r="P3287" i="3"/>
  <c r="P3295" i="3"/>
  <c r="P3294" i="3"/>
  <c r="V3217" i="3"/>
  <c r="V3206" i="3"/>
  <c r="P3308" i="3"/>
  <c r="P3281" i="3"/>
  <c r="P3275" i="3"/>
  <c r="P3277" i="3"/>
  <c r="P3208" i="3"/>
  <c r="P3230" i="3"/>
  <c r="P3249" i="3"/>
  <c r="P3258" i="3"/>
  <c r="P3259" i="3"/>
  <c r="P3261" i="3"/>
  <c r="P3265" i="3"/>
  <c r="P3266" i="3"/>
  <c r="P3246" i="3"/>
  <c r="P3270" i="3"/>
  <c r="P3262" i="3"/>
  <c r="P3269" i="3"/>
  <c r="P3250" i="3"/>
  <c r="P3240" i="3"/>
  <c r="P3238" i="3"/>
  <c r="P3242" i="3"/>
  <c r="P3254" i="3"/>
  <c r="P3225" i="3"/>
  <c r="P3237" i="3"/>
  <c r="P3218" i="3"/>
  <c r="P3212" i="3"/>
  <c r="P3223" i="3"/>
  <c r="P3220" i="3"/>
  <c r="P3221" i="3"/>
  <c r="P3214" i="3"/>
  <c r="P3213" i="3"/>
  <c r="P3224" i="3"/>
  <c r="P3227" i="3"/>
  <c r="P3209" i="3"/>
  <c r="P3229" i="3"/>
  <c r="P3228" i="3"/>
  <c r="P3206" i="3"/>
  <c r="P3217" i="3"/>
  <c r="W3071" i="3"/>
  <c r="S3071" i="3"/>
  <c r="R3071" i="3"/>
  <c r="O3071" i="3"/>
  <c r="P3071" i="3" s="1"/>
  <c r="V3071" i="3" l="1"/>
  <c r="AE4332" i="4"/>
  <c r="U3071" i="3"/>
  <c r="W3168" i="3" l="1"/>
  <c r="AE4493" i="4" s="1"/>
  <c r="W3169" i="3"/>
  <c r="AE4494" i="4" s="1"/>
  <c r="W3170" i="3"/>
  <c r="W3171" i="3"/>
  <c r="W3172" i="3"/>
  <c r="W3173" i="3"/>
  <c r="W2895" i="3"/>
  <c r="W2896" i="3"/>
  <c r="W2897" i="3"/>
  <c r="W2898" i="3"/>
  <c r="W2899" i="3"/>
  <c r="AE4495" i="4" s="1"/>
  <c r="W2900" i="3"/>
  <c r="AE4496" i="4" s="1"/>
  <c r="W2901" i="3"/>
  <c r="AE4497" i="4" s="1"/>
  <c r="W2902" i="3"/>
  <c r="AE4498" i="4" s="1"/>
  <c r="W2903" i="3"/>
  <c r="AE4499" i="4" s="1"/>
  <c r="W2904" i="3"/>
  <c r="W2905" i="3"/>
  <c r="W2906" i="3"/>
  <c r="W2907" i="3"/>
  <c r="W2908" i="3"/>
  <c r="AE4264" i="4" s="1"/>
  <c r="W2909" i="3"/>
  <c r="AE4265" i="4" s="1"/>
  <c r="W2910" i="3"/>
  <c r="AE4266" i="4" s="1"/>
  <c r="W2911" i="3"/>
  <c r="AE4414" i="4" s="1"/>
  <c r="W2912" i="3"/>
  <c r="AE4415" i="4" s="1"/>
  <c r="W2913" i="3"/>
  <c r="AE4448" i="4" s="1"/>
  <c r="W2914" i="3"/>
  <c r="AE4449" i="4" s="1"/>
  <c r="W2915" i="3"/>
  <c r="AE4475" i="4" s="1"/>
  <c r="W2916" i="3"/>
  <c r="AE4450" i="4" s="1"/>
  <c r="W2917" i="3"/>
  <c r="AE4451" i="4" s="1"/>
  <c r="W2918" i="3"/>
  <c r="AE4476" i="4" s="1"/>
  <c r="W2919" i="3"/>
  <c r="AE4477" i="4" s="1"/>
  <c r="W2920" i="3"/>
  <c r="AE4464" i="4" s="1"/>
  <c r="W2921" i="3"/>
  <c r="AE4642" i="4" s="1"/>
  <c r="W2922" i="3"/>
  <c r="AE4620" i="4" s="1"/>
  <c r="W2923" i="3"/>
  <c r="AE4621" i="4" s="1"/>
  <c r="W2924" i="3"/>
  <c r="AE4622" i="4" s="1"/>
  <c r="W2925" i="3"/>
  <c r="AE4623" i="4" s="1"/>
  <c r="W2926" i="3"/>
  <c r="R3180" i="3" l="1"/>
  <c r="O3180" i="3"/>
  <c r="P3180" i="3" s="1"/>
  <c r="R3178" i="3"/>
  <c r="O3178" i="3"/>
  <c r="P3178" i="3" s="1"/>
  <c r="R2925" i="3"/>
  <c r="O2925" i="3"/>
  <c r="P2925" i="3" s="1"/>
  <c r="R2924" i="3"/>
  <c r="O2924" i="3"/>
  <c r="P2924" i="3" s="1"/>
  <c r="R2923" i="3"/>
  <c r="O2923" i="3"/>
  <c r="P2923" i="3" s="1"/>
  <c r="R2922" i="3"/>
  <c r="O2922" i="3"/>
  <c r="P2922" i="3" s="1"/>
  <c r="R2921" i="3"/>
  <c r="O2921" i="3"/>
  <c r="P2921" i="3" s="1"/>
  <c r="R2920" i="3"/>
  <c r="O2920" i="3"/>
  <c r="P2920" i="3" s="1"/>
  <c r="R2919" i="3"/>
  <c r="O2919" i="3"/>
  <c r="P2919" i="3" s="1"/>
  <c r="R2918" i="3"/>
  <c r="O2918" i="3"/>
  <c r="P2918" i="3" s="1"/>
  <c r="R2917" i="3"/>
  <c r="O2917" i="3"/>
  <c r="P2917" i="3" s="1"/>
  <c r="R2916" i="3"/>
  <c r="O2916" i="3"/>
  <c r="P2916" i="3" s="1"/>
  <c r="R2915" i="3"/>
  <c r="O2915" i="3"/>
  <c r="P2915" i="3" s="1"/>
  <c r="R2914" i="3"/>
  <c r="O2914" i="3"/>
  <c r="P2914" i="3" s="1"/>
  <c r="R2913" i="3"/>
  <c r="O2913" i="3"/>
  <c r="P2913" i="3" s="1"/>
  <c r="R2912" i="3"/>
  <c r="O2912" i="3"/>
  <c r="P2912" i="3" s="1"/>
  <c r="V3171" i="3" l="1"/>
  <c r="S3171" i="3"/>
  <c r="U3171" i="3"/>
  <c r="V3170" i="3"/>
  <c r="S3170" i="3"/>
  <c r="U3170" i="3"/>
  <c r="V3169" i="3"/>
  <c r="S3169" i="3"/>
  <c r="U3169" i="3"/>
  <c r="V3168" i="3"/>
  <c r="S3168" i="3"/>
  <c r="U3168" i="3"/>
  <c r="W3167" i="3"/>
  <c r="S3167" i="3"/>
  <c r="U3167" i="3"/>
  <c r="W3166" i="3"/>
  <c r="S3166" i="3"/>
  <c r="U3166" i="3"/>
  <c r="W3165" i="3"/>
  <c r="S3165" i="3"/>
  <c r="U3165" i="3"/>
  <c r="V3167" i="3" l="1"/>
  <c r="AE4492" i="4"/>
  <c r="V3166" i="3"/>
  <c r="AE4491" i="4"/>
  <c r="V3165" i="3"/>
  <c r="AE4385" i="4"/>
  <c r="R3081" i="3"/>
  <c r="V3082" i="3"/>
  <c r="U3082" i="3"/>
  <c r="N3184" i="3" l="1"/>
  <c r="L3184" i="3" s="1"/>
  <c r="AF4253" i="4" s="1"/>
  <c r="AD4253" i="4" s="1"/>
  <c r="AD4247" i="4" s="1"/>
  <c r="D55" i="7" s="1"/>
  <c r="W3175" i="3"/>
  <c r="H3175" i="3"/>
  <c r="G3175" i="3"/>
  <c r="F3175" i="3"/>
  <c r="E3175" i="3"/>
  <c r="W2864" i="3" l="1"/>
  <c r="S2864" i="3"/>
  <c r="R2864" i="3"/>
  <c r="P2864" i="3"/>
  <c r="O2864" i="3"/>
  <c r="U2864" i="3" s="1"/>
  <c r="H2864" i="3"/>
  <c r="G2864" i="3"/>
  <c r="F2864" i="3"/>
  <c r="V2863" i="3"/>
  <c r="S2863" i="3"/>
  <c r="R2863" i="3"/>
  <c r="P2863" i="3"/>
  <c r="O2863" i="3"/>
  <c r="U2863" i="3" s="1"/>
  <c r="V2862" i="3"/>
  <c r="S2862" i="3"/>
  <c r="R2862" i="3"/>
  <c r="P2862" i="3"/>
  <c r="O2862" i="3"/>
  <c r="U2862" i="3" s="1"/>
  <c r="H2863" i="3"/>
  <c r="G2863" i="3"/>
  <c r="F2863" i="3"/>
  <c r="H2862" i="3"/>
  <c r="G2862" i="3"/>
  <c r="F2862" i="3"/>
  <c r="W2861" i="3"/>
  <c r="S2861" i="3"/>
  <c r="R2861" i="3"/>
  <c r="P2861" i="3"/>
  <c r="O2861" i="3"/>
  <c r="U2861" i="3" s="1"/>
  <c r="H2861" i="3"/>
  <c r="G2861" i="3"/>
  <c r="F2861" i="3"/>
  <c r="W2860" i="3"/>
  <c r="S2860" i="3"/>
  <c r="U2860" i="3"/>
  <c r="H2860" i="3"/>
  <c r="G2860" i="3"/>
  <c r="F2860" i="3"/>
  <c r="W2859" i="3"/>
  <c r="AE4417" i="4" s="1"/>
  <c r="S2859" i="3"/>
  <c r="U2859" i="3"/>
  <c r="H2859" i="3"/>
  <c r="G2859" i="3"/>
  <c r="F2859" i="3"/>
  <c r="W2858" i="3"/>
  <c r="S2858" i="3"/>
  <c r="U2858" i="3"/>
  <c r="H2858" i="3"/>
  <c r="G2858" i="3"/>
  <c r="F2858" i="3"/>
  <c r="W2857" i="3"/>
  <c r="S2857" i="3"/>
  <c r="U2857" i="3"/>
  <c r="H2857" i="3"/>
  <c r="G2857" i="3"/>
  <c r="F2857" i="3"/>
  <c r="W2856" i="3"/>
  <c r="AE4325" i="4" s="1"/>
  <c r="S2856" i="3"/>
  <c r="R2856" i="3"/>
  <c r="O2856" i="3"/>
  <c r="U2856" i="3" s="1"/>
  <c r="H2856" i="3"/>
  <c r="G2856" i="3"/>
  <c r="F2856" i="3"/>
  <c r="N2833" i="3"/>
  <c r="F4236" i="4"/>
  <c r="G4236" i="4"/>
  <c r="H4236" i="4"/>
  <c r="I4236" i="4"/>
  <c r="X4236" i="4"/>
  <c r="AA4236" i="4" s="1"/>
  <c r="AC4237" i="4"/>
  <c r="AD4237" i="4" s="1"/>
  <c r="AE4237" i="4"/>
  <c r="AF4237" i="4"/>
  <c r="AC4238" i="4"/>
  <c r="AD4238" i="4" s="1"/>
  <c r="AE4238" i="4"/>
  <c r="AF4238" i="4"/>
  <c r="AC4239" i="4"/>
  <c r="AD4239" i="4" s="1"/>
  <c r="AE4239" i="4"/>
  <c r="AF4239" i="4"/>
  <c r="F4242" i="4"/>
  <c r="G4242" i="4"/>
  <c r="H4242" i="4"/>
  <c r="I4242" i="4"/>
  <c r="X4242" i="4"/>
  <c r="AA4242" i="4" s="1"/>
  <c r="AC4243" i="4"/>
  <c r="AD4243" i="4" s="1"/>
  <c r="AE4243" i="4"/>
  <c r="AF4243" i="4"/>
  <c r="AC4244" i="4"/>
  <c r="AD4244" i="4" s="1"/>
  <c r="AE4244" i="4"/>
  <c r="AF4244" i="4"/>
  <c r="F4187" i="4"/>
  <c r="G4187" i="4"/>
  <c r="H4187" i="4"/>
  <c r="I4187" i="4"/>
  <c r="X4187" i="4"/>
  <c r="AA4187" i="4" s="1"/>
  <c r="AC4188" i="4"/>
  <c r="AD4188" i="4" s="1"/>
  <c r="AE4188" i="4"/>
  <c r="AF4188" i="4"/>
  <c r="AC4189" i="4"/>
  <c r="AD4189" i="4" s="1"/>
  <c r="AE4189" i="4"/>
  <c r="AF4189" i="4"/>
  <c r="AC4190" i="4"/>
  <c r="AD4190" i="4" s="1"/>
  <c r="AE4190" i="4"/>
  <c r="AF4190" i="4"/>
  <c r="AC4194" i="4"/>
  <c r="AE4194" i="4"/>
  <c r="AF4194" i="4"/>
  <c r="AG4194" i="4"/>
  <c r="AC4197" i="4"/>
  <c r="AE4197" i="4"/>
  <c r="AF4197" i="4"/>
  <c r="AG4197" i="4"/>
  <c r="AC4201" i="4"/>
  <c r="AE4201" i="4"/>
  <c r="AF4201" i="4"/>
  <c r="AC4203" i="4"/>
  <c r="AE4203" i="4"/>
  <c r="AF4203" i="4"/>
  <c r="AC4204" i="4"/>
  <c r="AF4204" i="4"/>
  <c r="AC4205" i="4"/>
  <c r="AF4205" i="4"/>
  <c r="AC4206" i="4"/>
  <c r="AF4206" i="4"/>
  <c r="AC4207" i="4"/>
  <c r="AF4207" i="4"/>
  <c r="AC4208" i="4"/>
  <c r="AF4208" i="4"/>
  <c r="AC4209" i="4"/>
  <c r="AF4209" i="4"/>
  <c r="AC4210" i="4"/>
  <c r="AF4210" i="4"/>
  <c r="AC4211" i="4"/>
  <c r="AF4211" i="4"/>
  <c r="AC4212" i="4"/>
  <c r="AF4212" i="4"/>
  <c r="AC4214" i="4"/>
  <c r="AF4214" i="4"/>
  <c r="AC4215" i="4"/>
  <c r="AF4215" i="4"/>
  <c r="AC4217" i="4"/>
  <c r="AF4217" i="4"/>
  <c r="AC4218" i="4"/>
  <c r="AF4218" i="4"/>
  <c r="AC4219" i="4"/>
  <c r="AF4219" i="4"/>
  <c r="AC4220" i="4"/>
  <c r="AF4220" i="4"/>
  <c r="AC4221" i="4"/>
  <c r="AF4221" i="4"/>
  <c r="AC4222" i="4"/>
  <c r="AF4222" i="4"/>
  <c r="AC4224" i="4"/>
  <c r="AF4224" i="4"/>
  <c r="AC4225" i="4"/>
  <c r="AF4225" i="4"/>
  <c r="AC4226" i="4"/>
  <c r="AE4226" i="4"/>
  <c r="AF4226" i="4"/>
  <c r="AC4227" i="4"/>
  <c r="AF4227" i="4"/>
  <c r="AC4228" i="4"/>
  <c r="AF4228" i="4"/>
  <c r="AC4229" i="4"/>
  <c r="AF4229" i="4"/>
  <c r="AC4230" i="4"/>
  <c r="AF4230" i="4"/>
  <c r="AC4231" i="4"/>
  <c r="AF4231" i="4"/>
  <c r="AC4232" i="4"/>
  <c r="AE4232" i="4"/>
  <c r="AF4232" i="4"/>
  <c r="AC4233" i="4"/>
  <c r="AF4233" i="4"/>
  <c r="AC4234" i="4"/>
  <c r="AD4234" i="4" s="1"/>
  <c r="AE4234" i="4"/>
  <c r="AF4234" i="4"/>
  <c r="P2856" i="3" l="1"/>
  <c r="V2860" i="3"/>
  <c r="AE4418" i="4"/>
  <c r="V2859" i="3"/>
  <c r="V2864" i="3"/>
  <c r="AE4416" i="4"/>
  <c r="V2861" i="3"/>
  <c r="AE4380" i="4"/>
  <c r="V2858" i="3"/>
  <c r="AE4327" i="4"/>
  <c r="V2857" i="3"/>
  <c r="AE4326" i="4"/>
  <c r="D4242" i="4"/>
  <c r="D4236" i="4"/>
  <c r="V2856" i="3"/>
  <c r="AD4231" i="4"/>
  <c r="AD4227" i="4"/>
  <c r="AD4222" i="4"/>
  <c r="AD4218" i="4"/>
  <c r="AD4212" i="4"/>
  <c r="AD4208" i="4"/>
  <c r="AD4204" i="4"/>
  <c r="AD4236" i="4"/>
  <c r="AD4242" i="4"/>
  <c r="C55" i="7" s="1"/>
  <c r="BB55" i="7" s="1"/>
  <c r="AD4232" i="4"/>
  <c r="AD4228" i="4"/>
  <c r="AD4224" i="4"/>
  <c r="AD4219" i="4"/>
  <c r="AD4214" i="4"/>
  <c r="AD4209" i="4"/>
  <c r="AD4205" i="4"/>
  <c r="AD4229" i="4"/>
  <c r="AD4225" i="4"/>
  <c r="AD4220" i="4"/>
  <c r="AD4215" i="4"/>
  <c r="AD4210" i="4"/>
  <c r="AD4206" i="4"/>
  <c r="AD4233" i="4"/>
  <c r="AD4230" i="4"/>
  <c r="AD4226" i="4"/>
  <c r="AD4221" i="4"/>
  <c r="AD4217" i="4"/>
  <c r="AD4211" i="4"/>
  <c r="AD4207" i="4"/>
  <c r="AD4203" i="4"/>
  <c r="D4187" i="4"/>
  <c r="L3158" i="3"/>
  <c r="O3154" i="3"/>
  <c r="AD4187" i="4" l="1"/>
  <c r="BA45" i="7" s="1"/>
  <c r="N3107" i="3"/>
  <c r="L3107" i="3" s="1"/>
  <c r="N3106" i="3"/>
  <c r="N3147" i="3"/>
  <c r="N3146" i="3"/>
  <c r="N3138" i="3"/>
  <c r="N2879" i="3"/>
  <c r="BB57" i="7" l="1"/>
  <c r="C51" i="7"/>
  <c r="D51" i="7" s="1"/>
  <c r="E51" i="7" s="1"/>
  <c r="F51" i="7" s="1"/>
  <c r="G51" i="7" s="1"/>
  <c r="H51" i="7" s="1"/>
  <c r="I51" i="7" s="1"/>
  <c r="J51" i="7" s="1"/>
  <c r="K51" i="7" s="1"/>
  <c r="L51" i="7" s="1"/>
  <c r="M51" i="7" s="1"/>
  <c r="N51" i="7" s="1"/>
  <c r="O51" i="7" s="1"/>
  <c r="P51" i="7" s="1"/>
  <c r="Q51" i="7" s="1"/>
  <c r="R51" i="7" s="1"/>
  <c r="S51" i="7" s="1"/>
  <c r="T51" i="7" s="1"/>
  <c r="U51" i="7" s="1"/>
  <c r="V51" i="7" s="1"/>
  <c r="W51" i="7" s="1"/>
  <c r="X51" i="7" s="1"/>
  <c r="Y51" i="7" s="1"/>
  <c r="Z51" i="7" s="1"/>
  <c r="AA51" i="7" s="1"/>
  <c r="AB51" i="7" s="1"/>
  <c r="AC51" i="7" s="1"/>
  <c r="AD51" i="7" s="1"/>
  <c r="AE51" i="7" s="1"/>
  <c r="AF51" i="7" s="1"/>
  <c r="AG51" i="7" s="1"/>
  <c r="AH51" i="7" s="1"/>
  <c r="AI51" i="7" s="1"/>
  <c r="AJ51" i="7" s="1"/>
  <c r="AK51" i="7" s="1"/>
  <c r="AL51" i="7" s="1"/>
  <c r="AM51" i="7" s="1"/>
  <c r="AN51" i="7" s="1"/>
  <c r="AO51" i="7" s="1"/>
  <c r="AP51" i="7" s="1"/>
  <c r="AQ51" i="7" s="1"/>
  <c r="AR51" i="7" s="1"/>
  <c r="AS51" i="7" s="1"/>
  <c r="AT51" i="7" s="1"/>
  <c r="AU51" i="7" s="1"/>
  <c r="AV51" i="7" s="1"/>
  <c r="AW51" i="7" s="1"/>
  <c r="AX51" i="7" s="1"/>
  <c r="AY51" i="7" s="1"/>
  <c r="AZ51" i="7" s="1"/>
  <c r="BA51" i="7" s="1"/>
  <c r="BA50" i="7"/>
  <c r="AZ50" i="7"/>
  <c r="AY50" i="7"/>
  <c r="AX50" i="7"/>
  <c r="AW50" i="7"/>
  <c r="AV50" i="7"/>
  <c r="AU50" i="7"/>
  <c r="AT50" i="7"/>
  <c r="AS50" i="7"/>
  <c r="AR50" i="7"/>
  <c r="AQ50" i="7"/>
  <c r="AP50" i="7"/>
  <c r="AO50" i="7"/>
  <c r="AN50" i="7"/>
  <c r="AM50" i="7"/>
  <c r="AL50" i="7"/>
  <c r="AK50" i="7"/>
  <c r="AJ50" i="7"/>
  <c r="AI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BB48" i="7"/>
  <c r="N3082" i="3" l="1"/>
  <c r="R3082" i="3" s="1"/>
  <c r="N2952" i="3"/>
  <c r="F4153" i="4"/>
  <c r="G4153" i="4"/>
  <c r="H4153" i="4"/>
  <c r="I4153" i="4"/>
  <c r="X4153" i="4"/>
  <c r="AA4153" i="4" s="1"/>
  <c r="AC4154" i="4"/>
  <c r="AD4154" i="4" s="1"/>
  <c r="AE4154" i="4"/>
  <c r="AF4154" i="4"/>
  <c r="AC4155" i="4"/>
  <c r="AD4155" i="4" s="1"/>
  <c r="AE4155" i="4"/>
  <c r="AF4155" i="4"/>
  <c r="AC4156" i="4"/>
  <c r="AD4156" i="4" s="1"/>
  <c r="AE4156" i="4"/>
  <c r="AF4156" i="4"/>
  <c r="AC4157" i="4"/>
  <c r="AD4157" i="4" s="1"/>
  <c r="AE4157" i="4"/>
  <c r="AF4157" i="4"/>
  <c r="AC4160" i="4"/>
  <c r="AE4160" i="4"/>
  <c r="AF4160" i="4"/>
  <c r="AC4164" i="4"/>
  <c r="AD4164" i="4" s="1"/>
  <c r="AE4164" i="4"/>
  <c r="AF4164" i="4"/>
  <c r="AC4165" i="4"/>
  <c r="AF4165" i="4"/>
  <c r="AC4166" i="4"/>
  <c r="AF4166" i="4"/>
  <c r="AC4167" i="4"/>
  <c r="AF4167" i="4"/>
  <c r="AC4168" i="4"/>
  <c r="AF4168" i="4"/>
  <c r="AC4169" i="4"/>
  <c r="AF4169" i="4"/>
  <c r="AC4172" i="4"/>
  <c r="AF4172" i="4"/>
  <c r="AC4173" i="4"/>
  <c r="AF4173" i="4"/>
  <c r="AC4174" i="4"/>
  <c r="AF4174" i="4"/>
  <c r="AC4175" i="4"/>
  <c r="AF4175" i="4"/>
  <c r="AC4176" i="4"/>
  <c r="AF4176" i="4"/>
  <c r="AC4177" i="4"/>
  <c r="AF4177" i="4"/>
  <c r="AC4178" i="4"/>
  <c r="AF4178" i="4"/>
  <c r="AC4180" i="4"/>
  <c r="AF4180" i="4"/>
  <c r="AC4181" i="4"/>
  <c r="AF4181" i="4"/>
  <c r="AC4182" i="4"/>
  <c r="AF4182" i="4"/>
  <c r="AC4183" i="4"/>
  <c r="AF4183" i="4"/>
  <c r="AC4184" i="4"/>
  <c r="AF4184" i="4"/>
  <c r="D4153" i="4" l="1"/>
  <c r="AD4174" i="4"/>
  <c r="AD4183" i="4"/>
  <c r="AD4178" i="4"/>
  <c r="AD4168" i="4"/>
  <c r="AD4165" i="4"/>
  <c r="AD4180" i="4"/>
  <c r="AD4184" i="4"/>
  <c r="AD4175" i="4"/>
  <c r="AD4169" i="4"/>
  <c r="AD4176" i="4"/>
  <c r="AD4172" i="4"/>
  <c r="AD4166" i="4"/>
  <c r="AD4181" i="4"/>
  <c r="AD4182" i="4"/>
  <c r="AD4177" i="4"/>
  <c r="AD4173" i="4"/>
  <c r="AD4167" i="4"/>
  <c r="AD4153" i="4" l="1"/>
  <c r="AZ45" i="7" s="1"/>
  <c r="R3098" i="3" l="1"/>
  <c r="O3098" i="3"/>
  <c r="P3098" i="3" s="1"/>
  <c r="R3097" i="3"/>
  <c r="O3097" i="3"/>
  <c r="P3097" i="3" s="1"/>
  <c r="R3095" i="3"/>
  <c r="O3095" i="3"/>
  <c r="P3095" i="3" s="1"/>
  <c r="R3109" i="3"/>
  <c r="O3109" i="3"/>
  <c r="P3109" i="3" s="1"/>
  <c r="R3065" i="3"/>
  <c r="O3065" i="3"/>
  <c r="P3065" i="3" s="1"/>
  <c r="R3064" i="3"/>
  <c r="O3064" i="3"/>
  <c r="P3064" i="3" s="1"/>
  <c r="R3063" i="3"/>
  <c r="O3063" i="3"/>
  <c r="P3063" i="3" s="1"/>
  <c r="R3062" i="3"/>
  <c r="O3062" i="3"/>
  <c r="P3062" i="3" s="1"/>
  <c r="R3061" i="3"/>
  <c r="O3061" i="3"/>
  <c r="P3061" i="3" s="1"/>
  <c r="R3060" i="3"/>
  <c r="O3060" i="3"/>
  <c r="P3060" i="3" s="1"/>
  <c r="R3059" i="3"/>
  <c r="O3059" i="3"/>
  <c r="P3059" i="3" s="1"/>
  <c r="R3058" i="3"/>
  <c r="O3058" i="3"/>
  <c r="P3058" i="3" s="1"/>
  <c r="R3057" i="3"/>
  <c r="O3057" i="3"/>
  <c r="P3057" i="3" s="1"/>
  <c r="R3056" i="3"/>
  <c r="O3056" i="3"/>
  <c r="P3056" i="3" s="1"/>
  <c r="R3055" i="3"/>
  <c r="O3055" i="3"/>
  <c r="P3055" i="3" s="1"/>
  <c r="R3054" i="3"/>
  <c r="O3054" i="3"/>
  <c r="P3054" i="3" s="1"/>
  <c r="R3053" i="3"/>
  <c r="O3053" i="3"/>
  <c r="P3053" i="3" s="1"/>
  <c r="R3052" i="3"/>
  <c r="O3052" i="3"/>
  <c r="P3052" i="3" s="1"/>
  <c r="R3051" i="3"/>
  <c r="O3051" i="3"/>
  <c r="P3051" i="3" s="1"/>
  <c r="R3050" i="3"/>
  <c r="O3050" i="3"/>
  <c r="P3050" i="3" s="1"/>
  <c r="R3049" i="3"/>
  <c r="O3049" i="3"/>
  <c r="P3049" i="3" s="1"/>
  <c r="N3047" i="3"/>
  <c r="R3046" i="3"/>
  <c r="O3046" i="3"/>
  <c r="P3046" i="3" s="1"/>
  <c r="R3045" i="3"/>
  <c r="O3045" i="3"/>
  <c r="P3045" i="3" s="1"/>
  <c r="R3044" i="3"/>
  <c r="O3044" i="3"/>
  <c r="P3044" i="3" s="1"/>
  <c r="R3043" i="3"/>
  <c r="O3043" i="3"/>
  <c r="P3043" i="3" s="1"/>
  <c r="R3030" i="3"/>
  <c r="O3030" i="3"/>
  <c r="P3030" i="3" s="1"/>
  <c r="F4111" i="4"/>
  <c r="G4111" i="4"/>
  <c r="H4111" i="4"/>
  <c r="I4111" i="4"/>
  <c r="X4111" i="4"/>
  <c r="AA4111" i="4" s="1"/>
  <c r="AC4112" i="4"/>
  <c r="AD4112" i="4" s="1"/>
  <c r="AE4112" i="4"/>
  <c r="AF4112" i="4"/>
  <c r="AC4113" i="4"/>
  <c r="AD4113" i="4" s="1"/>
  <c r="AE4113" i="4"/>
  <c r="AF4113" i="4"/>
  <c r="AC4117" i="4"/>
  <c r="AD4117" i="4" s="1"/>
  <c r="AE4117" i="4"/>
  <c r="AF4117" i="4"/>
  <c r="AC4118" i="4"/>
  <c r="AF4118" i="4"/>
  <c r="AC4119" i="4"/>
  <c r="AF4119" i="4"/>
  <c r="AC4120" i="4"/>
  <c r="AE4120" i="4"/>
  <c r="AF4120" i="4"/>
  <c r="AC4121" i="4"/>
  <c r="AF4121" i="4"/>
  <c r="AC4122" i="4"/>
  <c r="AF4122" i="4"/>
  <c r="AC4123" i="4"/>
  <c r="AF4123" i="4"/>
  <c r="AC4124" i="4"/>
  <c r="AF4124" i="4"/>
  <c r="AC4125" i="4"/>
  <c r="AE4125" i="4"/>
  <c r="AF4125" i="4"/>
  <c r="AC4126" i="4"/>
  <c r="AF4126" i="4"/>
  <c r="AC4127" i="4"/>
  <c r="AF4127" i="4"/>
  <c r="AC4129" i="4"/>
  <c r="AF4129" i="4"/>
  <c r="AC4130" i="4"/>
  <c r="AF4130" i="4"/>
  <c r="AC4131" i="4"/>
  <c r="AF4131" i="4"/>
  <c r="AC4132" i="4"/>
  <c r="AF4132" i="4"/>
  <c r="AC4133" i="4"/>
  <c r="AF4133" i="4"/>
  <c r="AC4135" i="4"/>
  <c r="AF4135" i="4"/>
  <c r="AC4136" i="4"/>
  <c r="AF4136" i="4"/>
  <c r="AC4137" i="4"/>
  <c r="AD4137" i="4" s="1"/>
  <c r="AE4137" i="4"/>
  <c r="AF4137" i="4"/>
  <c r="AC4138" i="4"/>
  <c r="AF4138" i="4"/>
  <c r="AC4139" i="4"/>
  <c r="AF4139" i="4"/>
  <c r="AC4140" i="4"/>
  <c r="AF4140" i="4"/>
  <c r="AC4141" i="4"/>
  <c r="AF4141" i="4"/>
  <c r="AC4142" i="4"/>
  <c r="AF4142" i="4"/>
  <c r="AC4143" i="4"/>
  <c r="AF4143" i="4"/>
  <c r="AC4144" i="4"/>
  <c r="AF4144" i="4"/>
  <c r="AC4146" i="4"/>
  <c r="AF4146" i="4"/>
  <c r="AC4147" i="4"/>
  <c r="AF4147" i="4"/>
  <c r="AC4148" i="4"/>
  <c r="AF4148" i="4"/>
  <c r="AC4149" i="4"/>
  <c r="AF4149" i="4"/>
  <c r="AC4150" i="4"/>
  <c r="AF4150" i="4"/>
  <c r="AC4151" i="4"/>
  <c r="AF4151" i="4"/>
  <c r="D4111" i="4" l="1"/>
  <c r="AD4140" i="4"/>
  <c r="AD4136" i="4"/>
  <c r="AD4131" i="4"/>
  <c r="AD4126" i="4"/>
  <c r="AD4122" i="4"/>
  <c r="AD4118" i="4"/>
  <c r="AD4121" i="4"/>
  <c r="AD4150" i="4"/>
  <c r="AD4146" i="4"/>
  <c r="AD4141" i="4"/>
  <c r="AD4132" i="4"/>
  <c r="AD4127" i="4"/>
  <c r="AD4123" i="4"/>
  <c r="AD4119" i="4"/>
  <c r="AD4151" i="4"/>
  <c r="AD4147" i="4"/>
  <c r="AD4142" i="4"/>
  <c r="AD4138" i="4"/>
  <c r="AD4133" i="4"/>
  <c r="AD4129" i="4"/>
  <c r="AD4124" i="4"/>
  <c r="AD4120" i="4"/>
  <c r="AD4139" i="4"/>
  <c r="AD4135" i="4"/>
  <c r="AD4130" i="4"/>
  <c r="AD4125" i="4"/>
  <c r="AD4148" i="4"/>
  <c r="AD4143" i="4"/>
  <c r="AD4149" i="4"/>
  <c r="AD4144" i="4"/>
  <c r="W3104" i="3"/>
  <c r="S3104" i="3"/>
  <c r="R3104" i="3"/>
  <c r="P3104" i="3"/>
  <c r="O3104" i="3"/>
  <c r="U3104" i="3" s="1"/>
  <c r="W3103" i="3"/>
  <c r="AE4300" i="4" s="1"/>
  <c r="S3103" i="3"/>
  <c r="R3103" i="3"/>
  <c r="P3103" i="3"/>
  <c r="O3103" i="3"/>
  <c r="U3103" i="3" s="1"/>
  <c r="W3102" i="3"/>
  <c r="S3102" i="3"/>
  <c r="R3102" i="3"/>
  <c r="P3102" i="3"/>
  <c r="O3102" i="3"/>
  <c r="U3102" i="3" s="1"/>
  <c r="V3104" i="3" l="1"/>
  <c r="AE4317" i="4"/>
  <c r="V3103" i="3"/>
  <c r="V3102" i="3"/>
  <c r="AE4283" i="4"/>
  <c r="AD4111" i="4"/>
  <c r="AY45" i="7" s="1"/>
  <c r="F4072" i="4" l="1"/>
  <c r="G4072" i="4"/>
  <c r="H4072" i="4"/>
  <c r="I4072" i="4"/>
  <c r="X4072" i="4"/>
  <c r="AA4072" i="4" s="1"/>
  <c r="AC4073" i="4"/>
  <c r="AD4073" i="4" s="1"/>
  <c r="AE4073" i="4"/>
  <c r="AF4073" i="4"/>
  <c r="AC4074" i="4"/>
  <c r="AD4074" i="4" s="1"/>
  <c r="AE4074" i="4"/>
  <c r="AF4074" i="4"/>
  <c r="AC4085" i="4"/>
  <c r="AF4085" i="4"/>
  <c r="AC4086" i="4"/>
  <c r="AF4086" i="4"/>
  <c r="AC4087" i="4"/>
  <c r="AF4087" i="4"/>
  <c r="AC4088" i="4"/>
  <c r="AF4088" i="4"/>
  <c r="AC4089" i="4"/>
  <c r="AF4089" i="4"/>
  <c r="AC4090" i="4"/>
  <c r="AF4090" i="4"/>
  <c r="AC4091" i="4"/>
  <c r="AF4091" i="4"/>
  <c r="AC4092" i="4"/>
  <c r="AF4092" i="4"/>
  <c r="AC4093" i="4"/>
  <c r="AF4093" i="4"/>
  <c r="AC4094" i="4"/>
  <c r="AF4094" i="4"/>
  <c r="AC4095" i="4"/>
  <c r="AF4095" i="4"/>
  <c r="AC4096" i="4"/>
  <c r="AF4096" i="4"/>
  <c r="AC4097" i="4"/>
  <c r="AF4097" i="4"/>
  <c r="AC4098" i="4"/>
  <c r="AF4098" i="4"/>
  <c r="AC4099" i="4"/>
  <c r="AF4099" i="4"/>
  <c r="AC4100" i="4"/>
  <c r="AF4100" i="4"/>
  <c r="AC4101" i="4"/>
  <c r="AF4101" i="4"/>
  <c r="AC4102" i="4"/>
  <c r="AF4102" i="4"/>
  <c r="AC4104" i="4"/>
  <c r="AF4104" i="4"/>
  <c r="AC4105" i="4"/>
  <c r="AF4105" i="4"/>
  <c r="AC4106" i="4"/>
  <c r="AF4106" i="4"/>
  <c r="AC4107" i="4"/>
  <c r="AF4107" i="4"/>
  <c r="AC4108" i="4"/>
  <c r="AF4108" i="4"/>
  <c r="AC4109" i="4"/>
  <c r="AF4109" i="4"/>
  <c r="D4072" i="4" l="1"/>
  <c r="AD4109" i="4"/>
  <c r="AD4100" i="4"/>
  <c r="AD4096" i="4"/>
  <c r="AD4092" i="4"/>
  <c r="AD4088" i="4"/>
  <c r="AD4105" i="4"/>
  <c r="AD4101" i="4"/>
  <c r="AD4097" i="4"/>
  <c r="AD4093" i="4"/>
  <c r="AD4085" i="4"/>
  <c r="AD4107" i="4"/>
  <c r="AD4102" i="4"/>
  <c r="AD4098" i="4"/>
  <c r="AD4094" i="4"/>
  <c r="AD4090" i="4"/>
  <c r="AD4086" i="4"/>
  <c r="AD4108" i="4"/>
  <c r="AD4104" i="4"/>
  <c r="AD4099" i="4"/>
  <c r="AD4095" i="4"/>
  <c r="AD4091" i="4"/>
  <c r="AD4087" i="4"/>
  <c r="AD4106" i="4"/>
  <c r="AD4089" i="4"/>
  <c r="N3099" i="3"/>
  <c r="AD4072" i="4" l="1"/>
  <c r="AX45" i="7" s="1"/>
  <c r="N3087" i="3"/>
  <c r="R3040" i="3" l="1"/>
  <c r="O3040" i="3"/>
  <c r="P3040" i="3" s="1"/>
  <c r="R3039" i="3"/>
  <c r="O3039" i="3"/>
  <c r="P3039" i="3" s="1"/>
  <c r="R3038" i="3"/>
  <c r="O3038" i="3"/>
  <c r="P3038" i="3" s="1"/>
  <c r="R3037" i="3"/>
  <c r="O3037" i="3"/>
  <c r="P3037" i="3" s="1"/>
  <c r="R3036" i="3"/>
  <c r="O3036" i="3"/>
  <c r="P3036" i="3" s="1"/>
  <c r="R3035" i="3"/>
  <c r="O3035" i="3"/>
  <c r="P3035" i="3" s="1"/>
  <c r="R3034" i="3"/>
  <c r="O3034" i="3"/>
  <c r="P3034" i="3" s="1"/>
  <c r="F4047" i="4" l="1"/>
  <c r="G4047" i="4"/>
  <c r="H4047" i="4"/>
  <c r="I4047" i="4"/>
  <c r="X4047" i="4"/>
  <c r="AA4047" i="4" s="1"/>
  <c r="AC4048" i="4"/>
  <c r="AD4048" i="4" s="1"/>
  <c r="AE4048" i="4"/>
  <c r="AF4048" i="4"/>
  <c r="AC4049" i="4"/>
  <c r="AD4049" i="4" s="1"/>
  <c r="AE4049" i="4"/>
  <c r="AF4049" i="4"/>
  <c r="AC4050" i="4"/>
  <c r="AD4050" i="4" s="1"/>
  <c r="AE4050" i="4"/>
  <c r="AF4050" i="4"/>
  <c r="AC4056" i="4"/>
  <c r="AF4056" i="4"/>
  <c r="AC4057" i="4"/>
  <c r="AF4057" i="4"/>
  <c r="AC4058" i="4"/>
  <c r="AF4058" i="4"/>
  <c r="AC4059" i="4"/>
  <c r="AF4059" i="4"/>
  <c r="AC4060" i="4"/>
  <c r="AF4060" i="4"/>
  <c r="AC4061" i="4"/>
  <c r="AF4061" i="4"/>
  <c r="AC4062" i="4"/>
  <c r="AF4062" i="4"/>
  <c r="AC4063" i="4"/>
  <c r="AF4063" i="4"/>
  <c r="AC4064" i="4"/>
  <c r="AF4064" i="4"/>
  <c r="AC4065" i="4"/>
  <c r="AF4065" i="4"/>
  <c r="AC4066" i="4"/>
  <c r="AF4066" i="4"/>
  <c r="AC4067" i="4"/>
  <c r="AF4067" i="4"/>
  <c r="AC4068" i="4"/>
  <c r="AF4068" i="4"/>
  <c r="AC4069" i="4"/>
  <c r="AF4069" i="4"/>
  <c r="AC4070" i="4"/>
  <c r="AF4070" i="4"/>
  <c r="D4047" i="4" l="1"/>
  <c r="AD4069" i="4"/>
  <c r="AD4065" i="4"/>
  <c r="AD4061" i="4"/>
  <c r="AD4057" i="4"/>
  <c r="AD4056" i="4"/>
  <c r="AD4070" i="4"/>
  <c r="AD4066" i="4"/>
  <c r="AD4062" i="4"/>
  <c r="AD4058" i="4"/>
  <c r="AD4067" i="4"/>
  <c r="AD4063" i="4"/>
  <c r="AD4059" i="4"/>
  <c r="AD4068" i="4"/>
  <c r="AD4064" i="4"/>
  <c r="AD4060" i="4"/>
  <c r="AD4047" i="4" l="1"/>
  <c r="AW45" i="7" s="1"/>
  <c r="W3075" i="3"/>
  <c r="S3075" i="3"/>
  <c r="U3075" i="3"/>
  <c r="W3074" i="3"/>
  <c r="AE4357" i="4" s="1"/>
  <c r="S3074" i="3"/>
  <c r="R3074" i="3"/>
  <c r="O3074" i="3"/>
  <c r="U3074" i="3" s="1"/>
  <c r="N3084" i="3"/>
  <c r="V3075" i="3" l="1"/>
  <c r="AE4398" i="4"/>
  <c r="P3074" i="3"/>
  <c r="V3074" i="3"/>
  <c r="R3072" i="3" l="1"/>
  <c r="O3072" i="3"/>
  <c r="P3072" i="3" s="1"/>
  <c r="R3029" i="3"/>
  <c r="O3029" i="3"/>
  <c r="P3029" i="3" s="1"/>
  <c r="R3025" i="3"/>
  <c r="O3025" i="3"/>
  <c r="P3025" i="3" s="1"/>
  <c r="N2887" i="3"/>
  <c r="N2947" i="3"/>
  <c r="N2941" i="3"/>
  <c r="N2939" i="3"/>
  <c r="F4020" i="4" l="1"/>
  <c r="G4020" i="4"/>
  <c r="H4020" i="4"/>
  <c r="I4020" i="4"/>
  <c r="X4020" i="4"/>
  <c r="AA4020" i="4" s="1"/>
  <c r="AC4021" i="4"/>
  <c r="AD4021" i="4" s="1"/>
  <c r="AE4021" i="4"/>
  <c r="AF4021" i="4"/>
  <c r="AC4022" i="4"/>
  <c r="AD4022" i="4" s="1"/>
  <c r="AE4022" i="4"/>
  <c r="AF4022" i="4"/>
  <c r="AC4025" i="4"/>
  <c r="AD4025" i="4" s="1"/>
  <c r="AE4025" i="4"/>
  <c r="AF4025" i="4"/>
  <c r="AC4026" i="4"/>
  <c r="AD4026" i="4" s="1"/>
  <c r="AE4026" i="4"/>
  <c r="AF4026" i="4"/>
  <c r="AC4027" i="4"/>
  <c r="AD4027" i="4" s="1"/>
  <c r="AE4027" i="4"/>
  <c r="AF4027" i="4"/>
  <c r="AC4028" i="4"/>
  <c r="AD4028" i="4" s="1"/>
  <c r="AE4028" i="4"/>
  <c r="AF4028" i="4"/>
  <c r="AC4031" i="4"/>
  <c r="AD4031" i="4" s="1"/>
  <c r="AE4031" i="4"/>
  <c r="AF4031" i="4"/>
  <c r="AC4032" i="4"/>
  <c r="AF4032" i="4"/>
  <c r="AC4033" i="4"/>
  <c r="AF4033" i="4"/>
  <c r="AC4035" i="4"/>
  <c r="AF4035" i="4"/>
  <c r="AC4036" i="4"/>
  <c r="AF4036" i="4"/>
  <c r="AC4037" i="4"/>
  <c r="AF4037" i="4"/>
  <c r="AC4038" i="4"/>
  <c r="AF4038" i="4"/>
  <c r="AC4039" i="4"/>
  <c r="AF4039" i="4"/>
  <c r="AC4040" i="4"/>
  <c r="AF4040" i="4"/>
  <c r="AC4041" i="4"/>
  <c r="AF4041" i="4"/>
  <c r="AC4043" i="4"/>
  <c r="AF4043" i="4"/>
  <c r="AC4044" i="4"/>
  <c r="AF4044" i="4"/>
  <c r="AC4045" i="4"/>
  <c r="AF4045" i="4"/>
  <c r="D4020" i="4" l="1"/>
  <c r="AD4038" i="4"/>
  <c r="AD4033" i="4"/>
  <c r="AD4043" i="4"/>
  <c r="AD4041" i="4"/>
  <c r="AD4037" i="4"/>
  <c r="AD4032" i="4"/>
  <c r="AD4044" i="4"/>
  <c r="AD4039" i="4"/>
  <c r="AD4035" i="4"/>
  <c r="AD4045" i="4"/>
  <c r="AD4040" i="4"/>
  <c r="AD4036" i="4"/>
  <c r="W3072" i="3"/>
  <c r="AE4262" i="4" s="1"/>
  <c r="S3072" i="3"/>
  <c r="U3072" i="3"/>
  <c r="V3072" i="3" l="1"/>
  <c r="AD4020" i="4"/>
  <c r="AV45" i="7" s="1"/>
  <c r="O3069" i="3" l="1"/>
  <c r="U3069" i="3" s="1"/>
  <c r="N3068" i="3"/>
  <c r="W3069" i="3"/>
  <c r="S3069" i="3"/>
  <c r="N3069" i="3" l="1"/>
  <c r="R3069" i="3" s="1"/>
  <c r="N3017" i="3"/>
  <c r="P3069" i="3" l="1"/>
  <c r="L3069" i="3"/>
  <c r="V3069" i="3" s="1"/>
  <c r="N2980" i="3" l="1"/>
  <c r="N2979" i="3"/>
  <c r="R2988" i="3"/>
  <c r="O2988" i="3"/>
  <c r="P2988" i="3" s="1"/>
  <c r="R2987" i="3"/>
  <c r="O2987" i="3"/>
  <c r="P2987" i="3" s="1"/>
  <c r="R2986" i="3"/>
  <c r="O2986" i="3"/>
  <c r="P2986" i="3" s="1"/>
  <c r="R2985" i="3"/>
  <c r="O2985" i="3"/>
  <c r="P2985" i="3" s="1"/>
  <c r="F3989" i="4" l="1"/>
  <c r="G3989" i="4"/>
  <c r="H3989" i="4"/>
  <c r="I3989" i="4"/>
  <c r="X3989" i="4"/>
  <c r="AA3989" i="4" s="1"/>
  <c r="AC3990" i="4"/>
  <c r="AD3990" i="4" s="1"/>
  <c r="AE3990" i="4"/>
  <c r="AF3990" i="4"/>
  <c r="AC3991" i="4"/>
  <c r="AD3991" i="4" s="1"/>
  <c r="AE3991" i="4"/>
  <c r="AF3991" i="4"/>
  <c r="AC3993" i="4"/>
  <c r="AD3993" i="4" s="1"/>
  <c r="AE3993" i="4"/>
  <c r="AF3993" i="4"/>
  <c r="AC3995" i="4"/>
  <c r="AD3995" i="4" s="1"/>
  <c r="AE3995" i="4"/>
  <c r="AF3995" i="4"/>
  <c r="AC3999" i="4"/>
  <c r="AF3999" i="4"/>
  <c r="AC4000" i="4"/>
  <c r="AF4000" i="4"/>
  <c r="AC4001" i="4"/>
  <c r="AF4001" i="4"/>
  <c r="AC4002" i="4"/>
  <c r="AF4002" i="4"/>
  <c r="AC4003" i="4"/>
  <c r="AE4003" i="4"/>
  <c r="AF4003" i="4"/>
  <c r="AC4004" i="4"/>
  <c r="AF4004" i="4"/>
  <c r="AC4005" i="4"/>
  <c r="AF4005" i="4"/>
  <c r="AC4006" i="4"/>
  <c r="AF4006" i="4"/>
  <c r="AC4007" i="4"/>
  <c r="AF4007" i="4"/>
  <c r="AC4008" i="4"/>
  <c r="AF4008" i="4"/>
  <c r="AC4009" i="4"/>
  <c r="AF4009" i="4"/>
  <c r="AC4010" i="4"/>
  <c r="AF4010" i="4"/>
  <c r="AC4011" i="4"/>
  <c r="AF4011" i="4"/>
  <c r="AC4012" i="4"/>
  <c r="AF4012" i="4"/>
  <c r="AC4013" i="4"/>
  <c r="AF4013" i="4"/>
  <c r="AC4014" i="4"/>
  <c r="AF4014" i="4"/>
  <c r="AC4015" i="4"/>
  <c r="AF4015" i="4"/>
  <c r="AC4016" i="4"/>
  <c r="AF4016" i="4"/>
  <c r="AC4017" i="4"/>
  <c r="AF4017" i="4"/>
  <c r="AC4018" i="4"/>
  <c r="AF4018" i="4"/>
  <c r="D3989" i="4" l="1"/>
  <c r="AD4017" i="4"/>
  <c r="AD4013" i="4"/>
  <c r="AD4009" i="4"/>
  <c r="AD4005" i="4"/>
  <c r="AD4001" i="4"/>
  <c r="AD4018" i="4"/>
  <c r="AD4014" i="4"/>
  <c r="AD4010" i="4"/>
  <c r="AD4002" i="4"/>
  <c r="AD4015" i="4"/>
  <c r="AD4011" i="4"/>
  <c r="AD4007" i="4"/>
  <c r="AD4003" i="4"/>
  <c r="AD3999" i="4"/>
  <c r="AD4016" i="4"/>
  <c r="AD4012" i="4"/>
  <c r="AD4008" i="4"/>
  <c r="AD4004" i="4"/>
  <c r="AD4000" i="4"/>
  <c r="AD4006" i="4"/>
  <c r="R3012" i="3"/>
  <c r="O3012" i="3"/>
  <c r="P3012" i="3" s="1"/>
  <c r="AD3989" i="4" l="1"/>
  <c r="AU45" i="7" s="1"/>
  <c r="R3006" i="3" l="1"/>
  <c r="O3006" i="3"/>
  <c r="P3006" i="3" s="1"/>
  <c r="R3005" i="3"/>
  <c r="O3005" i="3"/>
  <c r="P3005" i="3" s="1"/>
  <c r="R3004" i="3"/>
  <c r="O3004" i="3"/>
  <c r="P3004" i="3" s="1"/>
  <c r="R3003" i="3"/>
  <c r="O3003" i="3"/>
  <c r="P3003" i="3" s="1"/>
  <c r="R2978" i="3"/>
  <c r="O2978" i="3"/>
  <c r="P2978" i="3" s="1"/>
  <c r="R2972" i="3"/>
  <c r="O2972" i="3"/>
  <c r="P2972" i="3" s="1"/>
  <c r="R2961" i="3"/>
  <c r="O2961" i="3"/>
  <c r="P2961" i="3" s="1"/>
  <c r="F3957" i="4" l="1"/>
  <c r="G3957" i="4"/>
  <c r="H3957" i="4"/>
  <c r="X3957" i="4"/>
  <c r="AA3957" i="4" s="1"/>
  <c r="AC3958" i="4"/>
  <c r="AD3958" i="4" s="1"/>
  <c r="AE3958" i="4"/>
  <c r="AF3958" i="4"/>
  <c r="AC3959" i="4"/>
  <c r="AD3959" i="4" s="1"/>
  <c r="AE3959" i="4"/>
  <c r="AF3959" i="4"/>
  <c r="AC3960" i="4"/>
  <c r="AD3960" i="4" s="1"/>
  <c r="AE3960" i="4"/>
  <c r="AF3960" i="4"/>
  <c r="I3968" i="4"/>
  <c r="AC3968" i="4"/>
  <c r="AF3968" i="4"/>
  <c r="I3969" i="4"/>
  <c r="AC3969" i="4"/>
  <c r="AF3969" i="4"/>
  <c r="I3970" i="4"/>
  <c r="AC3970" i="4"/>
  <c r="AF3970" i="4"/>
  <c r="AC3971" i="4"/>
  <c r="AF3971" i="4"/>
  <c r="AC3972" i="4"/>
  <c r="AF3972" i="4"/>
  <c r="AC3973" i="4"/>
  <c r="AF3973" i="4"/>
  <c r="AC3974" i="4"/>
  <c r="AF3974" i="4"/>
  <c r="AC3975" i="4"/>
  <c r="AF3975" i="4"/>
  <c r="AC3977" i="4"/>
  <c r="AF3977" i="4"/>
  <c r="I3978" i="4"/>
  <c r="AC3978" i="4"/>
  <c r="AF3978" i="4"/>
  <c r="I3979" i="4"/>
  <c r="AC3979" i="4"/>
  <c r="AF3979" i="4"/>
  <c r="I3980" i="4"/>
  <c r="AC3980" i="4"/>
  <c r="AF3980" i="4"/>
  <c r="AC3981" i="4"/>
  <c r="AF3981" i="4"/>
  <c r="AC3982" i="4"/>
  <c r="AE3982" i="4"/>
  <c r="AF3982" i="4"/>
  <c r="AC3983" i="4"/>
  <c r="AF3983" i="4"/>
  <c r="AC3984" i="4"/>
  <c r="AF3984" i="4"/>
  <c r="AC3985" i="4"/>
  <c r="AF3985" i="4"/>
  <c r="AC3986" i="4"/>
  <c r="AF3986" i="4"/>
  <c r="AC3987" i="4"/>
  <c r="AF3987" i="4"/>
  <c r="I3957" i="4" l="1"/>
  <c r="D3957" i="4" s="1"/>
  <c r="AD3975" i="4"/>
  <c r="AD3971" i="4"/>
  <c r="AD3974" i="4"/>
  <c r="AD3970" i="4"/>
  <c r="AD3979" i="4"/>
  <c r="AD3982" i="4"/>
  <c r="AD3968" i="4"/>
  <c r="AD3986" i="4"/>
  <c r="AD3987" i="4"/>
  <c r="AD3983" i="4"/>
  <c r="AD3978" i="4"/>
  <c r="AD3984" i="4"/>
  <c r="AD3980" i="4"/>
  <c r="AD3977" i="4"/>
  <c r="AD3972" i="4"/>
  <c r="AD3969" i="4"/>
  <c r="AD3985" i="4"/>
  <c r="AD3981" i="4"/>
  <c r="AD3973" i="4"/>
  <c r="W2998" i="3"/>
  <c r="S2998" i="3"/>
  <c r="R2998" i="3"/>
  <c r="P2998" i="3"/>
  <c r="O2998" i="3"/>
  <c r="U2998" i="3" s="1"/>
  <c r="V2998" i="3" l="1"/>
  <c r="AE4035" i="4"/>
  <c r="AD3957" i="4"/>
  <c r="AT45" i="7" s="1"/>
  <c r="R2944" i="3" l="1"/>
  <c r="O2944" i="3"/>
  <c r="P2944" i="3" s="1"/>
  <c r="F3930" i="4" l="1"/>
  <c r="G3930" i="4"/>
  <c r="H3930" i="4"/>
  <c r="I3930" i="4"/>
  <c r="X3930" i="4"/>
  <c r="AA3930" i="4" s="1"/>
  <c r="AC3931" i="4"/>
  <c r="AD3931" i="4" s="1"/>
  <c r="AE3931" i="4"/>
  <c r="AF3931" i="4"/>
  <c r="AC3932" i="4"/>
  <c r="AD3932" i="4" s="1"/>
  <c r="AE3932" i="4"/>
  <c r="AF3932" i="4"/>
  <c r="AC3933" i="4"/>
  <c r="AD3933" i="4" s="1"/>
  <c r="AE3933" i="4"/>
  <c r="AF3933" i="4"/>
  <c r="AC3939" i="4"/>
  <c r="AD3939" i="4" s="1"/>
  <c r="AE3939" i="4"/>
  <c r="AF3939" i="4"/>
  <c r="AC3940" i="4"/>
  <c r="AF3940" i="4"/>
  <c r="AC3941" i="4"/>
  <c r="AF3941" i="4"/>
  <c r="AC3942" i="4"/>
  <c r="AF3942" i="4"/>
  <c r="AC3943" i="4"/>
  <c r="AF3943" i="4"/>
  <c r="AC3944" i="4"/>
  <c r="AF3944" i="4"/>
  <c r="AC3945" i="4"/>
  <c r="AF3945" i="4"/>
  <c r="AC3947" i="4"/>
  <c r="AF3947" i="4"/>
  <c r="AC3948" i="4"/>
  <c r="AF3948" i="4"/>
  <c r="AC3949" i="4"/>
  <c r="AF3949" i="4"/>
  <c r="AC3950" i="4"/>
  <c r="AF3950" i="4"/>
  <c r="AC3951" i="4"/>
  <c r="AF3951" i="4"/>
  <c r="AC3952" i="4"/>
  <c r="AF3952" i="4"/>
  <c r="AC3953" i="4"/>
  <c r="AF3953" i="4"/>
  <c r="AC3954" i="4"/>
  <c r="AF3954" i="4"/>
  <c r="AC3955" i="4"/>
  <c r="AF3955" i="4"/>
  <c r="W2972" i="3"/>
  <c r="AE4087" i="4" s="1"/>
  <c r="S2972" i="3"/>
  <c r="U2972" i="3"/>
  <c r="V2972" i="3" l="1"/>
  <c r="D3930" i="4"/>
  <c r="AD3944" i="4"/>
  <c r="AD3953" i="4"/>
  <c r="AD3949" i="4"/>
  <c r="AD3940" i="4"/>
  <c r="AD3952" i="4"/>
  <c r="AD3943" i="4"/>
  <c r="AD3954" i="4"/>
  <c r="AD3950" i="4"/>
  <c r="AD3945" i="4"/>
  <c r="AD3941" i="4"/>
  <c r="AD3955" i="4"/>
  <c r="AD3951" i="4"/>
  <c r="AD3947" i="4"/>
  <c r="AD3942" i="4"/>
  <c r="AD3948" i="4"/>
  <c r="AD3930" i="4" l="1"/>
  <c r="AS45" i="7" s="1"/>
  <c r="W2961" i="3"/>
  <c r="S2961" i="3"/>
  <c r="U2961" i="3"/>
  <c r="R2620" i="3"/>
  <c r="O2620" i="3"/>
  <c r="P2620" i="3" s="1"/>
  <c r="R2619" i="3"/>
  <c r="O2619" i="3"/>
  <c r="P2619" i="3" s="1"/>
  <c r="R2618" i="3"/>
  <c r="O2618" i="3"/>
  <c r="P2618" i="3" s="1"/>
  <c r="R2617" i="3"/>
  <c r="O2617" i="3"/>
  <c r="P2617" i="3" s="1"/>
  <c r="R2616" i="3"/>
  <c r="O2616" i="3"/>
  <c r="P2616" i="3" s="1"/>
  <c r="R2615" i="3"/>
  <c r="O2615" i="3"/>
  <c r="P2615" i="3" s="1"/>
  <c r="R2614" i="3"/>
  <c r="O2614" i="3"/>
  <c r="P2614" i="3" s="1"/>
  <c r="N2723" i="3"/>
  <c r="N2739" i="3"/>
  <c r="N2738" i="3"/>
  <c r="N2737" i="3"/>
  <c r="N2736" i="3"/>
  <c r="N2735" i="3"/>
  <c r="N2734" i="3"/>
  <c r="N2707" i="3"/>
  <c r="N2706" i="3"/>
  <c r="N2705" i="3"/>
  <c r="V2961" i="3" l="1"/>
  <c r="AE4086" i="4"/>
  <c r="N2885" i="3"/>
  <c r="N2884" i="3"/>
  <c r="N2874" i="3"/>
  <c r="N2873" i="3"/>
  <c r="N2872" i="3"/>
  <c r="N2871" i="3"/>
  <c r="N2870" i="3"/>
  <c r="N2867" i="3"/>
  <c r="N2852" i="3"/>
  <c r="N2851" i="3"/>
  <c r="N2850" i="3"/>
  <c r="N2849" i="3"/>
  <c r="N2846" i="3"/>
  <c r="N2845" i="3"/>
  <c r="N2839" i="3"/>
  <c r="N2838" i="3"/>
  <c r="H2819" i="3" l="1"/>
  <c r="H2818" i="3"/>
  <c r="H2817" i="3"/>
  <c r="H2816" i="3"/>
  <c r="H2815" i="3"/>
  <c r="H2814" i="3"/>
  <c r="E1128" i="3" l="1"/>
  <c r="E2083" i="3" l="1"/>
  <c r="F3896" i="4" l="1"/>
  <c r="G3896" i="4"/>
  <c r="H3896" i="4"/>
  <c r="I3896" i="4"/>
  <c r="X3896" i="4"/>
  <c r="AA3896" i="4" s="1"/>
  <c r="AC3897" i="4"/>
  <c r="AD3897" i="4" s="1"/>
  <c r="AE3897" i="4"/>
  <c r="AF3897" i="4"/>
  <c r="AC3898" i="4"/>
  <c r="AD3898" i="4" s="1"/>
  <c r="AE3898" i="4"/>
  <c r="AF3898" i="4"/>
  <c r="AC3903" i="4"/>
  <c r="AF3903" i="4"/>
  <c r="AC3904" i="4"/>
  <c r="AF3904" i="4"/>
  <c r="AC3905" i="4"/>
  <c r="AF3905" i="4"/>
  <c r="AC3906" i="4"/>
  <c r="AF3906" i="4"/>
  <c r="AC3907" i="4"/>
  <c r="AF3907" i="4"/>
  <c r="AC3908" i="4"/>
  <c r="AF3908" i="4"/>
  <c r="AC3909" i="4"/>
  <c r="AF3909" i="4"/>
  <c r="AC3910" i="4"/>
  <c r="AF3910" i="4"/>
  <c r="AC3911" i="4"/>
  <c r="AF3911" i="4"/>
  <c r="AC3912" i="4"/>
  <c r="AF3912" i="4"/>
  <c r="AC3913" i="4"/>
  <c r="AF3913" i="4"/>
  <c r="AC3914" i="4"/>
  <c r="AF3914" i="4"/>
  <c r="AC3915" i="4"/>
  <c r="AD3915" i="4" s="1"/>
  <c r="AE3915" i="4"/>
  <c r="AF3915" i="4"/>
  <c r="AC3916" i="4"/>
  <c r="AF3916" i="4"/>
  <c r="AC3917" i="4"/>
  <c r="AF3917" i="4"/>
  <c r="AC3918" i="4"/>
  <c r="AF3918" i="4"/>
  <c r="AC3919" i="4"/>
  <c r="AF3919" i="4"/>
  <c r="AC3921" i="4"/>
  <c r="AF3921" i="4"/>
  <c r="AC3922" i="4"/>
  <c r="AF3922" i="4"/>
  <c r="AC3923" i="4"/>
  <c r="AF3923" i="4"/>
  <c r="AC3924" i="4"/>
  <c r="AF3924" i="4"/>
  <c r="AC3925" i="4"/>
  <c r="AF3925" i="4"/>
  <c r="AC3926" i="4"/>
  <c r="AF3926" i="4"/>
  <c r="AC3927" i="4"/>
  <c r="AF3927" i="4"/>
  <c r="AC3928" i="4"/>
  <c r="AD3928" i="4" s="1"/>
  <c r="AE3928" i="4"/>
  <c r="AF3928" i="4"/>
  <c r="D3896" i="4" l="1"/>
  <c r="AD3903" i="4"/>
  <c r="AD3927" i="4"/>
  <c r="AD3924" i="4"/>
  <c r="AD3919" i="4"/>
  <c r="AD3911" i="4"/>
  <c r="AD3907" i="4"/>
  <c r="AD3925" i="4"/>
  <c r="AD3921" i="4"/>
  <c r="AD3916" i="4"/>
  <c r="AD3912" i="4"/>
  <c r="AD3908" i="4"/>
  <c r="AD3904" i="4"/>
  <c r="AD3926" i="4"/>
  <c r="AD3922" i="4"/>
  <c r="AD3917" i="4"/>
  <c r="AD3913" i="4"/>
  <c r="AD3909" i="4"/>
  <c r="AD3905" i="4"/>
  <c r="AD3923" i="4"/>
  <c r="AD3918" i="4"/>
  <c r="AD3914" i="4"/>
  <c r="AD3910" i="4"/>
  <c r="AD3906" i="4"/>
  <c r="F3863" i="4"/>
  <c r="G3863" i="4"/>
  <c r="H3863" i="4"/>
  <c r="I3863" i="4"/>
  <c r="X3863" i="4"/>
  <c r="AA3863" i="4" s="1"/>
  <c r="AC3864" i="4"/>
  <c r="AD3864" i="4" s="1"/>
  <c r="AE3864" i="4"/>
  <c r="AF3864" i="4"/>
  <c r="AC3865" i="4"/>
  <c r="AD3865" i="4" s="1"/>
  <c r="AE3865" i="4"/>
  <c r="AF3865" i="4"/>
  <c r="AC3866" i="4"/>
  <c r="AE3866" i="4"/>
  <c r="AF3866" i="4"/>
  <c r="AC3871" i="4"/>
  <c r="AD3871" i="4" s="1"/>
  <c r="AE3871" i="4"/>
  <c r="AF3871" i="4"/>
  <c r="AC3872" i="4"/>
  <c r="AF3872" i="4"/>
  <c r="AC3873" i="4"/>
  <c r="AF3873" i="4"/>
  <c r="AC3874" i="4"/>
  <c r="AF3874" i="4"/>
  <c r="AC3875" i="4"/>
  <c r="AF3875" i="4"/>
  <c r="AC3876" i="4"/>
  <c r="AF3876" i="4"/>
  <c r="AC3877" i="4"/>
  <c r="AF3877" i="4"/>
  <c r="AC3878" i="4"/>
  <c r="AF3878" i="4"/>
  <c r="AC3879" i="4"/>
  <c r="AF3879" i="4"/>
  <c r="AC3880" i="4"/>
  <c r="AF3880" i="4"/>
  <c r="AC3881" i="4"/>
  <c r="AF3881" i="4"/>
  <c r="AC3882" i="4"/>
  <c r="AF3882" i="4"/>
  <c r="AC3883" i="4"/>
  <c r="AF3883" i="4"/>
  <c r="AC3884" i="4"/>
  <c r="AF3884" i="4"/>
  <c r="AC3885" i="4"/>
  <c r="AF3885" i="4"/>
  <c r="AC3886" i="4"/>
  <c r="AF3886" i="4"/>
  <c r="AC3887" i="4"/>
  <c r="AF3887" i="4"/>
  <c r="AC3888" i="4"/>
  <c r="AF3888" i="4"/>
  <c r="AC3890" i="4"/>
  <c r="AF3890" i="4"/>
  <c r="AC3891" i="4"/>
  <c r="AF3891" i="4"/>
  <c r="AC3892" i="4"/>
  <c r="AF3892" i="4"/>
  <c r="AC3893" i="4"/>
  <c r="AF3893" i="4"/>
  <c r="AC3894" i="4"/>
  <c r="AD3894" i="4" s="1"/>
  <c r="AE3894" i="4"/>
  <c r="AF3894" i="4"/>
  <c r="AD3896" i="4" l="1"/>
  <c r="AR45" i="7" s="1"/>
  <c r="D3863" i="4"/>
  <c r="AD3892" i="4"/>
  <c r="AD3890" i="4"/>
  <c r="AD3887" i="4"/>
  <c r="AD3885" i="4"/>
  <c r="AD3883" i="4"/>
  <c r="AD3881" i="4"/>
  <c r="AD3879" i="4"/>
  <c r="AD3877" i="4"/>
  <c r="AD3875" i="4"/>
  <c r="AD3873" i="4"/>
  <c r="AD3893" i="4"/>
  <c r="AD3891" i="4"/>
  <c r="AD3888" i="4"/>
  <c r="AD3886" i="4"/>
  <c r="AD3884" i="4"/>
  <c r="AD3882" i="4"/>
  <c r="AD3880" i="4"/>
  <c r="AD3878" i="4"/>
  <c r="AD3876" i="4"/>
  <c r="AD3874" i="4"/>
  <c r="AD3872" i="4"/>
  <c r="AD3863" i="4" l="1"/>
  <c r="AQ45" i="7" s="1"/>
  <c r="H2925" i="3" l="1"/>
  <c r="G2925" i="3"/>
  <c r="F2925" i="3"/>
  <c r="H2924" i="3"/>
  <c r="G2924" i="3"/>
  <c r="F2924" i="3"/>
  <c r="H2923" i="3"/>
  <c r="G2923" i="3"/>
  <c r="F2923" i="3"/>
  <c r="H2922" i="3"/>
  <c r="G2922" i="3"/>
  <c r="F2922" i="3"/>
  <c r="H2921" i="3"/>
  <c r="G2921" i="3"/>
  <c r="F2921" i="3"/>
  <c r="H2920" i="3"/>
  <c r="G2920" i="3"/>
  <c r="F2920" i="3"/>
  <c r="H2919" i="3"/>
  <c r="G2919" i="3"/>
  <c r="F2919" i="3"/>
  <c r="H2918" i="3"/>
  <c r="G2918" i="3"/>
  <c r="F2918" i="3"/>
  <c r="H2917" i="3"/>
  <c r="G2917" i="3"/>
  <c r="F2917" i="3"/>
  <c r="H2916" i="3"/>
  <c r="G2916" i="3"/>
  <c r="F2916" i="3"/>
  <c r="H2915" i="3"/>
  <c r="G2915" i="3"/>
  <c r="F2915" i="3"/>
  <c r="H2914" i="3"/>
  <c r="G2914" i="3"/>
  <c r="F2914" i="3"/>
  <c r="H2913" i="3"/>
  <c r="G2913" i="3"/>
  <c r="F2913" i="3"/>
  <c r="H2912" i="3"/>
  <c r="G2912" i="3"/>
  <c r="F2912" i="3"/>
  <c r="H2911" i="3"/>
  <c r="G2911" i="3"/>
  <c r="F2911" i="3"/>
  <c r="S2910" i="3"/>
  <c r="R2910" i="3"/>
  <c r="O2910" i="3"/>
  <c r="U2910" i="3" s="1"/>
  <c r="V2910" i="3"/>
  <c r="H2910" i="3"/>
  <c r="G2910" i="3"/>
  <c r="F2910" i="3"/>
  <c r="S2909" i="3"/>
  <c r="R2909" i="3"/>
  <c r="O2909" i="3"/>
  <c r="U2909" i="3" s="1"/>
  <c r="V2909" i="3"/>
  <c r="H2909" i="3"/>
  <c r="G2909" i="3"/>
  <c r="F2909" i="3"/>
  <c r="S2908" i="3"/>
  <c r="R2908" i="3"/>
  <c r="O2908" i="3"/>
  <c r="U2908" i="3" s="1"/>
  <c r="V2908" i="3"/>
  <c r="H2908" i="3"/>
  <c r="G2908" i="3"/>
  <c r="F2908" i="3"/>
  <c r="S2907" i="3"/>
  <c r="R2907" i="3"/>
  <c r="O2907" i="3"/>
  <c r="P2907" i="3" s="1"/>
  <c r="V2907" i="3"/>
  <c r="H2907" i="3"/>
  <c r="G2907" i="3"/>
  <c r="F2907" i="3"/>
  <c r="S2906" i="3"/>
  <c r="R2906" i="3"/>
  <c r="O2906" i="3"/>
  <c r="U2906" i="3" s="1"/>
  <c r="V2906" i="3"/>
  <c r="H2906" i="3"/>
  <c r="G2906" i="3"/>
  <c r="F2906" i="3"/>
  <c r="S2905" i="3"/>
  <c r="R2905" i="3"/>
  <c r="O2905" i="3"/>
  <c r="P2905" i="3" s="1"/>
  <c r="V2905" i="3"/>
  <c r="H2905" i="3"/>
  <c r="G2905" i="3"/>
  <c r="F2905" i="3"/>
  <c r="V2904" i="3"/>
  <c r="S2904" i="3"/>
  <c r="R2904" i="3"/>
  <c r="O2904" i="3"/>
  <c r="U2904" i="3" s="1"/>
  <c r="H2904" i="3"/>
  <c r="G2904" i="3"/>
  <c r="F2904" i="3"/>
  <c r="S2903" i="3"/>
  <c r="R2903" i="3"/>
  <c r="O2903" i="3"/>
  <c r="U2903" i="3" s="1"/>
  <c r="H2903" i="3"/>
  <c r="G2903" i="3"/>
  <c r="F2903" i="3"/>
  <c r="S2902" i="3"/>
  <c r="R2902" i="3"/>
  <c r="O2902" i="3"/>
  <c r="U2902" i="3" s="1"/>
  <c r="H2902" i="3"/>
  <c r="G2902" i="3"/>
  <c r="F2902" i="3"/>
  <c r="V2901" i="3"/>
  <c r="S2901" i="3"/>
  <c r="R2901" i="3"/>
  <c r="O2901" i="3"/>
  <c r="U2901" i="3" s="1"/>
  <c r="H2901" i="3"/>
  <c r="G2901" i="3"/>
  <c r="F2901" i="3"/>
  <c r="S2900" i="3"/>
  <c r="R2900" i="3"/>
  <c r="O2900" i="3"/>
  <c r="P2900" i="3" s="1"/>
  <c r="V2900" i="3"/>
  <c r="H2900" i="3"/>
  <c r="G2900" i="3"/>
  <c r="F2900" i="3"/>
  <c r="S2899" i="3"/>
  <c r="R2899" i="3"/>
  <c r="O2899" i="3"/>
  <c r="U2899" i="3" s="1"/>
  <c r="H2899" i="3"/>
  <c r="G2899" i="3"/>
  <c r="F2899" i="3"/>
  <c r="S2898" i="3"/>
  <c r="R2898" i="3"/>
  <c r="O2898" i="3"/>
  <c r="U2898" i="3" s="1"/>
  <c r="H2898" i="3"/>
  <c r="G2898" i="3"/>
  <c r="F2898" i="3"/>
  <c r="V2897" i="3"/>
  <c r="S2897" i="3"/>
  <c r="R2897" i="3"/>
  <c r="O2897" i="3"/>
  <c r="U2897" i="3" s="1"/>
  <c r="H2897" i="3"/>
  <c r="G2897" i="3"/>
  <c r="F2897" i="3"/>
  <c r="P2908" i="3" l="1"/>
  <c r="P2909" i="3"/>
  <c r="P2898" i="3"/>
  <c r="P2902" i="3"/>
  <c r="V2903" i="3"/>
  <c r="V2899" i="3"/>
  <c r="P2897" i="3"/>
  <c r="V2898" i="3"/>
  <c r="P2901" i="3"/>
  <c r="V2902" i="3"/>
  <c r="P2904" i="3"/>
  <c r="U2900" i="3"/>
  <c r="P2899" i="3"/>
  <c r="P2903" i="3"/>
  <c r="U2905" i="3"/>
  <c r="P2906" i="3"/>
  <c r="P2910" i="3"/>
  <c r="U2907" i="3"/>
  <c r="F3827" i="4"/>
  <c r="G3827" i="4"/>
  <c r="H3827" i="4"/>
  <c r="I3827" i="4"/>
  <c r="X3827" i="4"/>
  <c r="AA3827" i="4" s="1"/>
  <c r="AC3828" i="4"/>
  <c r="AD3828" i="4" s="1"/>
  <c r="AE3828" i="4"/>
  <c r="AF3828" i="4"/>
  <c r="AC3829" i="4"/>
  <c r="AD3829" i="4" s="1"/>
  <c r="AE3829" i="4"/>
  <c r="AF3829" i="4"/>
  <c r="AC3830" i="4"/>
  <c r="AD3830" i="4" s="1"/>
  <c r="AE3830" i="4"/>
  <c r="AF3830" i="4"/>
  <c r="AC3839" i="4"/>
  <c r="AF3839" i="4"/>
  <c r="AC3840" i="4"/>
  <c r="AF3840" i="4"/>
  <c r="AC3841" i="4"/>
  <c r="AF3841" i="4"/>
  <c r="AC3842" i="4"/>
  <c r="AF3842" i="4"/>
  <c r="AC3843" i="4"/>
  <c r="AF3843" i="4"/>
  <c r="AC3844" i="4"/>
  <c r="AF3844" i="4"/>
  <c r="AC3845" i="4"/>
  <c r="AF3845" i="4"/>
  <c r="AC3847" i="4"/>
  <c r="AF3847" i="4"/>
  <c r="AC3848" i="4"/>
  <c r="AF3848" i="4"/>
  <c r="AC3849" i="4"/>
  <c r="AF3849" i="4"/>
  <c r="AC3850" i="4"/>
  <c r="AF3850" i="4"/>
  <c r="AC3851" i="4"/>
  <c r="AF3851" i="4"/>
  <c r="AC3852" i="4"/>
  <c r="AF3852" i="4"/>
  <c r="AC3853" i="4"/>
  <c r="AF3853" i="4"/>
  <c r="AC3854" i="4"/>
  <c r="AF3854" i="4"/>
  <c r="AC3855" i="4"/>
  <c r="AF3855" i="4"/>
  <c r="AC3856" i="4"/>
  <c r="AF3856" i="4"/>
  <c r="AC3857" i="4"/>
  <c r="AF3857" i="4"/>
  <c r="AC3858" i="4"/>
  <c r="AF3858" i="4"/>
  <c r="AC3859" i="4"/>
  <c r="AF3859" i="4"/>
  <c r="AC3860" i="4"/>
  <c r="AF3860" i="4"/>
  <c r="R2883" i="3"/>
  <c r="W2894" i="3"/>
  <c r="S2894" i="3"/>
  <c r="R2894" i="3"/>
  <c r="O2894" i="3"/>
  <c r="P2894" i="3" s="1"/>
  <c r="H2894" i="3"/>
  <c r="G2894" i="3"/>
  <c r="F2894" i="3"/>
  <c r="V2894" i="3" l="1"/>
  <c r="AE3973" i="4"/>
  <c r="D3827" i="4"/>
  <c r="AD3849" i="4"/>
  <c r="AD3857" i="4"/>
  <c r="AD3853" i="4"/>
  <c r="AD3839" i="4"/>
  <c r="AD3844" i="4"/>
  <c r="AD3840" i="4"/>
  <c r="AD3858" i="4"/>
  <c r="AD3854" i="4"/>
  <c r="AD3850" i="4"/>
  <c r="AD3845" i="4"/>
  <c r="AD3841" i="4"/>
  <c r="AD3859" i="4"/>
  <c r="AD3855" i="4"/>
  <c r="AD3851" i="4"/>
  <c r="AD3847" i="4"/>
  <c r="AD3842" i="4"/>
  <c r="AD3860" i="4"/>
  <c r="AD3856" i="4"/>
  <c r="AD3852" i="4"/>
  <c r="AD3848" i="4"/>
  <c r="AD3843" i="4"/>
  <c r="U2894" i="3"/>
  <c r="AD3827" i="4" l="1"/>
  <c r="AP45" i="7" s="1"/>
  <c r="R2770" i="3" l="1"/>
  <c r="O2770" i="3"/>
  <c r="P2770" i="3" s="1"/>
  <c r="R2769" i="3"/>
  <c r="O2769" i="3"/>
  <c r="P2769" i="3" s="1"/>
  <c r="R2768" i="3"/>
  <c r="O2768" i="3"/>
  <c r="P2768" i="3" s="1"/>
  <c r="R2767" i="3"/>
  <c r="O2767" i="3"/>
  <c r="P2767" i="3" s="1"/>
  <c r="R2766" i="3"/>
  <c r="O2766" i="3"/>
  <c r="P2766" i="3" s="1"/>
  <c r="R2765" i="3"/>
  <c r="O2765" i="3"/>
  <c r="P2765" i="3" s="1"/>
  <c r="R2764" i="3"/>
  <c r="O2764" i="3"/>
  <c r="P2764" i="3" s="1"/>
  <c r="F3796" i="4" l="1"/>
  <c r="G3796" i="4"/>
  <c r="H3796" i="4"/>
  <c r="I3796" i="4"/>
  <c r="X3796" i="4"/>
  <c r="AA3796" i="4" s="1"/>
  <c r="AC3797" i="4"/>
  <c r="AD3797" i="4" s="1"/>
  <c r="AE3797" i="4"/>
  <c r="AF3797" i="4"/>
  <c r="AC3798" i="4"/>
  <c r="AD3798" i="4" s="1"/>
  <c r="AE3798" i="4"/>
  <c r="AF3798" i="4"/>
  <c r="AC3803" i="4"/>
  <c r="AD3803" i="4" s="1"/>
  <c r="AE3803" i="4"/>
  <c r="AF3803" i="4"/>
  <c r="AC3804" i="4"/>
  <c r="AF3804" i="4"/>
  <c r="AC3805" i="4"/>
  <c r="AF3805" i="4"/>
  <c r="AC3806" i="4"/>
  <c r="AF3806" i="4"/>
  <c r="AC3807" i="4"/>
  <c r="AF3807" i="4"/>
  <c r="AC3808" i="4"/>
  <c r="AF3808" i="4"/>
  <c r="AC3809" i="4"/>
  <c r="AF3809" i="4"/>
  <c r="AC3810" i="4"/>
  <c r="AF3810" i="4"/>
  <c r="AC3811" i="4"/>
  <c r="AF3811" i="4"/>
  <c r="AC3812" i="4"/>
  <c r="AF3812" i="4"/>
  <c r="AC3813" i="4"/>
  <c r="AF3813" i="4"/>
  <c r="AC3814" i="4"/>
  <c r="AF3814" i="4"/>
  <c r="AC3815" i="4"/>
  <c r="AF3815" i="4"/>
  <c r="AC3816" i="4"/>
  <c r="AF3816" i="4"/>
  <c r="AC3817" i="4"/>
  <c r="AF3817" i="4"/>
  <c r="AC3819" i="4"/>
  <c r="AF3819" i="4"/>
  <c r="AC3820" i="4"/>
  <c r="AF3820" i="4"/>
  <c r="AC3821" i="4"/>
  <c r="AF3821" i="4"/>
  <c r="AC3822" i="4"/>
  <c r="AF3822" i="4"/>
  <c r="AC3823" i="4"/>
  <c r="AF3823" i="4"/>
  <c r="AC3824" i="4"/>
  <c r="AF3824" i="4"/>
  <c r="AC3825" i="4"/>
  <c r="AF3825" i="4"/>
  <c r="AD3811" i="4" l="1"/>
  <c r="AD3810" i="4"/>
  <c r="AD3806" i="4"/>
  <c r="AD3814" i="4"/>
  <c r="AD3815" i="4"/>
  <c r="AD3807" i="4"/>
  <c r="AD3825" i="4"/>
  <c r="AD3821" i="4"/>
  <c r="AD3816" i="4"/>
  <c r="AD3812" i="4"/>
  <c r="AD3808" i="4"/>
  <c r="AD3804" i="4"/>
  <c r="AD3822" i="4"/>
  <c r="AD3817" i="4"/>
  <c r="AD3813" i="4"/>
  <c r="AD3809" i="4"/>
  <c r="AD3805" i="4"/>
  <c r="AD3819" i="4"/>
  <c r="D3796" i="4"/>
  <c r="AD3823" i="4"/>
  <c r="AD3824" i="4"/>
  <c r="AD3820" i="4"/>
  <c r="AD3796" i="4" l="1"/>
  <c r="AO45" i="7" s="1"/>
  <c r="W2823" i="3"/>
  <c r="S2823" i="3"/>
  <c r="R2823" i="3"/>
  <c r="P2823" i="3"/>
  <c r="O2823" i="3"/>
  <c r="U2823" i="3" s="1"/>
  <c r="H2823" i="3"/>
  <c r="G2823" i="3"/>
  <c r="F2823" i="3"/>
  <c r="W2822" i="3"/>
  <c r="S2822" i="3"/>
  <c r="R2822" i="3"/>
  <c r="P2822" i="3"/>
  <c r="O2822" i="3"/>
  <c r="U2822" i="3" s="1"/>
  <c r="H2822" i="3"/>
  <c r="G2822" i="3"/>
  <c r="F2822" i="3"/>
  <c r="W2821" i="3"/>
  <c r="S2821" i="3"/>
  <c r="R2821" i="3"/>
  <c r="P2821" i="3"/>
  <c r="O2821" i="3"/>
  <c r="U2821" i="3" s="1"/>
  <c r="H2821" i="3"/>
  <c r="G2821" i="3"/>
  <c r="F2821" i="3"/>
  <c r="W2819" i="3"/>
  <c r="S2819" i="3"/>
  <c r="R2819" i="3"/>
  <c r="P2819" i="3"/>
  <c r="O2819" i="3"/>
  <c r="U2819" i="3" s="1"/>
  <c r="W2818" i="3"/>
  <c r="AE3980" i="4" s="1"/>
  <c r="S2818" i="3"/>
  <c r="R2818" i="3"/>
  <c r="P2818" i="3"/>
  <c r="O2818" i="3"/>
  <c r="U2818" i="3" s="1"/>
  <c r="W2817" i="3"/>
  <c r="S2817" i="3"/>
  <c r="R2817" i="3"/>
  <c r="P2817" i="3"/>
  <c r="O2817" i="3"/>
  <c r="U2817" i="3" s="1"/>
  <c r="W2816" i="3"/>
  <c r="AE3978" i="4" s="1"/>
  <c r="S2816" i="3"/>
  <c r="R2816" i="3"/>
  <c r="P2816" i="3"/>
  <c r="O2816" i="3"/>
  <c r="U2816" i="3" s="1"/>
  <c r="W2815" i="3"/>
  <c r="S2815" i="3"/>
  <c r="R2815" i="3"/>
  <c r="P2815" i="3"/>
  <c r="O2815" i="3"/>
  <c r="U2815" i="3" s="1"/>
  <c r="W2814" i="3"/>
  <c r="AE3969" i="4" s="1"/>
  <c r="S2814" i="3"/>
  <c r="R2814" i="3"/>
  <c r="P2814" i="3"/>
  <c r="O2814" i="3"/>
  <c r="U2814" i="3" s="1"/>
  <c r="V2814" i="3" l="1"/>
  <c r="V2823" i="3"/>
  <c r="AE4039" i="4"/>
  <c r="V2822" i="3"/>
  <c r="AE4038" i="4"/>
  <c r="V2819" i="3"/>
  <c r="AE4016" i="4"/>
  <c r="V2821" i="3"/>
  <c r="AE4018" i="4"/>
  <c r="V2817" i="3"/>
  <c r="AE3979" i="4"/>
  <c r="V2816" i="3"/>
  <c r="V2815" i="3"/>
  <c r="AE3970" i="4"/>
  <c r="V2818" i="3"/>
  <c r="N2840" i="3"/>
  <c r="N2841" i="3"/>
  <c r="N2853" i="3"/>
  <c r="O2830" i="3"/>
  <c r="N2830" i="3" s="1"/>
  <c r="N2699" i="3"/>
  <c r="N2675" i="3"/>
  <c r="N2671" i="3"/>
  <c r="N2632" i="3"/>
  <c r="N2583" i="3"/>
  <c r="O2876" i="3"/>
  <c r="N2876" i="3" s="1"/>
  <c r="L2876" i="3" s="1"/>
  <c r="S2750" i="3" l="1"/>
  <c r="R2750" i="3"/>
  <c r="O2750" i="3"/>
  <c r="P2750" i="3" s="1"/>
  <c r="S2749" i="3"/>
  <c r="R2749" i="3"/>
  <c r="O2749" i="3"/>
  <c r="P2749" i="3" s="1"/>
  <c r="S2748" i="3"/>
  <c r="R2748" i="3"/>
  <c r="O2748" i="3"/>
  <c r="P2748" i="3" s="1"/>
  <c r="S2747" i="3"/>
  <c r="R2747" i="3"/>
  <c r="O2747" i="3"/>
  <c r="P2747" i="3" s="1"/>
  <c r="S2746" i="3"/>
  <c r="R2746" i="3"/>
  <c r="O2746" i="3"/>
  <c r="P2746" i="3" s="1"/>
  <c r="S2745" i="3"/>
  <c r="R2745" i="3"/>
  <c r="O2745" i="3"/>
  <c r="P2745" i="3" s="1"/>
  <c r="R2762" i="3"/>
  <c r="O2762" i="3"/>
  <c r="P2762" i="3" s="1"/>
  <c r="R2761" i="3"/>
  <c r="O2761" i="3"/>
  <c r="P2761" i="3" s="1"/>
  <c r="R2760" i="3"/>
  <c r="O2760" i="3"/>
  <c r="P2760" i="3" s="1"/>
  <c r="R2759" i="3"/>
  <c r="O2759" i="3"/>
  <c r="P2759" i="3" s="1"/>
  <c r="R2758" i="3"/>
  <c r="O2758" i="3"/>
  <c r="P2758" i="3" s="1"/>
  <c r="R2757" i="3"/>
  <c r="O2757" i="3"/>
  <c r="P2757" i="3" s="1"/>
  <c r="R2756" i="3"/>
  <c r="O2756" i="3"/>
  <c r="P2756" i="3" s="1"/>
  <c r="R2755" i="3"/>
  <c r="O2755" i="3"/>
  <c r="P2755" i="3" s="1"/>
  <c r="R2754" i="3"/>
  <c r="O2754" i="3"/>
  <c r="P2754" i="3" s="1"/>
  <c r="R2753" i="3"/>
  <c r="O2753" i="3"/>
  <c r="P2753" i="3" s="1"/>
  <c r="R2752" i="3"/>
  <c r="O2752" i="3"/>
  <c r="P2752" i="3" s="1"/>
  <c r="N2646" i="3" l="1"/>
  <c r="R2785" i="3" l="1"/>
  <c r="O2785" i="3"/>
  <c r="P2785" i="3" s="1"/>
  <c r="R2784" i="3"/>
  <c r="O2784" i="3"/>
  <c r="P2784" i="3" s="1"/>
  <c r="R2783" i="3"/>
  <c r="O2783" i="3"/>
  <c r="P2783" i="3" s="1"/>
  <c r="S2795" i="3"/>
  <c r="R2795" i="3"/>
  <c r="O2795" i="3"/>
  <c r="P2795" i="3" s="1"/>
  <c r="S2794" i="3"/>
  <c r="R2794" i="3"/>
  <c r="O2794" i="3"/>
  <c r="P2794" i="3" s="1"/>
  <c r="S2793" i="3"/>
  <c r="R2793" i="3"/>
  <c r="O2793" i="3"/>
  <c r="P2793" i="3" s="1"/>
  <c r="S2792" i="3"/>
  <c r="R2792" i="3"/>
  <c r="O2792" i="3"/>
  <c r="P2792" i="3" s="1"/>
  <c r="S2791" i="3"/>
  <c r="R2791" i="3"/>
  <c r="O2791" i="3"/>
  <c r="P2791" i="3" s="1"/>
  <c r="S2790" i="3"/>
  <c r="R2790" i="3"/>
  <c r="O2790" i="3"/>
  <c r="P2790" i="3" s="1"/>
  <c r="S2789" i="3"/>
  <c r="R2789" i="3"/>
  <c r="O2789" i="3"/>
  <c r="P2789" i="3" s="1"/>
  <c r="R2780" i="3"/>
  <c r="O2780" i="3"/>
  <c r="P2780" i="3" s="1"/>
  <c r="R2779" i="3"/>
  <c r="O2779" i="3"/>
  <c r="P2779" i="3" s="1"/>
  <c r="R2778" i="3"/>
  <c r="O2778" i="3"/>
  <c r="P2778" i="3" s="1"/>
  <c r="R2777" i="3"/>
  <c r="O2777" i="3"/>
  <c r="P2777" i="3" s="1"/>
  <c r="R2776" i="3"/>
  <c r="O2776" i="3"/>
  <c r="P2776" i="3" s="1"/>
  <c r="R2775" i="3"/>
  <c r="O2775" i="3"/>
  <c r="P2775" i="3" s="1"/>
  <c r="R2774" i="3"/>
  <c r="O2774" i="3"/>
  <c r="P2774" i="3" s="1"/>
  <c r="R2787" i="3"/>
  <c r="O2787" i="3"/>
  <c r="P2787" i="3" s="1"/>
  <c r="R2786" i="3"/>
  <c r="O2786" i="3"/>
  <c r="P2786" i="3" s="1"/>
  <c r="R2772" i="3"/>
  <c r="O2772" i="3"/>
  <c r="P2772" i="3" s="1"/>
  <c r="F3771" i="4" l="1"/>
  <c r="G3771" i="4"/>
  <c r="H3771" i="4"/>
  <c r="I3771" i="4"/>
  <c r="X3771" i="4"/>
  <c r="AA3771" i="4" s="1"/>
  <c r="AC3772" i="4"/>
  <c r="AD3772" i="4" s="1"/>
  <c r="AE3772" i="4"/>
  <c r="AF3772" i="4"/>
  <c r="AC3773" i="4"/>
  <c r="AD3773" i="4" s="1"/>
  <c r="AE3773" i="4"/>
  <c r="AF3773" i="4"/>
  <c r="AC3774" i="4"/>
  <c r="AD3774" i="4" s="1"/>
  <c r="AE3774" i="4"/>
  <c r="AF3774" i="4"/>
  <c r="AC3777" i="4"/>
  <c r="AF3777" i="4"/>
  <c r="AC3778" i="4"/>
  <c r="AF3778" i="4"/>
  <c r="AC3779" i="4"/>
  <c r="AF3779" i="4"/>
  <c r="AC3780" i="4"/>
  <c r="AF3780" i="4"/>
  <c r="AC3781" i="4"/>
  <c r="AF3781" i="4"/>
  <c r="AC3782" i="4"/>
  <c r="AF3782" i="4"/>
  <c r="AC3783" i="4"/>
  <c r="AF3783" i="4"/>
  <c r="AC3784" i="4"/>
  <c r="AF3784" i="4"/>
  <c r="AC3785" i="4"/>
  <c r="AF3785" i="4"/>
  <c r="AC3786" i="4"/>
  <c r="AF3786" i="4"/>
  <c r="AC3787" i="4"/>
  <c r="AF3787" i="4"/>
  <c r="AC3788" i="4"/>
  <c r="AF3788" i="4"/>
  <c r="AC3789" i="4"/>
  <c r="AC3791" i="4"/>
  <c r="AF3791" i="4"/>
  <c r="AC3792" i="4"/>
  <c r="AF3792" i="4"/>
  <c r="AC3793" i="4"/>
  <c r="AF3793" i="4"/>
  <c r="AC3794" i="4"/>
  <c r="AF3794" i="4"/>
  <c r="D3771" i="4" l="1"/>
  <c r="AD3777" i="4"/>
  <c r="AD3782" i="4"/>
  <c r="AD3791" i="4"/>
  <c r="AD3786" i="4"/>
  <c r="AD3778" i="4"/>
  <c r="AD3794" i="4"/>
  <c r="AD3785" i="4"/>
  <c r="AD3781" i="4"/>
  <c r="AD3792" i="4"/>
  <c r="AD3787" i="4"/>
  <c r="AD3783" i="4"/>
  <c r="AD3779" i="4"/>
  <c r="AD3793" i="4"/>
  <c r="AD3788" i="4"/>
  <c r="AD3784" i="4"/>
  <c r="AD3780" i="4"/>
  <c r="F3746" i="4" l="1"/>
  <c r="G3746" i="4"/>
  <c r="H3746" i="4"/>
  <c r="I3746" i="4"/>
  <c r="X3746" i="4"/>
  <c r="AA3746" i="4" s="1"/>
  <c r="AC3747" i="4"/>
  <c r="AD3747" i="4" s="1"/>
  <c r="AE3747" i="4"/>
  <c r="AF3747" i="4"/>
  <c r="AC3748" i="4"/>
  <c r="AD3748" i="4" s="1"/>
  <c r="AE3748" i="4"/>
  <c r="AF3748" i="4"/>
  <c r="AC3749" i="4"/>
  <c r="AD3749" i="4" s="1"/>
  <c r="AE3749" i="4"/>
  <c r="AF3749" i="4"/>
  <c r="AC3751" i="4"/>
  <c r="AE3751" i="4"/>
  <c r="AF3751" i="4"/>
  <c r="AC3756" i="4"/>
  <c r="AC3757" i="4"/>
  <c r="AF3757" i="4"/>
  <c r="AC3758" i="4"/>
  <c r="AF3758" i="4"/>
  <c r="AC3759" i="4"/>
  <c r="AF3759" i="4"/>
  <c r="AC3760" i="4"/>
  <c r="AF3760" i="4"/>
  <c r="AC3761" i="4"/>
  <c r="AF3761" i="4"/>
  <c r="AC3762" i="4"/>
  <c r="AF3762" i="4"/>
  <c r="AC3763" i="4"/>
  <c r="AC3765" i="4"/>
  <c r="AF3765" i="4"/>
  <c r="AC3766" i="4"/>
  <c r="AF3766" i="4"/>
  <c r="AC3767" i="4"/>
  <c r="AF3767" i="4"/>
  <c r="AC3768" i="4"/>
  <c r="AF3768" i="4"/>
  <c r="AC3769" i="4"/>
  <c r="AF3769" i="4"/>
  <c r="D3746" i="4" l="1"/>
  <c r="AD3769" i="4"/>
  <c r="AD3767" i="4"/>
  <c r="AD3765" i="4"/>
  <c r="AD3762" i="4"/>
  <c r="AD3760" i="4"/>
  <c r="AD3758" i="4"/>
  <c r="AD3768" i="4"/>
  <c r="AD3766" i="4"/>
  <c r="AD3761" i="4"/>
  <c r="AD3759" i="4"/>
  <c r="AD3757" i="4"/>
  <c r="W2826" i="3" l="1"/>
  <c r="AE3884" i="4" s="1"/>
  <c r="S2826" i="3"/>
  <c r="R2826" i="3"/>
  <c r="O2826" i="3"/>
  <c r="U2826" i="3" s="1"/>
  <c r="W2825" i="3"/>
  <c r="AE3883" i="4" s="1"/>
  <c r="S2825" i="3"/>
  <c r="R2825" i="3"/>
  <c r="O2825" i="3"/>
  <c r="U2825" i="3" s="1"/>
  <c r="H19" i="9"/>
  <c r="G2820" i="3"/>
  <c r="F2820" i="3"/>
  <c r="W2820" i="3"/>
  <c r="AE4017" i="4" s="1"/>
  <c r="S2820" i="3"/>
  <c r="R2820" i="3"/>
  <c r="P2820" i="3"/>
  <c r="O2820" i="3"/>
  <c r="U2820" i="3" s="1"/>
  <c r="H2820" i="3"/>
  <c r="H2813" i="3"/>
  <c r="V2820" i="3" l="1"/>
  <c r="V2825" i="3"/>
  <c r="V2826" i="3"/>
  <c r="P2826" i="3"/>
  <c r="P2825" i="3"/>
  <c r="F3719" i="4" l="1"/>
  <c r="G3719" i="4"/>
  <c r="H3719" i="4"/>
  <c r="I3719" i="4"/>
  <c r="X3719" i="4"/>
  <c r="AA3719" i="4" s="1"/>
  <c r="AC3720" i="4"/>
  <c r="AD3720" i="4" s="1"/>
  <c r="AE3720" i="4"/>
  <c r="AF3720" i="4"/>
  <c r="AC3721" i="4"/>
  <c r="AD3721" i="4" s="1"/>
  <c r="AE3721" i="4"/>
  <c r="AF3721" i="4"/>
  <c r="AC3722" i="4"/>
  <c r="AD3722" i="4" s="1"/>
  <c r="AE3722" i="4"/>
  <c r="AF3722" i="4"/>
  <c r="AC3728" i="4"/>
  <c r="AF3728" i="4"/>
  <c r="AC3729" i="4"/>
  <c r="AC3730" i="4"/>
  <c r="AF3730" i="4"/>
  <c r="AC3732" i="4"/>
  <c r="AF3732" i="4"/>
  <c r="AC3733" i="4"/>
  <c r="AF3733" i="4"/>
  <c r="AC3734" i="4"/>
  <c r="AF3734" i="4"/>
  <c r="AC3735" i="4"/>
  <c r="AF3735" i="4"/>
  <c r="AC3736" i="4"/>
  <c r="AF3736" i="4"/>
  <c r="AC3737" i="4"/>
  <c r="AF3737" i="4"/>
  <c r="AC3738" i="4"/>
  <c r="AF3738" i="4"/>
  <c r="AC3739" i="4"/>
  <c r="AF3739" i="4"/>
  <c r="AC3740" i="4"/>
  <c r="AF3740" i="4"/>
  <c r="AC3741" i="4"/>
  <c r="AF3741" i="4"/>
  <c r="AC3742" i="4"/>
  <c r="AF3742" i="4"/>
  <c r="AC3743" i="4"/>
  <c r="AF3743" i="4"/>
  <c r="AC3744" i="4"/>
  <c r="AF3744" i="4"/>
  <c r="D3719" i="4" l="1"/>
  <c r="AD3733" i="4"/>
  <c r="AD3739" i="4"/>
  <c r="AD3742" i="4"/>
  <c r="AD3738" i="4"/>
  <c r="AD3734" i="4"/>
  <c r="AD3732" i="4"/>
  <c r="AD3743" i="4"/>
  <c r="AD3735" i="4"/>
  <c r="AD3730" i="4"/>
  <c r="AD3728" i="4"/>
  <c r="AD3740" i="4"/>
  <c r="AD3736" i="4"/>
  <c r="AD3744" i="4"/>
  <c r="AD3741" i="4"/>
  <c r="AD3737" i="4"/>
  <c r="S2613" i="3"/>
  <c r="R2613" i="3"/>
  <c r="O2613" i="3"/>
  <c r="P2613" i="3" s="1"/>
  <c r="F3693" i="4" l="1"/>
  <c r="G3693" i="4"/>
  <c r="H3693" i="4"/>
  <c r="I3693" i="4"/>
  <c r="X3693" i="4"/>
  <c r="AA3693" i="4" s="1"/>
  <c r="AC3694" i="4"/>
  <c r="AD3694" i="4" s="1"/>
  <c r="AE3694" i="4"/>
  <c r="AF3694" i="4"/>
  <c r="AC3696" i="4"/>
  <c r="AD3696" i="4" s="1"/>
  <c r="AE3696" i="4"/>
  <c r="AF3696" i="4"/>
  <c r="AC3702" i="4"/>
  <c r="AF3702" i="4"/>
  <c r="AC3703" i="4"/>
  <c r="AF3703" i="4"/>
  <c r="AC3704" i="4"/>
  <c r="AF3704" i="4"/>
  <c r="AC3705" i="4"/>
  <c r="AF3705" i="4"/>
  <c r="AC3707" i="4"/>
  <c r="AF3707" i="4"/>
  <c r="AC3708" i="4"/>
  <c r="AF3708" i="4"/>
  <c r="AC3709" i="4"/>
  <c r="AF3709" i="4"/>
  <c r="AC3710" i="4"/>
  <c r="AF3710" i="4"/>
  <c r="AC3711" i="4"/>
  <c r="AF3711" i="4"/>
  <c r="AC3712" i="4"/>
  <c r="AF3712" i="4"/>
  <c r="AC3713" i="4"/>
  <c r="AF3713" i="4"/>
  <c r="AC3714" i="4"/>
  <c r="AF3714" i="4"/>
  <c r="AC3715" i="4"/>
  <c r="AF3715" i="4"/>
  <c r="AC3716" i="4"/>
  <c r="AF3716" i="4"/>
  <c r="AC3717" i="4"/>
  <c r="AF3717" i="4"/>
  <c r="AD3714" i="4" l="1"/>
  <c r="AD3717" i="4"/>
  <c r="AD3713" i="4"/>
  <c r="AD3709" i="4"/>
  <c r="AD3704" i="4"/>
  <c r="AD3710" i="4"/>
  <c r="AD3705" i="4"/>
  <c r="AD3715" i="4"/>
  <c r="AD3711" i="4"/>
  <c r="AD3707" i="4"/>
  <c r="AD3702" i="4"/>
  <c r="AD3712" i="4"/>
  <c r="AD3708" i="4"/>
  <c r="AD3703" i="4"/>
  <c r="AD3716" i="4"/>
  <c r="D3693" i="4"/>
  <c r="W2620" i="3"/>
  <c r="AE4178" i="4" s="1"/>
  <c r="S2620" i="3"/>
  <c r="W2770" i="3"/>
  <c r="AE4005" i="4" s="1"/>
  <c r="S2770" i="3"/>
  <c r="U2770" i="3"/>
  <c r="W2769" i="3"/>
  <c r="AE4004" i="4" s="1"/>
  <c r="S2769" i="3"/>
  <c r="U2769" i="3"/>
  <c r="W2768" i="3"/>
  <c r="AE3950" i="4" s="1"/>
  <c r="S2768" i="3"/>
  <c r="W2767" i="3"/>
  <c r="AE3949" i="4" s="1"/>
  <c r="S2767" i="3"/>
  <c r="W2766" i="3"/>
  <c r="AE3948" i="4" s="1"/>
  <c r="S2766" i="3"/>
  <c r="U2766" i="3"/>
  <c r="W2765" i="3"/>
  <c r="AE3951" i="4" s="1"/>
  <c r="S2765" i="3"/>
  <c r="W2764" i="3"/>
  <c r="AE3947" i="4" s="1"/>
  <c r="S2764" i="3"/>
  <c r="U2764" i="3"/>
  <c r="W2763" i="3"/>
  <c r="AE3910" i="4" s="1"/>
  <c r="S2763" i="3"/>
  <c r="R2763" i="3"/>
  <c r="O2763" i="3"/>
  <c r="P2763" i="3" s="1"/>
  <c r="W2762" i="3"/>
  <c r="AE4105" i="4" s="1"/>
  <c r="S2762" i="3"/>
  <c r="U2762" i="3"/>
  <c r="W2761" i="3"/>
  <c r="AE4104" i="4" s="1"/>
  <c r="S2761" i="3"/>
  <c r="W2760" i="3"/>
  <c r="AE4008" i="4" s="1"/>
  <c r="S2760" i="3"/>
  <c r="W2759" i="3"/>
  <c r="AE4007" i="4" s="1"/>
  <c r="S2759" i="3"/>
  <c r="U2759" i="3"/>
  <c r="W2758" i="3"/>
  <c r="AE4006" i="4" s="1"/>
  <c r="S2758" i="3"/>
  <c r="U2758" i="3"/>
  <c r="W2757" i="3"/>
  <c r="AE3909" i="4" s="1"/>
  <c r="S2757" i="3"/>
  <c r="U2757" i="3"/>
  <c r="W2756" i="3"/>
  <c r="AE3908" i="4" s="1"/>
  <c r="S2756" i="3"/>
  <c r="W2755" i="3"/>
  <c r="AE3907" i="4" s="1"/>
  <c r="S2755" i="3"/>
  <c r="U2755" i="3"/>
  <c r="W2754" i="3"/>
  <c r="AE3906" i="4" s="1"/>
  <c r="S2754" i="3"/>
  <c r="U2754" i="3"/>
  <c r="W2753" i="3"/>
  <c r="AE3905" i="4" s="1"/>
  <c r="S2753" i="3"/>
  <c r="U2753" i="3"/>
  <c r="W2752" i="3"/>
  <c r="AE3904" i="4" s="1"/>
  <c r="S2752" i="3"/>
  <c r="W2751" i="3"/>
  <c r="AE3903" i="4" s="1"/>
  <c r="S2751" i="3"/>
  <c r="R2751" i="3"/>
  <c r="O2751" i="3"/>
  <c r="U2751" i="3" s="1"/>
  <c r="W2750" i="3"/>
  <c r="AE4108" i="4" s="1"/>
  <c r="W2749" i="3"/>
  <c r="AE4107" i="4" s="1"/>
  <c r="U2749" i="3"/>
  <c r="W2748" i="3"/>
  <c r="AE4106" i="4" s="1"/>
  <c r="U2748" i="3"/>
  <c r="W2747" i="3"/>
  <c r="U2747" i="3"/>
  <c r="W2746" i="3"/>
  <c r="W2745" i="3"/>
  <c r="W2744" i="3"/>
  <c r="S2744" i="3"/>
  <c r="R2744" i="3"/>
  <c r="O2744" i="3"/>
  <c r="U2744" i="3" s="1"/>
  <c r="W2619" i="3"/>
  <c r="AE4204" i="4" s="1"/>
  <c r="S2619" i="3"/>
  <c r="W2618" i="3"/>
  <c r="AE4177" i="4" s="1"/>
  <c r="S2618" i="3"/>
  <c r="W2617" i="3"/>
  <c r="S2617" i="3"/>
  <c r="U2617" i="3"/>
  <c r="W2616" i="3"/>
  <c r="AE4133" i="4" s="1"/>
  <c r="S2616" i="3"/>
  <c r="U2616" i="3"/>
  <c r="W2615" i="3"/>
  <c r="AE4132" i="4" s="1"/>
  <c r="S2615" i="3"/>
  <c r="W2614" i="3"/>
  <c r="AE4131" i="4" s="1"/>
  <c r="S2614" i="3"/>
  <c r="U2614" i="3"/>
  <c r="V2617" i="3" l="1"/>
  <c r="AE4176" i="4"/>
  <c r="V2753" i="3"/>
  <c r="V2755" i="3"/>
  <c r="V2615" i="3"/>
  <c r="V2749" i="3"/>
  <c r="V2764" i="3"/>
  <c r="V2747" i="3"/>
  <c r="AE3815" i="4"/>
  <c r="V2746" i="3"/>
  <c r="AE3814" i="4"/>
  <c r="V2745" i="3"/>
  <c r="AE3813" i="4"/>
  <c r="V2744" i="3"/>
  <c r="AE3812" i="4"/>
  <c r="V2616" i="3"/>
  <c r="V2748" i="3"/>
  <c r="V2754" i="3"/>
  <c r="V2765" i="3"/>
  <c r="V2766" i="3"/>
  <c r="V2767" i="3"/>
  <c r="V2768" i="3"/>
  <c r="V2769" i="3"/>
  <c r="V2770" i="3"/>
  <c r="V2620" i="3"/>
  <c r="V2752" i="3"/>
  <c r="V2762" i="3"/>
  <c r="V2763" i="3"/>
  <c r="V2618" i="3"/>
  <c r="V2619" i="3"/>
  <c r="V2750" i="3"/>
  <c r="V2756" i="3"/>
  <c r="V2757" i="3"/>
  <c r="V2758" i="3"/>
  <c r="V2614" i="3"/>
  <c r="V2751" i="3"/>
  <c r="V2759" i="3"/>
  <c r="V2760" i="3"/>
  <c r="V2761" i="3"/>
  <c r="AD3693" i="4"/>
  <c r="AK45" i="7" s="1"/>
  <c r="U2620" i="3"/>
  <c r="P2744" i="3"/>
  <c r="P2751" i="3"/>
  <c r="U2768" i="3"/>
  <c r="U2767" i="3"/>
  <c r="U2765" i="3"/>
  <c r="U2763" i="3"/>
  <c r="U2761" i="3"/>
  <c r="U2760" i="3"/>
  <c r="U2756" i="3"/>
  <c r="U2752" i="3"/>
  <c r="U2750" i="3"/>
  <c r="U2746" i="3"/>
  <c r="U2745" i="3"/>
  <c r="U2619" i="3"/>
  <c r="U2618" i="3"/>
  <c r="U2615" i="3"/>
  <c r="P2707" i="3" l="1"/>
  <c r="S601" i="3"/>
  <c r="N2730" i="3" l="1"/>
  <c r="W2632" i="3"/>
  <c r="V2632" i="3" s="1"/>
  <c r="U2632" i="3"/>
  <c r="S2632" i="3"/>
  <c r="R2632" i="3"/>
  <c r="P2632" i="3"/>
  <c r="F3671" i="4" l="1"/>
  <c r="G3671" i="4"/>
  <c r="H3671" i="4"/>
  <c r="I3671" i="4"/>
  <c r="X3671" i="4"/>
  <c r="AA3671" i="4" s="1"/>
  <c r="AC3672" i="4"/>
  <c r="AD3672" i="4" s="1"/>
  <c r="AE3672" i="4"/>
  <c r="AF3672" i="4"/>
  <c r="AC3673" i="4"/>
  <c r="AD3673" i="4" s="1"/>
  <c r="AE3673" i="4"/>
  <c r="AF3673" i="4"/>
  <c r="AC3674" i="4"/>
  <c r="AD3674" i="4" s="1"/>
  <c r="AE3674" i="4"/>
  <c r="AF3674" i="4"/>
  <c r="F3676" i="4"/>
  <c r="G3676" i="4"/>
  <c r="H3676" i="4"/>
  <c r="I3676" i="4"/>
  <c r="X3676" i="4"/>
  <c r="AA3676" i="4" s="1"/>
  <c r="AC3677" i="4"/>
  <c r="AD3677" i="4" s="1"/>
  <c r="AE3677" i="4"/>
  <c r="AF3677" i="4"/>
  <c r="AC3678" i="4"/>
  <c r="AD3678" i="4" s="1"/>
  <c r="AE3678" i="4"/>
  <c r="AF3678" i="4"/>
  <c r="AC3679" i="4"/>
  <c r="AD3679" i="4" s="1"/>
  <c r="AE3679" i="4"/>
  <c r="AF3679" i="4"/>
  <c r="F3681" i="4"/>
  <c r="G3681" i="4"/>
  <c r="H3681" i="4"/>
  <c r="I3681" i="4"/>
  <c r="X3681" i="4"/>
  <c r="AA3681" i="4" s="1"/>
  <c r="AC3682" i="4"/>
  <c r="AD3682" i="4" s="1"/>
  <c r="AE3682" i="4"/>
  <c r="AF3682" i="4"/>
  <c r="AC3683" i="4"/>
  <c r="AD3683" i="4" s="1"/>
  <c r="AE3683" i="4"/>
  <c r="AF3683" i="4"/>
  <c r="AC3684" i="4"/>
  <c r="AD3684" i="4" s="1"/>
  <c r="AE3684" i="4"/>
  <c r="AF3684" i="4"/>
  <c r="F3686" i="4"/>
  <c r="G3686" i="4"/>
  <c r="H3686" i="4"/>
  <c r="I3686" i="4"/>
  <c r="X3686" i="4"/>
  <c r="AA3686" i="4" s="1"/>
  <c r="AC3687" i="4"/>
  <c r="AD3687" i="4" s="1"/>
  <c r="AE3687" i="4"/>
  <c r="AF3687" i="4"/>
  <c r="AC3688" i="4"/>
  <c r="AD3688" i="4" s="1"/>
  <c r="AE3688" i="4"/>
  <c r="AF3688" i="4"/>
  <c r="AC3689" i="4"/>
  <c r="AE3689" i="4"/>
  <c r="AF3689" i="4"/>
  <c r="AC3690" i="4"/>
  <c r="AD3690" i="4" s="1"/>
  <c r="AE3690" i="4"/>
  <c r="AF3690" i="4"/>
  <c r="AC3691" i="4"/>
  <c r="AE3691" i="4"/>
  <c r="AF3691" i="4"/>
  <c r="D3671" i="4" l="1"/>
  <c r="D3676" i="4"/>
  <c r="D3681" i="4"/>
  <c r="D3686" i="4"/>
  <c r="AD3671" i="4"/>
  <c r="AG45" i="7" s="1"/>
  <c r="AD3686" i="4"/>
  <c r="AJ45" i="7" s="1"/>
  <c r="AD3676" i="4"/>
  <c r="AH45" i="7" s="1"/>
  <c r="AD3681" i="4"/>
  <c r="AI45" i="7" s="1"/>
  <c r="N2700" i="3"/>
  <c r="AC3669" i="4" l="1"/>
  <c r="AF3669" i="4"/>
  <c r="F3642" i="4"/>
  <c r="G3642" i="4"/>
  <c r="H3642" i="4"/>
  <c r="I3642" i="4"/>
  <c r="X3642" i="4"/>
  <c r="AA3642" i="4" s="1"/>
  <c r="AC3643" i="4"/>
  <c r="AD3643" i="4" s="1"/>
  <c r="AE3643" i="4"/>
  <c r="AF3643" i="4"/>
  <c r="AC3644" i="4"/>
  <c r="AD3644" i="4" s="1"/>
  <c r="AE3644" i="4"/>
  <c r="AF3644" i="4"/>
  <c r="AC3645" i="4"/>
  <c r="AD3645" i="4" s="1"/>
  <c r="AE3645" i="4"/>
  <c r="AF3645" i="4"/>
  <c r="AC3654" i="4"/>
  <c r="AF3654" i="4"/>
  <c r="AC3655" i="4"/>
  <c r="AF3655" i="4"/>
  <c r="AC3656" i="4"/>
  <c r="AF3656" i="4"/>
  <c r="AC3657" i="4"/>
  <c r="AF3657" i="4"/>
  <c r="AC3658" i="4"/>
  <c r="AF3658" i="4"/>
  <c r="AC3659" i="4"/>
  <c r="AF3659" i="4"/>
  <c r="AC3660" i="4"/>
  <c r="AF3660" i="4"/>
  <c r="AC3661" i="4"/>
  <c r="AF3661" i="4"/>
  <c r="AC3662" i="4"/>
  <c r="AF3662" i="4"/>
  <c r="AC3663" i="4"/>
  <c r="AF3663" i="4"/>
  <c r="AC3664" i="4"/>
  <c r="AF3664" i="4"/>
  <c r="AC3665" i="4"/>
  <c r="AC3666" i="4"/>
  <c r="AC3667" i="4"/>
  <c r="AF3667" i="4"/>
  <c r="AC3668" i="4"/>
  <c r="AF3668" i="4"/>
  <c r="AD3669" i="4" l="1"/>
  <c r="AD3654" i="4"/>
  <c r="AD3667" i="4"/>
  <c r="AD3663" i="4"/>
  <c r="AD3659" i="4"/>
  <c r="AD3655" i="4"/>
  <c r="AD3668" i="4"/>
  <c r="AD3664" i="4"/>
  <c r="AD3660" i="4"/>
  <c r="AD3658" i="4"/>
  <c r="AD3656" i="4"/>
  <c r="AD3661" i="4"/>
  <c r="D3642" i="4"/>
  <c r="AD3662" i="4"/>
  <c r="N2703" i="3" l="1"/>
  <c r="L2703" i="3" s="1"/>
  <c r="N2704" i="3"/>
  <c r="N2702" i="3"/>
  <c r="L2702" i="3" s="1"/>
  <c r="W2678" i="3"/>
  <c r="S2678" i="3"/>
  <c r="R2678" i="3"/>
  <c r="P2678" i="3"/>
  <c r="O2678" i="3"/>
  <c r="U2678" i="3" s="1"/>
  <c r="V2678" i="3" l="1"/>
  <c r="AE3668" i="4"/>
  <c r="N2655" i="3"/>
  <c r="N2657" i="3"/>
  <c r="N2631" i="3"/>
  <c r="F3615" i="4"/>
  <c r="G3615" i="4"/>
  <c r="H3615" i="4"/>
  <c r="I3615" i="4"/>
  <c r="AC3616" i="4"/>
  <c r="AD3616" i="4" s="1"/>
  <c r="AE3616" i="4"/>
  <c r="AF3616" i="4"/>
  <c r="AC3617" i="4"/>
  <c r="AD3617" i="4" s="1"/>
  <c r="AE3617" i="4"/>
  <c r="AF3617" i="4"/>
  <c r="AC3618" i="4"/>
  <c r="AD3618" i="4" s="1"/>
  <c r="AE3618" i="4"/>
  <c r="AF3618" i="4"/>
  <c r="AC3626" i="4"/>
  <c r="AF3626" i="4"/>
  <c r="AC3627" i="4"/>
  <c r="AF3627" i="4"/>
  <c r="Y3628" i="4"/>
  <c r="X3615" i="4" s="1"/>
  <c r="AA3615" i="4" s="1"/>
  <c r="AC3628" i="4"/>
  <c r="AC3630" i="4"/>
  <c r="AF3630" i="4"/>
  <c r="AC3631" i="4"/>
  <c r="AF3631" i="4"/>
  <c r="AC3632" i="4"/>
  <c r="AF3632" i="4"/>
  <c r="AC3633" i="4"/>
  <c r="AF3633" i="4"/>
  <c r="AC3634" i="4"/>
  <c r="AF3634" i="4"/>
  <c r="AC3635" i="4"/>
  <c r="AF3635" i="4"/>
  <c r="AC3636" i="4"/>
  <c r="AF3636" i="4"/>
  <c r="AC3637" i="4"/>
  <c r="AF3637" i="4"/>
  <c r="AC3638" i="4"/>
  <c r="AF3638" i="4"/>
  <c r="AC3639" i="4"/>
  <c r="AF3639" i="4"/>
  <c r="AC3640" i="4"/>
  <c r="L2633" i="3"/>
  <c r="N2633" i="3"/>
  <c r="D3615" i="4" l="1"/>
  <c r="AD3636" i="4"/>
  <c r="AD3632" i="4"/>
  <c r="AD3626" i="4"/>
  <c r="AD3635" i="4"/>
  <c r="AD3631" i="4"/>
  <c r="AD3637" i="4"/>
  <c r="AD3633" i="4"/>
  <c r="AD3638" i="4"/>
  <c r="AD3634" i="4"/>
  <c r="AD3630" i="4"/>
  <c r="AD3627" i="4"/>
  <c r="AD3639" i="4"/>
  <c r="W2613" i="3" l="1"/>
  <c r="U2613" i="3"/>
  <c r="W2612" i="3"/>
  <c r="S2612" i="3"/>
  <c r="R2612" i="3"/>
  <c r="O2612" i="3"/>
  <c r="U2612" i="3" s="1"/>
  <c r="W2611" i="3"/>
  <c r="S2611" i="3"/>
  <c r="R2611" i="3"/>
  <c r="O2611" i="3"/>
  <c r="P2611" i="3" s="1"/>
  <c r="V2611" i="3" l="1"/>
  <c r="AE3742" i="4"/>
  <c r="V2612" i="3"/>
  <c r="AE3743" i="4"/>
  <c r="V2613" i="3"/>
  <c r="AE3744" i="4"/>
  <c r="U2611" i="3"/>
  <c r="P2612" i="3"/>
  <c r="N2525" i="3" l="1"/>
  <c r="L2525" i="3" s="1"/>
  <c r="N2667" i="3"/>
  <c r="N2665" i="3"/>
  <c r="N2663" i="3"/>
  <c r="N2645" i="3"/>
  <c r="N2643" i="3"/>
  <c r="N2635" i="3"/>
  <c r="N2634" i="3"/>
  <c r="N2639" i="3"/>
  <c r="N2638" i="3"/>
  <c r="N2627" i="3"/>
  <c r="N2626" i="3"/>
  <c r="N2658" i="3"/>
  <c r="P2658" i="3" s="1"/>
  <c r="N2625" i="3"/>
  <c r="N2601" i="3"/>
  <c r="N2600" i="3"/>
  <c r="N2603" i="3"/>
  <c r="N2595" i="3"/>
  <c r="N2594" i="3"/>
  <c r="N2593" i="3"/>
  <c r="N2565" i="3"/>
  <c r="N2566" i="3"/>
  <c r="N2560" i="3"/>
  <c r="O2561" i="3"/>
  <c r="N2561" i="3" s="1"/>
  <c r="N2553" i="3"/>
  <c r="N2549" i="3"/>
  <c r="N2543" i="3"/>
  <c r="N2541" i="3"/>
  <c r="N2518" i="3"/>
  <c r="N2517" i="3"/>
  <c r="N2519" i="3"/>
  <c r="N2429" i="3"/>
  <c r="R2658" i="3" l="1"/>
  <c r="F3591" i="4" l="1"/>
  <c r="G3591" i="4"/>
  <c r="H3591" i="4"/>
  <c r="I3591" i="4"/>
  <c r="X3591" i="4"/>
  <c r="AA3591" i="4" s="1"/>
  <c r="AC3592" i="4"/>
  <c r="AD3592" i="4" s="1"/>
  <c r="AE3592" i="4"/>
  <c r="AF3592" i="4"/>
  <c r="AC3593" i="4"/>
  <c r="AD3593" i="4" s="1"/>
  <c r="AE3593" i="4"/>
  <c r="AF3593" i="4"/>
  <c r="AC3597" i="4"/>
  <c r="AE3597" i="4"/>
  <c r="AF3597" i="4"/>
  <c r="AC3600" i="4"/>
  <c r="AF3600" i="4"/>
  <c r="AC3601" i="4"/>
  <c r="AF3601" i="4"/>
  <c r="AC3602" i="4"/>
  <c r="AF3602" i="4"/>
  <c r="AC3603" i="4"/>
  <c r="AF3603" i="4"/>
  <c r="AC3604" i="4"/>
  <c r="AF3604" i="4"/>
  <c r="AC3605" i="4"/>
  <c r="AF3605" i="4"/>
  <c r="AC3606" i="4"/>
  <c r="AF3606" i="4"/>
  <c r="AC3607" i="4"/>
  <c r="AE3607" i="4"/>
  <c r="AF3607" i="4"/>
  <c r="AC3608" i="4"/>
  <c r="AF3608" i="4"/>
  <c r="AC3609" i="4"/>
  <c r="AF3609" i="4"/>
  <c r="AC3610" i="4"/>
  <c r="AF3610" i="4"/>
  <c r="AC3611" i="4"/>
  <c r="AF3611" i="4"/>
  <c r="AC3612" i="4"/>
  <c r="AF3612" i="4"/>
  <c r="AC3613" i="4"/>
  <c r="AF3613" i="4"/>
  <c r="D3591" i="4" l="1"/>
  <c r="AD3604" i="4"/>
  <c r="AD3600" i="4"/>
  <c r="AD3608" i="4"/>
  <c r="AD3612" i="4"/>
  <c r="AD3613" i="4"/>
  <c r="AD3609" i="4"/>
  <c r="AD3605" i="4"/>
  <c r="AD3601" i="4"/>
  <c r="AD3610" i="4"/>
  <c r="AD3606" i="4"/>
  <c r="AD3602" i="4"/>
  <c r="AD3611" i="4"/>
  <c r="AD3607" i="4"/>
  <c r="AD3603" i="4"/>
  <c r="S2661" i="3"/>
  <c r="R2661" i="3"/>
  <c r="O2661" i="3"/>
  <c r="AD3591" i="4" l="1"/>
  <c r="AD45" i="7" s="1"/>
  <c r="N2434" i="3" l="1"/>
  <c r="L2434" i="3" s="1"/>
  <c r="W2395" i="3"/>
  <c r="V2395" i="3" s="1"/>
  <c r="U2395" i="3"/>
  <c r="S2395" i="3"/>
  <c r="N2395" i="3"/>
  <c r="P2395" i="3" s="1"/>
  <c r="R2395" i="3" l="1"/>
  <c r="F3560" i="4" l="1"/>
  <c r="G3560" i="4"/>
  <c r="H3560" i="4"/>
  <c r="I3560" i="4"/>
  <c r="X3560" i="4"/>
  <c r="AA3560" i="4" s="1"/>
  <c r="AC3561" i="4"/>
  <c r="AD3561" i="4" s="1"/>
  <c r="AE3561" i="4"/>
  <c r="AF3561" i="4"/>
  <c r="AC3562" i="4"/>
  <c r="AD3562" i="4" s="1"/>
  <c r="AE3562" i="4"/>
  <c r="AF3562" i="4"/>
  <c r="AC3569" i="4"/>
  <c r="AF3569" i="4"/>
  <c r="AC3570" i="4"/>
  <c r="AF3570" i="4"/>
  <c r="AC3571" i="4"/>
  <c r="AF3571" i="4"/>
  <c r="AC3572" i="4"/>
  <c r="AF3572" i="4"/>
  <c r="AC3573" i="4"/>
  <c r="AF3573" i="4"/>
  <c r="AC3574" i="4"/>
  <c r="AF3574" i="4"/>
  <c r="AC3575" i="4"/>
  <c r="AF3575" i="4"/>
  <c r="AC3576" i="4"/>
  <c r="AF3576" i="4"/>
  <c r="AC3577" i="4"/>
  <c r="AF3577" i="4"/>
  <c r="AC3578" i="4"/>
  <c r="AF3578" i="4"/>
  <c r="AC3579" i="4"/>
  <c r="AF3579" i="4"/>
  <c r="AC3580" i="4"/>
  <c r="AF3580" i="4"/>
  <c r="AC3581" i="4"/>
  <c r="AF3581" i="4"/>
  <c r="AC3582" i="4"/>
  <c r="AC3583" i="4"/>
  <c r="AF3583" i="4"/>
  <c r="AC3584" i="4"/>
  <c r="AF3584" i="4"/>
  <c r="AC3585" i="4"/>
  <c r="AF3585" i="4"/>
  <c r="AC3586" i="4"/>
  <c r="AF3586" i="4"/>
  <c r="AC3587" i="4"/>
  <c r="AF3587" i="4"/>
  <c r="AC3588" i="4"/>
  <c r="AF3588" i="4"/>
  <c r="AC3589" i="4"/>
  <c r="AF3589" i="4"/>
  <c r="D3560" i="4" l="1"/>
  <c r="AD3579" i="4"/>
  <c r="AD3575" i="4"/>
  <c r="AD3571" i="4"/>
  <c r="AD3587" i="4"/>
  <c r="AD3583" i="4"/>
  <c r="AD3584" i="4"/>
  <c r="AD3580" i="4"/>
  <c r="AD3576" i="4"/>
  <c r="AD3572" i="4"/>
  <c r="AD3585" i="4"/>
  <c r="AD3581" i="4"/>
  <c r="AD3577" i="4"/>
  <c r="AD3573" i="4"/>
  <c r="AD3569" i="4"/>
  <c r="AD3586" i="4"/>
  <c r="AD3578" i="4"/>
  <c r="AD3574" i="4"/>
  <c r="AD3570" i="4"/>
  <c r="AD3588" i="4"/>
  <c r="AD3589" i="4"/>
  <c r="R2610" i="3" l="1"/>
  <c r="O2610" i="3"/>
  <c r="P2610" i="3" s="1"/>
  <c r="R2609" i="3"/>
  <c r="O2609" i="3"/>
  <c r="P2609" i="3" s="1"/>
  <c r="R2637" i="3"/>
  <c r="O2637" i="3"/>
  <c r="P2637" i="3" s="1"/>
  <c r="O2535" i="3" l="1"/>
  <c r="O2532" i="3"/>
  <c r="R2537" i="3"/>
  <c r="O2537" i="3"/>
  <c r="P2537" i="3" s="1"/>
  <c r="R2536" i="3"/>
  <c r="O2536" i="3"/>
  <c r="P2536" i="3" s="1"/>
  <c r="R2534" i="3"/>
  <c r="O2534" i="3"/>
  <c r="P2534" i="3" s="1"/>
  <c r="R2533" i="3"/>
  <c r="O2533" i="3"/>
  <c r="P2533" i="3" s="1"/>
  <c r="R2531" i="3"/>
  <c r="O2531" i="3"/>
  <c r="P2531" i="3" s="1"/>
  <c r="R2591" i="3"/>
  <c r="O2591" i="3"/>
  <c r="P2591" i="3" s="1"/>
  <c r="R2590" i="3"/>
  <c r="O2590" i="3"/>
  <c r="P2590" i="3" s="1"/>
  <c r="R2589" i="3"/>
  <c r="O2589" i="3"/>
  <c r="P2589" i="3" s="1"/>
  <c r="R2588" i="3"/>
  <c r="O2588" i="3"/>
  <c r="P2588" i="3" s="1"/>
  <c r="R2587" i="3"/>
  <c r="O2587" i="3"/>
  <c r="P2587" i="3" s="1"/>
  <c r="R2586" i="3"/>
  <c r="O2586" i="3"/>
  <c r="P2586" i="3" s="1"/>
  <c r="R2585" i="3"/>
  <c r="O2585" i="3"/>
  <c r="P2585" i="3" s="1"/>
  <c r="F3531" i="4" l="1"/>
  <c r="X3531" i="4"/>
  <c r="AA3531" i="4" s="1"/>
  <c r="AC3532" i="4"/>
  <c r="AD3532" i="4" s="1"/>
  <c r="AE3532" i="4"/>
  <c r="AF3532" i="4"/>
  <c r="AC3533" i="4"/>
  <c r="AD3533" i="4" s="1"/>
  <c r="AE3533" i="4"/>
  <c r="AF3533" i="4"/>
  <c r="AC3534" i="4"/>
  <c r="AD3534" i="4" s="1"/>
  <c r="AE3534" i="4"/>
  <c r="AF3534" i="4"/>
  <c r="AC3543" i="4"/>
  <c r="AF3543" i="4"/>
  <c r="AC3544" i="4"/>
  <c r="AF3544" i="4"/>
  <c r="G3545" i="4"/>
  <c r="H3545" i="4"/>
  <c r="I3545" i="4"/>
  <c r="AC3545" i="4"/>
  <c r="AF3545" i="4"/>
  <c r="AC3546" i="4"/>
  <c r="AF3546" i="4"/>
  <c r="AC3547" i="4"/>
  <c r="AF3547" i="4"/>
  <c r="AC3548" i="4"/>
  <c r="AF3548" i="4"/>
  <c r="AC3549" i="4"/>
  <c r="AF3549" i="4"/>
  <c r="AC3550" i="4"/>
  <c r="AC3551" i="4"/>
  <c r="AF3551" i="4"/>
  <c r="AC3552" i="4"/>
  <c r="AF3552" i="4"/>
  <c r="AC3553" i="4"/>
  <c r="AF3553" i="4"/>
  <c r="AC3554" i="4"/>
  <c r="AF3554" i="4"/>
  <c r="AC3555" i="4"/>
  <c r="AF3555" i="4"/>
  <c r="AC3556" i="4"/>
  <c r="AF3556" i="4"/>
  <c r="AC3557" i="4"/>
  <c r="AF3557" i="4"/>
  <c r="G3558" i="4"/>
  <c r="H3558" i="4"/>
  <c r="I3558" i="4"/>
  <c r="AC3558" i="4"/>
  <c r="AF3558" i="4"/>
  <c r="H3531" i="4" l="1"/>
  <c r="AD3549" i="4"/>
  <c r="AD3545" i="4"/>
  <c r="AD3557" i="4"/>
  <c r="AD3553" i="4"/>
  <c r="AD3543" i="4"/>
  <c r="AD3556" i="4"/>
  <c r="AD3554" i="4"/>
  <c r="AD3546" i="4"/>
  <c r="I3531" i="4"/>
  <c r="AD3558" i="4"/>
  <c r="AD3555" i="4"/>
  <c r="AD3551" i="4"/>
  <c r="AD3547" i="4"/>
  <c r="AD3544" i="4"/>
  <c r="AD3552" i="4"/>
  <c r="AD3548" i="4"/>
  <c r="G3531" i="4"/>
  <c r="W2637" i="3"/>
  <c r="AE3666" i="4" s="1"/>
  <c r="S2637" i="3"/>
  <c r="U2637" i="3"/>
  <c r="L2637" i="3"/>
  <c r="H2637" i="3"/>
  <c r="G2637" i="3"/>
  <c r="F2637" i="3"/>
  <c r="L2636" i="3"/>
  <c r="AF3665" i="4" s="1"/>
  <c r="AD3665" i="4" s="1"/>
  <c r="H2636" i="3"/>
  <c r="G2636" i="3"/>
  <c r="F2636" i="3"/>
  <c r="V2637" i="3" l="1"/>
  <c r="AF3666" i="4"/>
  <c r="AD3666" i="4" s="1"/>
  <c r="AD3642" i="4" s="1"/>
  <c r="AF45" i="7" s="1"/>
  <c r="D3531" i="4"/>
  <c r="S2604" i="3"/>
  <c r="R2604" i="3"/>
  <c r="O2604" i="3"/>
  <c r="P2604" i="3" s="1"/>
  <c r="U2604" i="3" l="1"/>
  <c r="F3508" i="4" l="1"/>
  <c r="AC3509" i="4"/>
  <c r="AD3509" i="4" s="1"/>
  <c r="AE3509" i="4"/>
  <c r="AF3509" i="4"/>
  <c r="AC3510" i="4"/>
  <c r="AD3510" i="4" s="1"/>
  <c r="AE3510" i="4"/>
  <c r="AF3510" i="4"/>
  <c r="AC3511" i="4"/>
  <c r="AD3511" i="4" s="1"/>
  <c r="AE3511" i="4"/>
  <c r="AF3511" i="4"/>
  <c r="AC3512" i="4"/>
  <c r="AE3512" i="4"/>
  <c r="AF3512" i="4"/>
  <c r="G3518" i="4"/>
  <c r="G3508" i="4" s="1"/>
  <c r="H3518" i="4"/>
  <c r="H3508" i="4" s="1"/>
  <c r="I3518" i="4"/>
  <c r="I3508" i="4" s="1"/>
  <c r="Y3518" i="4"/>
  <c r="X3508" i="4" s="1"/>
  <c r="AA3508" i="4" s="1"/>
  <c r="AC3518" i="4"/>
  <c r="AF3518" i="4"/>
  <c r="AC3519" i="4"/>
  <c r="AF3519" i="4"/>
  <c r="AC3520" i="4"/>
  <c r="AF3520" i="4"/>
  <c r="AC3521" i="4"/>
  <c r="AF3521" i="4"/>
  <c r="AC3522" i="4"/>
  <c r="AF3522" i="4"/>
  <c r="AC3523" i="4"/>
  <c r="AF3523" i="4"/>
  <c r="AC3524" i="4"/>
  <c r="AF3524" i="4"/>
  <c r="AC3525" i="4"/>
  <c r="AF3525" i="4"/>
  <c r="AC3526" i="4"/>
  <c r="AF3526" i="4"/>
  <c r="AC3527" i="4"/>
  <c r="AF3527" i="4"/>
  <c r="AC3528" i="4"/>
  <c r="AF3528" i="4"/>
  <c r="AC3529" i="4"/>
  <c r="AF3529" i="4"/>
  <c r="AG3529" i="4"/>
  <c r="AD3522" i="4" l="1"/>
  <c r="AD3526" i="4"/>
  <c r="AD3529" i="4"/>
  <c r="AD3518" i="4"/>
  <c r="AD3525" i="4"/>
  <c r="AD3521" i="4"/>
  <c r="AD3527" i="4"/>
  <c r="AD3523" i="4"/>
  <c r="AD3519" i="4"/>
  <c r="AD3528" i="4"/>
  <c r="AD3524" i="4"/>
  <c r="AD3520" i="4"/>
  <c r="D3508" i="4"/>
  <c r="AD3508" i="4" l="1"/>
  <c r="AA45" i="7" s="1"/>
  <c r="W2604" i="3"/>
  <c r="V2604" i="3" l="1"/>
  <c r="AE3613" i="4"/>
  <c r="O2486" i="3" l="1"/>
  <c r="H2591" i="3" l="1"/>
  <c r="G2591" i="3"/>
  <c r="F2591" i="3"/>
  <c r="H2590" i="3"/>
  <c r="G2590" i="3"/>
  <c r="F2590" i="3"/>
  <c r="H2589" i="3"/>
  <c r="G2589" i="3"/>
  <c r="F2589" i="3"/>
  <c r="H2588" i="3"/>
  <c r="G2588" i="3"/>
  <c r="F2588" i="3"/>
  <c r="H2587" i="3"/>
  <c r="G2587" i="3"/>
  <c r="F2587" i="3"/>
  <c r="H2586" i="3"/>
  <c r="G2586" i="3"/>
  <c r="F2586" i="3"/>
  <c r="H2585" i="3"/>
  <c r="G2585" i="3"/>
  <c r="F2585" i="3"/>
  <c r="H2584" i="3"/>
  <c r="G2584" i="3"/>
  <c r="F2584" i="3"/>
  <c r="O2436" i="3" l="1"/>
  <c r="N2580" i="3"/>
  <c r="L2580" i="3" s="1"/>
  <c r="AF3582" i="4" s="1"/>
  <c r="AD3582" i="4" s="1"/>
  <c r="AD3560" i="4" s="1"/>
  <c r="AC45" i="7" s="1"/>
  <c r="F3489" i="4"/>
  <c r="AC3490" i="4"/>
  <c r="AD3490" i="4" s="1"/>
  <c r="AE3490" i="4"/>
  <c r="AF3490" i="4"/>
  <c r="AC3491" i="4"/>
  <c r="AD3491" i="4" s="1"/>
  <c r="AE3491" i="4"/>
  <c r="AF3491" i="4"/>
  <c r="Y3492" i="4"/>
  <c r="AC3493" i="4"/>
  <c r="AF3493" i="4"/>
  <c r="AC3494" i="4"/>
  <c r="AF3494" i="4"/>
  <c r="AC3495" i="4"/>
  <c r="AF3495" i="4"/>
  <c r="AC3496" i="4"/>
  <c r="AF3496" i="4"/>
  <c r="AC3497" i="4"/>
  <c r="AF3497" i="4"/>
  <c r="AC3498" i="4"/>
  <c r="AF3498" i="4"/>
  <c r="AC3499" i="4"/>
  <c r="AF3499" i="4"/>
  <c r="AC3500" i="4"/>
  <c r="AF3500" i="4"/>
  <c r="AC3501" i="4"/>
  <c r="AF3501" i="4"/>
  <c r="AC3502" i="4"/>
  <c r="AF3502" i="4"/>
  <c r="G3503" i="4"/>
  <c r="H3503" i="4"/>
  <c r="I3503" i="4"/>
  <c r="AC3503" i="4"/>
  <c r="AF3503" i="4"/>
  <c r="G3504" i="4"/>
  <c r="H3504" i="4"/>
  <c r="I3504" i="4"/>
  <c r="Y3504" i="4"/>
  <c r="AC3504" i="4"/>
  <c r="AF3504" i="4"/>
  <c r="AC3505" i="4"/>
  <c r="AF3505" i="4"/>
  <c r="G3506" i="4"/>
  <c r="H3506" i="4"/>
  <c r="I3506" i="4"/>
  <c r="AC3506" i="4"/>
  <c r="AF3506" i="4"/>
  <c r="G3489" i="4" l="1"/>
  <c r="I3489" i="4"/>
  <c r="H3489" i="4"/>
  <c r="X3489" i="4"/>
  <c r="AA3489" i="4" s="1"/>
  <c r="AD3493" i="4"/>
  <c r="AD3504" i="4"/>
  <c r="AD3501" i="4"/>
  <c r="AD3497" i="4"/>
  <c r="AD3506" i="4"/>
  <c r="AD3505" i="4"/>
  <c r="AD3503" i="4"/>
  <c r="AD3500" i="4"/>
  <c r="AD3496" i="4"/>
  <c r="AD3502" i="4"/>
  <c r="AD3498" i="4"/>
  <c r="AD3494" i="4"/>
  <c r="AD3499" i="4"/>
  <c r="AD3495" i="4"/>
  <c r="N2540" i="3"/>
  <c r="L2540" i="3" s="1"/>
  <c r="AF3550" i="4" s="1"/>
  <c r="AD3550" i="4" s="1"/>
  <c r="AD3531" i="4" s="1"/>
  <c r="AB45" i="7" s="1"/>
  <c r="D3489" i="4" l="1"/>
  <c r="AD3489" i="4"/>
  <c r="Z45" i="7" s="1"/>
  <c r="N2548" i="3"/>
  <c r="L2548" i="3" s="1"/>
  <c r="N2542" i="3"/>
  <c r="L2542" i="3" s="1"/>
  <c r="N2576" i="3" l="1"/>
  <c r="L2576" i="3" s="1"/>
  <c r="N2575" i="3"/>
  <c r="L2575" i="3" s="1"/>
  <c r="H2537" i="3"/>
  <c r="G2537" i="3"/>
  <c r="F2537" i="3"/>
  <c r="G2536" i="3"/>
  <c r="F2536" i="3"/>
  <c r="H2536" i="3"/>
  <c r="H2535" i="3"/>
  <c r="G2535" i="3"/>
  <c r="F2535" i="3"/>
  <c r="H2534" i="3"/>
  <c r="G2534" i="3"/>
  <c r="F2534" i="3"/>
  <c r="H2533" i="3"/>
  <c r="G2533" i="3"/>
  <c r="F2533" i="3"/>
  <c r="H2532" i="3"/>
  <c r="G2532" i="3"/>
  <c r="F2532" i="3"/>
  <c r="H2531" i="3"/>
  <c r="G2531" i="3"/>
  <c r="F2531" i="3"/>
  <c r="H2530" i="3"/>
  <c r="G2530" i="3"/>
  <c r="F2530" i="3"/>
  <c r="L2535" i="3"/>
  <c r="AF3756" i="4" s="1"/>
  <c r="AD3756" i="4" s="1"/>
  <c r="L2534" i="3"/>
  <c r="AF3729" i="4" s="1"/>
  <c r="AD3729" i="4" s="1"/>
  <c r="AD3719" i="4" s="1"/>
  <c r="AL45" i="7" s="1"/>
  <c r="L2533" i="3"/>
  <c r="AF3789" i="4" s="1"/>
  <c r="AD3789" i="4" s="1"/>
  <c r="AD3771" i="4" s="1"/>
  <c r="AN45" i="7" s="1"/>
  <c r="L2532" i="3"/>
  <c r="AF3763" i="4" s="1"/>
  <c r="AD3763" i="4" s="1"/>
  <c r="L2531" i="3"/>
  <c r="AF3640" i="4" s="1"/>
  <c r="AD3640" i="4" s="1"/>
  <c r="L2530" i="3"/>
  <c r="AF3628" i="4" s="1"/>
  <c r="AD3628" i="4" s="1"/>
  <c r="W2537" i="3"/>
  <c r="AE4032" i="4" s="1"/>
  <c r="S2537" i="3"/>
  <c r="U2537" i="3"/>
  <c r="W2535" i="3"/>
  <c r="AE3756" i="4" s="1"/>
  <c r="S2535" i="3"/>
  <c r="R2535" i="3"/>
  <c r="U2535" i="3"/>
  <c r="W2533" i="3"/>
  <c r="AE3789" i="4" s="1"/>
  <c r="S2533" i="3"/>
  <c r="U2533" i="3"/>
  <c r="W2532" i="3"/>
  <c r="AE3763" i="4" s="1"/>
  <c r="S2532" i="3"/>
  <c r="R2532" i="3"/>
  <c r="P2532" i="3"/>
  <c r="U2532" i="3"/>
  <c r="W2531" i="3"/>
  <c r="AE3640" i="4" s="1"/>
  <c r="S2531" i="3"/>
  <c r="U2531" i="3"/>
  <c r="AD3746" i="4" l="1"/>
  <c r="AM45" i="7" s="1"/>
  <c r="AD3615" i="4"/>
  <c r="AE45" i="7" s="1"/>
  <c r="P2535" i="3"/>
  <c r="V2532" i="3"/>
  <c r="V2537" i="3"/>
  <c r="V2535" i="3"/>
  <c r="V2531" i="3"/>
  <c r="V2533" i="3"/>
  <c r="F3457" i="4"/>
  <c r="AC3458" i="4"/>
  <c r="AD3458" i="4" s="1"/>
  <c r="AE3458" i="4"/>
  <c r="AF3458" i="4"/>
  <c r="AC3459" i="4"/>
  <c r="AD3459" i="4" s="1"/>
  <c r="AE3459" i="4"/>
  <c r="AF3459" i="4"/>
  <c r="AC3460" i="4"/>
  <c r="AD3460" i="4" s="1"/>
  <c r="AE3460" i="4"/>
  <c r="AF3460" i="4"/>
  <c r="AC3461" i="4"/>
  <c r="AE3461" i="4"/>
  <c r="AF3461" i="4"/>
  <c r="AC3464" i="4"/>
  <c r="AF3464" i="4"/>
  <c r="AC3465" i="4"/>
  <c r="AF3465" i="4"/>
  <c r="AC3466" i="4"/>
  <c r="AF3466" i="4"/>
  <c r="AC3467" i="4"/>
  <c r="AF3467" i="4"/>
  <c r="G3468" i="4"/>
  <c r="G3457" i="4" s="1"/>
  <c r="H3468" i="4"/>
  <c r="H3457" i="4" s="1"/>
  <c r="I3468" i="4"/>
  <c r="I3457" i="4" s="1"/>
  <c r="Y3468" i="4"/>
  <c r="X3457" i="4" s="1"/>
  <c r="AA3457" i="4" s="1"/>
  <c r="AC3468" i="4"/>
  <c r="AF3468" i="4"/>
  <c r="AC3469" i="4"/>
  <c r="AF3469" i="4"/>
  <c r="AC3470" i="4"/>
  <c r="AF3470" i="4"/>
  <c r="AC3471" i="4"/>
  <c r="AF3471" i="4"/>
  <c r="AC3472" i="4"/>
  <c r="AF3472" i="4"/>
  <c r="AC3473" i="4"/>
  <c r="AF3473" i="4"/>
  <c r="AC3474" i="4"/>
  <c r="AF3474" i="4"/>
  <c r="AC3475" i="4"/>
  <c r="AF3475" i="4"/>
  <c r="AC3477" i="4"/>
  <c r="AF3477" i="4"/>
  <c r="AC3478" i="4"/>
  <c r="AF3478" i="4"/>
  <c r="AC3481" i="4"/>
  <c r="AF3481" i="4"/>
  <c r="AC3482" i="4"/>
  <c r="AF3482" i="4"/>
  <c r="AC3483" i="4"/>
  <c r="AF3483" i="4"/>
  <c r="AC3484" i="4"/>
  <c r="AF3484" i="4"/>
  <c r="AC3485" i="4"/>
  <c r="AF3485" i="4"/>
  <c r="AC3486" i="4"/>
  <c r="AF3486" i="4"/>
  <c r="AC3487" i="4"/>
  <c r="AF3487" i="4"/>
  <c r="AD3464" i="4" l="1"/>
  <c r="AD3485" i="4"/>
  <c r="AD3481" i="4"/>
  <c r="AD3474" i="4"/>
  <c r="AD3470" i="4"/>
  <c r="AD3486" i="4"/>
  <c r="AD3482" i="4"/>
  <c r="AD3475" i="4"/>
  <c r="AD3471" i="4"/>
  <c r="AD3467" i="4"/>
  <c r="AD3487" i="4"/>
  <c r="AD3483" i="4"/>
  <c r="AD3477" i="4"/>
  <c r="AD3472" i="4"/>
  <c r="AD3468" i="4"/>
  <c r="AD3484" i="4"/>
  <c r="AD3478" i="4"/>
  <c r="AD3473" i="4"/>
  <c r="AD3469" i="4"/>
  <c r="AD3465" i="4"/>
  <c r="AD3466" i="4"/>
  <c r="D3457" i="4"/>
  <c r="AD3457" i="4" l="1"/>
  <c r="Y45" i="7" s="1"/>
  <c r="W2562" i="3"/>
  <c r="S2562" i="3"/>
  <c r="R2562" i="3"/>
  <c r="O2562" i="3"/>
  <c r="U2562" i="3" s="1"/>
  <c r="V2562" i="3" l="1"/>
  <c r="AE3581" i="4"/>
  <c r="P2562" i="3"/>
  <c r="N2497" i="3" l="1"/>
  <c r="L2539" i="3" l="1"/>
  <c r="N2522" i="3"/>
  <c r="N2509" i="3"/>
  <c r="N2501" i="3" l="1"/>
  <c r="L2501" i="3" s="1"/>
  <c r="N2491" i="3"/>
  <c r="L2491" i="3" s="1"/>
  <c r="O2478" i="3"/>
  <c r="N2486" i="3"/>
  <c r="N2485" i="3"/>
  <c r="N2484" i="3"/>
  <c r="N2482" i="3"/>
  <c r="N2480" i="3"/>
  <c r="N2481" i="3"/>
  <c r="N2469" i="3"/>
  <c r="N2462" i="3"/>
  <c r="O2457" i="3"/>
  <c r="N2453" i="3"/>
  <c r="N2452" i="3"/>
  <c r="L2447" i="3"/>
  <c r="N2446" i="3"/>
  <c r="N2445" i="3"/>
  <c r="N2439" i="3"/>
  <c r="N2435" i="3"/>
  <c r="N2433" i="3"/>
  <c r="N2426" i="3"/>
  <c r="N2423" i="3"/>
  <c r="N2412" i="3"/>
  <c r="L2412" i="3" s="1"/>
  <c r="N2409" i="3"/>
  <c r="L2409" i="3" s="1"/>
  <c r="N2404" i="3"/>
  <c r="N2403" i="3"/>
  <c r="N2402" i="3"/>
  <c r="N2398" i="3"/>
  <c r="N2397" i="3"/>
  <c r="N2394" i="3"/>
  <c r="N2393" i="3"/>
  <c r="L2393" i="3"/>
  <c r="N2391" i="3"/>
  <c r="L2390" i="3"/>
  <c r="N2389" i="3"/>
  <c r="N2383" i="3"/>
  <c r="L2384" i="3"/>
  <c r="N2377" i="3"/>
  <c r="N2376" i="3"/>
  <c r="N2374" i="3"/>
  <c r="N2368" i="3"/>
  <c r="N2358" i="3"/>
  <c r="N2361" i="3"/>
  <c r="L2361" i="3" s="1"/>
  <c r="N2347" i="3"/>
  <c r="N2346" i="3"/>
  <c r="N2345" i="3"/>
  <c r="N2344" i="3"/>
  <c r="N2342" i="3"/>
  <c r="N2341" i="3"/>
  <c r="N2338" i="3"/>
  <c r="N2326" i="3"/>
  <c r="N2325" i="3"/>
  <c r="N2324" i="3"/>
  <c r="N2315" i="3"/>
  <c r="N2313" i="3"/>
  <c r="N2333" i="3"/>
  <c r="N2332" i="3"/>
  <c r="F429" i="6" l="1"/>
  <c r="E428" i="6"/>
  <c r="F428" i="6" s="1"/>
  <c r="E427" i="6"/>
  <c r="F427" i="6" s="1"/>
  <c r="E426" i="6"/>
  <c r="F426" i="6" s="1"/>
  <c r="E425" i="6"/>
  <c r="F425" i="6" s="1"/>
  <c r="F3433" i="4" l="1"/>
  <c r="AC3434" i="4"/>
  <c r="AD3434" i="4" s="1"/>
  <c r="AE3434" i="4"/>
  <c r="AF3434" i="4"/>
  <c r="AC3435" i="4"/>
  <c r="AD3435" i="4" s="1"/>
  <c r="AE3435" i="4"/>
  <c r="AF3435" i="4"/>
  <c r="AC3436" i="4"/>
  <c r="AE3436" i="4"/>
  <c r="AF3436" i="4"/>
  <c r="AC3437" i="4"/>
  <c r="AF3437" i="4"/>
  <c r="AC3438" i="4"/>
  <c r="AF3438" i="4"/>
  <c r="AC3439" i="4"/>
  <c r="AF3439" i="4"/>
  <c r="AC3440" i="4"/>
  <c r="AF3440" i="4"/>
  <c r="AC3441" i="4"/>
  <c r="AF3441" i="4"/>
  <c r="AC3442" i="4"/>
  <c r="AF3442" i="4"/>
  <c r="AC3443" i="4"/>
  <c r="AF3443" i="4"/>
  <c r="G3444" i="4"/>
  <c r="G3433" i="4" s="1"/>
  <c r="H3444" i="4"/>
  <c r="H3433" i="4" s="1"/>
  <c r="I3444" i="4"/>
  <c r="I3433" i="4" s="1"/>
  <c r="Y3444" i="4"/>
  <c r="X3433" i="4" s="1"/>
  <c r="AA3433" i="4" s="1"/>
  <c r="AC3444" i="4"/>
  <c r="AF3444" i="4"/>
  <c r="AC3445" i="4"/>
  <c r="AF3445" i="4"/>
  <c r="AC3446" i="4"/>
  <c r="AF3446" i="4"/>
  <c r="AC3447" i="4"/>
  <c r="AF3447" i="4"/>
  <c r="AC3448" i="4"/>
  <c r="AF3448" i="4"/>
  <c r="AC3449" i="4"/>
  <c r="AF3449" i="4"/>
  <c r="AC3450" i="4"/>
  <c r="AF3450" i="4"/>
  <c r="AC3451" i="4"/>
  <c r="AF3451" i="4"/>
  <c r="AC3452" i="4"/>
  <c r="AF3452" i="4"/>
  <c r="AC3453" i="4"/>
  <c r="AF3453" i="4"/>
  <c r="AC3454" i="4"/>
  <c r="AF3454" i="4"/>
  <c r="AC3455" i="4"/>
  <c r="AF3455" i="4"/>
  <c r="AD3454" i="4" l="1"/>
  <c r="AD3450" i="4"/>
  <c r="AD3446" i="4"/>
  <c r="AD3442" i="4"/>
  <c r="AD3438" i="4"/>
  <c r="AD3437" i="4"/>
  <c r="AD3453" i="4"/>
  <c r="AD3449" i="4"/>
  <c r="AD3445" i="4"/>
  <c r="AD3451" i="4"/>
  <c r="AD3447" i="4"/>
  <c r="AD3443" i="4"/>
  <c r="AD3439" i="4"/>
  <c r="AD3455" i="4"/>
  <c r="AD3452" i="4"/>
  <c r="AD3448" i="4"/>
  <c r="AD3444" i="4"/>
  <c r="AD3440" i="4"/>
  <c r="AD3441" i="4"/>
  <c r="D3433" i="4"/>
  <c r="L2435" i="3"/>
  <c r="O2286" i="3"/>
  <c r="AD3433" i="4" l="1"/>
  <c r="X45" i="7" s="1"/>
  <c r="E424" i="6" l="1"/>
  <c r="F424" i="6" s="1"/>
  <c r="F3400" i="4" l="1"/>
  <c r="G3400" i="4"/>
  <c r="H3400" i="4"/>
  <c r="I3400" i="4"/>
  <c r="X3400" i="4"/>
  <c r="AA3400" i="4" s="1"/>
  <c r="AC3401" i="4"/>
  <c r="AD3401" i="4" s="1"/>
  <c r="AE3401" i="4"/>
  <c r="AF3401" i="4"/>
  <c r="AC3402" i="4"/>
  <c r="AD3402" i="4" s="1"/>
  <c r="AE3402" i="4"/>
  <c r="AF3402" i="4"/>
  <c r="AC3404" i="4"/>
  <c r="AE3404" i="4"/>
  <c r="AF3404" i="4"/>
  <c r="AC3407" i="4"/>
  <c r="AE3407" i="4"/>
  <c r="AF3407" i="4"/>
  <c r="AC3408" i="4"/>
  <c r="AE3408" i="4"/>
  <c r="AF3408" i="4"/>
  <c r="AC3410" i="4"/>
  <c r="AE3410" i="4"/>
  <c r="AF3410" i="4"/>
  <c r="AC3413" i="4"/>
  <c r="AF3413" i="4"/>
  <c r="AC3414" i="4"/>
  <c r="AF3414" i="4"/>
  <c r="AC3415" i="4"/>
  <c r="AF3415" i="4"/>
  <c r="AC3416" i="4"/>
  <c r="AF3416" i="4"/>
  <c r="AC3417" i="4"/>
  <c r="AF3417" i="4"/>
  <c r="AC3418" i="4"/>
  <c r="AF3418" i="4"/>
  <c r="AC3419" i="4"/>
  <c r="AF3419" i="4"/>
  <c r="AC3420" i="4"/>
  <c r="AF3420" i="4"/>
  <c r="AC3421" i="4"/>
  <c r="AF3421" i="4"/>
  <c r="AC3422" i="4"/>
  <c r="AF3422" i="4"/>
  <c r="AC3423" i="4"/>
  <c r="AF3423" i="4"/>
  <c r="AC3424" i="4"/>
  <c r="AF3424" i="4"/>
  <c r="AC3425" i="4"/>
  <c r="AF3425" i="4"/>
  <c r="AC3426" i="4"/>
  <c r="AF3426" i="4"/>
  <c r="AC3427" i="4"/>
  <c r="AF3427" i="4"/>
  <c r="AC3428" i="4"/>
  <c r="AF3428" i="4"/>
  <c r="AC3429" i="4"/>
  <c r="AF3429" i="4"/>
  <c r="AC3430" i="4"/>
  <c r="AF3430" i="4"/>
  <c r="AC3431" i="4"/>
  <c r="AF3431" i="4"/>
  <c r="W3203" i="3"/>
  <c r="V3203" i="3" s="1"/>
  <c r="S3203" i="3"/>
  <c r="R3203" i="3"/>
  <c r="P3203" i="3"/>
  <c r="U3203" i="3"/>
  <c r="W3202" i="3"/>
  <c r="S3202" i="3"/>
  <c r="R3202" i="3"/>
  <c r="O3202" i="3"/>
  <c r="U3202" i="3" s="1"/>
  <c r="W3201" i="3"/>
  <c r="S3201" i="3"/>
  <c r="R3201" i="3"/>
  <c r="O3201" i="3"/>
  <c r="U3201" i="3" s="1"/>
  <c r="W3200" i="3"/>
  <c r="S3200" i="3"/>
  <c r="R3200" i="3"/>
  <c r="O3200" i="3"/>
  <c r="U3200" i="3" s="1"/>
  <c r="W3199" i="3"/>
  <c r="S3199" i="3"/>
  <c r="R3199" i="3"/>
  <c r="O3199" i="3"/>
  <c r="U3199" i="3" s="1"/>
  <c r="W3198" i="3"/>
  <c r="AE4422" i="4" s="1"/>
  <c r="S3198" i="3"/>
  <c r="R3198" i="3"/>
  <c r="O3198" i="3"/>
  <c r="U3198" i="3" s="1"/>
  <c r="W3197" i="3"/>
  <c r="AE4421" i="4" s="1"/>
  <c r="S3197" i="3"/>
  <c r="R3197" i="3"/>
  <c r="O3197" i="3"/>
  <c r="U3197" i="3" s="1"/>
  <c r="W3196" i="3"/>
  <c r="AE4453" i="4" s="1"/>
  <c r="S3196" i="3"/>
  <c r="R3196" i="3"/>
  <c r="O3196" i="3"/>
  <c r="U3196" i="3" s="1"/>
  <c r="W3195" i="3"/>
  <c r="V3195" i="3" s="1"/>
  <c r="S3195" i="3"/>
  <c r="R3195" i="3"/>
  <c r="P3195" i="3"/>
  <c r="U3195" i="3"/>
  <c r="W3194" i="3"/>
  <c r="V3194" i="3" s="1"/>
  <c r="S3194" i="3"/>
  <c r="R3194" i="3"/>
  <c r="P3194" i="3"/>
  <c r="O3194" i="3"/>
  <c r="U3194" i="3" s="1"/>
  <c r="W3193" i="3"/>
  <c r="S3193" i="3"/>
  <c r="R3193" i="3"/>
  <c r="O3193" i="3"/>
  <c r="U3193" i="3" s="1"/>
  <c r="W3192" i="3"/>
  <c r="AE4427" i="4" s="1"/>
  <c r="S3192" i="3"/>
  <c r="R3192" i="3"/>
  <c r="O3192" i="3"/>
  <c r="U3192" i="3" s="1"/>
  <c r="W3191" i="3"/>
  <c r="V3191" i="3" s="1"/>
  <c r="S3191" i="3"/>
  <c r="R3191" i="3"/>
  <c r="P3191" i="3"/>
  <c r="U3191" i="3"/>
  <c r="W3190" i="3"/>
  <c r="S3190" i="3"/>
  <c r="R3190" i="3"/>
  <c r="O3190" i="3"/>
  <c r="U3190" i="3" s="1"/>
  <c r="W3189" i="3"/>
  <c r="S3189" i="3"/>
  <c r="R3189" i="3"/>
  <c r="O3189" i="3"/>
  <c r="U3189" i="3" s="1"/>
  <c r="W3188" i="3"/>
  <c r="V3188" i="3" s="1"/>
  <c r="S3188" i="3"/>
  <c r="R3188" i="3"/>
  <c r="P3188" i="3"/>
  <c r="U3188" i="3"/>
  <c r="W3187" i="3"/>
  <c r="AE4254" i="4" s="1"/>
  <c r="S3187" i="3"/>
  <c r="R3187" i="3"/>
  <c r="P3187" i="3"/>
  <c r="O3187" i="3"/>
  <c r="U3187" i="3" s="1"/>
  <c r="W3186" i="3"/>
  <c r="V3186" i="3" s="1"/>
  <c r="S3186" i="3"/>
  <c r="U3186" i="3"/>
  <c r="W3185" i="3"/>
  <c r="AE4412" i="4" s="1"/>
  <c r="S3185" i="3"/>
  <c r="R3185" i="3"/>
  <c r="O3185" i="3"/>
  <c r="U3185" i="3" s="1"/>
  <c r="W3184" i="3"/>
  <c r="AE4253" i="4" s="1"/>
  <c r="S3184" i="3"/>
  <c r="R3184" i="3"/>
  <c r="P3184" i="3"/>
  <c r="U3184" i="3"/>
  <c r="W3183" i="3"/>
  <c r="AE4389" i="4" s="1"/>
  <c r="S3183" i="3"/>
  <c r="R3183" i="3"/>
  <c r="O3183" i="3"/>
  <c r="U3183" i="3" s="1"/>
  <c r="W3182" i="3"/>
  <c r="AE4396" i="4" s="1"/>
  <c r="S3182" i="3"/>
  <c r="R3182" i="3"/>
  <c r="O3182" i="3"/>
  <c r="U3182" i="3" s="1"/>
  <c r="W3181" i="3"/>
  <c r="AE4395" i="4" s="1"/>
  <c r="S3181" i="3"/>
  <c r="R3181" i="3"/>
  <c r="O3181" i="3"/>
  <c r="U3181" i="3" s="1"/>
  <c r="W3180" i="3"/>
  <c r="AE4394" i="4" s="1"/>
  <c r="S3180" i="3"/>
  <c r="U3180" i="3"/>
  <c r="W3179" i="3"/>
  <c r="AE4393" i="4" s="1"/>
  <c r="S3179" i="3"/>
  <c r="R3179" i="3"/>
  <c r="O3179" i="3"/>
  <c r="U3179" i="3" s="1"/>
  <c r="W3178" i="3"/>
  <c r="AE4420" i="4" s="1"/>
  <c r="S3178" i="3"/>
  <c r="U3178" i="3"/>
  <c r="W3177" i="3"/>
  <c r="AE4392" i="4" s="1"/>
  <c r="S3177" i="3"/>
  <c r="R3177" i="3"/>
  <c r="O3177" i="3"/>
  <c r="U3177" i="3" s="1"/>
  <c r="W3176" i="3"/>
  <c r="AE4391" i="4" s="1"/>
  <c r="S3176" i="3"/>
  <c r="R3176" i="3"/>
  <c r="O3176" i="3"/>
  <c r="U3176" i="3" s="1"/>
  <c r="W3174" i="3"/>
  <c r="AE4522" i="4" s="1"/>
  <c r="S3174" i="3"/>
  <c r="R3174" i="3"/>
  <c r="O3174" i="3"/>
  <c r="U3174" i="3" s="1"/>
  <c r="V3173" i="3"/>
  <c r="S3173" i="3"/>
  <c r="R3173" i="3"/>
  <c r="P3173" i="3"/>
  <c r="U3173" i="3"/>
  <c r="V3172" i="3"/>
  <c r="S3172" i="3"/>
  <c r="R3172" i="3"/>
  <c r="O3172" i="3"/>
  <c r="U3172" i="3" s="1"/>
  <c r="W3164" i="3"/>
  <c r="AE4384" i="4" s="1"/>
  <c r="S3164" i="3"/>
  <c r="R3164" i="3"/>
  <c r="O3164" i="3"/>
  <c r="U3164" i="3" s="1"/>
  <c r="W3163" i="3"/>
  <c r="AE4355" i="4" s="1"/>
  <c r="S3163" i="3"/>
  <c r="R3163" i="3"/>
  <c r="O3163" i="3"/>
  <c r="U3163" i="3" s="1"/>
  <c r="W3162" i="3"/>
  <c r="AE4354" i="4" s="1"/>
  <c r="S3162" i="3"/>
  <c r="R3162" i="3"/>
  <c r="O3162" i="3"/>
  <c r="U3162" i="3" s="1"/>
  <c r="W3161" i="3"/>
  <c r="V3161" i="3" s="1"/>
  <c r="S3161" i="3"/>
  <c r="R3161" i="3"/>
  <c r="P3161" i="3"/>
  <c r="U3161" i="3"/>
  <c r="W3160" i="3"/>
  <c r="V3160" i="3" s="1"/>
  <c r="S3160" i="3"/>
  <c r="R3160" i="3"/>
  <c r="P3160" i="3"/>
  <c r="U3160" i="3"/>
  <c r="W3159" i="3"/>
  <c r="AE4284" i="4" s="1"/>
  <c r="S3159" i="3"/>
  <c r="R3159" i="3"/>
  <c r="O3159" i="3"/>
  <c r="U3159" i="3" s="1"/>
  <c r="W3158" i="3"/>
  <c r="V3158" i="3" s="1"/>
  <c r="S3158" i="3"/>
  <c r="R3158" i="3"/>
  <c r="P3158" i="3"/>
  <c r="U3158" i="3"/>
  <c r="W3157" i="3"/>
  <c r="V3157" i="3" s="1"/>
  <c r="S3157" i="3"/>
  <c r="R3157" i="3"/>
  <c r="P3157" i="3"/>
  <c r="U3157" i="3"/>
  <c r="W3156" i="3"/>
  <c r="V3156" i="3" s="1"/>
  <c r="S3156" i="3"/>
  <c r="R3156" i="3"/>
  <c r="P3156" i="3"/>
  <c r="O3156" i="3"/>
  <c r="U3156" i="3" s="1"/>
  <c r="W3155" i="3"/>
  <c r="AE4370" i="4" s="1"/>
  <c r="S3155" i="3"/>
  <c r="R3155" i="3"/>
  <c r="O3155" i="3"/>
  <c r="U3155" i="3" s="1"/>
  <c r="W3154" i="3"/>
  <c r="AE4353" i="4" s="1"/>
  <c r="S3154" i="3"/>
  <c r="R3154" i="3"/>
  <c r="U3154" i="3"/>
  <c r="W3153" i="3"/>
  <c r="AE4425" i="4" s="1"/>
  <c r="S3153" i="3"/>
  <c r="R3153" i="3"/>
  <c r="P3153" i="3"/>
  <c r="O3153" i="3"/>
  <c r="U3153" i="3" s="1"/>
  <c r="W3152" i="3"/>
  <c r="AE4329" i="4" s="1"/>
  <c r="S3152" i="3"/>
  <c r="R3152" i="3"/>
  <c r="O3152" i="3"/>
  <c r="U3152" i="3" s="1"/>
  <c r="W3151" i="3"/>
  <c r="AE4352" i="4" s="1"/>
  <c r="S3151" i="3"/>
  <c r="R3151" i="3"/>
  <c r="O3151" i="3"/>
  <c r="U3151" i="3" s="1"/>
  <c r="W3150" i="3"/>
  <c r="AE4446" i="4" s="1"/>
  <c r="S3150" i="3"/>
  <c r="R3150" i="3"/>
  <c r="O3150" i="3"/>
  <c r="U3150" i="3" s="1"/>
  <c r="W3149" i="3"/>
  <c r="V3149" i="3" s="1"/>
  <c r="S3149" i="3"/>
  <c r="R3149" i="3"/>
  <c r="P3149" i="3"/>
  <c r="U3149" i="3"/>
  <c r="W3148" i="3"/>
  <c r="AE4224" i="4" s="1"/>
  <c r="S3148" i="3"/>
  <c r="R3148" i="3"/>
  <c r="P3148" i="3"/>
  <c r="O3148" i="3"/>
  <c r="U3148" i="3" s="1"/>
  <c r="W3147" i="3"/>
  <c r="V3147" i="3" s="1"/>
  <c r="S3147" i="3"/>
  <c r="R3147" i="3"/>
  <c r="P3147" i="3"/>
  <c r="U3147" i="3"/>
  <c r="W3146" i="3"/>
  <c r="V3146" i="3" s="1"/>
  <c r="S3146" i="3"/>
  <c r="R3146" i="3"/>
  <c r="P3146" i="3"/>
  <c r="U3146" i="3"/>
  <c r="W3145" i="3"/>
  <c r="V3145" i="3" s="1"/>
  <c r="S3145" i="3"/>
  <c r="R3145" i="3"/>
  <c r="P3145" i="3"/>
  <c r="U3145" i="3"/>
  <c r="W3144" i="3"/>
  <c r="AE4319" i="4" s="1"/>
  <c r="S3144" i="3"/>
  <c r="R3144" i="3"/>
  <c r="O3144" i="3"/>
  <c r="U3144" i="3" s="1"/>
  <c r="W3143" i="3"/>
  <c r="V3143" i="3" s="1"/>
  <c r="S3143" i="3"/>
  <c r="R3143" i="3"/>
  <c r="P3143" i="3"/>
  <c r="U3143" i="3"/>
  <c r="W3142" i="3"/>
  <c r="AE4371" i="4" s="1"/>
  <c r="S3142" i="3"/>
  <c r="R3142" i="3"/>
  <c r="O3142" i="3"/>
  <c r="U3142" i="3" s="1"/>
  <c r="W3141" i="3"/>
  <c r="AE4318" i="4" s="1"/>
  <c r="S3141" i="3"/>
  <c r="R3141" i="3"/>
  <c r="O3141" i="3"/>
  <c r="U3141" i="3" s="1"/>
  <c r="W3140" i="3"/>
  <c r="V3140" i="3" s="1"/>
  <c r="S3140" i="3"/>
  <c r="R3140" i="3"/>
  <c r="P3140" i="3"/>
  <c r="U3140" i="3"/>
  <c r="W3139" i="3"/>
  <c r="AE4306" i="4" s="1"/>
  <c r="S3139" i="3"/>
  <c r="R3139" i="3"/>
  <c r="O3139" i="3"/>
  <c r="U3139" i="3" s="1"/>
  <c r="W3138" i="3"/>
  <c r="V3138" i="3" s="1"/>
  <c r="S3138" i="3"/>
  <c r="R3138" i="3"/>
  <c r="P3138" i="3"/>
  <c r="U3138" i="3"/>
  <c r="W3137" i="3"/>
  <c r="AE4419" i="4" s="1"/>
  <c r="U3137" i="3"/>
  <c r="W3136" i="3"/>
  <c r="AE4320" i="4" s="1"/>
  <c r="U3136" i="3"/>
  <c r="W3135" i="3"/>
  <c r="AE4328" i="4" s="1"/>
  <c r="S3135" i="3"/>
  <c r="R3135" i="3"/>
  <c r="O3135" i="3"/>
  <c r="U3135" i="3" s="1"/>
  <c r="W3134" i="3"/>
  <c r="V3134" i="3" s="1"/>
  <c r="S3134" i="3"/>
  <c r="R3134" i="3"/>
  <c r="P3134" i="3"/>
  <c r="U3134" i="3"/>
  <c r="W3133" i="3"/>
  <c r="V3133" i="3" s="1"/>
  <c r="S3133" i="3"/>
  <c r="R3133" i="3"/>
  <c r="P3133" i="3"/>
  <c r="U3133" i="3"/>
  <c r="W3132" i="3"/>
  <c r="AE4305" i="4" s="1"/>
  <c r="S3132" i="3"/>
  <c r="R3132" i="3"/>
  <c r="O3132" i="3"/>
  <c r="U3132" i="3" s="1"/>
  <c r="W3131" i="3"/>
  <c r="AE4304" i="4" s="1"/>
  <c r="S3131" i="3"/>
  <c r="R3131" i="3"/>
  <c r="O3131" i="3"/>
  <c r="U3131" i="3" s="1"/>
  <c r="W3130" i="3"/>
  <c r="AE4303" i="4" s="1"/>
  <c r="S3130" i="3"/>
  <c r="R3130" i="3"/>
  <c r="O3130" i="3"/>
  <c r="U3130" i="3" s="1"/>
  <c r="W3129" i="3"/>
  <c r="V3129" i="3" s="1"/>
  <c r="S3129" i="3"/>
  <c r="R3129" i="3"/>
  <c r="P3129" i="3"/>
  <c r="U3129" i="3"/>
  <c r="W3128" i="3"/>
  <c r="V3128" i="3" s="1"/>
  <c r="S3128" i="3"/>
  <c r="R3128" i="3"/>
  <c r="P3128" i="3"/>
  <c r="U3128" i="3"/>
  <c r="W3127" i="3"/>
  <c r="V3127" i="3" s="1"/>
  <c r="S3127" i="3"/>
  <c r="R3127" i="3"/>
  <c r="P3127" i="3"/>
  <c r="U3127" i="3"/>
  <c r="W3126" i="3"/>
  <c r="V3126" i="3" s="1"/>
  <c r="S3126" i="3"/>
  <c r="R3126" i="3"/>
  <c r="P3126" i="3"/>
  <c r="U3126" i="3"/>
  <c r="W3125" i="3"/>
  <c r="AE4288" i="4" s="1"/>
  <c r="S3125" i="3"/>
  <c r="R3125" i="3"/>
  <c r="O3125" i="3"/>
  <c r="U3125" i="3" s="1"/>
  <c r="W3124" i="3"/>
  <c r="AE4302" i="4" s="1"/>
  <c r="S3124" i="3"/>
  <c r="R3124" i="3"/>
  <c r="O3124" i="3"/>
  <c r="U3124" i="3" s="1"/>
  <c r="W3123" i="3"/>
  <c r="V3123" i="3" s="1"/>
  <c r="S3123" i="3"/>
  <c r="R3123" i="3"/>
  <c r="P3123" i="3"/>
  <c r="U3123" i="3"/>
  <c r="W3122" i="3"/>
  <c r="AE4287" i="4" s="1"/>
  <c r="S3122" i="3"/>
  <c r="R3122" i="3"/>
  <c r="O3122" i="3"/>
  <c r="U3122" i="3" s="1"/>
  <c r="W3121" i="3"/>
  <c r="AE4298" i="4" s="1"/>
  <c r="S3121" i="3"/>
  <c r="R3121" i="3"/>
  <c r="O3121" i="3"/>
  <c r="U3121" i="3" s="1"/>
  <c r="W3120" i="3"/>
  <c r="AE4323" i="4" s="1"/>
  <c r="S3120" i="3"/>
  <c r="R3120" i="3"/>
  <c r="O3120" i="3"/>
  <c r="U3120" i="3" s="1"/>
  <c r="W3119" i="3"/>
  <c r="S3119" i="3"/>
  <c r="R3119" i="3"/>
  <c r="O3119" i="3"/>
  <c r="U3119" i="3" s="1"/>
  <c r="W3118" i="3"/>
  <c r="AE4373" i="4" s="1"/>
  <c r="S3118" i="3"/>
  <c r="R3118" i="3"/>
  <c r="O3118" i="3"/>
  <c r="U3118" i="3" s="1"/>
  <c r="W3117" i="3"/>
  <c r="AE4372" i="4" s="1"/>
  <c r="S3117" i="3"/>
  <c r="R3117" i="3"/>
  <c r="O3117" i="3"/>
  <c r="U3117" i="3" s="1"/>
  <c r="W3116" i="3"/>
  <c r="AE4444" i="4" s="1"/>
  <c r="S3116" i="3"/>
  <c r="R3116" i="3"/>
  <c r="O3116" i="3"/>
  <c r="U3116" i="3" s="1"/>
  <c r="W3115" i="3"/>
  <c r="AE4297" i="4" s="1"/>
  <c r="S3115" i="3"/>
  <c r="R3115" i="3"/>
  <c r="O3115" i="3"/>
  <c r="U3115" i="3" s="1"/>
  <c r="W3114" i="3"/>
  <c r="V3114" i="3" s="1"/>
  <c r="S3114" i="3"/>
  <c r="R3114" i="3"/>
  <c r="P3114" i="3"/>
  <c r="U3114" i="3"/>
  <c r="W3113" i="3"/>
  <c r="AE4322" i="4" s="1"/>
  <c r="S3113" i="3"/>
  <c r="R3113" i="3"/>
  <c r="O3113" i="3"/>
  <c r="U3113" i="3" s="1"/>
  <c r="W3112" i="3"/>
  <c r="S3112" i="3"/>
  <c r="R3112" i="3"/>
  <c r="P3112" i="3"/>
  <c r="O3112" i="3"/>
  <c r="U3112" i="3" s="1"/>
  <c r="W3111" i="3"/>
  <c r="V3111" i="3" s="1"/>
  <c r="S3111" i="3"/>
  <c r="R3111" i="3"/>
  <c r="P3111" i="3"/>
  <c r="U3111" i="3"/>
  <c r="W3110" i="3"/>
  <c r="AE4330" i="4" s="1"/>
  <c r="S3110" i="3"/>
  <c r="R3110" i="3"/>
  <c r="P3110" i="3"/>
  <c r="O3110" i="3"/>
  <c r="U3110" i="3" s="1"/>
  <c r="W3109" i="3"/>
  <c r="AE4286" i="4" s="1"/>
  <c r="S3109" i="3"/>
  <c r="U3109" i="3"/>
  <c r="W3108" i="3"/>
  <c r="AE4285" i="4" s="1"/>
  <c r="S3108" i="3"/>
  <c r="R3108" i="3"/>
  <c r="O3108" i="3"/>
  <c r="U3108" i="3" s="1"/>
  <c r="W3107" i="3"/>
  <c r="V3107" i="3" s="1"/>
  <c r="S3107" i="3"/>
  <c r="R3107" i="3"/>
  <c r="P3107" i="3"/>
  <c r="U3107" i="3"/>
  <c r="W3106" i="3"/>
  <c r="V3106" i="3" s="1"/>
  <c r="S3106" i="3"/>
  <c r="R3106" i="3"/>
  <c r="P3106" i="3"/>
  <c r="U3106" i="3"/>
  <c r="W3101" i="3"/>
  <c r="V3101" i="3" s="1"/>
  <c r="S3101" i="3"/>
  <c r="R3101" i="3"/>
  <c r="P3101" i="3"/>
  <c r="O3101" i="3"/>
  <c r="U3101" i="3" s="1"/>
  <c r="W3100" i="3"/>
  <c r="V3100" i="3" s="1"/>
  <c r="S3100" i="3"/>
  <c r="R3100" i="3"/>
  <c r="P3100" i="3"/>
  <c r="O3100" i="3"/>
  <c r="U3100" i="3" s="1"/>
  <c r="W3099" i="3"/>
  <c r="V3099" i="3" s="1"/>
  <c r="S3099" i="3"/>
  <c r="R3099" i="3"/>
  <c r="P3099" i="3"/>
  <c r="U3099" i="3"/>
  <c r="W3098" i="3"/>
  <c r="AE4296" i="4" s="1"/>
  <c r="S3098" i="3"/>
  <c r="U3098" i="3"/>
  <c r="W3097" i="3"/>
  <c r="AE4295" i="4" s="1"/>
  <c r="S3097" i="3"/>
  <c r="U3097" i="3"/>
  <c r="W3096" i="3"/>
  <c r="AE4263" i="4" s="1"/>
  <c r="S3096" i="3"/>
  <c r="R3096" i="3"/>
  <c r="O3096" i="3"/>
  <c r="U3096" i="3" s="1"/>
  <c r="W3095" i="3"/>
  <c r="AE4233" i="4" s="1"/>
  <c r="S3095" i="3"/>
  <c r="U3095" i="3"/>
  <c r="W3094" i="3"/>
  <c r="AE4259" i="4" s="1"/>
  <c r="S3094" i="3"/>
  <c r="R3094" i="3"/>
  <c r="O3094" i="3"/>
  <c r="U3094" i="3" s="1"/>
  <c r="W3093" i="3"/>
  <c r="V3093" i="3" s="1"/>
  <c r="S3093" i="3"/>
  <c r="R3093" i="3"/>
  <c r="P3093" i="3"/>
  <c r="O3093" i="3"/>
  <c r="U3093" i="3" s="1"/>
  <c r="W3092" i="3"/>
  <c r="V3092" i="3" s="1"/>
  <c r="S3092" i="3"/>
  <c r="R3092" i="3"/>
  <c r="P3092" i="3"/>
  <c r="O3092" i="3"/>
  <c r="U3092" i="3" s="1"/>
  <c r="W3091" i="3"/>
  <c r="AE4225" i="4" s="1"/>
  <c r="S3091" i="3"/>
  <c r="R3091" i="3"/>
  <c r="O3091" i="3"/>
  <c r="U3091" i="3" s="1"/>
  <c r="W3090" i="3"/>
  <c r="AE4215" i="4" s="1"/>
  <c r="S3090" i="3"/>
  <c r="R3090" i="3"/>
  <c r="O3090" i="3"/>
  <c r="U3090" i="3" s="1"/>
  <c r="W3089" i="3"/>
  <c r="AE4356" i="4" s="1"/>
  <c r="S3089" i="3"/>
  <c r="R3089" i="3"/>
  <c r="O3089" i="3"/>
  <c r="U3089" i="3" s="1"/>
  <c r="W3088" i="3"/>
  <c r="AE4383" i="4" s="1"/>
  <c r="S3088" i="3"/>
  <c r="R3088" i="3"/>
  <c r="P3088" i="3"/>
  <c r="O3088" i="3"/>
  <c r="U3088" i="3" s="1"/>
  <c r="W3087" i="3"/>
  <c r="V3087" i="3" s="1"/>
  <c r="S3087" i="3"/>
  <c r="R3087" i="3"/>
  <c r="P3087" i="3"/>
  <c r="U3087" i="3"/>
  <c r="W3086" i="3"/>
  <c r="S3086" i="3"/>
  <c r="R3086" i="3"/>
  <c r="O3086" i="3"/>
  <c r="U3086" i="3" s="1"/>
  <c r="W3085" i="3"/>
  <c r="V3085" i="3" s="1"/>
  <c r="S3085" i="3"/>
  <c r="R3085" i="3"/>
  <c r="P3085" i="3"/>
  <c r="U3085" i="3"/>
  <c r="W3084" i="3"/>
  <c r="V3084" i="3" s="1"/>
  <c r="S3084" i="3"/>
  <c r="R3084" i="3"/>
  <c r="P3084" i="3"/>
  <c r="U3084" i="3"/>
  <c r="W3083" i="3"/>
  <c r="AE4207" i="4" s="1"/>
  <c r="S3083" i="3"/>
  <c r="R3083" i="3"/>
  <c r="O3083" i="3"/>
  <c r="U3083" i="3" s="1"/>
  <c r="W3081" i="3"/>
  <c r="V3081" i="3" s="1"/>
  <c r="S3081" i="3"/>
  <c r="P3081" i="3"/>
  <c r="U3081" i="3"/>
  <c r="W3080" i="3"/>
  <c r="S3080" i="3"/>
  <c r="R3080" i="3"/>
  <c r="O3080" i="3"/>
  <c r="U3080" i="3" s="1"/>
  <c r="W3079" i="3"/>
  <c r="S3079" i="3"/>
  <c r="R3079" i="3"/>
  <c r="O3079" i="3"/>
  <c r="U3079" i="3" s="1"/>
  <c r="W3078" i="3"/>
  <c r="V3078" i="3" s="1"/>
  <c r="S3078" i="3"/>
  <c r="R3078" i="3"/>
  <c r="P3078" i="3"/>
  <c r="U3078" i="3"/>
  <c r="W3077" i="3"/>
  <c r="V3077" i="3" s="1"/>
  <c r="S3077" i="3"/>
  <c r="R3077" i="3"/>
  <c r="P3077" i="3"/>
  <c r="U3077" i="3"/>
  <c r="W3076" i="3"/>
  <c r="AE4214" i="4" s="1"/>
  <c r="S3076" i="3"/>
  <c r="R3076" i="3"/>
  <c r="O3076" i="3"/>
  <c r="U3076" i="3" s="1"/>
  <c r="W3073" i="3"/>
  <c r="AE4267" i="4" s="1"/>
  <c r="S3073" i="3"/>
  <c r="R3073" i="3"/>
  <c r="O3073" i="3"/>
  <c r="U3073" i="3" s="1"/>
  <c r="W3070" i="3"/>
  <c r="S3070" i="3"/>
  <c r="R3070" i="3"/>
  <c r="O3070" i="3"/>
  <c r="U3070" i="3" s="1"/>
  <c r="W3068" i="3"/>
  <c r="V3068" i="3" s="1"/>
  <c r="S3068" i="3"/>
  <c r="R3068" i="3"/>
  <c r="P3068" i="3"/>
  <c r="U3068" i="3"/>
  <c r="W3067" i="3"/>
  <c r="V3067" i="3" s="1"/>
  <c r="S3067" i="3"/>
  <c r="R3067" i="3"/>
  <c r="O3067" i="3"/>
  <c r="U3067" i="3" s="1"/>
  <c r="W3066" i="3"/>
  <c r="S3066" i="3"/>
  <c r="R3066" i="3"/>
  <c r="O3066" i="3"/>
  <c r="U3066" i="3" s="1"/>
  <c r="W3065" i="3"/>
  <c r="AE4378" i="4" s="1"/>
  <c r="S3065" i="3"/>
  <c r="U3065" i="3"/>
  <c r="W3064" i="3"/>
  <c r="AE4377" i="4" s="1"/>
  <c r="S3064" i="3"/>
  <c r="U3064" i="3"/>
  <c r="W3063" i="3"/>
  <c r="AE4376" i="4" s="1"/>
  <c r="S3063" i="3"/>
  <c r="U3063" i="3"/>
  <c r="W3062" i="3"/>
  <c r="AE4375" i="4" s="1"/>
  <c r="S3062" i="3"/>
  <c r="U3062" i="3"/>
  <c r="W3061" i="3"/>
  <c r="AE4351" i="4" s="1"/>
  <c r="S3061" i="3"/>
  <c r="U3061" i="3"/>
  <c r="W3060" i="3"/>
  <c r="AE4350" i="4" s="1"/>
  <c r="S3060" i="3"/>
  <c r="U3060" i="3"/>
  <c r="W3059" i="3"/>
  <c r="AE4349" i="4" s="1"/>
  <c r="S3059" i="3"/>
  <c r="U3059" i="3"/>
  <c r="W3058" i="3"/>
  <c r="AE4348" i="4" s="1"/>
  <c r="S3058" i="3"/>
  <c r="U3058" i="3"/>
  <c r="W3057" i="3"/>
  <c r="AE4293" i="4" s="1"/>
  <c r="S3057" i="3"/>
  <c r="U3057" i="3"/>
  <c r="W3056" i="3"/>
  <c r="AE4292" i="4" s="1"/>
  <c r="S3056" i="3"/>
  <c r="U3056" i="3"/>
  <c r="W3055" i="3"/>
  <c r="AE4291" i="4" s="1"/>
  <c r="S3055" i="3"/>
  <c r="U3055" i="3"/>
  <c r="W3054" i="3"/>
  <c r="AE4290" i="4" s="1"/>
  <c r="S3054" i="3"/>
  <c r="U3054" i="3"/>
  <c r="W3053" i="3"/>
  <c r="AE4258" i="4" s="1"/>
  <c r="S3053" i="3"/>
  <c r="U3053" i="3"/>
  <c r="W3052" i="3"/>
  <c r="AE4257" i="4" s="1"/>
  <c r="S3052" i="3"/>
  <c r="U3052" i="3"/>
  <c r="W3051" i="3"/>
  <c r="AE4256" i="4" s="1"/>
  <c r="S3051" i="3"/>
  <c r="U3051" i="3"/>
  <c r="W3050" i="3"/>
  <c r="AE4255" i="4" s="1"/>
  <c r="S3050" i="3"/>
  <c r="U3050" i="3"/>
  <c r="W3049" i="3"/>
  <c r="AE4222" i="4" s="1"/>
  <c r="S3049" i="3"/>
  <c r="U3049" i="3"/>
  <c r="W3048" i="3"/>
  <c r="AE4221" i="4" s="1"/>
  <c r="S3048" i="3"/>
  <c r="R3048" i="3"/>
  <c r="O3048" i="3"/>
  <c r="U3048" i="3" s="1"/>
  <c r="W3047" i="3"/>
  <c r="V3047" i="3" s="1"/>
  <c r="S3047" i="3"/>
  <c r="R3047" i="3"/>
  <c r="P3047" i="3"/>
  <c r="U3047" i="3"/>
  <c r="W3046" i="3"/>
  <c r="AE4212" i="4" s="1"/>
  <c r="S3046" i="3"/>
  <c r="U3046" i="3"/>
  <c r="W3045" i="3"/>
  <c r="AE4211" i="4" s="1"/>
  <c r="S3045" i="3"/>
  <c r="U3045" i="3"/>
  <c r="W3044" i="3"/>
  <c r="AE4210" i="4" s="1"/>
  <c r="S3044" i="3"/>
  <c r="U3044" i="3"/>
  <c r="W3043" i="3"/>
  <c r="AE4209" i="4" s="1"/>
  <c r="S3043" i="3"/>
  <c r="U3043" i="3"/>
  <c r="W3042" i="3"/>
  <c r="AE4208" i="4" s="1"/>
  <c r="S3042" i="3"/>
  <c r="R3042" i="3"/>
  <c r="O3042" i="3"/>
  <c r="U3042" i="3" s="1"/>
  <c r="W3041" i="3"/>
  <c r="S3041" i="3"/>
  <c r="R3041" i="3"/>
  <c r="O3041" i="3"/>
  <c r="U3041" i="3" s="1"/>
  <c r="W3040" i="3"/>
  <c r="S3040" i="3"/>
  <c r="U3040" i="3"/>
  <c r="W3039" i="3"/>
  <c r="S3039" i="3"/>
  <c r="U3039" i="3"/>
  <c r="W3038" i="3"/>
  <c r="S3038" i="3"/>
  <c r="U3038" i="3"/>
  <c r="W3037" i="3"/>
  <c r="S3037" i="3"/>
  <c r="U3037" i="3"/>
  <c r="W3036" i="3"/>
  <c r="S3036" i="3"/>
  <c r="U3036" i="3"/>
  <c r="W3035" i="3"/>
  <c r="S3035" i="3"/>
  <c r="U3035" i="3"/>
  <c r="W3034" i="3"/>
  <c r="S3034" i="3"/>
  <c r="U3034" i="3"/>
  <c r="W3033" i="3"/>
  <c r="S3033" i="3"/>
  <c r="R3033" i="3"/>
  <c r="O3033" i="3"/>
  <c r="U3033" i="3" s="1"/>
  <c r="W3032" i="3"/>
  <c r="S3032" i="3"/>
  <c r="R3032" i="3"/>
  <c r="O3032" i="3"/>
  <c r="U3032" i="3" s="1"/>
  <c r="W3031" i="3"/>
  <c r="S3031" i="3"/>
  <c r="R3031" i="3"/>
  <c r="P3031" i="3"/>
  <c r="O3031" i="3"/>
  <c r="U3031" i="3" s="1"/>
  <c r="W3030" i="3"/>
  <c r="AE4230" i="4" s="1"/>
  <c r="S3030" i="3"/>
  <c r="U3030" i="3"/>
  <c r="W3029" i="3"/>
  <c r="AE4229" i="4" s="1"/>
  <c r="S3029" i="3"/>
  <c r="U3029" i="3"/>
  <c r="W3028" i="3"/>
  <c r="AE4231" i="4" s="1"/>
  <c r="S3028" i="3"/>
  <c r="R3028" i="3"/>
  <c r="O3028" i="3"/>
  <c r="U3028" i="3" s="1"/>
  <c r="W3027" i="3"/>
  <c r="AE4228" i="4" s="1"/>
  <c r="S3027" i="3"/>
  <c r="R3027" i="3"/>
  <c r="O3027" i="3"/>
  <c r="U3027" i="3" s="1"/>
  <c r="W3026" i="3"/>
  <c r="AE4227" i="4" s="1"/>
  <c r="S3026" i="3"/>
  <c r="R3026" i="3"/>
  <c r="O3026" i="3"/>
  <c r="U3026" i="3" s="1"/>
  <c r="W3025" i="3"/>
  <c r="AE4218" i="4" s="1"/>
  <c r="S3025" i="3"/>
  <c r="U3025" i="3"/>
  <c r="W3024" i="3"/>
  <c r="AE4220" i="4" s="1"/>
  <c r="S3024" i="3"/>
  <c r="R3024" i="3"/>
  <c r="O3024" i="3"/>
  <c r="U3024" i="3" s="1"/>
  <c r="W3023" i="3"/>
  <c r="AE4219" i="4" s="1"/>
  <c r="S3023" i="3"/>
  <c r="R3023" i="3"/>
  <c r="O3023" i="3"/>
  <c r="U3023" i="3" s="1"/>
  <c r="W3022" i="3"/>
  <c r="AE4217" i="4" s="1"/>
  <c r="S3022" i="3"/>
  <c r="R3022" i="3"/>
  <c r="O3022" i="3"/>
  <c r="U3022" i="3" s="1"/>
  <c r="W3021" i="3"/>
  <c r="S3021" i="3"/>
  <c r="R3021" i="3"/>
  <c r="O3021" i="3"/>
  <c r="U3021" i="3" s="1"/>
  <c r="W3020" i="3"/>
  <c r="S3020" i="3"/>
  <c r="R3020" i="3"/>
  <c r="O3020" i="3"/>
  <c r="U3020" i="3" s="1"/>
  <c r="W3019" i="3"/>
  <c r="S3019" i="3"/>
  <c r="R3019" i="3"/>
  <c r="O3019" i="3"/>
  <c r="U3019" i="3" s="1"/>
  <c r="W3018" i="3"/>
  <c r="S3018" i="3"/>
  <c r="R3018" i="3"/>
  <c r="O3018" i="3"/>
  <c r="U3018" i="3" s="1"/>
  <c r="W3017" i="3"/>
  <c r="V3017" i="3" s="1"/>
  <c r="S3017" i="3"/>
  <c r="R3017" i="3"/>
  <c r="P3017" i="3"/>
  <c r="U3017" i="3"/>
  <c r="W3016" i="3"/>
  <c r="S3016" i="3"/>
  <c r="R3016" i="3"/>
  <c r="O3016" i="3"/>
  <c r="U3016" i="3" s="1"/>
  <c r="W3015" i="3"/>
  <c r="S3015" i="3"/>
  <c r="R3015" i="3"/>
  <c r="O3015" i="3"/>
  <c r="U3015" i="3" s="1"/>
  <c r="W3014" i="3"/>
  <c r="S3014" i="3"/>
  <c r="R3014" i="3"/>
  <c r="O3014" i="3"/>
  <c r="U3014" i="3" s="1"/>
  <c r="W3013" i="3"/>
  <c r="S3013" i="3"/>
  <c r="R3013" i="3"/>
  <c r="O3013" i="3"/>
  <c r="U3013" i="3" s="1"/>
  <c r="W3012" i="3"/>
  <c r="S3012" i="3"/>
  <c r="U3012" i="3"/>
  <c r="W3011" i="3"/>
  <c r="S3011" i="3"/>
  <c r="R3011" i="3"/>
  <c r="O3011" i="3"/>
  <c r="U3011" i="3" s="1"/>
  <c r="W3010" i="3"/>
  <c r="V3010" i="3" s="1"/>
  <c r="S3010" i="3"/>
  <c r="R3010" i="3"/>
  <c r="P3010" i="3"/>
  <c r="U3010" i="3"/>
  <c r="W3009" i="3"/>
  <c r="AE4260" i="4" s="1"/>
  <c r="S3009" i="3"/>
  <c r="R3009" i="3"/>
  <c r="P3009" i="3"/>
  <c r="O3009" i="3"/>
  <c r="U3009" i="3" s="1"/>
  <c r="W3008" i="3"/>
  <c r="S3008" i="3"/>
  <c r="R3008" i="3"/>
  <c r="O3008" i="3"/>
  <c r="U3008" i="3" s="1"/>
  <c r="W3007" i="3"/>
  <c r="S3007" i="3"/>
  <c r="R3007" i="3"/>
  <c r="O3007" i="3"/>
  <c r="U3007" i="3" s="1"/>
  <c r="W3006" i="3"/>
  <c r="AE4205" i="4" s="1"/>
  <c r="S3006" i="3"/>
  <c r="U3006" i="3"/>
  <c r="W3005" i="3"/>
  <c r="S3005" i="3"/>
  <c r="U3005" i="3"/>
  <c r="W3004" i="3"/>
  <c r="S3004" i="3"/>
  <c r="U3004" i="3"/>
  <c r="W3003" i="3"/>
  <c r="S3003" i="3"/>
  <c r="U3003" i="3"/>
  <c r="W3002" i="3"/>
  <c r="S3002" i="3"/>
  <c r="R3002" i="3"/>
  <c r="O3002" i="3"/>
  <c r="U3002" i="3" s="1"/>
  <c r="W3001" i="3"/>
  <c r="S3001" i="3"/>
  <c r="R3001" i="3"/>
  <c r="P3001" i="3"/>
  <c r="U3001" i="3"/>
  <c r="W3000" i="3"/>
  <c r="V3000" i="3" s="1"/>
  <c r="S3000" i="3"/>
  <c r="R3000" i="3"/>
  <c r="P3000" i="3"/>
  <c r="O3000" i="3"/>
  <c r="U3000" i="3" s="1"/>
  <c r="W2999" i="3"/>
  <c r="S2999" i="3"/>
  <c r="R2999" i="3"/>
  <c r="O2999" i="3"/>
  <c r="U2999" i="3" s="1"/>
  <c r="W2997" i="3"/>
  <c r="S2997" i="3"/>
  <c r="R2997" i="3"/>
  <c r="O2997" i="3"/>
  <c r="U2997" i="3" s="1"/>
  <c r="W2996" i="3"/>
  <c r="S2996" i="3"/>
  <c r="U2996" i="3"/>
  <c r="W2995" i="3"/>
  <c r="S2995" i="3"/>
  <c r="U2995" i="3"/>
  <c r="W2994" i="3"/>
  <c r="S2994" i="3"/>
  <c r="U2994" i="3"/>
  <c r="W2993" i="3"/>
  <c r="S2993" i="3"/>
  <c r="U2993" i="3"/>
  <c r="W2992" i="3"/>
  <c r="S2992" i="3"/>
  <c r="U2992" i="3"/>
  <c r="W2991" i="3"/>
  <c r="S2991" i="3"/>
  <c r="U2991" i="3"/>
  <c r="W2990" i="3"/>
  <c r="S2990" i="3"/>
  <c r="U2990" i="3"/>
  <c r="W2989" i="3"/>
  <c r="S2989" i="3"/>
  <c r="U2989" i="3"/>
  <c r="W2988" i="3"/>
  <c r="AE4206" i="4" s="1"/>
  <c r="S2988" i="3"/>
  <c r="U2988" i="3"/>
  <c r="W2987" i="3"/>
  <c r="S2987" i="3"/>
  <c r="U2987" i="3"/>
  <c r="W2986" i="3"/>
  <c r="S2986" i="3"/>
  <c r="U2986" i="3"/>
  <c r="W2985" i="3"/>
  <c r="S2985" i="3"/>
  <c r="U2985" i="3"/>
  <c r="W2984" i="3"/>
  <c r="S2984" i="3"/>
  <c r="R2984" i="3"/>
  <c r="O2984" i="3"/>
  <c r="U2984" i="3" s="1"/>
  <c r="W2983" i="3"/>
  <c r="S2983" i="3"/>
  <c r="R2983" i="3"/>
  <c r="O2983" i="3"/>
  <c r="U2983" i="3" s="1"/>
  <c r="W2982" i="3"/>
  <c r="S2982" i="3"/>
  <c r="R2982" i="3"/>
  <c r="O2982" i="3"/>
  <c r="U2982" i="3" s="1"/>
  <c r="W2981" i="3"/>
  <c r="S2981" i="3"/>
  <c r="R2981" i="3"/>
  <c r="O2981" i="3"/>
  <c r="U2981" i="3" s="1"/>
  <c r="W2980" i="3"/>
  <c r="V2980" i="3" s="1"/>
  <c r="S2980" i="3"/>
  <c r="R2980" i="3"/>
  <c r="P2980" i="3"/>
  <c r="U2980" i="3"/>
  <c r="W2979" i="3"/>
  <c r="V2979" i="3" s="1"/>
  <c r="S2979" i="3"/>
  <c r="R2979" i="3"/>
  <c r="P2979" i="3"/>
  <c r="U2979" i="3"/>
  <c r="W2978" i="3"/>
  <c r="S2978" i="3"/>
  <c r="U2978" i="3"/>
  <c r="W2977" i="3"/>
  <c r="S2977" i="3"/>
  <c r="R2977" i="3"/>
  <c r="O2977" i="3"/>
  <c r="U2977" i="3" s="1"/>
  <c r="W2976" i="3"/>
  <c r="S2976" i="3"/>
  <c r="R2976" i="3"/>
  <c r="O2976" i="3"/>
  <c r="U2976" i="3" s="1"/>
  <c r="W2975" i="3"/>
  <c r="S2975" i="3"/>
  <c r="R2975" i="3"/>
  <c r="P2975" i="3"/>
  <c r="O2975" i="3"/>
  <c r="U2975" i="3" s="1"/>
  <c r="W2974" i="3"/>
  <c r="S2974" i="3"/>
  <c r="R2974" i="3"/>
  <c r="O2974" i="3"/>
  <c r="U2974" i="3" s="1"/>
  <c r="W2973" i="3"/>
  <c r="S2973" i="3"/>
  <c r="R2973" i="3"/>
  <c r="O2973" i="3"/>
  <c r="U2973" i="3" s="1"/>
  <c r="W2971" i="3"/>
  <c r="S2971" i="3"/>
  <c r="R2971" i="3"/>
  <c r="O2971" i="3"/>
  <c r="U2971" i="3" s="1"/>
  <c r="W2970" i="3"/>
  <c r="S2970" i="3"/>
  <c r="R2970" i="3"/>
  <c r="O2970" i="3"/>
  <c r="U2970" i="3" s="1"/>
  <c r="W2969" i="3"/>
  <c r="S2969" i="3"/>
  <c r="R2969" i="3"/>
  <c r="O2969" i="3"/>
  <c r="U2969" i="3" s="1"/>
  <c r="W2968" i="3"/>
  <c r="S2968" i="3"/>
  <c r="R2968" i="3"/>
  <c r="O2968" i="3"/>
  <c r="U2968" i="3" s="1"/>
  <c r="W2967" i="3"/>
  <c r="S2967" i="3"/>
  <c r="R2967" i="3"/>
  <c r="O2967" i="3"/>
  <c r="U2967" i="3" s="1"/>
  <c r="W2966" i="3"/>
  <c r="S2966" i="3"/>
  <c r="R2966" i="3"/>
  <c r="O2966" i="3"/>
  <c r="U2966" i="3" s="1"/>
  <c r="W2965" i="3"/>
  <c r="S2965" i="3"/>
  <c r="R2965" i="3"/>
  <c r="O2965" i="3"/>
  <c r="U2965" i="3" s="1"/>
  <c r="W2964" i="3"/>
  <c r="S2964" i="3"/>
  <c r="R2964" i="3"/>
  <c r="O2964" i="3"/>
  <c r="U2964" i="3" s="1"/>
  <c r="W2963" i="3"/>
  <c r="S2963" i="3"/>
  <c r="R2963" i="3"/>
  <c r="O2963" i="3"/>
  <c r="U2963" i="3" s="1"/>
  <c r="W2962" i="3"/>
  <c r="S2962" i="3"/>
  <c r="R2962" i="3"/>
  <c r="P2962" i="3"/>
  <c r="O2962" i="3"/>
  <c r="U2962" i="3" s="1"/>
  <c r="W2960" i="3"/>
  <c r="S2960" i="3"/>
  <c r="R2960" i="3"/>
  <c r="O2960" i="3"/>
  <c r="U2960" i="3" s="1"/>
  <c r="W2959" i="3"/>
  <c r="S2959" i="3"/>
  <c r="R2959" i="3"/>
  <c r="O2959" i="3"/>
  <c r="U2959" i="3" s="1"/>
  <c r="W2958" i="3"/>
  <c r="S2958" i="3"/>
  <c r="R2958" i="3"/>
  <c r="O2958" i="3"/>
  <c r="U2958" i="3" s="1"/>
  <c r="W2957" i="3"/>
  <c r="S2957" i="3"/>
  <c r="R2957" i="3"/>
  <c r="P2957" i="3"/>
  <c r="O2957" i="3"/>
  <c r="U2957" i="3" s="1"/>
  <c r="W2956" i="3"/>
  <c r="S2956" i="3"/>
  <c r="R2956" i="3"/>
  <c r="O2956" i="3"/>
  <c r="U2956" i="3" s="1"/>
  <c r="W2955" i="3"/>
  <c r="S2955" i="3"/>
  <c r="R2955" i="3"/>
  <c r="O2955" i="3"/>
  <c r="U2955" i="3" s="1"/>
  <c r="W2954" i="3"/>
  <c r="S2954" i="3"/>
  <c r="R2954" i="3"/>
  <c r="O2954" i="3"/>
  <c r="U2954" i="3" s="1"/>
  <c r="W2953" i="3"/>
  <c r="S2953" i="3"/>
  <c r="R2953" i="3"/>
  <c r="O2953" i="3"/>
  <c r="U2953" i="3" s="1"/>
  <c r="W2952" i="3"/>
  <c r="V2952" i="3" s="1"/>
  <c r="S2952" i="3"/>
  <c r="R2952" i="3"/>
  <c r="P2952" i="3"/>
  <c r="U2952" i="3"/>
  <c r="W2951" i="3"/>
  <c r="S2951" i="3"/>
  <c r="R2951" i="3"/>
  <c r="O2951" i="3"/>
  <c r="U2951" i="3" s="1"/>
  <c r="W2950" i="3"/>
  <c r="S2950" i="3"/>
  <c r="R2950" i="3"/>
  <c r="O2950" i="3"/>
  <c r="U2950" i="3" s="1"/>
  <c r="W2949" i="3"/>
  <c r="S2949" i="3"/>
  <c r="R2949" i="3"/>
  <c r="O2949" i="3"/>
  <c r="U2949" i="3" s="1"/>
  <c r="W2948" i="3"/>
  <c r="S2948" i="3"/>
  <c r="R2948" i="3"/>
  <c r="O2948" i="3"/>
  <c r="U2948" i="3" s="1"/>
  <c r="W2947" i="3"/>
  <c r="V2947" i="3" s="1"/>
  <c r="S2947" i="3"/>
  <c r="R2947" i="3"/>
  <c r="P2947" i="3"/>
  <c r="U2947" i="3"/>
  <c r="W2946" i="3"/>
  <c r="S2946" i="3"/>
  <c r="R2946" i="3"/>
  <c r="O2946" i="3"/>
  <c r="U2946" i="3" s="1"/>
  <c r="W2945" i="3"/>
  <c r="S2945" i="3"/>
  <c r="R2945" i="3"/>
  <c r="O2945" i="3"/>
  <c r="U2945" i="3" s="1"/>
  <c r="W2944" i="3"/>
  <c r="S2944" i="3"/>
  <c r="U2944" i="3"/>
  <c r="W2943" i="3"/>
  <c r="S2943" i="3"/>
  <c r="R2943" i="3"/>
  <c r="O2943" i="3"/>
  <c r="U2943" i="3" s="1"/>
  <c r="W2942" i="3"/>
  <c r="S2942" i="3"/>
  <c r="R2942" i="3"/>
  <c r="O2942" i="3"/>
  <c r="U2942" i="3" s="1"/>
  <c r="W2941" i="3"/>
  <c r="V2941" i="3" s="1"/>
  <c r="S2941" i="3"/>
  <c r="R2941" i="3"/>
  <c r="P2941" i="3"/>
  <c r="U2941" i="3"/>
  <c r="W2940" i="3"/>
  <c r="S2940" i="3"/>
  <c r="W2939" i="3"/>
  <c r="V2939" i="3" s="1"/>
  <c r="S2939" i="3"/>
  <c r="R2939" i="3"/>
  <c r="P2939" i="3"/>
  <c r="U2939" i="3"/>
  <c r="W2938" i="3"/>
  <c r="S2938" i="3"/>
  <c r="R2938" i="3"/>
  <c r="O2938" i="3"/>
  <c r="U2938" i="3" s="1"/>
  <c r="W2937" i="3"/>
  <c r="S2937" i="3"/>
  <c r="R2937" i="3"/>
  <c r="O2937" i="3"/>
  <c r="U2937" i="3" s="1"/>
  <c r="W2936" i="3"/>
  <c r="V2936" i="3" s="1"/>
  <c r="S2936" i="3"/>
  <c r="R2936" i="3"/>
  <c r="P2936" i="3"/>
  <c r="U2936" i="3"/>
  <c r="W2935" i="3"/>
  <c r="S2935" i="3"/>
  <c r="R2935" i="3"/>
  <c r="O2935" i="3"/>
  <c r="U2935" i="3" s="1"/>
  <c r="W2934" i="3"/>
  <c r="V2934" i="3" s="1"/>
  <c r="S2934" i="3"/>
  <c r="R2934" i="3"/>
  <c r="P2934" i="3"/>
  <c r="U2934" i="3"/>
  <c r="W2933" i="3"/>
  <c r="V2933" i="3" s="1"/>
  <c r="S2933" i="3"/>
  <c r="R2933" i="3"/>
  <c r="P2933" i="3"/>
  <c r="U2933" i="3"/>
  <c r="W2932" i="3"/>
  <c r="V2932" i="3" s="1"/>
  <c r="S2932" i="3"/>
  <c r="R2932" i="3"/>
  <c r="P2932" i="3"/>
  <c r="U2932" i="3"/>
  <c r="W2931" i="3"/>
  <c r="V2931" i="3" s="1"/>
  <c r="S2931" i="3"/>
  <c r="R2931" i="3"/>
  <c r="P2931" i="3"/>
  <c r="U2931" i="3"/>
  <c r="W2930" i="3"/>
  <c r="S2930" i="3"/>
  <c r="R2930" i="3"/>
  <c r="O2930" i="3"/>
  <c r="U2930" i="3" s="1"/>
  <c r="W2929" i="3"/>
  <c r="S2929" i="3"/>
  <c r="R2929" i="3"/>
  <c r="P2929" i="3"/>
  <c r="O2929" i="3"/>
  <c r="U2929" i="3" s="1"/>
  <c r="W2928" i="3"/>
  <c r="S2928" i="3"/>
  <c r="R2928" i="3"/>
  <c r="P2928" i="3"/>
  <c r="O2928" i="3"/>
  <c r="U2928" i="3" s="1"/>
  <c r="W2927" i="3"/>
  <c r="V2927" i="3" s="1"/>
  <c r="S2927" i="3"/>
  <c r="R2927" i="3"/>
  <c r="P2927" i="3"/>
  <c r="U2927" i="3"/>
  <c r="V2926" i="3"/>
  <c r="S2926" i="3"/>
  <c r="R2926" i="3"/>
  <c r="P2926" i="3"/>
  <c r="U2926" i="3"/>
  <c r="S2925" i="3"/>
  <c r="U2925" i="3"/>
  <c r="S2924" i="3"/>
  <c r="U2924" i="3"/>
  <c r="S2923" i="3"/>
  <c r="U2923" i="3"/>
  <c r="S2922" i="3"/>
  <c r="U2922" i="3"/>
  <c r="S2921" i="3"/>
  <c r="U2921" i="3"/>
  <c r="S2920" i="3"/>
  <c r="U2920" i="3"/>
  <c r="S2919" i="3"/>
  <c r="U2919" i="3"/>
  <c r="S2918" i="3"/>
  <c r="U2918" i="3"/>
  <c r="S2917" i="3"/>
  <c r="U2917" i="3"/>
  <c r="S2916" i="3"/>
  <c r="U2916" i="3"/>
  <c r="S2915" i="3"/>
  <c r="U2915" i="3"/>
  <c r="S2914" i="3"/>
  <c r="U2914" i="3"/>
  <c r="S2913" i="3"/>
  <c r="U2913" i="3"/>
  <c r="S2912" i="3"/>
  <c r="U2912" i="3"/>
  <c r="S2911" i="3"/>
  <c r="R2911" i="3"/>
  <c r="O2911" i="3"/>
  <c r="U2911" i="3" s="1"/>
  <c r="S2896" i="3"/>
  <c r="R2896" i="3"/>
  <c r="O2896" i="3"/>
  <c r="U2896" i="3" s="1"/>
  <c r="S2895" i="3"/>
  <c r="R2895" i="3"/>
  <c r="P2895" i="3"/>
  <c r="O2895" i="3"/>
  <c r="U2895" i="3" s="1"/>
  <c r="W2893" i="3"/>
  <c r="AE3999" i="4" s="1"/>
  <c r="S2893" i="3"/>
  <c r="R2893" i="3"/>
  <c r="O2893" i="3"/>
  <c r="U2893" i="3" s="1"/>
  <c r="W2892" i="3"/>
  <c r="S2892" i="3"/>
  <c r="R2892" i="3"/>
  <c r="O2892" i="3"/>
  <c r="U2892" i="3" s="1"/>
  <c r="W2891" i="3"/>
  <c r="AE3984" i="4" s="1"/>
  <c r="S2891" i="3"/>
  <c r="R2891" i="3"/>
  <c r="O2891" i="3"/>
  <c r="U2891" i="3" s="1"/>
  <c r="W2890" i="3"/>
  <c r="AE3953" i="4" s="1"/>
  <c r="S2890" i="3"/>
  <c r="R2890" i="3"/>
  <c r="O2890" i="3"/>
  <c r="U2890" i="3" s="1"/>
  <c r="W2889" i="3"/>
  <c r="V2889" i="3" s="1"/>
  <c r="S2889" i="3"/>
  <c r="R2889" i="3"/>
  <c r="P2889" i="3"/>
  <c r="O2889" i="3"/>
  <c r="U2889" i="3" s="1"/>
  <c r="W2888" i="3"/>
  <c r="S2888" i="3"/>
  <c r="R2888" i="3"/>
  <c r="O2888" i="3"/>
  <c r="U2888" i="3" s="1"/>
  <c r="W2887" i="3"/>
  <c r="V2887" i="3" s="1"/>
  <c r="S2887" i="3"/>
  <c r="R2887" i="3"/>
  <c r="P2887" i="3"/>
  <c r="U2887" i="3"/>
  <c r="W2886" i="3"/>
  <c r="AE3954" i="4" s="1"/>
  <c r="S2886" i="3"/>
  <c r="R2886" i="3"/>
  <c r="O2886" i="3"/>
  <c r="U2886" i="3" s="1"/>
  <c r="W2885" i="3"/>
  <c r="V2885" i="3" s="1"/>
  <c r="S2885" i="3"/>
  <c r="R2885" i="3"/>
  <c r="P2885" i="3"/>
  <c r="U2885" i="3"/>
  <c r="W2884" i="3"/>
  <c r="V2884" i="3" s="1"/>
  <c r="S2884" i="3"/>
  <c r="W2883" i="3"/>
  <c r="S2883" i="3"/>
  <c r="O2883" i="3"/>
  <c r="U2883" i="3" s="1"/>
  <c r="W2882" i="3"/>
  <c r="AE3952" i="4" s="1"/>
  <c r="S2882" i="3"/>
  <c r="R2882" i="3"/>
  <c r="O2882" i="3"/>
  <c r="U2882" i="3" s="1"/>
  <c r="W2881" i="3"/>
  <c r="AE3971" i="4" s="1"/>
  <c r="S2881" i="3"/>
  <c r="R2881" i="3"/>
  <c r="O2881" i="3"/>
  <c r="U2881" i="3" s="1"/>
  <c r="W2880" i="3"/>
  <c r="AE3972" i="4" s="1"/>
  <c r="S2880" i="3"/>
  <c r="R2880" i="3"/>
  <c r="O2880" i="3"/>
  <c r="U2880" i="3" s="1"/>
  <c r="W2879" i="3"/>
  <c r="V2879" i="3" s="1"/>
  <c r="S2879" i="3"/>
  <c r="R2879" i="3"/>
  <c r="P2879" i="3"/>
  <c r="U2879" i="3"/>
  <c r="W2878" i="3"/>
  <c r="S2878" i="3"/>
  <c r="R2878" i="3"/>
  <c r="P2878" i="3"/>
  <c r="O2878" i="3"/>
  <c r="U2878" i="3" s="1"/>
  <c r="W2877" i="3"/>
  <c r="V2877" i="3" s="1"/>
  <c r="S2877" i="3"/>
  <c r="R2877" i="3"/>
  <c r="P2877" i="3"/>
  <c r="O2877" i="3"/>
  <c r="U2877" i="3" s="1"/>
  <c r="W2876" i="3"/>
  <c r="V2876" i="3" s="1"/>
  <c r="S2876" i="3"/>
  <c r="R2876" i="3"/>
  <c r="P2876" i="3"/>
  <c r="U2876" i="3"/>
  <c r="W2875" i="3"/>
  <c r="S2875" i="3"/>
  <c r="R2875" i="3"/>
  <c r="O2875" i="3"/>
  <c r="U2875" i="3" s="1"/>
  <c r="W2874" i="3"/>
  <c r="V2874" i="3" s="1"/>
  <c r="S2874" i="3"/>
  <c r="R2874" i="3"/>
  <c r="P2874" i="3"/>
  <c r="U2874" i="3"/>
  <c r="W2873" i="3"/>
  <c r="V2873" i="3" s="1"/>
  <c r="S2873" i="3"/>
  <c r="R2873" i="3"/>
  <c r="P2873" i="3"/>
  <c r="U2873" i="3"/>
  <c r="W2872" i="3"/>
  <c r="V2872" i="3" s="1"/>
  <c r="S2872" i="3"/>
  <c r="R2872" i="3"/>
  <c r="P2872" i="3"/>
  <c r="U2872" i="3"/>
  <c r="W2871" i="3"/>
  <c r="V2871" i="3" s="1"/>
  <c r="S2871" i="3"/>
  <c r="R2871" i="3"/>
  <c r="P2871" i="3"/>
  <c r="U2871" i="3"/>
  <c r="W2870" i="3"/>
  <c r="V2870" i="3" s="1"/>
  <c r="S2870" i="3"/>
  <c r="R2870" i="3"/>
  <c r="P2870" i="3"/>
  <c r="U2870" i="3"/>
  <c r="W2869" i="3"/>
  <c r="V2869" i="3" s="1"/>
  <c r="S2869" i="3"/>
  <c r="W2868" i="3"/>
  <c r="V2868" i="3" s="1"/>
  <c r="S2868" i="3"/>
  <c r="R2868" i="3"/>
  <c r="P2868" i="3"/>
  <c r="U2868" i="3"/>
  <c r="W2867" i="3"/>
  <c r="V2867" i="3" s="1"/>
  <c r="S2867" i="3"/>
  <c r="R2867" i="3"/>
  <c r="P2867" i="3"/>
  <c r="U2867" i="3"/>
  <c r="W2866" i="3"/>
  <c r="S2866" i="3"/>
  <c r="R2866" i="3"/>
  <c r="P2866" i="3"/>
  <c r="O2866" i="3"/>
  <c r="U2866" i="3" s="1"/>
  <c r="W2865" i="3"/>
  <c r="AE3923" i="4" s="1"/>
  <c r="S2865" i="3"/>
  <c r="R2865" i="3"/>
  <c r="O2865" i="3"/>
  <c r="U2865" i="3" s="1"/>
  <c r="W2855" i="3"/>
  <c r="AE3917" i="4" s="1"/>
  <c r="S2855" i="3"/>
  <c r="R2855" i="3"/>
  <c r="O2855" i="3"/>
  <c r="U2855" i="3" s="1"/>
  <c r="W2854" i="3"/>
  <c r="AE3916" i="4" s="1"/>
  <c r="S2854" i="3"/>
  <c r="R2854" i="3"/>
  <c r="O2854" i="3"/>
  <c r="U2854" i="3" s="1"/>
  <c r="W2853" i="3"/>
  <c r="V2853" i="3" s="1"/>
  <c r="S2853" i="3"/>
  <c r="R2853" i="3"/>
  <c r="P2853" i="3"/>
  <c r="U2853" i="3"/>
  <c r="W2852" i="3"/>
  <c r="V2852" i="3" s="1"/>
  <c r="S2852" i="3"/>
  <c r="R2852" i="3"/>
  <c r="P2852" i="3"/>
  <c r="U2852" i="3"/>
  <c r="W2851" i="3"/>
  <c r="V2851" i="3" s="1"/>
  <c r="S2851" i="3"/>
  <c r="R2851" i="3"/>
  <c r="P2851" i="3"/>
  <c r="U2851" i="3"/>
  <c r="W2850" i="3"/>
  <c r="V2850" i="3" s="1"/>
  <c r="S2850" i="3"/>
  <c r="R2850" i="3"/>
  <c r="P2850" i="3"/>
  <c r="U2850" i="3"/>
  <c r="W2849" i="3"/>
  <c r="V2849" i="3" s="1"/>
  <c r="S2849" i="3"/>
  <c r="R2849" i="3"/>
  <c r="P2849" i="3"/>
  <c r="U2849" i="3"/>
  <c r="W2848" i="3"/>
  <c r="AE3919" i="4" s="1"/>
  <c r="S2848" i="3"/>
  <c r="R2848" i="3"/>
  <c r="O2848" i="3"/>
  <c r="U2848" i="3" s="1"/>
  <c r="W2847" i="3"/>
  <c r="AE3918" i="4" s="1"/>
  <c r="S2847" i="3"/>
  <c r="R2847" i="3"/>
  <c r="O2847" i="3"/>
  <c r="U2847" i="3" s="1"/>
  <c r="W2846" i="3"/>
  <c r="V2846" i="3" s="1"/>
  <c r="S2846" i="3"/>
  <c r="R2846" i="3"/>
  <c r="P2846" i="3"/>
  <c r="U2846" i="3"/>
  <c r="W2845" i="3"/>
  <c r="V2845" i="3" s="1"/>
  <c r="S2845" i="3"/>
  <c r="R2845" i="3"/>
  <c r="P2845" i="3"/>
  <c r="U2845" i="3"/>
  <c r="W2844" i="3"/>
  <c r="AE3913" i="4" s="1"/>
  <c r="S2844" i="3"/>
  <c r="R2844" i="3"/>
  <c r="O2844" i="3"/>
  <c r="U2844" i="3" s="1"/>
  <c r="W2843" i="3"/>
  <c r="AE3912" i="4" s="1"/>
  <c r="S2843" i="3"/>
  <c r="R2843" i="3"/>
  <c r="O2843" i="3"/>
  <c r="U2843" i="3" s="1"/>
  <c r="W2842" i="3"/>
  <c r="AE3911" i="4" s="1"/>
  <c r="S2842" i="3"/>
  <c r="R2842" i="3"/>
  <c r="O2842" i="3"/>
  <c r="U2842" i="3" s="1"/>
  <c r="W2841" i="3"/>
  <c r="V2841" i="3" s="1"/>
  <c r="S2841" i="3"/>
  <c r="R2841" i="3"/>
  <c r="P2841" i="3"/>
  <c r="U2841" i="3"/>
  <c r="W2840" i="3"/>
  <c r="V2840" i="3" s="1"/>
  <c r="S2840" i="3"/>
  <c r="R2840" i="3"/>
  <c r="P2840" i="3"/>
  <c r="U2840" i="3"/>
  <c r="W2839" i="3"/>
  <c r="V2839" i="3" s="1"/>
  <c r="S2839" i="3"/>
  <c r="R2839" i="3"/>
  <c r="P2839" i="3"/>
  <c r="U2839" i="3"/>
  <c r="W2838" i="3"/>
  <c r="V2838" i="3" s="1"/>
  <c r="S2838" i="3"/>
  <c r="R2838" i="3"/>
  <c r="P2838" i="3"/>
  <c r="U2838" i="3"/>
  <c r="W2837" i="3"/>
  <c r="AE3941" i="4" s="1"/>
  <c r="S2837" i="3"/>
  <c r="R2837" i="3"/>
  <c r="O2837" i="3"/>
  <c r="U2837" i="3" s="1"/>
  <c r="W2836" i="3"/>
  <c r="AE3879" i="4" s="1"/>
  <c r="S2836" i="3"/>
  <c r="R2836" i="3"/>
  <c r="O2836" i="3"/>
  <c r="U2836" i="3" s="1"/>
  <c r="W2835" i="3"/>
  <c r="AE3878" i="4" s="1"/>
  <c r="S2835" i="3"/>
  <c r="R2835" i="3"/>
  <c r="O2835" i="3"/>
  <c r="U2835" i="3" s="1"/>
  <c r="W2834" i="3"/>
  <c r="AE3886" i="4" s="1"/>
  <c r="S2834" i="3"/>
  <c r="R2834" i="3"/>
  <c r="O2834" i="3"/>
  <c r="U2834" i="3" s="1"/>
  <c r="W2833" i="3"/>
  <c r="V2833" i="3" s="1"/>
  <c r="S2833" i="3"/>
  <c r="R2833" i="3"/>
  <c r="U2833" i="3"/>
  <c r="W2832" i="3"/>
  <c r="AE3885" i="4" s="1"/>
  <c r="S2832" i="3"/>
  <c r="R2832" i="3"/>
  <c r="O2832" i="3"/>
  <c r="U2832" i="3" s="1"/>
  <c r="W2831" i="3"/>
  <c r="S2831" i="3"/>
  <c r="R2831" i="3"/>
  <c r="O2831" i="3"/>
  <c r="U2831" i="3" s="1"/>
  <c r="W2830" i="3"/>
  <c r="V2830" i="3" s="1"/>
  <c r="S2830" i="3"/>
  <c r="R2830" i="3"/>
  <c r="P2830" i="3"/>
  <c r="U2830" i="3"/>
  <c r="W2829" i="3"/>
  <c r="AE3893" i="4" s="1"/>
  <c r="S2829" i="3"/>
  <c r="R2829" i="3"/>
  <c r="O2829" i="3"/>
  <c r="U2829" i="3" s="1"/>
  <c r="W2828" i="3"/>
  <c r="AE3892" i="4" s="1"/>
  <c r="S2828" i="3"/>
  <c r="R2828" i="3"/>
  <c r="O2828" i="3"/>
  <c r="U2828" i="3" s="1"/>
  <c r="W2827" i="3"/>
  <c r="AE3891" i="4" s="1"/>
  <c r="S2827" i="3"/>
  <c r="R2827" i="3"/>
  <c r="O2827" i="3"/>
  <c r="U2827" i="3" s="1"/>
  <c r="W2824" i="3"/>
  <c r="AE3882" i="4" s="1"/>
  <c r="S2824" i="3"/>
  <c r="R2824" i="3"/>
  <c r="O2824" i="3"/>
  <c r="U2824" i="3" s="1"/>
  <c r="W2813" i="3"/>
  <c r="AE3968" i="4" s="1"/>
  <c r="S2813" i="3"/>
  <c r="R2813" i="3"/>
  <c r="P2813" i="3"/>
  <c r="O2813" i="3"/>
  <c r="U2813" i="3" s="1"/>
  <c r="W2812" i="3"/>
  <c r="S2812" i="3"/>
  <c r="R2812" i="3"/>
  <c r="P2812" i="3"/>
  <c r="O2812" i="3"/>
  <c r="U2812" i="3" s="1"/>
  <c r="W2811" i="3"/>
  <c r="S2811" i="3"/>
  <c r="R2811" i="3"/>
  <c r="O2811" i="3"/>
  <c r="U2811" i="3" s="1"/>
  <c r="W2810" i="3"/>
  <c r="S2810" i="3"/>
  <c r="R2810" i="3"/>
  <c r="O2810" i="3"/>
  <c r="U2810" i="3" s="1"/>
  <c r="W2809" i="3"/>
  <c r="AE3888" i="4" s="1"/>
  <c r="S2809" i="3"/>
  <c r="R2809" i="3"/>
  <c r="P2809" i="3"/>
  <c r="O2809" i="3"/>
  <c r="U2809" i="3" s="1"/>
  <c r="W2808" i="3"/>
  <c r="AE3860" i="4" s="1"/>
  <c r="S2808" i="3"/>
  <c r="R2808" i="3"/>
  <c r="O2808" i="3"/>
  <c r="U2808" i="3" s="1"/>
  <c r="W2807" i="3"/>
  <c r="AE3823" i="4" s="1"/>
  <c r="S2807" i="3"/>
  <c r="R2807" i="3"/>
  <c r="O2807" i="3"/>
  <c r="U2807" i="3" s="1"/>
  <c r="W2806" i="3"/>
  <c r="V2806" i="3" s="1"/>
  <c r="S2806" i="3"/>
  <c r="R2806" i="3"/>
  <c r="P2806" i="3"/>
  <c r="U2806" i="3"/>
  <c r="W2805" i="3"/>
  <c r="AE3841" i="4" s="1"/>
  <c r="S2805" i="3"/>
  <c r="R2805" i="3"/>
  <c r="O2805" i="3"/>
  <c r="U2805" i="3" s="1"/>
  <c r="W2804" i="3"/>
  <c r="AE3840" i="4" s="1"/>
  <c r="S2804" i="3"/>
  <c r="R2804" i="3"/>
  <c r="O2804" i="3"/>
  <c r="U2804" i="3" s="1"/>
  <c r="W2803" i="3"/>
  <c r="AE3881" i="4" s="1"/>
  <c r="S2803" i="3"/>
  <c r="R2803" i="3"/>
  <c r="O2803" i="3"/>
  <c r="U2803" i="3" s="1"/>
  <c r="W2802" i="3"/>
  <c r="AE3880" i="4" s="1"/>
  <c r="S2802" i="3"/>
  <c r="R2802" i="3"/>
  <c r="O2802" i="3"/>
  <c r="U2802" i="3" s="1"/>
  <c r="W2801" i="3"/>
  <c r="V2801" i="3" s="1"/>
  <c r="S2801" i="3"/>
  <c r="R2801" i="3"/>
  <c r="P2801" i="3"/>
  <c r="U2801" i="3"/>
  <c r="W2800" i="3"/>
  <c r="S2800" i="3"/>
  <c r="R2800" i="3"/>
  <c r="O2800" i="3"/>
  <c r="U2800" i="3" s="1"/>
  <c r="W2799" i="3"/>
  <c r="AE3859" i="4" s="1"/>
  <c r="S2799" i="3"/>
  <c r="R2799" i="3"/>
  <c r="O2799" i="3"/>
  <c r="U2799" i="3" s="1"/>
  <c r="W2798" i="3"/>
  <c r="V2798" i="3" s="1"/>
  <c r="S2798" i="3"/>
  <c r="R2798" i="3"/>
  <c r="P2798" i="3"/>
  <c r="U2798" i="3"/>
  <c r="W2797" i="3"/>
  <c r="AE3822" i="4" s="1"/>
  <c r="S2797" i="3"/>
  <c r="R2797" i="3"/>
  <c r="O2797" i="3"/>
  <c r="U2797" i="3" s="1"/>
  <c r="W2796" i="3"/>
  <c r="AE3783" i="4" s="1"/>
  <c r="S2796" i="3"/>
  <c r="R2796" i="3"/>
  <c r="O2796" i="3"/>
  <c r="U2796" i="3" s="1"/>
  <c r="W2795" i="3"/>
  <c r="AE3940" i="4" s="1"/>
  <c r="U2795" i="3"/>
  <c r="W2794" i="3"/>
  <c r="AE3887" i="4" s="1"/>
  <c r="U2794" i="3"/>
  <c r="W2793" i="3"/>
  <c r="AE3877" i="4" s="1"/>
  <c r="U2793" i="3"/>
  <c r="W2792" i="3"/>
  <c r="AE3876" i="4" s="1"/>
  <c r="U2792" i="3"/>
  <c r="W2791" i="3"/>
  <c r="AE3875" i="4" s="1"/>
  <c r="U2791" i="3"/>
  <c r="W2790" i="3"/>
  <c r="AE3874" i="4" s="1"/>
  <c r="U2790" i="3"/>
  <c r="W2789" i="3"/>
  <c r="AE3873" i="4" s="1"/>
  <c r="U2789" i="3"/>
  <c r="W2788" i="3"/>
  <c r="AE3872" i="4" s="1"/>
  <c r="S2788" i="3"/>
  <c r="R2788" i="3"/>
  <c r="O2788" i="3"/>
  <c r="U2788" i="3" s="1"/>
  <c r="W2787" i="3"/>
  <c r="AE3983" i="4" s="1"/>
  <c r="S2787" i="3"/>
  <c r="U2787" i="3"/>
  <c r="W2786" i="3"/>
  <c r="AE3955" i="4" s="1"/>
  <c r="S2786" i="3"/>
  <c r="U2786" i="3"/>
  <c r="W2785" i="3"/>
  <c r="AE3927" i="4" s="1"/>
  <c r="S2785" i="3"/>
  <c r="U2785" i="3"/>
  <c r="W2784" i="3"/>
  <c r="AE3926" i="4" s="1"/>
  <c r="S2784" i="3"/>
  <c r="U2784" i="3"/>
  <c r="W2783" i="3"/>
  <c r="AE3925" i="4" s="1"/>
  <c r="S2783" i="3"/>
  <c r="U2783" i="3"/>
  <c r="W2782" i="3"/>
  <c r="AE3924" i="4" s="1"/>
  <c r="S2782" i="3"/>
  <c r="R2782" i="3"/>
  <c r="O2782" i="3"/>
  <c r="U2782" i="3" s="1"/>
  <c r="W2781" i="3"/>
  <c r="AE3914" i="4" s="1"/>
  <c r="S2781" i="3"/>
  <c r="R2781" i="3"/>
  <c r="O2781" i="3"/>
  <c r="U2781" i="3" s="1"/>
  <c r="W2780" i="3"/>
  <c r="AE3858" i="4" s="1"/>
  <c r="S2780" i="3"/>
  <c r="U2780" i="3"/>
  <c r="W2779" i="3"/>
  <c r="AE3857" i="4" s="1"/>
  <c r="S2779" i="3"/>
  <c r="U2779" i="3"/>
  <c r="W2778" i="3"/>
  <c r="AE3856" i="4" s="1"/>
  <c r="S2778" i="3"/>
  <c r="U2778" i="3"/>
  <c r="W2777" i="3"/>
  <c r="AE3855" i="4" s="1"/>
  <c r="S2777" i="3"/>
  <c r="U2777" i="3"/>
  <c r="W2776" i="3"/>
  <c r="AE3854" i="4" s="1"/>
  <c r="S2776" i="3"/>
  <c r="U2776" i="3"/>
  <c r="W2775" i="3"/>
  <c r="AE3853" i="4" s="1"/>
  <c r="S2775" i="3"/>
  <c r="U2775" i="3"/>
  <c r="W2774" i="3"/>
  <c r="AE3852" i="4" s="1"/>
  <c r="S2774" i="3"/>
  <c r="U2774" i="3"/>
  <c r="W2773" i="3"/>
  <c r="AE3851" i="4" s="1"/>
  <c r="S2773" i="3"/>
  <c r="R2773" i="3"/>
  <c r="O2773" i="3"/>
  <c r="U2773" i="3" s="1"/>
  <c r="W2772" i="3"/>
  <c r="AE3844" i="4" s="1"/>
  <c r="S2772" i="3"/>
  <c r="U2772" i="3"/>
  <c r="W2771" i="3"/>
  <c r="AE3809" i="4" s="1"/>
  <c r="S2771" i="3"/>
  <c r="R2771" i="3"/>
  <c r="O2771" i="3"/>
  <c r="U2771" i="3" s="1"/>
  <c r="W2743" i="3"/>
  <c r="AE3733" i="4" s="1"/>
  <c r="S2743" i="3"/>
  <c r="R2743" i="3"/>
  <c r="O2743" i="3"/>
  <c r="U2743" i="3" s="1"/>
  <c r="W2742" i="3"/>
  <c r="AE3843" i="4" s="1"/>
  <c r="S2742" i="3"/>
  <c r="R2742" i="3"/>
  <c r="O2742" i="3"/>
  <c r="U2742" i="3" s="1"/>
  <c r="W2741" i="3"/>
  <c r="AE3732" i="4" s="1"/>
  <c r="S2741" i="3"/>
  <c r="R2741" i="3"/>
  <c r="O2741" i="3"/>
  <c r="U2741" i="3" s="1"/>
  <c r="W2740" i="3"/>
  <c r="AE3730" i="4" s="1"/>
  <c r="S2740" i="3"/>
  <c r="R2740" i="3"/>
  <c r="O2740" i="3"/>
  <c r="U2740" i="3" s="1"/>
  <c r="W2739" i="3"/>
  <c r="V2739" i="3" s="1"/>
  <c r="S2739" i="3"/>
  <c r="R2739" i="3"/>
  <c r="P2739" i="3"/>
  <c r="U2739" i="3"/>
  <c r="W2738" i="3"/>
  <c r="V2738" i="3" s="1"/>
  <c r="S2738" i="3"/>
  <c r="R2738" i="3"/>
  <c r="P2738" i="3"/>
  <c r="U2738" i="3"/>
  <c r="W2737" i="3"/>
  <c r="V2737" i="3" s="1"/>
  <c r="S2737" i="3"/>
  <c r="R2737" i="3"/>
  <c r="P2737" i="3"/>
  <c r="U2737" i="3"/>
  <c r="W2736" i="3"/>
  <c r="V2736" i="3" s="1"/>
  <c r="S2736" i="3"/>
  <c r="R2736" i="3"/>
  <c r="P2736" i="3"/>
  <c r="U2736" i="3"/>
  <c r="W2735" i="3"/>
  <c r="V2735" i="3" s="1"/>
  <c r="S2735" i="3"/>
  <c r="R2735" i="3"/>
  <c r="P2735" i="3"/>
  <c r="U2735" i="3"/>
  <c r="W2734" i="3"/>
  <c r="V2734" i="3" s="1"/>
  <c r="S2734" i="3"/>
  <c r="R2734" i="3"/>
  <c r="P2734" i="3"/>
  <c r="U2734" i="3"/>
  <c r="W2733" i="3"/>
  <c r="AE3781" i="4" s="1"/>
  <c r="S2733" i="3"/>
  <c r="R2733" i="3"/>
  <c r="O2733" i="3"/>
  <c r="U2733" i="3" s="1"/>
  <c r="W2732" i="3"/>
  <c r="V2732" i="3" s="1"/>
  <c r="S2732" i="3"/>
  <c r="R2732" i="3"/>
  <c r="P2732" i="3"/>
  <c r="U2732" i="3"/>
  <c r="W2731" i="3"/>
  <c r="AE3821" i="4" s="1"/>
  <c r="S2731" i="3"/>
  <c r="R2731" i="3"/>
  <c r="O2731" i="3"/>
  <c r="U2731" i="3" s="1"/>
  <c r="W2730" i="3"/>
  <c r="V2730" i="3" s="1"/>
  <c r="S2730" i="3"/>
  <c r="R2730" i="3"/>
  <c r="P2730" i="3"/>
  <c r="U2730" i="3"/>
  <c r="W2729" i="3"/>
  <c r="AE3824" i="4" s="1"/>
  <c r="S2729" i="3"/>
  <c r="R2729" i="3"/>
  <c r="O2729" i="3"/>
  <c r="U2729" i="3" s="1"/>
  <c r="W2728" i="3"/>
  <c r="AE3921" i="4" s="1"/>
  <c r="S2728" i="3"/>
  <c r="R2728" i="3"/>
  <c r="O2728" i="3"/>
  <c r="U2728" i="3" s="1"/>
  <c r="W2727" i="3"/>
  <c r="S2727" i="3"/>
  <c r="R2727" i="3"/>
  <c r="O2727" i="3"/>
  <c r="U2727" i="3" s="1"/>
  <c r="W2726" i="3"/>
  <c r="AE3787" i="4" s="1"/>
  <c r="S2726" i="3"/>
  <c r="R2726" i="3"/>
  <c r="O2726" i="3"/>
  <c r="U2726" i="3" s="1"/>
  <c r="W2725" i="3"/>
  <c r="AE3786" i="4" s="1"/>
  <c r="S2725" i="3"/>
  <c r="R2725" i="3"/>
  <c r="O2725" i="3"/>
  <c r="U2725" i="3" s="1"/>
  <c r="W2724" i="3"/>
  <c r="AE3785" i="4" s="1"/>
  <c r="S2724" i="3"/>
  <c r="R2724" i="3"/>
  <c r="O2724" i="3"/>
  <c r="U2724" i="3" s="1"/>
  <c r="W2723" i="3"/>
  <c r="V2723" i="3" s="1"/>
  <c r="S2723" i="3"/>
  <c r="R2723" i="3"/>
  <c r="P2723" i="3"/>
  <c r="U2723" i="3"/>
  <c r="W2722" i="3"/>
  <c r="AE3784" i="4" s="1"/>
  <c r="S2722" i="3"/>
  <c r="R2722" i="3"/>
  <c r="O2722" i="3"/>
  <c r="U2722" i="3" s="1"/>
  <c r="W2721" i="3"/>
  <c r="AE3760" i="4" s="1"/>
  <c r="S2721" i="3"/>
  <c r="R2721" i="3"/>
  <c r="P2721" i="3"/>
  <c r="O2721" i="3"/>
  <c r="U2721" i="3" s="1"/>
  <c r="W2720" i="3"/>
  <c r="AE3768" i="4" s="1"/>
  <c r="S2720" i="3"/>
  <c r="R2720" i="3"/>
  <c r="O2720" i="3"/>
  <c r="U2720" i="3" s="1"/>
  <c r="W2719" i="3"/>
  <c r="AE3782" i="4" s="1"/>
  <c r="S2719" i="3"/>
  <c r="R2719" i="3"/>
  <c r="O2719" i="3"/>
  <c r="U2719" i="3" s="1"/>
  <c r="W2718" i="3"/>
  <c r="AE3780" i="4" s="1"/>
  <c r="S2718" i="3"/>
  <c r="R2718" i="3"/>
  <c r="O2718" i="3"/>
  <c r="U2718" i="3" s="1"/>
  <c r="W2717" i="3"/>
  <c r="AE3839" i="4" s="1"/>
  <c r="S2717" i="3"/>
  <c r="R2717" i="3"/>
  <c r="O2717" i="3"/>
  <c r="U2717" i="3" s="1"/>
  <c r="W2716" i="3"/>
  <c r="AE3808" i="4" s="1"/>
  <c r="S2716" i="3"/>
  <c r="R2716" i="3"/>
  <c r="O2716" i="3"/>
  <c r="U2716" i="3" s="1"/>
  <c r="W2715" i="3"/>
  <c r="AE3807" i="4" s="1"/>
  <c r="S2715" i="3"/>
  <c r="R2715" i="3"/>
  <c r="O2715" i="3"/>
  <c r="U2715" i="3" s="1"/>
  <c r="W2714" i="3"/>
  <c r="AE3806" i="4" s="1"/>
  <c r="S2714" i="3"/>
  <c r="R2714" i="3"/>
  <c r="O2714" i="3"/>
  <c r="U2714" i="3" s="1"/>
  <c r="W2713" i="3"/>
  <c r="AE3793" i="4" s="1"/>
  <c r="S2713" i="3"/>
  <c r="R2713" i="3"/>
  <c r="O2713" i="3"/>
  <c r="U2713" i="3" s="1"/>
  <c r="W2712" i="3"/>
  <c r="AE3792" i="4" s="1"/>
  <c r="S2712" i="3"/>
  <c r="R2712" i="3"/>
  <c r="O2712" i="3"/>
  <c r="U2712" i="3" s="1"/>
  <c r="W2711" i="3"/>
  <c r="AE3805" i="4" s="1"/>
  <c r="S2711" i="3"/>
  <c r="R2711" i="3"/>
  <c r="O2711" i="3"/>
  <c r="U2711" i="3" s="1"/>
  <c r="W2710" i="3"/>
  <c r="AE3791" i="4" s="1"/>
  <c r="S2710" i="3"/>
  <c r="R2710" i="3"/>
  <c r="O2710" i="3"/>
  <c r="U2710" i="3" s="1"/>
  <c r="W2709" i="3"/>
  <c r="AE3779" i="4" s="1"/>
  <c r="S2709" i="3"/>
  <c r="R2709" i="3"/>
  <c r="O2709" i="3"/>
  <c r="U2709" i="3" s="1"/>
  <c r="W2708" i="3"/>
  <c r="AE3811" i="4" s="1"/>
  <c r="S2708" i="3"/>
  <c r="R2708" i="3"/>
  <c r="O2708" i="3"/>
  <c r="U2708" i="3" s="1"/>
  <c r="W2707" i="3"/>
  <c r="V2707" i="3" s="1"/>
  <c r="S2707" i="3"/>
  <c r="R2707" i="3"/>
  <c r="U2707" i="3"/>
  <c r="W2706" i="3"/>
  <c r="V2706" i="3" s="1"/>
  <c r="S2706" i="3"/>
  <c r="R2706" i="3"/>
  <c r="P2706" i="3"/>
  <c r="U2706" i="3"/>
  <c r="W2705" i="3"/>
  <c r="V2705" i="3" s="1"/>
  <c r="S2705" i="3"/>
  <c r="R2705" i="3"/>
  <c r="P2705" i="3"/>
  <c r="U2705" i="3"/>
  <c r="W2704" i="3"/>
  <c r="V2704" i="3" s="1"/>
  <c r="S2704" i="3"/>
  <c r="R2704" i="3"/>
  <c r="P2704" i="3"/>
  <c r="U2704" i="3"/>
  <c r="W2703" i="3"/>
  <c r="V2703" i="3" s="1"/>
  <c r="S2703" i="3"/>
  <c r="R2703" i="3"/>
  <c r="P2703" i="3"/>
  <c r="U2703" i="3"/>
  <c r="W2702" i="3"/>
  <c r="V2702" i="3" s="1"/>
  <c r="S2702" i="3"/>
  <c r="R2702" i="3"/>
  <c r="P2702" i="3"/>
  <c r="U2702" i="3"/>
  <c r="W2701" i="3"/>
  <c r="S2701" i="3"/>
  <c r="R2701" i="3"/>
  <c r="P2701" i="3"/>
  <c r="O2701" i="3"/>
  <c r="U2701" i="3" s="1"/>
  <c r="W2700" i="3"/>
  <c r="V2700" i="3" s="1"/>
  <c r="S2700" i="3"/>
  <c r="R2700" i="3"/>
  <c r="P2700" i="3"/>
  <c r="U2700" i="3"/>
  <c r="W2699" i="3"/>
  <c r="V2699" i="3" s="1"/>
  <c r="S2699" i="3"/>
  <c r="R2699" i="3"/>
  <c r="P2699" i="3"/>
  <c r="U2699" i="3"/>
  <c r="W2698" i="3"/>
  <c r="AE3850" i="4" s="1"/>
  <c r="S2698" i="3"/>
  <c r="R2698" i="3"/>
  <c r="O2698" i="3"/>
  <c r="U2698" i="3" s="1"/>
  <c r="W2697" i="3"/>
  <c r="AE3761" i="4" s="1"/>
  <c r="S2697" i="3"/>
  <c r="R2697" i="3"/>
  <c r="O2697" i="3"/>
  <c r="U2697" i="3" s="1"/>
  <c r="W2696" i="3"/>
  <c r="AE3767" i="4" s="1"/>
  <c r="S2696" i="3"/>
  <c r="R2696" i="3"/>
  <c r="O2696" i="3"/>
  <c r="U2696" i="3" s="1"/>
  <c r="W2695" i="3"/>
  <c r="AE3766" i="4" s="1"/>
  <c r="S2695" i="3"/>
  <c r="R2695" i="3"/>
  <c r="O2695" i="3"/>
  <c r="U2695" i="3" s="1"/>
  <c r="W2694" i="3"/>
  <c r="AE3765" i="4" s="1"/>
  <c r="S2694" i="3"/>
  <c r="R2694" i="3"/>
  <c r="O2694" i="3"/>
  <c r="U2694" i="3" s="1"/>
  <c r="W2693" i="3"/>
  <c r="AE3778" i="4" s="1"/>
  <c r="S2693" i="3"/>
  <c r="R2693" i="3"/>
  <c r="O2693" i="3"/>
  <c r="U2693" i="3" s="1"/>
  <c r="W2691" i="3"/>
  <c r="AE3788" i="4" s="1"/>
  <c r="S2691" i="3"/>
  <c r="R2691" i="3"/>
  <c r="O2691" i="3"/>
  <c r="U2691" i="3" s="1"/>
  <c r="W2690" i="3"/>
  <c r="AE3777" i="4" s="1"/>
  <c r="S2690" i="3"/>
  <c r="R2690" i="3"/>
  <c r="O2690" i="3"/>
  <c r="U2690" i="3" s="1"/>
  <c r="W2689" i="3"/>
  <c r="V2689" i="3" s="1"/>
  <c r="S2689" i="3"/>
  <c r="R2689" i="3"/>
  <c r="P2689" i="3"/>
  <c r="U2689" i="3"/>
  <c r="W2688" i="3"/>
  <c r="V2688" i="3" s="1"/>
  <c r="S2688" i="3"/>
  <c r="R2688" i="3"/>
  <c r="P2688" i="3"/>
  <c r="O2688" i="3"/>
  <c r="U2688" i="3" s="1"/>
  <c r="W2687" i="3"/>
  <c r="AE3741" i="4" s="1"/>
  <c r="S2687" i="3"/>
  <c r="R2687" i="3"/>
  <c r="O2687" i="3"/>
  <c r="U2687" i="3" s="1"/>
  <c r="W2686" i="3"/>
  <c r="V2686" i="3" s="1"/>
  <c r="S2686" i="3"/>
  <c r="R2686" i="3"/>
  <c r="P2686" i="3"/>
  <c r="O2686" i="3"/>
  <c r="U2686" i="3" s="1"/>
  <c r="W2685" i="3"/>
  <c r="AE3759" i="4" s="1"/>
  <c r="S2685" i="3"/>
  <c r="R2685" i="3"/>
  <c r="P2685" i="3"/>
  <c r="O2685" i="3"/>
  <c r="U2685" i="3" s="1"/>
  <c r="W2684" i="3"/>
  <c r="S2684" i="3"/>
  <c r="R2684" i="3"/>
  <c r="O2684" i="3"/>
  <c r="U2684" i="3" s="1"/>
  <c r="W2683" i="3"/>
  <c r="AE3728" i="4" s="1"/>
  <c r="S2683" i="3"/>
  <c r="R2683" i="3"/>
  <c r="O2683" i="3"/>
  <c r="U2683" i="3" s="1"/>
  <c r="W2682" i="3"/>
  <c r="AE3740" i="4" s="1"/>
  <c r="S2682" i="3"/>
  <c r="R2682" i="3"/>
  <c r="O2682" i="3"/>
  <c r="U2682" i="3" s="1"/>
  <c r="W2681" i="3"/>
  <c r="AE3669" i="4" s="1"/>
  <c r="S2681" i="3"/>
  <c r="R2681" i="3"/>
  <c r="O2681" i="3"/>
  <c r="U2681" i="3" s="1"/>
  <c r="W2680" i="3"/>
  <c r="AE3739" i="4" s="1"/>
  <c r="S2680" i="3"/>
  <c r="R2680" i="3"/>
  <c r="O2680" i="3"/>
  <c r="U2680" i="3" s="1"/>
  <c r="W2679" i="3"/>
  <c r="AE3757" i="4" s="1"/>
  <c r="S2679" i="3"/>
  <c r="R2679" i="3"/>
  <c r="P2679" i="3"/>
  <c r="O2679" i="3"/>
  <c r="U2679" i="3" s="1"/>
  <c r="W2677" i="3"/>
  <c r="S2677" i="3"/>
  <c r="R2677" i="3"/>
  <c r="P2677" i="3"/>
  <c r="O2677" i="3"/>
  <c r="U2677" i="3" s="1"/>
  <c r="W2676" i="3"/>
  <c r="AE3738" i="4" s="1"/>
  <c r="S2676" i="3"/>
  <c r="R2676" i="3"/>
  <c r="O2676" i="3"/>
  <c r="U2676" i="3" s="1"/>
  <c r="W2675" i="3"/>
  <c r="V2675" i="3" s="1"/>
  <c r="S2675" i="3"/>
  <c r="R2675" i="3"/>
  <c r="P2675" i="3"/>
  <c r="U2675" i="3"/>
  <c r="W2674" i="3"/>
  <c r="AE3737" i="4" s="1"/>
  <c r="S2674" i="3"/>
  <c r="R2674" i="3"/>
  <c r="O2674" i="3"/>
  <c r="U2674" i="3" s="1"/>
  <c r="W2673" i="3"/>
  <c r="AE3736" i="4" s="1"/>
  <c r="S2673" i="3"/>
  <c r="R2673" i="3"/>
  <c r="O2673" i="3"/>
  <c r="U2673" i="3" s="1"/>
  <c r="W2672" i="3"/>
  <c r="AE3707" i="4" s="1"/>
  <c r="S2672" i="3"/>
  <c r="R2672" i="3"/>
  <c r="O2672" i="3"/>
  <c r="U2672" i="3" s="1"/>
  <c r="W2671" i="3"/>
  <c r="V2671" i="3" s="1"/>
  <c r="S2671" i="3"/>
  <c r="R2671" i="3"/>
  <c r="P2671" i="3"/>
  <c r="U2671" i="3"/>
  <c r="W2670" i="3"/>
  <c r="AE3758" i="4" s="1"/>
  <c r="S2670" i="3"/>
  <c r="R2670" i="3"/>
  <c r="O2670" i="3"/>
  <c r="U2670" i="3" s="1"/>
  <c r="W2669" i="3"/>
  <c r="AE3735" i="4" s="1"/>
  <c r="S2669" i="3"/>
  <c r="R2669" i="3"/>
  <c r="O2669" i="3"/>
  <c r="U2669" i="3" s="1"/>
  <c r="W2668" i="3"/>
  <c r="AE3716" i="4" s="1"/>
  <c r="S2668" i="3"/>
  <c r="R2668" i="3"/>
  <c r="O2668" i="3"/>
  <c r="U2668" i="3" s="1"/>
  <c r="W2667" i="3"/>
  <c r="V2667" i="3" s="1"/>
  <c r="S2667" i="3"/>
  <c r="R2667" i="3"/>
  <c r="P2667" i="3"/>
  <c r="U2667" i="3"/>
  <c r="W2666" i="3"/>
  <c r="AE3715" i="4" s="1"/>
  <c r="S2666" i="3"/>
  <c r="R2666" i="3"/>
  <c r="O2666" i="3"/>
  <c r="U2666" i="3" s="1"/>
  <c r="W2665" i="3"/>
  <c r="V2665" i="3" s="1"/>
  <c r="S2665" i="3"/>
  <c r="R2665" i="3"/>
  <c r="P2665" i="3"/>
  <c r="U2665" i="3"/>
  <c r="W2664" i="3"/>
  <c r="AE3714" i="4" s="1"/>
  <c r="S2664" i="3"/>
  <c r="R2664" i="3"/>
  <c r="O2664" i="3"/>
  <c r="U2664" i="3" s="1"/>
  <c r="W2663" i="3"/>
  <c r="V2663" i="3" s="1"/>
  <c r="S2663" i="3"/>
  <c r="R2663" i="3"/>
  <c r="P2663" i="3"/>
  <c r="U2663" i="3"/>
  <c r="W2662" i="3"/>
  <c r="AE3663" i="4" s="1"/>
  <c r="S2662" i="3"/>
  <c r="R2662" i="3"/>
  <c r="O2662" i="3"/>
  <c r="U2662" i="3" s="1"/>
  <c r="W2661" i="3"/>
  <c r="AE3711" i="4" s="1"/>
  <c r="U2661" i="3"/>
  <c r="W2660" i="3"/>
  <c r="AE3717" i="4" s="1"/>
  <c r="S2660" i="3"/>
  <c r="R2660" i="3"/>
  <c r="O2660" i="3"/>
  <c r="U2660" i="3" s="1"/>
  <c r="W2659" i="3"/>
  <c r="AE3635" i="4" s="1"/>
  <c r="S2659" i="3"/>
  <c r="R2659" i="3"/>
  <c r="O2659" i="3"/>
  <c r="U2659" i="3" s="1"/>
  <c r="W2658" i="3"/>
  <c r="V2658" i="3" s="1"/>
  <c r="S2658" i="3"/>
  <c r="U2658" i="3"/>
  <c r="W2657" i="3"/>
  <c r="V2657" i="3" s="1"/>
  <c r="S2657" i="3"/>
  <c r="R2657" i="3"/>
  <c r="P2657" i="3"/>
  <c r="U2657" i="3"/>
  <c r="W2656" i="3"/>
  <c r="AE3710" i="4" s="1"/>
  <c r="S2656" i="3"/>
  <c r="R2656" i="3"/>
  <c r="O2656" i="3"/>
  <c r="U2656" i="3" s="1"/>
  <c r="W2655" i="3"/>
  <c r="V2655" i="3" s="1"/>
  <c r="S2655" i="3"/>
  <c r="R2655" i="3"/>
  <c r="P2655" i="3"/>
  <c r="U2655" i="3"/>
  <c r="W2654" i="3"/>
  <c r="AE3664" i="4" s="1"/>
  <c r="S2654" i="3"/>
  <c r="R2654" i="3"/>
  <c r="O2654" i="3"/>
  <c r="U2654" i="3" s="1"/>
  <c r="W2653" i="3"/>
  <c r="AE3712" i="4" s="1"/>
  <c r="S2653" i="3"/>
  <c r="R2653" i="3"/>
  <c r="O2653" i="3"/>
  <c r="U2653" i="3" s="1"/>
  <c r="W2652" i="3"/>
  <c r="AE3713" i="4" s="1"/>
  <c r="S2652" i="3"/>
  <c r="R2652" i="3"/>
  <c r="O2652" i="3"/>
  <c r="U2652" i="3" s="1"/>
  <c r="W2651" i="3"/>
  <c r="AE3705" i="4" s="1"/>
  <c r="S2651" i="3"/>
  <c r="R2651" i="3"/>
  <c r="O2651" i="3"/>
  <c r="U2651" i="3" s="1"/>
  <c r="W2650" i="3"/>
  <c r="AE3667" i="4" s="1"/>
  <c r="S2650" i="3"/>
  <c r="R2650" i="3"/>
  <c r="O2650" i="3"/>
  <c r="U2650" i="3" s="1"/>
  <c r="W2649" i="3"/>
  <c r="AE3709" i="4" s="1"/>
  <c r="S2649" i="3"/>
  <c r="R2649" i="3"/>
  <c r="O2649" i="3"/>
  <c r="U2649" i="3" s="1"/>
  <c r="W2648" i="3"/>
  <c r="AE3631" i="4" s="1"/>
  <c r="S2648" i="3"/>
  <c r="R2648" i="3"/>
  <c r="O2648" i="3"/>
  <c r="U2648" i="3" s="1"/>
  <c r="W2647" i="3"/>
  <c r="AE3657" i="4" s="1"/>
  <c r="S2647" i="3"/>
  <c r="R2647" i="3"/>
  <c r="O2647" i="3"/>
  <c r="U2647" i="3" s="1"/>
  <c r="W2646" i="3"/>
  <c r="V2646" i="3" s="1"/>
  <c r="S2646" i="3"/>
  <c r="R2646" i="3"/>
  <c r="P2646" i="3"/>
  <c r="U2646" i="3"/>
  <c r="W2645" i="3"/>
  <c r="V2645" i="3" s="1"/>
  <c r="S2645" i="3"/>
  <c r="R2645" i="3"/>
  <c r="P2645" i="3"/>
  <c r="U2645" i="3"/>
  <c r="W2644" i="3"/>
  <c r="S2644" i="3"/>
  <c r="R2644" i="3"/>
  <c r="P2644" i="3"/>
  <c r="O2644" i="3"/>
  <c r="U2644" i="3" s="1"/>
  <c r="W2643" i="3"/>
  <c r="V2643" i="3" s="1"/>
  <c r="S2643" i="3"/>
  <c r="R2643" i="3"/>
  <c r="P2643" i="3"/>
  <c r="U2643" i="3"/>
  <c r="W2642" i="3"/>
  <c r="AE3662" i="4" s="1"/>
  <c r="S2642" i="3"/>
  <c r="R2642" i="3"/>
  <c r="O2642" i="3"/>
  <c r="U2642" i="3" s="1"/>
  <c r="W2641" i="3"/>
  <c r="AE3661" i="4" s="1"/>
  <c r="S2641" i="3"/>
  <c r="R2641" i="3"/>
  <c r="O2641" i="3"/>
  <c r="U2641" i="3" s="1"/>
  <c r="W2640" i="3"/>
  <c r="AE3660" i="4" s="1"/>
  <c r="S2640" i="3"/>
  <c r="R2640" i="3"/>
  <c r="O2640" i="3"/>
  <c r="U2640" i="3" s="1"/>
  <c r="W2639" i="3"/>
  <c r="V2639" i="3" s="1"/>
  <c r="S2639" i="3"/>
  <c r="R2639" i="3"/>
  <c r="P2639" i="3"/>
  <c r="U2639" i="3"/>
  <c r="W2638" i="3"/>
  <c r="V2638" i="3" s="1"/>
  <c r="S2638" i="3"/>
  <c r="R2638" i="3"/>
  <c r="P2638" i="3"/>
  <c r="U2638" i="3"/>
  <c r="W2636" i="3"/>
  <c r="AE3665" i="4" s="1"/>
  <c r="S2636" i="3"/>
  <c r="R2636" i="3"/>
  <c r="O2636" i="3"/>
  <c r="U2636" i="3" s="1"/>
  <c r="W2635" i="3"/>
  <c r="V2635" i="3" s="1"/>
  <c r="S2635" i="3"/>
  <c r="R2635" i="3"/>
  <c r="P2635" i="3"/>
  <c r="U2635" i="3"/>
  <c r="W2634" i="3"/>
  <c r="V2634" i="3" s="1"/>
  <c r="S2634" i="3"/>
  <c r="R2634" i="3"/>
  <c r="P2634" i="3"/>
  <c r="U2634" i="3"/>
  <c r="W2633" i="3"/>
  <c r="V2633" i="3" s="1"/>
  <c r="S2633" i="3"/>
  <c r="R2633" i="3"/>
  <c r="P2633" i="3"/>
  <c r="U2633" i="3"/>
  <c r="W2631" i="3"/>
  <c r="V2631" i="3" s="1"/>
  <c r="S2631" i="3"/>
  <c r="R2631" i="3"/>
  <c r="P2631" i="3"/>
  <c r="U2631" i="3"/>
  <c r="W2630" i="3"/>
  <c r="AE3659" i="4" s="1"/>
  <c r="S2630" i="3"/>
  <c r="R2630" i="3"/>
  <c r="O2630" i="3"/>
  <c r="U2630" i="3" s="1"/>
  <c r="W2629" i="3"/>
  <c r="AE3704" i="4" s="1"/>
  <c r="S2629" i="3"/>
  <c r="R2629" i="3"/>
  <c r="O2629" i="3"/>
  <c r="U2629" i="3" s="1"/>
  <c r="W2628" i="3"/>
  <c r="AE3656" i="4" s="1"/>
  <c r="S2628" i="3"/>
  <c r="R2628" i="3"/>
  <c r="O2628" i="3"/>
  <c r="U2628" i="3" s="1"/>
  <c r="W2627" i="3"/>
  <c r="V2627" i="3" s="1"/>
  <c r="S2627" i="3"/>
  <c r="R2627" i="3"/>
  <c r="P2627" i="3"/>
  <c r="U2627" i="3"/>
  <c r="W2626" i="3"/>
  <c r="V2626" i="3" s="1"/>
  <c r="S2626" i="3"/>
  <c r="R2626" i="3"/>
  <c r="P2626" i="3"/>
  <c r="U2626" i="3"/>
  <c r="W2625" i="3"/>
  <c r="V2625" i="3" s="1"/>
  <c r="S2625" i="3"/>
  <c r="R2625" i="3"/>
  <c r="P2625" i="3"/>
  <c r="U2625" i="3"/>
  <c r="W2624" i="3"/>
  <c r="AE3638" i="4" s="1"/>
  <c r="S2624" i="3"/>
  <c r="R2624" i="3"/>
  <c r="O2624" i="3"/>
  <c r="U2624" i="3" s="1"/>
  <c r="W2623" i="3"/>
  <c r="AE3630" i="4" s="1"/>
  <c r="S2623" i="3"/>
  <c r="R2623" i="3"/>
  <c r="P2623" i="3"/>
  <c r="O2623" i="3"/>
  <c r="U2623" i="3" s="1"/>
  <c r="W2622" i="3"/>
  <c r="AE3608" i="4" s="1"/>
  <c r="S2622" i="3"/>
  <c r="R2622" i="3"/>
  <c r="O2622" i="3"/>
  <c r="U2622" i="3" s="1"/>
  <c r="W2621" i="3"/>
  <c r="AE3602" i="4" s="1"/>
  <c r="S2621" i="3"/>
  <c r="R2621" i="3"/>
  <c r="O2621" i="3"/>
  <c r="U2621" i="3" s="1"/>
  <c r="W2610" i="3"/>
  <c r="AE3634" i="4" s="1"/>
  <c r="S2610" i="3"/>
  <c r="U2610" i="3"/>
  <c r="W2609" i="3"/>
  <c r="AE3633" i="4" s="1"/>
  <c r="S2609" i="3"/>
  <c r="U2609" i="3"/>
  <c r="W2608" i="3"/>
  <c r="AE3632" i="4" s="1"/>
  <c r="S2608" i="3"/>
  <c r="R2608" i="3"/>
  <c r="O2608" i="3"/>
  <c r="U2608" i="3" s="1"/>
  <c r="W2607" i="3"/>
  <c r="AE3637" i="4" s="1"/>
  <c r="S2607" i="3"/>
  <c r="R2607" i="3"/>
  <c r="O2607" i="3"/>
  <c r="U2607" i="3" s="1"/>
  <c r="W2606" i="3"/>
  <c r="AE3658" i="4" s="1"/>
  <c r="S2606" i="3"/>
  <c r="R2606" i="3"/>
  <c r="O2606" i="3"/>
  <c r="U2606" i="3" s="1"/>
  <c r="W2605" i="3"/>
  <c r="AE3703" i="4" s="1"/>
  <c r="S2605" i="3"/>
  <c r="R2605" i="3"/>
  <c r="O2605" i="3"/>
  <c r="U2605" i="3" s="1"/>
  <c r="W2603" i="3"/>
  <c r="V2603" i="3" s="1"/>
  <c r="S2603" i="3"/>
  <c r="R2603" i="3"/>
  <c r="P2603" i="3"/>
  <c r="U2603" i="3"/>
  <c r="W2602" i="3"/>
  <c r="AE3627" i="4" s="1"/>
  <c r="S2602" i="3"/>
  <c r="R2602" i="3"/>
  <c r="O2602" i="3"/>
  <c r="U2602" i="3" s="1"/>
  <c r="W2601" i="3"/>
  <c r="V2601" i="3" s="1"/>
  <c r="S2601" i="3"/>
  <c r="R2601" i="3"/>
  <c r="P2601" i="3"/>
  <c r="U2601" i="3"/>
  <c r="W2600" i="3"/>
  <c r="V2600" i="3" s="1"/>
  <c r="S2600" i="3"/>
  <c r="R2600" i="3"/>
  <c r="P2600" i="3"/>
  <c r="U2600" i="3"/>
  <c r="W2599" i="3"/>
  <c r="AE3606" i="4" s="1"/>
  <c r="S2599" i="3"/>
  <c r="R2599" i="3"/>
  <c r="O2599" i="3"/>
  <c r="U2599" i="3" s="1"/>
  <c r="W2598" i="3"/>
  <c r="AE3605" i="4" s="1"/>
  <c r="S2598" i="3"/>
  <c r="R2598" i="3"/>
  <c r="O2598" i="3"/>
  <c r="U2598" i="3" s="1"/>
  <c r="W2597" i="3"/>
  <c r="AE3702" i="4" s="1"/>
  <c r="S2597" i="3"/>
  <c r="R2597" i="3"/>
  <c r="O2597" i="3"/>
  <c r="U2597" i="3" s="1"/>
  <c r="W2596" i="3"/>
  <c r="AE3612" i="4" s="1"/>
  <c r="S2596" i="3"/>
  <c r="R2596" i="3"/>
  <c r="O2596" i="3"/>
  <c r="U2596" i="3" s="1"/>
  <c r="W2595" i="3"/>
  <c r="V2595" i="3" s="1"/>
  <c r="S2595" i="3"/>
  <c r="R2595" i="3"/>
  <c r="P2595" i="3"/>
  <c r="U2595" i="3"/>
  <c r="W2594" i="3"/>
  <c r="V2594" i="3" s="1"/>
  <c r="S2594" i="3"/>
  <c r="R2594" i="3"/>
  <c r="P2594" i="3"/>
  <c r="U2594" i="3"/>
  <c r="W2593" i="3"/>
  <c r="V2593" i="3" s="1"/>
  <c r="S2593" i="3"/>
  <c r="R2593" i="3"/>
  <c r="P2593" i="3"/>
  <c r="U2593" i="3"/>
  <c r="W2592" i="3"/>
  <c r="AE3611" i="4" s="1"/>
  <c r="S2592" i="3"/>
  <c r="R2592" i="3"/>
  <c r="O2592" i="3"/>
  <c r="U2592" i="3" s="1"/>
  <c r="W2591" i="3"/>
  <c r="AE3845" i="4" s="1"/>
  <c r="S2591" i="3"/>
  <c r="U2591" i="3"/>
  <c r="W2590" i="3"/>
  <c r="AE3842" i="4" s="1"/>
  <c r="S2590" i="3"/>
  <c r="U2590" i="3"/>
  <c r="W2589" i="3"/>
  <c r="AE3804" i="4" s="1"/>
  <c r="S2589" i="3"/>
  <c r="U2589" i="3"/>
  <c r="W2588" i="3"/>
  <c r="AE3762" i="4" s="1"/>
  <c r="S2588" i="3"/>
  <c r="U2588" i="3"/>
  <c r="W2587" i="3"/>
  <c r="AE3734" i="4" s="1"/>
  <c r="S2587" i="3"/>
  <c r="U2587" i="3"/>
  <c r="W2586" i="3"/>
  <c r="AE3708" i="4" s="1"/>
  <c r="S2586" i="3"/>
  <c r="U2586" i="3"/>
  <c r="W2585" i="3"/>
  <c r="AE3636" i="4" s="1"/>
  <c r="S2585" i="3"/>
  <c r="U2585" i="3"/>
  <c r="W2584" i="3"/>
  <c r="AE3604" i="4" s="1"/>
  <c r="S2584" i="3"/>
  <c r="R2584" i="3"/>
  <c r="O2584" i="3"/>
  <c r="U2584" i="3" s="1"/>
  <c r="W2583" i="3"/>
  <c r="V2583" i="3" s="1"/>
  <c r="S2583" i="3"/>
  <c r="R2583" i="3"/>
  <c r="P2583" i="3"/>
  <c r="U2583" i="3"/>
  <c r="W2582" i="3"/>
  <c r="S2582" i="3"/>
  <c r="R2582" i="3"/>
  <c r="O2582" i="3"/>
  <c r="U2582" i="3" s="1"/>
  <c r="W2581" i="3"/>
  <c r="AE3610" i="4" s="1"/>
  <c r="S2581" i="3"/>
  <c r="R2581" i="3"/>
  <c r="O2581" i="3"/>
  <c r="U2581" i="3" s="1"/>
  <c r="W2580" i="3"/>
  <c r="S2580" i="3"/>
  <c r="R2580" i="3"/>
  <c r="P2580" i="3"/>
  <c r="U2580" i="3"/>
  <c r="W2579" i="3"/>
  <c r="V2579" i="3" s="1"/>
  <c r="S2579" i="3"/>
  <c r="R2579" i="3"/>
  <c r="P2579" i="3"/>
  <c r="U2579" i="3"/>
  <c r="W2578" i="3"/>
  <c r="S2578" i="3"/>
  <c r="R2578" i="3"/>
  <c r="O2578" i="3"/>
  <c r="U2578" i="3" s="1"/>
  <c r="W2577" i="3"/>
  <c r="AE3586" i="4" s="1"/>
  <c r="S2577" i="3"/>
  <c r="R2577" i="3"/>
  <c r="O2577" i="3"/>
  <c r="U2577" i="3" s="1"/>
  <c r="W2576" i="3"/>
  <c r="V2576" i="3" s="1"/>
  <c r="S2576" i="3"/>
  <c r="R2576" i="3"/>
  <c r="P2576" i="3"/>
  <c r="U2576" i="3"/>
  <c r="W2575" i="3"/>
  <c r="V2575" i="3" s="1"/>
  <c r="S2575" i="3"/>
  <c r="R2575" i="3"/>
  <c r="P2575" i="3"/>
  <c r="U2575" i="3"/>
  <c r="W2574" i="3"/>
  <c r="V2574" i="3" s="1"/>
  <c r="S2574" i="3"/>
  <c r="R2574" i="3"/>
  <c r="P2574" i="3"/>
  <c r="U2574" i="3"/>
  <c r="W2573" i="3"/>
  <c r="AE3587" i="4" s="1"/>
  <c r="S2573" i="3"/>
  <c r="R2573" i="3"/>
  <c r="O2573" i="3"/>
  <c r="U2573" i="3" s="1"/>
  <c r="W2572" i="3"/>
  <c r="AE3585" i="4" s="1"/>
  <c r="S2572" i="3"/>
  <c r="R2572" i="3"/>
  <c r="O2572" i="3"/>
  <c r="U2572" i="3" s="1"/>
  <c r="W2571" i="3"/>
  <c r="S2571" i="3"/>
  <c r="R2571" i="3"/>
  <c r="O2571" i="3"/>
  <c r="U2571" i="3" s="1"/>
  <c r="W2570" i="3"/>
  <c r="AE3584" i="4" s="1"/>
  <c r="S2570" i="3"/>
  <c r="R2570" i="3"/>
  <c r="O2570" i="3"/>
  <c r="U2570" i="3" s="1"/>
  <c r="W2569" i="3"/>
  <c r="AE3583" i="4" s="1"/>
  <c r="S2569" i="3"/>
  <c r="R2569" i="3"/>
  <c r="O2569" i="3"/>
  <c r="U2569" i="3" s="1"/>
  <c r="W2568" i="3"/>
  <c r="AE3600" i="4" s="1"/>
  <c r="S2568" i="3"/>
  <c r="R2568" i="3"/>
  <c r="O2568" i="3"/>
  <c r="U2568" i="3" s="1"/>
  <c r="W2567" i="3"/>
  <c r="AE3589" i="4" s="1"/>
  <c r="S2567" i="3"/>
  <c r="R2567" i="3"/>
  <c r="O2567" i="3"/>
  <c r="U2567" i="3" s="1"/>
  <c r="W2566" i="3"/>
  <c r="V2566" i="3" s="1"/>
  <c r="S2566" i="3"/>
  <c r="R2566" i="3"/>
  <c r="P2566" i="3"/>
  <c r="U2566" i="3"/>
  <c r="W2565" i="3"/>
  <c r="V2565" i="3" s="1"/>
  <c r="S2565" i="3"/>
  <c r="R2565" i="3"/>
  <c r="P2565" i="3"/>
  <c r="U2565" i="3"/>
  <c r="W2564" i="3"/>
  <c r="AE3578" i="4" s="1"/>
  <c r="S2564" i="3"/>
  <c r="R2564" i="3"/>
  <c r="O2564" i="3"/>
  <c r="U2564" i="3" s="1"/>
  <c r="W2563" i="3"/>
  <c r="V2563" i="3" s="1"/>
  <c r="S2563" i="3"/>
  <c r="R2563" i="3"/>
  <c r="P2563" i="3"/>
  <c r="O2563" i="3"/>
  <c r="U2563" i="3" s="1"/>
  <c r="W2561" i="3"/>
  <c r="AE3493" i="4" s="1"/>
  <c r="S2561" i="3"/>
  <c r="R2561" i="3"/>
  <c r="P2561" i="3"/>
  <c r="U2561" i="3"/>
  <c r="W2560" i="3"/>
  <c r="V2560" i="3" s="1"/>
  <c r="S2560" i="3"/>
  <c r="R2560" i="3"/>
  <c r="P2560" i="3"/>
  <c r="U2560" i="3"/>
  <c r="W2559" i="3"/>
  <c r="AE3580" i="4" s="1"/>
  <c r="S2559" i="3"/>
  <c r="R2559" i="3"/>
  <c r="O2559" i="3"/>
  <c r="U2559" i="3" s="1"/>
  <c r="W2558" i="3"/>
  <c r="AE3573" i="4" s="1"/>
  <c r="S2558" i="3"/>
  <c r="R2558" i="3"/>
  <c r="O2558" i="3"/>
  <c r="U2558" i="3" s="1"/>
  <c r="W2557" i="3"/>
  <c r="AE3575" i="4" s="1"/>
  <c r="S2557" i="3"/>
  <c r="R2557" i="3"/>
  <c r="O2557" i="3"/>
  <c r="U2557" i="3" s="1"/>
  <c r="W2556" i="3"/>
  <c r="AE3574" i="4" s="1"/>
  <c r="S2556" i="3"/>
  <c r="R2556" i="3"/>
  <c r="O2556" i="3"/>
  <c r="U2556" i="3" s="1"/>
  <c r="W2555" i="3"/>
  <c r="AE3577" i="4" s="1"/>
  <c r="S2555" i="3"/>
  <c r="R2555" i="3"/>
  <c r="O2555" i="3"/>
  <c r="U2555" i="3" s="1"/>
  <c r="W2554" i="3"/>
  <c r="AE3576" i="4" s="1"/>
  <c r="S2554" i="3"/>
  <c r="R2554" i="3"/>
  <c r="O2554" i="3"/>
  <c r="U2554" i="3" s="1"/>
  <c r="W2553" i="3"/>
  <c r="V2553" i="3" s="1"/>
  <c r="S2553" i="3"/>
  <c r="R2553" i="3"/>
  <c r="P2553" i="3"/>
  <c r="U2553" i="3"/>
  <c r="W2552" i="3"/>
  <c r="AE3572" i="4" s="1"/>
  <c r="S2552" i="3"/>
  <c r="R2552" i="3"/>
  <c r="O2552" i="3"/>
  <c r="U2552" i="3" s="1"/>
  <c r="W2551" i="3"/>
  <c r="AE3571" i="4" s="1"/>
  <c r="S2551" i="3"/>
  <c r="R2551" i="3"/>
  <c r="O2551" i="3"/>
  <c r="U2551" i="3" s="1"/>
  <c r="W2550" i="3"/>
  <c r="AE3579" i="4" s="1"/>
  <c r="S2550" i="3"/>
  <c r="R2550" i="3"/>
  <c r="O2550" i="3"/>
  <c r="U2550" i="3" s="1"/>
  <c r="W2549" i="3"/>
  <c r="V2549" i="3" s="1"/>
  <c r="S2549" i="3"/>
  <c r="R2549" i="3"/>
  <c r="P2549" i="3"/>
  <c r="U2549" i="3"/>
  <c r="W2548" i="3"/>
  <c r="AE3478" i="4" s="1"/>
  <c r="S2548" i="3"/>
  <c r="R2548" i="3"/>
  <c r="P2548" i="3"/>
  <c r="U2548" i="3"/>
  <c r="W2547" i="3"/>
  <c r="AE3554" i="4" s="1"/>
  <c r="S2547" i="3"/>
  <c r="R2547" i="3"/>
  <c r="O2547" i="3"/>
  <c r="U2547" i="3" s="1"/>
  <c r="W2546" i="3"/>
  <c r="AE3553" i="4" s="1"/>
  <c r="S2546" i="3"/>
  <c r="R2546" i="3"/>
  <c r="O2546" i="3"/>
  <c r="U2546" i="3" s="1"/>
  <c r="W2545" i="3"/>
  <c r="AE3552" i="4" s="1"/>
  <c r="S2545" i="3"/>
  <c r="R2545" i="3"/>
  <c r="O2545" i="3"/>
  <c r="U2545" i="3" s="1"/>
  <c r="W2544" i="3"/>
  <c r="AE3544" i="4" s="1"/>
  <c r="S2544" i="3"/>
  <c r="R2544" i="3"/>
  <c r="O2544" i="3"/>
  <c r="U2544" i="3" s="1"/>
  <c r="W2543" i="3"/>
  <c r="V2543" i="3" s="1"/>
  <c r="S2543" i="3"/>
  <c r="R2543" i="3"/>
  <c r="P2543" i="3"/>
  <c r="U2543" i="3"/>
  <c r="W2542" i="3"/>
  <c r="AE3477" i="4" s="1"/>
  <c r="S2542" i="3"/>
  <c r="R2542" i="3"/>
  <c r="P2542" i="3"/>
  <c r="U2542" i="3"/>
  <c r="W2541" i="3"/>
  <c r="V2541" i="3" s="1"/>
  <c r="S2541" i="3"/>
  <c r="R2541" i="3"/>
  <c r="P2541" i="3"/>
  <c r="U2541" i="3"/>
  <c r="W2540" i="3"/>
  <c r="AE3550" i="4" s="1"/>
  <c r="S2540" i="3"/>
  <c r="R2540" i="3"/>
  <c r="P2540" i="3"/>
  <c r="U2540" i="3"/>
  <c r="W2539" i="3"/>
  <c r="V2539" i="3" s="1"/>
  <c r="S2539" i="3"/>
  <c r="R2539" i="3"/>
  <c r="O2539" i="3"/>
  <c r="U2539" i="3" s="1"/>
  <c r="W2538" i="3"/>
  <c r="AE3569" i="4" s="1"/>
  <c r="S2538" i="3"/>
  <c r="R2538" i="3"/>
  <c r="O2538" i="3"/>
  <c r="U2538" i="3" s="1"/>
  <c r="W2536" i="3"/>
  <c r="AE4002" i="4" s="1"/>
  <c r="S2536" i="3"/>
  <c r="U2536" i="3"/>
  <c r="W2534" i="3"/>
  <c r="AE3729" i="4" s="1"/>
  <c r="S2534" i="3"/>
  <c r="U2534" i="3"/>
  <c r="W2530" i="3"/>
  <c r="AE3628" i="4" s="1"/>
  <c r="S2530" i="3"/>
  <c r="R2530" i="3"/>
  <c r="O2530" i="3"/>
  <c r="U2530" i="3" s="1"/>
  <c r="W2529" i="3"/>
  <c r="AE3549" i="4" s="1"/>
  <c r="S2529" i="3"/>
  <c r="R2529" i="3"/>
  <c r="O2529" i="3"/>
  <c r="U2529" i="3" s="1"/>
  <c r="W2528" i="3"/>
  <c r="AE3551" i="4" s="1"/>
  <c r="S2528" i="3"/>
  <c r="R2528" i="3"/>
  <c r="O2528" i="3"/>
  <c r="U2528" i="3" s="1"/>
  <c r="W2527" i="3"/>
  <c r="AE3548" i="4" s="1"/>
  <c r="S2527" i="3"/>
  <c r="R2527" i="3"/>
  <c r="O2527" i="3"/>
  <c r="U2527" i="3" s="1"/>
  <c r="W2526" i="3"/>
  <c r="AE3546" i="4" s="1"/>
  <c r="S2526" i="3"/>
  <c r="R2526" i="3"/>
  <c r="O2526" i="3"/>
  <c r="U2526" i="3" s="1"/>
  <c r="W2525" i="3"/>
  <c r="AE3455" i="4" s="1"/>
  <c r="S2525" i="3"/>
  <c r="R2525" i="3"/>
  <c r="P2525" i="3"/>
  <c r="U2525" i="3"/>
  <c r="W2524" i="3"/>
  <c r="AE3570" i="4" s="1"/>
  <c r="S2524" i="3"/>
  <c r="R2524" i="3"/>
  <c r="O2524" i="3"/>
  <c r="U2524" i="3" s="1"/>
  <c r="W2523" i="3"/>
  <c r="AE3449" i="4" s="1"/>
  <c r="S2523" i="3"/>
  <c r="R2523" i="3"/>
  <c r="P2523" i="3"/>
  <c r="O2523" i="3"/>
  <c r="U2523" i="3" s="1"/>
  <c r="W2522" i="3"/>
  <c r="V2522" i="3" s="1"/>
  <c r="S2522" i="3"/>
  <c r="R2522" i="3"/>
  <c r="P2522" i="3"/>
  <c r="U2522" i="3"/>
  <c r="W2521" i="3"/>
  <c r="S2521" i="3"/>
  <c r="R2521" i="3"/>
  <c r="O2521" i="3"/>
  <c r="U2521" i="3" s="1"/>
  <c r="W2520" i="3"/>
  <c r="S2520" i="3"/>
  <c r="R2520" i="3"/>
  <c r="O2520" i="3"/>
  <c r="U2520" i="3" s="1"/>
  <c r="W2519" i="3"/>
  <c r="AE3431" i="4" s="1"/>
  <c r="S2519" i="3"/>
  <c r="R2519" i="3"/>
  <c r="P2519" i="3"/>
  <c r="U2519" i="3"/>
  <c r="P3183" i="3" l="1"/>
  <c r="P3199" i="3"/>
  <c r="P3177" i="3"/>
  <c r="P3192" i="3"/>
  <c r="P3116" i="3"/>
  <c r="P3155" i="3"/>
  <c r="P3174" i="3"/>
  <c r="P3181" i="3"/>
  <c r="P3190" i="3"/>
  <c r="P3152" i="3"/>
  <c r="P3163" i="3"/>
  <c r="V3193" i="3"/>
  <c r="AE4428" i="4"/>
  <c r="V3201" i="3"/>
  <c r="AE4430" i="4"/>
  <c r="V3200" i="3"/>
  <c r="AE4429" i="4"/>
  <c r="V3202" i="3"/>
  <c r="AE4431" i="4"/>
  <c r="V3199" i="3"/>
  <c r="AE4423" i="4"/>
  <c r="V3190" i="3"/>
  <c r="AE4386" i="4"/>
  <c r="V3189" i="3"/>
  <c r="AE4388" i="4"/>
  <c r="P3135" i="3"/>
  <c r="P3164" i="3"/>
  <c r="P3185" i="3"/>
  <c r="P3202" i="3"/>
  <c r="P3201" i="3"/>
  <c r="P3189" i="3"/>
  <c r="P3200" i="3"/>
  <c r="P3198" i="3"/>
  <c r="P3193" i="3"/>
  <c r="P3196" i="3"/>
  <c r="P2956" i="3"/>
  <c r="P3028" i="3"/>
  <c r="P3033" i="3"/>
  <c r="V3180" i="3"/>
  <c r="V3185" i="3"/>
  <c r="V3198" i="3"/>
  <c r="V3137" i="3"/>
  <c r="V3176" i="3"/>
  <c r="V3178" i="3"/>
  <c r="V3179" i="3"/>
  <c r="V3181" i="3"/>
  <c r="V3182" i="3"/>
  <c r="V3177" i="3"/>
  <c r="V3183" i="3"/>
  <c r="V3187" i="3"/>
  <c r="V3164" i="3"/>
  <c r="V3184" i="3"/>
  <c r="V3192" i="3"/>
  <c r="V3196" i="3"/>
  <c r="V3197" i="3"/>
  <c r="P3197" i="3"/>
  <c r="P2911" i="3"/>
  <c r="P3179" i="3"/>
  <c r="P3182" i="3"/>
  <c r="P3176" i="3"/>
  <c r="V3174" i="3"/>
  <c r="P3162" i="3"/>
  <c r="P2937" i="3"/>
  <c r="P2970" i="3"/>
  <c r="P3113" i="3"/>
  <c r="P3144" i="3"/>
  <c r="V3162" i="3"/>
  <c r="V3159" i="3"/>
  <c r="V3163" i="3"/>
  <c r="P2969" i="3"/>
  <c r="P2983" i="3"/>
  <c r="P3026" i="3"/>
  <c r="V3155" i="3"/>
  <c r="P3172" i="3"/>
  <c r="P3117" i="3"/>
  <c r="P3118" i="3"/>
  <c r="P3154" i="3"/>
  <c r="P3159" i="3"/>
  <c r="P3151" i="3"/>
  <c r="P3150" i="3"/>
  <c r="P2896" i="3"/>
  <c r="V2911" i="3"/>
  <c r="V2915" i="3"/>
  <c r="V2919" i="3"/>
  <c r="V2923" i="3"/>
  <c r="P2930" i="3"/>
  <c r="P2948" i="3"/>
  <c r="V2981" i="3"/>
  <c r="AE4167" i="4"/>
  <c r="V3005" i="3"/>
  <c r="AE4180" i="4"/>
  <c r="V3024" i="3"/>
  <c r="V3026" i="3"/>
  <c r="V3027" i="3"/>
  <c r="V3029" i="3"/>
  <c r="V3031" i="3"/>
  <c r="AE4041" i="4"/>
  <c r="V3032" i="3"/>
  <c r="AE4143" i="4"/>
  <c r="V3034" i="3"/>
  <c r="AE4147" i="4"/>
  <c r="V3038" i="3"/>
  <c r="AE4173" i="4"/>
  <c r="P3042" i="3"/>
  <c r="V3045" i="3"/>
  <c r="V3048" i="3"/>
  <c r="V3052" i="3"/>
  <c r="V3056" i="3"/>
  <c r="V3060" i="3"/>
  <c r="V3064" i="3"/>
  <c r="V3083" i="3"/>
  <c r="V3088" i="3"/>
  <c r="V3089" i="3"/>
  <c r="V3090" i="3"/>
  <c r="V3091" i="3"/>
  <c r="V3098" i="3"/>
  <c r="V3109" i="3"/>
  <c r="V3113" i="3"/>
  <c r="V3118" i="3"/>
  <c r="V3120" i="3"/>
  <c r="V3121" i="3"/>
  <c r="V3122" i="3"/>
  <c r="P3130" i="3"/>
  <c r="P3141" i="3"/>
  <c r="V3151" i="3"/>
  <c r="V2912" i="3"/>
  <c r="V2916" i="3"/>
  <c r="V2920" i="3"/>
  <c r="V2924" i="3"/>
  <c r="V2988" i="3"/>
  <c r="V2996" i="3"/>
  <c r="AE4130" i="4"/>
  <c r="P3008" i="3"/>
  <c r="V3009" i="3"/>
  <c r="V3012" i="3"/>
  <c r="AE4140" i="4"/>
  <c r="V3013" i="3"/>
  <c r="AE4141" i="4"/>
  <c r="V3015" i="3"/>
  <c r="AE4101" i="4"/>
  <c r="P3024" i="3"/>
  <c r="V3028" i="3"/>
  <c r="V3033" i="3"/>
  <c r="AE4146" i="4"/>
  <c r="V3037" i="3"/>
  <c r="AE4172" i="4"/>
  <c r="V3044" i="3"/>
  <c r="V3051" i="3"/>
  <c r="V3055" i="3"/>
  <c r="V3059" i="3"/>
  <c r="V3063" i="3"/>
  <c r="P3066" i="3"/>
  <c r="V3073" i="3"/>
  <c r="V3076" i="3"/>
  <c r="V3095" i="3"/>
  <c r="V3097" i="3"/>
  <c r="V3108" i="3"/>
  <c r="V3110" i="3"/>
  <c r="V3115" i="3"/>
  <c r="V3139" i="3"/>
  <c r="V3144" i="3"/>
  <c r="V3148" i="3"/>
  <c r="V3152" i="3"/>
  <c r="P2781" i="3"/>
  <c r="P2881" i="3"/>
  <c r="V2895" i="3"/>
  <c r="AE4000" i="4"/>
  <c r="V2913" i="3"/>
  <c r="V2917" i="3"/>
  <c r="V2921" i="3"/>
  <c r="V2925" i="3"/>
  <c r="V2987" i="3"/>
  <c r="AE4142" i="4"/>
  <c r="V2995" i="3"/>
  <c r="AE4129" i="4"/>
  <c r="V3016" i="3"/>
  <c r="AE4102" i="4"/>
  <c r="V3036" i="3"/>
  <c r="AE4149" i="4"/>
  <c r="V3040" i="3"/>
  <c r="AE4175" i="4"/>
  <c r="V3041" i="3"/>
  <c r="AE4136" i="4"/>
  <c r="V3043" i="3"/>
  <c r="V3050" i="3"/>
  <c r="V3054" i="3"/>
  <c r="V3058" i="3"/>
  <c r="V3062" i="3"/>
  <c r="V3086" i="3"/>
  <c r="AE4168" i="4"/>
  <c r="V3094" i="3"/>
  <c r="V3096" i="3"/>
  <c r="V3116" i="3"/>
  <c r="V3124" i="3"/>
  <c r="V3125" i="3"/>
  <c r="V3135" i="3"/>
  <c r="V3153" i="3"/>
  <c r="P2709" i="3"/>
  <c r="V2914" i="3"/>
  <c r="V2918" i="3"/>
  <c r="V2922" i="3"/>
  <c r="P2938" i="3"/>
  <c r="V2962" i="3"/>
  <c r="AE3977" i="4"/>
  <c r="P2973" i="3"/>
  <c r="V2975" i="3"/>
  <c r="AE4165" i="4"/>
  <c r="V3001" i="3"/>
  <c r="AE4036" i="4"/>
  <c r="V3006" i="3"/>
  <c r="P3016" i="3"/>
  <c r="V3018" i="3"/>
  <c r="AE4181" i="4"/>
  <c r="V3019" i="3"/>
  <c r="AE4184" i="4"/>
  <c r="V3020" i="3"/>
  <c r="AE4182" i="4"/>
  <c r="V3021" i="3"/>
  <c r="AE4183" i="4"/>
  <c r="V3022" i="3"/>
  <c r="V3023" i="3"/>
  <c r="V3025" i="3"/>
  <c r="V3030" i="3"/>
  <c r="V3035" i="3"/>
  <c r="AE4148" i="4"/>
  <c r="V3039" i="3"/>
  <c r="AE4174" i="4"/>
  <c r="V3042" i="3"/>
  <c r="V3046" i="3"/>
  <c r="V3049" i="3"/>
  <c r="V3053" i="3"/>
  <c r="V3057" i="3"/>
  <c r="V3061" i="3"/>
  <c r="V3065" i="3"/>
  <c r="V3079" i="3"/>
  <c r="AE4150" i="4"/>
  <c r="P3096" i="3"/>
  <c r="V3117" i="3"/>
  <c r="P3124" i="3"/>
  <c r="V3130" i="3"/>
  <c r="V3131" i="3"/>
  <c r="V3132" i="3"/>
  <c r="V3136" i="3"/>
  <c r="V3141" i="3"/>
  <c r="V3142" i="3"/>
  <c r="V3150" i="3"/>
  <c r="V3154" i="3"/>
  <c r="V3070" i="3"/>
  <c r="AE4144" i="4"/>
  <c r="V3011" i="3"/>
  <c r="AE4139" i="4"/>
  <c r="V3004" i="3"/>
  <c r="AE4138" i="4"/>
  <c r="V3119" i="3"/>
  <c r="AE4151" i="4"/>
  <c r="V2986" i="3"/>
  <c r="AE4124" i="4"/>
  <c r="V2997" i="3"/>
  <c r="AE4126" i="4"/>
  <c r="V2999" i="3"/>
  <c r="AE4127" i="4"/>
  <c r="V2969" i="3"/>
  <c r="AE4123" i="4"/>
  <c r="V3014" i="3"/>
  <c r="AE4109" i="4"/>
  <c r="V3080" i="3"/>
  <c r="AE4135" i="4"/>
  <c r="V2971" i="3"/>
  <c r="AE4119" i="4"/>
  <c r="V2966" i="3"/>
  <c r="AE4118" i="4"/>
  <c r="V3112" i="3"/>
  <c r="AE4169" i="4"/>
  <c r="V3066" i="3"/>
  <c r="AE4166" i="4"/>
  <c r="V2985" i="3"/>
  <c r="AE4121" i="4"/>
  <c r="V3003" i="3"/>
  <c r="AE4122" i="4"/>
  <c r="P3142" i="3"/>
  <c r="P3121" i="3"/>
  <c r="P3131" i="3"/>
  <c r="P3132" i="3"/>
  <c r="P3120" i="3"/>
  <c r="P3139" i="3"/>
  <c r="P3125" i="3"/>
  <c r="P3115" i="3"/>
  <c r="P3122" i="3"/>
  <c r="V2968" i="3"/>
  <c r="AE4063" i="4"/>
  <c r="V2945" i="3"/>
  <c r="AE4040" i="4"/>
  <c r="V3007" i="3"/>
  <c r="AE4092" i="4"/>
  <c r="V2953" i="3"/>
  <c r="AE4033" i="4"/>
  <c r="V2963" i="3"/>
  <c r="AE4045" i="4"/>
  <c r="V2990" i="3"/>
  <c r="AE4089" i="4"/>
  <c r="V2989" i="3"/>
  <c r="AE4088" i="4"/>
  <c r="V2978" i="3"/>
  <c r="AE4070" i="4"/>
  <c r="V2977" i="3"/>
  <c r="AE4068" i="4"/>
  <c r="V2976" i="3"/>
  <c r="AE4067" i="4"/>
  <c r="V2974" i="3"/>
  <c r="AE4093" i="4"/>
  <c r="V2954" i="3"/>
  <c r="AE4085" i="4"/>
  <c r="V3008" i="3"/>
  <c r="AE4091" i="4"/>
  <c r="V2950" i="3"/>
  <c r="AE4043" i="4"/>
  <c r="V3002" i="3"/>
  <c r="AE4069" i="4"/>
  <c r="V2994" i="3"/>
  <c r="AE4097" i="4"/>
  <c r="V2993" i="3"/>
  <c r="AE4096" i="4"/>
  <c r="V2992" i="3"/>
  <c r="AE4095" i="4"/>
  <c r="V2991" i="3"/>
  <c r="AE4094" i="4"/>
  <c r="V2984" i="3"/>
  <c r="AE4100" i="4"/>
  <c r="V2983" i="3"/>
  <c r="AE4098" i="4"/>
  <c r="V2982" i="3"/>
  <c r="AE4099" i="4"/>
  <c r="V2973" i="3"/>
  <c r="AE4056" i="4"/>
  <c r="AE4066" i="4"/>
  <c r="V2967" i="3"/>
  <c r="AE4090" i="4"/>
  <c r="V2965" i="3"/>
  <c r="AE4065" i="4"/>
  <c r="V2964" i="3"/>
  <c r="AE4064" i="4"/>
  <c r="V2960" i="3"/>
  <c r="AE4062" i="4"/>
  <c r="V2958" i="3"/>
  <c r="AE4061" i="4"/>
  <c r="V2957" i="3"/>
  <c r="AE4060" i="4"/>
  <c r="V2956" i="3"/>
  <c r="AE4059" i="4"/>
  <c r="V2955" i="3"/>
  <c r="AE4058" i="4"/>
  <c r="V2951" i="3"/>
  <c r="AE4057" i="4"/>
  <c r="P3108" i="3"/>
  <c r="P3089" i="3"/>
  <c r="P3048" i="3"/>
  <c r="P3073" i="3"/>
  <c r="P3094" i="3"/>
  <c r="P3027" i="3"/>
  <c r="P3070" i="3"/>
  <c r="P3119" i="3"/>
  <c r="P3083" i="3"/>
  <c r="P3090" i="3"/>
  <c r="P3023" i="3"/>
  <c r="P3091" i="3"/>
  <c r="P3086" i="3"/>
  <c r="P2953" i="3"/>
  <c r="P3079" i="3"/>
  <c r="P3076" i="3"/>
  <c r="P3080" i="3"/>
  <c r="P3022" i="3"/>
  <c r="P3019" i="3"/>
  <c r="P3018" i="3"/>
  <c r="P3020" i="3"/>
  <c r="V2970" i="3"/>
  <c r="AE4037" i="4"/>
  <c r="V2892" i="3"/>
  <c r="AE3981" i="4"/>
  <c r="V2959" i="3"/>
  <c r="AE4044" i="4"/>
  <c r="V2949" i="3"/>
  <c r="AE4014" i="4"/>
  <c r="V2948" i="3"/>
  <c r="AE4013" i="4"/>
  <c r="V2946" i="3"/>
  <c r="AE4012" i="4"/>
  <c r="V2944" i="3"/>
  <c r="AE4011" i="4"/>
  <c r="V2942" i="3"/>
  <c r="AE4010" i="4"/>
  <c r="V2943" i="3"/>
  <c r="AE4009" i="4"/>
  <c r="V2938" i="3"/>
  <c r="AE4015" i="4"/>
  <c r="V2935" i="3"/>
  <c r="AE4001" i="4"/>
  <c r="V2937" i="3"/>
  <c r="AE3985" i="4"/>
  <c r="V2930" i="3"/>
  <c r="AE3987" i="4"/>
  <c r="V2896" i="3"/>
  <c r="AE3986" i="4"/>
  <c r="P3021" i="3"/>
  <c r="P2981" i="3"/>
  <c r="P3041" i="3"/>
  <c r="P3067" i="3"/>
  <c r="P3032" i="3"/>
  <c r="P3015" i="3"/>
  <c r="P2984" i="3"/>
  <c r="P2967" i="3"/>
  <c r="V2940" i="3"/>
  <c r="AE3975" i="4"/>
  <c r="V2701" i="3"/>
  <c r="AE3974" i="4"/>
  <c r="P3011" i="3"/>
  <c r="P3013" i="3"/>
  <c r="P3014" i="3"/>
  <c r="P2997" i="3"/>
  <c r="P3007" i="3"/>
  <c r="P3002" i="3"/>
  <c r="P2999" i="3"/>
  <c r="P2965" i="3"/>
  <c r="P2964" i="3"/>
  <c r="P2971" i="3"/>
  <c r="P2966" i="3"/>
  <c r="P2974" i="3"/>
  <c r="P2976" i="3"/>
  <c r="P2977" i="3"/>
  <c r="P2982" i="3"/>
  <c r="P2945" i="3"/>
  <c r="P2955" i="3"/>
  <c r="P2954" i="3"/>
  <c r="P2958" i="3"/>
  <c r="V2929" i="3"/>
  <c r="AE3943" i="4"/>
  <c r="V2800" i="3"/>
  <c r="AE3922" i="4"/>
  <c r="V2811" i="3"/>
  <c r="AE3942" i="4"/>
  <c r="P2950" i="3"/>
  <c r="P2951" i="3"/>
  <c r="P2959" i="3"/>
  <c r="P2960" i="3"/>
  <c r="P2963" i="3"/>
  <c r="P2968" i="3"/>
  <c r="P2946" i="3"/>
  <c r="P2943" i="3"/>
  <c r="P2942" i="3"/>
  <c r="V2928" i="3"/>
  <c r="AE3890" i="4"/>
  <c r="P2935" i="3"/>
  <c r="P2949" i="3"/>
  <c r="P2893" i="3"/>
  <c r="P2882" i="3"/>
  <c r="P2886" i="3"/>
  <c r="P2718" i="3"/>
  <c r="P2824" i="3"/>
  <c r="P2693" i="3"/>
  <c r="P2836" i="3"/>
  <c r="P2890" i="3"/>
  <c r="V2843" i="3"/>
  <c r="V2866" i="3"/>
  <c r="AE3820" i="4"/>
  <c r="V2880" i="3"/>
  <c r="V2886" i="3"/>
  <c r="V2893" i="3"/>
  <c r="P2695" i="3"/>
  <c r="V2809" i="3"/>
  <c r="V2824" i="3"/>
  <c r="V2827" i="3"/>
  <c r="V2828" i="3"/>
  <c r="V2829" i="3"/>
  <c r="V2881" i="3"/>
  <c r="V2883" i="3"/>
  <c r="AE3848" i="4"/>
  <c r="V2888" i="3"/>
  <c r="AE3847" i="4"/>
  <c r="V2813" i="3"/>
  <c r="V2844" i="3"/>
  <c r="V2875" i="3"/>
  <c r="AE3819" i="4"/>
  <c r="V2810" i="3"/>
  <c r="AE3769" i="4"/>
  <c r="V2831" i="3"/>
  <c r="AE3825" i="4"/>
  <c r="V2832" i="3"/>
  <c r="V2834" i="3"/>
  <c r="V2835" i="3"/>
  <c r="V2847" i="3"/>
  <c r="V2848" i="3"/>
  <c r="V2882" i="3"/>
  <c r="V2842" i="3"/>
  <c r="P2710" i="3"/>
  <c r="P2729" i="3"/>
  <c r="V2803" i="3"/>
  <c r="P2810" i="3"/>
  <c r="V2812" i="3"/>
  <c r="AE3794" i="4"/>
  <c r="V2836" i="3"/>
  <c r="V2837" i="3"/>
  <c r="V2854" i="3"/>
  <c r="V2855" i="3"/>
  <c r="V2865" i="3"/>
  <c r="V2878" i="3"/>
  <c r="AE3849" i="4"/>
  <c r="V2890" i="3"/>
  <c r="V2891" i="3"/>
  <c r="P2892" i="3"/>
  <c r="P2888" i="3"/>
  <c r="P2883" i="3"/>
  <c r="P2880" i="3"/>
  <c r="P2891" i="3"/>
  <c r="V2727" i="3"/>
  <c r="AE3810" i="4"/>
  <c r="P2855" i="3"/>
  <c r="P2854" i="3"/>
  <c r="P2837" i="3"/>
  <c r="P2865" i="3"/>
  <c r="P2848" i="3"/>
  <c r="P2847" i="3"/>
  <c r="P2670" i="3"/>
  <c r="P2875" i="3"/>
  <c r="P2691" i="3"/>
  <c r="P2844" i="3"/>
  <c r="P2843" i="3"/>
  <c r="P2834" i="3"/>
  <c r="P2829" i="3"/>
  <c r="P2828" i="3"/>
  <c r="P2827" i="3"/>
  <c r="P2808" i="3"/>
  <c r="P2831" i="3"/>
  <c r="P2797" i="3"/>
  <c r="P2782" i="3"/>
  <c r="P2842" i="3"/>
  <c r="P2811" i="3"/>
  <c r="P2717" i="3"/>
  <c r="P2804" i="3"/>
  <c r="P2742" i="3"/>
  <c r="P2802" i="3"/>
  <c r="P2727" i="3"/>
  <c r="P2805" i="3"/>
  <c r="P2788" i="3"/>
  <c r="P2803" i="3"/>
  <c r="P2807" i="3"/>
  <c r="P2773" i="3"/>
  <c r="P2832" i="3"/>
  <c r="P2835" i="3"/>
  <c r="P2694" i="3"/>
  <c r="P2716" i="3"/>
  <c r="P2722" i="3"/>
  <c r="P2741" i="3"/>
  <c r="V2771" i="3"/>
  <c r="V2775" i="3"/>
  <c r="V2779" i="3"/>
  <c r="V2783" i="3"/>
  <c r="V2787" i="3"/>
  <c r="V2791" i="3"/>
  <c r="V2795" i="3"/>
  <c r="V2804" i="3"/>
  <c r="V2808" i="3"/>
  <c r="V2774" i="3"/>
  <c r="V2772" i="3"/>
  <c r="V2776" i="3"/>
  <c r="V2780" i="3"/>
  <c r="V2784" i="3"/>
  <c r="V2788" i="3"/>
  <c r="V2792" i="3"/>
  <c r="V2796" i="3"/>
  <c r="V2805" i="3"/>
  <c r="V2778" i="3"/>
  <c r="V2782" i="3"/>
  <c r="V2786" i="3"/>
  <c r="V2790" i="3"/>
  <c r="V2794" i="3"/>
  <c r="V2799" i="3"/>
  <c r="V2807" i="3"/>
  <c r="V2773" i="3"/>
  <c r="V2777" i="3"/>
  <c r="V2781" i="3"/>
  <c r="V2785" i="3"/>
  <c r="V2789" i="3"/>
  <c r="V2793" i="3"/>
  <c r="P2796" i="3"/>
  <c r="V2797" i="3"/>
  <c r="V2802" i="3"/>
  <c r="P2799" i="3"/>
  <c r="P2800" i="3"/>
  <c r="P2726" i="3"/>
  <c r="P2725" i="3"/>
  <c r="P2724" i="3"/>
  <c r="P2728" i="3"/>
  <c r="P2731" i="3"/>
  <c r="P2715" i="3"/>
  <c r="P2771" i="3"/>
  <c r="P2714" i="3"/>
  <c r="P2713" i="3"/>
  <c r="P2743" i="3"/>
  <c r="P2648" i="3"/>
  <c r="V2687" i="3"/>
  <c r="V2693" i="3"/>
  <c r="P2698" i="3"/>
  <c r="V2708" i="3"/>
  <c r="P2711" i="3"/>
  <c r="V2713" i="3"/>
  <c r="V2717" i="3"/>
  <c r="V2731" i="3"/>
  <c r="V2741" i="3"/>
  <c r="V2677" i="3"/>
  <c r="AE3655" i="4"/>
  <c r="V2694" i="3"/>
  <c r="P2708" i="3"/>
  <c r="V2709" i="3"/>
  <c r="V2714" i="3"/>
  <c r="V2718" i="3"/>
  <c r="V2719" i="3"/>
  <c r="V2720" i="3"/>
  <c r="V2724" i="3"/>
  <c r="V2728" i="3"/>
  <c r="V2733" i="3"/>
  <c r="V2742" i="3"/>
  <c r="V2683" i="3"/>
  <c r="V2690" i="3"/>
  <c r="V2695" i="3"/>
  <c r="V2696" i="3"/>
  <c r="V2697" i="3"/>
  <c r="V2710" i="3"/>
  <c r="V2715" i="3"/>
  <c r="V2721" i="3"/>
  <c r="V2725" i="3"/>
  <c r="V2729" i="3"/>
  <c r="V2743" i="3"/>
  <c r="V2685" i="3"/>
  <c r="V2691" i="3"/>
  <c r="V2698" i="3"/>
  <c r="V2711" i="3"/>
  <c r="V2712" i="3"/>
  <c r="V2716" i="3"/>
  <c r="V2722" i="3"/>
  <c r="V2726" i="3"/>
  <c r="V2740" i="3"/>
  <c r="P2720" i="3"/>
  <c r="P2740" i="3"/>
  <c r="P2712" i="3"/>
  <c r="P2733" i="3"/>
  <c r="V2684" i="3"/>
  <c r="AE3654" i="4"/>
  <c r="P2719" i="3"/>
  <c r="P2697" i="3"/>
  <c r="P2690" i="3"/>
  <c r="P2687" i="3"/>
  <c r="P2696" i="3"/>
  <c r="P2674" i="3"/>
  <c r="P2676" i="3"/>
  <c r="P2680" i="3"/>
  <c r="P2682" i="3"/>
  <c r="P2684" i="3"/>
  <c r="P2681" i="3"/>
  <c r="P2683" i="3"/>
  <c r="V2680" i="3"/>
  <c r="P2641" i="3"/>
  <c r="V2682" i="3"/>
  <c r="P2581" i="3"/>
  <c r="V2648" i="3"/>
  <c r="V2672" i="3"/>
  <c r="P2628" i="3"/>
  <c r="V2666" i="3"/>
  <c r="V2674" i="3"/>
  <c r="V2679" i="3"/>
  <c r="V2571" i="3"/>
  <c r="AE3609" i="4"/>
  <c r="P2649" i="3"/>
  <c r="P2666" i="3"/>
  <c r="V2668" i="3"/>
  <c r="V2669" i="3"/>
  <c r="V2673" i="3"/>
  <c r="P2578" i="3"/>
  <c r="V2664" i="3"/>
  <c r="V2670" i="3"/>
  <c r="V2676" i="3"/>
  <c r="V2681" i="3"/>
  <c r="P2668" i="3"/>
  <c r="P2673" i="3"/>
  <c r="P2654" i="3"/>
  <c r="P2642" i="3"/>
  <c r="P2640" i="3"/>
  <c r="P2650" i="3"/>
  <c r="P2651" i="3"/>
  <c r="P2656" i="3"/>
  <c r="P2653" i="3"/>
  <c r="P2652" i="3"/>
  <c r="P2659" i="3"/>
  <c r="P2660" i="3"/>
  <c r="P2669" i="3"/>
  <c r="P2672" i="3"/>
  <c r="P2664" i="3"/>
  <c r="P2569" i="3"/>
  <c r="V2587" i="3"/>
  <c r="V2591" i="3"/>
  <c r="V2592" i="3"/>
  <c r="V2598" i="3"/>
  <c r="V2599" i="3"/>
  <c r="V2652" i="3"/>
  <c r="V2656" i="3"/>
  <c r="V2660" i="3"/>
  <c r="P2544" i="3"/>
  <c r="P2556" i="3"/>
  <c r="V2580" i="3"/>
  <c r="AE3582" i="4"/>
  <c r="V2586" i="3"/>
  <c r="V2590" i="3"/>
  <c r="P2598" i="3"/>
  <c r="V2610" i="3"/>
  <c r="V2621" i="3"/>
  <c r="V2622" i="3"/>
  <c r="V2640" i="3"/>
  <c r="V2644" i="3"/>
  <c r="V2649" i="3"/>
  <c r="V2653" i="3"/>
  <c r="V2661" i="3"/>
  <c r="V2581" i="3"/>
  <c r="V2582" i="3"/>
  <c r="AE3556" i="4"/>
  <c r="V2585" i="3"/>
  <c r="V2589" i="3"/>
  <c r="V2602" i="3"/>
  <c r="V2609" i="3"/>
  <c r="V2623" i="3"/>
  <c r="V2624" i="3"/>
  <c r="V2628" i="3"/>
  <c r="V2629" i="3"/>
  <c r="V2630" i="3"/>
  <c r="V2636" i="3"/>
  <c r="V2641" i="3"/>
  <c r="V2650" i="3"/>
  <c r="V2654" i="3"/>
  <c r="V2662" i="3"/>
  <c r="V2578" i="3"/>
  <c r="AE3588" i="4"/>
  <c r="V2584" i="3"/>
  <c r="V2588" i="3"/>
  <c r="V2596" i="3"/>
  <c r="V2597" i="3"/>
  <c r="V2605" i="3"/>
  <c r="V2606" i="3"/>
  <c r="V2607" i="3"/>
  <c r="V2608" i="3"/>
  <c r="V2642" i="3"/>
  <c r="V2647" i="3"/>
  <c r="V2651" i="3"/>
  <c r="V2659" i="3"/>
  <c r="P2582" i="3"/>
  <c r="P2647" i="3"/>
  <c r="P2608" i="3"/>
  <c r="P2636" i="3"/>
  <c r="V2521" i="3"/>
  <c r="AE3528" i="4"/>
  <c r="V2520" i="3"/>
  <c r="AE3527" i="4"/>
  <c r="P2584" i="3"/>
  <c r="P2630" i="3"/>
  <c r="P2621" i="3"/>
  <c r="P2606" i="3"/>
  <c r="P2607" i="3"/>
  <c r="P2622" i="3"/>
  <c r="P2605" i="3"/>
  <c r="P2624" i="3"/>
  <c r="P2629" i="3"/>
  <c r="P2602" i="3"/>
  <c r="P2597" i="3"/>
  <c r="P2596" i="3"/>
  <c r="P2599" i="3"/>
  <c r="P2592" i="3"/>
  <c r="P2530" i="3"/>
  <c r="V2525" i="3"/>
  <c r="P2559" i="3"/>
  <c r="V2527" i="3"/>
  <c r="V2557" i="3"/>
  <c r="V2554" i="3"/>
  <c r="P2554" i="3"/>
  <c r="V2558" i="3"/>
  <c r="V2561" i="3"/>
  <c r="P2564" i="3"/>
  <c r="V2564" i="3"/>
  <c r="V2577" i="3"/>
  <c r="P2529" i="3"/>
  <c r="V2530" i="3"/>
  <c r="V2534" i="3"/>
  <c r="P2545" i="3"/>
  <c r="P2550" i="3"/>
  <c r="V2567" i="3"/>
  <c r="V2568" i="3"/>
  <c r="V2523" i="3"/>
  <c r="V2536" i="3"/>
  <c r="V2556" i="3"/>
  <c r="V2559" i="3"/>
  <c r="V2569" i="3"/>
  <c r="V2570" i="3"/>
  <c r="V2572" i="3"/>
  <c r="V2573" i="3"/>
  <c r="P2577" i="3"/>
  <c r="P2572" i="3"/>
  <c r="P2567" i="3"/>
  <c r="P2568" i="3"/>
  <c r="P2573" i="3"/>
  <c r="P2571" i="3"/>
  <c r="P2570" i="3"/>
  <c r="P2558" i="3"/>
  <c r="P2546" i="3"/>
  <c r="P2547" i="3"/>
  <c r="P2538" i="3"/>
  <c r="P2555" i="3"/>
  <c r="P2557" i="3"/>
  <c r="P2551" i="3"/>
  <c r="P2552" i="3"/>
  <c r="P2539" i="3"/>
  <c r="V2519" i="3"/>
  <c r="V2524" i="3"/>
  <c r="P2527" i="3"/>
  <c r="V2538" i="3"/>
  <c r="V2540" i="3"/>
  <c r="V2546" i="3"/>
  <c r="V2548" i="3"/>
  <c r="V2551" i="3"/>
  <c r="V2555" i="3"/>
  <c r="V2528" i="3"/>
  <c r="V2544" i="3"/>
  <c r="V2550" i="3"/>
  <c r="V2526" i="3"/>
  <c r="P2528" i="3"/>
  <c r="V2529" i="3"/>
  <c r="V2542" i="3"/>
  <c r="V2545" i="3"/>
  <c r="V2547" i="3"/>
  <c r="V2552" i="3"/>
  <c r="P2526" i="3"/>
  <c r="D3400" i="4"/>
  <c r="P2520" i="3"/>
  <c r="P2521" i="3"/>
  <c r="P2524" i="3"/>
  <c r="AD3429" i="4"/>
  <c r="AD3425" i="4"/>
  <c r="AD3421" i="4"/>
  <c r="AD3417" i="4"/>
  <c r="AD3413" i="4"/>
  <c r="AD3430" i="4"/>
  <c r="AD3426" i="4"/>
  <c r="AD3422" i="4"/>
  <c r="AD3418" i="4"/>
  <c r="AD3414" i="4"/>
  <c r="AD3431" i="4"/>
  <c r="AD3427" i="4"/>
  <c r="AD3423" i="4"/>
  <c r="AD3419" i="4"/>
  <c r="AD3415" i="4"/>
  <c r="AD3428" i="4"/>
  <c r="AD3424" i="4"/>
  <c r="AD3420" i="4"/>
  <c r="AD3416" i="4"/>
  <c r="S2496" i="3"/>
  <c r="R2496" i="3"/>
  <c r="O2496" i="3"/>
  <c r="P2496" i="3" s="1"/>
  <c r="AD3400" i="4" l="1"/>
  <c r="W45" i="7" s="1"/>
  <c r="U2496" i="3"/>
  <c r="F3370" i="4" l="1"/>
  <c r="G3370" i="4"/>
  <c r="H3370" i="4"/>
  <c r="I3370" i="4"/>
  <c r="X3370" i="4"/>
  <c r="AA3370" i="4" s="1"/>
  <c r="AC3371" i="4"/>
  <c r="AD3371" i="4" s="1"/>
  <c r="AE3371" i="4"/>
  <c r="AF3371" i="4"/>
  <c r="AC3372" i="4"/>
  <c r="AD3372" i="4" s="1"/>
  <c r="AE3372" i="4"/>
  <c r="AF3372" i="4"/>
  <c r="AC3373" i="4"/>
  <c r="AD3373" i="4" s="1"/>
  <c r="AE3373" i="4"/>
  <c r="AF3373" i="4"/>
  <c r="AC3374" i="4"/>
  <c r="AC3375" i="4"/>
  <c r="AC3376" i="4"/>
  <c r="AC3384" i="4"/>
  <c r="AF3384" i="4"/>
  <c r="AC3385" i="4"/>
  <c r="AF3385" i="4"/>
  <c r="AC3386" i="4"/>
  <c r="AF3386" i="4"/>
  <c r="AC3387" i="4"/>
  <c r="AF3387" i="4"/>
  <c r="AC3388" i="4"/>
  <c r="AF3388" i="4"/>
  <c r="AC3389" i="4"/>
  <c r="AF3389" i="4"/>
  <c r="AC3390" i="4"/>
  <c r="AF3390" i="4"/>
  <c r="AC3391" i="4"/>
  <c r="AF3391" i="4"/>
  <c r="AC3392" i="4"/>
  <c r="AF3392" i="4"/>
  <c r="AC3393" i="4"/>
  <c r="AF3393" i="4"/>
  <c r="AC3394" i="4"/>
  <c r="AF3394" i="4"/>
  <c r="AC3395" i="4"/>
  <c r="AF3395" i="4"/>
  <c r="AC3396" i="4"/>
  <c r="AF3396" i="4"/>
  <c r="AC3397" i="4"/>
  <c r="AF3397" i="4"/>
  <c r="AC3398" i="4"/>
  <c r="AF3398" i="4"/>
  <c r="D3370" i="4" l="1"/>
  <c r="AD3386" i="4"/>
  <c r="AD3384" i="4"/>
  <c r="AD3387" i="4"/>
  <c r="AD3385" i="4"/>
  <c r="AD3397" i="4"/>
  <c r="AD3395" i="4"/>
  <c r="AD3393" i="4"/>
  <c r="AD3391" i="4"/>
  <c r="AD3389" i="4"/>
  <c r="AD3398" i="4"/>
  <c r="AD3396" i="4"/>
  <c r="AD3394" i="4"/>
  <c r="AD3392" i="4"/>
  <c r="AD3390" i="4"/>
  <c r="AD3388" i="4"/>
  <c r="AD3370" i="4" l="1"/>
  <c r="V45" i="7" s="1"/>
  <c r="R2426" i="3" l="1"/>
  <c r="P2426" i="3"/>
  <c r="E423" i="6" l="1"/>
  <c r="F423" i="6" s="1"/>
  <c r="E422" i="6"/>
  <c r="F422" i="6" s="1"/>
  <c r="F420" i="6"/>
  <c r="F419" i="6"/>
  <c r="F418" i="6"/>
  <c r="F417" i="6"/>
  <c r="F416" i="6"/>
  <c r="F415" i="6"/>
  <c r="E421" i="6"/>
  <c r="F421" i="6" s="1"/>
  <c r="E420" i="6"/>
  <c r="E419" i="6"/>
  <c r="E418" i="6"/>
  <c r="E417" i="6"/>
  <c r="E416" i="6"/>
  <c r="E415" i="6"/>
  <c r="F3340" i="4" l="1"/>
  <c r="AC3341" i="4"/>
  <c r="AD3341" i="4" s="1"/>
  <c r="AE3341" i="4"/>
  <c r="AF3341" i="4"/>
  <c r="AC3342" i="4"/>
  <c r="AD3342" i="4" s="1"/>
  <c r="AE3342" i="4"/>
  <c r="AF3342" i="4"/>
  <c r="AC3347" i="4"/>
  <c r="AD3347" i="4" s="1"/>
  <c r="AE3347" i="4"/>
  <c r="AF3347" i="4"/>
  <c r="AC3351" i="4"/>
  <c r="AF3351" i="4"/>
  <c r="AC3352" i="4"/>
  <c r="AF3352" i="4"/>
  <c r="AC3353" i="4"/>
  <c r="AF3353" i="4"/>
  <c r="AC3354" i="4"/>
  <c r="AF3354" i="4"/>
  <c r="AC3355" i="4"/>
  <c r="AF3355" i="4"/>
  <c r="AC3356" i="4"/>
  <c r="AF3356" i="4"/>
  <c r="AC3357" i="4"/>
  <c r="AF3357" i="4"/>
  <c r="AC3358" i="4"/>
  <c r="AF3358" i="4"/>
  <c r="AC3359" i="4"/>
  <c r="AF3359" i="4"/>
  <c r="AC3360" i="4"/>
  <c r="AF3360" i="4"/>
  <c r="AC3361" i="4"/>
  <c r="AF3361" i="4"/>
  <c r="AC3362" i="4"/>
  <c r="AF3362" i="4"/>
  <c r="AC3363" i="4"/>
  <c r="AF3363" i="4"/>
  <c r="G3364" i="4"/>
  <c r="G3340" i="4" s="1"/>
  <c r="H3364" i="4"/>
  <c r="H3340" i="4" s="1"/>
  <c r="I3364" i="4"/>
  <c r="I3340" i="4" s="1"/>
  <c r="Y3364" i="4"/>
  <c r="X3340" i="4" s="1"/>
  <c r="AA3340" i="4" s="1"/>
  <c r="AC3364" i="4"/>
  <c r="AF3364" i="4"/>
  <c r="AC3365" i="4"/>
  <c r="AF3365" i="4"/>
  <c r="AC3367" i="4"/>
  <c r="AF3367" i="4"/>
  <c r="AC3368" i="4"/>
  <c r="AF3368" i="4"/>
  <c r="D3340" i="4" l="1"/>
  <c r="AD3368" i="4"/>
  <c r="AD3364" i="4"/>
  <c r="AD3362" i="4"/>
  <c r="AD3360" i="4"/>
  <c r="AD3358" i="4"/>
  <c r="AD3356" i="4"/>
  <c r="AD3354" i="4"/>
  <c r="AD3352" i="4"/>
  <c r="AD3365" i="4"/>
  <c r="AD3363" i="4"/>
  <c r="AD3361" i="4"/>
  <c r="AD3359" i="4"/>
  <c r="AD3357" i="4"/>
  <c r="AD3355" i="4"/>
  <c r="AD3353" i="4"/>
  <c r="AD3351" i="4"/>
  <c r="AD3367" i="4"/>
  <c r="AD3340" i="4" l="1"/>
  <c r="U45" i="7" s="1"/>
  <c r="F3322" i="4"/>
  <c r="AC3323" i="4"/>
  <c r="AD3323" i="4" s="1"/>
  <c r="AE3323" i="4"/>
  <c r="AF3323" i="4"/>
  <c r="AC3324" i="4"/>
  <c r="AD3324" i="4" s="1"/>
  <c r="AE3324" i="4"/>
  <c r="AF3324" i="4"/>
  <c r="G3329" i="4"/>
  <c r="G3322" i="4" s="1"/>
  <c r="H3329" i="4"/>
  <c r="H3322" i="4" s="1"/>
  <c r="I3329" i="4"/>
  <c r="I3322" i="4" s="1"/>
  <c r="Y3329" i="4"/>
  <c r="X3322" i="4" s="1"/>
  <c r="AA3322" i="4" s="1"/>
  <c r="AC3329" i="4"/>
  <c r="AF3329" i="4"/>
  <c r="AC3330" i="4"/>
  <c r="AF3330" i="4"/>
  <c r="AC3331" i="4"/>
  <c r="AF3331" i="4"/>
  <c r="AC3332" i="4"/>
  <c r="AF3332" i="4"/>
  <c r="AC3333" i="4"/>
  <c r="AF3333" i="4"/>
  <c r="AC3334" i="4"/>
  <c r="AF3334" i="4"/>
  <c r="AC3335" i="4"/>
  <c r="AF3335" i="4"/>
  <c r="AC3336" i="4"/>
  <c r="AF3336" i="4"/>
  <c r="AC3337" i="4"/>
  <c r="AF3337" i="4"/>
  <c r="AC3338" i="4"/>
  <c r="AF3338" i="4"/>
  <c r="AD3335" i="4" l="1"/>
  <c r="AD3331" i="4"/>
  <c r="AD3336" i="4"/>
  <c r="AD3332" i="4"/>
  <c r="AD3333" i="4"/>
  <c r="AD3329" i="4"/>
  <c r="AD3334" i="4"/>
  <c r="AD3330" i="4"/>
  <c r="AD3337" i="4"/>
  <c r="AD3338" i="4"/>
  <c r="D3322" i="4"/>
  <c r="AD3322" i="4" l="1"/>
  <c r="T45" i="7" s="1"/>
  <c r="N2460" i="3"/>
  <c r="S2419" i="3" l="1"/>
  <c r="R2419" i="3"/>
  <c r="P2419" i="3"/>
  <c r="F3295" i="4" l="1"/>
  <c r="AC3296" i="4"/>
  <c r="AD3296" i="4" s="1"/>
  <c r="AE3296" i="4"/>
  <c r="AF3296" i="4"/>
  <c r="AC3297" i="4"/>
  <c r="AD3297" i="4" s="1"/>
  <c r="AE3297" i="4"/>
  <c r="AF3297" i="4"/>
  <c r="AC3299" i="4"/>
  <c r="AD3299" i="4" s="1"/>
  <c r="AE3299" i="4"/>
  <c r="AF3299" i="4"/>
  <c r="AC3301" i="4"/>
  <c r="AF3301" i="4"/>
  <c r="AC3302" i="4"/>
  <c r="AF3302" i="4"/>
  <c r="AC3303" i="4"/>
  <c r="AF3303" i="4"/>
  <c r="G3304" i="4"/>
  <c r="G3295" i="4" s="1"/>
  <c r="H3304" i="4"/>
  <c r="H3295" i="4" s="1"/>
  <c r="I3304" i="4"/>
  <c r="I3295" i="4" s="1"/>
  <c r="Y3304" i="4"/>
  <c r="X3295" i="4" s="1"/>
  <c r="AA3295" i="4" s="1"/>
  <c r="AC3304" i="4"/>
  <c r="AF3304" i="4"/>
  <c r="AC3305" i="4"/>
  <c r="AF3305" i="4"/>
  <c r="AC3306" i="4"/>
  <c r="AF3306" i="4"/>
  <c r="AC3307" i="4"/>
  <c r="AF3307" i="4"/>
  <c r="AC3308" i="4"/>
  <c r="AF3308" i="4"/>
  <c r="AC3309" i="4"/>
  <c r="AF3309" i="4"/>
  <c r="AC3310" i="4"/>
  <c r="AF3310" i="4"/>
  <c r="AC3311" i="4"/>
  <c r="AF3311" i="4"/>
  <c r="AC3312" i="4"/>
  <c r="AF3312" i="4"/>
  <c r="AC3313" i="4"/>
  <c r="AF3313" i="4"/>
  <c r="AC3314" i="4"/>
  <c r="AF3314" i="4"/>
  <c r="AC3315" i="4"/>
  <c r="AF3315" i="4"/>
  <c r="AC3316" i="4"/>
  <c r="AF3316" i="4"/>
  <c r="AC3317" i="4"/>
  <c r="AF3317" i="4"/>
  <c r="AC3318" i="4"/>
  <c r="AF3318" i="4"/>
  <c r="AC3319" i="4"/>
  <c r="AF3319" i="4"/>
  <c r="AC3320" i="4"/>
  <c r="AF3320" i="4"/>
  <c r="AD3319" i="4" l="1"/>
  <c r="AD3315" i="4"/>
  <c r="AD3301" i="4"/>
  <c r="AD3305" i="4"/>
  <c r="AD3318" i="4"/>
  <c r="AD3314" i="4"/>
  <c r="AD3310" i="4"/>
  <c r="AD3311" i="4"/>
  <c r="AD3304" i="4"/>
  <c r="AD3320" i="4"/>
  <c r="AD3317" i="4"/>
  <c r="AD3313" i="4"/>
  <c r="AD3309" i="4"/>
  <c r="AD3306" i="4"/>
  <c r="AD3302" i="4"/>
  <c r="AD3307" i="4"/>
  <c r="AD3303" i="4"/>
  <c r="AD3316" i="4"/>
  <c r="AD3312" i="4"/>
  <c r="AD3308" i="4"/>
  <c r="D3295" i="4"/>
  <c r="F414" i="6"/>
  <c r="F413" i="6"/>
  <c r="F412" i="6"/>
  <c r="E414" i="6"/>
  <c r="E413" i="6"/>
  <c r="E412" i="6"/>
  <c r="E411" i="6"/>
  <c r="F411" i="6" s="1"/>
  <c r="AD3295" i="4" l="1"/>
  <c r="S45" i="7" s="1"/>
  <c r="W2004" i="3" l="1"/>
  <c r="E410" i="6" l="1"/>
  <c r="F410" i="6" s="1"/>
  <c r="E409" i="6"/>
  <c r="F409" i="6" s="1"/>
  <c r="E408" i="6"/>
  <c r="F408" i="6" s="1"/>
  <c r="E407" i="6"/>
  <c r="F407" i="6" s="1"/>
  <c r="W2005" i="3" l="1"/>
  <c r="H2443" i="3" l="1"/>
  <c r="G2443" i="3"/>
  <c r="F2443" i="3"/>
  <c r="F3271" i="4" l="1"/>
  <c r="G3271" i="4"/>
  <c r="H3271" i="4"/>
  <c r="I3271" i="4"/>
  <c r="X3271" i="4"/>
  <c r="AA3271" i="4" s="1"/>
  <c r="AC3272" i="4"/>
  <c r="AD3272" i="4" s="1"/>
  <c r="AE3272" i="4"/>
  <c r="AF3272" i="4"/>
  <c r="AC3273" i="4"/>
  <c r="AD3273" i="4" s="1"/>
  <c r="AE3273" i="4"/>
  <c r="AF3273" i="4"/>
  <c r="AC3275" i="4"/>
  <c r="AD3275" i="4" s="1"/>
  <c r="AE3275" i="4"/>
  <c r="AF3275" i="4"/>
  <c r="AC3277" i="4"/>
  <c r="AF3277" i="4"/>
  <c r="AC3278" i="4"/>
  <c r="AF3278" i="4"/>
  <c r="AC3279" i="4"/>
  <c r="AF3279" i="4"/>
  <c r="AC3280" i="4"/>
  <c r="AF3280" i="4"/>
  <c r="AC3281" i="4"/>
  <c r="AF3281" i="4"/>
  <c r="AC3282" i="4"/>
  <c r="AF3282" i="4"/>
  <c r="AC3283" i="4"/>
  <c r="AF3283" i="4"/>
  <c r="AC3284" i="4"/>
  <c r="AF3284" i="4"/>
  <c r="AC3285" i="4"/>
  <c r="AF3285" i="4"/>
  <c r="AC3286" i="4"/>
  <c r="AF3286" i="4"/>
  <c r="AC3287" i="4"/>
  <c r="AF3287" i="4"/>
  <c r="AC3288" i="4"/>
  <c r="AF3288" i="4"/>
  <c r="AC3289" i="4"/>
  <c r="AF3289" i="4"/>
  <c r="AC3290" i="4"/>
  <c r="AF3290" i="4"/>
  <c r="AC3291" i="4"/>
  <c r="AF3291" i="4"/>
  <c r="AC3292" i="4"/>
  <c r="AF3292" i="4"/>
  <c r="AC3293" i="4"/>
  <c r="AF3293" i="4"/>
  <c r="D3271" i="4" l="1"/>
  <c r="AD3290" i="4"/>
  <c r="AD3286" i="4"/>
  <c r="AD3282" i="4"/>
  <c r="AD3293" i="4"/>
  <c r="AD3279" i="4"/>
  <c r="AD3277" i="4"/>
  <c r="AD3291" i="4"/>
  <c r="AD3287" i="4"/>
  <c r="AD3283" i="4"/>
  <c r="AD3292" i="4"/>
  <c r="AD3288" i="4"/>
  <c r="AD3284" i="4"/>
  <c r="AD3280" i="4"/>
  <c r="AD3278" i="4"/>
  <c r="AD3289" i="4"/>
  <c r="AD3285" i="4"/>
  <c r="AD3281" i="4"/>
  <c r="AD3271" i="4" l="1"/>
  <c r="R45" i="7" s="1"/>
  <c r="H2426" i="3" l="1"/>
  <c r="G2426" i="3"/>
  <c r="F2426" i="3"/>
  <c r="H2425" i="3"/>
  <c r="G2425" i="3"/>
  <c r="F2425" i="3"/>
  <c r="F3236" i="4" l="1"/>
  <c r="G3236" i="4"/>
  <c r="H3236" i="4"/>
  <c r="I3236" i="4"/>
  <c r="X3236" i="4"/>
  <c r="AA3236" i="4" s="1"/>
  <c r="AC3237" i="4"/>
  <c r="AD3237" i="4" s="1"/>
  <c r="AE3237" i="4"/>
  <c r="AF3237" i="4"/>
  <c r="AC3238" i="4"/>
  <c r="AD3238" i="4" s="1"/>
  <c r="AE3238" i="4"/>
  <c r="AF3238" i="4"/>
  <c r="AC3243" i="4"/>
  <c r="AF3243" i="4"/>
  <c r="AC3244" i="4"/>
  <c r="AF3244" i="4"/>
  <c r="AC3245" i="4"/>
  <c r="AF3245" i="4"/>
  <c r="AC3246" i="4"/>
  <c r="AF3246" i="4"/>
  <c r="AC3247" i="4"/>
  <c r="AF3247" i="4"/>
  <c r="AC3248" i="4"/>
  <c r="AF3248" i="4"/>
  <c r="AC3249" i="4"/>
  <c r="AF3249" i="4"/>
  <c r="AC3250" i="4"/>
  <c r="AF3250" i="4"/>
  <c r="AC3251" i="4"/>
  <c r="AF3251" i="4"/>
  <c r="AC3252" i="4"/>
  <c r="AF3252" i="4"/>
  <c r="AC3253" i="4"/>
  <c r="AF3253" i="4"/>
  <c r="AC3254" i="4"/>
  <c r="AF3254" i="4"/>
  <c r="AC3255" i="4"/>
  <c r="AF3255" i="4"/>
  <c r="AC3256" i="4"/>
  <c r="AF3256" i="4"/>
  <c r="AC3257" i="4"/>
  <c r="AF3257" i="4"/>
  <c r="AC3258" i="4"/>
  <c r="AF3258" i="4"/>
  <c r="AC3259" i="4"/>
  <c r="AF3259" i="4"/>
  <c r="AC3261" i="4"/>
  <c r="AF3261" i="4"/>
  <c r="AC3262" i="4"/>
  <c r="AF3262" i="4"/>
  <c r="AC3263" i="4"/>
  <c r="AF3263" i="4"/>
  <c r="AC3264" i="4"/>
  <c r="AF3264" i="4"/>
  <c r="AC3265" i="4"/>
  <c r="AF3265" i="4"/>
  <c r="AC3266" i="4"/>
  <c r="AF3266" i="4"/>
  <c r="AC3267" i="4"/>
  <c r="AF3267" i="4"/>
  <c r="AC3268" i="4"/>
  <c r="AF3268" i="4"/>
  <c r="D3236" i="4" l="1"/>
  <c r="AD3268" i="4"/>
  <c r="AD3264" i="4"/>
  <c r="AD3259" i="4"/>
  <c r="AD3255" i="4"/>
  <c r="AD3251" i="4"/>
  <c r="AD3247" i="4"/>
  <c r="AD3243" i="4"/>
  <c r="AD3265" i="4"/>
  <c r="AD3261" i="4"/>
  <c r="AD3256" i="4"/>
  <c r="AD3252" i="4"/>
  <c r="AD3248" i="4"/>
  <c r="AD3244" i="4"/>
  <c r="AD3266" i="4"/>
  <c r="AD3262" i="4"/>
  <c r="AD3257" i="4"/>
  <c r="AD3253" i="4"/>
  <c r="AD3249" i="4"/>
  <c r="AD3245" i="4"/>
  <c r="AD3267" i="4"/>
  <c r="AD3263" i="4"/>
  <c r="AD3258" i="4"/>
  <c r="AD3254" i="4"/>
  <c r="AD3250" i="4"/>
  <c r="AD3246" i="4"/>
  <c r="F404" i="6"/>
  <c r="F401" i="6"/>
  <c r="E406" i="6"/>
  <c r="F406" i="6" s="1"/>
  <c r="E405" i="6"/>
  <c r="F405" i="6" s="1"/>
  <c r="E403" i="6"/>
  <c r="F403" i="6" s="1"/>
  <c r="E402" i="6"/>
  <c r="F402" i="6" s="1"/>
  <c r="E401" i="6"/>
  <c r="AD3236" i="4" l="1"/>
  <c r="Q45" i="7" s="1"/>
  <c r="H22" i="9" l="1"/>
  <c r="E400" i="6" l="1"/>
  <c r="F400" i="6" s="1"/>
  <c r="E399" i="6"/>
  <c r="F399" i="6" s="1"/>
  <c r="E398" i="6"/>
  <c r="F398" i="6" s="1"/>
  <c r="F3206" i="4" l="1"/>
  <c r="X3206" i="4"/>
  <c r="AA3206" i="4" s="1"/>
  <c r="AC3207" i="4"/>
  <c r="AD3207" i="4" s="1"/>
  <c r="AE3207" i="4"/>
  <c r="AF3207" i="4"/>
  <c r="AC3208" i="4"/>
  <c r="AD3208" i="4" s="1"/>
  <c r="AE3208" i="4"/>
  <c r="AF3208" i="4"/>
  <c r="AC3209" i="4"/>
  <c r="AD3209" i="4" s="1"/>
  <c r="AE3209" i="4"/>
  <c r="AF3209" i="4"/>
  <c r="AC3215" i="4"/>
  <c r="AF3215" i="4"/>
  <c r="AC3216" i="4"/>
  <c r="AF3216" i="4"/>
  <c r="AC3217" i="4"/>
  <c r="AF3217" i="4"/>
  <c r="AC3218" i="4"/>
  <c r="AF3218" i="4"/>
  <c r="AC3219" i="4"/>
  <c r="AF3219" i="4"/>
  <c r="AC3220" i="4"/>
  <c r="AF3220" i="4"/>
  <c r="AC3221" i="4"/>
  <c r="AF3221" i="4"/>
  <c r="AC3222" i="4"/>
  <c r="AF3222" i="4"/>
  <c r="AC3223" i="4"/>
  <c r="AF3223" i="4"/>
  <c r="AC3224" i="4"/>
  <c r="AF3224" i="4"/>
  <c r="AC3225" i="4"/>
  <c r="AF3225" i="4"/>
  <c r="AC3226" i="4"/>
  <c r="AF3226" i="4"/>
  <c r="AC3227" i="4"/>
  <c r="AF3227" i="4"/>
  <c r="AC3229" i="4"/>
  <c r="AF3229" i="4"/>
  <c r="G3230" i="4"/>
  <c r="H3230" i="4"/>
  <c r="I3230" i="4"/>
  <c r="AC3230" i="4"/>
  <c r="AF3230" i="4"/>
  <c r="G3231" i="4"/>
  <c r="H3231" i="4"/>
  <c r="I3231" i="4"/>
  <c r="AC3231" i="4"/>
  <c r="AF3231" i="4"/>
  <c r="G3232" i="4"/>
  <c r="H3232" i="4"/>
  <c r="I3232" i="4"/>
  <c r="AC3232" i="4"/>
  <c r="AF3232" i="4"/>
  <c r="AC3233" i="4"/>
  <c r="AF3233" i="4"/>
  <c r="AC3234" i="4"/>
  <c r="AF3234" i="4"/>
  <c r="H3206" i="4" l="1"/>
  <c r="I3206" i="4"/>
  <c r="G3206" i="4"/>
  <c r="AD3215" i="4"/>
  <c r="AD3216" i="4"/>
  <c r="AD3217" i="4"/>
  <c r="AD3230" i="4"/>
  <c r="AD3232" i="4"/>
  <c r="AD3227" i="4"/>
  <c r="AD3223" i="4"/>
  <c r="AD3219" i="4"/>
  <c r="AD3224" i="4"/>
  <c r="AD3220" i="4"/>
  <c r="AD3233" i="4"/>
  <c r="AD3231" i="4"/>
  <c r="AD3229" i="4"/>
  <c r="AD3234" i="4"/>
  <c r="AD3225" i="4"/>
  <c r="AD3221" i="4"/>
  <c r="AD3226" i="4"/>
  <c r="AD3222" i="4"/>
  <c r="AD3218" i="4"/>
  <c r="H2399" i="3"/>
  <c r="G2399" i="3"/>
  <c r="F2399" i="3"/>
  <c r="D3206" i="4" l="1"/>
  <c r="AD3206" i="4"/>
  <c r="P45" i="7" s="1"/>
  <c r="F3180" i="4" l="1"/>
  <c r="X3180" i="4"/>
  <c r="AA3180" i="4" s="1"/>
  <c r="AC3181" i="4"/>
  <c r="AD3181" i="4" s="1"/>
  <c r="AE3181" i="4"/>
  <c r="AF3181" i="4"/>
  <c r="AC3183" i="4"/>
  <c r="AD3183" i="4" s="1"/>
  <c r="AE3183" i="4"/>
  <c r="AF3183" i="4"/>
  <c r="AC3187" i="4"/>
  <c r="AF3187" i="4"/>
  <c r="AC3188" i="4"/>
  <c r="AF3188" i="4"/>
  <c r="AC3189" i="4"/>
  <c r="AF3189" i="4"/>
  <c r="AC3190" i="4"/>
  <c r="AF3190" i="4"/>
  <c r="AC3191" i="4"/>
  <c r="AF3191" i="4"/>
  <c r="AC3192" i="4"/>
  <c r="AF3192" i="4"/>
  <c r="AC3193" i="4"/>
  <c r="AF3193" i="4"/>
  <c r="G3195" i="4"/>
  <c r="H3195" i="4"/>
  <c r="I3195" i="4"/>
  <c r="AC3195" i="4"/>
  <c r="AF3195" i="4"/>
  <c r="G3196" i="4"/>
  <c r="H3196" i="4"/>
  <c r="I3196" i="4"/>
  <c r="AC3196" i="4"/>
  <c r="AF3196" i="4"/>
  <c r="G3197" i="4"/>
  <c r="H3197" i="4"/>
  <c r="I3197" i="4"/>
  <c r="AC3197" i="4"/>
  <c r="AF3197" i="4"/>
  <c r="G3198" i="4"/>
  <c r="H3198" i="4"/>
  <c r="I3198" i="4"/>
  <c r="AC3198" i="4"/>
  <c r="AF3198" i="4"/>
  <c r="G3199" i="4"/>
  <c r="H3199" i="4"/>
  <c r="I3199" i="4"/>
  <c r="AC3199" i="4"/>
  <c r="AF3199" i="4"/>
  <c r="AC3200" i="4"/>
  <c r="AF3200" i="4"/>
  <c r="AC3201" i="4"/>
  <c r="AF3201" i="4"/>
  <c r="AC3202" i="4"/>
  <c r="AF3202" i="4"/>
  <c r="AC3203" i="4"/>
  <c r="AF3203" i="4"/>
  <c r="AC3204" i="4"/>
  <c r="AF3204" i="4"/>
  <c r="S2372" i="3"/>
  <c r="R2372" i="3"/>
  <c r="O2372" i="3"/>
  <c r="P2372" i="3" s="1"/>
  <c r="I3180" i="4" l="1"/>
  <c r="G3180" i="4"/>
  <c r="H3180" i="4"/>
  <c r="AD3190" i="4"/>
  <c r="AD3187" i="4"/>
  <c r="AD3197" i="4"/>
  <c r="AD3195" i="4"/>
  <c r="AD3203" i="4"/>
  <c r="AD3199" i="4"/>
  <c r="AD3204" i="4"/>
  <c r="AD3200" i="4"/>
  <c r="AD3191" i="4"/>
  <c r="AD3201" i="4"/>
  <c r="AD3198" i="4"/>
  <c r="AD3192" i="4"/>
  <c r="AD3188" i="4"/>
  <c r="AD3202" i="4"/>
  <c r="AD3196" i="4"/>
  <c r="AD3193" i="4"/>
  <c r="AD3189" i="4"/>
  <c r="U2372" i="3"/>
  <c r="D3180" i="4" l="1"/>
  <c r="AD3180" i="4"/>
  <c r="O45" i="7" s="1"/>
  <c r="F395" i="6"/>
  <c r="E397" i="6"/>
  <c r="F397" i="6" s="1"/>
  <c r="E396" i="6"/>
  <c r="F396" i="6" s="1"/>
  <c r="E394" i="6"/>
  <c r="F394" i="6" s="1"/>
  <c r="E393" i="6"/>
  <c r="F393" i="6" s="1"/>
  <c r="E392" i="6"/>
  <c r="F392" i="6" s="1"/>
  <c r="E391" i="6"/>
  <c r="F391" i="6" s="1"/>
  <c r="N2382" i="3" l="1"/>
  <c r="H2379" i="3" l="1"/>
  <c r="G2379" i="3"/>
  <c r="F2379" i="3"/>
  <c r="S2237" i="3"/>
  <c r="R2237" i="3"/>
  <c r="O2237" i="3"/>
  <c r="P2237" i="3" s="1"/>
  <c r="S2236" i="3"/>
  <c r="R2236" i="3"/>
  <c r="O2236" i="3"/>
  <c r="P2236" i="3" s="1"/>
  <c r="S2235" i="3"/>
  <c r="R2235" i="3"/>
  <c r="O2235" i="3"/>
  <c r="P2235" i="3" s="1"/>
  <c r="S2234" i="3"/>
  <c r="R2234" i="3"/>
  <c r="O2234" i="3"/>
  <c r="P2234" i="3" s="1"/>
  <c r="S2233" i="3"/>
  <c r="R2233" i="3"/>
  <c r="O2233" i="3"/>
  <c r="P2233" i="3" s="1"/>
  <c r="S2232" i="3"/>
  <c r="R2232" i="3"/>
  <c r="O2232" i="3"/>
  <c r="P2232" i="3" s="1"/>
  <c r="O2231" i="3"/>
  <c r="S2230" i="3"/>
  <c r="R2230" i="3"/>
  <c r="O2230" i="3"/>
  <c r="P2230" i="3" s="1"/>
  <c r="S2229" i="3"/>
  <c r="R2229" i="3"/>
  <c r="O2229" i="3"/>
  <c r="P2229" i="3" s="1"/>
  <c r="S2228" i="3"/>
  <c r="R2228" i="3"/>
  <c r="O2228" i="3"/>
  <c r="P2228" i="3" s="1"/>
  <c r="S2227" i="3"/>
  <c r="R2227" i="3"/>
  <c r="O2227" i="3"/>
  <c r="P2227" i="3" s="1"/>
  <c r="S2226" i="3"/>
  <c r="R2226" i="3"/>
  <c r="O2226" i="3"/>
  <c r="P2226" i="3" s="1"/>
  <c r="S2225" i="3"/>
  <c r="R2225" i="3"/>
  <c r="O2225" i="3"/>
  <c r="P2225" i="3" s="1"/>
  <c r="S2224" i="3"/>
  <c r="R2224" i="3"/>
  <c r="O2224" i="3"/>
  <c r="P2224" i="3" s="1"/>
  <c r="S2223" i="3"/>
  <c r="R2223" i="3"/>
  <c r="O2223" i="3"/>
  <c r="P2223" i="3" s="1"/>
  <c r="O2222" i="3"/>
  <c r="S2221" i="3"/>
  <c r="R2221" i="3"/>
  <c r="O2221" i="3"/>
  <c r="P2221" i="3" s="1"/>
  <c r="S2220" i="3"/>
  <c r="R2220" i="3"/>
  <c r="O2220" i="3"/>
  <c r="P2220" i="3" s="1"/>
  <c r="S2219" i="3"/>
  <c r="R2219" i="3"/>
  <c r="O2219" i="3"/>
  <c r="P2219" i="3" s="1"/>
  <c r="S2218" i="3"/>
  <c r="R2218" i="3"/>
  <c r="O2218" i="3"/>
  <c r="P2218" i="3" s="1"/>
  <c r="S2217" i="3"/>
  <c r="R2217" i="3"/>
  <c r="O2217" i="3"/>
  <c r="P2217" i="3" s="1"/>
  <c r="S2216" i="3"/>
  <c r="R2216" i="3"/>
  <c r="O2216" i="3"/>
  <c r="P2216" i="3" s="1"/>
  <c r="O2215" i="3"/>
  <c r="R2207" i="3"/>
  <c r="O2207" i="3"/>
  <c r="P2207" i="3" s="1"/>
  <c r="R2206" i="3"/>
  <c r="O2206" i="3"/>
  <c r="P2206" i="3" s="1"/>
  <c r="R2205" i="3"/>
  <c r="O2205" i="3"/>
  <c r="P2205" i="3" s="1"/>
  <c r="R2204" i="3"/>
  <c r="O2204" i="3"/>
  <c r="P2204" i="3" s="1"/>
  <c r="R2203" i="3"/>
  <c r="O2203" i="3"/>
  <c r="P2203" i="3" s="1"/>
  <c r="R2202" i="3"/>
  <c r="O2202" i="3"/>
  <c r="P2202" i="3" s="1"/>
  <c r="R2201" i="3"/>
  <c r="O2201" i="3"/>
  <c r="P2201" i="3" s="1"/>
  <c r="R2200" i="3"/>
  <c r="O2200" i="3"/>
  <c r="P2200" i="3" s="1"/>
  <c r="R2199" i="3"/>
  <c r="O2199" i="3"/>
  <c r="P2199" i="3" s="1"/>
  <c r="R2198" i="3"/>
  <c r="O2198" i="3"/>
  <c r="P2198" i="3" s="1"/>
  <c r="O2197" i="3"/>
  <c r="W2003" i="3" l="1"/>
  <c r="AE3231" i="4" l="1"/>
  <c r="AE3232" i="4"/>
  <c r="AE3195" i="4"/>
  <c r="AE3196" i="4"/>
  <c r="AE3198" i="4"/>
  <c r="AE3230" i="4"/>
  <c r="AE3197" i="4"/>
  <c r="AE3199" i="4"/>
  <c r="V2003" i="3"/>
  <c r="W2223" i="3" l="1"/>
  <c r="O2327" i="3" l="1"/>
  <c r="F3153" i="4"/>
  <c r="X3153" i="4"/>
  <c r="AA3153" i="4" s="1"/>
  <c r="AC3154" i="4"/>
  <c r="AD3154" i="4" s="1"/>
  <c r="AE3154" i="4"/>
  <c r="AF3154" i="4"/>
  <c r="AC3155" i="4"/>
  <c r="AD3155" i="4" s="1"/>
  <c r="AE3155" i="4"/>
  <c r="AF3155" i="4"/>
  <c r="AC3156" i="4"/>
  <c r="AD3156" i="4" s="1"/>
  <c r="AE3156" i="4"/>
  <c r="AF3156" i="4"/>
  <c r="AC3157" i="4"/>
  <c r="AE3157" i="4"/>
  <c r="AF3157" i="4"/>
  <c r="AC3158" i="4"/>
  <c r="AF3158" i="4"/>
  <c r="AC3159" i="4"/>
  <c r="AF3159" i="4"/>
  <c r="AC3160" i="4"/>
  <c r="AF3160" i="4"/>
  <c r="G3161" i="4"/>
  <c r="H3161" i="4"/>
  <c r="I3161" i="4"/>
  <c r="AC3161" i="4"/>
  <c r="AE3161" i="4"/>
  <c r="AF3161" i="4"/>
  <c r="G3162" i="4"/>
  <c r="H3162" i="4"/>
  <c r="I3162" i="4"/>
  <c r="AC3162" i="4"/>
  <c r="AE3162" i="4"/>
  <c r="AF3162" i="4"/>
  <c r="AC3163" i="4"/>
  <c r="AF3163" i="4"/>
  <c r="AC3164" i="4"/>
  <c r="AF3164" i="4"/>
  <c r="AC3165" i="4"/>
  <c r="AF3165" i="4"/>
  <c r="AC3166" i="4"/>
  <c r="AF3166" i="4"/>
  <c r="AC3167" i="4"/>
  <c r="AF3167" i="4"/>
  <c r="AC3168" i="4"/>
  <c r="AF3168" i="4"/>
  <c r="AC3169" i="4"/>
  <c r="AF3169" i="4"/>
  <c r="AC3170" i="4"/>
  <c r="AF3170" i="4"/>
  <c r="AC3171" i="4"/>
  <c r="AF3171" i="4"/>
  <c r="AC3172" i="4"/>
  <c r="AF3172" i="4"/>
  <c r="AC3173" i="4"/>
  <c r="AF3173" i="4"/>
  <c r="AC3174" i="4"/>
  <c r="AF3174" i="4"/>
  <c r="AC3175" i="4"/>
  <c r="AF3175" i="4"/>
  <c r="AC3176" i="4"/>
  <c r="AF3176" i="4"/>
  <c r="AC3177" i="4"/>
  <c r="AF3177" i="4"/>
  <c r="AC3178" i="4"/>
  <c r="AF3178" i="4"/>
  <c r="G3153" i="4" l="1"/>
  <c r="H3153" i="4"/>
  <c r="I3153" i="4"/>
  <c r="AD3162" i="4"/>
  <c r="AD3163" i="4"/>
  <c r="AD3176" i="4"/>
  <c r="AD3172" i="4"/>
  <c r="AD3168" i="4"/>
  <c r="AD3161" i="4"/>
  <c r="AD3175" i="4"/>
  <c r="AD3171" i="4"/>
  <c r="AD3167" i="4"/>
  <c r="AD3159" i="4"/>
  <c r="AD3164" i="4"/>
  <c r="AD3160" i="4"/>
  <c r="AD3177" i="4"/>
  <c r="AD3173" i="4"/>
  <c r="AD3169" i="4"/>
  <c r="AD3165" i="4"/>
  <c r="AD3157" i="4"/>
  <c r="AD3178" i="4"/>
  <c r="AD3174" i="4"/>
  <c r="AD3170" i="4"/>
  <c r="AD3166" i="4"/>
  <c r="AD3158" i="4"/>
  <c r="D3153" i="4" l="1"/>
  <c r="AD3153" i="4"/>
  <c r="N45" i="7" s="1"/>
  <c r="O2359" i="3" l="1"/>
  <c r="N2359" i="3" s="1"/>
  <c r="R2362" i="3"/>
  <c r="O2290" i="3"/>
  <c r="H13" i="9" l="1"/>
  <c r="O2173" i="3" l="1"/>
  <c r="E390" i="6" l="1"/>
  <c r="F390" i="6" s="1"/>
  <c r="E389" i="6"/>
  <c r="F389" i="6" s="1"/>
  <c r="E388" i="6"/>
  <c r="F388" i="6" s="1"/>
  <c r="E387" i="6"/>
  <c r="F387" i="6" s="1"/>
  <c r="E386" i="6"/>
  <c r="F386" i="6" s="1"/>
  <c r="E385" i="6"/>
  <c r="F385" i="6" s="1"/>
  <c r="E384" i="6"/>
  <c r="F384" i="6" s="1"/>
  <c r="F3127" i="4" l="1"/>
  <c r="X3127" i="4"/>
  <c r="AA3127" i="4" s="1"/>
  <c r="AC3128" i="4"/>
  <c r="AD3128" i="4" s="1"/>
  <c r="AE3128" i="4"/>
  <c r="AF3128" i="4"/>
  <c r="AC3129" i="4"/>
  <c r="AD3129" i="4" s="1"/>
  <c r="AE3129" i="4"/>
  <c r="AF3129" i="4"/>
  <c r="AC3130" i="4"/>
  <c r="AF3130" i="4"/>
  <c r="AC3131" i="4"/>
  <c r="AF3131" i="4"/>
  <c r="AC3132" i="4"/>
  <c r="AF3132" i="4"/>
  <c r="AC3133" i="4"/>
  <c r="AF3133" i="4"/>
  <c r="AC3134" i="4"/>
  <c r="AF3134" i="4"/>
  <c r="G3135" i="4"/>
  <c r="H3135" i="4"/>
  <c r="I3135" i="4"/>
  <c r="AC3135" i="4"/>
  <c r="AE3135" i="4"/>
  <c r="AF3135" i="4"/>
  <c r="G3136" i="4"/>
  <c r="H3136" i="4"/>
  <c r="I3136" i="4"/>
  <c r="AC3136" i="4"/>
  <c r="AE3136" i="4"/>
  <c r="AF3136" i="4"/>
  <c r="G3137" i="4"/>
  <c r="H3137" i="4"/>
  <c r="I3137" i="4"/>
  <c r="AC3137" i="4"/>
  <c r="AE3137" i="4"/>
  <c r="AF3137" i="4"/>
  <c r="G3138" i="4"/>
  <c r="H3138" i="4"/>
  <c r="I3138" i="4"/>
  <c r="AC3138" i="4"/>
  <c r="AE3138" i="4"/>
  <c r="AF3138" i="4"/>
  <c r="AC3139" i="4"/>
  <c r="AF3139" i="4"/>
  <c r="AC3140" i="4"/>
  <c r="AF3140" i="4"/>
  <c r="AC3141" i="4"/>
  <c r="AF3141" i="4"/>
  <c r="AC3142" i="4"/>
  <c r="AF3142" i="4"/>
  <c r="AC3143" i="4"/>
  <c r="AF3143" i="4"/>
  <c r="AC3144" i="4"/>
  <c r="AF3144" i="4"/>
  <c r="AC3145" i="4"/>
  <c r="AF3145" i="4"/>
  <c r="AC3146" i="4"/>
  <c r="AF3146" i="4"/>
  <c r="AC3147" i="4"/>
  <c r="AF3147" i="4"/>
  <c r="AC3148" i="4"/>
  <c r="AF3148" i="4"/>
  <c r="AC3149" i="4"/>
  <c r="AF3149" i="4"/>
  <c r="AC3150" i="4"/>
  <c r="AF3150" i="4"/>
  <c r="AC3151" i="4"/>
  <c r="AF3151" i="4"/>
  <c r="AD3148" i="4" l="1"/>
  <c r="AD3144" i="4"/>
  <c r="AD3140" i="4"/>
  <c r="AD3141" i="4"/>
  <c r="AD3149" i="4"/>
  <c r="AD3145" i="4"/>
  <c r="AD3133" i="4"/>
  <c r="AD3146" i="4"/>
  <c r="AD3142" i="4"/>
  <c r="AD3138" i="4"/>
  <c r="AD3134" i="4"/>
  <c r="AD3130" i="4"/>
  <c r="AD3147" i="4"/>
  <c r="AD3143" i="4"/>
  <c r="AD3139" i="4"/>
  <c r="AD3131" i="4"/>
  <c r="AD3150" i="4"/>
  <c r="AD3137" i="4"/>
  <c r="AD3132" i="4"/>
  <c r="AD3151" i="4"/>
  <c r="I3127" i="4"/>
  <c r="AD3136" i="4"/>
  <c r="AD3135" i="4"/>
  <c r="H3127" i="4"/>
  <c r="G3127" i="4"/>
  <c r="D3127" i="4" l="1"/>
  <c r="AD3127" i="4"/>
  <c r="M45" i="7" s="1"/>
  <c r="H18" i="9"/>
  <c r="S2339" i="3"/>
  <c r="R2339" i="3"/>
  <c r="O2339" i="3"/>
  <c r="P2339" i="3" s="1"/>
  <c r="S2335" i="3"/>
  <c r="R2335" i="3"/>
  <c r="O2335" i="3"/>
  <c r="U2335" i="3" s="1"/>
  <c r="S2336" i="3"/>
  <c r="R2336" i="3"/>
  <c r="O2336" i="3"/>
  <c r="P2336" i="3" s="1"/>
  <c r="P2335" i="3" l="1"/>
  <c r="U2339" i="3"/>
  <c r="U2336" i="3"/>
  <c r="O2271" i="3" l="1"/>
  <c r="S2317" i="3"/>
  <c r="R2317" i="3"/>
  <c r="O2317" i="3"/>
  <c r="P2317" i="3" s="1"/>
  <c r="S2330" i="3"/>
  <c r="R2330" i="3"/>
  <c r="O2330" i="3"/>
  <c r="U2330" i="3" s="1"/>
  <c r="S2329" i="3"/>
  <c r="R2329" i="3"/>
  <c r="O2329" i="3"/>
  <c r="P2329" i="3" s="1"/>
  <c r="F380" i="6"/>
  <c r="E383" i="6"/>
  <c r="F383" i="6" s="1"/>
  <c r="E382" i="6"/>
  <c r="F382" i="6" s="1"/>
  <c r="E381" i="6"/>
  <c r="F381" i="6" s="1"/>
  <c r="E379" i="6"/>
  <c r="F379" i="6" s="1"/>
  <c r="P2330" i="3" l="1"/>
  <c r="U2317" i="3"/>
  <c r="U2329" i="3"/>
  <c r="F3100" i="4"/>
  <c r="X3100" i="4"/>
  <c r="AA3100" i="4" s="1"/>
  <c r="AC3101" i="4"/>
  <c r="AD3101" i="4" s="1"/>
  <c r="AE3101" i="4"/>
  <c r="AF3101" i="4"/>
  <c r="AC3102" i="4"/>
  <c r="AD3102" i="4" s="1"/>
  <c r="AE3102" i="4"/>
  <c r="AF3102" i="4"/>
  <c r="AC3106" i="4"/>
  <c r="AF3106" i="4"/>
  <c r="G3107" i="4"/>
  <c r="G3100" i="4" s="1"/>
  <c r="H3107" i="4"/>
  <c r="H3100" i="4" s="1"/>
  <c r="I3107" i="4"/>
  <c r="I3100" i="4" s="1"/>
  <c r="AC3107" i="4"/>
  <c r="AE3107" i="4"/>
  <c r="AF3107" i="4"/>
  <c r="AC3108" i="4"/>
  <c r="AF3108" i="4"/>
  <c r="AC3109" i="4"/>
  <c r="AF3109" i="4"/>
  <c r="AC3110" i="4"/>
  <c r="AF3110" i="4"/>
  <c r="AC3111" i="4"/>
  <c r="AF3111" i="4"/>
  <c r="AC3112" i="4"/>
  <c r="AF3112" i="4"/>
  <c r="AC3113" i="4"/>
  <c r="AF3113" i="4"/>
  <c r="AC3114" i="4"/>
  <c r="AF3114" i="4"/>
  <c r="AC3115" i="4"/>
  <c r="AF3115" i="4"/>
  <c r="AC3116" i="4"/>
  <c r="AF3116" i="4"/>
  <c r="AC3117" i="4"/>
  <c r="AF3117" i="4"/>
  <c r="AC3118" i="4"/>
  <c r="AF3118" i="4"/>
  <c r="AC3119" i="4"/>
  <c r="AF3119" i="4"/>
  <c r="AC3120" i="4"/>
  <c r="AF3120" i="4"/>
  <c r="AC3121" i="4"/>
  <c r="AF3121" i="4"/>
  <c r="AC3122" i="4"/>
  <c r="AF3122" i="4"/>
  <c r="AC3123" i="4"/>
  <c r="AF3123" i="4"/>
  <c r="AC3124" i="4"/>
  <c r="AF3124" i="4"/>
  <c r="AC3125" i="4"/>
  <c r="AF3125" i="4"/>
  <c r="D3100" i="4" l="1"/>
  <c r="AD3106" i="4"/>
  <c r="AD3123" i="4"/>
  <c r="AD3119" i="4"/>
  <c r="AD3115" i="4"/>
  <c r="AD3122" i="4"/>
  <c r="AD3118" i="4"/>
  <c r="AD3114" i="4"/>
  <c r="AD3110" i="4"/>
  <c r="AD3107" i="4"/>
  <c r="AD3124" i="4"/>
  <c r="AD3125" i="4"/>
  <c r="AD3121" i="4"/>
  <c r="AD3117" i="4"/>
  <c r="AD3113" i="4"/>
  <c r="AD3109" i="4"/>
  <c r="AD3111" i="4"/>
  <c r="AD3120" i="4"/>
  <c r="AD3116" i="4"/>
  <c r="AD3112" i="4"/>
  <c r="AD3108" i="4"/>
  <c r="AD3100" i="4" l="1"/>
  <c r="L45" i="7" s="1"/>
  <c r="N2343" i="3"/>
  <c r="W2340" i="3" l="1"/>
  <c r="S2340" i="3"/>
  <c r="R2340" i="3"/>
  <c r="O2340" i="3"/>
  <c r="U2340" i="3" s="1"/>
  <c r="W2339" i="3"/>
  <c r="O2287" i="3"/>
  <c r="V2340" i="3" l="1"/>
  <c r="AE3248" i="4"/>
  <c r="V2339" i="3"/>
  <c r="AE3250" i="4"/>
  <c r="P2340" i="3"/>
  <c r="O2321" i="3"/>
  <c r="O2314" i="3"/>
  <c r="O2274" i="3"/>
  <c r="O2280" i="3"/>
  <c r="O2275" i="3"/>
  <c r="O2289" i="3"/>
  <c r="O2311" i="3"/>
  <c r="O2312" i="3"/>
  <c r="O2319" i="3" l="1"/>
  <c r="G3096" i="4"/>
  <c r="H3096" i="4"/>
  <c r="I3096" i="4"/>
  <c r="AC3096" i="4"/>
  <c r="AE3096" i="4"/>
  <c r="AF3096" i="4"/>
  <c r="G3097" i="4"/>
  <c r="H3097" i="4"/>
  <c r="I3097" i="4"/>
  <c r="AC3097" i="4"/>
  <c r="AE3097" i="4"/>
  <c r="AF3097" i="4"/>
  <c r="G3098" i="4"/>
  <c r="H3098" i="4"/>
  <c r="I3098" i="4"/>
  <c r="AC3098" i="4"/>
  <c r="AE3098" i="4"/>
  <c r="AF3098" i="4"/>
  <c r="F3069" i="4"/>
  <c r="X3069" i="4"/>
  <c r="AA3069" i="4" s="1"/>
  <c r="AC3070" i="4"/>
  <c r="AD3070" i="4" s="1"/>
  <c r="AE3070" i="4"/>
  <c r="AF3070" i="4"/>
  <c r="AC3071" i="4"/>
  <c r="AD3071" i="4" s="1"/>
  <c r="AE3071" i="4"/>
  <c r="AF3071" i="4"/>
  <c r="AC3074" i="4"/>
  <c r="AF3074" i="4"/>
  <c r="AC3075" i="4"/>
  <c r="AF3075" i="4"/>
  <c r="AC3076" i="4"/>
  <c r="AF3076" i="4"/>
  <c r="G3077" i="4"/>
  <c r="H3077" i="4"/>
  <c r="I3077" i="4"/>
  <c r="AC3077" i="4"/>
  <c r="AE3077" i="4"/>
  <c r="AF3077" i="4"/>
  <c r="G3078" i="4"/>
  <c r="H3078" i="4"/>
  <c r="I3078" i="4"/>
  <c r="AC3078" i="4"/>
  <c r="AE3078" i="4"/>
  <c r="AF3078" i="4"/>
  <c r="AC3080" i="4"/>
  <c r="AF3080" i="4"/>
  <c r="AC3081" i="4"/>
  <c r="AF3081" i="4"/>
  <c r="AC3082" i="4"/>
  <c r="AF3082" i="4"/>
  <c r="AC3083" i="4"/>
  <c r="AF3083" i="4"/>
  <c r="AC3084" i="4"/>
  <c r="AF3084" i="4"/>
  <c r="AC3085" i="4"/>
  <c r="AF3085" i="4"/>
  <c r="AC3086" i="4"/>
  <c r="AF3086" i="4"/>
  <c r="AC3087" i="4"/>
  <c r="AF3087" i="4"/>
  <c r="AC3088" i="4"/>
  <c r="AF3088" i="4"/>
  <c r="AC3089" i="4"/>
  <c r="AF3089" i="4"/>
  <c r="AC3090" i="4"/>
  <c r="AF3090" i="4"/>
  <c r="AC3091" i="4"/>
  <c r="AF3091" i="4"/>
  <c r="AC3092" i="4"/>
  <c r="AF3092" i="4"/>
  <c r="AC3093" i="4"/>
  <c r="AF3093" i="4"/>
  <c r="AC3094" i="4"/>
  <c r="AF3094" i="4"/>
  <c r="AC3095" i="4"/>
  <c r="AF3095" i="4"/>
  <c r="N2322" i="3"/>
  <c r="R2322" i="3" s="1"/>
  <c r="R2331" i="3"/>
  <c r="R2328" i="3"/>
  <c r="R2327" i="3"/>
  <c r="R2326" i="3"/>
  <c r="R2325" i="3"/>
  <c r="R2324" i="3"/>
  <c r="R2323" i="3"/>
  <c r="R2321" i="3"/>
  <c r="R2320" i="3"/>
  <c r="R2319" i="3"/>
  <c r="R2318" i="3"/>
  <c r="R2316" i="3"/>
  <c r="R2315" i="3"/>
  <c r="R2314" i="3"/>
  <c r="R2313" i="3"/>
  <c r="R2312" i="3"/>
  <c r="R2311" i="3"/>
  <c r="R2310" i="3"/>
  <c r="R2309" i="3"/>
  <c r="R2308" i="3"/>
  <c r="P2327" i="3"/>
  <c r="P2326" i="3"/>
  <c r="P2325" i="3"/>
  <c r="P2324" i="3"/>
  <c r="P2318" i="3"/>
  <c r="P2315" i="3"/>
  <c r="P2313" i="3"/>
  <c r="P2310" i="3"/>
  <c r="I3069" i="4" l="1"/>
  <c r="H3069" i="4"/>
  <c r="AD3077" i="4"/>
  <c r="AD3096" i="4"/>
  <c r="AD3093" i="4"/>
  <c r="AD3074" i="4"/>
  <c r="AD3098" i="4"/>
  <c r="AD3089" i="4"/>
  <c r="AD3081" i="4"/>
  <c r="AD3094" i="4"/>
  <c r="AD3086" i="4"/>
  <c r="AD3082" i="4"/>
  <c r="AD3097" i="4"/>
  <c r="AD3085" i="4"/>
  <c r="AD3090" i="4"/>
  <c r="AD3075" i="4"/>
  <c r="AD3091" i="4"/>
  <c r="AD3087" i="4"/>
  <c r="AD3083" i="4"/>
  <c r="AD3078" i="4"/>
  <c r="AD3076" i="4"/>
  <c r="AD3095" i="4"/>
  <c r="AD3092" i="4"/>
  <c r="AD3088" i="4"/>
  <c r="AD3084" i="4"/>
  <c r="AD3080" i="4"/>
  <c r="G3069" i="4"/>
  <c r="P2322" i="3"/>
  <c r="E378" i="6"/>
  <c r="F378" i="6" s="1"/>
  <c r="E377" i="6"/>
  <c r="F377" i="6" s="1"/>
  <c r="E376" i="6"/>
  <c r="F376" i="6" s="1"/>
  <c r="D3069" i="4" l="1"/>
  <c r="AD3069" i="4"/>
  <c r="K45" i="7" s="1"/>
  <c r="O2309" i="3"/>
  <c r="S2309" i="3"/>
  <c r="U2310" i="3"/>
  <c r="S2310" i="3"/>
  <c r="P2311" i="3"/>
  <c r="S2311" i="3"/>
  <c r="P2312" i="3"/>
  <c r="S2312" i="3"/>
  <c r="U2313" i="3"/>
  <c r="S2313" i="3"/>
  <c r="S2314" i="3"/>
  <c r="S2315" i="3"/>
  <c r="U2315" i="3"/>
  <c r="O2316" i="3"/>
  <c r="P2316" i="3" s="1"/>
  <c r="S2316" i="3"/>
  <c r="U2318" i="3"/>
  <c r="S2318" i="3"/>
  <c r="P2319" i="3"/>
  <c r="S2319" i="3"/>
  <c r="U2319" i="3"/>
  <c r="O2320" i="3"/>
  <c r="P2320" i="3" s="1"/>
  <c r="S2320" i="3"/>
  <c r="S2321" i="3"/>
  <c r="U2322" i="3"/>
  <c r="S2322" i="3"/>
  <c r="O2323" i="3"/>
  <c r="S2323" i="3"/>
  <c r="S2324" i="3"/>
  <c r="U2324" i="3"/>
  <c r="U2325" i="3"/>
  <c r="S2325" i="3"/>
  <c r="U2326" i="3"/>
  <c r="S2326" i="3"/>
  <c r="U2327" i="3"/>
  <c r="S2327" i="3"/>
  <c r="O2328" i="3"/>
  <c r="P2328" i="3" s="1"/>
  <c r="S2328" i="3"/>
  <c r="O2331" i="3"/>
  <c r="U2331" i="3" s="1"/>
  <c r="S2331" i="3"/>
  <c r="P2332" i="3"/>
  <c r="R2332" i="3"/>
  <c r="S2332" i="3"/>
  <c r="U2332" i="3"/>
  <c r="U2333" i="3"/>
  <c r="P2333" i="3"/>
  <c r="R2333" i="3"/>
  <c r="S2333" i="3"/>
  <c r="O2334" i="3"/>
  <c r="U2334" i="3" s="1"/>
  <c r="R2334" i="3"/>
  <c r="S2334" i="3"/>
  <c r="O2337" i="3"/>
  <c r="U2337" i="3" s="1"/>
  <c r="R2337" i="3"/>
  <c r="S2337" i="3"/>
  <c r="U2338" i="3"/>
  <c r="P2338" i="3"/>
  <c r="R2338" i="3"/>
  <c r="S2338" i="3"/>
  <c r="P2341" i="3"/>
  <c r="R2341" i="3"/>
  <c r="S2341" i="3"/>
  <c r="U2341" i="3"/>
  <c r="U2342" i="3"/>
  <c r="P2342" i="3"/>
  <c r="R2342" i="3"/>
  <c r="S2342" i="3"/>
  <c r="P2343" i="3"/>
  <c r="R2343" i="3"/>
  <c r="S2343" i="3"/>
  <c r="U2343" i="3"/>
  <c r="P2344" i="3"/>
  <c r="R2344" i="3"/>
  <c r="S2344" i="3"/>
  <c r="U2344" i="3"/>
  <c r="U2345" i="3"/>
  <c r="P2345" i="3"/>
  <c r="R2345" i="3"/>
  <c r="S2345" i="3"/>
  <c r="U2346" i="3"/>
  <c r="P2346" i="3"/>
  <c r="R2346" i="3"/>
  <c r="S2346" i="3"/>
  <c r="P2347" i="3"/>
  <c r="R2347" i="3"/>
  <c r="S2347" i="3"/>
  <c r="U2347" i="3"/>
  <c r="O2348" i="3"/>
  <c r="P2348" i="3" s="1"/>
  <c r="R2348" i="3"/>
  <c r="S2348" i="3"/>
  <c r="O2349" i="3"/>
  <c r="P2349" i="3" s="1"/>
  <c r="R2349" i="3"/>
  <c r="S2349" i="3"/>
  <c r="O2350" i="3"/>
  <c r="U2350" i="3" s="1"/>
  <c r="R2350" i="3"/>
  <c r="S2350" i="3"/>
  <c r="O2351" i="3"/>
  <c r="U2351" i="3" s="1"/>
  <c r="R2351" i="3"/>
  <c r="S2351" i="3"/>
  <c r="O2352" i="3"/>
  <c r="P2352" i="3" s="1"/>
  <c r="R2352" i="3"/>
  <c r="S2352" i="3"/>
  <c r="O2353" i="3"/>
  <c r="P2353" i="3" s="1"/>
  <c r="R2353" i="3"/>
  <c r="S2353" i="3"/>
  <c r="O2354" i="3"/>
  <c r="U2354" i="3" s="1"/>
  <c r="R2354" i="3"/>
  <c r="S2354" i="3"/>
  <c r="O2355" i="3"/>
  <c r="P2355" i="3" s="1"/>
  <c r="R2355" i="3"/>
  <c r="S2355" i="3"/>
  <c r="O2356" i="3"/>
  <c r="P2356" i="3" s="1"/>
  <c r="R2356" i="3"/>
  <c r="S2356" i="3"/>
  <c r="O2357" i="3"/>
  <c r="P2357" i="3" s="1"/>
  <c r="R2357" i="3"/>
  <c r="S2357" i="3"/>
  <c r="U2358" i="3"/>
  <c r="P2358" i="3"/>
  <c r="R2358" i="3"/>
  <c r="S2358" i="3"/>
  <c r="U2359" i="3"/>
  <c r="P2359" i="3"/>
  <c r="R2359" i="3"/>
  <c r="S2359" i="3"/>
  <c r="O2360" i="3"/>
  <c r="P2360" i="3" s="1"/>
  <c r="R2360" i="3"/>
  <c r="S2360" i="3"/>
  <c r="U2361" i="3"/>
  <c r="P2361" i="3"/>
  <c r="R2361" i="3"/>
  <c r="S2361" i="3"/>
  <c r="O2362" i="3"/>
  <c r="U2362" i="3" s="1"/>
  <c r="S2362" i="3"/>
  <c r="O2363" i="3"/>
  <c r="P2363" i="3" s="1"/>
  <c r="R2363" i="3"/>
  <c r="S2363" i="3"/>
  <c r="O2364" i="3"/>
  <c r="P2364" i="3" s="1"/>
  <c r="R2364" i="3"/>
  <c r="S2364" i="3"/>
  <c r="O2365" i="3"/>
  <c r="U2365" i="3" s="1"/>
  <c r="P2365" i="3"/>
  <c r="R2365" i="3"/>
  <c r="S2365" i="3"/>
  <c r="O2366" i="3"/>
  <c r="U2366" i="3" s="1"/>
  <c r="R2366" i="3"/>
  <c r="S2366" i="3"/>
  <c r="O2367" i="3"/>
  <c r="P2367" i="3" s="1"/>
  <c r="R2367" i="3"/>
  <c r="S2367" i="3"/>
  <c r="P2368" i="3"/>
  <c r="R2368" i="3"/>
  <c r="S2368" i="3"/>
  <c r="U2368" i="3"/>
  <c r="O2369" i="3"/>
  <c r="U2369" i="3" s="1"/>
  <c r="R2369" i="3"/>
  <c r="S2369" i="3"/>
  <c r="O2370" i="3"/>
  <c r="U2370" i="3" s="1"/>
  <c r="R2370" i="3"/>
  <c r="S2370" i="3"/>
  <c r="O2371" i="3"/>
  <c r="P2371" i="3" s="1"/>
  <c r="R2371" i="3"/>
  <c r="S2371" i="3"/>
  <c r="O2373" i="3"/>
  <c r="P2373" i="3" s="1"/>
  <c r="R2373" i="3"/>
  <c r="S2373" i="3"/>
  <c r="O2408" i="3"/>
  <c r="U2408" i="3" s="1"/>
  <c r="R2408" i="3"/>
  <c r="S2408" i="3"/>
  <c r="P2374" i="3"/>
  <c r="R2374" i="3"/>
  <c r="S2374" i="3"/>
  <c r="U2374" i="3"/>
  <c r="O2375" i="3"/>
  <c r="P2375" i="3" s="1"/>
  <c r="R2375" i="3"/>
  <c r="S2375" i="3"/>
  <c r="U2376" i="3"/>
  <c r="P2376" i="3"/>
  <c r="R2376" i="3"/>
  <c r="S2376" i="3"/>
  <c r="U2377" i="3"/>
  <c r="P2377" i="3"/>
  <c r="R2377" i="3"/>
  <c r="S2377" i="3"/>
  <c r="O2378" i="3"/>
  <c r="P2378" i="3" s="1"/>
  <c r="R2378" i="3"/>
  <c r="S2378" i="3"/>
  <c r="O2379" i="3"/>
  <c r="P2379" i="3" s="1"/>
  <c r="R2379" i="3"/>
  <c r="S2379" i="3"/>
  <c r="O2380" i="3"/>
  <c r="U2380" i="3" s="1"/>
  <c r="R2380" i="3"/>
  <c r="S2380" i="3"/>
  <c r="O2381" i="3"/>
  <c r="U2381" i="3" s="1"/>
  <c r="R2381" i="3"/>
  <c r="S2381" i="3"/>
  <c r="P2382" i="3"/>
  <c r="R2382" i="3"/>
  <c r="S2382" i="3"/>
  <c r="U2382" i="3"/>
  <c r="P2383" i="3"/>
  <c r="R2383" i="3"/>
  <c r="S2383" i="3"/>
  <c r="U2383" i="3"/>
  <c r="O2384" i="3"/>
  <c r="U2384" i="3" s="1"/>
  <c r="R2384" i="3"/>
  <c r="S2384" i="3"/>
  <c r="O2385" i="3"/>
  <c r="U2385" i="3" s="1"/>
  <c r="R2385" i="3"/>
  <c r="S2385" i="3"/>
  <c r="O2386" i="3"/>
  <c r="P2386" i="3" s="1"/>
  <c r="R2386" i="3"/>
  <c r="S2386" i="3"/>
  <c r="O2387" i="3"/>
  <c r="P2387" i="3" s="1"/>
  <c r="R2387" i="3"/>
  <c r="S2387" i="3"/>
  <c r="O2388" i="3"/>
  <c r="U2388" i="3" s="1"/>
  <c r="R2388" i="3"/>
  <c r="S2388" i="3"/>
  <c r="U2389" i="3"/>
  <c r="P2389" i="3"/>
  <c r="R2389" i="3"/>
  <c r="S2389" i="3"/>
  <c r="O2390" i="3"/>
  <c r="P2390" i="3" s="1"/>
  <c r="R2390" i="3"/>
  <c r="S2390" i="3"/>
  <c r="U2391" i="3"/>
  <c r="P2391" i="3"/>
  <c r="R2391" i="3"/>
  <c r="S2391" i="3"/>
  <c r="O2392" i="3"/>
  <c r="U2392" i="3" s="1"/>
  <c r="R2392" i="3"/>
  <c r="S2392" i="3"/>
  <c r="U2393" i="3"/>
  <c r="P2393" i="3"/>
  <c r="R2393" i="3"/>
  <c r="S2393" i="3"/>
  <c r="P2394" i="3"/>
  <c r="R2394" i="3"/>
  <c r="S2394" i="3"/>
  <c r="U2394" i="3"/>
  <c r="O2396" i="3"/>
  <c r="U2396" i="3" s="1"/>
  <c r="R2396" i="3"/>
  <c r="S2396" i="3"/>
  <c r="P2397" i="3"/>
  <c r="R2397" i="3"/>
  <c r="S2397" i="3"/>
  <c r="U2397" i="3"/>
  <c r="P2398" i="3"/>
  <c r="R2398" i="3"/>
  <c r="S2398" i="3"/>
  <c r="U2398" i="3"/>
  <c r="O2399" i="3"/>
  <c r="U2399" i="3" s="1"/>
  <c r="R2399" i="3"/>
  <c r="S2399" i="3"/>
  <c r="O2400" i="3"/>
  <c r="U2400" i="3" s="1"/>
  <c r="R2400" i="3"/>
  <c r="S2400" i="3"/>
  <c r="O2401" i="3"/>
  <c r="U2401" i="3" s="1"/>
  <c r="R2401" i="3"/>
  <c r="S2401" i="3"/>
  <c r="P2402" i="3"/>
  <c r="R2402" i="3"/>
  <c r="S2402" i="3"/>
  <c r="U2402" i="3"/>
  <c r="P2403" i="3"/>
  <c r="R2403" i="3"/>
  <c r="S2403" i="3"/>
  <c r="U2403" i="3"/>
  <c r="U2404" i="3"/>
  <c r="P2404" i="3"/>
  <c r="R2404" i="3"/>
  <c r="S2404" i="3"/>
  <c r="O2405" i="3"/>
  <c r="U2405" i="3" s="1"/>
  <c r="R2405" i="3"/>
  <c r="S2405" i="3"/>
  <c r="O2406" i="3"/>
  <c r="P2406" i="3" s="1"/>
  <c r="R2406" i="3"/>
  <c r="S2406" i="3"/>
  <c r="O2407" i="3"/>
  <c r="U2407" i="3" s="1"/>
  <c r="R2407" i="3"/>
  <c r="S2407" i="3"/>
  <c r="P2409" i="3"/>
  <c r="R2409" i="3"/>
  <c r="S2409" i="3"/>
  <c r="U2409" i="3"/>
  <c r="O2410" i="3"/>
  <c r="P2410" i="3" s="1"/>
  <c r="R2410" i="3"/>
  <c r="S2410" i="3"/>
  <c r="O2411" i="3"/>
  <c r="U2411" i="3" s="1"/>
  <c r="R2411" i="3"/>
  <c r="S2411" i="3"/>
  <c r="P2412" i="3"/>
  <c r="R2412" i="3"/>
  <c r="S2412" i="3"/>
  <c r="U2412" i="3"/>
  <c r="P2413" i="3"/>
  <c r="R2413" i="3"/>
  <c r="S2413" i="3"/>
  <c r="U2413" i="3"/>
  <c r="O2414" i="3"/>
  <c r="U2414" i="3" s="1"/>
  <c r="R2414" i="3"/>
  <c r="S2414" i="3"/>
  <c r="O2415" i="3"/>
  <c r="U2415" i="3" s="1"/>
  <c r="R2415" i="3"/>
  <c r="S2415" i="3"/>
  <c r="O2416" i="3"/>
  <c r="P2416" i="3" s="1"/>
  <c r="R2416" i="3"/>
  <c r="S2416" i="3"/>
  <c r="O2417" i="3"/>
  <c r="P2417" i="3" s="1"/>
  <c r="R2417" i="3"/>
  <c r="S2417" i="3"/>
  <c r="O2418" i="3"/>
  <c r="P2418" i="3" s="1"/>
  <c r="R2418" i="3"/>
  <c r="S2418" i="3"/>
  <c r="U2419" i="3"/>
  <c r="O2420" i="3"/>
  <c r="U2420" i="3" s="1"/>
  <c r="R2420" i="3"/>
  <c r="S2420" i="3"/>
  <c r="O2421" i="3"/>
  <c r="U2421" i="3" s="1"/>
  <c r="R2421" i="3"/>
  <c r="S2421" i="3"/>
  <c r="O2422" i="3"/>
  <c r="U2422" i="3" s="1"/>
  <c r="R2422" i="3"/>
  <c r="S2422" i="3"/>
  <c r="U2423" i="3"/>
  <c r="P2423" i="3"/>
  <c r="R2423" i="3"/>
  <c r="S2423" i="3"/>
  <c r="O2424" i="3"/>
  <c r="P2424" i="3" s="1"/>
  <c r="R2424" i="3"/>
  <c r="S2424" i="3"/>
  <c r="O2425" i="3"/>
  <c r="P2425" i="3" s="1"/>
  <c r="R2425" i="3"/>
  <c r="S2425" i="3"/>
  <c r="S2426" i="3"/>
  <c r="U2426" i="3"/>
  <c r="O2427" i="3"/>
  <c r="U2427" i="3" s="1"/>
  <c r="R2427" i="3"/>
  <c r="S2427" i="3"/>
  <c r="O2428" i="3"/>
  <c r="P2428" i="3" s="1"/>
  <c r="R2428" i="3"/>
  <c r="S2428" i="3"/>
  <c r="U2429" i="3"/>
  <c r="P2429" i="3"/>
  <c r="R2429" i="3"/>
  <c r="S2429" i="3"/>
  <c r="O2430" i="3"/>
  <c r="P2430" i="3" s="1"/>
  <c r="R2430" i="3"/>
  <c r="S2430" i="3"/>
  <c r="O2431" i="3"/>
  <c r="U2431" i="3" s="1"/>
  <c r="R2431" i="3"/>
  <c r="S2431" i="3"/>
  <c r="O2432" i="3"/>
  <c r="U2432" i="3" s="1"/>
  <c r="R2432" i="3"/>
  <c r="S2432" i="3"/>
  <c r="P2433" i="3"/>
  <c r="R2433" i="3"/>
  <c r="S2433" i="3"/>
  <c r="U2433" i="3"/>
  <c r="S2434" i="3"/>
  <c r="U2435" i="3"/>
  <c r="P2435" i="3"/>
  <c r="R2435" i="3"/>
  <c r="S2435" i="3"/>
  <c r="U2436" i="3"/>
  <c r="P2436" i="3"/>
  <c r="R2436" i="3"/>
  <c r="S2436" i="3"/>
  <c r="O2437" i="3"/>
  <c r="U2437" i="3" s="1"/>
  <c r="R2437" i="3"/>
  <c r="S2437" i="3"/>
  <c r="O2438" i="3"/>
  <c r="P2438" i="3" s="1"/>
  <c r="R2438" i="3"/>
  <c r="S2438" i="3"/>
  <c r="U2439" i="3"/>
  <c r="P2439" i="3"/>
  <c r="R2439" i="3"/>
  <c r="S2439" i="3"/>
  <c r="U2440" i="3"/>
  <c r="P2440" i="3"/>
  <c r="R2440" i="3"/>
  <c r="S2440" i="3"/>
  <c r="O2441" i="3"/>
  <c r="P2441" i="3" s="1"/>
  <c r="R2441" i="3"/>
  <c r="S2441" i="3"/>
  <c r="P2442" i="3"/>
  <c r="R2442" i="3"/>
  <c r="S2442" i="3"/>
  <c r="U2442" i="3"/>
  <c r="O2443" i="3"/>
  <c r="U2443" i="3" s="1"/>
  <c r="R2443" i="3"/>
  <c r="S2443" i="3"/>
  <c r="O2444" i="3"/>
  <c r="U2444" i="3" s="1"/>
  <c r="R2444" i="3"/>
  <c r="S2444" i="3"/>
  <c r="P2445" i="3"/>
  <c r="R2445" i="3"/>
  <c r="S2445" i="3"/>
  <c r="U2445" i="3"/>
  <c r="P2446" i="3"/>
  <c r="R2446" i="3"/>
  <c r="S2446" i="3"/>
  <c r="U2446" i="3"/>
  <c r="O2447" i="3"/>
  <c r="U2447" i="3" s="1"/>
  <c r="R2447" i="3"/>
  <c r="S2447" i="3"/>
  <c r="O2448" i="3"/>
  <c r="U2448" i="3" s="1"/>
  <c r="R2448" i="3"/>
  <c r="S2448" i="3"/>
  <c r="O2449" i="3"/>
  <c r="P2449" i="3" s="1"/>
  <c r="R2449" i="3"/>
  <c r="S2449" i="3"/>
  <c r="O2450" i="3"/>
  <c r="P2450" i="3" s="1"/>
  <c r="R2450" i="3"/>
  <c r="S2450" i="3"/>
  <c r="O2451" i="3"/>
  <c r="U2451" i="3" s="1"/>
  <c r="R2451" i="3"/>
  <c r="S2451" i="3"/>
  <c r="U2452" i="3"/>
  <c r="P2452" i="3"/>
  <c r="R2452" i="3"/>
  <c r="S2452" i="3"/>
  <c r="P2453" i="3"/>
  <c r="R2453" i="3"/>
  <c r="S2453" i="3"/>
  <c r="U2453" i="3"/>
  <c r="O2454" i="3"/>
  <c r="P2454" i="3" s="1"/>
  <c r="R2454" i="3"/>
  <c r="S2454" i="3"/>
  <c r="O2455" i="3"/>
  <c r="U2455" i="3" s="1"/>
  <c r="R2455" i="3"/>
  <c r="S2455" i="3"/>
  <c r="O2456" i="3"/>
  <c r="U2456" i="3" s="1"/>
  <c r="R2456" i="3"/>
  <c r="S2456" i="3"/>
  <c r="P2457" i="3"/>
  <c r="R2457" i="3"/>
  <c r="S2457" i="3"/>
  <c r="U2457" i="3"/>
  <c r="O2458" i="3"/>
  <c r="P2458" i="3" s="1"/>
  <c r="R2458" i="3"/>
  <c r="S2458" i="3"/>
  <c r="O2459" i="3"/>
  <c r="U2459" i="3" s="1"/>
  <c r="R2459" i="3"/>
  <c r="S2459" i="3"/>
  <c r="U2460" i="3"/>
  <c r="P2460" i="3"/>
  <c r="R2460" i="3"/>
  <c r="S2460" i="3"/>
  <c r="O2461" i="3"/>
  <c r="P2461" i="3" s="1"/>
  <c r="R2461" i="3"/>
  <c r="S2461" i="3"/>
  <c r="U2462" i="3"/>
  <c r="P2462" i="3"/>
  <c r="R2462" i="3"/>
  <c r="S2462" i="3"/>
  <c r="U2463" i="3"/>
  <c r="P2463" i="3"/>
  <c r="R2463" i="3"/>
  <c r="S2463" i="3"/>
  <c r="O2464" i="3"/>
  <c r="U2464" i="3" s="1"/>
  <c r="R2464" i="3"/>
  <c r="S2464" i="3"/>
  <c r="O2465" i="3"/>
  <c r="P2465" i="3" s="1"/>
  <c r="R2465" i="3"/>
  <c r="S2465" i="3"/>
  <c r="O2466" i="3"/>
  <c r="U2466" i="3" s="1"/>
  <c r="R2466" i="3"/>
  <c r="S2466" i="3"/>
  <c r="O2467" i="3"/>
  <c r="U2467" i="3" s="1"/>
  <c r="R2467" i="3"/>
  <c r="S2467" i="3"/>
  <c r="O2468" i="3"/>
  <c r="P2468" i="3" s="1"/>
  <c r="R2468" i="3"/>
  <c r="S2468" i="3"/>
  <c r="P2469" i="3"/>
  <c r="R2469" i="3"/>
  <c r="S2469" i="3"/>
  <c r="U2469" i="3"/>
  <c r="O2470" i="3"/>
  <c r="P2470" i="3" s="1"/>
  <c r="R2470" i="3"/>
  <c r="S2470" i="3"/>
  <c r="O2471" i="3"/>
  <c r="U2471" i="3" s="1"/>
  <c r="R2471" i="3"/>
  <c r="S2471" i="3"/>
  <c r="O2472" i="3"/>
  <c r="U2472" i="3" s="1"/>
  <c r="R2472" i="3"/>
  <c r="S2472" i="3"/>
  <c r="O2473" i="3"/>
  <c r="P2473" i="3" s="1"/>
  <c r="R2473" i="3"/>
  <c r="S2473" i="3"/>
  <c r="O2474" i="3"/>
  <c r="U2474" i="3" s="1"/>
  <c r="R2474" i="3"/>
  <c r="S2474" i="3"/>
  <c r="O2475" i="3"/>
  <c r="U2475" i="3" s="1"/>
  <c r="R2475" i="3"/>
  <c r="S2475" i="3"/>
  <c r="O2476" i="3"/>
  <c r="P2476" i="3" s="1"/>
  <c r="R2476" i="3"/>
  <c r="S2476" i="3"/>
  <c r="O2477" i="3"/>
  <c r="U2477" i="3" s="1"/>
  <c r="R2477" i="3"/>
  <c r="S2477" i="3"/>
  <c r="U2478" i="3"/>
  <c r="P2478" i="3"/>
  <c r="R2478" i="3"/>
  <c r="S2478" i="3"/>
  <c r="O2479" i="3"/>
  <c r="U2479" i="3" s="1"/>
  <c r="R2479" i="3"/>
  <c r="S2479" i="3"/>
  <c r="P2480" i="3"/>
  <c r="R2480" i="3"/>
  <c r="S2480" i="3"/>
  <c r="U2480" i="3"/>
  <c r="P2481" i="3"/>
  <c r="R2481" i="3"/>
  <c r="S2481" i="3"/>
  <c r="U2481" i="3"/>
  <c r="U2482" i="3"/>
  <c r="P2482" i="3"/>
  <c r="R2482" i="3"/>
  <c r="S2482" i="3"/>
  <c r="O2483" i="3"/>
  <c r="U2483" i="3" s="1"/>
  <c r="R2483" i="3"/>
  <c r="S2483" i="3"/>
  <c r="P2484" i="3"/>
  <c r="R2484" i="3"/>
  <c r="S2484" i="3"/>
  <c r="U2484" i="3"/>
  <c r="P2485" i="3"/>
  <c r="R2485" i="3"/>
  <c r="S2485" i="3"/>
  <c r="U2485" i="3"/>
  <c r="U2486" i="3"/>
  <c r="P2486" i="3"/>
  <c r="R2486" i="3"/>
  <c r="S2486" i="3"/>
  <c r="O2487" i="3"/>
  <c r="U2487" i="3" s="1"/>
  <c r="R2487" i="3"/>
  <c r="S2487" i="3"/>
  <c r="O2488" i="3"/>
  <c r="U2488" i="3" s="1"/>
  <c r="R2488" i="3"/>
  <c r="S2488" i="3"/>
  <c r="O2489" i="3"/>
  <c r="U2489" i="3" s="1"/>
  <c r="R2489" i="3"/>
  <c r="S2489" i="3"/>
  <c r="O2490" i="3"/>
  <c r="U2490" i="3" s="1"/>
  <c r="R2490" i="3"/>
  <c r="S2490" i="3"/>
  <c r="S2491" i="3"/>
  <c r="O2492" i="3"/>
  <c r="P2492" i="3" s="1"/>
  <c r="R2492" i="3"/>
  <c r="S2492" i="3"/>
  <c r="O2493" i="3"/>
  <c r="P2493" i="3" s="1"/>
  <c r="R2493" i="3"/>
  <c r="S2493" i="3"/>
  <c r="O2494" i="3"/>
  <c r="U2494" i="3" s="1"/>
  <c r="R2494" i="3"/>
  <c r="S2494" i="3"/>
  <c r="O2495" i="3"/>
  <c r="P2495" i="3" s="1"/>
  <c r="R2495" i="3"/>
  <c r="S2495" i="3"/>
  <c r="P2497" i="3"/>
  <c r="R2497" i="3"/>
  <c r="S2497" i="3"/>
  <c r="U2497" i="3"/>
  <c r="O2498" i="3"/>
  <c r="U2498" i="3" s="1"/>
  <c r="R2498" i="3"/>
  <c r="S2498" i="3"/>
  <c r="O2499" i="3"/>
  <c r="U2499" i="3" s="1"/>
  <c r="R2499" i="3"/>
  <c r="S2499" i="3"/>
  <c r="O2500" i="3"/>
  <c r="U2500" i="3" s="1"/>
  <c r="R2500" i="3"/>
  <c r="S2500" i="3"/>
  <c r="U2501" i="3"/>
  <c r="P2501" i="3"/>
  <c r="R2501" i="3"/>
  <c r="S2501" i="3"/>
  <c r="O2502" i="3"/>
  <c r="U2502" i="3" s="1"/>
  <c r="R2502" i="3"/>
  <c r="S2502" i="3"/>
  <c r="O2503" i="3"/>
  <c r="U2503" i="3" s="1"/>
  <c r="R2503" i="3"/>
  <c r="S2503" i="3"/>
  <c r="O2504" i="3"/>
  <c r="U2504" i="3" s="1"/>
  <c r="R2504" i="3"/>
  <c r="S2504" i="3"/>
  <c r="O2505" i="3"/>
  <c r="P2505" i="3" s="1"/>
  <c r="R2505" i="3"/>
  <c r="S2505" i="3"/>
  <c r="O2506" i="3"/>
  <c r="U2506" i="3" s="1"/>
  <c r="R2506" i="3"/>
  <c r="S2506" i="3"/>
  <c r="O2507" i="3"/>
  <c r="U2507" i="3" s="1"/>
  <c r="R2507" i="3"/>
  <c r="S2507" i="3"/>
  <c r="P2508" i="3"/>
  <c r="R2508" i="3"/>
  <c r="S2508" i="3"/>
  <c r="U2508" i="3"/>
  <c r="U2509" i="3"/>
  <c r="P2509" i="3"/>
  <c r="R2509" i="3"/>
  <c r="S2509" i="3"/>
  <c r="O2510" i="3"/>
  <c r="U2510" i="3" s="1"/>
  <c r="P2510" i="3"/>
  <c r="R2510" i="3"/>
  <c r="S2510" i="3"/>
  <c r="O2511" i="3"/>
  <c r="U2511" i="3" s="1"/>
  <c r="P2511" i="3"/>
  <c r="R2511" i="3"/>
  <c r="S2511" i="3"/>
  <c r="O2512" i="3"/>
  <c r="U2512" i="3" s="1"/>
  <c r="R2512" i="3"/>
  <c r="S2512" i="3"/>
  <c r="O2513" i="3"/>
  <c r="U2513" i="3" s="1"/>
  <c r="R2513" i="3"/>
  <c r="S2513" i="3"/>
  <c r="O2514" i="3"/>
  <c r="U2514" i="3" s="1"/>
  <c r="P2514" i="3"/>
  <c r="R2514" i="3"/>
  <c r="S2514" i="3"/>
  <c r="O2515" i="3"/>
  <c r="P2515" i="3" s="1"/>
  <c r="R2515" i="3"/>
  <c r="S2515" i="3"/>
  <c r="O2516" i="3"/>
  <c r="P2516" i="3" s="1"/>
  <c r="R2516" i="3"/>
  <c r="S2516" i="3"/>
  <c r="U2517" i="3"/>
  <c r="P2517" i="3"/>
  <c r="R2517" i="3"/>
  <c r="S2517" i="3"/>
  <c r="U2518" i="3"/>
  <c r="P2518" i="3"/>
  <c r="R2518" i="3"/>
  <c r="S2518" i="3"/>
  <c r="O2308" i="3"/>
  <c r="S230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V353" i="3" s="1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AE3093" i="4" s="1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AE3160" i="4" s="1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AE3076" i="4" s="1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AE3075" i="4" s="1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AE3087" i="4" s="1"/>
  <c r="W2129" i="3"/>
  <c r="AE3088" i="4" s="1"/>
  <c r="W2130" i="3"/>
  <c r="AE3089" i="4" s="1"/>
  <c r="W2131" i="3"/>
  <c r="AE3090" i="4" s="1"/>
  <c r="W2132" i="3"/>
  <c r="AE3091" i="4" s="1"/>
  <c r="W2133" i="3"/>
  <c r="AE3092" i="4" s="1"/>
  <c r="W2134" i="3"/>
  <c r="AE3163" i="4" s="1"/>
  <c r="W2135" i="3"/>
  <c r="AE3164" i="4" s="1"/>
  <c r="W2136" i="3"/>
  <c r="AE3165" i="4" s="1"/>
  <c r="W2137" i="3"/>
  <c r="AE3166" i="4" s="1"/>
  <c r="W2138" i="3"/>
  <c r="AE3167" i="4" s="1"/>
  <c r="W2139" i="3"/>
  <c r="AE3168" i="4" s="1"/>
  <c r="W2140" i="3"/>
  <c r="AE3221" i="4" s="1"/>
  <c r="W2141" i="3"/>
  <c r="AE3222" i="4" s="1"/>
  <c r="W2142" i="3"/>
  <c r="AE3223" i="4" s="1"/>
  <c r="W2143" i="3"/>
  <c r="AE3224" i="4" s="1"/>
  <c r="W2144" i="3"/>
  <c r="AE3225" i="4" s="1"/>
  <c r="W2145" i="3"/>
  <c r="AE3226" i="4" s="1"/>
  <c r="W2146" i="3"/>
  <c r="AE3253" i="4" s="1"/>
  <c r="W2147" i="3"/>
  <c r="AE3254" i="4" s="1"/>
  <c r="W2148" i="3"/>
  <c r="AE3255" i="4" s="1"/>
  <c r="W2149" i="3"/>
  <c r="AE3256" i="4" s="1"/>
  <c r="W2150" i="3"/>
  <c r="AE3257" i="4" s="1"/>
  <c r="W2151" i="3"/>
  <c r="AE3258" i="4" s="1"/>
  <c r="W2152" i="3"/>
  <c r="AE3284" i="4" s="1"/>
  <c r="W2153" i="3"/>
  <c r="AE3285" i="4" s="1"/>
  <c r="W2154" i="3"/>
  <c r="AE3286" i="4" s="1"/>
  <c r="W2155" i="3"/>
  <c r="AE3287" i="4" s="1"/>
  <c r="W2156" i="3"/>
  <c r="AE3288" i="4" s="1"/>
  <c r="W2157" i="3"/>
  <c r="AE3289" i="4" s="1"/>
  <c r="W2158" i="3"/>
  <c r="AE3313" i="4" s="1"/>
  <c r="W2159" i="3"/>
  <c r="AE3314" i="4" s="1"/>
  <c r="W2160" i="3"/>
  <c r="AE3315" i="4" s="1"/>
  <c r="W2161" i="3"/>
  <c r="AE3316" i="4" s="1"/>
  <c r="W2162" i="3"/>
  <c r="AE3317" i="4" s="1"/>
  <c r="W2163" i="3"/>
  <c r="AE3318" i="4" s="1"/>
  <c r="W2164" i="3"/>
  <c r="AE3358" i="4" s="1"/>
  <c r="W2165" i="3"/>
  <c r="AE3359" i="4" s="1"/>
  <c r="W2166" i="3"/>
  <c r="AE3360" i="4" s="1"/>
  <c r="W2167" i="3"/>
  <c r="AE3361" i="4" s="1"/>
  <c r="W2168" i="3"/>
  <c r="AE3362" i="4" s="1"/>
  <c r="W2169" i="3"/>
  <c r="AE3363" i="4" s="1"/>
  <c r="W2170" i="3"/>
  <c r="AE3415" i="4" s="1"/>
  <c r="W2171" i="3"/>
  <c r="AE3416" i="4" s="1"/>
  <c r="W2172" i="3"/>
  <c r="W2173" i="3"/>
  <c r="AE3086" i="4" s="1"/>
  <c r="W2174" i="3"/>
  <c r="W2175" i="3"/>
  <c r="W2176" i="3"/>
  <c r="AE3074" i="4" s="1"/>
  <c r="W2177" i="3"/>
  <c r="AE3132" i="4" s="1"/>
  <c r="W2178" i="3"/>
  <c r="AE3220" i="4" s="1"/>
  <c r="W2179" i="3"/>
  <c r="AE3251" i="4" s="1"/>
  <c r="W2180" i="3"/>
  <c r="AE3283" i="4" s="1"/>
  <c r="W2181" i="3"/>
  <c r="AE3319" i="4" s="1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AE3108" i="4" s="1"/>
  <c r="W2198" i="3"/>
  <c r="AE3109" i="4" s="1"/>
  <c r="W2199" i="3"/>
  <c r="AE3110" i="4" s="1"/>
  <c r="W2200" i="3"/>
  <c r="AE3111" i="4" s="1"/>
  <c r="W2201" i="3"/>
  <c r="AE3112" i="4" s="1"/>
  <c r="W2202" i="3"/>
  <c r="AE3113" i="4" s="1"/>
  <c r="W2203" i="3"/>
  <c r="AE3146" i="4" s="1"/>
  <c r="W2204" i="3"/>
  <c r="AE3147" i="4" s="1"/>
  <c r="W2205" i="3"/>
  <c r="AE3148" i="4" s="1"/>
  <c r="W2206" i="3"/>
  <c r="AE3169" i="4" s="1"/>
  <c r="W2207" i="3"/>
  <c r="AE3170" i="4" s="1"/>
  <c r="W2208" i="3"/>
  <c r="W2209" i="3"/>
  <c r="W2210" i="3"/>
  <c r="AE3080" i="4" s="1"/>
  <c r="W2211" i="3"/>
  <c r="AE3081" i="4" s="1"/>
  <c r="W2212" i="3"/>
  <c r="AE3114" i="4" s="1"/>
  <c r="W2213" i="3"/>
  <c r="AE3082" i="4" s="1"/>
  <c r="W2214" i="3"/>
  <c r="AE3083" i="4" s="1"/>
  <c r="W2215" i="3"/>
  <c r="AE3149" i="4" s="1"/>
  <c r="W2216" i="3"/>
  <c r="AE3290" i="4" s="1"/>
  <c r="W2217" i="3"/>
  <c r="AE3417" i="4" s="1"/>
  <c r="W2218" i="3"/>
  <c r="AE3418" i="4" s="1"/>
  <c r="W2219" i="3"/>
  <c r="AE3419" i="4" s="1"/>
  <c r="W2220" i="3"/>
  <c r="AE3420" i="4" s="1"/>
  <c r="W2221" i="3"/>
  <c r="AE3291" i="4" s="1"/>
  <c r="W2222" i="3"/>
  <c r="AE3150" i="4" s="1"/>
  <c r="W2224" i="3"/>
  <c r="AE3158" i="4" s="1"/>
  <c r="W2225" i="3"/>
  <c r="AE3159" i="4" s="1"/>
  <c r="W2226" i="3"/>
  <c r="AE3351" i="4" s="1"/>
  <c r="W2227" i="3"/>
  <c r="AE3352" i="4" s="1"/>
  <c r="W2228" i="3"/>
  <c r="AE3355" i="4" s="1"/>
  <c r="W2229" i="3"/>
  <c r="AE3356" i="4" s="1"/>
  <c r="W2230" i="3"/>
  <c r="AE3357" i="4" s="1"/>
  <c r="W2231" i="3"/>
  <c r="AE3171" i="4" s="1"/>
  <c r="W2232" i="3"/>
  <c r="AE3172" i="4" s="1"/>
  <c r="W2233" i="3"/>
  <c r="AE3173" i="4" s="1"/>
  <c r="W2234" i="3"/>
  <c r="AE3174" i="4" s="1"/>
  <c r="W2235" i="3"/>
  <c r="AE3262" i="4" s="1"/>
  <c r="W2236" i="3"/>
  <c r="AE3263" i="4" s="1"/>
  <c r="W2237" i="3"/>
  <c r="AE3264" i="4" s="1"/>
  <c r="W2238" i="3"/>
  <c r="W2239" i="3"/>
  <c r="W2240" i="3"/>
  <c r="W2241" i="3"/>
  <c r="W2242" i="3"/>
  <c r="W2243" i="3"/>
  <c r="W2244" i="3"/>
  <c r="W2245" i="3"/>
  <c r="AE3106" i="4" s="1"/>
  <c r="W2246" i="3"/>
  <c r="AE3133" i="4" s="1"/>
  <c r="W2247" i="3"/>
  <c r="AE3125" i="4" s="1"/>
  <c r="W2248" i="3"/>
  <c r="AE3139" i="4" s="1"/>
  <c r="W2249" i="3"/>
  <c r="AE3175" i="4" s="1"/>
  <c r="W2250" i="3"/>
  <c r="AE3130" i="4" s="1"/>
  <c r="W2251" i="3"/>
  <c r="AE3117" i="4" s="1"/>
  <c r="W2252" i="3"/>
  <c r="AE3118" i="4" s="1"/>
  <c r="W2253" i="3"/>
  <c r="AE3116" i="4" s="1"/>
  <c r="W2254" i="3"/>
  <c r="W2255" i="3"/>
  <c r="AE3119" i="4" s="1"/>
  <c r="W2256" i="3"/>
  <c r="W2257" i="3"/>
  <c r="W2258" i="3"/>
  <c r="AE3120" i="4" s="1"/>
  <c r="W2259" i="3"/>
  <c r="AE3144" i="4" s="1"/>
  <c r="W2260" i="3"/>
  <c r="AE3140" i="4" s="1"/>
  <c r="W2261" i="3"/>
  <c r="W2262" i="3"/>
  <c r="AE3121" i="4" s="1"/>
  <c r="W2263" i="3"/>
  <c r="W2264" i="3"/>
  <c r="AE3145" i="4" s="1"/>
  <c r="W2265" i="3"/>
  <c r="AE3141" i="4" s="1"/>
  <c r="W2266" i="3"/>
  <c r="AE3142" i="4" s="1"/>
  <c r="W2267" i="3"/>
  <c r="W2268" i="3"/>
  <c r="AE3122" i="4" s="1"/>
  <c r="W2269" i="3"/>
  <c r="AE3123" i="4" s="1"/>
  <c r="W2270" i="3"/>
  <c r="AE3124" i="4" s="1"/>
  <c r="W2271" i="3"/>
  <c r="AE3193" i="4" s="1"/>
  <c r="W2272" i="3"/>
  <c r="AE3191" i="4" s="1"/>
  <c r="W2273" i="3"/>
  <c r="AE3187" i="4" s="1"/>
  <c r="W2274" i="3"/>
  <c r="AE3176" i="4" s="1"/>
  <c r="W2275" i="3"/>
  <c r="AE3177" i="4" s="1"/>
  <c r="W2276" i="3"/>
  <c r="W2277" i="3"/>
  <c r="W2278" i="3"/>
  <c r="AE3131" i="4" s="1"/>
  <c r="W2279" i="3"/>
  <c r="AE3188" i="4" s="1"/>
  <c r="W2280" i="3"/>
  <c r="AE3190" i="4" s="1"/>
  <c r="W2281" i="3"/>
  <c r="W2282" i="3"/>
  <c r="AE3189" i="4" s="1"/>
  <c r="W2283" i="3"/>
  <c r="AE3192" i="4" s="1"/>
  <c r="W2284" i="3"/>
  <c r="W2285" i="3"/>
  <c r="W2286" i="3"/>
  <c r="AE3227" i="4" s="1"/>
  <c r="W2287" i="3"/>
  <c r="AE3233" i="4" s="1"/>
  <c r="W2288" i="3"/>
  <c r="AE3094" i="4" s="1"/>
  <c r="W2289" i="3"/>
  <c r="AE3200" i="4" s="1"/>
  <c r="W2290" i="3"/>
  <c r="AE3281" i="4" s="1"/>
  <c r="W2291" i="3"/>
  <c r="W2292" i="3"/>
  <c r="W2293" i="3"/>
  <c r="W2294" i="3"/>
  <c r="W2295" i="3"/>
  <c r="W2296" i="3"/>
  <c r="AE3387" i="4" s="1"/>
  <c r="W2297" i="3"/>
  <c r="AE3414" i="4" s="1"/>
  <c r="W2298" i="3"/>
  <c r="AE3474" i="4" s="1"/>
  <c r="W2299" i="3"/>
  <c r="AE3505" i="4" s="1"/>
  <c r="W2300" i="3"/>
  <c r="AE3555" i="4" s="1"/>
  <c r="W2301" i="3"/>
  <c r="AE3601" i="4" s="1"/>
  <c r="W2302" i="3"/>
  <c r="AE3603" i="4" s="1"/>
  <c r="W2303" i="3"/>
  <c r="AE3639" i="4" s="1"/>
  <c r="W2304" i="3"/>
  <c r="AE3816" i="4" s="1"/>
  <c r="W2305" i="3"/>
  <c r="AE3817" i="4" s="1"/>
  <c r="W2306" i="3"/>
  <c r="AE3944" i="4" s="1"/>
  <c r="W2307" i="3"/>
  <c r="AE3945" i="4" s="1"/>
  <c r="W2308" i="3"/>
  <c r="W2309" i="3"/>
  <c r="W2310" i="3"/>
  <c r="V2310" i="3" s="1"/>
  <c r="W2311" i="3"/>
  <c r="W2312" i="3"/>
  <c r="W2313" i="3"/>
  <c r="V2313" i="3" s="1"/>
  <c r="W2314" i="3"/>
  <c r="W2315" i="3"/>
  <c r="V2315" i="3" s="1"/>
  <c r="W2316" i="3"/>
  <c r="W2317" i="3"/>
  <c r="W2318" i="3"/>
  <c r="V2318" i="3" s="1"/>
  <c r="W2319" i="3"/>
  <c r="AE3095" i="4" s="1"/>
  <c r="W2320" i="3"/>
  <c r="W2321" i="3"/>
  <c r="W2322" i="3"/>
  <c r="V2322" i="3" s="1"/>
  <c r="W2323" i="3"/>
  <c r="AE3219" i="4" s="1"/>
  <c r="W2324" i="3"/>
  <c r="V2324" i="3" s="1"/>
  <c r="W2325" i="3"/>
  <c r="V2325" i="3" s="1"/>
  <c r="W2326" i="3"/>
  <c r="V2326" i="3" s="1"/>
  <c r="W2327" i="3"/>
  <c r="W2328" i="3"/>
  <c r="AE3244" i="4" s="1"/>
  <c r="W2329" i="3"/>
  <c r="AE3245" i="4" s="1"/>
  <c r="W2330" i="3"/>
  <c r="AE3246" i="4" s="1"/>
  <c r="W2331" i="3"/>
  <c r="AE3252" i="4" s="1"/>
  <c r="W2332" i="3"/>
  <c r="V2332" i="3" s="1"/>
  <c r="W2333" i="3"/>
  <c r="V2333" i="3" s="1"/>
  <c r="W2334" i="3"/>
  <c r="AE3234" i="4" s="1"/>
  <c r="W2335" i="3"/>
  <c r="AE3247" i="4" s="1"/>
  <c r="W2336" i="3"/>
  <c r="AE3249" i="4" s="1"/>
  <c r="W2337" i="3"/>
  <c r="AE3368" i="4" s="1"/>
  <c r="W2338" i="3"/>
  <c r="V2338" i="3" s="1"/>
  <c r="W2341" i="3"/>
  <c r="AE3134" i="4" s="1"/>
  <c r="W2342" i="3"/>
  <c r="V2342" i="3" s="1"/>
  <c r="W2343" i="3"/>
  <c r="V2343" i="3" s="1"/>
  <c r="W2344" i="3"/>
  <c r="V2344" i="3" s="1"/>
  <c r="W2345" i="3"/>
  <c r="V2345" i="3" s="1"/>
  <c r="W2346" i="3"/>
  <c r="V2346" i="3" s="1"/>
  <c r="W2347" i="3"/>
  <c r="V2347" i="3" s="1"/>
  <c r="W2348" i="3"/>
  <c r="AE3151" i="4" s="1"/>
  <c r="W2349" i="3"/>
  <c r="AE3259" i="4" s="1"/>
  <c r="W2350" i="3"/>
  <c r="AE3280" i="4" s="1"/>
  <c r="W2351" i="3"/>
  <c r="AE3265" i="4" s="1"/>
  <c r="W2352" i="3"/>
  <c r="AE3279" i="4" s="1"/>
  <c r="W2353" i="3"/>
  <c r="AE3421" i="4" s="1"/>
  <c r="W2354" i="3"/>
  <c r="AE3268" i="4" s="1"/>
  <c r="W2355" i="3"/>
  <c r="AE3178" i="4" s="1"/>
  <c r="W2356" i="3"/>
  <c r="AE3282" i="4" s="1"/>
  <c r="W2357" i="3"/>
  <c r="AE3277" i="4" s="1"/>
  <c r="W2358" i="3"/>
  <c r="V2358" i="3" s="1"/>
  <c r="W2359" i="3"/>
  <c r="AE3261" i="4" s="1"/>
  <c r="W2360" i="3"/>
  <c r="AE3309" i="4" s="1"/>
  <c r="W2361" i="3"/>
  <c r="V2361" i="3" s="1"/>
  <c r="W2362" i="3"/>
  <c r="AE3303" i="4" s="1"/>
  <c r="W2363" i="3"/>
  <c r="AE3307" i="4" s="1"/>
  <c r="W2364" i="3"/>
  <c r="AE3311" i="4" s="1"/>
  <c r="W2365" i="3"/>
  <c r="AE3302" i="4" s="1"/>
  <c r="W2366" i="3"/>
  <c r="AE3266" i="4" s="1"/>
  <c r="W2367" i="3"/>
  <c r="AE3312" i="4" s="1"/>
  <c r="W2368" i="3"/>
  <c r="V2368" i="3" s="1"/>
  <c r="W2369" i="3"/>
  <c r="AE3293" i="4" s="1"/>
  <c r="W2370" i="3"/>
  <c r="AE3305" i="4" s="1"/>
  <c r="W2371" i="3"/>
  <c r="AE3306" i="4" s="1"/>
  <c r="W2372" i="3"/>
  <c r="AE3310" i="4" s="1"/>
  <c r="W2373" i="3"/>
  <c r="W2408" i="3"/>
  <c r="AE3301" i="4" s="1"/>
  <c r="W2374" i="3"/>
  <c r="V2374" i="3" s="1"/>
  <c r="W2375" i="3"/>
  <c r="AE3330" i="4" s="1"/>
  <c r="W2376" i="3"/>
  <c r="V2376" i="3" s="1"/>
  <c r="W2377" i="3"/>
  <c r="V2377" i="3" s="1"/>
  <c r="AE3475" i="4"/>
  <c r="W2378" i="3"/>
  <c r="AE3332" i="4" s="1"/>
  <c r="W2379" i="3"/>
  <c r="W2380" i="3"/>
  <c r="AE3353" i="4" s="1"/>
  <c r="W2381" i="3"/>
  <c r="AE3333" i="4" s="1"/>
  <c r="W2382" i="3"/>
  <c r="W2383" i="3"/>
  <c r="AE3308" i="4" s="1"/>
  <c r="W2384" i="3"/>
  <c r="V2384" i="3" s="1"/>
  <c r="W2385" i="3"/>
  <c r="AE3335" i="4" s="1"/>
  <c r="W2386" i="3"/>
  <c r="AE3334" i="4" s="1"/>
  <c r="W2387" i="3"/>
  <c r="W2388" i="3"/>
  <c r="AE3354" i="4" s="1"/>
  <c r="W2389" i="3"/>
  <c r="V2389" i="3" s="1"/>
  <c r="W2390" i="3"/>
  <c r="V2390" i="3" s="1"/>
  <c r="W2391" i="3"/>
  <c r="V2391" i="3" s="1"/>
  <c r="W2392" i="3"/>
  <c r="AE3395" i="4" s="1"/>
  <c r="W2393" i="3"/>
  <c r="V2393" i="3" s="1"/>
  <c r="W2394" i="3"/>
  <c r="V2394" i="3" s="1"/>
  <c r="AE3267" i="4"/>
  <c r="W2396" i="3"/>
  <c r="AE3388" i="4" s="1"/>
  <c r="W2397" i="3"/>
  <c r="V2397" i="3" s="1"/>
  <c r="W2398" i="3"/>
  <c r="V2398" i="3" s="1"/>
  <c r="W2399" i="3"/>
  <c r="AE3364" i="4" s="1"/>
  <c r="W2400" i="3"/>
  <c r="AE3384" i="4" s="1"/>
  <c r="W2401" i="3"/>
  <c r="AE3385" i="4" s="1"/>
  <c r="W2402" i="3"/>
  <c r="V2402" i="3" s="1"/>
  <c r="W2403" i="3"/>
  <c r="V2403" i="3" s="1"/>
  <c r="W2404" i="3"/>
  <c r="V2404" i="3" s="1"/>
  <c r="W2405" i="3"/>
  <c r="AE3445" i="4" s="1"/>
  <c r="W2406" i="3"/>
  <c r="AE3386" i="4" s="1"/>
  <c r="W2407" i="3"/>
  <c r="AE3397" i="4" s="1"/>
  <c r="W2409" i="3"/>
  <c r="V2409" i="3" s="1"/>
  <c r="W2410" i="3"/>
  <c r="AE3389" i="4" s="1"/>
  <c r="W2411" i="3"/>
  <c r="AE3391" i="4" s="1"/>
  <c r="W2412" i="3"/>
  <c r="V2412" i="3" s="1"/>
  <c r="W2413" i="3"/>
  <c r="V2413" i="3" s="1"/>
  <c r="W2414" i="3"/>
  <c r="AE3422" i="4" s="1"/>
  <c r="W2415" i="3"/>
  <c r="AE3426" i="4" s="1"/>
  <c r="W2416" i="3"/>
  <c r="AE3423" i="4" s="1"/>
  <c r="W2417" i="3"/>
  <c r="AE3427" i="4" s="1"/>
  <c r="W2418" i="3"/>
  <c r="AE3424" i="4" s="1"/>
  <c r="W2419" i="3"/>
  <c r="AE3428" i="4" s="1"/>
  <c r="W2420" i="3"/>
  <c r="AE3413" i="4" s="1"/>
  <c r="W2421" i="3"/>
  <c r="AE3446" i="4" s="1"/>
  <c r="W2422" i="3"/>
  <c r="AE3447" i="4" s="1"/>
  <c r="W2423" i="3"/>
  <c r="V2423" i="3" s="1"/>
  <c r="W2424" i="3"/>
  <c r="AE3392" i="4" s="1"/>
  <c r="W2425" i="3"/>
  <c r="W2426" i="3"/>
  <c r="W2427" i="3"/>
  <c r="W2428" i="3"/>
  <c r="AE3425" i="4" s="1"/>
  <c r="W2429" i="3"/>
  <c r="V2429" i="3" s="1"/>
  <c r="W2430" i="3"/>
  <c r="AE3396" i="4" s="1"/>
  <c r="W2431" i="3"/>
  <c r="AE3390" i="4" s="1"/>
  <c r="W2432" i="3"/>
  <c r="AE3393" i="4" s="1"/>
  <c r="W2433" i="3"/>
  <c r="V2433" i="3" s="1"/>
  <c r="W2434" i="3"/>
  <c r="V2434" i="3" s="1"/>
  <c r="W2435" i="3"/>
  <c r="W2436" i="3"/>
  <c r="AE3365" i="4" s="1"/>
  <c r="W2437" i="3"/>
  <c r="AE3448" i="4" s="1"/>
  <c r="W2438" i="3"/>
  <c r="AE3394" i="4" s="1"/>
  <c r="W2439" i="3"/>
  <c r="W2440" i="3"/>
  <c r="V2440" i="3" s="1"/>
  <c r="W2441" i="3"/>
  <c r="AE3429" i="4" s="1"/>
  <c r="W2442" i="3"/>
  <c r="V2442" i="3" s="1"/>
  <c r="W2443" i="3"/>
  <c r="W2444" i="3"/>
  <c r="AE3437" i="4" s="1"/>
  <c r="W2445" i="3"/>
  <c r="V2445" i="3" s="1"/>
  <c r="W2446" i="3"/>
  <c r="V2446" i="3" s="1"/>
  <c r="W2447" i="3"/>
  <c r="V2447" i="3" s="1"/>
  <c r="W2448" i="3"/>
  <c r="AE3439" i="4" s="1"/>
  <c r="W2449" i="3"/>
  <c r="AE3438" i="4" s="1"/>
  <c r="W2450" i="3"/>
  <c r="AE3470" i="4" s="1"/>
  <c r="W2451" i="3"/>
  <c r="AE3440" i="4" s="1"/>
  <c r="W2452" i="3"/>
  <c r="V2452" i="3" s="1"/>
  <c r="W2453" i="3"/>
  <c r="V2453" i="3" s="1"/>
  <c r="W2454" i="3"/>
  <c r="AE3443" i="4" s="1"/>
  <c r="W2455" i="3"/>
  <c r="AE3441" i="4" s="1"/>
  <c r="W2456" i="3"/>
  <c r="AE3442" i="4" s="1"/>
  <c r="W2457" i="3"/>
  <c r="AE3525" i="4" s="1"/>
  <c r="W2458" i="3"/>
  <c r="AE3450" i="4" s="1"/>
  <c r="W2459" i="3"/>
  <c r="AE3465" i="4" s="1"/>
  <c r="W2460" i="3"/>
  <c r="W2461" i="3"/>
  <c r="AE3464" i="4" s="1"/>
  <c r="W2462" i="3"/>
  <c r="V2462" i="3" s="1"/>
  <c r="W2463" i="3"/>
  <c r="V2463" i="3" s="1"/>
  <c r="W2464" i="3"/>
  <c r="AE3471" i="4" s="1"/>
  <c r="W2465" i="3"/>
  <c r="AE3472" i="4" s="1"/>
  <c r="W2466" i="3"/>
  <c r="AE3473" i="4" s="1"/>
  <c r="W2467" i="3"/>
  <c r="AE3500" i="4" s="1"/>
  <c r="W2468" i="3"/>
  <c r="AE3452" i="4" s="1"/>
  <c r="W2469" i="3"/>
  <c r="AE3469" i="4" s="1"/>
  <c r="W2470" i="3"/>
  <c r="AE3466" i="4" s="1"/>
  <c r="W2471" i="3"/>
  <c r="AE3453" i="4" s="1"/>
  <c r="W2472" i="3"/>
  <c r="AE3454" i="4" s="1"/>
  <c r="W2473" i="3"/>
  <c r="AE3367" i="4" s="1"/>
  <c r="W2474" i="3"/>
  <c r="AE3467" i="4" s="1"/>
  <c r="W2475" i="3"/>
  <c r="AE3451" i="4" s="1"/>
  <c r="W2476" i="3"/>
  <c r="AE3523" i="4" s="1"/>
  <c r="W2477" i="3"/>
  <c r="AE3494" i="4" s="1"/>
  <c r="W2478" i="3"/>
  <c r="AE3497" i="4" s="1"/>
  <c r="W2479" i="3"/>
  <c r="AE3524" i="4" s="1"/>
  <c r="W2480" i="3"/>
  <c r="V2480" i="3" s="1"/>
  <c r="W2481" i="3"/>
  <c r="V2481" i="3" s="1"/>
  <c r="W2482" i="3"/>
  <c r="V2482" i="3" s="1"/>
  <c r="W2483" i="3"/>
  <c r="AE3495" i="4" s="1"/>
  <c r="W2484" i="3"/>
  <c r="V2484" i="3" s="1"/>
  <c r="W2485" i="3"/>
  <c r="V2485" i="3" s="1"/>
  <c r="W2486" i="3"/>
  <c r="V2486" i="3" s="1"/>
  <c r="W2487" i="3"/>
  <c r="AE3486" i="4" s="1"/>
  <c r="W2488" i="3"/>
  <c r="AE3481" i="4" s="1"/>
  <c r="AE3430" i="4"/>
  <c r="W2489" i="3"/>
  <c r="AE3501" i="4" s="1"/>
  <c r="W2490" i="3"/>
  <c r="AE3496" i="4" s="1"/>
  <c r="W2491" i="3"/>
  <c r="V2491" i="3" s="1"/>
  <c r="W2492" i="3"/>
  <c r="W2493" i="3"/>
  <c r="AE3502" i="4" s="1"/>
  <c r="W2494" i="3"/>
  <c r="AE3482" i="4" s="1"/>
  <c r="W2495" i="3"/>
  <c r="AE3483" i="4" s="1"/>
  <c r="W2496" i="3"/>
  <c r="W2497" i="3"/>
  <c r="V2497" i="3" s="1"/>
  <c r="W2498" i="3"/>
  <c r="AE3485" i="4" s="1"/>
  <c r="W2499" i="3"/>
  <c r="AE3498" i="4" s="1"/>
  <c r="W2500" i="3"/>
  <c r="AE3626" i="4" s="1"/>
  <c r="W2501" i="3"/>
  <c r="V2501" i="3" s="1"/>
  <c r="W2502" i="3"/>
  <c r="AE3547" i="4" s="1"/>
  <c r="W2503" i="3"/>
  <c r="AE3529" i="4" s="1"/>
  <c r="W2504" i="3"/>
  <c r="AE3543" i="4" s="1"/>
  <c r="W2505" i="3"/>
  <c r="AE3526" i="4" s="1"/>
  <c r="W2506" i="3"/>
  <c r="AE3499" i="4" s="1"/>
  <c r="W2507" i="3"/>
  <c r="AE3519" i="4" s="1"/>
  <c r="W2508" i="3"/>
  <c r="V2508" i="3" s="1"/>
  <c r="W2509" i="3"/>
  <c r="V2509" i="3" s="1"/>
  <c r="W2510" i="3"/>
  <c r="V2510" i="3" s="1"/>
  <c r="W2511" i="3"/>
  <c r="V2511" i="3" s="1"/>
  <c r="W2512" i="3"/>
  <c r="AE3520" i="4" s="1"/>
  <c r="W2513" i="3"/>
  <c r="AE3522" i="4" s="1"/>
  <c r="W2514" i="3"/>
  <c r="AE3487" i="4" s="1"/>
  <c r="W2515" i="3"/>
  <c r="AE3521" i="4" s="1"/>
  <c r="W2516" i="3"/>
  <c r="AE3557" i="4" s="1"/>
  <c r="W2517" i="3"/>
  <c r="V2517" i="3" s="1"/>
  <c r="W2518" i="3"/>
  <c r="V2518" i="3" s="1"/>
  <c r="W257" i="3"/>
  <c r="U2349" i="3" l="1"/>
  <c r="W1128" i="3"/>
  <c r="AE3545" i="4"/>
  <c r="AE3558" i="4"/>
  <c r="AE3503" i="4"/>
  <c r="AE3506" i="4"/>
  <c r="U2417" i="3"/>
  <c r="AE3518" i="4"/>
  <c r="AE3504" i="4"/>
  <c r="P2500" i="3"/>
  <c r="P2437" i="3"/>
  <c r="V2496" i="3"/>
  <c r="AE3484" i="4"/>
  <c r="AE3444" i="4"/>
  <c r="AE3468" i="4"/>
  <c r="P2467" i="3"/>
  <c r="P2459" i="3"/>
  <c r="P2447" i="3"/>
  <c r="P2513" i="3"/>
  <c r="U2390" i="3"/>
  <c r="P2384" i="3"/>
  <c r="U2516" i="3"/>
  <c r="P2408" i="3"/>
  <c r="U2492" i="3"/>
  <c r="P2507" i="3"/>
  <c r="P2512" i="3"/>
  <c r="U2515" i="3"/>
  <c r="P2502" i="3"/>
  <c r="V2514" i="3"/>
  <c r="U2493" i="3"/>
  <c r="V2515" i="3"/>
  <c r="V2513" i="3"/>
  <c r="V2516" i="3"/>
  <c r="V2512" i="3"/>
  <c r="P2499" i="3"/>
  <c r="P2503" i="3"/>
  <c r="P2506" i="3"/>
  <c r="U2505" i="3"/>
  <c r="P2504" i="3"/>
  <c r="P2487" i="3"/>
  <c r="U2410" i="3"/>
  <c r="U2406" i="3"/>
  <c r="U2495" i="3"/>
  <c r="V2483" i="3"/>
  <c r="U2353" i="3"/>
  <c r="U2352" i="3"/>
  <c r="U2356" i="3"/>
  <c r="U2355" i="3"/>
  <c r="V2507" i="3"/>
  <c r="U2373" i="3"/>
  <c r="P2331" i="3"/>
  <c r="P2466" i="3"/>
  <c r="P2479" i="3"/>
  <c r="U2476" i="3"/>
  <c r="P2477" i="3"/>
  <c r="P2464" i="3"/>
  <c r="U2465" i="3"/>
  <c r="U2458" i="3"/>
  <c r="P2431" i="3"/>
  <c r="P2483" i="3"/>
  <c r="P2489" i="3"/>
  <c r="U2468" i="3"/>
  <c r="P2494" i="3"/>
  <c r="P2498" i="3"/>
  <c r="P2490" i="3"/>
  <c r="P2488" i="3"/>
  <c r="V2506" i="3"/>
  <c r="V2504" i="3"/>
  <c r="V2502" i="3"/>
  <c r="V2500" i="3"/>
  <c r="V2498" i="3"/>
  <c r="V2494" i="3"/>
  <c r="V2492" i="3"/>
  <c r="AE3398" i="4"/>
  <c r="V2490" i="3"/>
  <c r="V2487" i="3"/>
  <c r="V2479" i="3"/>
  <c r="V2425" i="3"/>
  <c r="U2454" i="3"/>
  <c r="V2505" i="3"/>
  <c r="V2503" i="3"/>
  <c r="V2499" i="3"/>
  <c r="V2495" i="3"/>
  <c r="V2493" i="3"/>
  <c r="V2489" i="3"/>
  <c r="V2488" i="3"/>
  <c r="V2478" i="3"/>
  <c r="V2474" i="3"/>
  <c r="P2443" i="3"/>
  <c r="U2438" i="3"/>
  <c r="U2428" i="3"/>
  <c r="U2424" i="3"/>
  <c r="U2441" i="3"/>
  <c r="P2451" i="3"/>
  <c r="P2456" i="3"/>
  <c r="U2450" i="3"/>
  <c r="U2461" i="3"/>
  <c r="P2475" i="3"/>
  <c r="U2470" i="3"/>
  <c r="P2474" i="3"/>
  <c r="P2471" i="3"/>
  <c r="P2472" i="3"/>
  <c r="U2425" i="3"/>
  <c r="V2473" i="3"/>
  <c r="V2469" i="3"/>
  <c r="V2465" i="3"/>
  <c r="V2457" i="3"/>
  <c r="V2449" i="3"/>
  <c r="V2441" i="3"/>
  <c r="V2437" i="3"/>
  <c r="V2421" i="3"/>
  <c r="V2417" i="3"/>
  <c r="V2470" i="3"/>
  <c r="V2466" i="3"/>
  <c r="V2458" i="3"/>
  <c r="V2454" i="3"/>
  <c r="V2450" i="3"/>
  <c r="V2438" i="3"/>
  <c r="V2430" i="3"/>
  <c r="V2426" i="3"/>
  <c r="V2422" i="3"/>
  <c r="V2418" i="3"/>
  <c r="V2414" i="3"/>
  <c r="V2410" i="3"/>
  <c r="V2387" i="3"/>
  <c r="AE3331" i="4"/>
  <c r="AE3329" i="4"/>
  <c r="AE3304" i="4"/>
  <c r="V2373" i="3"/>
  <c r="AE3320" i="4"/>
  <c r="V2327" i="3"/>
  <c r="AE3278" i="4"/>
  <c r="U2379" i="3"/>
  <c r="P2448" i="3"/>
  <c r="P2432" i="3"/>
  <c r="V2477" i="3"/>
  <c r="V2461" i="3"/>
  <c r="V2476" i="3"/>
  <c r="V2472" i="3"/>
  <c r="V2468" i="3"/>
  <c r="V2464" i="3"/>
  <c r="V2460" i="3"/>
  <c r="AE3338" i="4"/>
  <c r="V2456" i="3"/>
  <c r="V2448" i="3"/>
  <c r="V2444" i="3"/>
  <c r="V2436" i="3"/>
  <c r="V2432" i="3"/>
  <c r="V2428" i="3"/>
  <c r="V2424" i="3"/>
  <c r="V2420" i="3"/>
  <c r="V2416" i="3"/>
  <c r="V2401" i="3"/>
  <c r="V2337" i="3"/>
  <c r="V2475" i="3"/>
  <c r="V2471" i="3"/>
  <c r="V2467" i="3"/>
  <c r="V2459" i="3"/>
  <c r="V2455" i="3"/>
  <c r="V2451" i="3"/>
  <c r="V2443" i="3"/>
  <c r="V2439" i="3"/>
  <c r="AE3337" i="4"/>
  <c r="V2435" i="3"/>
  <c r="AE3336" i="4"/>
  <c r="V2431" i="3"/>
  <c r="V2427" i="3"/>
  <c r="AE3292" i="4"/>
  <c r="V2419" i="3"/>
  <c r="V2415" i="3"/>
  <c r="V2411" i="3"/>
  <c r="V2400" i="3"/>
  <c r="U2449" i="3"/>
  <c r="U2430" i="3"/>
  <c r="P2422" i="3"/>
  <c r="P2421" i="3"/>
  <c r="P2420" i="3"/>
  <c r="U2473" i="3"/>
  <c r="P2455" i="3"/>
  <c r="P2444" i="3"/>
  <c r="P2407" i="3"/>
  <c r="P2415" i="3"/>
  <c r="U2416" i="3"/>
  <c r="U2418" i="3"/>
  <c r="P2414" i="3"/>
  <c r="P2337" i="3"/>
  <c r="P2405" i="3"/>
  <c r="V2309" i="3"/>
  <c r="AE3243" i="4"/>
  <c r="P2399" i="3"/>
  <c r="P2427" i="3"/>
  <c r="P2388" i="3"/>
  <c r="P2401" i="3"/>
  <c r="P2411" i="3"/>
  <c r="P2392" i="3"/>
  <c r="P2400" i="3"/>
  <c r="V2379" i="3"/>
  <c r="V2382" i="3"/>
  <c r="AE3229" i="4"/>
  <c r="V2372" i="3"/>
  <c r="V2314" i="3"/>
  <c r="AE3204" i="4"/>
  <c r="V2392" i="3"/>
  <c r="V2353" i="3"/>
  <c r="V2405" i="3"/>
  <c r="V2385" i="3"/>
  <c r="V2381" i="3"/>
  <c r="V2321" i="3"/>
  <c r="AE3218" i="4"/>
  <c r="V2317" i="3"/>
  <c r="AE3216" i="4"/>
  <c r="V2386" i="3"/>
  <c r="V2383" i="3"/>
  <c r="V2378" i="3"/>
  <c r="V2370" i="3"/>
  <c r="V2360" i="3"/>
  <c r="V2357" i="3"/>
  <c r="V2350" i="3"/>
  <c r="V2349" i="3"/>
  <c r="V2388" i="3"/>
  <c r="V2380" i="3"/>
  <c r="V2407" i="3"/>
  <c r="U2386" i="3"/>
  <c r="V2396" i="3"/>
  <c r="V2320" i="3"/>
  <c r="AE3217" i="4"/>
  <c r="V2316" i="3"/>
  <c r="AE3203" i="4"/>
  <c r="V2312" i="3"/>
  <c r="AE3215" i="4"/>
  <c r="V2308" i="3"/>
  <c r="AE3201" i="4"/>
  <c r="V2406" i="3"/>
  <c r="V2399" i="3"/>
  <c r="V2311" i="3"/>
  <c r="AE3202" i="4"/>
  <c r="V2366" i="3"/>
  <c r="P2385" i="3"/>
  <c r="P2396" i="3"/>
  <c r="U2364" i="3"/>
  <c r="P2381" i="3"/>
  <c r="U2387" i="3"/>
  <c r="P2380" i="3"/>
  <c r="U2363" i="3"/>
  <c r="P2370" i="3"/>
  <c r="U2378" i="3"/>
  <c r="U2375" i="3"/>
  <c r="U2371" i="3"/>
  <c r="U2367" i="3"/>
  <c r="U2360" i="3"/>
  <c r="U2357" i="3"/>
  <c r="P2354" i="3"/>
  <c r="V2351" i="3"/>
  <c r="AE3085" i="4"/>
  <c r="AE3143" i="4"/>
  <c r="V2408" i="3"/>
  <c r="V2369" i="3"/>
  <c r="V2365" i="3"/>
  <c r="V2363" i="3"/>
  <c r="V2329" i="3"/>
  <c r="V2335" i="3"/>
  <c r="V2375" i="3"/>
  <c r="V2371" i="3"/>
  <c r="V2367" i="3"/>
  <c r="V2359" i="3"/>
  <c r="V2356" i="3"/>
  <c r="V2352" i="3"/>
  <c r="P2334" i="3"/>
  <c r="V2331" i="3"/>
  <c r="V2328" i="3"/>
  <c r="V2323" i="3"/>
  <c r="V2336" i="3"/>
  <c r="V2330" i="3"/>
  <c r="P2366" i="3"/>
  <c r="V2364" i="3"/>
  <c r="V2362" i="3"/>
  <c r="V2354" i="3"/>
  <c r="V2334" i="3"/>
  <c r="V2348" i="3"/>
  <c r="V2355" i="3"/>
  <c r="V2341" i="3"/>
  <c r="P2369" i="3"/>
  <c r="P2362" i="3"/>
  <c r="P2351" i="3"/>
  <c r="P2350" i="3"/>
  <c r="U2309" i="3"/>
  <c r="P2309" i="3"/>
  <c r="U2348" i="3"/>
  <c r="AE3084" i="4"/>
  <c r="AE3115" i="4"/>
  <c r="U2308" i="3"/>
  <c r="P2308" i="3"/>
  <c r="U2328" i="3"/>
  <c r="U2323" i="3"/>
  <c r="P2323" i="3"/>
  <c r="U2321" i="3"/>
  <c r="P2321" i="3"/>
  <c r="U2314" i="3"/>
  <c r="P2314" i="3"/>
  <c r="U2311" i="3"/>
  <c r="U2312" i="3"/>
  <c r="V2319" i="3"/>
  <c r="U2316" i="3"/>
  <c r="U2320" i="3"/>
  <c r="O2273" i="3" l="1"/>
  <c r="S2307" i="3"/>
  <c r="R2307" i="3"/>
  <c r="O2307" i="3"/>
  <c r="P2307" i="3" s="1"/>
  <c r="S2306" i="3"/>
  <c r="R2306" i="3"/>
  <c r="O2306" i="3"/>
  <c r="U2306" i="3" s="1"/>
  <c r="S2305" i="3"/>
  <c r="R2305" i="3"/>
  <c r="O2305" i="3"/>
  <c r="P2305" i="3" s="1"/>
  <c r="S2304" i="3"/>
  <c r="R2304" i="3"/>
  <c r="O2304" i="3"/>
  <c r="U2304" i="3" s="1"/>
  <c r="S2303" i="3"/>
  <c r="R2303" i="3"/>
  <c r="O2303" i="3"/>
  <c r="U2303" i="3" s="1"/>
  <c r="S2302" i="3"/>
  <c r="R2302" i="3"/>
  <c r="O2302" i="3"/>
  <c r="U2302" i="3" s="1"/>
  <c r="S2301" i="3"/>
  <c r="R2301" i="3"/>
  <c r="O2301" i="3"/>
  <c r="U2301" i="3" s="1"/>
  <c r="S2300" i="3"/>
  <c r="R2300" i="3"/>
  <c r="O2300" i="3"/>
  <c r="U2300" i="3" s="1"/>
  <c r="S2299" i="3"/>
  <c r="R2299" i="3"/>
  <c r="O2299" i="3"/>
  <c r="U2299" i="3" s="1"/>
  <c r="S2298" i="3"/>
  <c r="R2298" i="3"/>
  <c r="O2298" i="3"/>
  <c r="U2298" i="3" s="1"/>
  <c r="S2297" i="3"/>
  <c r="R2297" i="3"/>
  <c r="O2297" i="3"/>
  <c r="P2297" i="3" s="1"/>
  <c r="S2296" i="3"/>
  <c r="R2296" i="3"/>
  <c r="O2296" i="3"/>
  <c r="U2296" i="3" s="1"/>
  <c r="P2300" i="3" l="1"/>
  <c r="P2306" i="3"/>
  <c r="P2296" i="3"/>
  <c r="P2304" i="3"/>
  <c r="P2302" i="3"/>
  <c r="U2305" i="3"/>
  <c r="P2298" i="3"/>
  <c r="U2297" i="3"/>
  <c r="U2307" i="3"/>
  <c r="P2299" i="3"/>
  <c r="P2301" i="3"/>
  <c r="P2303" i="3"/>
  <c r="O2282" i="3"/>
  <c r="O2283" i="3"/>
  <c r="O2279" i="3"/>
  <c r="E375" i="6" l="1"/>
  <c r="F375" i="6" s="1"/>
  <c r="E374" i="6"/>
  <c r="F374" i="6" s="1"/>
  <c r="E373" i="6"/>
  <c r="F373" i="6" s="1"/>
  <c r="E372" i="6"/>
  <c r="F372" i="6" s="1"/>
  <c r="E371" i="6"/>
  <c r="F371" i="6" s="1"/>
  <c r="O2272" i="3" l="1"/>
  <c r="O2288" i="3"/>
  <c r="O2264" i="3"/>
  <c r="AC3067" i="4" l="1"/>
  <c r="AF3067" i="4"/>
  <c r="AC3066" i="4"/>
  <c r="AF3066" i="4"/>
  <c r="G3065" i="4"/>
  <c r="H3065" i="4"/>
  <c r="I3065" i="4"/>
  <c r="AC3065" i="4"/>
  <c r="AF3065" i="4"/>
  <c r="G3064" i="4"/>
  <c r="H3064" i="4"/>
  <c r="I3064" i="4"/>
  <c r="AC3064" i="4"/>
  <c r="AF3064" i="4"/>
  <c r="F3045" i="4"/>
  <c r="X3045" i="4"/>
  <c r="AA3045" i="4" s="1"/>
  <c r="AC3046" i="4"/>
  <c r="AD3046" i="4" s="1"/>
  <c r="AE3046" i="4"/>
  <c r="AF3046" i="4"/>
  <c r="AC3047" i="4"/>
  <c r="AD3047" i="4" s="1"/>
  <c r="AE3047" i="4"/>
  <c r="AF3047" i="4"/>
  <c r="G3052" i="4"/>
  <c r="H3052" i="4"/>
  <c r="I3052" i="4"/>
  <c r="AC3052" i="4"/>
  <c r="AF3052" i="4"/>
  <c r="AC3053" i="4"/>
  <c r="AF3053" i="4"/>
  <c r="AC3054" i="4"/>
  <c r="AF3054" i="4"/>
  <c r="AC3055" i="4"/>
  <c r="AF3055" i="4"/>
  <c r="AC3056" i="4"/>
  <c r="AF3056" i="4"/>
  <c r="AC3057" i="4"/>
  <c r="AF3057" i="4"/>
  <c r="AC3058" i="4"/>
  <c r="AF3058" i="4"/>
  <c r="AC3059" i="4"/>
  <c r="AF3059" i="4"/>
  <c r="AC3060" i="4"/>
  <c r="AF3060" i="4"/>
  <c r="AC3061" i="4"/>
  <c r="AF3061" i="4"/>
  <c r="AC3062" i="4"/>
  <c r="AF3062" i="4"/>
  <c r="AC3063" i="4"/>
  <c r="AF3063" i="4"/>
  <c r="AD3066" i="4" l="1"/>
  <c r="AD3067" i="4"/>
  <c r="AD3065" i="4"/>
  <c r="I3045" i="4"/>
  <c r="H3045" i="4"/>
  <c r="G3045" i="4"/>
  <c r="AD3064" i="4"/>
  <c r="AD3062" i="4"/>
  <c r="AD3058" i="4"/>
  <c r="AD3054" i="4"/>
  <c r="AD3063" i="4"/>
  <c r="AD3059" i="4"/>
  <c r="AD3055" i="4"/>
  <c r="AD3060" i="4"/>
  <c r="AD3056" i="4"/>
  <c r="AD3052" i="4"/>
  <c r="AD3061" i="4"/>
  <c r="AD3057" i="4"/>
  <c r="AD3053" i="4"/>
  <c r="N2054" i="3"/>
  <c r="O2053" i="3"/>
  <c r="U2053" i="3" s="1"/>
  <c r="S2053" i="3"/>
  <c r="R2053" i="3"/>
  <c r="D3045" i="4" l="1"/>
  <c r="V2053" i="3"/>
  <c r="AD3045" i="4"/>
  <c r="J45" i="7" s="1"/>
  <c r="P2053" i="3"/>
  <c r="O2270" i="3" l="1"/>
  <c r="S2269" i="3"/>
  <c r="R2269" i="3"/>
  <c r="O2269" i="3"/>
  <c r="P2269" i="3" s="1"/>
  <c r="O2268" i="3"/>
  <c r="O2259" i="3"/>
  <c r="U2269" i="3" l="1"/>
  <c r="V2208" i="3" l="1"/>
  <c r="U2208" i="3"/>
  <c r="S2208" i="3"/>
  <c r="R2208" i="3"/>
  <c r="P2208" i="3" l="1"/>
  <c r="G3043" i="4"/>
  <c r="H3043" i="4"/>
  <c r="I3043" i="4"/>
  <c r="AC3043" i="4"/>
  <c r="AF3043" i="4"/>
  <c r="F3021" i="4"/>
  <c r="X3021" i="4"/>
  <c r="AA3021" i="4" s="1"/>
  <c r="AC3022" i="4"/>
  <c r="AD3022" i="4" s="1"/>
  <c r="AE3022" i="4"/>
  <c r="AF3022" i="4"/>
  <c r="AC3023" i="4"/>
  <c r="AD3023" i="4" s="1"/>
  <c r="AE3023" i="4"/>
  <c r="AF3023" i="4"/>
  <c r="AC3029" i="4"/>
  <c r="AF3029" i="4"/>
  <c r="AC3030" i="4"/>
  <c r="AF3030" i="4"/>
  <c r="AC3031" i="4"/>
  <c r="AF3031" i="4"/>
  <c r="AC3032" i="4"/>
  <c r="AF3032" i="4"/>
  <c r="AC3033" i="4"/>
  <c r="AF3033" i="4"/>
  <c r="AC3034" i="4"/>
  <c r="AF3034" i="4"/>
  <c r="G3035" i="4"/>
  <c r="G3021" i="4" s="1"/>
  <c r="H3035" i="4"/>
  <c r="H3021" i="4" s="1"/>
  <c r="I3035" i="4"/>
  <c r="AC3035" i="4"/>
  <c r="AF3035" i="4"/>
  <c r="AC3036" i="4"/>
  <c r="AF3036" i="4"/>
  <c r="AC3037" i="4"/>
  <c r="AF3037" i="4"/>
  <c r="AC3038" i="4"/>
  <c r="AF3038" i="4"/>
  <c r="AC3039" i="4"/>
  <c r="AF3039" i="4"/>
  <c r="AC3040" i="4"/>
  <c r="AF3040" i="4"/>
  <c r="AC3041" i="4"/>
  <c r="AF3041" i="4"/>
  <c r="AC3042" i="4"/>
  <c r="AF3042" i="4"/>
  <c r="I3021" i="4" l="1"/>
  <c r="D3021" i="4" s="1"/>
  <c r="AD3043" i="4"/>
  <c r="AD3041" i="4"/>
  <c r="AD3037" i="4"/>
  <c r="AD3032" i="4"/>
  <c r="AD3040" i="4"/>
  <c r="AD3036" i="4"/>
  <c r="AD3031" i="4"/>
  <c r="AD3042" i="4"/>
  <c r="AD3038" i="4"/>
  <c r="AD3033" i="4"/>
  <c r="AD3029" i="4"/>
  <c r="AD3039" i="4"/>
  <c r="AD3035" i="4"/>
  <c r="AD3034" i="4"/>
  <c r="AD3030" i="4"/>
  <c r="O2266" i="3"/>
  <c r="O2265" i="3"/>
  <c r="O2250" i="3"/>
  <c r="S2253" i="3"/>
  <c r="R2253" i="3"/>
  <c r="O2253" i="3"/>
  <c r="P2253" i="3" s="1"/>
  <c r="O2258" i="3"/>
  <c r="N2267" i="3"/>
  <c r="AD3021" i="4" l="1"/>
  <c r="I45" i="7" s="1"/>
  <c r="U2253" i="3"/>
  <c r="E370" i="6"/>
  <c r="F370" i="6" s="1"/>
  <c r="E369" i="6"/>
  <c r="F369" i="6" s="1"/>
  <c r="E368" i="6"/>
  <c r="F368" i="6" s="1"/>
  <c r="E367" i="6"/>
  <c r="F367" i="6" s="1"/>
  <c r="O2255" i="3" l="1"/>
  <c r="O2260" i="3"/>
  <c r="O2252" i="3" l="1"/>
  <c r="O2251" i="3"/>
  <c r="R2249" i="3"/>
  <c r="O2249" i="3"/>
  <c r="P2249" i="3" s="1"/>
  <c r="R2248" i="3"/>
  <c r="O2248" i="3"/>
  <c r="P2248" i="3" s="1"/>
  <c r="O2247" i="3"/>
  <c r="F3003" i="4" l="1"/>
  <c r="X3003" i="4"/>
  <c r="AA3003" i="4" s="1"/>
  <c r="AC3005" i="4"/>
  <c r="AD3005" i="4" s="1"/>
  <c r="AE3005" i="4"/>
  <c r="AF3005" i="4"/>
  <c r="AC3008" i="4"/>
  <c r="AF3008" i="4"/>
  <c r="AC3009" i="4"/>
  <c r="AF3009" i="4"/>
  <c r="G3010" i="4"/>
  <c r="H3010" i="4"/>
  <c r="I3010" i="4"/>
  <c r="AC3010" i="4"/>
  <c r="AF3010" i="4"/>
  <c r="AC3011" i="4"/>
  <c r="AF3011" i="4"/>
  <c r="AC3012" i="4"/>
  <c r="AF3012" i="4"/>
  <c r="AC3013" i="4"/>
  <c r="AF3013" i="4"/>
  <c r="AC3014" i="4"/>
  <c r="AF3014" i="4"/>
  <c r="AC3015" i="4"/>
  <c r="AF3015" i="4"/>
  <c r="AC3016" i="4"/>
  <c r="AF3016" i="4"/>
  <c r="AC3017" i="4"/>
  <c r="AF3017" i="4"/>
  <c r="G3018" i="4"/>
  <c r="H3018" i="4"/>
  <c r="I3018" i="4"/>
  <c r="AC3018" i="4"/>
  <c r="AF3018" i="4"/>
  <c r="AC3019" i="4"/>
  <c r="AF3019" i="4"/>
  <c r="G3003" i="4" l="1"/>
  <c r="H3003" i="4"/>
  <c r="I3003" i="4"/>
  <c r="AD3008" i="4"/>
  <c r="AD3009" i="4"/>
  <c r="AD3018" i="4"/>
  <c r="AD3019" i="4"/>
  <c r="AD3016" i="4"/>
  <c r="AD3012" i="4"/>
  <c r="AD3017" i="4"/>
  <c r="AD3013" i="4"/>
  <c r="AD3014" i="4"/>
  <c r="AD3010" i="4"/>
  <c r="AD3015" i="4"/>
  <c r="AD3011" i="4"/>
  <c r="F363" i="6"/>
  <c r="E366" i="6"/>
  <c r="F366" i="6" s="1"/>
  <c r="E365" i="6"/>
  <c r="F365" i="6" s="1"/>
  <c r="E364" i="6"/>
  <c r="F364" i="6" s="1"/>
  <c r="E362" i="6"/>
  <c r="F362" i="6" s="1"/>
  <c r="D3003" i="4" l="1"/>
  <c r="AD3003" i="4"/>
  <c r="H45" i="7" s="1"/>
  <c r="S2211" i="3" l="1"/>
  <c r="R2211" i="3"/>
  <c r="O2211" i="3"/>
  <c r="P2211" i="3" s="1"/>
  <c r="U2211" i="3" l="1"/>
  <c r="O2188" i="3"/>
  <c r="O2182" i="3"/>
  <c r="O2184" i="3"/>
  <c r="O2187" i="3"/>
  <c r="O2194" i="3"/>
  <c r="O2212" i="3"/>
  <c r="O2213" i="3"/>
  <c r="O2240" i="3"/>
  <c r="O2243" i="3" l="1"/>
  <c r="O2093" i="3"/>
  <c r="S2244" i="3"/>
  <c r="R2244" i="3"/>
  <c r="O2244" i="3"/>
  <c r="P2244" i="3" s="1"/>
  <c r="O2210" i="3"/>
  <c r="O2214" i="3"/>
  <c r="U2244" i="3" l="1"/>
  <c r="AE3043" i="4" l="1"/>
  <c r="AE3018" i="4"/>
  <c r="E361" i="6" l="1"/>
  <c r="F361" i="6" s="1"/>
  <c r="E360" i="6"/>
  <c r="F360" i="6" s="1"/>
  <c r="E359" i="6"/>
  <c r="F359" i="6" s="1"/>
  <c r="F2982" i="4" l="1"/>
  <c r="X2982" i="4"/>
  <c r="AA2982" i="4" s="1"/>
  <c r="AC2983" i="4"/>
  <c r="AD2983" i="4" s="1"/>
  <c r="AE2983" i="4"/>
  <c r="AF2983" i="4"/>
  <c r="AC2990" i="4"/>
  <c r="AF2990" i="4"/>
  <c r="AC2991" i="4"/>
  <c r="AF2991" i="4"/>
  <c r="G2992" i="4"/>
  <c r="H2992" i="4"/>
  <c r="I2992" i="4"/>
  <c r="AC2992" i="4"/>
  <c r="AF2992" i="4"/>
  <c r="AC2993" i="4"/>
  <c r="AF2993" i="4"/>
  <c r="AC2994" i="4"/>
  <c r="AF2994" i="4"/>
  <c r="AC2995" i="4"/>
  <c r="AF2995" i="4"/>
  <c r="AC2996" i="4"/>
  <c r="AF2996" i="4"/>
  <c r="AC2997" i="4"/>
  <c r="AF2997" i="4"/>
  <c r="AC2998" i="4"/>
  <c r="AF2998" i="4"/>
  <c r="G2999" i="4"/>
  <c r="H2999" i="4"/>
  <c r="I2999" i="4"/>
  <c r="AC2999" i="4"/>
  <c r="AF2999" i="4"/>
  <c r="G3000" i="4"/>
  <c r="H3000" i="4"/>
  <c r="I3000" i="4"/>
  <c r="AC3000" i="4"/>
  <c r="AF3000" i="4"/>
  <c r="AC3001" i="4"/>
  <c r="AF3001" i="4"/>
  <c r="R2181" i="3"/>
  <c r="O2181" i="3"/>
  <c r="P2181" i="3" s="1"/>
  <c r="R2180" i="3"/>
  <c r="O2180" i="3"/>
  <c r="P2180" i="3" s="1"/>
  <c r="R2179" i="3"/>
  <c r="O2179" i="3"/>
  <c r="P2179" i="3" s="1"/>
  <c r="R2178" i="3"/>
  <c r="O2178" i="3"/>
  <c r="P2178" i="3" s="1"/>
  <c r="R2177" i="3"/>
  <c r="O2177" i="3"/>
  <c r="P2177" i="3" s="1"/>
  <c r="R2176" i="3"/>
  <c r="O2176" i="3"/>
  <c r="P2176" i="3" s="1"/>
  <c r="R2175" i="3"/>
  <c r="O2175" i="3"/>
  <c r="P2175" i="3" s="1"/>
  <c r="O2174" i="3"/>
  <c r="H2982" i="4" l="1"/>
  <c r="G2982" i="4"/>
  <c r="I2982" i="4"/>
  <c r="AD2991" i="4"/>
  <c r="AD3001" i="4"/>
  <c r="AD2990" i="4"/>
  <c r="AD3000" i="4"/>
  <c r="AD2999" i="4"/>
  <c r="AD2998" i="4"/>
  <c r="AD2996" i="4"/>
  <c r="AD2994" i="4"/>
  <c r="AD2992" i="4"/>
  <c r="AD2997" i="4"/>
  <c r="AD2995" i="4"/>
  <c r="AD2993" i="4"/>
  <c r="H17" i="9"/>
  <c r="H16" i="9"/>
  <c r="V2237" i="3"/>
  <c r="U2237" i="3"/>
  <c r="V2236" i="3"/>
  <c r="U2236" i="3"/>
  <c r="U2235" i="3"/>
  <c r="U2234" i="3"/>
  <c r="U2233" i="3"/>
  <c r="V2232" i="3"/>
  <c r="U2232" i="3"/>
  <c r="V2230" i="3"/>
  <c r="U2230" i="3"/>
  <c r="V2229" i="3"/>
  <c r="U2229" i="3"/>
  <c r="U2228" i="3"/>
  <c r="V2227" i="3"/>
  <c r="U2227" i="3"/>
  <c r="V2226" i="3"/>
  <c r="U2226" i="3"/>
  <c r="V2225" i="3"/>
  <c r="U2225" i="3"/>
  <c r="V2224" i="3"/>
  <c r="U2224" i="3"/>
  <c r="V2223" i="3"/>
  <c r="U2223" i="3"/>
  <c r="V2221" i="3"/>
  <c r="U2221" i="3"/>
  <c r="V2220" i="3"/>
  <c r="U2220" i="3"/>
  <c r="V2219" i="3"/>
  <c r="U2219" i="3"/>
  <c r="V2218" i="3"/>
  <c r="U2218" i="3"/>
  <c r="V2217" i="3"/>
  <c r="U2217" i="3"/>
  <c r="V2216" i="3"/>
  <c r="U2216" i="3"/>
  <c r="V2203" i="3"/>
  <c r="U2203" i="3"/>
  <c r="S2203" i="3"/>
  <c r="V2201" i="3"/>
  <c r="U2201" i="3"/>
  <c r="S2201" i="3"/>
  <c r="V2207" i="3"/>
  <c r="U2207" i="3"/>
  <c r="S2207" i="3"/>
  <c r="V2206" i="3"/>
  <c r="U2206" i="3"/>
  <c r="S2206" i="3"/>
  <c r="V2205" i="3"/>
  <c r="U2205" i="3"/>
  <c r="S2205" i="3"/>
  <c r="V2204" i="3"/>
  <c r="U2204" i="3"/>
  <c r="S2204" i="3"/>
  <c r="V2202" i="3"/>
  <c r="U2202" i="3"/>
  <c r="S2202" i="3"/>
  <c r="V2200" i="3"/>
  <c r="U2200" i="3"/>
  <c r="S2200" i="3"/>
  <c r="V2199" i="3"/>
  <c r="U2199" i="3"/>
  <c r="S2199" i="3"/>
  <c r="V2198" i="3"/>
  <c r="U2198" i="3"/>
  <c r="S2198" i="3"/>
  <c r="S2171" i="3"/>
  <c r="R2171" i="3"/>
  <c r="O2171" i="3"/>
  <c r="U2171" i="3" s="1"/>
  <c r="H2171" i="3"/>
  <c r="G2171" i="3"/>
  <c r="F2171" i="3"/>
  <c r="V2170" i="3"/>
  <c r="S2170" i="3"/>
  <c r="R2170" i="3"/>
  <c r="O2170" i="3"/>
  <c r="P2170" i="3" s="1"/>
  <c r="H2170" i="3"/>
  <c r="G2170" i="3"/>
  <c r="F2170" i="3"/>
  <c r="V2169" i="3"/>
  <c r="S2169" i="3"/>
  <c r="R2169" i="3"/>
  <c r="O2169" i="3"/>
  <c r="U2169" i="3" s="1"/>
  <c r="H2169" i="3"/>
  <c r="G2169" i="3"/>
  <c r="F2169" i="3"/>
  <c r="V2168" i="3"/>
  <c r="S2168" i="3"/>
  <c r="R2168" i="3"/>
  <c r="O2168" i="3"/>
  <c r="P2168" i="3" s="1"/>
  <c r="H2168" i="3"/>
  <c r="G2168" i="3"/>
  <c r="F2168" i="3"/>
  <c r="V2167" i="3"/>
  <c r="S2167" i="3"/>
  <c r="R2167" i="3"/>
  <c r="O2167" i="3"/>
  <c r="U2167" i="3" s="1"/>
  <c r="H2167" i="3"/>
  <c r="G2167" i="3"/>
  <c r="F2167" i="3"/>
  <c r="V2166" i="3"/>
  <c r="S2166" i="3"/>
  <c r="R2166" i="3"/>
  <c r="O2166" i="3"/>
  <c r="P2166" i="3" s="1"/>
  <c r="H2166" i="3"/>
  <c r="G2166" i="3"/>
  <c r="F2166" i="3"/>
  <c r="V2165" i="3"/>
  <c r="S2165" i="3"/>
  <c r="R2165" i="3"/>
  <c r="O2165" i="3"/>
  <c r="U2165" i="3" s="1"/>
  <c r="H2165" i="3"/>
  <c r="G2165" i="3"/>
  <c r="F2165" i="3"/>
  <c r="V2164" i="3"/>
  <c r="S2164" i="3"/>
  <c r="R2164" i="3"/>
  <c r="O2164" i="3"/>
  <c r="P2164" i="3" s="1"/>
  <c r="H2164" i="3"/>
  <c r="G2164" i="3"/>
  <c r="F2164" i="3"/>
  <c r="V2163" i="3"/>
  <c r="S2163" i="3"/>
  <c r="R2163" i="3"/>
  <c r="O2163" i="3"/>
  <c r="U2163" i="3" s="1"/>
  <c r="H2163" i="3"/>
  <c r="G2163" i="3"/>
  <c r="F2163" i="3"/>
  <c r="V2162" i="3"/>
  <c r="S2162" i="3"/>
  <c r="R2162" i="3"/>
  <c r="O2162" i="3"/>
  <c r="P2162" i="3" s="1"/>
  <c r="H2162" i="3"/>
  <c r="G2162" i="3"/>
  <c r="F2162" i="3"/>
  <c r="V2161" i="3"/>
  <c r="S2161" i="3"/>
  <c r="R2161" i="3"/>
  <c r="O2161" i="3"/>
  <c r="U2161" i="3" s="1"/>
  <c r="H2161" i="3"/>
  <c r="G2161" i="3"/>
  <c r="F2161" i="3"/>
  <c r="V2160" i="3"/>
  <c r="S2160" i="3"/>
  <c r="R2160" i="3"/>
  <c r="O2160" i="3"/>
  <c r="P2160" i="3" s="1"/>
  <c r="H2160" i="3"/>
  <c r="G2160" i="3"/>
  <c r="F2160" i="3"/>
  <c r="V2159" i="3"/>
  <c r="S2159" i="3"/>
  <c r="R2159" i="3"/>
  <c r="O2159" i="3"/>
  <c r="P2159" i="3" s="1"/>
  <c r="H2159" i="3"/>
  <c r="G2159" i="3"/>
  <c r="F2159" i="3"/>
  <c r="V2158" i="3"/>
  <c r="S2158" i="3"/>
  <c r="R2158" i="3"/>
  <c r="O2158" i="3"/>
  <c r="U2158" i="3" s="1"/>
  <c r="H2158" i="3"/>
  <c r="G2158" i="3"/>
  <c r="F2158" i="3"/>
  <c r="V2157" i="3"/>
  <c r="S2157" i="3"/>
  <c r="R2157" i="3"/>
  <c r="O2157" i="3"/>
  <c r="P2157" i="3" s="1"/>
  <c r="H2157" i="3"/>
  <c r="G2157" i="3"/>
  <c r="F2157" i="3"/>
  <c r="V2156" i="3"/>
  <c r="S2156" i="3"/>
  <c r="R2156" i="3"/>
  <c r="O2156" i="3"/>
  <c r="U2156" i="3" s="1"/>
  <c r="H2156" i="3"/>
  <c r="G2156" i="3"/>
  <c r="F2156" i="3"/>
  <c r="V2155" i="3"/>
  <c r="S2155" i="3"/>
  <c r="R2155" i="3"/>
  <c r="O2155" i="3"/>
  <c r="P2155" i="3" s="1"/>
  <c r="H2155" i="3"/>
  <c r="G2155" i="3"/>
  <c r="F2155" i="3"/>
  <c r="V2154" i="3"/>
  <c r="S2154" i="3"/>
  <c r="R2154" i="3"/>
  <c r="O2154" i="3"/>
  <c r="U2154" i="3" s="1"/>
  <c r="H2154" i="3"/>
  <c r="G2154" i="3"/>
  <c r="F2154" i="3"/>
  <c r="V2153" i="3"/>
  <c r="S2153" i="3"/>
  <c r="R2153" i="3"/>
  <c r="O2153" i="3"/>
  <c r="P2153" i="3" s="1"/>
  <c r="H2153" i="3"/>
  <c r="G2153" i="3"/>
  <c r="F2153" i="3"/>
  <c r="V2152" i="3"/>
  <c r="S2152" i="3"/>
  <c r="R2152" i="3"/>
  <c r="O2152" i="3"/>
  <c r="U2152" i="3" s="1"/>
  <c r="H2152" i="3"/>
  <c r="G2152" i="3"/>
  <c r="F2152" i="3"/>
  <c r="V2151" i="3"/>
  <c r="S2151" i="3"/>
  <c r="R2151" i="3"/>
  <c r="O2151" i="3"/>
  <c r="P2151" i="3" s="1"/>
  <c r="H2151" i="3"/>
  <c r="G2151" i="3"/>
  <c r="F2151" i="3"/>
  <c r="V2150" i="3"/>
  <c r="S2150" i="3"/>
  <c r="R2150" i="3"/>
  <c r="O2150" i="3"/>
  <c r="U2150" i="3" s="1"/>
  <c r="H2150" i="3"/>
  <c r="G2150" i="3"/>
  <c r="F2150" i="3"/>
  <c r="V2149" i="3"/>
  <c r="S2149" i="3"/>
  <c r="R2149" i="3"/>
  <c r="O2149" i="3"/>
  <c r="P2149" i="3" s="1"/>
  <c r="H2149" i="3"/>
  <c r="G2149" i="3"/>
  <c r="F2149" i="3"/>
  <c r="V2148" i="3"/>
  <c r="S2148" i="3"/>
  <c r="R2148" i="3"/>
  <c r="O2148" i="3"/>
  <c r="U2148" i="3" s="1"/>
  <c r="H2148" i="3"/>
  <c r="G2148" i="3"/>
  <c r="F2148" i="3"/>
  <c r="V2147" i="3"/>
  <c r="S2147" i="3"/>
  <c r="R2147" i="3"/>
  <c r="O2147" i="3"/>
  <c r="P2147" i="3" s="1"/>
  <c r="H2147" i="3"/>
  <c r="G2147" i="3"/>
  <c r="F2147" i="3"/>
  <c r="V2146" i="3"/>
  <c r="S2146" i="3"/>
  <c r="R2146" i="3"/>
  <c r="O2146" i="3"/>
  <c r="U2146" i="3" s="1"/>
  <c r="H2146" i="3"/>
  <c r="G2146" i="3"/>
  <c r="F2146" i="3"/>
  <c r="V2145" i="3"/>
  <c r="S2145" i="3"/>
  <c r="R2145" i="3"/>
  <c r="O2145" i="3"/>
  <c r="P2145" i="3" s="1"/>
  <c r="H2145" i="3"/>
  <c r="G2145" i="3"/>
  <c r="F2145" i="3"/>
  <c r="V2144" i="3"/>
  <c r="S2144" i="3"/>
  <c r="R2144" i="3"/>
  <c r="O2144" i="3"/>
  <c r="U2144" i="3" s="1"/>
  <c r="H2144" i="3"/>
  <c r="G2144" i="3"/>
  <c r="F2144" i="3"/>
  <c r="V2143" i="3"/>
  <c r="S2143" i="3"/>
  <c r="R2143" i="3"/>
  <c r="O2143" i="3"/>
  <c r="P2143" i="3" s="1"/>
  <c r="H2143" i="3"/>
  <c r="G2143" i="3"/>
  <c r="F2143" i="3"/>
  <c r="V2142" i="3"/>
  <c r="S2142" i="3"/>
  <c r="R2142" i="3"/>
  <c r="O2142" i="3"/>
  <c r="U2142" i="3" s="1"/>
  <c r="H2142" i="3"/>
  <c r="G2142" i="3"/>
  <c r="F2142" i="3"/>
  <c r="V2141" i="3"/>
  <c r="S2141" i="3"/>
  <c r="R2141" i="3"/>
  <c r="O2141" i="3"/>
  <c r="P2141" i="3" s="1"/>
  <c r="H2141" i="3"/>
  <c r="G2141" i="3"/>
  <c r="F2141" i="3"/>
  <c r="V2140" i="3"/>
  <c r="S2140" i="3"/>
  <c r="R2140" i="3"/>
  <c r="O2140" i="3"/>
  <c r="U2140" i="3" s="1"/>
  <c r="H2140" i="3"/>
  <c r="G2140" i="3"/>
  <c r="F2140" i="3"/>
  <c r="V2139" i="3"/>
  <c r="S2139" i="3"/>
  <c r="R2139" i="3"/>
  <c r="O2139" i="3"/>
  <c r="P2139" i="3" s="1"/>
  <c r="H2139" i="3"/>
  <c r="G2139" i="3"/>
  <c r="F2139" i="3"/>
  <c r="V2138" i="3"/>
  <c r="S2138" i="3"/>
  <c r="R2138" i="3"/>
  <c r="O2138" i="3"/>
  <c r="U2138" i="3" s="1"/>
  <c r="H2138" i="3"/>
  <c r="G2138" i="3"/>
  <c r="F2138" i="3"/>
  <c r="V2137" i="3"/>
  <c r="S2137" i="3"/>
  <c r="R2137" i="3"/>
  <c r="O2137" i="3"/>
  <c r="P2137" i="3" s="1"/>
  <c r="H2137" i="3"/>
  <c r="G2137" i="3"/>
  <c r="F2137" i="3"/>
  <c r="V2136" i="3"/>
  <c r="S2136" i="3"/>
  <c r="R2136" i="3"/>
  <c r="O2136" i="3"/>
  <c r="U2136" i="3" s="1"/>
  <c r="H2136" i="3"/>
  <c r="G2136" i="3"/>
  <c r="F2136" i="3"/>
  <c r="V2135" i="3"/>
  <c r="S2135" i="3"/>
  <c r="R2135" i="3"/>
  <c r="O2135" i="3"/>
  <c r="P2135" i="3" s="1"/>
  <c r="H2135" i="3"/>
  <c r="G2135" i="3"/>
  <c r="F2135" i="3"/>
  <c r="V2134" i="3"/>
  <c r="S2134" i="3"/>
  <c r="R2134" i="3"/>
  <c r="O2134" i="3"/>
  <c r="U2134" i="3" s="1"/>
  <c r="H2134" i="3"/>
  <c r="G2134" i="3"/>
  <c r="F2134" i="3"/>
  <c r="V2133" i="3"/>
  <c r="S2133" i="3"/>
  <c r="R2133" i="3"/>
  <c r="O2133" i="3"/>
  <c r="P2133" i="3" s="1"/>
  <c r="H2133" i="3"/>
  <c r="G2133" i="3"/>
  <c r="F2133" i="3"/>
  <c r="V2132" i="3"/>
  <c r="S2132" i="3"/>
  <c r="R2132" i="3"/>
  <c r="O2132" i="3"/>
  <c r="U2132" i="3" s="1"/>
  <c r="H2132" i="3"/>
  <c r="G2132" i="3"/>
  <c r="F2132" i="3"/>
  <c r="V2131" i="3"/>
  <c r="S2131" i="3"/>
  <c r="R2131" i="3"/>
  <c r="O2131" i="3"/>
  <c r="P2131" i="3" s="1"/>
  <c r="H2131" i="3"/>
  <c r="G2131" i="3"/>
  <c r="F2131" i="3"/>
  <c r="V2130" i="3"/>
  <c r="S2130" i="3"/>
  <c r="R2130" i="3"/>
  <c r="O2130" i="3"/>
  <c r="U2130" i="3" s="1"/>
  <c r="H2130" i="3"/>
  <c r="G2130" i="3"/>
  <c r="F2130" i="3"/>
  <c r="V2129" i="3"/>
  <c r="S2129" i="3"/>
  <c r="R2129" i="3"/>
  <c r="O2129" i="3"/>
  <c r="P2129" i="3" s="1"/>
  <c r="H2129" i="3"/>
  <c r="G2129" i="3"/>
  <c r="F2129" i="3"/>
  <c r="V2128" i="3"/>
  <c r="O2128" i="3"/>
  <c r="U2128" i="3" s="1"/>
  <c r="R2128" i="3"/>
  <c r="S2128" i="3"/>
  <c r="H2128" i="3"/>
  <c r="G2128" i="3"/>
  <c r="F2128" i="3"/>
  <c r="O2189" i="3"/>
  <c r="O2183" i="3"/>
  <c r="O2126" i="3"/>
  <c r="S2125" i="3"/>
  <c r="R2125" i="3"/>
  <c r="O2125" i="3"/>
  <c r="P2125" i="3" s="1"/>
  <c r="O2082" i="3"/>
  <c r="D2982" i="4" l="1"/>
  <c r="V2235" i="3"/>
  <c r="V2234" i="3"/>
  <c r="V2233" i="3"/>
  <c r="V2228" i="3"/>
  <c r="AD2982" i="4"/>
  <c r="G45" i="7" s="1"/>
  <c r="V2171" i="3"/>
  <c r="P2144" i="3"/>
  <c r="P2152" i="3"/>
  <c r="P2136" i="3"/>
  <c r="P2156" i="3"/>
  <c r="P2148" i="3"/>
  <c r="P2134" i="3"/>
  <c r="P2142" i="3"/>
  <c r="P2150" i="3"/>
  <c r="P2158" i="3"/>
  <c r="P2132" i="3"/>
  <c r="P2140" i="3"/>
  <c r="P2128" i="3"/>
  <c r="P2130" i="3"/>
  <c r="P2138" i="3"/>
  <c r="P2146" i="3"/>
  <c r="P2154" i="3"/>
  <c r="P2161" i="3"/>
  <c r="P2163" i="3"/>
  <c r="P2165" i="3"/>
  <c r="P2167" i="3"/>
  <c r="P2169" i="3"/>
  <c r="P2171" i="3"/>
  <c r="U2129" i="3"/>
  <c r="U2131" i="3"/>
  <c r="U2133" i="3"/>
  <c r="U2135" i="3"/>
  <c r="U2137" i="3"/>
  <c r="U2139" i="3"/>
  <c r="U2141" i="3"/>
  <c r="U2143" i="3"/>
  <c r="U2145" i="3"/>
  <c r="U2147" i="3"/>
  <c r="U2149" i="3"/>
  <c r="U2151" i="3"/>
  <c r="U2153" i="3"/>
  <c r="U2155" i="3"/>
  <c r="U2157" i="3"/>
  <c r="U2159" i="3"/>
  <c r="U2160" i="3"/>
  <c r="U2162" i="3"/>
  <c r="U2164" i="3"/>
  <c r="U2166" i="3"/>
  <c r="U2168" i="3"/>
  <c r="U2170" i="3"/>
  <c r="U2125" i="3"/>
  <c r="C41" i="7"/>
  <c r="D41" i="7" s="1"/>
  <c r="E41" i="7" s="1"/>
  <c r="F41" i="7" s="1"/>
  <c r="G41" i="7" s="1"/>
  <c r="H41" i="7" s="1"/>
  <c r="I41" i="7" s="1"/>
  <c r="J41" i="7" s="1"/>
  <c r="K41" i="7" s="1"/>
  <c r="L41" i="7" s="1"/>
  <c r="M41" i="7" s="1"/>
  <c r="N41" i="7" s="1"/>
  <c r="O41" i="7" s="1"/>
  <c r="P41" i="7" s="1"/>
  <c r="Q41" i="7" s="1"/>
  <c r="R41" i="7" s="1"/>
  <c r="S41" i="7" s="1"/>
  <c r="T41" i="7" s="1"/>
  <c r="U41" i="7" s="1"/>
  <c r="V41" i="7" s="1"/>
  <c r="W41" i="7" s="1"/>
  <c r="X41" i="7" s="1"/>
  <c r="Y41" i="7" s="1"/>
  <c r="Z41" i="7" s="1"/>
  <c r="AA41" i="7" s="1"/>
  <c r="AB41" i="7" s="1"/>
  <c r="AC41" i="7" s="1"/>
  <c r="AD41" i="7" s="1"/>
  <c r="AE41" i="7" s="1"/>
  <c r="AF41" i="7" s="1"/>
  <c r="AG41" i="7" s="1"/>
  <c r="AH41" i="7" s="1"/>
  <c r="AI41" i="7" s="1"/>
  <c r="AJ41" i="7" s="1"/>
  <c r="AK41" i="7" s="1"/>
  <c r="AL41" i="7" s="1"/>
  <c r="AM41" i="7" s="1"/>
  <c r="AN41" i="7" s="1"/>
  <c r="AO41" i="7" s="1"/>
  <c r="AP41" i="7" s="1"/>
  <c r="AQ41" i="7" s="1"/>
  <c r="AR41" i="7" s="1"/>
  <c r="AS41" i="7" s="1"/>
  <c r="AT41" i="7" s="1"/>
  <c r="AU41" i="7" s="1"/>
  <c r="AV41" i="7" s="1"/>
  <c r="AW41" i="7" s="1"/>
  <c r="AX41" i="7" s="1"/>
  <c r="AY41" i="7" s="1"/>
  <c r="AZ41" i="7" s="1"/>
  <c r="BA41" i="7" s="1"/>
  <c r="BA40" i="7"/>
  <c r="AZ40" i="7"/>
  <c r="AY40" i="7"/>
  <c r="AX40" i="7"/>
  <c r="AW40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B38" i="7"/>
  <c r="E358" i="6" l="1"/>
  <c r="F358" i="6" s="1"/>
  <c r="E357" i="6"/>
  <c r="F357" i="6" s="1"/>
  <c r="E356" i="6"/>
  <c r="F356" i="6" s="1"/>
  <c r="E355" i="6"/>
  <c r="F355" i="6" s="1"/>
  <c r="E353" i="6"/>
  <c r="F2952" i="4" l="1"/>
  <c r="F43" i="7" s="1"/>
  <c r="X2952" i="4"/>
  <c r="AA2952" i="4" s="1"/>
  <c r="AC2953" i="4"/>
  <c r="AD2953" i="4" s="1"/>
  <c r="AE2953" i="4"/>
  <c r="AF2953" i="4"/>
  <c r="AC2955" i="4"/>
  <c r="AD2955" i="4" s="1"/>
  <c r="AE2955" i="4"/>
  <c r="AF2955" i="4"/>
  <c r="AC2958" i="4"/>
  <c r="AD2958" i="4" s="1"/>
  <c r="AE2958" i="4"/>
  <c r="AF2958" i="4"/>
  <c r="G2960" i="4"/>
  <c r="H2960" i="4"/>
  <c r="I2960" i="4"/>
  <c r="AC2960" i="4"/>
  <c r="AF2960" i="4"/>
  <c r="G2961" i="4"/>
  <c r="H2961" i="4"/>
  <c r="I2961" i="4"/>
  <c r="AC2961" i="4"/>
  <c r="AF2961" i="4"/>
  <c r="AC2962" i="4"/>
  <c r="AF2962" i="4"/>
  <c r="AC2963" i="4"/>
  <c r="AF2963" i="4"/>
  <c r="AC2964" i="4"/>
  <c r="AF2964" i="4"/>
  <c r="AC2965" i="4"/>
  <c r="AF2965" i="4"/>
  <c r="G2967" i="4"/>
  <c r="H2967" i="4"/>
  <c r="I2967" i="4"/>
  <c r="AC2967" i="4"/>
  <c r="AF2967" i="4"/>
  <c r="AC2968" i="4"/>
  <c r="AF2968" i="4"/>
  <c r="AC2969" i="4"/>
  <c r="AF2969" i="4"/>
  <c r="AC2970" i="4"/>
  <c r="AF2970" i="4"/>
  <c r="AC2971" i="4"/>
  <c r="AF2971" i="4"/>
  <c r="AC2972" i="4"/>
  <c r="AF2972" i="4"/>
  <c r="AC2973" i="4"/>
  <c r="AF2973" i="4"/>
  <c r="AC2974" i="4"/>
  <c r="AF2974" i="4"/>
  <c r="AC2975" i="4"/>
  <c r="AF2975" i="4"/>
  <c r="AC2976" i="4"/>
  <c r="AD2976" i="4" s="1"/>
  <c r="AE2976" i="4"/>
  <c r="AF2976" i="4"/>
  <c r="G2977" i="4"/>
  <c r="H2977" i="4"/>
  <c r="I2977" i="4"/>
  <c r="AC2977" i="4"/>
  <c r="AF2977" i="4"/>
  <c r="G2978" i="4"/>
  <c r="H2978" i="4"/>
  <c r="I2978" i="4"/>
  <c r="AC2978" i="4"/>
  <c r="AF2978" i="4"/>
  <c r="AC2979" i="4"/>
  <c r="AF2979" i="4"/>
  <c r="AC2980" i="4"/>
  <c r="AF2980" i="4"/>
  <c r="I2952" i="4" l="1"/>
  <c r="G2952" i="4"/>
  <c r="H2952" i="4"/>
  <c r="AD2968" i="4"/>
  <c r="AD2964" i="4"/>
  <c r="AD2980" i="4"/>
  <c r="AD2972" i="4"/>
  <c r="AD2960" i="4"/>
  <c r="AD2965" i="4"/>
  <c r="AD2973" i="4"/>
  <c r="AD2969" i="4"/>
  <c r="AD2974" i="4"/>
  <c r="AD2970" i="4"/>
  <c r="AD2979" i="4"/>
  <c r="AD2975" i="4"/>
  <c r="AD2971" i="4"/>
  <c r="AD2967" i="4"/>
  <c r="AD2961" i="4"/>
  <c r="AD2978" i="4"/>
  <c r="AD2977" i="4"/>
  <c r="AD2962" i="4"/>
  <c r="AD2963" i="4"/>
  <c r="O2115" i="3"/>
  <c r="O2114" i="3"/>
  <c r="D2952" i="4" l="1"/>
  <c r="F44" i="7" s="1"/>
  <c r="AD2952" i="4"/>
  <c r="F45" i="7" s="1"/>
  <c r="O2116" i="3"/>
  <c r="O2117" i="3"/>
  <c r="O2122" i="3"/>
  <c r="U2033" i="3"/>
  <c r="U2032" i="3"/>
  <c r="O2123" i="3"/>
  <c r="O2121" i="3"/>
  <c r="P2121" i="3" s="1"/>
  <c r="O2098" i="3" l="1"/>
  <c r="F2922" i="4" l="1"/>
  <c r="E43" i="7" s="1"/>
  <c r="G2922" i="4"/>
  <c r="H2922" i="4"/>
  <c r="I2922" i="4"/>
  <c r="X2922" i="4"/>
  <c r="AA2922" i="4" s="1"/>
  <c r="AC2923" i="4"/>
  <c r="AD2923" i="4" s="1"/>
  <c r="AE2923" i="4"/>
  <c r="AF2923" i="4"/>
  <c r="AC2930" i="4"/>
  <c r="AF2930" i="4"/>
  <c r="AC2931" i="4"/>
  <c r="AF2931" i="4"/>
  <c r="AC2932" i="4"/>
  <c r="AF2932" i="4"/>
  <c r="AC2933" i="4"/>
  <c r="AF2933" i="4"/>
  <c r="AC2934" i="4"/>
  <c r="AF2934" i="4"/>
  <c r="AC2935" i="4"/>
  <c r="AF2935" i="4"/>
  <c r="AC2936" i="4"/>
  <c r="AF2936" i="4"/>
  <c r="AC2938" i="4"/>
  <c r="AF2938" i="4"/>
  <c r="AC2939" i="4"/>
  <c r="AF2939" i="4"/>
  <c r="AC2940" i="4"/>
  <c r="AF2940" i="4"/>
  <c r="AC2941" i="4"/>
  <c r="AF2941" i="4"/>
  <c r="AC2942" i="4"/>
  <c r="AF2942" i="4"/>
  <c r="AC2943" i="4"/>
  <c r="AF2943" i="4"/>
  <c r="AC2944" i="4"/>
  <c r="AF2944" i="4"/>
  <c r="AC2945" i="4"/>
  <c r="AF2945" i="4"/>
  <c r="AC2946" i="4"/>
  <c r="AF2946" i="4"/>
  <c r="AC2947" i="4"/>
  <c r="AF2947" i="4"/>
  <c r="AC2948" i="4"/>
  <c r="AF2948" i="4"/>
  <c r="AD2945" i="4" l="1"/>
  <c r="AD2941" i="4"/>
  <c r="AD2936" i="4"/>
  <c r="AD2932" i="4"/>
  <c r="AD2946" i="4"/>
  <c r="AD2942" i="4"/>
  <c r="AD2938" i="4"/>
  <c r="AD2933" i="4"/>
  <c r="AD2947" i="4"/>
  <c r="AD2943" i="4"/>
  <c r="AD2939" i="4"/>
  <c r="AD2934" i="4"/>
  <c r="AD2930" i="4"/>
  <c r="D2922" i="4"/>
  <c r="E44" i="7" s="1"/>
  <c r="AD2948" i="4"/>
  <c r="AD2944" i="4"/>
  <c r="AD2940" i="4"/>
  <c r="AD2935" i="4"/>
  <c r="AD2931" i="4"/>
  <c r="AD2922" i="4" l="1"/>
  <c r="E45" i="7" s="1"/>
  <c r="O2092" i="3" l="1"/>
  <c r="O2119" i="3" l="1"/>
  <c r="O2118" i="3"/>
  <c r="O2111" i="3" l="1"/>
  <c r="O2110" i="3"/>
  <c r="O2109" i="3"/>
  <c r="O2091" i="3"/>
  <c r="O2107" i="3"/>
  <c r="O2106" i="3"/>
  <c r="O2105" i="3"/>
  <c r="O2077" i="3"/>
  <c r="O2097" i="3" l="1"/>
  <c r="O2090" i="3"/>
  <c r="F2905" i="4" l="1"/>
  <c r="D43" i="7" s="1"/>
  <c r="X2905" i="4"/>
  <c r="AA2905" i="4" s="1"/>
  <c r="AC2906" i="4"/>
  <c r="AD2906" i="4" s="1"/>
  <c r="AE2906" i="4"/>
  <c r="AF2906" i="4"/>
  <c r="AC2910" i="4"/>
  <c r="AF2910" i="4"/>
  <c r="AC2911" i="4"/>
  <c r="AF2911" i="4"/>
  <c r="AC2912" i="4"/>
  <c r="AF2912" i="4"/>
  <c r="AC2913" i="4"/>
  <c r="AF2913" i="4"/>
  <c r="AC2914" i="4"/>
  <c r="AF2914" i="4"/>
  <c r="G2915" i="4"/>
  <c r="H2915" i="4"/>
  <c r="I2915" i="4"/>
  <c r="AC2915" i="4"/>
  <c r="AF2915" i="4"/>
  <c r="G2916" i="4"/>
  <c r="H2916" i="4"/>
  <c r="I2916" i="4"/>
  <c r="AC2916" i="4"/>
  <c r="AF2916" i="4"/>
  <c r="AC2918" i="4"/>
  <c r="AF2918" i="4"/>
  <c r="AC2919" i="4"/>
  <c r="AF2919" i="4"/>
  <c r="AC2920" i="4"/>
  <c r="AF2920" i="4"/>
  <c r="H2905" i="4" l="1"/>
  <c r="I2905" i="4"/>
  <c r="G2905" i="4"/>
  <c r="AD2920" i="4"/>
  <c r="AD2913" i="4"/>
  <c r="AD2912" i="4"/>
  <c r="AD2916" i="4"/>
  <c r="AD2915" i="4"/>
  <c r="AD2914" i="4"/>
  <c r="AD2910" i="4"/>
  <c r="AD2918" i="4"/>
  <c r="AD2911" i="4"/>
  <c r="AD2919" i="4"/>
  <c r="D2905" i="4" l="1"/>
  <c r="D44" i="7" s="1"/>
  <c r="AD2905" i="4"/>
  <c r="D45" i="7" s="1"/>
  <c r="O2099" i="3"/>
  <c r="O2100" i="3"/>
  <c r="O2081" i="3"/>
  <c r="F353" i="6"/>
  <c r="E352" i="6"/>
  <c r="F352" i="6" s="1"/>
  <c r="E351" i="6"/>
  <c r="F351" i="6" s="1"/>
  <c r="E350" i="6"/>
  <c r="F350" i="6" s="1"/>
  <c r="E349" i="6"/>
  <c r="F349" i="6" s="1"/>
  <c r="E348" i="6"/>
  <c r="F348" i="6" s="1"/>
  <c r="E347" i="6"/>
  <c r="F347" i="6" s="1"/>
  <c r="E346" i="6"/>
  <c r="F346" i="6" s="1"/>
  <c r="E345" i="6"/>
  <c r="F345" i="6" s="1"/>
  <c r="E344" i="6"/>
  <c r="F344" i="6" s="1"/>
  <c r="E343" i="6"/>
  <c r="F343" i="6" s="1"/>
  <c r="O2075" i="3" l="1"/>
  <c r="O2073" i="3"/>
  <c r="O2095" i="3" l="1"/>
  <c r="O2056" i="3"/>
  <c r="O2074" i="3"/>
  <c r="F2892" i="4" l="1"/>
  <c r="C43" i="7" s="1"/>
  <c r="X2892" i="4"/>
  <c r="AA2892" i="4" s="1"/>
  <c r="AD2893" i="4"/>
  <c r="AC2898" i="4"/>
  <c r="AF2898" i="4"/>
  <c r="AC2899" i="4"/>
  <c r="AF2899" i="4"/>
  <c r="AC2900" i="4"/>
  <c r="AF2900" i="4"/>
  <c r="AC2901" i="4"/>
  <c r="AF2901" i="4"/>
  <c r="AC2902" i="4"/>
  <c r="AF2902" i="4"/>
  <c r="I2892" i="4"/>
  <c r="AC2903" i="4"/>
  <c r="AF2903" i="4"/>
  <c r="AD2899" i="4" l="1"/>
  <c r="AD2898" i="4"/>
  <c r="AD2902" i="4"/>
  <c r="AD2900" i="4"/>
  <c r="AD2901" i="4"/>
  <c r="AD2903" i="4"/>
  <c r="H2892" i="4"/>
  <c r="G2892" i="4"/>
  <c r="AD2892" i="4" l="1"/>
  <c r="D2892" i="4"/>
  <c r="C44" i="7" s="1"/>
  <c r="C45" i="7" l="1"/>
  <c r="BB45" i="7" s="1"/>
  <c r="O1953" i="3"/>
  <c r="C46" i="7" l="1"/>
  <c r="O2041" i="3"/>
  <c r="O2051" i="3"/>
  <c r="O2055" i="3"/>
  <c r="S2031" i="3"/>
  <c r="R2031" i="3"/>
  <c r="O2031" i="3"/>
  <c r="P2031" i="3" s="1"/>
  <c r="S2030" i="3"/>
  <c r="R2030" i="3"/>
  <c r="O2030" i="3"/>
  <c r="P2030" i="3" s="1"/>
  <c r="O2019" i="3"/>
  <c r="O2005" i="3"/>
  <c r="O2004" i="3"/>
  <c r="O2003" i="3"/>
  <c r="O1993" i="3"/>
  <c r="O1981" i="3"/>
  <c r="O1980" i="3"/>
  <c r="O1983" i="3"/>
  <c r="O1930" i="3"/>
  <c r="O1766" i="3"/>
  <c r="C47" i="7" l="1"/>
  <c r="D46" i="7"/>
  <c r="U2030" i="3"/>
  <c r="U2031" i="3"/>
  <c r="D47" i="7" l="1"/>
  <c r="E46" i="7"/>
  <c r="O1649" i="3"/>
  <c r="O1410" i="3"/>
  <c r="R2066" i="3"/>
  <c r="O2066" i="3"/>
  <c r="P2066" i="3" s="1"/>
  <c r="O2067" i="3"/>
  <c r="H2083" i="3"/>
  <c r="G2083" i="3"/>
  <c r="F2083" i="3"/>
  <c r="V1910" i="3"/>
  <c r="O2065" i="3"/>
  <c r="O2052" i="3"/>
  <c r="E47" i="7" l="1"/>
  <c r="F46" i="7"/>
  <c r="F2863" i="4"/>
  <c r="G2863" i="4"/>
  <c r="H2863" i="4"/>
  <c r="I2863" i="4"/>
  <c r="X2863" i="4"/>
  <c r="AA2863" i="4" s="1"/>
  <c r="AC2864" i="4"/>
  <c r="AD2864" i="4" s="1"/>
  <c r="AE2864" i="4"/>
  <c r="AF2864" i="4"/>
  <c r="AC2865" i="4"/>
  <c r="AD2865" i="4" s="1"/>
  <c r="AE2865" i="4"/>
  <c r="AF2865" i="4"/>
  <c r="AC2866" i="4"/>
  <c r="AD2866" i="4" s="1"/>
  <c r="AE2866" i="4"/>
  <c r="AF2866" i="4"/>
  <c r="AC2867" i="4"/>
  <c r="AD2867" i="4" s="1"/>
  <c r="AE2867" i="4"/>
  <c r="AF2867" i="4"/>
  <c r="AC2868" i="4"/>
  <c r="AD2868" i="4" s="1"/>
  <c r="AE2868" i="4"/>
  <c r="AF2868" i="4"/>
  <c r="AC2869" i="4"/>
  <c r="AF2869" i="4"/>
  <c r="AC2870" i="4"/>
  <c r="AF2870" i="4"/>
  <c r="AC2871" i="4"/>
  <c r="AF2871" i="4"/>
  <c r="AC2872" i="4"/>
  <c r="AF2872" i="4"/>
  <c r="AC2873" i="4"/>
  <c r="AF2873" i="4"/>
  <c r="AC2874" i="4"/>
  <c r="AF2874" i="4"/>
  <c r="AC2875" i="4"/>
  <c r="AF2875" i="4"/>
  <c r="AC2876" i="4"/>
  <c r="AF2876" i="4"/>
  <c r="AC2878" i="4"/>
  <c r="AF2878" i="4"/>
  <c r="AC2879" i="4"/>
  <c r="AF2879" i="4"/>
  <c r="AC2880" i="4"/>
  <c r="AF2880" i="4"/>
  <c r="AC2881" i="4"/>
  <c r="AF2881" i="4"/>
  <c r="AC2882" i="4"/>
  <c r="AF2882" i="4"/>
  <c r="AC2883" i="4"/>
  <c r="AF2883" i="4"/>
  <c r="AC2884" i="4"/>
  <c r="AF2884" i="4"/>
  <c r="F2886" i="4"/>
  <c r="G2886" i="4"/>
  <c r="H2886" i="4"/>
  <c r="I2886" i="4"/>
  <c r="X2886" i="4"/>
  <c r="AA2886" i="4" s="1"/>
  <c r="AD2887" i="4"/>
  <c r="AD2886" i="4" s="1"/>
  <c r="F47" i="7" l="1"/>
  <c r="G46" i="7"/>
  <c r="D2886" i="4"/>
  <c r="D2863" i="4"/>
  <c r="AD2881" i="4"/>
  <c r="AD2876" i="4"/>
  <c r="AD2872" i="4"/>
  <c r="AD2869" i="4"/>
  <c r="AD2882" i="4"/>
  <c r="AD2878" i="4"/>
  <c r="AD2873" i="4"/>
  <c r="AD2883" i="4"/>
  <c r="AD2879" i="4"/>
  <c r="AD2874" i="4"/>
  <c r="AD2870" i="4"/>
  <c r="AD2884" i="4"/>
  <c r="AD2880" i="4"/>
  <c r="AD2875" i="4"/>
  <c r="AD2871" i="4"/>
  <c r="E342" i="6"/>
  <c r="F342" i="6" s="1"/>
  <c r="E341" i="6"/>
  <c r="F341" i="6" s="1"/>
  <c r="G47" i="7" l="1"/>
  <c r="H46" i="7"/>
  <c r="AD2863" i="4"/>
  <c r="BA35" i="7" s="1"/>
  <c r="S2080" i="3"/>
  <c r="R2080" i="3"/>
  <c r="O2080" i="3"/>
  <c r="U2080" i="3" s="1"/>
  <c r="H2080" i="3"/>
  <c r="R2079" i="3"/>
  <c r="O2079" i="3"/>
  <c r="P2079" i="3" s="1"/>
  <c r="H2079" i="3"/>
  <c r="S2078" i="3"/>
  <c r="R2078" i="3"/>
  <c r="O2078" i="3"/>
  <c r="P2078" i="3" s="1"/>
  <c r="H2078" i="3"/>
  <c r="H47" i="7" l="1"/>
  <c r="I46" i="7"/>
  <c r="V2080" i="3"/>
  <c r="AE3011" i="4"/>
  <c r="P2080" i="3"/>
  <c r="I47" i="7" l="1"/>
  <c r="J46" i="7"/>
  <c r="S2059" i="3"/>
  <c r="R2059" i="3"/>
  <c r="O2059" i="3"/>
  <c r="P2059" i="3" s="1"/>
  <c r="N2060" i="3"/>
  <c r="P2060" i="3" s="1"/>
  <c r="S2060" i="3"/>
  <c r="O2057" i="3"/>
  <c r="O2058" i="3"/>
  <c r="S2062" i="3"/>
  <c r="R2062" i="3"/>
  <c r="O2062" i="3"/>
  <c r="P2062" i="3" s="1"/>
  <c r="O2061" i="3"/>
  <c r="O2063" i="3"/>
  <c r="F2843" i="4"/>
  <c r="X2843" i="4"/>
  <c r="AA2843" i="4" s="1"/>
  <c r="AC2844" i="4"/>
  <c r="AD2844" i="4" s="1"/>
  <c r="AE2844" i="4"/>
  <c r="AF2844" i="4"/>
  <c r="AC2849" i="4"/>
  <c r="AF2849" i="4"/>
  <c r="AC2850" i="4"/>
  <c r="AF2850" i="4"/>
  <c r="AC2851" i="4"/>
  <c r="AF2851" i="4"/>
  <c r="AC2852" i="4"/>
  <c r="AD2852" i="4" s="1"/>
  <c r="AE2852" i="4"/>
  <c r="AF2852" i="4"/>
  <c r="AC2853" i="4"/>
  <c r="AF2853" i="4"/>
  <c r="AC2854" i="4"/>
  <c r="AF2854" i="4"/>
  <c r="AC2855" i="4"/>
  <c r="AF2855" i="4"/>
  <c r="AC2856" i="4"/>
  <c r="G2857" i="4"/>
  <c r="H2857" i="4"/>
  <c r="I2857" i="4"/>
  <c r="AC2857" i="4"/>
  <c r="AF2857" i="4"/>
  <c r="G2858" i="4"/>
  <c r="H2858" i="4"/>
  <c r="I2858" i="4"/>
  <c r="AC2858" i="4"/>
  <c r="AF2858" i="4"/>
  <c r="AC2859" i="4"/>
  <c r="AF2859" i="4"/>
  <c r="AC2860" i="4"/>
  <c r="AF2860" i="4"/>
  <c r="AC2861" i="4"/>
  <c r="AF2861" i="4"/>
  <c r="J47" i="7" l="1"/>
  <c r="K46" i="7"/>
  <c r="H2843" i="4"/>
  <c r="G2843" i="4"/>
  <c r="I2843" i="4"/>
  <c r="R2060" i="3"/>
  <c r="AD2858" i="4"/>
  <c r="AD2849" i="4"/>
  <c r="AD2850" i="4"/>
  <c r="AD2857" i="4"/>
  <c r="AD2855" i="4"/>
  <c r="AD2851" i="4"/>
  <c r="AD2861" i="4"/>
  <c r="AD2859" i="4"/>
  <c r="AD2853" i="4"/>
  <c r="AD2860" i="4"/>
  <c r="AD2854" i="4"/>
  <c r="E340" i="6"/>
  <c r="F340" i="6" s="1"/>
  <c r="E339" i="6"/>
  <c r="F339" i="6" s="1"/>
  <c r="E338" i="6"/>
  <c r="F338" i="6" s="1"/>
  <c r="E337" i="6"/>
  <c r="F337" i="6" s="1"/>
  <c r="K47" i="7" l="1"/>
  <c r="L46" i="7"/>
  <c r="D2843" i="4"/>
  <c r="AD2843" i="4"/>
  <c r="AZ35" i="7" s="1"/>
  <c r="L47" i="7" l="1"/>
  <c r="M46" i="7"/>
  <c r="S2064" i="3"/>
  <c r="R2064" i="3"/>
  <c r="O2064" i="3"/>
  <c r="P2064" i="3" s="1"/>
  <c r="H2063" i="3"/>
  <c r="H2062" i="3"/>
  <c r="M47" i="7" l="1"/>
  <c r="N46" i="7"/>
  <c r="N47" i="7" l="1"/>
  <c r="O46" i="7"/>
  <c r="O2047" i="3"/>
  <c r="O2009" i="3"/>
  <c r="O2010" i="3"/>
  <c r="O2038" i="3"/>
  <c r="O2042" i="3"/>
  <c r="O47" i="7" l="1"/>
  <c r="P46" i="7"/>
  <c r="O2039" i="3"/>
  <c r="O2028" i="3"/>
  <c r="S2027" i="3"/>
  <c r="R2027" i="3"/>
  <c r="O2027" i="3"/>
  <c r="U2027" i="3" s="1"/>
  <c r="R2026" i="3"/>
  <c r="O2026" i="3"/>
  <c r="P2026" i="3" s="1"/>
  <c r="O2025" i="3"/>
  <c r="O2029" i="3"/>
  <c r="R2017" i="3"/>
  <c r="O2017" i="3"/>
  <c r="P2017" i="3" s="1"/>
  <c r="R2016" i="3"/>
  <c r="O2016" i="3"/>
  <c r="P2016" i="3" s="1"/>
  <c r="R2015" i="3"/>
  <c r="O2015" i="3"/>
  <c r="P2015" i="3" s="1"/>
  <c r="R2044" i="3"/>
  <c r="O2044" i="3"/>
  <c r="P2044" i="3" s="1"/>
  <c r="O2043" i="3"/>
  <c r="O2040" i="3"/>
  <c r="P47" i="7" l="1"/>
  <c r="Q46" i="7"/>
  <c r="P2027" i="3"/>
  <c r="Q47" i="7" l="1"/>
  <c r="R46" i="7"/>
  <c r="F2817" i="4"/>
  <c r="G2817" i="4"/>
  <c r="H2817" i="4"/>
  <c r="I2817" i="4"/>
  <c r="X2817" i="4"/>
  <c r="AA2817" i="4" s="1"/>
  <c r="AC2818" i="4"/>
  <c r="AD2818" i="4" s="1"/>
  <c r="AE2818" i="4"/>
  <c r="AF2818" i="4"/>
  <c r="AC2827" i="4"/>
  <c r="AF2827" i="4"/>
  <c r="AC2828" i="4"/>
  <c r="AF2828" i="4"/>
  <c r="AC2829" i="4"/>
  <c r="AF2829" i="4"/>
  <c r="AC2830" i="4"/>
  <c r="AF2830" i="4"/>
  <c r="AG2830" i="4"/>
  <c r="AC2831" i="4"/>
  <c r="AF2831" i="4"/>
  <c r="AC2832" i="4"/>
  <c r="AF2832" i="4"/>
  <c r="AC2833" i="4"/>
  <c r="AF2833" i="4"/>
  <c r="AC2834" i="4"/>
  <c r="AF2834" i="4"/>
  <c r="AC2835" i="4"/>
  <c r="AF2835" i="4"/>
  <c r="AC2836" i="4"/>
  <c r="AF2836" i="4"/>
  <c r="AC2837" i="4"/>
  <c r="AF2837" i="4"/>
  <c r="AC2838" i="4"/>
  <c r="AF2838" i="4"/>
  <c r="AC2839" i="4"/>
  <c r="AF2839" i="4"/>
  <c r="AC2840" i="4"/>
  <c r="AF2840" i="4"/>
  <c r="AC2841" i="4"/>
  <c r="AD2841" i="4" s="1"/>
  <c r="AE2841" i="4"/>
  <c r="AF2841" i="4"/>
  <c r="R47" i="7" l="1"/>
  <c r="S46" i="7"/>
  <c r="D2817" i="4"/>
  <c r="AD2835" i="4"/>
  <c r="AD2831" i="4"/>
  <c r="AD2839" i="4"/>
  <c r="AD2838" i="4"/>
  <c r="AD2834" i="4"/>
  <c r="AD2836" i="4"/>
  <c r="AD2832" i="4"/>
  <c r="AD2837" i="4"/>
  <c r="AD2833" i="4"/>
  <c r="AD2829" i="4"/>
  <c r="AD2840" i="4"/>
  <c r="AD2830" i="4"/>
  <c r="AD2827" i="4"/>
  <c r="AD2828" i="4"/>
  <c r="S2046" i="3"/>
  <c r="R2046" i="3"/>
  <c r="O2046" i="3"/>
  <c r="U2046" i="3" s="1"/>
  <c r="H2046" i="3"/>
  <c r="G2046" i="3"/>
  <c r="F2046" i="3"/>
  <c r="T46" i="7" l="1"/>
  <c r="S47" i="7"/>
  <c r="P2046" i="3"/>
  <c r="AD2817" i="4"/>
  <c r="AY35" i="7" s="1"/>
  <c r="E336" i="6"/>
  <c r="F336" i="6" s="1"/>
  <c r="E335" i="6"/>
  <c r="F335" i="6" s="1"/>
  <c r="E334" i="6"/>
  <c r="F334" i="6" s="1"/>
  <c r="T47" i="7" l="1"/>
  <c r="U46" i="7"/>
  <c r="S2045" i="3"/>
  <c r="R2045" i="3"/>
  <c r="O2045" i="3"/>
  <c r="P2045" i="3" s="1"/>
  <c r="H2045" i="3"/>
  <c r="G2045" i="3"/>
  <c r="F2045" i="3"/>
  <c r="U47" i="7" l="1"/>
  <c r="V46" i="7"/>
  <c r="O1984" i="3"/>
  <c r="O1999" i="3"/>
  <c r="O2011" i="3"/>
  <c r="O2024" i="3"/>
  <c r="O2021" i="3"/>
  <c r="O2020" i="3"/>
  <c r="S1989" i="3"/>
  <c r="R1989" i="3"/>
  <c r="O1989" i="3"/>
  <c r="U1989" i="3" s="1"/>
  <c r="O1991" i="3"/>
  <c r="O1974" i="3"/>
  <c r="O1973" i="3"/>
  <c r="O1952" i="3"/>
  <c r="O1938" i="3"/>
  <c r="O1998" i="3"/>
  <c r="O1997" i="3"/>
  <c r="O1971" i="3"/>
  <c r="V47" i="7" l="1"/>
  <c r="W46" i="7"/>
  <c r="P1989" i="3"/>
  <c r="E333" i="6"/>
  <c r="F333" i="6" s="1"/>
  <c r="E332" i="6"/>
  <c r="F332" i="6" s="1"/>
  <c r="E331" i="6"/>
  <c r="F331" i="6" s="1"/>
  <c r="E330" i="6"/>
  <c r="F330" i="6" s="1"/>
  <c r="W47" i="7" l="1"/>
  <c r="X46" i="7"/>
  <c r="O2008" i="3"/>
  <c r="O2013" i="3"/>
  <c r="X47" i="7" l="1"/>
  <c r="Y46" i="7"/>
  <c r="O2012" i="3"/>
  <c r="O1994" i="3"/>
  <c r="Y47" i="7" l="1"/>
  <c r="Z46" i="7"/>
  <c r="H2033" i="3"/>
  <c r="G2033" i="3"/>
  <c r="F2033" i="3"/>
  <c r="H2032" i="3"/>
  <c r="G2032" i="3"/>
  <c r="F2032" i="3"/>
  <c r="Z47" i="7" l="1"/>
  <c r="AA46" i="7"/>
  <c r="X2791" i="4"/>
  <c r="AA2791" i="4" s="1"/>
  <c r="AC2792" i="4"/>
  <c r="AD2792" i="4" s="1"/>
  <c r="AE2792" i="4"/>
  <c r="AC2793" i="4"/>
  <c r="AD2793" i="4" s="1"/>
  <c r="AE2793" i="4"/>
  <c r="AC2795" i="4"/>
  <c r="AD2795" i="4" s="1"/>
  <c r="AE2795" i="4"/>
  <c r="AC2800" i="4"/>
  <c r="AC2801" i="4"/>
  <c r="AC2802" i="4"/>
  <c r="AC2803" i="4"/>
  <c r="AC2804" i="4"/>
  <c r="AC2805" i="4"/>
  <c r="AC2806" i="4"/>
  <c r="AC2807" i="4"/>
  <c r="AC2808" i="4"/>
  <c r="AC2809" i="4"/>
  <c r="AC2810" i="4"/>
  <c r="AC2811" i="4"/>
  <c r="AC2812" i="4"/>
  <c r="AC2814" i="4"/>
  <c r="AC2815" i="4"/>
  <c r="AA47" i="7" l="1"/>
  <c r="AB46" i="7"/>
  <c r="F2791" i="4"/>
  <c r="G2791" i="4"/>
  <c r="H2791" i="4"/>
  <c r="I2791" i="4"/>
  <c r="AF2792" i="4"/>
  <c r="AF2793" i="4"/>
  <c r="AF2795" i="4"/>
  <c r="AF2800" i="4"/>
  <c r="AD2800" i="4" s="1"/>
  <c r="AF2801" i="4"/>
  <c r="AD2801" i="4" s="1"/>
  <c r="AF2802" i="4"/>
  <c r="AD2802" i="4" s="1"/>
  <c r="AF2803" i="4"/>
  <c r="AD2803" i="4" s="1"/>
  <c r="AF2804" i="4"/>
  <c r="AD2804" i="4" s="1"/>
  <c r="AF2805" i="4"/>
  <c r="AD2805" i="4" s="1"/>
  <c r="AF2806" i="4"/>
  <c r="AD2806" i="4" s="1"/>
  <c r="AF2807" i="4"/>
  <c r="AD2807" i="4" s="1"/>
  <c r="AF2808" i="4"/>
  <c r="AD2808" i="4" s="1"/>
  <c r="AF2809" i="4"/>
  <c r="AD2809" i="4" s="1"/>
  <c r="AF2810" i="4"/>
  <c r="AD2810" i="4" s="1"/>
  <c r="AF2811" i="4"/>
  <c r="AD2811" i="4" s="1"/>
  <c r="AF2812" i="4"/>
  <c r="AD2812" i="4" s="1"/>
  <c r="AF2814" i="4"/>
  <c r="AD2814" i="4" s="1"/>
  <c r="AF2815" i="4"/>
  <c r="AD2815" i="4" s="1"/>
  <c r="AB47" i="7" l="1"/>
  <c r="AC46" i="7"/>
  <c r="AD2791" i="4"/>
  <c r="AX35" i="7" s="1"/>
  <c r="D2791" i="4"/>
  <c r="AC47" i="7" l="1"/>
  <c r="AD46" i="7"/>
  <c r="AE46" i="7" l="1"/>
  <c r="AD47" i="7"/>
  <c r="H2024" i="3"/>
  <c r="G2024" i="3"/>
  <c r="F2024" i="3"/>
  <c r="AE47" i="7" l="1"/>
  <c r="AF46" i="7"/>
  <c r="AF47" i="7" l="1"/>
  <c r="AG46" i="7"/>
  <c r="AG47" i="7" l="1"/>
  <c r="AH46" i="7"/>
  <c r="G2005" i="3"/>
  <c r="F2005" i="3"/>
  <c r="H2005" i="3"/>
  <c r="G2004" i="3"/>
  <c r="F2004" i="3"/>
  <c r="H2004" i="3"/>
  <c r="H2003" i="3"/>
  <c r="G2003" i="3"/>
  <c r="F2003" i="3"/>
  <c r="AH47" i="7" l="1"/>
  <c r="AI46" i="7"/>
  <c r="E329" i="6"/>
  <c r="F329" i="6" s="1"/>
  <c r="E328" i="6"/>
  <c r="F328" i="6" s="1"/>
  <c r="AI47" i="7" l="1"/>
  <c r="AJ46" i="7"/>
  <c r="F2770" i="4"/>
  <c r="G2770" i="4"/>
  <c r="H2770" i="4"/>
  <c r="I2770" i="4"/>
  <c r="X2770" i="4"/>
  <c r="AA2770" i="4" s="1"/>
  <c r="AC2771" i="4"/>
  <c r="AD2771" i="4" s="1"/>
  <c r="AE2771" i="4"/>
  <c r="AF2771" i="4"/>
  <c r="AC2773" i="4"/>
  <c r="AD2773" i="4" s="1"/>
  <c r="AE2773" i="4"/>
  <c r="AF2773" i="4"/>
  <c r="AC2778" i="4"/>
  <c r="AF2778" i="4"/>
  <c r="AC2779" i="4"/>
  <c r="AF2779" i="4"/>
  <c r="AC2780" i="4"/>
  <c r="AF2780" i="4"/>
  <c r="AC2781" i="4"/>
  <c r="AF2781" i="4"/>
  <c r="AC2782" i="4"/>
  <c r="AF2782" i="4"/>
  <c r="AC2783" i="4"/>
  <c r="AF2783" i="4"/>
  <c r="AC2784" i="4"/>
  <c r="AF2784" i="4"/>
  <c r="AC2785" i="4"/>
  <c r="AF2785" i="4"/>
  <c r="AC2786" i="4"/>
  <c r="AF2786" i="4"/>
  <c r="AC2787" i="4"/>
  <c r="AF2787" i="4"/>
  <c r="AC2789" i="4"/>
  <c r="AF2789" i="4"/>
  <c r="AJ47" i="7" l="1"/>
  <c r="AK46" i="7"/>
  <c r="D2770" i="4"/>
  <c r="AD2784" i="4"/>
  <c r="AD2783" i="4"/>
  <c r="AD2787" i="4"/>
  <c r="AD2778" i="4"/>
  <c r="AD2779" i="4"/>
  <c r="AD2789" i="4"/>
  <c r="AD2780" i="4"/>
  <c r="AD2785" i="4"/>
  <c r="AD2781" i="4"/>
  <c r="AD2786" i="4"/>
  <c r="AD2782" i="4"/>
  <c r="AK47" i="7" l="1"/>
  <c r="AL46" i="7"/>
  <c r="AD2770" i="4"/>
  <c r="AW35" i="7" s="1"/>
  <c r="AL47" i="7" l="1"/>
  <c r="AM46" i="7"/>
  <c r="AM47" i="7" l="1"/>
  <c r="AN46" i="7"/>
  <c r="O1963" i="3"/>
  <c r="O1962" i="3"/>
  <c r="O1964" i="3"/>
  <c r="O1961" i="3"/>
  <c r="O1975" i="3"/>
  <c r="N1967" i="3"/>
  <c r="R1967" i="3" s="1"/>
  <c r="N1968" i="3"/>
  <c r="R1968" i="3" s="1"/>
  <c r="N1969" i="3"/>
  <c r="R1969" i="3" s="1"/>
  <c r="U1965" i="3"/>
  <c r="S1965" i="3"/>
  <c r="N1965" i="3"/>
  <c r="R1965" i="3" s="1"/>
  <c r="O1988" i="3"/>
  <c r="O1985" i="3"/>
  <c r="S1979" i="3"/>
  <c r="R1979" i="3"/>
  <c r="O1979" i="3"/>
  <c r="P1979" i="3" s="1"/>
  <c r="O1977" i="3"/>
  <c r="S1955" i="3"/>
  <c r="R1955" i="3"/>
  <c r="O1955" i="3"/>
  <c r="U1955" i="3" s="1"/>
  <c r="O1951" i="3"/>
  <c r="O1950" i="3"/>
  <c r="AN47" i="7" l="1"/>
  <c r="AO46" i="7"/>
  <c r="P1968" i="3"/>
  <c r="P1965" i="3"/>
  <c r="P1967" i="3"/>
  <c r="P1969" i="3"/>
  <c r="U1979" i="3"/>
  <c r="P1955" i="3"/>
  <c r="AC2753" i="4"/>
  <c r="AF2753" i="4"/>
  <c r="AO47" i="7" l="1"/>
  <c r="AP46" i="7"/>
  <c r="AD2753" i="4"/>
  <c r="F2739" i="4"/>
  <c r="G2739" i="4"/>
  <c r="H2739" i="4"/>
  <c r="I2739" i="4"/>
  <c r="X2739" i="4"/>
  <c r="AA2739" i="4" s="1"/>
  <c r="AC2740" i="4"/>
  <c r="AD2740" i="4" s="1"/>
  <c r="AE2740" i="4"/>
  <c r="AF2740" i="4"/>
  <c r="AC2743" i="4"/>
  <c r="AD2743" i="4" s="1"/>
  <c r="AE2743" i="4"/>
  <c r="AF2743" i="4"/>
  <c r="AC2746" i="4"/>
  <c r="AF2746" i="4"/>
  <c r="AC2747" i="4"/>
  <c r="AF2747" i="4"/>
  <c r="AC2748" i="4"/>
  <c r="AF2748" i="4"/>
  <c r="AC2749" i="4"/>
  <c r="AF2749" i="4"/>
  <c r="AC2750" i="4"/>
  <c r="AF2750" i="4"/>
  <c r="AC2751" i="4"/>
  <c r="AF2751" i="4"/>
  <c r="AC2752" i="4"/>
  <c r="AF2752" i="4"/>
  <c r="AC2755" i="4"/>
  <c r="AF2755" i="4"/>
  <c r="AC2756" i="4"/>
  <c r="AF2756" i="4"/>
  <c r="AC2758" i="4"/>
  <c r="AF2758" i="4"/>
  <c r="AC2759" i="4"/>
  <c r="AF2759" i="4"/>
  <c r="AC2760" i="4"/>
  <c r="AF2760" i="4"/>
  <c r="AC2761" i="4"/>
  <c r="AF2761" i="4"/>
  <c r="AC2762" i="4"/>
  <c r="AF2762" i="4"/>
  <c r="AC2763" i="4"/>
  <c r="AF2763" i="4"/>
  <c r="AC2764" i="4"/>
  <c r="AF2764" i="4"/>
  <c r="AC2765" i="4"/>
  <c r="AF2765" i="4"/>
  <c r="AC2766" i="4"/>
  <c r="AF2766" i="4"/>
  <c r="AC2767" i="4"/>
  <c r="AF2767" i="4"/>
  <c r="AC2768" i="4"/>
  <c r="AF2768" i="4"/>
  <c r="AP47" i="7" l="1"/>
  <c r="AQ46" i="7"/>
  <c r="D2739" i="4"/>
  <c r="AD2763" i="4"/>
  <c r="AD2759" i="4"/>
  <c r="AD2752" i="4"/>
  <c r="AD2748" i="4"/>
  <c r="AD2764" i="4"/>
  <c r="AD2760" i="4"/>
  <c r="AD2755" i="4"/>
  <c r="AD2749" i="4"/>
  <c r="AD2765" i="4"/>
  <c r="AD2761" i="4"/>
  <c r="AD2756" i="4"/>
  <c r="AD2750" i="4"/>
  <c r="AD2746" i="4"/>
  <c r="AD2768" i="4"/>
  <c r="AD2767" i="4"/>
  <c r="AD2766" i="4"/>
  <c r="AD2762" i="4"/>
  <c r="AD2758" i="4"/>
  <c r="AD2751" i="4"/>
  <c r="AD2747" i="4"/>
  <c r="E327" i="6"/>
  <c r="F327" i="6" s="1"/>
  <c r="E326" i="6"/>
  <c r="F326" i="6" s="1"/>
  <c r="E325" i="6"/>
  <c r="F325" i="6" s="1"/>
  <c r="AQ47" i="7" l="1"/>
  <c r="AR46" i="7"/>
  <c r="AD2739" i="4"/>
  <c r="AV35" i="7" s="1"/>
  <c r="U1993" i="3"/>
  <c r="S1993" i="3"/>
  <c r="R1993" i="3"/>
  <c r="H1993" i="3"/>
  <c r="G1993" i="3"/>
  <c r="F1993" i="3"/>
  <c r="AS46" i="7" l="1"/>
  <c r="AR47" i="7"/>
  <c r="V1993" i="3"/>
  <c r="AE2869" i="4"/>
  <c r="P1993" i="3"/>
  <c r="AT46" i="7" l="1"/>
  <c r="AS47" i="7"/>
  <c r="AE2876" i="4"/>
  <c r="U1991" i="3"/>
  <c r="S1991" i="3"/>
  <c r="P1991" i="3"/>
  <c r="AU46" i="7" l="1"/>
  <c r="AT47" i="7"/>
  <c r="V1991" i="3"/>
  <c r="R1991" i="3"/>
  <c r="AV46" i="7" l="1"/>
  <c r="AU47" i="7"/>
  <c r="V2295" i="3"/>
  <c r="U2295" i="3"/>
  <c r="S2295" i="3"/>
  <c r="N2295" i="3"/>
  <c r="R2295" i="3" s="1"/>
  <c r="V2294" i="3"/>
  <c r="U2294" i="3"/>
  <c r="S2294" i="3"/>
  <c r="N2294" i="3"/>
  <c r="R2294" i="3" s="1"/>
  <c r="V2293" i="3"/>
  <c r="U2293" i="3"/>
  <c r="S2293" i="3"/>
  <c r="P2293" i="3"/>
  <c r="V2292" i="3"/>
  <c r="U2292" i="3"/>
  <c r="S2292" i="3"/>
  <c r="N2292" i="3"/>
  <c r="R2292" i="3" s="1"/>
  <c r="V2291" i="3"/>
  <c r="U2291" i="3"/>
  <c r="S2291" i="3"/>
  <c r="N2291" i="3"/>
  <c r="P2291" i="3" s="1"/>
  <c r="U2290" i="3"/>
  <c r="S2290" i="3"/>
  <c r="R2290" i="3"/>
  <c r="U2289" i="3"/>
  <c r="S2289" i="3"/>
  <c r="P2289" i="3"/>
  <c r="U2288" i="3"/>
  <c r="S2288" i="3"/>
  <c r="R2288" i="3"/>
  <c r="U2287" i="3"/>
  <c r="S2287" i="3"/>
  <c r="R2287" i="3"/>
  <c r="U2286" i="3"/>
  <c r="S2286" i="3"/>
  <c r="R2286" i="3"/>
  <c r="V2285" i="3"/>
  <c r="U2285" i="3"/>
  <c r="S2285" i="3"/>
  <c r="P2285" i="3"/>
  <c r="V2284" i="3"/>
  <c r="U2284" i="3"/>
  <c r="S2284" i="3"/>
  <c r="N2284" i="3"/>
  <c r="R2284" i="3" s="1"/>
  <c r="U2283" i="3"/>
  <c r="S2283" i="3"/>
  <c r="R2283" i="3"/>
  <c r="U2282" i="3"/>
  <c r="S2282" i="3"/>
  <c r="R2282" i="3"/>
  <c r="V2281" i="3"/>
  <c r="U2281" i="3"/>
  <c r="S2281" i="3"/>
  <c r="N2281" i="3"/>
  <c r="P2281" i="3" s="1"/>
  <c r="U2280" i="3"/>
  <c r="S2280" i="3"/>
  <c r="R2280" i="3"/>
  <c r="U2279" i="3"/>
  <c r="S2279" i="3"/>
  <c r="R2279" i="3"/>
  <c r="U2278" i="3"/>
  <c r="S2278" i="3"/>
  <c r="N2278" i="3"/>
  <c r="R2278" i="3" s="1"/>
  <c r="V2277" i="3"/>
  <c r="U2277" i="3"/>
  <c r="S2277" i="3"/>
  <c r="N2277" i="3"/>
  <c r="P2277" i="3" s="1"/>
  <c r="V2276" i="3"/>
  <c r="U2276" i="3"/>
  <c r="S2276" i="3"/>
  <c r="N2276" i="3"/>
  <c r="R2276" i="3" s="1"/>
  <c r="U2275" i="3"/>
  <c r="S2275" i="3"/>
  <c r="R2275" i="3"/>
  <c r="U2274" i="3"/>
  <c r="S2274" i="3"/>
  <c r="R2274" i="3"/>
  <c r="U2273" i="3"/>
  <c r="S2273" i="3"/>
  <c r="P2273" i="3"/>
  <c r="U2272" i="3"/>
  <c r="S2272" i="3"/>
  <c r="R2272" i="3"/>
  <c r="V2271" i="3"/>
  <c r="U2271" i="3"/>
  <c r="S2271" i="3"/>
  <c r="R2271" i="3"/>
  <c r="U2270" i="3"/>
  <c r="S2270" i="3"/>
  <c r="R2270" i="3"/>
  <c r="U2268" i="3"/>
  <c r="S2268" i="3"/>
  <c r="R2268" i="3"/>
  <c r="U2267" i="3"/>
  <c r="S2267" i="3"/>
  <c r="R2267" i="3"/>
  <c r="U2266" i="3"/>
  <c r="S2266" i="3"/>
  <c r="R2266" i="3"/>
  <c r="U2265" i="3"/>
  <c r="S2265" i="3"/>
  <c r="P2265" i="3"/>
  <c r="U2264" i="3"/>
  <c r="S2264" i="3"/>
  <c r="P2264" i="3"/>
  <c r="V2263" i="3"/>
  <c r="U2263" i="3"/>
  <c r="S2263" i="3"/>
  <c r="N2263" i="3"/>
  <c r="R2263" i="3" s="1"/>
  <c r="U2262" i="3"/>
  <c r="S2262" i="3"/>
  <c r="N2262" i="3"/>
  <c r="R2262" i="3" s="1"/>
  <c r="V2261" i="3"/>
  <c r="U2261" i="3"/>
  <c r="S2261" i="3"/>
  <c r="N2261" i="3"/>
  <c r="P2261" i="3" s="1"/>
  <c r="U2260" i="3"/>
  <c r="S2260" i="3"/>
  <c r="R2260" i="3"/>
  <c r="U2259" i="3"/>
  <c r="S2259" i="3"/>
  <c r="R2259" i="3"/>
  <c r="U2258" i="3"/>
  <c r="S2258" i="3"/>
  <c r="R2258" i="3"/>
  <c r="V2257" i="3"/>
  <c r="U2257" i="3"/>
  <c r="S2257" i="3"/>
  <c r="N2257" i="3"/>
  <c r="V2256" i="3"/>
  <c r="U2256" i="3"/>
  <c r="S2256" i="3"/>
  <c r="R2256" i="3"/>
  <c r="S2255" i="3"/>
  <c r="V2254" i="3"/>
  <c r="U2254" i="3"/>
  <c r="S2254" i="3"/>
  <c r="N2254" i="3"/>
  <c r="R2254" i="3" s="1"/>
  <c r="U2252" i="3"/>
  <c r="S2252" i="3"/>
  <c r="R2252" i="3"/>
  <c r="U2251" i="3"/>
  <c r="S2251" i="3"/>
  <c r="R2251" i="3"/>
  <c r="U2250" i="3"/>
  <c r="S2250" i="3"/>
  <c r="R2250" i="3"/>
  <c r="U2249" i="3"/>
  <c r="S2249" i="3"/>
  <c r="U2248" i="3"/>
  <c r="S2248" i="3"/>
  <c r="U2247" i="3"/>
  <c r="S2247" i="3"/>
  <c r="R2247" i="3"/>
  <c r="U2246" i="3"/>
  <c r="S2246" i="3"/>
  <c r="N2246" i="3"/>
  <c r="R2246" i="3" s="1"/>
  <c r="U2245" i="3"/>
  <c r="S2245" i="3"/>
  <c r="N2245" i="3"/>
  <c r="P2245" i="3" s="1"/>
  <c r="V2243" i="3"/>
  <c r="U2243" i="3"/>
  <c r="S2243" i="3"/>
  <c r="P2243" i="3"/>
  <c r="V2242" i="3"/>
  <c r="U2242" i="3"/>
  <c r="S2242" i="3"/>
  <c r="R2242" i="3"/>
  <c r="V2241" i="3"/>
  <c r="U2241" i="3"/>
  <c r="S2241" i="3"/>
  <c r="N2241" i="3"/>
  <c r="P2241" i="3" s="1"/>
  <c r="U2240" i="3"/>
  <c r="S2240" i="3"/>
  <c r="P2240" i="3"/>
  <c r="U2239" i="3"/>
  <c r="S2239" i="3"/>
  <c r="N2239" i="3"/>
  <c r="U2238" i="3"/>
  <c r="S2238" i="3"/>
  <c r="N2238" i="3"/>
  <c r="U2231" i="3"/>
  <c r="S2231" i="3"/>
  <c r="P2231" i="3"/>
  <c r="U2222" i="3"/>
  <c r="S2222" i="3"/>
  <c r="P2222" i="3"/>
  <c r="U2215" i="3"/>
  <c r="S2215" i="3"/>
  <c r="R2215" i="3"/>
  <c r="U2214" i="3"/>
  <c r="S2214" i="3"/>
  <c r="R2214" i="3"/>
  <c r="U2213" i="3"/>
  <c r="S2213" i="3"/>
  <c r="P2213" i="3"/>
  <c r="U2212" i="3"/>
  <c r="S2212" i="3"/>
  <c r="P2212" i="3"/>
  <c r="V2211" i="3"/>
  <c r="U2210" i="3"/>
  <c r="S2210" i="3"/>
  <c r="P2210" i="3"/>
  <c r="R2210" i="3"/>
  <c r="V2209" i="3"/>
  <c r="U2209" i="3"/>
  <c r="S2209" i="3"/>
  <c r="N2209" i="3"/>
  <c r="P2209" i="3" s="1"/>
  <c r="U2197" i="3"/>
  <c r="S2197" i="3"/>
  <c r="R2197" i="3"/>
  <c r="V2196" i="3"/>
  <c r="U2196" i="3"/>
  <c r="S2196" i="3"/>
  <c r="N2196" i="3"/>
  <c r="R2196" i="3" s="1"/>
  <c r="V2195" i="3"/>
  <c r="U2195" i="3"/>
  <c r="S2195" i="3"/>
  <c r="N2195" i="3"/>
  <c r="P2195" i="3" s="1"/>
  <c r="AE3067" i="4"/>
  <c r="U2194" i="3"/>
  <c r="S2194" i="3"/>
  <c r="P2194" i="3"/>
  <c r="V2193" i="3"/>
  <c r="U2193" i="3"/>
  <c r="S2193" i="3"/>
  <c r="N2193" i="3"/>
  <c r="R2193" i="3" s="1"/>
  <c r="V2192" i="3"/>
  <c r="U2192" i="3"/>
  <c r="S2192" i="3"/>
  <c r="N2192" i="3"/>
  <c r="R2192" i="3" s="1"/>
  <c r="V2191" i="3"/>
  <c r="U2191" i="3"/>
  <c r="V2190" i="3"/>
  <c r="U2190" i="3"/>
  <c r="S2190" i="3"/>
  <c r="N2190" i="3"/>
  <c r="R2190" i="3" s="1"/>
  <c r="AE3057" i="4"/>
  <c r="U2189" i="3"/>
  <c r="S2189" i="3"/>
  <c r="P2189" i="3"/>
  <c r="AE3062" i="4"/>
  <c r="U2188" i="3"/>
  <c r="S2188" i="3"/>
  <c r="R2188" i="3"/>
  <c r="AE3061" i="4"/>
  <c r="U2187" i="3"/>
  <c r="S2187" i="3"/>
  <c r="P2187" i="3"/>
  <c r="V2186" i="3"/>
  <c r="U2186" i="3"/>
  <c r="S2186" i="3"/>
  <c r="N2186" i="3"/>
  <c r="P2186" i="3" s="1"/>
  <c r="V2185" i="3"/>
  <c r="U2185" i="3"/>
  <c r="S2185" i="3"/>
  <c r="N2185" i="3"/>
  <c r="R2185" i="3" s="1"/>
  <c r="AE3060" i="4"/>
  <c r="U2184" i="3"/>
  <c r="S2184" i="3"/>
  <c r="P2184" i="3"/>
  <c r="AE3058" i="4"/>
  <c r="U2183" i="3"/>
  <c r="S2183" i="3"/>
  <c r="R2183" i="3"/>
  <c r="AE3059" i="4"/>
  <c r="U2182" i="3"/>
  <c r="S2182" i="3"/>
  <c r="P2182" i="3"/>
  <c r="U2181" i="3"/>
  <c r="S2181" i="3"/>
  <c r="U2180" i="3"/>
  <c r="S2180" i="3"/>
  <c r="U2179" i="3"/>
  <c r="S2179" i="3"/>
  <c r="U2178" i="3"/>
  <c r="S2178" i="3"/>
  <c r="U2177" i="3"/>
  <c r="S2177" i="3"/>
  <c r="U2176" i="3"/>
  <c r="S2176" i="3"/>
  <c r="AE3041" i="4"/>
  <c r="U2175" i="3"/>
  <c r="S2175" i="3"/>
  <c r="AE3040" i="4"/>
  <c r="U2174" i="3"/>
  <c r="S2174" i="3"/>
  <c r="R2174" i="3"/>
  <c r="U2173" i="3"/>
  <c r="S2173" i="3"/>
  <c r="P2173" i="3"/>
  <c r="V2172" i="3"/>
  <c r="U2172" i="3"/>
  <c r="S2172" i="3"/>
  <c r="N2172" i="3"/>
  <c r="P2172" i="3" s="1"/>
  <c r="V2127" i="3"/>
  <c r="U2127" i="3"/>
  <c r="S2127" i="3"/>
  <c r="N2127" i="3"/>
  <c r="P2127" i="3" s="1"/>
  <c r="AE3056" i="4"/>
  <c r="U2126" i="3"/>
  <c r="S2126" i="3"/>
  <c r="P2126" i="3"/>
  <c r="AE3055" i="4"/>
  <c r="V2124" i="3"/>
  <c r="AE3017" i="4"/>
  <c r="U2123" i="3"/>
  <c r="S2123" i="3"/>
  <c r="P2123" i="3"/>
  <c r="AE3039" i="4"/>
  <c r="U2122" i="3"/>
  <c r="S2122" i="3"/>
  <c r="R2122" i="3"/>
  <c r="AE3033" i="4"/>
  <c r="U2121" i="3"/>
  <c r="S2121" i="3"/>
  <c r="R2121" i="3"/>
  <c r="AE3066" i="4"/>
  <c r="U2120" i="3"/>
  <c r="S2120" i="3"/>
  <c r="N2120" i="3"/>
  <c r="R2120" i="3" s="1"/>
  <c r="V2119" i="3"/>
  <c r="U2119" i="3"/>
  <c r="S2119" i="3"/>
  <c r="P2119" i="3"/>
  <c r="V2118" i="3"/>
  <c r="U2118" i="3"/>
  <c r="S2118" i="3"/>
  <c r="R2118" i="3"/>
  <c r="AE3038" i="4"/>
  <c r="U2117" i="3"/>
  <c r="S2117" i="3"/>
  <c r="R2117" i="3"/>
  <c r="AE3037" i="4"/>
  <c r="U2116" i="3"/>
  <c r="S2116" i="3"/>
  <c r="R2116" i="3"/>
  <c r="AE3054" i="4"/>
  <c r="U2115" i="3"/>
  <c r="S2115" i="3"/>
  <c r="P2115" i="3"/>
  <c r="AE3053" i="4"/>
  <c r="U2114" i="3"/>
  <c r="S2114" i="3"/>
  <c r="P2114" i="3"/>
  <c r="V2113" i="3"/>
  <c r="U2113" i="3"/>
  <c r="S2113" i="3"/>
  <c r="N2113" i="3"/>
  <c r="R2113" i="3" s="1"/>
  <c r="V2112" i="3"/>
  <c r="U2112" i="3"/>
  <c r="S2112" i="3"/>
  <c r="N2112" i="3"/>
  <c r="P2112" i="3" s="1"/>
  <c r="AE3016" i="4"/>
  <c r="U2111" i="3"/>
  <c r="S2111" i="3"/>
  <c r="R2111" i="3"/>
  <c r="AE3030" i="4"/>
  <c r="U2110" i="3"/>
  <c r="S2110" i="3"/>
  <c r="R2110" i="3"/>
  <c r="AE3036" i="4"/>
  <c r="U2109" i="3"/>
  <c r="S2109" i="3"/>
  <c r="U2108" i="3"/>
  <c r="S2108" i="3"/>
  <c r="N2108" i="3"/>
  <c r="AE3015" i="4"/>
  <c r="U2107" i="3"/>
  <c r="S2107" i="3"/>
  <c r="P2107" i="3"/>
  <c r="AE3029" i="4"/>
  <c r="U2106" i="3"/>
  <c r="S2106" i="3"/>
  <c r="R2106" i="3"/>
  <c r="AE3013" i="4"/>
  <c r="U2105" i="3"/>
  <c r="S2105" i="3"/>
  <c r="U2104" i="3"/>
  <c r="S2104" i="3"/>
  <c r="P2104" i="3"/>
  <c r="V2103" i="3"/>
  <c r="U2103" i="3"/>
  <c r="S2103" i="3"/>
  <c r="N2103" i="3"/>
  <c r="R2103" i="3" s="1"/>
  <c r="V2102" i="3"/>
  <c r="U2102" i="3"/>
  <c r="S2102" i="3"/>
  <c r="N2102" i="3"/>
  <c r="R2102" i="3" s="1"/>
  <c r="V2101" i="3"/>
  <c r="U2101" i="3"/>
  <c r="S2101" i="3"/>
  <c r="N2101" i="3"/>
  <c r="R2101" i="3" s="1"/>
  <c r="AE3032" i="4"/>
  <c r="U2100" i="3"/>
  <c r="S2100" i="3"/>
  <c r="R2100" i="3"/>
  <c r="AE3034" i="4"/>
  <c r="U2099" i="3"/>
  <c r="S2099" i="3"/>
  <c r="R2099" i="3"/>
  <c r="AE3012" i="4"/>
  <c r="U2098" i="3"/>
  <c r="S2098" i="3"/>
  <c r="R2098" i="3"/>
  <c r="AE2998" i="4"/>
  <c r="U2097" i="3"/>
  <c r="S2097" i="3"/>
  <c r="P2097" i="3"/>
  <c r="V2096" i="3"/>
  <c r="U2096" i="3"/>
  <c r="S2096" i="3"/>
  <c r="N2096" i="3"/>
  <c r="R2096" i="3" s="1"/>
  <c r="U2095" i="3"/>
  <c r="S2095" i="3"/>
  <c r="P2095" i="3"/>
  <c r="V2094" i="3"/>
  <c r="U2094" i="3"/>
  <c r="S2094" i="3"/>
  <c r="N2094" i="3"/>
  <c r="R2094" i="3" s="1"/>
  <c r="U2093" i="3"/>
  <c r="S2093" i="3"/>
  <c r="P2093" i="3"/>
  <c r="AE3008" i="4"/>
  <c r="U2092" i="3"/>
  <c r="S2092" i="3"/>
  <c r="R2092" i="3"/>
  <c r="AE2997" i="4"/>
  <c r="U2091" i="3"/>
  <c r="S2091" i="3"/>
  <c r="R2091" i="3"/>
  <c r="AE2996" i="4"/>
  <c r="U2090" i="3"/>
  <c r="S2090" i="3"/>
  <c r="R2090" i="3"/>
  <c r="V2089" i="3"/>
  <c r="U2089" i="3"/>
  <c r="S2089" i="3"/>
  <c r="N2089" i="3"/>
  <c r="P2089" i="3" s="1"/>
  <c r="U2088" i="3"/>
  <c r="S2088" i="3"/>
  <c r="N2088" i="3"/>
  <c r="R2088" i="3" s="1"/>
  <c r="U2087" i="3"/>
  <c r="S2087" i="3"/>
  <c r="N2087" i="3"/>
  <c r="P2087" i="3" s="1"/>
  <c r="U2086" i="3"/>
  <c r="S2086" i="3"/>
  <c r="N2086" i="3"/>
  <c r="R2086" i="3" s="1"/>
  <c r="V2085" i="3"/>
  <c r="U2085" i="3"/>
  <c r="S2085" i="3"/>
  <c r="N2085" i="3"/>
  <c r="P2085" i="3" s="1"/>
  <c r="V2084" i="3"/>
  <c r="U2084" i="3"/>
  <c r="S2084" i="3"/>
  <c r="N2084" i="3"/>
  <c r="R2084" i="3" s="1"/>
  <c r="AE3031" i="4"/>
  <c r="U2082" i="3"/>
  <c r="S2082" i="3"/>
  <c r="R2082" i="3"/>
  <c r="AE3014" i="4"/>
  <c r="S2081" i="3"/>
  <c r="AE2995" i="4"/>
  <c r="U2079" i="3"/>
  <c r="S2079" i="3"/>
  <c r="AE2994" i="4"/>
  <c r="U2078" i="3"/>
  <c r="AE2993" i="4"/>
  <c r="U2077" i="3"/>
  <c r="S2077" i="3"/>
  <c r="P2077" i="3"/>
  <c r="V2076" i="3"/>
  <c r="U2076" i="3"/>
  <c r="S2076" i="3"/>
  <c r="N2076" i="3"/>
  <c r="R2076" i="3" s="1"/>
  <c r="AE2990" i="4"/>
  <c r="U2075" i="3"/>
  <c r="S2075" i="3"/>
  <c r="R2075" i="3"/>
  <c r="U2074" i="3"/>
  <c r="S2074" i="3"/>
  <c r="P2074" i="3"/>
  <c r="AE2979" i="4"/>
  <c r="U2073" i="3"/>
  <c r="S2073" i="3"/>
  <c r="P2073" i="3"/>
  <c r="AE2884" i="4"/>
  <c r="U2072" i="3"/>
  <c r="S2072" i="3"/>
  <c r="N2072" i="3"/>
  <c r="R2072" i="3" s="1"/>
  <c r="V2071" i="3"/>
  <c r="U2071" i="3"/>
  <c r="S2071" i="3"/>
  <c r="N2071" i="3"/>
  <c r="R2071" i="3" s="1"/>
  <c r="V2070" i="3"/>
  <c r="U2070" i="3"/>
  <c r="S2070" i="3"/>
  <c r="N2070" i="3"/>
  <c r="R2070" i="3" s="1"/>
  <c r="V2069" i="3"/>
  <c r="U2069" i="3"/>
  <c r="S2069" i="3"/>
  <c r="N2069" i="3"/>
  <c r="P2069" i="3" s="1"/>
  <c r="V2068" i="3"/>
  <c r="U2068" i="3"/>
  <c r="S2068" i="3"/>
  <c r="N2068" i="3"/>
  <c r="R2068" i="3" s="1"/>
  <c r="U2067" i="3"/>
  <c r="S2067" i="3"/>
  <c r="R2067" i="3"/>
  <c r="U2066" i="3"/>
  <c r="S2066" i="3"/>
  <c r="U2065" i="3"/>
  <c r="S2065" i="3"/>
  <c r="P2065" i="3"/>
  <c r="U2064" i="3"/>
  <c r="U2063" i="3"/>
  <c r="S2063" i="3"/>
  <c r="R2063" i="3"/>
  <c r="U2062" i="3"/>
  <c r="AE2948" i="4"/>
  <c r="U2061" i="3"/>
  <c r="S2061" i="3"/>
  <c r="P2061" i="3"/>
  <c r="V2060" i="3"/>
  <c r="U2060" i="3"/>
  <c r="AE2947" i="4"/>
  <c r="U2059" i="3"/>
  <c r="AE2946" i="4"/>
  <c r="U2058" i="3"/>
  <c r="S2058" i="3"/>
  <c r="P2058" i="3"/>
  <c r="AE2945" i="4"/>
  <c r="U2057" i="3"/>
  <c r="S2057" i="3"/>
  <c r="P2057" i="3"/>
  <c r="AE2965" i="4"/>
  <c r="U2056" i="3"/>
  <c r="S2056" i="3"/>
  <c r="R2056" i="3"/>
  <c r="AE2883" i="4"/>
  <c r="U2055" i="3"/>
  <c r="S2055" i="3"/>
  <c r="P2055" i="3"/>
  <c r="AE3063" i="4"/>
  <c r="U2054" i="3"/>
  <c r="S2054" i="3"/>
  <c r="P2054" i="3"/>
  <c r="AE3009" i="4"/>
  <c r="U2052" i="3"/>
  <c r="S2052" i="3"/>
  <c r="P2052" i="3"/>
  <c r="AE3001" i="4"/>
  <c r="U2051" i="3"/>
  <c r="S2051" i="3"/>
  <c r="R2051" i="3"/>
  <c r="V2050" i="3"/>
  <c r="U2050" i="3"/>
  <c r="S2050" i="3"/>
  <c r="N2050" i="3"/>
  <c r="P2050" i="3" s="1"/>
  <c r="V2049" i="3"/>
  <c r="U2049" i="3"/>
  <c r="S2049" i="3"/>
  <c r="N2049" i="3"/>
  <c r="R2049" i="3" s="1"/>
  <c r="AE2853" i="4"/>
  <c r="U2048" i="3"/>
  <c r="S2048" i="3"/>
  <c r="N2048" i="3"/>
  <c r="P2048" i="3" s="1"/>
  <c r="AE2944" i="4"/>
  <c r="U2047" i="3"/>
  <c r="S2047" i="3"/>
  <c r="R2047" i="3"/>
  <c r="AE2968" i="4"/>
  <c r="AE2942" i="4"/>
  <c r="U2045" i="3"/>
  <c r="AE2941" i="4"/>
  <c r="U2044" i="3"/>
  <c r="S2044" i="3"/>
  <c r="AE2943" i="4"/>
  <c r="U2043" i="3"/>
  <c r="S2043" i="3"/>
  <c r="R2043" i="3"/>
  <c r="AE2855" i="4"/>
  <c r="U2042" i="3"/>
  <c r="S2042" i="3"/>
  <c r="P2042" i="3"/>
  <c r="AE2991" i="4"/>
  <c r="U2041" i="3"/>
  <c r="S2041" i="3"/>
  <c r="P2041" i="3"/>
  <c r="AE2934" i="4"/>
  <c r="U2040" i="3"/>
  <c r="S2040" i="3"/>
  <c r="P2040" i="3"/>
  <c r="AE2933" i="4"/>
  <c r="U2039" i="3"/>
  <c r="S2039" i="3"/>
  <c r="R2039" i="3"/>
  <c r="AE2932" i="4"/>
  <c r="U2038" i="3"/>
  <c r="S2038" i="3"/>
  <c r="P2038" i="3"/>
  <c r="V2037" i="3"/>
  <c r="U2037" i="3"/>
  <c r="S2037" i="3"/>
  <c r="N2037" i="3"/>
  <c r="R2037" i="3" s="1"/>
  <c r="AE2903" i="4"/>
  <c r="U2036" i="3"/>
  <c r="S2036" i="3"/>
  <c r="N2036" i="3"/>
  <c r="P2036" i="3" s="1"/>
  <c r="U2035" i="3"/>
  <c r="S2035" i="3"/>
  <c r="N2035" i="3"/>
  <c r="R2035" i="3" s="1"/>
  <c r="V2034" i="3"/>
  <c r="U2034" i="3"/>
  <c r="S2034" i="3"/>
  <c r="N2034" i="3"/>
  <c r="R2034" i="3" s="1"/>
  <c r="AE2920" i="4"/>
  <c r="AE2919" i="4"/>
  <c r="AE2902" i="4"/>
  <c r="U2029" i="3"/>
  <c r="S2029" i="3"/>
  <c r="R2029" i="3"/>
  <c r="AE2901" i="4"/>
  <c r="U2028" i="3"/>
  <c r="S2028" i="3"/>
  <c r="P2028" i="3"/>
  <c r="AE2912" i="4"/>
  <c r="AE2911" i="4"/>
  <c r="U2026" i="3"/>
  <c r="S2026" i="3"/>
  <c r="AE2910" i="4"/>
  <c r="U2025" i="3"/>
  <c r="S2025" i="3"/>
  <c r="R2025" i="3"/>
  <c r="AE2882" i="4"/>
  <c r="U2024" i="3"/>
  <c r="S2024" i="3"/>
  <c r="P2024" i="3"/>
  <c r="V2023" i="3"/>
  <c r="U2023" i="3"/>
  <c r="S2023" i="3"/>
  <c r="N2023" i="3"/>
  <c r="R2023" i="3" s="1"/>
  <c r="V2022" i="3"/>
  <c r="U2022" i="3"/>
  <c r="S2022" i="3"/>
  <c r="N2022" i="3"/>
  <c r="P2022" i="3" s="1"/>
  <c r="AE2935" i="4"/>
  <c r="U2021" i="3"/>
  <c r="S2021" i="3"/>
  <c r="R2021" i="3"/>
  <c r="P2021" i="3"/>
  <c r="AE2914" i="4"/>
  <c r="U2020" i="3"/>
  <c r="S2020" i="3"/>
  <c r="P2020" i="3"/>
  <c r="AE2913" i="4"/>
  <c r="U2019" i="3"/>
  <c r="S2019" i="3"/>
  <c r="R2019" i="3"/>
  <c r="V2018" i="3"/>
  <c r="U2018" i="3"/>
  <c r="S2018" i="3"/>
  <c r="N2018" i="3"/>
  <c r="P2018" i="3" s="1"/>
  <c r="AE2899" i="4"/>
  <c r="U2017" i="3"/>
  <c r="S2017" i="3"/>
  <c r="AE2898" i="4"/>
  <c r="U2016" i="3"/>
  <c r="S2016" i="3"/>
  <c r="AE2881" i="4"/>
  <c r="U2015" i="3"/>
  <c r="S2015" i="3"/>
  <c r="V2014" i="3"/>
  <c r="U2014" i="3"/>
  <c r="S2014" i="3"/>
  <c r="N2014" i="3"/>
  <c r="P2014" i="3" s="1"/>
  <c r="AE2873" i="4"/>
  <c r="U2013" i="3"/>
  <c r="S2013" i="3"/>
  <c r="R2013" i="3"/>
  <c r="AE2872" i="4"/>
  <c r="U2012" i="3"/>
  <c r="S2012" i="3"/>
  <c r="P2012" i="3"/>
  <c r="AE2964" i="4"/>
  <c r="U2011" i="3"/>
  <c r="S2011" i="3"/>
  <c r="R2011" i="3"/>
  <c r="U2010" i="3"/>
  <c r="S2010" i="3"/>
  <c r="P2010" i="3"/>
  <c r="AE2962" i="4"/>
  <c r="U2009" i="3"/>
  <c r="S2009" i="3"/>
  <c r="R2009" i="3"/>
  <c r="AE2874" i="4"/>
  <c r="U2008" i="3"/>
  <c r="S2008" i="3"/>
  <c r="P2008" i="3"/>
  <c r="V2007" i="3"/>
  <c r="U2007" i="3"/>
  <c r="S2007" i="3"/>
  <c r="N2007" i="3"/>
  <c r="R2007" i="3" s="1"/>
  <c r="V2006" i="3"/>
  <c r="U2006" i="3"/>
  <c r="S2006" i="3"/>
  <c r="N2006" i="3"/>
  <c r="P2006" i="3" s="1"/>
  <c r="U2005" i="3"/>
  <c r="S2005" i="3"/>
  <c r="R2005" i="3"/>
  <c r="U2004" i="3"/>
  <c r="S2004" i="3"/>
  <c r="P2004" i="3"/>
  <c r="U2003" i="3"/>
  <c r="S2003" i="3"/>
  <c r="R2003" i="3"/>
  <c r="V2002" i="3"/>
  <c r="U2002" i="3"/>
  <c r="S2002" i="3"/>
  <c r="P2002" i="3"/>
  <c r="V2001" i="3"/>
  <c r="U2001" i="3"/>
  <c r="S2001" i="3"/>
  <c r="N2001" i="3"/>
  <c r="R2001" i="3" s="1"/>
  <c r="V2000" i="3"/>
  <c r="U2000" i="3"/>
  <c r="S2000" i="3"/>
  <c r="N2000" i="3"/>
  <c r="P2000" i="3" s="1"/>
  <c r="AE2930" i="4"/>
  <c r="U1999" i="3"/>
  <c r="S1999" i="3"/>
  <c r="R1999" i="3"/>
  <c r="AE2879" i="4"/>
  <c r="U1998" i="3"/>
  <c r="S1998" i="3"/>
  <c r="P1998" i="3"/>
  <c r="AE2878" i="4"/>
  <c r="U1997" i="3"/>
  <c r="S1997" i="3"/>
  <c r="R1997" i="3"/>
  <c r="P1997" i="3"/>
  <c r="V1996" i="3"/>
  <c r="U1996" i="3"/>
  <c r="S1996" i="3"/>
  <c r="N1996" i="3"/>
  <c r="R1996" i="3" s="1"/>
  <c r="V1995" i="3"/>
  <c r="U1995" i="3"/>
  <c r="S1995" i="3"/>
  <c r="N1995" i="3"/>
  <c r="R1995" i="3" s="1"/>
  <c r="AE2871" i="4"/>
  <c r="U1994" i="3"/>
  <c r="S1994" i="3"/>
  <c r="P1994" i="3"/>
  <c r="V1992" i="3"/>
  <c r="U1992" i="3"/>
  <c r="S1992" i="3"/>
  <c r="R1992" i="3"/>
  <c r="AE2803" i="4"/>
  <c r="U1990" i="3"/>
  <c r="S1990" i="3"/>
  <c r="N1990" i="3"/>
  <c r="P1990" i="3" s="1"/>
  <c r="AE2832" i="4"/>
  <c r="U1988" i="3"/>
  <c r="S1988" i="3"/>
  <c r="P1988" i="3"/>
  <c r="V1987" i="3"/>
  <c r="U1987" i="3"/>
  <c r="S1987" i="3"/>
  <c r="N1987" i="3"/>
  <c r="P1987" i="3" s="1"/>
  <c r="V1986" i="3"/>
  <c r="U1986" i="3"/>
  <c r="S1986" i="3"/>
  <c r="N1986" i="3"/>
  <c r="P1986" i="3" s="1"/>
  <c r="AW46" i="7" l="1"/>
  <c r="AV47" i="7"/>
  <c r="R2239" i="3"/>
  <c r="L2239" i="3"/>
  <c r="V2239" i="3" s="1"/>
  <c r="R2238" i="3"/>
  <c r="L2238" i="3"/>
  <c r="V2238" i="3" s="1"/>
  <c r="V2303" i="3"/>
  <c r="V2296" i="3"/>
  <c r="V2304" i="3"/>
  <c r="V2297" i="3"/>
  <c r="V2305" i="3"/>
  <c r="V2298" i="3"/>
  <c r="V2306" i="3"/>
  <c r="V2299" i="3"/>
  <c r="V2307" i="3"/>
  <c r="V2300" i="3"/>
  <c r="V2301" i="3"/>
  <c r="V2302" i="3"/>
  <c r="V2286" i="3"/>
  <c r="V2287" i="3"/>
  <c r="V2288" i="3"/>
  <c r="V2289" i="3"/>
  <c r="V2290" i="3"/>
  <c r="V2215" i="3"/>
  <c r="V2222" i="3"/>
  <c r="V2231" i="3"/>
  <c r="V2248" i="3"/>
  <c r="V2253" i="3"/>
  <c r="V2244" i="3"/>
  <c r="V2245" i="3"/>
  <c r="V2246" i="3"/>
  <c r="V2247" i="3"/>
  <c r="AE2961" i="4"/>
  <c r="AE3065" i="4"/>
  <c r="AE3052" i="4"/>
  <c r="AE3064" i="4"/>
  <c r="AE3019" i="4"/>
  <c r="V2197" i="3"/>
  <c r="V2255" i="3"/>
  <c r="V2258" i="3"/>
  <c r="V2259" i="3"/>
  <c r="V2260" i="3"/>
  <c r="V2262" i="3"/>
  <c r="V2264" i="3"/>
  <c r="V2265" i="3"/>
  <c r="V2266" i="3"/>
  <c r="V2267" i="3"/>
  <c r="AE3042" i="4"/>
  <c r="V2268" i="3"/>
  <c r="V2249" i="3"/>
  <c r="V2250" i="3"/>
  <c r="V2251" i="3"/>
  <c r="V2252" i="3"/>
  <c r="V2269" i="3"/>
  <c r="V2270" i="3"/>
  <c r="V2272" i="3"/>
  <c r="V2273" i="3"/>
  <c r="V2274" i="3"/>
  <c r="V2275" i="3"/>
  <c r="V2278" i="3"/>
  <c r="V2279" i="3"/>
  <c r="V2280" i="3"/>
  <c r="V2282" i="3"/>
  <c r="V2283" i="3"/>
  <c r="AE2999" i="4"/>
  <c r="AE3000" i="4"/>
  <c r="V2240" i="3"/>
  <c r="V2097" i="3"/>
  <c r="V2062" i="3"/>
  <c r="AE2969" i="4"/>
  <c r="V2063" i="3"/>
  <c r="AE2970" i="4"/>
  <c r="V2086" i="3"/>
  <c r="V2087" i="3"/>
  <c r="V2088" i="3"/>
  <c r="V2090" i="3"/>
  <c r="V2091" i="3"/>
  <c r="V2092" i="3"/>
  <c r="V2093" i="3"/>
  <c r="V2095" i="3"/>
  <c r="AE2938" i="4"/>
  <c r="V2098" i="3"/>
  <c r="V2099" i="3"/>
  <c r="V2100" i="3"/>
  <c r="V2104" i="3"/>
  <c r="AE2980" i="4"/>
  <c r="P2108" i="3"/>
  <c r="L2108" i="3"/>
  <c r="V2108" i="3" s="1"/>
  <c r="V2125" i="3"/>
  <c r="V2126" i="3"/>
  <c r="V2173" i="3"/>
  <c r="V2174" i="3"/>
  <c r="V2175" i="3"/>
  <c r="V2176" i="3"/>
  <c r="V2177" i="3"/>
  <c r="V2178" i="3"/>
  <c r="V2179" i="3"/>
  <c r="V2180" i="3"/>
  <c r="V2181" i="3"/>
  <c r="V2182" i="3"/>
  <c r="V2183" i="3"/>
  <c r="V2184" i="3"/>
  <c r="V2187" i="3"/>
  <c r="V2188" i="3"/>
  <c r="V2189" i="3"/>
  <c r="V2066" i="3"/>
  <c r="AE2973" i="4"/>
  <c r="V2067" i="3"/>
  <c r="AE2974" i="4"/>
  <c r="V2074" i="3"/>
  <c r="AE2975" i="4"/>
  <c r="V2075" i="3"/>
  <c r="V2054" i="3"/>
  <c r="V2064" i="3"/>
  <c r="AE2972" i="4"/>
  <c r="V2065" i="3"/>
  <c r="AE2971" i="4"/>
  <c r="V2109" i="3"/>
  <c r="V2110" i="3"/>
  <c r="V2111" i="3"/>
  <c r="V2114" i="3"/>
  <c r="V2115" i="3"/>
  <c r="V2116" i="3"/>
  <c r="V2117" i="3"/>
  <c r="V2120" i="3"/>
  <c r="V2121" i="3"/>
  <c r="V2122" i="3"/>
  <c r="V2123" i="3"/>
  <c r="V2194" i="3"/>
  <c r="AE2978" i="4"/>
  <c r="AE2960" i="4"/>
  <c r="AE2977" i="4"/>
  <c r="V2010" i="3"/>
  <c r="AE2963" i="4"/>
  <c r="V2105" i="3"/>
  <c r="V2106" i="3"/>
  <c r="V2107" i="3"/>
  <c r="V2210" i="3"/>
  <c r="V2212" i="3"/>
  <c r="V2213" i="3"/>
  <c r="V2214" i="3"/>
  <c r="AE2915" i="4"/>
  <c r="AE2916" i="4"/>
  <c r="AE2931" i="4"/>
  <c r="V2031" i="3"/>
  <c r="AE2900" i="4"/>
  <c r="V2030" i="3"/>
  <c r="V2079" i="3"/>
  <c r="V2081" i="3"/>
  <c r="V2082" i="3"/>
  <c r="R2264" i="3"/>
  <c r="V2077" i="3"/>
  <c r="V2035" i="3"/>
  <c r="AE2854" i="4"/>
  <c r="V2041" i="3"/>
  <c r="V2078" i="3"/>
  <c r="V2073" i="3"/>
  <c r="V2013" i="3"/>
  <c r="P2279" i="3"/>
  <c r="V2059" i="3"/>
  <c r="P2082" i="3"/>
  <c r="R2243" i="3"/>
  <c r="AE2850" i="4"/>
  <c r="AE2858" i="4"/>
  <c r="AE2857" i="4"/>
  <c r="AE2851" i="4"/>
  <c r="P2259" i="3"/>
  <c r="V2051" i="3"/>
  <c r="V2052" i="3"/>
  <c r="V2055" i="3"/>
  <c r="V2058" i="3"/>
  <c r="V2061" i="3"/>
  <c r="V2072" i="3"/>
  <c r="P2075" i="3"/>
  <c r="P2215" i="3"/>
  <c r="P2247" i="3"/>
  <c r="P2275" i="3"/>
  <c r="R2054" i="3"/>
  <c r="R2194" i="3"/>
  <c r="R2291" i="3"/>
  <c r="V2017" i="3"/>
  <c r="V2045" i="3"/>
  <c r="R2126" i="3"/>
  <c r="R2240" i="3"/>
  <c r="P2268" i="3"/>
  <c r="P2280" i="3"/>
  <c r="P2292" i="3"/>
  <c r="R1986" i="3"/>
  <c r="V1989" i="3"/>
  <c r="AE2837" i="4"/>
  <c r="V2036" i="3"/>
  <c r="V2042" i="3"/>
  <c r="V2043" i="3"/>
  <c r="V2044" i="3"/>
  <c r="V2046" i="3"/>
  <c r="V2047" i="3"/>
  <c r="V2048" i="3"/>
  <c r="P2106" i="3"/>
  <c r="P2263" i="3"/>
  <c r="AE2840" i="4"/>
  <c r="V2005" i="3"/>
  <c r="V2011" i="3"/>
  <c r="V2025" i="3"/>
  <c r="V2056" i="3"/>
  <c r="V2057" i="3"/>
  <c r="P2192" i="3"/>
  <c r="P2252" i="3"/>
  <c r="P2284" i="3"/>
  <c r="R2041" i="3"/>
  <c r="P2098" i="3"/>
  <c r="P2111" i="3"/>
  <c r="P2174" i="3"/>
  <c r="P2188" i="3"/>
  <c r="P2196" i="3"/>
  <c r="P2238" i="3"/>
  <c r="P2271" i="3"/>
  <c r="P2288" i="3"/>
  <c r="R1990" i="3"/>
  <c r="V2015" i="3"/>
  <c r="P2025" i="3"/>
  <c r="V2028" i="3"/>
  <c r="V2033" i="3"/>
  <c r="P2090" i="3"/>
  <c r="P2122" i="3"/>
  <c r="R2189" i="3"/>
  <c r="P2197" i="3"/>
  <c r="P2214" i="3"/>
  <c r="P2239" i="3"/>
  <c r="P2251" i="3"/>
  <c r="P2256" i="3"/>
  <c r="P2260" i="3"/>
  <c r="P2267" i="3"/>
  <c r="P2272" i="3"/>
  <c r="P2276" i="3"/>
  <c r="P2283" i="3"/>
  <c r="V2032" i="3"/>
  <c r="V2009" i="3"/>
  <c r="V2038" i="3"/>
  <c r="V2039" i="3"/>
  <c r="V2040" i="3"/>
  <c r="R2114" i="3"/>
  <c r="P2037" i="3"/>
  <c r="V2029" i="3"/>
  <c r="R2038" i="3"/>
  <c r="R2050" i="3"/>
  <c r="P2067" i="3"/>
  <c r="R2107" i="3"/>
  <c r="R2112" i="3"/>
  <c r="R2123" i="3"/>
  <c r="R2173" i="3"/>
  <c r="R2182" i="3"/>
  <c r="P2287" i="3"/>
  <c r="P2295" i="3"/>
  <c r="P2009" i="3"/>
  <c r="P2013" i="3"/>
  <c r="V2019" i="3"/>
  <c r="V2020" i="3"/>
  <c r="V2024" i="3"/>
  <c r="R2058" i="3"/>
  <c r="P2063" i="3"/>
  <c r="R2074" i="3"/>
  <c r="P2086" i="3"/>
  <c r="R2095" i="3"/>
  <c r="R2108" i="3"/>
  <c r="V2004" i="3"/>
  <c r="P2005" i="3"/>
  <c r="V2016" i="3"/>
  <c r="V2008" i="3"/>
  <c r="V2012" i="3"/>
  <c r="V2021" i="3"/>
  <c r="V2026" i="3"/>
  <c r="V2027" i="3"/>
  <c r="P2071" i="3"/>
  <c r="R2087" i="3"/>
  <c r="P2094" i="3"/>
  <c r="R2186" i="3"/>
  <c r="P2193" i="3"/>
  <c r="R2212" i="3"/>
  <c r="R2222" i="3"/>
  <c r="P2242" i="3"/>
  <c r="P2246" i="3"/>
  <c r="P2250" i="3"/>
  <c r="P2254" i="3"/>
  <c r="P2258" i="3"/>
  <c r="P2262" i="3"/>
  <c r="P2266" i="3"/>
  <c r="P2270" i="3"/>
  <c r="P2274" i="3"/>
  <c r="P2278" i="3"/>
  <c r="P2282" i="3"/>
  <c r="P2286" i="3"/>
  <c r="P2290" i="3"/>
  <c r="P2294" i="3"/>
  <c r="V1999" i="3"/>
  <c r="R1987" i="3"/>
  <c r="V1988" i="3"/>
  <c r="V1990" i="3"/>
  <c r="R1994" i="3"/>
  <c r="R1998" i="3"/>
  <c r="R2010" i="3"/>
  <c r="R2022" i="3"/>
  <c r="P2029" i="3"/>
  <c r="P2034" i="3"/>
  <c r="R2042" i="3"/>
  <c r="P2049" i="3"/>
  <c r="R2055" i="3"/>
  <c r="P2070" i="3"/>
  <c r="P2091" i="3"/>
  <c r="P2099" i="3"/>
  <c r="P2103" i="3"/>
  <c r="P2113" i="3"/>
  <c r="R2115" i="3"/>
  <c r="P2118" i="3"/>
  <c r="R2127" i="3"/>
  <c r="P2185" i="3"/>
  <c r="V1994" i="3"/>
  <c r="V1998" i="3"/>
  <c r="P1992" i="3"/>
  <c r="V1997" i="3"/>
  <c r="P2001" i="3"/>
  <c r="R2014" i="3"/>
  <c r="P2101" i="3"/>
  <c r="R2104" i="3"/>
  <c r="P2117" i="3"/>
  <c r="R2119" i="3"/>
  <c r="R2018" i="3"/>
  <c r="R2002" i="3"/>
  <c r="R2006" i="3"/>
  <c r="P1996" i="3"/>
  <c r="R1988" i="3"/>
  <c r="P1995" i="3"/>
  <c r="P1999" i="3"/>
  <c r="R2000" i="3"/>
  <c r="P2003" i="3"/>
  <c r="R2004" i="3"/>
  <c r="P2007" i="3"/>
  <c r="R2008" i="3"/>
  <c r="P2011" i="3"/>
  <c r="R2012" i="3"/>
  <c r="P2019" i="3"/>
  <c r="R2020" i="3"/>
  <c r="P2023" i="3"/>
  <c r="R2024" i="3"/>
  <c r="R2028" i="3"/>
  <c r="P2035" i="3"/>
  <c r="R2036" i="3"/>
  <c r="P2039" i="3"/>
  <c r="R2040" i="3"/>
  <c r="P2043" i="3"/>
  <c r="P2047" i="3"/>
  <c r="R2048" i="3"/>
  <c r="P2051" i="3"/>
  <c r="R2052" i="3"/>
  <c r="P2056" i="3"/>
  <c r="R2057" i="3"/>
  <c r="R2061" i="3"/>
  <c r="R2065" i="3"/>
  <c r="P2068" i="3"/>
  <c r="R2069" i="3"/>
  <c r="P2072" i="3"/>
  <c r="R2073" i="3"/>
  <c r="P2076" i="3"/>
  <c r="R2077" i="3"/>
  <c r="P2084" i="3"/>
  <c r="R2085" i="3"/>
  <c r="P2088" i="3"/>
  <c r="R2089" i="3"/>
  <c r="P2092" i="3"/>
  <c r="R2093" i="3"/>
  <c r="P2096" i="3"/>
  <c r="R2097" i="3"/>
  <c r="P2100" i="3"/>
  <c r="P2102" i="3"/>
  <c r="P2110" i="3"/>
  <c r="R2105" i="3"/>
  <c r="P2105" i="3"/>
  <c r="R2109" i="3"/>
  <c r="P2109" i="3"/>
  <c r="P2116" i="3"/>
  <c r="P2120" i="3"/>
  <c r="R2172" i="3"/>
  <c r="P2183" i="3"/>
  <c r="R2184" i="3"/>
  <c r="R2187" i="3"/>
  <c r="P2190" i="3"/>
  <c r="R2195" i="3"/>
  <c r="R2209" i="3"/>
  <c r="R2213" i="3"/>
  <c r="R2231" i="3"/>
  <c r="R2241" i="3"/>
  <c r="R2245" i="3"/>
  <c r="R2257" i="3"/>
  <c r="R2261" i="3"/>
  <c r="R2265" i="3"/>
  <c r="R2273" i="3"/>
  <c r="R2277" i="3"/>
  <c r="R2281" i="3"/>
  <c r="R2285" i="3"/>
  <c r="R2289" i="3"/>
  <c r="R2293" i="3"/>
  <c r="F2717" i="4"/>
  <c r="G2717" i="4"/>
  <c r="H2717" i="4"/>
  <c r="I2717" i="4"/>
  <c r="X2717" i="4"/>
  <c r="AA2717" i="4" s="1"/>
  <c r="AC2718" i="4"/>
  <c r="AD2718" i="4" s="1"/>
  <c r="AE2718" i="4"/>
  <c r="AF2718" i="4"/>
  <c r="AC2719" i="4"/>
  <c r="AD2719" i="4" s="1"/>
  <c r="AE2719" i="4"/>
  <c r="AF2719" i="4"/>
  <c r="AC2720" i="4"/>
  <c r="AD2720" i="4" s="1"/>
  <c r="AE2720" i="4"/>
  <c r="AF2720" i="4"/>
  <c r="AC2723" i="4"/>
  <c r="AF2723" i="4"/>
  <c r="AC2724" i="4"/>
  <c r="AF2724" i="4"/>
  <c r="AC2726" i="4"/>
  <c r="AF2726" i="4"/>
  <c r="AC2727" i="4"/>
  <c r="AF2727" i="4"/>
  <c r="AC2728" i="4"/>
  <c r="AF2728" i="4"/>
  <c r="AC2729" i="4"/>
  <c r="AF2729" i="4"/>
  <c r="AC2730" i="4"/>
  <c r="AF2730" i="4"/>
  <c r="AC2731" i="4"/>
  <c r="AF2731" i="4"/>
  <c r="AC2732" i="4"/>
  <c r="AF2732" i="4"/>
  <c r="AC2733" i="4"/>
  <c r="AF2733" i="4"/>
  <c r="AC2734" i="4"/>
  <c r="AF2734" i="4"/>
  <c r="AC2735" i="4"/>
  <c r="AF2735" i="4"/>
  <c r="AC2736" i="4"/>
  <c r="AF2736" i="4"/>
  <c r="AC2737" i="4"/>
  <c r="AF2737" i="4"/>
  <c r="AX46" i="7" l="1"/>
  <c r="AW47" i="7"/>
  <c r="D2717" i="4"/>
  <c r="AD2726" i="4"/>
  <c r="AD2723" i="4"/>
  <c r="AD2724" i="4"/>
  <c r="AD2727" i="4"/>
  <c r="AD2735" i="4"/>
  <c r="AD2731" i="4"/>
  <c r="AD2734" i="4"/>
  <c r="AD2730" i="4"/>
  <c r="AD2728" i="4"/>
  <c r="AD2736" i="4"/>
  <c r="AD2732" i="4"/>
  <c r="AD2737" i="4"/>
  <c r="AD2733" i="4"/>
  <c r="AD2729" i="4"/>
  <c r="E324" i="6"/>
  <c r="F324" i="6" s="1"/>
  <c r="E323" i="6"/>
  <c r="F323" i="6" s="1"/>
  <c r="E322" i="6"/>
  <c r="F322" i="6" s="1"/>
  <c r="AY46" i="7" l="1"/>
  <c r="AX47" i="7"/>
  <c r="AD2717" i="4"/>
  <c r="AU35" i="7" s="1"/>
  <c r="AZ46" i="7" l="1"/>
  <c r="AY47" i="7"/>
  <c r="O1972" i="3"/>
  <c r="O1960" i="3"/>
  <c r="O1958" i="3"/>
  <c r="O1954" i="3"/>
  <c r="O1947" i="3"/>
  <c r="AZ47" i="7" l="1"/>
  <c r="BA46" i="7"/>
  <c r="BA47" i="7" s="1"/>
  <c r="AC2713" i="4"/>
  <c r="AF2713" i="4"/>
  <c r="AC2714" i="4"/>
  <c r="AF2714" i="4"/>
  <c r="AC2715" i="4"/>
  <c r="AF2715" i="4"/>
  <c r="F2695" i="4"/>
  <c r="G2695" i="4"/>
  <c r="H2695" i="4"/>
  <c r="I2695" i="4"/>
  <c r="X2695" i="4"/>
  <c r="AA2695" i="4" s="1"/>
  <c r="AC2696" i="4"/>
  <c r="AD2696" i="4" s="1"/>
  <c r="AE2696" i="4"/>
  <c r="AF2696" i="4"/>
  <c r="AC2702" i="4"/>
  <c r="AF2702" i="4"/>
  <c r="AC2703" i="4"/>
  <c r="AF2703" i="4"/>
  <c r="AC2704" i="4"/>
  <c r="AF2704" i="4"/>
  <c r="AC2706" i="4"/>
  <c r="AF2706" i="4"/>
  <c r="AC2707" i="4"/>
  <c r="AF2707" i="4"/>
  <c r="AC2708" i="4"/>
  <c r="AF2708" i="4"/>
  <c r="AC2709" i="4"/>
  <c r="AF2709" i="4"/>
  <c r="AC2710" i="4"/>
  <c r="AF2710" i="4"/>
  <c r="AC2711" i="4"/>
  <c r="AF2711" i="4"/>
  <c r="AC2712" i="4"/>
  <c r="AF2712" i="4"/>
  <c r="AD2713" i="4" l="1"/>
  <c r="AD2714" i="4"/>
  <c r="AD2715" i="4"/>
  <c r="AD2708" i="4"/>
  <c r="AD2703" i="4"/>
  <c r="AD2709" i="4"/>
  <c r="AD2704" i="4"/>
  <c r="AD2710" i="4"/>
  <c r="AD2706" i="4"/>
  <c r="AD2712" i="4"/>
  <c r="AD2711" i="4"/>
  <c r="AD2707" i="4"/>
  <c r="AD2702" i="4"/>
  <c r="D2695" i="4"/>
  <c r="E321" i="6"/>
  <c r="F321" i="6" s="1"/>
  <c r="E320" i="6"/>
  <c r="F320" i="6" s="1"/>
  <c r="E319" i="6"/>
  <c r="F319" i="6" s="1"/>
  <c r="E318" i="6"/>
  <c r="F318" i="6" s="1"/>
  <c r="AD2695" i="4" l="1"/>
  <c r="AT35" i="7" s="1"/>
  <c r="O1937" i="3" l="1"/>
  <c r="O1936" i="3"/>
  <c r="N1959" i="3"/>
  <c r="R1959" i="3" s="1"/>
  <c r="P1959" i="3" l="1"/>
  <c r="R1949" i="3"/>
  <c r="O1949" i="3"/>
  <c r="P1949" i="3" s="1"/>
  <c r="O1948" i="3"/>
  <c r="O1944" i="3"/>
  <c r="O1943" i="3"/>
  <c r="O1942" i="3"/>
  <c r="O1941" i="3"/>
  <c r="O1940" i="3"/>
  <c r="O1939" i="3"/>
  <c r="O1946" i="3"/>
  <c r="O1945" i="3"/>
  <c r="H1954" i="3" l="1"/>
  <c r="G1954" i="3"/>
  <c r="F1954" i="3"/>
  <c r="O1931" i="3" l="1"/>
  <c r="X2653" i="4" l="1"/>
  <c r="AA2653" i="4" s="1"/>
  <c r="F2653" i="4"/>
  <c r="G2653" i="4"/>
  <c r="H2653" i="4"/>
  <c r="I2653" i="4"/>
  <c r="AC2684" i="4"/>
  <c r="AF2684" i="4"/>
  <c r="AC2685" i="4"/>
  <c r="AF2685" i="4"/>
  <c r="AC2686" i="4"/>
  <c r="AF2686" i="4"/>
  <c r="AC2687" i="4"/>
  <c r="AF2687" i="4"/>
  <c r="AC2688" i="4"/>
  <c r="AF2688" i="4"/>
  <c r="AC2689" i="4"/>
  <c r="AF2689" i="4"/>
  <c r="AC2690" i="4"/>
  <c r="AF2690" i="4"/>
  <c r="AC2691" i="4"/>
  <c r="AF2691" i="4"/>
  <c r="AC2692" i="4"/>
  <c r="AF2692" i="4"/>
  <c r="AC2654" i="4"/>
  <c r="AD2654" i="4" s="1"/>
  <c r="AE2654" i="4"/>
  <c r="AF2654" i="4"/>
  <c r="AC2660" i="4"/>
  <c r="AF2660" i="4"/>
  <c r="AC2661" i="4"/>
  <c r="AF2661" i="4"/>
  <c r="AC2662" i="4"/>
  <c r="AF2662" i="4"/>
  <c r="AC2663" i="4"/>
  <c r="AF2663" i="4"/>
  <c r="AC2664" i="4"/>
  <c r="AF2664" i="4"/>
  <c r="AC2665" i="4"/>
  <c r="AF2665" i="4"/>
  <c r="AC2666" i="4"/>
  <c r="AF2666" i="4"/>
  <c r="AC2667" i="4"/>
  <c r="AF2667" i="4"/>
  <c r="AC2668" i="4"/>
  <c r="AF2668" i="4"/>
  <c r="AC2669" i="4"/>
  <c r="AF2669" i="4"/>
  <c r="AC2670" i="4"/>
  <c r="AF2670" i="4"/>
  <c r="AC2671" i="4"/>
  <c r="AF2671" i="4"/>
  <c r="AC2672" i="4"/>
  <c r="AF2672" i="4"/>
  <c r="AC2673" i="4"/>
  <c r="AF2673" i="4"/>
  <c r="AC2674" i="4"/>
  <c r="AF2674" i="4"/>
  <c r="AC2675" i="4"/>
  <c r="AF2675" i="4"/>
  <c r="AC2676" i="4"/>
  <c r="AF2676" i="4"/>
  <c r="AC2677" i="4"/>
  <c r="AF2677" i="4"/>
  <c r="AC2678" i="4"/>
  <c r="AF2678" i="4"/>
  <c r="AC2679" i="4"/>
  <c r="AF2679" i="4"/>
  <c r="AC2680" i="4"/>
  <c r="AF2680" i="4"/>
  <c r="AC2681" i="4"/>
  <c r="AF2681" i="4"/>
  <c r="AC2682" i="4"/>
  <c r="AF2682" i="4"/>
  <c r="AC2683" i="4"/>
  <c r="AF2683" i="4"/>
  <c r="AD2682" i="4" l="1"/>
  <c r="AD2678" i="4"/>
  <c r="AD2674" i="4"/>
  <c r="AD2670" i="4"/>
  <c r="AD2692" i="4"/>
  <c r="AD2688" i="4"/>
  <c r="AD2684" i="4"/>
  <c r="D2653" i="4"/>
  <c r="AD2667" i="4"/>
  <c r="AD2663" i="4"/>
  <c r="AD2689" i="4"/>
  <c r="AD2685" i="4"/>
  <c r="AD2690" i="4"/>
  <c r="AD2686" i="4"/>
  <c r="AD2691" i="4"/>
  <c r="AD2687" i="4"/>
  <c r="AD2681" i="4"/>
  <c r="AD2677" i="4"/>
  <c r="AD2673" i="4"/>
  <c r="AD2669" i="4"/>
  <c r="AD2666" i="4"/>
  <c r="AD2662" i="4"/>
  <c r="AD2683" i="4"/>
  <c r="AD2679" i="4"/>
  <c r="AD2675" i="4"/>
  <c r="AD2671" i="4"/>
  <c r="AD2664" i="4"/>
  <c r="AD2660" i="4"/>
  <c r="AD2680" i="4"/>
  <c r="AD2676" i="4"/>
  <c r="AD2672" i="4"/>
  <c r="AD2668" i="4"/>
  <c r="AD2665" i="4"/>
  <c r="AD2661" i="4"/>
  <c r="AD2653" i="4" l="1"/>
  <c r="AS35" i="7" s="1"/>
  <c r="E317" i="6" l="1"/>
  <c r="F317" i="6" s="1"/>
  <c r="E316" i="6"/>
  <c r="F316" i="6" s="1"/>
  <c r="E315" i="6"/>
  <c r="F315" i="6" s="1"/>
  <c r="E314" i="6"/>
  <c r="F314" i="6" s="1"/>
  <c r="E313" i="6"/>
  <c r="F313" i="6" s="1"/>
  <c r="E312" i="6"/>
  <c r="F312" i="6" s="1"/>
  <c r="E311" i="6"/>
  <c r="F311" i="6" s="1"/>
  <c r="E310" i="6"/>
  <c r="F310" i="6" s="1"/>
  <c r="R1872" i="3" l="1"/>
  <c r="O1872" i="3"/>
  <c r="P1872" i="3" s="1"/>
  <c r="O1870" i="3"/>
  <c r="R1874" i="3"/>
  <c r="O1874" i="3"/>
  <c r="P1874" i="3" s="1"/>
  <c r="O1868" i="3"/>
  <c r="S1899" i="3"/>
  <c r="R1899" i="3"/>
  <c r="O1899" i="3"/>
  <c r="P1899" i="3" s="1"/>
  <c r="S1897" i="3"/>
  <c r="R1897" i="3"/>
  <c r="O1897" i="3"/>
  <c r="P1897" i="3" s="1"/>
  <c r="S1895" i="3"/>
  <c r="R1895" i="3"/>
  <c r="O1895" i="3"/>
  <c r="P1895" i="3" s="1"/>
  <c r="S1893" i="3"/>
  <c r="R1893" i="3"/>
  <c r="O1893" i="3"/>
  <c r="P1893" i="3" s="1"/>
  <c r="S1891" i="3"/>
  <c r="R1891" i="3"/>
  <c r="O1891" i="3"/>
  <c r="P1891" i="3" s="1"/>
  <c r="S1889" i="3"/>
  <c r="R1889" i="3"/>
  <c r="O1889" i="3"/>
  <c r="P1889" i="3" s="1"/>
  <c r="S1887" i="3"/>
  <c r="R1887" i="3"/>
  <c r="O1887" i="3"/>
  <c r="P1887" i="3" s="1"/>
  <c r="S1885" i="3"/>
  <c r="R1885" i="3"/>
  <c r="O1885" i="3"/>
  <c r="P1885" i="3" s="1"/>
  <c r="S1883" i="3"/>
  <c r="R1883" i="3"/>
  <c r="O1883" i="3"/>
  <c r="P1883" i="3" s="1"/>
  <c r="S1875" i="3"/>
  <c r="R1875" i="3"/>
  <c r="O1875" i="3"/>
  <c r="P1875" i="3" s="1"/>
  <c r="S1873" i="3"/>
  <c r="R1873" i="3"/>
  <c r="O1873" i="3"/>
  <c r="P1873" i="3" s="1"/>
  <c r="S1871" i="3"/>
  <c r="R1871" i="3"/>
  <c r="O1871" i="3"/>
  <c r="P1871" i="3" s="1"/>
  <c r="S1869" i="3"/>
  <c r="R1869" i="3"/>
  <c r="O1869" i="3"/>
  <c r="P1869" i="3" s="1"/>
  <c r="S1867" i="3"/>
  <c r="R1867" i="3"/>
  <c r="O1867" i="3"/>
  <c r="P1867" i="3" s="1"/>
  <c r="O1865" i="3"/>
  <c r="S1894" i="3"/>
  <c r="R1894" i="3"/>
  <c r="O1894" i="3"/>
  <c r="P1894" i="3" s="1"/>
  <c r="S1888" i="3"/>
  <c r="R1888" i="3"/>
  <c r="O1888" i="3"/>
  <c r="P1888" i="3" s="1"/>
  <c r="S1884" i="3"/>
  <c r="R1884" i="3"/>
  <c r="O1884" i="3"/>
  <c r="P1884" i="3" s="1"/>
  <c r="S1882" i="3"/>
  <c r="R1882" i="3"/>
  <c r="O1882" i="3"/>
  <c r="P1882" i="3" s="1"/>
  <c r="S1866" i="3"/>
  <c r="R1866" i="3"/>
  <c r="O1866" i="3"/>
  <c r="P1866" i="3" s="1"/>
  <c r="O1864" i="3"/>
  <c r="O1907" i="3"/>
  <c r="O1905" i="3"/>
  <c r="R1886" i="3"/>
  <c r="O1886" i="3"/>
  <c r="P1886" i="3" s="1"/>
  <c r="R1898" i="3"/>
  <c r="O1898" i="3"/>
  <c r="P1898" i="3" s="1"/>
  <c r="R1896" i="3"/>
  <c r="O1896" i="3"/>
  <c r="P1896" i="3" s="1"/>
  <c r="R1890" i="3"/>
  <c r="O1890" i="3"/>
  <c r="P1890" i="3" s="1"/>
  <c r="O1892" i="3"/>
  <c r="O1843" i="3"/>
  <c r="O1906" i="3"/>
  <c r="O1935" i="3"/>
  <c r="H1937" i="3" l="1"/>
  <c r="G1937" i="3"/>
  <c r="F1937" i="3"/>
  <c r="H1936" i="3"/>
  <c r="G1936" i="3"/>
  <c r="F1936" i="3"/>
  <c r="E309" i="6" l="1"/>
  <c r="F309" i="6" s="1"/>
  <c r="E308" i="6"/>
  <c r="F308" i="6" s="1"/>
  <c r="E307" i="6"/>
  <c r="F307" i="6" s="1"/>
  <c r="E306" i="6"/>
  <c r="F306" i="6" s="1"/>
  <c r="E305" i="6"/>
  <c r="F305" i="6" s="1"/>
  <c r="E304" i="6"/>
  <c r="F304" i="6" s="1"/>
  <c r="O1908" i="3" l="1"/>
  <c r="O1900" i="3"/>
  <c r="O1903" i="3"/>
  <c r="O1861" i="3"/>
  <c r="O1852" i="3"/>
  <c r="O1851" i="3"/>
  <c r="O1902" i="3"/>
  <c r="O1876" i="3"/>
  <c r="O1878" i="3"/>
  <c r="O1859" i="3"/>
  <c r="S1855" i="3"/>
  <c r="R1855" i="3"/>
  <c r="O1855" i="3"/>
  <c r="U1855" i="3" s="1"/>
  <c r="O1854" i="3"/>
  <c r="O1856" i="3"/>
  <c r="O1853" i="3"/>
  <c r="O1909" i="3"/>
  <c r="O1879" i="3"/>
  <c r="O1912" i="3"/>
  <c r="O1927" i="3"/>
  <c r="S1917" i="3"/>
  <c r="R1917" i="3"/>
  <c r="O1917" i="3"/>
  <c r="P1917" i="3" s="1"/>
  <c r="S1916" i="3"/>
  <c r="R1916" i="3"/>
  <c r="O1916" i="3"/>
  <c r="P1916" i="3" s="1"/>
  <c r="S1915" i="3"/>
  <c r="R1915" i="3"/>
  <c r="O1915" i="3"/>
  <c r="P1915" i="3" s="1"/>
  <c r="O1914" i="3"/>
  <c r="S1923" i="3"/>
  <c r="R1923" i="3"/>
  <c r="O1923" i="3"/>
  <c r="P1923" i="3" s="1"/>
  <c r="S1922" i="3"/>
  <c r="R1922" i="3"/>
  <c r="O1922" i="3"/>
  <c r="P1922" i="3" s="1"/>
  <c r="S1921" i="3"/>
  <c r="R1921" i="3"/>
  <c r="O1921" i="3"/>
  <c r="P1921" i="3" s="1"/>
  <c r="S1920" i="3"/>
  <c r="R1920" i="3"/>
  <c r="O1920" i="3"/>
  <c r="P1920" i="3" s="1"/>
  <c r="S1919" i="3"/>
  <c r="R1919" i="3"/>
  <c r="O1919" i="3"/>
  <c r="P1919" i="3" s="1"/>
  <c r="O1918" i="3"/>
  <c r="O1929" i="3"/>
  <c r="O1926" i="3"/>
  <c r="O1925" i="3"/>
  <c r="O1932" i="3"/>
  <c r="P1855" i="3" l="1"/>
  <c r="AC2651" i="4"/>
  <c r="AF2651" i="4"/>
  <c r="AC2649" i="4"/>
  <c r="AF2649" i="4"/>
  <c r="AC2650" i="4"/>
  <c r="AF2650" i="4"/>
  <c r="F2624" i="4"/>
  <c r="AR33" i="7" s="1"/>
  <c r="G2624" i="4"/>
  <c r="H2624" i="4"/>
  <c r="I2624" i="4"/>
  <c r="X2624" i="4"/>
  <c r="AA2624" i="4" s="1"/>
  <c r="AC2625" i="4"/>
  <c r="AD2625" i="4" s="1"/>
  <c r="AE2625" i="4"/>
  <c r="AF2625" i="4"/>
  <c r="AC2629" i="4"/>
  <c r="AD2629" i="4" s="1"/>
  <c r="AE2629" i="4"/>
  <c r="AF2629" i="4"/>
  <c r="AC2632" i="4"/>
  <c r="AF2632" i="4"/>
  <c r="AC2633" i="4"/>
  <c r="AF2633" i="4"/>
  <c r="AC2634" i="4"/>
  <c r="AF2634" i="4"/>
  <c r="AC2635" i="4"/>
  <c r="AF2635" i="4"/>
  <c r="AC2636" i="4"/>
  <c r="AF2636" i="4"/>
  <c r="AC2637" i="4"/>
  <c r="AF2637" i="4"/>
  <c r="AC2638" i="4"/>
  <c r="AF2638" i="4"/>
  <c r="AC2639" i="4"/>
  <c r="AF2639" i="4"/>
  <c r="AC2640" i="4"/>
  <c r="AF2640" i="4"/>
  <c r="AC2641" i="4"/>
  <c r="AF2641" i="4"/>
  <c r="AC2642" i="4"/>
  <c r="AF2642" i="4"/>
  <c r="AC2643" i="4"/>
  <c r="AF2643" i="4"/>
  <c r="AC2644" i="4"/>
  <c r="AF2644" i="4"/>
  <c r="AC2645" i="4"/>
  <c r="AF2645" i="4"/>
  <c r="AC2646" i="4"/>
  <c r="AF2646" i="4"/>
  <c r="AC2647" i="4"/>
  <c r="AF2647" i="4"/>
  <c r="AD2651" i="4" l="1"/>
  <c r="AD2650" i="4"/>
  <c r="AD2644" i="4"/>
  <c r="AD2640" i="4"/>
  <c r="AD2636" i="4"/>
  <c r="AD2632" i="4"/>
  <c r="AD2649" i="4"/>
  <c r="AD2647" i="4"/>
  <c r="AD2643" i="4"/>
  <c r="AD2639" i="4"/>
  <c r="AD2635" i="4"/>
  <c r="AD2645" i="4"/>
  <c r="AD2641" i="4"/>
  <c r="AD2637" i="4"/>
  <c r="AD2633" i="4"/>
  <c r="AD2646" i="4"/>
  <c r="AD2642" i="4"/>
  <c r="AD2638" i="4"/>
  <c r="AD2634" i="4"/>
  <c r="D2624" i="4"/>
  <c r="AR34" i="7" s="1"/>
  <c r="S1816" i="3"/>
  <c r="N1816" i="3"/>
  <c r="R1816" i="3" s="1"/>
  <c r="AD2624" i="4" l="1"/>
  <c r="AR35" i="7" s="1"/>
  <c r="P1816" i="3"/>
  <c r="O1848" i="3"/>
  <c r="O1788" i="3"/>
  <c r="O1857" i="3"/>
  <c r="F2601" i="4" l="1"/>
  <c r="AQ33" i="7" s="1"/>
  <c r="G2601" i="4"/>
  <c r="H2601" i="4"/>
  <c r="I2601" i="4"/>
  <c r="X2601" i="4"/>
  <c r="AA2601" i="4" s="1"/>
  <c r="AC2602" i="4"/>
  <c r="AD2602" i="4" s="1"/>
  <c r="AE2602" i="4"/>
  <c r="AF2602" i="4"/>
  <c r="AC2603" i="4"/>
  <c r="AD2603" i="4" s="1"/>
  <c r="AE2603" i="4"/>
  <c r="AF2603" i="4"/>
  <c r="AC2611" i="4"/>
  <c r="AF2611" i="4"/>
  <c r="AC2612" i="4"/>
  <c r="AF2612" i="4"/>
  <c r="AC2613" i="4"/>
  <c r="AF2613" i="4"/>
  <c r="AC2614" i="4"/>
  <c r="AF2614" i="4"/>
  <c r="AC2615" i="4"/>
  <c r="AF2615" i="4"/>
  <c r="AC2616" i="4"/>
  <c r="AF2616" i="4"/>
  <c r="AC2617" i="4"/>
  <c r="AF2617" i="4"/>
  <c r="AC2618" i="4"/>
  <c r="AF2618" i="4"/>
  <c r="AC2619" i="4"/>
  <c r="AF2619" i="4"/>
  <c r="AC2620" i="4"/>
  <c r="AF2620" i="4"/>
  <c r="AC2622" i="4"/>
  <c r="AF2622" i="4"/>
  <c r="AD2615" i="4" l="1"/>
  <c r="AD2611" i="4"/>
  <c r="AD2616" i="4"/>
  <c r="AD2612" i="4"/>
  <c r="AD2619" i="4"/>
  <c r="AD2613" i="4"/>
  <c r="AD2620" i="4"/>
  <c r="AD2614" i="4"/>
  <c r="D2601" i="4"/>
  <c r="AQ34" i="7" s="1"/>
  <c r="AD2622" i="4"/>
  <c r="AD2617" i="4"/>
  <c r="AD2618" i="4"/>
  <c r="AD2601" i="4" l="1"/>
  <c r="AQ35" i="7" s="1"/>
  <c r="O1837" i="3" l="1"/>
  <c r="O1838" i="3"/>
  <c r="O1840" i="3"/>
  <c r="O1847" i="3"/>
  <c r="O1841" i="3"/>
  <c r="E303" i="6" l="1"/>
  <c r="E302" i="6"/>
  <c r="F303" i="6" s="1"/>
  <c r="E301" i="6"/>
  <c r="F301" i="6" s="1"/>
  <c r="E300" i="6"/>
  <c r="F300" i="6" s="1"/>
  <c r="E299" i="6"/>
  <c r="F299" i="6" s="1"/>
  <c r="E298" i="6"/>
  <c r="F298" i="6" s="1"/>
  <c r="F302" i="6" l="1"/>
  <c r="AE2680" i="4"/>
  <c r="U1893" i="3"/>
  <c r="U1892" i="3"/>
  <c r="S1892" i="3"/>
  <c r="R1892" i="3"/>
  <c r="P1892" i="3"/>
  <c r="AE2679" i="4"/>
  <c r="U1891" i="3"/>
  <c r="U1890" i="3"/>
  <c r="S1890" i="3"/>
  <c r="AE2678" i="4"/>
  <c r="U1889" i="3"/>
  <c r="U1888" i="3"/>
  <c r="U1885" i="3"/>
  <c r="U1884" i="3"/>
  <c r="AE2675" i="4"/>
  <c r="U1883" i="3"/>
  <c r="AE2760" i="4"/>
  <c r="U1882" i="3"/>
  <c r="F2579" i="4"/>
  <c r="AP33" i="7" s="1"/>
  <c r="G2579" i="4"/>
  <c r="H2579" i="4"/>
  <c r="I2579" i="4"/>
  <c r="X2579" i="4"/>
  <c r="AA2579" i="4" s="1"/>
  <c r="AC2580" i="4"/>
  <c r="AD2580" i="4" s="1"/>
  <c r="AE2580" i="4"/>
  <c r="AF2580" i="4"/>
  <c r="AC2581" i="4"/>
  <c r="AD2581" i="4" s="1"/>
  <c r="AE2581" i="4"/>
  <c r="AF2581" i="4"/>
  <c r="AC2584" i="4"/>
  <c r="AF2584" i="4"/>
  <c r="AC2586" i="4"/>
  <c r="AF2586" i="4"/>
  <c r="AC2588" i="4"/>
  <c r="AF2588" i="4"/>
  <c r="AC2589" i="4"/>
  <c r="AF2589" i="4"/>
  <c r="AC2590" i="4"/>
  <c r="AF2590" i="4"/>
  <c r="AC2591" i="4"/>
  <c r="AF2591" i="4"/>
  <c r="AC2592" i="4"/>
  <c r="AF2592" i="4"/>
  <c r="AC2593" i="4"/>
  <c r="AF2593" i="4"/>
  <c r="AC2594" i="4"/>
  <c r="AF2594" i="4"/>
  <c r="AC2595" i="4"/>
  <c r="AF2595" i="4"/>
  <c r="AC2596" i="4"/>
  <c r="AF2596" i="4"/>
  <c r="AC2597" i="4"/>
  <c r="AF2597" i="4"/>
  <c r="AC2598" i="4"/>
  <c r="AF2598" i="4"/>
  <c r="AC2599" i="4"/>
  <c r="AF2599" i="4"/>
  <c r="V1882" i="3" l="1"/>
  <c r="V1883" i="3"/>
  <c r="V1893" i="3"/>
  <c r="V1890" i="3"/>
  <c r="AE2764" i="4"/>
  <c r="V1884" i="3"/>
  <c r="AE2761" i="4"/>
  <c r="V1888" i="3"/>
  <c r="AE2763" i="4"/>
  <c r="V1892" i="3"/>
  <c r="AE2765" i="4"/>
  <c r="V1891" i="3"/>
  <c r="V1889" i="3"/>
  <c r="V1885" i="3"/>
  <c r="AE2676" i="4"/>
  <c r="AD2598" i="4"/>
  <c r="AD2594" i="4"/>
  <c r="AD2590" i="4"/>
  <c r="AD2584" i="4"/>
  <c r="AD2595" i="4"/>
  <c r="AD2599" i="4"/>
  <c r="AD2591" i="4"/>
  <c r="AD2586" i="4"/>
  <c r="AD2596" i="4"/>
  <c r="AD2592" i="4"/>
  <c r="AD2588" i="4"/>
  <c r="D2579" i="4"/>
  <c r="AP34" i="7" s="1"/>
  <c r="AD2597" i="4"/>
  <c r="AD2593" i="4"/>
  <c r="AD2589" i="4"/>
  <c r="AD2579" i="4" l="1"/>
  <c r="AP35" i="7" s="1"/>
  <c r="O1839" i="3" l="1"/>
  <c r="R1833" i="3" l="1"/>
  <c r="O1833" i="3"/>
  <c r="P1833" i="3" s="1"/>
  <c r="O1832" i="3"/>
  <c r="O1830" i="3"/>
  <c r="O1829" i="3"/>
  <c r="O1828" i="3"/>
  <c r="O1836" i="3"/>
  <c r="O1844" i="3"/>
  <c r="O1846" i="3"/>
  <c r="O1749" i="3"/>
  <c r="O1842" i="3" l="1"/>
  <c r="AC2575" i="4" l="1"/>
  <c r="AF2575" i="4"/>
  <c r="AC2576" i="4"/>
  <c r="AF2576" i="4"/>
  <c r="AC2577" i="4"/>
  <c r="AF2577" i="4"/>
  <c r="F2550" i="4"/>
  <c r="AO33" i="7" s="1"/>
  <c r="G2550" i="4"/>
  <c r="H2550" i="4"/>
  <c r="I2550" i="4"/>
  <c r="X2550" i="4"/>
  <c r="AA2550" i="4" s="1"/>
  <c r="AC2551" i="4"/>
  <c r="AD2551" i="4" s="1"/>
  <c r="AE2551" i="4"/>
  <c r="AF2551" i="4"/>
  <c r="AC2557" i="4"/>
  <c r="AF2557" i="4"/>
  <c r="AC2558" i="4"/>
  <c r="AF2558" i="4"/>
  <c r="AC2559" i="4"/>
  <c r="AF2559" i="4"/>
  <c r="AC2560" i="4"/>
  <c r="AF2560" i="4"/>
  <c r="AC2561" i="4"/>
  <c r="AF2561" i="4"/>
  <c r="AC2562" i="4"/>
  <c r="AF2562" i="4"/>
  <c r="AC2563" i="4"/>
  <c r="AF2563" i="4"/>
  <c r="AC2564" i="4"/>
  <c r="AF2564" i="4"/>
  <c r="AC2565" i="4"/>
  <c r="AF2565" i="4"/>
  <c r="AC2566" i="4"/>
  <c r="AF2566" i="4"/>
  <c r="AC2569" i="4"/>
  <c r="AF2569" i="4"/>
  <c r="AC2570" i="4"/>
  <c r="AF2570" i="4"/>
  <c r="AC2571" i="4"/>
  <c r="AF2571" i="4"/>
  <c r="AC2573" i="4"/>
  <c r="AF2573" i="4"/>
  <c r="AC2574" i="4"/>
  <c r="AF2574" i="4"/>
  <c r="AD2574" i="4" l="1"/>
  <c r="AD2570" i="4"/>
  <c r="AD2576" i="4"/>
  <c r="AD2571" i="4"/>
  <c r="AD2565" i="4"/>
  <c r="AD2561" i="4"/>
  <c r="AD2557" i="4"/>
  <c r="AD2577" i="4"/>
  <c r="AD2566" i="4"/>
  <c r="AD2562" i="4"/>
  <c r="AD2575" i="4"/>
  <c r="AD2558" i="4"/>
  <c r="AD2563" i="4"/>
  <c r="AD2559" i="4"/>
  <c r="D2550" i="4"/>
  <c r="AO34" i="7" s="1"/>
  <c r="AD2573" i="4"/>
  <c r="AD2569" i="4"/>
  <c r="AD2564" i="4"/>
  <c r="AD2560" i="4"/>
  <c r="AD2550" i="4" l="1"/>
  <c r="AO35" i="7" s="1"/>
  <c r="R1835" i="3" l="1"/>
  <c r="O1835" i="3"/>
  <c r="P1835" i="3" s="1"/>
  <c r="AE2647" i="4" l="1"/>
  <c r="S1834" i="3"/>
  <c r="R1834" i="3"/>
  <c r="O1834" i="3"/>
  <c r="U1834" i="3" s="1"/>
  <c r="R1827" i="3"/>
  <c r="O1827" i="3"/>
  <c r="P1827" i="3" s="1"/>
  <c r="O1826" i="3"/>
  <c r="P1834" i="3" l="1"/>
  <c r="V1834" i="3"/>
  <c r="H1822" i="3"/>
  <c r="G1822" i="3"/>
  <c r="F1822" i="3"/>
  <c r="E297" i="6" l="1"/>
  <c r="F297" i="6" s="1"/>
  <c r="E296" i="6"/>
  <c r="F296" i="6" s="1"/>
  <c r="E295" i="6"/>
  <c r="F295" i="6" s="1"/>
  <c r="F2515" i="4" l="1"/>
  <c r="AN33" i="7" s="1"/>
  <c r="G2515" i="4"/>
  <c r="H2515" i="4"/>
  <c r="I2515" i="4"/>
  <c r="X2515" i="4"/>
  <c r="AA2515" i="4" s="1"/>
  <c r="AC2516" i="4"/>
  <c r="AD2516" i="4" s="1"/>
  <c r="AE2516" i="4"/>
  <c r="AF2516" i="4"/>
  <c r="AC2517" i="4"/>
  <c r="AD2517" i="4" s="1"/>
  <c r="AE2517" i="4"/>
  <c r="AF2517" i="4"/>
  <c r="AC2518" i="4"/>
  <c r="AD2518" i="4" s="1"/>
  <c r="AE2518" i="4"/>
  <c r="AF2518" i="4"/>
  <c r="AC2522" i="4"/>
  <c r="AF2522" i="4"/>
  <c r="AC2523" i="4"/>
  <c r="AF2523" i="4"/>
  <c r="AC2524" i="4"/>
  <c r="AF2524" i="4"/>
  <c r="AC2525" i="4"/>
  <c r="AF2525" i="4"/>
  <c r="AC2526" i="4"/>
  <c r="AF2526" i="4"/>
  <c r="AC2527" i="4"/>
  <c r="AF2527" i="4"/>
  <c r="AC2528" i="4"/>
  <c r="AF2528" i="4"/>
  <c r="AC2529" i="4"/>
  <c r="AF2529" i="4"/>
  <c r="AC2530" i="4"/>
  <c r="AF2530" i="4"/>
  <c r="AC2531" i="4"/>
  <c r="AF2531" i="4"/>
  <c r="AC2532" i="4"/>
  <c r="AF2532" i="4"/>
  <c r="AC2533" i="4"/>
  <c r="AF2533" i="4"/>
  <c r="AC2534" i="4"/>
  <c r="AF2534" i="4"/>
  <c r="AC2535" i="4"/>
  <c r="AF2535" i="4"/>
  <c r="AC2536" i="4"/>
  <c r="AF2536" i="4"/>
  <c r="AC2538" i="4"/>
  <c r="AF2538" i="4"/>
  <c r="AC2539" i="4"/>
  <c r="AF2539" i="4"/>
  <c r="AC2540" i="4"/>
  <c r="AF2540" i="4"/>
  <c r="AC2541" i="4"/>
  <c r="AF2541" i="4"/>
  <c r="AC2542" i="4"/>
  <c r="AF2542" i="4"/>
  <c r="AC2543" i="4"/>
  <c r="AF2543" i="4"/>
  <c r="AC2544" i="4"/>
  <c r="AF2544" i="4"/>
  <c r="AC2545" i="4"/>
  <c r="AF2545" i="4"/>
  <c r="AC2546" i="4"/>
  <c r="AF2546" i="4"/>
  <c r="AC2547" i="4"/>
  <c r="AF2547" i="4"/>
  <c r="AD2530" i="4" l="1"/>
  <c r="AD2526" i="4"/>
  <c r="AD2522" i="4"/>
  <c r="AD2544" i="4"/>
  <c r="AD2540" i="4"/>
  <c r="AD2535" i="4"/>
  <c r="AD2531" i="4"/>
  <c r="AD2527" i="4"/>
  <c r="AD2523" i="4"/>
  <c r="AD2545" i="4"/>
  <c r="AD2541" i="4"/>
  <c r="AD2536" i="4"/>
  <c r="AD2532" i="4"/>
  <c r="AD2528" i="4"/>
  <c r="AD2524" i="4"/>
  <c r="AD2546" i="4"/>
  <c r="AD2538" i="4"/>
  <c r="AD2533" i="4"/>
  <c r="AD2529" i="4"/>
  <c r="AD2525" i="4"/>
  <c r="D2515" i="4"/>
  <c r="AN34" i="7" s="1"/>
  <c r="AD2542" i="4"/>
  <c r="AD2547" i="4"/>
  <c r="AD2543" i="4"/>
  <c r="AD2539" i="4"/>
  <c r="AD2534" i="4"/>
  <c r="E294" i="6"/>
  <c r="F294" i="6" s="1"/>
  <c r="E293" i="6"/>
  <c r="F293" i="6" s="1"/>
  <c r="E292" i="6"/>
  <c r="F292" i="6" s="1"/>
  <c r="E290" i="6"/>
  <c r="F290" i="6" s="1"/>
  <c r="E289" i="6"/>
  <c r="F289" i="6" s="1"/>
  <c r="AD2515" i="4" l="1"/>
  <c r="AN35" i="7" s="1"/>
  <c r="H1808" i="3" l="1"/>
  <c r="G1808" i="3"/>
  <c r="F1808" i="3"/>
  <c r="E288" i="6" l="1"/>
  <c r="F288" i="6" s="1"/>
  <c r="E287" i="6"/>
  <c r="F287" i="6" s="1"/>
  <c r="E286" i="6"/>
  <c r="F286" i="6" s="1"/>
  <c r="F2488" i="4" l="1"/>
  <c r="AM33" i="7" s="1"/>
  <c r="G2488" i="4"/>
  <c r="H2488" i="4"/>
  <c r="I2488" i="4"/>
  <c r="X2488" i="4"/>
  <c r="AA2488" i="4" s="1"/>
  <c r="AC2489" i="4"/>
  <c r="AD2489" i="4" s="1"/>
  <c r="AE2489" i="4"/>
  <c r="AF2489" i="4"/>
  <c r="AC2490" i="4"/>
  <c r="AD2490" i="4" s="1"/>
  <c r="AE2490" i="4"/>
  <c r="AF2490" i="4"/>
  <c r="AC2491" i="4"/>
  <c r="AD2491" i="4" s="1"/>
  <c r="AE2491" i="4"/>
  <c r="AF2491" i="4"/>
  <c r="AC2495" i="4"/>
  <c r="AF2495" i="4"/>
  <c r="AC2497" i="4"/>
  <c r="AF2497" i="4"/>
  <c r="AC2498" i="4"/>
  <c r="AF2498" i="4"/>
  <c r="AC2499" i="4"/>
  <c r="AF2499" i="4"/>
  <c r="AC2500" i="4"/>
  <c r="AF2500" i="4"/>
  <c r="AC2501" i="4"/>
  <c r="AF2501" i="4"/>
  <c r="AC2502" i="4"/>
  <c r="AF2502" i="4"/>
  <c r="AC2503" i="4"/>
  <c r="AF2503" i="4"/>
  <c r="AC2504" i="4"/>
  <c r="AF2504" i="4"/>
  <c r="AC2505" i="4"/>
  <c r="AD2505" i="4" s="1"/>
  <c r="AE2505" i="4"/>
  <c r="AF2505" i="4"/>
  <c r="AC2506" i="4"/>
  <c r="AF2506" i="4"/>
  <c r="AC2507" i="4"/>
  <c r="AF2507" i="4"/>
  <c r="AC2508" i="4"/>
  <c r="AF2508" i="4"/>
  <c r="AC2510" i="4"/>
  <c r="AD2510" i="4" s="1"/>
  <c r="AE2510" i="4"/>
  <c r="AF2510" i="4"/>
  <c r="AC2511" i="4"/>
  <c r="AF2511" i="4"/>
  <c r="AC2512" i="4"/>
  <c r="AF2512" i="4"/>
  <c r="AC2513" i="4"/>
  <c r="AF2513" i="4"/>
  <c r="D2488" i="4" l="1"/>
  <c r="AM34" i="7" s="1"/>
  <c r="AD2495" i="4"/>
  <c r="AD2513" i="4"/>
  <c r="AD2508" i="4"/>
  <c r="AD2504" i="4"/>
  <c r="AD2500" i="4"/>
  <c r="AD2512" i="4"/>
  <c r="AD2507" i="4"/>
  <c r="AD2503" i="4"/>
  <c r="AD2499" i="4"/>
  <c r="AD2501" i="4"/>
  <c r="AD2497" i="4"/>
  <c r="AD2511" i="4"/>
  <c r="AD2506" i="4"/>
  <c r="AD2502" i="4"/>
  <c r="AD2498" i="4"/>
  <c r="AD2488" i="4" l="1"/>
  <c r="AM35" i="7" s="1"/>
  <c r="N1797" i="3"/>
  <c r="R1797" i="3" s="1"/>
  <c r="N1796" i="3"/>
  <c r="P1796" i="3" s="1"/>
  <c r="N1795" i="3"/>
  <c r="R1795" i="3" s="1"/>
  <c r="R1796" i="3" l="1"/>
  <c r="P1795" i="3"/>
  <c r="P1797" i="3"/>
  <c r="N1757" i="3"/>
  <c r="F2466" i="4" l="1"/>
  <c r="AL33" i="7" s="1"/>
  <c r="G2466" i="4"/>
  <c r="H2466" i="4"/>
  <c r="I2466" i="4"/>
  <c r="AC2467" i="4"/>
  <c r="AD2467" i="4" s="1"/>
  <c r="AE2467" i="4"/>
  <c r="AF2467" i="4"/>
  <c r="AC2468" i="4"/>
  <c r="AD2468" i="4" s="1"/>
  <c r="AE2468" i="4"/>
  <c r="AF2468" i="4"/>
  <c r="AC2472" i="4"/>
  <c r="AF2472" i="4"/>
  <c r="AC2473" i="4"/>
  <c r="AF2473" i="4"/>
  <c r="AC2474" i="4"/>
  <c r="AF2474" i="4"/>
  <c r="AC2475" i="4"/>
  <c r="AF2475" i="4"/>
  <c r="Y2476" i="4"/>
  <c r="AC2476" i="4"/>
  <c r="AF2476" i="4"/>
  <c r="Y2477" i="4"/>
  <c r="AC2477" i="4"/>
  <c r="AF2477" i="4"/>
  <c r="AC2479" i="4"/>
  <c r="AF2479" i="4"/>
  <c r="AC2480" i="4"/>
  <c r="AF2480" i="4"/>
  <c r="AC2481" i="4"/>
  <c r="AF2481" i="4"/>
  <c r="AC2482" i="4"/>
  <c r="AF2482" i="4"/>
  <c r="AC2483" i="4"/>
  <c r="AF2483" i="4"/>
  <c r="AC2485" i="4"/>
  <c r="AF2485" i="4"/>
  <c r="X2466" i="4" l="1"/>
  <c r="AA2466" i="4" s="1"/>
  <c r="AD2476" i="4"/>
  <c r="AD2481" i="4"/>
  <c r="AD2473" i="4"/>
  <c r="AD2482" i="4"/>
  <c r="AD2477" i="4"/>
  <c r="AD2474" i="4"/>
  <c r="AD2483" i="4"/>
  <c r="AD2479" i="4"/>
  <c r="AD2475" i="4"/>
  <c r="D2466" i="4"/>
  <c r="AL34" i="7" s="1"/>
  <c r="AD2485" i="4"/>
  <c r="AD2480" i="4"/>
  <c r="AD2472" i="4"/>
  <c r="E284" i="6"/>
  <c r="F284" i="6" s="1"/>
  <c r="AD2466" i="4" l="1"/>
  <c r="AL35" i="7" s="1"/>
  <c r="H1783" i="3"/>
  <c r="G1783" i="3"/>
  <c r="F1783" i="3"/>
  <c r="N1767" i="3" l="1"/>
  <c r="P1767" i="3" s="1"/>
  <c r="V1528" i="3" l="1"/>
  <c r="H15" i="9" l="1"/>
  <c r="X34" i="7" l="1"/>
  <c r="X33" i="7"/>
  <c r="C31" i="7"/>
  <c r="D31" i="7" s="1"/>
  <c r="E31" i="7" s="1"/>
  <c r="F31" i="7" s="1"/>
  <c r="G31" i="7" s="1"/>
  <c r="H31" i="7" s="1"/>
  <c r="I31" i="7" s="1"/>
  <c r="J31" i="7" s="1"/>
  <c r="K31" i="7" s="1"/>
  <c r="L31" i="7" s="1"/>
  <c r="M31" i="7" s="1"/>
  <c r="N31" i="7" s="1"/>
  <c r="O31" i="7" s="1"/>
  <c r="P31" i="7" s="1"/>
  <c r="Q31" i="7" s="1"/>
  <c r="R31" i="7" s="1"/>
  <c r="S31" i="7" s="1"/>
  <c r="T31" i="7" s="1"/>
  <c r="U31" i="7" s="1"/>
  <c r="V31" i="7" s="1"/>
  <c r="W31" i="7" s="1"/>
  <c r="X31" i="7" s="1"/>
  <c r="Y31" i="7" s="1"/>
  <c r="Z31" i="7" s="1"/>
  <c r="AA31" i="7" s="1"/>
  <c r="AB31" i="7" s="1"/>
  <c r="AC31" i="7" s="1"/>
  <c r="AD31" i="7" s="1"/>
  <c r="AE31" i="7" s="1"/>
  <c r="AF31" i="7" s="1"/>
  <c r="AG31" i="7" s="1"/>
  <c r="AH31" i="7" s="1"/>
  <c r="AI31" i="7" s="1"/>
  <c r="AJ31" i="7" s="1"/>
  <c r="AK31" i="7" s="1"/>
  <c r="AL31" i="7" s="1"/>
  <c r="AM31" i="7" s="1"/>
  <c r="AN31" i="7" s="1"/>
  <c r="AO31" i="7" s="1"/>
  <c r="AP31" i="7" s="1"/>
  <c r="AQ31" i="7" s="1"/>
  <c r="AR31" i="7" s="1"/>
  <c r="AS31" i="7" s="1"/>
  <c r="AT31" i="7" s="1"/>
  <c r="AU31" i="7" s="1"/>
  <c r="AV31" i="7" s="1"/>
  <c r="AW31" i="7" s="1"/>
  <c r="AX31" i="7" s="1"/>
  <c r="AY31" i="7" s="1"/>
  <c r="AZ31" i="7" s="1"/>
  <c r="BA31" i="7" s="1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B28" i="7" l="1"/>
  <c r="X2442" i="4" l="1"/>
  <c r="AA2442" i="4" s="1"/>
  <c r="AF2464" i="4"/>
  <c r="AC2464" i="4"/>
  <c r="AF2463" i="4"/>
  <c r="AC2463" i="4"/>
  <c r="AF2462" i="4"/>
  <c r="AC2462" i="4"/>
  <c r="AF2461" i="4"/>
  <c r="AC2461" i="4"/>
  <c r="AF2460" i="4"/>
  <c r="AC2460" i="4"/>
  <c r="AF2459" i="4"/>
  <c r="AC2459" i="4"/>
  <c r="AF2458" i="4"/>
  <c r="AC2458" i="4"/>
  <c r="AF2457" i="4"/>
  <c r="AC2457" i="4"/>
  <c r="AF2456" i="4"/>
  <c r="AC2456" i="4"/>
  <c r="AF2455" i="4"/>
  <c r="AC2455" i="4"/>
  <c r="AF2454" i="4"/>
  <c r="AC2454" i="4"/>
  <c r="AF2453" i="4"/>
  <c r="AC2453" i="4"/>
  <c r="AF2452" i="4"/>
  <c r="AC2452" i="4"/>
  <c r="AF2451" i="4"/>
  <c r="AC2451" i="4"/>
  <c r="AF2450" i="4"/>
  <c r="AC2450" i="4"/>
  <c r="AF2449" i="4"/>
  <c r="AC2449" i="4"/>
  <c r="AF2448" i="4"/>
  <c r="AC2448" i="4"/>
  <c r="AF2446" i="4"/>
  <c r="AE2446" i="4"/>
  <c r="AC2446" i="4"/>
  <c r="AD2446" i="4" s="1"/>
  <c r="AF2445" i="4"/>
  <c r="AE2445" i="4"/>
  <c r="AC2445" i="4"/>
  <c r="AD2445" i="4" s="1"/>
  <c r="AF2444" i="4"/>
  <c r="AE2444" i="4"/>
  <c r="AC2444" i="4"/>
  <c r="AD2444" i="4" s="1"/>
  <c r="AF2443" i="4"/>
  <c r="AE2443" i="4"/>
  <c r="AC2443" i="4"/>
  <c r="AD2443" i="4" s="1"/>
  <c r="I2442" i="4"/>
  <c r="H2442" i="4"/>
  <c r="G2442" i="4"/>
  <c r="F2442" i="4"/>
  <c r="AK33" i="7" s="1"/>
  <c r="N1760" i="3"/>
  <c r="P1760" i="3" s="1"/>
  <c r="R1760" i="3" l="1"/>
  <c r="AD2449" i="4"/>
  <c r="AD2448" i="4"/>
  <c r="AD2452" i="4"/>
  <c r="AD2455" i="4"/>
  <c r="AD2458" i="4"/>
  <c r="AD2457" i="4"/>
  <c r="AD2462" i="4"/>
  <c r="AD2451" i="4"/>
  <c r="AD2454" i="4"/>
  <c r="AD2460" i="4"/>
  <c r="AD2461" i="4"/>
  <c r="AD2464" i="4"/>
  <c r="D2442" i="4"/>
  <c r="AK34" i="7" s="1"/>
  <c r="AD2450" i="4"/>
  <c r="AD2453" i="4"/>
  <c r="AD2456" i="4"/>
  <c r="AD2459" i="4"/>
  <c r="AD2463" i="4"/>
  <c r="E283" i="6"/>
  <c r="F283" i="6" s="1"/>
  <c r="E282" i="6"/>
  <c r="F282" i="6" s="1"/>
  <c r="AD2442" i="4" l="1"/>
  <c r="AK35" i="7" s="1"/>
  <c r="N1734" i="3"/>
  <c r="S1772" i="3" l="1"/>
  <c r="N1772" i="3"/>
  <c r="P1772" i="3" s="1"/>
  <c r="S1773" i="3"/>
  <c r="N1773" i="3"/>
  <c r="R1773" i="3" s="1"/>
  <c r="R1772" i="3" l="1"/>
  <c r="P1773" i="3"/>
  <c r="AF2203" i="4" l="1"/>
  <c r="AE2203" i="4"/>
  <c r="AC2203" i="4"/>
  <c r="AD2203" i="4" s="1"/>
  <c r="AC2426" i="4"/>
  <c r="AD2426" i="4" s="1"/>
  <c r="AE2426" i="4"/>
  <c r="AF2426" i="4"/>
  <c r="AC2427" i="4"/>
  <c r="AD2427" i="4" s="1"/>
  <c r="AE2427" i="4"/>
  <c r="AF2427" i="4"/>
  <c r="AC2428" i="4"/>
  <c r="AD2428" i="4" s="1"/>
  <c r="AE2428" i="4"/>
  <c r="AF2428" i="4"/>
  <c r="AC2429" i="4"/>
  <c r="AD2429" i="4" s="1"/>
  <c r="AE2429" i="4"/>
  <c r="AF2429" i="4"/>
  <c r="AC2430" i="4"/>
  <c r="AF2430" i="4"/>
  <c r="AC2431" i="4"/>
  <c r="AF2431" i="4"/>
  <c r="AC2432" i="4"/>
  <c r="AF2432" i="4"/>
  <c r="AC2433" i="4"/>
  <c r="AF2433" i="4"/>
  <c r="AC2434" i="4"/>
  <c r="AF2434" i="4"/>
  <c r="AC2435" i="4"/>
  <c r="AF2435" i="4"/>
  <c r="AC2436" i="4"/>
  <c r="AF2436" i="4"/>
  <c r="AC2437" i="4"/>
  <c r="AF2437" i="4"/>
  <c r="AC2438" i="4"/>
  <c r="AF2438" i="4"/>
  <c r="AC2439" i="4"/>
  <c r="AF2439" i="4"/>
  <c r="AC2440" i="4"/>
  <c r="AF2440" i="4"/>
  <c r="AF2425" i="4"/>
  <c r="AE2425" i="4"/>
  <c r="AC2425" i="4"/>
  <c r="AD2425" i="4" s="1"/>
  <c r="AC2422" i="4"/>
  <c r="AF2422" i="4"/>
  <c r="AF2421" i="4"/>
  <c r="AC2421" i="4"/>
  <c r="AC2378" i="4"/>
  <c r="AE2378" i="4"/>
  <c r="AF2378" i="4"/>
  <c r="AC2347" i="4"/>
  <c r="AF2347" i="4"/>
  <c r="AC2348" i="4"/>
  <c r="AD2348" i="4" s="1"/>
  <c r="AE2348" i="4"/>
  <c r="AF2348" i="4"/>
  <c r="AC2265" i="4"/>
  <c r="AD2265" i="4" s="1"/>
  <c r="AE2265" i="4"/>
  <c r="AF2265" i="4"/>
  <c r="AC2266" i="4"/>
  <c r="AD2266" i="4" s="1"/>
  <c r="AE2266" i="4"/>
  <c r="AF2266" i="4"/>
  <c r="AC2267" i="4"/>
  <c r="AD2267" i="4" s="1"/>
  <c r="AE2267" i="4"/>
  <c r="AF2267" i="4"/>
  <c r="AC2268" i="4"/>
  <c r="AD2268" i="4" s="1"/>
  <c r="AE2268" i="4"/>
  <c r="AF2268" i="4"/>
  <c r="AC2269" i="4"/>
  <c r="AD2269" i="4" s="1"/>
  <c r="AE2269" i="4"/>
  <c r="AF2269" i="4"/>
  <c r="AC2270" i="4"/>
  <c r="AF2270" i="4"/>
  <c r="AC2271" i="4"/>
  <c r="AF2271" i="4"/>
  <c r="AC2272" i="4"/>
  <c r="AF2272" i="4"/>
  <c r="AC2273" i="4"/>
  <c r="AF2273" i="4"/>
  <c r="AC2274" i="4"/>
  <c r="AF2274" i="4"/>
  <c r="AC2275" i="4"/>
  <c r="AF2275" i="4"/>
  <c r="AC2276" i="4"/>
  <c r="AF2276" i="4"/>
  <c r="AC2277" i="4"/>
  <c r="AD2277" i="4" s="1"/>
  <c r="AE2277" i="4"/>
  <c r="AF2277" i="4"/>
  <c r="AC2278" i="4"/>
  <c r="AF2278" i="4"/>
  <c r="AC2279" i="4"/>
  <c r="AF2279" i="4"/>
  <c r="AC2280" i="4"/>
  <c r="AD2280" i="4" s="1"/>
  <c r="AE2280" i="4"/>
  <c r="AF2280" i="4"/>
  <c r="AC2281" i="4"/>
  <c r="AF2281" i="4"/>
  <c r="AC2282" i="4"/>
  <c r="AF2282" i="4"/>
  <c r="AC2283" i="4"/>
  <c r="AF2283" i="4"/>
  <c r="AC2284" i="4"/>
  <c r="AF2284" i="4"/>
  <c r="AC2285" i="4"/>
  <c r="AF2285" i="4"/>
  <c r="AC2286" i="4"/>
  <c r="AF2286" i="4"/>
  <c r="AC2287" i="4"/>
  <c r="AF2287" i="4"/>
  <c r="AC2288" i="4"/>
  <c r="AF2288" i="4"/>
  <c r="AC2289" i="4"/>
  <c r="AF2289" i="4"/>
  <c r="AC2290" i="4"/>
  <c r="AF2290" i="4"/>
  <c r="AC2291" i="4"/>
  <c r="AF2291" i="4"/>
  <c r="AC2292" i="4"/>
  <c r="AF2292" i="4"/>
  <c r="AC2293" i="4"/>
  <c r="AD2293" i="4" s="1"/>
  <c r="AE2293" i="4"/>
  <c r="AF2293" i="4"/>
  <c r="AC2294" i="4"/>
  <c r="AF2294" i="4"/>
  <c r="AC2295" i="4"/>
  <c r="AD2295" i="4" s="1"/>
  <c r="AE2295" i="4"/>
  <c r="AF2295" i="4"/>
  <c r="AC2296" i="4"/>
  <c r="AF2296" i="4"/>
  <c r="AC2297" i="4"/>
  <c r="AF2297" i="4"/>
  <c r="AC2298" i="4"/>
  <c r="AF2298" i="4"/>
  <c r="AC2299" i="4"/>
  <c r="AF2299" i="4"/>
  <c r="AC2300" i="4"/>
  <c r="AD2300" i="4" s="1"/>
  <c r="AE2300" i="4"/>
  <c r="AF2300" i="4"/>
  <c r="AC2301" i="4"/>
  <c r="AF2301" i="4"/>
  <c r="AC2302" i="4"/>
  <c r="AF2302" i="4"/>
  <c r="AC2303" i="4"/>
  <c r="AF2303" i="4"/>
  <c r="AC2304" i="4"/>
  <c r="AD2304" i="4" s="1"/>
  <c r="AE2304" i="4"/>
  <c r="AF2304" i="4"/>
  <c r="AC2305" i="4"/>
  <c r="AF2305" i="4"/>
  <c r="AC2306" i="4"/>
  <c r="AD2306" i="4" s="1"/>
  <c r="AE2306" i="4"/>
  <c r="AF2306" i="4"/>
  <c r="AC2239" i="4"/>
  <c r="AF2239" i="4"/>
  <c r="AC2236" i="4"/>
  <c r="AD2236" i="4" s="1"/>
  <c r="AE2236" i="4"/>
  <c r="AF2236" i="4"/>
  <c r="AC2237" i="4"/>
  <c r="AE2237" i="4"/>
  <c r="AF2237" i="4"/>
  <c r="AC2238" i="4"/>
  <c r="AD2238" i="4" s="1"/>
  <c r="AE2238" i="4"/>
  <c r="AF2238" i="4"/>
  <c r="AC2223" i="4"/>
  <c r="AF2223" i="4"/>
  <c r="AC2224" i="4"/>
  <c r="AF2224" i="4"/>
  <c r="AC2225" i="4"/>
  <c r="AD2225" i="4" s="1"/>
  <c r="AE2225" i="4"/>
  <c r="AF2225" i="4"/>
  <c r="AC2226" i="4"/>
  <c r="AF2226" i="4"/>
  <c r="AC2227" i="4"/>
  <c r="AF2227" i="4"/>
  <c r="AC2228" i="4"/>
  <c r="AF2228" i="4"/>
  <c r="AC2229" i="4"/>
  <c r="AF2229" i="4"/>
  <c r="AC2230" i="4"/>
  <c r="AF2230" i="4"/>
  <c r="AC2231" i="4"/>
  <c r="AD2231" i="4" s="1"/>
  <c r="AE2231" i="4"/>
  <c r="AF2231" i="4"/>
  <c r="AC2232" i="4"/>
  <c r="AF2232" i="4"/>
  <c r="AC2233" i="4"/>
  <c r="AF2233" i="4"/>
  <c r="AC2234" i="4"/>
  <c r="AF2234" i="4"/>
  <c r="AC2235" i="4"/>
  <c r="AF2235" i="4"/>
  <c r="AC2107" i="4"/>
  <c r="AE2107" i="4"/>
  <c r="AF2107" i="4"/>
  <c r="AC2108" i="4"/>
  <c r="AE2108" i="4"/>
  <c r="AF2108" i="4"/>
  <c r="AC2109" i="4"/>
  <c r="AE2109" i="4"/>
  <c r="AF2109" i="4"/>
  <c r="AC2078" i="4"/>
  <c r="AF2078" i="4"/>
  <c r="AC2051" i="4"/>
  <c r="AF2051" i="4"/>
  <c r="AC2052" i="4"/>
  <c r="AF2052" i="4"/>
  <c r="AC2053" i="4"/>
  <c r="AD2053" i="4" s="1"/>
  <c r="AE2053" i="4"/>
  <c r="AF2053" i="4"/>
  <c r="AC2054" i="4"/>
  <c r="AF2054" i="4"/>
  <c r="AC2055" i="4"/>
  <c r="AD2055" i="4" s="1"/>
  <c r="AE2055" i="4"/>
  <c r="AF2055" i="4"/>
  <c r="AC2008" i="4"/>
  <c r="AD2008" i="4" s="1"/>
  <c r="AE2008" i="4"/>
  <c r="AF2008" i="4"/>
  <c r="AC2009" i="4"/>
  <c r="AF2009" i="4"/>
  <c r="AC2017" i="4"/>
  <c r="AF2017" i="4"/>
  <c r="AC2018" i="4"/>
  <c r="AD2018" i="4" s="1"/>
  <c r="AE2018" i="4"/>
  <c r="AF2018" i="4"/>
  <c r="AD2235" i="4" l="1"/>
  <c r="AD2017" i="4"/>
  <c r="AD2054" i="4"/>
  <c r="AD2230" i="4"/>
  <c r="AD2226" i="4"/>
  <c r="AD2273" i="4"/>
  <c r="AD2422" i="4"/>
  <c r="AD2440" i="4"/>
  <c r="AD2436" i="4"/>
  <c r="AD2432" i="4"/>
  <c r="AD2107" i="4"/>
  <c r="AD2232" i="4"/>
  <c r="AD2227" i="4"/>
  <c r="AD2290" i="4"/>
  <c r="AD2286" i="4"/>
  <c r="AD2282" i="4"/>
  <c r="AD2278" i="4"/>
  <c r="AD2421" i="4"/>
  <c r="AD2437" i="4"/>
  <c r="AD2433" i="4"/>
  <c r="AD2052" i="4"/>
  <c r="AD2108" i="4"/>
  <c r="AD2233" i="4"/>
  <c r="AD2228" i="4"/>
  <c r="AD2223" i="4"/>
  <c r="AD2301" i="4"/>
  <c r="AD2296" i="4"/>
  <c r="AD2291" i="4"/>
  <c r="AD2287" i="4"/>
  <c r="AD2283" i="4"/>
  <c r="AD2378" i="4"/>
  <c r="AD2438" i="4"/>
  <c r="AD2434" i="4"/>
  <c r="AD2430" i="4"/>
  <c r="AD2109" i="4"/>
  <c r="AD2234" i="4"/>
  <c r="AD2229" i="4"/>
  <c r="AD2224" i="4"/>
  <c r="AD2239" i="4"/>
  <c r="AD2302" i="4"/>
  <c r="AD2297" i="4"/>
  <c r="AD2276" i="4"/>
  <c r="AD2272" i="4"/>
  <c r="AD2439" i="4"/>
  <c r="AD2435" i="4"/>
  <c r="AD2431" i="4"/>
  <c r="AD2051" i="4"/>
  <c r="AD2305" i="4"/>
  <c r="AD2299" i="4"/>
  <c r="AD2294" i="4"/>
  <c r="AD2289" i="4"/>
  <c r="AD2285" i="4"/>
  <c r="AD2281" i="4"/>
  <c r="AD2275" i="4"/>
  <c r="AD2271" i="4"/>
  <c r="AD2009" i="4"/>
  <c r="AD2078" i="4"/>
  <c r="AD2303" i="4"/>
  <c r="AD2298" i="4"/>
  <c r="AD2292" i="4"/>
  <c r="AD2288" i="4"/>
  <c r="AD2284" i="4"/>
  <c r="AD2279" i="4"/>
  <c r="AD2274" i="4"/>
  <c r="AD2270" i="4"/>
  <c r="AD2347" i="4"/>
  <c r="AD2237" i="4"/>
  <c r="E281" i="6"/>
  <c r="F281" i="6" s="1"/>
  <c r="E280" i="6"/>
  <c r="F280" i="6" s="1"/>
  <c r="E279" i="6"/>
  <c r="F279" i="6" s="1"/>
  <c r="E278" i="6"/>
  <c r="F278" i="6" s="1"/>
  <c r="E277" i="6"/>
  <c r="F277" i="6" s="1"/>
  <c r="E276" i="6"/>
  <c r="F276" i="6" s="1"/>
  <c r="E275" i="6"/>
  <c r="F275" i="6" s="1"/>
  <c r="E274" i="6"/>
  <c r="F274" i="6" s="1"/>
  <c r="E273" i="6"/>
  <c r="F273" i="6" s="1"/>
  <c r="E272" i="6"/>
  <c r="F272" i="6" s="1"/>
  <c r="E271" i="6"/>
  <c r="F271" i="6" s="1"/>
  <c r="E270" i="6"/>
  <c r="F270" i="6" s="1"/>
  <c r="E269" i="6"/>
  <c r="F269" i="6" s="1"/>
  <c r="E268" i="6"/>
  <c r="F268" i="6" s="1"/>
  <c r="AD2264" i="4" l="1"/>
  <c r="AA35" i="7" s="1"/>
  <c r="AD2424" i="4"/>
  <c r="AJ35" i="7" s="1"/>
  <c r="AD2416" i="4"/>
  <c r="AI35" i="7" s="1"/>
  <c r="Y2440" i="4"/>
  <c r="Y2439" i="4"/>
  <c r="I2424" i="4"/>
  <c r="H2424" i="4"/>
  <c r="G2424" i="4"/>
  <c r="F2424" i="4"/>
  <c r="AJ33" i="7" s="1"/>
  <c r="X2424" i="4" l="1"/>
  <c r="AA2424" i="4" s="1"/>
  <c r="D2424" i="4"/>
  <c r="AJ34" i="7" s="1"/>
  <c r="X2416" i="4"/>
  <c r="AA2416" i="4" s="1"/>
  <c r="I2416" i="4"/>
  <c r="H2416" i="4"/>
  <c r="G2416" i="4"/>
  <c r="F2416" i="4"/>
  <c r="AI33" i="7" s="1"/>
  <c r="D2416" i="4" l="1"/>
  <c r="AI34" i="7" s="1"/>
  <c r="H1732" i="3" l="1"/>
  <c r="G1732" i="3"/>
  <c r="F1732" i="3"/>
  <c r="AC2414" i="4" l="1"/>
  <c r="AE2414" i="4"/>
  <c r="AF2414" i="4"/>
  <c r="AD2414" i="4" l="1"/>
  <c r="AC2389" i="4"/>
  <c r="AD2389" i="4" s="1"/>
  <c r="AE2389" i="4"/>
  <c r="AF2389" i="4"/>
  <c r="AC2390" i="4"/>
  <c r="AD2390" i="4" s="1"/>
  <c r="AE2390" i="4"/>
  <c r="AF2390" i="4"/>
  <c r="AC2391" i="4"/>
  <c r="AD2391" i="4" s="1"/>
  <c r="AE2391" i="4"/>
  <c r="AF2391" i="4"/>
  <c r="AC2413" i="4"/>
  <c r="AF2413" i="4"/>
  <c r="AC2410" i="4"/>
  <c r="AF2410" i="4"/>
  <c r="AC2411" i="4"/>
  <c r="AF2411" i="4"/>
  <c r="AC2412" i="4"/>
  <c r="AF2412" i="4"/>
  <c r="AD2413" i="4" l="1"/>
  <c r="AD2411" i="4"/>
  <c r="AD2412" i="4"/>
  <c r="AD2410" i="4"/>
  <c r="AC2406" i="4"/>
  <c r="AF2406" i="4"/>
  <c r="AC2407" i="4"/>
  <c r="AF2407" i="4"/>
  <c r="AC2408" i="4"/>
  <c r="AF2408" i="4"/>
  <c r="AC2409" i="4"/>
  <c r="AF2409" i="4"/>
  <c r="AD2409" i="4" l="1"/>
  <c r="AD2407" i="4"/>
  <c r="AD2408" i="4"/>
  <c r="AD2406" i="4"/>
  <c r="AC2403" i="4"/>
  <c r="AF2403" i="4"/>
  <c r="AC2404" i="4"/>
  <c r="AF2404" i="4"/>
  <c r="E267" i="6"/>
  <c r="F267" i="6" s="1"/>
  <c r="E266" i="6"/>
  <c r="F266" i="6" s="1"/>
  <c r="E265" i="6"/>
  <c r="F265" i="6" s="1"/>
  <c r="E264" i="6"/>
  <c r="F264" i="6" s="1"/>
  <c r="AE2476" i="4" l="1"/>
  <c r="AE2477" i="4"/>
  <c r="AE2440" i="4"/>
  <c r="AE2439" i="4"/>
  <c r="AD2404" i="4"/>
  <c r="AD2403" i="4"/>
  <c r="AC2401" i="4"/>
  <c r="AF2401" i="4"/>
  <c r="G2397" i="4"/>
  <c r="H2397" i="4"/>
  <c r="I2397" i="4"/>
  <c r="Y2397" i="4"/>
  <c r="AC2397" i="4"/>
  <c r="AE2397" i="4"/>
  <c r="AF2397" i="4"/>
  <c r="G2398" i="4"/>
  <c r="H2398" i="4"/>
  <c r="I2398" i="4"/>
  <c r="Y2398" i="4"/>
  <c r="AC2398" i="4"/>
  <c r="AE2398" i="4"/>
  <c r="AF2398" i="4"/>
  <c r="S1703" i="3"/>
  <c r="N1703" i="3"/>
  <c r="R1703" i="3" s="1"/>
  <c r="S1705" i="3"/>
  <c r="N1705" i="3"/>
  <c r="R1705" i="3" s="1"/>
  <c r="S1707" i="3"/>
  <c r="N1707" i="3"/>
  <c r="R1707" i="3" s="1"/>
  <c r="S1708" i="3"/>
  <c r="S1706" i="3"/>
  <c r="S1704" i="3"/>
  <c r="S1528" i="3"/>
  <c r="U1528" i="3"/>
  <c r="N1528" i="3"/>
  <c r="R1528" i="3" s="1"/>
  <c r="AF2386" i="4"/>
  <c r="AE2386" i="4"/>
  <c r="Z2386" i="4"/>
  <c r="F2386" i="4"/>
  <c r="AE33" i="7" s="1"/>
  <c r="AC2395" i="4"/>
  <c r="AF2395" i="4"/>
  <c r="P1528" i="3" l="1"/>
  <c r="X2386" i="4"/>
  <c r="AA2386" i="4" s="1"/>
  <c r="I2386" i="4"/>
  <c r="G2386" i="4"/>
  <c r="H2386" i="4"/>
  <c r="AD2397" i="4"/>
  <c r="AD2401" i="4"/>
  <c r="AD2398" i="4"/>
  <c r="P1703" i="3"/>
  <c r="P1705" i="3"/>
  <c r="P1707" i="3"/>
  <c r="AD2395" i="4"/>
  <c r="N1682" i="3"/>
  <c r="E263" i="6"/>
  <c r="F263" i="6" s="1"/>
  <c r="E262" i="6"/>
  <c r="F262" i="6" s="1"/>
  <c r="E260" i="6"/>
  <c r="F260" i="6" s="1"/>
  <c r="E259" i="6"/>
  <c r="F259" i="6" s="1"/>
  <c r="F261" i="6"/>
  <c r="AC2382" i="4"/>
  <c r="AF2382" i="4"/>
  <c r="AD2386" i="4" l="1"/>
  <c r="AE35" i="7" s="1"/>
  <c r="D2386" i="4"/>
  <c r="AE34" i="7" s="1"/>
  <c r="AD2382" i="4"/>
  <c r="AC2379" i="4"/>
  <c r="AF2379" i="4"/>
  <c r="AC2380" i="4"/>
  <c r="AF2380" i="4"/>
  <c r="AC2381" i="4"/>
  <c r="AF2381" i="4"/>
  <c r="AC2377" i="4"/>
  <c r="AF2377" i="4"/>
  <c r="AF2376" i="4"/>
  <c r="AE2376" i="4"/>
  <c r="AC2376" i="4"/>
  <c r="Y2376" i="4"/>
  <c r="I2376" i="4"/>
  <c r="H2376" i="4"/>
  <c r="G2376" i="4"/>
  <c r="AF2375" i="4"/>
  <c r="AE2375" i="4"/>
  <c r="AC2375" i="4"/>
  <c r="Y2375" i="4"/>
  <c r="I2375" i="4"/>
  <c r="H2375" i="4"/>
  <c r="G2375" i="4"/>
  <c r="AF2370" i="4"/>
  <c r="AE2370" i="4"/>
  <c r="AC2370" i="4"/>
  <c r="AD2370" i="4" s="1"/>
  <c r="AF2369" i="4"/>
  <c r="AE2369" i="4"/>
  <c r="AC2369" i="4"/>
  <c r="AD2369" i="4" s="1"/>
  <c r="AF2368" i="4"/>
  <c r="AE2368" i="4"/>
  <c r="AC2368" i="4"/>
  <c r="AD2368" i="4" s="1"/>
  <c r="AF2367" i="4"/>
  <c r="AE2367" i="4"/>
  <c r="AC2367" i="4"/>
  <c r="AD2367" i="4" s="1"/>
  <c r="X2366" i="4" l="1"/>
  <c r="AD2375" i="4"/>
  <c r="AD2379" i="4"/>
  <c r="AD2381" i="4"/>
  <c r="AD2377" i="4"/>
  <c r="AD2380" i="4"/>
  <c r="AD2376" i="4"/>
  <c r="AD2366" i="4" l="1"/>
  <c r="AD35" i="7" s="1"/>
  <c r="E258" i="6"/>
  <c r="F258" i="6" s="1"/>
  <c r="E257" i="6"/>
  <c r="F257" i="6" s="1"/>
  <c r="E256" i="6"/>
  <c r="F256" i="6" s="1"/>
  <c r="AF2366" i="4"/>
  <c r="AE2366" i="4"/>
  <c r="Z2366" i="4"/>
  <c r="I2366" i="4"/>
  <c r="H2366" i="4"/>
  <c r="G2366" i="4"/>
  <c r="F2366" i="4"/>
  <c r="AD33" i="7" s="1"/>
  <c r="D2366" i="4" l="1"/>
  <c r="AD34" i="7" s="1"/>
  <c r="AA2366" i="4"/>
  <c r="AC2361" i="4"/>
  <c r="AF2361" i="4"/>
  <c r="AC2363" i="4"/>
  <c r="AF2363" i="4"/>
  <c r="AD2363" i="4" l="1"/>
  <c r="AD2361" i="4"/>
  <c r="X2342" i="4" l="1"/>
  <c r="AF2365" i="4"/>
  <c r="AE2365" i="4"/>
  <c r="AC2359" i="4"/>
  <c r="AF2359" i="4"/>
  <c r="AC2357" i="4"/>
  <c r="AF2357" i="4"/>
  <c r="AC2351" i="4"/>
  <c r="AF2351" i="4"/>
  <c r="AC2352" i="4"/>
  <c r="AF2352" i="4"/>
  <c r="AC2353" i="4"/>
  <c r="AF2353" i="4"/>
  <c r="AC2354" i="4"/>
  <c r="AF2354" i="4"/>
  <c r="AC2355" i="4"/>
  <c r="AF2355" i="4"/>
  <c r="AD2353" i="4" l="1"/>
  <c r="AD2359" i="4"/>
  <c r="AD2352" i="4"/>
  <c r="AD2354" i="4"/>
  <c r="AD2357" i="4"/>
  <c r="AD2355" i="4"/>
  <c r="AD2351" i="4"/>
  <c r="X2247" i="4"/>
  <c r="X2198" i="4"/>
  <c r="X2217" i="4"/>
  <c r="AC2349" i="4"/>
  <c r="AF2349" i="4"/>
  <c r="AD2349" i="4" l="1"/>
  <c r="AF2343" i="4"/>
  <c r="AE2343" i="4"/>
  <c r="AC2343" i="4"/>
  <c r="AD2343" i="4" s="1"/>
  <c r="AF2342" i="4"/>
  <c r="AE2342" i="4"/>
  <c r="Z2342" i="4"/>
  <c r="AA2342" i="4" s="1"/>
  <c r="I2342" i="4"/>
  <c r="H2342" i="4"/>
  <c r="G2342" i="4"/>
  <c r="F2342" i="4"/>
  <c r="AC33" i="7" s="1"/>
  <c r="AD2342" i="4" l="1"/>
  <c r="AC35" i="7" s="1"/>
  <c r="D2342" i="4"/>
  <c r="AC34" i="7" s="1"/>
  <c r="X2308" i="4"/>
  <c r="AE2450" i="4"/>
  <c r="U1690" i="3"/>
  <c r="S1690" i="3"/>
  <c r="N1690" i="3"/>
  <c r="R1690" i="3" s="1"/>
  <c r="U1672" i="3"/>
  <c r="S1672" i="3"/>
  <c r="N1672" i="3"/>
  <c r="R1672" i="3" s="1"/>
  <c r="P1690" i="3" l="1"/>
  <c r="V1690" i="3"/>
  <c r="P1672" i="3"/>
  <c r="AE2341" i="4" l="1"/>
  <c r="AF2341" i="4"/>
  <c r="AC2339" i="4"/>
  <c r="AF2339" i="4"/>
  <c r="AD2339" i="4" l="1"/>
  <c r="AC2330" i="4"/>
  <c r="AF2330" i="4"/>
  <c r="AC2331" i="4"/>
  <c r="AF2331" i="4"/>
  <c r="AC2332" i="4"/>
  <c r="AF2332" i="4"/>
  <c r="AC2333" i="4"/>
  <c r="AF2333" i="4"/>
  <c r="AC2334" i="4"/>
  <c r="AF2334" i="4"/>
  <c r="AC2335" i="4"/>
  <c r="AF2335" i="4"/>
  <c r="AD2334" i="4" l="1"/>
  <c r="AD2330" i="4"/>
  <c r="AD2335" i="4"/>
  <c r="AD2331" i="4"/>
  <c r="AD2332" i="4"/>
  <c r="AD2333" i="4"/>
  <c r="E255" i="6" l="1"/>
  <c r="F255" i="6" s="1"/>
  <c r="E254" i="6"/>
  <c r="F254" i="6" s="1"/>
  <c r="E253" i="6"/>
  <c r="F253" i="6" s="1"/>
  <c r="E252" i="6"/>
  <c r="F252" i="6" s="1"/>
  <c r="AC2324" i="4" l="1"/>
  <c r="AF2324" i="4"/>
  <c r="AC2325" i="4"/>
  <c r="AF2325" i="4"/>
  <c r="AC2326" i="4"/>
  <c r="AF2326" i="4"/>
  <c r="AC2327" i="4"/>
  <c r="AF2327" i="4"/>
  <c r="AC2328" i="4"/>
  <c r="AF2328" i="4"/>
  <c r="AC2319" i="4"/>
  <c r="AF2319" i="4"/>
  <c r="AC2320" i="4"/>
  <c r="AF2320" i="4"/>
  <c r="AC2321" i="4"/>
  <c r="AF2321" i="4"/>
  <c r="AC2322" i="4"/>
  <c r="AF2322" i="4"/>
  <c r="AC2323" i="4"/>
  <c r="AF2323" i="4"/>
  <c r="AC2317" i="4"/>
  <c r="AF2317" i="4"/>
  <c r="AC2318" i="4"/>
  <c r="AF2318" i="4"/>
  <c r="AD2318" i="4" l="1"/>
  <c r="AD2321" i="4"/>
  <c r="AD2319" i="4"/>
  <c r="AD2327" i="4"/>
  <c r="AD2325" i="4"/>
  <c r="AD2323" i="4"/>
  <c r="AD2317" i="4"/>
  <c r="AD2322" i="4"/>
  <c r="AD2320" i="4"/>
  <c r="AD2328" i="4"/>
  <c r="AD2326" i="4"/>
  <c r="AD2324" i="4"/>
  <c r="AF2309" i="4"/>
  <c r="AE2309" i="4"/>
  <c r="AC2309" i="4"/>
  <c r="AD2309" i="4" s="1"/>
  <c r="AF2308" i="4"/>
  <c r="AE2308" i="4"/>
  <c r="Z2308" i="4"/>
  <c r="AA2308" i="4" s="1"/>
  <c r="I2308" i="4"/>
  <c r="H2308" i="4"/>
  <c r="G2308" i="4"/>
  <c r="F2308" i="4"/>
  <c r="AB33" i="7" s="1"/>
  <c r="X2264" i="4"/>
  <c r="AG2268" i="4"/>
  <c r="AG2265" i="4"/>
  <c r="AF2307" i="4"/>
  <c r="AE2307" i="4"/>
  <c r="E251" i="6"/>
  <c r="F251" i="6" s="1"/>
  <c r="E250" i="6"/>
  <c r="F250" i="6" s="1"/>
  <c r="E249" i="6"/>
  <c r="F249" i="6" s="1"/>
  <c r="E248" i="6"/>
  <c r="F248" i="6" s="1"/>
  <c r="E247" i="6"/>
  <c r="F247" i="6" s="1"/>
  <c r="AD2308" i="4" l="1"/>
  <c r="AB35" i="7" s="1"/>
  <c r="D2308" i="4"/>
  <c r="AB34" i="7" s="1"/>
  <c r="Z2264" i="4" l="1"/>
  <c r="I2264" i="4"/>
  <c r="H2264" i="4"/>
  <c r="G2264" i="4"/>
  <c r="F2264" i="4"/>
  <c r="AA33" i="7" s="1"/>
  <c r="AA2264" i="4" l="1"/>
  <c r="D2264" i="4"/>
  <c r="AA34" i="7" s="1"/>
  <c r="H14" i="9" l="1"/>
  <c r="S1424" i="3" l="1"/>
  <c r="N1424" i="3"/>
  <c r="P1424" i="3" s="1"/>
  <c r="E246" i="6"/>
  <c r="F246" i="6" s="1"/>
  <c r="E245" i="6"/>
  <c r="F245" i="6" s="1"/>
  <c r="E244" i="6"/>
  <c r="F244" i="6" s="1"/>
  <c r="R1424" i="3" l="1"/>
  <c r="AC2260" i="4" l="1"/>
  <c r="AF2260" i="4"/>
  <c r="AC2262" i="4"/>
  <c r="AF2262" i="4"/>
  <c r="AD2262" i="4" l="1"/>
  <c r="AD2260" i="4"/>
  <c r="AC2255" i="4" l="1"/>
  <c r="AF2255" i="4"/>
  <c r="AC2257" i="4"/>
  <c r="AF2257" i="4"/>
  <c r="AC2258" i="4"/>
  <c r="AF2258" i="4"/>
  <c r="AF2253" i="4"/>
  <c r="AC2253" i="4"/>
  <c r="AF2252" i="4"/>
  <c r="AC2252" i="4"/>
  <c r="AF2248" i="4"/>
  <c r="AE2248" i="4"/>
  <c r="AC2248" i="4"/>
  <c r="AD2248" i="4" s="1"/>
  <c r="AF2247" i="4"/>
  <c r="Z2247" i="4"/>
  <c r="I2247" i="4"/>
  <c r="H2247" i="4"/>
  <c r="G2247" i="4"/>
  <c r="F2247" i="4"/>
  <c r="Z33" i="7" s="1"/>
  <c r="D2247" i="4" l="1"/>
  <c r="Z34" i="7" s="1"/>
  <c r="AA2247" i="4"/>
  <c r="AD2253" i="4"/>
  <c r="AD2257" i="4"/>
  <c r="AD2255" i="4"/>
  <c r="AD2252" i="4"/>
  <c r="AD2258" i="4"/>
  <c r="AD2247" i="4" l="1"/>
  <c r="Z35" i="7" s="1"/>
  <c r="E243" i="6"/>
  <c r="F243" i="6" s="1"/>
  <c r="E242" i="6"/>
  <c r="F242" i="6" s="1"/>
  <c r="AE2246" i="4" l="1"/>
  <c r="AF2246" i="4"/>
  <c r="AC2244" i="4" l="1"/>
  <c r="AF2244" i="4"/>
  <c r="AD2244" i="4" l="1"/>
  <c r="AC2243" i="4"/>
  <c r="AF2243" i="4"/>
  <c r="AC2242" i="4"/>
  <c r="AF2242" i="4"/>
  <c r="AC2241" i="4"/>
  <c r="AF2241" i="4"/>
  <c r="AC2240" i="4"/>
  <c r="AF2240" i="4"/>
  <c r="AF2222" i="4"/>
  <c r="AC2222" i="4"/>
  <c r="AF2219" i="4"/>
  <c r="AE2219" i="4"/>
  <c r="AC2219" i="4"/>
  <c r="AD2219" i="4" s="1"/>
  <c r="AF2218" i="4"/>
  <c r="AE2218" i="4"/>
  <c r="AC2218" i="4"/>
  <c r="AD2218" i="4" s="1"/>
  <c r="AF2217" i="4"/>
  <c r="AE2217" i="4"/>
  <c r="Z2217" i="4"/>
  <c r="I2217" i="4"/>
  <c r="H2217" i="4"/>
  <c r="G2217" i="4"/>
  <c r="F2217" i="4"/>
  <c r="Y33" i="7" s="1"/>
  <c r="N1589" i="3"/>
  <c r="AA2217" i="4" l="1"/>
  <c r="D2217" i="4"/>
  <c r="Y34" i="7" s="1"/>
  <c r="AD2241" i="4"/>
  <c r="AD2240" i="4"/>
  <c r="AD2222" i="4"/>
  <c r="AD2243" i="4"/>
  <c r="AD2242" i="4"/>
  <c r="H1419" i="3"/>
  <c r="H1128" i="3" s="1"/>
  <c r="G1419" i="3"/>
  <c r="G1128" i="3" s="1"/>
  <c r="F1419" i="3"/>
  <c r="F1128" i="3" s="1"/>
  <c r="AD2217" i="4" l="1"/>
  <c r="Y35" i="7" s="1"/>
  <c r="S1625" i="3"/>
  <c r="N1625" i="3"/>
  <c r="R1625" i="3" s="1"/>
  <c r="J42" i="9"/>
  <c r="P1625" i="3" l="1"/>
  <c r="AF2216" i="4"/>
  <c r="AE2216" i="4"/>
  <c r="E241" i="6"/>
  <c r="E240" i="6"/>
  <c r="F240" i="6" s="1"/>
  <c r="N1564" i="3" l="1"/>
  <c r="N1599" i="3"/>
  <c r="R1599" i="3" s="1"/>
  <c r="S1597" i="3"/>
  <c r="N1597" i="3"/>
  <c r="R1597" i="3" s="1"/>
  <c r="S1595" i="3"/>
  <c r="N1595" i="3"/>
  <c r="R1595" i="3" s="1"/>
  <c r="S1593" i="3"/>
  <c r="N1593" i="3"/>
  <c r="R1593" i="3" s="1"/>
  <c r="N1601" i="3"/>
  <c r="R1601" i="3" s="1"/>
  <c r="AC2214" i="4"/>
  <c r="AF2214" i="4"/>
  <c r="AC2212" i="4"/>
  <c r="AF2212" i="4"/>
  <c r="AC2211" i="4"/>
  <c r="AF2211" i="4"/>
  <c r="AC2209" i="4"/>
  <c r="AF2209" i="4"/>
  <c r="AC2210" i="4"/>
  <c r="AF2210" i="4"/>
  <c r="AC2208" i="4"/>
  <c r="AF2208" i="4"/>
  <c r="V1587" i="3"/>
  <c r="U1587" i="3"/>
  <c r="S1587" i="3"/>
  <c r="N1587" i="3"/>
  <c r="P1587" i="3" s="1"/>
  <c r="R1587" i="3" l="1"/>
  <c r="AD2210" i="4"/>
  <c r="AD2214" i="4"/>
  <c r="AD2208" i="4"/>
  <c r="AD2212" i="4"/>
  <c r="P1593" i="3"/>
  <c r="P1595" i="3"/>
  <c r="P1597" i="3"/>
  <c r="P1599" i="3"/>
  <c r="AD2211" i="4"/>
  <c r="P1601" i="3"/>
  <c r="AD2209" i="4"/>
  <c r="X2176" i="4"/>
  <c r="AF2197" i="4"/>
  <c r="AE2197" i="4"/>
  <c r="AC2195" i="4"/>
  <c r="AF2195" i="4"/>
  <c r="E239" i="6"/>
  <c r="F239" i="6" s="1"/>
  <c r="E238" i="6"/>
  <c r="F238" i="6" s="1"/>
  <c r="E237" i="6"/>
  <c r="F237" i="6" s="1"/>
  <c r="AC2160" i="4"/>
  <c r="AC2159" i="4"/>
  <c r="AC2158" i="4"/>
  <c r="AC2157" i="4"/>
  <c r="AC2156" i="4"/>
  <c r="AC2155" i="4"/>
  <c r="AC2154" i="4"/>
  <c r="AC2192" i="4"/>
  <c r="AF2192" i="4"/>
  <c r="AC2190" i="4"/>
  <c r="AF2190" i="4"/>
  <c r="AC2191" i="4"/>
  <c r="AF2191" i="4"/>
  <c r="AC2189" i="4"/>
  <c r="AF2189" i="4"/>
  <c r="AD2198" i="4" l="1"/>
  <c r="X35" i="7" s="1"/>
  <c r="AD2195" i="4"/>
  <c r="AD2191" i="4"/>
  <c r="AD2192" i="4"/>
  <c r="AD2190" i="4"/>
  <c r="AD2189" i="4"/>
  <c r="AC2194" i="4"/>
  <c r="AF2194" i="4"/>
  <c r="AF2188" i="4"/>
  <c r="AC2188" i="4"/>
  <c r="AF2187" i="4"/>
  <c r="AC2187" i="4"/>
  <c r="AF2186" i="4"/>
  <c r="AC2186" i="4"/>
  <c r="AF2185" i="4"/>
  <c r="AC2185" i="4"/>
  <c r="AF2173" i="4"/>
  <c r="AC2173" i="4"/>
  <c r="AF2181" i="4"/>
  <c r="AE2181" i="4"/>
  <c r="AC2181" i="4"/>
  <c r="AD2181" i="4" s="1"/>
  <c r="AF2180" i="4"/>
  <c r="AE2180" i="4"/>
  <c r="AC2180" i="4"/>
  <c r="AD2180" i="4" s="1"/>
  <c r="AF2179" i="4"/>
  <c r="AE2179" i="4"/>
  <c r="AC2179" i="4"/>
  <c r="AD2179" i="4" s="1"/>
  <c r="AF2177" i="4"/>
  <c r="AE2177" i="4"/>
  <c r="AC2177" i="4"/>
  <c r="AD2177" i="4" s="1"/>
  <c r="AF2176" i="4"/>
  <c r="AE2176" i="4"/>
  <c r="Z2176" i="4"/>
  <c r="I2176" i="4"/>
  <c r="H2176" i="4"/>
  <c r="G2176" i="4"/>
  <c r="F2176" i="4"/>
  <c r="W33" i="7" s="1"/>
  <c r="AD2185" i="4" l="1"/>
  <c r="AD2186" i="4"/>
  <c r="AD2173" i="4"/>
  <c r="AD2188" i="4"/>
  <c r="AD2187" i="4"/>
  <c r="AD2194" i="4"/>
  <c r="D2176" i="4"/>
  <c r="W34" i="7" s="1"/>
  <c r="AA2176" i="4"/>
  <c r="E236" i="6"/>
  <c r="F236" i="6" s="1"/>
  <c r="E235" i="6"/>
  <c r="F235" i="6" s="1"/>
  <c r="E234" i="6"/>
  <c r="F234" i="6" s="1"/>
  <c r="AC2171" i="4"/>
  <c r="AF2171" i="4"/>
  <c r="AC2172" i="4"/>
  <c r="AF2172" i="4"/>
  <c r="AD2176" i="4" l="1"/>
  <c r="W35" i="7" s="1"/>
  <c r="AD2172" i="4"/>
  <c r="AD2171" i="4"/>
  <c r="I2153" i="4" l="1"/>
  <c r="H2153" i="4"/>
  <c r="G2153" i="4"/>
  <c r="F2153" i="4"/>
  <c r="V33" i="7" s="1"/>
  <c r="X2153" i="4"/>
  <c r="AF2175" i="4"/>
  <c r="AE2175" i="4"/>
  <c r="AF2153" i="4"/>
  <c r="Z2153" i="4"/>
  <c r="AC2169" i="4"/>
  <c r="AF2169" i="4"/>
  <c r="AC2170" i="4"/>
  <c r="AF2170" i="4"/>
  <c r="AC2161" i="4"/>
  <c r="AF2161" i="4"/>
  <c r="AC2163" i="4"/>
  <c r="AF2163" i="4"/>
  <c r="AC2164" i="4"/>
  <c r="AF2164" i="4"/>
  <c r="AC2165" i="4"/>
  <c r="AF2165" i="4"/>
  <c r="AC2166" i="4"/>
  <c r="AF2166" i="4"/>
  <c r="AC2167" i="4"/>
  <c r="AF2167" i="4"/>
  <c r="AC2168" i="4"/>
  <c r="AF2168" i="4"/>
  <c r="I2121" i="4"/>
  <c r="H2121" i="4"/>
  <c r="G2121" i="4"/>
  <c r="F2121" i="4"/>
  <c r="U33" i="7" s="1"/>
  <c r="S1488" i="3"/>
  <c r="N1488" i="3"/>
  <c r="R1488" i="3" s="1"/>
  <c r="U1985" i="3"/>
  <c r="S1985" i="3"/>
  <c r="P1985" i="3"/>
  <c r="AE2836" i="4"/>
  <c r="U1984" i="3"/>
  <c r="S1984" i="3"/>
  <c r="U1983" i="3"/>
  <c r="S1983" i="3"/>
  <c r="R1983" i="3"/>
  <c r="V1982" i="3"/>
  <c r="U1982" i="3"/>
  <c r="S1982" i="3"/>
  <c r="N1982" i="3"/>
  <c r="AE2875" i="4"/>
  <c r="U1981" i="3"/>
  <c r="S1981" i="3"/>
  <c r="AE2936" i="4"/>
  <c r="U1980" i="3"/>
  <c r="S1980" i="3"/>
  <c r="AE2814" i="4"/>
  <c r="V1978" i="3"/>
  <c r="U1978" i="3"/>
  <c r="S1978" i="3"/>
  <c r="N1978" i="3"/>
  <c r="P1978" i="3" s="1"/>
  <c r="AE2830" i="4"/>
  <c r="U1977" i="3"/>
  <c r="S1977" i="3"/>
  <c r="V1976" i="3"/>
  <c r="U1976" i="3"/>
  <c r="S1976" i="3"/>
  <c r="N1976" i="3"/>
  <c r="R1976" i="3" s="1"/>
  <c r="AE2812" i="4"/>
  <c r="U1975" i="3"/>
  <c r="S1975" i="3"/>
  <c r="AE2839" i="4"/>
  <c r="U1974" i="3"/>
  <c r="S1974" i="3"/>
  <c r="P1974" i="3"/>
  <c r="AE2838" i="4"/>
  <c r="U1973" i="3"/>
  <c r="S1973" i="3"/>
  <c r="R1973" i="3"/>
  <c r="AE2831" i="4"/>
  <c r="U1972" i="3"/>
  <c r="S1972" i="3"/>
  <c r="R1972" i="3"/>
  <c r="AE2880" i="4"/>
  <c r="U1971" i="3"/>
  <c r="S1971" i="3"/>
  <c r="U1970" i="3"/>
  <c r="S1970" i="3"/>
  <c r="AE2861" i="4"/>
  <c r="U1969" i="3"/>
  <c r="S1969" i="3"/>
  <c r="AE2860" i="4"/>
  <c r="U1968" i="3"/>
  <c r="S1968" i="3"/>
  <c r="AE2859" i="4"/>
  <c r="U1967" i="3"/>
  <c r="S1967" i="3"/>
  <c r="AE2870" i="4"/>
  <c r="U1966" i="3"/>
  <c r="S1966" i="3"/>
  <c r="N1966" i="3"/>
  <c r="P1966" i="3" s="1"/>
  <c r="AE2811" i="4"/>
  <c r="AE2849" i="4"/>
  <c r="U1964" i="3"/>
  <c r="S1964" i="3"/>
  <c r="R1964" i="3"/>
  <c r="AE2810" i="4"/>
  <c r="U1963" i="3"/>
  <c r="S1963" i="3"/>
  <c r="AE2809" i="4"/>
  <c r="U1962" i="3"/>
  <c r="S1962" i="3"/>
  <c r="P1962" i="3"/>
  <c r="AE2808" i="4"/>
  <c r="U1961" i="3"/>
  <c r="S1961" i="3"/>
  <c r="R1961" i="3"/>
  <c r="AE2807" i="4"/>
  <c r="U1960" i="3"/>
  <c r="S1960" i="3"/>
  <c r="R1960" i="3"/>
  <c r="U1959" i="3"/>
  <c r="S1959" i="3"/>
  <c r="AE2806" i="4"/>
  <c r="U1958" i="3"/>
  <c r="S1958" i="3"/>
  <c r="R1958" i="3"/>
  <c r="V1957" i="3"/>
  <c r="U1957" i="3"/>
  <c r="S1957" i="3"/>
  <c r="N1957" i="3"/>
  <c r="R1957" i="3" s="1"/>
  <c r="V1956" i="3"/>
  <c r="U1956" i="3"/>
  <c r="S1956" i="3"/>
  <c r="N1956" i="3"/>
  <c r="R1956" i="3" s="1"/>
  <c r="AE2833" i="4"/>
  <c r="AE2815" i="4"/>
  <c r="U1954" i="3"/>
  <c r="S1954" i="3"/>
  <c r="R1954" i="3"/>
  <c r="AE2802" i="4"/>
  <c r="U1953" i="3"/>
  <c r="S1953" i="3"/>
  <c r="R1953" i="3"/>
  <c r="AE2801" i="4"/>
  <c r="U1952" i="3"/>
  <c r="S1952" i="3"/>
  <c r="AE2835" i="4"/>
  <c r="U1951" i="3"/>
  <c r="S1951" i="3"/>
  <c r="R1951" i="3"/>
  <c r="AE2856" i="4"/>
  <c r="U1950" i="3"/>
  <c r="S1950" i="3"/>
  <c r="R1950" i="3"/>
  <c r="AE2805" i="4"/>
  <c r="U1949" i="3"/>
  <c r="S1949" i="3"/>
  <c r="U1948" i="3"/>
  <c r="S1948" i="3"/>
  <c r="U1947" i="3"/>
  <c r="S1947" i="3"/>
  <c r="R1947" i="3"/>
  <c r="U1946" i="3"/>
  <c r="S1946" i="3"/>
  <c r="R1946" i="3"/>
  <c r="U1945" i="3"/>
  <c r="S1945" i="3"/>
  <c r="R1945" i="3"/>
  <c r="U1944" i="3"/>
  <c r="S1944" i="3"/>
  <c r="U1943" i="3"/>
  <c r="S1943" i="3"/>
  <c r="R1943" i="3"/>
  <c r="V1942" i="3"/>
  <c r="U1942" i="3"/>
  <c r="S1942" i="3"/>
  <c r="R1942" i="3"/>
  <c r="V1941" i="3"/>
  <c r="U1941" i="3"/>
  <c r="S1941" i="3"/>
  <c r="R1941" i="3"/>
  <c r="U1940" i="3"/>
  <c r="S1940" i="3"/>
  <c r="P1940" i="3"/>
  <c r="U1939" i="3"/>
  <c r="S1939" i="3"/>
  <c r="R1939" i="3"/>
  <c r="AE2829" i="4"/>
  <c r="U1938" i="3"/>
  <c r="S1938" i="3"/>
  <c r="R1938" i="3"/>
  <c r="U1937" i="3"/>
  <c r="S1937" i="3"/>
  <c r="U1936" i="3"/>
  <c r="S1936" i="3"/>
  <c r="R1936" i="3"/>
  <c r="U1935" i="3"/>
  <c r="S1935" i="3"/>
  <c r="R1935" i="3"/>
  <c r="V1934" i="3"/>
  <c r="U1934" i="3"/>
  <c r="S1934" i="3"/>
  <c r="N1934" i="3"/>
  <c r="R1934" i="3" s="1"/>
  <c r="V1933" i="3"/>
  <c r="U1933" i="3"/>
  <c r="S1933" i="3"/>
  <c r="N1933" i="3"/>
  <c r="U1932" i="3"/>
  <c r="S1932" i="3"/>
  <c r="R1932" i="3"/>
  <c r="U1931" i="3"/>
  <c r="S1931" i="3"/>
  <c r="R1931" i="3"/>
  <c r="U1930" i="3"/>
  <c r="S1930" i="3"/>
  <c r="R1930" i="3"/>
  <c r="U1929" i="3"/>
  <c r="S1929" i="3"/>
  <c r="V1928" i="3"/>
  <c r="U1928" i="3"/>
  <c r="S1928" i="3"/>
  <c r="N1928" i="3"/>
  <c r="R1928" i="3" s="1"/>
  <c r="U1927" i="3"/>
  <c r="S1927" i="3"/>
  <c r="P1927" i="3"/>
  <c r="AE2804" i="4"/>
  <c r="U1926" i="3"/>
  <c r="S1926" i="3"/>
  <c r="R1926" i="3"/>
  <c r="AE2800" i="4"/>
  <c r="U1925" i="3"/>
  <c r="S1925" i="3"/>
  <c r="V1924" i="3"/>
  <c r="U1924" i="3"/>
  <c r="S1924" i="3"/>
  <c r="N1924" i="3"/>
  <c r="P1924" i="3" s="1"/>
  <c r="U1923" i="3"/>
  <c r="U1922" i="3"/>
  <c r="U1921" i="3"/>
  <c r="U1920" i="3"/>
  <c r="U1919" i="3"/>
  <c r="U1918" i="3"/>
  <c r="S1918" i="3"/>
  <c r="R1918" i="3"/>
  <c r="U1917" i="3"/>
  <c r="U1916" i="3"/>
  <c r="U1915" i="3"/>
  <c r="U1914" i="3"/>
  <c r="S1914" i="3"/>
  <c r="V1913" i="3"/>
  <c r="U1913" i="3"/>
  <c r="S1913" i="3"/>
  <c r="N1913" i="3"/>
  <c r="P1913" i="3" s="1"/>
  <c r="U1912" i="3"/>
  <c r="S1912" i="3"/>
  <c r="R1912" i="3"/>
  <c r="V1911" i="3"/>
  <c r="U1911" i="3"/>
  <c r="S1911" i="3"/>
  <c r="N1911" i="3"/>
  <c r="R1911" i="3" s="1"/>
  <c r="U1910" i="3"/>
  <c r="S1910" i="3"/>
  <c r="N1910" i="3"/>
  <c r="U1909" i="3"/>
  <c r="S1909" i="3"/>
  <c r="P1909" i="3"/>
  <c r="U1908" i="3"/>
  <c r="S1908" i="3"/>
  <c r="U1907" i="3"/>
  <c r="S1907" i="3"/>
  <c r="R1907" i="3"/>
  <c r="U1906" i="3"/>
  <c r="S1906" i="3"/>
  <c r="U1905" i="3"/>
  <c r="S1905" i="3"/>
  <c r="P1905" i="3"/>
  <c r="V1904" i="3"/>
  <c r="U1904" i="3"/>
  <c r="S1904" i="3"/>
  <c r="N1904" i="3"/>
  <c r="R1904" i="3" s="1"/>
  <c r="U1903" i="3"/>
  <c r="S1903" i="3"/>
  <c r="U1902" i="3"/>
  <c r="S1902" i="3"/>
  <c r="P1902" i="3"/>
  <c r="V1901" i="3"/>
  <c r="U1901" i="3"/>
  <c r="S1901" i="3"/>
  <c r="N1901" i="3"/>
  <c r="P1901" i="3" s="1"/>
  <c r="U1900" i="3"/>
  <c r="S1900" i="3"/>
  <c r="U1899" i="3"/>
  <c r="AE2828" i="4"/>
  <c r="U1898" i="3"/>
  <c r="S1898" i="3"/>
  <c r="U1897" i="3"/>
  <c r="AE2827" i="4"/>
  <c r="U1896" i="3"/>
  <c r="S1896" i="3"/>
  <c r="U1895" i="3"/>
  <c r="U1894" i="3"/>
  <c r="U1887" i="3"/>
  <c r="U1886" i="3"/>
  <c r="S1886" i="3"/>
  <c r="V1881" i="3"/>
  <c r="U1881" i="3"/>
  <c r="S1881" i="3"/>
  <c r="N1881" i="3"/>
  <c r="P1881" i="3" s="1"/>
  <c r="U1880" i="3"/>
  <c r="S1880" i="3"/>
  <c r="N1880" i="3"/>
  <c r="R1880" i="3" s="1"/>
  <c r="U1879" i="3"/>
  <c r="S1879" i="3"/>
  <c r="U1878" i="3"/>
  <c r="S1878" i="3"/>
  <c r="R1878" i="3"/>
  <c r="V1877" i="3"/>
  <c r="U1877" i="3"/>
  <c r="S1877" i="3"/>
  <c r="N1877" i="3"/>
  <c r="U1876" i="3"/>
  <c r="S1876" i="3"/>
  <c r="P1876" i="3"/>
  <c r="U1875" i="3"/>
  <c r="U1874" i="3"/>
  <c r="S1874" i="3"/>
  <c r="U1873" i="3"/>
  <c r="U1872" i="3"/>
  <c r="S1872" i="3"/>
  <c r="U1871" i="3"/>
  <c r="U1870" i="3"/>
  <c r="S1870" i="3"/>
  <c r="R1870" i="3"/>
  <c r="U1869" i="3"/>
  <c r="U1868" i="3"/>
  <c r="S1868" i="3"/>
  <c r="R1868" i="3"/>
  <c r="U1867" i="3"/>
  <c r="U1866" i="3"/>
  <c r="U1865" i="3"/>
  <c r="S1865" i="3"/>
  <c r="P1865" i="3"/>
  <c r="U1864" i="3"/>
  <c r="S1864" i="3"/>
  <c r="R1864" i="3"/>
  <c r="U1863" i="3"/>
  <c r="S1863" i="3"/>
  <c r="N1863" i="3"/>
  <c r="U1862" i="3"/>
  <c r="S1862" i="3"/>
  <c r="R1862" i="3"/>
  <c r="U1861" i="3"/>
  <c r="S1861" i="3"/>
  <c r="P1861" i="3"/>
  <c r="U1860" i="3"/>
  <c r="S1860" i="3"/>
  <c r="N1860" i="3"/>
  <c r="U1859" i="3"/>
  <c r="S1859" i="3"/>
  <c r="V1858" i="3"/>
  <c r="U1858" i="3"/>
  <c r="S1858" i="3"/>
  <c r="N1858" i="3"/>
  <c r="U1857" i="3"/>
  <c r="S1857" i="3"/>
  <c r="U1856" i="3"/>
  <c r="S1856" i="3"/>
  <c r="P1856" i="3"/>
  <c r="U1854" i="3"/>
  <c r="S1854" i="3"/>
  <c r="U1853" i="3"/>
  <c r="S1853" i="3"/>
  <c r="R1853" i="3"/>
  <c r="V1852" i="3"/>
  <c r="U1852" i="3"/>
  <c r="S1852" i="3"/>
  <c r="P1852" i="3"/>
  <c r="U1851" i="3"/>
  <c r="S1851" i="3"/>
  <c r="R1851" i="3"/>
  <c r="V1850" i="3"/>
  <c r="U1850" i="3"/>
  <c r="S1850" i="3"/>
  <c r="N1850" i="3"/>
  <c r="U1849" i="3"/>
  <c r="S1849" i="3"/>
  <c r="N1849" i="3"/>
  <c r="U1848" i="3"/>
  <c r="S1848" i="3"/>
  <c r="P1848" i="3"/>
  <c r="U1847" i="3"/>
  <c r="S1847" i="3"/>
  <c r="R1847" i="3"/>
  <c r="U1846" i="3"/>
  <c r="S1846" i="3"/>
  <c r="V1845" i="3"/>
  <c r="U1845" i="3"/>
  <c r="S1845" i="3"/>
  <c r="N1845" i="3"/>
  <c r="R1845" i="3" s="1"/>
  <c r="U1844" i="3"/>
  <c r="S1844" i="3"/>
  <c r="P1844" i="3"/>
  <c r="U1843" i="3"/>
  <c r="S1843" i="3"/>
  <c r="R1843" i="3"/>
  <c r="U1842" i="3"/>
  <c r="S1842" i="3"/>
  <c r="U1841" i="3"/>
  <c r="S1841" i="3"/>
  <c r="U1840" i="3"/>
  <c r="S1840" i="3"/>
  <c r="P1840" i="3"/>
  <c r="U1839" i="3"/>
  <c r="S1839" i="3"/>
  <c r="R1839" i="3"/>
  <c r="U1838" i="3"/>
  <c r="S1838" i="3"/>
  <c r="U1837" i="3"/>
  <c r="S1837" i="3"/>
  <c r="P1837" i="3"/>
  <c r="U1836" i="3"/>
  <c r="S1836" i="3"/>
  <c r="P1836" i="3"/>
  <c r="U1835" i="3"/>
  <c r="S1835" i="3"/>
  <c r="U1833" i="3"/>
  <c r="S1833" i="3"/>
  <c r="U1832" i="3"/>
  <c r="S1832" i="3"/>
  <c r="P1832" i="3"/>
  <c r="V1831" i="3"/>
  <c r="U1831" i="3"/>
  <c r="S1831" i="3"/>
  <c r="N1831" i="3"/>
  <c r="R1831" i="3" s="1"/>
  <c r="U1830" i="3"/>
  <c r="S1830" i="3"/>
  <c r="U1829" i="3"/>
  <c r="S1829" i="3"/>
  <c r="R1829" i="3"/>
  <c r="U1828" i="3"/>
  <c r="S1828" i="3"/>
  <c r="P1828" i="3"/>
  <c r="U1827" i="3"/>
  <c r="S1827" i="3"/>
  <c r="U1826" i="3"/>
  <c r="S1826" i="3"/>
  <c r="V1825" i="3"/>
  <c r="U1825" i="3"/>
  <c r="S1825" i="3"/>
  <c r="N1825" i="3"/>
  <c r="V1824" i="3"/>
  <c r="U1824" i="3"/>
  <c r="S1824" i="3"/>
  <c r="N1824" i="3"/>
  <c r="P1824" i="3" s="1"/>
  <c r="V1823" i="3"/>
  <c r="U1823" i="3"/>
  <c r="S1823" i="3"/>
  <c r="N1823" i="3"/>
  <c r="R1823" i="3" s="1"/>
  <c r="U1822" i="3"/>
  <c r="S1822" i="3"/>
  <c r="N1822" i="3"/>
  <c r="U1821" i="3"/>
  <c r="S1821" i="3"/>
  <c r="N1821" i="3"/>
  <c r="R1821" i="3" s="1"/>
  <c r="V1820" i="3"/>
  <c r="U1820" i="3"/>
  <c r="S1820" i="3"/>
  <c r="N1820" i="3"/>
  <c r="P1820" i="3" s="1"/>
  <c r="U1819" i="3"/>
  <c r="S1819" i="3"/>
  <c r="N1819" i="3"/>
  <c r="R1819" i="3" s="1"/>
  <c r="U1818" i="3"/>
  <c r="S1818" i="3"/>
  <c r="N1818" i="3"/>
  <c r="V1817" i="3"/>
  <c r="U1817" i="3"/>
  <c r="S1817" i="3"/>
  <c r="N1817" i="3"/>
  <c r="V1816" i="3"/>
  <c r="U1816" i="3"/>
  <c r="U1815" i="3"/>
  <c r="S1815" i="3"/>
  <c r="N1815" i="3"/>
  <c r="R1815" i="3" s="1"/>
  <c r="U1814" i="3"/>
  <c r="S1814" i="3"/>
  <c r="N1814" i="3"/>
  <c r="U1813" i="3"/>
  <c r="S1813" i="3"/>
  <c r="N1813" i="3"/>
  <c r="P1813" i="3" s="1"/>
  <c r="U1812" i="3"/>
  <c r="S1812" i="3"/>
  <c r="N1812" i="3"/>
  <c r="P1812" i="3" s="1"/>
  <c r="U1811" i="3"/>
  <c r="S1811" i="3"/>
  <c r="N1811" i="3"/>
  <c r="R1811" i="3" s="1"/>
  <c r="V1810" i="3"/>
  <c r="U1810" i="3"/>
  <c r="S1810" i="3"/>
  <c r="N1810" i="3"/>
  <c r="U1809" i="3"/>
  <c r="S1809" i="3"/>
  <c r="N1809" i="3"/>
  <c r="U1808" i="3"/>
  <c r="S1808" i="3"/>
  <c r="N1808" i="3"/>
  <c r="P1808" i="3" s="1"/>
  <c r="U1807" i="3"/>
  <c r="S1807" i="3"/>
  <c r="N1807" i="3"/>
  <c r="R1807" i="3" s="1"/>
  <c r="AE2557" i="4"/>
  <c r="U1806" i="3"/>
  <c r="S1806" i="3"/>
  <c r="N1806" i="3"/>
  <c r="U1805" i="3"/>
  <c r="V1805" i="3" s="1"/>
  <c r="S1805" i="3"/>
  <c r="N1805" i="3"/>
  <c r="R1805" i="3" s="1"/>
  <c r="U1804" i="3"/>
  <c r="S1804" i="3"/>
  <c r="N1804" i="3"/>
  <c r="P1804" i="3" s="1"/>
  <c r="U1803" i="3"/>
  <c r="S1803" i="3"/>
  <c r="N1803" i="3"/>
  <c r="R1803" i="3" s="1"/>
  <c r="U1802" i="3"/>
  <c r="S1802" i="3"/>
  <c r="N1802" i="3"/>
  <c r="U1801" i="3"/>
  <c r="S1801" i="3"/>
  <c r="N1801" i="3"/>
  <c r="U1800" i="3"/>
  <c r="S1800" i="3"/>
  <c r="N1800" i="3"/>
  <c r="P1800" i="3" s="1"/>
  <c r="U1799" i="3"/>
  <c r="S1799" i="3"/>
  <c r="N1799" i="3"/>
  <c r="R1799" i="3" s="1"/>
  <c r="U1798" i="3"/>
  <c r="S1798" i="3"/>
  <c r="N1798" i="3"/>
  <c r="U1797" i="3"/>
  <c r="S1797" i="3"/>
  <c r="U1796" i="3"/>
  <c r="S1796" i="3"/>
  <c r="U1795" i="3"/>
  <c r="S1795" i="3"/>
  <c r="AE2746" i="4"/>
  <c r="U1794" i="3"/>
  <c r="S1794" i="3"/>
  <c r="N1794" i="3"/>
  <c r="U1793" i="3"/>
  <c r="S1793" i="3"/>
  <c r="N1793" i="3"/>
  <c r="U1792" i="3"/>
  <c r="S1792" i="3"/>
  <c r="N1792" i="3"/>
  <c r="P1792" i="3" s="1"/>
  <c r="U1791" i="3"/>
  <c r="S1791" i="3"/>
  <c r="N1791" i="3"/>
  <c r="R1791" i="3" s="1"/>
  <c r="V1790" i="3"/>
  <c r="U1790" i="3"/>
  <c r="S1790" i="3"/>
  <c r="N1790" i="3"/>
  <c r="U1789" i="3"/>
  <c r="S1789" i="3"/>
  <c r="N1789" i="3"/>
  <c r="R1789" i="3" s="1"/>
  <c r="U1788" i="3"/>
  <c r="S1788" i="3"/>
  <c r="P1788" i="3"/>
  <c r="AE2584" i="4"/>
  <c r="U1787" i="3"/>
  <c r="S1787" i="3"/>
  <c r="N1787" i="3"/>
  <c r="R1787" i="3" s="1"/>
  <c r="U1786" i="3"/>
  <c r="S1786" i="3"/>
  <c r="N1786" i="3"/>
  <c r="U1785" i="3"/>
  <c r="S1785" i="3"/>
  <c r="N1785" i="3"/>
  <c r="U1784" i="3"/>
  <c r="S1784" i="3"/>
  <c r="N1784" i="3"/>
  <c r="P1784" i="3" s="1"/>
  <c r="U1783" i="3"/>
  <c r="S1783" i="3"/>
  <c r="N1783" i="3"/>
  <c r="R1783" i="3" s="1"/>
  <c r="U1782" i="3"/>
  <c r="S1782" i="3"/>
  <c r="N1782" i="3"/>
  <c r="U1781" i="3"/>
  <c r="S1781" i="3"/>
  <c r="N1781" i="3"/>
  <c r="R1781" i="3" s="1"/>
  <c r="U1780" i="3"/>
  <c r="S1780" i="3"/>
  <c r="N1780" i="3"/>
  <c r="P1780" i="3" s="1"/>
  <c r="U1779" i="3"/>
  <c r="V1779" i="3" s="1"/>
  <c r="S1779" i="3"/>
  <c r="N1779" i="3"/>
  <c r="R1779" i="3" s="1"/>
  <c r="V1778" i="3"/>
  <c r="U1778" i="3"/>
  <c r="S1778" i="3"/>
  <c r="N1778" i="3"/>
  <c r="U1777" i="3"/>
  <c r="S1777" i="3"/>
  <c r="N1777" i="3"/>
  <c r="U1776" i="3"/>
  <c r="S1776" i="3"/>
  <c r="N1776" i="3"/>
  <c r="P1776" i="3" s="1"/>
  <c r="U1775" i="3"/>
  <c r="S1775" i="3"/>
  <c r="N1775" i="3"/>
  <c r="R1775" i="3" s="1"/>
  <c r="U1774" i="3"/>
  <c r="S1774" i="3"/>
  <c r="N1774" i="3"/>
  <c r="U1773" i="3"/>
  <c r="V1772" i="3"/>
  <c r="U1772" i="3"/>
  <c r="U1771" i="3"/>
  <c r="S1771" i="3"/>
  <c r="N1771" i="3"/>
  <c r="R1771" i="3" s="1"/>
  <c r="U1770" i="3"/>
  <c r="S1770" i="3"/>
  <c r="N1770" i="3"/>
  <c r="U1769" i="3"/>
  <c r="S1769" i="3"/>
  <c r="N1769" i="3"/>
  <c r="U1768" i="3"/>
  <c r="S1768" i="3"/>
  <c r="N1768" i="3"/>
  <c r="P1768" i="3" s="1"/>
  <c r="U1767" i="3"/>
  <c r="S1767" i="3"/>
  <c r="R1767" i="3"/>
  <c r="U1766" i="3"/>
  <c r="S1766" i="3"/>
  <c r="V1765" i="3"/>
  <c r="U1765" i="3"/>
  <c r="S1765" i="3"/>
  <c r="N1765" i="3"/>
  <c r="P1765" i="3" s="1"/>
  <c r="AE2536" i="4"/>
  <c r="U1764" i="3"/>
  <c r="S1764" i="3"/>
  <c r="N1764" i="3"/>
  <c r="AE2535" i="4"/>
  <c r="U1763" i="3"/>
  <c r="S1763" i="3"/>
  <c r="N1763" i="3"/>
  <c r="R1763" i="3" s="1"/>
  <c r="V1762" i="3"/>
  <c r="U1762" i="3"/>
  <c r="S1762" i="3"/>
  <c r="N1762" i="3"/>
  <c r="P1762" i="3" s="1"/>
  <c r="V1761" i="3"/>
  <c r="U1761" i="3"/>
  <c r="S1761" i="3"/>
  <c r="N1761" i="3"/>
  <c r="R1761" i="3" s="1"/>
  <c r="AE2534" i="4"/>
  <c r="U1760" i="3"/>
  <c r="S1760" i="3"/>
  <c r="AE2533" i="4"/>
  <c r="U1759" i="3"/>
  <c r="S1759" i="3"/>
  <c r="N1759" i="3"/>
  <c r="R1759" i="3" s="1"/>
  <c r="AE2574" i="4"/>
  <c r="U1758" i="3"/>
  <c r="S1758" i="3"/>
  <c r="N1758" i="3"/>
  <c r="AE2571" i="4"/>
  <c r="U1757" i="3"/>
  <c r="S1757" i="3"/>
  <c r="R1757" i="3"/>
  <c r="AE2570" i="4"/>
  <c r="U1756" i="3"/>
  <c r="S1756" i="3"/>
  <c r="N1756" i="3"/>
  <c r="R1756" i="3" s="1"/>
  <c r="AE2569" i="4"/>
  <c r="U1755" i="3"/>
  <c r="S1755" i="3"/>
  <c r="N1755" i="3"/>
  <c r="R1755" i="3" s="1"/>
  <c r="V1754" i="3"/>
  <c r="U1754" i="3"/>
  <c r="S1754" i="3"/>
  <c r="N1754" i="3"/>
  <c r="V1753" i="3"/>
  <c r="U1753" i="3"/>
  <c r="S1753" i="3"/>
  <c r="N1753" i="3"/>
  <c r="P1753" i="3" s="1"/>
  <c r="AE2508" i="4"/>
  <c r="U1752" i="3"/>
  <c r="S1752" i="3"/>
  <c r="N1752" i="3"/>
  <c r="AE2507" i="4"/>
  <c r="U1751" i="3"/>
  <c r="S1751" i="3"/>
  <c r="N1751" i="3"/>
  <c r="R1751" i="3" s="1"/>
  <c r="AE2506" i="4"/>
  <c r="U1750" i="3"/>
  <c r="S1750" i="3"/>
  <c r="N1750" i="3"/>
  <c r="AE2664" i="4"/>
  <c r="U1749" i="3"/>
  <c r="S1749" i="3"/>
  <c r="R1749" i="3"/>
  <c r="AE2532" i="4"/>
  <c r="U1748" i="3"/>
  <c r="S1748" i="3"/>
  <c r="N1748" i="3"/>
  <c r="AE2531" i="4"/>
  <c r="U1747" i="3"/>
  <c r="S1747" i="3"/>
  <c r="N1747" i="3"/>
  <c r="R1747" i="3" s="1"/>
  <c r="AE2530" i="4"/>
  <c r="U1746" i="3"/>
  <c r="S1746" i="3"/>
  <c r="N1746" i="3"/>
  <c r="R1746" i="3" s="1"/>
  <c r="AE2529" i="4"/>
  <c r="U1745" i="3"/>
  <c r="S1745" i="3"/>
  <c r="N1745" i="3"/>
  <c r="AE2528" i="4"/>
  <c r="U1744" i="3"/>
  <c r="S1744" i="3"/>
  <c r="N1744" i="3"/>
  <c r="R1744" i="3" s="1"/>
  <c r="AE2527" i="4"/>
  <c r="U1743" i="3"/>
  <c r="S1743" i="3"/>
  <c r="N1743" i="3"/>
  <c r="P1743" i="3" s="1"/>
  <c r="AE2526" i="4"/>
  <c r="U1742" i="3"/>
  <c r="S1742" i="3"/>
  <c r="N1742" i="3"/>
  <c r="R1742" i="3" s="1"/>
  <c r="AE2525" i="4"/>
  <c r="U1741" i="3"/>
  <c r="S1741" i="3"/>
  <c r="N1741" i="3"/>
  <c r="AE2524" i="4"/>
  <c r="U1740" i="3"/>
  <c r="S1740" i="3"/>
  <c r="N1740" i="3"/>
  <c r="AE2611" i="4"/>
  <c r="U1739" i="3"/>
  <c r="S1739" i="3"/>
  <c r="N1739" i="3"/>
  <c r="P1739" i="3" s="1"/>
  <c r="AE2483" i="4"/>
  <c r="U1738" i="3"/>
  <c r="S1738" i="3"/>
  <c r="N1738" i="3"/>
  <c r="R1738" i="3" s="1"/>
  <c r="AE2461" i="4"/>
  <c r="U1737" i="3"/>
  <c r="S1737" i="3"/>
  <c r="N1737" i="3"/>
  <c r="AE2475" i="4"/>
  <c r="U1736" i="3"/>
  <c r="S1736" i="3"/>
  <c r="N1736" i="3"/>
  <c r="R1736" i="3" s="1"/>
  <c r="AE2512" i="4"/>
  <c r="U1735" i="3"/>
  <c r="S1735" i="3"/>
  <c r="N1735" i="3"/>
  <c r="P1735" i="3" s="1"/>
  <c r="AE2523" i="4"/>
  <c r="U1734" i="3"/>
  <c r="S1734" i="3"/>
  <c r="R1734" i="3"/>
  <c r="AE2522" i="4"/>
  <c r="U1733" i="3"/>
  <c r="S1733" i="3"/>
  <c r="N1733" i="3"/>
  <c r="U1732" i="3"/>
  <c r="S1732" i="3"/>
  <c r="N1732" i="3"/>
  <c r="AE2504" i="4"/>
  <c r="U1731" i="3"/>
  <c r="S1731" i="3"/>
  <c r="N1731" i="3"/>
  <c r="P1731" i="3" s="1"/>
  <c r="AE2503" i="4"/>
  <c r="U1730" i="3"/>
  <c r="S1730" i="3"/>
  <c r="N1730" i="3"/>
  <c r="AE2502" i="4"/>
  <c r="U1729" i="3"/>
  <c r="S1729" i="3"/>
  <c r="N1729" i="3"/>
  <c r="AE2501" i="4"/>
  <c r="U1728" i="3"/>
  <c r="S1728" i="3"/>
  <c r="N1728" i="3"/>
  <c r="P1728" i="3" s="1"/>
  <c r="AE2500" i="4"/>
  <c r="U1727" i="3"/>
  <c r="S1727" i="3"/>
  <c r="N1727" i="3"/>
  <c r="AE2499" i="4"/>
  <c r="U1726" i="3"/>
  <c r="S1726" i="3"/>
  <c r="N1726" i="3"/>
  <c r="R1726" i="3" s="1"/>
  <c r="AE2511" i="4"/>
  <c r="U1725" i="3"/>
  <c r="S1725" i="3"/>
  <c r="N1725" i="3"/>
  <c r="V1724" i="3"/>
  <c r="U1724" i="3"/>
  <c r="S1724" i="3"/>
  <c r="N1724" i="3"/>
  <c r="R1724" i="3" s="1"/>
  <c r="AE2498" i="4"/>
  <c r="U1723" i="3"/>
  <c r="S1723" i="3"/>
  <c r="N1723" i="3"/>
  <c r="P1723" i="3" s="1"/>
  <c r="V1722" i="3"/>
  <c r="U1722" i="3"/>
  <c r="S1722" i="3"/>
  <c r="N1722" i="3"/>
  <c r="AE2513" i="4"/>
  <c r="U1721" i="3"/>
  <c r="S1721" i="3"/>
  <c r="N1721" i="3"/>
  <c r="V1720" i="3"/>
  <c r="U1720" i="3"/>
  <c r="S1720" i="3"/>
  <c r="N1720" i="3"/>
  <c r="R1720" i="3" s="1"/>
  <c r="V1719" i="3"/>
  <c r="U1719" i="3"/>
  <c r="S1719" i="3"/>
  <c r="N1719" i="3"/>
  <c r="AE2454" i="4"/>
  <c r="U1718" i="3"/>
  <c r="S1718" i="3"/>
  <c r="N1718" i="3"/>
  <c r="R1718" i="3" s="1"/>
  <c r="AE2482" i="4"/>
  <c r="U1717" i="3"/>
  <c r="S1717" i="3"/>
  <c r="N1717" i="3"/>
  <c r="V1716" i="3"/>
  <c r="U1716" i="3"/>
  <c r="S1716" i="3"/>
  <c r="N1716" i="3"/>
  <c r="R1716" i="3" s="1"/>
  <c r="AE2464" i="4"/>
  <c r="U1715" i="3"/>
  <c r="S1715" i="3"/>
  <c r="N1715" i="3"/>
  <c r="P1715" i="3" s="1"/>
  <c r="AE2463" i="4"/>
  <c r="U1714" i="3"/>
  <c r="S1714" i="3"/>
  <c r="N1714" i="3"/>
  <c r="AE2462" i="4"/>
  <c r="U1713" i="3"/>
  <c r="S1713" i="3"/>
  <c r="N1713" i="3"/>
  <c r="AE2481" i="4"/>
  <c r="U1712" i="3"/>
  <c r="S1712" i="3"/>
  <c r="N1712" i="3"/>
  <c r="R1712" i="3" s="1"/>
  <c r="AE2480" i="4"/>
  <c r="U1711" i="3"/>
  <c r="S1711" i="3"/>
  <c r="N1711" i="3"/>
  <c r="AE2497" i="4"/>
  <c r="U1710" i="3"/>
  <c r="S1710" i="3"/>
  <c r="N1710" i="3"/>
  <c r="R1710" i="3" s="1"/>
  <c r="AE2495" i="4"/>
  <c r="U1709" i="3"/>
  <c r="S1709" i="3"/>
  <c r="N1709" i="3"/>
  <c r="AE2474" i="4"/>
  <c r="U1708" i="3"/>
  <c r="AE2473" i="4"/>
  <c r="U1707" i="3"/>
  <c r="AE2460" i="4"/>
  <c r="U1706" i="3"/>
  <c r="AE2459" i="4"/>
  <c r="U1705" i="3"/>
  <c r="V1704" i="3"/>
  <c r="U1704" i="3"/>
  <c r="V1703" i="3"/>
  <c r="U1703" i="3"/>
  <c r="V1702" i="3"/>
  <c r="U1702" i="3"/>
  <c r="S1702" i="3"/>
  <c r="N1702" i="3"/>
  <c r="R1702" i="3" s="1"/>
  <c r="V1701" i="3"/>
  <c r="U1701" i="3"/>
  <c r="S1701" i="3"/>
  <c r="N1701" i="3"/>
  <c r="V1700" i="3"/>
  <c r="U1700" i="3"/>
  <c r="S1700" i="3"/>
  <c r="N1700" i="3"/>
  <c r="R1700" i="3" s="1"/>
  <c r="V1699" i="3"/>
  <c r="U1699" i="3"/>
  <c r="S1699" i="3"/>
  <c r="N1699" i="3"/>
  <c r="P1699" i="3" s="1"/>
  <c r="V1698" i="3"/>
  <c r="U1698" i="3"/>
  <c r="S1698" i="3"/>
  <c r="N1698" i="3"/>
  <c r="V1697" i="3"/>
  <c r="U1697" i="3"/>
  <c r="S1697" i="3"/>
  <c r="N1697" i="3"/>
  <c r="V1696" i="3"/>
  <c r="U1696" i="3"/>
  <c r="S1696" i="3"/>
  <c r="N1696" i="3"/>
  <c r="R1696" i="3" s="1"/>
  <c r="V1695" i="3"/>
  <c r="U1695" i="3"/>
  <c r="S1695" i="3"/>
  <c r="N1695" i="3"/>
  <c r="P1695" i="3" s="1"/>
  <c r="U1694" i="3"/>
  <c r="S1694" i="3"/>
  <c r="N1694" i="3"/>
  <c r="R1694" i="3" s="1"/>
  <c r="V1693" i="3"/>
  <c r="U1693" i="3"/>
  <c r="S1693" i="3"/>
  <c r="N1693" i="3"/>
  <c r="V1692" i="3"/>
  <c r="U1692" i="3"/>
  <c r="S1692" i="3"/>
  <c r="N1692" i="3"/>
  <c r="P1692" i="3" s="1"/>
  <c r="AE2451" i="4"/>
  <c r="U1691" i="3"/>
  <c r="S1691" i="3"/>
  <c r="N1691" i="3"/>
  <c r="P1691" i="3" s="1"/>
  <c r="V1689" i="3"/>
  <c r="U1689" i="3"/>
  <c r="S1689" i="3"/>
  <c r="AE2456" i="4"/>
  <c r="U1688" i="3"/>
  <c r="S1688" i="3"/>
  <c r="N1688" i="3"/>
  <c r="P1688" i="3" s="1"/>
  <c r="AE2455" i="4"/>
  <c r="U1687" i="3"/>
  <c r="S1687" i="3"/>
  <c r="N1687" i="3"/>
  <c r="P1687" i="3" s="1"/>
  <c r="V1686" i="3"/>
  <c r="U1686" i="3"/>
  <c r="S1686" i="3"/>
  <c r="N1686" i="3"/>
  <c r="R1686" i="3" s="1"/>
  <c r="U1685" i="3"/>
  <c r="S1685" i="3"/>
  <c r="N1685" i="3"/>
  <c r="V1684" i="3"/>
  <c r="U1684" i="3"/>
  <c r="S1684" i="3"/>
  <c r="N1684" i="3"/>
  <c r="R1684" i="3" s="1"/>
  <c r="V1683" i="3"/>
  <c r="U1683" i="3"/>
  <c r="S1683" i="3"/>
  <c r="N1683" i="3"/>
  <c r="P1683" i="3" s="1"/>
  <c r="AE2449" i="4"/>
  <c r="U1682" i="3"/>
  <c r="S1682" i="3"/>
  <c r="R1682" i="3"/>
  <c r="AE2448" i="4"/>
  <c r="U1681" i="3"/>
  <c r="S1681" i="3"/>
  <c r="N1681" i="3"/>
  <c r="V1680" i="3"/>
  <c r="U1680" i="3"/>
  <c r="S1680" i="3"/>
  <c r="N1680" i="3"/>
  <c r="P1680" i="3" s="1"/>
  <c r="U1679" i="3"/>
  <c r="S1679" i="3"/>
  <c r="N1679" i="3"/>
  <c r="P1679" i="3" s="1"/>
  <c r="U1678" i="3"/>
  <c r="S1678" i="3"/>
  <c r="N1678" i="3"/>
  <c r="R1678" i="3" s="1"/>
  <c r="V1677" i="3"/>
  <c r="U1677" i="3"/>
  <c r="S1677" i="3"/>
  <c r="N1677" i="3"/>
  <c r="V1676" i="3"/>
  <c r="U1676" i="3"/>
  <c r="S1676" i="3"/>
  <c r="N1676" i="3"/>
  <c r="P1676" i="3" s="1"/>
  <c r="V1675" i="3"/>
  <c r="U1675" i="3"/>
  <c r="S1675" i="3"/>
  <c r="N1675" i="3"/>
  <c r="P1675" i="3" s="1"/>
  <c r="V1674" i="3"/>
  <c r="U1674" i="3"/>
  <c r="S1674" i="3"/>
  <c r="N1674" i="3"/>
  <c r="R1674" i="3" s="1"/>
  <c r="U1673" i="3"/>
  <c r="S1673" i="3"/>
  <c r="N1673" i="3"/>
  <c r="AE2479" i="4"/>
  <c r="U1671" i="3"/>
  <c r="S1671" i="3"/>
  <c r="N1671" i="3"/>
  <c r="P1671" i="3" s="1"/>
  <c r="U1670" i="3"/>
  <c r="S1670" i="3"/>
  <c r="N1670" i="3"/>
  <c r="R1670" i="3" s="1"/>
  <c r="AE2453" i="4"/>
  <c r="U1669" i="3"/>
  <c r="S1669" i="3"/>
  <c r="N1669" i="3"/>
  <c r="U1668" i="3"/>
  <c r="S1668" i="3"/>
  <c r="N1668" i="3"/>
  <c r="R1668" i="3" s="1"/>
  <c r="U1667" i="3"/>
  <c r="S1667" i="3"/>
  <c r="N1667" i="3"/>
  <c r="P1667" i="3" s="1"/>
  <c r="U1666" i="3"/>
  <c r="S1666" i="3"/>
  <c r="N1666" i="3"/>
  <c r="R1666" i="3" s="1"/>
  <c r="U1665" i="3"/>
  <c r="S1665" i="3"/>
  <c r="N1665" i="3"/>
  <c r="U1664" i="3"/>
  <c r="S1664" i="3"/>
  <c r="N1664" i="3"/>
  <c r="R1664" i="3" s="1"/>
  <c r="U1663" i="3"/>
  <c r="S1663" i="3"/>
  <c r="N1663" i="3"/>
  <c r="P1663" i="3" s="1"/>
  <c r="V1662" i="3"/>
  <c r="U1662" i="3"/>
  <c r="S1662" i="3"/>
  <c r="N1662" i="3"/>
  <c r="R1662" i="3" s="1"/>
  <c r="U1661" i="3"/>
  <c r="S1661" i="3"/>
  <c r="N1661" i="3"/>
  <c r="V1660" i="3"/>
  <c r="U1660" i="3"/>
  <c r="S1660" i="3"/>
  <c r="N1660" i="3"/>
  <c r="R1660" i="3" s="1"/>
  <c r="V1659" i="3"/>
  <c r="U1659" i="3"/>
  <c r="S1659" i="3"/>
  <c r="N1659" i="3"/>
  <c r="P1659" i="3" s="1"/>
  <c r="V1658" i="3"/>
  <c r="U1658" i="3"/>
  <c r="S1658" i="3"/>
  <c r="N1658" i="3"/>
  <c r="R1658" i="3" s="1"/>
  <c r="V1657" i="3"/>
  <c r="U1657" i="3"/>
  <c r="S1657" i="3"/>
  <c r="N1657" i="3"/>
  <c r="U1656" i="3"/>
  <c r="S1656" i="3"/>
  <c r="N1656" i="3"/>
  <c r="R1656" i="3" s="1"/>
  <c r="V1655" i="3"/>
  <c r="U1655" i="3"/>
  <c r="S1655" i="3"/>
  <c r="N1655" i="3"/>
  <c r="P1655" i="3" s="1"/>
  <c r="V1654" i="3"/>
  <c r="U1654" i="3"/>
  <c r="S1654" i="3"/>
  <c r="N1654" i="3"/>
  <c r="R1654" i="3" s="1"/>
  <c r="AE2379" i="4"/>
  <c r="U1653" i="3"/>
  <c r="S1653" i="3"/>
  <c r="N1653" i="3"/>
  <c r="V1652" i="3"/>
  <c r="U1652" i="3"/>
  <c r="S1652" i="3"/>
  <c r="N1652" i="3"/>
  <c r="R1652" i="3" s="1"/>
  <c r="V1651" i="3"/>
  <c r="U1651" i="3"/>
  <c r="S1651" i="3"/>
  <c r="N1651" i="3"/>
  <c r="P1651" i="3" s="1"/>
  <c r="AE2421" i="4"/>
  <c r="U1650" i="3"/>
  <c r="S1650" i="3"/>
  <c r="N1650" i="3"/>
  <c r="R1650" i="3" s="1"/>
  <c r="AE2547" i="4"/>
  <c r="U1649" i="3"/>
  <c r="S1649" i="3"/>
  <c r="AE2381" i="4"/>
  <c r="U1648" i="3"/>
  <c r="S1648" i="3"/>
  <c r="N1648" i="3"/>
  <c r="R1648" i="3" s="1"/>
  <c r="AE2328" i="4"/>
  <c r="U1647" i="3"/>
  <c r="S1647" i="3"/>
  <c r="N1647" i="3"/>
  <c r="P1647" i="3" s="1"/>
  <c r="AE2380" i="4"/>
  <c r="U1646" i="3"/>
  <c r="S1646" i="3"/>
  <c r="N1646" i="3"/>
  <c r="R1646" i="3" s="1"/>
  <c r="AE2359" i="4"/>
  <c r="U1645" i="3"/>
  <c r="S1645" i="3"/>
  <c r="N1645" i="3"/>
  <c r="AE2412" i="4"/>
  <c r="U1644" i="3"/>
  <c r="S1644" i="3"/>
  <c r="N1644" i="3"/>
  <c r="R1644" i="3" s="1"/>
  <c r="AE2409" i="4"/>
  <c r="U1643" i="3"/>
  <c r="S1643" i="3"/>
  <c r="N1643" i="3"/>
  <c r="P1643" i="3" s="1"/>
  <c r="AE2411" i="4"/>
  <c r="U1642" i="3"/>
  <c r="S1642" i="3"/>
  <c r="N1642" i="3"/>
  <c r="R1642" i="3" s="1"/>
  <c r="AE2408" i="4"/>
  <c r="U1641" i="3"/>
  <c r="S1641" i="3"/>
  <c r="N1641" i="3"/>
  <c r="AE2410" i="4"/>
  <c r="U1640" i="3"/>
  <c r="S1640" i="3"/>
  <c r="N1640" i="3"/>
  <c r="R1640" i="3" s="1"/>
  <c r="AE2407" i="4"/>
  <c r="U1639" i="3"/>
  <c r="S1639" i="3"/>
  <c r="N1639" i="3"/>
  <c r="P1639" i="3" s="1"/>
  <c r="AE2406" i="4"/>
  <c r="U1638" i="3"/>
  <c r="S1638" i="3"/>
  <c r="N1638" i="3"/>
  <c r="R1638" i="3" s="1"/>
  <c r="U1637" i="3"/>
  <c r="S1637" i="3"/>
  <c r="N1637" i="3"/>
  <c r="AE2361" i="4"/>
  <c r="U1636" i="3"/>
  <c r="S1636" i="3"/>
  <c r="N1636" i="3"/>
  <c r="R1636" i="3" s="1"/>
  <c r="V1635" i="3"/>
  <c r="U1635" i="3"/>
  <c r="S1635" i="3"/>
  <c r="N1635" i="3"/>
  <c r="P1635" i="3" s="1"/>
  <c r="AE2326" i="4"/>
  <c r="U1634" i="3"/>
  <c r="S1634" i="3"/>
  <c r="N1634" i="3"/>
  <c r="R1634" i="3" s="1"/>
  <c r="V1633" i="3"/>
  <c r="U1633" i="3"/>
  <c r="S1633" i="3"/>
  <c r="N1633" i="3"/>
  <c r="V1632" i="3"/>
  <c r="U1632" i="3"/>
  <c r="S1632" i="3"/>
  <c r="N1632" i="3"/>
  <c r="R1632" i="3" s="1"/>
  <c r="V1631" i="3"/>
  <c r="U1631" i="3"/>
  <c r="S1631" i="3"/>
  <c r="N1631" i="3"/>
  <c r="P1631" i="3" s="1"/>
  <c r="U1630" i="3"/>
  <c r="S1630" i="3"/>
  <c r="N1630" i="3"/>
  <c r="R1630" i="3" s="1"/>
  <c r="AE2404" i="4"/>
  <c r="U1629" i="3"/>
  <c r="S1629" i="3"/>
  <c r="N1629" i="3"/>
  <c r="AE2403" i="4"/>
  <c r="U1628" i="3"/>
  <c r="S1628" i="3"/>
  <c r="N1628" i="3"/>
  <c r="R1628" i="3" s="1"/>
  <c r="AE2305" i="4"/>
  <c r="U1627" i="3"/>
  <c r="S1627" i="3"/>
  <c r="N1627" i="3"/>
  <c r="P1627" i="3" s="1"/>
  <c r="AE2325" i="4"/>
  <c r="U1626" i="3"/>
  <c r="S1626" i="3"/>
  <c r="N1626" i="3"/>
  <c r="AE2324" i="4"/>
  <c r="U1625" i="3"/>
  <c r="V1624" i="3"/>
  <c r="U1624" i="3"/>
  <c r="S1624" i="3"/>
  <c r="N1624" i="3"/>
  <c r="P1624" i="3" s="1"/>
  <c r="AE2292" i="4"/>
  <c r="U1623" i="3"/>
  <c r="S1623" i="3"/>
  <c r="N1623" i="3"/>
  <c r="R1623" i="3" s="1"/>
  <c r="V1622" i="3"/>
  <c r="U1622" i="3"/>
  <c r="S1622" i="3"/>
  <c r="N1622" i="3"/>
  <c r="AE2352" i="4"/>
  <c r="U1621" i="3"/>
  <c r="S1621" i="3"/>
  <c r="N1621" i="3"/>
  <c r="R1621" i="3" s="1"/>
  <c r="V1620" i="3"/>
  <c r="U1620" i="3"/>
  <c r="S1620" i="3"/>
  <c r="N1620" i="3"/>
  <c r="P1620" i="3" s="1"/>
  <c r="V1619" i="3"/>
  <c r="U1619" i="3"/>
  <c r="S1619" i="3"/>
  <c r="N1619" i="3"/>
  <c r="R1619" i="3" s="1"/>
  <c r="AE2303" i="4"/>
  <c r="U1618" i="3"/>
  <c r="S1618" i="3"/>
  <c r="N1618" i="3"/>
  <c r="P1618" i="3" s="1"/>
  <c r="AE2351" i="4"/>
  <c r="U1617" i="3"/>
  <c r="S1617" i="3"/>
  <c r="N1617" i="3"/>
  <c r="R1617" i="3" s="1"/>
  <c r="V1616" i="3"/>
  <c r="U1616" i="3"/>
  <c r="S1616" i="3"/>
  <c r="N1616" i="3"/>
  <c r="P1616" i="3" s="1"/>
  <c r="AE2323" i="4"/>
  <c r="U1615" i="3"/>
  <c r="S1615" i="3"/>
  <c r="N1615" i="3"/>
  <c r="R1615" i="3" s="1"/>
  <c r="AE2322" i="4"/>
  <c r="U1614" i="3"/>
  <c r="S1614" i="3"/>
  <c r="N1614" i="3"/>
  <c r="P1614" i="3" s="1"/>
  <c r="AE2327" i="4"/>
  <c r="U1613" i="3"/>
  <c r="S1613" i="3"/>
  <c r="N1613" i="3"/>
  <c r="R1613" i="3" s="1"/>
  <c r="AE2321" i="4"/>
  <c r="U1612" i="3"/>
  <c r="S1612" i="3"/>
  <c r="N1612" i="3"/>
  <c r="R1612" i="3" s="1"/>
  <c r="AE2320" i="4"/>
  <c r="U1611" i="3"/>
  <c r="S1611" i="3"/>
  <c r="N1611" i="3"/>
  <c r="P1611" i="3" s="1"/>
  <c r="AE2319" i="4"/>
  <c r="U1610" i="3"/>
  <c r="S1610" i="3"/>
  <c r="N1610" i="3"/>
  <c r="R1610" i="3" s="1"/>
  <c r="AE2318" i="4"/>
  <c r="U1609" i="3"/>
  <c r="S1609" i="3"/>
  <c r="N1609" i="3"/>
  <c r="R1609" i="3" s="1"/>
  <c r="AE2317" i="4"/>
  <c r="U1608" i="3"/>
  <c r="S1608" i="3"/>
  <c r="N1608" i="3"/>
  <c r="R1608" i="3" s="1"/>
  <c r="AE2355" i="4"/>
  <c r="U1607" i="3"/>
  <c r="S1607" i="3"/>
  <c r="N1607" i="3"/>
  <c r="P1607" i="3" s="1"/>
  <c r="AE2354" i="4"/>
  <c r="U1606" i="3"/>
  <c r="S1606" i="3"/>
  <c r="N1606" i="3"/>
  <c r="R1606" i="3" s="1"/>
  <c r="AE2353" i="4"/>
  <c r="U1605" i="3"/>
  <c r="S1605" i="3"/>
  <c r="N1605" i="3"/>
  <c r="R1605" i="3" s="1"/>
  <c r="AE2275" i="4"/>
  <c r="U1604" i="3"/>
  <c r="U1603" i="3"/>
  <c r="S1603" i="3"/>
  <c r="N1603" i="3"/>
  <c r="P1603" i="3" s="1"/>
  <c r="AE2274" i="4"/>
  <c r="U1602" i="3"/>
  <c r="S1602" i="3"/>
  <c r="U1601" i="3"/>
  <c r="S1601" i="3"/>
  <c r="AE2335" i="4"/>
  <c r="U1600" i="3"/>
  <c r="S1600" i="3"/>
  <c r="AE2334" i="4"/>
  <c r="U1599" i="3"/>
  <c r="S1599" i="3"/>
  <c r="AE2333" i="4"/>
  <c r="U1598" i="3"/>
  <c r="S1598" i="3"/>
  <c r="AE2332" i="4"/>
  <c r="U1597" i="3"/>
  <c r="AE2331" i="4"/>
  <c r="U1596" i="3"/>
  <c r="S1596" i="3"/>
  <c r="AE2330" i="4"/>
  <c r="U1595" i="3"/>
  <c r="AE2273" i="4"/>
  <c r="U1594" i="3"/>
  <c r="S1594" i="3"/>
  <c r="U1593" i="3"/>
  <c r="V1592" i="3"/>
  <c r="U1592" i="3"/>
  <c r="S1592" i="3"/>
  <c r="N1592" i="3"/>
  <c r="P1592" i="3" s="1"/>
  <c r="V1591" i="3"/>
  <c r="U1591" i="3"/>
  <c r="S1591" i="3"/>
  <c r="N1591" i="3"/>
  <c r="P1591" i="3" s="1"/>
  <c r="V1590" i="3"/>
  <c r="U1590" i="3"/>
  <c r="S1590" i="3"/>
  <c r="N1590" i="3"/>
  <c r="R1590" i="3" s="1"/>
  <c r="AE2363" i="4"/>
  <c r="U1589" i="3"/>
  <c r="S1589" i="3"/>
  <c r="R1589" i="3"/>
  <c r="V1588" i="3"/>
  <c r="U1588" i="3"/>
  <c r="S1588" i="3"/>
  <c r="N1588" i="3"/>
  <c r="R1588" i="3" s="1"/>
  <c r="AE2291" i="4"/>
  <c r="U1586" i="3"/>
  <c r="S1586" i="3"/>
  <c r="N1586" i="3"/>
  <c r="R1586" i="3" s="1"/>
  <c r="AE2294" i="4"/>
  <c r="U1585" i="3"/>
  <c r="S1585" i="3"/>
  <c r="N1585" i="3"/>
  <c r="P1585" i="3" s="1"/>
  <c r="AE2278" i="4"/>
  <c r="U1584" i="3"/>
  <c r="S1584" i="3"/>
  <c r="N1584" i="3"/>
  <c r="P1584" i="3" s="1"/>
  <c r="AE2279" i="4"/>
  <c r="U1583" i="3"/>
  <c r="S1583" i="3"/>
  <c r="N1583" i="3"/>
  <c r="R1583" i="3" s="1"/>
  <c r="AE2301" i="4"/>
  <c r="U1582" i="3"/>
  <c r="S1582" i="3"/>
  <c r="N1582" i="3"/>
  <c r="R1582" i="3" s="1"/>
  <c r="V1581" i="3"/>
  <c r="U1581" i="3"/>
  <c r="S1581" i="3"/>
  <c r="N1581" i="3"/>
  <c r="P1581" i="3" s="1"/>
  <c r="V1580" i="3"/>
  <c r="U1580" i="3"/>
  <c r="S1580" i="3"/>
  <c r="P1580" i="3"/>
  <c r="AE2395" i="4"/>
  <c r="U1579" i="3"/>
  <c r="S1579" i="3"/>
  <c r="N1579" i="3"/>
  <c r="R1579" i="3" s="1"/>
  <c r="AE3035" i="4" l="1"/>
  <c r="AE3010" i="4"/>
  <c r="AE2992" i="4"/>
  <c r="AE2940" i="4"/>
  <c r="AE2967" i="4"/>
  <c r="AE2939" i="4"/>
  <c r="AE2918" i="4"/>
  <c r="AE2834" i="4"/>
  <c r="V1973" i="3"/>
  <c r="V1974" i="3"/>
  <c r="V1944" i="3"/>
  <c r="AE2780" i="4"/>
  <c r="V1945" i="3"/>
  <c r="AE2781" i="4"/>
  <c r="V1946" i="3"/>
  <c r="AE2783" i="4"/>
  <c r="V1947" i="3"/>
  <c r="AE2782" i="4"/>
  <c r="V1968" i="3"/>
  <c r="V1766" i="3"/>
  <c r="AE2668" i="4"/>
  <c r="V1862" i="3"/>
  <c r="AE2749" i="4"/>
  <c r="V1863" i="3"/>
  <c r="AE2750" i="4"/>
  <c r="V1886" i="3"/>
  <c r="AE2762" i="4"/>
  <c r="V1894" i="3"/>
  <c r="AE2766" i="4"/>
  <c r="V1937" i="3"/>
  <c r="V1938" i="3"/>
  <c r="V1939" i="3"/>
  <c r="AE2758" i="4"/>
  <c r="V1940" i="3"/>
  <c r="AE2759" i="4"/>
  <c r="AE2767" i="4"/>
  <c r="AE2778" i="4"/>
  <c r="V1943" i="3"/>
  <c r="AE2779" i="4"/>
  <c r="V1963" i="3"/>
  <c r="V1964" i="3"/>
  <c r="V1967" i="3"/>
  <c r="V1977" i="3"/>
  <c r="V1984" i="3"/>
  <c r="V1985" i="3"/>
  <c r="AE2789" i="4"/>
  <c r="AE2638" i="4"/>
  <c r="AE2614" i="4"/>
  <c r="V1896" i="3"/>
  <c r="V1907" i="3"/>
  <c r="AE2748" i="4"/>
  <c r="V1930" i="3"/>
  <c r="AE2660" i="4"/>
  <c r="V1931" i="3"/>
  <c r="AE2787" i="4"/>
  <c r="V1936" i="3"/>
  <c r="V1949" i="3"/>
  <c r="V1950" i="3"/>
  <c r="V1951" i="3"/>
  <c r="V1952" i="3"/>
  <c r="V1953" i="3"/>
  <c r="V1954" i="3"/>
  <c r="AE2786" i="4"/>
  <c r="AE2785" i="4"/>
  <c r="V1960" i="3"/>
  <c r="V1961" i="3"/>
  <c r="V1962" i="3"/>
  <c r="V1965" i="3"/>
  <c r="V1966" i="3"/>
  <c r="V1975" i="3"/>
  <c r="V1979" i="3"/>
  <c r="V1980" i="3"/>
  <c r="V1981" i="3"/>
  <c r="V1983" i="3"/>
  <c r="AE2768" i="4"/>
  <c r="V1835" i="3"/>
  <c r="AE2612" i="4"/>
  <c r="V1849" i="3"/>
  <c r="AE2598" i="4"/>
  <c r="V1866" i="3"/>
  <c r="AE2751" i="4"/>
  <c r="V1898" i="3"/>
  <c r="AE2622" i="4"/>
  <c r="V1905" i="3"/>
  <c r="AE2747" i="4"/>
  <c r="V1925" i="3"/>
  <c r="V1926" i="3"/>
  <c r="V1948" i="3"/>
  <c r="AE2784" i="4"/>
  <c r="V1955" i="3"/>
  <c r="V1958" i="3"/>
  <c r="V1969" i="3"/>
  <c r="V1970" i="3"/>
  <c r="V1971" i="3"/>
  <c r="V1972" i="3"/>
  <c r="V1923" i="3"/>
  <c r="AE2737" i="4"/>
  <c r="V1932" i="3"/>
  <c r="AE2753" i="4"/>
  <c r="V1929" i="3"/>
  <c r="AE2756" i="4"/>
  <c r="V1922" i="3"/>
  <c r="AE2736" i="4"/>
  <c r="V1921" i="3"/>
  <c r="AE2735" i="4"/>
  <c r="V1920" i="3"/>
  <c r="AE2734" i="4"/>
  <c r="V1917" i="3"/>
  <c r="AE2733" i="4"/>
  <c r="V1916" i="3"/>
  <c r="AE2732" i="4"/>
  <c r="V1912" i="3"/>
  <c r="AE2755" i="4"/>
  <c r="V1935" i="3"/>
  <c r="AE2752" i="4"/>
  <c r="V1788" i="3"/>
  <c r="AE2702" i="4"/>
  <c r="V1842" i="3"/>
  <c r="AE2665" i="4"/>
  <c r="V1844" i="3"/>
  <c r="AE2667" i="4"/>
  <c r="V1874" i="3"/>
  <c r="AE2710" i="4"/>
  <c r="V1872" i="3"/>
  <c r="AE2709" i="4"/>
  <c r="V1870" i="3"/>
  <c r="AE2708" i="4"/>
  <c r="V1899" i="3"/>
  <c r="AE2683" i="4"/>
  <c r="V1897" i="3"/>
  <c r="AE2682" i="4"/>
  <c r="V1895" i="3"/>
  <c r="AE2681" i="4"/>
  <c r="V1887" i="3"/>
  <c r="AE2677" i="4"/>
  <c r="V1875" i="3"/>
  <c r="AE2674" i="4"/>
  <c r="V1873" i="3"/>
  <c r="AE2673" i="4"/>
  <c r="V1871" i="3"/>
  <c r="AE2672" i="4"/>
  <c r="V1869" i="3"/>
  <c r="AE2671" i="4"/>
  <c r="V1867" i="3"/>
  <c r="AE2670" i="4"/>
  <c r="V1865" i="3"/>
  <c r="AE2669" i="4"/>
  <c r="V1868" i="3"/>
  <c r="AE2707" i="4"/>
  <c r="V1864" i="3"/>
  <c r="AE2706" i="4"/>
  <c r="V1851" i="3"/>
  <c r="AE2704" i="4"/>
  <c r="V1857" i="3"/>
  <c r="AE2711" i="4"/>
  <c r="V1906" i="3"/>
  <c r="AE2723" i="4"/>
  <c r="V1843" i="3"/>
  <c r="AE2724" i="4"/>
  <c r="V1846" i="3"/>
  <c r="AE2666" i="4"/>
  <c r="V1927" i="3"/>
  <c r="AE2731" i="4"/>
  <c r="V1919" i="3"/>
  <c r="AE2729" i="4"/>
  <c r="V1918" i="3"/>
  <c r="AE2728" i="4"/>
  <c r="V1915" i="3"/>
  <c r="AE2727" i="4"/>
  <c r="V1914" i="3"/>
  <c r="AE2714" i="4"/>
  <c r="V1909" i="3"/>
  <c r="AE2715" i="4"/>
  <c r="V1908" i="3"/>
  <c r="AE2712" i="4"/>
  <c r="V1903" i="3"/>
  <c r="AE2726" i="4"/>
  <c r="V1900" i="3"/>
  <c r="AE2713" i="4"/>
  <c r="V1822" i="3"/>
  <c r="AE2639" i="4"/>
  <c r="AE2641" i="4"/>
  <c r="AE2640" i="4"/>
  <c r="V1902" i="3"/>
  <c r="AE2703" i="4"/>
  <c r="V1879" i="3"/>
  <c r="AE2692" i="4"/>
  <c r="V1878" i="3"/>
  <c r="AE2690" i="4"/>
  <c r="V1876" i="3"/>
  <c r="AE2691" i="4"/>
  <c r="V1861" i="3"/>
  <c r="AE2730" i="4"/>
  <c r="V1859" i="3"/>
  <c r="AE2689" i="4"/>
  <c r="V1856" i="3"/>
  <c r="AE2686" i="4"/>
  <c r="V1855" i="3"/>
  <c r="AE2688" i="4"/>
  <c r="V1854" i="3"/>
  <c r="AE2687" i="4"/>
  <c r="V1853" i="3"/>
  <c r="AE2685" i="4"/>
  <c r="V1848" i="3"/>
  <c r="AE2684" i="4"/>
  <c r="V1860" i="3"/>
  <c r="AE2599" i="4"/>
  <c r="V1775" i="3"/>
  <c r="AE2543" i="4"/>
  <c r="V1847" i="3"/>
  <c r="AE2663" i="4"/>
  <c r="V1841" i="3"/>
  <c r="AE2662" i="4"/>
  <c r="V1840" i="3"/>
  <c r="AE2651" i="4"/>
  <c r="V1839" i="3"/>
  <c r="AE2661" i="4"/>
  <c r="V1838" i="3"/>
  <c r="AE2650" i="4"/>
  <c r="V1837" i="3"/>
  <c r="AE2649" i="4"/>
  <c r="V1803" i="3"/>
  <c r="AE2597" i="4"/>
  <c r="V1791" i="3"/>
  <c r="AE2596" i="4"/>
  <c r="V1809" i="3"/>
  <c r="AE2618" i="4"/>
  <c r="V1804" i="3"/>
  <c r="AE2619" i="4"/>
  <c r="V1833" i="3"/>
  <c r="AE2646" i="4"/>
  <c r="V1832" i="3"/>
  <c r="AE2645" i="4"/>
  <c r="V1830" i="3"/>
  <c r="AE2644" i="4"/>
  <c r="V1829" i="3"/>
  <c r="AE2643" i="4"/>
  <c r="V1828" i="3"/>
  <c r="AE2642" i="4"/>
  <c r="V1827" i="3"/>
  <c r="AE2635" i="4"/>
  <c r="V1826" i="3"/>
  <c r="AE2634" i="4"/>
  <c r="V1819" i="3"/>
  <c r="AE2636" i="4"/>
  <c r="V1815" i="3"/>
  <c r="AE2633" i="4"/>
  <c r="V1814" i="3"/>
  <c r="AE2637" i="4"/>
  <c r="V1813" i="3"/>
  <c r="AE2632" i="4"/>
  <c r="V1797" i="3"/>
  <c r="AE2616" i="4"/>
  <c r="V1796" i="3"/>
  <c r="AE2615" i="4"/>
  <c r="V1794" i="3"/>
  <c r="V1789" i="3"/>
  <c r="AE2573" i="4"/>
  <c r="V1808" i="3"/>
  <c r="AE2613" i="4"/>
  <c r="AE2617" i="4"/>
  <c r="AE2594" i="4"/>
  <c r="V1807" i="3"/>
  <c r="AE2620" i="4"/>
  <c r="V1836" i="3"/>
  <c r="AE2586" i="4"/>
  <c r="V1818" i="3"/>
  <c r="AE2595" i="4"/>
  <c r="V1802" i="3"/>
  <c r="AE2592" i="4"/>
  <c r="V1801" i="3"/>
  <c r="AE2593" i="4"/>
  <c r="V1800" i="3"/>
  <c r="AE2591" i="4"/>
  <c r="V1799" i="3"/>
  <c r="AE2590" i="4"/>
  <c r="V1798" i="3"/>
  <c r="AE2589" i="4"/>
  <c r="V1795" i="3"/>
  <c r="AE2588" i="4"/>
  <c r="V1793" i="3"/>
  <c r="AE2577" i="4"/>
  <c r="V1792" i="3"/>
  <c r="AE2576" i="4"/>
  <c r="V1787" i="3"/>
  <c r="V1786" i="3"/>
  <c r="AE2565" i="4"/>
  <c r="V1785" i="3"/>
  <c r="AE2564" i="4"/>
  <c r="V1784" i="3"/>
  <c r="AE2563" i="4"/>
  <c r="V1783" i="3"/>
  <c r="AE2575" i="4"/>
  <c r="AE2566" i="4"/>
  <c r="V1782" i="3"/>
  <c r="AE2562" i="4"/>
  <c r="V1781" i="3"/>
  <c r="AE2561" i="4"/>
  <c r="V1780" i="3"/>
  <c r="AE2560" i="4"/>
  <c r="AE2558" i="4"/>
  <c r="AE2559" i="4"/>
  <c r="V1806" i="3"/>
  <c r="V1777" i="3"/>
  <c r="AE2545" i="4"/>
  <c r="V1776" i="3"/>
  <c r="AE2544" i="4"/>
  <c r="V1774" i="3"/>
  <c r="AE2542" i="4"/>
  <c r="V1771" i="3"/>
  <c r="AE2541" i="4"/>
  <c r="V1770" i="3"/>
  <c r="AE2540" i="4"/>
  <c r="V1769" i="3"/>
  <c r="AE2539" i="4"/>
  <c r="V1768" i="3"/>
  <c r="AE2546" i="4"/>
  <c r="V1767" i="3"/>
  <c r="AE2538" i="4"/>
  <c r="V1773" i="3"/>
  <c r="AE2485" i="4"/>
  <c r="P1754" i="3"/>
  <c r="R1754" i="3"/>
  <c r="V1637" i="3"/>
  <c r="AE2282" i="4"/>
  <c r="V1709" i="3"/>
  <c r="V1710" i="3"/>
  <c r="V1711" i="3"/>
  <c r="V1712" i="3"/>
  <c r="V1713" i="3"/>
  <c r="V1714" i="3"/>
  <c r="V1715" i="3"/>
  <c r="V1717" i="3"/>
  <c r="V1718" i="3"/>
  <c r="V1721" i="3"/>
  <c r="V1723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5" i="3"/>
  <c r="V1756" i="3"/>
  <c r="V1757" i="3"/>
  <c r="V1758" i="3"/>
  <c r="V1759" i="3"/>
  <c r="V1760" i="3"/>
  <c r="V1763" i="3"/>
  <c r="V1764" i="3"/>
  <c r="V1649" i="3"/>
  <c r="V1656" i="3"/>
  <c r="AE2436" i="4"/>
  <c r="V1661" i="3"/>
  <c r="AE2401" i="4"/>
  <c r="V1663" i="3"/>
  <c r="AE2377" i="4"/>
  <c r="V1664" i="3"/>
  <c r="AE2430" i="4"/>
  <c r="V1665" i="3"/>
  <c r="AE2431" i="4"/>
  <c r="V1666" i="3"/>
  <c r="AE2432" i="4"/>
  <c r="V1667" i="3"/>
  <c r="AE2433" i="4"/>
  <c r="V1668" i="3"/>
  <c r="AE2413" i="4"/>
  <c r="V1669" i="3"/>
  <c r="V1670" i="3"/>
  <c r="AE2434" i="4"/>
  <c r="V1671" i="3"/>
  <c r="AE2435" i="4"/>
  <c r="V1691" i="3"/>
  <c r="V1694" i="3"/>
  <c r="AE2422" i="4"/>
  <c r="V1706" i="3"/>
  <c r="V1708" i="3"/>
  <c r="R1592" i="3"/>
  <c r="R1627" i="3"/>
  <c r="V1672" i="3"/>
  <c r="V1673" i="3"/>
  <c r="AE2437" i="4"/>
  <c r="V1678" i="3"/>
  <c r="AE2438" i="4"/>
  <c r="V1679" i="3"/>
  <c r="AE2347" i="4"/>
  <c r="V1681" i="3"/>
  <c r="V1682" i="3"/>
  <c r="V1687" i="3"/>
  <c r="V1688" i="3"/>
  <c r="V1601" i="3"/>
  <c r="AE2271" i="4"/>
  <c r="V1705" i="3"/>
  <c r="V1707" i="3"/>
  <c r="V1593" i="3"/>
  <c r="AE2270" i="4"/>
  <c r="V1603" i="3"/>
  <c r="AE2272" i="4"/>
  <c r="V1630" i="3"/>
  <c r="AE2357" i="4"/>
  <c r="V1625" i="3"/>
  <c r="P1819" i="3"/>
  <c r="P1821" i="3"/>
  <c r="P1946" i="3"/>
  <c r="R1861" i="3"/>
  <c r="P1904" i="3"/>
  <c r="P1932" i="3"/>
  <c r="P1712" i="3"/>
  <c r="V1634" i="3"/>
  <c r="R1667" i="3"/>
  <c r="R1753" i="3"/>
  <c r="R1876" i="3"/>
  <c r="P1945" i="3"/>
  <c r="R1676" i="3"/>
  <c r="R1723" i="3"/>
  <c r="P1789" i="3"/>
  <c r="P1864" i="3"/>
  <c r="R1881" i="3"/>
  <c r="R1909" i="3"/>
  <c r="P1953" i="3"/>
  <c r="R1966" i="3"/>
  <c r="R1584" i="3"/>
  <c r="V1583" i="3"/>
  <c r="V1646" i="3"/>
  <c r="R1655" i="3"/>
  <c r="P1720" i="3"/>
  <c r="R1728" i="3"/>
  <c r="P1763" i="3"/>
  <c r="P1807" i="3"/>
  <c r="R1837" i="3"/>
  <c r="P1926" i="3"/>
  <c r="P1936" i="3"/>
  <c r="P1954" i="3"/>
  <c r="V1608" i="3"/>
  <c r="R1620" i="3"/>
  <c r="R1635" i="3"/>
  <c r="R1687" i="3"/>
  <c r="P1736" i="3"/>
  <c r="P1853" i="3"/>
  <c r="P1930" i="3"/>
  <c r="P1960" i="3"/>
  <c r="P1682" i="3"/>
  <c r="P1749" i="3"/>
  <c r="P1757" i="3"/>
  <c r="P1779" i="3"/>
  <c r="P1912" i="3"/>
  <c r="R1659" i="3"/>
  <c r="R1671" i="3"/>
  <c r="P1684" i="3"/>
  <c r="P1716" i="3"/>
  <c r="P1734" i="3"/>
  <c r="P1744" i="3"/>
  <c r="P1771" i="3"/>
  <c r="P1781" i="3"/>
  <c r="P1799" i="3"/>
  <c r="R1813" i="3"/>
  <c r="P1829" i="3"/>
  <c r="P1845" i="3"/>
  <c r="R1856" i="3"/>
  <c r="R1902" i="3"/>
  <c r="R1927" i="3"/>
  <c r="P1935" i="3"/>
  <c r="R1940" i="3"/>
  <c r="P1957" i="3"/>
  <c r="R1962" i="3"/>
  <c r="R1978" i="3"/>
  <c r="R1985" i="3"/>
  <c r="R1692" i="3"/>
  <c r="R1715" i="3"/>
  <c r="R1765" i="3"/>
  <c r="P1950" i="3"/>
  <c r="P1956" i="3"/>
  <c r="P1973" i="3"/>
  <c r="P1983" i="3"/>
  <c r="P1579" i="3"/>
  <c r="V1640" i="3"/>
  <c r="P1747" i="3"/>
  <c r="P1759" i="3"/>
  <c r="P1787" i="3"/>
  <c r="P1791" i="3"/>
  <c r="P1805" i="3"/>
  <c r="R1808" i="3"/>
  <c r="P1815" i="3"/>
  <c r="P1839" i="3"/>
  <c r="P1847" i="3"/>
  <c r="R1901" i="3"/>
  <c r="P1907" i="3"/>
  <c r="P1918" i="3"/>
  <c r="R1924" i="3"/>
  <c r="P1928" i="3"/>
  <c r="P1934" i="3"/>
  <c r="P1938" i="3"/>
  <c r="P1942" i="3"/>
  <c r="P1947" i="3"/>
  <c r="P1958" i="3"/>
  <c r="P1964" i="3"/>
  <c r="P1976" i="3"/>
  <c r="V1582" i="3"/>
  <c r="V1589" i="3"/>
  <c r="V1597" i="3"/>
  <c r="V1628" i="3"/>
  <c r="V1639" i="3"/>
  <c r="R1581" i="3"/>
  <c r="V1594" i="3"/>
  <c r="V1602" i="3"/>
  <c r="V1607" i="3"/>
  <c r="P1619" i="3"/>
  <c r="V1626" i="3"/>
  <c r="P1636" i="3"/>
  <c r="V1641" i="3"/>
  <c r="V1642" i="3"/>
  <c r="V1643" i="3"/>
  <c r="V1644" i="3"/>
  <c r="V1645" i="3"/>
  <c r="P1654" i="3"/>
  <c r="P1656" i="3"/>
  <c r="P1662" i="3"/>
  <c r="P1668" i="3"/>
  <c r="P1674" i="3"/>
  <c r="R1679" i="3"/>
  <c r="R1695" i="3"/>
  <c r="P1702" i="3"/>
  <c r="P1726" i="3"/>
  <c r="P1742" i="3"/>
  <c r="V1584" i="3"/>
  <c r="V1585" i="3"/>
  <c r="V1586" i="3"/>
  <c r="V1596" i="3"/>
  <c r="V1600" i="3"/>
  <c r="R1607" i="3"/>
  <c r="V1609" i="3"/>
  <c r="V1610" i="3"/>
  <c r="V1611" i="3"/>
  <c r="V1612" i="3"/>
  <c r="V1613" i="3"/>
  <c r="V1614" i="3"/>
  <c r="V1615" i="3"/>
  <c r="V1617" i="3"/>
  <c r="V1621" i="3"/>
  <c r="V1623" i="3"/>
  <c r="V1647" i="3"/>
  <c r="V1648" i="3"/>
  <c r="V1650" i="3"/>
  <c r="P1664" i="3"/>
  <c r="R1768" i="3"/>
  <c r="P1823" i="3"/>
  <c r="R1848" i="3"/>
  <c r="V1629" i="3"/>
  <c r="V1636" i="3"/>
  <c r="V1638" i="3"/>
  <c r="V1579" i="3"/>
  <c r="V1595" i="3"/>
  <c r="V1598" i="3"/>
  <c r="V1599" i="3"/>
  <c r="V1604" i="3"/>
  <c r="V1605" i="3"/>
  <c r="V1606" i="3"/>
  <c r="V1618" i="3"/>
  <c r="V1627" i="3"/>
  <c r="V1653" i="3"/>
  <c r="P1628" i="3"/>
  <c r="P1648" i="3"/>
  <c r="P1644" i="3"/>
  <c r="P1642" i="3"/>
  <c r="P1621" i="3"/>
  <c r="R1618" i="3"/>
  <c r="R1647" i="3"/>
  <c r="P1634" i="3"/>
  <c r="P1608" i="3"/>
  <c r="P1610" i="3"/>
  <c r="AA2153" i="4"/>
  <c r="D2153" i="4"/>
  <c r="V34" i="7" s="1"/>
  <c r="AD2165" i="4"/>
  <c r="AD2170" i="4"/>
  <c r="AD2168" i="4"/>
  <c r="AD2164" i="4"/>
  <c r="AD2169" i="4"/>
  <c r="AD2166" i="4"/>
  <c r="AD2161" i="4"/>
  <c r="AD2167" i="4"/>
  <c r="AD2163" i="4"/>
  <c r="P1488" i="3"/>
  <c r="P1727" i="3"/>
  <c r="R1727" i="3"/>
  <c r="R1748" i="3"/>
  <c r="P1748" i="3"/>
  <c r="R1603" i="3"/>
  <c r="P1606" i="3"/>
  <c r="R1611" i="3"/>
  <c r="P1617" i="3"/>
  <c r="R1624" i="3"/>
  <c r="R1639" i="3"/>
  <c r="R1651" i="3"/>
  <c r="P1660" i="3"/>
  <c r="P1696" i="3"/>
  <c r="R1699" i="3"/>
  <c r="R1731" i="3"/>
  <c r="R1739" i="3"/>
  <c r="R1777" i="3"/>
  <c r="P1777" i="3"/>
  <c r="R1784" i="3"/>
  <c r="R1792" i="3"/>
  <c r="R1801" i="3"/>
  <c r="P1801" i="3"/>
  <c r="R1832" i="3"/>
  <c r="R1840" i="3"/>
  <c r="R1841" i="3"/>
  <c r="P1841" i="3"/>
  <c r="R1580" i="3"/>
  <c r="P1583" i="3"/>
  <c r="R1585" i="3"/>
  <c r="P1588" i="3"/>
  <c r="P1612" i="3"/>
  <c r="P1615" i="3"/>
  <c r="P1623" i="3"/>
  <c r="P1630" i="3"/>
  <c r="P1632" i="3"/>
  <c r="P1638" i="3"/>
  <c r="P1640" i="3"/>
  <c r="R1643" i="3"/>
  <c r="P1650" i="3"/>
  <c r="P1652" i="3"/>
  <c r="P1658" i="3"/>
  <c r="R1663" i="3"/>
  <c r="P1670" i="3"/>
  <c r="R1675" i="3"/>
  <c r="P1678" i="3"/>
  <c r="R1680" i="3"/>
  <c r="R1683" i="3"/>
  <c r="P1686" i="3"/>
  <c r="R1688" i="3"/>
  <c r="R1691" i="3"/>
  <c r="P1694" i="3"/>
  <c r="P1700" i="3"/>
  <c r="P1711" i="3"/>
  <c r="R1711" i="3"/>
  <c r="P1718" i="3"/>
  <c r="R1722" i="3"/>
  <c r="P1722" i="3"/>
  <c r="P1761" i="3"/>
  <c r="P1803" i="3"/>
  <c r="R1824" i="3"/>
  <c r="R1825" i="3"/>
  <c r="P1825" i="3"/>
  <c r="P1843" i="3"/>
  <c r="P1868" i="3"/>
  <c r="P1911" i="3"/>
  <c r="R1913" i="3"/>
  <c r="R1914" i="3"/>
  <c r="P1914" i="3"/>
  <c r="P1939" i="3"/>
  <c r="P1951" i="3"/>
  <c r="P1970" i="3"/>
  <c r="R1970" i="3"/>
  <c r="R1980" i="3"/>
  <c r="P1980" i="3"/>
  <c r="P1758" i="3"/>
  <c r="R1758" i="3"/>
  <c r="P1764" i="3"/>
  <c r="R1764" i="3"/>
  <c r="R1809" i="3"/>
  <c r="P1809" i="3"/>
  <c r="R1849" i="3"/>
  <c r="P1849" i="3"/>
  <c r="R1908" i="3"/>
  <c r="P1908" i="3"/>
  <c r="P1590" i="3"/>
  <c r="R1631" i="3"/>
  <c r="P1646" i="3"/>
  <c r="P1666" i="3"/>
  <c r="P1710" i="3"/>
  <c r="R1714" i="3"/>
  <c r="P1714" i="3"/>
  <c r="P1724" i="3"/>
  <c r="R1732" i="3"/>
  <c r="P1732" i="3"/>
  <c r="R1740" i="3"/>
  <c r="P1740" i="3"/>
  <c r="P1756" i="3"/>
  <c r="P1766" i="3"/>
  <c r="R1766" i="3"/>
  <c r="R1776" i="3"/>
  <c r="R1785" i="3"/>
  <c r="P1785" i="3"/>
  <c r="R1793" i="3"/>
  <c r="P1793" i="3"/>
  <c r="R1800" i="3"/>
  <c r="P1811" i="3"/>
  <c r="P1851" i="3"/>
  <c r="P1880" i="3"/>
  <c r="R1900" i="3"/>
  <c r="P1900" i="3"/>
  <c r="P1931" i="3"/>
  <c r="P1941" i="3"/>
  <c r="P1943" i="3"/>
  <c r="P1961" i="3"/>
  <c r="R1977" i="3"/>
  <c r="P1977" i="3"/>
  <c r="P1981" i="3"/>
  <c r="R1981" i="3"/>
  <c r="R1591" i="3"/>
  <c r="R1698" i="3"/>
  <c r="P1698" i="3"/>
  <c r="P1719" i="3"/>
  <c r="R1719" i="3"/>
  <c r="R1730" i="3"/>
  <c r="P1730" i="3"/>
  <c r="P1750" i="3"/>
  <c r="R1750" i="3"/>
  <c r="R1769" i="3"/>
  <c r="P1769" i="3"/>
  <c r="R1817" i="3"/>
  <c r="P1817" i="3"/>
  <c r="R1857" i="3"/>
  <c r="P1857" i="3"/>
  <c r="R1860" i="3"/>
  <c r="P1860" i="3"/>
  <c r="P1877" i="3"/>
  <c r="R1877" i="3"/>
  <c r="R1984" i="3"/>
  <c r="P1984" i="3"/>
  <c r="R1735" i="3"/>
  <c r="P1738" i="3"/>
  <c r="R1743" i="3"/>
  <c r="P1746" i="3"/>
  <c r="P1755" i="3"/>
  <c r="P1775" i="3"/>
  <c r="R1780" i="3"/>
  <c r="P1783" i="3"/>
  <c r="R1788" i="3"/>
  <c r="R1804" i="3"/>
  <c r="R1812" i="3"/>
  <c r="R1820" i="3"/>
  <c r="R1828" i="3"/>
  <c r="P1831" i="3"/>
  <c r="R1836" i="3"/>
  <c r="R1844" i="3"/>
  <c r="R1852" i="3"/>
  <c r="R1865" i="3"/>
  <c r="R1905" i="3"/>
  <c r="P1972" i="3"/>
  <c r="R1974" i="3"/>
  <c r="R1622" i="3"/>
  <c r="P1622" i="3"/>
  <c r="R1629" i="3"/>
  <c r="P1629" i="3"/>
  <c r="R1637" i="3"/>
  <c r="P1637" i="3"/>
  <c r="R1669" i="3"/>
  <c r="P1669" i="3"/>
  <c r="P1582" i="3"/>
  <c r="P1586" i="3"/>
  <c r="P1589" i="3"/>
  <c r="P1605" i="3"/>
  <c r="P1609" i="3"/>
  <c r="P1613" i="3"/>
  <c r="R1649" i="3"/>
  <c r="P1649" i="3"/>
  <c r="R1677" i="3"/>
  <c r="P1677" i="3"/>
  <c r="R1626" i="3"/>
  <c r="P1626" i="3"/>
  <c r="R1633" i="3"/>
  <c r="P1633" i="3"/>
  <c r="R1641" i="3"/>
  <c r="P1641" i="3"/>
  <c r="R1653" i="3"/>
  <c r="P1653" i="3"/>
  <c r="R1661" i="3"/>
  <c r="P1661" i="3"/>
  <c r="R1673" i="3"/>
  <c r="P1673" i="3"/>
  <c r="R1681" i="3"/>
  <c r="P1681" i="3"/>
  <c r="R1689" i="3"/>
  <c r="P1689" i="3"/>
  <c r="R1697" i="3"/>
  <c r="P1697" i="3"/>
  <c r="R1713" i="3"/>
  <c r="P1713" i="3"/>
  <c r="R1721" i="3"/>
  <c r="P1721" i="3"/>
  <c r="R1729" i="3"/>
  <c r="P1729" i="3"/>
  <c r="R1737" i="3"/>
  <c r="P1737" i="3"/>
  <c r="R1745" i="3"/>
  <c r="P1745" i="3"/>
  <c r="R1657" i="3"/>
  <c r="P1657" i="3"/>
  <c r="R1685" i="3"/>
  <c r="P1685" i="3"/>
  <c r="R1693" i="3"/>
  <c r="P1693" i="3"/>
  <c r="R1701" i="3"/>
  <c r="P1701" i="3"/>
  <c r="R1709" i="3"/>
  <c r="P1709" i="3"/>
  <c r="R1717" i="3"/>
  <c r="P1717" i="3"/>
  <c r="R1725" i="3"/>
  <c r="P1725" i="3"/>
  <c r="R1733" i="3"/>
  <c r="P1733" i="3"/>
  <c r="R1741" i="3"/>
  <c r="P1741" i="3"/>
  <c r="R1770" i="3"/>
  <c r="P1770" i="3"/>
  <c r="R1778" i="3"/>
  <c r="P1778" i="3"/>
  <c r="R1786" i="3"/>
  <c r="P1786" i="3"/>
  <c r="R1794" i="3"/>
  <c r="P1794" i="3"/>
  <c r="R1802" i="3"/>
  <c r="P1802" i="3"/>
  <c r="R1810" i="3"/>
  <c r="P1810" i="3"/>
  <c r="R1818" i="3"/>
  <c r="P1818" i="3"/>
  <c r="R1826" i="3"/>
  <c r="P1826" i="3"/>
  <c r="R1842" i="3"/>
  <c r="P1842" i="3"/>
  <c r="R1850" i="3"/>
  <c r="P1850" i="3"/>
  <c r="R1859" i="3"/>
  <c r="P1859" i="3"/>
  <c r="R1910" i="3"/>
  <c r="P1910" i="3"/>
  <c r="R1925" i="3"/>
  <c r="P1925" i="3"/>
  <c r="R1933" i="3"/>
  <c r="P1933" i="3"/>
  <c r="R1948" i="3"/>
  <c r="P1948" i="3"/>
  <c r="R1963" i="3"/>
  <c r="P1963" i="3"/>
  <c r="R1614" i="3"/>
  <c r="R1616" i="3"/>
  <c r="R1645" i="3"/>
  <c r="P1645" i="3"/>
  <c r="R1665" i="3"/>
  <c r="P1665" i="3"/>
  <c r="R1752" i="3"/>
  <c r="P1752" i="3"/>
  <c r="R1774" i="3"/>
  <c r="P1774" i="3"/>
  <c r="R1782" i="3"/>
  <c r="P1782" i="3"/>
  <c r="R1790" i="3"/>
  <c r="P1790" i="3"/>
  <c r="R1798" i="3"/>
  <c r="P1798" i="3"/>
  <c r="R1806" i="3"/>
  <c r="P1806" i="3"/>
  <c r="R1814" i="3"/>
  <c r="P1814" i="3"/>
  <c r="R1822" i="3"/>
  <c r="P1822" i="3"/>
  <c r="R1830" i="3"/>
  <c r="P1830" i="3"/>
  <c r="R1838" i="3"/>
  <c r="P1838" i="3"/>
  <c r="R1846" i="3"/>
  <c r="P1846" i="3"/>
  <c r="R1854" i="3"/>
  <c r="P1854" i="3"/>
  <c r="P1751" i="3"/>
  <c r="R1762" i="3"/>
  <c r="R1903" i="3"/>
  <c r="P1903" i="3"/>
  <c r="R1863" i="3"/>
  <c r="P1863" i="3"/>
  <c r="R1929" i="3"/>
  <c r="P1929" i="3"/>
  <c r="R1937" i="3"/>
  <c r="P1937" i="3"/>
  <c r="R1944" i="3"/>
  <c r="P1944" i="3"/>
  <c r="R1952" i="3"/>
  <c r="P1952" i="3"/>
  <c r="R1971" i="3"/>
  <c r="P1971" i="3"/>
  <c r="R1982" i="3"/>
  <c r="P1982" i="3"/>
  <c r="R1858" i="3"/>
  <c r="P1858" i="3"/>
  <c r="R1879" i="3"/>
  <c r="P1879" i="3"/>
  <c r="R1906" i="3"/>
  <c r="P1906" i="3"/>
  <c r="R1975" i="3"/>
  <c r="P1975" i="3"/>
  <c r="P1862" i="3"/>
  <c r="P1870" i="3"/>
  <c r="P1878" i="3"/>
  <c r="X2121" i="4"/>
  <c r="AE2152" i="4"/>
  <c r="AF2152" i="4"/>
  <c r="X2085" i="4"/>
  <c r="AD2153" i="4" l="1"/>
  <c r="V35" i="7" s="1"/>
  <c r="AC2147" i="4" l="1"/>
  <c r="AF2147" i="4"/>
  <c r="AC2148" i="4"/>
  <c r="AF2148" i="4"/>
  <c r="E233" i="6"/>
  <c r="F233" i="6" s="1"/>
  <c r="E232" i="6"/>
  <c r="F232" i="6" s="1"/>
  <c r="AC2150" i="4"/>
  <c r="AF2150" i="4"/>
  <c r="AF2122" i="4"/>
  <c r="AE2122" i="4"/>
  <c r="AC2122" i="4"/>
  <c r="AD2122" i="4" s="1"/>
  <c r="AC2145" i="4"/>
  <c r="AF2145" i="4"/>
  <c r="AC2146" i="4"/>
  <c r="AF2146" i="4"/>
  <c r="AD2147" i="4" l="1"/>
  <c r="AD2150" i="4"/>
  <c r="AD2145" i="4"/>
  <c r="AD2148" i="4"/>
  <c r="AD2146" i="4"/>
  <c r="AC2136" i="4"/>
  <c r="AF2136" i="4"/>
  <c r="AF2132" i="4"/>
  <c r="AC2132" i="4"/>
  <c r="AD2132" i="4" l="1"/>
  <c r="AD2136" i="4"/>
  <c r="U1401" i="3" l="1"/>
  <c r="S1401" i="3"/>
  <c r="N1401" i="3"/>
  <c r="R1401" i="3" s="1"/>
  <c r="U1399" i="3"/>
  <c r="S1399" i="3"/>
  <c r="N1399" i="3"/>
  <c r="P1399" i="3" s="1"/>
  <c r="U1397" i="3"/>
  <c r="S1397" i="3"/>
  <c r="N1397" i="3"/>
  <c r="P1397" i="3" s="1"/>
  <c r="U1402" i="3"/>
  <c r="U1400" i="3"/>
  <c r="U1398" i="3"/>
  <c r="AC2144" i="4"/>
  <c r="AF2144" i="4"/>
  <c r="AD2138" i="4"/>
  <c r="AC2135" i="4"/>
  <c r="AF2135" i="4"/>
  <c r="AC2140" i="4"/>
  <c r="AF2140" i="4"/>
  <c r="AC2141" i="4"/>
  <c r="AF2141" i="4"/>
  <c r="AC2142" i="4"/>
  <c r="AF2142" i="4"/>
  <c r="AC2139" i="4"/>
  <c r="AF2139" i="4"/>
  <c r="P1401" i="3" l="1"/>
  <c r="R1397" i="3"/>
  <c r="R1399" i="3"/>
  <c r="AD2144" i="4"/>
  <c r="AD2141" i="4"/>
  <c r="AD2140" i="4"/>
  <c r="AD2135" i="4"/>
  <c r="AD2142" i="4"/>
  <c r="AD2139" i="4"/>
  <c r="AC2134" i="4" l="1"/>
  <c r="AF2134" i="4"/>
  <c r="AC2133" i="4"/>
  <c r="AF2133" i="4"/>
  <c r="AC2131" i="4"/>
  <c r="AF2131" i="4"/>
  <c r="AE2120" i="4"/>
  <c r="AF2120" i="4"/>
  <c r="Z2121" i="4"/>
  <c r="AE2121" i="4"/>
  <c r="AF2121" i="4"/>
  <c r="AD2131" i="4" l="1"/>
  <c r="AA2121" i="4"/>
  <c r="AD2134" i="4"/>
  <c r="AD2133" i="4"/>
  <c r="D2121" i="4"/>
  <c r="U34" i="7" s="1"/>
  <c r="AC2111" i="4"/>
  <c r="AF2111" i="4"/>
  <c r="AC2112" i="4"/>
  <c r="AF2112" i="4"/>
  <c r="AC2113" i="4"/>
  <c r="AF2113" i="4"/>
  <c r="AC2114" i="4"/>
  <c r="AF2114" i="4"/>
  <c r="AC2115" i="4"/>
  <c r="AF2115" i="4"/>
  <c r="AC2116" i="4"/>
  <c r="AF2116" i="4"/>
  <c r="AC2117" i="4"/>
  <c r="AF2117" i="4"/>
  <c r="AC2118" i="4"/>
  <c r="AF2118" i="4"/>
  <c r="AC2119" i="4"/>
  <c r="AF2119" i="4"/>
  <c r="AC2105" i="4"/>
  <c r="AF2105" i="4"/>
  <c r="AC2106" i="4"/>
  <c r="AF2106" i="4"/>
  <c r="E231" i="6"/>
  <c r="F231" i="6" s="1"/>
  <c r="AC2104" i="4"/>
  <c r="AF2104" i="4"/>
  <c r="AD2121" i="4" l="1"/>
  <c r="U35" i="7" s="1"/>
  <c r="AD2105" i="4"/>
  <c r="AD2116" i="4"/>
  <c r="AD2112" i="4"/>
  <c r="AD2111" i="4"/>
  <c r="AD2106" i="4"/>
  <c r="AD2117" i="4"/>
  <c r="AD2113" i="4"/>
  <c r="AD2118" i="4"/>
  <c r="AD2114" i="4"/>
  <c r="AD2119" i="4"/>
  <c r="AD2115" i="4"/>
  <c r="AD2104" i="4"/>
  <c r="AF2085" i="4"/>
  <c r="AE2085" i="4"/>
  <c r="Z2085" i="4"/>
  <c r="I2085" i="4"/>
  <c r="H2085" i="4"/>
  <c r="G2085" i="4"/>
  <c r="F2085" i="4"/>
  <c r="T33" i="7" s="1"/>
  <c r="D2085" i="4" l="1"/>
  <c r="T34" i="7" s="1"/>
  <c r="AA2085" i="4"/>
  <c r="AF2103" i="4"/>
  <c r="AC2103" i="4"/>
  <c r="AF2102" i="4"/>
  <c r="AC2102" i="4"/>
  <c r="AC2092" i="4"/>
  <c r="AF2092" i="4"/>
  <c r="AC2093" i="4"/>
  <c r="AF2093" i="4"/>
  <c r="AC2094" i="4"/>
  <c r="AD2094" i="4" s="1"/>
  <c r="AE2094" i="4"/>
  <c r="AF2094" i="4"/>
  <c r="AC2095" i="4"/>
  <c r="AF2095" i="4"/>
  <c r="AC2096" i="4"/>
  <c r="AF2096" i="4"/>
  <c r="AC2097" i="4"/>
  <c r="AF2097" i="4"/>
  <c r="AC2098" i="4"/>
  <c r="AF2098" i="4"/>
  <c r="AC2099" i="4"/>
  <c r="AF2099" i="4"/>
  <c r="AC2100" i="4"/>
  <c r="AF2100" i="4"/>
  <c r="AC2101" i="4"/>
  <c r="AF2101" i="4"/>
  <c r="AD2103" i="4" l="1"/>
  <c r="AD2093" i="4"/>
  <c r="AD2102" i="4"/>
  <c r="AD2098" i="4"/>
  <c r="AD2099" i="4"/>
  <c r="AD2095" i="4"/>
  <c r="AD2100" i="4"/>
  <c r="AD2096" i="4"/>
  <c r="AD2092" i="4"/>
  <c r="AD2101" i="4"/>
  <c r="AD2097" i="4"/>
  <c r="AD2085" i="4" l="1"/>
  <c r="T35" i="7" s="1"/>
  <c r="U1514" i="3"/>
  <c r="S1514" i="3"/>
  <c r="N1514" i="3"/>
  <c r="R1514" i="3" s="1"/>
  <c r="U1513" i="3"/>
  <c r="S1513" i="3"/>
  <c r="N1513" i="3"/>
  <c r="R1513" i="3" s="1"/>
  <c r="N1344" i="3"/>
  <c r="P1344" i="3" s="1"/>
  <c r="P1514" i="3" l="1"/>
  <c r="P1513" i="3"/>
  <c r="R1344" i="3"/>
  <c r="AC2074" i="4"/>
  <c r="AF2074" i="4"/>
  <c r="AC2073" i="4"/>
  <c r="AF2073" i="4"/>
  <c r="AC2076" i="4"/>
  <c r="AF2076" i="4"/>
  <c r="AD2074" i="4" l="1"/>
  <c r="AD2076" i="4"/>
  <c r="AD2073" i="4"/>
  <c r="AC2072" i="4" l="1"/>
  <c r="AF2072" i="4"/>
  <c r="AC2071" i="4"/>
  <c r="AF2071" i="4"/>
  <c r="AC2070" i="4"/>
  <c r="AF2070" i="4"/>
  <c r="AC2069" i="4"/>
  <c r="AF2069" i="4"/>
  <c r="AC2068" i="4"/>
  <c r="AF2068" i="4"/>
  <c r="AF2067" i="4"/>
  <c r="AC2067" i="4"/>
  <c r="AC2079" i="4"/>
  <c r="AF2079" i="4"/>
  <c r="AD2072" i="4" l="1"/>
  <c r="AD2071" i="4"/>
  <c r="AD2079" i="4"/>
  <c r="AD2070" i="4"/>
  <c r="AD2067" i="4"/>
  <c r="AD2069" i="4"/>
  <c r="AD2068" i="4"/>
  <c r="AD2081" i="4" l="1"/>
  <c r="AD2082" i="4"/>
  <c r="AD2083" i="4"/>
  <c r="E230" i="6" l="1"/>
  <c r="F230" i="6" s="1"/>
  <c r="E229" i="6"/>
  <c r="F229" i="6" s="1"/>
  <c r="E228" i="6"/>
  <c r="F228" i="6" s="1"/>
  <c r="E227" i="6"/>
  <c r="F227" i="6" s="1"/>
  <c r="E226" i="6"/>
  <c r="F226" i="6" s="1"/>
  <c r="E225" i="6"/>
  <c r="F225" i="6" s="1"/>
  <c r="E224" i="6"/>
  <c r="F224" i="6" s="1"/>
  <c r="AD2065" i="4"/>
  <c r="AF2084" i="4"/>
  <c r="AE2084" i="4"/>
  <c r="AF2061" i="4"/>
  <c r="AE2061" i="4"/>
  <c r="AC2061" i="4"/>
  <c r="AD2061" i="4" s="1"/>
  <c r="AF2059" i="4"/>
  <c r="AE2059" i="4"/>
  <c r="AC2059" i="4"/>
  <c r="AD2059" i="4" s="1"/>
  <c r="AF2058" i="4"/>
  <c r="AE2058" i="4"/>
  <c r="Z2058" i="4"/>
  <c r="X2058" i="4"/>
  <c r="I2058" i="4"/>
  <c r="H2058" i="4"/>
  <c r="G2058" i="4"/>
  <c r="F2058" i="4"/>
  <c r="S33" i="7" s="1"/>
  <c r="AA2058" i="4" l="1"/>
  <c r="AD2058" i="4"/>
  <c r="S35" i="7" s="1"/>
  <c r="D2058" i="4"/>
  <c r="S34" i="7" s="1"/>
  <c r="S1496" i="3"/>
  <c r="N1496" i="3"/>
  <c r="R1496" i="3" s="1"/>
  <c r="S1495" i="3"/>
  <c r="N1495" i="3"/>
  <c r="R1495" i="3" s="1"/>
  <c r="AE2290" i="4"/>
  <c r="U1578" i="3"/>
  <c r="S1578" i="3"/>
  <c r="N1578" i="3"/>
  <c r="P1578" i="3" s="1"/>
  <c r="AE2289" i="4"/>
  <c r="U1577" i="3"/>
  <c r="S1577" i="3"/>
  <c r="N1577" i="3"/>
  <c r="R1577" i="3" s="1"/>
  <c r="AE2288" i="4"/>
  <c r="U1576" i="3"/>
  <c r="S1576" i="3"/>
  <c r="N1576" i="3"/>
  <c r="R1576" i="3" s="1"/>
  <c r="AE2287" i="4"/>
  <c r="U1575" i="3"/>
  <c r="S1575" i="3"/>
  <c r="N1575" i="3"/>
  <c r="R1575" i="3" s="1"/>
  <c r="AE2286" i="4"/>
  <c r="U1574" i="3"/>
  <c r="S1574" i="3"/>
  <c r="N1574" i="3"/>
  <c r="P1574" i="3" s="1"/>
  <c r="AE2285" i="4"/>
  <c r="U1573" i="3"/>
  <c r="S1573" i="3"/>
  <c r="N1573" i="3"/>
  <c r="R1573" i="3" s="1"/>
  <c r="AE2284" i="4"/>
  <c r="U1572" i="3"/>
  <c r="S1572" i="3"/>
  <c r="N1572" i="3"/>
  <c r="P1572" i="3" s="1"/>
  <c r="AE2283" i="4"/>
  <c r="U1571" i="3"/>
  <c r="S1571" i="3"/>
  <c r="N1571" i="3"/>
  <c r="R1571" i="3" s="1"/>
  <c r="AE2281" i="4"/>
  <c r="U1570" i="3"/>
  <c r="S1570" i="3"/>
  <c r="N1570" i="3"/>
  <c r="P1570" i="3" s="1"/>
  <c r="V1569" i="3"/>
  <c r="U1569" i="3"/>
  <c r="S1569" i="3"/>
  <c r="N1569" i="3"/>
  <c r="R1569" i="3" s="1"/>
  <c r="U1568" i="3"/>
  <c r="S1568" i="3"/>
  <c r="N1568" i="3"/>
  <c r="R1568" i="3" s="1"/>
  <c r="V1567" i="3"/>
  <c r="U1567" i="3"/>
  <c r="S1567" i="3"/>
  <c r="N1567" i="3"/>
  <c r="R1567" i="3" s="1"/>
  <c r="U1566" i="3"/>
  <c r="S1566" i="3"/>
  <c r="N1566" i="3"/>
  <c r="P1566" i="3" s="1"/>
  <c r="AE2299" i="4"/>
  <c r="U1565" i="3"/>
  <c r="S1565" i="3"/>
  <c r="N1565" i="3"/>
  <c r="R1565" i="3" s="1"/>
  <c r="AE2298" i="4"/>
  <c r="U1564" i="3"/>
  <c r="S1564" i="3"/>
  <c r="R1564" i="3"/>
  <c r="V1563" i="3"/>
  <c r="U1563" i="3"/>
  <c r="S1563" i="3"/>
  <c r="N1563" i="3"/>
  <c r="R1563" i="3" s="1"/>
  <c r="AE2241" i="4"/>
  <c r="U1562" i="3"/>
  <c r="S1562" i="3"/>
  <c r="N1562" i="3"/>
  <c r="P1562" i="3" s="1"/>
  <c r="AE2240" i="4"/>
  <c r="U1561" i="3"/>
  <c r="S1561" i="3"/>
  <c r="N1561" i="3"/>
  <c r="R1561" i="3" s="1"/>
  <c r="V1560" i="3"/>
  <c r="U1560" i="3"/>
  <c r="S1560" i="3"/>
  <c r="N1560" i="3"/>
  <c r="R1560" i="3" s="1"/>
  <c r="V1559" i="3"/>
  <c r="U1559" i="3"/>
  <c r="S1559" i="3"/>
  <c r="N1559" i="3"/>
  <c r="R1559" i="3" s="1"/>
  <c r="AE2297" i="4"/>
  <c r="U1558" i="3"/>
  <c r="S1558" i="3"/>
  <c r="N1558" i="3"/>
  <c r="P1558" i="3" s="1"/>
  <c r="AE2296" i="4"/>
  <c r="U1557" i="3"/>
  <c r="S1557" i="3"/>
  <c r="N1557" i="3"/>
  <c r="P1557" i="3" s="1"/>
  <c r="AE2302" i="4"/>
  <c r="U1556" i="3"/>
  <c r="S1556" i="3"/>
  <c r="N1556" i="3"/>
  <c r="R1556" i="3" s="1"/>
  <c r="U1555" i="3"/>
  <c r="S1555" i="3"/>
  <c r="N1555" i="3"/>
  <c r="R1555" i="3" s="1"/>
  <c r="U1554" i="3"/>
  <c r="S1554" i="3"/>
  <c r="N1554" i="3"/>
  <c r="P1554" i="3" s="1"/>
  <c r="AE2230" i="4"/>
  <c r="U1553" i="3"/>
  <c r="S1553" i="3"/>
  <c r="N1553" i="3"/>
  <c r="R1553" i="3" s="1"/>
  <c r="V1552" i="3"/>
  <c r="U1552" i="3"/>
  <c r="S1552" i="3"/>
  <c r="N1552" i="3"/>
  <c r="P1552" i="3" s="1"/>
  <c r="V1551" i="3"/>
  <c r="U1551" i="3"/>
  <c r="S1551" i="3"/>
  <c r="N1551" i="3"/>
  <c r="R1551" i="3" s="1"/>
  <c r="AE2242" i="4"/>
  <c r="U1550" i="3"/>
  <c r="S1550" i="3"/>
  <c r="N1550" i="3"/>
  <c r="R1550" i="3" s="1"/>
  <c r="AE2253" i="4"/>
  <c r="U1549" i="3"/>
  <c r="S1549" i="3"/>
  <c r="N1549" i="3"/>
  <c r="R1549" i="3" s="1"/>
  <c r="AE2243" i="4"/>
  <c r="U1548" i="3"/>
  <c r="S1548" i="3"/>
  <c r="N1548" i="3"/>
  <c r="P1548" i="3" s="1"/>
  <c r="U1547" i="3"/>
  <c r="S1547" i="3"/>
  <c r="N1547" i="3"/>
  <c r="P1547" i="3" s="1"/>
  <c r="U1546" i="3"/>
  <c r="S1546" i="3"/>
  <c r="N1546" i="3"/>
  <c r="R1546" i="3" s="1"/>
  <c r="U1545" i="3"/>
  <c r="S1545" i="3"/>
  <c r="N1545" i="3"/>
  <c r="R1545" i="3" s="1"/>
  <c r="U1544" i="3"/>
  <c r="S1544" i="3"/>
  <c r="N1544" i="3"/>
  <c r="P1544" i="3" s="1"/>
  <c r="AE2229" i="4"/>
  <c r="U1543" i="3"/>
  <c r="S1543" i="3"/>
  <c r="N1543" i="3"/>
  <c r="R1543" i="3" s="1"/>
  <c r="AE2228" i="4"/>
  <c r="U1542" i="3"/>
  <c r="S1542" i="3"/>
  <c r="N1542" i="3"/>
  <c r="R1542" i="3" s="1"/>
  <c r="AE2227" i="4"/>
  <c r="U1541" i="3"/>
  <c r="S1541" i="3"/>
  <c r="N1541" i="3"/>
  <c r="R1541" i="3" s="1"/>
  <c r="AE2226" i="4"/>
  <c r="U1540" i="3"/>
  <c r="S1540" i="3"/>
  <c r="N1540" i="3"/>
  <c r="AE2210" i="4"/>
  <c r="U1539" i="3"/>
  <c r="S1539" i="3"/>
  <c r="N1539" i="3"/>
  <c r="R1539" i="3" s="1"/>
  <c r="AE2276" i="4"/>
  <c r="U1538" i="3"/>
  <c r="S1538" i="3"/>
  <c r="N1538" i="3"/>
  <c r="R1538" i="3" s="1"/>
  <c r="AE2239" i="4"/>
  <c r="U1537" i="3"/>
  <c r="S1537" i="3"/>
  <c r="N1537" i="3"/>
  <c r="R1537" i="3" s="1"/>
  <c r="AE2212" i="4"/>
  <c r="U1536" i="3"/>
  <c r="S1536" i="3"/>
  <c r="N1536" i="3"/>
  <c r="AE2224" i="4"/>
  <c r="U1535" i="3"/>
  <c r="S1535" i="3"/>
  <c r="N1535" i="3"/>
  <c r="AE2211" i="4"/>
  <c r="U1534" i="3"/>
  <c r="S1534" i="3"/>
  <c r="N1534" i="3"/>
  <c r="R1534" i="3" s="1"/>
  <c r="U1533" i="3"/>
  <c r="S1533" i="3"/>
  <c r="N1533" i="3"/>
  <c r="R1533" i="3" s="1"/>
  <c r="V1532" i="3"/>
  <c r="U1532" i="3"/>
  <c r="S1532" i="3"/>
  <c r="N1532" i="3"/>
  <c r="AE2232" i="4"/>
  <c r="U1531" i="3"/>
  <c r="S1531" i="3"/>
  <c r="N1531" i="3"/>
  <c r="R1531" i="3" s="1"/>
  <c r="V1530" i="3"/>
  <c r="U1530" i="3"/>
  <c r="S1530" i="3"/>
  <c r="N1530" i="3"/>
  <c r="R1530" i="3" s="1"/>
  <c r="V1529" i="3"/>
  <c r="U1529" i="3"/>
  <c r="S1529" i="3"/>
  <c r="N1529" i="3"/>
  <c r="R1529" i="3" s="1"/>
  <c r="AE2235" i="4"/>
  <c r="U1527" i="3"/>
  <c r="S1527" i="3"/>
  <c r="N1527" i="3"/>
  <c r="V1526" i="3"/>
  <c r="U1526" i="3"/>
  <c r="S1526" i="3"/>
  <c r="N1526" i="3"/>
  <c r="R1526" i="3" s="1"/>
  <c r="AE2209" i="4"/>
  <c r="U1525" i="3"/>
  <c r="S1525" i="3"/>
  <c r="N1525" i="3"/>
  <c r="R1525" i="3" s="1"/>
  <c r="AE2223" i="4"/>
  <c r="U1524" i="3"/>
  <c r="S1524" i="3"/>
  <c r="N1524" i="3"/>
  <c r="R1524" i="3" s="1"/>
  <c r="V1523" i="3"/>
  <c r="U1523" i="3"/>
  <c r="S1523" i="3"/>
  <c r="N1523" i="3"/>
  <c r="AE2208" i="4"/>
  <c r="U1522" i="3"/>
  <c r="S1522" i="3"/>
  <c r="N1522" i="3"/>
  <c r="AE2222" i="4"/>
  <c r="U1521" i="3"/>
  <c r="S1521" i="3"/>
  <c r="N1521" i="3"/>
  <c r="R1521" i="3" s="1"/>
  <c r="U1520" i="3"/>
  <c r="S1520" i="3"/>
  <c r="N1520" i="3"/>
  <c r="R1520" i="3" s="1"/>
  <c r="V1519" i="3"/>
  <c r="U1519" i="3"/>
  <c r="S1519" i="3"/>
  <c r="N1519" i="3"/>
  <c r="AE2233" i="4"/>
  <c r="U1518" i="3"/>
  <c r="S1518" i="3"/>
  <c r="N1518" i="3"/>
  <c r="R1518" i="3" s="1"/>
  <c r="AE2191" i="4"/>
  <c r="U1517" i="3"/>
  <c r="S1517" i="3"/>
  <c r="N1517" i="3"/>
  <c r="R1517" i="3" s="1"/>
  <c r="AE2190" i="4"/>
  <c r="U1516" i="3"/>
  <c r="S1516" i="3"/>
  <c r="N1516" i="3"/>
  <c r="R1516" i="3" s="1"/>
  <c r="AE2192" i="4"/>
  <c r="U1515" i="3"/>
  <c r="S1515" i="3"/>
  <c r="N1515" i="3"/>
  <c r="AE2189" i="4"/>
  <c r="AE2188" i="4"/>
  <c r="AE2187" i="4"/>
  <c r="U1512" i="3"/>
  <c r="S1512" i="3"/>
  <c r="N1512" i="3"/>
  <c r="R1512" i="3" s="1"/>
  <c r="AE2186" i="4"/>
  <c r="U1511" i="3"/>
  <c r="S1511" i="3"/>
  <c r="N1511" i="3"/>
  <c r="AE2170" i="4"/>
  <c r="U1510" i="3"/>
  <c r="S1510" i="3"/>
  <c r="N1510" i="3"/>
  <c r="R1510" i="3" s="1"/>
  <c r="V1509" i="3"/>
  <c r="U1509" i="3"/>
  <c r="S1509" i="3"/>
  <c r="N1509" i="3"/>
  <c r="R1509" i="3" s="1"/>
  <c r="U1508" i="3"/>
  <c r="S1508" i="3"/>
  <c r="N1508" i="3"/>
  <c r="R1508" i="3" s="1"/>
  <c r="V1507" i="3"/>
  <c r="U1507" i="3"/>
  <c r="S1507" i="3"/>
  <c r="N1507" i="3"/>
  <c r="U1506" i="3"/>
  <c r="S1506" i="3"/>
  <c r="N1506" i="3"/>
  <c r="U1505" i="3"/>
  <c r="S1505" i="3"/>
  <c r="N1505" i="3"/>
  <c r="R1505" i="3" s="1"/>
  <c r="U1504" i="3"/>
  <c r="S1504" i="3"/>
  <c r="N1504" i="3"/>
  <c r="R1504" i="3" s="1"/>
  <c r="V1503" i="3"/>
  <c r="U1503" i="3"/>
  <c r="S1503" i="3"/>
  <c r="N1503" i="3"/>
  <c r="V1502" i="3"/>
  <c r="U1502" i="3"/>
  <c r="S1502" i="3"/>
  <c r="N1502" i="3"/>
  <c r="R1502" i="3" s="1"/>
  <c r="V1505" i="3" l="1"/>
  <c r="AE2078" i="4"/>
  <c r="V1566" i="3"/>
  <c r="AE2349" i="4"/>
  <c r="V1533" i="3"/>
  <c r="AE2255" i="4"/>
  <c r="V1537" i="3"/>
  <c r="V1538" i="3"/>
  <c r="AE2244" i="4"/>
  <c r="V1553" i="3"/>
  <c r="V1554" i="3"/>
  <c r="AE2258" i="4"/>
  <c r="V1555" i="3"/>
  <c r="AE2257" i="4"/>
  <c r="V1558" i="3"/>
  <c r="V1565" i="3"/>
  <c r="V1570" i="3"/>
  <c r="V1573" i="3"/>
  <c r="V1575" i="3"/>
  <c r="V1576" i="3"/>
  <c r="V1577" i="3"/>
  <c r="V1506" i="3"/>
  <c r="AE2185" i="4"/>
  <c r="V1508" i="3"/>
  <c r="AE2214" i="4"/>
  <c r="V1544" i="3"/>
  <c r="AE2252" i="4"/>
  <c r="V1556" i="3"/>
  <c r="V1557" i="3"/>
  <c r="V1564" i="3"/>
  <c r="V1568" i="3"/>
  <c r="AE2260" i="4"/>
  <c r="V1571" i="3"/>
  <c r="V1572" i="3"/>
  <c r="V1574" i="3"/>
  <c r="V1578" i="3"/>
  <c r="V1518" i="3"/>
  <c r="V1531" i="3"/>
  <c r="V1517" i="3"/>
  <c r="V1545" i="3"/>
  <c r="AE2194" i="4"/>
  <c r="V1550" i="3"/>
  <c r="P1577" i="3"/>
  <c r="V1515" i="3"/>
  <c r="V1520" i="3"/>
  <c r="V1522" i="3"/>
  <c r="V1524" i="3"/>
  <c r="V1561" i="3"/>
  <c r="V1562" i="3"/>
  <c r="V1514" i="3"/>
  <c r="V1516" i="3"/>
  <c r="V1534" i="3"/>
  <c r="V1535" i="3"/>
  <c r="V1536" i="3"/>
  <c r="V1539" i="3"/>
  <c r="V1540" i="3"/>
  <c r="V1541" i="3"/>
  <c r="V1542" i="3"/>
  <c r="V1543" i="3"/>
  <c r="V1546" i="3"/>
  <c r="V1547" i="3"/>
  <c r="V1548" i="3"/>
  <c r="V1549" i="3"/>
  <c r="R1557" i="3"/>
  <c r="V1521" i="3"/>
  <c r="V1525" i="3"/>
  <c r="V1527" i="3"/>
  <c r="V1511" i="3"/>
  <c r="V1512" i="3"/>
  <c r="V1513" i="3"/>
  <c r="P1539" i="3"/>
  <c r="R1552" i="3"/>
  <c r="V1504" i="3"/>
  <c r="AE2144" i="4"/>
  <c r="P1522" i="3"/>
  <c r="R1522" i="3"/>
  <c r="P1523" i="3"/>
  <c r="R1523" i="3"/>
  <c r="P1527" i="3"/>
  <c r="R1527" i="3"/>
  <c r="R1547" i="3"/>
  <c r="P1561" i="3"/>
  <c r="P1573" i="3"/>
  <c r="P1540" i="3"/>
  <c r="R1540" i="3"/>
  <c r="P1503" i="3"/>
  <c r="R1503" i="3"/>
  <c r="P1506" i="3"/>
  <c r="R1506" i="3"/>
  <c r="P1507" i="3"/>
  <c r="R1507" i="3"/>
  <c r="P1511" i="3"/>
  <c r="R1511" i="3"/>
  <c r="P1532" i="3"/>
  <c r="R1532" i="3"/>
  <c r="P1535" i="3"/>
  <c r="R1535" i="3"/>
  <c r="P1536" i="3"/>
  <c r="R1536" i="3"/>
  <c r="P1515" i="3"/>
  <c r="R1515" i="3"/>
  <c r="P1519" i="3"/>
  <c r="R1519" i="3"/>
  <c r="P1531" i="3"/>
  <c r="R1544" i="3"/>
  <c r="P1565" i="3"/>
  <c r="R1548" i="3"/>
  <c r="P1569" i="3"/>
  <c r="P1518" i="3"/>
  <c r="P1526" i="3"/>
  <c r="P1543" i="3"/>
  <c r="P1551" i="3"/>
  <c r="R1554" i="3"/>
  <c r="R1562" i="3"/>
  <c r="R1570" i="3"/>
  <c r="R1578" i="3"/>
  <c r="P1502" i="3"/>
  <c r="V1510" i="3"/>
  <c r="R1558" i="3"/>
  <c r="R1566" i="3"/>
  <c r="R1574" i="3"/>
  <c r="P1510" i="3"/>
  <c r="P1505" i="3"/>
  <c r="P1509" i="3"/>
  <c r="P1517" i="3"/>
  <c r="P1521" i="3"/>
  <c r="P1525" i="3"/>
  <c r="P1530" i="3"/>
  <c r="P1534" i="3"/>
  <c r="P1538" i="3"/>
  <c r="P1542" i="3"/>
  <c r="P1546" i="3"/>
  <c r="P1550" i="3"/>
  <c r="P1553" i="3"/>
  <c r="P1556" i="3"/>
  <c r="P1560" i="3"/>
  <c r="P1564" i="3"/>
  <c r="P1568" i="3"/>
  <c r="P1576" i="3"/>
  <c r="P1504" i="3"/>
  <c r="P1508" i="3"/>
  <c r="P1512" i="3"/>
  <c r="P1516" i="3"/>
  <c r="P1520" i="3"/>
  <c r="P1524" i="3"/>
  <c r="P1529" i="3"/>
  <c r="P1533" i="3"/>
  <c r="P1537" i="3"/>
  <c r="P1541" i="3"/>
  <c r="P1545" i="3"/>
  <c r="P1549" i="3"/>
  <c r="P1555" i="3"/>
  <c r="P1559" i="3"/>
  <c r="P1563" i="3"/>
  <c r="P1567" i="3"/>
  <c r="P1571" i="3"/>
  <c r="R1572" i="3"/>
  <c r="P1575" i="3"/>
  <c r="P1495" i="3"/>
  <c r="P1496" i="3"/>
  <c r="N1501" i="3" l="1"/>
  <c r="S1501" i="3"/>
  <c r="P1501" i="3" l="1"/>
  <c r="R1501" i="3"/>
  <c r="AC2056" i="4"/>
  <c r="AF2056" i="4"/>
  <c r="AD2056" i="4" l="1"/>
  <c r="E223" i="6" l="1"/>
  <c r="F223" i="6" s="1"/>
  <c r="E222" i="6"/>
  <c r="F222" i="6" s="1"/>
  <c r="E221" i="6"/>
  <c r="F221" i="6" s="1"/>
  <c r="E220" i="6"/>
  <c r="F220" i="6" s="1"/>
  <c r="E218" i="6"/>
  <c r="F218" i="6" s="1"/>
  <c r="E217" i="6"/>
  <c r="F217" i="6" s="1"/>
  <c r="E216" i="6"/>
  <c r="F216" i="6" s="1"/>
  <c r="E215" i="6"/>
  <c r="F215" i="6" s="1"/>
  <c r="U1472" i="3"/>
  <c r="S1472" i="3"/>
  <c r="N1472" i="3"/>
  <c r="P1472" i="3" s="1"/>
  <c r="R1472" i="3" l="1"/>
  <c r="AF2057" i="4"/>
  <c r="AE2057" i="4"/>
  <c r="AF2050" i="4"/>
  <c r="AC2050" i="4"/>
  <c r="AF2046" i="4"/>
  <c r="AE2046" i="4"/>
  <c r="AC2046" i="4"/>
  <c r="AD2046" i="4" s="1"/>
  <c r="AF2045" i="4"/>
  <c r="AE2045" i="4"/>
  <c r="Z2045" i="4"/>
  <c r="X2045" i="4"/>
  <c r="I2045" i="4"/>
  <c r="H2045" i="4"/>
  <c r="G2045" i="4"/>
  <c r="F2045" i="4"/>
  <c r="R33" i="7" s="1"/>
  <c r="AA2045" i="4" l="1"/>
  <c r="D2045" i="4"/>
  <c r="R34" i="7" s="1"/>
  <c r="AD2050" i="4"/>
  <c r="AD2045" i="4" s="1"/>
  <c r="R35" i="7" s="1"/>
  <c r="AD2039" i="4"/>
  <c r="AD2035" i="4"/>
  <c r="AD2036" i="4"/>
  <c r="AD2037" i="4"/>
  <c r="AD2038" i="4"/>
  <c r="AF2044" i="4"/>
  <c r="AE2044" i="4"/>
  <c r="AF2043" i="4"/>
  <c r="AC2043" i="4"/>
  <c r="AF2042" i="4"/>
  <c r="AC2042" i="4"/>
  <c r="AF2041" i="4"/>
  <c r="AC2041" i="4"/>
  <c r="AF2033" i="4"/>
  <c r="AC2033" i="4"/>
  <c r="AF2032" i="4"/>
  <c r="AC2032" i="4"/>
  <c r="AF2031" i="4"/>
  <c r="AC2031" i="4"/>
  <c r="AF2030" i="4"/>
  <c r="AC2030" i="4"/>
  <c r="AF2029" i="4"/>
  <c r="AC2029" i="4"/>
  <c r="AF2028" i="4"/>
  <c r="AC2028" i="4"/>
  <c r="AF2027" i="4"/>
  <c r="AC2027" i="4"/>
  <c r="AF2026" i="4"/>
  <c r="AC2026" i="4"/>
  <c r="AF2024" i="4"/>
  <c r="AC2024" i="4"/>
  <c r="AF2023" i="4"/>
  <c r="AC2023" i="4"/>
  <c r="AF2021" i="4"/>
  <c r="AC2021" i="4"/>
  <c r="AF2019" i="4"/>
  <c r="AC2019" i="4"/>
  <c r="AF2014" i="4"/>
  <c r="AE2014" i="4"/>
  <c r="AC2014" i="4"/>
  <c r="AD2014" i="4" s="1"/>
  <c r="AF2012" i="4"/>
  <c r="AE2012" i="4"/>
  <c r="AC2012" i="4"/>
  <c r="AD2012" i="4" s="1"/>
  <c r="AF2011" i="4"/>
  <c r="AE2011" i="4"/>
  <c r="Z2011" i="4"/>
  <c r="X2011" i="4"/>
  <c r="I2011" i="4"/>
  <c r="H2011" i="4"/>
  <c r="G2011" i="4"/>
  <c r="F2011" i="4"/>
  <c r="Q33" i="7" s="1"/>
  <c r="AD2028" i="4" l="1"/>
  <c r="AD2041" i="4"/>
  <c r="AD2032" i="4"/>
  <c r="AD2023" i="4"/>
  <c r="D2011" i="4"/>
  <c r="Q34" i="7" s="1"/>
  <c r="AA2011" i="4"/>
  <c r="AD2021" i="4"/>
  <c r="AD2027" i="4"/>
  <c r="AD2031" i="4"/>
  <c r="AD2042" i="4"/>
  <c r="AD2024" i="4"/>
  <c r="AD2043" i="4"/>
  <c r="AD2029" i="4"/>
  <c r="AD2019" i="4"/>
  <c r="AD2026" i="4"/>
  <c r="AD2030" i="4"/>
  <c r="AD2033" i="4"/>
  <c r="AD2011" i="4" l="1"/>
  <c r="Q35" i="7" s="1"/>
  <c r="AE2169" i="4" l="1"/>
  <c r="U1500" i="3"/>
  <c r="S1500" i="3"/>
  <c r="N1500" i="3"/>
  <c r="P1500" i="3" s="1"/>
  <c r="AE2172" i="4"/>
  <c r="U1499" i="3"/>
  <c r="S1499" i="3"/>
  <c r="N1499" i="3"/>
  <c r="P1499" i="3" s="1"/>
  <c r="V1498" i="3"/>
  <c r="U1498" i="3"/>
  <c r="S1498" i="3"/>
  <c r="N1498" i="3"/>
  <c r="R1498" i="3" s="1"/>
  <c r="AE2168" i="4"/>
  <c r="U1497" i="3"/>
  <c r="S1497" i="3"/>
  <c r="N1497" i="3"/>
  <c r="R1497" i="3" s="1"/>
  <c r="AE2167" i="4"/>
  <c r="U1496" i="3"/>
  <c r="AE2166" i="4"/>
  <c r="U1495" i="3"/>
  <c r="U1494" i="3"/>
  <c r="S1494" i="3"/>
  <c r="N1494" i="3"/>
  <c r="R1494" i="3" s="1"/>
  <c r="AE2165" i="4"/>
  <c r="U1493" i="3"/>
  <c r="S1493" i="3"/>
  <c r="N1493" i="3"/>
  <c r="R1493" i="3" s="1"/>
  <c r="AE2164" i="4"/>
  <c r="U1492" i="3"/>
  <c r="S1492" i="3"/>
  <c r="N1492" i="3"/>
  <c r="P1492" i="3" s="1"/>
  <c r="AE2163" i="4"/>
  <c r="U1491" i="3"/>
  <c r="S1491" i="3"/>
  <c r="N1491" i="3"/>
  <c r="P1491" i="3" s="1"/>
  <c r="U1490" i="3"/>
  <c r="S1490" i="3"/>
  <c r="N1490" i="3"/>
  <c r="R1490" i="3" s="1"/>
  <c r="AE2234" i="4"/>
  <c r="U1489" i="3"/>
  <c r="S1489" i="3"/>
  <c r="N1489" i="3"/>
  <c r="R1489" i="3" s="1"/>
  <c r="U1488" i="3"/>
  <c r="V1487" i="3"/>
  <c r="U1487" i="3"/>
  <c r="S1487" i="3"/>
  <c r="N1487" i="3"/>
  <c r="R1487" i="3" s="1"/>
  <c r="V1486" i="3"/>
  <c r="U1486" i="3"/>
  <c r="S1486" i="3"/>
  <c r="N1486" i="3"/>
  <c r="R1486" i="3" s="1"/>
  <c r="AE2119" i="4"/>
  <c r="U1485" i="3"/>
  <c r="U1484" i="3"/>
  <c r="S1484" i="3"/>
  <c r="N1484" i="3"/>
  <c r="P1484" i="3" s="1"/>
  <c r="U1483" i="3"/>
  <c r="S1483" i="3"/>
  <c r="N1483" i="3"/>
  <c r="R1483" i="3" s="1"/>
  <c r="AE2116" i="4"/>
  <c r="U1482" i="3"/>
  <c r="S1482" i="3"/>
  <c r="N1482" i="3"/>
  <c r="R1482" i="3" s="1"/>
  <c r="AE2115" i="4"/>
  <c r="U1481" i="3"/>
  <c r="S1481" i="3"/>
  <c r="N1481" i="3"/>
  <c r="R1481" i="3" s="1"/>
  <c r="AE2458" i="4"/>
  <c r="U1480" i="3"/>
  <c r="AE2457" i="4"/>
  <c r="U1479" i="3"/>
  <c r="S1479" i="3"/>
  <c r="N1479" i="3"/>
  <c r="R1479" i="3" s="1"/>
  <c r="U1478" i="3"/>
  <c r="U1477" i="3"/>
  <c r="S1477" i="3"/>
  <c r="N1477" i="3"/>
  <c r="R1477" i="3" s="1"/>
  <c r="V1476" i="3"/>
  <c r="U1476" i="3"/>
  <c r="N1476" i="3"/>
  <c r="V1475" i="3"/>
  <c r="U1475" i="3"/>
  <c r="S1475" i="3"/>
  <c r="N1475" i="3"/>
  <c r="P1475" i="3" s="1"/>
  <c r="AE2139" i="4"/>
  <c r="U1474" i="3"/>
  <c r="S1474" i="3"/>
  <c r="N1474" i="3"/>
  <c r="R1474" i="3" s="1"/>
  <c r="AE2142" i="4"/>
  <c r="U1473" i="3"/>
  <c r="S1473" i="3"/>
  <c r="N1473" i="3"/>
  <c r="R1473" i="3" s="1"/>
  <c r="AE2141" i="4"/>
  <c r="AE2140" i="4"/>
  <c r="U1471" i="3"/>
  <c r="S1471" i="3"/>
  <c r="N1471" i="3"/>
  <c r="P1471" i="3" s="1"/>
  <c r="AE2150" i="4"/>
  <c r="U1470" i="3"/>
  <c r="S1470" i="3"/>
  <c r="N1470" i="3"/>
  <c r="R1470" i="3" s="1"/>
  <c r="V1469" i="3"/>
  <c r="U1469" i="3"/>
  <c r="S1469" i="3"/>
  <c r="N1469" i="3"/>
  <c r="P1469" i="3" s="1"/>
  <c r="V1468" i="3"/>
  <c r="U1468" i="3"/>
  <c r="S1468" i="3"/>
  <c r="N1468" i="3"/>
  <c r="R1468" i="3" s="1"/>
  <c r="AE2148" i="4"/>
  <c r="U1467" i="3"/>
  <c r="S1467" i="3"/>
  <c r="N1467" i="3"/>
  <c r="R1467" i="3" s="1"/>
  <c r="AE2147" i="4"/>
  <c r="U1466" i="3"/>
  <c r="S1466" i="3"/>
  <c r="N1466" i="3"/>
  <c r="R1466" i="3" s="1"/>
  <c r="AE2161" i="4"/>
  <c r="U1465" i="3"/>
  <c r="S1465" i="3"/>
  <c r="N1465" i="3"/>
  <c r="P1465" i="3" s="1"/>
  <c r="AE2146" i="4"/>
  <c r="U1464" i="3"/>
  <c r="S1464" i="3"/>
  <c r="N1464" i="3"/>
  <c r="P1464" i="3" s="1"/>
  <c r="AE2145" i="4"/>
  <c r="U1463" i="3"/>
  <c r="S1463" i="3"/>
  <c r="N1463" i="3"/>
  <c r="R1463" i="3" s="1"/>
  <c r="V1488" i="3" l="1"/>
  <c r="AE2054" i="4"/>
  <c r="V1489" i="3"/>
  <c r="V1490" i="3"/>
  <c r="AE2171" i="4"/>
  <c r="V1494" i="3"/>
  <c r="AE2195" i="4"/>
  <c r="V1493" i="3"/>
  <c r="V1463" i="3"/>
  <c r="R1464" i="3"/>
  <c r="V1474" i="3"/>
  <c r="V1481" i="3"/>
  <c r="V1485" i="3"/>
  <c r="V1484" i="3"/>
  <c r="AE2118" i="4"/>
  <c r="V1477" i="3"/>
  <c r="AE2111" i="4"/>
  <c r="V1480" i="3"/>
  <c r="AE2114" i="4"/>
  <c r="V1483" i="3"/>
  <c r="AE2117" i="4"/>
  <c r="V1470" i="3"/>
  <c r="V1478" i="3"/>
  <c r="AE2112" i="4"/>
  <c r="V1479" i="3"/>
  <c r="AE2113" i="4"/>
  <c r="V1482" i="3"/>
  <c r="V1467" i="3"/>
  <c r="V1473" i="3"/>
  <c r="V1497" i="3"/>
  <c r="V1464" i="3"/>
  <c r="V1465" i="3"/>
  <c r="V1466" i="3"/>
  <c r="V1472" i="3"/>
  <c r="V1491" i="3"/>
  <c r="V1492" i="3"/>
  <c r="V1499" i="3"/>
  <c r="V1500" i="3"/>
  <c r="V1496" i="3"/>
  <c r="R1499" i="3"/>
  <c r="V1471" i="3"/>
  <c r="V1495" i="3"/>
  <c r="R1471" i="3"/>
  <c r="R1491" i="3"/>
  <c r="P1468" i="3"/>
  <c r="P1483" i="3"/>
  <c r="P1487" i="3"/>
  <c r="P1490" i="3"/>
  <c r="R1492" i="3"/>
  <c r="P1498" i="3"/>
  <c r="R1500" i="3"/>
  <c r="P1463" i="3"/>
  <c r="R1465" i="3"/>
  <c r="P1479" i="3"/>
  <c r="P1467" i="3"/>
  <c r="R1469" i="3"/>
  <c r="P1474" i="3"/>
  <c r="R1475" i="3"/>
  <c r="P1482" i="3"/>
  <c r="R1484" i="3"/>
  <c r="P1486" i="3"/>
  <c r="P1494" i="3"/>
  <c r="P1466" i="3"/>
  <c r="P1470" i="3"/>
  <c r="P1473" i="3"/>
  <c r="P1477" i="3"/>
  <c r="P1481" i="3"/>
  <c r="P1489" i="3"/>
  <c r="P1493" i="3"/>
  <c r="P1497" i="3"/>
  <c r="AC2007" i="4" l="1"/>
  <c r="AF2007" i="4"/>
  <c r="AC1997" i="4"/>
  <c r="AF1997" i="4"/>
  <c r="AC1996" i="4"/>
  <c r="AF1996" i="4"/>
  <c r="AC1993" i="4"/>
  <c r="AF1993" i="4"/>
  <c r="AC1994" i="4"/>
  <c r="AF1994" i="4"/>
  <c r="AC1990" i="4"/>
  <c r="AF1990" i="4"/>
  <c r="AC1991" i="4"/>
  <c r="AF1991" i="4"/>
  <c r="AC1992" i="4"/>
  <c r="AF1992" i="4"/>
  <c r="AC1989" i="4"/>
  <c r="AF1989" i="4"/>
  <c r="AC1999" i="4"/>
  <c r="AF1999" i="4"/>
  <c r="AC2000" i="4"/>
  <c r="AF2000" i="4"/>
  <c r="AC2001" i="4"/>
  <c r="AF2001" i="4"/>
  <c r="AC2002" i="4"/>
  <c r="AF2002" i="4"/>
  <c r="AC2003" i="4"/>
  <c r="AF2003" i="4"/>
  <c r="AC2004" i="4"/>
  <c r="AF2004" i="4"/>
  <c r="AC2005" i="4"/>
  <c r="AF2005" i="4"/>
  <c r="AD1996" i="4" l="1"/>
  <c r="AD1993" i="4"/>
  <c r="AD1997" i="4"/>
  <c r="AD1994" i="4"/>
  <c r="AD2007" i="4"/>
  <c r="AD2003" i="4"/>
  <c r="AD1999" i="4"/>
  <c r="AD1990" i="4"/>
  <c r="AD2004" i="4"/>
  <c r="AD2000" i="4"/>
  <c r="AD1991" i="4"/>
  <c r="AD1992" i="4"/>
  <c r="AD2005" i="4"/>
  <c r="AD2001" i="4"/>
  <c r="AD2002" i="4"/>
  <c r="AD1989" i="4"/>
  <c r="N1453" i="3"/>
  <c r="P1453" i="3" s="1"/>
  <c r="S1462" i="3"/>
  <c r="N1462" i="3"/>
  <c r="R1462" i="3" s="1"/>
  <c r="S1461" i="3"/>
  <c r="N1461" i="3"/>
  <c r="R1461" i="3" s="1"/>
  <c r="S1460" i="3"/>
  <c r="N1460" i="3"/>
  <c r="R1460" i="3" s="1"/>
  <c r="S1459" i="3"/>
  <c r="N1459" i="3"/>
  <c r="R1459" i="3" s="1"/>
  <c r="S1458" i="3"/>
  <c r="N1458" i="3"/>
  <c r="R1458" i="3" s="1"/>
  <c r="S1457" i="3"/>
  <c r="N1457" i="3"/>
  <c r="R1457" i="3" s="1"/>
  <c r="S1456" i="3"/>
  <c r="N1456" i="3"/>
  <c r="R1456" i="3" s="1"/>
  <c r="S1455" i="3"/>
  <c r="N1455" i="3"/>
  <c r="R1455" i="3" s="1"/>
  <c r="S1454" i="3"/>
  <c r="N1454" i="3"/>
  <c r="R1454" i="3" s="1"/>
  <c r="S1453" i="3"/>
  <c r="S1452" i="3"/>
  <c r="N1452" i="3"/>
  <c r="R1452" i="3" s="1"/>
  <c r="V1501" i="3"/>
  <c r="U1501" i="3"/>
  <c r="U1462" i="3"/>
  <c r="V1461" i="3"/>
  <c r="U1461" i="3"/>
  <c r="V1460" i="3"/>
  <c r="U1460" i="3"/>
  <c r="AE2134" i="4"/>
  <c r="U1459" i="3"/>
  <c r="AE2136" i="4"/>
  <c r="U1458" i="3"/>
  <c r="AE2133" i="4"/>
  <c r="U1457" i="3"/>
  <c r="AE2132" i="4"/>
  <c r="U1456" i="3"/>
  <c r="U1455" i="3"/>
  <c r="AE2131" i="4"/>
  <c r="U1454" i="3"/>
  <c r="V1453" i="3"/>
  <c r="U1453" i="3"/>
  <c r="V1452" i="3"/>
  <c r="U1452" i="3"/>
  <c r="V1451" i="3"/>
  <c r="U1451" i="3"/>
  <c r="V1450" i="3"/>
  <c r="U1450" i="3"/>
  <c r="V1449" i="3"/>
  <c r="U1449" i="3"/>
  <c r="V1448" i="3"/>
  <c r="U1448" i="3"/>
  <c r="N1451" i="3"/>
  <c r="P1451" i="3" s="1"/>
  <c r="S1451" i="3"/>
  <c r="N1450" i="3"/>
  <c r="P1450" i="3" s="1"/>
  <c r="S1450" i="3"/>
  <c r="R1453" i="3" l="1"/>
  <c r="V1462" i="3"/>
  <c r="AE2052" i="4"/>
  <c r="P1462" i="3"/>
  <c r="V1454" i="3"/>
  <c r="V1456" i="3"/>
  <c r="V1458" i="3"/>
  <c r="V1457" i="3"/>
  <c r="V1459" i="3"/>
  <c r="P1455" i="3"/>
  <c r="P1457" i="3"/>
  <c r="P1459" i="3"/>
  <c r="R1450" i="3"/>
  <c r="AE2050" i="4"/>
  <c r="P1454" i="3"/>
  <c r="P1458" i="3"/>
  <c r="P1461" i="3"/>
  <c r="R1451" i="3"/>
  <c r="V1455" i="3"/>
  <c r="P1456" i="3"/>
  <c r="P1460" i="3"/>
  <c r="P1452" i="3"/>
  <c r="U1439" i="3"/>
  <c r="S1439" i="3"/>
  <c r="N1439" i="3"/>
  <c r="P1439" i="3" s="1"/>
  <c r="R1439" i="3" l="1"/>
  <c r="U1435" i="3"/>
  <c r="S1435" i="3"/>
  <c r="N1435" i="3"/>
  <c r="R1435" i="3" s="1"/>
  <c r="P1435" i="3" l="1"/>
  <c r="AC1988" i="4"/>
  <c r="AF1988" i="4"/>
  <c r="E214" i="6"/>
  <c r="F214" i="6" s="1"/>
  <c r="E213" i="6"/>
  <c r="F213" i="6" s="1"/>
  <c r="E212" i="6"/>
  <c r="F212" i="6" s="1"/>
  <c r="E211" i="6"/>
  <c r="F211" i="6" s="1"/>
  <c r="S1449" i="3"/>
  <c r="N1449" i="3"/>
  <c r="R1449" i="3" s="1"/>
  <c r="S1448" i="3"/>
  <c r="N1448" i="3"/>
  <c r="P1448" i="3" s="1"/>
  <c r="R1448" i="3" l="1"/>
  <c r="AD1988" i="4"/>
  <c r="P1449" i="3"/>
  <c r="AC1987" i="4"/>
  <c r="AF1987" i="4"/>
  <c r="AC1986" i="4"/>
  <c r="AF1986" i="4"/>
  <c r="AC1985" i="4"/>
  <c r="AF1985" i="4"/>
  <c r="AD1986" i="4" l="1"/>
  <c r="AD1985" i="4"/>
  <c r="AD1987" i="4"/>
  <c r="AF2010" i="4"/>
  <c r="AE2010" i="4"/>
  <c r="AF1983" i="4"/>
  <c r="AE1983" i="4"/>
  <c r="AC1983" i="4"/>
  <c r="AD1983" i="4" s="1"/>
  <c r="AF1982" i="4"/>
  <c r="AE1982" i="4"/>
  <c r="Z1982" i="4"/>
  <c r="X1982" i="4"/>
  <c r="I1982" i="4"/>
  <c r="H1982" i="4"/>
  <c r="G1982" i="4"/>
  <c r="F1982" i="4"/>
  <c r="P33" i="7" s="1"/>
  <c r="U1423" i="3"/>
  <c r="S1423" i="3"/>
  <c r="N1423" i="3"/>
  <c r="R1423" i="3" s="1"/>
  <c r="P1423" i="3" l="1"/>
  <c r="D1982" i="4"/>
  <c r="P34" i="7" s="1"/>
  <c r="AD1982" i="4"/>
  <c r="P35" i="7" s="1"/>
  <c r="AA1982" i="4"/>
  <c r="AC1965" i="4"/>
  <c r="AF1965" i="4"/>
  <c r="AC1964" i="4"/>
  <c r="AF1964" i="4"/>
  <c r="AC1975" i="4"/>
  <c r="AF1975" i="4"/>
  <c r="AC1976" i="4"/>
  <c r="AF1976" i="4"/>
  <c r="AC1973" i="4"/>
  <c r="AF1973" i="4"/>
  <c r="AC1974" i="4"/>
  <c r="AF1974" i="4"/>
  <c r="AC1963" i="4"/>
  <c r="AF1963" i="4"/>
  <c r="AC1971" i="4"/>
  <c r="AF1971" i="4"/>
  <c r="AC1972" i="4"/>
  <c r="AF1972" i="4"/>
  <c r="AC1969" i="4"/>
  <c r="AF1969" i="4"/>
  <c r="AC1970" i="4"/>
  <c r="AF1970" i="4"/>
  <c r="AC1967" i="4"/>
  <c r="AF1967" i="4"/>
  <c r="AC1968" i="4"/>
  <c r="AF1968" i="4"/>
  <c r="AD1965" i="4" l="1"/>
  <c r="AD1975" i="4"/>
  <c r="AD1964" i="4"/>
  <c r="AD1976" i="4"/>
  <c r="AD1974" i="4"/>
  <c r="AD1971" i="4"/>
  <c r="AD1963" i="4"/>
  <c r="AD1973" i="4"/>
  <c r="AD1972" i="4"/>
  <c r="AD1969" i="4"/>
  <c r="AD1970" i="4"/>
  <c r="AD1967" i="4"/>
  <c r="AD1968" i="4"/>
  <c r="AC1962" i="4" l="1"/>
  <c r="AF1962" i="4"/>
  <c r="AC1960" i="4"/>
  <c r="AF1960" i="4"/>
  <c r="AC1961" i="4"/>
  <c r="AF1961" i="4"/>
  <c r="AC1959" i="4"/>
  <c r="AF1959" i="4"/>
  <c r="AC1978" i="4"/>
  <c r="AF1978" i="4"/>
  <c r="AC1957" i="4"/>
  <c r="AF1957" i="4"/>
  <c r="AC1958" i="4"/>
  <c r="AF1958" i="4"/>
  <c r="E210" i="6"/>
  <c r="F210" i="6" s="1"/>
  <c r="E209" i="6"/>
  <c r="F209" i="6" s="1"/>
  <c r="E208" i="6"/>
  <c r="F208" i="6" s="1"/>
  <c r="E207" i="6"/>
  <c r="F207" i="6" s="1"/>
  <c r="AD1978" i="4" l="1"/>
  <c r="AD1962" i="4"/>
  <c r="AD1961" i="4"/>
  <c r="AD1960" i="4"/>
  <c r="AD1957" i="4"/>
  <c r="AD1958" i="4"/>
  <c r="AD1959" i="4"/>
  <c r="AC1956" i="4" l="1"/>
  <c r="AF1956" i="4"/>
  <c r="AC1955" i="4"/>
  <c r="AF1955" i="4"/>
  <c r="AC1954" i="4"/>
  <c r="AF1954" i="4"/>
  <c r="AC1949" i="4"/>
  <c r="AF1949" i="4"/>
  <c r="AC1950" i="4"/>
  <c r="AF1950" i="4"/>
  <c r="AC1951" i="4"/>
  <c r="AF1951" i="4"/>
  <c r="AC1952" i="4"/>
  <c r="AF1952" i="4"/>
  <c r="AF1981" i="4"/>
  <c r="AE1981" i="4"/>
  <c r="AF1945" i="4"/>
  <c r="AE1945" i="4"/>
  <c r="AC1945" i="4"/>
  <c r="AD1945" i="4" s="1"/>
  <c r="AF1944" i="4"/>
  <c r="AE1944" i="4"/>
  <c r="Z1944" i="4"/>
  <c r="X1944" i="4"/>
  <c r="I1944" i="4"/>
  <c r="H1944" i="4"/>
  <c r="G1944" i="4"/>
  <c r="F1944" i="4"/>
  <c r="O33" i="7" s="1"/>
  <c r="AD1955" i="4" l="1"/>
  <c r="AD1954" i="4"/>
  <c r="AD1951" i="4"/>
  <c r="AD1956" i="4"/>
  <c r="D1944" i="4"/>
  <c r="O34" i="7" s="1"/>
  <c r="AD1952" i="4"/>
  <c r="AD1949" i="4"/>
  <c r="AD1950" i="4"/>
  <c r="AA1944" i="4"/>
  <c r="AC1932" i="4"/>
  <c r="AF1932" i="4"/>
  <c r="AC1923" i="4"/>
  <c r="AF1923" i="4"/>
  <c r="AC1933" i="4"/>
  <c r="AF1933" i="4"/>
  <c r="AC1930" i="4"/>
  <c r="AF1930" i="4"/>
  <c r="AD1944" i="4" l="1"/>
  <c r="O35" i="7" s="1"/>
  <c r="AD1923" i="4"/>
  <c r="AD1932" i="4"/>
  <c r="AD1933" i="4"/>
  <c r="AD1930" i="4"/>
  <c r="AE2051" i="4" l="1"/>
  <c r="U1395" i="3"/>
  <c r="S1395" i="3"/>
  <c r="N1395" i="3"/>
  <c r="R1395" i="3" s="1"/>
  <c r="S1379" i="3"/>
  <c r="N1379" i="3"/>
  <c r="R1379" i="3" s="1"/>
  <c r="AC1934" i="4"/>
  <c r="AF1934" i="4"/>
  <c r="AC1935" i="4"/>
  <c r="AF1935" i="4"/>
  <c r="AC1936" i="4"/>
  <c r="AF1936" i="4"/>
  <c r="V1395" i="3" l="1"/>
  <c r="AD1936" i="4"/>
  <c r="AD1934" i="4"/>
  <c r="P1379" i="3"/>
  <c r="P1395" i="3"/>
  <c r="AD1935" i="4"/>
  <c r="AC1937" i="4"/>
  <c r="AF1937" i="4"/>
  <c r="E206" i="6"/>
  <c r="F206" i="6" s="1"/>
  <c r="E205" i="6"/>
  <c r="F205" i="6" s="1"/>
  <c r="E204" i="6"/>
  <c r="F204" i="6" s="1"/>
  <c r="E203" i="6"/>
  <c r="F203" i="6" s="1"/>
  <c r="AD1937" i="4" l="1"/>
  <c r="AC1928" i="4" l="1"/>
  <c r="AF1928" i="4"/>
  <c r="AC1940" i="4"/>
  <c r="AF1940" i="4"/>
  <c r="AC1938" i="4"/>
  <c r="AF1938" i="4"/>
  <c r="AC1941" i="4"/>
  <c r="AF1941" i="4"/>
  <c r="AC1942" i="4"/>
  <c r="AF1942" i="4"/>
  <c r="S1371" i="3"/>
  <c r="N1371" i="3"/>
  <c r="P1371" i="3" s="1"/>
  <c r="R1371" i="3" l="1"/>
  <c r="AD1928" i="4"/>
  <c r="AD1938" i="4"/>
  <c r="AD1940" i="4"/>
  <c r="AD1942" i="4"/>
  <c r="AD1941" i="4"/>
  <c r="AC1925" i="4"/>
  <c r="AF1925" i="4"/>
  <c r="AC1926" i="4"/>
  <c r="AF1926" i="4"/>
  <c r="AD1926" i="4" l="1"/>
  <c r="AD1925" i="4"/>
  <c r="AC1922" i="4"/>
  <c r="AF1922" i="4"/>
  <c r="AF1943" i="4"/>
  <c r="AE1943" i="4"/>
  <c r="AF1920" i="4"/>
  <c r="AE1920" i="4"/>
  <c r="AC1920" i="4"/>
  <c r="AD1920" i="4" s="1"/>
  <c r="AF1919" i="4"/>
  <c r="AE1919" i="4"/>
  <c r="Z1919" i="4"/>
  <c r="X1919" i="4"/>
  <c r="I1919" i="4"/>
  <c r="H1919" i="4"/>
  <c r="G1919" i="4"/>
  <c r="F1919" i="4"/>
  <c r="N33" i="7" s="1"/>
  <c r="AD1922" i="4" l="1"/>
  <c r="AD1919" i="4" s="1"/>
  <c r="N35" i="7" s="1"/>
  <c r="D1919" i="4"/>
  <c r="N34" i="7" s="1"/>
  <c r="AA1919" i="4"/>
  <c r="AC1909" i="4"/>
  <c r="AF1909" i="4"/>
  <c r="E202" i="6"/>
  <c r="F202" i="6" s="1"/>
  <c r="AD1909" i="4" l="1"/>
  <c r="AC1913" i="4" l="1"/>
  <c r="AF1913" i="4"/>
  <c r="AC1914" i="4"/>
  <c r="AF1914" i="4"/>
  <c r="AD1913" i="4" l="1"/>
  <c r="AD1914" i="4"/>
  <c r="AC1911" i="4"/>
  <c r="AF1911" i="4"/>
  <c r="S1339" i="3"/>
  <c r="N1339" i="3"/>
  <c r="R1339" i="3" s="1"/>
  <c r="U1340" i="3"/>
  <c r="S1340" i="3"/>
  <c r="N1340" i="3"/>
  <c r="P1340" i="3" s="1"/>
  <c r="N1342" i="3"/>
  <c r="R1342" i="3" s="1"/>
  <c r="S1343" i="3"/>
  <c r="N1343" i="3"/>
  <c r="R1343" i="3" s="1"/>
  <c r="S1336" i="3"/>
  <c r="N1336" i="3"/>
  <c r="R1336" i="3" s="1"/>
  <c r="AC1901" i="4"/>
  <c r="AF1901" i="4"/>
  <c r="AC1902" i="4"/>
  <c r="AF1902" i="4"/>
  <c r="AC1903" i="4"/>
  <c r="AF1903" i="4"/>
  <c r="AC1904" i="4"/>
  <c r="AF1904" i="4"/>
  <c r="AC1905" i="4"/>
  <c r="AF1905" i="4"/>
  <c r="S1332" i="3"/>
  <c r="N1332" i="3"/>
  <c r="R1332" i="3" s="1"/>
  <c r="S1329" i="3"/>
  <c r="N1329" i="3"/>
  <c r="R1329" i="3" s="1"/>
  <c r="S1328" i="3"/>
  <c r="N1328" i="3"/>
  <c r="R1328" i="3" s="1"/>
  <c r="S1337" i="3"/>
  <c r="N1337" i="3"/>
  <c r="R1337" i="3" s="1"/>
  <c r="S1335" i="3"/>
  <c r="N1335" i="3"/>
  <c r="R1335" i="3" s="1"/>
  <c r="S1333" i="3"/>
  <c r="N1333" i="3"/>
  <c r="R1333" i="3" s="1"/>
  <c r="U1331" i="3"/>
  <c r="S1331" i="3"/>
  <c r="N1331" i="3"/>
  <c r="R1331" i="3" s="1"/>
  <c r="R1340" i="3" l="1"/>
  <c r="P1336" i="3"/>
  <c r="P1343" i="3"/>
  <c r="P1342" i="3"/>
  <c r="P1331" i="3"/>
  <c r="AD1902" i="4"/>
  <c r="AD1911" i="4"/>
  <c r="P1339" i="3"/>
  <c r="AD1901" i="4"/>
  <c r="AD1903" i="4"/>
  <c r="AD1904" i="4"/>
  <c r="AD1905" i="4"/>
  <c r="P1332" i="3"/>
  <c r="P1333" i="3"/>
  <c r="P1335" i="3"/>
  <c r="P1337" i="3"/>
  <c r="P1328" i="3"/>
  <c r="P1329" i="3"/>
  <c r="AC1915" i="4" l="1"/>
  <c r="AF1915" i="4"/>
  <c r="AC1897" i="4"/>
  <c r="AF1897" i="4"/>
  <c r="AC1908" i="4"/>
  <c r="AF1908" i="4"/>
  <c r="AC1907" i="4"/>
  <c r="AF1907" i="4"/>
  <c r="AC1916" i="4"/>
  <c r="AF1916" i="4"/>
  <c r="AC1917" i="4"/>
  <c r="AF1917" i="4"/>
  <c r="AC1899" i="4"/>
  <c r="AF1899" i="4"/>
  <c r="AC1896" i="4"/>
  <c r="AF1896" i="4"/>
  <c r="AD1915" i="4" l="1"/>
  <c r="AD1896" i="4"/>
  <c r="AD1907" i="4"/>
  <c r="AD1917" i="4"/>
  <c r="AD1897" i="4"/>
  <c r="AD1899" i="4"/>
  <c r="AD1908" i="4"/>
  <c r="AD1916" i="4"/>
  <c r="AF1918" i="4" l="1"/>
  <c r="AE1918" i="4"/>
  <c r="AF1891" i="4"/>
  <c r="AE1891" i="4"/>
  <c r="AC1891" i="4"/>
  <c r="AD1891" i="4" s="1"/>
  <c r="AF1890" i="4"/>
  <c r="AE1890" i="4"/>
  <c r="Z1890" i="4"/>
  <c r="X1890" i="4"/>
  <c r="I1890" i="4"/>
  <c r="H1890" i="4"/>
  <c r="G1890" i="4"/>
  <c r="F1890" i="4"/>
  <c r="M33" i="7" s="1"/>
  <c r="D1890" i="4" l="1"/>
  <c r="M34" i="7" s="1"/>
  <c r="AA1890" i="4"/>
  <c r="AD1890" i="4"/>
  <c r="M35" i="7" s="1"/>
  <c r="AC1877" i="4"/>
  <c r="AF1877" i="4"/>
  <c r="AD1877" i="4" l="1"/>
  <c r="AC1885" i="4" l="1"/>
  <c r="AF1885" i="4"/>
  <c r="AC1886" i="4"/>
  <c r="AF1886" i="4"/>
  <c r="AD1886" i="4" l="1"/>
  <c r="AD1885" i="4"/>
  <c r="AC1875" i="4" l="1"/>
  <c r="AF1875" i="4"/>
  <c r="AC1882" i="4"/>
  <c r="AF1882" i="4"/>
  <c r="AC1881" i="4"/>
  <c r="AF1881" i="4"/>
  <c r="AC1880" i="4"/>
  <c r="AF1880" i="4"/>
  <c r="AC1879" i="4"/>
  <c r="AF1879" i="4"/>
  <c r="E201" i="6"/>
  <c r="F201" i="6" s="1"/>
  <c r="E200" i="6"/>
  <c r="F200" i="6" s="1"/>
  <c r="E199" i="6"/>
  <c r="F199" i="6" s="1"/>
  <c r="E198" i="6"/>
  <c r="F198" i="6" s="1"/>
  <c r="AC1874" i="4"/>
  <c r="AF1874" i="4"/>
  <c r="AC1873" i="4"/>
  <c r="AF1873" i="4"/>
  <c r="AC1872" i="4"/>
  <c r="AF1872" i="4"/>
  <c r="AD1875" i="4" l="1"/>
  <c r="AD1881" i="4"/>
  <c r="AD1882" i="4"/>
  <c r="AD1880" i="4"/>
  <c r="AD1879" i="4"/>
  <c r="AD1873" i="4"/>
  <c r="AD1874" i="4"/>
  <c r="AD1872" i="4"/>
  <c r="AC1871" i="4"/>
  <c r="AF1871" i="4"/>
  <c r="AC1888" i="4"/>
  <c r="AF1888" i="4"/>
  <c r="N1320" i="3"/>
  <c r="AC1870" i="4"/>
  <c r="AF1870" i="4"/>
  <c r="AC1868" i="4"/>
  <c r="AF1868" i="4"/>
  <c r="AC1867" i="4"/>
  <c r="AF1867" i="4"/>
  <c r="AC1866" i="4"/>
  <c r="AF1866" i="4"/>
  <c r="AD1888" i="4" l="1"/>
  <c r="AD1871" i="4"/>
  <c r="AD1870" i="4"/>
  <c r="AD1866" i="4"/>
  <c r="AD1868" i="4"/>
  <c r="AD1867" i="4"/>
  <c r="AC1865" i="4" l="1"/>
  <c r="AF1865" i="4"/>
  <c r="AC1864" i="4"/>
  <c r="AF1864" i="4"/>
  <c r="D177" i="6"/>
  <c r="D22" i="6"/>
  <c r="AD1865" i="4" l="1"/>
  <c r="AD1864" i="4"/>
  <c r="AF1889" i="4"/>
  <c r="AE1889" i="4"/>
  <c r="AF1859" i="4"/>
  <c r="AE1859" i="4"/>
  <c r="AC1859" i="4"/>
  <c r="AD1859" i="4" s="1"/>
  <c r="AF1857" i="4"/>
  <c r="AE1857" i="4"/>
  <c r="AC1857" i="4"/>
  <c r="AD1857" i="4" s="1"/>
  <c r="AF1856" i="4"/>
  <c r="AE1856" i="4"/>
  <c r="Z1856" i="4"/>
  <c r="X1856" i="4"/>
  <c r="I1856" i="4"/>
  <c r="H1856" i="4"/>
  <c r="G1856" i="4"/>
  <c r="F1856" i="4"/>
  <c r="L33" i="7" s="1"/>
  <c r="AC1841" i="4"/>
  <c r="AF1841" i="4"/>
  <c r="AC1842" i="4"/>
  <c r="AF1842" i="4"/>
  <c r="AC1843" i="4"/>
  <c r="AF1843" i="4"/>
  <c r="AC1844" i="4"/>
  <c r="AF1844" i="4"/>
  <c r="AC1845" i="4"/>
  <c r="AF1845" i="4"/>
  <c r="AC1846" i="4"/>
  <c r="AF1846" i="4"/>
  <c r="AC1848" i="4"/>
  <c r="AF1848" i="4"/>
  <c r="AC1849" i="4"/>
  <c r="AF1849" i="4"/>
  <c r="AD1856" i="4" l="1"/>
  <c r="L35" i="7" s="1"/>
  <c r="D1856" i="4"/>
  <c r="L34" i="7" s="1"/>
  <c r="AD1841" i="4"/>
  <c r="AD1842" i="4"/>
  <c r="AA1856" i="4"/>
  <c r="AD1843" i="4"/>
  <c r="AD1849" i="4"/>
  <c r="AD1844" i="4"/>
  <c r="AD1845" i="4"/>
  <c r="AD1846" i="4"/>
  <c r="AD1848" i="4"/>
  <c r="AC1850" i="4" l="1"/>
  <c r="AF1850" i="4"/>
  <c r="AC1851" i="4"/>
  <c r="AF1851" i="4"/>
  <c r="AC1837" i="4"/>
  <c r="AF1837" i="4"/>
  <c r="AC1838" i="4"/>
  <c r="AF1838" i="4"/>
  <c r="AC1839" i="4"/>
  <c r="AF1839" i="4"/>
  <c r="AD1850" i="4" l="1"/>
  <c r="AD1851" i="4"/>
  <c r="AD1837" i="4"/>
  <c r="AD1838" i="4"/>
  <c r="AD1839" i="4"/>
  <c r="V1447" i="3" l="1"/>
  <c r="U1447" i="3"/>
  <c r="S1447" i="3"/>
  <c r="N1447" i="3"/>
  <c r="V1446" i="3"/>
  <c r="U1446" i="3"/>
  <c r="S1446" i="3"/>
  <c r="N1446" i="3"/>
  <c r="R1446" i="3" s="1"/>
  <c r="V1445" i="3"/>
  <c r="U1445" i="3"/>
  <c r="S1445" i="3"/>
  <c r="N1445" i="3"/>
  <c r="R1445" i="3" s="1"/>
  <c r="V1444" i="3"/>
  <c r="U1444" i="3"/>
  <c r="S1444" i="3"/>
  <c r="N1444" i="3"/>
  <c r="AE2105" i="4"/>
  <c r="U1443" i="3"/>
  <c r="S1443" i="3"/>
  <c r="N1443" i="3"/>
  <c r="P1443" i="3" s="1"/>
  <c r="AE2104" i="4"/>
  <c r="U1442" i="3"/>
  <c r="S1442" i="3"/>
  <c r="N1442" i="3"/>
  <c r="P1442" i="3" s="1"/>
  <c r="AE2103" i="4"/>
  <c r="U1441" i="3"/>
  <c r="S1441" i="3"/>
  <c r="N1441" i="3"/>
  <c r="R1441" i="3" s="1"/>
  <c r="AE2102" i="4"/>
  <c r="U1440" i="3"/>
  <c r="S1440" i="3"/>
  <c r="N1440" i="3"/>
  <c r="AE2101" i="4"/>
  <c r="V1438" i="3"/>
  <c r="U1438" i="3"/>
  <c r="S1438" i="3"/>
  <c r="N1438" i="3"/>
  <c r="R1438" i="3" s="1"/>
  <c r="AE2100" i="4"/>
  <c r="U1437" i="3"/>
  <c r="S1437" i="3"/>
  <c r="N1437" i="3"/>
  <c r="R1437" i="3" s="1"/>
  <c r="V1436" i="3"/>
  <c r="U1436" i="3"/>
  <c r="S1436" i="3"/>
  <c r="N1436" i="3"/>
  <c r="AE2099" i="4"/>
  <c r="AE2098" i="4"/>
  <c r="U1434" i="3"/>
  <c r="S1434" i="3"/>
  <c r="N1434" i="3"/>
  <c r="R1434" i="3" s="1"/>
  <c r="AE2097" i="4"/>
  <c r="U1433" i="3"/>
  <c r="S1433" i="3"/>
  <c r="N1433" i="3"/>
  <c r="R1433" i="3" s="1"/>
  <c r="V1432" i="3"/>
  <c r="U1432" i="3"/>
  <c r="S1432" i="3"/>
  <c r="N1432" i="3"/>
  <c r="AE2096" i="4"/>
  <c r="U1431" i="3"/>
  <c r="S1431" i="3"/>
  <c r="N1431" i="3"/>
  <c r="P1431" i="3" s="1"/>
  <c r="AE2095" i="4"/>
  <c r="U1430" i="3"/>
  <c r="S1430" i="3"/>
  <c r="N1430" i="3"/>
  <c r="R1430" i="3" s="1"/>
  <c r="U1429" i="3"/>
  <c r="S1429" i="3"/>
  <c r="N1429" i="3"/>
  <c r="R1429" i="3" s="1"/>
  <c r="V1428" i="3"/>
  <c r="U1428" i="3"/>
  <c r="S1428" i="3"/>
  <c r="N1428" i="3"/>
  <c r="P1428" i="3" s="1"/>
  <c r="V1427" i="3"/>
  <c r="U1427" i="3"/>
  <c r="S1427" i="3"/>
  <c r="N1427" i="3"/>
  <c r="P1427" i="3" s="1"/>
  <c r="U1426" i="3"/>
  <c r="S1426" i="3"/>
  <c r="N1426" i="3"/>
  <c r="R1426" i="3" s="1"/>
  <c r="AE2106" i="4"/>
  <c r="U1425" i="3"/>
  <c r="S1425" i="3"/>
  <c r="N1425" i="3"/>
  <c r="AE2452" i="4"/>
  <c r="U1424" i="3"/>
  <c r="V1422" i="3"/>
  <c r="U1422" i="3"/>
  <c r="S1422" i="3"/>
  <c r="N1422" i="3"/>
  <c r="R1422" i="3" s="1"/>
  <c r="V1421" i="3"/>
  <c r="U1421" i="3"/>
  <c r="S1421" i="3"/>
  <c r="N1421" i="3"/>
  <c r="V1420" i="3"/>
  <c r="U1420" i="3"/>
  <c r="S1420" i="3"/>
  <c r="N1420" i="3"/>
  <c r="P1420" i="3" s="1"/>
  <c r="U1419" i="3"/>
  <c r="S1419" i="3"/>
  <c r="N1419" i="3"/>
  <c r="P1419" i="3" s="1"/>
  <c r="U1418" i="3"/>
  <c r="S1418" i="3"/>
  <c r="N1418" i="3"/>
  <c r="R1418" i="3" s="1"/>
  <c r="AE2069" i="4"/>
  <c r="U1417" i="3"/>
  <c r="S1417" i="3"/>
  <c r="N1417" i="3"/>
  <c r="AE2071" i="4"/>
  <c r="U1416" i="3"/>
  <c r="S1416" i="3"/>
  <c r="N1416" i="3"/>
  <c r="P1416" i="3" s="1"/>
  <c r="U1415" i="3"/>
  <c r="S1415" i="3"/>
  <c r="N1415" i="3"/>
  <c r="R1415" i="3" s="1"/>
  <c r="AE2093" i="4"/>
  <c r="U1414" i="3"/>
  <c r="S1414" i="3"/>
  <c r="N1414" i="3"/>
  <c r="R1414" i="3" s="1"/>
  <c r="V1413" i="3"/>
  <c r="U1413" i="3"/>
  <c r="S1413" i="3"/>
  <c r="N1413" i="3"/>
  <c r="U1412" i="3"/>
  <c r="S1412" i="3"/>
  <c r="N1412" i="3"/>
  <c r="P1412" i="3" s="1"/>
  <c r="AE2092" i="4"/>
  <c r="U1411" i="3"/>
  <c r="S1411" i="3"/>
  <c r="N1411" i="3"/>
  <c r="R1411" i="3" s="1"/>
  <c r="U1410" i="3"/>
  <c r="S1410" i="3"/>
  <c r="R1410" i="3"/>
  <c r="AE2070" i="4"/>
  <c r="U1409" i="3"/>
  <c r="S1409" i="3"/>
  <c r="N1409" i="3"/>
  <c r="AE2068" i="4"/>
  <c r="U1408" i="3"/>
  <c r="S1408" i="3"/>
  <c r="N1408" i="3"/>
  <c r="P1408" i="3" s="1"/>
  <c r="V1407" i="3"/>
  <c r="U1407" i="3"/>
  <c r="S1407" i="3"/>
  <c r="N1407" i="3"/>
  <c r="R1407" i="3" s="1"/>
  <c r="V1406" i="3"/>
  <c r="U1406" i="3"/>
  <c r="S1406" i="3"/>
  <c r="N1406" i="3"/>
  <c r="AE2173" i="4"/>
  <c r="U1405" i="3"/>
  <c r="S1405" i="3"/>
  <c r="N1405" i="3"/>
  <c r="P1405" i="3" s="1"/>
  <c r="AE2135" i="4"/>
  <c r="U1404" i="3"/>
  <c r="S1404" i="3"/>
  <c r="N1404" i="3"/>
  <c r="R1404" i="3" s="1"/>
  <c r="AE2073" i="4"/>
  <c r="U1403" i="3"/>
  <c r="S1403" i="3"/>
  <c r="R1403" i="3"/>
  <c r="V1402" i="3"/>
  <c r="V1401" i="3"/>
  <c r="V1400" i="3"/>
  <c r="V1399" i="3"/>
  <c r="V1398" i="3"/>
  <c r="V1397" i="3"/>
  <c r="AE2079" i="4"/>
  <c r="U1396" i="3"/>
  <c r="S1396" i="3"/>
  <c r="N1396" i="3"/>
  <c r="R1396" i="3" s="1"/>
  <c r="V1394" i="3"/>
  <c r="U1394" i="3"/>
  <c r="S1394" i="3"/>
  <c r="N1394" i="3"/>
  <c r="V1393" i="3"/>
  <c r="U1393" i="3"/>
  <c r="S1393" i="3"/>
  <c r="N1393" i="3"/>
  <c r="P1393" i="3" s="1"/>
  <c r="V1392" i="3"/>
  <c r="U1392" i="3"/>
  <c r="S1392" i="3"/>
  <c r="N1392" i="3"/>
  <c r="P1392" i="3" s="1"/>
  <c r="AE2043" i="4"/>
  <c r="U1391" i="3"/>
  <c r="S1391" i="3"/>
  <c r="N1391" i="3"/>
  <c r="R1391" i="3" s="1"/>
  <c r="V1390" i="3"/>
  <c r="U1390" i="3"/>
  <c r="S1390" i="3"/>
  <c r="N1390" i="3"/>
  <c r="R1390" i="3" s="1"/>
  <c r="V1389" i="3"/>
  <c r="U1389" i="3"/>
  <c r="S1389" i="3"/>
  <c r="N1389" i="3"/>
  <c r="P1389" i="3" s="1"/>
  <c r="V1388" i="3"/>
  <c r="U1388" i="3"/>
  <c r="S1388" i="3"/>
  <c r="N1388" i="3"/>
  <c r="R1388" i="3" s="1"/>
  <c r="V1387" i="3"/>
  <c r="U1387" i="3"/>
  <c r="S1387" i="3"/>
  <c r="N1387" i="3"/>
  <c r="R1387" i="3" s="1"/>
  <c r="AE2033" i="4"/>
  <c r="U1386" i="3"/>
  <c r="S1386" i="3"/>
  <c r="N1386" i="3"/>
  <c r="R1386" i="3" s="1"/>
  <c r="V1385" i="3"/>
  <c r="U1385" i="3"/>
  <c r="S1385" i="3"/>
  <c r="N1385" i="3"/>
  <c r="P1385" i="3" s="1"/>
  <c r="AE2041" i="4"/>
  <c r="U1384" i="3"/>
  <c r="S1384" i="3"/>
  <c r="N1384" i="3"/>
  <c r="R1384" i="3" s="1"/>
  <c r="AE2056" i="4"/>
  <c r="U1383" i="3"/>
  <c r="S1383" i="3"/>
  <c r="N1383" i="3"/>
  <c r="R1383" i="3" s="1"/>
  <c r="AE1964" i="4"/>
  <c r="U1382" i="3"/>
  <c r="S1382" i="3"/>
  <c r="N1382" i="3"/>
  <c r="R1382" i="3" s="1"/>
  <c r="V1381" i="3"/>
  <c r="U1381" i="3"/>
  <c r="S1381" i="3"/>
  <c r="N1381" i="3"/>
  <c r="P1381" i="3" s="1"/>
  <c r="AE1994" i="4"/>
  <c r="U1380" i="3"/>
  <c r="S1380" i="3"/>
  <c r="N1380" i="3"/>
  <c r="R1380" i="3" s="1"/>
  <c r="AE1989" i="4"/>
  <c r="U1379" i="3"/>
  <c r="AE2032" i="4"/>
  <c r="U1378" i="3"/>
  <c r="S1378" i="3"/>
  <c r="N1378" i="3"/>
  <c r="R1378" i="3" s="1"/>
  <c r="AE2031" i="4"/>
  <c r="U1377" i="3"/>
  <c r="S1377" i="3"/>
  <c r="N1377" i="3"/>
  <c r="P1377" i="3" s="1"/>
  <c r="AE2030" i="4"/>
  <c r="U1376" i="3"/>
  <c r="S1376" i="3"/>
  <c r="N1376" i="3"/>
  <c r="R1376" i="3" s="1"/>
  <c r="AE2029" i="4"/>
  <c r="U1375" i="3"/>
  <c r="S1375" i="3"/>
  <c r="N1375" i="3"/>
  <c r="R1375" i="3" s="1"/>
  <c r="AE2028" i="4"/>
  <c r="U1374" i="3"/>
  <c r="S1374" i="3"/>
  <c r="N1374" i="3"/>
  <c r="R1374" i="3" s="1"/>
  <c r="AE1993" i="4"/>
  <c r="U1373" i="3"/>
  <c r="S1373" i="3"/>
  <c r="N1373" i="3"/>
  <c r="P1373" i="3" s="1"/>
  <c r="AE2027" i="4"/>
  <c r="U1372" i="3"/>
  <c r="S1372" i="3"/>
  <c r="N1372" i="3"/>
  <c r="R1372" i="3" s="1"/>
  <c r="AE2026" i="4"/>
  <c r="U1371" i="3"/>
  <c r="V1370" i="3"/>
  <c r="U1370" i="3"/>
  <c r="S1370" i="3"/>
  <c r="N1370" i="3"/>
  <c r="R1370" i="3" s="1"/>
  <c r="V1369" i="3"/>
  <c r="U1369" i="3"/>
  <c r="S1369" i="3"/>
  <c r="N1369" i="3"/>
  <c r="P1369" i="3" s="1"/>
  <c r="V1368" i="3"/>
  <c r="U1368" i="3"/>
  <c r="S1368" i="3"/>
  <c r="N1368" i="3"/>
  <c r="R1368" i="3" s="1"/>
  <c r="V1367" i="3"/>
  <c r="U1367" i="3"/>
  <c r="S1367" i="3"/>
  <c r="N1367" i="3"/>
  <c r="R1367" i="3" s="1"/>
  <c r="AE2042" i="4"/>
  <c r="U1366" i="3"/>
  <c r="S1366" i="3"/>
  <c r="N1366" i="3"/>
  <c r="R1366" i="3" s="1"/>
  <c r="AE1999" i="4"/>
  <c r="U1365" i="3"/>
  <c r="S1365" i="3"/>
  <c r="N1365" i="3"/>
  <c r="P1365" i="3" s="1"/>
  <c r="U1364" i="3"/>
  <c r="S1364" i="3"/>
  <c r="N1364" i="3"/>
  <c r="P1364" i="3" s="1"/>
  <c r="U1363" i="3"/>
  <c r="S1363" i="3"/>
  <c r="N1363" i="3"/>
  <c r="P1363" i="3" s="1"/>
  <c r="U1362" i="3"/>
  <c r="S1362" i="3"/>
  <c r="N1362" i="3"/>
  <c r="R1362" i="3" s="1"/>
  <c r="AE1992" i="4"/>
  <c r="U1361" i="3"/>
  <c r="S1361" i="3"/>
  <c r="N1361" i="3"/>
  <c r="P1361" i="3" s="1"/>
  <c r="AE1991" i="4"/>
  <c r="U1360" i="3"/>
  <c r="S1360" i="3"/>
  <c r="N1360" i="3"/>
  <c r="R1360" i="3" s="1"/>
  <c r="AE1988" i="4"/>
  <c r="U1359" i="3"/>
  <c r="S1359" i="3"/>
  <c r="N1359" i="3"/>
  <c r="R1359" i="3" s="1"/>
  <c r="V1358" i="3"/>
  <c r="U1358" i="3"/>
  <c r="S1358" i="3"/>
  <c r="N1358" i="3"/>
  <c r="R1358" i="3" s="1"/>
  <c r="V1357" i="3"/>
  <c r="U1357" i="3"/>
  <c r="S1357" i="3"/>
  <c r="N1357" i="3"/>
  <c r="P1357" i="3" s="1"/>
  <c r="AE1987" i="4"/>
  <c r="U1356" i="3"/>
  <c r="S1356" i="3"/>
  <c r="N1356" i="3"/>
  <c r="P1356" i="3" s="1"/>
  <c r="AE1985" i="4"/>
  <c r="U1355" i="3"/>
  <c r="S1355" i="3"/>
  <c r="N1355" i="3"/>
  <c r="R1355" i="3" s="1"/>
  <c r="AE1986" i="4"/>
  <c r="U1354" i="3"/>
  <c r="S1354" i="3"/>
  <c r="N1354" i="3"/>
  <c r="R1354" i="3" s="1"/>
  <c r="AE1990" i="4"/>
  <c r="U1353" i="3"/>
  <c r="S1353" i="3"/>
  <c r="N1353" i="3"/>
  <c r="P1353" i="3" s="1"/>
  <c r="U1352" i="3"/>
  <c r="S1352" i="3"/>
  <c r="N1352" i="3"/>
  <c r="P1352" i="3" s="1"/>
  <c r="AE2023" i="4"/>
  <c r="U1351" i="3"/>
  <c r="S1351" i="3"/>
  <c r="N1351" i="3"/>
  <c r="R1351" i="3" s="1"/>
  <c r="AE1962" i="4"/>
  <c r="U1350" i="3"/>
  <c r="S1350" i="3"/>
  <c r="N1350" i="3"/>
  <c r="P1350" i="3" s="1"/>
  <c r="V1349" i="3"/>
  <c r="U1349" i="3"/>
  <c r="S1349" i="3"/>
  <c r="N1349" i="3"/>
  <c r="R1349" i="3" s="1"/>
  <c r="V1348" i="3"/>
  <c r="U1348" i="3"/>
  <c r="S1348" i="3"/>
  <c r="N1348" i="3"/>
  <c r="P1348" i="3" s="1"/>
  <c r="AE1956" i="4"/>
  <c r="U1347" i="3"/>
  <c r="S1347" i="3"/>
  <c r="N1347" i="3"/>
  <c r="R1347" i="3" s="1"/>
  <c r="V1346" i="3"/>
  <c r="U1346" i="3"/>
  <c r="S1346" i="3"/>
  <c r="N1346" i="3"/>
  <c r="P1346" i="3" s="1"/>
  <c r="V1345" i="3"/>
  <c r="U1345" i="3"/>
  <c r="S1345" i="3"/>
  <c r="N1345" i="3"/>
  <c r="R1345" i="3" s="1"/>
  <c r="V1344" i="3"/>
  <c r="U1344" i="3"/>
  <c r="S1344" i="3"/>
  <c r="AE2000" i="4"/>
  <c r="U1343" i="3"/>
  <c r="AE2001" i="4"/>
  <c r="U1342" i="3"/>
  <c r="S1342" i="3"/>
  <c r="AE2002" i="4"/>
  <c r="U1341" i="3"/>
  <c r="S1341" i="3"/>
  <c r="N1341" i="3"/>
  <c r="R1341" i="3" s="1"/>
  <c r="AE2004" i="4"/>
  <c r="AE2005" i="4"/>
  <c r="U1339" i="3"/>
  <c r="AE2003" i="4"/>
  <c r="U1338" i="3"/>
  <c r="S1338" i="3"/>
  <c r="N1338" i="3"/>
  <c r="R1338" i="3" s="1"/>
  <c r="AE1972" i="4"/>
  <c r="U1337" i="3"/>
  <c r="AE1971" i="4"/>
  <c r="U1336" i="3"/>
  <c r="AE1970" i="4"/>
  <c r="U1335" i="3"/>
  <c r="AE1969" i="4"/>
  <c r="U1334" i="3"/>
  <c r="S1334" i="3"/>
  <c r="N1334" i="3"/>
  <c r="R1334" i="3" s="1"/>
  <c r="AE1968" i="4"/>
  <c r="U1333" i="3"/>
  <c r="AE1967" i="4"/>
  <c r="U1332" i="3"/>
  <c r="AE1974" i="4"/>
  <c r="AE1973" i="4"/>
  <c r="U1330" i="3"/>
  <c r="S1330" i="3"/>
  <c r="N1330" i="3"/>
  <c r="R1330" i="3" s="1"/>
  <c r="AE1976" i="4"/>
  <c r="U1329" i="3"/>
  <c r="AE1975" i="4"/>
  <c r="U1328" i="3"/>
  <c r="U1327" i="3"/>
  <c r="S1327" i="3"/>
  <c r="N1327" i="3"/>
  <c r="R1327" i="3" s="1"/>
  <c r="AE1955" i="4"/>
  <c r="U1326" i="3"/>
  <c r="S1326" i="3"/>
  <c r="N1326" i="3"/>
  <c r="R1326" i="3" s="1"/>
  <c r="U1325" i="3"/>
  <c r="S1325" i="3"/>
  <c r="N1325" i="3"/>
  <c r="P1325" i="3" s="1"/>
  <c r="AE1954" i="4"/>
  <c r="U1324" i="3"/>
  <c r="S1324" i="3"/>
  <c r="N1324" i="3"/>
  <c r="P1324" i="3" s="1"/>
  <c r="AE1961" i="4"/>
  <c r="U1323" i="3"/>
  <c r="S1323" i="3"/>
  <c r="N1323" i="3"/>
  <c r="R1323" i="3" s="1"/>
  <c r="AE1960" i="4"/>
  <c r="U1322" i="3"/>
  <c r="S1322" i="3"/>
  <c r="N1322" i="3"/>
  <c r="R1322" i="3" s="1"/>
  <c r="AE1958" i="4"/>
  <c r="U1321" i="3"/>
  <c r="S1321" i="3"/>
  <c r="N1321" i="3"/>
  <c r="P1321" i="3" s="1"/>
  <c r="AE1957" i="4"/>
  <c r="U1320" i="3"/>
  <c r="S1320" i="3"/>
  <c r="R1320" i="3"/>
  <c r="P1320" i="3"/>
  <c r="AE1959" i="4"/>
  <c r="U1319" i="3"/>
  <c r="S1319" i="3"/>
  <c r="N1319" i="3"/>
  <c r="R1319" i="3" s="1"/>
  <c r="AC1835" i="4"/>
  <c r="AF1835" i="4"/>
  <c r="AC1853" i="4"/>
  <c r="AF1853" i="4"/>
  <c r="AC1828" i="4"/>
  <c r="AF1828" i="4"/>
  <c r="AC1829" i="4"/>
  <c r="AF1829" i="4"/>
  <c r="AC1830" i="4"/>
  <c r="AF1830" i="4"/>
  <c r="AC1831" i="4"/>
  <c r="AF1831" i="4"/>
  <c r="AC1832" i="4"/>
  <c r="AF1832" i="4"/>
  <c r="AC1833" i="4"/>
  <c r="AF1833" i="4"/>
  <c r="AC1854" i="4"/>
  <c r="AF1854" i="4"/>
  <c r="AC1827" i="4"/>
  <c r="AF1827" i="4"/>
  <c r="AC1824" i="4"/>
  <c r="AF1824" i="4"/>
  <c r="AC1825" i="4"/>
  <c r="AF1825" i="4"/>
  <c r="AC1826" i="4"/>
  <c r="AF1826" i="4"/>
  <c r="AC1823" i="4"/>
  <c r="AF1823" i="4"/>
  <c r="AF1855" i="4"/>
  <c r="AE1855" i="4"/>
  <c r="AF1820" i="4"/>
  <c r="AE1820" i="4"/>
  <c r="AC1820" i="4"/>
  <c r="AD1820" i="4" s="1"/>
  <c r="AF1818" i="4"/>
  <c r="AE1818" i="4"/>
  <c r="AC1818" i="4"/>
  <c r="AD1818" i="4" s="1"/>
  <c r="AF1817" i="4"/>
  <c r="AE1817" i="4"/>
  <c r="Z1817" i="4"/>
  <c r="X1817" i="4"/>
  <c r="I1817" i="4"/>
  <c r="H1817" i="4"/>
  <c r="G1817" i="4"/>
  <c r="F1817" i="4"/>
  <c r="K33" i="7" s="1"/>
  <c r="U1258" i="3"/>
  <c r="S1258" i="3"/>
  <c r="N1258" i="3"/>
  <c r="P1258" i="3" s="1"/>
  <c r="U1256" i="3"/>
  <c r="S1256" i="3"/>
  <c r="N1256" i="3"/>
  <c r="P1256" i="3" s="1"/>
  <c r="E197" i="6"/>
  <c r="F197" i="6" s="1"/>
  <c r="E196" i="6"/>
  <c r="F196" i="6" s="1"/>
  <c r="E195" i="6"/>
  <c r="F195" i="6" s="1"/>
  <c r="E194" i="6"/>
  <c r="F194" i="6" s="1"/>
  <c r="E193" i="6"/>
  <c r="F193" i="6" s="1"/>
  <c r="AC1807" i="4"/>
  <c r="AF1807" i="4"/>
  <c r="AC1805" i="4"/>
  <c r="AF1805" i="4"/>
  <c r="V1068" i="3"/>
  <c r="AC1809" i="4"/>
  <c r="AF1809" i="4"/>
  <c r="AC1810" i="4"/>
  <c r="AF1810" i="4"/>
  <c r="AC1806" i="4"/>
  <c r="AF1806" i="4"/>
  <c r="AC1812" i="4"/>
  <c r="AF1812" i="4"/>
  <c r="AC1813" i="4"/>
  <c r="AF1813" i="4"/>
  <c r="AC1815" i="4"/>
  <c r="AF1815" i="4"/>
  <c r="V1410" i="3" l="1"/>
  <c r="AE2009" i="4"/>
  <c r="AE2262" i="4"/>
  <c r="AE2339" i="4"/>
  <c r="V1429" i="3"/>
  <c r="AE2017" i="4"/>
  <c r="AE2382" i="4"/>
  <c r="V1426" i="3"/>
  <c r="V1419" i="3"/>
  <c r="AE2247" i="4"/>
  <c r="AE2153" i="4"/>
  <c r="V1326" i="3"/>
  <c r="AE2019" i="4"/>
  <c r="AE2072" i="4"/>
  <c r="V1352" i="3"/>
  <c r="AE2076" i="4"/>
  <c r="V1404" i="3"/>
  <c r="V1324" i="3"/>
  <c r="V1328" i="3"/>
  <c r="P1386" i="3"/>
  <c r="AE2074" i="4"/>
  <c r="AE2067" i="4"/>
  <c r="V1339" i="3"/>
  <c r="V1330" i="3"/>
  <c r="V1332" i="3"/>
  <c r="V1351" i="3"/>
  <c r="V1366" i="3"/>
  <c r="V1375" i="3"/>
  <c r="R1419" i="3"/>
  <c r="V1362" i="3"/>
  <c r="AE2007" i="4"/>
  <c r="V1364" i="3"/>
  <c r="AE1978" i="4"/>
  <c r="V1372" i="3"/>
  <c r="P1376" i="3"/>
  <c r="V1378" i="3"/>
  <c r="V1430" i="3"/>
  <c r="V1431" i="3"/>
  <c r="V1439" i="3"/>
  <c r="V1440" i="3"/>
  <c r="V1441" i="3"/>
  <c r="V1442" i="3"/>
  <c r="V1443" i="3"/>
  <c r="R1352" i="3"/>
  <c r="V1396" i="3"/>
  <c r="V1418" i="3"/>
  <c r="AE2024" i="4"/>
  <c r="V1433" i="3"/>
  <c r="V1434" i="3"/>
  <c r="V1423" i="3"/>
  <c r="V1424" i="3"/>
  <c r="R1258" i="3"/>
  <c r="P1338" i="3"/>
  <c r="R1346" i="3"/>
  <c r="R1408" i="3"/>
  <c r="V1435" i="3"/>
  <c r="V1437" i="3"/>
  <c r="P1446" i="3"/>
  <c r="V1405" i="3"/>
  <c r="V1425" i="3"/>
  <c r="V1408" i="3"/>
  <c r="V1409" i="3"/>
  <c r="V1411" i="3"/>
  <c r="V1412" i="3"/>
  <c r="AE1996" i="4"/>
  <c r="V1414" i="3"/>
  <c r="V1415" i="3"/>
  <c r="V1416" i="3"/>
  <c r="V1417" i="3"/>
  <c r="AE1997" i="4"/>
  <c r="AE1965" i="4"/>
  <c r="V1403" i="3"/>
  <c r="R1442" i="3"/>
  <c r="P1437" i="3"/>
  <c r="P1430" i="3"/>
  <c r="R1416" i="3"/>
  <c r="R1427" i="3"/>
  <c r="P1422" i="3"/>
  <c r="R1412" i="3"/>
  <c r="V1384" i="3"/>
  <c r="P1367" i="3"/>
  <c r="V1374" i="3"/>
  <c r="V1386" i="3"/>
  <c r="R1393" i="3"/>
  <c r="R1420" i="3"/>
  <c r="P1434" i="3"/>
  <c r="P1438" i="3"/>
  <c r="V1371" i="3"/>
  <c r="V1376" i="3"/>
  <c r="V1382" i="3"/>
  <c r="P1322" i="3"/>
  <c r="AE1940" i="4"/>
  <c r="AE1942" i="4"/>
  <c r="R1348" i="3"/>
  <c r="V1377" i="3"/>
  <c r="V1383" i="3"/>
  <c r="V1320" i="3"/>
  <c r="V1334" i="3"/>
  <c r="V1338" i="3"/>
  <c r="V1347" i="3"/>
  <c r="V1354" i="3"/>
  <c r="R1361" i="3"/>
  <c r="V1379" i="3"/>
  <c r="V1380" i="3"/>
  <c r="V1391" i="3"/>
  <c r="P1411" i="3"/>
  <c r="P1384" i="3"/>
  <c r="R1364" i="3"/>
  <c r="P1374" i="3"/>
  <c r="R1392" i="3"/>
  <c r="R1389" i="3"/>
  <c r="P1359" i="3"/>
  <c r="R1356" i="3"/>
  <c r="V1353" i="3"/>
  <c r="V1365" i="3"/>
  <c r="P1334" i="3"/>
  <c r="V1336" i="3"/>
  <c r="P1349" i="3"/>
  <c r="V1350" i="3"/>
  <c r="R1353" i="3"/>
  <c r="V1355" i="3"/>
  <c r="V1363" i="3"/>
  <c r="P1372" i="3"/>
  <c r="P1380" i="3"/>
  <c r="P1383" i="3"/>
  <c r="P1388" i="3"/>
  <c r="P1390" i="3"/>
  <c r="P1396" i="3"/>
  <c r="P1404" i="3"/>
  <c r="P1407" i="3"/>
  <c r="P1415" i="3"/>
  <c r="R1428" i="3"/>
  <c r="R1443" i="3"/>
  <c r="V1329" i="3"/>
  <c r="V1340" i="3"/>
  <c r="V1321" i="3"/>
  <c r="V1331" i="3"/>
  <c r="V1343" i="3"/>
  <c r="P1345" i="3"/>
  <c r="P1358" i="3"/>
  <c r="P1360" i="3"/>
  <c r="V1360" i="3"/>
  <c r="R1363" i="3"/>
  <c r="P1366" i="3"/>
  <c r="V1373" i="3"/>
  <c r="P1375" i="3"/>
  <c r="R1377" i="3"/>
  <c r="V1323" i="3"/>
  <c r="V1337" i="3"/>
  <c r="V1341" i="3"/>
  <c r="R1321" i="3"/>
  <c r="V1322" i="3"/>
  <c r="R1325" i="3"/>
  <c r="V1327" i="3"/>
  <c r="AE1888" i="4"/>
  <c r="V1333" i="3"/>
  <c r="V1335" i="3"/>
  <c r="V1342" i="3"/>
  <c r="V1356" i="3"/>
  <c r="V1359" i="3"/>
  <c r="V1361" i="3"/>
  <c r="R1369" i="3"/>
  <c r="P1382" i="3"/>
  <c r="P1403" i="3"/>
  <c r="R1405" i="3"/>
  <c r="P1414" i="3"/>
  <c r="R1431" i="3"/>
  <c r="P1351" i="3"/>
  <c r="P1330" i="3"/>
  <c r="P1368" i="3"/>
  <c r="V1325" i="3"/>
  <c r="V1319" i="3"/>
  <c r="R1324" i="3"/>
  <c r="P1326" i="3"/>
  <c r="R1394" i="3"/>
  <c r="P1394" i="3"/>
  <c r="R1409" i="3"/>
  <c r="P1409" i="3"/>
  <c r="R1417" i="3"/>
  <c r="P1417" i="3"/>
  <c r="R1444" i="3"/>
  <c r="P1444" i="3"/>
  <c r="P1319" i="3"/>
  <c r="P1323" i="3"/>
  <c r="P1327" i="3"/>
  <c r="P1341" i="3"/>
  <c r="P1347" i="3"/>
  <c r="R1350" i="3"/>
  <c r="P1355" i="3"/>
  <c r="P1362" i="3"/>
  <c r="R1365" i="3"/>
  <c r="P1378" i="3"/>
  <c r="R1381" i="3"/>
  <c r="P1387" i="3"/>
  <c r="R1406" i="3"/>
  <c r="P1406" i="3"/>
  <c r="P1410" i="3"/>
  <c r="P1418" i="3"/>
  <c r="R1425" i="3"/>
  <c r="P1425" i="3"/>
  <c r="P1433" i="3"/>
  <c r="R1440" i="3"/>
  <c r="P1440" i="3"/>
  <c r="AD1835" i="4"/>
  <c r="R1385" i="3"/>
  <c r="P1391" i="3"/>
  <c r="R1413" i="3"/>
  <c r="P1413" i="3"/>
  <c r="R1421" i="3"/>
  <c r="P1421" i="3"/>
  <c r="P1429" i="3"/>
  <c r="R1436" i="3"/>
  <c r="P1436" i="3"/>
  <c r="P1445" i="3"/>
  <c r="AD1853" i="4"/>
  <c r="P1354" i="3"/>
  <c r="R1357" i="3"/>
  <c r="P1370" i="3"/>
  <c r="R1373" i="3"/>
  <c r="P1426" i="3"/>
  <c r="R1432" i="3"/>
  <c r="P1432" i="3"/>
  <c r="P1441" i="3"/>
  <c r="R1447" i="3"/>
  <c r="P1447" i="3"/>
  <c r="AD1828" i="4"/>
  <c r="AD1833" i="4"/>
  <c r="AD1829" i="4"/>
  <c r="AD1854" i="4"/>
  <c r="AD1830" i="4"/>
  <c r="AD1827" i="4"/>
  <c r="AD1831" i="4"/>
  <c r="AD1832" i="4"/>
  <c r="D1817" i="4"/>
  <c r="K34" i="7" s="1"/>
  <c r="AD1825" i="4"/>
  <c r="AD1826" i="4"/>
  <c r="AD1824" i="4"/>
  <c r="AD1823" i="4"/>
  <c r="AA1817" i="4"/>
  <c r="R1256" i="3"/>
  <c r="AD1807" i="4"/>
  <c r="AD1805" i="4"/>
  <c r="AD1806" i="4"/>
  <c r="AD1810" i="4"/>
  <c r="AD1809" i="4"/>
  <c r="AD1812" i="4"/>
  <c r="AD1813" i="4"/>
  <c r="AD1815" i="4"/>
  <c r="AC1804" i="4"/>
  <c r="AF1804" i="4"/>
  <c r="AC1803" i="4"/>
  <c r="AF1803" i="4"/>
  <c r="AC1802" i="4"/>
  <c r="AF1802" i="4"/>
  <c r="AC1801" i="4"/>
  <c r="AF1801" i="4"/>
  <c r="AD1817" i="4" l="1"/>
  <c r="K35" i="7" s="1"/>
  <c r="AD1803" i="4"/>
  <c r="AD1804" i="4"/>
  <c r="AD1802" i="4"/>
  <c r="AD1801" i="4"/>
  <c r="AC1797" i="4"/>
  <c r="AF1797" i="4"/>
  <c r="AC1800" i="4"/>
  <c r="AF1800" i="4"/>
  <c r="AC1799" i="4"/>
  <c r="AF1799" i="4"/>
  <c r="AD1799" i="4" l="1"/>
  <c r="AD1800" i="4"/>
  <c r="AD1797" i="4"/>
  <c r="AE1917" i="4"/>
  <c r="U1294" i="3"/>
  <c r="S1294" i="3"/>
  <c r="N1294" i="3"/>
  <c r="R1294" i="3" s="1"/>
  <c r="AE1926" i="4"/>
  <c r="U1293" i="3"/>
  <c r="S1293" i="3"/>
  <c r="N1293" i="3"/>
  <c r="P1293" i="3" s="1"/>
  <c r="AE1963" i="4"/>
  <c r="U1318" i="3"/>
  <c r="S1318" i="3"/>
  <c r="N1318" i="3"/>
  <c r="P1318" i="3" s="1"/>
  <c r="V1317" i="3"/>
  <c r="U1317" i="3"/>
  <c r="S1317" i="3"/>
  <c r="N1317" i="3"/>
  <c r="R1317" i="3" s="1"/>
  <c r="AE1933" i="4"/>
  <c r="U1316" i="3"/>
  <c r="S1316" i="3"/>
  <c r="N1316" i="3"/>
  <c r="R1316" i="3" s="1"/>
  <c r="V1315" i="3"/>
  <c r="U1315" i="3"/>
  <c r="S1315" i="3"/>
  <c r="N1315" i="3"/>
  <c r="P1315" i="3" s="1"/>
  <c r="AE1930" i="4"/>
  <c r="U1314" i="3"/>
  <c r="S1314" i="3"/>
  <c r="N1314" i="3"/>
  <c r="P1314" i="3" s="1"/>
  <c r="U1313" i="3"/>
  <c r="S1313" i="3"/>
  <c r="N1313" i="3"/>
  <c r="R1313" i="3" s="1"/>
  <c r="AE1932" i="4"/>
  <c r="U1312" i="3"/>
  <c r="S1312" i="3"/>
  <c r="N1312" i="3"/>
  <c r="R1312" i="3" s="1"/>
  <c r="V1311" i="3"/>
  <c r="U1311" i="3"/>
  <c r="S1311" i="3"/>
  <c r="N1311" i="3"/>
  <c r="P1311" i="3" s="1"/>
  <c r="AE1937" i="4"/>
  <c r="U1310" i="3"/>
  <c r="S1310" i="3"/>
  <c r="N1310" i="3"/>
  <c r="P1310" i="3" s="1"/>
  <c r="AE1911" i="4"/>
  <c r="U1309" i="3"/>
  <c r="S1309" i="3"/>
  <c r="N1309" i="3"/>
  <c r="P1309" i="3" s="1"/>
  <c r="AE1936" i="4"/>
  <c r="U1308" i="3"/>
  <c r="S1308" i="3"/>
  <c r="N1308" i="3"/>
  <c r="R1308" i="3" s="1"/>
  <c r="V1307" i="3"/>
  <c r="U1307" i="3"/>
  <c r="S1307" i="3"/>
  <c r="N1307" i="3"/>
  <c r="P1307" i="3" s="1"/>
  <c r="AE2021" i="4"/>
  <c r="U1306" i="3"/>
  <c r="S1306" i="3"/>
  <c r="N1306" i="3"/>
  <c r="P1306" i="3" s="1"/>
  <c r="V1305" i="3"/>
  <c r="U1305" i="3"/>
  <c r="S1305" i="3"/>
  <c r="N1305" i="3"/>
  <c r="P1305" i="3" s="1"/>
  <c r="AE1935" i="4"/>
  <c r="U1304" i="3"/>
  <c r="S1304" i="3"/>
  <c r="N1304" i="3"/>
  <c r="R1304" i="3" s="1"/>
  <c r="AE1934" i="4"/>
  <c r="U1303" i="3"/>
  <c r="S1303" i="3"/>
  <c r="N1303" i="3"/>
  <c r="P1303" i="3" s="1"/>
  <c r="V1302" i="3"/>
  <c r="U1302" i="3"/>
  <c r="S1302" i="3"/>
  <c r="N1302" i="3"/>
  <c r="P1302" i="3" s="1"/>
  <c r="U1301" i="3"/>
  <c r="S1301" i="3"/>
  <c r="N1301" i="3"/>
  <c r="P1301" i="3" s="1"/>
  <c r="AE1835" i="4"/>
  <c r="U1300" i="3"/>
  <c r="S1300" i="3"/>
  <c r="N1300" i="3"/>
  <c r="P1300" i="3" s="1"/>
  <c r="AE1941" i="4"/>
  <c r="U1299" i="3"/>
  <c r="S1299" i="3"/>
  <c r="N1299" i="3"/>
  <c r="P1299" i="3" s="1"/>
  <c r="U1298" i="3"/>
  <c r="S1298" i="3"/>
  <c r="N1298" i="3"/>
  <c r="P1298" i="3" s="1"/>
  <c r="AE1881" i="4"/>
  <c r="U1297" i="3"/>
  <c r="S1297" i="3"/>
  <c r="N1297" i="3"/>
  <c r="R1297" i="3" s="1"/>
  <c r="AE1880" i="4"/>
  <c r="U1296" i="3"/>
  <c r="S1296" i="3"/>
  <c r="N1296" i="3"/>
  <c r="R1296" i="3" s="1"/>
  <c r="U1295" i="3"/>
  <c r="S1295" i="3"/>
  <c r="N1295" i="3"/>
  <c r="P1295" i="3" s="1"/>
  <c r="E192" i="6"/>
  <c r="F192" i="6" s="1"/>
  <c r="E191" i="6"/>
  <c r="F191" i="6" s="1"/>
  <c r="E190" i="6"/>
  <c r="F190" i="6" s="1"/>
  <c r="E189" i="6"/>
  <c r="F189" i="6" s="1"/>
  <c r="V1298" i="3" l="1"/>
  <c r="AE1938" i="4"/>
  <c r="V1313" i="3"/>
  <c r="AE1923" i="4"/>
  <c r="V1301" i="3"/>
  <c r="AE1896" i="4"/>
  <c r="AE1877" i="4"/>
  <c r="V1309" i="3"/>
  <c r="V1295" i="3"/>
  <c r="AE1916" i="4"/>
  <c r="V1299" i="3"/>
  <c r="V1303" i="3"/>
  <c r="V1304" i="3"/>
  <c r="V1308" i="3"/>
  <c r="V1312" i="3"/>
  <c r="V1314" i="3"/>
  <c r="V1316" i="3"/>
  <c r="V1318" i="3"/>
  <c r="V1310" i="3"/>
  <c r="R1311" i="3"/>
  <c r="P1296" i="3"/>
  <c r="R1303" i="3"/>
  <c r="R1318" i="3"/>
  <c r="R1293" i="3"/>
  <c r="R1315" i="3"/>
  <c r="V1300" i="3"/>
  <c r="V1306" i="3"/>
  <c r="R1295" i="3"/>
  <c r="R1302" i="3"/>
  <c r="R1310" i="3"/>
  <c r="R1307" i="3"/>
  <c r="R1300" i="3"/>
  <c r="V1296" i="3"/>
  <c r="V1297" i="3"/>
  <c r="R1299" i="3"/>
  <c r="R1306" i="3"/>
  <c r="R1314" i="3"/>
  <c r="V1293" i="3"/>
  <c r="V1294" i="3"/>
  <c r="P1313" i="3"/>
  <c r="P1317" i="3"/>
  <c r="P1297" i="3"/>
  <c r="R1298" i="3"/>
  <c r="R1301" i="3"/>
  <c r="P1304" i="3"/>
  <c r="R1305" i="3"/>
  <c r="P1308" i="3"/>
  <c r="R1309" i="3"/>
  <c r="P1312" i="3"/>
  <c r="P1316" i="3"/>
  <c r="P1294" i="3"/>
  <c r="AC1796" i="4"/>
  <c r="AF1796" i="4"/>
  <c r="AD1796" i="4" l="1"/>
  <c r="AF1816" i="4"/>
  <c r="AE1816" i="4"/>
  <c r="AF1794" i="4"/>
  <c r="AE1794" i="4"/>
  <c r="AC1794" i="4"/>
  <c r="AD1794" i="4" s="1"/>
  <c r="AF1793" i="4"/>
  <c r="AE1793" i="4"/>
  <c r="Z1793" i="4"/>
  <c r="X1793" i="4"/>
  <c r="I1793" i="4"/>
  <c r="H1793" i="4"/>
  <c r="G1793" i="4"/>
  <c r="F1793" i="4"/>
  <c r="J33" i="7" s="1"/>
  <c r="D1793" i="4" l="1"/>
  <c r="J34" i="7" s="1"/>
  <c r="AA1793" i="4"/>
  <c r="AD1793" i="4"/>
  <c r="J35" i="7" s="1"/>
  <c r="AC1780" i="4"/>
  <c r="AF1780" i="4"/>
  <c r="AC1779" i="4"/>
  <c r="AF1779" i="4"/>
  <c r="AC1782" i="4"/>
  <c r="AF1782" i="4"/>
  <c r="AD1779" i="4" l="1"/>
  <c r="AD1780" i="4"/>
  <c r="AD1782" i="4"/>
  <c r="AC1784" i="4"/>
  <c r="AF1784" i="4"/>
  <c r="AC1785" i="4"/>
  <c r="AF1785" i="4"/>
  <c r="AC1786" i="4"/>
  <c r="AF1786" i="4"/>
  <c r="AC1778" i="4"/>
  <c r="AF1778" i="4"/>
  <c r="AD1785" i="4" l="1"/>
  <c r="AD1786" i="4"/>
  <c r="AD1778" i="4"/>
  <c r="AD1784" i="4"/>
  <c r="AC1787" i="4" l="1"/>
  <c r="AF1787" i="4"/>
  <c r="AC1788" i="4"/>
  <c r="AF1788" i="4"/>
  <c r="AC1789" i="4"/>
  <c r="AF1789" i="4"/>
  <c r="AC1777" i="4"/>
  <c r="AF1777" i="4"/>
  <c r="AC1775" i="4"/>
  <c r="AF1775" i="4"/>
  <c r="AC1776" i="4"/>
  <c r="AF1776" i="4"/>
  <c r="AC1774" i="4"/>
  <c r="AF1774" i="4"/>
  <c r="AD1788" i="4" l="1"/>
  <c r="AD1789" i="4"/>
  <c r="AD1777" i="4"/>
  <c r="AD1787" i="4"/>
  <c r="AD1775" i="4"/>
  <c r="AD1776" i="4"/>
  <c r="AD1774" i="4"/>
  <c r="U1264" i="3"/>
  <c r="S1264" i="3"/>
  <c r="N1264" i="3"/>
  <c r="P1264" i="3" s="1"/>
  <c r="U1262" i="3"/>
  <c r="S1262" i="3"/>
  <c r="N1262" i="3"/>
  <c r="P1262" i="3" s="1"/>
  <c r="AC1772" i="4"/>
  <c r="AF1772" i="4"/>
  <c r="AC1771" i="4"/>
  <c r="AF1771" i="4"/>
  <c r="AC1770" i="4"/>
  <c r="AF1770" i="4"/>
  <c r="AC1769" i="4"/>
  <c r="AF1769" i="4"/>
  <c r="R1264" i="3" l="1"/>
  <c r="AD1772" i="4"/>
  <c r="R1262" i="3"/>
  <c r="AD1770" i="4"/>
  <c r="AD1769" i="4"/>
  <c r="AD1771" i="4"/>
  <c r="E188" i="6"/>
  <c r="F188" i="6" s="1"/>
  <c r="U1239" i="3"/>
  <c r="S1239" i="3"/>
  <c r="N1239" i="3"/>
  <c r="R1239" i="3" s="1"/>
  <c r="AC1791" i="4"/>
  <c r="AF1791" i="4"/>
  <c r="P1239" i="3" l="1"/>
  <c r="AD1791" i="4"/>
  <c r="AC1768" i="4" l="1"/>
  <c r="AF1768" i="4"/>
  <c r="AC1767" i="4"/>
  <c r="AF1767" i="4"/>
  <c r="AC1765" i="4"/>
  <c r="AF1765" i="4"/>
  <c r="AC1764" i="4"/>
  <c r="AF1764" i="4"/>
  <c r="AF1792" i="4"/>
  <c r="AE1792" i="4"/>
  <c r="AF1762" i="4"/>
  <c r="AE1762" i="4"/>
  <c r="AC1762" i="4"/>
  <c r="AD1762" i="4" s="1"/>
  <c r="AF1761" i="4"/>
  <c r="AE1761" i="4"/>
  <c r="Z1761" i="4"/>
  <c r="X1761" i="4"/>
  <c r="I1761" i="4"/>
  <c r="H1761" i="4"/>
  <c r="G1761" i="4"/>
  <c r="F1761" i="4"/>
  <c r="I33" i="7" s="1"/>
  <c r="AD1768" i="4" l="1"/>
  <c r="AD1767" i="4"/>
  <c r="AD1765" i="4"/>
  <c r="AD1764" i="4"/>
  <c r="D1761" i="4"/>
  <c r="I34" i="7" s="1"/>
  <c r="AA1761" i="4"/>
  <c r="U1252" i="3"/>
  <c r="S1252" i="3"/>
  <c r="N1252" i="3"/>
  <c r="R1252" i="3" s="1"/>
  <c r="U1251" i="3"/>
  <c r="S1251" i="3"/>
  <c r="N1251" i="3"/>
  <c r="P1251" i="3" s="1"/>
  <c r="G1754" i="4"/>
  <c r="H1754" i="4"/>
  <c r="I1754" i="4"/>
  <c r="Y1754" i="4"/>
  <c r="AC1754" i="4"/>
  <c r="AF1754" i="4"/>
  <c r="P1252" i="3" l="1"/>
  <c r="R1251" i="3"/>
  <c r="AD1761" i="4"/>
  <c r="I35" i="7" s="1"/>
  <c r="AD1754" i="4"/>
  <c r="AF1760" i="4"/>
  <c r="AE1760" i="4"/>
  <c r="AF1758" i="4"/>
  <c r="AC1758" i="4"/>
  <c r="AF1757" i="4"/>
  <c r="AC1757" i="4"/>
  <c r="AF1756" i="4"/>
  <c r="AC1756" i="4"/>
  <c r="AF1753" i="4"/>
  <c r="AC1753" i="4"/>
  <c r="AF1752" i="4"/>
  <c r="AC1752" i="4"/>
  <c r="AF1751" i="4"/>
  <c r="AC1751" i="4"/>
  <c r="AF1750" i="4"/>
  <c r="AC1750" i="4"/>
  <c r="AF1749" i="4"/>
  <c r="AC1749" i="4"/>
  <c r="AF1748" i="4"/>
  <c r="AC1748" i="4"/>
  <c r="AF1747" i="4"/>
  <c r="AC1747" i="4"/>
  <c r="AF1746" i="4"/>
  <c r="AC1746" i="4"/>
  <c r="I1729" i="4"/>
  <c r="H1729" i="4"/>
  <c r="G1729" i="4"/>
  <c r="AF1744" i="4"/>
  <c r="AC1744" i="4"/>
  <c r="AF1742" i="4"/>
  <c r="AC1742" i="4"/>
  <c r="AF1741" i="4"/>
  <c r="AC1741" i="4"/>
  <c r="AF1739" i="4"/>
  <c r="AC1739" i="4"/>
  <c r="AF1738" i="4"/>
  <c r="AC1738" i="4"/>
  <c r="AF1737" i="4"/>
  <c r="AC1737" i="4"/>
  <c r="AF1736" i="4"/>
  <c r="AC1736" i="4"/>
  <c r="AF1735" i="4"/>
  <c r="AC1735" i="4"/>
  <c r="AF1734" i="4"/>
  <c r="AC1734" i="4"/>
  <c r="AF1733" i="4"/>
  <c r="AC1733" i="4"/>
  <c r="AF1730" i="4"/>
  <c r="AE1730" i="4"/>
  <c r="AC1730" i="4"/>
  <c r="AD1730" i="4" s="1"/>
  <c r="AF1729" i="4"/>
  <c r="AE1729" i="4"/>
  <c r="Z1729" i="4"/>
  <c r="X1729" i="4"/>
  <c r="F1729" i="4"/>
  <c r="H33" i="7" s="1"/>
  <c r="U1265" i="3"/>
  <c r="S1265" i="3"/>
  <c r="N1265" i="3"/>
  <c r="P1265" i="3" s="1"/>
  <c r="U1263" i="3"/>
  <c r="S1263" i="3"/>
  <c r="N1263" i="3"/>
  <c r="R1263" i="3" s="1"/>
  <c r="U1261" i="3"/>
  <c r="S1261" i="3"/>
  <c r="N1261" i="3"/>
  <c r="R1261" i="3" s="1"/>
  <c r="U1257" i="3"/>
  <c r="S1257" i="3"/>
  <c r="N1257" i="3"/>
  <c r="R1257" i="3" s="1"/>
  <c r="U1259" i="3"/>
  <c r="S1259" i="3"/>
  <c r="N1259" i="3"/>
  <c r="P1259" i="3" s="1"/>
  <c r="S1243" i="3"/>
  <c r="N1243" i="3"/>
  <c r="P1243" i="3" s="1"/>
  <c r="S1242" i="3"/>
  <c r="N1242" i="3"/>
  <c r="P1242" i="3" s="1"/>
  <c r="S1241" i="3"/>
  <c r="N1241" i="3"/>
  <c r="P1241" i="3" s="1"/>
  <c r="E187" i="6"/>
  <c r="F187" i="6" s="1"/>
  <c r="E186" i="6"/>
  <c r="F186" i="6" s="1"/>
  <c r="E185" i="6"/>
  <c r="F185" i="6" s="1"/>
  <c r="E184" i="6"/>
  <c r="F184" i="6" s="1"/>
  <c r="P1261" i="3" l="1"/>
  <c r="R1241" i="3"/>
  <c r="R1242" i="3"/>
  <c r="R1243" i="3"/>
  <c r="R1259" i="3"/>
  <c r="R1265" i="3"/>
  <c r="AD1747" i="4"/>
  <c r="AD1751" i="4"/>
  <c r="AD1750" i="4"/>
  <c r="AD1756" i="4"/>
  <c r="AD1757" i="4"/>
  <c r="AA1729" i="4"/>
  <c r="AD1733" i="4"/>
  <c r="AD1737" i="4"/>
  <c r="AD1742" i="4"/>
  <c r="AD1736" i="4"/>
  <c r="AD1741" i="4"/>
  <c r="AD1748" i="4"/>
  <c r="AD1752" i="4"/>
  <c r="AD1758" i="4"/>
  <c r="AD1735" i="4"/>
  <c r="AD1739" i="4"/>
  <c r="AD1746" i="4"/>
  <c r="AD1738" i="4"/>
  <c r="AD1744" i="4"/>
  <c r="D1729" i="4"/>
  <c r="H34" i="7" s="1"/>
  <c r="AD1749" i="4"/>
  <c r="AD1753" i="4"/>
  <c r="AD1734" i="4"/>
  <c r="P1257" i="3"/>
  <c r="P1263" i="3"/>
  <c r="G1708" i="4"/>
  <c r="H1708" i="4"/>
  <c r="I1708" i="4"/>
  <c r="Y1708" i="4"/>
  <c r="AC1708" i="4"/>
  <c r="AF1708" i="4"/>
  <c r="AC1725" i="4"/>
  <c r="AF1725" i="4"/>
  <c r="AC1723" i="4"/>
  <c r="AF1723" i="4"/>
  <c r="G1707" i="4"/>
  <c r="H1707" i="4"/>
  <c r="I1707" i="4"/>
  <c r="Y1707" i="4"/>
  <c r="AC1707" i="4"/>
  <c r="AF1707" i="4"/>
  <c r="S1175" i="3"/>
  <c r="N1175" i="3"/>
  <c r="R1175" i="3" s="1"/>
  <c r="U1217" i="3"/>
  <c r="S1217" i="3"/>
  <c r="N1217" i="3"/>
  <c r="R1217" i="3" s="1"/>
  <c r="U1216" i="3"/>
  <c r="S1216" i="3"/>
  <c r="N1216" i="3"/>
  <c r="R1216" i="3" s="1"/>
  <c r="U1215" i="3"/>
  <c r="S1215" i="3"/>
  <c r="N1215" i="3"/>
  <c r="R1215" i="3" s="1"/>
  <c r="G1722" i="4"/>
  <c r="H1722" i="4"/>
  <c r="I1722" i="4"/>
  <c r="Y1722" i="4"/>
  <c r="AC1722" i="4"/>
  <c r="AF1722" i="4"/>
  <c r="P1217" i="3" l="1"/>
  <c r="P1216" i="3"/>
  <c r="AD1729" i="4"/>
  <c r="H35" i="7" s="1"/>
  <c r="AD1708" i="4"/>
  <c r="AD1725" i="4"/>
  <c r="AD1723" i="4"/>
  <c r="AD1707" i="4"/>
  <c r="P1175" i="3"/>
  <c r="P1215" i="3"/>
  <c r="AD1722" i="4"/>
  <c r="AC1719" i="4" l="1"/>
  <c r="AF1719" i="4"/>
  <c r="AC1721" i="4"/>
  <c r="AF1721" i="4"/>
  <c r="AC1718" i="4"/>
  <c r="AF1718" i="4"/>
  <c r="AD1719" i="4" l="1"/>
  <c r="AD1721" i="4"/>
  <c r="AD1718" i="4"/>
  <c r="L3" i="3"/>
  <c r="AC1716" i="4"/>
  <c r="AF1716" i="4"/>
  <c r="AC1717" i="4"/>
  <c r="AF1717" i="4"/>
  <c r="AC1715" i="4"/>
  <c r="AF1715" i="4"/>
  <c r="AC1714" i="4"/>
  <c r="AF1714" i="4"/>
  <c r="AC1712" i="4"/>
  <c r="AF1712" i="4"/>
  <c r="AC1713" i="4"/>
  <c r="AF1713" i="4"/>
  <c r="AD1715" i="4" l="1"/>
  <c r="AD1717" i="4"/>
  <c r="AD1714" i="4"/>
  <c r="AD1716" i="4"/>
  <c r="AD1713" i="4"/>
  <c r="AD1712" i="4"/>
  <c r="E183" i="6"/>
  <c r="F183" i="6" s="1"/>
  <c r="E182" i="6"/>
  <c r="F182" i="6" s="1"/>
  <c r="E181" i="6"/>
  <c r="F181" i="6" s="1"/>
  <c r="S1121" i="3" l="1"/>
  <c r="V1121" i="3"/>
  <c r="U1121" i="3"/>
  <c r="AC1710" i="4" l="1"/>
  <c r="AF1710" i="4"/>
  <c r="G1706" i="4"/>
  <c r="G1703" i="4" s="1"/>
  <c r="H1706" i="4"/>
  <c r="H1703" i="4" s="1"/>
  <c r="I1706" i="4"/>
  <c r="I1703" i="4" s="1"/>
  <c r="Y1706" i="4"/>
  <c r="X1703" i="4" s="1"/>
  <c r="AC1706" i="4"/>
  <c r="AF1706" i="4"/>
  <c r="AF1728" i="4"/>
  <c r="AE1728" i="4"/>
  <c r="AF1704" i="4"/>
  <c r="AE1704" i="4"/>
  <c r="AC1704" i="4"/>
  <c r="AD1704" i="4" s="1"/>
  <c r="AF1703" i="4"/>
  <c r="AE1703" i="4"/>
  <c r="Z1703" i="4"/>
  <c r="F1703" i="4"/>
  <c r="G33" i="7" s="1"/>
  <c r="S1205" i="3"/>
  <c r="N1205" i="3"/>
  <c r="R1205" i="3" s="1"/>
  <c r="G1696" i="4"/>
  <c r="H1696" i="4"/>
  <c r="I1696" i="4"/>
  <c r="Y1696" i="4"/>
  <c r="AC1696" i="4"/>
  <c r="AF1696" i="4"/>
  <c r="AC1694" i="4"/>
  <c r="AF1694" i="4"/>
  <c r="AC1693" i="4"/>
  <c r="AF1693" i="4"/>
  <c r="AC1692" i="4"/>
  <c r="AF1692" i="4"/>
  <c r="AC1700" i="4"/>
  <c r="AF1700" i="4"/>
  <c r="AC1691" i="4"/>
  <c r="AF1691" i="4"/>
  <c r="AC1698" i="4"/>
  <c r="AF1698" i="4"/>
  <c r="AC1701" i="4"/>
  <c r="AF1701" i="4"/>
  <c r="N1190" i="3"/>
  <c r="R1190" i="3" s="1"/>
  <c r="AC1690" i="4"/>
  <c r="AF1690" i="4"/>
  <c r="AC1689" i="4"/>
  <c r="AF1689" i="4"/>
  <c r="N1176" i="3"/>
  <c r="E180" i="6"/>
  <c r="F180" i="6" s="1"/>
  <c r="E179" i="6"/>
  <c r="F179" i="6" s="1"/>
  <c r="E178" i="6"/>
  <c r="F178" i="6" l="1"/>
  <c r="F177" i="6" s="1"/>
  <c r="E177" i="6"/>
  <c r="AD1706" i="4"/>
  <c r="AD1710" i="4"/>
  <c r="AA1703" i="4"/>
  <c r="D1703" i="4"/>
  <c r="G34" i="7" s="1"/>
  <c r="P1205" i="3"/>
  <c r="AD1696" i="4"/>
  <c r="AD1694" i="4"/>
  <c r="AD1693" i="4"/>
  <c r="AD1692" i="4"/>
  <c r="AD1698" i="4"/>
  <c r="AD1700" i="4"/>
  <c r="AD1691" i="4"/>
  <c r="AD1701" i="4"/>
  <c r="AD1690" i="4"/>
  <c r="P1190" i="3"/>
  <c r="AD1689" i="4"/>
  <c r="AD1703" i="4" l="1"/>
  <c r="G35" i="7" s="1"/>
  <c r="AC1688" i="4"/>
  <c r="AF1688" i="4"/>
  <c r="AC1687" i="4"/>
  <c r="AF1687" i="4"/>
  <c r="AC1686" i="4"/>
  <c r="AF1686" i="4"/>
  <c r="AC1684" i="4"/>
  <c r="AF1684" i="4"/>
  <c r="AC1685" i="4"/>
  <c r="AF1685" i="4"/>
  <c r="AC1683" i="4"/>
  <c r="AF1683" i="4"/>
  <c r="G1681" i="4"/>
  <c r="G1678" i="4" s="1"/>
  <c r="H1681" i="4"/>
  <c r="H1678" i="4" s="1"/>
  <c r="I1681" i="4"/>
  <c r="I1678" i="4" s="1"/>
  <c r="Y1681" i="4"/>
  <c r="X1678" i="4" s="1"/>
  <c r="AC1681" i="4"/>
  <c r="AF1681" i="4"/>
  <c r="AF1702" i="4"/>
  <c r="AE1702" i="4"/>
  <c r="AF1680" i="4"/>
  <c r="AE1680" i="4"/>
  <c r="AC1680" i="4"/>
  <c r="AD1680" i="4" s="1"/>
  <c r="AF1679" i="4"/>
  <c r="AE1679" i="4"/>
  <c r="AC1679" i="4"/>
  <c r="AD1679" i="4" s="1"/>
  <c r="Z1678" i="4"/>
  <c r="F1678" i="4"/>
  <c r="F33" i="7" s="1"/>
  <c r="AD1688" i="4" l="1"/>
  <c r="AD1686" i="4"/>
  <c r="AD1687" i="4"/>
  <c r="AD1685" i="4"/>
  <c r="AD1684" i="4"/>
  <c r="AA1678" i="4"/>
  <c r="AD1683" i="4"/>
  <c r="AD1681" i="4"/>
  <c r="D1678" i="4"/>
  <c r="F34" i="7" s="1"/>
  <c r="AF1668" i="4"/>
  <c r="AC1668" i="4"/>
  <c r="Y1668" i="4"/>
  <c r="I1668" i="4"/>
  <c r="H1668" i="4"/>
  <c r="G1668" i="4"/>
  <c r="G1667" i="4"/>
  <c r="H1667" i="4"/>
  <c r="I1667" i="4"/>
  <c r="Y1667" i="4"/>
  <c r="AC1667" i="4"/>
  <c r="AF1667" i="4"/>
  <c r="AC1664" i="4"/>
  <c r="AF1664" i="4"/>
  <c r="AC1666" i="4"/>
  <c r="AF1666" i="4"/>
  <c r="AD1678" i="4" l="1"/>
  <c r="F35" i="7" s="1"/>
  <c r="AD1667" i="4"/>
  <c r="AD1664" i="4"/>
  <c r="AD1668" i="4"/>
  <c r="AD1666" i="4"/>
  <c r="AC1663" i="4"/>
  <c r="AF1663" i="4"/>
  <c r="AC1662" i="4"/>
  <c r="AF1662" i="4"/>
  <c r="AC1670" i="4"/>
  <c r="AF1670" i="4"/>
  <c r="AC1671" i="4"/>
  <c r="AF1671" i="4"/>
  <c r="AC1673" i="4"/>
  <c r="AF1673" i="4"/>
  <c r="AD1671" i="4" l="1"/>
  <c r="AD1663" i="4"/>
  <c r="AD1673" i="4"/>
  <c r="AD1662" i="4"/>
  <c r="AD1670" i="4"/>
  <c r="AC1661" i="4"/>
  <c r="AF1661" i="4"/>
  <c r="AC1674" i="4"/>
  <c r="AF1674" i="4"/>
  <c r="AC1660" i="4"/>
  <c r="AF1660" i="4"/>
  <c r="N1292" i="3"/>
  <c r="N1291" i="3"/>
  <c r="N1290" i="3"/>
  <c r="N1289" i="3"/>
  <c r="N1288" i="3"/>
  <c r="N1287" i="3"/>
  <c r="N1286" i="3"/>
  <c r="N1285" i="3"/>
  <c r="N1284" i="3"/>
  <c r="N1283" i="3"/>
  <c r="N1282" i="3"/>
  <c r="N1281" i="3"/>
  <c r="N1280" i="3"/>
  <c r="N1279" i="3"/>
  <c r="N1278" i="3"/>
  <c r="N1277" i="3"/>
  <c r="N1276" i="3"/>
  <c r="P1276" i="3" s="1"/>
  <c r="N1275" i="3"/>
  <c r="N1274" i="3"/>
  <c r="N1273" i="3"/>
  <c r="N1272" i="3"/>
  <c r="N1271" i="3"/>
  <c r="N1270" i="3"/>
  <c r="N1269" i="3"/>
  <c r="N1268" i="3"/>
  <c r="N1267" i="3"/>
  <c r="N1266" i="3"/>
  <c r="N1260" i="3"/>
  <c r="N1255" i="3"/>
  <c r="N1254" i="3"/>
  <c r="N1253" i="3"/>
  <c r="N1250" i="3"/>
  <c r="N1249" i="3"/>
  <c r="N1248" i="3"/>
  <c r="N1247" i="3"/>
  <c r="N1246" i="3"/>
  <c r="N1245" i="3"/>
  <c r="N1244" i="3"/>
  <c r="N1240" i="3"/>
  <c r="N1238" i="3"/>
  <c r="N1237" i="3"/>
  <c r="N1236" i="3"/>
  <c r="N1234" i="3"/>
  <c r="N1233" i="3"/>
  <c r="N1232" i="3"/>
  <c r="N1231" i="3"/>
  <c r="N1230" i="3"/>
  <c r="N1229" i="3"/>
  <c r="N1228" i="3"/>
  <c r="N1227" i="3"/>
  <c r="N1226" i="3"/>
  <c r="N1225" i="3"/>
  <c r="N1224" i="3"/>
  <c r="N1223" i="3"/>
  <c r="N1222" i="3"/>
  <c r="N1221" i="3"/>
  <c r="N1220" i="3"/>
  <c r="N1219" i="3"/>
  <c r="N1218" i="3"/>
  <c r="N1214" i="3"/>
  <c r="N1213" i="3"/>
  <c r="N1212" i="3"/>
  <c r="N1211" i="3"/>
  <c r="N1210" i="3"/>
  <c r="N1209" i="3"/>
  <c r="N1208" i="3"/>
  <c r="N1207" i="3"/>
  <c r="N1206" i="3"/>
  <c r="N1204" i="3"/>
  <c r="N1203" i="3"/>
  <c r="N1202" i="3"/>
  <c r="N1201" i="3"/>
  <c r="N1200" i="3"/>
  <c r="N1199" i="3"/>
  <c r="N1198" i="3"/>
  <c r="N1197" i="3"/>
  <c r="N1196" i="3"/>
  <c r="N1195" i="3"/>
  <c r="N1194" i="3"/>
  <c r="N1193" i="3"/>
  <c r="N1192" i="3"/>
  <c r="N1191" i="3"/>
  <c r="N1189" i="3"/>
  <c r="N1188" i="3"/>
  <c r="N1187" i="3"/>
  <c r="N1186" i="3"/>
  <c r="N1185" i="3"/>
  <c r="N1184" i="3"/>
  <c r="N1183" i="3"/>
  <c r="N1182" i="3"/>
  <c r="N1181" i="3"/>
  <c r="N1180" i="3"/>
  <c r="N1179" i="3"/>
  <c r="N1178" i="3"/>
  <c r="P1178" i="3" s="1"/>
  <c r="N1177" i="3"/>
  <c r="N1174" i="3"/>
  <c r="N1173" i="3"/>
  <c r="N1172" i="3"/>
  <c r="N1171" i="3"/>
  <c r="N1170" i="3"/>
  <c r="N1169" i="3"/>
  <c r="N1168" i="3"/>
  <c r="N1167" i="3"/>
  <c r="N1166" i="3"/>
  <c r="N1165" i="3"/>
  <c r="N1164" i="3"/>
  <c r="N1163" i="3"/>
  <c r="AC1659" i="4"/>
  <c r="AF1659" i="4"/>
  <c r="AC1658" i="4"/>
  <c r="AF1658" i="4"/>
  <c r="AD1661" i="4" l="1"/>
  <c r="AD1659" i="4"/>
  <c r="AD1674" i="4"/>
  <c r="AD1660" i="4"/>
  <c r="AD1658" i="4"/>
  <c r="AE1914" i="4" l="1"/>
  <c r="U1292" i="3"/>
  <c r="S1292" i="3"/>
  <c r="R1292" i="3"/>
  <c r="P1292" i="3"/>
  <c r="AE1913" i="4"/>
  <c r="U1291" i="3"/>
  <c r="S1291" i="3"/>
  <c r="R1291" i="3"/>
  <c r="P1291" i="3"/>
  <c r="AE1928" i="4"/>
  <c r="U1290" i="3"/>
  <c r="S1290" i="3"/>
  <c r="R1290" i="3"/>
  <c r="P1290" i="3"/>
  <c r="AE1882" i="4"/>
  <c r="U1289" i="3"/>
  <c r="S1289" i="3"/>
  <c r="R1289" i="3"/>
  <c r="P1289" i="3"/>
  <c r="AE1879" i="4"/>
  <c r="U1288" i="3"/>
  <c r="S1288" i="3"/>
  <c r="R1288" i="3"/>
  <c r="P1288" i="3"/>
  <c r="AE1874" i="4"/>
  <c r="U1287" i="3"/>
  <c r="S1287" i="3"/>
  <c r="R1287" i="3"/>
  <c r="P1287" i="3"/>
  <c r="V1286" i="3"/>
  <c r="U1286" i="3"/>
  <c r="S1286" i="3"/>
  <c r="R1286" i="3"/>
  <c r="P1286" i="3"/>
  <c r="V1285" i="3"/>
  <c r="U1285" i="3"/>
  <c r="S1285" i="3"/>
  <c r="R1285" i="3"/>
  <c r="P1285" i="3"/>
  <c r="AE1872" i="4"/>
  <c r="U1284" i="3"/>
  <c r="S1284" i="3"/>
  <c r="R1284" i="3"/>
  <c r="P1284" i="3"/>
  <c r="AE1875" i="4"/>
  <c r="U1283" i="3"/>
  <c r="S1283" i="3"/>
  <c r="R1283" i="3"/>
  <c r="P1283" i="3"/>
  <c r="AE1873" i="4"/>
  <c r="U1282" i="3"/>
  <c r="S1282" i="3"/>
  <c r="R1282" i="3"/>
  <c r="P1282" i="3"/>
  <c r="V1281" i="3"/>
  <c r="U1281" i="3"/>
  <c r="S1281" i="3"/>
  <c r="R1281" i="3"/>
  <c r="P1281" i="3"/>
  <c r="AE1844" i="4"/>
  <c r="U1280" i="3"/>
  <c r="S1280" i="3"/>
  <c r="R1280" i="3"/>
  <c r="P1280" i="3"/>
  <c r="V1279" i="3"/>
  <c r="U1279" i="3"/>
  <c r="S1279" i="3"/>
  <c r="R1279" i="3"/>
  <c r="P1279" i="3"/>
  <c r="V1278" i="3"/>
  <c r="U1278" i="3"/>
  <c r="S1278" i="3"/>
  <c r="R1278" i="3"/>
  <c r="P1278" i="3"/>
  <c r="AE1839" i="4"/>
  <c r="U1277" i="3"/>
  <c r="S1277" i="3"/>
  <c r="R1277" i="3"/>
  <c r="P1277" i="3"/>
  <c r="AE1838" i="4"/>
  <c r="U1276" i="3"/>
  <c r="S1276" i="3"/>
  <c r="R1276" i="3"/>
  <c r="AE1806" i="4"/>
  <c r="U1275" i="3"/>
  <c r="S1275" i="3"/>
  <c r="R1275" i="3"/>
  <c r="P1275" i="3"/>
  <c r="AE1871" i="4"/>
  <c r="U1274" i="3"/>
  <c r="S1274" i="3"/>
  <c r="R1274" i="3"/>
  <c r="P1274" i="3"/>
  <c r="AE1899" i="4"/>
  <c r="U1273" i="3"/>
  <c r="S1273" i="3"/>
  <c r="R1273" i="3"/>
  <c r="P1273" i="3"/>
  <c r="AE1870" i="4"/>
  <c r="U1272" i="3"/>
  <c r="S1272" i="3"/>
  <c r="R1272" i="3"/>
  <c r="P1272" i="3"/>
  <c r="AE1865" i="4"/>
  <c r="U1271" i="3"/>
  <c r="S1271" i="3"/>
  <c r="R1271" i="3"/>
  <c r="P1271" i="3"/>
  <c r="AE1867" i="4"/>
  <c r="U1270" i="3"/>
  <c r="S1270" i="3"/>
  <c r="R1270" i="3"/>
  <c r="P1270" i="3"/>
  <c r="AE1868" i="4"/>
  <c r="U1269" i="3"/>
  <c r="S1269" i="3"/>
  <c r="R1269" i="3"/>
  <c r="P1269" i="3"/>
  <c r="AE1866" i="4"/>
  <c r="U1268" i="3"/>
  <c r="S1268" i="3"/>
  <c r="R1268" i="3"/>
  <c r="P1268" i="3"/>
  <c r="V1267" i="3"/>
  <c r="U1267" i="3"/>
  <c r="S1267" i="3"/>
  <c r="R1267" i="3"/>
  <c r="P1267" i="3"/>
  <c r="AE1853" i="4"/>
  <c r="U1266" i="3"/>
  <c r="S1266" i="3"/>
  <c r="R1266" i="3"/>
  <c r="P1266" i="3"/>
  <c r="AE1841" i="4"/>
  <c r="AE1842" i="4"/>
  <c r="AE1843" i="4"/>
  <c r="U1260" i="3"/>
  <c r="S1260" i="3"/>
  <c r="R1260" i="3"/>
  <c r="P1260" i="3"/>
  <c r="AE1845" i="4"/>
  <c r="AE1846" i="4"/>
  <c r="AE1925" i="4"/>
  <c r="AE1864" i="4"/>
  <c r="U1255" i="3"/>
  <c r="S1255" i="3"/>
  <c r="R1255" i="3"/>
  <c r="P1255" i="3"/>
  <c r="V1254" i="3"/>
  <c r="U1254" i="3"/>
  <c r="S1254" i="3"/>
  <c r="R1254" i="3"/>
  <c r="P1254" i="3"/>
  <c r="V1253" i="3"/>
  <c r="U1253" i="3"/>
  <c r="S1253" i="3"/>
  <c r="R1253" i="3"/>
  <c r="P1253" i="3"/>
  <c r="AE1897" i="4"/>
  <c r="V1251" i="3"/>
  <c r="AE1905" i="4"/>
  <c r="U1250" i="3"/>
  <c r="S1250" i="3"/>
  <c r="R1250" i="3"/>
  <c r="P1250" i="3"/>
  <c r="AE1908" i="4"/>
  <c r="U1249" i="3"/>
  <c r="S1249" i="3"/>
  <c r="R1249" i="3"/>
  <c r="P1249" i="3"/>
  <c r="AE1904" i="4"/>
  <c r="U1248" i="3"/>
  <c r="S1248" i="3"/>
  <c r="R1248" i="3"/>
  <c r="P1248" i="3"/>
  <c r="AE1903" i="4"/>
  <c r="U1247" i="3"/>
  <c r="S1247" i="3"/>
  <c r="R1247" i="3"/>
  <c r="P1247" i="3"/>
  <c r="AE1907" i="4"/>
  <c r="U1246" i="3"/>
  <c r="S1246" i="3"/>
  <c r="R1246" i="3"/>
  <c r="P1246" i="3"/>
  <c r="AE1902" i="4"/>
  <c r="U1245" i="3"/>
  <c r="S1245" i="3"/>
  <c r="R1245" i="3"/>
  <c r="P1245" i="3"/>
  <c r="AE1901" i="4"/>
  <c r="U1244" i="3"/>
  <c r="S1244" i="3"/>
  <c r="R1244" i="3"/>
  <c r="P1244" i="3"/>
  <c r="U1243" i="3"/>
  <c r="U1242" i="3"/>
  <c r="U1241" i="3"/>
  <c r="AE1813" i="4"/>
  <c r="U1240" i="3"/>
  <c r="S1240" i="3"/>
  <c r="R1240" i="3"/>
  <c r="P1240" i="3"/>
  <c r="AE1812" i="4"/>
  <c r="AE1886" i="4"/>
  <c r="U1238" i="3"/>
  <c r="S1238" i="3"/>
  <c r="R1238" i="3"/>
  <c r="P1238" i="3"/>
  <c r="AE1885" i="4"/>
  <c r="U1237" i="3"/>
  <c r="S1237" i="3"/>
  <c r="R1237" i="3"/>
  <c r="P1237" i="3"/>
  <c r="V1236" i="3"/>
  <c r="U1236" i="3"/>
  <c r="S1236" i="3"/>
  <c r="R1236" i="3"/>
  <c r="P1236" i="3"/>
  <c r="V1235" i="3"/>
  <c r="U1235" i="3"/>
  <c r="S1235" i="3"/>
  <c r="R1235" i="3"/>
  <c r="P1235" i="3"/>
  <c r="AE1804" i="4"/>
  <c r="U1234" i="3"/>
  <c r="S1234" i="3"/>
  <c r="R1234" i="3"/>
  <c r="P1234" i="3"/>
  <c r="V1233" i="3"/>
  <c r="U1233" i="3"/>
  <c r="S1233" i="3"/>
  <c r="R1233" i="3"/>
  <c r="P1233" i="3"/>
  <c r="V1232" i="3"/>
  <c r="U1232" i="3"/>
  <c r="S1232" i="3"/>
  <c r="R1232" i="3"/>
  <c r="P1232" i="3"/>
  <c r="AE1833" i="4"/>
  <c r="U1231" i="3"/>
  <c r="S1231" i="3"/>
  <c r="R1231" i="3"/>
  <c r="P1231" i="3"/>
  <c r="AE1832" i="4"/>
  <c r="U1230" i="3"/>
  <c r="S1230" i="3"/>
  <c r="R1230" i="3"/>
  <c r="P1230" i="3"/>
  <c r="U1229" i="3"/>
  <c r="S1229" i="3"/>
  <c r="R1229" i="3"/>
  <c r="P1229" i="3"/>
  <c r="AE1831" i="4"/>
  <c r="U1228" i="3"/>
  <c r="S1228" i="3"/>
  <c r="R1228" i="3"/>
  <c r="P1228" i="3"/>
  <c r="V1227" i="3"/>
  <c r="U1227" i="3"/>
  <c r="S1227" i="3"/>
  <c r="R1227" i="3"/>
  <c r="P1227" i="3"/>
  <c r="AE1830" i="4"/>
  <c r="U1226" i="3"/>
  <c r="S1226" i="3"/>
  <c r="R1226" i="3"/>
  <c r="P1226" i="3"/>
  <c r="AE1829" i="4"/>
  <c r="U1225" i="3"/>
  <c r="S1225" i="3"/>
  <c r="R1225" i="3"/>
  <c r="P1225" i="3"/>
  <c r="AE1828" i="4"/>
  <c r="U1224" i="3"/>
  <c r="S1224" i="3"/>
  <c r="R1224" i="3"/>
  <c r="P1224" i="3"/>
  <c r="AE1849" i="4"/>
  <c r="U1223" i="3"/>
  <c r="S1223" i="3"/>
  <c r="R1223" i="3"/>
  <c r="P1223" i="3"/>
  <c r="AE1848" i="4"/>
  <c r="U1222" i="3"/>
  <c r="S1222" i="3"/>
  <c r="R1222" i="3"/>
  <c r="P1222" i="3"/>
  <c r="AE1952" i="4"/>
  <c r="U1221" i="3"/>
  <c r="S1221" i="3"/>
  <c r="R1221" i="3"/>
  <c r="P1221" i="3"/>
  <c r="AE1951" i="4"/>
  <c r="U1220" i="3"/>
  <c r="S1220" i="3"/>
  <c r="R1220" i="3"/>
  <c r="P1220" i="3"/>
  <c r="AE1950" i="4"/>
  <c r="U1219" i="3"/>
  <c r="S1219" i="3"/>
  <c r="R1219" i="3"/>
  <c r="P1219" i="3"/>
  <c r="AE1949" i="4"/>
  <c r="U1218" i="3"/>
  <c r="S1218" i="3"/>
  <c r="R1218" i="3"/>
  <c r="P1218" i="3"/>
  <c r="AE1826" i="4"/>
  <c r="AE1825" i="4"/>
  <c r="AE1824" i="4"/>
  <c r="U1214" i="3"/>
  <c r="S1214" i="3"/>
  <c r="R1214" i="3"/>
  <c r="P1214" i="3"/>
  <c r="AE1815" i="4"/>
  <c r="U1213" i="3"/>
  <c r="S1213" i="3"/>
  <c r="R1213" i="3"/>
  <c r="P1213" i="3"/>
  <c r="AE1837" i="4"/>
  <c r="U1212" i="3"/>
  <c r="S1212" i="3"/>
  <c r="R1212" i="3"/>
  <c r="P1212" i="3"/>
  <c r="AE1809" i="4"/>
  <c r="U1211" i="3"/>
  <c r="S1211" i="3"/>
  <c r="R1211" i="3"/>
  <c r="P1211" i="3"/>
  <c r="AE1854" i="4"/>
  <c r="U1210" i="3"/>
  <c r="S1210" i="3"/>
  <c r="R1210" i="3"/>
  <c r="P1210" i="3"/>
  <c r="V1209" i="3"/>
  <c r="U1209" i="3"/>
  <c r="S1209" i="3"/>
  <c r="R1209" i="3"/>
  <c r="P1209" i="3"/>
  <c r="V1208" i="3"/>
  <c r="U1208" i="3"/>
  <c r="S1208" i="3"/>
  <c r="R1208" i="3"/>
  <c r="P1208" i="3"/>
  <c r="AE1807" i="4"/>
  <c r="U1207" i="3"/>
  <c r="S1207" i="3"/>
  <c r="R1207" i="3"/>
  <c r="P1207" i="3"/>
  <c r="AE1802" i="4"/>
  <c r="U1206" i="3"/>
  <c r="S1206" i="3"/>
  <c r="R1206" i="3"/>
  <c r="P1206" i="3"/>
  <c r="AE1805" i="4"/>
  <c r="U1205" i="3"/>
  <c r="U1204" i="3"/>
  <c r="S1204" i="3"/>
  <c r="R1204" i="3"/>
  <c r="P1204" i="3"/>
  <c r="V1203" i="3"/>
  <c r="U1203" i="3"/>
  <c r="S1203" i="3"/>
  <c r="R1203" i="3"/>
  <c r="P1203" i="3"/>
  <c r="V1202" i="3"/>
  <c r="U1202" i="3"/>
  <c r="S1202" i="3"/>
  <c r="R1202" i="3"/>
  <c r="P1202" i="3"/>
  <c r="AE1810" i="4"/>
  <c r="U1201" i="3"/>
  <c r="S1201" i="3"/>
  <c r="R1201" i="3"/>
  <c r="P1201" i="3"/>
  <c r="AE1922" i="4"/>
  <c r="U1200" i="3"/>
  <c r="S1200" i="3"/>
  <c r="R1200" i="3"/>
  <c r="P1200" i="3"/>
  <c r="U1199" i="3"/>
  <c r="S1199" i="3"/>
  <c r="R1199" i="3"/>
  <c r="P1199" i="3"/>
  <c r="AE1915" i="4"/>
  <c r="U1198" i="3"/>
  <c r="S1198" i="3"/>
  <c r="R1198" i="3"/>
  <c r="P1198" i="3"/>
  <c r="V1197" i="3"/>
  <c r="U1197" i="3"/>
  <c r="S1197" i="3"/>
  <c r="R1197" i="3"/>
  <c r="P1197" i="3"/>
  <c r="V1196" i="3"/>
  <c r="U1196" i="3"/>
  <c r="S1196" i="3"/>
  <c r="R1196" i="3"/>
  <c r="P1196" i="3"/>
  <c r="U1195" i="3"/>
  <c r="S1195" i="3"/>
  <c r="R1195" i="3"/>
  <c r="P1195" i="3"/>
  <c r="AE1796" i="4"/>
  <c r="U1194" i="3"/>
  <c r="S1194" i="3"/>
  <c r="R1194" i="3"/>
  <c r="P1194" i="3"/>
  <c r="V1193" i="3"/>
  <c r="U1193" i="3"/>
  <c r="S1193" i="3"/>
  <c r="R1193" i="3"/>
  <c r="P1193" i="3"/>
  <c r="V1192" i="3"/>
  <c r="U1192" i="3"/>
  <c r="S1192" i="3"/>
  <c r="R1192" i="3"/>
  <c r="P1192" i="3"/>
  <c r="V1191" i="3"/>
  <c r="U1191" i="3"/>
  <c r="S1191" i="3"/>
  <c r="R1191" i="3"/>
  <c r="P1191" i="3"/>
  <c r="V1190" i="3"/>
  <c r="U1190" i="3"/>
  <c r="S1190" i="3"/>
  <c r="AE1780" i="4"/>
  <c r="U1189" i="3"/>
  <c r="S1189" i="3"/>
  <c r="R1189" i="3"/>
  <c r="P1189" i="3"/>
  <c r="AE1779" i="4"/>
  <c r="U1188" i="3"/>
  <c r="S1188" i="3"/>
  <c r="R1188" i="3"/>
  <c r="P1188" i="3"/>
  <c r="V1187" i="3"/>
  <c r="U1187" i="3"/>
  <c r="S1187" i="3"/>
  <c r="R1187" i="3"/>
  <c r="P1187" i="3"/>
  <c r="V1186" i="3"/>
  <c r="U1186" i="3"/>
  <c r="S1186" i="3"/>
  <c r="R1186" i="3"/>
  <c r="P1186" i="3"/>
  <c r="AE1772" i="4"/>
  <c r="U1185" i="3"/>
  <c r="S1185" i="3"/>
  <c r="R1185" i="3"/>
  <c r="P1185" i="3"/>
  <c r="AE1803" i="4"/>
  <c r="U1184" i="3"/>
  <c r="S1184" i="3"/>
  <c r="R1184" i="3"/>
  <c r="P1184" i="3"/>
  <c r="AE1777" i="4"/>
  <c r="U1183" i="3"/>
  <c r="S1183" i="3"/>
  <c r="R1183" i="3"/>
  <c r="P1183" i="3"/>
  <c r="AE1827" i="4"/>
  <c r="U1182" i="3"/>
  <c r="S1182" i="3"/>
  <c r="R1182" i="3"/>
  <c r="P1182" i="3"/>
  <c r="AE1799" i="4"/>
  <c r="U1181" i="3"/>
  <c r="S1181" i="3"/>
  <c r="R1181" i="3"/>
  <c r="P1181" i="3"/>
  <c r="AE1775" i="4"/>
  <c r="U1180" i="3"/>
  <c r="S1180" i="3"/>
  <c r="R1180" i="3"/>
  <c r="P1180" i="3"/>
  <c r="AE1769" i="4"/>
  <c r="U1179" i="3"/>
  <c r="S1179" i="3"/>
  <c r="R1179" i="3"/>
  <c r="P1179" i="3"/>
  <c r="AE1770" i="4"/>
  <c r="U1178" i="3"/>
  <c r="S1178" i="3"/>
  <c r="R1178" i="3"/>
  <c r="AE1771" i="4"/>
  <c r="U1177" i="3"/>
  <c r="S1177" i="3"/>
  <c r="R1177" i="3"/>
  <c r="P1177" i="3"/>
  <c r="AE1774" i="4"/>
  <c r="U1176" i="3"/>
  <c r="S1176" i="3"/>
  <c r="R1176" i="3"/>
  <c r="P1176" i="3"/>
  <c r="V1175" i="3"/>
  <c r="U1175" i="3"/>
  <c r="AE1851" i="4"/>
  <c r="U1174" i="3"/>
  <c r="S1174" i="3"/>
  <c r="R1174" i="3"/>
  <c r="P1174" i="3"/>
  <c r="AE1850" i="4"/>
  <c r="U1173" i="3"/>
  <c r="S1173" i="3"/>
  <c r="R1173" i="3"/>
  <c r="P1173" i="3"/>
  <c r="AE1753" i="4"/>
  <c r="U1172" i="3"/>
  <c r="S1172" i="3"/>
  <c r="R1172" i="3"/>
  <c r="P1172" i="3"/>
  <c r="V1171" i="3"/>
  <c r="U1171" i="3"/>
  <c r="S1171" i="3"/>
  <c r="R1171" i="3"/>
  <c r="P1171" i="3"/>
  <c r="V1170" i="3"/>
  <c r="U1170" i="3"/>
  <c r="S1170" i="3"/>
  <c r="R1170" i="3"/>
  <c r="P1170" i="3"/>
  <c r="V1169" i="3"/>
  <c r="U1169" i="3"/>
  <c r="S1169" i="3"/>
  <c r="R1169" i="3"/>
  <c r="P1169" i="3"/>
  <c r="AE1752" i="4"/>
  <c r="U1168" i="3"/>
  <c r="S1168" i="3"/>
  <c r="R1168" i="3"/>
  <c r="P1168" i="3"/>
  <c r="V1167" i="3"/>
  <c r="U1167" i="3"/>
  <c r="S1167" i="3"/>
  <c r="R1167" i="3"/>
  <c r="P1167" i="3"/>
  <c r="U1164" i="3"/>
  <c r="S1164" i="3"/>
  <c r="R1164" i="3"/>
  <c r="P1164" i="3"/>
  <c r="V1165" i="3"/>
  <c r="U1165" i="3"/>
  <c r="S1165" i="3"/>
  <c r="R1165" i="3"/>
  <c r="P1165" i="3"/>
  <c r="AC1657" i="4"/>
  <c r="AF1657" i="4"/>
  <c r="G1654" i="4"/>
  <c r="AF1656" i="4"/>
  <c r="AE1656" i="4"/>
  <c r="AC1656" i="4"/>
  <c r="AD1656" i="4" s="1"/>
  <c r="AF1655" i="4"/>
  <c r="AE1655" i="4"/>
  <c r="AC1655" i="4"/>
  <c r="AD1655" i="4" s="1"/>
  <c r="X1654" i="4"/>
  <c r="AA1654" i="4" s="1"/>
  <c r="I1654" i="4"/>
  <c r="H1654" i="4"/>
  <c r="F1654" i="4"/>
  <c r="E33" i="7" s="1"/>
  <c r="V1258" i="3" l="1"/>
  <c r="AE1909" i="4"/>
  <c r="V1214" i="3"/>
  <c r="AE1823" i="4"/>
  <c r="V1256" i="3"/>
  <c r="V1248" i="3"/>
  <c r="V1200" i="3"/>
  <c r="V1277" i="3"/>
  <c r="V1199" i="3"/>
  <c r="AE1782" i="4"/>
  <c r="V1212" i="3"/>
  <c r="V1220" i="3"/>
  <c r="V1224" i="3"/>
  <c r="V1234" i="3"/>
  <c r="V1237" i="3"/>
  <c r="V1242" i="3"/>
  <c r="AE1788" i="4"/>
  <c r="V1245" i="3"/>
  <c r="V1252" i="3"/>
  <c r="V1259" i="3"/>
  <c r="AE1784" i="4"/>
  <c r="V1263" i="3"/>
  <c r="V1270" i="3"/>
  <c r="V1274" i="3"/>
  <c r="V1282" i="3"/>
  <c r="V1289" i="3"/>
  <c r="V1213" i="3"/>
  <c r="V1221" i="3"/>
  <c r="V1238" i="3"/>
  <c r="V1246" i="3"/>
  <c r="V1249" i="3"/>
  <c r="V1260" i="3"/>
  <c r="V1264" i="3"/>
  <c r="V1271" i="3"/>
  <c r="V1276" i="3"/>
  <c r="V1283" i="3"/>
  <c r="V1290" i="3"/>
  <c r="V1173" i="3"/>
  <c r="V1174" i="3"/>
  <c r="V1204" i="3"/>
  <c r="AE1800" i="4"/>
  <c r="V1210" i="3"/>
  <c r="V1218" i="3"/>
  <c r="V1222" i="3"/>
  <c r="V1229" i="3"/>
  <c r="AE1776" i="4"/>
  <c r="V1239" i="3"/>
  <c r="V1241" i="3"/>
  <c r="AE1787" i="4"/>
  <c r="V1243" i="3"/>
  <c r="AE1789" i="4"/>
  <c r="V1247" i="3"/>
  <c r="V1250" i="3"/>
  <c r="V1257" i="3"/>
  <c r="AE1786" i="4"/>
  <c r="V1261" i="3"/>
  <c r="AE1785" i="4"/>
  <c r="V1265" i="3"/>
  <c r="V1268" i="3"/>
  <c r="V1272" i="3"/>
  <c r="V1280" i="3"/>
  <c r="V1284" i="3"/>
  <c r="V1287" i="3"/>
  <c r="V1291" i="3"/>
  <c r="V1179" i="3"/>
  <c r="V1195" i="3"/>
  <c r="AE1797" i="4"/>
  <c r="V1198" i="3"/>
  <c r="V1201" i="3"/>
  <c r="V1211" i="3"/>
  <c r="V1219" i="3"/>
  <c r="V1223" i="3"/>
  <c r="V1240" i="3"/>
  <c r="V1244" i="3"/>
  <c r="V1255" i="3"/>
  <c r="V1262" i="3"/>
  <c r="V1266" i="3"/>
  <c r="V1269" i="3"/>
  <c r="V1273" i="3"/>
  <c r="V1288" i="3"/>
  <c r="V1292" i="3"/>
  <c r="V1228" i="3"/>
  <c r="V1275" i="3"/>
  <c r="V1225" i="3"/>
  <c r="V1226" i="3"/>
  <c r="V1230" i="3"/>
  <c r="V1231" i="3"/>
  <c r="V1176" i="3"/>
  <c r="V1180" i="3"/>
  <c r="V1184" i="3"/>
  <c r="V1215" i="3"/>
  <c r="V1177" i="3"/>
  <c r="V1178" i="3"/>
  <c r="V1181" i="3"/>
  <c r="V1185" i="3"/>
  <c r="V1205" i="3"/>
  <c r="V1216" i="3"/>
  <c r="V1188" i="3"/>
  <c r="V1206" i="3"/>
  <c r="V1182" i="3"/>
  <c r="V1183" i="3"/>
  <c r="V1189" i="3"/>
  <c r="V1194" i="3"/>
  <c r="V1207" i="3"/>
  <c r="V1217" i="3"/>
  <c r="V1172" i="3"/>
  <c r="V1168" i="3"/>
  <c r="AD1657" i="4"/>
  <c r="AD1654" i="4" s="1"/>
  <c r="E35" i="7" s="1"/>
  <c r="D1654" i="4"/>
  <c r="E34" i="7" s="1"/>
  <c r="AC1647" i="4" l="1"/>
  <c r="AF1647" i="4"/>
  <c r="AC1651" i="4"/>
  <c r="AF1651" i="4"/>
  <c r="AC1652" i="4"/>
  <c r="AF1652" i="4"/>
  <c r="U1160" i="3"/>
  <c r="S1160" i="3"/>
  <c r="N1160" i="3"/>
  <c r="P1160" i="3" s="1"/>
  <c r="AC1649" i="4"/>
  <c r="AF1649" i="4"/>
  <c r="R1160" i="3" l="1"/>
  <c r="AD1651" i="4"/>
  <c r="AD1647" i="4"/>
  <c r="AD1652" i="4"/>
  <c r="AD1649" i="4"/>
  <c r="U1155" i="3" l="1"/>
  <c r="S1155" i="3"/>
  <c r="N1155" i="3"/>
  <c r="P1155" i="3" s="1"/>
  <c r="AC1636" i="4"/>
  <c r="AF1636" i="4"/>
  <c r="AC1640" i="4"/>
  <c r="AF1640" i="4"/>
  <c r="AC1641" i="4"/>
  <c r="AF1641" i="4"/>
  <c r="AC1642" i="4"/>
  <c r="AF1642" i="4"/>
  <c r="AC1643" i="4"/>
  <c r="AF1643" i="4"/>
  <c r="AC1644" i="4"/>
  <c r="AF1644" i="4"/>
  <c r="AC1645" i="4"/>
  <c r="AF1645" i="4"/>
  <c r="AC1635" i="4"/>
  <c r="AF1635" i="4"/>
  <c r="V1155" i="3" l="1"/>
  <c r="AE1768" i="4"/>
  <c r="R1155" i="3"/>
  <c r="AD1636" i="4"/>
  <c r="AD1645" i="4"/>
  <c r="AD1641" i="4"/>
  <c r="AD1644" i="4"/>
  <c r="AD1640" i="4"/>
  <c r="AD1635" i="4"/>
  <c r="AD1642" i="4"/>
  <c r="AD1643" i="4"/>
  <c r="E164" i="6" l="1"/>
  <c r="F164" i="6" s="1"/>
  <c r="E163" i="6"/>
  <c r="F163" i="6" s="1"/>
  <c r="E162" i="6"/>
  <c r="F162" i="6" s="1"/>
  <c r="E161" i="6"/>
  <c r="F161" i="6" s="1"/>
  <c r="AC1638" i="4" l="1"/>
  <c r="AF1638" i="4"/>
  <c r="AC1634" i="4"/>
  <c r="AF1634" i="4"/>
  <c r="AD1634" i="4" l="1"/>
  <c r="AD1638" i="4"/>
  <c r="AC1633" i="4"/>
  <c r="AF1633" i="4"/>
  <c r="AC1632" i="4"/>
  <c r="AF1632" i="4"/>
  <c r="AC1631" i="4"/>
  <c r="AF1631" i="4"/>
  <c r="AC1630" i="4"/>
  <c r="AF1630" i="4"/>
  <c r="AC1629" i="4"/>
  <c r="AF1629" i="4"/>
  <c r="AC1628" i="4"/>
  <c r="AF1628" i="4"/>
  <c r="AC1627" i="4"/>
  <c r="AF1627" i="4"/>
  <c r="X1623" i="4"/>
  <c r="AA1623" i="4" s="1"/>
  <c r="I1623" i="4"/>
  <c r="H1623" i="4"/>
  <c r="G1623" i="4"/>
  <c r="F1623" i="4"/>
  <c r="D33" i="7" s="1"/>
  <c r="E160" i="6"/>
  <c r="F160" i="6" s="1"/>
  <c r="E159" i="6"/>
  <c r="F159" i="6" s="1"/>
  <c r="U1143" i="3"/>
  <c r="S1143" i="3"/>
  <c r="N1143" i="3"/>
  <c r="P1143" i="3" s="1"/>
  <c r="N1142" i="3"/>
  <c r="R1142" i="3" s="1"/>
  <c r="N1140" i="3"/>
  <c r="R1140" i="3" s="1"/>
  <c r="P1142" i="3" l="1"/>
  <c r="AD1633" i="4"/>
  <c r="AD1632" i="4"/>
  <c r="AD1631" i="4"/>
  <c r="AD1629" i="4"/>
  <c r="AD1628" i="4"/>
  <c r="AD1630" i="4"/>
  <c r="D1623" i="4"/>
  <c r="D34" i="7" s="1"/>
  <c r="AD1627" i="4"/>
  <c r="R1143" i="3"/>
  <c r="P1140" i="3"/>
  <c r="AD1623" i="4" l="1"/>
  <c r="D35" i="7" s="1"/>
  <c r="AC1620" i="4"/>
  <c r="AF1620" i="4"/>
  <c r="AC1618" i="4"/>
  <c r="AF1618" i="4"/>
  <c r="AC1617" i="4"/>
  <c r="AF1617" i="4"/>
  <c r="AC1621" i="4"/>
  <c r="AF1621" i="4"/>
  <c r="AC1616" i="4"/>
  <c r="AF1616" i="4"/>
  <c r="AC1615" i="4"/>
  <c r="AF1615" i="4"/>
  <c r="AC1614" i="4"/>
  <c r="AF1614" i="4"/>
  <c r="AC1613" i="4"/>
  <c r="AF1613" i="4"/>
  <c r="Z1608" i="4"/>
  <c r="X1608" i="4"/>
  <c r="I1608" i="4"/>
  <c r="H1608" i="4"/>
  <c r="G1608" i="4"/>
  <c r="F1608" i="4"/>
  <c r="C33" i="7" s="1"/>
  <c r="S1131" i="3"/>
  <c r="N1131" i="3"/>
  <c r="R1131" i="3" s="1"/>
  <c r="P1131" i="3" l="1"/>
  <c r="AD1620" i="4"/>
  <c r="AD1621" i="4"/>
  <c r="AD1618" i="4"/>
  <c r="AD1617" i="4"/>
  <c r="AD1616" i="4"/>
  <c r="AD1615" i="4"/>
  <c r="AD1613" i="4"/>
  <c r="AD1614" i="4"/>
  <c r="AA1608" i="4"/>
  <c r="D1608" i="4"/>
  <c r="C34" i="7" s="1"/>
  <c r="AD1608" i="4" l="1"/>
  <c r="C35" i="7" l="1"/>
  <c r="BB35" i="7" s="1"/>
  <c r="AC1602" i="4"/>
  <c r="AF1602" i="4"/>
  <c r="AC1601" i="4"/>
  <c r="AF1601" i="4"/>
  <c r="AC1600" i="4"/>
  <c r="AF1600" i="4"/>
  <c r="AC1599" i="4"/>
  <c r="AF1599" i="4"/>
  <c r="C36" i="7" l="1"/>
  <c r="D36" i="7" s="1"/>
  <c r="E36" i="7" s="1"/>
  <c r="AD1601" i="4"/>
  <c r="AD1602" i="4"/>
  <c r="AD1600" i="4"/>
  <c r="AD1599" i="4"/>
  <c r="AC1598" i="4"/>
  <c r="AF1598" i="4"/>
  <c r="AC1596" i="4"/>
  <c r="AF1596" i="4"/>
  <c r="F36" i="7" l="1"/>
  <c r="AD1598" i="4"/>
  <c r="AD1596" i="4"/>
  <c r="G36" i="7" l="1"/>
  <c r="AC1595" i="4"/>
  <c r="AF1595" i="4"/>
  <c r="AC1604" i="4"/>
  <c r="AF1604" i="4"/>
  <c r="AC1605" i="4"/>
  <c r="AF1605" i="4"/>
  <c r="N1121" i="3"/>
  <c r="AE1751" i="4"/>
  <c r="U1166" i="3"/>
  <c r="S1166" i="3"/>
  <c r="R1166" i="3"/>
  <c r="V1164" i="3"/>
  <c r="V1163" i="3"/>
  <c r="U1163" i="3"/>
  <c r="S1163" i="3"/>
  <c r="R1163" i="3"/>
  <c r="V1162" i="3"/>
  <c r="U1162" i="3"/>
  <c r="S1162" i="3"/>
  <c r="N1162" i="3"/>
  <c r="R1162" i="3" s="1"/>
  <c r="AE1750" i="4"/>
  <c r="U1161" i="3"/>
  <c r="S1161" i="3"/>
  <c r="N1161" i="3"/>
  <c r="R1161" i="3" s="1"/>
  <c r="AE1749" i="4"/>
  <c r="AE1748" i="4"/>
  <c r="U1159" i="3"/>
  <c r="S1159" i="3"/>
  <c r="N1159" i="3"/>
  <c r="R1159" i="3" s="1"/>
  <c r="AE1747" i="4"/>
  <c r="U1158" i="3"/>
  <c r="S1158" i="3"/>
  <c r="N1158" i="3"/>
  <c r="P1158" i="3" s="1"/>
  <c r="AE1746" i="4"/>
  <c r="U1157" i="3"/>
  <c r="S1157" i="3"/>
  <c r="N1157" i="3"/>
  <c r="R1157" i="3" s="1"/>
  <c r="AE1694" i="4"/>
  <c r="U1156" i="3"/>
  <c r="S1156" i="3"/>
  <c r="N1156" i="3"/>
  <c r="R1156" i="3" s="1"/>
  <c r="AE1742" i="4"/>
  <c r="U1154" i="3"/>
  <c r="S1154" i="3"/>
  <c r="N1154" i="3"/>
  <c r="R1154" i="3" s="1"/>
  <c r="AE1767" i="4"/>
  <c r="U1153" i="3"/>
  <c r="S1153" i="3"/>
  <c r="N1153" i="3"/>
  <c r="R1153" i="3" s="1"/>
  <c r="AE1723" i="4"/>
  <c r="U1152" i="3"/>
  <c r="S1152" i="3"/>
  <c r="N1152" i="3"/>
  <c r="R1152" i="3" s="1"/>
  <c r="V1151" i="3"/>
  <c r="U1151" i="3"/>
  <c r="S1151" i="3"/>
  <c r="N1151" i="3"/>
  <c r="R1151" i="3" s="1"/>
  <c r="U1150" i="3"/>
  <c r="S1150" i="3"/>
  <c r="N1150" i="3"/>
  <c r="P1150" i="3" s="1"/>
  <c r="U1149" i="3"/>
  <c r="S1149" i="3"/>
  <c r="N1149" i="3"/>
  <c r="P1149" i="3" s="1"/>
  <c r="U1148" i="3"/>
  <c r="S1148" i="3"/>
  <c r="N1148" i="3"/>
  <c r="R1148" i="3" s="1"/>
  <c r="U1147" i="3"/>
  <c r="S1147" i="3"/>
  <c r="N1147" i="3"/>
  <c r="R1147" i="3" s="1"/>
  <c r="AE1757" i="4"/>
  <c r="U1146" i="3"/>
  <c r="S1146" i="3"/>
  <c r="N1146" i="3"/>
  <c r="R1146" i="3" s="1"/>
  <c r="U1145" i="3"/>
  <c r="S1145" i="3"/>
  <c r="N1145" i="3"/>
  <c r="R1145" i="3" s="1"/>
  <c r="AE2472" i="4"/>
  <c r="U1144" i="3"/>
  <c r="S1144" i="3"/>
  <c r="N1144" i="3"/>
  <c r="R1144" i="3" s="1"/>
  <c r="AE1684" i="4"/>
  <c r="U1142" i="3"/>
  <c r="S1142" i="3"/>
  <c r="V1141" i="3"/>
  <c r="U1141" i="3"/>
  <c r="S1141" i="3"/>
  <c r="N1141" i="3"/>
  <c r="R1141" i="3" s="1"/>
  <c r="AE1721" i="4"/>
  <c r="U1140" i="3"/>
  <c r="S1140" i="3"/>
  <c r="AE1719" i="4"/>
  <c r="U1139" i="3"/>
  <c r="S1139" i="3"/>
  <c r="N1139" i="3"/>
  <c r="R1139" i="3" s="1"/>
  <c r="AE1744" i="4"/>
  <c r="U1138" i="3"/>
  <c r="S1138" i="3"/>
  <c r="N1138" i="3"/>
  <c r="P1138" i="3" s="1"/>
  <c r="AE1778" i="4"/>
  <c r="U1137" i="3"/>
  <c r="S1137" i="3"/>
  <c r="N1137" i="3"/>
  <c r="R1137" i="3" s="1"/>
  <c r="AE1713" i="4"/>
  <c r="U1136" i="3"/>
  <c r="S1136" i="3"/>
  <c r="N1136" i="3"/>
  <c r="P1136" i="3" s="1"/>
  <c r="AE1712" i="4"/>
  <c r="U1135" i="3"/>
  <c r="S1135" i="3"/>
  <c r="N1135" i="3"/>
  <c r="R1135" i="3" s="1"/>
  <c r="AE1718" i="4"/>
  <c r="U1134" i="3"/>
  <c r="S1134" i="3"/>
  <c r="N1134" i="3"/>
  <c r="R1134" i="3" s="1"/>
  <c r="AE1717" i="4"/>
  <c r="U1133" i="3"/>
  <c r="S1133" i="3"/>
  <c r="N1133" i="3"/>
  <c r="R1133" i="3" s="1"/>
  <c r="AE1716" i="4"/>
  <c r="U1132" i="3"/>
  <c r="S1132" i="3"/>
  <c r="N1132" i="3"/>
  <c r="R1132" i="3" s="1"/>
  <c r="AE1714" i="4"/>
  <c r="U1131" i="3"/>
  <c r="U1130" i="3"/>
  <c r="S1130" i="3"/>
  <c r="N1130" i="3"/>
  <c r="R1130" i="3" s="1"/>
  <c r="AE1801" i="4"/>
  <c r="U1129" i="3"/>
  <c r="S1129" i="3"/>
  <c r="N1129" i="3"/>
  <c r="P1129" i="3" s="1"/>
  <c r="U1127" i="3"/>
  <c r="S1127" i="3"/>
  <c r="N1127" i="3"/>
  <c r="P1127" i="3" s="1"/>
  <c r="U1126" i="3"/>
  <c r="S1126" i="3"/>
  <c r="N1126" i="3"/>
  <c r="R1126" i="3" s="1"/>
  <c r="V1125" i="3"/>
  <c r="U1125" i="3"/>
  <c r="S1125" i="3"/>
  <c r="N1125" i="3"/>
  <c r="R1125" i="3" s="1"/>
  <c r="V1124" i="3"/>
  <c r="U1124" i="3"/>
  <c r="S1124" i="3"/>
  <c r="N1124" i="3"/>
  <c r="R1124" i="3" s="1"/>
  <c r="U1123" i="3"/>
  <c r="S1123" i="3"/>
  <c r="N1123" i="3"/>
  <c r="P1123" i="3" s="1"/>
  <c r="U1122" i="3"/>
  <c r="S1122" i="3"/>
  <c r="N1122" i="3"/>
  <c r="R1122" i="3" s="1"/>
  <c r="H1122" i="3"/>
  <c r="G1122" i="3"/>
  <c r="F1122" i="3"/>
  <c r="E158" i="6"/>
  <c r="F158" i="6" s="1"/>
  <c r="E157" i="6"/>
  <c r="F157" i="6" s="1"/>
  <c r="E156" i="6"/>
  <c r="F156" i="6" s="1"/>
  <c r="AC1594" i="4"/>
  <c r="AF1594" i="4"/>
  <c r="AC1593" i="4"/>
  <c r="AF1593" i="4"/>
  <c r="AC1592" i="4"/>
  <c r="AF1592" i="4"/>
  <c r="AF1606" i="4"/>
  <c r="AE1606" i="4"/>
  <c r="AF1586" i="4"/>
  <c r="AE1586" i="4"/>
  <c r="Z1586" i="4"/>
  <c r="X1586" i="4"/>
  <c r="I1586" i="4"/>
  <c r="H1586" i="4"/>
  <c r="G1586" i="4"/>
  <c r="F1586" i="4"/>
  <c r="BA18" i="7" s="1"/>
  <c r="H36" i="7" l="1"/>
  <c r="V1161" i="3"/>
  <c r="R1149" i="3"/>
  <c r="R1158" i="3"/>
  <c r="V1146" i="3"/>
  <c r="R1150" i="3"/>
  <c r="V1144" i="3"/>
  <c r="V1122" i="3"/>
  <c r="AE1754" i="4"/>
  <c r="AE1722" i="4"/>
  <c r="AE1715" i="4"/>
  <c r="V1148" i="3"/>
  <c r="AE1758" i="4"/>
  <c r="R1129" i="3"/>
  <c r="V1142" i="3"/>
  <c r="V1135" i="3"/>
  <c r="V1153" i="3"/>
  <c r="V1123" i="3"/>
  <c r="AE1741" i="4"/>
  <c r="AE1708" i="4"/>
  <c r="AE1707" i="4"/>
  <c r="AE1706" i="4"/>
  <c r="AE1696" i="4"/>
  <c r="V1130" i="3"/>
  <c r="AE1739" i="4"/>
  <c r="V1149" i="3"/>
  <c r="AE1765" i="4"/>
  <c r="V1145" i="3"/>
  <c r="AE1756" i="4"/>
  <c r="R1121" i="3"/>
  <c r="P1121" i="3"/>
  <c r="V1132" i="3"/>
  <c r="V1147" i="3"/>
  <c r="V1150" i="3"/>
  <c r="AE1666" i="4"/>
  <c r="V1152" i="3"/>
  <c r="V1158" i="3"/>
  <c r="V1159" i="3"/>
  <c r="V1126" i="3"/>
  <c r="AE1620" i="4"/>
  <c r="V1127" i="3"/>
  <c r="AE1621" i="4"/>
  <c r="V1160" i="3"/>
  <c r="V1166" i="3"/>
  <c r="V1139" i="3"/>
  <c r="P1153" i="3"/>
  <c r="V1154" i="3"/>
  <c r="V1156" i="3"/>
  <c r="V1157" i="3"/>
  <c r="V1131" i="3"/>
  <c r="V1133" i="3"/>
  <c r="V1134" i="3"/>
  <c r="V1129" i="3"/>
  <c r="V1136" i="3"/>
  <c r="V1137" i="3"/>
  <c r="V1138" i="3"/>
  <c r="V1140" i="3"/>
  <c r="AE1685" i="4"/>
  <c r="V1143" i="3"/>
  <c r="P1161" i="3"/>
  <c r="P1146" i="3"/>
  <c r="P1157" i="3"/>
  <c r="R1136" i="3"/>
  <c r="P1135" i="3"/>
  <c r="P1139" i="3"/>
  <c r="P1132" i="3"/>
  <c r="P1125" i="3"/>
  <c r="P1133" i="3"/>
  <c r="P1154" i="3"/>
  <c r="P1162" i="3"/>
  <c r="P1124" i="3"/>
  <c r="AD1595" i="4"/>
  <c r="AD1605" i="4"/>
  <c r="AD1604" i="4"/>
  <c r="AD1592" i="4"/>
  <c r="P1134" i="3"/>
  <c r="P1141" i="3"/>
  <c r="P1145" i="3"/>
  <c r="P1148" i="3"/>
  <c r="P1152" i="3"/>
  <c r="P1156" i="3"/>
  <c r="P1163" i="3"/>
  <c r="P1122" i="3"/>
  <c r="R1123" i="3"/>
  <c r="P1126" i="3"/>
  <c r="R1127" i="3"/>
  <c r="P1130" i="3"/>
  <c r="P1137" i="3"/>
  <c r="R1138" i="3"/>
  <c r="P1144" i="3"/>
  <c r="P1147" i="3"/>
  <c r="P1151" i="3"/>
  <c r="P1159" i="3"/>
  <c r="P1166" i="3"/>
  <c r="AD1594" i="4"/>
  <c r="AD1593" i="4"/>
  <c r="D1586" i="4"/>
  <c r="BA23" i="7" s="1"/>
  <c r="AA1586" i="4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4" i="6"/>
  <c r="E115" i="6"/>
  <c r="E118" i="6"/>
  <c r="E119" i="6"/>
  <c r="E120" i="6"/>
  <c r="E121" i="6"/>
  <c r="E122" i="6"/>
  <c r="E123" i="6"/>
  <c r="E124" i="6"/>
  <c r="E125" i="6"/>
  <c r="E126" i="6"/>
  <c r="E127" i="6"/>
  <c r="E128" i="6"/>
  <c r="E130" i="6"/>
  <c r="E132" i="6"/>
  <c r="E133" i="6"/>
  <c r="E134" i="6"/>
  <c r="E135" i="6"/>
  <c r="E136" i="6"/>
  <c r="E137" i="6"/>
  <c r="E138" i="6"/>
  <c r="E140" i="6"/>
  <c r="E141" i="6"/>
  <c r="E142" i="6"/>
  <c r="E144" i="6"/>
  <c r="E145" i="6"/>
  <c r="E146" i="6"/>
  <c r="E147" i="6"/>
  <c r="E148" i="6"/>
  <c r="E149" i="6"/>
  <c r="E150" i="6"/>
  <c r="E151" i="6"/>
  <c r="E153" i="6"/>
  <c r="E154" i="6"/>
  <c r="E155" i="6"/>
  <c r="U1100" i="3"/>
  <c r="S1100" i="3"/>
  <c r="N1100" i="3"/>
  <c r="P1100" i="3" s="1"/>
  <c r="U1098" i="3"/>
  <c r="S1098" i="3"/>
  <c r="N1098" i="3"/>
  <c r="R1098" i="3" s="1"/>
  <c r="U1096" i="3"/>
  <c r="S1096" i="3"/>
  <c r="N1096" i="3"/>
  <c r="P1096" i="3" s="1"/>
  <c r="U1095" i="3"/>
  <c r="S1095" i="3"/>
  <c r="N1095" i="3"/>
  <c r="R1095" i="3" s="1"/>
  <c r="U1105" i="3"/>
  <c r="S1105" i="3"/>
  <c r="N1105" i="3"/>
  <c r="P1105" i="3" s="1"/>
  <c r="U1093" i="3"/>
  <c r="S1093" i="3"/>
  <c r="N1093" i="3"/>
  <c r="R1093" i="3" s="1"/>
  <c r="U1094" i="3"/>
  <c r="S1094" i="3"/>
  <c r="N1094" i="3"/>
  <c r="P1094" i="3" s="1"/>
  <c r="U1092" i="3"/>
  <c r="S1092" i="3"/>
  <c r="N1092" i="3"/>
  <c r="R1092" i="3" s="1"/>
  <c r="AC1584" i="4"/>
  <c r="AF1584" i="4"/>
  <c r="AF1583" i="4"/>
  <c r="AD1583" i="4" s="1"/>
  <c r="AC1582" i="4"/>
  <c r="AF1582" i="4"/>
  <c r="G1580" i="4"/>
  <c r="H1580" i="4"/>
  <c r="I1580" i="4"/>
  <c r="AC1580" i="4"/>
  <c r="AF1580" i="4"/>
  <c r="U1110" i="3"/>
  <c r="S1110" i="3"/>
  <c r="N1110" i="3"/>
  <c r="P1110" i="3" s="1"/>
  <c r="N1111" i="3"/>
  <c r="R1111" i="3" s="1"/>
  <c r="AC1574" i="4"/>
  <c r="AF1574" i="4"/>
  <c r="AC1570" i="4"/>
  <c r="AF1570" i="4"/>
  <c r="AC1572" i="4"/>
  <c r="AF1572" i="4"/>
  <c r="AC1573" i="4"/>
  <c r="AF1573" i="4"/>
  <c r="U1112" i="3"/>
  <c r="S1112" i="3"/>
  <c r="N1112" i="3"/>
  <c r="P1112" i="3" s="1"/>
  <c r="G1579" i="4"/>
  <c r="H1579" i="4"/>
  <c r="I1579" i="4"/>
  <c r="Y1579" i="4"/>
  <c r="AC1579" i="4"/>
  <c r="AF1579" i="4"/>
  <c r="I36" i="7" l="1"/>
  <c r="E22" i="6"/>
  <c r="R1110" i="3"/>
  <c r="R1112" i="3"/>
  <c r="R1100" i="3"/>
  <c r="P1111" i="3"/>
  <c r="R1096" i="3"/>
  <c r="R1105" i="3"/>
  <c r="R1094" i="3"/>
  <c r="AD1586" i="4"/>
  <c r="BA25" i="7" s="1"/>
  <c r="AD1584" i="4"/>
  <c r="P1092" i="3"/>
  <c r="P1093" i="3"/>
  <c r="P1095" i="3"/>
  <c r="P1098" i="3"/>
  <c r="AD1582" i="4"/>
  <c r="AD1580" i="4"/>
  <c r="AD1574" i="4"/>
  <c r="AD1570" i="4"/>
  <c r="AD1572" i="4"/>
  <c r="AD1573" i="4"/>
  <c r="AD1579" i="4"/>
  <c r="G1578" i="4"/>
  <c r="H1578" i="4"/>
  <c r="I1578" i="4"/>
  <c r="Y1578" i="4"/>
  <c r="AC1578" i="4"/>
  <c r="AF1578" i="4"/>
  <c r="J36" i="7" l="1"/>
  <c r="AD1578" i="4"/>
  <c r="U1106" i="3"/>
  <c r="S1106" i="3"/>
  <c r="N1106" i="3"/>
  <c r="P1106" i="3" s="1"/>
  <c r="K36" i="7" l="1"/>
  <c r="R1106" i="3"/>
  <c r="AC1577" i="4"/>
  <c r="AF1577" i="4"/>
  <c r="F155" i="6"/>
  <c r="F153" i="6"/>
  <c r="F154" i="6"/>
  <c r="AF1585" i="4"/>
  <c r="AE1585" i="4"/>
  <c r="I1566" i="4"/>
  <c r="AF1569" i="4"/>
  <c r="AD1569" i="4" s="1"/>
  <c r="AF1566" i="4"/>
  <c r="AE1566" i="4"/>
  <c r="Z1566" i="4"/>
  <c r="X1566" i="4"/>
  <c r="H1566" i="4"/>
  <c r="G1566" i="4"/>
  <c r="F1566" i="4"/>
  <c r="AZ18" i="7" s="1"/>
  <c r="L36" i="7" l="1"/>
  <c r="AD1577" i="4"/>
  <c r="AA1566" i="4"/>
  <c r="D1566" i="4"/>
  <c r="AZ23" i="7" s="1"/>
  <c r="M36" i="7" l="1"/>
  <c r="AC1575" i="4"/>
  <c r="AF1575" i="4"/>
  <c r="N36" i="7" l="1"/>
  <c r="AD1575" i="4"/>
  <c r="AD1566" i="4" s="1"/>
  <c r="AZ25" i="7" s="1"/>
  <c r="AF1539" i="4"/>
  <c r="AD1539" i="4" s="1"/>
  <c r="AC1538" i="4"/>
  <c r="AF1538" i="4"/>
  <c r="AC1537" i="4"/>
  <c r="AF1537" i="4"/>
  <c r="AC1555" i="4"/>
  <c r="AF1555" i="4"/>
  <c r="AC1554" i="4"/>
  <c r="AF1554" i="4"/>
  <c r="AC1553" i="4"/>
  <c r="AF1553" i="4"/>
  <c r="AC1552" i="4"/>
  <c r="AF1552" i="4"/>
  <c r="O36" i="7" l="1"/>
  <c r="AD1554" i="4"/>
  <c r="AD1538" i="4"/>
  <c r="AD1537" i="4"/>
  <c r="AD1555" i="4"/>
  <c r="AD1553" i="4"/>
  <c r="AD1552" i="4"/>
  <c r="AC1559" i="4"/>
  <c r="AF1559" i="4"/>
  <c r="P36" i="7" l="1"/>
  <c r="AD1559" i="4"/>
  <c r="N160" i="3"/>
  <c r="P160" i="3" s="1"/>
  <c r="S160" i="3"/>
  <c r="U160" i="3"/>
  <c r="W160" i="3"/>
  <c r="V160" i="3" s="1"/>
  <c r="N161" i="3"/>
  <c r="S161" i="3"/>
  <c r="U161" i="3"/>
  <c r="W161" i="3"/>
  <c r="V161" i="3" s="1"/>
  <c r="N162" i="3"/>
  <c r="R162" i="3" s="1"/>
  <c r="S162" i="3"/>
  <c r="U162" i="3"/>
  <c r="W162" i="3"/>
  <c r="V162" i="3" s="1"/>
  <c r="N163" i="3"/>
  <c r="P163" i="3" s="1"/>
  <c r="S163" i="3"/>
  <c r="U163" i="3"/>
  <c r="W163" i="3"/>
  <c r="V163" i="3" s="1"/>
  <c r="S164" i="3"/>
  <c r="U164" i="3"/>
  <c r="W164" i="3"/>
  <c r="V164" i="3" s="1"/>
  <c r="N165" i="3"/>
  <c r="P165" i="3" s="1"/>
  <c r="S165" i="3"/>
  <c r="U165" i="3"/>
  <c r="W165" i="3"/>
  <c r="V165" i="3" s="1"/>
  <c r="N166" i="3"/>
  <c r="S166" i="3"/>
  <c r="U166" i="3"/>
  <c r="W166" i="3"/>
  <c r="V166" i="3" s="1"/>
  <c r="N167" i="3"/>
  <c r="P167" i="3" s="1"/>
  <c r="S167" i="3"/>
  <c r="U167" i="3"/>
  <c r="W167" i="3"/>
  <c r="V167" i="3" s="1"/>
  <c r="N168" i="3"/>
  <c r="S168" i="3"/>
  <c r="U168" i="3"/>
  <c r="W168" i="3"/>
  <c r="V168" i="3" s="1"/>
  <c r="N169" i="3"/>
  <c r="P169" i="3" s="1"/>
  <c r="S169" i="3"/>
  <c r="U169" i="3"/>
  <c r="W169" i="3"/>
  <c r="V169" i="3" s="1"/>
  <c r="N170" i="3"/>
  <c r="S170" i="3"/>
  <c r="U170" i="3"/>
  <c r="W170" i="3"/>
  <c r="V170" i="3" s="1"/>
  <c r="N171" i="3"/>
  <c r="R171" i="3" s="1"/>
  <c r="S171" i="3"/>
  <c r="U171" i="3"/>
  <c r="W171" i="3"/>
  <c r="V171" i="3" s="1"/>
  <c r="N172" i="3"/>
  <c r="S172" i="3"/>
  <c r="U172" i="3"/>
  <c r="W172" i="3"/>
  <c r="V172" i="3" s="1"/>
  <c r="N173" i="3"/>
  <c r="P173" i="3" s="1"/>
  <c r="S173" i="3"/>
  <c r="U173" i="3"/>
  <c r="W173" i="3"/>
  <c r="V173" i="3" s="1"/>
  <c r="N174" i="3"/>
  <c r="S174" i="3"/>
  <c r="U174" i="3"/>
  <c r="W174" i="3"/>
  <c r="V174" i="3" s="1"/>
  <c r="N175" i="3"/>
  <c r="R175" i="3" s="1"/>
  <c r="S175" i="3"/>
  <c r="U175" i="3"/>
  <c r="W175" i="3"/>
  <c r="V175" i="3" s="1"/>
  <c r="N176" i="3"/>
  <c r="P176" i="3" s="1"/>
  <c r="S176" i="3"/>
  <c r="U176" i="3"/>
  <c r="W176" i="3"/>
  <c r="V176" i="3" s="1"/>
  <c r="N177" i="3"/>
  <c r="P177" i="3" s="1"/>
  <c r="S177" i="3"/>
  <c r="U177" i="3"/>
  <c r="W177" i="3"/>
  <c r="V177" i="3" s="1"/>
  <c r="N178" i="3"/>
  <c r="S178" i="3"/>
  <c r="U178" i="3"/>
  <c r="W178" i="3"/>
  <c r="V178" i="3" s="1"/>
  <c r="N179" i="3"/>
  <c r="S179" i="3"/>
  <c r="U179" i="3"/>
  <c r="W179" i="3"/>
  <c r="V179" i="3" s="1"/>
  <c r="N180" i="3"/>
  <c r="P180" i="3" s="1"/>
  <c r="S180" i="3"/>
  <c r="U180" i="3"/>
  <c r="W180" i="3"/>
  <c r="V180" i="3" s="1"/>
  <c r="N181" i="3"/>
  <c r="P181" i="3" s="1"/>
  <c r="S181" i="3"/>
  <c r="U181" i="3"/>
  <c r="W181" i="3"/>
  <c r="V181" i="3" s="1"/>
  <c r="N182" i="3"/>
  <c r="S182" i="3"/>
  <c r="U182" i="3"/>
  <c r="W182" i="3"/>
  <c r="V182" i="3" s="1"/>
  <c r="N183" i="3"/>
  <c r="S183" i="3"/>
  <c r="U183" i="3"/>
  <c r="W183" i="3"/>
  <c r="V183" i="3" s="1"/>
  <c r="N184" i="3"/>
  <c r="R184" i="3" s="1"/>
  <c r="S184" i="3"/>
  <c r="U184" i="3"/>
  <c r="W184" i="3"/>
  <c r="V184" i="3" s="1"/>
  <c r="N185" i="3"/>
  <c r="S185" i="3"/>
  <c r="U185" i="3"/>
  <c r="W185" i="3"/>
  <c r="V185" i="3" s="1"/>
  <c r="N186" i="3"/>
  <c r="P186" i="3" s="1"/>
  <c r="S186" i="3"/>
  <c r="U186" i="3"/>
  <c r="W186" i="3"/>
  <c r="V186" i="3" s="1"/>
  <c r="N187" i="3"/>
  <c r="S187" i="3"/>
  <c r="U187" i="3"/>
  <c r="W187" i="3"/>
  <c r="V187" i="3" s="1"/>
  <c r="N188" i="3"/>
  <c r="P188" i="3" s="1"/>
  <c r="S188" i="3"/>
  <c r="U188" i="3"/>
  <c r="W188" i="3"/>
  <c r="V188" i="3" s="1"/>
  <c r="N189" i="3"/>
  <c r="S189" i="3"/>
  <c r="U189" i="3"/>
  <c r="W189" i="3"/>
  <c r="V189" i="3" s="1"/>
  <c r="N190" i="3"/>
  <c r="S190" i="3"/>
  <c r="U190" i="3"/>
  <c r="W190" i="3"/>
  <c r="V190" i="3" s="1"/>
  <c r="N191" i="3"/>
  <c r="P191" i="3" s="1"/>
  <c r="S191" i="3"/>
  <c r="U191" i="3"/>
  <c r="W191" i="3"/>
  <c r="V191" i="3" s="1"/>
  <c r="N192" i="3"/>
  <c r="P192" i="3" s="1"/>
  <c r="S192" i="3"/>
  <c r="U192" i="3"/>
  <c r="W192" i="3"/>
  <c r="V192" i="3" s="1"/>
  <c r="N193" i="3"/>
  <c r="S193" i="3"/>
  <c r="U193" i="3"/>
  <c r="W193" i="3"/>
  <c r="V193" i="3" s="1"/>
  <c r="N194" i="3"/>
  <c r="S194" i="3"/>
  <c r="U194" i="3"/>
  <c r="W194" i="3"/>
  <c r="V194" i="3" s="1"/>
  <c r="N195" i="3"/>
  <c r="P195" i="3" s="1"/>
  <c r="S195" i="3"/>
  <c r="U195" i="3"/>
  <c r="W195" i="3"/>
  <c r="V195" i="3" s="1"/>
  <c r="N196" i="3"/>
  <c r="P196" i="3" s="1"/>
  <c r="S196" i="3"/>
  <c r="U196" i="3"/>
  <c r="W196" i="3"/>
  <c r="V196" i="3" s="1"/>
  <c r="N197" i="3"/>
  <c r="S197" i="3"/>
  <c r="U197" i="3"/>
  <c r="W197" i="3"/>
  <c r="V197" i="3" s="1"/>
  <c r="N198" i="3"/>
  <c r="S198" i="3"/>
  <c r="U198" i="3"/>
  <c r="W198" i="3"/>
  <c r="V198" i="3" s="1"/>
  <c r="N199" i="3"/>
  <c r="P199" i="3" s="1"/>
  <c r="S199" i="3"/>
  <c r="U199" i="3"/>
  <c r="W199" i="3"/>
  <c r="V199" i="3" s="1"/>
  <c r="N200" i="3"/>
  <c r="P200" i="3" s="1"/>
  <c r="S200" i="3"/>
  <c r="U200" i="3"/>
  <c r="W200" i="3"/>
  <c r="V200" i="3" s="1"/>
  <c r="N201" i="3"/>
  <c r="S201" i="3"/>
  <c r="U201" i="3"/>
  <c r="W201" i="3"/>
  <c r="V201" i="3" s="1"/>
  <c r="N202" i="3"/>
  <c r="P202" i="3" s="1"/>
  <c r="S202" i="3"/>
  <c r="U202" i="3"/>
  <c r="W202" i="3"/>
  <c r="V202" i="3" s="1"/>
  <c r="N203" i="3"/>
  <c r="P203" i="3" s="1"/>
  <c r="S203" i="3"/>
  <c r="U203" i="3"/>
  <c r="W203" i="3"/>
  <c r="V203" i="3" s="1"/>
  <c r="N204" i="3"/>
  <c r="P204" i="3" s="1"/>
  <c r="S204" i="3"/>
  <c r="U204" i="3"/>
  <c r="W204" i="3"/>
  <c r="V204" i="3" s="1"/>
  <c r="N205" i="3"/>
  <c r="S205" i="3"/>
  <c r="U205" i="3"/>
  <c r="W205" i="3"/>
  <c r="V205" i="3" s="1"/>
  <c r="N206" i="3"/>
  <c r="S206" i="3"/>
  <c r="U206" i="3"/>
  <c r="W206" i="3"/>
  <c r="V206" i="3" s="1"/>
  <c r="N207" i="3"/>
  <c r="P207" i="3" s="1"/>
  <c r="S207" i="3"/>
  <c r="U207" i="3"/>
  <c r="W207" i="3"/>
  <c r="V207" i="3" s="1"/>
  <c r="N208" i="3"/>
  <c r="R208" i="3" s="1"/>
  <c r="S208" i="3"/>
  <c r="U208" i="3"/>
  <c r="W208" i="3"/>
  <c r="V208" i="3" s="1"/>
  <c r="N209" i="3"/>
  <c r="S209" i="3"/>
  <c r="U209" i="3"/>
  <c r="W209" i="3"/>
  <c r="V209" i="3" s="1"/>
  <c r="N210" i="3"/>
  <c r="S210" i="3"/>
  <c r="U210" i="3"/>
  <c r="W210" i="3"/>
  <c r="V210" i="3" s="1"/>
  <c r="N211" i="3"/>
  <c r="S211" i="3"/>
  <c r="U211" i="3"/>
  <c r="W211" i="3"/>
  <c r="V211" i="3" s="1"/>
  <c r="N212" i="3"/>
  <c r="R212" i="3" s="1"/>
  <c r="S212" i="3"/>
  <c r="U212" i="3"/>
  <c r="W212" i="3"/>
  <c r="V212" i="3" s="1"/>
  <c r="N213" i="3"/>
  <c r="S213" i="3"/>
  <c r="U213" i="3"/>
  <c r="W213" i="3"/>
  <c r="V213" i="3" s="1"/>
  <c r="N214" i="3"/>
  <c r="R214" i="3" s="1"/>
  <c r="S214" i="3"/>
  <c r="U214" i="3"/>
  <c r="W214" i="3"/>
  <c r="V214" i="3" s="1"/>
  <c r="N215" i="3"/>
  <c r="P215" i="3" s="1"/>
  <c r="S215" i="3"/>
  <c r="U215" i="3"/>
  <c r="W215" i="3"/>
  <c r="V215" i="3" s="1"/>
  <c r="N216" i="3"/>
  <c r="R216" i="3" s="1"/>
  <c r="S216" i="3"/>
  <c r="U216" i="3"/>
  <c r="W216" i="3"/>
  <c r="V216" i="3" s="1"/>
  <c r="N217" i="3"/>
  <c r="S217" i="3"/>
  <c r="U217" i="3"/>
  <c r="W217" i="3"/>
  <c r="V217" i="3" s="1"/>
  <c r="N218" i="3"/>
  <c r="S218" i="3"/>
  <c r="U218" i="3"/>
  <c r="W218" i="3"/>
  <c r="V218" i="3" s="1"/>
  <c r="N219" i="3"/>
  <c r="S219" i="3"/>
  <c r="U219" i="3"/>
  <c r="W219" i="3"/>
  <c r="V219" i="3" s="1"/>
  <c r="F220" i="3"/>
  <c r="G220" i="3"/>
  <c r="H220" i="3"/>
  <c r="N220" i="3"/>
  <c r="S220" i="3"/>
  <c r="U220" i="3"/>
  <c r="W220" i="3"/>
  <c r="V220" i="3" s="1"/>
  <c r="F221" i="3"/>
  <c r="G221" i="3"/>
  <c r="H221" i="3"/>
  <c r="N221" i="3"/>
  <c r="P221" i="3" s="1"/>
  <c r="S221" i="3"/>
  <c r="U221" i="3"/>
  <c r="W221" i="3"/>
  <c r="V221" i="3" s="1"/>
  <c r="N222" i="3"/>
  <c r="S222" i="3"/>
  <c r="U222" i="3"/>
  <c r="W222" i="3"/>
  <c r="V222" i="3" s="1"/>
  <c r="F223" i="3"/>
  <c r="G223" i="3"/>
  <c r="H223" i="3"/>
  <c r="N223" i="3"/>
  <c r="S223" i="3"/>
  <c r="U223" i="3"/>
  <c r="W223" i="3"/>
  <c r="V223" i="3" s="1"/>
  <c r="N224" i="3"/>
  <c r="S224" i="3"/>
  <c r="U224" i="3"/>
  <c r="W224" i="3"/>
  <c r="V224" i="3" s="1"/>
  <c r="S225" i="3"/>
  <c r="W225" i="3"/>
  <c r="V225" i="3" s="1"/>
  <c r="F226" i="3"/>
  <c r="G226" i="3"/>
  <c r="H226" i="3"/>
  <c r="N226" i="3"/>
  <c r="S226" i="3"/>
  <c r="U226" i="3"/>
  <c r="W226" i="3"/>
  <c r="V226" i="3" s="1"/>
  <c r="F227" i="3"/>
  <c r="G227" i="3"/>
  <c r="H227" i="3"/>
  <c r="N227" i="3"/>
  <c r="S227" i="3"/>
  <c r="U227" i="3"/>
  <c r="W227" i="3"/>
  <c r="V227" i="3" s="1"/>
  <c r="P228" i="3"/>
  <c r="R228" i="3"/>
  <c r="U228" i="3"/>
  <c r="W228" i="3"/>
  <c r="V228" i="3" s="1"/>
  <c r="N229" i="3"/>
  <c r="R229" i="3" s="1"/>
  <c r="S229" i="3"/>
  <c r="U229" i="3"/>
  <c r="W229" i="3"/>
  <c r="V229" i="3" s="1"/>
  <c r="N230" i="3"/>
  <c r="S230" i="3"/>
  <c r="U230" i="3"/>
  <c r="W230" i="3"/>
  <c r="V230" i="3" s="1"/>
  <c r="N231" i="3"/>
  <c r="S231" i="3"/>
  <c r="U231" i="3"/>
  <c r="W231" i="3"/>
  <c r="V231" i="3" s="1"/>
  <c r="N232" i="3"/>
  <c r="S232" i="3"/>
  <c r="U232" i="3"/>
  <c r="W232" i="3"/>
  <c r="V232" i="3" s="1"/>
  <c r="P233" i="3"/>
  <c r="R233" i="3"/>
  <c r="S233" i="3"/>
  <c r="U233" i="3"/>
  <c r="W233" i="3"/>
  <c r="V233" i="3" s="1"/>
  <c r="N234" i="3"/>
  <c r="S234" i="3"/>
  <c r="U234" i="3"/>
  <c r="W234" i="3"/>
  <c r="V234" i="3" s="1"/>
  <c r="S235" i="3"/>
  <c r="U235" i="3"/>
  <c r="W235" i="3"/>
  <c r="V235" i="3" s="1"/>
  <c r="N236" i="3"/>
  <c r="S236" i="3"/>
  <c r="U236" i="3"/>
  <c r="W236" i="3"/>
  <c r="V236" i="3" s="1"/>
  <c r="N237" i="3"/>
  <c r="R237" i="3" s="1"/>
  <c r="S237" i="3"/>
  <c r="U237" i="3"/>
  <c r="W237" i="3"/>
  <c r="V237" i="3" s="1"/>
  <c r="N238" i="3"/>
  <c r="S238" i="3"/>
  <c r="U238" i="3"/>
  <c r="W238" i="3"/>
  <c r="V238" i="3" s="1"/>
  <c r="N239" i="3"/>
  <c r="S239" i="3"/>
  <c r="U239" i="3"/>
  <c r="W239" i="3"/>
  <c r="V239" i="3" s="1"/>
  <c r="N240" i="3"/>
  <c r="P240" i="3" s="1"/>
  <c r="S240" i="3"/>
  <c r="U240" i="3"/>
  <c r="W240" i="3"/>
  <c r="V240" i="3" s="1"/>
  <c r="N241" i="3"/>
  <c r="S241" i="3"/>
  <c r="U241" i="3"/>
  <c r="W241" i="3"/>
  <c r="V241" i="3" s="1"/>
  <c r="N242" i="3"/>
  <c r="S242" i="3"/>
  <c r="U242" i="3"/>
  <c r="W242" i="3"/>
  <c r="V242" i="3" s="1"/>
  <c r="N243" i="3"/>
  <c r="P243" i="3" s="1"/>
  <c r="S243" i="3"/>
  <c r="U243" i="3"/>
  <c r="W243" i="3"/>
  <c r="V243" i="3" s="1"/>
  <c r="N244" i="3"/>
  <c r="P244" i="3" s="1"/>
  <c r="S244" i="3"/>
  <c r="U244" i="3"/>
  <c r="W244" i="3"/>
  <c r="V244" i="3" s="1"/>
  <c r="N245" i="3"/>
  <c r="R245" i="3" s="1"/>
  <c r="S245" i="3"/>
  <c r="U245" i="3"/>
  <c r="W245" i="3"/>
  <c r="V245" i="3" s="1"/>
  <c r="N246" i="3"/>
  <c r="S246" i="3"/>
  <c r="U246" i="3"/>
  <c r="W246" i="3"/>
  <c r="V246" i="3" s="1"/>
  <c r="N247" i="3"/>
  <c r="S247" i="3"/>
  <c r="U247" i="3"/>
  <c r="W247" i="3"/>
  <c r="V247" i="3" s="1"/>
  <c r="N248" i="3"/>
  <c r="S248" i="3"/>
  <c r="U248" i="3"/>
  <c r="W248" i="3"/>
  <c r="V248" i="3" s="1"/>
  <c r="N249" i="3"/>
  <c r="S249" i="3"/>
  <c r="U249" i="3"/>
  <c r="W249" i="3"/>
  <c r="V249" i="3" s="1"/>
  <c r="N250" i="3"/>
  <c r="S250" i="3"/>
  <c r="U250" i="3"/>
  <c r="W250" i="3"/>
  <c r="V250" i="3" s="1"/>
  <c r="N251" i="3"/>
  <c r="S251" i="3"/>
  <c r="U251" i="3"/>
  <c r="W251" i="3"/>
  <c r="V251" i="3" s="1"/>
  <c r="N252" i="3"/>
  <c r="P252" i="3" s="1"/>
  <c r="S252" i="3"/>
  <c r="U252" i="3"/>
  <c r="W252" i="3"/>
  <c r="V252" i="3" s="1"/>
  <c r="N253" i="3"/>
  <c r="R253" i="3" s="1"/>
  <c r="S253" i="3"/>
  <c r="U253" i="3"/>
  <c r="W253" i="3"/>
  <c r="V253" i="3" s="1"/>
  <c r="N254" i="3"/>
  <c r="S254" i="3"/>
  <c r="U254" i="3"/>
  <c r="W254" i="3"/>
  <c r="V254" i="3" s="1"/>
  <c r="N255" i="3"/>
  <c r="S255" i="3"/>
  <c r="U255" i="3"/>
  <c r="W255" i="3"/>
  <c r="V255" i="3" s="1"/>
  <c r="E256" i="3"/>
  <c r="N257" i="3"/>
  <c r="P257" i="3" s="1"/>
  <c r="S257" i="3"/>
  <c r="U257" i="3"/>
  <c r="V257" i="3"/>
  <c r="N258" i="3"/>
  <c r="S258" i="3"/>
  <c r="U258" i="3"/>
  <c r="W258" i="3"/>
  <c r="V258" i="3" s="1"/>
  <c r="N259" i="3"/>
  <c r="S259" i="3"/>
  <c r="U259" i="3"/>
  <c r="V259" i="3"/>
  <c r="N260" i="3"/>
  <c r="S260" i="3"/>
  <c r="U260" i="3"/>
  <c r="V260" i="3"/>
  <c r="N261" i="3"/>
  <c r="S261" i="3"/>
  <c r="U261" i="3"/>
  <c r="V261" i="3"/>
  <c r="F262" i="3"/>
  <c r="G262" i="3"/>
  <c r="H262" i="3"/>
  <c r="N262" i="3"/>
  <c r="S262" i="3"/>
  <c r="U262" i="3"/>
  <c r="V262" i="3"/>
  <c r="F263" i="3"/>
  <c r="G263" i="3"/>
  <c r="H263" i="3"/>
  <c r="N263" i="3"/>
  <c r="S263" i="3"/>
  <c r="U263" i="3"/>
  <c r="V263" i="3"/>
  <c r="N264" i="3"/>
  <c r="S264" i="3"/>
  <c r="U264" i="3"/>
  <c r="V264" i="3"/>
  <c r="F265" i="3"/>
  <c r="G265" i="3"/>
  <c r="H265" i="3"/>
  <c r="N265" i="3"/>
  <c r="S265" i="3"/>
  <c r="U265" i="3"/>
  <c r="V265" i="3"/>
  <c r="F266" i="3"/>
  <c r="G266" i="3"/>
  <c r="H266" i="3"/>
  <c r="N266" i="3"/>
  <c r="S266" i="3"/>
  <c r="U266" i="3"/>
  <c r="V266" i="3"/>
  <c r="N267" i="3"/>
  <c r="P267" i="3" s="1"/>
  <c r="S267" i="3"/>
  <c r="U267" i="3"/>
  <c r="V267" i="3"/>
  <c r="N268" i="3"/>
  <c r="S268" i="3"/>
  <c r="U268" i="3"/>
  <c r="V268" i="3"/>
  <c r="N269" i="3"/>
  <c r="P269" i="3" s="1"/>
  <c r="S269" i="3"/>
  <c r="U269" i="3"/>
  <c r="V269" i="3"/>
  <c r="N270" i="3"/>
  <c r="R270" i="3" s="1"/>
  <c r="S270" i="3"/>
  <c r="U270" i="3"/>
  <c r="V270" i="3"/>
  <c r="N271" i="3"/>
  <c r="P271" i="3" s="1"/>
  <c r="S271" i="3"/>
  <c r="U271" i="3"/>
  <c r="V271" i="3"/>
  <c r="N272" i="3"/>
  <c r="P272" i="3" s="1"/>
  <c r="S272" i="3"/>
  <c r="U272" i="3"/>
  <c r="V272" i="3"/>
  <c r="N273" i="3"/>
  <c r="P273" i="3" s="1"/>
  <c r="S273" i="3"/>
  <c r="U273" i="3"/>
  <c r="V273" i="3"/>
  <c r="N274" i="3"/>
  <c r="R274" i="3" s="1"/>
  <c r="S274" i="3"/>
  <c r="U274" i="3"/>
  <c r="V274" i="3"/>
  <c r="N275" i="3"/>
  <c r="S275" i="3"/>
  <c r="U275" i="3"/>
  <c r="V275" i="3"/>
  <c r="F276" i="3"/>
  <c r="G276" i="3"/>
  <c r="H276" i="3"/>
  <c r="N276" i="3"/>
  <c r="P276" i="3" s="1"/>
  <c r="S276" i="3"/>
  <c r="U276" i="3"/>
  <c r="V276" i="3"/>
  <c r="N277" i="3"/>
  <c r="S277" i="3"/>
  <c r="U277" i="3"/>
  <c r="V277" i="3"/>
  <c r="N278" i="3"/>
  <c r="P278" i="3" s="1"/>
  <c r="S278" i="3"/>
  <c r="U278" i="3"/>
  <c r="V278" i="3"/>
  <c r="N279" i="3"/>
  <c r="S279" i="3"/>
  <c r="U279" i="3"/>
  <c r="V279" i="3"/>
  <c r="N280" i="3"/>
  <c r="P280" i="3" s="1"/>
  <c r="S280" i="3"/>
  <c r="U280" i="3"/>
  <c r="V280" i="3"/>
  <c r="N281" i="3"/>
  <c r="P281" i="3" s="1"/>
  <c r="S281" i="3"/>
  <c r="U281" i="3"/>
  <c r="V281" i="3"/>
  <c r="N282" i="3"/>
  <c r="S282" i="3"/>
  <c r="U282" i="3"/>
  <c r="V282" i="3"/>
  <c r="N283" i="3"/>
  <c r="R283" i="3" s="1"/>
  <c r="S283" i="3"/>
  <c r="U283" i="3"/>
  <c r="V283" i="3"/>
  <c r="N284" i="3"/>
  <c r="S284" i="3"/>
  <c r="U284" i="3"/>
  <c r="V284" i="3"/>
  <c r="N285" i="3"/>
  <c r="P285" i="3" s="1"/>
  <c r="S285" i="3"/>
  <c r="U285" i="3"/>
  <c r="V285" i="3"/>
  <c r="N286" i="3"/>
  <c r="S286" i="3"/>
  <c r="U286" i="3"/>
  <c r="V286" i="3"/>
  <c r="N287" i="3"/>
  <c r="P287" i="3" s="1"/>
  <c r="S287" i="3"/>
  <c r="U287" i="3"/>
  <c r="V287" i="3"/>
  <c r="N288" i="3"/>
  <c r="S288" i="3"/>
  <c r="U288" i="3"/>
  <c r="V288" i="3"/>
  <c r="N289" i="3"/>
  <c r="S289" i="3"/>
  <c r="U289" i="3"/>
  <c r="V289" i="3"/>
  <c r="N290" i="3"/>
  <c r="P290" i="3" s="1"/>
  <c r="S290" i="3"/>
  <c r="U290" i="3"/>
  <c r="V290" i="3"/>
  <c r="N291" i="3"/>
  <c r="P291" i="3" s="1"/>
  <c r="S291" i="3"/>
  <c r="U291" i="3"/>
  <c r="V291" i="3"/>
  <c r="N292" i="3"/>
  <c r="S292" i="3"/>
  <c r="U292" i="3"/>
  <c r="V292" i="3"/>
  <c r="N293" i="3"/>
  <c r="P293" i="3" s="1"/>
  <c r="S293" i="3"/>
  <c r="U293" i="3"/>
  <c r="V293" i="3"/>
  <c r="N294" i="3"/>
  <c r="S294" i="3"/>
  <c r="U294" i="3"/>
  <c r="V294" i="3"/>
  <c r="N295" i="3"/>
  <c r="P295" i="3" s="1"/>
  <c r="S295" i="3"/>
  <c r="U295" i="3"/>
  <c r="V295" i="3"/>
  <c r="N296" i="3"/>
  <c r="S296" i="3"/>
  <c r="U296" i="3"/>
  <c r="V296" i="3"/>
  <c r="N297" i="3"/>
  <c r="S297" i="3"/>
  <c r="U297" i="3"/>
  <c r="V297" i="3"/>
  <c r="F298" i="3"/>
  <c r="G298" i="3"/>
  <c r="H298" i="3"/>
  <c r="N298" i="3"/>
  <c r="S298" i="3"/>
  <c r="U298" i="3"/>
  <c r="V298" i="3"/>
  <c r="N299" i="3"/>
  <c r="P299" i="3" s="1"/>
  <c r="S299" i="3"/>
  <c r="U299" i="3"/>
  <c r="V299" i="3"/>
  <c r="F300" i="3"/>
  <c r="G300" i="3"/>
  <c r="H300" i="3"/>
  <c r="N300" i="3"/>
  <c r="S300" i="3"/>
  <c r="U300" i="3"/>
  <c r="V300" i="3"/>
  <c r="N301" i="3"/>
  <c r="S301" i="3"/>
  <c r="U301" i="3"/>
  <c r="V301" i="3"/>
  <c r="N302" i="3"/>
  <c r="P302" i="3" s="1"/>
  <c r="S302" i="3"/>
  <c r="U302" i="3"/>
  <c r="V302" i="3"/>
  <c r="N303" i="3"/>
  <c r="P303" i="3" s="1"/>
  <c r="S303" i="3"/>
  <c r="U303" i="3"/>
  <c r="V303" i="3"/>
  <c r="N304" i="3"/>
  <c r="S304" i="3"/>
  <c r="U304" i="3"/>
  <c r="V304" i="3"/>
  <c r="N305" i="3"/>
  <c r="S305" i="3"/>
  <c r="U305" i="3"/>
  <c r="V305" i="3"/>
  <c r="N306" i="3"/>
  <c r="P306" i="3" s="1"/>
  <c r="S306" i="3"/>
  <c r="U306" i="3"/>
  <c r="V306" i="3"/>
  <c r="N307" i="3"/>
  <c r="P307" i="3" s="1"/>
  <c r="S307" i="3"/>
  <c r="U307" i="3"/>
  <c r="V307" i="3"/>
  <c r="N308" i="3"/>
  <c r="S308" i="3"/>
  <c r="U308" i="3"/>
  <c r="V308" i="3"/>
  <c r="N309" i="3"/>
  <c r="S309" i="3"/>
  <c r="U309" i="3"/>
  <c r="V309" i="3"/>
  <c r="N310" i="3"/>
  <c r="P310" i="3" s="1"/>
  <c r="S310" i="3"/>
  <c r="U310" i="3"/>
  <c r="V310" i="3"/>
  <c r="N311" i="3"/>
  <c r="P311" i="3" s="1"/>
  <c r="S311" i="3"/>
  <c r="U311" i="3"/>
  <c r="V311" i="3"/>
  <c r="N312" i="3"/>
  <c r="S312" i="3"/>
  <c r="U312" i="3"/>
  <c r="V312" i="3"/>
  <c r="N313" i="3"/>
  <c r="S313" i="3"/>
  <c r="U313" i="3"/>
  <c r="V313" i="3"/>
  <c r="N314" i="3"/>
  <c r="P314" i="3" s="1"/>
  <c r="S314" i="3"/>
  <c r="U314" i="3"/>
  <c r="V314" i="3"/>
  <c r="N315" i="3"/>
  <c r="P315" i="3" s="1"/>
  <c r="S315" i="3"/>
  <c r="U315" i="3"/>
  <c r="V315" i="3"/>
  <c r="N316" i="3"/>
  <c r="S316" i="3"/>
  <c r="U316" i="3"/>
  <c r="V316" i="3"/>
  <c r="N317" i="3"/>
  <c r="S317" i="3"/>
  <c r="U317" i="3"/>
  <c r="V317" i="3"/>
  <c r="N318" i="3"/>
  <c r="S318" i="3"/>
  <c r="U318" i="3"/>
  <c r="V318" i="3"/>
  <c r="F319" i="3"/>
  <c r="G319" i="3"/>
  <c r="H319" i="3"/>
  <c r="N319" i="3"/>
  <c r="S319" i="3"/>
  <c r="U319" i="3"/>
  <c r="V319" i="3"/>
  <c r="N320" i="3"/>
  <c r="S320" i="3"/>
  <c r="U320" i="3"/>
  <c r="V320" i="3"/>
  <c r="N321" i="3"/>
  <c r="S321" i="3"/>
  <c r="U321" i="3"/>
  <c r="V321" i="3"/>
  <c r="F322" i="3"/>
  <c r="G322" i="3"/>
  <c r="H322" i="3"/>
  <c r="N322" i="3"/>
  <c r="S322" i="3"/>
  <c r="U322" i="3"/>
  <c r="V322" i="3"/>
  <c r="N323" i="3"/>
  <c r="S323" i="3"/>
  <c r="V323" i="3"/>
  <c r="N324" i="3"/>
  <c r="P324" i="3" s="1"/>
  <c r="S324" i="3"/>
  <c r="U324" i="3"/>
  <c r="V324" i="3"/>
  <c r="N325" i="3"/>
  <c r="S325" i="3"/>
  <c r="U325" i="3"/>
  <c r="V325" i="3"/>
  <c r="N326" i="3"/>
  <c r="S326" i="3"/>
  <c r="U326" i="3"/>
  <c r="V326" i="3"/>
  <c r="N327" i="3"/>
  <c r="P327" i="3" s="1"/>
  <c r="S327" i="3"/>
  <c r="U327" i="3"/>
  <c r="V327" i="3"/>
  <c r="N328" i="3"/>
  <c r="P328" i="3" s="1"/>
  <c r="S328" i="3"/>
  <c r="U328" i="3"/>
  <c r="V328" i="3"/>
  <c r="N329" i="3"/>
  <c r="S329" i="3"/>
  <c r="U329" i="3"/>
  <c r="V329" i="3"/>
  <c r="N330" i="3"/>
  <c r="P330" i="3" s="1"/>
  <c r="S330" i="3"/>
  <c r="U330" i="3"/>
  <c r="V330" i="3"/>
  <c r="N331" i="3"/>
  <c r="S331" i="3"/>
  <c r="U331" i="3"/>
  <c r="V331" i="3"/>
  <c r="N332" i="3"/>
  <c r="P332" i="3" s="1"/>
  <c r="S332" i="3"/>
  <c r="U332" i="3"/>
  <c r="V332" i="3"/>
  <c r="N333" i="3"/>
  <c r="S333" i="3"/>
  <c r="U333" i="3"/>
  <c r="V333" i="3"/>
  <c r="N334" i="3"/>
  <c r="S334" i="3"/>
  <c r="U334" i="3"/>
  <c r="V334" i="3"/>
  <c r="N335" i="3"/>
  <c r="S335" i="3"/>
  <c r="U335" i="3"/>
  <c r="V335" i="3"/>
  <c r="N336" i="3"/>
  <c r="P336" i="3" s="1"/>
  <c r="S336" i="3"/>
  <c r="U336" i="3"/>
  <c r="V336" i="3"/>
  <c r="N337" i="3"/>
  <c r="S337" i="3"/>
  <c r="U337" i="3"/>
  <c r="V337" i="3"/>
  <c r="N338" i="3"/>
  <c r="P338" i="3" s="1"/>
  <c r="S338" i="3"/>
  <c r="U338" i="3"/>
  <c r="V338" i="3"/>
  <c r="N339" i="3"/>
  <c r="S339" i="3"/>
  <c r="U339" i="3"/>
  <c r="V339" i="3"/>
  <c r="N340" i="3"/>
  <c r="P340" i="3" s="1"/>
  <c r="S340" i="3"/>
  <c r="U340" i="3"/>
  <c r="V340" i="3"/>
  <c r="F341" i="3"/>
  <c r="G341" i="3"/>
  <c r="H341" i="3"/>
  <c r="N341" i="3"/>
  <c r="P341" i="3" s="1"/>
  <c r="S341" i="3"/>
  <c r="U341" i="3"/>
  <c r="V341" i="3"/>
  <c r="N342" i="3"/>
  <c r="S342" i="3"/>
  <c r="U342" i="3"/>
  <c r="V342" i="3"/>
  <c r="N343" i="3"/>
  <c r="P343" i="3" s="1"/>
  <c r="S343" i="3"/>
  <c r="U343" i="3"/>
  <c r="V343" i="3"/>
  <c r="N344" i="3"/>
  <c r="S344" i="3"/>
  <c r="U344" i="3"/>
  <c r="V344" i="3"/>
  <c r="N345" i="3"/>
  <c r="R345" i="3" s="1"/>
  <c r="S345" i="3"/>
  <c r="U345" i="3"/>
  <c r="V345" i="3"/>
  <c r="N346" i="3"/>
  <c r="P346" i="3" s="1"/>
  <c r="S346" i="3"/>
  <c r="U346" i="3"/>
  <c r="V346" i="3"/>
  <c r="N347" i="3"/>
  <c r="S347" i="3"/>
  <c r="U347" i="3"/>
  <c r="V347" i="3"/>
  <c r="N348" i="3"/>
  <c r="R348" i="3" s="1"/>
  <c r="S348" i="3"/>
  <c r="U348" i="3"/>
  <c r="V348" i="3"/>
  <c r="N349" i="3"/>
  <c r="S349" i="3"/>
  <c r="U349" i="3"/>
  <c r="V349" i="3"/>
  <c r="N350" i="3"/>
  <c r="S350" i="3"/>
  <c r="U350" i="3"/>
  <c r="V350" i="3"/>
  <c r="N351" i="3"/>
  <c r="S351" i="3"/>
  <c r="U351" i="3"/>
  <c r="V351" i="3"/>
  <c r="N352" i="3"/>
  <c r="S352" i="3"/>
  <c r="U352" i="3"/>
  <c r="V352" i="3"/>
  <c r="N353" i="3"/>
  <c r="R353" i="3" s="1"/>
  <c r="S353" i="3"/>
  <c r="U353" i="3"/>
  <c r="N354" i="3"/>
  <c r="P354" i="3" s="1"/>
  <c r="S354" i="3"/>
  <c r="U354" i="3"/>
  <c r="V354" i="3"/>
  <c r="N355" i="3"/>
  <c r="S355" i="3"/>
  <c r="U355" i="3"/>
  <c r="V355" i="3"/>
  <c r="N356" i="3"/>
  <c r="R356" i="3" s="1"/>
  <c r="S356" i="3"/>
  <c r="U356" i="3"/>
  <c r="V356" i="3"/>
  <c r="N357" i="3"/>
  <c r="P357" i="3" s="1"/>
  <c r="S357" i="3"/>
  <c r="U357" i="3"/>
  <c r="V357" i="3"/>
  <c r="N358" i="3"/>
  <c r="S358" i="3"/>
  <c r="U358" i="3"/>
  <c r="V358" i="3"/>
  <c r="N359" i="3"/>
  <c r="S359" i="3"/>
  <c r="U359" i="3"/>
  <c r="V359" i="3"/>
  <c r="N360" i="3"/>
  <c r="R360" i="3" s="1"/>
  <c r="S360" i="3"/>
  <c r="U360" i="3"/>
  <c r="V360" i="3"/>
  <c r="N361" i="3"/>
  <c r="S361" i="3"/>
  <c r="U361" i="3"/>
  <c r="V361" i="3"/>
  <c r="N362" i="3"/>
  <c r="P362" i="3" s="1"/>
  <c r="S362" i="3"/>
  <c r="U362" i="3"/>
  <c r="V362" i="3"/>
  <c r="N363" i="3"/>
  <c r="S363" i="3"/>
  <c r="U363" i="3"/>
  <c r="V363" i="3"/>
  <c r="P364" i="3"/>
  <c r="R364" i="3"/>
  <c r="S364" i="3"/>
  <c r="U364" i="3"/>
  <c r="V364" i="3"/>
  <c r="N365" i="3"/>
  <c r="S365" i="3"/>
  <c r="U365" i="3"/>
  <c r="V365" i="3"/>
  <c r="N366" i="3"/>
  <c r="R366" i="3" s="1"/>
  <c r="S366" i="3"/>
  <c r="U366" i="3"/>
  <c r="V366" i="3"/>
  <c r="N367" i="3"/>
  <c r="S367" i="3"/>
  <c r="U367" i="3"/>
  <c r="V367" i="3"/>
  <c r="N368" i="3"/>
  <c r="P368" i="3" s="1"/>
  <c r="S368" i="3"/>
  <c r="U368" i="3"/>
  <c r="V368" i="3"/>
  <c r="N369" i="3"/>
  <c r="P369" i="3" s="1"/>
  <c r="S369" i="3"/>
  <c r="U369" i="3"/>
  <c r="V369" i="3"/>
  <c r="N370" i="3"/>
  <c r="R370" i="3" s="1"/>
  <c r="S370" i="3"/>
  <c r="U370" i="3"/>
  <c r="V370" i="3"/>
  <c r="N371" i="3"/>
  <c r="S371" i="3"/>
  <c r="U371" i="3"/>
  <c r="V371" i="3"/>
  <c r="N372" i="3"/>
  <c r="S372" i="3"/>
  <c r="U372" i="3"/>
  <c r="V372" i="3"/>
  <c r="N373" i="3"/>
  <c r="P373" i="3" s="1"/>
  <c r="S373" i="3"/>
  <c r="U373" i="3"/>
  <c r="V373" i="3"/>
  <c r="N374" i="3"/>
  <c r="R374" i="3" s="1"/>
  <c r="S374" i="3"/>
  <c r="U374" i="3"/>
  <c r="V374" i="3"/>
  <c r="N375" i="3"/>
  <c r="P375" i="3" s="1"/>
  <c r="S375" i="3"/>
  <c r="U375" i="3"/>
  <c r="V375" i="3"/>
  <c r="N376" i="3"/>
  <c r="S376" i="3"/>
  <c r="U376" i="3"/>
  <c r="V376" i="3"/>
  <c r="N377" i="3"/>
  <c r="S377" i="3"/>
  <c r="U377" i="3"/>
  <c r="V377" i="3"/>
  <c r="N378" i="3"/>
  <c r="S378" i="3"/>
  <c r="U378" i="3"/>
  <c r="V378" i="3"/>
  <c r="N379" i="3"/>
  <c r="P379" i="3" s="1"/>
  <c r="S379" i="3"/>
  <c r="U379" i="3"/>
  <c r="V379" i="3"/>
  <c r="N380" i="3"/>
  <c r="P380" i="3" s="1"/>
  <c r="S380" i="3"/>
  <c r="U380" i="3"/>
  <c r="V380" i="3"/>
  <c r="N381" i="3"/>
  <c r="S381" i="3"/>
  <c r="U381" i="3"/>
  <c r="V381" i="3"/>
  <c r="N382" i="3"/>
  <c r="R382" i="3" s="1"/>
  <c r="S382" i="3"/>
  <c r="U382" i="3"/>
  <c r="V382" i="3"/>
  <c r="N383" i="3"/>
  <c r="S383" i="3"/>
  <c r="U383" i="3"/>
  <c r="V383" i="3"/>
  <c r="N384" i="3"/>
  <c r="P384" i="3" s="1"/>
  <c r="S384" i="3"/>
  <c r="U384" i="3"/>
  <c r="V384" i="3"/>
  <c r="N385" i="3"/>
  <c r="P385" i="3" s="1"/>
  <c r="S385" i="3"/>
  <c r="U385" i="3"/>
  <c r="V385" i="3"/>
  <c r="N386" i="3"/>
  <c r="R386" i="3" s="1"/>
  <c r="S386" i="3"/>
  <c r="U386" i="3"/>
  <c r="V386" i="3"/>
  <c r="N387" i="3"/>
  <c r="S387" i="3"/>
  <c r="U387" i="3"/>
  <c r="V387" i="3"/>
  <c r="N388" i="3"/>
  <c r="P388" i="3" s="1"/>
  <c r="S388" i="3"/>
  <c r="U388" i="3"/>
  <c r="V388" i="3"/>
  <c r="N389" i="3"/>
  <c r="P389" i="3" s="1"/>
  <c r="S389" i="3"/>
  <c r="U389" i="3"/>
  <c r="V389" i="3"/>
  <c r="N390" i="3"/>
  <c r="S390" i="3"/>
  <c r="U390" i="3"/>
  <c r="V390" i="3"/>
  <c r="N391" i="3"/>
  <c r="P391" i="3" s="1"/>
  <c r="S391" i="3"/>
  <c r="U391" i="3"/>
  <c r="V391" i="3"/>
  <c r="N392" i="3"/>
  <c r="S392" i="3"/>
  <c r="U392" i="3"/>
  <c r="V392" i="3"/>
  <c r="N393" i="3"/>
  <c r="S393" i="3"/>
  <c r="U393" i="3"/>
  <c r="V393" i="3"/>
  <c r="N394" i="3"/>
  <c r="S394" i="3"/>
  <c r="U394" i="3"/>
  <c r="V394" i="3"/>
  <c r="N395" i="3"/>
  <c r="S395" i="3"/>
  <c r="U395" i="3"/>
  <c r="V395" i="3"/>
  <c r="N396" i="3"/>
  <c r="P396" i="3" s="1"/>
  <c r="S396" i="3"/>
  <c r="U396" i="3"/>
  <c r="V396" i="3"/>
  <c r="N397" i="3"/>
  <c r="S397" i="3"/>
  <c r="U397" i="3"/>
  <c r="V397" i="3"/>
  <c r="N398" i="3"/>
  <c r="R398" i="3" s="1"/>
  <c r="S398" i="3"/>
  <c r="U398" i="3"/>
  <c r="V398" i="3"/>
  <c r="N399" i="3"/>
  <c r="P399" i="3" s="1"/>
  <c r="S399" i="3"/>
  <c r="U399" i="3"/>
  <c r="V399" i="3"/>
  <c r="N400" i="3"/>
  <c r="S400" i="3"/>
  <c r="U400" i="3"/>
  <c r="V400" i="3"/>
  <c r="N401" i="3"/>
  <c r="P401" i="3" s="1"/>
  <c r="S401" i="3"/>
  <c r="U401" i="3"/>
  <c r="V401" i="3"/>
  <c r="N402" i="3"/>
  <c r="R402" i="3" s="1"/>
  <c r="S402" i="3"/>
  <c r="U402" i="3"/>
  <c r="V402" i="3"/>
  <c r="N403" i="3"/>
  <c r="S403" i="3"/>
  <c r="U403" i="3"/>
  <c r="V403" i="3"/>
  <c r="N404" i="3"/>
  <c r="S404" i="3"/>
  <c r="U404" i="3"/>
  <c r="V404" i="3"/>
  <c r="N405" i="3"/>
  <c r="P405" i="3" s="1"/>
  <c r="S405" i="3"/>
  <c r="U405" i="3"/>
  <c r="V405" i="3"/>
  <c r="N406" i="3"/>
  <c r="R406" i="3" s="1"/>
  <c r="S406" i="3"/>
  <c r="U406" i="3"/>
  <c r="V406" i="3"/>
  <c r="N407" i="3"/>
  <c r="P407" i="3" s="1"/>
  <c r="S407" i="3"/>
  <c r="U407" i="3"/>
  <c r="V407" i="3"/>
  <c r="N408" i="3"/>
  <c r="S408" i="3"/>
  <c r="U408" i="3"/>
  <c r="V408" i="3"/>
  <c r="N409" i="3"/>
  <c r="P409" i="3" s="1"/>
  <c r="S409" i="3"/>
  <c r="U409" i="3"/>
  <c r="V409" i="3"/>
  <c r="N410" i="3"/>
  <c r="S410" i="3"/>
  <c r="U410" i="3"/>
  <c r="V410" i="3"/>
  <c r="N411" i="3"/>
  <c r="P411" i="3" s="1"/>
  <c r="S411" i="3"/>
  <c r="U411" i="3"/>
  <c r="V411" i="3"/>
  <c r="N412" i="3"/>
  <c r="S412" i="3"/>
  <c r="U412" i="3"/>
  <c r="V412" i="3"/>
  <c r="N413" i="3"/>
  <c r="S413" i="3"/>
  <c r="U413" i="3"/>
  <c r="V413" i="3"/>
  <c r="N414" i="3"/>
  <c r="U414" i="3"/>
  <c r="V414" i="3"/>
  <c r="N415" i="3"/>
  <c r="S415" i="3"/>
  <c r="U415" i="3"/>
  <c r="V415" i="3"/>
  <c r="N416" i="3"/>
  <c r="S416" i="3"/>
  <c r="U416" i="3"/>
  <c r="V416" i="3"/>
  <c r="N418" i="3"/>
  <c r="S418" i="3"/>
  <c r="U418" i="3"/>
  <c r="V418" i="3"/>
  <c r="N419" i="3"/>
  <c r="S419" i="3"/>
  <c r="U419" i="3"/>
  <c r="V419" i="3"/>
  <c r="N420" i="3"/>
  <c r="R420" i="3" s="1"/>
  <c r="S420" i="3"/>
  <c r="U420" i="3"/>
  <c r="V420" i="3"/>
  <c r="N421" i="3"/>
  <c r="S421" i="3"/>
  <c r="U421" i="3"/>
  <c r="V421" i="3"/>
  <c r="N422" i="3"/>
  <c r="R422" i="3" s="1"/>
  <c r="S422" i="3"/>
  <c r="U422" i="3"/>
  <c r="V422" i="3"/>
  <c r="N423" i="3"/>
  <c r="P423" i="3" s="1"/>
  <c r="S423" i="3"/>
  <c r="U423" i="3"/>
  <c r="V423" i="3"/>
  <c r="N424" i="3"/>
  <c r="R424" i="3" s="1"/>
  <c r="S424" i="3"/>
  <c r="U424" i="3"/>
  <c r="V424" i="3"/>
  <c r="N425" i="3"/>
  <c r="S425" i="3"/>
  <c r="U425" i="3"/>
  <c r="V425" i="3"/>
  <c r="N426" i="3"/>
  <c r="R426" i="3" s="1"/>
  <c r="S426" i="3"/>
  <c r="U426" i="3"/>
  <c r="V426" i="3"/>
  <c r="N427" i="3"/>
  <c r="P427" i="3" s="1"/>
  <c r="S427" i="3"/>
  <c r="U427" i="3"/>
  <c r="V427" i="3"/>
  <c r="N428" i="3"/>
  <c r="S428" i="3"/>
  <c r="U428" i="3"/>
  <c r="V428" i="3"/>
  <c r="N429" i="3"/>
  <c r="P429" i="3" s="1"/>
  <c r="S429" i="3"/>
  <c r="U429" i="3"/>
  <c r="V429" i="3"/>
  <c r="N430" i="3"/>
  <c r="S430" i="3"/>
  <c r="U430" i="3"/>
  <c r="V430" i="3"/>
  <c r="N431" i="3"/>
  <c r="S431" i="3"/>
  <c r="U431" i="3"/>
  <c r="V431" i="3"/>
  <c r="N432" i="3"/>
  <c r="S432" i="3"/>
  <c r="U432" i="3"/>
  <c r="V432" i="3"/>
  <c r="N433" i="3"/>
  <c r="P433" i="3" s="1"/>
  <c r="S433" i="3"/>
  <c r="U433" i="3"/>
  <c r="V433" i="3"/>
  <c r="N435" i="3"/>
  <c r="R435" i="3" s="1"/>
  <c r="S435" i="3"/>
  <c r="U435" i="3"/>
  <c r="V435" i="3"/>
  <c r="N436" i="3"/>
  <c r="S436" i="3"/>
  <c r="U436" i="3"/>
  <c r="V436" i="3"/>
  <c r="N437" i="3"/>
  <c r="R437" i="3" s="1"/>
  <c r="S437" i="3"/>
  <c r="U437" i="3"/>
  <c r="V437" i="3"/>
  <c r="N438" i="3"/>
  <c r="R438" i="3" s="1"/>
  <c r="S438" i="3"/>
  <c r="U438" i="3"/>
  <c r="V438" i="3"/>
  <c r="N439" i="3"/>
  <c r="S439" i="3"/>
  <c r="U439" i="3"/>
  <c r="V439" i="3"/>
  <c r="N440" i="3"/>
  <c r="P440" i="3" s="1"/>
  <c r="S440" i="3"/>
  <c r="U440" i="3"/>
  <c r="V440" i="3"/>
  <c r="N441" i="3"/>
  <c r="R441" i="3" s="1"/>
  <c r="S441" i="3"/>
  <c r="U441" i="3"/>
  <c r="V441" i="3"/>
  <c r="N442" i="3"/>
  <c r="S442" i="3"/>
  <c r="U442" i="3"/>
  <c r="V442" i="3"/>
  <c r="N443" i="3"/>
  <c r="R443" i="3" s="1"/>
  <c r="S443" i="3"/>
  <c r="U443" i="3"/>
  <c r="V443" i="3"/>
  <c r="N445" i="3"/>
  <c r="R445" i="3" s="1"/>
  <c r="S445" i="3"/>
  <c r="U445" i="3"/>
  <c r="V445" i="3"/>
  <c r="N446" i="3"/>
  <c r="P446" i="3" s="1"/>
  <c r="S446" i="3"/>
  <c r="U446" i="3"/>
  <c r="V446" i="3"/>
  <c r="N447" i="3"/>
  <c r="R447" i="3" s="1"/>
  <c r="S447" i="3"/>
  <c r="U447" i="3"/>
  <c r="V447" i="3"/>
  <c r="N448" i="3"/>
  <c r="P448" i="3" s="1"/>
  <c r="S448" i="3"/>
  <c r="U448" i="3"/>
  <c r="V448" i="3"/>
  <c r="N449" i="3"/>
  <c r="S449" i="3"/>
  <c r="U449" i="3"/>
  <c r="V449" i="3"/>
  <c r="N450" i="3"/>
  <c r="P450" i="3" s="1"/>
  <c r="S450" i="3"/>
  <c r="U450" i="3"/>
  <c r="V450" i="3"/>
  <c r="N451" i="3"/>
  <c r="S451" i="3"/>
  <c r="U451" i="3"/>
  <c r="V451" i="3"/>
  <c r="N452" i="3"/>
  <c r="P452" i="3" s="1"/>
  <c r="S452" i="3"/>
  <c r="U452" i="3"/>
  <c r="V452" i="3"/>
  <c r="N453" i="3"/>
  <c r="R453" i="3" s="1"/>
  <c r="S453" i="3"/>
  <c r="U453" i="3"/>
  <c r="V453" i="3"/>
  <c r="N454" i="3"/>
  <c r="S454" i="3"/>
  <c r="U454" i="3"/>
  <c r="V454" i="3"/>
  <c r="N455" i="3"/>
  <c r="R455" i="3" s="1"/>
  <c r="S455" i="3"/>
  <c r="U455" i="3"/>
  <c r="V455" i="3"/>
  <c r="N456" i="3"/>
  <c r="S456" i="3"/>
  <c r="U456" i="3"/>
  <c r="V456" i="3"/>
  <c r="N457" i="3"/>
  <c r="P457" i="3" s="1"/>
  <c r="S457" i="3"/>
  <c r="U457" i="3"/>
  <c r="V457" i="3"/>
  <c r="N458" i="3"/>
  <c r="P458" i="3" s="1"/>
  <c r="S458" i="3"/>
  <c r="U458" i="3"/>
  <c r="V458" i="3"/>
  <c r="N459" i="3"/>
  <c r="R459" i="3" s="1"/>
  <c r="S459" i="3"/>
  <c r="U459" i="3"/>
  <c r="V459" i="3"/>
  <c r="N460" i="3"/>
  <c r="S460" i="3"/>
  <c r="U460" i="3"/>
  <c r="V460" i="3"/>
  <c r="N461" i="3"/>
  <c r="P461" i="3" s="1"/>
  <c r="S461" i="3"/>
  <c r="U461" i="3"/>
  <c r="V461" i="3"/>
  <c r="N462" i="3"/>
  <c r="P462" i="3" s="1"/>
  <c r="S462" i="3"/>
  <c r="U462" i="3"/>
  <c r="V462" i="3"/>
  <c r="N463" i="3"/>
  <c r="S463" i="3"/>
  <c r="U463" i="3"/>
  <c r="V463" i="3"/>
  <c r="N464" i="3"/>
  <c r="P464" i="3" s="1"/>
  <c r="S464" i="3"/>
  <c r="U464" i="3"/>
  <c r="V464" i="3"/>
  <c r="N465" i="3"/>
  <c r="R465" i="3" s="1"/>
  <c r="S465" i="3"/>
  <c r="U465" i="3"/>
  <c r="V465" i="3"/>
  <c r="N466" i="3"/>
  <c r="S466" i="3"/>
  <c r="U466" i="3"/>
  <c r="V466" i="3"/>
  <c r="N467" i="3"/>
  <c r="S467" i="3"/>
  <c r="U467" i="3"/>
  <c r="V467" i="3"/>
  <c r="N468" i="3"/>
  <c r="S468" i="3"/>
  <c r="U468" i="3"/>
  <c r="V468" i="3"/>
  <c r="N469" i="3"/>
  <c r="S469" i="3"/>
  <c r="U469" i="3"/>
  <c r="V469" i="3"/>
  <c r="N470" i="3"/>
  <c r="S470" i="3"/>
  <c r="U470" i="3"/>
  <c r="V470" i="3"/>
  <c r="N471" i="3"/>
  <c r="R471" i="3" s="1"/>
  <c r="S471" i="3"/>
  <c r="U471" i="3"/>
  <c r="V471" i="3"/>
  <c r="N472" i="3"/>
  <c r="R472" i="3" s="1"/>
  <c r="S472" i="3"/>
  <c r="U472" i="3"/>
  <c r="V472" i="3"/>
  <c r="N473" i="3"/>
  <c r="S473" i="3"/>
  <c r="U473" i="3"/>
  <c r="V473" i="3"/>
  <c r="N474" i="3"/>
  <c r="P474" i="3" s="1"/>
  <c r="S474" i="3"/>
  <c r="U474" i="3"/>
  <c r="V474" i="3"/>
  <c r="N475" i="3"/>
  <c r="R475" i="3" s="1"/>
  <c r="S475" i="3"/>
  <c r="U475" i="3"/>
  <c r="V475" i="3"/>
  <c r="N476" i="3"/>
  <c r="S476" i="3"/>
  <c r="U476" i="3"/>
  <c r="V476" i="3"/>
  <c r="N477" i="3"/>
  <c r="S477" i="3"/>
  <c r="U477" i="3"/>
  <c r="V477" i="3"/>
  <c r="N478" i="3"/>
  <c r="P478" i="3" s="1"/>
  <c r="S478" i="3"/>
  <c r="U478" i="3"/>
  <c r="V478" i="3"/>
  <c r="N479" i="3"/>
  <c r="R479" i="3" s="1"/>
  <c r="S479" i="3"/>
  <c r="U479" i="3"/>
  <c r="V479" i="3"/>
  <c r="N480" i="3"/>
  <c r="P480" i="3" s="1"/>
  <c r="S480" i="3"/>
  <c r="U480" i="3"/>
  <c r="V480" i="3"/>
  <c r="N481" i="3"/>
  <c r="R481" i="3" s="1"/>
  <c r="S481" i="3"/>
  <c r="U481" i="3"/>
  <c r="V481" i="3"/>
  <c r="N482" i="3"/>
  <c r="P482" i="3" s="1"/>
  <c r="S482" i="3"/>
  <c r="U482" i="3"/>
  <c r="V482" i="3"/>
  <c r="N483" i="3"/>
  <c r="S483" i="3"/>
  <c r="U483" i="3"/>
  <c r="V483" i="3"/>
  <c r="N484" i="3"/>
  <c r="P484" i="3" s="1"/>
  <c r="S484" i="3"/>
  <c r="U484" i="3"/>
  <c r="V484" i="3"/>
  <c r="N485" i="3"/>
  <c r="R485" i="3" s="1"/>
  <c r="S485" i="3"/>
  <c r="U485" i="3"/>
  <c r="V485" i="3"/>
  <c r="N486" i="3"/>
  <c r="S486" i="3"/>
  <c r="U486" i="3"/>
  <c r="V486" i="3"/>
  <c r="N487" i="3"/>
  <c r="R487" i="3" s="1"/>
  <c r="S487" i="3"/>
  <c r="U487" i="3"/>
  <c r="V487" i="3"/>
  <c r="N488" i="3"/>
  <c r="S488" i="3"/>
  <c r="U488" i="3"/>
  <c r="V488" i="3"/>
  <c r="N489" i="3"/>
  <c r="P489" i="3" s="1"/>
  <c r="S489" i="3"/>
  <c r="U489" i="3"/>
  <c r="V489" i="3"/>
  <c r="N490" i="3"/>
  <c r="P490" i="3" s="1"/>
  <c r="S490" i="3"/>
  <c r="U490" i="3"/>
  <c r="V490" i="3"/>
  <c r="N491" i="3"/>
  <c r="R491" i="3" s="1"/>
  <c r="S491" i="3"/>
  <c r="U491" i="3"/>
  <c r="V491" i="3"/>
  <c r="N492" i="3"/>
  <c r="S492" i="3"/>
  <c r="U492" i="3"/>
  <c r="V492" i="3"/>
  <c r="N493" i="3"/>
  <c r="P493" i="3" s="1"/>
  <c r="S493" i="3"/>
  <c r="U493" i="3"/>
  <c r="V493" i="3"/>
  <c r="N494" i="3"/>
  <c r="P494" i="3" s="1"/>
  <c r="S494" i="3"/>
  <c r="U494" i="3"/>
  <c r="V494" i="3"/>
  <c r="N495" i="3"/>
  <c r="S495" i="3"/>
  <c r="U495" i="3"/>
  <c r="V495" i="3"/>
  <c r="N496" i="3"/>
  <c r="P496" i="3" s="1"/>
  <c r="S496" i="3"/>
  <c r="U496" i="3"/>
  <c r="V496" i="3"/>
  <c r="N497" i="3"/>
  <c r="P497" i="3" s="1"/>
  <c r="S497" i="3"/>
  <c r="U497" i="3"/>
  <c r="V497" i="3"/>
  <c r="N498" i="3"/>
  <c r="P498" i="3" s="1"/>
  <c r="S498" i="3"/>
  <c r="U498" i="3"/>
  <c r="V498" i="3"/>
  <c r="N499" i="3"/>
  <c r="S499" i="3"/>
  <c r="U499" i="3"/>
  <c r="V499" i="3"/>
  <c r="N500" i="3"/>
  <c r="P500" i="3" s="1"/>
  <c r="S500" i="3"/>
  <c r="U500" i="3"/>
  <c r="V500" i="3"/>
  <c r="N501" i="3"/>
  <c r="P501" i="3" s="1"/>
  <c r="S501" i="3"/>
  <c r="U501" i="3"/>
  <c r="V501" i="3"/>
  <c r="N502" i="3"/>
  <c r="S502" i="3"/>
  <c r="U502" i="3"/>
  <c r="V502" i="3"/>
  <c r="N503" i="3"/>
  <c r="P503" i="3" s="1"/>
  <c r="S503" i="3"/>
  <c r="U503" i="3"/>
  <c r="V503" i="3"/>
  <c r="N504" i="3"/>
  <c r="P504" i="3" s="1"/>
  <c r="S504" i="3"/>
  <c r="U504" i="3"/>
  <c r="V504" i="3"/>
  <c r="N505" i="3"/>
  <c r="S505" i="3"/>
  <c r="U505" i="3"/>
  <c r="V505" i="3"/>
  <c r="N506" i="3"/>
  <c r="P506" i="3" s="1"/>
  <c r="S506" i="3"/>
  <c r="U506" i="3"/>
  <c r="V506" i="3"/>
  <c r="N507" i="3"/>
  <c r="P507" i="3" s="1"/>
  <c r="S507" i="3"/>
  <c r="U507" i="3"/>
  <c r="V507" i="3"/>
  <c r="N508" i="3"/>
  <c r="P508" i="3" s="1"/>
  <c r="S508" i="3"/>
  <c r="U508" i="3"/>
  <c r="V508" i="3"/>
  <c r="N509" i="3"/>
  <c r="S509" i="3"/>
  <c r="U509" i="3"/>
  <c r="V509" i="3"/>
  <c r="N510" i="3"/>
  <c r="S510" i="3"/>
  <c r="U510" i="3"/>
  <c r="V510" i="3"/>
  <c r="N511" i="3"/>
  <c r="P511" i="3" s="1"/>
  <c r="S511" i="3"/>
  <c r="U511" i="3"/>
  <c r="V511" i="3"/>
  <c r="N512" i="3"/>
  <c r="P512" i="3" s="1"/>
  <c r="S512" i="3"/>
  <c r="U512" i="3"/>
  <c r="V512" i="3"/>
  <c r="N513" i="3"/>
  <c r="S513" i="3"/>
  <c r="U513" i="3"/>
  <c r="V513" i="3"/>
  <c r="N514" i="3"/>
  <c r="P514" i="3" s="1"/>
  <c r="S514" i="3"/>
  <c r="U514" i="3"/>
  <c r="V514" i="3"/>
  <c r="N515" i="3"/>
  <c r="P515" i="3" s="1"/>
  <c r="S515" i="3"/>
  <c r="U515" i="3"/>
  <c r="V515" i="3"/>
  <c r="N516" i="3"/>
  <c r="P516" i="3" s="1"/>
  <c r="S516" i="3"/>
  <c r="U516" i="3"/>
  <c r="V516" i="3"/>
  <c r="N517" i="3"/>
  <c r="S517" i="3"/>
  <c r="U517" i="3"/>
  <c r="V517" i="3"/>
  <c r="N518" i="3"/>
  <c r="R518" i="3" s="1"/>
  <c r="S518" i="3"/>
  <c r="U518" i="3"/>
  <c r="V518" i="3"/>
  <c r="N519" i="3"/>
  <c r="P519" i="3" s="1"/>
  <c r="S519" i="3"/>
  <c r="U519" i="3"/>
  <c r="V519" i="3"/>
  <c r="N520" i="3"/>
  <c r="P520" i="3" s="1"/>
  <c r="S520" i="3"/>
  <c r="U520" i="3"/>
  <c r="V520" i="3"/>
  <c r="N521" i="3"/>
  <c r="S521" i="3"/>
  <c r="U521" i="3"/>
  <c r="V521" i="3"/>
  <c r="N522" i="3"/>
  <c r="S522" i="3"/>
  <c r="U522" i="3"/>
  <c r="V522" i="3"/>
  <c r="N523" i="3"/>
  <c r="P523" i="3" s="1"/>
  <c r="S523" i="3"/>
  <c r="U523" i="3"/>
  <c r="V523" i="3"/>
  <c r="N524" i="3"/>
  <c r="P524" i="3" s="1"/>
  <c r="S524" i="3"/>
  <c r="U524" i="3"/>
  <c r="V524" i="3"/>
  <c r="N525" i="3"/>
  <c r="S525" i="3"/>
  <c r="U525" i="3"/>
  <c r="V525" i="3"/>
  <c r="N526" i="3"/>
  <c r="S526" i="3"/>
  <c r="U526" i="3"/>
  <c r="V526" i="3"/>
  <c r="N527" i="3"/>
  <c r="P527" i="3" s="1"/>
  <c r="S527" i="3"/>
  <c r="U527" i="3"/>
  <c r="V527" i="3"/>
  <c r="N528" i="3"/>
  <c r="P528" i="3" s="1"/>
  <c r="S528" i="3"/>
  <c r="U528" i="3"/>
  <c r="V528" i="3"/>
  <c r="N529" i="3"/>
  <c r="S529" i="3"/>
  <c r="U529" i="3"/>
  <c r="V529" i="3"/>
  <c r="N530" i="3"/>
  <c r="R530" i="3" s="1"/>
  <c r="S530" i="3"/>
  <c r="U530" i="3"/>
  <c r="V530" i="3"/>
  <c r="N531" i="3"/>
  <c r="P531" i="3" s="1"/>
  <c r="S531" i="3"/>
  <c r="U531" i="3"/>
  <c r="V531" i="3"/>
  <c r="N532" i="3"/>
  <c r="P532" i="3" s="1"/>
  <c r="S532" i="3"/>
  <c r="U532" i="3"/>
  <c r="V532" i="3"/>
  <c r="N533" i="3"/>
  <c r="S533" i="3"/>
  <c r="U533" i="3"/>
  <c r="V533" i="3"/>
  <c r="N534" i="3"/>
  <c r="R534" i="3" s="1"/>
  <c r="S534" i="3"/>
  <c r="U534" i="3"/>
  <c r="V534" i="3"/>
  <c r="N535" i="3"/>
  <c r="P535" i="3" s="1"/>
  <c r="S535" i="3"/>
  <c r="U535" i="3"/>
  <c r="V535" i="3"/>
  <c r="N536" i="3"/>
  <c r="P536" i="3" s="1"/>
  <c r="S536" i="3"/>
  <c r="U536" i="3"/>
  <c r="V536" i="3"/>
  <c r="N537" i="3"/>
  <c r="S537" i="3"/>
  <c r="U537" i="3"/>
  <c r="V537" i="3"/>
  <c r="N538" i="3"/>
  <c r="P538" i="3" s="1"/>
  <c r="S538" i="3"/>
  <c r="U538" i="3"/>
  <c r="V538" i="3"/>
  <c r="N539" i="3"/>
  <c r="P539" i="3" s="1"/>
  <c r="S539" i="3"/>
  <c r="U539" i="3"/>
  <c r="V539" i="3"/>
  <c r="N540" i="3"/>
  <c r="P540" i="3" s="1"/>
  <c r="S540" i="3"/>
  <c r="U540" i="3"/>
  <c r="V540" i="3"/>
  <c r="N541" i="3"/>
  <c r="S541" i="3"/>
  <c r="U541" i="3"/>
  <c r="V541" i="3"/>
  <c r="N542" i="3"/>
  <c r="S542" i="3"/>
  <c r="U542" i="3"/>
  <c r="V542" i="3"/>
  <c r="N543" i="3"/>
  <c r="S543" i="3"/>
  <c r="U543" i="3"/>
  <c r="V543" i="3"/>
  <c r="N544" i="3"/>
  <c r="P544" i="3" s="1"/>
  <c r="S544" i="3"/>
  <c r="U544" i="3"/>
  <c r="V544" i="3"/>
  <c r="N545" i="3"/>
  <c r="S545" i="3"/>
  <c r="U545" i="3"/>
  <c r="V545" i="3"/>
  <c r="N546" i="3"/>
  <c r="P546" i="3" s="1"/>
  <c r="S546" i="3"/>
  <c r="U546" i="3"/>
  <c r="V546" i="3"/>
  <c r="N547" i="3"/>
  <c r="P547" i="3" s="1"/>
  <c r="S547" i="3"/>
  <c r="U547" i="3"/>
  <c r="V547" i="3"/>
  <c r="N548" i="3"/>
  <c r="P548" i="3" s="1"/>
  <c r="S548" i="3"/>
  <c r="U548" i="3"/>
  <c r="V548" i="3"/>
  <c r="N549" i="3"/>
  <c r="S549" i="3"/>
  <c r="U549" i="3"/>
  <c r="V549" i="3"/>
  <c r="N550" i="3"/>
  <c r="R550" i="3" s="1"/>
  <c r="S550" i="3"/>
  <c r="U550" i="3"/>
  <c r="V550" i="3"/>
  <c r="N551" i="3"/>
  <c r="S551" i="3"/>
  <c r="U551" i="3"/>
  <c r="V551" i="3"/>
  <c r="N552" i="3"/>
  <c r="P552" i="3" s="1"/>
  <c r="S552" i="3"/>
  <c r="U552" i="3"/>
  <c r="V552" i="3"/>
  <c r="N553" i="3"/>
  <c r="S553" i="3"/>
  <c r="U553" i="3"/>
  <c r="V553" i="3"/>
  <c r="N554" i="3"/>
  <c r="S554" i="3"/>
  <c r="U554" i="3"/>
  <c r="V554" i="3"/>
  <c r="N555" i="3"/>
  <c r="P555" i="3" s="1"/>
  <c r="S555" i="3"/>
  <c r="U555" i="3"/>
  <c r="V555" i="3"/>
  <c r="N556" i="3"/>
  <c r="P556" i="3" s="1"/>
  <c r="S556" i="3"/>
  <c r="U556" i="3"/>
  <c r="V556" i="3"/>
  <c r="N557" i="3"/>
  <c r="S557" i="3"/>
  <c r="U557" i="3"/>
  <c r="V557" i="3"/>
  <c r="N558" i="3"/>
  <c r="S558" i="3"/>
  <c r="U558" i="3"/>
  <c r="V558" i="3"/>
  <c r="N559" i="3"/>
  <c r="S559" i="3"/>
  <c r="U559" i="3"/>
  <c r="V559" i="3"/>
  <c r="N560" i="3"/>
  <c r="P560" i="3" s="1"/>
  <c r="S560" i="3"/>
  <c r="U560" i="3"/>
  <c r="V560" i="3"/>
  <c r="N561" i="3"/>
  <c r="S561" i="3"/>
  <c r="U561" i="3"/>
  <c r="V561" i="3"/>
  <c r="N562" i="3"/>
  <c r="R562" i="3" s="1"/>
  <c r="S562" i="3"/>
  <c r="U562" i="3"/>
  <c r="V562" i="3"/>
  <c r="N563" i="3"/>
  <c r="P563" i="3" s="1"/>
  <c r="S563" i="3"/>
  <c r="U563" i="3"/>
  <c r="V563" i="3"/>
  <c r="N564" i="3"/>
  <c r="P564" i="3" s="1"/>
  <c r="S564" i="3"/>
  <c r="U564" i="3"/>
  <c r="V564" i="3"/>
  <c r="N565" i="3"/>
  <c r="S565" i="3"/>
  <c r="U565" i="3"/>
  <c r="V565" i="3"/>
  <c r="N566" i="3"/>
  <c r="R566" i="3" s="1"/>
  <c r="S566" i="3"/>
  <c r="U566" i="3"/>
  <c r="V566" i="3"/>
  <c r="N567" i="3"/>
  <c r="S567" i="3"/>
  <c r="U567" i="3"/>
  <c r="V567" i="3"/>
  <c r="N568" i="3"/>
  <c r="P568" i="3" s="1"/>
  <c r="S568" i="3"/>
  <c r="U568" i="3"/>
  <c r="V568" i="3"/>
  <c r="N569" i="3"/>
  <c r="R569" i="3" s="1"/>
  <c r="S569" i="3"/>
  <c r="U569" i="3"/>
  <c r="V569" i="3"/>
  <c r="N570" i="3"/>
  <c r="P570" i="3" s="1"/>
  <c r="S570" i="3"/>
  <c r="U570" i="3"/>
  <c r="V570" i="3"/>
  <c r="N571" i="3"/>
  <c r="S571" i="3"/>
  <c r="U571" i="3"/>
  <c r="V571" i="3"/>
  <c r="N572" i="3"/>
  <c r="S572" i="3"/>
  <c r="U572" i="3"/>
  <c r="V572" i="3"/>
  <c r="N573" i="3"/>
  <c r="R573" i="3" s="1"/>
  <c r="S573" i="3"/>
  <c r="U573" i="3"/>
  <c r="V573" i="3"/>
  <c r="N574" i="3"/>
  <c r="S574" i="3"/>
  <c r="U574" i="3"/>
  <c r="V574" i="3"/>
  <c r="N575" i="3"/>
  <c r="S575" i="3"/>
  <c r="U575" i="3"/>
  <c r="V575" i="3"/>
  <c r="N576" i="3"/>
  <c r="S576" i="3"/>
  <c r="U576" i="3"/>
  <c r="V576" i="3"/>
  <c r="N577" i="3"/>
  <c r="S577" i="3"/>
  <c r="U577" i="3"/>
  <c r="V577" i="3"/>
  <c r="N578" i="3"/>
  <c r="P578" i="3" s="1"/>
  <c r="S578" i="3"/>
  <c r="U578" i="3"/>
  <c r="V578" i="3"/>
  <c r="N579" i="3"/>
  <c r="P579" i="3" s="1"/>
  <c r="S579" i="3"/>
  <c r="U579" i="3"/>
  <c r="V579" i="3"/>
  <c r="N580" i="3"/>
  <c r="S580" i="3"/>
  <c r="U580" i="3"/>
  <c r="V580" i="3"/>
  <c r="N581" i="3"/>
  <c r="S581" i="3"/>
  <c r="U581" i="3"/>
  <c r="V581" i="3"/>
  <c r="N582" i="3"/>
  <c r="S582" i="3"/>
  <c r="U582" i="3"/>
  <c r="V582" i="3"/>
  <c r="N583" i="3"/>
  <c r="S583" i="3"/>
  <c r="U583" i="3"/>
  <c r="V583" i="3"/>
  <c r="N584" i="3"/>
  <c r="S584" i="3"/>
  <c r="U584" i="3"/>
  <c r="V584" i="3"/>
  <c r="N585" i="3"/>
  <c r="R585" i="3" s="1"/>
  <c r="S585" i="3"/>
  <c r="U585" i="3"/>
  <c r="V585" i="3"/>
  <c r="N586" i="3"/>
  <c r="S586" i="3"/>
  <c r="U586" i="3"/>
  <c r="V586" i="3"/>
  <c r="N587" i="3"/>
  <c r="P587" i="3" s="1"/>
  <c r="S587" i="3"/>
  <c r="U587" i="3"/>
  <c r="V587" i="3"/>
  <c r="N588" i="3"/>
  <c r="S588" i="3"/>
  <c r="U588" i="3"/>
  <c r="V588" i="3"/>
  <c r="N589" i="3"/>
  <c r="R589" i="3" s="1"/>
  <c r="S589" i="3"/>
  <c r="U589" i="3"/>
  <c r="V589" i="3"/>
  <c r="N590" i="3"/>
  <c r="S590" i="3"/>
  <c r="U590" i="3"/>
  <c r="V590" i="3"/>
  <c r="N591" i="3"/>
  <c r="S591" i="3"/>
  <c r="U591" i="3"/>
  <c r="V591" i="3"/>
  <c r="N592" i="3"/>
  <c r="S592" i="3"/>
  <c r="U592" i="3"/>
  <c r="V592" i="3"/>
  <c r="N593" i="3"/>
  <c r="S593" i="3"/>
  <c r="U593" i="3"/>
  <c r="V593" i="3"/>
  <c r="N594" i="3"/>
  <c r="S594" i="3"/>
  <c r="U594" i="3"/>
  <c r="V594" i="3"/>
  <c r="N595" i="3"/>
  <c r="P595" i="3" s="1"/>
  <c r="S595" i="3"/>
  <c r="U595" i="3"/>
  <c r="V595" i="3"/>
  <c r="N596" i="3"/>
  <c r="S596" i="3"/>
  <c r="U596" i="3"/>
  <c r="V596" i="3"/>
  <c r="N597" i="3"/>
  <c r="R597" i="3" s="1"/>
  <c r="S597" i="3"/>
  <c r="U597" i="3"/>
  <c r="V597" i="3"/>
  <c r="N598" i="3"/>
  <c r="R598" i="3" s="1"/>
  <c r="S598" i="3"/>
  <c r="U598" i="3"/>
  <c r="V598" i="3"/>
  <c r="N599" i="3"/>
  <c r="S599" i="3"/>
  <c r="U599" i="3"/>
  <c r="V599" i="3"/>
  <c r="N600" i="3"/>
  <c r="S600" i="3"/>
  <c r="U600" i="3"/>
  <c r="V600" i="3"/>
  <c r="N601" i="3"/>
  <c r="R601" i="3" s="1"/>
  <c r="U601" i="3"/>
  <c r="V601" i="3"/>
  <c r="N602" i="3"/>
  <c r="S602" i="3"/>
  <c r="U602" i="3"/>
  <c r="V602" i="3"/>
  <c r="N603" i="3"/>
  <c r="P603" i="3" s="1"/>
  <c r="S603" i="3"/>
  <c r="U603" i="3"/>
  <c r="V603" i="3"/>
  <c r="N604" i="3"/>
  <c r="S604" i="3"/>
  <c r="U604" i="3"/>
  <c r="V604" i="3"/>
  <c r="N605" i="3"/>
  <c r="R605" i="3" s="1"/>
  <c r="S605" i="3"/>
  <c r="U605" i="3"/>
  <c r="V605" i="3"/>
  <c r="N606" i="3"/>
  <c r="S606" i="3"/>
  <c r="U606" i="3"/>
  <c r="V606" i="3"/>
  <c r="N607" i="3"/>
  <c r="P607" i="3" s="1"/>
  <c r="S607" i="3"/>
  <c r="U607" i="3"/>
  <c r="V607" i="3"/>
  <c r="N608" i="3"/>
  <c r="S608" i="3"/>
  <c r="U608" i="3"/>
  <c r="V608" i="3"/>
  <c r="N609" i="3"/>
  <c r="S609" i="3"/>
  <c r="U609" i="3"/>
  <c r="V609" i="3"/>
  <c r="N610" i="3"/>
  <c r="R610" i="3" s="1"/>
  <c r="S610" i="3"/>
  <c r="U610" i="3"/>
  <c r="V610" i="3"/>
  <c r="N611" i="3"/>
  <c r="S611" i="3"/>
  <c r="U611" i="3"/>
  <c r="V611" i="3"/>
  <c r="N612" i="3"/>
  <c r="S612" i="3"/>
  <c r="U612" i="3"/>
  <c r="V612" i="3"/>
  <c r="N613" i="3"/>
  <c r="P613" i="3" s="1"/>
  <c r="S613" i="3"/>
  <c r="U613" i="3"/>
  <c r="V613" i="3"/>
  <c r="N614" i="3"/>
  <c r="S614" i="3"/>
  <c r="U614" i="3"/>
  <c r="V614" i="3"/>
  <c r="N615" i="3"/>
  <c r="P615" i="3" s="1"/>
  <c r="S615" i="3"/>
  <c r="U615" i="3"/>
  <c r="V615" i="3"/>
  <c r="N616" i="3"/>
  <c r="R616" i="3" s="1"/>
  <c r="S616" i="3"/>
  <c r="U616" i="3"/>
  <c r="V616" i="3"/>
  <c r="N617" i="3"/>
  <c r="S617" i="3"/>
  <c r="U617" i="3"/>
  <c r="V617" i="3"/>
  <c r="N618" i="3"/>
  <c r="S618" i="3"/>
  <c r="U618" i="3"/>
  <c r="V618" i="3"/>
  <c r="N619" i="3"/>
  <c r="P619" i="3" s="1"/>
  <c r="S619" i="3"/>
  <c r="U619" i="3"/>
  <c r="V619" i="3"/>
  <c r="N620" i="3"/>
  <c r="S620" i="3"/>
  <c r="U620" i="3"/>
  <c r="V620" i="3"/>
  <c r="N621" i="3"/>
  <c r="R621" i="3" s="1"/>
  <c r="S621" i="3"/>
  <c r="U621" i="3"/>
  <c r="V621" i="3"/>
  <c r="N622" i="3"/>
  <c r="S622" i="3"/>
  <c r="U622" i="3"/>
  <c r="V622" i="3"/>
  <c r="N623" i="3"/>
  <c r="P623" i="3" s="1"/>
  <c r="S623" i="3"/>
  <c r="U623" i="3"/>
  <c r="V623" i="3"/>
  <c r="N624" i="3"/>
  <c r="S624" i="3"/>
  <c r="U624" i="3"/>
  <c r="V624" i="3"/>
  <c r="N625" i="3"/>
  <c r="S625" i="3"/>
  <c r="U625" i="3"/>
  <c r="V625" i="3"/>
  <c r="N626" i="3"/>
  <c r="R626" i="3" s="1"/>
  <c r="S626" i="3"/>
  <c r="U626" i="3"/>
  <c r="V626" i="3"/>
  <c r="N627" i="3"/>
  <c r="S627" i="3"/>
  <c r="U627" i="3"/>
  <c r="V627" i="3"/>
  <c r="N628" i="3"/>
  <c r="S628" i="3"/>
  <c r="U628" i="3"/>
  <c r="V628" i="3"/>
  <c r="N629" i="3"/>
  <c r="P629" i="3" s="1"/>
  <c r="S629" i="3"/>
  <c r="U629" i="3"/>
  <c r="V629" i="3"/>
  <c r="N630" i="3"/>
  <c r="S630" i="3"/>
  <c r="U630" i="3"/>
  <c r="V630" i="3"/>
  <c r="F631" i="3"/>
  <c r="G631" i="3"/>
  <c r="H631" i="3"/>
  <c r="N631" i="3"/>
  <c r="S631" i="3"/>
  <c r="U631" i="3"/>
  <c r="V631" i="3"/>
  <c r="N632" i="3"/>
  <c r="S632" i="3"/>
  <c r="U632" i="3"/>
  <c r="V632" i="3"/>
  <c r="N633" i="3"/>
  <c r="S633" i="3"/>
  <c r="U633" i="3"/>
  <c r="V633" i="3"/>
  <c r="N634" i="3"/>
  <c r="S634" i="3"/>
  <c r="U634" i="3"/>
  <c r="V634" i="3"/>
  <c r="N635" i="3"/>
  <c r="R635" i="3" s="1"/>
  <c r="S635" i="3"/>
  <c r="U635" i="3"/>
  <c r="V635" i="3"/>
  <c r="N636" i="3"/>
  <c r="R636" i="3" s="1"/>
  <c r="S636" i="3"/>
  <c r="U636" i="3"/>
  <c r="V636" i="3"/>
  <c r="N637" i="3"/>
  <c r="S637" i="3"/>
  <c r="U637" i="3"/>
  <c r="V637" i="3"/>
  <c r="N638" i="3"/>
  <c r="P638" i="3" s="1"/>
  <c r="S638" i="3"/>
  <c r="U638" i="3"/>
  <c r="V638" i="3"/>
  <c r="N639" i="3"/>
  <c r="R639" i="3" s="1"/>
  <c r="S639" i="3"/>
  <c r="U639" i="3"/>
  <c r="V639" i="3"/>
  <c r="N640" i="3"/>
  <c r="S640" i="3"/>
  <c r="U640" i="3"/>
  <c r="V640" i="3"/>
  <c r="N641" i="3"/>
  <c r="S641" i="3"/>
  <c r="U641" i="3"/>
  <c r="V641" i="3"/>
  <c r="N642" i="3"/>
  <c r="P642" i="3" s="1"/>
  <c r="S642" i="3"/>
  <c r="U642" i="3"/>
  <c r="V642" i="3"/>
  <c r="N643" i="3"/>
  <c r="S643" i="3"/>
  <c r="U643" i="3"/>
  <c r="V643" i="3"/>
  <c r="N644" i="3"/>
  <c r="R644" i="3" s="1"/>
  <c r="S644" i="3"/>
  <c r="U644" i="3"/>
  <c r="V644" i="3"/>
  <c r="N645" i="3"/>
  <c r="P645" i="3" s="1"/>
  <c r="S645" i="3"/>
  <c r="U645" i="3"/>
  <c r="V645" i="3"/>
  <c r="N646" i="3"/>
  <c r="P646" i="3" s="1"/>
  <c r="S646" i="3"/>
  <c r="U646" i="3"/>
  <c r="V646" i="3"/>
  <c r="N647" i="3"/>
  <c r="S647" i="3"/>
  <c r="U647" i="3"/>
  <c r="V647" i="3"/>
  <c r="N648" i="3"/>
  <c r="P648" i="3" s="1"/>
  <c r="S648" i="3"/>
  <c r="U648" i="3"/>
  <c r="V648" i="3"/>
  <c r="N649" i="3"/>
  <c r="P649" i="3" s="1"/>
  <c r="S649" i="3"/>
  <c r="U649" i="3"/>
  <c r="V649" i="3"/>
  <c r="N650" i="3"/>
  <c r="S650" i="3"/>
  <c r="U650" i="3"/>
  <c r="V650" i="3"/>
  <c r="N651" i="3"/>
  <c r="S651" i="3"/>
  <c r="U651" i="3"/>
  <c r="V651" i="3"/>
  <c r="N652" i="3"/>
  <c r="R652" i="3" s="1"/>
  <c r="S652" i="3"/>
  <c r="U652" i="3"/>
  <c r="V652" i="3"/>
  <c r="N653" i="3"/>
  <c r="P653" i="3" s="1"/>
  <c r="S653" i="3"/>
  <c r="U653" i="3"/>
  <c r="V653" i="3"/>
  <c r="N654" i="3"/>
  <c r="S654" i="3"/>
  <c r="U654" i="3"/>
  <c r="V654" i="3"/>
  <c r="N655" i="3"/>
  <c r="R655" i="3" s="1"/>
  <c r="S655" i="3"/>
  <c r="U655" i="3"/>
  <c r="V655" i="3"/>
  <c r="N656" i="3"/>
  <c r="S656" i="3"/>
  <c r="U656" i="3"/>
  <c r="V656" i="3"/>
  <c r="N657" i="3"/>
  <c r="P657" i="3" s="1"/>
  <c r="S657" i="3"/>
  <c r="U657" i="3"/>
  <c r="V657" i="3"/>
  <c r="N658" i="3"/>
  <c r="P658" i="3" s="1"/>
  <c r="S658" i="3"/>
  <c r="U658" i="3"/>
  <c r="V658" i="3"/>
  <c r="N659" i="3"/>
  <c r="R659" i="3" s="1"/>
  <c r="S659" i="3"/>
  <c r="U659" i="3"/>
  <c r="V659" i="3"/>
  <c r="N660" i="3"/>
  <c r="S660" i="3"/>
  <c r="U660" i="3"/>
  <c r="V660" i="3"/>
  <c r="N661" i="3"/>
  <c r="P661" i="3" s="1"/>
  <c r="S661" i="3"/>
  <c r="U661" i="3"/>
  <c r="V661" i="3"/>
  <c r="N662" i="3"/>
  <c r="P662" i="3" s="1"/>
  <c r="S662" i="3"/>
  <c r="U662" i="3"/>
  <c r="V662" i="3"/>
  <c r="N663" i="3"/>
  <c r="S663" i="3"/>
  <c r="U663" i="3"/>
  <c r="V663" i="3"/>
  <c r="N664" i="3"/>
  <c r="P664" i="3" s="1"/>
  <c r="S664" i="3"/>
  <c r="U664" i="3"/>
  <c r="V664" i="3"/>
  <c r="N665" i="3"/>
  <c r="P665" i="3" s="1"/>
  <c r="S665" i="3"/>
  <c r="U665" i="3"/>
  <c r="V665" i="3"/>
  <c r="N666" i="3"/>
  <c r="S666" i="3"/>
  <c r="U666" i="3"/>
  <c r="V666" i="3"/>
  <c r="N667" i="3"/>
  <c r="R667" i="3" s="1"/>
  <c r="S667" i="3"/>
  <c r="U667" i="3"/>
  <c r="V667" i="3"/>
  <c r="N668" i="3"/>
  <c r="R668" i="3" s="1"/>
  <c r="S668" i="3"/>
  <c r="U668" i="3"/>
  <c r="V668" i="3"/>
  <c r="N669" i="3"/>
  <c r="S669" i="3"/>
  <c r="U669" i="3"/>
  <c r="V669" i="3"/>
  <c r="N670" i="3"/>
  <c r="S670" i="3"/>
  <c r="U670" i="3"/>
  <c r="V670" i="3"/>
  <c r="N671" i="3"/>
  <c r="R671" i="3" s="1"/>
  <c r="S671" i="3"/>
  <c r="U671" i="3"/>
  <c r="V671" i="3"/>
  <c r="N672" i="3"/>
  <c r="S672" i="3"/>
  <c r="U672" i="3"/>
  <c r="V672" i="3"/>
  <c r="N673" i="3"/>
  <c r="P673" i="3" s="1"/>
  <c r="S673" i="3"/>
  <c r="U673" i="3"/>
  <c r="V673" i="3"/>
  <c r="N674" i="3"/>
  <c r="P674" i="3" s="1"/>
  <c r="S674" i="3"/>
  <c r="U674" i="3"/>
  <c r="V674" i="3"/>
  <c r="N675" i="3"/>
  <c r="R675" i="3" s="1"/>
  <c r="S675" i="3"/>
  <c r="U675" i="3"/>
  <c r="V675" i="3"/>
  <c r="N676" i="3"/>
  <c r="R676" i="3" s="1"/>
  <c r="S676" i="3"/>
  <c r="U676" i="3"/>
  <c r="V676" i="3"/>
  <c r="N677" i="3"/>
  <c r="P677" i="3" s="1"/>
  <c r="S677" i="3"/>
  <c r="U677" i="3"/>
  <c r="V677" i="3"/>
  <c r="F678" i="3"/>
  <c r="G678" i="3"/>
  <c r="H678" i="3"/>
  <c r="N678" i="3"/>
  <c r="R678" i="3" s="1"/>
  <c r="S678" i="3"/>
  <c r="U678" i="3"/>
  <c r="V678" i="3"/>
  <c r="N679" i="3"/>
  <c r="S679" i="3"/>
  <c r="U679" i="3"/>
  <c r="V679" i="3"/>
  <c r="N680" i="3"/>
  <c r="R680" i="3" s="1"/>
  <c r="S680" i="3"/>
  <c r="U680" i="3"/>
  <c r="V680" i="3"/>
  <c r="N681" i="3"/>
  <c r="P681" i="3" s="1"/>
  <c r="S681" i="3"/>
  <c r="U681" i="3"/>
  <c r="V681" i="3"/>
  <c r="N682" i="3"/>
  <c r="R682" i="3" s="1"/>
  <c r="S682" i="3"/>
  <c r="U682" i="3"/>
  <c r="V682" i="3"/>
  <c r="N683" i="3"/>
  <c r="S683" i="3"/>
  <c r="U683" i="3"/>
  <c r="V683" i="3"/>
  <c r="N684" i="3"/>
  <c r="P684" i="3" s="1"/>
  <c r="S684" i="3"/>
  <c r="U684" i="3"/>
  <c r="V684" i="3"/>
  <c r="N685" i="3"/>
  <c r="S685" i="3"/>
  <c r="U685" i="3"/>
  <c r="V685" i="3"/>
  <c r="N686" i="3"/>
  <c r="S686" i="3"/>
  <c r="U686" i="3"/>
  <c r="V686" i="3"/>
  <c r="N687" i="3"/>
  <c r="P687" i="3" s="1"/>
  <c r="S687" i="3"/>
  <c r="U687" i="3"/>
  <c r="V687" i="3"/>
  <c r="N688" i="3"/>
  <c r="R688" i="3" s="1"/>
  <c r="S688" i="3"/>
  <c r="U688" i="3"/>
  <c r="V688" i="3"/>
  <c r="N689" i="3"/>
  <c r="S689" i="3"/>
  <c r="U689" i="3"/>
  <c r="V689" i="3"/>
  <c r="N690" i="3"/>
  <c r="S690" i="3"/>
  <c r="U690" i="3"/>
  <c r="V690" i="3"/>
  <c r="N691" i="3"/>
  <c r="P691" i="3" s="1"/>
  <c r="S691" i="3"/>
  <c r="U691" i="3"/>
  <c r="V691" i="3"/>
  <c r="N692" i="3"/>
  <c r="R692" i="3" s="1"/>
  <c r="S692" i="3"/>
  <c r="U692" i="3"/>
  <c r="V692" i="3"/>
  <c r="N693" i="3"/>
  <c r="P693" i="3" s="1"/>
  <c r="S693" i="3"/>
  <c r="U693" i="3"/>
  <c r="V693" i="3"/>
  <c r="N694" i="3"/>
  <c r="R694" i="3" s="1"/>
  <c r="S694" i="3"/>
  <c r="U694" i="3"/>
  <c r="V694" i="3"/>
  <c r="N695" i="3"/>
  <c r="S695" i="3"/>
  <c r="U695" i="3"/>
  <c r="V695" i="3"/>
  <c r="N696" i="3"/>
  <c r="R696" i="3" s="1"/>
  <c r="S696" i="3"/>
  <c r="U696" i="3"/>
  <c r="V696" i="3"/>
  <c r="N697" i="3"/>
  <c r="P697" i="3" s="1"/>
  <c r="S697" i="3"/>
  <c r="U697" i="3"/>
  <c r="V697" i="3"/>
  <c r="N698" i="3"/>
  <c r="R698" i="3" s="1"/>
  <c r="S698" i="3"/>
  <c r="U698" i="3"/>
  <c r="V698" i="3"/>
  <c r="N699" i="3"/>
  <c r="S699" i="3"/>
  <c r="U699" i="3"/>
  <c r="V699" i="3"/>
  <c r="N700" i="3"/>
  <c r="P700" i="3" s="1"/>
  <c r="S700" i="3"/>
  <c r="U700" i="3"/>
  <c r="V700" i="3"/>
  <c r="N701" i="3"/>
  <c r="S701" i="3"/>
  <c r="U701" i="3"/>
  <c r="V701" i="3"/>
  <c r="N702" i="3"/>
  <c r="S702" i="3"/>
  <c r="U702" i="3"/>
  <c r="V702" i="3"/>
  <c r="N703" i="3"/>
  <c r="P703" i="3" s="1"/>
  <c r="S703" i="3"/>
  <c r="U703" i="3"/>
  <c r="V703" i="3"/>
  <c r="N704" i="3"/>
  <c r="P704" i="3" s="1"/>
  <c r="S704" i="3"/>
  <c r="U704" i="3"/>
  <c r="V704" i="3"/>
  <c r="N705" i="3"/>
  <c r="S705" i="3"/>
  <c r="U705" i="3"/>
  <c r="V705" i="3"/>
  <c r="N706" i="3"/>
  <c r="R706" i="3" s="1"/>
  <c r="S706" i="3"/>
  <c r="U706" i="3"/>
  <c r="V706" i="3"/>
  <c r="N707" i="3"/>
  <c r="S707" i="3"/>
  <c r="U707" i="3"/>
  <c r="V707" i="3"/>
  <c r="N708" i="3"/>
  <c r="P708" i="3" s="1"/>
  <c r="S708" i="3"/>
  <c r="U708" i="3"/>
  <c r="V708" i="3"/>
  <c r="N709" i="3"/>
  <c r="P709" i="3" s="1"/>
  <c r="S709" i="3"/>
  <c r="U709" i="3"/>
  <c r="V709" i="3"/>
  <c r="N710" i="3"/>
  <c r="R710" i="3" s="1"/>
  <c r="S710" i="3"/>
  <c r="U710" i="3"/>
  <c r="V710" i="3"/>
  <c r="N711" i="3"/>
  <c r="S711" i="3"/>
  <c r="U711" i="3"/>
  <c r="V711" i="3"/>
  <c r="F712" i="3"/>
  <c r="G712" i="3"/>
  <c r="H712" i="3"/>
  <c r="N712" i="3"/>
  <c r="P712" i="3" s="1"/>
  <c r="S712" i="3"/>
  <c r="U712" i="3"/>
  <c r="V712" i="3"/>
  <c r="N713" i="3"/>
  <c r="R713" i="3" s="1"/>
  <c r="S713" i="3"/>
  <c r="U713" i="3"/>
  <c r="V713" i="3"/>
  <c r="N714" i="3"/>
  <c r="R714" i="3" s="1"/>
  <c r="S714" i="3"/>
  <c r="U714" i="3"/>
  <c r="V714" i="3"/>
  <c r="N715" i="3"/>
  <c r="P715" i="3" s="1"/>
  <c r="S715" i="3"/>
  <c r="U715" i="3"/>
  <c r="V715" i="3"/>
  <c r="N716" i="3"/>
  <c r="P716" i="3" s="1"/>
  <c r="S716" i="3"/>
  <c r="U716" i="3"/>
  <c r="V716" i="3"/>
  <c r="N717" i="3"/>
  <c r="S717" i="3"/>
  <c r="U717" i="3"/>
  <c r="V717" i="3"/>
  <c r="N718" i="3"/>
  <c r="P718" i="3" s="1"/>
  <c r="S718" i="3"/>
  <c r="U718" i="3"/>
  <c r="V718" i="3"/>
  <c r="N719" i="3"/>
  <c r="P719" i="3" s="1"/>
  <c r="S719" i="3"/>
  <c r="U719" i="3"/>
  <c r="V719" i="3"/>
  <c r="N720" i="3"/>
  <c r="S720" i="3"/>
  <c r="U720" i="3"/>
  <c r="V720" i="3"/>
  <c r="N721" i="3"/>
  <c r="R721" i="3" s="1"/>
  <c r="S721" i="3"/>
  <c r="U721" i="3"/>
  <c r="V721" i="3"/>
  <c r="N722" i="3"/>
  <c r="P722" i="3" s="1"/>
  <c r="S722" i="3"/>
  <c r="U722" i="3"/>
  <c r="V722" i="3"/>
  <c r="N723" i="3"/>
  <c r="P723" i="3" s="1"/>
  <c r="S723" i="3"/>
  <c r="U723" i="3"/>
  <c r="V723" i="3"/>
  <c r="N724" i="3"/>
  <c r="P724" i="3" s="1"/>
  <c r="S724" i="3"/>
  <c r="U724" i="3"/>
  <c r="V724" i="3"/>
  <c r="N725" i="3"/>
  <c r="R725" i="3" s="1"/>
  <c r="S725" i="3"/>
  <c r="U725" i="3"/>
  <c r="V725" i="3"/>
  <c r="N726" i="3"/>
  <c r="S726" i="3"/>
  <c r="U726" i="3"/>
  <c r="V726" i="3"/>
  <c r="N727" i="3"/>
  <c r="P727" i="3" s="1"/>
  <c r="S727" i="3"/>
  <c r="U727" i="3"/>
  <c r="V727" i="3"/>
  <c r="N728" i="3"/>
  <c r="P728" i="3" s="1"/>
  <c r="S728" i="3"/>
  <c r="U728" i="3"/>
  <c r="V728" i="3"/>
  <c r="N729" i="3"/>
  <c r="R729" i="3" s="1"/>
  <c r="S729" i="3"/>
  <c r="U729" i="3"/>
  <c r="V729" i="3"/>
  <c r="N730" i="3"/>
  <c r="R730" i="3" s="1"/>
  <c r="S730" i="3"/>
  <c r="U730" i="3"/>
  <c r="V730" i="3"/>
  <c r="N731" i="3"/>
  <c r="P731" i="3" s="1"/>
  <c r="S731" i="3"/>
  <c r="U731" i="3"/>
  <c r="V731" i="3"/>
  <c r="N732" i="3"/>
  <c r="P732" i="3" s="1"/>
  <c r="S732" i="3"/>
  <c r="U732" i="3"/>
  <c r="V732" i="3"/>
  <c r="N733" i="3"/>
  <c r="S733" i="3"/>
  <c r="U733" i="3"/>
  <c r="V733" i="3"/>
  <c r="N734" i="3"/>
  <c r="P734" i="3" s="1"/>
  <c r="S734" i="3"/>
  <c r="U734" i="3"/>
  <c r="V734" i="3"/>
  <c r="N735" i="3"/>
  <c r="P735" i="3" s="1"/>
  <c r="S735" i="3"/>
  <c r="U735" i="3"/>
  <c r="V735" i="3"/>
  <c r="N736" i="3"/>
  <c r="S736" i="3"/>
  <c r="U736" i="3"/>
  <c r="V736" i="3"/>
  <c r="N737" i="3"/>
  <c r="R737" i="3" s="1"/>
  <c r="S737" i="3"/>
  <c r="U737" i="3"/>
  <c r="V737" i="3"/>
  <c r="N738" i="3"/>
  <c r="P738" i="3" s="1"/>
  <c r="S738" i="3"/>
  <c r="U738" i="3"/>
  <c r="V738" i="3"/>
  <c r="N739" i="3"/>
  <c r="P739" i="3" s="1"/>
  <c r="S739" i="3"/>
  <c r="U739" i="3"/>
  <c r="V739" i="3"/>
  <c r="N740" i="3"/>
  <c r="S740" i="3"/>
  <c r="U740" i="3"/>
  <c r="V740" i="3"/>
  <c r="N741" i="3"/>
  <c r="P741" i="3" s="1"/>
  <c r="S741" i="3"/>
  <c r="U741" i="3"/>
  <c r="V741" i="3"/>
  <c r="N742" i="3"/>
  <c r="P742" i="3" s="1"/>
  <c r="S742" i="3"/>
  <c r="U742" i="3"/>
  <c r="V742" i="3"/>
  <c r="N743" i="3"/>
  <c r="R743" i="3" s="1"/>
  <c r="S743" i="3"/>
  <c r="U743" i="3"/>
  <c r="V743" i="3"/>
  <c r="N744" i="3"/>
  <c r="S744" i="3"/>
  <c r="U744" i="3"/>
  <c r="V744" i="3"/>
  <c r="N745" i="3"/>
  <c r="P745" i="3" s="1"/>
  <c r="S745" i="3"/>
  <c r="U745" i="3"/>
  <c r="V745" i="3"/>
  <c r="N746" i="3"/>
  <c r="P746" i="3" s="1"/>
  <c r="S746" i="3"/>
  <c r="U746" i="3"/>
  <c r="V746" i="3"/>
  <c r="N747" i="3"/>
  <c r="R747" i="3" s="1"/>
  <c r="S747" i="3"/>
  <c r="U747" i="3"/>
  <c r="V747" i="3"/>
  <c r="N748" i="3"/>
  <c r="S748" i="3"/>
  <c r="U748" i="3"/>
  <c r="V748" i="3"/>
  <c r="N749" i="3"/>
  <c r="P749" i="3" s="1"/>
  <c r="S749" i="3"/>
  <c r="U749" i="3"/>
  <c r="V749" i="3"/>
  <c r="N750" i="3"/>
  <c r="P750" i="3" s="1"/>
  <c r="S750" i="3"/>
  <c r="U750" i="3"/>
  <c r="V750" i="3"/>
  <c r="N751" i="3"/>
  <c r="R751" i="3" s="1"/>
  <c r="S751" i="3"/>
  <c r="U751" i="3"/>
  <c r="V751" i="3"/>
  <c r="N752" i="3"/>
  <c r="S752" i="3"/>
  <c r="U752" i="3"/>
  <c r="V752" i="3"/>
  <c r="N753" i="3"/>
  <c r="S753" i="3"/>
  <c r="U753" i="3"/>
  <c r="V753" i="3"/>
  <c r="N754" i="3"/>
  <c r="P754" i="3" s="1"/>
  <c r="S754" i="3"/>
  <c r="U754" i="3"/>
  <c r="V754" i="3"/>
  <c r="N755" i="3"/>
  <c r="R755" i="3" s="1"/>
  <c r="S755" i="3"/>
  <c r="U755" i="3"/>
  <c r="V755" i="3"/>
  <c r="N756" i="3"/>
  <c r="S756" i="3"/>
  <c r="U756" i="3"/>
  <c r="V756" i="3"/>
  <c r="N757" i="3"/>
  <c r="P757" i="3" s="1"/>
  <c r="S757" i="3"/>
  <c r="U757" i="3"/>
  <c r="V757" i="3"/>
  <c r="N758" i="3"/>
  <c r="P758" i="3" s="1"/>
  <c r="S758" i="3"/>
  <c r="U758" i="3"/>
  <c r="V758" i="3"/>
  <c r="N759" i="3"/>
  <c r="R759" i="3" s="1"/>
  <c r="S759" i="3"/>
  <c r="U759" i="3"/>
  <c r="V759" i="3"/>
  <c r="N760" i="3"/>
  <c r="S760" i="3"/>
  <c r="U760" i="3"/>
  <c r="V760" i="3"/>
  <c r="N761" i="3"/>
  <c r="P761" i="3" s="1"/>
  <c r="S761" i="3"/>
  <c r="U761" i="3"/>
  <c r="V761" i="3"/>
  <c r="N762" i="3"/>
  <c r="P762" i="3" s="1"/>
  <c r="S762" i="3"/>
  <c r="U762" i="3"/>
  <c r="V762" i="3"/>
  <c r="N763" i="3"/>
  <c r="R763" i="3" s="1"/>
  <c r="S763" i="3"/>
  <c r="U763" i="3"/>
  <c r="V763" i="3"/>
  <c r="N764" i="3"/>
  <c r="S764" i="3"/>
  <c r="U764" i="3"/>
  <c r="V764" i="3"/>
  <c r="N765" i="3"/>
  <c r="P765" i="3" s="1"/>
  <c r="S765" i="3"/>
  <c r="U765" i="3"/>
  <c r="V765" i="3"/>
  <c r="N766" i="3"/>
  <c r="S766" i="3"/>
  <c r="U766" i="3"/>
  <c r="V766" i="3"/>
  <c r="N767" i="3"/>
  <c r="R767" i="3" s="1"/>
  <c r="S767" i="3"/>
  <c r="U767" i="3"/>
  <c r="V767" i="3"/>
  <c r="N768" i="3"/>
  <c r="S768" i="3"/>
  <c r="U768" i="3"/>
  <c r="V768" i="3"/>
  <c r="N769" i="3"/>
  <c r="P769" i="3" s="1"/>
  <c r="S769" i="3"/>
  <c r="U769" i="3"/>
  <c r="V769" i="3"/>
  <c r="N770" i="3"/>
  <c r="P770" i="3" s="1"/>
  <c r="S770" i="3"/>
  <c r="U770" i="3"/>
  <c r="V770" i="3"/>
  <c r="N771" i="3"/>
  <c r="R771" i="3" s="1"/>
  <c r="S771" i="3"/>
  <c r="U771" i="3"/>
  <c r="V771" i="3"/>
  <c r="N772" i="3"/>
  <c r="S772" i="3"/>
  <c r="U772" i="3"/>
  <c r="V772" i="3"/>
  <c r="N773" i="3"/>
  <c r="P773" i="3" s="1"/>
  <c r="S773" i="3"/>
  <c r="U773" i="3"/>
  <c r="V773" i="3"/>
  <c r="N774" i="3"/>
  <c r="P774" i="3" s="1"/>
  <c r="S774" i="3"/>
  <c r="U774" i="3"/>
  <c r="V774" i="3"/>
  <c r="N775" i="3"/>
  <c r="R775" i="3" s="1"/>
  <c r="S775" i="3"/>
  <c r="U775" i="3"/>
  <c r="V775" i="3"/>
  <c r="N776" i="3"/>
  <c r="S776" i="3"/>
  <c r="U776" i="3"/>
  <c r="V776" i="3"/>
  <c r="N777" i="3"/>
  <c r="P777" i="3" s="1"/>
  <c r="S777" i="3"/>
  <c r="U777" i="3"/>
  <c r="V777" i="3"/>
  <c r="N778" i="3"/>
  <c r="P778" i="3" s="1"/>
  <c r="S778" i="3"/>
  <c r="U778" i="3"/>
  <c r="V778" i="3"/>
  <c r="N779" i="3"/>
  <c r="R779" i="3" s="1"/>
  <c r="S779" i="3"/>
  <c r="U779" i="3"/>
  <c r="V779" i="3"/>
  <c r="N780" i="3"/>
  <c r="P780" i="3" s="1"/>
  <c r="S780" i="3"/>
  <c r="U780" i="3"/>
  <c r="V780" i="3"/>
  <c r="N781" i="3"/>
  <c r="P781" i="3" s="1"/>
  <c r="S781" i="3"/>
  <c r="U781" i="3"/>
  <c r="V781" i="3"/>
  <c r="N782" i="3"/>
  <c r="P782" i="3" s="1"/>
  <c r="S782" i="3"/>
  <c r="U782" i="3"/>
  <c r="V782" i="3"/>
  <c r="N783" i="3"/>
  <c r="R783" i="3" s="1"/>
  <c r="S783" i="3"/>
  <c r="U783" i="3"/>
  <c r="V783" i="3"/>
  <c r="N784" i="3"/>
  <c r="P784" i="3" s="1"/>
  <c r="S784" i="3"/>
  <c r="U784" i="3"/>
  <c r="V784" i="3"/>
  <c r="N785" i="3"/>
  <c r="S785" i="3"/>
  <c r="U785" i="3"/>
  <c r="V785" i="3"/>
  <c r="P786" i="3"/>
  <c r="R786" i="3"/>
  <c r="S786" i="3"/>
  <c r="U786" i="3"/>
  <c r="V786" i="3"/>
  <c r="N787" i="3"/>
  <c r="P787" i="3" s="1"/>
  <c r="S787" i="3"/>
  <c r="U787" i="3"/>
  <c r="V787" i="3"/>
  <c r="N788" i="3"/>
  <c r="P788" i="3" s="1"/>
  <c r="S788" i="3"/>
  <c r="U788" i="3"/>
  <c r="V788" i="3"/>
  <c r="N789" i="3"/>
  <c r="P789" i="3" s="1"/>
  <c r="S789" i="3"/>
  <c r="U789" i="3"/>
  <c r="V789" i="3"/>
  <c r="N790" i="3"/>
  <c r="R790" i="3" s="1"/>
  <c r="S790" i="3"/>
  <c r="U790" i="3"/>
  <c r="V790" i="3"/>
  <c r="N791" i="3"/>
  <c r="P791" i="3" s="1"/>
  <c r="S791" i="3"/>
  <c r="U791" i="3"/>
  <c r="V791" i="3"/>
  <c r="N792" i="3"/>
  <c r="P792" i="3" s="1"/>
  <c r="S792" i="3"/>
  <c r="U792" i="3"/>
  <c r="V792" i="3"/>
  <c r="N793" i="3"/>
  <c r="P793" i="3" s="1"/>
  <c r="S793" i="3"/>
  <c r="U793" i="3"/>
  <c r="V793" i="3"/>
  <c r="N794" i="3"/>
  <c r="R794" i="3" s="1"/>
  <c r="S794" i="3"/>
  <c r="U794" i="3"/>
  <c r="V794" i="3"/>
  <c r="N795" i="3"/>
  <c r="P795" i="3" s="1"/>
  <c r="S795" i="3"/>
  <c r="U795" i="3"/>
  <c r="V795" i="3"/>
  <c r="N796" i="3"/>
  <c r="P796" i="3" s="1"/>
  <c r="S796" i="3"/>
  <c r="U796" i="3"/>
  <c r="V796" i="3"/>
  <c r="N797" i="3"/>
  <c r="P797" i="3" s="1"/>
  <c r="S797" i="3"/>
  <c r="U797" i="3"/>
  <c r="V797" i="3"/>
  <c r="N798" i="3"/>
  <c r="R798" i="3" s="1"/>
  <c r="S798" i="3"/>
  <c r="U798" i="3"/>
  <c r="V798" i="3"/>
  <c r="N799" i="3"/>
  <c r="P799" i="3" s="1"/>
  <c r="S799" i="3"/>
  <c r="U799" i="3"/>
  <c r="V799" i="3"/>
  <c r="N800" i="3"/>
  <c r="P800" i="3" s="1"/>
  <c r="S800" i="3"/>
  <c r="U800" i="3"/>
  <c r="V800" i="3"/>
  <c r="N801" i="3"/>
  <c r="P801" i="3" s="1"/>
  <c r="S801" i="3"/>
  <c r="U801" i="3"/>
  <c r="V801" i="3"/>
  <c r="N802" i="3"/>
  <c r="S802" i="3"/>
  <c r="U802" i="3"/>
  <c r="V802" i="3"/>
  <c r="N803" i="3"/>
  <c r="P803" i="3" s="1"/>
  <c r="S803" i="3"/>
  <c r="U803" i="3"/>
  <c r="V803" i="3"/>
  <c r="N804" i="3"/>
  <c r="P804" i="3" s="1"/>
  <c r="S804" i="3"/>
  <c r="U804" i="3"/>
  <c r="V804" i="3"/>
  <c r="N805" i="3"/>
  <c r="R805" i="3" s="1"/>
  <c r="S805" i="3"/>
  <c r="U805" i="3"/>
  <c r="V805" i="3"/>
  <c r="N806" i="3"/>
  <c r="P806" i="3" s="1"/>
  <c r="S806" i="3"/>
  <c r="U806" i="3"/>
  <c r="V806" i="3"/>
  <c r="N807" i="3"/>
  <c r="R807" i="3" s="1"/>
  <c r="S807" i="3"/>
  <c r="U807" i="3"/>
  <c r="V807" i="3"/>
  <c r="N808" i="3"/>
  <c r="P808" i="3" s="1"/>
  <c r="S808" i="3"/>
  <c r="U808" i="3"/>
  <c r="V808" i="3"/>
  <c r="N809" i="3"/>
  <c r="R809" i="3" s="1"/>
  <c r="S809" i="3"/>
  <c r="U809" i="3"/>
  <c r="V809" i="3"/>
  <c r="N810" i="3"/>
  <c r="P810" i="3" s="1"/>
  <c r="S810" i="3"/>
  <c r="U810" i="3"/>
  <c r="V810" i="3"/>
  <c r="N811" i="3"/>
  <c r="R811" i="3" s="1"/>
  <c r="S811" i="3"/>
  <c r="U811" i="3"/>
  <c r="V811" i="3"/>
  <c r="N812" i="3"/>
  <c r="P812" i="3" s="1"/>
  <c r="S812" i="3"/>
  <c r="U812" i="3"/>
  <c r="V812" i="3"/>
  <c r="N813" i="3"/>
  <c r="R813" i="3" s="1"/>
  <c r="S813" i="3"/>
  <c r="U813" i="3"/>
  <c r="V813" i="3"/>
  <c r="N814" i="3"/>
  <c r="P814" i="3" s="1"/>
  <c r="S814" i="3"/>
  <c r="U814" i="3"/>
  <c r="V814" i="3"/>
  <c r="N815" i="3"/>
  <c r="P815" i="3" s="1"/>
  <c r="S815" i="3"/>
  <c r="U815" i="3"/>
  <c r="V815" i="3"/>
  <c r="N816" i="3"/>
  <c r="P816" i="3" s="1"/>
  <c r="S816" i="3"/>
  <c r="U816" i="3"/>
  <c r="V816" i="3"/>
  <c r="N817" i="3"/>
  <c r="R817" i="3" s="1"/>
  <c r="S817" i="3"/>
  <c r="U817" i="3"/>
  <c r="V817" i="3"/>
  <c r="N818" i="3"/>
  <c r="P818" i="3" s="1"/>
  <c r="S818" i="3"/>
  <c r="U818" i="3"/>
  <c r="V818" i="3"/>
  <c r="N819" i="3"/>
  <c r="R819" i="3" s="1"/>
  <c r="S819" i="3"/>
  <c r="U819" i="3"/>
  <c r="V819" i="3"/>
  <c r="N820" i="3"/>
  <c r="P820" i="3" s="1"/>
  <c r="S820" i="3"/>
  <c r="U820" i="3"/>
  <c r="V820" i="3"/>
  <c r="N821" i="3"/>
  <c r="R821" i="3" s="1"/>
  <c r="S821" i="3"/>
  <c r="U821" i="3"/>
  <c r="V821" i="3"/>
  <c r="N822" i="3"/>
  <c r="P822" i="3" s="1"/>
  <c r="S822" i="3"/>
  <c r="U822" i="3"/>
  <c r="V822" i="3"/>
  <c r="N823" i="3"/>
  <c r="P823" i="3" s="1"/>
  <c r="S823" i="3"/>
  <c r="U823" i="3"/>
  <c r="V823" i="3"/>
  <c r="N824" i="3"/>
  <c r="P824" i="3" s="1"/>
  <c r="S824" i="3"/>
  <c r="U824" i="3"/>
  <c r="V824" i="3"/>
  <c r="N825" i="3"/>
  <c r="R825" i="3" s="1"/>
  <c r="S825" i="3"/>
  <c r="U825" i="3"/>
  <c r="V825" i="3"/>
  <c r="N826" i="3"/>
  <c r="P826" i="3" s="1"/>
  <c r="S826" i="3"/>
  <c r="U826" i="3"/>
  <c r="V826" i="3"/>
  <c r="N827" i="3"/>
  <c r="P827" i="3" s="1"/>
  <c r="S827" i="3"/>
  <c r="U827" i="3"/>
  <c r="V827" i="3"/>
  <c r="N828" i="3"/>
  <c r="P828" i="3" s="1"/>
  <c r="S828" i="3"/>
  <c r="U828" i="3"/>
  <c r="V828" i="3"/>
  <c r="N829" i="3"/>
  <c r="R829" i="3" s="1"/>
  <c r="S829" i="3"/>
  <c r="U829" i="3"/>
  <c r="V829" i="3"/>
  <c r="N830" i="3"/>
  <c r="P830" i="3" s="1"/>
  <c r="S830" i="3"/>
  <c r="U830" i="3"/>
  <c r="V830" i="3"/>
  <c r="N831" i="3"/>
  <c r="P831" i="3" s="1"/>
  <c r="S831" i="3"/>
  <c r="U831" i="3"/>
  <c r="V831" i="3"/>
  <c r="N832" i="3"/>
  <c r="S832" i="3"/>
  <c r="U832" i="3"/>
  <c r="V832" i="3"/>
  <c r="N833" i="3"/>
  <c r="R833" i="3" s="1"/>
  <c r="S833" i="3"/>
  <c r="U833" i="3"/>
  <c r="V833" i="3"/>
  <c r="N834" i="3"/>
  <c r="P834" i="3" s="1"/>
  <c r="S834" i="3"/>
  <c r="U834" i="3"/>
  <c r="V834" i="3"/>
  <c r="N835" i="3"/>
  <c r="P835" i="3" s="1"/>
  <c r="S835" i="3"/>
  <c r="U835" i="3"/>
  <c r="V835" i="3"/>
  <c r="N836" i="3"/>
  <c r="P836" i="3" s="1"/>
  <c r="S836" i="3"/>
  <c r="U836" i="3"/>
  <c r="V836" i="3"/>
  <c r="N837" i="3"/>
  <c r="R837" i="3" s="1"/>
  <c r="S837" i="3"/>
  <c r="U837" i="3"/>
  <c r="V837" i="3"/>
  <c r="N838" i="3"/>
  <c r="P838" i="3" s="1"/>
  <c r="S838" i="3"/>
  <c r="U838" i="3"/>
  <c r="V838" i="3"/>
  <c r="N839" i="3"/>
  <c r="P839" i="3" s="1"/>
  <c r="S839" i="3"/>
  <c r="U839" i="3"/>
  <c r="V839" i="3"/>
  <c r="N840" i="3"/>
  <c r="P840" i="3" s="1"/>
  <c r="S840" i="3"/>
  <c r="U840" i="3"/>
  <c r="V840" i="3"/>
  <c r="N841" i="3"/>
  <c r="R841" i="3" s="1"/>
  <c r="S841" i="3"/>
  <c r="U841" i="3"/>
  <c r="V841" i="3"/>
  <c r="N842" i="3"/>
  <c r="P842" i="3" s="1"/>
  <c r="S842" i="3"/>
  <c r="U842" i="3"/>
  <c r="V842" i="3"/>
  <c r="N843" i="3"/>
  <c r="P843" i="3" s="1"/>
  <c r="S843" i="3"/>
  <c r="U843" i="3"/>
  <c r="V843" i="3"/>
  <c r="N844" i="3"/>
  <c r="P844" i="3" s="1"/>
  <c r="S844" i="3"/>
  <c r="U844" i="3"/>
  <c r="V844" i="3"/>
  <c r="N845" i="3"/>
  <c r="R845" i="3" s="1"/>
  <c r="S845" i="3"/>
  <c r="U845" i="3"/>
  <c r="V845" i="3"/>
  <c r="N846" i="3"/>
  <c r="P846" i="3" s="1"/>
  <c r="S846" i="3"/>
  <c r="U846" i="3"/>
  <c r="V846" i="3"/>
  <c r="N847" i="3"/>
  <c r="P847" i="3" s="1"/>
  <c r="S847" i="3"/>
  <c r="U847" i="3"/>
  <c r="V847" i="3"/>
  <c r="N848" i="3"/>
  <c r="S848" i="3"/>
  <c r="U848" i="3"/>
  <c r="V848" i="3"/>
  <c r="N849" i="3"/>
  <c r="R849" i="3" s="1"/>
  <c r="S849" i="3"/>
  <c r="U849" i="3"/>
  <c r="V849" i="3"/>
  <c r="N850" i="3"/>
  <c r="P850" i="3" s="1"/>
  <c r="S850" i="3"/>
  <c r="U850" i="3"/>
  <c r="V850" i="3"/>
  <c r="N851" i="3"/>
  <c r="P851" i="3" s="1"/>
  <c r="S851" i="3"/>
  <c r="U851" i="3"/>
  <c r="V851" i="3"/>
  <c r="N852" i="3"/>
  <c r="P852" i="3" s="1"/>
  <c r="S852" i="3"/>
  <c r="U852" i="3"/>
  <c r="V852" i="3"/>
  <c r="N853" i="3"/>
  <c r="R853" i="3" s="1"/>
  <c r="S853" i="3"/>
  <c r="U853" i="3"/>
  <c r="V853" i="3"/>
  <c r="N854" i="3"/>
  <c r="P854" i="3" s="1"/>
  <c r="S854" i="3"/>
  <c r="U854" i="3"/>
  <c r="V854" i="3"/>
  <c r="N855" i="3"/>
  <c r="P855" i="3" s="1"/>
  <c r="S855" i="3"/>
  <c r="U855" i="3"/>
  <c r="V855" i="3"/>
  <c r="U856" i="3"/>
  <c r="V856" i="3"/>
  <c r="N857" i="3"/>
  <c r="R857" i="3" s="1"/>
  <c r="S857" i="3"/>
  <c r="U857" i="3"/>
  <c r="V857" i="3"/>
  <c r="F858" i="3"/>
  <c r="G858" i="3"/>
  <c r="H858" i="3"/>
  <c r="N858" i="3"/>
  <c r="P858" i="3" s="1"/>
  <c r="S858" i="3"/>
  <c r="U858" i="3"/>
  <c r="V858" i="3"/>
  <c r="N859" i="3"/>
  <c r="P859" i="3" s="1"/>
  <c r="S859" i="3"/>
  <c r="U859" i="3"/>
  <c r="V859" i="3"/>
  <c r="N860" i="3"/>
  <c r="R860" i="3" s="1"/>
  <c r="S860" i="3"/>
  <c r="U860" i="3"/>
  <c r="V860" i="3"/>
  <c r="N861" i="3"/>
  <c r="P861" i="3" s="1"/>
  <c r="S861" i="3"/>
  <c r="U861" i="3"/>
  <c r="V861" i="3"/>
  <c r="N862" i="3"/>
  <c r="P862" i="3" s="1"/>
  <c r="S862" i="3"/>
  <c r="U862" i="3"/>
  <c r="V862" i="3"/>
  <c r="N863" i="3"/>
  <c r="P863" i="3" s="1"/>
  <c r="S863" i="3"/>
  <c r="U863" i="3"/>
  <c r="V863" i="3"/>
  <c r="N864" i="3"/>
  <c r="R864" i="3" s="1"/>
  <c r="S864" i="3"/>
  <c r="U864" i="3"/>
  <c r="V864" i="3"/>
  <c r="N865" i="3"/>
  <c r="P865" i="3" s="1"/>
  <c r="S865" i="3"/>
  <c r="U865" i="3"/>
  <c r="V865" i="3"/>
  <c r="N866" i="3"/>
  <c r="P866" i="3" s="1"/>
  <c r="S866" i="3"/>
  <c r="U866" i="3"/>
  <c r="V866" i="3"/>
  <c r="N867" i="3"/>
  <c r="P867" i="3" s="1"/>
  <c r="S867" i="3"/>
  <c r="U867" i="3"/>
  <c r="V867" i="3"/>
  <c r="N868" i="3"/>
  <c r="R868" i="3" s="1"/>
  <c r="S868" i="3"/>
  <c r="U868" i="3"/>
  <c r="V868" i="3"/>
  <c r="N869" i="3"/>
  <c r="P869" i="3" s="1"/>
  <c r="S869" i="3"/>
  <c r="U869" i="3"/>
  <c r="V869" i="3"/>
  <c r="N870" i="3"/>
  <c r="P870" i="3" s="1"/>
  <c r="S870" i="3"/>
  <c r="U870" i="3"/>
  <c r="V870" i="3"/>
  <c r="N871" i="3"/>
  <c r="P871" i="3" s="1"/>
  <c r="S871" i="3"/>
  <c r="U871" i="3"/>
  <c r="V871" i="3"/>
  <c r="N872" i="3"/>
  <c r="R872" i="3" s="1"/>
  <c r="S872" i="3"/>
  <c r="U872" i="3"/>
  <c r="V872" i="3"/>
  <c r="N873" i="3"/>
  <c r="P873" i="3" s="1"/>
  <c r="S873" i="3"/>
  <c r="U873" i="3"/>
  <c r="V873" i="3"/>
  <c r="N874" i="3"/>
  <c r="P874" i="3" s="1"/>
  <c r="S874" i="3"/>
  <c r="U874" i="3"/>
  <c r="V874" i="3"/>
  <c r="N875" i="3"/>
  <c r="P875" i="3" s="1"/>
  <c r="S875" i="3"/>
  <c r="U875" i="3"/>
  <c r="V875" i="3"/>
  <c r="N876" i="3"/>
  <c r="R876" i="3" s="1"/>
  <c r="S876" i="3"/>
  <c r="U876" i="3"/>
  <c r="V876" i="3"/>
  <c r="N877" i="3"/>
  <c r="P877" i="3" s="1"/>
  <c r="S877" i="3"/>
  <c r="U877" i="3"/>
  <c r="V877" i="3"/>
  <c r="N878" i="3"/>
  <c r="P878" i="3" s="1"/>
  <c r="S878" i="3"/>
  <c r="U878" i="3"/>
  <c r="V878" i="3"/>
  <c r="N879" i="3"/>
  <c r="P879" i="3" s="1"/>
  <c r="S879" i="3"/>
  <c r="U879" i="3"/>
  <c r="V879" i="3"/>
  <c r="N880" i="3"/>
  <c r="R880" i="3" s="1"/>
  <c r="S880" i="3"/>
  <c r="U880" i="3"/>
  <c r="V880" i="3"/>
  <c r="N881" i="3"/>
  <c r="S881" i="3"/>
  <c r="U881" i="3"/>
  <c r="V881" i="3"/>
  <c r="N882" i="3"/>
  <c r="P882" i="3" s="1"/>
  <c r="S882" i="3"/>
  <c r="U882" i="3"/>
  <c r="V882" i="3"/>
  <c r="N883" i="3"/>
  <c r="P883" i="3" s="1"/>
  <c r="S883" i="3"/>
  <c r="U883" i="3"/>
  <c r="V883" i="3"/>
  <c r="N884" i="3"/>
  <c r="R884" i="3" s="1"/>
  <c r="S884" i="3"/>
  <c r="U884" i="3"/>
  <c r="V884" i="3"/>
  <c r="N885" i="3"/>
  <c r="P885" i="3" s="1"/>
  <c r="S885" i="3"/>
  <c r="U885" i="3"/>
  <c r="V885" i="3"/>
  <c r="N886" i="3"/>
  <c r="P886" i="3" s="1"/>
  <c r="S886" i="3"/>
  <c r="U886" i="3"/>
  <c r="V886" i="3"/>
  <c r="N887" i="3"/>
  <c r="P887" i="3" s="1"/>
  <c r="S887" i="3"/>
  <c r="U887" i="3"/>
  <c r="V887" i="3"/>
  <c r="N888" i="3"/>
  <c r="R888" i="3" s="1"/>
  <c r="S888" i="3"/>
  <c r="U888" i="3"/>
  <c r="V888" i="3"/>
  <c r="N889" i="3"/>
  <c r="P889" i="3" s="1"/>
  <c r="S889" i="3"/>
  <c r="U889" i="3"/>
  <c r="V889" i="3"/>
  <c r="N890" i="3"/>
  <c r="P890" i="3" s="1"/>
  <c r="S890" i="3"/>
  <c r="U890" i="3"/>
  <c r="V890" i="3"/>
  <c r="N891" i="3"/>
  <c r="P891" i="3" s="1"/>
  <c r="S891" i="3"/>
  <c r="U891" i="3"/>
  <c r="V891" i="3"/>
  <c r="N892" i="3"/>
  <c r="R892" i="3" s="1"/>
  <c r="S892" i="3"/>
  <c r="U892" i="3"/>
  <c r="V892" i="3"/>
  <c r="N893" i="3"/>
  <c r="P893" i="3" s="1"/>
  <c r="S893" i="3"/>
  <c r="U893" i="3"/>
  <c r="V893" i="3"/>
  <c r="N894" i="3"/>
  <c r="P894" i="3" s="1"/>
  <c r="S894" i="3"/>
  <c r="U894" i="3"/>
  <c r="V894" i="3"/>
  <c r="N895" i="3"/>
  <c r="P895" i="3" s="1"/>
  <c r="S895" i="3"/>
  <c r="U895" i="3"/>
  <c r="V895" i="3"/>
  <c r="N896" i="3"/>
  <c r="R896" i="3" s="1"/>
  <c r="S896" i="3"/>
  <c r="U896" i="3"/>
  <c r="V896" i="3"/>
  <c r="N897" i="3"/>
  <c r="P897" i="3" s="1"/>
  <c r="S897" i="3"/>
  <c r="U897" i="3"/>
  <c r="V897" i="3"/>
  <c r="N898" i="3"/>
  <c r="P898" i="3" s="1"/>
  <c r="S898" i="3"/>
  <c r="U898" i="3"/>
  <c r="V898" i="3"/>
  <c r="N899" i="3"/>
  <c r="P899" i="3" s="1"/>
  <c r="S899" i="3"/>
  <c r="U899" i="3"/>
  <c r="V899" i="3"/>
  <c r="N900" i="3"/>
  <c r="R900" i="3" s="1"/>
  <c r="S900" i="3"/>
  <c r="U900" i="3"/>
  <c r="V900" i="3"/>
  <c r="N901" i="3"/>
  <c r="P901" i="3" s="1"/>
  <c r="S901" i="3"/>
  <c r="U901" i="3"/>
  <c r="V901" i="3"/>
  <c r="N902" i="3"/>
  <c r="P902" i="3" s="1"/>
  <c r="S902" i="3"/>
  <c r="U902" i="3"/>
  <c r="V902" i="3"/>
  <c r="N903" i="3"/>
  <c r="P903" i="3" s="1"/>
  <c r="S903" i="3"/>
  <c r="U903" i="3"/>
  <c r="V903" i="3"/>
  <c r="N904" i="3"/>
  <c r="S904" i="3"/>
  <c r="U904" i="3"/>
  <c r="V904" i="3"/>
  <c r="N905" i="3"/>
  <c r="P905" i="3" s="1"/>
  <c r="S905" i="3"/>
  <c r="U905" i="3"/>
  <c r="V905" i="3"/>
  <c r="N906" i="3"/>
  <c r="R906" i="3" s="1"/>
  <c r="S906" i="3"/>
  <c r="U906" i="3"/>
  <c r="V906" i="3"/>
  <c r="N907" i="3"/>
  <c r="P907" i="3" s="1"/>
  <c r="S907" i="3"/>
  <c r="U907" i="3"/>
  <c r="V907" i="3"/>
  <c r="N908" i="3"/>
  <c r="R908" i="3" s="1"/>
  <c r="S908" i="3"/>
  <c r="U908" i="3"/>
  <c r="V908" i="3"/>
  <c r="N909" i="3"/>
  <c r="S909" i="3"/>
  <c r="U909" i="3"/>
  <c r="V909" i="3"/>
  <c r="N910" i="3"/>
  <c r="P910" i="3" s="1"/>
  <c r="S910" i="3"/>
  <c r="U910" i="3"/>
  <c r="V910" i="3"/>
  <c r="N911" i="3"/>
  <c r="P911" i="3" s="1"/>
  <c r="S911" i="3"/>
  <c r="U911" i="3"/>
  <c r="V911" i="3"/>
  <c r="N912" i="3"/>
  <c r="R912" i="3" s="1"/>
  <c r="S912" i="3"/>
  <c r="U912" i="3"/>
  <c r="V912" i="3"/>
  <c r="N913" i="3"/>
  <c r="P913" i="3" s="1"/>
  <c r="S913" i="3"/>
  <c r="U913" i="3"/>
  <c r="V913" i="3"/>
  <c r="V914" i="3"/>
  <c r="N915" i="3"/>
  <c r="R915" i="3" s="1"/>
  <c r="S915" i="3"/>
  <c r="U915" i="3"/>
  <c r="V915" i="3"/>
  <c r="N916" i="3"/>
  <c r="P916" i="3" s="1"/>
  <c r="S916" i="3"/>
  <c r="U916" i="3"/>
  <c r="V916" i="3"/>
  <c r="N917" i="3"/>
  <c r="S917" i="3"/>
  <c r="U917" i="3"/>
  <c r="V917" i="3"/>
  <c r="N918" i="3"/>
  <c r="S918" i="3"/>
  <c r="U918" i="3"/>
  <c r="V918" i="3"/>
  <c r="N919" i="3"/>
  <c r="R919" i="3" s="1"/>
  <c r="S919" i="3"/>
  <c r="U919" i="3"/>
  <c r="V919" i="3"/>
  <c r="N920" i="3"/>
  <c r="P920" i="3" s="1"/>
  <c r="S920" i="3"/>
  <c r="U920" i="3"/>
  <c r="V920" i="3"/>
  <c r="N921" i="3"/>
  <c r="P921" i="3" s="1"/>
  <c r="S921" i="3"/>
  <c r="U921" i="3"/>
  <c r="V921" i="3"/>
  <c r="N922" i="3"/>
  <c r="P922" i="3" s="1"/>
  <c r="S922" i="3"/>
  <c r="U922" i="3"/>
  <c r="V922" i="3"/>
  <c r="N923" i="3"/>
  <c r="R923" i="3" s="1"/>
  <c r="S923" i="3"/>
  <c r="U923" i="3"/>
  <c r="V923" i="3"/>
  <c r="N924" i="3"/>
  <c r="P924" i="3" s="1"/>
  <c r="S924" i="3"/>
  <c r="U924" i="3"/>
  <c r="V924" i="3"/>
  <c r="N925" i="3"/>
  <c r="P925" i="3" s="1"/>
  <c r="S925" i="3"/>
  <c r="U925" i="3"/>
  <c r="V925" i="3"/>
  <c r="N926" i="3"/>
  <c r="P926" i="3" s="1"/>
  <c r="S926" i="3"/>
  <c r="U926" i="3"/>
  <c r="V926" i="3"/>
  <c r="N927" i="3"/>
  <c r="R927" i="3" s="1"/>
  <c r="S927" i="3"/>
  <c r="U927" i="3"/>
  <c r="V927" i="3"/>
  <c r="N928" i="3"/>
  <c r="P928" i="3" s="1"/>
  <c r="S928" i="3"/>
  <c r="U928" i="3"/>
  <c r="V928" i="3"/>
  <c r="N929" i="3"/>
  <c r="P929" i="3" s="1"/>
  <c r="S929" i="3"/>
  <c r="U929" i="3"/>
  <c r="V929" i="3"/>
  <c r="N930" i="3"/>
  <c r="P930" i="3" s="1"/>
  <c r="S930" i="3"/>
  <c r="U930" i="3"/>
  <c r="V930" i="3"/>
  <c r="N931" i="3"/>
  <c r="S931" i="3"/>
  <c r="U931" i="3"/>
  <c r="V931" i="3"/>
  <c r="N932" i="3"/>
  <c r="P932" i="3" s="1"/>
  <c r="S932" i="3"/>
  <c r="U932" i="3"/>
  <c r="V932" i="3"/>
  <c r="N933" i="3"/>
  <c r="R933" i="3" s="1"/>
  <c r="S933" i="3"/>
  <c r="U933" i="3"/>
  <c r="V933" i="3"/>
  <c r="N934" i="3"/>
  <c r="P934" i="3" s="1"/>
  <c r="S934" i="3"/>
  <c r="U934" i="3"/>
  <c r="V934" i="3"/>
  <c r="N935" i="3"/>
  <c r="R935" i="3" s="1"/>
  <c r="S935" i="3"/>
  <c r="U935" i="3"/>
  <c r="V935" i="3"/>
  <c r="N936" i="3"/>
  <c r="S936" i="3"/>
  <c r="U936" i="3"/>
  <c r="V936" i="3"/>
  <c r="F937" i="3"/>
  <c r="G937" i="3"/>
  <c r="H937" i="3"/>
  <c r="N937" i="3"/>
  <c r="P937" i="3" s="1"/>
  <c r="S937" i="3"/>
  <c r="U937" i="3"/>
  <c r="V937" i="3"/>
  <c r="N938" i="3"/>
  <c r="R938" i="3" s="1"/>
  <c r="S938" i="3"/>
  <c r="U938" i="3"/>
  <c r="V938" i="3"/>
  <c r="N939" i="3"/>
  <c r="P939" i="3" s="1"/>
  <c r="S939" i="3"/>
  <c r="U939" i="3"/>
  <c r="V939" i="3"/>
  <c r="N940" i="3"/>
  <c r="S940" i="3"/>
  <c r="U940" i="3"/>
  <c r="N941" i="3"/>
  <c r="P941" i="3" s="1"/>
  <c r="S941" i="3"/>
  <c r="U941" i="3"/>
  <c r="V941" i="3"/>
  <c r="N942" i="3"/>
  <c r="R942" i="3" s="1"/>
  <c r="S942" i="3"/>
  <c r="U942" i="3"/>
  <c r="V942" i="3"/>
  <c r="N943" i="3"/>
  <c r="P943" i="3" s="1"/>
  <c r="S943" i="3"/>
  <c r="U943" i="3"/>
  <c r="V943" i="3"/>
  <c r="N944" i="3"/>
  <c r="S944" i="3"/>
  <c r="U944" i="3"/>
  <c r="V944" i="3"/>
  <c r="N945" i="3"/>
  <c r="P945" i="3" s="1"/>
  <c r="S945" i="3"/>
  <c r="U945" i="3"/>
  <c r="V945" i="3"/>
  <c r="N946" i="3"/>
  <c r="R946" i="3" s="1"/>
  <c r="S946" i="3"/>
  <c r="U946" i="3"/>
  <c r="V946" i="3"/>
  <c r="N947" i="3"/>
  <c r="P947" i="3" s="1"/>
  <c r="S947" i="3"/>
  <c r="U947" i="3"/>
  <c r="V947" i="3"/>
  <c r="N948" i="3"/>
  <c r="P948" i="3" s="1"/>
  <c r="S948" i="3"/>
  <c r="U948" i="3"/>
  <c r="V948" i="3"/>
  <c r="N949" i="3"/>
  <c r="P949" i="3" s="1"/>
  <c r="S949" i="3"/>
  <c r="U949" i="3"/>
  <c r="V949" i="3"/>
  <c r="N950" i="3"/>
  <c r="R950" i="3" s="1"/>
  <c r="S950" i="3"/>
  <c r="U950" i="3"/>
  <c r="V950" i="3"/>
  <c r="N951" i="3"/>
  <c r="P951" i="3" s="1"/>
  <c r="S951" i="3"/>
  <c r="U951" i="3"/>
  <c r="V951" i="3"/>
  <c r="N952" i="3"/>
  <c r="S952" i="3"/>
  <c r="U952" i="3"/>
  <c r="V952" i="3"/>
  <c r="N953" i="3"/>
  <c r="P953" i="3" s="1"/>
  <c r="S953" i="3"/>
  <c r="U953" i="3"/>
  <c r="V953" i="3"/>
  <c r="N954" i="3"/>
  <c r="R954" i="3" s="1"/>
  <c r="S954" i="3"/>
  <c r="U954" i="3"/>
  <c r="V954" i="3"/>
  <c r="N955" i="3"/>
  <c r="S955" i="3"/>
  <c r="U955" i="3"/>
  <c r="V955" i="3"/>
  <c r="N956" i="3"/>
  <c r="R956" i="3" s="1"/>
  <c r="S956" i="3"/>
  <c r="U956" i="3"/>
  <c r="V956" i="3"/>
  <c r="N957" i="3"/>
  <c r="P957" i="3" s="1"/>
  <c r="S957" i="3"/>
  <c r="U957" i="3"/>
  <c r="V957" i="3"/>
  <c r="N958" i="3"/>
  <c r="R958" i="3" s="1"/>
  <c r="S958" i="3"/>
  <c r="U958" i="3"/>
  <c r="V958" i="3"/>
  <c r="N959" i="3"/>
  <c r="P959" i="3" s="1"/>
  <c r="S959" i="3"/>
  <c r="U959" i="3"/>
  <c r="V959" i="3"/>
  <c r="N960" i="3"/>
  <c r="R960" i="3" s="1"/>
  <c r="S960" i="3"/>
  <c r="U960" i="3"/>
  <c r="V960" i="3"/>
  <c r="N961" i="3"/>
  <c r="P961" i="3" s="1"/>
  <c r="S961" i="3"/>
  <c r="U961" i="3"/>
  <c r="V961" i="3"/>
  <c r="N962" i="3"/>
  <c r="R962" i="3" s="1"/>
  <c r="S962" i="3"/>
  <c r="U962" i="3"/>
  <c r="V962" i="3"/>
  <c r="N963" i="3"/>
  <c r="P963" i="3" s="1"/>
  <c r="S963" i="3"/>
  <c r="U963" i="3"/>
  <c r="V963" i="3"/>
  <c r="N964" i="3"/>
  <c r="P964" i="3" s="1"/>
  <c r="S964" i="3"/>
  <c r="U964" i="3"/>
  <c r="V964" i="3"/>
  <c r="N965" i="3"/>
  <c r="S965" i="3"/>
  <c r="U965" i="3"/>
  <c r="V965" i="3"/>
  <c r="N966" i="3"/>
  <c r="R966" i="3" s="1"/>
  <c r="S966" i="3"/>
  <c r="U966" i="3"/>
  <c r="V966" i="3"/>
  <c r="N967" i="3"/>
  <c r="P967" i="3" s="1"/>
  <c r="S967" i="3"/>
  <c r="U967" i="3"/>
  <c r="V967" i="3"/>
  <c r="N968" i="3"/>
  <c r="P968" i="3" s="1"/>
  <c r="S968" i="3"/>
  <c r="U968" i="3"/>
  <c r="V968" i="3"/>
  <c r="N969" i="3"/>
  <c r="P969" i="3" s="1"/>
  <c r="S969" i="3"/>
  <c r="U969" i="3"/>
  <c r="V969" i="3"/>
  <c r="N970" i="3"/>
  <c r="R970" i="3" s="1"/>
  <c r="S970" i="3"/>
  <c r="U970" i="3"/>
  <c r="V970" i="3"/>
  <c r="N971" i="3"/>
  <c r="R971" i="3" s="1"/>
  <c r="S971" i="3"/>
  <c r="U971" i="3"/>
  <c r="AE1559" i="4"/>
  <c r="N972" i="3"/>
  <c r="P972" i="3" s="1"/>
  <c r="S972" i="3"/>
  <c r="U972" i="3"/>
  <c r="N973" i="3"/>
  <c r="P973" i="3" s="1"/>
  <c r="S973" i="3"/>
  <c r="U973" i="3"/>
  <c r="V973" i="3"/>
  <c r="N974" i="3"/>
  <c r="R974" i="3" s="1"/>
  <c r="S974" i="3"/>
  <c r="U974" i="3"/>
  <c r="V974" i="3"/>
  <c r="N975" i="3"/>
  <c r="P975" i="3" s="1"/>
  <c r="S975" i="3"/>
  <c r="U975" i="3"/>
  <c r="V975" i="3"/>
  <c r="N976" i="3"/>
  <c r="P976" i="3" s="1"/>
  <c r="S976" i="3"/>
  <c r="U976" i="3"/>
  <c r="V976" i="3"/>
  <c r="N977" i="3"/>
  <c r="P977" i="3" s="1"/>
  <c r="S977" i="3"/>
  <c r="U977" i="3"/>
  <c r="V977" i="3"/>
  <c r="N978" i="3"/>
  <c r="R978" i="3" s="1"/>
  <c r="S978" i="3"/>
  <c r="U978" i="3"/>
  <c r="V978" i="3"/>
  <c r="N979" i="3"/>
  <c r="P979" i="3" s="1"/>
  <c r="S979" i="3"/>
  <c r="U979" i="3"/>
  <c r="V979" i="3"/>
  <c r="N980" i="3"/>
  <c r="S980" i="3"/>
  <c r="U980" i="3"/>
  <c r="V980" i="3"/>
  <c r="N981" i="3"/>
  <c r="S981" i="3"/>
  <c r="U981" i="3"/>
  <c r="V981" i="3"/>
  <c r="N982" i="3"/>
  <c r="R982" i="3" s="1"/>
  <c r="S982" i="3"/>
  <c r="U982" i="3"/>
  <c r="V982" i="3"/>
  <c r="N983" i="3"/>
  <c r="P983" i="3" s="1"/>
  <c r="S983" i="3"/>
  <c r="U983" i="3"/>
  <c r="N984" i="3"/>
  <c r="P984" i="3" s="1"/>
  <c r="S984" i="3"/>
  <c r="U984" i="3"/>
  <c r="N985" i="3"/>
  <c r="P985" i="3" s="1"/>
  <c r="S985" i="3"/>
  <c r="U985" i="3"/>
  <c r="N986" i="3"/>
  <c r="R986" i="3" s="1"/>
  <c r="S986" i="3"/>
  <c r="U986" i="3"/>
  <c r="AE1555" i="4"/>
  <c r="N987" i="3"/>
  <c r="P987" i="3" s="1"/>
  <c r="S987" i="3"/>
  <c r="U987" i="3"/>
  <c r="N988" i="3"/>
  <c r="P988" i="3" s="1"/>
  <c r="S988" i="3"/>
  <c r="U988" i="3"/>
  <c r="V988" i="3"/>
  <c r="N989" i="3"/>
  <c r="P989" i="3" s="1"/>
  <c r="S989" i="3"/>
  <c r="U989" i="3"/>
  <c r="V989" i="3"/>
  <c r="N990" i="3"/>
  <c r="R990" i="3" s="1"/>
  <c r="S990" i="3"/>
  <c r="U990" i="3"/>
  <c r="V990" i="3"/>
  <c r="N991" i="3"/>
  <c r="P991" i="3" s="1"/>
  <c r="S991" i="3"/>
  <c r="U991" i="3"/>
  <c r="V991" i="3"/>
  <c r="N992" i="3"/>
  <c r="P992" i="3" s="1"/>
  <c r="S992" i="3"/>
  <c r="U992" i="3"/>
  <c r="V992" i="3"/>
  <c r="N993" i="3"/>
  <c r="P993" i="3" s="1"/>
  <c r="S993" i="3"/>
  <c r="U993" i="3"/>
  <c r="V993" i="3"/>
  <c r="N994" i="3"/>
  <c r="S994" i="3"/>
  <c r="U994" i="3"/>
  <c r="AE1572" i="4"/>
  <c r="N995" i="3"/>
  <c r="P995" i="3" s="1"/>
  <c r="S995" i="3"/>
  <c r="U995" i="3"/>
  <c r="AE1573" i="4"/>
  <c r="N996" i="3"/>
  <c r="R996" i="3" s="1"/>
  <c r="S996" i="3"/>
  <c r="U996" i="3"/>
  <c r="AE1584" i="4"/>
  <c r="N997" i="3"/>
  <c r="P997" i="3" s="1"/>
  <c r="S997" i="3"/>
  <c r="U997" i="3"/>
  <c r="V997" i="3"/>
  <c r="N998" i="3"/>
  <c r="R998" i="3" s="1"/>
  <c r="S998" i="3"/>
  <c r="U998" i="3"/>
  <c r="V998" i="3"/>
  <c r="N999" i="3"/>
  <c r="S999" i="3"/>
  <c r="U999" i="3"/>
  <c r="V999" i="3"/>
  <c r="N1000" i="3"/>
  <c r="P1000" i="3" s="1"/>
  <c r="S1000" i="3"/>
  <c r="U1000" i="3"/>
  <c r="AE1537" i="4"/>
  <c r="N1001" i="3"/>
  <c r="P1001" i="3" s="1"/>
  <c r="S1001" i="3"/>
  <c r="U1001" i="3"/>
  <c r="N1002" i="3"/>
  <c r="R1002" i="3" s="1"/>
  <c r="S1002" i="3"/>
  <c r="U1002" i="3"/>
  <c r="V1002" i="3"/>
  <c r="N1003" i="3"/>
  <c r="P1003" i="3" s="1"/>
  <c r="S1003" i="3"/>
  <c r="U1003" i="3"/>
  <c r="V1003" i="3"/>
  <c r="N1004" i="3"/>
  <c r="S1004" i="3"/>
  <c r="U1004" i="3"/>
  <c r="N1005" i="3"/>
  <c r="P1005" i="3" s="1"/>
  <c r="S1005" i="3"/>
  <c r="U1005" i="3"/>
  <c r="V1005" i="3"/>
  <c r="N1006" i="3"/>
  <c r="R1006" i="3" s="1"/>
  <c r="S1006" i="3"/>
  <c r="U1006" i="3"/>
  <c r="V1006" i="3"/>
  <c r="N1007" i="3"/>
  <c r="P1007" i="3" s="1"/>
  <c r="S1007" i="3"/>
  <c r="U1007" i="3"/>
  <c r="V1007" i="3"/>
  <c r="N1008" i="3"/>
  <c r="S1008" i="3"/>
  <c r="U1008" i="3"/>
  <c r="V1008" i="3"/>
  <c r="N1009" i="3"/>
  <c r="P1009" i="3" s="1"/>
  <c r="S1009" i="3"/>
  <c r="U1009" i="3"/>
  <c r="V1009" i="3"/>
  <c r="N1010" i="3"/>
  <c r="R1010" i="3" s="1"/>
  <c r="S1010" i="3"/>
  <c r="U1010" i="3"/>
  <c r="V1010" i="3"/>
  <c r="N1011" i="3"/>
  <c r="P1011" i="3" s="1"/>
  <c r="S1011" i="3"/>
  <c r="U1011" i="3"/>
  <c r="V1011" i="3"/>
  <c r="N1012" i="3"/>
  <c r="S1012" i="3"/>
  <c r="U1012" i="3"/>
  <c r="V1012" i="3"/>
  <c r="N1013" i="3"/>
  <c r="P1013" i="3" s="1"/>
  <c r="S1013" i="3"/>
  <c r="U1013" i="3"/>
  <c r="V1013" i="3"/>
  <c r="N1014" i="3"/>
  <c r="P1014" i="3" s="1"/>
  <c r="S1014" i="3"/>
  <c r="U1014" i="3"/>
  <c r="N1015" i="3"/>
  <c r="P1015" i="3" s="1"/>
  <c r="S1015" i="3"/>
  <c r="U1015" i="3"/>
  <c r="N1016" i="3"/>
  <c r="P1016" i="3" s="1"/>
  <c r="S1016" i="3"/>
  <c r="U1016" i="3"/>
  <c r="AE1598" i="4"/>
  <c r="N1017" i="3"/>
  <c r="P1017" i="3" s="1"/>
  <c r="S1017" i="3"/>
  <c r="U1017" i="3"/>
  <c r="N1018" i="3"/>
  <c r="S1018" i="3"/>
  <c r="U1018" i="3"/>
  <c r="N1019" i="3"/>
  <c r="P1019" i="3" s="1"/>
  <c r="S1019" i="3"/>
  <c r="U1019" i="3"/>
  <c r="V1019" i="3"/>
  <c r="N1020" i="3"/>
  <c r="P1020" i="3" s="1"/>
  <c r="S1020" i="3"/>
  <c r="U1020" i="3"/>
  <c r="AE1583" i="4"/>
  <c r="N1021" i="3"/>
  <c r="R1021" i="3" s="1"/>
  <c r="S1021" i="3"/>
  <c r="U1021" i="3"/>
  <c r="AE1596" i="4"/>
  <c r="N1022" i="3"/>
  <c r="S1022" i="3"/>
  <c r="U1022" i="3"/>
  <c r="N1023" i="3"/>
  <c r="P1023" i="3" s="1"/>
  <c r="S1023" i="3"/>
  <c r="U1023" i="3"/>
  <c r="N1024" i="3"/>
  <c r="P1024" i="3" s="1"/>
  <c r="S1024" i="3"/>
  <c r="U1024" i="3"/>
  <c r="N1025" i="3"/>
  <c r="P1025" i="3" s="1"/>
  <c r="S1025" i="3"/>
  <c r="U1025" i="3"/>
  <c r="V1025" i="3"/>
  <c r="N1026" i="3"/>
  <c r="S1026" i="3"/>
  <c r="U1026" i="3"/>
  <c r="V1026" i="3"/>
  <c r="N1027" i="3"/>
  <c r="P1027" i="3" s="1"/>
  <c r="S1027" i="3"/>
  <c r="U1027" i="3"/>
  <c r="V1027" i="3"/>
  <c r="F1028" i="3"/>
  <c r="G1028" i="3"/>
  <c r="H1028" i="3"/>
  <c r="N1028" i="3"/>
  <c r="P1028" i="3" s="1"/>
  <c r="S1028" i="3"/>
  <c r="U1028" i="3"/>
  <c r="N1029" i="3"/>
  <c r="S1029" i="3"/>
  <c r="U1029" i="3"/>
  <c r="V1029" i="3"/>
  <c r="N1030" i="3"/>
  <c r="P1030" i="3" s="1"/>
  <c r="S1030" i="3"/>
  <c r="U1030" i="3"/>
  <c r="V1030" i="3"/>
  <c r="N1031" i="3"/>
  <c r="P1031" i="3" s="1"/>
  <c r="S1031" i="3"/>
  <c r="U1031" i="3"/>
  <c r="AE1595" i="4"/>
  <c r="N1032" i="3"/>
  <c r="R1032" i="3" s="1"/>
  <c r="S1032" i="3"/>
  <c r="U1032" i="3"/>
  <c r="AE1570" i="4"/>
  <c r="N1033" i="3"/>
  <c r="P1033" i="3" s="1"/>
  <c r="S1033" i="3"/>
  <c r="U1033" i="3"/>
  <c r="V1033" i="3"/>
  <c r="F1034" i="3"/>
  <c r="G1034" i="3"/>
  <c r="H1034" i="3"/>
  <c r="N1034" i="3"/>
  <c r="P1034" i="3" s="1"/>
  <c r="S1034" i="3"/>
  <c r="U1034" i="3"/>
  <c r="AE1580" i="4"/>
  <c r="N1035" i="3"/>
  <c r="R1035" i="3" s="1"/>
  <c r="S1035" i="3"/>
  <c r="U1035" i="3"/>
  <c r="N1036" i="3"/>
  <c r="P1036" i="3" s="1"/>
  <c r="S1036" i="3"/>
  <c r="U1036" i="3"/>
  <c r="N1037" i="3"/>
  <c r="P1037" i="3" s="1"/>
  <c r="S1037" i="3"/>
  <c r="U1037" i="3"/>
  <c r="N1038" i="3"/>
  <c r="P1038" i="3" s="1"/>
  <c r="S1038" i="3"/>
  <c r="U1038" i="3"/>
  <c r="N1039" i="3"/>
  <c r="S1039" i="3"/>
  <c r="U1039" i="3"/>
  <c r="V1039" i="3"/>
  <c r="N1040" i="3"/>
  <c r="S1040" i="3"/>
  <c r="U1040" i="3"/>
  <c r="N1041" i="3"/>
  <c r="P1041" i="3" s="1"/>
  <c r="S1041" i="3"/>
  <c r="U1041" i="3"/>
  <c r="N1042" i="3"/>
  <c r="P1042" i="3" s="1"/>
  <c r="S1042" i="3"/>
  <c r="U1042" i="3"/>
  <c r="AE1601" i="4"/>
  <c r="N1043" i="3"/>
  <c r="R1043" i="3" s="1"/>
  <c r="S1043" i="3"/>
  <c r="U1043" i="3"/>
  <c r="V1043" i="3"/>
  <c r="N1044" i="3"/>
  <c r="P1044" i="3" s="1"/>
  <c r="S1044" i="3"/>
  <c r="U1044" i="3"/>
  <c r="N1045" i="3"/>
  <c r="P1045" i="3" s="1"/>
  <c r="S1045" i="3"/>
  <c r="U1045" i="3"/>
  <c r="N1046" i="3"/>
  <c r="P1046" i="3" s="1"/>
  <c r="S1046" i="3"/>
  <c r="U1046" i="3"/>
  <c r="V1046" i="3"/>
  <c r="N1047" i="3"/>
  <c r="P1047" i="3" s="1"/>
  <c r="S1047" i="3"/>
  <c r="U1047" i="3"/>
  <c r="V1047" i="3"/>
  <c r="N1048" i="3"/>
  <c r="S1048" i="3"/>
  <c r="U1048" i="3"/>
  <c r="V1048" i="3"/>
  <c r="N1049" i="3"/>
  <c r="R1049" i="3" s="1"/>
  <c r="S1049" i="3"/>
  <c r="U1049" i="3"/>
  <c r="N1050" i="3"/>
  <c r="S1050" i="3"/>
  <c r="U1050" i="3"/>
  <c r="V1050" i="3"/>
  <c r="N1051" i="3"/>
  <c r="P1051" i="3" s="1"/>
  <c r="S1051" i="3"/>
  <c r="U1051" i="3"/>
  <c r="V1051" i="3"/>
  <c r="N1052" i="3"/>
  <c r="P1052" i="3" s="1"/>
  <c r="S1052" i="3"/>
  <c r="U1052" i="3"/>
  <c r="N1053" i="3"/>
  <c r="P1053" i="3" s="1"/>
  <c r="S1053" i="3"/>
  <c r="U1053" i="3"/>
  <c r="N1054" i="3"/>
  <c r="P1054" i="3" s="1"/>
  <c r="S1054" i="3"/>
  <c r="U1054" i="3"/>
  <c r="N1055" i="3"/>
  <c r="P1055" i="3" s="1"/>
  <c r="S1055" i="3"/>
  <c r="U1055" i="3"/>
  <c r="AE1628" i="4"/>
  <c r="N1056" i="3"/>
  <c r="R1056" i="3" s="1"/>
  <c r="S1056" i="3"/>
  <c r="U1056" i="3"/>
  <c r="V1056" i="3"/>
  <c r="N1057" i="3"/>
  <c r="P1057" i="3" s="1"/>
  <c r="S1057" i="3"/>
  <c r="U1057" i="3"/>
  <c r="V1057" i="3"/>
  <c r="N1058" i="3"/>
  <c r="P1058" i="3" s="1"/>
  <c r="S1058" i="3"/>
  <c r="U1058" i="3"/>
  <c r="N1059" i="3"/>
  <c r="P1059" i="3" s="1"/>
  <c r="S1059" i="3"/>
  <c r="U1059" i="3"/>
  <c r="V1059" i="3"/>
  <c r="N1060" i="3"/>
  <c r="P1060" i="3" s="1"/>
  <c r="S1060" i="3"/>
  <c r="U1060" i="3"/>
  <c r="V1060" i="3"/>
  <c r="N1061" i="3"/>
  <c r="P1061" i="3" s="1"/>
  <c r="S1061" i="3"/>
  <c r="U1061" i="3"/>
  <c r="N1062" i="3"/>
  <c r="P1062" i="3" s="1"/>
  <c r="S1062" i="3"/>
  <c r="U1062" i="3"/>
  <c r="N1063" i="3"/>
  <c r="P1063" i="3" s="1"/>
  <c r="S1063" i="3"/>
  <c r="U1063" i="3"/>
  <c r="N1064" i="3"/>
  <c r="R1064" i="3" s="1"/>
  <c r="S1064" i="3"/>
  <c r="U1064" i="3"/>
  <c r="AE1604" i="4"/>
  <c r="N1065" i="3"/>
  <c r="P1065" i="3" s="1"/>
  <c r="S1065" i="3"/>
  <c r="U1065" i="3"/>
  <c r="N1066" i="3"/>
  <c r="P1066" i="3" s="1"/>
  <c r="S1066" i="3"/>
  <c r="U1066" i="3"/>
  <c r="V1066" i="3"/>
  <c r="N1067" i="3"/>
  <c r="P1067" i="3" s="1"/>
  <c r="S1067" i="3"/>
  <c r="U1067" i="3"/>
  <c r="V1067" i="3"/>
  <c r="N1068" i="3"/>
  <c r="P1068" i="3" s="1"/>
  <c r="S1068" i="3"/>
  <c r="U1068" i="3"/>
  <c r="N1069" i="3"/>
  <c r="P1069" i="3" s="1"/>
  <c r="S1069" i="3"/>
  <c r="U1069" i="3"/>
  <c r="N1070" i="3"/>
  <c r="P1070" i="3" s="1"/>
  <c r="S1070" i="3"/>
  <c r="U1070" i="3"/>
  <c r="N1071" i="3"/>
  <c r="P1071" i="3" s="1"/>
  <c r="S1071" i="3"/>
  <c r="U1071" i="3"/>
  <c r="N1072" i="3"/>
  <c r="P1072" i="3" s="1"/>
  <c r="S1072" i="3"/>
  <c r="U1072" i="3"/>
  <c r="N1073" i="3"/>
  <c r="S1073" i="3"/>
  <c r="U1073" i="3"/>
  <c r="N1074" i="3"/>
  <c r="P1074" i="3" s="1"/>
  <c r="S1074" i="3"/>
  <c r="U1074" i="3"/>
  <c r="N1075" i="3"/>
  <c r="P1075" i="3" s="1"/>
  <c r="S1075" i="3"/>
  <c r="U1075" i="3"/>
  <c r="N1076" i="3"/>
  <c r="P1076" i="3" s="1"/>
  <c r="S1076" i="3"/>
  <c r="U1076" i="3"/>
  <c r="N1077" i="3"/>
  <c r="P1077" i="3" s="1"/>
  <c r="S1077" i="3"/>
  <c r="U1077" i="3"/>
  <c r="N1078" i="3"/>
  <c r="P1078" i="3" s="1"/>
  <c r="S1078" i="3"/>
  <c r="U1078" i="3"/>
  <c r="AE1791" i="4"/>
  <c r="N1079" i="3"/>
  <c r="P1079" i="3" s="1"/>
  <c r="S1079" i="3"/>
  <c r="U1079" i="3"/>
  <c r="N1080" i="3"/>
  <c r="P1080" i="3" s="1"/>
  <c r="S1080" i="3"/>
  <c r="U1080" i="3"/>
  <c r="N1081" i="3"/>
  <c r="P1081" i="3" s="1"/>
  <c r="S1081" i="3"/>
  <c r="U1081" i="3"/>
  <c r="N1082" i="3"/>
  <c r="P1082" i="3" s="1"/>
  <c r="S1082" i="3"/>
  <c r="U1082" i="3"/>
  <c r="N1083" i="3"/>
  <c r="P1083" i="3" s="1"/>
  <c r="S1083" i="3"/>
  <c r="U1083" i="3"/>
  <c r="F1084" i="3"/>
  <c r="G1084" i="3"/>
  <c r="H1084" i="3"/>
  <c r="N1084" i="3"/>
  <c r="P1084" i="3" s="1"/>
  <c r="S1084" i="3"/>
  <c r="U1084" i="3"/>
  <c r="N1085" i="3"/>
  <c r="P1085" i="3" s="1"/>
  <c r="S1085" i="3"/>
  <c r="U1085" i="3"/>
  <c r="V1085" i="3"/>
  <c r="N1086" i="3"/>
  <c r="P1086" i="3" s="1"/>
  <c r="S1086" i="3"/>
  <c r="U1086" i="3"/>
  <c r="V1086" i="3"/>
  <c r="N1087" i="3"/>
  <c r="P1087" i="3" s="1"/>
  <c r="S1087" i="3"/>
  <c r="U1087" i="3"/>
  <c r="N1088" i="3"/>
  <c r="P1088" i="3" s="1"/>
  <c r="S1088" i="3"/>
  <c r="U1088" i="3"/>
  <c r="N1089" i="3"/>
  <c r="P1089" i="3" s="1"/>
  <c r="S1089" i="3"/>
  <c r="U1089" i="3"/>
  <c r="AE1640" i="4"/>
  <c r="N1090" i="3"/>
  <c r="S1090" i="3"/>
  <c r="U1090" i="3"/>
  <c r="N1091" i="3"/>
  <c r="P1091" i="3" s="1"/>
  <c r="S1091" i="3"/>
  <c r="U1091" i="3"/>
  <c r="AE1734" i="4"/>
  <c r="N1097" i="3"/>
  <c r="P1097" i="3" s="1"/>
  <c r="S1097" i="3"/>
  <c r="U1097" i="3"/>
  <c r="AE1735" i="4"/>
  <c r="AE1736" i="4"/>
  <c r="N1099" i="3"/>
  <c r="P1099" i="3" s="1"/>
  <c r="S1099" i="3"/>
  <c r="U1099" i="3"/>
  <c r="AE1737" i="4"/>
  <c r="AE1738" i="4"/>
  <c r="N1101" i="3"/>
  <c r="P1101" i="3" s="1"/>
  <c r="S1101" i="3"/>
  <c r="U1101" i="3"/>
  <c r="AE1764" i="4"/>
  <c r="N1102" i="3"/>
  <c r="P1102" i="3" s="1"/>
  <c r="S1102" i="3"/>
  <c r="U1102" i="3"/>
  <c r="N1103" i="3"/>
  <c r="S1103" i="3"/>
  <c r="U1103" i="3"/>
  <c r="V1103" i="3"/>
  <c r="N1104" i="3"/>
  <c r="P1104" i="3" s="1"/>
  <c r="S1104" i="3"/>
  <c r="U1104" i="3"/>
  <c r="N1107" i="3"/>
  <c r="P1107" i="3" s="1"/>
  <c r="S1107" i="3"/>
  <c r="U1107" i="3"/>
  <c r="AE1689" i="4"/>
  <c r="N1108" i="3"/>
  <c r="P1108" i="3" s="1"/>
  <c r="S1108" i="3"/>
  <c r="U1108" i="3"/>
  <c r="N1109" i="3"/>
  <c r="P1109" i="3" s="1"/>
  <c r="S1109" i="3"/>
  <c r="U1109" i="3"/>
  <c r="AE1692" i="4"/>
  <c r="S1111" i="3"/>
  <c r="U1111" i="3"/>
  <c r="AE1693" i="4"/>
  <c r="AE1687" i="4"/>
  <c r="N1113" i="3"/>
  <c r="P1113" i="3" s="1"/>
  <c r="S1113" i="3"/>
  <c r="U1113" i="3"/>
  <c r="AE1686" i="4"/>
  <c r="N1114" i="3"/>
  <c r="P1114" i="3" s="1"/>
  <c r="S1114" i="3"/>
  <c r="U1114" i="3"/>
  <c r="AE1700" i="4"/>
  <c r="N1115" i="3"/>
  <c r="P1115" i="3" s="1"/>
  <c r="S1115" i="3"/>
  <c r="U1115" i="3"/>
  <c r="AE1701" i="4"/>
  <c r="N1116" i="3"/>
  <c r="P1116" i="3" s="1"/>
  <c r="S1116" i="3"/>
  <c r="U1116" i="3"/>
  <c r="V1116" i="3"/>
  <c r="N1117" i="3"/>
  <c r="P1117" i="3" s="1"/>
  <c r="S1117" i="3"/>
  <c r="U1117" i="3"/>
  <c r="V1117" i="3"/>
  <c r="N1118" i="3"/>
  <c r="P1118" i="3" s="1"/>
  <c r="S1118" i="3"/>
  <c r="U1118" i="3"/>
  <c r="AE1698" i="4"/>
  <c r="N1119" i="3"/>
  <c r="P1119" i="3" s="1"/>
  <c r="S1119" i="3"/>
  <c r="U1119" i="3"/>
  <c r="AE1710" i="4"/>
  <c r="N1120" i="3"/>
  <c r="P1120" i="3" s="1"/>
  <c r="S1120" i="3"/>
  <c r="U1120" i="3"/>
  <c r="V1120" i="3"/>
  <c r="Q36" i="7" l="1"/>
  <c r="P659" i="3"/>
  <c r="R1014" i="3"/>
  <c r="R796" i="3"/>
  <c r="R399" i="3"/>
  <c r="R968" i="3"/>
  <c r="R724" i="3"/>
  <c r="P636" i="3"/>
  <c r="P626" i="3"/>
  <c r="P573" i="3"/>
  <c r="R314" i="3"/>
  <c r="R1060" i="3"/>
  <c r="P534" i="3"/>
  <c r="P214" i="3"/>
  <c r="R1044" i="3"/>
  <c r="R984" i="3"/>
  <c r="P675" i="3"/>
  <c r="P345" i="3"/>
  <c r="R330" i="3"/>
  <c r="R272" i="3"/>
  <c r="V1089" i="3"/>
  <c r="R180" i="3"/>
  <c r="R1080" i="3"/>
  <c r="R1065" i="3"/>
  <c r="R839" i="3"/>
  <c r="R774" i="3"/>
  <c r="P598" i="3"/>
  <c r="R461" i="3"/>
  <c r="P1064" i="3"/>
  <c r="P1043" i="3"/>
  <c r="P960" i="3"/>
  <c r="P819" i="3"/>
  <c r="R648" i="3"/>
  <c r="P589" i="3"/>
  <c r="P518" i="3"/>
  <c r="P426" i="3"/>
  <c r="P356" i="3"/>
  <c r="R306" i="3"/>
  <c r="R167" i="3"/>
  <c r="R163" i="3"/>
  <c r="P208" i="3"/>
  <c r="R1052" i="3"/>
  <c r="P946" i="3"/>
  <c r="P811" i="3"/>
  <c r="R761" i="3"/>
  <c r="P667" i="3"/>
  <c r="R613" i="3"/>
  <c r="P481" i="3"/>
  <c r="R433" i="3"/>
  <c r="R380" i="3"/>
  <c r="R240" i="3"/>
  <c r="R191" i="3"/>
  <c r="V1031" i="3"/>
  <c r="R878" i="3"/>
  <c r="R498" i="3"/>
  <c r="P453" i="3"/>
  <c r="R285" i="3"/>
  <c r="R1076" i="3"/>
  <c r="P1056" i="3"/>
  <c r="R1036" i="3"/>
  <c r="R1033" i="3"/>
  <c r="R987" i="3"/>
  <c r="P971" i="3"/>
  <c r="P956" i="3"/>
  <c r="R921" i="3"/>
  <c r="R891" i="3"/>
  <c r="R843" i="3"/>
  <c r="R816" i="3"/>
  <c r="R777" i="3"/>
  <c r="R745" i="3"/>
  <c r="P597" i="3"/>
  <c r="P566" i="3"/>
  <c r="P485" i="3"/>
  <c r="P438" i="3"/>
  <c r="R411" i="3"/>
  <c r="R388" i="3"/>
  <c r="R357" i="3"/>
  <c r="P229" i="3"/>
  <c r="R221" i="3"/>
  <c r="P212" i="3"/>
  <c r="R186" i="3"/>
  <c r="P162" i="3"/>
  <c r="V1102" i="3"/>
  <c r="AE1691" i="4"/>
  <c r="P1010" i="3"/>
  <c r="R976" i="3"/>
  <c r="R948" i="3"/>
  <c r="P906" i="3"/>
  <c r="R882" i="3"/>
  <c r="R858" i="3"/>
  <c r="R827" i="3"/>
  <c r="P794" i="3"/>
  <c r="R664" i="3"/>
  <c r="R646" i="3"/>
  <c r="P610" i="3"/>
  <c r="R579" i="3"/>
  <c r="P550" i="3"/>
  <c r="R500" i="3"/>
  <c r="P443" i="3"/>
  <c r="P406" i="3"/>
  <c r="R346" i="3"/>
  <c r="R310" i="3"/>
  <c r="R243" i="3"/>
  <c r="R202" i="3"/>
  <c r="P175" i="3"/>
  <c r="V1095" i="3"/>
  <c r="AE1733" i="4"/>
  <c r="V1079" i="3"/>
  <c r="AE1725" i="4"/>
  <c r="R367" i="3"/>
  <c r="P367" i="3"/>
  <c r="V1058" i="3"/>
  <c r="AE1627" i="4"/>
  <c r="P1039" i="3"/>
  <c r="R1039" i="3"/>
  <c r="P1012" i="3"/>
  <c r="R1012" i="3"/>
  <c r="P848" i="3"/>
  <c r="R848" i="3"/>
  <c r="P785" i="3"/>
  <c r="R785" i="3"/>
  <c r="P753" i="3"/>
  <c r="R753" i="3"/>
  <c r="P632" i="3"/>
  <c r="R632" i="3"/>
  <c r="R602" i="3"/>
  <c r="P602" i="3"/>
  <c r="R495" i="3"/>
  <c r="P495" i="3"/>
  <c r="R439" i="3"/>
  <c r="P439" i="3"/>
  <c r="R392" i="3"/>
  <c r="P392" i="3"/>
  <c r="R361" i="3"/>
  <c r="P361" i="3"/>
  <c r="P236" i="3"/>
  <c r="R236" i="3"/>
  <c r="V1104" i="3"/>
  <c r="AE1670" i="4"/>
  <c r="V1094" i="3"/>
  <c r="AE1645" i="4"/>
  <c r="P881" i="3"/>
  <c r="R881" i="3"/>
  <c r="R690" i="3"/>
  <c r="P690" i="3"/>
  <c r="R630" i="3"/>
  <c r="P630" i="3"/>
  <c r="R574" i="3"/>
  <c r="P574" i="3"/>
  <c r="R334" i="3"/>
  <c r="P334" i="3"/>
  <c r="P234" i="3"/>
  <c r="R234" i="3"/>
  <c r="R1119" i="3"/>
  <c r="V1109" i="3"/>
  <c r="AE1673" i="4"/>
  <c r="V1108" i="3"/>
  <c r="AE1674" i="4"/>
  <c r="V1106" i="3"/>
  <c r="AE1690" i="4"/>
  <c r="R1090" i="3"/>
  <c r="P1090" i="3"/>
  <c r="R1083" i="3"/>
  <c r="V1075" i="3"/>
  <c r="AE1657" i="4"/>
  <c r="V1074" i="3"/>
  <c r="AE1652" i="4"/>
  <c r="V1073" i="3"/>
  <c r="AE1658" i="4"/>
  <c r="V1072" i="3"/>
  <c r="AE1664" i="4"/>
  <c r="V1071" i="3"/>
  <c r="AE1638" i="4"/>
  <c r="V1070" i="3"/>
  <c r="AE1661" i="4"/>
  <c r="V1069" i="3"/>
  <c r="AE1651" i="4"/>
  <c r="V1065" i="3"/>
  <c r="AE1636" i="4"/>
  <c r="P1050" i="3"/>
  <c r="R1050" i="3"/>
  <c r="R1047" i="3"/>
  <c r="V1041" i="3"/>
  <c r="AE1616" i="4"/>
  <c r="V1040" i="3"/>
  <c r="AE1649" i="4"/>
  <c r="V1038" i="3"/>
  <c r="AE1617" i="4"/>
  <c r="V1037" i="3"/>
  <c r="AE1614" i="4"/>
  <c r="V1036" i="3"/>
  <c r="AE1615" i="4"/>
  <c r="P1022" i="3"/>
  <c r="R1022" i="3"/>
  <c r="P1021" i="3"/>
  <c r="P981" i="3"/>
  <c r="R981" i="3"/>
  <c r="P933" i="3"/>
  <c r="R886" i="3"/>
  <c r="R802" i="3"/>
  <c r="P802" i="3"/>
  <c r="P740" i="3"/>
  <c r="R740" i="3"/>
  <c r="P669" i="3"/>
  <c r="R669" i="3"/>
  <c r="R651" i="3"/>
  <c r="P651" i="3"/>
  <c r="R614" i="3"/>
  <c r="P614" i="3"/>
  <c r="R594" i="3"/>
  <c r="P594" i="3"/>
  <c r="P466" i="3"/>
  <c r="R466" i="3"/>
  <c r="R264" i="3"/>
  <c r="P264" i="3"/>
  <c r="R227" i="3"/>
  <c r="P227" i="3"/>
  <c r="P918" i="3"/>
  <c r="R918" i="3"/>
  <c r="P766" i="3"/>
  <c r="R766" i="3"/>
  <c r="R660" i="3"/>
  <c r="P660" i="3"/>
  <c r="R643" i="3"/>
  <c r="P643" i="3"/>
  <c r="R542" i="3"/>
  <c r="P542" i="3"/>
  <c r="R428" i="3"/>
  <c r="P428" i="3"/>
  <c r="P260" i="3"/>
  <c r="R260" i="3"/>
  <c r="R218" i="3"/>
  <c r="P218" i="3"/>
  <c r="P194" i="3"/>
  <c r="R194" i="3"/>
  <c r="V1093" i="3"/>
  <c r="AE1644" i="4"/>
  <c r="P1073" i="3"/>
  <c r="R1073" i="3"/>
  <c r="R1114" i="3"/>
  <c r="P1103" i="3"/>
  <c r="R1103" i="3"/>
  <c r="V1091" i="3"/>
  <c r="AE1642" i="4"/>
  <c r="V1090" i="3"/>
  <c r="AE1641" i="4"/>
  <c r="V1083" i="3"/>
  <c r="AE1662" i="4"/>
  <c r="V1049" i="3"/>
  <c r="AE1631" i="4"/>
  <c r="P996" i="3"/>
  <c r="R951" i="3"/>
  <c r="R897" i="3"/>
  <c r="P832" i="3"/>
  <c r="R832" i="3"/>
  <c r="P707" i="3"/>
  <c r="R707" i="3"/>
  <c r="R582" i="3"/>
  <c r="P582" i="3"/>
  <c r="R510" i="3"/>
  <c r="P510" i="3"/>
  <c r="R408" i="3"/>
  <c r="P408" i="3"/>
  <c r="P313" i="3"/>
  <c r="R313" i="3"/>
  <c r="P248" i="3"/>
  <c r="R248" i="3"/>
  <c r="V1044" i="3"/>
  <c r="AE1613" i="4"/>
  <c r="V1035" i="3"/>
  <c r="AE1618" i="4"/>
  <c r="R1028" i="3"/>
  <c r="R1025" i="3"/>
  <c r="R822" i="3"/>
  <c r="R578" i="3"/>
  <c r="R570" i="3"/>
  <c r="R546" i="3"/>
  <c r="R538" i="3"/>
  <c r="R514" i="3"/>
  <c r="R506" i="3"/>
  <c r="R368" i="3"/>
  <c r="V1084" i="3"/>
  <c r="AE1681" i="4"/>
  <c r="AE1667" i="4"/>
  <c r="AE1668" i="4"/>
  <c r="V1082" i="3"/>
  <c r="AE1659" i="4"/>
  <c r="V1081" i="3"/>
  <c r="AE1663" i="4"/>
  <c r="V1080" i="3"/>
  <c r="AE1660" i="4"/>
  <c r="V1105" i="3"/>
  <c r="AE1671" i="4"/>
  <c r="V1092" i="3"/>
  <c r="AE1643" i="4"/>
  <c r="V1078" i="3"/>
  <c r="V1077" i="3"/>
  <c r="AE1647" i="4"/>
  <c r="V1063" i="3"/>
  <c r="AE1635" i="4"/>
  <c r="V1062" i="3"/>
  <c r="AE1634" i="4"/>
  <c r="V1061" i="3"/>
  <c r="AE1632" i="4"/>
  <c r="V1055" i="3"/>
  <c r="V1054" i="3"/>
  <c r="AE1630" i="4"/>
  <c r="V1053" i="3"/>
  <c r="AE1633" i="4"/>
  <c r="V1052" i="3"/>
  <c r="AE1629" i="4"/>
  <c r="R851" i="3"/>
  <c r="R835" i="3"/>
  <c r="P807" i="3"/>
  <c r="R758" i="3"/>
  <c r="R742" i="3"/>
  <c r="R709" i="3"/>
  <c r="R693" i="3"/>
  <c r="R662" i="3"/>
  <c r="P652" i="3"/>
  <c r="P644" i="3"/>
  <c r="P635" i="3"/>
  <c r="R615" i="3"/>
  <c r="R595" i="3"/>
  <c r="R587" i="3"/>
  <c r="P562" i="3"/>
  <c r="P530" i="3"/>
  <c r="R497" i="3"/>
  <c r="P472" i="3"/>
  <c r="R457" i="3"/>
  <c r="P445" i="3"/>
  <c r="R396" i="3"/>
  <c r="R384" i="3"/>
  <c r="R362" i="3"/>
  <c r="P353" i="3"/>
  <c r="R341" i="3"/>
  <c r="R338" i="3"/>
  <c r="R327" i="3"/>
  <c r="R302" i="3"/>
  <c r="R299" i="3"/>
  <c r="P283" i="3"/>
  <c r="R199" i="3"/>
  <c r="V1088" i="3"/>
  <c r="AE1683" i="4"/>
  <c r="V1087" i="3"/>
  <c r="AE1688" i="4"/>
  <c r="V995" i="3"/>
  <c r="P349" i="3"/>
  <c r="R349" i="3"/>
  <c r="R277" i="3"/>
  <c r="P277" i="3"/>
  <c r="R210" i="3"/>
  <c r="P210" i="3"/>
  <c r="R183" i="3"/>
  <c r="P183" i="3"/>
  <c r="P168" i="3"/>
  <c r="R168" i="3"/>
  <c r="V1118" i="3"/>
  <c r="V1112" i="3"/>
  <c r="R590" i="3"/>
  <c r="P590" i="3"/>
  <c r="P571" i="3"/>
  <c r="R571" i="3"/>
  <c r="R488" i="3"/>
  <c r="P488" i="3"/>
  <c r="P377" i="3"/>
  <c r="R377" i="3"/>
  <c r="P372" i="3"/>
  <c r="R372" i="3"/>
  <c r="P318" i="3"/>
  <c r="R318" i="3"/>
  <c r="R266" i="3"/>
  <c r="P266" i="3"/>
  <c r="R223" i="3"/>
  <c r="P223" i="3"/>
  <c r="P206" i="3"/>
  <c r="R206" i="3"/>
  <c r="V1018" i="3"/>
  <c r="AE1594" i="4"/>
  <c r="V972" i="3"/>
  <c r="AE1582" i="4"/>
  <c r="V940" i="3"/>
  <c r="AE1577" i="4"/>
  <c r="R581" i="3"/>
  <c r="P581" i="3"/>
  <c r="R558" i="3"/>
  <c r="P558" i="3"/>
  <c r="P522" i="3"/>
  <c r="R522" i="3"/>
  <c r="V1110" i="3"/>
  <c r="V1098" i="3"/>
  <c r="V1064" i="3"/>
  <c r="V1045" i="3"/>
  <c r="AE1602" i="4"/>
  <c r="V1042" i="3"/>
  <c r="V1028" i="3"/>
  <c r="AE1579" i="4"/>
  <c r="AE1578" i="4"/>
  <c r="V1021" i="3"/>
  <c r="V1004" i="3"/>
  <c r="AE1593" i="4"/>
  <c r="V996" i="3"/>
  <c r="V994" i="3"/>
  <c r="V986" i="3"/>
  <c r="V985" i="3"/>
  <c r="AE1554" i="4"/>
  <c r="V984" i="3"/>
  <c r="AE1553" i="4"/>
  <c r="V1115" i="3"/>
  <c r="V1114" i="3"/>
  <c r="V1111" i="3"/>
  <c r="V1076" i="3"/>
  <c r="AE1605" i="4"/>
  <c r="V1034" i="3"/>
  <c r="V1016" i="3"/>
  <c r="V1015" i="3"/>
  <c r="AE1592" i="4"/>
  <c r="V1014" i="3"/>
  <c r="AE1599" i="4"/>
  <c r="V1001" i="3"/>
  <c r="AE1538" i="4"/>
  <c r="V983" i="3"/>
  <c r="AE1552" i="4"/>
  <c r="V971" i="3"/>
  <c r="R870" i="3"/>
  <c r="R866" i="3"/>
  <c r="R838" i="3"/>
  <c r="R788" i="3"/>
  <c r="R677" i="3"/>
  <c r="R661" i="3"/>
  <c r="R645" i="3"/>
  <c r="R618" i="3"/>
  <c r="P618" i="3"/>
  <c r="P416" i="3"/>
  <c r="R416" i="3"/>
  <c r="P321" i="3"/>
  <c r="R321" i="3"/>
  <c r="P305" i="3"/>
  <c r="R305" i="3"/>
  <c r="P251" i="3"/>
  <c r="R251" i="3"/>
  <c r="R231" i="3"/>
  <c r="P231" i="3"/>
  <c r="P187" i="3"/>
  <c r="R187" i="3"/>
  <c r="V1099" i="3"/>
  <c r="V1017" i="3"/>
  <c r="AE1600" i="4"/>
  <c r="P554" i="3"/>
  <c r="R554" i="3"/>
  <c r="R526" i="3"/>
  <c r="P526" i="3"/>
  <c r="R326" i="3"/>
  <c r="P326" i="3"/>
  <c r="V1113" i="3"/>
  <c r="V1119" i="3"/>
  <c r="V1107" i="3"/>
  <c r="V1101" i="3"/>
  <c r="V1100" i="3"/>
  <c r="R1099" i="3"/>
  <c r="V1097" i="3"/>
  <c r="V1096" i="3"/>
  <c r="R1091" i="3"/>
  <c r="R1079" i="3"/>
  <c r="R1057" i="3"/>
  <c r="R1053" i="3"/>
  <c r="P1049" i="3"/>
  <c r="V1032" i="3"/>
  <c r="V1024" i="3"/>
  <c r="AE1569" i="4"/>
  <c r="V1023" i="3"/>
  <c r="AE1539" i="4"/>
  <c r="V1022" i="3"/>
  <c r="AE1575" i="4"/>
  <c r="V1020" i="3"/>
  <c r="R1017" i="3"/>
  <c r="V1000" i="3"/>
  <c r="V987" i="3"/>
  <c r="AE1574" i="4"/>
  <c r="R972" i="3"/>
  <c r="R924" i="3"/>
  <c r="R894" i="3"/>
  <c r="R861" i="3"/>
  <c r="R854" i="3"/>
  <c r="R823" i="3"/>
  <c r="P783" i="3"/>
  <c r="R769" i="3"/>
  <c r="R750" i="3"/>
  <c r="R738" i="3"/>
  <c r="R722" i="3"/>
  <c r="R653" i="3"/>
  <c r="R649" i="3"/>
  <c r="R629" i="3"/>
  <c r="P586" i="3"/>
  <c r="R586" i="3"/>
  <c r="P469" i="3"/>
  <c r="R469" i="3"/>
  <c r="P456" i="3"/>
  <c r="R456" i="3"/>
  <c r="P430" i="3"/>
  <c r="R430" i="3"/>
  <c r="P393" i="3"/>
  <c r="R393" i="3"/>
  <c r="P383" i="3"/>
  <c r="R383" i="3"/>
  <c r="P335" i="3"/>
  <c r="R335" i="3"/>
  <c r="P286" i="3"/>
  <c r="R286" i="3"/>
  <c r="P226" i="3"/>
  <c r="R226" i="3"/>
  <c r="P216" i="3"/>
  <c r="R290" i="3"/>
  <c r="R280" i="3"/>
  <c r="P270" i="3"/>
  <c r="P171" i="3"/>
  <c r="R1086" i="3"/>
  <c r="P1048" i="3"/>
  <c r="R1048" i="3"/>
  <c r="P917" i="3"/>
  <c r="R917" i="3"/>
  <c r="P1029" i="3"/>
  <c r="R1029" i="3"/>
  <c r="R931" i="3"/>
  <c r="P931" i="3"/>
  <c r="P909" i="3"/>
  <c r="R909" i="3"/>
  <c r="P1018" i="3"/>
  <c r="R1018" i="3"/>
  <c r="P1008" i="3"/>
  <c r="R1008" i="3"/>
  <c r="P999" i="3"/>
  <c r="R999" i="3"/>
  <c r="P944" i="3"/>
  <c r="R944" i="3"/>
  <c r="R1118" i="3"/>
  <c r="R1115" i="3"/>
  <c r="R1107" i="3"/>
  <c r="R1102" i="3"/>
  <c r="R1072" i="3"/>
  <c r="R1069" i="3"/>
  <c r="P1032" i="3"/>
  <c r="P1026" i="3"/>
  <c r="R1026" i="3"/>
  <c r="P980" i="3"/>
  <c r="R980" i="3"/>
  <c r="P955" i="3"/>
  <c r="R955" i="3"/>
  <c r="R1087" i="3"/>
  <c r="R1068" i="3"/>
  <c r="R1061" i="3"/>
  <c r="P1040" i="3"/>
  <c r="R1040" i="3"/>
  <c r="P1035" i="3"/>
  <c r="P1004" i="3"/>
  <c r="R1004" i="3"/>
  <c r="R994" i="3"/>
  <c r="P994" i="3"/>
  <c r="P965" i="3"/>
  <c r="R965" i="3"/>
  <c r="P952" i="3"/>
  <c r="R952" i="3"/>
  <c r="P940" i="3"/>
  <c r="R940" i="3"/>
  <c r="P936" i="3"/>
  <c r="R936" i="3"/>
  <c r="R904" i="3"/>
  <c r="P904" i="3"/>
  <c r="R699" i="3"/>
  <c r="P699" i="3"/>
  <c r="R683" i="3"/>
  <c r="P683" i="3"/>
  <c r="P670" i="3"/>
  <c r="R670" i="3"/>
  <c r="P654" i="3"/>
  <c r="R654" i="3"/>
  <c r="P637" i="3"/>
  <c r="R637" i="3"/>
  <c r="P625" i="3"/>
  <c r="R625" i="3"/>
  <c r="P606" i="3"/>
  <c r="R606" i="3"/>
  <c r="P599" i="3"/>
  <c r="R599" i="3"/>
  <c r="P567" i="3"/>
  <c r="R567" i="3"/>
  <c r="R1003" i="3"/>
  <c r="R1000" i="3"/>
  <c r="R997" i="3"/>
  <c r="R992" i="3"/>
  <c r="R988" i="3"/>
  <c r="R967" i="3"/>
  <c r="R964" i="3"/>
  <c r="P962" i="3"/>
  <c r="R939" i="3"/>
  <c r="R934" i="3"/>
  <c r="R929" i="3"/>
  <c r="R925" i="3"/>
  <c r="R913" i="3"/>
  <c r="R910" i="3"/>
  <c r="R907" i="3"/>
  <c r="R902" i="3"/>
  <c r="R898" i="3"/>
  <c r="R877" i="3"/>
  <c r="R874" i="3"/>
  <c r="P872" i="3"/>
  <c r="R855" i="3"/>
  <c r="R818" i="3"/>
  <c r="R815" i="3"/>
  <c r="P813" i="3"/>
  <c r="P798" i="3"/>
  <c r="P790" i="3"/>
  <c r="P779" i="3"/>
  <c r="P771" i="3"/>
  <c r="P763" i="3"/>
  <c r="P755" i="3"/>
  <c r="P747" i="3"/>
  <c r="R739" i="3"/>
  <c r="R735" i="3"/>
  <c r="R732" i="3"/>
  <c r="P730" i="3"/>
  <c r="R727" i="3"/>
  <c r="R723" i="3"/>
  <c r="R719" i="3"/>
  <c r="R716" i="3"/>
  <c r="P714" i="3"/>
  <c r="R708" i="3"/>
  <c r="R704" i="3"/>
  <c r="P701" i="3"/>
  <c r="R701" i="3"/>
  <c r="R700" i="3"/>
  <c r="P698" i="3"/>
  <c r="P692" i="3"/>
  <c r="P685" i="3"/>
  <c r="R685" i="3"/>
  <c r="R684" i="3"/>
  <c r="P682" i="3"/>
  <c r="R673" i="3"/>
  <c r="P622" i="3"/>
  <c r="R622" i="3"/>
  <c r="R612" i="3"/>
  <c r="P612" i="3"/>
  <c r="P575" i="3"/>
  <c r="R575" i="3"/>
  <c r="P543" i="3"/>
  <c r="R543" i="3"/>
  <c r="R1013" i="3"/>
  <c r="R983" i="3"/>
  <c r="P978" i="3"/>
  <c r="R949" i="3"/>
  <c r="R920" i="3"/>
  <c r="P915" i="3"/>
  <c r="R893" i="3"/>
  <c r="R890" i="3"/>
  <c r="P888" i="3"/>
  <c r="R865" i="3"/>
  <c r="R862" i="3"/>
  <c r="R859" i="3"/>
  <c r="P857" i="3"/>
  <c r="R850" i="3"/>
  <c r="R847" i="3"/>
  <c r="P845" i="3"/>
  <c r="P837" i="3"/>
  <c r="R834" i="3"/>
  <c r="R831" i="3"/>
  <c r="P829" i="3"/>
  <c r="P805" i="3"/>
  <c r="R800" i="3"/>
  <c r="R797" i="3"/>
  <c r="R795" i="3"/>
  <c r="R792" i="3"/>
  <c r="R784" i="3"/>
  <c r="R781" i="3"/>
  <c r="R778" i="3"/>
  <c r="R773" i="3"/>
  <c r="R770" i="3"/>
  <c r="R765" i="3"/>
  <c r="R762" i="3"/>
  <c r="R757" i="3"/>
  <c r="R754" i="3"/>
  <c r="R749" i="3"/>
  <c r="R746" i="3"/>
  <c r="R741" i="3"/>
  <c r="R731" i="3"/>
  <c r="R715" i="3"/>
  <c r="R691" i="3"/>
  <c r="P688" i="3"/>
  <c r="P676" i="3"/>
  <c r="R665" i="3"/>
  <c r="R657" i="3"/>
  <c r="R628" i="3"/>
  <c r="P628" i="3"/>
  <c r="R604" i="3"/>
  <c r="P604" i="3"/>
  <c r="P583" i="3"/>
  <c r="R583" i="3"/>
  <c r="P551" i="3"/>
  <c r="R551" i="3"/>
  <c r="R875" i="3"/>
  <c r="P775" i="3"/>
  <c r="P767" i="3"/>
  <c r="P759" i="3"/>
  <c r="P751" i="3"/>
  <c r="P743" i="3"/>
  <c r="P737" i="3"/>
  <c r="R734" i="3"/>
  <c r="P729" i="3"/>
  <c r="P721" i="3"/>
  <c r="R718" i="3"/>
  <c r="P713" i="3"/>
  <c r="P706" i="3"/>
  <c r="R703" i="3"/>
  <c r="P696" i="3"/>
  <c r="R687" i="3"/>
  <c r="P680" i="3"/>
  <c r="P668" i="3"/>
  <c r="P641" i="3"/>
  <c r="R641" i="3"/>
  <c r="P633" i="3"/>
  <c r="R633" i="3"/>
  <c r="R620" i="3"/>
  <c r="P620" i="3"/>
  <c r="P609" i="3"/>
  <c r="R609" i="3"/>
  <c r="P591" i="3"/>
  <c r="R591" i="3"/>
  <c r="P559" i="3"/>
  <c r="R559" i="3"/>
  <c r="P477" i="3"/>
  <c r="R477" i="3"/>
  <c r="P473" i="3"/>
  <c r="R473" i="3"/>
  <c r="P418" i="3"/>
  <c r="R418" i="3"/>
  <c r="P395" i="3"/>
  <c r="R395" i="3"/>
  <c r="P350" i="3"/>
  <c r="R350" i="3"/>
  <c r="P289" i="3"/>
  <c r="R289" i="3"/>
  <c r="P279" i="3"/>
  <c r="R279" i="3"/>
  <c r="P268" i="3"/>
  <c r="R268" i="3"/>
  <c r="P265" i="3"/>
  <c r="R265" i="3"/>
  <c r="P247" i="3"/>
  <c r="R247" i="3"/>
  <c r="P239" i="3"/>
  <c r="R239" i="3"/>
  <c r="P219" i="3"/>
  <c r="R219" i="3"/>
  <c r="R638" i="3"/>
  <c r="R623" i="3"/>
  <c r="P621" i="3"/>
  <c r="R607" i="3"/>
  <c r="P605" i="3"/>
  <c r="R563" i="3"/>
  <c r="R555" i="3"/>
  <c r="R547" i="3"/>
  <c r="R539" i="3"/>
  <c r="R531" i="3"/>
  <c r="R523" i="3"/>
  <c r="R515" i="3"/>
  <c r="R507" i="3"/>
  <c r="R482" i="3"/>
  <c r="P468" i="3"/>
  <c r="R468" i="3"/>
  <c r="R450" i="3"/>
  <c r="P422" i="3"/>
  <c r="P404" i="3"/>
  <c r="R404" i="3"/>
  <c r="R390" i="3"/>
  <c r="P390" i="3"/>
  <c r="P331" i="3"/>
  <c r="R331" i="3"/>
  <c r="P323" i="3"/>
  <c r="R323" i="3"/>
  <c r="P320" i="3"/>
  <c r="R320" i="3"/>
  <c r="P317" i="3"/>
  <c r="R317" i="3"/>
  <c r="R258" i="3"/>
  <c r="P258" i="3"/>
  <c r="R222" i="3"/>
  <c r="P222" i="3"/>
  <c r="P198" i="3"/>
  <c r="R198" i="3"/>
  <c r="R501" i="3"/>
  <c r="R493" i="3"/>
  <c r="R489" i="3"/>
  <c r="R463" i="3"/>
  <c r="P463" i="3"/>
  <c r="P431" i="3"/>
  <c r="R431" i="3"/>
  <c r="P412" i="3"/>
  <c r="R412" i="3"/>
  <c r="P400" i="3"/>
  <c r="R400" i="3"/>
  <c r="P376" i="3"/>
  <c r="R376" i="3"/>
  <c r="P358" i="3"/>
  <c r="R358" i="3"/>
  <c r="P342" i="3"/>
  <c r="R342" i="3"/>
  <c r="P309" i="3"/>
  <c r="R309" i="3"/>
  <c r="R249" i="3"/>
  <c r="P249" i="3"/>
  <c r="P179" i="3"/>
  <c r="R179" i="3"/>
  <c r="P172" i="3"/>
  <c r="R172" i="3"/>
  <c r="R535" i="3"/>
  <c r="R527" i="3"/>
  <c r="R519" i="3"/>
  <c r="R511" i="3"/>
  <c r="R503" i="3"/>
  <c r="R484" i="3"/>
  <c r="P479" i="3"/>
  <c r="P465" i="3"/>
  <c r="P449" i="3"/>
  <c r="R449" i="3"/>
  <c r="P435" i="3"/>
  <c r="P421" i="3"/>
  <c r="R421" i="3"/>
  <c r="P339" i="3"/>
  <c r="R339" i="3"/>
  <c r="P301" i="3"/>
  <c r="R301" i="3"/>
  <c r="P298" i="3"/>
  <c r="R298" i="3"/>
  <c r="P255" i="3"/>
  <c r="R255" i="3"/>
  <c r="R241" i="3"/>
  <c r="P241" i="3"/>
  <c r="P232" i="3"/>
  <c r="R232" i="3"/>
  <c r="P224" i="3"/>
  <c r="R224" i="3"/>
  <c r="P211" i="3"/>
  <c r="R211" i="3"/>
  <c r="P190" i="3"/>
  <c r="R190" i="3"/>
  <c r="G256" i="3"/>
  <c r="P253" i="3"/>
  <c r="P245" i="3"/>
  <c r="P237" i="3"/>
  <c r="R215" i="3"/>
  <c r="R207" i="3"/>
  <c r="R176" i="3"/>
  <c r="R452" i="3"/>
  <c r="P447" i="3"/>
  <c r="R409" i="3"/>
  <c r="R379" i="3"/>
  <c r="P374" i="3"/>
  <c r="R354" i="3"/>
  <c r="R252" i="3"/>
  <c r="R244" i="3"/>
  <c r="R203" i="3"/>
  <c r="R195" i="3"/>
  <c r="P736" i="3"/>
  <c r="R736" i="3"/>
  <c r="P720" i="3"/>
  <c r="R720" i="3"/>
  <c r="P705" i="3"/>
  <c r="R705" i="3"/>
  <c r="P689" i="3"/>
  <c r="R689" i="3"/>
  <c r="P656" i="3"/>
  <c r="R656" i="3"/>
  <c r="P611" i="3"/>
  <c r="R611" i="3"/>
  <c r="P565" i="3"/>
  <c r="R565" i="3"/>
  <c r="P557" i="3"/>
  <c r="R557" i="3"/>
  <c r="P517" i="3"/>
  <c r="R517" i="3"/>
  <c r="P509" i="3"/>
  <c r="R509" i="3"/>
  <c r="P486" i="3"/>
  <c r="R486" i="3"/>
  <c r="P476" i="3"/>
  <c r="R476" i="3"/>
  <c r="R467" i="3"/>
  <c r="P467" i="3"/>
  <c r="P419" i="3"/>
  <c r="R419" i="3"/>
  <c r="P413" i="3"/>
  <c r="R413" i="3"/>
  <c r="P403" i="3"/>
  <c r="R403" i="3"/>
  <c r="R394" i="3"/>
  <c r="P394" i="3"/>
  <c r="R363" i="3"/>
  <c r="P363" i="3"/>
  <c r="P347" i="3"/>
  <c r="R347" i="3"/>
  <c r="P322" i="3"/>
  <c r="R322" i="3"/>
  <c r="P319" i="3"/>
  <c r="R319" i="3"/>
  <c r="P316" i="3"/>
  <c r="R316" i="3"/>
  <c r="P308" i="3"/>
  <c r="R308" i="3"/>
  <c r="P300" i="3"/>
  <c r="R300" i="3"/>
  <c r="P296" i="3"/>
  <c r="R296" i="3"/>
  <c r="P288" i="3"/>
  <c r="R288" i="3"/>
  <c r="P263" i="3"/>
  <c r="R263" i="3"/>
  <c r="P254" i="3"/>
  <c r="R254" i="3"/>
  <c r="P246" i="3"/>
  <c r="R246" i="3"/>
  <c r="P238" i="3"/>
  <c r="R238" i="3"/>
  <c r="P220" i="3"/>
  <c r="R220" i="3"/>
  <c r="P182" i="3"/>
  <c r="R182" i="3"/>
  <c r="P170" i="3"/>
  <c r="R170" i="3"/>
  <c r="R1120" i="3"/>
  <c r="R1116" i="3"/>
  <c r="R1108" i="3"/>
  <c r="R1104" i="3"/>
  <c r="R1088" i="3"/>
  <c r="R1084" i="3"/>
  <c r="R1081" i="3"/>
  <c r="R1077" i="3"/>
  <c r="R1074" i="3"/>
  <c r="R1070" i="3"/>
  <c r="R1066" i="3"/>
  <c r="R1062" i="3"/>
  <c r="R1058" i="3"/>
  <c r="R1054" i="3"/>
  <c r="R1045" i="3"/>
  <c r="R1041" i="3"/>
  <c r="R1037" i="3"/>
  <c r="R1030" i="3"/>
  <c r="R1027" i="3"/>
  <c r="R1023" i="3"/>
  <c r="R1019" i="3"/>
  <c r="R1015" i="3"/>
  <c r="R1011" i="3"/>
  <c r="R1009" i="3"/>
  <c r="P1006" i="3"/>
  <c r="R995" i="3"/>
  <c r="R993" i="3"/>
  <c r="P990" i="3"/>
  <c r="R979" i="3"/>
  <c r="R977" i="3"/>
  <c r="P974" i="3"/>
  <c r="R963" i="3"/>
  <c r="R961" i="3"/>
  <c r="P958" i="3"/>
  <c r="R947" i="3"/>
  <c r="R945" i="3"/>
  <c r="P942" i="3"/>
  <c r="R932" i="3"/>
  <c r="R930" i="3"/>
  <c r="P927" i="3"/>
  <c r="R916" i="3"/>
  <c r="R905" i="3"/>
  <c r="R903" i="3"/>
  <c r="P900" i="3"/>
  <c r="R889" i="3"/>
  <c r="R887" i="3"/>
  <c r="P884" i="3"/>
  <c r="R873" i="3"/>
  <c r="R871" i="3"/>
  <c r="P868" i="3"/>
  <c r="R846" i="3"/>
  <c r="R844" i="3"/>
  <c r="P841" i="3"/>
  <c r="R830" i="3"/>
  <c r="R828" i="3"/>
  <c r="P825" i="3"/>
  <c r="R814" i="3"/>
  <c r="R812" i="3"/>
  <c r="P809" i="3"/>
  <c r="R804" i="3"/>
  <c r="R801" i="3"/>
  <c r="R799" i="3"/>
  <c r="R733" i="3"/>
  <c r="P733" i="3"/>
  <c r="R717" i="3"/>
  <c r="P717" i="3"/>
  <c r="R702" i="3"/>
  <c r="P702" i="3"/>
  <c r="R686" i="3"/>
  <c r="P686" i="3"/>
  <c r="P666" i="3"/>
  <c r="R666" i="3"/>
  <c r="P650" i="3"/>
  <c r="R650" i="3"/>
  <c r="P634" i="3"/>
  <c r="R634" i="3"/>
  <c r="R624" i="3"/>
  <c r="P624" i="3"/>
  <c r="R608" i="3"/>
  <c r="P608" i="3"/>
  <c r="P772" i="3"/>
  <c r="R772" i="3"/>
  <c r="P756" i="3"/>
  <c r="R756" i="3"/>
  <c r="P748" i="3"/>
  <c r="R748" i="3"/>
  <c r="P672" i="3"/>
  <c r="R672" i="3"/>
  <c r="P627" i="3"/>
  <c r="R627" i="3"/>
  <c r="P549" i="3"/>
  <c r="R549" i="3"/>
  <c r="P541" i="3"/>
  <c r="R541" i="3"/>
  <c r="P533" i="3"/>
  <c r="R533" i="3"/>
  <c r="P525" i="3"/>
  <c r="R525" i="3"/>
  <c r="R1117" i="3"/>
  <c r="R1113" i="3"/>
  <c r="R1109" i="3"/>
  <c r="R1101" i="3"/>
  <c r="R1097" i="3"/>
  <c r="R1089" i="3"/>
  <c r="R1085" i="3"/>
  <c r="R1082" i="3"/>
  <c r="R1078" i="3"/>
  <c r="R1075" i="3"/>
  <c r="R1071" i="3"/>
  <c r="R1067" i="3"/>
  <c r="R1063" i="3"/>
  <c r="R1059" i="3"/>
  <c r="R1055" i="3"/>
  <c r="R1051" i="3"/>
  <c r="R1046" i="3"/>
  <c r="R1042" i="3"/>
  <c r="R1038" i="3"/>
  <c r="R1034" i="3"/>
  <c r="R1031" i="3"/>
  <c r="R1024" i="3"/>
  <c r="R1020" i="3"/>
  <c r="R1016" i="3"/>
  <c r="R1007" i="3"/>
  <c r="R1005" i="3"/>
  <c r="P1002" i="3"/>
  <c r="R991" i="3"/>
  <c r="R989" i="3"/>
  <c r="P986" i="3"/>
  <c r="R975" i="3"/>
  <c r="R973" i="3"/>
  <c r="P970" i="3"/>
  <c r="R959" i="3"/>
  <c r="R957" i="3"/>
  <c r="P954" i="3"/>
  <c r="R943" i="3"/>
  <c r="R941" i="3"/>
  <c r="P938" i="3"/>
  <c r="R928" i="3"/>
  <c r="R926" i="3"/>
  <c r="P923" i="3"/>
  <c r="P912" i="3"/>
  <c r="R901" i="3"/>
  <c r="R899" i="3"/>
  <c r="P896" i="3"/>
  <c r="R885" i="3"/>
  <c r="R883" i="3"/>
  <c r="P880" i="3"/>
  <c r="R869" i="3"/>
  <c r="R867" i="3"/>
  <c r="P864" i="3"/>
  <c r="P853" i="3"/>
  <c r="R842" i="3"/>
  <c r="R840" i="3"/>
  <c r="R826" i="3"/>
  <c r="R824" i="3"/>
  <c r="P821" i="3"/>
  <c r="R810" i="3"/>
  <c r="R808" i="3"/>
  <c r="R806" i="3"/>
  <c r="R803" i="3"/>
  <c r="R789" i="3"/>
  <c r="R787" i="3"/>
  <c r="P776" i="3"/>
  <c r="R776" i="3"/>
  <c r="P768" i="3"/>
  <c r="R768" i="3"/>
  <c r="P760" i="3"/>
  <c r="R760" i="3"/>
  <c r="P752" i="3"/>
  <c r="R752" i="3"/>
  <c r="P744" i="3"/>
  <c r="R744" i="3"/>
  <c r="R663" i="3"/>
  <c r="P663" i="3"/>
  <c r="R647" i="3"/>
  <c r="P647" i="3"/>
  <c r="R631" i="3"/>
  <c r="P631" i="3"/>
  <c r="R593" i="3"/>
  <c r="P593" i="3"/>
  <c r="P588" i="3"/>
  <c r="R588" i="3"/>
  <c r="R577" i="3"/>
  <c r="P577" i="3"/>
  <c r="P572" i="3"/>
  <c r="R572" i="3"/>
  <c r="P764" i="3"/>
  <c r="R764" i="3"/>
  <c r="P640" i="3"/>
  <c r="R640" i="3"/>
  <c r="R1001" i="3"/>
  <c r="P998" i="3"/>
  <c r="R985" i="3"/>
  <c r="P982" i="3"/>
  <c r="R969" i="3"/>
  <c r="P966" i="3"/>
  <c r="R953" i="3"/>
  <c r="P950" i="3"/>
  <c r="R937" i="3"/>
  <c r="P935" i="3"/>
  <c r="R922" i="3"/>
  <c r="P919" i="3"/>
  <c r="R911" i="3"/>
  <c r="P908" i="3"/>
  <c r="R895" i="3"/>
  <c r="P892" i="3"/>
  <c r="R879" i="3"/>
  <c r="P876" i="3"/>
  <c r="R863" i="3"/>
  <c r="P860" i="3"/>
  <c r="R852" i="3"/>
  <c r="P849" i="3"/>
  <c r="R836" i="3"/>
  <c r="P833" i="3"/>
  <c r="R820" i="3"/>
  <c r="P817" i="3"/>
  <c r="R793" i="3"/>
  <c r="R791" i="3"/>
  <c r="R782" i="3"/>
  <c r="R780" i="3"/>
  <c r="P726" i="3"/>
  <c r="R726" i="3"/>
  <c r="P711" i="3"/>
  <c r="R711" i="3"/>
  <c r="P695" i="3"/>
  <c r="R695" i="3"/>
  <c r="P679" i="3"/>
  <c r="R679" i="3"/>
  <c r="P617" i="3"/>
  <c r="R617" i="3"/>
  <c r="R728" i="3"/>
  <c r="P725" i="3"/>
  <c r="R712" i="3"/>
  <c r="P710" i="3"/>
  <c r="R697" i="3"/>
  <c r="P694" i="3"/>
  <c r="R681" i="3"/>
  <c r="P678" i="3"/>
  <c r="R674" i="3"/>
  <c r="P671" i="3"/>
  <c r="R658" i="3"/>
  <c r="P655" i="3"/>
  <c r="R642" i="3"/>
  <c r="P639" i="3"/>
  <c r="R619" i="3"/>
  <c r="P616" i="3"/>
  <c r="R603" i="3"/>
  <c r="P601" i="3"/>
  <c r="P592" i="3"/>
  <c r="R592" i="3"/>
  <c r="P585" i="3"/>
  <c r="P576" i="3"/>
  <c r="R576" i="3"/>
  <c r="P569" i="3"/>
  <c r="P502" i="3"/>
  <c r="R502" i="3"/>
  <c r="P492" i="3"/>
  <c r="R492" i="3"/>
  <c r="R483" i="3"/>
  <c r="P483" i="3"/>
  <c r="P436" i="3"/>
  <c r="R436" i="3"/>
  <c r="P425" i="3"/>
  <c r="R425" i="3"/>
  <c r="R415" i="3"/>
  <c r="P415" i="3"/>
  <c r="R410" i="3"/>
  <c r="P410" i="3"/>
  <c r="P365" i="3"/>
  <c r="R365" i="3"/>
  <c r="R352" i="3"/>
  <c r="P352" i="3"/>
  <c r="P596" i="3"/>
  <c r="R596" i="3"/>
  <c r="P580" i="3"/>
  <c r="R580" i="3"/>
  <c r="P561" i="3"/>
  <c r="R561" i="3"/>
  <c r="P553" i="3"/>
  <c r="R553" i="3"/>
  <c r="P545" i="3"/>
  <c r="R545" i="3"/>
  <c r="P537" i="3"/>
  <c r="R537" i="3"/>
  <c r="P529" i="3"/>
  <c r="R529" i="3"/>
  <c r="P521" i="3"/>
  <c r="R521" i="3"/>
  <c r="P513" i="3"/>
  <c r="R513" i="3"/>
  <c r="P505" i="3"/>
  <c r="R505" i="3"/>
  <c r="R499" i="3"/>
  <c r="P499" i="3"/>
  <c r="P454" i="3"/>
  <c r="R454" i="3"/>
  <c r="P442" i="3"/>
  <c r="R442" i="3"/>
  <c r="R432" i="3"/>
  <c r="P432" i="3"/>
  <c r="P381" i="3"/>
  <c r="R381" i="3"/>
  <c r="P371" i="3"/>
  <c r="R371" i="3"/>
  <c r="P600" i="3"/>
  <c r="R600" i="3"/>
  <c r="P584" i="3"/>
  <c r="R584" i="3"/>
  <c r="P470" i="3"/>
  <c r="R470" i="3"/>
  <c r="P460" i="3"/>
  <c r="R460" i="3"/>
  <c r="R451" i="3"/>
  <c r="P451" i="3"/>
  <c r="P397" i="3"/>
  <c r="R397" i="3"/>
  <c r="P387" i="3"/>
  <c r="R387" i="3"/>
  <c r="R378" i="3"/>
  <c r="P378" i="3"/>
  <c r="R568" i="3"/>
  <c r="R564" i="3"/>
  <c r="R560" i="3"/>
  <c r="R556" i="3"/>
  <c r="R552" i="3"/>
  <c r="R548" i="3"/>
  <c r="R544" i="3"/>
  <c r="R540" i="3"/>
  <c r="R536" i="3"/>
  <c r="R532" i="3"/>
  <c r="R528" i="3"/>
  <c r="R524" i="3"/>
  <c r="R520" i="3"/>
  <c r="R516" i="3"/>
  <c r="R512" i="3"/>
  <c r="R508" i="3"/>
  <c r="R504" i="3"/>
  <c r="R496" i="3"/>
  <c r="R494" i="3"/>
  <c r="P491" i="3"/>
  <c r="R480" i="3"/>
  <c r="R478" i="3"/>
  <c r="P475" i="3"/>
  <c r="R464" i="3"/>
  <c r="R462" i="3"/>
  <c r="P459" i="3"/>
  <c r="R448" i="3"/>
  <c r="R446" i="3"/>
  <c r="P441" i="3"/>
  <c r="R429" i="3"/>
  <c r="R427" i="3"/>
  <c r="P424" i="3"/>
  <c r="R407" i="3"/>
  <c r="R405" i="3"/>
  <c r="P402" i="3"/>
  <c r="R391" i="3"/>
  <c r="R389" i="3"/>
  <c r="P386" i="3"/>
  <c r="R375" i="3"/>
  <c r="R373" i="3"/>
  <c r="P370" i="3"/>
  <c r="P360" i="3"/>
  <c r="P351" i="3"/>
  <c r="R351" i="3"/>
  <c r="P344" i="3"/>
  <c r="R344" i="3"/>
  <c r="P333" i="3"/>
  <c r="R333" i="3"/>
  <c r="P325" i="3"/>
  <c r="R325" i="3"/>
  <c r="P259" i="3"/>
  <c r="R259" i="3"/>
  <c r="R490" i="3"/>
  <c r="P487" i="3"/>
  <c r="R474" i="3"/>
  <c r="P471" i="3"/>
  <c r="R458" i="3"/>
  <c r="P455" i="3"/>
  <c r="R440" i="3"/>
  <c r="P437" i="3"/>
  <c r="R423" i="3"/>
  <c r="P420" i="3"/>
  <c r="R401" i="3"/>
  <c r="P398" i="3"/>
  <c r="R385" i="3"/>
  <c r="P382" i="3"/>
  <c r="R369" i="3"/>
  <c r="P366" i="3"/>
  <c r="P355" i="3"/>
  <c r="R355" i="3"/>
  <c r="P348" i="3"/>
  <c r="P312" i="3"/>
  <c r="R312" i="3"/>
  <c r="P304" i="3"/>
  <c r="R304" i="3"/>
  <c r="P282" i="3"/>
  <c r="R282" i="3"/>
  <c r="P275" i="3"/>
  <c r="R275" i="3"/>
  <c r="P261" i="3"/>
  <c r="R261" i="3"/>
  <c r="P359" i="3"/>
  <c r="R359" i="3"/>
  <c r="P337" i="3"/>
  <c r="R337" i="3"/>
  <c r="P329" i="3"/>
  <c r="R329" i="3"/>
  <c r="P262" i="3"/>
  <c r="R262" i="3"/>
  <c r="R343" i="3"/>
  <c r="R340" i="3"/>
  <c r="R336" i="3"/>
  <c r="R332" i="3"/>
  <c r="R328" i="3"/>
  <c r="R324" i="3"/>
  <c r="R315" i="3"/>
  <c r="R311" i="3"/>
  <c r="R307" i="3"/>
  <c r="R303" i="3"/>
  <c r="R295" i="3"/>
  <c r="R293" i="3"/>
  <c r="R291" i="3"/>
  <c r="R287" i="3"/>
  <c r="R281" i="3"/>
  <c r="R278" i="3"/>
  <c r="R276" i="3"/>
  <c r="P274" i="3"/>
  <c r="R269" i="3"/>
  <c r="R267" i="3"/>
  <c r="H256" i="3"/>
  <c r="P213" i="3"/>
  <c r="R213" i="3"/>
  <c r="P205" i="3"/>
  <c r="R205" i="3"/>
  <c r="P197" i="3"/>
  <c r="R197" i="3"/>
  <c r="P189" i="3"/>
  <c r="R189" i="3"/>
  <c r="P178" i="3"/>
  <c r="R178" i="3"/>
  <c r="R273" i="3"/>
  <c r="R271" i="3"/>
  <c r="R257" i="3"/>
  <c r="P250" i="3"/>
  <c r="R250" i="3"/>
  <c r="P242" i="3"/>
  <c r="R242" i="3"/>
  <c r="P174" i="3"/>
  <c r="R174" i="3"/>
  <c r="P166" i="3"/>
  <c r="R166" i="3"/>
  <c r="F256" i="3"/>
  <c r="P230" i="3"/>
  <c r="R230" i="3"/>
  <c r="P217" i="3"/>
  <c r="R217" i="3"/>
  <c r="P209" i="3"/>
  <c r="R209" i="3"/>
  <c r="P201" i="3"/>
  <c r="R201" i="3"/>
  <c r="P193" i="3"/>
  <c r="R193" i="3"/>
  <c r="P185" i="3"/>
  <c r="R185" i="3"/>
  <c r="P161" i="3"/>
  <c r="R161" i="3"/>
  <c r="R204" i="3"/>
  <c r="R200" i="3"/>
  <c r="R196" i="3"/>
  <c r="R192" i="3"/>
  <c r="R188" i="3"/>
  <c r="R181" i="3"/>
  <c r="R177" i="3"/>
  <c r="R173" i="3"/>
  <c r="R169" i="3"/>
  <c r="R165" i="3"/>
  <c r="R160" i="3"/>
  <c r="AC1560" i="4"/>
  <c r="AF1560" i="4"/>
  <c r="AC1562" i="4"/>
  <c r="AF1562" i="4"/>
  <c r="AC1561" i="4"/>
  <c r="AF1561" i="4"/>
  <c r="AC1563" i="4"/>
  <c r="AF1563" i="4"/>
  <c r="AC1557" i="4"/>
  <c r="AF1557" i="4"/>
  <c r="AC1551" i="4"/>
  <c r="AF1551" i="4"/>
  <c r="AC1550" i="4"/>
  <c r="AF1550" i="4"/>
  <c r="AC1548" i="4"/>
  <c r="AF1548" i="4"/>
  <c r="AC1549" i="4"/>
  <c r="AF1549" i="4"/>
  <c r="AC1547" i="4"/>
  <c r="AF1547" i="4"/>
  <c r="AC1546" i="4"/>
  <c r="AF1546" i="4"/>
  <c r="AF1544" i="4"/>
  <c r="AD1544" i="4" s="1"/>
  <c r="R36" i="7" l="1"/>
  <c r="AD1557" i="4"/>
  <c r="AD1548" i="4"/>
  <c r="AD1549" i="4"/>
  <c r="AD1563" i="4"/>
  <c r="AD1547" i="4"/>
  <c r="AD1551" i="4"/>
  <c r="AD1560" i="4"/>
  <c r="AD1546" i="4"/>
  <c r="AD1550" i="4"/>
  <c r="AD1562" i="4"/>
  <c r="AD1561" i="4"/>
  <c r="S36" i="7" l="1"/>
  <c r="AC1541" i="4"/>
  <c r="AF1541" i="4"/>
  <c r="T36" i="7" l="1"/>
  <c r="AD1541" i="4"/>
  <c r="F152" i="6"/>
  <c r="F151" i="6"/>
  <c r="F150" i="6"/>
  <c r="AC1543" i="4"/>
  <c r="AF1543" i="4"/>
  <c r="U36" i="7" l="1"/>
  <c r="AD1543" i="4"/>
  <c r="V36" i="7" l="1"/>
  <c r="AC1564" i="4"/>
  <c r="AF1564" i="4"/>
  <c r="W36" i="7" l="1"/>
  <c r="AD1564" i="4"/>
  <c r="AC1536" i="4"/>
  <c r="AF1536" i="4"/>
  <c r="AF1565" i="4"/>
  <c r="AE1565" i="4"/>
  <c r="Z1530" i="4"/>
  <c r="X1530" i="4"/>
  <c r="I1530" i="4"/>
  <c r="H1530" i="4"/>
  <c r="G1530" i="4"/>
  <c r="F1530" i="4"/>
  <c r="AY18" i="7" s="1"/>
  <c r="X36" i="7" l="1"/>
  <c r="AA1530" i="4"/>
  <c r="AD1536" i="4"/>
  <c r="AD1530" i="4" s="1"/>
  <c r="AY25" i="7" s="1"/>
  <c r="D1530" i="4"/>
  <c r="AY23" i="7" s="1"/>
  <c r="AC1518" i="4"/>
  <c r="AF1518" i="4"/>
  <c r="Y36" i="7" l="1"/>
  <c r="AD1518" i="4"/>
  <c r="F747" i="4"/>
  <c r="F734" i="4"/>
  <c r="C16" i="7"/>
  <c r="Z36" i="7" l="1"/>
  <c r="D16" i="7"/>
  <c r="AC1516" i="4"/>
  <c r="AF1516" i="4"/>
  <c r="AC1519" i="4"/>
  <c r="AF1519" i="4"/>
  <c r="AC1520" i="4"/>
  <c r="AF1520" i="4"/>
  <c r="AA36" i="7" l="1"/>
  <c r="AD1516" i="4"/>
  <c r="AD1519" i="4"/>
  <c r="AD1520" i="4"/>
  <c r="AC1515" i="4"/>
  <c r="AF1515" i="4"/>
  <c r="AC1514" i="4"/>
  <c r="AF1514" i="4"/>
  <c r="AB36" i="7" l="1"/>
  <c r="AD1515" i="4"/>
  <c r="AD1514" i="4"/>
  <c r="AC36" i="7" l="1"/>
  <c r="AC1524" i="4"/>
  <c r="AF1524" i="4"/>
  <c r="AC1513" i="4"/>
  <c r="AF1513" i="4"/>
  <c r="AC1512" i="4"/>
  <c r="AF1512" i="4"/>
  <c r="AF1522" i="4"/>
  <c r="AD1522" i="4" s="1"/>
  <c r="AC1511" i="4"/>
  <c r="AF1511" i="4"/>
  <c r="AC1510" i="4"/>
  <c r="AF1510" i="4"/>
  <c r="AC1509" i="4"/>
  <c r="AF1509" i="4"/>
  <c r="AC1508" i="4"/>
  <c r="AF1508" i="4"/>
  <c r="AC1525" i="4"/>
  <c r="AF1525" i="4"/>
  <c r="AD36" i="7" l="1"/>
  <c r="AD1509" i="4"/>
  <c r="AD1524" i="4"/>
  <c r="AD1510" i="4"/>
  <c r="AD1511" i="4"/>
  <c r="AD1513" i="4"/>
  <c r="AD1512" i="4"/>
  <c r="AD1525" i="4"/>
  <c r="AD1508" i="4"/>
  <c r="AE36" i="7" l="1"/>
  <c r="AC1507" i="4"/>
  <c r="AF1507" i="4"/>
  <c r="AC1526" i="4"/>
  <c r="AE1526" i="4"/>
  <c r="AF1526" i="4"/>
  <c r="AC1506" i="4"/>
  <c r="AF1506" i="4"/>
  <c r="AF36" i="7" l="1"/>
  <c r="AD1507" i="4"/>
  <c r="AD1526" i="4"/>
  <c r="AD1506" i="4"/>
  <c r="AG36" i="7" l="1"/>
  <c r="AC1528" i="4"/>
  <c r="AF1528" i="4"/>
  <c r="AC1505" i="4"/>
  <c r="AF1505" i="4"/>
  <c r="AC1504" i="4"/>
  <c r="AF1504" i="4"/>
  <c r="AC1501" i="4"/>
  <c r="Z1500" i="4"/>
  <c r="X1500" i="4"/>
  <c r="I1500" i="4"/>
  <c r="H1500" i="4"/>
  <c r="G1500" i="4"/>
  <c r="F1500" i="4"/>
  <c r="AX18" i="7" s="1"/>
  <c r="F147" i="6"/>
  <c r="F149" i="6"/>
  <c r="F148" i="6"/>
  <c r="AH36" i="7" l="1"/>
  <c r="AD1505" i="4"/>
  <c r="AD1528" i="4"/>
  <c r="AD1504" i="4"/>
  <c r="D1500" i="4"/>
  <c r="AX23" i="7" s="1"/>
  <c r="AA1500" i="4"/>
  <c r="AC1478" i="4"/>
  <c r="AF1478" i="4"/>
  <c r="AI36" i="7" l="1"/>
  <c r="AD1500" i="4"/>
  <c r="AX25" i="7" s="1"/>
  <c r="AD1478" i="4"/>
  <c r="AG1478" i="4" s="1"/>
  <c r="AF362" i="4"/>
  <c r="AC362" i="4"/>
  <c r="U362" i="4"/>
  <c r="AF361" i="4"/>
  <c r="AC361" i="4"/>
  <c r="U361" i="4"/>
  <c r="I361" i="4"/>
  <c r="H361" i="4"/>
  <c r="G361" i="4"/>
  <c r="AF360" i="4"/>
  <c r="AC360" i="4"/>
  <c r="Y360" i="4"/>
  <c r="X354" i="4" s="1"/>
  <c r="AA354" i="4" s="1"/>
  <c r="U360" i="4"/>
  <c r="I360" i="4"/>
  <c r="H360" i="4"/>
  <c r="G360" i="4"/>
  <c r="AF359" i="4"/>
  <c r="AC359" i="4"/>
  <c r="U359" i="4"/>
  <c r="I359" i="4"/>
  <c r="H359" i="4"/>
  <c r="G359" i="4"/>
  <c r="AF358" i="4"/>
  <c r="AC358" i="4"/>
  <c r="U358" i="4"/>
  <c r="H358" i="4"/>
  <c r="AF357" i="4"/>
  <c r="AC357" i="4"/>
  <c r="U357" i="4"/>
  <c r="AF356" i="4"/>
  <c r="AC356" i="4"/>
  <c r="U356" i="4"/>
  <c r="AF355" i="4"/>
  <c r="AC355" i="4"/>
  <c r="U355" i="4"/>
  <c r="AF354" i="4"/>
  <c r="AE354" i="4"/>
  <c r="AC354" i="4"/>
  <c r="F354" i="4"/>
  <c r="AF352" i="4"/>
  <c r="AC352" i="4"/>
  <c r="Y352" i="4"/>
  <c r="U352" i="4"/>
  <c r="I352" i="4"/>
  <c r="H352" i="4"/>
  <c r="G352" i="4"/>
  <c r="AF351" i="4"/>
  <c r="AC351" i="4"/>
  <c r="Y351" i="4"/>
  <c r="U351" i="4"/>
  <c r="I351" i="4"/>
  <c r="H351" i="4"/>
  <c r="G351" i="4"/>
  <c r="AF350" i="4"/>
  <c r="AC350" i="4"/>
  <c r="U350" i="4"/>
  <c r="AF349" i="4"/>
  <c r="AC349" i="4"/>
  <c r="Y349" i="4"/>
  <c r="U349" i="4"/>
  <c r="I349" i="4"/>
  <c r="H349" i="4"/>
  <c r="G349" i="4"/>
  <c r="AF348" i="4"/>
  <c r="AE348" i="4"/>
  <c r="AC348" i="4"/>
  <c r="F348" i="4"/>
  <c r="AF346" i="4"/>
  <c r="AC346" i="4"/>
  <c r="Y346" i="4"/>
  <c r="U346" i="4"/>
  <c r="I346" i="4"/>
  <c r="H346" i="4"/>
  <c r="G346" i="4"/>
  <c r="AF345" i="4"/>
  <c r="AC345" i="4"/>
  <c r="Y345" i="4"/>
  <c r="U345" i="4"/>
  <c r="I345" i="4"/>
  <c r="H345" i="4"/>
  <c r="G345" i="4"/>
  <c r="AF344" i="4"/>
  <c r="AC344" i="4"/>
  <c r="U344" i="4"/>
  <c r="AF343" i="4"/>
  <c r="AC343" i="4"/>
  <c r="U343" i="4"/>
  <c r="I343" i="4"/>
  <c r="H343" i="4"/>
  <c r="G343" i="4"/>
  <c r="AF342" i="4"/>
  <c r="AC342" i="4"/>
  <c r="U342" i="4"/>
  <c r="AF341" i="4"/>
  <c r="AE341" i="4"/>
  <c r="AC341" i="4"/>
  <c r="AD341" i="4" s="1"/>
  <c r="AG341" i="4" s="1"/>
  <c r="AF340" i="4"/>
  <c r="AC340" i="4"/>
  <c r="U340" i="4"/>
  <c r="I340" i="4"/>
  <c r="H340" i="4"/>
  <c r="G340" i="4"/>
  <c r="AF339" i="4"/>
  <c r="AC339" i="4"/>
  <c r="U339" i="4"/>
  <c r="AF338" i="4"/>
  <c r="AE338" i="4"/>
  <c r="AC338" i="4"/>
  <c r="F338" i="4"/>
  <c r="AF336" i="4"/>
  <c r="AC336" i="4"/>
  <c r="AF335" i="4"/>
  <c r="AC335" i="4"/>
  <c r="AF334" i="4"/>
  <c r="AC334" i="4"/>
  <c r="U334" i="4"/>
  <c r="AF333" i="4"/>
  <c r="AC333" i="4"/>
  <c r="U333" i="4"/>
  <c r="AF332" i="4"/>
  <c r="AC332" i="4"/>
  <c r="U332" i="4"/>
  <c r="I332" i="4"/>
  <c r="I329" i="4" s="1"/>
  <c r="H332" i="4"/>
  <c r="H329" i="4" s="1"/>
  <c r="G332" i="4"/>
  <c r="G329" i="4" s="1"/>
  <c r="AF331" i="4"/>
  <c r="AE331" i="4"/>
  <c r="AC331" i="4"/>
  <c r="AD331" i="4" s="1"/>
  <c r="AG331" i="4" s="1"/>
  <c r="AF330" i="4"/>
  <c r="AE330" i="4"/>
  <c r="AC330" i="4"/>
  <c r="AD330" i="4" s="1"/>
  <c r="AF329" i="4"/>
  <c r="AE329" i="4"/>
  <c r="AC329" i="4"/>
  <c r="X329" i="4"/>
  <c r="AA329" i="4" s="1"/>
  <c r="F329" i="4"/>
  <c r="AF327" i="4"/>
  <c r="AD327" i="4" s="1"/>
  <c r="AG327" i="4" s="1"/>
  <c r="AC327" i="4"/>
  <c r="U327" i="4"/>
  <c r="AF326" i="4"/>
  <c r="AC326" i="4"/>
  <c r="AF325" i="4"/>
  <c r="AC325" i="4"/>
  <c r="U325" i="4"/>
  <c r="AF324" i="4"/>
  <c r="AC324" i="4"/>
  <c r="U324" i="4"/>
  <c r="AF323" i="4"/>
  <c r="AC323" i="4"/>
  <c r="U323" i="4"/>
  <c r="AF322" i="4"/>
  <c r="AC322" i="4"/>
  <c r="U322" i="4"/>
  <c r="AF321" i="4"/>
  <c r="AC321" i="4"/>
  <c r="U321" i="4"/>
  <c r="AF320" i="4"/>
  <c r="AC320" i="4"/>
  <c r="U320" i="4"/>
  <c r="AF319" i="4"/>
  <c r="AE319" i="4"/>
  <c r="AC319" i="4"/>
  <c r="AD319" i="4" s="1"/>
  <c r="AG319" i="4" s="1"/>
  <c r="AF318" i="4"/>
  <c r="AE318" i="4"/>
  <c r="AC318" i="4"/>
  <c r="X318" i="4"/>
  <c r="AA318" i="4" s="1"/>
  <c r="I318" i="4"/>
  <c r="H318" i="4"/>
  <c r="G318" i="4"/>
  <c r="F318" i="4"/>
  <c r="AF316" i="4"/>
  <c r="AC316" i="4"/>
  <c r="U316" i="4"/>
  <c r="AF315" i="4"/>
  <c r="AC315" i="4"/>
  <c r="U315" i="4"/>
  <c r="AF314" i="4"/>
  <c r="AC314" i="4"/>
  <c r="U314" i="4"/>
  <c r="AF313" i="4"/>
  <c r="AC313" i="4"/>
  <c r="U313" i="4"/>
  <c r="AF312" i="4"/>
  <c r="AC312" i="4"/>
  <c r="U312" i="4"/>
  <c r="AF311" i="4"/>
  <c r="AC311" i="4"/>
  <c r="U311" i="4"/>
  <c r="AF310" i="4"/>
  <c r="AC310" i="4"/>
  <c r="U310" i="4"/>
  <c r="AF309" i="4"/>
  <c r="AC309" i="4"/>
  <c r="U309" i="4"/>
  <c r="AF308" i="4"/>
  <c r="AC308" i="4"/>
  <c r="U308" i="4"/>
  <c r="AF307" i="4"/>
  <c r="AC307" i="4"/>
  <c r="U307" i="4"/>
  <c r="AF306" i="4"/>
  <c r="AC306" i="4"/>
  <c r="U306" i="4"/>
  <c r="AF305" i="4"/>
  <c r="AC305" i="4"/>
  <c r="U305" i="4"/>
  <c r="AF304" i="4"/>
  <c r="AC304" i="4"/>
  <c r="U304" i="4"/>
  <c r="AF303" i="4"/>
  <c r="AE303" i="4"/>
  <c r="AC303" i="4"/>
  <c r="AD303" i="4" s="1"/>
  <c r="AG303" i="4" s="1"/>
  <c r="AF302" i="4"/>
  <c r="AE302" i="4"/>
  <c r="AC302" i="4"/>
  <c r="AD302" i="4" s="1"/>
  <c r="Z301" i="4"/>
  <c r="X301" i="4"/>
  <c r="I301" i="4"/>
  <c r="H301" i="4"/>
  <c r="G301" i="4"/>
  <c r="F301" i="4"/>
  <c r="AG299" i="4"/>
  <c r="AF299" i="4"/>
  <c r="AC299" i="4"/>
  <c r="U299" i="4"/>
  <c r="AF298" i="4"/>
  <c r="AC298" i="4"/>
  <c r="U298" i="4"/>
  <c r="AF297" i="4"/>
  <c r="AC297" i="4"/>
  <c r="U297" i="4"/>
  <c r="AF296" i="4"/>
  <c r="AC296" i="4"/>
  <c r="U296" i="4"/>
  <c r="AF295" i="4"/>
  <c r="AC295" i="4"/>
  <c r="U295" i="4"/>
  <c r="AF294" i="4"/>
  <c r="AC294" i="4"/>
  <c r="U294" i="4"/>
  <c r="AF293" i="4"/>
  <c r="AC293" i="4"/>
  <c r="U293" i="4"/>
  <c r="AF292" i="4"/>
  <c r="AE292" i="4"/>
  <c r="AC292" i="4"/>
  <c r="AD292" i="4" s="1"/>
  <c r="AG292" i="4" s="1"/>
  <c r="Z291" i="4"/>
  <c r="X291" i="4"/>
  <c r="I291" i="4"/>
  <c r="H291" i="4"/>
  <c r="G291" i="4"/>
  <c r="F291" i="4"/>
  <c r="AF289" i="4"/>
  <c r="AC289" i="4"/>
  <c r="U289" i="4"/>
  <c r="AF288" i="4"/>
  <c r="AC288" i="4"/>
  <c r="U288" i="4"/>
  <c r="AF287" i="4"/>
  <c r="AC287" i="4"/>
  <c r="U287" i="4"/>
  <c r="AF286" i="4"/>
  <c r="AC286" i="4"/>
  <c r="U286" i="4"/>
  <c r="AF285" i="4"/>
  <c r="AC285" i="4"/>
  <c r="U285" i="4"/>
  <c r="AF284" i="4"/>
  <c r="AC284" i="4"/>
  <c r="U284" i="4"/>
  <c r="AF283" i="4"/>
  <c r="AC283" i="4"/>
  <c r="U283" i="4"/>
  <c r="AF282" i="4"/>
  <c r="AC282" i="4"/>
  <c r="U282" i="4"/>
  <c r="AF281" i="4"/>
  <c r="AC281" i="4"/>
  <c r="U281" i="4"/>
  <c r="AF280" i="4"/>
  <c r="AE280" i="4"/>
  <c r="AC280" i="4"/>
  <c r="AD280" i="4" s="1"/>
  <c r="AG280" i="4" s="1"/>
  <c r="AF279" i="4"/>
  <c r="AE279" i="4"/>
  <c r="AC279" i="4"/>
  <c r="AD279" i="4" s="1"/>
  <c r="Z278" i="4"/>
  <c r="X278" i="4"/>
  <c r="I278" i="4"/>
  <c r="H278" i="4"/>
  <c r="G278" i="4"/>
  <c r="F278" i="4"/>
  <c r="AF276" i="4"/>
  <c r="AC276" i="4"/>
  <c r="U276" i="4"/>
  <c r="AF275" i="4"/>
  <c r="AC275" i="4"/>
  <c r="U275" i="4"/>
  <c r="AF274" i="4"/>
  <c r="AC274" i="4"/>
  <c r="U274" i="4"/>
  <c r="AF273" i="4"/>
  <c r="AC273" i="4"/>
  <c r="U273" i="4"/>
  <c r="AF272" i="4"/>
  <c r="AC272" i="4"/>
  <c r="U272" i="4"/>
  <c r="AF271" i="4"/>
  <c r="AC271" i="4"/>
  <c r="U271" i="4"/>
  <c r="AF270" i="4"/>
  <c r="AC270" i="4"/>
  <c r="U270" i="4"/>
  <c r="AF269" i="4"/>
  <c r="AC269" i="4"/>
  <c r="U269" i="4"/>
  <c r="AF268" i="4"/>
  <c r="AC268" i="4"/>
  <c r="U268" i="4"/>
  <c r="AF267" i="4"/>
  <c r="AC267" i="4"/>
  <c r="U267" i="4"/>
  <c r="AF266" i="4"/>
  <c r="AC266" i="4"/>
  <c r="U266" i="4"/>
  <c r="AF265" i="4"/>
  <c r="AC265" i="4"/>
  <c r="U265" i="4"/>
  <c r="AF264" i="4"/>
  <c r="AC264" i="4"/>
  <c r="U264" i="4"/>
  <c r="AF263" i="4"/>
  <c r="AC263" i="4"/>
  <c r="U263" i="4"/>
  <c r="AF262" i="4"/>
  <c r="AE262" i="4"/>
  <c r="AC262" i="4"/>
  <c r="AD262" i="4" s="1"/>
  <c r="Z261" i="4"/>
  <c r="X261" i="4"/>
  <c r="I261" i="4"/>
  <c r="H261" i="4"/>
  <c r="G261" i="4"/>
  <c r="F261" i="4"/>
  <c r="AF259" i="4"/>
  <c r="AC259" i="4"/>
  <c r="U259" i="4"/>
  <c r="AF258" i="4"/>
  <c r="AC258" i="4"/>
  <c r="U258" i="4"/>
  <c r="AF257" i="4"/>
  <c r="AC257" i="4"/>
  <c r="U257" i="4"/>
  <c r="AF256" i="4"/>
  <c r="AC256" i="4"/>
  <c r="U256" i="4"/>
  <c r="AF255" i="4"/>
  <c r="AC255" i="4"/>
  <c r="U255" i="4"/>
  <c r="AF254" i="4"/>
  <c r="AE254" i="4"/>
  <c r="AC254" i="4"/>
  <c r="AD254" i="4" s="1"/>
  <c r="AG254" i="4" s="1"/>
  <c r="AF253" i="4"/>
  <c r="AE253" i="4"/>
  <c r="AC253" i="4"/>
  <c r="AD253" i="4" s="1"/>
  <c r="AG253" i="4" s="1"/>
  <c r="AF252" i="4"/>
  <c r="AE252" i="4"/>
  <c r="AC252" i="4"/>
  <c r="AD252" i="4" s="1"/>
  <c r="AG252" i="4" s="1"/>
  <c r="AF251" i="4"/>
  <c r="AC251" i="4"/>
  <c r="U251" i="4"/>
  <c r="AF250" i="4"/>
  <c r="AC250" i="4"/>
  <c r="U250" i="4"/>
  <c r="AF249" i="4"/>
  <c r="AE249" i="4"/>
  <c r="AC249" i="4"/>
  <c r="AD249" i="4" s="1"/>
  <c r="AF248" i="4"/>
  <c r="AC248" i="4"/>
  <c r="U248" i="4"/>
  <c r="AF247" i="4"/>
  <c r="AC247" i="4"/>
  <c r="U247" i="4"/>
  <c r="AF246" i="4"/>
  <c r="AE246" i="4"/>
  <c r="AC246" i="4"/>
  <c r="AD246" i="4" s="1"/>
  <c r="U246" i="4"/>
  <c r="Z245" i="4"/>
  <c r="X245" i="4"/>
  <c r="I245" i="4"/>
  <c r="H245" i="4"/>
  <c r="G245" i="4"/>
  <c r="F245" i="4"/>
  <c r="AF243" i="4"/>
  <c r="AC243" i="4"/>
  <c r="U243" i="4"/>
  <c r="AF242" i="4"/>
  <c r="AC242" i="4"/>
  <c r="U242" i="4"/>
  <c r="AF241" i="4"/>
  <c r="AC241" i="4"/>
  <c r="U241" i="4"/>
  <c r="AF240" i="4"/>
  <c r="AC240" i="4"/>
  <c r="U240" i="4"/>
  <c r="AF239" i="4"/>
  <c r="AC239" i="4"/>
  <c r="U239" i="4"/>
  <c r="AF238" i="4"/>
  <c r="AC238" i="4"/>
  <c r="U238" i="4"/>
  <c r="AF237" i="4"/>
  <c r="AE237" i="4"/>
  <c r="AC237" i="4"/>
  <c r="AD237" i="4" s="1"/>
  <c r="AG237" i="4" s="1"/>
  <c r="U237" i="4"/>
  <c r="AF236" i="4"/>
  <c r="AE236" i="4"/>
  <c r="AC236" i="4"/>
  <c r="Z236" i="4"/>
  <c r="X236" i="4"/>
  <c r="I236" i="4"/>
  <c r="H236" i="4"/>
  <c r="G236" i="4"/>
  <c r="F236" i="4"/>
  <c r="AF234" i="4"/>
  <c r="AC234" i="4"/>
  <c r="U234" i="4"/>
  <c r="AF233" i="4"/>
  <c r="AC233" i="4"/>
  <c r="U233" i="4"/>
  <c r="AF232" i="4"/>
  <c r="AC232" i="4"/>
  <c r="U232" i="4"/>
  <c r="AF231" i="4"/>
  <c r="AC231" i="4"/>
  <c r="U231" i="4"/>
  <c r="AF230" i="4"/>
  <c r="AC230" i="4"/>
  <c r="U230" i="4"/>
  <c r="AF229" i="4"/>
  <c r="AC229" i="4"/>
  <c r="U229" i="4"/>
  <c r="AF228" i="4"/>
  <c r="AC228" i="4"/>
  <c r="U228" i="4"/>
  <c r="AF227" i="4"/>
  <c r="AC227" i="4"/>
  <c r="U227" i="4"/>
  <c r="AF226" i="4"/>
  <c r="AE226" i="4"/>
  <c r="AC226" i="4"/>
  <c r="Z226" i="4"/>
  <c r="I226" i="4"/>
  <c r="H226" i="4"/>
  <c r="G226" i="4"/>
  <c r="F226" i="4"/>
  <c r="AF224" i="4"/>
  <c r="AC224" i="4"/>
  <c r="Y224" i="4"/>
  <c r="X216" i="4" s="1"/>
  <c r="U224" i="4"/>
  <c r="I224" i="4"/>
  <c r="I216" i="4" s="1"/>
  <c r="H224" i="4"/>
  <c r="H216" i="4" s="1"/>
  <c r="G224" i="4"/>
  <c r="G216" i="4" s="1"/>
  <c r="AF223" i="4"/>
  <c r="AC223" i="4"/>
  <c r="U223" i="4"/>
  <c r="AF222" i="4"/>
  <c r="AC222" i="4"/>
  <c r="U222" i="4"/>
  <c r="AF221" i="4"/>
  <c r="AC221" i="4"/>
  <c r="U221" i="4"/>
  <c r="AF220" i="4"/>
  <c r="AC220" i="4"/>
  <c r="U220" i="4"/>
  <c r="AF219" i="4"/>
  <c r="AC219" i="4"/>
  <c r="U219" i="4"/>
  <c r="AF218" i="4"/>
  <c r="AC218" i="4"/>
  <c r="U218" i="4"/>
  <c r="AF217" i="4"/>
  <c r="AE217" i="4"/>
  <c r="AC217" i="4"/>
  <c r="AD217" i="4" s="1"/>
  <c r="U217" i="4"/>
  <c r="AF216" i="4"/>
  <c r="AE216" i="4"/>
  <c r="AC216" i="4"/>
  <c r="Z216" i="4"/>
  <c r="F216" i="4"/>
  <c r="AF214" i="4"/>
  <c r="AC214" i="4"/>
  <c r="Y214" i="4"/>
  <c r="X202" i="4" s="1"/>
  <c r="U214" i="4"/>
  <c r="I214" i="4"/>
  <c r="I202" i="4" s="1"/>
  <c r="H214" i="4"/>
  <c r="H202" i="4" s="1"/>
  <c r="G214" i="4"/>
  <c r="G202" i="4" s="1"/>
  <c r="AG213" i="4"/>
  <c r="AF213" i="4"/>
  <c r="AC213" i="4"/>
  <c r="U213" i="4"/>
  <c r="AF212" i="4"/>
  <c r="AC212" i="4"/>
  <c r="U212" i="4"/>
  <c r="AF211" i="4"/>
  <c r="AC211" i="4"/>
  <c r="U211" i="4"/>
  <c r="AF210" i="4"/>
  <c r="AC210" i="4"/>
  <c r="U210" i="4"/>
  <c r="AF209" i="4"/>
  <c r="AC209" i="4"/>
  <c r="U209" i="4"/>
  <c r="AF208" i="4"/>
  <c r="AC208" i="4"/>
  <c r="U208" i="4"/>
  <c r="AF207" i="4"/>
  <c r="AC207" i="4"/>
  <c r="U207" i="4"/>
  <c r="AF206" i="4"/>
  <c r="AC206" i="4"/>
  <c r="U206" i="4"/>
  <c r="AF205" i="4"/>
  <c r="AC205" i="4"/>
  <c r="U205" i="4"/>
  <c r="AF204" i="4"/>
  <c r="AE204" i="4"/>
  <c r="AC204" i="4"/>
  <c r="AD204" i="4" s="1"/>
  <c r="AG204" i="4" s="1"/>
  <c r="U204" i="4"/>
  <c r="AF203" i="4"/>
  <c r="AE203" i="4"/>
  <c r="AC203" i="4"/>
  <c r="AD203" i="4" s="1"/>
  <c r="AG203" i="4" s="1"/>
  <c r="U203" i="4"/>
  <c r="AF202" i="4"/>
  <c r="AE202" i="4"/>
  <c r="AC202" i="4"/>
  <c r="Z202" i="4"/>
  <c r="F202" i="4"/>
  <c r="AF200" i="4"/>
  <c r="AC200" i="4"/>
  <c r="Y200" i="4"/>
  <c r="X189" i="4" s="1"/>
  <c r="U200" i="4"/>
  <c r="I200" i="4"/>
  <c r="I189" i="4" s="1"/>
  <c r="H200" i="4"/>
  <c r="H189" i="4" s="1"/>
  <c r="G200" i="4"/>
  <c r="G189" i="4" s="1"/>
  <c r="AF199" i="4"/>
  <c r="AC199" i="4"/>
  <c r="U199" i="4"/>
  <c r="AF198" i="4"/>
  <c r="AC198" i="4"/>
  <c r="U198" i="4"/>
  <c r="AF197" i="4"/>
  <c r="AE197" i="4"/>
  <c r="AC197" i="4"/>
  <c r="AD197" i="4" s="1"/>
  <c r="AG197" i="4" s="1"/>
  <c r="AF196" i="4"/>
  <c r="AC196" i="4"/>
  <c r="U196" i="4"/>
  <c r="AF195" i="4"/>
  <c r="AC195" i="4"/>
  <c r="U195" i="4"/>
  <c r="AF194" i="4"/>
  <c r="AC194" i="4"/>
  <c r="U194" i="4"/>
  <c r="AF193" i="4"/>
  <c r="AC193" i="4"/>
  <c r="U193" i="4"/>
  <c r="AF192" i="4"/>
  <c r="AC192" i="4"/>
  <c r="U192" i="4"/>
  <c r="AF191" i="4"/>
  <c r="AC191" i="4"/>
  <c r="U191" i="4"/>
  <c r="AF190" i="4"/>
  <c r="AE190" i="4"/>
  <c r="AC190" i="4"/>
  <c r="AD190" i="4" s="1"/>
  <c r="U190" i="4"/>
  <c r="AF189" i="4"/>
  <c r="AE189" i="4"/>
  <c r="AC189" i="4"/>
  <c r="Z189" i="4"/>
  <c r="F189" i="4"/>
  <c r="AF187" i="4"/>
  <c r="AC187" i="4"/>
  <c r="Y187" i="4"/>
  <c r="U187" i="4"/>
  <c r="I187" i="4"/>
  <c r="H187" i="4"/>
  <c r="G187" i="4"/>
  <c r="AF186" i="4"/>
  <c r="AC186" i="4"/>
  <c r="Y186" i="4"/>
  <c r="U186" i="4"/>
  <c r="I186" i="4"/>
  <c r="H186" i="4"/>
  <c r="G186" i="4"/>
  <c r="AF185" i="4"/>
  <c r="AC185" i="4"/>
  <c r="Y185" i="4"/>
  <c r="U185" i="4"/>
  <c r="I185" i="4"/>
  <c r="H185" i="4"/>
  <c r="AF184" i="4"/>
  <c r="AC184" i="4"/>
  <c r="Y184" i="4"/>
  <c r="U184" i="4"/>
  <c r="I184" i="4"/>
  <c r="H184" i="4"/>
  <c r="AF183" i="4"/>
  <c r="AE183" i="4"/>
  <c r="AC183" i="4"/>
  <c r="AD183" i="4" s="1"/>
  <c r="AG183" i="4" s="1"/>
  <c r="AF182" i="4"/>
  <c r="AE182" i="4"/>
  <c r="AC182" i="4"/>
  <c r="AD182" i="4" s="1"/>
  <c r="AF181" i="4"/>
  <c r="AE181" i="4"/>
  <c r="AC181" i="4"/>
  <c r="Z181" i="4"/>
  <c r="F181" i="4"/>
  <c r="AF179" i="4"/>
  <c r="AC179" i="4"/>
  <c r="U179" i="4"/>
  <c r="AF178" i="4"/>
  <c r="AC178" i="4"/>
  <c r="U178" i="4"/>
  <c r="AF177" i="4"/>
  <c r="AC177" i="4"/>
  <c r="U177" i="4"/>
  <c r="AF176" i="4"/>
  <c r="AC176" i="4"/>
  <c r="U176" i="4"/>
  <c r="AF175" i="4"/>
  <c r="AC175" i="4"/>
  <c r="U175" i="4"/>
  <c r="AF174" i="4"/>
  <c r="AC174" i="4"/>
  <c r="U174" i="4"/>
  <c r="AF173" i="4"/>
  <c r="AC173" i="4"/>
  <c r="U173" i="4"/>
  <c r="AF172" i="4"/>
  <c r="AE172" i="4"/>
  <c r="AC172" i="4"/>
  <c r="AD172" i="4" s="1"/>
  <c r="AG172" i="4" s="1"/>
  <c r="AF171" i="4"/>
  <c r="AE171" i="4"/>
  <c r="AC171" i="4"/>
  <c r="Z171" i="4"/>
  <c r="X171" i="4"/>
  <c r="I171" i="4"/>
  <c r="H171" i="4"/>
  <c r="G171" i="4"/>
  <c r="F171" i="4"/>
  <c r="AF169" i="4"/>
  <c r="AC169" i="4"/>
  <c r="U169" i="4"/>
  <c r="AF168" i="4"/>
  <c r="AC168" i="4"/>
  <c r="U168" i="4"/>
  <c r="AF167" i="4"/>
  <c r="AC167" i="4"/>
  <c r="U167" i="4"/>
  <c r="AF166" i="4"/>
  <c r="AC166" i="4"/>
  <c r="U166" i="4"/>
  <c r="AF165" i="4"/>
  <c r="AC165" i="4"/>
  <c r="U165" i="4"/>
  <c r="AF164" i="4"/>
  <c r="AC164" i="4"/>
  <c r="U164" i="4"/>
  <c r="AF163" i="4"/>
  <c r="AC163" i="4"/>
  <c r="U163" i="4"/>
  <c r="AF162" i="4"/>
  <c r="AE162" i="4"/>
  <c r="AC162" i="4"/>
  <c r="AD162" i="4" s="1"/>
  <c r="AG162" i="4" s="1"/>
  <c r="AF161" i="4"/>
  <c r="AE161" i="4"/>
  <c r="AC161" i="4"/>
  <c r="AD161" i="4" s="1"/>
  <c r="AG161" i="4" s="1"/>
  <c r="AF160" i="4"/>
  <c r="AE160" i="4"/>
  <c r="AC160" i="4"/>
  <c r="Z160" i="4"/>
  <c r="X160" i="4"/>
  <c r="I160" i="4"/>
  <c r="H160" i="4"/>
  <c r="G160" i="4"/>
  <c r="F160" i="4"/>
  <c r="AF158" i="4"/>
  <c r="AE158" i="4"/>
  <c r="AC158" i="4"/>
  <c r="AD158" i="4" s="1"/>
  <c r="AG158" i="4" s="1"/>
  <c r="AF157" i="4"/>
  <c r="AC157" i="4"/>
  <c r="U157" i="4"/>
  <c r="AF156" i="4"/>
  <c r="AC156" i="4"/>
  <c r="U156" i="4"/>
  <c r="AF155" i="4"/>
  <c r="AC155" i="4"/>
  <c r="U155" i="4"/>
  <c r="AG154" i="4"/>
  <c r="AF154" i="4"/>
  <c r="AC154" i="4"/>
  <c r="U154" i="4"/>
  <c r="AF153" i="4"/>
  <c r="AE153" i="4"/>
  <c r="AC153" i="4"/>
  <c r="AD153" i="4" s="1"/>
  <c r="AG153" i="4" s="1"/>
  <c r="AF152" i="4"/>
  <c r="AE152" i="4"/>
  <c r="AC152" i="4"/>
  <c r="AD152" i="4" s="1"/>
  <c r="AG152" i="4" s="1"/>
  <c r="AF151" i="4"/>
  <c r="AE151" i="4"/>
  <c r="AC151" i="4"/>
  <c r="AD151" i="4" s="1"/>
  <c r="U151" i="4"/>
  <c r="AF150" i="4"/>
  <c r="AE150" i="4"/>
  <c r="AC150" i="4"/>
  <c r="Z150" i="4"/>
  <c r="X150" i="4"/>
  <c r="I150" i="4"/>
  <c r="H150" i="4"/>
  <c r="G150" i="4"/>
  <c r="F150" i="4"/>
  <c r="AF148" i="4"/>
  <c r="AE148" i="4"/>
  <c r="AC148" i="4"/>
  <c r="AD148" i="4" s="1"/>
  <c r="AG148" i="4" s="1"/>
  <c r="U148" i="4"/>
  <c r="AF147" i="4"/>
  <c r="AE147" i="4"/>
  <c r="AC147" i="4"/>
  <c r="AD147" i="4" s="1"/>
  <c r="AG147" i="4" s="1"/>
  <c r="AF146" i="4"/>
  <c r="AE146" i="4"/>
  <c r="AC146" i="4"/>
  <c r="AD146" i="4" s="1"/>
  <c r="AG146" i="4" s="1"/>
  <c r="AF145" i="4"/>
  <c r="AE145" i="4"/>
  <c r="AC145" i="4"/>
  <c r="AD145" i="4" s="1"/>
  <c r="AG145" i="4" s="1"/>
  <c r="AF144" i="4"/>
  <c r="AC144" i="4"/>
  <c r="U144" i="4"/>
  <c r="AF143" i="4"/>
  <c r="AC143" i="4"/>
  <c r="U143" i="4"/>
  <c r="AF142" i="4"/>
  <c r="AC142" i="4"/>
  <c r="U142" i="4"/>
  <c r="AF141" i="4"/>
  <c r="AC141" i="4"/>
  <c r="U141" i="4"/>
  <c r="AF140" i="4"/>
  <c r="AE140" i="4"/>
  <c r="AC140" i="4"/>
  <c r="AD140" i="4" s="1"/>
  <c r="AG140" i="4" s="1"/>
  <c r="AF139" i="4"/>
  <c r="AE139" i="4"/>
  <c r="AC139" i="4"/>
  <c r="AD139" i="4" s="1"/>
  <c r="AG139" i="4" s="1"/>
  <c r="U139" i="4"/>
  <c r="AF138" i="4"/>
  <c r="AE138" i="4"/>
  <c r="AC138" i="4"/>
  <c r="Z138" i="4"/>
  <c r="X138" i="4"/>
  <c r="I138" i="4"/>
  <c r="H138" i="4"/>
  <c r="G138" i="4"/>
  <c r="F138" i="4"/>
  <c r="AF136" i="4"/>
  <c r="AE136" i="4"/>
  <c r="AC136" i="4"/>
  <c r="AD136" i="4" s="1"/>
  <c r="AG136" i="4" s="1"/>
  <c r="U136" i="4"/>
  <c r="AF135" i="4"/>
  <c r="AE135" i="4"/>
  <c r="AC135" i="4"/>
  <c r="AD135" i="4" s="1"/>
  <c r="AG135" i="4" s="1"/>
  <c r="AF134" i="4"/>
  <c r="AE134" i="4"/>
  <c r="AC134" i="4"/>
  <c r="AD134" i="4" s="1"/>
  <c r="AG134" i="4" s="1"/>
  <c r="AF133" i="4"/>
  <c r="AC133" i="4"/>
  <c r="U133" i="4"/>
  <c r="AF132" i="4"/>
  <c r="AC132" i="4"/>
  <c r="U132" i="4"/>
  <c r="AF131" i="4"/>
  <c r="AC131" i="4"/>
  <c r="U131" i="4"/>
  <c r="AF130" i="4"/>
  <c r="AC130" i="4"/>
  <c r="U130" i="4"/>
  <c r="AF129" i="4"/>
  <c r="AC129" i="4"/>
  <c r="U129" i="4"/>
  <c r="AF128" i="4"/>
  <c r="AC128" i="4"/>
  <c r="U128" i="4"/>
  <c r="AF127" i="4"/>
  <c r="AE127" i="4"/>
  <c r="AC127" i="4"/>
  <c r="Z127" i="4"/>
  <c r="X127" i="4"/>
  <c r="I127" i="4"/>
  <c r="H127" i="4"/>
  <c r="G127" i="4"/>
  <c r="F127" i="4"/>
  <c r="AF125" i="4"/>
  <c r="AE125" i="4"/>
  <c r="AC125" i="4"/>
  <c r="AD125" i="4" s="1"/>
  <c r="AG125" i="4" s="1"/>
  <c r="AF124" i="4"/>
  <c r="AC124" i="4"/>
  <c r="U124" i="4"/>
  <c r="AF123" i="4"/>
  <c r="AC123" i="4"/>
  <c r="U123" i="4"/>
  <c r="AF122" i="4"/>
  <c r="AC122" i="4"/>
  <c r="U122" i="4"/>
  <c r="AF121" i="4"/>
  <c r="AC121" i="4"/>
  <c r="U121" i="4"/>
  <c r="AF120" i="4"/>
  <c r="AC120" i="4"/>
  <c r="U120" i="4"/>
  <c r="AF119" i="4"/>
  <c r="AC119" i="4"/>
  <c r="U119" i="4"/>
  <c r="AF118" i="4"/>
  <c r="AC118" i="4"/>
  <c r="U118" i="4"/>
  <c r="AF117" i="4"/>
  <c r="AE117" i="4"/>
  <c r="AC117" i="4"/>
  <c r="AD117" i="4" s="1"/>
  <c r="AG117" i="4" s="1"/>
  <c r="AF116" i="4"/>
  <c r="AE116" i="4"/>
  <c r="AC116" i="4"/>
  <c r="AD116" i="4" s="1"/>
  <c r="AG116" i="4" s="1"/>
  <c r="U116" i="4"/>
  <c r="AF115" i="4"/>
  <c r="AE115" i="4"/>
  <c r="AC115" i="4"/>
  <c r="Z115" i="4"/>
  <c r="X115" i="4"/>
  <c r="I115" i="4"/>
  <c r="H115" i="4"/>
  <c r="G115" i="4"/>
  <c r="F115" i="4"/>
  <c r="AF113" i="4"/>
  <c r="AE113" i="4"/>
  <c r="AC113" i="4"/>
  <c r="AD113" i="4" s="1"/>
  <c r="AG113" i="4" s="1"/>
  <c r="U113" i="4"/>
  <c r="AF112" i="4"/>
  <c r="AC112" i="4"/>
  <c r="U112" i="4"/>
  <c r="AF111" i="4"/>
  <c r="AC111" i="4"/>
  <c r="AF110" i="4"/>
  <c r="AC110" i="4"/>
  <c r="U110" i="4"/>
  <c r="AF109" i="4"/>
  <c r="AC109" i="4"/>
  <c r="U109" i="4"/>
  <c r="AF108" i="4"/>
  <c r="AC108" i="4"/>
  <c r="U108" i="4"/>
  <c r="AF107" i="4"/>
  <c r="AC107" i="4"/>
  <c r="U107" i="4"/>
  <c r="AF106" i="4"/>
  <c r="AC106" i="4"/>
  <c r="U106" i="4"/>
  <c r="AF105" i="4"/>
  <c r="AE105" i="4"/>
  <c r="AC105" i="4"/>
  <c r="Z105" i="4"/>
  <c r="X105" i="4"/>
  <c r="I105" i="4"/>
  <c r="H105" i="4"/>
  <c r="G105" i="4"/>
  <c r="F105" i="4"/>
  <c r="AF103" i="4"/>
  <c r="AC103" i="4"/>
  <c r="U103" i="4"/>
  <c r="AF102" i="4"/>
  <c r="AC102" i="4"/>
  <c r="U102" i="4"/>
  <c r="AC101" i="4"/>
  <c r="U101" i="4"/>
  <c r="AG100" i="4"/>
  <c r="AF100" i="4"/>
  <c r="AC100" i="4"/>
  <c r="U100" i="4"/>
  <c r="AF99" i="4"/>
  <c r="AC99" i="4"/>
  <c r="U99" i="4"/>
  <c r="AF98" i="4"/>
  <c r="AC98" i="4"/>
  <c r="U98" i="4"/>
  <c r="AF97" i="4"/>
  <c r="AC97" i="4"/>
  <c r="U97" i="4"/>
  <c r="AF96" i="4"/>
  <c r="AC96" i="4"/>
  <c r="U96" i="4"/>
  <c r="AF95" i="4"/>
  <c r="AC95" i="4"/>
  <c r="U95" i="4"/>
  <c r="AF94" i="4"/>
  <c r="AC94" i="4"/>
  <c r="U94" i="4"/>
  <c r="AF93" i="4"/>
  <c r="AC93" i="4"/>
  <c r="U93" i="4"/>
  <c r="AF92" i="4"/>
  <c r="AE92" i="4"/>
  <c r="AC92" i="4"/>
  <c r="AD92" i="4" s="1"/>
  <c r="AF91" i="4"/>
  <c r="AE91" i="4"/>
  <c r="AC91" i="4"/>
  <c r="Z91" i="4"/>
  <c r="X91" i="4"/>
  <c r="I91" i="4"/>
  <c r="H91" i="4"/>
  <c r="G91" i="4"/>
  <c r="F91" i="4"/>
  <c r="AF89" i="4"/>
  <c r="AE89" i="4"/>
  <c r="AC89" i="4"/>
  <c r="AD89" i="4" s="1"/>
  <c r="AG89" i="4" s="1"/>
  <c r="AG88" i="4"/>
  <c r="AF88" i="4"/>
  <c r="AC88" i="4"/>
  <c r="U88" i="4"/>
  <c r="AF87" i="4"/>
  <c r="AC87" i="4"/>
  <c r="U87" i="4"/>
  <c r="AF86" i="4"/>
  <c r="AC86" i="4"/>
  <c r="U86" i="4"/>
  <c r="AF85" i="4"/>
  <c r="AC85" i="4"/>
  <c r="U85" i="4"/>
  <c r="AF84" i="4"/>
  <c r="AC84" i="4"/>
  <c r="U84" i="4"/>
  <c r="AF83" i="4"/>
  <c r="AC83" i="4"/>
  <c r="U83" i="4"/>
  <c r="AF82" i="4"/>
  <c r="AE82" i="4"/>
  <c r="AC82" i="4"/>
  <c r="AD82" i="4" s="1"/>
  <c r="AF81" i="4"/>
  <c r="AE81" i="4"/>
  <c r="AC81" i="4"/>
  <c r="Z81" i="4"/>
  <c r="X81" i="4"/>
  <c r="I81" i="4"/>
  <c r="H81" i="4"/>
  <c r="G81" i="4"/>
  <c r="F81" i="4"/>
  <c r="AF79" i="4"/>
  <c r="AC79" i="4"/>
  <c r="U79" i="4"/>
  <c r="AF78" i="4"/>
  <c r="AC78" i="4"/>
  <c r="U78" i="4"/>
  <c r="AF77" i="4"/>
  <c r="AC77" i="4"/>
  <c r="U77" i="4"/>
  <c r="AF76" i="4"/>
  <c r="AC76" i="4"/>
  <c r="U76" i="4"/>
  <c r="AF75" i="4"/>
  <c r="AC75" i="4"/>
  <c r="U75" i="4"/>
  <c r="AF74" i="4"/>
  <c r="AC74" i="4"/>
  <c r="U74" i="4"/>
  <c r="AF73" i="4"/>
  <c r="AC73" i="4"/>
  <c r="U73" i="4"/>
  <c r="AF72" i="4"/>
  <c r="AE72" i="4"/>
  <c r="AC72" i="4"/>
  <c r="Z72" i="4"/>
  <c r="AA72" i="4" s="1"/>
  <c r="X72" i="4"/>
  <c r="I72" i="4"/>
  <c r="H72" i="4"/>
  <c r="G72" i="4"/>
  <c r="F72" i="4"/>
  <c r="AF70" i="4"/>
  <c r="AE70" i="4"/>
  <c r="AC70" i="4"/>
  <c r="AD70" i="4" s="1"/>
  <c r="AG70" i="4" s="1"/>
  <c r="AF69" i="4"/>
  <c r="AC69" i="4"/>
  <c r="U69" i="4"/>
  <c r="AF68" i="4"/>
  <c r="AC68" i="4"/>
  <c r="U68" i="4"/>
  <c r="AF67" i="4"/>
  <c r="AC67" i="4"/>
  <c r="U67" i="4"/>
  <c r="AG66" i="4"/>
  <c r="AF66" i="4"/>
  <c r="AC66" i="4"/>
  <c r="Y66" i="4"/>
  <c r="U66" i="4"/>
  <c r="I66" i="4"/>
  <c r="I64" i="4" s="1"/>
  <c r="H66" i="4"/>
  <c r="H64" i="4" s="1"/>
  <c r="G66" i="4"/>
  <c r="G64" i="4" s="1"/>
  <c r="AF65" i="4"/>
  <c r="AE65" i="4"/>
  <c r="AC65" i="4"/>
  <c r="AD65" i="4" s="1"/>
  <c r="AG65" i="4" s="1"/>
  <c r="Y65" i="4"/>
  <c r="V65" i="4"/>
  <c r="AF64" i="4"/>
  <c r="AE64" i="4"/>
  <c r="AC64" i="4"/>
  <c r="Z64" i="4"/>
  <c r="F64" i="4"/>
  <c r="AF62" i="4"/>
  <c r="AE62" i="4"/>
  <c r="AC62" i="4"/>
  <c r="AD62" i="4" s="1"/>
  <c r="AG62" i="4" s="1"/>
  <c r="U62" i="4"/>
  <c r="AF61" i="4"/>
  <c r="AC61" i="4"/>
  <c r="Y61" i="4"/>
  <c r="X55" i="4" s="1"/>
  <c r="U61" i="4"/>
  <c r="I61" i="4"/>
  <c r="I55" i="4" s="1"/>
  <c r="H61" i="4"/>
  <c r="H55" i="4" s="1"/>
  <c r="G61" i="4"/>
  <c r="G55" i="4" s="1"/>
  <c r="AF60" i="4"/>
  <c r="AC60" i="4"/>
  <c r="U60" i="4"/>
  <c r="AF59" i="4"/>
  <c r="AC59" i="4"/>
  <c r="U59" i="4"/>
  <c r="AF58" i="4"/>
  <c r="AC58" i="4"/>
  <c r="U58" i="4"/>
  <c r="AF57" i="4"/>
  <c r="AE57" i="4"/>
  <c r="AC57" i="4"/>
  <c r="AD57" i="4" s="1"/>
  <c r="AG57" i="4" s="1"/>
  <c r="AF56" i="4"/>
  <c r="AE56" i="4"/>
  <c r="AC56" i="4"/>
  <c r="AD56" i="4" s="1"/>
  <c r="U56" i="4"/>
  <c r="AF55" i="4"/>
  <c r="AE55" i="4"/>
  <c r="AC55" i="4"/>
  <c r="Z55" i="4"/>
  <c r="F55" i="4"/>
  <c r="AF53" i="4"/>
  <c r="AE53" i="4"/>
  <c r="AC53" i="4"/>
  <c r="AD53" i="4" s="1"/>
  <c r="AG53" i="4" s="1"/>
  <c r="Y53" i="4"/>
  <c r="X50" i="4" s="1"/>
  <c r="U53" i="4"/>
  <c r="AF52" i="4"/>
  <c r="AC52" i="4"/>
  <c r="U52" i="4"/>
  <c r="AF51" i="4"/>
  <c r="AC51" i="4"/>
  <c r="U51" i="4"/>
  <c r="AF50" i="4"/>
  <c r="AE50" i="4"/>
  <c r="AC50" i="4"/>
  <c r="Z50" i="4"/>
  <c r="I50" i="4"/>
  <c r="H50" i="4"/>
  <c r="G50" i="4"/>
  <c r="F50" i="4"/>
  <c r="AF48" i="4"/>
  <c r="AC48" i="4"/>
  <c r="U48" i="4"/>
  <c r="AF47" i="4"/>
  <c r="AC47" i="4"/>
  <c r="U47" i="4"/>
  <c r="AF46" i="4"/>
  <c r="AC46" i="4"/>
  <c r="U46" i="4"/>
  <c r="AF45" i="4"/>
  <c r="AC45" i="4"/>
  <c r="U45" i="4"/>
  <c r="AF44" i="4"/>
  <c r="AC44" i="4"/>
  <c r="U44" i="4"/>
  <c r="AF43" i="4"/>
  <c r="AE43" i="4"/>
  <c r="AC43" i="4"/>
  <c r="AD43" i="4" s="1"/>
  <c r="AG43" i="4" s="1"/>
  <c r="U43" i="4"/>
  <c r="AF42" i="4"/>
  <c r="AE42" i="4"/>
  <c r="AC42" i="4"/>
  <c r="X42" i="4"/>
  <c r="I42" i="4"/>
  <c r="H42" i="4"/>
  <c r="G42" i="4"/>
  <c r="F42" i="4"/>
  <c r="AF40" i="4"/>
  <c r="AE40" i="4"/>
  <c r="AC40" i="4"/>
  <c r="AD40" i="4" s="1"/>
  <c r="AG40" i="4" s="1"/>
  <c r="Y40" i="4"/>
  <c r="X39" i="4" s="1"/>
  <c r="U40" i="4"/>
  <c r="AF39" i="4"/>
  <c r="AE39" i="4"/>
  <c r="AC39" i="4"/>
  <c r="Z39" i="4"/>
  <c r="I39" i="4"/>
  <c r="H39" i="4"/>
  <c r="G39" i="4"/>
  <c r="F39" i="4"/>
  <c r="AF37" i="4"/>
  <c r="AE37" i="4"/>
  <c r="AC37" i="4"/>
  <c r="AD37" i="4" s="1"/>
  <c r="AG37" i="4" s="1"/>
  <c r="AF36" i="4"/>
  <c r="AC36" i="4"/>
  <c r="U36" i="4"/>
  <c r="AF35" i="4"/>
  <c r="AC35" i="4"/>
  <c r="U35" i="4"/>
  <c r="AF34" i="4"/>
  <c r="AE34" i="4"/>
  <c r="AC34" i="4"/>
  <c r="X34" i="4"/>
  <c r="I34" i="4"/>
  <c r="H34" i="4"/>
  <c r="G34" i="4"/>
  <c r="F34" i="4"/>
  <c r="AG32" i="4"/>
  <c r="AF32" i="4"/>
  <c r="AC32" i="4"/>
  <c r="U32" i="4"/>
  <c r="AF31" i="4"/>
  <c r="AC31" i="4"/>
  <c r="U31" i="4"/>
  <c r="AF30" i="4"/>
  <c r="AC30" i="4"/>
  <c r="U30" i="4"/>
  <c r="AF29" i="4"/>
  <c r="AC29" i="4"/>
  <c r="U29" i="4"/>
  <c r="AF28" i="4"/>
  <c r="AC28" i="4"/>
  <c r="U28" i="4"/>
  <c r="AF27" i="4"/>
  <c r="AE27" i="4"/>
  <c r="AC27" i="4"/>
  <c r="X27" i="4"/>
  <c r="I27" i="4"/>
  <c r="H27" i="4"/>
  <c r="G27" i="4"/>
  <c r="F27" i="4"/>
  <c r="AF25" i="4"/>
  <c r="AE25" i="4"/>
  <c r="AC25" i="4"/>
  <c r="AD25" i="4" s="1"/>
  <c r="AG25" i="4" s="1"/>
  <c r="Y25" i="4"/>
  <c r="W24" i="4" s="1"/>
  <c r="AF24" i="4"/>
  <c r="AE24" i="4"/>
  <c r="AC24" i="4"/>
  <c r="Z24" i="4"/>
  <c r="I24" i="4"/>
  <c r="H24" i="4"/>
  <c r="G24" i="4"/>
  <c r="F24" i="4"/>
  <c r="AF22" i="4"/>
  <c r="AE22" i="4"/>
  <c r="AC22" i="4"/>
  <c r="AD22" i="4" s="1"/>
  <c r="AG22" i="4" s="1"/>
  <c r="Y22" i="4"/>
  <c r="X20" i="4" s="1"/>
  <c r="AF21" i="4"/>
  <c r="AC21" i="4"/>
  <c r="U21" i="4"/>
  <c r="AF20" i="4"/>
  <c r="AE20" i="4"/>
  <c r="AC20" i="4"/>
  <c r="Z20" i="4"/>
  <c r="I20" i="4"/>
  <c r="H20" i="4"/>
  <c r="G20" i="4"/>
  <c r="F20" i="4"/>
  <c r="AF18" i="4"/>
  <c r="AC18" i="4"/>
  <c r="U18" i="4"/>
  <c r="AF17" i="4"/>
  <c r="AC17" i="4"/>
  <c r="U17" i="4"/>
  <c r="AF16" i="4"/>
  <c r="AE16" i="4"/>
  <c r="AC16" i="4"/>
  <c r="X16" i="4"/>
  <c r="I16" i="4"/>
  <c r="H16" i="4"/>
  <c r="G16" i="4"/>
  <c r="F16" i="4"/>
  <c r="AF14" i="4"/>
  <c r="AC14" i="4"/>
  <c r="U14" i="4"/>
  <c r="AF13" i="4"/>
  <c r="AC13" i="4"/>
  <c r="U13" i="4"/>
  <c r="AF12" i="4"/>
  <c r="AC12" i="4"/>
  <c r="U12" i="4"/>
  <c r="AF11" i="4"/>
  <c r="AC11" i="4"/>
  <c r="U11" i="4"/>
  <c r="AF10" i="4"/>
  <c r="AC10" i="4"/>
  <c r="U10" i="4"/>
  <c r="AF9" i="4"/>
  <c r="AE9" i="4"/>
  <c r="AC9" i="4"/>
  <c r="X9" i="4"/>
  <c r="I9" i="4"/>
  <c r="H9" i="4"/>
  <c r="G9" i="4"/>
  <c r="F9" i="4"/>
  <c r="AF7" i="4"/>
  <c r="AC7" i="4"/>
  <c r="U7" i="4"/>
  <c r="AF6" i="4"/>
  <c r="AC6" i="4"/>
  <c r="U6" i="4"/>
  <c r="AF5" i="4"/>
  <c r="AC5" i="4"/>
  <c r="U5" i="4"/>
  <c r="X4" i="4"/>
  <c r="I4" i="4"/>
  <c r="H4" i="4"/>
  <c r="G4" i="4"/>
  <c r="F4" i="4"/>
  <c r="Z1" i="4"/>
  <c r="Z34" i="4" s="1"/>
  <c r="X64" i="4" l="1"/>
  <c r="AJ36" i="7"/>
  <c r="H338" i="4"/>
  <c r="I348" i="4"/>
  <c r="AA34" i="4"/>
  <c r="D16" i="4"/>
  <c r="H348" i="4"/>
  <c r="X338" i="4"/>
  <c r="AA338" i="4" s="1"/>
  <c r="D105" i="4"/>
  <c r="G181" i="4"/>
  <c r="I354" i="4"/>
  <c r="AD361" i="4"/>
  <c r="AG361" i="4" s="1"/>
  <c r="AD362" i="4"/>
  <c r="AG362" i="4" s="1"/>
  <c r="AD11" i="4"/>
  <c r="AG11" i="4" s="1"/>
  <c r="AD191" i="4"/>
  <c r="AG191" i="4" s="1"/>
  <c r="AD196" i="4"/>
  <c r="AG196" i="4" s="1"/>
  <c r="AD207" i="4"/>
  <c r="AG207" i="4" s="1"/>
  <c r="AD52" i="4"/>
  <c r="AG52" i="4" s="1"/>
  <c r="AD184" i="4"/>
  <c r="AG184" i="4" s="1"/>
  <c r="AD357" i="4"/>
  <c r="AG357" i="4" s="1"/>
  <c r="AD242" i="4"/>
  <c r="AG242" i="4" s="1"/>
  <c r="AD243" i="4"/>
  <c r="AG243" i="4" s="1"/>
  <c r="AD248" i="4"/>
  <c r="AD13" i="4"/>
  <c r="AG13" i="4" s="1"/>
  <c r="AD304" i="4"/>
  <c r="AG304" i="4" s="1"/>
  <c r="AD307" i="4"/>
  <c r="AG307" i="4" s="1"/>
  <c r="AD309" i="4"/>
  <c r="AG309" i="4" s="1"/>
  <c r="AD326" i="4"/>
  <c r="AG326" i="4" s="1"/>
  <c r="AD336" i="4"/>
  <c r="AG336" i="4" s="1"/>
  <c r="AA291" i="4"/>
  <c r="AA39" i="4"/>
  <c r="AA216" i="4"/>
  <c r="AA55" i="4"/>
  <c r="AA171" i="4"/>
  <c r="AD46" i="4"/>
  <c r="AG46" i="4" s="1"/>
  <c r="AD102" i="4"/>
  <c r="AG102" i="4" s="1"/>
  <c r="AA278" i="4"/>
  <c r="AD5" i="4"/>
  <c r="AG5" i="4" s="1"/>
  <c r="AD7" i="4"/>
  <c r="AG7" i="4" s="1"/>
  <c r="AD35" i="4"/>
  <c r="AG35" i="4" s="1"/>
  <c r="AD36" i="4"/>
  <c r="AG36" i="4" s="1"/>
  <c r="AD214" i="4"/>
  <c r="AD269" i="4"/>
  <c r="AG269" i="4" s="1"/>
  <c r="AD271" i="4"/>
  <c r="AG271" i="4" s="1"/>
  <c r="AD275" i="4"/>
  <c r="AG275" i="4" s="1"/>
  <c r="D9" i="4"/>
  <c r="D50" i="4"/>
  <c r="D245" i="4"/>
  <c r="AA245" i="4"/>
  <c r="AD295" i="4"/>
  <c r="AG295" i="4" s="1"/>
  <c r="AD17" i="4"/>
  <c r="AG17" i="4" s="1"/>
  <c r="D20" i="4"/>
  <c r="AD44" i="4"/>
  <c r="AG44" i="4" s="1"/>
  <c r="AD51" i="4"/>
  <c r="AG51" i="4" s="1"/>
  <c r="AD69" i="4"/>
  <c r="AG69" i="4" s="1"/>
  <c r="AA81" i="4"/>
  <c r="AA91" i="4"/>
  <c r="AD130" i="4"/>
  <c r="AG130" i="4" s="1"/>
  <c r="AD131" i="4"/>
  <c r="AG131" i="4" s="1"/>
  <c r="AD132" i="4"/>
  <c r="AG132" i="4" s="1"/>
  <c r="AD133" i="4"/>
  <c r="AG133" i="4" s="1"/>
  <c r="D150" i="4"/>
  <c r="D160" i="4"/>
  <c r="AD173" i="4"/>
  <c r="AG173" i="4" s="1"/>
  <c r="AD177" i="4"/>
  <c r="AG177" i="4" s="1"/>
  <c r="D318" i="4"/>
  <c r="AD321" i="4"/>
  <c r="AG321" i="4" s="1"/>
  <c r="AD325" i="4"/>
  <c r="AD335" i="4"/>
  <c r="G338" i="4"/>
  <c r="D27" i="4"/>
  <c r="D39" i="4"/>
  <c r="AD75" i="4"/>
  <c r="AG75" i="4" s="1"/>
  <c r="AD76" i="4"/>
  <c r="AD78" i="4"/>
  <c r="AG78" i="4" s="1"/>
  <c r="AD106" i="4"/>
  <c r="AG106" i="4" s="1"/>
  <c r="AD108" i="4"/>
  <c r="AG108" i="4" s="1"/>
  <c r="AD155" i="4"/>
  <c r="AD185" i="4"/>
  <c r="AD186" i="4"/>
  <c r="AG186" i="4" s="1"/>
  <c r="AD187" i="4"/>
  <c r="D226" i="4"/>
  <c r="AA236" i="4"/>
  <c r="AD265" i="4"/>
  <c r="AG265" i="4" s="1"/>
  <c r="AD313" i="4"/>
  <c r="AG313" i="4" s="1"/>
  <c r="AA20" i="4"/>
  <c r="AD29" i="4"/>
  <c r="AG29" i="4" s="1"/>
  <c r="AD48" i="4"/>
  <c r="AG48" i="4" s="1"/>
  <c r="AD73" i="4"/>
  <c r="AG73" i="4" s="1"/>
  <c r="AD74" i="4"/>
  <c r="AG74" i="4" s="1"/>
  <c r="D34" i="4"/>
  <c r="AA64" i="4"/>
  <c r="AA127" i="4"/>
  <c r="AD240" i="4"/>
  <c r="AG240" i="4" s="1"/>
  <c r="AD255" i="4"/>
  <c r="AG255" i="4" s="1"/>
  <c r="AD256" i="4"/>
  <c r="AG256" i="4" s="1"/>
  <c r="AD284" i="4"/>
  <c r="AG284" i="4" s="1"/>
  <c r="AD288" i="4"/>
  <c r="AD297" i="4"/>
  <c r="AG297" i="4" s="1"/>
  <c r="AD298" i="4"/>
  <c r="AA301" i="4"/>
  <c r="AD10" i="4"/>
  <c r="AG10" i="4" s="1"/>
  <c r="AD30" i="4"/>
  <c r="AG30" i="4" s="1"/>
  <c r="AD45" i="4"/>
  <c r="AG45" i="4" s="1"/>
  <c r="AD58" i="4"/>
  <c r="AD59" i="4"/>
  <c r="AG59" i="4" s="1"/>
  <c r="AD60" i="4"/>
  <c r="AG60" i="4" s="1"/>
  <c r="AD61" i="4"/>
  <c r="AG61" i="4" s="1"/>
  <c r="AD79" i="4"/>
  <c r="AG79" i="4" s="1"/>
  <c r="AD109" i="4"/>
  <c r="AG109" i="4" s="1"/>
  <c r="AD110" i="4"/>
  <c r="AD178" i="4"/>
  <c r="AG178" i="4" s="1"/>
  <c r="AD199" i="4"/>
  <c r="AG199" i="4" s="1"/>
  <c r="AD200" i="4"/>
  <c r="AD205" i="4"/>
  <c r="AG205" i="4" s="1"/>
  <c r="AD211" i="4"/>
  <c r="AG211" i="4" s="1"/>
  <c r="AD238" i="4"/>
  <c r="AD273" i="4"/>
  <c r="AG273" i="4" s="1"/>
  <c r="AD281" i="4"/>
  <c r="AD282" i="4"/>
  <c r="AG282" i="4" s="1"/>
  <c r="AD283" i="4"/>
  <c r="AG283" i="4" s="1"/>
  <c r="AD286" i="4"/>
  <c r="AG286" i="4" s="1"/>
  <c r="AD310" i="4"/>
  <c r="AG310" i="4" s="1"/>
  <c r="AD311" i="4"/>
  <c r="AG311" i="4" s="1"/>
  <c r="AD332" i="4"/>
  <c r="AD340" i="4"/>
  <c r="AG340" i="4" s="1"/>
  <c r="AD343" i="4"/>
  <c r="AD349" i="4"/>
  <c r="AG349" i="4" s="1"/>
  <c r="AD350" i="4"/>
  <c r="AD351" i="4"/>
  <c r="AG351" i="4" s="1"/>
  <c r="AD352" i="4"/>
  <c r="AG352" i="4" s="1"/>
  <c r="AF3" i="4"/>
  <c r="AD21" i="4"/>
  <c r="AG21" i="4" s="1"/>
  <c r="AD118" i="4"/>
  <c r="AG118" i="4" s="1"/>
  <c r="AD119" i="4"/>
  <c r="AG119" i="4" s="1"/>
  <c r="AD120" i="4"/>
  <c r="AG120" i="4" s="1"/>
  <c r="AD121" i="4"/>
  <c r="AG121" i="4" s="1"/>
  <c r="AD122" i="4"/>
  <c r="AG122" i="4" s="1"/>
  <c r="AD123" i="4"/>
  <c r="AG123" i="4" s="1"/>
  <c r="AD141" i="4"/>
  <c r="AG141" i="4" s="1"/>
  <c r="AD144" i="4"/>
  <c r="AG144" i="4" s="1"/>
  <c r="AD164" i="4"/>
  <c r="AG164" i="4" s="1"/>
  <c r="AD175" i="4"/>
  <c r="AG175" i="4" s="1"/>
  <c r="AD176" i="4"/>
  <c r="AG176" i="4" s="1"/>
  <c r="AD192" i="4"/>
  <c r="AG192" i="4" s="1"/>
  <c r="AD194" i="4"/>
  <c r="AG194" i="4" s="1"/>
  <c r="AD195" i="4"/>
  <c r="AG195" i="4" s="1"/>
  <c r="AD218" i="4"/>
  <c r="AG218" i="4" s="1"/>
  <c r="AD220" i="4"/>
  <c r="AG220" i="4" s="1"/>
  <c r="AD221" i="4"/>
  <c r="AG221" i="4" s="1"/>
  <c r="AD222" i="4"/>
  <c r="AG222" i="4" s="1"/>
  <c r="AD228" i="4"/>
  <c r="AG228" i="4" s="1"/>
  <c r="AD230" i="4"/>
  <c r="AG230" i="4" s="1"/>
  <c r="AD232" i="4"/>
  <c r="AG232" i="4" s="1"/>
  <c r="AD234" i="4"/>
  <c r="AG234" i="4" s="1"/>
  <c r="AD258" i="4"/>
  <c r="AG258" i="4" s="1"/>
  <c r="AD267" i="4"/>
  <c r="AG267" i="4" s="1"/>
  <c r="AD268" i="4"/>
  <c r="AG268" i="4" s="1"/>
  <c r="AD293" i="4"/>
  <c r="AG293" i="4" s="1"/>
  <c r="AD305" i="4"/>
  <c r="AG305" i="4" s="1"/>
  <c r="AD314" i="4"/>
  <c r="AG314" i="4" s="1"/>
  <c r="AD315" i="4"/>
  <c r="AD323" i="4"/>
  <c r="AG323" i="4" s="1"/>
  <c r="AD355" i="4"/>
  <c r="AG355" i="4" s="1"/>
  <c r="AD356" i="4"/>
  <c r="AG356" i="4" s="1"/>
  <c r="AD360" i="4"/>
  <c r="AG360" i="4" s="1"/>
  <c r="AA24" i="4"/>
  <c r="AD18" i="4"/>
  <c r="AG18" i="4" s="1"/>
  <c r="AD103" i="4"/>
  <c r="AG103" i="4" s="1"/>
  <c r="AD111" i="4"/>
  <c r="AD124" i="4"/>
  <c r="AD209" i="4"/>
  <c r="AG209" i="4" s="1"/>
  <c r="AD210" i="4"/>
  <c r="AG210" i="4" s="1"/>
  <c r="AD259" i="4"/>
  <c r="AG259" i="4" s="1"/>
  <c r="AD274" i="4"/>
  <c r="AG274" i="4" s="1"/>
  <c r="AD339" i="4"/>
  <c r="AG339" i="4" s="1"/>
  <c r="G354" i="4"/>
  <c r="AD12" i="4"/>
  <c r="AG12" i="4" s="1"/>
  <c r="Z16" i="4"/>
  <c r="AA16" i="4" s="1"/>
  <c r="D4" i="4"/>
  <c r="AD6" i="4"/>
  <c r="AG6" i="4" s="1"/>
  <c r="AD14" i="4"/>
  <c r="AG14" i="4" s="1"/>
  <c r="AD31" i="4"/>
  <c r="AG31" i="4" s="1"/>
  <c r="D42" i="4"/>
  <c r="AD47" i="4"/>
  <c r="AG47" i="4" s="1"/>
  <c r="AA50" i="4"/>
  <c r="D81" i="4"/>
  <c r="AD83" i="4"/>
  <c r="AG83" i="4" s="1"/>
  <c r="AD84" i="4"/>
  <c r="AG84" i="4" s="1"/>
  <c r="AD85" i="4"/>
  <c r="AG85" i="4" s="1"/>
  <c r="AD86" i="4"/>
  <c r="AG86" i="4" s="1"/>
  <c r="AD87" i="4"/>
  <c r="AD107" i="4"/>
  <c r="AG107" i="4" s="1"/>
  <c r="AD128" i="4"/>
  <c r="AG128" i="4" s="1"/>
  <c r="AA138" i="4"/>
  <c r="AD165" i="4"/>
  <c r="AG165" i="4" s="1"/>
  <c r="AD166" i="4"/>
  <c r="AG166" i="4" s="1"/>
  <c r="AD167" i="4"/>
  <c r="AG167" i="4" s="1"/>
  <c r="AD168" i="4"/>
  <c r="AG168" i="4" s="1"/>
  <c r="AD174" i="4"/>
  <c r="AG174" i="4" s="1"/>
  <c r="AA202" i="4"/>
  <c r="AD229" i="4"/>
  <c r="AG229" i="4" s="1"/>
  <c r="AD231" i="4"/>
  <c r="AG231" i="4" s="1"/>
  <c r="AD233" i="4"/>
  <c r="AG233" i="4" s="1"/>
  <c r="AD239" i="4"/>
  <c r="AG239" i="4" s="1"/>
  <c r="AD250" i="4"/>
  <c r="AD251" i="4"/>
  <c r="AD289" i="4"/>
  <c r="D291" i="4"/>
  <c r="D24" i="4"/>
  <c r="AD28" i="4"/>
  <c r="AG28" i="4" s="1"/>
  <c r="AD67" i="4"/>
  <c r="AG67" i="4" s="1"/>
  <c r="AD68" i="4"/>
  <c r="D72" i="4"/>
  <c r="AD77" i="4"/>
  <c r="AG77" i="4" s="1"/>
  <c r="D91" i="4"/>
  <c r="AD93" i="4"/>
  <c r="AG93" i="4" s="1"/>
  <c r="AD94" i="4"/>
  <c r="AG94" i="4" s="1"/>
  <c r="AD95" i="4"/>
  <c r="AG95" i="4" s="1"/>
  <c r="AD96" i="4"/>
  <c r="AG96" i="4" s="1"/>
  <c r="AD97" i="4"/>
  <c r="AG97" i="4" s="1"/>
  <c r="AD98" i="4"/>
  <c r="AG98" i="4" s="1"/>
  <c r="AD99" i="4"/>
  <c r="AG99" i="4" s="1"/>
  <c r="AA105" i="4"/>
  <c r="D115" i="4"/>
  <c r="D127" i="4"/>
  <c r="AD142" i="4"/>
  <c r="AG142" i="4" s="1"/>
  <c r="AD143" i="4"/>
  <c r="AG143" i="4" s="1"/>
  <c r="AA150" i="4"/>
  <c r="AD156" i="4"/>
  <c r="AG156" i="4" s="1"/>
  <c r="AD157" i="4"/>
  <c r="AD163" i="4"/>
  <c r="AD169" i="4"/>
  <c r="AG169" i="4" s="1"/>
  <c r="AD179" i="4"/>
  <c r="AG179" i="4" s="1"/>
  <c r="X181" i="4"/>
  <c r="AA181" i="4" s="1"/>
  <c r="AD193" i="4"/>
  <c r="AG193" i="4" s="1"/>
  <c r="AD212" i="4"/>
  <c r="AG212" i="4" s="1"/>
  <c r="D216" i="4"/>
  <c r="AB216" i="4" s="1"/>
  <c r="AD224" i="4"/>
  <c r="AD247" i="4"/>
  <c r="AD263" i="4"/>
  <c r="AD264" i="4"/>
  <c r="AG264" i="4" s="1"/>
  <c r="AD287" i="4"/>
  <c r="AG287" i="4" s="1"/>
  <c r="AD294" i="4"/>
  <c r="AG294" i="4" s="1"/>
  <c r="AD308" i="4"/>
  <c r="AD316" i="4"/>
  <c r="AG316" i="4" s="1"/>
  <c r="AD320" i="4"/>
  <c r="AG320" i="4" s="1"/>
  <c r="AD333" i="4"/>
  <c r="AD342" i="4"/>
  <c r="AG342" i="4" s="1"/>
  <c r="AD344" i="4"/>
  <c r="AG344" i="4" s="1"/>
  <c r="AD346" i="4"/>
  <c r="AG346" i="4" s="1"/>
  <c r="G348" i="4"/>
  <c r="X348" i="4"/>
  <c r="AA348" i="4" s="1"/>
  <c r="AD358" i="4"/>
  <c r="H181" i="4"/>
  <c r="I181" i="4"/>
  <c r="D189" i="4"/>
  <c r="D202" i="4"/>
  <c r="AB202" i="4" s="1"/>
  <c r="D236" i="4"/>
  <c r="D261" i="4"/>
  <c r="AA261" i="4"/>
  <c r="I338" i="4"/>
  <c r="H354" i="4"/>
  <c r="AG92" i="4"/>
  <c r="AG82" i="4"/>
  <c r="AG56" i="4"/>
  <c r="D55" i="4"/>
  <c r="D64" i="4"/>
  <c r="AG330" i="4"/>
  <c r="Z9" i="4"/>
  <c r="AA9" i="4" s="1"/>
  <c r="AD39" i="4"/>
  <c r="AD112" i="4"/>
  <c r="AA160" i="4"/>
  <c r="AG217" i="4"/>
  <c r="Z27" i="4"/>
  <c r="AA27" i="4" s="1"/>
  <c r="Z42" i="4"/>
  <c r="AA42" i="4" s="1"/>
  <c r="Z4" i="4"/>
  <c r="AA4" i="4" s="1"/>
  <c r="AD24" i="4"/>
  <c r="AA115" i="4"/>
  <c r="D138" i="4"/>
  <c r="D171" i="4"/>
  <c r="AG182" i="4"/>
  <c r="AA189" i="4"/>
  <c r="AG246" i="4"/>
  <c r="AD198" i="4"/>
  <c r="AG198" i="4" s="1"/>
  <c r="AD208" i="4"/>
  <c r="AG208" i="4" s="1"/>
  <c r="AD241" i="4"/>
  <c r="AG241" i="4" s="1"/>
  <c r="AD257" i="4"/>
  <c r="AG257" i="4" s="1"/>
  <c r="AD266" i="4"/>
  <c r="AG266" i="4" s="1"/>
  <c r="AD270" i="4"/>
  <c r="D301" i="4"/>
  <c r="AD306" i="4"/>
  <c r="AG306" i="4" s="1"/>
  <c r="AD322" i="4"/>
  <c r="D329" i="4"/>
  <c r="AD334" i="4"/>
  <c r="AD206" i="4"/>
  <c r="AG206" i="4" s="1"/>
  <c r="AD219" i="4"/>
  <c r="AG219" i="4" s="1"/>
  <c r="AD223" i="4"/>
  <c r="AG223" i="4" s="1"/>
  <c r="AD227" i="4"/>
  <c r="AD272" i="4"/>
  <c r="AG272" i="4" s="1"/>
  <c r="AD276" i="4"/>
  <c r="AG276" i="4" s="1"/>
  <c r="AG279" i="4"/>
  <c r="AD285" i="4"/>
  <c r="AG285" i="4" s="1"/>
  <c r="AD296" i="4"/>
  <c r="AG296" i="4" s="1"/>
  <c r="AG302" i="4"/>
  <c r="AD312" i="4"/>
  <c r="AG312" i="4" s="1"/>
  <c r="AD324" i="4"/>
  <c r="AG324" i="4" s="1"/>
  <c r="AD345" i="4"/>
  <c r="AG345" i="4" s="1"/>
  <c r="AD359" i="4"/>
  <c r="AG359" i="4" s="1"/>
  <c r="AG190" i="4"/>
  <c r="AG262" i="4"/>
  <c r="D278" i="4"/>
  <c r="AC1477" i="4"/>
  <c r="AF1477" i="4"/>
  <c r="AC1476" i="4"/>
  <c r="AF1476" i="4"/>
  <c r="AK36" i="7" l="1"/>
  <c r="D348" i="4"/>
  <c r="AE1507" i="4"/>
  <c r="AD50" i="4"/>
  <c r="AD34" i="4"/>
  <c r="AD329" i="4"/>
  <c r="AD181" i="4"/>
  <c r="AD127" i="4"/>
  <c r="AD236" i="4"/>
  <c r="AD42" i="4"/>
  <c r="AD4" i="4"/>
  <c r="AD105" i="4"/>
  <c r="AD72" i="4"/>
  <c r="AD55" i="4"/>
  <c r="AD338" i="4"/>
  <c r="AD20" i="4"/>
  <c r="AD64" i="4"/>
  <c r="D338" i="4"/>
  <c r="AD27" i="4"/>
  <c r="AD16" i="4"/>
  <c r="AD138" i="4"/>
  <c r="AD91" i="4"/>
  <c r="AD348" i="4"/>
  <c r="AD115" i="4"/>
  <c r="AD318" i="4"/>
  <c r="AD171" i="4"/>
  <c r="AD9" i="4"/>
  <c r="AD150" i="4"/>
  <c r="AD1477" i="4"/>
  <c r="AG1477" i="4" s="1"/>
  <c r="AD81" i="4"/>
  <c r="D181" i="4"/>
  <c r="AD160" i="4"/>
  <c r="D354" i="4"/>
  <c r="AD261" i="4"/>
  <c r="AD301" i="4"/>
  <c r="AD278" i="4"/>
  <c r="AG227" i="4"/>
  <c r="AD226" i="4"/>
  <c r="AD245" i="4"/>
  <c r="AD291" i="4"/>
  <c r="AD354" i="4"/>
  <c r="AD202" i="4"/>
  <c r="AD189" i="4"/>
  <c r="AD216" i="4"/>
  <c r="AD1476" i="4"/>
  <c r="AG1476" i="4" s="1"/>
  <c r="AF1498" i="4"/>
  <c r="AD1498" i="4" s="1"/>
  <c r="AG1498" i="4" s="1"/>
  <c r="AC1496" i="4"/>
  <c r="AF1496" i="4"/>
  <c r="AC1475" i="4"/>
  <c r="AE1475" i="4"/>
  <c r="AF1475" i="4"/>
  <c r="AL36" i="7" l="1"/>
  <c r="AD1496" i="4"/>
  <c r="AG1496" i="4" s="1"/>
  <c r="AD1475" i="4"/>
  <c r="AM36" i="7" l="1"/>
  <c r="AF1486" i="4"/>
  <c r="AC1462" i="4"/>
  <c r="AF1462" i="4"/>
  <c r="AN36" i="7" l="1"/>
  <c r="AD1462" i="4"/>
  <c r="AG1462" i="4" s="1"/>
  <c r="AC1474" i="4"/>
  <c r="AF1474" i="4"/>
  <c r="AC1473" i="4"/>
  <c r="AF1473" i="4"/>
  <c r="AC1494" i="4"/>
  <c r="AF1494" i="4"/>
  <c r="AC1493" i="4"/>
  <c r="AF1493" i="4"/>
  <c r="AC1492" i="4"/>
  <c r="AF1492" i="4"/>
  <c r="AC1491" i="4"/>
  <c r="AF1491" i="4"/>
  <c r="AC1490" i="4"/>
  <c r="AF1490" i="4"/>
  <c r="AC1487" i="4"/>
  <c r="AF1487" i="4"/>
  <c r="AC1488" i="4"/>
  <c r="AF1488" i="4"/>
  <c r="AC1489" i="4"/>
  <c r="AF1489" i="4"/>
  <c r="AC1486" i="4"/>
  <c r="AD1486" i="4" s="1"/>
  <c r="AG1486" i="4" s="1"/>
  <c r="AC1480" i="4"/>
  <c r="AF1480" i="4"/>
  <c r="AC1481" i="4"/>
  <c r="AF1481" i="4"/>
  <c r="AC1482" i="4"/>
  <c r="AF1482" i="4"/>
  <c r="AC1483" i="4"/>
  <c r="AF1483" i="4"/>
  <c r="AC1484" i="4"/>
  <c r="AF1484" i="4"/>
  <c r="AO36" i="7" l="1"/>
  <c r="AD1492" i="4"/>
  <c r="AG1492" i="4" s="1"/>
  <c r="AD1488" i="4"/>
  <c r="AG1488" i="4" s="1"/>
  <c r="AD1474" i="4"/>
  <c r="AG1474" i="4" s="1"/>
  <c r="AD1473" i="4"/>
  <c r="AG1473" i="4" s="1"/>
  <c r="AD1482" i="4"/>
  <c r="AG1482" i="4" s="1"/>
  <c r="AD1487" i="4"/>
  <c r="AG1487" i="4" s="1"/>
  <c r="AD1493" i="4"/>
  <c r="AG1493" i="4" s="1"/>
  <c r="AD1491" i="4"/>
  <c r="AG1491" i="4" s="1"/>
  <c r="AD1484" i="4"/>
  <c r="AG1484" i="4" s="1"/>
  <c r="AD1489" i="4"/>
  <c r="AG1489" i="4" s="1"/>
  <c r="AD1481" i="4"/>
  <c r="AG1481" i="4" s="1"/>
  <c r="AD1490" i="4"/>
  <c r="AG1490" i="4" s="1"/>
  <c r="AD1494" i="4"/>
  <c r="AG1494" i="4" s="1"/>
  <c r="AD1483" i="4"/>
  <c r="AG1483" i="4" s="1"/>
  <c r="AD1480" i="4"/>
  <c r="AG1480" i="4" s="1"/>
  <c r="AP36" i="7" l="1"/>
  <c r="AC1472" i="4"/>
  <c r="AF1472" i="4"/>
  <c r="AC1471" i="4"/>
  <c r="AF1471" i="4"/>
  <c r="AC1470" i="4"/>
  <c r="AF1470" i="4"/>
  <c r="AQ36" i="7" l="1"/>
  <c r="AD1470" i="4"/>
  <c r="AG1470" i="4" s="1"/>
  <c r="AD1471" i="4"/>
  <c r="AG1471" i="4" s="1"/>
  <c r="AD1472" i="4"/>
  <c r="AG1472" i="4" s="1"/>
  <c r="AC1469" i="4"/>
  <c r="AF1469" i="4"/>
  <c r="AC1468" i="4"/>
  <c r="AF1468" i="4"/>
  <c r="AC1467" i="4"/>
  <c r="AF1467" i="4"/>
  <c r="AC1465" i="4"/>
  <c r="AF1465" i="4"/>
  <c r="AC1464" i="4"/>
  <c r="AF1464" i="4"/>
  <c r="X1456" i="4"/>
  <c r="I1456" i="4"/>
  <c r="H1456" i="4"/>
  <c r="G1456" i="4"/>
  <c r="F1456" i="4"/>
  <c r="AW18" i="7" s="1"/>
  <c r="AR36" i="7" l="1"/>
  <c r="AF1456" i="4"/>
  <c r="AD1465" i="4"/>
  <c r="AG1465" i="4" s="1"/>
  <c r="AA1456" i="4"/>
  <c r="AD1469" i="4"/>
  <c r="AG1469" i="4" s="1"/>
  <c r="AD1468" i="4"/>
  <c r="AG1468" i="4" s="1"/>
  <c r="AD1464" i="4"/>
  <c r="AG1464" i="4" s="1"/>
  <c r="AD1467" i="4"/>
  <c r="AG1467" i="4" s="1"/>
  <c r="D1456" i="4"/>
  <c r="AW23" i="7" s="1"/>
  <c r="AF1412" i="4"/>
  <c r="F146" i="6"/>
  <c r="F145" i="6"/>
  <c r="AF1386" i="4"/>
  <c r="AF1388" i="4"/>
  <c r="AS36" i="7" l="1"/>
  <c r="AD1456" i="4"/>
  <c r="AW25" i="7" s="1"/>
  <c r="AT36" i="7" l="1"/>
  <c r="AC1454" i="4"/>
  <c r="AE1454" i="4"/>
  <c r="AF1454" i="4"/>
  <c r="AC1453" i="4"/>
  <c r="AF1453" i="4"/>
  <c r="AC1452" i="4"/>
  <c r="AF1452" i="4"/>
  <c r="AC1451" i="4"/>
  <c r="AF1451" i="4"/>
  <c r="G1450" i="4"/>
  <c r="H1450" i="4"/>
  <c r="I1450" i="4"/>
  <c r="AC1450" i="4"/>
  <c r="AF1450" i="4"/>
  <c r="G1449" i="4"/>
  <c r="H1449" i="4"/>
  <c r="I1449" i="4"/>
  <c r="AC1449" i="4"/>
  <c r="AF1449" i="4"/>
  <c r="AC1448" i="4"/>
  <c r="AF1448" i="4"/>
  <c r="AC1445" i="4"/>
  <c r="AF1445" i="4"/>
  <c r="AC1446" i="4"/>
  <c r="AF1446" i="4"/>
  <c r="AI15" i="7"/>
  <c r="AH15" i="7"/>
  <c r="AG15" i="7"/>
  <c r="AF1444" i="4"/>
  <c r="AF1443" i="4"/>
  <c r="AF1442" i="4"/>
  <c r="AF1441" i="4"/>
  <c r="AF1440" i="4"/>
  <c r="AF1439" i="4"/>
  <c r="AC1444" i="4"/>
  <c r="AC1443" i="4"/>
  <c r="AC1442" i="4"/>
  <c r="AC1441" i="4"/>
  <c r="AC1440" i="4"/>
  <c r="AC1439" i="4"/>
  <c r="AC1437" i="4"/>
  <c r="AC1436" i="4"/>
  <c r="AC1435" i="4"/>
  <c r="AC1433" i="4"/>
  <c r="AC1427" i="4"/>
  <c r="AC1426" i="4"/>
  <c r="AU36" i="7" l="1"/>
  <c r="AD1443" i="4"/>
  <c r="AG1443" i="4" s="1"/>
  <c r="AD1450" i="4"/>
  <c r="AG1450" i="4" s="1"/>
  <c r="AD1448" i="4"/>
  <c r="AG1448" i="4" s="1"/>
  <c r="AD1453" i="4"/>
  <c r="AG1453" i="4" s="1"/>
  <c r="AD1442" i="4"/>
  <c r="AG1442" i="4" s="1"/>
  <c r="AD1452" i="4"/>
  <c r="AG1452" i="4" s="1"/>
  <c r="AD1449" i="4"/>
  <c r="AG1449" i="4" s="1"/>
  <c r="AD1451" i="4"/>
  <c r="AG1451" i="4" s="1"/>
  <c r="AD1454" i="4"/>
  <c r="AG1454" i="4" s="1"/>
  <c r="AD1439" i="4"/>
  <c r="AG1439" i="4" s="1"/>
  <c r="AD1446" i="4"/>
  <c r="AG1446" i="4" s="1"/>
  <c r="AD1441" i="4"/>
  <c r="AG1441" i="4" s="1"/>
  <c r="AD1445" i="4"/>
  <c r="AG1445" i="4" s="1"/>
  <c r="AD1444" i="4"/>
  <c r="AG1444" i="4" s="1"/>
  <c r="AD1440" i="4"/>
  <c r="AG1440" i="4" s="1"/>
  <c r="AF1393" i="4"/>
  <c r="AF1381" i="4"/>
  <c r="AF1375" i="4"/>
  <c r="AV36" i="7" l="1"/>
  <c r="AD657" i="4"/>
  <c r="AG657" i="4" s="1"/>
  <c r="AG626" i="4"/>
  <c r="AC1424" i="4"/>
  <c r="AC1423" i="4"/>
  <c r="AC1422" i="4"/>
  <c r="AC1421" i="4"/>
  <c r="AC1420" i="4"/>
  <c r="AC1419" i="4"/>
  <c r="AC1418" i="4"/>
  <c r="AC1417" i="4"/>
  <c r="AC1416" i="4"/>
  <c r="AC1414" i="4"/>
  <c r="AC1412" i="4"/>
  <c r="AD1412" i="4" s="1"/>
  <c r="AG1412" i="4" s="1"/>
  <c r="AC1411" i="4"/>
  <c r="AC1410" i="4"/>
  <c r="AC1409" i="4"/>
  <c r="AC1399" i="4"/>
  <c r="AC1397" i="4"/>
  <c r="AC1396" i="4"/>
  <c r="AC1395" i="4"/>
  <c r="AC1393" i="4"/>
  <c r="AD1393" i="4" s="1"/>
  <c r="AG1393" i="4" s="1"/>
  <c r="AC1392" i="4"/>
  <c r="AC1391" i="4"/>
  <c r="AD1391" i="4" s="1"/>
  <c r="AG1391" i="4" s="1"/>
  <c r="AC1390" i="4"/>
  <c r="AC1389" i="4"/>
  <c r="AC1388" i="4"/>
  <c r="AD1388" i="4" s="1"/>
  <c r="AG1388" i="4" s="1"/>
  <c r="AC1387" i="4"/>
  <c r="AC1386" i="4"/>
  <c r="AD1386" i="4" s="1"/>
  <c r="AG1386" i="4" s="1"/>
  <c r="AC1385" i="4"/>
  <c r="AC1383" i="4"/>
  <c r="AC1382" i="4"/>
  <c r="AC1381" i="4"/>
  <c r="AD1381" i="4" s="1"/>
  <c r="AG1381" i="4" s="1"/>
  <c r="AC1380" i="4"/>
  <c r="AC1379" i="4"/>
  <c r="AC1378" i="4"/>
  <c r="AC1377" i="4"/>
  <c r="AC1376" i="4"/>
  <c r="AC1375" i="4"/>
  <c r="AD1375" i="4" s="1"/>
  <c r="AG1375" i="4" s="1"/>
  <c r="AC1374" i="4"/>
  <c r="AC1372" i="4"/>
  <c r="AC1371" i="4"/>
  <c r="AC1368" i="4"/>
  <c r="AC1367" i="4"/>
  <c r="AC1365" i="4"/>
  <c r="AC1364" i="4"/>
  <c r="AC1363" i="4"/>
  <c r="AC1362" i="4"/>
  <c r="AC1361" i="4"/>
  <c r="AC1360" i="4"/>
  <c r="AC1359" i="4"/>
  <c r="AC1358" i="4"/>
  <c r="AC1357" i="4"/>
  <c r="AC1356" i="4"/>
  <c r="AC1355" i="4"/>
  <c r="AC1354" i="4"/>
  <c r="AC1353" i="4"/>
  <c r="AC1352" i="4"/>
  <c r="AC1351" i="4"/>
  <c r="AC1350" i="4"/>
  <c r="AC1349" i="4"/>
  <c r="AC1347" i="4"/>
  <c r="AC1346" i="4"/>
  <c r="AC1345" i="4"/>
  <c r="AC1336" i="4"/>
  <c r="AC1333" i="4"/>
  <c r="AC1332" i="4"/>
  <c r="AC1328" i="4"/>
  <c r="AC1327" i="4"/>
  <c r="AC1326" i="4"/>
  <c r="AC1325" i="4"/>
  <c r="AC1324" i="4"/>
  <c r="AC1323" i="4"/>
  <c r="AC1322" i="4"/>
  <c r="AC1320" i="4"/>
  <c r="AC1318" i="4"/>
  <c r="AC1317" i="4"/>
  <c r="AC1316" i="4"/>
  <c r="AC1315" i="4"/>
  <c r="AC1314" i="4"/>
  <c r="AC1312" i="4"/>
  <c r="AC1311" i="4"/>
  <c r="AC1306" i="4"/>
  <c r="AC1304" i="4"/>
  <c r="AC1302" i="4"/>
  <c r="AC1300" i="4"/>
  <c r="AC1299" i="4"/>
  <c r="AC1298" i="4"/>
  <c r="AC1297" i="4"/>
  <c r="AC1296" i="4"/>
  <c r="AC1295" i="4"/>
  <c r="AC1294" i="4"/>
  <c r="AC1291" i="4"/>
  <c r="AC1290" i="4"/>
  <c r="AC1289" i="4"/>
  <c r="AC1288" i="4"/>
  <c r="AC1287" i="4"/>
  <c r="AC1286" i="4"/>
  <c r="AC1285" i="4"/>
  <c r="AC1284" i="4"/>
  <c r="AC1283" i="4"/>
  <c r="AC1282" i="4"/>
  <c r="AC1280" i="4"/>
  <c r="AC1270" i="4"/>
  <c r="AC1267" i="4"/>
  <c r="AC1266" i="4"/>
  <c r="AC1265" i="4"/>
  <c r="AC1264" i="4"/>
  <c r="AC1263" i="4"/>
  <c r="AC1262" i="4"/>
  <c r="AC1261" i="4"/>
  <c r="AC1260" i="4"/>
  <c r="AC1259" i="4"/>
  <c r="AC1258" i="4"/>
  <c r="AC1256" i="4"/>
  <c r="AC1255" i="4"/>
  <c r="AC1254" i="4"/>
  <c r="AC1252" i="4"/>
  <c r="AC1250" i="4"/>
  <c r="AC1248" i="4"/>
  <c r="AC1246" i="4"/>
  <c r="AC1245" i="4"/>
  <c r="AC1244" i="4"/>
  <c r="AC1243" i="4"/>
  <c r="AC1242" i="4"/>
  <c r="AC1241" i="4"/>
  <c r="AC1240" i="4"/>
  <c r="AC1239" i="4"/>
  <c r="AC1238" i="4"/>
  <c r="AC1237" i="4"/>
  <c r="AC1235" i="4"/>
  <c r="AC1234" i="4"/>
  <c r="AC1232" i="4"/>
  <c r="AC1231" i="4"/>
  <c r="AC1230" i="4"/>
  <c r="AC1218" i="4"/>
  <c r="AC1217" i="4"/>
  <c r="AD1217" i="4" s="1"/>
  <c r="AG1217" i="4" s="1"/>
  <c r="AC1216" i="4"/>
  <c r="AC1215" i="4"/>
  <c r="AD1215" i="4" s="1"/>
  <c r="AG1215" i="4" s="1"/>
  <c r="AC1214" i="4"/>
  <c r="AC1213" i="4"/>
  <c r="AC1212" i="4"/>
  <c r="AD1212" i="4" s="1"/>
  <c r="AG1212" i="4" s="1"/>
  <c r="AC1211" i="4"/>
  <c r="AC1210" i="4"/>
  <c r="AC1209" i="4"/>
  <c r="AC1208" i="4"/>
  <c r="AC1207" i="4"/>
  <c r="AC1206" i="4"/>
  <c r="AC1205" i="4"/>
  <c r="AC1204" i="4"/>
  <c r="AD1204" i="4" s="1"/>
  <c r="AG1204" i="4" s="1"/>
  <c r="AC1203" i="4"/>
  <c r="AC1202" i="4"/>
  <c r="AD1202" i="4" s="1"/>
  <c r="AG1202" i="4" s="1"/>
  <c r="AC1201" i="4"/>
  <c r="AC1200" i="4"/>
  <c r="AC1199" i="4"/>
  <c r="AC1198" i="4"/>
  <c r="AC1197" i="4"/>
  <c r="AC1196" i="4"/>
  <c r="AC1195" i="4"/>
  <c r="AD1195" i="4" s="1"/>
  <c r="AG1195" i="4" s="1"/>
  <c r="AC1194" i="4"/>
  <c r="AC1193" i="4"/>
  <c r="AD1193" i="4" s="1"/>
  <c r="AG1193" i="4" s="1"/>
  <c r="AC1192" i="4"/>
  <c r="AD1192" i="4" s="1"/>
  <c r="AG1192" i="4" s="1"/>
  <c r="AC1191" i="4"/>
  <c r="AD1191" i="4" s="1"/>
  <c r="AG1191" i="4" s="1"/>
  <c r="AC1190" i="4"/>
  <c r="AD1190" i="4" s="1"/>
  <c r="AG1190" i="4" s="1"/>
  <c r="AC1189" i="4"/>
  <c r="AD1189" i="4" s="1"/>
  <c r="AG1189" i="4" s="1"/>
  <c r="AC1188" i="4"/>
  <c r="AD1188" i="4" s="1"/>
  <c r="AG1188" i="4" s="1"/>
  <c r="AC1187" i="4"/>
  <c r="AD1187" i="4" s="1"/>
  <c r="AC1186" i="4"/>
  <c r="AC1184" i="4"/>
  <c r="AC1183" i="4"/>
  <c r="AD1183" i="4" s="1"/>
  <c r="AG1183" i="4" s="1"/>
  <c r="AC1182" i="4"/>
  <c r="AC1181" i="4"/>
  <c r="AC1180" i="4"/>
  <c r="AC1179" i="4"/>
  <c r="AD1179" i="4" s="1"/>
  <c r="AG1179" i="4" s="1"/>
  <c r="AC1178" i="4"/>
  <c r="AC1177" i="4"/>
  <c r="AC1176" i="4"/>
  <c r="AC1175" i="4"/>
  <c r="AC1174" i="4"/>
  <c r="AC1173" i="4"/>
  <c r="AC1172" i="4"/>
  <c r="AC1171" i="4"/>
  <c r="AC1170" i="4"/>
  <c r="AC1169" i="4"/>
  <c r="AC1168" i="4"/>
  <c r="AC1167" i="4"/>
  <c r="AC1166" i="4"/>
  <c r="AC1165" i="4"/>
  <c r="AD1165" i="4" s="1"/>
  <c r="AG1165" i="4" s="1"/>
  <c r="AC1164" i="4"/>
  <c r="AD1164" i="4" s="1"/>
  <c r="AG1164" i="4" s="1"/>
  <c r="AC1163" i="4"/>
  <c r="AD1163" i="4" s="1"/>
  <c r="AG1163" i="4" s="1"/>
  <c r="AC1162" i="4"/>
  <c r="AD1162" i="4" s="1"/>
  <c r="AG1162" i="4" s="1"/>
  <c r="AC1161" i="4"/>
  <c r="AD1161" i="4" s="1"/>
  <c r="AG1161" i="4" s="1"/>
  <c r="AC1160" i="4"/>
  <c r="AD1160" i="4" s="1"/>
  <c r="AG1160" i="4" s="1"/>
  <c r="AC1159" i="4"/>
  <c r="AD1159" i="4" s="1"/>
  <c r="AC1158" i="4"/>
  <c r="AC1156" i="4"/>
  <c r="AD1156" i="4" s="1"/>
  <c r="AG1156" i="4" s="1"/>
  <c r="AC1155" i="4"/>
  <c r="AC1154" i="4"/>
  <c r="AC1153" i="4"/>
  <c r="AD1153" i="4" s="1"/>
  <c r="AG1153" i="4" s="1"/>
  <c r="AC1152" i="4"/>
  <c r="AC1151" i="4"/>
  <c r="AD1151" i="4" s="1"/>
  <c r="AG1151" i="4" s="1"/>
  <c r="AC1150" i="4"/>
  <c r="AC1149" i="4"/>
  <c r="AC1148" i="4"/>
  <c r="AC1147" i="4"/>
  <c r="AC1146" i="4"/>
  <c r="AC1145" i="4"/>
  <c r="AC1144" i="4"/>
  <c r="AD1144" i="4" s="1"/>
  <c r="AG1144" i="4" s="1"/>
  <c r="AC1143" i="4"/>
  <c r="AC1142" i="4"/>
  <c r="AC1141" i="4"/>
  <c r="AD1141" i="4" s="1"/>
  <c r="AG1141" i="4" s="1"/>
  <c r="AC1140" i="4"/>
  <c r="AC1139" i="4"/>
  <c r="AC1138" i="4"/>
  <c r="AC1137" i="4"/>
  <c r="AC1136" i="4"/>
  <c r="AC1135" i="4"/>
  <c r="AC1134" i="4"/>
  <c r="AC1133" i="4"/>
  <c r="AC1132" i="4"/>
  <c r="AC1131" i="4"/>
  <c r="AC1130" i="4"/>
  <c r="AC1129" i="4"/>
  <c r="AC1128" i="4"/>
  <c r="AC1127" i="4"/>
  <c r="AD1127" i="4" s="1"/>
  <c r="AG1127" i="4" s="1"/>
  <c r="AC1126" i="4"/>
  <c r="AC1125" i="4"/>
  <c r="AC1124" i="4"/>
  <c r="AD1124" i="4" s="1"/>
  <c r="AG1124" i="4" s="1"/>
  <c r="AC1123" i="4"/>
  <c r="AD1123" i="4" s="1"/>
  <c r="AG1123" i="4" s="1"/>
  <c r="AC1122" i="4"/>
  <c r="AD1122" i="4" s="1"/>
  <c r="AG1122" i="4" s="1"/>
  <c r="AC1121" i="4"/>
  <c r="AD1121" i="4" s="1"/>
  <c r="AG1121" i="4" s="1"/>
  <c r="AC1120" i="4"/>
  <c r="AD1120" i="4" s="1"/>
  <c r="AG1120" i="4" s="1"/>
  <c r="AC1119" i="4"/>
  <c r="AD1119" i="4" s="1"/>
  <c r="AG1119" i="4" s="1"/>
  <c r="AC1118" i="4"/>
  <c r="AD1118" i="4" s="1"/>
  <c r="AG1118" i="4" s="1"/>
  <c r="AC1117" i="4"/>
  <c r="AD1117" i="4" s="1"/>
  <c r="AG1117" i="4" s="1"/>
  <c r="AC1116" i="4"/>
  <c r="AD1116" i="4" s="1"/>
  <c r="AG1116" i="4" s="1"/>
  <c r="AC1115" i="4"/>
  <c r="AD1115" i="4" s="1"/>
  <c r="AG1115" i="4" s="1"/>
  <c r="AC1114" i="4"/>
  <c r="AD1114" i="4" s="1"/>
  <c r="AC1113" i="4"/>
  <c r="AC1111" i="4"/>
  <c r="AC1110" i="4"/>
  <c r="AD1110" i="4" s="1"/>
  <c r="AG1110" i="4" s="1"/>
  <c r="AC1109" i="4"/>
  <c r="AC1108" i="4"/>
  <c r="AC1107" i="4"/>
  <c r="AC1106" i="4"/>
  <c r="AC1105" i="4"/>
  <c r="AC1104" i="4"/>
  <c r="AC1103" i="4"/>
  <c r="AD1103" i="4" s="1"/>
  <c r="AG1103" i="4" s="1"/>
  <c r="AC1102" i="4"/>
  <c r="AD1102" i="4" s="1"/>
  <c r="AG1102" i="4" s="1"/>
  <c r="AC1101" i="4"/>
  <c r="AC1100" i="4"/>
  <c r="AC1099" i="4"/>
  <c r="AC1098" i="4"/>
  <c r="AC1097" i="4"/>
  <c r="AC1096" i="4"/>
  <c r="AC1095" i="4"/>
  <c r="AC1094" i="4"/>
  <c r="AC1093" i="4"/>
  <c r="AC1092" i="4"/>
  <c r="AC1091" i="4"/>
  <c r="AD1091" i="4" s="1"/>
  <c r="AG1091" i="4" s="1"/>
  <c r="AC1090" i="4"/>
  <c r="AD1090" i="4" s="1"/>
  <c r="AG1090" i="4" s="1"/>
  <c r="AC1089" i="4"/>
  <c r="AD1089" i="4" s="1"/>
  <c r="AG1089" i="4" s="1"/>
  <c r="AC1088" i="4"/>
  <c r="AD1088" i="4" s="1"/>
  <c r="AG1088" i="4" s="1"/>
  <c r="AC1087" i="4"/>
  <c r="AD1087" i="4" s="1"/>
  <c r="AG1087" i="4" s="1"/>
  <c r="AC1086" i="4"/>
  <c r="AD1086" i="4" s="1"/>
  <c r="AG1086" i="4" s="1"/>
  <c r="AC1085" i="4"/>
  <c r="AD1085" i="4" s="1"/>
  <c r="AG1085" i="4" s="1"/>
  <c r="AC1084" i="4"/>
  <c r="AD1084" i="4" s="1"/>
  <c r="AC1083" i="4"/>
  <c r="AC1081" i="4"/>
  <c r="AC1080" i="4"/>
  <c r="AC1079" i="4"/>
  <c r="AD1079" i="4" s="1"/>
  <c r="AG1079" i="4" s="1"/>
  <c r="AC1078" i="4"/>
  <c r="AC1077" i="4"/>
  <c r="AC1076" i="4"/>
  <c r="AC1075" i="4"/>
  <c r="AC1074" i="4"/>
  <c r="AC1073" i="4"/>
  <c r="AC1072" i="4"/>
  <c r="AD1072" i="4" s="1"/>
  <c r="AG1072" i="4" s="1"/>
  <c r="AC1071" i="4"/>
  <c r="AC1070" i="4"/>
  <c r="AC1069" i="4"/>
  <c r="AC1068" i="4"/>
  <c r="AC1067" i="4"/>
  <c r="AD1067" i="4" s="1"/>
  <c r="AG1067" i="4" s="1"/>
  <c r="AC1066" i="4"/>
  <c r="AC1065" i="4"/>
  <c r="AC1064" i="4"/>
  <c r="AC1063" i="4"/>
  <c r="AC1062" i="4"/>
  <c r="AC1061" i="4"/>
  <c r="AC1060" i="4"/>
  <c r="AC1059" i="4"/>
  <c r="AC1058" i="4"/>
  <c r="AC1057" i="4"/>
  <c r="AC1056" i="4"/>
  <c r="AC1055" i="4"/>
  <c r="AD1055" i="4" s="1"/>
  <c r="AG1055" i="4" s="1"/>
  <c r="AC1054" i="4"/>
  <c r="AC1053" i="4"/>
  <c r="AD1053" i="4" s="1"/>
  <c r="AG1053" i="4" s="1"/>
  <c r="AC1052" i="4"/>
  <c r="AC1051" i="4"/>
  <c r="AD1051" i="4" s="1"/>
  <c r="AG1051" i="4" s="1"/>
  <c r="AC1050" i="4"/>
  <c r="AD1050" i="4" s="1"/>
  <c r="AG1050" i="4" s="1"/>
  <c r="AC1049" i="4"/>
  <c r="AD1049" i="4" s="1"/>
  <c r="AG1049" i="4" s="1"/>
  <c r="AC1048" i="4"/>
  <c r="AD1048" i="4" s="1"/>
  <c r="AG1048" i="4" s="1"/>
  <c r="AC1047" i="4"/>
  <c r="AD1047" i="4" s="1"/>
  <c r="AG1047" i="4" s="1"/>
  <c r="AC1046" i="4"/>
  <c r="AD1046" i="4" s="1"/>
  <c r="AG1046" i="4" s="1"/>
  <c r="AC1045" i="4"/>
  <c r="AD1045" i="4" s="1"/>
  <c r="AC1044" i="4"/>
  <c r="AC1042" i="4"/>
  <c r="AC1041" i="4"/>
  <c r="AC1040" i="4"/>
  <c r="AC1039" i="4"/>
  <c r="AC1038" i="4"/>
  <c r="AC1037" i="4"/>
  <c r="AC1036" i="4"/>
  <c r="AC1035" i="4"/>
  <c r="AC1034" i="4"/>
  <c r="AC1033" i="4"/>
  <c r="AC1032" i="4"/>
  <c r="AC1031" i="4"/>
  <c r="AC1030" i="4"/>
  <c r="AD1030" i="4" s="1"/>
  <c r="AG1030" i="4" s="1"/>
  <c r="AC1029" i="4"/>
  <c r="AD1029" i="4" s="1"/>
  <c r="AG1029" i="4" s="1"/>
  <c r="AC1028" i="4"/>
  <c r="AD1028" i="4" s="1"/>
  <c r="AG1028" i="4" s="1"/>
  <c r="AC1027" i="4"/>
  <c r="AD1027" i="4" s="1"/>
  <c r="AG1027" i="4" s="1"/>
  <c r="AC1026" i="4"/>
  <c r="AD1026" i="4" s="1"/>
  <c r="AG1026" i="4" s="1"/>
  <c r="AC1025" i="4"/>
  <c r="AD1025" i="4" s="1"/>
  <c r="AC1024" i="4"/>
  <c r="AC1022" i="4"/>
  <c r="AC1021" i="4"/>
  <c r="AC1020" i="4"/>
  <c r="AC1019" i="4"/>
  <c r="AC1018" i="4"/>
  <c r="AC1017" i="4"/>
  <c r="AD1017" i="4" s="1"/>
  <c r="AG1017" i="4" s="1"/>
  <c r="AC1016" i="4"/>
  <c r="AC1015" i="4"/>
  <c r="AC1014" i="4"/>
  <c r="AD1014" i="4" s="1"/>
  <c r="AG1014" i="4" s="1"/>
  <c r="AC1013" i="4"/>
  <c r="AC1012" i="4"/>
  <c r="AD1012" i="4" s="1"/>
  <c r="AG1012" i="4" s="1"/>
  <c r="AC1011" i="4"/>
  <c r="AC1010" i="4"/>
  <c r="AC1009" i="4"/>
  <c r="AC1008" i="4"/>
  <c r="AC1007" i="4"/>
  <c r="AC1006" i="4"/>
  <c r="AD1006" i="4" s="1"/>
  <c r="AG1006" i="4" s="1"/>
  <c r="AC1005" i="4"/>
  <c r="AD1005" i="4" s="1"/>
  <c r="AG1005" i="4" s="1"/>
  <c r="AC1004" i="4"/>
  <c r="AD1004" i="4" s="1"/>
  <c r="AG1004" i="4" s="1"/>
  <c r="AC1003" i="4"/>
  <c r="AD1003" i="4" s="1"/>
  <c r="AG1003" i="4" s="1"/>
  <c r="AC1002" i="4"/>
  <c r="AD1002" i="4" s="1"/>
  <c r="AG1002" i="4" s="1"/>
  <c r="AC1001" i="4"/>
  <c r="AD1001" i="4" s="1"/>
  <c r="AG1001" i="4" s="1"/>
  <c r="AC1000" i="4"/>
  <c r="AD1000" i="4" s="1"/>
  <c r="AG1000" i="4" s="1"/>
  <c r="AC999" i="4"/>
  <c r="AD999" i="4" s="1"/>
  <c r="AG999" i="4" s="1"/>
  <c r="AC998" i="4"/>
  <c r="AD998" i="4" s="1"/>
  <c r="AG998" i="4" s="1"/>
  <c r="AC997" i="4"/>
  <c r="AD997" i="4" s="1"/>
  <c r="AG997" i="4" s="1"/>
  <c r="AC996" i="4"/>
  <c r="AD996" i="4" s="1"/>
  <c r="AG996" i="4" s="1"/>
  <c r="AC995" i="4"/>
  <c r="AD995" i="4" s="1"/>
  <c r="AC994" i="4"/>
  <c r="AC992" i="4"/>
  <c r="AC991" i="4"/>
  <c r="AC990" i="4"/>
  <c r="AD990" i="4" s="1"/>
  <c r="AG990" i="4" s="1"/>
  <c r="AC989" i="4"/>
  <c r="AC988" i="4"/>
  <c r="AC987" i="4"/>
  <c r="AC986" i="4"/>
  <c r="AC985" i="4"/>
  <c r="AC984" i="4"/>
  <c r="AC983" i="4"/>
  <c r="AC982" i="4"/>
  <c r="AC981" i="4"/>
  <c r="AC980" i="4"/>
  <c r="AC979" i="4"/>
  <c r="AC978" i="4"/>
  <c r="AC977" i="4"/>
  <c r="AD977" i="4" s="1"/>
  <c r="AG977" i="4" s="1"/>
  <c r="AC976" i="4"/>
  <c r="AC975" i="4"/>
  <c r="AD975" i="4" s="1"/>
  <c r="AG975" i="4" s="1"/>
  <c r="AC974" i="4"/>
  <c r="AC973" i="4"/>
  <c r="AD973" i="4" s="1"/>
  <c r="AG973" i="4" s="1"/>
  <c r="AC972" i="4"/>
  <c r="AC971" i="4"/>
  <c r="AD971" i="4" s="1"/>
  <c r="AG971" i="4" s="1"/>
  <c r="AC970" i="4"/>
  <c r="AD970" i="4" s="1"/>
  <c r="AG970" i="4" s="1"/>
  <c r="AC969" i="4"/>
  <c r="AC968" i="4"/>
  <c r="AC967" i="4"/>
  <c r="AC966" i="4"/>
  <c r="AC965" i="4"/>
  <c r="AC964" i="4"/>
  <c r="AC963" i="4"/>
  <c r="AC962" i="4"/>
  <c r="AC961" i="4"/>
  <c r="AC960" i="4"/>
  <c r="AD960" i="4" s="1"/>
  <c r="AG960" i="4" s="1"/>
  <c r="AC959" i="4"/>
  <c r="AD959" i="4" s="1"/>
  <c r="AG959" i="4" s="1"/>
  <c r="AC958" i="4"/>
  <c r="AD958" i="4" s="1"/>
  <c r="AG958" i="4" s="1"/>
  <c r="AC957" i="4"/>
  <c r="AD957" i="4" s="1"/>
  <c r="AG957" i="4" s="1"/>
  <c r="AC956" i="4"/>
  <c r="AD956" i="4" s="1"/>
  <c r="AG956" i="4" s="1"/>
  <c r="AC955" i="4"/>
  <c r="AD955" i="4" s="1"/>
  <c r="AG955" i="4" s="1"/>
  <c r="AC954" i="4"/>
  <c r="AD954" i="4" s="1"/>
  <c r="AG954" i="4" s="1"/>
  <c r="AC953" i="4"/>
  <c r="AD953" i="4" s="1"/>
  <c r="AC952" i="4"/>
  <c r="AC950" i="4"/>
  <c r="AC949" i="4"/>
  <c r="AC948" i="4"/>
  <c r="AC947" i="4"/>
  <c r="AD947" i="4" s="1"/>
  <c r="AG947" i="4" s="1"/>
  <c r="AC946" i="4"/>
  <c r="AC945" i="4"/>
  <c r="AC944" i="4"/>
  <c r="AC943" i="4"/>
  <c r="AD943" i="4" s="1"/>
  <c r="AG943" i="4" s="1"/>
  <c r="AC942" i="4"/>
  <c r="AC941" i="4"/>
  <c r="AD941" i="4" s="1"/>
  <c r="AG941" i="4" s="1"/>
  <c r="AC940" i="4"/>
  <c r="AC939" i="4"/>
  <c r="AC938" i="4"/>
  <c r="AC937" i="4"/>
  <c r="AC936" i="4"/>
  <c r="AC935" i="4"/>
  <c r="AC934" i="4"/>
  <c r="AC933" i="4"/>
  <c r="AC932" i="4"/>
  <c r="AC931" i="4"/>
  <c r="AC930" i="4"/>
  <c r="AC929" i="4"/>
  <c r="AC928" i="4"/>
  <c r="AC927" i="4"/>
  <c r="AC926" i="4"/>
  <c r="AC925" i="4"/>
  <c r="AD925" i="4" s="1"/>
  <c r="AG925" i="4" s="1"/>
  <c r="AC924" i="4"/>
  <c r="AD924" i="4" s="1"/>
  <c r="AG924" i="4" s="1"/>
  <c r="AC923" i="4"/>
  <c r="AD923" i="4" s="1"/>
  <c r="AG923" i="4" s="1"/>
  <c r="AC922" i="4"/>
  <c r="AD922" i="4" s="1"/>
  <c r="AG922" i="4" s="1"/>
  <c r="AC921" i="4"/>
  <c r="AD921" i="4" s="1"/>
  <c r="AG921" i="4" s="1"/>
  <c r="AC920" i="4"/>
  <c r="AD920" i="4" s="1"/>
  <c r="AG920" i="4" s="1"/>
  <c r="AC919" i="4"/>
  <c r="AD919" i="4" s="1"/>
  <c r="AG919" i="4" s="1"/>
  <c r="AC918" i="4"/>
  <c r="AD918" i="4" s="1"/>
  <c r="AG918" i="4" s="1"/>
  <c r="AC917" i="4"/>
  <c r="AD917" i="4" s="1"/>
  <c r="AG917" i="4" s="1"/>
  <c r="AC916" i="4"/>
  <c r="AD916" i="4" s="1"/>
  <c r="AG916" i="4" s="1"/>
  <c r="AC915" i="4"/>
  <c r="AD915" i="4" s="1"/>
  <c r="AG915" i="4" s="1"/>
  <c r="AC914" i="4"/>
  <c r="AD914" i="4" s="1"/>
  <c r="AC913" i="4"/>
  <c r="AC911" i="4"/>
  <c r="AC910" i="4"/>
  <c r="AC909" i="4"/>
  <c r="AD909" i="4" s="1"/>
  <c r="AG909" i="4" s="1"/>
  <c r="AC908" i="4"/>
  <c r="AC907" i="4"/>
  <c r="AC906" i="4"/>
  <c r="AC905" i="4"/>
  <c r="AC904" i="4"/>
  <c r="AC903" i="4"/>
  <c r="AC902" i="4"/>
  <c r="AC901" i="4"/>
  <c r="AD901" i="4" s="1"/>
  <c r="AG901" i="4" s="1"/>
  <c r="AC900" i="4"/>
  <c r="AC899" i="4"/>
  <c r="AC898" i="4"/>
  <c r="AC897" i="4"/>
  <c r="AC896" i="4"/>
  <c r="AC895" i="4"/>
  <c r="AC894" i="4"/>
  <c r="AC893" i="4"/>
  <c r="AC892" i="4"/>
  <c r="AC891" i="4"/>
  <c r="AC890" i="4"/>
  <c r="AC889" i="4"/>
  <c r="AD889" i="4" s="1"/>
  <c r="AG889" i="4" s="1"/>
  <c r="AC888" i="4"/>
  <c r="AD888" i="4" s="1"/>
  <c r="AG888" i="4" s="1"/>
  <c r="AC887" i="4"/>
  <c r="AD887" i="4" s="1"/>
  <c r="AG887" i="4" s="1"/>
  <c r="AC886" i="4"/>
  <c r="AD886" i="4" s="1"/>
  <c r="AG886" i="4" s="1"/>
  <c r="AC885" i="4"/>
  <c r="AD885" i="4" s="1"/>
  <c r="AG885" i="4" s="1"/>
  <c r="AC884" i="4"/>
  <c r="AD884" i="4" s="1"/>
  <c r="AG884" i="4" s="1"/>
  <c r="AC883" i="4"/>
  <c r="AD883" i="4" s="1"/>
  <c r="AG883" i="4" s="1"/>
  <c r="AC882" i="4"/>
  <c r="AD882" i="4" s="1"/>
  <c r="AG882" i="4" s="1"/>
  <c r="AC881" i="4"/>
  <c r="AD881" i="4" s="1"/>
  <c r="AG881" i="4" s="1"/>
  <c r="AC880" i="4"/>
  <c r="AD880" i="4" s="1"/>
  <c r="AG880" i="4" s="1"/>
  <c r="AC879" i="4"/>
  <c r="AD879" i="4" s="1"/>
  <c r="AG879" i="4" s="1"/>
  <c r="AC878" i="4"/>
  <c r="AD878" i="4" s="1"/>
  <c r="AC877" i="4"/>
  <c r="AC875" i="4"/>
  <c r="AC874" i="4"/>
  <c r="AC873" i="4"/>
  <c r="AC872" i="4"/>
  <c r="AC871" i="4"/>
  <c r="AC870" i="4"/>
  <c r="AC869" i="4"/>
  <c r="AC868" i="4"/>
  <c r="AC867" i="4"/>
  <c r="AD867" i="4" s="1"/>
  <c r="AG867" i="4" s="1"/>
  <c r="AC866" i="4"/>
  <c r="AC865" i="4"/>
  <c r="AC864" i="4"/>
  <c r="AC863" i="4"/>
  <c r="AC862" i="4"/>
  <c r="AC861" i="4"/>
  <c r="AD861" i="4" s="1"/>
  <c r="AG861" i="4" s="1"/>
  <c r="AC860" i="4"/>
  <c r="AD860" i="4" s="1"/>
  <c r="AG860" i="4" s="1"/>
  <c r="AC859" i="4"/>
  <c r="AD859" i="4" s="1"/>
  <c r="AG859" i="4" s="1"/>
  <c r="AC858" i="4"/>
  <c r="AD858" i="4" s="1"/>
  <c r="AG858" i="4" s="1"/>
  <c r="AC857" i="4"/>
  <c r="AD857" i="4" s="1"/>
  <c r="AG857" i="4" s="1"/>
  <c r="AC856" i="4"/>
  <c r="AD856" i="4" s="1"/>
  <c r="AG856" i="4" s="1"/>
  <c r="AC855" i="4"/>
  <c r="AD855" i="4" s="1"/>
  <c r="AG855" i="4" s="1"/>
  <c r="AC854" i="4"/>
  <c r="AD854" i="4" s="1"/>
  <c r="AG854" i="4" s="1"/>
  <c r="AC853" i="4"/>
  <c r="AD853" i="4" s="1"/>
  <c r="AG853" i="4" s="1"/>
  <c r="AC852" i="4"/>
  <c r="AD852" i="4" s="1"/>
  <c r="AG852" i="4" s="1"/>
  <c r="AC851" i="4"/>
  <c r="AD851" i="4" s="1"/>
  <c r="AG851" i="4" s="1"/>
  <c r="AC850" i="4"/>
  <c r="AD850" i="4" s="1"/>
  <c r="AC846" i="4"/>
  <c r="AC845" i="4"/>
  <c r="AC844" i="4"/>
  <c r="AC843" i="4"/>
  <c r="AC842" i="4"/>
  <c r="AD842" i="4" s="1"/>
  <c r="AG842" i="4" s="1"/>
  <c r="AC841" i="4"/>
  <c r="AC840" i="4"/>
  <c r="AC839" i="4"/>
  <c r="AC838" i="4"/>
  <c r="AC837" i="4"/>
  <c r="AC836" i="4"/>
  <c r="AC835" i="4"/>
  <c r="AC834" i="4"/>
  <c r="AC833" i="4"/>
  <c r="AC832" i="4"/>
  <c r="AD832" i="4" s="1"/>
  <c r="AG832" i="4" s="1"/>
  <c r="AC831" i="4"/>
  <c r="AD831" i="4" s="1"/>
  <c r="AG831" i="4" s="1"/>
  <c r="AC830" i="4"/>
  <c r="AD830" i="4" s="1"/>
  <c r="AG830" i="4" s="1"/>
  <c r="AC829" i="4"/>
  <c r="AD829" i="4" s="1"/>
  <c r="AG829" i="4" s="1"/>
  <c r="AC828" i="4"/>
  <c r="AD828" i="4" s="1"/>
  <c r="AG828" i="4" s="1"/>
  <c r="AC827" i="4"/>
  <c r="AD827" i="4" s="1"/>
  <c r="AG827" i="4" s="1"/>
  <c r="AC826" i="4"/>
  <c r="AD826" i="4" s="1"/>
  <c r="AG826" i="4" s="1"/>
  <c r="AC825" i="4"/>
  <c r="AD825" i="4" s="1"/>
  <c r="AG825" i="4" s="1"/>
  <c r="AC824" i="4"/>
  <c r="AD824" i="4" s="1"/>
  <c r="AG824" i="4" s="1"/>
  <c r="AC823" i="4"/>
  <c r="AD823" i="4" s="1"/>
  <c r="AG823" i="4" s="1"/>
  <c r="AC822" i="4"/>
  <c r="AD822" i="4" s="1"/>
  <c r="AC819" i="4"/>
  <c r="AC818" i="4"/>
  <c r="AC817" i="4"/>
  <c r="AC816" i="4"/>
  <c r="AC815" i="4"/>
  <c r="AC814" i="4"/>
  <c r="AD814" i="4" s="1"/>
  <c r="AG814" i="4" s="1"/>
  <c r="AC813" i="4"/>
  <c r="AC812" i="4"/>
  <c r="AC811" i="4"/>
  <c r="AD811" i="4" s="1"/>
  <c r="AG811" i="4" s="1"/>
  <c r="AC810" i="4"/>
  <c r="AC809" i="4"/>
  <c r="AC808" i="4"/>
  <c r="AC807" i="4"/>
  <c r="AC806" i="4"/>
  <c r="AC805" i="4"/>
  <c r="AC804" i="4"/>
  <c r="AC803" i="4"/>
  <c r="AC802" i="4"/>
  <c r="AC801" i="4"/>
  <c r="AC800" i="4"/>
  <c r="AC799" i="4"/>
  <c r="AD799" i="4" s="1"/>
  <c r="AG799" i="4" s="1"/>
  <c r="AC798" i="4"/>
  <c r="AD798" i="4" s="1"/>
  <c r="AG798" i="4" s="1"/>
  <c r="AC797" i="4"/>
  <c r="AD797" i="4" s="1"/>
  <c r="AG797" i="4" s="1"/>
  <c r="AC796" i="4"/>
  <c r="AD796" i="4" s="1"/>
  <c r="AG796" i="4" s="1"/>
  <c r="AC795" i="4"/>
  <c r="AD795" i="4" s="1"/>
  <c r="AG795" i="4" s="1"/>
  <c r="AC794" i="4"/>
  <c r="AD794" i="4" s="1"/>
  <c r="AG794" i="4" s="1"/>
  <c r="AC793" i="4"/>
  <c r="AD793" i="4" s="1"/>
  <c r="AG793" i="4" s="1"/>
  <c r="AC792" i="4"/>
  <c r="AD792" i="4" s="1"/>
  <c r="AG792" i="4" s="1"/>
  <c r="AC791" i="4"/>
  <c r="AD791" i="4" s="1"/>
  <c r="AC790" i="4"/>
  <c r="AC788" i="4"/>
  <c r="AC787" i="4"/>
  <c r="AC786" i="4"/>
  <c r="AC785" i="4"/>
  <c r="AC784" i="4"/>
  <c r="AC783" i="4"/>
  <c r="AC782" i="4"/>
  <c r="AD782" i="4" s="1"/>
  <c r="AG782" i="4" s="1"/>
  <c r="AC781" i="4"/>
  <c r="AC780" i="4"/>
  <c r="AC779" i="4"/>
  <c r="AC778" i="4"/>
  <c r="AC777" i="4"/>
  <c r="AC776" i="4"/>
  <c r="AC775" i="4"/>
  <c r="AC774" i="4"/>
  <c r="AC773" i="4"/>
  <c r="AC772" i="4"/>
  <c r="AC771" i="4"/>
  <c r="AC770" i="4"/>
  <c r="AD770" i="4" s="1"/>
  <c r="AG770" i="4" s="1"/>
  <c r="AC769" i="4"/>
  <c r="AD769" i="4" s="1"/>
  <c r="AG769" i="4" s="1"/>
  <c r="AC768" i="4"/>
  <c r="AD768" i="4" s="1"/>
  <c r="AG768" i="4" s="1"/>
  <c r="AC767" i="4"/>
  <c r="AD767" i="4" s="1"/>
  <c r="AG767" i="4" s="1"/>
  <c r="AC766" i="4"/>
  <c r="AD766" i="4" s="1"/>
  <c r="AG766" i="4" s="1"/>
  <c r="AC765" i="4"/>
  <c r="AD765" i="4" s="1"/>
  <c r="AG765" i="4" s="1"/>
  <c r="AC764" i="4"/>
  <c r="AD764" i="4" s="1"/>
  <c r="AG764" i="4" s="1"/>
  <c r="AC763" i="4"/>
  <c r="AD763" i="4" s="1"/>
  <c r="AG763" i="4" s="1"/>
  <c r="AC762" i="4"/>
  <c r="AD762" i="4" s="1"/>
  <c r="AC761" i="4"/>
  <c r="AC759" i="4"/>
  <c r="AC758" i="4"/>
  <c r="AC757" i="4"/>
  <c r="AC756" i="4"/>
  <c r="AC755" i="4"/>
  <c r="AD755" i="4" s="1"/>
  <c r="AG755" i="4" s="1"/>
  <c r="AC754" i="4"/>
  <c r="AC753" i="4"/>
  <c r="AC752" i="4"/>
  <c r="AC751" i="4"/>
  <c r="AC750" i="4"/>
  <c r="AC749" i="4"/>
  <c r="AC748" i="4"/>
  <c r="AC747" i="4"/>
  <c r="AC746" i="4"/>
  <c r="AD746" i="4" s="1"/>
  <c r="AG746" i="4" s="1"/>
  <c r="AC745" i="4"/>
  <c r="AD745" i="4" s="1"/>
  <c r="AG745" i="4" s="1"/>
  <c r="AC744" i="4"/>
  <c r="AD744" i="4" s="1"/>
  <c r="AG744" i="4" s="1"/>
  <c r="AC743" i="4"/>
  <c r="AD743" i="4" s="1"/>
  <c r="AG743" i="4" s="1"/>
  <c r="AC742" i="4"/>
  <c r="AD742" i="4" s="1"/>
  <c r="AG742" i="4" s="1"/>
  <c r="AC741" i="4"/>
  <c r="AD741" i="4" s="1"/>
  <c r="AG741" i="4" s="1"/>
  <c r="AC740" i="4"/>
  <c r="AD740" i="4" s="1"/>
  <c r="AC739" i="4"/>
  <c r="AC737" i="4"/>
  <c r="AC736" i="4"/>
  <c r="AC735" i="4"/>
  <c r="AD735" i="4" s="1"/>
  <c r="AG735" i="4" s="1"/>
  <c r="AC734" i="4"/>
  <c r="AC733" i="4"/>
  <c r="AC732" i="4"/>
  <c r="AD732" i="4" s="1"/>
  <c r="AG732" i="4" s="1"/>
  <c r="AC731" i="4"/>
  <c r="AC730" i="4"/>
  <c r="AC729" i="4"/>
  <c r="AD729" i="4" s="1"/>
  <c r="AG729" i="4" s="1"/>
  <c r="AC728" i="4"/>
  <c r="AD728" i="4" s="1"/>
  <c r="AG728" i="4" s="1"/>
  <c r="AC727" i="4"/>
  <c r="AD727" i="4" s="1"/>
  <c r="AG727" i="4" s="1"/>
  <c r="AC726" i="4"/>
  <c r="AD726" i="4" s="1"/>
  <c r="AG726" i="4" s="1"/>
  <c r="AC725" i="4"/>
  <c r="AD725" i="4" s="1"/>
  <c r="AG725" i="4" s="1"/>
  <c r="AC724" i="4"/>
  <c r="AD724" i="4" s="1"/>
  <c r="AG724" i="4" s="1"/>
  <c r="AC723" i="4"/>
  <c r="AD723" i="4" s="1"/>
  <c r="AC722" i="4"/>
  <c r="AC720" i="4"/>
  <c r="AC719" i="4"/>
  <c r="AC718" i="4"/>
  <c r="AC717" i="4"/>
  <c r="AD717" i="4" s="1"/>
  <c r="AG717" i="4" s="1"/>
  <c r="AC716" i="4"/>
  <c r="AC715" i="4"/>
  <c r="AC714" i="4"/>
  <c r="AC713" i="4"/>
  <c r="AC712" i="4"/>
  <c r="AC711" i="4"/>
  <c r="AC710" i="4"/>
  <c r="AC709" i="4"/>
  <c r="AC708" i="4"/>
  <c r="AC707" i="4"/>
  <c r="AC706" i="4"/>
  <c r="AC705" i="4"/>
  <c r="AD705" i="4" s="1"/>
  <c r="AG705" i="4" s="1"/>
  <c r="AC704" i="4"/>
  <c r="AD704" i="4" s="1"/>
  <c r="AG704" i="4" s="1"/>
  <c r="AC703" i="4"/>
  <c r="AD703" i="4" s="1"/>
  <c r="AG703" i="4" s="1"/>
  <c r="AC702" i="4"/>
  <c r="AD702" i="4" s="1"/>
  <c r="AC701" i="4"/>
  <c r="AC699" i="4"/>
  <c r="AC698" i="4"/>
  <c r="AC697" i="4"/>
  <c r="AC696" i="4"/>
  <c r="AC695" i="4"/>
  <c r="AC694" i="4"/>
  <c r="AC693" i="4"/>
  <c r="AC692" i="4"/>
  <c r="AD692" i="4" s="1"/>
  <c r="AG692" i="4" s="1"/>
  <c r="AC691" i="4"/>
  <c r="AC690" i="4"/>
  <c r="AD690" i="4" s="1"/>
  <c r="AG690" i="4" s="1"/>
  <c r="AC689" i="4"/>
  <c r="AC688" i="4"/>
  <c r="AC687" i="4"/>
  <c r="AC686" i="4"/>
  <c r="AC685" i="4"/>
  <c r="AD685" i="4" s="1"/>
  <c r="AG685" i="4" s="1"/>
  <c r="AC684" i="4"/>
  <c r="AD684" i="4" s="1"/>
  <c r="AG684" i="4" s="1"/>
  <c r="AC683" i="4"/>
  <c r="AD683" i="4" s="1"/>
  <c r="AG683" i="4" s="1"/>
  <c r="AC682" i="4"/>
  <c r="AD682" i="4" s="1"/>
  <c r="AC681" i="4"/>
  <c r="AC679" i="4"/>
  <c r="AC678" i="4"/>
  <c r="AC677" i="4"/>
  <c r="AC676" i="4"/>
  <c r="AC675" i="4"/>
  <c r="AC674" i="4"/>
  <c r="AD674" i="4" s="1"/>
  <c r="AG674" i="4" s="1"/>
  <c r="AC673" i="4"/>
  <c r="AC672" i="4"/>
  <c r="AC671" i="4"/>
  <c r="AC670" i="4"/>
  <c r="AD670" i="4" s="1"/>
  <c r="AG670" i="4" s="1"/>
  <c r="AC669" i="4"/>
  <c r="AC668" i="4"/>
  <c r="AC667" i="4"/>
  <c r="AD667" i="4" s="1"/>
  <c r="AG667" i="4" s="1"/>
  <c r="AC666" i="4"/>
  <c r="AD666" i="4" s="1"/>
  <c r="AG666" i="4" s="1"/>
  <c r="AC665" i="4"/>
  <c r="AD665" i="4" s="1"/>
  <c r="AG665" i="4" s="1"/>
  <c r="AC664" i="4"/>
  <c r="AD664" i="4" s="1"/>
  <c r="AG664" i="4" s="1"/>
  <c r="AC663" i="4"/>
  <c r="AD663" i="4" s="1"/>
  <c r="AG663" i="4" s="1"/>
  <c r="AC662" i="4"/>
  <c r="AD662" i="4" s="1"/>
  <c r="AG662" i="4" s="1"/>
  <c r="AC661" i="4"/>
  <c r="AD661" i="4" s="1"/>
  <c r="AC660" i="4"/>
  <c r="AC658" i="4"/>
  <c r="AC657" i="4"/>
  <c r="AC656" i="4"/>
  <c r="AC655" i="4"/>
  <c r="AC654" i="4"/>
  <c r="AC653" i="4"/>
  <c r="AC652" i="4"/>
  <c r="AC651" i="4"/>
  <c r="AC650" i="4"/>
  <c r="AD650" i="4" s="1"/>
  <c r="AG650" i="4" s="1"/>
  <c r="AC649" i="4"/>
  <c r="AD649" i="4" s="1"/>
  <c r="AG649" i="4" s="1"/>
  <c r="AC648" i="4"/>
  <c r="AC647" i="4"/>
  <c r="AC646" i="4"/>
  <c r="AC645" i="4"/>
  <c r="AC644" i="4"/>
  <c r="AC643" i="4"/>
  <c r="AC642" i="4"/>
  <c r="AD642" i="4" s="1"/>
  <c r="AG642" i="4" s="1"/>
  <c r="AC641" i="4"/>
  <c r="AC640" i="4"/>
  <c r="AC639" i="4"/>
  <c r="AC638" i="4"/>
  <c r="AC637" i="4"/>
  <c r="AD637" i="4" s="1"/>
  <c r="AG637" i="4" s="1"/>
  <c r="AC636" i="4"/>
  <c r="AC635" i="4"/>
  <c r="AC634" i="4"/>
  <c r="AC633" i="4"/>
  <c r="AC632" i="4"/>
  <c r="AC631" i="4"/>
  <c r="AC630" i="4"/>
  <c r="AC629" i="4"/>
  <c r="AD629" i="4" s="1"/>
  <c r="AG629" i="4" s="1"/>
  <c r="AC628" i="4"/>
  <c r="AD628" i="4" s="1"/>
  <c r="AG628" i="4" s="1"/>
  <c r="AC627" i="4"/>
  <c r="AD627" i="4" s="1"/>
  <c r="AG627" i="4" s="1"/>
  <c r="AC626" i="4"/>
  <c r="AC625" i="4"/>
  <c r="AD625" i="4" s="1"/>
  <c r="AG625" i="4" s="1"/>
  <c r="AC624" i="4"/>
  <c r="AD624" i="4" s="1"/>
  <c r="AC623" i="4"/>
  <c r="AD623" i="4" s="1"/>
  <c r="AG623" i="4" s="1"/>
  <c r="AC622" i="4"/>
  <c r="AC620" i="4"/>
  <c r="AC619" i="4"/>
  <c r="AD619" i="4" s="1"/>
  <c r="AG619" i="4" s="1"/>
  <c r="AC618" i="4"/>
  <c r="AC617" i="4"/>
  <c r="AC616" i="4"/>
  <c r="AC615" i="4"/>
  <c r="AC614" i="4"/>
  <c r="AC613" i="4"/>
  <c r="AC612" i="4"/>
  <c r="AC611" i="4"/>
  <c r="AC610" i="4"/>
  <c r="AD610" i="4" s="1"/>
  <c r="AG610" i="4" s="1"/>
  <c r="AC609" i="4"/>
  <c r="AD609" i="4" s="1"/>
  <c r="AG609" i="4" s="1"/>
  <c r="AC608" i="4"/>
  <c r="AD608" i="4" s="1"/>
  <c r="AG608" i="4" s="1"/>
  <c r="AC607" i="4"/>
  <c r="AD607" i="4" s="1"/>
  <c r="AG607" i="4" s="1"/>
  <c r="AC606" i="4"/>
  <c r="AD606" i="4" s="1"/>
  <c r="AG606" i="4" s="1"/>
  <c r="AC605" i="4"/>
  <c r="AD605" i="4" s="1"/>
  <c r="AC604" i="4"/>
  <c r="AC602" i="4"/>
  <c r="AD602" i="4" s="1"/>
  <c r="AG602" i="4" s="1"/>
  <c r="AC601" i="4"/>
  <c r="AC600" i="4"/>
  <c r="AC599" i="4"/>
  <c r="AC598" i="4"/>
  <c r="AC597" i="4"/>
  <c r="AC596" i="4"/>
  <c r="AC595" i="4"/>
  <c r="AD595" i="4" s="1"/>
  <c r="AC594" i="4"/>
  <c r="AC593" i="4"/>
  <c r="AC592" i="4"/>
  <c r="AC591" i="4"/>
  <c r="AC590" i="4"/>
  <c r="AC589" i="4"/>
  <c r="AC588" i="4"/>
  <c r="AC587" i="4"/>
  <c r="AC586" i="4"/>
  <c r="AD586" i="4" s="1"/>
  <c r="AG586" i="4" s="1"/>
  <c r="AC585" i="4"/>
  <c r="AD585" i="4" s="1"/>
  <c r="AG585" i="4" s="1"/>
  <c r="AC584" i="4"/>
  <c r="AD584" i="4" s="1"/>
  <c r="AG584" i="4" s="1"/>
  <c r="AC583" i="4"/>
  <c r="AD583" i="4" s="1"/>
  <c r="AC582" i="4"/>
  <c r="AC580" i="4"/>
  <c r="AC579" i="4"/>
  <c r="AC578" i="4"/>
  <c r="AC577" i="4"/>
  <c r="AC576" i="4"/>
  <c r="AC575" i="4"/>
  <c r="AC574" i="4"/>
  <c r="AC573" i="4"/>
  <c r="AC572" i="4"/>
  <c r="AC571" i="4"/>
  <c r="AC570" i="4"/>
  <c r="AD570" i="4" s="1"/>
  <c r="AG570" i="4" s="1"/>
  <c r="AC569" i="4"/>
  <c r="AD569" i="4" s="1"/>
  <c r="AG569" i="4" s="1"/>
  <c r="AC568" i="4"/>
  <c r="AD568" i="4" s="1"/>
  <c r="AC567" i="4"/>
  <c r="AC565" i="4"/>
  <c r="AC564" i="4"/>
  <c r="AC563" i="4"/>
  <c r="AC562" i="4"/>
  <c r="AC561" i="4"/>
  <c r="AC560" i="4"/>
  <c r="AC559" i="4"/>
  <c r="AC558" i="4"/>
  <c r="AC557" i="4"/>
  <c r="AC556" i="4"/>
  <c r="AC555" i="4"/>
  <c r="AD555" i="4" s="1"/>
  <c r="AG555" i="4" s="1"/>
  <c r="AC554" i="4"/>
  <c r="AD554" i="4" s="1"/>
  <c r="AC553" i="4"/>
  <c r="AC551" i="4"/>
  <c r="AC550" i="4"/>
  <c r="AC549" i="4"/>
  <c r="AC548" i="4"/>
  <c r="AC547" i="4"/>
  <c r="AC546" i="4"/>
  <c r="AC545" i="4"/>
  <c r="AC544" i="4"/>
  <c r="AC543" i="4"/>
  <c r="AC542" i="4"/>
  <c r="AC541" i="4"/>
  <c r="AC540" i="4"/>
  <c r="AC539" i="4"/>
  <c r="AC538" i="4"/>
  <c r="AC537" i="4"/>
  <c r="AC536" i="4"/>
  <c r="AC535" i="4"/>
  <c r="AD535" i="4" s="1"/>
  <c r="AG535" i="4" s="1"/>
  <c r="AC534" i="4"/>
  <c r="AD534" i="4" s="1"/>
  <c r="AG534" i="4" s="1"/>
  <c r="AC533" i="4"/>
  <c r="AD533" i="4" s="1"/>
  <c r="AC532" i="4"/>
  <c r="AC530" i="4"/>
  <c r="AC529" i="4"/>
  <c r="AC528" i="4"/>
  <c r="AC527" i="4"/>
  <c r="AC526" i="4"/>
  <c r="AC525" i="4"/>
  <c r="AC524" i="4"/>
  <c r="AC523" i="4"/>
  <c r="AC522" i="4"/>
  <c r="AD522" i="4" s="1"/>
  <c r="AG522" i="4" s="1"/>
  <c r="AC521" i="4"/>
  <c r="AD521" i="4" s="1"/>
  <c r="AG521" i="4" s="1"/>
  <c r="AC520" i="4"/>
  <c r="AD520" i="4" s="1"/>
  <c r="AG520" i="4" s="1"/>
  <c r="AC519" i="4"/>
  <c r="AD519" i="4" s="1"/>
  <c r="AG519" i="4" s="1"/>
  <c r="AC518" i="4"/>
  <c r="AD518" i="4" s="1"/>
  <c r="AC517" i="4"/>
  <c r="AC515" i="4"/>
  <c r="AD515" i="4" s="1"/>
  <c r="AG515" i="4" s="1"/>
  <c r="AC514" i="4"/>
  <c r="AC513" i="4"/>
  <c r="AC512" i="4"/>
  <c r="AC511" i="4"/>
  <c r="AC510" i="4"/>
  <c r="AC509" i="4"/>
  <c r="AC508" i="4"/>
  <c r="AC507" i="4"/>
  <c r="AC506" i="4"/>
  <c r="AC505" i="4"/>
  <c r="AC504" i="4"/>
  <c r="AC503" i="4"/>
  <c r="AC502" i="4"/>
  <c r="AC501" i="4"/>
  <c r="AD501" i="4" s="1"/>
  <c r="AG501" i="4" s="1"/>
  <c r="AC500" i="4"/>
  <c r="AD500" i="4" s="1"/>
  <c r="AG500" i="4" s="1"/>
  <c r="AC499" i="4"/>
  <c r="AD499" i="4" s="1"/>
  <c r="AG499" i="4" s="1"/>
  <c r="AC498" i="4"/>
  <c r="AD498" i="4" s="1"/>
  <c r="AC497" i="4"/>
  <c r="AC495" i="4"/>
  <c r="AD495" i="4" s="1"/>
  <c r="AG495" i="4" s="1"/>
  <c r="AC494" i="4"/>
  <c r="AC493" i="4"/>
  <c r="AC492" i="4"/>
  <c r="AC491" i="4"/>
  <c r="AC490" i="4"/>
  <c r="AC489" i="4"/>
  <c r="AC488" i="4"/>
  <c r="AC487" i="4"/>
  <c r="AC486" i="4"/>
  <c r="AC485" i="4"/>
  <c r="AC484" i="4"/>
  <c r="AC483" i="4"/>
  <c r="AC482" i="4"/>
  <c r="AC481" i="4"/>
  <c r="AC480" i="4"/>
  <c r="AD480" i="4" s="1"/>
  <c r="AG480" i="4" s="1"/>
  <c r="AC479" i="4"/>
  <c r="AD479" i="4" s="1"/>
  <c r="AG479" i="4" s="1"/>
  <c r="AC478" i="4"/>
  <c r="AD478" i="4" s="1"/>
  <c r="AC477" i="4"/>
  <c r="AC475" i="4"/>
  <c r="AD475" i="4" s="1"/>
  <c r="AG475" i="4" s="1"/>
  <c r="AC474" i="4"/>
  <c r="AC473" i="4"/>
  <c r="AC472" i="4"/>
  <c r="AC471" i="4"/>
  <c r="AC470" i="4"/>
  <c r="AC469" i="4"/>
  <c r="AC468" i="4"/>
  <c r="AC467" i="4"/>
  <c r="AC466" i="4"/>
  <c r="AC465" i="4"/>
  <c r="AC464" i="4"/>
  <c r="AC463" i="4"/>
  <c r="AC462" i="4"/>
  <c r="AC461" i="4"/>
  <c r="AD461" i="4" s="1"/>
  <c r="AG461" i="4" s="1"/>
  <c r="AC460" i="4"/>
  <c r="AD460" i="4" s="1"/>
  <c r="AG460" i="4" s="1"/>
  <c r="AC459" i="4"/>
  <c r="AD459" i="4" s="1"/>
  <c r="AG459" i="4" s="1"/>
  <c r="AC458" i="4"/>
  <c r="AD458" i="4" s="1"/>
  <c r="AC457" i="4"/>
  <c r="AC455" i="4"/>
  <c r="AD455" i="4" s="1"/>
  <c r="AG455" i="4" s="1"/>
  <c r="AC454" i="4"/>
  <c r="AC453" i="4"/>
  <c r="AC452" i="4"/>
  <c r="AC451" i="4"/>
  <c r="AC450" i="4"/>
  <c r="AC449" i="4"/>
  <c r="AC448" i="4"/>
  <c r="AC447" i="4"/>
  <c r="AC446" i="4"/>
  <c r="AC445" i="4"/>
  <c r="AC444" i="4"/>
  <c r="AD444" i="4" s="1"/>
  <c r="AG444" i="4" s="1"/>
  <c r="AC443" i="4"/>
  <c r="AD443" i="4" s="1"/>
  <c r="AG443" i="4" s="1"/>
  <c r="AC442" i="4"/>
  <c r="AD442" i="4" s="1"/>
  <c r="AC441" i="4"/>
  <c r="AC439" i="4"/>
  <c r="AD439" i="4" s="1"/>
  <c r="AG439" i="4" s="1"/>
  <c r="AC438" i="4"/>
  <c r="AD438" i="4" s="1"/>
  <c r="AG438" i="4" s="1"/>
  <c r="AC437" i="4"/>
  <c r="AC436" i="4"/>
  <c r="AC435" i="4"/>
  <c r="AC434" i="4"/>
  <c r="AD434" i="4" s="1"/>
  <c r="AG434" i="4" s="1"/>
  <c r="AC433" i="4"/>
  <c r="AC432" i="4"/>
  <c r="AC431" i="4"/>
  <c r="AC430" i="4"/>
  <c r="AC429" i="4"/>
  <c r="AC428" i="4"/>
  <c r="AC427" i="4"/>
  <c r="AC426" i="4"/>
  <c r="AC425" i="4"/>
  <c r="AC424" i="4"/>
  <c r="AC423" i="4"/>
  <c r="AC422" i="4"/>
  <c r="AC421" i="4"/>
  <c r="AD421" i="4" s="1"/>
  <c r="AG421" i="4" s="1"/>
  <c r="AC420" i="4"/>
  <c r="AD420" i="4" s="1"/>
  <c r="AC419" i="4"/>
  <c r="AC417" i="4"/>
  <c r="AD417" i="4" s="1"/>
  <c r="AG417" i="4" s="1"/>
  <c r="AC416" i="4"/>
  <c r="AD416" i="4" s="1"/>
  <c r="AG416" i="4" s="1"/>
  <c r="AC415" i="4"/>
  <c r="AD415" i="4" s="1"/>
  <c r="AG415" i="4" s="1"/>
  <c r="AC414" i="4"/>
  <c r="AC413" i="4"/>
  <c r="AC412" i="4"/>
  <c r="AC411" i="4"/>
  <c r="AC410" i="4"/>
  <c r="AC409" i="4"/>
  <c r="AD409" i="4" s="1"/>
  <c r="AG409" i="4" s="1"/>
  <c r="AC408" i="4"/>
  <c r="AC407" i="4"/>
  <c r="AC406" i="4"/>
  <c r="AC405" i="4"/>
  <c r="AC404" i="4"/>
  <c r="AC403" i="4"/>
  <c r="AC402" i="4"/>
  <c r="AC400" i="4"/>
  <c r="AD400" i="4" s="1"/>
  <c r="AG400" i="4" s="1"/>
  <c r="AC399" i="4"/>
  <c r="AD399" i="4" s="1"/>
  <c r="AG399" i="4" s="1"/>
  <c r="AC398" i="4"/>
  <c r="AC397" i="4"/>
  <c r="AC396" i="4"/>
  <c r="AC395" i="4"/>
  <c r="AC394" i="4"/>
  <c r="AC393" i="4"/>
  <c r="AC392" i="4"/>
  <c r="AC391" i="4"/>
  <c r="AC390" i="4"/>
  <c r="AC389" i="4"/>
  <c r="AC387" i="4"/>
  <c r="AD387" i="4" s="1"/>
  <c r="AG387" i="4" s="1"/>
  <c r="AC386" i="4"/>
  <c r="AC385" i="4"/>
  <c r="AC384" i="4"/>
  <c r="AC383" i="4"/>
  <c r="AC382" i="4"/>
  <c r="AD382" i="4" s="1"/>
  <c r="AG382" i="4" s="1"/>
  <c r="AC381" i="4"/>
  <c r="AC380" i="4"/>
  <c r="AC379" i="4"/>
  <c r="AC378" i="4"/>
  <c r="AC377" i="4"/>
  <c r="AC375" i="4"/>
  <c r="AD375" i="4" s="1"/>
  <c r="AG375" i="4" s="1"/>
  <c r="AC374" i="4"/>
  <c r="AD374" i="4" s="1"/>
  <c r="AG374" i="4" s="1"/>
  <c r="AC373" i="4"/>
  <c r="AC372" i="4"/>
  <c r="AC371" i="4"/>
  <c r="AC370" i="4"/>
  <c r="AC369" i="4"/>
  <c r="AC368" i="4"/>
  <c r="AC367" i="4"/>
  <c r="AC366" i="4"/>
  <c r="AD366" i="4" s="1"/>
  <c r="AC365" i="4"/>
  <c r="AF1436" i="4"/>
  <c r="AD1436" i="4" s="1"/>
  <c r="AG1436" i="4" s="1"/>
  <c r="AF1437" i="4"/>
  <c r="AD1437" i="4" s="1"/>
  <c r="AG1437" i="4" s="1"/>
  <c r="X1426" i="4"/>
  <c r="I1426" i="4"/>
  <c r="H1426" i="4"/>
  <c r="G1426" i="4"/>
  <c r="F1426" i="4"/>
  <c r="AV18" i="7" s="1"/>
  <c r="F143" i="6"/>
  <c r="F144" i="6"/>
  <c r="AF1416" i="4"/>
  <c r="AF1417" i="4"/>
  <c r="AF1411" i="4"/>
  <c r="AF1424" i="4"/>
  <c r="AF1418" i="4"/>
  <c r="AF1423" i="4"/>
  <c r="AF1422" i="4"/>
  <c r="AF1420" i="4"/>
  <c r="AF1421" i="4"/>
  <c r="AW36" i="7" l="1"/>
  <c r="AG878" i="4"/>
  <c r="AD1426" i="4"/>
  <c r="AV25" i="7" s="1"/>
  <c r="AD1424" i="4"/>
  <c r="AG1424" i="4" s="1"/>
  <c r="Q15" i="7"/>
  <c r="T15" i="7"/>
  <c r="AF1426" i="4"/>
  <c r="AG740" i="4"/>
  <c r="AG498" i="4"/>
  <c r="AG605" i="4"/>
  <c r="AG533" i="4"/>
  <c r="AG554" i="4"/>
  <c r="AG850" i="4"/>
  <c r="AG953" i="4"/>
  <c r="AG1114" i="4"/>
  <c r="AA1426" i="4"/>
  <c r="AG420" i="4"/>
  <c r="AG458" i="4"/>
  <c r="AG568" i="4"/>
  <c r="AG702" i="4"/>
  <c r="AG723" i="4"/>
  <c r="AG995" i="4"/>
  <c r="AG1045" i="4"/>
  <c r="AG661" i="4"/>
  <c r="AG682" i="4"/>
  <c r="AG791" i="4"/>
  <c r="AG1025" i="4"/>
  <c r="AD1418" i="4"/>
  <c r="AG1418" i="4" s="1"/>
  <c r="AD1422" i="4"/>
  <c r="AG1422" i="4" s="1"/>
  <c r="AG478" i="4"/>
  <c r="AG442" i="4"/>
  <c r="AG518" i="4"/>
  <c r="AG624" i="4"/>
  <c r="AG762" i="4"/>
  <c r="AG914" i="4"/>
  <c r="AG366" i="4"/>
  <c r="AG583" i="4"/>
  <c r="AG822" i="4"/>
  <c r="AG1084" i="4"/>
  <c r="AG1187" i="4"/>
  <c r="AD1411" i="4"/>
  <c r="AG1411" i="4" s="1"/>
  <c r="AD1423" i="4"/>
  <c r="AG1423" i="4" s="1"/>
  <c r="AG1159" i="4"/>
  <c r="AD1416" i="4"/>
  <c r="AG1416" i="4" s="1"/>
  <c r="AD1420" i="4"/>
  <c r="AG1420" i="4" s="1"/>
  <c r="AD1417" i="4"/>
  <c r="AG1417" i="4" s="1"/>
  <c r="AD1421" i="4"/>
  <c r="AG1421" i="4" s="1"/>
  <c r="D1426" i="4"/>
  <c r="AV23" i="7" s="1"/>
  <c r="AX36" i="7" l="1"/>
  <c r="AG1426" i="4"/>
  <c r="AY36" i="7" l="1"/>
  <c r="AF1419" i="4"/>
  <c r="AD1419" i="4" s="1"/>
  <c r="AG1419" i="4" s="1"/>
  <c r="AZ36" i="7" l="1"/>
  <c r="AE365" i="4"/>
  <c r="AF365" i="4"/>
  <c r="AE366" i="4"/>
  <c r="AF366" i="4"/>
  <c r="AF367" i="4"/>
  <c r="AD367" i="4" s="1"/>
  <c r="AF368" i="4"/>
  <c r="AD368" i="4" s="1"/>
  <c r="AG368" i="4" s="1"/>
  <c r="AF369" i="4"/>
  <c r="AD369" i="4" s="1"/>
  <c r="AG369" i="4" s="1"/>
  <c r="AF370" i="4"/>
  <c r="AD370" i="4" s="1"/>
  <c r="AG370" i="4" s="1"/>
  <c r="AF371" i="4"/>
  <c r="AD371" i="4" s="1"/>
  <c r="AG371" i="4" s="1"/>
  <c r="AF372" i="4"/>
  <c r="AD372" i="4" s="1"/>
  <c r="AG372" i="4" s="1"/>
  <c r="AF373" i="4"/>
  <c r="AD373" i="4" s="1"/>
  <c r="AG373" i="4" s="1"/>
  <c r="AE374" i="4"/>
  <c r="AF374" i="4"/>
  <c r="AE375" i="4"/>
  <c r="AF375" i="4"/>
  <c r="AE377" i="4"/>
  <c r="AF377" i="4"/>
  <c r="AF378" i="4"/>
  <c r="AD378" i="4" s="1"/>
  <c r="AF379" i="4"/>
  <c r="AD379" i="4" s="1"/>
  <c r="AG379" i="4" s="1"/>
  <c r="AF380" i="4"/>
  <c r="AD380" i="4" s="1"/>
  <c r="AG380" i="4" s="1"/>
  <c r="AF381" i="4"/>
  <c r="AD381" i="4" s="1"/>
  <c r="AG381" i="4" s="1"/>
  <c r="AE382" i="4"/>
  <c r="AF382" i="4"/>
  <c r="AF383" i="4"/>
  <c r="AD383" i="4" s="1"/>
  <c r="AG383" i="4" s="1"/>
  <c r="AF384" i="4"/>
  <c r="AD384" i="4" s="1"/>
  <c r="AG384" i="4" s="1"/>
  <c r="AF385" i="4"/>
  <c r="AD385" i="4" s="1"/>
  <c r="AG385" i="4" s="1"/>
  <c r="AF386" i="4"/>
  <c r="AD386" i="4" s="1"/>
  <c r="AG386" i="4" s="1"/>
  <c r="AE387" i="4"/>
  <c r="AF387" i="4"/>
  <c r="AE389" i="4"/>
  <c r="AF389" i="4"/>
  <c r="AF390" i="4"/>
  <c r="AD390" i="4" s="1"/>
  <c r="AF391" i="4"/>
  <c r="AD391" i="4" s="1"/>
  <c r="AG391" i="4" s="1"/>
  <c r="AF392" i="4"/>
  <c r="AD392" i="4" s="1"/>
  <c r="AG392" i="4" s="1"/>
  <c r="AF393" i="4"/>
  <c r="AD393" i="4" s="1"/>
  <c r="AG393" i="4" s="1"/>
  <c r="AF394" i="4"/>
  <c r="AD394" i="4" s="1"/>
  <c r="AG394" i="4" s="1"/>
  <c r="AF395" i="4"/>
  <c r="AD395" i="4" s="1"/>
  <c r="AG395" i="4" s="1"/>
  <c r="AF396" i="4"/>
  <c r="AD396" i="4" s="1"/>
  <c r="AG396" i="4" s="1"/>
  <c r="AF397" i="4"/>
  <c r="AD397" i="4" s="1"/>
  <c r="AG397" i="4" s="1"/>
  <c r="AF398" i="4"/>
  <c r="AD398" i="4" s="1"/>
  <c r="AG398" i="4" s="1"/>
  <c r="AE399" i="4"/>
  <c r="AF399" i="4"/>
  <c r="AE400" i="4"/>
  <c r="AF400" i="4"/>
  <c r="AE402" i="4"/>
  <c r="AF402" i="4"/>
  <c r="AF403" i="4"/>
  <c r="AD403" i="4" s="1"/>
  <c r="AF404" i="4"/>
  <c r="AD404" i="4" s="1"/>
  <c r="AG404" i="4" s="1"/>
  <c r="AF405" i="4"/>
  <c r="AD405" i="4" s="1"/>
  <c r="AG405" i="4" s="1"/>
  <c r="AF406" i="4"/>
  <c r="AD406" i="4" s="1"/>
  <c r="AG406" i="4" s="1"/>
  <c r="AF407" i="4"/>
  <c r="AD407" i="4" s="1"/>
  <c r="AG407" i="4" s="1"/>
  <c r="AF408" i="4"/>
  <c r="AD408" i="4" s="1"/>
  <c r="AG408" i="4" s="1"/>
  <c r="AE409" i="4"/>
  <c r="AF409" i="4"/>
  <c r="AF410" i="4"/>
  <c r="AD410" i="4" s="1"/>
  <c r="AG410" i="4" s="1"/>
  <c r="AF411" i="4"/>
  <c r="AD411" i="4" s="1"/>
  <c r="AG411" i="4" s="1"/>
  <c r="AF412" i="4"/>
  <c r="AD412" i="4" s="1"/>
  <c r="AG412" i="4" s="1"/>
  <c r="AF413" i="4"/>
  <c r="AD413" i="4" s="1"/>
  <c r="AG413" i="4" s="1"/>
  <c r="AF414" i="4"/>
  <c r="AD414" i="4" s="1"/>
  <c r="AG414" i="4" s="1"/>
  <c r="AE415" i="4"/>
  <c r="AF415" i="4"/>
  <c r="AE416" i="4"/>
  <c r="AF416" i="4"/>
  <c r="AE417" i="4"/>
  <c r="AF417" i="4"/>
  <c r="AE419" i="4"/>
  <c r="AF419" i="4"/>
  <c r="AE420" i="4"/>
  <c r="AF420" i="4"/>
  <c r="AE421" i="4"/>
  <c r="AF421" i="4"/>
  <c r="AF422" i="4"/>
  <c r="AD422" i="4" s="1"/>
  <c r="AF423" i="4"/>
  <c r="AD423" i="4" s="1"/>
  <c r="AG423" i="4" s="1"/>
  <c r="AF424" i="4"/>
  <c r="AD424" i="4" s="1"/>
  <c r="AG424" i="4" s="1"/>
  <c r="AF425" i="4"/>
  <c r="AD425" i="4" s="1"/>
  <c r="AG425" i="4" s="1"/>
  <c r="AF426" i="4"/>
  <c r="AD426" i="4" s="1"/>
  <c r="AG426" i="4" s="1"/>
  <c r="AF427" i="4"/>
  <c r="AD427" i="4" s="1"/>
  <c r="AG427" i="4" s="1"/>
  <c r="AF428" i="4"/>
  <c r="AD428" i="4" s="1"/>
  <c r="AG428" i="4" s="1"/>
  <c r="AF429" i="4"/>
  <c r="AD429" i="4" s="1"/>
  <c r="AG429" i="4" s="1"/>
  <c r="AF430" i="4"/>
  <c r="AD430" i="4" s="1"/>
  <c r="AG430" i="4" s="1"/>
  <c r="AF431" i="4"/>
  <c r="AD431" i="4" s="1"/>
  <c r="AG431" i="4" s="1"/>
  <c r="AF432" i="4"/>
  <c r="AD432" i="4" s="1"/>
  <c r="AG432" i="4" s="1"/>
  <c r="AF433" i="4"/>
  <c r="AD433" i="4" s="1"/>
  <c r="AG433" i="4" s="1"/>
  <c r="AE434" i="4"/>
  <c r="AF434" i="4"/>
  <c r="AF435" i="4"/>
  <c r="AD435" i="4" s="1"/>
  <c r="AG435" i="4" s="1"/>
  <c r="AF436" i="4"/>
  <c r="AD436" i="4" s="1"/>
  <c r="AG436" i="4" s="1"/>
  <c r="AF437" i="4"/>
  <c r="AD437" i="4" s="1"/>
  <c r="AG437" i="4" s="1"/>
  <c r="AE438" i="4"/>
  <c r="AF438" i="4"/>
  <c r="AE439" i="4"/>
  <c r="AF439" i="4"/>
  <c r="AE441" i="4"/>
  <c r="AF441" i="4"/>
  <c r="AE442" i="4"/>
  <c r="AF442" i="4"/>
  <c r="AE443" i="4"/>
  <c r="AF443" i="4"/>
  <c r="AE444" i="4"/>
  <c r="AF444" i="4"/>
  <c r="AF445" i="4"/>
  <c r="AD445" i="4" s="1"/>
  <c r="AF446" i="4"/>
  <c r="AD446" i="4" s="1"/>
  <c r="AG446" i="4" s="1"/>
  <c r="AF447" i="4"/>
  <c r="AD447" i="4" s="1"/>
  <c r="AG447" i="4" s="1"/>
  <c r="AF448" i="4"/>
  <c r="AD448" i="4" s="1"/>
  <c r="AG448" i="4" s="1"/>
  <c r="AF449" i="4"/>
  <c r="AD449" i="4" s="1"/>
  <c r="AG449" i="4" s="1"/>
  <c r="AF450" i="4"/>
  <c r="AD450" i="4" s="1"/>
  <c r="AG450" i="4" s="1"/>
  <c r="AF451" i="4"/>
  <c r="AD451" i="4" s="1"/>
  <c r="AG451" i="4" s="1"/>
  <c r="AF452" i="4"/>
  <c r="AD452" i="4" s="1"/>
  <c r="AG452" i="4" s="1"/>
  <c r="AF453" i="4"/>
  <c r="AD453" i="4" s="1"/>
  <c r="AG453" i="4" s="1"/>
  <c r="AF454" i="4"/>
  <c r="AD454" i="4" s="1"/>
  <c r="AG454" i="4" s="1"/>
  <c r="AE455" i="4"/>
  <c r="AF455" i="4"/>
  <c r="AE457" i="4"/>
  <c r="AF457" i="4"/>
  <c r="AE458" i="4"/>
  <c r="AF458" i="4"/>
  <c r="AE459" i="4"/>
  <c r="AF459" i="4"/>
  <c r="AE460" i="4"/>
  <c r="AF460" i="4"/>
  <c r="AE461" i="4"/>
  <c r="AF461" i="4"/>
  <c r="AF462" i="4"/>
  <c r="AD462" i="4" s="1"/>
  <c r="AF463" i="4"/>
  <c r="AD463" i="4" s="1"/>
  <c r="AG463" i="4" s="1"/>
  <c r="AF464" i="4"/>
  <c r="AD464" i="4" s="1"/>
  <c r="AG464" i="4" s="1"/>
  <c r="AF465" i="4"/>
  <c r="AD465" i="4" s="1"/>
  <c r="AG465" i="4" s="1"/>
  <c r="AF466" i="4"/>
  <c r="AD466" i="4" s="1"/>
  <c r="AG466" i="4" s="1"/>
  <c r="AF467" i="4"/>
  <c r="AD467" i="4" s="1"/>
  <c r="AG467" i="4" s="1"/>
  <c r="AF468" i="4"/>
  <c r="AD468" i="4" s="1"/>
  <c r="AG468" i="4" s="1"/>
  <c r="AF469" i="4"/>
  <c r="AD469" i="4" s="1"/>
  <c r="AG469" i="4" s="1"/>
  <c r="AF470" i="4"/>
  <c r="AD470" i="4" s="1"/>
  <c r="AG470" i="4" s="1"/>
  <c r="AF471" i="4"/>
  <c r="AD471" i="4" s="1"/>
  <c r="AG471" i="4" s="1"/>
  <c r="AF472" i="4"/>
  <c r="AD472" i="4" s="1"/>
  <c r="AG472" i="4" s="1"/>
  <c r="AF473" i="4"/>
  <c r="AD473" i="4" s="1"/>
  <c r="AG473" i="4" s="1"/>
  <c r="AF474" i="4"/>
  <c r="AD474" i="4" s="1"/>
  <c r="AG474" i="4" s="1"/>
  <c r="AE475" i="4"/>
  <c r="AF475" i="4"/>
  <c r="AE477" i="4"/>
  <c r="AF477" i="4"/>
  <c r="AE478" i="4"/>
  <c r="AF478" i="4"/>
  <c r="AE479" i="4"/>
  <c r="AF479" i="4"/>
  <c r="AE480" i="4"/>
  <c r="AF480" i="4"/>
  <c r="AF481" i="4"/>
  <c r="AD481" i="4" s="1"/>
  <c r="AF482" i="4"/>
  <c r="AD482" i="4" s="1"/>
  <c r="AG482" i="4" s="1"/>
  <c r="AF483" i="4"/>
  <c r="AD483" i="4" s="1"/>
  <c r="AG483" i="4" s="1"/>
  <c r="AF484" i="4"/>
  <c r="AD484" i="4" s="1"/>
  <c r="AG484" i="4" s="1"/>
  <c r="AF485" i="4"/>
  <c r="AD485" i="4" s="1"/>
  <c r="AG485" i="4" s="1"/>
  <c r="AF486" i="4"/>
  <c r="AD486" i="4" s="1"/>
  <c r="AG486" i="4" s="1"/>
  <c r="AF487" i="4"/>
  <c r="AD487" i="4" s="1"/>
  <c r="AG487" i="4" s="1"/>
  <c r="AF488" i="4"/>
  <c r="AD488" i="4" s="1"/>
  <c r="AG488" i="4" s="1"/>
  <c r="AF489" i="4"/>
  <c r="AD489" i="4" s="1"/>
  <c r="AG489" i="4" s="1"/>
  <c r="AF490" i="4"/>
  <c r="AD490" i="4" s="1"/>
  <c r="AG490" i="4" s="1"/>
  <c r="AF491" i="4"/>
  <c r="AD491" i="4" s="1"/>
  <c r="AG491" i="4" s="1"/>
  <c r="AF492" i="4"/>
  <c r="AD492" i="4" s="1"/>
  <c r="AG492" i="4" s="1"/>
  <c r="AF493" i="4"/>
  <c r="AD493" i="4" s="1"/>
  <c r="AG493" i="4" s="1"/>
  <c r="AF494" i="4"/>
  <c r="AD494" i="4" s="1"/>
  <c r="AG494" i="4" s="1"/>
  <c r="AE495" i="4"/>
  <c r="AF495" i="4"/>
  <c r="AE497" i="4"/>
  <c r="AF497" i="4"/>
  <c r="AE498" i="4"/>
  <c r="AF498" i="4"/>
  <c r="AE499" i="4"/>
  <c r="AF499" i="4"/>
  <c r="AE500" i="4"/>
  <c r="AF500" i="4"/>
  <c r="AE501" i="4"/>
  <c r="AF501" i="4"/>
  <c r="AF502" i="4"/>
  <c r="AD502" i="4" s="1"/>
  <c r="AF503" i="4"/>
  <c r="AD503" i="4" s="1"/>
  <c r="AG503" i="4" s="1"/>
  <c r="AF504" i="4"/>
  <c r="AD504" i="4" s="1"/>
  <c r="AG504" i="4" s="1"/>
  <c r="AF505" i="4"/>
  <c r="AD505" i="4" s="1"/>
  <c r="AG505" i="4" s="1"/>
  <c r="AF506" i="4"/>
  <c r="AD506" i="4" s="1"/>
  <c r="AG506" i="4" s="1"/>
  <c r="AF507" i="4"/>
  <c r="AD507" i="4" s="1"/>
  <c r="AG507" i="4" s="1"/>
  <c r="AF508" i="4"/>
  <c r="AD508" i="4" s="1"/>
  <c r="AG508" i="4" s="1"/>
  <c r="AF509" i="4"/>
  <c r="AD509" i="4" s="1"/>
  <c r="AG509" i="4" s="1"/>
  <c r="AF510" i="4"/>
  <c r="AD510" i="4" s="1"/>
  <c r="AG510" i="4" s="1"/>
  <c r="AF511" i="4"/>
  <c r="AD511" i="4" s="1"/>
  <c r="AG511" i="4" s="1"/>
  <c r="AF512" i="4"/>
  <c r="AD512" i="4" s="1"/>
  <c r="AG512" i="4" s="1"/>
  <c r="AF513" i="4"/>
  <c r="AD513" i="4" s="1"/>
  <c r="AG513" i="4" s="1"/>
  <c r="AF514" i="4"/>
  <c r="AD514" i="4" s="1"/>
  <c r="AG514" i="4" s="1"/>
  <c r="AE515" i="4"/>
  <c r="AF515" i="4"/>
  <c r="AE517" i="4"/>
  <c r="AF517" i="4"/>
  <c r="AE518" i="4"/>
  <c r="AF518" i="4"/>
  <c r="AE519" i="4"/>
  <c r="AF519" i="4"/>
  <c r="AE520" i="4"/>
  <c r="AF520" i="4"/>
  <c r="AE521" i="4"/>
  <c r="AF521" i="4"/>
  <c r="AE522" i="4"/>
  <c r="AF522" i="4"/>
  <c r="AF523" i="4"/>
  <c r="AD523" i="4" s="1"/>
  <c r="AF524" i="4"/>
  <c r="AD524" i="4" s="1"/>
  <c r="AG524" i="4" s="1"/>
  <c r="AF525" i="4"/>
  <c r="AD525" i="4" s="1"/>
  <c r="AG525" i="4" s="1"/>
  <c r="AF526" i="4"/>
  <c r="AD526" i="4" s="1"/>
  <c r="AG526" i="4" s="1"/>
  <c r="AF527" i="4"/>
  <c r="AD527" i="4" s="1"/>
  <c r="AG527" i="4" s="1"/>
  <c r="AF528" i="4"/>
  <c r="AD528" i="4" s="1"/>
  <c r="AG528" i="4" s="1"/>
  <c r="AF529" i="4"/>
  <c r="AD529" i="4" s="1"/>
  <c r="AG529" i="4" s="1"/>
  <c r="AF530" i="4"/>
  <c r="AD530" i="4" s="1"/>
  <c r="AG530" i="4" s="1"/>
  <c r="AE532" i="4"/>
  <c r="AF532" i="4"/>
  <c r="AE533" i="4"/>
  <c r="AF533" i="4"/>
  <c r="AE534" i="4"/>
  <c r="AF534" i="4"/>
  <c r="AE535" i="4"/>
  <c r="AF535" i="4"/>
  <c r="AF536" i="4"/>
  <c r="AD536" i="4" s="1"/>
  <c r="AF537" i="4"/>
  <c r="AD537" i="4" s="1"/>
  <c r="AG537" i="4" s="1"/>
  <c r="AF538" i="4"/>
  <c r="AD538" i="4" s="1"/>
  <c r="AG538" i="4" s="1"/>
  <c r="AF539" i="4"/>
  <c r="AD539" i="4" s="1"/>
  <c r="AG539" i="4" s="1"/>
  <c r="AF540" i="4"/>
  <c r="AD540" i="4" s="1"/>
  <c r="AG540" i="4" s="1"/>
  <c r="AF541" i="4"/>
  <c r="AD541" i="4" s="1"/>
  <c r="AG541" i="4" s="1"/>
  <c r="AF542" i="4"/>
  <c r="AD542" i="4" s="1"/>
  <c r="AG542" i="4" s="1"/>
  <c r="AF543" i="4"/>
  <c r="AD543" i="4" s="1"/>
  <c r="AG543" i="4" s="1"/>
  <c r="AF544" i="4"/>
  <c r="AD544" i="4" s="1"/>
  <c r="AG544" i="4" s="1"/>
  <c r="AF545" i="4"/>
  <c r="AD545" i="4" s="1"/>
  <c r="AG545" i="4" s="1"/>
  <c r="AF546" i="4"/>
  <c r="AD546" i="4" s="1"/>
  <c r="AG546" i="4" s="1"/>
  <c r="AF547" i="4"/>
  <c r="AD547" i="4" s="1"/>
  <c r="AG547" i="4" s="1"/>
  <c r="AF548" i="4"/>
  <c r="AD548" i="4" s="1"/>
  <c r="AG548" i="4" s="1"/>
  <c r="AF549" i="4"/>
  <c r="AD549" i="4" s="1"/>
  <c r="AG549" i="4" s="1"/>
  <c r="AF550" i="4"/>
  <c r="AD550" i="4" s="1"/>
  <c r="AG550" i="4" s="1"/>
  <c r="AF551" i="4"/>
  <c r="AD551" i="4" s="1"/>
  <c r="AG551" i="4" s="1"/>
  <c r="AE553" i="4"/>
  <c r="AF553" i="4"/>
  <c r="AE554" i="4"/>
  <c r="AF554" i="4"/>
  <c r="AE555" i="4"/>
  <c r="AF555" i="4"/>
  <c r="AF556" i="4"/>
  <c r="AD556" i="4" s="1"/>
  <c r="AF557" i="4"/>
  <c r="AD557" i="4" s="1"/>
  <c r="AG557" i="4" s="1"/>
  <c r="AF558" i="4"/>
  <c r="AD558" i="4" s="1"/>
  <c r="AG558" i="4" s="1"/>
  <c r="AF559" i="4"/>
  <c r="AD559" i="4" s="1"/>
  <c r="AG559" i="4" s="1"/>
  <c r="AF560" i="4"/>
  <c r="AD560" i="4" s="1"/>
  <c r="AG560" i="4" s="1"/>
  <c r="AF561" i="4"/>
  <c r="AD561" i="4" s="1"/>
  <c r="AG561" i="4" s="1"/>
  <c r="AF562" i="4"/>
  <c r="AD562" i="4" s="1"/>
  <c r="AG562" i="4" s="1"/>
  <c r="AF563" i="4"/>
  <c r="AD563" i="4" s="1"/>
  <c r="AG563" i="4" s="1"/>
  <c r="AF564" i="4"/>
  <c r="AD564" i="4" s="1"/>
  <c r="AG564" i="4" s="1"/>
  <c r="AF565" i="4"/>
  <c r="AD565" i="4" s="1"/>
  <c r="AG565" i="4" s="1"/>
  <c r="AE567" i="4"/>
  <c r="AF567" i="4"/>
  <c r="AE568" i="4"/>
  <c r="AF568" i="4"/>
  <c r="AE569" i="4"/>
  <c r="AF569" i="4"/>
  <c r="AE570" i="4"/>
  <c r="AF570" i="4"/>
  <c r="AF571" i="4"/>
  <c r="AD571" i="4" s="1"/>
  <c r="AF572" i="4"/>
  <c r="AD572" i="4" s="1"/>
  <c r="AG572" i="4" s="1"/>
  <c r="AF573" i="4"/>
  <c r="AD573" i="4" s="1"/>
  <c r="AG573" i="4" s="1"/>
  <c r="AF574" i="4"/>
  <c r="AD574" i="4" s="1"/>
  <c r="AG574" i="4" s="1"/>
  <c r="AF575" i="4"/>
  <c r="AD575" i="4" s="1"/>
  <c r="AG575" i="4" s="1"/>
  <c r="AF576" i="4"/>
  <c r="AD576" i="4" s="1"/>
  <c r="AG576" i="4" s="1"/>
  <c r="AF577" i="4"/>
  <c r="AD577" i="4" s="1"/>
  <c r="AG577" i="4" s="1"/>
  <c r="AF578" i="4"/>
  <c r="AD578" i="4" s="1"/>
  <c r="AG578" i="4" s="1"/>
  <c r="AF579" i="4"/>
  <c r="AD579" i="4" s="1"/>
  <c r="AG579" i="4" s="1"/>
  <c r="AF580" i="4"/>
  <c r="AD580" i="4" s="1"/>
  <c r="AG580" i="4" s="1"/>
  <c r="AE582" i="4"/>
  <c r="AF582" i="4"/>
  <c r="AE583" i="4"/>
  <c r="AF583" i="4"/>
  <c r="AE584" i="4"/>
  <c r="AF584" i="4"/>
  <c r="AE585" i="4"/>
  <c r="AF585" i="4"/>
  <c r="AE586" i="4"/>
  <c r="AF586" i="4"/>
  <c r="AF587" i="4"/>
  <c r="AD587" i="4" s="1"/>
  <c r="AF588" i="4"/>
  <c r="AD588" i="4" s="1"/>
  <c r="AG588" i="4" s="1"/>
  <c r="AF589" i="4"/>
  <c r="AD589" i="4" s="1"/>
  <c r="AG589" i="4" s="1"/>
  <c r="AF590" i="4"/>
  <c r="AD590" i="4" s="1"/>
  <c r="AG590" i="4" s="1"/>
  <c r="AF591" i="4"/>
  <c r="AD591" i="4" s="1"/>
  <c r="AG591" i="4" s="1"/>
  <c r="AF592" i="4"/>
  <c r="AD592" i="4" s="1"/>
  <c r="AG592" i="4" s="1"/>
  <c r="AF593" i="4"/>
  <c r="AD593" i="4" s="1"/>
  <c r="AG593" i="4" s="1"/>
  <c r="AF594" i="4"/>
  <c r="AD594" i="4" s="1"/>
  <c r="AG594" i="4" s="1"/>
  <c r="AF596" i="4"/>
  <c r="AD596" i="4" s="1"/>
  <c r="AG596" i="4" s="1"/>
  <c r="AF597" i="4"/>
  <c r="AD597" i="4" s="1"/>
  <c r="AG597" i="4" s="1"/>
  <c r="AF598" i="4"/>
  <c r="AD598" i="4" s="1"/>
  <c r="AG598" i="4" s="1"/>
  <c r="AF599" i="4"/>
  <c r="AD599" i="4" s="1"/>
  <c r="AG599" i="4" s="1"/>
  <c r="AF600" i="4"/>
  <c r="AD600" i="4" s="1"/>
  <c r="AG600" i="4" s="1"/>
  <c r="AF601" i="4"/>
  <c r="AD601" i="4" s="1"/>
  <c r="AG601" i="4" s="1"/>
  <c r="AE602" i="4"/>
  <c r="AF602" i="4"/>
  <c r="AE604" i="4"/>
  <c r="AF604" i="4"/>
  <c r="AE605" i="4"/>
  <c r="AF605" i="4"/>
  <c r="AE606" i="4"/>
  <c r="AF606" i="4"/>
  <c r="AE607" i="4"/>
  <c r="AF607" i="4"/>
  <c r="AE608" i="4"/>
  <c r="AF608" i="4"/>
  <c r="AE609" i="4"/>
  <c r="AF609" i="4"/>
  <c r="AE610" i="4"/>
  <c r="AF610" i="4"/>
  <c r="AF611" i="4"/>
  <c r="AD611" i="4" s="1"/>
  <c r="AF612" i="4"/>
  <c r="AD612" i="4" s="1"/>
  <c r="AG612" i="4" s="1"/>
  <c r="AF613" i="4"/>
  <c r="AD613" i="4" s="1"/>
  <c r="AG613" i="4" s="1"/>
  <c r="AF614" i="4"/>
  <c r="AD614" i="4" s="1"/>
  <c r="AG614" i="4" s="1"/>
  <c r="AF615" i="4"/>
  <c r="AD615" i="4" s="1"/>
  <c r="AG615" i="4" s="1"/>
  <c r="AF616" i="4"/>
  <c r="AD616" i="4" s="1"/>
  <c r="AG616" i="4" s="1"/>
  <c r="AF617" i="4"/>
  <c r="AD617" i="4" s="1"/>
  <c r="AG617" i="4" s="1"/>
  <c r="AF618" i="4"/>
  <c r="AD618" i="4" s="1"/>
  <c r="AG618" i="4" s="1"/>
  <c r="AE619" i="4"/>
  <c r="AF619" i="4"/>
  <c r="AF620" i="4"/>
  <c r="AD620" i="4" s="1"/>
  <c r="AG620" i="4" s="1"/>
  <c r="AE622" i="4"/>
  <c r="AF622" i="4"/>
  <c r="AE623" i="4"/>
  <c r="AF623" i="4"/>
  <c r="AE624" i="4"/>
  <c r="AF624" i="4"/>
  <c r="AE625" i="4"/>
  <c r="AF625" i="4"/>
  <c r="AE626" i="4"/>
  <c r="AF626" i="4"/>
  <c r="AE627" i="4"/>
  <c r="AF627" i="4"/>
  <c r="AE628" i="4"/>
  <c r="AF628" i="4"/>
  <c r="AE629" i="4"/>
  <c r="AF629" i="4"/>
  <c r="AF630" i="4"/>
  <c r="AD630" i="4" s="1"/>
  <c r="AF631" i="4"/>
  <c r="AD631" i="4" s="1"/>
  <c r="AG631" i="4" s="1"/>
  <c r="AF632" i="4"/>
  <c r="AD632" i="4" s="1"/>
  <c r="AG632" i="4" s="1"/>
  <c r="AF633" i="4"/>
  <c r="AD633" i="4" s="1"/>
  <c r="AG633" i="4" s="1"/>
  <c r="AF634" i="4"/>
  <c r="AD634" i="4" s="1"/>
  <c r="AG634" i="4" s="1"/>
  <c r="AF635" i="4"/>
  <c r="AD635" i="4" s="1"/>
  <c r="AG635" i="4" s="1"/>
  <c r="AF636" i="4"/>
  <c r="AD636" i="4" s="1"/>
  <c r="AG636" i="4" s="1"/>
  <c r="AE637" i="4"/>
  <c r="AF637" i="4"/>
  <c r="AF638" i="4"/>
  <c r="AD638" i="4" s="1"/>
  <c r="AG638" i="4" s="1"/>
  <c r="AF639" i="4"/>
  <c r="AD639" i="4" s="1"/>
  <c r="AG639" i="4" s="1"/>
  <c r="AF640" i="4"/>
  <c r="AD640" i="4" s="1"/>
  <c r="AG640" i="4" s="1"/>
  <c r="AF641" i="4"/>
  <c r="AD641" i="4" s="1"/>
  <c r="AG641" i="4" s="1"/>
  <c r="AE642" i="4"/>
  <c r="AF642" i="4"/>
  <c r="AF643" i="4"/>
  <c r="AD643" i="4" s="1"/>
  <c r="AG643" i="4" s="1"/>
  <c r="AF644" i="4"/>
  <c r="AD644" i="4" s="1"/>
  <c r="AG644" i="4" s="1"/>
  <c r="AF645" i="4"/>
  <c r="AD645" i="4" s="1"/>
  <c r="AG645" i="4" s="1"/>
  <c r="AF646" i="4"/>
  <c r="AD646" i="4" s="1"/>
  <c r="AG646" i="4" s="1"/>
  <c r="AF647" i="4"/>
  <c r="AD647" i="4" s="1"/>
  <c r="AG647" i="4" s="1"/>
  <c r="AF648" i="4"/>
  <c r="AD648" i="4" s="1"/>
  <c r="AG648" i="4" s="1"/>
  <c r="AE649" i="4"/>
  <c r="AF649" i="4"/>
  <c r="AE650" i="4"/>
  <c r="AF650" i="4"/>
  <c r="AF651" i="4"/>
  <c r="AD651" i="4" s="1"/>
  <c r="AG651" i="4" s="1"/>
  <c r="AF652" i="4"/>
  <c r="AD652" i="4" s="1"/>
  <c r="AG652" i="4" s="1"/>
  <c r="AE653" i="4"/>
  <c r="AF653" i="4"/>
  <c r="AD653" i="4" s="1"/>
  <c r="AG653" i="4" s="1"/>
  <c r="AF654" i="4"/>
  <c r="AD654" i="4" s="1"/>
  <c r="AG654" i="4" s="1"/>
  <c r="AF655" i="4"/>
  <c r="AD655" i="4" s="1"/>
  <c r="AG655" i="4" s="1"/>
  <c r="AF656" i="4"/>
  <c r="AD656" i="4" s="1"/>
  <c r="AG656" i="4" s="1"/>
  <c r="AF658" i="4"/>
  <c r="AD658" i="4" s="1"/>
  <c r="AG658" i="4" s="1"/>
  <c r="AE660" i="4"/>
  <c r="AF660" i="4"/>
  <c r="AE661" i="4"/>
  <c r="AF661" i="4"/>
  <c r="AE662" i="4"/>
  <c r="AF662" i="4"/>
  <c r="AE663" i="4"/>
  <c r="AF663" i="4"/>
  <c r="AE664" i="4"/>
  <c r="AF664" i="4"/>
  <c r="AE665" i="4"/>
  <c r="AF665" i="4"/>
  <c r="AE666" i="4"/>
  <c r="AF666" i="4"/>
  <c r="AE667" i="4"/>
  <c r="AF667" i="4"/>
  <c r="AF668" i="4"/>
  <c r="AD668" i="4" s="1"/>
  <c r="AF669" i="4"/>
  <c r="AD669" i="4" s="1"/>
  <c r="AG669" i="4" s="1"/>
  <c r="AE670" i="4"/>
  <c r="AF670" i="4"/>
  <c r="AF671" i="4"/>
  <c r="AD671" i="4" s="1"/>
  <c r="AG671" i="4" s="1"/>
  <c r="AF672" i="4"/>
  <c r="AD672" i="4" s="1"/>
  <c r="AG672" i="4" s="1"/>
  <c r="AF673" i="4"/>
  <c r="AD673" i="4" s="1"/>
  <c r="AG673" i="4" s="1"/>
  <c r="AE674" i="4"/>
  <c r="AF674" i="4"/>
  <c r="AF675" i="4"/>
  <c r="AD675" i="4" s="1"/>
  <c r="AG675" i="4" s="1"/>
  <c r="AF676" i="4"/>
  <c r="AD676" i="4" s="1"/>
  <c r="AG676" i="4" s="1"/>
  <c r="AF677" i="4"/>
  <c r="AD677" i="4" s="1"/>
  <c r="AG677" i="4" s="1"/>
  <c r="AF678" i="4"/>
  <c r="AD678" i="4" s="1"/>
  <c r="AG678" i="4" s="1"/>
  <c r="AF679" i="4"/>
  <c r="AD679" i="4" s="1"/>
  <c r="AG679" i="4" s="1"/>
  <c r="AE681" i="4"/>
  <c r="AF681" i="4"/>
  <c r="AE682" i="4"/>
  <c r="AF682" i="4"/>
  <c r="AE683" i="4"/>
  <c r="AF683" i="4"/>
  <c r="AE684" i="4"/>
  <c r="AF684" i="4"/>
  <c r="AE685" i="4"/>
  <c r="AF685" i="4"/>
  <c r="AF686" i="4"/>
  <c r="AD686" i="4" s="1"/>
  <c r="AF687" i="4"/>
  <c r="AD687" i="4" s="1"/>
  <c r="AG687" i="4" s="1"/>
  <c r="AF688" i="4"/>
  <c r="AD688" i="4" s="1"/>
  <c r="AG688" i="4" s="1"/>
  <c r="AF689" i="4"/>
  <c r="AD689" i="4" s="1"/>
  <c r="AG689" i="4" s="1"/>
  <c r="AE690" i="4"/>
  <c r="AF690" i="4"/>
  <c r="AF691" i="4"/>
  <c r="AD691" i="4" s="1"/>
  <c r="AG691" i="4" s="1"/>
  <c r="AE692" i="4"/>
  <c r="AF692" i="4"/>
  <c r="AF693" i="4"/>
  <c r="AD693" i="4" s="1"/>
  <c r="AG693" i="4" s="1"/>
  <c r="AF694" i="4"/>
  <c r="AD694" i="4" s="1"/>
  <c r="AG694" i="4" s="1"/>
  <c r="AF695" i="4"/>
  <c r="AD695" i="4" s="1"/>
  <c r="AG695" i="4" s="1"/>
  <c r="AF696" i="4"/>
  <c r="AD696" i="4" s="1"/>
  <c r="AG696" i="4" s="1"/>
  <c r="AF697" i="4"/>
  <c r="AD697" i="4" s="1"/>
  <c r="AG697" i="4" s="1"/>
  <c r="AF698" i="4"/>
  <c r="AD698" i="4" s="1"/>
  <c r="AG698" i="4" s="1"/>
  <c r="AF699" i="4"/>
  <c r="AD699" i="4" s="1"/>
  <c r="AG699" i="4" s="1"/>
  <c r="AE701" i="4"/>
  <c r="AF701" i="4"/>
  <c r="AE702" i="4"/>
  <c r="AF702" i="4"/>
  <c r="AE703" i="4"/>
  <c r="AF703" i="4"/>
  <c r="AE704" i="4"/>
  <c r="AF704" i="4"/>
  <c r="AE705" i="4"/>
  <c r="AF705" i="4"/>
  <c r="AF706" i="4"/>
  <c r="AD706" i="4" s="1"/>
  <c r="AF707" i="4"/>
  <c r="AD707" i="4" s="1"/>
  <c r="AG707" i="4" s="1"/>
  <c r="AF708" i="4"/>
  <c r="AD708" i="4" s="1"/>
  <c r="AG708" i="4" s="1"/>
  <c r="AF709" i="4"/>
  <c r="AD709" i="4" s="1"/>
  <c r="AG709" i="4" s="1"/>
  <c r="AF710" i="4"/>
  <c r="AD710" i="4" s="1"/>
  <c r="AG710" i="4" s="1"/>
  <c r="AF711" i="4"/>
  <c r="AD711" i="4" s="1"/>
  <c r="AG711" i="4" s="1"/>
  <c r="AF712" i="4"/>
  <c r="AD712" i="4" s="1"/>
  <c r="AG712" i="4" s="1"/>
  <c r="AF713" i="4"/>
  <c r="AD713" i="4" s="1"/>
  <c r="AG713" i="4" s="1"/>
  <c r="AF714" i="4"/>
  <c r="AD714" i="4" s="1"/>
  <c r="AG714" i="4" s="1"/>
  <c r="AF715" i="4"/>
  <c r="AD715" i="4" s="1"/>
  <c r="AG715" i="4" s="1"/>
  <c r="AF716" i="4"/>
  <c r="AD716" i="4" s="1"/>
  <c r="AG716" i="4" s="1"/>
  <c r="AE717" i="4"/>
  <c r="AF717" i="4"/>
  <c r="AF718" i="4"/>
  <c r="AD718" i="4" s="1"/>
  <c r="AG718" i="4" s="1"/>
  <c r="AF719" i="4"/>
  <c r="AD719" i="4" s="1"/>
  <c r="AG719" i="4" s="1"/>
  <c r="AF720" i="4"/>
  <c r="AD720" i="4" s="1"/>
  <c r="AG720" i="4" s="1"/>
  <c r="AE722" i="4"/>
  <c r="AF722" i="4"/>
  <c r="AE723" i="4"/>
  <c r="AF723" i="4"/>
  <c r="AE724" i="4"/>
  <c r="AF724" i="4"/>
  <c r="AE725" i="4"/>
  <c r="AF725" i="4"/>
  <c r="AE726" i="4"/>
  <c r="AF726" i="4"/>
  <c r="AE727" i="4"/>
  <c r="AF727" i="4"/>
  <c r="AE728" i="4"/>
  <c r="AF728" i="4"/>
  <c r="AE729" i="4"/>
  <c r="AF729" i="4"/>
  <c r="AF730" i="4"/>
  <c r="AD730" i="4" s="1"/>
  <c r="AF731" i="4"/>
  <c r="AD731" i="4" s="1"/>
  <c r="AG731" i="4" s="1"/>
  <c r="AE732" i="4"/>
  <c r="AF732" i="4"/>
  <c r="AF733" i="4"/>
  <c r="AD733" i="4" s="1"/>
  <c r="AG733" i="4" s="1"/>
  <c r="AF734" i="4"/>
  <c r="AD734" i="4" s="1"/>
  <c r="AG734" i="4" s="1"/>
  <c r="AE735" i="4"/>
  <c r="AF735" i="4"/>
  <c r="AF736" i="4"/>
  <c r="AD736" i="4" s="1"/>
  <c r="AG736" i="4" s="1"/>
  <c r="AF737" i="4"/>
  <c r="AD737" i="4" s="1"/>
  <c r="AG737" i="4" s="1"/>
  <c r="AE739" i="4"/>
  <c r="AF739" i="4"/>
  <c r="AE740" i="4"/>
  <c r="AF740" i="4"/>
  <c r="AE741" i="4"/>
  <c r="AF741" i="4"/>
  <c r="AE742" i="4"/>
  <c r="AF742" i="4"/>
  <c r="AE743" i="4"/>
  <c r="AF743" i="4"/>
  <c r="AE744" i="4"/>
  <c r="AF744" i="4"/>
  <c r="AE745" i="4"/>
  <c r="AF745" i="4"/>
  <c r="AE746" i="4"/>
  <c r="AF746" i="4"/>
  <c r="AF747" i="4"/>
  <c r="AD747" i="4" s="1"/>
  <c r="AF748" i="4"/>
  <c r="AD748" i="4" s="1"/>
  <c r="AG748" i="4" s="1"/>
  <c r="AF749" i="4"/>
  <c r="AD749" i="4" s="1"/>
  <c r="AG749" i="4" s="1"/>
  <c r="AF750" i="4"/>
  <c r="AD750" i="4" s="1"/>
  <c r="AG750" i="4" s="1"/>
  <c r="AF751" i="4"/>
  <c r="AD751" i="4" s="1"/>
  <c r="AG751" i="4" s="1"/>
  <c r="AF752" i="4"/>
  <c r="AD752" i="4" s="1"/>
  <c r="AG752" i="4" s="1"/>
  <c r="AF753" i="4"/>
  <c r="AD753" i="4" s="1"/>
  <c r="AG753" i="4" s="1"/>
  <c r="AF754" i="4"/>
  <c r="AD754" i="4" s="1"/>
  <c r="AG754" i="4" s="1"/>
  <c r="AE755" i="4"/>
  <c r="AF755" i="4"/>
  <c r="AF756" i="4"/>
  <c r="AD756" i="4" s="1"/>
  <c r="AG756" i="4" s="1"/>
  <c r="AF757" i="4"/>
  <c r="AD757" i="4" s="1"/>
  <c r="AG757" i="4" s="1"/>
  <c r="AF758" i="4"/>
  <c r="AD758" i="4" s="1"/>
  <c r="AG758" i="4" s="1"/>
  <c r="AF759" i="4"/>
  <c r="AD759" i="4" s="1"/>
  <c r="AG759" i="4" s="1"/>
  <c r="AE761" i="4"/>
  <c r="AF761" i="4"/>
  <c r="AE762" i="4"/>
  <c r="AF762" i="4"/>
  <c r="AE763" i="4"/>
  <c r="AF763" i="4"/>
  <c r="AE764" i="4"/>
  <c r="AF764" i="4"/>
  <c r="AE765" i="4"/>
  <c r="AF765" i="4"/>
  <c r="AE766" i="4"/>
  <c r="AF766" i="4"/>
  <c r="AE767" i="4"/>
  <c r="AF767" i="4"/>
  <c r="AE768" i="4"/>
  <c r="AF768" i="4"/>
  <c r="AE769" i="4"/>
  <c r="AF769" i="4"/>
  <c r="AE770" i="4"/>
  <c r="AF770" i="4"/>
  <c r="AF771" i="4"/>
  <c r="AD771" i="4" s="1"/>
  <c r="AF772" i="4"/>
  <c r="AD772" i="4" s="1"/>
  <c r="AG772" i="4" s="1"/>
  <c r="AF773" i="4"/>
  <c r="AD773" i="4" s="1"/>
  <c r="AG773" i="4" s="1"/>
  <c r="AF774" i="4"/>
  <c r="AD774" i="4" s="1"/>
  <c r="AG774" i="4" s="1"/>
  <c r="AF775" i="4"/>
  <c r="AD775" i="4" s="1"/>
  <c r="AG775" i="4" s="1"/>
  <c r="AF776" i="4"/>
  <c r="AD776" i="4" s="1"/>
  <c r="AG776" i="4" s="1"/>
  <c r="AF777" i="4"/>
  <c r="AD777" i="4" s="1"/>
  <c r="AG777" i="4" s="1"/>
  <c r="AF778" i="4"/>
  <c r="AD778" i="4" s="1"/>
  <c r="AG778" i="4" s="1"/>
  <c r="AF779" i="4"/>
  <c r="AD779" i="4" s="1"/>
  <c r="AG779" i="4" s="1"/>
  <c r="AF780" i="4"/>
  <c r="AD780" i="4" s="1"/>
  <c r="AG780" i="4" s="1"/>
  <c r="AF781" i="4"/>
  <c r="AD781" i="4" s="1"/>
  <c r="AG781" i="4" s="1"/>
  <c r="AE782" i="4"/>
  <c r="AF782" i="4"/>
  <c r="AF783" i="4"/>
  <c r="AD783" i="4" s="1"/>
  <c r="AG783" i="4" s="1"/>
  <c r="AF784" i="4"/>
  <c r="AD784" i="4" s="1"/>
  <c r="AG784" i="4" s="1"/>
  <c r="AF785" i="4"/>
  <c r="AD785" i="4" s="1"/>
  <c r="AG785" i="4" s="1"/>
  <c r="AF786" i="4"/>
  <c r="AD786" i="4" s="1"/>
  <c r="AG786" i="4" s="1"/>
  <c r="AF787" i="4"/>
  <c r="AD787" i="4" s="1"/>
  <c r="AG787" i="4" s="1"/>
  <c r="AF788" i="4"/>
  <c r="AD788" i="4" s="1"/>
  <c r="AG788" i="4" s="1"/>
  <c r="AE790" i="4"/>
  <c r="AF790" i="4"/>
  <c r="AE791" i="4"/>
  <c r="AF791" i="4"/>
  <c r="AE792" i="4"/>
  <c r="AF792" i="4"/>
  <c r="AE793" i="4"/>
  <c r="AF793" i="4"/>
  <c r="AE794" i="4"/>
  <c r="AF794" i="4"/>
  <c r="AE795" i="4"/>
  <c r="AF795" i="4"/>
  <c r="AE796" i="4"/>
  <c r="AF796" i="4"/>
  <c r="AE797" i="4"/>
  <c r="AF797" i="4"/>
  <c r="AE798" i="4"/>
  <c r="AF798" i="4"/>
  <c r="AE799" i="4"/>
  <c r="AF799" i="4"/>
  <c r="AF800" i="4"/>
  <c r="AD800" i="4" s="1"/>
  <c r="AF801" i="4"/>
  <c r="AD801" i="4" s="1"/>
  <c r="AG801" i="4" s="1"/>
  <c r="AF802" i="4"/>
  <c r="AD802" i="4" s="1"/>
  <c r="AG802" i="4" s="1"/>
  <c r="AF803" i="4"/>
  <c r="AD803" i="4" s="1"/>
  <c r="AG803" i="4" s="1"/>
  <c r="AF804" i="4"/>
  <c r="AD804" i="4" s="1"/>
  <c r="AG804" i="4" s="1"/>
  <c r="AF805" i="4"/>
  <c r="AD805" i="4" s="1"/>
  <c r="AG805" i="4" s="1"/>
  <c r="AF806" i="4"/>
  <c r="AD806" i="4" s="1"/>
  <c r="AG806" i="4" s="1"/>
  <c r="AF807" i="4"/>
  <c r="AD807" i="4" s="1"/>
  <c r="AG807" i="4" s="1"/>
  <c r="AF808" i="4"/>
  <c r="AD808" i="4" s="1"/>
  <c r="AG808" i="4" s="1"/>
  <c r="AF809" i="4"/>
  <c r="AD809" i="4" s="1"/>
  <c r="AG809" i="4" s="1"/>
  <c r="AF810" i="4"/>
  <c r="AD810" i="4" s="1"/>
  <c r="AG810" i="4" s="1"/>
  <c r="AE811" i="4"/>
  <c r="AF811" i="4"/>
  <c r="AF812" i="4"/>
  <c r="AD812" i="4" s="1"/>
  <c r="AG812" i="4" s="1"/>
  <c r="AF813" i="4"/>
  <c r="AD813" i="4" s="1"/>
  <c r="AG813" i="4" s="1"/>
  <c r="AE814" i="4"/>
  <c r="AF814" i="4"/>
  <c r="AF815" i="4"/>
  <c r="AD815" i="4" s="1"/>
  <c r="AG815" i="4" s="1"/>
  <c r="AF816" i="4"/>
  <c r="AD816" i="4" s="1"/>
  <c r="AG816" i="4" s="1"/>
  <c r="AF817" i="4"/>
  <c r="AD817" i="4" s="1"/>
  <c r="AG817" i="4" s="1"/>
  <c r="AF818" i="4"/>
  <c r="AD818" i="4" s="1"/>
  <c r="AG818" i="4" s="1"/>
  <c r="AF819" i="4"/>
  <c r="AD819" i="4" s="1"/>
  <c r="AG819" i="4" s="1"/>
  <c r="AE822" i="4"/>
  <c r="AF822" i="4"/>
  <c r="AE823" i="4"/>
  <c r="AF823" i="4"/>
  <c r="AE824" i="4"/>
  <c r="AF824" i="4"/>
  <c r="AE825" i="4"/>
  <c r="AF825" i="4"/>
  <c r="AE826" i="4"/>
  <c r="AF826" i="4"/>
  <c r="AE827" i="4"/>
  <c r="AF827" i="4"/>
  <c r="AE828" i="4"/>
  <c r="AF828" i="4"/>
  <c r="AE829" i="4"/>
  <c r="AF829" i="4"/>
  <c r="AE830" i="4"/>
  <c r="AF830" i="4"/>
  <c r="AE831" i="4"/>
  <c r="AF831" i="4"/>
  <c r="AE832" i="4"/>
  <c r="AF832" i="4"/>
  <c r="AF833" i="4"/>
  <c r="AD833" i="4" s="1"/>
  <c r="AF834" i="4"/>
  <c r="AD834" i="4" s="1"/>
  <c r="AG834" i="4" s="1"/>
  <c r="AF835" i="4"/>
  <c r="AD835" i="4" s="1"/>
  <c r="AG835" i="4" s="1"/>
  <c r="AF836" i="4"/>
  <c r="AD836" i="4" s="1"/>
  <c r="AG836" i="4" s="1"/>
  <c r="AF837" i="4"/>
  <c r="AD837" i="4" s="1"/>
  <c r="AG837" i="4" s="1"/>
  <c r="AF838" i="4"/>
  <c r="AD838" i="4" s="1"/>
  <c r="AG838" i="4" s="1"/>
  <c r="AF839" i="4"/>
  <c r="AD839" i="4" s="1"/>
  <c r="AG839" i="4" s="1"/>
  <c r="AF840" i="4"/>
  <c r="AD840" i="4" s="1"/>
  <c r="AG840" i="4" s="1"/>
  <c r="AF841" i="4"/>
  <c r="AD841" i="4" s="1"/>
  <c r="AG841" i="4" s="1"/>
  <c r="AE842" i="4"/>
  <c r="AF842" i="4"/>
  <c r="AF843" i="4"/>
  <c r="AD843" i="4" s="1"/>
  <c r="AG843" i="4" s="1"/>
  <c r="AF844" i="4"/>
  <c r="AD844" i="4" s="1"/>
  <c r="AG844" i="4" s="1"/>
  <c r="AF845" i="4"/>
  <c r="AD845" i="4" s="1"/>
  <c r="AG845" i="4" s="1"/>
  <c r="AF846" i="4"/>
  <c r="AD846" i="4" s="1"/>
  <c r="AG846" i="4" s="1"/>
  <c r="AE850" i="4"/>
  <c r="AF850" i="4"/>
  <c r="AE851" i="4"/>
  <c r="AF851" i="4"/>
  <c r="AE852" i="4"/>
  <c r="AF852" i="4"/>
  <c r="AE853" i="4"/>
  <c r="AF853" i="4"/>
  <c r="AE854" i="4"/>
  <c r="AF854" i="4"/>
  <c r="AE855" i="4"/>
  <c r="AF855" i="4"/>
  <c r="AE856" i="4"/>
  <c r="AF856" i="4"/>
  <c r="AE857" i="4"/>
  <c r="AF857" i="4"/>
  <c r="AE858" i="4"/>
  <c r="AF858" i="4"/>
  <c r="AE859" i="4"/>
  <c r="AF859" i="4"/>
  <c r="AE860" i="4"/>
  <c r="AF860" i="4"/>
  <c r="AE861" i="4"/>
  <c r="AF861" i="4"/>
  <c r="AF862" i="4"/>
  <c r="AD862" i="4" s="1"/>
  <c r="AF863" i="4"/>
  <c r="AD863" i="4" s="1"/>
  <c r="AG863" i="4" s="1"/>
  <c r="AF864" i="4"/>
  <c r="AD864" i="4" s="1"/>
  <c r="AG864" i="4" s="1"/>
  <c r="AF865" i="4"/>
  <c r="AD865" i="4" s="1"/>
  <c r="AG865" i="4" s="1"/>
  <c r="AF866" i="4"/>
  <c r="AD866" i="4" s="1"/>
  <c r="AG866" i="4" s="1"/>
  <c r="AE867" i="4"/>
  <c r="AF867" i="4"/>
  <c r="AF868" i="4"/>
  <c r="AD868" i="4" s="1"/>
  <c r="AG868" i="4" s="1"/>
  <c r="AF869" i="4"/>
  <c r="AD869" i="4" s="1"/>
  <c r="AG869" i="4" s="1"/>
  <c r="AF870" i="4"/>
  <c r="AD870" i="4" s="1"/>
  <c r="AG870" i="4" s="1"/>
  <c r="AF871" i="4"/>
  <c r="AD871" i="4" s="1"/>
  <c r="AG871" i="4" s="1"/>
  <c r="AF872" i="4"/>
  <c r="AD872" i="4" s="1"/>
  <c r="AG872" i="4" s="1"/>
  <c r="AF873" i="4"/>
  <c r="AD873" i="4" s="1"/>
  <c r="AG873" i="4" s="1"/>
  <c r="AF874" i="4"/>
  <c r="AD874" i="4" s="1"/>
  <c r="AG874" i="4" s="1"/>
  <c r="AF875" i="4"/>
  <c r="AD875" i="4" s="1"/>
  <c r="AG875" i="4" s="1"/>
  <c r="AE877" i="4"/>
  <c r="AF877" i="4"/>
  <c r="AE878" i="4"/>
  <c r="AF878" i="4"/>
  <c r="AE879" i="4"/>
  <c r="AF879" i="4"/>
  <c r="AE880" i="4"/>
  <c r="AF880" i="4"/>
  <c r="AE881" i="4"/>
  <c r="AF881" i="4"/>
  <c r="AE882" i="4"/>
  <c r="AF882" i="4"/>
  <c r="AE883" i="4"/>
  <c r="AF883" i="4"/>
  <c r="AE884" i="4"/>
  <c r="AF884" i="4"/>
  <c r="AE885" i="4"/>
  <c r="AF885" i="4"/>
  <c r="AE886" i="4"/>
  <c r="AF886" i="4"/>
  <c r="AE887" i="4"/>
  <c r="AF887" i="4"/>
  <c r="AE888" i="4"/>
  <c r="AF888" i="4"/>
  <c r="AE889" i="4"/>
  <c r="AF889" i="4"/>
  <c r="AF890" i="4"/>
  <c r="AD890" i="4" s="1"/>
  <c r="AF891" i="4"/>
  <c r="AD891" i="4" s="1"/>
  <c r="AG891" i="4" s="1"/>
  <c r="AF892" i="4"/>
  <c r="AD892" i="4" s="1"/>
  <c r="AG892" i="4" s="1"/>
  <c r="AF893" i="4"/>
  <c r="AD893" i="4" s="1"/>
  <c r="AG893" i="4" s="1"/>
  <c r="AF894" i="4"/>
  <c r="AD894" i="4" s="1"/>
  <c r="AG894" i="4" s="1"/>
  <c r="AF895" i="4"/>
  <c r="AD895" i="4" s="1"/>
  <c r="AG895" i="4" s="1"/>
  <c r="AF896" i="4"/>
  <c r="AD896" i="4" s="1"/>
  <c r="AG896" i="4" s="1"/>
  <c r="AF897" i="4"/>
  <c r="AD897" i="4" s="1"/>
  <c r="AG897" i="4" s="1"/>
  <c r="AF898" i="4"/>
  <c r="AD898" i="4" s="1"/>
  <c r="AG898" i="4" s="1"/>
  <c r="AF899" i="4"/>
  <c r="AD899" i="4" s="1"/>
  <c r="AG899" i="4" s="1"/>
  <c r="AF900" i="4"/>
  <c r="AD900" i="4" s="1"/>
  <c r="AG900" i="4" s="1"/>
  <c r="AE901" i="4"/>
  <c r="AF901" i="4"/>
  <c r="AF902" i="4"/>
  <c r="AD902" i="4" s="1"/>
  <c r="AG902" i="4" s="1"/>
  <c r="AF903" i="4"/>
  <c r="AD903" i="4" s="1"/>
  <c r="AG903" i="4" s="1"/>
  <c r="AF904" i="4"/>
  <c r="AD904" i="4" s="1"/>
  <c r="AG904" i="4" s="1"/>
  <c r="AF905" i="4"/>
  <c r="AD905" i="4" s="1"/>
  <c r="AG905" i="4" s="1"/>
  <c r="AF906" i="4"/>
  <c r="AD906" i="4" s="1"/>
  <c r="AG906" i="4" s="1"/>
  <c r="AF907" i="4"/>
  <c r="AD907" i="4" s="1"/>
  <c r="AG907" i="4" s="1"/>
  <c r="AF908" i="4"/>
  <c r="AD908" i="4" s="1"/>
  <c r="AG908" i="4" s="1"/>
  <c r="AE909" i="4"/>
  <c r="AF909" i="4"/>
  <c r="AF910" i="4"/>
  <c r="AD910" i="4" s="1"/>
  <c r="AG910" i="4" s="1"/>
  <c r="AF911" i="4"/>
  <c r="AD911" i="4" s="1"/>
  <c r="AG911" i="4" s="1"/>
  <c r="AE913" i="4"/>
  <c r="AF913" i="4"/>
  <c r="AE914" i="4"/>
  <c r="AF914" i="4"/>
  <c r="AE915" i="4"/>
  <c r="AF915" i="4"/>
  <c r="AE916" i="4"/>
  <c r="AF916" i="4"/>
  <c r="AE917" i="4"/>
  <c r="AF917" i="4"/>
  <c r="AE918" i="4"/>
  <c r="AF918" i="4"/>
  <c r="AE919" i="4"/>
  <c r="AF919" i="4"/>
  <c r="AE920" i="4"/>
  <c r="AF920" i="4"/>
  <c r="AE921" i="4"/>
  <c r="AF921" i="4"/>
  <c r="AE922" i="4"/>
  <c r="AF922" i="4"/>
  <c r="AE923" i="4"/>
  <c r="AF923" i="4"/>
  <c r="AE924" i="4"/>
  <c r="AF924" i="4"/>
  <c r="AE925" i="4"/>
  <c r="AF925" i="4"/>
  <c r="AF926" i="4"/>
  <c r="AD926" i="4" s="1"/>
  <c r="AF927" i="4"/>
  <c r="AD927" i="4" s="1"/>
  <c r="AG927" i="4" s="1"/>
  <c r="AF928" i="4"/>
  <c r="AD928" i="4" s="1"/>
  <c r="AG928" i="4" s="1"/>
  <c r="AF929" i="4"/>
  <c r="AD929" i="4" s="1"/>
  <c r="AG929" i="4" s="1"/>
  <c r="AF930" i="4"/>
  <c r="AD930" i="4" s="1"/>
  <c r="AG930" i="4" s="1"/>
  <c r="AF931" i="4"/>
  <c r="AD931" i="4" s="1"/>
  <c r="AG931" i="4" s="1"/>
  <c r="AF932" i="4"/>
  <c r="AD932" i="4" s="1"/>
  <c r="AG932" i="4" s="1"/>
  <c r="AF933" i="4"/>
  <c r="AD933" i="4" s="1"/>
  <c r="AG933" i="4" s="1"/>
  <c r="AF934" i="4"/>
  <c r="AD934" i="4" s="1"/>
  <c r="AG934" i="4" s="1"/>
  <c r="AF935" i="4"/>
  <c r="AD935" i="4" s="1"/>
  <c r="AG935" i="4" s="1"/>
  <c r="AF936" i="4"/>
  <c r="AD936" i="4" s="1"/>
  <c r="AG936" i="4" s="1"/>
  <c r="AF937" i="4"/>
  <c r="AD937" i="4" s="1"/>
  <c r="AG937" i="4" s="1"/>
  <c r="AF938" i="4"/>
  <c r="AD938" i="4" s="1"/>
  <c r="AG938" i="4" s="1"/>
  <c r="AF939" i="4"/>
  <c r="AD939" i="4" s="1"/>
  <c r="AG939" i="4" s="1"/>
  <c r="AF940" i="4"/>
  <c r="AD940" i="4" s="1"/>
  <c r="AG940" i="4" s="1"/>
  <c r="AE941" i="4"/>
  <c r="AF941" i="4"/>
  <c r="AF942" i="4"/>
  <c r="AD942" i="4" s="1"/>
  <c r="AG942" i="4" s="1"/>
  <c r="AE943" i="4"/>
  <c r="AF943" i="4"/>
  <c r="AF944" i="4"/>
  <c r="AD944" i="4" s="1"/>
  <c r="AG944" i="4" s="1"/>
  <c r="AF945" i="4"/>
  <c r="AD945" i="4" s="1"/>
  <c r="AG945" i="4" s="1"/>
  <c r="AF946" i="4"/>
  <c r="AD946" i="4" s="1"/>
  <c r="AG946" i="4" s="1"/>
  <c r="AE947" i="4"/>
  <c r="AF947" i="4"/>
  <c r="AF948" i="4"/>
  <c r="AD948" i="4" s="1"/>
  <c r="AG948" i="4" s="1"/>
  <c r="AF949" i="4"/>
  <c r="AD949" i="4" s="1"/>
  <c r="AG949" i="4" s="1"/>
  <c r="AF950" i="4"/>
  <c r="AD950" i="4" s="1"/>
  <c r="AG950" i="4" s="1"/>
  <c r="AE952" i="4"/>
  <c r="AF952" i="4"/>
  <c r="AE953" i="4"/>
  <c r="AF953" i="4"/>
  <c r="AE954" i="4"/>
  <c r="AF954" i="4"/>
  <c r="AE955" i="4"/>
  <c r="AF955" i="4"/>
  <c r="AE956" i="4"/>
  <c r="AF956" i="4"/>
  <c r="AE957" i="4"/>
  <c r="AF957" i="4"/>
  <c r="AE958" i="4"/>
  <c r="AF958" i="4"/>
  <c r="AE959" i="4"/>
  <c r="AF959" i="4"/>
  <c r="AE960" i="4"/>
  <c r="AF960" i="4"/>
  <c r="AF961" i="4"/>
  <c r="AD961" i="4" s="1"/>
  <c r="AF962" i="4"/>
  <c r="AD962" i="4" s="1"/>
  <c r="AG962" i="4" s="1"/>
  <c r="AF963" i="4"/>
  <c r="AD963" i="4" s="1"/>
  <c r="AG963" i="4" s="1"/>
  <c r="AF964" i="4"/>
  <c r="AD964" i="4" s="1"/>
  <c r="AG964" i="4" s="1"/>
  <c r="AF965" i="4"/>
  <c r="AD965" i="4" s="1"/>
  <c r="AG965" i="4" s="1"/>
  <c r="AF966" i="4"/>
  <c r="AD966" i="4" s="1"/>
  <c r="AG966" i="4" s="1"/>
  <c r="AF967" i="4"/>
  <c r="AD967" i="4" s="1"/>
  <c r="AG967" i="4" s="1"/>
  <c r="AF968" i="4"/>
  <c r="AD968" i="4" s="1"/>
  <c r="AG968" i="4" s="1"/>
  <c r="AF969" i="4"/>
  <c r="AD969" i="4" s="1"/>
  <c r="AG969" i="4" s="1"/>
  <c r="AE970" i="4"/>
  <c r="AF970" i="4"/>
  <c r="AE971" i="4"/>
  <c r="AF971" i="4"/>
  <c r="AF972" i="4"/>
  <c r="AD972" i="4" s="1"/>
  <c r="AG972" i="4" s="1"/>
  <c r="AE973" i="4"/>
  <c r="AF973" i="4"/>
  <c r="AF974" i="4"/>
  <c r="AD974" i="4" s="1"/>
  <c r="AG974" i="4" s="1"/>
  <c r="AE975" i="4"/>
  <c r="AF975" i="4"/>
  <c r="AF976" i="4"/>
  <c r="AD976" i="4" s="1"/>
  <c r="AG976" i="4" s="1"/>
  <c r="AE977" i="4"/>
  <c r="AF977" i="4"/>
  <c r="AF978" i="4"/>
  <c r="AD978" i="4" s="1"/>
  <c r="AG978" i="4" s="1"/>
  <c r="AF979" i="4"/>
  <c r="AD979" i="4" s="1"/>
  <c r="AG979" i="4" s="1"/>
  <c r="AF980" i="4"/>
  <c r="AD980" i="4" s="1"/>
  <c r="AG980" i="4" s="1"/>
  <c r="AF981" i="4"/>
  <c r="AD981" i="4" s="1"/>
  <c r="AG981" i="4" s="1"/>
  <c r="AF982" i="4"/>
  <c r="AD982" i="4" s="1"/>
  <c r="AG982" i="4" s="1"/>
  <c r="AF983" i="4"/>
  <c r="AD983" i="4" s="1"/>
  <c r="AG983" i="4" s="1"/>
  <c r="AF984" i="4"/>
  <c r="AD984" i="4" s="1"/>
  <c r="AG984" i="4" s="1"/>
  <c r="AF985" i="4"/>
  <c r="AD985" i="4" s="1"/>
  <c r="AG985" i="4" s="1"/>
  <c r="AF986" i="4"/>
  <c r="AD986" i="4" s="1"/>
  <c r="AG986" i="4" s="1"/>
  <c r="AF987" i="4"/>
  <c r="AD987" i="4" s="1"/>
  <c r="AG987" i="4" s="1"/>
  <c r="AF988" i="4"/>
  <c r="AD988" i="4" s="1"/>
  <c r="AG988" i="4" s="1"/>
  <c r="AF989" i="4"/>
  <c r="AD989" i="4" s="1"/>
  <c r="AG989" i="4" s="1"/>
  <c r="AE990" i="4"/>
  <c r="AF990" i="4"/>
  <c r="AF991" i="4"/>
  <c r="AD991" i="4" s="1"/>
  <c r="AG991" i="4" s="1"/>
  <c r="AF992" i="4"/>
  <c r="AD992" i="4" s="1"/>
  <c r="AG992" i="4" s="1"/>
  <c r="AE994" i="4"/>
  <c r="AF994" i="4"/>
  <c r="AE995" i="4"/>
  <c r="AF995" i="4"/>
  <c r="AE996" i="4"/>
  <c r="AF996" i="4"/>
  <c r="AE997" i="4"/>
  <c r="AF997" i="4"/>
  <c r="AE998" i="4"/>
  <c r="AF998" i="4"/>
  <c r="AE999" i="4"/>
  <c r="AF999" i="4"/>
  <c r="AE1000" i="4"/>
  <c r="AF1000" i="4"/>
  <c r="AE1001" i="4"/>
  <c r="AF1001" i="4"/>
  <c r="AE1002" i="4"/>
  <c r="AF1002" i="4"/>
  <c r="AE1003" i="4"/>
  <c r="AF1003" i="4"/>
  <c r="AE1004" i="4"/>
  <c r="AF1004" i="4"/>
  <c r="AE1005" i="4"/>
  <c r="AF1005" i="4"/>
  <c r="AE1006" i="4"/>
  <c r="AF1006" i="4"/>
  <c r="AF1007" i="4"/>
  <c r="AD1007" i="4" s="1"/>
  <c r="AF1008" i="4"/>
  <c r="AD1008" i="4" s="1"/>
  <c r="AG1008" i="4" s="1"/>
  <c r="AF1009" i="4"/>
  <c r="AD1009" i="4" s="1"/>
  <c r="AG1009" i="4" s="1"/>
  <c r="AF1010" i="4"/>
  <c r="AD1010" i="4" s="1"/>
  <c r="AG1010" i="4" s="1"/>
  <c r="AF1011" i="4"/>
  <c r="AD1011" i="4" s="1"/>
  <c r="AG1011" i="4" s="1"/>
  <c r="AE1012" i="4"/>
  <c r="AF1012" i="4"/>
  <c r="AF1013" i="4"/>
  <c r="AD1013" i="4" s="1"/>
  <c r="AG1013" i="4" s="1"/>
  <c r="AE1014" i="4"/>
  <c r="AF1014" i="4"/>
  <c r="AF1015" i="4"/>
  <c r="AD1015" i="4" s="1"/>
  <c r="AG1015" i="4" s="1"/>
  <c r="AF1016" i="4"/>
  <c r="AD1016" i="4" s="1"/>
  <c r="AG1016" i="4" s="1"/>
  <c r="AE1017" i="4"/>
  <c r="AF1017" i="4"/>
  <c r="AF1018" i="4"/>
  <c r="AD1018" i="4" s="1"/>
  <c r="AG1018" i="4" s="1"/>
  <c r="AF1019" i="4"/>
  <c r="AD1019" i="4" s="1"/>
  <c r="AG1019" i="4" s="1"/>
  <c r="AF1020" i="4"/>
  <c r="AD1020" i="4" s="1"/>
  <c r="AG1020" i="4" s="1"/>
  <c r="AF1021" i="4"/>
  <c r="AD1021" i="4" s="1"/>
  <c r="AG1021" i="4" s="1"/>
  <c r="AF1022" i="4"/>
  <c r="AD1022" i="4" s="1"/>
  <c r="AG1022" i="4" s="1"/>
  <c r="AE1024" i="4"/>
  <c r="AF1024" i="4"/>
  <c r="AE1025" i="4"/>
  <c r="AF1025" i="4"/>
  <c r="AE1026" i="4"/>
  <c r="AF1026" i="4"/>
  <c r="AE1027" i="4"/>
  <c r="AF1027" i="4"/>
  <c r="AE1028" i="4"/>
  <c r="AF1028" i="4"/>
  <c r="AE1029" i="4"/>
  <c r="AF1029" i="4"/>
  <c r="AE1030" i="4"/>
  <c r="AF1030" i="4"/>
  <c r="AF1031" i="4"/>
  <c r="AD1031" i="4" s="1"/>
  <c r="AF1032" i="4"/>
  <c r="AD1032" i="4" s="1"/>
  <c r="AG1032" i="4" s="1"/>
  <c r="AF1033" i="4"/>
  <c r="AD1033" i="4" s="1"/>
  <c r="AG1033" i="4" s="1"/>
  <c r="AF1034" i="4"/>
  <c r="AD1034" i="4" s="1"/>
  <c r="AG1034" i="4" s="1"/>
  <c r="AF1035" i="4"/>
  <c r="AD1035" i="4" s="1"/>
  <c r="AG1035" i="4" s="1"/>
  <c r="AF1036" i="4"/>
  <c r="AD1036" i="4" s="1"/>
  <c r="AG1036" i="4" s="1"/>
  <c r="AF1037" i="4"/>
  <c r="AD1037" i="4" s="1"/>
  <c r="AG1037" i="4" s="1"/>
  <c r="AF1038" i="4"/>
  <c r="AD1038" i="4" s="1"/>
  <c r="AG1038" i="4" s="1"/>
  <c r="AF1039" i="4"/>
  <c r="AD1039" i="4" s="1"/>
  <c r="AG1039" i="4" s="1"/>
  <c r="AF1040" i="4"/>
  <c r="AD1040" i="4" s="1"/>
  <c r="AG1040" i="4" s="1"/>
  <c r="AF1041" i="4"/>
  <c r="AD1041" i="4" s="1"/>
  <c r="AG1041" i="4" s="1"/>
  <c r="AF1042" i="4"/>
  <c r="AD1042" i="4" s="1"/>
  <c r="AG1042" i="4" s="1"/>
  <c r="AE1045" i="4"/>
  <c r="AF1045" i="4"/>
  <c r="AE1046" i="4"/>
  <c r="AF1046" i="4"/>
  <c r="AE1047" i="4"/>
  <c r="AF1047" i="4"/>
  <c r="AE1048" i="4"/>
  <c r="AF1048" i="4"/>
  <c r="AE1049" i="4"/>
  <c r="AF1049" i="4"/>
  <c r="AE1050" i="4"/>
  <c r="AF1050" i="4"/>
  <c r="AE1051" i="4"/>
  <c r="AF1051" i="4"/>
  <c r="AF1052" i="4"/>
  <c r="AD1052" i="4" s="1"/>
  <c r="AE1053" i="4"/>
  <c r="AF1053" i="4"/>
  <c r="AF1054" i="4"/>
  <c r="AD1054" i="4" s="1"/>
  <c r="AG1054" i="4" s="1"/>
  <c r="AE1055" i="4"/>
  <c r="AF1055" i="4"/>
  <c r="AF1056" i="4"/>
  <c r="AD1056" i="4" s="1"/>
  <c r="AG1056" i="4" s="1"/>
  <c r="AF1057" i="4"/>
  <c r="AD1057" i="4" s="1"/>
  <c r="AG1057" i="4" s="1"/>
  <c r="AF1058" i="4"/>
  <c r="AD1058" i="4" s="1"/>
  <c r="AG1058" i="4" s="1"/>
  <c r="AF1059" i="4"/>
  <c r="AD1059" i="4" s="1"/>
  <c r="AG1059" i="4" s="1"/>
  <c r="AF1060" i="4"/>
  <c r="AD1060" i="4" s="1"/>
  <c r="AG1060" i="4" s="1"/>
  <c r="AF1061" i="4"/>
  <c r="AD1061" i="4" s="1"/>
  <c r="AG1061" i="4" s="1"/>
  <c r="AF1062" i="4"/>
  <c r="AD1062" i="4" s="1"/>
  <c r="AG1062" i="4" s="1"/>
  <c r="AF1063" i="4"/>
  <c r="AD1063" i="4" s="1"/>
  <c r="AG1063" i="4" s="1"/>
  <c r="AF1064" i="4"/>
  <c r="AD1064" i="4" s="1"/>
  <c r="AG1064" i="4" s="1"/>
  <c r="AF1065" i="4"/>
  <c r="AD1065" i="4" s="1"/>
  <c r="AG1065" i="4" s="1"/>
  <c r="AF1066" i="4"/>
  <c r="AD1066" i="4" s="1"/>
  <c r="AG1066" i="4" s="1"/>
  <c r="AE1067" i="4"/>
  <c r="AF1067" i="4"/>
  <c r="AF1068" i="4"/>
  <c r="AD1068" i="4" s="1"/>
  <c r="AG1068" i="4" s="1"/>
  <c r="AF1069" i="4"/>
  <c r="AD1069" i="4" s="1"/>
  <c r="AG1069" i="4" s="1"/>
  <c r="AF1070" i="4"/>
  <c r="AD1070" i="4" s="1"/>
  <c r="AG1070" i="4" s="1"/>
  <c r="AF1071" i="4"/>
  <c r="AD1071" i="4" s="1"/>
  <c r="AG1071" i="4" s="1"/>
  <c r="AE1072" i="4"/>
  <c r="AF1072" i="4"/>
  <c r="AF1073" i="4"/>
  <c r="AD1073" i="4" s="1"/>
  <c r="AG1073" i="4" s="1"/>
  <c r="AF1074" i="4"/>
  <c r="AD1074" i="4" s="1"/>
  <c r="AG1074" i="4" s="1"/>
  <c r="AF1075" i="4"/>
  <c r="AD1075" i="4" s="1"/>
  <c r="AG1075" i="4" s="1"/>
  <c r="AF1076" i="4"/>
  <c r="AD1076" i="4" s="1"/>
  <c r="AG1076" i="4" s="1"/>
  <c r="AF1077" i="4"/>
  <c r="AD1077" i="4" s="1"/>
  <c r="AG1077" i="4" s="1"/>
  <c r="AF1078" i="4"/>
  <c r="AD1078" i="4" s="1"/>
  <c r="AG1078" i="4" s="1"/>
  <c r="AE1079" i="4"/>
  <c r="AF1079" i="4"/>
  <c r="AF1080" i="4"/>
  <c r="AD1080" i="4" s="1"/>
  <c r="AG1080" i="4" s="1"/>
  <c r="AF1081" i="4"/>
  <c r="AD1081" i="4" s="1"/>
  <c r="AG1081" i="4" s="1"/>
  <c r="AE1083" i="4"/>
  <c r="AF1083" i="4"/>
  <c r="AE1084" i="4"/>
  <c r="AF1084" i="4"/>
  <c r="AE1085" i="4"/>
  <c r="AF1085" i="4"/>
  <c r="AE1086" i="4"/>
  <c r="AF1086" i="4"/>
  <c r="AE1087" i="4"/>
  <c r="AF1087" i="4"/>
  <c r="AE1088" i="4"/>
  <c r="AF1088" i="4"/>
  <c r="AE1089" i="4"/>
  <c r="AF1089" i="4"/>
  <c r="AE1090" i="4"/>
  <c r="AF1090" i="4"/>
  <c r="AE1091" i="4"/>
  <c r="AF1091" i="4"/>
  <c r="AF1092" i="4"/>
  <c r="AD1092" i="4" s="1"/>
  <c r="AF1093" i="4"/>
  <c r="AD1093" i="4" s="1"/>
  <c r="AG1093" i="4" s="1"/>
  <c r="AF1094" i="4"/>
  <c r="AD1094" i="4" s="1"/>
  <c r="AG1094" i="4" s="1"/>
  <c r="AF1095" i="4"/>
  <c r="AD1095" i="4" s="1"/>
  <c r="AG1095" i="4" s="1"/>
  <c r="AF1096" i="4"/>
  <c r="AD1096" i="4" s="1"/>
  <c r="AG1096" i="4" s="1"/>
  <c r="AF1097" i="4"/>
  <c r="AD1097" i="4" s="1"/>
  <c r="AG1097" i="4" s="1"/>
  <c r="AF1098" i="4"/>
  <c r="AD1098" i="4" s="1"/>
  <c r="AG1098" i="4" s="1"/>
  <c r="AF1099" i="4"/>
  <c r="AD1099" i="4" s="1"/>
  <c r="AG1099" i="4" s="1"/>
  <c r="AF1100" i="4"/>
  <c r="AD1100" i="4" s="1"/>
  <c r="AG1100" i="4" s="1"/>
  <c r="AF1101" i="4"/>
  <c r="AD1101" i="4" s="1"/>
  <c r="AG1101" i="4" s="1"/>
  <c r="AE1102" i="4"/>
  <c r="AF1102" i="4"/>
  <c r="AE1103" i="4"/>
  <c r="AF1103" i="4"/>
  <c r="AF1104" i="4"/>
  <c r="AD1104" i="4" s="1"/>
  <c r="AG1104" i="4" s="1"/>
  <c r="AF1105" i="4"/>
  <c r="AD1105" i="4" s="1"/>
  <c r="AG1105" i="4" s="1"/>
  <c r="AF1106" i="4"/>
  <c r="AD1106" i="4" s="1"/>
  <c r="AG1106" i="4" s="1"/>
  <c r="AF1107" i="4"/>
  <c r="AD1107" i="4" s="1"/>
  <c r="AG1107" i="4" s="1"/>
  <c r="AF1108" i="4"/>
  <c r="AD1108" i="4" s="1"/>
  <c r="AG1108" i="4" s="1"/>
  <c r="AF1109" i="4"/>
  <c r="AD1109" i="4" s="1"/>
  <c r="AG1109" i="4" s="1"/>
  <c r="AE1110" i="4"/>
  <c r="AF1110" i="4"/>
  <c r="AF1111" i="4"/>
  <c r="AD1111" i="4" s="1"/>
  <c r="AG1111" i="4" s="1"/>
  <c r="AE1114" i="4"/>
  <c r="AF1114" i="4"/>
  <c r="AE1115" i="4"/>
  <c r="AF1115" i="4"/>
  <c r="AE1116" i="4"/>
  <c r="AF1116" i="4"/>
  <c r="AE1117" i="4"/>
  <c r="AF1117" i="4"/>
  <c r="AE1118" i="4"/>
  <c r="AF1118" i="4"/>
  <c r="AE1119" i="4"/>
  <c r="AF1119" i="4"/>
  <c r="AE1120" i="4"/>
  <c r="AF1120" i="4"/>
  <c r="AE1121" i="4"/>
  <c r="AF1121" i="4"/>
  <c r="AE1122" i="4"/>
  <c r="AF1122" i="4"/>
  <c r="AE1123" i="4"/>
  <c r="AF1123" i="4"/>
  <c r="AE1124" i="4"/>
  <c r="AF1124" i="4"/>
  <c r="AF1125" i="4"/>
  <c r="AD1125" i="4" s="1"/>
  <c r="AF1126" i="4"/>
  <c r="AD1126" i="4" s="1"/>
  <c r="AG1126" i="4" s="1"/>
  <c r="AE1127" i="4"/>
  <c r="AF1127" i="4"/>
  <c r="AF1128" i="4"/>
  <c r="AD1128" i="4" s="1"/>
  <c r="AG1128" i="4" s="1"/>
  <c r="AF1129" i="4"/>
  <c r="AD1129" i="4" s="1"/>
  <c r="AG1129" i="4" s="1"/>
  <c r="AF1130" i="4"/>
  <c r="AD1130" i="4" s="1"/>
  <c r="AG1130" i="4" s="1"/>
  <c r="AF1131" i="4"/>
  <c r="AD1131" i="4" s="1"/>
  <c r="AG1131" i="4" s="1"/>
  <c r="AF1132" i="4"/>
  <c r="AD1132" i="4" s="1"/>
  <c r="AG1132" i="4" s="1"/>
  <c r="AF1133" i="4"/>
  <c r="AD1133" i="4" s="1"/>
  <c r="AG1133" i="4" s="1"/>
  <c r="AF1134" i="4"/>
  <c r="AD1134" i="4" s="1"/>
  <c r="AG1134" i="4" s="1"/>
  <c r="AF1135" i="4"/>
  <c r="AD1135" i="4" s="1"/>
  <c r="AG1135" i="4" s="1"/>
  <c r="AF1136" i="4"/>
  <c r="AD1136" i="4" s="1"/>
  <c r="AG1136" i="4" s="1"/>
  <c r="AF1137" i="4"/>
  <c r="AD1137" i="4" s="1"/>
  <c r="AG1137" i="4" s="1"/>
  <c r="AF1138" i="4"/>
  <c r="AD1138" i="4" s="1"/>
  <c r="AG1138" i="4" s="1"/>
  <c r="AF1139" i="4"/>
  <c r="AD1139" i="4" s="1"/>
  <c r="AG1139" i="4" s="1"/>
  <c r="AF1140" i="4"/>
  <c r="AD1140" i="4" s="1"/>
  <c r="AG1140" i="4" s="1"/>
  <c r="AE1141" i="4"/>
  <c r="AF1141" i="4"/>
  <c r="AF1142" i="4"/>
  <c r="AD1142" i="4" s="1"/>
  <c r="AG1142" i="4" s="1"/>
  <c r="AF1143" i="4"/>
  <c r="AD1143" i="4" s="1"/>
  <c r="AG1143" i="4" s="1"/>
  <c r="AE1144" i="4"/>
  <c r="AF1144" i="4"/>
  <c r="AF1145" i="4"/>
  <c r="AD1145" i="4" s="1"/>
  <c r="AG1145" i="4" s="1"/>
  <c r="AF1146" i="4"/>
  <c r="AD1146" i="4" s="1"/>
  <c r="AG1146" i="4" s="1"/>
  <c r="AF1147" i="4"/>
  <c r="AD1147" i="4" s="1"/>
  <c r="AG1147" i="4" s="1"/>
  <c r="AF1148" i="4"/>
  <c r="AD1148" i="4" s="1"/>
  <c r="AG1148" i="4" s="1"/>
  <c r="AF1149" i="4"/>
  <c r="AD1149" i="4" s="1"/>
  <c r="AG1149" i="4" s="1"/>
  <c r="AF1150" i="4"/>
  <c r="AD1150" i="4" s="1"/>
  <c r="AG1150" i="4" s="1"/>
  <c r="AE1151" i="4"/>
  <c r="AF1151" i="4"/>
  <c r="AF1152" i="4"/>
  <c r="AD1152" i="4" s="1"/>
  <c r="AG1152" i="4" s="1"/>
  <c r="AE1153" i="4"/>
  <c r="AF1153" i="4"/>
  <c r="AF1154" i="4"/>
  <c r="AD1154" i="4" s="1"/>
  <c r="AG1154" i="4" s="1"/>
  <c r="AF1155" i="4"/>
  <c r="AD1155" i="4" s="1"/>
  <c r="AG1155" i="4" s="1"/>
  <c r="AE1156" i="4"/>
  <c r="AF1156" i="4"/>
  <c r="AE1159" i="4"/>
  <c r="AF1159" i="4"/>
  <c r="AE1160" i="4"/>
  <c r="AF1160" i="4"/>
  <c r="AE1161" i="4"/>
  <c r="AF1161" i="4"/>
  <c r="AE1162" i="4"/>
  <c r="AF1162" i="4"/>
  <c r="AE1163" i="4"/>
  <c r="AF1163" i="4"/>
  <c r="AE1164" i="4"/>
  <c r="AF1164" i="4"/>
  <c r="AE1165" i="4"/>
  <c r="AF1165" i="4"/>
  <c r="AF1166" i="4"/>
  <c r="AD1166" i="4" s="1"/>
  <c r="AF1167" i="4"/>
  <c r="AD1167" i="4" s="1"/>
  <c r="AG1167" i="4" s="1"/>
  <c r="AF1168" i="4"/>
  <c r="AD1168" i="4" s="1"/>
  <c r="AG1168" i="4" s="1"/>
  <c r="AF1169" i="4"/>
  <c r="AD1169" i="4" s="1"/>
  <c r="AG1169" i="4" s="1"/>
  <c r="AF1170" i="4"/>
  <c r="AD1170" i="4" s="1"/>
  <c r="AG1170" i="4" s="1"/>
  <c r="AF1171" i="4"/>
  <c r="AD1171" i="4" s="1"/>
  <c r="AG1171" i="4" s="1"/>
  <c r="AF1172" i="4"/>
  <c r="AD1172" i="4" s="1"/>
  <c r="AG1172" i="4" s="1"/>
  <c r="AF1173" i="4"/>
  <c r="AD1173" i="4" s="1"/>
  <c r="AG1173" i="4" s="1"/>
  <c r="AF1174" i="4"/>
  <c r="AD1174" i="4" s="1"/>
  <c r="AG1174" i="4" s="1"/>
  <c r="AF1175" i="4"/>
  <c r="AD1175" i="4" s="1"/>
  <c r="AG1175" i="4" s="1"/>
  <c r="AF1176" i="4"/>
  <c r="AD1176" i="4" s="1"/>
  <c r="AG1176" i="4" s="1"/>
  <c r="AF1177" i="4"/>
  <c r="AD1177" i="4" s="1"/>
  <c r="AG1177" i="4" s="1"/>
  <c r="AF1178" i="4"/>
  <c r="AD1178" i="4" s="1"/>
  <c r="AG1178" i="4" s="1"/>
  <c r="AE1179" i="4"/>
  <c r="AF1179" i="4"/>
  <c r="AF1180" i="4"/>
  <c r="AD1180" i="4" s="1"/>
  <c r="AG1180" i="4" s="1"/>
  <c r="AF1181" i="4"/>
  <c r="AD1181" i="4" s="1"/>
  <c r="AG1181" i="4" s="1"/>
  <c r="AF1182" i="4"/>
  <c r="AD1182" i="4" s="1"/>
  <c r="AG1182" i="4" s="1"/>
  <c r="AE1183" i="4"/>
  <c r="AF1183" i="4"/>
  <c r="AF1184" i="4"/>
  <c r="AD1184" i="4" s="1"/>
  <c r="AG1184" i="4" s="1"/>
  <c r="AE1187" i="4"/>
  <c r="AF1187" i="4"/>
  <c r="AE1188" i="4"/>
  <c r="AF1188" i="4"/>
  <c r="AE1189" i="4"/>
  <c r="AF1189" i="4"/>
  <c r="AE1190" i="4"/>
  <c r="AF1190" i="4"/>
  <c r="AE1191" i="4"/>
  <c r="AF1191" i="4"/>
  <c r="AE1192" i="4"/>
  <c r="AF1192" i="4"/>
  <c r="AE1193" i="4"/>
  <c r="AF1193" i="4"/>
  <c r="AF1194" i="4"/>
  <c r="AD1194" i="4" s="1"/>
  <c r="AE1195" i="4"/>
  <c r="AF1195" i="4"/>
  <c r="AF1196" i="4"/>
  <c r="AD1196" i="4" s="1"/>
  <c r="AG1196" i="4" s="1"/>
  <c r="AF1197" i="4"/>
  <c r="AD1197" i="4" s="1"/>
  <c r="AG1197" i="4" s="1"/>
  <c r="AF1198" i="4"/>
  <c r="AD1198" i="4" s="1"/>
  <c r="AG1198" i="4" s="1"/>
  <c r="AF1199" i="4"/>
  <c r="AD1199" i="4" s="1"/>
  <c r="AG1199" i="4" s="1"/>
  <c r="AF1200" i="4"/>
  <c r="AD1200" i="4" s="1"/>
  <c r="AG1200" i="4" s="1"/>
  <c r="AF1201" i="4"/>
  <c r="AD1201" i="4" s="1"/>
  <c r="AG1201" i="4" s="1"/>
  <c r="AE1202" i="4"/>
  <c r="AF1202" i="4"/>
  <c r="AF1203" i="4"/>
  <c r="AD1203" i="4" s="1"/>
  <c r="AG1203" i="4" s="1"/>
  <c r="AE1204" i="4"/>
  <c r="AF1204" i="4"/>
  <c r="AF1205" i="4"/>
  <c r="AD1205" i="4" s="1"/>
  <c r="AG1205" i="4" s="1"/>
  <c r="AF1206" i="4"/>
  <c r="AD1206" i="4" s="1"/>
  <c r="AG1206" i="4" s="1"/>
  <c r="AF1207" i="4"/>
  <c r="AD1207" i="4" s="1"/>
  <c r="AG1207" i="4" s="1"/>
  <c r="AF1208" i="4"/>
  <c r="AD1208" i="4" s="1"/>
  <c r="AG1208" i="4" s="1"/>
  <c r="AF1209" i="4"/>
  <c r="AD1209" i="4" s="1"/>
  <c r="AG1209" i="4" s="1"/>
  <c r="AF1210" i="4"/>
  <c r="AD1210" i="4" s="1"/>
  <c r="AG1210" i="4" s="1"/>
  <c r="AF1211" i="4"/>
  <c r="AD1211" i="4" s="1"/>
  <c r="AG1211" i="4" s="1"/>
  <c r="AE1212" i="4"/>
  <c r="AF1212" i="4"/>
  <c r="AF1213" i="4"/>
  <c r="AD1213" i="4" s="1"/>
  <c r="AG1213" i="4" s="1"/>
  <c r="AF1214" i="4"/>
  <c r="AD1214" i="4" s="1"/>
  <c r="AG1214" i="4" s="1"/>
  <c r="AE1215" i="4"/>
  <c r="AF1215" i="4"/>
  <c r="AF1216" i="4"/>
  <c r="AD1216" i="4" s="1"/>
  <c r="AG1216" i="4" s="1"/>
  <c r="AE1217" i="4"/>
  <c r="AF1217" i="4"/>
  <c r="AF1218" i="4"/>
  <c r="AD1218" i="4" s="1"/>
  <c r="AG1218" i="4" s="1"/>
  <c r="AF1230" i="4"/>
  <c r="AD1230" i="4" s="1"/>
  <c r="AF1231" i="4"/>
  <c r="AD1231" i="4" s="1"/>
  <c r="AG1231" i="4" s="1"/>
  <c r="AF1232" i="4"/>
  <c r="AD1232" i="4" s="1"/>
  <c r="AG1232" i="4" s="1"/>
  <c r="AF1234" i="4"/>
  <c r="AD1234" i="4" s="1"/>
  <c r="AG1234" i="4" s="1"/>
  <c r="AF1235" i="4"/>
  <c r="AD1235" i="4" s="1"/>
  <c r="AG1235" i="4" s="1"/>
  <c r="AF1237" i="4"/>
  <c r="AD1237" i="4" s="1"/>
  <c r="AG1237" i="4" s="1"/>
  <c r="AF1238" i="4"/>
  <c r="AD1238" i="4" s="1"/>
  <c r="AG1238" i="4" s="1"/>
  <c r="AF1239" i="4"/>
  <c r="AD1239" i="4" s="1"/>
  <c r="AG1239" i="4" s="1"/>
  <c r="AF1240" i="4"/>
  <c r="AD1240" i="4" s="1"/>
  <c r="AG1240" i="4" s="1"/>
  <c r="AF1241" i="4"/>
  <c r="AD1241" i="4" s="1"/>
  <c r="AG1241" i="4" s="1"/>
  <c r="AF1242" i="4"/>
  <c r="AD1242" i="4" s="1"/>
  <c r="AG1242" i="4" s="1"/>
  <c r="AF1243" i="4"/>
  <c r="AD1243" i="4" s="1"/>
  <c r="AG1243" i="4" s="1"/>
  <c r="AF1244" i="4"/>
  <c r="AD1244" i="4" s="1"/>
  <c r="AG1244" i="4" s="1"/>
  <c r="AF1245" i="4"/>
  <c r="AD1245" i="4" s="1"/>
  <c r="AG1245" i="4" s="1"/>
  <c r="AF1246" i="4"/>
  <c r="AD1246" i="4" s="1"/>
  <c r="AG1246" i="4" s="1"/>
  <c r="AF1248" i="4"/>
  <c r="AD1248" i="4" s="1"/>
  <c r="AG1248" i="4" s="1"/>
  <c r="AF1250" i="4"/>
  <c r="AD1250" i="4" s="1"/>
  <c r="AG1250" i="4" s="1"/>
  <c r="AF1252" i="4"/>
  <c r="AD1252" i="4" s="1"/>
  <c r="AG1252" i="4" s="1"/>
  <c r="AF1254" i="4"/>
  <c r="AD1254" i="4" s="1"/>
  <c r="AG1254" i="4" s="1"/>
  <c r="AF1255" i="4"/>
  <c r="AD1255" i="4" s="1"/>
  <c r="AG1255" i="4" s="1"/>
  <c r="AF1256" i="4"/>
  <c r="AD1256" i="4" s="1"/>
  <c r="AG1256" i="4" s="1"/>
  <c r="AF1258" i="4"/>
  <c r="AD1258" i="4" s="1"/>
  <c r="AG1258" i="4" s="1"/>
  <c r="AF1259" i="4"/>
  <c r="AD1259" i="4" s="1"/>
  <c r="AG1259" i="4" s="1"/>
  <c r="AF1260" i="4"/>
  <c r="AD1260" i="4" s="1"/>
  <c r="AG1260" i="4" s="1"/>
  <c r="AF1261" i="4"/>
  <c r="AD1261" i="4" s="1"/>
  <c r="AG1261" i="4" s="1"/>
  <c r="AF1262" i="4"/>
  <c r="AD1262" i="4" s="1"/>
  <c r="AG1262" i="4" s="1"/>
  <c r="AF1263" i="4"/>
  <c r="AD1263" i="4" s="1"/>
  <c r="AG1263" i="4" s="1"/>
  <c r="AF1264" i="4"/>
  <c r="AD1264" i="4" s="1"/>
  <c r="AG1264" i="4" s="1"/>
  <c r="AF1265" i="4"/>
  <c r="AD1265" i="4" s="1"/>
  <c r="AG1265" i="4" s="1"/>
  <c r="AF1266" i="4"/>
  <c r="AD1266" i="4" s="1"/>
  <c r="AG1266" i="4" s="1"/>
  <c r="AF1267" i="4"/>
  <c r="AD1267" i="4" s="1"/>
  <c r="AG1267" i="4" s="1"/>
  <c r="AF1280" i="4"/>
  <c r="AD1280" i="4" s="1"/>
  <c r="AF1282" i="4"/>
  <c r="AD1282" i="4" s="1"/>
  <c r="AG1282" i="4" s="1"/>
  <c r="AF1283" i="4"/>
  <c r="AD1283" i="4" s="1"/>
  <c r="AG1283" i="4" s="1"/>
  <c r="AF1284" i="4"/>
  <c r="AD1284" i="4" s="1"/>
  <c r="AG1284" i="4" s="1"/>
  <c r="AF1285" i="4"/>
  <c r="AD1285" i="4" s="1"/>
  <c r="AG1285" i="4" s="1"/>
  <c r="AF1286" i="4"/>
  <c r="AD1286" i="4" s="1"/>
  <c r="AG1286" i="4" s="1"/>
  <c r="AF1287" i="4"/>
  <c r="AD1287" i="4" s="1"/>
  <c r="AG1287" i="4" s="1"/>
  <c r="AF1288" i="4"/>
  <c r="AD1288" i="4" s="1"/>
  <c r="AG1288" i="4" s="1"/>
  <c r="AF1289" i="4"/>
  <c r="AD1289" i="4" s="1"/>
  <c r="AG1289" i="4" s="1"/>
  <c r="AF1290" i="4"/>
  <c r="AD1290" i="4" s="1"/>
  <c r="AG1290" i="4" s="1"/>
  <c r="AF1291" i="4"/>
  <c r="AD1291" i="4" s="1"/>
  <c r="AG1291" i="4" s="1"/>
  <c r="AF1294" i="4"/>
  <c r="AD1294" i="4" s="1"/>
  <c r="AG1294" i="4" s="1"/>
  <c r="AF1295" i="4"/>
  <c r="AD1295" i="4" s="1"/>
  <c r="AG1295" i="4" s="1"/>
  <c r="AF1296" i="4"/>
  <c r="AD1296" i="4" s="1"/>
  <c r="AG1296" i="4" s="1"/>
  <c r="AF1297" i="4"/>
  <c r="AD1297" i="4" s="1"/>
  <c r="AG1297" i="4" s="1"/>
  <c r="AF1298" i="4"/>
  <c r="AD1298" i="4" s="1"/>
  <c r="AG1298" i="4" s="1"/>
  <c r="AF1299" i="4"/>
  <c r="AD1299" i="4" s="1"/>
  <c r="AG1299" i="4" s="1"/>
  <c r="AF1300" i="4"/>
  <c r="AD1300" i="4" s="1"/>
  <c r="AG1300" i="4" s="1"/>
  <c r="AF1302" i="4"/>
  <c r="AD1302" i="4" s="1"/>
  <c r="AG1302" i="4" s="1"/>
  <c r="AF1304" i="4"/>
  <c r="AD1304" i="4" s="1"/>
  <c r="AG1304" i="4" s="1"/>
  <c r="AF1311" i="4"/>
  <c r="AD1311" i="4" s="1"/>
  <c r="AF1312" i="4"/>
  <c r="AD1312" i="4" s="1"/>
  <c r="AG1312" i="4" s="1"/>
  <c r="AF1314" i="4"/>
  <c r="AD1314" i="4" s="1"/>
  <c r="AG1314" i="4" s="1"/>
  <c r="AF1315" i="4"/>
  <c r="AD1315" i="4" s="1"/>
  <c r="AG1315" i="4" s="1"/>
  <c r="AF1316" i="4"/>
  <c r="AD1316" i="4" s="1"/>
  <c r="AG1316" i="4" s="1"/>
  <c r="AF1317" i="4"/>
  <c r="AD1317" i="4" s="1"/>
  <c r="AG1317" i="4" s="1"/>
  <c r="AF1318" i="4"/>
  <c r="AD1318" i="4" s="1"/>
  <c r="AG1318" i="4" s="1"/>
  <c r="AF1320" i="4"/>
  <c r="AD1320" i="4" s="1"/>
  <c r="AG1320" i="4" s="1"/>
  <c r="AF1322" i="4"/>
  <c r="AD1322" i="4" s="1"/>
  <c r="AG1322" i="4" s="1"/>
  <c r="AF1323" i="4"/>
  <c r="AD1323" i="4" s="1"/>
  <c r="AG1323" i="4" s="1"/>
  <c r="AF1324" i="4"/>
  <c r="AD1324" i="4" s="1"/>
  <c r="AG1324" i="4" s="1"/>
  <c r="AF1325" i="4"/>
  <c r="AD1325" i="4" s="1"/>
  <c r="AG1325" i="4" s="1"/>
  <c r="AF1326" i="4"/>
  <c r="AD1326" i="4" s="1"/>
  <c r="AG1326" i="4" s="1"/>
  <c r="AF1327" i="4"/>
  <c r="AD1327" i="4" s="1"/>
  <c r="AG1327" i="4" s="1"/>
  <c r="AF1328" i="4"/>
  <c r="AD1328" i="4" s="1"/>
  <c r="AG1328" i="4" s="1"/>
  <c r="AF1332" i="4"/>
  <c r="AD1332" i="4" s="1"/>
  <c r="AG1332" i="4" s="1"/>
  <c r="AF1333" i="4"/>
  <c r="AD1333" i="4" s="1"/>
  <c r="AG1333" i="4" s="1"/>
  <c r="AF1345" i="4"/>
  <c r="AD1345" i="4" s="1"/>
  <c r="AF1346" i="4"/>
  <c r="AD1346" i="4" s="1"/>
  <c r="AG1346" i="4" s="1"/>
  <c r="AF1347" i="4"/>
  <c r="AD1347" i="4" s="1"/>
  <c r="AG1347" i="4" s="1"/>
  <c r="AF1349" i="4"/>
  <c r="AD1349" i="4" s="1"/>
  <c r="AG1349" i="4" s="1"/>
  <c r="AF1350" i="4"/>
  <c r="AD1350" i="4" s="1"/>
  <c r="AG1350" i="4" s="1"/>
  <c r="AF1351" i="4"/>
  <c r="AD1351" i="4" s="1"/>
  <c r="AG1351" i="4" s="1"/>
  <c r="AF1352" i="4"/>
  <c r="AD1352" i="4" s="1"/>
  <c r="AG1352" i="4" s="1"/>
  <c r="AF1353" i="4"/>
  <c r="AD1353" i="4" s="1"/>
  <c r="AG1353" i="4" s="1"/>
  <c r="AF1354" i="4"/>
  <c r="AD1354" i="4" s="1"/>
  <c r="AG1354" i="4" s="1"/>
  <c r="AF1355" i="4"/>
  <c r="AD1355" i="4" s="1"/>
  <c r="AG1355" i="4" s="1"/>
  <c r="AF1356" i="4"/>
  <c r="AD1356" i="4" s="1"/>
  <c r="AG1356" i="4" s="1"/>
  <c r="AF1357" i="4"/>
  <c r="AD1357" i="4" s="1"/>
  <c r="AG1357" i="4" s="1"/>
  <c r="AF1358" i="4"/>
  <c r="AD1358" i="4" s="1"/>
  <c r="AG1358" i="4" s="1"/>
  <c r="AF1359" i="4"/>
  <c r="AD1359" i="4" s="1"/>
  <c r="AG1359" i="4" s="1"/>
  <c r="AF1360" i="4"/>
  <c r="AD1360" i="4" s="1"/>
  <c r="AG1360" i="4" s="1"/>
  <c r="AF1361" i="4"/>
  <c r="AD1361" i="4" s="1"/>
  <c r="AG1361" i="4" s="1"/>
  <c r="AF1362" i="4"/>
  <c r="AD1362" i="4" s="1"/>
  <c r="AG1362" i="4" s="1"/>
  <c r="AF1363" i="4"/>
  <c r="AD1363" i="4" s="1"/>
  <c r="AG1363" i="4" s="1"/>
  <c r="AF1364" i="4"/>
  <c r="AD1364" i="4" s="1"/>
  <c r="AG1364" i="4" s="1"/>
  <c r="AF1365" i="4"/>
  <c r="AD1365" i="4" s="1"/>
  <c r="AG1365" i="4" s="1"/>
  <c r="AF1372" i="4"/>
  <c r="AD1372" i="4" s="1"/>
  <c r="AF1374" i="4"/>
  <c r="AD1374" i="4" s="1"/>
  <c r="AG1374" i="4" s="1"/>
  <c r="AF1376" i="4"/>
  <c r="AD1376" i="4" s="1"/>
  <c r="AG1376" i="4" s="1"/>
  <c r="AF1377" i="4"/>
  <c r="AD1377" i="4" s="1"/>
  <c r="AG1377" i="4" s="1"/>
  <c r="AF1378" i="4"/>
  <c r="AD1378" i="4" s="1"/>
  <c r="AG1378" i="4" s="1"/>
  <c r="AF1379" i="4"/>
  <c r="AD1379" i="4" s="1"/>
  <c r="AG1379" i="4" s="1"/>
  <c r="AF1380" i="4"/>
  <c r="AD1380" i="4" s="1"/>
  <c r="AG1380" i="4" s="1"/>
  <c r="AF1382" i="4"/>
  <c r="AD1382" i="4" s="1"/>
  <c r="AG1382" i="4" s="1"/>
  <c r="AF1383" i="4"/>
  <c r="AD1383" i="4" s="1"/>
  <c r="AG1383" i="4" s="1"/>
  <c r="AF1385" i="4"/>
  <c r="AD1385" i="4" s="1"/>
  <c r="AG1385" i="4" s="1"/>
  <c r="AF1387" i="4"/>
  <c r="AD1387" i="4" s="1"/>
  <c r="AG1387" i="4" s="1"/>
  <c r="AF1389" i="4"/>
  <c r="AD1389" i="4" s="1"/>
  <c r="AG1389" i="4" s="1"/>
  <c r="AF1390" i="4"/>
  <c r="AD1390" i="4" s="1"/>
  <c r="AG1390" i="4" s="1"/>
  <c r="AE1391" i="4"/>
  <c r="AF1391" i="4"/>
  <c r="AF1392" i="4"/>
  <c r="AD1392" i="4" s="1"/>
  <c r="AG1392" i="4" s="1"/>
  <c r="AF1395" i="4"/>
  <c r="AF1396" i="4"/>
  <c r="AD1396" i="4" s="1"/>
  <c r="AG1396" i="4" s="1"/>
  <c r="AF1397" i="4"/>
  <c r="AD1397" i="4" s="1"/>
  <c r="AG1397" i="4" s="1"/>
  <c r="AF1409" i="4"/>
  <c r="AD1409" i="4" s="1"/>
  <c r="AF1410" i="4"/>
  <c r="AD1410" i="4" s="1"/>
  <c r="AG1410" i="4" s="1"/>
  <c r="AF1414" i="4"/>
  <c r="AD1414" i="4" s="1"/>
  <c r="AG1414" i="4" s="1"/>
  <c r="BA36" i="7" l="1"/>
  <c r="AG890" i="4"/>
  <c r="AD877" i="4"/>
  <c r="AB25" i="7" s="1"/>
  <c r="AX15" i="7"/>
  <c r="AR15" i="7"/>
  <c r="AV15" i="7"/>
  <c r="AY15" i="7"/>
  <c r="AT15" i="7"/>
  <c r="AS15" i="7"/>
  <c r="AZ15" i="7"/>
  <c r="AU15" i="7"/>
  <c r="S15" i="7"/>
  <c r="AD1395" i="4"/>
  <c r="AG1395" i="4" s="1"/>
  <c r="AG1125" i="4"/>
  <c r="AD1113" i="4"/>
  <c r="AM25" i="7" s="1"/>
  <c r="AG630" i="4"/>
  <c r="AD622" i="4"/>
  <c r="R25" i="7" s="1"/>
  <c r="AG502" i="4"/>
  <c r="AD497" i="4"/>
  <c r="K25" i="7" s="1"/>
  <c r="AG422" i="4"/>
  <c r="AD419" i="4"/>
  <c r="G25" i="7" s="1"/>
  <c r="AD389" i="4"/>
  <c r="E25" i="7" s="1"/>
  <c r="AG390" i="4"/>
  <c r="AG1409" i="4"/>
  <c r="AD1399" i="4"/>
  <c r="AU25" i="7" s="1"/>
  <c r="AG1345" i="4"/>
  <c r="AD1336" i="4"/>
  <c r="AS25" i="7" s="1"/>
  <c r="AG1280" i="4"/>
  <c r="AD1270" i="4"/>
  <c r="AQ25" i="7" s="1"/>
  <c r="AG1194" i="4"/>
  <c r="AD1186" i="4"/>
  <c r="AO25" i="7" s="1"/>
  <c r="AG1052" i="4"/>
  <c r="AD1044" i="4"/>
  <c r="AK25" i="7" s="1"/>
  <c r="AG800" i="4"/>
  <c r="AD790" i="4"/>
  <c r="Y25" i="7" s="1"/>
  <c r="AG730" i="4"/>
  <c r="AD722" i="4"/>
  <c r="V25" i="7" s="1"/>
  <c r="AG706" i="4"/>
  <c r="AD701" i="4"/>
  <c r="U25" i="7" s="1"/>
  <c r="AG587" i="4"/>
  <c r="AD582" i="4"/>
  <c r="P25" i="7" s="1"/>
  <c r="AG571" i="4"/>
  <c r="AD567" i="4"/>
  <c r="O25" i="7" s="1"/>
  <c r="AG536" i="4"/>
  <c r="AD532" i="4"/>
  <c r="M25" i="7" s="1"/>
  <c r="AG523" i="4"/>
  <c r="AD517" i="4"/>
  <c r="L25" i="7" s="1"/>
  <c r="AG462" i="4"/>
  <c r="AD457" i="4"/>
  <c r="I25" i="7" s="1"/>
  <c r="AD402" i="4"/>
  <c r="F25" i="7" s="1"/>
  <c r="AG403" i="4"/>
  <c r="AG1166" i="4"/>
  <c r="AD1158" i="4"/>
  <c r="AN25" i="7" s="1"/>
  <c r="AF1399" i="4"/>
  <c r="AG1230" i="4"/>
  <c r="AD1220" i="4"/>
  <c r="AP25" i="7" s="1"/>
  <c r="AG1092" i="4"/>
  <c r="AD1083" i="4"/>
  <c r="AL25" i="7" s="1"/>
  <c r="AG1031" i="4"/>
  <c r="AD1024" i="4"/>
  <c r="AJ25" i="7" s="1"/>
  <c r="AG771" i="4"/>
  <c r="AD761" i="4"/>
  <c r="X25" i="7" s="1"/>
  <c r="AG481" i="4"/>
  <c r="AD477" i="4"/>
  <c r="J25" i="7" s="1"/>
  <c r="AD377" i="4"/>
  <c r="D25" i="7" s="1"/>
  <c r="AG378" i="4"/>
  <c r="AG1372" i="4"/>
  <c r="AG1311" i="4"/>
  <c r="AD1306" i="4"/>
  <c r="AR25" i="7" s="1"/>
  <c r="AG1007" i="4"/>
  <c r="AD994" i="4"/>
  <c r="AE25" i="7" s="1"/>
  <c r="AG961" i="4"/>
  <c r="AD952" i="4"/>
  <c r="AD25" i="7" s="1"/>
  <c r="AG926" i="4"/>
  <c r="AD913" i="4"/>
  <c r="AC25" i="7" s="1"/>
  <c r="AG862" i="4"/>
  <c r="AD848" i="4"/>
  <c r="AA25" i="7" s="1"/>
  <c r="AG833" i="4"/>
  <c r="AD821" i="4"/>
  <c r="Z25" i="7" s="1"/>
  <c r="AG747" i="4"/>
  <c r="AD739" i="4"/>
  <c r="W25" i="7" s="1"/>
  <c r="AG686" i="4"/>
  <c r="AD681" i="4"/>
  <c r="T25" i="7" s="1"/>
  <c r="AG668" i="4"/>
  <c r="AD660" i="4"/>
  <c r="S25" i="7" s="1"/>
  <c r="AG611" i="4"/>
  <c r="AD604" i="4"/>
  <c r="Q25" i="7" s="1"/>
  <c r="AG556" i="4"/>
  <c r="AD553" i="4"/>
  <c r="N25" i="7" s="1"/>
  <c r="AG445" i="4"/>
  <c r="AD441" i="4"/>
  <c r="H25" i="7" s="1"/>
  <c r="AG367" i="4"/>
  <c r="AD365" i="4"/>
  <c r="C25" i="7" l="1"/>
  <c r="C26" i="7" s="1"/>
  <c r="D26" i="7" s="1"/>
  <c r="E26" i="7" s="1"/>
  <c r="F26" i="7" s="1"/>
  <c r="G26" i="7" s="1"/>
  <c r="AW15" i="7"/>
  <c r="M15" i="7"/>
  <c r="AM15" i="7"/>
  <c r="AA15" i="7"/>
  <c r="AF15" i="7"/>
  <c r="O15" i="7"/>
  <c r="V15" i="7"/>
  <c r="AD15" i="7"/>
  <c r="AK15" i="7"/>
  <c r="Y15" i="7"/>
  <c r="AE15" i="7"/>
  <c r="N15" i="7"/>
  <c r="AL15" i="7"/>
  <c r="AQ15" i="7"/>
  <c r="AB15" i="7"/>
  <c r="P15" i="7"/>
  <c r="AC15" i="7"/>
  <c r="AN15" i="7"/>
  <c r="R15" i="7"/>
  <c r="U15" i="7"/>
  <c r="AP15" i="7"/>
  <c r="X15" i="7"/>
  <c r="Z15" i="7"/>
  <c r="AJ15" i="7"/>
  <c r="W15" i="7"/>
  <c r="AO15" i="7"/>
  <c r="BA15" i="7"/>
  <c r="AD1367" i="4"/>
  <c r="AT25" i="7" s="1"/>
  <c r="AG1399" i="4"/>
  <c r="H26" i="7" l="1"/>
  <c r="I26" i="7" s="1"/>
  <c r="J26" i="7" s="1"/>
  <c r="K26" i="7" s="1"/>
  <c r="L26" i="7" s="1"/>
  <c r="M26" i="7" s="1"/>
  <c r="N26" i="7" s="1"/>
  <c r="O26" i="7" s="1"/>
  <c r="P26" i="7" s="1"/>
  <c r="Q26" i="7" s="1"/>
  <c r="R26" i="7" s="1"/>
  <c r="S26" i="7" s="1"/>
  <c r="T26" i="7" s="1"/>
  <c r="U26" i="7" s="1"/>
  <c r="V26" i="7" s="1"/>
  <c r="W26" i="7" s="1"/>
  <c r="X26" i="7" s="1"/>
  <c r="Y26" i="7" s="1"/>
  <c r="Z26" i="7" s="1"/>
  <c r="AA26" i="7" s="1"/>
  <c r="AB26" i="7" s="1"/>
  <c r="AC26" i="7" s="1"/>
  <c r="AD26" i="7" s="1"/>
  <c r="AE26" i="7" s="1"/>
  <c r="AF26" i="7" s="1"/>
  <c r="AG26" i="7" s="1"/>
  <c r="AH26" i="7" s="1"/>
  <c r="AI26" i="7" s="1"/>
  <c r="AJ26" i="7" s="1"/>
  <c r="AK26" i="7" l="1"/>
  <c r="F142" i="6"/>
  <c r="F141" i="6"/>
  <c r="AL26" i="7" l="1"/>
  <c r="X1399" i="4"/>
  <c r="I1399" i="4"/>
  <c r="H1399" i="4"/>
  <c r="G1399" i="4"/>
  <c r="F1399" i="4"/>
  <c r="AU18" i="7" s="1"/>
  <c r="AM26" i="7" l="1"/>
  <c r="AA1399" i="4"/>
  <c r="D1399" i="4"/>
  <c r="AU23" i="7" s="1"/>
  <c r="AN26" i="7" l="1"/>
  <c r="AE1439" i="4"/>
  <c r="AE1486" i="4"/>
  <c r="AO26" i="7" l="1"/>
  <c r="F140" i="6"/>
  <c r="F138" i="6"/>
  <c r="F139" i="6"/>
  <c r="X1367" i="4"/>
  <c r="I1367" i="4"/>
  <c r="H1367" i="4"/>
  <c r="G1367" i="4"/>
  <c r="F1367" i="4"/>
  <c r="AT18" i="7" s="1"/>
  <c r="AP26" i="7" l="1"/>
  <c r="D1367" i="4"/>
  <c r="AT23" i="7" s="1"/>
  <c r="AA1367" i="4"/>
  <c r="AQ26" i="7" l="1"/>
  <c r="F134" i="6"/>
  <c r="F137" i="6"/>
  <c r="F136" i="6"/>
  <c r="F135" i="6"/>
  <c r="F133" i="6"/>
  <c r="AR26" i="7" l="1"/>
  <c r="X1336" i="4"/>
  <c r="AA1336" i="4" s="1"/>
  <c r="I1336" i="4"/>
  <c r="H1336" i="4"/>
  <c r="G1336" i="4"/>
  <c r="F1336" i="4"/>
  <c r="AS18" i="7" s="1"/>
  <c r="AS26" i="7" l="1"/>
  <c r="D1336" i="4"/>
  <c r="AS23" i="7" s="1"/>
  <c r="AE759" i="4"/>
  <c r="AE1155" i="4"/>
  <c r="AE938" i="4"/>
  <c r="AE936" i="4"/>
  <c r="AE937" i="4"/>
  <c r="AE910" i="4"/>
  <c r="AE928" i="4"/>
  <c r="AE935" i="4"/>
  <c r="AE934" i="4"/>
  <c r="AE933" i="4"/>
  <c r="AE892" i="4"/>
  <c r="AE931" i="4"/>
  <c r="AE930" i="4"/>
  <c r="AE900" i="4"/>
  <c r="AE929" i="4"/>
  <c r="AE926" i="4"/>
  <c r="AE950" i="4"/>
  <c r="AE949" i="4"/>
  <c r="AE948" i="4"/>
  <c r="AE907" i="4"/>
  <c r="AE906" i="4"/>
  <c r="AE905" i="4"/>
  <c r="AE904" i="4"/>
  <c r="AE875" i="4"/>
  <c r="AE787" i="4"/>
  <c r="AE894" i="4"/>
  <c r="AE927" i="4"/>
  <c r="AE891" i="4"/>
  <c r="AE895" i="4"/>
  <c r="AE898" i="4"/>
  <c r="AE896" i="4"/>
  <c r="AE873" i="4"/>
  <c r="AE788" i="4"/>
  <c r="AE908" i="4"/>
  <c r="AE785" i="4"/>
  <c r="AE784" i="4"/>
  <c r="AE783" i="4"/>
  <c r="AE756" i="4"/>
  <c r="AE989" i="4"/>
  <c r="G1312" i="4"/>
  <c r="H1312" i="4"/>
  <c r="I1312" i="4"/>
  <c r="Y1312" i="4"/>
  <c r="AT26" i="7" l="1"/>
  <c r="AE810" i="4"/>
  <c r="AE838" i="4"/>
  <c r="AE874" i="4"/>
  <c r="AE978" i="4"/>
  <c r="AE1022" i="4"/>
  <c r="AE984" i="4"/>
  <c r="AE942" i="4"/>
  <c r="G5" i="3"/>
  <c r="F5" i="3"/>
  <c r="E12" i="3"/>
  <c r="AE1021" i="4"/>
  <c r="H1311" i="4"/>
  <c r="H1306" i="4" s="1"/>
  <c r="I1311" i="4"/>
  <c r="I1306" i="4" s="1"/>
  <c r="Y1311" i="4"/>
  <c r="X1306" i="4" s="1"/>
  <c r="AA1306" i="4" s="1"/>
  <c r="F132" i="6"/>
  <c r="F130" i="6"/>
  <c r="F128" i="6"/>
  <c r="G129" i="6" s="1"/>
  <c r="F126" i="6"/>
  <c r="F127" i="6"/>
  <c r="G1306" i="4"/>
  <c r="F1306" i="4"/>
  <c r="AR18" i="7" s="1"/>
  <c r="D1306" i="4" l="1"/>
  <c r="AR23" i="7" s="1"/>
  <c r="X1270" i="4" l="1"/>
  <c r="I1270" i="4"/>
  <c r="H1270" i="4"/>
  <c r="G1270" i="4"/>
  <c r="F1270" i="4"/>
  <c r="AQ18" i="7" s="1"/>
  <c r="D1270" i="4" l="1"/>
  <c r="AQ23" i="7" s="1"/>
  <c r="AA1270" i="4"/>
  <c r="F125" i="6" l="1"/>
  <c r="F124" i="6"/>
  <c r="X1220" i="4" l="1"/>
  <c r="I1220" i="4"/>
  <c r="H1220" i="4"/>
  <c r="G1220" i="4"/>
  <c r="F1220" i="4"/>
  <c r="AP18" i="7" s="1"/>
  <c r="F123" i="6"/>
  <c r="D1220" i="4" l="1"/>
  <c r="AP23" i="7" s="1"/>
  <c r="AA1220" i="4"/>
  <c r="U1201" i="4"/>
  <c r="X1186" i="4" l="1"/>
  <c r="I1186" i="4"/>
  <c r="H1186" i="4"/>
  <c r="G1186" i="4"/>
  <c r="F1186" i="4"/>
  <c r="AO18" i="7" s="1"/>
  <c r="AA1186" i="4" l="1"/>
  <c r="D1186" i="4"/>
  <c r="AO23" i="7" s="1"/>
  <c r="F122" i="6" l="1"/>
  <c r="F121" i="6"/>
  <c r="F119" i="6"/>
  <c r="H12" i="9"/>
  <c r="G1180" i="4" l="1"/>
  <c r="H1180" i="4"/>
  <c r="I1180" i="4"/>
  <c r="Y1180" i="4"/>
  <c r="G1181" i="4"/>
  <c r="H1181" i="4"/>
  <c r="I1181" i="4"/>
  <c r="Y1181" i="4"/>
  <c r="G1182" i="4"/>
  <c r="H1182" i="4"/>
  <c r="I1182" i="4"/>
  <c r="Y1182" i="4"/>
  <c r="U1170" i="4" l="1"/>
  <c r="U1169" i="4"/>
  <c r="U1168" i="4"/>
  <c r="U1167" i="4"/>
  <c r="Y1166" i="4"/>
  <c r="X1158" i="4" s="1"/>
  <c r="U1166" i="4"/>
  <c r="I1166" i="4"/>
  <c r="I1158" i="4" s="1"/>
  <c r="H1166" i="4"/>
  <c r="H1158" i="4" s="1"/>
  <c r="G1166" i="4"/>
  <c r="G1158" i="4" s="1"/>
  <c r="F1158" i="4"/>
  <c r="AN18" i="7" s="1"/>
  <c r="D1158" i="4" l="1"/>
  <c r="AN23" i="7" s="1"/>
  <c r="AA1158" i="4"/>
  <c r="AE1194" i="4" l="1"/>
  <c r="F118" i="6" l="1"/>
  <c r="G1140" i="4" l="1"/>
  <c r="H1140" i="4"/>
  <c r="I1140" i="4"/>
  <c r="U1140" i="4"/>
  <c r="Y1140" i="4"/>
  <c r="U1138" i="4"/>
  <c r="U1139" i="4"/>
  <c r="Y1137" i="4"/>
  <c r="U1137" i="4"/>
  <c r="I1137" i="4"/>
  <c r="H1137" i="4"/>
  <c r="G1137" i="4"/>
  <c r="U1136" i="4"/>
  <c r="U1135" i="4"/>
  <c r="AE1238" i="4" l="1"/>
  <c r="U1133" i="4"/>
  <c r="U1132" i="4"/>
  <c r="U1131" i="4"/>
  <c r="U1130" i="4"/>
  <c r="U1129" i="4"/>
  <c r="U1128" i="4"/>
  <c r="AE1346" i="4" l="1"/>
  <c r="AE1347" i="4"/>
  <c r="H1113" i="4"/>
  <c r="G1113" i="4"/>
  <c r="X1113" i="4"/>
  <c r="I1113" i="4"/>
  <c r="F1113" i="4"/>
  <c r="AM18" i="7" s="1"/>
  <c r="F117" i="6"/>
  <c r="F116" i="6"/>
  <c r="F115" i="6"/>
  <c r="F114" i="6"/>
  <c r="D1113" i="4" l="1"/>
  <c r="AM23" i="7" s="1"/>
  <c r="AA1113" i="4"/>
  <c r="U1101" i="4"/>
  <c r="U1100" i="4" l="1"/>
  <c r="U1098" i="4" l="1"/>
  <c r="U1097" i="4"/>
  <c r="U1096" i="4" l="1"/>
  <c r="F49" i="6"/>
  <c r="F65" i="6"/>
  <c r="F68" i="6"/>
  <c r="F67" i="6"/>
  <c r="F66" i="6"/>
  <c r="F64" i="6"/>
  <c r="F53" i="6"/>
  <c r="F52" i="6"/>
  <c r="F51" i="6"/>
  <c r="F50" i="6"/>
  <c r="U1095" i="4"/>
  <c r="U1094" i="4"/>
  <c r="U1092" i="4"/>
  <c r="F48" i="6"/>
  <c r="F47" i="6"/>
  <c r="X1083" i="4" l="1"/>
  <c r="I1083" i="4"/>
  <c r="H1083" i="4"/>
  <c r="G1083" i="4"/>
  <c r="F1083" i="4"/>
  <c r="AL18" i="7" s="1"/>
  <c r="F113" i="6"/>
  <c r="F112" i="6"/>
  <c r="D1083" i="4" l="1"/>
  <c r="AL23" i="7" s="1"/>
  <c r="AA1083" i="4"/>
  <c r="U1066" i="4"/>
  <c r="U1065" i="4"/>
  <c r="U1064" i="4"/>
  <c r="U1060" i="4"/>
  <c r="U1059" i="4" l="1"/>
  <c r="U1058" i="4"/>
  <c r="U1057" i="4" l="1"/>
  <c r="U1056" i="4"/>
  <c r="X1044" i="4"/>
  <c r="I1044" i="4"/>
  <c r="H1044" i="4"/>
  <c r="G1044" i="4"/>
  <c r="F1044" i="4"/>
  <c r="AK18" i="7" s="1"/>
  <c r="F111" i="6"/>
  <c r="U1042" i="4"/>
  <c r="U1041" i="4"/>
  <c r="U1040" i="4"/>
  <c r="U1039" i="4"/>
  <c r="U1038" i="4"/>
  <c r="U1037" i="4"/>
  <c r="U1036" i="4"/>
  <c r="U1035" i="4"/>
  <c r="U1034" i="4"/>
  <c r="U1033" i="4"/>
  <c r="U1032" i="4"/>
  <c r="X1024" i="4"/>
  <c r="I1024" i="4"/>
  <c r="H1024" i="4"/>
  <c r="G1024" i="4"/>
  <c r="F1024" i="4"/>
  <c r="AJ18" i="7" s="1"/>
  <c r="D1044" i="4" l="1"/>
  <c r="AK23" i="7" s="1"/>
  <c r="AA1044" i="4"/>
  <c r="D1024" i="4"/>
  <c r="AJ23" i="7" s="1"/>
  <c r="AA1024" i="4"/>
  <c r="F105" i="6"/>
  <c r="F104" i="6"/>
  <c r="F97" i="6"/>
  <c r="F96" i="6"/>
  <c r="F110" i="6"/>
  <c r="F109" i="6"/>
  <c r="F108" i="6"/>
  <c r="F107" i="6"/>
  <c r="F106" i="6"/>
  <c r="F103" i="6"/>
  <c r="F102" i="6"/>
  <c r="F101" i="6"/>
  <c r="F100" i="6"/>
  <c r="F99" i="6"/>
  <c r="F98" i="6"/>
  <c r="F95" i="6"/>
  <c r="F94" i="6"/>
  <c r="U1018" i="4" l="1"/>
  <c r="G1019" i="4"/>
  <c r="H1019" i="4"/>
  <c r="I1019" i="4"/>
  <c r="U1019" i="4"/>
  <c r="G1020" i="4"/>
  <c r="H1020" i="4"/>
  <c r="I1020" i="4"/>
  <c r="U1020" i="4"/>
  <c r="U1022" i="4" l="1"/>
  <c r="X994" i="4" l="1"/>
  <c r="AA994" i="4" s="1"/>
  <c r="I994" i="4"/>
  <c r="H994" i="4"/>
  <c r="G994" i="4"/>
  <c r="F994" i="4"/>
  <c r="AE18" i="7" s="1"/>
  <c r="D994" i="4" l="1"/>
  <c r="AE23" i="7" s="1"/>
  <c r="U989" i="4"/>
  <c r="U986" i="4"/>
  <c r="U987" i="4"/>
  <c r="U985" i="4" l="1"/>
  <c r="U982" i="4"/>
  <c r="U983" i="4"/>
  <c r="U979" i="4"/>
  <c r="U980" i="4"/>
  <c r="X952" i="4"/>
  <c r="I952" i="4"/>
  <c r="H952" i="4"/>
  <c r="G952" i="4"/>
  <c r="F952" i="4"/>
  <c r="AD18" i="7" s="1"/>
  <c r="AA952" i="4" l="1"/>
  <c r="D952" i="4"/>
  <c r="AD23" i="7" s="1"/>
  <c r="U937" i="4"/>
  <c r="U938" i="4"/>
  <c r="U939" i="4"/>
  <c r="U940" i="4"/>
  <c r="U935" i="4"/>
  <c r="U936" i="4"/>
  <c r="U933" i="4" l="1"/>
  <c r="U934" i="4"/>
  <c r="F92" i="6" l="1"/>
  <c r="F91" i="6"/>
  <c r="F90" i="6"/>
  <c r="F89" i="6"/>
  <c r="H10" i="9"/>
  <c r="H11" i="9"/>
  <c r="U930" i="4"/>
  <c r="U931" i="4"/>
  <c r="U929" i="4" l="1"/>
  <c r="U928" i="4"/>
  <c r="H913" i="4" l="1"/>
  <c r="G913" i="4"/>
  <c r="F913" i="4"/>
  <c r="AC18" i="7" s="1"/>
  <c r="X913" i="4"/>
  <c r="AA913" i="4" s="1"/>
  <c r="U927" i="4"/>
  <c r="U926" i="4"/>
  <c r="I913" i="4"/>
  <c r="D913" i="4" l="1"/>
  <c r="AC23" i="7" s="1"/>
  <c r="AE560" i="4"/>
  <c r="AE547" i="4"/>
  <c r="AE561" i="4"/>
  <c r="AE589" i="4"/>
  <c r="AE562" i="4"/>
  <c r="AE652" i="4"/>
  <c r="AE563" i="4"/>
  <c r="AE564" i="4"/>
  <c r="AE645" i="4"/>
  <c r="AE646" i="4"/>
  <c r="AE675" i="4"/>
  <c r="AE677" i="4"/>
  <c r="AE676" i="4"/>
  <c r="AE678" i="4"/>
  <c r="AE686" i="4"/>
  <c r="AE687" i="4"/>
  <c r="AE817" i="4"/>
  <c r="AE818" i="4"/>
  <c r="AE819" i="4"/>
  <c r="AE815" i="4"/>
  <c r="AE565" i="4" l="1"/>
  <c r="AE551" i="4"/>
  <c r="AE816" i="4"/>
  <c r="X877" i="4" l="1"/>
  <c r="F877" i="4"/>
  <c r="AB18" i="7" s="1"/>
  <c r="U900" i="4"/>
  <c r="U899" i="4"/>
  <c r="U898" i="4"/>
  <c r="AE777" i="4" l="1"/>
  <c r="U896" i="4"/>
  <c r="U895" i="4"/>
  <c r="U894" i="4" l="1"/>
  <c r="U893" i="4"/>
  <c r="U892" i="4"/>
  <c r="U891" i="4"/>
  <c r="U890" i="4" l="1"/>
  <c r="U880" i="4"/>
  <c r="AA877" i="4"/>
  <c r="I877" i="4"/>
  <c r="H877" i="4"/>
  <c r="G877" i="4"/>
  <c r="F88" i="6"/>
  <c r="F87" i="6"/>
  <c r="F86" i="6"/>
  <c r="F85" i="6"/>
  <c r="F84" i="6"/>
  <c r="X848" i="4"/>
  <c r="U875" i="4"/>
  <c r="U868" i="4"/>
  <c r="D877" i="4" l="1"/>
  <c r="AB23" i="7" s="1"/>
  <c r="U869" i="4"/>
  <c r="F79" i="6"/>
  <c r="F83" i="6"/>
  <c r="U870" i="4"/>
  <c r="F82" i="6"/>
  <c r="F81" i="6"/>
  <c r="F80" i="6"/>
  <c r="F78" i="6"/>
  <c r="F77" i="6"/>
  <c r="F76" i="6"/>
  <c r="F75" i="6"/>
  <c r="U873" i="4"/>
  <c r="U872" i="4"/>
  <c r="U871" i="4"/>
  <c r="X821" i="4" l="1"/>
  <c r="AA848" i="4"/>
  <c r="I848" i="4"/>
  <c r="H848" i="4"/>
  <c r="G848" i="4"/>
  <c r="F848" i="4"/>
  <c r="AA18" i="7" s="1"/>
  <c r="D848" i="4" l="1"/>
  <c r="AA23" i="7" s="1"/>
  <c r="U841" i="4" l="1"/>
  <c r="U840" i="4"/>
  <c r="U839" i="4"/>
  <c r="AE1036" i="4" l="1"/>
  <c r="AE1032" i="4"/>
  <c r="U844" i="4"/>
  <c r="U838" i="4"/>
  <c r="U837" i="4"/>
  <c r="U836" i="4"/>
  <c r="U843" i="4"/>
  <c r="U835" i="4"/>
  <c r="U834" i="4"/>
  <c r="U833" i="4"/>
  <c r="AA821" i="4"/>
  <c r="I821" i="4"/>
  <c r="H821" i="4"/>
  <c r="G821" i="4"/>
  <c r="F821" i="4"/>
  <c r="Z18" i="7" s="1"/>
  <c r="D821" i="4" l="1"/>
  <c r="Z23" i="7" s="1"/>
  <c r="X790" i="4"/>
  <c r="G790" i="4"/>
  <c r="F790" i="4"/>
  <c r="Y18" i="7" s="1"/>
  <c r="U819" i="4"/>
  <c r="U818" i="4"/>
  <c r="U817" i="4"/>
  <c r="U816" i="4"/>
  <c r="U810" i="4" l="1"/>
  <c r="U815" i="4"/>
  <c r="AE1062" i="4"/>
  <c r="AE1013" i="4"/>
  <c r="AE1063" i="4"/>
  <c r="AE1152" i="4"/>
  <c r="AE1040" i="4"/>
  <c r="AE1080" i="4"/>
  <c r="AE976" i="4"/>
  <c r="AE991" i="4"/>
  <c r="AE987" i="4"/>
  <c r="AE1010" i="4"/>
  <c r="AE1011" i="4"/>
  <c r="AE968" i="4"/>
  <c r="AE986" i="4"/>
  <c r="AE902" i="4"/>
  <c r="AE1009" i="4"/>
  <c r="AE1007" i="4"/>
  <c r="AE1008" i="4"/>
  <c r="AE969" i="4"/>
  <c r="AE939" i="4"/>
  <c r="AE980" i="4"/>
  <c r="AE940" i="4"/>
  <c r="AE979" i="4"/>
  <c r="AE982" i="4"/>
  <c r="AE983" i="4"/>
  <c r="AE985" i="4"/>
  <c r="AE893" i="4"/>
  <c r="AE868" i="4"/>
  <c r="AE872" i="4"/>
  <c r="AE869" i="4"/>
  <c r="AE870" i="4"/>
  <c r="AE778" i="4"/>
  <c r="AE911" i="4"/>
  <c r="AE845" i="4"/>
  <c r="AE863" i="4"/>
  <c r="AE903" i="4"/>
  <c r="AE866" i="4"/>
  <c r="AE865" i="4"/>
  <c r="AE864" i="4"/>
  <c r="AE840" i="4"/>
  <c r="AE974" i="4"/>
  <c r="AE871" i="4"/>
  <c r="AE839" i="4"/>
  <c r="AE837" i="4"/>
  <c r="AE758" i="4"/>
  <c r="AE836" i="4"/>
  <c r="AE833" i="4"/>
  <c r="AE972" i="4"/>
  <c r="AE843" i="4"/>
  <c r="AE699" i="4"/>
  <c r="AE835" i="4"/>
  <c r="AE807" i="4"/>
  <c r="AE803" i="4"/>
  <c r="AE780" i="4"/>
  <c r="AE804" i="4"/>
  <c r="AE806" i="4"/>
  <c r="AE802" i="4"/>
  <c r="AE805" i="4"/>
  <c r="AE800" i="4"/>
  <c r="AE779" i="4"/>
  <c r="AE771" i="4"/>
  <c r="AE656" i="4"/>
  <c r="AE658" i="4"/>
  <c r="AE776" i="4"/>
  <c r="AE775" i="4"/>
  <c r="AE774" i="4"/>
  <c r="AE754" i="4"/>
  <c r="AE844" i="4"/>
  <c r="AE748" i="4"/>
  <c r="AE671" i="4"/>
  <c r="AE773" i="4"/>
  <c r="AE772" i="4"/>
  <c r="AE786" i="4"/>
  <c r="AE752" i="4"/>
  <c r="AE654" i="4"/>
  <c r="AE751" i="4"/>
  <c r="AE651" i="4"/>
  <c r="AE750" i="4"/>
  <c r="AE749" i="4"/>
  <c r="AE648" i="4"/>
  <c r="AE720" i="4"/>
  <c r="AE719" i="4"/>
  <c r="AE718" i="4"/>
  <c r="AE673" i="4"/>
  <c r="AE672" i="4"/>
  <c r="AE737" i="4"/>
  <c r="AE715" i="4"/>
  <c r="AE711" i="4"/>
  <c r="AE757" i="4"/>
  <c r="AE647" i="4"/>
  <c r="AE714" i="4"/>
  <c r="AE736" i="4"/>
  <c r="AE710" i="4"/>
  <c r="AE712" i="4"/>
  <c r="AE709" i="4"/>
  <c r="AE707" i="4"/>
  <c r="AE691" i="4"/>
  <c r="AE643" i="4"/>
  <c r="AE644" i="4"/>
  <c r="AE655" i="4"/>
  <c r="AE695" i="4"/>
  <c r="AE813" i="4"/>
  <c r="AE694" i="4"/>
  <c r="AE698" i="4"/>
  <c r="AE697" i="4"/>
  <c r="AE696" i="4"/>
  <c r="AE668" i="4"/>
  <c r="AE635" i="4"/>
  <c r="AE634" i="4"/>
  <c r="AE631" i="4"/>
  <c r="AE630" i="4"/>
  <c r="AE633" i="4"/>
  <c r="AE632" i="4"/>
  <c r="AE639" i="4"/>
  <c r="AE638" i="4"/>
  <c r="AE708" i="4"/>
  <c r="AE596" i="4"/>
  <c r="AE713" i="4"/>
  <c r="AE706" i="4"/>
  <c r="AE601" i="4"/>
  <c r="AE576" i="4"/>
  <c r="AE577" i="4"/>
  <c r="AE693" i="4"/>
  <c r="AE753" i="4"/>
  <c r="AE640" i="4"/>
  <c r="AE615" i="4"/>
  <c r="AE597" i="4"/>
  <c r="AE689" i="4"/>
  <c r="AE688" i="4"/>
  <c r="AE572" i="4"/>
  <c r="AE558" i="4"/>
  <c r="AE1544" i="4"/>
  <c r="AE1522" i="4"/>
  <c r="AE1528" i="4"/>
  <c r="AE1543" i="4"/>
  <c r="AE1519" i="4"/>
  <c r="AE1560" i="4"/>
  <c r="AE1564" i="4"/>
  <c r="AE1557" i="4"/>
  <c r="AE1551" i="4"/>
  <c r="AE1550" i="4"/>
  <c r="AE1547" i="4"/>
  <c r="AE1546" i="4"/>
  <c r="AE1549" i="4"/>
  <c r="AE1548" i="4"/>
  <c r="AE1516" i="4"/>
  <c r="AE1536" i="4"/>
  <c r="AE1518" i="4"/>
  <c r="AE1520" i="4"/>
  <c r="AE1562" i="4"/>
  <c r="AE1561" i="4"/>
  <c r="AE1514" i="4"/>
  <c r="AE1563" i="4"/>
  <c r="AE1515" i="4"/>
  <c r="AE1474" i="4"/>
  <c r="AE1511" i="4"/>
  <c r="AE1512" i="4"/>
  <c r="AE1477" i="4"/>
  <c r="AE1504" i="4"/>
  <c r="AE1508" i="4"/>
  <c r="AE1505" i="4"/>
  <c r="AE1509" i="4"/>
  <c r="AE1476" i="4"/>
  <c r="AE1506" i="4"/>
  <c r="AE1513" i="4"/>
  <c r="AE1525" i="4"/>
  <c r="AE1524" i="4"/>
  <c r="AE1541" i="4"/>
  <c r="AE1498" i="4"/>
  <c r="AE1471" i="4"/>
  <c r="AE1496" i="4"/>
  <c r="AE1491" i="4"/>
  <c r="AE1472" i="4"/>
  <c r="AE1462" i="4"/>
  <c r="AE1452" i="4"/>
  <c r="AE1453" i="4"/>
  <c r="AE1470" i="4"/>
  <c r="AE1510" i="4"/>
  <c r="AE1478" i="4"/>
  <c r="AE1473" i="4"/>
  <c r="AE1465" i="4"/>
  <c r="AE1489" i="4"/>
  <c r="AE1488" i="4"/>
  <c r="AE1487" i="4"/>
  <c r="AE1490" i="4"/>
  <c r="AE1493" i="4"/>
  <c r="AE1492" i="4"/>
  <c r="AE1494" i="4"/>
  <c r="AE1481" i="4"/>
  <c r="AE1480" i="4"/>
  <c r="AE1467" i="4"/>
  <c r="AE1446" i="4"/>
  <c r="AE1445" i="4"/>
  <c r="AE1442" i="4"/>
  <c r="AE1393" i="4"/>
  <c r="AE1437" i="4"/>
  <c r="AE1436" i="4"/>
  <c r="AE1448" i="4"/>
  <c r="AE1469" i="4"/>
  <c r="AE1451" i="4"/>
  <c r="AE1464" i="4"/>
  <c r="AE1375" i="4"/>
  <c r="AE1483" i="4"/>
  <c r="AE1482" i="4"/>
  <c r="AE1484" i="4"/>
  <c r="I761" i="4"/>
  <c r="H761" i="4"/>
  <c r="G761" i="4"/>
  <c r="F761" i="4"/>
  <c r="U809" i="4"/>
  <c r="U813" i="4"/>
  <c r="X761" i="4"/>
  <c r="U812" i="4"/>
  <c r="U808" i="4"/>
  <c r="U806" i="4"/>
  <c r="U807" i="4"/>
  <c r="U805" i="4"/>
  <c r="U804" i="4"/>
  <c r="F74" i="6"/>
  <c r="F73" i="6"/>
  <c r="F72" i="6"/>
  <c r="F71" i="6"/>
  <c r="F70" i="6"/>
  <c r="F69" i="6"/>
  <c r="AE1412" i="4" l="1"/>
  <c r="AE1468" i="4"/>
  <c r="AE1456" i="4" s="1"/>
  <c r="AE1386" i="4"/>
  <c r="AE1388" i="4"/>
  <c r="AE1328" i="4"/>
  <c r="AE1355" i="4"/>
  <c r="AE1450" i="4"/>
  <c r="AE1449" i="4"/>
  <c r="AE834" i="4"/>
  <c r="AE812" i="4"/>
  <c r="AE890" i="4"/>
  <c r="AE1150" i="4"/>
  <c r="AE1332" i="4"/>
  <c r="AE1444" i="4"/>
  <c r="AE1142" i="4"/>
  <c r="AE1149" i="4"/>
  <c r="AE1136" i="4"/>
  <c r="AE1139" i="4"/>
  <c r="AE1345" i="4"/>
  <c r="AE1372" i="4"/>
  <c r="AE1333" i="4"/>
  <c r="AE1356" i="4"/>
  <c r="AE1443" i="4"/>
  <c r="AE1133" i="4"/>
  <c r="AE1081" i="4"/>
  <c r="AE1300" i="4"/>
  <c r="AE1216" i="4"/>
  <c r="AE1441" i="4"/>
  <c r="AE1440" i="4"/>
  <c r="AE932" i="4"/>
  <c r="AE841" i="4"/>
  <c r="AE992" i="4"/>
  <c r="AE1154" i="4"/>
  <c r="AE1362" i="4"/>
  <c r="AE1291" i="4"/>
  <c r="AE1101" i="4"/>
  <c r="AE1218" i="4"/>
  <c r="AE1298" i="4"/>
  <c r="AE1299" i="4"/>
  <c r="AE1358" i="4"/>
  <c r="AE1039" i="4"/>
  <c r="AE1327" i="4"/>
  <c r="AE1146" i="4"/>
  <c r="AE1206" i="4"/>
  <c r="AE1137" i="4"/>
  <c r="AE1140" i="4"/>
  <c r="AE1166" i="4"/>
  <c r="AE1324" i="4"/>
  <c r="AE1364" i="4"/>
  <c r="AE636" i="4"/>
  <c r="AE669" i="4"/>
  <c r="AE1035" i="4"/>
  <c r="AE1016" i="4"/>
  <c r="AE1041" i="4"/>
  <c r="AE1060" i="4"/>
  <c r="AE1058" i="4"/>
  <c r="AE1069" i="4"/>
  <c r="AE961" i="4"/>
  <c r="AE1147" i="4"/>
  <c r="AE1207" i="4"/>
  <c r="AE1255" i="4"/>
  <c r="AE1198" i="4"/>
  <c r="AE1199" i="4"/>
  <c r="AE1243" i="4"/>
  <c r="AE1263" i="4"/>
  <c r="AE1295" i="4"/>
  <c r="AE1246" i="4"/>
  <c r="AE1350" i="4"/>
  <c r="AE1353" i="4"/>
  <c r="AE988" i="4"/>
  <c r="AE1105" i="4"/>
  <c r="AE1104" i="4"/>
  <c r="AE1109" i="4"/>
  <c r="AE1107" i="4"/>
  <c r="AE1108" i="4"/>
  <c r="AE1064" i="4"/>
  <c r="AE1129" i="4"/>
  <c r="AE1130" i="4"/>
  <c r="AE1239" i="4"/>
  <c r="AE1031" i="4"/>
  <c r="AE1066" i="4"/>
  <c r="AE1065" i="4"/>
  <c r="AE1092" i="4"/>
  <c r="AE1134" i="4"/>
  <c r="AE1078" i="4"/>
  <c r="AE1132" i="4"/>
  <c r="AE1128" i="4"/>
  <c r="AE1245" i="4"/>
  <c r="AE1211" i="4"/>
  <c r="AE1280" i="4"/>
  <c r="AE1302" i="4"/>
  <c r="AE1230" i="4"/>
  <c r="AE1314" i="4"/>
  <c r="AE1203" i="4"/>
  <c r="AE1231" i="4"/>
  <c r="AE1315" i="4"/>
  <c r="AE1316" i="4"/>
  <c r="AE1317" i="4"/>
  <c r="AE1318" i="4"/>
  <c r="AE1232" i="4"/>
  <c r="AE1240" i="4"/>
  <c r="AE1242" i="4"/>
  <c r="AE1237" i="4"/>
  <c r="AE1180" i="4"/>
  <c r="AE1181" i="4"/>
  <c r="AE1182" i="4"/>
  <c r="AE1287" i="4"/>
  <c r="AE1261" i="4"/>
  <c r="AE1352" i="4"/>
  <c r="AE1296" i="4"/>
  <c r="AE1214" i="4"/>
  <c r="AE1361" i="4"/>
  <c r="AE1311" i="4"/>
  <c r="AE1312" i="4"/>
  <c r="AE1267" i="4"/>
  <c r="AE1250" i="4"/>
  <c r="AE1357" i="4"/>
  <c r="AE1419" i="4"/>
  <c r="AE1359" i="4"/>
  <c r="AE1363" i="4"/>
  <c r="AE1376" i="4"/>
  <c r="AE1379" i="4"/>
  <c r="AE1377" i="4"/>
  <c r="AE1423" i="4"/>
  <c r="AE1424" i="4"/>
  <c r="AE1420" i="4"/>
  <c r="AE1421" i="4"/>
  <c r="AE1422" i="4"/>
  <c r="AE679" i="4"/>
  <c r="AE1057" i="4"/>
  <c r="AE1054" i="4"/>
  <c r="AE1056" i="4"/>
  <c r="AE1099" i="4"/>
  <c r="AE1037" i="4"/>
  <c r="AE1093" i="4"/>
  <c r="AE1020" i="4"/>
  <c r="AE1019" i="4"/>
  <c r="AE1070" i="4"/>
  <c r="AE1098" i="4"/>
  <c r="AE1106" i="4"/>
  <c r="AE1213" i="4"/>
  <c r="AE1209" i="4"/>
  <c r="AE1208" i="4"/>
  <c r="AE1197" i="4"/>
  <c r="AE1322" i="4"/>
  <c r="AE1325" i="4"/>
  <c r="AE1320" i="4"/>
  <c r="AE1365" i="4"/>
  <c r="AE1351" i="4"/>
  <c r="AE1354" i="4"/>
  <c r="AE1097" i="4"/>
  <c r="AE1094" i="4"/>
  <c r="AE1077" i="4"/>
  <c r="AE1095" i="4"/>
  <c r="AE1015" i="4"/>
  <c r="AE1100" i="4"/>
  <c r="AE1148" i="4"/>
  <c r="AE1061" i="4"/>
  <c r="AE1111" i="4"/>
  <c r="AE1125" i="4"/>
  <c r="AE1235" i="4"/>
  <c r="AE1126" i="4"/>
  <c r="AE1135" i="4"/>
  <c r="AE1138" i="4"/>
  <c r="AE1131" i="4"/>
  <c r="AE1167" i="4"/>
  <c r="AE1168" i="4"/>
  <c r="AE1169" i="4"/>
  <c r="AE1170" i="4"/>
  <c r="AE1266" i="4"/>
  <c r="AE1177" i="4"/>
  <c r="AE1282" i="4"/>
  <c r="AE1171" i="4"/>
  <c r="AE1258" i="4"/>
  <c r="AE1172" i="4"/>
  <c r="AE1173" i="4"/>
  <c r="AE1201" i="4"/>
  <c r="AE1178" i="4"/>
  <c r="AE1174" i="4"/>
  <c r="AE1200" i="4"/>
  <c r="AE1175" i="4"/>
  <c r="AE1176" i="4"/>
  <c r="AE1196" i="4"/>
  <c r="AE1254" i="4"/>
  <c r="AE1260" i="4"/>
  <c r="AE1244" i="4"/>
  <c r="AE1265" i="4"/>
  <c r="AE1397" i="4"/>
  <c r="AE1392" i="4"/>
  <c r="AE1385" i="4"/>
  <c r="AE1411" i="4"/>
  <c r="AE1396" i="4"/>
  <c r="AE1414" i="4"/>
  <c r="AE1382" i="4"/>
  <c r="AE801" i="4"/>
  <c r="AE781" i="4"/>
  <c r="AE1018" i="4"/>
  <c r="AE1234" i="4"/>
  <c r="AE1034" i="4"/>
  <c r="AE1033" i="4"/>
  <c r="AE1042" i="4"/>
  <c r="AE1059" i="4"/>
  <c r="AE944" i="4"/>
  <c r="AE1071" i="4"/>
  <c r="AE1184" i="4"/>
  <c r="AE1052" i="4"/>
  <c r="AE1210" i="4"/>
  <c r="AE1256" i="4"/>
  <c r="AE1323" i="4"/>
  <c r="AE1143" i="4"/>
  <c r="AE1284" i="4"/>
  <c r="AE1205" i="4"/>
  <c r="AE1289" i="4"/>
  <c r="AE1360" i="4"/>
  <c r="AE1349" i="4"/>
  <c r="AE1387" i="4"/>
  <c r="AE1073" i="4"/>
  <c r="AE1074" i="4"/>
  <c r="AE1075" i="4"/>
  <c r="AE1076" i="4"/>
  <c r="AE1096" i="4"/>
  <c r="AE1286" i="4"/>
  <c r="AE1285" i="4"/>
  <c r="AE1395" i="4"/>
  <c r="AE1283" i="4"/>
  <c r="AE1264" i="4"/>
  <c r="AE1241" i="4"/>
  <c r="AE1252" i="4"/>
  <c r="AE1248" i="4"/>
  <c r="AE1262" i="4"/>
  <c r="AE1259" i="4"/>
  <c r="AE1294" i="4"/>
  <c r="AE1417" i="4"/>
  <c r="AE1383" i="4"/>
  <c r="AE1380" i="4"/>
  <c r="AE1378" i="4"/>
  <c r="AE1288" i="4"/>
  <c r="AE1410" i="4"/>
  <c r="AE1389" i="4"/>
  <c r="AE1418" i="4"/>
  <c r="AE1297" i="4"/>
  <c r="AE1374" i="4"/>
  <c r="AE1409" i="4"/>
  <c r="AE1390" i="4"/>
  <c r="AE1290" i="4"/>
  <c r="AE1416" i="4"/>
  <c r="AE538" i="4"/>
  <c r="AE502" i="4"/>
  <c r="AE641" i="4"/>
  <c r="AE808" i="4"/>
  <c r="AE809" i="4"/>
  <c r="AE899" i="4"/>
  <c r="AE1038" i="4"/>
  <c r="AE981" i="4"/>
  <c r="AE1068" i="4"/>
  <c r="AE1145" i="4"/>
  <c r="AE1326" i="4"/>
  <c r="AE1304" i="4"/>
  <c r="D761" i="4"/>
  <c r="U803" i="4"/>
  <c r="AE1426" i="4" l="1"/>
  <c r="AE1399" i="4"/>
  <c r="U802" i="4"/>
  <c r="U801" i="4"/>
  <c r="U800" i="4"/>
  <c r="I790" i="4"/>
  <c r="H790" i="4"/>
  <c r="BB25" i="7" l="1"/>
  <c r="AU26" i="7"/>
  <c r="AV26" i="7" s="1"/>
  <c r="AW26" i="7" s="1"/>
  <c r="AX26" i="7" s="1"/>
  <c r="AY26" i="7" s="1"/>
  <c r="AZ26" i="7" s="1"/>
  <c r="BA26" i="7" s="1"/>
  <c r="AE946" i="4"/>
  <c r="AA790" i="4"/>
  <c r="D790" i="4"/>
  <c r="Y23" i="7" s="1"/>
  <c r="AE965" i="4"/>
  <c r="AE862" i="4" l="1"/>
  <c r="AE945" i="4"/>
  <c r="AE963" i="4"/>
  <c r="AE962" i="4"/>
  <c r="AE846" i="4"/>
  <c r="AE967" i="4"/>
  <c r="AE966" i="4"/>
  <c r="AE964" i="4"/>
  <c r="G25" i="9"/>
  <c r="F25" i="9"/>
  <c r="E25" i="9"/>
  <c r="D25" i="9"/>
  <c r="C25" i="9"/>
  <c r="H9" i="9"/>
  <c r="H8" i="9"/>
  <c r="H7" i="9"/>
  <c r="H6" i="9"/>
  <c r="H5" i="9"/>
  <c r="H4" i="9"/>
  <c r="F63" i="6"/>
  <c r="F62" i="6"/>
  <c r="F61" i="6"/>
  <c r="F60" i="6"/>
  <c r="F59" i="6"/>
  <c r="F58" i="6"/>
  <c r="F57" i="6"/>
  <c r="F56" i="6"/>
  <c r="F55" i="6"/>
  <c r="F54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E24" i="7"/>
  <c r="AD24" i="7"/>
  <c r="AC24" i="7"/>
  <c r="AB24" i="7"/>
  <c r="AA24" i="7"/>
  <c r="Z24" i="7"/>
  <c r="Y24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U788" i="4"/>
  <c r="U786" i="4"/>
  <c r="U785" i="4"/>
  <c r="U784" i="4"/>
  <c r="U783" i="4"/>
  <c r="U781" i="4"/>
  <c r="U780" i="4"/>
  <c r="U779" i="4"/>
  <c r="U778" i="4"/>
  <c r="U777" i="4"/>
  <c r="U776" i="4"/>
  <c r="U775" i="4"/>
  <c r="U774" i="4"/>
  <c r="U773" i="4"/>
  <c r="U772" i="4"/>
  <c r="U771" i="4"/>
  <c r="AA761" i="4"/>
  <c r="X18" i="7"/>
  <c r="U759" i="4"/>
  <c r="U758" i="4"/>
  <c r="U757" i="4"/>
  <c r="U756" i="4"/>
  <c r="U754" i="4"/>
  <c r="U753" i="4"/>
  <c r="U752" i="4"/>
  <c r="U751" i="4"/>
  <c r="U750" i="4"/>
  <c r="U749" i="4"/>
  <c r="U748" i="4"/>
  <c r="U747" i="4"/>
  <c r="X739" i="4"/>
  <c r="AA739" i="4" s="1"/>
  <c r="I739" i="4"/>
  <c r="H739" i="4"/>
  <c r="G739" i="4"/>
  <c r="F739" i="4"/>
  <c r="W18" i="7" s="1"/>
  <c r="U737" i="4"/>
  <c r="U734" i="4"/>
  <c r="U733" i="4"/>
  <c r="U731" i="4"/>
  <c r="U730" i="4"/>
  <c r="X722" i="4"/>
  <c r="AA722" i="4" s="1"/>
  <c r="I722" i="4"/>
  <c r="H722" i="4"/>
  <c r="G722" i="4"/>
  <c r="F722" i="4"/>
  <c r="V18" i="7" s="1"/>
  <c r="U720" i="4"/>
  <c r="U719" i="4"/>
  <c r="U718" i="4"/>
  <c r="U716" i="4"/>
  <c r="U715" i="4"/>
  <c r="U714" i="4"/>
  <c r="U713" i="4"/>
  <c r="U712" i="4"/>
  <c r="U711" i="4"/>
  <c r="U709" i="4"/>
  <c r="U706" i="4"/>
  <c r="X701" i="4"/>
  <c r="AA701" i="4" s="1"/>
  <c r="I701" i="4"/>
  <c r="H701" i="4"/>
  <c r="G701" i="4"/>
  <c r="F701" i="4"/>
  <c r="U18" i="7" s="1"/>
  <c r="U699" i="4"/>
  <c r="U698" i="4"/>
  <c r="U697" i="4"/>
  <c r="U696" i="4"/>
  <c r="U695" i="4"/>
  <c r="U694" i="4"/>
  <c r="U693" i="4"/>
  <c r="U691" i="4"/>
  <c r="U689" i="4"/>
  <c r="U688" i="4"/>
  <c r="U687" i="4"/>
  <c r="U686" i="4"/>
  <c r="X681" i="4"/>
  <c r="AA681" i="4" s="1"/>
  <c r="I681" i="4"/>
  <c r="H681" i="4"/>
  <c r="G681" i="4"/>
  <c r="F681" i="4"/>
  <c r="T18" i="7" s="1"/>
  <c r="U678" i="4"/>
  <c r="U677" i="4"/>
  <c r="U676" i="4"/>
  <c r="U675" i="4"/>
  <c r="U673" i="4"/>
  <c r="U672" i="4"/>
  <c r="U671" i="4"/>
  <c r="U669" i="4"/>
  <c r="U668" i="4"/>
  <c r="X660" i="4"/>
  <c r="AA660" i="4" s="1"/>
  <c r="I660" i="4"/>
  <c r="H660" i="4"/>
  <c r="G660" i="4"/>
  <c r="F660" i="4"/>
  <c r="S18" i="7" s="1"/>
  <c r="U647" i="4"/>
  <c r="U646" i="4"/>
  <c r="U645" i="4"/>
  <c r="U644" i="4"/>
  <c r="U643" i="4"/>
  <c r="U641" i="4"/>
  <c r="U640" i="4"/>
  <c r="U638" i="4"/>
  <c r="U636" i="4"/>
  <c r="U635" i="4"/>
  <c r="X622" i="4"/>
  <c r="AA622" i="4" s="1"/>
  <c r="I622" i="4"/>
  <c r="H622" i="4"/>
  <c r="G622" i="4"/>
  <c r="F622" i="4"/>
  <c r="R18" i="7" s="1"/>
  <c r="U620" i="4"/>
  <c r="U618" i="4"/>
  <c r="U617" i="4"/>
  <c r="U616" i="4"/>
  <c r="U614" i="4"/>
  <c r="U613" i="4"/>
  <c r="U612" i="4"/>
  <c r="U611" i="4"/>
  <c r="X604" i="4"/>
  <c r="AA604" i="4" s="1"/>
  <c r="I604" i="4"/>
  <c r="H604" i="4"/>
  <c r="G604" i="4"/>
  <c r="F604" i="4"/>
  <c r="Q18" i="7" s="1"/>
  <c r="U601" i="4"/>
  <c r="U600" i="4"/>
  <c r="U599" i="4"/>
  <c r="U598" i="4"/>
  <c r="U597" i="4"/>
  <c r="U596" i="4"/>
  <c r="U595" i="4"/>
  <c r="U594" i="4"/>
  <c r="U593" i="4"/>
  <c r="Y592" i="4"/>
  <c r="X582" i="4" s="1"/>
  <c r="AA582" i="4" s="1"/>
  <c r="U592" i="4"/>
  <c r="U591" i="4"/>
  <c r="U590" i="4"/>
  <c r="U589" i="4"/>
  <c r="U588" i="4"/>
  <c r="U587" i="4"/>
  <c r="I582" i="4"/>
  <c r="H582" i="4"/>
  <c r="G582" i="4"/>
  <c r="F582" i="4"/>
  <c r="P18" i="7" s="1"/>
  <c r="U580" i="4"/>
  <c r="Y578" i="4"/>
  <c r="X567" i="4" s="1"/>
  <c r="AA567" i="4" s="1"/>
  <c r="U578" i="4"/>
  <c r="U577" i="4"/>
  <c r="U576" i="4"/>
  <c r="U575" i="4"/>
  <c r="U574" i="4"/>
  <c r="U573" i="4"/>
  <c r="U572" i="4"/>
  <c r="U571" i="4"/>
  <c r="I567" i="4"/>
  <c r="H567" i="4"/>
  <c r="G567" i="4"/>
  <c r="F567" i="4"/>
  <c r="O18" i="7" s="1"/>
  <c r="Y565" i="4"/>
  <c r="X553" i="4" s="1"/>
  <c r="AA553" i="4" s="1"/>
  <c r="U565" i="4"/>
  <c r="I565" i="4"/>
  <c r="I553" i="4" s="1"/>
  <c r="H565" i="4"/>
  <c r="H553" i="4" s="1"/>
  <c r="G565" i="4"/>
  <c r="G553" i="4" s="1"/>
  <c r="U564" i="4"/>
  <c r="U563" i="4"/>
  <c r="U562" i="4"/>
  <c r="U561" i="4"/>
  <c r="U560" i="4"/>
  <c r="U559" i="4"/>
  <c r="U558" i="4"/>
  <c r="U557" i="4"/>
  <c r="U556" i="4"/>
  <c r="F553" i="4"/>
  <c r="N18" i="7" s="1"/>
  <c r="Y551" i="4"/>
  <c r="X532" i="4" s="1"/>
  <c r="AA532" i="4" s="1"/>
  <c r="U551" i="4"/>
  <c r="I551" i="4"/>
  <c r="H551" i="4"/>
  <c r="G551" i="4"/>
  <c r="U550" i="4"/>
  <c r="U549" i="4"/>
  <c r="U548" i="4"/>
  <c r="U547" i="4"/>
  <c r="U546" i="4"/>
  <c r="U545" i="4"/>
  <c r="U544" i="4"/>
  <c r="U543" i="4"/>
  <c r="I543" i="4"/>
  <c r="H543" i="4"/>
  <c r="G543" i="4"/>
  <c r="U541" i="4"/>
  <c r="I541" i="4"/>
  <c r="H541" i="4"/>
  <c r="G541" i="4"/>
  <c r="U540" i="4"/>
  <c r="I540" i="4"/>
  <c r="H540" i="4"/>
  <c r="G540" i="4"/>
  <c r="U539" i="4"/>
  <c r="U536" i="4"/>
  <c r="F532" i="4"/>
  <c r="M18" i="7" s="1"/>
  <c r="U530" i="4"/>
  <c r="U529" i="4"/>
  <c r="I529" i="4"/>
  <c r="I517" i="4" s="1"/>
  <c r="H529" i="4"/>
  <c r="H517" i="4" s="1"/>
  <c r="G529" i="4"/>
  <c r="G517" i="4" s="1"/>
  <c r="U528" i="4"/>
  <c r="U527" i="4"/>
  <c r="U525" i="4"/>
  <c r="U524" i="4"/>
  <c r="U523" i="4"/>
  <c r="X517" i="4"/>
  <c r="AA517" i="4" s="1"/>
  <c r="F517" i="4"/>
  <c r="L18" i="7" s="1"/>
  <c r="U514" i="4"/>
  <c r="U513" i="4"/>
  <c r="U512" i="4"/>
  <c r="I512" i="4"/>
  <c r="H512" i="4"/>
  <c r="G512" i="4"/>
  <c r="U511" i="4"/>
  <c r="U510" i="4"/>
  <c r="U509" i="4"/>
  <c r="U507" i="4"/>
  <c r="U505" i="4"/>
  <c r="U504" i="4"/>
  <c r="Y503" i="4"/>
  <c r="X497" i="4" s="1"/>
  <c r="AA497" i="4" s="1"/>
  <c r="U503" i="4"/>
  <c r="I503" i="4"/>
  <c r="H503" i="4"/>
  <c r="G503" i="4"/>
  <c r="U502" i="4"/>
  <c r="F497" i="4"/>
  <c r="K18" i="7" s="1"/>
  <c r="Y494" i="4"/>
  <c r="U494" i="4"/>
  <c r="I494" i="4"/>
  <c r="H494" i="4"/>
  <c r="G494" i="4"/>
  <c r="U493" i="4"/>
  <c r="Y492" i="4"/>
  <c r="U492" i="4"/>
  <c r="I492" i="4"/>
  <c r="H492" i="4"/>
  <c r="G492" i="4"/>
  <c r="U491" i="4"/>
  <c r="U490" i="4"/>
  <c r="U489" i="4"/>
  <c r="U488" i="4"/>
  <c r="U487" i="4"/>
  <c r="U486" i="4"/>
  <c r="U485" i="4"/>
  <c r="U484" i="4"/>
  <c r="U483" i="4"/>
  <c r="U482" i="4"/>
  <c r="I482" i="4"/>
  <c r="H482" i="4"/>
  <c r="G482" i="4"/>
  <c r="U481" i="4"/>
  <c r="I481" i="4"/>
  <c r="H481" i="4"/>
  <c r="G481" i="4"/>
  <c r="F477" i="4"/>
  <c r="J18" i="7" s="1"/>
  <c r="U474" i="4"/>
  <c r="I474" i="4"/>
  <c r="H474" i="4"/>
  <c r="G474" i="4"/>
  <c r="U473" i="4"/>
  <c r="I473" i="4"/>
  <c r="H473" i="4"/>
  <c r="G473" i="4"/>
  <c r="U472" i="4"/>
  <c r="U471" i="4"/>
  <c r="U470" i="4"/>
  <c r="U469" i="4"/>
  <c r="U468" i="4"/>
  <c r="U467" i="4"/>
  <c r="U466" i="4"/>
  <c r="Y465" i="4"/>
  <c r="U465" i="4"/>
  <c r="I465" i="4"/>
  <c r="H465" i="4"/>
  <c r="G465" i="4"/>
  <c r="Y464" i="4"/>
  <c r="U464" i="4"/>
  <c r="I464" i="4"/>
  <c r="H464" i="4"/>
  <c r="G464" i="4"/>
  <c r="Y463" i="4"/>
  <c r="U463" i="4"/>
  <c r="I463" i="4"/>
  <c r="H463" i="4"/>
  <c r="G463" i="4"/>
  <c r="Y462" i="4"/>
  <c r="U462" i="4"/>
  <c r="I462" i="4"/>
  <c r="H462" i="4"/>
  <c r="G462" i="4"/>
  <c r="F457" i="4"/>
  <c r="I18" i="7" s="1"/>
  <c r="U454" i="4"/>
  <c r="U453" i="4"/>
  <c r="U452" i="4"/>
  <c r="U451" i="4"/>
  <c r="U450" i="4"/>
  <c r="I450" i="4"/>
  <c r="H450" i="4"/>
  <c r="G450" i="4"/>
  <c r="Y449" i="4"/>
  <c r="U449" i="4"/>
  <c r="I449" i="4"/>
  <c r="H449" i="4"/>
  <c r="G449" i="4"/>
  <c r="U448" i="4"/>
  <c r="I448" i="4"/>
  <c r="H448" i="4"/>
  <c r="G448" i="4"/>
  <c r="U447" i="4"/>
  <c r="I447" i="4"/>
  <c r="H447" i="4"/>
  <c r="G447" i="4"/>
  <c r="Y446" i="4"/>
  <c r="U446" i="4"/>
  <c r="I446" i="4"/>
  <c r="H446" i="4"/>
  <c r="G446" i="4"/>
  <c r="U445" i="4"/>
  <c r="F441" i="4"/>
  <c r="H18" i="7" s="1"/>
  <c r="Y437" i="4"/>
  <c r="U437" i="4"/>
  <c r="I437" i="4"/>
  <c r="H437" i="4"/>
  <c r="G437" i="4"/>
  <c r="Y436" i="4"/>
  <c r="U436" i="4"/>
  <c r="I436" i="4"/>
  <c r="H436" i="4"/>
  <c r="G436" i="4"/>
  <c r="U435" i="4"/>
  <c r="Y433" i="4"/>
  <c r="U433" i="4"/>
  <c r="I433" i="4"/>
  <c r="H433" i="4"/>
  <c r="G433" i="4"/>
  <c r="Y432" i="4"/>
  <c r="U432" i="4"/>
  <c r="I432" i="4"/>
  <c r="H432" i="4"/>
  <c r="G432" i="4"/>
  <c r="U431" i="4"/>
  <c r="U430" i="4"/>
  <c r="U429" i="4"/>
  <c r="U428" i="4"/>
  <c r="U427" i="4"/>
  <c r="U426" i="4"/>
  <c r="Y425" i="4"/>
  <c r="U425" i="4"/>
  <c r="I425" i="4"/>
  <c r="H425" i="4"/>
  <c r="G425" i="4"/>
  <c r="U424" i="4"/>
  <c r="U423" i="4"/>
  <c r="U422" i="4"/>
  <c r="F419" i="4"/>
  <c r="G18" i="7" s="1"/>
  <c r="U414" i="4"/>
  <c r="U413" i="4"/>
  <c r="U412" i="4"/>
  <c r="U411" i="4"/>
  <c r="U410" i="4"/>
  <c r="U408" i="4"/>
  <c r="U407" i="4"/>
  <c r="U406" i="4"/>
  <c r="U405" i="4"/>
  <c r="U404" i="4"/>
  <c r="Y403" i="4"/>
  <c r="X402" i="4" s="1"/>
  <c r="AA402" i="4" s="1"/>
  <c r="U403" i="4"/>
  <c r="I403" i="4"/>
  <c r="I402" i="4" s="1"/>
  <c r="H403" i="4"/>
  <c r="H402" i="4" s="1"/>
  <c r="G403" i="4"/>
  <c r="G402" i="4" s="1"/>
  <c r="F402" i="4"/>
  <c r="F18" i="7" s="1"/>
  <c r="U400" i="4"/>
  <c r="Y398" i="4"/>
  <c r="U398" i="4"/>
  <c r="I398" i="4"/>
  <c r="H398" i="4"/>
  <c r="G398" i="4"/>
  <c r="Y397" i="4"/>
  <c r="U397" i="4"/>
  <c r="I397" i="4"/>
  <c r="H397" i="4"/>
  <c r="G397" i="4"/>
  <c r="Y396" i="4"/>
  <c r="U396" i="4"/>
  <c r="I396" i="4"/>
  <c r="H396" i="4"/>
  <c r="G396" i="4"/>
  <c r="Y395" i="4"/>
  <c r="U395" i="4"/>
  <c r="I395" i="4"/>
  <c r="H395" i="4"/>
  <c r="G395" i="4"/>
  <c r="Y394" i="4"/>
  <c r="U394" i="4"/>
  <c r="I394" i="4"/>
  <c r="H394" i="4"/>
  <c r="G394" i="4"/>
  <c r="Y393" i="4"/>
  <c r="U393" i="4"/>
  <c r="I393" i="4"/>
  <c r="H393" i="4"/>
  <c r="G393" i="4"/>
  <c r="U392" i="4"/>
  <c r="U391" i="4"/>
  <c r="U390" i="4"/>
  <c r="F389" i="4"/>
  <c r="E18" i="7" s="1"/>
  <c r="Y386" i="4"/>
  <c r="U386" i="4"/>
  <c r="I386" i="4"/>
  <c r="H386" i="4"/>
  <c r="G386" i="4"/>
  <c r="Y385" i="4"/>
  <c r="U385" i="4"/>
  <c r="I385" i="4"/>
  <c r="H385" i="4"/>
  <c r="G385" i="4"/>
  <c r="Y384" i="4"/>
  <c r="U384" i="4"/>
  <c r="I384" i="4"/>
  <c r="H384" i="4"/>
  <c r="G384" i="4"/>
  <c r="U383" i="4"/>
  <c r="I383" i="4"/>
  <c r="H383" i="4"/>
  <c r="G383" i="4"/>
  <c r="U381" i="4"/>
  <c r="U380" i="4"/>
  <c r="U379" i="4"/>
  <c r="U378" i="4"/>
  <c r="F377" i="4"/>
  <c r="D18" i="7" s="1"/>
  <c r="U375" i="4"/>
  <c r="Y373" i="4"/>
  <c r="U373" i="4"/>
  <c r="I373" i="4"/>
  <c r="H373" i="4"/>
  <c r="G373" i="4"/>
  <c r="Y372" i="4"/>
  <c r="U372" i="4"/>
  <c r="I372" i="4"/>
  <c r="H372" i="4"/>
  <c r="G372" i="4"/>
  <c r="Y371" i="4"/>
  <c r="U371" i="4"/>
  <c r="I371" i="4"/>
  <c r="H371" i="4"/>
  <c r="G371" i="4"/>
  <c r="U370" i="4"/>
  <c r="I370" i="4"/>
  <c r="H370" i="4"/>
  <c r="G370" i="4"/>
  <c r="U369" i="4"/>
  <c r="U368" i="4"/>
  <c r="I368" i="4"/>
  <c r="H368" i="4"/>
  <c r="G368" i="4"/>
  <c r="U367" i="4"/>
  <c r="I367" i="4"/>
  <c r="H367" i="4"/>
  <c r="G367" i="4"/>
  <c r="F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AE362" i="4"/>
  <c r="AE356" i="4"/>
  <c r="AE359" i="4"/>
  <c r="AE355" i="4"/>
  <c r="AE361" i="4"/>
  <c r="AE324" i="4"/>
  <c r="AE299" i="4"/>
  <c r="AE314" i="4"/>
  <c r="AE313" i="4"/>
  <c r="AE312" i="4"/>
  <c r="AE321" i="4"/>
  <c r="AE320" i="4"/>
  <c r="AE311" i="4"/>
  <c r="AE309" i="4"/>
  <c r="AE294" i="4"/>
  <c r="AE297" i="4"/>
  <c r="AE307" i="4"/>
  <c r="AE306" i="4"/>
  <c r="AE305" i="4"/>
  <c r="AE296" i="4"/>
  <c r="AE295" i="4"/>
  <c r="AE323" i="4"/>
  <c r="AE327" i="4"/>
  <c r="AE293" i="4"/>
  <c r="AE286" i="4"/>
  <c r="AE283" i="4"/>
  <c r="AE282" i="4"/>
  <c r="AE287" i="4"/>
  <c r="AE285" i="4"/>
  <c r="AE284" i="4"/>
  <c r="AE232" i="4"/>
  <c r="AE264" i="4"/>
  <c r="AE275" i="4"/>
  <c r="AE231" i="4"/>
  <c r="AE267" i="4"/>
  <c r="AE230" i="4"/>
  <c r="AE274" i="4"/>
  <c r="AE273" i="4"/>
  <c r="AE272" i="4"/>
  <c r="AE271" i="4"/>
  <c r="AE269" i="4"/>
  <c r="AE268" i="4"/>
  <c r="AE266" i="4"/>
  <c r="AE265" i="4"/>
  <c r="AE257" i="4"/>
  <c r="AE259" i="4"/>
  <c r="AE276" i="4"/>
  <c r="AE258" i="4"/>
  <c r="AE256" i="4"/>
  <c r="AE206" i="4"/>
  <c r="W159" i="3"/>
  <c r="V159" i="3" s="1"/>
  <c r="U159" i="3"/>
  <c r="S159" i="3"/>
  <c r="N159" i="3"/>
  <c r="W158" i="3"/>
  <c r="AE243" i="4" s="1"/>
  <c r="U158" i="3"/>
  <c r="S158" i="3"/>
  <c r="N158" i="3"/>
  <c r="P158" i="3" s="1"/>
  <c r="W157" i="3"/>
  <c r="AE234" i="4" s="1"/>
  <c r="U157" i="3"/>
  <c r="S157" i="3"/>
  <c r="N157" i="3"/>
  <c r="R157" i="3" s="1"/>
  <c r="W156" i="3"/>
  <c r="AE242" i="4" s="1"/>
  <c r="U156" i="3"/>
  <c r="S156" i="3"/>
  <c r="N156" i="3"/>
  <c r="R156" i="3" s="1"/>
  <c r="W155" i="3"/>
  <c r="AE241" i="4" s="1"/>
  <c r="U155" i="3"/>
  <c r="S155" i="3"/>
  <c r="N155" i="3"/>
  <c r="R155" i="3" s="1"/>
  <c r="W154" i="3"/>
  <c r="AE240" i="4" s="1"/>
  <c r="U154" i="3"/>
  <c r="S154" i="3"/>
  <c r="N154" i="3"/>
  <c r="P154" i="3" s="1"/>
  <c r="W153" i="3"/>
  <c r="V153" i="3" s="1"/>
  <c r="U153" i="3"/>
  <c r="S153" i="3"/>
  <c r="N153" i="3"/>
  <c r="R153" i="3" s="1"/>
  <c r="W152" i="3"/>
  <c r="AE213" i="4" s="1"/>
  <c r="U152" i="3"/>
  <c r="S152" i="3"/>
  <c r="N152" i="3"/>
  <c r="X151" i="3"/>
  <c r="W151" i="3" s="1"/>
  <c r="AE239" i="4" s="1"/>
  <c r="U151" i="3"/>
  <c r="S151" i="3"/>
  <c r="N151" i="3"/>
  <c r="X150" i="3"/>
  <c r="W150" i="3" s="1"/>
  <c r="AE255" i="4" s="1"/>
  <c r="U150" i="3"/>
  <c r="S150" i="3"/>
  <c r="N150" i="3"/>
  <c r="W149" i="3"/>
  <c r="AE205" i="4" s="1"/>
  <c r="U149" i="3"/>
  <c r="S149" i="3"/>
  <c r="N149" i="3"/>
  <c r="R149" i="3" s="1"/>
  <c r="W148" i="3"/>
  <c r="AE199" i="4" s="1"/>
  <c r="U148" i="3"/>
  <c r="S148" i="3"/>
  <c r="N148" i="3"/>
  <c r="P148" i="3" s="1"/>
  <c r="W147" i="3"/>
  <c r="AE198" i="4" s="1"/>
  <c r="U147" i="3"/>
  <c r="S147" i="3"/>
  <c r="N147" i="3"/>
  <c r="R147" i="3" s="1"/>
  <c r="W146" i="3"/>
  <c r="V146" i="3" s="1"/>
  <c r="U146" i="3"/>
  <c r="S146" i="3"/>
  <c r="N146" i="3"/>
  <c r="R146" i="3" s="1"/>
  <c r="W145" i="3"/>
  <c r="V145" i="3" s="1"/>
  <c r="U145" i="3"/>
  <c r="S145" i="3"/>
  <c r="N145" i="3"/>
  <c r="R145" i="3" s="1"/>
  <c r="X144" i="3"/>
  <c r="W144" i="3" s="1"/>
  <c r="AE233" i="4" s="1"/>
  <c r="U144" i="3"/>
  <c r="S144" i="3"/>
  <c r="N144" i="3"/>
  <c r="R144" i="3" s="1"/>
  <c r="X143" i="3"/>
  <c r="W143" i="3" s="1"/>
  <c r="AE221" i="4" s="1"/>
  <c r="U143" i="3"/>
  <c r="S143" i="3"/>
  <c r="N143" i="3"/>
  <c r="R143" i="3" s="1"/>
  <c r="X142" i="3"/>
  <c r="W142" i="3" s="1"/>
  <c r="AE222" i="4" s="1"/>
  <c r="U142" i="3"/>
  <c r="S142" i="3"/>
  <c r="N142" i="3"/>
  <c r="R142" i="3" s="1"/>
  <c r="X141" i="3"/>
  <c r="W141" i="3" s="1"/>
  <c r="AE220" i="4" s="1"/>
  <c r="U141" i="3"/>
  <c r="S141" i="3"/>
  <c r="N141" i="3"/>
  <c r="R141" i="3" s="1"/>
  <c r="X140" i="3"/>
  <c r="W140" i="3" s="1"/>
  <c r="AE223" i="4" s="1"/>
  <c r="U140" i="3"/>
  <c r="S140" i="3"/>
  <c r="N140" i="3"/>
  <c r="R140" i="3" s="1"/>
  <c r="X139" i="3"/>
  <c r="W139" i="3" s="1"/>
  <c r="AE219" i="4" s="1"/>
  <c r="U139" i="3"/>
  <c r="S139" i="3"/>
  <c r="N139" i="3"/>
  <c r="R139" i="3" s="1"/>
  <c r="X138" i="3"/>
  <c r="W138" i="3" s="1"/>
  <c r="AE218" i="4" s="1"/>
  <c r="U138" i="3"/>
  <c r="S138" i="3"/>
  <c r="N138" i="3"/>
  <c r="R138" i="3" s="1"/>
  <c r="X137" i="3"/>
  <c r="W137" i="3" s="1"/>
  <c r="AE212" i="4" s="1"/>
  <c r="U137" i="3"/>
  <c r="S137" i="3"/>
  <c r="N137" i="3"/>
  <c r="R137" i="3" s="1"/>
  <c r="X136" i="3"/>
  <c r="W136" i="3" s="1"/>
  <c r="AE211" i="4" s="1"/>
  <c r="U136" i="3"/>
  <c r="S136" i="3"/>
  <c r="N136" i="3"/>
  <c r="R136" i="3" s="1"/>
  <c r="X135" i="3"/>
  <c r="W135" i="3" s="1"/>
  <c r="AE210" i="4" s="1"/>
  <c r="U135" i="3"/>
  <c r="S135" i="3"/>
  <c r="N135" i="3"/>
  <c r="R135" i="3" s="1"/>
  <c r="X134" i="3"/>
  <c r="W134" i="3" s="1"/>
  <c r="AE209" i="4" s="1"/>
  <c r="U134" i="3"/>
  <c r="S134" i="3"/>
  <c r="N134" i="3"/>
  <c r="R134" i="3" s="1"/>
  <c r="X133" i="3"/>
  <c r="W133" i="3" s="1"/>
  <c r="AE208" i="4" s="1"/>
  <c r="U133" i="3"/>
  <c r="S133" i="3"/>
  <c r="N133" i="3"/>
  <c r="R133" i="3" s="1"/>
  <c r="X132" i="3"/>
  <c r="W132" i="3" s="1"/>
  <c r="AE207" i="4" s="1"/>
  <c r="U132" i="3"/>
  <c r="S132" i="3"/>
  <c r="N132" i="3"/>
  <c r="R132" i="3" s="1"/>
  <c r="X131" i="3"/>
  <c r="V131" i="3"/>
  <c r="U131" i="3"/>
  <c r="S131" i="3"/>
  <c r="N131" i="3"/>
  <c r="W130" i="3"/>
  <c r="AE229" i="4" s="1"/>
  <c r="U130" i="3"/>
  <c r="S130" i="3"/>
  <c r="N130" i="3"/>
  <c r="R130" i="3" s="1"/>
  <c r="W129" i="3"/>
  <c r="AE228" i="4" s="1"/>
  <c r="U129" i="3"/>
  <c r="S129" i="3"/>
  <c r="N129" i="3"/>
  <c r="W128" i="3"/>
  <c r="AE227" i="4" s="1"/>
  <c r="U128" i="3"/>
  <c r="S128" i="3"/>
  <c r="N128" i="3"/>
  <c r="R128" i="3" s="1"/>
  <c r="W127" i="3"/>
  <c r="U127" i="3"/>
  <c r="S127" i="3"/>
  <c r="N127" i="3"/>
  <c r="P127" i="3" s="1"/>
  <c r="H127" i="3"/>
  <c r="G127" i="3"/>
  <c r="F127" i="3"/>
  <c r="W126" i="3"/>
  <c r="U126" i="3"/>
  <c r="S126" i="3"/>
  <c r="N126" i="3"/>
  <c r="H126" i="3"/>
  <c r="G126" i="3"/>
  <c r="F126" i="3"/>
  <c r="W125" i="3"/>
  <c r="AE196" i="4" s="1"/>
  <c r="U125" i="3"/>
  <c r="S125" i="3"/>
  <c r="N125" i="3"/>
  <c r="P125" i="3" s="1"/>
  <c r="W124" i="3"/>
  <c r="AE195" i="4" s="1"/>
  <c r="U124" i="3"/>
  <c r="S124" i="3"/>
  <c r="N124" i="3"/>
  <c r="R124" i="3" s="1"/>
  <c r="W123" i="3"/>
  <c r="AE194" i="4" s="1"/>
  <c r="U123" i="3"/>
  <c r="S123" i="3"/>
  <c r="N123" i="3"/>
  <c r="W122" i="3"/>
  <c r="AE193" i="4" s="1"/>
  <c r="U122" i="3"/>
  <c r="S122" i="3"/>
  <c r="N122" i="3"/>
  <c r="R122" i="3" s="1"/>
  <c r="W121" i="3"/>
  <c r="AE192" i="4" s="1"/>
  <c r="U121" i="3"/>
  <c r="S121" i="3"/>
  <c r="N121" i="3"/>
  <c r="P121" i="3" s="1"/>
  <c r="W120" i="3"/>
  <c r="AE191" i="4" s="1"/>
  <c r="U120" i="3"/>
  <c r="S120" i="3"/>
  <c r="N120" i="3"/>
  <c r="R120" i="3" s="1"/>
  <c r="W119" i="3"/>
  <c r="AE179" i="4" s="1"/>
  <c r="U119" i="3"/>
  <c r="S119" i="3"/>
  <c r="N119" i="3"/>
  <c r="W118" i="3"/>
  <c r="AE178" i="4" s="1"/>
  <c r="U118" i="3"/>
  <c r="S118" i="3"/>
  <c r="N118" i="3"/>
  <c r="R118" i="3" s="1"/>
  <c r="W117" i="3"/>
  <c r="AE177" i="4" s="1"/>
  <c r="U117" i="3"/>
  <c r="S117" i="3"/>
  <c r="N117" i="3"/>
  <c r="P117" i="3" s="1"/>
  <c r="W116" i="3"/>
  <c r="AE176" i="4" s="1"/>
  <c r="U116" i="3"/>
  <c r="S116" i="3"/>
  <c r="N116" i="3"/>
  <c r="R116" i="3" s="1"/>
  <c r="W115" i="3"/>
  <c r="AE155" i="4" s="1"/>
  <c r="U115" i="3"/>
  <c r="S115" i="3"/>
  <c r="N115" i="3"/>
  <c r="W114" i="3"/>
  <c r="AE169" i="4" s="1"/>
  <c r="U114" i="3"/>
  <c r="S114" i="3"/>
  <c r="N114" i="3"/>
  <c r="R114" i="3" s="1"/>
  <c r="W113" i="3"/>
  <c r="AE175" i="4" s="1"/>
  <c r="U113" i="3"/>
  <c r="S113" i="3"/>
  <c r="N113" i="3"/>
  <c r="P113" i="3" s="1"/>
  <c r="W112" i="3"/>
  <c r="AE174" i="4" s="1"/>
  <c r="U112" i="3"/>
  <c r="S112" i="3"/>
  <c r="N112" i="3"/>
  <c r="P112" i="3" s="1"/>
  <c r="W111" i="3"/>
  <c r="AE173" i="4" s="1"/>
  <c r="U111" i="3"/>
  <c r="S111" i="3"/>
  <c r="N111" i="3"/>
  <c r="W110" i="3"/>
  <c r="AE168" i="4" s="1"/>
  <c r="U110" i="3"/>
  <c r="S110" i="3"/>
  <c r="N110" i="3"/>
  <c r="R110" i="3" s="1"/>
  <c r="W109" i="3"/>
  <c r="AE167" i="4" s="1"/>
  <c r="U109" i="3"/>
  <c r="S109" i="3"/>
  <c r="N109" i="3"/>
  <c r="P109" i="3" s="1"/>
  <c r="W108" i="3"/>
  <c r="AE166" i="4" s="1"/>
  <c r="U108" i="3"/>
  <c r="S108" i="3"/>
  <c r="N108" i="3"/>
  <c r="R108" i="3" s="1"/>
  <c r="W107" i="3"/>
  <c r="AE165" i="4" s="1"/>
  <c r="U107" i="3"/>
  <c r="S107" i="3"/>
  <c r="N107" i="3"/>
  <c r="P107" i="3" s="1"/>
  <c r="W106" i="3"/>
  <c r="AE164" i="4" s="1"/>
  <c r="U106" i="3"/>
  <c r="S106" i="3"/>
  <c r="N106" i="3"/>
  <c r="R106" i="3" s="1"/>
  <c r="W105" i="3"/>
  <c r="V105" i="3" s="1"/>
  <c r="U105" i="3"/>
  <c r="S105" i="3"/>
  <c r="W104" i="3"/>
  <c r="V104" i="3" s="1"/>
  <c r="U104" i="3"/>
  <c r="S104" i="3"/>
  <c r="W103" i="3"/>
  <c r="AE156" i="4" s="1"/>
  <c r="U103" i="3"/>
  <c r="S103" i="3"/>
  <c r="N103" i="3"/>
  <c r="P103" i="3" s="1"/>
  <c r="W102" i="3"/>
  <c r="U102" i="3"/>
  <c r="S102" i="3"/>
  <c r="N102" i="3"/>
  <c r="R102" i="3" s="1"/>
  <c r="W101" i="3"/>
  <c r="AE143" i="4" s="1"/>
  <c r="U101" i="3"/>
  <c r="S101" i="3"/>
  <c r="N101" i="3"/>
  <c r="P101" i="3" s="1"/>
  <c r="W100" i="3"/>
  <c r="V100" i="3" s="1"/>
  <c r="U100" i="3"/>
  <c r="S100" i="3"/>
  <c r="N100" i="3"/>
  <c r="R100" i="3" s="1"/>
  <c r="W99" i="3"/>
  <c r="AE123" i="4" s="1"/>
  <c r="U99" i="3"/>
  <c r="S99" i="3"/>
  <c r="N99" i="3"/>
  <c r="P99" i="3" s="1"/>
  <c r="W98" i="3"/>
  <c r="V98" i="3" s="1"/>
  <c r="U98" i="3"/>
  <c r="S98" i="3"/>
  <c r="N98" i="3"/>
  <c r="P98" i="3" s="1"/>
  <c r="W97" i="3"/>
  <c r="AE142" i="4" s="1"/>
  <c r="U97" i="3"/>
  <c r="S97" i="3"/>
  <c r="N97" i="3"/>
  <c r="P97" i="3" s="1"/>
  <c r="W96" i="3"/>
  <c r="AE141" i="4" s="1"/>
  <c r="U96" i="3"/>
  <c r="S96" i="3"/>
  <c r="N96" i="3"/>
  <c r="R96" i="3" s="1"/>
  <c r="W95" i="3"/>
  <c r="AE154" i="4" s="1"/>
  <c r="U95" i="3"/>
  <c r="S95" i="3"/>
  <c r="N95" i="3"/>
  <c r="P95" i="3" s="1"/>
  <c r="W94" i="3"/>
  <c r="AE144" i="4" s="1"/>
  <c r="U94" i="3"/>
  <c r="S94" i="3"/>
  <c r="N94" i="3"/>
  <c r="R94" i="3" s="1"/>
  <c r="W93" i="3"/>
  <c r="AE133" i="4" s="1"/>
  <c r="U93" i="3"/>
  <c r="S93" i="3"/>
  <c r="N93" i="3"/>
  <c r="P93" i="3" s="1"/>
  <c r="W92" i="3"/>
  <c r="AE132" i="4" s="1"/>
  <c r="U92" i="3"/>
  <c r="S92" i="3"/>
  <c r="N92" i="3"/>
  <c r="R92" i="3" s="1"/>
  <c r="W91" i="3"/>
  <c r="AE131" i="4" s="1"/>
  <c r="U91" i="3"/>
  <c r="S91" i="3"/>
  <c r="N91" i="3"/>
  <c r="P91" i="3" s="1"/>
  <c r="W90" i="3"/>
  <c r="AE130" i="4" s="1"/>
  <c r="U90" i="3"/>
  <c r="S90" i="3"/>
  <c r="N90" i="3"/>
  <c r="R90" i="3" s="1"/>
  <c r="W89" i="3"/>
  <c r="AE128" i="4" s="1"/>
  <c r="U89" i="3"/>
  <c r="S89" i="3"/>
  <c r="N89" i="3"/>
  <c r="P89" i="3" s="1"/>
  <c r="W88" i="3"/>
  <c r="AE122" i="4" s="1"/>
  <c r="U88" i="3"/>
  <c r="S88" i="3"/>
  <c r="N88" i="3"/>
  <c r="R88" i="3" s="1"/>
  <c r="W87" i="3"/>
  <c r="AE121" i="4" s="1"/>
  <c r="U87" i="3"/>
  <c r="S87" i="3"/>
  <c r="N87" i="3"/>
  <c r="P87" i="3" s="1"/>
  <c r="W86" i="3"/>
  <c r="AE120" i="4" s="1"/>
  <c r="U86" i="3"/>
  <c r="S86" i="3"/>
  <c r="N86" i="3"/>
  <c r="R86" i="3" s="1"/>
  <c r="W85" i="3"/>
  <c r="AE119" i="4" s="1"/>
  <c r="U85" i="3"/>
  <c r="S85" i="3"/>
  <c r="N85" i="3"/>
  <c r="P85" i="3" s="1"/>
  <c r="W84" i="3"/>
  <c r="AE118" i="4" s="1"/>
  <c r="U84" i="3"/>
  <c r="S84" i="3"/>
  <c r="N84" i="3"/>
  <c r="R84" i="3" s="1"/>
  <c r="W83" i="3"/>
  <c r="AE109" i="4" s="1"/>
  <c r="U83" i="3"/>
  <c r="S83" i="3"/>
  <c r="N83" i="3"/>
  <c r="P83" i="3" s="1"/>
  <c r="W82" i="3"/>
  <c r="AE108" i="4" s="1"/>
  <c r="U82" i="3"/>
  <c r="S82" i="3"/>
  <c r="N82" i="3"/>
  <c r="R82" i="3" s="1"/>
  <c r="W81" i="3"/>
  <c r="AE88" i="4" s="1"/>
  <c r="U81" i="3"/>
  <c r="S81" i="3"/>
  <c r="N81" i="3"/>
  <c r="P81" i="3" s="1"/>
  <c r="W80" i="3"/>
  <c r="V80" i="3" s="1"/>
  <c r="U80" i="3"/>
  <c r="S80" i="3"/>
  <c r="N80" i="3"/>
  <c r="R80" i="3" s="1"/>
  <c r="W79" i="3"/>
  <c r="U79" i="3"/>
  <c r="S79" i="3"/>
  <c r="N79" i="3"/>
  <c r="P79" i="3" s="1"/>
  <c r="W78" i="3"/>
  <c r="AE107" i="4" s="1"/>
  <c r="U78" i="3"/>
  <c r="S78" i="3"/>
  <c r="N78" i="3"/>
  <c r="R78" i="3" s="1"/>
  <c r="W77" i="3"/>
  <c r="AE106" i="4" s="1"/>
  <c r="U77" i="3"/>
  <c r="S77" i="3"/>
  <c r="N77" i="3"/>
  <c r="P77" i="3" s="1"/>
  <c r="W76" i="3"/>
  <c r="V76" i="3" s="1"/>
  <c r="U76" i="3"/>
  <c r="S76" i="3"/>
  <c r="N76" i="3"/>
  <c r="W75" i="3"/>
  <c r="V75" i="3" s="1"/>
  <c r="U75" i="3"/>
  <c r="S75" i="3"/>
  <c r="N75" i="3"/>
  <c r="W74" i="3"/>
  <c r="V74" i="3" s="1"/>
  <c r="U74" i="3"/>
  <c r="S74" i="3"/>
  <c r="N74" i="3"/>
  <c r="W73" i="3"/>
  <c r="V73" i="3" s="1"/>
  <c r="U73" i="3"/>
  <c r="S73" i="3"/>
  <c r="N73" i="3"/>
  <c r="W72" i="3"/>
  <c r="AE103" i="4" s="1"/>
  <c r="U72" i="3"/>
  <c r="S72" i="3"/>
  <c r="N72" i="3"/>
  <c r="R72" i="3" s="1"/>
  <c r="W71" i="3"/>
  <c r="V71" i="3" s="1"/>
  <c r="U71" i="3"/>
  <c r="S71" i="3"/>
  <c r="N71" i="3"/>
  <c r="P71" i="3" s="1"/>
  <c r="W70" i="3"/>
  <c r="AE102" i="4" s="1"/>
  <c r="U70" i="3"/>
  <c r="S70" i="3"/>
  <c r="N70" i="3"/>
  <c r="R70" i="3" s="1"/>
  <c r="W69" i="3"/>
  <c r="AE100" i="4" s="1"/>
  <c r="U69" i="3"/>
  <c r="S69" i="3"/>
  <c r="N69" i="3"/>
  <c r="P69" i="3" s="1"/>
  <c r="W68" i="3"/>
  <c r="AE99" i="4" s="1"/>
  <c r="U68" i="3"/>
  <c r="S68" i="3"/>
  <c r="N68" i="3"/>
  <c r="R68" i="3" s="1"/>
  <c r="W67" i="3"/>
  <c r="AE98" i="4" s="1"/>
  <c r="U67" i="3"/>
  <c r="S67" i="3"/>
  <c r="N67" i="3"/>
  <c r="P67" i="3" s="1"/>
  <c r="W66" i="3"/>
  <c r="AE97" i="4" s="1"/>
  <c r="U66" i="3"/>
  <c r="S66" i="3"/>
  <c r="N66" i="3"/>
  <c r="P66" i="3" s="1"/>
  <c r="W65" i="3"/>
  <c r="AE96" i="4" s="1"/>
  <c r="U65" i="3"/>
  <c r="S65" i="3"/>
  <c r="N65" i="3"/>
  <c r="P65" i="3" s="1"/>
  <c r="W64" i="3"/>
  <c r="V64" i="3" s="1"/>
  <c r="U64" i="3"/>
  <c r="S64" i="3"/>
  <c r="N64" i="3"/>
  <c r="R64" i="3" s="1"/>
  <c r="W63" i="3"/>
  <c r="AE95" i="4" s="1"/>
  <c r="S63" i="3"/>
  <c r="N63" i="3"/>
  <c r="R63" i="3" s="1"/>
  <c r="W62" i="3"/>
  <c r="AE94" i="4" s="1"/>
  <c r="U62" i="3"/>
  <c r="S62" i="3"/>
  <c r="N62" i="3"/>
  <c r="P62" i="3" s="1"/>
  <c r="W61" i="3"/>
  <c r="AE93" i="4" s="1"/>
  <c r="U61" i="3"/>
  <c r="S61" i="3"/>
  <c r="N61" i="3"/>
  <c r="R61" i="3" s="1"/>
  <c r="W60" i="3"/>
  <c r="AE86" i="4" s="1"/>
  <c r="U60" i="3"/>
  <c r="S60" i="3"/>
  <c r="N60" i="3"/>
  <c r="P60" i="3" s="1"/>
  <c r="W59" i="3"/>
  <c r="AE85" i="4" s="1"/>
  <c r="U59" i="3"/>
  <c r="S59" i="3"/>
  <c r="N59" i="3"/>
  <c r="R59" i="3" s="1"/>
  <c r="W58" i="3"/>
  <c r="AE84" i="4" s="1"/>
  <c r="U58" i="3"/>
  <c r="S58" i="3"/>
  <c r="N58" i="3"/>
  <c r="P58" i="3" s="1"/>
  <c r="W57" i="3"/>
  <c r="U57" i="3"/>
  <c r="S57" i="3"/>
  <c r="N57" i="3"/>
  <c r="R57" i="3" s="1"/>
  <c r="W56" i="3"/>
  <c r="AE78" i="4" s="1"/>
  <c r="U56" i="3"/>
  <c r="S56" i="3"/>
  <c r="N56" i="3"/>
  <c r="P56" i="3" s="1"/>
  <c r="W55" i="3"/>
  <c r="AE75" i="4" s="1"/>
  <c r="U55" i="3"/>
  <c r="S55" i="3"/>
  <c r="N55" i="3"/>
  <c r="P55" i="3" s="1"/>
  <c r="W54" i="3"/>
  <c r="AE77" i="4" s="1"/>
  <c r="U54" i="3"/>
  <c r="S54" i="3"/>
  <c r="N54" i="3"/>
  <c r="P54" i="3" s="1"/>
  <c r="W53" i="3"/>
  <c r="AE74" i="4" s="1"/>
  <c r="U53" i="3"/>
  <c r="S53" i="3"/>
  <c r="N53" i="3"/>
  <c r="R53" i="3" s="1"/>
  <c r="W52" i="3"/>
  <c r="AE73" i="4" s="1"/>
  <c r="U52" i="3"/>
  <c r="S52" i="3"/>
  <c r="N52" i="3"/>
  <c r="P52" i="3" s="1"/>
  <c r="W51" i="3"/>
  <c r="AE129" i="4" s="1"/>
  <c r="U51" i="3"/>
  <c r="S51" i="3"/>
  <c r="N51" i="3"/>
  <c r="R51" i="3" s="1"/>
  <c r="W50" i="3"/>
  <c r="U50" i="3"/>
  <c r="S50" i="3"/>
  <c r="N50" i="3"/>
  <c r="P50" i="3" s="1"/>
  <c r="W49" i="3"/>
  <c r="AE69" i="4" s="1"/>
  <c r="U49" i="3"/>
  <c r="S49" i="3"/>
  <c r="N49" i="3"/>
  <c r="R49" i="3" s="1"/>
  <c r="W48" i="3"/>
  <c r="AE67" i="4" s="1"/>
  <c r="U48" i="3"/>
  <c r="S48" i="3"/>
  <c r="N48" i="3"/>
  <c r="P48" i="3" s="1"/>
  <c r="W47" i="3"/>
  <c r="AE60" i="4" s="1"/>
  <c r="U47" i="3"/>
  <c r="S47" i="3"/>
  <c r="N47" i="3"/>
  <c r="P47" i="3" s="1"/>
  <c r="W46" i="3"/>
  <c r="AE48" i="4" s="1"/>
  <c r="U46" i="3"/>
  <c r="S46" i="3"/>
  <c r="N46" i="3"/>
  <c r="P46" i="3" s="1"/>
  <c r="W45" i="3"/>
  <c r="AE79" i="4" s="1"/>
  <c r="U45" i="3"/>
  <c r="S45" i="3"/>
  <c r="N45" i="3"/>
  <c r="W44" i="3"/>
  <c r="AE52" i="4" s="1"/>
  <c r="W43" i="3"/>
  <c r="AE46" i="4" s="1"/>
  <c r="W42" i="3"/>
  <c r="AE59" i="4" s="1"/>
  <c r="W41" i="3"/>
  <c r="V41" i="3" s="1"/>
  <c r="U41" i="3"/>
  <c r="S41" i="3"/>
  <c r="R41" i="3"/>
  <c r="P41" i="3"/>
  <c r="W40" i="3"/>
  <c r="AE66" i="4" s="1"/>
  <c r="U40" i="3"/>
  <c r="S40" i="3"/>
  <c r="N40" i="3"/>
  <c r="R40" i="3" s="1"/>
  <c r="W39" i="3"/>
  <c r="AE61" i="4" s="1"/>
  <c r="W38" i="3"/>
  <c r="AE45" i="4" s="1"/>
  <c r="U38" i="3"/>
  <c r="S38" i="3"/>
  <c r="N38" i="3"/>
  <c r="R38" i="3" s="1"/>
  <c r="W37" i="3"/>
  <c r="AE44" i="4" s="1"/>
  <c r="W36" i="3"/>
  <c r="W35" i="3"/>
  <c r="V35" i="3" s="1"/>
  <c r="S35" i="3"/>
  <c r="W34" i="3"/>
  <c r="AE29" i="4" s="1"/>
  <c r="W33" i="3"/>
  <c r="W32" i="3"/>
  <c r="AE32" i="4" s="1"/>
  <c r="W31" i="3"/>
  <c r="AE28" i="4" s="1"/>
  <c r="W30" i="3"/>
  <c r="AE31" i="4" s="1"/>
  <c r="W29" i="3"/>
  <c r="AE30" i="4" s="1"/>
  <c r="W28" i="3"/>
  <c r="V28" i="3" s="1"/>
  <c r="W27" i="3"/>
  <c r="AE18" i="4" s="1"/>
  <c r="W26" i="3"/>
  <c r="AE17" i="4" s="1"/>
  <c r="W25" i="3"/>
  <c r="AE14" i="4" s="1"/>
  <c r="W24" i="3"/>
  <c r="AE11" i="4" s="1"/>
  <c r="W23" i="3"/>
  <c r="AE13" i="4" s="1"/>
  <c r="W22" i="3"/>
  <c r="AE12" i="4" s="1"/>
  <c r="W21" i="3"/>
  <c r="AE10" i="4" s="1"/>
  <c r="W20" i="3"/>
  <c r="AE7" i="4" s="1"/>
  <c r="W19" i="3"/>
  <c r="AE6" i="4" s="1"/>
  <c r="W18" i="3"/>
  <c r="AE5" i="4" s="1"/>
  <c r="W17" i="3"/>
  <c r="W16" i="3"/>
  <c r="AE36" i="4" s="1"/>
  <c r="W15" i="3"/>
  <c r="AE21" i="4" s="1"/>
  <c r="W14" i="3"/>
  <c r="V14" i="3" s="1"/>
  <c r="W13" i="3"/>
  <c r="V13" i="3" s="1"/>
  <c r="W11" i="3"/>
  <c r="V11" i="3" s="1"/>
  <c r="S11" i="3"/>
  <c r="W10" i="3"/>
  <c r="V10" i="3" s="1"/>
  <c r="U10" i="3"/>
  <c r="S10" i="3"/>
  <c r="R10" i="3"/>
  <c r="P10" i="3"/>
  <c r="H10" i="3"/>
  <c r="H5" i="3" s="1"/>
  <c r="W9" i="3"/>
  <c r="V9" i="3" s="1"/>
  <c r="U9" i="3"/>
  <c r="S9" i="3"/>
  <c r="R9" i="3"/>
  <c r="P9" i="3"/>
  <c r="W8" i="3"/>
  <c r="V8" i="3" s="1"/>
  <c r="U8" i="3"/>
  <c r="S8" i="3"/>
  <c r="R8" i="3"/>
  <c r="P8" i="3"/>
  <c r="W7" i="3"/>
  <c r="V7" i="3" s="1"/>
  <c r="U7" i="3"/>
  <c r="S7" i="3"/>
  <c r="R7" i="3"/>
  <c r="P7" i="3"/>
  <c r="W6" i="3"/>
  <c r="U6" i="3"/>
  <c r="S6" i="3"/>
  <c r="R6" i="3"/>
  <c r="P6" i="3"/>
  <c r="E5" i="3"/>
  <c r="L1" i="3"/>
  <c r="AG3756" i="4" l="1"/>
  <c r="AH3756" i="4" s="1"/>
  <c r="AI3756" i="4"/>
  <c r="E3" i="3"/>
  <c r="Q20" i="7"/>
  <c r="E20" i="7"/>
  <c r="U20" i="7"/>
  <c r="S20" i="7"/>
  <c r="K20" i="7"/>
  <c r="W20" i="7"/>
  <c r="G20" i="7"/>
  <c r="O20" i="7"/>
  <c r="W3" i="3"/>
  <c r="H25" i="9"/>
  <c r="F22" i="6"/>
  <c r="R45" i="3"/>
  <c r="AE58" i="4"/>
  <c r="AE35" i="4"/>
  <c r="AE335" i="4"/>
  <c r="AE304" i="4"/>
  <c r="AE344" i="4"/>
  <c r="AE310" i="4"/>
  <c r="AE157" i="4"/>
  <c r="AE163" i="4"/>
  <c r="AE224" i="4"/>
  <c r="AE187" i="4"/>
  <c r="AE185" i="4"/>
  <c r="AE200" i="4"/>
  <c r="AE250" i="4"/>
  <c r="AE270" i="4"/>
  <c r="AE263" i="4"/>
  <c r="AE251" i="4"/>
  <c r="AE247" i="4"/>
  <c r="AE238" i="4"/>
  <c r="AE281" i="4"/>
  <c r="AE248" i="4"/>
  <c r="AE325" i="4"/>
  <c r="AE322" i="4"/>
  <c r="AE298" i="4"/>
  <c r="AE339" i="4"/>
  <c r="AE315" i="4"/>
  <c r="AE342" i="4"/>
  <c r="AE334" i="4"/>
  <c r="AE333" i="4"/>
  <c r="AE326" i="4"/>
  <c r="AE289" i="4"/>
  <c r="AE288" i="4"/>
  <c r="AE336" i="4"/>
  <c r="AE308" i="4"/>
  <c r="AE316" i="4"/>
  <c r="AE360" i="4"/>
  <c r="AE357" i="4"/>
  <c r="AE352" i="4"/>
  <c r="AE351" i="4"/>
  <c r="AE349" i="4"/>
  <c r="AE124" i="4"/>
  <c r="AE112" i="4"/>
  <c r="AE111" i="4"/>
  <c r="AE87" i="4"/>
  <c r="AE76" i="4"/>
  <c r="AE68" i="4"/>
  <c r="AE346" i="4"/>
  <c r="AE345" i="4"/>
  <c r="AE51" i="4"/>
  <c r="AE47" i="4"/>
  <c r="AE110" i="4"/>
  <c r="AE83" i="4"/>
  <c r="AE184" i="4"/>
  <c r="AE186" i="4"/>
  <c r="AE214" i="4"/>
  <c r="AE358" i="4"/>
  <c r="AE340" i="4"/>
  <c r="AE332" i="4"/>
  <c r="AE350" i="4"/>
  <c r="AE343" i="4"/>
  <c r="C18" i="7"/>
  <c r="F302" i="4"/>
  <c r="X226" i="4"/>
  <c r="Y1" i="4"/>
  <c r="AA1" i="4" s="1"/>
  <c r="F12" i="3"/>
  <c r="F3" i="3" s="1"/>
  <c r="V50" i="3"/>
  <c r="V33" i="3"/>
  <c r="V79" i="3"/>
  <c r="V127" i="3"/>
  <c r="H12" i="3"/>
  <c r="H3" i="3" s="1"/>
  <c r="V126" i="3"/>
  <c r="AR8" i="7"/>
  <c r="AR10" i="7" s="1"/>
  <c r="V25" i="3"/>
  <c r="V18" i="3"/>
  <c r="V22" i="3"/>
  <c r="V26" i="3"/>
  <c r="V30" i="3"/>
  <c r="V34" i="3"/>
  <c r="V37" i="3"/>
  <c r="V38" i="3"/>
  <c r="V43" i="3"/>
  <c r="V63" i="3"/>
  <c r="V65" i="3"/>
  <c r="V66" i="3"/>
  <c r="V67" i="3"/>
  <c r="V68" i="3"/>
  <c r="V69" i="3"/>
  <c r="V70" i="3"/>
  <c r="V72" i="3"/>
  <c r="V77" i="3"/>
  <c r="V78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9" i="3"/>
  <c r="V101" i="3"/>
  <c r="V102" i="3"/>
  <c r="V103" i="3"/>
  <c r="G12" i="3"/>
  <c r="G3" i="3" s="1"/>
  <c r="V128" i="3"/>
  <c r="V129" i="3"/>
  <c r="V130" i="3"/>
  <c r="AE385" i="4"/>
  <c r="AE393" i="4"/>
  <c r="AE395" i="4"/>
  <c r="AE397" i="4"/>
  <c r="AE394" i="4"/>
  <c r="AE386" i="4"/>
  <c r="AE398" i="4"/>
  <c r="AE384" i="4"/>
  <c r="AE396" i="4"/>
  <c r="AE368" i="4"/>
  <c r="AE378" i="4"/>
  <c r="AE371" i="4"/>
  <c r="AE373" i="4"/>
  <c r="AE372" i="4"/>
  <c r="AE379" i="4"/>
  <c r="AE380" i="4"/>
  <c r="AE381" i="4"/>
  <c r="AE424" i="4"/>
  <c r="AE412" i="4"/>
  <c r="AE427" i="4"/>
  <c r="AE445" i="4"/>
  <c r="AE406" i="4"/>
  <c r="AE430" i="4"/>
  <c r="AE447" i="4"/>
  <c r="AE473" i="4"/>
  <c r="AE448" i="4"/>
  <c r="AE453" i="4"/>
  <c r="AE454" i="4"/>
  <c r="AE452" i="4"/>
  <c r="AE504" i="4"/>
  <c r="AE487" i="4"/>
  <c r="AE503" i="4"/>
  <c r="AE492" i="4"/>
  <c r="AE494" i="4"/>
  <c r="V17" i="3"/>
  <c r="V42" i="3"/>
  <c r="AE391" i="4"/>
  <c r="AE413" i="4"/>
  <c r="AE423" i="4"/>
  <c r="AE407" i="4"/>
  <c r="AE431" i="4"/>
  <c r="AE542" i="4"/>
  <c r="AE543" i="4"/>
  <c r="AE541" i="4"/>
  <c r="AE544" i="4"/>
  <c r="AE549" i="4"/>
  <c r="AE598" i="4"/>
  <c r="AE599" i="4"/>
  <c r="AE550" i="4"/>
  <c r="AE546" i="4"/>
  <c r="AE548" i="4"/>
  <c r="AE559" i="4"/>
  <c r="AE574" i="4"/>
  <c r="AE573" i="4"/>
  <c r="AE600" i="4"/>
  <c r="AE579" i="4"/>
  <c r="AE571" i="4"/>
  <c r="AE611" i="4"/>
  <c r="AE616" i="4"/>
  <c r="AE617" i="4"/>
  <c r="V21" i="3"/>
  <c r="V29" i="3"/>
  <c r="AE403" i="4"/>
  <c r="AE425" i="4"/>
  <c r="AE463" i="4"/>
  <c r="AE466" i="4"/>
  <c r="AE471" i="4"/>
  <c r="AE468" i="4"/>
  <c r="AE485" i="4"/>
  <c r="AE482" i="4"/>
  <c r="AE489" i="4"/>
  <c r="AE514" i="4"/>
  <c r="AE507" i="4"/>
  <c r="AE509" i="4"/>
  <c r="AE523" i="4"/>
  <c r="AE556" i="4"/>
  <c r="AE510" i="4"/>
  <c r="AE511" i="4"/>
  <c r="AE525" i="4"/>
  <c r="AE527" i="4"/>
  <c r="AE530" i="4"/>
  <c r="AE524" i="4"/>
  <c r="AE528" i="4"/>
  <c r="V15" i="3"/>
  <c r="V19" i="3"/>
  <c r="V23" i="3"/>
  <c r="V27" i="3"/>
  <c r="V31" i="3"/>
  <c r="V39" i="3"/>
  <c r="V40" i="3"/>
  <c r="V44" i="3"/>
  <c r="V45" i="3"/>
  <c r="V46" i="3"/>
  <c r="V47" i="3"/>
  <c r="V48" i="3"/>
  <c r="V49" i="3"/>
  <c r="V51" i="3"/>
  <c r="V52" i="3"/>
  <c r="V53" i="3"/>
  <c r="V54" i="3"/>
  <c r="V55" i="3"/>
  <c r="V56" i="3"/>
  <c r="V57" i="3"/>
  <c r="V58" i="3"/>
  <c r="V59" i="3"/>
  <c r="V60" i="3"/>
  <c r="V61" i="3"/>
  <c r="V62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7" i="3"/>
  <c r="V148" i="3"/>
  <c r="V149" i="3"/>
  <c r="V150" i="3"/>
  <c r="V151" i="3"/>
  <c r="V152" i="3"/>
  <c r="V154" i="3"/>
  <c r="V155" i="3"/>
  <c r="V156" i="3"/>
  <c r="V157" i="3"/>
  <c r="V158" i="3"/>
  <c r="AE367" i="4"/>
  <c r="AE383" i="4"/>
  <c r="AE370" i="4"/>
  <c r="AE390" i="4"/>
  <c r="AE411" i="4"/>
  <c r="AE422" i="4"/>
  <c r="AE428" i="4"/>
  <c r="AE405" i="4"/>
  <c r="AE429" i="4"/>
  <c r="AE470" i="4"/>
  <c r="AE437" i="4"/>
  <c r="AE449" i="4"/>
  <c r="AE436" i="4"/>
  <c r="AE483" i="4"/>
  <c r="AE481" i="4"/>
  <c r="AE450" i="4"/>
  <c r="AE474" i="4"/>
  <c r="AE467" i="4"/>
  <c r="AE537" i="4"/>
  <c r="AE557" i="4"/>
  <c r="AE539" i="4"/>
  <c r="AE490" i="4"/>
  <c r="AE488" i="4"/>
  <c r="AE493" i="4"/>
  <c r="AE526" i="4"/>
  <c r="AE505" i="4"/>
  <c r="AE506" i="4"/>
  <c r="AE472" i="4"/>
  <c r="AE491" i="4"/>
  <c r="AE508" i="4"/>
  <c r="AE545" i="4"/>
  <c r="V16" i="3"/>
  <c r="V20" i="3"/>
  <c r="V24" i="3"/>
  <c r="V32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AE369" i="4"/>
  <c r="AE513" i="4"/>
  <c r="AE580" i="4"/>
  <c r="AE588" i="4"/>
  <c r="AE410" i="4"/>
  <c r="AE414" i="4"/>
  <c r="AE426" i="4"/>
  <c r="AE404" i="4"/>
  <c r="AE408" i="4"/>
  <c r="AE469" i="4"/>
  <c r="AE433" i="4"/>
  <c r="AE465" i="4"/>
  <c r="AE432" i="4"/>
  <c r="AE446" i="4"/>
  <c r="AE462" i="4"/>
  <c r="AE392" i="4"/>
  <c r="AE464" i="4"/>
  <c r="AE435" i="4"/>
  <c r="AE451" i="4"/>
  <c r="AE484" i="4"/>
  <c r="AE486" i="4"/>
  <c r="AE540" i="4"/>
  <c r="AE512" i="4"/>
  <c r="AE529" i="4"/>
  <c r="AE897" i="4"/>
  <c r="AE536" i="4"/>
  <c r="AE575" i="4"/>
  <c r="AE591" i="4"/>
  <c r="AE590" i="4"/>
  <c r="AE618" i="4"/>
  <c r="AE593" i="4"/>
  <c r="AE620" i="4"/>
  <c r="AE578" i="4"/>
  <c r="AE592" i="4"/>
  <c r="AE594" i="4"/>
  <c r="AE613" i="4"/>
  <c r="AE614" i="4"/>
  <c r="AE716" i="4"/>
  <c r="AE730" i="4"/>
  <c r="AE731" i="4"/>
  <c r="AE612" i="4"/>
  <c r="AE734" i="4"/>
  <c r="AE733" i="4"/>
  <c r="AE747" i="4"/>
  <c r="AE587" i="4"/>
  <c r="P141" i="3"/>
  <c r="P38" i="3"/>
  <c r="R98" i="3"/>
  <c r="P61" i="3"/>
  <c r="R66" i="3"/>
  <c r="R112" i="3"/>
  <c r="R79" i="3"/>
  <c r="R55" i="3"/>
  <c r="R117" i="3"/>
  <c r="R93" i="3"/>
  <c r="P106" i="3"/>
  <c r="P147" i="3"/>
  <c r="P156" i="3"/>
  <c r="R47" i="3"/>
  <c r="P122" i="3"/>
  <c r="P133" i="3"/>
  <c r="P134" i="3"/>
  <c r="P40" i="3"/>
  <c r="P45" i="3"/>
  <c r="P128" i="3"/>
  <c r="P49" i="3"/>
  <c r="P63" i="3"/>
  <c r="P68" i="3"/>
  <c r="R85" i="3"/>
  <c r="P90" i="3"/>
  <c r="R103" i="3"/>
  <c r="R127" i="3"/>
  <c r="P142" i="3"/>
  <c r="R158" i="3"/>
  <c r="P57" i="3"/>
  <c r="P64" i="3"/>
  <c r="R77" i="3"/>
  <c r="P82" i="3"/>
  <c r="R95" i="3"/>
  <c r="R109" i="3"/>
  <c r="P114" i="3"/>
  <c r="P120" i="3"/>
  <c r="R125" i="3"/>
  <c r="P137" i="3"/>
  <c r="P53" i="3"/>
  <c r="P72" i="3"/>
  <c r="R87" i="3"/>
  <c r="R101" i="3"/>
  <c r="P138" i="3"/>
  <c r="P51" i="3"/>
  <c r="P94" i="3"/>
  <c r="P124" i="3"/>
  <c r="P146" i="3"/>
  <c r="P157" i="3"/>
  <c r="P59" i="3"/>
  <c r="P70" i="3"/>
  <c r="P78" i="3"/>
  <c r="P80" i="3"/>
  <c r="P86" i="3"/>
  <c r="P88" i="3"/>
  <c r="P96" i="3"/>
  <c r="P102" i="3"/>
  <c r="P108" i="3"/>
  <c r="P110" i="3"/>
  <c r="P116" i="3"/>
  <c r="P118" i="3"/>
  <c r="P135" i="3"/>
  <c r="P139" i="3"/>
  <c r="P143" i="3"/>
  <c r="P155" i="3"/>
  <c r="V6" i="3"/>
  <c r="R46" i="3"/>
  <c r="R48" i="3"/>
  <c r="R54" i="3"/>
  <c r="R56" i="3"/>
  <c r="R62" i="3"/>
  <c r="R65" i="3"/>
  <c r="R67" i="3"/>
  <c r="P84" i="3"/>
  <c r="P92" i="3"/>
  <c r="P100" i="3"/>
  <c r="R113" i="3"/>
  <c r="R121" i="3"/>
  <c r="P130" i="3"/>
  <c r="P132" i="3"/>
  <c r="P136" i="3"/>
  <c r="P140" i="3"/>
  <c r="P144" i="3"/>
  <c r="R148" i="3"/>
  <c r="P153" i="3"/>
  <c r="H532" i="4"/>
  <c r="H497" i="4"/>
  <c r="X365" i="4"/>
  <c r="AA365" i="4" s="1"/>
  <c r="G477" i="4"/>
  <c r="AT13" i="7"/>
  <c r="I419" i="4"/>
  <c r="H389" i="4"/>
  <c r="G389" i="4"/>
  <c r="X389" i="4"/>
  <c r="AA389" i="4" s="1"/>
  <c r="G441" i="4"/>
  <c r="I497" i="4"/>
  <c r="I532" i="4"/>
  <c r="X377" i="4"/>
  <c r="AA377" i="4" s="1"/>
  <c r="I477" i="4"/>
  <c r="G497" i="4"/>
  <c r="H365" i="4"/>
  <c r="G419" i="4"/>
  <c r="D622" i="4"/>
  <c r="R23" i="7" s="1"/>
  <c r="R24" i="7" s="1"/>
  <c r="D701" i="4"/>
  <c r="U23" i="7" s="1"/>
  <c r="U24" i="7" s="1"/>
  <c r="X23" i="7"/>
  <c r="X24" i="7" s="1"/>
  <c r="I377" i="4"/>
  <c r="H377" i="4"/>
  <c r="X441" i="4"/>
  <c r="AA441" i="4" s="1"/>
  <c r="H457" i="4"/>
  <c r="G457" i="4"/>
  <c r="I457" i="4"/>
  <c r="G532" i="4"/>
  <c r="D567" i="4"/>
  <c r="O23" i="7" s="1"/>
  <c r="O24" i="7" s="1"/>
  <c r="D722" i="4"/>
  <c r="V23" i="7" s="1"/>
  <c r="V24" i="7" s="1"/>
  <c r="I365" i="4"/>
  <c r="I389" i="4"/>
  <c r="H419" i="4"/>
  <c r="H477" i="4"/>
  <c r="D582" i="4"/>
  <c r="P23" i="7" s="1"/>
  <c r="P24" i="7" s="1"/>
  <c r="D604" i="4"/>
  <c r="Q23" i="7" s="1"/>
  <c r="Q24" i="7" s="1"/>
  <c r="D681" i="4"/>
  <c r="T23" i="7" s="1"/>
  <c r="T24" i="7" s="1"/>
  <c r="G377" i="4"/>
  <c r="D402" i="4"/>
  <c r="F23" i="7" s="1"/>
  <c r="F24" i="7" s="1"/>
  <c r="I441" i="4"/>
  <c r="D517" i="4"/>
  <c r="L23" i="7" s="1"/>
  <c r="L24" i="7" s="1"/>
  <c r="D660" i="4"/>
  <c r="S23" i="7" s="1"/>
  <c r="S24" i="7" s="1"/>
  <c r="D739" i="4"/>
  <c r="W23" i="7" s="1"/>
  <c r="W24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20" i="7"/>
  <c r="AZ13" i="7"/>
  <c r="AZ10" i="7"/>
  <c r="P20" i="7"/>
  <c r="AW13" i="7"/>
  <c r="AW10" i="7"/>
  <c r="AY10" i="7"/>
  <c r="J20" i="7"/>
  <c r="Q13" i="7"/>
  <c r="Q10" i="7"/>
  <c r="U13" i="7"/>
  <c r="U10" i="7"/>
  <c r="AB13" i="7"/>
  <c r="AB10" i="7"/>
  <c r="AF13" i="7"/>
  <c r="AF10" i="7"/>
  <c r="AJ13" i="7"/>
  <c r="AJ10" i="7"/>
  <c r="AV13" i="7"/>
  <c r="AV10" i="7"/>
  <c r="G365" i="4"/>
  <c r="X419" i="4"/>
  <c r="AA419" i="4" s="1"/>
  <c r="H20" i="7"/>
  <c r="X477" i="4"/>
  <c r="AA477" i="4" s="1"/>
  <c r="L20" i="7"/>
  <c r="T20" i="7"/>
  <c r="AE10" i="7"/>
  <c r="AM10" i="7"/>
  <c r="AX13" i="7"/>
  <c r="N20" i="7"/>
  <c r="Y13" i="7"/>
  <c r="Y10" i="7"/>
  <c r="O13" i="7"/>
  <c r="D20" i="7"/>
  <c r="D19" i="7"/>
  <c r="E19" i="7" s="1"/>
  <c r="F19" i="7" s="1"/>
  <c r="G19" i="7" s="1"/>
  <c r="H19" i="7" s="1"/>
  <c r="I19" i="7" s="1"/>
  <c r="J19" i="7" s="1"/>
  <c r="K19" i="7" s="1"/>
  <c r="L19" i="7" s="1"/>
  <c r="M19" i="7" s="1"/>
  <c r="N19" i="7" s="1"/>
  <c r="O19" i="7" s="1"/>
  <c r="P19" i="7" s="1"/>
  <c r="Q19" i="7" s="1"/>
  <c r="R19" i="7" s="1"/>
  <c r="S19" i="7" s="1"/>
  <c r="T19" i="7" s="1"/>
  <c r="U19" i="7" s="1"/>
  <c r="V19" i="7" s="1"/>
  <c r="W19" i="7" s="1"/>
  <c r="X19" i="7" s="1"/>
  <c r="Y19" i="7" s="1"/>
  <c r="Z19" i="7" s="1"/>
  <c r="AA19" i="7" s="1"/>
  <c r="AB19" i="7" s="1"/>
  <c r="AC19" i="7" s="1"/>
  <c r="AD19" i="7" s="1"/>
  <c r="AE19" i="7" s="1"/>
  <c r="AF19" i="7" s="1"/>
  <c r="AG19" i="7" s="1"/>
  <c r="AH19" i="7" s="1"/>
  <c r="AI19" i="7" s="1"/>
  <c r="AJ19" i="7" s="1"/>
  <c r="AK19" i="7" s="1"/>
  <c r="AL19" i="7" s="1"/>
  <c r="AM19" i="7" s="1"/>
  <c r="AN19" i="7" s="1"/>
  <c r="AO19" i="7" s="1"/>
  <c r="AP19" i="7" s="1"/>
  <c r="AQ19" i="7" s="1"/>
  <c r="AR19" i="7" s="1"/>
  <c r="AS19" i="7" s="1"/>
  <c r="AT19" i="7" s="1"/>
  <c r="AU19" i="7" s="1"/>
  <c r="AV19" i="7" s="1"/>
  <c r="AW19" i="7" s="1"/>
  <c r="AX19" i="7" s="1"/>
  <c r="AY19" i="7" s="1"/>
  <c r="AZ19" i="7" s="1"/>
  <c r="BA19" i="7" s="1"/>
  <c r="H441" i="4"/>
  <c r="X457" i="4"/>
  <c r="AA457" i="4" s="1"/>
  <c r="S10" i="7"/>
  <c r="AQ10" i="7"/>
  <c r="AD13" i="7"/>
  <c r="AL13" i="7"/>
  <c r="R20" i="7"/>
  <c r="I20" i="7"/>
  <c r="T13" i="7"/>
  <c r="T10" i="7"/>
  <c r="X13" i="7"/>
  <c r="X10" i="7"/>
  <c r="AC13" i="7"/>
  <c r="AC10" i="7"/>
  <c r="AN13" i="7"/>
  <c r="AN10" i="7"/>
  <c r="D553" i="4"/>
  <c r="N23" i="7" s="1"/>
  <c r="N24" i="7" s="1"/>
  <c r="W10" i="7"/>
  <c r="AU10" i="7"/>
  <c r="AP13" i="7"/>
  <c r="F20" i="7"/>
  <c r="M20" i="7"/>
  <c r="X20" i="7"/>
  <c r="R126" i="3"/>
  <c r="P126" i="3"/>
  <c r="R50" i="3"/>
  <c r="R52" i="3"/>
  <c r="R69" i="3"/>
  <c r="R71" i="3"/>
  <c r="R81" i="3"/>
  <c r="R83" i="3"/>
  <c r="R97" i="3"/>
  <c r="R99" i="3"/>
  <c r="R107" i="3"/>
  <c r="R115" i="3"/>
  <c r="P115" i="3"/>
  <c r="R123" i="3"/>
  <c r="P123" i="3"/>
  <c r="R151" i="3"/>
  <c r="P151" i="3"/>
  <c r="R129" i="3"/>
  <c r="P129" i="3"/>
  <c r="R152" i="3"/>
  <c r="P152" i="3"/>
  <c r="R150" i="3"/>
  <c r="P150" i="3"/>
  <c r="R159" i="3"/>
  <c r="P159" i="3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3"/>
  <c r="R60" i="3"/>
  <c r="R89" i="3"/>
  <c r="R91" i="3"/>
  <c r="R111" i="3"/>
  <c r="P111" i="3"/>
  <c r="R119" i="3"/>
  <c r="P119" i="3"/>
  <c r="P149" i="3"/>
  <c r="R154" i="3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V1" i="3" l="1"/>
  <c r="C56" i="7"/>
  <c r="C20" i="7"/>
  <c r="H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8" i="7"/>
  <c r="C21" i="7"/>
  <c r="D21" i="7" s="1"/>
  <c r="E21" i="7" s="1"/>
  <c r="F21" i="7" s="1"/>
  <c r="G21" i="7" s="1"/>
  <c r="H21" i="7" s="1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AG21" i="7" s="1"/>
  <c r="AH21" i="7" s="1"/>
  <c r="AI21" i="7" s="1"/>
  <c r="AJ21" i="7" s="1"/>
  <c r="AK21" i="7" s="1"/>
  <c r="AL21" i="7" s="1"/>
  <c r="AM21" i="7" s="1"/>
  <c r="AN21" i="7" s="1"/>
  <c r="AO21" i="7" s="1"/>
  <c r="AP21" i="7" s="1"/>
  <c r="AQ21" i="7" s="1"/>
  <c r="AR21" i="7" s="1"/>
  <c r="AS21" i="7" s="1"/>
  <c r="AT21" i="7" s="1"/>
  <c r="AU21" i="7" s="1"/>
  <c r="AV21" i="7" s="1"/>
  <c r="AW21" i="7" s="1"/>
  <c r="AX21" i="7" s="1"/>
  <c r="AY21" i="7" s="1"/>
  <c r="AZ21" i="7" s="1"/>
  <c r="BA21" i="7" s="1"/>
  <c r="C4" i="7"/>
  <c r="AA226" i="4"/>
  <c r="AB226" i="4"/>
  <c r="G302" i="4"/>
  <c r="I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D419" i="4"/>
  <c r="G23" i="7" s="1"/>
  <c r="G24" i="7" s="1"/>
  <c r="D477" i="4"/>
  <c r="J23" i="7" s="1"/>
  <c r="J24" i="7" s="1"/>
  <c r="D497" i="4"/>
  <c r="K23" i="7" s="1"/>
  <c r="K24" i="7" s="1"/>
  <c r="P3" i="3"/>
  <c r="O30" i="3" s="1"/>
  <c r="D389" i="4"/>
  <c r="E23" i="7" s="1"/>
  <c r="E24" i="7" s="1"/>
  <c r="D441" i="4"/>
  <c r="H23" i="7" s="1"/>
  <c r="H24" i="7" s="1"/>
  <c r="D377" i="4"/>
  <c r="D23" i="7" s="1"/>
  <c r="D24" i="7" s="1"/>
  <c r="D365" i="4"/>
  <c r="C23" i="7" s="1"/>
  <c r="C24" i="7" s="1"/>
  <c r="D532" i="4"/>
  <c r="M23" i="7" s="1"/>
  <c r="M24" i="7" s="1"/>
  <c r="D457" i="4"/>
  <c r="I23" i="7" s="1"/>
  <c r="I24" i="7" s="1"/>
  <c r="D56" i="7" l="1"/>
  <c r="D57" i="7" s="1"/>
  <c r="C57" i="7"/>
  <c r="BB24" i="7"/>
  <c r="O16" i="3"/>
  <c r="O13" i="3"/>
  <c r="O23" i="3"/>
  <c r="O34" i="3"/>
  <c r="O17" i="3"/>
  <c r="O21" i="3"/>
  <c r="O31" i="3"/>
  <c r="O28" i="3"/>
  <c r="O22" i="3"/>
  <c r="O35" i="3"/>
  <c r="U35" i="3" s="1"/>
  <c r="O27" i="3"/>
  <c r="O24" i="3"/>
  <c r="O29" i="3"/>
  <c r="O37" i="3"/>
  <c r="O15" i="3"/>
  <c r="O32" i="3"/>
  <c r="O26" i="3"/>
  <c r="O43" i="3"/>
  <c r="O44" i="3"/>
  <c r="O25" i="3"/>
  <c r="O18" i="3"/>
  <c r="O19" i="3"/>
  <c r="O33" i="3"/>
  <c r="O42" i="3"/>
  <c r="O36" i="3"/>
  <c r="O39" i="3"/>
  <c r="O20" i="3"/>
  <c r="O14" i="3"/>
  <c r="BB23" i="7"/>
  <c r="E56" i="7" l="1"/>
  <c r="N35" i="3"/>
  <c r="U2081" i="3"/>
  <c r="R2081" i="3"/>
  <c r="F56" i="7" l="1"/>
  <c r="E57" i="7"/>
  <c r="P2081" i="3"/>
  <c r="N3" i="3"/>
  <c r="O3" i="3"/>
  <c r="U2255" i="3"/>
  <c r="R2255" i="3"/>
  <c r="R3" i="3" s="1"/>
  <c r="G56" i="7" l="1"/>
  <c r="F57" i="7"/>
  <c r="Q21" i="3"/>
  <c r="Q25" i="3"/>
  <c r="Q19" i="3"/>
  <c r="Q26" i="3"/>
  <c r="Q15" i="3"/>
  <c r="Q43" i="3"/>
  <c r="Q13" i="3"/>
  <c r="Q22" i="3"/>
  <c r="Q20" i="3"/>
  <c r="Q44" i="3"/>
  <c r="Q14" i="3"/>
  <c r="Q42" i="3"/>
  <c r="Q36" i="3"/>
  <c r="Q30" i="3"/>
  <c r="Q18" i="3"/>
  <c r="Q28" i="3"/>
  <c r="Q34" i="3"/>
  <c r="Q33" i="3"/>
  <c r="Q23" i="3"/>
  <c r="Q27" i="3"/>
  <c r="Q16" i="3"/>
  <c r="Q31" i="3"/>
  <c r="Q39" i="3"/>
  <c r="Q29" i="3"/>
  <c r="Q32" i="3"/>
  <c r="Q37" i="3"/>
  <c r="Q24" i="3"/>
  <c r="Q17" i="3"/>
  <c r="P2255" i="3"/>
  <c r="H56" i="7" l="1"/>
  <c r="G57" i="7"/>
  <c r="N33" i="3"/>
  <c r="U33" i="3"/>
  <c r="S33" i="3"/>
  <c r="U17" i="3"/>
  <c r="N17" i="3"/>
  <c r="S17" i="3"/>
  <c r="N29" i="3"/>
  <c r="U29" i="3"/>
  <c r="S29" i="3"/>
  <c r="U27" i="3"/>
  <c r="S27" i="3"/>
  <c r="N27" i="3"/>
  <c r="N28" i="3"/>
  <c r="U28" i="3"/>
  <c r="S28" i="3"/>
  <c r="U42" i="3"/>
  <c r="S42" i="3"/>
  <c r="N42" i="3"/>
  <c r="S22" i="3"/>
  <c r="N22" i="3"/>
  <c r="U22" i="3"/>
  <c r="U26" i="3"/>
  <c r="S26" i="3"/>
  <c r="N26" i="3"/>
  <c r="N31" i="3"/>
  <c r="S31" i="3"/>
  <c r="U31" i="3"/>
  <c r="S24" i="3"/>
  <c r="N24" i="3"/>
  <c r="U24" i="3"/>
  <c r="S39" i="3"/>
  <c r="N39" i="3"/>
  <c r="U39" i="3"/>
  <c r="S23" i="3"/>
  <c r="N23" i="3"/>
  <c r="U23" i="3"/>
  <c r="N18" i="3"/>
  <c r="S18" i="3"/>
  <c r="U18" i="3"/>
  <c r="N14" i="3"/>
  <c r="U14" i="3"/>
  <c r="S14" i="3"/>
  <c r="S13" i="3"/>
  <c r="N13" i="3"/>
  <c r="Q3" i="3"/>
  <c r="U13" i="3"/>
  <c r="S19" i="3"/>
  <c r="N19" i="3"/>
  <c r="U19" i="3"/>
  <c r="U37" i="3"/>
  <c r="N37" i="3"/>
  <c r="S37" i="3"/>
  <c r="S30" i="3"/>
  <c r="U30" i="3"/>
  <c r="N30" i="3"/>
  <c r="S44" i="3"/>
  <c r="U44" i="3"/>
  <c r="N44" i="3"/>
  <c r="S43" i="3"/>
  <c r="N43" i="3"/>
  <c r="U43" i="3"/>
  <c r="N25" i="3"/>
  <c r="U25" i="3"/>
  <c r="S25" i="3"/>
  <c r="N32" i="3"/>
  <c r="S32" i="3"/>
  <c r="U32" i="3"/>
  <c r="N16" i="3"/>
  <c r="U16" i="3"/>
  <c r="S16" i="3"/>
  <c r="N34" i="3"/>
  <c r="S34" i="3"/>
  <c r="U34" i="3"/>
  <c r="S36" i="3"/>
  <c r="N36" i="3"/>
  <c r="U36" i="3"/>
  <c r="S20" i="3"/>
  <c r="N20" i="3"/>
  <c r="U20" i="3"/>
  <c r="U15" i="3"/>
  <c r="S15" i="3"/>
  <c r="N15" i="3"/>
  <c r="N21" i="3"/>
  <c r="S21" i="3"/>
  <c r="U21" i="3"/>
  <c r="I56" i="7" l="1"/>
  <c r="H57" i="7"/>
  <c r="U3" i="3"/>
  <c r="P2434" i="3"/>
  <c r="U2434" i="3"/>
  <c r="R2434" i="3"/>
  <c r="R2491" i="3"/>
  <c r="U2491" i="3"/>
  <c r="P2491" i="3"/>
  <c r="P2869" i="3"/>
  <c r="R2869" i="3"/>
  <c r="O2869" i="3"/>
  <c r="U2869" i="3" s="1"/>
  <c r="U2884" i="3"/>
  <c r="R2884" i="3"/>
  <c r="P2884" i="3"/>
  <c r="P2940" i="3"/>
  <c r="O2940" i="3"/>
  <c r="U2940" i="3" s="1"/>
  <c r="R2940" i="3"/>
  <c r="J56" i="7" l="1"/>
  <c r="I57" i="7"/>
  <c r="K56" i="7" l="1"/>
  <c r="J57" i="7"/>
  <c r="L56" i="7" l="1"/>
  <c r="K57" i="7"/>
  <c r="M56" i="7" l="1"/>
  <c r="L57" i="7"/>
  <c r="N56" i="7" l="1"/>
  <c r="M57" i="7"/>
  <c r="O56" i="7" l="1"/>
  <c r="N57" i="7"/>
  <c r="P56" i="7" l="1"/>
  <c r="O57" i="7"/>
  <c r="Q56" i="7" l="1"/>
  <c r="P57" i="7"/>
  <c r="R56" i="7" l="1"/>
  <c r="Q57" i="7"/>
  <c r="S56" i="7" l="1"/>
  <c r="R57" i="7"/>
  <c r="T56" i="7" l="1"/>
  <c r="S57" i="7"/>
  <c r="U56" i="7" l="1"/>
  <c r="T57" i="7"/>
  <c r="V56" i="7" l="1"/>
  <c r="U57" i="7"/>
  <c r="W56" i="7" l="1"/>
  <c r="V57" i="7"/>
  <c r="X56" i="7" l="1"/>
  <c r="W57" i="7"/>
  <c r="Y56" i="7" l="1"/>
  <c r="X57" i="7"/>
  <c r="Z56" i="7" l="1"/>
  <c r="Y57" i="7"/>
  <c r="AA56" i="7" l="1"/>
  <c r="Z57" i="7"/>
  <c r="AB56" i="7" l="1"/>
  <c r="AA57" i="7"/>
  <c r="AC56" i="7" l="1"/>
  <c r="AB57" i="7"/>
  <c r="AD56" i="7" l="1"/>
  <c r="AC57" i="7"/>
  <c r="AE56" i="7" l="1"/>
  <c r="AD57" i="7"/>
  <c r="AF56" i="7" l="1"/>
  <c r="AE57" i="7"/>
  <c r="AG56" i="7" l="1"/>
  <c r="AF57" i="7"/>
  <c r="AH56" i="7" l="1"/>
  <c r="AG57" i="7"/>
  <c r="AI56" i="7" l="1"/>
  <c r="AH57" i="7"/>
  <c r="AJ56" i="7" l="1"/>
  <c r="AI57" i="7"/>
  <c r="AK56" i="7" l="1"/>
  <c r="AJ57" i="7"/>
  <c r="AL56" i="7" l="1"/>
  <c r="AK57" i="7"/>
  <c r="AM56" i="7" l="1"/>
  <c r="AL57" i="7"/>
  <c r="AN56" i="7" l="1"/>
  <c r="AM57" i="7"/>
  <c r="AO56" i="7" l="1"/>
  <c r="AN57" i="7"/>
  <c r="AP56" i="7" l="1"/>
  <c r="AO57" i="7"/>
  <c r="AQ56" i="7" l="1"/>
  <c r="AP57" i="7"/>
  <c r="AR56" i="7" l="1"/>
  <c r="AQ57" i="7"/>
  <c r="AS56" i="7" l="1"/>
  <c r="AR57" i="7"/>
  <c r="AT56" i="7" l="1"/>
  <c r="AS57" i="7"/>
  <c r="AU56" i="7" l="1"/>
  <c r="AT57" i="7"/>
  <c r="AV56" i="7" l="1"/>
  <c r="AU57" i="7"/>
  <c r="AW56" i="7" l="1"/>
  <c r="AV57" i="7"/>
  <c r="AX56" i="7" l="1"/>
  <c r="AW57" i="7"/>
  <c r="AY56" i="7" l="1"/>
  <c r="AX57" i="7"/>
  <c r="AZ56" i="7" l="1"/>
  <c r="AY57" i="7"/>
  <c r="BA56" i="7" l="1"/>
  <c r="BA57" i="7" s="1"/>
  <c r="AZ57" i="7"/>
  <c r="R3186" i="3"/>
  <c r="P318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  <author>Roy</author>
    <author>Remko Roes</author>
    <author>Sandra</author>
  </authors>
  <commentList>
    <comment ref="W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 shapeId="0" xr:uid="{00000000-0006-0000-0000-00000A000000}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 shapeId="0" xr:uid="{00000000-0006-0000-00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 shapeId="0" xr:uid="{00000000-0006-0000-0000-00000C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B1144" authorId="1" shapeId="0" xr:uid="{00000000-0006-0000-00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Verkoopbedrag is incl meerwerk  16.388 + 1750 meerwerk
= 18.138</t>
        </r>
      </text>
    </comment>
    <comment ref="V1188" authorId="1" shapeId="0" xr:uid="{00000000-0006-0000-0000-00000E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11" authorId="1" shapeId="0" xr:uid="{00000000-0006-0000-00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was Reklamatie
vlek in spouw - ruit is niet terug gekomen
</t>
        </r>
      </text>
    </comment>
    <comment ref="L1351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O1354" authorId="1" shapeId="0" xr:uid="{00000000-0006-0000-00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Roy:
incl servicekosten € 242,70 VDA</t>
        </r>
      </text>
    </comment>
    <comment ref="L1382" authorId="1" shapeId="0" xr:uid="{00000000-0006-0000-0000-000012000000}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Geen factuur van Arcabo ontvangen.
Geeschatte montage deur vervangen op Texel = Eur 700
Deur EUR 350
</t>
        </r>
      </text>
    </comment>
    <comment ref="L1488" authorId="1" shapeId="0" xr:uid="{00000000-0006-0000-0000-00001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B1528" authorId="1" shapeId="0" xr:uid="{00000000-0006-0000-0000-00001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Volgens mijn gegevens foutieve bestelling van maat daardoor 3 nnieuwe kozijnen geproduceerd</t>
        </r>
      </text>
    </comment>
    <comment ref="L1569" authorId="1" shapeId="0" xr:uid="{00000000-0006-0000-0000-00001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order bedrag
In order geen roeden verwerkt, was wel besteld
afspraak: Kuro glas en Duocar montage van 3x glas met roeden
</t>
        </r>
      </text>
    </comment>
    <comment ref="L1580" authorId="1" shapeId="0" xr:uid="{00000000-0006-0000-0000-00001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
reklamatie, zonder kosten is glas herleverd</t>
        </r>
      </text>
    </comment>
    <comment ref="L1590" authorId="1" shapeId="0" xr:uid="{00000000-0006-0000-0000-00001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glas en vr besteld, prijs is gewijzigd in order 2017278
</t>
        </r>
      </text>
    </comment>
    <comment ref="B1685" authorId="1" shapeId="0" xr:uid="{00000000-0006-0000-0000-00001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gemaakt na overleg met klant info RS bij RU/SW niet bekend</t>
        </r>
      </text>
    </comment>
    <comment ref="B1812" authorId="1" shapeId="0" xr:uid="{00000000-0006-0000-0000-00001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 kosten delen 50/50
</t>
        </r>
      </text>
    </comment>
    <comment ref="B1835" authorId="1" shapeId="0" xr:uid="{00000000-0006-0000-0000-00001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verkoopberdrag verkeerde invoer RS</t>
        </r>
      </text>
    </comment>
    <comment ref="B1842" authorId="1" shapeId="0" xr:uid="{00000000-0006-0000-0000-00001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Materiaalkosten erg groot ivm anti-splinterfolie 
</t>
        </r>
      </text>
    </comment>
    <comment ref="B1910" authorId="1" shapeId="0" xr:uid="{00000000-0006-0000-0000-00001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geenv acc arcabo</t>
        </r>
      </text>
    </comment>
    <comment ref="B1918" authorId="1" shapeId="0" xr:uid="{00000000-0006-0000-0000-00001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19" authorId="1" shapeId="0" xr:uid="{00000000-0006-0000-0000-00001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0" authorId="1" shapeId="0" xr:uid="{00000000-0006-0000-0000-00001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1" authorId="1" shapeId="0" xr:uid="{00000000-0006-0000-0000-00002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2" authorId="1" shapeId="0" xr:uid="{00000000-0006-0000-0000-00002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3" authorId="1" shapeId="0" xr:uid="{00000000-0006-0000-0000-00002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5" authorId="1" shapeId="0" xr:uid="{00000000-0006-0000-0000-00002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26" authorId="1" shapeId="0" xr:uid="{00000000-0006-0000-0000-00002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32" authorId="1" shapeId="0" xr:uid="{00000000-0006-0000-0000-00002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 kosten door rondboog en roeden</t>
        </r>
      </text>
    </comment>
    <comment ref="B1936" authorId="1" shapeId="0" xr:uid="{00000000-0006-0000-0000-00002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B1937" authorId="1" shapeId="0" xr:uid="{00000000-0006-0000-0000-00002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A1955" authorId="1" shapeId="0" xr:uid="{00000000-0006-0000-0000-00002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anti splinterfolie op glas daarom materiaal hoger</t>
        </r>
      </text>
    </comment>
    <comment ref="B1970" authorId="1" shapeId="0" xr:uid="{00000000-0006-0000-0000-00002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levering maart 2018
</t>
        </r>
      </text>
    </comment>
    <comment ref="B1973" authorId="1" shapeId="0" xr:uid="{00000000-0006-0000-0000-00002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74" authorId="1" shapeId="0" xr:uid="{00000000-0006-0000-0000-00002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81" authorId="1" shapeId="0" xr:uid="{00000000-0006-0000-0000-00002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van € 750,- excl btw ivm verkeerde erkerkozijn.
Z-profiel gemaakt iplv T-pr
Eur 2555,20 is incl credit 750,-</t>
        </r>
      </text>
    </comment>
    <comment ref="B2003" authorId="1" shapeId="0" xr:uid="{00000000-0006-0000-0000-00002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4" authorId="1" shapeId="0" xr:uid="{00000000-0006-0000-0000-00002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5" authorId="1" shapeId="0" xr:uid="{00000000-0006-0000-0000-00002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53" authorId="1" shapeId="0" xr:uid="{00000000-0006-0000-0000-00003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fout wvb verkeerdre maat bevestigd</t>
        </r>
      </text>
    </comment>
    <comment ref="B2081" authorId="1" shapeId="0" xr:uid="{00000000-0006-0000-0000-00003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KS inkoop rondbogen 3x</t>
        </r>
      </text>
    </comment>
    <comment ref="B2086" authorId="1" shapeId="0" xr:uid="{00000000-0006-0000-0000-00003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7" authorId="1" shapeId="0" xr:uid="{00000000-0006-0000-0000-00003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8" authorId="1" shapeId="0" xr:uid="{00000000-0006-0000-0000-00003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A2113" authorId="1" shapeId="0" xr:uid="{00000000-0006-0000-0000-00003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Project 2017835 Duinzand meerwerk verrekenen</t>
        </r>
      </text>
    </comment>
    <comment ref="B2281" authorId="1" shapeId="0" xr:uid="{00000000-0006-0000-0000-00003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meegenomen in meerwerk overzicht Maat
2017835 Nieuwvliet
</t>
        </r>
      </text>
    </comment>
    <comment ref="A2353" authorId="1" shapeId="0" xr:uid="{00000000-0006-0000-0000-00003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Sponsor door Kuro verkoop EUR 3731.04</t>
        </r>
      </text>
    </comment>
    <comment ref="B2353" authorId="1" shapeId="0" xr:uid="{00000000-0006-0000-0000-00003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verkoopfactuur
zijn verkoopkostenKuro ivm sponsering Maat</t>
        </r>
      </text>
    </comment>
    <comment ref="B2359" authorId="1" shapeId="0" xr:uid="{00000000-0006-0000-0000-00003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alleen rondboog kozijn geen prod </t>
        </r>
      </text>
    </comment>
    <comment ref="A2440" authorId="1" shapeId="0" xr:uid="{00000000-0006-0000-0000-00003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order geannuleerd - is 20108423 geworden
</t>
        </r>
      </text>
    </comment>
    <comment ref="B2544" authorId="1" shapeId="0" xr:uid="{00000000-0006-0000-0000-00003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
</t>
        </r>
      </text>
    </comment>
    <comment ref="B2692" authorId="1" shapeId="0" xr:uid="{00000000-0006-0000-0000-00003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nieuwe sluistand d22</t>
        </r>
      </text>
    </comment>
    <comment ref="B2981" authorId="1" shapeId="0" xr:uid="{00000000-0006-0000-0000-00003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order DEMO
3740.16
</t>
        </r>
        <r>
          <rPr>
            <u/>
            <sz val="9"/>
            <color indexed="81"/>
            <rFont val="Tahoma"/>
            <family val="2"/>
          </rPr>
          <t>280.14  - de boer</t>
        </r>
        <r>
          <rPr>
            <sz val="9"/>
            <color indexed="81"/>
            <rFont val="Tahoma"/>
            <family val="2"/>
          </rPr>
          <t xml:space="preserve">
3460.12 ex totaal</t>
        </r>
      </text>
    </comment>
    <comment ref="B3031" authorId="1" shapeId="0" xr:uid="{00000000-0006-0000-0000-00003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
fout Kuro verkeerde hoogte maat 
</t>
        </r>
      </text>
    </comment>
    <comment ref="L3032" authorId="1" shapeId="0" xr:uid="{00000000-0006-0000-0000-00003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385 transportkosten
</t>
        </r>
      </text>
    </comment>
    <comment ref="B3068" authorId="1" shapeId="0" xr:uid="{00000000-0006-0000-0000-00004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afspraak50/50%
€270,- -50%</t>
        </r>
      </text>
    </comment>
    <comment ref="B3088" authorId="1" shapeId="0" xr:uid="{00000000-0006-0000-0000-00004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was verkeerd ingevoerde order uit 2017</t>
        </r>
      </text>
    </comment>
    <comment ref="B3105" authorId="1" shapeId="0" xr:uid="{00000000-0006-0000-0000-00004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maatfout Roy</t>
        </r>
      </text>
    </comment>
    <comment ref="A3187" authorId="1" shapeId="0" xr:uid="{00000000-0006-0000-0000-00004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bedrag.
Fout Wvb maatfout</t>
        </r>
      </text>
    </comment>
    <comment ref="B3235" authorId="1" shapeId="0" xr:uid="{00000000-0006-0000-0000-00004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2018840 bokbreuk ook meegerekend.was 19-12 al bij MAAT geleverd, dus te laat</t>
        </r>
      </text>
    </comment>
    <comment ref="B3273" authorId="1" shapeId="0" xr:uid="{00000000-0006-0000-0000-00004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fout maatvoering Roy
</t>
        </r>
      </text>
    </comment>
    <comment ref="B3308" authorId="1" shapeId="0" xr:uid="{00000000-0006-0000-0000-00004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Roy maatvoering</t>
        </r>
      </text>
    </comment>
    <comment ref="B3389" authorId="1" shapeId="0" xr:uid="{00000000-0006-0000-0000-00004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afspraak 1 nieuw voordeur kozijn, Maat monteerd</t>
        </r>
      </text>
    </comment>
    <comment ref="B3390" authorId="1" shapeId="0" xr:uid="{00000000-0006-0000-0000-00004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kromme deur</t>
        </r>
      </text>
    </comment>
    <comment ref="B3395" authorId="3" shapeId="0" xr:uid="{00000000-0006-0000-0000-000049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verkeerd besteld nu nog een keer besteld en niet facturerenbesteld</t>
        </r>
      </text>
    </comment>
    <comment ref="B3448" authorId="3" shapeId="0" xr:uid="{00000000-0006-0000-0000-00004A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niet factureren gaan ze zelf inbouwen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</authors>
  <commentList>
    <comment ref="AB1" authorId="0" shapeId="0" xr:uid="{372AE813-25D9-48E3-AEAF-A17ED42698C7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Roy</author>
    <author>Sander</author>
    <author>Remko Roes</author>
    <author>Sandra</author>
  </authors>
  <commentList>
    <comment ref="Z6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Z7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Z115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F123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Z16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D416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Z441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U1418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D1475" authorId="2" shapeId="0" xr:uid="{00000000-0006-0000-0200-000009000000}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K1480" authorId="0" shapeId="0" xr:uid="{00000000-0006-0000-0200-00000A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D1964" authorId="0" shapeId="0" xr:uid="{00000000-0006-0000-02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Y2205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J225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N2319" authorId="1" shapeId="0" xr:uid="{00000000-0006-0000-0200-00000E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sz val="9"/>
            <color indexed="81"/>
            <rFont val="Tahoma"/>
            <family val="2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23-6 wordt pr geleverd
</t>
        </r>
      </text>
    </comment>
    <comment ref="J2355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1x ruit fout bevestigd
11-7 naleveren scheuten
</t>
        </r>
      </text>
    </comment>
    <comment ref="J2833" authorId="3" shapeId="0" xr:uid="{00000000-0006-0000-0200-000010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16-11 bij evers binnen</t>
        </r>
      </text>
    </comment>
    <comment ref="T4617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kleine elementen gereed</t>
        </r>
      </text>
    </comment>
    <comment ref="T4641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muv 2x schuifdeur ivm nabestelling profielen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</authors>
  <commentList>
    <comment ref="B4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<sst xmlns="http://schemas.openxmlformats.org/spreadsheetml/2006/main" count="46874" uniqueCount="7316">
  <si>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</si>
  <si>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</si>
  <si>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</si>
  <si>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</si>
  <si>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</si>
  <si>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</si>
  <si>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</si>
  <si>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</si>
  <si>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</si>
  <si>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inkoopwaarde mata + uren</t>
  </si>
  <si>
    <t>inkoop mata</t>
  </si>
  <si>
    <t>uren</t>
  </si>
  <si>
    <t>Totaal telling</t>
  </si>
  <si>
    <t>nog te maken kosten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</si>
  <si>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</si>
  <si>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</si>
  <si>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</si>
  <si>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</si>
  <si>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</si>
  <si>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</si>
  <si>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</si>
  <si>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</si>
  <si>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</si>
  <si>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</si>
  <si>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</si>
  <si>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</si>
  <si>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</si>
  <si>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</si>
  <si>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</si>
  <si>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</si>
  <si>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</si>
  <si>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</si>
  <si>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</si>
  <si>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</si>
  <si>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</si>
  <si>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</si>
  <si>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</si>
  <si>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</si>
  <si>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</si>
  <si>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</si>
  <si>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</si>
  <si>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</si>
  <si>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</si>
  <si>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</si>
  <si>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</si>
  <si>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</si>
  <si>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</si>
  <si>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</si>
  <si>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</si>
  <si>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</si>
  <si>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</si>
  <si>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</si>
  <si>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</si>
  <si>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Opmerking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</si>
  <si>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</si>
  <si>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</si>
  <si>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</si>
  <si>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</si>
  <si>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</si>
  <si>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</si>
  <si>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</si>
  <si>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</si>
  <si>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</si>
  <si>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</si>
  <si>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</si>
  <si>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</si>
  <si>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</si>
  <si>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</si>
  <si>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</si>
  <si>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</si>
  <si>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</si>
  <si>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</si>
  <si>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</si>
  <si>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</si>
  <si>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</si>
  <si>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</si>
  <si>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</si>
  <si>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</si>
  <si>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</si>
  <si>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</si>
  <si>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</si>
  <si>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</si>
  <si>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</si>
  <si>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</si>
  <si>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</si>
  <si>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</si>
  <si>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</si>
  <si>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</si>
  <si>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</si>
  <si>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</si>
  <si>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</si>
  <si>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</si>
  <si>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</si>
  <si>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</si>
  <si>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</si>
  <si>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</si>
  <si>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</si>
  <si>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</si>
  <si>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</si>
  <si>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</si>
  <si>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</si>
  <si>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</si>
  <si>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</si>
  <si>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</si>
  <si>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</si>
  <si>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</si>
  <si>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</si>
  <si>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</si>
  <si>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</si>
  <si>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</si>
  <si>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</si>
  <si>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</si>
  <si>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</si>
  <si>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</si>
  <si>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512015 t/m 512415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</si>
  <si>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</si>
  <si>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</si>
  <si>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</si>
  <si>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</si>
  <si>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</si>
  <si>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</si>
  <si>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</si>
  <si>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</si>
  <si>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</si>
  <si>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</si>
  <si>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</si>
  <si>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</si>
  <si>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</si>
  <si>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</si>
  <si>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</si>
  <si>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</si>
  <si>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</si>
  <si>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</si>
  <si>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</si>
  <si>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</si>
  <si>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</si>
  <si>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</si>
  <si>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</si>
  <si>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</si>
  <si>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</si>
  <si>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</si>
  <si>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</si>
  <si>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</si>
  <si>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</si>
  <si>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</si>
  <si>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</si>
  <si>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</si>
  <si>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</si>
  <si>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</si>
  <si>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</si>
  <si>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</si>
  <si>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</si>
  <si>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</si>
  <si>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</si>
  <si>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</si>
  <si>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</si>
  <si>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</si>
  <si>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</si>
  <si>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</si>
  <si>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</si>
  <si>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</si>
  <si>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</si>
  <si>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</si>
  <si>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</si>
  <si>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</si>
  <si>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</si>
  <si>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</si>
  <si>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519515-002</t>
  </si>
  <si>
    <t>519615-001</t>
  </si>
  <si>
    <t>492015 glas merk A801</t>
  </si>
  <si>
    <t>2014005/2</t>
  </si>
  <si>
    <t>2014005/3</t>
  </si>
  <si>
    <t>494215 glasruit A018</t>
  </si>
  <si>
    <t>Flevohome</t>
  </si>
  <si>
    <t>Service Hengelhoef glas A023 en scharnieren 498615</t>
  </si>
  <si>
    <t>Sander 29-5 Klemlijsten montage Arcabo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</si>
  <si>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</si>
  <si>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</si>
  <si>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</si>
  <si>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</si>
  <si>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</si>
  <si>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</si>
  <si>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</si>
  <si>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</si>
  <si>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</si>
  <si>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</si>
  <si>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</si>
  <si>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</si>
  <si>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</si>
  <si>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</si>
  <si>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</si>
  <si>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</si>
  <si>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</si>
  <si>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</si>
  <si>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</si>
  <si>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</si>
  <si>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</si>
  <si>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</si>
  <si>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</si>
  <si>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</si>
  <si>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</si>
  <si>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</si>
  <si>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</si>
  <si>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</si>
  <si>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</si>
  <si>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</si>
  <si>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</si>
  <si>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</si>
  <si>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</si>
  <si>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</si>
  <si>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</si>
  <si>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</si>
  <si>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</si>
  <si>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</si>
  <si>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</si>
  <si>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</si>
  <si>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</si>
  <si>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</si>
  <si>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</si>
  <si>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</si>
  <si>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</si>
  <si>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</si>
  <si>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</si>
  <si>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</si>
  <si>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</si>
  <si>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</si>
  <si>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</si>
  <si>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</si>
  <si>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</si>
  <si>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</si>
  <si>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</si>
  <si>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</si>
  <si>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</si>
  <si>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Kraaikamp</t>
  </si>
  <si>
    <t>Alwin vrij maandag 13 juli</t>
  </si>
  <si>
    <t>Roosters worden 29-6 geleverd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</si>
  <si>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</si>
  <si>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</si>
  <si>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</si>
  <si>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</si>
  <si>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</si>
  <si>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</si>
  <si>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</si>
  <si>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</si>
  <si>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</si>
  <si>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</si>
  <si>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</si>
  <si>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</si>
  <si>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</si>
  <si>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</si>
  <si>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</si>
  <si>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</si>
  <si>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</si>
  <si>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</si>
  <si>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</si>
  <si>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</si>
  <si>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</si>
  <si>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</si>
  <si>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</si>
  <si>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</si>
  <si>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</si>
  <si>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</si>
  <si>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</si>
  <si>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</si>
  <si>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</si>
  <si>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</si>
  <si>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</si>
  <si>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</si>
  <si>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</si>
  <si>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</si>
  <si>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</si>
  <si>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</si>
  <si>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</si>
  <si>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Piet Kolen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</si>
  <si>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</si>
  <si>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</si>
  <si>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</si>
  <si>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</si>
  <si>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</si>
  <si>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</si>
  <si>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</si>
  <si>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</si>
  <si>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</si>
  <si>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</si>
  <si>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</si>
  <si>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</si>
  <si>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</si>
  <si>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</si>
  <si>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</si>
  <si>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</si>
  <si>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</si>
  <si>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</si>
  <si>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</si>
  <si>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</si>
  <si>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</si>
  <si>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</si>
  <si>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</si>
  <si>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</si>
  <si>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</si>
  <si>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</si>
  <si>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</si>
  <si>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</si>
  <si>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</si>
  <si>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</si>
  <si>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</si>
  <si>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</si>
  <si>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</si>
  <si>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</si>
  <si>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</si>
  <si>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</si>
  <si>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</si>
  <si>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</si>
  <si>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</si>
  <si>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</si>
  <si>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</si>
  <si>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</si>
  <si>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</si>
  <si>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</si>
  <si>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</si>
  <si>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</si>
  <si>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</si>
  <si>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</si>
  <si>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</si>
  <si>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</si>
  <si>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</si>
  <si>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</si>
  <si>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</si>
  <si>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</si>
  <si>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</si>
  <si>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</si>
  <si>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</si>
  <si>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</si>
  <si>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</si>
  <si>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</si>
  <si>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</si>
  <si>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</si>
  <si>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</si>
  <si>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</si>
  <si>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</si>
  <si>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</si>
  <si>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</si>
  <si>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</si>
  <si>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</si>
  <si>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</si>
  <si>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</si>
  <si>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</si>
  <si>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</si>
  <si>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V201509-028</t>
  </si>
  <si>
    <t>537015-001</t>
  </si>
  <si>
    <t>Mucon Lichtenvoorde</t>
  </si>
  <si>
    <t>Afhalen</t>
  </si>
  <si>
    <t>Door Mucon</t>
  </si>
  <si>
    <t>Maat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</si>
  <si>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</si>
  <si>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</si>
  <si>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</si>
  <si>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</si>
  <si>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</si>
  <si>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</si>
  <si>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</si>
  <si>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</si>
  <si>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</si>
  <si>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</si>
  <si>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</si>
  <si>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</si>
  <si>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</si>
  <si>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</si>
  <si>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</si>
  <si>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</si>
  <si>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</si>
  <si>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</si>
  <si>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</si>
  <si>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</si>
  <si>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</si>
  <si>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</si>
  <si>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</si>
  <si>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</si>
  <si>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</si>
  <si>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</si>
  <si>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</si>
  <si>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</si>
  <si>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</si>
  <si>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</si>
  <si>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</si>
  <si>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</si>
  <si>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</si>
  <si>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</si>
  <si>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</si>
  <si>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</si>
  <si>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</si>
  <si>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</si>
  <si>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</si>
  <si>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</si>
  <si>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</si>
  <si>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</si>
  <si>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</si>
  <si>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</si>
  <si>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</si>
  <si>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</si>
  <si>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</si>
  <si>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</si>
  <si>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</si>
  <si>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</si>
  <si>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</si>
  <si>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</si>
  <si>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</si>
  <si>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</si>
  <si>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</si>
  <si>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</si>
  <si>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</si>
  <si>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</si>
  <si>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</si>
  <si>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</si>
  <si>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</si>
  <si>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</si>
  <si>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</si>
  <si>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</si>
  <si>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</si>
  <si>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</si>
  <si>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</si>
  <si>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</si>
  <si>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</si>
  <si>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</si>
  <si>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</si>
  <si>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</si>
  <si>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</si>
  <si>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</si>
  <si>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</si>
  <si>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</si>
  <si>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</si>
  <si>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</si>
  <si>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</si>
  <si>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</si>
  <si>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</si>
  <si>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</si>
  <si>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</si>
  <si>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</si>
  <si>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</si>
  <si>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</si>
  <si>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</si>
  <si>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</si>
  <si>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</si>
  <si>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</si>
  <si>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</si>
  <si>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</si>
  <si>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</si>
  <si>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</si>
  <si>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</si>
  <si>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</si>
  <si>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</si>
  <si>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</si>
  <si>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</si>
  <si>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</si>
  <si>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</si>
  <si>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</si>
  <si>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</si>
  <si>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</si>
  <si>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</si>
  <si>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</si>
  <si>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</si>
  <si>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</si>
  <si>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</si>
  <si>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</si>
  <si>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</si>
  <si>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</si>
  <si>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</si>
  <si>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</si>
  <si>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</si>
  <si>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</si>
  <si>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De Bergjes</t>
  </si>
  <si>
    <t>\</t>
  </si>
  <si>
    <t>Diamant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</si>
  <si>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</si>
  <si>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</si>
  <si>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</si>
  <si>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</si>
  <si>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</si>
  <si>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</si>
  <si>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</si>
  <si>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</si>
  <si>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</si>
  <si>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</si>
  <si>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</si>
  <si>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</si>
  <si>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</si>
  <si>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</si>
  <si>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</si>
  <si>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</si>
  <si>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</si>
  <si>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</si>
  <si>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</si>
  <si>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</si>
  <si>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</si>
  <si>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</si>
  <si>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</si>
  <si>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</si>
  <si>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</si>
  <si>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</si>
  <si>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</si>
  <si>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</si>
  <si>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</si>
  <si>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</si>
  <si>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</si>
  <si>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</si>
  <si>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</si>
  <si>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</si>
  <si>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</si>
  <si>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</si>
  <si>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</si>
  <si>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</si>
  <si>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</si>
  <si>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</si>
  <si>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</si>
  <si>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</si>
  <si>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</si>
  <si>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</si>
  <si>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</si>
  <si>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</si>
  <si>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</si>
  <si>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</si>
  <si>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</si>
  <si>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</si>
  <si>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</si>
  <si>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</si>
  <si>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</si>
  <si>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</si>
  <si>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</si>
  <si>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</si>
  <si>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</si>
  <si>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</si>
  <si>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</si>
  <si>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</si>
  <si>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</si>
  <si>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</si>
  <si>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</si>
  <si>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</si>
  <si>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</si>
  <si>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</si>
  <si>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</si>
  <si>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</si>
  <si>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</si>
  <si>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</si>
  <si>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</si>
  <si>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</si>
  <si>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</si>
  <si>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</si>
  <si>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</si>
  <si>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</si>
  <si>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</si>
  <si>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</si>
  <si>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</si>
  <si>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</si>
  <si>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</si>
  <si>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</si>
  <si>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</si>
  <si>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</si>
  <si>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</si>
  <si>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</si>
  <si>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</si>
  <si>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</si>
  <si>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</si>
  <si>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</si>
  <si>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</si>
  <si>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</si>
  <si>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</si>
  <si>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</si>
  <si>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</si>
  <si>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</si>
  <si>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</si>
  <si>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</si>
  <si>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</si>
  <si>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</si>
  <si>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</si>
  <si>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</si>
  <si>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</si>
  <si>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</si>
  <si>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</si>
  <si>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</si>
  <si>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</si>
  <si>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</si>
  <si>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</si>
  <si>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</si>
  <si>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</si>
  <si>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</si>
  <si>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</si>
  <si>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</si>
  <si>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</si>
  <si>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</si>
  <si>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</si>
  <si>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</si>
  <si>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</si>
  <si>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</si>
  <si>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</si>
  <si>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</si>
  <si>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</si>
  <si>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</si>
  <si>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</si>
  <si>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</si>
  <si>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</si>
  <si>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</si>
  <si>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</si>
  <si>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</si>
  <si>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</si>
  <si>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</si>
  <si>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</si>
  <si>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</si>
  <si>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</si>
  <si>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</si>
  <si>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</si>
  <si>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</si>
  <si>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</si>
  <si>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</si>
  <si>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</si>
  <si>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</si>
  <si>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</si>
  <si>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</si>
  <si>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</si>
  <si>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</si>
  <si>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</si>
  <si>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</si>
  <si>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</si>
  <si>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</si>
  <si>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</si>
  <si>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</si>
  <si>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</si>
  <si>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</si>
  <si>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</si>
  <si>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</si>
  <si>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</si>
  <si>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</si>
  <si>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</si>
  <si>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</si>
  <si>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</si>
  <si>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</si>
  <si>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</si>
  <si>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</si>
  <si>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</si>
  <si>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</si>
  <si>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</si>
  <si>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</si>
  <si>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</si>
  <si>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</si>
  <si>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</si>
  <si>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</si>
  <si>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</si>
  <si>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</si>
  <si>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</si>
  <si>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</si>
  <si>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</si>
  <si>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</si>
  <si>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</si>
  <si>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</si>
  <si>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</si>
  <si>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</si>
  <si>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</si>
  <si>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</si>
  <si>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</si>
  <si>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</si>
  <si>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</si>
  <si>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</si>
  <si>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</si>
  <si>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</si>
  <si>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</si>
  <si>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</si>
  <si>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</si>
  <si>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</si>
  <si>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</si>
  <si>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</si>
  <si>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</si>
  <si>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</si>
  <si>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</si>
  <si>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</si>
  <si>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</si>
  <si>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</si>
  <si>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</si>
  <si>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</si>
  <si>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</si>
  <si>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</si>
  <si>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</si>
  <si>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</si>
  <si>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</si>
  <si>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</si>
  <si>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</si>
  <si>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</si>
  <si>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</si>
  <si>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</si>
  <si>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</si>
  <si>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</si>
  <si>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</si>
  <si>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</si>
  <si>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</si>
  <si>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</si>
  <si>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</si>
  <si>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</si>
  <si>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</si>
  <si>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</si>
  <si>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</si>
  <si>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</si>
  <si>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</si>
  <si>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</si>
  <si>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</si>
  <si>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</si>
  <si>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</si>
  <si>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</si>
  <si>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</si>
  <si>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</si>
  <si>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</si>
  <si>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</si>
  <si>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</si>
  <si>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</si>
  <si>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</si>
  <si>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</si>
  <si>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</si>
  <si>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</si>
  <si>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</si>
  <si>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</si>
  <si>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</si>
  <si>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</si>
  <si>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</si>
  <si>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</si>
  <si>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</si>
  <si>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</si>
  <si>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</si>
  <si>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</si>
  <si>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</si>
  <si>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</si>
  <si>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</si>
  <si>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</si>
  <si>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</si>
  <si>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</si>
  <si>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</si>
  <si>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</si>
  <si>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</si>
  <si>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</si>
  <si>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</si>
  <si>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</si>
  <si>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</si>
  <si>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</si>
  <si>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</si>
  <si>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</si>
  <si>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</si>
  <si>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</si>
  <si>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</si>
  <si>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</si>
  <si>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</si>
  <si>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</si>
  <si>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</si>
  <si>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</si>
  <si>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</si>
  <si>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</si>
  <si>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</si>
  <si>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</si>
  <si>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</si>
  <si>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</si>
  <si>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</si>
  <si>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</si>
  <si>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</si>
  <si>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</si>
  <si>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</si>
  <si>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</si>
  <si>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</si>
  <si>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</si>
  <si>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</si>
  <si>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</si>
  <si>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</si>
  <si>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</si>
  <si>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</si>
  <si>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</si>
  <si>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</si>
  <si>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</si>
  <si>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</si>
  <si>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</si>
  <si>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</si>
  <si>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</si>
  <si>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</si>
  <si>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</si>
  <si>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</si>
  <si>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</si>
  <si>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</si>
  <si>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</si>
  <si>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</si>
  <si>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</si>
  <si>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</si>
  <si>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</si>
  <si>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</si>
  <si>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</si>
  <si>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</si>
  <si>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</si>
  <si>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</si>
  <si>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</si>
  <si>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</si>
  <si>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</si>
  <si>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</si>
  <si>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</si>
  <si>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</si>
  <si>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</si>
  <si>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</si>
  <si>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</si>
  <si>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</si>
  <si>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</si>
  <si>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</si>
  <si>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</si>
  <si>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</si>
  <si>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</si>
  <si>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</si>
  <si>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</si>
  <si>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</si>
  <si>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</si>
  <si>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</si>
  <si>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</si>
  <si>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</si>
  <si>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</si>
  <si>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</si>
  <si>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</si>
  <si>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</si>
  <si>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</si>
  <si>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</si>
  <si>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</si>
  <si>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</si>
  <si>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</si>
  <si>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</si>
  <si>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</si>
  <si>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</si>
  <si>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</si>
  <si>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</si>
  <si>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</si>
  <si>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</si>
  <si>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</si>
  <si>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</si>
  <si>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</si>
  <si>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</si>
  <si>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</si>
  <si>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</si>
  <si>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</si>
  <si>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</si>
  <si>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</si>
  <si>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</si>
  <si>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</si>
  <si>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</si>
  <si>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</si>
  <si>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</si>
  <si>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</si>
  <si>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</si>
  <si>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</si>
  <si>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</si>
  <si>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</si>
  <si>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</si>
  <si>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</si>
  <si>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</si>
  <si>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</si>
  <si>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</si>
  <si>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</si>
  <si>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</si>
  <si>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</si>
  <si>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</si>
  <si>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</si>
  <si>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</si>
  <si>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</si>
  <si>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</si>
  <si>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</si>
  <si>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</si>
  <si>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</si>
  <si>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</si>
  <si>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</si>
  <si>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</si>
  <si>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</si>
  <si>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</si>
  <si>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</si>
  <si>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</si>
  <si>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</si>
  <si>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</si>
  <si>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</si>
  <si>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</si>
  <si>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</si>
  <si>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</si>
  <si>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</si>
  <si>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</si>
  <si>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</si>
  <si>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</si>
  <si>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</si>
  <si>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</si>
  <si>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</si>
  <si>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</si>
  <si>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</si>
  <si>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</si>
  <si>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</si>
  <si>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</si>
  <si>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</si>
  <si>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</si>
  <si>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</si>
  <si>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</si>
  <si>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</si>
  <si>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</si>
  <si>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</si>
  <si>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</si>
  <si>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</si>
  <si>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</si>
  <si>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</si>
  <si>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</si>
  <si>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</si>
  <si>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</si>
  <si>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</si>
  <si>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</si>
  <si>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</si>
  <si>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</si>
  <si>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</si>
  <si>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</si>
  <si>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</si>
  <si>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</si>
  <si>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</si>
  <si>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</si>
  <si>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</si>
  <si>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</si>
  <si>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</si>
  <si>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</si>
  <si>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</si>
  <si>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</si>
  <si>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</si>
  <si>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</si>
  <si>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</si>
  <si>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</si>
  <si>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</si>
  <si>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</si>
  <si>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</si>
  <si>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</si>
  <si>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</si>
  <si>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</si>
  <si>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</si>
  <si>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</si>
  <si>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</si>
  <si>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</si>
  <si>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</si>
  <si>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</si>
  <si>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t>Naam</t>
  </si>
  <si>
    <t>Peter Verbeten</t>
  </si>
  <si>
    <t>Bennie Hoegen</t>
  </si>
  <si>
    <t>Jan Visser</t>
  </si>
  <si>
    <t>Jochem Eenink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</si>
  <si>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</si>
  <si>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</si>
  <si>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</si>
  <si>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</si>
  <si>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</si>
  <si>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</si>
  <si>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</si>
  <si>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</si>
  <si>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</si>
  <si>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</si>
  <si>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</si>
  <si>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</si>
  <si>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</si>
  <si>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</si>
  <si>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</si>
  <si>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</si>
  <si>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</si>
  <si>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</si>
  <si>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</si>
  <si>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</si>
  <si>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</si>
  <si>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</si>
  <si>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</si>
  <si>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</si>
  <si>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</si>
  <si>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</si>
  <si>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</si>
  <si>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</si>
  <si>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</si>
  <si>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</si>
  <si>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</si>
  <si>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</si>
  <si>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</si>
  <si>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</si>
  <si>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</si>
  <si>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</si>
  <si>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</si>
  <si>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</si>
  <si>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</si>
  <si>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</si>
  <si>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</si>
  <si>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</si>
  <si>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</si>
  <si>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</si>
  <si>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</si>
  <si>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</si>
  <si>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</si>
  <si>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</si>
  <si>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</si>
  <si>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</si>
  <si>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</si>
  <si>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</si>
  <si>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</si>
  <si>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</si>
  <si>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</si>
  <si>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</si>
  <si>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</si>
  <si>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</si>
  <si>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</si>
  <si>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</si>
  <si>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</si>
  <si>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</si>
  <si>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</si>
  <si>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</si>
  <si>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</si>
  <si>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</si>
  <si>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</si>
  <si>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</si>
  <si>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</si>
  <si>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</si>
  <si>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</si>
  <si>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</si>
  <si>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</si>
  <si>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</si>
  <si>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</si>
  <si>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</si>
  <si>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</si>
  <si>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</si>
  <si>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</si>
  <si>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</si>
  <si>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</si>
  <si>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</si>
  <si>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</si>
  <si>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</si>
  <si>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</si>
  <si>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</si>
  <si>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</si>
  <si>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</si>
  <si>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</si>
  <si>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</si>
  <si>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</si>
  <si>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</si>
  <si>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</si>
  <si>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</si>
  <si>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</si>
  <si>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</si>
  <si>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</si>
  <si>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</si>
  <si>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</si>
  <si>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</si>
  <si>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</si>
  <si>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</si>
  <si>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</si>
  <si>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</si>
  <si>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</si>
  <si>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</si>
  <si>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</si>
  <si>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</si>
  <si>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</si>
  <si>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</si>
  <si>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</si>
  <si>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</si>
  <si>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</si>
  <si>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</si>
  <si>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</si>
  <si>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</si>
  <si>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</si>
  <si>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</si>
  <si>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</si>
  <si>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</si>
  <si>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</si>
  <si>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</si>
  <si>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</si>
  <si>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</si>
  <si>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</si>
  <si>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</si>
  <si>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</si>
  <si>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</si>
  <si>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</si>
  <si>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</si>
  <si>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</si>
  <si>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</si>
  <si>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</si>
  <si>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</si>
  <si>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</si>
  <si>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</si>
  <si>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</si>
  <si>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</si>
  <si>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</si>
  <si>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</si>
  <si>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P</t>
  </si>
  <si>
    <t>Nieuwleusen en Harskamp</t>
  </si>
  <si>
    <t>Roggel combinatie rit</t>
  </si>
  <si>
    <t>Cars overlijden oma 27 mei</t>
  </si>
  <si>
    <t>Wesley Ziek vanaf 23 mei</t>
  </si>
  <si>
    <t>Vincent 26 augustus vrij</t>
  </si>
  <si>
    <t>Becks</t>
  </si>
  <si>
    <t>Modest</t>
  </si>
  <si>
    <t>Franco</t>
  </si>
  <si>
    <t>Luiken MSC-064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</si>
  <si>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</si>
  <si>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</si>
  <si>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</si>
  <si>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</si>
  <si>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</si>
  <si>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</si>
  <si>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</si>
  <si>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</si>
  <si>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</si>
  <si>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</si>
  <si>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</si>
  <si>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</si>
  <si>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</si>
  <si>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</si>
  <si>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</si>
  <si>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</si>
  <si>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</si>
  <si>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</si>
  <si>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</si>
  <si>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</si>
  <si>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</si>
  <si>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</si>
  <si>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</si>
  <si>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</si>
  <si>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</si>
  <si>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</si>
  <si>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</si>
  <si>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</si>
  <si>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</si>
  <si>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</si>
  <si>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</si>
  <si>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</si>
  <si>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</si>
  <si>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</si>
  <si>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</si>
  <si>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</si>
  <si>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</si>
  <si>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</si>
  <si>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</si>
  <si>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</si>
  <si>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</si>
  <si>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</si>
  <si>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</si>
  <si>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</si>
  <si>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</si>
  <si>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</si>
  <si>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</si>
  <si>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</si>
  <si>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</si>
  <si>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</si>
  <si>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</si>
  <si>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</si>
  <si>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</si>
  <si>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</si>
  <si>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</si>
  <si>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</si>
  <si>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</si>
  <si>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</si>
  <si>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</si>
  <si>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</si>
  <si>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</si>
  <si>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</si>
  <si>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</si>
  <si>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</si>
  <si>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</si>
  <si>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</si>
  <si>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</si>
  <si>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</si>
  <si>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</si>
  <si>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</si>
  <si>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</si>
  <si>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</si>
  <si>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</si>
  <si>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</si>
  <si>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</si>
  <si>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</si>
  <si>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</si>
  <si>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</si>
  <si>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</si>
  <si>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</si>
  <si>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</si>
  <si>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</si>
  <si>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</si>
  <si>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</si>
  <si>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</si>
  <si>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</si>
  <si>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</si>
  <si>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</si>
  <si>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</si>
  <si>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</si>
  <si>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</si>
  <si>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</si>
  <si>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</si>
  <si>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</si>
  <si>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</si>
  <si>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</si>
  <si>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</si>
  <si>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</si>
  <si>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</si>
  <si>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</si>
  <si>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</si>
  <si>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</si>
  <si>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</si>
  <si>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</si>
  <si>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</si>
  <si>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</si>
  <si>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</si>
  <si>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</si>
  <si>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</si>
  <si>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</si>
  <si>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</si>
  <si>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</si>
  <si>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</si>
  <si>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</si>
  <si>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</si>
  <si>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</si>
  <si>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</si>
  <si>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</si>
  <si>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</si>
  <si>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</si>
  <si>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</si>
  <si>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</si>
  <si>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</si>
  <si>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</si>
  <si>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</si>
  <si>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</si>
  <si>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</si>
  <si>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</si>
  <si>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</si>
  <si>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</si>
  <si>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</si>
  <si>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</si>
  <si>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</si>
  <si>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</si>
  <si>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</si>
  <si>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</si>
  <si>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</si>
  <si>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</si>
  <si>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</si>
  <si>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</si>
  <si>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</si>
  <si>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</si>
  <si>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</si>
  <si>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</si>
  <si>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</si>
  <si>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</si>
  <si>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</si>
  <si>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</si>
  <si>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</si>
  <si>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</si>
  <si>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</si>
  <si>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t>KS Biegetechnik 8/7</t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</si>
  <si>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</si>
  <si>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</si>
  <si>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</si>
  <si>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</si>
  <si>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</si>
  <si>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</si>
  <si>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</si>
  <si>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</si>
  <si>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</si>
  <si>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</si>
  <si>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</si>
  <si>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</si>
  <si>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</si>
  <si>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</si>
  <si>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</si>
  <si>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</si>
  <si>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</si>
  <si>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</si>
  <si>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</si>
  <si>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</si>
  <si>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</si>
  <si>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</si>
  <si>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</si>
  <si>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</si>
  <si>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</si>
  <si>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</si>
  <si>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</si>
  <si>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</si>
  <si>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</si>
  <si>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</si>
  <si>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</si>
  <si>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</si>
  <si>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</si>
  <si>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</si>
  <si>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</si>
  <si>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</si>
  <si>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</si>
  <si>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</si>
  <si>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</si>
  <si>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</si>
  <si>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</si>
  <si>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</si>
  <si>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</si>
  <si>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</si>
  <si>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</si>
  <si>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</si>
  <si>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</si>
  <si>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</si>
  <si>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</si>
  <si>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</si>
  <si>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</si>
  <si>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</si>
  <si>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</si>
  <si>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</si>
  <si>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</si>
  <si>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</si>
  <si>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</si>
  <si>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</si>
  <si>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</si>
  <si>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</si>
  <si>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</si>
  <si>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</si>
  <si>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</si>
  <si>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</si>
  <si>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</si>
  <si>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</si>
  <si>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</si>
  <si>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</si>
  <si>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</si>
  <si>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</si>
  <si>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</si>
  <si>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</si>
  <si>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</si>
  <si>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</si>
  <si>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</si>
  <si>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</si>
  <si>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</si>
  <si>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</si>
  <si>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</si>
  <si>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</si>
  <si>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</si>
  <si>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</si>
  <si>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</si>
  <si>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</si>
  <si>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</si>
  <si>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</si>
  <si>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</si>
  <si>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</si>
  <si>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</si>
  <si>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</si>
  <si>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</si>
  <si>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</si>
  <si>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</si>
  <si>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</si>
  <si>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</si>
  <si>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</si>
  <si>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t>JAN VISSER GLAS OPHALEN RICKERT DONDERDAG</t>
  </si>
  <si>
    <t>JAN VISSER DEKLIJSTEN OPHALEN TIFA</t>
  </si>
  <si>
    <t>Abram</t>
  </si>
  <si>
    <t>Lakstiften 5x wit 9016 en 5x antracit 7016</t>
  </si>
  <si>
    <t>Verdiepingslodge Z114 herlevering</t>
  </si>
  <si>
    <t>wit</t>
  </si>
  <si>
    <t>46x rolluikkruk blank 099KH</t>
  </si>
  <si>
    <t xml:space="preserve">581116 - A006 </t>
  </si>
  <si>
    <t>week 35 chalet op transport (vergeten te bestellen)</t>
  </si>
  <si>
    <t>2016342E</t>
  </si>
  <si>
    <t>2016260-582416 1x ruit breuk CM30 246 x 2094 gelaagd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</si>
  <si>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</si>
  <si>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</si>
  <si>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</si>
  <si>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</si>
  <si>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</si>
  <si>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</si>
  <si>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</si>
  <si>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</si>
  <si>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</si>
  <si>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</si>
  <si>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</si>
  <si>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</si>
  <si>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</si>
  <si>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</si>
  <si>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</si>
  <si>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</si>
  <si>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</si>
  <si>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</si>
  <si>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</si>
  <si>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</si>
  <si>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</si>
  <si>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</si>
  <si>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</si>
  <si>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</si>
  <si>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</si>
  <si>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</si>
  <si>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</si>
  <si>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</si>
  <si>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</si>
  <si>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</si>
  <si>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</si>
  <si>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</si>
  <si>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</si>
  <si>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</si>
  <si>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</si>
  <si>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</si>
  <si>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</si>
  <si>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</si>
  <si>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</si>
  <si>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</si>
  <si>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</si>
  <si>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</si>
  <si>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</si>
  <si>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</si>
  <si>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</si>
  <si>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</si>
  <si>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</si>
  <si>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</si>
  <si>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</si>
  <si>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</si>
  <si>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</si>
  <si>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</si>
  <si>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</si>
  <si>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</si>
  <si>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</si>
  <si>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</si>
  <si>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</si>
  <si>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</si>
  <si>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</si>
  <si>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</si>
  <si>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</si>
  <si>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</si>
  <si>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</si>
  <si>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</si>
  <si>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</si>
  <si>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</si>
  <si>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</si>
  <si>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</si>
  <si>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</si>
  <si>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</si>
  <si>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</si>
  <si>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</si>
  <si>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</si>
  <si>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</si>
  <si>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</si>
  <si>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</si>
  <si>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</si>
  <si>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</si>
  <si>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</si>
  <si>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</si>
  <si>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</si>
  <si>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</si>
  <si>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</si>
  <si>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</si>
  <si>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</si>
  <si>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</si>
  <si>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</si>
  <si>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</si>
  <si>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</si>
  <si>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</si>
  <si>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</si>
  <si>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</si>
  <si>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</si>
  <si>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</si>
  <si>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</si>
  <si>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</si>
  <si>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</si>
  <si>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</si>
  <si>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</si>
  <si>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</si>
  <si>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</si>
  <si>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</si>
  <si>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</si>
  <si>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</si>
  <si>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</si>
  <si>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</si>
  <si>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</si>
  <si>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</si>
  <si>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</si>
  <si>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</si>
  <si>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</si>
  <si>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</si>
  <si>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</si>
  <si>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</si>
  <si>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</si>
  <si>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</si>
  <si>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</si>
  <si>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</si>
  <si>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</si>
  <si>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</si>
  <si>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</si>
  <si>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</si>
  <si>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</si>
  <si>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</si>
  <si>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</si>
  <si>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</si>
  <si>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</si>
  <si>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</si>
  <si>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</si>
  <si>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</si>
  <si>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</si>
  <si>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</si>
  <si>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</si>
  <si>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</si>
  <si>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</si>
  <si>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</si>
  <si>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</si>
  <si>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</si>
  <si>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</si>
  <si>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</si>
  <si>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</si>
  <si>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</si>
  <si>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</si>
  <si>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</si>
  <si>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</si>
  <si>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</si>
  <si>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</si>
  <si>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</si>
  <si>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</si>
  <si>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</si>
  <si>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</si>
  <si>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</si>
  <si>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</si>
  <si>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</si>
  <si>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</si>
  <si>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</si>
  <si>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</si>
  <si>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</si>
  <si>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</si>
  <si>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</si>
  <si>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</si>
  <si>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</si>
  <si>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</si>
  <si>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</si>
  <si>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</si>
  <si>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</si>
  <si>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</si>
  <si>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</si>
  <si>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</si>
  <si>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</si>
  <si>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</si>
  <si>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</si>
  <si>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</si>
  <si>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</si>
  <si>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</si>
  <si>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</si>
  <si>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</si>
  <si>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</si>
  <si>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</si>
  <si>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</si>
  <si>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</si>
  <si>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</si>
  <si>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</si>
  <si>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</si>
  <si>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</si>
  <si>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</si>
  <si>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</si>
  <si>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</si>
  <si>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</si>
  <si>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</si>
  <si>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</si>
  <si>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</si>
  <si>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</si>
  <si>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</si>
  <si>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</si>
  <si>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</si>
  <si>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</si>
  <si>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</si>
  <si>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</si>
  <si>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</si>
  <si>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</si>
  <si>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</si>
  <si>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</si>
  <si>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</si>
  <si>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</si>
  <si>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</si>
  <si>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</si>
  <si>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</si>
  <si>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</si>
  <si>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</si>
  <si>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</si>
  <si>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</si>
  <si>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</si>
  <si>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</si>
  <si>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</si>
  <si>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</si>
  <si>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</si>
  <si>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</si>
  <si>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</si>
  <si>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</si>
  <si>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</si>
  <si>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</si>
  <si>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</si>
  <si>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</si>
  <si>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</si>
  <si>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</si>
  <si>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</si>
  <si>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</si>
  <si>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</si>
  <si>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</si>
  <si>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</si>
  <si>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</si>
  <si>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</si>
  <si>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</si>
  <si>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</si>
  <si>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</si>
  <si>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</si>
  <si>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</si>
  <si>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</si>
  <si>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</si>
  <si>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</si>
  <si>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</si>
  <si>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</si>
  <si>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</si>
  <si>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</si>
  <si>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</si>
  <si>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</si>
  <si>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</si>
  <si>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</si>
  <si>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</si>
  <si>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</si>
  <si>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</si>
  <si>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</si>
  <si>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</si>
  <si>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</si>
  <si>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</si>
  <si>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</si>
  <si>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</si>
  <si>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</si>
  <si>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</si>
  <si>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</si>
  <si>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</si>
  <si>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</si>
  <si>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</si>
  <si>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</si>
  <si>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</si>
  <si>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</si>
  <si>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</si>
  <si>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</si>
  <si>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</si>
  <si>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</si>
  <si>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</si>
  <si>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</si>
  <si>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</si>
  <si>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</si>
  <si>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</si>
  <si>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</si>
  <si>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</si>
  <si>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</si>
  <si>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</si>
  <si>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</si>
  <si>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</si>
  <si>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</si>
  <si>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</si>
  <si>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</si>
  <si>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</si>
  <si>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</si>
  <si>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</si>
  <si>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</si>
  <si>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</si>
  <si>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</si>
  <si>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</si>
  <si>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</si>
  <si>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</si>
  <si>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</si>
  <si>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</si>
  <si>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</si>
  <si>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</si>
  <si>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</si>
  <si>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</si>
  <si>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</si>
  <si>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</si>
  <si>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</si>
  <si>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</si>
  <si>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</si>
  <si>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</si>
  <si>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</si>
  <si>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</si>
  <si>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</si>
  <si>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</si>
  <si>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</si>
  <si>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</si>
  <si>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</si>
  <si>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</si>
  <si>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</si>
  <si>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</si>
  <si>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</si>
  <si>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</si>
  <si>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</si>
  <si>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</si>
  <si>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</si>
  <si>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</si>
  <si>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</si>
  <si>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</si>
  <si>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</si>
  <si>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</si>
  <si>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</si>
  <si>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</si>
  <si>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</si>
  <si>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</si>
  <si>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</si>
  <si>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</si>
  <si>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</si>
  <si>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</si>
  <si>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</si>
  <si>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</si>
  <si>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</si>
  <si>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</si>
  <si>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</si>
  <si>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</si>
  <si>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</si>
  <si>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</si>
  <si>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</si>
  <si>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</si>
  <si>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</si>
  <si>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</si>
  <si>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</si>
  <si>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</si>
  <si>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</si>
  <si>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</si>
  <si>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</si>
  <si>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</si>
  <si>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</si>
  <si>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</si>
  <si>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</si>
  <si>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</si>
  <si>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</si>
  <si>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</si>
  <si>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</si>
  <si>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</si>
  <si>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</si>
  <si>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</si>
  <si>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</si>
  <si>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</si>
  <si>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</si>
  <si>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</si>
  <si>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</si>
  <si>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</si>
  <si>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</si>
  <si>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</si>
  <si>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</si>
  <si>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</si>
  <si>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</si>
  <si>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</si>
  <si>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</si>
  <si>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</si>
  <si>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</si>
  <si>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</si>
  <si>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</si>
  <si>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</si>
  <si>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</si>
  <si>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</si>
  <si>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</si>
  <si>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</si>
  <si>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</si>
  <si>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</si>
  <si>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</si>
  <si>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</si>
  <si>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</si>
  <si>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</si>
  <si>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</si>
  <si>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</si>
  <si>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</si>
  <si>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</si>
  <si>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</si>
  <si>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</si>
  <si>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</si>
  <si>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</si>
  <si>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</si>
  <si>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</si>
  <si>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</si>
  <si>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</si>
  <si>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</si>
  <si>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</si>
  <si>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</si>
  <si>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</si>
  <si>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</si>
  <si>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</si>
  <si>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</si>
  <si>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</si>
  <si>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</si>
  <si>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</si>
  <si>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</si>
  <si>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</si>
  <si>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</si>
  <si>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</si>
  <si>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</si>
  <si>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</si>
  <si>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</si>
  <si>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</si>
  <si>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</si>
  <si>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</si>
  <si>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</si>
  <si>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</si>
  <si>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</si>
  <si>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</si>
  <si>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</si>
  <si>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</si>
  <si>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</si>
  <si>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</si>
  <si>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</si>
  <si>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</si>
  <si>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</si>
  <si>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</si>
  <si>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</si>
  <si>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</si>
  <si>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</si>
  <si>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</si>
  <si>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</si>
  <si>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</si>
  <si>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</si>
  <si>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</si>
  <si>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</si>
  <si>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</si>
  <si>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</si>
  <si>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</si>
  <si>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</si>
  <si>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</si>
  <si>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</si>
  <si>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</si>
  <si>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</si>
  <si>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</si>
  <si>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</si>
  <si>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</si>
  <si>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</si>
  <si>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</si>
  <si>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</si>
  <si>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</si>
  <si>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</si>
  <si>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</si>
  <si>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</si>
  <si>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</si>
  <si>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</si>
  <si>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</si>
  <si>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</si>
  <si>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</si>
  <si>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</si>
  <si>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</si>
  <si>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</si>
  <si>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</si>
  <si>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</si>
  <si>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</si>
  <si>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</si>
  <si>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</si>
  <si>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</si>
  <si>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</si>
  <si>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</si>
  <si>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</si>
  <si>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</si>
  <si>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</si>
  <si>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</si>
  <si>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</si>
  <si>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</si>
  <si>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</si>
  <si>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</si>
  <si>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</si>
  <si>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</si>
  <si>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</si>
  <si>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</si>
  <si>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</si>
  <si>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</si>
  <si>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</si>
  <si>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</si>
  <si>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</si>
  <si>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</si>
  <si>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</si>
  <si>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</si>
  <si>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</si>
  <si>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</si>
  <si>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</si>
  <si>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</si>
  <si>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</si>
  <si>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</si>
  <si>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</si>
  <si>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</si>
  <si>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</si>
  <si>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</si>
  <si>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</si>
  <si>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</si>
  <si>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</si>
  <si>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</si>
  <si>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</si>
  <si>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</si>
  <si>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</si>
  <si>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</si>
  <si>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</si>
  <si>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</si>
  <si>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</si>
  <si>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</si>
  <si>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</si>
  <si>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</si>
  <si>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</si>
  <si>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</si>
  <si>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</si>
  <si>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KSO</t>
  </si>
  <si>
    <t>Enschede</t>
  </si>
  <si>
    <t>Twee kozijnen</t>
  </si>
  <si>
    <t>Ronald</t>
  </si>
  <si>
    <t>Schuifpui</t>
  </si>
  <si>
    <t>Driedelig kozijn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</si>
  <si>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</si>
  <si>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</si>
  <si>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</si>
  <si>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</si>
  <si>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</si>
  <si>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</si>
  <si>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</si>
  <si>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</si>
  <si>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</si>
  <si>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</si>
  <si>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</si>
  <si>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</si>
  <si>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</si>
  <si>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</si>
  <si>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</si>
  <si>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</si>
  <si>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</si>
  <si>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</si>
  <si>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</si>
  <si>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</si>
  <si>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</si>
  <si>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</si>
  <si>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</si>
  <si>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</si>
  <si>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</si>
  <si>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</si>
  <si>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</si>
  <si>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</si>
  <si>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</si>
  <si>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</si>
  <si>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</si>
  <si>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</si>
  <si>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</si>
  <si>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</si>
  <si>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</si>
  <si>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</si>
  <si>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</si>
  <si>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</si>
  <si>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</si>
  <si>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</si>
  <si>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</si>
  <si>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</si>
  <si>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</si>
  <si>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</si>
  <si>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</si>
  <si>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</si>
  <si>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</si>
  <si>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</si>
  <si>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</si>
  <si>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</si>
  <si>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</si>
  <si>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</si>
  <si>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</si>
  <si>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</si>
  <si>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</si>
  <si>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</si>
  <si>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</si>
  <si>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</si>
  <si>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</si>
  <si>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</si>
  <si>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</si>
  <si>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</si>
  <si>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</si>
  <si>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</si>
  <si>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</si>
  <si>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</si>
  <si>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</si>
  <si>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</si>
  <si>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</si>
  <si>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</si>
  <si>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</si>
  <si>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</si>
  <si>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</si>
  <si>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</si>
  <si>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</si>
  <si>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</si>
  <si>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</si>
  <si>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</si>
  <si>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</si>
  <si>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laden en lossen bosman</t>
  </si>
  <si>
    <t>had met roedes moeten zijn(met roede op order).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</si>
  <si>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</si>
  <si>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</si>
  <si>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</si>
  <si>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</si>
  <si>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</si>
  <si>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</si>
  <si>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</si>
  <si>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</si>
  <si>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</si>
  <si>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</si>
  <si>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</si>
  <si>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</si>
  <si>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</si>
  <si>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</si>
  <si>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</si>
  <si>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</si>
  <si>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</si>
  <si>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</si>
  <si>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Verkroost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</si>
  <si>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</si>
  <si>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</si>
  <si>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</si>
  <si>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</si>
  <si>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</si>
  <si>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</si>
  <si>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</si>
  <si>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</si>
  <si>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</si>
  <si>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</si>
  <si>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</si>
  <si>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</si>
  <si>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</si>
  <si>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</si>
  <si>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</si>
  <si>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</si>
  <si>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</si>
  <si>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</si>
  <si>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</si>
  <si>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</si>
  <si>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</si>
  <si>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</si>
  <si>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</si>
  <si>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</si>
  <si>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</si>
  <si>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</si>
  <si>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</si>
  <si>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</si>
  <si>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</si>
  <si>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</si>
  <si>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</si>
  <si>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</si>
  <si>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</si>
  <si>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</si>
  <si>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</si>
  <si>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</si>
  <si>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</si>
  <si>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</si>
  <si>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</si>
  <si>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</si>
  <si>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</si>
  <si>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</si>
  <si>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</si>
  <si>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</si>
  <si>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</si>
  <si>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</si>
  <si>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</si>
  <si>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</si>
  <si>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</si>
  <si>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</si>
  <si>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</si>
  <si>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</si>
  <si>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</si>
  <si>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</si>
  <si>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</si>
  <si>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</si>
  <si>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</si>
  <si>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</si>
  <si>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</si>
  <si>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</si>
  <si>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</si>
  <si>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</si>
  <si>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</si>
  <si>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</si>
  <si>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</si>
  <si>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</si>
  <si>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</si>
  <si>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</si>
  <si>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</si>
  <si>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</si>
  <si>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</si>
  <si>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</si>
  <si>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</si>
  <si>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</si>
  <si>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</si>
  <si>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</si>
  <si>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</si>
  <si>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</si>
  <si>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598016 Glas 677x 680</t>
  </si>
  <si>
    <t>Nieuwleusen incl klok en Heerenveen</t>
  </si>
  <si>
    <t>Extra raam</t>
  </si>
  <si>
    <t>MSC-082 Nalevering AWL120</t>
  </si>
  <si>
    <t>587716 extra ruit met roeden</t>
  </si>
  <si>
    <t>slijtdorpels 40x3 mm 3 lengtes a 6m1 stuks aluminium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</si>
  <si>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</si>
  <si>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</si>
  <si>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</si>
  <si>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</si>
  <si>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</si>
  <si>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</si>
  <si>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</si>
  <si>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</si>
  <si>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</si>
  <si>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</si>
  <si>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</si>
  <si>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</si>
  <si>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</si>
  <si>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</si>
  <si>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</si>
  <si>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</si>
  <si>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</si>
  <si>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</si>
  <si>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</si>
  <si>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</si>
  <si>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</si>
  <si>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</si>
  <si>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</si>
  <si>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</si>
  <si>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</si>
  <si>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</si>
  <si>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</si>
  <si>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</si>
  <si>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</si>
  <si>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</si>
  <si>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</si>
  <si>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</si>
  <si>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</si>
  <si>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</si>
  <si>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</si>
  <si>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</si>
  <si>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</si>
  <si>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</si>
  <si>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</si>
  <si>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</si>
  <si>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</si>
  <si>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</si>
  <si>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</si>
  <si>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</si>
  <si>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</si>
  <si>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</si>
  <si>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</si>
  <si>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</si>
  <si>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</si>
  <si>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</si>
  <si>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</si>
  <si>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</si>
  <si>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</si>
  <si>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</si>
  <si>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</si>
  <si>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</si>
  <si>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</si>
  <si>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</si>
  <si>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</si>
  <si>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</si>
  <si>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618717 tm 619417</t>
  </si>
  <si>
    <t>Roosters V Buren</t>
  </si>
  <si>
    <t>(2 ruiten reeds mee)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</si>
  <si>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</si>
  <si>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</si>
  <si>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</si>
  <si>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</si>
  <si>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</si>
  <si>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</si>
  <si>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</si>
  <si>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</si>
  <si>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</si>
  <si>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</si>
  <si>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</si>
  <si>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</si>
  <si>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</si>
  <si>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Transport 5 orders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</si>
  <si>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</si>
  <si>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</si>
  <si>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</si>
  <si>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</si>
  <si>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</si>
  <si>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</si>
  <si>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</si>
  <si>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</si>
  <si>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</si>
  <si>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</si>
  <si>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</si>
  <si>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</si>
  <si>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</si>
  <si>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</si>
  <si>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</si>
  <si>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</si>
  <si>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</si>
  <si>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</si>
  <si>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</si>
  <si>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</si>
  <si>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</si>
  <si>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</si>
  <si>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</si>
  <si>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</si>
  <si>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</si>
  <si>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</si>
  <si>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</si>
  <si>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</si>
  <si>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</si>
  <si>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</si>
  <si>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</si>
  <si>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</si>
  <si>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</si>
  <si>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</si>
  <si>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</si>
  <si>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</si>
  <si>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</si>
  <si>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</si>
  <si>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</si>
  <si>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</si>
  <si>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</si>
  <si>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</si>
  <si>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</si>
  <si>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</si>
  <si>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</si>
  <si>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</si>
  <si>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</si>
  <si>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</si>
  <si>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</si>
  <si>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</si>
  <si>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</si>
  <si>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</si>
  <si>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</si>
  <si>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</si>
  <si>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</si>
  <si>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</si>
  <si>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</si>
  <si>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</si>
  <si>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</si>
  <si>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</si>
  <si>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</si>
  <si>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</si>
  <si>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</si>
  <si>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</si>
  <si>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</si>
  <si>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</si>
  <si>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</si>
  <si>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</si>
  <si>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</si>
  <si>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</si>
  <si>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</si>
  <si>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</si>
  <si>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</si>
  <si>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</si>
  <si>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</si>
  <si>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</si>
  <si>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</si>
  <si>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</si>
  <si>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</si>
  <si>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</si>
  <si>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</si>
  <si>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</si>
  <si>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</si>
  <si>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</si>
  <si>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</si>
  <si>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</si>
  <si>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</si>
  <si>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</si>
  <si>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</si>
  <si>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</si>
  <si>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</si>
  <si>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</si>
  <si>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</si>
  <si>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</si>
  <si>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</si>
  <si>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</si>
  <si>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</si>
  <si>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</si>
  <si>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</si>
  <si>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</si>
  <si>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</si>
  <si>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</si>
  <si>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</si>
  <si>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</si>
  <si>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</si>
  <si>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</si>
  <si>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</si>
  <si>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</si>
  <si>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</si>
  <si>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</si>
  <si>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</si>
  <si>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</si>
  <si>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</si>
  <si>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</si>
  <si>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</si>
  <si>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</si>
  <si>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</si>
  <si>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</si>
  <si>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</si>
  <si>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</si>
  <si>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</si>
  <si>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</si>
  <si>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</si>
  <si>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</si>
  <si>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</si>
  <si>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</si>
  <si>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</si>
  <si>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</si>
  <si>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</si>
  <si>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</si>
  <si>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</si>
  <si>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</si>
  <si>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</si>
  <si>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</si>
  <si>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</si>
  <si>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</si>
  <si>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</si>
  <si>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</si>
  <si>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</si>
  <si>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</si>
  <si>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</si>
  <si>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</si>
  <si>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</si>
  <si>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</si>
  <si>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</si>
  <si>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</si>
  <si>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</si>
  <si>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</si>
  <si>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</si>
  <si>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</si>
  <si>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</si>
  <si>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</si>
  <si>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</si>
  <si>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</si>
  <si>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</si>
  <si>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</si>
  <si>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</si>
  <si>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</si>
  <si>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</si>
  <si>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</si>
  <si>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</si>
  <si>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</si>
  <si>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</si>
  <si>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</si>
  <si>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</si>
  <si>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</si>
  <si>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</si>
  <si>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</si>
  <si>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</si>
  <si>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</si>
  <si>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</si>
  <si>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</si>
  <si>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</si>
  <si>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</si>
  <si>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Vijf kozijnen</t>
  </si>
  <si>
    <t>transport Etten,Nieuwleusen( klok)</t>
  </si>
  <si>
    <t>klemlijst, v14 profiel</t>
  </si>
  <si>
    <t xml:space="preserve">beschadigd, 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</si>
  <si>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</si>
  <si>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</si>
  <si>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</si>
  <si>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</si>
  <si>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</si>
  <si>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</si>
  <si>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</si>
  <si>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</si>
  <si>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</si>
  <si>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</si>
  <si>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</si>
  <si>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</si>
  <si>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</si>
  <si>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</si>
  <si>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</si>
  <si>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</si>
  <si>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</si>
  <si>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</si>
  <si>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</si>
  <si>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</si>
  <si>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</si>
  <si>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</si>
  <si>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</si>
  <si>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</si>
  <si>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</si>
  <si>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</si>
  <si>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</si>
  <si>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</si>
  <si>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</si>
  <si>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</si>
  <si>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</si>
  <si>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</si>
  <si>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</si>
  <si>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</si>
  <si>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</si>
  <si>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</si>
  <si>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</si>
  <si>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</si>
  <si>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</si>
  <si>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</si>
  <si>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</si>
  <si>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</si>
  <si>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</si>
  <si>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</si>
  <si>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2017059V</t>
  </si>
  <si>
    <t>624717 Schuur</t>
  </si>
  <si>
    <t>Gewijzigd naar Hveen</t>
  </si>
  <si>
    <t>597017 glas 929x 2057</t>
  </si>
  <si>
    <t>598516 glas 450x 994 satinato</t>
  </si>
  <si>
    <t>glas 734x 1693</t>
  </si>
  <si>
    <t>wk5</t>
  </si>
  <si>
    <t>564417 tm 564818</t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</si>
  <si>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</si>
  <si>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</si>
  <si>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</si>
  <si>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</si>
  <si>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</si>
  <si>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</si>
  <si>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</si>
  <si>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</si>
  <si>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</si>
  <si>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</si>
  <si>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</si>
  <si>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</si>
  <si>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</si>
  <si>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</si>
  <si>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</si>
  <si>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Awl 120 5x 2060mm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</si>
  <si>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</si>
  <si>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</si>
  <si>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</si>
  <si>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</si>
  <si>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</si>
  <si>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</si>
  <si>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</si>
  <si>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</si>
  <si>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</si>
  <si>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</si>
  <si>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</si>
  <si>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</si>
  <si>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</si>
  <si>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</si>
  <si>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</si>
  <si>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</si>
  <si>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</si>
  <si>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</si>
  <si>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</si>
  <si>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</si>
  <si>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</si>
  <si>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</si>
  <si>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</si>
  <si>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</si>
  <si>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2017018V</t>
  </si>
  <si>
    <t>Breedenbroek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</si>
  <si>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</si>
  <si>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</si>
  <si>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</si>
  <si>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</si>
  <si>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</si>
  <si>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</si>
  <si>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</si>
  <si>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</si>
  <si>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</si>
  <si>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</si>
  <si>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</si>
  <si>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</si>
  <si>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15 febr uiterlijk</t>
  </si>
  <si>
    <t>glas 10-2 Semco</t>
  </si>
  <si>
    <t>Meerwerk 615317 wijziging ARC1958 GVR naar ARC1356 GVR</t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</si>
  <si>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</si>
  <si>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</si>
  <si>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</si>
  <si>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</si>
  <si>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</si>
  <si>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</si>
  <si>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</si>
  <si>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</si>
  <si>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</si>
  <si>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</si>
  <si>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</si>
  <si>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</si>
  <si>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</si>
  <si>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</si>
  <si>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</si>
  <si>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</si>
  <si>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</si>
  <si>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</si>
  <si>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</si>
  <si>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</si>
  <si>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</si>
  <si>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</si>
  <si>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</si>
  <si>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</si>
  <si>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</si>
  <si>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</si>
  <si>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</si>
  <si>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</si>
  <si>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</si>
  <si>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</si>
  <si>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</si>
  <si>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</si>
  <si>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</si>
  <si>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</si>
  <si>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</si>
  <si>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</si>
  <si>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</si>
  <si>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</si>
  <si>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</si>
  <si>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</si>
  <si>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</si>
  <si>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</si>
  <si>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</si>
  <si>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</si>
  <si>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</si>
  <si>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</si>
  <si>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</si>
  <si>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</si>
  <si>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</si>
  <si>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</si>
  <si>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</si>
  <si>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</si>
  <si>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</si>
  <si>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</si>
  <si>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</si>
  <si>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</si>
  <si>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</si>
  <si>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</si>
  <si>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</si>
  <si>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</si>
  <si>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</si>
  <si>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</si>
  <si>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</si>
  <si>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</si>
  <si>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</si>
  <si>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</si>
  <si>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</si>
  <si>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</si>
  <si>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</si>
  <si>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</si>
  <si>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</si>
  <si>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</si>
  <si>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</si>
  <si>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t>Glas 816x 1782</t>
  </si>
  <si>
    <t>Glas670x 846</t>
  </si>
  <si>
    <t>5 bokken + korf</t>
  </si>
  <si>
    <t>6 bokken</t>
  </si>
  <si>
    <t>Almen en Nieuwleusen</t>
  </si>
  <si>
    <t>10 bokken + 1 glasbok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</si>
  <si>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</si>
  <si>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</si>
  <si>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</si>
  <si>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</si>
  <si>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</si>
  <si>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</si>
  <si>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</si>
  <si>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</si>
  <si>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</si>
  <si>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</si>
  <si>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</si>
  <si>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</si>
  <si>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</si>
  <si>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</si>
  <si>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</si>
  <si>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</si>
  <si>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</si>
  <si>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</si>
  <si>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</si>
  <si>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</si>
  <si>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Virupa panelen</t>
  </si>
  <si>
    <t>breuk(transport breuk, te laat gezien</t>
  </si>
  <si>
    <t>3-3-2017 leveren</t>
  </si>
  <si>
    <t>semco glas 21-2 - Roosters Burghouwt  20-2</t>
  </si>
  <si>
    <t>10 sets beslag voor schuifdeur</t>
  </si>
  <si>
    <t>Schuurdeuren C12, C27, Z119, Z124, Z110, C28 en Z95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</si>
  <si>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</si>
  <si>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</si>
  <si>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</si>
  <si>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</si>
  <si>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</si>
  <si>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</si>
  <si>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</si>
  <si>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</si>
  <si>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</si>
  <si>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</si>
  <si>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</si>
  <si>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</si>
  <si>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</si>
  <si>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Op apparte bok met 2017109</t>
  </si>
  <si>
    <t>Op apparte bok met 2017147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</si>
  <si>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</si>
  <si>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</si>
  <si>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</si>
  <si>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</si>
  <si>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</si>
  <si>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</si>
  <si>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</si>
  <si>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</si>
  <si>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</si>
  <si>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</si>
  <si>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</si>
  <si>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</si>
  <si>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</si>
  <si>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</si>
  <si>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</si>
  <si>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</si>
  <si>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</si>
  <si>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</si>
  <si>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</si>
  <si>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</si>
  <si>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621617 Wasunit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</si>
  <si>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</si>
  <si>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</si>
  <si>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</si>
  <si>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</si>
  <si>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</si>
  <si>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</si>
  <si>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</si>
  <si>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</si>
  <si>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</si>
  <si>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</si>
  <si>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</si>
  <si>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</si>
  <si>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</si>
  <si>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</si>
  <si>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</si>
  <si>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</si>
  <si>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</si>
  <si>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</si>
  <si>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</si>
  <si>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</si>
  <si>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</si>
  <si>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</si>
  <si>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</si>
  <si>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</si>
  <si>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</si>
  <si>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</si>
  <si>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</si>
  <si>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</si>
  <si>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</si>
  <si>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</si>
  <si>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</si>
  <si>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</si>
  <si>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</si>
  <si>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</si>
  <si>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</si>
  <si>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</si>
  <si>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</si>
  <si>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</si>
  <si>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</si>
  <si>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</si>
  <si>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</si>
  <si>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</si>
  <si>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</si>
  <si>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</si>
  <si>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</si>
  <si>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</si>
  <si>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</si>
  <si>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</si>
  <si>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</si>
  <si>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</si>
  <si>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</si>
  <si>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</si>
  <si>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</si>
  <si>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</si>
  <si>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</si>
  <si>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</si>
  <si>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</si>
  <si>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</si>
  <si>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</si>
  <si>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</si>
  <si>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</si>
  <si>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</si>
  <si>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</si>
  <si>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</si>
  <si>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</si>
  <si>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</si>
  <si>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</si>
  <si>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</si>
  <si>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</si>
  <si>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</si>
  <si>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</si>
  <si>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</si>
  <si>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</si>
  <si>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</si>
  <si>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</si>
  <si>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</si>
  <si>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</si>
  <si>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</si>
  <si>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</si>
  <si>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</si>
  <si>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</si>
  <si>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</si>
  <si>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</si>
  <si>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</si>
  <si>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</si>
  <si>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</si>
  <si>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</si>
  <si>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</si>
  <si>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</si>
  <si>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</si>
  <si>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</si>
  <si>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</si>
  <si>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</si>
  <si>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</si>
  <si>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</si>
  <si>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</si>
  <si>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MSD-026 Extra kozijn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</si>
  <si>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</si>
  <si>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</si>
  <si>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</si>
  <si>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</si>
  <si>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</si>
  <si>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</si>
  <si>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</si>
  <si>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</si>
  <si>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</si>
  <si>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</si>
  <si>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625717 tm 626618</t>
  </si>
  <si>
    <t>Jochem 8 maart hele dag vrij</t>
  </si>
  <si>
    <t>Jochem 9 maart begrafenis oma</t>
  </si>
  <si>
    <t>Peter Verbeten 6 maart vrij</t>
  </si>
  <si>
    <t>2017212V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</si>
  <si>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</si>
  <si>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</si>
  <si>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</si>
  <si>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</si>
  <si>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</si>
  <si>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</si>
  <si>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</si>
  <si>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</si>
  <si>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</si>
  <si>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</si>
  <si>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</si>
  <si>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</si>
  <si>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</si>
  <si>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</si>
  <si>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</si>
  <si>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</si>
  <si>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</si>
  <si>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</si>
  <si>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</si>
  <si>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</si>
  <si>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</si>
  <si>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</si>
  <si>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</si>
  <si>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</si>
  <si>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</si>
  <si>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</si>
  <si>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</si>
  <si>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</si>
  <si>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</si>
  <si>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</si>
  <si>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</si>
  <si>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</si>
  <si>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</si>
  <si>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</si>
  <si>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</si>
  <si>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</si>
  <si>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</si>
  <si>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</si>
  <si>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</si>
  <si>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</si>
  <si>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</si>
  <si>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</si>
  <si>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</si>
  <si>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</si>
  <si>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</si>
  <si>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</si>
  <si>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</si>
  <si>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</si>
  <si>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</si>
  <si>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</si>
  <si>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</si>
  <si>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</si>
  <si>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</si>
  <si>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9 bokken + 1 glasbok</t>
  </si>
  <si>
    <t>12 bokken</t>
  </si>
  <si>
    <t>10 bokken + krat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</si>
  <si>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</si>
  <si>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</si>
  <si>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</si>
  <si>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</si>
  <si>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</si>
  <si>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</si>
  <si>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</si>
  <si>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</si>
  <si>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</si>
  <si>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</si>
  <si>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</si>
  <si>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21-8 t/m 25-8</t>
  </si>
  <si>
    <t>11-9 t/m 15-09</t>
  </si>
  <si>
    <t>18-9 t/m 22-09</t>
  </si>
  <si>
    <t>25-9 t/m 29-09</t>
  </si>
  <si>
    <t xml:space="preserve">7016 nerf </t>
  </si>
  <si>
    <t>Bouwvak Arcabo   34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</si>
  <si>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</si>
  <si>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</si>
  <si>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</si>
  <si>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</si>
  <si>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</si>
  <si>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</si>
  <si>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</si>
  <si>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</si>
  <si>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</si>
  <si>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</si>
  <si>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</si>
  <si>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</si>
  <si>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</si>
  <si>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</si>
  <si>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</si>
  <si>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</si>
  <si>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</si>
  <si>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</si>
  <si>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</si>
  <si>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</si>
  <si>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</si>
  <si>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</si>
  <si>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</si>
  <si>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</si>
  <si>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</si>
  <si>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</si>
  <si>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</si>
  <si>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</si>
  <si>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</si>
  <si>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</si>
  <si>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</si>
  <si>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Schade kozijn</t>
  </si>
  <si>
    <t>Goede vrijdag</t>
  </si>
  <si>
    <t>AR0014</t>
  </si>
  <si>
    <t>coelans</t>
  </si>
  <si>
    <t>Pinksteren maandag</t>
  </si>
  <si>
    <t>Herstel kozijnen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</si>
  <si>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</si>
  <si>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</si>
  <si>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</si>
  <si>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</si>
  <si>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</si>
  <si>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</si>
  <si>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</si>
  <si>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</si>
  <si>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</si>
  <si>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</si>
  <si>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</si>
  <si>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</si>
  <si>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</si>
  <si>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</si>
  <si>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</si>
  <si>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</si>
  <si>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</si>
  <si>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</si>
  <si>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</si>
  <si>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</si>
  <si>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</si>
  <si>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</si>
  <si>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</si>
  <si>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</si>
  <si>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</si>
  <si>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</si>
  <si>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</si>
  <si>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</si>
  <si>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</si>
  <si>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</si>
  <si>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</si>
  <si>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</si>
  <si>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</si>
  <si>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</si>
  <si>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</si>
  <si>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</si>
  <si>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</si>
  <si>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</si>
  <si>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</si>
  <si>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</si>
  <si>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</si>
  <si>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</si>
  <si>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</si>
  <si>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</si>
  <si>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</si>
  <si>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</si>
  <si>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</si>
  <si>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</si>
  <si>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</si>
  <si>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</si>
  <si>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</si>
  <si>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</si>
  <si>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</si>
  <si>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</si>
  <si>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</si>
  <si>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</si>
  <si>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</si>
  <si>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</si>
  <si>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</si>
  <si>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</si>
  <si>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</si>
  <si>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</si>
  <si>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</si>
  <si>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</si>
  <si>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</si>
  <si>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</si>
  <si>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</si>
  <si>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</si>
  <si>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</si>
  <si>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</si>
  <si>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</si>
  <si>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</si>
  <si>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</si>
  <si>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</si>
  <si>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</si>
  <si>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</si>
  <si>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</si>
  <si>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</si>
  <si>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</si>
  <si>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</si>
  <si>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</si>
  <si>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</si>
  <si>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</si>
  <si>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</si>
  <si>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</si>
  <si>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</si>
  <si>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</si>
  <si>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</si>
  <si>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</si>
  <si>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</si>
  <si>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</si>
  <si>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</si>
  <si>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</si>
  <si>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</si>
  <si>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</si>
  <si>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</si>
  <si>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</si>
  <si>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</si>
  <si>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</si>
  <si>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</si>
  <si>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</si>
  <si>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</si>
  <si>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</si>
  <si>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</si>
  <si>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</si>
  <si>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</si>
  <si>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</si>
  <si>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</si>
  <si>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</si>
  <si>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</si>
  <si>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Sliedrecht, Vlaardingen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</si>
  <si>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</si>
  <si>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</si>
  <si>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</si>
  <si>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</si>
  <si>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</si>
  <si>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</si>
  <si>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</si>
  <si>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</si>
  <si>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</si>
  <si>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</si>
  <si>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</si>
  <si>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</si>
  <si>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</si>
  <si>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</si>
  <si>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</si>
  <si>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</si>
  <si>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</si>
  <si>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</si>
  <si>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</si>
  <si>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</si>
  <si>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</si>
  <si>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</si>
  <si>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</si>
  <si>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</si>
  <si>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</si>
  <si>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</si>
  <si>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</si>
  <si>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</si>
  <si>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</si>
  <si>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</si>
  <si>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</si>
  <si>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</si>
  <si>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</si>
  <si>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</si>
  <si>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</si>
  <si>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</si>
  <si>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</si>
  <si>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</si>
  <si>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</si>
  <si>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</si>
  <si>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</si>
  <si>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</si>
  <si>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</si>
  <si>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</si>
  <si>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</si>
  <si>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</si>
  <si>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</si>
  <si>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</si>
  <si>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</si>
  <si>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</si>
  <si>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</si>
  <si>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</si>
  <si>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</si>
  <si>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</si>
  <si>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</si>
  <si>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</si>
  <si>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</si>
  <si>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</si>
  <si>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</si>
  <si>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</si>
  <si>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</si>
  <si>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</si>
  <si>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werkbon 34 mp20 (2017230-635817)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</si>
  <si>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</si>
  <si>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</si>
  <si>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</si>
  <si>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</si>
  <si>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</si>
  <si>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</si>
  <si>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2017363V</t>
  </si>
  <si>
    <t>Oosthoek</t>
  </si>
  <si>
    <t>2017366V</t>
  </si>
  <si>
    <t>Schuttebeld extra klemlijsten AWL080 - AWL060</t>
  </si>
  <si>
    <t>Voor Heerenveen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</si>
  <si>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</si>
  <si>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</si>
  <si>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</si>
  <si>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</si>
  <si>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</si>
  <si>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</si>
  <si>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</si>
  <si>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</si>
  <si>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</si>
  <si>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</si>
  <si>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</si>
  <si>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</si>
  <si>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Nalevering S804 en slot AS2750 (werkbon 44)</t>
  </si>
  <si>
    <t>Etten, Zeewolde, Nieuwleusen</t>
  </si>
  <si>
    <t>Etten, Nieuwleusen, Veenwouden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</si>
  <si>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</si>
  <si>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</si>
  <si>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</si>
  <si>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</si>
  <si>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</si>
  <si>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</si>
  <si>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</si>
  <si>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</si>
  <si>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</si>
  <si>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</si>
  <si>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</si>
  <si>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</si>
  <si>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</si>
  <si>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</si>
  <si>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</si>
  <si>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</si>
  <si>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</si>
  <si>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</si>
  <si>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</si>
  <si>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2017376V</t>
  </si>
  <si>
    <t>Cars 18 mei smiddags vrij en 19 mei vrij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</si>
  <si>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</si>
  <si>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</si>
  <si>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</si>
  <si>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</si>
  <si>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</si>
  <si>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</si>
  <si>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</si>
  <si>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</si>
  <si>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</si>
  <si>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</si>
  <si>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</si>
  <si>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</si>
  <si>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</si>
  <si>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</si>
  <si>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</si>
  <si>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</si>
  <si>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</si>
  <si>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</si>
  <si>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</si>
  <si>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</si>
  <si>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</si>
  <si>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</si>
  <si>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</si>
  <si>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</si>
  <si>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</si>
  <si>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</si>
  <si>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</si>
  <si>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</si>
  <si>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</si>
  <si>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</si>
  <si>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</si>
  <si>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</si>
  <si>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</si>
  <si>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</si>
  <si>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</si>
  <si>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</si>
  <si>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</si>
  <si>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</si>
  <si>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</si>
  <si>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</si>
  <si>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</si>
  <si>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</si>
  <si>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</si>
  <si>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</si>
  <si>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</si>
  <si>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</si>
  <si>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</si>
  <si>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</si>
  <si>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</si>
  <si>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</si>
  <si>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</si>
  <si>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</si>
  <si>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</si>
  <si>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</si>
  <si>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</si>
  <si>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</si>
  <si>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</si>
  <si>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</si>
  <si>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</si>
  <si>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</si>
  <si>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</si>
  <si>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</si>
  <si>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</si>
  <si>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</si>
  <si>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</si>
  <si>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</si>
  <si>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</si>
  <si>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</si>
  <si>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</si>
  <si>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</si>
  <si>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</si>
  <si>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</si>
  <si>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</si>
  <si>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</si>
  <si>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</si>
  <si>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</si>
  <si>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</si>
  <si>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</si>
  <si>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</si>
  <si>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</si>
  <si>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640517t/m641417</t>
  </si>
  <si>
    <t>glas 746x 1821</t>
  </si>
  <si>
    <t>levering uiterlijk wo week 26</t>
  </si>
  <si>
    <t>Nalevering luikpanelen</t>
  </si>
  <si>
    <t>Hartsema</t>
  </si>
  <si>
    <t>2x glas met roedes</t>
  </si>
  <si>
    <t>roy , zonder roedes besteld</t>
  </si>
  <si>
    <t>van Tendeloo</t>
  </si>
  <si>
    <t>Alard</t>
  </si>
  <si>
    <t>herstelwerk</t>
  </si>
  <si>
    <t>arcabo, heerenveen</t>
  </si>
  <si>
    <t>opdracht roy</t>
  </si>
  <si>
    <t>schade aan profiel kozijn 2017215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</si>
  <si>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</si>
  <si>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</si>
  <si>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</si>
  <si>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</si>
  <si>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</si>
  <si>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</si>
  <si>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</si>
  <si>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</si>
  <si>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</si>
  <si>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</si>
  <si>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</si>
  <si>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</si>
  <si>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</si>
  <si>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</si>
  <si>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</si>
  <si>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</si>
  <si>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</si>
  <si>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</si>
  <si>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</si>
  <si>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</si>
  <si>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</si>
  <si>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</si>
  <si>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</si>
  <si>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</si>
  <si>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</si>
  <si>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</si>
  <si>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</si>
  <si>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</si>
  <si>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</si>
  <si>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</si>
  <si>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</si>
  <si>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</si>
  <si>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</si>
  <si>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</si>
  <si>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</si>
  <si>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</si>
  <si>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</si>
  <si>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</si>
  <si>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</si>
  <si>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</si>
  <si>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</si>
  <si>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</si>
  <si>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</si>
  <si>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</si>
  <si>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</si>
  <si>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</si>
  <si>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</si>
  <si>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</si>
  <si>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</si>
  <si>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</si>
  <si>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</si>
  <si>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</si>
  <si>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</si>
  <si>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</si>
  <si>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</si>
  <si>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</si>
  <si>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</si>
  <si>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</si>
  <si>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</si>
  <si>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</si>
  <si>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</si>
  <si>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</si>
  <si>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</si>
  <si>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</si>
  <si>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</si>
  <si>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</si>
  <si>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</si>
  <si>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</si>
  <si>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</si>
  <si>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</si>
  <si>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</si>
  <si>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</si>
  <si>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</si>
  <si>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</si>
  <si>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</si>
  <si>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</si>
  <si>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</si>
  <si>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</si>
  <si>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</si>
  <si>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</si>
  <si>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Etten , Schuttdorf (gecombineerd )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</si>
  <si>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</si>
  <si>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</si>
  <si>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</si>
  <si>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</si>
  <si>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</si>
  <si>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</si>
  <si>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</si>
  <si>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</si>
  <si>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</si>
  <si>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</si>
  <si>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</si>
  <si>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</si>
  <si>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</si>
  <si>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</si>
  <si>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</si>
  <si>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</si>
  <si>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</si>
  <si>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</si>
  <si>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</si>
  <si>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</si>
  <si>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</si>
  <si>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</si>
  <si>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</si>
  <si>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</si>
  <si>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</si>
  <si>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</si>
  <si>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</si>
  <si>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</si>
  <si>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</si>
  <si>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</si>
  <si>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</si>
  <si>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</si>
  <si>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</si>
  <si>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</si>
  <si>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</si>
  <si>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</si>
  <si>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</si>
  <si>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</si>
  <si>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</si>
  <si>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</si>
  <si>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</si>
  <si>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</si>
  <si>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</si>
  <si>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</si>
  <si>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</si>
  <si>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</si>
  <si>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</si>
  <si>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</si>
  <si>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</si>
  <si>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</si>
  <si>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</si>
  <si>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</si>
  <si>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</si>
  <si>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</si>
  <si>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</si>
  <si>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</si>
  <si>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</si>
  <si>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</si>
  <si>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</si>
  <si>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</si>
  <si>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</si>
  <si>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</si>
  <si>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</si>
  <si>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</si>
  <si>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</si>
  <si>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</si>
  <si>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</si>
  <si>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</si>
  <si>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</si>
  <si>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</si>
  <si>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</si>
  <si>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</si>
  <si>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</si>
  <si>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</si>
  <si>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</si>
  <si>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</si>
  <si>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</si>
  <si>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</si>
  <si>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</si>
  <si>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</si>
  <si>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</si>
  <si>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 xml:space="preserve">S804 en schroeven los mee leveren </t>
  </si>
  <si>
    <t>2x kozijn creme</t>
  </si>
  <si>
    <t>Bennie Rutting maandag 19-06 vrij uitvaart</t>
  </si>
  <si>
    <t>Cars vrijdag 30-06 vrij</t>
  </si>
  <si>
    <t>Cars maandag 03-07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</si>
  <si>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</si>
  <si>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</si>
  <si>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</si>
  <si>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</si>
  <si>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</si>
  <si>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</si>
  <si>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</si>
  <si>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Cars vrij 13 smiddags en 14 juli</t>
  </si>
  <si>
    <t>594416, wb 70, scharnier voor vakantiepark delftse Hout</t>
  </si>
  <si>
    <t>Balanstelling 2e kwartaal</t>
  </si>
  <si>
    <t>Jochem Eenink woe 28-06 vrij rijexamen</t>
  </si>
  <si>
    <t>schuifpui beschadigd</t>
  </si>
  <si>
    <t>werkbon 53 (beslag voor 2017321/ 322/ 324</t>
  </si>
  <si>
    <t>lege bokken Veenwouden, Etten</t>
  </si>
  <si>
    <t>kraan Etten, Nieuwleusen</t>
  </si>
  <si>
    <t>Etten , Heerenveen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</si>
  <si>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</si>
  <si>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</si>
  <si>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</si>
  <si>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</si>
  <si>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</si>
  <si>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</si>
  <si>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</si>
  <si>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</si>
  <si>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</si>
  <si>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2017266V</t>
  </si>
  <si>
    <t>Gijs Houthuijzen</t>
  </si>
  <si>
    <t>aanbrengen renolit- folie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</si>
  <si>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</si>
  <si>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</si>
  <si>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</si>
  <si>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</si>
  <si>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</si>
  <si>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</si>
  <si>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</si>
  <si>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</si>
  <si>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</si>
  <si>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</si>
  <si>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</si>
  <si>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</si>
  <si>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</si>
  <si>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</si>
  <si>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</si>
  <si>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640517, glas 916x 364</t>
  </si>
  <si>
    <t>27-6 komt er nog een ruit binnen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</si>
  <si>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</si>
  <si>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</si>
  <si>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</si>
  <si>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</si>
  <si>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</si>
  <si>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</si>
  <si>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</si>
  <si>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</si>
  <si>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</si>
  <si>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</si>
  <si>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</si>
  <si>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</si>
  <si>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</si>
  <si>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</si>
  <si>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</si>
  <si>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</si>
  <si>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</si>
  <si>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</si>
  <si>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</si>
  <si>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</si>
  <si>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Staes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</si>
  <si>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</si>
  <si>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</si>
  <si>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</si>
  <si>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</si>
  <si>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</si>
  <si>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</si>
  <si>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</si>
  <si>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</si>
  <si>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</si>
  <si>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</si>
  <si>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</si>
  <si>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</si>
  <si>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</si>
  <si>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</si>
  <si>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</si>
  <si>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</si>
  <si>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</si>
  <si>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</si>
  <si>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</si>
  <si>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</si>
  <si>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</si>
  <si>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Etten, Veenwouden</t>
  </si>
  <si>
    <t>Etten, Dorst, 1 bok</t>
  </si>
  <si>
    <t>Sliedercht</t>
  </si>
  <si>
    <t>Bennie Hoegen donderdag 06-07 tussendoor afwezig</t>
  </si>
  <si>
    <t>28-6--2017</t>
  </si>
  <si>
    <t>werkbon 79</t>
  </si>
  <si>
    <t>Sluitwerk v 519316 Vlieghe kozijn (rechtstreeks laten opsturen)</t>
  </si>
  <si>
    <t>121406 schuifpui + 121416</t>
  </si>
  <si>
    <t>121409 schuifpui +  121417</t>
  </si>
  <si>
    <t>2-10 t/m 6-10</t>
  </si>
  <si>
    <t>9-10 t/m 13-10</t>
  </si>
  <si>
    <t>16-10 t/m 20-10</t>
  </si>
  <si>
    <t>23-10 t/m 27-10</t>
  </si>
  <si>
    <t>30-10 t/m 3-11</t>
  </si>
  <si>
    <t>18-12 - 22-12</t>
  </si>
  <si>
    <t>11-12 t/m 15-12</t>
  </si>
  <si>
    <t>Extra AWL en MP0</t>
  </si>
  <si>
    <t>Vandestaey</t>
  </si>
  <si>
    <t>Degoeys</t>
  </si>
  <si>
    <t>Verzoek: begin wk 36</t>
  </si>
  <si>
    <t>cilinder gelijksluitend met 2017502</t>
  </si>
  <si>
    <t>507516-012</t>
  </si>
  <si>
    <t>1 kozijn week 28 ivm glas</t>
  </si>
  <si>
    <t>wb 81, glaslat wit AG8C, 4x 746 en 4x 1705mm</t>
  </si>
  <si>
    <t>probleem LB</t>
  </si>
  <si>
    <t>565017,  2 sleutels tbv cilinderslot 632846 merk CAS</t>
  </si>
  <si>
    <t>rooster onder garantie</t>
  </si>
  <si>
    <t>wil niet meer open en dicht</t>
  </si>
  <si>
    <t>Twee draaikiep</t>
  </si>
  <si>
    <t>glas 494x 729,  671x 679</t>
  </si>
  <si>
    <t>breuk, roy</t>
  </si>
  <si>
    <t>glas 494x 729</t>
  </si>
  <si>
    <t>1-1 t/m 5-1</t>
  </si>
  <si>
    <t>8-1 t/m 12-1</t>
  </si>
  <si>
    <t>15-1 t/m 19-1</t>
  </si>
  <si>
    <t>22-1 t/m 26-1</t>
  </si>
  <si>
    <t>29-1 t/m 2-2</t>
  </si>
  <si>
    <t>5-2 t/m 9-2</t>
  </si>
  <si>
    <t>kerstvakantie</t>
  </si>
  <si>
    <t>NL Hal1</t>
  </si>
  <si>
    <t>glas 929x 2007 2x</t>
  </si>
  <si>
    <t>648817 Glas 977x 1943 met roedes</t>
  </si>
  <si>
    <t>630217, glas 751x 1907</t>
  </si>
  <si>
    <t>Glas oude Vlieghe order</t>
  </si>
  <si>
    <t>duntep</t>
  </si>
  <si>
    <t>6m rubberdichting deurkader , 1x sluitplaat deur</t>
  </si>
  <si>
    <t>ronald, op de post gegaan</t>
  </si>
  <si>
    <t xml:space="preserve">standaard deurgarnituur smal </t>
  </si>
  <si>
    <t>werkbon 86, 5x knopcilinder</t>
  </si>
  <si>
    <t>635417 Glas 734x 2243 , kostenloos  na geleverd</t>
  </si>
  <si>
    <t>2x cilinder 40/40, had 60/45 moeten zijn</t>
  </si>
  <si>
    <t>op werkbon 87 de goeie weg gegaan</t>
  </si>
  <si>
    <t>wb 89, SL en SV2</t>
  </si>
  <si>
    <t>werkbon 78 AwL 100, 4x deurscharnier</t>
  </si>
  <si>
    <t>Maat, ronald</t>
  </si>
  <si>
    <t xml:space="preserve">Glas 553x 1112 satinato </t>
  </si>
  <si>
    <t>Michiel 13 juli vanaf 15.00 afwezig</t>
  </si>
  <si>
    <t>ARC2515 nalevering ivm schade door Arcabo</t>
  </si>
  <si>
    <t>Allwin BHV donderdagmorgen</t>
  </si>
  <si>
    <t>17 juli leveren 1e rit</t>
  </si>
  <si>
    <t>Peter M 10 juli afwezig (herkansing toets)</t>
  </si>
  <si>
    <t>werkbon 93, 1833mm AG7C wit</t>
  </si>
  <si>
    <t>ingedeukte glaslat</t>
  </si>
  <si>
    <t>630217, Glas 751x 1907</t>
  </si>
  <si>
    <t>2017350 Cabana HERLEVERING DEURVLEUGEL</t>
  </si>
  <si>
    <t>vleugel deur, opnieuw leveren</t>
  </si>
  <si>
    <t>MEELEVEREN DO 13-7-2017</t>
  </si>
  <si>
    <t>scharnieren scheef erop</t>
  </si>
  <si>
    <t>Gijs Houthuijzen 11-07 11:00 uur begonnen (ziek)</t>
  </si>
  <si>
    <t>niet beglazen - glas op glasbok</t>
  </si>
  <si>
    <t>Kavel C18 Tulplodge Grijs SP</t>
  </si>
  <si>
    <t>Kavel C18 Schuur SP</t>
  </si>
  <si>
    <t>2016144-C19</t>
  </si>
  <si>
    <t>2016144-C19S</t>
  </si>
  <si>
    <t>Kavel C19 Duinlodge grijs SP</t>
  </si>
  <si>
    <t>Kavel C19 Schuur SP</t>
  </si>
  <si>
    <t>2016144-C54</t>
  </si>
  <si>
    <t>2016144-C54S</t>
  </si>
  <si>
    <t>Kavel C54 Schuur SP</t>
  </si>
  <si>
    <t>Kavel C54 Duinlodge Zand SP</t>
  </si>
  <si>
    <t>;</t>
  </si>
  <si>
    <t>1 ruit komt 20-7 binnen</t>
  </si>
  <si>
    <t>AWL 80 tekort geleverd , wb 95</t>
  </si>
  <si>
    <t>hebben ze uit hun voorraad hersteld</t>
  </si>
  <si>
    <t>Tropical 664717 en 664817</t>
  </si>
  <si>
    <t>2017535V</t>
  </si>
  <si>
    <t>Evers Wagenbouw</t>
  </si>
  <si>
    <t>Leermakers</t>
  </si>
  <si>
    <t xml:space="preserve">Verkeerde kleur zandloper </t>
  </si>
  <si>
    <t>Kelvin-Michel-Cristiaan-Melvin werken</t>
  </si>
  <si>
    <t>Dubois extra deur</t>
  </si>
  <si>
    <t>2x valraamscharnier (520286)</t>
  </si>
  <si>
    <t>tav KlaasTuin</t>
  </si>
  <si>
    <t>van Gils extra kozijn</t>
  </si>
  <si>
    <t>121420 + 121452</t>
  </si>
  <si>
    <t>Etten, Rijssen, Veenwouden</t>
  </si>
  <si>
    <t>kraan, Etten, Oostende</t>
  </si>
  <si>
    <t>Belgische tol + tunnel</t>
  </si>
  <si>
    <t>Etten , Sliedrecht</t>
  </si>
  <si>
    <t>7004 nerf - begin week 35 leveren</t>
  </si>
  <si>
    <t>10x foamy doekjes (180x 180mm)</t>
  </si>
  <si>
    <t>18 juli leveren 1e rit</t>
  </si>
  <si>
    <t>7016 nerf geen glas leveren</t>
  </si>
  <si>
    <t>Door Bosman afgeleverd in Renesse</t>
  </si>
  <si>
    <t>2x VEK Hal 3</t>
  </si>
  <si>
    <t>werkbon 98, DVU16 14 meter</t>
  </si>
  <si>
    <t>was beschadigd van alle deuren</t>
  </si>
  <si>
    <t>Corcho Lodge 6pers - 3 extra MAA2013</t>
  </si>
  <si>
    <t>CT48-6 wordt week 34 geleverd</t>
  </si>
  <si>
    <t>KS Biegetechn - 1x rondboog met raam 21-7 ophalen, rest week 34/35 leveren</t>
  </si>
  <si>
    <t>geen AWL en MP</t>
  </si>
  <si>
    <t xml:space="preserve"> 614017, hor 992x 1948</t>
  </si>
  <si>
    <t>647917, glas 444x 679 satinato</t>
  </si>
  <si>
    <t>glas deur Arntz</t>
  </si>
  <si>
    <t>wk35</t>
  </si>
  <si>
    <t>Bouwvak Arcabo kantoor 31 tm 34</t>
  </si>
  <si>
    <t>beschadigingen Heerenveen</t>
  </si>
  <si>
    <t xml:space="preserve">persoon </t>
  </si>
  <si>
    <t>Cristiaan afwezig dinsdagmiddag en woensdagmorgen</t>
  </si>
  <si>
    <t>Ed Prive</t>
  </si>
  <si>
    <t>Jochem  donderdag 8.00 uur begonnen</t>
  </si>
  <si>
    <t>Vrijdag vrije dag voor een aantal</t>
  </si>
  <si>
    <t>650517/649617/630217</t>
  </si>
  <si>
    <t>hofstede</t>
  </si>
  <si>
    <t>ventilatie roosters de en monteren</t>
  </si>
  <si>
    <t>Jochem Eenink 21 t/m 25 aug vrij</t>
  </si>
  <si>
    <t>oosthoek</t>
  </si>
  <si>
    <t>schade aan kunstof</t>
  </si>
  <si>
    <t>Niewleusen, Heerenveen</t>
  </si>
  <si>
    <t>Uden , Etten ,lege bokken</t>
  </si>
  <si>
    <t>Sliedrecht, ,Vlaardingen</t>
  </si>
  <si>
    <t xml:space="preserve"> Rijssen, Nieuwleusen(kraan lege bokken)</t>
  </si>
  <si>
    <t>Max 152 uur inplannen</t>
  </si>
  <si>
    <t>2017547V</t>
  </si>
  <si>
    <t>Onderhoud las-poetsmachine - Stürtz</t>
  </si>
  <si>
    <t>Com 137</t>
  </si>
  <si>
    <t>694618 schuur</t>
  </si>
  <si>
    <t>677617+677717</t>
  </si>
  <si>
    <t>677817+677917</t>
  </si>
  <si>
    <t>678017+678117</t>
  </si>
  <si>
    <t>678217 tm 678417</t>
  </si>
  <si>
    <t>1 chalet op een zijde op bok</t>
  </si>
  <si>
    <t>Wüsten</t>
  </si>
  <si>
    <t>Lucassen</t>
  </si>
  <si>
    <t>Junior</t>
  </si>
  <si>
    <t>?</t>
  </si>
  <si>
    <t xml:space="preserve">Bryan Torres </t>
  </si>
  <si>
    <t>Bennie H donderdag naar specialist</t>
  </si>
  <si>
    <t>MSD 102</t>
  </si>
  <si>
    <t>18-8-7-2017</t>
  </si>
  <si>
    <t>Jan visser ziek vanaf dinsdag</t>
  </si>
  <si>
    <t>661917, 664617</t>
  </si>
  <si>
    <t xml:space="preserve">1138x 2305 </t>
  </si>
  <si>
    <t>2x 700x 1935</t>
  </si>
  <si>
    <t>Ijsseldreef 13</t>
  </si>
  <si>
    <t>Rendeux</t>
  </si>
  <si>
    <t>Glodt-Becker Marva 1</t>
  </si>
  <si>
    <t>Vanhoutte Marva 3</t>
  </si>
  <si>
    <t>Klepke Bredene</t>
  </si>
  <si>
    <t>Neicken Bredene</t>
  </si>
  <si>
    <t>Raconis-Tourist 346</t>
  </si>
  <si>
    <t>Reynen Dunepark 649</t>
  </si>
  <si>
    <t>Rowie Dubepark 50/243</t>
  </si>
  <si>
    <t>Vanstralen Marva G2-337</t>
  </si>
  <si>
    <t>af fabriek</t>
  </si>
  <si>
    <t>NMSD-073 Schuifpui - spoedkozijn</t>
  </si>
  <si>
    <t>812x 2378</t>
  </si>
  <si>
    <t>MSD 092</t>
  </si>
  <si>
    <t>MSD 093</t>
  </si>
  <si>
    <t>MSD 095</t>
  </si>
  <si>
    <t>MSD 094</t>
  </si>
  <si>
    <t>glas 613x 1096</t>
  </si>
  <si>
    <t>moest opnieuw besteld worden, Ronald</t>
  </si>
  <si>
    <t>Glas 398x 883 stinato (2017398)</t>
  </si>
  <si>
    <t>Hellemans</t>
  </si>
  <si>
    <t>De Block</t>
  </si>
  <si>
    <t>Vanderhaeghe</t>
  </si>
  <si>
    <t>oostende</t>
  </si>
  <si>
    <t>Blauw kozijn</t>
  </si>
  <si>
    <t>1 stolpdeur</t>
  </si>
  <si>
    <t>Glas 929x 1842 plus transport arcabo</t>
  </si>
  <si>
    <t>roy besteld in dezomer vakantie, breuk</t>
  </si>
  <si>
    <t>werkbon 99, bij Postma geleverd</t>
  </si>
  <si>
    <t>Bennie H operatie 7 sept - 8 sept afwezig</t>
  </si>
  <si>
    <t>Bennie Hoegen gehele week afwezig ivm operatie</t>
  </si>
  <si>
    <t>Uiterlijk 18 sept leveren</t>
  </si>
  <si>
    <t>5011 nerf</t>
  </si>
  <si>
    <t>Geen glas leveren</t>
  </si>
  <si>
    <t>vd Weijer</t>
  </si>
  <si>
    <t>Breder</t>
  </si>
  <si>
    <t>Michiel Kip ziek</t>
  </si>
  <si>
    <t>glas 1190x 2047</t>
  </si>
  <si>
    <t>breuk productie</t>
  </si>
  <si>
    <t>3xs glas, 1138x2305, 770x2391, 770x2456</t>
  </si>
  <si>
    <t>hans, transport breuk arcabo</t>
  </si>
  <si>
    <t>werkbon 100</t>
  </si>
  <si>
    <t>werkbon 101, werkbon 102</t>
  </si>
  <si>
    <t>Etten , Nieuwleusen, kraan</t>
  </si>
  <si>
    <t>Veenwouden, Etten (3 lege bokken)</t>
  </si>
  <si>
    <t>Bocholt , Etten</t>
  </si>
  <si>
    <t>Etten, de lutte, plus kraan</t>
  </si>
  <si>
    <t>lege bokken vanuit goes</t>
  </si>
  <si>
    <t>Heerenveen , Etten</t>
  </si>
  <si>
    <t>Etten, Renesse</t>
  </si>
  <si>
    <t>Etten Laadbak verplaatst, plus kraan</t>
  </si>
  <si>
    <t>Ordernr.</t>
  </si>
  <si>
    <t>2017167X</t>
  </si>
  <si>
    <t>2017368X</t>
  </si>
  <si>
    <t>2017317X</t>
  </si>
  <si>
    <t>2017292H</t>
  </si>
  <si>
    <t>Week/opm.</t>
  </si>
  <si>
    <t>eigen</t>
  </si>
  <si>
    <t>kozijnen voor dak</t>
  </si>
  <si>
    <t>0-0-0</t>
  </si>
  <si>
    <t>Bryan, 18 en 19 sept.  Vrij</t>
  </si>
  <si>
    <t>Cars, 18 en 19 sept.  Vrij</t>
  </si>
  <si>
    <t>Krukje smal uitzetzakraam (post)</t>
  </si>
  <si>
    <t>LB Test kozijn vlak binnen dr</t>
  </si>
  <si>
    <t>7016 nerf - geen glas plaatsen - op bok los meeleveren</t>
  </si>
  <si>
    <t>Jochem vrij di middag</t>
  </si>
  <si>
    <t>Herbstein</t>
  </si>
  <si>
    <t>MSD-073 Schuifpui</t>
  </si>
  <si>
    <t xml:space="preserve">glas 770x 2456 </t>
  </si>
  <si>
    <t>glas 812x 2378</t>
  </si>
  <si>
    <t>glas 794x 929 2x</t>
  </si>
  <si>
    <t>Bennie Hoegen vrijdag vrij</t>
  </si>
  <si>
    <t>2017594V</t>
  </si>
  <si>
    <t>MSD-074  berging</t>
  </si>
  <si>
    <t>Avantie Berging herlevering</t>
  </si>
  <si>
    <t>Avantie</t>
  </si>
  <si>
    <t>MSD-074  berging extra opdracht</t>
  </si>
  <si>
    <t>668217/00</t>
  </si>
  <si>
    <t>668217/00 Schuur</t>
  </si>
  <si>
    <t>Vincent vrijdag vrij (18-8 hiervoor gewerkt)</t>
  </si>
  <si>
    <t>Michel Kip dinsdag heftruck cusrus</t>
  </si>
  <si>
    <t>glas 643x 2058</t>
  </si>
  <si>
    <t>glas los meeleveren</t>
  </si>
  <si>
    <t>creme - glas los meeleveren</t>
  </si>
  <si>
    <t>Peter Verbeten vrijdag 11.00 uur afw</t>
  </si>
  <si>
    <t>Losser, Etten, 2 lege bokken</t>
  </si>
  <si>
    <t>Etten, Sliedrecht</t>
  </si>
  <si>
    <t>Glas 503x 1022satinato</t>
  </si>
  <si>
    <t>meet</t>
  </si>
  <si>
    <t>prog</t>
  </si>
  <si>
    <t>wk36</t>
  </si>
  <si>
    <t>werkbon 103</t>
  </si>
  <si>
    <t xml:space="preserve">maat </t>
  </si>
  <si>
    <t>werkbon 104 , 3x AR0010</t>
  </si>
  <si>
    <t>MSD-054 alleen klemlijsten</t>
  </si>
  <si>
    <t>Bennie Rutting ziek</t>
  </si>
  <si>
    <t>7016 nerf - excl AWL</t>
  </si>
  <si>
    <t>4x AWL80, wb84</t>
  </si>
  <si>
    <t>696017 Pav 70</t>
  </si>
  <si>
    <t>673517 tm 673617</t>
  </si>
  <si>
    <t>673717 tm 673917</t>
  </si>
  <si>
    <t>673517 tm 673917</t>
  </si>
  <si>
    <t>682317t/m 682717</t>
  </si>
  <si>
    <t>glas 468x 1782</t>
  </si>
  <si>
    <t>8-9-2017 laatste deel aangestuurd voor facturering</t>
  </si>
  <si>
    <t>wk38</t>
  </si>
  <si>
    <t>Etten, Sliedrecht, Vlaardingen, Oostende</t>
  </si>
  <si>
    <t>582616 schuur</t>
  </si>
  <si>
    <t>638217 luiken</t>
  </si>
  <si>
    <t>Extra cilinders en AWL werkbon 80</t>
  </si>
  <si>
    <t xml:space="preserve">hans </t>
  </si>
  <si>
    <t>MSD-054 klemlijsten (wb106)</t>
  </si>
  <si>
    <t>7016 GLAD - schuin kozijn op voorraad</t>
  </si>
  <si>
    <t>werkbon 109</t>
  </si>
  <si>
    <t>2017613L-3011</t>
  </si>
  <si>
    <t>De Jongh</t>
  </si>
  <si>
    <t>2017614V</t>
  </si>
  <si>
    <t>10 mm komacel</t>
  </si>
  <si>
    <t>Comm 138</t>
  </si>
  <si>
    <t>Bouwma</t>
  </si>
  <si>
    <t>Bennie Hoegen afwezig ivm operatie</t>
  </si>
  <si>
    <t>Jurgen Arendsen donderdagmorgen 09.30 Arbo arts</t>
  </si>
  <si>
    <t>do of vrijdag week 41 leveren</t>
  </si>
  <si>
    <t>12-9 komt breuk (scheuten) binnen 1900x 1300</t>
  </si>
  <si>
    <t>MSD-092</t>
  </si>
  <si>
    <t>glas 1090x 2047</t>
  </si>
  <si>
    <t>2017620L-3011</t>
  </si>
  <si>
    <t>leveren 27 september</t>
  </si>
  <si>
    <t>lemuth onderhoud door Dhr Jörg Dohmen</t>
  </si>
  <si>
    <t>glas 734x 1629</t>
  </si>
  <si>
    <t>werkbon 110 Al 60</t>
  </si>
  <si>
    <t>zat verkeerde bij</t>
  </si>
  <si>
    <t>Wim Kanis 1 kozijn</t>
  </si>
  <si>
    <t>3 ruiten komen 19-9 binnen</t>
  </si>
  <si>
    <t>670317 tm 670617 Luiken</t>
  </si>
  <si>
    <t>wk 108, art. 307440, 2315mm glaslat AG7C</t>
  </si>
  <si>
    <t>waas in , dus kosten  scheuten</t>
  </si>
  <si>
    <t>glas 1138x 2305 ( moet nog opgelost worden)</t>
  </si>
  <si>
    <t xml:space="preserve">14 deuren </t>
  </si>
  <si>
    <t>WelCamp</t>
  </si>
  <si>
    <t>arcabo productie gesloten</t>
  </si>
  <si>
    <t>20-9 komt cilinder binnen</t>
  </si>
  <si>
    <t>creme - AWL creme</t>
  </si>
  <si>
    <t>Max 392 uur inplannen</t>
  </si>
  <si>
    <t>Gijs vrij donderdag 28 sept</t>
  </si>
  <si>
    <t>glas 1029x 413</t>
  </si>
  <si>
    <t>Etten Sliedrecht</t>
  </si>
  <si>
    <t>1-9-201</t>
  </si>
  <si>
    <t>Etten , Nieuwleusen</t>
  </si>
  <si>
    <t>Etten, Schuttorf</t>
  </si>
  <si>
    <t xml:space="preserve">AS8100 meerprunt sluiting afknippen als insteekslot </t>
  </si>
  <si>
    <t>Leermakers extra deur</t>
  </si>
  <si>
    <t>664217 , Glas 770x 2456</t>
  </si>
  <si>
    <t>668217 Schuifdeur</t>
  </si>
  <si>
    <t>684117 tm 684517</t>
  </si>
  <si>
    <t>668217 Schuifdeur  extra kozijn</t>
  </si>
  <si>
    <t>653817 tm 654617</t>
  </si>
  <si>
    <t>653817 tm 654017</t>
  </si>
  <si>
    <t>654117 tm 654317</t>
  </si>
  <si>
    <t>654417 tm 654617</t>
  </si>
  <si>
    <t>comm136</t>
  </si>
  <si>
    <t>werkbon 111</t>
  </si>
  <si>
    <t>ronald reclamatie</t>
  </si>
  <si>
    <t>Jurgen Arendz</t>
  </si>
  <si>
    <t>uiterlijk 10-10 leveren</t>
  </si>
  <si>
    <t>uiterlijk 17-10 leveren</t>
  </si>
  <si>
    <t>uiterlijk 31-10 leveren</t>
  </si>
  <si>
    <t>Michel Wijnroks</t>
  </si>
  <si>
    <t>Franken</t>
  </si>
  <si>
    <t>glas 700x 1935</t>
  </si>
  <si>
    <t>manco bij Arcabo</t>
  </si>
  <si>
    <t>rommel in spouw</t>
  </si>
  <si>
    <t>664217, Glas 812x 2378</t>
  </si>
  <si>
    <t>wb 112, gele, zwarte glasblokjes</t>
  </si>
  <si>
    <t>2017266 werkbon 113 klemlijsten extra levering Tropical</t>
  </si>
  <si>
    <t>Gijs ziek 19-9</t>
  </si>
  <si>
    <t>breukruit 26-9 binnen - transport vanaf woe inplannen</t>
  </si>
  <si>
    <t>wk39</t>
  </si>
  <si>
    <t>20-9 , 2x rooster binnen wit</t>
  </si>
  <si>
    <t>uiterste 2-10-2017</t>
  </si>
  <si>
    <t>Glas 734x 1979</t>
  </si>
  <si>
    <t>leveren uiterlijk 17-10 - KS Biegetechnik 30-10 gereed</t>
  </si>
  <si>
    <t>Schuine kozijen naleveren week 44</t>
  </si>
  <si>
    <t>panelen wit 5 st 503 x 1722 mm - 667517 tm 667517</t>
  </si>
  <si>
    <t>half ronde ruit komt 12-10 binnen</t>
  </si>
  <si>
    <t xml:space="preserve">rond boog met roedes </t>
  </si>
  <si>
    <t>Glaslevering Hal 2 8 stuks</t>
  </si>
  <si>
    <t xml:space="preserve">KS Biegetechnik - glas in nalevering </t>
  </si>
  <si>
    <t>1 extra kozijn ARC1023</t>
  </si>
  <si>
    <t>677400 7016 glad</t>
  </si>
  <si>
    <t xml:space="preserve">664717 Glas 1138x2305 </t>
  </si>
  <si>
    <t xml:space="preserve">Etten, Heerenveen </t>
  </si>
  <si>
    <t>Etten, Sliedrecht, Vlaardingen, Oostende, kraan</t>
  </si>
  <si>
    <t>Belgische tol + tunnel 2x</t>
  </si>
  <si>
    <t>Vincent  donderdag vanaf 13.45 uur afwezig</t>
  </si>
  <si>
    <t>Michiel Kip donderdag vanaf 12.30 uur afwezig</t>
  </si>
  <si>
    <t>Jan Visser Ziek</t>
  </si>
  <si>
    <t>1x VR 2017266 Tropical tbv ARC5518R zijlicht</t>
  </si>
  <si>
    <t>678517 tm 679017 684918 tm 685218</t>
  </si>
  <si>
    <t>AWL 100 , 12x 6 m.,werkbon 117</t>
  </si>
  <si>
    <t>zaten er niet bij, AWL 110 lange lengtes</t>
  </si>
  <si>
    <t>schuin kozijn Ed Prive</t>
  </si>
  <si>
    <t>664717 t/m 664817</t>
  </si>
  <si>
    <t>Glas 1288x 2241</t>
  </si>
  <si>
    <t xml:space="preserve">breuk bij Arcabo , door glaslat maat </t>
  </si>
  <si>
    <t>648517, Glas ARC 1023 450x 679</t>
  </si>
  <si>
    <t>NL Hal 3B</t>
  </si>
  <si>
    <t>678517 tm 678817</t>
  </si>
  <si>
    <t>678917 tm 679017 en 684918</t>
  </si>
  <si>
    <t>685018 tm 685218</t>
  </si>
  <si>
    <t>half rond komt 17/10 binnen</t>
  </si>
  <si>
    <t>690117 Scharbeutz</t>
  </si>
  <si>
    <t>7016 nerf - excl AWL, glas 10-10 binnen</t>
  </si>
  <si>
    <t>do of vrijdag week 41 leveren, 1 ruit 6-10 binnen</t>
  </si>
  <si>
    <t>KS Biegetechnik - excl AWL</t>
  </si>
  <si>
    <t>KS Biegetechnik - wk 40 gereed - excl AWL</t>
  </si>
  <si>
    <t>gevraagd week 41 leveren, 5 okt. Ruit 7040x 398 binnen</t>
  </si>
  <si>
    <t>664317, Glas 1138x 2305</t>
  </si>
  <si>
    <t>491815 schuur</t>
  </si>
  <si>
    <t>696318 schuur</t>
  </si>
  <si>
    <t>690217 Scharbeutz</t>
  </si>
  <si>
    <t>Vrijdag vrij: Bennie H- Peter-Cars-Vincent-Jochem-Jurgen-Gijs-Alwin</t>
  </si>
  <si>
    <t>Vrijdag vrij: Bennie H- Peter-Cars-Jochem-Jurgen-Gijs-Alwin programmeren</t>
  </si>
  <si>
    <t>2017461 Junior herlevering</t>
  </si>
  <si>
    <t>668217 schuurkozijn</t>
  </si>
  <si>
    <t>668217 schuurkozijn (spoedkozijn)</t>
  </si>
  <si>
    <t>2017665L-6009</t>
  </si>
  <si>
    <t>680417 luiken</t>
  </si>
  <si>
    <t>2017667V</t>
  </si>
  <si>
    <t>Zaterdag en maandag Melvin en Cristiaan beurs opbouw</t>
  </si>
  <si>
    <t>Vrijdag Melvin en Cristiaan beurs afbouw</t>
  </si>
  <si>
    <t>Remko en Ronald beurs Woensdag en Donderdag</t>
  </si>
  <si>
    <t>Roy en Ronald beurs Dinsdag</t>
  </si>
  <si>
    <t>Huuskes</t>
  </si>
  <si>
    <t>Vooijs</t>
  </si>
  <si>
    <t>Deur</t>
  </si>
  <si>
    <t>voorraad AWL 80(16x 80mm) wb 118</t>
  </si>
  <si>
    <t>Comm 139</t>
  </si>
  <si>
    <t>150 kg loopwagens</t>
  </si>
  <si>
    <t>696318 tm 696717</t>
  </si>
  <si>
    <t>HV Hal 5B</t>
  </si>
  <si>
    <t>Klemlijsten Maat MSD-092</t>
  </si>
  <si>
    <t>Klemlijsten Maat MSD-092 (spoed)</t>
  </si>
  <si>
    <t>Glas, deur Loeve</t>
  </si>
  <si>
    <t>werkbon 119</t>
  </si>
  <si>
    <t>glas extra</t>
  </si>
  <si>
    <t xml:space="preserve">verkeerde roede verdeling </t>
  </si>
  <si>
    <t>Sliedrecht93</t>
  </si>
  <si>
    <t>MSD-064 Bommezijn</t>
  </si>
  <si>
    <t>MSD-065 Bommezijn</t>
  </si>
  <si>
    <t>Kreuning</t>
  </si>
  <si>
    <t>bouma</t>
  </si>
  <si>
    <t>glas 770x 1749</t>
  </si>
  <si>
    <t>677317 (2017601) AWL100 leveren</t>
  </si>
  <si>
    <t>wb 121 2x 6m AWL 120</t>
  </si>
  <si>
    <t>te kort en 1 kozijn mist helemaal</t>
  </si>
  <si>
    <t>electrische opener</t>
  </si>
  <si>
    <t>689817 scharbeutz</t>
  </si>
  <si>
    <t>Corcho Toren deur</t>
  </si>
  <si>
    <t>klein kozijn 600x300</t>
  </si>
  <si>
    <t>Kavel C7 Schuur SP</t>
  </si>
  <si>
    <t>Kavel C7 Duinlodge Zand</t>
  </si>
  <si>
    <t>Kavel C11 Schuur SP</t>
  </si>
  <si>
    <t>Kavel C52 Tulplodge Grijs</t>
  </si>
  <si>
    <t>Kavel C52 Schuur SP</t>
  </si>
  <si>
    <t>Kavel C5 Schuur SP</t>
  </si>
  <si>
    <t>Kavel C20 Schuur SP</t>
  </si>
  <si>
    <t>Kavel C8 Tulplodge Grijs</t>
  </si>
  <si>
    <t>Kavel C8 Schuur SP</t>
  </si>
  <si>
    <t>661917 krukstel herlevering</t>
  </si>
  <si>
    <t>Cars tandarts 10 nov 11.00 uur vanaf 10.30 afwezig?</t>
  </si>
  <si>
    <t>SA2 - 2000 mm tbv 625417 wb 120</t>
  </si>
  <si>
    <t>Glas 1300x 329</t>
  </si>
  <si>
    <t>Schuin kozijn Ed</t>
  </si>
  <si>
    <t>Jan Visser 13 okt dokter 08.00 uur</t>
  </si>
  <si>
    <t>4x glas 503x1022 satinato met roeden 601717</t>
  </si>
  <si>
    <t>Kavel C49 Schuur SP</t>
  </si>
  <si>
    <t>Kavel C47 Schuur SP</t>
  </si>
  <si>
    <t>Kavel C49 Duinlodge Nature</t>
  </si>
  <si>
    <t>Kavel C47 Duinlodge Zand</t>
  </si>
  <si>
    <t>Kavel Z115 Schuur SP</t>
  </si>
  <si>
    <t>Kavel Z115 Duinlodge Grijs sp</t>
  </si>
  <si>
    <t>Kavel Z121 Duinlodge Zand</t>
  </si>
  <si>
    <t>Kavel Z121 Schuur</t>
  </si>
  <si>
    <t>Kavel Z125 Duinlodge Grijs</t>
  </si>
  <si>
    <t>Kavel Z125 Schuur</t>
  </si>
  <si>
    <t>Kavel Z128 Duinlodge Grijs sp</t>
  </si>
  <si>
    <t>Kavel Z128 Schuur</t>
  </si>
  <si>
    <t>Kavel Z131 Duinlodge Zand sp</t>
  </si>
  <si>
    <t>Kavel Z131 Schuur sp</t>
  </si>
  <si>
    <t>Kavel Z133 Duinlodge Grijs</t>
  </si>
  <si>
    <t>Kavel Z133 Schuur</t>
  </si>
  <si>
    <t>Kavel Z134 Duinlodge Grijs</t>
  </si>
  <si>
    <t>Kavel Z134 Schuur</t>
  </si>
  <si>
    <t>Jan Visser 24 okt vrij en 25 okt tandarts 08.30 uur</t>
  </si>
  <si>
    <t>Maat , avanti</t>
  </si>
  <si>
    <t>KSO, verschillende werkzaamheden (2017-0064)</t>
  </si>
  <si>
    <t>Etten, Heerenveen, Nieuwleusen</t>
  </si>
  <si>
    <t>Etten, Nieuwleusen, retour</t>
  </si>
  <si>
    <t>Etten, Breedenbroek, plus kraan</t>
  </si>
  <si>
    <t>Etten ,Vlaardingen plus kraan</t>
  </si>
  <si>
    <t>Etten, Zeewolde, Harskamp, Nieuwleusen</t>
  </si>
  <si>
    <t>Excl 7% dieseltoeslag</t>
  </si>
  <si>
    <t>676717 - 150 kg loopwagen</t>
  </si>
  <si>
    <t>wb 123, S80-4320cm, eindkapjes , bevestigiongsschroeven</t>
  </si>
  <si>
    <t>wb 124, 4x6m AWL 120</t>
  </si>
  <si>
    <t xml:space="preserve">te kort geleverd </t>
  </si>
  <si>
    <t>Beschadigingen in Nijehaske</t>
  </si>
  <si>
    <t>factuur Kok</t>
  </si>
  <si>
    <t xml:space="preserve">werkbon 120 (nog een keer in overleg H. Nagelhout) </t>
  </si>
  <si>
    <t>2017728V</t>
  </si>
  <si>
    <t>NLl Hal 1</t>
  </si>
  <si>
    <t>Klemlijsten Lucassen creme AWL120</t>
  </si>
  <si>
    <t>Paneel  853 x 810 mm wit/7016 nerf  v 2016134 - 561516</t>
  </si>
  <si>
    <t>Funk</t>
  </si>
  <si>
    <t>Comm 140A</t>
  </si>
  <si>
    <t>Comm 140B</t>
  </si>
  <si>
    <t>684117t/m 684517</t>
  </si>
  <si>
    <t>glas 372x 229</t>
  </si>
  <si>
    <t>werkbon 126</t>
  </si>
  <si>
    <t>voorraad  nieuwleusen</t>
  </si>
  <si>
    <t>wb 126 , 5 kruk voor ons, 10 voor Arcabo</t>
  </si>
  <si>
    <t>glas ARC1023, , 450x 679 satinatio</t>
  </si>
  <si>
    <t>Cristiaan service woensdag en donderdag</t>
  </si>
  <si>
    <t>Vincent rekken lassen</t>
  </si>
  <si>
    <t>geen prod</t>
  </si>
  <si>
    <t>Jan Visser werken 08.00-12.30 uur</t>
  </si>
  <si>
    <t xml:space="preserve">glas 687x1911 satinato Maat </t>
  </si>
  <si>
    <t>Roy afwezig dinsdag vanaf 14.00 uur</t>
  </si>
  <si>
    <t>KS Biegetechniek - uiterlijk 27-11 leveren bij arcabo</t>
  </si>
  <si>
    <t>KS Biegetechniek - uiterlijk 04-12 leveren bij arcabo</t>
  </si>
  <si>
    <t>7x glas 1076 x 916 mm 4-15-5 HR++</t>
  </si>
  <si>
    <t>Jurgen dinsdag afwezig vanaf 14.30 uur</t>
  </si>
  <si>
    <t>leveren woe 8 nov</t>
  </si>
  <si>
    <t>Bennie Hoegen 15.15 afwezig</t>
  </si>
  <si>
    <t>ipv 18 okt. Komen roosters 20-10</t>
  </si>
  <si>
    <t>wit-9010 nerf, ducoklep rooster 8-11 binnen</t>
  </si>
  <si>
    <t>KS 15-11 gereed voor afhalen</t>
  </si>
  <si>
    <t>13-10, bij Evers - 23-10 zelf ophalen in Ulft</t>
  </si>
  <si>
    <t>Jan Visser bleod prikken 19 okt 0800 uur</t>
  </si>
  <si>
    <t>Jan Viser arts dinsdag</t>
  </si>
  <si>
    <t>709417 schuur</t>
  </si>
  <si>
    <t>Kozijn vergaderruimte</t>
  </si>
  <si>
    <t>Etten</t>
  </si>
  <si>
    <t>2017758V</t>
  </si>
  <si>
    <t>Middelbeers</t>
  </si>
  <si>
    <t>6-11 t/m 10-11</t>
  </si>
  <si>
    <t>20-11 t/m 24-11</t>
  </si>
  <si>
    <t>27-11 t/m 1-12</t>
  </si>
  <si>
    <t>4-12 t/m 8-12</t>
  </si>
  <si>
    <t>25-12 t/m 29-12</t>
  </si>
  <si>
    <t>678517t/m679017</t>
  </si>
  <si>
    <t>glas 677x 479</t>
  </si>
  <si>
    <t>Jan Visser  maandag afwezig (9.30 cardioloog)</t>
  </si>
  <si>
    <t>Haps afdekdopjes P100 en P800 (2x 25 st)</t>
  </si>
  <si>
    <t xml:space="preserve">Showroom de-monteren </t>
  </si>
  <si>
    <t>cilinder40/40</t>
  </si>
  <si>
    <t xml:space="preserve">verkeerde mee gestuurd </t>
  </si>
  <si>
    <t>Inzethor v 676717 ARC3503</t>
  </si>
  <si>
    <t>Cristiaan service woensdag en vrijdag 27-10</t>
  </si>
  <si>
    <t>colorbel 3 st op nalevering</t>
  </si>
  <si>
    <t>Kavel C11 Duinlodge Zand</t>
  </si>
  <si>
    <t>Jochem 30 nov rijexamen</t>
  </si>
  <si>
    <t>Arcabo vakantie vanaf donderdag 21-12 12.00 tm dinsdag 2-1-2018</t>
  </si>
  <si>
    <t>733818 tm 734218</t>
  </si>
  <si>
    <t>Kavel C20 Verdiepingslodge</t>
  </si>
  <si>
    <t>Kavel C5 Verdiepingslodge</t>
  </si>
  <si>
    <t xml:space="preserve">Kavel Z134 Schuur </t>
  </si>
  <si>
    <t>aanbrengen renolit folie (ral 5011)</t>
  </si>
  <si>
    <t xml:space="preserve">opname gedaan ivm lekkage </t>
  </si>
  <si>
    <t>VDA (17005247) 10-10</t>
  </si>
  <si>
    <t>Kok (17376) 27-9</t>
  </si>
  <si>
    <t>VDA (17005244) 10-10</t>
  </si>
  <si>
    <t>707118 tm 707518 Duinlodges</t>
  </si>
  <si>
    <t>Etten Nieuwleusen, Harskamp</t>
  </si>
  <si>
    <t>Wolthuis</t>
  </si>
  <si>
    <t>707618 tm 708518 Duinlodges (hal5)</t>
  </si>
  <si>
    <t>707118 tm 707518 Duinlodges (Hal5)</t>
  </si>
  <si>
    <t>Camping International</t>
  </si>
  <si>
    <t>Deur en Schuifpui</t>
  </si>
  <si>
    <t>Liesman Schuifpui</t>
  </si>
  <si>
    <t>Kavel C20 verdiepingslodge</t>
  </si>
  <si>
    <t>2017773V</t>
  </si>
  <si>
    <t>2017774V</t>
  </si>
  <si>
    <t>2017776V</t>
  </si>
  <si>
    <t>t Haasje 1</t>
  </si>
  <si>
    <t>t Haasje 2</t>
  </si>
  <si>
    <t>Pol</t>
  </si>
  <si>
    <t>Bryan ziek vanag donderdag 11.00 uur</t>
  </si>
  <si>
    <t>Schuttdorf, Etten</t>
  </si>
  <si>
    <t>Etten, Zeewolde</t>
  </si>
  <si>
    <t>Tol en tunnel</t>
  </si>
  <si>
    <t xml:space="preserve">Veenwouden, Etten </t>
  </si>
  <si>
    <t>Etten, Rijssen, Nieuwleusen, kraan</t>
  </si>
  <si>
    <t>Etten, Oostende, kraan</t>
  </si>
  <si>
    <t>Bryan ziek</t>
  </si>
  <si>
    <t>KS Biegetechniek 13-11 ophalen</t>
  </si>
  <si>
    <t>Bennie showroom</t>
  </si>
  <si>
    <t>v Doorn</t>
  </si>
  <si>
    <t xml:space="preserve">2 de keer glas </t>
  </si>
  <si>
    <t>2de keer roede verdeling fout</t>
  </si>
  <si>
    <t xml:space="preserve">ronald wil er geen rekening van sturen </t>
  </si>
  <si>
    <t>SV2 profiel 2000mm wit, pvc lijm (wb 131)</t>
  </si>
  <si>
    <t>NL hal 5</t>
  </si>
  <si>
    <t>711818 tm 712118 en 719218 tm 920218</t>
  </si>
  <si>
    <t>12-2 t/m 16-2</t>
  </si>
  <si>
    <t>19-2 t/m 23-2</t>
  </si>
  <si>
    <t>26-2 t/m 2-3</t>
  </si>
  <si>
    <t>2-4 t/m 6-4</t>
  </si>
  <si>
    <t>26-3 t/m 30-3</t>
  </si>
  <si>
    <t>19-3 t/m 23-3</t>
  </si>
  <si>
    <t>12-3 t/m 16-3</t>
  </si>
  <si>
    <t>9-4 t/m 13-4</t>
  </si>
  <si>
    <t>16-4 t/m 20-4</t>
  </si>
  <si>
    <t>23-4 t/m 27-4</t>
  </si>
  <si>
    <t>30-4 t/m 4-5</t>
  </si>
  <si>
    <t>7-5 t/m 11-5</t>
  </si>
  <si>
    <t>14-5 t/m 18-5</t>
  </si>
  <si>
    <t>NL Hal 3B-1</t>
  </si>
  <si>
    <t>HV hal 5A</t>
  </si>
  <si>
    <t xml:space="preserve">Werkbon 132 </t>
  </si>
  <si>
    <t>Vrijdag vrij</t>
  </si>
  <si>
    <t>Werkbon 133</t>
  </si>
  <si>
    <t>2017788V</t>
  </si>
  <si>
    <t>breukruit</t>
  </si>
  <si>
    <t>Werkbon 135 (blauwe glasblokjes)</t>
  </si>
  <si>
    <t>wk46</t>
  </si>
  <si>
    <t>de jongh</t>
  </si>
  <si>
    <t>breuk 920x 796</t>
  </si>
  <si>
    <t>productie</t>
  </si>
  <si>
    <t>hoekverbinders</t>
  </si>
  <si>
    <t>nog beglazen</t>
  </si>
  <si>
    <t>Ettten, Middelbeers</t>
  </si>
  <si>
    <t>kraan buitenland</t>
  </si>
  <si>
    <t>€65.00</t>
  </si>
  <si>
    <t>Voltman</t>
  </si>
  <si>
    <t>Bepam</t>
  </si>
  <si>
    <t>Bryan ziek tm donderdag 9 nov</t>
  </si>
  <si>
    <t>comm140-a</t>
  </si>
  <si>
    <t>6 ruiten verkeerd besteld</t>
  </si>
  <si>
    <t>cars , verkeerde maat</t>
  </si>
  <si>
    <t>Mischoffe 1</t>
  </si>
  <si>
    <t>Mischoffe 2</t>
  </si>
  <si>
    <t>5-3 t/m 9-3</t>
  </si>
  <si>
    <t>Peter Podoloog 15 nov vanaf 1330 uur</t>
  </si>
  <si>
    <t>662117 , slot Tropical</t>
  </si>
  <si>
    <t>Beslag Tropical en Eper Vastgoed</t>
  </si>
  <si>
    <t>14-11 ruitje 677x 479 binnen</t>
  </si>
  <si>
    <t>16-11, 6 ruiten binnen</t>
  </si>
  <si>
    <t>2017794V</t>
  </si>
  <si>
    <t>binnenwerk zat er niet bij wb 136</t>
  </si>
  <si>
    <t>ronald niet ingwevoerd</t>
  </si>
  <si>
    <t>625317, glas 677x 679 met roedes</t>
  </si>
  <si>
    <t>wb 138, 15x 500834 draai/kiep kruk</t>
  </si>
  <si>
    <t>manco voorraad Arcabo</t>
  </si>
  <si>
    <t>Duurken</t>
  </si>
  <si>
    <t>Huuskes 1730333</t>
  </si>
  <si>
    <t>6676717, werkbon 139, AWL 80</t>
  </si>
  <si>
    <t>7016 lakstift opgestuurd</t>
  </si>
  <si>
    <t>Jan moet wat bijwerken</t>
  </si>
  <si>
    <t>plus kosten post</t>
  </si>
  <si>
    <t>kring van Dorth, stolpdeur</t>
  </si>
  <si>
    <t>de Jonghe</t>
  </si>
  <si>
    <t>renolit aanbrengen</t>
  </si>
  <si>
    <t>Kok (17397)</t>
  </si>
  <si>
    <t>Kok (17393)</t>
  </si>
  <si>
    <t xml:space="preserve">de lange </t>
  </si>
  <si>
    <t xml:space="preserve">lekkage </t>
  </si>
  <si>
    <t>Vda (17005658)</t>
  </si>
  <si>
    <t>Snippert</t>
  </si>
  <si>
    <t>panelen woe binnen - vrijdagmorgen leveren</t>
  </si>
  <si>
    <t>KS Biegetechniek 23-11 gereed - 7016 nerf - roosters, 22-11, 29-11, 6-12 binnen</t>
  </si>
  <si>
    <t>rondboog 14-11 binnen -KS Biegetechniek - gereed 23 nov</t>
  </si>
  <si>
    <t>Gijs vrij maandag 27 nov</t>
  </si>
  <si>
    <t>Gijs vrijdag 15 dec vrij</t>
  </si>
  <si>
    <t>VD Worp</t>
  </si>
  <si>
    <t>Vd Worp - 1 chalet</t>
  </si>
  <si>
    <t>Spoedkozijn</t>
  </si>
  <si>
    <t>MSC-027</t>
  </si>
  <si>
    <t>2017810L-7016</t>
  </si>
  <si>
    <t>Jan Visser werken 08.00-12.30 uur, huisartsvoor aanvang</t>
  </si>
  <si>
    <t>vooijs</t>
  </si>
  <si>
    <t>verkeerde AWL gekregen zeggen hun</t>
  </si>
  <si>
    <t>wandt dikte nog opmeten</t>
  </si>
  <si>
    <t>AWL 120 werkbon 140 (cristiaan 14-11 geleverd)</t>
  </si>
  <si>
    <t>121626 en 12162601</t>
  </si>
  <si>
    <t>121620 + 12162001</t>
  </si>
  <si>
    <t>Schuifpui Liesmann</t>
  </si>
  <si>
    <t>R. Snippert</t>
  </si>
  <si>
    <t>706518 tm 706918</t>
  </si>
  <si>
    <t>669217 (2017608) 1x glas en paneel incl T-stijl en glaslat</t>
  </si>
  <si>
    <t>R.Snippert</t>
  </si>
  <si>
    <t>736918 tm 737318</t>
  </si>
  <si>
    <t>729718 tm 732118 Duinlodges (hal5)</t>
  </si>
  <si>
    <t>KS Biegetechniek 7016 nerf</t>
  </si>
  <si>
    <t>Michiel Kip 8,30-10,00uur dokter</t>
  </si>
  <si>
    <t>breuk 21-11 binnen</t>
  </si>
  <si>
    <t>624617 Werkbon 142</t>
  </si>
  <si>
    <t>Hattem</t>
  </si>
  <si>
    <t>Velthorst Serre 12m  713818 tm 714118</t>
  </si>
  <si>
    <t xml:space="preserve">7016 nerf - KS Biegetechnik 16/11 gereed - </t>
  </si>
  <si>
    <t>KS Biegetechniek - 16 nov ophalen breuk ruit 14-11 binnen</t>
  </si>
  <si>
    <t>Etten, Herbstein</t>
  </si>
  <si>
    <t>Ette, Almen, Sliedrecht ,kraan</t>
  </si>
  <si>
    <t>Kelvin woe 22 nov afwezig vanaf 12.30 uur</t>
  </si>
  <si>
    <t>676717 inzethor</t>
  </si>
  <si>
    <t>Camping Heide 6 inzethorren</t>
  </si>
  <si>
    <t>Christiaan op service</t>
  </si>
  <si>
    <t>Vloerbedekking weghalen</t>
  </si>
  <si>
    <t>653817t/m 654617</t>
  </si>
  <si>
    <t>wb 143, op maat gemaakte sluitstang</t>
  </si>
  <si>
    <t>verkeerd gegaan bij ons</t>
  </si>
  <si>
    <t>689817t/m 690017, 6x glas satinato met roedes</t>
  </si>
  <si>
    <t>Cristiaan service 21 nov Earnewoude</t>
  </si>
  <si>
    <t>Christiaan service Hardenberg 28 nov</t>
  </si>
  <si>
    <t>Jochem  21 nov 12.30 tandarts</t>
  </si>
  <si>
    <t>uiterlijk week 2 maandag 8 jan leveren</t>
  </si>
  <si>
    <t>uiterlijk maandag week 3 leveren</t>
  </si>
  <si>
    <t>Peter later 21 nov</t>
  </si>
  <si>
    <t>Jan bok lassen TiFa 20 en 21 nov</t>
  </si>
  <si>
    <t>675017, hor ARC 3923</t>
  </si>
  <si>
    <t>Werkbon 145 - AWL080 680517</t>
  </si>
  <si>
    <t>Nieuwvliet Duinzand</t>
  </si>
  <si>
    <t>Nieuwvliet Duinhove</t>
  </si>
  <si>
    <t>Nieuwvliet Duinvliet</t>
  </si>
  <si>
    <t>121641+12164101</t>
  </si>
  <si>
    <t>577416 Werkbon 147</t>
  </si>
  <si>
    <t>Werkbon 149 - deurkrukken AR0010</t>
  </si>
  <si>
    <t>Haasje 3</t>
  </si>
  <si>
    <t>Com 140 A2 wit</t>
  </si>
  <si>
    <t>Com 140 B2  7016</t>
  </si>
  <si>
    <t>glas geleverd door Evers met anti-spliterfolie(binnen gekomen op 22-11-17)</t>
  </si>
  <si>
    <t>Kelvin 19-12 dermatoloog</t>
  </si>
  <si>
    <t>wb 146, AWL140</t>
  </si>
  <si>
    <t>vleugel deur, opnieuw leveren ARC1056</t>
  </si>
  <si>
    <t>kras</t>
  </si>
  <si>
    <t>219709 Schuur</t>
  </si>
  <si>
    <t>638217 schuur</t>
  </si>
  <si>
    <t>wk48</t>
  </si>
  <si>
    <t>Crisiaan en Bryan 27 nov service</t>
  </si>
  <si>
    <t>522626, Glas 929x 1842</t>
  </si>
  <si>
    <t>Etten, Nieuwleusen, Almen</t>
  </si>
  <si>
    <t>Looij</t>
  </si>
  <si>
    <t>Noordam</t>
  </si>
  <si>
    <t>Gijs ziek 28 nov</t>
  </si>
  <si>
    <t>ruitje gedraaide roede komt 5-12 binnen</t>
  </si>
  <si>
    <t>AZ3-7039 glad manco(vrijdag 01-12 binnen)</t>
  </si>
  <si>
    <t>6009 nerf KS Biegetechnik kozijnen 29-11 ophalen.</t>
  </si>
  <si>
    <t xml:space="preserve"> ruit 896x 2132</t>
  </si>
  <si>
    <t>Bögeman</t>
  </si>
  <si>
    <t>Com 141</t>
  </si>
  <si>
    <t>Nieuwvliet Duinzand get 828</t>
  </si>
  <si>
    <t>Stangbediening Tropical 32x 1000 mm wit</t>
  </si>
  <si>
    <t>hor komt 5 dec. Binnen fout HFT</t>
  </si>
  <si>
    <t>KS Biegetechnik kozijnen 29-11 ophalen.(Lekdorpels S804 - 6009 nerb manco besteld 29-11.)</t>
  </si>
  <si>
    <t>Lekdorpels S804 - 6009 nerb manco besteld 29-11.</t>
  </si>
  <si>
    <t>breuk ruit 896x 2132 , 5-12 binnen(bok123 staat incompleet buiten)</t>
  </si>
  <si>
    <t>Schade rooster ARC1022 G V N-&gt;ARC1056(worden 01-12 nageleverd)(bok 221 staat incompleet buiten)</t>
  </si>
  <si>
    <t>121659 4 ch</t>
  </si>
  <si>
    <t>121660 4 ch</t>
  </si>
  <si>
    <t>Nieuwvliet Duinzand get 812</t>
  </si>
  <si>
    <t>Nieuwvliet Duinzand sp 806-839</t>
  </si>
  <si>
    <t>KS Biegetechnik 12-1 klaar</t>
  </si>
  <si>
    <t>KS Biegetechniek 7016 nerf, 12-1 klaar, 10stuks</t>
  </si>
  <si>
    <t>Hor v 679217 2017705</t>
  </si>
  <si>
    <t>714218 Velthorst 13</t>
  </si>
  <si>
    <t>2017860V</t>
  </si>
  <si>
    <t>219709 - paneel creme 260 x 882, werkbon 151</t>
  </si>
  <si>
    <t>25 jan KS kozijnen ophalen Maat 2017835 - 58 st</t>
  </si>
  <si>
    <t>AWL</t>
  </si>
  <si>
    <t>Michiel 6 dec vanaf 12.30 afwezig</t>
  </si>
  <si>
    <t>714418 Velhorst 13</t>
  </si>
  <si>
    <t>714318 Velhorst 13</t>
  </si>
  <si>
    <t>glas door Schlatt - 7016 nerf - 150 kg loopwagen</t>
  </si>
  <si>
    <t>roosters, deuren, schuifdeurvleugels (2017513/14)</t>
  </si>
  <si>
    <t>Michoffe</t>
  </si>
  <si>
    <t>2x de bestelling geplaatst</t>
  </si>
  <si>
    <t>Sandra</t>
  </si>
  <si>
    <t>Etten , Schuttorf</t>
  </si>
  <si>
    <t>hans</t>
  </si>
  <si>
    <t xml:space="preserve">beschadigd rooster </t>
  </si>
  <si>
    <t>636817, werkbon 154</t>
  </si>
  <si>
    <t>15 dec leveren icm Arcabo - als eerste leveren</t>
  </si>
  <si>
    <t>7030 nerf - glas en roosters los meeleveren- appart voor 12 won besteld</t>
  </si>
  <si>
    <t>aanbetaling binnen</t>
  </si>
  <si>
    <t>Com 140B  B2  7016</t>
  </si>
  <si>
    <t>Com 140B  A2 wit</t>
  </si>
  <si>
    <t>7016 nerf(beslag schuif/kiep), breuk 929x 473 , 12-12 binnen</t>
  </si>
  <si>
    <t>14 dec KS gereed voor ophalen - week 50, breuk 372x 229 komt 12-12 binnen</t>
  </si>
  <si>
    <t>glas door Schlatt - 7016 nerf - 150 kg loopwagen,15-1, 19-2, 30-4, 14-5, glas binnen</t>
  </si>
  <si>
    <t>glas door Schlatt - 7016 nerf - 150 kg loopwagen, 13-12, 5-02, 5-03, 23-04, 28-5 komt glas binnen</t>
  </si>
  <si>
    <t xml:space="preserve">De Graaf </t>
  </si>
  <si>
    <t>Haasje 1 beschadiging DUO1037X GXN</t>
  </si>
  <si>
    <t>670517 Schuifdeur Glas 734x 1000 met roedes</t>
  </si>
  <si>
    <t>670517 Schuifdeur met Glas 734x 1000 met roedes</t>
  </si>
  <si>
    <t>Spoed order - paneel wordt overgezet</t>
  </si>
  <si>
    <t>Spoed order - glas en rooster wordt overgezet</t>
  </si>
  <si>
    <t>714518 Velthorst 13</t>
  </si>
  <si>
    <t>Vincent service 6 dec</t>
  </si>
  <si>
    <t>Christaan ziek 6 dec tm 7 dec</t>
  </si>
  <si>
    <t>Cristiaan 5 dec afwezig ivm ziekehuis bezoek</t>
  </si>
  <si>
    <t>Cristiaan 4 dec vanaf 13.00 afwezig</t>
  </si>
  <si>
    <t>Gijs ziek dec</t>
  </si>
  <si>
    <t>Schuttorf, Nieuwleusen</t>
  </si>
  <si>
    <t>Etten, Nieuwleusen, kraan</t>
  </si>
  <si>
    <t>voor deuren open slaand</t>
  </si>
  <si>
    <t>werkbon 155, afdekdopjes 200 stuks(578050)</t>
  </si>
  <si>
    <t xml:space="preserve">opnieuw glas besteld vanwege waarde glas </t>
  </si>
  <si>
    <t xml:space="preserve">2017867 hoort ook bij opnieuw </t>
  </si>
  <si>
    <t>bovenstaande kosten voor maat</t>
  </si>
  <si>
    <t>684517, glas 812x 2188 schuin</t>
  </si>
  <si>
    <t>breuk 929x 473</t>
  </si>
  <si>
    <t>10won</t>
  </si>
  <si>
    <t>7030 nerf, KS  25-1 klaar - glas en roosters los meeleveren- appart voor 9 won besteld(830 + 832 transport 08-12)</t>
  </si>
  <si>
    <t>2won</t>
  </si>
  <si>
    <t>714618 Velthorst 13</t>
  </si>
  <si>
    <t>Haasje 1 en 2 deur opnieuw</t>
  </si>
  <si>
    <t>2017815 vd worp AWL100 opnieuw</t>
  </si>
  <si>
    <t>hattem</t>
  </si>
  <si>
    <t>Nieuwe set klemlijsten</t>
  </si>
  <si>
    <t>121683 + 12168301</t>
  </si>
  <si>
    <t>Werkbon 157 - draairaamscharen 90gr</t>
  </si>
  <si>
    <t>Werkbon 156 - dichting</t>
  </si>
  <si>
    <t>Jan Visser donderdag 14 dec arts</t>
  </si>
  <si>
    <t>Cristiaan tandarts 15 dec 08:45 uur</t>
  </si>
  <si>
    <t xml:space="preserve">telefonisch </t>
  </si>
  <si>
    <t>werkbon 158, 3x deurbuffer</t>
  </si>
  <si>
    <t>Staartse Duinen</t>
  </si>
  <si>
    <t>Duinzand sp-830-832-820-821-818</t>
  </si>
  <si>
    <t>Duinzand sp 823-816-813</t>
  </si>
  <si>
    <t>Duinhove get 827-829-825</t>
  </si>
  <si>
    <t>Duinvliet get 826</t>
  </si>
  <si>
    <t>Duinvliet get 831-819-822</t>
  </si>
  <si>
    <t>Duinhove get 817-824</t>
  </si>
  <si>
    <t>Duinvliet get 815-843</t>
  </si>
  <si>
    <t>Duinhove sp 835</t>
  </si>
  <si>
    <t>Duinvliet sp 833</t>
  </si>
  <si>
    <t>Duinhove get 844</t>
  </si>
  <si>
    <t>Duinhove get 807</t>
  </si>
  <si>
    <t>Duinzand get 809</t>
  </si>
  <si>
    <t>Duinzand sp 811-175</t>
  </si>
  <si>
    <t>Duinzand get 176</t>
  </si>
  <si>
    <t>Duinzand get 172-178</t>
  </si>
  <si>
    <t>Duinhove get 808-810</t>
  </si>
  <si>
    <t>Duinhove sp 177</t>
  </si>
  <si>
    <t>Duinhove get 174</t>
  </si>
  <si>
    <t xml:space="preserve">Duinhove get 171 </t>
  </si>
  <si>
    <t>Duinvliet get 170</t>
  </si>
  <si>
    <t>Duinhove sp 166</t>
  </si>
  <si>
    <t>Duinhove sp 803-801</t>
  </si>
  <si>
    <t>Duinvliet sp 802</t>
  </si>
  <si>
    <t>Duinvliet get 168</t>
  </si>
  <si>
    <t>Duinhove get 169</t>
  </si>
  <si>
    <t>Duinhove sp 179</t>
  </si>
  <si>
    <t>Meettech pand</t>
  </si>
  <si>
    <t>Meettech</t>
  </si>
  <si>
    <t>2017885V</t>
  </si>
  <si>
    <t>Willems</t>
  </si>
  <si>
    <t>MSD-096 tm MSD-101</t>
  </si>
  <si>
    <t>kantoor Showroom</t>
  </si>
  <si>
    <t>1 deur</t>
  </si>
  <si>
    <t>2017835 Duinzand breuk Maat 5 st</t>
  </si>
  <si>
    <t>Luiken met zandloper</t>
  </si>
  <si>
    <t>714718 Velthorst 12</t>
  </si>
  <si>
    <t>2017896V</t>
  </si>
  <si>
    <t>Michel afwezig 12 jan</t>
  </si>
  <si>
    <t>Michel begint 09.30 uur maandag 15 jan</t>
  </si>
  <si>
    <t>Cristiaan tandarts 26-2 vanaf 14:00 uur</t>
  </si>
  <si>
    <t>Hemelvaart en vrijdags vrij</t>
  </si>
  <si>
    <t>21-5 t/m 25-5</t>
  </si>
  <si>
    <t>Suttorf , Etten</t>
  </si>
  <si>
    <t>Ette, Vlaardingen , kraan</t>
  </si>
  <si>
    <t xml:space="preserve">Etten, Nieuwleusen </t>
  </si>
  <si>
    <t>646717 - 2017594 Deurpaneel beursmodel</t>
  </si>
  <si>
    <t>BALANSTELLING 22 dec: Roy, Sandra, Vincent, Rene, Dion</t>
  </si>
  <si>
    <t>121690+121691</t>
  </si>
  <si>
    <t>714818 Velthorst 12</t>
  </si>
  <si>
    <t>1x kruk 500834, wb 160</t>
  </si>
  <si>
    <t>werkbon 159, 4x AWL 60</t>
  </si>
  <si>
    <t>voorraad Arcabo callamiteiten</t>
  </si>
  <si>
    <t>wb 161, AWL 120</t>
  </si>
  <si>
    <t>694618, inzethor ARC 3922</t>
  </si>
  <si>
    <t>687818, kozijn ARC 1023 groen met glas en rooster</t>
  </si>
  <si>
    <t>Bergmans</t>
  </si>
  <si>
    <t>herstel 3x stolpdeur 2017848-849-862</t>
  </si>
  <si>
    <t>werk 688418 ruit 929x2057</t>
  </si>
  <si>
    <t>spoed kozijn</t>
  </si>
  <si>
    <t>670517 Schuifdeur - excl glas</t>
  </si>
  <si>
    <t>Kozijn ARC5203LGXN opnieuw maken scharniergaten te laag -&gt; Roy uitzoeken  en aanpassen in Ramasoft</t>
  </si>
  <si>
    <t>alleen schuifvleugel</t>
  </si>
  <si>
    <t>715018 Velthorst 12</t>
  </si>
  <si>
    <t>714918 Velthorst 12</t>
  </si>
  <si>
    <t>Herstel stolpdeur 121695</t>
  </si>
  <si>
    <t>715118 Velthorst 12</t>
  </si>
  <si>
    <t>Melvin-Gijs-Vincent niet aanwezig</t>
  </si>
  <si>
    <t>Max 250 uur inplannen</t>
  </si>
  <si>
    <t>1 ruit 298x 704 zal waarschijnlijk niet bij de rest vd order staan, is binnen</t>
  </si>
  <si>
    <t>Eikhout-Visser</t>
  </si>
  <si>
    <t>8 jan leveren</t>
  </si>
  <si>
    <t>kerstvakantie tm 2-1-2018</t>
  </si>
  <si>
    <t xml:space="preserve">leveren 12 jan ivm nieuw glas voor schuifdeur, ruitje 734x 1679, 9-1-2018 binnen </t>
  </si>
  <si>
    <t xml:space="preserve">leveren 12 jan ivm nieuw glas voor schuifdeur , ruitje 734x 1679, 9-1-2018 binnen </t>
  </si>
  <si>
    <t>vervallen</t>
  </si>
  <si>
    <t>Ronald  Snippert prive</t>
  </si>
  <si>
    <t>Frank Bosman</t>
  </si>
  <si>
    <t xml:space="preserve">     </t>
  </si>
  <si>
    <t>Jan 25 jan ziekenhuis</t>
  </si>
  <si>
    <t>Jan 24 jan Arbo arts</t>
  </si>
  <si>
    <t>Jan 15 jan ziekenhuis 15:10 en 15:45</t>
  </si>
  <si>
    <t>Jan 5 jan ziekenhuis 12:10</t>
  </si>
  <si>
    <t>635618 aanpassing klemlijsten nav wijziginf Arcabo</t>
  </si>
  <si>
    <t>Van Schel</t>
  </si>
  <si>
    <t>Farvaque</t>
  </si>
  <si>
    <t>Peter en Inge</t>
  </si>
  <si>
    <t>Arcabo productie gesloten</t>
  </si>
  <si>
    <t>684217, glas 372x 229 satinato</t>
  </si>
  <si>
    <t>693918 Boerderij</t>
  </si>
  <si>
    <t>686118 Boerderij</t>
  </si>
  <si>
    <t>3 spoed kozijnen</t>
  </si>
  <si>
    <t>2017835 1x ruit 766 x 354 mm</t>
  </si>
  <si>
    <t>691718 tm 699218 Basic</t>
  </si>
  <si>
    <t>2x 44.2-8-44.2 glas  500x1500</t>
  </si>
  <si>
    <t>684718, wb 163, Awl s 120en 60</t>
  </si>
  <si>
    <t>J Kok daar geweest met Bennie, Burg.haamstede</t>
  </si>
  <si>
    <t>lekkage 2016, fact.nr.17512</t>
  </si>
  <si>
    <t xml:space="preserve">renolit folie vervangen, beschadiging </t>
  </si>
  <si>
    <t>factnr.17484</t>
  </si>
  <si>
    <t>wb 164, draai kiep kruk</t>
  </si>
  <si>
    <t>gebarsten</t>
  </si>
  <si>
    <t>Duinhove get 805-841 - glas los</t>
  </si>
  <si>
    <t>Duinvliet sp 845 - glas los</t>
  </si>
  <si>
    <t>Duinzand get 836 - glas los</t>
  </si>
  <si>
    <t>Duinhove sp 846 - glas los</t>
  </si>
  <si>
    <t>Duinhove get 840-837 - glas los</t>
  </si>
  <si>
    <t>Duinzand get 834-814 - glas los</t>
  </si>
  <si>
    <t>Duinzand sp 842 - glas los</t>
  </si>
  <si>
    <t>1 ruit 785 x 948 mm HR++ Hal 3</t>
  </si>
  <si>
    <t>Schuurdeur - De Graaf</t>
  </si>
  <si>
    <t>Bennie tandarts 11 jan 08.30 uur</t>
  </si>
  <si>
    <t>Jurgen 15 jan dokter 08.00 uur</t>
  </si>
  <si>
    <t>7030 nerf, glas duinhove: 16x get beeld, 7 spiegel binnen - glas los mee, 2 ruiten omwisselen 23-1 binnen(6912L)</t>
  </si>
  <si>
    <t>7030 nerf, glas duinvliet 3x spiegel binnen - glas los mee, 3ruiten omwisselen 23-1 binnen (6911L)</t>
  </si>
  <si>
    <t>Bryan afwezig 13 febr kaakchirurg</t>
  </si>
  <si>
    <t>Nieuwleusen, Etten</t>
  </si>
  <si>
    <t>Breedenbroek, Etten</t>
  </si>
  <si>
    <t xml:space="preserve">Etten, Breedenbroek, Hattem, kraan </t>
  </si>
  <si>
    <t>Etten, Oostende</t>
  </si>
  <si>
    <t>Etten, Sliedrecht, vlaardingen</t>
  </si>
  <si>
    <t>Etten, Schuttorf en retour</t>
  </si>
  <si>
    <t>Etten, Heerenveen, Veenwouden</t>
  </si>
  <si>
    <t>692018 schuur</t>
  </si>
  <si>
    <t>Max 440 uur inplannen ivm overwerk</t>
  </si>
  <si>
    <t>Schuine kozijnen Maat niet beglazen - glas los mee</t>
  </si>
  <si>
    <t xml:space="preserve">Velthorst 12/13  AWL060-2040 en MP0 v schuifpui </t>
  </si>
  <si>
    <t>Glas voor MAA5910L en R 24 won - 48 ruiten</t>
  </si>
  <si>
    <t>7016 nerf Ruit Maa3021R GVN breuk -&gt; nieuwe besteld 18-01 binnen</t>
  </si>
  <si>
    <t>velthorst serre</t>
  </si>
  <si>
    <t>glas 1219x 1882</t>
  </si>
  <si>
    <t>707618t/m 708518</t>
  </si>
  <si>
    <t>glas 652x 807</t>
  </si>
  <si>
    <t>glas 773x 1857</t>
  </si>
  <si>
    <t>MSD 096</t>
  </si>
  <si>
    <t>glas 6900x 947</t>
  </si>
  <si>
    <t xml:space="preserve">KS Biegetechniek - schuin kozijn - bevestigd door KS week 7 gereed????, breuk ruit 18-1 binnen </t>
  </si>
  <si>
    <t>12 kozijnen</t>
  </si>
  <si>
    <t>665818 schuur</t>
  </si>
  <si>
    <t>7016 nerf, glas serre 12 levering 15-1  is binnen</t>
  </si>
  <si>
    <t>creme - geen AWL ivm schuuur</t>
  </si>
  <si>
    <t>Looij Berging</t>
  </si>
  <si>
    <t>Looij Extra kozijn</t>
  </si>
  <si>
    <t>Herstel 4 vast glas 2017890+2017892 (121728+29)</t>
  </si>
  <si>
    <t>Michel 18 jan 16.00 uur afwezig tandarts</t>
  </si>
  <si>
    <t>Bryan afwezig 12 febr</t>
  </si>
  <si>
    <t>Herstel 4 vast glas.</t>
  </si>
  <si>
    <t>715718 Velthorst 12</t>
  </si>
  <si>
    <t>7016 nerf, is al opgehaald</t>
  </si>
  <si>
    <t>7030 nerf, levering 17-1, art. 521015 hulsmoer is binnen</t>
  </si>
  <si>
    <t>7016 nerf - KS gereed 1 febr week 5, ruit 735x 1743 kan op andere bok staan was scheuten  vergeten te bevestigen</t>
  </si>
  <si>
    <t>677218 schuifdeurvleugel niet afsluitbaar</t>
  </si>
  <si>
    <t>KS Biegetechniek 7016 nerf, breuk 16-1 binnen</t>
  </si>
  <si>
    <t xml:space="preserve">KS Biege 12-1 klaar, 25stuks, 2de levering glas 23-1 7016 nerf, breuk ruit 18-1 binnen </t>
  </si>
  <si>
    <t>7030 nerf, glas 11-1 en 12-1  en 18-1binnen - 48x glas nieuw tbv voordeur 25 jan geleverd</t>
  </si>
  <si>
    <t>7030 nerf, glas 11-1  en 18-1 binnen  - 48x glas nieuw tbv voordeur 25 jan geleverd</t>
  </si>
  <si>
    <t>7016 nerf -&gt; ruit ARC2057 breuk -&gt; 17-01 binnen, 1219x 1882</t>
  </si>
  <si>
    <t>spoed - 18 jan meeleveren (vergeten in te voeren door wvb), glas op naleverlijst</t>
  </si>
  <si>
    <t>spoed  - 25 jan leveren , glas op naleverlijst</t>
  </si>
  <si>
    <t>Stormschade ARC2009 GXN 1x glasruit 829x2200</t>
  </si>
  <si>
    <t>Strandhuisje Katwijk</t>
  </si>
  <si>
    <t>680417 glasruit ,703x 112 satino</t>
  </si>
  <si>
    <t>491815 glas nabestelling,</t>
  </si>
  <si>
    <t>breuk 600x 579</t>
  </si>
  <si>
    <t>kras buitenkant duocar</t>
  </si>
  <si>
    <t xml:space="preserve">duurken </t>
  </si>
  <si>
    <t>verkeerd ingevoerd</t>
  </si>
  <si>
    <t xml:space="preserve">656518 Floathouse </t>
  </si>
  <si>
    <t xml:space="preserve">656618 Floathouse </t>
  </si>
  <si>
    <t xml:space="preserve">656718 Floathouse </t>
  </si>
  <si>
    <t xml:space="preserve">656818 Floathouse </t>
  </si>
  <si>
    <t xml:space="preserve">656918 Floathouse </t>
  </si>
  <si>
    <t xml:space="preserve">657018 Floathouse </t>
  </si>
  <si>
    <t xml:space="preserve">657118 Floathouse </t>
  </si>
  <si>
    <t xml:space="preserve">657218 Floathouse </t>
  </si>
  <si>
    <t>635618 ruit arc1023 450x744 blank</t>
  </si>
  <si>
    <t xml:space="preserve">stormschade </t>
  </si>
  <si>
    <t>2 ruiten (2017889)</t>
  </si>
  <si>
    <t>verkeerd besteld, dion</t>
  </si>
  <si>
    <t>glas, 450x 679</t>
  </si>
  <si>
    <t>zonder roedes  besteld</t>
  </si>
  <si>
    <t>734818t/m 735418</t>
  </si>
  <si>
    <t>AWL 80 tekort geleverd , wb 167</t>
  </si>
  <si>
    <t>dts geworden en niet aangepast , cars</t>
  </si>
  <si>
    <t xml:space="preserve">glas, 450x 679 satinato beteld moest blank zijn </t>
  </si>
  <si>
    <t>903, satinato ook niet te vinden in fabriek</t>
  </si>
  <si>
    <t>607116, 2 sleutels toegangsdeur, G31305</t>
  </si>
  <si>
    <t>glas 565x 1803, geen foto dus kosten voor ons</t>
  </si>
  <si>
    <t>VR tbv 2017889 651518</t>
  </si>
  <si>
    <t>2x schuifdeur excl glas</t>
  </si>
  <si>
    <t>hoek gescheurd</t>
  </si>
  <si>
    <t xml:space="preserve">7016 nerf, ruitje stormshade 25-1 binnen </t>
  </si>
  <si>
    <t>ARC 1023, 450x 679 met roedes is besteld, 30-1 binnen</t>
  </si>
  <si>
    <t xml:space="preserve">7016 nerf, glas breuk  216x 1946 besteld </t>
  </si>
  <si>
    <t>7016 nerf - koppelprofiel nieuw - machinesturing !!</t>
  </si>
  <si>
    <t>Jan 22 en 23 jan afwezig ziek</t>
  </si>
  <si>
    <t>Sandra vrij hele week ivm 50 jaar trouwdag ouders</t>
  </si>
  <si>
    <t xml:space="preserve"> 2 ruiten 6006 verkeerd, 30-1 binnen </t>
  </si>
  <si>
    <t>7016 nerf - KS Biegetechnik (is al binnen) 19 febr gereed - PS200 schuif beslag komt 31 jan binnen</t>
  </si>
  <si>
    <t>Michiel vanaf 12.30 afwezig ziekenhuis</t>
  </si>
  <si>
    <t>Gijs 29 jan 08.30 tandarts</t>
  </si>
  <si>
    <t>7016 nerf, breuk glas stormschade 520x 1162</t>
  </si>
  <si>
    <t>werkbon 169 - 607817 TEXEL  2017011-2017882</t>
  </si>
  <si>
    <t>de graaf</t>
  </si>
  <si>
    <t>breuk ruit</t>
  </si>
  <si>
    <t>glas 553x 112 satinato</t>
  </si>
  <si>
    <t>creme - AWL creme (Glasbreuk  -&gt; 553 * 1112, 30-1 binnen</t>
  </si>
  <si>
    <t>7016 GLAD - insteeksloten op order besteld, 5-2 binnen  - sturing deurenbaan 3000</t>
  </si>
  <si>
    <t>insteeksloten op order besteld, 5-2 binnen - sturing deurenbaan 3000</t>
  </si>
  <si>
    <t xml:space="preserve">Etten, Schuttorf, Nieuwleuden, Hattem, Etten kraan </t>
  </si>
  <si>
    <t>Stormschade Kuro - 2017877 714518 ARC5052 en vr ARC2057 GVN</t>
  </si>
  <si>
    <t>2 ruiten ARC6005</t>
  </si>
  <si>
    <t>verkeerd besteld dion</t>
  </si>
  <si>
    <t>3011 nerf profielen week 5, meeleveren 2x 6m AWL 80(2017066)</t>
  </si>
  <si>
    <t>glas 652x 807 (2017759)</t>
  </si>
  <si>
    <t>wit rooster 725 besteld 2-2 binnen</t>
  </si>
  <si>
    <t xml:space="preserve">Gijs 31 jan tandarts 16.00 </t>
  </si>
  <si>
    <t>Melvin 2 febr vanaf 11.30 afwezig</t>
  </si>
  <si>
    <t>De Oude Ijssel</t>
  </si>
  <si>
    <t>glas 652x 1168 ARC 5901</t>
  </si>
  <si>
    <t>gem. chalet</t>
  </si>
  <si>
    <t>6009 nerf - KS Biegetechnik rondboog  31-1 geleverd</t>
  </si>
  <si>
    <t>3 x ruit ARC1022 onjuist geleverd.6-2 binnen (677x 679</t>
  </si>
  <si>
    <t>Kelvin ziek vanaf 1 febr ziek</t>
  </si>
  <si>
    <t>3x glas 2017759 arcabo</t>
  </si>
  <si>
    <t>creme - verzoek begin week 8 leveren - let op maat gewijzigd - glas welke over is MEEleveren</t>
  </si>
  <si>
    <t>2018046-1</t>
  </si>
  <si>
    <t>2018046-2</t>
  </si>
  <si>
    <t>2018046-3</t>
  </si>
  <si>
    <t>2018046-4</t>
  </si>
  <si>
    <t>2018046-5</t>
  </si>
  <si>
    <t>2018046-6</t>
  </si>
  <si>
    <t>2018046-7</t>
  </si>
  <si>
    <t>2018046-8</t>
  </si>
  <si>
    <t>2018046-9</t>
  </si>
  <si>
    <t>2018046-10</t>
  </si>
  <si>
    <t>2018046-11</t>
  </si>
  <si>
    <t>2018046-12</t>
  </si>
  <si>
    <t>2018046-13</t>
  </si>
  <si>
    <t>2018046-14</t>
  </si>
  <si>
    <t>2018046-15</t>
  </si>
  <si>
    <t>2018046-16</t>
  </si>
  <si>
    <t>2018046-17</t>
  </si>
  <si>
    <t>2018046-18</t>
  </si>
  <si>
    <t>2018046-19</t>
  </si>
  <si>
    <t>2018046-20</t>
  </si>
  <si>
    <t>2018046-21</t>
  </si>
  <si>
    <t>2018046-22</t>
  </si>
  <si>
    <t>2018046-23</t>
  </si>
  <si>
    <t>2018046-24</t>
  </si>
  <si>
    <t>2018046-25</t>
  </si>
  <si>
    <t>2018046-26</t>
  </si>
  <si>
    <t>2018046-27</t>
  </si>
  <si>
    <t>2018046-28</t>
  </si>
  <si>
    <t>2018046-29</t>
  </si>
  <si>
    <t>2018046-30</t>
  </si>
  <si>
    <t>2018046-31</t>
  </si>
  <si>
    <t>2018046-32</t>
  </si>
  <si>
    <t>2018046-33</t>
  </si>
  <si>
    <t>2018046-34</t>
  </si>
  <si>
    <t>2018046-35</t>
  </si>
  <si>
    <t>2018046-36</t>
  </si>
  <si>
    <t>2018046-37</t>
  </si>
  <si>
    <t>2018046-38</t>
  </si>
  <si>
    <t>2018046-39</t>
  </si>
  <si>
    <t>2018046-40</t>
  </si>
  <si>
    <t>2018046-41</t>
  </si>
  <si>
    <t>2018046-42</t>
  </si>
  <si>
    <t>2018046-43</t>
  </si>
  <si>
    <t>2018046-44</t>
  </si>
  <si>
    <t xml:space="preserve">Hunzedal </t>
  </si>
  <si>
    <t>Hunzedal</t>
  </si>
  <si>
    <t xml:space="preserve">7016 nerf, breuk 216x 1946, 5-2 binnen </t>
  </si>
  <si>
    <t>2018073-139</t>
  </si>
  <si>
    <t>2018073-138</t>
  </si>
  <si>
    <t>2018073-144</t>
  </si>
  <si>
    <t>2018073-149</t>
  </si>
  <si>
    <t>2018073-156</t>
  </si>
  <si>
    <t>2018073-160</t>
  </si>
  <si>
    <t>2018073-168</t>
  </si>
  <si>
    <t>Zeebad Branding 139 sp</t>
  </si>
  <si>
    <t>Zeebad Branding 138 sp</t>
  </si>
  <si>
    <t>Zeebad Branding 144 sp</t>
  </si>
  <si>
    <t>2018073-147</t>
  </si>
  <si>
    <t>Zeebad Branding 147 get</t>
  </si>
  <si>
    <t>Zeebad Branding 156 get</t>
  </si>
  <si>
    <t>2018073-159</t>
  </si>
  <si>
    <t>Zeebad Branding 159 sp</t>
  </si>
  <si>
    <t>Zeebad Branding 160 sp</t>
  </si>
  <si>
    <t>Zeebad Branding 168 sp</t>
  </si>
  <si>
    <t>2018073-169</t>
  </si>
  <si>
    <t>Zeebad Branding 169 sp</t>
  </si>
  <si>
    <t>2018073-167</t>
  </si>
  <si>
    <t>Zeebad Branding 167 get</t>
  </si>
  <si>
    <t>2018081-166</t>
  </si>
  <si>
    <t>Zeebad Eb 166 sp</t>
  </si>
  <si>
    <t>2018081-136</t>
  </si>
  <si>
    <t>Zeebad Eb 136 get</t>
  </si>
  <si>
    <t>2018081-143</t>
  </si>
  <si>
    <t>Zeebad Eb 143 sp</t>
  </si>
  <si>
    <t>2018081-146</t>
  </si>
  <si>
    <t>Zeebad Eb 146 sp</t>
  </si>
  <si>
    <t>2018081-150</t>
  </si>
  <si>
    <t>2018081-154</t>
  </si>
  <si>
    <t>2018081-157</t>
  </si>
  <si>
    <t>Zeebad Eb 150 sp</t>
  </si>
  <si>
    <t>Zeebad Eb 154 sp</t>
  </si>
  <si>
    <t>Zeebad Eb 157 sp</t>
  </si>
  <si>
    <t>2018082-137</t>
  </si>
  <si>
    <t>Zeebad Vloed 137 get</t>
  </si>
  <si>
    <t>2018082-142</t>
  </si>
  <si>
    <t>Zeebad Vloed 142 sp</t>
  </si>
  <si>
    <t>2018082-145</t>
  </si>
  <si>
    <t>Zeebad Vloed 145 sp</t>
  </si>
  <si>
    <t>2018082-151</t>
  </si>
  <si>
    <t>Zeebad Vloed 151 sp</t>
  </si>
  <si>
    <t>2018082-153</t>
  </si>
  <si>
    <t>Zeebad Vloed 153 sp</t>
  </si>
  <si>
    <t>2018082-158</t>
  </si>
  <si>
    <t>Zeebad Vloed 158 sp</t>
  </si>
  <si>
    <t>2018082-161</t>
  </si>
  <si>
    <t>Zeebad Vloed 161 sp</t>
  </si>
  <si>
    <t>2018082-162</t>
  </si>
  <si>
    <t>Zeebad Vloed 162 sp</t>
  </si>
  <si>
    <t>2018082-165</t>
  </si>
  <si>
    <t>Zeebad Vloed 165 sp</t>
  </si>
  <si>
    <t>2018083-141</t>
  </si>
  <si>
    <t>Zeebad Duinpan 140 sp</t>
  </si>
  <si>
    <t>2018083-140</t>
  </si>
  <si>
    <t>Zeebad Duinpan 141 sp</t>
  </si>
  <si>
    <t>2018083-155</t>
  </si>
  <si>
    <t>Zeebad Duinpan 155 sp</t>
  </si>
  <si>
    <t>2018083-152</t>
  </si>
  <si>
    <t>Zeebad Duinpan 152 sp</t>
  </si>
  <si>
    <t>2018083-148</t>
  </si>
  <si>
    <t>Zeebad Duinpan 148 get</t>
  </si>
  <si>
    <t>2018083-164</t>
  </si>
  <si>
    <t>Zeebad Duinpan 164 get</t>
  </si>
  <si>
    <t>2018083-163</t>
  </si>
  <si>
    <t>Zeebad Duinpan 163 get</t>
  </si>
  <si>
    <t>Arjen Giesbers</t>
  </si>
  <si>
    <t>Erik ter Heurne</t>
  </si>
  <si>
    <t>2017366 breukruit 929x1842 - 630117</t>
  </si>
  <si>
    <t>28-5 t/m 1-6</t>
  </si>
  <si>
    <t>4-6 t/m 8-6</t>
  </si>
  <si>
    <t>11-6 t/m 15-6</t>
  </si>
  <si>
    <t>18-6 t/m 22-6</t>
  </si>
  <si>
    <t>25-6 t/m 29-6</t>
  </si>
  <si>
    <t>2-7 t/m 6-7</t>
  </si>
  <si>
    <t>9-7 t/m 13-7</t>
  </si>
  <si>
    <t>16-7 t/m 20-7</t>
  </si>
  <si>
    <t>23-7 t/m 27-7</t>
  </si>
  <si>
    <t>Vincent ziek vanaf 29 jan tm 1 febr</t>
  </si>
  <si>
    <t>7004 nerf</t>
  </si>
  <si>
    <t>Joost 16 febr vrij ivm school</t>
  </si>
  <si>
    <t>Jochem vrij 12 en 13 juli</t>
  </si>
  <si>
    <t>Arjan afwezig 12 en 13 febr</t>
  </si>
  <si>
    <t>121759+01</t>
  </si>
  <si>
    <t>121760+01</t>
  </si>
  <si>
    <t>gesneuveld van etten naar nieuwleusen</t>
  </si>
  <si>
    <t>serre 13, velthorst</t>
  </si>
  <si>
    <t>rooster 1210-30 bi color</t>
  </si>
  <si>
    <t xml:space="preserve">stormschade etten </t>
  </si>
  <si>
    <t>glas ARC 1023, 450x 678</t>
  </si>
  <si>
    <t>serre 12</t>
  </si>
  <si>
    <t>glas 216x 1946</t>
  </si>
  <si>
    <t>breuk, stormschade</t>
  </si>
  <si>
    <t>Kok, factuur 180016</t>
  </si>
  <si>
    <t>Fam. Wilgen, Middelbeers(duocar)</t>
  </si>
  <si>
    <t>Kok factuur 180015</t>
  </si>
  <si>
    <t>Ed Prive, Middelbeers (Duocar)</t>
  </si>
  <si>
    <t>Kok factuur 180011</t>
  </si>
  <si>
    <t>Psk, Arcabo, kras kosten Arcabo</t>
  </si>
  <si>
    <t>gedeelte word aan Arcabo gefactureerd</t>
  </si>
  <si>
    <t>vd worp</t>
  </si>
  <si>
    <t>80, 100, 120 AWL geleverd wie betalen?</t>
  </si>
  <si>
    <t>Michel 6 febr vanaf 12.00 uur afwezig</t>
  </si>
  <si>
    <t>Max 390 uur inplannen</t>
  </si>
  <si>
    <t>test DTS pad60 buiten dr deur</t>
  </si>
  <si>
    <t>Stolpdeur Arcabo Hsl 3</t>
  </si>
  <si>
    <t>DTS test PAD60 buitendraaiend</t>
  </si>
  <si>
    <t>Dinxperlo</t>
  </si>
  <si>
    <t>2018091V</t>
  </si>
  <si>
    <t xml:space="preserve">7030 nerf - roosters week 5 binnen, 522016 , 5-2 binnen </t>
  </si>
  <si>
    <t>voor Arcabo</t>
  </si>
  <si>
    <t>8x 500878, kwijt ?? 2018882-2017011</t>
  </si>
  <si>
    <t>werkbon 173 afdekkap wit 2m</t>
  </si>
  <si>
    <t>7071418t/m 707618</t>
  </si>
  <si>
    <t xml:space="preserve">werkbon 174 1 setje scharen </t>
  </si>
  <si>
    <t>1 kapot geleverd</t>
  </si>
  <si>
    <t>glas 816x 1832, 2x</t>
  </si>
  <si>
    <t>Glas 372x 229</t>
  </si>
  <si>
    <t xml:space="preserve">2018047, glas + rooster </t>
  </si>
  <si>
    <t>niet factureren , onze fout</t>
  </si>
  <si>
    <t>is als 2017847 weg gegaan</t>
  </si>
  <si>
    <t>Gijs 28 maart afwezig theori examen</t>
  </si>
  <si>
    <t>Com 142 A</t>
  </si>
  <si>
    <t>Com 142 B</t>
  </si>
  <si>
    <t>Com 142 C</t>
  </si>
  <si>
    <t>Stolpdeur Arcabo Hal 3</t>
  </si>
  <si>
    <t>30-7 t/m 3-08</t>
  </si>
  <si>
    <t>Bouwvak</t>
  </si>
  <si>
    <t>6-8 t/m 10-08</t>
  </si>
  <si>
    <t>13-8 t/m 17-08</t>
  </si>
  <si>
    <t>20-8 t/m 24-08</t>
  </si>
  <si>
    <t>27-8 t/m 31-8</t>
  </si>
  <si>
    <t>3-9 t/m 7-9</t>
  </si>
  <si>
    <t>10-9 t/m 14-9</t>
  </si>
  <si>
    <t>17-9 t/m 21-9</t>
  </si>
  <si>
    <t>24-9 t/m 28-9</t>
  </si>
  <si>
    <t>1-10 t/m 5-10</t>
  </si>
  <si>
    <t>8-10 t/m 12-10</t>
  </si>
  <si>
    <t>15-10 t/m 19-10</t>
  </si>
  <si>
    <t>22-10 t/m 26-10</t>
  </si>
  <si>
    <t>29-10 t/m 2-11</t>
  </si>
  <si>
    <t>5-11 t/m 9-11</t>
  </si>
  <si>
    <t>12-11 t/m 16-11</t>
  </si>
  <si>
    <t>19-11 t/m 23-11</t>
  </si>
  <si>
    <t>26-11 t/m 30-11</t>
  </si>
  <si>
    <t>3-12 t/m 7-12</t>
  </si>
  <si>
    <t>10-12 t/m 14-12</t>
  </si>
  <si>
    <t>17-12 t/m 21-12</t>
  </si>
  <si>
    <t>24-12 t/m 28-12</t>
  </si>
  <si>
    <t>Kerstvakantie</t>
  </si>
  <si>
    <t>31-12 t/m 4-1</t>
  </si>
  <si>
    <t>7-1 t/m 11-1</t>
  </si>
  <si>
    <t>Peter 7 sept vrij (30 jaar getrouwd)</t>
  </si>
  <si>
    <t>Peter hele week vrij (30 jaar getrouwd)</t>
  </si>
  <si>
    <t>Arcabo productie vakantie</t>
  </si>
  <si>
    <t>7016 nerf, 4x rooster glasgoot 34 komt 21-2 binnen</t>
  </si>
  <si>
    <t>Gijs rugklachten 7 febr vanaf 08.00 uur</t>
  </si>
  <si>
    <t>ARC5004 glas en inzethor</t>
  </si>
  <si>
    <t>wk8</t>
  </si>
  <si>
    <t xml:space="preserve">Breukruit 757 x 925 4-15-5 HR++ MAA6910L </t>
  </si>
  <si>
    <t>7030 nerf - roosters week 5 binnen, 6x missende ruiten 2017736 7x spiegel 30-1, 3missende ruite 13-2 binnen</t>
  </si>
  <si>
    <t>691718t/m 692118</t>
  </si>
  <si>
    <t>Glas 628x 1782</t>
  </si>
  <si>
    <t>werkbon 177</t>
  </si>
  <si>
    <t>werkbon 178</t>
  </si>
  <si>
    <t>AGC8c</t>
  </si>
  <si>
    <t>glas 838x 1793</t>
  </si>
  <si>
    <t>glasblokjes geel 2000</t>
  </si>
  <si>
    <t>transportbreuk naar euro toe</t>
  </si>
  <si>
    <t>glas 3 missende ruiten en 6 besteld , 788x 962</t>
  </si>
  <si>
    <t>per ongeluk 6 besteld ipv 3</t>
  </si>
  <si>
    <t>werkbon 179</t>
  </si>
  <si>
    <t>Glas 450x 679</t>
  </si>
  <si>
    <t>maut</t>
  </si>
  <si>
    <t xml:space="preserve">Etten, Vlaardingen, Sliedrecht, kraan </t>
  </si>
  <si>
    <t xml:space="preserve">Etten, Nieuwleusen, Hattem , kraan </t>
  </si>
  <si>
    <t xml:space="preserve">2x geleverd </t>
  </si>
  <si>
    <t>glasblokjes geel, rood, blauw</t>
  </si>
  <si>
    <t>2 lengtes AWL080 werkbon 170</t>
  </si>
  <si>
    <t>Werkbon 180, 3x sandwichpanelen wit 503x 644</t>
  </si>
  <si>
    <t>2 ruiten 450x 679 (13-02 geleverd)</t>
  </si>
  <si>
    <t>Deurkrukken 500873 manco komen 13-02 binnen.</t>
  </si>
  <si>
    <t xml:space="preserve">wit -&gt; ruitbreuk ARC2007 GVN 628 x 1782, 15-2 binnen </t>
  </si>
  <si>
    <t xml:space="preserve">7016 nerf  - KS Biegetechnik 8 maart gereed (week9)??? KS26-2 klaar </t>
  </si>
  <si>
    <t>121772+01</t>
  </si>
  <si>
    <t xml:space="preserve">7016 nerf verdiept </t>
  </si>
  <si>
    <t>Oude Ijssel</t>
  </si>
  <si>
    <t>1x glas 625 x 995  4-7-4 mm Hal 3, glas 1184x 1211</t>
  </si>
  <si>
    <t>bergmans</t>
  </si>
  <si>
    <t>glas 394x 809</t>
  </si>
  <si>
    <t>729718t/m 729718</t>
  </si>
  <si>
    <t>glas 600x 579</t>
  </si>
  <si>
    <t xml:space="preserve">waarschijnlijk naar maat gegaan </t>
  </si>
  <si>
    <t>glas , 520x 1162</t>
  </si>
  <si>
    <t>7030 nerf - roosters reeds bij Maat geleverd - glas los mee</t>
  </si>
  <si>
    <t>duinhove</t>
  </si>
  <si>
    <t>glas 398x 313, 3x</t>
  </si>
  <si>
    <t>kwijt</t>
  </si>
  <si>
    <t>duinvliet</t>
  </si>
  <si>
    <t>glas, 4 missende ruiten 500x 919, 3x, 398x732, 1x</t>
  </si>
  <si>
    <t>schuine kozijnen zaaghoek</t>
  </si>
  <si>
    <t>AWL060</t>
  </si>
  <si>
    <t xml:space="preserve">7016 nerf, 15-2 glas 600x 579 binnen </t>
  </si>
  <si>
    <t xml:space="preserve">7030 nerf - beglazen incl roosters, missende 6 , 398x 313, 500x 919, 398x 732, 20-2 binnen </t>
  </si>
  <si>
    <t>Koningsdag 27-4</t>
  </si>
  <si>
    <t>Gijs ziek 12 en 13 febr</t>
  </si>
  <si>
    <t>679618 Schuur</t>
  </si>
  <si>
    <t>Glas 44.2 mm 446 x 1037 mm gelaagd</t>
  </si>
  <si>
    <t>2018110V</t>
  </si>
  <si>
    <t>671218 New Port</t>
  </si>
  <si>
    <t>Brian Hermans 26 febr afw tot 13.00 uur</t>
  </si>
  <si>
    <t>Gijs 19 febr tot 13.00 uur afwezig cursus OBD</t>
  </si>
  <si>
    <t>7030 nerf - beglazen incl roosters, 3x 788x 962, 13-2 binnen</t>
  </si>
  <si>
    <t>Zeebad Branding 149 sp</t>
  </si>
  <si>
    <t>703318 tm 704218 AWL100 (Fleuren kozijnen)</t>
  </si>
  <si>
    <t>Etten , Harskamp</t>
  </si>
  <si>
    <t>Etten, Harskamp, Hattem, Nieuwleusen</t>
  </si>
  <si>
    <t>121779+121780</t>
  </si>
  <si>
    <t>Alleen AWL100 - geen kozijnen</t>
  </si>
  <si>
    <t>1 tuindeur binnendraaiend</t>
  </si>
  <si>
    <t xml:space="preserve">7016 nerf verdiept - met 4x paneel - </t>
  </si>
  <si>
    <t>MSD 106</t>
  </si>
  <si>
    <t>MSD 107</t>
  </si>
  <si>
    <t>MSD 108</t>
  </si>
  <si>
    <t>7030 nerf -  eerste 12 2won. 13-2 glas  binnen</t>
  </si>
  <si>
    <t>7016 nerf, 4x  rooster glasgoot 34 komt 21-2 binnen glasbreuk op bok 982 x 1843</t>
  </si>
  <si>
    <t xml:space="preserve">wit - KS Biegetechniek 2x schuin 20 febr gereed - </t>
  </si>
  <si>
    <t>2018074-2</t>
  </si>
  <si>
    <t>Werkbon 181, 16x 6m AG4C - ref 8057</t>
  </si>
  <si>
    <t>Glaslat AG4C 388x6 m1 ref 8057</t>
  </si>
  <si>
    <t>werkbon 182  , AWL s</t>
  </si>
  <si>
    <t>floathouse</t>
  </si>
  <si>
    <t>glas 982x 1843</t>
  </si>
  <si>
    <t xml:space="preserve">DF1 53 anschlagdichtung kozijn </t>
  </si>
  <si>
    <t>heeft maat uit de bus gepakt?? Waarom</t>
  </si>
  <si>
    <t>belt nog terug</t>
  </si>
  <si>
    <t>7016 nerf, rooster glasgoot 34 komt 26-2 binnen -&gt; ruit 2018050 -&gt; 982 x 1843 gebruiken. -&gt; breuk ruit 671 x 744 (19/2 gemeld)</t>
  </si>
  <si>
    <t>Kühn</t>
  </si>
  <si>
    <t xml:space="preserve">Zeebad Branding 160 sp </t>
  </si>
  <si>
    <t>Peter Verbeten 5 maart vrije dag</t>
  </si>
  <si>
    <t>2018118V</t>
  </si>
  <si>
    <t>7030 nerf - Voorkeur Maat week 10 leveren</t>
  </si>
  <si>
    <t>7030 nerf - Voorkeur Maat week 11 leveren</t>
  </si>
  <si>
    <t>7030 nerf - Voorkeur Maat week 12 leveren</t>
  </si>
  <si>
    <t>7030 nerf - Voorkeur Maat week 13 leveren</t>
  </si>
  <si>
    <t>7030 nerf - Voorkeur Maat week 14 leveren</t>
  </si>
  <si>
    <t>7030 nerf - Voorkeur Maat week 15 leveren</t>
  </si>
  <si>
    <t>7030 nerf , 12 won. hlas 13-2 en roosters 12-2</t>
  </si>
  <si>
    <t>7030 nerf, 13t/m 24 glas 9-3 en roosters 12-3</t>
  </si>
  <si>
    <t>7030 nerf, 25t/m 44 glas 16-3 en roosters 19-3</t>
  </si>
  <si>
    <t>V201802-191 - Watertuin</t>
  </si>
  <si>
    <t>breukglas Maat Nieuwvliet</t>
  </si>
  <si>
    <t>ceme- buiten 7016 nerf profielen besteld op naam- glas los mee - lb deel 2-3 binnen</t>
  </si>
  <si>
    <t>7004 nerf - schuifpui controle machine sturing ivm kruk/kom 1/2 cilinder</t>
  </si>
  <si>
    <t>werkbon 187, materiaal de Bosruiter Zeewolde</t>
  </si>
  <si>
    <t>breuk 671x 744</t>
  </si>
  <si>
    <t>breuk 609x 1808</t>
  </si>
  <si>
    <t>735818 - ARC5028 R en L niet aansturen</t>
  </si>
  <si>
    <t>wk12</t>
  </si>
  <si>
    <t>Michiel Kip vanaf 21 febr 10.30 uur ziek</t>
  </si>
  <si>
    <t>693818 pos 2 extra</t>
  </si>
  <si>
    <t>7004 nerf, roosters zijn door de kleur 7004 en ducoflat wat later dan het glas.</t>
  </si>
  <si>
    <t>2018126V</t>
  </si>
  <si>
    <t>706418 New Port</t>
  </si>
  <si>
    <t>7030 nerf, breuk 980x 943 komt 27/2 binnen</t>
  </si>
  <si>
    <t>Rene 23 febr vanaf 11.30 uur afwezig</t>
  </si>
  <si>
    <t xml:space="preserve">7004 nerf, cilinderrozet( 2018073/081/082/083  20stuks 21-2 binnen </t>
  </si>
  <si>
    <t>Nieuwvliet AWL140 20 st 2200 90/90gr</t>
  </si>
  <si>
    <t>6009 nerf - KS Biegetechniek 31-1 geleverd , glas 1023 ,27-2 binnen - order is 1 week naar voren gehaald - roosters naleveren - glas mag los mee</t>
  </si>
  <si>
    <t>Brian Hermans 19 febr vanaf 12.00 uur tm 22 febr ziek</t>
  </si>
  <si>
    <t>2017884-2</t>
  </si>
  <si>
    <t>Staartse Duinen herlevering</t>
  </si>
  <si>
    <t>2018129V</t>
  </si>
  <si>
    <t>3011 nerf</t>
  </si>
  <si>
    <t>721818 Nevada</t>
  </si>
  <si>
    <t>720718 New Port</t>
  </si>
  <si>
    <t>SM8 - 20x 3m1</t>
  </si>
  <si>
    <t>BKF A.Fleuren GmbH</t>
  </si>
  <si>
    <t>1x breukruit MAA3913X 398 x 732 mm 2018837 Duinvliet</t>
  </si>
  <si>
    <t>Luiken Lieverse</t>
  </si>
  <si>
    <t>2018132L-6009</t>
  </si>
  <si>
    <t>6009 nerf - luikpanelen besteld bij Virupa</t>
  </si>
  <si>
    <t>MS11-068</t>
  </si>
  <si>
    <t>ARC1023 GXN</t>
  </si>
  <si>
    <t xml:space="preserve">Spoed kozijn - 7016 nerf - glas naleveren - </t>
  </si>
  <si>
    <t>ARC2016 GVR - Fa Dekker</t>
  </si>
  <si>
    <t>werkbon 192 - lekdorpel 686118</t>
  </si>
  <si>
    <t>7030 nerf / Glasbreuk 557 X 1066 MAA5101L 26-2 gemeld.</t>
  </si>
  <si>
    <t>wit - uitleveren week 10 !!!</t>
  </si>
  <si>
    <t>663017 glas 700x1935 mm</t>
  </si>
  <si>
    <t>E\tten, Almen</t>
  </si>
  <si>
    <t>Etten , Vlaardingen</t>
  </si>
  <si>
    <t>Etten, Nieuwleusen, Hattem</t>
  </si>
  <si>
    <t xml:space="preserve">Etten, Heerenveen, kraan </t>
  </si>
  <si>
    <t>Ellemeet Klaverweide (Factuur 180040)</t>
  </si>
  <si>
    <t xml:space="preserve">getemperde glaslatten </t>
  </si>
  <si>
    <t>werkbon 193, 2x6 m AWL 120</t>
  </si>
  <si>
    <t>verkeerd geleverd</t>
  </si>
  <si>
    <t>736218 en 676618</t>
  </si>
  <si>
    <t>werkbon 191, 2x 6 m MP 20</t>
  </si>
  <si>
    <t>voorraad Arcabo</t>
  </si>
  <si>
    <t>comm 142a</t>
  </si>
  <si>
    <t>glas 840x 1747</t>
  </si>
  <si>
    <t>werkbon 186, 1x 6m mp0</t>
  </si>
  <si>
    <t>werkbon 188, 4x 6m AWL 120</t>
  </si>
  <si>
    <t xml:space="preserve">garantie </t>
  </si>
  <si>
    <t>werkbon 190, 2x6 m,mp0</t>
  </si>
  <si>
    <t>glas 980x 943</t>
  </si>
  <si>
    <t>glas 557x 1066</t>
  </si>
  <si>
    <t>664517 en 664717 3 inzethorren</t>
  </si>
  <si>
    <t>685818 Glas 784 x 1662 mm</t>
  </si>
  <si>
    <t>664817 Tropical horrengaas en rubber Werkbon 194</t>
  </si>
  <si>
    <t>657318 Floathouse 9</t>
  </si>
  <si>
    <t>657418 Floathouse 10</t>
  </si>
  <si>
    <t>692218+C2306</t>
  </si>
  <si>
    <t>657518 Floathouse 11</t>
  </si>
  <si>
    <t>657618 Floathouse 12</t>
  </si>
  <si>
    <t>657718 Floathouse 13</t>
  </si>
  <si>
    <t>657818 Floathouse 14</t>
  </si>
  <si>
    <t>657918 Floathouse 15</t>
  </si>
  <si>
    <t>658018 Floathouse 16</t>
  </si>
  <si>
    <t>658118 Floathouse 17</t>
  </si>
  <si>
    <t>658218 Floathouse 18</t>
  </si>
  <si>
    <t>658318 Floathouse 19</t>
  </si>
  <si>
    <t>658418 Floathouse 20</t>
  </si>
  <si>
    <t>600616, werkbon 195</t>
  </si>
  <si>
    <t>16 kozijnen</t>
  </si>
  <si>
    <t>wit en 7016 nerf</t>
  </si>
  <si>
    <t>werkbon 196, 1x 6m AWL 80</t>
  </si>
  <si>
    <t>voor ARC 1021 te weinig geleverd</t>
  </si>
  <si>
    <t xml:space="preserve">30 x 6m1 AWL140 </t>
  </si>
  <si>
    <t>7030 nerf / Glasbreuk MAA6912R 980 x 943 21-2-18 geconstateerd, 27-2 binnen</t>
  </si>
  <si>
    <t>Glasruit breuk Duinzand get 705 x 705 4-15-5 mm HR++</t>
  </si>
  <si>
    <t>V201802-277 Schuur Robbenjager</t>
  </si>
  <si>
    <t>121803+01</t>
  </si>
  <si>
    <t xml:space="preserve">707618 - glas 2x 652 x 1168 </t>
  </si>
  <si>
    <t>707018 2 extra deuren excl glas en AWL</t>
  </si>
  <si>
    <t>Spoed kozijn - wit - geen awl en geen glas leveren</t>
  </si>
  <si>
    <t>695900-004</t>
  </si>
  <si>
    <t>2018168V</t>
  </si>
  <si>
    <t>wit--</t>
  </si>
  <si>
    <t>Ulft, Nieuwleusen, Hattem</t>
  </si>
  <si>
    <t xml:space="preserve">glas 800x 919, 2 besteld maar 1 niet te vinden </t>
  </si>
  <si>
    <t>scheuten zegt dat wel geleverd is</t>
  </si>
  <si>
    <t xml:space="preserve">wit  (2 x ruit 677 x 679 nabesteld) , 8-3 binnen </t>
  </si>
  <si>
    <t>wit - nieuw rooster 7-3 en glas besteld voor ARC3232R(glas 8-3) - fout wvb</t>
  </si>
  <si>
    <t>wit, breuk 840x 1747, 2-3 binnen</t>
  </si>
  <si>
    <t>707618, glas 2x 652x 807</t>
  </si>
  <si>
    <t>Bennie 27 maart vrije dag</t>
  </si>
  <si>
    <t>Bennie 14 mei vrije dag (jarig)</t>
  </si>
  <si>
    <t>Roy vrijdag 18 mei vrij</t>
  </si>
  <si>
    <t>wit -&gt; ruit ARC1023 450 X 679 GVN geleverd met roedes 05-03 geconstateerd., 8-3 binnen</t>
  </si>
  <si>
    <t>121814+01</t>
  </si>
  <si>
    <t>De Boer</t>
  </si>
  <si>
    <t>2018178V</t>
  </si>
  <si>
    <t>5 scharnieren tbvvoordeuren , werkbon 199</t>
  </si>
  <si>
    <t>665818, slijtstrip werkbon 200</t>
  </si>
  <si>
    <t>2x breukruit Maat 766x956 331-15-331 + 398x398 mm 331 mat-14-331</t>
  </si>
  <si>
    <t>Brian Hermans vrije dag 4 april</t>
  </si>
  <si>
    <t>glas 816x 1782</t>
  </si>
  <si>
    <t xml:space="preserve">breuk te laat gemeld </t>
  </si>
  <si>
    <t>7016 nerf - PS200 schuifdeurbeslag is binnen (7-3)</t>
  </si>
  <si>
    <t>C095 herstel Vlieghe</t>
  </si>
  <si>
    <t>631817 tm 632217 3 extra sleutels op sleutelnummer</t>
  </si>
  <si>
    <t>wit - bewerking op AT402 controleren na zagen BAZ</t>
  </si>
  <si>
    <t>Bryan T 27 maart vanaf 15:00 uur afwezig</t>
  </si>
  <si>
    <t>7016 nerf - KS 20 febr gereed - 2018124 hoort bij 2018096 glas 677 X 929 komt 13-03 binnen</t>
  </si>
  <si>
    <t>7016 nerf - hoort bij 2018096 -&gt; glas 677 x 929 komt 13-03 binnen.</t>
  </si>
  <si>
    <t>685518 nieuw raamvleugel ARC1022 wit</t>
  </si>
  <si>
    <t>121824+121825</t>
  </si>
  <si>
    <t>3x krukstel blank std</t>
  </si>
  <si>
    <t>herstel schade stolpdeur  2018091V € 410,- 50/50</t>
  </si>
  <si>
    <t>glas 609x 1808</t>
  </si>
  <si>
    <t>glas 677x 929</t>
  </si>
  <si>
    <t>hier niet te vinden dus voor de 2de keer</t>
  </si>
  <si>
    <t>werkbon 202</t>
  </si>
  <si>
    <t>glaslat ,rubber</t>
  </si>
  <si>
    <t>Michiel Kip 9 maart vanaf 09.00 afwezig</t>
  </si>
  <si>
    <t>121834+121835</t>
  </si>
  <si>
    <t>breukruit maat 952x949 4-15-5 mm HR++</t>
  </si>
  <si>
    <t>7016 nerf, rooster glasgoot 34 komt 5-3 binnen breuk ruit 609 x 1808, 16-3 binnen</t>
  </si>
  <si>
    <t xml:space="preserve">wit, breuk 13-3 binnen </t>
  </si>
  <si>
    <t>Duinzand get 173-167-180</t>
  </si>
  <si>
    <t xml:space="preserve">Duinzand sp 165-164 </t>
  </si>
  <si>
    <t>7030 nerf  - Voorkeur Maat week 11 leveren - prio</t>
  </si>
  <si>
    <t>7030 nerf - roosters reeds bij Maat geleverd - glas los mee - Voorkeur Maat week 12 leveren woe</t>
  </si>
  <si>
    <t>maud</t>
  </si>
  <si>
    <t>wit -&gt; nieuwe vleugel draaien</t>
  </si>
  <si>
    <t>121831+01</t>
  </si>
  <si>
    <t>Gijs tandarts 19 maart 08.30 uur</t>
  </si>
  <si>
    <t>Breukruit 788x921 mm 33.1 mat-14-4 mm</t>
  </si>
  <si>
    <t>Afdekdopjes wit - 2 doos, werkbon 203</t>
  </si>
  <si>
    <t>707118 t/m 707618</t>
  </si>
  <si>
    <t>Afwatering gaten en europarcs gezocht</t>
  </si>
  <si>
    <t>factuur kok 180043, Heerenveen</t>
  </si>
  <si>
    <t>Rol DF153 rubber (13-2 uit de bus gehaald)</t>
  </si>
  <si>
    <t>656718 Klemlijst AWL100 mm los geleverd, werkbon 198</t>
  </si>
  <si>
    <t>691718, herstel kozijnen nav schade , werkbon 204</t>
  </si>
  <si>
    <t>wit - glas en VR wordt overgezet</t>
  </si>
  <si>
    <t>Kustpark Zeebad Z132 schade</t>
  </si>
  <si>
    <t>7016 nerf - PS200 schuifdeur beslag,ruit 13-3 is binnen , rooster , 14-3</t>
  </si>
  <si>
    <t>7016 nerf - sierpaneel voor deur ARC5533 besteld bij Polytec week 13</t>
  </si>
  <si>
    <t>7039 glad - glas en VR op de bouw overzetten</t>
  </si>
  <si>
    <t>7004 nerf - aanpassing Branding en Eb Lodge 2017513 en 2017514, 2 ruiten 15-3 binnen , burgh. binnen</t>
  </si>
  <si>
    <t>665818 schuur 2</t>
  </si>
  <si>
    <t xml:space="preserve">wit, cilinder + 5 sleutels 19-3 binnen </t>
  </si>
  <si>
    <t xml:space="preserve">wit, cilinder  5 sleutels 19-3 binnen </t>
  </si>
  <si>
    <t>wit, cilinder 5 sleutels 19-3 binnen</t>
  </si>
  <si>
    <t>Andre Kip</t>
  </si>
  <si>
    <t>Jochem vrije dag 3 april</t>
  </si>
  <si>
    <t>1x loopwagen 80 kg  521310, werkbon 201</t>
  </si>
  <si>
    <t>7016 nerf, ks 14-4 gereed, 818x 578 is 15-3 na geleverd op bok H10880</t>
  </si>
  <si>
    <t>121846+01</t>
  </si>
  <si>
    <t>121848+01</t>
  </si>
  <si>
    <t>Etten, Dinxperlo</t>
  </si>
  <si>
    <t>Etten, Rijssen, Nieuwleusen</t>
  </si>
  <si>
    <t>ma 24-9, Ctristiaan tandarts 15,30 weg</t>
  </si>
  <si>
    <t>694718, glas ARC 5002, 630x 1022 satinato</t>
  </si>
  <si>
    <t>glas 818x1807</t>
  </si>
  <si>
    <t>streep in het glas</t>
  </si>
  <si>
    <t>Hunzedal Koos Konijn</t>
  </si>
  <si>
    <t>685518 arc9012 rondboog</t>
  </si>
  <si>
    <t xml:space="preserve">7016 nerf, niagara glas komt 13-3 ongelukje scheuten , 1ruit 320x 1782 gesneuveld bij scheuten is binnen </t>
  </si>
  <si>
    <t>Breukruit Duinvliet MAA2911 763x1018 mm</t>
  </si>
  <si>
    <t>Gijs vanaf woe 12.30 uur vrij</t>
  </si>
  <si>
    <t>Gijs maandag tot 13.00 uur vrij</t>
  </si>
  <si>
    <t>Andre 23 april 10.00 uur naar ziekenhuis</t>
  </si>
  <si>
    <t>wit / Verkeerde Ruit ARC 1023, 450x 679 satinato komt 27-3  opnieuw binnen .</t>
  </si>
  <si>
    <t>Monsters Kurokozijn tbv Verkoop</t>
  </si>
  <si>
    <t>648218 Schuur</t>
  </si>
  <si>
    <t>7016 nerf - spoed order door fout Arcabo</t>
  </si>
  <si>
    <t>werkbon 206 AWL 140</t>
  </si>
  <si>
    <t xml:space="preserve">18x 6m schade </t>
  </si>
  <si>
    <t>671118 en 720218</t>
  </si>
  <si>
    <t>2018086/2018078</t>
  </si>
  <si>
    <t>9x 6 mAwL 80 tekort</t>
  </si>
  <si>
    <t>werkbon 207 AWL 80</t>
  </si>
  <si>
    <t xml:space="preserve">630117 glas 929 x 1842  </t>
  </si>
  <si>
    <t>wit - KS Biegetechnik gereed 11 april</t>
  </si>
  <si>
    <t>121862+01</t>
  </si>
  <si>
    <t xml:space="preserve">wit - </t>
  </si>
  <si>
    <t>2 stolpdeuren</t>
  </si>
  <si>
    <t>Luik F extra</t>
  </si>
  <si>
    <t>15-16</t>
  </si>
  <si>
    <t>7030 nerf - Voorkeur Maat week 15 leveren, ruit breuk 788x 947, 27-3 binnen</t>
  </si>
  <si>
    <t>Max 450 uur inplannen</t>
  </si>
  <si>
    <t>Brian H vrijdag 18 mei vrij</t>
  </si>
  <si>
    <t>werkbon 209 voor ARC 1958</t>
  </si>
  <si>
    <t xml:space="preserve">geel, rood, blauw glasblokken </t>
  </si>
  <si>
    <t>werkbon 208 voorraad hal 3 (klaas )</t>
  </si>
  <si>
    <t>zat geen AWL  120 bij 1 kozijn</t>
  </si>
  <si>
    <t>656518, glas 1029x 1919</t>
  </si>
  <si>
    <t>Glasbestelling maat 22-3-2018 Nieuwvliet breukruiten (4 stuks)</t>
  </si>
  <si>
    <t xml:space="preserve">Heerenveen </t>
  </si>
  <si>
    <t>Draai kiep nastellen</t>
  </si>
  <si>
    <t xml:space="preserve">t Haasje </t>
  </si>
  <si>
    <t>factuur 180065 J. Kok</t>
  </si>
  <si>
    <t xml:space="preserve">1slot vervangen en deuren afstellen </t>
  </si>
  <si>
    <t>factuur 180061 J. Kok ( in Dorst)</t>
  </si>
  <si>
    <t>121868+01</t>
  </si>
  <si>
    <t>Ebus</t>
  </si>
  <si>
    <t xml:space="preserve">kozijnen </t>
  </si>
  <si>
    <t>werkbon 210, AWL 120 1x 6m , 2x 500873</t>
  </si>
  <si>
    <t>ARC 1022 te kort , 2 krukjes vergeten</t>
  </si>
  <si>
    <t>707518 glas 812x 2048 schuin</t>
  </si>
  <si>
    <t>738018 tm 738618 Insperation</t>
  </si>
  <si>
    <t>7016 nerf - PS200 schuifdeur beslag - 22 maart KS binnen</t>
  </si>
  <si>
    <t>2018228V</t>
  </si>
  <si>
    <t>HV Hal 5A</t>
  </si>
  <si>
    <t>Bryan T donderdag 19 april vanaf 13:00 uur afwezig</t>
  </si>
  <si>
    <t>4 extra kozijnen</t>
  </si>
  <si>
    <t>121879+121880</t>
  </si>
  <si>
    <t>691218 klemlijsten AWL080 - 30 sets - werkbon 212+213</t>
  </si>
  <si>
    <t>2x glasruit 398 x 398 en 757 x 925 mm</t>
  </si>
  <si>
    <t>Etten, Harskamp, Zeewolde</t>
  </si>
  <si>
    <t>Etten , Herbstein</t>
  </si>
  <si>
    <t xml:space="preserve">Etten, Nieuwvliet, Sliedrecht </t>
  </si>
  <si>
    <t>2x Westerscheldetunnel</t>
  </si>
  <si>
    <t>7030 nerf,breuk 557x01066 binnen( 27-3 schlatt)</t>
  </si>
  <si>
    <t>Cristiaan Bockting</t>
  </si>
  <si>
    <t>2018214V</t>
  </si>
  <si>
    <t>7016 nerf - PS200, 11-4 binnen</t>
  </si>
  <si>
    <t>Bennie H vrije dag 6 april</t>
  </si>
  <si>
    <t>2018217V</t>
  </si>
  <si>
    <t>10x drki kruk afsluitbaar m drukknop</t>
  </si>
  <si>
    <t>672718 en 677118 - 2 ruiten</t>
  </si>
  <si>
    <t>Comm 143</t>
  </si>
  <si>
    <t>7016 nerf  - uiterlijk dinsdag week 15</t>
  </si>
  <si>
    <t>7030 nerf - uiterlijk dinsdag week 15</t>
  </si>
  <si>
    <t>7030 nerf  - uiterlijk dinsdag week 16</t>
  </si>
  <si>
    <t>7030 nerf - begin week 17 leveren</t>
  </si>
  <si>
    <t>7030 nerf - dinsdag week 18 leveren</t>
  </si>
  <si>
    <t>7004 nerf - maandag week 20 leveren</t>
  </si>
  <si>
    <t>7004 nerf -  maandag week 20 leveren</t>
  </si>
  <si>
    <t>7030 nerf - dinsdag week 20 leveren</t>
  </si>
  <si>
    <t>7030 nerf - dinsdag week 21 leveren</t>
  </si>
  <si>
    <t>7004 nerf - maandag week 21 leveren</t>
  </si>
  <si>
    <t>wit- begin week 16 leveren</t>
  </si>
  <si>
    <t>wk15</t>
  </si>
  <si>
    <t>7016 nerf en wit</t>
  </si>
  <si>
    <t>Brian H vrijdag 20 april vrij</t>
  </si>
  <si>
    <t>697418 tm 697818 New Bay</t>
  </si>
  <si>
    <t>Michiel Kip 11 april vrij (jarig)</t>
  </si>
  <si>
    <t>Michiel Kip vrijdag 25 mei vrij</t>
  </si>
  <si>
    <t>2e Pinksterdag 21 mei</t>
  </si>
  <si>
    <t>Michiel Kip vrij 13 juli</t>
  </si>
  <si>
    <t>Michiel Kip vrij 16 juli</t>
  </si>
  <si>
    <t>Breukglas Maat Branding 998 x 913 mm</t>
  </si>
  <si>
    <t>Glas 10.2.10 mm 500x1500 mm (enkelglas 21 mm)</t>
  </si>
  <si>
    <t>7016 nerf, PS200 , 16-4 binnen</t>
  </si>
  <si>
    <t>wk16</t>
  </si>
  <si>
    <t>Jurgen vrij vanaf 14.30 uur 5 april</t>
  </si>
  <si>
    <t>Velthorst serre AWL060 - 70 st 2045 mm 90/90 gr</t>
  </si>
  <si>
    <t>7030 nerf - begin week 17 leveren,  2 de breuk 557x 1066 , 9-4 binnen</t>
  </si>
  <si>
    <t>656518 floathouse glas 982 x 1843 zonwerend breukruit</t>
  </si>
  <si>
    <t>werkbon 218 - 684517 raamkrukken v bosraam</t>
  </si>
  <si>
    <t xml:space="preserve">7004 nerf, 2 missende roosters </t>
  </si>
  <si>
    <t>Breukglas 2 st Zeebad</t>
  </si>
  <si>
    <t>2018236V</t>
  </si>
  <si>
    <t>wit -&gt; Breukruit WEL1001 400*794 10-04 binnen.&lt;-</t>
  </si>
  <si>
    <t>creme en creme/7016 nerf deuren - creme AWL</t>
  </si>
  <si>
    <t>121890+01</t>
  </si>
  <si>
    <t>Gijs ziek 5 april</t>
  </si>
  <si>
    <t>Jurgen afw 10 april 13:30 - 14:40 uur</t>
  </si>
  <si>
    <t>wit, cilinder 5 sleutels 19-3 binnen -&gt;folie op roede glas ARC2118 GVRS 468*1832&lt;-10-4 binnen</t>
  </si>
  <si>
    <t>7016 nerf,  4  nieuwe ruiten 10-4 binnen</t>
  </si>
  <si>
    <t>wit -&gt;Breukruit ARC1123FXR 450*544 -&gt; cilinder 5 sleutels 11-4 binnen</t>
  </si>
  <si>
    <t>wit -&gt;Breukruit ARC1123FXR 450*544  -&gt; cilinder 5 sleutels 11-4 binnen</t>
  </si>
  <si>
    <t xml:space="preserve">Etten, Sliedrecht </t>
  </si>
  <si>
    <t>Etten Harskamp</t>
  </si>
  <si>
    <t>Hunzedal AWL wijziging  80 naar 60 mm MAA6001R - 12 won</t>
  </si>
  <si>
    <t>AWL060 - tbv schuifpuien Hunzedal 2018046-13 tm 24</t>
  </si>
  <si>
    <t>wit -&gt;2 x breukruit 565*1078</t>
  </si>
  <si>
    <t>7016 nerf , herstel hor is binnen -&gt; breukruit 920*2391.!!!!,rooster herstel  is binnen</t>
  </si>
  <si>
    <t>Scholingsdag 25 mei- Christiaan folie reparatie cursus</t>
  </si>
  <si>
    <t>Inzethor v ARC3545 - 2018126</t>
  </si>
  <si>
    <t>Kees Heidemann</t>
  </si>
  <si>
    <t>7016 nerf - KS Biegetechnik 11 april gereed - 4 stuks glas hestel 10-4 binnen ,rooster 9-4 binnen</t>
  </si>
  <si>
    <t>121918+121919</t>
  </si>
  <si>
    <t>Luijendijk</t>
  </si>
  <si>
    <t>MSD-109</t>
  </si>
  <si>
    <t>1 deurkozijn</t>
  </si>
  <si>
    <t>Bennie tandarts 11 april 0830-0930</t>
  </si>
  <si>
    <t>glas 552x 1138</t>
  </si>
  <si>
    <t xml:space="preserve">breuk, Arjan glas kar omver gereden </t>
  </si>
  <si>
    <t>stolpdeur 2st.</t>
  </si>
  <si>
    <t xml:space="preserve">glas 565x 1078, 2x </t>
  </si>
  <si>
    <t>zeebad 162 vloed</t>
  </si>
  <si>
    <t>glas 990x 2027</t>
  </si>
  <si>
    <t>glas 920x 2391</t>
  </si>
  <si>
    <t xml:space="preserve">23 herstel </t>
  </si>
  <si>
    <t>glas 840x 1733</t>
  </si>
  <si>
    <t>glas 840x 1797</t>
  </si>
  <si>
    <t xml:space="preserve">hele kozijn gevallen in de expeditie </t>
  </si>
  <si>
    <t>400x 794</t>
  </si>
  <si>
    <t>V201802-191</t>
  </si>
  <si>
    <t>werkbon 220, MP20, 2x 6</t>
  </si>
  <si>
    <t>verkeerd geleerd</t>
  </si>
  <si>
    <t>werkbon 221, AWL 140, 2x 6</t>
  </si>
  <si>
    <t>Manco</t>
  </si>
  <si>
    <t>glas 50x 753 x 4</t>
  </si>
  <si>
    <t>herstel</t>
  </si>
  <si>
    <t xml:space="preserve"> rooster 492 x 4</t>
  </si>
  <si>
    <t xml:space="preserve">herstel , zonder rooster gelverd moest met </t>
  </si>
  <si>
    <t>glas 450x 544</t>
  </si>
  <si>
    <t>breuk (besteld onder nr 2018187)</t>
  </si>
  <si>
    <t>duinvliet 8x get.</t>
  </si>
  <si>
    <t xml:space="preserve">glas 763 x 933 </t>
  </si>
  <si>
    <t>glas 557 x 1066</t>
  </si>
  <si>
    <t>werkbon 215, AWL 120, 2x 6m</t>
  </si>
  <si>
    <t>verkewerd geleverd</t>
  </si>
  <si>
    <t>MSD-108</t>
  </si>
  <si>
    <t>werkbon 211, loc AL,03,04 kantschuif  tbv stolp</t>
  </si>
  <si>
    <t>werkbon 214, 1x dr/ki kruk blank</t>
  </si>
  <si>
    <t>art. 500834</t>
  </si>
  <si>
    <t>7030 nerf  - uiterlijk dinsdag week 16-&gt;Schuifpui van bok gevallen 2 x breukruit 840 * 1733 / 840 * 1797-&gt;onbeglaasd weg.</t>
  </si>
  <si>
    <t>Jurgen afw 08:00-09:00 uur 13 april</t>
  </si>
  <si>
    <t>Bennie maandag 16 april afw 08:00-0900 uur</t>
  </si>
  <si>
    <t>Erik maandag 7 mei vanaf 15:00 vrij</t>
  </si>
  <si>
    <t>Edifici</t>
  </si>
  <si>
    <t>2018268L-7016</t>
  </si>
  <si>
    <t>Werkbon 224 - 20 st inline smal bosraam</t>
  </si>
  <si>
    <t>29-3-208</t>
  </si>
  <si>
    <t>Etten, Sliedrecht, Nieuwvliet</t>
  </si>
  <si>
    <t>2x westerscheldetunnel</t>
  </si>
  <si>
    <t>Etten,Harskamp, Nieuwleusen,Heerenveen,Veenwouden</t>
  </si>
  <si>
    <t>werkbon 225  2x V14 7016 nerf 3000 mm</t>
  </si>
  <si>
    <t>MSE-004 Ewald</t>
  </si>
  <si>
    <t>2018275L-7016</t>
  </si>
  <si>
    <t>MSE-004 Ewald Luiken</t>
  </si>
  <si>
    <t>MSD-105 Joustra</t>
  </si>
  <si>
    <t>2018277L-7016</t>
  </si>
  <si>
    <t>MSD-105 Joustra luiken</t>
  </si>
  <si>
    <t>MSD-110 Reitsma</t>
  </si>
  <si>
    <t>MSD-110 Reitsma luiken</t>
  </si>
  <si>
    <t>wk19</t>
  </si>
  <si>
    <t>2018279L-7016</t>
  </si>
  <si>
    <t>Heermann</t>
  </si>
  <si>
    <t>Veenwourden</t>
  </si>
  <si>
    <t>Derlicki</t>
  </si>
  <si>
    <t>Velthorst serre AWL060 - 70 st 2045 mm 90/90 gr, wb 216</t>
  </si>
  <si>
    <t>656618 - profiel SV2 7016 nerf, wb 222</t>
  </si>
  <si>
    <t>Koos Konijn Hunzedal meerwerk 4x glas 2018200</t>
  </si>
  <si>
    <t>746918 Charleston Nieuwleusen</t>
  </si>
  <si>
    <t>121920+01</t>
  </si>
  <si>
    <t>709518 ARC5127L</t>
  </si>
  <si>
    <t>121922+01</t>
  </si>
  <si>
    <t>121923+01</t>
  </si>
  <si>
    <t>7016 nerf - SPOED!!</t>
  </si>
  <si>
    <t>MSE-017 Schuur Schouren</t>
  </si>
  <si>
    <t>Glasruit 694 x 372 mm 4-14-4 met 3x2 vaks roeden</t>
  </si>
  <si>
    <t>7016 nerf -&gt; volgdeur ARC5060L herproductie</t>
  </si>
  <si>
    <t>Comm 143A</t>
  </si>
  <si>
    <t>werkbon 227 - fomy doekjes</t>
  </si>
  <si>
    <t>Zeebad - Vloed - 2 panelen 7030</t>
  </si>
  <si>
    <t>boknr. DB2030</t>
  </si>
  <si>
    <t>Boknr. H10993, E60079</t>
  </si>
  <si>
    <t>Boknr., E60079, H10993, H10246</t>
  </si>
  <si>
    <t>Boknr., H10246, E60079</t>
  </si>
  <si>
    <t>Boknr., E60079, H10993</t>
  </si>
  <si>
    <t>Boknr., H10993, E60079, H10246</t>
  </si>
  <si>
    <t xml:space="preserve">Boknr., E60079, H10993 </t>
  </si>
  <si>
    <t>Boknr., H10246,H10993, E60079</t>
  </si>
  <si>
    <t>H10993</t>
  </si>
  <si>
    <t>E60079</t>
  </si>
  <si>
    <t>Boknr.H10993, E60079, H10246</t>
  </si>
  <si>
    <t>7004 nerf -&gt;breukruit 990*2027 -&gt;09-04-18 geconstateerd.binnen, bok DB1685</t>
  </si>
  <si>
    <t>7030 nerf - begin week 17 leveren,    hestel ruiten 840x 1733en 840x 1797 18-4 binnen</t>
  </si>
  <si>
    <t>Rene 2 mei en 4 mei vrij</t>
  </si>
  <si>
    <t>Zeebad - deurvleugel, kozijn en slot</t>
  </si>
  <si>
    <t>MSD-105 Joustra Luiken</t>
  </si>
  <si>
    <t>Woning Nieuwleusen kozijnen</t>
  </si>
  <si>
    <t>Woning Nieuwleusen luiken</t>
  </si>
  <si>
    <t>2018297L-7016</t>
  </si>
  <si>
    <t xml:space="preserve">7016 nerf - glas schlatt -&gt;breukruit 677*679 ARC1022 18-4 gemeld&lt;- -&gt;glasbreuk 430*394 ARC1021 19-4 gemeld&lt;- </t>
  </si>
  <si>
    <t>Kees 15 mei afwezig van 08:30 - 09:00 uur</t>
  </si>
  <si>
    <t>7016 nerf - uiterlijk leveren 14 mei week 20 - 23-4 beslag binnen</t>
  </si>
  <si>
    <t>Hunzedal 1x kader MAA1005 + uitzetzakschaar 1 paar 10"  500887</t>
  </si>
  <si>
    <t>718218 tm 719118 Charleston Hveen</t>
  </si>
  <si>
    <t>718218 tm 718618 Charleston Hveen</t>
  </si>
  <si>
    <t>718718 tm 719118 Charleston Hveen</t>
  </si>
  <si>
    <t>747018 tm 747418 Charleston Hveen</t>
  </si>
  <si>
    <t>7016 nerf -  15 mei leveren</t>
  </si>
  <si>
    <t>Jurgen 23 april vanaf 15:30 afwezig</t>
  </si>
  <si>
    <t>2018301V</t>
  </si>
  <si>
    <t>695918 inzethor v ARC3043</t>
  </si>
  <si>
    <t>763018 tm 763818 Duinlodge</t>
  </si>
  <si>
    <t>763018 tm 763118 Duinlodge</t>
  </si>
  <si>
    <t>763218 tm 763318 Duinlodge</t>
  </si>
  <si>
    <t>763418 tm 763518 Duinlodge</t>
  </si>
  <si>
    <t>763618 tm 763818 Duinlodge</t>
  </si>
  <si>
    <t xml:space="preserve">wit, goede ruiten ( 677x 679 ) 24-*4 binnen </t>
  </si>
  <si>
    <t>7016 nerf -&gt;stolpnaald AS7 25-4 binnen&lt;-</t>
  </si>
  <si>
    <t>wit kozijn - 6009 nerf draai delen -&gt;breukruit 552*1138 binnen, bok E60079 -&gt;breukruit 593*868 gemeld 20-04-&gt;26-4 binnen</t>
  </si>
  <si>
    <t>121951+01</t>
  </si>
  <si>
    <t>Cilinder K40/40 op nr H84340 - 749718</t>
  </si>
  <si>
    <t>Andre afwezig 25 juni</t>
  </si>
  <si>
    <t>Cristiaan 8 mei met Kok op service</t>
  </si>
  <si>
    <t>648218 klemlijsten AWL080 voor ARC2534 en ARC5529R</t>
  </si>
  <si>
    <t>Andre maandag 7 mei vrij</t>
  </si>
  <si>
    <t xml:space="preserve">Corchlodge 4x </t>
  </si>
  <si>
    <t>glas  398 x 633</t>
  </si>
  <si>
    <t>werkbon 234</t>
  </si>
  <si>
    <t xml:space="preserve">P100 scharnier 2x </t>
  </si>
  <si>
    <t>20x drki kruk - werkbon 233</t>
  </si>
  <si>
    <t xml:space="preserve">werkbon 232 </t>
  </si>
  <si>
    <t>AWL 60 1x 6 m</t>
  </si>
  <si>
    <t>737618 2x gelijksl cilinders - werkbon 226</t>
  </si>
  <si>
    <t>factuur Kok 180095</t>
  </si>
  <si>
    <t>Callantsoog 5 huisjes dr.ki.aanpassen</t>
  </si>
  <si>
    <t xml:space="preserve">Scharendijke-kantoor lekkage </t>
  </si>
  <si>
    <t xml:space="preserve">factuur Kok 180095,Burg.H stede ruit verv., ontwatering </t>
  </si>
  <si>
    <t>574916-680617</t>
  </si>
  <si>
    <t xml:space="preserve">Etten , Sliedrecht + kraan </t>
  </si>
  <si>
    <t>Etten, Nieuwleusen, Zeewolde, Harskamp</t>
  </si>
  <si>
    <t>herstel kozij gevallen expeditie</t>
  </si>
  <si>
    <t>738018t/m 738618</t>
  </si>
  <si>
    <t>glas  643 x 2093</t>
  </si>
  <si>
    <t xml:space="preserve">breuk montage </t>
  </si>
  <si>
    <t>glas 593 x 868</t>
  </si>
  <si>
    <t>glas 847x 1802</t>
  </si>
  <si>
    <t>breuk Arcabo door de verkeerde glaslat</t>
  </si>
  <si>
    <t>werkbon 231</t>
  </si>
  <si>
    <t>complete hang en sluitwerk</t>
  </si>
  <si>
    <t>glas 430x 394</t>
  </si>
  <si>
    <t>werkbon 228</t>
  </si>
  <si>
    <t>AWL 80 1 x 6 m</t>
  </si>
  <si>
    <t>werkbon 229</t>
  </si>
  <si>
    <t>AW 120, 1x6</t>
  </si>
  <si>
    <t>werkbon 230</t>
  </si>
  <si>
    <t>520463 dr/ki begrenzer</t>
  </si>
  <si>
    <t>glas 840x 1733, 840x 1797 + 1 rooster 831-30</t>
  </si>
  <si>
    <t>wit -&gt; 2 x Glasplaat ARC1033 verkeerd geleverd,moet zijn 773X932  gemeld 25-4 &lt;-</t>
  </si>
  <si>
    <t>wk20</t>
  </si>
  <si>
    <t>wk22</t>
  </si>
  <si>
    <t>wk26</t>
  </si>
  <si>
    <t>wk28</t>
  </si>
  <si>
    <t>wk29</t>
  </si>
  <si>
    <t>121954+01/121961+01</t>
  </si>
  <si>
    <t>656918 - ruit ARC5F04R GVN</t>
  </si>
  <si>
    <t>728718 ARC2805 - 4x glas met roeden</t>
  </si>
  <si>
    <t>werkbon 236</t>
  </si>
  <si>
    <t>1 x 6m  MP20</t>
  </si>
  <si>
    <t>13--4-2018</t>
  </si>
  <si>
    <t>Schuttorf , Etten</t>
  </si>
  <si>
    <t>Etten, 2x Sliedrecht , Vlaardingen</t>
  </si>
  <si>
    <t>factuur 180104</t>
  </si>
  <si>
    <t>deuren  nastellen floathouse NL</t>
  </si>
  <si>
    <t>factuur 180116</t>
  </si>
  <si>
    <t>t Wilgen Middelbeers 2de keer</t>
  </si>
  <si>
    <t>7016 nerf - glas schlatt - breuk 430x 394 , 25-4 binnen -&gt;breuk ARC6046GXN 643*2093 melding 26-4 &lt;-</t>
  </si>
  <si>
    <t>2018314V</t>
  </si>
  <si>
    <t>121956+121964</t>
  </si>
  <si>
    <t>Rene ziek vanaf 30 april</t>
  </si>
  <si>
    <t>7016 nerf - 2018093 1x extra ruit meeleveren Reklamatie</t>
  </si>
  <si>
    <t xml:space="preserve">wit + deuren 7016 nerf - glas rechtstreeks naar bouw - roosters in kozijnen voormonteren - </t>
  </si>
  <si>
    <t>7004 nerf - maandag week 20 leveren - 1x breukruit besteld MAA6903L GVN 990x2027</t>
  </si>
  <si>
    <t>7016 nerf - KS 24 mei gereed</t>
  </si>
  <si>
    <t>2018227 - 738018 tm 738618 AWL nieuw 100 en 120</t>
  </si>
  <si>
    <t>aleen AWL</t>
  </si>
  <si>
    <t>alleen AWL voor 7 won</t>
  </si>
  <si>
    <t>Brian H ziek vanaf 30 april vanaf 10.00 uur</t>
  </si>
  <si>
    <t>Verhagen</t>
  </si>
  <si>
    <t xml:space="preserve">Glas deur 680417 </t>
  </si>
  <si>
    <t>Glas Bergmans herlevering</t>
  </si>
  <si>
    <t>MSE-025</t>
  </si>
  <si>
    <t>MSE-026</t>
  </si>
  <si>
    <t>MSE-027</t>
  </si>
  <si>
    <t xml:space="preserve">MSE-016 - 7030 </t>
  </si>
  <si>
    <t>S217208-001</t>
  </si>
  <si>
    <t>217208-001 Luiken</t>
  </si>
  <si>
    <t>2018329L-3011</t>
  </si>
  <si>
    <t>2018330V</t>
  </si>
  <si>
    <t>Com142 deur extra</t>
  </si>
  <si>
    <t>Com 142 deur extra (spoed)</t>
  </si>
  <si>
    <t>wit - spoed - afhalen 8 mei eind vd dag</t>
  </si>
  <si>
    <t>2018334V</t>
  </si>
  <si>
    <t>121979+01</t>
  </si>
  <si>
    <t>Jurgen 7 mei vana 15:00 uur afwezig</t>
  </si>
  <si>
    <t>7016 nerf - AWL en MP30 tbv koppelkozijn - opmeten na koppelen kozijnen(verkeerde ruit geleverd 1138*2035 ipv 2305)</t>
  </si>
  <si>
    <t xml:space="preserve">wit - KS Biegetechnik, 16-4 klaar - dinsdag week 21 leveren, 4 ruiten 3-5 binnen </t>
  </si>
  <si>
    <t>Gijs 16 mei vrije dag (theori examen)</t>
  </si>
  <si>
    <t>Koelewijn</t>
  </si>
  <si>
    <t>Heezerenbosch 5</t>
  </si>
  <si>
    <t>Uitbreiding Eemhof</t>
  </si>
  <si>
    <t>De Roij</t>
  </si>
  <si>
    <t>7016 nerf - MP20 en AWL opmeten na koppelen kozijn</t>
  </si>
  <si>
    <t>Breukglas nieuwvliet 4x 810-164-819-828</t>
  </si>
  <si>
    <t>Glas 4-15-5 met 3x3 vaks roeden</t>
  </si>
  <si>
    <t>7016 nerf -&gt;breukruit 609*1808 ARC5F10L GVN gemeld 14-5-18</t>
  </si>
  <si>
    <t>Rene dinsdag 15 mei vanaf 15:30 afwezig</t>
  </si>
  <si>
    <t>breuk bij Arcabo, was ook verkeerde maat</t>
  </si>
  <si>
    <t>Etten, Heerenveen, Rijssen</t>
  </si>
  <si>
    <t>Excl 8% dieseltoeslag</t>
  </si>
  <si>
    <t>glas 821 x 1821</t>
  </si>
  <si>
    <t>162 vloed sp</t>
  </si>
  <si>
    <t>glas 990 x 2027</t>
  </si>
  <si>
    <t>Cristiaan service donderdag 17 mei</t>
  </si>
  <si>
    <t>Jochem 22 mei 09:15 tandarts</t>
  </si>
  <si>
    <t>Kelvin 20 juni vrij</t>
  </si>
  <si>
    <t>Arjan 18 juni vrij</t>
  </si>
  <si>
    <t>Jurgen 15 mei vanaf 15.15 uur afwezig (masseur)</t>
  </si>
  <si>
    <t>AWL + 1 mm zagen</t>
  </si>
  <si>
    <t>Glas 667 x 2094 mm - 448614 Vlieghe kozijn</t>
  </si>
  <si>
    <t>2x knopcilinder op sleutelnr H82154 - 693818</t>
  </si>
  <si>
    <t>680617 knop cilinder en sleutels H85237</t>
  </si>
  <si>
    <t xml:space="preserve">7016 nerf - PS schuifpui - </t>
  </si>
  <si>
    <t>121997+01</t>
  </si>
  <si>
    <t xml:space="preserve">7016 nerf - luikpanelen week 20 binnen - </t>
  </si>
  <si>
    <t>122000+01</t>
  </si>
  <si>
    <t>1 Dakkapelkozijn</t>
  </si>
  <si>
    <t>Jansen Gaanderen</t>
  </si>
  <si>
    <t>Af abriek</t>
  </si>
  <si>
    <t>creme verdiept (spoed kozijn)</t>
  </si>
  <si>
    <t>Grevelingen berging show</t>
  </si>
  <si>
    <t>Comm 144</t>
  </si>
  <si>
    <t>Michel 20 juni vrij vanaf 13:15 uur</t>
  </si>
  <si>
    <t>2x paneel 7030 nalevering Nieuwvliet 487 x 1948</t>
  </si>
  <si>
    <t>De Boer 2</t>
  </si>
  <si>
    <t>creme verdiept</t>
  </si>
  <si>
    <t>697918 schuur</t>
  </si>
  <si>
    <t>690318 breukruit 718 x 2394 mm (2018199)</t>
  </si>
  <si>
    <t>Duinvliet extra MAA3912 FXN + V14 7030</t>
  </si>
  <si>
    <t>Meettech pand deel 2</t>
  </si>
  <si>
    <t>7016 nerf, missen 4 ruiten</t>
  </si>
  <si>
    <t>Kees 17 mei vanaf 15:30 afwezig (tandarts)</t>
  </si>
  <si>
    <t xml:space="preserve">wit -&gt; breukruit 773*932 ARC1033 DGXR gemeld 14-5-18, is binnen </t>
  </si>
  <si>
    <t xml:space="preserve">7016 nerf , eerste levering glas en roosters binnen </t>
  </si>
  <si>
    <t>Rene 25 mei 08:30 tandarts</t>
  </si>
  <si>
    <t>Röck</t>
  </si>
  <si>
    <t>Fleuth</t>
  </si>
  <si>
    <t>MSE-039</t>
  </si>
  <si>
    <t>MSE-038</t>
  </si>
  <si>
    <t>vd Heyden</t>
  </si>
  <si>
    <t>Bryan T 24 mei 10:15-11:15 tandarts</t>
  </si>
  <si>
    <t>Kelvin 23 mei vanaf 13.00 afwezig</t>
  </si>
  <si>
    <t>glas 609 x 1872</t>
  </si>
  <si>
    <t xml:space="preserve">  ipv 120 is er 60 en 80 geleverd</t>
  </si>
  <si>
    <t>werkbon 239, 3x6 m 120AWL</t>
  </si>
  <si>
    <t>glas 500x 1722 roedes</t>
  </si>
  <si>
    <t>verkeerd besteld had satinato moeten zijn</t>
  </si>
  <si>
    <t>woonhuis</t>
  </si>
  <si>
    <t>2x glas 336 x 2296</t>
  </si>
  <si>
    <t xml:space="preserve">herstel </t>
  </si>
  <si>
    <t>glas 609 x 1808</t>
  </si>
  <si>
    <t>srond bij Arcabo stuk op de bok</t>
  </si>
  <si>
    <t>Duinzand 5916 L/R</t>
  </si>
  <si>
    <t>glas 788 x 921</t>
  </si>
  <si>
    <t>706518 - 706918 ruit 812 x 2188</t>
  </si>
  <si>
    <t>657018-657118</t>
  </si>
  <si>
    <t>werkbon 238, 13x 1996 en 4x 859 AG6C wit</t>
  </si>
  <si>
    <t>Jurgen 22 mei vanaf 15.00 afwezig (masseur)</t>
  </si>
  <si>
    <t>2018368V</t>
  </si>
  <si>
    <t>glasblokjes blauw - 1 doos</t>
  </si>
  <si>
    <t>Extra kozijn Heezerenbosch 5</t>
  </si>
  <si>
    <t>399913 stormschade vd Griend - A022 Vlieghe kozijn</t>
  </si>
  <si>
    <t>Klemlijsten 140 tbv 2018209</t>
  </si>
  <si>
    <t>Paneel schroten tbv 2018209</t>
  </si>
  <si>
    <t>breuk service JK</t>
  </si>
  <si>
    <t>3011 nerf rood - met creme 10 mm paneel (voorraad)</t>
  </si>
  <si>
    <t>122021+01</t>
  </si>
  <si>
    <t>7030 nerf - geen glas-roosters en AWL - 1x kozijn 7016 nerf</t>
  </si>
  <si>
    <t>wit - geen glas-roosters en AWL</t>
  </si>
  <si>
    <t>Entreedeur</t>
  </si>
  <si>
    <t>8 kozijnen</t>
  </si>
  <si>
    <t>Tiggelovend-Kok</t>
  </si>
  <si>
    <t>709918 glas 1x satinato</t>
  </si>
  <si>
    <t>2018227 - 738018 raamvleugel ARC1023</t>
  </si>
  <si>
    <t>7016 nerf - spoed vleugel</t>
  </si>
  <si>
    <t>MSE-036</t>
  </si>
  <si>
    <t>MSE-040</t>
  </si>
  <si>
    <t>7016 nerf, breuk 2018143 609 * 1872  / 609 * 1808 komt 25-5 binnen</t>
  </si>
  <si>
    <t>7016 nerf &gt;breukruit 609*1808 ARC5F10L GVN gemeld 14-5-18, binnen en 609 x 1872 ook binnen</t>
  </si>
  <si>
    <t>wit - geen AWL</t>
  </si>
  <si>
    <t>2018227 - 738018 ARC1032 schade kozijn</t>
  </si>
  <si>
    <t>wit - glas los mee leveren</t>
  </si>
  <si>
    <t>7016 nerf - geen glas - schade kozijn - vleugel wordt bij Arcabo overgezet</t>
  </si>
  <si>
    <t>Cristiaan 4 juni vrije dag</t>
  </si>
  <si>
    <t>6 entree deuren naar sleutelbediend AS8100 sloten</t>
  </si>
  <si>
    <t>Ten Kate Fietsenmaker</t>
  </si>
  <si>
    <t xml:space="preserve">7016 nerf,breuk 794x394,komt  29-5 binnen,  1x ruit 1233*2391 breuk bij montage.statt op naleverlijst </t>
  </si>
  <si>
    <t>2018314 - 668918 AWL opnieuw zagen ivm wijziging</t>
  </si>
  <si>
    <t xml:space="preserve">alleen AWL ivm wijziging wandikte </t>
  </si>
  <si>
    <t>Entreedeur met extra paneel en extra klemlijsten</t>
  </si>
  <si>
    <t>122043+12044</t>
  </si>
  <si>
    <t>122045+ schuin</t>
  </si>
  <si>
    <t>glas 1233 x 2391</t>
  </si>
  <si>
    <t>montage breuk</t>
  </si>
  <si>
    <t>glas 794x 394</t>
  </si>
  <si>
    <t>5x deurkrukken AR0010 hoppe 1710RH, wb 245</t>
  </si>
  <si>
    <t>werkbon 244, AWL 60 1 x 6m</t>
  </si>
  <si>
    <t>ARC 5522 niet geleverd</t>
  </si>
  <si>
    <t>196612 glas 2x ,1305x 655 en 1303 x 704</t>
  </si>
  <si>
    <t>werkbon 240, AWL 120, 1x 6 m</t>
  </si>
  <si>
    <t>te kort gezaagd</t>
  </si>
  <si>
    <t>werkbon 241, AWL 80, 1x6m</t>
  </si>
  <si>
    <t>2018211/213</t>
  </si>
  <si>
    <t>709318/648218</t>
  </si>
  <si>
    <t>werkbon 242, AWL 12, 2x6m en AWL 80, 2x6m</t>
  </si>
  <si>
    <t>te kort</t>
  </si>
  <si>
    <t>werkbon 243,  mp 10</t>
  </si>
  <si>
    <t xml:space="preserve">verkeerd geleverd </t>
  </si>
  <si>
    <t>creme AWL nog ophalen bij Montferland 30-05 / opghld. door Joost</t>
  </si>
  <si>
    <t>6009 nerf - KS Biegetechnik 25 juni gereed - rondboog 3x  uiterlijk week 27 vrijdag leveren</t>
  </si>
  <si>
    <t>Dion vrijdag 1 juni afwezig ziekenhuis</t>
  </si>
  <si>
    <t>Beslag Epe Vastgoed - rechtstreeks vanuit Burghouwt</t>
  </si>
  <si>
    <t xml:space="preserve">Raamvleugel 634317 ARC1023 </t>
  </si>
  <si>
    <t>Raamvleugel 634317 ARC1023 (service)</t>
  </si>
  <si>
    <t>8 kozijnen wit</t>
  </si>
  <si>
    <t>deel van 15 deuren vervangen Nieuwvliet</t>
  </si>
  <si>
    <t>Factuur Kok 180128, wie betalen</t>
  </si>
  <si>
    <t>kosten ?</t>
  </si>
  <si>
    <t>Beslagonderdelen v Vlieghe kozijnen</t>
  </si>
  <si>
    <t>2018335 aanpassen 2x deurkozijn ARC5411L en R naar DTS</t>
  </si>
  <si>
    <t xml:space="preserve">wit 1-6 </t>
  </si>
  <si>
    <t>7016 nerf    !!!! AWL op naleverbok mee !!!</t>
  </si>
  <si>
    <t>wit - deuren overzetten van 2018335 ARC5411L en R</t>
  </si>
  <si>
    <t>wit - glas en vr nog plaatsen</t>
  </si>
  <si>
    <t>Dichting DVU 16 - 30 m1</t>
  </si>
  <si>
    <t>7016 nerf - MP20 en AWL opmeten na koppelen kozijn - 2x rooster verkeerd besteld wordt 4 juni geleverd</t>
  </si>
  <si>
    <t>DTS test verdiept buitendr</t>
  </si>
  <si>
    <t xml:space="preserve">MSE-021 </t>
  </si>
  <si>
    <t>MSE-023</t>
  </si>
  <si>
    <t>MSE-024</t>
  </si>
  <si>
    <t>Charleston sp 747718 tm 747918</t>
  </si>
  <si>
    <t>747018 tm 747618 Charleston Hveen</t>
  </si>
  <si>
    <t>747518 tm 747618 Charleston Hveen</t>
  </si>
  <si>
    <t>2018334 Aanpassing WD en AWL ivm wijziging wand bekleding</t>
  </si>
  <si>
    <t>122062+122063</t>
  </si>
  <si>
    <t>creme - AWL wit!</t>
  </si>
  <si>
    <t>Kozijnen weer naar binnen halen en MP30 monteren en nieuw AWL</t>
  </si>
  <si>
    <t>de Boer</t>
  </si>
  <si>
    <t xml:space="preserve">cilinder 40/40, gelijksluitend maken </t>
  </si>
  <si>
    <t>verkeerde ?</t>
  </si>
  <si>
    <t>Eupen , Etten</t>
  </si>
  <si>
    <t xml:space="preserve">glas 838 x 1793 nalevering </t>
  </si>
  <si>
    <t>kras in ruit te laat gezien</t>
  </si>
  <si>
    <t>Arjan vrij 9 en 10 juli</t>
  </si>
  <si>
    <t>Andre 5 juni heftruck cursus</t>
  </si>
  <si>
    <t>Christiaan 6 juni op service</t>
  </si>
  <si>
    <t>Cristiaan 5 juni ziek</t>
  </si>
  <si>
    <t>Glasblokjes blauw - 1 doos - rood 1 doos</t>
  </si>
  <si>
    <t>726118 schuur</t>
  </si>
  <si>
    <t>7030 nerf - geen glas-roosters en AWL (2x stijl/kalf komt donderdag 7-6 binnen)</t>
  </si>
  <si>
    <t>2x glas ARC1022 (kon niet meer geannuleerd worden bij glaslev)</t>
  </si>
  <si>
    <t>7039 glad - Vleugeloverdekkend paneel Polytec dinsdagmorgen monteren - woensdag 13 juni leveren bij Maat</t>
  </si>
  <si>
    <t>Ruiten Nieuwvliet 4 st</t>
  </si>
  <si>
    <t>22 juni Edwin Wolf meehelpen stolpdeur DTS test afhangen</t>
  </si>
  <si>
    <t>537516 schuur</t>
  </si>
  <si>
    <t xml:space="preserve">Nieuwvliet 956 x 765 mm gelaagd </t>
  </si>
  <si>
    <t>Koos Konijn Meerwerk 1x schuin kozijn met 1x glas</t>
  </si>
  <si>
    <t>wit - KS Biegetechnik ophalen 12 juni - glas</t>
  </si>
  <si>
    <t>Kustpark Zeebad Z111 schade</t>
  </si>
  <si>
    <t>Kustpark Zeebad Z111 schade - service</t>
  </si>
  <si>
    <t>wk27</t>
  </si>
  <si>
    <t>Service John Kok 19-4-2018 - 612617 - 694718</t>
  </si>
  <si>
    <t>746518 schuur</t>
  </si>
  <si>
    <t>Etten, Harskanp</t>
  </si>
  <si>
    <t xml:space="preserve">25 set frictiescharen bos raam </t>
  </si>
  <si>
    <t xml:space="preserve">glas 938x 2305,Newbay  Heerenveen </t>
  </si>
  <si>
    <t>7016 nerf - Edwin Wolf komt 22 juni om stolpdeur af te hangen, neemt beslag mee</t>
  </si>
  <si>
    <t>2018426V</t>
  </si>
  <si>
    <t>2018427V</t>
  </si>
  <si>
    <t>2018430L-6009</t>
  </si>
  <si>
    <t>725718 luiken</t>
  </si>
  <si>
    <t>122089+122090</t>
  </si>
  <si>
    <t>122095+01</t>
  </si>
  <si>
    <t>SB 6946 - Rino Koets</t>
  </si>
  <si>
    <t>727618 bestelling glas Hal 3 2x 1022 + 1x1056</t>
  </si>
  <si>
    <t>2018414V</t>
  </si>
  <si>
    <t>2018392-1</t>
  </si>
  <si>
    <t>2018392-2</t>
  </si>
  <si>
    <t>2018392-3</t>
  </si>
  <si>
    <t>2018392-4</t>
  </si>
  <si>
    <t>2018393-1</t>
  </si>
  <si>
    <t>2018393-2</t>
  </si>
  <si>
    <t>2018394-1</t>
  </si>
  <si>
    <t>2018394-2</t>
  </si>
  <si>
    <t>7016 nerf (1x rooster komt 11-6 binnen)</t>
  </si>
  <si>
    <t>KS 14 juni gereed, binnen</t>
  </si>
  <si>
    <t>217208 - SA2 wit werkbon 253</t>
  </si>
  <si>
    <t>7016 nerf , breuk 1594 x 329 12-6 binnen ,breuk717x 1782, 14 -6binnen</t>
  </si>
  <si>
    <t>3x paneel 732 x 356 mm wit 24 mm</t>
  </si>
  <si>
    <t>Michiel Kip ziek 13 juni vanaf 08:15 uur</t>
  </si>
  <si>
    <t>NL hal 2</t>
  </si>
  <si>
    <t>2018334 698618 Aanpassing WD en AWL ivm wijziging wand bekleding</t>
  </si>
  <si>
    <t>6009 nerf met zandloper</t>
  </si>
  <si>
    <t>7016 nerf, missing ruit binnen 677 x 679 op bok A1913</t>
  </si>
  <si>
    <t>747018 t/m 747418</t>
  </si>
  <si>
    <t>glas 496 x 1932</t>
  </si>
  <si>
    <t>glas 354 x 1789 , 2 stuks</t>
  </si>
  <si>
    <t>breuk schlatt liggend op mekaar gestapeld</t>
  </si>
  <si>
    <t xml:space="preserve">werkbon 151, </t>
  </si>
  <si>
    <t>schuifpui</t>
  </si>
  <si>
    <t>werkbon 252</t>
  </si>
  <si>
    <t>Sv2 x 2,5 meter, afdekkap wit</t>
  </si>
  <si>
    <t>werkbon 250</t>
  </si>
  <si>
    <t>1 x 6 meter MP20</t>
  </si>
  <si>
    <t>glas 1594 x 329</t>
  </si>
  <si>
    <t>glas 717 x 1782</t>
  </si>
  <si>
    <t>Arcabo productie gesloten ivm herstvakantie</t>
  </si>
  <si>
    <t>Velthorst 12 - 756518 tm 756918</t>
  </si>
  <si>
    <t>Velthorst 12 - 757018 tm 757418</t>
  </si>
  <si>
    <t>Velthorst 12 Spiegel - 757518 tm 757918</t>
  </si>
  <si>
    <t>Velthorst 12 Spiegel - 758018 tm 758218</t>
  </si>
  <si>
    <t>Velthorst 12 - 758318 tm 758418</t>
  </si>
  <si>
    <t>Velthorst 12 - 758518 tm 758918</t>
  </si>
  <si>
    <t>Velthorst 13 - 759018 tm 759418</t>
  </si>
  <si>
    <t>Velthorst 13 - 759518 tm 759918</t>
  </si>
  <si>
    <t>gecrediteerd</t>
  </si>
  <si>
    <t>720218 - ARC5204 glas helfterkamp</t>
  </si>
  <si>
    <t>656918 - 657618 2x vaste vleugel ARC6005</t>
  </si>
  <si>
    <t>Cristiaan 18-19 20-21 juni Service</t>
  </si>
  <si>
    <t xml:space="preserve">7016 nerf, breuk 400 x 579 komt 21-6 </t>
  </si>
  <si>
    <t>Bennie 18 juni 08:10 tandarts</t>
  </si>
  <si>
    <t>Excl 9% dieseltoeslag</t>
  </si>
  <si>
    <t>Transport container Etten</t>
  </si>
  <si>
    <t>Kalo</t>
  </si>
  <si>
    <t>Proefberging 2x</t>
  </si>
  <si>
    <t>werkbon 254, 5x platte kruk ( Klaas) AR0013 v schuifdeur</t>
  </si>
  <si>
    <t>7016 nerf, 496 x 1932 kras 25-6 binnen, andere 3 breuken  20-6 binnen</t>
  </si>
  <si>
    <t>Cristiaan 27 Juni service Baarland gaatjes dichten en Hengstdijk glas verv</t>
  </si>
  <si>
    <t>Cristiaan 4 juli service Kustpark Zeebad Z111 schade</t>
  </si>
  <si>
    <t>Cristiaan 13 juli Service met John Kok - Ouddorp</t>
  </si>
  <si>
    <t>7016 nerf - glas gebruiken van 2018286 ( 3 chalets gewijzigd naar spiegel)</t>
  </si>
  <si>
    <t>122107+01</t>
  </si>
  <si>
    <t>2018443-1</t>
  </si>
  <si>
    <t>2018443-2</t>
  </si>
  <si>
    <t>2018443-3</t>
  </si>
  <si>
    <t>2018443-4</t>
  </si>
  <si>
    <t>2018443-5</t>
  </si>
  <si>
    <t>2018443-6</t>
  </si>
  <si>
    <t>2018443-7</t>
  </si>
  <si>
    <t>2018443-8</t>
  </si>
  <si>
    <t>Duinlodge 1+2</t>
  </si>
  <si>
    <t>Duinlodge 3+4</t>
  </si>
  <si>
    <t>Duinlodge 5+6</t>
  </si>
  <si>
    <t>Duinlodge 7+8</t>
  </si>
  <si>
    <t>Duinlodge 9+10</t>
  </si>
  <si>
    <t>Duinlodge 11+12</t>
  </si>
  <si>
    <t>Duinlodge 13+14</t>
  </si>
  <si>
    <t>Duinlodge 15+16</t>
  </si>
  <si>
    <t>wit - glas los meeleveren op glasbok - geen AWL</t>
  </si>
  <si>
    <t>wit en 7016 nerf - geen AWL</t>
  </si>
  <si>
    <t>7016 nerf - alleen 2x vaste vleugels zonder glas - let op AG3C glaslat!</t>
  </si>
  <si>
    <t xml:space="preserve">7016 nerf - glas en roosters gebruiken van voorraad - </t>
  </si>
  <si>
    <t>727118 schuur</t>
  </si>
  <si>
    <t>633317, glas 816 x1846</t>
  </si>
  <si>
    <t>Glas met roeden 2x3 vaks 18 mm 2150 x 2000</t>
  </si>
  <si>
    <t>wit, verschoven naar 22-6 (in bevestiging miste er 1)</t>
  </si>
  <si>
    <t>20-0 6</t>
  </si>
  <si>
    <t>glas 215 x 200 roedes</t>
  </si>
  <si>
    <t xml:space="preserve">verkeerd besteld is later 2018421 geworden </t>
  </si>
  <si>
    <t>763218 t/m 763318</t>
  </si>
  <si>
    <t>glas 400 x 579</t>
  </si>
  <si>
    <t xml:space="preserve">breuk bok </t>
  </si>
  <si>
    <t>SV2 wit 2 x 2200mm</t>
  </si>
  <si>
    <t>werkbon 255</t>
  </si>
  <si>
    <t>721718 glas ARC3923</t>
  </si>
  <si>
    <t>wij betalen de helft, wel over garantie heen</t>
  </si>
  <si>
    <t>glas 816 x 1846  €36,43 ( ik te laat gereageerd)</t>
  </si>
  <si>
    <t>werkbon 257</t>
  </si>
  <si>
    <t>koos knijn</t>
  </si>
  <si>
    <t>werkbon 256</t>
  </si>
  <si>
    <t>AWL 140 1x 579 en 1x 1096mm</t>
  </si>
  <si>
    <t>36-1</t>
  </si>
  <si>
    <t>36-5</t>
  </si>
  <si>
    <t>Missiaen</t>
  </si>
  <si>
    <t>Caeytant</t>
  </si>
  <si>
    <t>684117t/m 684517, glas 372 x 229 satinato</t>
  </si>
  <si>
    <t>442114 en 614317 2x glas met roeden</t>
  </si>
  <si>
    <t>Jochem 19 en 20 juli vrij</t>
  </si>
  <si>
    <t>3 juli - 3 st Service koffers vullen</t>
  </si>
  <si>
    <t>746518 3x inzethor</t>
  </si>
  <si>
    <t>Bennie buitenwerkzaamheden</t>
  </si>
  <si>
    <t>2018458L-6009</t>
  </si>
  <si>
    <t>725818 Luiken</t>
  </si>
  <si>
    <t>vd Heyden - extra stolpdeur</t>
  </si>
  <si>
    <t>Koenen</t>
  </si>
  <si>
    <t>Bryan T vrij 27 en 28 augustus</t>
  </si>
  <si>
    <t>Hellemans herstel vleugel AVA1003X</t>
  </si>
  <si>
    <t>Cristiaan 25 juni service Zeeland</t>
  </si>
  <si>
    <t>Cristiaan service met John 26-28-29 juni</t>
  </si>
  <si>
    <t>7039 glad - geen AWL - schuifdeurprofiel week 25 binnen - schuifpuien mogen week 26 geleverd worden / GEREED OP BOK ORDER 404</t>
  </si>
  <si>
    <t>Gijs 27 juni 15.00 uur naar huis (theori examen)</t>
  </si>
  <si>
    <t>7016 nerf, 734 x 1693 breuk scheuten is binnen bok H10509</t>
  </si>
  <si>
    <t xml:space="preserve">2x 10 lengtes MP40 </t>
  </si>
  <si>
    <t>arc6005 en arc2016 - S571017 - 2x glas en 2x rooster</t>
  </si>
  <si>
    <t>Lieverse 2</t>
  </si>
  <si>
    <t>122124+01</t>
  </si>
  <si>
    <t>122125+01</t>
  </si>
  <si>
    <t>122127+01</t>
  </si>
  <si>
    <t>Comm 145</t>
  </si>
  <si>
    <t>Michiel 27 juni 12.30 uur naar huis</t>
  </si>
  <si>
    <t>Meerpaal 5x slot Fuhr 856 d30 vl 16 2170 2x rol - 2x zwenk</t>
  </si>
  <si>
    <t>2018460-173</t>
  </si>
  <si>
    <t>2018460-177</t>
  </si>
  <si>
    <t>2018460-178</t>
  </si>
  <si>
    <t>Zeebad Vloed 173 get</t>
  </si>
  <si>
    <t>Zeebad Vloed 177 get</t>
  </si>
  <si>
    <t>Zeebad Vloed 178 get</t>
  </si>
  <si>
    <t>Gelijksluitende cilinders Floathous 11 sets à 2 st met 6 hoofdsleutels</t>
  </si>
  <si>
    <t>werkbon 263, 20x haps P100 onderlegplaat</t>
  </si>
  <si>
    <t>Voor Arcabo , floathouses</t>
  </si>
  <si>
    <t>hal 3</t>
  </si>
  <si>
    <t>werkbon 262, 1 x 6 meter AWL 60</t>
  </si>
  <si>
    <t>krom</t>
  </si>
  <si>
    <t>krukstel 307440 669018 werkbon 260</t>
  </si>
  <si>
    <t>werkbon 259, 2x art. 500834</t>
  </si>
  <si>
    <t>manco</t>
  </si>
  <si>
    <t>werkbon 258, 2x knopcilinder niet gls, rozet uit Ar0014</t>
  </si>
  <si>
    <t xml:space="preserve">Klaas </t>
  </si>
  <si>
    <t>Gijs 2 juli vrij</t>
  </si>
  <si>
    <t>Jochem 29 juni vanaf 11.30 uur vrij</t>
  </si>
  <si>
    <t>2018368-698718 1x vr en glas ARC3541</t>
  </si>
  <si>
    <t>448614 glas 750 x 2092 mm</t>
  </si>
  <si>
    <t>Cristiaan 3 juli en 5 juli met John mee</t>
  </si>
  <si>
    <t>wit, 28-6 pas gebracht</t>
  </si>
  <si>
    <t>3 juli 08.00 uur Bus naar Ebus</t>
  </si>
  <si>
    <t>754018 Velthorst 12</t>
  </si>
  <si>
    <t>wit - 1x nieuw vleugel tbv kozijn - staat in showroom</t>
  </si>
  <si>
    <t>754118 Velthorst 12</t>
  </si>
  <si>
    <t xml:space="preserve">6009 nerf </t>
  </si>
  <si>
    <t>wit, 28-6 gebracht</t>
  </si>
  <si>
    <t>Gijs 29 juni verslapen en niet aanwezig</t>
  </si>
  <si>
    <t>693818, cilinder 45-50, sl. H822154, Fam. Scholz</t>
  </si>
  <si>
    <t>680617, cilinder 45-50 sl H85237, Fam. Ouwenhoek</t>
  </si>
  <si>
    <t>2017581-2</t>
  </si>
  <si>
    <t>2018361V</t>
  </si>
  <si>
    <t>7016 nerf - 16 st schuine kozijnen 17 juli gereed v ophalen</t>
  </si>
  <si>
    <t>122139+122140</t>
  </si>
  <si>
    <t>MSE-001</t>
  </si>
  <si>
    <t>MSE-002</t>
  </si>
  <si>
    <t>MSE-006</t>
  </si>
  <si>
    <t>DVU16 - 15 m1 - voorraad</t>
  </si>
  <si>
    <t>Kozijn drukhok</t>
  </si>
  <si>
    <t>Kozijnen Kas G ten Kate</t>
  </si>
  <si>
    <t>Inzethorren 19 mm v 697918</t>
  </si>
  <si>
    <t>Aanhanger 16 juli naar DWS v onderhoud</t>
  </si>
  <si>
    <t>Af fabriek (Joost)</t>
  </si>
  <si>
    <t>2018468L-6009</t>
  </si>
  <si>
    <t>2018486L-6009</t>
  </si>
  <si>
    <t>Exact Chaletbouw</t>
  </si>
  <si>
    <t>4 luiken creme met zandloper</t>
  </si>
  <si>
    <t>6009 nerf - Joost Heuvels levert dit af</t>
  </si>
  <si>
    <t>10 mm komacel zagen voor Virupa 2018468 en 2018486</t>
  </si>
  <si>
    <t>Boma Staalbouw</t>
  </si>
  <si>
    <t>Marrënberg</t>
  </si>
  <si>
    <t>742818 Inperation</t>
  </si>
  <si>
    <t>Wageman</t>
  </si>
  <si>
    <t>wit, glas Schlatt was er pas de 28 ste</t>
  </si>
  <si>
    <t>wit (glas voor schuifpui verkeerd (roedes))</t>
  </si>
  <si>
    <t>Cristiaan 9 tm 12 juli met John Kok op service</t>
  </si>
  <si>
    <t>551615 service</t>
  </si>
  <si>
    <t>724918 schuur</t>
  </si>
  <si>
    <t>MSE-016 herlevering schuifpui</t>
  </si>
  <si>
    <t>Breukglas Floathouse herlevering 4 st</t>
  </si>
  <si>
    <t>Zeebad Breskens schuur ivn schade</t>
  </si>
  <si>
    <t>Smulders</t>
  </si>
  <si>
    <t>Kuro: Kees-Michel-Michiel-Andre-Cristiaan-Kelvin (donderdag en vrijdag)</t>
  </si>
  <si>
    <t xml:space="preserve">7016 nerf - MP0-MP20-AWL100 lengte controle na koppelen kozijn, ruit 920 x 2391 komt 17-7 binnen </t>
  </si>
  <si>
    <t>7004 nerf (geen glas - paneel besteld)</t>
  </si>
  <si>
    <t>122157+01</t>
  </si>
  <si>
    <t>122158+122159</t>
  </si>
  <si>
    <t>Corho lodge 1 st</t>
  </si>
  <si>
    <t>7016 nerf , glas is uitgeteld naar 13-7</t>
  </si>
  <si>
    <t xml:space="preserve">Glaslatten AG8C v diverse orders </t>
  </si>
  <si>
    <t>werkbon 269, slot Hunzedal entree deur AS8100</t>
  </si>
  <si>
    <t>668918 glas ARC 2519 , 907 x 2391</t>
  </si>
  <si>
    <t>werkbon 265, 1 x 5 m Awl 80 + 500834</t>
  </si>
  <si>
    <t>AWL verkeerd en kruk manco</t>
  </si>
  <si>
    <t>hal 1</t>
  </si>
  <si>
    <t xml:space="preserve">in 1 kozijn defect </t>
  </si>
  <si>
    <t>werkbon 264, DVU-16 rubber , 15 meter</t>
  </si>
  <si>
    <t>701718 Schuur</t>
  </si>
  <si>
    <t>2018509V</t>
  </si>
  <si>
    <t xml:space="preserve">AR0013 rolluikruk tbv schuifdeur </t>
  </si>
  <si>
    <t>AWL140 v Voorraad, werkbon 270</t>
  </si>
  <si>
    <t>glas 796 x 581 roedes</t>
  </si>
  <si>
    <t>verkeerde roede verdeling in productie gezien</t>
  </si>
  <si>
    <t>stift 7016 voor John Kok</t>
  </si>
  <si>
    <t>13-7 mee gegeven</t>
  </si>
  <si>
    <t>2018500V</t>
  </si>
  <si>
    <t>9x 2 sandwichpanelen 7004-wit Vloed Zeebad 2018082</t>
  </si>
  <si>
    <t>7016 nerf - PS beslag besteld</t>
  </si>
  <si>
    <t xml:space="preserve">wit </t>
  </si>
  <si>
    <t>Zeebad Breskens schuur ivm schade</t>
  </si>
  <si>
    <t>Rokers ruimte</t>
  </si>
  <si>
    <t>uit coulance</t>
  </si>
  <si>
    <t>lekdorpel</t>
  </si>
  <si>
    <t xml:space="preserve">transport beschadiging </t>
  </si>
  <si>
    <t>MSD-024</t>
  </si>
  <si>
    <t>glas 812 x 2188</t>
  </si>
  <si>
    <t>Gijs begint op 18 juli om 09.45 uur</t>
  </si>
  <si>
    <t xml:space="preserve">7016 nerf - levertijd glas van 18-7 naar 23-7 gegaan </t>
  </si>
  <si>
    <t>Michel vrijdag 20 juli later (tandarts)</t>
  </si>
  <si>
    <t>MP40 - 100x 6m</t>
  </si>
  <si>
    <t>Meerpaal</t>
  </si>
  <si>
    <t>19 deuren Valkenisse</t>
  </si>
  <si>
    <t xml:space="preserve">26 juli vanaf 13.00 uur schoonmaken </t>
  </si>
  <si>
    <t>26 juli 15.30 uur BBQ</t>
  </si>
  <si>
    <t>Sliedrecht 9 !!</t>
  </si>
  <si>
    <t>2018460-203</t>
  </si>
  <si>
    <t>2018460-204</t>
  </si>
  <si>
    <t>2018460-205</t>
  </si>
  <si>
    <t>Zeebad Vloed 203 get</t>
  </si>
  <si>
    <t>Zeebad Vloed 204 get</t>
  </si>
  <si>
    <t>Zeebad Vloed 205 get</t>
  </si>
  <si>
    <t>Luxe luik 7016 nerf zonder paneel</t>
  </si>
  <si>
    <t>MSE-044 Duinbox</t>
  </si>
  <si>
    <t>Cristiaan service gehele week, do 19-7 doktersbezoek 8,15 uur</t>
  </si>
  <si>
    <t xml:space="preserve">floathouse, 3 ruiten </t>
  </si>
  <si>
    <t>25 juli Gijs vrij theorie examen</t>
  </si>
  <si>
    <t>Bryan T 25 juli vrije dag (theori examen), 26 juli vrij( Nijmegen)</t>
  </si>
  <si>
    <t>27 juli TVT/SNIPPEREN</t>
  </si>
  <si>
    <t>7016 nerf - glas rechtstreeks vanauit glasboer naar de bouw op 24-7 geleverd</t>
  </si>
  <si>
    <t>De Ontdekking Proefwoning Roompot (PCD82 Chalet)</t>
  </si>
  <si>
    <t>14003 (spoed order)</t>
  </si>
  <si>
    <t xml:space="preserve">deur afstellen </t>
  </si>
  <si>
    <t>Factuur VDA  18004390</t>
  </si>
  <si>
    <t>Factuur Postma KSO</t>
  </si>
  <si>
    <t>deur loopt niet</t>
  </si>
  <si>
    <t>665818, service Valkernisse, Fam Heijkant</t>
  </si>
  <si>
    <t xml:space="preserve">Veldhorst- 12 </t>
  </si>
  <si>
    <t xml:space="preserve">glas 216 x 1946 </t>
  </si>
  <si>
    <t>753218 Florida</t>
  </si>
  <si>
    <t>wit, glas naleveren</t>
  </si>
  <si>
    <t>Andre 27 en 28 sept vrije dag</t>
  </si>
  <si>
    <t>js</t>
  </si>
  <si>
    <t>Bryan T 24 juli 09.50 tandarts</t>
  </si>
  <si>
    <t>122185+01</t>
  </si>
  <si>
    <t>122188+122189</t>
  </si>
  <si>
    <t>Dennenbos</t>
  </si>
  <si>
    <t>5x raamkruk - 5x deurkruk</t>
  </si>
  <si>
    <t>Euro Hoeve</t>
  </si>
  <si>
    <t>3011 nerf  - week 34 profielen binnen</t>
  </si>
  <si>
    <t>Slot 856 vl16 d45 Type 3 - 2170 mm</t>
  </si>
  <si>
    <t>wit (glas komt 21-8 binnen)</t>
  </si>
  <si>
    <t>2018516-1</t>
  </si>
  <si>
    <t>2018516-2</t>
  </si>
  <si>
    <t>Rokers ruimte deel 2</t>
  </si>
  <si>
    <t>Eemans</t>
  </si>
  <si>
    <t>Floathouse reparatie schuifpui 14-6-2018</t>
  </si>
  <si>
    <t>Montage Woonhuis Nieuwleusen</t>
  </si>
  <si>
    <t>De Kuilaart 606418 zijlichten niet goed beglaasd, water kon niet weg</t>
  </si>
  <si>
    <t>680517 Gelijksluitende cilinders 3 st</t>
  </si>
  <si>
    <t>bosbungalow, strip , zet Duocar erop</t>
  </si>
  <si>
    <t>pui te groot</t>
  </si>
  <si>
    <t>tussenstijl vervangen bij Arcabo</t>
  </si>
  <si>
    <t>factuur JK 180232 Koudum 3 chalets, 1 voor Arcabo berekend</t>
  </si>
  <si>
    <t>hier is iets van door berekend aan Arcabo</t>
  </si>
  <si>
    <t>698718,648218,632717</t>
  </si>
  <si>
    <t xml:space="preserve">factuur JK 180238, sliedrecht </t>
  </si>
  <si>
    <t>Oskam (Boerderij)</t>
  </si>
  <si>
    <t>2018546V</t>
  </si>
  <si>
    <t>2 setjes uitzetzakscharen 25 cm 10" 500887 werkbon 273</t>
  </si>
  <si>
    <t>753518 Loft</t>
  </si>
  <si>
    <t>6009 nerf - Joost Heuvels levert dit af - Joost H maakt dit af 27-7</t>
  </si>
  <si>
    <t>wit ,1 ruit ontbreekt komt 20-8-18</t>
  </si>
  <si>
    <t>wit  - 2 ruiten 25-7 bevestigd niet binnen wanneer leveren????</t>
  </si>
  <si>
    <t>wit, 4 ruiten missen 27-8-18 glas bevestigd!</t>
  </si>
  <si>
    <t>Stürtz en Lemuth aanwezig voor onderhoud en testen nieuwe profielen</t>
  </si>
  <si>
    <t>Caravandeal Show</t>
  </si>
  <si>
    <t>Caravandeal Show Berging</t>
  </si>
  <si>
    <t>Dikkenberg</t>
  </si>
  <si>
    <t>MSE-005</t>
  </si>
  <si>
    <t>MSE-018</t>
  </si>
  <si>
    <t>MSE-022</t>
  </si>
  <si>
    <t>MSE-042</t>
  </si>
  <si>
    <t>MSE-019</t>
  </si>
  <si>
    <t>2018471-2</t>
  </si>
  <si>
    <t>Meerpaal schuifeur beslag Roto</t>
  </si>
  <si>
    <t>Cristiaan vrij 27 augustus (broer trouwen)</t>
  </si>
  <si>
    <t>2 kozijnen spoed</t>
  </si>
  <si>
    <t>Comm 144a</t>
  </si>
  <si>
    <t>Comm 146</t>
  </si>
  <si>
    <t xml:space="preserve">7016 nerf - PS200 beslag besteld - </t>
  </si>
  <si>
    <t>Greep inline smal met sleutel - 697218 Bergstein</t>
  </si>
  <si>
    <t>1 deur Morren</t>
  </si>
  <si>
    <t>727218 2 gelijksluitende cilinders met 6 sleutels werkbon 274</t>
  </si>
  <si>
    <t>Scharen v bosramen De Bosruyter 6 pr 20" inch - 3pr 10" inch frictie</t>
  </si>
  <si>
    <t>Balkongern. Korte hals , 5 stuks geleverd door leverancier 30 juli</t>
  </si>
  <si>
    <t>wit - halve krukken let op staal bij rozetschroeven</t>
  </si>
  <si>
    <t>Dickopp</t>
  </si>
  <si>
    <t>7016 nerf, 4 ruiten 450 x 679 waren niet bevestigd komen 18-7 binnen (met dts bos)</t>
  </si>
  <si>
    <t>Michel 27 augustus dermatoloog</t>
  </si>
  <si>
    <t>Camping Pierewiet, 5 sets frictiescharen</t>
  </si>
  <si>
    <t>650517, Fam. Radloff, Zeeuwse chalets cilinder op nummer</t>
  </si>
  <si>
    <t>624517 Eysinga State, bon 7572, glas en roosters</t>
  </si>
  <si>
    <t>569816 Veenenma, bon 7574, Zeeuwse chalets , gelijksl.cilinder op nr.</t>
  </si>
  <si>
    <t>Bennie 10 en 11 sept vrij (Kermis)</t>
  </si>
  <si>
    <t>1 spoed kozijn</t>
  </si>
  <si>
    <t>Kelvin 29 augustus dermatoloog</t>
  </si>
  <si>
    <t>754018 aanvulling</t>
  </si>
  <si>
    <t>754018 aanvulling (spoed order)</t>
  </si>
  <si>
    <t>creme-7016 nerf</t>
  </si>
  <si>
    <t>Divosa</t>
  </si>
  <si>
    <t>2018460-208</t>
  </si>
  <si>
    <t>2018460-200</t>
  </si>
  <si>
    <t>Zeebad Vloed 200 get</t>
  </si>
  <si>
    <t>Zeebad Vloed 208 sp</t>
  </si>
  <si>
    <t>Zeebad Vloed 202 sp</t>
  </si>
  <si>
    <t>2018460-202</t>
  </si>
  <si>
    <t>2018460-209</t>
  </si>
  <si>
    <t>2018460-210</t>
  </si>
  <si>
    <t>2018460-198</t>
  </si>
  <si>
    <t>Zeebad Vloed 209 sp</t>
  </si>
  <si>
    <t>Zeebad Vloed 210 get</t>
  </si>
  <si>
    <t>Zeebad Vloed 198 sp</t>
  </si>
  <si>
    <t>Zeebad Eb 170 sp</t>
  </si>
  <si>
    <t>2018581-170</t>
  </si>
  <si>
    <t>2018581-171</t>
  </si>
  <si>
    <t>2018581-179</t>
  </si>
  <si>
    <t>2018581-206</t>
  </si>
  <si>
    <t>Zeebad Eb 171 get</t>
  </si>
  <si>
    <t>Zeebad Eb 179 get</t>
  </si>
  <si>
    <t>Zeebad Eb 206 get</t>
  </si>
  <si>
    <t>2018581-199</t>
  </si>
  <si>
    <t>Zeebad Eb 199 sp</t>
  </si>
  <si>
    <t>2018581-207</t>
  </si>
  <si>
    <t>Zeebad Eb 207 get</t>
  </si>
  <si>
    <t>2018581-201</t>
  </si>
  <si>
    <t>Zeebad Eb 201 sp</t>
  </si>
  <si>
    <t>2018582-172</t>
  </si>
  <si>
    <t>Zeebad Duinpan 172 sp</t>
  </si>
  <si>
    <t>2018582-174</t>
  </si>
  <si>
    <t>Zeebad Duinpan 174 sp</t>
  </si>
  <si>
    <t>2018582-180</t>
  </si>
  <si>
    <t>Zeebad Duinpan 180 sp</t>
  </si>
  <si>
    <t>2018582-182</t>
  </si>
  <si>
    <t>2018582-183</t>
  </si>
  <si>
    <t>2018582-186</t>
  </si>
  <si>
    <t>2018582-188</t>
  </si>
  <si>
    <t>Zeebad Duinpan 182 sp</t>
  </si>
  <si>
    <t>Zeebad Duinpan 183 sp</t>
  </si>
  <si>
    <t>Zeebad Duinpan 186 sp</t>
  </si>
  <si>
    <t>Zeebad Duinpan 188 sp</t>
  </si>
  <si>
    <t>2018582-194</t>
  </si>
  <si>
    <t>2018582-195</t>
  </si>
  <si>
    <t>2018582-196</t>
  </si>
  <si>
    <t>Zeebad Duinpan 194 sp</t>
  </si>
  <si>
    <t>Zeebad Duinpan 195 sp</t>
  </si>
  <si>
    <t>Zeebad Duinpan 196 sp</t>
  </si>
  <si>
    <t>2018582-191</t>
  </si>
  <si>
    <t>2018582-193</t>
  </si>
  <si>
    <t>Zeebad Duinpan 191 sp</t>
  </si>
  <si>
    <t>Zeebad Duinpan 193 sp</t>
  </si>
  <si>
    <t>Zeebad Branding 175 sp</t>
  </si>
  <si>
    <t>Zeebad Branding 181 sp</t>
  </si>
  <si>
    <t>Zeebad Branding 185 sp</t>
  </si>
  <si>
    <t>Zeebad Branding 184 sp</t>
  </si>
  <si>
    <t>Zeebad Branding 189 sp</t>
  </si>
  <si>
    <t>Zeebad Branding 190 sp</t>
  </si>
  <si>
    <t>Zeebad Branding 192 sp</t>
  </si>
  <si>
    <t>Zeebad Branding 187 beeld</t>
  </si>
  <si>
    <t>2018460-90</t>
  </si>
  <si>
    <t>Sliedrecht 97</t>
  </si>
  <si>
    <t>2018583-175</t>
  </si>
  <si>
    <t>2018583-181</t>
  </si>
  <si>
    <t>2018583-187</t>
  </si>
  <si>
    <t>2018583-185</t>
  </si>
  <si>
    <t>2018583-184</t>
  </si>
  <si>
    <t>2018583-189</t>
  </si>
  <si>
    <t>2018583-190</t>
  </si>
  <si>
    <t>2018583-192</t>
  </si>
  <si>
    <t>737618 schuur</t>
  </si>
  <si>
    <t>MSE-021 extra bestelling (spoed order)</t>
  </si>
  <si>
    <t>Michel 11 sept 8.00 uur naar dermatoloog (uitslag)</t>
  </si>
  <si>
    <t>Michel 18 jan 08.30 uur Tandarts</t>
  </si>
  <si>
    <t>14-1 t/m 18-1</t>
  </si>
  <si>
    <t>21-1 t/m 25-1</t>
  </si>
  <si>
    <t>28-1 t/m 1-2</t>
  </si>
  <si>
    <t>4-2 t/m 8-2</t>
  </si>
  <si>
    <t>11-2 t/m 15-2</t>
  </si>
  <si>
    <t>18-2 t/m 22-2</t>
  </si>
  <si>
    <t>25-2 t/m 1-3</t>
  </si>
  <si>
    <t>752618 Julh. New Port Etage</t>
  </si>
  <si>
    <t>751418 Julh. Olando less</t>
  </si>
  <si>
    <t>751518 Julh. Olando less</t>
  </si>
  <si>
    <t>751618 Julh. Olando less</t>
  </si>
  <si>
    <t>751718 Julh. Olando less</t>
  </si>
  <si>
    <t>Bryan T 18 sept theori examen</t>
  </si>
  <si>
    <t>752218 Julh. Long Beach</t>
  </si>
  <si>
    <t>752318 Julh. Long Beach</t>
  </si>
  <si>
    <t>752418 Julh. Long Beach</t>
  </si>
  <si>
    <t>752518 Julh. Long Beach</t>
  </si>
  <si>
    <t>750618 New Port</t>
  </si>
  <si>
    <t>750718 New Port</t>
  </si>
  <si>
    <t>750818 New Port</t>
  </si>
  <si>
    <t>750918 New Port</t>
  </si>
  <si>
    <t>751018 New Port</t>
  </si>
  <si>
    <t>751118 New Port</t>
  </si>
  <si>
    <t>752718 Julh. New Port Etage</t>
  </si>
  <si>
    <t>Jan 4 sept 12.30 ziekenhuis</t>
  </si>
  <si>
    <t>Jan 14 sept 09.30 uur ziekenhuis</t>
  </si>
  <si>
    <t>Wagemans 2</t>
  </si>
  <si>
    <t>Wagemans 2 (spoed order)</t>
  </si>
  <si>
    <t>Cristiaan 8 okt vrij</t>
  </si>
  <si>
    <t>Bosman schade gereden met kraan</t>
  </si>
  <si>
    <t>groene stift, JB dacht dat dit genoeg is</t>
  </si>
  <si>
    <t xml:space="preserve">velthorst serre 12 </t>
  </si>
  <si>
    <t>wk37</t>
  </si>
  <si>
    <t>rol rubber DVU16 werkbon 275</t>
  </si>
  <si>
    <t>Cursus Cees-Melvin-Andre</t>
  </si>
  <si>
    <t>2018517V</t>
  </si>
  <si>
    <t>122223+01</t>
  </si>
  <si>
    <t>122243+01</t>
  </si>
  <si>
    <t xml:space="preserve">7016 nerf - PS200 beslag  5-9 binnen - </t>
  </si>
  <si>
    <t xml:space="preserve">7016 nerf - 2 kozijnen minder zijn reeds spoed gemaakt - </t>
  </si>
  <si>
    <t xml:space="preserve">NL Hal 2 </t>
  </si>
  <si>
    <t>Service: Alles wisselt - luiken met zandloper</t>
  </si>
  <si>
    <t>Heck</t>
  </si>
  <si>
    <t>512915 strandcamp Groede werkb 279 - uitzetzakscharen 2 sets</t>
  </si>
  <si>
    <t>Cristiaan service woe - dond</t>
  </si>
  <si>
    <t xml:space="preserve">7016 nerf - PS200 - </t>
  </si>
  <si>
    <t>beursmodel 2018</t>
  </si>
  <si>
    <t>Valkenisse (extra deur)</t>
  </si>
  <si>
    <t>Bryan T donderdag 12.30 uur weg</t>
  </si>
  <si>
    <t>751218 New Port sp</t>
  </si>
  <si>
    <t>751318 New Port sp</t>
  </si>
  <si>
    <t>751818 Julh. Olando less sp</t>
  </si>
  <si>
    <t>751918 Julh. Olando less sp</t>
  </si>
  <si>
    <t>752018 Julh. Olando less sp</t>
  </si>
  <si>
    <t>752118 Julh. Olando less sp</t>
  </si>
  <si>
    <t>752818 Julh. New Port Etage sp</t>
  </si>
  <si>
    <t>752918 Julh. New Port Etage sp</t>
  </si>
  <si>
    <t>7016 nerf (met dts bos) breuk 1145 x 1793 komt 17-9 binnen,  216x 1946 komt 12-9 binnen</t>
  </si>
  <si>
    <t>7016 nerf - glas op naleverlijst - schuifpui met glas van andere order geleverd ivm SA2</t>
  </si>
  <si>
    <t>Cristiaan service maandag 10 sept</t>
  </si>
  <si>
    <t>Luik 6009</t>
  </si>
  <si>
    <t>2018622L-6009</t>
  </si>
  <si>
    <t>2x stolpdeur PCDXT TEST SKG</t>
  </si>
  <si>
    <t>glas nog plaatsen</t>
  </si>
  <si>
    <t>SA2 nalevering , is nu binnen</t>
  </si>
  <si>
    <t>2018610V</t>
  </si>
  <si>
    <t>bon 7571, 3 set frictiescharen 30 cm, werkbon 276</t>
  </si>
  <si>
    <t>325611, bon 7575, de wijde werelt, 1 set frictiescharen, wb 277</t>
  </si>
  <si>
    <t>Sandra 14 sept afwezig</t>
  </si>
  <si>
    <t>herstel kozijn MSE 021 - MAA1020l</t>
  </si>
  <si>
    <t xml:space="preserve">KS biege 27-9 klaar </t>
  </si>
  <si>
    <t>wk40</t>
  </si>
  <si>
    <t>Comm 147</t>
  </si>
  <si>
    <t>5 monster kozijnen VT31-6/39 wit - levering naar LB</t>
  </si>
  <si>
    <t>Herbsstein (LB)</t>
  </si>
  <si>
    <t>creme nerf - KS Biegetechniek 18-9 - geen lekdorpel boven de buiten dr ramen/deuren, rondboog glas gesneuveld transport</t>
  </si>
  <si>
    <t>2018626V</t>
  </si>
  <si>
    <t>122250+51</t>
  </si>
  <si>
    <t>wit en 6009 nerf</t>
  </si>
  <si>
    <t>wit - alleen kozijn zonder staal - geen ontwatering - op pallet pakken</t>
  </si>
  <si>
    <t>7004 - glas los op bok mee - roosters rechtstreeks naar Maat ivm levertijd</t>
  </si>
  <si>
    <t>122265+01</t>
  </si>
  <si>
    <t>122266+01</t>
  </si>
  <si>
    <t>Raymond Massop</t>
  </si>
  <si>
    <t>MSE-020</t>
  </si>
  <si>
    <t>MSE-041</t>
  </si>
  <si>
    <t>MSE-003</t>
  </si>
  <si>
    <t>Sliedrecht97</t>
  </si>
  <si>
    <t>Corcho (spoed bestelling)</t>
  </si>
  <si>
    <t>2018612L-6009</t>
  </si>
  <si>
    <t>Hendels 40 en 50 mm wit en zwart</t>
  </si>
  <si>
    <t>MSE-002 extra kozijn</t>
  </si>
  <si>
    <t>7016 nerf, glas komt 14-9-2018</t>
  </si>
  <si>
    <t>MSE-043 schuur</t>
  </si>
  <si>
    <t xml:space="preserve">7016 nerf - KS Biegetechniek 29-8 is binnen </t>
  </si>
  <si>
    <t xml:space="preserve">7001 nerf - Beursmodel - PCD82 CHALET nieuw!! - uiterlijk 25 sept leveren - </t>
  </si>
  <si>
    <t>vd Look</t>
  </si>
  <si>
    <t>220809 meerpaal Zoutelande  , 2 set frictie scharen 24 inch</t>
  </si>
  <si>
    <t>657418 Ruit 631x1808 Hal 3 Floathouse 10, (floathouse 2018143)</t>
  </si>
  <si>
    <t>breuk 216 x 1946, 2x</t>
  </si>
  <si>
    <t>werkbon 281</t>
  </si>
  <si>
    <t>7016 afdekkapjes voor ontwatering</t>
  </si>
  <si>
    <t>zelf glas plaatsen</t>
  </si>
  <si>
    <t>werkbon 282, gele glasblokjes , 1 doos</t>
  </si>
  <si>
    <t>739618, ruit met barst uit de 2018427 1138x 2305</t>
  </si>
  <si>
    <t>3--2018</t>
  </si>
  <si>
    <t>4x 10 lengtes MP40</t>
  </si>
  <si>
    <t>7016 nerf (wacht op 1x herstel glas van ARC2837)</t>
  </si>
  <si>
    <t>MSE-051</t>
  </si>
  <si>
    <t>MSE-015</t>
  </si>
  <si>
    <t xml:space="preserve">MSE-048 </t>
  </si>
  <si>
    <t>Corcho</t>
  </si>
  <si>
    <t>122275+01</t>
  </si>
  <si>
    <t>752218 Julh. Long Beach - di week 44</t>
  </si>
  <si>
    <t>752318 Julh. Long Beach - di week 44</t>
  </si>
  <si>
    <t>752418 Julh. Long Beach - di week 44</t>
  </si>
  <si>
    <t>752518 Julh. Long Beach - di week 44</t>
  </si>
  <si>
    <t>7016  nerf, 2x ruiten uit de 2018443-5 520 x 736 komen 26-9 binnen, glas 131181 binnen onder nr 2018443-4</t>
  </si>
  <si>
    <t>Trucksupport Venlo</t>
  </si>
  <si>
    <t>478515 , werkbon 285</t>
  </si>
  <si>
    <t xml:space="preserve">7016 nerf, breuk 735 x 1979 </t>
  </si>
  <si>
    <t>Gijs 10 okt vrij Theorie examen</t>
  </si>
  <si>
    <t>Boomsma</t>
  </si>
  <si>
    <t>Ackermans</t>
  </si>
  <si>
    <t>Valkenisse (extra deur 2)</t>
  </si>
  <si>
    <t>Sliedrecht 9!</t>
  </si>
  <si>
    <t>wit, breuk 450 x 744 27-9 binnen, breuk 734 x 1693, blauw plastic 450 x 679</t>
  </si>
  <si>
    <t>wit, breuk 677 x 679</t>
  </si>
  <si>
    <t>wit, breuk 450 x 744</t>
  </si>
  <si>
    <t>3x kozijn VZ31-6 tbv monsterhoeken</t>
  </si>
  <si>
    <t>Gijs maandag 22 okt vrije dag</t>
  </si>
  <si>
    <t>Sandra 1 nov vrij (ouders 50 jr getrouwd)</t>
  </si>
  <si>
    <t>2 sets deurkrukken New Bay art 307440, werkbon 284</t>
  </si>
  <si>
    <t>glas 735 x 1979</t>
  </si>
  <si>
    <t>breuk bij monteren</t>
  </si>
  <si>
    <t>Glas en roosters voor MSE-001 (2018479), ( 4-10 levering 5 ruiten)</t>
  </si>
  <si>
    <t>glas 677 x 679</t>
  </si>
  <si>
    <t>stuk</t>
  </si>
  <si>
    <t>747918 Glas ARC 5065R  588 x 1854</t>
  </si>
  <si>
    <t>glas 450 x 744</t>
  </si>
  <si>
    <t>werkbon 283, Lekdorpel 2,5 m wit en grijs, =+eidkappen</t>
  </si>
  <si>
    <t>sommige lekdorpels niet mooi geleverd</t>
  </si>
  <si>
    <t>werkbon 287, draai kiep begrensers</t>
  </si>
  <si>
    <t>gaan snel kapot zegt Heerenveen</t>
  </si>
  <si>
    <t>478515, werkbon 286 - bon 7669, 20 bosraamboompjes inline m drukknop</t>
  </si>
  <si>
    <t xml:space="preserve">7016 nerf, 2x ruiten 520 x 736 van 2018443-5 komen 26-9 binnen </t>
  </si>
  <si>
    <t>Logiepark de Bosruiter - scharen 10 sets 24" en 10 sets 12" + DTS strip</t>
  </si>
  <si>
    <t>Manze-Rouven lange Frictiescharen 10 sets 24"en 10 sets 12"</t>
  </si>
  <si>
    <t>luik 6009</t>
  </si>
  <si>
    <t>wit - opvulband zilver is binnen , dts profielen in week 39 binnen</t>
  </si>
  <si>
    <t>Creme - roosters op locatie Duocar leveren - koppelprofiel lakken 9001</t>
  </si>
  <si>
    <t>7030 nerf - roosters langere levertijd</t>
  </si>
  <si>
    <t>7016 nerf - stolpdeur AS2750</t>
  </si>
  <si>
    <t>wit - glas en roosters los meeleveren</t>
  </si>
  <si>
    <t>wit - excl glas en roosters</t>
  </si>
  <si>
    <t>met LB</t>
  </si>
  <si>
    <t>Floathouse 657518 hal 3 , glas ARC2F08R</t>
  </si>
  <si>
    <t>2018460-4</t>
  </si>
  <si>
    <t>2018460-5</t>
  </si>
  <si>
    <t>2018460-6</t>
  </si>
  <si>
    <t>763018 tm 763818 Duinlodge ARC5901 - 1 ruit, 520 x 1162</t>
  </si>
  <si>
    <t>velthorst 12</t>
  </si>
  <si>
    <t>glas 216 x 1946 , 2x</t>
  </si>
  <si>
    <t>breuk, en breuk Heerenveen (Cristiaan)</t>
  </si>
  <si>
    <t>701718 - glas 450 x 744 satinato</t>
  </si>
  <si>
    <t>706518 - Bon 7467 glas 812x2188 schuin</t>
  </si>
  <si>
    <t>Floathouse 657718 hal 3, glas ARC5F04R en Arc 2F08R</t>
  </si>
  <si>
    <t>uitzoeken Roy</t>
  </si>
  <si>
    <t>725818 meerwerk 2X vr + 2X GLAS arc1022, ingebouwd in de 2018457-725818</t>
  </si>
  <si>
    <t>Bryan 15 nov vrij Theorie examen</t>
  </si>
  <si>
    <t>MP0 9 lengtes voorraad</t>
  </si>
  <si>
    <t>wit - glas los meeleveren</t>
  </si>
  <si>
    <t>MSE-001 herlevering</t>
  </si>
  <si>
    <t>MSE-001 herlevering (spoed)</t>
  </si>
  <si>
    <t>7016 nerf - glas en roosters overzetten bij Maat</t>
  </si>
  <si>
    <t>Cursus Melvin Kees Andre Sandra Dion Joost Roy</t>
  </si>
  <si>
    <t>718518 service Arcabo Hveen - rubber kozijn vervangen</t>
  </si>
  <si>
    <t>Joost 1 okt afspraak neemt luiken mee</t>
  </si>
  <si>
    <t>naar Beter Gevel</t>
  </si>
  <si>
    <t>Sandra navragen</t>
  </si>
  <si>
    <t>geen verkoop besch geleverd</t>
  </si>
  <si>
    <t>Nieuwvliet Duinhage 301 beeld</t>
  </si>
  <si>
    <t>2018627-304</t>
  </si>
  <si>
    <t>Nieuwvliet Duinhage 304 beeld</t>
  </si>
  <si>
    <t>Nieuwvliet Duinhage 307 Sp</t>
  </si>
  <si>
    <t>2018627-328</t>
  </si>
  <si>
    <t>Nieuwvliet Duinhage 328 beeld</t>
  </si>
  <si>
    <t>2018627-334</t>
  </si>
  <si>
    <t>Nieuwvliet Duinhage 334 Sp</t>
  </si>
  <si>
    <t>2018627-339</t>
  </si>
  <si>
    <t>Nieuwvliet Duinhage 339 Sp</t>
  </si>
  <si>
    <t>2018627-342</t>
  </si>
  <si>
    <t>Nieuwvliet Duinhage 342 Sp</t>
  </si>
  <si>
    <t>2018628-312</t>
  </si>
  <si>
    <t>2018628-326</t>
  </si>
  <si>
    <t>2018628-318</t>
  </si>
  <si>
    <t>2018628-322</t>
  </si>
  <si>
    <t>Cristiaan service 26 en 27 sept</t>
  </si>
  <si>
    <t>Melvin service 27 sept</t>
  </si>
  <si>
    <t xml:space="preserve">7016 nerf - glas los meeleveren </t>
  </si>
  <si>
    <t>Inzethor v alu kozijn kantoor Arcabo Service</t>
  </si>
  <si>
    <t>7016 nerf - Polytecpaneel los meeleveren</t>
  </si>
  <si>
    <t>Fr Vogel 2 okt 2x test stolpdeur produceren</t>
  </si>
  <si>
    <t>Ombouw PSK200Z naar PS200 - 625117 showroom</t>
  </si>
  <si>
    <t>Edwin Wolf 5 okt beslag montage PS200</t>
  </si>
  <si>
    <t xml:space="preserve">7016 nerf - alleen vleugel en beslag voor PS200 - E.Wolf komt op 5 okt - </t>
  </si>
  <si>
    <t xml:space="preserve">M.Blekkink - 10 x drki kruk en 2 sets cilinders </t>
  </si>
  <si>
    <t>Blekkink</t>
  </si>
  <si>
    <t>Bijl</t>
  </si>
  <si>
    <t>Bryan 2 okt afwezig</t>
  </si>
  <si>
    <t>Kees 1 okt eerder weg</t>
  </si>
  <si>
    <t>122310 vleugel</t>
  </si>
  <si>
    <t>Glas satinato tbv ARC1023 FVN 688418- bon 767 , Watertuin</t>
  </si>
  <si>
    <t>Glas satinato tbv ARC1023 FVN 688318 - bon 7673 , watertuin</t>
  </si>
  <si>
    <t>7016 nerf - KS Biegetechniek besteld 27-9 klaar is binnen</t>
  </si>
  <si>
    <t>MSE-018 herleveriing drki</t>
  </si>
  <si>
    <t>Cristiaan service: 2 en 3 okt</t>
  </si>
  <si>
    <t>wit - schuifdeur herproductie</t>
  </si>
  <si>
    <t>2018522 breukruit 1310 x 900</t>
  </si>
  <si>
    <t>722118, Veste Goudmeer in Oosterwolde, sandwichpaneel</t>
  </si>
  <si>
    <t>werkbon292, tav Bertus ten Kate, BTK269218</t>
  </si>
  <si>
    <t>122320 spoed</t>
  </si>
  <si>
    <t>7016 nerf en wit - excl glas en roosters - worden overgezet.</t>
  </si>
  <si>
    <t>wit - glas en roosters worden direct geleverd bij Maat</t>
  </si>
  <si>
    <t>wit - glas en roosters worden direct  geleverd bij Maat</t>
  </si>
  <si>
    <t>7016 nerf - glas en roosters worden direct geleverd bij Maat</t>
  </si>
  <si>
    <t>721018 spoed (glas naleveren)</t>
  </si>
  <si>
    <t xml:space="preserve">7016 nerf, stangbediening voor de 2018601-608 komt 3-10 binnen </t>
  </si>
  <si>
    <t>581716 bon 7724 - paneel 630x644 wit</t>
  </si>
  <si>
    <t>725818 Alles wisselt Tuindeur service</t>
  </si>
  <si>
    <t>Franco 2 stolpdeur</t>
  </si>
  <si>
    <t>7016 nerf (wacht op 1x glas voor ARC1901)</t>
  </si>
  <si>
    <t>7030 nerf - glas en VR wordt rechtstreeks naar Maat geleverd - AS8100 d30</t>
  </si>
  <si>
    <t>Werkbon 298</t>
  </si>
  <si>
    <t xml:space="preserve">AWL 140, 3 x 6 m </t>
  </si>
  <si>
    <t>Werkbon 297</t>
  </si>
  <si>
    <t>AWL 60, 3 x 6 m</t>
  </si>
  <si>
    <t>Werkbon 291</t>
  </si>
  <si>
    <t>AWL 80, 3 x 6 m</t>
  </si>
  <si>
    <t>Werkbon 294</t>
  </si>
  <si>
    <t>AWL 100, 2 x 6m, AWL 140, 3 x 6m</t>
  </si>
  <si>
    <t>Velthorst 12</t>
  </si>
  <si>
    <t xml:space="preserve">glas 1145 x 1793 </t>
  </si>
  <si>
    <t>breuk uit Heerenveen , stond zo op onze bok</t>
  </si>
  <si>
    <t>AWL 80, 1x 6m, MP0, 1x6 m</t>
  </si>
  <si>
    <t xml:space="preserve">Werkbon 290, 9stuks MP0 doorberekenen </t>
  </si>
  <si>
    <t>Werkbon 295</t>
  </si>
  <si>
    <t>Aangebroken lakstift 7001, zilbergrau</t>
  </si>
  <si>
    <t>glas 1096 x 232</t>
  </si>
  <si>
    <t>Duinlodge</t>
  </si>
  <si>
    <t>glas 600 x 579</t>
  </si>
  <si>
    <t>Werkbon 288</t>
  </si>
  <si>
    <t xml:space="preserve">AWL 80, 1 x 6m </t>
  </si>
  <si>
    <t>16 okt Melvin vanaf 12.30 vrij</t>
  </si>
  <si>
    <t>Duinlodge 749219 tm 749619</t>
  </si>
  <si>
    <t>7016 nerf - glas en roosters los meeleveren (wacht op 2 x sluitlijst schuifpui)</t>
  </si>
  <si>
    <t>2018692V</t>
  </si>
  <si>
    <t>Andre , Raimond en Melvin AWL lengte controle</t>
  </si>
  <si>
    <t>Kozijn Ajax B</t>
  </si>
  <si>
    <t>Fr Vogel 9 okt 2x test stolpdeur afmontage</t>
  </si>
  <si>
    <t>Kees 5 okt later ivm lekke banden auto</t>
  </si>
  <si>
    <t>7016 nerf - glas naleveren</t>
  </si>
  <si>
    <t>Nl Hal 1</t>
  </si>
  <si>
    <t>Nieuwvliet Duinveld 312 Sp</t>
  </si>
  <si>
    <t>Nieuwvliet Duinveld 318 Sp</t>
  </si>
  <si>
    <t>761018 Velthorst 12</t>
  </si>
  <si>
    <t>761118 Velthorst 12</t>
  </si>
  <si>
    <t>761818 Velthorst 12 SP</t>
  </si>
  <si>
    <t>356412 , glas 734 x 1963 met roedes</t>
  </si>
  <si>
    <t>7016 nerf (wacht op 2x sluitlijst schuifpui)</t>
  </si>
  <si>
    <t>750618+750718 stolpdeur New Port</t>
  </si>
  <si>
    <t>750818 tm 751318 stolpdeur New Port</t>
  </si>
  <si>
    <t>Cristiaan service 10, 11 en 12 okt</t>
  </si>
  <si>
    <t>7016 nerf - glas nalevering wordt 15-10 meeleverd met 2018729 -stolpdeur AS2750</t>
  </si>
  <si>
    <t>2018627-301</t>
  </si>
  <si>
    <t>122332+ schuin</t>
  </si>
  <si>
    <t>630117, glas 929 x 1842, ARC5512</t>
  </si>
  <si>
    <t>341112- bon 7759, werkbon 301</t>
  </si>
  <si>
    <t>122332+schuin</t>
  </si>
  <si>
    <t>2018627-307</t>
  </si>
  <si>
    <t>122339+01</t>
  </si>
  <si>
    <t>122340+01</t>
  </si>
  <si>
    <t xml:space="preserve">7016 nerf,  1-11 is KS biege gereed - schuine kozijnen week 45 leveren - </t>
  </si>
  <si>
    <t>glas en roosters gaan direct naar Maat</t>
  </si>
  <si>
    <t>glas en rossters gaan direct naar Maat</t>
  </si>
  <si>
    <t>glas en roosters gaan  direct naar Maat</t>
  </si>
  <si>
    <t xml:space="preserve">wit, verkeerd geleverde ruit 450 x 744 komt 23-10 binnen </t>
  </si>
  <si>
    <t>wit - koppelkozijn uit 3 delen - glas en panelen los mee</t>
  </si>
  <si>
    <t>Bennie overige werkzaamheden</t>
  </si>
  <si>
    <t>748618 Luiken</t>
  </si>
  <si>
    <t>2018738L-6009</t>
  </si>
  <si>
    <t>Dion 22 okt tandarts 08.30 uur</t>
  </si>
  <si>
    <t>7016 nerf (wacht op 2x sluitlijst schuifpui) (wacht op 1x glas ARC2841), glas is binnen 1096 x 232</t>
  </si>
  <si>
    <t>wit- glas en roosters worden direct geleverd bij Maat - 1x deur paneel monteren</t>
  </si>
  <si>
    <t>wit- glas en roosters worden direct geleverd bij Maat  - 1x deur paneel monteren</t>
  </si>
  <si>
    <t>7004 nerf - glas en roosters worden direct geleverd bij Maat - glaslatten nog</t>
  </si>
  <si>
    <t>16 okt Cristiaan service</t>
  </si>
  <si>
    <t>Bryan ziekenhuis 9 okt</t>
  </si>
  <si>
    <t>669217, spoed rooster ARC 1023 wit , service</t>
  </si>
  <si>
    <t>Oostende (BE)</t>
  </si>
  <si>
    <t>com Messiaen extra deur</t>
  </si>
  <si>
    <t>122351+schuin352</t>
  </si>
  <si>
    <t>2018354+schuin355</t>
  </si>
  <si>
    <t>Breukruit Duinzand schuin 911 x 1672 ( word 25-10 geleverd )</t>
  </si>
  <si>
    <t>701818 Schuur</t>
  </si>
  <si>
    <t>MSE-052</t>
  </si>
  <si>
    <t>16 okt Dion en Michiel naar SKG</t>
  </si>
  <si>
    <t>657418 floathouse</t>
  </si>
  <si>
    <t>glas 671 x 679</t>
  </si>
  <si>
    <t>productie gesneuveld</t>
  </si>
  <si>
    <t>624517, glas 450 x 679 met roedes ( 2018574)</t>
  </si>
  <si>
    <t>com 144a</t>
  </si>
  <si>
    <t>glas 719 x 2077</t>
  </si>
  <si>
    <t>werkbon 305</t>
  </si>
  <si>
    <t>AWL 140 2x 6 meter</t>
  </si>
  <si>
    <t>werkbon 304</t>
  </si>
  <si>
    <t>MP 10 1x6 meter</t>
  </si>
  <si>
    <t>glas 734 x 1693</t>
  </si>
  <si>
    <t>glas 1896 x 232</t>
  </si>
  <si>
    <t>701618, AWL 80 tbv gehele order ( verkeerd besteld) werkbon 303</t>
  </si>
  <si>
    <t>723518, AWL 60 tbv gehele order (verkeerd besteld) werkbon 302</t>
  </si>
  <si>
    <t>glas 588 x 1704</t>
  </si>
  <si>
    <t>geleverd met scheurtje bij Arcabo HUH</t>
  </si>
  <si>
    <t>beursmodel</t>
  </si>
  <si>
    <t>glas 938 x 2043</t>
  </si>
  <si>
    <t>glas 653 x 2101</t>
  </si>
  <si>
    <t>diamant</t>
  </si>
  <si>
    <t>werkbon 300</t>
  </si>
  <si>
    <t xml:space="preserve">art. 500873.kruk smal </t>
  </si>
  <si>
    <t>zeebad 206 eb get</t>
  </si>
  <si>
    <t>glas 684 1639, 2x</t>
  </si>
  <si>
    <t xml:space="preserve">wij besteld maar ze hadden niks nodig </t>
  </si>
  <si>
    <t>Cristiaan 26 okt vrij</t>
  </si>
  <si>
    <t>122363 + schuin364</t>
  </si>
  <si>
    <t>122367+122368</t>
  </si>
  <si>
    <t>Dion 31 okt tandarts met Waylon 09.00 uur</t>
  </si>
  <si>
    <t>1x dakkapel kozijn</t>
  </si>
  <si>
    <t>7004  nerf, glas en roosters gaan rechstreeks naar Maat</t>
  </si>
  <si>
    <t>7004  nerf, glas en roosters gaan rechtstreeks naar Maat</t>
  </si>
  <si>
    <t>wit, glas en roosters gaan rechtstreeks naar Maat</t>
  </si>
  <si>
    <t>wit, gas en roosters gaan rechrstreeks naar Maat</t>
  </si>
  <si>
    <t>Joost Heuvels Sandra</t>
  </si>
  <si>
    <t>Joost Heuvels en Gijs 21 dec vrij</t>
  </si>
  <si>
    <t>V201810-177 tbv CCT</t>
  </si>
  <si>
    <t>2018757V</t>
  </si>
  <si>
    <t>HV Hal  5</t>
  </si>
  <si>
    <t>2x Enkele deur SKG test</t>
  </si>
  <si>
    <t>Nieuwvliet Duinveld 326 beeld</t>
  </si>
  <si>
    <t>Nieuwvliet Duinveld 322 beeld</t>
  </si>
  <si>
    <t>7016 nerf + wit - KS Biegetechniek  4 okt gereed</t>
  </si>
  <si>
    <t>Cichino</t>
  </si>
  <si>
    <t>2018767V</t>
  </si>
  <si>
    <t>Melvin 25 okt vanaf 12.30 uur vrij (13 jr getrouwd)</t>
  </si>
  <si>
    <t>Junior 11x 4 - 4 chalets</t>
  </si>
  <si>
    <t>Fr Vogel vanaf 30 okt deuren produceren</t>
  </si>
  <si>
    <t xml:space="preserve">Stui </t>
  </si>
  <si>
    <t>Butty</t>
  </si>
  <si>
    <t>Laren</t>
  </si>
  <si>
    <t>Bejaart - spoed</t>
  </si>
  <si>
    <t>Ijsseldreef 3x3</t>
  </si>
  <si>
    <t>765919 schuur</t>
  </si>
  <si>
    <t>7016 nerf - Polytecpaneel los meeleveren / AWL op naleverbok !</t>
  </si>
  <si>
    <t xml:space="preserve">7016 nerf ruit 671 x 679, glas v arc2f06  komt 9-11 binnen </t>
  </si>
  <si>
    <t>4 st strandhuisjes</t>
  </si>
  <si>
    <t>wit - glas 30-10</t>
  </si>
  <si>
    <t>Cristiaan 31 okt service Arcabo</t>
  </si>
  <si>
    <t>671218 New Port glas 753 x 979 satinato</t>
  </si>
  <si>
    <t>7030 nerf - glas en VR wordt rechtstreeks naar Maat geleverd - AS8100 d35 - (wacht op paneel)</t>
  </si>
  <si>
    <t>7030 nerf - glas en VR wordt rechtstreeks naar Maat geleverd - AS8100 d35- (wacht op paneel)</t>
  </si>
  <si>
    <t>122385+386</t>
  </si>
  <si>
    <t>7030 nerf - glas en VR wordt rechtstreeks naar Maat geleverd - AS8100 d35 (wacht op paneel)</t>
  </si>
  <si>
    <t>ref: Leffring</t>
  </si>
  <si>
    <t>2018784V</t>
  </si>
  <si>
    <t>2018785V</t>
  </si>
  <si>
    <t>2018786V</t>
  </si>
  <si>
    <t>2018787V</t>
  </si>
  <si>
    <t>2018788V</t>
  </si>
  <si>
    <t>wit ,ARC2016816 x 1782 op naleverlijst door breuk Scheuten</t>
  </si>
  <si>
    <t>6009 nerf - luiken</t>
  </si>
  <si>
    <t>2018753V</t>
  </si>
  <si>
    <t xml:space="preserve">122387+388 schuin </t>
  </si>
  <si>
    <t>122387+388 schuin</t>
  </si>
  <si>
    <t>122392+122393</t>
  </si>
  <si>
    <t>DTS Beslaggroef vulprofiel BOS ramen monteren vanaf order 2018696</t>
  </si>
  <si>
    <t>Joost Hoijtink 2 nov afwezig</t>
  </si>
  <si>
    <t>761919 Velthorst 12 SP</t>
  </si>
  <si>
    <t>762019 Velthorst 12 SP</t>
  </si>
  <si>
    <t>762119 Velthorst 12 SP</t>
  </si>
  <si>
    <t>762219 Velthorst 12</t>
  </si>
  <si>
    <t>762319 Velthorst 12</t>
  </si>
  <si>
    <t>762419 Velthorst 12</t>
  </si>
  <si>
    <t>760019 Velthorst 13</t>
  </si>
  <si>
    <t>760119 Velthorst 13</t>
  </si>
  <si>
    <t>760219 Velthorst 13</t>
  </si>
  <si>
    <t>760319 Velthorst 13</t>
  </si>
  <si>
    <t>760419 Velthorst 13 SP</t>
  </si>
  <si>
    <t>760519 Velthorst 13 SP</t>
  </si>
  <si>
    <t>760619 Velthorst 13 SP</t>
  </si>
  <si>
    <t>760719 Velthorst 13 SP</t>
  </si>
  <si>
    <t>760819 Velthorst 13 SP</t>
  </si>
  <si>
    <t>760919 Velthorst 13 SP</t>
  </si>
  <si>
    <t>762519 Velthorst 13</t>
  </si>
  <si>
    <t>762619 Velthorst 13</t>
  </si>
  <si>
    <t>762719 Velthorst 13</t>
  </si>
  <si>
    <t>762819 Velthorst 13 SP</t>
  </si>
  <si>
    <t>762919 Velthorst 13 SP</t>
  </si>
  <si>
    <t>Nl Hal 3B</t>
  </si>
  <si>
    <t>Nieuwvliet Duinhage 301 beeld - ps 16 - paneel omwisselen</t>
  </si>
  <si>
    <t>Nieuwvliet Duinhage 304 beeld  - paneel omwisselen</t>
  </si>
  <si>
    <t>Nieuwvliet Duinhage 307 Sp  - paneel omwisselen</t>
  </si>
  <si>
    <t>Nieuwvliet Duinhage 328 beeld - paneel omwisselen</t>
  </si>
  <si>
    <t>Nieuwvliet Duinhage 334 Sp - paneel omwisselen</t>
  </si>
  <si>
    <t>Nieuwvliet Duinhage 339 Sp - paneel omwisselen</t>
  </si>
  <si>
    <t>Nieuwvliet Duinhage 342 Sp - paneel omwisselen</t>
  </si>
  <si>
    <t>Nieuwvliet Duinveld 312 Sp - paneel omwisselen</t>
  </si>
  <si>
    <t>Nieuwvliet Duinveld 326 Beeld - paneel omwisselen</t>
  </si>
  <si>
    <t>AWL100 op maat tbv 768419 tm 768919</t>
  </si>
  <si>
    <t xml:space="preserve">AWL100 op maat tbv 769918 tm 770318 </t>
  </si>
  <si>
    <t>Grevelingen berging show 3</t>
  </si>
  <si>
    <t>Reservering 8 chalets*20 uur</t>
  </si>
  <si>
    <t>Vrijdag 21 dec TVT</t>
  </si>
  <si>
    <t>veenwouden</t>
  </si>
  <si>
    <t>wit (word maandag op de bok gezet ivm uitharden kit)</t>
  </si>
  <si>
    <t>wit (schuifpui en deur verglazen)</t>
  </si>
  <si>
    <t>Michiel Kip bij TiFa</t>
  </si>
  <si>
    <t>Dion en Kees naar KFV</t>
  </si>
  <si>
    <t>wit (wacht op 1x glas ARC1023)  13-1 binnen staat opnaleverlijst</t>
  </si>
  <si>
    <t>7016 nerf - ps beslag</t>
  </si>
  <si>
    <t>alleen AWL 100</t>
  </si>
  <si>
    <t xml:space="preserve">571018 bon 7400 , glas 468 x 1782, rooster ARC2018 </t>
  </si>
  <si>
    <t>326-10</t>
  </si>
  <si>
    <t>2x berekend, fout Roy</t>
  </si>
  <si>
    <t>742219 tm 742619 extra ARC1021 FVR</t>
  </si>
  <si>
    <t xml:space="preserve">5011 nerf - exclusief glas - </t>
  </si>
  <si>
    <t>7030 nerf - glas en VR rechstreeks naar Maat</t>
  </si>
  <si>
    <t>wit - glas en VR rechstreeks naar Maat</t>
  </si>
  <si>
    <t>122410+01</t>
  </si>
  <si>
    <t>753518 Loft AWL120 tbv 3 kopgevel kozijnen werkbon: 299</t>
  </si>
  <si>
    <t>Cristiaan service 6 nov</t>
  </si>
  <si>
    <t>Bouwbeurs Utrecht Kozijnen</t>
  </si>
  <si>
    <t>Weeltenkamp</t>
  </si>
  <si>
    <t>Duinbox  MSE-049</t>
  </si>
  <si>
    <t>wit - ARC 1023 extra besteld met roedes 16-11 binnen</t>
  </si>
  <si>
    <t>Labyrinth Outdoor en Travel</t>
  </si>
  <si>
    <t>10x schaar 20"  500888</t>
  </si>
  <si>
    <t>7016 nerf - glas 30-10, gaat weg in wk 45 door 4 breuken bij Scheuten (6-11) gaat weg met 1 gat wegens breuk bij montage</t>
  </si>
  <si>
    <t>wit / ARC 9044 en ARC 9045 naleveren i.o. Roy</t>
  </si>
  <si>
    <t>wit - KS 14-11 gereed - (schuine kozijnen leveren week 46)</t>
  </si>
  <si>
    <t>wit - KS Biegetechniek 14-11 gereed  - 4x ruiten foutieve maat besteld, komen nieuwe voor 6-11 binnen (schuine kozijnen lw 46)</t>
  </si>
  <si>
    <t>727218 Schuur - P800</t>
  </si>
  <si>
    <t>722818  - P800</t>
  </si>
  <si>
    <t>701818 Schuur  - P800</t>
  </si>
  <si>
    <t>739818  - P800</t>
  </si>
  <si>
    <t>743618  - P800</t>
  </si>
  <si>
    <t>722918  - P800</t>
  </si>
  <si>
    <t xml:space="preserve">762019 Velthorst 12 SP </t>
  </si>
  <si>
    <t>2-maan</t>
  </si>
  <si>
    <t>2 vrij</t>
  </si>
  <si>
    <t>Bennie Bloedprikken 12 nov 08.00 uur</t>
  </si>
  <si>
    <t>Mariënberg</t>
  </si>
  <si>
    <t>Jochem 12 en 13 nov afwezig</t>
  </si>
  <si>
    <t>Jurgen tandarts 9 nov</t>
  </si>
  <si>
    <t>Velthorst 13 759518 tm 759918</t>
  </si>
  <si>
    <t>Duinbox  MSE-046</t>
  </si>
  <si>
    <t>2018616 Herleevring 2x drki Beurmodel</t>
  </si>
  <si>
    <t>7030 nerf - donderdag 15 nov meeleveren</t>
  </si>
  <si>
    <t>Glas 753518 , 596 x 2206</t>
  </si>
  <si>
    <t>753018, glas 816 x 1782</t>
  </si>
  <si>
    <t>Meerpaal Zoutelanden - 7 deuren</t>
  </si>
  <si>
    <t>Zoutelanden</t>
  </si>
  <si>
    <t>122419+01</t>
  </si>
  <si>
    <t>122420+421schuin</t>
  </si>
  <si>
    <t>122424+01 +schuin425</t>
  </si>
  <si>
    <t>122424+01</t>
  </si>
  <si>
    <t>122426+schuin427</t>
  </si>
  <si>
    <t>MSE-058</t>
  </si>
  <si>
    <t>MSE-059</t>
  </si>
  <si>
    <t>MSE-063</t>
  </si>
  <si>
    <t>MSE-064</t>
  </si>
  <si>
    <t>MSE-065</t>
  </si>
  <si>
    <t>MSE-066</t>
  </si>
  <si>
    <t>MSE-067</t>
  </si>
  <si>
    <t>MSE-068</t>
  </si>
  <si>
    <t>Lelystraat 93</t>
  </si>
  <si>
    <t>Glas 998 x 875, Zeebad 170 eb</t>
  </si>
  <si>
    <t>word 22-11 geleverd samen met 2018634</t>
  </si>
  <si>
    <t>Paneel wit, 466215 , 503 x 595</t>
  </si>
  <si>
    <t>633518 glas, 630 x 929 en 630 x 736 allebei satinato</t>
  </si>
  <si>
    <t>747918 ,glas 588 x 1854, (glasleverancier geleverd in Heerenveen)</t>
  </si>
  <si>
    <t>Versluis</t>
  </si>
  <si>
    <t>7016  nerf (wacht op VR)</t>
  </si>
  <si>
    <t>04-03 t/m 8-3</t>
  </si>
  <si>
    <t>11-03 t/m 15-3</t>
  </si>
  <si>
    <t>18-03 t/m 22-3</t>
  </si>
  <si>
    <t>25-03 t/m 29-3</t>
  </si>
  <si>
    <t>01-04 t/m 05-04</t>
  </si>
  <si>
    <t>08-04 t/m 12-04</t>
  </si>
  <si>
    <t>15-04 t/m 19-04</t>
  </si>
  <si>
    <t>22-04 t/m 26-04</t>
  </si>
  <si>
    <t>29-04 t/m 03-05</t>
  </si>
  <si>
    <t>06-05 t/m 10-05</t>
  </si>
  <si>
    <t>13-05 t/m 17-05</t>
  </si>
  <si>
    <t>20-05 t/m 24-05</t>
  </si>
  <si>
    <t>27-05 t/m 31-05</t>
  </si>
  <si>
    <t>03-06 t/m 07-06</t>
  </si>
  <si>
    <t>10-06 t/m 14-06</t>
  </si>
  <si>
    <t>17-06 t/m 21-06</t>
  </si>
  <si>
    <t>24-06 t/m 28-06</t>
  </si>
  <si>
    <t>01-07 t/m 05-07</t>
  </si>
  <si>
    <t>08-07 t/m 12-07</t>
  </si>
  <si>
    <t>15-07 t/m 19-07</t>
  </si>
  <si>
    <t>22-07 t/m 26-07</t>
  </si>
  <si>
    <t>Bouwvak week 31-32-33-34</t>
  </si>
  <si>
    <t>29-07 t/m 02-08</t>
  </si>
  <si>
    <t>05-08 t/m 09-08</t>
  </si>
  <si>
    <t>12-08 t/m 16-08</t>
  </si>
  <si>
    <t>19-08 t/m 23-08</t>
  </si>
  <si>
    <t>26-08 t/m 30-08</t>
  </si>
  <si>
    <t>02-09 t/m 06-09</t>
  </si>
  <si>
    <t>09-09 t/m 13-09</t>
  </si>
  <si>
    <t>16-09 t/m 20-09</t>
  </si>
  <si>
    <t>23-09 t/m 27-09</t>
  </si>
  <si>
    <t>30-09 t/m 04-10</t>
  </si>
  <si>
    <t>07-10t/m 11-10</t>
  </si>
  <si>
    <t>14-10t/m 18-10</t>
  </si>
  <si>
    <t>21-10t/m 25-10</t>
  </si>
  <si>
    <t>28-10t/m 01-11</t>
  </si>
  <si>
    <t>04-11 t/m 08-11</t>
  </si>
  <si>
    <t>11-11 t/m 15-11</t>
  </si>
  <si>
    <t>18-11 t/m 22-11</t>
  </si>
  <si>
    <t>25-11 t/m 29-11</t>
  </si>
  <si>
    <t>02-12 t/m 06-12</t>
  </si>
  <si>
    <t>09-12 t/m 13-12</t>
  </si>
  <si>
    <t>16-12 t/m 20-12</t>
  </si>
  <si>
    <t>23-12 t/m 27-12</t>
  </si>
  <si>
    <t>30-12 t/m 03-01</t>
  </si>
  <si>
    <t>06-01 t/m 10-01</t>
  </si>
  <si>
    <t>13-01 t/m 17-01</t>
  </si>
  <si>
    <t xml:space="preserve">wit - speciaal krukstel op order besteld - excl cilinder leveren - </t>
  </si>
  <si>
    <t>774319 New Port</t>
  </si>
  <si>
    <t>2018842V</t>
  </si>
  <si>
    <t>2018843V</t>
  </si>
  <si>
    <t>2018844V</t>
  </si>
  <si>
    <t>2018845V</t>
  </si>
  <si>
    <t>2018846V</t>
  </si>
  <si>
    <t>774419 New Port</t>
  </si>
  <si>
    <t>774519 New Port</t>
  </si>
  <si>
    <t>774619 New Port</t>
  </si>
  <si>
    <t>774719 New Port</t>
  </si>
  <si>
    <t>Rol DVU16 - werkbon 312 Hveen</t>
  </si>
  <si>
    <t>2018848V</t>
  </si>
  <si>
    <t>774819 New Port</t>
  </si>
  <si>
    <t>774919 New Port</t>
  </si>
  <si>
    <t>775019 New Port</t>
  </si>
  <si>
    <t>775119 New Port</t>
  </si>
  <si>
    <t>775219 New Port</t>
  </si>
  <si>
    <t>775319 New Port</t>
  </si>
  <si>
    <t>775419 New Port</t>
  </si>
  <si>
    <t>775519 New Port</t>
  </si>
  <si>
    <t>775619 New Port</t>
  </si>
  <si>
    <t>775719 New Port</t>
  </si>
  <si>
    <t>775819 New Port</t>
  </si>
  <si>
    <t>775919 New Port</t>
  </si>
  <si>
    <t>776019 New Port</t>
  </si>
  <si>
    <t>776119 New Port</t>
  </si>
  <si>
    <t>776219 New Port</t>
  </si>
  <si>
    <t>778419 New Port</t>
  </si>
  <si>
    <t>778519 New Port</t>
  </si>
  <si>
    <t>778619 New Port</t>
  </si>
  <si>
    <t>2018849V</t>
  </si>
  <si>
    <t>2018850V</t>
  </si>
  <si>
    <t>2018851V</t>
  </si>
  <si>
    <t>2018852V</t>
  </si>
  <si>
    <t>2018853V</t>
  </si>
  <si>
    <t>2018854V</t>
  </si>
  <si>
    <t>2018855V</t>
  </si>
  <si>
    <t>2018856V</t>
  </si>
  <si>
    <t>2018857V</t>
  </si>
  <si>
    <t>2018858V</t>
  </si>
  <si>
    <t>2018859V</t>
  </si>
  <si>
    <t>2018860V</t>
  </si>
  <si>
    <t>2018861V</t>
  </si>
  <si>
    <t>2018862V</t>
  </si>
  <si>
    <t>2018863V</t>
  </si>
  <si>
    <t>2018864V</t>
  </si>
  <si>
    <t>2018865V</t>
  </si>
  <si>
    <t>Reservering Nieuwvliet Fase 4</t>
  </si>
  <si>
    <t>Balans telling donderdag 20 dec evt uitloop naar vrijdag 21 dec</t>
  </si>
  <si>
    <t>Schoonmaken machines + opruimen</t>
  </si>
  <si>
    <t>Melvin naar Maat 15 nov</t>
  </si>
  <si>
    <t>Melvin naar Arcabo 14 nov</t>
  </si>
  <si>
    <t>Cristiaan naar Arcabo 12 nov</t>
  </si>
  <si>
    <t>Raimond vrij 16 nov</t>
  </si>
  <si>
    <t>Comm 148</t>
  </si>
  <si>
    <t>Butty - 8 horren</t>
  </si>
  <si>
    <t>763918 AWL080 klemlijsten los leveren</t>
  </si>
  <si>
    <t>wit ARC 1023 450 x 744. komt 22-11 binnen</t>
  </si>
  <si>
    <t>692118 Aanslagprofiel schuifdeur vervangen nav schade heftruck</t>
  </si>
  <si>
    <t>Silvolde</t>
  </si>
  <si>
    <t>Heuvels</t>
  </si>
  <si>
    <t>1x deurvleugel Vakantiepark Giethoorn - 250110 Orlando</t>
  </si>
  <si>
    <t xml:space="preserve">wit ARC 2009 746 x 2132 breuk 22-11 binnen </t>
  </si>
  <si>
    <t>Nieuwvliet Duinveld 318 Sp - paneel omwisselen</t>
  </si>
  <si>
    <t>Nieuwvliet Duinveld 322 beeld - paneel omwisselen</t>
  </si>
  <si>
    <t>geannuleerd - herlevering glas was van Fleuren</t>
  </si>
  <si>
    <t>NL Hlal 3</t>
  </si>
  <si>
    <t>Cristiaan 14.15 Ziekenhuis 20-11-2018</t>
  </si>
  <si>
    <t>761219 Velthorst 12</t>
  </si>
  <si>
    <t>761319 Velthorst 12</t>
  </si>
  <si>
    <t>761419 Velthorst 12</t>
  </si>
  <si>
    <t>761519 Velthorst 12</t>
  </si>
  <si>
    <t>761619 Velthorst 12</t>
  </si>
  <si>
    <t>122437+01</t>
  </si>
  <si>
    <t>122438+schuin439</t>
  </si>
  <si>
    <t>122440+01</t>
  </si>
  <si>
    <t>Brejaart</t>
  </si>
  <si>
    <t>Werkbon 315 - AWL100</t>
  </si>
  <si>
    <t>698418 werkbon 316 AWL100</t>
  </si>
  <si>
    <t>Branding berging schade 1x L en 1x R</t>
  </si>
  <si>
    <t>Berging</t>
  </si>
  <si>
    <t>Morren</t>
  </si>
  <si>
    <t>Raimond ziek naar huis 20 november</t>
  </si>
  <si>
    <t>26-27-28 nov Erik en John Kok naar Floathouse (D)</t>
  </si>
  <si>
    <t>Kees afwezig 7 maart tm 11 maart</t>
  </si>
  <si>
    <t>Gijs vrij 2 en 3 mei</t>
  </si>
  <si>
    <t>Gijs vrij 6 mei</t>
  </si>
  <si>
    <t>wit (stolpdeur)</t>
  </si>
  <si>
    <t>Glas floathouse 2018148 breuk</t>
  </si>
  <si>
    <t>7016 nerf (glas schuifpui naleveren)</t>
  </si>
  <si>
    <t>655717 tm 656117</t>
  </si>
  <si>
    <t>2018872L-1</t>
  </si>
  <si>
    <t>2018872L-2</t>
  </si>
  <si>
    <t>2018872L-3</t>
  </si>
  <si>
    <t>777119 - 48 luiken deellevering 1</t>
  </si>
  <si>
    <t>777119 - 36 luiken deellevering 2</t>
  </si>
  <si>
    <t>777119 - 36 luiken deellevering 3</t>
  </si>
  <si>
    <t xml:space="preserve">735718 werkbon 319 - 1 set 24" </t>
  </si>
  <si>
    <t>van de Griend</t>
  </si>
  <si>
    <t>Zeebad 187 branding en Duinpan 196 breukglas</t>
  </si>
  <si>
    <t>2018878-1</t>
  </si>
  <si>
    <t>wit (glas ARC1123 komt 4-12 binnen, op naleverlijst)</t>
  </si>
  <si>
    <t>wit (glas ARC1123 komt 27-11 binnen, nog inbouwen)</t>
  </si>
  <si>
    <t>Stolpdeur 7030 nerf AS2750 kaartslot zware mop - Kijkduin</t>
  </si>
  <si>
    <t>Jurgen tandarts 23- nov 12.00 uur</t>
  </si>
  <si>
    <t>Peter eerder weg 23 nov 12.15 uur</t>
  </si>
  <si>
    <t>wit ?</t>
  </si>
  <si>
    <t>wit - KS Biegetechniek week 48 gereed - 29-11 - schuin kozijn naar week 48</t>
  </si>
  <si>
    <t>Michel Wijnroks ziek vanaf 26 nov</t>
  </si>
  <si>
    <t>Jurgen ziek vanaf 26 nov</t>
  </si>
  <si>
    <t>Joost Heuvels ziek vanaf 26 nov</t>
  </si>
  <si>
    <t>Arcabo productie bouwvak</t>
  </si>
  <si>
    <t>Cristiaan gipskamer 26 nov 13.15 uur</t>
  </si>
  <si>
    <t>780119 Schuur</t>
  </si>
  <si>
    <t>MSE-054/055</t>
  </si>
  <si>
    <t>7016 nerf - KS 29-11 gereed (schuine kozijn moet nog)</t>
  </si>
  <si>
    <t xml:space="preserve">wit  - scharnieren handmatig boren volgens tekening - </t>
  </si>
  <si>
    <t>7040 nerf</t>
  </si>
  <si>
    <t>Zeebad Vloed 90 get - excl berging</t>
  </si>
  <si>
    <t>Michiel Kip ziek 26 nov</t>
  </si>
  <si>
    <t xml:space="preserve">Sliedrecht </t>
  </si>
  <si>
    <t>13-12-2018 binnen bij Maat</t>
  </si>
  <si>
    <t>wit (glas ARC5228 komt 6-12 binnen op 2018761 , op naleverlijst)</t>
  </si>
  <si>
    <t>7016 nerf (wacht op 1x glas ARC2519, 7-12 binnen staat op nalever)</t>
  </si>
  <si>
    <t>122452+schuin453</t>
  </si>
  <si>
    <t>122454+01</t>
  </si>
  <si>
    <t>Bryan verslapen 28- nov</t>
  </si>
  <si>
    <t>3x krukstel 307440 v Voorraad hal 2 WB320</t>
  </si>
  <si>
    <t>3x  P100 scharnier voorraad Hal 3 WB321</t>
  </si>
  <si>
    <t>Dammers</t>
  </si>
  <si>
    <t>Voorraad hal 1, wb 323</t>
  </si>
  <si>
    <t>AWL100 tbv 777119 tm 777519 - 5 chalets</t>
  </si>
  <si>
    <t>De Brem Jaques XXL beeld</t>
  </si>
  <si>
    <t>AWL100 nieuw op maat gezaagd voor 761819 en 761919</t>
  </si>
  <si>
    <t>Cristiaan 10 dec 13.00 uur ziekenhuis</t>
  </si>
  <si>
    <t>Woning Silvolde</t>
  </si>
  <si>
    <t>wk50</t>
  </si>
  <si>
    <t>Service Amsterdamse Bos 605216 Paneel</t>
  </si>
  <si>
    <t>Valraam com 148</t>
  </si>
  <si>
    <t>7016 nerf - CT4806 komt wk 48 binnen</t>
  </si>
  <si>
    <t>wit - KS Biegetechniek week 48 gereed</t>
  </si>
  <si>
    <t xml:space="preserve">wit, horren hebben order nr 2018867 wel meeleveren </t>
  </si>
  <si>
    <t>wk 51</t>
  </si>
  <si>
    <t>zij lichten op nalever</t>
  </si>
  <si>
    <t>zijlichten op nalever</t>
  </si>
  <si>
    <t>Joost Hoijtink ziek vanaf 3 dec</t>
  </si>
  <si>
    <t>Louis</t>
  </si>
  <si>
    <t>7016 nerf, crepi glas gelaagd ARC5075 komt 18-12 binnen staat op nalever - schuifpui mag 7 jan</t>
  </si>
  <si>
    <t>7016 nerf, crepi glas gelaagd ARC 5075 komt 18-12 binnen staat  op nalever  - schuifpui mag 7 jan</t>
  </si>
  <si>
    <t>7016 nerf , crepi glas gelaagd ARC 5075 komt 18-12 binnen staat  op nalever -  schuifpui mag 7 jan</t>
  </si>
  <si>
    <t>Roy ziekenhuis 19 dec 09.00 uur</t>
  </si>
  <si>
    <t>Glasruit met roeden DUO2002 GXR (order 2016338)</t>
  </si>
  <si>
    <t>Scheepsbel</t>
  </si>
  <si>
    <t>Stienboer</t>
  </si>
  <si>
    <t>Holterberg</t>
  </si>
  <si>
    <t>765919 schuur 2</t>
  </si>
  <si>
    <t>765919 schuur 2 spoed</t>
  </si>
  <si>
    <t>Junior 11x 4 - 2 chalets</t>
  </si>
  <si>
    <t>Louer</t>
  </si>
  <si>
    <t>wit - KS Biegetechniek week 48 gereed - ARC6205 734 x 1743 staat op nalever</t>
  </si>
  <si>
    <t>122470+schuin471</t>
  </si>
  <si>
    <t>122474+01</t>
  </si>
  <si>
    <t>122480+schuin481</t>
  </si>
  <si>
    <t>122482+01</t>
  </si>
  <si>
    <t>122475+schuin483</t>
  </si>
  <si>
    <t>Luiken Louer</t>
  </si>
  <si>
    <t>2018917L-7016</t>
  </si>
  <si>
    <t>122476+01 +478 PS</t>
  </si>
  <si>
    <t>122477+01 +478 PS</t>
  </si>
  <si>
    <t>2018897-7</t>
  </si>
  <si>
    <t>De Brem Zindering 7 sp</t>
  </si>
  <si>
    <t>De Brem Zindering 8 sp</t>
  </si>
  <si>
    <t>2018897-8</t>
  </si>
  <si>
    <t>2018897-9</t>
  </si>
  <si>
    <t>De Brem Zindering 9 sp</t>
  </si>
  <si>
    <t>De Brem Jaques XXL sp (Zindering)</t>
  </si>
  <si>
    <t>AWL100 nieuw 5x 6 m1 voor 761718 WB326</t>
  </si>
  <si>
    <t>2018220 - 722918 WB329 - 2x sluitstang 520584 CGMD 5210</t>
  </si>
  <si>
    <t>WB330 - chalet 675219 AWL100  10 +5 voorraad = 15 lengtes</t>
  </si>
  <si>
    <t>50 woe</t>
  </si>
  <si>
    <t>51woe</t>
  </si>
  <si>
    <t>3 vrij</t>
  </si>
  <si>
    <t>7016 nerf, breuk bij Scheuten ARC2519 907 x 2391 , 11-12 binnen , inbouwen (deur naleveren)</t>
  </si>
  <si>
    <t>Michiel tandarts 11 dec 12.30 uur</t>
  </si>
  <si>
    <t>51 woe</t>
  </si>
  <si>
    <t>Gijs ziek ziek 5 dec</t>
  </si>
  <si>
    <t>WDH</t>
  </si>
  <si>
    <t>739218 ARC3554 blank glas 2 x</t>
  </si>
  <si>
    <t>2018787V-2</t>
  </si>
  <si>
    <t>alleen AWL100 leveren</t>
  </si>
  <si>
    <t>Bennie tandarts 11.00 uur</t>
  </si>
  <si>
    <t>Peter begint om 10.30 uur 10 dec</t>
  </si>
  <si>
    <t>722818, glas en rooster tbv toilet</t>
  </si>
  <si>
    <t>Rolluikrukken schuifpui 5 sets wb 327</t>
  </si>
  <si>
    <t>Fam Heide Service wb 328</t>
  </si>
  <si>
    <t>creme (AWL creme klaar)</t>
  </si>
  <si>
    <t>20 st paddestoelsluitplaten De Bosruiter, 10-12 geleverd</t>
  </si>
  <si>
    <t>658518 Floathouse</t>
  </si>
  <si>
    <t>Comm 148 nieuw AWL100</t>
  </si>
  <si>
    <t>658618 Floathouse</t>
  </si>
  <si>
    <t>Breukglas Zeebad en Nieuwvliet 4 st</t>
  </si>
  <si>
    <t>Melvin 11 dec tandarts 11.000 uur</t>
  </si>
  <si>
    <t>722918 glas 630 x 2072 mm vordeur</t>
  </si>
  <si>
    <t>MP0 wb 332 hal 1</t>
  </si>
  <si>
    <t>122494+schuin495</t>
  </si>
  <si>
    <t>122497+01</t>
  </si>
  <si>
    <t>122498+01</t>
  </si>
  <si>
    <t xml:space="preserve">MP10 5x 10 lengtes </t>
  </si>
  <si>
    <t>Cristiaan service maandag 17 dec</t>
  </si>
  <si>
    <t>2 woe</t>
  </si>
  <si>
    <t>3 maan</t>
  </si>
  <si>
    <t>4 dins</t>
  </si>
  <si>
    <t>5 dins</t>
  </si>
  <si>
    <t xml:space="preserve">Vulstroken DTS </t>
  </si>
  <si>
    <t>Gijs 10 dec 14.00 uur ziekenhuis</t>
  </si>
  <si>
    <t>Michel 12 dec 15.00 uur Dermatoloog contole</t>
  </si>
  <si>
    <t>Michel 11 dec 14.30 uur eerder weg afspraak was 12 dec….</t>
  </si>
  <si>
    <t>AWL100 op maat tbv 768419 tm 768919 - 1 set extra besteld</t>
  </si>
  <si>
    <t>5 maan</t>
  </si>
  <si>
    <t>Aleen AWL100 - spoed</t>
  </si>
  <si>
    <t>Reservering 4 chalets*20 uur Velthorst</t>
  </si>
  <si>
    <t>7016 nerf  (KS klaar) (4x glas RSP1002 op naleverlijst))</t>
  </si>
  <si>
    <t>6009 nerf  (glas DIM3002 naleveren)</t>
  </si>
  <si>
    <t>wit (KS klaar) 1x ARC6205 naleveren</t>
  </si>
  <si>
    <t>wit (KS klaar)1x ARC2118 naleveren</t>
  </si>
  <si>
    <t>658518 Floathouse (excl schuifpui)</t>
  </si>
  <si>
    <t>Glasruit 2342 x 1497 mm 5-15-6 mm HR++</t>
  </si>
  <si>
    <t>Wordt verstuurd op order 2018866 en 2018904</t>
  </si>
  <si>
    <t>743219 Nowak</t>
  </si>
  <si>
    <t>753819 Nowak</t>
  </si>
  <si>
    <t>742719 Nowak</t>
  </si>
  <si>
    <t>774219 Nowak</t>
  </si>
  <si>
    <t>772919 Nowak</t>
  </si>
  <si>
    <t>743719 Nowak</t>
  </si>
  <si>
    <t>776919 Nowak</t>
  </si>
  <si>
    <t>699219 Nowak</t>
  </si>
  <si>
    <t>765819 Nowak</t>
  </si>
  <si>
    <t>Comm 149</t>
  </si>
  <si>
    <t>De Pourcq</t>
  </si>
  <si>
    <t>Bedrijfshal</t>
  </si>
  <si>
    <t>Marienberg</t>
  </si>
  <si>
    <t>2018947V</t>
  </si>
  <si>
    <t>122500+122501+01</t>
  </si>
  <si>
    <t>word 17-1 bij Maat geleverd</t>
  </si>
  <si>
    <t>1x VE schroeven 80 mm v kozijnmontage wb 333</t>
  </si>
  <si>
    <t>werkbon 334, AWL 100 voorraad hal 1</t>
  </si>
  <si>
    <t>Bryan 17 dec ziekenhuis nijmegen 10.45 uur (09.00 uur weg)</t>
  </si>
  <si>
    <t>Bryan 20 dec ziekenhuis nijmegen (gehele dag)</t>
  </si>
  <si>
    <t>Florida 5 BOS ramen met sluitstand D22</t>
  </si>
  <si>
    <t>Louer (Nowak)</t>
  </si>
  <si>
    <t>2018529-2</t>
  </si>
  <si>
    <t>122525+01</t>
  </si>
  <si>
    <t>122526+01</t>
  </si>
  <si>
    <t>7016 nerf, crepi glas gelaagd ARC 5075 komt 18-12 binnen staat op nalever - schuifpui mag 7 jan (1x glas ARC2V151 naleveren)</t>
  </si>
  <si>
    <t>wk2</t>
  </si>
  <si>
    <t>7001 nerf - alleen 5x BOS ramen met sluitstang D22!! week 3 worden de sluitstangen geleverd!!</t>
  </si>
  <si>
    <t>Hendels 70 mm wit - 10 st</t>
  </si>
  <si>
    <t>Jan Visser 31 jan oog operatie Rechts</t>
  </si>
  <si>
    <t>Jan Visser 21 febr oog operatie Links</t>
  </si>
  <si>
    <t>Jan Visser 13 maart nacontole Oog operatie's</t>
  </si>
  <si>
    <t>SKG 18 jan Proefkast keuring</t>
  </si>
  <si>
    <t>Glasbruggen wb 336 V530 - 50 st</t>
  </si>
  <si>
    <t>MSE-053 schuur (spoed)</t>
  </si>
  <si>
    <t>7016 nerf, glas ARC2519 907 x 2391 , 11-12 binnen, wederom gebroken bij Scheuten, Glas op naleverlijst.</t>
  </si>
  <si>
    <t>wit (ks klaar)</t>
  </si>
  <si>
    <t>7016 nerf (ks klaar)</t>
  </si>
  <si>
    <t>122531 spoed</t>
  </si>
  <si>
    <t>wb 337 - loopwagen s80 kg en afdekdopjes 10 mm</t>
  </si>
  <si>
    <t>7016 nerf - PS schuifpui zijlichten op nalever</t>
  </si>
  <si>
    <t>7016 nerf - PS schuifpui</t>
  </si>
  <si>
    <t>paneel 1170 x 735 mm wit 24 mm Wim Kanis wb 338</t>
  </si>
  <si>
    <t>7016 nerf, crepi glas gelaagd ARC 5075 komt 18-12 binnen staat op nalever - schuifpui mag 7 jan</t>
  </si>
  <si>
    <t>7016 nerf - crepi glas gelaagd ARC5075 komt 18-12 binnen op nalever , zijlichten op nalever</t>
  </si>
  <si>
    <t>7016 nerf - crepi glas gelaagd ARC5075 komt 18-12 binnen op nalever, zijlichten op nalever</t>
  </si>
  <si>
    <t>7016 nerf (glas ARC2079 en ARC6405 naleveren)</t>
  </si>
  <si>
    <t>Nieuwvliet Duinhbeek 308 Beeld</t>
  </si>
  <si>
    <t>2018662-308</t>
  </si>
  <si>
    <t>2018662-320</t>
  </si>
  <si>
    <t>2018662-316</t>
  </si>
  <si>
    <t>Nieuwvliet Duinhbeek 320 Beeld</t>
  </si>
  <si>
    <t>Nieuwvliet Duinhbeek 316 Beeld</t>
  </si>
  <si>
    <t>Maris</t>
  </si>
  <si>
    <t>2018662-340</t>
  </si>
  <si>
    <t>Nieuwvliet Duinhbeek 340 Beeld</t>
  </si>
  <si>
    <t>2018662-332</t>
  </si>
  <si>
    <t>Nieuwvliet Duinhbeek 332 Beeld</t>
  </si>
  <si>
    <t>2018663-310</t>
  </si>
  <si>
    <t>Nieuwvliet Duinzicht 310 Beeld</t>
  </si>
  <si>
    <t>2018663-329</t>
  </si>
  <si>
    <t>Nieuwvliet Duinzicht 329 Spiegel</t>
  </si>
  <si>
    <t>2018663-305</t>
  </si>
  <si>
    <t>Nieuwvliet Duinzicht 305 Spiegel</t>
  </si>
  <si>
    <t>2018663-337</t>
  </si>
  <si>
    <t>Nieuwvliet Duinzicht 337 Beeld</t>
  </si>
  <si>
    <t>2018956-1</t>
  </si>
  <si>
    <t xml:space="preserve">7030 nerf - PS200 </t>
  </si>
  <si>
    <t>Roy afwezig 4 maart</t>
  </si>
  <si>
    <t>Goede vrijdag 19-4-2019</t>
  </si>
  <si>
    <t>2e paasdag 22-4-2019</t>
  </si>
  <si>
    <t>Hemelvaart 30 mei</t>
  </si>
  <si>
    <t>Vrijdag vrij 31 mei</t>
  </si>
  <si>
    <t>Pinksteren 10 juni</t>
  </si>
  <si>
    <t>Woensdag 1 mei Duitse feestdag</t>
  </si>
  <si>
    <t>AWL100 tbv Fleuren kozijnen 770419 tm 770819</t>
  </si>
  <si>
    <t>122536 spoed</t>
  </si>
  <si>
    <t>Alleen AWL100 zagen en leveren</t>
  </si>
  <si>
    <t>20190008V</t>
  </si>
  <si>
    <t>702319 schuur</t>
  </si>
  <si>
    <t>18-12 crepi gelaagd binnen, zijlichten op nalever</t>
  </si>
  <si>
    <t>Roy tandarts 9 jan 09.30 uur</t>
  </si>
  <si>
    <t>Burghouwt sluitstangen d22 op voorraad v BOS ramen</t>
  </si>
  <si>
    <t>675319 wekb 339 - platte kruk schuifpui AR0013</t>
  </si>
  <si>
    <t>2018956-2</t>
  </si>
  <si>
    <t>2018956-3</t>
  </si>
  <si>
    <t>2018956-4</t>
  </si>
  <si>
    <t>2018956-5</t>
  </si>
  <si>
    <t>2018956-6</t>
  </si>
  <si>
    <t>2018956-7</t>
  </si>
  <si>
    <t>2018956-8</t>
  </si>
  <si>
    <t>Duinrell 1 Beeld</t>
  </si>
  <si>
    <t>7016 nerf  (2x glas DUO2107, deur en draaikiep naleveren)</t>
  </si>
  <si>
    <t>Comm 148 - herlevering stolpdeur</t>
  </si>
  <si>
    <t>122542 spoed</t>
  </si>
  <si>
    <t xml:space="preserve">6009 nerf - </t>
  </si>
  <si>
    <t>Cristiaan service 9-10-11 jan</t>
  </si>
  <si>
    <t>2018902V</t>
  </si>
  <si>
    <t>2018928V</t>
  </si>
  <si>
    <t>2018929V</t>
  </si>
  <si>
    <t>122548+01</t>
  </si>
  <si>
    <t>Prijswijzigingen Ramasoft 8 en 9 maart - ingang dd 11 maart</t>
  </si>
  <si>
    <t>Joost Hoijtink afwezig 15 maart</t>
  </si>
  <si>
    <t>Roy afwezig 29 april tm 3 mei</t>
  </si>
  <si>
    <t>Finke 15 jan tbv Urban lasmachine</t>
  </si>
  <si>
    <t>774319 glas 929x2097 Hveen New Port</t>
  </si>
  <si>
    <t>MSE-049 extra kozijn</t>
  </si>
  <si>
    <t xml:space="preserve">5011 nerf blauw- </t>
  </si>
  <si>
    <t>2 x vleugel schuideur v Cristiaan Arcabo 11 jan</t>
  </si>
  <si>
    <t>Kersten</t>
  </si>
  <si>
    <t>Vliegen</t>
  </si>
  <si>
    <t>Glas en rooster</t>
  </si>
  <si>
    <t>werkbon 341 voorraad AWL s voor  Heerenveen</t>
  </si>
  <si>
    <t>Junior 11x 4 - 2 chalets Nowak (2 lengtes AWL060 los meelveeren)</t>
  </si>
  <si>
    <t>754919 Ocala</t>
  </si>
  <si>
    <t>760019 Velthorst 13 (roosters 1023 oud toepassen)</t>
  </si>
  <si>
    <t>760119 Velthorst 13 (roosters 1023 oud toepassen)</t>
  </si>
  <si>
    <t>760219 Velthorst 13 (roosters 1023 oud toepassen)</t>
  </si>
  <si>
    <t>760319 Velthorst 13 (roosters 1023 oud toepassen)</t>
  </si>
  <si>
    <t>7016 nerf en 7030 nerf - PAD60 - PCD82 - PCD82XT - PS beslag - VOD deur (wacht op VOD, DTS, herstel)</t>
  </si>
  <si>
    <t>wit  verdiept- productieuren bijhouden svp - stolpbeslag op order besteld (wacht op DTS)</t>
  </si>
  <si>
    <t>zijlichten op nalever  ARC5521 mist 634 x 1845</t>
  </si>
  <si>
    <t>Cristiaan service 15 jan</t>
  </si>
  <si>
    <t>woensdag LB Stelkaders leveren voor beurs Utrecht</t>
  </si>
  <si>
    <t>2018870-1</t>
  </si>
  <si>
    <t>1x deurvleugel 2 Vakantiepark Giethoorn - 250110 Orlando</t>
  </si>
  <si>
    <t>18-12 komt crepi gelaagd binnen, zijlichten op nalever</t>
  </si>
  <si>
    <t xml:space="preserve">18-12 komt crepi gelaagd binnen, zijlichten op nalever </t>
  </si>
  <si>
    <t>wit  verdiept- productieuren bijhouden svp- stolpbeslag op order besteld (wacht op DTS)</t>
  </si>
  <si>
    <t>772819 inzethor v ARC3658</t>
  </si>
  <si>
    <t>AWL140 v Voorraad Hal 1, werkbon 342</t>
  </si>
  <si>
    <t>wit (1x glas ARC2007 naleveren)</t>
  </si>
  <si>
    <t>18-12 komt crepi gelaagd binnen, zijlichten op nalever / AWL op naleverlijst</t>
  </si>
  <si>
    <t>7016 nerf (1 x glas ARC2079 naleveren)</t>
  </si>
  <si>
    <t>122575+01</t>
  </si>
  <si>
    <t>24-1 bij Maat</t>
  </si>
  <si>
    <t>766519 inzethor v ARC3555 2018820</t>
  </si>
  <si>
    <t>122577+01</t>
  </si>
  <si>
    <t>122578+01</t>
  </si>
  <si>
    <t>706019 deur</t>
  </si>
  <si>
    <t>122583+01</t>
  </si>
  <si>
    <t>SKG 16 jan IKB controle en intake</t>
  </si>
  <si>
    <t>745819 glas 734 x 1693 roedes (breuk in de 2018935-745818)</t>
  </si>
  <si>
    <t>750318, 2 ruiten 734 x 1693 en 734 x 1629 (745818)</t>
  </si>
  <si>
    <t>wit - KS Biegetechniek kozijn gereed wk 8 - 19 febr - week 8 ook leveren naar Arcabo!</t>
  </si>
  <si>
    <t>Gijsbers</t>
  </si>
  <si>
    <t>14-1-209</t>
  </si>
  <si>
    <t>Super Sibculo 20180290</t>
  </si>
  <si>
    <t>Duinrell 2 Spiegel</t>
  </si>
  <si>
    <t>Duinrell 3 Spiegel</t>
  </si>
  <si>
    <t>Duinrell 4 Spiegel</t>
  </si>
  <si>
    <t>Duinrell 6 Spiegel</t>
  </si>
  <si>
    <t>Duinrell 5 Beeld</t>
  </si>
  <si>
    <t>Duinrell 7 Beeld</t>
  </si>
  <si>
    <t>Duinrell 8 Spiegel</t>
  </si>
  <si>
    <t>Bennie 17 jan vanaf 14.30 uur afwezig</t>
  </si>
  <si>
    <t>607016 Kremer Loodsmanduin K126 glas ruit</t>
  </si>
  <si>
    <t>20190037V</t>
  </si>
  <si>
    <t>wit, ARC6006 734 x 1629 op nalever</t>
  </si>
  <si>
    <t>wit , ARC2007 628 x 1396 op nalever</t>
  </si>
  <si>
    <t>7016 nerf, ARC 2079 mist 595 x 2132 binnen</t>
  </si>
  <si>
    <t>20190014V</t>
  </si>
  <si>
    <t>V201901-152 Rino Koets</t>
  </si>
  <si>
    <t>20190043V</t>
  </si>
  <si>
    <t>wit+7016 nerf draaidelen, cilinder binnen</t>
  </si>
  <si>
    <t>Louis Nowak ( DTS passtuk niet)</t>
  </si>
  <si>
    <t>De Brem Zindering 8 sp (DTS passtuk niet)</t>
  </si>
  <si>
    <t>De Brem Zindering 9 sp (DTS passtuk niet)</t>
  </si>
  <si>
    <t>De Brem Zindering 7 sp (DTS passtuk niet)</t>
  </si>
  <si>
    <t>658319 Floathouse Breukglas ARC5F04F +glaslatten WB344</t>
  </si>
  <si>
    <t>wit, 25-1 komt breuk arc6005 734 x 1962</t>
  </si>
  <si>
    <t xml:space="preserve">Edwin Wolf 21 jan voor PS200 en drki onderscharnier </t>
  </si>
  <si>
    <t>MSF-002-005-006</t>
  </si>
  <si>
    <t>Brian ziek naar huis maandag 21 jan 10.30 uur</t>
  </si>
  <si>
    <t xml:space="preserve">wit - fuhr slot uit oude deur - scharnieren volgens oude deur monteren - </t>
  </si>
  <si>
    <t>Nieuwvliet Duinhbeek 308 Beeld (DTS compleet)</t>
  </si>
  <si>
    <t>De Pourcq (DTS compleet)</t>
  </si>
  <si>
    <t xml:space="preserve">Woning Silvolde met nieuwe verbinders </t>
  </si>
  <si>
    <t>wit  verdiept- productieuren bijhouden svp- stolpbeslag op order besteld</t>
  </si>
  <si>
    <t>AWL/HULP</t>
  </si>
  <si>
    <t>Voorraad 2019</t>
  </si>
  <si>
    <t>LB Stelkaders om kozijnen monteren Bennie voor beurs Utrecht</t>
  </si>
  <si>
    <t>778519 New Port met nieuwe verbinders staal - 30 mm</t>
  </si>
  <si>
    <t>778619 New Port met nieuwe verbinders staal - 30 mm</t>
  </si>
  <si>
    <t>694119 met nieuwe verbinders staal - 30 mm</t>
  </si>
  <si>
    <t xml:space="preserve">775819 New Port </t>
  </si>
  <si>
    <t xml:space="preserve">775919 New Port </t>
  </si>
  <si>
    <t xml:space="preserve">776019 New Port </t>
  </si>
  <si>
    <t>658618 Floathouse met nieuwe verbinders verdiept staal - 30 mm</t>
  </si>
  <si>
    <t>Super Sibculo 20180290  met nieuwe verbinders verdiept staal - 30 mm</t>
  </si>
  <si>
    <t>Stolpdeur loopdeur 7030 nerf AS2750 kaartslot zware mop - Kijkduin</t>
  </si>
  <si>
    <t>Grevelingen Show</t>
  </si>
  <si>
    <t>Beurs Opbouw Bennie, Cristiaan en Melvin evt zaterdag</t>
  </si>
  <si>
    <t>122604+01</t>
  </si>
  <si>
    <t xml:space="preserve">7016 nerf - 2x deurdranger monteren - glas los mee </t>
  </si>
  <si>
    <t xml:space="preserve">7030 nerf - alleen loopdeur - </t>
  </si>
  <si>
    <t>122609+01</t>
  </si>
  <si>
    <t>Bas Rutgers start op 28 januari</t>
  </si>
  <si>
    <t>Kruk v schuifdeur AR0014 wb 347 - 742419</t>
  </si>
  <si>
    <t>2018897-7-8-9</t>
  </si>
  <si>
    <t>Glasblokjes Nieuwleusen 3 ds geel- 1 ds blauw - 2 ds rood WB349</t>
  </si>
  <si>
    <t xml:space="preserve">wb 350 10x6 m MP10 en 10x6m MP20 </t>
  </si>
  <si>
    <t>20190053V</t>
  </si>
  <si>
    <t>774919 - ARC3557 glasruit 604 x 2004 gelaagd</t>
  </si>
  <si>
    <t xml:space="preserve">Glasbreuk Maat Zeebad 2 st - MSE-065 2 st </t>
  </si>
  <si>
    <t xml:space="preserve">8 st stangbediening 1500 mm bocht 50 - kleur wit </t>
  </si>
  <si>
    <t>7030 nerf  - PS200</t>
  </si>
  <si>
    <t>wit - Polytec sierpaneel op nalevering wk 6/7 - speciale voordeur krukstel- glas manco ARC2315 3x-ARC5127L 2x -</t>
  </si>
  <si>
    <t>7016 nerf - KS besteld 30-01-2019 gereed breuk 1029 x 1919 komt 25-1 binnen</t>
  </si>
  <si>
    <t>Beurs Opbouw Bennie en Cristiaan en Melvin donderdag</t>
  </si>
  <si>
    <t>Beurs Opbouw Bennie, Cristiaan en Melvin vrijdag</t>
  </si>
  <si>
    <t>Arcabo productie en kantoor gesloten</t>
  </si>
  <si>
    <t>Reservering Floathouse 1</t>
  </si>
  <si>
    <t>Reservering Floathouse 2</t>
  </si>
  <si>
    <t>Reservering Floathouse 3</t>
  </si>
  <si>
    <t>Reservering Floathouse 4</t>
  </si>
  <si>
    <t>Camping Rakelbos</t>
  </si>
  <si>
    <t>20190063V</t>
  </si>
  <si>
    <t>Cristiaan service 25-1-2019</t>
  </si>
  <si>
    <t>38 stangen 1500 mm De krim Hveen</t>
  </si>
  <si>
    <t>745818 Glasruit ARC6005 734 x 1693 met roeden 8 vaks</t>
  </si>
  <si>
    <t>Dion 7 febr Tandarts intake tot 11.00 uur afwezig</t>
  </si>
  <si>
    <t xml:space="preserve">wit  </t>
  </si>
  <si>
    <t>Cristiaan 28 en 29 jan op service</t>
  </si>
  <si>
    <t>Dion 12-2 vrije dag</t>
  </si>
  <si>
    <t>Gijs 5 febr vrije dag</t>
  </si>
  <si>
    <t>6  woe</t>
  </si>
  <si>
    <t>6 woe</t>
  </si>
  <si>
    <t>20190067V</t>
  </si>
  <si>
    <t>Junior type 2</t>
  </si>
  <si>
    <t>766319 (glas pas in week 6 geleverd, daarom wk 7 prod)</t>
  </si>
  <si>
    <t>776319 (glas pas in week 6 geleverd, daarom wk 7 prod)</t>
  </si>
  <si>
    <t>Glas v ARC3923 - 772919</t>
  </si>
  <si>
    <t>wit - 2x glas manco ARC6206 , ARC 1122 677 x 479 breuk op nalever</t>
  </si>
  <si>
    <t>703219 (schuin kozijn week 8 leveren)</t>
  </si>
  <si>
    <t>Michiel Kip ziek vanaf 29 jan</t>
  </si>
  <si>
    <t>6 don</t>
  </si>
  <si>
    <t>Landal Sluftervallei</t>
  </si>
  <si>
    <t>3x mes-3x hamer-3x glaslepel (Hal l1) wb 353</t>
  </si>
  <si>
    <t>7016 nerf - PS200</t>
  </si>
  <si>
    <t>Andre 6 febr 8.20 uur tandarts</t>
  </si>
  <si>
    <t>770919 Nowak ( DTSonderzijde deur monteren bij Arcabo)</t>
  </si>
  <si>
    <t>765519 (DTS onder de deur  nog monteren bij Arcabo)</t>
  </si>
  <si>
    <t>wit - rooster ARC1123 komt binnen onder nummer ARC1023, ARC3232 631 x 1639 op nalever</t>
  </si>
  <si>
    <t>MP30  10x4m1 en 10x 2m1</t>
  </si>
  <si>
    <t>Heezerenbosch</t>
  </si>
  <si>
    <t>Bennie beurswanden</t>
  </si>
  <si>
    <t>Cristiaan DTS opzetstuk 20181825 plaatsen Maat voor 3 won en DUOCAR 5 en 6 febr</t>
  </si>
  <si>
    <t>Cristiaan schuifdeuren afstellen rolnokken PS200 en panelen vervangen - Nieuwvliet 5 en 6 febr</t>
  </si>
  <si>
    <t>wit, ARC5068 630 x 1214 satinato komt 5-2 binnen</t>
  </si>
  <si>
    <t>VOD paneel monteren Peter met Polytec 28 jan en 2 monsters maken</t>
  </si>
  <si>
    <t>Bennie 14-2 vrije dag</t>
  </si>
  <si>
    <t>7016 nerf - Volgdeur reeds geproduceerd (verkeerd herstel)</t>
  </si>
  <si>
    <t>7016 nerf - Loopdeur reeds geproduceerd (verkeerd herstel)</t>
  </si>
  <si>
    <t>7 vrij</t>
  </si>
  <si>
    <t>Erik afwezig vrijdag 8 maart</t>
  </si>
  <si>
    <t>Nieuwvliet Duinzicht 310 Beeld (DTS onder deurvleugel nog monteren)</t>
  </si>
  <si>
    <t>Nieuwvliet Duinzicht 329 Spiegel  (DTS onder deurvleugel nog monteren)</t>
  </si>
  <si>
    <t>Nieuwvliet Duinzicht 305 Spiegel  (DTS onder deurvleugel nog monteren)</t>
  </si>
  <si>
    <t>Com 149 aanvulling</t>
  </si>
  <si>
    <t>796019 Velthorst 12 sp Beursmodel</t>
  </si>
  <si>
    <t>796019 Velthorst 12 sp Beursmodel (glas gebruiken van 2018715)</t>
  </si>
  <si>
    <t>7-2 geleverd</t>
  </si>
  <si>
    <t>wit, bokbreuk ARC2116 816 x 1832, 31-1 binnen inbouwen, ARC1022 met roedes  op nalever</t>
  </si>
  <si>
    <t>05-0    2</t>
  </si>
  <si>
    <t>7016 nerf, ARC1023 450x 679 nog 1 leveren</t>
  </si>
  <si>
    <t>Duinbeek 309-320-337-340-332 merk MAA3913 - 2018662</t>
  </si>
  <si>
    <t>Andre 20 febr 08.00 uur tandarts</t>
  </si>
  <si>
    <t xml:space="preserve">Testkozijn drki Siegenia </t>
  </si>
  <si>
    <t>Beurs Afbouw Bennie, Cristaan (Dion zaterdag) en Melvin vrijdag en zaterdag</t>
  </si>
  <si>
    <t>122659+01</t>
  </si>
  <si>
    <t>122664+01</t>
  </si>
  <si>
    <t>Bryan 7 febr ziekenhuis 12.30 uur weg</t>
  </si>
  <si>
    <t>v Gils</t>
  </si>
  <si>
    <t>Sliedrecht 9</t>
  </si>
  <si>
    <t>Glas v 739818 ARC 9044 rechthoek ruit onder 896 x 1887</t>
  </si>
  <si>
    <t xml:space="preserve">Breukglas 2018460  Zeebad Vloed  2 st 774x 2074 en 1 st 394 x 809 mm </t>
  </si>
  <si>
    <t>698018 herlevering BOS raam (2018291)</t>
  </si>
  <si>
    <t>Glasbreuk 990x2027 mm 33.1-15-33.1 mm HR++</t>
  </si>
  <si>
    <t>760419 Velthorst 13 SP (schuif kozijn uit voorraad nemen)</t>
  </si>
  <si>
    <t>792719 Velthorst 12</t>
  </si>
  <si>
    <t>673019 ruit+roosters ARC5004 meerwerk</t>
  </si>
  <si>
    <t>Super Sibculo 20180290 herlevering</t>
  </si>
  <si>
    <t>7016 nerf, ARC 1023 450 x 744 roedes op nalever</t>
  </si>
  <si>
    <t>Duinrell 3 Spiegel -Volgdeur reeds geproduceerd (verkeerd herstel)</t>
  </si>
  <si>
    <t>Dion 3-4 gehele dag tandarts</t>
  </si>
  <si>
    <t>Bryan vrij 11 febr</t>
  </si>
  <si>
    <t>Cristiaan service 12 en 13 febr</t>
  </si>
  <si>
    <t>MSF-001</t>
  </si>
  <si>
    <t>Sliedrecht  93</t>
  </si>
  <si>
    <t>MSE-056</t>
  </si>
  <si>
    <t>MSF-004</t>
  </si>
  <si>
    <t>20190114L</t>
  </si>
  <si>
    <t>MSF-004 luiken</t>
  </si>
  <si>
    <t>MSF-003</t>
  </si>
  <si>
    <t>20190116L</t>
  </si>
  <si>
    <t>MSF-003 Luiken</t>
  </si>
  <si>
    <t>Romy snuffelstage 12 febr</t>
  </si>
  <si>
    <t>Bas Rutgers</t>
  </si>
  <si>
    <t>Breukglas Louer</t>
  </si>
  <si>
    <t>7 di</t>
  </si>
  <si>
    <t>7 do</t>
  </si>
  <si>
    <t>8 di</t>
  </si>
  <si>
    <t>8 woe</t>
  </si>
  <si>
    <t>8 do</t>
  </si>
  <si>
    <t>8 vrij</t>
  </si>
  <si>
    <t>9 do</t>
  </si>
  <si>
    <t xml:space="preserve">Jochem tandarts 12-2 </t>
  </si>
  <si>
    <t>vanaf 12-2 Afmontage overwerk - Jurgen niet - Bas dinsdag en vrijdag niet</t>
  </si>
  <si>
    <t>Bas begint 18 febr om 08.00 uur</t>
  </si>
  <si>
    <t>Scheepsbel (eindkapjes lekdorpel-stolp-contramal en hoeken stiften nog op lokatie)</t>
  </si>
  <si>
    <t>9 vrij</t>
  </si>
  <si>
    <t>10 vrij</t>
  </si>
  <si>
    <t xml:space="preserve">7016 nerf, ARC 6040 1145 x 1793 breuk, doorschuiven </t>
  </si>
  <si>
    <t>Extra sleutels 2x Goitzsche Weblead H84191 - H84425</t>
  </si>
  <si>
    <t xml:space="preserve">Maris (schuin kozijn 26-2 gereed) </t>
  </si>
  <si>
    <t>Comm 150</t>
  </si>
  <si>
    <t>Joanie</t>
  </si>
  <si>
    <t>122678+01</t>
  </si>
  <si>
    <t>122681+01</t>
  </si>
  <si>
    <t>122682+122683 schuin</t>
  </si>
  <si>
    <t>wit - KS Biegetechniek week 10 - 5 maart gereed - 12 maart montage kozijn door Arcabo</t>
  </si>
  <si>
    <t>wit - KS Biegetechniek week 10 - 5 maart gereed  - 12 maart montage kozijn door Arcabo</t>
  </si>
  <si>
    <t>13 woe</t>
  </si>
  <si>
    <t>Van B</t>
  </si>
  <si>
    <t>Hardinxveld-Giesendam</t>
  </si>
  <si>
    <t>ver wacht</t>
  </si>
  <si>
    <r>
      <rPr>
        <b/>
        <sz val="9"/>
        <rFont val="Arial"/>
        <family val="2"/>
      </rPr>
      <t>Gladde folie 7016</t>
    </r>
    <r>
      <rPr>
        <sz val="9"/>
        <rFont val="Arial"/>
        <family val="2"/>
        <charset val="1"/>
      </rPr>
      <t xml:space="preserve"> en rondboog KS nerf paneel geleverd</t>
    </r>
  </si>
  <si>
    <r>
      <t>120374+</t>
    </r>
    <r>
      <rPr>
        <sz val="9"/>
        <color indexed="8"/>
        <rFont val="Arial"/>
        <family val="2"/>
      </rPr>
      <t>120378</t>
    </r>
  </si>
  <si>
    <r>
      <t>Kompas 549215 tm 549315</t>
    </r>
    <r>
      <rPr>
        <b/>
        <sz val="9"/>
        <rFont val="Arial"/>
        <family val="2"/>
      </rPr>
      <t xml:space="preserve"> excl AWL</t>
    </r>
  </si>
  <si>
    <r>
      <t xml:space="preserve">Kompas </t>
    </r>
    <r>
      <rPr>
        <b/>
        <sz val="9"/>
        <color indexed="8"/>
        <rFont val="Arial"/>
        <family val="2"/>
      </rPr>
      <t>excl AWL</t>
    </r>
  </si>
  <si>
    <r>
      <t xml:space="preserve">Epervastgoed Kort Hveen </t>
    </r>
    <r>
      <rPr>
        <b/>
        <sz val="9"/>
        <color indexed="8"/>
        <rFont val="Arial"/>
        <family val="2"/>
      </rPr>
      <t>excl AWL</t>
    </r>
  </si>
  <si>
    <r>
      <t>12051802</t>
    </r>
    <r>
      <rPr>
        <sz val="9"/>
        <rFont val="Arial"/>
        <family val="2"/>
      </rPr>
      <t>+120531</t>
    </r>
  </si>
  <si>
    <r>
      <rPr>
        <b/>
        <sz val="9"/>
        <rFont val="Arial"/>
        <family val="2"/>
      </rPr>
      <t>glas 22-4</t>
    </r>
    <r>
      <rPr>
        <sz val="9"/>
        <rFont val="Arial"/>
        <family val="2"/>
        <charset val="1"/>
      </rPr>
      <t xml:space="preserve"> antracit nerf en schuine kozijn KS</t>
    </r>
  </si>
  <si>
    <r>
      <rPr>
        <sz val="9"/>
        <rFont val="Arial"/>
        <family val="2"/>
      </rPr>
      <t>7016 glad</t>
    </r>
    <r>
      <rPr>
        <b/>
        <sz val="9"/>
        <rFont val="Arial"/>
        <family val="2"/>
      </rPr>
      <t xml:space="preserve"> Glas 24 mei!</t>
    </r>
  </si>
  <si>
    <r>
      <t xml:space="preserve">6009 nerf!  </t>
    </r>
    <r>
      <rPr>
        <sz val="9"/>
        <rFont val="Arial"/>
        <family val="2"/>
      </rPr>
      <t>profielen wk 20 geleverd</t>
    </r>
  </si>
  <si>
    <r>
      <t xml:space="preserve">7016 nerf -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</si>
  <si>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>Glas 24 mei!</t>
    </r>
  </si>
  <si>
    <r>
      <t xml:space="preserve">7016 glad  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</si>
  <si>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 xml:space="preserve"> kS Biegetechnik</t>
    </r>
  </si>
  <si>
    <r>
      <t xml:space="preserve">7016 glad </t>
    </r>
    <r>
      <rPr>
        <b/>
        <sz val="9"/>
        <rFont val="Arial"/>
        <family val="2"/>
      </rPr>
      <t xml:space="preserve"> kS Biegetechnik MP20A monteren Kuro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</si>
  <si>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</si>
  <si>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>544216 tm 545116 COA (</t>
    </r>
    <r>
      <rPr>
        <b/>
        <sz val="9"/>
        <color indexed="8"/>
        <rFont val="Arial"/>
        <family val="2"/>
      </rPr>
      <t>opdek kozijnen MP0</t>
    </r>
    <r>
      <rPr>
        <sz val="9"/>
        <color indexed="8"/>
        <rFont val="Arial"/>
        <family val="2"/>
        <charset val="1"/>
      </rPr>
      <t>)</t>
    </r>
  </si>
  <si>
    <r>
      <rPr>
        <b/>
        <sz val="9"/>
        <rFont val="Arial"/>
        <family val="2"/>
      </rPr>
      <t>glas 17/6</t>
    </r>
    <r>
      <rPr>
        <sz val="9"/>
        <rFont val="Arial"/>
        <family val="2"/>
        <charset val="1"/>
      </rPr>
      <t xml:space="preserve"> Let op: 2x extra glas meelveren</t>
    </r>
  </si>
  <si>
    <r>
      <t xml:space="preserve">Extra deur van Nieuwkerk </t>
    </r>
    <r>
      <rPr>
        <sz val="9"/>
        <color rgb="FFFF0000"/>
        <rFont val="Arial"/>
        <family val="2"/>
      </rPr>
      <t>(BLIJFT HIER)</t>
    </r>
  </si>
  <si>
    <r>
      <t xml:space="preserve">7016 glad </t>
    </r>
    <r>
      <rPr>
        <b/>
        <sz val="9"/>
        <color rgb="FF00B050"/>
        <rFont val="Arial"/>
        <family val="2"/>
      </rPr>
      <t>KS BS Biegetechnik</t>
    </r>
  </si>
  <si>
    <r>
      <t xml:space="preserve">7016 glad </t>
    </r>
    <r>
      <rPr>
        <b/>
        <sz val="9"/>
        <rFont val="Arial"/>
        <family val="2"/>
      </rPr>
      <t>ks Biegetechniek 6/7</t>
    </r>
  </si>
  <si>
    <r>
      <t xml:space="preserve">Creme glad - </t>
    </r>
    <r>
      <rPr>
        <b/>
        <sz val="9"/>
        <rFont val="Arial"/>
        <family val="2"/>
      </rPr>
      <t>verzoek Klok vrijdag 22/7 leveren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</si>
  <si>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</si>
  <si>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 xml:space="preserve">Groen 6009 nerf en </t>
    </r>
    <r>
      <rPr>
        <b/>
        <sz val="9"/>
        <rFont val="Arial"/>
        <family val="2"/>
      </rPr>
      <t>KS Biegetechnik</t>
    </r>
  </si>
  <si>
    <r>
      <t xml:space="preserve">creme - creme nerf - </t>
    </r>
    <r>
      <rPr>
        <b/>
        <sz val="9"/>
        <rFont val="Arial"/>
        <family val="2"/>
      </rPr>
      <t>profiel besteld</t>
    </r>
  </si>
  <si>
    <r>
      <t xml:space="preserve">glas 4-10-2016 - </t>
    </r>
    <r>
      <rPr>
        <b/>
        <sz val="9"/>
        <rFont val="Arial"/>
        <family val="2"/>
      </rPr>
      <t>7016 Nerf</t>
    </r>
  </si>
  <si>
    <r>
      <t xml:space="preserve">mahonie - excl glas - </t>
    </r>
    <r>
      <rPr>
        <b/>
        <sz val="9"/>
        <rFont val="Arial"/>
        <family val="2"/>
      </rPr>
      <t>INCL Mahonie paneel</t>
    </r>
  </si>
  <si>
    <r>
      <t xml:space="preserve">7016 glad - PSK - </t>
    </r>
    <r>
      <rPr>
        <b/>
        <sz val="9"/>
        <rFont val="Arial"/>
        <family val="2"/>
      </rPr>
      <t>KS biegetechnik 11/11 gereed</t>
    </r>
  </si>
  <si>
    <r>
      <t xml:space="preserve">MP40 - </t>
    </r>
    <r>
      <rPr>
        <b/>
        <sz val="9"/>
        <color rgb="FFFF0000"/>
        <rFont val="Arial"/>
        <family val="2"/>
      </rPr>
      <t>DTS en PVC afwerking</t>
    </r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</si>
  <si>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</si>
  <si>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</si>
  <si>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</si>
  <si>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</si>
  <si>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r>
      <t xml:space="preserve">122363 </t>
    </r>
    <r>
      <rPr>
        <b/>
        <sz val="9"/>
        <color rgb="FFFF0000"/>
        <rFont val="Arial"/>
        <family val="2"/>
      </rPr>
      <t xml:space="preserve"> DTS BOS</t>
    </r>
  </si>
  <si>
    <r>
      <t xml:space="preserve">761018 Velthorst 12 - </t>
    </r>
    <r>
      <rPr>
        <sz val="9"/>
        <color rgb="FFFF0000"/>
        <rFont val="Arial"/>
        <family val="2"/>
      </rPr>
      <t>vanaf hier DTS opvulstrook DTS</t>
    </r>
  </si>
  <si>
    <r>
      <t xml:space="preserve">771319 - </t>
    </r>
    <r>
      <rPr>
        <b/>
        <sz val="9"/>
        <rFont val="Arial"/>
        <family val="2"/>
      </rPr>
      <t>ARC5545R naleveren</t>
    </r>
  </si>
  <si>
    <t>Roy ziekenhuis 18 febr hele dag</t>
  </si>
  <si>
    <t>2x glas  schuur 702319 herlevering ( nu zonder roeden)</t>
  </si>
  <si>
    <t>20190109V</t>
  </si>
  <si>
    <t>Duinlodge 793719</t>
  </si>
  <si>
    <t>Duinlodge 793819</t>
  </si>
  <si>
    <t>Duinlodge 793919</t>
  </si>
  <si>
    <t>Duinlodge 794019</t>
  </si>
  <si>
    <t>Duinlodge 794119</t>
  </si>
  <si>
    <t>Duinlodge 794219</t>
  </si>
  <si>
    <t>Duinlodge 794319</t>
  </si>
  <si>
    <t>Duinlodge 794419</t>
  </si>
  <si>
    <t>Duinlodge 794519</t>
  </si>
  <si>
    <t>Duinlodge 794619</t>
  </si>
  <si>
    <t>Duinzicht herlevering</t>
  </si>
  <si>
    <t>7016 nerf ARC3922 671 x 679 op nalever</t>
  </si>
  <si>
    <t>21-2 binnen</t>
  </si>
  <si>
    <t>Floathouse 659019</t>
  </si>
  <si>
    <t>Floathouse 659119</t>
  </si>
  <si>
    <t>Floathouse 659219</t>
  </si>
  <si>
    <t>Floathouse 659319</t>
  </si>
  <si>
    <t>Floathouse 659419</t>
  </si>
  <si>
    <t>Floathouse 659519</t>
  </si>
  <si>
    <t>Floathouse 659619</t>
  </si>
  <si>
    <t>Floathouse 659719</t>
  </si>
  <si>
    <t>Floathouse 659819</t>
  </si>
  <si>
    <t>Floathouse 659919</t>
  </si>
  <si>
    <t>Floathouse 660019</t>
  </si>
  <si>
    <t>Floathouse 660119</t>
  </si>
  <si>
    <t>Floathouse 790219</t>
  </si>
  <si>
    <t>Floathouse 790319</t>
  </si>
  <si>
    <t>Floathouse 790419</t>
  </si>
  <si>
    <t>Floathouse 790519</t>
  </si>
  <si>
    <t>Floathouse 790619</t>
  </si>
  <si>
    <t>Floathouse 790719</t>
  </si>
  <si>
    <t>Floathouse 790819</t>
  </si>
  <si>
    <t>Floathouse 790919</t>
  </si>
  <si>
    <t>Floathouse 791019</t>
  </si>
  <si>
    <t>Floathouse 791119</t>
  </si>
  <si>
    <t>Floathouse 791219</t>
  </si>
  <si>
    <t>Floathouse 791319</t>
  </si>
  <si>
    <t>Floathouse 791419</t>
  </si>
  <si>
    <t>Floathouse 791519</t>
  </si>
  <si>
    <t xml:space="preserve">7030 nerf , herlevering glas en rossters 2018662 duinbeek </t>
  </si>
  <si>
    <t>Floathouse 658919 lw bouwvak</t>
  </si>
  <si>
    <t>Kijkduin 4 pers - 1</t>
  </si>
  <si>
    <t>Kijkduin 4 pers Welness- 1</t>
  </si>
  <si>
    <t>Kijkduin 4 pers - 2</t>
  </si>
  <si>
    <t>Kijkduin 4 pers - 3</t>
  </si>
  <si>
    <t>Kijkduin 4 pers - 4</t>
  </si>
  <si>
    <t>Kijkduin 4 pers - 5</t>
  </si>
  <si>
    <t>Kijkduin 4 pers - 6</t>
  </si>
  <si>
    <t>Kijkduin 4 pers - 7</t>
  </si>
  <si>
    <t>Kijkduin 4 pers - 8</t>
  </si>
  <si>
    <t>Kijkduin 4 pers - 9</t>
  </si>
  <si>
    <t>Kijkduin 4 pers - 10</t>
  </si>
  <si>
    <t>Kijkduin 4 pers - 11</t>
  </si>
  <si>
    <t>Kijkduin 4 pers - 12</t>
  </si>
  <si>
    <t>Kijkduin 4 pers - 13</t>
  </si>
  <si>
    <t>Kijkduin 4 pers - 14</t>
  </si>
  <si>
    <t>Kijkduin 4 pers - 15</t>
  </si>
  <si>
    <t>Kijkduin 4 pers - 16</t>
  </si>
  <si>
    <t>Kijkduin 4 pers - 17</t>
  </si>
  <si>
    <t>Kijkduin 4 pers - 18</t>
  </si>
  <si>
    <t>Kijkduin 4 pers - 19</t>
  </si>
  <si>
    <t>Kijkduin 4 pers - 20</t>
  </si>
  <si>
    <t>Kijkduin 4 pers - 21</t>
  </si>
  <si>
    <t>Kijkduin 4 pers Welness- 3</t>
  </si>
  <si>
    <t>Kijkduin 4 pers Welness- 2</t>
  </si>
  <si>
    <t>Vechtdal College 20181382</t>
  </si>
  <si>
    <t>10 do</t>
  </si>
  <si>
    <t>11 do</t>
  </si>
  <si>
    <t>11 vrij</t>
  </si>
  <si>
    <t>12 do</t>
  </si>
  <si>
    <t>12 vij</t>
  </si>
  <si>
    <t>13 do</t>
  </si>
  <si>
    <t>14 do</t>
  </si>
  <si>
    <t>15 do</t>
  </si>
  <si>
    <t>16 do</t>
  </si>
  <si>
    <t>12 vrij</t>
  </si>
  <si>
    <t>Woning Nieuwleusen</t>
  </si>
  <si>
    <t>Woning Nieuwleusen Luiken</t>
  </si>
  <si>
    <t>20190188V</t>
  </si>
  <si>
    <t>20190189L</t>
  </si>
  <si>
    <t>De Brem Zindering 7-8-9 stolp</t>
  </si>
  <si>
    <t>753218 Florida nieuwe bos ramen 5 st</t>
  </si>
  <si>
    <t>13 vrij</t>
  </si>
  <si>
    <t>Nieuwleusen bouw</t>
  </si>
  <si>
    <t>Joost Hoijtink afwezig 18 maart</t>
  </si>
  <si>
    <t>levering Hengelhoef- G.van Bree 5x frictieschaar ARC1021,5x fr.schaar -ARC1023</t>
  </si>
  <si>
    <t>voorraad slot type 102 (service slot was al weer gerepareerd 712518)</t>
  </si>
  <si>
    <t>7016 nerf - koppelkozijn met 2 zijlichten</t>
  </si>
  <si>
    <t>wit , ARC6005 734 x 1693 op nalever</t>
  </si>
  <si>
    <t>Groothuis</t>
  </si>
  <si>
    <t>Belecta Borso</t>
  </si>
  <si>
    <t>Dion BHV 21 febr hele dag</t>
  </si>
  <si>
    <t>Cristiaan 24 april 15.30 tandarts</t>
  </si>
  <si>
    <t>Sheffield Oak</t>
  </si>
  <si>
    <t>wit  KS Biegetechniek 14-3 gereed (week 11), half ronde ruit komt 7-3 binnen</t>
  </si>
  <si>
    <t>Kamperland 2 setjes</t>
  </si>
  <si>
    <t>7016 nerf, DUO3001 898 x 698 moet nog 1x binnen komen van Schlatt 25-2</t>
  </si>
  <si>
    <t>20190203V</t>
  </si>
  <si>
    <t>20190204V</t>
  </si>
  <si>
    <t>20190205V</t>
  </si>
  <si>
    <t>20190206V</t>
  </si>
  <si>
    <t>14 vrij</t>
  </si>
  <si>
    <t>Duinrell 5 Beeld -  Loopdeur reeds geproduceerd (verkeerd herstel)</t>
  </si>
  <si>
    <t>122705+01</t>
  </si>
  <si>
    <t>18 do</t>
  </si>
  <si>
    <t>7030 nerf en wit</t>
  </si>
  <si>
    <t>Tacozijl</t>
  </si>
  <si>
    <t>wit - KS Biegetechniek 26-2 gereed voor afhalen - lw 9 naar Arcabo</t>
  </si>
  <si>
    <t>wit,ARC2009 596 x 2132, ARC2062 773 x 2132 op nalever</t>
  </si>
  <si>
    <t>7016 nerf,glas zou 20-2 binnen komen nu 27-2</t>
  </si>
  <si>
    <t>Demo 2</t>
  </si>
  <si>
    <t>Voorraad Hal 1: AWL140 4x6 - AWL100 3x6 - AWL120 3x6 wb 364</t>
  </si>
  <si>
    <t>glas MAA6912, 1153 x 1951 Nieuwvliet Duinzicht 3</t>
  </si>
  <si>
    <t>773419 (4 april schuin uiterlijk leveren)</t>
  </si>
  <si>
    <t>Werkbon 366 2x 6m1 AWL100 Hveen</t>
  </si>
  <si>
    <t>Finke onderhoud 19 en 20 maart</t>
  </si>
  <si>
    <t>Dion 25 maart afwezig ( Koos Kozijn)</t>
  </si>
  <si>
    <t>Raamvleugel MSE-002  Biggekerke</t>
  </si>
  <si>
    <t>2016144-Kavel 127 voordeur kozijn OpSlot.nl</t>
  </si>
  <si>
    <t>706318 Wistorf- deur en T-stijl</t>
  </si>
  <si>
    <t>af fabriek service</t>
  </si>
  <si>
    <t>743719, ARC6033 DGXN + CB geleverd en geplaatst door Kuro S19060 service</t>
  </si>
  <si>
    <t>521291 sluitstang schuifdeur door CB bij Arcabo achtergelaten</t>
  </si>
  <si>
    <t>7016 nerf  - alleen vleugel - glas overzetten - door CB monteren service</t>
  </si>
  <si>
    <t>7016 nerf luiken met zandloper</t>
  </si>
  <si>
    <t>7039 glad - kozijn herlevering - deur zet Maat zelf over</t>
  </si>
  <si>
    <t>werkbon 369 loopwagens 80 kg 20 stuks</t>
  </si>
  <si>
    <t>wit 2 ruiten 734 x 2043 ARC6405 komt 5-3 binnen op nalever</t>
  </si>
  <si>
    <t>Benie overige werkzaamheden</t>
  </si>
  <si>
    <t>663917tropical glas 770 x 2391</t>
  </si>
  <si>
    <t>transportkosten AB75107 fenster war nicht fertig</t>
  </si>
  <si>
    <t>Cristiaan service 26 febr</t>
  </si>
  <si>
    <t>122727+01+728 schuin</t>
  </si>
  <si>
    <t>122726+01+728 schuin</t>
  </si>
  <si>
    <t>122726+01</t>
  </si>
  <si>
    <t>782319 Velthorst 13</t>
  </si>
  <si>
    <t>782419 Velthorst 13</t>
  </si>
  <si>
    <t>782519 Velthorst 13</t>
  </si>
  <si>
    <t>782619 Velthorst 13</t>
  </si>
  <si>
    <t>782719 Velthorst 13</t>
  </si>
  <si>
    <t>782819 Velthorst 13</t>
  </si>
  <si>
    <t>782919 Velthorst 13</t>
  </si>
  <si>
    <t>783019 Velthorst 13 sp</t>
  </si>
  <si>
    <t>783119 Velthorst 13 sp</t>
  </si>
  <si>
    <t>783219 Velthorst 13 sp</t>
  </si>
  <si>
    <t>784319 Velthorst 12</t>
  </si>
  <si>
    <t>784419 Velthorst 12</t>
  </si>
  <si>
    <t>784519 Velthorst 12</t>
  </si>
  <si>
    <t>784619 Velthorst 12</t>
  </si>
  <si>
    <t>784719 Velthorst 12</t>
  </si>
  <si>
    <t>784819 Velthorst 12</t>
  </si>
  <si>
    <t>784919 Velthorst 12</t>
  </si>
  <si>
    <t>7-3 binnen</t>
  </si>
  <si>
    <t>785019 Velthorst 12 sp</t>
  </si>
  <si>
    <t>785119 Velthorst 12 sp</t>
  </si>
  <si>
    <t>785219 Velthorst 12 sp</t>
  </si>
  <si>
    <t>565017 selbach , Wackerballig 2sleutels G32846</t>
  </si>
  <si>
    <t>wit, ARC1021 FVR moet met rooster 372 x 294 is binnen</t>
  </si>
  <si>
    <t>wit Arc1021 372 x 294 is binnen</t>
  </si>
  <si>
    <t>Floathouse 658719 proefmodel HS</t>
  </si>
  <si>
    <t>Floathouse 658719</t>
  </si>
  <si>
    <t>Arjen 4-5-6 maart afwezig</t>
  </si>
  <si>
    <t>Cursus Melvin-Andre-Kees</t>
  </si>
  <si>
    <t>122733+rond122736</t>
  </si>
  <si>
    <t>Peter afwezig 4 maart (jarig)</t>
  </si>
  <si>
    <t>Kees-Andre-Melvin 7 maart cursus Sensor Matthieu</t>
  </si>
  <si>
    <t>7001 nerf</t>
  </si>
  <si>
    <t>Cristiaan vrijdag 1 maart 11.15 uur weg</t>
  </si>
  <si>
    <t>7016 nerf - PS200, zijlichten op nalever</t>
  </si>
  <si>
    <t>7016 nerf - KS 26-2 ophalen - 82 mm stolpdeur, zijlichten op nalever</t>
  </si>
  <si>
    <t>20190248V</t>
  </si>
  <si>
    <t>774519 Deurvleugel ARC5075R kavel 56</t>
  </si>
  <si>
    <t>766019 schuur</t>
  </si>
  <si>
    <t>20190187V</t>
  </si>
  <si>
    <t>7016 nerf - geen glas alleen panelen - incl dranger monteren</t>
  </si>
  <si>
    <t>Bryan 8-3 afwezig crematie oma</t>
  </si>
  <si>
    <t>765919, glas 677 x 679 roedes. Bij Arcabo kapot gewaaid</t>
  </si>
  <si>
    <t>762219, glas 1219 x 1882.Bij Arcabo kapot gewaaid</t>
  </si>
  <si>
    <t>607116 Hageman Loodsmansduin. 2 sleutels</t>
  </si>
  <si>
    <t>Laube beslag werkbon 367</t>
  </si>
  <si>
    <t>20190224-1</t>
  </si>
  <si>
    <t>werkbon 371, ARC1122, raamkruk smal en sluitstang uitzetraam</t>
  </si>
  <si>
    <t xml:space="preserve">werkbon 372, deurpaneel 630 x 720 wit/wit voorraad schuurtje </t>
  </si>
  <si>
    <t>682217 ARC1023 losse vleugel</t>
  </si>
  <si>
    <t>7016 nerf bi en bu - KS Biegetechniek 26-2 ophalen week 9 / 4-3 Verkeerde afdekkapjes ontvangen</t>
  </si>
  <si>
    <t>Gijs afwezig 4 maart</t>
  </si>
  <si>
    <t>7016 nerf - BIj stolpdeur kozijn MP0 voor lassen aanbrengen - KS 26-2 ophalen - 82 mm stolpdeur , zijlichten op nalever</t>
  </si>
  <si>
    <t>Dion ziek vanaf 27 febr</t>
  </si>
  <si>
    <t>Sandra afwezig 15 maart</t>
  </si>
  <si>
    <t>APK Heftruck 11 maart</t>
  </si>
  <si>
    <t>Cristiaan service 4</t>
  </si>
  <si>
    <t>122754+01</t>
  </si>
  <si>
    <t>122754+01+755 hs</t>
  </si>
  <si>
    <t>Gijs rijexamen 24-4</t>
  </si>
  <si>
    <t>SKG voortest drki raam PCD82-XT</t>
  </si>
  <si>
    <t>Siegen</t>
  </si>
  <si>
    <t xml:space="preserve">verdiept wit - glas uit voorraad gebruiken </t>
  </si>
  <si>
    <t>Bryan 4-3 en 5-3 en 6-3 en 7-3 afwezig (overlijden oma)</t>
  </si>
  <si>
    <t>Kranen keuren 27-3</t>
  </si>
  <si>
    <t>7016 nerf, DIM3003L 520x 798 wordt nageleverd</t>
  </si>
  <si>
    <t>11 maart en 12 maart voortest drki bij Siegenia - Melvin en Dion</t>
  </si>
  <si>
    <t>Jochem ma 11 maart</t>
  </si>
  <si>
    <t>2 sets Junior variant 2</t>
  </si>
  <si>
    <t>André Kip afwezig 14 maart 07.00-10.30</t>
  </si>
  <si>
    <t>reservering v oenen</t>
  </si>
  <si>
    <t>615017 Sluistang met kruk voor 1122 BOS werkbon 371</t>
  </si>
  <si>
    <t>SL1 looprail  8 st 2000 mm, werkbon 356</t>
  </si>
  <si>
    <t>dopjes 10 mm v Hal 1 - Johan Bos werkbon 358</t>
  </si>
  <si>
    <t>€43,73 inkoop glas en rooster</t>
  </si>
  <si>
    <t>wit - Letop INCL AWL leveren</t>
  </si>
  <si>
    <t xml:space="preserve">13 vrij </t>
  </si>
  <si>
    <t xml:space="preserve">7016 nerf - KS 26-2 ophalen - 82 mm stolpdeur, zjlichten op nalever </t>
  </si>
  <si>
    <t>7016 nerf - KS 26-2 ophalen - 82 mm stolpdeurn, zijlichten op nalever</t>
  </si>
  <si>
    <t>7016 nerf - alleen deur en 2x stijl - is voor service Kurokozijn</t>
  </si>
  <si>
    <t>122767+01</t>
  </si>
  <si>
    <t>122773+01</t>
  </si>
  <si>
    <t>122774+775 schuin</t>
  </si>
  <si>
    <t>788219 - PCD82 Chalet</t>
  </si>
  <si>
    <t>15 vrij</t>
  </si>
  <si>
    <t>7016 nerf - stolpdeur beslag nieuw monteren</t>
  </si>
  <si>
    <t>v Gils LET OP KRASGEVOELIG! KEES VRAGEN</t>
  </si>
  <si>
    <t>WB 374 5 rolluik krukken DVU0013 - tbv schuifdeur</t>
  </si>
  <si>
    <t>65 st DTS profiel à 2000 mm vulprofiel BOS ramen incl transport</t>
  </si>
  <si>
    <t>7016 nerf - crepi gelaagd 2-4 binnen</t>
  </si>
  <si>
    <t>16 vrij</t>
  </si>
  <si>
    <t>creme+6009 nerf</t>
  </si>
  <si>
    <t>7016 nerf - KS  - schuin kozijn 11 april uiterlijk leveren , 4-4 KS gereed</t>
  </si>
  <si>
    <t>Bryan afwezig 11-12-13-14-15 maart</t>
  </si>
  <si>
    <t>122749+01+751 schuin</t>
  </si>
  <si>
    <t>122750+01+751 schuin</t>
  </si>
  <si>
    <t>746818,Glas 684x 1704 roedes Fam. Kolke</t>
  </si>
  <si>
    <t>nieuwe vleugel ARC1022 761718</t>
  </si>
  <si>
    <t>698018 herlevering v Asselt</t>
  </si>
  <si>
    <t>Cristiaan 12 en 14 maart service</t>
  </si>
  <si>
    <t>10x krukstel AR0010 STD blank</t>
  </si>
  <si>
    <t>wit, ARC1123 450 x 544 roedes komt 21-3 biinen, kan ingebouwd worden</t>
  </si>
  <si>
    <t>20190281V</t>
  </si>
  <si>
    <t>Glasruiten 2/903x737 2/628x193  HR++ 4-12-5 mm</t>
  </si>
  <si>
    <t>André Kip afwezig 18 maart vanaf 12.30 uur</t>
  </si>
  <si>
    <t>Bryan Torres afwezig 19 maart</t>
  </si>
  <si>
    <t>Dion afwezig 22 maart ( Koos Kozijn)</t>
  </si>
  <si>
    <t>Jan starten</t>
  </si>
  <si>
    <t>Bryan Torres afwezig 18-20-21-22 maart 12.00-16.00 uur</t>
  </si>
  <si>
    <t>Raimond laden en lossen</t>
  </si>
  <si>
    <t>MSE-056 herlevering schuifdeur</t>
  </si>
  <si>
    <t>Nieuwvliet Duinhbeek 340 Spiegel</t>
  </si>
  <si>
    <t>Cristiaan zeiekenhuis vanaf 12.00 uur</t>
  </si>
  <si>
    <t>MSE-056 herlevering schuifdeur (spoed)</t>
  </si>
  <si>
    <t>122790 spoed</t>
  </si>
  <si>
    <t>Jurgen vrij 22 maart</t>
  </si>
  <si>
    <t>creme - geen glas en roosters leveren</t>
  </si>
  <si>
    <t>Cursus 19 maart Melvin Andre Joost Dion Sandra Gerard Roy</t>
  </si>
  <si>
    <t xml:space="preserve">Fleuren </t>
  </si>
  <si>
    <t>Vulprofielen DTS BOS raam - 206790-1</t>
  </si>
  <si>
    <t>782319 Velthorst 13 (ivm leverdag roosters laatste prod in de week)</t>
  </si>
  <si>
    <t>122799+01</t>
  </si>
  <si>
    <t>122800+801 schuin</t>
  </si>
  <si>
    <t>Bryan afwezig 22 maart</t>
  </si>
  <si>
    <t>16 don</t>
  </si>
  <si>
    <t>AWL100 MP30+MP0 tbv 10 st Duinlodge Hveen</t>
  </si>
  <si>
    <t>SA2 6009 -  438214 De Graaf wb 378</t>
  </si>
  <si>
    <t>674219 glas  929 x 2107 zijlicht</t>
  </si>
  <si>
    <t>2 horen 695918 Fam. De Peppel</t>
  </si>
  <si>
    <t>AWL100 - 12 st  AWL140-12 st Voorraad Hal 2 - WB379</t>
  </si>
  <si>
    <t>7016 nerf, ARC6040 1145 x 1793 komt 22-3 binnen inbouwen</t>
  </si>
  <si>
    <t>5+3 Bergingsdeur Duinzicht/Duinbeek voorzioen van boring kaart krukstel bij Maat</t>
  </si>
  <si>
    <t>Watertuin service 19 sept+3 okt 2018</t>
  </si>
  <si>
    <t>Raamvluegel MSE-002  Biggekerke incl montage</t>
  </si>
  <si>
    <t>Service S18069</t>
  </si>
  <si>
    <t>Beslag</t>
  </si>
  <si>
    <t>7016 nerf - HS pui Schmidt (inkoop)  - 82 mm 2 grote kozijnen - ARC5f09 609 x 1808 op nalever</t>
  </si>
  <si>
    <t>Bergingsdeur Nieuwvliet Duinhage sp 334</t>
  </si>
  <si>
    <t>17 do</t>
  </si>
  <si>
    <t>Mariet Silvolde</t>
  </si>
  <si>
    <t>Hans Messinkbouw</t>
  </si>
  <si>
    <t>Af afbriek</t>
  </si>
  <si>
    <t>Hendels julianahoeve verlenging</t>
  </si>
  <si>
    <t>780519 spoed (schade)</t>
  </si>
  <si>
    <t>13 ma</t>
  </si>
  <si>
    <t>7016 nerf - (DTS - 3 stolpdeuren - 2 enkele deuren ) koppelen - opdek afzagen - glas rechtstreeks- roosters los mee (wc raampje moet nog, wacht op beslag)</t>
  </si>
  <si>
    <t>122812 spoed</t>
  </si>
  <si>
    <t>binnen en buiten 7039 glad</t>
  </si>
  <si>
    <t>Bryan afwezig 15 maart</t>
  </si>
  <si>
    <t>787519 glas ARC3006 554 x 1639</t>
  </si>
  <si>
    <t>Bryan halve dagen werken</t>
  </si>
  <si>
    <t>breukruit MSF-001  557 x 1078 satinato</t>
  </si>
  <si>
    <t>Vrijdagmiddag 12.30 Meetech server uit (machines uitzetten)</t>
  </si>
  <si>
    <t>Gijs ziek vanaf 18 maart</t>
  </si>
  <si>
    <t xml:space="preserve">Reservering 10 schuifpuien </t>
  </si>
  <si>
    <t>wit - KS is 28-3 gereed eerst bellen voor ophalen - ARC9041 glas 670 x 1642 op nalever</t>
  </si>
  <si>
    <t>7030 nerf - PS200</t>
  </si>
  <si>
    <t>20190311V</t>
  </si>
  <si>
    <t>breukglas 3 ruiten (bestelling 21-3-2019)</t>
  </si>
  <si>
    <t>20190312V</t>
  </si>
  <si>
    <t>v Hameren Almere</t>
  </si>
  <si>
    <t>Kuvo</t>
  </si>
  <si>
    <t>7016 nerf - Chinchilla glas STU5009 276 x 2153 komt 18-3 binnen (herstel deur)</t>
  </si>
  <si>
    <t>Jochem ziek vanaf 27 maart</t>
  </si>
  <si>
    <t>7016 nerf - panelen donderdag 28-3 door Polytec geleverd</t>
  </si>
  <si>
    <t>Cristiaan service 26-3 en 27-3 en 28-3</t>
  </si>
  <si>
    <t>Almere</t>
  </si>
  <si>
    <t>20190313V</t>
  </si>
  <si>
    <t>Bjorn Ars</t>
  </si>
  <si>
    <t>1 kozijn Brokkenstraat 1</t>
  </si>
  <si>
    <t>20190314V</t>
  </si>
  <si>
    <t>beslag Tropical wb 384</t>
  </si>
  <si>
    <t>WB385  MP20 - 60 m1</t>
  </si>
  <si>
    <t>7016 nerf - PS schuifpui / AWL op naleverlijst !!</t>
  </si>
  <si>
    <t>Peter vrij 29 mei</t>
  </si>
  <si>
    <t>BHV Cursus 29 maart 08.30 - 12.00 uur Bas-Kees-Andre-Michel-Michiel-Erik-Dion-Joost Heu- Sandra</t>
  </si>
  <si>
    <t>780619 4 deuren ARC5055R GXN</t>
  </si>
  <si>
    <t>780619 4 deuren ARC5055R GXN (spoed)</t>
  </si>
  <si>
    <t>14 di</t>
  </si>
  <si>
    <t>122830 (spoed)</t>
  </si>
  <si>
    <t>20180531 - 720918 inzethorren 4 st</t>
  </si>
  <si>
    <t>7030 en wit</t>
  </si>
  <si>
    <t>Reservering Floathouse 5 tm 28  nog inplannen</t>
  </si>
  <si>
    <t>Roy 16-4 vanaf 12.30 uur vrij</t>
  </si>
  <si>
    <t>Roy vrij 28 mei vanaf 15.00 uur</t>
  </si>
  <si>
    <t>Roy 12 juni vrij vanaf 12.30 uur</t>
  </si>
  <si>
    <t>1 drki kozijn</t>
  </si>
  <si>
    <t>NL Evenboersweg 24a</t>
  </si>
  <si>
    <t>Ruit 360312  4-15-5 uw 3.0  684 x 1854 mm blanke afstandhouder</t>
  </si>
  <si>
    <t>wit, ARC2007 628x 1332 kmt 2-4 binnen inbouwen</t>
  </si>
  <si>
    <t>20190211-2</t>
  </si>
  <si>
    <t>773419 schuin 4 april uiterlijk leveren</t>
  </si>
  <si>
    <t>790119 schuin 11 april uiterlijk leveren</t>
  </si>
  <si>
    <t>20190243-2</t>
  </si>
  <si>
    <t>Kijkduin extra kozijnen 6x MAA3020 en 6x MAA3009R</t>
  </si>
  <si>
    <t>19 do</t>
  </si>
  <si>
    <t>706318 Wistorf- deur en T-stijl (24-4 Cristiaan)</t>
  </si>
  <si>
    <t>Joost Hoijtink 24-4 11.00 uur ziekenhuis</t>
  </si>
  <si>
    <r>
      <t xml:space="preserve">513915-003 </t>
    </r>
    <r>
      <rPr>
        <sz val="11"/>
        <color indexed="10"/>
        <rFont val="Calibri"/>
        <family val="2"/>
        <scheme val="minor"/>
      </rPr>
      <t>3x schuin kozijn</t>
    </r>
  </si>
  <si>
    <t>Ps200</t>
  </si>
  <si>
    <t>ps200</t>
  </si>
  <si>
    <t>Oke</t>
  </si>
  <si>
    <t>7016 Nerf</t>
  </si>
  <si>
    <t>Wit</t>
  </si>
  <si>
    <t>beslag</t>
  </si>
  <si>
    <t>7030-Paneel besteld</t>
  </si>
  <si>
    <t>Creme</t>
  </si>
  <si>
    <t>Cursus 2-4 09.00 uur Melvin Andre Joost Dion Sandra Gerard Roy</t>
  </si>
  <si>
    <t>20190321V</t>
  </si>
  <si>
    <t>788219 82mm  3 mm staal+ MP+MP30 voor lassen</t>
  </si>
  <si>
    <t>wb386 10x MP0</t>
  </si>
  <si>
    <t>wit - spoed order fout Arcabo - 2 april leveren, glas staat  op nalever</t>
  </si>
  <si>
    <t>7016 nerf (MP20) roosters wordt overgezet van bestaand kozijn, wel beglazen</t>
  </si>
  <si>
    <t>Uitzetramen 1023 en 1021  met d22 produceren</t>
  </si>
  <si>
    <t>Cursus 18-4 09.00 uur Melvin Andre Joost Dion Sandra Gerard Roy</t>
  </si>
  <si>
    <t>Werkbon 387 10 x MP30</t>
  </si>
  <si>
    <t>Gerard 4-4 afwezig</t>
  </si>
  <si>
    <t>melvin 12-4 afwezig</t>
  </si>
  <si>
    <t>Sandra 4-4 afwezig</t>
  </si>
  <si>
    <t>790019 schuur (spoed)</t>
  </si>
  <si>
    <t>800219 schuur</t>
  </si>
  <si>
    <t>721018 schaar en kiepsluitplaat</t>
  </si>
  <si>
    <t>SKG proefkast keuring 15 mei + nieuw kozijn produceren</t>
  </si>
  <si>
    <t>Cristiaan service Silvolde</t>
  </si>
  <si>
    <t>Cristiaan service 3, 4 en 5 april</t>
  </si>
  <si>
    <t>798219 Long Beach</t>
  </si>
  <si>
    <t>Cristiaan service P.Stui woe 10-4</t>
  </si>
  <si>
    <t>Gijs naar dokter 5-4</t>
  </si>
  <si>
    <t>Cristiaan naar Arcabo voor Tifa 8-4</t>
  </si>
  <si>
    <t>Bryan afwezig 08-4 en 09-4</t>
  </si>
  <si>
    <t>Gerard bloek prikken 8-4</t>
  </si>
  <si>
    <t>7016 nerf - KS  - schuin kozijn 11 april uiterlijk leveren , 4-4 KS gereed is binnen</t>
  </si>
  <si>
    <t>798319 Long Beach</t>
  </si>
  <si>
    <t>798419 Long Beach</t>
  </si>
  <si>
    <t>798519 Long Beach</t>
  </si>
  <si>
    <t>798619 Long Beach</t>
  </si>
  <si>
    <t>798719 Long Beach</t>
  </si>
  <si>
    <t>798819 Long Beach</t>
  </si>
  <si>
    <t>798919 Long Beach</t>
  </si>
  <si>
    <t>799019 Long Beach</t>
  </si>
  <si>
    <t>799119 Long Beach</t>
  </si>
  <si>
    <t>799219 Long Beach</t>
  </si>
  <si>
    <t>799319 Long Beach</t>
  </si>
  <si>
    <t>799419 Long Beach</t>
  </si>
  <si>
    <t>799519 Long Beach</t>
  </si>
  <si>
    <t>799619 Long Beach</t>
  </si>
  <si>
    <t>799719 Long Beach</t>
  </si>
  <si>
    <t>799819 Long Beach</t>
  </si>
  <si>
    <t>799919 Long Beach</t>
  </si>
  <si>
    <t>800019 Long Beach</t>
  </si>
  <si>
    <t>800119 Long Beach</t>
  </si>
  <si>
    <t>Bryan 15-4 arts 14.00 uur</t>
  </si>
  <si>
    <t>Sluftervallei</t>
  </si>
  <si>
    <t>Reservering 5 chalets*20 uur Velthorst 7001 nerf</t>
  </si>
  <si>
    <t>695918 folie vervangen ivm beschadiging en 648319 schuifpui afstellen</t>
  </si>
  <si>
    <t>Loopdeur Louis Duocar 2018905 produceren (scheur in las)</t>
  </si>
  <si>
    <t>Michiel Kip 17-4 vrij</t>
  </si>
  <si>
    <t>784519 Velthorst 12  (start datum en tijd + verstoringen registeren)</t>
  </si>
  <si>
    <t>784619 Velthorst 12  (start datum en tijd + verstoringen registeren)</t>
  </si>
  <si>
    <t>784719 Velthorst 12  (start datum en tijd + verstoringen registeren)</t>
  </si>
  <si>
    <t>784819 Velthorst 12  (start datum en tijd + verstoringen registeren)</t>
  </si>
  <si>
    <t>784919 Velthorst 12  (start datum en tijd + verstoringen registeren)</t>
  </si>
  <si>
    <t>760619 glas Velthorst 1145 x 1793</t>
  </si>
  <si>
    <t>4-4 binnen</t>
  </si>
  <si>
    <t>793719 Schuine ruit 660x 408 Duinlodge Hveen</t>
  </si>
  <si>
    <t>18 vrij</t>
  </si>
  <si>
    <t>19 woe</t>
  </si>
  <si>
    <t>wit-buitenzijde creme nerf en drki raam mon groen</t>
  </si>
  <si>
    <t>Treffers</t>
  </si>
  <si>
    <t>122857+01</t>
  </si>
  <si>
    <t>KS schuine kozijnen 9-5 gereed v ophalen</t>
  </si>
  <si>
    <t>20190328-2</t>
  </si>
  <si>
    <t>Gijs afwezig vanaf 8-4</t>
  </si>
  <si>
    <t>20 do</t>
  </si>
  <si>
    <t>793519 (start datum en tijd + verstoringen registeren)</t>
  </si>
  <si>
    <t>725619 (start datum en tijd + verstoringen registeren)</t>
  </si>
  <si>
    <t>768319 (start datum en tijd + verstoringen registeren)</t>
  </si>
  <si>
    <t>773719 (start datum en tijd + verstoringen registeren)</t>
  </si>
  <si>
    <t>781719 (start datum en tijd + verstoringen registeren)</t>
  </si>
  <si>
    <t>800919 (start datum en tijd + verstoringen registeren)</t>
  </si>
  <si>
    <t>800719 (start datum en tijd + verstoringen registeren)</t>
  </si>
  <si>
    <t xml:space="preserve">7016 nerf, KS 17-4 gereed </t>
  </si>
  <si>
    <t>VR gebruiken van order 20190260 (over)</t>
  </si>
  <si>
    <t>VR gebruiken voor ARC1021 van order 20190260 (over)</t>
  </si>
  <si>
    <t>7016 Nerf (wacht op profiel)</t>
  </si>
  <si>
    <t>122857+01+122860 schuin</t>
  </si>
  <si>
    <t>7001 stiften en hardwas WB389 - Hveen</t>
  </si>
  <si>
    <t>Cristiaan montage 3-6 en 6-6 v Oenen met John Kok</t>
  </si>
  <si>
    <t>Cristiaan montage 12-6 en 14-6 v Oenen met John Kok</t>
  </si>
  <si>
    <t>glas 1106 x 1106 4-15-5 Uw3.0 blanke afsth (vlieghe)</t>
  </si>
  <si>
    <t>3 deurkozijnen</t>
  </si>
  <si>
    <t>reservering Diamant</t>
  </si>
  <si>
    <t>Erik ziek vanaf 8-4 tm 10-4</t>
  </si>
  <si>
    <t xml:space="preserve">7015 nerf - excl glas en VR leveren - Voordeur greep + drki grepen speciaal besteld - </t>
  </si>
  <si>
    <t xml:space="preserve">KS 9-5 gereed </t>
  </si>
  <si>
    <t>Reservering Verweg Almere</t>
  </si>
  <si>
    <t>793219 (proefmodel)</t>
  </si>
  <si>
    <t>797719 (schuin kozijjn week 20 leveren)</t>
  </si>
  <si>
    <t>20190331-2</t>
  </si>
  <si>
    <t>797719 alleen schuin kozijn</t>
  </si>
  <si>
    <t>795519 alleen schuine kozijn</t>
  </si>
  <si>
    <t>795519 (schuine kozijnen 20 leveren)</t>
  </si>
  <si>
    <t>Reservering 7 chalets*20 uur</t>
  </si>
  <si>
    <t>Gerard Putman</t>
  </si>
  <si>
    <t xml:space="preserve">Dion 15-4 08.30 uur tandarts </t>
  </si>
  <si>
    <t>Monteur stürtz 15-4 aanwezig voor lasmachine</t>
  </si>
  <si>
    <t>KS schuin kozijn 15-5 gereed v ophalen (21-5 uiterlijk leveren)</t>
  </si>
  <si>
    <t>Julianahoeve stang m bocht en verlenging en hendel</t>
  </si>
  <si>
    <t>Profielen</t>
  </si>
  <si>
    <t>Panelen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</si>
</sst>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&quot;€&quot;\ #,##0;[Red]&quot;€&quot;\ \-#,##0"/>
    <numFmt numFmtId="165" formatCode="&quot;€&quot;\ #,##0.00;[Red]&quot;€&quot;\ \-#,##0.00"/>
    <numFmt numFmtId="166" formatCode="_ &quot;€&quot;\ * #,##0.00_ ;_ &quot;€&quot;\ * \-#,##0.00_ ;_ &quot;€&quot;\ * &quot;-&quot;??_ ;_ @_ "/>
    <numFmt numFmtId="167" formatCode="_ * #,##0.00_ ;_ * \-#,##0.00_ ;_ * &quot;-&quot;??_ ;_ @_ "/>
    <numFmt numFmtId="168" formatCode="dd/mm/yy"/>
    <numFmt numFmtId="169" formatCode="[$€-413]\ #,##0.00;[Red][$€-413]\ #,##0.00\-"/>
    <numFmt numFmtId="170" formatCode="dddd&quot;, &quot;mmmm\ dd&quot;, &quot;yyyy"/>
    <numFmt numFmtId="171" formatCode="0.0_ ;[Red]\-0.0\ "/>
    <numFmt numFmtId="172" formatCode="0.00_ ;[Red]\-0.00\ "/>
    <numFmt numFmtId="173" formatCode="0.0"/>
    <numFmt numFmtId="174" formatCode="&quot;€&quot;\ #,##0.00"/>
    <numFmt numFmtId="175" formatCode="[$-413]d/mmm/yy;@"/>
    <numFmt numFmtId="176" formatCode="d/mm/yy;@"/>
    <numFmt numFmtId="177" formatCode="0.000"/>
    <numFmt numFmtId="178" formatCode="d/m;@"/>
    <numFmt numFmtId="179" formatCode="0.0%"/>
    <numFmt numFmtId="180" formatCode="_ [$€-413]\ * #,##0.00_ ;_ [$€-413]\ * \-#,##0.00_ ;_ [$€-413]\ * &quot;-&quot;??_ ;_ @_ "/>
  </numFmts>
  <fonts count="90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sz val="11"/>
      <color indexed="17"/>
      <name val="Calibri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8"/>
      <color indexed="8"/>
      <name val="Arial"/>
      <family val="2"/>
      <charset val="1"/>
    </font>
    <font>
      <sz val="8"/>
      <color rgb="FFFF0000"/>
      <name val="Arial"/>
      <family val="2"/>
      <charset val="1"/>
    </font>
    <font>
      <sz val="10"/>
      <color rgb="FFCCFFCC"/>
      <name val="Arial"/>
      <family val="2"/>
      <charset val="1"/>
    </font>
    <font>
      <u/>
      <sz val="9"/>
      <color indexed="81"/>
      <name val="Tahoma"/>
      <family val="2"/>
    </font>
    <font>
      <sz val="9"/>
      <name val="Arial"/>
      <family val="2"/>
      <charset val="1"/>
    </font>
    <font>
      <b/>
      <sz val="9"/>
      <name val="Arial"/>
      <family val="2"/>
      <charset val="1"/>
    </font>
    <font>
      <b/>
      <i/>
      <sz val="9"/>
      <color indexed="10"/>
      <name val="Arial"/>
      <family val="2"/>
      <charset val="1"/>
    </font>
    <font>
      <b/>
      <i/>
      <sz val="9"/>
      <name val="Arial"/>
      <family val="2"/>
      <charset val="1"/>
    </font>
    <font>
      <sz val="9"/>
      <color theme="0"/>
      <name val="Arial"/>
      <family val="2"/>
      <charset val="1"/>
    </font>
    <font>
      <sz val="9"/>
      <name val="Arial"/>
      <family val="2"/>
    </font>
    <font>
      <b/>
      <sz val="9"/>
      <name val="Calibri"/>
      <family val="2"/>
      <charset val="1"/>
    </font>
    <font>
      <b/>
      <sz val="9"/>
      <color indexed="17"/>
      <name val="Calibri"/>
      <family val="2"/>
      <charset val="1"/>
    </font>
    <font>
      <sz val="9"/>
      <color indexed="8"/>
      <name val="Arial"/>
      <family val="2"/>
    </font>
    <font>
      <sz val="9"/>
      <color indexed="8"/>
      <name val="Arial"/>
      <family val="2"/>
      <charset val="1"/>
    </font>
    <font>
      <sz val="9"/>
      <color rgb="FFFF0000"/>
      <name val="Arial"/>
      <family val="2"/>
      <charset val="1"/>
    </font>
    <font>
      <b/>
      <sz val="9"/>
      <color rgb="FFFF0000"/>
      <name val="Arial"/>
      <family val="2"/>
      <charset val="1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sz val="9"/>
      <color indexed="13"/>
      <name val="Arial"/>
      <family val="2"/>
      <charset val="1"/>
    </font>
    <font>
      <sz val="9"/>
      <color indexed="9"/>
      <name val="Arial"/>
      <family val="2"/>
      <charset val="1"/>
    </font>
    <font>
      <b/>
      <sz val="9"/>
      <color rgb="FF008000"/>
      <name val="Arial"/>
      <family val="2"/>
    </font>
    <font>
      <sz val="9"/>
      <color theme="0"/>
      <name val="Arial"/>
      <family val="2"/>
    </font>
    <font>
      <sz val="9"/>
      <color indexed="17"/>
      <name val="Calibri"/>
      <family val="2"/>
      <charset val="1"/>
    </font>
    <font>
      <sz val="9"/>
      <color indexed="17"/>
      <name val="Calibri"/>
      <family val="2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name val="Calibri"/>
      <family val="2"/>
      <charset val="1"/>
    </font>
    <font>
      <sz val="9"/>
      <color rgb="FF006100"/>
      <name val="Calibri"/>
      <family val="2"/>
      <scheme val="minor"/>
    </font>
    <font>
      <sz val="9"/>
      <color indexed="0"/>
      <name val="Arial"/>
      <family val="2"/>
    </font>
    <font>
      <b/>
      <sz val="9"/>
      <color indexed="10"/>
      <name val="Arial"/>
      <family val="2"/>
      <charset val="1"/>
    </font>
    <font>
      <b/>
      <sz val="9"/>
      <color indexed="8"/>
      <name val="Arial"/>
      <family val="2"/>
    </font>
    <font>
      <b/>
      <sz val="9"/>
      <color theme="0"/>
      <name val="Arial"/>
      <family val="2"/>
      <charset val="1"/>
    </font>
    <font>
      <b/>
      <sz val="9"/>
      <color indexed="10"/>
      <name val="Arial"/>
      <family val="2"/>
    </font>
    <font>
      <sz val="9"/>
      <color theme="1"/>
      <name val="Arial"/>
      <family val="2"/>
      <charset val="1"/>
    </font>
    <font>
      <sz val="9"/>
      <color indexed="53"/>
      <name val="Arial"/>
      <family val="2"/>
      <charset val="1"/>
    </font>
    <font>
      <sz val="9"/>
      <color rgb="FF0070C0"/>
      <name val="Arial"/>
      <family val="2"/>
    </font>
    <font>
      <sz val="9"/>
      <color rgb="FF0070C0"/>
      <name val="Arial"/>
      <family val="2"/>
      <charset val="1"/>
    </font>
    <font>
      <b/>
      <sz val="9"/>
      <color indexed="8"/>
      <name val="Arial"/>
      <family val="2"/>
      <charset val="1"/>
    </font>
    <font>
      <b/>
      <sz val="9"/>
      <color rgb="FF00B050"/>
      <name val="Arial"/>
      <family val="2"/>
    </font>
    <font>
      <b/>
      <sz val="9"/>
      <color rgb="FF0070C0"/>
      <name val="Arial"/>
      <family val="2"/>
      <charset val="1"/>
    </font>
    <font>
      <sz val="9"/>
      <color theme="1"/>
      <name val="Arial"/>
      <family val="2"/>
    </font>
    <font>
      <b/>
      <sz val="9"/>
      <color rgb="FF0070C0"/>
      <name val="Arial"/>
      <family val="2"/>
    </font>
    <font>
      <u/>
      <sz val="9"/>
      <color indexed="8"/>
      <name val="Arial"/>
      <family val="2"/>
      <charset val="1"/>
    </font>
    <font>
      <u/>
      <sz val="9"/>
      <color rgb="FFFF0000"/>
      <name val="Arial"/>
      <family val="2"/>
      <charset val="1"/>
    </font>
    <font>
      <u/>
      <sz val="9"/>
      <name val="Arial"/>
      <family val="2"/>
      <charset val="1"/>
    </font>
    <font>
      <i/>
      <sz val="9"/>
      <name val="Arial"/>
      <family val="2"/>
    </font>
    <font>
      <b/>
      <sz val="9"/>
      <color rgb="FFFFC000"/>
      <name val="Arial"/>
      <family val="2"/>
    </font>
    <font>
      <sz val="9"/>
      <color rgb="FFFFC000"/>
      <name val="Arial"/>
      <family val="2"/>
      <charset val="1"/>
    </font>
    <font>
      <b/>
      <sz val="9"/>
      <color theme="0"/>
      <name val="Arial"/>
      <family val="2"/>
    </font>
    <font>
      <sz val="9"/>
      <color rgb="FF00B050"/>
      <name val="Arial"/>
      <family val="2"/>
    </font>
    <font>
      <sz val="9"/>
      <color rgb="FF00B0F0"/>
      <name val="Arial"/>
      <family val="2"/>
    </font>
    <font>
      <sz val="9"/>
      <color rgb="FF00B050"/>
      <name val="Arial"/>
      <family val="2"/>
      <charset val="1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0000"/>
        <bgColor indexed="26"/>
      </patternFill>
    </fill>
  </fills>
  <borders count="49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auto="1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indexed="8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auto="1"/>
      </right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8"/>
      </left>
      <right style="hair">
        <color indexed="8"/>
      </right>
      <top style="thick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64"/>
      </bottom>
      <diagonal/>
    </border>
  </borders>
  <cellStyleXfs count="17">
    <xf numFmtId="0" fontId="0" fillId="0" borderId="0"/>
    <xf numFmtId="166" fontId="8" fillId="0" borderId="0" applyFont="0" applyFill="0" applyBorder="0" applyAlignment="0" applyProtection="0"/>
    <xf numFmtId="0" fontId="5" fillId="2" borderId="0" applyBorder="0" applyProtection="0"/>
    <xf numFmtId="0" fontId="7" fillId="3" borderId="0" applyBorder="0" applyProtection="0"/>
    <xf numFmtId="0" fontId="4" fillId="0" borderId="0"/>
    <xf numFmtId="0" fontId="18" fillId="12" borderId="0" applyNumberFormat="0" applyBorder="0" applyAlignment="0" applyProtection="0"/>
    <xf numFmtId="167" fontId="3" fillId="0" borderId="0" applyFill="0" applyBorder="0" applyAlignment="0" applyProtection="0"/>
    <xf numFmtId="0" fontId="14" fillId="0" borderId="0"/>
    <xf numFmtId="166" fontId="3" fillId="0" borderId="0" applyFill="0" applyBorder="0" applyAlignment="0" applyProtection="0"/>
    <xf numFmtId="0" fontId="2" fillId="0" borderId="0"/>
    <xf numFmtId="0" fontId="8" fillId="0" borderId="0"/>
    <xf numFmtId="166" fontId="8" fillId="0" borderId="0" applyFont="0" applyFill="0" applyBorder="0" applyAlignment="0" applyProtection="0"/>
    <xf numFmtId="167" fontId="3" fillId="0" borderId="0" applyFill="0" applyBorder="0" applyAlignment="0" applyProtection="0"/>
    <xf numFmtId="0" fontId="3" fillId="0" borderId="0"/>
    <xf numFmtId="166" fontId="3" fillId="0" borderId="0" applyFill="0" applyBorder="0" applyAlignment="0" applyProtection="0"/>
    <xf numFmtId="9" fontId="8" fillId="0" borderId="0" applyFont="0" applyFill="0" applyBorder="0" applyAlignment="0" applyProtection="0"/>
    <xf numFmtId="0" fontId="1" fillId="0" borderId="0"/>
  </cellStyleXfs>
  <cellXfs count="2234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left"/>
    </xf>
    <xf numFmtId="166" fontId="3" fillId="0" borderId="0" xfId="8" applyAlignment="1">
      <alignment horizontal="center"/>
    </xf>
    <xf numFmtId="0" fontId="12" fillId="0" borderId="0" xfId="0" applyFont="1" applyAlignment="1">
      <alignment horizontal="center"/>
    </xf>
    <xf numFmtId="0" fontId="3" fillId="0" borderId="0" xfId="6" applyNumberFormat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center"/>
    </xf>
    <xf numFmtId="166" fontId="3" fillId="0" borderId="0" xfId="8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ont="1" applyBorder="1" applyAlignment="1">
      <alignment horizontal="center"/>
    </xf>
    <xf numFmtId="14" fontId="23" fillId="0" borderId="0" xfId="0" applyNumberFormat="1" applyFont="1" applyAlignment="1">
      <alignment horizontal="left"/>
    </xf>
    <xf numFmtId="0" fontId="23" fillId="0" borderId="0" xfId="0" applyFont="1"/>
    <xf numFmtId="14" fontId="0" fillId="0" borderId="0" xfId="0" applyNumberFormat="1"/>
    <xf numFmtId="0" fontId="0" fillId="0" borderId="16" xfId="0" applyBorder="1" applyAlignment="1">
      <alignment horizontal="center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4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15" fillId="0" borderId="0" xfId="0" applyFont="1"/>
    <xf numFmtId="0" fontId="15" fillId="0" borderId="0" xfId="0" applyFont="1" applyAlignment="1">
      <alignment horizontal="center" vertical="top"/>
    </xf>
    <xf numFmtId="174" fontId="15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4" fontId="16" fillId="0" borderId="0" xfId="0" applyNumberFormat="1" applyFont="1" applyAlignment="1">
      <alignment horizontal="center" vertical="top"/>
    </xf>
    <xf numFmtId="0" fontId="15" fillId="0" borderId="0" xfId="0" applyNumberFormat="1" applyFont="1" applyAlignment="1">
      <alignment horizontal="center" vertical="top"/>
    </xf>
    <xf numFmtId="0" fontId="17" fillId="0" borderId="0" xfId="0" applyFont="1" applyAlignment="1">
      <alignment horizontal="center"/>
    </xf>
    <xf numFmtId="0" fontId="0" fillId="0" borderId="16" xfId="0" applyBorder="1"/>
    <xf numFmtId="0" fontId="23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2" fillId="0" borderId="0" xfId="0" applyFont="1" applyAlignment="1">
      <alignment horizontal="center"/>
    </xf>
    <xf numFmtId="2" fontId="0" fillId="0" borderId="0" xfId="0" applyNumberFormat="1"/>
    <xf numFmtId="174" fontId="21" fillId="13" borderId="0" xfId="0" applyNumberFormat="1" applyFont="1" applyFill="1" applyAlignment="1">
      <alignment horizontal="center" vertical="top"/>
    </xf>
    <xf numFmtId="0" fontId="21" fillId="13" borderId="0" xfId="0" applyFont="1" applyFill="1"/>
    <xf numFmtId="0" fontId="0" fillId="0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174" fontId="21" fillId="0" borderId="0" xfId="0" applyNumberFormat="1" applyFont="1" applyAlignment="1">
      <alignment horizontal="center" vertical="top"/>
    </xf>
    <xf numFmtId="174" fontId="3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13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174" fontId="24" fillId="0" borderId="0" xfId="0" applyNumberFormat="1" applyFont="1" applyFill="1" applyAlignment="1">
      <alignment horizontal="center" vertical="top"/>
    </xf>
    <xf numFmtId="174" fontId="24" fillId="17" borderId="0" xfId="0" applyNumberFormat="1" applyFont="1" applyFill="1" applyAlignment="1">
      <alignment horizontal="center" vertical="top"/>
    </xf>
    <xf numFmtId="0" fontId="0" fillId="0" borderId="0" xfId="0" applyAlignment="1">
      <alignment horizontal="center"/>
    </xf>
    <xf numFmtId="14" fontId="0" fillId="13" borderId="0" xfId="0" applyNumberFormat="1" applyFill="1" applyAlignment="1">
      <alignment horizontal="left" vertical="top"/>
    </xf>
    <xf numFmtId="174" fontId="0" fillId="0" borderId="0" xfId="0" applyNumberFormat="1"/>
    <xf numFmtId="14" fontId="0" fillId="0" borderId="0" xfId="0" applyNumberFormat="1" applyAlignment="1">
      <alignment horizontal="left" vertical="top"/>
    </xf>
    <xf numFmtId="0" fontId="0" fillId="13" borderId="0" xfId="0" applyFill="1" applyAlignment="1">
      <alignment horizontal="left" vertical="top"/>
    </xf>
    <xf numFmtId="0" fontId="0" fillId="0" borderId="20" xfId="0" applyBorder="1"/>
    <xf numFmtId="14" fontId="0" fillId="0" borderId="20" xfId="0" applyNumberFormat="1" applyBorder="1"/>
    <xf numFmtId="0" fontId="0" fillId="0" borderId="0" xfId="0" applyAlignment="1">
      <alignment horizontal="center"/>
    </xf>
    <xf numFmtId="0" fontId="0" fillId="0" borderId="2" xfId="0" applyFill="1" applyBorder="1"/>
    <xf numFmtId="0" fontId="15" fillId="26" borderId="0" xfId="0" applyFont="1" applyFill="1" applyAlignment="1">
      <alignment horizontal="left" vertical="top"/>
    </xf>
    <xf numFmtId="0" fontId="0" fillId="26" borderId="0" xfId="0" applyFill="1"/>
    <xf numFmtId="0" fontId="0" fillId="26" borderId="0" xfId="0" applyFill="1" applyAlignment="1">
      <alignment horizontal="center" vertical="top"/>
    </xf>
    <xf numFmtId="0" fontId="15" fillId="29" borderId="0" xfId="0" applyFont="1" applyFill="1" applyAlignment="1">
      <alignment horizontal="left" vertical="top"/>
    </xf>
    <xf numFmtId="0" fontId="0" fillId="29" borderId="0" xfId="0" applyFill="1"/>
    <xf numFmtId="0" fontId="0" fillId="29" borderId="0" xfId="0" applyFill="1" applyAlignment="1">
      <alignment horizontal="center" vertical="top"/>
    </xf>
    <xf numFmtId="0" fontId="0" fillId="29" borderId="0" xfId="0" applyFill="1" applyAlignment="1">
      <alignment horizontal="center"/>
    </xf>
    <xf numFmtId="166" fontId="3" fillId="29" borderId="14" xfId="8" applyFill="1" applyBorder="1" applyAlignment="1">
      <alignment horizontal="center"/>
    </xf>
    <xf numFmtId="166" fontId="0" fillId="29" borderId="14" xfId="1" applyFont="1" applyFill="1" applyBorder="1" applyAlignment="1">
      <alignment horizontal="center"/>
    </xf>
    <xf numFmtId="166" fontId="14" fillId="29" borderId="14" xfId="0" applyNumberFormat="1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left"/>
    </xf>
    <xf numFmtId="0" fontId="0" fillId="26" borderId="13" xfId="0" applyFill="1" applyBorder="1" applyAlignment="1">
      <alignment horizontal="center"/>
    </xf>
    <xf numFmtId="0" fontId="10" fillId="26" borderId="0" xfId="0" applyFont="1" applyFill="1" applyAlignment="1">
      <alignment horizontal="left" vertical="center"/>
    </xf>
    <xf numFmtId="0" fontId="10" fillId="26" borderId="0" xfId="0" applyFont="1" applyFill="1"/>
    <xf numFmtId="0" fontId="0" fillId="0" borderId="0" xfId="0" applyAlignment="1">
      <alignment horizontal="center"/>
    </xf>
    <xf numFmtId="173" fontId="0" fillId="0" borderId="0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25" fillId="0" borderId="0" xfId="0" applyNumberFormat="1" applyFont="1" applyBorder="1" applyAlignment="1">
      <alignment horizontal="center"/>
    </xf>
    <xf numFmtId="174" fontId="0" fillId="13" borderId="0" xfId="0" applyNumberFormat="1" applyFill="1" applyAlignment="1">
      <alignment horizontal="center" vertical="top"/>
    </xf>
    <xf numFmtId="0" fontId="0" fillId="0" borderId="5" xfId="0" applyBorder="1" applyAlignment="1">
      <alignment horizontal="center"/>
    </xf>
    <xf numFmtId="0" fontId="0" fillId="26" borderId="0" xfId="0" applyFill="1" applyBorder="1" applyAlignment="1">
      <alignment horizontal="center"/>
    </xf>
    <xf numFmtId="0" fontId="0" fillId="29" borderId="0" xfId="0" applyFill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 vertical="top"/>
    </xf>
    <xf numFmtId="174" fontId="0" fillId="35" borderId="0" xfId="0" applyNumberFormat="1" applyFill="1" applyAlignment="1">
      <alignment horizontal="center" vertical="top"/>
    </xf>
    <xf numFmtId="0" fontId="10" fillId="35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174" fontId="0" fillId="0" borderId="2" xfId="0" applyNumberFormat="1" applyBorder="1"/>
    <xf numFmtId="0" fontId="10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4" fontId="0" fillId="0" borderId="0" xfId="0" applyNumberFormat="1" applyFill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0" fillId="0" borderId="23" xfId="0" applyBorder="1"/>
    <xf numFmtId="166" fontId="0" fillId="0" borderId="0" xfId="0" applyNumberFormat="1" applyBorder="1" applyAlignment="1">
      <alignment horizontal="center"/>
    </xf>
    <xf numFmtId="165" fontId="26" fillId="0" borderId="2" xfId="0" applyNumberFormat="1" applyFont="1" applyBorder="1"/>
    <xf numFmtId="165" fontId="0" fillId="0" borderId="0" xfId="0" applyNumberFormat="1"/>
    <xf numFmtId="14" fontId="0" fillId="0" borderId="0" xfId="0" applyNumberFormat="1" applyAlignment="1">
      <alignment horizontal="left" vertical="top"/>
    </xf>
    <xf numFmtId="14" fontId="21" fillId="0" borderId="0" xfId="0" applyNumberFormat="1" applyFont="1" applyAlignment="1">
      <alignment horizontal="left" vertical="top"/>
    </xf>
    <xf numFmtId="0" fontId="21" fillId="0" borderId="0" xfId="0" applyFont="1"/>
    <xf numFmtId="0" fontId="21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6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64" fontId="0" fillId="0" borderId="2" xfId="0" applyNumberFormat="1" applyBorder="1"/>
    <xf numFmtId="165" fontId="0" fillId="0" borderId="2" xfId="0" applyNumberFormat="1" applyBorder="1"/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0" fontId="31" fillId="0" borderId="24" xfId="4" applyFont="1" applyBorder="1" applyAlignment="1">
      <alignment horizontal="left"/>
    </xf>
    <xf numFmtId="0" fontId="31" fillId="0" borderId="24" xfId="4" applyFont="1" applyBorder="1"/>
    <xf numFmtId="0" fontId="10" fillId="26" borderId="2" xfId="0" applyFont="1" applyFill="1" applyBorder="1"/>
    <xf numFmtId="0" fontId="0" fillId="26" borderId="2" xfId="0" applyFill="1" applyBorder="1" applyAlignment="1">
      <alignment horizontal="left"/>
    </xf>
    <xf numFmtId="0" fontId="0" fillId="26" borderId="2" xfId="0" applyFill="1" applyBorder="1"/>
    <xf numFmtId="0" fontId="21" fillId="29" borderId="2" xfId="0" applyFont="1" applyFill="1" applyBorder="1"/>
    <xf numFmtId="0" fontId="0" fillId="29" borderId="2" xfId="0" applyFill="1" applyBorder="1" applyAlignment="1">
      <alignment horizontal="left"/>
    </xf>
    <xf numFmtId="0" fontId="20" fillId="29" borderId="2" xfId="0" applyFont="1" applyFill="1" applyBorder="1"/>
    <xf numFmtId="0" fontId="10" fillId="0" borderId="2" xfId="0" applyFont="1" applyBorder="1"/>
    <xf numFmtId="0" fontId="10" fillId="0" borderId="2" xfId="0" applyFont="1" applyBorder="1" applyAlignment="1">
      <alignment horizontal="left"/>
    </xf>
    <xf numFmtId="0" fontId="21" fillId="0" borderId="2" xfId="0" applyFont="1" applyBorder="1"/>
    <xf numFmtId="0" fontId="0" fillId="14" borderId="2" xfId="0" applyFill="1" applyBorder="1"/>
    <xf numFmtId="0" fontId="0" fillId="14" borderId="2" xfId="0" applyFill="1" applyBorder="1" applyAlignment="1">
      <alignment horizontal="left"/>
    </xf>
    <xf numFmtId="0" fontId="9" fillId="0" borderId="1" xfId="0" applyFont="1" applyBorder="1" applyAlignment="1">
      <alignment horizontal="left"/>
    </xf>
    <xf numFmtId="0" fontId="9" fillId="0" borderId="1" xfId="0" applyFont="1" applyBorder="1" applyAlignment="1"/>
    <xf numFmtId="0" fontId="33" fillId="29" borderId="0" xfId="0" applyFont="1" applyFill="1"/>
    <xf numFmtId="0" fontId="0" fillId="0" borderId="0" xfId="0" applyAlignment="1">
      <alignment horizontal="center"/>
    </xf>
    <xf numFmtId="179" fontId="0" fillId="0" borderId="0" xfId="0" applyNumberFormat="1" applyBorder="1" applyAlignment="1">
      <alignment horizontal="center"/>
    </xf>
    <xf numFmtId="179" fontId="0" fillId="0" borderId="0" xfId="15" applyNumberFormat="1" applyFont="1" applyAlignment="1">
      <alignment horizontal="center"/>
    </xf>
    <xf numFmtId="166" fontId="3" fillId="41" borderId="0" xfId="0" applyNumberFormat="1" applyFont="1" applyFill="1" applyAlignment="1">
      <alignment horizontal="center"/>
    </xf>
    <xf numFmtId="166" fontId="3" fillId="41" borderId="0" xfId="0" applyNumberFormat="1" applyFont="1" applyFill="1" applyBorder="1" applyAlignment="1">
      <alignment horizontal="center"/>
    </xf>
    <xf numFmtId="166" fontId="3" fillId="41" borderId="5" xfId="0" applyNumberFormat="1" applyFont="1" applyFill="1" applyBorder="1" applyAlignment="1">
      <alignment horizontal="center"/>
    </xf>
    <xf numFmtId="0" fontId="0" fillId="41" borderId="0" xfId="0" applyFill="1" applyBorder="1" applyAlignment="1">
      <alignment horizontal="center"/>
    </xf>
    <xf numFmtId="0" fontId="0" fillId="41" borderId="0" xfId="0" applyFill="1" applyAlignment="1">
      <alignment horizontal="center"/>
    </xf>
    <xf numFmtId="0" fontId="0" fillId="41" borderId="5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13" borderId="2" xfId="0" applyFill="1" applyBorder="1"/>
    <xf numFmtId="0" fontId="19" fillId="0" borderId="0" xfId="0" applyFont="1" applyBorder="1" applyAlignment="1">
      <alignment horizontal="center"/>
    </xf>
    <xf numFmtId="0" fontId="0" fillId="43" borderId="39" xfId="0" applyFill="1" applyBorder="1"/>
    <xf numFmtId="0" fontId="0" fillId="43" borderId="40" xfId="0" applyFill="1" applyBorder="1"/>
    <xf numFmtId="174" fontId="0" fillId="26" borderId="0" xfId="0" applyNumberFormat="1" applyFill="1" applyAlignment="1">
      <alignment horizontal="center" vertical="top"/>
    </xf>
    <xf numFmtId="174" fontId="0" fillId="29" borderId="0" xfId="0" applyNumberFormat="1" applyFill="1" applyAlignment="1">
      <alignment horizontal="center" vertical="top"/>
    </xf>
    <xf numFmtId="0" fontId="0" fillId="0" borderId="46" xfId="0" applyFill="1" applyBorder="1"/>
    <xf numFmtId="0" fontId="0" fillId="14" borderId="0" xfId="0" applyFill="1"/>
    <xf numFmtId="180" fontId="3" fillId="0" borderId="2" xfId="8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3" fillId="0" borderId="0" xfId="0" applyNumberFormat="1" applyFont="1" applyFill="1" applyBorder="1" applyAlignment="1">
      <alignment horizontal="center"/>
    </xf>
    <xf numFmtId="166" fontId="3" fillId="0" borderId="0" xfId="8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6" fontId="25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4" fontId="0" fillId="35" borderId="0" xfId="0" applyNumberFormat="1" applyFill="1" applyAlignment="1">
      <alignment horizontal="left" vertical="top"/>
    </xf>
    <xf numFmtId="0" fontId="10" fillId="41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2" fontId="0" fillId="0" borderId="2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25" fillId="0" borderId="5" xfId="0" applyNumberFormat="1" applyFont="1" applyBorder="1" applyAlignment="1">
      <alignment horizontal="center"/>
    </xf>
    <xf numFmtId="166" fontId="25" fillId="0" borderId="6" xfId="0" applyNumberFormat="1" applyFont="1" applyBorder="1" applyAlignment="1">
      <alignment horizontal="center"/>
    </xf>
    <xf numFmtId="166" fontId="25" fillId="0" borderId="7" xfId="0" applyNumberFormat="1" applyFont="1" applyBorder="1" applyAlignment="1">
      <alignment horizontal="center"/>
    </xf>
    <xf numFmtId="1" fontId="0" fillId="41" borderId="4" xfId="0" applyNumberFormat="1" applyFill="1" applyBorder="1" applyAlignment="1">
      <alignment horizontal="center"/>
    </xf>
    <xf numFmtId="1" fontId="6" fillId="41" borderId="3" xfId="0" applyNumberFormat="1" applyFont="1" applyFill="1" applyBorder="1" applyAlignment="1">
      <alignment horizontal="center"/>
    </xf>
    <xf numFmtId="1" fontId="0" fillId="41" borderId="4" xfId="0" applyNumberFormat="1" applyFont="1" applyFill="1" applyBorder="1" applyAlignment="1">
      <alignment horizontal="center"/>
    </xf>
    <xf numFmtId="1" fontId="21" fillId="41" borderId="4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>
      <alignment horizontal="center"/>
    </xf>
    <xf numFmtId="1" fontId="0" fillId="41" borderId="5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 applyProtection="1">
      <alignment horizontal="center"/>
      <protection locked="0"/>
    </xf>
    <xf numFmtId="0" fontId="0" fillId="41" borderId="5" xfId="0" applyFont="1" applyFill="1" applyBorder="1" applyAlignment="1">
      <alignment horizontal="center"/>
    </xf>
    <xf numFmtId="0" fontId="0" fillId="41" borderId="0" xfId="0" applyFont="1" applyFill="1" applyBorder="1" applyAlignment="1">
      <alignment horizontal="center"/>
    </xf>
    <xf numFmtId="166" fontId="0" fillId="41" borderId="0" xfId="0" applyNumberFormat="1" applyFont="1" applyFill="1" applyBorder="1" applyAlignment="1">
      <alignment horizontal="center"/>
    </xf>
    <xf numFmtId="166" fontId="0" fillId="41" borderId="5" xfId="8" applyFont="1" applyFill="1" applyBorder="1" applyAlignment="1">
      <alignment horizontal="center"/>
    </xf>
    <xf numFmtId="166" fontId="0" fillId="41" borderId="0" xfId="8" applyFont="1" applyFill="1" applyBorder="1" applyAlignment="1">
      <alignment horizontal="center"/>
    </xf>
    <xf numFmtId="0" fontId="6" fillId="41" borderId="3" xfId="0" applyFont="1" applyFill="1" applyBorder="1" applyAlignment="1">
      <alignment horizontal="center"/>
    </xf>
    <xf numFmtId="0" fontId="0" fillId="41" borderId="4" xfId="0" applyFont="1" applyFill="1" applyBorder="1" applyAlignment="1">
      <alignment horizontal="center"/>
    </xf>
    <xf numFmtId="0" fontId="8" fillId="41" borderId="4" xfId="0" applyFont="1" applyFill="1" applyBorder="1" applyAlignment="1">
      <alignment horizontal="center"/>
    </xf>
    <xf numFmtId="0" fontId="0" fillId="41" borderId="0" xfId="0" applyNumberFormat="1" applyFill="1" applyBorder="1" applyAlignment="1">
      <alignment horizontal="center"/>
    </xf>
    <xf numFmtId="166" fontId="3" fillId="41" borderId="0" xfId="8" applyFill="1" applyBorder="1" applyAlignment="1">
      <alignment horizontal="center"/>
    </xf>
    <xf numFmtId="166" fontId="13" fillId="41" borderId="0" xfId="8" applyFont="1" applyFill="1" applyBorder="1" applyAlignment="1">
      <alignment horizontal="center"/>
    </xf>
    <xf numFmtId="166" fontId="3" fillId="41" borderId="5" xfId="8" applyFill="1" applyBorder="1" applyAlignment="1">
      <alignment horizontal="center"/>
    </xf>
    <xf numFmtId="166" fontId="3" fillId="41" borderId="0" xfId="8" applyFont="1" applyFill="1" applyBorder="1" applyAlignment="1">
      <alignment horizontal="center"/>
    </xf>
    <xf numFmtId="166" fontId="11" fillId="41" borderId="0" xfId="8" applyFont="1" applyFill="1" applyBorder="1" applyAlignment="1">
      <alignment horizontal="center"/>
    </xf>
    <xf numFmtId="0" fontId="0" fillId="0" borderId="0" xfId="0" applyAlignment="1">
      <alignment horizontal="center"/>
    </xf>
    <xf numFmtId="0" fontId="35" fillId="0" borderId="1" xfId="0" applyFont="1" applyBorder="1" applyAlignment="1"/>
    <xf numFmtId="0" fontId="36" fillId="6" borderId="1" xfId="0" applyFont="1" applyFill="1" applyBorder="1" applyAlignment="1" applyProtection="1">
      <alignment horizontal="left"/>
    </xf>
    <xf numFmtId="0" fontId="35" fillId="6" borderId="1" xfId="0" applyFont="1" applyFill="1" applyBorder="1" applyAlignment="1">
      <alignment horizontal="left"/>
    </xf>
    <xf numFmtId="0" fontId="35" fillId="6" borderId="1" xfId="0" applyFont="1" applyFill="1" applyBorder="1" applyAlignment="1">
      <alignment textRotation="90"/>
    </xf>
    <xf numFmtId="0" fontId="35" fillId="6" borderId="1" xfId="0" applyFont="1" applyFill="1" applyBorder="1" applyAlignment="1">
      <alignment horizontal="center" textRotation="90"/>
    </xf>
    <xf numFmtId="170" fontId="37" fillId="0" borderId="1" xfId="0" applyNumberFormat="1" applyFont="1" applyBorder="1" applyAlignment="1" applyProtection="1">
      <alignment shrinkToFit="1"/>
      <protection locked="0"/>
    </xf>
    <xf numFmtId="170" fontId="37" fillId="0" borderId="1" xfId="0" applyNumberFormat="1" applyFont="1" applyBorder="1" applyAlignment="1" applyProtection="1">
      <alignment horizontal="center" shrinkToFit="1"/>
      <protection locked="0"/>
    </xf>
    <xf numFmtId="0" fontId="35" fillId="0" borderId="1" xfId="0" applyFont="1" applyBorder="1"/>
    <xf numFmtId="2" fontId="38" fillId="6" borderId="1" xfId="0" applyNumberFormat="1" applyFont="1" applyFill="1" applyBorder="1" applyAlignment="1">
      <alignment horizontal="right"/>
    </xf>
    <xf numFmtId="174" fontId="35" fillId="0" borderId="1" xfId="0" applyNumberFormat="1" applyFont="1" applyBorder="1"/>
    <xf numFmtId="0" fontId="35" fillId="0" borderId="1" xfId="0" applyNumberFormat="1" applyFont="1" applyBorder="1" applyAlignment="1">
      <alignment horizontal="right"/>
    </xf>
    <xf numFmtId="166" fontId="40" fillId="0" borderId="1" xfId="8" applyFont="1" applyBorder="1"/>
    <xf numFmtId="49" fontId="42" fillId="3" borderId="1" xfId="3" applyNumberFormat="1" applyFont="1" applyBorder="1" applyAlignment="1" applyProtection="1">
      <alignment horizontal="left"/>
    </xf>
    <xf numFmtId="0" fontId="42" fillId="3" borderId="1" xfId="3" applyFont="1" applyBorder="1" applyAlignment="1" applyProtection="1"/>
    <xf numFmtId="1" fontId="42" fillId="3" borderId="1" xfId="3" applyNumberFormat="1" applyFont="1" applyBorder="1" applyAlignment="1" applyProtection="1">
      <alignment horizontal="center" wrapText="1"/>
    </xf>
    <xf numFmtId="2" fontId="42" fillId="3" borderId="1" xfId="3" applyNumberFormat="1" applyFont="1" applyBorder="1" applyAlignment="1" applyProtection="1"/>
    <xf numFmtId="0" fontId="42" fillId="3" borderId="1" xfId="3" applyFont="1" applyBorder="1" applyAlignment="1" applyProtection="1">
      <alignment wrapText="1"/>
    </xf>
    <xf numFmtId="166" fontId="40" fillId="3" borderId="1" xfId="8" applyFont="1" applyFill="1" applyBorder="1" applyAlignment="1" applyProtection="1">
      <alignment wrapText="1"/>
    </xf>
    <xf numFmtId="0" fontId="35" fillId="31" borderId="1" xfId="0" applyFont="1" applyFill="1" applyBorder="1" applyAlignment="1"/>
    <xf numFmtId="0" fontId="35" fillId="31" borderId="1" xfId="0" applyFont="1" applyFill="1" applyBorder="1" applyAlignment="1">
      <alignment horizontal="left"/>
    </xf>
    <xf numFmtId="0" fontId="35" fillId="31" borderId="1" xfId="0" applyFont="1" applyFill="1" applyBorder="1" applyAlignment="1">
      <alignment horizontal="right"/>
    </xf>
    <xf numFmtId="178" fontId="35" fillId="31" borderId="1" xfId="0" applyNumberFormat="1" applyFont="1" applyFill="1" applyBorder="1" applyAlignment="1">
      <alignment horizontal="center"/>
    </xf>
    <xf numFmtId="0" fontId="35" fillId="31" borderId="1" xfId="0" applyFont="1" applyFill="1" applyBorder="1" applyAlignment="1">
      <alignment horizontal="center"/>
    </xf>
    <xf numFmtId="1" fontId="36" fillId="31" borderId="1" xfId="0" applyNumberFormat="1" applyFont="1" applyFill="1" applyBorder="1" applyAlignment="1">
      <alignment horizontal="left"/>
    </xf>
    <xf numFmtId="178" fontId="36" fillId="31" borderId="1" xfId="0" applyNumberFormat="1" applyFont="1" applyFill="1" applyBorder="1" applyAlignment="1">
      <alignment horizontal="center"/>
    </xf>
    <xf numFmtId="176" fontId="36" fillId="31" borderId="1" xfId="0" applyNumberFormat="1" applyFont="1" applyFill="1" applyBorder="1" applyAlignment="1">
      <alignment horizontal="left"/>
    </xf>
    <xf numFmtId="176" fontId="36" fillId="31" borderId="1" xfId="0" applyNumberFormat="1" applyFont="1" applyFill="1" applyBorder="1" applyAlignment="1">
      <alignment horizontal="center"/>
    </xf>
    <xf numFmtId="0" fontId="36" fillId="31" borderId="1" xfId="0" applyFont="1" applyFill="1" applyBorder="1" applyAlignment="1"/>
    <xf numFmtId="2" fontId="36" fillId="31" borderId="1" xfId="0" applyNumberFormat="1" applyFont="1" applyFill="1" applyBorder="1" applyAlignment="1"/>
    <xf numFmtId="2" fontId="35" fillId="31" borderId="1" xfId="0" applyNumberFormat="1" applyFont="1" applyFill="1" applyBorder="1" applyAlignment="1"/>
    <xf numFmtId="172" fontId="35" fillId="31" borderId="1" xfId="0" applyNumberFormat="1" applyFont="1" applyFill="1" applyBorder="1" applyAlignment="1"/>
    <xf numFmtId="0" fontId="35" fillId="31" borderId="1" xfId="0" applyNumberFormat="1" applyFont="1" applyFill="1" applyBorder="1" applyAlignment="1">
      <alignment horizontal="center" vertical="top"/>
    </xf>
    <xf numFmtId="174" fontId="35" fillId="31" borderId="1" xfId="0" applyNumberFormat="1" applyFont="1" applyFill="1" applyBorder="1" applyAlignment="1">
      <alignment horizontal="right"/>
    </xf>
    <xf numFmtId="166" fontId="40" fillId="31" borderId="1" xfId="8" applyFont="1" applyFill="1" applyBorder="1"/>
    <xf numFmtId="0" fontId="35" fillId="31" borderId="1" xfId="0" applyFont="1" applyFill="1" applyBorder="1"/>
    <xf numFmtId="0" fontId="43" fillId="0" borderId="1" xfId="0" applyFont="1" applyBorder="1" applyAlignment="1">
      <alignment horizontal="left"/>
    </xf>
    <xf numFmtId="0" fontId="44" fillId="0" borderId="1" xfId="0" applyFont="1" applyBorder="1" applyAlignment="1">
      <alignment horizontal="left"/>
    </xf>
    <xf numFmtId="0" fontId="45" fillId="0" borderId="1" xfId="0" applyFont="1" applyBorder="1" applyAlignment="1"/>
    <xf numFmtId="0" fontId="44" fillId="0" borderId="1" xfId="0" applyFont="1" applyBorder="1" applyAlignment="1"/>
    <xf numFmtId="178" fontId="35" fillId="0" borderId="1" xfId="0" applyNumberFormat="1" applyFont="1" applyBorder="1" applyAlignment="1" applyProtection="1">
      <alignment horizontal="center"/>
      <protection locked="0"/>
    </xf>
    <xf numFmtId="0" fontId="35" fillId="0" borderId="1" xfId="0" applyFont="1" applyBorder="1" applyAlignment="1" applyProtection="1">
      <alignment horizontal="center"/>
      <protection locked="0"/>
    </xf>
    <xf numFmtId="0" fontId="35" fillId="0" borderId="1" xfId="0" applyFont="1" applyBorder="1" applyAlignment="1">
      <alignment horizontal="left"/>
    </xf>
    <xf numFmtId="178" fontId="35" fillId="0" borderId="1" xfId="0" applyNumberFormat="1" applyFont="1" applyBorder="1" applyAlignment="1">
      <alignment horizontal="center"/>
    </xf>
    <xf numFmtId="1" fontId="35" fillId="0" borderId="1" xfId="0" applyNumberFormat="1" applyFont="1" applyBorder="1" applyAlignment="1">
      <alignment horizontal="center"/>
    </xf>
    <xf numFmtId="176" fontId="35" fillId="0" borderId="1" xfId="0" applyNumberFormat="1" applyFont="1" applyBorder="1" applyAlignment="1">
      <alignment horizontal="center"/>
    </xf>
    <xf numFmtId="0" fontId="46" fillId="0" borderId="1" xfId="0" applyFont="1" applyBorder="1" applyAlignment="1"/>
    <xf numFmtId="2" fontId="35" fillId="0" borderId="1" xfId="0" applyNumberFormat="1" applyFont="1" applyBorder="1" applyAlignment="1"/>
    <xf numFmtId="0" fontId="35" fillId="0" borderId="1" xfId="0" applyNumberFormat="1" applyFont="1" applyBorder="1" applyAlignment="1">
      <alignment horizontal="right" wrapText="1"/>
    </xf>
    <xf numFmtId="0" fontId="47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left"/>
    </xf>
    <xf numFmtId="0" fontId="48" fillId="0" borderId="1" xfId="0" applyFont="1" applyBorder="1" applyAlignment="1">
      <alignment horizontal="left"/>
    </xf>
    <xf numFmtId="178" fontId="45" fillId="0" borderId="1" xfId="0" applyNumberFormat="1" applyFont="1" applyBorder="1" applyAlignment="1">
      <alignment horizontal="center"/>
    </xf>
    <xf numFmtId="0" fontId="35" fillId="0" borderId="1" xfId="0" applyFont="1" applyBorder="1" applyAlignment="1">
      <alignment horizontal="center"/>
    </xf>
    <xf numFmtId="1" fontId="45" fillId="0" borderId="1" xfId="0" applyNumberFormat="1" applyFont="1" applyBorder="1" applyAlignment="1">
      <alignment horizontal="center"/>
    </xf>
    <xf numFmtId="176" fontId="45" fillId="0" borderId="1" xfId="0" applyNumberFormat="1" applyFont="1" applyBorder="1" applyAlignment="1">
      <alignment horizontal="center"/>
    </xf>
    <xf numFmtId="2" fontId="45" fillId="0" borderId="1" xfId="0" applyNumberFormat="1" applyFont="1" applyBorder="1" applyAlignment="1"/>
    <xf numFmtId="174" fontId="45" fillId="0" borderId="1" xfId="0" applyNumberFormat="1" applyFont="1" applyBorder="1"/>
    <xf numFmtId="0" fontId="45" fillId="0" borderId="1" xfId="0" applyFont="1" applyBorder="1"/>
    <xf numFmtId="0" fontId="45" fillId="38" borderId="1" xfId="0" applyFont="1" applyFill="1" applyBorder="1" applyAlignment="1"/>
    <xf numFmtId="0" fontId="35" fillId="0" borderId="1" xfId="0" applyFont="1" applyBorder="1" applyAlignment="1">
      <alignment horizontal="left" vertical="top"/>
    </xf>
    <xf numFmtId="178" fontId="35" fillId="37" borderId="1" xfId="0" applyNumberFormat="1" applyFont="1" applyFill="1" applyBorder="1" applyAlignment="1">
      <alignment horizontal="center"/>
    </xf>
    <xf numFmtId="178" fontId="35" fillId="38" borderId="1" xfId="0" applyNumberFormat="1" applyFont="1" applyFill="1" applyBorder="1" applyAlignment="1">
      <alignment horizontal="center"/>
    </xf>
    <xf numFmtId="1" fontId="35" fillId="0" borderId="1" xfId="0" applyNumberFormat="1" applyFont="1" applyFill="1" applyBorder="1" applyAlignment="1">
      <alignment horizontal="center"/>
    </xf>
    <xf numFmtId="0" fontId="35" fillId="38" borderId="1" xfId="0" applyFont="1" applyFill="1" applyBorder="1" applyAlignment="1"/>
    <xf numFmtId="166" fontId="40" fillId="0" borderId="1" xfId="8" applyFont="1" applyFill="1" applyBorder="1"/>
    <xf numFmtId="178" fontId="35" fillId="13" borderId="1" xfId="0" applyNumberFormat="1" applyFont="1" applyFill="1" applyBorder="1" applyAlignment="1">
      <alignment horizontal="center"/>
    </xf>
    <xf numFmtId="0" fontId="40" fillId="0" borderId="1" xfId="0" applyNumberFormat="1" applyFont="1" applyBorder="1" applyAlignment="1">
      <alignment horizontal="right" wrapText="1"/>
    </xf>
    <xf numFmtId="0" fontId="35" fillId="0" borderId="1" xfId="4" applyFont="1" applyBorder="1" applyAlignment="1">
      <alignment horizontal="left"/>
    </xf>
    <xf numFmtId="0" fontId="35" fillId="0" borderId="1" xfId="4" applyFont="1" applyBorder="1"/>
    <xf numFmtId="0" fontId="40" fillId="0" borderId="1" xfId="0" applyFont="1" applyBorder="1" applyAlignment="1">
      <alignment horizontal="left"/>
    </xf>
    <xf numFmtId="0" fontId="44" fillId="0" borderId="1" xfId="4" applyFont="1" applyBorder="1" applyAlignment="1">
      <alignment horizontal="left"/>
    </xf>
    <xf numFmtId="0" fontId="44" fillId="0" borderId="1" xfId="4" applyFont="1" applyBorder="1"/>
    <xf numFmtId="178" fontId="45" fillId="37" borderId="1" xfId="0" applyNumberFormat="1" applyFont="1" applyFill="1" applyBorder="1" applyAlignment="1">
      <alignment horizontal="center"/>
    </xf>
    <xf numFmtId="178" fontId="45" fillId="38" borderId="1" xfId="0" applyNumberFormat="1" applyFont="1" applyFill="1" applyBorder="1" applyAlignment="1">
      <alignment horizontal="center"/>
    </xf>
    <xf numFmtId="0" fontId="35" fillId="0" borderId="8" xfId="0" applyFont="1" applyFill="1" applyBorder="1" applyAlignment="1"/>
    <xf numFmtId="0" fontId="35" fillId="0" borderId="8" xfId="0" applyFont="1" applyFill="1" applyBorder="1" applyAlignment="1">
      <alignment horizontal="left" vertical="top"/>
    </xf>
    <xf numFmtId="0" fontId="35" fillId="0" borderId="8" xfId="0" applyFont="1" applyFill="1" applyBorder="1" applyAlignment="1">
      <alignment horizontal="left"/>
    </xf>
    <xf numFmtId="178" fontId="35" fillId="0" borderId="8" xfId="0" applyNumberFormat="1" applyFont="1" applyFill="1" applyBorder="1" applyAlignment="1">
      <alignment horizontal="center"/>
    </xf>
    <xf numFmtId="0" fontId="35" fillId="0" borderId="8" xfId="0" applyFont="1" applyFill="1" applyBorder="1" applyAlignment="1">
      <alignment horizontal="center"/>
    </xf>
    <xf numFmtId="1" fontId="35" fillId="0" borderId="8" xfId="0" applyNumberFormat="1" applyFont="1" applyFill="1" applyBorder="1" applyAlignment="1">
      <alignment horizontal="center"/>
    </xf>
    <xf numFmtId="176" fontId="35" fillId="0" borderId="8" xfId="0" applyNumberFormat="1" applyFont="1" applyFill="1" applyBorder="1" applyAlignment="1">
      <alignment horizontal="center"/>
    </xf>
    <xf numFmtId="2" fontId="35" fillId="0" borderId="8" xfId="0" applyNumberFormat="1" applyFont="1" applyFill="1" applyBorder="1" applyAlignment="1"/>
    <xf numFmtId="174" fontId="35" fillId="0" borderId="8" xfId="0" applyNumberFormat="1" applyFont="1" applyFill="1" applyBorder="1"/>
    <xf numFmtId="0" fontId="35" fillId="0" borderId="8" xfId="0" applyNumberFormat="1" applyFont="1" applyFill="1" applyBorder="1" applyAlignment="1">
      <alignment horizontal="right" wrapText="1"/>
    </xf>
    <xf numFmtId="166" fontId="40" fillId="0" borderId="8" xfId="8" applyFont="1" applyFill="1" applyBorder="1"/>
    <xf numFmtId="0" fontId="35" fillId="0" borderId="8" xfId="0" applyFont="1" applyFill="1" applyBorder="1"/>
    <xf numFmtId="0" fontId="40" fillId="0" borderId="1" xfId="0" applyFont="1" applyBorder="1" applyAlignment="1"/>
    <xf numFmtId="0" fontId="40" fillId="0" borderId="1" xfId="0" applyFont="1" applyBorder="1" applyAlignment="1">
      <alignment horizontal="left" vertical="top"/>
    </xf>
    <xf numFmtId="178" fontId="40" fillId="38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178" fontId="40" fillId="0" borderId="1" xfId="0" applyNumberFormat="1" applyFont="1" applyBorder="1" applyAlignment="1">
      <alignment horizontal="center"/>
    </xf>
    <xf numFmtId="1" fontId="40" fillId="0" borderId="1" xfId="0" applyNumberFormat="1" applyFont="1" applyBorder="1" applyAlignment="1">
      <alignment horizontal="center"/>
    </xf>
    <xf numFmtId="176" fontId="40" fillId="0" borderId="1" xfId="0" applyNumberFormat="1" applyFont="1" applyBorder="1" applyAlignment="1">
      <alignment horizontal="center"/>
    </xf>
    <xf numFmtId="2" fontId="40" fillId="0" borderId="1" xfId="0" applyNumberFormat="1" applyFont="1" applyBorder="1" applyAlignment="1"/>
    <xf numFmtId="174" fontId="40" fillId="0" borderId="1" xfId="0" applyNumberFormat="1" applyFont="1" applyBorder="1"/>
    <xf numFmtId="0" fontId="40" fillId="0" borderId="1" xfId="0" applyFont="1" applyBorder="1"/>
    <xf numFmtId="0" fontId="35" fillId="7" borderId="1" xfId="0" applyFont="1" applyFill="1" applyBorder="1" applyAlignment="1"/>
    <xf numFmtId="49" fontId="35" fillId="7" borderId="1" xfId="0" applyNumberFormat="1" applyFont="1" applyFill="1" applyBorder="1" applyAlignment="1">
      <alignment horizontal="left"/>
    </xf>
    <xf numFmtId="0" fontId="35" fillId="7" borderId="1" xfId="0" applyFont="1" applyFill="1" applyBorder="1" applyAlignment="1" applyProtection="1">
      <protection locked="0"/>
    </xf>
    <xf numFmtId="178" fontId="35" fillId="7" borderId="1" xfId="0" applyNumberFormat="1" applyFont="1" applyFill="1" applyBorder="1" applyAlignment="1" applyProtection="1">
      <alignment horizontal="center"/>
      <protection locked="0"/>
    </xf>
    <xf numFmtId="0" fontId="35" fillId="7" borderId="1" xfId="0" applyFont="1" applyFill="1" applyBorder="1" applyAlignment="1" applyProtection="1">
      <alignment horizontal="center"/>
      <protection locked="0"/>
    </xf>
    <xf numFmtId="1" fontId="35" fillId="7" borderId="1" xfId="0" applyNumberFormat="1" applyFont="1" applyFill="1" applyBorder="1" applyAlignment="1">
      <alignment horizontal="left"/>
    </xf>
    <xf numFmtId="178" fontId="35" fillId="7" borderId="1" xfId="0" applyNumberFormat="1" applyFont="1" applyFill="1" applyBorder="1" applyAlignment="1">
      <alignment horizontal="center"/>
    </xf>
    <xf numFmtId="176" fontId="35" fillId="7" borderId="1" xfId="0" applyNumberFormat="1" applyFont="1" applyFill="1" applyBorder="1" applyAlignment="1">
      <alignment horizontal="left"/>
    </xf>
    <xf numFmtId="176" fontId="35" fillId="7" borderId="1" xfId="0" applyNumberFormat="1" applyFont="1" applyFill="1" applyBorder="1" applyAlignment="1">
      <alignment horizontal="center"/>
    </xf>
    <xf numFmtId="2" fontId="35" fillId="7" borderId="1" xfId="0" applyNumberFormat="1" applyFont="1" applyFill="1" applyBorder="1" applyAlignment="1"/>
    <xf numFmtId="172" fontId="35" fillId="7" borderId="1" xfId="0" applyNumberFormat="1" applyFont="1" applyFill="1" applyBorder="1" applyAlignment="1"/>
    <xf numFmtId="174" fontId="35" fillId="7" borderId="1" xfId="0" applyNumberFormat="1" applyFont="1" applyFill="1" applyBorder="1"/>
    <xf numFmtId="174" fontId="35" fillId="7" borderId="1" xfId="0" applyNumberFormat="1" applyFont="1" applyFill="1" applyBorder="1" applyAlignment="1">
      <alignment horizontal="right"/>
    </xf>
    <xf numFmtId="166" fontId="40" fillId="7" borderId="1" xfId="8" applyFont="1" applyFill="1" applyBorder="1"/>
    <xf numFmtId="0" fontId="35" fillId="7" borderId="1" xfId="0" applyFont="1" applyFill="1" applyBorder="1"/>
    <xf numFmtId="178" fontId="40" fillId="13" borderId="1" xfId="0" applyNumberFormat="1" applyFont="1" applyFill="1" applyBorder="1" applyAlignment="1">
      <alignment horizontal="center"/>
    </xf>
    <xf numFmtId="0" fontId="40" fillId="38" borderId="1" xfId="0" applyFont="1" applyFill="1" applyBorder="1" applyAlignment="1"/>
    <xf numFmtId="178" fontId="40" fillId="37" borderId="1" xfId="0" applyNumberFormat="1" applyFont="1" applyFill="1" applyBorder="1" applyAlignment="1">
      <alignment horizontal="center"/>
    </xf>
    <xf numFmtId="0" fontId="40" fillId="38" borderId="1" xfId="0" applyFont="1" applyFill="1" applyBorder="1" applyAlignment="1">
      <alignment horizontal="center"/>
    </xf>
    <xf numFmtId="14" fontId="40" fillId="13" borderId="1" xfId="0" applyNumberFormat="1" applyFont="1" applyFill="1" applyBorder="1" applyAlignment="1">
      <alignment horizontal="center"/>
    </xf>
    <xf numFmtId="0" fontId="35" fillId="0" borderId="1" xfId="0" applyFont="1" applyFill="1" applyBorder="1" applyAlignment="1"/>
    <xf numFmtId="0" fontId="35" fillId="0" borderId="1" xfId="0" applyFont="1" applyFill="1" applyBorder="1" applyAlignment="1">
      <alignment horizontal="left" vertical="top"/>
    </xf>
    <xf numFmtId="0" fontId="35" fillId="0" borderId="1" xfId="0" applyFont="1" applyFill="1" applyBorder="1" applyAlignment="1">
      <alignment horizontal="left"/>
    </xf>
    <xf numFmtId="178" fontId="35" fillId="0" borderId="1" xfId="0" applyNumberFormat="1" applyFont="1" applyFill="1" applyBorder="1" applyAlignment="1">
      <alignment horizontal="center"/>
    </xf>
    <xf numFmtId="0" fontId="35" fillId="0" borderId="1" xfId="0" applyFont="1" applyFill="1" applyBorder="1" applyAlignment="1">
      <alignment horizontal="center"/>
    </xf>
    <xf numFmtId="176" fontId="35" fillId="0" borderId="1" xfId="0" applyNumberFormat="1" applyFont="1" applyFill="1" applyBorder="1" applyAlignment="1">
      <alignment horizontal="center"/>
    </xf>
    <xf numFmtId="2" fontId="35" fillId="0" borderId="1" xfId="0" applyNumberFormat="1" applyFont="1" applyFill="1" applyBorder="1" applyAlignment="1"/>
    <xf numFmtId="174" fontId="35" fillId="0" borderId="1" xfId="0" applyNumberFormat="1" applyFont="1" applyFill="1" applyBorder="1"/>
    <xf numFmtId="0" fontId="40" fillId="0" borderId="1" xfId="0" applyNumberFormat="1" applyFont="1" applyFill="1" applyBorder="1" applyAlignment="1">
      <alignment horizontal="right" wrapText="1"/>
    </xf>
    <xf numFmtId="0" fontId="35" fillId="0" borderId="1" xfId="0" applyFont="1" applyFill="1" applyBorder="1"/>
    <xf numFmtId="2" fontId="45" fillId="0" borderId="1" xfId="0" applyNumberFormat="1" applyFont="1" applyFill="1" applyBorder="1" applyAlignment="1"/>
    <xf numFmtId="0" fontId="35" fillId="0" borderId="1" xfId="0" applyNumberFormat="1" applyFont="1" applyFill="1" applyBorder="1" applyAlignment="1">
      <alignment horizontal="right" wrapText="1"/>
    </xf>
    <xf numFmtId="166" fontId="35" fillId="0" borderId="1" xfId="0" applyNumberFormat="1" applyFont="1" applyBorder="1"/>
    <xf numFmtId="2" fontId="47" fillId="0" borderId="1" xfId="0" applyNumberFormat="1" applyFont="1" applyBorder="1" applyAlignment="1"/>
    <xf numFmtId="0" fontId="44" fillId="0" borderId="32" xfId="4" applyFont="1" applyBorder="1" applyAlignment="1">
      <alignment horizontal="left"/>
    </xf>
    <xf numFmtId="0" fontId="44" fillId="0" borderId="24" xfId="4" applyFont="1" applyBorder="1" applyAlignment="1">
      <alignment horizontal="left"/>
    </xf>
    <xf numFmtId="0" fontId="44" fillId="0" borderId="24" xfId="4" applyFont="1" applyBorder="1"/>
    <xf numFmtId="178" fontId="35" fillId="39" borderId="1" xfId="0" applyNumberFormat="1" applyFont="1" applyFill="1" applyBorder="1" applyAlignment="1">
      <alignment horizontal="center"/>
    </xf>
    <xf numFmtId="0" fontId="35" fillId="39" borderId="1" xfId="0" applyFont="1" applyFill="1" applyBorder="1" applyAlignment="1">
      <alignment horizontal="center"/>
    </xf>
    <xf numFmtId="0" fontId="48" fillId="0" borderId="1" xfId="0" applyFont="1" applyBorder="1" applyAlignment="1"/>
    <xf numFmtId="0" fontId="48" fillId="0" borderId="1" xfId="0" applyFont="1" applyBorder="1" applyAlignment="1">
      <alignment horizontal="left" vertical="top"/>
    </xf>
    <xf numFmtId="178" fontId="48" fillId="38" borderId="1" xfId="0" applyNumberFormat="1" applyFont="1" applyFill="1" applyBorder="1" applyAlignment="1">
      <alignment horizontal="center"/>
    </xf>
    <xf numFmtId="0" fontId="48" fillId="0" borderId="1" xfId="0" applyFont="1" applyBorder="1" applyAlignment="1">
      <alignment horizontal="center"/>
    </xf>
    <xf numFmtId="178" fontId="48" fillId="0" borderId="1" xfId="0" applyNumberFormat="1" applyFont="1" applyBorder="1" applyAlignment="1">
      <alignment horizontal="center"/>
    </xf>
    <xf numFmtId="1" fontId="48" fillId="0" borderId="1" xfId="0" applyNumberFormat="1" applyFont="1" applyBorder="1" applyAlignment="1">
      <alignment horizontal="center"/>
    </xf>
    <xf numFmtId="176" fontId="48" fillId="0" borderId="1" xfId="0" applyNumberFormat="1" applyFont="1" applyBorder="1" applyAlignment="1">
      <alignment horizontal="center"/>
    </xf>
    <xf numFmtId="0" fontId="48" fillId="38" borderId="1" xfId="0" applyFont="1" applyFill="1" applyBorder="1" applyAlignment="1"/>
    <xf numFmtId="174" fontId="48" fillId="0" borderId="1" xfId="0" applyNumberFormat="1" applyFont="1" applyBorder="1"/>
    <xf numFmtId="0" fontId="48" fillId="0" borderId="1" xfId="0" applyNumberFormat="1" applyFont="1" applyBorder="1" applyAlignment="1">
      <alignment horizontal="right" wrapText="1"/>
    </xf>
    <xf numFmtId="0" fontId="48" fillId="0" borderId="1" xfId="0" applyFont="1" applyBorder="1"/>
    <xf numFmtId="0" fontId="45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center"/>
    </xf>
    <xf numFmtId="0" fontId="45" fillId="0" borderId="1" xfId="0" applyNumberFormat="1" applyFont="1" applyBorder="1" applyAlignment="1">
      <alignment horizontal="right" wrapText="1"/>
    </xf>
    <xf numFmtId="2" fontId="48" fillId="0" borderId="1" xfId="0" applyNumberFormat="1" applyFont="1" applyBorder="1" applyAlignment="1"/>
    <xf numFmtId="0" fontId="49" fillId="0" borderId="1" xfId="0" applyFont="1" applyBorder="1" applyAlignment="1">
      <alignment horizontal="left"/>
    </xf>
    <xf numFmtId="0" fontId="36" fillId="6" borderId="9" xfId="0" applyFont="1" applyFill="1" applyBorder="1" applyAlignment="1" applyProtection="1">
      <alignment horizontal="left"/>
    </xf>
    <xf numFmtId="14" fontId="50" fillId="6" borderId="1" xfId="0" applyNumberFormat="1" applyFont="1" applyFill="1" applyBorder="1" applyAlignment="1" applyProtection="1"/>
    <xf numFmtId="2" fontId="37" fillId="0" borderId="1" xfId="0" applyNumberFormat="1" applyFont="1" applyBorder="1" applyAlignment="1" applyProtection="1">
      <alignment horizontal="center" shrinkToFit="1"/>
      <protection locked="0"/>
    </xf>
    <xf numFmtId="1" fontId="38" fillId="0" borderId="1" xfId="0" applyNumberFormat="1" applyFont="1" applyBorder="1" applyAlignment="1" applyProtection="1">
      <alignment horizontal="center" shrinkToFit="1"/>
      <protection locked="0"/>
    </xf>
    <xf numFmtId="2" fontId="36" fillId="0" borderId="1" xfId="0" applyNumberFormat="1" applyFont="1" applyBorder="1" applyAlignment="1">
      <alignment horizontal="center"/>
    </xf>
    <xf numFmtId="2" fontId="36" fillId="0" borderId="1" xfId="0" applyNumberFormat="1" applyFont="1" applyBorder="1" applyAlignment="1">
      <alignment horizontal="left"/>
    </xf>
    <xf numFmtId="171" fontId="51" fillId="0" borderId="1" xfId="0" applyNumberFormat="1" applyFont="1" applyBorder="1" applyProtection="1">
      <protection locked="0"/>
    </xf>
    <xf numFmtId="166" fontId="40" fillId="0" borderId="1" xfId="0" applyNumberFormat="1" applyFont="1" applyBorder="1"/>
    <xf numFmtId="49" fontId="42" fillId="3" borderId="9" xfId="3" applyNumberFormat="1" applyFont="1" applyBorder="1" applyAlignment="1" applyProtection="1">
      <alignment horizontal="left"/>
    </xf>
    <xf numFmtId="176" fontId="42" fillId="3" borderId="1" xfId="3" applyNumberFormat="1" applyFont="1" applyBorder="1" applyAlignment="1" applyProtection="1">
      <alignment horizontal="left" wrapText="1"/>
    </xf>
    <xf numFmtId="2" fontId="42" fillId="3" borderId="1" xfId="3" applyNumberFormat="1" applyFont="1" applyBorder="1" applyAlignment="1" applyProtection="1">
      <alignment horizontal="center" wrapText="1"/>
    </xf>
    <xf numFmtId="0" fontId="42" fillId="3" borderId="1" xfId="3" applyFont="1" applyBorder="1" applyAlignment="1" applyProtection="1">
      <alignment horizontal="left" wrapText="1"/>
    </xf>
    <xf numFmtId="172" fontId="42" fillId="3" borderId="1" xfId="3" applyNumberFormat="1" applyFont="1" applyBorder="1" applyAlignment="1" applyProtection="1">
      <alignment horizontal="center"/>
    </xf>
    <xf numFmtId="166" fontId="52" fillId="3" borderId="1" xfId="3" applyNumberFormat="1" applyFont="1" applyBorder="1" applyAlignment="1" applyProtection="1">
      <alignment wrapText="1"/>
    </xf>
    <xf numFmtId="0" fontId="53" fillId="32" borderId="1" xfId="0" applyFont="1" applyFill="1" applyBorder="1" applyAlignment="1">
      <alignment horizontal="center"/>
    </xf>
    <xf numFmtId="0" fontId="53" fillId="32" borderId="0" xfId="0" applyFont="1" applyFill="1" applyAlignment="1">
      <alignment horizontal="center"/>
    </xf>
    <xf numFmtId="1" fontId="53" fillId="32" borderId="0" xfId="0" applyNumberFormat="1" applyFont="1" applyFill="1" applyAlignment="1">
      <alignment horizontal="center"/>
    </xf>
    <xf numFmtId="166" fontId="53" fillId="32" borderId="0" xfId="8" applyFont="1" applyFill="1" applyAlignment="1">
      <alignment horizontal="center"/>
    </xf>
    <xf numFmtId="166" fontId="53" fillId="32" borderId="0" xfId="0" applyNumberFormat="1" applyFont="1" applyFill="1" applyAlignment="1">
      <alignment horizontal="center"/>
    </xf>
    <xf numFmtId="0" fontId="35" fillId="33" borderId="1" xfId="0" applyFont="1" applyFill="1" applyBorder="1" applyAlignment="1">
      <alignment horizontal="left"/>
    </xf>
    <xf numFmtId="0" fontId="35" fillId="33" borderId="9" xfId="0" applyFont="1" applyFill="1" applyBorder="1" applyAlignment="1">
      <alignment horizontal="left"/>
    </xf>
    <xf numFmtId="0" fontId="35" fillId="33" borderId="1" xfId="0" applyFont="1" applyFill="1" applyBorder="1" applyAlignment="1">
      <alignment horizontal="right"/>
    </xf>
    <xf numFmtId="0" fontId="35" fillId="33" borderId="1" xfId="0" applyFont="1" applyFill="1" applyBorder="1" applyAlignment="1"/>
    <xf numFmtId="0" fontId="35" fillId="33" borderId="1" xfId="0" applyFont="1" applyFill="1" applyBorder="1" applyAlignment="1">
      <alignment horizontal="center"/>
    </xf>
    <xf numFmtId="1" fontId="36" fillId="33" borderId="1" xfId="0" applyNumberFormat="1" applyFont="1" applyFill="1" applyBorder="1" applyAlignment="1">
      <alignment horizontal="center"/>
    </xf>
    <xf numFmtId="176" fontId="36" fillId="33" borderId="1" xfId="0" applyNumberFormat="1" applyFont="1" applyFill="1" applyBorder="1" applyAlignment="1">
      <alignment horizontal="left"/>
    </xf>
    <xf numFmtId="175" fontId="49" fillId="33" borderId="1" xfId="0" applyNumberFormat="1" applyFont="1" applyFill="1" applyBorder="1" applyAlignment="1">
      <alignment horizontal="left" vertical="top"/>
    </xf>
    <xf numFmtId="0" fontId="36" fillId="33" borderId="1" xfId="0" applyFont="1" applyFill="1" applyBorder="1" applyAlignment="1"/>
    <xf numFmtId="2" fontId="35" fillId="31" borderId="1" xfId="0" applyNumberFormat="1" applyFont="1" applyFill="1" applyBorder="1"/>
    <xf numFmtId="2" fontId="35" fillId="31" borderId="1" xfId="0" applyNumberFormat="1" applyFont="1" applyFill="1" applyBorder="1" applyAlignment="1">
      <alignment horizontal="left" vertical="top"/>
    </xf>
    <xf numFmtId="172" fontId="35" fillId="31" borderId="1" xfId="0" applyNumberFormat="1" applyFont="1" applyFill="1" applyBorder="1"/>
    <xf numFmtId="166" fontId="40" fillId="31" borderId="1" xfId="0" applyNumberFormat="1" applyFont="1" applyFill="1" applyBorder="1"/>
    <xf numFmtId="0" fontId="44" fillId="8" borderId="1" xfId="4" applyFont="1" applyFill="1" applyBorder="1" applyAlignment="1">
      <alignment horizontal="left"/>
    </xf>
    <xf numFmtId="0" fontId="44" fillId="0" borderId="9" xfId="4" applyFont="1" applyFill="1" applyBorder="1" applyAlignment="1">
      <alignment horizontal="left"/>
    </xf>
    <xf numFmtId="49" fontId="44" fillId="0" borderId="1" xfId="0" applyNumberFormat="1" applyFont="1" applyFill="1" applyBorder="1" applyAlignment="1">
      <alignment horizontal="left" vertical="center" wrapText="1"/>
    </xf>
    <xf numFmtId="0" fontId="44" fillId="0" borderId="1" xfId="4" applyFont="1" applyFill="1" applyBorder="1" applyAlignment="1">
      <alignment horizontal="center"/>
    </xf>
    <xf numFmtId="0" fontId="44" fillId="0" borderId="1" xfId="4" applyFont="1" applyFill="1" applyBorder="1"/>
    <xf numFmtId="0" fontId="54" fillId="0" borderId="1" xfId="3" applyFont="1" applyFill="1" applyBorder="1" applyAlignment="1" applyProtection="1">
      <alignment horizontal="center"/>
    </xf>
    <xf numFmtId="0" fontId="35" fillId="0" borderId="1" xfId="0" applyFont="1" applyFill="1" applyBorder="1" applyAlignment="1" applyProtection="1">
      <alignment horizontal="center"/>
    </xf>
    <xf numFmtId="0" fontId="54" fillId="0" borderId="1" xfId="0" applyNumberFormat="1" applyFont="1" applyFill="1" applyBorder="1" applyAlignment="1"/>
    <xf numFmtId="0" fontId="54" fillId="0" borderId="0" xfId="0" applyNumberFormat="1" applyFont="1" applyFill="1" applyBorder="1" applyAlignment="1"/>
    <xf numFmtId="0" fontId="54" fillId="0" borderId="0" xfId="3" applyNumberFormat="1" applyFont="1" applyFill="1" applyBorder="1" applyAlignment="1" applyProtection="1">
      <alignment horizontal="center"/>
    </xf>
    <xf numFmtId="1" fontId="35" fillId="0" borderId="1" xfId="0" applyNumberFormat="1" applyFont="1" applyFill="1" applyBorder="1"/>
    <xf numFmtId="176" fontId="35" fillId="0" borderId="1" xfId="0" applyNumberFormat="1" applyFont="1" applyFill="1" applyBorder="1" applyAlignment="1">
      <alignment horizontal="left"/>
    </xf>
    <xf numFmtId="2" fontId="35" fillId="0" borderId="1" xfId="0" applyNumberFormat="1" applyFont="1" applyFill="1" applyBorder="1" applyAlignment="1">
      <alignment horizontal="center"/>
    </xf>
    <xf numFmtId="166" fontId="40" fillId="0" borderId="1" xfId="0" applyNumberFormat="1" applyFont="1" applyFill="1" applyBorder="1"/>
    <xf numFmtId="0" fontId="54" fillId="0" borderId="1" xfId="5" applyNumberFormat="1" applyFont="1" applyFill="1" applyBorder="1" applyAlignment="1" applyProtection="1"/>
    <xf numFmtId="0" fontId="54" fillId="0" borderId="0" xfId="5" applyNumberFormat="1" applyFont="1" applyFill="1" applyBorder="1" applyAlignment="1" applyProtection="1"/>
    <xf numFmtId="0" fontId="54" fillId="0" borderId="0" xfId="5" applyNumberFormat="1" applyFont="1" applyFill="1" applyBorder="1" applyAlignment="1" applyProtection="1">
      <alignment horizontal="center"/>
    </xf>
    <xf numFmtId="172" fontId="35" fillId="0" borderId="1" xfId="0" applyNumberFormat="1" applyFont="1" applyFill="1" applyBorder="1" applyAlignment="1">
      <alignment horizontal="center" vertical="top"/>
    </xf>
    <xf numFmtId="0" fontId="35" fillId="0" borderId="1" xfId="0" applyFont="1" applyFill="1" applyBorder="1" applyAlignment="1" applyProtection="1">
      <alignment horizontal="center"/>
      <protection locked="0"/>
    </xf>
    <xf numFmtId="0" fontId="54" fillId="0" borderId="1" xfId="4" applyNumberFormat="1" applyFont="1" applyFill="1" applyBorder="1" applyAlignment="1"/>
    <xf numFmtId="0" fontId="54" fillId="0" borderId="1" xfId="4" applyNumberFormat="1" applyFont="1" applyFill="1" applyBorder="1" applyAlignment="1">
      <alignment horizontal="center"/>
    </xf>
    <xf numFmtId="49" fontId="35" fillId="7" borderId="9" xfId="0" applyNumberFormat="1" applyFont="1" applyFill="1" applyBorder="1" applyAlignment="1">
      <alignment horizontal="left"/>
    </xf>
    <xf numFmtId="1" fontId="35" fillId="7" borderId="1" xfId="0" applyNumberFormat="1" applyFont="1" applyFill="1" applyBorder="1" applyAlignment="1">
      <alignment horizontal="center"/>
    </xf>
    <xf numFmtId="170" fontId="35" fillId="7" borderId="1" xfId="0" applyNumberFormat="1" applyFont="1" applyFill="1" applyBorder="1" applyAlignment="1">
      <alignment horizontal="center"/>
    </xf>
    <xf numFmtId="2" fontId="35" fillId="7" borderId="1" xfId="0" applyNumberFormat="1" applyFont="1" applyFill="1" applyBorder="1" applyAlignment="1">
      <alignment horizontal="center"/>
    </xf>
    <xf numFmtId="0" fontId="35" fillId="7" borderId="1" xfId="0" applyFont="1" applyFill="1" applyBorder="1" applyAlignment="1">
      <alignment horizontal="left"/>
    </xf>
    <xf numFmtId="172" fontId="35" fillId="7" borderId="1" xfId="0" applyNumberFormat="1" applyFont="1" applyFill="1" applyBorder="1"/>
    <xf numFmtId="166" fontId="40" fillId="7" borderId="1" xfId="0" applyNumberFormat="1" applyFont="1" applyFill="1" applyBorder="1"/>
    <xf numFmtId="170" fontId="36" fillId="33" borderId="1" xfId="0" applyNumberFormat="1" applyFont="1" applyFill="1" applyBorder="1" applyAlignment="1">
      <alignment horizontal="left"/>
    </xf>
    <xf numFmtId="0" fontId="55" fillId="0" borderId="1" xfId="5" applyNumberFormat="1" applyFont="1" applyFill="1" applyBorder="1" applyAlignment="1" applyProtection="1"/>
    <xf numFmtId="0" fontId="55" fillId="0" borderId="1" xfId="3" applyNumberFormat="1" applyFont="1" applyFill="1" applyBorder="1" applyAlignment="1" applyProtection="1"/>
    <xf numFmtId="0" fontId="55" fillId="0" borderId="1" xfId="0" applyFont="1" applyFill="1" applyBorder="1" applyAlignment="1">
      <alignment horizontal="center"/>
    </xf>
    <xf numFmtId="0" fontId="55" fillId="0" borderId="1" xfId="0" applyFont="1" applyFill="1" applyBorder="1" applyAlignment="1" applyProtection="1">
      <alignment horizontal="center"/>
      <protection locked="0"/>
    </xf>
    <xf numFmtId="0" fontId="55" fillId="0" borderId="0" xfId="0" applyFont="1" applyFill="1" applyBorder="1" applyAlignment="1" applyProtection="1">
      <alignment horizontal="center"/>
      <protection locked="0"/>
    </xf>
    <xf numFmtId="0" fontId="35" fillId="0" borderId="0" xfId="5" applyNumberFormat="1" applyFont="1" applyFill="1" applyBorder="1" applyAlignment="1" applyProtection="1">
      <alignment horizontal="center"/>
    </xf>
    <xf numFmtId="170" fontId="36" fillId="33" borderId="1" xfId="0" applyNumberFormat="1" applyFont="1" applyFill="1" applyBorder="1" applyAlignment="1">
      <alignment horizontal="center"/>
    </xf>
    <xf numFmtId="0" fontId="55" fillId="0" borderId="1" xfId="4" applyFont="1" applyFill="1" applyBorder="1" applyAlignment="1">
      <alignment horizontal="center"/>
    </xf>
    <xf numFmtId="0" fontId="44" fillId="0" borderId="9" xfId="4" applyFont="1" applyBorder="1" applyAlignment="1">
      <alignment horizontal="left"/>
    </xf>
    <xf numFmtId="49" fontId="44" fillId="5" borderId="1" xfId="0" applyNumberFormat="1" applyFont="1" applyFill="1" applyBorder="1" applyAlignment="1">
      <alignment horizontal="left" vertical="center" wrapText="1"/>
    </xf>
    <xf numFmtId="0" fontId="44" fillId="0" borderId="1" xfId="4" applyFont="1" applyBorder="1" applyAlignment="1">
      <alignment horizontal="center"/>
    </xf>
    <xf numFmtId="0" fontId="35" fillId="0" borderId="0" xfId="0" applyFont="1" applyFill="1" applyBorder="1" applyAlignment="1" applyProtection="1">
      <alignment horizontal="center"/>
    </xf>
    <xf numFmtId="0" fontId="35" fillId="0" borderId="0" xfId="3" applyNumberFormat="1" applyFont="1" applyFill="1" applyBorder="1" applyAlignment="1" applyProtection="1">
      <alignment horizontal="center"/>
    </xf>
    <xf numFmtId="176" fontId="35" fillId="0" borderId="1" xfId="0" applyNumberFormat="1" applyFont="1" applyBorder="1" applyAlignment="1">
      <alignment horizontal="left"/>
    </xf>
    <xf numFmtId="2" fontId="35" fillId="0" borderId="1" xfId="0" applyNumberFormat="1" applyFont="1" applyBorder="1" applyAlignment="1">
      <alignment horizontal="center"/>
    </xf>
    <xf numFmtId="0" fontId="56" fillId="0" borderId="1" xfId="4" applyFont="1" applyBorder="1"/>
    <xf numFmtId="0" fontId="56" fillId="0" borderId="1" xfId="4" applyFont="1" applyBorder="1" applyAlignment="1">
      <alignment horizontal="center"/>
    </xf>
    <xf numFmtId="1" fontId="35" fillId="0" borderId="1" xfId="4" applyNumberFormat="1" applyFont="1" applyBorder="1" applyAlignment="1">
      <alignment horizontal="center"/>
    </xf>
    <xf numFmtId="1" fontId="56" fillId="0" borderId="1" xfId="0" applyNumberFormat="1" applyFont="1" applyBorder="1" applyAlignment="1">
      <alignment horizontal="center"/>
    </xf>
    <xf numFmtId="176" fontId="56" fillId="0" borderId="1" xfId="0" applyNumberFormat="1" applyFont="1" applyBorder="1" applyAlignment="1">
      <alignment horizontal="left"/>
    </xf>
    <xf numFmtId="0" fontId="56" fillId="0" borderId="1" xfId="0" applyFont="1" applyBorder="1"/>
    <xf numFmtId="2" fontId="56" fillId="0" borderId="1" xfId="0" applyNumberFormat="1" applyFont="1" applyBorder="1"/>
    <xf numFmtId="172" fontId="35" fillId="0" borderId="1" xfId="0" applyNumberFormat="1" applyFont="1" applyBorder="1" applyAlignment="1">
      <alignment horizontal="center" vertical="top"/>
    </xf>
    <xf numFmtId="0" fontId="40" fillId="33" borderId="1" xfId="0" applyFont="1" applyFill="1" applyBorder="1"/>
    <xf numFmtId="0" fontId="40" fillId="33" borderId="0" xfId="0" applyFont="1" applyFill="1"/>
    <xf numFmtId="0" fontId="40" fillId="33" borderId="1" xfId="0" applyNumberFormat="1" applyFont="1" applyFill="1" applyBorder="1" applyAlignment="1">
      <alignment horizontal="right"/>
    </xf>
    <xf numFmtId="0" fontId="40" fillId="33" borderId="1" xfId="0" applyNumberFormat="1" applyFont="1" applyFill="1" applyBorder="1" applyAlignment="1"/>
    <xf numFmtId="0" fontId="40" fillId="33" borderId="1" xfId="4" applyFont="1" applyFill="1" applyBorder="1" applyAlignment="1">
      <alignment horizontal="center"/>
    </xf>
    <xf numFmtId="0" fontId="40" fillId="33" borderId="1" xfId="4" applyFont="1" applyFill="1" applyBorder="1"/>
    <xf numFmtId="0" fontId="40" fillId="31" borderId="0" xfId="0" applyFont="1" applyFill="1"/>
    <xf numFmtId="170" fontId="49" fillId="33" borderId="1" xfId="0" applyNumberFormat="1" applyFont="1" applyFill="1" applyBorder="1" applyAlignment="1" applyProtection="1">
      <alignment horizontal="left"/>
    </xf>
    <xf numFmtId="1" fontId="49" fillId="33" borderId="1" xfId="0" applyNumberFormat="1" applyFont="1" applyFill="1" applyBorder="1" applyAlignment="1">
      <alignment horizontal="center"/>
    </xf>
    <xf numFmtId="170" fontId="49" fillId="33" borderId="1" xfId="0" applyNumberFormat="1" applyFont="1" applyFill="1" applyBorder="1" applyAlignment="1">
      <alignment horizontal="center"/>
    </xf>
    <xf numFmtId="176" fontId="49" fillId="33" borderId="1" xfId="0" applyNumberFormat="1" applyFont="1" applyFill="1" applyBorder="1" applyAlignment="1">
      <alignment horizontal="left"/>
    </xf>
    <xf numFmtId="0" fontId="49" fillId="33" borderId="1" xfId="0" applyNumberFormat="1" applyFont="1" applyFill="1" applyBorder="1" applyAlignment="1"/>
    <xf numFmtId="0" fontId="43" fillId="0" borderId="1" xfId="0" applyFont="1" applyFill="1" applyBorder="1"/>
    <xf numFmtId="0" fontId="43" fillId="0" borderId="0" xfId="0" applyFont="1" applyFill="1"/>
    <xf numFmtId="0" fontId="57" fillId="0" borderId="0" xfId="0" applyFont="1" applyFill="1" applyAlignment="1"/>
    <xf numFmtId="0" fontId="57" fillId="0" borderId="0" xfId="0" applyFont="1" applyFill="1"/>
    <xf numFmtId="0" fontId="57" fillId="0" borderId="0" xfId="0" applyFont="1" applyFill="1" applyAlignment="1">
      <alignment horizontal="center"/>
    </xf>
    <xf numFmtId="0" fontId="40" fillId="0" borderId="1" xfId="0" applyNumberFormat="1" applyFont="1" applyFill="1" applyBorder="1" applyAlignment="1" applyProtection="1">
      <alignment horizontal="center"/>
      <protection locked="0"/>
    </xf>
    <xf numFmtId="0" fontId="40" fillId="0" borderId="0" xfId="0" applyNumberFormat="1" applyFont="1" applyFill="1" applyBorder="1" applyAlignment="1" applyProtection="1">
      <alignment horizontal="center"/>
      <protection locked="0"/>
    </xf>
    <xf numFmtId="0" fontId="57" fillId="0" borderId="0" xfId="0" applyNumberFormat="1" applyFont="1" applyFill="1"/>
    <xf numFmtId="1" fontId="40" fillId="0" borderId="0" xfId="0" applyNumberFormat="1" applyFont="1" applyFill="1"/>
    <xf numFmtId="1" fontId="57" fillId="0" borderId="1" xfId="0" applyNumberFormat="1" applyFont="1" applyFill="1" applyBorder="1" applyAlignment="1">
      <alignment horizontal="center"/>
    </xf>
    <xf numFmtId="176" fontId="57" fillId="0" borderId="1" xfId="0" applyNumberFormat="1" applyFont="1" applyFill="1" applyBorder="1" applyAlignment="1">
      <alignment horizontal="left"/>
    </xf>
    <xf numFmtId="0" fontId="57" fillId="0" borderId="1" xfId="0" applyNumberFormat="1" applyFont="1" applyFill="1" applyBorder="1" applyAlignment="1">
      <alignment wrapText="1"/>
    </xf>
    <xf numFmtId="2" fontId="57" fillId="0" borderId="1" xfId="0" applyNumberFormat="1" applyFont="1" applyBorder="1" applyAlignment="1"/>
    <xf numFmtId="0" fontId="35" fillId="0" borderId="1" xfId="0" applyNumberFormat="1" applyFont="1" applyBorder="1" applyAlignment="1"/>
    <xf numFmtId="2" fontId="35" fillId="31" borderId="1" xfId="0" applyNumberFormat="1" applyFont="1" applyFill="1" applyBorder="1" applyAlignment="1">
      <alignment vertical="top"/>
    </xf>
    <xf numFmtId="0" fontId="58" fillId="0" borderId="1" xfId="4" applyNumberFormat="1" applyFont="1" applyFill="1" applyBorder="1" applyAlignment="1">
      <alignment horizontal="center"/>
    </xf>
    <xf numFmtId="1" fontId="35" fillId="0" borderId="1" xfId="0" applyNumberFormat="1" applyFont="1" applyFill="1" applyBorder="1" applyAlignment="1" applyProtection="1">
      <alignment horizontal="center"/>
      <protection locked="0"/>
    </xf>
    <xf numFmtId="0" fontId="35" fillId="0" borderId="1" xfId="0" applyFont="1" applyFill="1" applyBorder="1" applyAlignment="1">
      <alignment vertical="top"/>
    </xf>
    <xf numFmtId="0" fontId="35" fillId="0" borderId="0" xfId="0" applyNumberFormat="1" applyFont="1" applyFill="1" applyBorder="1" applyAlignment="1" applyProtection="1">
      <alignment horizontal="center"/>
    </xf>
    <xf numFmtId="172" fontId="35" fillId="0" borderId="1" xfId="0" applyNumberFormat="1" applyFont="1" applyFill="1" applyBorder="1" applyAlignment="1">
      <alignment vertical="top"/>
    </xf>
    <xf numFmtId="0" fontId="43" fillId="8" borderId="1" xfId="0" applyFont="1" applyFill="1" applyBorder="1" applyAlignment="1">
      <alignment horizontal="left"/>
    </xf>
    <xf numFmtId="0" fontId="43" fillId="0" borderId="9" xfId="0" applyFont="1" applyFill="1" applyBorder="1" applyAlignment="1">
      <alignment horizontal="left"/>
    </xf>
    <xf numFmtId="0" fontId="43" fillId="0" borderId="1" xfId="0" applyFont="1" applyFill="1" applyBorder="1" applyAlignment="1" applyProtection="1">
      <alignment horizontal="left"/>
    </xf>
    <xf numFmtId="0" fontId="43" fillId="0" borderId="1" xfId="0" applyFont="1" applyFill="1" applyBorder="1" applyAlignment="1" applyProtection="1"/>
    <xf numFmtId="0" fontId="43" fillId="0" borderId="1" xfId="0" applyFont="1" applyFill="1" applyBorder="1" applyAlignment="1" applyProtection="1">
      <alignment horizontal="center"/>
    </xf>
    <xf numFmtId="0" fontId="58" fillId="0" borderId="1" xfId="0" applyNumberFormat="1" applyFont="1" applyFill="1" applyBorder="1" applyAlignment="1" applyProtection="1">
      <alignment horizontal="center"/>
      <protection locked="0"/>
    </xf>
    <xf numFmtId="0" fontId="35" fillId="8" borderId="1" xfId="0" applyFont="1" applyFill="1" applyBorder="1" applyAlignment="1">
      <alignment horizontal="center"/>
    </xf>
    <xf numFmtId="1" fontId="35" fillId="0" borderId="1" xfId="0" applyNumberFormat="1" applyFont="1" applyBorder="1"/>
    <xf numFmtId="0" fontId="35" fillId="0" borderId="1" xfId="0" applyFont="1" applyBorder="1" applyAlignment="1">
      <alignment vertical="top"/>
    </xf>
    <xf numFmtId="172" fontId="35" fillId="0" borderId="1" xfId="0" applyNumberFormat="1" applyFont="1" applyBorder="1" applyAlignment="1">
      <alignment vertical="top"/>
    </xf>
    <xf numFmtId="0" fontId="59" fillId="12" borderId="1" xfId="5" applyFont="1" applyBorder="1" applyAlignment="1">
      <alignment horizontal="center"/>
    </xf>
    <xf numFmtId="0" fontId="35" fillId="0" borderId="9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2" fontId="56" fillId="0" borderId="1" xfId="0" applyNumberFormat="1" applyFont="1" applyBorder="1" applyAlignment="1"/>
    <xf numFmtId="0" fontId="56" fillId="0" borderId="1" xfId="0" applyFont="1" applyBorder="1" applyAlignment="1" applyProtection="1">
      <protection locked="0"/>
    </xf>
    <xf numFmtId="0" fontId="35" fillId="0" borderId="1" xfId="0" applyFont="1" applyBorder="1" applyAlignment="1" applyProtection="1">
      <protection locked="0"/>
    </xf>
    <xf numFmtId="0" fontId="35" fillId="8" borderId="1" xfId="0" applyFont="1" applyFill="1" applyBorder="1" applyAlignment="1">
      <alignment horizontal="left"/>
    </xf>
    <xf numFmtId="0" fontId="35" fillId="0" borderId="1" xfId="0" applyFont="1" applyBorder="1" applyAlignment="1" applyProtection="1">
      <alignment horizontal="center"/>
    </xf>
    <xf numFmtId="0" fontId="40" fillId="9" borderId="0" xfId="0" applyFont="1" applyFill="1" applyAlignment="1" applyProtection="1">
      <alignment horizontal="center"/>
      <protection locked="0"/>
    </xf>
    <xf numFmtId="1" fontId="35" fillId="0" borderId="1" xfId="0" applyNumberFormat="1" applyFont="1" applyBorder="1" applyAlignment="1" applyProtection="1">
      <alignment horizontal="center"/>
      <protection locked="0"/>
    </xf>
    <xf numFmtId="172" fontId="35" fillId="0" borderId="1" xfId="0" applyNumberFormat="1" applyFont="1" applyBorder="1" applyAlignment="1"/>
    <xf numFmtId="0" fontId="44" fillId="10" borderId="1" xfId="4" applyFont="1" applyFill="1" applyBorder="1" applyAlignment="1">
      <alignment horizontal="left"/>
    </xf>
    <xf numFmtId="0" fontId="35" fillId="9" borderId="1" xfId="0" applyFont="1" applyFill="1" applyBorder="1" applyAlignment="1" applyProtection="1">
      <alignment horizontal="center"/>
    </xf>
    <xf numFmtId="0" fontId="35" fillId="0" borderId="9" xfId="0" applyFont="1" applyBorder="1"/>
    <xf numFmtId="0" fontId="35" fillId="9" borderId="1" xfId="0" applyFont="1" applyFill="1" applyBorder="1" applyAlignment="1">
      <alignment horizontal="center"/>
    </xf>
    <xf numFmtId="2" fontId="60" fillId="0" borderId="1" xfId="0" applyNumberFormat="1" applyFont="1" applyBorder="1" applyAlignment="1"/>
    <xf numFmtId="170" fontId="35" fillId="0" borderId="1" xfId="0" applyNumberFormat="1" applyFont="1" applyBorder="1" applyAlignment="1">
      <alignment horizontal="left"/>
    </xf>
    <xf numFmtId="0" fontId="44" fillId="0" borderId="1" xfId="4" applyFont="1" applyFill="1" applyBorder="1" applyAlignment="1">
      <alignment horizontal="left"/>
    </xf>
    <xf numFmtId="2" fontId="40" fillId="0" borderId="1" xfId="0" applyNumberFormat="1" applyFont="1" applyFill="1" applyBorder="1" applyAlignment="1"/>
    <xf numFmtId="0" fontId="35" fillId="0" borderId="1" xfId="0" applyFont="1" applyBorder="1" applyAlignment="1" applyProtection="1"/>
    <xf numFmtId="14" fontId="35" fillId="0" borderId="1" xfId="0" applyNumberFormat="1" applyFont="1" applyBorder="1" applyAlignment="1">
      <alignment horizontal="left"/>
    </xf>
    <xf numFmtId="170" fontId="35" fillId="7" borderId="1" xfId="0" applyNumberFormat="1" applyFont="1" applyFill="1" applyBorder="1" applyAlignment="1">
      <alignment horizontal="left"/>
    </xf>
    <xf numFmtId="0" fontId="35" fillId="9" borderId="1" xfId="0" applyFont="1" applyFill="1" applyBorder="1" applyAlignment="1" applyProtection="1">
      <alignment horizontal="center"/>
      <protection locked="0"/>
    </xf>
    <xf numFmtId="1" fontId="35" fillId="0" borderId="1" xfId="0" applyNumberFormat="1" applyFont="1" applyBorder="1" applyAlignment="1">
      <alignment horizontal="right"/>
    </xf>
    <xf numFmtId="0" fontId="35" fillId="0" borderId="9" xfId="0" applyFont="1" applyFill="1" applyBorder="1" applyAlignment="1">
      <alignment horizontal="left"/>
    </xf>
    <xf numFmtId="0" fontId="56" fillId="0" borderId="1" xfId="0" applyFont="1" applyFill="1" applyBorder="1" applyAlignment="1">
      <alignment horizontal="left"/>
    </xf>
    <xf numFmtId="1" fontId="36" fillId="0" borderId="1" xfId="0" applyNumberFormat="1" applyFont="1" applyFill="1" applyBorder="1" applyAlignment="1">
      <alignment horizontal="center"/>
    </xf>
    <xf numFmtId="170" fontId="36" fillId="0" borderId="1" xfId="0" applyNumberFormat="1" applyFont="1" applyFill="1" applyBorder="1" applyAlignment="1">
      <alignment horizontal="center"/>
    </xf>
    <xf numFmtId="176" fontId="36" fillId="0" borderId="1" xfId="0" applyNumberFormat="1" applyFont="1" applyFill="1" applyBorder="1" applyAlignment="1">
      <alignment horizontal="left"/>
    </xf>
    <xf numFmtId="0" fontId="36" fillId="0" borderId="1" xfId="0" applyFont="1" applyFill="1" applyBorder="1" applyAlignment="1"/>
    <xf numFmtId="2" fontId="56" fillId="0" borderId="1" xfId="0" applyNumberFormat="1" applyFont="1" applyFill="1" applyBorder="1" applyAlignment="1"/>
    <xf numFmtId="2" fontId="35" fillId="0" borderId="1" xfId="0" applyNumberFormat="1" applyFont="1" applyFill="1" applyBorder="1" applyAlignment="1">
      <alignment vertical="top"/>
    </xf>
    <xf numFmtId="172" fontId="35" fillId="0" borderId="1" xfId="0" applyNumberFormat="1" applyFont="1" applyFill="1" applyBorder="1" applyAlignment="1"/>
    <xf numFmtId="0" fontId="43" fillId="10" borderId="1" xfId="0" applyFont="1" applyFill="1" applyBorder="1" applyAlignment="1">
      <alignment horizontal="left"/>
    </xf>
    <xf numFmtId="0" fontId="43" fillId="0" borderId="0" xfId="0" applyFont="1" applyAlignment="1">
      <alignment horizontal="left"/>
    </xf>
    <xf numFmtId="0" fontId="43" fillId="0" borderId="1" xfId="0" applyFont="1" applyBorder="1" applyAlignment="1" applyProtection="1"/>
    <xf numFmtId="0" fontId="43" fillId="0" borderId="1" xfId="0" applyFont="1" applyBorder="1" applyAlignment="1" applyProtection="1">
      <alignment horizontal="center"/>
    </xf>
    <xf numFmtId="0" fontId="56" fillId="0" borderId="1" xfId="4" applyFont="1" applyBorder="1" applyAlignment="1">
      <alignment horizontal="left"/>
    </xf>
    <xf numFmtId="0" fontId="43" fillId="0" borderId="9" xfId="0" applyFont="1" applyBorder="1" applyAlignment="1">
      <alignment horizontal="left"/>
    </xf>
    <xf numFmtId="0" fontId="43" fillId="0" borderId="1" xfId="0" applyFont="1" applyBorder="1" applyAlignment="1"/>
    <xf numFmtId="0" fontId="43" fillId="0" borderId="1" xfId="0" applyFont="1" applyBorder="1"/>
    <xf numFmtId="176" fontId="40" fillId="0" borderId="1" xfId="0" applyNumberFormat="1" applyFont="1" applyFill="1" applyBorder="1" applyAlignment="1">
      <alignment horizontal="left"/>
    </xf>
    <xf numFmtId="0" fontId="40" fillId="0" borderId="1" xfId="0" applyFont="1" applyFill="1" applyBorder="1" applyAlignment="1"/>
    <xf numFmtId="0" fontId="56" fillId="0" borderId="1" xfId="0" applyFont="1" applyBorder="1" applyAlignment="1"/>
    <xf numFmtId="2" fontId="35" fillId="0" borderId="1" xfId="0" applyNumberFormat="1" applyFont="1" applyBorder="1" applyAlignment="1">
      <alignment vertical="top"/>
    </xf>
    <xf numFmtId="1" fontId="35" fillId="0" borderId="1" xfId="0" applyNumberFormat="1" applyFont="1" applyBorder="1" applyAlignment="1">
      <alignment horizontal="left"/>
    </xf>
    <xf numFmtId="2" fontId="40" fillId="0" borderId="1" xfId="0" applyNumberFormat="1" applyFont="1" applyBorder="1"/>
    <xf numFmtId="0" fontId="44" fillId="9" borderId="1" xfId="4" applyFont="1" applyFill="1" applyBorder="1" applyAlignment="1">
      <alignment horizontal="left"/>
    </xf>
    <xf numFmtId="0" fontId="40" fillId="9" borderId="1" xfId="0" applyFont="1" applyFill="1" applyBorder="1" applyAlignment="1" applyProtection="1">
      <alignment horizontal="center"/>
      <protection locked="0"/>
    </xf>
    <xf numFmtId="0" fontId="40" fillId="0" borderId="1" xfId="0" applyFont="1" applyFill="1" applyBorder="1" applyAlignment="1" applyProtection="1">
      <alignment horizontal="center"/>
      <protection locked="0"/>
    </xf>
    <xf numFmtId="0" fontId="35" fillId="0" borderId="1" xfId="3" applyNumberFormat="1" applyFont="1" applyFill="1" applyBorder="1" applyAlignment="1" applyProtection="1">
      <alignment horizontal="center"/>
    </xf>
    <xf numFmtId="2" fontId="36" fillId="33" borderId="1" xfId="0" applyNumberFormat="1" applyFont="1" applyFill="1" applyBorder="1" applyAlignment="1"/>
    <xf numFmtId="177" fontId="35" fillId="31" borderId="1" xfId="0" applyNumberFormat="1" applyFont="1" applyFill="1" applyBorder="1"/>
    <xf numFmtId="0" fontId="56" fillId="0" borderId="1" xfId="0" applyFont="1" applyBorder="1" applyAlignment="1">
      <alignment vertical="top"/>
    </xf>
    <xf numFmtId="0" fontId="56" fillId="0" borderId="1" xfId="0" applyFont="1" applyBorder="1" applyProtection="1">
      <protection locked="0"/>
    </xf>
    <xf numFmtId="0" fontId="35" fillId="0" borderId="1" xfId="0" applyFont="1" applyBorder="1" applyProtection="1">
      <protection locked="0"/>
    </xf>
    <xf numFmtId="0" fontId="35" fillId="9" borderId="1" xfId="0" applyFont="1" applyFill="1" applyBorder="1" applyAlignment="1">
      <alignment horizontal="left"/>
    </xf>
    <xf numFmtId="0" fontId="44" fillId="0" borderId="0" xfId="0" applyNumberFormat="1" applyFont="1" applyFill="1" applyBorder="1" applyAlignment="1" applyProtection="1">
      <alignment horizontal="center"/>
    </xf>
    <xf numFmtId="177" fontId="35" fillId="0" borderId="1" xfId="0" applyNumberFormat="1" applyFont="1" applyFill="1" applyBorder="1"/>
    <xf numFmtId="0" fontId="44" fillId="8" borderId="1" xfId="4" applyFont="1" applyFill="1" applyBorder="1"/>
    <xf numFmtId="177" fontId="35" fillId="0" borderId="1" xfId="0" applyNumberFormat="1" applyFont="1" applyBorder="1"/>
    <xf numFmtId="0" fontId="35" fillId="0" borderId="1" xfId="0" applyFont="1" applyFill="1" applyBorder="1" applyAlignment="1" applyProtection="1">
      <protection locked="0"/>
    </xf>
    <xf numFmtId="49" fontId="40" fillId="7" borderId="1" xfId="0" applyNumberFormat="1" applyFont="1" applyFill="1" applyBorder="1"/>
    <xf numFmtId="49" fontId="40" fillId="7" borderId="0" xfId="0" applyNumberFormat="1" applyFont="1" applyFill="1"/>
    <xf numFmtId="0" fontId="40" fillId="7" borderId="0" xfId="0" applyFont="1" applyFill="1" applyProtection="1">
      <protection locked="0"/>
    </xf>
    <xf numFmtId="0" fontId="40" fillId="7" borderId="0" xfId="0" applyFont="1" applyFill="1" applyAlignment="1" applyProtection="1">
      <alignment horizontal="center"/>
      <protection locked="0"/>
    </xf>
    <xf numFmtId="1" fontId="35" fillId="7" borderId="1" xfId="0" applyNumberFormat="1" applyFont="1" applyFill="1" applyBorder="1" applyAlignment="1">
      <alignment horizontal="center" vertical="top"/>
    </xf>
    <xf numFmtId="2" fontId="35" fillId="7" borderId="1" xfId="0" applyNumberFormat="1" applyFont="1" applyFill="1" applyBorder="1"/>
    <xf numFmtId="2" fontId="40" fillId="7" borderId="1" xfId="0" applyNumberFormat="1" applyFont="1" applyFill="1" applyBorder="1" applyAlignment="1"/>
    <xf numFmtId="0" fontId="35" fillId="7" borderId="1" xfId="0" applyFont="1" applyFill="1" applyBorder="1" applyAlignment="1">
      <alignment vertical="top"/>
    </xf>
    <xf numFmtId="16" fontId="40" fillId="0" borderId="1" xfId="0" applyNumberFormat="1" applyFont="1" applyFill="1" applyBorder="1" applyAlignment="1">
      <alignment horizontal="left"/>
    </xf>
    <xf numFmtId="0" fontId="44" fillId="0" borderId="22" xfId="4" applyFont="1" applyBorder="1" applyAlignment="1">
      <alignment horizontal="left"/>
    </xf>
    <xf numFmtId="0" fontId="44" fillId="0" borderId="10" xfId="4" applyFont="1" applyFill="1" applyBorder="1"/>
    <xf numFmtId="0" fontId="44" fillId="0" borderId="10" xfId="4" applyFont="1" applyBorder="1"/>
    <xf numFmtId="0" fontId="44" fillId="0" borderId="10" xfId="4" applyFont="1" applyBorder="1" applyAlignment="1">
      <alignment horizontal="center"/>
    </xf>
    <xf numFmtId="0" fontId="35" fillId="9" borderId="10" xfId="0" applyFont="1" applyFill="1" applyBorder="1" applyAlignment="1" applyProtection="1">
      <alignment horizontal="center"/>
      <protection locked="0"/>
    </xf>
    <xf numFmtId="0" fontId="35" fillId="9" borderId="10" xfId="0" applyFont="1" applyFill="1" applyBorder="1" applyAlignment="1">
      <alignment horizontal="center"/>
    </xf>
    <xf numFmtId="0" fontId="35" fillId="0" borderId="10" xfId="0" applyFont="1" applyBorder="1" applyAlignment="1">
      <alignment horizontal="center"/>
    </xf>
    <xf numFmtId="0" fontId="35" fillId="0" borderId="10" xfId="0" applyFont="1" applyBorder="1"/>
    <xf numFmtId="1" fontId="35" fillId="0" borderId="10" xfId="0" applyNumberFormat="1" applyFont="1" applyBorder="1"/>
    <xf numFmtId="2" fontId="40" fillId="0" borderId="10" xfId="0" applyNumberFormat="1" applyFont="1" applyBorder="1" applyAlignment="1"/>
    <xf numFmtId="0" fontId="44" fillId="0" borderId="0" xfId="4" applyFont="1" applyBorder="1" applyAlignment="1">
      <alignment horizontal="left"/>
    </xf>
    <xf numFmtId="0" fontId="44" fillId="0" borderId="0" xfId="4" applyFont="1" applyFill="1" applyBorder="1"/>
    <xf numFmtId="0" fontId="44" fillId="0" borderId="0" xfId="4" applyFont="1" applyBorder="1"/>
    <xf numFmtId="0" fontId="44" fillId="0" borderId="0" xfId="4" applyFont="1" applyBorder="1" applyAlignment="1">
      <alignment horizontal="center"/>
    </xf>
    <xf numFmtId="0" fontId="35" fillId="9" borderId="0" xfId="0" applyFont="1" applyFill="1" applyBorder="1" applyAlignment="1" applyProtection="1">
      <alignment horizontal="center"/>
      <protection locked="0"/>
    </xf>
    <xf numFmtId="0" fontId="35" fillId="0" borderId="0" xfId="0" applyFont="1" applyBorder="1" applyAlignment="1" applyProtection="1">
      <alignment horizontal="center"/>
      <protection locked="0"/>
    </xf>
    <xf numFmtId="0" fontId="35" fillId="0" borderId="0" xfId="0" applyFont="1" applyBorder="1"/>
    <xf numFmtId="1" fontId="35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76" fontId="56" fillId="0" borderId="0" xfId="0" applyNumberFormat="1" applyFont="1" applyBorder="1" applyAlignment="1">
      <alignment horizontal="left"/>
    </xf>
    <xf numFmtId="2" fontId="40" fillId="0" borderId="0" xfId="0" applyNumberFormat="1" applyFont="1" applyBorder="1" applyAlignment="1"/>
    <xf numFmtId="0" fontId="35" fillId="0" borderId="9" xfId="0" applyFont="1" applyBorder="1" applyAlignment="1"/>
    <xf numFmtId="0" fontId="44" fillId="0" borderId="18" xfId="4" applyFont="1" applyBorder="1" applyAlignment="1">
      <alignment horizontal="left"/>
    </xf>
    <xf numFmtId="0" fontId="44" fillId="0" borderId="8" xfId="4" applyFont="1" applyFill="1" applyBorder="1"/>
    <xf numFmtId="0" fontId="44" fillId="0" borderId="8" xfId="4" applyFont="1" applyBorder="1"/>
    <xf numFmtId="0" fontId="44" fillId="0" borderId="8" xfId="4" applyFont="1" applyBorder="1" applyAlignment="1">
      <alignment horizontal="center"/>
    </xf>
    <xf numFmtId="0" fontId="35" fillId="9" borderId="8" xfId="0" applyFont="1" applyFill="1" applyBorder="1" applyAlignment="1" applyProtection="1">
      <alignment horizontal="center"/>
      <protection locked="0"/>
    </xf>
    <xf numFmtId="0" fontId="35" fillId="0" borderId="8" xfId="0" applyFont="1" applyBorder="1" applyAlignment="1">
      <alignment horizontal="center"/>
    </xf>
    <xf numFmtId="0" fontId="35" fillId="0" borderId="8" xfId="0" applyFont="1" applyBorder="1"/>
    <xf numFmtId="1" fontId="35" fillId="0" borderId="8" xfId="0" applyNumberFormat="1" applyFont="1" applyBorder="1"/>
    <xf numFmtId="1" fontId="35" fillId="0" borderId="8" xfId="0" applyNumberFormat="1" applyFont="1" applyBorder="1" applyAlignment="1">
      <alignment horizontal="center"/>
    </xf>
    <xf numFmtId="176" fontId="56" fillId="0" borderId="8" xfId="0" applyNumberFormat="1" applyFont="1" applyBorder="1" applyAlignment="1">
      <alignment horizontal="left"/>
    </xf>
    <xf numFmtId="2" fontId="40" fillId="0" borderId="8" xfId="0" applyNumberFormat="1" applyFont="1" applyBorder="1" applyAlignment="1"/>
    <xf numFmtId="176" fontId="35" fillId="0" borderId="8" xfId="0" applyNumberFormat="1" applyFont="1" applyBorder="1" applyAlignment="1">
      <alignment horizontal="left"/>
    </xf>
    <xf numFmtId="176" fontId="35" fillId="0" borderId="0" xfId="0" applyNumberFormat="1" applyFont="1" applyBorder="1" applyAlignment="1">
      <alignment horizontal="left"/>
    </xf>
    <xf numFmtId="0" fontId="35" fillId="0" borderId="0" xfId="0" applyFont="1" applyBorder="1" applyAlignment="1"/>
    <xf numFmtId="0" fontId="44" fillId="0" borderId="12" xfId="4" applyFont="1" applyBorder="1" applyAlignment="1">
      <alignment horizontal="left"/>
    </xf>
    <xf numFmtId="0" fontId="44" fillId="0" borderId="11" xfId="4" applyFont="1" applyFill="1" applyBorder="1"/>
    <xf numFmtId="0" fontId="44" fillId="0" borderId="11" xfId="4" applyFont="1" applyBorder="1"/>
    <xf numFmtId="0" fontId="44" fillId="0" borderId="11" xfId="4" applyFont="1" applyBorder="1" applyAlignment="1">
      <alignment horizontal="center"/>
    </xf>
    <xf numFmtId="0" fontId="35" fillId="9" borderId="11" xfId="0" applyFont="1" applyFill="1" applyBorder="1" applyAlignment="1" applyProtection="1">
      <alignment horizontal="center"/>
      <protection locked="0"/>
    </xf>
    <xf numFmtId="0" fontId="35" fillId="0" borderId="11" xfId="0" applyFont="1" applyBorder="1" applyAlignment="1" applyProtection="1">
      <alignment horizontal="center"/>
      <protection locked="0"/>
    </xf>
    <xf numFmtId="0" fontId="35" fillId="0" borderId="11" xfId="0" applyFont="1" applyBorder="1"/>
    <xf numFmtId="1" fontId="35" fillId="0" borderId="11" xfId="0" applyNumberFormat="1" applyFont="1" applyBorder="1"/>
    <xf numFmtId="1" fontId="35" fillId="0" borderId="11" xfId="0" applyNumberFormat="1" applyFont="1" applyBorder="1" applyAlignment="1">
      <alignment horizontal="center"/>
    </xf>
    <xf numFmtId="176" fontId="35" fillId="0" borderId="11" xfId="0" applyNumberFormat="1" applyFont="1" applyBorder="1" applyAlignment="1">
      <alignment horizontal="left"/>
    </xf>
    <xf numFmtId="2" fontId="40" fillId="0" borderId="17" xfId="0" applyNumberFormat="1" applyFont="1" applyBorder="1" applyAlignment="1"/>
    <xf numFmtId="0" fontId="35" fillId="0" borderId="12" xfId="0" applyFont="1" applyBorder="1" applyAlignment="1"/>
    <xf numFmtId="0" fontId="35" fillId="0" borderId="10" xfId="0" applyFont="1" applyBorder="1" applyAlignment="1" applyProtection="1">
      <alignment horizontal="center"/>
      <protection locked="0"/>
    </xf>
    <xf numFmtId="1" fontId="35" fillId="0" borderId="10" xfId="0" applyNumberFormat="1" applyFont="1" applyBorder="1" applyAlignment="1">
      <alignment horizontal="center"/>
    </xf>
    <xf numFmtId="176" fontId="35" fillId="0" borderId="10" xfId="0" applyNumberFormat="1" applyFont="1" applyBorder="1" applyAlignment="1">
      <alignment horizontal="left"/>
    </xf>
    <xf numFmtId="0" fontId="35" fillId="0" borderId="11" xfId="0" applyFont="1" applyBorder="1" applyAlignment="1"/>
    <xf numFmtId="0" fontId="35" fillId="0" borderId="0" xfId="0" applyFont="1" applyFill="1" applyBorder="1" applyAlignment="1" applyProtection="1">
      <protection locked="0"/>
    </xf>
    <xf numFmtId="0" fontId="35" fillId="0" borderId="0" xfId="0" applyFont="1" applyBorder="1" applyAlignment="1" applyProtection="1">
      <protection locked="0"/>
    </xf>
    <xf numFmtId="0" fontId="35" fillId="0" borderId="0" xfId="0" applyFont="1" applyBorder="1" applyAlignment="1" applyProtection="1">
      <alignment horizontal="center"/>
    </xf>
    <xf numFmtId="0" fontId="35" fillId="0" borderId="0" xfId="0" applyFont="1" applyBorder="1" applyAlignment="1" applyProtection="1"/>
    <xf numFmtId="0" fontId="35" fillId="9" borderId="0" xfId="0" applyFont="1" applyFill="1" applyBorder="1" applyAlignment="1" applyProtection="1">
      <alignment horizontal="center"/>
    </xf>
    <xf numFmtId="2" fontId="35" fillId="0" borderId="8" xfId="0" applyNumberFormat="1" applyFont="1" applyFill="1" applyBorder="1" applyAlignment="1">
      <alignment vertical="top"/>
    </xf>
    <xf numFmtId="0" fontId="49" fillId="0" borderId="1" xfId="0" applyFont="1" applyBorder="1"/>
    <xf numFmtId="0" fontId="35" fillId="0" borderId="9" xfId="4" applyFont="1" applyBorder="1" applyAlignment="1">
      <alignment horizontal="left"/>
    </xf>
    <xf numFmtId="176" fontId="49" fillId="0" borderId="1" xfId="0" applyNumberFormat="1" applyFont="1" applyFill="1" applyBorder="1" applyAlignment="1">
      <alignment horizontal="left"/>
    </xf>
    <xf numFmtId="0" fontId="61" fillId="0" borderId="1" xfId="0" applyFont="1" applyBorder="1"/>
    <xf numFmtId="0" fontId="44" fillId="13" borderId="1" xfId="4" applyFont="1" applyFill="1" applyBorder="1" applyAlignment="1">
      <alignment horizontal="left"/>
    </xf>
    <xf numFmtId="16" fontId="35" fillId="0" borderId="1" xfId="0" applyNumberFormat="1" applyFont="1" applyBorder="1" applyAlignment="1">
      <alignment horizontal="left"/>
    </xf>
    <xf numFmtId="0" fontId="35" fillId="13" borderId="1" xfId="0" applyFont="1" applyFill="1" applyBorder="1" applyAlignment="1">
      <alignment horizontal="left"/>
    </xf>
    <xf numFmtId="0" fontId="35" fillId="0" borderId="1" xfId="0" applyFont="1" applyFill="1" applyBorder="1" applyProtection="1">
      <protection locked="0"/>
    </xf>
    <xf numFmtId="0" fontId="35" fillId="0" borderId="1" xfId="0" applyFont="1" applyFill="1" applyBorder="1" applyAlignment="1" applyProtection="1"/>
    <xf numFmtId="0" fontId="44" fillId="14" borderId="1" xfId="4" applyFont="1" applyFill="1" applyBorder="1" applyAlignment="1">
      <alignment horizontal="left"/>
    </xf>
    <xf numFmtId="0" fontId="35" fillId="14" borderId="1" xfId="0" applyFont="1" applyFill="1" applyBorder="1" applyAlignment="1" applyProtection="1">
      <alignment horizontal="center"/>
    </xf>
    <xf numFmtId="0" fontId="35" fillId="14" borderId="1" xfId="0" applyFont="1" applyFill="1" applyBorder="1" applyAlignment="1" applyProtection="1">
      <alignment horizontal="center"/>
      <protection locked="0"/>
    </xf>
    <xf numFmtId="0" fontId="48" fillId="0" borderId="1" xfId="0" applyFont="1" applyFill="1" applyBorder="1" applyAlignment="1"/>
    <xf numFmtId="0" fontId="35" fillId="14" borderId="1" xfId="0" applyFont="1" applyFill="1" applyBorder="1" applyAlignment="1">
      <alignment horizontal="left"/>
    </xf>
    <xf numFmtId="0" fontId="35" fillId="14" borderId="1" xfId="0" applyFont="1" applyFill="1" applyBorder="1" applyAlignment="1">
      <alignment horizontal="center"/>
    </xf>
    <xf numFmtId="0" fontId="49" fillId="0" borderId="1" xfId="0" applyFont="1" applyFill="1" applyBorder="1" applyAlignment="1"/>
    <xf numFmtId="0" fontId="39" fillId="32" borderId="1" xfId="0" applyNumberFormat="1" applyFont="1" applyFill="1" applyBorder="1" applyAlignment="1">
      <alignment horizontal="left"/>
    </xf>
    <xf numFmtId="0" fontId="39" fillId="32" borderId="9" xfId="0" applyNumberFormat="1" applyFont="1" applyFill="1" applyBorder="1" applyAlignment="1">
      <alignment horizontal="left"/>
    </xf>
    <xf numFmtId="0" fontId="63" fillId="32" borderId="1" xfId="0" applyNumberFormat="1" applyFont="1" applyFill="1" applyBorder="1" applyAlignment="1" applyProtection="1">
      <alignment horizontal="center"/>
      <protection locked="0"/>
    </xf>
    <xf numFmtId="0" fontId="39" fillId="32" borderId="1" xfId="0" applyNumberFormat="1" applyFont="1" applyFill="1" applyBorder="1" applyAlignment="1" applyProtection="1">
      <protection locked="0"/>
    </xf>
    <xf numFmtId="0" fontId="39" fillId="32" borderId="1" xfId="0" applyNumberFormat="1" applyFont="1" applyFill="1" applyBorder="1" applyAlignment="1" applyProtection="1">
      <alignment horizontal="center"/>
      <protection locked="0"/>
    </xf>
    <xf numFmtId="0" fontId="39" fillId="32" borderId="1" xfId="0" applyNumberFormat="1" applyFont="1" applyFill="1" applyBorder="1" applyAlignment="1">
      <alignment horizontal="center"/>
    </xf>
    <xf numFmtId="1" fontId="39" fillId="32" borderId="1" xfId="0" applyNumberFormat="1" applyFont="1" applyFill="1" applyBorder="1" applyAlignment="1">
      <alignment horizontal="center"/>
    </xf>
    <xf numFmtId="0" fontId="39" fillId="32" borderId="1" xfId="0" applyNumberFormat="1" applyFont="1" applyFill="1" applyBorder="1" applyAlignment="1"/>
    <xf numFmtId="0" fontId="39" fillId="32" borderId="1" xfId="0" applyNumberFormat="1" applyFont="1" applyFill="1" applyBorder="1"/>
    <xf numFmtId="166" fontId="39" fillId="16" borderId="1" xfId="8" applyFont="1" applyFill="1" applyBorder="1"/>
    <xf numFmtId="0" fontId="64" fillId="0" borderId="1" xfId="0" applyFont="1" applyBorder="1"/>
    <xf numFmtId="0" fontId="45" fillId="0" borderId="9" xfId="0" applyFont="1" applyBorder="1" applyAlignment="1">
      <alignment horizontal="left"/>
    </xf>
    <xf numFmtId="0" fontId="45" fillId="0" borderId="1" xfId="0" applyFont="1" applyBorder="1" applyAlignment="1" applyProtection="1">
      <protection locked="0"/>
    </xf>
    <xf numFmtId="0" fontId="45" fillId="0" borderId="1" xfId="0" applyFont="1" applyBorder="1" applyAlignment="1" applyProtection="1">
      <alignment horizontal="center"/>
      <protection locked="0"/>
    </xf>
    <xf numFmtId="176" fontId="45" fillId="0" borderId="1" xfId="0" applyNumberFormat="1" applyFont="1" applyBorder="1" applyAlignment="1">
      <alignment horizontal="left"/>
    </xf>
    <xf numFmtId="176" fontId="49" fillId="33" borderId="1" xfId="0" applyNumberFormat="1" applyFont="1" applyFill="1" applyBorder="1" applyAlignment="1">
      <alignment horizontal="center"/>
    </xf>
    <xf numFmtId="0" fontId="56" fillId="0" borderId="1" xfId="4" applyFont="1" applyBorder="1" applyAlignment="1">
      <alignment horizontal="left" vertical="top"/>
    </xf>
    <xf numFmtId="0" fontId="44" fillId="0" borderId="1" xfId="4" applyFont="1" applyBorder="1" applyAlignment="1">
      <alignment horizontal="left" vertical="top"/>
    </xf>
    <xf numFmtId="0" fontId="43" fillId="14" borderId="1" xfId="0" applyFont="1" applyFill="1" applyBorder="1" applyAlignment="1">
      <alignment horizontal="left"/>
    </xf>
    <xf numFmtId="0" fontId="43" fillId="0" borderId="1" xfId="0" applyFont="1" applyBorder="1" applyAlignment="1" applyProtection="1">
      <alignment horizontal="left" vertical="top"/>
    </xf>
    <xf numFmtId="0" fontId="43" fillId="0" borderId="1" xfId="0" applyFont="1" applyBorder="1" applyProtection="1"/>
    <xf numFmtId="0" fontId="43" fillId="0" borderId="1" xfId="0" applyFont="1" applyBorder="1" applyAlignment="1">
      <alignment horizontal="center"/>
    </xf>
    <xf numFmtId="0" fontId="49" fillId="33" borderId="1" xfId="0" applyFont="1" applyFill="1" applyBorder="1" applyAlignment="1"/>
    <xf numFmtId="0" fontId="35" fillId="31" borderId="1" xfId="0" applyFont="1" applyFill="1" applyBorder="1" applyAlignment="1">
      <alignment horizontal="left" vertical="top"/>
    </xf>
    <xf numFmtId="0" fontId="57" fillId="0" borderId="1" xfId="0" applyFont="1" applyBorder="1" applyAlignment="1">
      <alignment horizontal="left"/>
    </xf>
    <xf numFmtId="1" fontId="49" fillId="0" borderId="1" xfId="0" applyNumberFormat="1" applyFont="1" applyBorder="1" applyAlignment="1">
      <alignment horizontal="center"/>
    </xf>
    <xf numFmtId="176" fontId="49" fillId="0" borderId="1" xfId="0" applyNumberFormat="1" applyFont="1" applyBorder="1" applyAlignment="1">
      <alignment horizontal="center"/>
    </xf>
    <xf numFmtId="176" fontId="49" fillId="0" borderId="1" xfId="0" applyNumberFormat="1" applyFont="1" applyBorder="1" applyAlignment="1">
      <alignment horizontal="left"/>
    </xf>
    <xf numFmtId="0" fontId="49" fillId="0" borderId="1" xfId="0" applyFont="1" applyBorder="1" applyAlignment="1"/>
    <xf numFmtId="172" fontId="35" fillId="0" borderId="1" xfId="0" applyNumberFormat="1" applyFont="1" applyBorder="1"/>
    <xf numFmtId="9" fontId="43" fillId="9" borderId="1" xfId="0" applyNumberFormat="1" applyFont="1" applyFill="1" applyBorder="1" applyAlignment="1">
      <alignment horizontal="center" wrapText="1"/>
    </xf>
    <xf numFmtId="9" fontId="43" fillId="0" borderId="1" xfId="0" applyNumberFormat="1" applyFont="1" applyBorder="1" applyAlignment="1">
      <alignment horizontal="center" wrapText="1"/>
    </xf>
    <xf numFmtId="1" fontId="35" fillId="0" borderId="1" xfId="0" applyNumberFormat="1" applyFont="1" applyBorder="1" applyAlignment="1"/>
    <xf numFmtId="0" fontId="57" fillId="0" borderId="1" xfId="0" applyFont="1" applyBorder="1" applyAlignment="1"/>
    <xf numFmtId="14" fontId="35" fillId="0" borderId="1" xfId="0" applyNumberFormat="1" applyFont="1" applyBorder="1" applyAlignment="1">
      <alignment horizontal="left" vertical="top"/>
    </xf>
    <xf numFmtId="0" fontId="43" fillId="0" borderId="0" xfId="0" applyFont="1" applyBorder="1" applyAlignment="1">
      <alignment horizontal="left"/>
    </xf>
    <xf numFmtId="0" fontId="43" fillId="0" borderId="0" xfId="0" applyFont="1" applyBorder="1" applyAlignment="1"/>
    <xf numFmtId="0" fontId="43" fillId="0" borderId="0" xfId="0" applyFont="1" applyBorder="1" applyAlignment="1">
      <alignment horizontal="center"/>
    </xf>
    <xf numFmtId="0" fontId="43" fillId="0" borderId="0" xfId="0" applyFont="1"/>
    <xf numFmtId="0" fontId="43" fillId="0" borderId="0" xfId="0" applyFont="1" applyAlignment="1">
      <alignment horizontal="center"/>
    </xf>
    <xf numFmtId="0" fontId="35" fillId="7" borderId="1" xfId="0" applyFont="1" applyFill="1" applyBorder="1" applyAlignment="1">
      <alignment horizontal="left" vertical="top"/>
    </xf>
    <xf numFmtId="0" fontId="43" fillId="0" borderId="1" xfId="0" applyFont="1" applyFill="1" applyBorder="1" applyAlignment="1">
      <alignment horizontal="left"/>
    </xf>
    <xf numFmtId="9" fontId="44" fillId="0" borderId="1" xfId="4" applyNumberFormat="1" applyFont="1" applyFill="1" applyBorder="1" applyAlignment="1">
      <alignment horizontal="center" wrapText="1"/>
    </xf>
    <xf numFmtId="0" fontId="45" fillId="0" borderId="1" xfId="0" applyFont="1" applyFill="1" applyBorder="1" applyAlignment="1">
      <alignment horizontal="left"/>
    </xf>
    <xf numFmtId="176" fontId="49" fillId="0" borderId="1" xfId="0" applyNumberFormat="1" applyFont="1" applyFill="1" applyBorder="1" applyAlignment="1">
      <alignment horizontal="center"/>
    </xf>
    <xf numFmtId="0" fontId="40" fillId="0" borderId="9" xfId="0" applyFont="1" applyBorder="1" applyAlignment="1">
      <alignment horizontal="left"/>
    </xf>
    <xf numFmtId="0" fontId="40" fillId="0" borderId="0" xfId="0" applyFont="1" applyAlignment="1">
      <alignment horizontal="left"/>
    </xf>
    <xf numFmtId="2" fontId="65" fillId="0" borderId="1" xfId="0" applyNumberFormat="1" applyFont="1" applyBorder="1" applyAlignment="1"/>
    <xf numFmtId="9" fontId="43" fillId="0" borderId="1" xfId="0" applyNumberFormat="1" applyFont="1" applyFill="1" applyBorder="1" applyAlignment="1" applyProtection="1">
      <alignment horizontal="center" wrapText="1"/>
    </xf>
    <xf numFmtId="0" fontId="35" fillId="33" borderId="1" xfId="0" applyFont="1" applyFill="1" applyBorder="1" applyAlignment="1" applyProtection="1">
      <alignment horizontal="center"/>
    </xf>
    <xf numFmtId="0" fontId="35" fillId="0" borderId="0" xfId="0" applyFont="1" applyBorder="1" applyAlignment="1">
      <alignment horizontal="left"/>
    </xf>
    <xf numFmtId="0" fontId="57" fillId="0" borderId="0" xfId="0" applyFont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40" fillId="0" borderId="1" xfId="4" applyFont="1" applyFill="1" applyBorder="1" applyAlignment="1">
      <alignment horizontal="center"/>
    </xf>
    <xf numFmtId="0" fontId="40" fillId="0" borderId="9" xfId="4" applyFont="1" applyBorder="1" applyAlignment="1">
      <alignment horizontal="left"/>
    </xf>
    <xf numFmtId="0" fontId="43" fillId="0" borderId="0" xfId="0" applyFont="1" applyFill="1" applyAlignment="1">
      <alignment horizontal="center"/>
    </xf>
    <xf numFmtId="0" fontId="62" fillId="0" borderId="1" xfId="4" applyFont="1" applyBorder="1"/>
    <xf numFmtId="0" fontId="57" fillId="0" borderId="0" xfId="0" applyFont="1"/>
    <xf numFmtId="0" fontId="35" fillId="14" borderId="1" xfId="0" applyFont="1" applyFill="1" applyBorder="1"/>
    <xf numFmtId="2" fontId="45" fillId="0" borderId="1" xfId="0" applyNumberFormat="1" applyFont="1" applyBorder="1"/>
    <xf numFmtId="0" fontId="62" fillId="0" borderId="1" xfId="0" applyFont="1" applyBorder="1" applyAlignment="1">
      <alignment horizontal="left"/>
    </xf>
    <xf numFmtId="0" fontId="35" fillId="0" borderId="1" xfId="0" applyFont="1" applyBorder="1" applyAlignment="1" applyProtection="1">
      <alignment horizontal="left"/>
      <protection locked="0"/>
    </xf>
    <xf numFmtId="0" fontId="43" fillId="0" borderId="0" xfId="0" applyFont="1" applyAlignment="1" applyProtection="1">
      <alignment horizontal="center"/>
    </xf>
    <xf numFmtId="0" fontId="45" fillId="0" borderId="1" xfId="4" applyFont="1" applyBorder="1"/>
    <xf numFmtId="0" fontId="62" fillId="0" borderId="0" xfId="0" applyFont="1" applyAlignment="1">
      <alignment horizontal="left"/>
    </xf>
    <xf numFmtId="0" fontId="43" fillId="0" borderId="1" xfId="0" applyFont="1" applyBorder="1" applyAlignment="1" applyProtection="1">
      <alignment horizontal="left"/>
    </xf>
    <xf numFmtId="0" fontId="36" fillId="0" borderId="1" xfId="0" applyFont="1" applyBorder="1" applyAlignment="1"/>
    <xf numFmtId="0" fontId="62" fillId="0" borderId="1" xfId="0" applyFont="1" applyBorder="1" applyAlignment="1"/>
    <xf numFmtId="0" fontId="64" fillId="0" borderId="1" xfId="0" applyFont="1" applyBorder="1" applyAlignment="1"/>
    <xf numFmtId="0" fontId="35" fillId="0" borderId="1" xfId="0" applyFont="1" applyFill="1" applyBorder="1" applyAlignment="1">
      <alignment horizontal="right"/>
    </xf>
    <xf numFmtId="1" fontId="40" fillId="0" borderId="1" xfId="0" applyNumberFormat="1" applyFont="1" applyFill="1" applyBorder="1" applyAlignment="1">
      <alignment horizontal="center"/>
    </xf>
    <xf numFmtId="0" fontId="43" fillId="0" borderId="0" xfId="0" applyFont="1" applyProtection="1"/>
    <xf numFmtId="0" fontId="35" fillId="31" borderId="9" xfId="0" applyFont="1" applyFill="1" applyBorder="1" applyAlignment="1">
      <alignment horizontal="left"/>
    </xf>
    <xf numFmtId="1" fontId="36" fillId="31" borderId="1" xfId="0" applyNumberFormat="1" applyFont="1" applyFill="1" applyBorder="1" applyAlignment="1">
      <alignment horizontal="center"/>
    </xf>
    <xf numFmtId="176" fontId="49" fillId="31" borderId="1" xfId="0" applyNumberFormat="1" applyFont="1" applyFill="1" applyBorder="1" applyAlignment="1">
      <alignment horizontal="center"/>
    </xf>
    <xf numFmtId="2" fontId="35" fillId="0" borderId="1" xfId="0" applyNumberFormat="1" applyFont="1" applyBorder="1"/>
    <xf numFmtId="0" fontId="35" fillId="0" borderId="1" xfId="4" applyFont="1" applyFill="1" applyBorder="1" applyAlignment="1">
      <alignment horizontal="left"/>
    </xf>
    <xf numFmtId="0" fontId="35" fillId="0" borderId="9" xfId="4" applyFont="1" applyFill="1" applyBorder="1" applyAlignment="1">
      <alignment horizontal="left"/>
    </xf>
    <xf numFmtId="0" fontId="35" fillId="0" borderId="1" xfId="4" applyFont="1" applyFill="1" applyBorder="1"/>
    <xf numFmtId="0" fontId="35" fillId="0" borderId="1" xfId="4" applyFont="1" applyFill="1" applyBorder="1" applyAlignment="1">
      <alignment horizontal="center"/>
    </xf>
    <xf numFmtId="0" fontId="40" fillId="0" borderId="0" xfId="0" applyFont="1" applyFill="1" applyAlignment="1">
      <alignment horizontal="center"/>
    </xf>
    <xf numFmtId="0" fontId="40" fillId="0" borderId="1" xfId="0" applyFont="1" applyFill="1" applyBorder="1" applyAlignment="1">
      <alignment horizontal="center"/>
    </xf>
    <xf numFmtId="0" fontId="49" fillId="0" borderId="1" xfId="0" applyFont="1" applyFill="1" applyBorder="1"/>
    <xf numFmtId="14" fontId="35" fillId="0" borderId="1" xfId="0" applyNumberFormat="1" applyFont="1" applyFill="1" applyBorder="1" applyAlignment="1">
      <alignment horizontal="left"/>
    </xf>
    <xf numFmtId="0" fontId="40" fillId="0" borderId="1" xfId="0" applyFont="1" applyFill="1" applyBorder="1"/>
    <xf numFmtId="0" fontId="40" fillId="0" borderId="1" xfId="0" applyFont="1" applyFill="1" applyBorder="1" applyAlignment="1">
      <alignment horizontal="left"/>
    </xf>
    <xf numFmtId="1" fontId="35" fillId="0" borderId="1" xfId="0" applyNumberFormat="1" applyFont="1" applyFill="1" applyBorder="1" applyAlignment="1">
      <alignment horizontal="left"/>
    </xf>
    <xf numFmtId="0" fontId="40" fillId="0" borderId="9" xfId="0" applyFont="1" applyFill="1" applyBorder="1" applyAlignment="1">
      <alignment horizontal="left"/>
    </xf>
    <xf numFmtId="0" fontId="40" fillId="0" borderId="1" xfId="0" applyFont="1" applyFill="1" applyBorder="1" applyAlignment="1" applyProtection="1">
      <alignment horizontal="left"/>
    </xf>
    <xf numFmtId="0" fontId="40" fillId="0" borderId="1" xfId="0" applyFont="1" applyFill="1" applyBorder="1" applyAlignment="1" applyProtection="1">
      <alignment horizontal="center"/>
    </xf>
    <xf numFmtId="0" fontId="40" fillId="0" borderId="0" xfId="0" applyFont="1" applyFill="1"/>
    <xf numFmtId="0" fontId="40" fillId="0" borderId="1" xfId="0" applyFont="1" applyFill="1" applyBorder="1" applyAlignment="1" applyProtection="1"/>
    <xf numFmtId="0" fontId="66" fillId="0" borderId="1" xfId="0" applyFont="1" applyFill="1" applyBorder="1"/>
    <xf numFmtId="0" fontId="40" fillId="0" borderId="1" xfId="0" applyFont="1" applyBorder="1" applyAlignment="1" applyProtection="1">
      <alignment horizontal="center"/>
    </xf>
    <xf numFmtId="0" fontId="40" fillId="0" borderId="1" xfId="0" applyFont="1" applyBorder="1" applyAlignment="1" applyProtection="1"/>
    <xf numFmtId="176" fontId="40" fillId="0" borderId="1" xfId="0" applyNumberFormat="1" applyFont="1" applyBorder="1" applyAlignment="1">
      <alignment horizontal="left"/>
    </xf>
    <xf numFmtId="0" fontId="40" fillId="0" borderId="1" xfId="0" applyFont="1" applyBorder="1" applyAlignment="1" applyProtection="1">
      <alignment horizontal="left"/>
    </xf>
    <xf numFmtId="0" fontId="43" fillId="0" borderId="0" xfId="0" applyFont="1" applyBorder="1" applyAlignment="1" applyProtection="1"/>
    <xf numFmtId="0" fontId="36" fillId="0" borderId="1" xfId="0" applyFont="1" applyBorder="1"/>
    <xf numFmtId="9" fontId="43" fillId="0" borderId="0" xfId="0" applyNumberFormat="1" applyFont="1" applyFill="1" applyAlignment="1">
      <alignment horizontal="center" wrapText="1"/>
    </xf>
    <xf numFmtId="0" fontId="40" fillId="0" borderId="15" xfId="4" applyFont="1" applyFill="1" applyBorder="1" applyAlignment="1"/>
    <xf numFmtId="0" fontId="40" fillId="0" borderId="1" xfId="4" applyNumberFormat="1" applyFont="1" applyFill="1" applyBorder="1" applyAlignment="1" applyProtection="1">
      <alignment horizontal="left"/>
    </xf>
    <xf numFmtId="0" fontId="35" fillId="16" borderId="1" xfId="0" applyFont="1" applyFill="1" applyBorder="1" applyAlignment="1">
      <alignment horizontal="left"/>
    </xf>
    <xf numFmtId="0" fontId="40" fillId="0" borderId="11" xfId="0" applyFont="1" applyBorder="1" applyAlignment="1">
      <alignment horizontal="left"/>
    </xf>
    <xf numFmtId="0" fontId="40" fillId="0" borderId="0" xfId="0" applyFont="1"/>
    <xf numFmtId="0" fontId="35" fillId="0" borderId="0" xfId="4" applyFont="1" applyBorder="1" applyAlignment="1">
      <alignment horizontal="left"/>
    </xf>
    <xf numFmtId="0" fontId="43" fillId="0" borderId="0" xfId="0" applyFont="1" applyBorder="1"/>
    <xf numFmtId="0" fontId="47" fillId="0" borderId="1" xfId="0" applyFont="1" applyBorder="1"/>
    <xf numFmtId="0" fontId="40" fillId="0" borderId="1" xfId="4" applyFont="1" applyFill="1" applyBorder="1" applyAlignment="1">
      <alignment horizontal="left" vertical="top"/>
    </xf>
    <xf numFmtId="0" fontId="40" fillId="0" borderId="9" xfId="4" applyFont="1" applyBorder="1" applyAlignment="1">
      <alignment horizontal="left" vertical="top"/>
    </xf>
    <xf numFmtId="0" fontId="40" fillId="0" borderId="1" xfId="4" applyFont="1" applyBorder="1" applyAlignment="1">
      <alignment horizontal="left" vertical="top"/>
    </xf>
    <xf numFmtId="0" fontId="43" fillId="0" borderId="0" xfId="4" applyFont="1" applyBorder="1"/>
    <xf numFmtId="0" fontId="43" fillId="0" borderId="1" xfId="4" applyFont="1" applyBorder="1" applyAlignment="1">
      <alignment horizontal="center"/>
    </xf>
    <xf numFmtId="0" fontId="43" fillId="0" borderId="1" xfId="4" applyFont="1" applyBorder="1"/>
    <xf numFmtId="0" fontId="35" fillId="9" borderId="1" xfId="0" applyFont="1" applyFill="1" applyBorder="1" applyAlignment="1" applyProtection="1">
      <alignment horizontal="center" vertical="top"/>
      <protection locked="0"/>
    </xf>
    <xf numFmtId="0" fontId="35" fillId="0" borderId="1" xfId="0" applyFont="1" applyBorder="1" applyAlignment="1" applyProtection="1">
      <alignment horizontal="center" vertical="top"/>
      <protection locked="0"/>
    </xf>
    <xf numFmtId="1" fontId="35" fillId="0" borderId="1" xfId="0" applyNumberFormat="1" applyFont="1" applyBorder="1" applyAlignment="1">
      <alignment horizontal="center" vertical="top"/>
    </xf>
    <xf numFmtId="176" fontId="35" fillId="0" borderId="1" xfId="0" applyNumberFormat="1" applyFont="1" applyBorder="1" applyAlignment="1">
      <alignment horizontal="left" vertical="top"/>
    </xf>
    <xf numFmtId="0" fontId="35" fillId="0" borderId="1" xfId="0" applyFont="1" applyFill="1" applyBorder="1" applyAlignment="1" applyProtection="1">
      <alignment horizontal="center" vertical="top"/>
      <protection locked="0"/>
    </xf>
    <xf numFmtId="0" fontId="40" fillId="0" borderId="0" xfId="4" applyFont="1" applyBorder="1" applyAlignment="1"/>
    <xf numFmtId="0" fontId="35" fillId="0" borderId="1" xfId="4" applyFont="1" applyBorder="1" applyAlignment="1">
      <alignment horizontal="left" vertical="top"/>
    </xf>
    <xf numFmtId="1" fontId="40" fillId="0" borderId="1" xfId="0" applyNumberFormat="1" applyFont="1" applyFill="1" applyBorder="1"/>
    <xf numFmtId="0" fontId="43" fillId="0" borderId="0" xfId="0" applyFont="1" applyFill="1" applyAlignment="1">
      <alignment horizontal="left"/>
    </xf>
    <xf numFmtId="0" fontId="44" fillId="0" borderId="0" xfId="4" applyFont="1" applyFill="1" applyBorder="1" applyAlignment="1">
      <alignment horizontal="left"/>
    </xf>
    <xf numFmtId="0" fontId="43" fillId="0" borderId="0" xfId="0" applyFont="1" applyBorder="1" applyAlignment="1" applyProtection="1">
      <alignment horizontal="center"/>
    </xf>
    <xf numFmtId="0" fontId="47" fillId="0" borderId="1" xfId="0" applyFont="1" applyFill="1" applyBorder="1" applyAlignment="1">
      <alignment horizontal="left"/>
    </xf>
    <xf numFmtId="0" fontId="43" fillId="0" borderId="1" xfId="0" applyFont="1" applyFill="1" applyBorder="1" applyProtection="1"/>
    <xf numFmtId="0" fontId="43" fillId="0" borderId="1" xfId="0" applyFont="1" applyFill="1" applyBorder="1" applyAlignment="1">
      <alignment horizontal="center"/>
    </xf>
    <xf numFmtId="2" fontId="49" fillId="33" borderId="1" xfId="0" applyNumberFormat="1" applyFont="1" applyFill="1" applyBorder="1" applyAlignment="1"/>
    <xf numFmtId="0" fontId="35" fillId="0" borderId="1" xfId="0" applyFont="1" applyBorder="1" applyAlignment="1">
      <alignment horizontal="right"/>
    </xf>
    <xf numFmtId="0" fontId="67" fillId="0" borderId="1" xfId="0" applyFont="1" applyBorder="1" applyAlignment="1">
      <alignment horizontal="left"/>
    </xf>
    <xf numFmtId="0" fontId="67" fillId="0" borderId="0" xfId="0" applyFont="1" applyBorder="1" applyAlignment="1">
      <alignment horizontal="left"/>
    </xf>
    <xf numFmtId="0" fontId="67" fillId="0" borderId="1" xfId="0" applyFont="1" applyBorder="1" applyAlignment="1"/>
    <xf numFmtId="0" fontId="67" fillId="0" borderId="1" xfId="0" applyFont="1" applyBorder="1" applyAlignment="1">
      <alignment horizontal="center"/>
    </xf>
    <xf numFmtId="0" fontId="67" fillId="0" borderId="1" xfId="0" applyFont="1" applyBorder="1" applyAlignment="1" applyProtection="1">
      <alignment horizontal="center"/>
      <protection locked="0"/>
    </xf>
    <xf numFmtId="0" fontId="67" fillId="0" borderId="1" xfId="0" applyFont="1" applyFill="1" applyBorder="1" applyAlignment="1" applyProtection="1">
      <alignment horizontal="center"/>
      <protection locked="0"/>
    </xf>
    <xf numFmtId="0" fontId="67" fillId="0" borderId="1" xfId="0" applyNumberFormat="1" applyFont="1" applyBorder="1" applyAlignment="1"/>
    <xf numFmtId="1" fontId="40" fillId="0" borderId="1" xfId="0" applyNumberFormat="1" applyFont="1" applyBorder="1" applyAlignment="1"/>
    <xf numFmtId="1" fontId="67" fillId="0" borderId="1" xfId="0" applyNumberFormat="1" applyFont="1" applyBorder="1" applyAlignment="1">
      <alignment horizontal="center"/>
    </xf>
    <xf numFmtId="176" fontId="67" fillId="0" borderId="1" xfId="0" applyNumberFormat="1" applyFont="1" applyBorder="1" applyAlignment="1">
      <alignment horizontal="left"/>
    </xf>
    <xf numFmtId="2" fontId="67" fillId="0" borderId="1" xfId="0" applyNumberFormat="1" applyFont="1" applyBorder="1" applyAlignment="1"/>
    <xf numFmtId="0" fontId="67" fillId="0" borderId="1" xfId="0" applyNumberFormat="1" applyFont="1" applyBorder="1"/>
    <xf numFmtId="0" fontId="67" fillId="0" borderId="1" xfId="0" applyFont="1" applyBorder="1" applyAlignment="1">
      <alignment horizontal="left" vertical="top"/>
    </xf>
    <xf numFmtId="0" fontId="67" fillId="0" borderId="1" xfId="0" applyFont="1" applyBorder="1"/>
    <xf numFmtId="0" fontId="67" fillId="0" borderId="9" xfId="0" applyFont="1" applyBorder="1" applyAlignment="1">
      <alignment horizontal="left"/>
    </xf>
    <xf numFmtId="0" fontId="67" fillId="0" borderId="1" xfId="0" applyFont="1" applyFill="1" applyBorder="1" applyAlignment="1">
      <alignment horizontal="center"/>
    </xf>
    <xf numFmtId="0" fontId="43" fillId="0" borderId="1" xfId="0" applyFont="1" applyBorder="1" applyAlignment="1">
      <alignment horizontal="left" vertical="top"/>
    </xf>
    <xf numFmtId="0" fontId="68" fillId="0" borderId="1" xfId="4" applyFont="1" applyBorder="1" applyAlignment="1">
      <alignment horizontal="left"/>
    </xf>
    <xf numFmtId="0" fontId="68" fillId="0" borderId="9" xfId="4" applyFont="1" applyBorder="1" applyAlignment="1">
      <alignment horizontal="left"/>
    </xf>
    <xf numFmtId="0" fontId="68" fillId="0" borderId="1" xfId="4" applyFont="1" applyBorder="1"/>
    <xf numFmtId="0" fontId="68" fillId="0" borderId="1" xfId="4" applyFont="1" applyBorder="1" applyAlignment="1">
      <alignment horizontal="center"/>
    </xf>
    <xf numFmtId="0" fontId="68" fillId="0" borderId="1" xfId="0" applyFont="1" applyFill="1" applyBorder="1" applyAlignment="1" applyProtection="1">
      <alignment horizontal="center"/>
      <protection locked="0"/>
    </xf>
    <xf numFmtId="0" fontId="68" fillId="0" borderId="1" xfId="0" applyFont="1" applyBorder="1" applyAlignment="1" applyProtection="1">
      <alignment horizontal="center"/>
      <protection locked="0"/>
    </xf>
    <xf numFmtId="0" fontId="68" fillId="0" borderId="1" xfId="0" applyFont="1" applyBorder="1" applyAlignment="1">
      <alignment horizontal="left"/>
    </xf>
    <xf numFmtId="1" fontId="68" fillId="0" borderId="1" xfId="0" applyNumberFormat="1" applyFont="1" applyBorder="1" applyAlignment="1">
      <alignment horizontal="center"/>
    </xf>
    <xf numFmtId="176" fontId="68" fillId="0" borderId="1" xfId="0" applyNumberFormat="1" applyFont="1" applyBorder="1" applyAlignment="1">
      <alignment horizontal="left"/>
    </xf>
    <xf numFmtId="0" fontId="68" fillId="0" borderId="1" xfId="0" applyFont="1" applyBorder="1"/>
    <xf numFmtId="2" fontId="68" fillId="0" borderId="1" xfId="0" applyNumberFormat="1" applyFont="1" applyBorder="1" applyAlignment="1"/>
    <xf numFmtId="0" fontId="68" fillId="0" borderId="1" xfId="0" applyFont="1" applyBorder="1" applyAlignment="1"/>
    <xf numFmtId="0" fontId="68" fillId="0" borderId="0" xfId="0" applyFont="1" applyAlignment="1">
      <alignment horizontal="left"/>
    </xf>
    <xf numFmtId="0" fontId="68" fillId="0" borderId="1" xfId="0" applyFont="1" applyBorder="1" applyAlignment="1" applyProtection="1">
      <alignment horizontal="center"/>
    </xf>
    <xf numFmtId="0" fontId="68" fillId="0" borderId="1" xfId="0" applyFont="1" applyBorder="1" applyAlignment="1" applyProtection="1"/>
    <xf numFmtId="0" fontId="57" fillId="0" borderId="0" xfId="0" applyFont="1" applyAlignment="1">
      <alignment horizontal="left"/>
    </xf>
    <xf numFmtId="0" fontId="57" fillId="0" borderId="1" xfId="0" applyFont="1" applyBorder="1"/>
    <xf numFmtId="0" fontId="57" fillId="0" borderId="1" xfId="0" applyFont="1" applyBorder="1" applyAlignment="1" applyProtection="1">
      <alignment horizontal="center"/>
    </xf>
    <xf numFmtId="0" fontId="57" fillId="0" borderId="1" xfId="0" applyFont="1" applyBorder="1" applyAlignment="1" applyProtection="1"/>
    <xf numFmtId="0" fontId="56" fillId="0" borderId="1" xfId="0" applyFont="1" applyBorder="1" applyAlignment="1" applyProtection="1">
      <alignment horizontal="center"/>
      <protection locked="0"/>
    </xf>
    <xf numFmtId="0" fontId="47" fillId="0" borderId="1" xfId="0" applyFont="1" applyBorder="1" applyAlignment="1">
      <alignment horizontal="left"/>
    </xf>
    <xf numFmtId="0" fontId="47" fillId="0" borderId="0" xfId="0" applyFont="1" applyAlignment="1">
      <alignment horizontal="left"/>
    </xf>
    <xf numFmtId="0" fontId="47" fillId="0" borderId="1" xfId="0" applyFont="1" applyBorder="1" applyAlignment="1" applyProtection="1">
      <alignment horizontal="center"/>
    </xf>
    <xf numFmtId="0" fontId="47" fillId="0" borderId="1" xfId="0" applyFont="1" applyBorder="1" applyAlignment="1" applyProtection="1"/>
    <xf numFmtId="0" fontId="47" fillId="0" borderId="1" xfId="0" applyFont="1" applyBorder="1" applyAlignment="1" applyProtection="1">
      <alignment horizontal="center"/>
      <protection locked="0"/>
    </xf>
    <xf numFmtId="1" fontId="47" fillId="0" borderId="1" xfId="0" applyNumberFormat="1" applyFont="1" applyBorder="1" applyAlignment="1">
      <alignment horizontal="center"/>
    </xf>
    <xf numFmtId="176" fontId="47" fillId="0" borderId="1" xfId="0" applyNumberFormat="1" applyFont="1" applyBorder="1" applyAlignment="1">
      <alignment horizontal="left"/>
    </xf>
    <xf numFmtId="0" fontId="47" fillId="0" borderId="1" xfId="0" applyFont="1" applyBorder="1" applyAlignment="1"/>
    <xf numFmtId="0" fontId="35" fillId="17" borderId="1" xfId="0" applyFont="1" applyFill="1" applyBorder="1" applyAlignment="1" applyProtection="1">
      <alignment horizontal="center"/>
      <protection locked="0"/>
    </xf>
    <xf numFmtId="0" fontId="43" fillId="0" borderId="0" xfId="0" applyFont="1" applyFill="1" applyAlignment="1" applyProtection="1">
      <alignment horizontal="left"/>
    </xf>
    <xf numFmtId="0" fontId="43" fillId="0" borderId="0" xfId="0" applyFont="1" applyFill="1" applyProtection="1"/>
    <xf numFmtId="0" fontId="35" fillId="18" borderId="1" xfId="0" applyFont="1" applyFill="1" applyBorder="1" applyAlignment="1">
      <alignment horizontal="left"/>
    </xf>
    <xf numFmtId="0" fontId="35" fillId="18" borderId="9" xfId="0" applyFont="1" applyFill="1" applyBorder="1" applyAlignment="1">
      <alignment horizontal="left"/>
    </xf>
    <xf numFmtId="0" fontId="35" fillId="18" borderId="1" xfId="0" applyFont="1" applyFill="1" applyBorder="1" applyAlignment="1"/>
    <xf numFmtId="0" fontId="35" fillId="18" borderId="1" xfId="0" applyFont="1" applyFill="1" applyBorder="1" applyAlignment="1">
      <alignment horizontal="center"/>
    </xf>
    <xf numFmtId="1" fontId="35" fillId="18" borderId="1" xfId="0" applyNumberFormat="1" applyFont="1" applyFill="1" applyBorder="1" applyAlignment="1">
      <alignment horizontal="center"/>
    </xf>
    <xf numFmtId="176" fontId="35" fillId="18" borderId="1" xfId="0" applyNumberFormat="1" applyFont="1" applyFill="1" applyBorder="1" applyAlignment="1">
      <alignment horizontal="left"/>
    </xf>
    <xf numFmtId="2" fontId="35" fillId="18" borderId="1" xfId="0" applyNumberFormat="1" applyFont="1" applyFill="1" applyBorder="1" applyAlignment="1">
      <alignment horizontal="center"/>
    </xf>
    <xf numFmtId="0" fontId="35" fillId="18" borderId="1" xfId="0" applyFont="1" applyFill="1" applyBorder="1"/>
    <xf numFmtId="0" fontId="67" fillId="0" borderId="0" xfId="0" applyFont="1" applyAlignment="1">
      <alignment horizontal="left"/>
    </xf>
    <xf numFmtId="0" fontId="67" fillId="0" borderId="1" xfId="0" applyFont="1" applyBorder="1" applyAlignment="1" applyProtection="1">
      <alignment horizontal="center"/>
    </xf>
    <xf numFmtId="0" fontId="67" fillId="0" borderId="1" xfId="0" applyFont="1" applyBorder="1" applyAlignment="1" applyProtection="1"/>
    <xf numFmtId="0" fontId="43" fillId="0" borderId="0" xfId="0" applyFont="1" applyAlignment="1" applyProtection="1">
      <alignment horizontal="left"/>
    </xf>
    <xf numFmtId="0" fontId="35" fillId="0" borderId="1" xfId="0" applyNumberFormat="1" applyFont="1" applyBorder="1" applyAlignment="1">
      <alignment vertical="top"/>
    </xf>
    <xf numFmtId="1" fontId="35" fillId="0" borderId="1" xfId="0" applyNumberFormat="1" applyFont="1" applyFill="1" applyBorder="1" applyAlignment="1">
      <alignment horizontal="center" vertical="top"/>
    </xf>
    <xf numFmtId="0" fontId="68" fillId="0" borderId="1" xfId="0" applyFont="1" applyFill="1" applyBorder="1" applyAlignment="1" applyProtection="1">
      <alignment horizontal="center"/>
    </xf>
    <xf numFmtId="0" fontId="68" fillId="0" borderId="0" xfId="0" applyFont="1" applyBorder="1"/>
    <xf numFmtId="0" fontId="68" fillId="0" borderId="0" xfId="0" applyFont="1"/>
    <xf numFmtId="0" fontId="68" fillId="0" borderId="0" xfId="0" applyFont="1" applyAlignment="1">
      <alignment horizontal="center"/>
    </xf>
    <xf numFmtId="0" fontId="57" fillId="0" borderId="0" xfId="0" applyFont="1" applyBorder="1"/>
    <xf numFmtId="0" fontId="57" fillId="0" borderId="1" xfId="4" applyFont="1" applyBorder="1" applyAlignment="1">
      <alignment horizontal="left"/>
    </xf>
    <xf numFmtId="0" fontId="57" fillId="0" borderId="0" xfId="0" applyFont="1" applyAlignment="1">
      <alignment horizontal="center"/>
    </xf>
    <xf numFmtId="0" fontId="56" fillId="0" borderId="1" xfId="0" applyFont="1" applyFill="1" applyBorder="1" applyAlignment="1" applyProtection="1">
      <alignment horizontal="center"/>
      <protection locked="0"/>
    </xf>
    <xf numFmtId="0" fontId="62" fillId="0" borderId="0" xfId="0" applyFont="1" applyFill="1" applyAlignment="1">
      <alignment horizontal="left"/>
    </xf>
    <xf numFmtId="0" fontId="69" fillId="0" borderId="9" xfId="4" applyFont="1" applyBorder="1" applyAlignment="1">
      <alignment horizontal="left"/>
    </xf>
    <xf numFmtId="1" fontId="36" fillId="33" borderId="1" xfId="0" applyNumberFormat="1" applyFont="1" applyFill="1" applyBorder="1" applyAlignment="1">
      <alignment horizontal="left"/>
    </xf>
    <xf numFmtId="0" fontId="67" fillId="0" borderId="0" xfId="0" applyFont="1" applyBorder="1"/>
    <xf numFmtId="0" fontId="67" fillId="0" borderId="1" xfId="4" applyFont="1" applyBorder="1" applyAlignment="1">
      <alignment horizontal="left"/>
    </xf>
    <xf numFmtId="0" fontId="67" fillId="0" borderId="0" xfId="0" applyFont="1"/>
    <xf numFmtId="0" fontId="67" fillId="0" borderId="0" xfId="0" applyFont="1" applyAlignment="1">
      <alignment horizontal="center"/>
    </xf>
    <xf numFmtId="0" fontId="40" fillId="0" borderId="0" xfId="0" applyFont="1" applyBorder="1" applyAlignment="1">
      <alignment horizontal="center"/>
    </xf>
    <xf numFmtId="0" fontId="40" fillId="0" borderId="1" xfId="4" applyFont="1" applyBorder="1"/>
    <xf numFmtId="0" fontId="36" fillId="0" borderId="1" xfId="0" applyFont="1" applyFill="1" applyBorder="1"/>
    <xf numFmtId="0" fontId="68" fillId="0" borderId="9" xfId="0" applyFont="1" applyBorder="1" applyAlignment="1">
      <alignment horizontal="left"/>
    </xf>
    <xf numFmtId="0" fontId="68" fillId="0" borderId="1" xfId="0" applyFont="1" applyBorder="1" applyAlignment="1" applyProtection="1">
      <protection locked="0"/>
    </xf>
    <xf numFmtId="0" fontId="68" fillId="0" borderId="0" xfId="0" applyFont="1" applyBorder="1" applyAlignment="1">
      <alignment horizontal="left"/>
    </xf>
    <xf numFmtId="0" fontId="68" fillId="0" borderId="0" xfId="4" applyFont="1" applyBorder="1" applyAlignment="1">
      <alignment horizontal="left"/>
    </xf>
    <xf numFmtId="0" fontId="68" fillId="0" borderId="0" xfId="0" applyFont="1" applyFill="1" applyBorder="1" applyAlignment="1" applyProtection="1">
      <alignment horizontal="center"/>
      <protection locked="0"/>
    </xf>
    <xf numFmtId="0" fontId="68" fillId="0" borderId="0" xfId="0" applyFont="1" applyBorder="1" applyAlignment="1" applyProtection="1">
      <alignment horizontal="center"/>
      <protection locked="0"/>
    </xf>
    <xf numFmtId="0" fontId="67" fillId="0" borderId="0" xfId="4" applyFont="1" applyBorder="1" applyAlignment="1">
      <alignment horizontal="left"/>
    </xf>
    <xf numFmtId="0" fontId="56" fillId="0" borderId="0" xfId="0" applyFont="1" applyFill="1" applyBorder="1" applyAlignment="1" applyProtection="1">
      <alignment horizontal="center"/>
      <protection locked="0"/>
    </xf>
    <xf numFmtId="0" fontId="56" fillId="0" borderId="0" xfId="0" applyFont="1" applyBorder="1" applyAlignment="1" applyProtection="1">
      <alignment horizontal="center"/>
      <protection locked="0"/>
    </xf>
    <xf numFmtId="0" fontId="40" fillId="0" borderId="0" xfId="0" applyFont="1" applyFill="1" applyBorder="1" applyAlignment="1" applyProtection="1">
      <alignment horizontal="left"/>
    </xf>
    <xf numFmtId="0" fontId="45" fillId="0" borderId="0" xfId="0" applyFont="1" applyBorder="1" applyAlignment="1">
      <alignment horizontal="left"/>
    </xf>
    <xf numFmtId="0" fontId="45" fillId="0" borderId="0" xfId="0" applyFont="1" applyFill="1" applyBorder="1" applyAlignment="1" applyProtection="1">
      <alignment horizontal="left"/>
    </xf>
    <xf numFmtId="0" fontId="45" fillId="0" borderId="0" xfId="0" applyFont="1" applyBorder="1" applyAlignment="1" applyProtection="1">
      <alignment horizontal="center"/>
    </xf>
    <xf numFmtId="0" fontId="45" fillId="0" borderId="0" xfId="0" applyFont="1" applyBorder="1" applyAlignment="1" applyProtection="1"/>
    <xf numFmtId="0" fontId="45" fillId="0" borderId="1" xfId="0" applyFont="1" applyBorder="1" applyAlignment="1" applyProtection="1">
      <alignment horizontal="center"/>
    </xf>
    <xf numFmtId="0" fontId="57" fillId="0" borderId="0" xfId="0" applyFont="1" applyBorder="1" applyAlignment="1"/>
    <xf numFmtId="0" fontId="57" fillId="0" borderId="0" xfId="0" applyFont="1" applyBorder="1" applyAlignment="1">
      <alignment horizontal="center"/>
    </xf>
    <xf numFmtId="0" fontId="57" fillId="0" borderId="1" xfId="0" applyFont="1" applyBorder="1" applyAlignment="1" applyProtection="1">
      <alignment horizontal="center"/>
      <protection locked="0"/>
    </xf>
    <xf numFmtId="1" fontId="57" fillId="0" borderId="1" xfId="0" applyNumberFormat="1" applyFont="1" applyBorder="1" applyAlignment="1">
      <alignment horizontal="center"/>
    </xf>
    <xf numFmtId="176" fontId="57" fillId="0" borderId="1" xfId="0" applyNumberFormat="1" applyFont="1" applyBorder="1" applyAlignment="1">
      <alignment horizontal="left"/>
    </xf>
    <xf numFmtId="0" fontId="57" fillId="0" borderId="1" xfId="0" applyFont="1" applyBorder="1" applyAlignment="1">
      <alignment horizontal="left" vertical="top"/>
    </xf>
    <xf numFmtId="0" fontId="43" fillId="0" borderId="9" xfId="4" applyFont="1" applyBorder="1" applyAlignment="1">
      <alignment horizontal="left"/>
    </xf>
    <xf numFmtId="0" fontId="35" fillId="0" borderId="1" xfId="0" applyNumberFormat="1" applyFont="1" applyFill="1" applyBorder="1" applyAlignment="1">
      <alignment horizontal="center"/>
    </xf>
    <xf numFmtId="2" fontId="47" fillId="0" borderId="1" xfId="0" applyNumberFormat="1" applyFont="1" applyFill="1" applyBorder="1" applyAlignment="1"/>
    <xf numFmtId="0" fontId="35" fillId="0" borderId="1" xfId="4" applyFont="1" applyBorder="1" applyAlignment="1">
      <alignment horizontal="center"/>
    </xf>
    <xf numFmtId="0" fontId="44" fillId="0" borderId="1" xfId="4" applyFont="1" applyFill="1" applyBorder="1" applyAlignment="1">
      <alignment horizontal="left" vertical="top"/>
    </xf>
    <xf numFmtId="0" fontId="45" fillId="0" borderId="1" xfId="4" applyFont="1" applyFill="1" applyBorder="1" applyAlignment="1">
      <alignment horizontal="left"/>
    </xf>
    <xf numFmtId="0" fontId="45" fillId="0" borderId="9" xfId="4" applyFont="1" applyFill="1" applyBorder="1" applyAlignment="1">
      <alignment horizontal="left"/>
    </xf>
    <xf numFmtId="0" fontId="45" fillId="0" borderId="1" xfId="4" applyFont="1" applyFill="1" applyBorder="1" applyAlignment="1">
      <alignment horizontal="left" vertical="top"/>
    </xf>
    <xf numFmtId="0" fontId="45" fillId="0" borderId="1" xfId="4" applyFont="1" applyFill="1" applyBorder="1"/>
    <xf numFmtId="0" fontId="45" fillId="0" borderId="1" xfId="4" applyFont="1" applyFill="1" applyBorder="1" applyAlignment="1">
      <alignment horizontal="center"/>
    </xf>
    <xf numFmtId="0" fontId="45" fillId="0" borderId="1" xfId="0" applyFont="1" applyFill="1" applyBorder="1" applyAlignment="1" applyProtection="1">
      <alignment horizontal="center"/>
      <protection locked="0"/>
    </xf>
    <xf numFmtId="1" fontId="45" fillId="0" borderId="1" xfId="0" applyNumberFormat="1" applyFont="1" applyFill="1" applyBorder="1" applyAlignment="1">
      <alignment horizontal="center"/>
    </xf>
    <xf numFmtId="176" fontId="45" fillId="0" borderId="1" xfId="0" applyNumberFormat="1" applyFont="1" applyFill="1" applyBorder="1" applyAlignment="1">
      <alignment horizontal="left"/>
    </xf>
    <xf numFmtId="0" fontId="45" fillId="0" borderId="1" xfId="0" applyFont="1" applyFill="1" applyBorder="1"/>
    <xf numFmtId="0" fontId="45" fillId="0" borderId="1" xfId="0" applyFont="1" applyFill="1" applyBorder="1" applyAlignment="1"/>
    <xf numFmtId="9" fontId="35" fillId="0" borderId="0" xfId="0" applyNumberFormat="1" applyFont="1" applyFill="1" applyAlignment="1">
      <alignment horizontal="center" wrapText="1"/>
    </xf>
    <xf numFmtId="0" fontId="62" fillId="0" borderId="0" xfId="0" applyFont="1"/>
    <xf numFmtId="0" fontId="40" fillId="0" borderId="17" xfId="0" applyFont="1" applyFill="1" applyBorder="1" applyAlignment="1" applyProtection="1">
      <alignment horizontal="center"/>
      <protection locked="0"/>
    </xf>
    <xf numFmtId="0" fontId="67" fillId="0" borderId="12" xfId="0" applyFont="1" applyBorder="1"/>
    <xf numFmtId="0" fontId="67" fillId="0" borderId="1" xfId="0" applyFont="1" applyBorder="1" applyAlignment="1" applyProtection="1">
      <alignment horizontal="center" vertical="top"/>
      <protection locked="0"/>
    </xf>
    <xf numFmtId="0" fontId="47" fillId="0" borderId="0" xfId="0" applyFont="1" applyBorder="1"/>
    <xf numFmtId="0" fontId="47" fillId="0" borderId="1" xfId="4" applyFont="1" applyBorder="1" applyAlignment="1">
      <alignment horizontal="left"/>
    </xf>
    <xf numFmtId="0" fontId="47" fillId="0" borderId="0" xfId="0" applyFont="1"/>
    <xf numFmtId="0" fontId="47" fillId="0" borderId="0" xfId="0" applyFont="1" applyAlignment="1">
      <alignment horizontal="center"/>
    </xf>
    <xf numFmtId="0" fontId="47" fillId="0" borderId="12" xfId="0" applyFont="1" applyBorder="1"/>
    <xf numFmtId="0" fontId="47" fillId="0" borderId="1" xfId="0" applyFont="1" applyBorder="1" applyAlignment="1" applyProtection="1">
      <alignment horizontal="center" vertical="top"/>
      <protection locked="0"/>
    </xf>
    <xf numFmtId="0" fontId="47" fillId="0" borderId="1" xfId="0" applyFont="1" applyFill="1" applyBorder="1" applyAlignment="1" applyProtection="1">
      <alignment horizontal="center"/>
      <protection locked="0"/>
    </xf>
    <xf numFmtId="9" fontId="35" fillId="0" borderId="1" xfId="0" applyNumberFormat="1" applyFont="1" applyFill="1" applyBorder="1" applyAlignment="1">
      <alignment horizontal="center" wrapText="1"/>
    </xf>
    <xf numFmtId="0" fontId="40" fillId="0" borderId="1" xfId="4" applyFont="1" applyBorder="1" applyAlignment="1">
      <alignment horizontal="left"/>
    </xf>
    <xf numFmtId="0" fontId="40" fillId="0" borderId="1" xfId="0" applyFont="1" applyBorder="1" applyAlignment="1" applyProtection="1">
      <alignment horizontal="center"/>
      <protection locked="0"/>
    </xf>
    <xf numFmtId="0" fontId="40" fillId="0" borderId="0" xfId="0" applyFont="1" applyFill="1" applyBorder="1" applyAlignment="1">
      <alignment horizontal="left"/>
    </xf>
    <xf numFmtId="0" fontId="40" fillId="0" borderId="1" xfId="4" applyFont="1" applyFill="1" applyBorder="1" applyAlignment="1">
      <alignment horizontal="left"/>
    </xf>
    <xf numFmtId="0" fontId="40" fillId="0" borderId="12" xfId="0" applyFont="1" applyFill="1" applyBorder="1"/>
    <xf numFmtId="0" fontId="35" fillId="0" borderId="0" xfId="0" applyFont="1" applyAlignment="1">
      <alignment horizontal="center"/>
    </xf>
    <xf numFmtId="0" fontId="35" fillId="0" borderId="0" xfId="0" applyFont="1"/>
    <xf numFmtId="0" fontId="35" fillId="0" borderId="12" xfId="0" applyFont="1" applyBorder="1"/>
    <xf numFmtId="0" fontId="35" fillId="0" borderId="12" xfId="0" applyFont="1" applyBorder="1" applyAlignment="1" applyProtection="1"/>
    <xf numFmtId="9" fontId="35" fillId="0" borderId="1" xfId="0" applyNumberFormat="1" applyFont="1" applyBorder="1" applyAlignment="1">
      <alignment horizontal="center" wrapText="1"/>
    </xf>
    <xf numFmtId="0" fontId="67" fillId="0" borderId="1" xfId="0" applyFont="1" applyFill="1" applyBorder="1" applyAlignment="1">
      <alignment horizontal="left"/>
    </xf>
    <xf numFmtId="0" fontId="35" fillId="0" borderId="1" xfId="0" applyFont="1" applyBorder="1" applyAlignment="1" applyProtection="1">
      <alignment horizontal="left"/>
    </xf>
    <xf numFmtId="9" fontId="35" fillId="17" borderId="1" xfId="0" applyNumberFormat="1" applyFont="1" applyFill="1" applyBorder="1" applyAlignment="1">
      <alignment horizontal="center" wrapText="1"/>
    </xf>
    <xf numFmtId="0" fontId="35" fillId="17" borderId="1" xfId="0" applyFont="1" applyFill="1" applyBorder="1" applyAlignment="1">
      <alignment horizontal="left"/>
    </xf>
    <xf numFmtId="0" fontId="35" fillId="0" borderId="0" xfId="4" applyFont="1" applyBorder="1" applyAlignment="1">
      <alignment horizontal="center"/>
    </xf>
    <xf numFmtId="0" fontId="35" fillId="0" borderId="0" xfId="4" applyFont="1" applyBorder="1"/>
    <xf numFmtId="0" fontId="35" fillId="0" borderId="12" xfId="4" applyFont="1" applyBorder="1"/>
    <xf numFmtId="0" fontId="35" fillId="0" borderId="10" xfId="4" applyFont="1" applyBorder="1"/>
    <xf numFmtId="0" fontId="35" fillId="0" borderId="10" xfId="0" applyNumberFormat="1" applyFont="1" applyFill="1" applyBorder="1" applyAlignment="1">
      <alignment horizontal="center"/>
    </xf>
    <xf numFmtId="9" fontId="35" fillId="17" borderId="10" xfId="0" applyNumberFormat="1" applyFont="1" applyFill="1" applyBorder="1" applyAlignment="1">
      <alignment horizontal="center" wrapText="1"/>
    </xf>
    <xf numFmtId="0" fontId="44" fillId="17" borderId="1" xfId="4" applyFont="1" applyFill="1" applyBorder="1" applyAlignment="1">
      <alignment horizontal="left"/>
    </xf>
    <xf numFmtId="0" fontId="35" fillId="17" borderId="1" xfId="0" applyFont="1" applyFill="1" applyBorder="1" applyAlignment="1">
      <alignment horizontal="center"/>
    </xf>
    <xf numFmtId="0" fontId="43" fillId="17" borderId="1" xfId="0" applyFont="1" applyFill="1" applyBorder="1" applyAlignment="1">
      <alignment horizontal="left"/>
    </xf>
    <xf numFmtId="14" fontId="35" fillId="0" borderId="1" xfId="0" applyNumberFormat="1" applyFont="1" applyFill="1" applyBorder="1" applyAlignment="1">
      <alignment horizontal="center"/>
    </xf>
    <xf numFmtId="0" fontId="35" fillId="17" borderId="1" xfId="0" applyNumberFormat="1" applyFont="1" applyFill="1" applyBorder="1" applyAlignment="1">
      <alignment horizontal="center"/>
    </xf>
    <xf numFmtId="0" fontId="40" fillId="17" borderId="0" xfId="0" applyFont="1" applyFill="1" applyAlignment="1">
      <alignment horizontal="left"/>
    </xf>
    <xf numFmtId="0" fontId="36" fillId="17" borderId="1" xfId="0" applyFont="1" applyFill="1" applyBorder="1"/>
    <xf numFmtId="0" fontId="35" fillId="0" borderId="1" xfId="0" applyNumberFormat="1" applyFont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67" fillId="0" borderId="9" xfId="4" applyFont="1" applyBorder="1" applyAlignment="1">
      <alignment horizontal="left"/>
    </xf>
    <xf numFmtId="0" fontId="67" fillId="0" borderId="1" xfId="4" applyFont="1" applyBorder="1"/>
    <xf numFmtId="0" fontId="67" fillId="0" borderId="1" xfId="4" applyFont="1" applyBorder="1" applyAlignment="1">
      <alignment horizontal="center"/>
    </xf>
    <xf numFmtId="0" fontId="67" fillId="0" borderId="1" xfId="0" applyFont="1" applyFill="1" applyBorder="1" applyAlignment="1" applyProtection="1">
      <alignment horizontal="center"/>
    </xf>
    <xf numFmtId="0" fontId="45" fillId="0" borderId="1" xfId="4" applyFont="1" applyBorder="1" applyAlignment="1">
      <alignment horizontal="left"/>
    </xf>
    <xf numFmtId="0" fontId="45" fillId="0" borderId="9" xfId="4" applyFont="1" applyBorder="1" applyAlignment="1">
      <alignment horizontal="left"/>
    </xf>
    <xf numFmtId="0" fontId="45" fillId="0" borderId="1" xfId="4" applyFont="1" applyBorder="1" applyAlignment="1">
      <alignment horizontal="center"/>
    </xf>
    <xf numFmtId="0" fontId="45" fillId="0" borderId="1" xfId="0" applyFont="1" applyFill="1" applyBorder="1" applyAlignment="1" applyProtection="1">
      <alignment horizontal="center"/>
    </xf>
    <xf numFmtId="0" fontId="40" fillId="0" borderId="9" xfId="4" applyFont="1" applyFill="1" applyBorder="1" applyAlignment="1">
      <alignment horizontal="left"/>
    </xf>
    <xf numFmtId="0" fontId="43" fillId="0" borderId="1" xfId="4" applyFont="1" applyFill="1" applyBorder="1"/>
    <xf numFmtId="9" fontId="35" fillId="0" borderId="1" xfId="0" applyNumberFormat="1" applyFont="1" applyFill="1" applyBorder="1" applyAlignment="1" applyProtection="1">
      <alignment horizontal="center" wrapText="1"/>
    </xf>
    <xf numFmtId="0" fontId="43" fillId="0" borderId="0" xfId="4" applyFont="1" applyFill="1" applyBorder="1"/>
    <xf numFmtId="0" fontId="43" fillId="0" borderId="0" xfId="0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9" xfId="0" applyFont="1" applyBorder="1" applyAlignment="1">
      <alignment horizontal="left" vertical="top"/>
    </xf>
    <xf numFmtId="0" fontId="71" fillId="0" borderId="1" xfId="0" applyFont="1" applyBorder="1"/>
    <xf numFmtId="0" fontId="40" fillId="0" borderId="9" xfId="0" applyFont="1" applyBorder="1" applyAlignment="1">
      <alignment horizontal="left" vertical="top"/>
    </xf>
    <xf numFmtId="0" fontId="35" fillId="0" borderId="1" xfId="0" applyNumberFormat="1" applyFont="1" applyBorder="1" applyAlignment="1" applyProtection="1">
      <alignment horizontal="center"/>
    </xf>
    <xf numFmtId="1" fontId="49" fillId="33" borderId="1" xfId="0" applyNumberFormat="1" applyFont="1" applyFill="1" applyBorder="1" applyAlignment="1">
      <alignment horizontal="left"/>
    </xf>
    <xf numFmtId="0" fontId="43" fillId="0" borderId="18" xfId="0" applyFont="1" applyBorder="1"/>
    <xf numFmtId="0" fontId="43" fillId="0" borderId="8" xfId="0" applyFont="1" applyBorder="1"/>
    <xf numFmtId="0" fontId="43" fillId="0" borderId="8" xfId="0" applyFont="1" applyBorder="1" applyAlignment="1">
      <alignment horizontal="center"/>
    </xf>
    <xf numFmtId="0" fontId="47" fillId="0" borderId="18" xfId="0" applyFont="1" applyBorder="1"/>
    <xf numFmtId="0" fontId="47" fillId="0" borderId="8" xfId="0" applyFont="1" applyBorder="1"/>
    <xf numFmtId="0" fontId="47" fillId="0" borderId="8" xfId="0" applyFont="1" applyBorder="1" applyAlignment="1">
      <alignment horizontal="center"/>
    </xf>
    <xf numFmtId="0" fontId="43" fillId="0" borderId="9" xfId="0" applyFont="1" applyBorder="1"/>
    <xf numFmtId="0" fontId="43" fillId="0" borderId="1" xfId="0" applyFont="1" applyFill="1" applyBorder="1" applyAlignment="1"/>
    <xf numFmtId="0" fontId="72" fillId="0" borderId="1" xfId="0" applyFont="1" applyFill="1" applyBorder="1" applyAlignment="1">
      <alignment horizontal="left"/>
    </xf>
    <xf numFmtId="0" fontId="43" fillId="0" borderId="9" xfId="0" applyFont="1" applyFill="1" applyBorder="1" applyAlignment="1">
      <alignment horizontal="left" vertical="top"/>
    </xf>
    <xf numFmtId="0" fontId="35" fillId="0" borderId="1" xfId="0" applyNumberFormat="1" applyFont="1" applyFill="1" applyBorder="1" applyAlignment="1">
      <alignment vertical="top"/>
    </xf>
    <xf numFmtId="0" fontId="43" fillId="0" borderId="0" xfId="0" applyFont="1" applyFill="1" applyAlignment="1"/>
    <xf numFmtId="173" fontId="43" fillId="0" borderId="0" xfId="0" applyNumberFormat="1" applyFont="1" applyFill="1"/>
    <xf numFmtId="173" fontId="43" fillId="0" borderId="0" xfId="0" applyNumberFormat="1" applyFont="1"/>
    <xf numFmtId="0" fontId="73" fillId="0" borderId="1" xfId="0" applyFont="1" applyBorder="1" applyAlignment="1"/>
    <xf numFmtId="0" fontId="47" fillId="0" borderId="1" xfId="0" applyFont="1" applyBorder="1" applyAlignment="1" applyProtection="1">
      <alignment horizontal="left"/>
    </xf>
    <xf numFmtId="0" fontId="47" fillId="0" borderId="1" xfId="0" applyFont="1" applyBorder="1" applyAlignment="1">
      <alignment horizontal="center"/>
    </xf>
    <xf numFmtId="0" fontId="47" fillId="0" borderId="1" xfId="0" applyFont="1" applyFill="1" applyBorder="1" applyAlignment="1">
      <alignment horizontal="center"/>
    </xf>
    <xf numFmtId="0" fontId="43" fillId="14" borderId="9" xfId="4" applyFont="1" applyFill="1" applyBorder="1" applyAlignment="1">
      <alignment horizontal="left"/>
    </xf>
    <xf numFmtId="0" fontId="43" fillId="14" borderId="9" xfId="0" applyFont="1" applyFill="1" applyBorder="1" applyAlignment="1">
      <alignment horizontal="left"/>
    </xf>
    <xf numFmtId="0" fontId="43" fillId="0" borderId="9" xfId="4" applyFont="1" applyFill="1" applyBorder="1" applyAlignment="1">
      <alignment horizontal="left"/>
    </xf>
    <xf numFmtId="0" fontId="67" fillId="0" borderId="0" xfId="0" applyFont="1" applyBorder="1" applyAlignment="1"/>
    <xf numFmtId="0" fontId="67" fillId="0" borderId="0" xfId="0" applyFont="1" applyAlignment="1"/>
    <xf numFmtId="0" fontId="47" fillId="0" borderId="0" xfId="0" applyFont="1" applyFill="1" applyAlignment="1">
      <alignment horizontal="left"/>
    </xf>
    <xf numFmtId="0" fontId="47" fillId="0" borderId="0" xfId="0" applyFont="1" applyFill="1" applyBorder="1" applyAlignment="1" applyProtection="1">
      <alignment horizontal="left"/>
    </xf>
    <xf numFmtId="0" fontId="47" fillId="0" borderId="0" xfId="0" applyFont="1" applyFill="1" applyBorder="1" applyAlignment="1" applyProtection="1"/>
    <xf numFmtId="0" fontId="47" fillId="0" borderId="0" xfId="0" applyFont="1" applyFill="1" applyBorder="1" applyAlignment="1">
      <alignment horizontal="center"/>
    </xf>
    <xf numFmtId="0" fontId="47" fillId="0" borderId="0" xfId="0" applyFont="1" applyFill="1" applyBorder="1"/>
    <xf numFmtId="1" fontId="47" fillId="0" borderId="1" xfId="0" applyNumberFormat="1" applyFont="1" applyFill="1" applyBorder="1" applyAlignment="1">
      <alignment horizontal="center"/>
    </xf>
    <xf numFmtId="176" fontId="47" fillId="0" borderId="1" xfId="0" applyNumberFormat="1" applyFont="1" applyFill="1" applyBorder="1" applyAlignment="1">
      <alignment horizontal="left"/>
    </xf>
    <xf numFmtId="0" fontId="47" fillId="0" borderId="1" xfId="0" applyFont="1" applyFill="1" applyBorder="1" applyAlignment="1"/>
    <xf numFmtId="0" fontId="47" fillId="0" borderId="1" xfId="0" applyFont="1" applyFill="1" applyBorder="1"/>
    <xf numFmtId="0" fontId="47" fillId="0" borderId="0" xfId="0" applyFont="1" applyFill="1" applyAlignment="1"/>
    <xf numFmtId="0" fontId="43" fillId="0" borderId="9" xfId="0" applyFont="1" applyFill="1" applyBorder="1" applyAlignment="1"/>
    <xf numFmtId="0" fontId="35" fillId="0" borderId="1" xfId="0" applyNumberFormat="1" applyFont="1" applyFill="1" applyBorder="1" applyAlignment="1"/>
    <xf numFmtId="0" fontId="43" fillId="0" borderId="9" xfId="0" applyFont="1" applyBorder="1" applyAlignment="1"/>
    <xf numFmtId="0" fontId="67" fillId="0" borderId="9" xfId="0" applyFont="1" applyBorder="1" applyAlignment="1"/>
    <xf numFmtId="14" fontId="35" fillId="0" borderId="1" xfId="0" applyNumberFormat="1" applyFont="1" applyFill="1" applyBorder="1" applyAlignment="1">
      <alignment horizontal="left" vertical="top"/>
    </xf>
    <xf numFmtId="0" fontId="43" fillId="0" borderId="0" xfId="0" applyFont="1" applyFill="1" applyBorder="1" applyAlignment="1">
      <alignment horizontal="left"/>
    </xf>
    <xf numFmtId="0" fontId="43" fillId="0" borderId="0" xfId="0" applyFont="1" applyFill="1" applyBorder="1" applyAlignment="1"/>
    <xf numFmtId="0" fontId="35" fillId="0" borderId="1" xfId="4" applyFont="1" applyFill="1" applyBorder="1" applyAlignment="1">
      <alignment horizontal="left" vertical="top"/>
    </xf>
    <xf numFmtId="0" fontId="35" fillId="0" borderId="1" xfId="0" applyNumberFormat="1" applyFont="1" applyFill="1" applyBorder="1" applyAlignment="1" applyProtection="1">
      <alignment horizontal="center"/>
    </xf>
    <xf numFmtId="0" fontId="35" fillId="0" borderId="0" xfId="0" applyFont="1" applyFill="1" applyBorder="1" applyAlignment="1"/>
    <xf numFmtId="0" fontId="35" fillId="13" borderId="1" xfId="0" applyFont="1" applyFill="1" applyBorder="1" applyAlignment="1" applyProtection="1">
      <alignment horizontal="center"/>
      <protection locked="0"/>
    </xf>
    <xf numFmtId="0" fontId="43" fillId="0" borderId="19" xfId="0" applyFont="1" applyFill="1" applyBorder="1"/>
    <xf numFmtId="0" fontId="68" fillId="0" borderId="1" xfId="0" applyFont="1" applyFill="1" applyBorder="1" applyAlignment="1"/>
    <xf numFmtId="0" fontId="47" fillId="0" borderId="18" xfId="0" applyFont="1" applyFill="1" applyBorder="1"/>
    <xf numFmtId="0" fontId="47" fillId="0" borderId="8" xfId="0" applyFont="1" applyFill="1" applyBorder="1"/>
    <xf numFmtId="0" fontId="47" fillId="0" borderId="8" xfId="0" applyFont="1" applyFill="1" applyBorder="1" applyAlignment="1">
      <alignment horizontal="center"/>
    </xf>
    <xf numFmtId="0" fontId="43" fillId="0" borderId="18" xfId="0" applyFont="1" applyFill="1" applyBorder="1" applyAlignment="1">
      <alignment horizontal="left"/>
    </xf>
    <xf numFmtId="0" fontId="43" fillId="0" borderId="8" xfId="0" applyFont="1" applyFill="1" applyBorder="1"/>
    <xf numFmtId="0" fontId="43" fillId="0" borderId="8" xfId="0" applyFont="1" applyFill="1" applyBorder="1" applyAlignment="1">
      <alignment horizontal="center"/>
    </xf>
    <xf numFmtId="0" fontId="43" fillId="0" borderId="19" xfId="0" applyFont="1" applyFill="1" applyBorder="1" applyAlignment="1">
      <alignment horizontal="left"/>
    </xf>
    <xf numFmtId="178" fontId="35" fillId="33" borderId="1" xfId="0" applyNumberFormat="1" applyFont="1" applyFill="1" applyBorder="1" applyAlignment="1">
      <alignment horizontal="center"/>
    </xf>
    <xf numFmtId="0" fontId="67" fillId="0" borderId="9" xfId="0" applyFont="1" applyBorder="1"/>
    <xf numFmtId="178" fontId="67" fillId="0" borderId="1" xfId="0" applyNumberFormat="1" applyFont="1" applyBorder="1" applyAlignment="1">
      <alignment horizontal="center"/>
    </xf>
    <xf numFmtId="14" fontId="67" fillId="0" borderId="1" xfId="0" applyNumberFormat="1" applyFont="1" applyBorder="1" applyAlignment="1">
      <alignment horizontal="left"/>
    </xf>
    <xf numFmtId="0" fontId="43" fillId="0" borderId="9" xfId="0" applyFont="1" applyFill="1" applyBorder="1"/>
    <xf numFmtId="178" fontId="35" fillId="0" borderId="1" xfId="0" applyNumberFormat="1" applyFont="1" applyFill="1" applyBorder="1" applyAlignment="1" applyProtection="1">
      <alignment horizontal="center"/>
      <protection locked="0"/>
    </xf>
    <xf numFmtId="0" fontId="72" fillId="0" borderId="1" xfId="0" applyFont="1" applyFill="1" applyBorder="1" applyAlignment="1"/>
    <xf numFmtId="0" fontId="47" fillId="0" borderId="9" xfId="0" applyFont="1" applyBorder="1"/>
    <xf numFmtId="178" fontId="45" fillId="0" borderId="1" xfId="0" applyNumberFormat="1" applyFont="1" applyBorder="1" applyAlignment="1" applyProtection="1">
      <alignment horizontal="center"/>
      <protection locked="0"/>
    </xf>
    <xf numFmtId="0" fontId="47" fillId="0" borderId="9" xfId="0" applyFont="1" applyFill="1" applyBorder="1"/>
    <xf numFmtId="178" fontId="47" fillId="0" borderId="1" xfId="0" applyNumberFormat="1" applyFont="1" applyFill="1" applyBorder="1" applyAlignment="1" applyProtection="1">
      <alignment horizontal="center"/>
      <protection locked="0"/>
    </xf>
    <xf numFmtId="178" fontId="35" fillId="0" borderId="1" xfId="0" applyNumberFormat="1" applyFont="1" applyFill="1" applyBorder="1" applyAlignment="1" applyProtection="1">
      <alignment horizontal="center"/>
    </xf>
    <xf numFmtId="0" fontId="43" fillId="14" borderId="1" xfId="0" applyFont="1" applyFill="1" applyBorder="1" applyAlignment="1"/>
    <xf numFmtId="0" fontId="43" fillId="14" borderId="1" xfId="0" applyFont="1" applyFill="1" applyBorder="1" applyAlignment="1" applyProtection="1">
      <alignment horizontal="left"/>
    </xf>
    <xf numFmtId="0" fontId="43" fillId="14" borderId="1" xfId="0" applyFont="1" applyFill="1" applyBorder="1" applyAlignment="1" applyProtection="1"/>
    <xf numFmtId="0" fontId="43" fillId="14" borderId="1" xfId="0" applyFont="1" applyFill="1" applyBorder="1" applyAlignment="1">
      <alignment horizontal="center"/>
    </xf>
    <xf numFmtId="178" fontId="35" fillId="14" borderId="1" xfId="0" applyNumberFormat="1" applyFont="1" applyFill="1" applyBorder="1" applyAlignment="1">
      <alignment horizontal="center"/>
    </xf>
    <xf numFmtId="1" fontId="35" fillId="14" borderId="1" xfId="0" applyNumberFormat="1" applyFont="1" applyFill="1" applyBorder="1" applyAlignment="1">
      <alignment horizontal="center"/>
    </xf>
    <xf numFmtId="176" fontId="35" fillId="14" borderId="1" xfId="0" applyNumberFormat="1" applyFont="1" applyFill="1" applyBorder="1" applyAlignment="1">
      <alignment horizontal="left"/>
    </xf>
    <xf numFmtId="0" fontId="35" fillId="14" borderId="1" xfId="0" applyFont="1" applyFill="1" applyBorder="1" applyAlignment="1"/>
    <xf numFmtId="2" fontId="40" fillId="14" borderId="1" xfId="0" applyNumberFormat="1" applyFont="1" applyFill="1" applyBorder="1" applyAlignment="1"/>
    <xf numFmtId="172" fontId="35" fillId="14" borderId="1" xfId="0" applyNumberFormat="1" applyFont="1" applyFill="1" applyBorder="1" applyAlignment="1"/>
    <xf numFmtId="166" fontId="40" fillId="14" borderId="1" xfId="8" applyFont="1" applyFill="1" applyBorder="1"/>
    <xf numFmtId="166" fontId="40" fillId="14" borderId="1" xfId="0" applyNumberFormat="1" applyFont="1" applyFill="1" applyBorder="1"/>
    <xf numFmtId="178" fontId="67" fillId="0" borderId="1" xfId="0" applyNumberFormat="1" applyFont="1" applyBorder="1" applyAlignment="1" applyProtection="1">
      <alignment horizontal="center"/>
      <protection locked="0"/>
    </xf>
    <xf numFmtId="0" fontId="47" fillId="0" borderId="9" xfId="0" applyFont="1" applyBorder="1" applyAlignment="1">
      <alignment horizontal="left"/>
    </xf>
    <xf numFmtId="178" fontId="47" fillId="0" borderId="1" xfId="0" applyNumberFormat="1" applyFont="1" applyBorder="1" applyAlignment="1">
      <alignment horizontal="center"/>
    </xf>
    <xf numFmtId="0" fontId="35" fillId="0" borderId="1" xfId="0" applyFont="1" applyFill="1" applyBorder="1" applyAlignment="1" applyProtection="1">
      <alignment horizontal="left"/>
      <protection locked="0"/>
    </xf>
    <xf numFmtId="49" fontId="35" fillId="7" borderId="1" xfId="0" applyNumberFormat="1" applyFont="1" applyFill="1" applyBorder="1"/>
    <xf numFmtId="0" fontId="47" fillId="0" borderId="1" xfId="0" applyFont="1" applyFill="1" applyBorder="1" applyAlignment="1" applyProtection="1">
      <alignment horizontal="left"/>
    </xf>
    <xf numFmtId="0" fontId="43" fillId="13" borderId="1" xfId="0" applyFont="1" applyFill="1" applyBorder="1" applyAlignment="1">
      <alignment horizontal="left"/>
    </xf>
    <xf numFmtId="0" fontId="43" fillId="13" borderId="0" xfId="0" applyFont="1" applyFill="1" applyAlignment="1">
      <alignment horizontal="left"/>
    </xf>
    <xf numFmtId="0" fontId="43" fillId="13" borderId="1" xfId="0" applyFont="1" applyFill="1" applyBorder="1" applyAlignment="1" applyProtection="1">
      <alignment horizontal="left"/>
    </xf>
    <xf numFmtId="0" fontId="43" fillId="13" borderId="1" xfId="0" applyFont="1" applyFill="1" applyBorder="1" applyAlignment="1" applyProtection="1"/>
    <xf numFmtId="0" fontId="43" fillId="13" borderId="1" xfId="0" applyFont="1" applyFill="1" applyBorder="1" applyAlignment="1">
      <alignment horizontal="center"/>
    </xf>
    <xf numFmtId="0" fontId="43" fillId="13" borderId="1" xfId="0" applyFont="1" applyFill="1" applyBorder="1" applyAlignment="1"/>
    <xf numFmtId="0" fontId="35" fillId="13" borderId="1" xfId="0" applyFont="1" applyFill="1" applyBorder="1" applyAlignment="1">
      <alignment horizontal="center"/>
    </xf>
    <xf numFmtId="1" fontId="35" fillId="13" borderId="1" xfId="0" applyNumberFormat="1" applyFont="1" applyFill="1" applyBorder="1" applyAlignment="1">
      <alignment horizontal="center"/>
    </xf>
    <xf numFmtId="176" fontId="35" fillId="13" borderId="1" xfId="0" applyNumberFormat="1" applyFont="1" applyFill="1" applyBorder="1" applyAlignment="1">
      <alignment horizontal="left"/>
    </xf>
    <xf numFmtId="0" fontId="35" fillId="13" borderId="1" xfId="0" applyFont="1" applyFill="1" applyBorder="1" applyAlignment="1"/>
    <xf numFmtId="178" fontId="35" fillId="0" borderId="1" xfId="0" applyNumberFormat="1" applyFont="1" applyBorder="1" applyAlignment="1" applyProtection="1">
      <alignment horizontal="center"/>
    </xf>
    <xf numFmtId="0" fontId="68" fillId="0" borderId="1" xfId="0" applyFont="1" applyBorder="1" applyAlignment="1">
      <alignment horizontal="center"/>
    </xf>
    <xf numFmtId="178" fontId="68" fillId="0" borderId="1" xfId="0" applyNumberFormat="1" applyFont="1" applyBorder="1" applyAlignment="1" applyProtection="1">
      <alignment horizontal="center"/>
      <protection locked="0"/>
    </xf>
    <xf numFmtId="0" fontId="68" fillId="0" borderId="1" xfId="0" applyNumberFormat="1" applyFont="1" applyBorder="1" applyAlignment="1">
      <alignment horizontal="center"/>
    </xf>
    <xf numFmtId="0" fontId="68" fillId="0" borderId="1" xfId="0" applyNumberFormat="1" applyFont="1" applyBorder="1" applyAlignment="1">
      <alignment horizontal="left"/>
    </xf>
    <xf numFmtId="0" fontId="68" fillId="0" borderId="1" xfId="0" applyNumberFormat="1" applyFont="1" applyBorder="1" applyAlignment="1">
      <alignment horizontal="right"/>
    </xf>
    <xf numFmtId="178" fontId="68" fillId="0" borderId="1" xfId="0" applyNumberFormat="1" applyFont="1" applyBorder="1" applyAlignment="1">
      <alignment horizontal="center"/>
    </xf>
    <xf numFmtId="0" fontId="35" fillId="0" borderId="1" xfId="0" applyNumberFormat="1" applyFont="1" applyBorder="1" applyAlignment="1">
      <alignment horizontal="left"/>
    </xf>
    <xf numFmtId="0" fontId="40" fillId="0" borderId="1" xfId="0" applyNumberFormat="1" applyFont="1" applyBorder="1" applyAlignment="1">
      <alignment horizontal="right"/>
    </xf>
    <xf numFmtId="0" fontId="47" fillId="0" borderId="1" xfId="0" applyNumberFormat="1" applyFont="1" applyBorder="1" applyAlignment="1">
      <alignment horizontal="right"/>
    </xf>
    <xf numFmtId="16" fontId="35" fillId="0" borderId="1" xfId="0" applyNumberFormat="1" applyFont="1" applyFill="1" applyBorder="1" applyAlignment="1">
      <alignment horizontal="center"/>
    </xf>
    <xf numFmtId="0" fontId="35" fillId="0" borderId="1" xfId="0" applyNumberFormat="1" applyFont="1" applyBorder="1"/>
    <xf numFmtId="0" fontId="35" fillId="0" borderId="1" xfId="0" applyNumberFormat="1" applyFont="1" applyFill="1" applyBorder="1"/>
    <xf numFmtId="0" fontId="35" fillId="33" borderId="1" xfId="0" applyFont="1" applyFill="1" applyBorder="1"/>
    <xf numFmtId="0" fontId="35" fillId="31" borderId="1" xfId="0" applyNumberFormat="1" applyFont="1" applyFill="1" applyBorder="1"/>
    <xf numFmtId="0" fontId="68" fillId="0" borderId="1" xfId="0" applyFont="1" applyFill="1" applyBorder="1"/>
    <xf numFmtId="0" fontId="68" fillId="0" borderId="1" xfId="0" applyFont="1" applyFill="1" applyBorder="1" applyAlignment="1">
      <alignment horizontal="center"/>
    </xf>
    <xf numFmtId="178" fontId="68" fillId="0" borderId="1" xfId="0" applyNumberFormat="1" applyFont="1" applyFill="1" applyBorder="1" applyAlignment="1" applyProtection="1">
      <alignment horizontal="center"/>
      <protection locked="0"/>
    </xf>
    <xf numFmtId="0" fontId="68" fillId="0" borderId="1" xfId="0" applyFont="1" applyFill="1" applyBorder="1" applyAlignment="1">
      <alignment horizontal="left"/>
    </xf>
    <xf numFmtId="1" fontId="68" fillId="0" borderId="1" xfId="0" applyNumberFormat="1" applyFont="1" applyFill="1" applyBorder="1" applyAlignment="1">
      <alignment horizontal="center"/>
    </xf>
    <xf numFmtId="176" fontId="68" fillId="0" borderId="1" xfId="0" applyNumberFormat="1" applyFont="1" applyFill="1" applyBorder="1" applyAlignment="1">
      <alignment horizontal="left"/>
    </xf>
    <xf numFmtId="0" fontId="71" fillId="0" borderId="1" xfId="0" applyFont="1" applyFill="1" applyBorder="1" applyAlignment="1"/>
    <xf numFmtId="2" fontId="68" fillId="0" borderId="1" xfId="0" applyNumberFormat="1" applyFont="1" applyFill="1" applyBorder="1" applyAlignment="1"/>
    <xf numFmtId="0" fontId="45" fillId="0" borderId="1" xfId="0" applyFont="1" applyFill="1" applyBorder="1" applyAlignment="1" applyProtection="1">
      <alignment horizontal="left"/>
    </xf>
    <xf numFmtId="0" fontId="62" fillId="0" borderId="9" xfId="0" applyFont="1" applyFill="1" applyBorder="1" applyAlignment="1">
      <alignment horizontal="left" vertical="top"/>
    </xf>
    <xf numFmtId="0" fontId="35" fillId="0" borderId="1" xfId="0" applyNumberFormat="1" applyFont="1" applyBorder="1" applyAlignment="1">
      <alignment vertical="top" wrapText="1"/>
    </xf>
    <xf numFmtId="0" fontId="35" fillId="18" borderId="1" xfId="0" applyNumberFormat="1" applyFont="1" applyFill="1" applyBorder="1"/>
    <xf numFmtId="166" fontId="40" fillId="18" borderId="1" xfId="8" applyFont="1" applyFill="1" applyBorder="1"/>
    <xf numFmtId="174" fontId="35" fillId="31" borderId="1" xfId="0" applyNumberFormat="1" applyFont="1" applyFill="1" applyBorder="1" applyAlignment="1"/>
    <xf numFmtId="0" fontId="35" fillId="0" borderId="1" xfId="0" applyNumberFormat="1" applyFont="1" applyBorder="1" applyAlignment="1">
      <alignment horizontal="right" vertical="top" wrapText="1"/>
    </xf>
    <xf numFmtId="0" fontId="62" fillId="0" borderId="9" xfId="0" applyFont="1" applyFill="1" applyBorder="1" applyAlignment="1">
      <alignment horizontal="left"/>
    </xf>
    <xf numFmtId="0" fontId="62" fillId="0" borderId="1" xfId="0" applyFont="1" applyFill="1" applyBorder="1"/>
    <xf numFmtId="0" fontId="62" fillId="0" borderId="1" xfId="0" applyFont="1" applyFill="1" applyBorder="1" applyAlignment="1">
      <alignment horizontal="center"/>
    </xf>
    <xf numFmtId="0" fontId="35" fillId="0" borderId="1" xfId="0" applyNumberFormat="1" applyFont="1" applyFill="1" applyBorder="1" applyAlignment="1">
      <alignment vertical="top" wrapText="1"/>
    </xf>
    <xf numFmtId="2" fontId="72" fillId="0" borderId="1" xfId="0" applyNumberFormat="1" applyFont="1" applyBorder="1" applyAlignment="1"/>
    <xf numFmtId="0" fontId="35" fillId="16" borderId="1" xfId="0" applyFont="1" applyFill="1" applyBorder="1" applyAlignment="1"/>
    <xf numFmtId="0" fontId="40" fillId="16" borderId="1" xfId="0" applyFont="1" applyFill="1" applyBorder="1" applyAlignment="1"/>
    <xf numFmtId="0" fontId="35" fillId="0" borderId="1" xfId="0" applyNumberFormat="1" applyFont="1" applyFill="1" applyBorder="1" applyAlignment="1" applyProtection="1">
      <alignment horizontal="left"/>
    </xf>
    <xf numFmtId="0" fontId="35" fillId="0" borderId="0" xfId="0" applyNumberFormat="1" applyFont="1" applyFill="1" applyBorder="1" applyAlignment="1" applyProtection="1">
      <alignment horizontal="left"/>
    </xf>
    <xf numFmtId="0" fontId="35" fillId="0" borderId="0" xfId="0" applyNumberFormat="1" applyFont="1" applyFill="1" applyBorder="1" applyAlignment="1" applyProtection="1"/>
    <xf numFmtId="178" fontId="35" fillId="0" borderId="0" xfId="0" applyNumberFormat="1" applyFont="1" applyFill="1" applyBorder="1" applyAlignment="1" applyProtection="1">
      <alignment horizontal="center"/>
    </xf>
    <xf numFmtId="1" fontId="35" fillId="0" borderId="0" xfId="0" applyNumberFormat="1" applyFont="1" applyFill="1" applyBorder="1" applyAlignment="1" applyProtection="1">
      <alignment horizontal="center"/>
    </xf>
    <xf numFmtId="2" fontId="35" fillId="0" borderId="0" xfId="0" applyNumberFormat="1" applyFont="1" applyFill="1" applyBorder="1" applyAlignment="1" applyProtection="1"/>
    <xf numFmtId="0" fontId="35" fillId="0" borderId="0" xfId="0" applyNumberFormat="1" applyFont="1" applyFill="1" applyBorder="1" applyAlignment="1" applyProtection="1">
      <alignment horizontal="right"/>
    </xf>
    <xf numFmtId="166" fontId="40" fillId="0" borderId="0" xfId="8" applyFont="1" applyFill="1" applyBorder="1" applyAlignment="1" applyProtection="1"/>
    <xf numFmtId="0" fontId="35" fillId="0" borderId="1" xfId="0" applyNumberFormat="1" applyFont="1" applyFill="1" applyBorder="1" applyAlignment="1">
      <alignment horizontal="right" vertical="top" wrapText="1"/>
    </xf>
    <xf numFmtId="174" fontId="35" fillId="7" borderId="1" xfId="0" applyNumberFormat="1" applyFont="1" applyFill="1" applyBorder="1" applyAlignment="1"/>
    <xf numFmtId="0" fontId="43" fillId="18" borderId="1" xfId="0" applyFont="1" applyFill="1" applyBorder="1" applyAlignment="1">
      <alignment horizontal="left"/>
    </xf>
    <xf numFmtId="178" fontId="35" fillId="14" borderId="1" xfId="0" applyNumberFormat="1" applyFont="1" applyFill="1" applyBorder="1" applyAlignment="1" applyProtection="1">
      <alignment horizontal="center"/>
      <protection locked="0"/>
    </xf>
    <xf numFmtId="2" fontId="72" fillId="0" borderId="1" xfId="0" applyNumberFormat="1" applyFont="1" applyFill="1" applyBorder="1" applyAlignment="1"/>
    <xf numFmtId="0" fontId="43" fillId="0" borderId="1" xfId="0" applyNumberFormat="1" applyFont="1" applyFill="1" applyBorder="1" applyAlignment="1">
      <alignment horizontal="center"/>
    </xf>
    <xf numFmtId="0" fontId="44" fillId="0" borderId="1" xfId="4" applyFont="1" applyFill="1" applyBorder="1" applyAlignment="1"/>
    <xf numFmtId="0" fontId="39" fillId="34" borderId="1" xfId="0" applyFont="1" applyFill="1" applyBorder="1" applyAlignment="1">
      <alignment horizontal="center"/>
    </xf>
    <xf numFmtId="49" fontId="39" fillId="32" borderId="1" xfId="0" applyNumberFormat="1" applyFont="1" applyFill="1" applyBorder="1" applyAlignment="1">
      <alignment horizontal="center"/>
    </xf>
    <xf numFmtId="49" fontId="39" fillId="32" borderId="9" xfId="0" applyNumberFormat="1" applyFont="1" applyFill="1" applyBorder="1" applyAlignment="1">
      <alignment horizontal="center"/>
    </xf>
    <xf numFmtId="0" fontId="39" fillId="32" borderId="1" xfId="0" applyFont="1" applyFill="1" applyBorder="1" applyAlignment="1" applyProtection="1">
      <alignment horizontal="center"/>
      <protection locked="0"/>
    </xf>
    <xf numFmtId="178" fontId="39" fillId="32" borderId="1" xfId="0" applyNumberFormat="1" applyFont="1" applyFill="1" applyBorder="1" applyAlignment="1" applyProtection="1">
      <alignment horizontal="center"/>
      <protection locked="0"/>
    </xf>
    <xf numFmtId="176" fontId="39" fillId="32" borderId="1" xfId="0" applyNumberFormat="1" applyFont="1" applyFill="1" applyBorder="1" applyAlignment="1">
      <alignment horizontal="center"/>
    </xf>
    <xf numFmtId="2" fontId="39" fillId="32" borderId="1" xfId="0" applyNumberFormat="1" applyFont="1" applyFill="1" applyBorder="1" applyAlignment="1">
      <alignment horizontal="center"/>
    </xf>
    <xf numFmtId="0" fontId="39" fillId="32" borderId="1" xfId="0" applyFont="1" applyFill="1" applyBorder="1" applyAlignment="1">
      <alignment horizontal="center"/>
    </xf>
    <xf numFmtId="172" fontId="39" fillId="32" borderId="1" xfId="0" applyNumberFormat="1" applyFont="1" applyFill="1" applyBorder="1" applyAlignment="1">
      <alignment horizontal="center"/>
    </xf>
    <xf numFmtId="174" fontId="39" fillId="32" borderId="1" xfId="0" applyNumberFormat="1" applyFont="1" applyFill="1" applyBorder="1" applyAlignment="1">
      <alignment horizontal="center"/>
    </xf>
    <xf numFmtId="166" fontId="39" fillId="32" borderId="1" xfId="8" applyFont="1" applyFill="1" applyBorder="1" applyAlignment="1">
      <alignment horizontal="center"/>
    </xf>
    <xf numFmtId="166" fontId="39" fillId="16" borderId="1" xfId="8" applyFont="1" applyFill="1" applyBorder="1" applyAlignment="1">
      <alignment horizontal="center"/>
    </xf>
    <xf numFmtId="2" fontId="35" fillId="0" borderId="1" xfId="0" applyNumberFormat="1" applyFont="1" applyFill="1" applyBorder="1"/>
    <xf numFmtId="14" fontId="35" fillId="0" borderId="1" xfId="0" applyNumberFormat="1" applyFont="1" applyFill="1" applyBorder="1"/>
    <xf numFmtId="0" fontId="65" fillId="0" borderId="9" xfId="4" applyFont="1" applyFill="1" applyBorder="1" applyAlignment="1">
      <alignment horizontal="left"/>
    </xf>
    <xf numFmtId="0" fontId="46" fillId="0" borderId="1" xfId="0" applyFont="1" applyFill="1" applyBorder="1" applyAlignment="1">
      <alignment horizontal="left"/>
    </xf>
    <xf numFmtId="0" fontId="40" fillId="0" borderId="1" xfId="0" applyFont="1" applyFill="1" applyBorder="1" applyProtection="1"/>
    <xf numFmtId="178" fontId="40" fillId="0" borderId="1" xfId="0" applyNumberFormat="1" applyFont="1" applyFill="1" applyBorder="1" applyAlignment="1">
      <alignment horizontal="center"/>
    </xf>
    <xf numFmtId="14" fontId="40" fillId="0" borderId="1" xfId="0" applyNumberFormat="1" applyFont="1" applyFill="1" applyBorder="1" applyAlignment="1">
      <alignment horizontal="left"/>
    </xf>
    <xf numFmtId="0" fontId="40" fillId="0" borderId="1" xfId="0" applyNumberFormat="1" applyFont="1" applyFill="1" applyBorder="1" applyAlignment="1">
      <alignment horizontal="right" vertical="top" wrapText="1"/>
    </xf>
    <xf numFmtId="0" fontId="46" fillId="0" borderId="1" xfId="0" applyFont="1" applyBorder="1" applyAlignment="1">
      <alignment horizontal="left"/>
    </xf>
    <xf numFmtId="0" fontId="72" fillId="0" borderId="9" xfId="0" applyFont="1" applyFill="1" applyBorder="1" applyAlignment="1">
      <alignment horizontal="left"/>
    </xf>
    <xf numFmtId="0" fontId="48" fillId="0" borderId="1" xfId="0" applyFont="1" applyFill="1" applyBorder="1" applyAlignment="1">
      <alignment horizontal="left"/>
    </xf>
    <xf numFmtId="0" fontId="43" fillId="0" borderId="1" xfId="0" applyFont="1" applyFill="1" applyBorder="1" applyAlignment="1">
      <alignment horizontal="right"/>
    </xf>
    <xf numFmtId="0" fontId="46" fillId="0" borderId="1" xfId="0" applyFont="1" applyFill="1" applyBorder="1" applyAlignment="1"/>
    <xf numFmtId="0" fontId="43" fillId="0" borderId="1" xfId="0" applyFont="1" applyFill="1" applyBorder="1" applyAlignment="1">
      <alignment horizontal="left" vertical="top"/>
    </xf>
    <xf numFmtId="0" fontId="43" fillId="0" borderId="1" xfId="4" applyFont="1" applyBorder="1" applyAlignment="1">
      <alignment horizontal="right"/>
    </xf>
    <xf numFmtId="0" fontId="43" fillId="0" borderId="1" xfId="0" applyFont="1" applyFill="1" applyBorder="1" applyAlignment="1">
      <alignment horizontal="center" vertical="top"/>
    </xf>
    <xf numFmtId="0" fontId="43" fillId="0" borderId="1" xfId="0" applyFont="1" applyBorder="1" applyAlignment="1">
      <alignment horizontal="right"/>
    </xf>
    <xf numFmtId="0" fontId="43" fillId="0" borderId="9" xfId="0" applyFont="1" applyFill="1" applyBorder="1" applyAlignment="1" applyProtection="1">
      <alignment horizontal="left"/>
    </xf>
    <xf numFmtId="0" fontId="35" fillId="0" borderId="1" xfId="0" applyNumberFormat="1" applyFont="1" applyFill="1" applyBorder="1" applyAlignment="1">
      <alignment horizontal="right"/>
    </xf>
    <xf numFmtId="16" fontId="35" fillId="0" borderId="1" xfId="0" applyNumberFormat="1" applyFont="1" applyFill="1" applyBorder="1"/>
    <xf numFmtId="178" fontId="35" fillId="0" borderId="1" xfId="0" applyNumberFormat="1" applyFont="1" applyFill="1" applyBorder="1"/>
    <xf numFmtId="0" fontId="44" fillId="0" borderId="1" xfId="0" applyFont="1" applyFill="1" applyBorder="1" applyAlignment="1">
      <alignment horizontal="left"/>
    </xf>
    <xf numFmtId="174" fontId="35" fillId="31" borderId="1" xfId="0" applyNumberFormat="1" applyFont="1" applyFill="1" applyBorder="1" applyAlignment="1">
      <alignment horizontal="right" vertical="top"/>
    </xf>
    <xf numFmtId="14" fontId="47" fillId="0" borderId="1" xfId="0" applyNumberFormat="1" applyFont="1" applyBorder="1" applyAlignment="1">
      <alignment horizontal="left"/>
    </xf>
    <xf numFmtId="0" fontId="47" fillId="0" borderId="1" xfId="0" applyNumberFormat="1" applyFont="1" applyBorder="1" applyAlignment="1">
      <alignment horizontal="right" wrapText="1"/>
    </xf>
    <xf numFmtId="176" fontId="35" fillId="0" borderId="1" xfId="0" applyNumberFormat="1" applyFont="1" applyFill="1" applyBorder="1" applyAlignment="1">
      <alignment horizontal="left" vertical="top"/>
    </xf>
    <xf numFmtId="2" fontId="45" fillId="0" borderId="1" xfId="0" applyNumberFormat="1" applyFont="1" applyFill="1" applyBorder="1"/>
    <xf numFmtId="0" fontId="35" fillId="36" borderId="1" xfId="0" applyFont="1" applyFill="1" applyBorder="1" applyAlignment="1"/>
    <xf numFmtId="0" fontId="35" fillId="0" borderId="0" xfId="0" applyFont="1" applyFill="1"/>
    <xf numFmtId="0" fontId="44" fillId="0" borderId="1" xfId="0" applyFont="1" applyFill="1" applyBorder="1" applyAlignment="1"/>
    <xf numFmtId="0" fontId="44" fillId="0" borderId="1" xfId="0" applyFont="1" applyBorder="1"/>
    <xf numFmtId="0" fontId="44" fillId="0" borderId="1" xfId="0" applyFont="1" applyBorder="1" applyAlignment="1">
      <alignment horizontal="center"/>
    </xf>
    <xf numFmtId="14" fontId="45" fillId="0" borderId="1" xfId="0" applyNumberFormat="1" applyFont="1" applyBorder="1" applyAlignment="1">
      <alignment horizontal="left"/>
    </xf>
    <xf numFmtId="0" fontId="45" fillId="0" borderId="1" xfId="0" applyFont="1" applyFill="1" applyBorder="1" applyAlignment="1">
      <alignment horizontal="left" vertical="top"/>
    </xf>
    <xf numFmtId="0" fontId="45" fillId="0" borderId="1" xfId="0" applyFont="1" applyFill="1" applyBorder="1" applyAlignment="1">
      <alignment horizontal="center"/>
    </xf>
    <xf numFmtId="178" fontId="45" fillId="0" borderId="1" xfId="0" applyNumberFormat="1" applyFont="1" applyFill="1" applyBorder="1" applyAlignment="1">
      <alignment horizontal="center"/>
    </xf>
    <xf numFmtId="14" fontId="45" fillId="0" borderId="1" xfId="0" applyNumberFormat="1" applyFont="1" applyFill="1" applyBorder="1" applyAlignment="1">
      <alignment horizontal="left"/>
    </xf>
    <xf numFmtId="0" fontId="45" fillId="0" borderId="1" xfId="0" applyNumberFormat="1" applyFont="1" applyFill="1" applyBorder="1" applyAlignment="1">
      <alignment horizontal="right" wrapText="1"/>
    </xf>
    <xf numFmtId="0" fontId="40" fillId="0" borderId="1" xfId="0" applyFont="1" applyFill="1" applyBorder="1" applyAlignment="1">
      <alignment horizontal="left" vertical="top"/>
    </xf>
    <xf numFmtId="0" fontId="44" fillId="0" borderId="1" xfId="0" applyFont="1" applyFill="1" applyBorder="1" applyAlignment="1">
      <alignment horizontal="center"/>
    </xf>
    <xf numFmtId="0" fontId="44" fillId="0" borderId="1" xfId="0" applyFont="1" applyFill="1" applyBorder="1"/>
    <xf numFmtId="0" fontId="44" fillId="0" borderId="1" xfId="0" applyFont="1" applyFill="1" applyBorder="1" applyAlignment="1">
      <alignment horizontal="right"/>
    </xf>
    <xf numFmtId="0" fontId="35" fillId="0" borderId="17" xfId="0" applyFont="1" applyBorder="1"/>
    <xf numFmtId="0" fontId="43" fillId="0" borderId="28" xfId="0" applyFont="1" applyBorder="1" applyAlignment="1">
      <alignment horizontal="left"/>
    </xf>
    <xf numFmtId="0" fontId="43" fillId="0" borderId="24" xfId="0" applyFont="1" applyBorder="1" applyAlignment="1">
      <alignment horizontal="left"/>
    </xf>
    <xf numFmtId="0" fontId="43" fillId="0" borderId="24" xfId="0" applyFont="1" applyBorder="1" applyAlignment="1"/>
    <xf numFmtId="0" fontId="43" fillId="0" borderId="24" xfId="0" applyFont="1" applyBorder="1" applyAlignment="1">
      <alignment horizontal="center"/>
    </xf>
    <xf numFmtId="0" fontId="44" fillId="0" borderId="1" xfId="0" applyFont="1" applyFill="1" applyBorder="1" applyAlignment="1">
      <alignment horizontal="left" vertical="top"/>
    </xf>
    <xf numFmtId="0" fontId="35" fillId="0" borderId="17" xfId="0" applyFont="1" applyFill="1" applyBorder="1"/>
    <xf numFmtId="0" fontId="44" fillId="0" borderId="29" xfId="0" applyFont="1" applyFill="1" applyBorder="1" applyAlignment="1">
      <alignment horizontal="left"/>
    </xf>
    <xf numFmtId="0" fontId="40" fillId="0" borderId="8" xfId="0" applyFont="1" applyFill="1" applyBorder="1" applyAlignment="1">
      <alignment horizontal="left"/>
    </xf>
    <xf numFmtId="0" fontId="43" fillId="0" borderId="30" xfId="0" applyFont="1" applyFill="1" applyBorder="1" applyAlignment="1">
      <alignment horizontal="left" vertical="top"/>
    </xf>
    <xf numFmtId="0" fontId="43" fillId="0" borderId="30" xfId="0" applyFont="1" applyFill="1" applyBorder="1" applyAlignment="1"/>
    <xf numFmtId="0" fontId="43" fillId="0" borderId="30" xfId="0" applyFont="1" applyFill="1" applyBorder="1" applyAlignment="1">
      <alignment horizontal="center"/>
    </xf>
    <xf numFmtId="176" fontId="45" fillId="0" borderId="8" xfId="0" applyNumberFormat="1" applyFont="1" applyFill="1" applyBorder="1" applyAlignment="1">
      <alignment horizontal="left"/>
    </xf>
    <xf numFmtId="0" fontId="45" fillId="0" borderId="8" xfId="0" applyFont="1" applyFill="1" applyBorder="1" applyAlignment="1"/>
    <xf numFmtId="172" fontId="35" fillId="0" borderId="8" xfId="0" applyNumberFormat="1" applyFont="1" applyFill="1" applyBorder="1" applyAlignment="1"/>
    <xf numFmtId="14" fontId="35" fillId="0" borderId="8" xfId="0" applyNumberFormat="1" applyFont="1" applyFill="1" applyBorder="1" applyAlignment="1">
      <alignment horizontal="left"/>
    </xf>
    <xf numFmtId="0" fontId="44" fillId="0" borderId="28" xfId="0" applyFont="1" applyFill="1" applyBorder="1" applyAlignment="1">
      <alignment horizontal="left"/>
    </xf>
    <xf numFmtId="0" fontId="43" fillId="0" borderId="24" xfId="0" applyFont="1" applyFill="1" applyBorder="1" applyAlignment="1">
      <alignment horizontal="left" vertical="top"/>
    </xf>
    <xf numFmtId="0" fontId="43" fillId="0" borderId="24" xfId="0" applyFont="1" applyFill="1" applyBorder="1" applyAlignment="1"/>
    <xf numFmtId="0" fontId="43" fillId="0" borderId="24" xfId="0" applyFont="1" applyFill="1" applyBorder="1" applyAlignment="1">
      <alignment horizontal="center"/>
    </xf>
    <xf numFmtId="0" fontId="35" fillId="0" borderId="0" xfId="0" applyFont="1" applyFill="1" applyBorder="1"/>
    <xf numFmtId="0" fontId="44" fillId="0" borderId="27" xfId="0" applyFont="1" applyFill="1" applyBorder="1" applyAlignment="1">
      <alignment horizontal="left"/>
    </xf>
    <xf numFmtId="0" fontId="43" fillId="0" borderId="27" xfId="0" applyFont="1" applyFill="1" applyBorder="1" applyAlignment="1">
      <alignment horizontal="left"/>
    </xf>
    <xf numFmtId="0" fontId="43" fillId="0" borderId="24" xfId="0" applyFont="1" applyFill="1" applyBorder="1" applyAlignment="1">
      <alignment horizontal="left"/>
    </xf>
    <xf numFmtId="0" fontId="43" fillId="37" borderId="1" xfId="0" applyFont="1" applyFill="1" applyBorder="1" applyAlignment="1">
      <alignment horizontal="left"/>
    </xf>
    <xf numFmtId="0" fontId="44" fillId="37" borderId="1" xfId="0" applyFont="1" applyFill="1" applyBorder="1" applyAlignment="1">
      <alignment horizontal="left"/>
    </xf>
    <xf numFmtId="0" fontId="44" fillId="37" borderId="28" xfId="0" applyFont="1" applyFill="1" applyBorder="1" applyAlignment="1">
      <alignment horizontal="left"/>
    </xf>
    <xf numFmtId="0" fontId="44" fillId="0" borderId="24" xfId="0" applyFont="1" applyFill="1" applyBorder="1" applyAlignment="1">
      <alignment horizontal="left"/>
    </xf>
    <xf numFmtId="0" fontId="44" fillId="0" borderId="24" xfId="0" applyFont="1" applyFill="1" applyBorder="1" applyAlignment="1"/>
    <xf numFmtId="0" fontId="44" fillId="0" borderId="24" xfId="0" applyFont="1" applyFill="1" applyBorder="1" applyAlignment="1">
      <alignment horizontal="center"/>
    </xf>
    <xf numFmtId="0" fontId="43" fillId="0" borderId="28" xfId="0" applyFont="1" applyFill="1" applyBorder="1" applyAlignment="1">
      <alignment horizontal="left"/>
    </xf>
    <xf numFmtId="0" fontId="43" fillId="0" borderId="17" xfId="0" applyFont="1" applyFill="1" applyBorder="1" applyAlignment="1">
      <alignment horizontal="left"/>
    </xf>
    <xf numFmtId="0" fontId="43" fillId="0" borderId="24" xfId="0" applyFont="1" applyFill="1" applyBorder="1"/>
    <xf numFmtId="0" fontId="35" fillId="0" borderId="28" xfId="0" applyFont="1" applyFill="1" applyBorder="1" applyAlignment="1">
      <alignment horizontal="left"/>
    </xf>
    <xf numFmtId="0" fontId="35" fillId="0" borderId="24" xfId="0" applyFont="1" applyFill="1" applyBorder="1" applyAlignment="1">
      <alignment horizontal="left"/>
    </xf>
    <xf numFmtId="0" fontId="44" fillId="0" borderId="0" xfId="0" applyFont="1" applyFill="1" applyBorder="1" applyAlignment="1">
      <alignment horizontal="left"/>
    </xf>
    <xf numFmtId="0" fontId="35" fillId="0" borderId="0" xfId="0" applyFont="1" applyFill="1" applyBorder="1" applyAlignment="1">
      <alignment horizontal="left"/>
    </xf>
    <xf numFmtId="0" fontId="44" fillId="0" borderId="0" xfId="0" applyFont="1" applyFill="1" applyBorder="1" applyAlignment="1"/>
    <xf numFmtId="0" fontId="45" fillId="0" borderId="0" xfId="0" applyFont="1" applyFill="1" applyBorder="1"/>
    <xf numFmtId="0" fontId="44" fillId="0" borderId="27" xfId="4" applyFont="1" applyFill="1" applyBorder="1" applyAlignment="1">
      <alignment horizontal="left"/>
    </xf>
    <xf numFmtId="0" fontId="44" fillId="0" borderId="24" xfId="4" applyFont="1" applyFill="1" applyBorder="1" applyAlignment="1">
      <alignment horizontal="left"/>
    </xf>
    <xf numFmtId="0" fontId="44" fillId="0" borderId="24" xfId="4" applyFont="1" applyFill="1" applyBorder="1"/>
    <xf numFmtId="0" fontId="35" fillId="0" borderId="27" xfId="4" applyFont="1" applyFill="1" applyBorder="1" applyAlignment="1">
      <alignment horizontal="left"/>
    </xf>
    <xf numFmtId="0" fontId="35" fillId="0" borderId="24" xfId="4" applyFont="1" applyFill="1" applyBorder="1" applyAlignment="1">
      <alignment horizontal="left"/>
    </xf>
    <xf numFmtId="0" fontId="45" fillId="0" borderId="0" xfId="0" applyFont="1" applyBorder="1"/>
    <xf numFmtId="0" fontId="44" fillId="18" borderId="27" xfId="4" applyFont="1" applyFill="1" applyBorder="1" applyAlignment="1">
      <alignment horizontal="left"/>
    </xf>
    <xf numFmtId="0" fontId="45" fillId="0" borderId="17" xfId="0" applyFont="1" applyFill="1" applyBorder="1"/>
    <xf numFmtId="2" fontId="35" fillId="0" borderId="1" xfId="0" applyNumberFormat="1" applyFont="1" applyFill="1" applyBorder="1" applyAlignment="1">
      <alignment horizontal="center" wrapText="1"/>
    </xf>
    <xf numFmtId="0" fontId="62" fillId="0" borderId="24" xfId="0" applyFont="1" applyFill="1" applyBorder="1" applyAlignment="1">
      <alignment horizontal="left"/>
    </xf>
    <xf numFmtId="0" fontId="35" fillId="31" borderId="1" xfId="0" applyNumberFormat="1" applyFont="1" applyFill="1" applyBorder="1" applyAlignment="1">
      <alignment horizontal="left"/>
    </xf>
    <xf numFmtId="0" fontId="35" fillId="31" borderId="1" xfId="0" applyFont="1" applyFill="1" applyBorder="1" applyAlignment="1" applyProtection="1">
      <alignment horizontal="right"/>
    </xf>
    <xf numFmtId="0" fontId="35" fillId="31" borderId="1" xfId="0" applyFont="1" applyFill="1" applyBorder="1" applyAlignment="1" applyProtection="1"/>
    <xf numFmtId="0" fontId="35" fillId="31" borderId="1" xfId="0" applyFont="1" applyFill="1" applyBorder="1" applyAlignment="1" applyProtection="1">
      <alignment horizontal="center"/>
    </xf>
    <xf numFmtId="178" fontId="35" fillId="31" borderId="1" xfId="0" applyNumberFormat="1" applyFont="1" applyFill="1" applyBorder="1" applyAlignment="1" applyProtection="1">
      <alignment horizontal="center"/>
    </xf>
    <xf numFmtId="0" fontId="36" fillId="31" borderId="1" xfId="0" applyNumberFormat="1" applyFont="1" applyFill="1" applyBorder="1" applyAlignment="1"/>
    <xf numFmtId="0" fontId="35" fillId="0" borderId="9" xfId="0" applyNumberFormat="1" applyFont="1" applyFill="1" applyBorder="1" applyAlignment="1">
      <alignment horizontal="left"/>
    </xf>
    <xf numFmtId="0" fontId="45" fillId="0" borderId="1" xfId="0" applyFont="1" applyFill="1" applyBorder="1" applyAlignment="1" applyProtection="1"/>
    <xf numFmtId="1" fontId="36" fillId="0" borderId="1" xfId="0" applyNumberFormat="1" applyFont="1" applyFill="1" applyBorder="1" applyAlignment="1">
      <alignment horizontal="left"/>
    </xf>
    <xf numFmtId="166" fontId="40" fillId="0" borderId="1" xfId="8" applyFont="1" applyFill="1" applyBorder="1" applyAlignment="1">
      <alignment horizontal="left" vertical="top"/>
    </xf>
    <xf numFmtId="1" fontId="36" fillId="0" borderId="1" xfId="0" applyNumberFormat="1" applyFont="1" applyFill="1" applyBorder="1" applyAlignment="1">
      <alignment horizontal="left" vertical="top"/>
    </xf>
    <xf numFmtId="0" fontId="47" fillId="0" borderId="1" xfId="0" applyNumberFormat="1" applyFont="1" applyFill="1" applyBorder="1" applyAlignment="1">
      <alignment horizontal="left" vertical="top"/>
    </xf>
    <xf numFmtId="0" fontId="45" fillId="0" borderId="1" xfId="0" applyNumberFormat="1" applyFont="1" applyFill="1" applyBorder="1" applyAlignment="1">
      <alignment horizontal="left"/>
    </xf>
    <xf numFmtId="178" fontId="45" fillId="0" borderId="1" xfId="0" applyNumberFormat="1" applyFont="1" applyFill="1" applyBorder="1" applyAlignment="1" applyProtection="1">
      <alignment horizontal="center"/>
    </xf>
    <xf numFmtId="0" fontId="45" fillId="0" borderId="1" xfId="0" applyNumberFormat="1" applyFont="1" applyFill="1" applyBorder="1" applyAlignment="1"/>
    <xf numFmtId="172" fontId="40" fillId="0" borderId="1" xfId="0" applyNumberFormat="1" applyFont="1" applyFill="1" applyBorder="1"/>
    <xf numFmtId="14" fontId="40" fillId="0" borderId="1" xfId="0" applyNumberFormat="1" applyFont="1" applyFill="1" applyBorder="1" applyAlignment="1">
      <alignment horizontal="left" vertical="top"/>
    </xf>
    <xf numFmtId="0" fontId="40" fillId="0" borderId="1" xfId="0" applyFont="1" applyFill="1" applyBorder="1" applyAlignment="1">
      <alignment horizontal="right" vertical="top" wrapText="1"/>
    </xf>
    <xf numFmtId="0" fontId="40" fillId="0" borderId="1" xfId="0" applyNumberFormat="1" applyFont="1" applyFill="1" applyBorder="1"/>
    <xf numFmtId="0" fontId="43" fillId="0" borderId="1" xfId="4" applyFont="1" applyFill="1" applyBorder="1" applyAlignment="1">
      <alignment horizontal="left"/>
    </xf>
    <xf numFmtId="0" fontId="35" fillId="0" borderId="1" xfId="0" quotePrefix="1" applyFont="1" applyFill="1" applyBorder="1" applyAlignment="1">
      <alignment horizontal="center"/>
    </xf>
    <xf numFmtId="178" fontId="47" fillId="0" borderId="1" xfId="0" applyNumberFormat="1" applyFont="1" applyBorder="1" applyAlignment="1" applyProtection="1">
      <alignment horizontal="center"/>
      <protection locked="0"/>
    </xf>
    <xf numFmtId="0" fontId="47" fillId="0" borderId="1" xfId="0" applyFont="1" applyBorder="1" applyAlignment="1">
      <alignment horizontal="right" vertical="top" wrapText="1"/>
    </xf>
    <xf numFmtId="0" fontId="47" fillId="0" borderId="1" xfId="0" applyNumberFormat="1" applyFont="1" applyBorder="1"/>
    <xf numFmtId="0" fontId="47" fillId="0" borderId="1" xfId="0" applyFont="1" applyBorder="1" applyAlignment="1">
      <alignment horizontal="right" vertical="top"/>
    </xf>
    <xf numFmtId="178" fontId="47" fillId="0" borderId="1" xfId="0" applyNumberFormat="1" applyFont="1" applyFill="1" applyBorder="1" applyAlignment="1">
      <alignment horizontal="center"/>
    </xf>
    <xf numFmtId="0" fontId="47" fillId="0" borderId="1" xfId="0" applyFont="1" applyFill="1" applyBorder="1" applyAlignment="1">
      <alignment horizontal="left" vertical="top"/>
    </xf>
    <xf numFmtId="0" fontId="47" fillId="0" borderId="1" xfId="0" applyFont="1" applyFill="1" applyBorder="1" applyAlignment="1">
      <alignment horizontal="right" vertical="top"/>
    </xf>
    <xf numFmtId="0" fontId="47" fillId="0" borderId="1" xfId="0" applyNumberFormat="1" applyFont="1" applyFill="1" applyBorder="1"/>
    <xf numFmtId="0" fontId="47" fillId="0" borderId="1" xfId="0" applyNumberFormat="1" applyFont="1" applyFill="1" applyBorder="1" applyAlignment="1"/>
    <xf numFmtId="0" fontId="35" fillId="0" borderId="0" xfId="0" applyNumberFormat="1" applyFont="1" applyFill="1" applyBorder="1" applyAlignment="1">
      <alignment horizontal="right" wrapText="1"/>
    </xf>
    <xf numFmtId="0" fontId="35" fillId="0" borderId="1" xfId="0" applyNumberFormat="1" applyFont="1" applyFill="1" applyBorder="1" applyAlignment="1">
      <alignment horizontal="left"/>
    </xf>
    <xf numFmtId="0" fontId="44" fillId="0" borderId="1" xfId="4" applyFont="1" applyFill="1" applyBorder="1" applyAlignment="1">
      <alignment horizontal="right"/>
    </xf>
    <xf numFmtId="0" fontId="40" fillId="31" borderId="1" xfId="0" applyFont="1" applyFill="1" applyBorder="1"/>
    <xf numFmtId="0" fontId="40" fillId="31" borderId="1" xfId="0" applyFont="1" applyFill="1" applyBorder="1" applyAlignment="1">
      <alignment horizontal="left"/>
    </xf>
    <xf numFmtId="0" fontId="40" fillId="31" borderId="1" xfId="0" applyFont="1" applyFill="1" applyBorder="1" applyAlignment="1">
      <alignment horizontal="right"/>
    </xf>
    <xf numFmtId="0" fontId="40" fillId="31" borderId="1" xfId="0" applyFont="1" applyFill="1" applyBorder="1" applyAlignment="1"/>
    <xf numFmtId="0" fontId="40" fillId="31" borderId="1" xfId="0" applyFont="1" applyFill="1" applyBorder="1" applyAlignment="1">
      <alignment horizontal="center"/>
    </xf>
    <xf numFmtId="178" fontId="40" fillId="31" borderId="1" xfId="0" applyNumberFormat="1" applyFont="1" applyFill="1" applyBorder="1" applyAlignment="1">
      <alignment horizontal="center"/>
    </xf>
    <xf numFmtId="1" fontId="49" fillId="31" borderId="1" xfId="0" applyNumberFormat="1" applyFont="1" applyFill="1" applyBorder="1" applyAlignment="1">
      <alignment horizontal="left"/>
    </xf>
    <xf numFmtId="178" fontId="49" fillId="31" borderId="1" xfId="0" applyNumberFormat="1" applyFont="1" applyFill="1" applyBorder="1" applyAlignment="1">
      <alignment horizontal="center"/>
    </xf>
    <xf numFmtId="176" fontId="49" fillId="31" borderId="1" xfId="0" applyNumberFormat="1" applyFont="1" applyFill="1" applyBorder="1" applyAlignment="1">
      <alignment horizontal="left"/>
    </xf>
    <xf numFmtId="0" fontId="49" fillId="31" borderId="1" xfId="0" applyFont="1" applyFill="1" applyBorder="1" applyAlignment="1"/>
    <xf numFmtId="2" fontId="49" fillId="31" borderId="1" xfId="0" applyNumberFormat="1" applyFont="1" applyFill="1" applyBorder="1" applyAlignment="1"/>
    <xf numFmtId="2" fontId="40" fillId="31" borderId="1" xfId="0" applyNumberFormat="1" applyFont="1" applyFill="1" applyBorder="1" applyAlignment="1"/>
    <xf numFmtId="172" fontId="40" fillId="31" borderId="1" xfId="0" applyNumberFormat="1" applyFont="1" applyFill="1" applyBorder="1"/>
    <xf numFmtId="0" fontId="40" fillId="31" borderId="1" xfId="0" applyFont="1" applyFill="1" applyBorder="1" applyAlignment="1">
      <alignment horizontal="left" vertical="top"/>
    </xf>
    <xf numFmtId="174" fontId="40" fillId="31" borderId="1" xfId="0" applyNumberFormat="1" applyFont="1" applyFill="1" applyBorder="1" applyAlignment="1">
      <alignment horizontal="right" vertical="top"/>
    </xf>
    <xf numFmtId="0" fontId="40" fillId="31" borderId="1" xfId="0" applyNumberFormat="1" applyFont="1" applyFill="1" applyBorder="1"/>
    <xf numFmtId="178" fontId="40" fillId="0" borderId="1" xfId="0" applyNumberFormat="1" applyFont="1" applyFill="1" applyBorder="1" applyAlignment="1" applyProtection="1">
      <alignment horizontal="center"/>
      <protection locked="0"/>
    </xf>
    <xf numFmtId="0" fontId="40" fillId="0" borderId="1" xfId="0" applyNumberFormat="1" applyFont="1" applyFill="1" applyBorder="1" applyAlignment="1">
      <alignment horizontal="left"/>
    </xf>
    <xf numFmtId="0" fontId="48" fillId="0" borderId="1" xfId="0" applyNumberFormat="1" applyFont="1" applyFill="1" applyBorder="1" applyAlignment="1"/>
    <xf numFmtId="0" fontId="40" fillId="0" borderId="1" xfId="0" applyNumberFormat="1" applyFont="1" applyFill="1" applyBorder="1" applyAlignment="1">
      <alignment horizontal="center"/>
    </xf>
    <xf numFmtId="0" fontId="40" fillId="0" borderId="1" xfId="0" applyNumberFormat="1" applyFont="1" applyFill="1" applyBorder="1" applyAlignment="1"/>
    <xf numFmtId="0" fontId="47" fillId="0" borderId="1" xfId="0" applyNumberFormat="1" applyFont="1" applyFill="1" applyBorder="1" applyAlignment="1">
      <alignment horizontal="left"/>
    </xf>
    <xf numFmtId="0" fontId="47" fillId="0" borderId="1" xfId="0" applyNumberFormat="1" applyFont="1" applyFill="1" applyBorder="1" applyAlignment="1">
      <alignment horizontal="center"/>
    </xf>
    <xf numFmtId="0" fontId="47" fillId="0" borderId="1" xfId="0" applyFont="1" applyFill="1" applyBorder="1" applyAlignment="1">
      <alignment horizontal="right"/>
    </xf>
    <xf numFmtId="49" fontId="40" fillId="7" borderId="1" xfId="0" applyNumberFormat="1" applyFont="1" applyFill="1" applyBorder="1" applyAlignment="1">
      <alignment horizontal="left"/>
    </xf>
    <xf numFmtId="0" fontId="40" fillId="7" borderId="1" xfId="0" applyFont="1" applyFill="1" applyBorder="1" applyAlignment="1" applyProtection="1">
      <protection locked="0"/>
    </xf>
    <xf numFmtId="0" fontId="40" fillId="7" borderId="1" xfId="0" applyFont="1" applyFill="1" applyBorder="1" applyAlignment="1" applyProtection="1">
      <alignment horizontal="center"/>
      <protection locked="0"/>
    </xf>
    <xf numFmtId="178" fontId="40" fillId="7" borderId="1" xfId="0" applyNumberFormat="1" applyFont="1" applyFill="1" applyBorder="1" applyAlignment="1" applyProtection="1">
      <alignment horizontal="center"/>
      <protection locked="0"/>
    </xf>
    <xf numFmtId="1" fontId="40" fillId="7" borderId="1" xfId="0" applyNumberFormat="1" applyFont="1" applyFill="1" applyBorder="1" applyAlignment="1">
      <alignment horizontal="left"/>
    </xf>
    <xf numFmtId="178" fontId="40" fillId="7" borderId="1" xfId="0" applyNumberFormat="1" applyFont="1" applyFill="1" applyBorder="1" applyAlignment="1">
      <alignment horizontal="center"/>
    </xf>
    <xf numFmtId="176" fontId="40" fillId="7" borderId="1" xfId="0" applyNumberFormat="1" applyFont="1" applyFill="1" applyBorder="1" applyAlignment="1">
      <alignment horizontal="left"/>
    </xf>
    <xf numFmtId="0" fontId="40" fillId="7" borderId="1" xfId="0" applyFont="1" applyFill="1" applyBorder="1" applyAlignment="1"/>
    <xf numFmtId="172" fontId="40" fillId="7" borderId="1" xfId="0" applyNumberFormat="1" applyFont="1" applyFill="1" applyBorder="1"/>
    <xf numFmtId="0" fontId="40" fillId="7" borderId="1" xfId="0" applyFont="1" applyFill="1" applyBorder="1" applyAlignment="1">
      <alignment horizontal="left" vertical="top"/>
    </xf>
    <xf numFmtId="174" fontId="40" fillId="7" borderId="1" xfId="0" applyNumberFormat="1" applyFont="1" applyFill="1" applyBorder="1" applyAlignment="1">
      <alignment horizontal="right" vertical="top"/>
    </xf>
    <xf numFmtId="0" fontId="40" fillId="7" borderId="1" xfId="0" applyNumberFormat="1" applyFont="1" applyFill="1" applyBorder="1"/>
    <xf numFmtId="0" fontId="40" fillId="7" borderId="1" xfId="0" applyFont="1" applyFill="1" applyBorder="1"/>
    <xf numFmtId="0" fontId="44" fillId="0" borderId="31" xfId="4" applyFont="1" applyBorder="1" applyAlignment="1">
      <alignment horizontal="left"/>
    </xf>
    <xf numFmtId="0" fontId="35" fillId="0" borderId="1" xfId="0" quotePrefix="1" applyFont="1" applyBorder="1" applyAlignment="1" applyProtection="1">
      <alignment horizontal="center"/>
      <protection locked="0"/>
    </xf>
    <xf numFmtId="0" fontId="43" fillId="0" borderId="1" xfId="0" applyNumberFormat="1" applyFont="1" applyFill="1" applyBorder="1"/>
    <xf numFmtId="0" fontId="44" fillId="0" borderId="1" xfId="0" applyNumberFormat="1" applyFont="1" applyFill="1" applyBorder="1" applyAlignment="1">
      <alignment horizontal="left"/>
    </xf>
    <xf numFmtId="0" fontId="44" fillId="0" borderId="1" xfId="0" applyFont="1" applyFill="1" applyBorder="1" applyAlignment="1" applyProtection="1"/>
    <xf numFmtId="0" fontId="44" fillId="0" borderId="1" xfId="0" applyFont="1" applyFill="1" applyBorder="1" applyAlignment="1" applyProtection="1">
      <alignment horizontal="center"/>
    </xf>
    <xf numFmtId="0" fontId="46" fillId="0" borderId="1" xfId="0" applyNumberFormat="1" applyFont="1" applyFill="1" applyBorder="1" applyAlignment="1"/>
    <xf numFmtId="0" fontId="43" fillId="0" borderId="1" xfId="0" applyNumberFormat="1" applyFont="1" applyFill="1" applyBorder="1" applyAlignment="1">
      <alignment horizontal="left"/>
    </xf>
    <xf numFmtId="0" fontId="44" fillId="0" borderId="1" xfId="0" applyFont="1" applyFill="1" applyBorder="1" applyAlignment="1" applyProtection="1">
      <alignment horizontal="left"/>
    </xf>
    <xf numFmtId="178" fontId="40" fillId="0" borderId="1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>
      <alignment horizontal="right" vertical="top" wrapText="1"/>
    </xf>
    <xf numFmtId="0" fontId="40" fillId="0" borderId="1" xfId="0" applyNumberFormat="1" applyFont="1" applyBorder="1"/>
    <xf numFmtId="14" fontId="47" fillId="0" borderId="1" xfId="0" applyNumberFormat="1" applyFont="1" applyBorder="1" applyAlignment="1">
      <alignment horizontal="left" vertical="top"/>
    </xf>
    <xf numFmtId="0" fontId="40" fillId="0" borderId="1" xfId="0" applyFont="1" applyBorder="1" applyAlignment="1">
      <alignment horizontal="right" vertical="top"/>
    </xf>
    <xf numFmtId="0" fontId="40" fillId="18" borderId="1" xfId="0" applyFont="1" applyFill="1" applyBorder="1" applyAlignment="1">
      <alignment horizontal="left" vertical="top"/>
    </xf>
    <xf numFmtId="178" fontId="40" fillId="14" borderId="1" xfId="0" applyNumberFormat="1" applyFont="1" applyFill="1" applyBorder="1" applyAlignment="1">
      <alignment horizontal="center"/>
    </xf>
    <xf numFmtId="14" fontId="40" fillId="0" borderId="1" xfId="0" applyNumberFormat="1" applyFont="1" applyBorder="1" applyAlignment="1">
      <alignment horizontal="left" vertical="top"/>
    </xf>
    <xf numFmtId="0" fontId="40" fillId="18" borderId="1" xfId="0" applyFont="1" applyFill="1" applyBorder="1" applyAlignment="1">
      <alignment horizontal="left"/>
    </xf>
    <xf numFmtId="0" fontId="40" fillId="16" borderId="1" xfId="0" applyFont="1" applyFill="1" applyBorder="1" applyAlignment="1">
      <alignment horizontal="left"/>
    </xf>
    <xf numFmtId="0" fontId="40" fillId="0" borderId="17" xfId="0" applyFont="1" applyBorder="1"/>
    <xf numFmtId="0" fontId="40" fillId="0" borderId="0" xfId="0" applyFont="1" applyAlignment="1"/>
    <xf numFmtId="172" fontId="40" fillId="0" borderId="1" xfId="0" applyNumberFormat="1" applyFont="1" applyBorder="1"/>
    <xf numFmtId="0" fontId="40" fillId="0" borderId="0" xfId="0" applyFont="1" applyBorder="1"/>
    <xf numFmtId="0" fontId="40" fillId="18" borderId="1" xfId="4" applyFont="1" applyFill="1" applyBorder="1" applyAlignment="1">
      <alignment horizontal="left"/>
    </xf>
    <xf numFmtId="0" fontId="40" fillId="0" borderId="1" xfId="4" applyFont="1" applyFill="1" applyBorder="1"/>
    <xf numFmtId="178" fontId="40" fillId="0" borderId="1" xfId="0" applyNumberFormat="1" applyFont="1" applyBorder="1" applyAlignment="1" applyProtection="1">
      <alignment horizontal="center"/>
    </xf>
    <xf numFmtId="178" fontId="40" fillId="14" borderId="1" xfId="0" applyNumberFormat="1" applyFont="1" applyFill="1" applyBorder="1" applyAlignment="1" applyProtection="1">
      <alignment horizontal="center"/>
    </xf>
    <xf numFmtId="178" fontId="40" fillId="0" borderId="1" xfId="0" applyNumberFormat="1" applyFont="1" applyFill="1" applyBorder="1" applyAlignment="1" applyProtection="1">
      <alignment horizontal="center"/>
    </xf>
    <xf numFmtId="0" fontId="36" fillId="0" borderId="1" xfId="0" applyNumberFormat="1" applyFont="1" applyFill="1" applyBorder="1" applyAlignment="1"/>
    <xf numFmtId="49" fontId="35" fillId="19" borderId="1" xfId="0" applyNumberFormat="1" applyFont="1" applyFill="1" applyBorder="1"/>
    <xf numFmtId="49" fontId="35" fillId="19" borderId="1" xfId="0" applyNumberFormat="1" applyFont="1" applyFill="1" applyBorder="1" applyAlignment="1">
      <alignment horizontal="left"/>
    </xf>
    <xf numFmtId="0" fontId="35" fillId="19" borderId="1" xfId="0" applyFont="1" applyFill="1" applyBorder="1" applyAlignment="1" applyProtection="1">
      <protection locked="0"/>
    </xf>
    <xf numFmtId="0" fontId="35" fillId="19" borderId="1" xfId="0" applyFont="1" applyFill="1" applyBorder="1" applyAlignment="1" applyProtection="1">
      <alignment horizontal="center"/>
      <protection locked="0"/>
    </xf>
    <xf numFmtId="178" fontId="35" fillId="19" borderId="1" xfId="0" applyNumberFormat="1" applyFont="1" applyFill="1" applyBorder="1" applyAlignment="1" applyProtection="1">
      <alignment horizontal="center"/>
      <protection locked="0"/>
    </xf>
    <xf numFmtId="1" fontId="35" fillId="19" borderId="1" xfId="0" applyNumberFormat="1" applyFont="1" applyFill="1" applyBorder="1" applyAlignment="1">
      <alignment horizontal="left"/>
    </xf>
    <xf numFmtId="178" fontId="35" fillId="19" borderId="1" xfId="0" applyNumberFormat="1" applyFont="1" applyFill="1" applyBorder="1" applyAlignment="1">
      <alignment horizontal="center"/>
    </xf>
    <xf numFmtId="176" fontId="35" fillId="19" borderId="1" xfId="0" applyNumberFormat="1" applyFont="1" applyFill="1" applyBorder="1" applyAlignment="1">
      <alignment horizontal="left"/>
    </xf>
    <xf numFmtId="2" fontId="35" fillId="19" borderId="1" xfId="0" applyNumberFormat="1" applyFont="1" applyFill="1" applyBorder="1" applyAlignment="1"/>
    <xf numFmtId="0" fontId="45" fillId="18" borderId="1" xfId="0" applyFont="1" applyFill="1" applyBorder="1" applyAlignment="1"/>
    <xf numFmtId="172" fontId="35" fillId="19" borderId="1" xfId="0" applyNumberFormat="1" applyFont="1" applyFill="1" applyBorder="1" applyAlignment="1"/>
    <xf numFmtId="0" fontId="35" fillId="19" borderId="1" xfId="0" applyFont="1" applyFill="1" applyBorder="1" applyAlignment="1">
      <alignment horizontal="left"/>
    </xf>
    <xf numFmtId="174" fontId="35" fillId="19" borderId="1" xfId="0" applyNumberFormat="1" applyFont="1" applyFill="1" applyBorder="1" applyAlignment="1">
      <alignment horizontal="right"/>
    </xf>
    <xf numFmtId="166" fontId="40" fillId="19" borderId="1" xfId="8" applyFont="1" applyFill="1" applyBorder="1"/>
    <xf numFmtId="0" fontId="35" fillId="19" borderId="1" xfId="0" applyFont="1" applyFill="1" applyBorder="1"/>
    <xf numFmtId="14" fontId="47" fillId="0" borderId="1" xfId="0" applyNumberFormat="1" applyFont="1" applyFill="1" applyBorder="1" applyAlignment="1">
      <alignment horizontal="left" vertical="top"/>
    </xf>
    <xf numFmtId="0" fontId="40" fillId="0" borderId="1" xfId="0" applyNumberFormat="1" applyFont="1" applyFill="1" applyBorder="1" applyAlignment="1">
      <alignment horizontal="left" vertical="top"/>
    </xf>
    <xf numFmtId="0" fontId="35" fillId="0" borderId="1" xfId="0" applyFont="1" applyFill="1" applyBorder="1" applyAlignment="1" applyProtection="1">
      <alignment horizontal="left"/>
    </xf>
    <xf numFmtId="0" fontId="40" fillId="31" borderId="1" xfId="0" applyNumberFormat="1" applyFont="1" applyFill="1" applyBorder="1" applyAlignment="1">
      <alignment horizontal="left"/>
    </xf>
    <xf numFmtId="0" fontId="40" fillId="31" borderId="1" xfId="0" applyFont="1" applyFill="1" applyBorder="1" applyAlignment="1" applyProtection="1">
      <alignment horizontal="right"/>
    </xf>
    <xf numFmtId="0" fontId="40" fillId="31" borderId="1" xfId="0" applyFont="1" applyFill="1" applyBorder="1" applyAlignment="1" applyProtection="1"/>
    <xf numFmtId="0" fontId="40" fillId="31" borderId="1" xfId="0" applyFont="1" applyFill="1" applyBorder="1" applyAlignment="1" applyProtection="1">
      <alignment horizontal="center"/>
    </xf>
    <xf numFmtId="178" fontId="40" fillId="31" borderId="1" xfId="0" applyNumberFormat="1" applyFont="1" applyFill="1" applyBorder="1" applyAlignment="1" applyProtection="1">
      <alignment horizontal="center"/>
    </xf>
    <xf numFmtId="0" fontId="49" fillId="31" borderId="1" xfId="0" applyNumberFormat="1" applyFont="1" applyFill="1" applyBorder="1" applyAlignment="1"/>
    <xf numFmtId="0" fontId="47" fillId="0" borderId="1" xfId="0" applyFont="1" applyFill="1" applyBorder="1" applyAlignment="1" applyProtection="1"/>
    <xf numFmtId="0" fontId="47" fillId="0" borderId="1" xfId="0" applyFont="1" applyFill="1" applyBorder="1" applyAlignment="1" applyProtection="1">
      <alignment horizontal="center"/>
    </xf>
    <xf numFmtId="178" fontId="47" fillId="0" borderId="1" xfId="0" applyNumberFormat="1" applyFont="1" applyFill="1" applyBorder="1" applyAlignment="1" applyProtection="1">
      <alignment horizontal="center"/>
    </xf>
    <xf numFmtId="166" fontId="47" fillId="0" borderId="1" xfId="0" applyNumberFormat="1" applyFont="1" applyFill="1" applyBorder="1"/>
    <xf numFmtId="49" fontId="40" fillId="0" borderId="1" xfId="0" applyNumberFormat="1" applyFont="1" applyFill="1" applyBorder="1"/>
    <xf numFmtId="49" fontId="40" fillId="0" borderId="1" xfId="0" applyNumberFormat="1" applyFont="1" applyFill="1" applyBorder="1" applyAlignment="1">
      <alignment horizontal="left"/>
    </xf>
    <xf numFmtId="0" fontId="40" fillId="0" borderId="1" xfId="0" applyFont="1" applyFill="1" applyBorder="1" applyAlignment="1" applyProtection="1">
      <protection locked="0"/>
    </xf>
    <xf numFmtId="1" fontId="40" fillId="0" borderId="1" xfId="0" applyNumberFormat="1" applyFont="1" applyFill="1" applyBorder="1" applyAlignment="1">
      <alignment horizontal="left"/>
    </xf>
    <xf numFmtId="0" fontId="35" fillId="0" borderId="24" xfId="4" applyFont="1" applyFill="1" applyBorder="1"/>
    <xf numFmtId="0" fontId="35" fillId="0" borderId="1" xfId="0" quotePrefix="1" applyFont="1" applyFill="1" applyBorder="1" applyAlignment="1" applyProtection="1">
      <alignment horizontal="center"/>
    </xf>
    <xf numFmtId="0" fontId="35" fillId="0" borderId="9" xfId="0" applyFont="1" applyBorder="1" applyAlignment="1">
      <alignment horizontal="left" vertical="top"/>
    </xf>
    <xf numFmtId="0" fontId="35" fillId="0" borderId="1" xfId="0" applyFont="1" applyBorder="1" applyAlignment="1">
      <alignment horizontal="center" vertical="top"/>
    </xf>
    <xf numFmtId="2" fontId="35" fillId="0" borderId="1" xfId="0" applyNumberFormat="1" applyFont="1" applyBorder="1" applyAlignment="1">
      <alignment horizontal="center" vertical="top"/>
    </xf>
    <xf numFmtId="178" fontId="35" fillId="0" borderId="1" xfId="0" applyNumberFormat="1" applyFont="1" applyFill="1" applyBorder="1" applyAlignment="1">
      <alignment horizontal="left"/>
    </xf>
    <xf numFmtId="166" fontId="35" fillId="0" borderId="1" xfId="0" applyNumberFormat="1" applyFont="1" applyFill="1" applyBorder="1"/>
    <xf numFmtId="0" fontId="48" fillId="0" borderId="0" xfId="0" applyFont="1" applyBorder="1" applyAlignment="1"/>
    <xf numFmtId="0" fontId="47" fillId="0" borderId="0" xfId="0" applyFont="1" applyBorder="1" applyAlignment="1"/>
    <xf numFmtId="0" fontId="47" fillId="0" borderId="0" xfId="0" applyFont="1" applyBorder="1" applyAlignment="1">
      <alignment horizontal="center"/>
    </xf>
    <xf numFmtId="0" fontId="35" fillId="17" borderId="1" xfId="0" applyFont="1" applyFill="1" applyBorder="1"/>
    <xf numFmtId="0" fontId="44" fillId="17" borderId="1" xfId="4" applyFont="1" applyFill="1" applyBorder="1"/>
    <xf numFmtId="0" fontId="44" fillId="17" borderId="24" xfId="4" applyFont="1" applyFill="1" applyBorder="1"/>
    <xf numFmtId="178" fontId="35" fillId="17" borderId="1" xfId="0" applyNumberFormat="1" applyFont="1" applyFill="1" applyBorder="1" applyAlignment="1">
      <alignment horizontal="center"/>
    </xf>
    <xf numFmtId="178" fontId="45" fillId="17" borderId="1" xfId="0" applyNumberFormat="1" applyFont="1" applyFill="1" applyBorder="1" applyAlignment="1">
      <alignment horizontal="center"/>
    </xf>
    <xf numFmtId="1" fontId="35" fillId="17" borderId="1" xfId="0" applyNumberFormat="1" applyFont="1" applyFill="1" applyBorder="1" applyAlignment="1">
      <alignment horizontal="center"/>
    </xf>
    <xf numFmtId="176" fontId="35" fillId="17" borderId="1" xfId="0" applyNumberFormat="1" applyFont="1" applyFill="1" applyBorder="1" applyAlignment="1">
      <alignment horizontal="left"/>
    </xf>
    <xf numFmtId="0" fontId="35" fillId="17" borderId="1" xfId="0" applyFont="1" applyFill="1" applyBorder="1" applyAlignment="1"/>
    <xf numFmtId="2" fontId="35" fillId="17" borderId="1" xfId="0" applyNumberFormat="1" applyFont="1" applyFill="1" applyBorder="1" applyAlignment="1"/>
    <xf numFmtId="172" fontId="35" fillId="17" borderId="1" xfId="0" applyNumberFormat="1" applyFont="1" applyFill="1" applyBorder="1" applyAlignment="1"/>
    <xf numFmtId="14" fontId="35" fillId="17" borderId="1" xfId="0" applyNumberFormat="1" applyFont="1" applyFill="1" applyBorder="1" applyAlignment="1">
      <alignment horizontal="left"/>
    </xf>
    <xf numFmtId="0" fontId="35" fillId="17" borderId="1" xfId="0" applyNumberFormat="1" applyFont="1" applyFill="1" applyBorder="1" applyAlignment="1">
      <alignment horizontal="right" wrapText="1"/>
    </xf>
    <xf numFmtId="166" fontId="40" fillId="17" borderId="1" xfId="8" applyFont="1" applyFill="1" applyBorder="1"/>
    <xf numFmtId="166" fontId="35" fillId="17" borderId="1" xfId="0" applyNumberFormat="1" applyFont="1" applyFill="1" applyBorder="1"/>
    <xf numFmtId="0" fontId="43" fillId="0" borderId="1" xfId="0" applyNumberFormat="1" applyFont="1" applyFill="1" applyBorder="1" applyAlignment="1"/>
    <xf numFmtId="0" fontId="43" fillId="0" borderId="24" xfId="0" applyNumberFormat="1" applyFont="1" applyFill="1" applyBorder="1" applyAlignment="1"/>
    <xf numFmtId="178" fontId="44" fillId="0" borderId="1" xfId="4" applyNumberFormat="1" applyFont="1" applyFill="1" applyBorder="1" applyAlignment="1">
      <alignment horizontal="center" vertical="top"/>
    </xf>
    <xf numFmtId="178" fontId="35" fillId="0" borderId="1" xfId="0" applyNumberFormat="1" applyFont="1" applyFill="1" applyBorder="1" applyAlignment="1">
      <alignment horizontal="center" vertical="top"/>
    </xf>
    <xf numFmtId="0" fontId="35" fillId="0" borderId="1" xfId="0" applyFont="1" applyFill="1" applyBorder="1" applyAlignment="1">
      <alignment horizontal="center" vertical="top"/>
    </xf>
    <xf numFmtId="172" fontId="35" fillId="0" borderId="1" xfId="0" applyNumberFormat="1" applyFont="1" applyFill="1" applyBorder="1"/>
    <xf numFmtId="0" fontId="35" fillId="0" borderId="1" xfId="0" applyFont="1" applyFill="1" applyBorder="1" applyAlignment="1">
      <alignment horizontal="right" vertical="top" wrapText="1"/>
    </xf>
    <xf numFmtId="0" fontId="45" fillId="0" borderId="1" xfId="0" applyNumberFormat="1" applyFont="1" applyFill="1" applyBorder="1"/>
    <xf numFmtId="0" fontId="44" fillId="0" borderId="1" xfId="0" applyFont="1" applyFill="1" applyBorder="1" applyAlignment="1" applyProtection="1">
      <alignment horizontal="right"/>
    </xf>
    <xf numFmtId="16" fontId="35" fillId="0" borderId="1" xfId="0" applyNumberFormat="1" applyFont="1" applyFill="1" applyBorder="1" applyAlignment="1">
      <alignment horizontal="left"/>
    </xf>
    <xf numFmtId="0" fontId="47" fillId="18" borderId="1" xfId="0" applyFont="1" applyFill="1" applyBorder="1" applyAlignment="1">
      <alignment horizontal="left"/>
    </xf>
    <xf numFmtId="178" fontId="47" fillId="14" borderId="1" xfId="0" applyNumberFormat="1" applyFont="1" applyFill="1" applyBorder="1" applyAlignment="1">
      <alignment horizontal="center"/>
    </xf>
    <xf numFmtId="172" fontId="49" fillId="0" borderId="1" xfId="0" applyNumberFormat="1" applyFont="1" applyBorder="1" applyAlignment="1"/>
    <xf numFmtId="14" fontId="40" fillId="0" borderId="1" xfId="0" applyNumberFormat="1" applyFont="1" applyBorder="1" applyAlignment="1">
      <alignment horizontal="left"/>
    </xf>
    <xf numFmtId="0" fontId="43" fillId="18" borderId="1" xfId="4" applyFont="1" applyFill="1" applyBorder="1" applyAlignment="1">
      <alignment horizontal="left"/>
    </xf>
    <xf numFmtId="0" fontId="44" fillId="18" borderId="1" xfId="4" applyFont="1" applyFill="1" applyBorder="1" applyAlignment="1">
      <alignment horizontal="left"/>
    </xf>
    <xf numFmtId="0" fontId="44" fillId="0" borderId="1" xfId="4" applyFont="1" applyBorder="1" applyAlignment="1">
      <alignment horizontal="right"/>
    </xf>
    <xf numFmtId="0" fontId="45" fillId="0" borderId="9" xfId="0" applyFont="1" applyFill="1" applyBorder="1"/>
    <xf numFmtId="0" fontId="44" fillId="0" borderId="31" xfId="4" applyFont="1" applyFill="1" applyBorder="1" applyAlignment="1">
      <alignment horizontal="left"/>
    </xf>
    <xf numFmtId="0" fontId="40" fillId="0" borderId="1" xfId="0" applyFont="1" applyFill="1" applyBorder="1" applyAlignment="1">
      <alignment horizontal="right"/>
    </xf>
    <xf numFmtId="1" fontId="49" fillId="0" borderId="1" xfId="0" applyNumberFormat="1" applyFont="1" applyFill="1" applyBorder="1" applyAlignment="1">
      <alignment horizontal="left"/>
    </xf>
    <xf numFmtId="178" fontId="49" fillId="0" borderId="1" xfId="0" applyNumberFormat="1" applyFont="1" applyFill="1" applyBorder="1" applyAlignment="1">
      <alignment horizontal="center"/>
    </xf>
    <xf numFmtId="2" fontId="49" fillId="0" borderId="1" xfId="0" applyNumberFormat="1" applyFont="1" applyFill="1" applyBorder="1" applyAlignment="1"/>
    <xf numFmtId="174" fontId="40" fillId="0" borderId="1" xfId="0" applyNumberFormat="1" applyFont="1" applyFill="1" applyBorder="1" applyAlignment="1">
      <alignment horizontal="right" vertical="top"/>
    </xf>
    <xf numFmtId="178" fontId="35" fillId="20" borderId="1" xfId="0" applyNumberFormat="1" applyFont="1" applyFill="1" applyBorder="1" applyAlignment="1">
      <alignment horizontal="center"/>
    </xf>
    <xf numFmtId="166" fontId="40" fillId="7" borderId="1" xfId="8" applyFont="1" applyFill="1" applyBorder="1" applyAlignment="1">
      <alignment horizontal="right"/>
    </xf>
    <xf numFmtId="166" fontId="35" fillId="7" borderId="1" xfId="0" applyNumberFormat="1" applyFont="1" applyFill="1" applyBorder="1"/>
    <xf numFmtId="166" fontId="35" fillId="31" borderId="1" xfId="0" applyNumberFormat="1" applyFont="1" applyFill="1" applyBorder="1" applyAlignment="1">
      <alignment horizontal="left"/>
    </xf>
    <xf numFmtId="0" fontId="44" fillId="0" borderId="1" xfId="4" applyFont="1" applyBorder="1" applyAlignment="1"/>
    <xf numFmtId="166" fontId="40" fillId="31" borderId="1" xfId="8" applyFont="1" applyFill="1" applyBorder="1" applyAlignment="1">
      <alignment horizontal="right"/>
    </xf>
    <xf numFmtId="166" fontId="35" fillId="31" borderId="1" xfId="0" applyNumberFormat="1" applyFont="1" applyFill="1" applyBorder="1"/>
    <xf numFmtId="178" fontId="35" fillId="40" borderId="1" xfId="0" applyNumberFormat="1" applyFont="1" applyFill="1" applyBorder="1" applyAlignment="1">
      <alignment horizontal="center"/>
    </xf>
    <xf numFmtId="174" fontId="35" fillId="31" borderId="1" xfId="0" applyNumberFormat="1" applyFont="1" applyFill="1" applyBorder="1"/>
    <xf numFmtId="0" fontId="35" fillId="42" borderId="1" xfId="0" applyFont="1" applyFill="1" applyBorder="1" applyAlignment="1"/>
    <xf numFmtId="178" fontId="35" fillId="14" borderId="1" xfId="0" applyNumberFormat="1" applyFont="1" applyFill="1" applyBorder="1" applyAlignment="1" applyProtection="1">
      <alignment horizontal="center"/>
    </xf>
    <xf numFmtId="0" fontId="44" fillId="0" borderId="33" xfId="4" applyFont="1" applyBorder="1" applyAlignment="1">
      <alignment horizontal="left"/>
    </xf>
    <xf numFmtId="0" fontId="44" fillId="0" borderId="34" xfId="4" applyFont="1" applyBorder="1" applyAlignment="1">
      <alignment horizontal="left"/>
    </xf>
    <xf numFmtId="178" fontId="35" fillId="0" borderId="1" xfId="0" applyNumberFormat="1" applyFont="1" applyBorder="1" applyAlignment="1">
      <alignment horizontal="left"/>
    </xf>
    <xf numFmtId="0" fontId="45" fillId="0" borderId="43" xfId="0" applyFont="1" applyBorder="1" applyAlignment="1">
      <alignment horizontal="left"/>
    </xf>
    <xf numFmtId="0" fontId="45" fillId="0" borderId="0" xfId="0" applyFont="1" applyBorder="1" applyAlignment="1"/>
    <xf numFmtId="0" fontId="35" fillId="0" borderId="24" xfId="4" applyFont="1" applyBorder="1" applyAlignment="1">
      <alignment horizontal="left"/>
    </xf>
    <xf numFmtId="0" fontId="35" fillId="42" borderId="1" xfId="0" applyNumberFormat="1" applyFont="1" applyFill="1" applyBorder="1" applyAlignment="1"/>
    <xf numFmtId="0" fontId="35" fillId="0" borderId="10" xfId="0" applyFont="1" applyBorder="1" applyAlignment="1">
      <alignment horizontal="left"/>
    </xf>
    <xf numFmtId="0" fontId="44" fillId="0" borderId="36" xfId="4" applyFont="1" applyBorder="1" applyAlignment="1">
      <alignment horizontal="left"/>
    </xf>
    <xf numFmtId="0" fontId="35" fillId="0" borderId="8" xfId="0" applyFont="1" applyBorder="1" applyAlignment="1">
      <alignment horizontal="left"/>
    </xf>
    <xf numFmtId="0" fontId="44" fillId="0" borderId="8" xfId="4" applyFont="1" applyBorder="1" applyAlignment="1">
      <alignment horizontal="left"/>
    </xf>
    <xf numFmtId="0" fontId="44" fillId="0" borderId="30" xfId="4" applyFont="1" applyBorder="1" applyAlignment="1">
      <alignment horizontal="left"/>
    </xf>
    <xf numFmtId="0" fontId="44" fillId="0" borderId="44" xfId="4" applyFont="1" applyBorder="1" applyAlignment="1">
      <alignment horizontal="left"/>
    </xf>
    <xf numFmtId="0" fontId="44" fillId="0" borderId="30" xfId="4" applyFont="1" applyBorder="1"/>
    <xf numFmtId="0" fontId="35" fillId="0" borderId="30" xfId="0" applyFont="1" applyBorder="1" applyAlignment="1"/>
    <xf numFmtId="178" fontId="35" fillId="14" borderId="8" xfId="0" applyNumberFormat="1" applyFont="1" applyFill="1" applyBorder="1" applyAlignment="1">
      <alignment horizontal="center"/>
    </xf>
    <xf numFmtId="178" fontId="35" fillId="38" borderId="8" xfId="0" applyNumberFormat="1" applyFont="1" applyFill="1" applyBorder="1" applyAlignment="1">
      <alignment horizontal="center"/>
    </xf>
    <xf numFmtId="0" fontId="45" fillId="0" borderId="8" xfId="0" applyFont="1" applyBorder="1" applyAlignment="1">
      <alignment horizontal="left"/>
    </xf>
    <xf numFmtId="178" fontId="45" fillId="0" borderId="8" xfId="0" applyNumberFormat="1" applyFont="1" applyBorder="1" applyAlignment="1">
      <alignment horizontal="center"/>
    </xf>
    <xf numFmtId="176" fontId="45" fillId="0" borderId="8" xfId="0" applyNumberFormat="1" applyFont="1" applyBorder="1" applyAlignment="1">
      <alignment horizontal="left"/>
    </xf>
    <xf numFmtId="0" fontId="35" fillId="42" borderId="8" xfId="0" applyNumberFormat="1" applyFont="1" applyFill="1" applyBorder="1" applyAlignment="1"/>
    <xf numFmtId="0" fontId="45" fillId="0" borderId="8" xfId="0" applyFont="1" applyBorder="1" applyAlignment="1"/>
    <xf numFmtId="0" fontId="44" fillId="0" borderId="35" xfId="4" applyFont="1" applyBorder="1" applyAlignment="1">
      <alignment horizontal="left"/>
    </xf>
    <xf numFmtId="0" fontId="35" fillId="0" borderId="24" xfId="0" applyFont="1" applyBorder="1" applyAlignment="1"/>
    <xf numFmtId="178" fontId="35" fillId="14" borderId="24" xfId="0" applyNumberFormat="1" applyFont="1" applyFill="1" applyBorder="1" applyAlignment="1">
      <alignment horizontal="center"/>
    </xf>
    <xf numFmtId="0" fontId="44" fillId="0" borderId="10" xfId="4" applyFont="1" applyBorder="1" applyAlignment="1">
      <alignment horizontal="left"/>
    </xf>
    <xf numFmtId="0" fontId="44" fillId="0" borderId="35" xfId="4" applyFont="1" applyBorder="1"/>
    <xf numFmtId="0" fontId="44" fillId="0" borderId="37" xfId="4" applyFont="1" applyFill="1" applyBorder="1"/>
    <xf numFmtId="178" fontId="35" fillId="14" borderId="11" xfId="0" applyNumberFormat="1" applyFont="1" applyFill="1" applyBorder="1" applyAlignment="1">
      <alignment horizontal="center"/>
    </xf>
    <xf numFmtId="0" fontId="45" fillId="0" borderId="8" xfId="0" applyFont="1" applyFill="1" applyBorder="1" applyAlignment="1">
      <alignment horizontal="left"/>
    </xf>
    <xf numFmtId="178" fontId="45" fillId="0" borderId="8" xfId="0" applyNumberFormat="1" applyFont="1" applyFill="1" applyBorder="1" applyAlignment="1">
      <alignment horizontal="center"/>
    </xf>
    <xf numFmtId="176" fontId="35" fillId="0" borderId="8" xfId="0" applyNumberFormat="1" applyFont="1" applyFill="1" applyBorder="1" applyAlignment="1">
      <alignment horizontal="left"/>
    </xf>
    <xf numFmtId="0" fontId="35" fillId="0" borderId="24" xfId="0" applyFont="1" applyBorder="1" applyAlignment="1">
      <alignment horizontal="left"/>
    </xf>
    <xf numFmtId="0" fontId="44" fillId="0" borderId="0" xfId="0" applyFont="1" applyBorder="1" applyAlignment="1"/>
    <xf numFmtId="0" fontId="44" fillId="0" borderId="42" xfId="4" applyFont="1" applyBorder="1" applyAlignment="1">
      <alignment horizontal="left"/>
    </xf>
    <xf numFmtId="0" fontId="44" fillId="0" borderId="38" xfId="4" applyFont="1" applyBorder="1" applyAlignment="1">
      <alignment horizontal="left"/>
    </xf>
    <xf numFmtId="0" fontId="44" fillId="0" borderId="45" xfId="4" applyFont="1" applyBorder="1" applyAlignment="1">
      <alignment horizontal="left"/>
    </xf>
    <xf numFmtId="0" fontId="45" fillId="0" borderId="9" xfId="0" applyFont="1" applyBorder="1" applyAlignment="1"/>
    <xf numFmtId="0" fontId="35" fillId="0" borderId="10" xfId="0" applyFont="1" applyFill="1" applyBorder="1" applyAlignment="1"/>
    <xf numFmtId="0" fontId="44" fillId="0" borderId="41" xfId="4" applyFont="1" applyFill="1" applyBorder="1"/>
    <xf numFmtId="0" fontId="35" fillId="0" borderId="11" xfId="0" applyFont="1" applyFill="1" applyBorder="1" applyAlignment="1">
      <alignment horizontal="center"/>
    </xf>
    <xf numFmtId="14" fontId="45" fillId="0" borderId="8" xfId="0" applyNumberFormat="1" applyFont="1" applyFill="1" applyBorder="1" applyAlignment="1">
      <alignment horizontal="left"/>
    </xf>
    <xf numFmtId="0" fontId="45" fillId="0" borderId="8" xfId="0" applyFont="1" applyFill="1" applyBorder="1"/>
    <xf numFmtId="0" fontId="35" fillId="0" borderId="10" xfId="0" applyFont="1" applyBorder="1" applyAlignment="1"/>
    <xf numFmtId="0" fontId="40" fillId="0" borderId="10" xfId="0" applyFont="1" applyBorder="1" applyAlignment="1">
      <alignment horizontal="left" vertical="top"/>
    </xf>
    <xf numFmtId="0" fontId="44" fillId="0" borderId="37" xfId="4" applyFont="1" applyBorder="1" applyAlignment="1">
      <alignment horizontal="left"/>
    </xf>
    <xf numFmtId="0" fontId="40" fillId="0" borderId="10" xfId="0" applyFont="1" applyBorder="1" applyAlignment="1">
      <alignment horizontal="left"/>
    </xf>
    <xf numFmtId="0" fontId="40" fillId="0" borderId="10" xfId="0" applyFont="1" applyBorder="1" applyAlignment="1"/>
    <xf numFmtId="0" fontId="44" fillId="0" borderId="37" xfId="4" applyFont="1" applyBorder="1"/>
    <xf numFmtId="178" fontId="35" fillId="14" borderId="10" xfId="0" applyNumberFormat="1" applyFont="1" applyFill="1" applyBorder="1" applyAlignment="1">
      <alignment horizontal="center"/>
    </xf>
    <xf numFmtId="178" fontId="35" fillId="14" borderId="37" xfId="0" applyNumberFormat="1" applyFont="1" applyFill="1" applyBorder="1" applyAlignment="1">
      <alignment horizontal="center"/>
    </xf>
    <xf numFmtId="178" fontId="35" fillId="38" borderId="10" xfId="0" applyNumberFormat="1" applyFont="1" applyFill="1" applyBorder="1" applyAlignment="1">
      <alignment horizontal="center"/>
    </xf>
    <xf numFmtId="2" fontId="35" fillId="0" borderId="10" xfId="0" applyNumberFormat="1" applyFont="1" applyFill="1" applyBorder="1" applyAlignment="1"/>
    <xf numFmtId="0" fontId="45" fillId="0" borderId="10" xfId="0" applyFont="1" applyBorder="1" applyAlignment="1"/>
    <xf numFmtId="14" fontId="45" fillId="0" borderId="10" xfId="0" applyNumberFormat="1" applyFont="1" applyBorder="1" applyAlignment="1">
      <alignment horizontal="left"/>
    </xf>
    <xf numFmtId="0" fontId="35" fillId="0" borderId="10" xfId="0" applyNumberFormat="1" applyFont="1" applyBorder="1" applyAlignment="1">
      <alignment horizontal="right" wrapText="1"/>
    </xf>
    <xf numFmtId="166" fontId="35" fillId="0" borderId="10" xfId="0" applyNumberFormat="1" applyFont="1" applyBorder="1"/>
    <xf numFmtId="174" fontId="35" fillId="0" borderId="10" xfId="0" applyNumberFormat="1" applyFont="1" applyBorder="1"/>
    <xf numFmtId="0" fontId="45" fillId="0" borderId="10" xfId="0" applyFont="1" applyBorder="1"/>
    <xf numFmtId="0" fontId="44" fillId="0" borderId="35" xfId="4" applyFont="1" applyFill="1" applyBorder="1" applyAlignment="1">
      <alignment horizontal="left"/>
    </xf>
    <xf numFmtId="0" fontId="40" fillId="0" borderId="9" xfId="0" applyFont="1" applyBorder="1" applyAlignment="1"/>
    <xf numFmtId="0" fontId="44" fillId="0" borderId="43" xfId="4" applyFont="1" applyBorder="1" applyAlignment="1">
      <alignment horizontal="left"/>
    </xf>
    <xf numFmtId="178" fontId="45" fillId="0" borderId="10" xfId="0" applyNumberFormat="1" applyFont="1" applyBorder="1" applyAlignment="1">
      <alignment horizontal="center"/>
    </xf>
    <xf numFmtId="2" fontId="45" fillId="0" borderId="8" xfId="0" applyNumberFormat="1" applyFont="1" applyBorder="1" applyAlignment="1"/>
    <xf numFmtId="14" fontId="45" fillId="0" borderId="8" xfId="0" applyNumberFormat="1" applyFont="1" applyBorder="1" applyAlignment="1">
      <alignment horizontal="left"/>
    </xf>
    <xf numFmtId="0" fontId="45" fillId="0" borderId="8" xfId="0" applyFont="1" applyBorder="1"/>
    <xf numFmtId="0" fontId="47" fillId="0" borderId="43" xfId="0" applyFont="1" applyBorder="1" applyAlignment="1">
      <alignment horizontal="left" vertical="top"/>
    </xf>
    <xf numFmtId="178" fontId="45" fillId="14" borderId="1" xfId="0" applyNumberFormat="1" applyFont="1" applyFill="1" applyBorder="1" applyAlignment="1">
      <alignment horizontal="center"/>
    </xf>
    <xf numFmtId="0" fontId="44" fillId="0" borderId="33" xfId="4" applyFont="1" applyFill="1" applyBorder="1" applyAlignment="1">
      <alignment horizontal="left"/>
    </xf>
    <xf numFmtId="0" fontId="44" fillId="0" borderId="33" xfId="4" applyFont="1" applyBorder="1"/>
    <xf numFmtId="0" fontId="35" fillId="16" borderId="1" xfId="0" applyNumberFormat="1" applyFont="1" applyFill="1" applyBorder="1" applyAlignment="1"/>
    <xf numFmtId="0" fontId="35" fillId="14" borderId="1" xfId="0" applyNumberFormat="1" applyFont="1" applyFill="1" applyBorder="1" applyAlignment="1"/>
    <xf numFmtId="0" fontId="35" fillId="38" borderId="1" xfId="0" applyFont="1" applyFill="1" applyBorder="1" applyAlignment="1">
      <alignment horizontal="center"/>
    </xf>
    <xf numFmtId="178" fontId="36" fillId="31" borderId="1" xfId="0" applyNumberFormat="1" applyFont="1" applyFill="1" applyBorder="1" applyAlignment="1">
      <alignment horizontal="left"/>
    </xf>
    <xf numFmtId="178" fontId="45" fillId="0" borderId="1" xfId="0" applyNumberFormat="1" applyFont="1" applyBorder="1" applyAlignment="1">
      <alignment horizontal="left"/>
    </xf>
    <xf numFmtId="178" fontId="45" fillId="0" borderId="1" xfId="0" applyNumberFormat="1" applyFont="1" applyFill="1" applyBorder="1" applyAlignment="1">
      <alignment horizontal="left"/>
    </xf>
    <xf numFmtId="178" fontId="35" fillId="7" borderId="1" xfId="0" applyNumberFormat="1" applyFont="1" applyFill="1" applyBorder="1" applyAlignment="1">
      <alignment horizontal="left"/>
    </xf>
    <xf numFmtId="0" fontId="35" fillId="38" borderId="1" xfId="0" applyFont="1" applyFill="1" applyBorder="1" applyAlignment="1" applyProtection="1">
      <alignment horizontal="center"/>
      <protection locked="0"/>
    </xf>
    <xf numFmtId="178" fontId="35" fillId="38" borderId="1" xfId="0" applyNumberFormat="1" applyFont="1" applyFill="1" applyBorder="1" applyAlignment="1" applyProtection="1">
      <alignment horizontal="center"/>
      <protection locked="0"/>
    </xf>
    <xf numFmtId="178" fontId="35" fillId="14" borderId="1" xfId="0" applyNumberFormat="1" applyFont="1" applyFill="1" applyBorder="1" applyAlignment="1">
      <alignment horizontal="left"/>
    </xf>
    <xf numFmtId="178" fontId="35" fillId="13" borderId="1" xfId="0" applyNumberFormat="1" applyFont="1" applyFill="1" applyBorder="1" applyAlignment="1">
      <alignment horizontal="left"/>
    </xf>
    <xf numFmtId="178" fontId="35" fillId="37" borderId="1" xfId="0" applyNumberFormat="1" applyFont="1" applyFill="1" applyBorder="1" applyAlignment="1" applyProtection="1">
      <alignment horizontal="center"/>
      <protection locked="0"/>
    </xf>
    <xf numFmtId="0" fontId="35" fillId="37" borderId="1" xfId="0" applyFont="1" applyFill="1" applyBorder="1" applyAlignment="1" applyProtection="1">
      <alignment horizontal="center"/>
      <protection locked="0"/>
    </xf>
    <xf numFmtId="178" fontId="35" fillId="16" borderId="1" xfId="0" applyNumberFormat="1" applyFont="1" applyFill="1" applyBorder="1" applyAlignment="1">
      <alignment horizontal="center"/>
    </xf>
    <xf numFmtId="0" fontId="35" fillId="39" borderId="1" xfId="0" applyFont="1" applyFill="1" applyBorder="1" applyAlignment="1" applyProtection="1">
      <alignment horizontal="center"/>
    </xf>
    <xf numFmtId="0" fontId="35" fillId="38" borderId="1" xfId="0" applyFont="1" applyFill="1" applyBorder="1" applyAlignment="1" applyProtection="1">
      <alignment horizontal="center"/>
    </xf>
    <xf numFmtId="49" fontId="35" fillId="0" borderId="1" xfId="0" applyNumberFormat="1" applyFont="1" applyFill="1" applyBorder="1"/>
    <xf numFmtId="49" fontId="35" fillId="0" borderId="1" xfId="0" applyNumberFormat="1" applyFont="1" applyFill="1" applyBorder="1" applyAlignment="1">
      <alignment horizontal="left"/>
    </xf>
    <xf numFmtId="174" fontId="35" fillId="0" borderId="1" xfId="0" applyNumberFormat="1" applyFont="1" applyFill="1" applyBorder="1" applyAlignment="1">
      <alignment horizontal="right"/>
    </xf>
    <xf numFmtId="0" fontId="65" fillId="32" borderId="1" xfId="0" applyFont="1" applyFill="1" applyBorder="1"/>
    <xf numFmtId="49" fontId="65" fillId="32" borderId="1" xfId="0" applyNumberFormat="1" applyFont="1" applyFill="1" applyBorder="1"/>
    <xf numFmtId="49" fontId="65" fillId="32" borderId="9" xfId="0" applyNumberFormat="1" applyFont="1" applyFill="1" applyBorder="1" applyAlignment="1">
      <alignment horizontal="left"/>
    </xf>
    <xf numFmtId="0" fontId="65" fillId="32" borderId="1" xfId="0" applyFont="1" applyFill="1" applyBorder="1" applyAlignment="1" applyProtection="1">
      <protection locked="0"/>
    </xf>
    <xf numFmtId="0" fontId="65" fillId="32" borderId="1" xfId="0" applyFont="1" applyFill="1" applyBorder="1" applyAlignment="1" applyProtection="1">
      <alignment horizontal="center"/>
      <protection locked="0"/>
    </xf>
    <xf numFmtId="178" fontId="65" fillId="32" borderId="1" xfId="0" applyNumberFormat="1" applyFont="1" applyFill="1" applyBorder="1" applyAlignment="1" applyProtection="1">
      <alignment horizontal="center"/>
      <protection locked="0"/>
    </xf>
    <xf numFmtId="1" fontId="65" fillId="32" borderId="1" xfId="0" applyNumberFormat="1" applyFont="1" applyFill="1" applyBorder="1" applyAlignment="1">
      <alignment horizontal="left"/>
    </xf>
    <xf numFmtId="1" fontId="35" fillId="32" borderId="1" xfId="0" applyNumberFormat="1" applyFont="1" applyFill="1" applyBorder="1" applyAlignment="1">
      <alignment horizontal="center"/>
    </xf>
    <xf numFmtId="176" fontId="65" fillId="32" borderId="1" xfId="0" applyNumberFormat="1" applyFont="1" applyFill="1" applyBorder="1" applyAlignment="1">
      <alignment horizontal="center"/>
    </xf>
    <xf numFmtId="176" fontId="65" fillId="32" borderId="1" xfId="0" applyNumberFormat="1" applyFont="1" applyFill="1" applyBorder="1" applyAlignment="1">
      <alignment horizontal="left"/>
    </xf>
    <xf numFmtId="2" fontId="65" fillId="32" borderId="1" xfId="0" applyNumberFormat="1" applyFont="1" applyFill="1" applyBorder="1" applyAlignment="1"/>
    <xf numFmtId="0" fontId="65" fillId="32" borderId="1" xfId="0" applyFont="1" applyFill="1" applyBorder="1" applyAlignment="1"/>
    <xf numFmtId="172" fontId="65" fillId="32" borderId="1" xfId="0" applyNumberFormat="1" applyFont="1" applyFill="1" applyBorder="1" applyAlignment="1"/>
    <xf numFmtId="0" fontId="65" fillId="32" borderId="1" xfId="0" applyFont="1" applyFill="1" applyBorder="1" applyAlignment="1">
      <alignment horizontal="left"/>
    </xf>
    <xf numFmtId="174" fontId="65" fillId="32" borderId="1" xfId="0" applyNumberFormat="1" applyFont="1" applyFill="1" applyBorder="1" applyAlignment="1">
      <alignment horizontal="right"/>
    </xf>
    <xf numFmtId="166" fontId="35" fillId="32" borderId="1" xfId="8" applyFont="1" applyFill="1" applyBorder="1"/>
    <xf numFmtId="166" fontId="35" fillId="16" borderId="1" xfId="8" applyFont="1" applyFill="1" applyBorder="1"/>
    <xf numFmtId="0" fontId="35" fillId="38" borderId="1" xfId="0" applyNumberFormat="1" applyFont="1" applyFill="1" applyBorder="1" applyAlignment="1"/>
    <xf numFmtId="0" fontId="43" fillId="0" borderId="43" xfId="0" applyFont="1" applyBorder="1"/>
    <xf numFmtId="0" fontId="44" fillId="0" borderId="0" xfId="0" applyFont="1" applyBorder="1" applyAlignment="1">
      <alignment horizontal="left"/>
    </xf>
    <xf numFmtId="0" fontId="35" fillId="37" borderId="1" xfId="0" applyNumberFormat="1" applyFont="1" applyFill="1" applyBorder="1" applyAlignment="1"/>
    <xf numFmtId="178" fontId="35" fillId="38" borderId="1" xfId="0" applyNumberFormat="1" applyFont="1" applyFill="1" applyBorder="1" applyAlignment="1">
      <alignment horizontal="left"/>
    </xf>
    <xf numFmtId="178" fontId="35" fillId="37" borderId="1" xfId="0" applyNumberFormat="1" applyFont="1" applyFill="1" applyBorder="1" applyAlignment="1">
      <alignment horizontal="left"/>
    </xf>
    <xf numFmtId="0" fontId="36" fillId="38" borderId="1" xfId="0" applyFont="1" applyFill="1" applyBorder="1" applyAlignment="1"/>
    <xf numFmtId="0" fontId="35" fillId="37" borderId="1" xfId="0" applyFont="1" applyFill="1" applyBorder="1" applyAlignment="1"/>
    <xf numFmtId="0" fontId="48" fillId="0" borderId="1" xfId="4" applyFont="1" applyBorder="1" applyAlignment="1">
      <alignment horizontal="left"/>
    </xf>
    <xf numFmtId="0" fontId="35" fillId="38" borderId="1" xfId="0" applyNumberFormat="1" applyFont="1" applyFill="1" applyBorder="1" applyAlignment="1" applyProtection="1">
      <alignment horizontal="center"/>
      <protection locked="0"/>
    </xf>
    <xf numFmtId="178" fontId="35" fillId="13" borderId="1" xfId="0" applyNumberFormat="1" applyFont="1" applyFill="1" applyBorder="1" applyAlignment="1" applyProtection="1">
      <alignment horizontal="center"/>
      <protection locked="0"/>
    </xf>
    <xf numFmtId="0" fontId="35" fillId="13" borderId="1" xfId="0" applyNumberFormat="1" applyFont="1" applyFill="1" applyBorder="1" applyAlignment="1" applyProtection="1">
      <alignment horizontal="center"/>
      <protection locked="0"/>
    </xf>
    <xf numFmtId="0" fontId="74" fillId="0" borderId="1" xfId="0" applyFont="1" applyBorder="1" applyAlignment="1">
      <alignment horizontal="left" vertical="top"/>
    </xf>
    <xf numFmtId="0" fontId="74" fillId="0" borderId="1" xfId="0" applyFont="1" applyBorder="1" applyAlignment="1">
      <alignment horizontal="left"/>
    </xf>
    <xf numFmtId="0" fontId="75" fillId="0" borderId="1" xfId="0" applyFont="1" applyBorder="1" applyAlignment="1"/>
    <xf numFmtId="0" fontId="74" fillId="0" borderId="1" xfId="0" applyFont="1" applyBorder="1" applyAlignment="1"/>
    <xf numFmtId="178" fontId="76" fillId="0" borderId="1" xfId="0" applyNumberFormat="1" applyFont="1" applyBorder="1" applyAlignment="1" applyProtection="1">
      <alignment horizontal="center"/>
      <protection locked="0"/>
    </xf>
    <xf numFmtId="0" fontId="76" fillId="0" borderId="1" xfId="0" applyFont="1" applyBorder="1" applyAlignment="1" applyProtection="1">
      <alignment horizontal="center"/>
      <protection locked="0"/>
    </xf>
    <xf numFmtId="0" fontId="76" fillId="0" borderId="1" xfId="0" applyFont="1" applyBorder="1" applyAlignment="1">
      <alignment horizontal="left"/>
    </xf>
    <xf numFmtId="178" fontId="76" fillId="0" borderId="1" xfId="0" applyNumberFormat="1" applyFont="1" applyBorder="1" applyAlignment="1">
      <alignment horizontal="left"/>
    </xf>
    <xf numFmtId="1" fontId="76" fillId="0" borderId="1" xfId="0" applyNumberFormat="1" applyFont="1" applyBorder="1" applyAlignment="1">
      <alignment horizontal="center"/>
    </xf>
    <xf numFmtId="176" fontId="76" fillId="0" borderId="1" xfId="0" applyNumberFormat="1" applyFont="1" applyBorder="1" applyAlignment="1">
      <alignment horizontal="left"/>
    </xf>
    <xf numFmtId="0" fontId="76" fillId="38" borderId="1" xfId="0" applyFont="1" applyFill="1" applyBorder="1" applyAlignment="1"/>
    <xf numFmtId="0" fontId="76" fillId="0" borderId="1" xfId="0" applyFont="1" applyBorder="1" applyAlignment="1"/>
    <xf numFmtId="0" fontId="76" fillId="0" borderId="1" xfId="0" applyNumberFormat="1" applyFont="1" applyBorder="1" applyAlignment="1">
      <alignment horizontal="right" wrapText="1"/>
    </xf>
    <xf numFmtId="166" fontId="76" fillId="0" borderId="1" xfId="0" applyNumberFormat="1" applyFont="1" applyBorder="1"/>
    <xf numFmtId="174" fontId="76" fillId="0" borderId="1" xfId="0" applyNumberFormat="1" applyFont="1" applyBorder="1"/>
    <xf numFmtId="0" fontId="76" fillId="0" borderId="1" xfId="0" applyFont="1" applyBorder="1"/>
    <xf numFmtId="1" fontId="35" fillId="16" borderId="1" xfId="0" applyNumberFormat="1" applyFont="1" applyFill="1" applyBorder="1" applyAlignment="1">
      <alignment horizontal="center"/>
    </xf>
    <xf numFmtId="0" fontId="35" fillId="37" borderId="1" xfId="0" applyNumberFormat="1" applyFont="1" applyFill="1" applyBorder="1" applyAlignment="1" applyProtection="1">
      <alignment horizontal="center"/>
      <protection locked="0"/>
    </xf>
    <xf numFmtId="0" fontId="77" fillId="7" borderId="1" xfId="0" applyFont="1" applyFill="1" applyBorder="1" applyAlignment="1"/>
    <xf numFmtId="49" fontId="77" fillId="7" borderId="1" xfId="0" applyNumberFormat="1" applyFont="1" applyFill="1" applyBorder="1"/>
    <xf numFmtId="49" fontId="77" fillId="7" borderId="1" xfId="0" applyNumberFormat="1" applyFont="1" applyFill="1" applyBorder="1" applyAlignment="1">
      <alignment horizontal="left"/>
    </xf>
    <xf numFmtId="0" fontId="77" fillId="7" borderId="1" xfId="0" applyFont="1" applyFill="1" applyBorder="1" applyAlignment="1" applyProtection="1">
      <protection locked="0"/>
    </xf>
    <xf numFmtId="178" fontId="77" fillId="7" borderId="1" xfId="0" applyNumberFormat="1" applyFont="1" applyFill="1" applyBorder="1" applyAlignment="1" applyProtection="1">
      <alignment horizontal="center"/>
      <protection locked="0"/>
    </xf>
    <xf numFmtId="0" fontId="77" fillId="7" borderId="1" xfId="0" applyFont="1" applyFill="1" applyBorder="1" applyAlignment="1" applyProtection="1">
      <alignment horizontal="center"/>
      <protection locked="0"/>
    </xf>
    <xf numFmtId="1" fontId="77" fillId="7" borderId="1" xfId="0" applyNumberFormat="1" applyFont="1" applyFill="1" applyBorder="1" applyAlignment="1">
      <alignment horizontal="left"/>
    </xf>
    <xf numFmtId="178" fontId="77" fillId="7" borderId="1" xfId="0" applyNumberFormat="1" applyFont="1" applyFill="1" applyBorder="1" applyAlignment="1">
      <alignment horizontal="left"/>
    </xf>
    <xf numFmtId="176" fontId="77" fillId="7" borderId="1" xfId="0" applyNumberFormat="1" applyFont="1" applyFill="1" applyBorder="1" applyAlignment="1">
      <alignment horizontal="left"/>
    </xf>
    <xf numFmtId="2" fontId="77" fillId="7" borderId="1" xfId="0" applyNumberFormat="1" applyFont="1" applyFill="1" applyBorder="1" applyAlignment="1"/>
    <xf numFmtId="172" fontId="77" fillId="7" borderId="1" xfId="0" applyNumberFormat="1" applyFont="1" applyFill="1" applyBorder="1" applyAlignment="1"/>
    <xf numFmtId="0" fontId="77" fillId="7" borderId="1" xfId="0" applyFont="1" applyFill="1" applyBorder="1" applyAlignment="1">
      <alignment horizontal="left"/>
    </xf>
    <xf numFmtId="174" fontId="77" fillId="7" borderId="1" xfId="0" applyNumberFormat="1" applyFont="1" applyFill="1" applyBorder="1" applyAlignment="1">
      <alignment horizontal="right"/>
    </xf>
    <xf numFmtId="166" fontId="77" fillId="7" borderId="1" xfId="0" applyNumberFormat="1" applyFont="1" applyFill="1" applyBorder="1"/>
    <xf numFmtId="174" fontId="77" fillId="7" borderId="1" xfId="0" applyNumberFormat="1" applyFont="1" applyFill="1" applyBorder="1"/>
    <xf numFmtId="0" fontId="77" fillId="7" borderId="1" xfId="0" applyFont="1" applyFill="1" applyBorder="1"/>
    <xf numFmtId="2" fontId="35" fillId="38" borderId="1" xfId="0" applyNumberFormat="1" applyFont="1" applyFill="1" applyBorder="1" applyAlignment="1"/>
    <xf numFmtId="178" fontId="35" fillId="44" borderId="1" xfId="0" applyNumberFormat="1" applyFont="1" applyFill="1" applyBorder="1" applyAlignment="1">
      <alignment horizontal="center"/>
    </xf>
    <xf numFmtId="0" fontId="44" fillId="0" borderId="8" xfId="4" applyFont="1" applyFill="1" applyBorder="1" applyAlignment="1">
      <alignment horizontal="left"/>
    </xf>
    <xf numFmtId="0" fontId="44" fillId="0" borderId="44" xfId="4" applyFont="1" applyFill="1" applyBorder="1" applyAlignment="1">
      <alignment horizontal="left"/>
    </xf>
    <xf numFmtId="0" fontId="44" fillId="0" borderId="30" xfId="4" applyFont="1" applyFill="1" applyBorder="1" applyAlignment="1">
      <alignment horizontal="left"/>
    </xf>
    <xf numFmtId="0" fontId="44" fillId="0" borderId="30" xfId="4" applyFont="1" applyFill="1" applyBorder="1"/>
    <xf numFmtId="178" fontId="35" fillId="37" borderId="8" xfId="0" applyNumberFormat="1" applyFont="1" applyFill="1" applyBorder="1" applyAlignment="1">
      <alignment horizontal="center"/>
    </xf>
    <xf numFmtId="0" fontId="35" fillId="38" borderId="8" xfId="0" applyFont="1" applyFill="1" applyBorder="1" applyAlignment="1">
      <alignment horizontal="center"/>
    </xf>
    <xf numFmtId="178" fontId="35" fillId="0" borderId="8" xfId="0" applyNumberFormat="1" applyFont="1" applyFill="1" applyBorder="1" applyAlignment="1">
      <alignment horizontal="left"/>
    </xf>
    <xf numFmtId="178" fontId="35" fillId="38" borderId="8" xfId="0" applyNumberFormat="1" applyFont="1" applyFill="1" applyBorder="1" applyAlignment="1">
      <alignment horizontal="left"/>
    </xf>
    <xf numFmtId="0" fontId="35" fillId="0" borderId="8" xfId="0" applyNumberFormat="1" applyFont="1" applyBorder="1" applyAlignment="1">
      <alignment horizontal="right" wrapText="1"/>
    </xf>
    <xf numFmtId="166" fontId="35" fillId="0" borderId="8" xfId="0" applyNumberFormat="1" applyFont="1" applyBorder="1"/>
    <xf numFmtId="174" fontId="35" fillId="0" borderId="8" xfId="0" applyNumberFormat="1" applyFont="1" applyBorder="1"/>
    <xf numFmtId="0" fontId="35" fillId="0" borderId="10" xfId="0" applyFont="1" applyFill="1" applyBorder="1" applyAlignment="1">
      <alignment horizontal="left"/>
    </xf>
    <xf numFmtId="0" fontId="35" fillId="37" borderId="1" xfId="0" applyFont="1" applyFill="1" applyBorder="1" applyAlignment="1">
      <alignment horizontal="center"/>
    </xf>
    <xf numFmtId="178" fontId="40" fillId="0" borderId="1" xfId="0" applyNumberFormat="1" applyFont="1" applyBorder="1" applyAlignment="1">
      <alignment horizontal="left"/>
    </xf>
    <xf numFmtId="0" fontId="40" fillId="0" borderId="10" xfId="0" applyNumberFormat="1" applyFont="1" applyBorder="1" applyAlignment="1">
      <alignment horizontal="right" wrapText="1"/>
    </xf>
    <xf numFmtId="174" fontId="40" fillId="0" borderId="10" xfId="0" applyNumberFormat="1" applyFont="1" applyBorder="1"/>
    <xf numFmtId="166" fontId="40" fillId="0" borderId="10" xfId="0" applyNumberFormat="1" applyFont="1" applyBorder="1"/>
    <xf numFmtId="0" fontId="43" fillId="0" borderId="1" xfId="4" applyFont="1" applyBorder="1" applyAlignment="1">
      <alignment horizontal="left"/>
    </xf>
    <xf numFmtId="0" fontId="40" fillId="13" borderId="1" xfId="0" applyFont="1" applyFill="1" applyBorder="1" applyAlignment="1"/>
    <xf numFmtId="0" fontId="35" fillId="0" borderId="10" xfId="0" applyFont="1" applyBorder="1" applyAlignment="1">
      <alignment horizontal="left" vertical="top"/>
    </xf>
    <xf numFmtId="178" fontId="35" fillId="37" borderId="10" xfId="0" applyNumberFormat="1" applyFont="1" applyFill="1" applyBorder="1" applyAlignment="1">
      <alignment horizontal="center"/>
    </xf>
    <xf numFmtId="178" fontId="35" fillId="0" borderId="10" xfId="0" applyNumberFormat="1" applyFont="1" applyBorder="1" applyAlignment="1">
      <alignment horizontal="left"/>
    </xf>
    <xf numFmtId="0" fontId="35" fillId="38" borderId="10" xfId="0" applyFont="1" applyFill="1" applyBorder="1" applyAlignment="1"/>
    <xf numFmtId="2" fontId="35" fillId="0" borderId="10" xfId="0" applyNumberFormat="1" applyFont="1" applyBorder="1" applyAlignment="1"/>
    <xf numFmtId="14" fontId="35" fillId="0" borderId="10" xfId="0" applyNumberFormat="1" applyFont="1" applyBorder="1" applyAlignment="1">
      <alignment horizontal="left"/>
    </xf>
    <xf numFmtId="178" fontId="40" fillId="0" borderId="1" xfId="0" applyNumberFormat="1" applyFont="1" applyFill="1" applyBorder="1" applyAlignment="1">
      <alignment horizontal="left"/>
    </xf>
    <xf numFmtId="178" fontId="40" fillId="44" borderId="1" xfId="0" applyNumberFormat="1" applyFont="1" applyFill="1" applyBorder="1" applyAlignment="1">
      <alignment horizontal="center"/>
    </xf>
    <xf numFmtId="0" fontId="40" fillId="38" borderId="1" xfId="0" applyFont="1" applyFill="1" applyBorder="1"/>
    <xf numFmtId="0" fontId="44" fillId="0" borderId="27" xfId="4" applyFont="1" applyBorder="1" applyAlignment="1">
      <alignment horizontal="left"/>
    </xf>
    <xf numFmtId="178" fontId="78" fillId="0" borderId="1" xfId="0" applyNumberFormat="1" applyFont="1" applyBorder="1" applyAlignment="1">
      <alignment horizontal="left"/>
    </xf>
    <xf numFmtId="178" fontId="78" fillId="0" borderId="1" xfId="0" applyNumberFormat="1" applyFont="1" applyFill="1" applyBorder="1" applyAlignment="1">
      <alignment horizontal="left"/>
    </xf>
    <xf numFmtId="176" fontId="35" fillId="38" borderId="1" xfId="0" applyNumberFormat="1" applyFont="1" applyFill="1" applyBorder="1" applyAlignment="1">
      <alignment horizontal="left"/>
    </xf>
    <xf numFmtId="178" fontId="79" fillId="0" borderId="1" xfId="0" applyNumberFormat="1" applyFont="1" applyFill="1" applyBorder="1" applyAlignment="1">
      <alignment horizontal="left"/>
    </xf>
    <xf numFmtId="14" fontId="35" fillId="37" borderId="1" xfId="0" applyNumberFormat="1" applyFont="1" applyFill="1" applyBorder="1" applyAlignment="1">
      <alignment horizontal="center"/>
    </xf>
    <xf numFmtId="176" fontId="35" fillId="0" borderId="10" xfId="0" applyNumberFormat="1" applyFont="1" applyBorder="1" applyAlignment="1">
      <alignment horizontal="center"/>
    </xf>
    <xf numFmtId="0" fontId="35" fillId="0" borderId="47" xfId="0" applyFont="1" applyBorder="1" applyAlignment="1"/>
    <xf numFmtId="0" fontId="35" fillId="0" borderId="47" xfId="0" applyFont="1" applyBorder="1" applyAlignment="1">
      <alignment horizontal="left"/>
    </xf>
    <xf numFmtId="0" fontId="35" fillId="0" borderId="47" xfId="0" applyFont="1" applyBorder="1"/>
    <xf numFmtId="178" fontId="35" fillId="37" borderId="47" xfId="0" applyNumberFormat="1" applyFont="1" applyFill="1" applyBorder="1" applyAlignment="1">
      <alignment horizontal="center"/>
    </xf>
    <xf numFmtId="178" fontId="35" fillId="38" borderId="47" xfId="0" applyNumberFormat="1" applyFont="1" applyFill="1" applyBorder="1" applyAlignment="1">
      <alignment horizontal="center"/>
    </xf>
    <xf numFmtId="0" fontId="35" fillId="0" borderId="47" xfId="0" applyFont="1" applyBorder="1" applyAlignment="1">
      <alignment horizontal="center"/>
    </xf>
    <xf numFmtId="178" fontId="35" fillId="0" borderId="47" xfId="0" applyNumberFormat="1" applyFont="1" applyBorder="1" applyAlignment="1">
      <alignment horizontal="left"/>
    </xf>
    <xf numFmtId="1" fontId="35" fillId="0" borderId="47" xfId="0" applyNumberFormat="1" applyFont="1" applyBorder="1" applyAlignment="1">
      <alignment horizontal="center"/>
    </xf>
    <xf numFmtId="176" fontId="35" fillId="0" borderId="47" xfId="0" applyNumberFormat="1" applyFont="1" applyBorder="1" applyAlignment="1">
      <alignment horizontal="center"/>
    </xf>
    <xf numFmtId="0" fontId="35" fillId="38" borderId="47" xfId="0" applyFont="1" applyFill="1" applyBorder="1" applyAlignment="1"/>
    <xf numFmtId="2" fontId="35" fillId="0" borderId="47" xfId="0" applyNumberFormat="1" applyFont="1" applyBorder="1" applyAlignment="1"/>
    <xf numFmtId="14" fontId="35" fillId="0" borderId="47" xfId="0" applyNumberFormat="1" applyFont="1" applyBorder="1" applyAlignment="1">
      <alignment horizontal="left"/>
    </xf>
    <xf numFmtId="0" fontId="40" fillId="0" borderId="47" xfId="0" applyNumberFormat="1" applyFont="1" applyBorder="1" applyAlignment="1">
      <alignment horizontal="right" wrapText="1"/>
    </xf>
    <xf numFmtId="166" fontId="40" fillId="0" borderId="47" xfId="0" applyNumberFormat="1" applyFont="1" applyBorder="1"/>
    <xf numFmtId="174" fontId="40" fillId="0" borderId="47" xfId="0" applyNumberFormat="1" applyFont="1" applyBorder="1"/>
    <xf numFmtId="178" fontId="35" fillId="46" borderId="1" xfId="0" applyNumberFormat="1" applyFont="1" applyFill="1" applyBorder="1" applyAlignment="1">
      <alignment horizontal="center"/>
    </xf>
    <xf numFmtId="0" fontId="35" fillId="14" borderId="1" xfId="0" applyFont="1" applyFill="1" applyBorder="1" applyAlignment="1">
      <alignment horizontal="left" vertical="top"/>
    </xf>
    <xf numFmtId="166" fontId="40" fillId="0" borderId="1" xfId="0" applyNumberFormat="1" applyFont="1" applyBorder="1" applyAlignment="1">
      <alignment horizontal="right"/>
    </xf>
    <xf numFmtId="174" fontId="40" fillId="0" borderId="1" xfId="0" applyNumberFormat="1" applyFont="1" applyBorder="1" applyAlignment="1">
      <alignment horizontal="right"/>
    </xf>
    <xf numFmtId="178" fontId="48" fillId="0" borderId="1" xfId="0" applyNumberFormat="1" applyFont="1" applyBorder="1" applyAlignment="1">
      <alignment horizontal="left"/>
    </xf>
    <xf numFmtId="14" fontId="48" fillId="0" borderId="1" xfId="0" applyNumberFormat="1" applyFont="1" applyBorder="1" applyAlignment="1">
      <alignment horizontal="left"/>
    </xf>
    <xf numFmtId="166" fontId="48" fillId="0" borderId="1" xfId="0" applyNumberFormat="1" applyFont="1" applyBorder="1"/>
    <xf numFmtId="178" fontId="35" fillId="13" borderId="10" xfId="0" applyNumberFormat="1" applyFont="1" applyFill="1" applyBorder="1" applyAlignment="1">
      <alignment horizontal="center"/>
    </xf>
    <xf numFmtId="0" fontId="35" fillId="0" borderId="0" xfId="0" applyFont="1" applyBorder="1" applyAlignment="1">
      <alignment horizontal="left" vertical="top"/>
    </xf>
    <xf numFmtId="178" fontId="35" fillId="13" borderId="0" xfId="0" applyNumberFormat="1" applyFont="1" applyFill="1" applyBorder="1" applyAlignment="1">
      <alignment horizontal="center"/>
    </xf>
    <xf numFmtId="178" fontId="35" fillId="38" borderId="0" xfId="0" applyNumberFormat="1" applyFont="1" applyFill="1" applyBorder="1" applyAlignment="1">
      <alignment horizontal="center"/>
    </xf>
    <xf numFmtId="178" fontId="35" fillId="0" borderId="0" xfId="0" applyNumberFormat="1" applyFont="1" applyBorder="1" applyAlignment="1">
      <alignment horizontal="left"/>
    </xf>
    <xf numFmtId="176" fontId="35" fillId="0" borderId="0" xfId="0" applyNumberFormat="1" applyFont="1" applyBorder="1" applyAlignment="1">
      <alignment horizontal="center"/>
    </xf>
    <xf numFmtId="0" fontId="35" fillId="38" borderId="0" xfId="0" applyFont="1" applyFill="1" applyBorder="1" applyAlignment="1"/>
    <xf numFmtId="2" fontId="35" fillId="0" borderId="0" xfId="0" applyNumberFormat="1" applyFont="1" applyBorder="1" applyAlignment="1"/>
    <xf numFmtId="14" fontId="35" fillId="0" borderId="0" xfId="0" applyNumberFormat="1" applyFont="1" applyBorder="1" applyAlignment="1">
      <alignment horizontal="left"/>
    </xf>
    <xf numFmtId="0" fontId="40" fillId="0" borderId="0" xfId="0" applyNumberFormat="1" applyFont="1" applyBorder="1" applyAlignment="1">
      <alignment horizontal="right" wrapText="1"/>
    </xf>
    <xf numFmtId="166" fontId="40" fillId="0" borderId="0" xfId="0" applyNumberFormat="1" applyFont="1" applyBorder="1"/>
    <xf numFmtId="174" fontId="40" fillId="0" borderId="0" xfId="0" applyNumberFormat="1" applyFont="1" applyBorder="1"/>
    <xf numFmtId="0" fontId="40" fillId="0" borderId="8" xfId="0" applyFont="1" applyFill="1" applyBorder="1" applyAlignment="1"/>
    <xf numFmtId="2" fontId="40" fillId="0" borderId="8" xfId="0" applyNumberFormat="1" applyFont="1" applyFill="1" applyBorder="1" applyAlignment="1"/>
    <xf numFmtId="0" fontId="40" fillId="0" borderId="8" xfId="0" applyNumberFormat="1" applyFont="1" applyFill="1" applyBorder="1" applyAlignment="1">
      <alignment horizontal="right" wrapText="1"/>
    </xf>
    <xf numFmtId="166" fontId="40" fillId="0" borderId="8" xfId="0" applyNumberFormat="1" applyFont="1" applyFill="1" applyBorder="1"/>
    <xf numFmtId="174" fontId="40" fillId="0" borderId="8" xfId="0" applyNumberFormat="1" applyFont="1" applyFill="1" applyBorder="1"/>
    <xf numFmtId="1" fontId="40" fillId="16" borderId="1" xfId="0" applyNumberFormat="1" applyFont="1" applyFill="1" applyBorder="1" applyAlignment="1">
      <alignment horizontal="center"/>
    </xf>
    <xf numFmtId="176" fontId="47" fillId="0" borderId="1" xfId="0" applyNumberFormat="1" applyFont="1" applyBorder="1" applyAlignment="1">
      <alignment horizontal="center"/>
    </xf>
    <xf numFmtId="0" fontId="35" fillId="20" borderId="1" xfId="0" applyFont="1" applyFill="1" applyBorder="1" applyAlignment="1"/>
    <xf numFmtId="0" fontId="35" fillId="20" borderId="1" xfId="0" applyFont="1" applyFill="1" applyBorder="1" applyAlignment="1">
      <alignment horizontal="left" vertical="top"/>
    </xf>
    <xf numFmtId="0" fontId="35" fillId="20" borderId="1" xfId="0" applyFont="1" applyFill="1" applyBorder="1" applyAlignment="1">
      <alignment horizontal="left"/>
    </xf>
    <xf numFmtId="0" fontId="35" fillId="20" borderId="1" xfId="0" applyFont="1" applyFill="1" applyBorder="1" applyAlignment="1">
      <alignment horizontal="center"/>
    </xf>
    <xf numFmtId="178" fontId="35" fillId="20" borderId="1" xfId="0" applyNumberFormat="1" applyFont="1" applyFill="1" applyBorder="1" applyAlignment="1">
      <alignment horizontal="left"/>
    </xf>
    <xf numFmtId="1" fontId="35" fillId="20" borderId="1" xfId="0" applyNumberFormat="1" applyFont="1" applyFill="1" applyBorder="1" applyAlignment="1">
      <alignment horizontal="center"/>
    </xf>
    <xf numFmtId="176" fontId="47" fillId="20" borderId="1" xfId="0" applyNumberFormat="1" applyFont="1" applyFill="1" applyBorder="1" applyAlignment="1">
      <alignment horizontal="center"/>
    </xf>
    <xf numFmtId="176" fontId="47" fillId="0" borderId="1" xfId="0" applyNumberFormat="1" applyFont="1" applyFill="1" applyBorder="1" applyAlignment="1">
      <alignment horizontal="center"/>
    </xf>
    <xf numFmtId="174" fontId="40" fillId="0" borderId="1" xfId="0" applyNumberFormat="1" applyFont="1" applyFill="1" applyBorder="1"/>
    <xf numFmtId="0" fontId="49" fillId="0" borderId="1" xfId="0" applyFont="1" applyBorder="1" applyAlignment="1">
      <alignment horizontal="left" vertical="top"/>
    </xf>
    <xf numFmtId="178" fontId="49" fillId="0" borderId="1" xfId="0" applyNumberFormat="1" applyFont="1" applyBorder="1" applyAlignment="1">
      <alignment horizontal="center"/>
    </xf>
    <xf numFmtId="0" fontId="49" fillId="0" borderId="1" xfId="0" applyFont="1" applyBorder="1" applyAlignment="1">
      <alignment horizontal="center"/>
    </xf>
    <xf numFmtId="178" fontId="49" fillId="0" borderId="1" xfId="0" applyNumberFormat="1" applyFont="1" applyBorder="1" applyAlignment="1">
      <alignment horizontal="left"/>
    </xf>
    <xf numFmtId="0" fontId="49" fillId="38" borderId="1" xfId="0" applyFont="1" applyFill="1" applyBorder="1" applyAlignment="1"/>
    <xf numFmtId="14" fontId="49" fillId="0" borderId="1" xfId="0" applyNumberFormat="1" applyFont="1" applyBorder="1" applyAlignment="1">
      <alignment horizontal="left"/>
    </xf>
    <xf numFmtId="0" fontId="49" fillId="0" borderId="1" xfId="0" applyNumberFormat="1" applyFont="1" applyBorder="1" applyAlignment="1">
      <alignment horizontal="right" wrapText="1"/>
    </xf>
    <xf numFmtId="166" fontId="49" fillId="0" borderId="1" xfId="0" applyNumberFormat="1" applyFont="1" applyBorder="1"/>
    <xf numFmtId="174" fontId="49" fillId="0" borderId="1" xfId="0" applyNumberFormat="1" applyFont="1" applyBorder="1"/>
    <xf numFmtId="0" fontId="40" fillId="14" borderId="1" xfId="0" applyFont="1" applyFill="1" applyBorder="1" applyAlignment="1">
      <alignment horizontal="left" vertical="top"/>
    </xf>
    <xf numFmtId="178" fontId="40" fillId="16" borderId="1" xfId="0" applyNumberFormat="1" applyFont="1" applyFill="1" applyBorder="1" applyAlignment="1">
      <alignment horizontal="center"/>
    </xf>
    <xf numFmtId="0" fontId="43" fillId="14" borderId="1" xfId="0" applyFont="1" applyFill="1" applyBorder="1" applyAlignment="1">
      <alignment horizontal="left" vertical="top"/>
    </xf>
    <xf numFmtId="176" fontId="45" fillId="0" borderId="1" xfId="0" applyNumberFormat="1" applyFont="1" applyFill="1" applyBorder="1" applyAlignment="1">
      <alignment horizontal="center"/>
    </xf>
    <xf numFmtId="0" fontId="44" fillId="14" borderId="32" xfId="4" applyFont="1" applyFill="1" applyBorder="1" applyAlignment="1">
      <alignment horizontal="left"/>
    </xf>
    <xf numFmtId="0" fontId="80" fillId="32" borderId="1" xfId="0" applyFont="1" applyFill="1" applyBorder="1" applyAlignment="1" applyProtection="1">
      <alignment horizontal="center" vertical="center"/>
      <protection locked="0"/>
    </xf>
    <xf numFmtId="166" fontId="40" fillId="32" borderId="1" xfId="8" applyFont="1" applyFill="1" applyBorder="1"/>
    <xf numFmtId="166" fontId="40" fillId="16" borderId="1" xfId="8" applyFont="1" applyFill="1" applyBorder="1"/>
    <xf numFmtId="178" fontId="35" fillId="47" borderId="1" xfId="0" applyNumberFormat="1" applyFont="1" applyFill="1" applyBorder="1" applyAlignment="1">
      <alignment horizontal="center"/>
    </xf>
    <xf numFmtId="0" fontId="35" fillId="47" borderId="1" xfId="0" applyFont="1" applyFill="1" applyBorder="1" applyAlignment="1">
      <alignment horizontal="center"/>
    </xf>
    <xf numFmtId="0" fontId="40" fillId="44" borderId="1" xfId="0" applyFont="1" applyFill="1" applyBorder="1" applyAlignment="1"/>
    <xf numFmtId="176" fontId="40" fillId="0" borderId="1" xfId="0" applyNumberFormat="1" applyFont="1" applyFill="1" applyBorder="1" applyAlignment="1">
      <alignment horizontal="center"/>
    </xf>
    <xf numFmtId="178" fontId="35" fillId="0" borderId="10" xfId="0" applyNumberFormat="1" applyFont="1" applyBorder="1" applyAlignment="1">
      <alignment horizontal="center"/>
    </xf>
    <xf numFmtId="166" fontId="35" fillId="0" borderId="10" xfId="0" applyNumberFormat="1" applyFont="1" applyFill="1" applyBorder="1"/>
    <xf numFmtId="0" fontId="40" fillId="0" borderId="10" xfId="0" applyFont="1" applyFill="1" applyBorder="1" applyAlignment="1"/>
    <xf numFmtId="0" fontId="40" fillId="0" borderId="10" xfId="0" applyFont="1" applyFill="1" applyBorder="1" applyAlignment="1">
      <alignment horizontal="left" vertical="top"/>
    </xf>
    <xf numFmtId="0" fontId="40" fillId="0" borderId="10" xfId="0" applyFont="1" applyFill="1" applyBorder="1" applyAlignment="1">
      <alignment horizontal="left"/>
    </xf>
    <xf numFmtId="178" fontId="40" fillId="0" borderId="10" xfId="0" applyNumberFormat="1" applyFont="1" applyFill="1" applyBorder="1" applyAlignment="1">
      <alignment horizontal="center"/>
    </xf>
    <xf numFmtId="0" fontId="40" fillId="0" borderId="10" xfId="0" applyFont="1" applyFill="1" applyBorder="1" applyAlignment="1">
      <alignment horizontal="center"/>
    </xf>
    <xf numFmtId="1" fontId="35" fillId="0" borderId="10" xfId="0" applyNumberFormat="1" applyFont="1" applyFill="1" applyBorder="1" applyAlignment="1">
      <alignment horizontal="center"/>
    </xf>
    <xf numFmtId="176" fontId="35" fillId="0" borderId="10" xfId="0" applyNumberFormat="1" applyFont="1" applyFill="1" applyBorder="1" applyAlignment="1">
      <alignment horizontal="center"/>
    </xf>
    <xf numFmtId="174" fontId="40" fillId="0" borderId="10" xfId="0" applyNumberFormat="1" applyFont="1" applyFill="1" applyBorder="1"/>
    <xf numFmtId="0" fontId="35" fillId="0" borderId="10" xfId="0" applyNumberFormat="1" applyFont="1" applyFill="1" applyBorder="1" applyAlignment="1">
      <alignment horizontal="right" wrapText="1"/>
    </xf>
    <xf numFmtId="174" fontId="35" fillId="0" borderId="10" xfId="0" applyNumberFormat="1" applyFont="1" applyFill="1" applyBorder="1"/>
    <xf numFmtId="0" fontId="40" fillId="0" borderId="10" xfId="0" applyFont="1" applyFill="1" applyBorder="1"/>
    <xf numFmtId="1" fontId="0" fillId="0" borderId="0" xfId="0" applyNumberFormat="1" applyFont="1" applyFill="1" applyBorder="1" applyAlignment="1">
      <alignment horizontal="center"/>
    </xf>
    <xf numFmtId="166" fontId="0" fillId="0" borderId="0" xfId="8" applyFont="1" applyFill="1" applyBorder="1" applyAlignment="1">
      <alignment horizontal="center"/>
    </xf>
    <xf numFmtId="166" fontId="40" fillId="0" borderId="48" xfId="8" applyFont="1" applyFill="1" applyBorder="1"/>
    <xf numFmtId="0" fontId="31" fillId="0" borderId="32" xfId="4" applyFont="1" applyBorder="1" applyAlignment="1">
      <alignment horizontal="left"/>
    </xf>
    <xf numFmtId="0" fontId="40" fillId="0" borderId="8" xfId="0" applyFont="1" applyBorder="1" applyAlignment="1"/>
    <xf numFmtId="0" fontId="40" fillId="0" borderId="8" xfId="0" applyFont="1" applyBorder="1" applyAlignment="1">
      <alignment horizontal="left" vertical="top"/>
    </xf>
    <xf numFmtId="0" fontId="40" fillId="0" borderId="8" xfId="0" applyFont="1" applyBorder="1" applyAlignment="1">
      <alignment horizontal="left"/>
    </xf>
    <xf numFmtId="178" fontId="40" fillId="13" borderId="8" xfId="0" applyNumberFormat="1" applyFont="1" applyFill="1" applyBorder="1" applyAlignment="1">
      <alignment horizontal="center"/>
    </xf>
    <xf numFmtId="178" fontId="40" fillId="38" borderId="8" xfId="0" applyNumberFormat="1" applyFont="1" applyFill="1" applyBorder="1" applyAlignment="1">
      <alignment horizontal="center"/>
    </xf>
    <xf numFmtId="0" fontId="40" fillId="0" borderId="8" xfId="0" applyFont="1" applyBorder="1" applyAlignment="1">
      <alignment horizontal="center"/>
    </xf>
    <xf numFmtId="1" fontId="40" fillId="0" borderId="8" xfId="0" applyNumberFormat="1" applyFont="1" applyBorder="1" applyAlignment="1">
      <alignment horizontal="center"/>
    </xf>
    <xf numFmtId="176" fontId="40" fillId="0" borderId="8" xfId="0" applyNumberFormat="1" applyFont="1" applyBorder="1" applyAlignment="1">
      <alignment horizontal="center"/>
    </xf>
    <xf numFmtId="0" fontId="35" fillId="0" borderId="8" xfId="0" applyFont="1" applyBorder="1" applyAlignment="1"/>
    <xf numFmtId="0" fontId="40" fillId="38" borderId="8" xfId="0" applyFont="1" applyFill="1" applyBorder="1" applyAlignment="1"/>
    <xf numFmtId="174" fontId="40" fillId="0" borderId="8" xfId="0" applyNumberFormat="1" applyFont="1" applyBorder="1"/>
    <xf numFmtId="0" fontId="40" fillId="0" borderId="8" xfId="0" applyNumberFormat="1" applyFont="1" applyBorder="1" applyAlignment="1">
      <alignment horizontal="right" wrapText="1"/>
    </xf>
    <xf numFmtId="166" fontId="40" fillId="0" borderId="8" xfId="8" applyFont="1" applyBorder="1"/>
    <xf numFmtId="0" fontId="40" fillId="0" borderId="8" xfId="0" applyFont="1" applyBorder="1"/>
    <xf numFmtId="0" fontId="35" fillId="0" borderId="48" xfId="0" applyFont="1" applyFill="1" applyBorder="1" applyAlignment="1"/>
    <xf numFmtId="0" fontId="35" fillId="0" borderId="48" xfId="0" applyFont="1" applyFill="1" applyBorder="1" applyAlignment="1">
      <alignment horizontal="left" vertical="top"/>
    </xf>
    <xf numFmtId="0" fontId="35" fillId="0" borderId="48" xfId="0" applyFont="1" applyFill="1" applyBorder="1" applyAlignment="1">
      <alignment horizontal="left"/>
    </xf>
    <xf numFmtId="178" fontId="35" fillId="0" borderId="48" xfId="0" applyNumberFormat="1" applyFont="1" applyFill="1" applyBorder="1" applyAlignment="1">
      <alignment horizontal="center"/>
    </xf>
    <xf numFmtId="0" fontId="35" fillId="0" borderId="48" xfId="0" applyFont="1" applyFill="1" applyBorder="1" applyAlignment="1">
      <alignment horizontal="center"/>
    </xf>
    <xf numFmtId="178" fontId="40" fillId="0" borderId="48" xfId="0" applyNumberFormat="1" applyFont="1" applyFill="1" applyBorder="1" applyAlignment="1">
      <alignment horizontal="center"/>
    </xf>
    <xf numFmtId="1" fontId="35" fillId="0" borderId="48" xfId="0" applyNumberFormat="1" applyFont="1" applyFill="1" applyBorder="1" applyAlignment="1">
      <alignment horizontal="center"/>
    </xf>
    <xf numFmtId="176" fontId="35" fillId="0" borderId="48" xfId="0" applyNumberFormat="1" applyFont="1" applyFill="1" applyBorder="1" applyAlignment="1">
      <alignment horizontal="center"/>
    </xf>
    <xf numFmtId="2" fontId="35" fillId="0" borderId="48" xfId="0" applyNumberFormat="1" applyFont="1" applyFill="1" applyBorder="1" applyAlignment="1"/>
    <xf numFmtId="174" fontId="35" fillId="0" borderId="48" xfId="0" applyNumberFormat="1" applyFont="1" applyFill="1" applyBorder="1"/>
    <xf numFmtId="0" fontId="40" fillId="0" borderId="48" xfId="0" applyNumberFormat="1" applyFont="1" applyFill="1" applyBorder="1" applyAlignment="1">
      <alignment horizontal="right" wrapText="1"/>
    </xf>
    <xf numFmtId="0" fontId="35" fillId="0" borderId="48" xfId="0" applyFont="1" applyFill="1" applyBorder="1"/>
    <xf numFmtId="178" fontId="81" fillId="0" borderId="1" xfId="0" applyNumberFormat="1" applyFont="1" applyBorder="1" applyAlignment="1">
      <alignment horizontal="center"/>
    </xf>
    <xf numFmtId="178" fontId="81" fillId="0" borderId="8" xfId="0" applyNumberFormat="1" applyFont="1" applyBorder="1" applyAlignment="1">
      <alignment horizontal="center"/>
    </xf>
    <xf numFmtId="0" fontId="32" fillId="0" borderId="1" xfId="0" applyFont="1" applyBorder="1" applyAlignment="1">
      <alignment horizontal="left" vertical="top"/>
    </xf>
    <xf numFmtId="0" fontId="32" fillId="0" borderId="1" xfId="0" applyFont="1" applyBorder="1" applyAlignment="1">
      <alignment horizontal="left"/>
    </xf>
    <xf numFmtId="0" fontId="32" fillId="0" borderId="1" xfId="0" applyFont="1" applyBorder="1" applyAlignment="1"/>
    <xf numFmtId="178" fontId="32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1" fontId="32" fillId="0" borderId="1" xfId="0" applyNumberFormat="1" applyFont="1" applyBorder="1" applyAlignment="1">
      <alignment horizontal="center"/>
    </xf>
    <xf numFmtId="176" fontId="32" fillId="0" borderId="1" xfId="0" applyNumberFormat="1" applyFont="1" applyBorder="1" applyAlignment="1">
      <alignment horizontal="center"/>
    </xf>
    <xf numFmtId="0" fontId="32" fillId="38" borderId="1" xfId="0" applyFont="1" applyFill="1" applyBorder="1" applyAlignment="1"/>
    <xf numFmtId="2" fontId="32" fillId="0" borderId="1" xfId="0" applyNumberFormat="1" applyFont="1" applyBorder="1" applyAlignment="1"/>
    <xf numFmtId="174" fontId="32" fillId="0" borderId="1" xfId="0" applyNumberFormat="1" applyFont="1" applyBorder="1"/>
    <xf numFmtId="0" fontId="9" fillId="0" borderId="1" xfId="0" applyNumberFormat="1" applyFont="1" applyBorder="1" applyAlignment="1">
      <alignment horizontal="right" wrapText="1"/>
    </xf>
    <xf numFmtId="166" fontId="9" fillId="0" borderId="1" xfId="8" applyFont="1" applyBorder="1"/>
    <xf numFmtId="0" fontId="32" fillId="0" borderId="1" xfId="0" applyFont="1" applyBorder="1"/>
    <xf numFmtId="178" fontId="82" fillId="0" borderId="1" xfId="0" applyNumberFormat="1" applyFont="1" applyBorder="1" applyAlignment="1">
      <alignment horizontal="center"/>
    </xf>
    <xf numFmtId="178" fontId="83" fillId="0" borderId="1" xfId="0" applyNumberFormat="1" applyFont="1" applyBorder="1" applyAlignment="1">
      <alignment horizontal="center"/>
    </xf>
    <xf numFmtId="178" fontId="83" fillId="0" borderId="8" xfId="0" applyNumberFormat="1" applyFont="1" applyFill="1" applyBorder="1" applyAlignment="1">
      <alignment horizontal="center"/>
    </xf>
    <xf numFmtId="166" fontId="35" fillId="0" borderId="8" xfId="0" applyNumberFormat="1" applyFont="1" applyFill="1" applyBorder="1"/>
    <xf numFmtId="0" fontId="40" fillId="0" borderId="48" xfId="0" applyFont="1" applyBorder="1" applyAlignment="1"/>
    <xf numFmtId="0" fontId="40" fillId="0" borderId="48" xfId="0" applyFont="1" applyBorder="1" applyAlignment="1">
      <alignment horizontal="left" vertical="top"/>
    </xf>
    <xf numFmtId="0" fontId="40" fillId="0" borderId="48" xfId="0" applyFont="1" applyBorder="1" applyAlignment="1">
      <alignment horizontal="left"/>
    </xf>
    <xf numFmtId="178" fontId="40" fillId="37" borderId="48" xfId="0" applyNumberFormat="1" applyFont="1" applyFill="1" applyBorder="1" applyAlignment="1">
      <alignment horizontal="center"/>
    </xf>
    <xf numFmtId="178" fontId="40" fillId="38" borderId="48" xfId="0" applyNumberFormat="1" applyFont="1" applyFill="1" applyBorder="1" applyAlignment="1">
      <alignment horizontal="center"/>
    </xf>
    <xf numFmtId="0" fontId="40" fillId="0" borderId="48" xfId="0" applyFont="1" applyBorder="1" applyAlignment="1">
      <alignment horizontal="center"/>
    </xf>
    <xf numFmtId="1" fontId="35" fillId="0" borderId="48" xfId="0" applyNumberFormat="1" applyFont="1" applyBorder="1" applyAlignment="1">
      <alignment horizontal="center"/>
    </xf>
    <xf numFmtId="176" fontId="35" fillId="0" borderId="48" xfId="0" applyNumberFormat="1" applyFont="1" applyBorder="1" applyAlignment="1">
      <alignment horizontal="center"/>
    </xf>
    <xf numFmtId="0" fontId="35" fillId="0" borderId="48" xfId="0" applyFont="1" applyBorder="1" applyAlignment="1"/>
    <xf numFmtId="0" fontId="35" fillId="13" borderId="48" xfId="0" applyFont="1" applyFill="1" applyBorder="1" applyAlignment="1"/>
    <xf numFmtId="2" fontId="35" fillId="0" borderId="48" xfId="0" applyNumberFormat="1" applyFont="1" applyBorder="1" applyAlignment="1"/>
    <xf numFmtId="174" fontId="40" fillId="0" borderId="48" xfId="0" applyNumberFormat="1" applyFont="1" applyBorder="1"/>
    <xf numFmtId="0" fontId="40" fillId="0" borderId="48" xfId="0" applyNumberFormat="1" applyFont="1" applyBorder="1" applyAlignment="1">
      <alignment horizontal="right" wrapText="1"/>
    </xf>
    <xf numFmtId="166" fontId="40" fillId="0" borderId="48" xfId="8" applyFont="1" applyBorder="1"/>
    <xf numFmtId="0" fontId="40" fillId="0" borderId="48" xfId="0" applyFont="1" applyBorder="1"/>
    <xf numFmtId="178" fontId="48" fillId="0" borderId="48" xfId="0" applyNumberFormat="1" applyFont="1" applyBorder="1" applyAlignment="1">
      <alignment horizontal="center"/>
    </xf>
    <xf numFmtId="0" fontId="35" fillId="0" borderId="8" xfId="0" applyFont="1" applyBorder="1" applyAlignment="1">
      <alignment horizontal="left" vertical="top"/>
    </xf>
    <xf numFmtId="178" fontId="35" fillId="13" borderId="8" xfId="0" applyNumberFormat="1" applyFont="1" applyFill="1" applyBorder="1" applyAlignment="1">
      <alignment horizontal="center"/>
    </xf>
    <xf numFmtId="178" fontId="35" fillId="0" borderId="8" xfId="0" applyNumberFormat="1" applyFont="1" applyBorder="1" applyAlignment="1">
      <alignment horizontal="center"/>
    </xf>
    <xf numFmtId="176" fontId="35" fillId="0" borderId="8" xfId="0" applyNumberFormat="1" applyFont="1" applyBorder="1" applyAlignment="1">
      <alignment horizontal="center"/>
    </xf>
    <xf numFmtId="2" fontId="35" fillId="0" borderId="8" xfId="0" applyNumberFormat="1" applyFont="1" applyBorder="1" applyAlignment="1"/>
    <xf numFmtId="0" fontId="35" fillId="0" borderId="48" xfId="0" applyFont="1" applyBorder="1" applyAlignment="1">
      <alignment horizontal="left" vertical="top"/>
    </xf>
    <xf numFmtId="0" fontId="35" fillId="0" borderId="48" xfId="0" applyFont="1" applyBorder="1" applyAlignment="1">
      <alignment horizontal="left"/>
    </xf>
    <xf numFmtId="178" fontId="35" fillId="37" borderId="48" xfId="0" applyNumberFormat="1" applyFont="1" applyFill="1" applyBorder="1" applyAlignment="1">
      <alignment horizontal="center"/>
    </xf>
    <xf numFmtId="178" fontId="35" fillId="38" borderId="48" xfId="0" applyNumberFormat="1" applyFont="1" applyFill="1" applyBorder="1" applyAlignment="1">
      <alignment horizontal="center"/>
    </xf>
    <xf numFmtId="0" fontId="35" fillId="0" borderId="48" xfId="0" applyFont="1" applyBorder="1" applyAlignment="1">
      <alignment horizontal="center"/>
    </xf>
    <xf numFmtId="0" fontId="35" fillId="38" borderId="48" xfId="0" applyFont="1" applyFill="1" applyBorder="1" applyAlignment="1"/>
    <xf numFmtId="174" fontId="35" fillId="0" borderId="48" xfId="0" applyNumberFormat="1" applyFont="1" applyBorder="1"/>
    <xf numFmtId="166" fontId="35" fillId="0" borderId="48" xfId="0" applyNumberFormat="1" applyFont="1" applyBorder="1"/>
    <xf numFmtId="0" fontId="35" fillId="0" borderId="48" xfId="0" applyFont="1" applyBorder="1"/>
    <xf numFmtId="178" fontId="40" fillId="0" borderId="8" xfId="0" applyNumberFormat="1" applyFont="1" applyBorder="1" applyAlignment="1">
      <alignment horizontal="center"/>
    </xf>
    <xf numFmtId="0" fontId="35" fillId="13" borderId="8" xfId="0" applyFont="1" applyFill="1" applyBorder="1" applyAlignment="1"/>
    <xf numFmtId="178" fontId="45" fillId="0" borderId="48" xfId="0" applyNumberFormat="1" applyFont="1" applyFill="1" applyBorder="1" applyAlignment="1">
      <alignment horizontal="center"/>
    </xf>
    <xf numFmtId="178" fontId="83" fillId="0" borderId="8" xfId="0" applyNumberFormat="1" applyFont="1" applyBorder="1" applyAlignment="1">
      <alignment horizontal="center"/>
    </xf>
    <xf numFmtId="0" fontId="35" fillId="38" borderId="8" xfId="0" applyFont="1" applyFill="1" applyBorder="1" applyAlignment="1"/>
    <xf numFmtId="0" fontId="81" fillId="0" borderId="1" xfId="0" applyFont="1" applyBorder="1" applyAlignment="1">
      <alignment horizontal="center"/>
    </xf>
    <xf numFmtId="0" fontId="35" fillId="44" borderId="1" xfId="0" applyFont="1" applyFill="1" applyBorder="1" applyAlignment="1"/>
    <xf numFmtId="0" fontId="85" fillId="26" borderId="25" xfId="4" applyFont="1" applyFill="1" applyBorder="1" applyAlignment="1">
      <alignment horizontal="left"/>
    </xf>
    <xf numFmtId="0" fontId="85" fillId="26" borderId="26" xfId="4" applyFont="1" applyFill="1" applyBorder="1" applyAlignment="1">
      <alignment horizontal="left" wrapText="1"/>
    </xf>
    <xf numFmtId="0" fontId="86" fillId="26" borderId="26" xfId="4" applyFont="1" applyFill="1" applyBorder="1" applyAlignment="1">
      <alignment horizontal="left" wrapText="1"/>
    </xf>
    <xf numFmtId="0" fontId="86" fillId="26" borderId="26" xfId="4" applyFont="1" applyFill="1" applyBorder="1" applyAlignment="1">
      <alignment wrapText="1"/>
    </xf>
    <xf numFmtId="0" fontId="86" fillId="26" borderId="26" xfId="4" applyFont="1" applyFill="1" applyBorder="1" applyAlignment="1">
      <alignment textRotation="90" wrapText="1"/>
    </xf>
    <xf numFmtId="0" fontId="85" fillId="26" borderId="26" xfId="4" applyFont="1" applyFill="1" applyBorder="1" applyAlignment="1">
      <alignment wrapText="1"/>
    </xf>
    <xf numFmtId="14" fontId="87" fillId="26" borderId="26" xfId="4" applyNumberFormat="1" applyFont="1" applyFill="1" applyBorder="1" applyAlignment="1">
      <alignment horizontal="left" wrapText="1"/>
    </xf>
    <xf numFmtId="166" fontId="87" fillId="26" borderId="26" xfId="4" applyNumberFormat="1" applyFont="1" applyFill="1" applyBorder="1" applyAlignment="1">
      <alignment wrapText="1"/>
    </xf>
    <xf numFmtId="168" fontId="85" fillId="26" borderId="26" xfId="4" applyNumberFormat="1" applyFont="1" applyFill="1" applyBorder="1" applyAlignment="1">
      <alignment wrapText="1"/>
    </xf>
    <xf numFmtId="9" fontId="86" fillId="26" borderId="26" xfId="4" applyNumberFormat="1" applyFont="1" applyFill="1" applyBorder="1" applyAlignment="1">
      <alignment horizontal="center" wrapText="1"/>
    </xf>
    <xf numFmtId="173" fontId="86" fillId="26" borderId="26" xfId="4" applyNumberFormat="1" applyFont="1" applyFill="1" applyBorder="1" applyAlignment="1">
      <alignment horizontal="center" wrapText="1"/>
    </xf>
    <xf numFmtId="0" fontId="86" fillId="26" borderId="26" xfId="4" applyNumberFormat="1" applyFont="1" applyFill="1" applyBorder="1" applyAlignment="1">
      <alignment horizontal="center" wrapText="1"/>
    </xf>
    <xf numFmtId="166" fontId="87" fillId="26" borderId="26" xfId="4" applyNumberFormat="1" applyFont="1" applyFill="1" applyBorder="1" applyAlignment="1"/>
    <xf numFmtId="166" fontId="87" fillId="26" borderId="24" xfId="4" applyNumberFormat="1" applyFont="1" applyFill="1" applyBorder="1"/>
    <xf numFmtId="0" fontId="85" fillId="27" borderId="26" xfId="4" applyFont="1" applyFill="1" applyBorder="1" applyAlignment="1">
      <alignment wrapText="1"/>
    </xf>
    <xf numFmtId="176" fontId="85" fillId="27" borderId="26" xfId="4" applyNumberFormat="1" applyFont="1" applyFill="1" applyBorder="1" applyAlignment="1">
      <alignment wrapText="1"/>
    </xf>
    <xf numFmtId="0" fontId="86" fillId="29" borderId="27" xfId="4" applyFont="1" applyFill="1" applyBorder="1" applyAlignment="1">
      <alignment horizontal="left" wrapText="1"/>
    </xf>
    <xf numFmtId="0" fontId="86" fillId="29" borderId="24" xfId="4" applyFont="1" applyFill="1" applyBorder="1" applyAlignment="1">
      <alignment horizontal="left" wrapText="1"/>
    </xf>
    <xf numFmtId="0" fontId="86" fillId="29" borderId="24" xfId="4" applyFont="1" applyFill="1" applyBorder="1" applyAlignment="1">
      <alignment wrapText="1"/>
    </xf>
    <xf numFmtId="0" fontId="86" fillId="29" borderId="24" xfId="4" applyFont="1" applyFill="1" applyBorder="1" applyAlignment="1">
      <alignment textRotation="90"/>
    </xf>
    <xf numFmtId="9" fontId="86" fillId="29" borderId="24" xfId="4" applyNumberFormat="1" applyFont="1" applyFill="1" applyBorder="1" applyAlignment="1">
      <alignment wrapText="1"/>
    </xf>
    <xf numFmtId="9" fontId="86" fillId="29" borderId="24" xfId="4" applyNumberFormat="1" applyFont="1" applyFill="1" applyBorder="1" applyAlignment="1">
      <alignment horizontal="center" wrapText="1"/>
    </xf>
    <xf numFmtId="166" fontId="87" fillId="29" borderId="24" xfId="4" applyNumberFormat="1" applyFont="1" applyFill="1" applyBorder="1" applyAlignment="1">
      <alignment wrapText="1"/>
    </xf>
    <xf numFmtId="173" fontId="86" fillId="29" borderId="24" xfId="4" applyNumberFormat="1" applyFont="1" applyFill="1" applyBorder="1" applyAlignment="1">
      <alignment wrapText="1"/>
    </xf>
    <xf numFmtId="0" fontId="86" fillId="29" borderId="24" xfId="4" applyNumberFormat="1" applyFont="1" applyFill="1" applyBorder="1" applyAlignment="1">
      <alignment wrapText="1"/>
    </xf>
    <xf numFmtId="166" fontId="87" fillId="30" borderId="24" xfId="4" applyNumberFormat="1" applyFont="1" applyFill="1" applyBorder="1" applyAlignment="1">
      <alignment horizontal="center" wrapText="1"/>
    </xf>
    <xf numFmtId="0" fontId="86" fillId="30" borderId="24" xfId="4" applyFont="1" applyFill="1" applyBorder="1" applyAlignment="1">
      <alignment horizontal="center" wrapText="1"/>
    </xf>
    <xf numFmtId="176" fontId="86" fillId="30" borderId="24" xfId="4" applyNumberFormat="1" applyFont="1" applyFill="1" applyBorder="1" applyAlignment="1">
      <alignment horizontal="center" wrapText="1"/>
    </xf>
    <xf numFmtId="168" fontId="86" fillId="30" borderId="24" xfId="4" applyNumberFormat="1" applyFont="1" applyFill="1" applyBorder="1" applyAlignment="1">
      <alignment horizontal="center" wrapText="1"/>
    </xf>
    <xf numFmtId="166" fontId="87" fillId="29" borderId="24" xfId="4" applyNumberFormat="1" applyFont="1" applyFill="1" applyBorder="1" applyAlignment="1">
      <alignment horizontal="center" wrapText="1"/>
    </xf>
    <xf numFmtId="168" fontId="86" fillId="29" borderId="24" xfId="4" applyNumberFormat="1" applyFont="1" applyFill="1" applyBorder="1" applyAlignment="1">
      <alignment horizontal="center" wrapText="1"/>
    </xf>
    <xf numFmtId="176" fontId="86" fillId="29" borderId="24" xfId="4" applyNumberFormat="1" applyFont="1" applyFill="1" applyBorder="1" applyAlignment="1">
      <alignment horizontal="center" wrapText="1"/>
    </xf>
    <xf numFmtId="0" fontId="85" fillId="0" borderId="27" xfId="4" applyFont="1" applyBorder="1" applyAlignment="1">
      <alignment horizontal="left"/>
    </xf>
    <xf numFmtId="0" fontId="85" fillId="0" borderId="24" xfId="4" applyFont="1" applyBorder="1" applyAlignment="1">
      <alignment horizontal="left"/>
    </xf>
    <xf numFmtId="0" fontId="86" fillId="0" borderId="24" xfId="4" applyFont="1" applyBorder="1"/>
    <xf numFmtId="0" fontId="85" fillId="0" borderId="24" xfId="4" applyFont="1" applyBorder="1"/>
    <xf numFmtId="166" fontId="87" fillId="0" borderId="24" xfId="4" applyNumberFormat="1" applyFont="1" applyBorder="1"/>
    <xf numFmtId="9" fontId="85" fillId="0" borderId="24" xfId="4" applyNumberFormat="1" applyFont="1" applyBorder="1"/>
    <xf numFmtId="173" fontId="85" fillId="0" borderId="24" xfId="4" applyNumberFormat="1" applyFont="1" applyBorder="1"/>
    <xf numFmtId="0" fontId="85" fillId="0" borderId="24" xfId="4" applyNumberFormat="1" applyFont="1" applyBorder="1"/>
    <xf numFmtId="166" fontId="87" fillId="21" borderId="24" xfId="4" applyNumberFormat="1" applyFont="1" applyFill="1" applyBorder="1"/>
    <xf numFmtId="0" fontId="88" fillId="21" borderId="24" xfId="4" applyFont="1" applyFill="1" applyBorder="1"/>
    <xf numFmtId="176" fontId="86" fillId="21" borderId="24" xfId="4" applyNumberFormat="1" applyFont="1" applyFill="1" applyBorder="1"/>
    <xf numFmtId="168" fontId="86" fillId="21" borderId="24" xfId="4" applyNumberFormat="1" applyFont="1" applyFill="1" applyBorder="1" applyAlignment="1">
      <alignment horizontal="center"/>
    </xf>
    <xf numFmtId="168" fontId="86" fillId="0" borderId="24" xfId="4" applyNumberFormat="1" applyFont="1" applyBorder="1"/>
    <xf numFmtId="176" fontId="86" fillId="0" borderId="24" xfId="4" applyNumberFormat="1" applyFont="1" applyBorder="1"/>
    <xf numFmtId="168" fontId="86" fillId="0" borderId="24" xfId="4" applyNumberFormat="1" applyFont="1" applyBorder="1" applyAlignment="1">
      <alignment horizontal="center"/>
    </xf>
    <xf numFmtId="168" fontId="87" fillId="22" borderId="24" xfId="4" applyNumberFormat="1" applyFont="1" applyFill="1" applyBorder="1" applyAlignment="1">
      <alignment horizontal="center" vertical="top"/>
    </xf>
    <xf numFmtId="168" fontId="86" fillId="22" borderId="24" xfId="4" applyNumberFormat="1" applyFont="1" applyFill="1" applyBorder="1" applyAlignment="1">
      <alignment horizontal="center" vertical="top"/>
    </xf>
    <xf numFmtId="168" fontId="86" fillId="22" borderId="24" xfId="4" applyNumberFormat="1" applyFont="1" applyFill="1" applyBorder="1" applyAlignment="1">
      <alignment horizontal="center"/>
    </xf>
    <xf numFmtId="168" fontId="87" fillId="0" borderId="24" xfId="4" applyNumberFormat="1" applyFont="1" applyBorder="1" applyAlignment="1">
      <alignment horizontal="center" vertical="top"/>
    </xf>
    <xf numFmtId="168" fontId="86" fillId="0" borderId="24" xfId="4" applyNumberFormat="1" applyFont="1" applyBorder="1" applyAlignment="1">
      <alignment horizontal="center" vertical="top"/>
    </xf>
    <xf numFmtId="0" fontId="86" fillId="22" borderId="24" xfId="4" applyFont="1" applyFill="1" applyBorder="1"/>
    <xf numFmtId="0" fontId="86" fillId="0" borderId="27" xfId="4" applyFont="1" applyBorder="1" applyAlignment="1">
      <alignment horizontal="left"/>
    </xf>
    <xf numFmtId="0" fontId="86" fillId="0" borderId="24" xfId="4" applyFont="1" applyBorder="1" applyAlignment="1">
      <alignment horizontal="left"/>
    </xf>
    <xf numFmtId="9" fontId="86" fillId="0" borderId="24" xfId="4" applyNumberFormat="1" applyFont="1" applyBorder="1" applyAlignment="1">
      <alignment wrapText="1"/>
    </xf>
    <xf numFmtId="0" fontId="86" fillId="21" borderId="24" xfId="4" applyFont="1" applyFill="1" applyBorder="1"/>
    <xf numFmtId="0" fontId="85" fillId="4" borderId="27" xfId="4" applyFont="1" applyFill="1" applyBorder="1" applyAlignment="1">
      <alignment horizontal="left"/>
    </xf>
    <xf numFmtId="0" fontId="85" fillId="4" borderId="24" xfId="4" applyFont="1" applyFill="1" applyBorder="1" applyAlignment="1">
      <alignment horizontal="left"/>
    </xf>
    <xf numFmtId="0" fontId="86" fillId="4" borderId="24" xfId="4" applyFont="1" applyFill="1" applyBorder="1" applyAlignment="1">
      <alignment horizontal="left"/>
    </xf>
    <xf numFmtId="0" fontId="86" fillId="4" borderId="24" xfId="4" applyFont="1" applyFill="1" applyBorder="1"/>
    <xf numFmtId="0" fontId="85" fillId="4" borderId="24" xfId="4" applyFont="1" applyFill="1" applyBorder="1"/>
    <xf numFmtId="9" fontId="86" fillId="4" borderId="24" xfId="4" applyNumberFormat="1" applyFont="1" applyFill="1" applyBorder="1" applyAlignment="1">
      <alignment wrapText="1"/>
    </xf>
    <xf numFmtId="166" fontId="87" fillId="4" borderId="24" xfId="4" applyNumberFormat="1" applyFont="1" applyFill="1" applyBorder="1"/>
    <xf numFmtId="9" fontId="86" fillId="4" borderId="24" xfId="4" applyNumberFormat="1" applyFont="1" applyFill="1" applyBorder="1"/>
    <xf numFmtId="173" fontId="86" fillId="4" borderId="24" xfId="4" applyNumberFormat="1" applyFont="1" applyFill="1" applyBorder="1"/>
    <xf numFmtId="0" fontId="86" fillId="4" borderId="24" xfId="4" applyNumberFormat="1" applyFont="1" applyFill="1" applyBorder="1"/>
    <xf numFmtId="166" fontId="87" fillId="24" borderId="24" xfId="4" applyNumberFormat="1" applyFont="1" applyFill="1" applyBorder="1"/>
    <xf numFmtId="169" fontId="86" fillId="24" borderId="24" xfId="4" applyNumberFormat="1" applyFont="1" applyFill="1" applyBorder="1"/>
    <xf numFmtId="176" fontId="86" fillId="24" borderId="24" xfId="4" applyNumberFormat="1" applyFont="1" applyFill="1" applyBorder="1"/>
    <xf numFmtId="169" fontId="86" fillId="24" borderId="24" xfId="4" applyNumberFormat="1" applyFont="1" applyFill="1" applyBorder="1" applyAlignment="1">
      <alignment horizontal="center"/>
    </xf>
    <xf numFmtId="169" fontId="86" fillId="4" borderId="24" xfId="4" applyNumberFormat="1" applyFont="1" applyFill="1" applyBorder="1"/>
    <xf numFmtId="176" fontId="86" fillId="4" borderId="24" xfId="4" applyNumberFormat="1" applyFont="1" applyFill="1" applyBorder="1"/>
    <xf numFmtId="169" fontId="86" fillId="4" borderId="24" xfId="4" applyNumberFormat="1" applyFont="1" applyFill="1" applyBorder="1" applyAlignment="1">
      <alignment horizontal="center"/>
    </xf>
    <xf numFmtId="168" fontId="86" fillId="4" borderId="24" xfId="4" applyNumberFormat="1" applyFont="1" applyFill="1" applyBorder="1"/>
    <xf numFmtId="168" fontId="86" fillId="4" borderId="24" xfId="4" applyNumberFormat="1" applyFont="1" applyFill="1" applyBorder="1" applyAlignment="1">
      <alignment horizontal="center"/>
    </xf>
    <xf numFmtId="0" fontId="86" fillId="24" borderId="24" xfId="4" applyFont="1" applyFill="1" applyBorder="1"/>
    <xf numFmtId="49" fontId="86" fillId="5" borderId="24" xfId="0" applyNumberFormat="1" applyFont="1" applyFill="1" applyBorder="1" applyAlignment="1">
      <alignment horizontal="left" vertical="center" wrapText="1"/>
    </xf>
    <xf numFmtId="9" fontId="86" fillId="0" borderId="24" xfId="4" applyNumberFormat="1" applyFont="1" applyBorder="1"/>
    <xf numFmtId="173" fontId="86" fillId="0" borderId="24" xfId="4" applyNumberFormat="1" applyFont="1" applyBorder="1"/>
    <xf numFmtId="0" fontId="86" fillId="0" borderId="24" xfId="4" applyNumberFormat="1" applyFont="1" applyBorder="1"/>
    <xf numFmtId="0" fontId="87" fillId="21" borderId="24" xfId="0" applyFont="1" applyFill="1" applyBorder="1"/>
    <xf numFmtId="16" fontId="86" fillId="21" borderId="24" xfId="4" applyNumberFormat="1" applyFont="1" applyFill="1" applyBorder="1" applyAlignment="1">
      <alignment horizontal="center"/>
    </xf>
    <xf numFmtId="0" fontId="87" fillId="21" borderId="24" xfId="0" applyFont="1" applyFill="1" applyBorder="1" applyAlignment="1">
      <alignment horizontal="center"/>
    </xf>
    <xf numFmtId="166" fontId="87" fillId="0" borderId="24" xfId="0" applyNumberFormat="1" applyFont="1" applyBorder="1"/>
    <xf numFmtId="0" fontId="87" fillId="0" borderId="24" xfId="0" applyFont="1" applyBorder="1"/>
    <xf numFmtId="176" fontId="87" fillId="0" borderId="24" xfId="0" applyNumberFormat="1" applyFont="1" applyBorder="1"/>
    <xf numFmtId="0" fontId="87" fillId="0" borderId="24" xfId="0" applyFont="1" applyBorder="1" applyAlignment="1">
      <alignment horizontal="center"/>
    </xf>
    <xf numFmtId="166" fontId="87" fillId="22" borderId="24" xfId="0" applyNumberFormat="1" applyFont="1" applyFill="1" applyBorder="1"/>
    <xf numFmtId="166" fontId="87" fillId="22" borderId="24" xfId="0" applyNumberFormat="1" applyFont="1" applyFill="1" applyBorder="1" applyAlignment="1"/>
    <xf numFmtId="166" fontId="87" fillId="0" borderId="24" xfId="0" applyNumberFormat="1" applyFont="1" applyBorder="1" applyAlignment="1"/>
    <xf numFmtId="0" fontId="87" fillId="22" borderId="24" xfId="0" applyFont="1" applyFill="1" applyBorder="1"/>
    <xf numFmtId="0" fontId="87" fillId="0" borderId="27" xfId="2" applyFont="1" applyFill="1" applyBorder="1" applyAlignment="1" applyProtection="1">
      <alignment horizontal="left"/>
    </xf>
    <xf numFmtId="0" fontId="87" fillId="0" borderId="24" xfId="2" applyFont="1" applyFill="1" applyBorder="1" applyAlignment="1" applyProtection="1">
      <alignment horizontal="left"/>
    </xf>
    <xf numFmtId="0" fontId="87" fillId="0" borderId="24" xfId="2" applyFont="1" applyFill="1" applyBorder="1" applyAlignment="1" applyProtection="1"/>
    <xf numFmtId="9" fontId="87" fillId="0" borderId="24" xfId="2" applyNumberFormat="1" applyFont="1" applyFill="1" applyBorder="1" applyAlignment="1" applyProtection="1">
      <alignment wrapText="1"/>
    </xf>
    <xf numFmtId="166" fontId="87" fillId="0" borderId="24" xfId="2" applyNumberFormat="1" applyFont="1" applyFill="1" applyBorder="1" applyAlignment="1" applyProtection="1"/>
    <xf numFmtId="9" fontId="87" fillId="0" borderId="24" xfId="2" applyNumberFormat="1" applyFont="1" applyFill="1" applyBorder="1" applyAlignment="1" applyProtection="1"/>
    <xf numFmtId="0" fontId="87" fillId="0" borderId="24" xfId="2" applyNumberFormat="1" applyFont="1" applyFill="1" applyBorder="1" applyAlignment="1" applyProtection="1"/>
    <xf numFmtId="166" fontId="87" fillId="21" borderId="24" xfId="2" applyNumberFormat="1" applyFont="1" applyFill="1" applyBorder="1" applyAlignment="1" applyProtection="1"/>
    <xf numFmtId="0" fontId="87" fillId="21" borderId="24" xfId="2" applyFont="1" applyFill="1" applyBorder="1" applyAlignment="1" applyProtection="1"/>
    <xf numFmtId="176" fontId="88" fillId="21" borderId="24" xfId="2" applyNumberFormat="1" applyFont="1" applyFill="1" applyBorder="1" applyAlignment="1" applyProtection="1"/>
    <xf numFmtId="16" fontId="86" fillId="21" borderId="24" xfId="2" applyNumberFormat="1" applyFont="1" applyFill="1" applyBorder="1" applyAlignment="1" applyProtection="1">
      <alignment horizontal="center"/>
    </xf>
    <xf numFmtId="168" fontId="87" fillId="0" borderId="24" xfId="2" applyNumberFormat="1" applyFont="1" applyFill="1" applyBorder="1" applyAlignment="1" applyProtection="1"/>
    <xf numFmtId="176" fontId="88" fillId="0" borderId="24" xfId="2" applyNumberFormat="1" applyFont="1" applyFill="1" applyBorder="1" applyAlignment="1" applyProtection="1"/>
    <xf numFmtId="168" fontId="87" fillId="0" borderId="24" xfId="2" applyNumberFormat="1" applyFont="1" applyFill="1" applyBorder="1" applyAlignment="1" applyProtection="1">
      <alignment horizontal="center"/>
    </xf>
    <xf numFmtId="0" fontId="87" fillId="22" borderId="0" xfId="0" applyFont="1" applyFill="1"/>
    <xf numFmtId="166" fontId="87" fillId="22" borderId="0" xfId="0" applyNumberFormat="1" applyFont="1" applyFill="1"/>
    <xf numFmtId="166" fontId="87" fillId="22" borderId="0" xfId="0" applyNumberFormat="1" applyFont="1" applyFill="1" applyAlignment="1"/>
    <xf numFmtId="0" fontId="87" fillId="22" borderId="24" xfId="2" applyFont="1" applyFill="1" applyBorder="1" applyAlignment="1" applyProtection="1"/>
    <xf numFmtId="176" fontId="87" fillId="0" borderId="24" xfId="2" applyNumberFormat="1" applyFont="1" applyFill="1" applyBorder="1" applyAlignment="1" applyProtection="1"/>
    <xf numFmtId="169" fontId="86" fillId="24" borderId="24" xfId="4" applyNumberFormat="1" applyFont="1" applyFill="1" applyBorder="1" applyAlignment="1"/>
    <xf numFmtId="166" fontId="88" fillId="0" borderId="24" xfId="4" applyNumberFormat="1" applyFont="1" applyBorder="1"/>
    <xf numFmtId="176" fontId="87" fillId="21" borderId="24" xfId="0" applyNumberFormat="1" applyFont="1" applyFill="1" applyBorder="1"/>
    <xf numFmtId="0" fontId="89" fillId="21" borderId="24" xfId="0" applyNumberFormat="1" applyFont="1" applyFill="1" applyBorder="1"/>
    <xf numFmtId="0" fontId="86" fillId="21" borderId="24" xfId="4" applyFont="1" applyFill="1" applyBorder="1" applyAlignment="1">
      <alignment horizontal="center"/>
    </xf>
    <xf numFmtId="0" fontId="86" fillId="0" borderId="24" xfId="4" applyFont="1" applyBorder="1" applyAlignment="1">
      <alignment horizontal="center"/>
    </xf>
    <xf numFmtId="0" fontId="87" fillId="22" borderId="24" xfId="4" applyNumberFormat="1" applyFont="1" applyFill="1" applyBorder="1" applyAlignment="1">
      <alignment horizontal="center" vertical="top"/>
    </xf>
    <xf numFmtId="0" fontId="86" fillId="22" borderId="24" xfId="4" applyFont="1" applyFill="1" applyBorder="1" applyAlignment="1">
      <alignment horizontal="center" vertical="top"/>
    </xf>
    <xf numFmtId="0" fontId="86" fillId="22" borderId="24" xfId="4" applyFont="1" applyFill="1" applyBorder="1" applyAlignment="1">
      <alignment horizontal="center"/>
    </xf>
    <xf numFmtId="0" fontId="87" fillId="0" borderId="24" xfId="4" applyNumberFormat="1" applyFont="1" applyBorder="1" applyAlignment="1">
      <alignment horizontal="center" vertical="top"/>
    </xf>
    <xf numFmtId="0" fontId="86" fillId="0" borderId="24" xfId="4" applyFont="1" applyBorder="1" applyAlignment="1">
      <alignment horizontal="center" vertical="top"/>
    </xf>
    <xf numFmtId="9" fontId="87" fillId="0" borderId="24" xfId="4" applyNumberFormat="1" applyFont="1" applyBorder="1"/>
    <xf numFmtId="0" fontId="87" fillId="0" borderId="24" xfId="4" applyNumberFormat="1" applyFont="1" applyBorder="1"/>
    <xf numFmtId="176" fontId="88" fillId="21" borderId="24" xfId="4" applyNumberFormat="1" applyFont="1" applyFill="1" applyBorder="1"/>
    <xf numFmtId="16" fontId="88" fillId="21" borderId="24" xfId="4" applyNumberFormat="1" applyFont="1" applyFill="1" applyBorder="1" applyAlignment="1">
      <alignment horizontal="center"/>
    </xf>
    <xf numFmtId="0" fontId="88" fillId="21" borderId="24" xfId="4" applyFont="1" applyFill="1" applyBorder="1" applyAlignment="1">
      <alignment horizontal="center"/>
    </xf>
    <xf numFmtId="16" fontId="86" fillId="0" borderId="24" xfId="4" applyNumberFormat="1" applyFont="1" applyBorder="1" applyAlignment="1">
      <alignment horizontal="center"/>
    </xf>
    <xf numFmtId="0" fontId="86" fillId="21" borderId="24" xfId="4" applyNumberFormat="1" applyFont="1" applyFill="1" applyBorder="1"/>
    <xf numFmtId="9" fontId="88" fillId="0" borderId="24" xfId="4" applyNumberFormat="1" applyFont="1" applyBorder="1"/>
    <xf numFmtId="0" fontId="88" fillId="0" borderId="24" xfId="4" applyNumberFormat="1" applyFont="1" applyBorder="1"/>
    <xf numFmtId="0" fontId="86" fillId="0" borderId="27" xfId="4" applyFont="1" applyFill="1" applyBorder="1" applyAlignment="1">
      <alignment horizontal="left"/>
    </xf>
    <xf numFmtId="0" fontId="87" fillId="0" borderId="27" xfId="4" applyFont="1" applyBorder="1" applyAlignment="1">
      <alignment horizontal="left"/>
    </xf>
    <xf numFmtId="0" fontId="87" fillId="0" borderId="24" xfId="4" applyFont="1" applyBorder="1" applyAlignment="1">
      <alignment horizontal="left"/>
    </xf>
    <xf numFmtId="0" fontId="87" fillId="0" borderId="24" xfId="4" applyFont="1" applyBorder="1"/>
    <xf numFmtId="9" fontId="87" fillId="0" borderId="24" xfId="4" applyNumberFormat="1" applyFont="1" applyBorder="1" applyAlignment="1">
      <alignment wrapText="1"/>
    </xf>
    <xf numFmtId="10" fontId="86" fillId="0" borderId="24" xfId="4" applyNumberFormat="1" applyFont="1" applyBorder="1"/>
    <xf numFmtId="0" fontId="86" fillId="10" borderId="27" xfId="4" applyFont="1" applyFill="1" applyBorder="1" applyAlignment="1">
      <alignment horizontal="left"/>
    </xf>
    <xf numFmtId="0" fontId="86" fillId="13" borderId="27" xfId="4" applyFont="1" applyFill="1" applyBorder="1" applyAlignment="1">
      <alignment horizontal="left"/>
    </xf>
    <xf numFmtId="0" fontId="87" fillId="22" borderId="24" xfId="4" applyNumberFormat="1" applyFont="1" applyFill="1" applyBorder="1"/>
    <xf numFmtId="0" fontId="86" fillId="22" borderId="24" xfId="4" applyFont="1" applyFill="1" applyBorder="1" applyAlignment="1"/>
    <xf numFmtId="0" fontId="86" fillId="9" borderId="27" xfId="4" applyFont="1" applyFill="1" applyBorder="1" applyAlignment="1">
      <alignment horizontal="left"/>
    </xf>
    <xf numFmtId="0" fontId="86" fillId="0" borderId="24" xfId="4" applyFont="1" applyBorder="1" applyAlignment="1">
      <alignment horizontal="left" vertical="top"/>
    </xf>
    <xf numFmtId="0" fontId="85" fillId="15" borderId="27" xfId="4" applyFont="1" applyFill="1" applyBorder="1" applyAlignment="1">
      <alignment horizontal="left"/>
    </xf>
    <xf numFmtId="0" fontId="85" fillId="15" borderId="24" xfId="4" applyFont="1" applyFill="1" applyBorder="1" applyAlignment="1">
      <alignment horizontal="left"/>
    </xf>
    <xf numFmtId="0" fontId="85" fillId="15" borderId="24" xfId="4" applyFont="1" applyFill="1" applyBorder="1"/>
    <xf numFmtId="9" fontId="85" fillId="15" borderId="24" xfId="4" applyNumberFormat="1" applyFont="1" applyFill="1" applyBorder="1" applyAlignment="1">
      <alignment wrapText="1"/>
    </xf>
    <xf numFmtId="166" fontId="23" fillId="15" borderId="24" xfId="4" applyNumberFormat="1" applyFont="1" applyFill="1" applyBorder="1"/>
    <xf numFmtId="9" fontId="23" fillId="15" borderId="24" xfId="4" applyNumberFormat="1" applyFont="1" applyFill="1" applyBorder="1"/>
    <xf numFmtId="173" fontId="85" fillId="15" borderId="24" xfId="4" applyNumberFormat="1" applyFont="1" applyFill="1" applyBorder="1"/>
    <xf numFmtId="0" fontId="85" fillId="15" borderId="24" xfId="4" applyNumberFormat="1" applyFont="1" applyFill="1" applyBorder="1"/>
    <xf numFmtId="176" fontId="23" fillId="15" borderId="24" xfId="4" applyNumberFormat="1" applyFont="1" applyFill="1" applyBorder="1"/>
    <xf numFmtId="166" fontId="23" fillId="15" borderId="24" xfId="4" applyNumberFormat="1" applyFont="1" applyFill="1" applyBorder="1" applyAlignment="1"/>
    <xf numFmtId="176" fontId="85" fillId="15" borderId="24" xfId="4" applyNumberFormat="1" applyFont="1" applyFill="1" applyBorder="1"/>
    <xf numFmtId="0" fontId="85" fillId="15" borderId="24" xfId="4" applyFont="1" applyFill="1" applyBorder="1" applyAlignment="1">
      <alignment horizontal="center"/>
    </xf>
    <xf numFmtId="166" fontId="23" fillId="21" borderId="24" xfId="4" applyNumberFormat="1" applyFont="1" applyFill="1" applyBorder="1"/>
    <xf numFmtId="0" fontId="85" fillId="21" borderId="24" xfId="4" applyFont="1" applyFill="1" applyBorder="1"/>
    <xf numFmtId="0" fontId="85" fillId="21" borderId="24" xfId="4" applyFont="1" applyFill="1" applyBorder="1" applyAlignment="1">
      <alignment horizontal="center"/>
    </xf>
    <xf numFmtId="0" fontId="85" fillId="22" borderId="24" xfId="4" applyFont="1" applyFill="1" applyBorder="1"/>
    <xf numFmtId="166" fontId="87" fillId="22" borderId="24" xfId="4" applyNumberFormat="1" applyFont="1" applyFill="1" applyBorder="1"/>
    <xf numFmtId="16" fontId="86" fillId="21" borderId="24" xfId="4" applyNumberFormat="1" applyFont="1" applyFill="1" applyBorder="1"/>
    <xf numFmtId="0" fontId="88" fillId="0" borderId="27" xfId="4" applyFont="1" applyBorder="1" applyAlignment="1">
      <alignment horizontal="left"/>
    </xf>
    <xf numFmtId="0" fontId="88" fillId="0" borderId="24" xfId="4" applyFont="1" applyBorder="1" applyAlignment="1">
      <alignment horizontal="left"/>
    </xf>
    <xf numFmtId="0" fontId="87" fillId="0" borderId="24" xfId="4" applyFont="1" applyBorder="1" applyAlignment="1"/>
    <xf numFmtId="0" fontId="87" fillId="9" borderId="27" xfId="4" applyFont="1" applyFill="1" applyBorder="1" applyAlignment="1">
      <alignment horizontal="left"/>
    </xf>
    <xf numFmtId="0" fontId="87" fillId="13" borderId="27" xfId="4" applyFont="1" applyFill="1" applyBorder="1" applyAlignment="1">
      <alignment horizontal="left"/>
    </xf>
    <xf numFmtId="0" fontId="84" fillId="0" borderId="27" xfId="4" applyFont="1" applyBorder="1" applyAlignment="1">
      <alignment horizontal="left"/>
    </xf>
    <xf numFmtId="0" fontId="84" fillId="0" borderId="24" xfId="4" applyFont="1" applyBorder="1" applyAlignment="1">
      <alignment horizontal="left"/>
    </xf>
    <xf numFmtId="0" fontId="84" fillId="0" borderId="24" xfId="4" applyFont="1" applyBorder="1"/>
    <xf numFmtId="9" fontId="84" fillId="0" borderId="24" xfId="4" applyNumberFormat="1" applyFont="1" applyBorder="1" applyAlignment="1">
      <alignment wrapText="1"/>
    </xf>
    <xf numFmtId="166" fontId="84" fillId="0" borderId="24" xfId="4" applyNumberFormat="1" applyFont="1" applyBorder="1"/>
    <xf numFmtId="9" fontId="84" fillId="0" borderId="24" xfId="4" applyNumberFormat="1" applyFont="1" applyBorder="1"/>
    <xf numFmtId="173" fontId="84" fillId="0" borderId="24" xfId="4" applyNumberFormat="1" applyFont="1" applyBorder="1"/>
    <xf numFmtId="0" fontId="84" fillId="0" borderId="24" xfId="4" applyNumberFormat="1" applyFont="1" applyBorder="1"/>
    <xf numFmtId="166" fontId="84" fillId="21" borderId="24" xfId="4" applyNumberFormat="1" applyFont="1" applyFill="1" applyBorder="1"/>
    <xf numFmtId="0" fontId="84" fillId="21" borderId="24" xfId="4" applyFont="1" applyFill="1" applyBorder="1"/>
    <xf numFmtId="176" fontId="84" fillId="21" borderId="24" xfId="4" applyNumberFormat="1" applyFont="1" applyFill="1" applyBorder="1"/>
    <xf numFmtId="0" fontId="84" fillId="21" borderId="24" xfId="4" applyFont="1" applyFill="1" applyBorder="1" applyAlignment="1">
      <alignment horizontal="center"/>
    </xf>
    <xf numFmtId="176" fontId="84" fillId="0" borderId="24" xfId="4" applyNumberFormat="1" applyFont="1" applyBorder="1"/>
    <xf numFmtId="0" fontId="84" fillId="0" borderId="24" xfId="4" applyFont="1" applyBorder="1" applyAlignment="1">
      <alignment horizontal="center"/>
    </xf>
    <xf numFmtId="0" fontId="84" fillId="22" borderId="24" xfId="4" applyNumberFormat="1" applyFont="1" applyFill="1" applyBorder="1"/>
    <xf numFmtId="0" fontId="84" fillId="22" borderId="24" xfId="4" applyFont="1" applyFill="1" applyBorder="1"/>
    <xf numFmtId="0" fontId="84" fillId="22" borderId="24" xfId="4" applyFont="1" applyFill="1" applyBorder="1" applyAlignment="1"/>
    <xf numFmtId="173" fontId="87" fillId="0" borderId="24" xfId="4" applyNumberFormat="1" applyFont="1" applyBorder="1"/>
    <xf numFmtId="0" fontId="87" fillId="21" borderId="24" xfId="4" applyFont="1" applyFill="1" applyBorder="1"/>
    <xf numFmtId="176" fontId="87" fillId="21" borderId="24" xfId="4" applyNumberFormat="1" applyFont="1" applyFill="1" applyBorder="1"/>
    <xf numFmtId="0" fontId="87" fillId="21" borderId="24" xfId="4" applyFont="1" applyFill="1" applyBorder="1" applyAlignment="1">
      <alignment horizontal="center"/>
    </xf>
    <xf numFmtId="176" fontId="87" fillId="0" borderId="24" xfId="4" applyNumberFormat="1" applyFont="1" applyBorder="1"/>
    <xf numFmtId="0" fontId="87" fillId="0" borderId="24" xfId="4" applyFont="1" applyBorder="1" applyAlignment="1">
      <alignment horizontal="center"/>
    </xf>
    <xf numFmtId="0" fontId="87" fillId="22" borderId="24" xfId="4" applyFont="1" applyFill="1" applyBorder="1"/>
    <xf numFmtId="0" fontId="87" fillId="22" borderId="24" xfId="4" applyFont="1" applyFill="1" applyBorder="1" applyAlignment="1"/>
    <xf numFmtId="0" fontId="86" fillId="0" borderId="24" xfId="4" applyFont="1" applyBorder="1" applyAlignment="1">
      <alignment wrapText="1"/>
    </xf>
    <xf numFmtId="0" fontId="86" fillId="16" borderId="27" xfId="4" applyFont="1" applyFill="1" applyBorder="1" applyAlignment="1">
      <alignment horizontal="left"/>
    </xf>
    <xf numFmtId="0" fontId="86" fillId="16" borderId="24" xfId="4" applyFont="1" applyFill="1" applyBorder="1" applyAlignment="1">
      <alignment horizontal="left"/>
    </xf>
    <xf numFmtId="0" fontId="86" fillId="16" borderId="24" xfId="4" applyFont="1" applyFill="1" applyBorder="1"/>
    <xf numFmtId="9" fontId="86" fillId="16" borderId="24" xfId="4" applyNumberFormat="1" applyFont="1" applyFill="1" applyBorder="1" applyAlignment="1">
      <alignment wrapText="1"/>
    </xf>
    <xf numFmtId="166" fontId="87" fillId="16" borderId="24" xfId="4" applyNumberFormat="1" applyFont="1" applyFill="1" applyBorder="1"/>
    <xf numFmtId="9" fontId="87" fillId="16" borderId="24" xfId="4" applyNumberFormat="1" applyFont="1" applyFill="1" applyBorder="1"/>
    <xf numFmtId="173" fontId="86" fillId="16" borderId="24" xfId="4" applyNumberFormat="1" applyFont="1" applyFill="1" applyBorder="1"/>
    <xf numFmtId="0" fontId="86" fillId="16" borderId="24" xfId="4" applyNumberFormat="1" applyFont="1" applyFill="1" applyBorder="1"/>
    <xf numFmtId="166" fontId="87" fillId="23" borderId="24" xfId="4" applyNumberFormat="1" applyFont="1" applyFill="1" applyBorder="1"/>
    <xf numFmtId="0" fontId="86" fillId="23" borderId="24" xfId="4" applyFont="1" applyFill="1" applyBorder="1"/>
    <xf numFmtId="176" fontId="86" fillId="23" borderId="24" xfId="4" applyNumberFormat="1" applyFont="1" applyFill="1" applyBorder="1"/>
    <xf numFmtId="0" fontId="86" fillId="23" borderId="24" xfId="4" applyFont="1" applyFill="1" applyBorder="1" applyAlignment="1">
      <alignment horizontal="center"/>
    </xf>
    <xf numFmtId="166" fontId="87" fillId="16" borderId="24" xfId="4" applyNumberFormat="1" applyFont="1" applyFill="1" applyBorder="1" applyAlignment="1"/>
    <xf numFmtId="176" fontId="86" fillId="16" borderId="24" xfId="4" applyNumberFormat="1" applyFont="1" applyFill="1" applyBorder="1"/>
    <xf numFmtId="0" fontId="86" fillId="16" borderId="24" xfId="4" applyFont="1" applyFill="1" applyBorder="1" applyAlignment="1">
      <alignment horizontal="center"/>
    </xf>
    <xf numFmtId="0" fontId="86" fillId="0" borderId="24" xfId="4" applyFont="1" applyFill="1" applyBorder="1" applyAlignment="1">
      <alignment horizontal="left"/>
    </xf>
    <xf numFmtId="0" fontId="86" fillId="0" borderId="24" xfId="4" applyFont="1" applyFill="1" applyBorder="1"/>
    <xf numFmtId="9" fontId="86" fillId="0" borderId="24" xfId="4" applyNumberFormat="1" applyFont="1" applyFill="1" applyBorder="1" applyAlignment="1">
      <alignment wrapText="1"/>
    </xf>
    <xf numFmtId="166" fontId="87" fillId="0" borderId="24" xfId="4" applyNumberFormat="1" applyFont="1" applyFill="1" applyBorder="1"/>
    <xf numFmtId="9" fontId="87" fillId="0" borderId="24" xfId="4" applyNumberFormat="1" applyFont="1" applyFill="1" applyBorder="1"/>
    <xf numFmtId="173" fontId="86" fillId="0" borderId="24" xfId="4" applyNumberFormat="1" applyFont="1" applyFill="1" applyBorder="1"/>
    <xf numFmtId="0" fontId="86" fillId="0" borderId="24" xfId="4" applyNumberFormat="1" applyFont="1" applyFill="1" applyBorder="1"/>
    <xf numFmtId="176" fontId="86" fillId="22" borderId="24" xfId="4" applyNumberFormat="1" applyFont="1" applyFill="1" applyBorder="1"/>
    <xf numFmtId="176" fontId="86" fillId="0" borderId="24" xfId="4" applyNumberFormat="1" applyFont="1" applyFill="1" applyBorder="1"/>
    <xf numFmtId="0" fontId="86" fillId="0" borderId="24" xfId="4" applyFont="1" applyFill="1" applyBorder="1" applyAlignment="1">
      <alignment horizontal="center"/>
    </xf>
    <xf numFmtId="0" fontId="87" fillId="0" borderId="24" xfId="4" applyFont="1" applyFill="1" applyBorder="1"/>
    <xf numFmtId="0" fontId="86" fillId="0" borderId="24" xfId="4" applyFont="1" applyBorder="1" applyAlignment="1"/>
    <xf numFmtId="0" fontId="86" fillId="0" borderId="24" xfId="4" applyFont="1" applyFill="1" applyBorder="1" applyAlignment="1"/>
    <xf numFmtId="0" fontId="86" fillId="0" borderId="24" xfId="4" applyFont="1" applyFill="1" applyBorder="1" applyAlignment="1">
      <alignment wrapText="1"/>
    </xf>
    <xf numFmtId="0" fontId="86" fillId="0" borderId="24" xfId="4" applyNumberFormat="1" applyFont="1" applyBorder="1" applyAlignment="1">
      <alignment wrapText="1"/>
    </xf>
    <xf numFmtId="166" fontId="87" fillId="0" borderId="24" xfId="4" applyNumberFormat="1" applyFont="1" applyFill="1" applyBorder="1" applyAlignment="1" applyProtection="1"/>
    <xf numFmtId="0" fontId="86" fillId="0" borderId="24" xfId="0" applyNumberFormat="1" applyFont="1" applyFill="1" applyBorder="1" applyAlignment="1" applyProtection="1">
      <alignment horizontal="left"/>
    </xf>
    <xf numFmtId="0" fontId="86" fillId="16" borderId="24" xfId="4" applyFont="1" applyFill="1" applyBorder="1" applyAlignment="1">
      <alignment wrapText="1"/>
    </xf>
    <xf numFmtId="0" fontId="86" fillId="0" borderId="24" xfId="4" applyNumberFormat="1" applyFont="1" applyFill="1" applyBorder="1" applyAlignment="1" applyProtection="1">
      <alignment horizontal="left"/>
    </xf>
    <xf numFmtId="0" fontId="86" fillId="0" borderId="24" xfId="0" applyFont="1" applyBorder="1" applyAlignment="1">
      <alignment horizontal="left"/>
    </xf>
    <xf numFmtId="0" fontId="86" fillId="13" borderId="27" xfId="0" applyFont="1" applyFill="1" applyBorder="1" applyAlignment="1">
      <alignment horizontal="left"/>
    </xf>
    <xf numFmtId="0" fontId="86" fillId="0" borderId="24" xfId="0" applyFont="1" applyBorder="1" applyAlignment="1">
      <alignment horizontal="right"/>
    </xf>
    <xf numFmtId="0" fontId="86" fillId="0" borderId="24" xfId="4" applyFont="1" applyBorder="1" applyAlignment="1">
      <alignment horizontal="right"/>
    </xf>
    <xf numFmtId="0" fontId="86" fillId="0" borderId="24" xfId="0" applyFont="1" applyBorder="1"/>
    <xf numFmtId="0" fontId="86" fillId="20" borderId="27" xfId="4" applyFont="1" applyFill="1" applyBorder="1" applyAlignment="1">
      <alignment horizontal="left"/>
    </xf>
    <xf numFmtId="0" fontId="87" fillId="0" borderId="24" xfId="4" applyNumberFormat="1" applyFont="1" applyFill="1" applyBorder="1"/>
    <xf numFmtId="0" fontId="86" fillId="0" borderId="24" xfId="4" applyNumberFormat="1" applyFont="1" applyBorder="1" applyAlignment="1">
      <alignment horizontal="left"/>
    </xf>
    <xf numFmtId="0" fontId="86" fillId="14" borderId="27" xfId="4" applyFont="1" applyFill="1" applyBorder="1" applyAlignment="1">
      <alignment horizontal="left"/>
    </xf>
    <xf numFmtId="0" fontId="87" fillId="0" borderId="24" xfId="0" applyFont="1" applyBorder="1" applyAlignment="1">
      <alignment horizontal="left"/>
    </xf>
    <xf numFmtId="164" fontId="86" fillId="0" borderId="24" xfId="4" applyNumberFormat="1" applyFont="1" applyBorder="1"/>
    <xf numFmtId="16" fontId="86" fillId="0" borderId="24" xfId="4" applyNumberFormat="1" applyFont="1" applyBorder="1"/>
    <xf numFmtId="2" fontId="86" fillId="22" borderId="24" xfId="4" applyNumberFormat="1" applyFont="1" applyFill="1" applyBorder="1"/>
    <xf numFmtId="2" fontId="86" fillId="0" borderId="24" xfId="4" applyNumberFormat="1" applyFont="1" applyBorder="1"/>
    <xf numFmtId="14" fontId="86" fillId="0" borderId="24" xfId="4" applyNumberFormat="1" applyFont="1" applyBorder="1"/>
    <xf numFmtId="174" fontId="86" fillId="22" borderId="24" xfId="4" applyNumberFormat="1" applyFont="1" applyFill="1" applyBorder="1"/>
    <xf numFmtId="14" fontId="86" fillId="22" borderId="24" xfId="4" applyNumberFormat="1" applyFont="1" applyFill="1" applyBorder="1"/>
    <xf numFmtId="174" fontId="86" fillId="0" borderId="24" xfId="4" applyNumberFormat="1" applyFont="1" applyBorder="1"/>
    <xf numFmtId="0" fontId="86" fillId="21" borderId="24" xfId="4" applyFont="1" applyFill="1" applyBorder="1" applyAlignment="1">
      <alignment horizontal="left"/>
    </xf>
    <xf numFmtId="0" fontId="86" fillId="13" borderId="1" xfId="0" applyFont="1" applyFill="1" applyBorder="1" applyAlignment="1">
      <alignment horizontal="left"/>
    </xf>
    <xf numFmtId="0" fontId="86" fillId="13" borderId="1" xfId="0" applyFont="1" applyFill="1" applyBorder="1" applyAlignment="1">
      <alignment horizontal="left" vertical="top"/>
    </xf>
    <xf numFmtId="0" fontId="86" fillId="13" borderId="1" xfId="0" applyFont="1" applyFill="1" applyBorder="1" applyAlignment="1"/>
    <xf numFmtId="0" fontId="86" fillId="0" borderId="1" xfId="4" applyFont="1" applyBorder="1"/>
    <xf numFmtId="0" fontId="86" fillId="13" borderId="1" xfId="0" applyFont="1" applyFill="1" applyBorder="1"/>
    <xf numFmtId="0" fontId="86" fillId="0" borderId="0" xfId="4" applyFont="1" applyBorder="1"/>
    <xf numFmtId="0" fontId="87" fillId="0" borderId="1" xfId="0" applyFont="1" applyBorder="1" applyAlignment="1"/>
    <xf numFmtId="0" fontId="86" fillId="0" borderId="24" xfId="4" quotePrefix="1" applyFont="1" applyBorder="1" applyAlignment="1">
      <alignment horizontal="left"/>
    </xf>
    <xf numFmtId="173" fontId="86" fillId="13" borderId="27" xfId="4" applyNumberFormat="1" applyFont="1" applyFill="1" applyBorder="1" applyAlignment="1">
      <alignment horizontal="left"/>
    </xf>
    <xf numFmtId="165" fontId="87" fillId="22" borderId="24" xfId="4" applyNumberFormat="1" applyFont="1" applyFill="1" applyBorder="1"/>
    <xf numFmtId="166" fontId="87" fillId="22" borderId="24" xfId="8" applyFont="1" applyFill="1" applyBorder="1"/>
    <xf numFmtId="166" fontId="87" fillId="0" borderId="24" xfId="8" applyFont="1" applyBorder="1"/>
    <xf numFmtId="16" fontId="86" fillId="22" borderId="24" xfId="4" applyNumberFormat="1" applyFont="1" applyFill="1" applyBorder="1"/>
    <xf numFmtId="9" fontId="86" fillId="0" borderId="24" xfId="4" applyNumberFormat="1" applyFont="1" applyFill="1" applyBorder="1"/>
    <xf numFmtId="10" fontId="86" fillId="0" borderId="24" xfId="4" applyNumberFormat="1" applyFont="1" applyFill="1" applyBorder="1"/>
    <xf numFmtId="0" fontId="86" fillId="0" borderId="1" xfId="4" applyFont="1" applyFill="1" applyBorder="1"/>
    <xf numFmtId="0" fontId="87" fillId="0" borderId="1" xfId="0" applyFont="1" applyFill="1" applyBorder="1" applyAlignment="1"/>
    <xf numFmtId="0" fontId="87" fillId="0" borderId="1" xfId="0" applyFont="1" applyBorder="1" applyAlignment="1">
      <alignment horizontal="left"/>
    </xf>
    <xf numFmtId="0" fontId="86" fillId="0" borderId="0" xfId="4" applyFont="1" applyBorder="1" applyAlignment="1">
      <alignment horizontal="left"/>
    </xf>
    <xf numFmtId="0" fontId="86" fillId="0" borderId="1" xfId="0" applyFont="1" applyBorder="1" applyAlignment="1"/>
    <xf numFmtId="0" fontId="87" fillId="13" borderId="1" xfId="0" applyFont="1" applyFill="1" applyBorder="1" applyAlignment="1">
      <alignment horizontal="left" vertical="top"/>
    </xf>
    <xf numFmtId="0" fontId="86" fillId="35" borderId="27" xfId="4" applyFont="1" applyFill="1" applyBorder="1" applyAlignment="1">
      <alignment horizontal="left"/>
    </xf>
    <xf numFmtId="0" fontId="86" fillId="0" borderId="1" xfId="0" applyFont="1" applyFill="1" applyBorder="1" applyAlignment="1">
      <alignment horizontal="left"/>
    </xf>
    <xf numFmtId="0" fontId="87" fillId="0" borderId="0" xfId="0" applyFont="1"/>
    <xf numFmtId="0" fontId="18" fillId="13" borderId="27" xfId="5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0" xfId="0" applyFill="1" applyAlignment="1">
      <alignment horizontal="center"/>
    </xf>
    <xf numFmtId="0" fontId="35" fillId="0" borderId="1" xfId="0" applyFont="1" applyBorder="1" applyAlignment="1"/>
    <xf numFmtId="0" fontId="36" fillId="25" borderId="1" xfId="0" applyFont="1" applyFill="1" applyBorder="1" applyAlignment="1" applyProtection="1">
      <alignment horizontal="left"/>
    </xf>
    <xf numFmtId="0" fontId="36" fillId="6" borderId="1" xfId="0" applyFont="1" applyFill="1" applyBorder="1" applyAlignment="1" applyProtection="1">
      <alignment horizontal="left"/>
    </xf>
    <xf numFmtId="0" fontId="35" fillId="6" borderId="1" xfId="0" applyFont="1" applyFill="1" applyBorder="1" applyAlignment="1">
      <alignment horizontal="left"/>
    </xf>
    <xf numFmtId="14" fontId="35" fillId="6" borderId="1" xfId="0" applyNumberFormat="1" applyFont="1" applyFill="1" applyBorder="1" applyAlignment="1" applyProtection="1"/>
    <xf numFmtId="0" fontId="35" fillId="6" borderId="1" xfId="0" applyFont="1" applyFill="1" applyBorder="1" applyAlignment="1">
      <alignment textRotation="90"/>
    </xf>
    <xf numFmtId="178" fontId="35" fillId="6" borderId="1" xfId="0" applyNumberFormat="1" applyFont="1" applyFill="1" applyBorder="1" applyAlignment="1">
      <alignment horizontal="center" textRotation="90"/>
    </xf>
    <xf numFmtId="0" fontId="35" fillId="6" borderId="1" xfId="0" applyFont="1" applyFill="1" applyBorder="1" applyAlignment="1">
      <alignment horizontal="center" textRotation="90"/>
    </xf>
    <xf numFmtId="0" fontId="35" fillId="6" borderId="1" xfId="0" applyFont="1" applyFill="1" applyBorder="1" applyAlignment="1">
      <alignment horizontal="center"/>
    </xf>
    <xf numFmtId="2" fontId="37" fillId="0" borderId="1" xfId="0" applyNumberFormat="1" applyFont="1" applyBorder="1" applyAlignment="1" applyProtection="1">
      <alignment horizontal="left" shrinkToFit="1"/>
      <protection locked="0"/>
    </xf>
    <xf numFmtId="178" fontId="37" fillId="0" borderId="1" xfId="0" applyNumberFormat="1" applyFont="1" applyBorder="1" applyAlignment="1" applyProtection="1">
      <alignment horizontal="center" shrinkToFit="1"/>
      <protection locked="0"/>
    </xf>
    <xf numFmtId="170" fontId="37" fillId="0" borderId="1" xfId="0" applyNumberFormat="1" applyFont="1" applyBorder="1" applyAlignment="1" applyProtection="1">
      <alignment shrinkToFit="1"/>
      <protection locked="0"/>
    </xf>
    <xf numFmtId="170" fontId="37" fillId="0" borderId="1" xfId="0" applyNumberFormat="1" applyFont="1" applyBorder="1" applyAlignment="1" applyProtection="1">
      <alignment horizontal="center" shrinkToFit="1"/>
      <protection locked="0"/>
    </xf>
    <xf numFmtId="0" fontId="35" fillId="0" borderId="1" xfId="0" applyFont="1" applyBorder="1"/>
    <xf numFmtId="2" fontId="38" fillId="6" borderId="1" xfId="0" applyNumberFormat="1" applyFont="1" applyFill="1" applyBorder="1" applyAlignment="1">
      <alignment horizontal="right"/>
    </xf>
    <xf numFmtId="2" fontId="36" fillId="0" borderId="1" xfId="0" applyNumberFormat="1" applyFont="1" applyBorder="1" applyAlignment="1"/>
    <xf numFmtId="171" fontId="39" fillId="0" borderId="1" xfId="0" applyNumberFormat="1" applyFont="1" applyBorder="1" applyAlignment="1" applyProtection="1">
      <protection locked="0"/>
    </xf>
    <xf numFmtId="174" fontId="35" fillId="0" borderId="1" xfId="0" applyNumberFormat="1" applyFont="1" applyBorder="1"/>
    <xf numFmtId="0" fontId="35" fillId="0" borderId="1" xfId="0" applyNumberFormat="1" applyFont="1" applyBorder="1" applyAlignment="1">
      <alignment horizontal="right"/>
    </xf>
    <xf numFmtId="166" fontId="40" fillId="0" borderId="1" xfId="8" applyFont="1" applyBorder="1"/>
    <xf numFmtId="0" fontId="41" fillId="3" borderId="1" xfId="3" applyFont="1" applyBorder="1" applyAlignment="1" applyProtection="1"/>
    <xf numFmtId="49" fontId="42" fillId="28" borderId="1" xfId="3" applyNumberFormat="1" applyFont="1" applyFill="1" applyBorder="1" applyAlignment="1" applyProtection="1">
      <alignment horizontal="left"/>
    </xf>
    <xf numFmtId="49" fontId="42" fillId="3" borderId="1" xfId="3" applyNumberFormat="1" applyFont="1" applyBorder="1" applyAlignment="1" applyProtection="1">
      <alignment horizontal="left"/>
    </xf>
    <xf numFmtId="0" fontId="42" fillId="3" borderId="1" xfId="3" applyFont="1" applyBorder="1" applyAlignment="1" applyProtection="1"/>
    <xf numFmtId="1" fontId="42" fillId="3" borderId="1" xfId="3" applyNumberFormat="1" applyFont="1" applyBorder="1" applyAlignment="1" applyProtection="1">
      <alignment horizontal="left" wrapText="1"/>
    </xf>
    <xf numFmtId="178" fontId="42" fillId="3" borderId="1" xfId="3" applyNumberFormat="1" applyFont="1" applyBorder="1" applyAlignment="1" applyProtection="1">
      <alignment horizontal="center" wrapText="1"/>
    </xf>
    <xf numFmtId="1" fontId="42" fillId="3" borderId="1" xfId="3" applyNumberFormat="1" applyFont="1" applyBorder="1" applyAlignment="1" applyProtection="1">
      <alignment horizontal="center" wrapText="1"/>
    </xf>
    <xf numFmtId="176" fontId="42" fillId="3" borderId="1" xfId="3" applyNumberFormat="1" applyFont="1" applyBorder="1" applyAlignment="1" applyProtection="1">
      <alignment horizontal="center" wrapText="1"/>
    </xf>
    <xf numFmtId="2" fontId="42" fillId="3" borderId="1" xfId="3" applyNumberFormat="1" applyFont="1" applyBorder="1" applyAlignment="1" applyProtection="1"/>
    <xf numFmtId="2" fontId="42" fillId="3" borderId="1" xfId="3" applyNumberFormat="1" applyFont="1" applyBorder="1" applyAlignment="1" applyProtection="1">
      <alignment wrapText="1"/>
    </xf>
    <xf numFmtId="0" fontId="42" fillId="3" borderId="1" xfId="3" applyFont="1" applyBorder="1" applyAlignment="1" applyProtection="1">
      <alignment wrapText="1"/>
    </xf>
    <xf numFmtId="172" fontId="42" fillId="3" borderId="1" xfId="3" applyNumberFormat="1" applyFont="1" applyBorder="1" applyAlignment="1" applyProtection="1"/>
    <xf numFmtId="174" fontId="42" fillId="3" borderId="1" xfId="3" applyNumberFormat="1" applyFont="1" applyBorder="1" applyAlignment="1" applyProtection="1"/>
    <xf numFmtId="0" fontId="42" fillId="3" borderId="1" xfId="3" applyNumberFormat="1" applyFont="1" applyBorder="1" applyAlignment="1" applyProtection="1">
      <alignment horizontal="right"/>
    </xf>
    <xf numFmtId="166" fontId="40" fillId="3" borderId="1" xfId="8" applyFont="1" applyFill="1" applyBorder="1" applyAlignment="1" applyProtection="1">
      <alignment wrapText="1"/>
    </xf>
    <xf numFmtId="166" fontId="40" fillId="3" borderId="1" xfId="8" applyFont="1" applyFill="1" applyBorder="1" applyAlignment="1" applyProtection="1"/>
    <xf numFmtId="0" fontId="35" fillId="31" borderId="1" xfId="0" applyFont="1" applyFill="1" applyBorder="1" applyAlignment="1"/>
    <xf numFmtId="0" fontId="35" fillId="31" borderId="1" xfId="0" applyFont="1" applyFill="1" applyBorder="1" applyAlignment="1">
      <alignment horizontal="left"/>
    </xf>
    <xf numFmtId="0" fontId="35" fillId="31" borderId="1" xfId="0" applyFont="1" applyFill="1" applyBorder="1" applyAlignment="1">
      <alignment horizontal="right"/>
    </xf>
    <xf numFmtId="178" fontId="35" fillId="31" borderId="1" xfId="0" applyNumberFormat="1" applyFont="1" applyFill="1" applyBorder="1" applyAlignment="1">
      <alignment horizontal="center"/>
    </xf>
    <xf numFmtId="0" fontId="35" fillId="31" borderId="1" xfId="0" applyFont="1" applyFill="1" applyBorder="1" applyAlignment="1">
      <alignment horizontal="center"/>
    </xf>
    <xf numFmtId="1" fontId="36" fillId="31" borderId="1" xfId="0" applyNumberFormat="1" applyFont="1" applyFill="1" applyBorder="1" applyAlignment="1">
      <alignment horizontal="left"/>
    </xf>
    <xf numFmtId="178" fontId="36" fillId="31" borderId="1" xfId="0" applyNumberFormat="1" applyFont="1" applyFill="1" applyBorder="1" applyAlignment="1">
      <alignment horizontal="center"/>
    </xf>
    <xf numFmtId="176" fontId="36" fillId="31" borderId="1" xfId="0" applyNumberFormat="1" applyFont="1" applyFill="1" applyBorder="1" applyAlignment="1">
      <alignment horizontal="left"/>
    </xf>
    <xf numFmtId="176" fontId="36" fillId="31" borderId="1" xfId="0" applyNumberFormat="1" applyFont="1" applyFill="1" applyBorder="1" applyAlignment="1">
      <alignment horizontal="center"/>
    </xf>
    <xf numFmtId="0" fontId="36" fillId="31" borderId="1" xfId="0" applyFont="1" applyFill="1" applyBorder="1" applyAlignment="1"/>
    <xf numFmtId="2" fontId="36" fillId="31" borderId="1" xfId="0" applyNumberFormat="1" applyFont="1" applyFill="1" applyBorder="1" applyAlignment="1"/>
    <xf numFmtId="2" fontId="35" fillId="31" borderId="1" xfId="0" applyNumberFormat="1" applyFont="1" applyFill="1" applyBorder="1" applyAlignment="1"/>
    <xf numFmtId="172" fontId="35" fillId="31" borderId="1" xfId="0" applyNumberFormat="1" applyFont="1" applyFill="1" applyBorder="1" applyAlignment="1"/>
    <xf numFmtId="0" fontId="35" fillId="31" borderId="1" xfId="0" applyNumberFormat="1" applyFont="1" applyFill="1" applyBorder="1" applyAlignment="1">
      <alignment horizontal="center" vertical="top"/>
    </xf>
    <xf numFmtId="174" fontId="35" fillId="31" borderId="1" xfId="0" applyNumberFormat="1" applyFont="1" applyFill="1" applyBorder="1" applyAlignment="1">
      <alignment horizontal="right"/>
    </xf>
    <xf numFmtId="166" fontId="40" fillId="31" borderId="1" xfId="8" applyFont="1" applyFill="1" applyBorder="1"/>
    <xf numFmtId="0" fontId="35" fillId="31" borderId="1" xfId="0" applyFont="1" applyFill="1" applyBorder="1"/>
    <xf numFmtId="0" fontId="43" fillId="0" borderId="1" xfId="0" applyFont="1" applyBorder="1" applyAlignment="1">
      <alignment horizontal="left"/>
    </xf>
    <xf numFmtId="0" fontId="44" fillId="0" borderId="1" xfId="0" applyFont="1" applyBorder="1" applyAlignment="1">
      <alignment horizontal="left"/>
    </xf>
    <xf numFmtId="0" fontId="45" fillId="0" borderId="1" xfId="0" applyFont="1" applyBorder="1" applyAlignment="1"/>
    <xf numFmtId="0" fontId="44" fillId="0" borderId="1" xfId="0" applyFont="1" applyBorder="1" applyAlignment="1"/>
    <xf numFmtId="178" fontId="35" fillId="0" borderId="1" xfId="0" applyNumberFormat="1" applyFont="1" applyBorder="1" applyAlignment="1" applyProtection="1">
      <alignment horizontal="center"/>
      <protection locked="0"/>
    </xf>
    <xf numFmtId="0" fontId="35" fillId="0" borderId="1" xfId="0" applyFont="1" applyBorder="1" applyAlignment="1" applyProtection="1">
      <alignment horizontal="center"/>
      <protection locked="0"/>
    </xf>
    <xf numFmtId="0" fontId="35" fillId="0" borderId="1" xfId="0" applyFont="1" applyBorder="1" applyAlignment="1">
      <alignment horizontal="left"/>
    </xf>
    <xf numFmtId="178" fontId="35" fillId="0" borderId="1" xfId="0" applyNumberFormat="1" applyFont="1" applyBorder="1" applyAlignment="1">
      <alignment horizontal="center"/>
    </xf>
    <xf numFmtId="1" fontId="35" fillId="0" borderId="1" xfId="0" applyNumberFormat="1" applyFont="1" applyBorder="1" applyAlignment="1">
      <alignment horizontal="center"/>
    </xf>
    <xf numFmtId="176" fontId="35" fillId="0" borderId="1" xfId="0" applyNumberFormat="1" applyFont="1" applyBorder="1" applyAlignment="1">
      <alignment horizontal="center"/>
    </xf>
    <xf numFmtId="0" fontId="46" fillId="0" borderId="1" xfId="0" applyFont="1" applyBorder="1" applyAlignment="1"/>
    <xf numFmtId="2" fontId="35" fillId="0" borderId="1" xfId="0" applyNumberFormat="1" applyFont="1" applyBorder="1" applyAlignment="1"/>
    <xf numFmtId="0" fontId="35" fillId="0" borderId="1" xfId="0" applyNumberFormat="1" applyFont="1" applyBorder="1" applyAlignment="1">
      <alignment horizontal="right" wrapText="1"/>
    </xf>
    <xf numFmtId="0" fontId="47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left"/>
    </xf>
    <xf numFmtId="0" fontId="48" fillId="0" borderId="1" xfId="0" applyFont="1" applyBorder="1" applyAlignment="1">
      <alignment horizontal="left"/>
    </xf>
    <xf numFmtId="178" fontId="45" fillId="0" borderId="1" xfId="0" applyNumberFormat="1" applyFont="1" applyBorder="1" applyAlignment="1">
      <alignment horizontal="center"/>
    </xf>
    <xf numFmtId="0" fontId="35" fillId="0" borderId="1" xfId="0" applyFont="1" applyBorder="1" applyAlignment="1">
      <alignment horizontal="center"/>
    </xf>
    <xf numFmtId="1" fontId="45" fillId="0" borderId="1" xfId="0" applyNumberFormat="1" applyFont="1" applyBorder="1" applyAlignment="1">
      <alignment horizontal="center"/>
    </xf>
    <xf numFmtId="176" fontId="45" fillId="0" borderId="1" xfId="0" applyNumberFormat="1" applyFont="1" applyBorder="1" applyAlignment="1">
      <alignment horizontal="center"/>
    </xf>
    <xf numFmtId="2" fontId="45" fillId="0" borderId="1" xfId="0" applyNumberFormat="1" applyFont="1" applyBorder="1" applyAlignment="1"/>
    <xf numFmtId="174" fontId="45" fillId="0" borderId="1" xfId="0" applyNumberFormat="1" applyFont="1" applyBorder="1"/>
    <xf numFmtId="0" fontId="45" fillId="0" borderId="1" xfId="0" applyFont="1" applyBorder="1"/>
    <xf numFmtId="0" fontId="45" fillId="38" borderId="1" xfId="0" applyFont="1" applyFill="1" applyBorder="1" applyAlignment="1"/>
    <xf numFmtId="0" fontId="35" fillId="0" borderId="1" xfId="0" applyFont="1" applyBorder="1" applyAlignment="1">
      <alignment horizontal="left" vertical="top"/>
    </xf>
    <xf numFmtId="178" fontId="35" fillId="37" borderId="1" xfId="0" applyNumberFormat="1" applyFont="1" applyFill="1" applyBorder="1" applyAlignment="1">
      <alignment horizontal="center"/>
    </xf>
    <xf numFmtId="178" fontId="35" fillId="38" borderId="1" xfId="0" applyNumberFormat="1" applyFont="1" applyFill="1" applyBorder="1" applyAlignment="1">
      <alignment horizontal="center"/>
    </xf>
    <xf numFmtId="1" fontId="35" fillId="0" borderId="1" xfId="0" applyNumberFormat="1" applyFont="1" applyFill="1" applyBorder="1" applyAlignment="1">
      <alignment horizontal="center"/>
    </xf>
    <xf numFmtId="0" fontId="35" fillId="38" borderId="1" xfId="0" applyFont="1" applyFill="1" applyBorder="1" applyAlignment="1"/>
    <xf numFmtId="166" fontId="40" fillId="0" borderId="1" xfId="8" applyFont="1" applyFill="1" applyBorder="1"/>
    <xf numFmtId="178" fontId="35" fillId="13" borderId="1" xfId="0" applyNumberFormat="1" applyFont="1" applyFill="1" applyBorder="1" applyAlignment="1">
      <alignment horizontal="center"/>
    </xf>
    <xf numFmtId="0" fontId="40" fillId="0" borderId="1" xfId="0" applyNumberFormat="1" applyFont="1" applyBorder="1" applyAlignment="1">
      <alignment horizontal="right" wrapText="1"/>
    </xf>
    <xf numFmtId="0" fontId="40" fillId="0" borderId="1" xfId="0" applyFont="1" applyBorder="1" applyAlignment="1">
      <alignment horizontal="left"/>
    </xf>
    <xf numFmtId="178" fontId="45" fillId="38" borderId="1" xfId="0" applyNumberFormat="1" applyFont="1" applyFill="1" applyBorder="1" applyAlignment="1">
      <alignment horizontal="center"/>
    </xf>
    <xf numFmtId="0" fontId="35" fillId="0" borderId="8" xfId="0" applyFont="1" applyFill="1" applyBorder="1" applyAlignment="1"/>
    <xf numFmtId="0" fontId="35" fillId="0" borderId="8" xfId="0" applyFont="1" applyFill="1" applyBorder="1" applyAlignment="1">
      <alignment horizontal="left" vertical="top"/>
    </xf>
    <xf numFmtId="0" fontId="35" fillId="0" borderId="8" xfId="0" applyFont="1" applyFill="1" applyBorder="1" applyAlignment="1">
      <alignment horizontal="left"/>
    </xf>
    <xf numFmtId="178" fontId="35" fillId="0" borderId="8" xfId="0" applyNumberFormat="1" applyFont="1" applyFill="1" applyBorder="1" applyAlignment="1">
      <alignment horizontal="center"/>
    </xf>
    <xf numFmtId="0" fontId="35" fillId="0" borderId="8" xfId="0" applyFont="1" applyFill="1" applyBorder="1" applyAlignment="1">
      <alignment horizontal="center"/>
    </xf>
    <xf numFmtId="1" fontId="35" fillId="0" borderId="8" xfId="0" applyNumberFormat="1" applyFont="1" applyFill="1" applyBorder="1" applyAlignment="1">
      <alignment horizontal="center"/>
    </xf>
    <xf numFmtId="176" fontId="35" fillId="0" borderId="8" xfId="0" applyNumberFormat="1" applyFont="1" applyFill="1" applyBorder="1" applyAlignment="1">
      <alignment horizontal="center"/>
    </xf>
    <xf numFmtId="2" fontId="35" fillId="0" borderId="8" xfId="0" applyNumberFormat="1" applyFont="1" applyFill="1" applyBorder="1" applyAlignment="1"/>
    <xf numFmtId="174" fontId="35" fillId="0" borderId="8" xfId="0" applyNumberFormat="1" applyFont="1" applyFill="1" applyBorder="1"/>
    <xf numFmtId="166" fontId="40" fillId="0" borderId="8" xfId="8" applyFont="1" applyFill="1" applyBorder="1"/>
    <xf numFmtId="0" fontId="35" fillId="0" borderId="8" xfId="0" applyFont="1" applyFill="1" applyBorder="1"/>
    <xf numFmtId="0" fontId="40" fillId="0" borderId="1" xfId="0" applyFont="1" applyBorder="1" applyAlignment="1"/>
    <xf numFmtId="0" fontId="40" fillId="0" borderId="1" xfId="0" applyFont="1" applyBorder="1" applyAlignment="1">
      <alignment horizontal="left" vertical="top"/>
    </xf>
    <xf numFmtId="178" fontId="40" fillId="38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178" fontId="40" fillId="0" borderId="1" xfId="0" applyNumberFormat="1" applyFont="1" applyBorder="1" applyAlignment="1">
      <alignment horizontal="center"/>
    </xf>
    <xf numFmtId="1" fontId="40" fillId="0" borderId="1" xfId="0" applyNumberFormat="1" applyFont="1" applyBorder="1" applyAlignment="1">
      <alignment horizontal="center"/>
    </xf>
    <xf numFmtId="176" fontId="40" fillId="0" borderId="1" xfId="0" applyNumberFormat="1" applyFont="1" applyBorder="1" applyAlignment="1">
      <alignment horizontal="center"/>
    </xf>
    <xf numFmtId="174" fontId="40" fillId="0" borderId="1" xfId="0" applyNumberFormat="1" applyFont="1" applyBorder="1"/>
    <xf numFmtId="0" fontId="40" fillId="0" borderId="1" xfId="0" applyFont="1" applyBorder="1"/>
    <xf numFmtId="0" fontId="35" fillId="7" borderId="1" xfId="0" applyFont="1" applyFill="1" applyBorder="1" applyAlignment="1"/>
    <xf numFmtId="49" fontId="35" fillId="7" borderId="1" xfId="0" applyNumberFormat="1" applyFont="1" applyFill="1" applyBorder="1" applyAlignment="1">
      <alignment horizontal="left"/>
    </xf>
    <xf numFmtId="0" fontId="35" fillId="7" borderId="1" xfId="0" applyFont="1" applyFill="1" applyBorder="1" applyAlignment="1" applyProtection="1">
      <protection locked="0"/>
    </xf>
    <xf numFmtId="178" fontId="35" fillId="7" borderId="1" xfId="0" applyNumberFormat="1" applyFont="1" applyFill="1" applyBorder="1" applyAlignment="1" applyProtection="1">
      <alignment horizontal="center"/>
      <protection locked="0"/>
    </xf>
    <xf numFmtId="0" fontId="35" fillId="7" borderId="1" xfId="0" applyFont="1" applyFill="1" applyBorder="1" applyAlignment="1" applyProtection="1">
      <alignment horizontal="center"/>
      <protection locked="0"/>
    </xf>
    <xf numFmtId="1" fontId="35" fillId="7" borderId="1" xfId="0" applyNumberFormat="1" applyFont="1" applyFill="1" applyBorder="1" applyAlignment="1">
      <alignment horizontal="left"/>
    </xf>
    <xf numFmtId="178" fontId="35" fillId="7" borderId="1" xfId="0" applyNumberFormat="1" applyFont="1" applyFill="1" applyBorder="1" applyAlignment="1">
      <alignment horizontal="center"/>
    </xf>
    <xf numFmtId="176" fontId="35" fillId="7" borderId="1" xfId="0" applyNumberFormat="1" applyFont="1" applyFill="1" applyBorder="1" applyAlignment="1">
      <alignment horizontal="left"/>
    </xf>
    <xf numFmtId="176" fontId="35" fillId="7" borderId="1" xfId="0" applyNumberFormat="1" applyFont="1" applyFill="1" applyBorder="1" applyAlignment="1">
      <alignment horizontal="center"/>
    </xf>
    <xf numFmtId="2" fontId="35" fillId="7" borderId="1" xfId="0" applyNumberFormat="1" applyFont="1" applyFill="1" applyBorder="1" applyAlignment="1"/>
    <xf numFmtId="172" fontId="35" fillId="7" borderId="1" xfId="0" applyNumberFormat="1" applyFont="1" applyFill="1" applyBorder="1" applyAlignment="1"/>
    <xf numFmtId="174" fontId="35" fillId="7" borderId="1" xfId="0" applyNumberFormat="1" applyFont="1" applyFill="1" applyBorder="1"/>
    <xf numFmtId="174" fontId="35" fillId="7" borderId="1" xfId="0" applyNumberFormat="1" applyFont="1" applyFill="1" applyBorder="1" applyAlignment="1">
      <alignment horizontal="right"/>
    </xf>
    <xf numFmtId="166" fontId="40" fillId="7" borderId="1" xfId="8" applyFont="1" applyFill="1" applyBorder="1"/>
    <xf numFmtId="0" fontId="35" fillId="7" borderId="1" xfId="0" applyFont="1" applyFill="1" applyBorder="1"/>
    <xf numFmtId="178" fontId="40" fillId="13" borderId="1" xfId="0" applyNumberFormat="1" applyFont="1" applyFill="1" applyBorder="1" applyAlignment="1">
      <alignment horizontal="center"/>
    </xf>
    <xf numFmtId="178" fontId="40" fillId="37" borderId="1" xfId="0" applyNumberFormat="1" applyFont="1" applyFill="1" applyBorder="1" applyAlignment="1">
      <alignment horizontal="center"/>
    </xf>
    <xf numFmtId="0" fontId="35" fillId="0" borderId="1" xfId="0" applyFont="1" applyFill="1" applyBorder="1" applyAlignment="1"/>
    <xf numFmtId="0" fontId="35" fillId="0" borderId="1" xfId="0" applyFont="1" applyFill="1" applyBorder="1" applyAlignment="1">
      <alignment horizontal="left" vertical="top"/>
    </xf>
    <xf numFmtId="0" fontId="35" fillId="0" borderId="1" xfId="0" applyFont="1" applyFill="1" applyBorder="1" applyAlignment="1">
      <alignment horizontal="left"/>
    </xf>
    <xf numFmtId="178" fontId="35" fillId="0" borderId="1" xfId="0" applyNumberFormat="1" applyFont="1" applyFill="1" applyBorder="1" applyAlignment="1">
      <alignment horizontal="center"/>
    </xf>
    <xf numFmtId="0" fontId="35" fillId="0" borderId="1" xfId="0" applyFont="1" applyFill="1" applyBorder="1" applyAlignment="1">
      <alignment horizontal="center"/>
    </xf>
    <xf numFmtId="176" fontId="35" fillId="0" borderId="1" xfId="0" applyNumberFormat="1" applyFont="1" applyFill="1" applyBorder="1" applyAlignment="1">
      <alignment horizontal="center"/>
    </xf>
    <xf numFmtId="2" fontId="35" fillId="0" borderId="1" xfId="0" applyNumberFormat="1" applyFont="1" applyFill="1" applyBorder="1" applyAlignment="1"/>
    <xf numFmtId="174" fontId="35" fillId="0" borderId="1" xfId="0" applyNumberFormat="1" applyFont="1" applyFill="1" applyBorder="1"/>
    <xf numFmtId="0" fontId="40" fillId="0" borderId="1" xfId="0" applyNumberFormat="1" applyFont="1" applyFill="1" applyBorder="1" applyAlignment="1">
      <alignment horizontal="right" wrapText="1"/>
    </xf>
    <xf numFmtId="0" fontId="35" fillId="0" borderId="1" xfId="0" applyFont="1" applyFill="1" applyBorder="1"/>
    <xf numFmtId="2" fontId="45" fillId="0" borderId="1" xfId="0" applyNumberFormat="1" applyFont="1" applyFill="1" applyBorder="1" applyAlignment="1"/>
    <xf numFmtId="166" fontId="35" fillId="0" borderId="1" xfId="0" applyNumberFormat="1" applyFont="1" applyBorder="1"/>
    <xf numFmtId="2" fontId="47" fillId="0" borderId="1" xfId="0" applyNumberFormat="1" applyFont="1" applyBorder="1" applyAlignment="1"/>
    <xf numFmtId="0" fontId="35" fillId="11" borderId="1" xfId="0" applyFont="1" applyFill="1" applyBorder="1" applyAlignment="1"/>
    <xf numFmtId="0" fontId="43" fillId="11" borderId="1" xfId="0" applyFont="1" applyFill="1" applyBorder="1" applyAlignment="1">
      <alignment horizontal="left"/>
    </xf>
    <xf numFmtId="0" fontId="44" fillId="11" borderId="1" xfId="0" applyFont="1" applyFill="1" applyBorder="1" applyAlignment="1">
      <alignment horizontal="left"/>
    </xf>
    <xf numFmtId="0" fontId="44" fillId="11" borderId="1" xfId="0" applyFont="1" applyFill="1" applyBorder="1" applyAlignment="1"/>
    <xf numFmtId="178" fontId="35" fillId="39" borderId="1" xfId="0" applyNumberFormat="1" applyFont="1" applyFill="1" applyBorder="1" applyAlignment="1">
      <alignment horizontal="center"/>
    </xf>
    <xf numFmtId="0" fontId="35" fillId="39" borderId="1" xfId="0" applyFont="1" applyFill="1" applyBorder="1" applyAlignment="1">
      <alignment horizontal="center"/>
    </xf>
    <xf numFmtId="0" fontId="35" fillId="11" borderId="1" xfId="0" applyFont="1" applyFill="1" applyBorder="1" applyAlignment="1">
      <alignment horizontal="center"/>
    </xf>
    <xf numFmtId="0" fontId="35" fillId="11" borderId="1" xfId="0" applyFont="1" applyFill="1" applyBorder="1" applyAlignment="1">
      <alignment horizontal="left"/>
    </xf>
    <xf numFmtId="178" fontId="35" fillId="11" borderId="1" xfId="0" applyNumberFormat="1" applyFont="1" applyFill="1" applyBorder="1" applyAlignment="1">
      <alignment horizontal="center"/>
    </xf>
    <xf numFmtId="1" fontId="35" fillId="11" borderId="1" xfId="0" applyNumberFormat="1" applyFont="1" applyFill="1" applyBorder="1" applyAlignment="1">
      <alignment horizontal="center"/>
    </xf>
    <xf numFmtId="176" fontId="35" fillId="11" borderId="1" xfId="0" applyNumberFormat="1" applyFont="1" applyFill="1" applyBorder="1" applyAlignment="1">
      <alignment horizontal="center"/>
    </xf>
    <xf numFmtId="0" fontId="35" fillId="39" borderId="1" xfId="0" applyFont="1" applyFill="1" applyBorder="1" applyAlignment="1"/>
    <xf numFmtId="2" fontId="35" fillId="11" borderId="1" xfId="0" applyNumberFormat="1" applyFont="1" applyFill="1" applyBorder="1" applyAlignment="1"/>
    <xf numFmtId="172" fontId="35" fillId="11" borderId="1" xfId="0" applyNumberFormat="1" applyFont="1" applyFill="1" applyBorder="1" applyAlignment="1"/>
    <xf numFmtId="174" fontId="35" fillId="11" borderId="1" xfId="0" applyNumberFormat="1" applyFont="1" applyFill="1" applyBorder="1"/>
    <xf numFmtId="174" fontId="35" fillId="11" borderId="1" xfId="0" applyNumberFormat="1" applyFont="1" applyFill="1" applyBorder="1" applyAlignment="1">
      <alignment horizontal="right"/>
    </xf>
    <xf numFmtId="166" fontId="40" fillId="11" borderId="1" xfId="8" applyFont="1" applyFill="1" applyBorder="1"/>
    <xf numFmtId="0" fontId="35" fillId="11" borderId="1" xfId="0" applyFont="1" applyFill="1" applyBorder="1"/>
    <xf numFmtId="0" fontId="48" fillId="0" borderId="1" xfId="0" applyFont="1" applyBorder="1" applyAlignment="1"/>
    <xf numFmtId="0" fontId="48" fillId="0" borderId="1" xfId="0" applyFont="1" applyBorder="1" applyAlignment="1">
      <alignment horizontal="left" vertical="top"/>
    </xf>
    <xf numFmtId="178" fontId="48" fillId="38" borderId="1" xfId="0" applyNumberFormat="1" applyFont="1" applyFill="1" applyBorder="1" applyAlignment="1">
      <alignment horizontal="center"/>
    </xf>
    <xf numFmtId="0" fontId="48" fillId="0" borderId="1" xfId="0" applyFont="1" applyBorder="1" applyAlignment="1">
      <alignment horizontal="center"/>
    </xf>
    <xf numFmtId="178" fontId="48" fillId="0" borderId="1" xfId="0" applyNumberFormat="1" applyFont="1" applyBorder="1" applyAlignment="1">
      <alignment horizontal="center"/>
    </xf>
    <xf numFmtId="1" fontId="48" fillId="0" borderId="1" xfId="0" applyNumberFormat="1" applyFont="1" applyBorder="1" applyAlignment="1">
      <alignment horizontal="center"/>
    </xf>
    <xf numFmtId="176" fontId="48" fillId="0" borderId="1" xfId="0" applyNumberFormat="1" applyFont="1" applyBorder="1" applyAlignment="1">
      <alignment horizontal="center"/>
    </xf>
    <xf numFmtId="0" fontId="48" fillId="38" borderId="1" xfId="0" applyFont="1" applyFill="1" applyBorder="1" applyAlignment="1"/>
    <xf numFmtId="174" fontId="48" fillId="0" borderId="1" xfId="0" applyNumberFormat="1" applyFont="1" applyBorder="1"/>
    <xf numFmtId="0" fontId="48" fillId="0" borderId="1" xfId="0" applyNumberFormat="1" applyFont="1" applyBorder="1" applyAlignment="1">
      <alignment horizontal="right" wrapText="1"/>
    </xf>
    <xf numFmtId="0" fontId="48" fillId="0" borderId="1" xfId="0" applyFont="1" applyBorder="1"/>
    <xf numFmtId="0" fontId="35" fillId="45" borderId="1" xfId="0" applyFont="1" applyFill="1" applyBorder="1" applyAlignment="1"/>
    <xf numFmtId="0" fontId="35" fillId="45" borderId="1" xfId="0" applyFont="1" applyFill="1" applyBorder="1" applyAlignment="1">
      <alignment horizontal="left" vertical="top"/>
    </xf>
    <xf numFmtId="0" fontId="35" fillId="45" borderId="1" xfId="0" applyFont="1" applyFill="1" applyBorder="1" applyAlignment="1">
      <alignment horizontal="left"/>
    </xf>
    <xf numFmtId="178" fontId="35" fillId="45" borderId="1" xfId="0" applyNumberFormat="1" applyFont="1" applyFill="1" applyBorder="1" applyAlignment="1">
      <alignment horizontal="center"/>
    </xf>
    <xf numFmtId="0" fontId="35" fillId="45" borderId="1" xfId="0" applyFont="1" applyFill="1" applyBorder="1" applyAlignment="1">
      <alignment horizontal="center"/>
    </xf>
    <xf numFmtId="1" fontId="35" fillId="45" borderId="1" xfId="0" applyNumberFormat="1" applyFont="1" applyFill="1" applyBorder="1" applyAlignment="1">
      <alignment horizontal="center"/>
    </xf>
    <xf numFmtId="176" fontId="35" fillId="45" borderId="1" xfId="0" applyNumberFormat="1" applyFont="1" applyFill="1" applyBorder="1" applyAlignment="1">
      <alignment horizontal="center"/>
    </xf>
    <xf numFmtId="2" fontId="35" fillId="45" borderId="1" xfId="0" applyNumberFormat="1" applyFont="1" applyFill="1" applyBorder="1" applyAlignment="1"/>
    <xf numFmtId="174" fontId="35" fillId="45" borderId="1" xfId="0" applyNumberFormat="1" applyFont="1" applyFill="1" applyBorder="1"/>
    <xf numFmtId="166" fontId="40" fillId="45" borderId="1" xfId="8" applyFont="1" applyFill="1" applyBorder="1"/>
    <xf numFmtId="0" fontId="35" fillId="45" borderId="1" xfId="0" applyFont="1" applyFill="1" applyBorder="1"/>
    <xf numFmtId="0" fontId="45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center"/>
    </xf>
    <xf numFmtId="0" fontId="45" fillId="0" borderId="1" xfId="0" applyNumberFormat="1" applyFont="1" applyBorder="1" applyAlignment="1">
      <alignment horizontal="right" wrapText="1"/>
    </xf>
    <xf numFmtId="16" fontId="48" fillId="0" borderId="1" xfId="0" applyNumberFormat="1" applyFont="1" applyBorder="1" applyAlignment="1">
      <alignment horizontal="left"/>
    </xf>
    <xf numFmtId="2" fontId="48" fillId="0" borderId="1" xfId="0" applyNumberFormat="1" applyFont="1" applyBorder="1" applyAlignment="1"/>
    <xf numFmtId="0" fontId="49" fillId="0" borderId="1" xfId="0" applyFont="1" applyBorder="1" applyAlignment="1">
      <alignment horizontal="left"/>
    </xf>
    <xf numFmtId="0" fontId="40" fillId="0" borderId="1" xfId="0" applyFont="1" applyFill="1" applyBorder="1" applyAlignment="1"/>
    <xf numFmtId="0" fontId="40" fillId="0" borderId="1" xfId="0" applyFont="1" applyFill="1" applyBorder="1" applyAlignment="1">
      <alignment horizontal="center"/>
    </xf>
    <xf numFmtId="0" fontId="40" fillId="0" borderId="1" xfId="0" applyFont="1" applyFill="1" applyBorder="1"/>
    <xf numFmtId="0" fontId="40" fillId="0" borderId="1" xfId="0" applyFont="1" applyFill="1" applyBorder="1" applyAlignment="1">
      <alignment horizontal="left"/>
    </xf>
    <xf numFmtId="0" fontId="47" fillId="0" borderId="1" xfId="0" applyFont="1" applyBorder="1" applyAlignment="1"/>
    <xf numFmtId="0" fontId="35" fillId="13" borderId="1" xfId="0" applyFont="1" applyFill="1" applyBorder="1" applyAlignment="1"/>
    <xf numFmtId="178" fontId="40" fillId="0" borderId="1" xfId="0" applyNumberFormat="1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top"/>
    </xf>
    <xf numFmtId="166" fontId="35" fillId="0" borderId="1" xfId="0" applyNumberFormat="1" applyFont="1" applyFill="1" applyBorder="1"/>
    <xf numFmtId="0" fontId="35" fillId="38" borderId="1" xfId="0" applyFont="1" applyFill="1" applyBorder="1" applyAlignment="1">
      <alignment horizontal="center"/>
    </xf>
    <xf numFmtId="178" fontId="35" fillId="38" borderId="1" xfId="0" applyNumberFormat="1" applyFont="1" applyFill="1" applyBorder="1" applyAlignment="1" applyProtection="1">
      <alignment horizontal="center"/>
      <protection locked="0"/>
    </xf>
    <xf numFmtId="0" fontId="40" fillId="0" borderId="8" xfId="0" applyNumberFormat="1" applyFont="1" applyFill="1" applyBorder="1" applyAlignment="1">
      <alignment horizontal="right" wrapText="1"/>
    </xf>
    <xf numFmtId="174" fontId="40" fillId="0" borderId="1" xfId="0" applyNumberFormat="1" applyFont="1" applyFill="1" applyBorder="1"/>
    <xf numFmtId="166" fontId="45" fillId="0" borderId="1" xfId="8" applyFont="1" applyBorder="1"/>
    <xf numFmtId="178" fontId="81" fillId="0" borderId="1" xfId="0" applyNumberFormat="1" applyFont="1" applyBorder="1" applyAlignment="1">
      <alignment horizontal="center"/>
    </xf>
    <xf numFmtId="166" fontId="35" fillId="0" borderId="8" xfId="0" applyNumberFormat="1" applyFont="1" applyFill="1" applyBorder="1"/>
    <xf numFmtId="0" fontId="40" fillId="0" borderId="48" xfId="0" applyFont="1" applyBorder="1" applyAlignment="1">
      <alignment horizontal="center"/>
    </xf>
    <xf numFmtId="1" fontId="35" fillId="0" borderId="48" xfId="0" applyNumberFormat="1" applyFont="1" applyBorder="1" applyAlignment="1">
      <alignment horizontal="center"/>
    </xf>
    <xf numFmtId="176" fontId="35" fillId="0" borderId="48" xfId="0" applyNumberFormat="1" applyFont="1" applyBorder="1" applyAlignment="1">
      <alignment horizontal="center"/>
    </xf>
    <xf numFmtId="0" fontId="35" fillId="0" borderId="48" xfId="0" applyFont="1" applyBorder="1" applyAlignment="1"/>
    <xf numFmtId="2" fontId="35" fillId="0" borderId="48" xfId="0" applyNumberFormat="1" applyFont="1" applyBorder="1" applyAlignment="1"/>
    <xf numFmtId="0" fontId="40" fillId="0" borderId="48" xfId="0" applyNumberFormat="1" applyFont="1" applyBorder="1" applyAlignment="1">
      <alignment horizontal="right" wrapText="1"/>
    </xf>
    <xf numFmtId="166" fontId="40" fillId="0" borderId="48" xfId="8" applyFont="1" applyBorder="1"/>
    <xf numFmtId="0" fontId="35" fillId="45" borderId="1" xfId="0" applyNumberFormat="1" applyFont="1" applyFill="1" applyBorder="1" applyAlignment="1">
      <alignment horizontal="right" wrapText="1"/>
    </xf>
    <xf numFmtId="166" fontId="35" fillId="45" borderId="1" xfId="0" applyNumberFormat="1" applyFont="1" applyFill="1" applyBorder="1"/>
    <xf numFmtId="0" fontId="35" fillId="0" borderId="48" xfId="0" applyFont="1" applyBorder="1" applyAlignment="1">
      <alignment horizontal="left" vertical="top"/>
    </xf>
    <xf numFmtId="0" fontId="35" fillId="0" borderId="48" xfId="0" applyFont="1" applyBorder="1" applyAlignment="1">
      <alignment horizontal="left"/>
    </xf>
    <xf numFmtId="178" fontId="35" fillId="37" borderId="48" xfId="0" applyNumberFormat="1" applyFont="1" applyFill="1" applyBorder="1" applyAlignment="1">
      <alignment horizontal="center"/>
    </xf>
    <xf numFmtId="178" fontId="35" fillId="38" borderId="48" xfId="0" applyNumberFormat="1" applyFont="1" applyFill="1" applyBorder="1" applyAlignment="1">
      <alignment horizontal="center"/>
    </xf>
    <xf numFmtId="0" fontId="35" fillId="0" borderId="48" xfId="0" applyFont="1" applyBorder="1" applyAlignment="1">
      <alignment horizontal="center"/>
    </xf>
    <xf numFmtId="0" fontId="35" fillId="38" borderId="48" xfId="0" applyFont="1" applyFill="1" applyBorder="1" applyAlignment="1"/>
    <xf numFmtId="174" fontId="35" fillId="0" borderId="48" xfId="0" applyNumberFormat="1" applyFont="1" applyBorder="1"/>
    <xf numFmtId="166" fontId="35" fillId="0" borderId="48" xfId="0" applyNumberFormat="1" applyFont="1" applyBorder="1"/>
    <xf numFmtId="0" fontId="35" fillId="0" borderId="48" xfId="0" applyFont="1" applyBorder="1"/>
    <xf numFmtId="0" fontId="81" fillId="0" borderId="1" xfId="0" applyFont="1" applyBorder="1" applyAlignment="1">
      <alignment horizontal="center"/>
    </xf>
    <xf numFmtId="166" fontId="48" fillId="0" borderId="1" xfId="8" applyFont="1" applyBorder="1"/>
    <xf numFmtId="0" fontId="46" fillId="38" borderId="1" xfId="0" applyFont="1" applyFill="1" applyBorder="1" applyAlignment="1"/>
    <xf numFmtId="0" fontId="40" fillId="0" borderId="8" xfId="0" applyFont="1" applyFill="1" applyBorder="1" applyAlignment="1">
      <alignment horizontal="center"/>
    </xf>
    <xf numFmtId="0" fontId="35" fillId="48" borderId="1" xfId="0" applyFont="1" applyFill="1" applyBorder="1" applyAlignment="1">
      <alignment horizontal="center" textRotation="90"/>
    </xf>
    <xf numFmtId="0" fontId="35" fillId="16" borderId="1" xfId="0" applyFont="1" applyFill="1" applyBorder="1" applyAlignment="1">
      <alignment horizontal="center"/>
    </xf>
    <xf numFmtId="0" fontId="35" fillId="16" borderId="1" xfId="0" applyFont="1" applyFill="1" applyBorder="1" applyAlignment="1" applyProtection="1">
      <alignment horizontal="center"/>
      <protection locked="0"/>
    </xf>
    <xf numFmtId="0" fontId="40" fillId="16" borderId="1" xfId="0" applyFont="1" applyFill="1" applyBorder="1" applyAlignment="1">
      <alignment horizontal="center"/>
    </xf>
    <xf numFmtId="0" fontId="35" fillId="16" borderId="48" xfId="0" applyFont="1" applyFill="1" applyBorder="1" applyAlignment="1">
      <alignment horizontal="center"/>
    </xf>
    <xf numFmtId="0" fontId="35" fillId="16" borderId="8" xfId="0" applyFont="1" applyFill="1" applyBorder="1" applyAlignment="1">
      <alignment horizontal="center"/>
    </xf>
    <xf numFmtId="0" fontId="35" fillId="32" borderId="1" xfId="0" applyFont="1" applyFill="1" applyBorder="1" applyAlignment="1" applyProtection="1">
      <alignment horizontal="center"/>
      <protection locked="0"/>
    </xf>
    <xf numFmtId="0" fontId="48" fillId="16" borderId="1" xfId="0" applyFont="1" applyFill="1" applyBorder="1" applyAlignment="1">
      <alignment horizontal="center"/>
    </xf>
    <xf numFmtId="0" fontId="45" fillId="16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35" fillId="37" borderId="1" xfId="0" applyNumberFormat="1" applyFont="1" applyFill="1" applyBorder="1" applyAlignment="1" applyProtection="1">
      <alignment horizontal="center"/>
      <protection locked="0"/>
    </xf>
  </cellXfs>
  <cellStyles count="17">
    <cellStyle name="Comma" xfId="6" builtinId="3"/>
    <cellStyle name="Currency" xfId="8" builtinId="4"/>
    <cellStyle name="Euro" xfId="1" xr:uid="{00000000-0005-0000-0000-000000000000}"/>
    <cellStyle name="Euro 2" xfId="11" xr:uid="{00000000-0005-0000-0000-000001000000}"/>
    <cellStyle name="Excel Built-in Excel Built-in Bad" xfId="2" xr:uid="{00000000-0005-0000-0000-000002000000}"/>
    <cellStyle name="Excel Built-in Excel Built-in Good" xfId="3" xr:uid="{00000000-0005-0000-0000-000003000000}"/>
    <cellStyle name="Excel Built-in Standaard 2" xfId="4" xr:uid="{00000000-0005-0000-0000-000004000000}"/>
    <cellStyle name="Good" xfId="5" builtinId="26"/>
    <cellStyle name="Komma 2" xfId="12" xr:uid="{00000000-0005-0000-0000-000007000000}"/>
    <cellStyle name="Normal" xfId="0" builtinId="0"/>
    <cellStyle name="Percent" xfId="15" builtinId="5"/>
    <cellStyle name="Standaard 2" xfId="7" xr:uid="{00000000-0005-0000-0000-00000A000000}"/>
    <cellStyle name="Standaard 2 2" xfId="13" xr:uid="{00000000-0005-0000-0000-00000B000000}"/>
    <cellStyle name="Standaard 3" xfId="10" xr:uid="{00000000-0005-0000-0000-00000C000000}"/>
    <cellStyle name="Standaard 4" xfId="9" xr:uid="{00000000-0005-0000-0000-00000D000000}"/>
    <cellStyle name="Standaard 4 2" xfId="16" xr:uid="{51C28E50-B666-491A-8783-7F7242640BA3}"/>
    <cellStyle name="Valuta 2" xfId="14" xr:uid="{00000000-0005-0000-0000-00000F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FDCC9D"/>
      <color rgb="FFAFA5ED"/>
      <color rgb="FFFFCC9D"/>
      <color rgb="FFCCCCFF"/>
      <color rgb="FFFFFF99"/>
      <color rgb="FF99CCFF"/>
      <color rgb="FFCCFFCC"/>
      <color rgb="FFF57A49"/>
      <color rgb="FF008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 &quot;€&quot;\ * #,##0.00_ ;_ &quot;€&quot;\ * \-#,##0.00_ ;_ &quot;€&quot;\ * &quot;-&quot;??_ ;_ @_ ">
                  <c:v>12128.83694214876</c:v>
                </c:pt>
                <c:pt idx="3" formatCode="_ &quot;€&quot;\ * #,##0.00_ ;_ &quot;€&quot;\ * \-#,##0.00_ ;_ &quot;€&quot;\ * &quot;-&quot;??_ ;_ @_ ">
                  <c:v>12128.83694214876</c:v>
                </c:pt>
                <c:pt idx="4" formatCode="_ &quot;€&quot;\ * #,##0.00_ ;_ &quot;€&quot;\ * \-#,##0.00_ ;_ &quot;€&quot;\ * &quot;-&quot;??_ ;_ @_ ">
                  <c:v>12128.83694214876</c:v>
                </c:pt>
                <c:pt idx="5" formatCode="_ &quot;€&quot;\ * #,##0.00_ ;_ &quot;€&quot;\ * \-#,##0.00_ ;_ &quot;€&quot;\ * &quot;-&quot;??_ ;_ @_ ">
                  <c:v>17326.909917355373</c:v>
                </c:pt>
                <c:pt idx="6" formatCode="_ &quot;€&quot;\ * #,##0.00_ ;_ &quot;€&quot;\ * \-#,##0.00_ ;_ &quot;€&quot;\ * &quot;-&quot;??_ ;_ @_ ">
                  <c:v>29455.746859504132</c:v>
                </c:pt>
                <c:pt idx="7" formatCode="_ &quot;€&quot;\ * #,##0.00_ ;_ &quot;€&quot;\ * \-#,##0.00_ ;_ &quot;€&quot;\ * &quot;-&quot;??_ ;_ @_ ">
                  <c:v>19059.60090909091</c:v>
                </c:pt>
                <c:pt idx="8" formatCode="_ &quot;€&quot;\ * #,##0.00_ ;_ &quot;€&quot;\ * \-#,##0.00_ ;_ &quot;€&quot;\ * &quot;-&quot;??_ ;_ @_ ">
                  <c:v>20792.291900826447</c:v>
                </c:pt>
                <c:pt idx="9" formatCode="_ &quot;€&quot;\ * #,##0.00_ ;_ &quot;€&quot;\ * \-#,##0.00_ ;_ &quot;€&quot;\ * &quot;-&quot;??_ ;_ @_ ">
                  <c:v>19059.60090909091</c:v>
                </c:pt>
                <c:pt idx="10" formatCode="_ &quot;€&quot;\ * #,##0.00_ ;_ &quot;€&quot;\ * \-#,##0.00_ ;_ &quot;€&quot;\ * &quot;-&quot;??_ ;_ @_ ">
                  <c:v>5198.0729752066118</c:v>
                </c:pt>
                <c:pt idx="11" formatCode="_ &quot;€&quot;\ * #,##0.00_ ;_ &quot;€&quot;\ * \-#,##0.00_ ;_ &quot;€&quot;\ * &quot;-&quot;??_ ;_ @_ ">
                  <c:v>8663.4549586776866</c:v>
                </c:pt>
                <c:pt idx="12" formatCode="_ &quot;€&quot;\ * #,##0.00_ ;_ &quot;€&quot;\ * \-#,##0.00_ ;_ &quot;€&quot;\ * &quot;-&quot;??_ ;_ @_ ">
                  <c:v>3465.3819834710744</c:v>
                </c:pt>
                <c:pt idx="13" formatCode="_ &quot;€&quot;\ * #,##0.00_ ;_ &quot;€&quot;\ * \-#,##0.00_ ;_ &quot;€&quot;\ * &quot;-&quot;??_ ;_ @_ ">
                  <c:v>17326.909917355373</c:v>
                </c:pt>
                <c:pt idx="14" formatCode="_ &quot;€&quot;\ * #,##0.00_ ;_ &quot;€&quot;\ * \-#,##0.00_ ;_ &quot;€&quot;\ * &quot;-&quot;??_ ;_ @_ ">
                  <c:v>0</c:v>
                </c:pt>
                <c:pt idx="15" formatCode="_ &quot;€&quot;\ * #,##0.00_ ;_ &quot;€&quot;\ * \-#,##0.00_ ;_ &quot;€&quot;\ * &quot;-&quot;??_ ;_ @_ ">
                  <c:v>10200</c:v>
                </c:pt>
                <c:pt idx="16" formatCode="_ &quot;€&quot;\ * #,##0.00_ ;_ &quot;€&quot;\ * \-#,##0.00_ ;_ &quot;€&quot;\ * &quot;-&quot;??_ ;_ @_ ">
                  <c:v>40800</c:v>
                </c:pt>
                <c:pt idx="17" formatCode="_ &quot;€&quot;\ * #,##0.00_ ;_ &quot;€&quot;\ * \-#,##0.00_ ;_ &quot;€&quot;\ * &quot;-&quot;??_ ;_ @_ ">
                  <c:v>0</c:v>
                </c:pt>
                <c:pt idx="18" formatCode="_ &quot;€&quot;\ * #,##0.00_ ;_ &quot;€&quot;\ * \-#,##0.00_ ;_ &quot;€&quot;\ * &quot;-&quot;??_ ;_ @_ ">
                  <c:v>7650</c:v>
                </c:pt>
                <c:pt idx="19" formatCode="_ &quot;€&quot;\ * #,##0.00_ ;_ &quot;€&quot;\ * \-#,##0.00_ ;_ &quot;€&quot;\ * &quot;-&quot;??_ ;_ @_ ">
                  <c:v>38250</c:v>
                </c:pt>
                <c:pt idx="20" formatCode="_ &quot;€&quot;\ * #,##0.00_ ;_ &quot;€&quot;\ * \-#,##0.00_ ;_ &quot;€&quot;\ * &quot;-&quot;??_ ;_ @_ ">
                  <c:v>22950</c:v>
                </c:pt>
                <c:pt idx="21" formatCode="_ &quot;€&quot;\ * #,##0.00_ ;_ &quot;€&quot;\ * \-#,##0.00_ ;_ &quot;€&quot;\ * &quot;-&quot;??_ ;_ @_ ">
                  <c:v>25500</c:v>
                </c:pt>
                <c:pt idx="22" formatCode="_ &quot;€&quot;\ * #,##0.00_ ;_ &quot;€&quot;\ * \-#,##0.00_ ;_ &quot;€&quot;\ * &quot;-&quot;??_ ;_ @_ ">
                  <c:v>28050</c:v>
                </c:pt>
                <c:pt idx="23" formatCode="_ &quot;€&quot;\ * #,##0.00_ ;_ &quot;€&quot;\ * \-#,##0.00_ ;_ &quot;€&quot;\ * &quot;-&quot;??_ ;_ @_ ">
                  <c:v>22950</c:v>
                </c:pt>
                <c:pt idx="24" formatCode="_ &quot;€&quot;\ * #,##0.00_ ;_ &quot;€&quot;\ * \-#,##0.00_ ;_ &quot;€&quot;\ * &quot;-&quot;??_ ;_ @_ ">
                  <c:v>22950</c:v>
                </c:pt>
                <c:pt idx="25" formatCode="_ &quot;€&quot;\ * #,##0.00_ ;_ &quot;€&quot;\ * \-#,##0.00_ ;_ &quot;€&quot;\ * &quot;-&quot;??_ ;_ @_ ">
                  <c:v>28050</c:v>
                </c:pt>
                <c:pt idx="26" formatCode="_ &quot;€&quot;\ * #,##0.00_ ;_ &quot;€&quot;\ * \-#,##0.00_ ;_ &quot;€&quot;\ * &quot;-&quot;??_ ;_ @_ ">
                  <c:v>28050</c:v>
                </c:pt>
                <c:pt idx="27" formatCode="_ &quot;€&quot;\ * #,##0.00_ ;_ &quot;€&quot;\ * \-#,##0.00_ ;_ &quot;€&quot;\ * &quot;-&quot;??_ ;_ @_ ">
                  <c:v>12750</c:v>
                </c:pt>
                <c:pt idx="28" formatCode="_ &quot;€&quot;\ * #,##0.00_ ;_ &quot;€&quot;\ * \-#,##0.00_ ;_ &quot;€&quot;\ * &quot;-&quot;??_ ;_ @_ ">
                  <c:v>10200</c:v>
                </c:pt>
                <c:pt idx="29" formatCode="_ &quot;€&quot;\ * #,##0.00_ ;_ &quot;€&quot;\ * \-#,##0.00_ ;_ &quot;€&quot;\ * &quot;-&quot;??_ ;_ @_ ">
                  <c:v>17850</c:v>
                </c:pt>
                <c:pt idx="30" formatCode="_ &quot;€&quot;\ * #,##0.00_ ;_ &quot;€&quot;\ * \-#,##0.00_ ;_ &quot;€&quot;\ * &quot;-&quot;??_ ;_ @_ ">
                  <c:v>0</c:v>
                </c:pt>
                <c:pt idx="31" formatCode="_ &quot;€&quot;\ * #,##0.00_ ;_ &quot;€&quot;\ * \-#,##0.00_ ;_ &quot;€&quot;\ * &quot;-&quot;??_ ;_ @_ ">
                  <c:v>0</c:v>
                </c:pt>
                <c:pt idx="32" formatCode="_ &quot;€&quot;\ * #,##0.00_ ;_ &quot;€&quot;\ * \-#,##0.00_ ;_ &quot;€&quot;\ * &quot;-&quot;??_ ;_ @_ ">
                  <c:v>0</c:v>
                </c:pt>
                <c:pt idx="33" formatCode="_ &quot;€&quot;\ * #,##0.00_ ;_ &quot;€&quot;\ * \-#,##0.00_ ;_ &quot;€&quot;\ * &quot;-&quot;??_ ;_ @_ ">
                  <c:v>22950</c:v>
                </c:pt>
                <c:pt idx="34" formatCode="_ &quot;€&quot;\ * #,##0.00_ ;_ &quot;€&quot;\ * \-#,##0.00_ ;_ &quot;€&quot;\ * &quot;-&quot;??_ ;_ @_ ">
                  <c:v>17850</c:v>
                </c:pt>
                <c:pt idx="35" formatCode="_ &quot;€&quot;\ * #,##0.00_ ;_ &quot;€&quot;\ * \-#,##0.00_ ;_ &quot;€&quot;\ * &quot;-&quot;??_ ;_ @_ ">
                  <c:v>38250</c:v>
                </c:pt>
                <c:pt idx="36" formatCode="_ &quot;€&quot;\ * #,##0.00_ ;_ &quot;€&quot;\ * \-#,##0.00_ ;_ &quot;€&quot;\ * &quot;-&quot;??_ ;_ @_ ">
                  <c:v>22950</c:v>
                </c:pt>
                <c:pt idx="37" formatCode="_ &quot;€&quot;\ * #,##0.00_ ;_ &quot;€&quot;\ * \-#,##0.00_ ;_ &quot;€&quot;\ * &quot;-&quot;??_ ;_ @_ ">
                  <c:v>25500</c:v>
                </c:pt>
                <c:pt idx="38" formatCode="_ &quot;€&quot;\ * #,##0.00_ ;_ &quot;€&quot;\ * \-#,##0.00_ ;_ &quot;€&quot;\ * &quot;-&quot;??_ ;_ @_ ">
                  <c:v>20400</c:v>
                </c:pt>
                <c:pt idx="39" formatCode="_ &quot;€&quot;\ * #,##0.00_ ;_ &quot;€&quot;\ * \-#,##0.00_ ;_ &quot;€&quot;\ * &quot;-&quot;??_ ;_ @_ ">
                  <c:v>20400</c:v>
                </c:pt>
                <c:pt idx="40" formatCode="_ &quot;€&quot;\ * #,##0.00_ ;_ &quot;€&quot;\ * \-#,##0.00_ ;_ &quot;€&quot;\ * &quot;-&quot;??_ ;_ @_ ">
                  <c:v>22950</c:v>
                </c:pt>
                <c:pt idx="41" formatCode="_ &quot;€&quot;\ * #,##0.00_ ;_ &quot;€&quot;\ * \-#,##0.00_ ;_ &quot;€&quot;\ * &quot;-&quot;??_ ;_ @_ ">
                  <c:v>30600</c:v>
                </c:pt>
                <c:pt idx="42" formatCode="_ &quot;€&quot;\ * #,##0.00_ ;_ &quot;€&quot;\ * \-#,##0.00_ ;_ &quot;€&quot;\ * &quot;-&quot;??_ ;_ @_ ">
                  <c:v>53550</c:v>
                </c:pt>
                <c:pt idx="43" formatCode="_ &quot;€&quot;\ * #,##0.00_ ;_ &quot;€&quot;\ * \-#,##0.00_ ;_ &quot;€&quot;\ * &quot;-&quot;??_ ;_ @_ ">
                  <c:v>45900</c:v>
                </c:pt>
                <c:pt idx="44" formatCode="_ &quot;€&quot;\ * #,##0.00_ ;_ &quot;€&quot;\ * \-#,##0.00_ ;_ &quot;€&quot;\ * &quot;-&quot;??_ ;_ @_ ">
                  <c:v>25500</c:v>
                </c:pt>
                <c:pt idx="45" formatCode="_ &quot;€&quot;\ * #,##0.00_ ;_ &quot;€&quot;\ * \-#,##0.00_ ;_ &quot;€&quot;\ * &quot;-&quot;??_ ;_ @_ ">
                  <c:v>48450</c:v>
                </c:pt>
                <c:pt idx="46" formatCode="_ &quot;€&quot;\ * #,##0.00_ ;_ &quot;€&quot;\ * \-#,##0.00_ ;_ &quot;€&quot;\ * &quot;-&quot;??_ ;_ @_ ">
                  <c:v>30600</c:v>
                </c:pt>
                <c:pt idx="47" formatCode="_ &quot;€&quot;\ * #,##0.00_ ;_ &quot;€&quot;\ * \-#,##0.00_ ;_ &quot;€&quot;\ * &quot;-&quot;??_ ;_ @_ ">
                  <c:v>30600</c:v>
                </c:pt>
                <c:pt idx="48" formatCode="_ &quot;€&quot;\ * #,##0.00_ ;_ &quot;€&quot;\ * \-#,##0.00_ ;_ &quot;€&quot;\ * &quot;-&quot;??_ ;_ @_ ">
                  <c:v>51000</c:v>
                </c:pt>
                <c:pt idx="49" formatCode="_ &quot;€&quot;\ * #,##0.00_ ;_ &quot;€&quot;\ * \-#,##0.00_ ;_ &quot;€&quot;\ * &quot;-&quot;??_ ;_ @_ ">
                  <c:v>48450</c:v>
                </c:pt>
                <c:pt idx="50" formatCode="_ &quot;€&quot;\ * #,##0.00_ ;_ &quot;€&quot;\ * \-#,##0.00_ ;_ &quot;€&quot;\ * &quot;-&quot;??_ ;_ @_ ">
                  <c:v>45900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CB-4FCA-9E00-BE3AE284B26D}"/>
            </c:ext>
          </c:extLst>
        </c:ser>
        <c:ser>
          <c:idx val="0"/>
          <c:order val="1"/>
          <c:tx>
            <c:v>2016</c:v>
          </c:tx>
          <c:val>
            <c:numRef>
              <c:f>Prognose!$C$20:$BA$20</c:f>
              <c:numCache>
                <c:formatCode>_ "€"\ * #,##0.00_ ;_ "€"\ * \-#,##0.00_ ;_ "€"\ * "-"??_ ;_ @_ </c:formatCode>
                <c:ptCount val="51"/>
                <c:pt idx="0">
                  <c:v>45900</c:v>
                </c:pt>
                <c:pt idx="1">
                  <c:v>38250</c:v>
                </c:pt>
                <c:pt idx="2">
                  <c:v>56100</c:v>
                </c:pt>
                <c:pt idx="3">
                  <c:v>33150</c:v>
                </c:pt>
                <c:pt idx="4">
                  <c:v>53550</c:v>
                </c:pt>
                <c:pt idx="5">
                  <c:v>48450</c:v>
                </c:pt>
                <c:pt idx="6">
                  <c:v>73950</c:v>
                </c:pt>
                <c:pt idx="7">
                  <c:v>58650</c:v>
                </c:pt>
                <c:pt idx="8">
                  <c:v>40800</c:v>
                </c:pt>
                <c:pt idx="9">
                  <c:v>20400</c:v>
                </c:pt>
                <c:pt idx="10">
                  <c:v>56100</c:v>
                </c:pt>
                <c:pt idx="11">
                  <c:v>38250</c:v>
                </c:pt>
                <c:pt idx="12">
                  <c:v>30600</c:v>
                </c:pt>
                <c:pt idx="13">
                  <c:v>33787.5</c:v>
                </c:pt>
                <c:pt idx="14">
                  <c:v>41437.5</c:v>
                </c:pt>
                <c:pt idx="15">
                  <c:v>43350</c:v>
                </c:pt>
                <c:pt idx="16">
                  <c:v>35700</c:v>
                </c:pt>
                <c:pt idx="17">
                  <c:v>30600</c:v>
                </c:pt>
                <c:pt idx="18">
                  <c:v>38250</c:v>
                </c:pt>
                <c:pt idx="19">
                  <c:v>21357.048872180447</c:v>
                </c:pt>
                <c:pt idx="20">
                  <c:v>28369.548872180447</c:v>
                </c:pt>
                <c:pt idx="21">
                  <c:v>53550</c:v>
                </c:pt>
                <c:pt idx="22">
                  <c:v>45900</c:v>
                </c:pt>
                <c:pt idx="23">
                  <c:v>30600</c:v>
                </c:pt>
                <c:pt idx="24">
                  <c:v>35700</c:v>
                </c:pt>
                <c:pt idx="25">
                  <c:v>56100</c:v>
                </c:pt>
                <c:pt idx="26">
                  <c:v>56100</c:v>
                </c:pt>
                <c:pt idx="27">
                  <c:v>58650</c:v>
                </c:pt>
                <c:pt idx="28">
                  <c:v>56100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28050</c:v>
                </c:pt>
                <c:pt idx="34">
                  <c:v>53550</c:v>
                </c:pt>
                <c:pt idx="35">
                  <c:v>48450</c:v>
                </c:pt>
                <c:pt idx="36">
                  <c:v>76500</c:v>
                </c:pt>
                <c:pt idx="37">
                  <c:v>61200</c:v>
                </c:pt>
                <c:pt idx="38">
                  <c:v>30600</c:v>
                </c:pt>
                <c:pt idx="39">
                  <c:v>84150</c:v>
                </c:pt>
                <c:pt idx="40">
                  <c:v>63750</c:v>
                </c:pt>
                <c:pt idx="41">
                  <c:v>81600</c:v>
                </c:pt>
                <c:pt idx="42">
                  <c:v>51000</c:v>
                </c:pt>
                <c:pt idx="43">
                  <c:v>79050</c:v>
                </c:pt>
                <c:pt idx="44">
                  <c:v>30600</c:v>
                </c:pt>
                <c:pt idx="45">
                  <c:v>53550</c:v>
                </c:pt>
                <c:pt idx="46">
                  <c:v>71400</c:v>
                </c:pt>
                <c:pt idx="47">
                  <c:v>66300</c:v>
                </c:pt>
                <c:pt idx="48">
                  <c:v>48450</c:v>
                </c:pt>
                <c:pt idx="49">
                  <c:v>66300</c:v>
                </c:pt>
                <c:pt idx="50">
                  <c:v>33150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CB-4FCA-9E00-BE3AE284B26D}"/>
            </c:ext>
          </c:extLst>
        </c:ser>
        <c:ser>
          <c:idx val="2"/>
          <c:order val="2"/>
          <c:tx>
            <c:v>2017</c:v>
          </c:tx>
          <c:val>
            <c:numRef>
              <c:f>Prognose!$C$35:$BA$35</c:f>
              <c:numCache>
                <c:formatCode>_ "€"\ * #,##0.00_ ;_ "€"\ * \-#,##0.00_ ;_ "€"\ * "-"??_ ;_ @_ </c:formatCode>
                <c:ptCount val="51"/>
                <c:pt idx="0">
                  <c:v>32286.219999999998</c:v>
                </c:pt>
                <c:pt idx="1">
                  <c:v>67703.010000000009</c:v>
                </c:pt>
                <c:pt idx="2">
                  <c:v>75840.63</c:v>
                </c:pt>
                <c:pt idx="3">
                  <c:v>51473.619999999995</c:v>
                </c:pt>
                <c:pt idx="4">
                  <c:v>71479.818181818177</c:v>
                </c:pt>
                <c:pt idx="5">
                  <c:v>59159.481818181812</c:v>
                </c:pt>
                <c:pt idx="6">
                  <c:v>95413.9</c:v>
                </c:pt>
                <c:pt idx="7">
                  <c:v>79484.039999999994</c:v>
                </c:pt>
                <c:pt idx="8">
                  <c:v>73224.56</c:v>
                </c:pt>
                <c:pt idx="9">
                  <c:v>63706.32</c:v>
                </c:pt>
                <c:pt idx="10">
                  <c:v>67517.87000000001</c:v>
                </c:pt>
                <c:pt idx="11">
                  <c:v>83678.97</c:v>
                </c:pt>
                <c:pt idx="12">
                  <c:v>70623.03</c:v>
                </c:pt>
                <c:pt idx="13">
                  <c:v>70857.73</c:v>
                </c:pt>
                <c:pt idx="14">
                  <c:v>60987.869999999988</c:v>
                </c:pt>
                <c:pt idx="15">
                  <c:v>13949.61</c:v>
                </c:pt>
                <c:pt idx="16">
                  <c:v>91116.02</c:v>
                </c:pt>
                <c:pt idx="17">
                  <c:v>74011.689999999973</c:v>
                </c:pt>
                <c:pt idx="18">
                  <c:v>36502.649999999994</c:v>
                </c:pt>
                <c:pt idx="19">
                  <c:v>88104.62</c:v>
                </c:pt>
                <c:pt idx="20">
                  <c:v>30784.32</c:v>
                </c:pt>
                <c:pt idx="21">
                  <c:v>69182.44</c:v>
                </c:pt>
                <c:pt idx="22">
                  <c:v>58483.780000000013</c:v>
                </c:pt>
                <c:pt idx="23">
                  <c:v>68250.61</c:v>
                </c:pt>
                <c:pt idx="24">
                  <c:v>72392.450000000012</c:v>
                </c:pt>
                <c:pt idx="25">
                  <c:v>84640.34</c:v>
                </c:pt>
                <c:pt idx="26">
                  <c:v>23281.84</c:v>
                </c:pt>
                <c:pt idx="27">
                  <c:v>91409.19</c:v>
                </c:pt>
                <c:pt idx="28">
                  <c:v>74882.05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782.24</c:v>
                </c:pt>
                <c:pt idx="33">
                  <c:v>71766.09</c:v>
                </c:pt>
                <c:pt idx="34">
                  <c:v>78323.42</c:v>
                </c:pt>
                <c:pt idx="35">
                  <c:v>86552.530000000013</c:v>
                </c:pt>
                <c:pt idx="36">
                  <c:v>66343.429999999993</c:v>
                </c:pt>
                <c:pt idx="37">
                  <c:v>60680.310000000005</c:v>
                </c:pt>
                <c:pt idx="38">
                  <c:v>67633.260000000009</c:v>
                </c:pt>
                <c:pt idx="39">
                  <c:v>46161.630000000012</c:v>
                </c:pt>
                <c:pt idx="40">
                  <c:v>65310.110000000008</c:v>
                </c:pt>
                <c:pt idx="41">
                  <c:v>77033.5</c:v>
                </c:pt>
                <c:pt idx="42">
                  <c:v>69894.86</c:v>
                </c:pt>
                <c:pt idx="43">
                  <c:v>54195.51</c:v>
                </c:pt>
                <c:pt idx="44">
                  <c:v>43718.130000000005</c:v>
                </c:pt>
                <c:pt idx="45">
                  <c:v>72262.122999999992</c:v>
                </c:pt>
                <c:pt idx="46">
                  <c:v>82423.599999999991</c:v>
                </c:pt>
                <c:pt idx="47">
                  <c:v>61880.900000000009</c:v>
                </c:pt>
                <c:pt idx="48">
                  <c:v>54293.740000000005</c:v>
                </c:pt>
                <c:pt idx="49">
                  <c:v>82089.85000000002</c:v>
                </c:pt>
                <c:pt idx="50">
                  <c:v>65275.279999999992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CB-4FCA-9E00-BE3AE284B26D}"/>
            </c:ext>
          </c:extLst>
        </c:ser>
        <c:ser>
          <c:idx val="3"/>
          <c:order val="3"/>
          <c:tx>
            <c:v>2018</c:v>
          </c:tx>
          <c:val>
            <c:numRef>
              <c:f>Prognose!$C$45:$BA$45</c:f>
              <c:numCache>
                <c:formatCode>_ "€"\ * #,##0.00_ ;_ "€"\ * \-#,##0.00_ ;_ "€"\ * "-"??_ ;_ @_ </c:formatCode>
                <c:ptCount val="51"/>
                <c:pt idx="0">
                  <c:v>16897.16</c:v>
                </c:pt>
                <c:pt idx="1">
                  <c:v>65906.77</c:v>
                </c:pt>
                <c:pt idx="2">
                  <c:v>84890.280000000013</c:v>
                </c:pt>
                <c:pt idx="3">
                  <c:v>95188.29</c:v>
                </c:pt>
                <c:pt idx="4">
                  <c:v>75426.52</c:v>
                </c:pt>
                <c:pt idx="5">
                  <c:v>70400.55</c:v>
                </c:pt>
                <c:pt idx="6">
                  <c:v>93100.900000000009</c:v>
                </c:pt>
                <c:pt idx="7">
                  <c:v>76203.849999999991</c:v>
                </c:pt>
                <c:pt idx="8">
                  <c:v>86428.569999999992</c:v>
                </c:pt>
                <c:pt idx="9">
                  <c:v>77179.680000000008</c:v>
                </c:pt>
                <c:pt idx="10">
                  <c:v>99895</c:v>
                </c:pt>
                <c:pt idx="11">
                  <c:v>92416.920000000013</c:v>
                </c:pt>
                <c:pt idx="12">
                  <c:v>74763.799999999988</c:v>
                </c:pt>
                <c:pt idx="13">
                  <c:v>72998.98</c:v>
                </c:pt>
                <c:pt idx="14">
                  <c:v>79067.88</c:v>
                </c:pt>
                <c:pt idx="15">
                  <c:v>63071.54</c:v>
                </c:pt>
                <c:pt idx="16">
                  <c:v>91856.529999999984</c:v>
                </c:pt>
                <c:pt idx="17">
                  <c:v>33730.03</c:v>
                </c:pt>
                <c:pt idx="18">
                  <c:v>104686.59999999998</c:v>
                </c:pt>
                <c:pt idx="19">
                  <c:v>55051.029999999992</c:v>
                </c:pt>
                <c:pt idx="20">
                  <c:v>60930.639999999992</c:v>
                </c:pt>
                <c:pt idx="21">
                  <c:v>60414.14</c:v>
                </c:pt>
                <c:pt idx="22">
                  <c:v>69061.892999999996</c:v>
                </c:pt>
                <c:pt idx="23">
                  <c:v>95829.19</c:v>
                </c:pt>
                <c:pt idx="24">
                  <c:v>43866.02</c:v>
                </c:pt>
                <c:pt idx="25">
                  <c:v>84539.309999999983</c:v>
                </c:pt>
                <c:pt idx="26">
                  <c:v>73968.14</c:v>
                </c:pt>
                <c:pt idx="27">
                  <c:v>56158.15</c:v>
                </c:pt>
                <c:pt idx="28">
                  <c:v>89767.78</c:v>
                </c:pt>
                <c:pt idx="29">
                  <c:v>28582.359999999997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44226.51</c:v>
                </c:pt>
                <c:pt idx="35">
                  <c:v>71143.95</c:v>
                </c:pt>
                <c:pt idx="36">
                  <c:v>58306.46</c:v>
                </c:pt>
                <c:pt idx="37">
                  <c:v>68381.990000000005</c:v>
                </c:pt>
                <c:pt idx="38">
                  <c:v>86155.88</c:v>
                </c:pt>
                <c:pt idx="39">
                  <c:v>74406.169999999984</c:v>
                </c:pt>
                <c:pt idx="40">
                  <c:v>57937.94999999999</c:v>
                </c:pt>
                <c:pt idx="41">
                  <c:v>80023.210000000006</c:v>
                </c:pt>
                <c:pt idx="42">
                  <c:v>83325.16</c:v>
                </c:pt>
                <c:pt idx="43">
                  <c:v>81300.040000000023</c:v>
                </c:pt>
                <c:pt idx="44">
                  <c:v>87469.849999999991</c:v>
                </c:pt>
                <c:pt idx="45">
                  <c:v>49235.45</c:v>
                </c:pt>
                <c:pt idx="46">
                  <c:v>54004.939999999988</c:v>
                </c:pt>
                <c:pt idx="47">
                  <c:v>84185.749999999971</c:v>
                </c:pt>
                <c:pt idx="48">
                  <c:v>94974.000000000015</c:v>
                </c:pt>
                <c:pt idx="49">
                  <c:v>63334.599999999991</c:v>
                </c:pt>
                <c:pt idx="50">
                  <c:v>121654.81000000001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CB-4FCA-9E00-BE3AE284B26D}"/>
            </c:ext>
          </c:extLst>
        </c:ser>
        <c:ser>
          <c:idx val="4"/>
          <c:order val="4"/>
          <c:tx>
            <c:v>2019</c:v>
          </c:tx>
          <c:val>
            <c:numRef>
              <c:f>Prognose!$C$55:$BA$55</c:f>
              <c:numCache>
                <c:formatCode>_ "€"\ * #,##0.00_ ;_ "€"\ * \-#,##0.00_ ;_ "€"\ * "-"??_ ;_ @_ </c:formatCode>
                <c:ptCount val="51"/>
                <c:pt idx="0">
                  <c:v>0</c:v>
                </c:pt>
                <c:pt idx="1">
                  <c:v>68309.090000000011</c:v>
                </c:pt>
                <c:pt idx="2">
                  <c:v>87125.130000000019</c:v>
                </c:pt>
                <c:pt idx="3">
                  <c:v>61975.760000000009</c:v>
                </c:pt>
                <c:pt idx="4">
                  <c:v>50647.009999999995</c:v>
                </c:pt>
                <c:pt idx="5">
                  <c:v>100836.63</c:v>
                </c:pt>
                <c:pt idx="6">
                  <c:v>71356.38</c:v>
                </c:pt>
                <c:pt idx="7">
                  <c:v>92058.790000000023</c:v>
                </c:pt>
                <c:pt idx="8">
                  <c:v>94029.73000000001</c:v>
                </c:pt>
                <c:pt idx="9">
                  <c:v>54001.520000000004</c:v>
                </c:pt>
                <c:pt idx="10">
                  <c:v>87191.79</c:v>
                </c:pt>
                <c:pt idx="11">
                  <c:v>95025.383000000002</c:v>
                </c:pt>
                <c:pt idx="12">
                  <c:v>90659.428999999989</c:v>
                </c:pt>
                <c:pt idx="13">
                  <c:v>90477.669999999984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CB-4FCA-9E00-BE3AE284B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946272"/>
        <c:axId val="172945096"/>
      </c:lineChart>
      <c:catAx>
        <c:axId val="17294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450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72945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46272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4.1249809804705787E-2"/>
          <c:h val="0.100622752808011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3.bin"/><Relationship Id="rId3" Type="http://schemas.openxmlformats.org/officeDocument/2006/relationships/printerSettings" Target="../printerSettings/printerSettings58.bin"/><Relationship Id="rId7" Type="http://schemas.openxmlformats.org/officeDocument/2006/relationships/printerSettings" Target="../printerSettings/printerSettings62.bin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Relationship Id="rId6" Type="http://schemas.openxmlformats.org/officeDocument/2006/relationships/printerSettings" Target="../printerSettings/printerSettings61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60.bin"/><Relationship Id="rId10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9.bin"/><Relationship Id="rId9" Type="http://schemas.openxmlformats.org/officeDocument/2006/relationships/printerSettings" Target="../printerSettings/printerSettings6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afiek10"/>
  <sheetViews>
    <sheetView zoomScale="130" workbookViewId="0"/>
  </sheetViews>
  <customSheetViews>
    <customSheetView guid="{2B955BE0-C0D7-4178-BB91-BB50E7E2B647}" scale="130">
      <pageMargins left="0.75" right="0.75" top="1" bottom="1" header="0.5" footer="0.5"/>
      <pageSetup paperSize="9" orientation="landscape" r:id="rId1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2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3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4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5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6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7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8"/>
      <headerFooter alignWithMargins="0"/>
    </customSheetView>
    <customSheetView guid="{22CDCF1B-A998-4C66-A90E-5BC54F71D148}" scale="115">
      <pageMargins left="0.75" right="0.75" top="1" bottom="1" header="0.5" footer="0.5"/>
      <pageSetup paperSize="9" orientation="landscape" r:id="rId9"/>
      <headerFooter alignWithMargins="0"/>
    </customSheetView>
  </customSheetViews>
  <pageMargins left="0.25" right="0.25" top="0.75" bottom="0.75" header="0.3" footer="0.3"/>
  <pageSetup paperSize="8" orientation="landscape" r:id="rId10"/>
  <headerFooter alignWithMargins="0"/>
  <drawing r:id="rId1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4529288" cy="9195288"/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verzicht%20Werken%20met%20extra%20kolommen-origine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en"/>
      <sheetName val="In Productie"/>
      <sheetName val="Reeds geproduceerd"/>
      <sheetName val="Productiemedewerkers"/>
      <sheetName val="Materialen service nb"/>
      <sheetName val="Bosman transport"/>
      <sheetName val="Prognose"/>
      <sheetName val="Grafiek"/>
    </sheetNames>
    <sheetDataSet>
      <sheetData sheetId="0">
        <row r="4">
          <cell r="I4"/>
          <cell r="J4"/>
          <cell r="K4"/>
          <cell r="P4"/>
          <cell r="R4"/>
          <cell r="S4"/>
          <cell r="T4"/>
          <cell r="X4"/>
          <cell r="Y4"/>
        </row>
        <row r="5">
          <cell r="A5">
            <v>2014</v>
          </cell>
          <cell r="B5"/>
          <cell r="C5"/>
          <cell r="D5" t="str">
            <v>totaal</v>
          </cell>
          <cell r="E5">
            <v>121</v>
          </cell>
          <cell r="F5">
            <v>936</v>
          </cell>
          <cell r="G5">
            <v>603</v>
          </cell>
          <cell r="H5">
            <v>254</v>
          </cell>
          <cell r="I5"/>
          <cell r="J5"/>
          <cell r="K5"/>
          <cell r="L5"/>
          <cell r="M5"/>
          <cell r="N5"/>
          <cell r="O5"/>
          <cell r="P5"/>
          <cell r="Q5"/>
          <cell r="R5"/>
          <cell r="S5"/>
          <cell r="T5"/>
          <cell r="U5"/>
          <cell r="V5"/>
          <cell r="W5"/>
          <cell r="X5"/>
          <cell r="Y5"/>
        </row>
        <row r="6">
          <cell r="A6">
            <v>2014001</v>
          </cell>
          <cell r="B6"/>
          <cell r="C6" t="str">
            <v>COA</v>
          </cell>
          <cell r="D6" t="str">
            <v>Arcabo</v>
          </cell>
          <cell r="E6">
            <v>10</v>
          </cell>
          <cell r="F6">
            <v>80</v>
          </cell>
          <cell r="G6">
            <v>60</v>
          </cell>
          <cell r="H6">
            <v>10</v>
          </cell>
          <cell r="I6">
            <v>0.95</v>
          </cell>
          <cell r="J6">
            <v>0.05</v>
          </cell>
          <cell r="K6"/>
          <cell r="L6">
            <v>27625.1</v>
          </cell>
          <cell r="M6"/>
          <cell r="N6">
            <v>16634</v>
          </cell>
          <cell r="O6">
            <v>13484</v>
          </cell>
          <cell r="P6">
            <v>0.81062883251172302</v>
          </cell>
          <cell r="Q6">
            <v>3150</v>
          </cell>
          <cell r="R6">
            <v>0.18937116748827704</v>
          </cell>
          <cell r="S6">
            <v>126</v>
          </cell>
          <cell r="T6"/>
          <cell r="U6">
            <v>3666.7000000000007</v>
          </cell>
          <cell r="V6">
            <v>0</v>
          </cell>
          <cell r="W6">
            <v>27625.1</v>
          </cell>
          <cell r="X6">
            <v>27625.1</v>
          </cell>
          <cell r="Y6"/>
        </row>
        <row r="7">
          <cell r="A7">
            <v>2014002</v>
          </cell>
          <cell r="B7"/>
          <cell r="C7" t="str">
            <v>Premium XL</v>
          </cell>
          <cell r="D7" t="str">
            <v>Arcabo</v>
          </cell>
          <cell r="E7">
            <v>10</v>
          </cell>
          <cell r="F7">
            <v>80</v>
          </cell>
          <cell r="G7">
            <v>50</v>
          </cell>
          <cell r="H7">
            <v>30</v>
          </cell>
          <cell r="I7">
            <v>1</v>
          </cell>
          <cell r="J7">
            <v>1</v>
          </cell>
          <cell r="K7"/>
          <cell r="L7">
            <v>18390</v>
          </cell>
          <cell r="M7"/>
          <cell r="N7">
            <v>15165</v>
          </cell>
          <cell r="O7">
            <v>11665</v>
          </cell>
          <cell r="P7">
            <v>0.769205407187603</v>
          </cell>
          <cell r="Q7">
            <v>3500</v>
          </cell>
          <cell r="R7">
            <v>0.23079459281239698</v>
          </cell>
          <cell r="S7">
            <v>140</v>
          </cell>
          <cell r="T7"/>
          <cell r="U7">
            <v>0</v>
          </cell>
          <cell r="V7">
            <v>0</v>
          </cell>
          <cell r="W7">
            <v>18390</v>
          </cell>
          <cell r="X7">
            <v>18390</v>
          </cell>
          <cell r="Y7"/>
        </row>
        <row r="8">
          <cell r="A8">
            <v>2014003</v>
          </cell>
          <cell r="B8"/>
          <cell r="C8" t="str">
            <v>Terras Lodge</v>
          </cell>
          <cell r="D8" t="str">
            <v>Arcabo</v>
          </cell>
          <cell r="E8">
            <v>10</v>
          </cell>
          <cell r="F8">
            <v>60</v>
          </cell>
          <cell r="G8">
            <v>50</v>
          </cell>
          <cell r="H8">
            <v>20</v>
          </cell>
          <cell r="I8">
            <v>1</v>
          </cell>
          <cell r="J8">
            <v>1</v>
          </cell>
          <cell r="K8"/>
          <cell r="L8">
            <v>10670</v>
          </cell>
          <cell r="M8"/>
          <cell r="N8">
            <v>8657</v>
          </cell>
          <cell r="O8">
            <v>6007</v>
          </cell>
          <cell r="P8">
            <v>0.69388933810788955</v>
          </cell>
          <cell r="Q8">
            <v>2650</v>
          </cell>
          <cell r="R8">
            <v>0.30611066189211045</v>
          </cell>
          <cell r="S8">
            <v>106</v>
          </cell>
          <cell r="T8"/>
          <cell r="U8">
            <v>0</v>
          </cell>
          <cell r="V8">
            <v>0</v>
          </cell>
          <cell r="W8">
            <v>10670</v>
          </cell>
          <cell r="X8">
            <v>10670</v>
          </cell>
          <cell r="Y8"/>
        </row>
        <row r="9">
          <cell r="A9">
            <v>2014004</v>
          </cell>
          <cell r="B9"/>
          <cell r="C9" t="str">
            <v>Limited Dubbel</v>
          </cell>
          <cell r="D9" t="str">
            <v>Arcabo</v>
          </cell>
          <cell r="E9">
            <v>12</v>
          </cell>
          <cell r="F9">
            <v>84</v>
          </cell>
          <cell r="G9">
            <v>48</v>
          </cell>
          <cell r="H9">
            <v>36</v>
          </cell>
          <cell r="I9">
            <v>1</v>
          </cell>
          <cell r="J9">
            <v>1</v>
          </cell>
          <cell r="K9"/>
          <cell r="L9">
            <v>23880</v>
          </cell>
          <cell r="M9"/>
          <cell r="N9">
            <v>14884</v>
          </cell>
          <cell r="O9">
            <v>11009</v>
          </cell>
          <cell r="P9">
            <v>0.73965331900026876</v>
          </cell>
          <cell r="Q9">
            <v>3875</v>
          </cell>
          <cell r="R9">
            <v>0.26034668099973124</v>
          </cell>
          <cell r="S9">
            <v>155</v>
          </cell>
          <cell r="T9"/>
          <cell r="U9">
            <v>0</v>
          </cell>
          <cell r="V9">
            <v>0</v>
          </cell>
          <cell r="W9">
            <v>23880</v>
          </cell>
          <cell r="X9">
            <v>23880</v>
          </cell>
          <cell r="Y9"/>
        </row>
        <row r="10">
          <cell r="A10">
            <v>2014005</v>
          </cell>
          <cell r="B10"/>
          <cell r="C10" t="str">
            <v>79 st Limited CL</v>
          </cell>
          <cell r="D10" t="str">
            <v>Arcabo</v>
          </cell>
          <cell r="E10">
            <v>79</v>
          </cell>
          <cell r="F10">
            <v>632</v>
          </cell>
          <cell r="G10">
            <v>395</v>
          </cell>
          <cell r="H10">
            <v>158</v>
          </cell>
          <cell r="I10">
            <v>1</v>
          </cell>
          <cell r="J10">
            <v>1</v>
          </cell>
          <cell r="K10"/>
          <cell r="L10">
            <v>129090.51</v>
          </cell>
          <cell r="M10"/>
          <cell r="N10">
            <v>87412</v>
          </cell>
          <cell r="O10">
            <v>63312</v>
          </cell>
          <cell r="P10">
            <v>0.72429414725666952</v>
          </cell>
          <cell r="Q10">
            <v>24100</v>
          </cell>
          <cell r="R10">
            <v>0.27570585274333043</v>
          </cell>
          <cell r="S10">
            <v>964</v>
          </cell>
          <cell r="T10"/>
          <cell r="U10">
            <v>0</v>
          </cell>
          <cell r="V10">
            <v>0</v>
          </cell>
          <cell r="W10">
            <v>129090.51</v>
          </cell>
          <cell r="X10">
            <v>50000</v>
          </cell>
          <cell r="Y10"/>
        </row>
        <row r="11">
          <cell r="A11" t="str">
            <v>2014005A</v>
          </cell>
          <cell r="B11"/>
          <cell r="C11" t="str">
            <v>herstel beschadiging Limited CL</v>
          </cell>
          <cell r="D11" t="str">
            <v>Arcabo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/>
          <cell r="L11">
            <v>107.5</v>
          </cell>
          <cell r="M11"/>
          <cell r="N11"/>
          <cell r="O11"/>
          <cell r="P11"/>
          <cell r="Q11"/>
          <cell r="R11"/>
          <cell r="S11">
            <v>0</v>
          </cell>
          <cell r="T11"/>
          <cell r="U11"/>
          <cell r="V11">
            <v>0</v>
          </cell>
          <cell r="W11">
            <v>107.5</v>
          </cell>
          <cell r="X11">
            <v>107.5</v>
          </cell>
          <cell r="Y11">
            <v>615025</v>
          </cell>
        </row>
        <row r="12">
          <cell r="A12">
            <v>2015</v>
          </cell>
          <cell r="B12"/>
          <cell r="C12"/>
          <cell r="E12">
            <v>214</v>
          </cell>
          <cell r="F12">
            <v>1666</v>
          </cell>
          <cell r="G12">
            <v>1091</v>
          </cell>
          <cell r="H12">
            <v>607</v>
          </cell>
          <cell r="I12"/>
          <cell r="J12"/>
          <cell r="K12"/>
          <cell r="L12"/>
          <cell r="M12"/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</row>
        <row r="13">
          <cell r="A13">
            <v>2015001</v>
          </cell>
          <cell r="C13" t="str">
            <v>losse onderdelen</v>
          </cell>
          <cell r="D13" t="str">
            <v>Arcabo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1</v>
          </cell>
          <cell r="K13"/>
          <cell r="L13">
            <v>193.2</v>
          </cell>
          <cell r="N13">
            <v>164.99270475549818</v>
          </cell>
          <cell r="O13">
            <v>122.23369388833004</v>
          </cell>
          <cell r="Q13">
            <v>42.759010867168136</v>
          </cell>
          <cell r="S13">
            <v>1.7103604346867254</v>
          </cell>
          <cell r="U13">
            <v>0</v>
          </cell>
          <cell r="V13">
            <v>0</v>
          </cell>
          <cell r="W13">
            <v>193.2</v>
          </cell>
          <cell r="X13">
            <v>193.2</v>
          </cell>
          <cell r="Y13"/>
        </row>
        <row r="14">
          <cell r="A14">
            <v>2015002</v>
          </cell>
          <cell r="C14" t="str">
            <v>losse onderdelen</v>
          </cell>
          <cell r="D14" t="str">
            <v>Arcabo</v>
          </cell>
          <cell r="E14">
            <v>0</v>
          </cell>
          <cell r="F14"/>
          <cell r="G14">
            <v>0</v>
          </cell>
          <cell r="H14">
            <v>0</v>
          </cell>
          <cell r="I14">
            <v>1</v>
          </cell>
          <cell r="J14">
            <v>1</v>
          </cell>
          <cell r="K14"/>
          <cell r="L14">
            <v>79.7</v>
          </cell>
          <cell r="N14">
            <v>68.063760709178084</v>
          </cell>
          <cell r="O14">
            <v>50.424562126811104</v>
          </cell>
          <cell r="Q14">
            <v>17.63919858236698</v>
          </cell>
          <cell r="S14">
            <v>0.7055679432946792</v>
          </cell>
          <cell r="U14">
            <v>0</v>
          </cell>
          <cell r="V14">
            <v>0</v>
          </cell>
          <cell r="W14">
            <v>79.7</v>
          </cell>
          <cell r="X14">
            <v>79.7</v>
          </cell>
          <cell r="Y14"/>
        </row>
        <row r="15">
          <cell r="A15">
            <v>2015003</v>
          </cell>
          <cell r="C15" t="str">
            <v>Tropical 508715-509615</v>
          </cell>
          <cell r="D15" t="str">
            <v>Arcabo</v>
          </cell>
          <cell r="E15">
            <v>10</v>
          </cell>
          <cell r="F15">
            <v>70</v>
          </cell>
          <cell r="G15">
            <v>60</v>
          </cell>
          <cell r="H15">
            <v>20</v>
          </cell>
          <cell r="I15">
            <v>1</v>
          </cell>
          <cell r="J15">
            <v>1</v>
          </cell>
          <cell r="K15"/>
          <cell r="L15">
            <v>22840</v>
          </cell>
          <cell r="N15">
            <v>19505.348740246263</v>
          </cell>
          <cell r="O15">
            <v>14450.401492802577</v>
          </cell>
          <cell r="Q15">
            <v>5054.947247443687</v>
          </cell>
          <cell r="S15">
            <v>202.19788989774747</v>
          </cell>
          <cell r="U15">
            <v>0</v>
          </cell>
          <cell r="V15">
            <v>0</v>
          </cell>
          <cell r="W15">
            <v>22840</v>
          </cell>
          <cell r="X15">
            <v>22840</v>
          </cell>
          <cell r="Y15">
            <v>615005</v>
          </cell>
        </row>
        <row r="16">
          <cell r="A16">
            <v>2015004</v>
          </cell>
          <cell r="C16" t="str">
            <v>Tropical 509715-510615</v>
          </cell>
          <cell r="D16" t="str">
            <v>Arcabo</v>
          </cell>
          <cell r="E16">
            <v>10</v>
          </cell>
          <cell r="F16">
            <v>60</v>
          </cell>
          <cell r="G16">
            <v>50</v>
          </cell>
          <cell r="H16">
            <v>20</v>
          </cell>
          <cell r="I16">
            <v>1</v>
          </cell>
          <cell r="J16">
            <v>1</v>
          </cell>
          <cell r="K16"/>
          <cell r="L16">
            <v>21640</v>
          </cell>
          <cell r="N16">
            <v>18480.549331827024</v>
          </cell>
          <cell r="O16">
            <v>13691.18600281295</v>
          </cell>
          <cell r="Q16">
            <v>4789.3633290140715</v>
          </cell>
          <cell r="S16">
            <v>191.57453316056285</v>
          </cell>
          <cell r="U16">
            <v>0</v>
          </cell>
          <cell r="V16">
            <v>0</v>
          </cell>
          <cell r="W16">
            <v>21640</v>
          </cell>
          <cell r="X16">
            <v>21640</v>
          </cell>
          <cell r="Y16">
            <v>615006</v>
          </cell>
        </row>
        <row r="17">
          <cell r="A17">
            <v>2015005</v>
          </cell>
          <cell r="C17" t="str">
            <v>Tropical 510715-511615</v>
          </cell>
          <cell r="D17" t="str">
            <v>Arcabo</v>
          </cell>
          <cell r="E17">
            <v>10</v>
          </cell>
          <cell r="F17">
            <v>60</v>
          </cell>
          <cell r="G17">
            <v>50</v>
          </cell>
          <cell r="H17">
            <v>20</v>
          </cell>
          <cell r="I17">
            <v>1</v>
          </cell>
          <cell r="J17">
            <v>1</v>
          </cell>
          <cell r="K17"/>
          <cell r="L17">
            <v>22810</v>
          </cell>
          <cell r="N17">
            <v>19479.728755035783</v>
          </cell>
          <cell r="O17">
            <v>14431.421105552838</v>
          </cell>
          <cell r="Q17">
            <v>5048.3076494829465</v>
          </cell>
          <cell r="S17">
            <v>201.93230597931787</v>
          </cell>
          <cell r="U17">
            <v>0</v>
          </cell>
          <cell r="V17">
            <v>0</v>
          </cell>
          <cell r="W17">
            <v>22810</v>
          </cell>
          <cell r="X17">
            <v>22810</v>
          </cell>
          <cell r="Y17">
            <v>615007</v>
          </cell>
        </row>
        <row r="18">
          <cell r="A18">
            <v>2015006</v>
          </cell>
          <cell r="C18" t="str">
            <v>488815-001</v>
          </cell>
          <cell r="D18" t="str">
            <v>Arcabo</v>
          </cell>
          <cell r="E18">
            <v>1</v>
          </cell>
          <cell r="F18">
            <v>8</v>
          </cell>
          <cell r="G18">
            <v>5</v>
          </cell>
          <cell r="H18">
            <v>3</v>
          </cell>
          <cell r="I18">
            <v>1</v>
          </cell>
          <cell r="J18">
            <v>1</v>
          </cell>
          <cell r="K18"/>
          <cell r="L18">
            <v>2144</v>
          </cell>
          <cell r="N18">
            <v>1830.9749430423815</v>
          </cell>
          <cell r="O18">
            <v>1356.465008781468</v>
          </cell>
          <cell r="Q18">
            <v>474.5099342609135</v>
          </cell>
          <cell r="S18">
            <v>18.980397370436538</v>
          </cell>
          <cell r="U18">
            <v>0</v>
          </cell>
          <cell r="V18">
            <v>0</v>
          </cell>
          <cell r="W18">
            <v>2144</v>
          </cell>
          <cell r="X18">
            <v>2144</v>
          </cell>
          <cell r="Y18">
            <v>615008</v>
          </cell>
        </row>
        <row r="19">
          <cell r="A19">
            <v>2015007</v>
          </cell>
          <cell r="C19" t="str">
            <v>475415-001</v>
          </cell>
          <cell r="D19" t="str">
            <v>Arcabo</v>
          </cell>
          <cell r="E19">
            <v>1</v>
          </cell>
          <cell r="F19">
            <v>10</v>
          </cell>
          <cell r="G19">
            <v>7</v>
          </cell>
          <cell r="H19">
            <v>4</v>
          </cell>
          <cell r="I19">
            <v>1</v>
          </cell>
          <cell r="J19">
            <v>1</v>
          </cell>
          <cell r="K19"/>
          <cell r="L19">
            <v>3303</v>
          </cell>
          <cell r="N19">
            <v>2820.7603716739673</v>
          </cell>
          <cell r="O19">
            <v>2089.7406361964499</v>
          </cell>
          <cell r="Q19">
            <v>731.01973547751743</v>
          </cell>
          <cell r="S19">
            <v>29.240789419100697</v>
          </cell>
          <cell r="U19">
            <v>0</v>
          </cell>
          <cell r="V19">
            <v>0</v>
          </cell>
          <cell r="W19">
            <v>3303</v>
          </cell>
          <cell r="X19">
            <v>3303</v>
          </cell>
          <cell r="Y19">
            <v>615009</v>
          </cell>
        </row>
        <row r="20">
          <cell r="A20">
            <v>2015008</v>
          </cell>
          <cell r="C20" t="str">
            <v>472515-001</v>
          </cell>
          <cell r="D20" t="str">
            <v>Arcabo</v>
          </cell>
          <cell r="E20">
            <v>1</v>
          </cell>
          <cell r="F20">
            <v>9</v>
          </cell>
          <cell r="G20">
            <v>8</v>
          </cell>
          <cell r="H20">
            <v>1</v>
          </cell>
          <cell r="I20">
            <v>1</v>
          </cell>
          <cell r="J20">
            <v>1</v>
          </cell>
          <cell r="K20"/>
          <cell r="L20">
            <v>2060</v>
          </cell>
          <cell r="N20">
            <v>1759.2389844530344</v>
          </cell>
          <cell r="O20">
            <v>1303.319924482194</v>
          </cell>
          <cell r="Q20">
            <v>455.91905997084041</v>
          </cell>
          <cell r="S20">
            <v>18.236762398833616</v>
          </cell>
          <cell r="U20">
            <v>0</v>
          </cell>
          <cell r="V20">
            <v>0</v>
          </cell>
          <cell r="W20">
            <v>2060</v>
          </cell>
          <cell r="X20">
            <v>2060</v>
          </cell>
          <cell r="Y20">
            <v>615010</v>
          </cell>
        </row>
        <row r="21">
          <cell r="A21">
            <v>2015009</v>
          </cell>
          <cell r="C21" t="str">
            <v>488715-002</v>
          </cell>
          <cell r="D21" t="str">
            <v>Arcabo</v>
          </cell>
          <cell r="E21">
            <v>1</v>
          </cell>
          <cell r="F21">
            <v>8</v>
          </cell>
          <cell r="G21">
            <v>5</v>
          </cell>
          <cell r="H21">
            <v>3</v>
          </cell>
          <cell r="I21">
            <v>1</v>
          </cell>
          <cell r="J21">
            <v>1</v>
          </cell>
          <cell r="K21"/>
          <cell r="L21">
            <v>2109</v>
          </cell>
          <cell r="N21">
            <v>1801.0849602968201</v>
          </cell>
          <cell r="O21">
            <v>1334.3212236567704</v>
          </cell>
          <cell r="Q21">
            <v>466.76373664004973</v>
          </cell>
          <cell r="S21">
            <v>18.67054946560199</v>
          </cell>
          <cell r="U21">
            <v>0</v>
          </cell>
          <cell r="V21">
            <v>0</v>
          </cell>
          <cell r="W21">
            <v>2109</v>
          </cell>
          <cell r="X21">
            <v>2109</v>
          </cell>
          <cell r="Y21">
            <v>615011</v>
          </cell>
        </row>
        <row r="22">
          <cell r="A22">
            <v>2015010</v>
          </cell>
          <cell r="C22" t="str">
            <v>504315-002</v>
          </cell>
          <cell r="D22" t="str">
            <v>Arcabo</v>
          </cell>
          <cell r="E22">
            <v>1</v>
          </cell>
          <cell r="F22">
            <v>8</v>
          </cell>
          <cell r="G22">
            <v>4</v>
          </cell>
          <cell r="H22">
            <v>3</v>
          </cell>
          <cell r="I22">
            <v>1</v>
          </cell>
          <cell r="J22">
            <v>1</v>
          </cell>
          <cell r="K22"/>
          <cell r="L22">
            <v>2296</v>
          </cell>
          <cell r="N22">
            <v>1960.782868108819</v>
          </cell>
          <cell r="O22">
            <v>1452.6323041801541</v>
          </cell>
          <cell r="Q22">
            <v>508.15056392866484</v>
          </cell>
          <cell r="S22">
            <v>20.326022557146594</v>
          </cell>
          <cell r="U22">
            <v>0</v>
          </cell>
          <cell r="V22">
            <v>0</v>
          </cell>
          <cell r="W22">
            <v>2296</v>
          </cell>
          <cell r="X22">
            <v>2296</v>
          </cell>
          <cell r="Y22">
            <v>615012</v>
          </cell>
        </row>
        <row r="23">
          <cell r="A23">
            <v>2015011</v>
          </cell>
          <cell r="C23" t="str">
            <v>503615-001</v>
          </cell>
          <cell r="D23" t="str">
            <v>Arcabo</v>
          </cell>
          <cell r="E23">
            <v>1</v>
          </cell>
          <cell r="F23">
            <v>8</v>
          </cell>
          <cell r="G23">
            <v>5</v>
          </cell>
          <cell r="H23">
            <v>3</v>
          </cell>
          <cell r="I23">
            <v>1</v>
          </cell>
          <cell r="J23">
            <v>1</v>
          </cell>
          <cell r="K23"/>
          <cell r="L23">
            <v>2191</v>
          </cell>
          <cell r="N23">
            <v>1871.1129198721351</v>
          </cell>
          <cell r="O23">
            <v>1386.2009488060617</v>
          </cell>
          <cell r="Q23">
            <v>484.91197106607348</v>
          </cell>
          <cell r="S23">
            <v>19.396478842642939</v>
          </cell>
          <cell r="U23">
            <v>0</v>
          </cell>
          <cell r="V23">
            <v>0</v>
          </cell>
          <cell r="W23">
            <v>2191</v>
          </cell>
          <cell r="X23">
            <v>2191</v>
          </cell>
          <cell r="Y23">
            <v>615013</v>
          </cell>
        </row>
        <row r="24">
          <cell r="A24">
            <v>2015012</v>
          </cell>
          <cell r="C24" t="str">
            <v>492315-002</v>
          </cell>
          <cell r="D24" t="str">
            <v>Arcabo</v>
          </cell>
          <cell r="E24">
            <v>1</v>
          </cell>
          <cell r="F24">
            <v>11</v>
          </cell>
          <cell r="G24">
            <v>6</v>
          </cell>
          <cell r="H24">
            <v>3</v>
          </cell>
          <cell r="I24">
            <v>1</v>
          </cell>
          <cell r="J24">
            <v>1</v>
          </cell>
          <cell r="K24"/>
          <cell r="L24">
            <v>2133</v>
          </cell>
          <cell r="N24">
            <v>1821.580948465205</v>
          </cell>
          <cell r="O24">
            <v>1349.5055334565629</v>
          </cell>
          <cell r="Q24">
            <v>472.07541500864204</v>
          </cell>
          <cell r="S24">
            <v>18.88301660034568</v>
          </cell>
          <cell r="U24">
            <v>0</v>
          </cell>
          <cell r="V24">
            <v>0</v>
          </cell>
          <cell r="W24">
            <v>2133</v>
          </cell>
          <cell r="X24">
            <v>2133</v>
          </cell>
          <cell r="Y24">
            <v>615014</v>
          </cell>
        </row>
        <row r="25">
          <cell r="A25">
            <v>2015013</v>
          </cell>
          <cell r="C25" t="str">
            <v>492015-001</v>
          </cell>
          <cell r="D25" t="str">
            <v>Arcabo</v>
          </cell>
          <cell r="E25">
            <v>1</v>
          </cell>
          <cell r="F25">
            <v>10</v>
          </cell>
          <cell r="G25">
            <v>4</v>
          </cell>
          <cell r="H25">
            <v>2</v>
          </cell>
          <cell r="I25">
            <v>1</v>
          </cell>
          <cell r="J25">
            <v>1</v>
          </cell>
          <cell r="K25"/>
          <cell r="L25">
            <v>2291</v>
          </cell>
          <cell r="N25">
            <v>1956.5128705737386</v>
          </cell>
          <cell r="O25">
            <v>1449.4689063051972</v>
          </cell>
          <cell r="Q25">
            <v>507.04396426854146</v>
          </cell>
          <cell r="S25">
            <v>20.281758570741658</v>
          </cell>
          <cell r="U25">
            <v>0</v>
          </cell>
          <cell r="V25">
            <v>0</v>
          </cell>
          <cell r="W25">
            <v>2291</v>
          </cell>
          <cell r="X25">
            <v>2291</v>
          </cell>
          <cell r="Y25">
            <v>615015</v>
          </cell>
        </row>
        <row r="26">
          <cell r="A26">
            <v>2015014</v>
          </cell>
          <cell r="C26" t="str">
            <v>501215-001</v>
          </cell>
          <cell r="D26" t="str">
            <v>Arcabo</v>
          </cell>
          <cell r="E26">
            <v>1</v>
          </cell>
          <cell r="F26">
            <v>9</v>
          </cell>
          <cell r="G26">
            <v>6</v>
          </cell>
          <cell r="H26">
            <v>3</v>
          </cell>
          <cell r="I26">
            <v>1</v>
          </cell>
          <cell r="J26">
            <v>1</v>
          </cell>
          <cell r="K26"/>
          <cell r="L26">
            <v>2219</v>
          </cell>
          <cell r="N26">
            <v>1895.0249060685842</v>
          </cell>
          <cell r="O26">
            <v>1403.9159769058197</v>
          </cell>
          <cell r="Q26">
            <v>491.10892916276453</v>
          </cell>
          <cell r="S26">
            <v>19.644357166510581</v>
          </cell>
          <cell r="U26">
            <v>0</v>
          </cell>
          <cell r="V26">
            <v>0</v>
          </cell>
          <cell r="W26">
            <v>2219</v>
          </cell>
          <cell r="X26">
            <v>2219</v>
          </cell>
          <cell r="Y26">
            <v>615016</v>
          </cell>
        </row>
        <row r="27">
          <cell r="A27">
            <v>2015015</v>
          </cell>
          <cell r="C27" t="str">
            <v>501115-001</v>
          </cell>
          <cell r="D27" t="str">
            <v>Arcabo</v>
          </cell>
          <cell r="E27">
            <v>1</v>
          </cell>
          <cell r="F27">
            <v>11</v>
          </cell>
          <cell r="G27">
            <v>6</v>
          </cell>
          <cell r="H27">
            <v>3</v>
          </cell>
          <cell r="I27">
            <v>1</v>
          </cell>
          <cell r="J27">
            <v>1</v>
          </cell>
          <cell r="K27"/>
          <cell r="L27">
            <v>2454</v>
          </cell>
          <cell r="N27">
            <v>2095.7147902173529</v>
          </cell>
          <cell r="O27">
            <v>1552.5956770287885</v>
          </cell>
          <cell r="Q27">
            <v>543.11911318856426</v>
          </cell>
          <cell r="S27">
            <v>21.724764527542572</v>
          </cell>
          <cell r="U27">
            <v>0</v>
          </cell>
          <cell r="V27">
            <v>0</v>
          </cell>
          <cell r="W27">
            <v>2454</v>
          </cell>
          <cell r="X27">
            <v>2454</v>
          </cell>
          <cell r="Y27">
            <v>615017</v>
          </cell>
        </row>
        <row r="28">
          <cell r="A28">
            <v>2015016</v>
          </cell>
          <cell r="C28" t="str">
            <v>losse reserve onderdelen</v>
          </cell>
          <cell r="D28" t="str">
            <v>Arcabo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1</v>
          </cell>
          <cell r="J28">
            <v>1</v>
          </cell>
          <cell r="K28"/>
          <cell r="L28">
            <v>0</v>
          </cell>
          <cell r="N28">
            <v>0</v>
          </cell>
          <cell r="O28">
            <v>0</v>
          </cell>
          <cell r="Q28">
            <v>0</v>
          </cell>
          <cell r="S28">
            <v>0</v>
          </cell>
          <cell r="U28">
            <v>0</v>
          </cell>
          <cell r="V28">
            <v>0</v>
          </cell>
          <cell r="W28">
            <v>0</v>
          </cell>
          <cell r="X28"/>
          <cell r="Y28"/>
        </row>
        <row r="29">
          <cell r="A29">
            <v>2015017</v>
          </cell>
          <cell r="C29" t="str">
            <v>471015-001</v>
          </cell>
          <cell r="D29" t="str">
            <v>Arcabo</v>
          </cell>
          <cell r="E29">
            <v>1</v>
          </cell>
          <cell r="F29">
            <v>8</v>
          </cell>
          <cell r="G29">
            <v>5</v>
          </cell>
          <cell r="H29">
            <v>3</v>
          </cell>
          <cell r="I29">
            <v>1</v>
          </cell>
          <cell r="J29">
            <v>1</v>
          </cell>
          <cell r="K29"/>
          <cell r="L29">
            <v>2128</v>
          </cell>
          <cell r="N29">
            <v>1817.3109509301248</v>
          </cell>
          <cell r="O29">
            <v>1346.3421355816063</v>
          </cell>
          <cell r="Q29">
            <v>470.96881534851866</v>
          </cell>
          <cell r="S29">
            <v>18.838752613940745</v>
          </cell>
          <cell r="U29">
            <v>0</v>
          </cell>
          <cell r="V29">
            <v>0</v>
          </cell>
          <cell r="W29">
            <v>2128</v>
          </cell>
          <cell r="X29">
            <v>2128</v>
          </cell>
          <cell r="Y29">
            <v>615018</v>
          </cell>
        </row>
        <row r="30">
          <cell r="A30">
            <v>2015018</v>
          </cell>
          <cell r="C30" t="str">
            <v>447315-001</v>
          </cell>
          <cell r="D30" t="str">
            <v>Arcabo</v>
          </cell>
          <cell r="E30">
            <v>1</v>
          </cell>
          <cell r="F30">
            <v>11</v>
          </cell>
          <cell r="G30">
            <v>9</v>
          </cell>
          <cell r="H30">
            <v>3</v>
          </cell>
          <cell r="I30">
            <v>1</v>
          </cell>
          <cell r="J30">
            <v>1</v>
          </cell>
          <cell r="K30"/>
          <cell r="L30">
            <v>2423</v>
          </cell>
          <cell r="N30">
            <v>2069.2408054998555</v>
          </cell>
          <cell r="O30">
            <v>1532.9826102040563</v>
          </cell>
          <cell r="Q30">
            <v>536.25819529579917</v>
          </cell>
          <cell r="S30">
            <v>21.450327811831968</v>
          </cell>
          <cell r="U30">
            <v>0</v>
          </cell>
          <cell r="V30">
            <v>0</v>
          </cell>
          <cell r="W30">
            <v>2423</v>
          </cell>
          <cell r="X30">
            <v>2423</v>
          </cell>
          <cell r="Y30">
            <v>615019</v>
          </cell>
        </row>
        <row r="31">
          <cell r="A31">
            <v>2015019</v>
          </cell>
          <cell r="C31" t="str">
            <v>447415-007</v>
          </cell>
          <cell r="D31" t="str">
            <v>Arcabo</v>
          </cell>
          <cell r="E31">
            <v>1</v>
          </cell>
          <cell r="F31">
            <v>11</v>
          </cell>
          <cell r="G31">
            <v>9</v>
          </cell>
          <cell r="H31">
            <v>3</v>
          </cell>
          <cell r="I31">
            <v>1</v>
          </cell>
          <cell r="J31">
            <v>1</v>
          </cell>
          <cell r="K31"/>
          <cell r="L31">
            <v>2600</v>
          </cell>
          <cell r="N31">
            <v>2220.398718241694</v>
          </cell>
          <cell r="O31">
            <v>1644.9668949775264</v>
          </cell>
          <cell r="Q31">
            <v>575.43182326416752</v>
          </cell>
          <cell r="S31">
            <v>23.017272930566701</v>
          </cell>
          <cell r="U31">
            <v>0</v>
          </cell>
          <cell r="V31">
            <v>0</v>
          </cell>
          <cell r="W31">
            <v>2600</v>
          </cell>
          <cell r="X31">
            <v>2600</v>
          </cell>
          <cell r="Y31">
            <v>615020</v>
          </cell>
        </row>
        <row r="32">
          <cell r="A32">
            <v>2015020</v>
          </cell>
          <cell r="C32" t="str">
            <v>3 kozijnen eigenhuis</v>
          </cell>
          <cell r="D32" t="str">
            <v>Brederwold</v>
          </cell>
          <cell r="E32">
            <v>0</v>
          </cell>
          <cell r="F32">
            <v>3</v>
          </cell>
          <cell r="G32">
            <v>2</v>
          </cell>
          <cell r="H32">
            <v>0</v>
          </cell>
          <cell r="I32">
            <v>1</v>
          </cell>
          <cell r="J32">
            <v>1</v>
          </cell>
          <cell r="K32"/>
          <cell r="L32">
            <v>2000</v>
          </cell>
          <cell r="N32">
            <v>1707.9990140320722</v>
          </cell>
          <cell r="O32">
            <v>1265.3591499827126</v>
          </cell>
          <cell r="Q32">
            <v>442.63986404935963</v>
          </cell>
          <cell r="S32">
            <v>17.705594561974387</v>
          </cell>
          <cell r="U32">
            <v>0</v>
          </cell>
          <cell r="V32">
            <v>0</v>
          </cell>
          <cell r="W32">
            <v>2000</v>
          </cell>
          <cell r="X32">
            <v>2000</v>
          </cell>
          <cell r="Y32">
            <v>615028</v>
          </cell>
        </row>
        <row r="33">
          <cell r="A33">
            <v>2015021</v>
          </cell>
          <cell r="C33" t="str">
            <v>488115 + 490215 t/m 491115</v>
          </cell>
          <cell r="D33" t="str">
            <v>Arcabo</v>
          </cell>
          <cell r="E33">
            <v>11</v>
          </cell>
          <cell r="F33">
            <v>88</v>
          </cell>
          <cell r="G33">
            <v>55</v>
          </cell>
          <cell r="H33">
            <v>33</v>
          </cell>
          <cell r="I33">
            <v>1</v>
          </cell>
          <cell r="J33">
            <v>1</v>
          </cell>
          <cell r="K33"/>
          <cell r="L33">
            <v>23133</v>
          </cell>
          <cell r="N33">
            <v>19755.570595801964</v>
          </cell>
          <cell r="O33">
            <v>14635.776608275046</v>
          </cell>
          <cell r="Q33">
            <v>5119.7939875269185</v>
          </cell>
          <cell r="S33">
            <v>204.79175950107674</v>
          </cell>
          <cell r="U33">
            <v>0</v>
          </cell>
          <cell r="V33">
            <v>0</v>
          </cell>
          <cell r="W33">
            <v>23133</v>
          </cell>
          <cell r="X33">
            <v>23133</v>
          </cell>
          <cell r="Y33">
            <v>615021</v>
          </cell>
        </row>
        <row r="34">
          <cell r="A34">
            <v>2015022</v>
          </cell>
          <cell r="C34" t="str">
            <v>469315-001</v>
          </cell>
          <cell r="D34" t="str">
            <v>Arcabo</v>
          </cell>
          <cell r="E34">
            <v>1</v>
          </cell>
          <cell r="F34">
            <v>8</v>
          </cell>
          <cell r="G34">
            <v>5</v>
          </cell>
          <cell r="H34">
            <v>3</v>
          </cell>
          <cell r="I34">
            <v>1</v>
          </cell>
          <cell r="J34">
            <v>1</v>
          </cell>
          <cell r="K34"/>
          <cell r="L34">
            <v>2401</v>
          </cell>
          <cell r="N34">
            <v>2050.4528163455025</v>
          </cell>
          <cell r="O34">
            <v>1519.0636595542464</v>
          </cell>
          <cell r="Q34">
            <v>531.38915679125626</v>
          </cell>
          <cell r="S34">
            <v>21.255566271650249</v>
          </cell>
          <cell r="U34">
            <v>0</v>
          </cell>
          <cell r="V34">
            <v>0</v>
          </cell>
          <cell r="W34">
            <v>2401</v>
          </cell>
          <cell r="X34">
            <v>2401</v>
          </cell>
          <cell r="Y34">
            <v>615023</v>
          </cell>
        </row>
        <row r="35">
          <cell r="A35">
            <v>2015023</v>
          </cell>
          <cell r="C35" t="str">
            <v>Inzethorren Tropical 120 st</v>
          </cell>
          <cell r="D35" t="str">
            <v>Arcabo</v>
          </cell>
          <cell r="I35">
            <v>1</v>
          </cell>
          <cell r="J35">
            <v>1</v>
          </cell>
          <cell r="K35"/>
          <cell r="L35">
            <v>4920</v>
          </cell>
          <cell r="N35">
            <v>3112.7835089574728</v>
          </cell>
          <cell r="O35">
            <v>3112.7835089574728</v>
          </cell>
          <cell r="Q35">
            <v>0</v>
          </cell>
          <cell r="S35">
            <v>0</v>
          </cell>
          <cell r="U35">
            <v>0</v>
          </cell>
          <cell r="V35">
            <v>0</v>
          </cell>
          <cell r="W35">
            <v>4920</v>
          </cell>
          <cell r="X35">
            <v>4920</v>
          </cell>
          <cell r="Y35">
            <v>615022</v>
          </cell>
        </row>
        <row r="36">
          <cell r="A36">
            <v>2015024</v>
          </cell>
          <cell r="C36" t="str">
            <v>3 kozijnen showroom</v>
          </cell>
          <cell r="D36" t="str">
            <v>Kuro</v>
          </cell>
          <cell r="F36">
            <v>3</v>
          </cell>
          <cell r="G36">
            <v>3</v>
          </cell>
          <cell r="H36">
            <v>0</v>
          </cell>
          <cell r="I36">
            <v>1</v>
          </cell>
          <cell r="J36">
            <v>1</v>
          </cell>
          <cell r="K36"/>
          <cell r="L36">
            <v>431.22</v>
          </cell>
          <cell r="N36">
            <v>368.26166741545507</v>
          </cell>
          <cell r="O36">
            <v>272.82408632777265</v>
          </cell>
          <cell r="Q36">
            <v>95.437581087682432</v>
          </cell>
          <cell r="S36">
            <v>3.8175032435072973</v>
          </cell>
          <cell r="U36">
            <v>0</v>
          </cell>
          <cell r="V36">
            <v>0</v>
          </cell>
          <cell r="W36">
            <v>0</v>
          </cell>
          <cell r="X36"/>
          <cell r="Y36"/>
        </row>
        <row r="37">
          <cell r="A37">
            <v>2015025</v>
          </cell>
          <cell r="C37" t="str">
            <v>447515-002</v>
          </cell>
          <cell r="D37" t="str">
            <v>Arcabo</v>
          </cell>
          <cell r="E37">
            <v>1</v>
          </cell>
          <cell r="F37">
            <v>11</v>
          </cell>
          <cell r="G37">
            <v>10</v>
          </cell>
          <cell r="H37">
            <v>3</v>
          </cell>
          <cell r="I37">
            <v>1</v>
          </cell>
          <cell r="J37">
            <v>1</v>
          </cell>
          <cell r="K37"/>
          <cell r="L37">
            <v>2495</v>
          </cell>
          <cell r="N37">
            <v>2130.7287700050101</v>
          </cell>
          <cell r="O37">
            <v>1578.535539603434</v>
          </cell>
          <cell r="Q37">
            <v>552.1932304015761</v>
          </cell>
          <cell r="S37">
            <v>22.087729216063043</v>
          </cell>
          <cell r="U37">
            <v>0</v>
          </cell>
          <cell r="V37">
            <v>0</v>
          </cell>
          <cell r="W37">
            <v>2495</v>
          </cell>
          <cell r="X37">
            <v>2495</v>
          </cell>
          <cell r="Y37">
            <v>615024</v>
          </cell>
        </row>
        <row r="38">
          <cell r="A38" t="str">
            <v>2015025/2</v>
          </cell>
          <cell r="C38" t="str">
            <v>447515-003</v>
          </cell>
          <cell r="D38" t="str">
            <v>Arcabo</v>
          </cell>
          <cell r="E38">
            <v>1</v>
          </cell>
          <cell r="F38">
            <v>1</v>
          </cell>
          <cell r="G38">
            <v>0</v>
          </cell>
          <cell r="H38">
            <v>1</v>
          </cell>
          <cell r="I38">
            <v>1</v>
          </cell>
          <cell r="J38">
            <v>1</v>
          </cell>
          <cell r="K38"/>
          <cell r="L38">
            <v>549</v>
          </cell>
          <cell r="N38">
            <v>331.2</v>
          </cell>
          <cell r="O38">
            <v>262.02999999999997</v>
          </cell>
          <cell r="P38">
            <v>0.79115338164251203</v>
          </cell>
          <cell r="Q38">
            <v>69.17</v>
          </cell>
          <cell r="R38">
            <v>0.20884661835748794</v>
          </cell>
          <cell r="S38">
            <v>2.7667999999999999</v>
          </cell>
          <cell r="T38"/>
          <cell r="U38">
            <v>0</v>
          </cell>
          <cell r="V38">
            <v>0</v>
          </cell>
          <cell r="W38">
            <v>549</v>
          </cell>
          <cell r="X38">
            <v>549</v>
          </cell>
          <cell r="Y38">
            <v>615049</v>
          </cell>
        </row>
        <row r="39">
          <cell r="A39">
            <v>2015026</v>
          </cell>
          <cell r="C39" t="str">
            <v>512515 t/m 512915</v>
          </cell>
          <cell r="D39" t="str">
            <v>Arcabo</v>
          </cell>
          <cell r="E39">
            <v>5</v>
          </cell>
          <cell r="F39">
            <v>40</v>
          </cell>
          <cell r="G39">
            <v>25</v>
          </cell>
          <cell r="H39">
            <v>10</v>
          </cell>
          <cell r="I39">
            <v>1</v>
          </cell>
          <cell r="J39">
            <v>1</v>
          </cell>
          <cell r="K39"/>
          <cell r="L39">
            <v>19900</v>
          </cell>
          <cell r="N39">
            <v>20142.171075201113</v>
          </cell>
          <cell r="O39">
            <v>15737.904427909987</v>
          </cell>
          <cell r="Q39">
            <v>4404.2666472911278</v>
          </cell>
          <cell r="S39">
            <v>176.17066589164511</v>
          </cell>
          <cell r="U39">
            <v>0</v>
          </cell>
          <cell r="V39">
            <v>0</v>
          </cell>
          <cell r="W39">
            <v>19900</v>
          </cell>
          <cell r="X39">
            <v>15920</v>
          </cell>
          <cell r="Y39">
            <v>615032</v>
          </cell>
        </row>
        <row r="40">
          <cell r="A40" t="str">
            <v>2015026/2</v>
          </cell>
          <cell r="C40" t="str">
            <v>512515 en 512715 2x Breukglas</v>
          </cell>
          <cell r="D40" t="str">
            <v>Arcabo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1</v>
          </cell>
          <cell r="J40">
            <v>1</v>
          </cell>
          <cell r="K40"/>
          <cell r="L40">
            <v>113.5</v>
          </cell>
          <cell r="N40">
            <v>56.57</v>
          </cell>
          <cell r="O40">
            <v>56.57</v>
          </cell>
          <cell r="P40">
            <v>1</v>
          </cell>
          <cell r="Q40">
            <v>0</v>
          </cell>
          <cell r="R40">
            <v>0</v>
          </cell>
          <cell r="S40">
            <v>0</v>
          </cell>
          <cell r="T40"/>
          <cell r="U40">
            <v>0</v>
          </cell>
          <cell r="V40">
            <v>0</v>
          </cell>
          <cell r="W40">
            <v>113.5</v>
          </cell>
          <cell r="X40">
            <v>113.5</v>
          </cell>
          <cell r="Y40">
            <v>615083</v>
          </cell>
        </row>
        <row r="41">
          <cell r="A41" t="str">
            <v>2015026/3</v>
          </cell>
          <cell r="C41" t="str">
            <v>512715 Breukruit blank A808 684x1922</v>
          </cell>
          <cell r="D41" t="str">
            <v>Arcabo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1</v>
          </cell>
          <cell r="J41">
            <v>0</v>
          </cell>
          <cell r="K41"/>
          <cell r="L41">
            <v>56.75</v>
          </cell>
          <cell r="N41">
            <v>29.26</v>
          </cell>
          <cell r="O41">
            <v>29.26</v>
          </cell>
          <cell r="P41">
            <v>1</v>
          </cell>
          <cell r="Q41">
            <v>0</v>
          </cell>
          <cell r="R41">
            <v>0</v>
          </cell>
          <cell r="S41">
            <v>0</v>
          </cell>
          <cell r="T41"/>
          <cell r="U41">
            <v>0</v>
          </cell>
          <cell r="V41">
            <v>0</v>
          </cell>
          <cell r="W41">
            <v>56.75</v>
          </cell>
          <cell r="X41">
            <v>56.75</v>
          </cell>
          <cell r="Y41">
            <v>615110</v>
          </cell>
        </row>
        <row r="42">
          <cell r="A42">
            <v>2015027</v>
          </cell>
          <cell r="C42" t="str">
            <v>447815-002</v>
          </cell>
          <cell r="D42" t="str">
            <v>Arcabo</v>
          </cell>
          <cell r="E42">
            <v>1</v>
          </cell>
          <cell r="F42">
            <v>12</v>
          </cell>
          <cell r="G42">
            <v>10</v>
          </cell>
          <cell r="H42">
            <v>3</v>
          </cell>
          <cell r="I42">
            <v>1</v>
          </cell>
          <cell r="J42">
            <v>1</v>
          </cell>
          <cell r="K42"/>
          <cell r="L42">
            <v>2637</v>
          </cell>
          <cell r="N42">
            <v>2669.0907098143389</v>
          </cell>
          <cell r="O42">
            <v>2085.4700490652581</v>
          </cell>
          <cell r="Q42">
            <v>583.62066074908068</v>
          </cell>
          <cell r="S42">
            <v>23.344826429963227</v>
          </cell>
          <cell r="U42">
            <v>0</v>
          </cell>
          <cell r="V42">
            <v>0</v>
          </cell>
          <cell r="W42">
            <v>2637</v>
          </cell>
          <cell r="X42">
            <v>2637</v>
          </cell>
          <cell r="Y42">
            <v>615031</v>
          </cell>
        </row>
        <row r="43">
          <cell r="A43">
            <v>2015028</v>
          </cell>
          <cell r="C43" t="str">
            <v>447615-001</v>
          </cell>
          <cell r="D43" t="str">
            <v>Arcabo</v>
          </cell>
          <cell r="E43">
            <v>1</v>
          </cell>
          <cell r="F43">
            <v>13</v>
          </cell>
          <cell r="G43">
            <v>10</v>
          </cell>
          <cell r="H43">
            <v>4</v>
          </cell>
          <cell r="I43">
            <v>1</v>
          </cell>
          <cell r="J43">
            <v>1</v>
          </cell>
          <cell r="K43"/>
          <cell r="L43">
            <v>3110</v>
          </cell>
          <cell r="N43">
            <v>3147.8468363756519</v>
          </cell>
          <cell r="O43">
            <v>2459.5418477788976</v>
          </cell>
          <cell r="Q43">
            <v>688.30498859675424</v>
          </cell>
          <cell r="S43">
            <v>27.532199543870171</v>
          </cell>
          <cell r="U43">
            <v>0</v>
          </cell>
          <cell r="V43">
            <v>0</v>
          </cell>
          <cell r="W43">
            <v>3110</v>
          </cell>
          <cell r="X43">
            <v>3110</v>
          </cell>
          <cell r="Y43">
            <v>615026</v>
          </cell>
        </row>
        <row r="44">
          <cell r="A44">
            <v>2015029</v>
          </cell>
          <cell r="C44" t="str">
            <v>512015 t/m 512415</v>
          </cell>
          <cell r="D44" t="str">
            <v>Arcabo</v>
          </cell>
          <cell r="E44">
            <v>5</v>
          </cell>
          <cell r="F44">
            <v>35</v>
          </cell>
          <cell r="G44">
            <v>20</v>
          </cell>
          <cell r="H44">
            <v>10</v>
          </cell>
          <cell r="I44">
            <v>1</v>
          </cell>
          <cell r="J44">
            <v>1</v>
          </cell>
          <cell r="K44"/>
          <cell r="L44">
            <v>19117</v>
          </cell>
          <cell r="N44">
            <v>19349.642434403002</v>
          </cell>
          <cell r="O44">
            <v>15118.669293887198</v>
          </cell>
          <cell r="Q44">
            <v>4230.9731405158036</v>
          </cell>
          <cell r="S44">
            <v>169.23892562063213</v>
          </cell>
          <cell r="U44">
            <v>0</v>
          </cell>
          <cell r="V44">
            <v>0</v>
          </cell>
          <cell r="W44">
            <v>19117</v>
          </cell>
          <cell r="X44">
            <v>7649</v>
          </cell>
          <cell r="Y44">
            <v>615029</v>
          </cell>
        </row>
        <row r="45">
          <cell r="A45">
            <v>2015030</v>
          </cell>
          <cell r="C45" t="str">
            <v>519415-001</v>
          </cell>
          <cell r="D45" t="str">
            <v>Arcabo</v>
          </cell>
          <cell r="E45">
            <v>1</v>
          </cell>
          <cell r="F45">
            <v>7</v>
          </cell>
          <cell r="G45">
            <v>3</v>
          </cell>
          <cell r="H45">
            <v>4</v>
          </cell>
          <cell r="I45">
            <v>1</v>
          </cell>
          <cell r="J45">
            <v>1</v>
          </cell>
          <cell r="K45"/>
          <cell r="L45">
            <v>3850</v>
          </cell>
          <cell r="N45">
            <v>2375.92</v>
          </cell>
          <cell r="O45">
            <v>1936.34</v>
          </cell>
          <cell r="P45">
            <v>0.81498535304218989</v>
          </cell>
          <cell r="Q45">
            <v>439.58</v>
          </cell>
          <cell r="R45">
            <v>0.18501464695781</v>
          </cell>
          <cell r="S45">
            <v>17.583199999999998</v>
          </cell>
          <cell r="T45"/>
          <cell r="U45">
            <v>0</v>
          </cell>
          <cell r="V45">
            <v>0</v>
          </cell>
          <cell r="W45">
            <v>3850</v>
          </cell>
          <cell r="X45">
            <v>3850</v>
          </cell>
          <cell r="Y45">
            <v>615036</v>
          </cell>
        </row>
        <row r="46">
          <cell r="A46">
            <v>2015031</v>
          </cell>
          <cell r="C46" t="str">
            <v>447715-001</v>
          </cell>
          <cell r="D46" t="str">
            <v>Arcabo</v>
          </cell>
          <cell r="E46">
            <v>1</v>
          </cell>
          <cell r="F46">
            <v>11</v>
          </cell>
          <cell r="G46">
            <v>9</v>
          </cell>
          <cell r="H46">
            <v>3</v>
          </cell>
          <cell r="I46">
            <v>1</v>
          </cell>
          <cell r="J46">
            <v>1</v>
          </cell>
          <cell r="K46"/>
          <cell r="L46">
            <v>2495</v>
          </cell>
          <cell r="N46">
            <v>1879</v>
          </cell>
          <cell r="O46">
            <v>1464</v>
          </cell>
          <cell r="P46">
            <v>0.77913783927621072</v>
          </cell>
          <cell r="Q46">
            <v>415</v>
          </cell>
          <cell r="R46">
            <v>0.22086216072378925</v>
          </cell>
          <cell r="S46">
            <v>16.600000000000001</v>
          </cell>
          <cell r="T46"/>
          <cell r="U46">
            <v>0</v>
          </cell>
          <cell r="V46">
            <v>0</v>
          </cell>
          <cell r="W46">
            <v>2495</v>
          </cell>
          <cell r="X46">
            <v>2495</v>
          </cell>
          <cell r="Y46">
            <v>515027</v>
          </cell>
        </row>
        <row r="47">
          <cell r="A47">
            <v>2015032</v>
          </cell>
          <cell r="C47" t="str">
            <v>447915-002</v>
          </cell>
          <cell r="D47" t="str">
            <v>Arcabo</v>
          </cell>
          <cell r="E47">
            <v>1</v>
          </cell>
          <cell r="F47">
            <v>12</v>
          </cell>
          <cell r="G47">
            <v>10</v>
          </cell>
          <cell r="H47">
            <v>3</v>
          </cell>
          <cell r="I47">
            <v>1</v>
          </cell>
          <cell r="J47">
            <v>1</v>
          </cell>
          <cell r="K47"/>
          <cell r="L47">
            <v>2920</v>
          </cell>
          <cell r="N47">
            <v>1945.02</v>
          </cell>
          <cell r="O47">
            <v>1482.52</v>
          </cell>
          <cell r="P47">
            <v>0.76221324202321827</v>
          </cell>
          <cell r="Q47">
            <v>462.5</v>
          </cell>
          <cell r="R47">
            <v>0.23778675797678173</v>
          </cell>
          <cell r="S47">
            <v>18.5</v>
          </cell>
          <cell r="T47"/>
          <cell r="U47">
            <v>0</v>
          </cell>
          <cell r="V47">
            <v>0</v>
          </cell>
          <cell r="W47">
            <v>2920</v>
          </cell>
          <cell r="X47">
            <v>2920</v>
          </cell>
          <cell r="Y47">
            <v>615035</v>
          </cell>
        </row>
        <row r="48">
          <cell r="A48">
            <v>2015033</v>
          </cell>
          <cell r="C48" t="str">
            <v>475915-005</v>
          </cell>
          <cell r="D48" t="str">
            <v>Arcabo</v>
          </cell>
          <cell r="E48">
            <v>1</v>
          </cell>
          <cell r="F48">
            <v>8</v>
          </cell>
          <cell r="G48">
            <v>5</v>
          </cell>
          <cell r="H48">
            <v>3</v>
          </cell>
          <cell r="I48">
            <v>1</v>
          </cell>
          <cell r="J48">
            <v>1</v>
          </cell>
          <cell r="K48"/>
          <cell r="L48">
            <v>3263</v>
          </cell>
          <cell r="N48">
            <v>1888.67</v>
          </cell>
          <cell r="O48">
            <v>1479.92</v>
          </cell>
          <cell r="P48">
            <v>0.78357786166985233</v>
          </cell>
          <cell r="Q48">
            <v>408.75</v>
          </cell>
          <cell r="R48">
            <v>0.21642213833014767</v>
          </cell>
          <cell r="S48">
            <v>16.350000000000001</v>
          </cell>
          <cell r="T48"/>
          <cell r="U48">
            <v>0</v>
          </cell>
          <cell r="V48">
            <v>0</v>
          </cell>
          <cell r="W48">
            <v>3263</v>
          </cell>
          <cell r="X48">
            <v>2548</v>
          </cell>
          <cell r="Y48">
            <v>615034</v>
          </cell>
        </row>
        <row r="49">
          <cell r="A49">
            <v>2015034</v>
          </cell>
          <cell r="C49" t="str">
            <v>505915-002</v>
          </cell>
          <cell r="D49" t="str">
            <v>Arcabo</v>
          </cell>
          <cell r="E49">
            <v>1</v>
          </cell>
          <cell r="F49">
            <v>10</v>
          </cell>
          <cell r="G49">
            <v>5</v>
          </cell>
          <cell r="H49">
            <v>3</v>
          </cell>
          <cell r="I49">
            <v>1</v>
          </cell>
          <cell r="J49">
            <v>1</v>
          </cell>
          <cell r="K49"/>
          <cell r="L49">
            <v>2010</v>
          </cell>
          <cell r="N49">
            <v>1403.1399999999999</v>
          </cell>
          <cell r="O49">
            <v>1063.56</v>
          </cell>
          <cell r="P49">
            <v>0.7579856607323574</v>
          </cell>
          <cell r="Q49">
            <v>339.58</v>
          </cell>
          <cell r="R49">
            <v>0.2420143392676426</v>
          </cell>
          <cell r="S49">
            <v>13.5832</v>
          </cell>
          <cell r="T49"/>
          <cell r="U49">
            <v>0</v>
          </cell>
          <cell r="V49">
            <v>0</v>
          </cell>
          <cell r="W49">
            <v>2010</v>
          </cell>
          <cell r="X49">
            <v>2010</v>
          </cell>
          <cell r="Y49">
            <v>615037</v>
          </cell>
        </row>
        <row r="50">
          <cell r="A50">
            <v>2015035</v>
          </cell>
          <cell r="C50" t="str">
            <v>478715-002</v>
          </cell>
          <cell r="D50" t="str">
            <v>Arcabo</v>
          </cell>
          <cell r="E50">
            <v>15</v>
          </cell>
          <cell r="F50">
            <v>120</v>
          </cell>
          <cell r="G50">
            <v>75</v>
          </cell>
          <cell r="H50">
            <v>45</v>
          </cell>
          <cell r="I50">
            <v>1</v>
          </cell>
          <cell r="J50">
            <v>1</v>
          </cell>
          <cell r="K50"/>
          <cell r="L50">
            <v>31140</v>
          </cell>
          <cell r="N50">
            <v>20985.86</v>
          </cell>
          <cell r="O50">
            <v>15837.94</v>
          </cell>
          <cell r="P50">
            <v>0.75469578087340716</v>
          </cell>
          <cell r="Q50">
            <v>5147.92</v>
          </cell>
          <cell r="R50">
            <v>0.24530421912659287</v>
          </cell>
          <cell r="S50">
            <v>205.91679999999999</v>
          </cell>
          <cell r="T50"/>
          <cell r="U50">
            <v>0</v>
          </cell>
          <cell r="V50">
            <v>0</v>
          </cell>
          <cell r="W50">
            <v>31140</v>
          </cell>
          <cell r="X50">
            <v>31140</v>
          </cell>
          <cell r="Y50">
            <v>615038</v>
          </cell>
        </row>
        <row r="51">
          <cell r="A51" t="str">
            <v>2015035-2</v>
          </cell>
          <cell r="C51" t="str">
            <v>478715-003 1x A021F</v>
          </cell>
          <cell r="D51" t="str">
            <v>Arcabo</v>
          </cell>
          <cell r="E51">
            <v>0</v>
          </cell>
          <cell r="F51">
            <v>1</v>
          </cell>
          <cell r="G51">
            <v>1</v>
          </cell>
          <cell r="H51">
            <v>0</v>
          </cell>
          <cell r="I51">
            <v>1</v>
          </cell>
          <cell r="J51">
            <v>1</v>
          </cell>
          <cell r="K51"/>
          <cell r="L51">
            <v>135</v>
          </cell>
          <cell r="N51">
            <v>99.41</v>
          </cell>
          <cell r="O51">
            <v>68.16</v>
          </cell>
          <cell r="P51">
            <v>0.68564530731314755</v>
          </cell>
          <cell r="Q51">
            <v>31.25</v>
          </cell>
          <cell r="R51">
            <v>0.31435469268685245</v>
          </cell>
          <cell r="S51">
            <v>1.25</v>
          </cell>
          <cell r="T51"/>
          <cell r="U51">
            <v>0</v>
          </cell>
          <cell r="V51">
            <v>0</v>
          </cell>
          <cell r="W51">
            <v>135</v>
          </cell>
          <cell r="X51">
            <v>135</v>
          </cell>
          <cell r="Y51">
            <v>615095</v>
          </cell>
        </row>
        <row r="52">
          <cell r="A52">
            <v>2015036</v>
          </cell>
          <cell r="C52" t="str">
            <v>501515-001</v>
          </cell>
          <cell r="D52" t="str">
            <v>Arcabo</v>
          </cell>
          <cell r="E52">
            <v>1</v>
          </cell>
          <cell r="F52">
            <v>9</v>
          </cell>
          <cell r="G52">
            <v>5</v>
          </cell>
          <cell r="H52">
            <v>3</v>
          </cell>
          <cell r="I52">
            <v>1</v>
          </cell>
          <cell r="J52">
            <v>1</v>
          </cell>
          <cell r="K52"/>
          <cell r="L52">
            <v>2337</v>
          </cell>
          <cell r="N52">
            <v>1613.1799999999998</v>
          </cell>
          <cell r="O52">
            <v>1267.3499999999999</v>
          </cell>
          <cell r="P52">
            <v>0.78562218723267085</v>
          </cell>
          <cell r="Q52">
            <v>345.83</v>
          </cell>
          <cell r="R52">
            <v>0.21437781276732915</v>
          </cell>
          <cell r="S52">
            <v>13.8332</v>
          </cell>
          <cell r="T52"/>
          <cell r="U52">
            <v>0</v>
          </cell>
          <cell r="V52">
            <v>0</v>
          </cell>
          <cell r="W52">
            <v>2337</v>
          </cell>
          <cell r="X52">
            <v>2337</v>
          </cell>
          <cell r="Y52">
            <v>615039</v>
          </cell>
        </row>
        <row r="53">
          <cell r="A53">
            <v>2015037</v>
          </cell>
          <cell r="C53" t="str">
            <v>505715-002</v>
          </cell>
          <cell r="D53" t="str">
            <v>Arcabo</v>
          </cell>
          <cell r="E53">
            <v>1</v>
          </cell>
          <cell r="F53">
            <v>9</v>
          </cell>
          <cell r="G53">
            <v>5</v>
          </cell>
          <cell r="H53">
            <v>4</v>
          </cell>
          <cell r="I53">
            <v>1</v>
          </cell>
          <cell r="J53">
            <v>1</v>
          </cell>
          <cell r="K53"/>
          <cell r="L53">
            <v>2536</v>
          </cell>
          <cell r="N53">
            <v>1700.96</v>
          </cell>
          <cell r="O53">
            <v>1298.03</v>
          </cell>
          <cell r="P53">
            <v>0.76311612266014484</v>
          </cell>
          <cell r="Q53">
            <v>402.93</v>
          </cell>
          <cell r="R53">
            <v>0.23688387733985514</v>
          </cell>
          <cell r="S53">
            <v>16.1172</v>
          </cell>
          <cell r="T53"/>
          <cell r="U53">
            <v>0</v>
          </cell>
          <cell r="V53">
            <v>0</v>
          </cell>
          <cell r="W53">
            <v>2536</v>
          </cell>
          <cell r="X53">
            <v>2410</v>
          </cell>
          <cell r="Y53">
            <v>615042</v>
          </cell>
        </row>
        <row r="54">
          <cell r="A54">
            <v>2015038</v>
          </cell>
          <cell r="C54" t="str">
            <v>447215-001</v>
          </cell>
          <cell r="D54" t="str">
            <v>Arcabo</v>
          </cell>
          <cell r="E54">
            <v>1</v>
          </cell>
          <cell r="F54">
            <v>12</v>
          </cell>
          <cell r="G54">
            <v>10</v>
          </cell>
          <cell r="H54">
            <v>3</v>
          </cell>
          <cell r="I54">
            <v>1</v>
          </cell>
          <cell r="J54">
            <v>1</v>
          </cell>
          <cell r="K54"/>
          <cell r="L54">
            <v>2637</v>
          </cell>
          <cell r="N54">
            <v>1950.4199999999998</v>
          </cell>
          <cell r="O54">
            <v>1479.59</v>
          </cell>
          <cell r="P54">
            <v>0.75860071164159515</v>
          </cell>
          <cell r="Q54">
            <v>470.83</v>
          </cell>
          <cell r="R54">
            <v>0.24139928835840488</v>
          </cell>
          <cell r="S54">
            <v>18.833199999999998</v>
          </cell>
          <cell r="T54"/>
          <cell r="U54">
            <v>0</v>
          </cell>
          <cell r="V54">
            <v>0</v>
          </cell>
          <cell r="W54">
            <v>2637</v>
          </cell>
          <cell r="X54">
            <v>2637</v>
          </cell>
          <cell r="Y54">
            <v>615041</v>
          </cell>
        </row>
        <row r="55">
          <cell r="A55">
            <v>2015039</v>
          </cell>
          <cell r="C55" t="str">
            <v>465715-001</v>
          </cell>
          <cell r="D55" t="str">
            <v>Arcabo</v>
          </cell>
          <cell r="E55">
            <v>1</v>
          </cell>
          <cell r="F55">
            <v>8</v>
          </cell>
          <cell r="G55">
            <v>6</v>
          </cell>
          <cell r="H55">
            <v>3</v>
          </cell>
          <cell r="I55">
            <v>1</v>
          </cell>
          <cell r="J55">
            <v>1</v>
          </cell>
          <cell r="K55"/>
          <cell r="L55">
            <v>2096</v>
          </cell>
          <cell r="N55">
            <v>1418.77</v>
          </cell>
          <cell r="O55">
            <v>1087.0999999999999</v>
          </cell>
          <cell r="P55">
            <v>0.76622708402348505</v>
          </cell>
          <cell r="Q55">
            <v>331.67</v>
          </cell>
          <cell r="R55">
            <v>0.23377291597651489</v>
          </cell>
          <cell r="S55">
            <v>13.2668</v>
          </cell>
          <cell r="T55"/>
          <cell r="U55">
            <v>0</v>
          </cell>
          <cell r="V55">
            <v>0</v>
          </cell>
          <cell r="W55">
            <v>2096</v>
          </cell>
          <cell r="X55">
            <v>2096</v>
          </cell>
          <cell r="Y55">
            <v>615040</v>
          </cell>
        </row>
        <row r="56">
          <cell r="A56">
            <v>2015040</v>
          </cell>
          <cell r="C56" t="str">
            <v>505215-001</v>
          </cell>
          <cell r="D56" t="str">
            <v>Arcabo</v>
          </cell>
          <cell r="E56">
            <v>1</v>
          </cell>
          <cell r="F56">
            <v>8</v>
          </cell>
          <cell r="G56">
            <v>5</v>
          </cell>
          <cell r="H56">
            <v>4</v>
          </cell>
          <cell r="I56">
            <v>1</v>
          </cell>
          <cell r="J56">
            <v>1</v>
          </cell>
          <cell r="K56"/>
          <cell r="L56">
            <v>2899</v>
          </cell>
          <cell r="N56">
            <v>1881.67</v>
          </cell>
          <cell r="O56">
            <v>1457.5</v>
          </cell>
          <cell r="P56">
            <v>0.77457790154490425</v>
          </cell>
          <cell r="Q56">
            <v>424.17</v>
          </cell>
          <cell r="R56">
            <v>0.22542209845509573</v>
          </cell>
          <cell r="S56">
            <v>16.966799999999999</v>
          </cell>
          <cell r="T56"/>
          <cell r="U56">
            <v>0</v>
          </cell>
          <cell r="V56">
            <v>0</v>
          </cell>
          <cell r="W56">
            <v>2899</v>
          </cell>
          <cell r="X56">
            <v>2899</v>
          </cell>
          <cell r="Y56">
            <v>615044</v>
          </cell>
        </row>
        <row r="57">
          <cell r="A57">
            <v>2015041</v>
          </cell>
          <cell r="C57" t="str">
            <v>507415-001</v>
          </cell>
          <cell r="D57" t="str">
            <v>Arcabo</v>
          </cell>
          <cell r="E57">
            <v>1</v>
          </cell>
          <cell r="F57">
            <v>12</v>
          </cell>
          <cell r="G57">
            <v>9</v>
          </cell>
          <cell r="H57">
            <v>4</v>
          </cell>
          <cell r="I57">
            <v>1</v>
          </cell>
          <cell r="J57">
            <v>1</v>
          </cell>
          <cell r="K57"/>
          <cell r="L57">
            <v>4187</v>
          </cell>
          <cell r="N57">
            <v>2572.58</v>
          </cell>
          <cell r="O57">
            <v>2016.33</v>
          </cell>
          <cell r="P57">
            <v>0.78377737524197499</v>
          </cell>
          <cell r="Q57">
            <v>556.25</v>
          </cell>
          <cell r="R57">
            <v>0.21622262475802503</v>
          </cell>
          <cell r="S57">
            <v>22.25</v>
          </cell>
          <cell r="T57"/>
          <cell r="U57">
            <v>0</v>
          </cell>
          <cell r="V57">
            <v>0</v>
          </cell>
          <cell r="W57">
            <v>4187</v>
          </cell>
          <cell r="X57">
            <v>4187</v>
          </cell>
          <cell r="Y57">
            <v>615045</v>
          </cell>
        </row>
        <row r="58">
          <cell r="A58">
            <v>2015042</v>
          </cell>
          <cell r="C58" t="str">
            <v>513015-001</v>
          </cell>
          <cell r="D58" t="str">
            <v>Arcabo</v>
          </cell>
          <cell r="E58">
            <v>1</v>
          </cell>
          <cell r="F58">
            <v>9</v>
          </cell>
          <cell r="G58">
            <v>5</v>
          </cell>
          <cell r="H58">
            <v>4</v>
          </cell>
          <cell r="I58">
            <v>1</v>
          </cell>
          <cell r="J58">
            <v>1</v>
          </cell>
          <cell r="K58"/>
          <cell r="L58">
            <v>2972</v>
          </cell>
          <cell r="N58">
            <v>1956.3000000000002</v>
          </cell>
          <cell r="O58">
            <v>1537.13</v>
          </cell>
          <cell r="P58">
            <v>0.7857332719930481</v>
          </cell>
          <cell r="Q58">
            <v>419.17</v>
          </cell>
          <cell r="R58">
            <v>0.2142667280069519</v>
          </cell>
          <cell r="S58">
            <v>16.7668</v>
          </cell>
          <cell r="T58"/>
          <cell r="U58">
            <v>0</v>
          </cell>
          <cell r="V58">
            <v>0</v>
          </cell>
          <cell r="W58">
            <v>2972</v>
          </cell>
          <cell r="X58">
            <v>2972</v>
          </cell>
          <cell r="Y58">
            <v>615046</v>
          </cell>
        </row>
        <row r="59">
          <cell r="A59">
            <v>2015043</v>
          </cell>
          <cell r="C59" t="str">
            <v>517715-001</v>
          </cell>
          <cell r="D59" t="str">
            <v>Arcabo</v>
          </cell>
          <cell r="E59">
            <v>1</v>
          </cell>
          <cell r="F59">
            <v>8</v>
          </cell>
          <cell r="G59">
            <v>5</v>
          </cell>
          <cell r="H59">
            <v>3</v>
          </cell>
          <cell r="I59">
            <v>1</v>
          </cell>
          <cell r="J59">
            <v>1</v>
          </cell>
          <cell r="K59"/>
          <cell r="L59">
            <v>2450</v>
          </cell>
          <cell r="N59">
            <v>1664.61</v>
          </cell>
          <cell r="O59">
            <v>1313.78</v>
          </cell>
          <cell r="P59">
            <v>0.78924192453487607</v>
          </cell>
          <cell r="Q59">
            <v>350.83</v>
          </cell>
          <cell r="R59">
            <v>0.21075807546512396</v>
          </cell>
          <cell r="S59">
            <v>14.033199999999999</v>
          </cell>
          <cell r="T59"/>
          <cell r="U59">
            <v>0</v>
          </cell>
          <cell r="V59">
            <v>0</v>
          </cell>
          <cell r="W59">
            <v>2450</v>
          </cell>
          <cell r="X59">
            <v>2450</v>
          </cell>
          <cell r="Y59">
            <v>615047</v>
          </cell>
        </row>
        <row r="60">
          <cell r="A60">
            <v>2015044</v>
          </cell>
          <cell r="C60" t="str">
            <v>513215-001</v>
          </cell>
          <cell r="D60" t="str">
            <v>Arcabo</v>
          </cell>
          <cell r="E60">
            <v>1</v>
          </cell>
          <cell r="F60">
            <v>8</v>
          </cell>
          <cell r="G60">
            <v>5</v>
          </cell>
          <cell r="H60">
            <v>3</v>
          </cell>
          <cell r="I60">
            <v>1</v>
          </cell>
          <cell r="J60">
            <v>1</v>
          </cell>
          <cell r="K60"/>
          <cell r="L60">
            <v>2109</v>
          </cell>
          <cell r="N60">
            <v>1456.76</v>
          </cell>
          <cell r="O60">
            <v>1106.76</v>
          </cell>
          <cell r="P60">
            <v>0.75974079464016031</v>
          </cell>
          <cell r="Q60">
            <v>350</v>
          </cell>
          <cell r="R60">
            <v>0.24025920535983963</v>
          </cell>
          <cell r="S60">
            <v>14</v>
          </cell>
          <cell r="T60"/>
          <cell r="U60">
            <v>0</v>
          </cell>
          <cell r="V60">
            <v>0</v>
          </cell>
          <cell r="W60">
            <v>2109</v>
          </cell>
          <cell r="X60">
            <v>2109</v>
          </cell>
          <cell r="Y60">
            <v>615048</v>
          </cell>
        </row>
        <row r="61">
          <cell r="A61">
            <v>2015045</v>
          </cell>
          <cell r="C61" t="str">
            <v>513815-001</v>
          </cell>
          <cell r="D61" t="str">
            <v>Arcabo</v>
          </cell>
          <cell r="E61">
            <v>1</v>
          </cell>
          <cell r="F61">
            <v>8</v>
          </cell>
          <cell r="G61">
            <v>5</v>
          </cell>
          <cell r="H61">
            <v>3</v>
          </cell>
          <cell r="I61">
            <v>1</v>
          </cell>
          <cell r="J61">
            <v>1</v>
          </cell>
          <cell r="K61"/>
          <cell r="L61">
            <v>2450</v>
          </cell>
          <cell r="N61">
            <v>1647.66</v>
          </cell>
          <cell r="O61">
            <v>1304.74</v>
          </cell>
          <cell r="P61">
            <v>0.79187453722248524</v>
          </cell>
          <cell r="Q61">
            <v>342.92</v>
          </cell>
          <cell r="R61">
            <v>0.20812546277751479</v>
          </cell>
          <cell r="S61">
            <v>13.716800000000001</v>
          </cell>
          <cell r="T61"/>
          <cell r="U61">
            <v>0</v>
          </cell>
          <cell r="V61">
            <v>0</v>
          </cell>
          <cell r="W61">
            <v>2450</v>
          </cell>
          <cell r="X61">
            <v>2450</v>
          </cell>
          <cell r="Y61">
            <v>615050</v>
          </cell>
        </row>
        <row r="62">
          <cell r="A62">
            <v>2015046</v>
          </cell>
          <cell r="C62" t="str">
            <v>513415-001</v>
          </cell>
          <cell r="D62" t="str">
            <v>Arcabo</v>
          </cell>
          <cell r="E62">
            <v>1</v>
          </cell>
          <cell r="F62">
            <v>9</v>
          </cell>
          <cell r="G62">
            <v>6</v>
          </cell>
          <cell r="H62">
            <v>2</v>
          </cell>
          <cell r="I62">
            <v>1</v>
          </cell>
          <cell r="J62">
            <v>1</v>
          </cell>
          <cell r="K62"/>
          <cell r="L62">
            <v>2341</v>
          </cell>
          <cell r="N62">
            <v>1518.87</v>
          </cell>
          <cell r="O62">
            <v>1201.79</v>
          </cell>
          <cell r="P62">
            <v>0.79123953992112561</v>
          </cell>
          <cell r="Q62">
            <v>317.08</v>
          </cell>
          <cell r="R62">
            <v>0.20876046007887444</v>
          </cell>
          <cell r="S62">
            <v>12.683199999999999</v>
          </cell>
          <cell r="T62"/>
          <cell r="U62">
            <v>0</v>
          </cell>
          <cell r="V62">
            <v>0</v>
          </cell>
          <cell r="W62">
            <v>2341</v>
          </cell>
          <cell r="X62">
            <v>2341</v>
          </cell>
          <cell r="Y62">
            <v>615051</v>
          </cell>
        </row>
        <row r="63">
          <cell r="A63">
            <v>2015047</v>
          </cell>
          <cell r="C63" t="str">
            <v>513515-001</v>
          </cell>
          <cell r="D63" t="str">
            <v>Arcabo</v>
          </cell>
          <cell r="E63">
            <v>1</v>
          </cell>
          <cell r="F63">
            <v>8</v>
          </cell>
          <cell r="G63">
            <v>4</v>
          </cell>
          <cell r="H63">
            <v>3</v>
          </cell>
          <cell r="I63">
            <v>1</v>
          </cell>
          <cell r="J63">
            <v>1</v>
          </cell>
          <cell r="K63"/>
          <cell r="L63">
            <v>2619</v>
          </cell>
          <cell r="N63">
            <v>1572.24</v>
          </cell>
          <cell r="O63">
            <v>1282.6600000000001</v>
          </cell>
          <cell r="P63">
            <v>0.81581692362489189</v>
          </cell>
          <cell r="Q63">
            <v>289.58</v>
          </cell>
          <cell r="R63">
            <v>0.18418307637510811</v>
          </cell>
          <cell r="S63">
            <v>11.5832</v>
          </cell>
          <cell r="T63"/>
          <cell r="U63" t="str">
            <v xml:space="preserve"> </v>
          </cell>
          <cell r="V63">
            <v>0</v>
          </cell>
          <cell r="W63">
            <v>2619</v>
          </cell>
          <cell r="X63">
            <v>2619</v>
          </cell>
          <cell r="Y63">
            <v>615052</v>
          </cell>
        </row>
        <row r="64">
          <cell r="A64" t="str">
            <v>2015047/2</v>
          </cell>
          <cell r="C64" t="str">
            <v>513515-001 glasruit A002 Satijn met roeden</v>
          </cell>
          <cell r="D64" t="str">
            <v>Arcabo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1</v>
          </cell>
          <cell r="J64">
            <v>0</v>
          </cell>
          <cell r="K64"/>
          <cell r="L64">
            <v>142.86000000000001</v>
          </cell>
          <cell r="N64">
            <v>47.62</v>
          </cell>
          <cell r="O64">
            <v>47.62</v>
          </cell>
          <cell r="P64">
            <v>1</v>
          </cell>
          <cell r="Q64">
            <v>0</v>
          </cell>
          <cell r="R64">
            <v>0</v>
          </cell>
          <cell r="S64">
            <v>0</v>
          </cell>
          <cell r="T64"/>
          <cell r="U64">
            <v>0</v>
          </cell>
          <cell r="V64">
            <v>0</v>
          </cell>
          <cell r="W64">
            <v>142.86000000000001</v>
          </cell>
          <cell r="X64">
            <v>142.86000000000001</v>
          </cell>
          <cell r="Y64">
            <v>615111</v>
          </cell>
        </row>
        <row r="65">
          <cell r="A65">
            <v>2015048</v>
          </cell>
          <cell r="C65" t="str">
            <v>513315-001</v>
          </cell>
          <cell r="D65" t="str">
            <v>Arcabo</v>
          </cell>
          <cell r="E65">
            <v>1</v>
          </cell>
          <cell r="F65">
            <v>8</v>
          </cell>
          <cell r="G65">
            <v>6</v>
          </cell>
          <cell r="H65">
            <v>3</v>
          </cell>
          <cell r="I65">
            <v>1</v>
          </cell>
          <cell r="J65">
            <v>1</v>
          </cell>
          <cell r="K65"/>
          <cell r="L65">
            <v>1784</v>
          </cell>
          <cell r="N65">
            <v>1354.51</v>
          </cell>
          <cell r="O65">
            <v>1017.43</v>
          </cell>
          <cell r="P65">
            <v>0.75114247956825708</v>
          </cell>
          <cell r="Q65">
            <v>337.08</v>
          </cell>
          <cell r="R65">
            <v>0.24885752043174283</v>
          </cell>
          <cell r="S65">
            <v>13.4832</v>
          </cell>
          <cell r="T65"/>
          <cell r="U65">
            <v>0</v>
          </cell>
          <cell r="V65">
            <v>0</v>
          </cell>
          <cell r="W65">
            <v>1784</v>
          </cell>
          <cell r="X65">
            <v>1784</v>
          </cell>
          <cell r="Y65">
            <v>615053</v>
          </cell>
        </row>
        <row r="66">
          <cell r="A66">
            <v>2015049</v>
          </cell>
          <cell r="C66" t="str">
            <v>515415-001</v>
          </cell>
          <cell r="D66" t="str">
            <v>Arcabo</v>
          </cell>
          <cell r="E66">
            <v>1</v>
          </cell>
          <cell r="F66">
            <v>3</v>
          </cell>
          <cell r="G66">
            <v>3</v>
          </cell>
          <cell r="H66">
            <v>0</v>
          </cell>
          <cell r="I66">
            <v>1</v>
          </cell>
          <cell r="J66">
            <v>1</v>
          </cell>
          <cell r="K66"/>
          <cell r="L66">
            <v>397</v>
          </cell>
          <cell r="N66">
            <v>328.4</v>
          </cell>
          <cell r="O66">
            <v>237.98</v>
          </cell>
          <cell r="P66">
            <v>0.72466504263093789</v>
          </cell>
          <cell r="Q66">
            <v>90.42</v>
          </cell>
          <cell r="R66">
            <v>0.27533495736906216</v>
          </cell>
          <cell r="S66">
            <v>3.6168</v>
          </cell>
          <cell r="T66"/>
          <cell r="U66">
            <v>0</v>
          </cell>
          <cell r="V66">
            <v>0</v>
          </cell>
          <cell r="W66">
            <v>397</v>
          </cell>
          <cell r="X66">
            <v>397</v>
          </cell>
          <cell r="Y66">
            <v>615054</v>
          </cell>
        </row>
        <row r="67">
          <cell r="A67">
            <v>2015050</v>
          </cell>
          <cell r="C67" t="str">
            <v>505515-001</v>
          </cell>
          <cell r="D67" t="str">
            <v>Arcabo</v>
          </cell>
          <cell r="E67">
            <v>1</v>
          </cell>
          <cell r="F67">
            <v>9</v>
          </cell>
          <cell r="G67">
            <v>5</v>
          </cell>
          <cell r="H67">
            <v>4</v>
          </cell>
          <cell r="I67">
            <v>1</v>
          </cell>
          <cell r="J67">
            <v>1</v>
          </cell>
          <cell r="K67"/>
          <cell r="L67">
            <v>2647</v>
          </cell>
          <cell r="N67">
            <v>1730.1299999999999</v>
          </cell>
          <cell r="O67">
            <v>1313.05</v>
          </cell>
          <cell r="P67">
            <v>0.75893140977845597</v>
          </cell>
          <cell r="Q67">
            <v>417.08</v>
          </cell>
          <cell r="R67">
            <v>0.24106859022154406</v>
          </cell>
          <cell r="S67">
            <v>16.683199999999999</v>
          </cell>
          <cell r="T67"/>
          <cell r="U67">
            <v>0</v>
          </cell>
          <cell r="V67">
            <v>0</v>
          </cell>
          <cell r="W67">
            <v>2647</v>
          </cell>
          <cell r="X67">
            <v>2647</v>
          </cell>
          <cell r="Y67">
            <v>615055</v>
          </cell>
        </row>
        <row r="68">
          <cell r="A68">
            <v>2015051</v>
          </cell>
          <cell r="C68" t="str">
            <v>513915-003 3x schuin kozijn</v>
          </cell>
          <cell r="D68" t="str">
            <v>Arcabo</v>
          </cell>
          <cell r="E68">
            <v>1</v>
          </cell>
          <cell r="F68">
            <v>12</v>
          </cell>
          <cell r="G68">
            <v>5</v>
          </cell>
          <cell r="H68">
            <v>2</v>
          </cell>
          <cell r="I68">
            <v>1</v>
          </cell>
          <cell r="J68">
            <v>1</v>
          </cell>
          <cell r="K68"/>
          <cell r="L68">
            <v>2580</v>
          </cell>
          <cell r="N68">
            <v>2059.56</v>
          </cell>
          <cell r="O68">
            <v>1208.73</v>
          </cell>
          <cell r="P68">
            <v>0.58688749053195832</v>
          </cell>
          <cell r="Q68">
            <v>850.83</v>
          </cell>
          <cell r="R68">
            <v>0.41311250946804173</v>
          </cell>
          <cell r="S68">
            <v>34.033200000000001</v>
          </cell>
          <cell r="T68"/>
          <cell r="U68">
            <v>0</v>
          </cell>
          <cell r="V68">
            <v>0</v>
          </cell>
          <cell r="W68">
            <v>2580</v>
          </cell>
          <cell r="X68">
            <v>2580</v>
          </cell>
          <cell r="Y68">
            <v>615056</v>
          </cell>
        </row>
        <row r="69">
          <cell r="A69" t="str">
            <v>2015051-2</v>
          </cell>
          <cell r="C69" t="str">
            <v>513915-004 (nalevering 2 kozijnen)</v>
          </cell>
          <cell r="D69" t="str">
            <v>Arcabo</v>
          </cell>
          <cell r="E69">
            <v>0</v>
          </cell>
          <cell r="F69">
            <v>2</v>
          </cell>
          <cell r="G69">
            <v>0</v>
          </cell>
          <cell r="H69">
            <v>0</v>
          </cell>
          <cell r="I69">
            <v>1</v>
          </cell>
          <cell r="J69">
            <v>1</v>
          </cell>
          <cell r="K69"/>
          <cell r="L69">
            <v>300</v>
          </cell>
          <cell r="N69">
            <v>280</v>
          </cell>
          <cell r="O69">
            <v>195</v>
          </cell>
          <cell r="P69">
            <v>0.6964285714285714</v>
          </cell>
          <cell r="Q69">
            <v>85</v>
          </cell>
          <cell r="R69">
            <v>0.30357142857142855</v>
          </cell>
          <cell r="S69">
            <v>3.4</v>
          </cell>
          <cell r="T69"/>
          <cell r="U69">
            <v>0</v>
          </cell>
          <cell r="V69">
            <v>0</v>
          </cell>
          <cell r="W69">
            <v>300</v>
          </cell>
          <cell r="X69">
            <v>300</v>
          </cell>
          <cell r="Y69">
            <v>615074</v>
          </cell>
        </row>
        <row r="70">
          <cell r="A70">
            <v>2015052</v>
          </cell>
          <cell r="C70" t="str">
            <v>519515-002</v>
          </cell>
          <cell r="D70" t="str">
            <v>Arcabo</v>
          </cell>
          <cell r="E70">
            <v>1</v>
          </cell>
          <cell r="F70">
            <v>8</v>
          </cell>
          <cell r="G70">
            <v>5</v>
          </cell>
          <cell r="H70">
            <v>3</v>
          </cell>
          <cell r="I70">
            <v>1</v>
          </cell>
          <cell r="J70">
            <v>1</v>
          </cell>
          <cell r="K70"/>
          <cell r="L70">
            <v>2001</v>
          </cell>
          <cell r="N70">
            <v>1449.73</v>
          </cell>
          <cell r="O70">
            <v>1100.25</v>
          </cell>
          <cell r="P70">
            <v>0.75893442227173336</v>
          </cell>
          <cell r="Q70">
            <v>349.48</v>
          </cell>
          <cell r="R70">
            <v>0.24106557772826664</v>
          </cell>
          <cell r="S70">
            <v>13.979200000000001</v>
          </cell>
          <cell r="T70"/>
          <cell r="U70">
            <v>0</v>
          </cell>
          <cell r="V70">
            <v>0</v>
          </cell>
          <cell r="W70">
            <v>2001</v>
          </cell>
          <cell r="X70">
            <v>2001</v>
          </cell>
          <cell r="Y70">
            <v>615057</v>
          </cell>
        </row>
        <row r="71">
          <cell r="A71" t="str">
            <v>2015052-2</v>
          </cell>
          <cell r="C71" t="str">
            <v>519515-002 glaslevering met roeden v complete order</v>
          </cell>
          <cell r="D71" t="str">
            <v>Arcabo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1</v>
          </cell>
          <cell r="J71">
            <v>1</v>
          </cell>
          <cell r="K71"/>
          <cell r="L71">
            <v>1025.8399999999999</v>
          </cell>
          <cell r="N71">
            <v>649.41999999999996</v>
          </cell>
          <cell r="O71">
            <v>649.41999999999996</v>
          </cell>
          <cell r="P71">
            <v>1</v>
          </cell>
          <cell r="Q71">
            <v>0</v>
          </cell>
          <cell r="R71">
            <v>0</v>
          </cell>
          <cell r="S71">
            <v>0</v>
          </cell>
          <cell r="T71"/>
          <cell r="U71">
            <v>0</v>
          </cell>
          <cell r="V71">
            <v>0</v>
          </cell>
          <cell r="W71">
            <v>1025.8399999999999</v>
          </cell>
          <cell r="X71">
            <v>1025.8399999999999</v>
          </cell>
          <cell r="Y71">
            <v>615112</v>
          </cell>
        </row>
        <row r="72">
          <cell r="A72">
            <v>2015053</v>
          </cell>
          <cell r="C72" t="str">
            <v>519615-001</v>
          </cell>
          <cell r="D72" t="str">
            <v>Arcabo</v>
          </cell>
          <cell r="E72">
            <v>1</v>
          </cell>
          <cell r="F72">
            <v>8</v>
          </cell>
          <cell r="G72">
            <v>5</v>
          </cell>
          <cell r="H72">
            <v>3</v>
          </cell>
          <cell r="I72">
            <v>1</v>
          </cell>
          <cell r="J72">
            <v>1</v>
          </cell>
          <cell r="K72"/>
          <cell r="L72">
            <v>2109</v>
          </cell>
          <cell r="N72">
            <v>1436.43</v>
          </cell>
          <cell r="O72">
            <v>1091.01</v>
          </cell>
          <cell r="P72">
            <v>0.7595288318957415</v>
          </cell>
          <cell r="Q72">
            <v>345.42</v>
          </cell>
          <cell r="R72">
            <v>0.24047116810425848</v>
          </cell>
          <cell r="S72">
            <v>13.816800000000001</v>
          </cell>
          <cell r="T72"/>
          <cell r="U72">
            <v>0</v>
          </cell>
          <cell r="V72">
            <v>0</v>
          </cell>
          <cell r="W72">
            <v>2109</v>
          </cell>
          <cell r="X72">
            <v>2109</v>
          </cell>
          <cell r="Y72">
            <v>615058</v>
          </cell>
        </row>
        <row r="73">
          <cell r="A73">
            <v>2015054</v>
          </cell>
          <cell r="C73" t="str">
            <v>492015 glas merk A801</v>
          </cell>
          <cell r="D73" t="str">
            <v>Arcabo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1</v>
          </cell>
          <cell r="J73">
            <v>1</v>
          </cell>
          <cell r="K73"/>
          <cell r="L73">
            <v>123</v>
          </cell>
          <cell r="N73">
            <v>61.32</v>
          </cell>
          <cell r="O73">
            <v>61.32</v>
          </cell>
          <cell r="Q73">
            <v>0</v>
          </cell>
          <cell r="S73">
            <v>0</v>
          </cell>
          <cell r="U73">
            <v>0</v>
          </cell>
          <cell r="V73">
            <v>0</v>
          </cell>
          <cell r="W73">
            <v>123</v>
          </cell>
          <cell r="X73">
            <v>123</v>
          </cell>
          <cell r="Y73">
            <v>615062</v>
          </cell>
        </row>
        <row r="74">
          <cell r="A74" t="str">
            <v>2014005/2</v>
          </cell>
          <cell r="C74" t="str">
            <v>Service Hengelhoef glas A023 en scharnieren 498615</v>
          </cell>
          <cell r="D74" t="str">
            <v>Arcabo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1</v>
          </cell>
          <cell r="J74">
            <v>1</v>
          </cell>
          <cell r="K74"/>
          <cell r="L74">
            <v>105</v>
          </cell>
          <cell r="N74">
            <v>45</v>
          </cell>
          <cell r="O74">
            <v>20</v>
          </cell>
          <cell r="Q74">
            <v>25</v>
          </cell>
          <cell r="S74">
            <v>1</v>
          </cell>
          <cell r="U74">
            <v>0</v>
          </cell>
          <cell r="V74">
            <v>0</v>
          </cell>
          <cell r="W74">
            <v>105</v>
          </cell>
          <cell r="X74">
            <v>105</v>
          </cell>
          <cell r="Y74">
            <v>615063</v>
          </cell>
        </row>
        <row r="75">
          <cell r="A75" t="str">
            <v>2014005/3</v>
          </cell>
          <cell r="C75" t="str">
            <v>494215 glasruit A018</v>
          </cell>
          <cell r="D75" t="str">
            <v>Arcabo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1</v>
          </cell>
          <cell r="J75">
            <v>1</v>
          </cell>
          <cell r="K75"/>
          <cell r="L75">
            <v>50.64</v>
          </cell>
          <cell r="N75">
            <v>25.32</v>
          </cell>
          <cell r="O75">
            <v>25.32</v>
          </cell>
          <cell r="Q75">
            <v>0</v>
          </cell>
          <cell r="S75">
            <v>0</v>
          </cell>
          <cell r="U75">
            <v>0</v>
          </cell>
          <cell r="V75">
            <v>0</v>
          </cell>
          <cell r="W75">
            <v>50.64</v>
          </cell>
          <cell r="X75">
            <v>50.64</v>
          </cell>
          <cell r="Y75">
            <v>615064</v>
          </cell>
        </row>
        <row r="76">
          <cell r="A76" t="str">
            <v>2014005/4</v>
          </cell>
          <cell r="C76" t="str">
            <v>494215 glasruit A018 (2e levering)</v>
          </cell>
          <cell r="D76" t="str">
            <v>Arcabo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1</v>
          </cell>
          <cell r="J76">
            <v>0</v>
          </cell>
          <cell r="K76"/>
          <cell r="L76">
            <v>50.64</v>
          </cell>
          <cell r="N76">
            <v>25.32</v>
          </cell>
          <cell r="O76">
            <v>25.32</v>
          </cell>
          <cell r="Q76">
            <v>0</v>
          </cell>
          <cell r="S76">
            <v>0</v>
          </cell>
          <cell r="U76">
            <v>0</v>
          </cell>
          <cell r="V76">
            <v>0</v>
          </cell>
          <cell r="W76">
            <v>50.64</v>
          </cell>
          <cell r="X76">
            <v>50.64</v>
          </cell>
          <cell r="Y76">
            <v>615080</v>
          </cell>
        </row>
        <row r="77">
          <cell r="A77">
            <v>2015055</v>
          </cell>
          <cell r="C77" t="str">
            <v>514015-002</v>
          </cell>
          <cell r="D77" t="str">
            <v>Arcabo</v>
          </cell>
          <cell r="E77">
            <v>1</v>
          </cell>
          <cell r="F77">
            <v>8</v>
          </cell>
          <cell r="G77">
            <v>5</v>
          </cell>
          <cell r="H77">
            <v>3</v>
          </cell>
          <cell r="I77">
            <v>1</v>
          </cell>
          <cell r="J77">
            <v>1</v>
          </cell>
          <cell r="K77"/>
          <cell r="L77">
            <v>2109</v>
          </cell>
          <cell r="N77">
            <v>1445.49</v>
          </cell>
          <cell r="O77">
            <v>1097.99</v>
          </cell>
          <cell r="P77">
            <v>0.75959709164366407</v>
          </cell>
          <cell r="Q77">
            <v>347.5</v>
          </cell>
          <cell r="R77">
            <v>0.2404029083563359</v>
          </cell>
          <cell r="S77">
            <v>13.9</v>
          </cell>
          <cell r="T77"/>
          <cell r="U77">
            <v>0</v>
          </cell>
          <cell r="V77">
            <v>0</v>
          </cell>
          <cell r="W77">
            <v>2109</v>
          </cell>
          <cell r="X77">
            <v>2109</v>
          </cell>
          <cell r="Y77">
            <v>615059</v>
          </cell>
        </row>
        <row r="78">
          <cell r="A78">
            <v>2015056</v>
          </cell>
          <cell r="C78" t="str">
            <v>514815-001</v>
          </cell>
          <cell r="D78" t="str">
            <v>Arcabo</v>
          </cell>
          <cell r="E78">
            <v>1</v>
          </cell>
          <cell r="F78">
            <v>8</v>
          </cell>
          <cell r="G78">
            <v>5</v>
          </cell>
          <cell r="H78">
            <v>3</v>
          </cell>
          <cell r="I78">
            <v>1</v>
          </cell>
          <cell r="J78">
            <v>1</v>
          </cell>
          <cell r="K78"/>
          <cell r="L78">
            <v>2745</v>
          </cell>
          <cell r="N78">
            <v>1794.6000000000001</v>
          </cell>
          <cell r="O78">
            <v>1394.18</v>
          </cell>
          <cell r="P78">
            <v>0.77687506965340458</v>
          </cell>
          <cell r="Q78">
            <v>400.42</v>
          </cell>
          <cell r="R78">
            <v>0.22312493034659533</v>
          </cell>
          <cell r="S78">
            <v>16.0168</v>
          </cell>
          <cell r="T78"/>
          <cell r="U78">
            <v>0</v>
          </cell>
          <cell r="V78">
            <v>0</v>
          </cell>
          <cell r="W78">
            <v>2745</v>
          </cell>
          <cell r="X78">
            <v>2745</v>
          </cell>
          <cell r="Y78">
            <v>615060</v>
          </cell>
        </row>
        <row r="79">
          <cell r="A79">
            <v>2015057</v>
          </cell>
          <cell r="C79" t="str">
            <v>525415-001</v>
          </cell>
          <cell r="D79" t="str">
            <v>Arcabo</v>
          </cell>
          <cell r="E79">
            <v>10</v>
          </cell>
          <cell r="F79">
            <v>80</v>
          </cell>
          <cell r="G79">
            <v>50</v>
          </cell>
          <cell r="H79">
            <v>30</v>
          </cell>
          <cell r="I79">
            <v>1</v>
          </cell>
          <cell r="J79">
            <v>1</v>
          </cell>
          <cell r="K79"/>
          <cell r="L79">
            <v>20660</v>
          </cell>
          <cell r="N79">
            <v>14295.19</v>
          </cell>
          <cell r="O79">
            <v>10820.19</v>
          </cell>
          <cell r="P79">
            <v>0.75691124077399463</v>
          </cell>
          <cell r="Q79">
            <v>3475</v>
          </cell>
          <cell r="R79">
            <v>0.24308875922600537</v>
          </cell>
          <cell r="S79">
            <v>139</v>
          </cell>
          <cell r="T79"/>
          <cell r="U79">
            <v>0</v>
          </cell>
          <cell r="V79">
            <v>0</v>
          </cell>
          <cell r="W79">
            <v>20660</v>
          </cell>
          <cell r="X79">
            <v>20660</v>
          </cell>
          <cell r="Y79">
            <v>615061</v>
          </cell>
        </row>
        <row r="80">
          <cell r="A80" t="str">
            <v>2015057-2</v>
          </cell>
          <cell r="C80" t="str">
            <v>525415-526315 AWL060 leveren excl schuifpui (€ 45,-/manuur)</v>
          </cell>
          <cell r="D80" t="str">
            <v>Arcabo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1</v>
          </cell>
          <cell r="J80">
            <v>1</v>
          </cell>
          <cell r="K80"/>
          <cell r="L80">
            <v>1934.4</v>
          </cell>
          <cell r="N80">
            <v>756.2</v>
          </cell>
          <cell r="O80">
            <v>581.20000000000005</v>
          </cell>
          <cell r="P80">
            <v>0.76857974080930969</v>
          </cell>
          <cell r="Q80">
            <v>175</v>
          </cell>
          <cell r="R80">
            <v>0.23142025919069029</v>
          </cell>
          <cell r="S80">
            <v>7</v>
          </cell>
          <cell r="T80"/>
          <cell r="U80">
            <v>0</v>
          </cell>
          <cell r="V80">
            <v>0</v>
          </cell>
          <cell r="W80">
            <v>1934.4</v>
          </cell>
          <cell r="X80">
            <v>1934.4</v>
          </cell>
          <cell r="Y80">
            <v>615113</v>
          </cell>
        </row>
        <row r="81">
          <cell r="A81">
            <v>2015058</v>
          </cell>
          <cell r="C81" t="str">
            <v>517715-008</v>
          </cell>
          <cell r="D81" t="str">
            <v>Arcabo</v>
          </cell>
          <cell r="E81">
            <v>0</v>
          </cell>
          <cell r="F81">
            <v>1</v>
          </cell>
          <cell r="G81">
            <v>0</v>
          </cell>
          <cell r="H81">
            <v>1</v>
          </cell>
          <cell r="I81">
            <v>1</v>
          </cell>
          <cell r="J81">
            <v>1</v>
          </cell>
          <cell r="K81"/>
          <cell r="L81">
            <v>450</v>
          </cell>
          <cell r="N81">
            <v>298.43</v>
          </cell>
          <cell r="O81">
            <v>228.85</v>
          </cell>
          <cell r="P81">
            <v>0.76684649666588478</v>
          </cell>
          <cell r="Q81">
            <v>69.58</v>
          </cell>
          <cell r="R81">
            <v>0.23315350333411519</v>
          </cell>
          <cell r="S81">
            <v>2.7831999999999999</v>
          </cell>
          <cell r="T81"/>
          <cell r="U81">
            <v>0</v>
          </cell>
          <cell r="V81">
            <v>0</v>
          </cell>
          <cell r="W81">
            <v>450</v>
          </cell>
          <cell r="X81">
            <v>450</v>
          </cell>
          <cell r="Y81">
            <v>615065</v>
          </cell>
        </row>
        <row r="82">
          <cell r="A82">
            <v>2015059</v>
          </cell>
          <cell r="C82" t="str">
            <v>525215-001</v>
          </cell>
          <cell r="D82" t="str">
            <v>Arcabo</v>
          </cell>
          <cell r="E82">
            <v>1</v>
          </cell>
          <cell r="F82">
            <v>8</v>
          </cell>
          <cell r="G82">
            <v>5</v>
          </cell>
          <cell r="H82">
            <v>3</v>
          </cell>
          <cell r="I82">
            <v>1</v>
          </cell>
          <cell r="J82">
            <v>1</v>
          </cell>
          <cell r="K82"/>
          <cell r="L82">
            <v>2401</v>
          </cell>
          <cell r="N82">
            <v>1630.5500000000002</v>
          </cell>
          <cell r="O82">
            <v>1281.3800000000001</v>
          </cell>
          <cell r="P82">
            <v>0.78585753273435344</v>
          </cell>
          <cell r="Q82">
            <v>349.17</v>
          </cell>
          <cell r="R82">
            <v>0.21414246726564654</v>
          </cell>
          <cell r="S82">
            <v>13.966800000000001</v>
          </cell>
          <cell r="T82"/>
          <cell r="U82">
            <v>0</v>
          </cell>
          <cell r="V82">
            <v>0</v>
          </cell>
          <cell r="W82">
            <v>2401</v>
          </cell>
          <cell r="X82">
            <v>2401</v>
          </cell>
          <cell r="Y82">
            <v>615066</v>
          </cell>
        </row>
        <row r="83">
          <cell r="A83">
            <v>2015060</v>
          </cell>
          <cell r="C83" t="str">
            <v>515215-001</v>
          </cell>
          <cell r="D83" t="str">
            <v>Arcabo</v>
          </cell>
          <cell r="E83">
            <v>1</v>
          </cell>
          <cell r="F83">
            <v>9</v>
          </cell>
          <cell r="G83">
            <v>5</v>
          </cell>
          <cell r="H83">
            <v>4</v>
          </cell>
          <cell r="I83">
            <v>1</v>
          </cell>
          <cell r="J83">
            <v>1</v>
          </cell>
          <cell r="K83"/>
          <cell r="L83">
            <v>2489</v>
          </cell>
          <cell r="N83">
            <v>1648.52</v>
          </cell>
          <cell r="O83">
            <v>1275.5999999999999</v>
          </cell>
          <cell r="P83">
            <v>0.77378497076165287</v>
          </cell>
          <cell r="Q83">
            <v>372.92</v>
          </cell>
          <cell r="R83">
            <v>0.22621502923834713</v>
          </cell>
          <cell r="S83">
            <v>14.9168</v>
          </cell>
          <cell r="T83"/>
          <cell r="U83">
            <v>0</v>
          </cell>
          <cell r="V83">
            <v>0</v>
          </cell>
          <cell r="W83">
            <v>2489</v>
          </cell>
          <cell r="X83">
            <v>2489</v>
          </cell>
          <cell r="Y83">
            <v>615067</v>
          </cell>
        </row>
        <row r="84">
          <cell r="A84">
            <v>2015061</v>
          </cell>
          <cell r="C84" t="str">
            <v>517315-001</v>
          </cell>
          <cell r="D84" t="str">
            <v>Arcabo</v>
          </cell>
          <cell r="E84">
            <v>1</v>
          </cell>
          <cell r="F84">
            <v>8</v>
          </cell>
          <cell r="G84">
            <v>7</v>
          </cell>
          <cell r="H84">
            <v>2</v>
          </cell>
          <cell r="I84">
            <v>1</v>
          </cell>
          <cell r="J84">
            <v>1</v>
          </cell>
          <cell r="K84"/>
          <cell r="L84">
            <v>2744</v>
          </cell>
          <cell r="N84">
            <v>1720.61</v>
          </cell>
          <cell r="O84">
            <v>1334.36</v>
          </cell>
          <cell r="P84">
            <v>0.77551566014378626</v>
          </cell>
          <cell r="Q84">
            <v>386.25</v>
          </cell>
          <cell r="R84">
            <v>0.2244843398562138</v>
          </cell>
          <cell r="S84">
            <v>15.45</v>
          </cell>
          <cell r="T84"/>
          <cell r="U84">
            <v>0</v>
          </cell>
          <cell r="V84">
            <v>0</v>
          </cell>
          <cell r="W84">
            <v>2744</v>
          </cell>
          <cell r="X84">
            <v>2744</v>
          </cell>
          <cell r="Y84">
            <v>615068</v>
          </cell>
        </row>
        <row r="85">
          <cell r="A85">
            <v>2015062</v>
          </cell>
          <cell r="C85" t="str">
            <v>520015-001</v>
          </cell>
          <cell r="D85" t="str">
            <v>Arcabo</v>
          </cell>
          <cell r="E85">
            <v>1</v>
          </cell>
          <cell r="F85">
            <v>8</v>
          </cell>
          <cell r="G85">
            <v>5</v>
          </cell>
          <cell r="H85">
            <v>3</v>
          </cell>
          <cell r="I85">
            <v>1</v>
          </cell>
          <cell r="J85">
            <v>1</v>
          </cell>
          <cell r="K85"/>
          <cell r="L85">
            <v>2401</v>
          </cell>
          <cell r="N85">
            <v>1636.98</v>
          </cell>
          <cell r="O85">
            <v>1288.23</v>
          </cell>
          <cell r="P85">
            <v>0.78695524685701723</v>
          </cell>
          <cell r="Q85">
            <v>348.75</v>
          </cell>
          <cell r="R85">
            <v>0.2130447531429828</v>
          </cell>
          <cell r="S85">
            <v>13.95</v>
          </cell>
          <cell r="T85"/>
          <cell r="U85">
            <v>0</v>
          </cell>
          <cell r="V85">
            <v>0</v>
          </cell>
          <cell r="W85">
            <v>2401</v>
          </cell>
          <cell r="X85">
            <v>2401</v>
          </cell>
          <cell r="Y85">
            <v>615069</v>
          </cell>
        </row>
        <row r="86">
          <cell r="A86">
            <v>2015063</v>
          </cell>
          <cell r="C86" t="str">
            <v>507715-002</v>
          </cell>
          <cell r="D86" t="str">
            <v>Arcabo</v>
          </cell>
          <cell r="E86">
            <v>1</v>
          </cell>
          <cell r="F86">
            <v>9</v>
          </cell>
          <cell r="G86">
            <v>7</v>
          </cell>
          <cell r="H86">
            <v>3</v>
          </cell>
          <cell r="I86">
            <v>1</v>
          </cell>
          <cell r="J86">
            <v>1</v>
          </cell>
          <cell r="K86"/>
          <cell r="L86">
            <v>2622</v>
          </cell>
          <cell r="N86">
            <v>1781.42</v>
          </cell>
          <cell r="O86">
            <v>1372.25</v>
          </cell>
          <cell r="P86">
            <v>0.77031244737344362</v>
          </cell>
          <cell r="Q86">
            <v>409.17</v>
          </cell>
          <cell r="R86">
            <v>0.22968755262655635</v>
          </cell>
          <cell r="S86">
            <v>16.366800000000001</v>
          </cell>
          <cell r="T86"/>
          <cell r="U86">
            <v>0</v>
          </cell>
          <cell r="V86">
            <v>0</v>
          </cell>
          <cell r="W86">
            <v>2622</v>
          </cell>
          <cell r="X86">
            <v>2622</v>
          </cell>
          <cell r="Y86">
            <v>615070</v>
          </cell>
        </row>
        <row r="87">
          <cell r="A87">
            <v>2015064</v>
          </cell>
          <cell r="C87" t="str">
            <v>488315-001</v>
          </cell>
          <cell r="D87" t="str">
            <v>Arcabo</v>
          </cell>
          <cell r="E87">
            <v>1</v>
          </cell>
          <cell r="F87">
            <v>9</v>
          </cell>
          <cell r="G87">
            <v>7</v>
          </cell>
          <cell r="H87">
            <v>3</v>
          </cell>
          <cell r="I87">
            <v>1</v>
          </cell>
          <cell r="J87">
            <v>1</v>
          </cell>
          <cell r="K87"/>
          <cell r="L87">
            <v>2622</v>
          </cell>
          <cell r="N87">
            <v>1781.42</v>
          </cell>
          <cell r="O87">
            <v>1372.25</v>
          </cell>
          <cell r="P87">
            <v>0.77031244737344362</v>
          </cell>
          <cell r="Q87">
            <v>409.17</v>
          </cell>
          <cell r="R87">
            <v>0.22968755262655635</v>
          </cell>
          <cell r="S87">
            <v>16.366800000000001</v>
          </cell>
          <cell r="T87"/>
          <cell r="U87">
            <v>0</v>
          </cell>
          <cell r="V87">
            <v>0</v>
          </cell>
          <cell r="W87">
            <v>2622</v>
          </cell>
          <cell r="X87">
            <v>2622</v>
          </cell>
          <cell r="Y87">
            <v>615071</v>
          </cell>
        </row>
        <row r="88">
          <cell r="A88">
            <v>2015065</v>
          </cell>
          <cell r="C88" t="str">
            <v>504615-001</v>
          </cell>
          <cell r="D88" t="str">
            <v>Arcabo</v>
          </cell>
          <cell r="E88">
            <v>1</v>
          </cell>
          <cell r="F88">
            <v>7</v>
          </cell>
          <cell r="G88">
            <v>5</v>
          </cell>
          <cell r="H88">
            <v>3</v>
          </cell>
          <cell r="I88">
            <v>1</v>
          </cell>
          <cell r="J88">
            <v>1</v>
          </cell>
          <cell r="K88"/>
          <cell r="L88">
            <v>2275</v>
          </cell>
          <cell r="N88">
            <v>1423.75</v>
          </cell>
          <cell r="O88">
            <v>1105.42</v>
          </cell>
          <cell r="P88">
            <v>0.77641439859525907</v>
          </cell>
          <cell r="Q88">
            <v>318.33</v>
          </cell>
          <cell r="R88">
            <v>0.22358560140474099</v>
          </cell>
          <cell r="S88">
            <v>12.7332</v>
          </cell>
          <cell r="T88"/>
          <cell r="U88">
            <v>0</v>
          </cell>
          <cell r="V88">
            <v>0</v>
          </cell>
          <cell r="W88">
            <v>2275</v>
          </cell>
          <cell r="X88">
            <v>2275</v>
          </cell>
          <cell r="Y88">
            <v>615072</v>
          </cell>
        </row>
        <row r="89">
          <cell r="A89">
            <v>2015066</v>
          </cell>
          <cell r="C89" t="str">
            <v>514515-001</v>
          </cell>
          <cell r="D89" t="str">
            <v>Arcabo</v>
          </cell>
          <cell r="E89">
            <v>1</v>
          </cell>
          <cell r="F89">
            <v>10</v>
          </cell>
          <cell r="G89">
            <v>5</v>
          </cell>
          <cell r="H89">
            <v>3</v>
          </cell>
          <cell r="I89">
            <v>1</v>
          </cell>
          <cell r="J89">
            <v>1</v>
          </cell>
          <cell r="K89"/>
          <cell r="L89">
            <v>3308</v>
          </cell>
          <cell r="N89">
            <v>2226.7399999999998</v>
          </cell>
          <cell r="O89">
            <v>1755.07</v>
          </cell>
          <cell r="P89">
            <v>0.78817913182499988</v>
          </cell>
          <cell r="Q89">
            <v>471.67</v>
          </cell>
          <cell r="R89">
            <v>0.21182086817500026</v>
          </cell>
          <cell r="S89">
            <v>18.866800000000001</v>
          </cell>
          <cell r="T89"/>
          <cell r="U89">
            <v>0</v>
          </cell>
          <cell r="V89">
            <v>0</v>
          </cell>
          <cell r="W89">
            <v>3308</v>
          </cell>
          <cell r="X89">
            <v>3308</v>
          </cell>
          <cell r="Y89">
            <v>615073</v>
          </cell>
        </row>
        <row r="90">
          <cell r="A90">
            <v>2015067</v>
          </cell>
          <cell r="C90" t="str">
            <v>518615-001</v>
          </cell>
          <cell r="D90" t="str">
            <v>Arcabo</v>
          </cell>
          <cell r="E90">
            <v>1</v>
          </cell>
          <cell r="F90">
            <v>10</v>
          </cell>
          <cell r="G90">
            <v>5</v>
          </cell>
          <cell r="H90">
            <v>3</v>
          </cell>
          <cell r="I90">
            <v>1</v>
          </cell>
          <cell r="J90">
            <v>1</v>
          </cell>
          <cell r="K90"/>
          <cell r="L90">
            <v>2007</v>
          </cell>
          <cell r="N90">
            <v>1473.21</v>
          </cell>
          <cell r="O90">
            <v>1124.46</v>
          </cell>
          <cell r="P90">
            <v>0.76327203860956683</v>
          </cell>
          <cell r="Q90">
            <v>348.75</v>
          </cell>
          <cell r="R90">
            <v>0.23672796139043312</v>
          </cell>
          <cell r="S90">
            <v>13.95</v>
          </cell>
          <cell r="T90"/>
          <cell r="U90">
            <v>0</v>
          </cell>
          <cell r="V90">
            <v>0</v>
          </cell>
          <cell r="W90">
            <v>2007</v>
          </cell>
          <cell r="X90">
            <v>2007</v>
          </cell>
          <cell r="Y90">
            <v>615075</v>
          </cell>
        </row>
        <row r="91">
          <cell r="A91">
            <v>2015068</v>
          </cell>
          <cell r="C91" t="str">
            <v>520315-001</v>
          </cell>
          <cell r="D91" t="str">
            <v>Arcabo</v>
          </cell>
          <cell r="E91">
            <v>1</v>
          </cell>
          <cell r="F91">
            <v>5</v>
          </cell>
          <cell r="G91">
            <v>4</v>
          </cell>
          <cell r="H91">
            <v>2</v>
          </cell>
          <cell r="I91">
            <v>1</v>
          </cell>
          <cell r="J91">
            <v>1</v>
          </cell>
          <cell r="K91"/>
          <cell r="L91">
            <v>1483</v>
          </cell>
          <cell r="N91">
            <v>1437.01</v>
          </cell>
          <cell r="O91">
            <v>1212.01</v>
          </cell>
          <cell r="P91">
            <v>0.843424889179616</v>
          </cell>
          <cell r="Q91">
            <v>225</v>
          </cell>
          <cell r="R91">
            <v>0.156575110820384</v>
          </cell>
          <cell r="S91">
            <v>9</v>
          </cell>
          <cell r="T91"/>
          <cell r="U91">
            <v>0</v>
          </cell>
          <cell r="V91">
            <v>0</v>
          </cell>
          <cell r="W91">
            <v>1483</v>
          </cell>
          <cell r="X91">
            <v>1483</v>
          </cell>
          <cell r="Y91">
            <v>615076</v>
          </cell>
        </row>
        <row r="92">
          <cell r="A92">
            <v>2015069</v>
          </cell>
          <cell r="C92" t="str">
            <v>519015-001</v>
          </cell>
          <cell r="D92" t="str">
            <v>Arcabo</v>
          </cell>
          <cell r="E92">
            <v>1</v>
          </cell>
          <cell r="F92">
            <v>11</v>
          </cell>
          <cell r="G92">
            <v>8</v>
          </cell>
          <cell r="H92">
            <v>3</v>
          </cell>
          <cell r="I92">
            <v>1</v>
          </cell>
          <cell r="J92">
            <v>1</v>
          </cell>
          <cell r="K92"/>
          <cell r="L92">
            <v>3094</v>
          </cell>
          <cell r="N92">
            <v>1982.6</v>
          </cell>
          <cell r="O92">
            <v>1539.27</v>
          </cell>
          <cell r="P92">
            <v>0.77638958942802383</v>
          </cell>
          <cell r="Q92">
            <v>443.33</v>
          </cell>
          <cell r="R92">
            <v>0.2236104105719762</v>
          </cell>
          <cell r="S92">
            <v>17.7332</v>
          </cell>
          <cell r="T92"/>
          <cell r="U92">
            <v>0</v>
          </cell>
          <cell r="V92">
            <v>0</v>
          </cell>
          <cell r="W92">
            <v>3094</v>
          </cell>
          <cell r="X92">
            <v>3094</v>
          </cell>
          <cell r="Y92">
            <v>615077</v>
          </cell>
        </row>
        <row r="93">
          <cell r="A93">
            <v>2015070</v>
          </cell>
          <cell r="C93" t="str">
            <v>508315-001</v>
          </cell>
          <cell r="D93" t="str">
            <v>Arcabo</v>
          </cell>
          <cell r="E93">
            <v>1</v>
          </cell>
          <cell r="F93">
            <v>11</v>
          </cell>
          <cell r="G93">
            <v>5</v>
          </cell>
          <cell r="H93">
            <v>4</v>
          </cell>
          <cell r="I93">
            <v>1</v>
          </cell>
          <cell r="J93">
            <v>1</v>
          </cell>
          <cell r="K93"/>
          <cell r="L93">
            <v>3555</v>
          </cell>
          <cell r="N93">
            <v>2239.84</v>
          </cell>
          <cell r="O93">
            <v>1769.42</v>
          </cell>
          <cell r="P93">
            <v>0.78997606971926559</v>
          </cell>
          <cell r="Q93">
            <v>470.42</v>
          </cell>
          <cell r="R93">
            <v>0.21002393028073432</v>
          </cell>
          <cell r="S93">
            <v>18.816800000000001</v>
          </cell>
          <cell r="T93"/>
          <cell r="U93">
            <v>0</v>
          </cell>
          <cell r="V93">
            <v>0</v>
          </cell>
          <cell r="W93">
            <v>3555</v>
          </cell>
          <cell r="X93">
            <v>2996</v>
          </cell>
          <cell r="Y93">
            <v>615078</v>
          </cell>
        </row>
        <row r="94">
          <cell r="A94">
            <v>2015071</v>
          </cell>
          <cell r="C94" t="str">
            <v>Schaut</v>
          </cell>
          <cell r="D94" t="str">
            <v>Flevohome</v>
          </cell>
          <cell r="E94">
            <v>1</v>
          </cell>
          <cell r="F94">
            <v>6</v>
          </cell>
          <cell r="G94">
            <v>3</v>
          </cell>
          <cell r="H94">
            <v>3</v>
          </cell>
          <cell r="I94">
            <v>1</v>
          </cell>
          <cell r="J94">
            <v>1</v>
          </cell>
          <cell r="K94"/>
          <cell r="L94">
            <v>2024.48</v>
          </cell>
          <cell r="N94">
            <v>1257</v>
          </cell>
          <cell r="O94">
            <v>957</v>
          </cell>
          <cell r="P94">
            <v>0.76133651551312653</v>
          </cell>
          <cell r="Q94">
            <v>300</v>
          </cell>
          <cell r="R94">
            <v>0.2386634844868735</v>
          </cell>
          <cell r="S94">
            <v>12</v>
          </cell>
          <cell r="T94"/>
          <cell r="U94">
            <v>0</v>
          </cell>
          <cell r="V94">
            <v>0</v>
          </cell>
          <cell r="W94">
            <v>2024.48</v>
          </cell>
          <cell r="X94">
            <v>2024.48</v>
          </cell>
          <cell r="Y94">
            <v>615117</v>
          </cell>
        </row>
        <row r="95">
          <cell r="A95">
            <v>2015072</v>
          </cell>
          <cell r="C95" t="str">
            <v>Belfeld</v>
          </cell>
          <cell r="D95" t="str">
            <v>Mucon</v>
          </cell>
          <cell r="E95">
            <v>0</v>
          </cell>
          <cell r="F95">
            <v>2</v>
          </cell>
          <cell r="G95">
            <v>0</v>
          </cell>
          <cell r="H95">
            <v>0</v>
          </cell>
          <cell r="I95">
            <v>1</v>
          </cell>
          <cell r="J95">
            <v>1</v>
          </cell>
          <cell r="K95"/>
          <cell r="L95">
            <v>1600</v>
          </cell>
          <cell r="N95">
            <v>1150</v>
          </cell>
          <cell r="O95">
            <v>850</v>
          </cell>
          <cell r="P95">
            <v>0.73913043478260865</v>
          </cell>
          <cell r="Q95">
            <v>300</v>
          </cell>
          <cell r="R95">
            <v>0.2608695652173913</v>
          </cell>
          <cell r="S95">
            <v>12</v>
          </cell>
          <cell r="U95">
            <v>0</v>
          </cell>
          <cell r="V95">
            <v>0</v>
          </cell>
          <cell r="W95">
            <v>1600</v>
          </cell>
          <cell r="X95">
            <v>1600</v>
          </cell>
          <cell r="Y95">
            <v>615133</v>
          </cell>
        </row>
        <row r="96">
          <cell r="A96">
            <v>2015073</v>
          </cell>
          <cell r="C96" t="str">
            <v>520415-002</v>
          </cell>
          <cell r="D96" t="str">
            <v>Arcabo</v>
          </cell>
          <cell r="E96">
            <v>1</v>
          </cell>
          <cell r="F96">
            <v>5</v>
          </cell>
          <cell r="G96">
            <v>4</v>
          </cell>
          <cell r="H96">
            <v>2</v>
          </cell>
          <cell r="I96">
            <v>1</v>
          </cell>
          <cell r="J96">
            <v>1</v>
          </cell>
          <cell r="K96"/>
          <cell r="L96">
            <v>1483</v>
          </cell>
          <cell r="N96">
            <v>1191.48</v>
          </cell>
          <cell r="O96">
            <v>966.48</v>
          </cell>
          <cell r="P96">
            <v>0.81115923053681138</v>
          </cell>
          <cell r="Q96">
            <v>225</v>
          </cell>
          <cell r="R96">
            <v>0.18884076946318865</v>
          </cell>
          <cell r="S96">
            <v>9</v>
          </cell>
          <cell r="T96"/>
          <cell r="U96">
            <v>0</v>
          </cell>
          <cell r="V96">
            <v>0</v>
          </cell>
          <cell r="W96">
            <v>1483</v>
          </cell>
          <cell r="X96">
            <v>1483</v>
          </cell>
          <cell r="Y96">
            <v>615081</v>
          </cell>
        </row>
        <row r="97">
          <cell r="A97">
            <v>2015074</v>
          </cell>
          <cell r="C97" t="str">
            <v>527915-002</v>
          </cell>
          <cell r="D97" t="str">
            <v>Arcabo</v>
          </cell>
          <cell r="E97">
            <v>1</v>
          </cell>
          <cell r="F97">
            <v>8</v>
          </cell>
          <cell r="G97">
            <v>5</v>
          </cell>
          <cell r="H97">
            <v>3</v>
          </cell>
          <cell r="I97">
            <v>1</v>
          </cell>
          <cell r="J97">
            <v>1</v>
          </cell>
          <cell r="K97"/>
          <cell r="L97">
            <v>2109</v>
          </cell>
          <cell r="N97">
            <v>1418.34</v>
          </cell>
          <cell r="O97">
            <v>1072.51</v>
          </cell>
          <cell r="P97">
            <v>0.75617270894143862</v>
          </cell>
          <cell r="Q97">
            <v>345.83</v>
          </cell>
          <cell r="R97">
            <v>0.24382729105856141</v>
          </cell>
          <cell r="S97">
            <v>13.8332</v>
          </cell>
          <cell r="T97"/>
          <cell r="U97">
            <v>0</v>
          </cell>
          <cell r="V97">
            <v>0</v>
          </cell>
          <cell r="W97">
            <v>2109</v>
          </cell>
          <cell r="X97">
            <v>2109</v>
          </cell>
          <cell r="Y97">
            <v>615082</v>
          </cell>
        </row>
        <row r="98">
          <cell r="A98">
            <v>2015075</v>
          </cell>
          <cell r="C98" t="str">
            <v>AWL140 7 lengtes (transportkosten Bosman€ 45,-)</v>
          </cell>
          <cell r="D98" t="str">
            <v>Arcabo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1</v>
          </cell>
          <cell r="J98">
            <v>1</v>
          </cell>
          <cell r="K98"/>
          <cell r="L98">
            <v>374</v>
          </cell>
          <cell r="N98">
            <v>209.5</v>
          </cell>
          <cell r="O98">
            <v>197</v>
          </cell>
          <cell r="P98">
            <v>0.94033412887828161</v>
          </cell>
          <cell r="Q98">
            <v>12.5</v>
          </cell>
          <cell r="R98">
            <v>5.9665871121718374E-2</v>
          </cell>
          <cell r="S98">
            <v>0.5</v>
          </cell>
          <cell r="T98"/>
          <cell r="U98">
            <v>0</v>
          </cell>
          <cell r="V98">
            <v>0</v>
          </cell>
          <cell r="W98">
            <v>374</v>
          </cell>
          <cell r="X98">
            <v>374</v>
          </cell>
          <cell r="Y98">
            <v>615085</v>
          </cell>
        </row>
        <row r="99">
          <cell r="A99">
            <v>2015076</v>
          </cell>
          <cell r="C99" t="str">
            <v>527415-527515-527615</v>
          </cell>
          <cell r="D99" t="str">
            <v>Arcabo</v>
          </cell>
          <cell r="E99">
            <v>3</v>
          </cell>
          <cell r="F99">
            <v>16</v>
          </cell>
          <cell r="G99">
            <v>10</v>
          </cell>
          <cell r="H99">
            <v>3</v>
          </cell>
          <cell r="I99">
            <v>1</v>
          </cell>
          <cell r="J99">
            <v>1</v>
          </cell>
          <cell r="K99"/>
          <cell r="L99">
            <v>4564.0600000000004</v>
          </cell>
          <cell r="N99">
            <v>2867.24</v>
          </cell>
          <cell r="O99">
            <v>2267.2399999999998</v>
          </cell>
          <cell r="P99">
            <v>0.79073952651330193</v>
          </cell>
          <cell r="Q99">
            <v>600</v>
          </cell>
          <cell r="R99">
            <v>0.20926047348669802</v>
          </cell>
          <cell r="S99">
            <v>24</v>
          </cell>
          <cell r="T99"/>
          <cell r="U99">
            <v>0</v>
          </cell>
          <cell r="V99">
            <v>0</v>
          </cell>
          <cell r="W99">
            <v>4564.0600000000004</v>
          </cell>
          <cell r="X99">
            <v>4564.0600000000004</v>
          </cell>
          <cell r="Y99">
            <v>615087</v>
          </cell>
        </row>
        <row r="100">
          <cell r="A100" t="str">
            <v>2015076/2</v>
          </cell>
          <cell r="C100" t="str">
            <v>Breukglas merk A021 en A807</v>
          </cell>
          <cell r="D100" t="str">
            <v>Arcabo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1</v>
          </cell>
          <cell r="J100">
            <v>1</v>
          </cell>
          <cell r="K100"/>
          <cell r="L100">
            <v>94.69</v>
          </cell>
          <cell r="N100">
            <v>47.35</v>
          </cell>
          <cell r="O100">
            <v>47.35</v>
          </cell>
          <cell r="P100">
            <v>1</v>
          </cell>
          <cell r="Q100">
            <v>0</v>
          </cell>
          <cell r="R100">
            <v>0</v>
          </cell>
          <cell r="S100">
            <v>0</v>
          </cell>
          <cell r="T100"/>
          <cell r="U100">
            <v>0</v>
          </cell>
          <cell r="V100">
            <v>0</v>
          </cell>
          <cell r="W100">
            <v>94.69</v>
          </cell>
          <cell r="X100">
            <v>94.69</v>
          </cell>
          <cell r="Y100">
            <v>615114</v>
          </cell>
        </row>
        <row r="101">
          <cell r="A101">
            <v>2015077</v>
          </cell>
          <cell r="C101" t="str">
            <v>513615-009</v>
          </cell>
          <cell r="D101" t="str">
            <v>Arcabo</v>
          </cell>
          <cell r="E101">
            <v>1</v>
          </cell>
          <cell r="F101">
            <v>9</v>
          </cell>
          <cell r="G101">
            <v>7</v>
          </cell>
          <cell r="H101">
            <v>3</v>
          </cell>
          <cell r="I101">
            <v>1</v>
          </cell>
          <cell r="J101">
            <v>1</v>
          </cell>
          <cell r="K101"/>
          <cell r="L101">
            <v>2876</v>
          </cell>
          <cell r="N101">
            <v>1770.8130000000001</v>
          </cell>
          <cell r="O101">
            <v>1354.14</v>
          </cell>
          <cell r="P101">
            <v>0.7646996040801598</v>
          </cell>
          <cell r="Q101">
            <v>416.673</v>
          </cell>
          <cell r="R101">
            <v>0.2353003959198402</v>
          </cell>
          <cell r="S101">
            <v>16.666920000000001</v>
          </cell>
          <cell r="T101"/>
          <cell r="U101">
            <v>0</v>
          </cell>
          <cell r="V101">
            <v>0</v>
          </cell>
          <cell r="W101">
            <v>2876</v>
          </cell>
          <cell r="X101">
            <v>2876</v>
          </cell>
          <cell r="Y101">
            <v>615086</v>
          </cell>
        </row>
        <row r="102">
          <cell r="A102">
            <v>2015078</v>
          </cell>
          <cell r="C102" t="str">
            <v>532915 t/m 533315 Hveen</v>
          </cell>
          <cell r="D102" t="str">
            <v>Arcabo</v>
          </cell>
          <cell r="E102">
            <v>5</v>
          </cell>
          <cell r="F102">
            <v>40</v>
          </cell>
          <cell r="G102">
            <v>25</v>
          </cell>
          <cell r="H102">
            <v>15</v>
          </cell>
          <cell r="I102">
            <v>1</v>
          </cell>
          <cell r="J102">
            <v>1</v>
          </cell>
          <cell r="K102"/>
          <cell r="L102">
            <v>9890</v>
          </cell>
          <cell r="N102">
            <v>10147.02</v>
          </cell>
          <cell r="O102">
            <v>8714.52</v>
          </cell>
          <cell r="P102">
            <v>0.85882554681078782</v>
          </cell>
          <cell r="Q102">
            <v>1432.5</v>
          </cell>
          <cell r="R102">
            <v>0.14117445318921221</v>
          </cell>
          <cell r="S102">
            <v>57.3</v>
          </cell>
          <cell r="T102"/>
          <cell r="U102">
            <v>0</v>
          </cell>
          <cell r="V102">
            <v>0</v>
          </cell>
          <cell r="W102">
            <v>9890</v>
          </cell>
          <cell r="X102">
            <v>9890</v>
          </cell>
          <cell r="Y102">
            <v>615090</v>
          </cell>
        </row>
        <row r="103">
          <cell r="A103">
            <v>2015079</v>
          </cell>
          <cell r="C103" t="str">
            <v>533415 t/m 533815 Nleusen</v>
          </cell>
          <cell r="D103" t="str">
            <v>Arcabo</v>
          </cell>
          <cell r="E103">
            <v>5</v>
          </cell>
          <cell r="F103">
            <v>40</v>
          </cell>
          <cell r="G103">
            <v>25</v>
          </cell>
          <cell r="H103">
            <v>15</v>
          </cell>
          <cell r="I103">
            <v>1</v>
          </cell>
          <cell r="J103">
            <v>1</v>
          </cell>
          <cell r="K103"/>
          <cell r="L103">
            <v>9890</v>
          </cell>
          <cell r="N103">
            <v>10147.02</v>
          </cell>
          <cell r="O103">
            <v>8714.52</v>
          </cell>
          <cell r="P103">
            <v>0.85882554681078782</v>
          </cell>
          <cell r="Q103">
            <v>1432.5</v>
          </cell>
          <cell r="R103">
            <v>0.14117445318921221</v>
          </cell>
          <cell r="S103">
            <v>57.3</v>
          </cell>
          <cell r="T103"/>
          <cell r="U103">
            <v>0</v>
          </cell>
          <cell r="V103">
            <v>0</v>
          </cell>
          <cell r="W103">
            <v>9890</v>
          </cell>
          <cell r="X103">
            <v>9890</v>
          </cell>
          <cell r="Y103">
            <v>615091</v>
          </cell>
        </row>
        <row r="104">
          <cell r="A104">
            <v>2015080</v>
          </cell>
          <cell r="C104" t="str">
            <v>AWL060 tbv Hveen (losse bestelling 25x6m1)</v>
          </cell>
          <cell r="D104" t="str">
            <v>Arcabo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1</v>
          </cell>
          <cell r="J104">
            <v>0</v>
          </cell>
          <cell r="K104"/>
          <cell r="L104">
            <v>660</v>
          </cell>
          <cell r="O104">
            <v>330</v>
          </cell>
          <cell r="Q104">
            <v>0</v>
          </cell>
          <cell r="S104">
            <v>0</v>
          </cell>
          <cell r="U104">
            <v>0</v>
          </cell>
          <cell r="V104">
            <v>0</v>
          </cell>
          <cell r="W104">
            <v>660</v>
          </cell>
          <cell r="X104">
            <v>660</v>
          </cell>
          <cell r="Y104">
            <v>615088</v>
          </cell>
        </row>
        <row r="105">
          <cell r="A105">
            <v>2015081</v>
          </cell>
          <cell r="C105" t="str">
            <v>AWL110 tbv Nleusen (losse bestelling 15x6m1)</v>
          </cell>
          <cell r="D105" t="str">
            <v>Arcabo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1</v>
          </cell>
          <cell r="J105">
            <v>0</v>
          </cell>
          <cell r="K105"/>
          <cell r="L105">
            <v>540</v>
          </cell>
          <cell r="O105">
            <v>270</v>
          </cell>
          <cell r="Q105">
            <v>0</v>
          </cell>
          <cell r="S105">
            <v>0</v>
          </cell>
          <cell r="U105">
            <v>0</v>
          </cell>
          <cell r="V105">
            <v>0</v>
          </cell>
          <cell r="W105">
            <v>540</v>
          </cell>
          <cell r="X105">
            <v>540</v>
          </cell>
          <cell r="Y105">
            <v>615089</v>
          </cell>
        </row>
        <row r="106">
          <cell r="A106">
            <v>2015082</v>
          </cell>
          <cell r="C106" t="str">
            <v>525115-001</v>
          </cell>
          <cell r="D106" t="str">
            <v>Arcabo</v>
          </cell>
          <cell r="E106">
            <v>1</v>
          </cell>
          <cell r="F106">
            <v>7</v>
          </cell>
          <cell r="G106">
            <v>3</v>
          </cell>
          <cell r="H106">
            <v>4</v>
          </cell>
          <cell r="I106">
            <v>1</v>
          </cell>
          <cell r="J106">
            <v>1</v>
          </cell>
          <cell r="K106"/>
          <cell r="L106">
            <v>2771</v>
          </cell>
          <cell r="N106">
            <v>1743.25</v>
          </cell>
          <cell r="O106">
            <v>1395.75</v>
          </cell>
          <cell r="P106">
            <v>0.80065968736555282</v>
          </cell>
          <cell r="Q106">
            <v>347.5</v>
          </cell>
          <cell r="R106">
            <v>0.19934031263444715</v>
          </cell>
          <cell r="S106">
            <v>13.9</v>
          </cell>
          <cell r="T106"/>
          <cell r="U106">
            <v>0</v>
          </cell>
          <cell r="V106">
            <v>0</v>
          </cell>
          <cell r="W106">
            <v>2771</v>
          </cell>
          <cell r="X106">
            <v>2771</v>
          </cell>
          <cell r="Y106">
            <v>615092</v>
          </cell>
        </row>
        <row r="107">
          <cell r="A107">
            <v>2015083</v>
          </cell>
          <cell r="C107" t="str">
            <v>524915-002</v>
          </cell>
          <cell r="D107" t="str">
            <v>Arcabo</v>
          </cell>
          <cell r="E107">
            <v>1</v>
          </cell>
          <cell r="F107">
            <v>7</v>
          </cell>
          <cell r="G107">
            <v>3</v>
          </cell>
          <cell r="H107">
            <v>2</v>
          </cell>
          <cell r="I107">
            <v>1</v>
          </cell>
          <cell r="J107">
            <v>1</v>
          </cell>
          <cell r="K107"/>
          <cell r="L107">
            <v>2526</v>
          </cell>
          <cell r="N107">
            <v>1434.75</v>
          </cell>
          <cell r="O107">
            <v>1151</v>
          </cell>
          <cell r="P107">
            <v>0.80223035372016027</v>
          </cell>
          <cell r="Q107">
            <v>283.75</v>
          </cell>
          <cell r="R107">
            <v>0.1977696462798397</v>
          </cell>
          <cell r="S107">
            <v>11.35</v>
          </cell>
          <cell r="T107"/>
          <cell r="U107">
            <v>0</v>
          </cell>
          <cell r="V107">
            <v>0</v>
          </cell>
          <cell r="W107">
            <v>2526</v>
          </cell>
          <cell r="X107">
            <v>2526</v>
          </cell>
          <cell r="Y107">
            <v>615093</v>
          </cell>
        </row>
        <row r="108">
          <cell r="A108">
            <v>2015084</v>
          </cell>
          <cell r="C108" t="str">
            <v>517415-001</v>
          </cell>
          <cell r="D108" t="str">
            <v>Arcabo</v>
          </cell>
          <cell r="E108">
            <v>1</v>
          </cell>
          <cell r="F108">
            <v>9</v>
          </cell>
          <cell r="G108">
            <v>5</v>
          </cell>
          <cell r="H108">
            <v>4</v>
          </cell>
          <cell r="I108">
            <v>1</v>
          </cell>
          <cell r="J108">
            <v>1</v>
          </cell>
          <cell r="K108"/>
          <cell r="L108">
            <v>2496</v>
          </cell>
          <cell r="N108">
            <v>1664.62</v>
          </cell>
          <cell r="O108">
            <v>1263.3699999999999</v>
          </cell>
          <cell r="P108">
            <v>0.7589539955064819</v>
          </cell>
          <cell r="Q108">
            <v>401.25</v>
          </cell>
          <cell r="R108">
            <v>0.24104600449351807</v>
          </cell>
          <cell r="S108">
            <v>16.05</v>
          </cell>
          <cell r="T108"/>
          <cell r="U108">
            <v>0</v>
          </cell>
          <cell r="V108">
            <v>0</v>
          </cell>
          <cell r="W108">
            <v>2496</v>
          </cell>
          <cell r="X108">
            <v>2496</v>
          </cell>
          <cell r="Y108">
            <v>615094</v>
          </cell>
        </row>
        <row r="109">
          <cell r="A109">
            <v>2015085</v>
          </cell>
          <cell r="C109" t="str">
            <v>517815-001 (inkoop rondboog KS Biegetechnik)</v>
          </cell>
          <cell r="D109" t="str">
            <v>Arcabo</v>
          </cell>
          <cell r="E109">
            <v>1</v>
          </cell>
          <cell r="F109">
            <v>11</v>
          </cell>
          <cell r="G109">
            <v>5</v>
          </cell>
          <cell r="H109">
            <v>3</v>
          </cell>
          <cell r="I109">
            <v>1</v>
          </cell>
          <cell r="J109">
            <v>1</v>
          </cell>
          <cell r="K109"/>
          <cell r="L109">
            <v>3237</v>
          </cell>
          <cell r="N109">
            <v>2687.21</v>
          </cell>
          <cell r="O109">
            <v>2248.88</v>
          </cell>
          <cell r="P109">
            <v>0.83688286363923925</v>
          </cell>
          <cell r="Q109">
            <v>438.33</v>
          </cell>
          <cell r="R109">
            <v>0.16311713636076078</v>
          </cell>
          <cell r="S109">
            <v>17.533200000000001</v>
          </cell>
          <cell r="T109"/>
          <cell r="U109">
            <v>0</v>
          </cell>
          <cell r="V109">
            <v>0</v>
          </cell>
          <cell r="W109">
            <v>3237</v>
          </cell>
          <cell r="X109">
            <v>3237</v>
          </cell>
          <cell r="Y109">
            <v>615096</v>
          </cell>
        </row>
        <row r="110">
          <cell r="A110">
            <v>2015086</v>
          </cell>
          <cell r="C110" t="str">
            <v>520215-001</v>
          </cell>
          <cell r="D110" t="str">
            <v>Arcabo</v>
          </cell>
          <cell r="E110">
            <v>1</v>
          </cell>
          <cell r="F110">
            <v>10</v>
          </cell>
          <cell r="G110">
            <v>7</v>
          </cell>
          <cell r="H110">
            <v>2</v>
          </cell>
          <cell r="I110">
            <v>1</v>
          </cell>
          <cell r="J110">
            <v>1</v>
          </cell>
          <cell r="K110"/>
          <cell r="L110">
            <v>3204</v>
          </cell>
          <cell r="N110">
            <v>2138.4</v>
          </cell>
          <cell r="O110">
            <v>1624.23</v>
          </cell>
          <cell r="P110">
            <v>0.75955387205387204</v>
          </cell>
          <cell r="Q110">
            <v>514.16999999999996</v>
          </cell>
          <cell r="R110">
            <v>0.24044612794612791</v>
          </cell>
          <cell r="S110">
            <v>20.566799999999997</v>
          </cell>
          <cell r="T110"/>
          <cell r="U110">
            <v>0</v>
          </cell>
          <cell r="V110">
            <v>0</v>
          </cell>
          <cell r="W110">
            <v>3204</v>
          </cell>
          <cell r="X110">
            <v>3204</v>
          </cell>
          <cell r="Y110">
            <v>615097</v>
          </cell>
        </row>
        <row r="111">
          <cell r="A111">
            <v>2015087</v>
          </cell>
          <cell r="C111" t="str">
            <v>517115-001</v>
          </cell>
          <cell r="D111" t="str">
            <v>Arcabo</v>
          </cell>
          <cell r="E111">
            <v>1</v>
          </cell>
          <cell r="F111">
            <v>9</v>
          </cell>
          <cell r="G111">
            <v>5</v>
          </cell>
          <cell r="H111">
            <v>3</v>
          </cell>
          <cell r="I111">
            <v>1</v>
          </cell>
          <cell r="J111">
            <v>1</v>
          </cell>
          <cell r="K111"/>
          <cell r="L111">
            <v>2642.9</v>
          </cell>
          <cell r="N111">
            <v>1749.85</v>
          </cell>
          <cell r="O111">
            <v>1381.52</v>
          </cell>
          <cell r="P111">
            <v>0.78950767208617889</v>
          </cell>
          <cell r="Q111">
            <v>368.33</v>
          </cell>
          <cell r="R111">
            <v>0.21049232791382119</v>
          </cell>
          <cell r="S111">
            <v>14.7332</v>
          </cell>
          <cell r="T111"/>
          <cell r="U111">
            <v>0</v>
          </cell>
          <cell r="V111">
            <v>0</v>
          </cell>
          <cell r="W111">
            <v>2642.9</v>
          </cell>
          <cell r="X111">
            <v>2642.9</v>
          </cell>
          <cell r="Y111">
            <v>615098</v>
          </cell>
        </row>
        <row r="112">
          <cell r="A112">
            <v>2015088</v>
          </cell>
          <cell r="C112" t="str">
            <v>517215-001</v>
          </cell>
          <cell r="D112" t="str">
            <v>Arcabo</v>
          </cell>
          <cell r="E112">
            <v>1</v>
          </cell>
          <cell r="F112">
            <v>9</v>
          </cell>
          <cell r="G112">
            <v>5</v>
          </cell>
          <cell r="H112">
            <v>3</v>
          </cell>
          <cell r="I112">
            <v>1</v>
          </cell>
          <cell r="J112">
            <v>1</v>
          </cell>
          <cell r="K112"/>
          <cell r="L112">
            <v>2642.9</v>
          </cell>
          <cell r="N112">
            <v>1749.85</v>
          </cell>
          <cell r="O112">
            <v>1381.52</v>
          </cell>
          <cell r="P112">
            <v>0.78950767208617889</v>
          </cell>
          <cell r="Q112">
            <v>368.33</v>
          </cell>
          <cell r="R112">
            <v>0.21049232791382119</v>
          </cell>
          <cell r="S112">
            <v>14.7332</v>
          </cell>
          <cell r="T112"/>
          <cell r="U112">
            <v>0</v>
          </cell>
          <cell r="V112">
            <v>0</v>
          </cell>
          <cell r="W112">
            <v>2642.9</v>
          </cell>
          <cell r="X112">
            <v>2642.9</v>
          </cell>
          <cell r="Y112">
            <v>615099</v>
          </cell>
        </row>
        <row r="113">
          <cell r="A113">
            <v>2015089</v>
          </cell>
          <cell r="C113" t="str">
            <v>517915-001</v>
          </cell>
          <cell r="D113" t="str">
            <v>Arcabo</v>
          </cell>
          <cell r="E113">
            <v>1</v>
          </cell>
          <cell r="F113">
            <v>9</v>
          </cell>
          <cell r="G113">
            <v>5</v>
          </cell>
          <cell r="H113">
            <v>3</v>
          </cell>
          <cell r="I113">
            <v>1</v>
          </cell>
          <cell r="J113">
            <v>1</v>
          </cell>
          <cell r="K113"/>
          <cell r="L113">
            <v>2642.9</v>
          </cell>
          <cell r="N113">
            <v>1749.85</v>
          </cell>
          <cell r="O113">
            <v>1381.52</v>
          </cell>
          <cell r="P113">
            <v>0.78950767208617889</v>
          </cell>
          <cell r="Q113">
            <v>368.33</v>
          </cell>
          <cell r="R113">
            <v>0.21049232791382119</v>
          </cell>
          <cell r="S113">
            <v>14.7332</v>
          </cell>
          <cell r="T113"/>
          <cell r="U113">
            <v>0</v>
          </cell>
          <cell r="V113">
            <v>0</v>
          </cell>
          <cell r="W113">
            <v>2642.9</v>
          </cell>
          <cell r="X113">
            <v>2642.9</v>
          </cell>
          <cell r="Y113">
            <v>615100</v>
          </cell>
        </row>
        <row r="114">
          <cell r="A114">
            <v>2015090</v>
          </cell>
          <cell r="C114" t="str">
            <v>V201507-029</v>
          </cell>
          <cell r="D114" t="str">
            <v>Arcabo</v>
          </cell>
          <cell r="E114">
            <v>1</v>
          </cell>
          <cell r="F114">
            <v>3</v>
          </cell>
          <cell r="G114">
            <v>3</v>
          </cell>
          <cell r="H114">
            <v>0</v>
          </cell>
          <cell r="I114">
            <v>1</v>
          </cell>
          <cell r="J114">
            <v>1</v>
          </cell>
          <cell r="K114"/>
          <cell r="L114">
            <v>380</v>
          </cell>
          <cell r="N114">
            <v>286.33999999999997</v>
          </cell>
          <cell r="O114">
            <v>197.17</v>
          </cell>
          <cell r="P114">
            <v>0.68858699448208427</v>
          </cell>
          <cell r="Q114">
            <v>89.17</v>
          </cell>
          <cell r="R114">
            <v>0.31141300551791579</v>
          </cell>
          <cell r="S114">
            <v>3.5668000000000002</v>
          </cell>
          <cell r="T114"/>
          <cell r="U114">
            <v>0</v>
          </cell>
          <cell r="V114">
            <v>0</v>
          </cell>
          <cell r="W114">
            <v>380</v>
          </cell>
          <cell r="X114">
            <v>380</v>
          </cell>
          <cell r="Y114">
            <v>615101</v>
          </cell>
        </row>
        <row r="115">
          <cell r="A115">
            <v>2015091</v>
          </cell>
          <cell r="C115" t="str">
            <v>Piet Kolen</v>
          </cell>
          <cell r="D115" t="str">
            <v>D&amp;P</v>
          </cell>
          <cell r="E115">
            <v>1</v>
          </cell>
          <cell r="F115">
            <v>2</v>
          </cell>
          <cell r="G115">
            <v>2</v>
          </cell>
          <cell r="H115">
            <v>0</v>
          </cell>
          <cell r="I115">
            <v>1</v>
          </cell>
          <cell r="J115">
            <v>1</v>
          </cell>
          <cell r="K115"/>
          <cell r="L115">
            <v>425.84</v>
          </cell>
          <cell r="N115">
            <v>265.05</v>
          </cell>
          <cell r="O115">
            <v>195.88</v>
          </cell>
          <cell r="P115">
            <v>0.73903037162799468</v>
          </cell>
          <cell r="Q115">
            <v>69.17</v>
          </cell>
          <cell r="R115">
            <v>0.26096962837200527</v>
          </cell>
          <cell r="S115">
            <v>2.7667999999999999</v>
          </cell>
          <cell r="T115"/>
          <cell r="U115">
            <v>0</v>
          </cell>
          <cell r="V115">
            <v>0</v>
          </cell>
          <cell r="W115">
            <v>425.84</v>
          </cell>
          <cell r="X115">
            <v>425.84</v>
          </cell>
          <cell r="Y115">
            <v>615118</v>
          </cell>
        </row>
        <row r="116">
          <cell r="A116">
            <v>2015092</v>
          </cell>
          <cell r="C116" t="str">
            <v>534115-001</v>
          </cell>
          <cell r="D116" t="str">
            <v>Arcabo</v>
          </cell>
          <cell r="E116">
            <v>1</v>
          </cell>
          <cell r="F116">
            <v>7</v>
          </cell>
          <cell r="G116">
            <v>4</v>
          </cell>
          <cell r="H116">
            <v>3</v>
          </cell>
          <cell r="I116">
            <v>1</v>
          </cell>
          <cell r="J116">
            <v>1</v>
          </cell>
          <cell r="K116"/>
          <cell r="L116">
            <v>2147</v>
          </cell>
          <cell r="N116">
            <v>1386.73</v>
          </cell>
          <cell r="O116">
            <v>1053.81</v>
          </cell>
          <cell r="P116">
            <v>0.75992442652859604</v>
          </cell>
          <cell r="Q116">
            <v>332.92</v>
          </cell>
          <cell r="R116">
            <v>0.24007557347140396</v>
          </cell>
          <cell r="S116">
            <v>13.316800000000001</v>
          </cell>
          <cell r="T116"/>
          <cell r="U116">
            <v>0</v>
          </cell>
          <cell r="V116">
            <v>0</v>
          </cell>
          <cell r="W116">
            <v>2147</v>
          </cell>
          <cell r="X116">
            <v>2147</v>
          </cell>
          <cell r="Y116">
            <v>615102</v>
          </cell>
        </row>
        <row r="117">
          <cell r="A117">
            <v>2015093</v>
          </cell>
          <cell r="C117" t="str">
            <v>519915-001</v>
          </cell>
          <cell r="D117" t="str">
            <v>Arcabo</v>
          </cell>
          <cell r="E117">
            <v>1</v>
          </cell>
          <cell r="F117">
            <v>9</v>
          </cell>
          <cell r="G117">
            <v>5</v>
          </cell>
          <cell r="H117">
            <v>4</v>
          </cell>
          <cell r="I117">
            <v>1</v>
          </cell>
          <cell r="J117">
            <v>1</v>
          </cell>
          <cell r="K117"/>
          <cell r="L117">
            <v>2874</v>
          </cell>
          <cell r="N117">
            <v>1980.23</v>
          </cell>
          <cell r="O117">
            <v>1547.31</v>
          </cell>
          <cell r="P117">
            <v>0.78137893073026865</v>
          </cell>
          <cell r="Q117">
            <v>432.92</v>
          </cell>
          <cell r="R117">
            <v>0.21862106926973129</v>
          </cell>
          <cell r="S117">
            <v>17.316800000000001</v>
          </cell>
          <cell r="T117"/>
          <cell r="U117">
            <v>0</v>
          </cell>
          <cell r="V117">
            <v>0</v>
          </cell>
          <cell r="W117">
            <v>2874</v>
          </cell>
          <cell r="X117">
            <v>2874</v>
          </cell>
          <cell r="Y117">
            <v>615103</v>
          </cell>
        </row>
        <row r="118">
          <cell r="A118">
            <v>2015094</v>
          </cell>
          <cell r="C118" t="str">
            <v>524515-001</v>
          </cell>
          <cell r="D118" t="str">
            <v>Arcabo</v>
          </cell>
          <cell r="E118">
            <v>1</v>
          </cell>
          <cell r="F118">
            <v>9</v>
          </cell>
          <cell r="G118">
            <v>5</v>
          </cell>
          <cell r="H118">
            <v>5</v>
          </cell>
          <cell r="I118">
            <v>1</v>
          </cell>
          <cell r="J118">
            <v>1</v>
          </cell>
          <cell r="K118"/>
          <cell r="L118">
            <v>2907</v>
          </cell>
          <cell r="N118">
            <v>1974.79</v>
          </cell>
          <cell r="O118">
            <v>1558.54</v>
          </cell>
          <cell r="P118">
            <v>0.78921809407582577</v>
          </cell>
          <cell r="Q118">
            <v>416.25</v>
          </cell>
          <cell r="R118">
            <v>0.21078190592417423</v>
          </cell>
          <cell r="S118">
            <v>16.649999999999999</v>
          </cell>
          <cell r="T118"/>
          <cell r="U118">
            <v>0</v>
          </cell>
          <cell r="V118">
            <v>0</v>
          </cell>
          <cell r="W118">
            <v>2907</v>
          </cell>
          <cell r="X118">
            <v>2907</v>
          </cell>
          <cell r="Y118">
            <v>615104</v>
          </cell>
        </row>
        <row r="119">
          <cell r="A119">
            <v>2015095</v>
          </cell>
          <cell r="C119" t="str">
            <v>518015-001</v>
          </cell>
          <cell r="D119" t="str">
            <v>Arcabo</v>
          </cell>
          <cell r="E119">
            <v>1</v>
          </cell>
          <cell r="F119">
            <v>9</v>
          </cell>
          <cell r="G119">
            <v>5</v>
          </cell>
          <cell r="H119">
            <v>3</v>
          </cell>
          <cell r="I119">
            <v>1</v>
          </cell>
          <cell r="J119">
            <v>1</v>
          </cell>
          <cell r="K119"/>
          <cell r="L119">
            <v>2642.9</v>
          </cell>
          <cell r="N119">
            <v>1749.85</v>
          </cell>
          <cell r="O119">
            <v>1381.52</v>
          </cell>
          <cell r="P119">
            <v>0.78950767208617889</v>
          </cell>
          <cell r="Q119">
            <v>368.33</v>
          </cell>
          <cell r="R119">
            <v>0.21049232791382119</v>
          </cell>
          <cell r="S119">
            <v>14.7332</v>
          </cell>
          <cell r="T119"/>
          <cell r="U119">
            <v>0</v>
          </cell>
          <cell r="V119">
            <v>0</v>
          </cell>
          <cell r="W119">
            <v>2642.9</v>
          </cell>
          <cell r="X119">
            <v>2642.9</v>
          </cell>
          <cell r="Y119">
            <v>615105</v>
          </cell>
        </row>
        <row r="120">
          <cell r="A120">
            <v>2015096</v>
          </cell>
          <cell r="C120" t="str">
            <v>518115-001</v>
          </cell>
          <cell r="D120" t="str">
            <v>Arcabo</v>
          </cell>
          <cell r="E120">
            <v>1</v>
          </cell>
          <cell r="F120">
            <v>9</v>
          </cell>
          <cell r="G120">
            <v>5</v>
          </cell>
          <cell r="H120">
            <v>3</v>
          </cell>
          <cell r="I120">
            <v>1</v>
          </cell>
          <cell r="J120">
            <v>1</v>
          </cell>
          <cell r="K120"/>
          <cell r="L120">
            <v>2642.9</v>
          </cell>
          <cell r="N120">
            <v>1749.85</v>
          </cell>
          <cell r="O120">
            <v>1381.52</v>
          </cell>
          <cell r="P120">
            <v>0.78950767208617889</v>
          </cell>
          <cell r="Q120">
            <v>368.33</v>
          </cell>
          <cell r="R120">
            <v>0.21049232791382119</v>
          </cell>
          <cell r="S120">
            <v>14.7332</v>
          </cell>
          <cell r="T120"/>
          <cell r="U120">
            <v>0</v>
          </cell>
          <cell r="V120">
            <v>0</v>
          </cell>
          <cell r="W120">
            <v>2642.9</v>
          </cell>
          <cell r="X120">
            <v>2642.9</v>
          </cell>
          <cell r="Y120">
            <v>615106</v>
          </cell>
        </row>
        <row r="121">
          <cell r="A121">
            <v>2015097</v>
          </cell>
          <cell r="C121" t="str">
            <v>518215-001</v>
          </cell>
          <cell r="D121" t="str">
            <v>Arcabo</v>
          </cell>
          <cell r="E121">
            <v>1</v>
          </cell>
          <cell r="F121">
            <v>9</v>
          </cell>
          <cell r="G121">
            <v>5</v>
          </cell>
          <cell r="H121">
            <v>3</v>
          </cell>
          <cell r="I121">
            <v>1</v>
          </cell>
          <cell r="J121">
            <v>1</v>
          </cell>
          <cell r="K121"/>
          <cell r="L121">
            <v>2642.9</v>
          </cell>
          <cell r="N121">
            <v>1749.85</v>
          </cell>
          <cell r="O121">
            <v>1381.52</v>
          </cell>
          <cell r="P121">
            <v>0.78950767208617889</v>
          </cell>
          <cell r="Q121">
            <v>368.33</v>
          </cell>
          <cell r="R121">
            <v>0.21049232791382119</v>
          </cell>
          <cell r="S121">
            <v>14.7332</v>
          </cell>
          <cell r="T121"/>
          <cell r="U121">
            <v>0</v>
          </cell>
          <cell r="V121">
            <v>0</v>
          </cell>
          <cell r="W121">
            <v>2642.9</v>
          </cell>
          <cell r="X121">
            <v>2642.9</v>
          </cell>
          <cell r="Y121">
            <v>615107</v>
          </cell>
        </row>
        <row r="122">
          <cell r="A122">
            <v>2015098</v>
          </cell>
          <cell r="C122" t="str">
            <v>467415-001</v>
          </cell>
          <cell r="D122" t="str">
            <v>Arcabo</v>
          </cell>
          <cell r="E122">
            <v>1</v>
          </cell>
          <cell r="F122">
            <v>9</v>
          </cell>
          <cell r="G122">
            <v>5</v>
          </cell>
          <cell r="H122">
            <v>5</v>
          </cell>
          <cell r="I122">
            <v>1</v>
          </cell>
          <cell r="J122">
            <v>1</v>
          </cell>
          <cell r="K122"/>
          <cell r="L122">
            <v>2825</v>
          </cell>
          <cell r="N122">
            <v>1944.19</v>
          </cell>
          <cell r="O122">
            <v>1494.19</v>
          </cell>
          <cell r="P122">
            <v>0.76854114052638889</v>
          </cell>
          <cell r="Q122">
            <v>450</v>
          </cell>
          <cell r="R122">
            <v>0.23145885947361111</v>
          </cell>
          <cell r="S122">
            <v>18</v>
          </cell>
          <cell r="T122"/>
          <cell r="U122">
            <v>0</v>
          </cell>
          <cell r="V122">
            <v>0</v>
          </cell>
          <cell r="W122">
            <v>2825</v>
          </cell>
          <cell r="X122">
            <v>2825</v>
          </cell>
          <cell r="Y122">
            <v>615108</v>
          </cell>
        </row>
        <row r="123">
          <cell r="A123">
            <v>2015099</v>
          </cell>
          <cell r="C123" t="str">
            <v>534215-001</v>
          </cell>
          <cell r="D123" t="str">
            <v>Arcabo</v>
          </cell>
          <cell r="E123">
            <v>1</v>
          </cell>
          <cell r="F123">
            <v>8</v>
          </cell>
          <cell r="G123">
            <v>5</v>
          </cell>
          <cell r="H123">
            <v>3</v>
          </cell>
          <cell r="I123">
            <v>1</v>
          </cell>
          <cell r="J123">
            <v>1</v>
          </cell>
          <cell r="K123"/>
          <cell r="L123">
            <v>2401</v>
          </cell>
          <cell r="N123">
            <v>1627.28</v>
          </cell>
          <cell r="O123">
            <v>1275.19</v>
          </cell>
          <cell r="P123">
            <v>0.78363281057961753</v>
          </cell>
          <cell r="Q123">
            <v>352.09</v>
          </cell>
          <cell r="R123">
            <v>0.21636718942038247</v>
          </cell>
          <cell r="S123">
            <v>14.083599999999999</v>
          </cell>
          <cell r="T123"/>
          <cell r="U123">
            <v>0</v>
          </cell>
          <cell r="V123">
            <v>0</v>
          </cell>
          <cell r="W123">
            <v>2401</v>
          </cell>
          <cell r="X123">
            <v>2401</v>
          </cell>
          <cell r="Y123">
            <v>615109</v>
          </cell>
        </row>
        <row r="124">
          <cell r="A124">
            <v>2015100</v>
          </cell>
          <cell r="C124" t="str">
            <v>526515-001</v>
          </cell>
          <cell r="D124" t="str">
            <v>Arcabo</v>
          </cell>
          <cell r="E124">
            <v>1</v>
          </cell>
          <cell r="F124">
            <v>6</v>
          </cell>
          <cell r="G124">
            <v>5</v>
          </cell>
          <cell r="H124">
            <v>2</v>
          </cell>
          <cell r="I124">
            <v>1</v>
          </cell>
          <cell r="J124">
            <v>1</v>
          </cell>
          <cell r="K124"/>
          <cell r="L124">
            <v>1637</v>
          </cell>
          <cell r="N124">
            <v>1142.27</v>
          </cell>
          <cell r="O124">
            <v>889.35</v>
          </cell>
          <cell r="P124">
            <v>0.77858124611519175</v>
          </cell>
          <cell r="Q124">
            <v>252.92</v>
          </cell>
          <cell r="R124">
            <v>0.22141875388480831</v>
          </cell>
          <cell r="S124">
            <v>10.1168</v>
          </cell>
          <cell r="T124"/>
          <cell r="U124">
            <v>0</v>
          </cell>
          <cell r="V124">
            <v>0</v>
          </cell>
          <cell r="W124">
            <v>1637</v>
          </cell>
          <cell r="X124">
            <v>1637</v>
          </cell>
          <cell r="Y124">
            <v>615115</v>
          </cell>
        </row>
        <row r="125">
          <cell r="A125">
            <v>2015101</v>
          </cell>
          <cell r="C125" t="str">
            <v>526615-001</v>
          </cell>
          <cell r="D125" t="str">
            <v>Arcabo</v>
          </cell>
          <cell r="E125">
            <v>1</v>
          </cell>
          <cell r="F125">
            <v>6</v>
          </cell>
          <cell r="G125">
            <v>5</v>
          </cell>
          <cell r="H125">
            <v>2</v>
          </cell>
          <cell r="I125">
            <v>1</v>
          </cell>
          <cell r="J125">
            <v>1</v>
          </cell>
          <cell r="K125"/>
          <cell r="L125">
            <v>1637</v>
          </cell>
          <cell r="N125">
            <v>1142.27</v>
          </cell>
          <cell r="O125">
            <v>889.35</v>
          </cell>
          <cell r="P125">
            <v>0.77858124611519175</v>
          </cell>
          <cell r="Q125">
            <v>252.92</v>
          </cell>
          <cell r="R125">
            <v>0.22141875388480831</v>
          </cell>
          <cell r="S125">
            <v>10.1168</v>
          </cell>
          <cell r="T125"/>
          <cell r="U125">
            <v>0</v>
          </cell>
          <cell r="V125">
            <v>0</v>
          </cell>
          <cell r="W125">
            <v>1637</v>
          </cell>
          <cell r="X125">
            <v>1637</v>
          </cell>
          <cell r="Y125">
            <v>615116</v>
          </cell>
        </row>
        <row r="126">
          <cell r="A126">
            <v>2015102</v>
          </cell>
          <cell r="C126" t="str">
            <v>528815 t/m 529715 Heerenveen</v>
          </cell>
          <cell r="D126" t="str">
            <v>Arcabo</v>
          </cell>
          <cell r="E126">
            <v>10</v>
          </cell>
          <cell r="F126">
            <v>60</v>
          </cell>
          <cell r="G126">
            <v>40</v>
          </cell>
          <cell r="H126">
            <v>40</v>
          </cell>
          <cell r="I126">
            <v>1</v>
          </cell>
          <cell r="J126">
            <v>1</v>
          </cell>
          <cell r="K126"/>
          <cell r="L126">
            <v>23360</v>
          </cell>
          <cell r="N126">
            <v>14563.2</v>
          </cell>
          <cell r="O126">
            <v>10935.7</v>
          </cell>
          <cell r="P126">
            <v>0.75091326082179743</v>
          </cell>
          <cell r="Q126">
            <v>3627.5</v>
          </cell>
          <cell r="R126">
            <v>0.24908673917820259</v>
          </cell>
          <cell r="S126">
            <v>145.1</v>
          </cell>
          <cell r="T126"/>
          <cell r="U126">
            <v>0</v>
          </cell>
          <cell r="V126">
            <v>0</v>
          </cell>
          <cell r="W126">
            <v>23360</v>
          </cell>
          <cell r="X126">
            <v>23360</v>
          </cell>
          <cell r="Y126">
            <v>615119</v>
          </cell>
        </row>
        <row r="127">
          <cell r="A127">
            <v>2015103</v>
          </cell>
          <cell r="C127" t="str">
            <v>530815 t/m 531715 Nieuwleusen</v>
          </cell>
          <cell r="D127" t="str">
            <v>Arcabo</v>
          </cell>
          <cell r="E127">
            <v>10</v>
          </cell>
          <cell r="F127">
            <v>60</v>
          </cell>
          <cell r="G127">
            <v>40</v>
          </cell>
          <cell r="H127">
            <v>40</v>
          </cell>
          <cell r="I127">
            <v>1</v>
          </cell>
          <cell r="J127">
            <v>1</v>
          </cell>
          <cell r="K127"/>
          <cell r="L127">
            <v>23360</v>
          </cell>
          <cell r="N127">
            <v>14563.2</v>
          </cell>
          <cell r="O127">
            <v>10935.7</v>
          </cell>
          <cell r="P127">
            <v>0.75091326082179743</v>
          </cell>
          <cell r="Q127">
            <v>3627.5</v>
          </cell>
          <cell r="R127">
            <v>0.24908673917820259</v>
          </cell>
          <cell r="S127">
            <v>145.1</v>
          </cell>
          <cell r="T127"/>
          <cell r="U127">
            <v>0</v>
          </cell>
          <cell r="V127">
            <v>0</v>
          </cell>
          <cell r="W127">
            <v>23360</v>
          </cell>
          <cell r="X127">
            <v>23360</v>
          </cell>
          <cell r="Y127">
            <v>615120</v>
          </cell>
        </row>
        <row r="128">
          <cell r="A128">
            <v>2015104</v>
          </cell>
          <cell r="B128"/>
          <cell r="C128" t="str">
            <v>524615-001</v>
          </cell>
          <cell r="D128" t="str">
            <v>Arcabo</v>
          </cell>
          <cell r="E128">
            <v>1</v>
          </cell>
          <cell r="F128">
            <v>8</v>
          </cell>
          <cell r="G128">
            <v>4</v>
          </cell>
          <cell r="H128">
            <v>3</v>
          </cell>
          <cell r="I128">
            <v>1</v>
          </cell>
          <cell r="J128">
            <v>1</v>
          </cell>
          <cell r="K128"/>
          <cell r="L128">
            <v>6352.22</v>
          </cell>
          <cell r="N128">
            <v>4953.6100000000006</v>
          </cell>
          <cell r="O128">
            <v>3993.61</v>
          </cell>
          <cell r="P128">
            <v>0.80620194161429737</v>
          </cell>
          <cell r="Q128">
            <v>960</v>
          </cell>
          <cell r="R128">
            <v>0.19379805838570252</v>
          </cell>
          <cell r="S128">
            <v>38.4</v>
          </cell>
          <cell r="T128"/>
          <cell r="U128">
            <v>0</v>
          </cell>
          <cell r="V128">
            <v>0</v>
          </cell>
          <cell r="W128">
            <v>6352.22</v>
          </cell>
          <cell r="X128">
            <v>6352.22</v>
          </cell>
          <cell r="Y128">
            <v>655142</v>
          </cell>
        </row>
        <row r="129">
          <cell r="A129">
            <v>2015105</v>
          </cell>
          <cell r="B129"/>
          <cell r="C129" t="str">
            <v>524715-001</v>
          </cell>
          <cell r="D129" t="str">
            <v>Arcabo</v>
          </cell>
          <cell r="E129">
            <v>1</v>
          </cell>
          <cell r="F129">
            <v>8</v>
          </cell>
          <cell r="G129">
            <v>5</v>
          </cell>
          <cell r="H129">
            <v>2</v>
          </cell>
          <cell r="I129">
            <v>1</v>
          </cell>
          <cell r="J129">
            <v>1</v>
          </cell>
          <cell r="K129"/>
          <cell r="L129">
            <v>5562.62</v>
          </cell>
          <cell r="N129">
            <v>3737.32</v>
          </cell>
          <cell r="O129">
            <v>3131.9</v>
          </cell>
          <cell r="P129">
            <v>0.83800691404535865</v>
          </cell>
          <cell r="Q129">
            <v>605.41999999999996</v>
          </cell>
          <cell r="R129">
            <v>0.16199308595464126</v>
          </cell>
          <cell r="S129">
            <v>24.216799999999999</v>
          </cell>
          <cell r="T129"/>
          <cell r="U129">
            <v>0</v>
          </cell>
          <cell r="V129">
            <v>0</v>
          </cell>
          <cell r="W129">
            <v>5562.62</v>
          </cell>
          <cell r="X129">
            <v>5562.62</v>
          </cell>
          <cell r="Y129">
            <v>615143</v>
          </cell>
        </row>
        <row r="130">
          <cell r="A130">
            <v>2015106</v>
          </cell>
          <cell r="B130"/>
          <cell r="C130" t="str">
            <v>524815-001</v>
          </cell>
          <cell r="D130" t="str">
            <v>Arcabo</v>
          </cell>
          <cell r="E130">
            <v>1</v>
          </cell>
          <cell r="F130">
            <v>9</v>
          </cell>
          <cell r="G130">
            <v>5</v>
          </cell>
          <cell r="H130">
            <v>3</v>
          </cell>
          <cell r="I130">
            <v>1</v>
          </cell>
          <cell r="J130">
            <v>1</v>
          </cell>
          <cell r="K130"/>
          <cell r="L130">
            <v>5025.83</v>
          </cell>
          <cell r="N130">
            <v>3303.59</v>
          </cell>
          <cell r="O130">
            <v>2797.76</v>
          </cell>
          <cell r="P130">
            <v>0.84688475264787699</v>
          </cell>
          <cell r="Q130">
            <v>505.83</v>
          </cell>
          <cell r="R130">
            <v>0.15311524735212298</v>
          </cell>
          <cell r="S130">
            <v>20.2332</v>
          </cell>
          <cell r="T130"/>
          <cell r="U130">
            <v>0</v>
          </cell>
          <cell r="V130">
            <v>0</v>
          </cell>
          <cell r="W130">
            <v>5025.83</v>
          </cell>
          <cell r="X130">
            <v>5025.83</v>
          </cell>
          <cell r="Y130">
            <v>615144</v>
          </cell>
        </row>
        <row r="131">
          <cell r="A131">
            <v>2015107</v>
          </cell>
          <cell r="C131" t="str">
            <v>Rokersruimte 2x glas 830x830 4-16-4 blank</v>
          </cell>
          <cell r="D131" t="str">
            <v>Arcabo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1</v>
          </cell>
          <cell r="J131">
            <v>0</v>
          </cell>
          <cell r="K131"/>
          <cell r="L131">
            <v>89.07</v>
          </cell>
          <cell r="N131">
            <v>29.69</v>
          </cell>
          <cell r="O131">
            <v>29.69</v>
          </cell>
          <cell r="P131"/>
          <cell r="Q131">
            <v>0</v>
          </cell>
          <cell r="R131"/>
          <cell r="S131">
            <v>0</v>
          </cell>
          <cell r="T131"/>
          <cell r="U131">
            <v>0</v>
          </cell>
          <cell r="V131">
            <v>0</v>
          </cell>
          <cell r="W131">
            <v>89.07</v>
          </cell>
          <cell r="X131">
            <v>89.066115702479337</v>
          </cell>
          <cell r="Y131">
            <v>615132</v>
          </cell>
        </row>
        <row r="132">
          <cell r="A132">
            <v>2015108</v>
          </cell>
          <cell r="C132" t="str">
            <v>440714 schuur</v>
          </cell>
          <cell r="D132" t="str">
            <v>Arcabo</v>
          </cell>
          <cell r="E132">
            <v>1</v>
          </cell>
          <cell r="F132">
            <v>2</v>
          </cell>
          <cell r="G132">
            <v>1</v>
          </cell>
          <cell r="H132">
            <v>1</v>
          </cell>
          <cell r="I132">
            <v>1</v>
          </cell>
          <cell r="J132">
            <v>1</v>
          </cell>
          <cell r="K132"/>
          <cell r="L132">
            <v>584</v>
          </cell>
          <cell r="N132">
            <v>425.7</v>
          </cell>
          <cell r="O132">
            <v>309.02999999999997</v>
          </cell>
          <cell r="P132">
            <v>0.72593375616631428</v>
          </cell>
          <cell r="Q132">
            <v>116.67</v>
          </cell>
          <cell r="R132">
            <v>0.27406624383368572</v>
          </cell>
          <cell r="S132">
            <v>4.6668000000000003</v>
          </cell>
          <cell r="T132"/>
          <cell r="U132">
            <v>0</v>
          </cell>
          <cell r="V132">
            <v>0</v>
          </cell>
          <cell r="W132">
            <v>584</v>
          </cell>
          <cell r="X132">
            <v>584</v>
          </cell>
          <cell r="Y132">
            <v>615121</v>
          </cell>
        </row>
        <row r="133">
          <cell r="A133">
            <v>2015109</v>
          </cell>
          <cell r="C133" t="str">
            <v>526715-002</v>
          </cell>
          <cell r="D133" t="str">
            <v>Arcabo</v>
          </cell>
          <cell r="E133">
            <v>1</v>
          </cell>
          <cell r="F133">
            <v>7</v>
          </cell>
          <cell r="G133">
            <v>5</v>
          </cell>
          <cell r="H133">
            <v>1</v>
          </cell>
          <cell r="I133">
            <v>1</v>
          </cell>
          <cell r="J133">
            <v>1</v>
          </cell>
          <cell r="K133"/>
          <cell r="L133">
            <v>2378</v>
          </cell>
          <cell r="N133">
            <v>1550.27</v>
          </cell>
          <cell r="O133">
            <v>1194.8499999999999</v>
          </cell>
          <cell r="P133">
            <v>0.77073671037948221</v>
          </cell>
          <cell r="Q133">
            <v>355.42</v>
          </cell>
          <cell r="R133">
            <v>0.22926328962051773</v>
          </cell>
          <cell r="S133">
            <v>14.216800000000001</v>
          </cell>
          <cell r="T133"/>
          <cell r="U133">
            <v>0</v>
          </cell>
          <cell r="V133">
            <v>0</v>
          </cell>
          <cell r="W133">
            <v>2378</v>
          </cell>
          <cell r="X133">
            <v>2378</v>
          </cell>
          <cell r="Y133">
            <v>615122</v>
          </cell>
        </row>
        <row r="134">
          <cell r="A134">
            <v>2015110</v>
          </cell>
          <cell r="C134" t="str">
            <v>526815-002</v>
          </cell>
          <cell r="D134" t="str">
            <v>Arcabo</v>
          </cell>
          <cell r="E134">
            <v>1</v>
          </cell>
          <cell r="F134">
            <v>7</v>
          </cell>
          <cell r="G134">
            <v>5</v>
          </cell>
          <cell r="H134">
            <v>1</v>
          </cell>
          <cell r="I134">
            <v>1</v>
          </cell>
          <cell r="J134">
            <v>1</v>
          </cell>
          <cell r="K134"/>
          <cell r="L134">
            <v>2378</v>
          </cell>
          <cell r="N134">
            <v>1550.27</v>
          </cell>
          <cell r="O134">
            <v>1194.8499999999999</v>
          </cell>
          <cell r="P134">
            <v>0.77073671037948221</v>
          </cell>
          <cell r="Q134">
            <v>355.42</v>
          </cell>
          <cell r="R134">
            <v>0.22926328962051773</v>
          </cell>
          <cell r="S134">
            <v>14.216800000000001</v>
          </cell>
          <cell r="T134"/>
          <cell r="U134">
            <v>0</v>
          </cell>
          <cell r="V134">
            <v>0</v>
          </cell>
          <cell r="W134">
            <v>2378</v>
          </cell>
          <cell r="X134">
            <v>2378</v>
          </cell>
          <cell r="Y134">
            <v>615123</v>
          </cell>
        </row>
        <row r="135">
          <cell r="A135">
            <v>2015111</v>
          </cell>
          <cell r="C135" t="str">
            <v>526915-006</v>
          </cell>
          <cell r="D135" t="str">
            <v>Arcabo</v>
          </cell>
          <cell r="E135">
            <v>1</v>
          </cell>
          <cell r="F135">
            <v>7</v>
          </cell>
          <cell r="G135">
            <v>5</v>
          </cell>
          <cell r="H135">
            <v>1</v>
          </cell>
          <cell r="I135">
            <v>1</v>
          </cell>
          <cell r="J135">
            <v>1</v>
          </cell>
          <cell r="K135"/>
          <cell r="L135">
            <v>2378</v>
          </cell>
          <cell r="N135">
            <v>1550.27</v>
          </cell>
          <cell r="O135">
            <v>1194.8499999999999</v>
          </cell>
          <cell r="P135">
            <v>0.77073671037948221</v>
          </cell>
          <cell r="Q135">
            <v>355.42</v>
          </cell>
          <cell r="R135">
            <v>0.22926328962051773</v>
          </cell>
          <cell r="S135">
            <v>14.216800000000001</v>
          </cell>
          <cell r="T135"/>
          <cell r="U135">
            <v>0</v>
          </cell>
          <cell r="V135">
            <v>0</v>
          </cell>
          <cell r="W135">
            <v>2378</v>
          </cell>
          <cell r="X135">
            <v>2378</v>
          </cell>
          <cell r="Y135">
            <v>615124</v>
          </cell>
        </row>
        <row r="136">
          <cell r="A136">
            <v>2015112</v>
          </cell>
          <cell r="C136" t="str">
            <v>528015-006</v>
          </cell>
          <cell r="D136" t="str">
            <v>Arcabo</v>
          </cell>
          <cell r="E136">
            <v>1</v>
          </cell>
          <cell r="F136">
            <v>11</v>
          </cell>
          <cell r="G136">
            <v>5</v>
          </cell>
          <cell r="H136">
            <v>3</v>
          </cell>
          <cell r="I136">
            <v>1</v>
          </cell>
          <cell r="J136">
            <v>1</v>
          </cell>
          <cell r="K136"/>
          <cell r="L136">
            <v>3073</v>
          </cell>
          <cell r="N136">
            <v>1945.26</v>
          </cell>
          <cell r="O136">
            <v>1538.18</v>
          </cell>
          <cell r="P136">
            <v>0.79073234426246364</v>
          </cell>
          <cell r="Q136">
            <v>407.08</v>
          </cell>
          <cell r="R136">
            <v>0.20926765573753636</v>
          </cell>
          <cell r="S136">
            <v>16.283200000000001</v>
          </cell>
          <cell r="T136"/>
          <cell r="U136">
            <v>0</v>
          </cell>
          <cell r="V136">
            <v>0</v>
          </cell>
          <cell r="W136">
            <v>3073</v>
          </cell>
          <cell r="X136">
            <v>3073</v>
          </cell>
          <cell r="Y136">
            <v>615125</v>
          </cell>
        </row>
        <row r="137">
          <cell r="A137">
            <v>2015113</v>
          </cell>
          <cell r="C137" t="str">
            <v>502515-001</v>
          </cell>
          <cell r="D137" t="str">
            <v>Arcabo</v>
          </cell>
          <cell r="E137">
            <v>1</v>
          </cell>
          <cell r="F137">
            <v>10</v>
          </cell>
          <cell r="G137">
            <v>7</v>
          </cell>
          <cell r="H137">
            <v>3</v>
          </cell>
          <cell r="I137">
            <v>1</v>
          </cell>
          <cell r="J137">
            <v>1</v>
          </cell>
          <cell r="K137"/>
          <cell r="L137">
            <v>3219</v>
          </cell>
          <cell r="N137">
            <v>2113.38</v>
          </cell>
          <cell r="O137">
            <v>1624.21</v>
          </cell>
          <cell r="P137">
            <v>0.76853665691924777</v>
          </cell>
          <cell r="Q137">
            <v>489.17</v>
          </cell>
          <cell r="R137">
            <v>0.23146334308075214</v>
          </cell>
          <cell r="S137">
            <v>19.566800000000001</v>
          </cell>
          <cell r="T137"/>
          <cell r="U137">
            <v>0</v>
          </cell>
          <cell r="V137">
            <v>0</v>
          </cell>
          <cell r="W137">
            <v>3219</v>
          </cell>
          <cell r="X137">
            <v>3219</v>
          </cell>
          <cell r="Y137">
            <v>615126</v>
          </cell>
        </row>
        <row r="138">
          <cell r="A138">
            <v>2015114</v>
          </cell>
          <cell r="C138" t="str">
            <v>514715-001</v>
          </cell>
          <cell r="D138" t="str">
            <v>Arcabo</v>
          </cell>
          <cell r="E138">
            <v>1</v>
          </cell>
          <cell r="F138">
            <v>9</v>
          </cell>
          <cell r="G138">
            <v>5</v>
          </cell>
          <cell r="H138">
            <v>3</v>
          </cell>
          <cell r="I138">
            <v>1</v>
          </cell>
          <cell r="J138">
            <v>1</v>
          </cell>
          <cell r="K138"/>
          <cell r="L138">
            <v>2998</v>
          </cell>
          <cell r="N138">
            <v>2019.3400000000001</v>
          </cell>
          <cell r="O138">
            <v>1591.42</v>
          </cell>
          <cell r="P138">
            <v>0.78808917765210418</v>
          </cell>
          <cell r="Q138">
            <v>427.92</v>
          </cell>
          <cell r="R138">
            <v>0.21191082234789585</v>
          </cell>
          <cell r="S138">
            <v>17.116800000000001</v>
          </cell>
          <cell r="T138"/>
          <cell r="U138">
            <v>0</v>
          </cell>
          <cell r="V138">
            <v>0</v>
          </cell>
          <cell r="W138">
            <v>2998</v>
          </cell>
          <cell r="X138">
            <v>2998</v>
          </cell>
          <cell r="Y138">
            <v>615127</v>
          </cell>
        </row>
        <row r="139">
          <cell r="A139">
            <v>2015115</v>
          </cell>
          <cell r="C139" t="str">
            <v>518315-003</v>
          </cell>
          <cell r="D139" t="str">
            <v>Arcabo</v>
          </cell>
          <cell r="E139">
            <v>1</v>
          </cell>
          <cell r="F139">
            <v>8</v>
          </cell>
          <cell r="G139">
            <v>5</v>
          </cell>
          <cell r="H139">
            <v>3</v>
          </cell>
          <cell r="I139">
            <v>1</v>
          </cell>
          <cell r="J139">
            <v>1</v>
          </cell>
          <cell r="K139"/>
          <cell r="L139">
            <v>2109</v>
          </cell>
          <cell r="N139">
            <v>1415.25</v>
          </cell>
          <cell r="O139">
            <v>1061.92</v>
          </cell>
          <cell r="P139">
            <v>0.7503409291644586</v>
          </cell>
          <cell r="Q139">
            <v>353.33</v>
          </cell>
          <cell r="R139">
            <v>0.24965907083554142</v>
          </cell>
          <cell r="S139">
            <v>14.133199999999999</v>
          </cell>
          <cell r="T139"/>
          <cell r="U139">
            <v>0</v>
          </cell>
          <cell r="V139">
            <v>0</v>
          </cell>
          <cell r="W139">
            <v>2109</v>
          </cell>
          <cell r="X139">
            <v>2109</v>
          </cell>
          <cell r="Y139">
            <v>615128</v>
          </cell>
        </row>
        <row r="140">
          <cell r="A140">
            <v>2015116</v>
          </cell>
          <cell r="C140" t="str">
            <v>526415-002</v>
          </cell>
          <cell r="D140" t="str">
            <v>Arcabo</v>
          </cell>
          <cell r="E140">
            <v>1</v>
          </cell>
          <cell r="F140">
            <v>7</v>
          </cell>
          <cell r="G140">
            <v>6</v>
          </cell>
          <cell r="H140">
            <v>3</v>
          </cell>
          <cell r="I140">
            <v>1</v>
          </cell>
          <cell r="J140">
            <v>1</v>
          </cell>
          <cell r="K140"/>
          <cell r="L140">
            <v>2965</v>
          </cell>
          <cell r="N140">
            <v>1763.07</v>
          </cell>
          <cell r="O140">
            <v>1344.74</v>
          </cell>
          <cell r="P140">
            <v>0.7627263806882314</v>
          </cell>
          <cell r="Q140">
            <v>418.33</v>
          </cell>
          <cell r="R140">
            <v>0.23727361931176869</v>
          </cell>
          <cell r="S140">
            <v>16.7332</v>
          </cell>
          <cell r="T140"/>
          <cell r="U140">
            <v>0</v>
          </cell>
          <cell r="V140">
            <v>0</v>
          </cell>
          <cell r="W140">
            <v>2965</v>
          </cell>
          <cell r="X140">
            <v>2965</v>
          </cell>
          <cell r="Y140">
            <v>615129</v>
          </cell>
        </row>
        <row r="141">
          <cell r="A141">
            <v>2015117</v>
          </cell>
          <cell r="C141" t="str">
            <v>527015-002</v>
          </cell>
          <cell r="D141" t="str">
            <v>Arcabo</v>
          </cell>
          <cell r="E141">
            <v>1</v>
          </cell>
          <cell r="F141">
            <v>9</v>
          </cell>
          <cell r="G141">
            <v>7</v>
          </cell>
          <cell r="H141">
            <v>3</v>
          </cell>
          <cell r="I141">
            <v>1</v>
          </cell>
          <cell r="J141">
            <v>1</v>
          </cell>
          <cell r="K141"/>
          <cell r="L141">
            <v>3091</v>
          </cell>
          <cell r="N141">
            <v>1817.81</v>
          </cell>
          <cell r="O141">
            <v>1405.73</v>
          </cell>
          <cell r="P141">
            <v>0.77330964182175255</v>
          </cell>
          <cell r="Q141">
            <v>412.08</v>
          </cell>
          <cell r="R141">
            <v>0.22669035817824745</v>
          </cell>
          <cell r="S141">
            <v>16.4832</v>
          </cell>
          <cell r="T141"/>
          <cell r="U141">
            <v>0</v>
          </cell>
          <cell r="V141">
            <v>0</v>
          </cell>
          <cell r="W141">
            <v>3091</v>
          </cell>
          <cell r="X141">
            <v>3091</v>
          </cell>
          <cell r="Y141">
            <v>615130</v>
          </cell>
        </row>
        <row r="142">
          <cell r="A142">
            <v>2015118</v>
          </cell>
          <cell r="C142" t="str">
            <v>504415-001</v>
          </cell>
          <cell r="D142" t="str">
            <v>Arcabo</v>
          </cell>
          <cell r="E142">
            <v>1</v>
          </cell>
          <cell r="F142">
            <v>8</v>
          </cell>
          <cell r="G142">
            <v>5</v>
          </cell>
          <cell r="H142">
            <v>3</v>
          </cell>
          <cell r="I142">
            <v>1</v>
          </cell>
          <cell r="J142">
            <v>1</v>
          </cell>
          <cell r="K142"/>
          <cell r="L142">
            <v>2109</v>
          </cell>
          <cell r="N142">
            <v>1415.25</v>
          </cell>
          <cell r="O142">
            <v>1061.92</v>
          </cell>
          <cell r="P142">
            <v>0.7503409291644586</v>
          </cell>
          <cell r="Q142">
            <v>353.33</v>
          </cell>
          <cell r="R142">
            <v>0.24965907083554142</v>
          </cell>
          <cell r="S142">
            <v>14.133199999999999</v>
          </cell>
          <cell r="T142"/>
          <cell r="U142">
            <v>0</v>
          </cell>
          <cell r="V142">
            <v>0</v>
          </cell>
          <cell r="W142">
            <v>2109</v>
          </cell>
          <cell r="X142">
            <v>2109</v>
          </cell>
          <cell r="Y142">
            <v>615131</v>
          </cell>
        </row>
        <row r="143">
          <cell r="A143">
            <v>2015119</v>
          </cell>
          <cell r="C143" t="str">
            <v>514315-001</v>
          </cell>
          <cell r="D143" t="str">
            <v>Arcabo</v>
          </cell>
          <cell r="E143">
            <v>1</v>
          </cell>
          <cell r="F143">
            <v>11</v>
          </cell>
          <cell r="G143">
            <v>8</v>
          </cell>
          <cell r="H143">
            <v>4</v>
          </cell>
          <cell r="I143">
            <v>1</v>
          </cell>
          <cell r="J143">
            <v>1</v>
          </cell>
          <cell r="K143"/>
          <cell r="L143">
            <v>4084</v>
          </cell>
          <cell r="N143">
            <v>2602.34</v>
          </cell>
          <cell r="O143">
            <v>2018.59</v>
          </cell>
          <cell r="P143">
            <v>0.77568265484141186</v>
          </cell>
          <cell r="Q143">
            <v>583.75</v>
          </cell>
          <cell r="R143">
            <v>0.22431734515858803</v>
          </cell>
          <cell r="S143">
            <v>23.35</v>
          </cell>
          <cell r="T143"/>
          <cell r="U143">
            <v>0</v>
          </cell>
          <cell r="V143">
            <v>0</v>
          </cell>
          <cell r="W143">
            <v>4084.0000000000005</v>
          </cell>
          <cell r="X143">
            <v>4084.0000000000005</v>
          </cell>
          <cell r="Y143">
            <v>615134</v>
          </cell>
        </row>
        <row r="144">
          <cell r="A144">
            <v>2015120</v>
          </cell>
          <cell r="C144" t="str">
            <v>467015-002</v>
          </cell>
          <cell r="D144" t="str">
            <v>Arcabo</v>
          </cell>
          <cell r="E144">
            <v>1</v>
          </cell>
          <cell r="F144">
            <v>11</v>
          </cell>
          <cell r="G144">
            <v>5</v>
          </cell>
          <cell r="H144">
            <v>5</v>
          </cell>
          <cell r="I144">
            <v>1</v>
          </cell>
          <cell r="J144">
            <v>1</v>
          </cell>
          <cell r="K144"/>
          <cell r="L144">
            <v>3667</v>
          </cell>
          <cell r="N144">
            <v>2419.56</v>
          </cell>
          <cell r="O144">
            <v>1923.73</v>
          </cell>
          <cell r="P144">
            <v>0.79507431103175785</v>
          </cell>
          <cell r="Q144">
            <v>495.83</v>
          </cell>
          <cell r="R144">
            <v>0.20492568896824215</v>
          </cell>
          <cell r="S144">
            <v>19.833199999999998</v>
          </cell>
          <cell r="T144"/>
          <cell r="U144">
            <v>0</v>
          </cell>
          <cell r="V144">
            <v>0</v>
          </cell>
          <cell r="W144">
            <v>3667</v>
          </cell>
          <cell r="X144">
            <v>3667</v>
          </cell>
          <cell r="Y144">
            <v>615135</v>
          </cell>
        </row>
        <row r="145">
          <cell r="A145" t="str">
            <v>2015120-2</v>
          </cell>
          <cell r="C145" t="str">
            <v xml:space="preserve">467015 1x ruit A116 </v>
          </cell>
          <cell r="D145" t="str">
            <v>Arcabo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/>
          <cell r="L145">
            <v>0</v>
          </cell>
          <cell r="N145">
            <v>0</v>
          </cell>
          <cell r="O145">
            <v>0</v>
          </cell>
          <cell r="P145">
            <v>1</v>
          </cell>
          <cell r="Q145">
            <v>0</v>
          </cell>
          <cell r="R145" t="str">
            <v/>
          </cell>
          <cell r="S145">
            <v>0</v>
          </cell>
          <cell r="U145">
            <v>0</v>
          </cell>
          <cell r="V145">
            <v>0</v>
          </cell>
          <cell r="W145">
            <v>0</v>
          </cell>
          <cell r="X145"/>
          <cell r="Y145"/>
        </row>
        <row r="146">
          <cell r="A146">
            <v>2015121</v>
          </cell>
          <cell r="C146" t="str">
            <v>AWL080 - 20x 6000mm</v>
          </cell>
          <cell r="D146" t="str">
            <v>Arcabo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1</v>
          </cell>
          <cell r="J146">
            <v>1</v>
          </cell>
          <cell r="K146"/>
          <cell r="L146">
            <v>590.4</v>
          </cell>
          <cell r="N146">
            <v>295.2</v>
          </cell>
          <cell r="O146">
            <v>295.2</v>
          </cell>
          <cell r="P146">
            <v>1</v>
          </cell>
          <cell r="Q146">
            <v>0</v>
          </cell>
          <cell r="R146">
            <v>0</v>
          </cell>
          <cell r="S146">
            <v>0</v>
          </cell>
          <cell r="T146"/>
          <cell r="U146">
            <v>0</v>
          </cell>
          <cell r="V146">
            <v>0</v>
          </cell>
          <cell r="W146">
            <v>590.4</v>
          </cell>
          <cell r="X146">
            <v>590.4</v>
          </cell>
          <cell r="Y146">
            <v>615136</v>
          </cell>
        </row>
        <row r="147">
          <cell r="A147">
            <v>2015122</v>
          </cell>
          <cell r="C147" t="str">
            <v>555515-001</v>
          </cell>
          <cell r="D147" t="str">
            <v>Arcabo</v>
          </cell>
          <cell r="E147">
            <v>1</v>
          </cell>
          <cell r="F147">
            <v>8</v>
          </cell>
          <cell r="G147">
            <v>2</v>
          </cell>
          <cell r="H147">
            <v>6</v>
          </cell>
          <cell r="I147">
            <v>1</v>
          </cell>
          <cell r="J147">
            <v>1</v>
          </cell>
          <cell r="K147"/>
          <cell r="L147">
            <v>3203.6</v>
          </cell>
          <cell r="N147">
            <v>2258.8000000000002</v>
          </cell>
          <cell r="O147">
            <v>1710.47</v>
          </cell>
          <cell r="P147">
            <v>0.75724721090844693</v>
          </cell>
          <cell r="Q147">
            <v>548.33000000000004</v>
          </cell>
          <cell r="R147">
            <v>0.24275278909155304</v>
          </cell>
          <cell r="S147">
            <v>21.933200000000003</v>
          </cell>
          <cell r="T147"/>
          <cell r="U147">
            <v>0</v>
          </cell>
          <cell r="V147">
            <v>0</v>
          </cell>
          <cell r="W147">
            <v>3203.6</v>
          </cell>
          <cell r="X147">
            <v>3203.6</v>
          </cell>
          <cell r="Y147">
            <v>615137</v>
          </cell>
        </row>
        <row r="148">
          <cell r="A148">
            <v>2015123</v>
          </cell>
          <cell r="C148" t="str">
            <v>555615-001</v>
          </cell>
          <cell r="D148" t="str">
            <v>Arcabo</v>
          </cell>
          <cell r="E148">
            <v>1</v>
          </cell>
          <cell r="F148">
            <v>8</v>
          </cell>
          <cell r="G148">
            <v>2</v>
          </cell>
          <cell r="H148">
            <v>6</v>
          </cell>
          <cell r="I148">
            <v>1</v>
          </cell>
          <cell r="J148">
            <v>1</v>
          </cell>
          <cell r="K148"/>
          <cell r="L148">
            <v>3203.6</v>
          </cell>
          <cell r="N148">
            <v>2258.8000000000002</v>
          </cell>
          <cell r="O148">
            <v>1710.47</v>
          </cell>
          <cell r="P148">
            <v>0.75724721090844693</v>
          </cell>
          <cell r="Q148">
            <v>548.33000000000004</v>
          </cell>
          <cell r="R148">
            <v>0.24275278909155304</v>
          </cell>
          <cell r="S148">
            <v>21.933200000000003</v>
          </cell>
          <cell r="T148"/>
          <cell r="U148">
            <v>0</v>
          </cell>
          <cell r="V148">
            <v>0</v>
          </cell>
          <cell r="W148">
            <v>3203.6</v>
          </cell>
          <cell r="X148">
            <v>3203.6</v>
          </cell>
          <cell r="Y148">
            <v>615138</v>
          </cell>
        </row>
        <row r="149">
          <cell r="A149">
            <v>2015124</v>
          </cell>
          <cell r="C149" t="str">
            <v>555715-001</v>
          </cell>
          <cell r="D149" t="str">
            <v>Arcabo</v>
          </cell>
          <cell r="E149">
            <v>1</v>
          </cell>
          <cell r="F149">
            <v>8</v>
          </cell>
          <cell r="G149">
            <v>2</v>
          </cell>
          <cell r="H149">
            <v>6</v>
          </cell>
          <cell r="I149">
            <v>1</v>
          </cell>
          <cell r="J149">
            <v>1</v>
          </cell>
          <cell r="K149"/>
          <cell r="L149">
            <v>3203.6</v>
          </cell>
          <cell r="N149">
            <v>2258.8000000000002</v>
          </cell>
          <cell r="O149">
            <v>1710.47</v>
          </cell>
          <cell r="P149">
            <v>0.75724721090844693</v>
          </cell>
          <cell r="Q149">
            <v>548.33000000000004</v>
          </cell>
          <cell r="R149">
            <v>0.24275278909155304</v>
          </cell>
          <cell r="S149">
            <v>21.933200000000003</v>
          </cell>
          <cell r="T149"/>
          <cell r="U149">
            <v>0</v>
          </cell>
          <cell r="V149">
            <v>0</v>
          </cell>
          <cell r="W149">
            <v>3203.6</v>
          </cell>
          <cell r="X149">
            <v>3203.6</v>
          </cell>
          <cell r="Y149">
            <v>615139</v>
          </cell>
        </row>
        <row r="150">
          <cell r="A150">
            <v>2015125</v>
          </cell>
          <cell r="C150" t="str">
            <v>V201509-028</v>
          </cell>
          <cell r="D150" t="str">
            <v>Arcabo</v>
          </cell>
          <cell r="E150">
            <v>1</v>
          </cell>
          <cell r="F150">
            <v>2</v>
          </cell>
          <cell r="G150">
            <v>1</v>
          </cell>
          <cell r="H150">
            <v>1</v>
          </cell>
          <cell r="I150">
            <v>1</v>
          </cell>
          <cell r="J150">
            <v>1</v>
          </cell>
          <cell r="K150"/>
          <cell r="L150">
            <v>523</v>
          </cell>
          <cell r="N150">
            <v>400.11</v>
          </cell>
          <cell r="O150">
            <v>283.44</v>
          </cell>
          <cell r="P150">
            <v>0.70840518857314239</v>
          </cell>
          <cell r="Q150">
            <v>116.67</v>
          </cell>
          <cell r="R150">
            <v>0.29159481142685761</v>
          </cell>
          <cell r="S150">
            <v>4.6668000000000003</v>
          </cell>
          <cell r="T150"/>
          <cell r="U150">
            <v>0</v>
          </cell>
          <cell r="V150">
            <v>0</v>
          </cell>
          <cell r="W150">
            <v>523</v>
          </cell>
          <cell r="X150">
            <v>523</v>
          </cell>
          <cell r="Y150">
            <v>615140</v>
          </cell>
        </row>
        <row r="151">
          <cell r="A151">
            <v>2015126</v>
          </cell>
          <cell r="C151" t="str">
            <v>537015-001</v>
          </cell>
          <cell r="D151" t="str">
            <v>Arcabo</v>
          </cell>
          <cell r="E151">
            <v>1</v>
          </cell>
          <cell r="F151">
            <v>7</v>
          </cell>
          <cell r="G151">
            <v>5</v>
          </cell>
          <cell r="H151">
            <v>1</v>
          </cell>
          <cell r="I151">
            <v>1</v>
          </cell>
          <cell r="J151">
            <v>1</v>
          </cell>
          <cell r="K151"/>
          <cell r="L151">
            <v>2257</v>
          </cell>
          <cell r="N151">
            <v>1305.02</v>
          </cell>
          <cell r="O151">
            <v>989.6</v>
          </cell>
          <cell r="P151">
            <v>0.75830255475011876</v>
          </cell>
          <cell r="Q151">
            <v>315.42</v>
          </cell>
          <cell r="R151">
            <v>0.24169744524988124</v>
          </cell>
          <cell r="S151">
            <v>12.616800000000001</v>
          </cell>
          <cell r="T151"/>
          <cell r="U151">
            <v>0</v>
          </cell>
          <cell r="V151">
            <v>0</v>
          </cell>
          <cell r="W151">
            <v>2257</v>
          </cell>
          <cell r="X151">
            <v>2257</v>
          </cell>
          <cell r="Y151">
            <v>615141</v>
          </cell>
        </row>
        <row r="152">
          <cell r="A152">
            <v>2015127</v>
          </cell>
          <cell r="C152" t="str">
            <v>Mucon Lichtenvoorde</v>
          </cell>
          <cell r="D152" t="str">
            <v>Mucon</v>
          </cell>
          <cell r="E152">
            <v>0</v>
          </cell>
          <cell r="F152">
            <v>4</v>
          </cell>
          <cell r="G152">
            <v>4</v>
          </cell>
          <cell r="H152">
            <v>0</v>
          </cell>
          <cell r="I152">
            <v>1</v>
          </cell>
          <cell r="J152">
            <v>1</v>
          </cell>
          <cell r="K152"/>
          <cell r="L152">
            <v>1529.56</v>
          </cell>
          <cell r="N152">
            <v>1019.1700000000001</v>
          </cell>
          <cell r="O152">
            <v>880.84</v>
          </cell>
          <cell r="P152">
            <v>0.86427190753260008</v>
          </cell>
          <cell r="Q152">
            <v>138.33000000000001</v>
          </cell>
          <cell r="R152">
            <v>0.13572809246739995</v>
          </cell>
          <cell r="S152">
            <v>5.5332000000000008</v>
          </cell>
          <cell r="T152"/>
          <cell r="U152">
            <v>0</v>
          </cell>
          <cell r="V152">
            <v>0</v>
          </cell>
          <cell r="W152">
            <v>1529.56</v>
          </cell>
          <cell r="X152">
            <v>1529.56</v>
          </cell>
          <cell r="Y152">
            <v>615160</v>
          </cell>
        </row>
        <row r="153">
          <cell r="A153">
            <v>2015128</v>
          </cell>
          <cell r="C153" t="str">
            <v>5 knop cilinders tbv voorraad</v>
          </cell>
          <cell r="D153" t="str">
            <v>Arcabo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1</v>
          </cell>
          <cell r="J153">
            <v>0</v>
          </cell>
          <cell r="K153"/>
          <cell r="L153">
            <v>130.5</v>
          </cell>
          <cell r="N153">
            <v>87</v>
          </cell>
          <cell r="O153">
            <v>87</v>
          </cell>
          <cell r="P153">
            <v>1</v>
          </cell>
          <cell r="Q153">
            <v>0</v>
          </cell>
          <cell r="R153">
            <v>0</v>
          </cell>
          <cell r="S153">
            <v>0</v>
          </cell>
          <cell r="T153"/>
          <cell r="U153">
            <v>0</v>
          </cell>
          <cell r="V153">
            <v>0</v>
          </cell>
          <cell r="W153">
            <v>130.5</v>
          </cell>
          <cell r="X153">
            <v>130.5</v>
          </cell>
          <cell r="Y153">
            <v>615145</v>
          </cell>
        </row>
        <row r="154">
          <cell r="A154">
            <v>2015129</v>
          </cell>
          <cell r="C154" t="str">
            <v>508515-002</v>
          </cell>
          <cell r="D154" t="str">
            <v>Arcabo</v>
          </cell>
          <cell r="E154">
            <v>1</v>
          </cell>
          <cell r="F154">
            <v>10</v>
          </cell>
          <cell r="G154">
            <v>5</v>
          </cell>
          <cell r="H154">
            <v>4</v>
          </cell>
          <cell r="I154">
            <v>1</v>
          </cell>
          <cell r="J154">
            <v>1</v>
          </cell>
          <cell r="K154"/>
          <cell r="L154">
            <v>3238</v>
          </cell>
          <cell r="N154">
            <v>2141.69</v>
          </cell>
          <cell r="O154">
            <v>1680.44</v>
          </cell>
          <cell r="P154">
            <v>0.7846326966087529</v>
          </cell>
          <cell r="Q154">
            <v>461.25</v>
          </cell>
          <cell r="R154">
            <v>0.2153673033912471</v>
          </cell>
          <cell r="S154">
            <v>18.45</v>
          </cell>
          <cell r="T154"/>
          <cell r="U154">
            <v>0</v>
          </cell>
          <cell r="V154">
            <v>0</v>
          </cell>
          <cell r="W154">
            <v>3238</v>
          </cell>
          <cell r="X154">
            <v>3238</v>
          </cell>
          <cell r="Y154">
            <v>615146</v>
          </cell>
        </row>
        <row r="155">
          <cell r="A155">
            <v>2015130</v>
          </cell>
          <cell r="C155" t="str">
            <v>508415-001</v>
          </cell>
          <cell r="D155" t="str">
            <v>Arcabo</v>
          </cell>
          <cell r="E155">
            <v>1</v>
          </cell>
          <cell r="F155">
            <v>10</v>
          </cell>
          <cell r="G155">
            <v>7</v>
          </cell>
          <cell r="H155">
            <v>3</v>
          </cell>
          <cell r="I155">
            <v>1</v>
          </cell>
          <cell r="J155">
            <v>1</v>
          </cell>
          <cell r="K155"/>
          <cell r="L155">
            <v>3104</v>
          </cell>
          <cell r="N155">
            <v>2105.19</v>
          </cell>
          <cell r="O155">
            <v>1611.44</v>
          </cell>
          <cell r="P155">
            <v>0.76546059975584158</v>
          </cell>
          <cell r="Q155">
            <v>493.75</v>
          </cell>
          <cell r="R155">
            <v>0.23453940024415848</v>
          </cell>
          <cell r="S155">
            <v>19.75</v>
          </cell>
          <cell r="T155"/>
          <cell r="U155">
            <v>0</v>
          </cell>
          <cell r="V155">
            <v>0</v>
          </cell>
          <cell r="W155">
            <v>3104</v>
          </cell>
          <cell r="X155">
            <v>3104</v>
          </cell>
          <cell r="Y155">
            <v>615147</v>
          </cell>
        </row>
        <row r="156">
          <cell r="A156">
            <v>2015131</v>
          </cell>
          <cell r="C156" t="str">
            <v>528715-001</v>
          </cell>
          <cell r="D156" t="str">
            <v>Arcabo</v>
          </cell>
          <cell r="E156">
            <v>1</v>
          </cell>
          <cell r="F156">
            <v>9</v>
          </cell>
          <cell r="G156">
            <v>7</v>
          </cell>
          <cell r="H156">
            <v>3</v>
          </cell>
          <cell r="I156">
            <v>1</v>
          </cell>
          <cell r="J156">
            <v>1</v>
          </cell>
          <cell r="K156"/>
          <cell r="L156">
            <v>2418</v>
          </cell>
          <cell r="N156">
            <v>1553.61</v>
          </cell>
          <cell r="O156">
            <v>1169.8599999999999</v>
          </cell>
          <cell r="P156">
            <v>0.75299463829403779</v>
          </cell>
          <cell r="Q156">
            <v>383.75</v>
          </cell>
          <cell r="R156">
            <v>0.24700536170596227</v>
          </cell>
          <cell r="S156">
            <v>15.35</v>
          </cell>
          <cell r="T156"/>
          <cell r="U156">
            <v>0</v>
          </cell>
          <cell r="V156">
            <v>0</v>
          </cell>
          <cell r="W156">
            <v>2418</v>
          </cell>
          <cell r="X156">
            <v>2418</v>
          </cell>
          <cell r="Y156">
            <v>615148</v>
          </cell>
        </row>
        <row r="157">
          <cell r="A157">
            <v>2015132</v>
          </cell>
          <cell r="C157" t="str">
            <v>352515-006</v>
          </cell>
          <cell r="D157" t="str">
            <v>Arcabo</v>
          </cell>
          <cell r="E157">
            <v>1</v>
          </cell>
          <cell r="F157">
            <v>2</v>
          </cell>
          <cell r="G157">
            <v>1</v>
          </cell>
          <cell r="H157">
            <v>1</v>
          </cell>
          <cell r="I157">
            <v>1</v>
          </cell>
          <cell r="J157">
            <v>1</v>
          </cell>
          <cell r="K157"/>
          <cell r="L157">
            <v>643</v>
          </cell>
          <cell r="N157">
            <v>436.02</v>
          </cell>
          <cell r="O157">
            <v>336.02</v>
          </cell>
          <cell r="P157">
            <v>0.77065272235218563</v>
          </cell>
          <cell r="Q157">
            <v>100</v>
          </cell>
          <cell r="R157">
            <v>0.22934727764781432</v>
          </cell>
          <cell r="S157">
            <v>4</v>
          </cell>
          <cell r="T157"/>
          <cell r="U157">
            <v>0</v>
          </cell>
          <cell r="V157">
            <v>0</v>
          </cell>
          <cell r="W157">
            <v>643</v>
          </cell>
          <cell r="X157">
            <v>643</v>
          </cell>
          <cell r="Y157">
            <v>615149</v>
          </cell>
        </row>
        <row r="158">
          <cell r="A158">
            <v>2015133</v>
          </cell>
          <cell r="C158" t="str">
            <v>536915-003</v>
          </cell>
          <cell r="D158" t="str">
            <v>Arcabo</v>
          </cell>
          <cell r="E158">
            <v>1</v>
          </cell>
          <cell r="F158">
            <v>8</v>
          </cell>
          <cell r="G158">
            <v>7</v>
          </cell>
          <cell r="H158">
            <v>1</v>
          </cell>
          <cell r="I158">
            <v>1</v>
          </cell>
          <cell r="J158">
            <v>1</v>
          </cell>
          <cell r="K158"/>
          <cell r="L158">
            <v>1878</v>
          </cell>
          <cell r="N158">
            <v>1206.79</v>
          </cell>
          <cell r="O158">
            <v>885.54</v>
          </cell>
          <cell r="P158">
            <v>0.73379792673124566</v>
          </cell>
          <cell r="Q158">
            <v>321.25</v>
          </cell>
          <cell r="R158">
            <v>0.26620207326875428</v>
          </cell>
          <cell r="S158">
            <v>12.85</v>
          </cell>
          <cell r="T158"/>
          <cell r="U158">
            <v>0</v>
          </cell>
          <cell r="V158">
            <v>0</v>
          </cell>
          <cell r="W158">
            <v>1878</v>
          </cell>
          <cell r="X158">
            <v>1878</v>
          </cell>
          <cell r="Y158">
            <v>615150</v>
          </cell>
        </row>
        <row r="159">
          <cell r="A159">
            <v>2015134</v>
          </cell>
          <cell r="C159" t="str">
            <v>517815 cilinder 30/30 op sleutelnummer H84046</v>
          </cell>
          <cell r="D159" t="str">
            <v>Arcabo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1</v>
          </cell>
          <cell r="J159">
            <v>0</v>
          </cell>
          <cell r="K159"/>
          <cell r="L159">
            <v>35.880000000000003</v>
          </cell>
          <cell r="N159">
            <v>17.940000000000001</v>
          </cell>
          <cell r="O159">
            <v>17.940000000000001</v>
          </cell>
          <cell r="P159">
            <v>1</v>
          </cell>
          <cell r="Q159">
            <v>0</v>
          </cell>
          <cell r="R159">
            <v>0</v>
          </cell>
          <cell r="S159">
            <v>0</v>
          </cell>
          <cell r="T159"/>
          <cell r="U159">
            <v>0</v>
          </cell>
          <cell r="V159">
            <v>0</v>
          </cell>
          <cell r="W159">
            <v>35.880000000000003</v>
          </cell>
          <cell r="X159">
            <v>35.880000000000003</v>
          </cell>
          <cell r="Y159">
            <v>615151</v>
          </cell>
        </row>
        <row r="160">
          <cell r="A160">
            <v>2015135</v>
          </cell>
          <cell r="C160" t="str">
            <v>518415-001</v>
          </cell>
          <cell r="D160" t="str">
            <v>Arcabo</v>
          </cell>
          <cell r="E160">
            <v>1</v>
          </cell>
          <cell r="F160">
            <v>1</v>
          </cell>
          <cell r="G160">
            <v>0</v>
          </cell>
          <cell r="H160">
            <v>1</v>
          </cell>
          <cell r="I160">
            <v>1</v>
          </cell>
          <cell r="J160">
            <v>1</v>
          </cell>
          <cell r="K160"/>
          <cell r="L160">
            <v>585</v>
          </cell>
          <cell r="N160">
            <v>390.99</v>
          </cell>
          <cell r="O160">
            <v>311.82</v>
          </cell>
          <cell r="P160">
            <v>0.79751400291567554</v>
          </cell>
          <cell r="Q160">
            <v>79.17</v>
          </cell>
          <cell r="R160">
            <v>0.20248599708432441</v>
          </cell>
          <cell r="S160">
            <v>3.1668000000000003</v>
          </cell>
          <cell r="T160"/>
          <cell r="U160">
            <v>0</v>
          </cell>
          <cell r="V160">
            <v>0</v>
          </cell>
          <cell r="W160">
            <v>585</v>
          </cell>
          <cell r="X160">
            <v>585</v>
          </cell>
          <cell r="Y160">
            <v>615152</v>
          </cell>
        </row>
        <row r="161">
          <cell r="A161">
            <v>2015136</v>
          </cell>
          <cell r="C161" t="str">
            <v>552015-001</v>
          </cell>
          <cell r="D161" t="str">
            <v>Arcabo</v>
          </cell>
          <cell r="E161">
            <v>1</v>
          </cell>
          <cell r="F161">
            <v>7</v>
          </cell>
          <cell r="G161">
            <v>4</v>
          </cell>
          <cell r="H161">
            <v>3</v>
          </cell>
          <cell r="I161">
            <v>1</v>
          </cell>
          <cell r="J161">
            <v>1</v>
          </cell>
          <cell r="K161"/>
          <cell r="L161">
            <v>2136</v>
          </cell>
          <cell r="N161">
            <v>1316.08</v>
          </cell>
          <cell r="O161">
            <v>999.83</v>
          </cell>
          <cell r="P161">
            <v>0.75970305756488976</v>
          </cell>
          <cell r="Q161">
            <v>316.25</v>
          </cell>
          <cell r="R161">
            <v>0.24029694243511035</v>
          </cell>
          <cell r="S161">
            <v>12.65</v>
          </cell>
          <cell r="T161"/>
          <cell r="U161">
            <v>0</v>
          </cell>
          <cell r="V161">
            <v>0</v>
          </cell>
          <cell r="W161">
            <v>2136</v>
          </cell>
          <cell r="X161">
            <v>2136</v>
          </cell>
          <cell r="Y161">
            <v>615153</v>
          </cell>
        </row>
        <row r="162">
          <cell r="A162">
            <v>2015137</v>
          </cell>
          <cell r="C162" t="str">
            <v>513115-001</v>
          </cell>
          <cell r="D162" t="str">
            <v>Arcabo</v>
          </cell>
          <cell r="E162">
            <v>1</v>
          </cell>
          <cell r="F162">
            <v>11</v>
          </cell>
          <cell r="G162">
            <v>5</v>
          </cell>
          <cell r="H162">
            <v>3</v>
          </cell>
          <cell r="I162">
            <v>1</v>
          </cell>
          <cell r="J162">
            <v>1</v>
          </cell>
          <cell r="K162"/>
          <cell r="L162">
            <v>2484</v>
          </cell>
          <cell r="N162">
            <v>1579.76</v>
          </cell>
          <cell r="O162">
            <v>1183.51</v>
          </cell>
          <cell r="P162">
            <v>0.74917076011546058</v>
          </cell>
          <cell r="Q162">
            <v>396.25</v>
          </cell>
          <cell r="R162">
            <v>0.25082923988453942</v>
          </cell>
          <cell r="S162">
            <v>15.85</v>
          </cell>
          <cell r="T162"/>
          <cell r="U162">
            <v>0</v>
          </cell>
          <cell r="V162">
            <v>0</v>
          </cell>
          <cell r="W162">
            <v>2484</v>
          </cell>
          <cell r="X162">
            <v>2484</v>
          </cell>
          <cell r="Y162">
            <v>615154</v>
          </cell>
        </row>
        <row r="163">
          <cell r="A163">
            <v>2015138</v>
          </cell>
          <cell r="C163" t="str">
            <v>536615-006 gladde folie</v>
          </cell>
          <cell r="D163" t="str">
            <v>Arcabo</v>
          </cell>
          <cell r="E163">
            <v>1</v>
          </cell>
          <cell r="F163">
            <v>11</v>
          </cell>
          <cell r="G163">
            <v>4</v>
          </cell>
          <cell r="H163">
            <v>3</v>
          </cell>
          <cell r="I163">
            <v>1</v>
          </cell>
          <cell r="J163">
            <v>1</v>
          </cell>
          <cell r="K163"/>
          <cell r="L163">
            <v>4111</v>
          </cell>
          <cell r="N163">
            <v>2245.48</v>
          </cell>
          <cell r="O163">
            <v>1785.9</v>
          </cell>
          <cell r="P163">
            <v>0.7953310650729466</v>
          </cell>
          <cell r="Q163">
            <v>459.58</v>
          </cell>
          <cell r="R163">
            <v>0.20466893492705346</v>
          </cell>
          <cell r="S163">
            <v>18.383199999999999</v>
          </cell>
          <cell r="T163"/>
          <cell r="U163">
            <v>0</v>
          </cell>
          <cell r="V163">
            <v>0</v>
          </cell>
          <cell r="W163">
            <v>4111</v>
          </cell>
          <cell r="X163">
            <v>4111</v>
          </cell>
          <cell r="Y163">
            <v>615179</v>
          </cell>
        </row>
        <row r="164">
          <cell r="A164">
            <v>2015139</v>
          </cell>
          <cell r="C164" t="str">
            <v>536515-001 gladde folie  order nog niet def</v>
          </cell>
          <cell r="D164" t="str">
            <v>Arcabo</v>
          </cell>
          <cell r="E164">
            <v>1</v>
          </cell>
          <cell r="F164">
            <v>10</v>
          </cell>
          <cell r="G164">
            <v>5</v>
          </cell>
          <cell r="H164">
            <v>3</v>
          </cell>
          <cell r="I164">
            <v>0</v>
          </cell>
          <cell r="J164">
            <v>0</v>
          </cell>
          <cell r="K164"/>
          <cell r="P164"/>
          <cell r="S164">
            <v>0</v>
          </cell>
          <cell r="U164">
            <v>0</v>
          </cell>
          <cell r="V164">
            <v>0</v>
          </cell>
          <cell r="W164">
            <v>0</v>
          </cell>
          <cell r="X164"/>
          <cell r="Y164"/>
        </row>
        <row r="165">
          <cell r="A165">
            <v>2015140</v>
          </cell>
          <cell r="C165" t="str">
            <v>491215-002</v>
          </cell>
          <cell r="D165" t="str">
            <v>Arcabo</v>
          </cell>
          <cell r="E165">
            <v>1</v>
          </cell>
          <cell r="F165">
            <v>10</v>
          </cell>
          <cell r="G165">
            <v>8</v>
          </cell>
          <cell r="H165">
            <v>3</v>
          </cell>
          <cell r="I165">
            <v>1</v>
          </cell>
          <cell r="J165">
            <v>1</v>
          </cell>
          <cell r="K165"/>
          <cell r="L165">
            <v>3060</v>
          </cell>
          <cell r="N165">
            <v>1892.47</v>
          </cell>
          <cell r="O165">
            <v>1444.55</v>
          </cell>
          <cell r="P165">
            <v>0.76331461000702783</v>
          </cell>
          <cell r="Q165">
            <v>447.92</v>
          </cell>
          <cell r="R165">
            <v>0.23668538999297214</v>
          </cell>
          <cell r="S165">
            <v>17.916800000000002</v>
          </cell>
          <cell r="T165"/>
          <cell r="U165">
            <v>0</v>
          </cell>
          <cell r="V165">
            <v>0</v>
          </cell>
          <cell r="W165">
            <v>3060</v>
          </cell>
          <cell r="X165">
            <v>3060</v>
          </cell>
          <cell r="Y165">
            <v>615155</v>
          </cell>
        </row>
        <row r="166">
          <cell r="A166">
            <v>2015141</v>
          </cell>
          <cell r="C166" t="str">
            <v>519715-001</v>
          </cell>
          <cell r="D166" t="str">
            <v>Arcabo</v>
          </cell>
          <cell r="E166">
            <v>1</v>
          </cell>
          <cell r="F166">
            <v>9</v>
          </cell>
          <cell r="G166">
            <v>7</v>
          </cell>
          <cell r="H166">
            <v>3</v>
          </cell>
          <cell r="I166">
            <v>1</v>
          </cell>
          <cell r="J166">
            <v>1</v>
          </cell>
          <cell r="K166"/>
          <cell r="L166">
            <v>2622</v>
          </cell>
          <cell r="N166">
            <v>1738.33</v>
          </cell>
          <cell r="O166">
            <v>1316.25</v>
          </cell>
          <cell r="P166">
            <v>0.75719224773201865</v>
          </cell>
          <cell r="Q166">
            <v>422.08</v>
          </cell>
          <cell r="R166">
            <v>0.24280775226798135</v>
          </cell>
          <cell r="S166">
            <v>16.883199999999999</v>
          </cell>
          <cell r="T166"/>
          <cell r="U166">
            <v>0</v>
          </cell>
          <cell r="V166">
            <v>0</v>
          </cell>
          <cell r="W166">
            <v>2622</v>
          </cell>
          <cell r="X166">
            <v>2622</v>
          </cell>
          <cell r="Y166">
            <v>615156</v>
          </cell>
        </row>
        <row r="167">
          <cell r="A167">
            <v>2015142</v>
          </cell>
          <cell r="C167" t="str">
            <v>505815-001</v>
          </cell>
          <cell r="D167" t="str">
            <v>Arcabo</v>
          </cell>
          <cell r="E167">
            <v>1</v>
          </cell>
          <cell r="F167">
            <v>8</v>
          </cell>
          <cell r="G167">
            <v>5</v>
          </cell>
          <cell r="H167">
            <v>3</v>
          </cell>
          <cell r="I167">
            <v>1</v>
          </cell>
          <cell r="J167">
            <v>1</v>
          </cell>
          <cell r="K167"/>
          <cell r="L167">
            <v>1961</v>
          </cell>
          <cell r="N167">
            <v>1421.73</v>
          </cell>
          <cell r="O167">
            <v>1076.73</v>
          </cell>
          <cell r="P167">
            <v>0.75733789116076888</v>
          </cell>
          <cell r="Q167">
            <v>345</v>
          </cell>
          <cell r="R167">
            <v>0.24266210883923106</v>
          </cell>
          <cell r="S167">
            <v>13.8</v>
          </cell>
          <cell r="T167"/>
          <cell r="U167">
            <v>0</v>
          </cell>
          <cell r="V167">
            <v>0</v>
          </cell>
          <cell r="W167">
            <v>1961</v>
          </cell>
          <cell r="X167">
            <v>1961</v>
          </cell>
          <cell r="Y167">
            <v>615157</v>
          </cell>
        </row>
        <row r="168">
          <cell r="A168">
            <v>2015143</v>
          </cell>
          <cell r="C168" t="str">
            <v>528615-001</v>
          </cell>
          <cell r="D168" t="str">
            <v>Arcabo</v>
          </cell>
          <cell r="E168">
            <v>1</v>
          </cell>
          <cell r="F168">
            <v>8</v>
          </cell>
          <cell r="G168">
            <v>5</v>
          </cell>
          <cell r="H168">
            <v>3</v>
          </cell>
          <cell r="I168">
            <v>1</v>
          </cell>
          <cell r="J168">
            <v>1</v>
          </cell>
          <cell r="K168"/>
          <cell r="L168">
            <v>2517</v>
          </cell>
          <cell r="N168">
            <v>1540.04</v>
          </cell>
          <cell r="O168">
            <v>1202.54</v>
          </cell>
          <cell r="P168">
            <v>0.78084984805589464</v>
          </cell>
          <cell r="Q168">
            <v>337.5</v>
          </cell>
          <cell r="R168">
            <v>0.21915015194410536</v>
          </cell>
          <cell r="S168">
            <v>13.5</v>
          </cell>
          <cell r="T168"/>
          <cell r="U168">
            <v>0</v>
          </cell>
          <cell r="V168">
            <v>0</v>
          </cell>
          <cell r="W168">
            <v>2517</v>
          </cell>
          <cell r="X168">
            <v>2517</v>
          </cell>
          <cell r="Y168">
            <v>615161</v>
          </cell>
        </row>
        <row r="169">
          <cell r="A169">
            <v>2015144</v>
          </cell>
          <cell r="C169" t="str">
            <v>525315-001</v>
          </cell>
          <cell r="D169" t="str">
            <v>Arcabo</v>
          </cell>
          <cell r="E169">
            <v>1</v>
          </cell>
          <cell r="F169">
            <v>2</v>
          </cell>
          <cell r="G169">
            <v>1</v>
          </cell>
          <cell r="H169">
            <v>1</v>
          </cell>
          <cell r="I169">
            <v>1</v>
          </cell>
          <cell r="J169">
            <v>1</v>
          </cell>
          <cell r="K169"/>
          <cell r="L169">
            <v>584</v>
          </cell>
          <cell r="N169">
            <v>418.5</v>
          </cell>
          <cell r="O169">
            <v>302.67</v>
          </cell>
          <cell r="P169">
            <v>0.72322580645161294</v>
          </cell>
          <cell r="Q169">
            <v>115.83</v>
          </cell>
          <cell r="R169">
            <v>0.27677419354838712</v>
          </cell>
          <cell r="S169">
            <v>4.6331999999999995</v>
          </cell>
          <cell r="T169"/>
          <cell r="U169">
            <v>0</v>
          </cell>
          <cell r="V169">
            <v>0</v>
          </cell>
          <cell r="W169">
            <v>584</v>
          </cell>
          <cell r="X169">
            <v>584</v>
          </cell>
          <cell r="Y169">
            <v>615162</v>
          </cell>
        </row>
        <row r="170">
          <cell r="A170">
            <v>2015145</v>
          </cell>
          <cell r="C170" t="str">
            <v>529815 t/m 530715 Nleusen</v>
          </cell>
          <cell r="D170" t="str">
            <v>Arcabo</v>
          </cell>
          <cell r="E170">
            <v>10</v>
          </cell>
          <cell r="F170">
            <v>56</v>
          </cell>
          <cell r="G170">
            <v>36</v>
          </cell>
          <cell r="H170">
            <v>40</v>
          </cell>
          <cell r="I170">
            <v>1</v>
          </cell>
          <cell r="J170">
            <v>1</v>
          </cell>
          <cell r="K170"/>
          <cell r="L170">
            <v>23360</v>
          </cell>
          <cell r="N170">
            <v>14563.2</v>
          </cell>
          <cell r="O170">
            <v>10935.7</v>
          </cell>
          <cell r="P170">
            <v>0.75091326082179743</v>
          </cell>
          <cell r="Q170">
            <v>3627.5</v>
          </cell>
          <cell r="R170">
            <v>0.24908673917820259</v>
          </cell>
          <cell r="S170">
            <v>145.1</v>
          </cell>
          <cell r="T170"/>
          <cell r="U170">
            <v>0</v>
          </cell>
          <cell r="V170">
            <v>0</v>
          </cell>
          <cell r="W170">
            <v>23360</v>
          </cell>
          <cell r="X170">
            <v>23360</v>
          </cell>
          <cell r="Y170">
            <v>615158</v>
          </cell>
        </row>
        <row r="171">
          <cell r="A171">
            <v>2015146</v>
          </cell>
          <cell r="C171" t="str">
            <v>531815 t/m 532715 Hveen</v>
          </cell>
          <cell r="D171" t="str">
            <v>Arcabo</v>
          </cell>
          <cell r="E171">
            <v>10</v>
          </cell>
          <cell r="F171">
            <v>60</v>
          </cell>
          <cell r="G171">
            <v>40</v>
          </cell>
          <cell r="H171">
            <v>40</v>
          </cell>
          <cell r="I171">
            <v>1</v>
          </cell>
          <cell r="J171">
            <v>1</v>
          </cell>
          <cell r="K171"/>
          <cell r="L171">
            <v>23360</v>
          </cell>
          <cell r="N171">
            <v>14563.2</v>
          </cell>
          <cell r="O171">
            <v>10935.7</v>
          </cell>
          <cell r="P171">
            <v>0.75091326082179743</v>
          </cell>
          <cell r="Q171">
            <v>3627.5</v>
          </cell>
          <cell r="R171">
            <v>0.24908673917820259</v>
          </cell>
          <cell r="S171">
            <v>145.1</v>
          </cell>
          <cell r="T171"/>
          <cell r="U171">
            <v>0</v>
          </cell>
          <cell r="V171">
            <v>0</v>
          </cell>
          <cell r="W171">
            <v>23360</v>
          </cell>
          <cell r="X171">
            <v>23360</v>
          </cell>
          <cell r="Y171">
            <v>615159</v>
          </cell>
        </row>
        <row r="172">
          <cell r="A172">
            <v>2015147</v>
          </cell>
          <cell r="C172" t="str">
            <v>519815-002</v>
          </cell>
          <cell r="D172" t="str">
            <v>Arcabo</v>
          </cell>
          <cell r="E172">
            <v>1</v>
          </cell>
          <cell r="F172">
            <v>8</v>
          </cell>
          <cell r="G172">
            <v>5</v>
          </cell>
          <cell r="H172">
            <v>3</v>
          </cell>
          <cell r="I172">
            <v>1</v>
          </cell>
          <cell r="J172">
            <v>1</v>
          </cell>
          <cell r="K172"/>
          <cell r="L172">
            <v>2000</v>
          </cell>
          <cell r="N172">
            <v>1441.43</v>
          </cell>
          <cell r="O172">
            <v>1081.01</v>
          </cell>
          <cell r="P172">
            <v>0.7499566402808322</v>
          </cell>
          <cell r="Q172">
            <v>360.42</v>
          </cell>
          <cell r="R172">
            <v>0.25004335971916775</v>
          </cell>
          <cell r="S172">
            <v>14.4168</v>
          </cell>
          <cell r="T172"/>
          <cell r="U172">
            <v>0</v>
          </cell>
          <cell r="V172">
            <v>0</v>
          </cell>
          <cell r="W172">
            <v>2000</v>
          </cell>
          <cell r="X172">
            <v>2000</v>
          </cell>
          <cell r="Y172">
            <v>615163</v>
          </cell>
        </row>
        <row r="173">
          <cell r="A173">
            <v>2015148</v>
          </cell>
          <cell r="C173" t="str">
            <v>551315-001</v>
          </cell>
          <cell r="D173" t="str">
            <v>Arcabo</v>
          </cell>
          <cell r="E173">
            <v>1</v>
          </cell>
          <cell r="F173">
            <v>9</v>
          </cell>
          <cell r="G173">
            <v>6</v>
          </cell>
          <cell r="H173">
            <v>3</v>
          </cell>
          <cell r="I173">
            <v>1</v>
          </cell>
          <cell r="J173">
            <v>1</v>
          </cell>
          <cell r="K173"/>
          <cell r="L173">
            <v>2545</v>
          </cell>
          <cell r="N173">
            <v>1744.6</v>
          </cell>
          <cell r="O173">
            <v>1353.1</v>
          </cell>
          <cell r="P173">
            <v>0.77559325919981659</v>
          </cell>
          <cell r="Q173">
            <v>391.5</v>
          </cell>
          <cell r="R173">
            <v>0.22440674080018344</v>
          </cell>
          <cell r="S173">
            <v>15.66</v>
          </cell>
          <cell r="T173"/>
          <cell r="U173">
            <v>0</v>
          </cell>
          <cell r="V173">
            <v>0</v>
          </cell>
          <cell r="W173">
            <v>2545</v>
          </cell>
          <cell r="X173">
            <v>2545</v>
          </cell>
          <cell r="Y173">
            <v>615164</v>
          </cell>
        </row>
        <row r="174">
          <cell r="A174">
            <v>2015149</v>
          </cell>
          <cell r="C174" t="str">
            <v>555915-002</v>
          </cell>
          <cell r="D174" t="str">
            <v>Arcabo</v>
          </cell>
          <cell r="E174">
            <v>1</v>
          </cell>
          <cell r="F174">
            <v>8</v>
          </cell>
          <cell r="G174">
            <v>5</v>
          </cell>
          <cell r="H174">
            <v>3</v>
          </cell>
          <cell r="I174">
            <v>1</v>
          </cell>
          <cell r="J174">
            <v>1</v>
          </cell>
          <cell r="K174"/>
          <cell r="L174">
            <v>2912</v>
          </cell>
          <cell r="N174">
            <v>1865.52</v>
          </cell>
          <cell r="O174">
            <v>1491.77</v>
          </cell>
          <cell r="P174">
            <v>0.79965371585402456</v>
          </cell>
          <cell r="Q174">
            <v>373.75</v>
          </cell>
          <cell r="R174">
            <v>0.20034628414597538</v>
          </cell>
          <cell r="S174">
            <v>14.95</v>
          </cell>
          <cell r="T174"/>
          <cell r="U174">
            <v>0</v>
          </cell>
          <cell r="V174">
            <v>0</v>
          </cell>
          <cell r="W174">
            <v>2912</v>
          </cell>
          <cell r="X174">
            <v>2912</v>
          </cell>
          <cell r="Y174">
            <v>615165</v>
          </cell>
        </row>
        <row r="175">
          <cell r="A175">
            <v>2015150</v>
          </cell>
          <cell r="C175" t="str">
            <v>551615-001</v>
          </cell>
          <cell r="D175" t="str">
            <v>Arcabo</v>
          </cell>
          <cell r="E175">
            <v>1</v>
          </cell>
          <cell r="F175">
            <v>6</v>
          </cell>
          <cell r="G175">
            <v>5</v>
          </cell>
          <cell r="H175">
            <v>1</v>
          </cell>
          <cell r="I175">
            <v>1</v>
          </cell>
          <cell r="J175">
            <v>1</v>
          </cell>
          <cell r="K175"/>
          <cell r="L175">
            <v>1643</v>
          </cell>
          <cell r="N175">
            <v>1085.19</v>
          </cell>
          <cell r="O175">
            <v>831.02</v>
          </cell>
          <cell r="P175">
            <v>0.76578295045107303</v>
          </cell>
          <cell r="Q175">
            <v>254.17</v>
          </cell>
          <cell r="R175">
            <v>0.23421704954892689</v>
          </cell>
          <cell r="S175">
            <v>10.1668</v>
          </cell>
          <cell r="T175"/>
          <cell r="U175">
            <v>0</v>
          </cell>
          <cell r="V175">
            <v>0</v>
          </cell>
          <cell r="W175">
            <v>1643</v>
          </cell>
          <cell r="X175">
            <v>1643</v>
          </cell>
          <cell r="Y175">
            <v>615166</v>
          </cell>
        </row>
        <row r="176">
          <cell r="A176">
            <v>2015151</v>
          </cell>
          <cell r="C176" t="str">
            <v>551715-001</v>
          </cell>
          <cell r="D176" t="str">
            <v>Arcabo</v>
          </cell>
          <cell r="E176">
            <v>1</v>
          </cell>
          <cell r="F176">
            <v>8</v>
          </cell>
          <cell r="G176">
            <v>5</v>
          </cell>
          <cell r="H176">
            <v>3</v>
          </cell>
          <cell r="I176">
            <v>1</v>
          </cell>
          <cell r="J176">
            <v>1</v>
          </cell>
          <cell r="K176"/>
          <cell r="L176">
            <v>2675</v>
          </cell>
          <cell r="N176">
            <v>1689.97</v>
          </cell>
          <cell r="O176">
            <v>1314.97</v>
          </cell>
          <cell r="P176">
            <v>0.77810256986810422</v>
          </cell>
          <cell r="Q176">
            <v>375</v>
          </cell>
          <cell r="R176">
            <v>0.22189743013189583</v>
          </cell>
          <cell r="S176">
            <v>15</v>
          </cell>
          <cell r="T176"/>
          <cell r="U176">
            <v>0</v>
          </cell>
          <cell r="V176">
            <v>0</v>
          </cell>
          <cell r="W176">
            <v>2675</v>
          </cell>
          <cell r="X176">
            <v>2675</v>
          </cell>
          <cell r="Y176">
            <v>615167</v>
          </cell>
        </row>
        <row r="177">
          <cell r="A177">
            <v>2015152</v>
          </cell>
          <cell r="C177" t="str">
            <v>517515-001</v>
          </cell>
          <cell r="D177" t="str">
            <v>Arcabo</v>
          </cell>
          <cell r="E177">
            <v>1</v>
          </cell>
          <cell r="F177">
            <v>1</v>
          </cell>
          <cell r="G177">
            <v>1</v>
          </cell>
          <cell r="H177">
            <v>0</v>
          </cell>
          <cell r="I177">
            <v>1</v>
          </cell>
          <cell r="J177">
            <v>1</v>
          </cell>
          <cell r="K177"/>
          <cell r="L177">
            <v>110</v>
          </cell>
          <cell r="N177">
            <v>69.44</v>
          </cell>
          <cell r="O177">
            <v>59.44</v>
          </cell>
          <cell r="P177">
            <v>0.85599078341013823</v>
          </cell>
          <cell r="Q177">
            <v>10</v>
          </cell>
          <cell r="R177">
            <v>0.14400921658986177</v>
          </cell>
          <cell r="S177">
            <v>0.4</v>
          </cell>
          <cell r="T177"/>
          <cell r="U177">
            <v>0</v>
          </cell>
          <cell r="V177">
            <v>0</v>
          </cell>
          <cell r="W177">
            <v>110</v>
          </cell>
          <cell r="X177">
            <v>110</v>
          </cell>
          <cell r="Y177">
            <v>615168</v>
          </cell>
        </row>
        <row r="178">
          <cell r="A178">
            <v>2015153</v>
          </cell>
          <cell r="C178" t="str">
            <v>467415-010</v>
          </cell>
          <cell r="D178" t="str">
            <v>Arcabo</v>
          </cell>
          <cell r="E178">
            <v>1</v>
          </cell>
          <cell r="F178">
            <v>2</v>
          </cell>
          <cell r="G178">
            <v>1</v>
          </cell>
          <cell r="H178">
            <v>1</v>
          </cell>
          <cell r="I178">
            <v>1</v>
          </cell>
          <cell r="J178">
            <v>1</v>
          </cell>
          <cell r="K178"/>
          <cell r="L178">
            <v>523</v>
          </cell>
          <cell r="N178">
            <v>398.62</v>
          </cell>
          <cell r="O178">
            <v>282.79000000000002</v>
          </cell>
          <cell r="P178">
            <v>0.70942250765139736</v>
          </cell>
          <cell r="Q178">
            <v>115.83</v>
          </cell>
          <cell r="R178">
            <v>0.2905774923486027</v>
          </cell>
          <cell r="S178">
            <v>4.6331999999999995</v>
          </cell>
          <cell r="T178"/>
          <cell r="U178">
            <v>0</v>
          </cell>
          <cell r="V178">
            <v>0</v>
          </cell>
          <cell r="W178">
            <v>523</v>
          </cell>
          <cell r="X178">
            <v>523</v>
          </cell>
          <cell r="Y178">
            <v>615172</v>
          </cell>
        </row>
        <row r="179">
          <cell r="A179">
            <v>2015154</v>
          </cell>
          <cell r="C179" t="str">
            <v>Epervastgoed 10x A021F</v>
          </cell>
          <cell r="D179" t="str">
            <v>Arcabo</v>
          </cell>
          <cell r="E179">
            <v>1</v>
          </cell>
          <cell r="F179">
            <v>10</v>
          </cell>
          <cell r="G179">
            <v>10</v>
          </cell>
          <cell r="H179">
            <v>0</v>
          </cell>
          <cell r="I179">
            <v>1</v>
          </cell>
          <cell r="J179">
            <v>1</v>
          </cell>
          <cell r="K179"/>
          <cell r="L179">
            <v>1350</v>
          </cell>
          <cell r="N179">
            <v>1021.06</v>
          </cell>
          <cell r="O179">
            <v>707.31</v>
          </cell>
          <cell r="P179">
            <v>0.69272128964017787</v>
          </cell>
          <cell r="Q179">
            <v>313.75</v>
          </cell>
          <cell r="R179">
            <v>0.30727871035982218</v>
          </cell>
          <cell r="S179">
            <v>12.55</v>
          </cell>
          <cell r="T179"/>
          <cell r="U179">
            <v>0</v>
          </cell>
          <cell r="V179">
            <v>0</v>
          </cell>
          <cell r="W179">
            <v>1350</v>
          </cell>
          <cell r="X179">
            <v>1350</v>
          </cell>
          <cell r="Y179">
            <v>615169</v>
          </cell>
        </row>
        <row r="180">
          <cell r="A180">
            <v>2015155</v>
          </cell>
          <cell r="C180" t="str">
            <v>551815-001</v>
          </cell>
          <cell r="D180" t="str">
            <v>Arcabo</v>
          </cell>
          <cell r="E180">
            <v>1</v>
          </cell>
          <cell r="F180">
            <v>7</v>
          </cell>
          <cell r="G180">
            <v>4</v>
          </cell>
          <cell r="H180">
            <v>3</v>
          </cell>
          <cell r="I180">
            <v>1</v>
          </cell>
          <cell r="J180">
            <v>1</v>
          </cell>
          <cell r="K180"/>
          <cell r="L180">
            <v>2377</v>
          </cell>
          <cell r="N180">
            <v>1536.72</v>
          </cell>
          <cell r="O180">
            <v>1215.05</v>
          </cell>
          <cell r="P180">
            <v>0.79067754698318493</v>
          </cell>
          <cell r="Q180">
            <v>321.67</v>
          </cell>
          <cell r="R180">
            <v>0.20932245301681504</v>
          </cell>
          <cell r="S180">
            <v>12.866800000000001</v>
          </cell>
          <cell r="T180"/>
          <cell r="U180">
            <v>0</v>
          </cell>
          <cell r="V180">
            <v>0</v>
          </cell>
          <cell r="W180">
            <v>2377</v>
          </cell>
          <cell r="X180">
            <v>2377</v>
          </cell>
          <cell r="Y180">
            <v>615173</v>
          </cell>
        </row>
        <row r="181">
          <cell r="A181">
            <v>2015156</v>
          </cell>
          <cell r="C181" t="str">
            <v>537715 t/m 538115 Hveen</v>
          </cell>
          <cell r="D181" t="str">
            <v>Arcabo</v>
          </cell>
          <cell r="E181">
            <v>5</v>
          </cell>
          <cell r="F181">
            <v>20</v>
          </cell>
          <cell r="G181">
            <v>10</v>
          </cell>
          <cell r="H181">
            <v>20</v>
          </cell>
          <cell r="I181">
            <v>1</v>
          </cell>
          <cell r="J181">
            <v>1</v>
          </cell>
          <cell r="K181"/>
          <cell r="L181">
            <v>9100</v>
          </cell>
          <cell r="N181">
            <v>6860.6</v>
          </cell>
          <cell r="O181">
            <v>5362.27</v>
          </cell>
          <cell r="P181">
            <v>0.78160364982654584</v>
          </cell>
          <cell r="Q181">
            <v>1498.33</v>
          </cell>
          <cell r="R181">
            <v>0.21839635017345418</v>
          </cell>
          <cell r="S181">
            <v>59.933199999999999</v>
          </cell>
          <cell r="T181"/>
          <cell r="U181">
            <v>0</v>
          </cell>
          <cell r="V181">
            <v>0</v>
          </cell>
          <cell r="W181">
            <v>9100</v>
          </cell>
          <cell r="X181">
            <v>9100</v>
          </cell>
          <cell r="Y181">
            <v>615170</v>
          </cell>
        </row>
        <row r="182">
          <cell r="A182" t="str">
            <v>2015157-1</v>
          </cell>
          <cell r="C182" t="str">
            <v>43x antraciet nerf</v>
          </cell>
          <cell r="D182" t="str">
            <v>Arcabo</v>
          </cell>
          <cell r="E182">
            <v>43</v>
          </cell>
          <cell r="F182">
            <v>258</v>
          </cell>
          <cell r="G182">
            <v>172</v>
          </cell>
          <cell r="H182">
            <v>172</v>
          </cell>
          <cell r="I182">
            <v>1</v>
          </cell>
          <cell r="J182">
            <v>0.8</v>
          </cell>
          <cell r="K182"/>
          <cell r="L182">
            <v>113821</v>
          </cell>
          <cell r="N182">
            <v>71265.959999999992</v>
          </cell>
          <cell r="O182">
            <v>54615.96</v>
          </cell>
          <cell r="P182">
            <v>0.76636812301412915</v>
          </cell>
          <cell r="Q182">
            <v>16650</v>
          </cell>
          <cell r="R182">
            <v>0.23363187698587098</v>
          </cell>
          <cell r="S182">
            <v>666</v>
          </cell>
          <cell r="T182"/>
          <cell r="U182">
            <v>3329.9999999999991</v>
          </cell>
          <cell r="V182">
            <v>7541</v>
          </cell>
          <cell r="W182">
            <v>106280</v>
          </cell>
          <cell r="X182">
            <v>106280</v>
          </cell>
          <cell r="Y182">
            <v>615174</v>
          </cell>
        </row>
        <row r="183">
          <cell r="A183" t="str">
            <v>2015157-2</v>
          </cell>
          <cell r="C183" t="str">
            <v>43x Wit</v>
          </cell>
          <cell r="D183" t="str">
            <v>Arcabo</v>
          </cell>
          <cell r="E183">
            <v>43</v>
          </cell>
          <cell r="F183">
            <v>258</v>
          </cell>
          <cell r="G183">
            <v>172</v>
          </cell>
          <cell r="H183">
            <v>172</v>
          </cell>
          <cell r="I183">
            <v>1</v>
          </cell>
          <cell r="J183">
            <v>0.9</v>
          </cell>
          <cell r="K183"/>
          <cell r="L183">
            <v>96277</v>
          </cell>
          <cell r="N183">
            <v>62230.13</v>
          </cell>
          <cell r="O183">
            <v>46680.13</v>
          </cell>
          <cell r="P183">
            <v>0.75012104265249002</v>
          </cell>
          <cell r="Q183">
            <v>15550</v>
          </cell>
          <cell r="R183">
            <v>0.24987895734750998</v>
          </cell>
          <cell r="S183">
            <v>622</v>
          </cell>
          <cell r="T183"/>
          <cell r="U183">
            <v>1554.9999999999995</v>
          </cell>
          <cell r="V183">
            <v>-7541</v>
          </cell>
          <cell r="W183">
            <v>103818</v>
          </cell>
          <cell r="X183">
            <v>103818</v>
          </cell>
          <cell r="Y183">
            <v>615186</v>
          </cell>
        </row>
        <row r="184">
          <cell r="A184">
            <v>2015157</v>
          </cell>
          <cell r="C184" t="str">
            <v>1x raam vervangen EB981</v>
          </cell>
          <cell r="D184" t="str">
            <v>Arcabo</v>
          </cell>
          <cell r="E184">
            <v>1</v>
          </cell>
          <cell r="F184">
            <v>0</v>
          </cell>
          <cell r="G184">
            <v>1</v>
          </cell>
          <cell r="H184">
            <v>0</v>
          </cell>
          <cell r="I184">
            <v>1</v>
          </cell>
          <cell r="J184">
            <v>1</v>
          </cell>
          <cell r="K184"/>
          <cell r="L184">
            <v>175</v>
          </cell>
          <cell r="N184">
            <v>70</v>
          </cell>
          <cell r="O184">
            <v>50</v>
          </cell>
          <cell r="P184">
            <v>1</v>
          </cell>
          <cell r="Q184">
            <v>20</v>
          </cell>
          <cell r="R184">
            <v>0.2857142857142857</v>
          </cell>
          <cell r="S184">
            <v>0.8</v>
          </cell>
          <cell r="T184"/>
          <cell r="U184">
            <v>0</v>
          </cell>
          <cell r="V184">
            <v>0</v>
          </cell>
          <cell r="W184">
            <v>175</v>
          </cell>
          <cell r="X184">
            <v>175</v>
          </cell>
          <cell r="Y184">
            <v>615215</v>
          </cell>
        </row>
        <row r="185">
          <cell r="A185">
            <v>2015158</v>
          </cell>
          <cell r="C185" t="str">
            <v>555515 paneel 24 mm wit 505x645 mm</v>
          </cell>
          <cell r="D185" t="str">
            <v>Arcabo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1</v>
          </cell>
          <cell r="J185">
            <v>1</v>
          </cell>
          <cell r="K185"/>
          <cell r="L185">
            <v>31.5</v>
          </cell>
          <cell r="N185">
            <v>15.17</v>
          </cell>
          <cell r="O185">
            <v>11</v>
          </cell>
          <cell r="P185">
            <v>0.72511535926170068</v>
          </cell>
          <cell r="Q185">
            <v>4.17</v>
          </cell>
          <cell r="R185">
            <v>0.27488464073829927</v>
          </cell>
          <cell r="S185">
            <v>0.1668</v>
          </cell>
          <cell r="T185"/>
          <cell r="U185">
            <v>0</v>
          </cell>
          <cell r="V185">
            <v>0</v>
          </cell>
          <cell r="W185">
            <v>31.5</v>
          </cell>
          <cell r="X185">
            <v>31.5</v>
          </cell>
          <cell r="Y185">
            <v>615175</v>
          </cell>
        </row>
        <row r="186">
          <cell r="A186">
            <v>2015159</v>
          </cell>
          <cell r="C186" t="str">
            <v>Epervastgoed 3x A021F</v>
          </cell>
          <cell r="D186" t="str">
            <v>Arcabo</v>
          </cell>
          <cell r="E186">
            <v>1</v>
          </cell>
          <cell r="F186">
            <v>3</v>
          </cell>
          <cell r="G186">
            <v>1</v>
          </cell>
          <cell r="H186">
            <v>0</v>
          </cell>
          <cell r="I186">
            <v>1</v>
          </cell>
          <cell r="J186">
            <v>1</v>
          </cell>
          <cell r="K186"/>
          <cell r="L186">
            <v>405</v>
          </cell>
          <cell r="N186">
            <v>306.39999999999998</v>
          </cell>
          <cell r="O186">
            <v>213.48</v>
          </cell>
          <cell r="P186">
            <v>0.69673629242819846</v>
          </cell>
          <cell r="Q186">
            <v>92.92</v>
          </cell>
          <cell r="R186">
            <v>0.3032637075718016</v>
          </cell>
          <cell r="S186">
            <v>3.7168000000000001</v>
          </cell>
          <cell r="T186"/>
          <cell r="U186">
            <v>0</v>
          </cell>
          <cell r="V186">
            <v>0</v>
          </cell>
          <cell r="W186">
            <v>405</v>
          </cell>
          <cell r="X186">
            <v>405</v>
          </cell>
          <cell r="Y186">
            <v>615171</v>
          </cell>
        </row>
        <row r="187">
          <cell r="A187">
            <v>2015160</v>
          </cell>
          <cell r="C187" t="str">
            <v>Epervastgoed 14x glas v E980</v>
          </cell>
          <cell r="D187" t="str">
            <v>Arcabo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1</v>
          </cell>
          <cell r="J187">
            <v>0</v>
          </cell>
          <cell r="K187"/>
          <cell r="L187">
            <v>239</v>
          </cell>
          <cell r="N187">
            <v>144.07</v>
          </cell>
          <cell r="O187">
            <v>144.07</v>
          </cell>
          <cell r="P187">
            <v>1</v>
          </cell>
          <cell r="Q187">
            <v>0</v>
          </cell>
          <cell r="R187">
            <v>0</v>
          </cell>
          <cell r="S187">
            <v>0</v>
          </cell>
          <cell r="T187"/>
          <cell r="U187">
            <v>0</v>
          </cell>
          <cell r="V187">
            <v>0</v>
          </cell>
          <cell r="W187">
            <v>239</v>
          </cell>
          <cell r="X187">
            <v>239</v>
          </cell>
          <cell r="Y187">
            <v>615176</v>
          </cell>
        </row>
        <row r="188">
          <cell r="A188">
            <v>2015161</v>
          </cell>
          <cell r="C188" t="str">
            <v>525315-003</v>
          </cell>
          <cell r="D188" t="str">
            <v>Arcabo</v>
          </cell>
          <cell r="E188">
            <v>1</v>
          </cell>
          <cell r="F188">
            <v>9</v>
          </cell>
          <cell r="G188">
            <v>6</v>
          </cell>
          <cell r="H188">
            <v>2</v>
          </cell>
          <cell r="I188">
            <v>1</v>
          </cell>
          <cell r="J188">
            <v>1</v>
          </cell>
          <cell r="K188"/>
          <cell r="L188">
            <v>2239</v>
          </cell>
          <cell r="N188">
            <v>1456.19</v>
          </cell>
          <cell r="O188">
            <v>1138.69</v>
          </cell>
          <cell r="P188">
            <v>0.78196526552166956</v>
          </cell>
          <cell r="Q188">
            <v>317.5</v>
          </cell>
          <cell r="R188">
            <v>0.21803473447833044</v>
          </cell>
          <cell r="S188">
            <v>12.7</v>
          </cell>
          <cell r="T188"/>
          <cell r="U188">
            <v>0</v>
          </cell>
          <cell r="V188">
            <v>0</v>
          </cell>
          <cell r="W188">
            <v>2239</v>
          </cell>
          <cell r="X188">
            <v>2239</v>
          </cell>
          <cell r="Y188">
            <v>615177</v>
          </cell>
        </row>
        <row r="189">
          <cell r="A189">
            <v>2015162</v>
          </cell>
          <cell r="C189" t="str">
            <v>528115-001</v>
          </cell>
          <cell r="D189" t="str">
            <v>Arcabo</v>
          </cell>
          <cell r="E189">
            <v>1</v>
          </cell>
          <cell r="F189">
            <v>9</v>
          </cell>
          <cell r="G189">
            <v>6</v>
          </cell>
          <cell r="H189">
            <v>3</v>
          </cell>
          <cell r="I189">
            <v>1</v>
          </cell>
          <cell r="J189">
            <v>1</v>
          </cell>
          <cell r="K189"/>
          <cell r="L189">
            <v>2082</v>
          </cell>
          <cell r="N189">
            <v>1488.89</v>
          </cell>
          <cell r="O189">
            <v>1107.22</v>
          </cell>
          <cell r="P189">
            <v>0.74365466891442611</v>
          </cell>
          <cell r="Q189">
            <v>381.67</v>
          </cell>
          <cell r="R189">
            <v>0.25634533108557384</v>
          </cell>
          <cell r="S189">
            <v>15.2668</v>
          </cell>
          <cell r="T189"/>
          <cell r="U189">
            <v>0</v>
          </cell>
          <cell r="V189">
            <v>0</v>
          </cell>
          <cell r="W189">
            <v>2082</v>
          </cell>
          <cell r="X189">
            <v>2082</v>
          </cell>
          <cell r="Y189">
            <v>615178</v>
          </cell>
        </row>
        <row r="190">
          <cell r="A190">
            <v>2015163</v>
          </cell>
          <cell r="C190" t="str">
            <v>537115-001</v>
          </cell>
          <cell r="D190" t="str">
            <v>Arcabo</v>
          </cell>
          <cell r="E190">
            <v>1</v>
          </cell>
          <cell r="F190">
            <v>9</v>
          </cell>
          <cell r="G190">
            <v>5</v>
          </cell>
          <cell r="H190">
            <v>3</v>
          </cell>
          <cell r="I190">
            <v>1</v>
          </cell>
          <cell r="J190">
            <v>1</v>
          </cell>
          <cell r="K190"/>
          <cell r="L190">
            <v>2874</v>
          </cell>
          <cell r="N190">
            <v>1909.67</v>
          </cell>
          <cell r="O190">
            <v>1499.67</v>
          </cell>
          <cell r="P190">
            <v>0.78530321992805041</v>
          </cell>
          <cell r="Q190">
            <v>410</v>
          </cell>
          <cell r="R190">
            <v>0.21469678007194959</v>
          </cell>
          <cell r="S190">
            <v>16.399999999999999</v>
          </cell>
          <cell r="T190"/>
          <cell r="U190">
            <v>0</v>
          </cell>
          <cell r="V190">
            <v>0</v>
          </cell>
          <cell r="W190">
            <v>2874</v>
          </cell>
          <cell r="X190">
            <v>2874</v>
          </cell>
          <cell r="Y190">
            <v>615180</v>
          </cell>
        </row>
        <row r="191">
          <cell r="A191">
            <v>2015164</v>
          </cell>
          <cell r="C191" t="str">
            <v>559815-001 gladde folie</v>
          </cell>
          <cell r="D191" t="str">
            <v>Arcabo</v>
          </cell>
          <cell r="E191">
            <v>1</v>
          </cell>
          <cell r="F191">
            <v>9</v>
          </cell>
          <cell r="G191">
            <v>6</v>
          </cell>
          <cell r="H191">
            <v>2</v>
          </cell>
          <cell r="I191">
            <v>1</v>
          </cell>
          <cell r="J191">
            <v>1</v>
          </cell>
          <cell r="K191"/>
          <cell r="L191">
            <v>2999</v>
          </cell>
          <cell r="N191">
            <v>1720.08</v>
          </cell>
          <cell r="O191">
            <v>1306.75</v>
          </cell>
          <cell r="P191">
            <v>0.75970303706804343</v>
          </cell>
          <cell r="Q191">
            <v>413.33</v>
          </cell>
          <cell r="R191">
            <v>0.24029696293195665</v>
          </cell>
          <cell r="S191">
            <v>16.533200000000001</v>
          </cell>
          <cell r="T191"/>
          <cell r="U191">
            <v>0</v>
          </cell>
          <cell r="V191">
            <v>0</v>
          </cell>
          <cell r="W191">
            <v>2999</v>
          </cell>
          <cell r="X191">
            <v>2999</v>
          </cell>
          <cell r="Y191">
            <v>615181</v>
          </cell>
        </row>
        <row r="192">
          <cell r="A192">
            <v>2015165</v>
          </cell>
          <cell r="C192" t="str">
            <v>559915-001 gladde folie</v>
          </cell>
          <cell r="D192" t="str">
            <v>Arcabo</v>
          </cell>
          <cell r="E192">
            <v>1</v>
          </cell>
          <cell r="F192">
            <v>9</v>
          </cell>
          <cell r="G192">
            <v>6</v>
          </cell>
          <cell r="H192">
            <v>3</v>
          </cell>
          <cell r="I192">
            <v>1</v>
          </cell>
          <cell r="J192">
            <v>1</v>
          </cell>
          <cell r="K192"/>
          <cell r="L192">
            <v>2999</v>
          </cell>
          <cell r="N192">
            <v>1695.02</v>
          </cell>
          <cell r="O192">
            <v>1291.69</v>
          </cell>
          <cell r="P192">
            <v>0.76205000530967193</v>
          </cell>
          <cell r="Q192">
            <v>403.33</v>
          </cell>
          <cell r="R192">
            <v>0.23794999469032813</v>
          </cell>
          <cell r="S192">
            <v>16.133199999999999</v>
          </cell>
          <cell r="T192"/>
          <cell r="U192">
            <v>0</v>
          </cell>
          <cell r="V192">
            <v>0</v>
          </cell>
          <cell r="W192">
            <v>2999</v>
          </cell>
          <cell r="X192">
            <v>2999</v>
          </cell>
          <cell r="Y192">
            <v>615182</v>
          </cell>
        </row>
        <row r="193">
          <cell r="A193">
            <v>2015166</v>
          </cell>
          <cell r="C193" t="str">
            <v>557115-001</v>
          </cell>
          <cell r="D193" t="str">
            <v>Arcabo</v>
          </cell>
          <cell r="E193">
            <v>1</v>
          </cell>
          <cell r="F193">
            <v>8</v>
          </cell>
          <cell r="G193">
            <v>5</v>
          </cell>
          <cell r="H193">
            <v>3</v>
          </cell>
          <cell r="I193">
            <v>1</v>
          </cell>
          <cell r="J193">
            <v>1</v>
          </cell>
          <cell r="K193"/>
          <cell r="L193">
            <v>3387</v>
          </cell>
          <cell r="N193">
            <v>2060.8559999999998</v>
          </cell>
          <cell r="O193">
            <v>1638.606</v>
          </cell>
          <cell r="P193">
            <v>0.79510941084675502</v>
          </cell>
          <cell r="Q193">
            <v>422.25</v>
          </cell>
          <cell r="R193">
            <v>0.2048905891532451</v>
          </cell>
          <cell r="S193">
            <v>16.89</v>
          </cell>
          <cell r="T193"/>
          <cell r="U193">
            <v>0</v>
          </cell>
          <cell r="V193">
            <v>0</v>
          </cell>
          <cell r="W193">
            <v>3387</v>
          </cell>
          <cell r="X193">
            <v>3387</v>
          </cell>
          <cell r="Y193">
            <v>615183</v>
          </cell>
        </row>
        <row r="194">
          <cell r="A194">
            <v>2015167</v>
          </cell>
          <cell r="C194" t="str">
            <v>481315-001</v>
          </cell>
          <cell r="D194" t="str">
            <v>Arcabo</v>
          </cell>
          <cell r="E194">
            <v>1</v>
          </cell>
          <cell r="F194">
            <v>20</v>
          </cell>
          <cell r="G194">
            <v>7</v>
          </cell>
          <cell r="H194">
            <v>5</v>
          </cell>
          <cell r="I194">
            <v>1</v>
          </cell>
          <cell r="J194">
            <v>1</v>
          </cell>
          <cell r="K194"/>
          <cell r="L194">
            <v>13184</v>
          </cell>
          <cell r="N194">
            <v>8542.4700000000012</v>
          </cell>
          <cell r="O194">
            <v>7417.47</v>
          </cell>
          <cell r="P194">
            <v>0.86830506867451673</v>
          </cell>
          <cell r="Q194">
            <v>1125</v>
          </cell>
          <cell r="R194">
            <v>0.13169493132548313</v>
          </cell>
          <cell r="S194">
            <v>45</v>
          </cell>
          <cell r="T194"/>
          <cell r="U194">
            <v>0</v>
          </cell>
          <cell r="V194">
            <v>0</v>
          </cell>
          <cell r="W194">
            <v>13184</v>
          </cell>
          <cell r="X194">
            <v>13184</v>
          </cell>
          <cell r="Y194">
            <v>615187</v>
          </cell>
        </row>
        <row r="195">
          <cell r="A195">
            <v>2015167</v>
          </cell>
          <cell r="C195" t="str">
            <v>481315 deuren plaatsen</v>
          </cell>
          <cell r="D195" t="str">
            <v>Arcabo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1</v>
          </cell>
          <cell r="J195">
            <v>1</v>
          </cell>
          <cell r="K195"/>
          <cell r="L195">
            <v>734</v>
          </cell>
          <cell r="N195">
            <v>734</v>
          </cell>
          <cell r="O195">
            <v>0</v>
          </cell>
          <cell r="P195">
            <v>0</v>
          </cell>
          <cell r="Q195">
            <v>734</v>
          </cell>
          <cell r="R195">
            <v>1</v>
          </cell>
          <cell r="S195">
            <v>29.36</v>
          </cell>
          <cell r="U195">
            <v>0</v>
          </cell>
          <cell r="V195">
            <v>0</v>
          </cell>
          <cell r="W195">
            <v>734</v>
          </cell>
          <cell r="X195">
            <v>734</v>
          </cell>
          <cell r="Y195">
            <v>615214</v>
          </cell>
        </row>
        <row r="196">
          <cell r="A196" t="str">
            <v>2015167-2</v>
          </cell>
          <cell r="C196" t="str">
            <v>480615 breukruit V013 1696x2731 gelaagd 332-12-6 mm</v>
          </cell>
          <cell r="D196" t="str">
            <v>Arcabo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1</v>
          </cell>
          <cell r="J196">
            <v>1</v>
          </cell>
          <cell r="K196"/>
          <cell r="L196">
            <v>390</v>
          </cell>
          <cell r="N196">
            <v>195.01</v>
          </cell>
          <cell r="O196">
            <v>195.01</v>
          </cell>
          <cell r="P196">
            <v>1</v>
          </cell>
          <cell r="Q196">
            <v>0</v>
          </cell>
          <cell r="R196">
            <v>0</v>
          </cell>
          <cell r="S196">
            <v>0</v>
          </cell>
          <cell r="T196"/>
          <cell r="U196">
            <v>0</v>
          </cell>
          <cell r="V196">
            <v>0</v>
          </cell>
          <cell r="W196">
            <v>390</v>
          </cell>
          <cell r="X196">
            <v>390</v>
          </cell>
          <cell r="Y196">
            <v>616167</v>
          </cell>
        </row>
        <row r="197">
          <cell r="A197" t="str">
            <v>2015167-2</v>
          </cell>
          <cell r="C197" t="str">
            <v>481315-001 merk V010 schade</v>
          </cell>
          <cell r="D197" t="str">
            <v>Arcabo</v>
          </cell>
          <cell r="E197">
            <v>0</v>
          </cell>
          <cell r="F197">
            <v>1</v>
          </cell>
          <cell r="G197">
            <v>0</v>
          </cell>
          <cell r="H197">
            <v>0</v>
          </cell>
          <cell r="I197">
            <v>1</v>
          </cell>
          <cell r="J197">
            <v>1</v>
          </cell>
          <cell r="K197"/>
          <cell r="L197">
            <v>355</v>
          </cell>
          <cell r="N197">
            <v>236.72000000000003</v>
          </cell>
          <cell r="O197">
            <v>160.05000000000001</v>
          </cell>
          <cell r="P197">
            <v>0.6761152416356877</v>
          </cell>
          <cell r="Q197">
            <v>76.67</v>
          </cell>
          <cell r="R197">
            <v>0.32388475836431224</v>
          </cell>
          <cell r="S197">
            <v>3.0668000000000002</v>
          </cell>
          <cell r="T197"/>
          <cell r="U197">
            <v>0</v>
          </cell>
          <cell r="V197">
            <v>0</v>
          </cell>
          <cell r="W197">
            <v>355</v>
          </cell>
          <cell r="X197">
            <v>355</v>
          </cell>
          <cell r="Y197">
            <v>616003</v>
          </cell>
        </row>
        <row r="198">
          <cell r="A198" t="str">
            <v>2015167-3</v>
          </cell>
          <cell r="C198" t="str">
            <v>481315-001 breukruit</v>
          </cell>
          <cell r="D198" t="str">
            <v>Arcabo</v>
          </cell>
          <cell r="E198">
            <v>1</v>
          </cell>
          <cell r="F198">
            <v>20</v>
          </cell>
          <cell r="G198">
            <v>7</v>
          </cell>
          <cell r="H198">
            <v>5</v>
          </cell>
          <cell r="I198">
            <v>1</v>
          </cell>
          <cell r="J198">
            <v>1</v>
          </cell>
          <cell r="K198"/>
          <cell r="L198">
            <v>390</v>
          </cell>
          <cell r="N198">
            <v>260</v>
          </cell>
          <cell r="O198">
            <v>200</v>
          </cell>
          <cell r="P198">
            <v>0.76923076923076927</v>
          </cell>
          <cell r="Q198">
            <v>60</v>
          </cell>
          <cell r="R198">
            <v>0.23076923076923078</v>
          </cell>
          <cell r="S198">
            <v>2.4</v>
          </cell>
          <cell r="T198"/>
          <cell r="U198">
            <v>0</v>
          </cell>
          <cell r="V198">
            <v>0</v>
          </cell>
          <cell r="W198">
            <v>390</v>
          </cell>
          <cell r="X198">
            <v>390</v>
          </cell>
          <cell r="Y198">
            <v>615209</v>
          </cell>
        </row>
        <row r="199">
          <cell r="A199">
            <v>2015168</v>
          </cell>
          <cell r="C199" t="str">
            <v>480615-001</v>
          </cell>
          <cell r="D199" t="str">
            <v>Arcabo</v>
          </cell>
          <cell r="E199">
            <v>1</v>
          </cell>
          <cell r="F199">
            <v>20</v>
          </cell>
          <cell r="G199">
            <v>7</v>
          </cell>
          <cell r="H199">
            <v>5</v>
          </cell>
          <cell r="I199">
            <v>1</v>
          </cell>
          <cell r="J199">
            <v>1</v>
          </cell>
          <cell r="K199"/>
          <cell r="L199">
            <v>12432</v>
          </cell>
          <cell r="N199">
            <v>8134</v>
          </cell>
          <cell r="O199">
            <v>7134</v>
          </cell>
          <cell r="P199">
            <v>0.87705925743791491</v>
          </cell>
          <cell r="Q199">
            <v>1000</v>
          </cell>
          <cell r="R199">
            <v>0.12294074256208508</v>
          </cell>
          <cell r="S199">
            <v>40</v>
          </cell>
          <cell r="T199"/>
          <cell r="U199">
            <v>0</v>
          </cell>
          <cell r="V199">
            <v>0</v>
          </cell>
          <cell r="W199">
            <v>12432</v>
          </cell>
          <cell r="X199">
            <v>12432</v>
          </cell>
          <cell r="Y199">
            <v>615188</v>
          </cell>
        </row>
        <row r="200">
          <cell r="A200" t="str">
            <v>2015168-1</v>
          </cell>
          <cell r="C200" t="str">
            <v>480615-001 breukruit 2x</v>
          </cell>
          <cell r="D200" t="str">
            <v>Arcabo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1</v>
          </cell>
          <cell r="J200">
            <v>1</v>
          </cell>
          <cell r="K200"/>
          <cell r="L200">
            <v>356</v>
          </cell>
          <cell r="N200">
            <v>177.71</v>
          </cell>
          <cell r="O200">
            <v>177.71</v>
          </cell>
          <cell r="P200">
            <v>1</v>
          </cell>
          <cell r="Q200">
            <v>0</v>
          </cell>
          <cell r="R200">
            <v>0</v>
          </cell>
          <cell r="S200">
            <v>0</v>
          </cell>
          <cell r="T200"/>
          <cell r="U200">
            <v>0</v>
          </cell>
          <cell r="V200">
            <v>0</v>
          </cell>
          <cell r="W200">
            <v>356</v>
          </cell>
          <cell r="X200">
            <v>356</v>
          </cell>
          <cell r="Y200">
            <v>616004</v>
          </cell>
        </row>
        <row r="201">
          <cell r="A201">
            <v>2015169</v>
          </cell>
          <cell r="C201" t="str">
            <v>554815-001</v>
          </cell>
          <cell r="D201" t="str">
            <v>Arcabo</v>
          </cell>
          <cell r="E201">
            <v>1</v>
          </cell>
          <cell r="F201">
            <v>11</v>
          </cell>
          <cell r="G201">
            <v>5</v>
          </cell>
          <cell r="H201">
            <v>3</v>
          </cell>
          <cell r="I201">
            <v>1</v>
          </cell>
          <cell r="J201">
            <v>1</v>
          </cell>
          <cell r="K201"/>
          <cell r="L201">
            <v>3605</v>
          </cell>
          <cell r="N201">
            <v>2035.89</v>
          </cell>
          <cell r="O201">
            <v>1636.72</v>
          </cell>
          <cell r="P201">
            <v>0.80393341487015502</v>
          </cell>
          <cell r="Q201">
            <v>399.17</v>
          </cell>
          <cell r="R201">
            <v>0.19606658512984493</v>
          </cell>
          <cell r="S201">
            <v>15.966800000000001</v>
          </cell>
          <cell r="T201"/>
          <cell r="U201">
            <v>0</v>
          </cell>
          <cell r="V201">
            <v>0</v>
          </cell>
          <cell r="W201">
            <v>3605</v>
          </cell>
          <cell r="X201">
            <v>3605</v>
          </cell>
          <cell r="Y201">
            <v>615189</v>
          </cell>
        </row>
        <row r="202">
          <cell r="A202">
            <v>2015170</v>
          </cell>
          <cell r="C202" t="str">
            <v>555315-001</v>
          </cell>
          <cell r="D202" t="str">
            <v>Arcabo</v>
          </cell>
          <cell r="E202">
            <v>1</v>
          </cell>
          <cell r="F202">
            <v>10</v>
          </cell>
          <cell r="G202">
            <v>7</v>
          </cell>
          <cell r="H202">
            <v>3</v>
          </cell>
          <cell r="I202">
            <v>1</v>
          </cell>
          <cell r="J202">
            <v>1</v>
          </cell>
          <cell r="K202"/>
          <cell r="L202">
            <v>2774</v>
          </cell>
          <cell r="N202">
            <v>1936.4</v>
          </cell>
          <cell r="O202">
            <v>1458.9</v>
          </cell>
          <cell r="P202">
            <v>0.75340838669696342</v>
          </cell>
          <cell r="Q202">
            <v>477.5</v>
          </cell>
          <cell r="R202">
            <v>0.24659161330303656</v>
          </cell>
          <cell r="S202">
            <v>19.100000000000001</v>
          </cell>
          <cell r="T202"/>
          <cell r="U202">
            <v>0</v>
          </cell>
          <cell r="V202">
            <v>0</v>
          </cell>
          <cell r="W202">
            <v>2774</v>
          </cell>
          <cell r="X202">
            <v>2774</v>
          </cell>
          <cell r="Y202">
            <v>615185</v>
          </cell>
        </row>
        <row r="203">
          <cell r="A203">
            <v>2015171</v>
          </cell>
          <cell r="C203" t="str">
            <v>556115-001</v>
          </cell>
          <cell r="D203" t="str">
            <v>Arcabo</v>
          </cell>
          <cell r="E203">
            <v>1</v>
          </cell>
          <cell r="F203">
            <v>12</v>
          </cell>
          <cell r="G203">
            <v>5</v>
          </cell>
          <cell r="H203">
            <v>3</v>
          </cell>
          <cell r="I203">
            <v>1</v>
          </cell>
          <cell r="J203">
            <v>1</v>
          </cell>
          <cell r="K203"/>
          <cell r="L203">
            <v>5322</v>
          </cell>
          <cell r="N203">
            <v>3334.0699999999997</v>
          </cell>
          <cell r="O203">
            <v>2500.7399999999998</v>
          </cell>
          <cell r="P203">
            <v>0.75005623757149675</v>
          </cell>
          <cell r="Q203">
            <v>833.33</v>
          </cell>
          <cell r="R203">
            <v>0.24994376242850333</v>
          </cell>
          <cell r="S203">
            <v>33.333200000000005</v>
          </cell>
          <cell r="T203"/>
          <cell r="U203">
            <v>0</v>
          </cell>
          <cell r="V203">
            <v>0</v>
          </cell>
          <cell r="W203">
            <v>5322</v>
          </cell>
          <cell r="X203">
            <v>5322</v>
          </cell>
          <cell r="Y203">
            <v>615189</v>
          </cell>
        </row>
        <row r="204">
          <cell r="A204">
            <v>2015172</v>
          </cell>
          <cell r="C204" t="str">
            <v>493915-001</v>
          </cell>
          <cell r="D204" t="str">
            <v>Arcabo</v>
          </cell>
          <cell r="E204">
            <v>1</v>
          </cell>
          <cell r="F204">
            <v>9</v>
          </cell>
          <cell r="G204">
            <v>6</v>
          </cell>
          <cell r="H204">
            <v>3</v>
          </cell>
          <cell r="I204">
            <v>1</v>
          </cell>
          <cell r="J204">
            <v>1</v>
          </cell>
          <cell r="K204"/>
          <cell r="L204">
            <v>2297</v>
          </cell>
          <cell r="N204">
            <v>1516.03</v>
          </cell>
          <cell r="O204">
            <v>1123.95</v>
          </cell>
          <cell r="P204">
            <v>0.74137714952870326</v>
          </cell>
          <cell r="Q204">
            <v>392.08</v>
          </cell>
          <cell r="R204">
            <v>0.25862285047129674</v>
          </cell>
          <cell r="S204">
            <v>15.683199999999999</v>
          </cell>
          <cell r="T204"/>
          <cell r="U204">
            <v>0</v>
          </cell>
          <cell r="V204">
            <v>0</v>
          </cell>
          <cell r="W204">
            <v>2297</v>
          </cell>
          <cell r="X204">
            <v>2297</v>
          </cell>
          <cell r="Y204">
            <v>615190</v>
          </cell>
        </row>
        <row r="205">
          <cell r="A205">
            <v>2015173</v>
          </cell>
          <cell r="C205" t="str">
            <v>494015-001</v>
          </cell>
          <cell r="D205" t="str">
            <v>Arcabo</v>
          </cell>
          <cell r="E205">
            <v>1</v>
          </cell>
          <cell r="F205">
            <v>9</v>
          </cell>
          <cell r="G205">
            <v>6</v>
          </cell>
          <cell r="H205">
            <v>3</v>
          </cell>
          <cell r="I205">
            <v>1</v>
          </cell>
          <cell r="J205">
            <v>1</v>
          </cell>
          <cell r="K205"/>
          <cell r="L205">
            <v>2297</v>
          </cell>
          <cell r="N205">
            <v>1516.03</v>
          </cell>
          <cell r="O205">
            <v>1123.95</v>
          </cell>
          <cell r="P205">
            <v>0.74137714952870326</v>
          </cell>
          <cell r="Q205">
            <v>392.08</v>
          </cell>
          <cell r="R205">
            <v>0.25862285047129674</v>
          </cell>
          <cell r="S205">
            <v>15.683199999999999</v>
          </cell>
          <cell r="T205"/>
          <cell r="U205">
            <v>0</v>
          </cell>
          <cell r="V205">
            <v>0</v>
          </cell>
          <cell r="W205">
            <v>2297</v>
          </cell>
          <cell r="X205">
            <v>2297</v>
          </cell>
          <cell r="Y205">
            <v>615191</v>
          </cell>
        </row>
        <row r="206">
          <cell r="A206">
            <v>2015174</v>
          </cell>
          <cell r="C206" t="str">
            <v>565316-001</v>
          </cell>
          <cell r="D206" t="str">
            <v>Arcabo</v>
          </cell>
          <cell r="E206">
            <v>1</v>
          </cell>
          <cell r="F206">
            <v>10</v>
          </cell>
          <cell r="G206">
            <v>7</v>
          </cell>
          <cell r="H206">
            <v>1</v>
          </cell>
          <cell r="I206">
            <v>1</v>
          </cell>
          <cell r="J206">
            <v>1</v>
          </cell>
          <cell r="K206"/>
          <cell r="L206">
            <v>3219</v>
          </cell>
          <cell r="N206">
            <v>2069.33</v>
          </cell>
          <cell r="O206">
            <v>1591.83</v>
          </cell>
          <cell r="P206">
            <v>0.76924898397065711</v>
          </cell>
          <cell r="Q206">
            <v>477.5</v>
          </cell>
          <cell r="R206">
            <v>0.23075101602934284</v>
          </cell>
          <cell r="S206">
            <v>19.100000000000001</v>
          </cell>
          <cell r="T206"/>
          <cell r="U206">
            <v>0</v>
          </cell>
          <cell r="V206">
            <v>0</v>
          </cell>
          <cell r="W206">
            <v>3219</v>
          </cell>
          <cell r="X206">
            <v>3219</v>
          </cell>
          <cell r="Y206">
            <v>615192</v>
          </cell>
        </row>
        <row r="207">
          <cell r="A207">
            <v>2015175</v>
          </cell>
          <cell r="C207" t="str">
            <v>557015-001</v>
          </cell>
          <cell r="D207" t="str">
            <v>Arcabo</v>
          </cell>
          <cell r="E207">
            <v>1</v>
          </cell>
          <cell r="F207">
            <v>12</v>
          </cell>
          <cell r="G207">
            <v>9</v>
          </cell>
          <cell r="H207">
            <v>2</v>
          </cell>
          <cell r="I207">
            <v>1</v>
          </cell>
          <cell r="J207">
            <v>1</v>
          </cell>
          <cell r="K207"/>
          <cell r="L207">
            <v>3544</v>
          </cell>
          <cell r="N207">
            <v>1985.6</v>
          </cell>
          <cell r="O207">
            <v>1510.6</v>
          </cell>
          <cell r="P207">
            <v>0.76077759871071715</v>
          </cell>
          <cell r="Q207">
            <v>475</v>
          </cell>
          <cell r="R207">
            <v>0.23922240128928285</v>
          </cell>
          <cell r="S207">
            <v>19</v>
          </cell>
          <cell r="T207"/>
          <cell r="U207">
            <v>0</v>
          </cell>
          <cell r="V207">
            <v>0</v>
          </cell>
          <cell r="W207">
            <v>3544</v>
          </cell>
          <cell r="X207">
            <v>3544</v>
          </cell>
          <cell r="Y207">
            <v>615193</v>
          </cell>
        </row>
        <row r="208">
          <cell r="A208">
            <v>2015176</v>
          </cell>
          <cell r="C208" t="str">
            <v>486915-001</v>
          </cell>
          <cell r="D208" t="str">
            <v>Arcabo</v>
          </cell>
          <cell r="E208">
            <v>1</v>
          </cell>
          <cell r="F208">
            <v>7</v>
          </cell>
          <cell r="G208">
            <v>4</v>
          </cell>
          <cell r="H208">
            <v>5</v>
          </cell>
          <cell r="I208">
            <v>1</v>
          </cell>
          <cell r="J208">
            <v>1</v>
          </cell>
          <cell r="K208"/>
          <cell r="L208">
            <v>4416</v>
          </cell>
          <cell r="N208">
            <v>2489.6099999999997</v>
          </cell>
          <cell r="O208">
            <v>2018.36</v>
          </cell>
          <cell r="P208">
            <v>0.81071332457694179</v>
          </cell>
          <cell r="Q208">
            <v>471.25</v>
          </cell>
          <cell r="R208">
            <v>0.18928667542305824</v>
          </cell>
          <cell r="S208">
            <v>18.850000000000001</v>
          </cell>
          <cell r="T208"/>
          <cell r="U208">
            <v>0</v>
          </cell>
          <cell r="V208">
            <v>0</v>
          </cell>
          <cell r="W208">
            <v>4416</v>
          </cell>
          <cell r="X208">
            <v>4416</v>
          </cell>
          <cell r="Y208">
            <v>615194</v>
          </cell>
        </row>
        <row r="209">
          <cell r="A209">
            <v>2015177</v>
          </cell>
          <cell r="C209" t="str">
            <v>553015-001</v>
          </cell>
          <cell r="D209" t="str">
            <v>Arcabo</v>
          </cell>
          <cell r="E209">
            <v>1</v>
          </cell>
          <cell r="F209">
            <v>9</v>
          </cell>
          <cell r="G209">
            <v>5</v>
          </cell>
          <cell r="H209">
            <v>1</v>
          </cell>
          <cell r="I209">
            <v>1</v>
          </cell>
          <cell r="J209">
            <v>1</v>
          </cell>
          <cell r="K209"/>
          <cell r="L209">
            <v>2513</v>
          </cell>
          <cell r="N209">
            <v>1594.54</v>
          </cell>
          <cell r="O209">
            <v>1281.6199999999999</v>
          </cell>
          <cell r="P209">
            <v>0.80375531501247999</v>
          </cell>
          <cell r="Q209">
            <v>312.92</v>
          </cell>
          <cell r="R209">
            <v>0.19624468498751993</v>
          </cell>
          <cell r="S209">
            <v>12.5168</v>
          </cell>
          <cell r="T209"/>
          <cell r="U209">
            <v>0</v>
          </cell>
          <cell r="V209">
            <v>0</v>
          </cell>
          <cell r="W209">
            <v>2513</v>
          </cell>
          <cell r="X209">
            <v>2513</v>
          </cell>
          <cell r="Y209">
            <v>615195</v>
          </cell>
        </row>
        <row r="210">
          <cell r="A210">
            <v>2015178</v>
          </cell>
          <cell r="C210" t="str">
            <v>553115-001</v>
          </cell>
          <cell r="D210" t="str">
            <v>Arcabo</v>
          </cell>
          <cell r="E210">
            <v>1</v>
          </cell>
          <cell r="F210">
            <v>9</v>
          </cell>
          <cell r="G210">
            <v>5</v>
          </cell>
          <cell r="H210">
            <v>1</v>
          </cell>
          <cell r="I210">
            <v>1</v>
          </cell>
          <cell r="J210">
            <v>1</v>
          </cell>
          <cell r="K210"/>
          <cell r="L210">
            <v>2513</v>
          </cell>
          <cell r="N210">
            <v>1594.54</v>
          </cell>
          <cell r="O210">
            <v>1281.6199999999999</v>
          </cell>
          <cell r="P210">
            <v>0.80375531501247999</v>
          </cell>
          <cell r="Q210">
            <v>312.92</v>
          </cell>
          <cell r="R210">
            <v>0.19624468498751993</v>
          </cell>
          <cell r="S210">
            <v>12.5168</v>
          </cell>
          <cell r="T210"/>
          <cell r="U210">
            <v>0</v>
          </cell>
          <cell r="V210">
            <v>0</v>
          </cell>
          <cell r="W210">
            <v>2513</v>
          </cell>
          <cell r="X210">
            <v>2513</v>
          </cell>
          <cell r="Y210">
            <v>615196</v>
          </cell>
        </row>
        <row r="211">
          <cell r="A211">
            <v>2015179</v>
          </cell>
          <cell r="C211" t="str">
            <v>553215-001</v>
          </cell>
          <cell r="D211" t="str">
            <v>Arcabo</v>
          </cell>
          <cell r="E211">
            <v>1</v>
          </cell>
          <cell r="F211">
            <v>9</v>
          </cell>
          <cell r="G211">
            <v>5</v>
          </cell>
          <cell r="H211">
            <v>1</v>
          </cell>
          <cell r="I211">
            <v>1</v>
          </cell>
          <cell r="J211">
            <v>1</v>
          </cell>
          <cell r="K211"/>
          <cell r="L211">
            <v>2513</v>
          </cell>
          <cell r="N211">
            <v>1594.54</v>
          </cell>
          <cell r="O211">
            <v>1281.6199999999999</v>
          </cell>
          <cell r="P211">
            <v>0.80375531501247999</v>
          </cell>
          <cell r="Q211">
            <v>312.92</v>
          </cell>
          <cell r="R211">
            <v>0.19624468498751993</v>
          </cell>
          <cell r="S211">
            <v>12.5168</v>
          </cell>
          <cell r="T211"/>
          <cell r="U211">
            <v>0</v>
          </cell>
          <cell r="V211">
            <v>0</v>
          </cell>
          <cell r="W211">
            <v>2513</v>
          </cell>
          <cell r="X211">
            <v>2513</v>
          </cell>
          <cell r="Y211">
            <v>615197</v>
          </cell>
        </row>
        <row r="212">
          <cell r="A212">
            <v>2015180</v>
          </cell>
          <cell r="C212" t="str">
            <v>553315-001</v>
          </cell>
          <cell r="D212" t="str">
            <v>Arcabo</v>
          </cell>
          <cell r="E212">
            <v>1</v>
          </cell>
          <cell r="F212">
            <v>9</v>
          </cell>
          <cell r="G212">
            <v>5</v>
          </cell>
          <cell r="H212">
            <v>1</v>
          </cell>
          <cell r="I212">
            <v>1</v>
          </cell>
          <cell r="J212">
            <v>1</v>
          </cell>
          <cell r="K212"/>
          <cell r="L212">
            <v>2513</v>
          </cell>
          <cell r="N212">
            <v>1594.54</v>
          </cell>
          <cell r="O212">
            <v>1281.6199999999999</v>
          </cell>
          <cell r="P212">
            <v>0.80375531501247999</v>
          </cell>
          <cell r="Q212">
            <v>312.92</v>
          </cell>
          <cell r="R212">
            <v>0.19624468498751993</v>
          </cell>
          <cell r="S212">
            <v>12.5168</v>
          </cell>
          <cell r="T212"/>
          <cell r="U212">
            <v>0</v>
          </cell>
          <cell r="V212">
            <v>0</v>
          </cell>
          <cell r="W212">
            <v>2513</v>
          </cell>
          <cell r="X212">
            <v>2513</v>
          </cell>
          <cell r="Y212">
            <v>615198</v>
          </cell>
        </row>
        <row r="213">
          <cell r="A213">
            <v>2015181</v>
          </cell>
          <cell r="C213" t="str">
            <v>553415-001</v>
          </cell>
          <cell r="D213" t="str">
            <v>Arcabo</v>
          </cell>
          <cell r="E213">
            <v>1</v>
          </cell>
          <cell r="F213">
            <v>9</v>
          </cell>
          <cell r="G213">
            <v>5</v>
          </cell>
          <cell r="H213">
            <v>1</v>
          </cell>
          <cell r="I213">
            <v>1</v>
          </cell>
          <cell r="J213">
            <v>1</v>
          </cell>
          <cell r="K213"/>
          <cell r="L213">
            <v>2513</v>
          </cell>
          <cell r="N213">
            <v>1594.54</v>
          </cell>
          <cell r="O213">
            <v>1281.6199999999999</v>
          </cell>
          <cell r="P213">
            <v>0.80375531501247999</v>
          </cell>
          <cell r="Q213">
            <v>312.92</v>
          </cell>
          <cell r="R213">
            <v>0.19624468498751993</v>
          </cell>
          <cell r="S213">
            <v>12.5168</v>
          </cell>
          <cell r="T213"/>
          <cell r="U213">
            <v>0</v>
          </cell>
          <cell r="V213">
            <v>0</v>
          </cell>
          <cell r="W213">
            <v>2513</v>
          </cell>
          <cell r="X213">
            <v>2513</v>
          </cell>
          <cell r="Y213">
            <v>615199</v>
          </cell>
        </row>
        <row r="214">
          <cell r="A214">
            <v>2015182</v>
          </cell>
          <cell r="C214" t="str">
            <v>518715-001</v>
          </cell>
          <cell r="D214" t="str">
            <v>Arcabo</v>
          </cell>
          <cell r="E214">
            <v>1</v>
          </cell>
          <cell r="F214">
            <v>8</v>
          </cell>
          <cell r="G214">
            <v>5</v>
          </cell>
          <cell r="H214">
            <v>3</v>
          </cell>
          <cell r="I214">
            <v>1</v>
          </cell>
          <cell r="J214">
            <v>1</v>
          </cell>
          <cell r="K214"/>
          <cell r="L214">
            <v>2450</v>
          </cell>
          <cell r="N214">
            <v>1624.36</v>
          </cell>
          <cell r="O214">
            <v>1266.8599999999999</v>
          </cell>
          <cell r="P214">
            <v>0.77991331970745403</v>
          </cell>
          <cell r="Q214">
            <v>357.5</v>
          </cell>
          <cell r="R214">
            <v>0.22008668029254599</v>
          </cell>
          <cell r="S214">
            <v>14.3</v>
          </cell>
          <cell r="T214"/>
          <cell r="U214">
            <v>0</v>
          </cell>
          <cell r="V214">
            <v>0</v>
          </cell>
          <cell r="W214">
            <v>2450</v>
          </cell>
          <cell r="X214">
            <v>2450</v>
          </cell>
          <cell r="Y214">
            <v>615200</v>
          </cell>
        </row>
        <row r="215">
          <cell r="A215">
            <v>2015183</v>
          </cell>
          <cell r="C215" t="str">
            <v>487915-001</v>
          </cell>
          <cell r="D215" t="str">
            <v>Arcabo</v>
          </cell>
          <cell r="E215">
            <v>1</v>
          </cell>
          <cell r="F215">
            <v>11</v>
          </cell>
          <cell r="G215">
            <v>5</v>
          </cell>
          <cell r="H215">
            <v>3</v>
          </cell>
          <cell r="I215">
            <v>1</v>
          </cell>
          <cell r="J215">
            <v>1</v>
          </cell>
          <cell r="K215"/>
          <cell r="L215">
            <v>3113</v>
          </cell>
          <cell r="N215">
            <v>1999.3</v>
          </cell>
          <cell r="O215">
            <v>1589.72</v>
          </cell>
          <cell r="P215">
            <v>0.79513829840444161</v>
          </cell>
          <cell r="Q215">
            <v>409.58</v>
          </cell>
          <cell r="R215">
            <v>0.20486170159555844</v>
          </cell>
          <cell r="S215">
            <v>16.383199999999999</v>
          </cell>
          <cell r="T215"/>
          <cell r="U215">
            <v>0</v>
          </cell>
          <cell r="V215">
            <v>0</v>
          </cell>
          <cell r="W215">
            <v>3113</v>
          </cell>
          <cell r="X215">
            <v>3113</v>
          </cell>
          <cell r="Y215">
            <v>615205</v>
          </cell>
        </row>
        <row r="216">
          <cell r="A216">
            <v>2015184</v>
          </cell>
          <cell r="C216" t="str">
            <v>567715-001</v>
          </cell>
          <cell r="D216" t="str">
            <v>Arcabo</v>
          </cell>
          <cell r="E216">
            <v>1</v>
          </cell>
          <cell r="F216">
            <v>9</v>
          </cell>
          <cell r="G216">
            <v>6</v>
          </cell>
          <cell r="H216">
            <v>3</v>
          </cell>
          <cell r="I216">
            <v>1</v>
          </cell>
          <cell r="J216">
            <v>1</v>
          </cell>
          <cell r="K216"/>
          <cell r="L216">
            <v>2277</v>
          </cell>
          <cell r="N216">
            <v>1516.03</v>
          </cell>
          <cell r="O216">
            <v>1123.95</v>
          </cell>
          <cell r="P216">
            <v>0.74137714952870326</v>
          </cell>
          <cell r="Q216">
            <v>392.08</v>
          </cell>
          <cell r="R216">
            <v>0.25862285047129674</v>
          </cell>
          <cell r="S216">
            <v>15.683199999999999</v>
          </cell>
          <cell r="T216"/>
          <cell r="U216">
            <v>0</v>
          </cell>
          <cell r="V216">
            <v>0</v>
          </cell>
          <cell r="W216">
            <v>2277</v>
          </cell>
          <cell r="X216">
            <v>2277</v>
          </cell>
          <cell r="Y216">
            <v>615206</v>
          </cell>
        </row>
        <row r="217">
          <cell r="A217">
            <v>2015185</v>
          </cell>
          <cell r="C217" t="str">
            <v>V201510-148</v>
          </cell>
          <cell r="D217" t="str">
            <v>Arcabo</v>
          </cell>
          <cell r="E217">
            <v>0</v>
          </cell>
          <cell r="F217">
            <v>1</v>
          </cell>
          <cell r="G217">
            <v>0</v>
          </cell>
          <cell r="H217">
            <v>1</v>
          </cell>
          <cell r="I217">
            <v>1</v>
          </cell>
          <cell r="J217">
            <v>1</v>
          </cell>
          <cell r="K217"/>
          <cell r="L217">
            <v>410</v>
          </cell>
          <cell r="N217">
            <v>290.62</v>
          </cell>
          <cell r="O217">
            <v>203.95</v>
          </cell>
          <cell r="P217">
            <v>0.70177551441745234</v>
          </cell>
          <cell r="Q217">
            <v>86.67</v>
          </cell>
          <cell r="R217">
            <v>0.29822448558254766</v>
          </cell>
          <cell r="S217">
            <v>3.4668000000000001</v>
          </cell>
          <cell r="T217"/>
          <cell r="U217">
            <v>0</v>
          </cell>
          <cell r="V217">
            <v>0</v>
          </cell>
          <cell r="W217">
            <v>410</v>
          </cell>
          <cell r="X217">
            <v>410</v>
          </cell>
          <cell r="Y217">
            <v>615201</v>
          </cell>
        </row>
        <row r="218">
          <cell r="A218">
            <v>2015186</v>
          </cell>
          <cell r="C218" t="str">
            <v>568815-004</v>
          </cell>
          <cell r="D218" t="str">
            <v>Arcabo</v>
          </cell>
          <cell r="E218">
            <v>1</v>
          </cell>
          <cell r="F218">
            <v>8</v>
          </cell>
          <cell r="G218">
            <v>6</v>
          </cell>
          <cell r="H218">
            <v>3</v>
          </cell>
          <cell r="I218">
            <v>1</v>
          </cell>
          <cell r="J218">
            <v>1</v>
          </cell>
          <cell r="K218"/>
          <cell r="L218">
            <v>2585</v>
          </cell>
          <cell r="N218">
            <v>1631.9</v>
          </cell>
          <cell r="O218">
            <v>1226.48</v>
          </cell>
          <cell r="P218">
            <v>0.75156565966051836</v>
          </cell>
          <cell r="Q218">
            <v>405.42</v>
          </cell>
          <cell r="R218">
            <v>0.24843434033948159</v>
          </cell>
          <cell r="S218">
            <v>16.216799999999999</v>
          </cell>
          <cell r="T218"/>
          <cell r="U218">
            <v>0</v>
          </cell>
          <cell r="V218">
            <v>0</v>
          </cell>
          <cell r="W218">
            <v>2585</v>
          </cell>
          <cell r="X218">
            <v>2585</v>
          </cell>
          <cell r="Y218">
            <v>615202</v>
          </cell>
        </row>
        <row r="219">
          <cell r="A219">
            <v>2015187</v>
          </cell>
          <cell r="C219" t="str">
            <v>505815  glasruit A204</v>
          </cell>
          <cell r="D219" t="str">
            <v>Arcabo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1</v>
          </cell>
          <cell r="J219">
            <v>0</v>
          </cell>
          <cell r="K219"/>
          <cell r="L219">
            <v>93.84</v>
          </cell>
          <cell r="N219">
            <v>46.92</v>
          </cell>
          <cell r="O219">
            <v>46.92</v>
          </cell>
          <cell r="P219">
            <v>1</v>
          </cell>
          <cell r="Q219">
            <v>0</v>
          </cell>
          <cell r="R219">
            <v>0</v>
          </cell>
          <cell r="S219">
            <v>0</v>
          </cell>
          <cell r="T219"/>
          <cell r="U219">
            <v>0</v>
          </cell>
          <cell r="V219">
            <v>0</v>
          </cell>
          <cell r="W219">
            <v>93.84</v>
          </cell>
          <cell r="X219">
            <v>93.84</v>
          </cell>
          <cell r="Y219">
            <v>615203</v>
          </cell>
        </row>
        <row r="220">
          <cell r="A220">
            <v>2015188</v>
          </cell>
          <cell r="C220" t="str">
            <v>Kompas 547715 tm 549315</v>
          </cell>
          <cell r="D220" t="str">
            <v>Arcabo</v>
          </cell>
          <cell r="E220">
            <v>17</v>
          </cell>
          <cell r="F220">
            <v>170</v>
          </cell>
          <cell r="G220">
            <v>85</v>
          </cell>
          <cell r="H220">
            <v>51</v>
          </cell>
          <cell r="I220">
            <v>1</v>
          </cell>
          <cell r="J220">
            <v>1</v>
          </cell>
          <cell r="K220"/>
          <cell r="L220">
            <v>55199</v>
          </cell>
          <cell r="N220">
            <v>31965.14</v>
          </cell>
          <cell r="O220">
            <v>24540.14</v>
          </cell>
          <cell r="P220">
            <v>0.76771570529645727</v>
          </cell>
          <cell r="Q220">
            <v>7425</v>
          </cell>
          <cell r="R220">
            <v>0.23228429470354267</v>
          </cell>
          <cell r="S220">
            <v>297</v>
          </cell>
          <cell r="T220"/>
          <cell r="U220">
            <v>0</v>
          </cell>
          <cell r="V220">
            <v>0</v>
          </cell>
          <cell r="W220">
            <v>55199</v>
          </cell>
          <cell r="X220">
            <v>55199</v>
          </cell>
          <cell r="Y220">
            <v>615204</v>
          </cell>
        </row>
        <row r="221">
          <cell r="A221">
            <v>2015189</v>
          </cell>
          <cell r="C221" t="str">
            <v>Kompas 549816 tm 550816</v>
          </cell>
          <cell r="D221" t="str">
            <v>Arcabo</v>
          </cell>
          <cell r="E221">
            <v>11</v>
          </cell>
          <cell r="F221">
            <v>99</v>
          </cell>
          <cell r="G221">
            <v>44</v>
          </cell>
          <cell r="H221">
            <v>33</v>
          </cell>
          <cell r="I221">
            <v>1</v>
          </cell>
          <cell r="J221">
            <v>1</v>
          </cell>
          <cell r="K221"/>
          <cell r="L221">
            <v>30965</v>
          </cell>
          <cell r="N221">
            <v>17691.07</v>
          </cell>
          <cell r="O221">
            <v>13591.07</v>
          </cell>
          <cell r="P221">
            <v>0.76824465676751041</v>
          </cell>
          <cell r="Q221">
            <v>4100</v>
          </cell>
          <cell r="R221">
            <v>0.23175534323248961</v>
          </cell>
          <cell r="S221">
            <v>164</v>
          </cell>
          <cell r="T221"/>
          <cell r="U221">
            <v>0</v>
          </cell>
          <cell r="V221">
            <v>0</v>
          </cell>
          <cell r="W221">
            <v>30965</v>
          </cell>
          <cell r="X221">
            <v>30965</v>
          </cell>
          <cell r="Y221">
            <v>615207</v>
          </cell>
        </row>
        <row r="222">
          <cell r="A222">
            <v>2015190</v>
          </cell>
          <cell r="C222" t="str">
            <v>2 schuifpuien</v>
          </cell>
          <cell r="D222" t="str">
            <v>Kozijnservice Oost</v>
          </cell>
          <cell r="E222">
            <v>0</v>
          </cell>
          <cell r="F222">
            <v>2</v>
          </cell>
          <cell r="G222">
            <v>0</v>
          </cell>
          <cell r="H222">
            <v>4</v>
          </cell>
          <cell r="I222">
            <v>1</v>
          </cell>
          <cell r="J222">
            <v>1</v>
          </cell>
          <cell r="K222"/>
          <cell r="L222">
            <v>1554</v>
          </cell>
          <cell r="N222">
            <v>1001.47</v>
          </cell>
          <cell r="O222">
            <v>798.97</v>
          </cell>
          <cell r="P222">
            <v>0.79779723806005176</v>
          </cell>
          <cell r="Q222">
            <v>202.5</v>
          </cell>
          <cell r="R222">
            <v>0.20220276193994827</v>
          </cell>
          <cell r="S222">
            <v>8.1</v>
          </cell>
          <cell r="T222"/>
          <cell r="U222">
            <v>0</v>
          </cell>
          <cell r="V222">
            <v>0</v>
          </cell>
          <cell r="W222">
            <v>1554</v>
          </cell>
          <cell r="X222">
            <v>1554</v>
          </cell>
          <cell r="Y222">
            <v>616002</v>
          </cell>
        </row>
        <row r="223">
          <cell r="A223">
            <v>2015191</v>
          </cell>
          <cell r="C223" t="str">
            <v>Kompas 547716 tm 548315</v>
          </cell>
          <cell r="D223" t="str">
            <v>Arcabo</v>
          </cell>
          <cell r="E223">
            <v>7</v>
          </cell>
          <cell r="F223">
            <v>70</v>
          </cell>
          <cell r="G223">
            <v>35</v>
          </cell>
          <cell r="H223">
            <v>21</v>
          </cell>
          <cell r="I223">
            <v>1</v>
          </cell>
          <cell r="J223">
            <v>1</v>
          </cell>
          <cell r="K223"/>
          <cell r="L223">
            <v>22729</v>
          </cell>
          <cell r="N223">
            <v>13140.47</v>
          </cell>
          <cell r="O223">
            <v>10098.379999999999</v>
          </cell>
          <cell r="P223">
            <v>0.7684945820050576</v>
          </cell>
          <cell r="Q223">
            <v>3042.09</v>
          </cell>
          <cell r="R223">
            <v>0.23150541799494237</v>
          </cell>
          <cell r="S223">
            <v>121.68360000000001</v>
          </cell>
          <cell r="T223"/>
          <cell r="U223">
            <v>0</v>
          </cell>
          <cell r="V223">
            <v>0</v>
          </cell>
          <cell r="W223">
            <v>22729</v>
          </cell>
          <cell r="X223">
            <v>22729</v>
          </cell>
          <cell r="Y223">
            <v>615208</v>
          </cell>
        </row>
        <row r="224">
          <cell r="A224">
            <v>2015192</v>
          </cell>
          <cell r="C224" t="str">
            <v>Ginderen 3276</v>
          </cell>
          <cell r="D224" t="str">
            <v>De Bergjes</v>
          </cell>
          <cell r="E224">
            <v>1</v>
          </cell>
          <cell r="F224">
            <v>13</v>
          </cell>
          <cell r="G224">
            <v>4</v>
          </cell>
          <cell r="H224">
            <v>3</v>
          </cell>
          <cell r="I224">
            <v>1</v>
          </cell>
          <cell r="J224">
            <v>1</v>
          </cell>
          <cell r="K224"/>
          <cell r="L224">
            <v>4153.07</v>
          </cell>
          <cell r="N224">
            <v>3023.04</v>
          </cell>
          <cell r="O224">
            <v>2294.29</v>
          </cell>
          <cell r="P224">
            <v>0.75893471472425111</v>
          </cell>
          <cell r="Q224">
            <v>728.75</v>
          </cell>
          <cell r="R224">
            <v>0.24106528527574891</v>
          </cell>
          <cell r="S224">
            <v>29.15</v>
          </cell>
          <cell r="T224"/>
          <cell r="U224">
            <v>0</v>
          </cell>
          <cell r="V224">
            <v>0</v>
          </cell>
          <cell r="W224">
            <v>4153.07</v>
          </cell>
          <cell r="X224">
            <v>4153.07</v>
          </cell>
          <cell r="Y224">
            <v>616051</v>
          </cell>
        </row>
        <row r="225">
          <cell r="A225">
            <v>2015193</v>
          </cell>
          <cell r="C225" t="str">
            <v>Glasplaatjes 2 en 3 mm</v>
          </cell>
          <cell r="D225" t="str">
            <v>Arcabo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1</v>
          </cell>
          <cell r="J225">
            <v>0</v>
          </cell>
          <cell r="K225"/>
          <cell r="L225">
            <v>0</v>
          </cell>
          <cell r="N225">
            <v>0</v>
          </cell>
          <cell r="O225">
            <v>10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U225">
            <v>0</v>
          </cell>
          <cell r="V225">
            <v>0</v>
          </cell>
          <cell r="W225">
            <v>0</v>
          </cell>
          <cell r="X225"/>
          <cell r="Y225"/>
        </row>
        <row r="226">
          <cell r="A226">
            <v>2015194</v>
          </cell>
          <cell r="C226" t="str">
            <v>5x Epervastgoed Kort Nieuwleusen 576616 tm 577016</v>
          </cell>
          <cell r="D226" t="str">
            <v>Arcabo</v>
          </cell>
          <cell r="E226">
            <v>5</v>
          </cell>
          <cell r="F226">
            <v>30</v>
          </cell>
          <cell r="G226">
            <v>20</v>
          </cell>
          <cell r="H226">
            <v>20</v>
          </cell>
          <cell r="I226">
            <v>1</v>
          </cell>
          <cell r="J226">
            <v>1</v>
          </cell>
          <cell r="K226"/>
          <cell r="L226">
            <v>11230</v>
          </cell>
          <cell r="N226">
            <v>7106.28</v>
          </cell>
          <cell r="O226">
            <v>5284.19</v>
          </cell>
          <cell r="P226">
            <v>0.7435943981942732</v>
          </cell>
          <cell r="Q226">
            <v>1822.09</v>
          </cell>
          <cell r="R226">
            <v>0.25640560180572675</v>
          </cell>
          <cell r="S226">
            <v>72.883600000000001</v>
          </cell>
          <cell r="T226"/>
          <cell r="U226">
            <v>0</v>
          </cell>
          <cell r="V226">
            <v>0</v>
          </cell>
          <cell r="W226">
            <v>11230</v>
          </cell>
          <cell r="X226">
            <v>11230</v>
          </cell>
          <cell r="Y226">
            <v>615210</v>
          </cell>
        </row>
        <row r="227">
          <cell r="A227">
            <v>2015195</v>
          </cell>
          <cell r="C227" t="str">
            <v>32x Epervastgoed Kort Hveen 577116 tm 580216</v>
          </cell>
          <cell r="D227" t="str">
            <v>Arcabo</v>
          </cell>
          <cell r="E227">
            <v>32</v>
          </cell>
          <cell r="F227">
            <v>192</v>
          </cell>
          <cell r="G227">
            <v>128</v>
          </cell>
          <cell r="H227">
            <v>128</v>
          </cell>
          <cell r="I227">
            <v>1</v>
          </cell>
          <cell r="J227">
            <v>1</v>
          </cell>
          <cell r="K227"/>
          <cell r="L227">
            <v>71872</v>
          </cell>
          <cell r="N227">
            <v>45540.91</v>
          </cell>
          <cell r="O227">
            <v>33919.660000000003</v>
          </cell>
          <cell r="P227">
            <v>0.74481735213459721</v>
          </cell>
          <cell r="Q227">
            <v>11621.25</v>
          </cell>
          <cell r="R227">
            <v>0.25518264786540273</v>
          </cell>
          <cell r="S227">
            <v>464.85</v>
          </cell>
          <cell r="T227"/>
          <cell r="U227">
            <v>0</v>
          </cell>
          <cell r="V227">
            <v>0</v>
          </cell>
          <cell r="W227">
            <v>71872</v>
          </cell>
          <cell r="X227">
            <v>71872</v>
          </cell>
          <cell r="Y227">
            <v>615211</v>
          </cell>
        </row>
        <row r="228">
          <cell r="A228" t="str">
            <v>2015195-2</v>
          </cell>
          <cell r="C228" t="str">
            <v>service afstellen ramen en deuren</v>
          </cell>
          <cell r="D228" t="str">
            <v>Arcabo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1</v>
          </cell>
          <cell r="J228">
            <v>1</v>
          </cell>
          <cell r="K228"/>
          <cell r="L228">
            <v>563</v>
          </cell>
          <cell r="N228">
            <v>563</v>
          </cell>
          <cell r="O228">
            <v>563</v>
          </cell>
          <cell r="P228">
            <v>1</v>
          </cell>
          <cell r="Q228">
            <v>563</v>
          </cell>
          <cell r="R228">
            <v>1</v>
          </cell>
          <cell r="S228">
            <v>0</v>
          </cell>
          <cell r="T228"/>
          <cell r="U228">
            <v>0</v>
          </cell>
          <cell r="V228">
            <v>0</v>
          </cell>
          <cell r="W228">
            <v>563</v>
          </cell>
          <cell r="X228">
            <v>563</v>
          </cell>
          <cell r="Y228">
            <v>616171</v>
          </cell>
        </row>
        <row r="229">
          <cell r="A229">
            <v>2015196</v>
          </cell>
          <cell r="C229" t="str">
            <v>COA Wasunit</v>
          </cell>
          <cell r="D229" t="str">
            <v>Arcabo</v>
          </cell>
          <cell r="E229">
            <v>1</v>
          </cell>
          <cell r="F229">
            <v>8</v>
          </cell>
          <cell r="G229">
            <v>2</v>
          </cell>
          <cell r="H229">
            <v>2</v>
          </cell>
          <cell r="I229">
            <v>1</v>
          </cell>
          <cell r="J229">
            <v>1</v>
          </cell>
          <cell r="K229"/>
          <cell r="L229">
            <v>2690</v>
          </cell>
          <cell r="N229">
            <v>496.31</v>
          </cell>
          <cell r="O229">
            <v>362.56</v>
          </cell>
          <cell r="P229">
            <v>0.73051117245270092</v>
          </cell>
          <cell r="Q229">
            <v>133.75</v>
          </cell>
          <cell r="R229">
            <v>0.26948882754729908</v>
          </cell>
          <cell r="S229">
            <v>5.35</v>
          </cell>
          <cell r="T229"/>
          <cell r="U229">
            <v>0</v>
          </cell>
          <cell r="V229">
            <v>0</v>
          </cell>
          <cell r="W229">
            <v>2690</v>
          </cell>
          <cell r="X229">
            <v>2690</v>
          </cell>
          <cell r="Y229">
            <v>615212</v>
          </cell>
        </row>
        <row r="230">
          <cell r="A230">
            <v>2015197</v>
          </cell>
          <cell r="C230" t="str">
            <v>481315 schuur</v>
          </cell>
          <cell r="D230" t="str">
            <v>Arcabo</v>
          </cell>
          <cell r="E230">
            <v>1</v>
          </cell>
          <cell r="F230">
            <v>2</v>
          </cell>
          <cell r="G230">
            <v>1</v>
          </cell>
          <cell r="H230">
            <v>1</v>
          </cell>
          <cell r="I230">
            <v>1</v>
          </cell>
          <cell r="J230">
            <v>1</v>
          </cell>
          <cell r="K230"/>
          <cell r="L230">
            <v>783</v>
          </cell>
          <cell r="N230">
            <v>1560.9399999999998</v>
          </cell>
          <cell r="O230">
            <v>1226.3499999999999</v>
          </cell>
          <cell r="P230">
            <v>0.78564839135392783</v>
          </cell>
          <cell r="Q230">
            <v>334.59</v>
          </cell>
          <cell r="R230">
            <v>0.21435160864607225</v>
          </cell>
          <cell r="S230">
            <v>13.383599999999999</v>
          </cell>
          <cell r="T230"/>
          <cell r="U230">
            <v>0</v>
          </cell>
          <cell r="V230">
            <v>0</v>
          </cell>
          <cell r="W230">
            <v>783</v>
          </cell>
          <cell r="X230">
            <v>783</v>
          </cell>
          <cell r="Y230">
            <v>615213</v>
          </cell>
        </row>
        <row r="231">
          <cell r="A231">
            <v>2015198</v>
          </cell>
          <cell r="C231" t="str">
            <v>MSC-016 Auwera</v>
          </cell>
          <cell r="D231" t="str">
            <v>Maat</v>
          </cell>
          <cell r="E231">
            <v>1</v>
          </cell>
          <cell r="F231">
            <v>8</v>
          </cell>
          <cell r="G231">
            <v>5</v>
          </cell>
          <cell r="H231">
            <v>3</v>
          </cell>
          <cell r="I231">
            <v>1</v>
          </cell>
          <cell r="J231">
            <v>1</v>
          </cell>
          <cell r="K231"/>
          <cell r="L231">
            <v>2280.87</v>
          </cell>
          <cell r="N231">
            <v>1647.71</v>
          </cell>
          <cell r="O231">
            <v>1181.04</v>
          </cell>
          <cell r="P231">
            <v>0.71677661724453934</v>
          </cell>
          <cell r="Q231">
            <v>466.67</v>
          </cell>
          <cell r="R231">
            <v>0.28322338275546061</v>
          </cell>
          <cell r="S231">
            <v>18.666800000000002</v>
          </cell>
          <cell r="T231"/>
          <cell r="U231">
            <v>0</v>
          </cell>
          <cell r="V231">
            <v>0</v>
          </cell>
          <cell r="W231">
            <v>2280.87</v>
          </cell>
          <cell r="X231">
            <v>2280.87</v>
          </cell>
          <cell r="Y231">
            <v>616048</v>
          </cell>
        </row>
        <row r="232">
          <cell r="A232">
            <v>2015199</v>
          </cell>
          <cell r="C232" t="str">
            <v>Bruggen 3312</v>
          </cell>
          <cell r="D232" t="str">
            <v>De Bergjes</v>
          </cell>
          <cell r="E232">
            <v>1</v>
          </cell>
          <cell r="F232">
            <v>8</v>
          </cell>
          <cell r="G232">
            <v>4</v>
          </cell>
          <cell r="H232">
            <v>3</v>
          </cell>
          <cell r="I232">
            <v>1</v>
          </cell>
          <cell r="J232">
            <v>1</v>
          </cell>
          <cell r="K232"/>
          <cell r="L232">
            <v>2663.57</v>
          </cell>
          <cell r="N232">
            <v>408.33</v>
          </cell>
          <cell r="O232">
            <v>0</v>
          </cell>
          <cell r="P232">
            <v>0</v>
          </cell>
          <cell r="Q232">
            <v>408.33</v>
          </cell>
          <cell r="R232">
            <v>1</v>
          </cell>
          <cell r="S232">
            <v>16.333199999999998</v>
          </cell>
          <cell r="T232"/>
          <cell r="U232">
            <v>0</v>
          </cell>
          <cell r="V232">
            <v>0</v>
          </cell>
          <cell r="W232">
            <v>2663.57</v>
          </cell>
          <cell r="X232">
            <v>2663.57</v>
          </cell>
          <cell r="Y232">
            <v>616050</v>
          </cell>
        </row>
        <row r="233">
          <cell r="A233" t="str">
            <v>2015199-2</v>
          </cell>
          <cell r="C233" t="str">
            <v>Bruggen 3312 Credit ivm niet klemmen AWL</v>
          </cell>
          <cell r="D233" t="str">
            <v>De Bergjes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1</v>
          </cell>
          <cell r="J233">
            <v>1</v>
          </cell>
          <cell r="K233"/>
          <cell r="L233">
            <v>-822.5</v>
          </cell>
          <cell r="N233">
            <v>100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/>
          <cell r="U233">
            <v>0</v>
          </cell>
          <cell r="V233">
            <v>0</v>
          </cell>
          <cell r="W233">
            <v>-822.5</v>
          </cell>
          <cell r="X233">
            <v>-822.5</v>
          </cell>
          <cell r="Y233">
            <v>616193</v>
          </cell>
        </row>
        <row r="234">
          <cell r="A234">
            <v>2015200</v>
          </cell>
          <cell r="C234" t="str">
            <v>AWL060 oplv 120 tbv de beurschalets 524615 524715 424815</v>
          </cell>
          <cell r="D234" t="str">
            <v>Arcabo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1</v>
          </cell>
          <cell r="J234">
            <v>1</v>
          </cell>
          <cell r="K234"/>
          <cell r="L234">
            <v>860</v>
          </cell>
          <cell r="N234">
            <v>430</v>
          </cell>
          <cell r="O234">
            <v>330</v>
          </cell>
          <cell r="P234">
            <v>0.76744186046511631</v>
          </cell>
          <cell r="Q234">
            <v>100</v>
          </cell>
          <cell r="R234">
            <v>0.23255813953488372</v>
          </cell>
          <cell r="S234">
            <v>4</v>
          </cell>
          <cell r="U234">
            <v>0</v>
          </cell>
          <cell r="V234">
            <v>0</v>
          </cell>
          <cell r="W234">
            <v>860</v>
          </cell>
          <cell r="X234">
            <v>860</v>
          </cell>
          <cell r="Y234">
            <v>616001</v>
          </cell>
        </row>
        <row r="235">
          <cell r="A235">
            <v>2015201</v>
          </cell>
          <cell r="C235" t="str">
            <v>Showroom kozijnen</v>
          </cell>
          <cell r="D235" t="str">
            <v>Klok</v>
          </cell>
          <cell r="E235">
            <v>0</v>
          </cell>
          <cell r="F235">
            <v>4</v>
          </cell>
          <cell r="G235">
            <v>8</v>
          </cell>
          <cell r="H235">
            <v>0</v>
          </cell>
          <cell r="I235">
            <v>1</v>
          </cell>
          <cell r="J235">
            <v>1</v>
          </cell>
          <cell r="K235"/>
          <cell r="L235">
            <v>638.82000000000005</v>
          </cell>
          <cell r="S235">
            <v>0</v>
          </cell>
          <cell r="U235">
            <v>0</v>
          </cell>
          <cell r="V235">
            <v>0</v>
          </cell>
          <cell r="W235">
            <v>638.82000000000005</v>
          </cell>
          <cell r="X235">
            <v>638.82000000000005</v>
          </cell>
          <cell r="Y235">
            <v>616386</v>
          </cell>
        </row>
        <row r="236">
          <cell r="A236">
            <v>2015202</v>
          </cell>
          <cell r="C236" t="str">
            <v>523016 New Port</v>
          </cell>
          <cell r="D236" t="str">
            <v>Arcabo</v>
          </cell>
          <cell r="E236">
            <v>1</v>
          </cell>
          <cell r="F236">
            <v>8</v>
          </cell>
          <cell r="G236">
            <v>5</v>
          </cell>
          <cell r="H236">
            <v>2</v>
          </cell>
          <cell r="I236">
            <v>1</v>
          </cell>
          <cell r="J236">
            <v>1</v>
          </cell>
          <cell r="K236"/>
          <cell r="L236">
            <v>5027</v>
          </cell>
          <cell r="N236">
            <v>3514.2400000000002</v>
          </cell>
          <cell r="O236">
            <v>2955.07</v>
          </cell>
          <cell r="P236">
            <v>0.84088451557093424</v>
          </cell>
          <cell r="Q236">
            <v>559.16999999999996</v>
          </cell>
          <cell r="R236">
            <v>0.15911548442906573</v>
          </cell>
          <cell r="S236">
            <v>22.366799999999998</v>
          </cell>
          <cell r="U236">
            <v>0</v>
          </cell>
          <cell r="V236">
            <v>0</v>
          </cell>
          <cell r="W236">
            <v>5027</v>
          </cell>
          <cell r="X236">
            <v>5027</v>
          </cell>
          <cell r="Y236">
            <v>616021</v>
          </cell>
        </row>
        <row r="237">
          <cell r="A237" t="str">
            <v>2015202-2</v>
          </cell>
          <cell r="C237" t="str">
            <v>523016 Breukruit 50/50 kosten delen (was € 105.54)</v>
          </cell>
          <cell r="D237" t="str">
            <v>Arcabo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1</v>
          </cell>
          <cell r="J237">
            <v>1</v>
          </cell>
          <cell r="K237"/>
          <cell r="L237">
            <v>52.77</v>
          </cell>
          <cell r="N237">
            <v>52.77</v>
          </cell>
          <cell r="O237">
            <v>52.77</v>
          </cell>
          <cell r="P237">
            <v>1</v>
          </cell>
          <cell r="Q237">
            <v>0</v>
          </cell>
          <cell r="R237">
            <v>0</v>
          </cell>
          <cell r="S237">
            <v>0</v>
          </cell>
          <cell r="U237">
            <v>0</v>
          </cell>
          <cell r="V237">
            <v>0</v>
          </cell>
          <cell r="W237">
            <v>52.77</v>
          </cell>
          <cell r="X237">
            <v>52.77</v>
          </cell>
          <cell r="Y237">
            <v>616039</v>
          </cell>
        </row>
        <row r="238">
          <cell r="A238">
            <v>2015203</v>
          </cell>
          <cell r="C238" t="str">
            <v>523116 New Port</v>
          </cell>
          <cell r="D238" t="str">
            <v>Arcabo</v>
          </cell>
          <cell r="E238">
            <v>1</v>
          </cell>
          <cell r="F238">
            <v>8</v>
          </cell>
          <cell r="G238">
            <v>5</v>
          </cell>
          <cell r="H238">
            <v>2</v>
          </cell>
          <cell r="I238">
            <v>1</v>
          </cell>
          <cell r="J238">
            <v>1</v>
          </cell>
          <cell r="K238"/>
          <cell r="L238">
            <v>5027</v>
          </cell>
          <cell r="N238">
            <v>3514.2400000000002</v>
          </cell>
          <cell r="O238">
            <v>2955.07</v>
          </cell>
          <cell r="P238">
            <v>0.84088451557093424</v>
          </cell>
          <cell r="Q238">
            <v>559.16999999999996</v>
          </cell>
          <cell r="R238">
            <v>0.15911548442906573</v>
          </cell>
          <cell r="S238">
            <v>22.366799999999998</v>
          </cell>
          <cell r="U238">
            <v>0</v>
          </cell>
          <cell r="V238">
            <v>0</v>
          </cell>
          <cell r="W238">
            <v>5027</v>
          </cell>
          <cell r="X238">
            <v>5027</v>
          </cell>
          <cell r="Y238">
            <v>616022</v>
          </cell>
        </row>
        <row r="239">
          <cell r="A239">
            <v>2015204</v>
          </cell>
          <cell r="C239" t="str">
            <v>523216 NewPort</v>
          </cell>
          <cell r="D239" t="str">
            <v>Arcabo</v>
          </cell>
          <cell r="E239">
            <v>1</v>
          </cell>
          <cell r="F239">
            <v>8</v>
          </cell>
          <cell r="G239">
            <v>5</v>
          </cell>
          <cell r="H239">
            <v>2</v>
          </cell>
          <cell r="I239">
            <v>1</v>
          </cell>
          <cell r="J239">
            <v>1</v>
          </cell>
          <cell r="K239"/>
          <cell r="L239">
            <v>5027</v>
          </cell>
          <cell r="N239">
            <v>3514.2400000000002</v>
          </cell>
          <cell r="O239">
            <v>2955.07</v>
          </cell>
          <cell r="P239">
            <v>0.84088451557093424</v>
          </cell>
          <cell r="Q239">
            <v>559.16999999999996</v>
          </cell>
          <cell r="R239">
            <v>0.15911548442906573</v>
          </cell>
          <cell r="S239">
            <v>22.366799999999998</v>
          </cell>
          <cell r="U239">
            <v>0</v>
          </cell>
          <cell r="V239">
            <v>0</v>
          </cell>
          <cell r="W239">
            <v>5027</v>
          </cell>
          <cell r="X239">
            <v>5027</v>
          </cell>
          <cell r="Y239">
            <v>616023</v>
          </cell>
        </row>
        <row r="240">
          <cell r="A240">
            <v>2015205</v>
          </cell>
          <cell r="C240" t="str">
            <v>523316 Nevada</v>
          </cell>
          <cell r="D240" t="str">
            <v>Arcabo</v>
          </cell>
          <cell r="E240">
            <v>1</v>
          </cell>
          <cell r="F240">
            <v>8</v>
          </cell>
          <cell r="G240">
            <v>5</v>
          </cell>
          <cell r="H240">
            <v>2</v>
          </cell>
          <cell r="I240">
            <v>1</v>
          </cell>
          <cell r="J240">
            <v>1</v>
          </cell>
          <cell r="K240"/>
          <cell r="L240">
            <v>5251</v>
          </cell>
          <cell r="N240">
            <v>3579.75</v>
          </cell>
          <cell r="O240">
            <v>2915.17</v>
          </cell>
          <cell r="P240">
            <v>0.81435016411760597</v>
          </cell>
          <cell r="Q240">
            <v>664.58</v>
          </cell>
          <cell r="R240">
            <v>0.18564983588239403</v>
          </cell>
          <cell r="S240">
            <v>26.583200000000001</v>
          </cell>
          <cell r="U240">
            <v>0</v>
          </cell>
          <cell r="V240">
            <v>0</v>
          </cell>
          <cell r="W240">
            <v>5251</v>
          </cell>
          <cell r="X240">
            <v>5251</v>
          </cell>
          <cell r="Y240">
            <v>616024</v>
          </cell>
        </row>
        <row r="241">
          <cell r="A241">
            <v>2015206</v>
          </cell>
          <cell r="C241" t="str">
            <v>523516 Nevada</v>
          </cell>
          <cell r="D241" t="str">
            <v>Arcabo</v>
          </cell>
          <cell r="E241">
            <v>1</v>
          </cell>
          <cell r="F241">
            <v>8</v>
          </cell>
          <cell r="G241">
            <v>5</v>
          </cell>
          <cell r="H241">
            <v>2</v>
          </cell>
          <cell r="I241">
            <v>1</v>
          </cell>
          <cell r="J241">
            <v>1</v>
          </cell>
          <cell r="K241"/>
          <cell r="L241">
            <v>5251</v>
          </cell>
          <cell r="N241">
            <v>3579.75</v>
          </cell>
          <cell r="O241">
            <v>2915.17</v>
          </cell>
          <cell r="P241">
            <v>0.81435016411760597</v>
          </cell>
          <cell r="Q241">
            <v>664.58</v>
          </cell>
          <cell r="R241">
            <v>0.18564983588239403</v>
          </cell>
          <cell r="S241">
            <v>26.583200000000001</v>
          </cell>
          <cell r="U241">
            <v>0</v>
          </cell>
          <cell r="V241">
            <v>0</v>
          </cell>
          <cell r="W241">
            <v>5251</v>
          </cell>
          <cell r="X241">
            <v>5251</v>
          </cell>
          <cell r="Y241">
            <v>616025</v>
          </cell>
        </row>
        <row r="242">
          <cell r="A242">
            <v>2015207</v>
          </cell>
          <cell r="C242" t="str">
            <v>523616 Nevada</v>
          </cell>
          <cell r="D242" t="str">
            <v>Arcabo</v>
          </cell>
          <cell r="E242">
            <v>1</v>
          </cell>
          <cell r="F242">
            <v>8</v>
          </cell>
          <cell r="G242">
            <v>5</v>
          </cell>
          <cell r="H242">
            <v>2</v>
          </cell>
          <cell r="I242">
            <v>1</v>
          </cell>
          <cell r="J242">
            <v>1</v>
          </cell>
          <cell r="K242"/>
          <cell r="L242">
            <v>5251</v>
          </cell>
          <cell r="N242">
            <v>3579.75</v>
          </cell>
          <cell r="O242">
            <v>2915.17</v>
          </cell>
          <cell r="P242">
            <v>0.81435016411760597</v>
          </cell>
          <cell r="Q242">
            <v>664.58</v>
          </cell>
          <cell r="R242">
            <v>0.18564983588239403</v>
          </cell>
          <cell r="S242">
            <v>26.583200000000001</v>
          </cell>
          <cell r="U242">
            <v>0</v>
          </cell>
          <cell r="V242">
            <v>0</v>
          </cell>
          <cell r="W242">
            <v>5251</v>
          </cell>
          <cell r="X242">
            <v>5251</v>
          </cell>
          <cell r="Y242">
            <v>616026</v>
          </cell>
        </row>
        <row r="243">
          <cell r="A243">
            <v>2015208</v>
          </cell>
          <cell r="C243" t="str">
            <v>523716 Nevada</v>
          </cell>
          <cell r="D243" t="str">
            <v>Arcabo</v>
          </cell>
          <cell r="E243">
            <v>1</v>
          </cell>
          <cell r="F243">
            <v>8</v>
          </cell>
          <cell r="G243">
            <v>5</v>
          </cell>
          <cell r="H243">
            <v>2</v>
          </cell>
          <cell r="I243">
            <v>1</v>
          </cell>
          <cell r="J243">
            <v>1</v>
          </cell>
          <cell r="K243"/>
          <cell r="L243">
            <v>5251</v>
          </cell>
          <cell r="N243">
            <v>3579.75</v>
          </cell>
          <cell r="O243">
            <v>2915.17</v>
          </cell>
          <cell r="P243">
            <v>0.81435016411760597</v>
          </cell>
          <cell r="Q243">
            <v>664.58</v>
          </cell>
          <cell r="R243">
            <v>0.18564983588239403</v>
          </cell>
          <cell r="S243">
            <v>26.583200000000001</v>
          </cell>
          <cell r="U243">
            <v>0</v>
          </cell>
          <cell r="V243">
            <v>0</v>
          </cell>
          <cell r="W243">
            <v>5251</v>
          </cell>
          <cell r="X243">
            <v>5251</v>
          </cell>
          <cell r="Y243">
            <v>616027</v>
          </cell>
        </row>
        <row r="244">
          <cell r="A244" t="str">
            <v>2015208-2</v>
          </cell>
          <cell r="C244" t="str">
            <v>523716 Nevada breukruit 929x1842 V150A</v>
          </cell>
          <cell r="D244" t="str">
            <v>Arcabo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1</v>
          </cell>
          <cell r="J244">
            <v>1</v>
          </cell>
          <cell r="K244"/>
          <cell r="L244">
            <v>120</v>
          </cell>
          <cell r="N244">
            <v>60</v>
          </cell>
          <cell r="O244">
            <v>60</v>
          </cell>
          <cell r="P244">
            <v>1</v>
          </cell>
          <cell r="Q244">
            <v>0</v>
          </cell>
          <cell r="R244">
            <v>0</v>
          </cell>
          <cell r="S244">
            <v>0</v>
          </cell>
          <cell r="U244">
            <v>0</v>
          </cell>
          <cell r="V244">
            <v>0</v>
          </cell>
          <cell r="W244">
            <v>120</v>
          </cell>
          <cell r="X244">
            <v>120</v>
          </cell>
          <cell r="Y244">
            <v>616119</v>
          </cell>
        </row>
        <row r="245">
          <cell r="A245">
            <v>2015209</v>
          </cell>
          <cell r="C245" t="str">
            <v>523816 Nevada</v>
          </cell>
          <cell r="D245" t="str">
            <v>Arcabo</v>
          </cell>
          <cell r="E245">
            <v>1</v>
          </cell>
          <cell r="F245">
            <v>8</v>
          </cell>
          <cell r="G245">
            <v>5</v>
          </cell>
          <cell r="H245">
            <v>2</v>
          </cell>
          <cell r="I245">
            <v>1</v>
          </cell>
          <cell r="J245">
            <v>1</v>
          </cell>
          <cell r="K245"/>
          <cell r="L245">
            <v>5251</v>
          </cell>
          <cell r="N245">
            <v>3579.75</v>
          </cell>
          <cell r="O245">
            <v>2915.17</v>
          </cell>
          <cell r="P245">
            <v>0.81435016411760597</v>
          </cell>
          <cell r="Q245">
            <v>664.58</v>
          </cell>
          <cell r="R245">
            <v>0.18564983588239403</v>
          </cell>
          <cell r="S245">
            <v>26.583200000000001</v>
          </cell>
          <cell r="U245">
            <v>0</v>
          </cell>
          <cell r="V245">
            <v>0</v>
          </cell>
          <cell r="W245">
            <v>5251</v>
          </cell>
          <cell r="X245">
            <v>5251</v>
          </cell>
          <cell r="Y245">
            <v>616028</v>
          </cell>
        </row>
        <row r="246">
          <cell r="A246" t="str">
            <v>2015209-2</v>
          </cell>
          <cell r="C246" t="str">
            <v>523816 Nevada breukruit 747x1660 incl transport</v>
          </cell>
          <cell r="D246" t="str">
            <v>Arcabo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1</v>
          </cell>
          <cell r="J246">
            <v>1</v>
          </cell>
          <cell r="K246"/>
          <cell r="L246">
            <v>293.62</v>
          </cell>
          <cell r="N246">
            <v>146.81</v>
          </cell>
          <cell r="O246">
            <v>146.81</v>
          </cell>
          <cell r="P246">
            <v>1</v>
          </cell>
          <cell r="Q246">
            <v>0</v>
          </cell>
          <cell r="R246">
            <v>0</v>
          </cell>
          <cell r="S246">
            <v>0</v>
          </cell>
          <cell r="U246">
            <v>0</v>
          </cell>
          <cell r="V246">
            <v>0</v>
          </cell>
          <cell r="W246">
            <v>293.62</v>
          </cell>
          <cell r="X246">
            <v>293.62</v>
          </cell>
          <cell r="Y246">
            <v>616120</v>
          </cell>
        </row>
        <row r="247">
          <cell r="A247">
            <v>2015210</v>
          </cell>
          <cell r="C247" t="str">
            <v>524016 New Bay</v>
          </cell>
          <cell r="D247" t="str">
            <v>Arcabo</v>
          </cell>
          <cell r="E247">
            <v>1</v>
          </cell>
          <cell r="F247">
            <v>8</v>
          </cell>
          <cell r="G247">
            <v>5</v>
          </cell>
          <cell r="H247">
            <v>2</v>
          </cell>
          <cell r="I247">
            <v>1</v>
          </cell>
          <cell r="J247">
            <v>1</v>
          </cell>
          <cell r="K247"/>
          <cell r="L247">
            <v>4330</v>
          </cell>
          <cell r="N247">
            <v>3002.86</v>
          </cell>
          <cell r="O247">
            <v>2526.61</v>
          </cell>
          <cell r="P247">
            <v>0.84140119752502618</v>
          </cell>
          <cell r="Q247">
            <v>476.25</v>
          </cell>
          <cell r="R247">
            <v>0.15859880247497385</v>
          </cell>
          <cell r="S247">
            <v>19.05</v>
          </cell>
          <cell r="U247">
            <v>0</v>
          </cell>
          <cell r="V247">
            <v>0</v>
          </cell>
          <cell r="W247">
            <v>4330</v>
          </cell>
          <cell r="X247">
            <v>4330</v>
          </cell>
          <cell r="Y247">
            <v>616029</v>
          </cell>
        </row>
        <row r="248">
          <cell r="A248">
            <v>2015211</v>
          </cell>
          <cell r="C248" t="str">
            <v>524116 New Bay</v>
          </cell>
          <cell r="D248" t="str">
            <v>Arcabo</v>
          </cell>
          <cell r="E248">
            <v>1</v>
          </cell>
          <cell r="F248">
            <v>8</v>
          </cell>
          <cell r="G248">
            <v>5</v>
          </cell>
          <cell r="H248">
            <v>2</v>
          </cell>
          <cell r="I248">
            <v>1</v>
          </cell>
          <cell r="J248">
            <v>1</v>
          </cell>
          <cell r="K248"/>
          <cell r="L248">
            <v>4330</v>
          </cell>
          <cell r="N248">
            <v>3002.86</v>
          </cell>
          <cell r="O248">
            <v>2526.61</v>
          </cell>
          <cell r="P248">
            <v>0.84140119752502618</v>
          </cell>
          <cell r="Q248">
            <v>476.25</v>
          </cell>
          <cell r="R248">
            <v>0.15859880247497385</v>
          </cell>
          <cell r="S248">
            <v>19.05</v>
          </cell>
          <cell r="U248">
            <v>0</v>
          </cell>
          <cell r="V248">
            <v>0</v>
          </cell>
          <cell r="W248">
            <v>4330</v>
          </cell>
          <cell r="X248">
            <v>4330</v>
          </cell>
          <cell r="Y248">
            <v>616030</v>
          </cell>
        </row>
        <row r="249">
          <cell r="A249">
            <v>2015212</v>
          </cell>
          <cell r="C249" t="str">
            <v>profielen 488015 en 567115</v>
          </cell>
          <cell r="D249" t="str">
            <v>Arcabo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1</v>
          </cell>
          <cell r="J249">
            <v>1</v>
          </cell>
          <cell r="K249"/>
          <cell r="L249">
            <v>694</v>
          </cell>
          <cell r="N249">
            <v>347</v>
          </cell>
          <cell r="O249">
            <v>347</v>
          </cell>
          <cell r="P249">
            <v>1</v>
          </cell>
          <cell r="Q249">
            <v>0</v>
          </cell>
          <cell r="R249">
            <v>0</v>
          </cell>
          <cell r="S249">
            <v>0</v>
          </cell>
          <cell r="U249">
            <v>0</v>
          </cell>
          <cell r="V249">
            <v>0</v>
          </cell>
          <cell r="W249">
            <v>694</v>
          </cell>
          <cell r="X249">
            <v>694</v>
          </cell>
          <cell r="Y249">
            <v>616005</v>
          </cell>
        </row>
        <row r="250">
          <cell r="A250">
            <v>2015213</v>
          </cell>
          <cell r="C250" t="str">
            <v>550916 Kompas</v>
          </cell>
          <cell r="D250" t="str">
            <v>Arcabo</v>
          </cell>
          <cell r="E250">
            <v>1</v>
          </cell>
          <cell r="F250">
            <v>10</v>
          </cell>
          <cell r="G250">
            <v>6</v>
          </cell>
          <cell r="H250">
            <v>4</v>
          </cell>
          <cell r="I250">
            <v>1</v>
          </cell>
          <cell r="J250">
            <v>1</v>
          </cell>
          <cell r="K250"/>
          <cell r="L250">
            <v>3927</v>
          </cell>
          <cell r="N250">
            <v>2454.9700000000003</v>
          </cell>
          <cell r="O250">
            <v>1893.72</v>
          </cell>
          <cell r="P250">
            <v>0.77138213501590647</v>
          </cell>
          <cell r="Q250">
            <v>561.25</v>
          </cell>
          <cell r="R250">
            <v>0.22861786498409348</v>
          </cell>
          <cell r="S250">
            <v>22.45</v>
          </cell>
          <cell r="U250">
            <v>0</v>
          </cell>
          <cell r="V250">
            <v>0</v>
          </cell>
          <cell r="W250">
            <v>3927</v>
          </cell>
          <cell r="X250">
            <v>3858</v>
          </cell>
          <cell r="Y250">
            <v>616006</v>
          </cell>
        </row>
        <row r="251">
          <cell r="A251">
            <v>2015214</v>
          </cell>
          <cell r="C251" t="str">
            <v>551016 Kompas</v>
          </cell>
          <cell r="D251" t="str">
            <v>Arcabo</v>
          </cell>
          <cell r="E251">
            <v>1</v>
          </cell>
          <cell r="F251">
            <v>10</v>
          </cell>
          <cell r="G251">
            <v>6</v>
          </cell>
          <cell r="H251">
            <v>4</v>
          </cell>
          <cell r="I251">
            <v>1</v>
          </cell>
          <cell r="J251">
            <v>1</v>
          </cell>
          <cell r="K251"/>
          <cell r="L251">
            <v>3927</v>
          </cell>
          <cell r="N251">
            <v>2454.9700000000003</v>
          </cell>
          <cell r="O251">
            <v>1893.72</v>
          </cell>
          <cell r="P251">
            <v>0.77138213501590647</v>
          </cell>
          <cell r="Q251">
            <v>561.25</v>
          </cell>
          <cell r="R251">
            <v>0.22861786498409348</v>
          </cell>
          <cell r="S251">
            <v>22.45</v>
          </cell>
          <cell r="U251">
            <v>0</v>
          </cell>
          <cell r="V251">
            <v>0</v>
          </cell>
          <cell r="W251">
            <v>3927</v>
          </cell>
          <cell r="X251">
            <v>3858</v>
          </cell>
          <cell r="Y251">
            <v>616007</v>
          </cell>
        </row>
        <row r="252">
          <cell r="A252">
            <v>2015215</v>
          </cell>
          <cell r="C252" t="str">
            <v>551116 Kompas</v>
          </cell>
          <cell r="D252" t="str">
            <v>Arcabo</v>
          </cell>
          <cell r="E252">
            <v>1</v>
          </cell>
          <cell r="F252">
            <v>10</v>
          </cell>
          <cell r="G252">
            <v>6</v>
          </cell>
          <cell r="H252">
            <v>4</v>
          </cell>
          <cell r="I252">
            <v>1</v>
          </cell>
          <cell r="J252">
            <v>1</v>
          </cell>
          <cell r="K252"/>
          <cell r="L252">
            <v>3927</v>
          </cell>
          <cell r="N252">
            <v>2454.9700000000003</v>
          </cell>
          <cell r="O252">
            <v>1893.72</v>
          </cell>
          <cell r="P252">
            <v>0.77138213501590647</v>
          </cell>
          <cell r="Q252">
            <v>561.25</v>
          </cell>
          <cell r="R252">
            <v>0.22861786498409348</v>
          </cell>
          <cell r="S252">
            <v>22.45</v>
          </cell>
          <cell r="U252">
            <v>0</v>
          </cell>
          <cell r="V252">
            <v>0</v>
          </cell>
          <cell r="W252">
            <v>3927</v>
          </cell>
          <cell r="X252">
            <v>3858</v>
          </cell>
          <cell r="Y252">
            <v>616008</v>
          </cell>
        </row>
        <row r="253">
          <cell r="A253">
            <v>2015216</v>
          </cell>
          <cell r="C253" t="str">
            <v>551216 Kompas</v>
          </cell>
          <cell r="D253" t="str">
            <v>Arcabo</v>
          </cell>
          <cell r="E253">
            <v>1</v>
          </cell>
          <cell r="F253">
            <v>10</v>
          </cell>
          <cell r="G253">
            <v>6</v>
          </cell>
          <cell r="H253">
            <v>4</v>
          </cell>
          <cell r="I253">
            <v>1</v>
          </cell>
          <cell r="J253">
            <v>1</v>
          </cell>
          <cell r="K253"/>
          <cell r="L253">
            <v>3927</v>
          </cell>
          <cell r="N253">
            <v>2454.9700000000003</v>
          </cell>
          <cell r="O253">
            <v>1893.72</v>
          </cell>
          <cell r="P253">
            <v>0.77138213501590647</v>
          </cell>
          <cell r="Q253">
            <v>561.25</v>
          </cell>
          <cell r="R253">
            <v>0.22861786498409348</v>
          </cell>
          <cell r="S253">
            <v>22.45</v>
          </cell>
          <cell r="U253">
            <v>0</v>
          </cell>
          <cell r="V253">
            <v>0</v>
          </cell>
          <cell r="W253">
            <v>3927</v>
          </cell>
          <cell r="X253">
            <v>3927</v>
          </cell>
          <cell r="Y253">
            <v>616009</v>
          </cell>
        </row>
        <row r="254">
          <cell r="A254">
            <v>2015217</v>
          </cell>
          <cell r="C254" t="str">
            <v>554916 Kompas</v>
          </cell>
          <cell r="D254" t="str">
            <v>Arcabo</v>
          </cell>
          <cell r="E254">
            <v>1</v>
          </cell>
          <cell r="F254">
            <v>10</v>
          </cell>
          <cell r="G254">
            <v>6</v>
          </cell>
          <cell r="H254">
            <v>4</v>
          </cell>
          <cell r="I254">
            <v>1</v>
          </cell>
          <cell r="J254">
            <v>1</v>
          </cell>
          <cell r="K254"/>
          <cell r="L254">
            <v>3927</v>
          </cell>
          <cell r="N254">
            <v>2454.9700000000003</v>
          </cell>
          <cell r="O254">
            <v>1893.72</v>
          </cell>
          <cell r="P254">
            <v>0.77138213501590647</v>
          </cell>
          <cell r="Q254">
            <v>561.25</v>
          </cell>
          <cell r="R254">
            <v>0.22861786498409348</v>
          </cell>
          <cell r="S254">
            <v>22.45</v>
          </cell>
          <cell r="U254">
            <v>0</v>
          </cell>
          <cell r="V254">
            <v>0</v>
          </cell>
          <cell r="W254">
            <v>3927</v>
          </cell>
          <cell r="X254">
            <v>3858</v>
          </cell>
          <cell r="Y254">
            <v>616010</v>
          </cell>
        </row>
        <row r="255">
          <cell r="A255">
            <v>2015219</v>
          </cell>
          <cell r="C255" t="str">
            <v>1x Paneel  517515 574 x 589 mm wit/antraciet nerf</v>
          </cell>
          <cell r="D255" t="str">
            <v>Arcabo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1</v>
          </cell>
          <cell r="J255">
            <v>1</v>
          </cell>
          <cell r="K255"/>
          <cell r="L255">
            <v>51</v>
          </cell>
          <cell r="N255">
            <v>20</v>
          </cell>
          <cell r="O255">
            <v>20</v>
          </cell>
          <cell r="P255">
            <v>1</v>
          </cell>
          <cell r="Q255">
            <v>0</v>
          </cell>
          <cell r="R255">
            <v>0</v>
          </cell>
          <cell r="S255">
            <v>0</v>
          </cell>
          <cell r="U255">
            <v>0</v>
          </cell>
          <cell r="V255">
            <v>0</v>
          </cell>
          <cell r="W255">
            <v>51</v>
          </cell>
          <cell r="X255">
            <v>51</v>
          </cell>
          <cell r="Y255">
            <v>616011</v>
          </cell>
        </row>
        <row r="256">
          <cell r="A256">
            <v>2016</v>
          </cell>
          <cell r="B256"/>
          <cell r="C256"/>
          <cell r="E256">
            <v>838</v>
          </cell>
          <cell r="F256">
            <v>7195</v>
          </cell>
          <cell r="G256">
            <v>3930</v>
          </cell>
          <cell r="H256">
            <v>2082</v>
          </cell>
          <cell r="I256"/>
          <cell r="J256"/>
          <cell r="K256"/>
          <cell r="L256"/>
          <cell r="M256"/>
          <cell r="N256"/>
          <cell r="O256"/>
          <cell r="P256"/>
          <cell r="Q256"/>
          <cell r="R256"/>
          <cell r="S256"/>
          <cell r="T256"/>
          <cell r="U256"/>
          <cell r="V256"/>
          <cell r="W256"/>
          <cell r="X256"/>
          <cell r="Y256"/>
        </row>
        <row r="257">
          <cell r="A257">
            <v>2016001</v>
          </cell>
          <cell r="C257" t="str">
            <v>553516-007</v>
          </cell>
          <cell r="D257" t="str">
            <v>Arcabo</v>
          </cell>
          <cell r="E257">
            <v>1</v>
          </cell>
          <cell r="F257">
            <v>9</v>
          </cell>
          <cell r="G257">
            <v>8</v>
          </cell>
          <cell r="H257">
            <v>1</v>
          </cell>
          <cell r="I257">
            <v>1</v>
          </cell>
          <cell r="J257">
            <v>1</v>
          </cell>
          <cell r="K257"/>
          <cell r="L257">
            <v>2513</v>
          </cell>
          <cell r="N257">
            <v>1594.54</v>
          </cell>
          <cell r="O257">
            <v>1281.6199999999999</v>
          </cell>
          <cell r="P257">
            <v>0.80375531501247999</v>
          </cell>
          <cell r="Q257">
            <v>312.92</v>
          </cell>
          <cell r="R257">
            <v>0.19624468498751993</v>
          </cell>
          <cell r="S257">
            <v>12.5168</v>
          </cell>
          <cell r="U257">
            <v>0</v>
          </cell>
          <cell r="V257">
            <v>0</v>
          </cell>
          <cell r="W257">
            <v>2513</v>
          </cell>
          <cell r="X257">
            <v>2513</v>
          </cell>
          <cell r="Y257">
            <v>616016</v>
          </cell>
        </row>
        <row r="258">
          <cell r="A258">
            <v>2016002</v>
          </cell>
          <cell r="C258" t="str">
            <v>553616-006</v>
          </cell>
          <cell r="D258" t="str">
            <v>Arcabo</v>
          </cell>
          <cell r="E258">
            <v>1</v>
          </cell>
          <cell r="F258">
            <v>9</v>
          </cell>
          <cell r="G258">
            <v>8</v>
          </cell>
          <cell r="H258">
            <v>1</v>
          </cell>
          <cell r="I258">
            <v>1</v>
          </cell>
          <cell r="J258">
            <v>1</v>
          </cell>
          <cell r="K258"/>
          <cell r="L258">
            <v>2513</v>
          </cell>
          <cell r="N258">
            <v>1594.54</v>
          </cell>
          <cell r="O258">
            <v>1281.6199999999999</v>
          </cell>
          <cell r="P258">
            <v>0.80375531501247999</v>
          </cell>
          <cell r="Q258">
            <v>312.92</v>
          </cell>
          <cell r="R258">
            <v>0.19624468498751993</v>
          </cell>
          <cell r="S258">
            <v>12.5168</v>
          </cell>
          <cell r="U258">
            <v>0</v>
          </cell>
          <cell r="V258">
            <v>0</v>
          </cell>
          <cell r="W258">
            <v>2513</v>
          </cell>
          <cell r="X258">
            <v>2513</v>
          </cell>
          <cell r="Y258">
            <v>616017</v>
          </cell>
        </row>
        <row r="259">
          <cell r="A259">
            <v>2016003</v>
          </cell>
          <cell r="C259" t="str">
            <v>553716-005</v>
          </cell>
          <cell r="D259" t="str">
            <v>Arcabo</v>
          </cell>
          <cell r="E259">
            <v>1</v>
          </cell>
          <cell r="F259">
            <v>9</v>
          </cell>
          <cell r="G259">
            <v>8</v>
          </cell>
          <cell r="H259">
            <v>1</v>
          </cell>
          <cell r="I259">
            <v>1</v>
          </cell>
          <cell r="J259">
            <v>1</v>
          </cell>
          <cell r="K259"/>
          <cell r="L259">
            <v>2513</v>
          </cell>
          <cell r="N259">
            <v>1594.54</v>
          </cell>
          <cell r="O259">
            <v>1281.6199999999999</v>
          </cell>
          <cell r="P259">
            <v>0.80375531501247999</v>
          </cell>
          <cell r="Q259">
            <v>312.92</v>
          </cell>
          <cell r="R259">
            <v>0.19624468498751993</v>
          </cell>
          <cell r="S259">
            <v>12.5168</v>
          </cell>
          <cell r="U259">
            <v>0</v>
          </cell>
          <cell r="V259">
            <v>0</v>
          </cell>
          <cell r="W259">
            <v>2513</v>
          </cell>
          <cell r="X259">
            <v>2513</v>
          </cell>
          <cell r="Y259">
            <v>616018</v>
          </cell>
        </row>
        <row r="260">
          <cell r="A260">
            <v>2016004</v>
          </cell>
          <cell r="C260" t="str">
            <v>554316-005</v>
          </cell>
          <cell r="D260" t="str">
            <v>Arcabo</v>
          </cell>
          <cell r="E260">
            <v>1</v>
          </cell>
          <cell r="F260">
            <v>9</v>
          </cell>
          <cell r="G260">
            <v>8</v>
          </cell>
          <cell r="H260">
            <v>1</v>
          </cell>
          <cell r="I260">
            <v>1</v>
          </cell>
          <cell r="J260">
            <v>1</v>
          </cell>
          <cell r="K260"/>
          <cell r="L260">
            <v>2513</v>
          </cell>
          <cell r="N260">
            <v>1594.54</v>
          </cell>
          <cell r="O260">
            <v>1281.6199999999999</v>
          </cell>
          <cell r="P260">
            <v>0.80375531501247999</v>
          </cell>
          <cell r="Q260">
            <v>312.92</v>
          </cell>
          <cell r="R260">
            <v>0.19624468498751993</v>
          </cell>
          <cell r="S260">
            <v>12.5168</v>
          </cell>
          <cell r="U260">
            <v>0</v>
          </cell>
          <cell r="V260">
            <v>0</v>
          </cell>
          <cell r="W260">
            <v>2513</v>
          </cell>
          <cell r="X260">
            <v>2513</v>
          </cell>
          <cell r="Y260">
            <v>616019</v>
          </cell>
        </row>
        <row r="261">
          <cell r="A261">
            <v>2016005</v>
          </cell>
          <cell r="C261" t="str">
            <v>554416-005</v>
          </cell>
          <cell r="D261" t="str">
            <v>Arcabo</v>
          </cell>
          <cell r="E261">
            <v>1</v>
          </cell>
          <cell r="F261">
            <v>9</v>
          </cell>
          <cell r="G261">
            <v>8</v>
          </cell>
          <cell r="H261">
            <v>1</v>
          </cell>
          <cell r="I261">
            <v>1</v>
          </cell>
          <cell r="J261">
            <v>1</v>
          </cell>
          <cell r="K261"/>
          <cell r="L261">
            <v>2513</v>
          </cell>
          <cell r="N261">
            <v>1594.54</v>
          </cell>
          <cell r="O261">
            <v>1281.6199999999999</v>
          </cell>
          <cell r="P261">
            <v>0.80375531501247999</v>
          </cell>
          <cell r="Q261">
            <v>312.92</v>
          </cell>
          <cell r="R261">
            <v>0.19624468498751993</v>
          </cell>
          <cell r="S261">
            <v>12.5168</v>
          </cell>
          <cell r="U261">
            <v>0</v>
          </cell>
          <cell r="V261">
            <v>0</v>
          </cell>
          <cell r="W261">
            <v>2513</v>
          </cell>
          <cell r="X261">
            <v>2513</v>
          </cell>
          <cell r="Y261">
            <v>616020</v>
          </cell>
        </row>
        <row r="262">
          <cell r="A262">
            <v>2016006</v>
          </cell>
          <cell r="C262" t="str">
            <v>557516 t/m 558416 Scharbeutz</v>
          </cell>
          <cell r="D262" t="str">
            <v>Arcabo</v>
          </cell>
          <cell r="E262">
            <v>10</v>
          </cell>
          <cell r="F262">
            <v>90</v>
          </cell>
          <cell r="G262">
            <v>70</v>
          </cell>
          <cell r="H262">
            <v>20</v>
          </cell>
          <cell r="I262">
            <v>1</v>
          </cell>
          <cell r="J262">
            <v>1</v>
          </cell>
          <cell r="K262"/>
          <cell r="L262">
            <v>26980</v>
          </cell>
          <cell r="N262">
            <v>22055.39</v>
          </cell>
          <cell r="O262">
            <v>18854.46</v>
          </cell>
          <cell r="P262">
            <v>0.8548685831445284</v>
          </cell>
          <cell r="Q262">
            <v>3200.93</v>
          </cell>
          <cell r="R262">
            <v>0.1451314168554716</v>
          </cell>
          <cell r="S262">
            <v>128.03719999999998</v>
          </cell>
          <cell r="U262">
            <v>0</v>
          </cell>
          <cell r="V262">
            <v>0</v>
          </cell>
          <cell r="W262">
            <v>26980</v>
          </cell>
          <cell r="X262">
            <v>26980</v>
          </cell>
          <cell r="Y262">
            <v>616012</v>
          </cell>
        </row>
        <row r="263">
          <cell r="A263">
            <v>2016007</v>
          </cell>
          <cell r="C263" t="str">
            <v>558516 t/m 558916 Scharbeutz</v>
          </cell>
          <cell r="D263" t="str">
            <v>Arcabo</v>
          </cell>
          <cell r="E263">
            <v>5</v>
          </cell>
          <cell r="F263">
            <v>55</v>
          </cell>
          <cell r="G263">
            <v>40</v>
          </cell>
          <cell r="H263">
            <v>15</v>
          </cell>
          <cell r="I263">
            <v>1</v>
          </cell>
          <cell r="J263">
            <v>1</v>
          </cell>
          <cell r="K263"/>
          <cell r="L263">
            <v>15640</v>
          </cell>
          <cell r="N263">
            <v>10787.76</v>
          </cell>
          <cell r="O263">
            <v>8272.34</v>
          </cell>
          <cell r="P263">
            <v>0.76682647741514454</v>
          </cell>
          <cell r="Q263">
            <v>2515.42</v>
          </cell>
          <cell r="R263">
            <v>0.23317352258485544</v>
          </cell>
          <cell r="S263">
            <v>100.6168</v>
          </cell>
          <cell r="U263">
            <v>0</v>
          </cell>
          <cell r="V263">
            <v>0</v>
          </cell>
          <cell r="W263">
            <v>15640</v>
          </cell>
          <cell r="X263">
            <v>15640</v>
          </cell>
          <cell r="Y263">
            <v>616013</v>
          </cell>
        </row>
        <row r="264">
          <cell r="A264" t="str">
            <v>2016007-2</v>
          </cell>
          <cell r="C264" t="str">
            <v>558816 1x ruit A024</v>
          </cell>
          <cell r="D264" t="str">
            <v>Arcabo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1</v>
          </cell>
          <cell r="J264">
            <v>1</v>
          </cell>
          <cell r="K264"/>
          <cell r="L264">
            <v>83.12</v>
          </cell>
          <cell r="N264">
            <v>41.56</v>
          </cell>
          <cell r="O264">
            <v>41.56</v>
          </cell>
          <cell r="P264">
            <v>1</v>
          </cell>
          <cell r="Q264">
            <v>0</v>
          </cell>
          <cell r="R264">
            <v>0</v>
          </cell>
          <cell r="S264">
            <v>0</v>
          </cell>
          <cell r="U264">
            <v>0</v>
          </cell>
          <cell r="V264">
            <v>0</v>
          </cell>
          <cell r="W264">
            <v>83.12</v>
          </cell>
          <cell r="X264">
            <v>83.12</v>
          </cell>
          <cell r="Y264">
            <v>616121</v>
          </cell>
        </row>
        <row r="265">
          <cell r="A265">
            <v>2016008</v>
          </cell>
          <cell r="C265" t="str">
            <v>Roompot 26 st</v>
          </cell>
          <cell r="D265" t="str">
            <v>Maat</v>
          </cell>
          <cell r="E265">
            <v>26</v>
          </cell>
          <cell r="F265">
            <v>182</v>
          </cell>
          <cell r="G265">
            <v>104</v>
          </cell>
          <cell r="H265">
            <v>26</v>
          </cell>
          <cell r="I265">
            <v>1</v>
          </cell>
          <cell r="J265">
            <v>1</v>
          </cell>
          <cell r="K265"/>
          <cell r="L265">
            <v>34866</v>
          </cell>
          <cell r="N265">
            <v>25359.690000000002</v>
          </cell>
          <cell r="O265">
            <v>18813.86</v>
          </cell>
          <cell r="P265">
            <v>0.74188051983285275</v>
          </cell>
          <cell r="Q265">
            <v>6545.83</v>
          </cell>
          <cell r="R265">
            <v>0.25811948016714714</v>
          </cell>
          <cell r="S265">
            <v>261.83319999999998</v>
          </cell>
          <cell r="U265">
            <v>0</v>
          </cell>
          <cell r="V265">
            <v>0</v>
          </cell>
          <cell r="W265">
            <v>34866</v>
          </cell>
          <cell r="X265">
            <v>16092</v>
          </cell>
          <cell r="Y265">
            <v>616052</v>
          </cell>
        </row>
        <row r="266">
          <cell r="A266">
            <v>2016009</v>
          </cell>
          <cell r="C266" t="str">
            <v>553816 tm 554216</v>
          </cell>
          <cell r="D266" t="str">
            <v>Arcabo</v>
          </cell>
          <cell r="E266">
            <v>5</v>
          </cell>
          <cell r="F266">
            <v>35</v>
          </cell>
          <cell r="G266">
            <v>30</v>
          </cell>
          <cell r="H266">
            <v>10</v>
          </cell>
          <cell r="I266">
            <v>1</v>
          </cell>
          <cell r="J266">
            <v>1</v>
          </cell>
          <cell r="K266"/>
          <cell r="L266">
            <v>8350</v>
          </cell>
          <cell r="N266">
            <v>5446.8</v>
          </cell>
          <cell r="O266">
            <v>4043.88</v>
          </cell>
          <cell r="P266">
            <v>0.74243225380039657</v>
          </cell>
          <cell r="Q266">
            <v>1402.92</v>
          </cell>
          <cell r="R266">
            <v>0.25756774619960343</v>
          </cell>
          <cell r="S266">
            <v>56.116800000000005</v>
          </cell>
          <cell r="U266">
            <v>0</v>
          </cell>
          <cell r="V266">
            <v>0</v>
          </cell>
          <cell r="W266">
            <v>8350</v>
          </cell>
          <cell r="X266">
            <v>8350</v>
          </cell>
          <cell r="Y266">
            <v>616014</v>
          </cell>
        </row>
        <row r="267">
          <cell r="A267">
            <v>2016010</v>
          </cell>
          <cell r="C267" t="str">
            <v>Klemlijsten voorraad 20x AWL080 - 10xAWL060</v>
          </cell>
          <cell r="D267" t="str">
            <v>Arcabo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1</v>
          </cell>
          <cell r="J267">
            <v>1</v>
          </cell>
          <cell r="K267"/>
          <cell r="L267">
            <v>854.4</v>
          </cell>
          <cell r="N267">
            <v>427.2</v>
          </cell>
          <cell r="O267">
            <v>427.2</v>
          </cell>
          <cell r="P267">
            <v>1</v>
          </cell>
          <cell r="Q267">
            <v>0</v>
          </cell>
          <cell r="R267">
            <v>0</v>
          </cell>
          <cell r="S267">
            <v>0</v>
          </cell>
          <cell r="U267">
            <v>0</v>
          </cell>
          <cell r="V267">
            <v>0</v>
          </cell>
          <cell r="W267">
            <v>854.4</v>
          </cell>
          <cell r="X267">
            <v>854.4</v>
          </cell>
          <cell r="Y267">
            <v>616015</v>
          </cell>
        </row>
        <row r="268">
          <cell r="A268">
            <v>2016011</v>
          </cell>
          <cell r="C268" t="str">
            <v>2 sleutels op nr 82131 Harold – 513815</v>
          </cell>
          <cell r="D268" t="str">
            <v>Arcabo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1</v>
          </cell>
          <cell r="J268">
            <v>1</v>
          </cell>
          <cell r="K268"/>
          <cell r="L268">
            <v>18</v>
          </cell>
          <cell r="N268">
            <v>5.98</v>
          </cell>
          <cell r="O268">
            <v>5.98</v>
          </cell>
          <cell r="P268">
            <v>1</v>
          </cell>
          <cell r="Q268">
            <v>0</v>
          </cell>
          <cell r="R268">
            <v>0</v>
          </cell>
          <cell r="S268">
            <v>0</v>
          </cell>
          <cell r="U268">
            <v>0</v>
          </cell>
          <cell r="V268">
            <v>0</v>
          </cell>
          <cell r="W268">
            <v>18</v>
          </cell>
          <cell r="X268">
            <v>18</v>
          </cell>
          <cell r="Y268">
            <v>616487</v>
          </cell>
        </row>
        <row r="269">
          <cell r="A269">
            <v>2016012</v>
          </cell>
          <cell r="C269" t="str">
            <v>Bertrand 3357</v>
          </cell>
          <cell r="D269" t="str">
            <v>De Bergjes</v>
          </cell>
          <cell r="E269">
            <v>1</v>
          </cell>
          <cell r="F269">
            <v>6</v>
          </cell>
          <cell r="G269">
            <v>4</v>
          </cell>
          <cell r="H269">
            <v>3</v>
          </cell>
          <cell r="I269">
            <v>1</v>
          </cell>
          <cell r="J269">
            <v>1</v>
          </cell>
          <cell r="K269"/>
          <cell r="L269">
            <v>1827.15</v>
          </cell>
          <cell r="N269">
            <v>1246.3130000000001</v>
          </cell>
          <cell r="O269">
            <v>918.81299999999999</v>
          </cell>
          <cell r="P269">
            <v>0.73722491861996142</v>
          </cell>
          <cell r="Q269">
            <v>327.5</v>
          </cell>
          <cell r="R269">
            <v>0.26277508138003852</v>
          </cell>
          <cell r="S269">
            <v>13.1</v>
          </cell>
          <cell r="U269">
            <v>0</v>
          </cell>
          <cell r="V269">
            <v>0</v>
          </cell>
          <cell r="W269">
            <v>1827.15</v>
          </cell>
          <cell r="X269">
            <v>1827.15</v>
          </cell>
          <cell r="Y269">
            <v>616105</v>
          </cell>
        </row>
        <row r="270">
          <cell r="A270">
            <v>2016013</v>
          </cell>
          <cell r="C270">
            <v>576216</v>
          </cell>
          <cell r="D270" t="str">
            <v>Arcabo</v>
          </cell>
          <cell r="E270">
            <v>1</v>
          </cell>
          <cell r="F270">
            <v>8</v>
          </cell>
          <cell r="G270">
            <v>5</v>
          </cell>
          <cell r="H270">
            <v>3</v>
          </cell>
          <cell r="I270">
            <v>1</v>
          </cell>
          <cell r="J270">
            <v>1</v>
          </cell>
          <cell r="K270"/>
          <cell r="L270">
            <v>2401</v>
          </cell>
          <cell r="N270">
            <v>2392.56</v>
          </cell>
          <cell r="O270">
            <v>2039.64</v>
          </cell>
          <cell r="P270">
            <v>0.85249272745511095</v>
          </cell>
          <cell r="Q270">
            <v>352.92</v>
          </cell>
          <cell r="R270">
            <v>0.14750727254488916</v>
          </cell>
          <cell r="S270">
            <v>14.116800000000001</v>
          </cell>
          <cell r="U270">
            <v>0</v>
          </cell>
          <cell r="V270">
            <v>0</v>
          </cell>
          <cell r="W270">
            <v>2401</v>
          </cell>
          <cell r="X270">
            <v>2401</v>
          </cell>
          <cell r="Y270">
            <v>616031</v>
          </cell>
        </row>
        <row r="271">
          <cell r="A271">
            <v>2016014</v>
          </cell>
          <cell r="C271" t="str">
            <v>569616 (3x rondboog)</v>
          </cell>
          <cell r="D271" t="str">
            <v>Arcabo</v>
          </cell>
          <cell r="E271">
            <v>1</v>
          </cell>
          <cell r="F271">
            <v>11</v>
          </cell>
          <cell r="G271">
            <v>5</v>
          </cell>
          <cell r="H271">
            <v>3</v>
          </cell>
          <cell r="I271">
            <v>1</v>
          </cell>
          <cell r="J271">
            <v>1</v>
          </cell>
          <cell r="K271"/>
          <cell r="L271">
            <v>4367</v>
          </cell>
          <cell r="N271">
            <v>2058.09</v>
          </cell>
          <cell r="O271">
            <v>1638.51</v>
          </cell>
          <cell r="P271">
            <v>0.79613136451758659</v>
          </cell>
          <cell r="Q271">
            <v>419.58</v>
          </cell>
          <cell r="R271">
            <v>0.2038686354824133</v>
          </cell>
          <cell r="S271">
            <v>16.783200000000001</v>
          </cell>
          <cell r="U271">
            <v>0</v>
          </cell>
          <cell r="V271">
            <v>0</v>
          </cell>
          <cell r="W271">
            <v>4367</v>
          </cell>
          <cell r="X271">
            <v>4367</v>
          </cell>
          <cell r="Y271">
            <v>616040</v>
          </cell>
        </row>
        <row r="272">
          <cell r="A272">
            <v>2016015</v>
          </cell>
          <cell r="C272" t="str">
            <v xml:space="preserve">543515 receptie </v>
          </cell>
          <cell r="D272" t="str">
            <v>Arcabo</v>
          </cell>
          <cell r="E272">
            <v>1</v>
          </cell>
          <cell r="F272">
            <v>7</v>
          </cell>
          <cell r="G272">
            <v>4</v>
          </cell>
          <cell r="H272">
            <v>7</v>
          </cell>
          <cell r="I272">
            <v>1</v>
          </cell>
          <cell r="J272">
            <v>1</v>
          </cell>
          <cell r="K272"/>
          <cell r="L272">
            <v>3486</v>
          </cell>
          <cell r="N272">
            <v>2180.0299999999997</v>
          </cell>
          <cell r="O272">
            <v>1644.49</v>
          </cell>
          <cell r="P272">
            <v>0.7543428301445394</v>
          </cell>
          <cell r="Q272">
            <v>535.54</v>
          </cell>
          <cell r="R272">
            <v>0.24565716985546071</v>
          </cell>
          <cell r="S272">
            <v>21.421599999999998</v>
          </cell>
          <cell r="U272">
            <v>0</v>
          </cell>
          <cell r="V272">
            <v>0</v>
          </cell>
          <cell r="W272">
            <v>3486</v>
          </cell>
          <cell r="X272">
            <v>3486</v>
          </cell>
          <cell r="Y272">
            <v>616032</v>
          </cell>
        </row>
        <row r="273">
          <cell r="A273" t="str">
            <v>2016015-2</v>
          </cell>
          <cell r="C273" t="str">
            <v>543515 receptie 3x extra glas en glas montage</v>
          </cell>
          <cell r="D273" t="str">
            <v>Arcabo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1</v>
          </cell>
          <cell r="J273">
            <v>1</v>
          </cell>
          <cell r="K273"/>
          <cell r="L273">
            <v>594.65</v>
          </cell>
          <cell r="N273">
            <v>515.20000000000005</v>
          </cell>
          <cell r="O273">
            <v>79.45</v>
          </cell>
          <cell r="P273">
            <v>0.15421195652173914</v>
          </cell>
          <cell r="Q273">
            <v>435.75</v>
          </cell>
          <cell r="R273">
            <v>0.84578804347826075</v>
          </cell>
          <cell r="S273">
            <v>17.43</v>
          </cell>
          <cell r="U273">
            <v>0</v>
          </cell>
          <cell r="V273">
            <v>0</v>
          </cell>
          <cell r="W273">
            <v>594.65</v>
          </cell>
          <cell r="X273">
            <v>594.65</v>
          </cell>
          <cell r="Y273">
            <v>616072</v>
          </cell>
        </row>
        <row r="274">
          <cell r="A274">
            <v>2016016</v>
          </cell>
          <cell r="C274" t="str">
            <v>Camping de Bosrand</v>
          </cell>
          <cell r="D274" t="str">
            <v>Arcabo</v>
          </cell>
          <cell r="E274">
            <v>1</v>
          </cell>
          <cell r="F274">
            <v>3</v>
          </cell>
          <cell r="G274">
            <v>1</v>
          </cell>
          <cell r="H274">
            <v>2</v>
          </cell>
          <cell r="I274">
            <v>1</v>
          </cell>
          <cell r="J274">
            <v>1</v>
          </cell>
          <cell r="K274"/>
          <cell r="L274">
            <v>943</v>
          </cell>
          <cell r="N274">
            <v>604.74</v>
          </cell>
          <cell r="O274">
            <v>468.7</v>
          </cell>
          <cell r="P274">
            <v>0.77504382048483644</v>
          </cell>
          <cell r="Q274">
            <v>136.04</v>
          </cell>
          <cell r="R274">
            <v>0.22495617951516353</v>
          </cell>
          <cell r="S274">
            <v>5.4415999999999993</v>
          </cell>
          <cell r="U274">
            <v>0</v>
          </cell>
          <cell r="V274">
            <v>0</v>
          </cell>
          <cell r="W274">
            <v>943</v>
          </cell>
          <cell r="X274">
            <v>943</v>
          </cell>
          <cell r="Y274">
            <v>616033</v>
          </cell>
        </row>
        <row r="275">
          <cell r="A275">
            <v>2016017</v>
          </cell>
          <cell r="C275">
            <v>566716</v>
          </cell>
          <cell r="D275" t="str">
            <v>Arcabo</v>
          </cell>
          <cell r="E275">
            <v>1</v>
          </cell>
          <cell r="F275">
            <v>7</v>
          </cell>
          <cell r="G275">
            <v>6</v>
          </cell>
          <cell r="H275">
            <v>1</v>
          </cell>
          <cell r="I275">
            <v>1</v>
          </cell>
          <cell r="J275">
            <v>1</v>
          </cell>
          <cell r="K275"/>
          <cell r="L275">
            <v>1570</v>
          </cell>
          <cell r="N275">
            <v>1089.46</v>
          </cell>
          <cell r="O275">
            <v>808.83</v>
          </cell>
          <cell r="P275">
            <v>0.74241367282874082</v>
          </cell>
          <cell r="Q275">
            <v>280.63</v>
          </cell>
          <cell r="R275">
            <v>0.25758632717125912</v>
          </cell>
          <cell r="S275">
            <v>11.225199999999999</v>
          </cell>
          <cell r="U275">
            <v>0</v>
          </cell>
          <cell r="V275">
            <v>0</v>
          </cell>
          <cell r="W275">
            <v>1570</v>
          </cell>
          <cell r="X275">
            <v>1570</v>
          </cell>
          <cell r="Y275">
            <v>616034</v>
          </cell>
        </row>
        <row r="276">
          <cell r="A276">
            <v>2016018</v>
          </cell>
          <cell r="C276" t="str">
            <v>583216 tm 584116</v>
          </cell>
          <cell r="D276" t="str">
            <v>Arcabo</v>
          </cell>
          <cell r="E276">
            <v>10</v>
          </cell>
          <cell r="F276">
            <v>90</v>
          </cell>
          <cell r="G276">
            <v>60</v>
          </cell>
          <cell r="H276">
            <v>30</v>
          </cell>
          <cell r="I276">
            <v>1</v>
          </cell>
          <cell r="J276">
            <v>1</v>
          </cell>
          <cell r="K276"/>
          <cell r="L276">
            <v>26370</v>
          </cell>
          <cell r="N276">
            <v>19419.559999999998</v>
          </cell>
          <cell r="O276">
            <v>15202.48</v>
          </cell>
          <cell r="P276">
            <v>0.78284368955836292</v>
          </cell>
          <cell r="Q276">
            <v>4217.08</v>
          </cell>
          <cell r="R276">
            <v>0.21715631044163722</v>
          </cell>
          <cell r="S276">
            <v>168.6832</v>
          </cell>
          <cell r="U276">
            <v>0</v>
          </cell>
          <cell r="V276">
            <v>0</v>
          </cell>
          <cell r="W276">
            <v>26370</v>
          </cell>
          <cell r="X276">
            <v>26370</v>
          </cell>
          <cell r="Y276">
            <v>616035</v>
          </cell>
        </row>
        <row r="277">
          <cell r="A277">
            <v>2016019</v>
          </cell>
          <cell r="C277">
            <v>559016</v>
          </cell>
          <cell r="D277" t="str">
            <v>Arcabo</v>
          </cell>
          <cell r="E277">
            <v>1</v>
          </cell>
          <cell r="F277">
            <v>8</v>
          </cell>
          <cell r="G277">
            <v>5</v>
          </cell>
          <cell r="H277">
            <v>3</v>
          </cell>
          <cell r="I277">
            <v>1</v>
          </cell>
          <cell r="J277">
            <v>1</v>
          </cell>
          <cell r="K277"/>
          <cell r="L277">
            <v>2450</v>
          </cell>
          <cell r="N277">
            <v>1628.48</v>
          </cell>
          <cell r="O277">
            <v>1277.6500000000001</v>
          </cell>
          <cell r="P277">
            <v>0.78456597563371988</v>
          </cell>
          <cell r="Q277">
            <v>350.83</v>
          </cell>
          <cell r="R277">
            <v>0.2154340243662802</v>
          </cell>
          <cell r="S277">
            <v>14.033199999999999</v>
          </cell>
          <cell r="U277">
            <v>0</v>
          </cell>
          <cell r="V277">
            <v>0</v>
          </cell>
          <cell r="W277">
            <v>2450</v>
          </cell>
          <cell r="X277">
            <v>2450</v>
          </cell>
          <cell r="Y277">
            <v>616036</v>
          </cell>
        </row>
        <row r="278">
          <cell r="A278">
            <v>2016020</v>
          </cell>
          <cell r="C278" t="str">
            <v>Basic en Kompas  glasruit A021</v>
          </cell>
          <cell r="D278" t="str">
            <v>Arcabo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1</v>
          </cell>
          <cell r="J278">
            <v>1</v>
          </cell>
          <cell r="K278"/>
          <cell r="L278">
            <v>34.64</v>
          </cell>
          <cell r="N278">
            <v>17.32</v>
          </cell>
          <cell r="O278">
            <v>17.32</v>
          </cell>
          <cell r="P278">
            <v>1</v>
          </cell>
          <cell r="Q278">
            <v>0</v>
          </cell>
          <cell r="R278">
            <v>0</v>
          </cell>
          <cell r="S278">
            <v>0</v>
          </cell>
          <cell r="U278">
            <v>0</v>
          </cell>
          <cell r="V278">
            <v>0</v>
          </cell>
          <cell r="W278">
            <v>34.64</v>
          </cell>
          <cell r="X278">
            <v>34.64</v>
          </cell>
          <cell r="Y278">
            <v>616488</v>
          </cell>
        </row>
        <row r="279">
          <cell r="A279">
            <v>2016021</v>
          </cell>
          <cell r="C279" t="str">
            <v>559116 (3x rondboog)</v>
          </cell>
          <cell r="D279" t="str">
            <v>Arcabo</v>
          </cell>
          <cell r="E279">
            <v>1</v>
          </cell>
          <cell r="F279">
            <v>12</v>
          </cell>
          <cell r="G279">
            <v>7</v>
          </cell>
          <cell r="H279">
            <v>3</v>
          </cell>
          <cell r="I279">
            <v>1</v>
          </cell>
          <cell r="J279">
            <v>1</v>
          </cell>
          <cell r="K279"/>
          <cell r="L279">
            <v>3746</v>
          </cell>
          <cell r="N279">
            <v>2064.85</v>
          </cell>
          <cell r="O279">
            <v>1644.85</v>
          </cell>
          <cell r="P279">
            <v>0.79659539433857185</v>
          </cell>
          <cell r="Q279">
            <v>420</v>
          </cell>
          <cell r="R279">
            <v>0.20340460566142821</v>
          </cell>
          <cell r="S279">
            <v>16.8</v>
          </cell>
          <cell r="U279">
            <v>0</v>
          </cell>
          <cell r="V279">
            <v>0</v>
          </cell>
          <cell r="W279">
            <v>3746</v>
          </cell>
          <cell r="X279">
            <v>3746</v>
          </cell>
          <cell r="Y279">
            <v>616041</v>
          </cell>
        </row>
        <row r="280">
          <cell r="A280">
            <v>2016022</v>
          </cell>
          <cell r="C280">
            <v>559416</v>
          </cell>
          <cell r="D280" t="str">
            <v>Arcabo</v>
          </cell>
          <cell r="E280">
            <v>1</v>
          </cell>
          <cell r="F280">
            <v>8</v>
          </cell>
          <cell r="G280">
            <v>4</v>
          </cell>
          <cell r="H280">
            <v>5</v>
          </cell>
          <cell r="I280">
            <v>1</v>
          </cell>
          <cell r="J280">
            <v>1</v>
          </cell>
          <cell r="K280"/>
          <cell r="L280">
            <v>4521</v>
          </cell>
          <cell r="N280">
            <v>2639.51</v>
          </cell>
          <cell r="O280">
            <v>2097.0100000000002</v>
          </cell>
          <cell r="P280">
            <v>0.79446942803777976</v>
          </cell>
          <cell r="Q280">
            <v>542.5</v>
          </cell>
          <cell r="R280">
            <v>0.20553057196222024</v>
          </cell>
          <cell r="S280">
            <v>21.7</v>
          </cell>
          <cell r="U280">
            <v>0</v>
          </cell>
          <cell r="V280">
            <v>0</v>
          </cell>
          <cell r="W280">
            <v>4521</v>
          </cell>
          <cell r="X280">
            <v>4521</v>
          </cell>
          <cell r="Y280">
            <v>616037</v>
          </cell>
        </row>
        <row r="281">
          <cell r="A281">
            <v>2016023</v>
          </cell>
          <cell r="C281">
            <v>121491</v>
          </cell>
          <cell r="D281" t="str">
            <v>Starline</v>
          </cell>
          <cell r="E281">
            <v>0</v>
          </cell>
          <cell r="F281">
            <v>1</v>
          </cell>
          <cell r="G281">
            <v>0</v>
          </cell>
          <cell r="H281">
            <v>2</v>
          </cell>
          <cell r="I281">
            <v>1</v>
          </cell>
          <cell r="J281">
            <v>1</v>
          </cell>
          <cell r="K281"/>
          <cell r="L281">
            <v>1000</v>
          </cell>
          <cell r="N281">
            <v>710.18</v>
          </cell>
          <cell r="O281">
            <v>563.51</v>
          </cell>
          <cell r="P281">
            <v>0.79347489368892399</v>
          </cell>
          <cell r="Q281">
            <v>146.66999999999999</v>
          </cell>
          <cell r="R281">
            <v>0.20652510631107607</v>
          </cell>
          <cell r="S281">
            <v>5.8667999999999996</v>
          </cell>
          <cell r="U281">
            <v>0</v>
          </cell>
          <cell r="V281">
            <v>0</v>
          </cell>
          <cell r="W281">
            <v>1000</v>
          </cell>
          <cell r="X281">
            <v>1000</v>
          </cell>
          <cell r="Y281">
            <v>616102</v>
          </cell>
        </row>
        <row r="282">
          <cell r="A282">
            <v>2016024</v>
          </cell>
          <cell r="C282" t="str">
            <v>V201601-177</v>
          </cell>
          <cell r="D282" t="str">
            <v>Arcabo</v>
          </cell>
          <cell r="E282">
            <v>1</v>
          </cell>
          <cell r="F282">
            <v>3</v>
          </cell>
          <cell r="G282">
            <v>1</v>
          </cell>
          <cell r="H282">
            <v>2</v>
          </cell>
          <cell r="I282">
            <v>1</v>
          </cell>
          <cell r="J282">
            <v>1</v>
          </cell>
          <cell r="K282"/>
          <cell r="L282">
            <v>1464</v>
          </cell>
          <cell r="N282">
            <v>1019.64</v>
          </cell>
          <cell r="O282">
            <v>730.89</v>
          </cell>
          <cell r="P282">
            <v>0.71681181593503585</v>
          </cell>
          <cell r="Q282">
            <v>288.75</v>
          </cell>
          <cell r="R282">
            <v>0.2831881840649641</v>
          </cell>
          <cell r="S282">
            <v>11.55</v>
          </cell>
          <cell r="U282">
            <v>0</v>
          </cell>
          <cell r="V282">
            <v>0</v>
          </cell>
          <cell r="W282">
            <v>1464</v>
          </cell>
          <cell r="X282">
            <v>1464</v>
          </cell>
          <cell r="Y282">
            <v>616042</v>
          </cell>
        </row>
        <row r="283">
          <cell r="A283">
            <v>2016025</v>
          </cell>
          <cell r="C283" t="str">
            <v>Klemlijsten voorraad 6xAWL060</v>
          </cell>
          <cell r="D283" t="str">
            <v>Arcabo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1</v>
          </cell>
          <cell r="J283">
            <v>1</v>
          </cell>
          <cell r="K283"/>
          <cell r="L283">
            <v>159.4</v>
          </cell>
          <cell r="N283">
            <v>79.2</v>
          </cell>
          <cell r="O283">
            <v>79.2</v>
          </cell>
          <cell r="P283">
            <v>1</v>
          </cell>
          <cell r="Q283">
            <v>0</v>
          </cell>
          <cell r="R283">
            <v>0</v>
          </cell>
          <cell r="S283">
            <v>0</v>
          </cell>
          <cell r="U283">
            <v>0</v>
          </cell>
          <cell r="V283">
            <v>0</v>
          </cell>
          <cell r="W283">
            <v>159.4</v>
          </cell>
          <cell r="X283">
            <v>159.4</v>
          </cell>
          <cell r="Y283">
            <v>616038</v>
          </cell>
        </row>
        <row r="284">
          <cell r="A284">
            <v>2016026</v>
          </cell>
          <cell r="C284" t="str">
            <v>Limmen</v>
          </cell>
          <cell r="D284" t="str">
            <v>Stui</v>
          </cell>
          <cell r="E284">
            <v>1</v>
          </cell>
          <cell r="F284">
            <v>8</v>
          </cell>
          <cell r="G284">
            <v>5</v>
          </cell>
          <cell r="H284">
            <v>3</v>
          </cell>
          <cell r="I284">
            <v>1</v>
          </cell>
          <cell r="J284">
            <v>1</v>
          </cell>
          <cell r="K284"/>
          <cell r="L284">
            <v>3159.56</v>
          </cell>
          <cell r="N284">
            <v>0</v>
          </cell>
          <cell r="O284">
            <v>0</v>
          </cell>
          <cell r="P284"/>
          <cell r="Q284">
            <v>0</v>
          </cell>
          <cell r="R284"/>
          <cell r="S284">
            <v>0</v>
          </cell>
          <cell r="U284">
            <v>0</v>
          </cell>
          <cell r="V284">
            <v>0</v>
          </cell>
          <cell r="W284">
            <v>3159.56</v>
          </cell>
          <cell r="X284">
            <v>3159.56</v>
          </cell>
          <cell r="Y284">
            <v>616106</v>
          </cell>
        </row>
        <row r="285">
          <cell r="A285">
            <v>2016027</v>
          </cell>
          <cell r="C285">
            <v>492216</v>
          </cell>
          <cell r="D285" t="str">
            <v>Arcabo</v>
          </cell>
          <cell r="E285">
            <v>1</v>
          </cell>
          <cell r="F285">
            <v>7</v>
          </cell>
          <cell r="G285">
            <v>3</v>
          </cell>
          <cell r="H285">
            <v>5</v>
          </cell>
          <cell r="I285">
            <v>1</v>
          </cell>
          <cell r="J285">
            <v>1</v>
          </cell>
          <cell r="K285"/>
          <cell r="L285">
            <v>2736</v>
          </cell>
          <cell r="N285">
            <v>1916.769</v>
          </cell>
          <cell r="O285">
            <v>1502.1890000000001</v>
          </cell>
          <cell r="P285">
            <v>0.7837089393661939</v>
          </cell>
          <cell r="Q285">
            <v>414.58</v>
          </cell>
          <cell r="R285">
            <v>0.21629106063380615</v>
          </cell>
          <cell r="S285">
            <v>16.583199999999998</v>
          </cell>
          <cell r="U285">
            <v>0</v>
          </cell>
          <cell r="V285">
            <v>0</v>
          </cell>
          <cell r="W285">
            <v>2736</v>
          </cell>
          <cell r="X285">
            <v>2736</v>
          </cell>
          <cell r="Y285">
            <v>616043</v>
          </cell>
        </row>
        <row r="286">
          <cell r="A286">
            <v>2016028</v>
          </cell>
          <cell r="C286" t="str">
            <v>554516 (2x rondbogen) antracit nerf</v>
          </cell>
          <cell r="D286" t="str">
            <v>Arcabo</v>
          </cell>
          <cell r="E286">
            <v>1</v>
          </cell>
          <cell r="F286">
            <v>10</v>
          </cell>
          <cell r="G286">
            <v>6</v>
          </cell>
          <cell r="H286">
            <v>3</v>
          </cell>
          <cell r="I286">
            <v>1</v>
          </cell>
          <cell r="J286">
            <v>1</v>
          </cell>
          <cell r="K286"/>
          <cell r="L286">
            <v>4422</v>
          </cell>
          <cell r="N286">
            <v>2272.29</v>
          </cell>
          <cell r="O286">
            <v>1861.46</v>
          </cell>
          <cell r="P286">
            <v>0.81920001408270959</v>
          </cell>
          <cell r="Q286">
            <v>410.83</v>
          </cell>
          <cell r="R286">
            <v>0.18079998591729049</v>
          </cell>
          <cell r="S286">
            <v>16.433199999999999</v>
          </cell>
          <cell r="U286">
            <v>0</v>
          </cell>
          <cell r="V286">
            <v>0</v>
          </cell>
          <cell r="W286">
            <v>4422</v>
          </cell>
          <cell r="X286">
            <v>4422</v>
          </cell>
          <cell r="Y286">
            <v>616044</v>
          </cell>
        </row>
        <row r="287">
          <cell r="A287">
            <v>2016029</v>
          </cell>
          <cell r="C287" t="str">
            <v>559216 (3x rondboog)</v>
          </cell>
          <cell r="D287" t="str">
            <v>Arcabo</v>
          </cell>
          <cell r="E287">
            <v>1</v>
          </cell>
          <cell r="F287">
            <v>12</v>
          </cell>
          <cell r="G287">
            <v>7</v>
          </cell>
          <cell r="H287">
            <v>3</v>
          </cell>
          <cell r="I287">
            <v>1</v>
          </cell>
          <cell r="J287">
            <v>1</v>
          </cell>
          <cell r="K287"/>
          <cell r="L287">
            <v>3746</v>
          </cell>
          <cell r="N287">
            <v>2064.85</v>
          </cell>
          <cell r="O287">
            <v>1644.85</v>
          </cell>
          <cell r="P287">
            <v>0.79659539433857185</v>
          </cell>
          <cell r="Q287">
            <v>420</v>
          </cell>
          <cell r="R287">
            <v>0.20340460566142821</v>
          </cell>
          <cell r="S287">
            <v>16.8</v>
          </cell>
          <cell r="U287">
            <v>0</v>
          </cell>
          <cell r="V287">
            <v>0</v>
          </cell>
          <cell r="W287">
            <v>3746</v>
          </cell>
          <cell r="X287">
            <v>3746</v>
          </cell>
          <cell r="Y287">
            <v>616045</v>
          </cell>
        </row>
        <row r="288">
          <cell r="A288">
            <v>2016030</v>
          </cell>
          <cell r="C288" t="str">
            <v>559316 (3x rondboog)</v>
          </cell>
          <cell r="D288" t="str">
            <v>Arcabo</v>
          </cell>
          <cell r="E288">
            <v>1</v>
          </cell>
          <cell r="F288">
            <v>12</v>
          </cell>
          <cell r="G288">
            <v>7</v>
          </cell>
          <cell r="H288">
            <v>3</v>
          </cell>
          <cell r="I288">
            <v>1</v>
          </cell>
          <cell r="J288">
            <v>1</v>
          </cell>
          <cell r="K288"/>
          <cell r="L288">
            <v>3746</v>
          </cell>
          <cell r="N288">
            <v>2064.85</v>
          </cell>
          <cell r="O288">
            <v>1644.85</v>
          </cell>
          <cell r="P288">
            <v>0.79659539433857185</v>
          </cell>
          <cell r="Q288">
            <v>420</v>
          </cell>
          <cell r="R288">
            <v>0.20340460566142821</v>
          </cell>
          <cell r="S288">
            <v>16.8</v>
          </cell>
          <cell r="U288">
            <v>0</v>
          </cell>
          <cell r="V288">
            <v>0</v>
          </cell>
          <cell r="W288">
            <v>3746</v>
          </cell>
          <cell r="X288">
            <v>3746</v>
          </cell>
          <cell r="Y288">
            <v>616046</v>
          </cell>
        </row>
        <row r="289">
          <cell r="A289">
            <v>2016031</v>
          </cell>
          <cell r="C289">
            <v>556016</v>
          </cell>
          <cell r="D289" t="str">
            <v>Arcabo</v>
          </cell>
          <cell r="E289">
            <v>1</v>
          </cell>
          <cell r="F289">
            <v>10</v>
          </cell>
          <cell r="G289">
            <v>5</v>
          </cell>
          <cell r="H289">
            <v>3</v>
          </cell>
          <cell r="I289">
            <v>1</v>
          </cell>
          <cell r="J289">
            <v>1</v>
          </cell>
          <cell r="K289"/>
          <cell r="L289">
            <v>2007</v>
          </cell>
          <cell r="N289">
            <v>1483.46</v>
          </cell>
          <cell r="O289">
            <v>1128.04</v>
          </cell>
          <cell r="P289">
            <v>0.7604114704811723</v>
          </cell>
          <cell r="Q289">
            <v>355.42</v>
          </cell>
          <cell r="R289">
            <v>0.23958852951882761</v>
          </cell>
          <cell r="S289">
            <v>14.216800000000001</v>
          </cell>
          <cell r="U289">
            <v>0</v>
          </cell>
          <cell r="V289">
            <v>0</v>
          </cell>
          <cell r="W289">
            <v>2007</v>
          </cell>
          <cell r="X289">
            <v>2007</v>
          </cell>
          <cell r="Y289">
            <v>616047</v>
          </cell>
        </row>
        <row r="290">
          <cell r="A290">
            <v>2016032</v>
          </cell>
          <cell r="C290">
            <v>557216</v>
          </cell>
          <cell r="D290" t="str">
            <v>Arcabo</v>
          </cell>
          <cell r="E290">
            <v>1</v>
          </cell>
          <cell r="F290">
            <v>8</v>
          </cell>
          <cell r="G290">
            <v>4</v>
          </cell>
          <cell r="H290">
            <v>5</v>
          </cell>
          <cell r="I290">
            <v>1</v>
          </cell>
          <cell r="J290">
            <v>1</v>
          </cell>
          <cell r="K290"/>
          <cell r="L290">
            <v>3174</v>
          </cell>
          <cell r="N290">
            <v>2124.84</v>
          </cell>
          <cell r="O290">
            <v>1674.84</v>
          </cell>
          <cell r="P290">
            <v>0.78821934828034101</v>
          </cell>
          <cell r="Q290">
            <v>450</v>
          </cell>
          <cell r="R290">
            <v>0.21178065171965887</v>
          </cell>
          <cell r="S290">
            <v>18</v>
          </cell>
          <cell r="U290">
            <v>0</v>
          </cell>
          <cell r="V290">
            <v>0</v>
          </cell>
          <cell r="W290">
            <v>3174</v>
          </cell>
          <cell r="X290">
            <v>3174</v>
          </cell>
          <cell r="Y290">
            <v>616054</v>
          </cell>
        </row>
        <row r="291">
          <cell r="A291" t="str">
            <v>2016032-2</v>
          </cell>
          <cell r="C291" t="str">
            <v>557216 A849 Extra kozijn en glas</v>
          </cell>
          <cell r="D291" t="str">
            <v>Arcabo</v>
          </cell>
          <cell r="E291">
            <v>0</v>
          </cell>
          <cell r="F291">
            <v>1</v>
          </cell>
          <cell r="G291">
            <v>2</v>
          </cell>
          <cell r="H291">
            <v>0</v>
          </cell>
          <cell r="I291">
            <v>1</v>
          </cell>
          <cell r="J291">
            <v>1</v>
          </cell>
          <cell r="K291"/>
          <cell r="L291">
            <v>449</v>
          </cell>
          <cell r="N291">
            <v>302.65999999999997</v>
          </cell>
          <cell r="O291">
            <v>227.66</v>
          </cell>
          <cell r="P291">
            <v>0.75219718496002119</v>
          </cell>
          <cell r="Q291">
            <v>75</v>
          </cell>
          <cell r="R291">
            <v>0.24780281503997889</v>
          </cell>
          <cell r="S291">
            <v>3</v>
          </cell>
          <cell r="U291">
            <v>0</v>
          </cell>
          <cell r="V291">
            <v>0</v>
          </cell>
          <cell r="W291">
            <v>449</v>
          </cell>
          <cell r="X291">
            <v>449</v>
          </cell>
          <cell r="Y291">
            <v>616122</v>
          </cell>
        </row>
        <row r="292">
          <cell r="A292">
            <v>2016033</v>
          </cell>
          <cell r="C292" t="str">
            <v>Werk: Winterwijk</v>
          </cell>
          <cell r="D292" t="str">
            <v>Mucon</v>
          </cell>
          <cell r="E292">
            <v>0</v>
          </cell>
          <cell r="F292">
            <v>6</v>
          </cell>
          <cell r="G292">
            <v>2</v>
          </cell>
          <cell r="H292">
            <v>0</v>
          </cell>
          <cell r="I292">
            <v>1</v>
          </cell>
          <cell r="J292">
            <v>1</v>
          </cell>
          <cell r="K292"/>
          <cell r="L292">
            <v>1369.62</v>
          </cell>
          <cell r="N292">
            <v>0</v>
          </cell>
          <cell r="O292">
            <v>0</v>
          </cell>
          <cell r="P292"/>
          <cell r="Q292">
            <v>0</v>
          </cell>
          <cell r="R292"/>
          <cell r="S292">
            <v>0</v>
          </cell>
          <cell r="U292">
            <v>0</v>
          </cell>
          <cell r="V292">
            <v>0</v>
          </cell>
          <cell r="W292">
            <v>1369.62</v>
          </cell>
          <cell r="X292">
            <v>1369.62</v>
          </cell>
          <cell r="Y292">
            <v>616101</v>
          </cell>
        </row>
        <row r="293">
          <cell r="A293">
            <v>2016034</v>
          </cell>
          <cell r="C293" t="str">
            <v>Vier kozijnen creme</v>
          </cell>
          <cell r="D293" t="str">
            <v>Starline</v>
          </cell>
          <cell r="E293">
            <v>1</v>
          </cell>
          <cell r="F293">
            <v>4</v>
          </cell>
          <cell r="G293">
            <v>2</v>
          </cell>
          <cell r="H293">
            <v>2</v>
          </cell>
          <cell r="I293">
            <v>1</v>
          </cell>
          <cell r="J293">
            <v>1</v>
          </cell>
          <cell r="K293"/>
          <cell r="L293">
            <v>1318.28</v>
          </cell>
          <cell r="N293">
            <v>1249</v>
          </cell>
          <cell r="O293">
            <v>1008.17</v>
          </cell>
          <cell r="P293">
            <v>0.80718174539631704</v>
          </cell>
          <cell r="Q293">
            <v>240.83</v>
          </cell>
          <cell r="R293">
            <v>0.19281825460368296</v>
          </cell>
          <cell r="S293">
            <v>9.6332000000000004</v>
          </cell>
          <cell r="U293">
            <v>0</v>
          </cell>
          <cell r="V293">
            <v>0</v>
          </cell>
          <cell r="W293">
            <v>1318.28</v>
          </cell>
          <cell r="X293">
            <v>1318.28</v>
          </cell>
          <cell r="Y293">
            <v>616103</v>
          </cell>
        </row>
        <row r="294">
          <cell r="A294">
            <v>2016035</v>
          </cell>
          <cell r="C294" t="str">
            <v>Werk: Doetinchem</v>
          </cell>
          <cell r="D294" t="str">
            <v>Mucon</v>
          </cell>
          <cell r="E294">
            <v>0</v>
          </cell>
          <cell r="F294">
            <v>2</v>
          </cell>
          <cell r="G294">
            <v>0</v>
          </cell>
          <cell r="H294">
            <v>0</v>
          </cell>
          <cell r="I294">
            <v>1</v>
          </cell>
          <cell r="J294">
            <v>1</v>
          </cell>
          <cell r="K294"/>
          <cell r="L294">
            <v>557.38</v>
          </cell>
          <cell r="N294">
            <v>0</v>
          </cell>
          <cell r="O294">
            <v>0</v>
          </cell>
          <cell r="P294"/>
          <cell r="Q294">
            <v>0</v>
          </cell>
          <cell r="R294"/>
          <cell r="S294">
            <v>0</v>
          </cell>
          <cell r="U294">
            <v>0</v>
          </cell>
          <cell r="V294">
            <v>0</v>
          </cell>
          <cell r="W294">
            <v>557.38</v>
          </cell>
          <cell r="X294">
            <v>557.38</v>
          </cell>
          <cell r="Y294">
            <v>616053</v>
          </cell>
        </row>
        <row r="295">
          <cell r="A295">
            <v>2016036</v>
          </cell>
          <cell r="C295">
            <v>574316</v>
          </cell>
          <cell r="D295" t="str">
            <v>Arcabo</v>
          </cell>
          <cell r="E295">
            <v>1</v>
          </cell>
          <cell r="F295">
            <v>7</v>
          </cell>
          <cell r="G295">
            <v>5</v>
          </cell>
          <cell r="H295">
            <v>2</v>
          </cell>
          <cell r="I295">
            <v>1</v>
          </cell>
          <cell r="J295">
            <v>1</v>
          </cell>
          <cell r="K295"/>
          <cell r="L295">
            <v>1872</v>
          </cell>
          <cell r="N295">
            <v>1330.73</v>
          </cell>
          <cell r="O295">
            <v>1020.77</v>
          </cell>
          <cell r="P295">
            <v>0.7670752143560301</v>
          </cell>
          <cell r="Q295">
            <v>309.95999999999998</v>
          </cell>
          <cell r="R295">
            <v>0.23292478564396984</v>
          </cell>
          <cell r="S295">
            <v>12.398399999999999</v>
          </cell>
          <cell r="U295">
            <v>0</v>
          </cell>
          <cell r="V295">
            <v>0</v>
          </cell>
          <cell r="W295">
            <v>1872</v>
          </cell>
          <cell r="X295">
            <v>1872</v>
          </cell>
          <cell r="Y295">
            <v>616055</v>
          </cell>
        </row>
        <row r="296">
          <cell r="A296">
            <v>2016037</v>
          </cell>
          <cell r="C296">
            <v>565216</v>
          </cell>
          <cell r="D296" t="str">
            <v>Arcabo</v>
          </cell>
          <cell r="E296">
            <v>1</v>
          </cell>
          <cell r="F296">
            <v>11</v>
          </cell>
          <cell r="G296">
            <v>10</v>
          </cell>
          <cell r="H296">
            <v>1</v>
          </cell>
          <cell r="I296">
            <v>1</v>
          </cell>
          <cell r="J296">
            <v>1</v>
          </cell>
          <cell r="K296"/>
          <cell r="L296">
            <v>3434</v>
          </cell>
          <cell r="N296">
            <v>1875.9</v>
          </cell>
          <cell r="O296">
            <v>1155.27</v>
          </cell>
          <cell r="P296">
            <v>0.61584839277146963</v>
          </cell>
          <cell r="Q296">
            <v>720.63</v>
          </cell>
          <cell r="R296">
            <v>0.38415160722853031</v>
          </cell>
          <cell r="S296">
            <v>28.825199999999999</v>
          </cell>
          <cell r="U296">
            <v>0</v>
          </cell>
          <cell r="V296">
            <v>0</v>
          </cell>
          <cell r="W296">
            <v>3434</v>
          </cell>
          <cell r="X296">
            <v>3434</v>
          </cell>
          <cell r="Y296">
            <v>616056</v>
          </cell>
        </row>
        <row r="297">
          <cell r="A297">
            <v>2016038</v>
          </cell>
          <cell r="C297" t="str">
            <v>121514 (vlak en verdiept antracit glad)</v>
          </cell>
          <cell r="D297" t="str">
            <v>Starline</v>
          </cell>
          <cell r="E297">
            <v>1</v>
          </cell>
          <cell r="F297">
            <v>7</v>
          </cell>
          <cell r="G297">
            <v>6</v>
          </cell>
          <cell r="H297">
            <v>3</v>
          </cell>
          <cell r="I297">
            <v>1</v>
          </cell>
          <cell r="J297">
            <v>1</v>
          </cell>
          <cell r="K297"/>
          <cell r="L297">
            <v>3102.62</v>
          </cell>
          <cell r="N297">
            <v>0</v>
          </cell>
          <cell r="O297">
            <v>0</v>
          </cell>
          <cell r="P297"/>
          <cell r="Q297">
            <v>0</v>
          </cell>
          <cell r="R297"/>
          <cell r="S297">
            <v>0</v>
          </cell>
          <cell r="U297">
            <v>0</v>
          </cell>
          <cell r="V297">
            <v>0</v>
          </cell>
          <cell r="W297">
            <v>3102.62</v>
          </cell>
          <cell r="X297">
            <v>3102.62</v>
          </cell>
          <cell r="Y297">
            <v>616104</v>
          </cell>
        </row>
        <row r="298">
          <cell r="A298">
            <v>2016039</v>
          </cell>
          <cell r="C298" t="str">
            <v>534916 tm 535516</v>
          </cell>
          <cell r="D298" t="str">
            <v>Arcabo</v>
          </cell>
          <cell r="E298">
            <v>7</v>
          </cell>
          <cell r="F298">
            <v>49</v>
          </cell>
          <cell r="G298">
            <v>42</v>
          </cell>
          <cell r="H298">
            <v>14</v>
          </cell>
          <cell r="I298">
            <v>1</v>
          </cell>
          <cell r="J298">
            <v>1</v>
          </cell>
          <cell r="K298"/>
          <cell r="L298">
            <v>12271</v>
          </cell>
          <cell r="N298">
            <v>8151.23</v>
          </cell>
          <cell r="O298">
            <v>6156.13</v>
          </cell>
          <cell r="P298">
            <v>0.75523939331855439</v>
          </cell>
          <cell r="Q298">
            <v>1995.1</v>
          </cell>
          <cell r="R298">
            <v>0.24476060668144561</v>
          </cell>
          <cell r="S298">
            <v>79.804000000000002</v>
          </cell>
          <cell r="U298">
            <v>0</v>
          </cell>
          <cell r="V298">
            <v>0</v>
          </cell>
          <cell r="W298">
            <v>12271</v>
          </cell>
          <cell r="X298">
            <v>12271</v>
          </cell>
          <cell r="Y298">
            <v>616057</v>
          </cell>
        </row>
        <row r="299">
          <cell r="A299" t="str">
            <v>2016039-2</v>
          </cell>
          <cell r="C299" t="str">
            <v>534916 slijtstrip 1 lengte 5m1 (€ 39.75 incl btw UPS)</v>
          </cell>
          <cell r="D299" t="str">
            <v>Arcabo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1</v>
          </cell>
          <cell r="J299">
            <v>1</v>
          </cell>
          <cell r="K299"/>
          <cell r="L299">
            <v>59.75</v>
          </cell>
          <cell r="N299">
            <v>49.75</v>
          </cell>
          <cell r="O299">
            <v>49.75</v>
          </cell>
          <cell r="P299">
            <v>1</v>
          </cell>
          <cell r="Q299">
            <v>0</v>
          </cell>
          <cell r="R299">
            <v>0</v>
          </cell>
          <cell r="S299">
            <v>0</v>
          </cell>
          <cell r="U299">
            <v>0</v>
          </cell>
          <cell r="V299">
            <v>0</v>
          </cell>
          <cell r="W299">
            <v>59.75</v>
          </cell>
          <cell r="X299">
            <v>59.75</v>
          </cell>
          <cell r="Y299">
            <v>616123</v>
          </cell>
        </row>
        <row r="300">
          <cell r="A300">
            <v>2016040</v>
          </cell>
          <cell r="C300" t="str">
            <v>535616 tm 535816</v>
          </cell>
          <cell r="D300" t="str">
            <v>Arcabo</v>
          </cell>
          <cell r="E300">
            <v>3</v>
          </cell>
          <cell r="F300">
            <v>18</v>
          </cell>
          <cell r="G300">
            <v>15</v>
          </cell>
          <cell r="H300">
            <v>3</v>
          </cell>
          <cell r="I300">
            <v>1</v>
          </cell>
          <cell r="J300">
            <v>1</v>
          </cell>
          <cell r="K300"/>
          <cell r="L300">
            <v>4929</v>
          </cell>
          <cell r="N300">
            <v>3350.31</v>
          </cell>
          <cell r="O300">
            <v>2595.52</v>
          </cell>
          <cell r="P300">
            <v>0.7747103999331405</v>
          </cell>
          <cell r="Q300">
            <v>754.79</v>
          </cell>
          <cell r="R300">
            <v>0.22528960006685947</v>
          </cell>
          <cell r="S300">
            <v>30.191599999999998</v>
          </cell>
          <cell r="U300">
            <v>0</v>
          </cell>
          <cell r="V300">
            <v>0</v>
          </cell>
          <cell r="W300">
            <v>4929</v>
          </cell>
          <cell r="X300">
            <v>4929</v>
          </cell>
          <cell r="Y300">
            <v>616058</v>
          </cell>
        </row>
        <row r="301">
          <cell r="A301">
            <v>2016041</v>
          </cell>
          <cell r="C301">
            <v>568216</v>
          </cell>
          <cell r="D301" t="str">
            <v>Arcabo</v>
          </cell>
          <cell r="E301">
            <v>4</v>
          </cell>
          <cell r="F301">
            <v>32</v>
          </cell>
          <cell r="G301">
            <v>20</v>
          </cell>
          <cell r="H301">
            <v>8</v>
          </cell>
          <cell r="I301">
            <v>1</v>
          </cell>
          <cell r="J301">
            <v>1</v>
          </cell>
          <cell r="K301"/>
          <cell r="L301">
            <v>7824</v>
          </cell>
          <cell r="N301">
            <v>5297.86</v>
          </cell>
          <cell r="O301">
            <v>4154.3599999999997</v>
          </cell>
          <cell r="P301">
            <v>0.78415813177396154</v>
          </cell>
          <cell r="Q301">
            <v>1143.5</v>
          </cell>
          <cell r="R301">
            <v>0.21584186822603846</v>
          </cell>
          <cell r="S301">
            <v>45.74</v>
          </cell>
          <cell r="U301">
            <v>0</v>
          </cell>
          <cell r="V301">
            <v>0</v>
          </cell>
          <cell r="W301">
            <v>7824</v>
          </cell>
          <cell r="X301">
            <v>7824</v>
          </cell>
          <cell r="Y301">
            <v>616059</v>
          </cell>
        </row>
        <row r="302">
          <cell r="A302" t="str">
            <v>2016041-2</v>
          </cell>
          <cell r="C302" t="str">
            <v>568216 2x ruit A723</v>
          </cell>
          <cell r="D302" t="str">
            <v>Arcabo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1</v>
          </cell>
          <cell r="J302">
            <v>1</v>
          </cell>
          <cell r="K302"/>
          <cell r="L302">
            <v>107.52</v>
          </cell>
          <cell r="N302">
            <v>53.76</v>
          </cell>
          <cell r="O302">
            <v>53.76</v>
          </cell>
          <cell r="P302">
            <v>1</v>
          </cell>
          <cell r="Q302">
            <v>0</v>
          </cell>
          <cell r="R302">
            <v>0</v>
          </cell>
          <cell r="S302">
            <v>0</v>
          </cell>
          <cell r="U302">
            <v>0</v>
          </cell>
          <cell r="V302">
            <v>0</v>
          </cell>
          <cell r="W302">
            <v>107.52</v>
          </cell>
          <cell r="X302">
            <v>107.52</v>
          </cell>
          <cell r="Y302">
            <v>616124</v>
          </cell>
        </row>
        <row r="303">
          <cell r="A303">
            <v>2016042</v>
          </cell>
          <cell r="C303">
            <v>568616</v>
          </cell>
          <cell r="D303" t="str">
            <v>Arcabo</v>
          </cell>
          <cell r="E303">
            <v>1</v>
          </cell>
          <cell r="F303">
            <v>9</v>
          </cell>
          <cell r="G303">
            <v>5</v>
          </cell>
          <cell r="H303">
            <v>3</v>
          </cell>
          <cell r="I303">
            <v>1</v>
          </cell>
          <cell r="J303">
            <v>1</v>
          </cell>
          <cell r="K303"/>
          <cell r="L303">
            <v>2407</v>
          </cell>
          <cell r="N303">
            <v>1678.3600000000001</v>
          </cell>
          <cell r="O303">
            <v>1321.9</v>
          </cell>
          <cell r="P303">
            <v>0.78761409947806194</v>
          </cell>
          <cell r="Q303">
            <v>356.46</v>
          </cell>
          <cell r="R303">
            <v>0.21238590052193806</v>
          </cell>
          <cell r="S303">
            <v>14.2584</v>
          </cell>
          <cell r="U303">
            <v>0</v>
          </cell>
          <cell r="V303">
            <v>0</v>
          </cell>
          <cell r="W303">
            <v>2407</v>
          </cell>
          <cell r="X303">
            <v>2407</v>
          </cell>
          <cell r="Y303">
            <v>616060</v>
          </cell>
        </row>
        <row r="304">
          <cell r="A304">
            <v>2016043</v>
          </cell>
          <cell r="C304" t="str">
            <v>574416 tm 574716</v>
          </cell>
          <cell r="D304" t="str">
            <v>Arcabo</v>
          </cell>
          <cell r="E304">
            <v>4</v>
          </cell>
          <cell r="F304">
            <v>32</v>
          </cell>
          <cell r="G304">
            <v>20</v>
          </cell>
          <cell r="H304">
            <v>3</v>
          </cell>
          <cell r="I304">
            <v>1</v>
          </cell>
          <cell r="J304">
            <v>1</v>
          </cell>
          <cell r="K304"/>
          <cell r="L304">
            <v>8952</v>
          </cell>
          <cell r="N304">
            <v>5937.3</v>
          </cell>
          <cell r="O304">
            <v>4527.51</v>
          </cell>
          <cell r="P304">
            <v>0.7625536860188975</v>
          </cell>
          <cell r="Q304">
            <v>1409.79</v>
          </cell>
          <cell r="R304">
            <v>0.2374463139811025</v>
          </cell>
          <cell r="S304">
            <v>56.391599999999997</v>
          </cell>
          <cell r="U304">
            <v>0</v>
          </cell>
          <cell r="V304">
            <v>0</v>
          </cell>
          <cell r="W304">
            <v>8952</v>
          </cell>
          <cell r="X304">
            <v>8952</v>
          </cell>
          <cell r="Y304">
            <v>616061</v>
          </cell>
        </row>
        <row r="305">
          <cell r="A305" t="str">
            <v>2016043-2</v>
          </cell>
          <cell r="C305" t="str">
            <v>574416 tm 574716  Klemlijsten AWL080 opnieuw geleverd</v>
          </cell>
          <cell r="D305" t="str">
            <v>Arcabo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1</v>
          </cell>
          <cell r="J305">
            <v>1</v>
          </cell>
          <cell r="K305"/>
          <cell r="L305">
            <v>907.2</v>
          </cell>
          <cell r="N305">
            <v>453.6</v>
          </cell>
          <cell r="O305">
            <v>303.60000000000002</v>
          </cell>
          <cell r="P305">
            <v>0.6693121693121693</v>
          </cell>
          <cell r="Q305">
            <v>150</v>
          </cell>
          <cell r="R305">
            <v>0.3306878306878307</v>
          </cell>
          <cell r="S305">
            <v>6</v>
          </cell>
          <cell r="U305">
            <v>0</v>
          </cell>
          <cell r="V305">
            <v>0</v>
          </cell>
          <cell r="W305">
            <v>907.2</v>
          </cell>
          <cell r="X305">
            <v>907.2</v>
          </cell>
          <cell r="Y305">
            <v>616125</v>
          </cell>
        </row>
        <row r="306">
          <cell r="A306">
            <v>2016044</v>
          </cell>
          <cell r="C306">
            <v>568916</v>
          </cell>
          <cell r="D306" t="str">
            <v>Arcabo</v>
          </cell>
          <cell r="E306">
            <v>1</v>
          </cell>
          <cell r="F306">
            <v>10</v>
          </cell>
          <cell r="G306">
            <v>5</v>
          </cell>
          <cell r="H306">
            <v>5</v>
          </cell>
          <cell r="I306">
            <v>1</v>
          </cell>
          <cell r="J306">
            <v>1</v>
          </cell>
          <cell r="K306"/>
          <cell r="L306">
            <v>3571</v>
          </cell>
          <cell r="N306">
            <v>2351.83</v>
          </cell>
          <cell r="O306">
            <v>1836.41</v>
          </cell>
          <cell r="P306">
            <v>0.78084300310821797</v>
          </cell>
          <cell r="Q306">
            <v>515.41999999999996</v>
          </cell>
          <cell r="R306">
            <v>0.21915699689178214</v>
          </cell>
          <cell r="S306">
            <v>20.616799999999998</v>
          </cell>
          <cell r="U306">
            <v>0</v>
          </cell>
          <cell r="V306">
            <v>0</v>
          </cell>
          <cell r="W306">
            <v>3571</v>
          </cell>
          <cell r="X306">
            <v>3571</v>
          </cell>
          <cell r="Y306">
            <v>616062</v>
          </cell>
        </row>
        <row r="307">
          <cell r="A307">
            <v>2016045</v>
          </cell>
          <cell r="C307">
            <v>569016</v>
          </cell>
          <cell r="D307" t="str">
            <v>Arcabo</v>
          </cell>
          <cell r="E307">
            <v>1</v>
          </cell>
          <cell r="F307">
            <v>10</v>
          </cell>
          <cell r="G307">
            <v>5</v>
          </cell>
          <cell r="H307">
            <v>5</v>
          </cell>
          <cell r="I307">
            <v>1</v>
          </cell>
          <cell r="J307">
            <v>1</v>
          </cell>
          <cell r="K307"/>
          <cell r="L307">
            <v>3571</v>
          </cell>
          <cell r="N307">
            <v>2351.83</v>
          </cell>
          <cell r="O307">
            <v>1836.41</v>
          </cell>
          <cell r="P307">
            <v>0.78084300310821797</v>
          </cell>
          <cell r="Q307">
            <v>515.41999999999996</v>
          </cell>
          <cell r="R307">
            <v>0.21915699689178214</v>
          </cell>
          <cell r="S307">
            <v>20.616799999999998</v>
          </cell>
          <cell r="U307">
            <v>0</v>
          </cell>
          <cell r="V307">
            <v>0</v>
          </cell>
          <cell r="W307">
            <v>3571</v>
          </cell>
          <cell r="X307">
            <v>3571</v>
          </cell>
          <cell r="Y307">
            <v>616063</v>
          </cell>
        </row>
        <row r="308">
          <cell r="A308" t="str">
            <v>2016045-2</v>
          </cell>
          <cell r="C308" t="str">
            <v>569016-2 4 extra kozijnen excl glas en AWL</v>
          </cell>
          <cell r="D308" t="str">
            <v>Arcabo</v>
          </cell>
          <cell r="E308">
            <v>1</v>
          </cell>
          <cell r="F308">
            <v>4</v>
          </cell>
          <cell r="G308">
            <v>0</v>
          </cell>
          <cell r="H308">
            <v>5</v>
          </cell>
          <cell r="I308">
            <v>1</v>
          </cell>
          <cell r="J308">
            <v>1</v>
          </cell>
          <cell r="K308"/>
          <cell r="L308">
            <v>2250</v>
          </cell>
          <cell r="N308">
            <v>1184.01</v>
          </cell>
          <cell r="O308">
            <v>889.43</v>
          </cell>
          <cell r="P308">
            <v>0.75120142566363457</v>
          </cell>
          <cell r="Q308">
            <v>294.58</v>
          </cell>
          <cell r="R308">
            <v>0.2487985743363654</v>
          </cell>
          <cell r="S308">
            <v>11.783199999999999</v>
          </cell>
          <cell r="U308">
            <v>0</v>
          </cell>
          <cell r="V308">
            <v>0</v>
          </cell>
          <cell r="W308">
            <v>2250</v>
          </cell>
          <cell r="X308">
            <v>2250</v>
          </cell>
          <cell r="Y308">
            <v>616112</v>
          </cell>
        </row>
        <row r="309">
          <cell r="A309">
            <v>2016046</v>
          </cell>
          <cell r="C309" t="str">
            <v>1 kozijn</v>
          </cell>
          <cell r="D309" t="str">
            <v>BB Snippert</v>
          </cell>
          <cell r="E309">
            <v>1</v>
          </cell>
          <cell r="F309">
            <v>1</v>
          </cell>
          <cell r="G309">
            <v>1</v>
          </cell>
          <cell r="H309">
            <v>0</v>
          </cell>
          <cell r="I309">
            <v>1</v>
          </cell>
          <cell r="J309">
            <v>1</v>
          </cell>
          <cell r="K309"/>
          <cell r="L309">
            <v>648.64</v>
          </cell>
          <cell r="N309">
            <v>408.90000000000003</v>
          </cell>
          <cell r="O309">
            <v>338.85</v>
          </cell>
          <cell r="P309">
            <v>0.8286867204695525</v>
          </cell>
          <cell r="Q309">
            <v>70.05</v>
          </cell>
          <cell r="R309">
            <v>0.17131327953044753</v>
          </cell>
          <cell r="S309">
            <v>2.802</v>
          </cell>
          <cell r="U309">
            <v>0</v>
          </cell>
          <cell r="V309">
            <v>0</v>
          </cell>
          <cell r="W309">
            <v>648.64</v>
          </cell>
          <cell r="X309">
            <v>648.64</v>
          </cell>
          <cell r="Y309">
            <v>616126</v>
          </cell>
        </row>
        <row r="310">
          <cell r="A310">
            <v>2016047</v>
          </cell>
          <cell r="C310" t="str">
            <v>518816 schuur</v>
          </cell>
          <cell r="D310" t="str">
            <v>Arcabo</v>
          </cell>
          <cell r="E310">
            <v>1</v>
          </cell>
          <cell r="F310">
            <v>2</v>
          </cell>
          <cell r="G310">
            <v>1</v>
          </cell>
          <cell r="H310">
            <v>1</v>
          </cell>
          <cell r="I310">
            <v>1</v>
          </cell>
          <cell r="J310">
            <v>1</v>
          </cell>
          <cell r="K310"/>
          <cell r="L310">
            <v>523</v>
          </cell>
          <cell r="N310">
            <v>379.34999999999997</v>
          </cell>
          <cell r="O310">
            <v>263.83999999999997</v>
          </cell>
          <cell r="P310">
            <v>0.69550546988269413</v>
          </cell>
          <cell r="Q310">
            <v>115.51</v>
          </cell>
          <cell r="R310">
            <v>0.30449453011730598</v>
          </cell>
          <cell r="S310">
            <v>4.6204000000000001</v>
          </cell>
          <cell r="U310">
            <v>0</v>
          </cell>
          <cell r="V310">
            <v>0</v>
          </cell>
          <cell r="W310">
            <v>523</v>
          </cell>
          <cell r="X310">
            <v>523</v>
          </cell>
          <cell r="Y310">
            <v>616064</v>
          </cell>
        </row>
        <row r="311">
          <cell r="A311">
            <v>2016048</v>
          </cell>
          <cell r="C311">
            <v>518816</v>
          </cell>
          <cell r="D311" t="str">
            <v>Arcabo</v>
          </cell>
          <cell r="E311">
            <v>1</v>
          </cell>
          <cell r="F311">
            <v>9</v>
          </cell>
          <cell r="G311">
            <v>5</v>
          </cell>
          <cell r="H311">
            <v>5</v>
          </cell>
          <cell r="I311">
            <v>1</v>
          </cell>
          <cell r="J311">
            <v>1</v>
          </cell>
          <cell r="K311"/>
          <cell r="L311">
            <v>3075</v>
          </cell>
          <cell r="N311">
            <v>2216.9699999999998</v>
          </cell>
          <cell r="O311">
            <v>1703.84</v>
          </cell>
          <cell r="P311">
            <v>0.76854445481896461</v>
          </cell>
          <cell r="Q311">
            <v>513.13</v>
          </cell>
          <cell r="R311">
            <v>0.23145554518103539</v>
          </cell>
          <cell r="S311">
            <v>20.525199999999998</v>
          </cell>
          <cell r="U311">
            <v>0</v>
          </cell>
          <cell r="V311">
            <v>0</v>
          </cell>
          <cell r="W311">
            <v>3075</v>
          </cell>
          <cell r="X311">
            <v>3075</v>
          </cell>
          <cell r="Y311">
            <v>616065</v>
          </cell>
        </row>
        <row r="312">
          <cell r="A312">
            <v>2016049</v>
          </cell>
          <cell r="C312">
            <v>566216</v>
          </cell>
          <cell r="D312" t="str">
            <v>Arcabo</v>
          </cell>
          <cell r="E312">
            <v>1</v>
          </cell>
          <cell r="F312">
            <v>11</v>
          </cell>
          <cell r="G312">
            <v>7</v>
          </cell>
          <cell r="H312">
            <v>5</v>
          </cell>
          <cell r="I312">
            <v>1</v>
          </cell>
          <cell r="J312">
            <v>1</v>
          </cell>
          <cell r="K312"/>
          <cell r="L312">
            <v>3608</v>
          </cell>
          <cell r="N312">
            <v>2335.8200000000002</v>
          </cell>
          <cell r="O312">
            <v>1822.38</v>
          </cell>
          <cell r="P312">
            <v>0.78018854192531961</v>
          </cell>
          <cell r="Q312">
            <v>513.44000000000005</v>
          </cell>
          <cell r="R312">
            <v>0.21981145807468042</v>
          </cell>
          <cell r="S312">
            <v>20.537600000000001</v>
          </cell>
          <cell r="U312">
            <v>0</v>
          </cell>
          <cell r="V312">
            <v>0</v>
          </cell>
          <cell r="W312">
            <v>3608</v>
          </cell>
          <cell r="X312">
            <v>3608</v>
          </cell>
          <cell r="Y312">
            <v>616066</v>
          </cell>
        </row>
        <row r="313">
          <cell r="A313" t="str">
            <v>2016049-2</v>
          </cell>
          <cell r="C313" t="str">
            <v>566216 nieuwe vleugel A925L</v>
          </cell>
          <cell r="D313" t="str">
            <v>Arcabo</v>
          </cell>
          <cell r="E313">
            <v>0</v>
          </cell>
          <cell r="F313">
            <v>0</v>
          </cell>
          <cell r="G313">
            <v>1</v>
          </cell>
          <cell r="H313">
            <v>0</v>
          </cell>
          <cell r="I313">
            <v>1</v>
          </cell>
          <cell r="J313">
            <v>1</v>
          </cell>
          <cell r="K313"/>
          <cell r="L313">
            <v>75</v>
          </cell>
          <cell r="N313">
            <v>50</v>
          </cell>
          <cell r="O313">
            <v>25</v>
          </cell>
          <cell r="P313">
            <v>0.5</v>
          </cell>
          <cell r="Q313">
            <v>25</v>
          </cell>
          <cell r="R313">
            <v>0.5</v>
          </cell>
          <cell r="S313">
            <v>1</v>
          </cell>
          <cell r="U313">
            <v>0</v>
          </cell>
          <cell r="V313">
            <v>0</v>
          </cell>
          <cell r="W313">
            <v>75</v>
          </cell>
          <cell r="X313">
            <v>75</v>
          </cell>
          <cell r="Y313">
            <v>616127</v>
          </cell>
        </row>
        <row r="314">
          <cell r="A314">
            <v>2016050</v>
          </cell>
          <cell r="C314">
            <v>566316</v>
          </cell>
          <cell r="D314" t="str">
            <v>Arcabo</v>
          </cell>
          <cell r="E314">
            <v>1</v>
          </cell>
          <cell r="F314">
            <v>11</v>
          </cell>
          <cell r="G314">
            <v>7</v>
          </cell>
          <cell r="H314">
            <v>5</v>
          </cell>
          <cell r="I314">
            <v>1</v>
          </cell>
          <cell r="J314">
            <v>1</v>
          </cell>
          <cell r="K314"/>
          <cell r="L314">
            <v>3608</v>
          </cell>
          <cell r="N314">
            <v>2335.8200000000002</v>
          </cell>
          <cell r="O314">
            <v>1822.38</v>
          </cell>
          <cell r="P314">
            <v>0.78018854192531961</v>
          </cell>
          <cell r="Q314">
            <v>513.44000000000005</v>
          </cell>
          <cell r="R314">
            <v>0.21981145807468042</v>
          </cell>
          <cell r="S314">
            <v>20.537600000000001</v>
          </cell>
          <cell r="U314">
            <v>0</v>
          </cell>
          <cell r="V314">
            <v>0</v>
          </cell>
          <cell r="W314">
            <v>3608</v>
          </cell>
          <cell r="X314">
            <v>3608</v>
          </cell>
          <cell r="Y314">
            <v>616067</v>
          </cell>
        </row>
        <row r="315">
          <cell r="A315">
            <v>2016051</v>
          </cell>
          <cell r="C315" t="str">
            <v>567016 (antracit glad)</v>
          </cell>
          <cell r="D315" t="str">
            <v>Arcabo</v>
          </cell>
          <cell r="E315">
            <v>1</v>
          </cell>
          <cell r="F315">
            <v>8</v>
          </cell>
          <cell r="G315">
            <v>5</v>
          </cell>
          <cell r="H315">
            <v>3</v>
          </cell>
          <cell r="I315">
            <v>1</v>
          </cell>
          <cell r="J315">
            <v>1</v>
          </cell>
          <cell r="K315"/>
          <cell r="L315">
            <v>2829</v>
          </cell>
          <cell r="N315">
            <v>1691.57</v>
          </cell>
          <cell r="O315">
            <v>1308.8599999999999</v>
          </cell>
          <cell r="P315">
            <v>0.77375455937383608</v>
          </cell>
          <cell r="Q315">
            <v>382.71</v>
          </cell>
          <cell r="R315">
            <v>0.22624544062616386</v>
          </cell>
          <cell r="S315">
            <v>15.308399999999999</v>
          </cell>
          <cell r="U315">
            <v>0</v>
          </cell>
          <cell r="V315">
            <v>0</v>
          </cell>
          <cell r="W315">
            <v>2829</v>
          </cell>
          <cell r="X315">
            <v>2829</v>
          </cell>
          <cell r="Y315">
            <v>616068</v>
          </cell>
        </row>
        <row r="316">
          <cell r="A316">
            <v>2016052</v>
          </cell>
          <cell r="C316">
            <v>586516</v>
          </cell>
          <cell r="D316" t="str">
            <v>Arcabo</v>
          </cell>
          <cell r="E316">
            <v>1</v>
          </cell>
          <cell r="F316">
            <v>6</v>
          </cell>
          <cell r="G316">
            <v>3</v>
          </cell>
          <cell r="H316">
            <v>3</v>
          </cell>
          <cell r="I316">
            <v>1</v>
          </cell>
          <cell r="J316">
            <v>1</v>
          </cell>
          <cell r="K316"/>
          <cell r="L316">
            <v>2310</v>
          </cell>
          <cell r="N316">
            <v>1483.63</v>
          </cell>
          <cell r="O316">
            <v>1152.48</v>
          </cell>
          <cell r="P316">
            <v>0.7767974494988642</v>
          </cell>
          <cell r="Q316">
            <v>331.15</v>
          </cell>
          <cell r="R316">
            <v>0.22320255050113569</v>
          </cell>
          <cell r="S316">
            <v>13.245999999999999</v>
          </cell>
          <cell r="U316">
            <v>0</v>
          </cell>
          <cell r="V316">
            <v>0</v>
          </cell>
          <cell r="W316">
            <v>2310</v>
          </cell>
          <cell r="X316">
            <v>2310</v>
          </cell>
          <cell r="Y316">
            <v>616069</v>
          </cell>
        </row>
        <row r="317">
          <cell r="A317">
            <v>2016053</v>
          </cell>
          <cell r="C317">
            <v>590316</v>
          </cell>
          <cell r="D317" t="str">
            <v>Arcabo</v>
          </cell>
          <cell r="E317">
            <v>1</v>
          </cell>
          <cell r="F317">
            <v>5</v>
          </cell>
          <cell r="G317">
            <v>4</v>
          </cell>
          <cell r="H317">
            <v>1</v>
          </cell>
          <cell r="I317">
            <v>1</v>
          </cell>
          <cell r="J317">
            <v>1</v>
          </cell>
          <cell r="K317"/>
          <cell r="L317">
            <v>974</v>
          </cell>
          <cell r="N317">
            <v>766.92000000000007</v>
          </cell>
          <cell r="O317">
            <v>586.48</v>
          </cell>
          <cell r="P317">
            <v>0.76472122255254782</v>
          </cell>
          <cell r="Q317">
            <v>180.44</v>
          </cell>
          <cell r="R317">
            <v>0.23527877744745213</v>
          </cell>
          <cell r="S317">
            <v>7.2176</v>
          </cell>
          <cell r="U317">
            <v>0</v>
          </cell>
          <cell r="V317">
            <v>0</v>
          </cell>
          <cell r="W317">
            <v>974</v>
          </cell>
          <cell r="X317">
            <v>974</v>
          </cell>
          <cell r="Y317">
            <v>616070</v>
          </cell>
        </row>
        <row r="318">
          <cell r="A318">
            <v>2016055</v>
          </cell>
          <cell r="C318" t="str">
            <v>Jegotka 3369</v>
          </cell>
          <cell r="D318" t="str">
            <v>De Bergjes</v>
          </cell>
          <cell r="E318">
            <v>1</v>
          </cell>
          <cell r="F318">
            <v>8</v>
          </cell>
          <cell r="G318">
            <v>6</v>
          </cell>
          <cell r="H318">
            <v>3</v>
          </cell>
          <cell r="I318">
            <v>1</v>
          </cell>
          <cell r="J318">
            <v>1</v>
          </cell>
          <cell r="K318"/>
          <cell r="L318">
            <v>2773.49</v>
          </cell>
          <cell r="N318">
            <v>1863.06</v>
          </cell>
          <cell r="O318">
            <v>1402.92</v>
          </cell>
          <cell r="P318">
            <v>0.75301922643393138</v>
          </cell>
          <cell r="Q318">
            <v>460.14</v>
          </cell>
          <cell r="R318">
            <v>0.24698077356606873</v>
          </cell>
          <cell r="S318">
            <v>18.4056</v>
          </cell>
          <cell r="U318">
            <v>0</v>
          </cell>
          <cell r="V318">
            <v>0</v>
          </cell>
          <cell r="W318">
            <v>2773.49</v>
          </cell>
          <cell r="X318">
            <v>2773.49</v>
          </cell>
          <cell r="Y318">
            <v>616194</v>
          </cell>
        </row>
        <row r="319">
          <cell r="A319">
            <v>2016056</v>
          </cell>
          <cell r="C319" t="str">
            <v>565416 tm 566016</v>
          </cell>
          <cell r="D319" t="str">
            <v>Arcabo</v>
          </cell>
          <cell r="E319">
            <v>7</v>
          </cell>
          <cell r="F319">
            <v>56</v>
          </cell>
          <cell r="G319">
            <v>35</v>
          </cell>
          <cell r="H319">
            <v>21</v>
          </cell>
          <cell r="I319">
            <v>1</v>
          </cell>
          <cell r="J319">
            <v>1</v>
          </cell>
          <cell r="K319"/>
          <cell r="L319">
            <v>16709</v>
          </cell>
          <cell r="N319">
            <v>11811.3</v>
          </cell>
          <cell r="O319">
            <v>9342.1299999999992</v>
          </cell>
          <cell r="P319">
            <v>0.79094849847180237</v>
          </cell>
          <cell r="Q319">
            <v>2469.17</v>
          </cell>
          <cell r="R319">
            <v>0.2090515015281976</v>
          </cell>
          <cell r="S319">
            <v>98.766800000000003</v>
          </cell>
          <cell r="U319">
            <v>0</v>
          </cell>
          <cell r="V319">
            <v>0</v>
          </cell>
          <cell r="W319">
            <v>16709</v>
          </cell>
          <cell r="X319">
            <v>16709</v>
          </cell>
          <cell r="Y319">
            <v>616071</v>
          </cell>
        </row>
        <row r="320">
          <cell r="A320">
            <v>2016057</v>
          </cell>
          <cell r="C320" t="str">
            <v>Service Hilco</v>
          </cell>
          <cell r="D320" t="str">
            <v>Arcabo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1</v>
          </cell>
          <cell r="J320">
            <v>1</v>
          </cell>
          <cell r="K320"/>
          <cell r="L320">
            <v>46.69</v>
          </cell>
          <cell r="N320">
            <v>23.48</v>
          </cell>
          <cell r="O320">
            <v>23.48</v>
          </cell>
          <cell r="P320">
            <v>1</v>
          </cell>
          <cell r="Q320">
            <v>0</v>
          </cell>
          <cell r="R320">
            <v>0</v>
          </cell>
          <cell r="S320">
            <v>0</v>
          </cell>
          <cell r="U320">
            <v>0</v>
          </cell>
          <cell r="V320">
            <v>0</v>
          </cell>
          <cell r="W320">
            <v>46.69</v>
          </cell>
          <cell r="X320">
            <v>46.69</v>
          </cell>
          <cell r="Y320">
            <v>616128</v>
          </cell>
        </row>
        <row r="321">
          <cell r="A321">
            <v>2016058</v>
          </cell>
          <cell r="C321" t="str">
            <v>559716 schuur</v>
          </cell>
          <cell r="D321" t="str">
            <v>Arcabo</v>
          </cell>
          <cell r="E321">
            <v>1</v>
          </cell>
          <cell r="F321">
            <v>2</v>
          </cell>
          <cell r="G321">
            <v>1</v>
          </cell>
          <cell r="H321">
            <v>1</v>
          </cell>
          <cell r="I321">
            <v>1</v>
          </cell>
          <cell r="J321">
            <v>1</v>
          </cell>
          <cell r="K321"/>
          <cell r="L321">
            <v>523</v>
          </cell>
          <cell r="N321">
            <v>393.44</v>
          </cell>
          <cell r="O321">
            <v>276.36</v>
          </cell>
          <cell r="P321">
            <v>0.70241968279788536</v>
          </cell>
          <cell r="Q321">
            <v>117.08</v>
          </cell>
          <cell r="R321">
            <v>0.2975803172021147</v>
          </cell>
          <cell r="S321">
            <v>4.6832000000000003</v>
          </cell>
          <cell r="U321">
            <v>0</v>
          </cell>
          <cell r="V321">
            <v>0</v>
          </cell>
          <cell r="W321">
            <v>523</v>
          </cell>
          <cell r="X321">
            <v>523</v>
          </cell>
          <cell r="Y321">
            <v>616076</v>
          </cell>
        </row>
        <row r="322">
          <cell r="A322">
            <v>2016059</v>
          </cell>
          <cell r="C322" t="str">
            <v>562216 tm 563116</v>
          </cell>
          <cell r="D322" t="str">
            <v>Arcabo</v>
          </cell>
          <cell r="E322">
            <v>10</v>
          </cell>
          <cell r="F322">
            <v>100</v>
          </cell>
          <cell r="G322">
            <v>60</v>
          </cell>
          <cell r="H322">
            <v>20</v>
          </cell>
          <cell r="I322">
            <v>1</v>
          </cell>
          <cell r="J322">
            <v>1</v>
          </cell>
          <cell r="K322"/>
          <cell r="L322">
            <v>28830</v>
          </cell>
          <cell r="N322">
            <v>18124.79</v>
          </cell>
          <cell r="O322">
            <v>14175.83</v>
          </cell>
          <cell r="P322">
            <v>0.78212382046909223</v>
          </cell>
          <cell r="Q322">
            <v>3948.96</v>
          </cell>
          <cell r="R322">
            <v>0.21787617953090765</v>
          </cell>
          <cell r="S322">
            <v>157.95840000000001</v>
          </cell>
          <cell r="U322">
            <v>0</v>
          </cell>
          <cell r="V322">
            <v>0</v>
          </cell>
          <cell r="W322">
            <v>28830</v>
          </cell>
          <cell r="X322">
            <v>28830</v>
          </cell>
          <cell r="Y322">
            <v>616077</v>
          </cell>
        </row>
        <row r="323">
          <cell r="A323" t="str">
            <v>2016059-2</v>
          </cell>
          <cell r="C323" t="str">
            <v>Schade wegwerken Hveen (a.Postma)</v>
          </cell>
          <cell r="D323" t="str">
            <v>Arcabo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1</v>
          </cell>
          <cell r="J323">
            <v>1</v>
          </cell>
          <cell r="K323"/>
          <cell r="L323">
            <v>273.88</v>
          </cell>
          <cell r="N323">
            <v>273.8</v>
          </cell>
          <cell r="O323">
            <v>273.8</v>
          </cell>
          <cell r="P323">
            <v>1</v>
          </cell>
          <cell r="Q323">
            <v>0</v>
          </cell>
          <cell r="R323">
            <v>0</v>
          </cell>
          <cell r="S323">
            <v>0</v>
          </cell>
          <cell r="U323">
            <v>0</v>
          </cell>
          <cell r="V323">
            <v>0</v>
          </cell>
          <cell r="W323">
            <v>273.88</v>
          </cell>
          <cell r="X323">
            <v>273.88</v>
          </cell>
          <cell r="Y323">
            <v>616272</v>
          </cell>
        </row>
        <row r="324">
          <cell r="A324">
            <v>2016060</v>
          </cell>
          <cell r="C324">
            <v>568016</v>
          </cell>
          <cell r="D324" t="str">
            <v>Arcabo</v>
          </cell>
          <cell r="E324">
            <v>1</v>
          </cell>
          <cell r="F324">
            <v>8</v>
          </cell>
          <cell r="G324">
            <v>5</v>
          </cell>
          <cell r="H324">
            <v>3</v>
          </cell>
          <cell r="I324">
            <v>1</v>
          </cell>
          <cell r="J324">
            <v>1</v>
          </cell>
          <cell r="K324"/>
          <cell r="L324">
            <v>2022</v>
          </cell>
          <cell r="N324">
            <v>1463.35</v>
          </cell>
          <cell r="O324">
            <v>1110.77</v>
          </cell>
          <cell r="P324">
            <v>0.75905969180305466</v>
          </cell>
          <cell r="Q324">
            <v>352.58</v>
          </cell>
          <cell r="R324">
            <v>0.24094030819694537</v>
          </cell>
          <cell r="S324">
            <v>14.103199999999999</v>
          </cell>
          <cell r="U324">
            <v>0</v>
          </cell>
          <cell r="V324">
            <v>0</v>
          </cell>
          <cell r="W324">
            <v>2022</v>
          </cell>
          <cell r="X324">
            <v>2022</v>
          </cell>
          <cell r="Y324">
            <v>616078</v>
          </cell>
        </row>
        <row r="325">
          <cell r="A325">
            <v>2016061</v>
          </cell>
          <cell r="C325">
            <v>527116</v>
          </cell>
          <cell r="D325" t="str">
            <v>Arcabo</v>
          </cell>
          <cell r="E325">
            <v>1</v>
          </cell>
          <cell r="F325">
            <v>8</v>
          </cell>
          <cell r="G325">
            <v>5</v>
          </cell>
          <cell r="H325">
            <v>3</v>
          </cell>
          <cell r="I325">
            <v>1</v>
          </cell>
          <cell r="J325">
            <v>1</v>
          </cell>
          <cell r="K325"/>
          <cell r="L325">
            <v>2627</v>
          </cell>
          <cell r="N325">
            <v>1617.62</v>
          </cell>
          <cell r="O325">
            <v>1282.06</v>
          </cell>
          <cell r="P325">
            <v>0.79255943917607352</v>
          </cell>
          <cell r="Q325">
            <v>335.56</v>
          </cell>
          <cell r="R325">
            <v>0.20744056082392653</v>
          </cell>
          <cell r="S325">
            <v>13.4224</v>
          </cell>
          <cell r="U325">
            <v>0</v>
          </cell>
          <cell r="V325">
            <v>0</v>
          </cell>
          <cell r="W325">
            <v>2627</v>
          </cell>
          <cell r="X325">
            <v>2627</v>
          </cell>
          <cell r="Y325">
            <v>616079</v>
          </cell>
        </row>
        <row r="326">
          <cell r="A326">
            <v>2016062</v>
          </cell>
          <cell r="C326" t="str">
            <v>Brangert</v>
          </cell>
          <cell r="D326" t="str">
            <v>Duocar</v>
          </cell>
          <cell r="E326">
            <v>1</v>
          </cell>
          <cell r="F326">
            <v>8</v>
          </cell>
          <cell r="G326">
            <v>5</v>
          </cell>
          <cell r="H326">
            <v>3</v>
          </cell>
          <cell r="I326">
            <v>1</v>
          </cell>
          <cell r="J326">
            <v>1</v>
          </cell>
          <cell r="K326"/>
          <cell r="L326">
            <v>3923.7</v>
          </cell>
          <cell r="N326">
            <v>2755.0299999999997</v>
          </cell>
          <cell r="O326">
            <v>2121.5</v>
          </cell>
          <cell r="P326">
            <v>0.77004606120441532</v>
          </cell>
          <cell r="Q326">
            <v>633.53</v>
          </cell>
          <cell r="R326">
            <v>0.22995393879558482</v>
          </cell>
          <cell r="S326">
            <v>25.341200000000001</v>
          </cell>
          <cell r="U326">
            <v>0</v>
          </cell>
          <cell r="V326">
            <v>0</v>
          </cell>
          <cell r="W326">
            <v>3923.7</v>
          </cell>
          <cell r="X326">
            <v>3923.7</v>
          </cell>
          <cell r="Y326">
            <v>616129</v>
          </cell>
        </row>
        <row r="327">
          <cell r="A327">
            <v>2016063</v>
          </cell>
          <cell r="C327" t="str">
            <v>Bosbungalow</v>
          </cell>
          <cell r="D327" t="str">
            <v>Duocar</v>
          </cell>
          <cell r="E327">
            <v>1</v>
          </cell>
          <cell r="F327">
            <v>9</v>
          </cell>
          <cell r="G327">
            <v>7</v>
          </cell>
          <cell r="H327">
            <v>2</v>
          </cell>
          <cell r="I327">
            <v>1</v>
          </cell>
          <cell r="J327">
            <v>1</v>
          </cell>
          <cell r="K327"/>
          <cell r="L327">
            <v>4471.72</v>
          </cell>
          <cell r="N327">
            <v>3155.51</v>
          </cell>
          <cell r="O327">
            <v>2555.59</v>
          </cell>
          <cell r="P327">
            <v>0.80988176237755549</v>
          </cell>
          <cell r="Q327">
            <v>599.91999999999996</v>
          </cell>
          <cell r="R327">
            <v>0.19011823762244454</v>
          </cell>
          <cell r="S327">
            <v>23.996799999999997</v>
          </cell>
          <cell r="U327">
            <v>0</v>
          </cell>
          <cell r="V327">
            <v>0</v>
          </cell>
          <cell r="W327">
            <v>4471.72</v>
          </cell>
          <cell r="X327">
            <v>4471.72</v>
          </cell>
          <cell r="Y327">
            <v>616130</v>
          </cell>
        </row>
        <row r="328">
          <cell r="A328">
            <v>2016064</v>
          </cell>
          <cell r="C328">
            <v>586616</v>
          </cell>
          <cell r="D328" t="str">
            <v>Arcabo</v>
          </cell>
          <cell r="E328">
            <v>1</v>
          </cell>
          <cell r="F328">
            <v>7</v>
          </cell>
          <cell r="G328">
            <v>6</v>
          </cell>
          <cell r="H328">
            <v>1</v>
          </cell>
          <cell r="I328">
            <v>1</v>
          </cell>
          <cell r="J328">
            <v>1</v>
          </cell>
          <cell r="K328"/>
          <cell r="L328">
            <v>1462</v>
          </cell>
          <cell r="N328">
            <v>1034.08</v>
          </cell>
          <cell r="O328">
            <v>791.14</v>
          </cell>
          <cell r="P328">
            <v>0.765066532570014</v>
          </cell>
          <cell r="Q328">
            <v>242.94</v>
          </cell>
          <cell r="R328">
            <v>0.23493346742998608</v>
          </cell>
          <cell r="S328">
            <v>9.7175999999999991</v>
          </cell>
          <cell r="U328">
            <v>0</v>
          </cell>
          <cell r="V328">
            <v>0</v>
          </cell>
          <cell r="W328">
            <v>1462</v>
          </cell>
          <cell r="X328">
            <v>1462</v>
          </cell>
          <cell r="Y328">
            <v>616080</v>
          </cell>
        </row>
        <row r="329">
          <cell r="A329">
            <v>2016065</v>
          </cell>
          <cell r="C329">
            <v>586716</v>
          </cell>
          <cell r="D329" t="str">
            <v>Arcabo</v>
          </cell>
          <cell r="E329">
            <v>1</v>
          </cell>
          <cell r="F329">
            <v>7</v>
          </cell>
          <cell r="G329">
            <v>6</v>
          </cell>
          <cell r="H329">
            <v>1</v>
          </cell>
          <cell r="I329">
            <v>1</v>
          </cell>
          <cell r="J329">
            <v>1</v>
          </cell>
          <cell r="K329"/>
          <cell r="L329">
            <v>1462</v>
          </cell>
          <cell r="N329">
            <v>1034.08</v>
          </cell>
          <cell r="O329">
            <v>791.14</v>
          </cell>
          <cell r="P329">
            <v>0.765066532570014</v>
          </cell>
          <cell r="Q329">
            <v>242.94</v>
          </cell>
          <cell r="R329">
            <v>0.23493346742998608</v>
          </cell>
          <cell r="S329">
            <v>9.7175999999999991</v>
          </cell>
          <cell r="U329">
            <v>0</v>
          </cell>
          <cell r="V329">
            <v>0</v>
          </cell>
          <cell r="W329">
            <v>1462</v>
          </cell>
          <cell r="X329">
            <v>1462</v>
          </cell>
          <cell r="Y329">
            <v>616081</v>
          </cell>
        </row>
        <row r="330">
          <cell r="A330">
            <v>2016066</v>
          </cell>
          <cell r="C330">
            <v>586916</v>
          </cell>
          <cell r="D330" t="str">
            <v>Arcabo</v>
          </cell>
          <cell r="E330">
            <v>1</v>
          </cell>
          <cell r="F330">
            <v>8</v>
          </cell>
          <cell r="G330">
            <v>5</v>
          </cell>
          <cell r="H330">
            <v>3</v>
          </cell>
          <cell r="I330">
            <v>1</v>
          </cell>
          <cell r="J330">
            <v>1</v>
          </cell>
          <cell r="K330"/>
          <cell r="L330">
            <v>2401</v>
          </cell>
          <cell r="N330">
            <v>1632.03</v>
          </cell>
          <cell r="O330">
            <v>1278.49</v>
          </cell>
          <cell r="P330">
            <v>0.78337408013333087</v>
          </cell>
          <cell r="Q330">
            <v>353.54</v>
          </cell>
          <cell r="R330">
            <v>0.21662591986666913</v>
          </cell>
          <cell r="S330">
            <v>14.1416</v>
          </cell>
          <cell r="U330">
            <v>0</v>
          </cell>
          <cell r="V330">
            <v>0</v>
          </cell>
          <cell r="W330">
            <v>2401</v>
          </cell>
          <cell r="X330">
            <v>2401</v>
          </cell>
          <cell r="Y330">
            <v>616082</v>
          </cell>
        </row>
        <row r="331">
          <cell r="A331">
            <v>2016067</v>
          </cell>
          <cell r="C331">
            <v>587016</v>
          </cell>
          <cell r="D331" t="str">
            <v>Arcabo</v>
          </cell>
          <cell r="E331">
            <v>1</v>
          </cell>
          <cell r="F331">
            <v>6</v>
          </cell>
          <cell r="G331">
            <v>5</v>
          </cell>
          <cell r="H331">
            <v>2</v>
          </cell>
          <cell r="I331">
            <v>1</v>
          </cell>
          <cell r="J331">
            <v>1</v>
          </cell>
          <cell r="K331"/>
          <cell r="L331">
            <v>1880</v>
          </cell>
          <cell r="N331">
            <v>1173.5</v>
          </cell>
          <cell r="O331">
            <v>931.25</v>
          </cell>
          <cell r="P331">
            <v>0.79356625479335319</v>
          </cell>
          <cell r="Q331">
            <v>242.25</v>
          </cell>
          <cell r="R331">
            <v>0.20643374520664678</v>
          </cell>
          <cell r="S331">
            <v>9.69</v>
          </cell>
          <cell r="U331">
            <v>0</v>
          </cell>
          <cell r="V331">
            <v>0</v>
          </cell>
          <cell r="W331">
            <v>1880</v>
          </cell>
          <cell r="X331">
            <v>1880</v>
          </cell>
          <cell r="Y331">
            <v>616083</v>
          </cell>
        </row>
        <row r="332">
          <cell r="A332">
            <v>2016068</v>
          </cell>
          <cell r="C332">
            <v>587116</v>
          </cell>
          <cell r="D332" t="str">
            <v>Arcabo</v>
          </cell>
          <cell r="E332">
            <v>1</v>
          </cell>
          <cell r="F332">
            <v>6</v>
          </cell>
          <cell r="G332">
            <v>6</v>
          </cell>
          <cell r="H332">
            <v>0</v>
          </cell>
          <cell r="I332">
            <v>1</v>
          </cell>
          <cell r="J332">
            <v>1</v>
          </cell>
          <cell r="K332"/>
          <cell r="L332">
            <v>1006</v>
          </cell>
          <cell r="N332">
            <v>684.64</v>
          </cell>
          <cell r="O332">
            <v>508.89</v>
          </cell>
          <cell r="P332">
            <v>0.74329574666978271</v>
          </cell>
          <cell r="Q332">
            <v>175.75</v>
          </cell>
          <cell r="R332">
            <v>0.25670425333021735</v>
          </cell>
          <cell r="S332">
            <v>7.03</v>
          </cell>
          <cell r="U332">
            <v>0</v>
          </cell>
          <cell r="V332">
            <v>0</v>
          </cell>
          <cell r="W332">
            <v>1006</v>
          </cell>
          <cell r="X332">
            <v>1006</v>
          </cell>
          <cell r="Y332">
            <v>616084</v>
          </cell>
        </row>
        <row r="333">
          <cell r="A333">
            <v>2016069</v>
          </cell>
          <cell r="C333">
            <v>575116</v>
          </cell>
          <cell r="D333" t="str">
            <v>Arcabo</v>
          </cell>
          <cell r="E333">
            <v>1</v>
          </cell>
          <cell r="F333">
            <v>13</v>
          </cell>
          <cell r="G333">
            <v>7</v>
          </cell>
          <cell r="H333">
            <v>3</v>
          </cell>
          <cell r="I333">
            <v>1</v>
          </cell>
          <cell r="J333">
            <v>1</v>
          </cell>
          <cell r="K333"/>
          <cell r="L333">
            <v>3113</v>
          </cell>
          <cell r="N333">
            <v>2011.73</v>
          </cell>
          <cell r="O333">
            <v>1611.48</v>
          </cell>
          <cell r="P333">
            <v>0.80104188931914322</v>
          </cell>
          <cell r="Q333">
            <v>400.25</v>
          </cell>
          <cell r="R333">
            <v>0.19895811068085678</v>
          </cell>
          <cell r="S333">
            <v>16.010000000000002</v>
          </cell>
          <cell r="U333">
            <v>0</v>
          </cell>
          <cell r="V333">
            <v>0</v>
          </cell>
          <cell r="W333">
            <v>3113</v>
          </cell>
          <cell r="X333">
            <v>3113</v>
          </cell>
          <cell r="Y333">
            <v>616086</v>
          </cell>
        </row>
        <row r="334">
          <cell r="A334">
            <v>2016070</v>
          </cell>
          <cell r="C334" t="str">
            <v>Stolpdeur</v>
          </cell>
          <cell r="D334" t="str">
            <v>De Bergjes</v>
          </cell>
          <cell r="E334">
            <v>0</v>
          </cell>
          <cell r="F334">
            <v>1</v>
          </cell>
          <cell r="G334">
            <v>0</v>
          </cell>
          <cell r="H334">
            <v>2</v>
          </cell>
          <cell r="I334">
            <v>1</v>
          </cell>
          <cell r="J334">
            <v>1</v>
          </cell>
          <cell r="K334"/>
          <cell r="L334">
            <v>1144.75</v>
          </cell>
          <cell r="N334">
            <v>725.45</v>
          </cell>
          <cell r="O334">
            <v>478.56</v>
          </cell>
          <cell r="P334">
            <v>0.65967330622372322</v>
          </cell>
          <cell r="Q334">
            <v>246.89</v>
          </cell>
          <cell r="R334">
            <v>0.34032669377627678</v>
          </cell>
          <cell r="S334">
            <v>9.8755999999999986</v>
          </cell>
          <cell r="U334">
            <v>0</v>
          </cell>
          <cell r="V334">
            <v>0</v>
          </cell>
          <cell r="W334">
            <v>1144.75</v>
          </cell>
          <cell r="X334">
            <v>1144.75</v>
          </cell>
          <cell r="Y334">
            <v>616196</v>
          </cell>
        </row>
        <row r="335">
          <cell r="A335">
            <v>2016071</v>
          </cell>
          <cell r="C335">
            <v>586816</v>
          </cell>
          <cell r="D335" t="str">
            <v>Arcabo</v>
          </cell>
          <cell r="E335">
            <v>1</v>
          </cell>
          <cell r="F335">
            <v>8</v>
          </cell>
          <cell r="G335">
            <v>5</v>
          </cell>
          <cell r="H335">
            <v>3</v>
          </cell>
          <cell r="I335">
            <v>1</v>
          </cell>
          <cell r="J335">
            <v>1</v>
          </cell>
          <cell r="K335"/>
          <cell r="L335">
            <v>2109</v>
          </cell>
          <cell r="N335">
            <v>1452.34</v>
          </cell>
          <cell r="O335">
            <v>1101.31</v>
          </cell>
          <cell r="P335">
            <v>0.75830039797843485</v>
          </cell>
          <cell r="Q335">
            <v>351.03</v>
          </cell>
          <cell r="R335">
            <v>0.24169960202156518</v>
          </cell>
          <cell r="S335">
            <v>14.041199999999998</v>
          </cell>
          <cell r="U335">
            <v>0</v>
          </cell>
          <cell r="V335">
            <v>0</v>
          </cell>
          <cell r="W335">
            <v>2109</v>
          </cell>
          <cell r="X335">
            <v>2109</v>
          </cell>
          <cell r="Y335">
            <v>616087</v>
          </cell>
        </row>
        <row r="336">
          <cell r="A336">
            <v>2016072</v>
          </cell>
          <cell r="C336">
            <v>121591</v>
          </cell>
          <cell r="D336" t="str">
            <v>Starline</v>
          </cell>
          <cell r="E336">
            <v>1</v>
          </cell>
          <cell r="F336">
            <v>5</v>
          </cell>
          <cell r="G336">
            <v>3</v>
          </cell>
          <cell r="H336">
            <v>3</v>
          </cell>
          <cell r="I336">
            <v>1</v>
          </cell>
          <cell r="J336">
            <v>1</v>
          </cell>
          <cell r="K336"/>
          <cell r="L336">
            <v>2230.37</v>
          </cell>
          <cell r="N336">
            <v>1611.28</v>
          </cell>
          <cell r="O336">
            <v>1277.04</v>
          </cell>
          <cell r="P336">
            <v>0.79256243483441735</v>
          </cell>
          <cell r="Q336">
            <v>334.24</v>
          </cell>
          <cell r="R336">
            <v>0.20743756516558265</v>
          </cell>
          <cell r="S336">
            <v>13.3696</v>
          </cell>
          <cell r="U336">
            <v>0</v>
          </cell>
          <cell r="V336">
            <v>0</v>
          </cell>
          <cell r="W336">
            <v>2230.37</v>
          </cell>
          <cell r="X336">
            <v>2230.37</v>
          </cell>
          <cell r="Y336">
            <v>616131</v>
          </cell>
        </row>
        <row r="337">
          <cell r="A337">
            <v>2016073</v>
          </cell>
          <cell r="C337">
            <v>576316</v>
          </cell>
          <cell r="D337" t="str">
            <v>Arcabo</v>
          </cell>
          <cell r="E337">
            <v>1</v>
          </cell>
          <cell r="F337">
            <v>8</v>
          </cell>
          <cell r="G337">
            <v>5</v>
          </cell>
          <cell r="H337">
            <v>5</v>
          </cell>
          <cell r="I337">
            <v>1</v>
          </cell>
          <cell r="J337">
            <v>1</v>
          </cell>
          <cell r="K337"/>
          <cell r="L337">
            <v>2476</v>
          </cell>
          <cell r="N337">
            <v>1688.74</v>
          </cell>
          <cell r="O337">
            <v>1337.96</v>
          </cell>
          <cell r="P337">
            <v>0.79228300389639617</v>
          </cell>
          <cell r="Q337">
            <v>350.78</v>
          </cell>
          <cell r="R337">
            <v>0.20771699610360386</v>
          </cell>
          <cell r="S337">
            <v>14.031199999999998</v>
          </cell>
          <cell r="U337">
            <v>0</v>
          </cell>
          <cell r="V337">
            <v>0</v>
          </cell>
          <cell r="W337">
            <v>2476</v>
          </cell>
          <cell r="X337">
            <v>2476</v>
          </cell>
          <cell r="Y337">
            <v>616088</v>
          </cell>
        </row>
        <row r="338">
          <cell r="A338" t="str">
            <v>2016073-2</v>
          </cell>
          <cell r="C338" t="str">
            <v>576316 vleugel A023</v>
          </cell>
          <cell r="D338" t="str">
            <v>Arcabo</v>
          </cell>
          <cell r="E338">
            <v>0</v>
          </cell>
          <cell r="F338">
            <v>1</v>
          </cell>
          <cell r="G338">
            <v>1</v>
          </cell>
          <cell r="H338">
            <v>0</v>
          </cell>
          <cell r="I338">
            <v>1</v>
          </cell>
          <cell r="J338">
            <v>1</v>
          </cell>
          <cell r="K338"/>
          <cell r="L338">
            <v>75</v>
          </cell>
          <cell r="N338">
            <v>50</v>
          </cell>
          <cell r="O338">
            <v>25</v>
          </cell>
          <cell r="P338">
            <v>0.5</v>
          </cell>
          <cell r="Q338">
            <v>25</v>
          </cell>
          <cell r="R338">
            <v>0.5</v>
          </cell>
          <cell r="S338">
            <v>1</v>
          </cell>
          <cell r="U338">
            <v>0</v>
          </cell>
          <cell r="V338">
            <v>0</v>
          </cell>
          <cell r="W338">
            <v>75</v>
          </cell>
          <cell r="X338">
            <v>75</v>
          </cell>
          <cell r="Y338">
            <v>616350</v>
          </cell>
        </row>
        <row r="339">
          <cell r="A339">
            <v>2016074</v>
          </cell>
          <cell r="C339">
            <v>589016</v>
          </cell>
          <cell r="D339" t="str">
            <v>Arcabo</v>
          </cell>
          <cell r="E339">
            <v>1</v>
          </cell>
          <cell r="F339">
            <v>9</v>
          </cell>
          <cell r="G339">
            <v>6</v>
          </cell>
          <cell r="H339">
            <v>3</v>
          </cell>
          <cell r="I339">
            <v>1</v>
          </cell>
          <cell r="J339">
            <v>1</v>
          </cell>
          <cell r="K339"/>
          <cell r="L339">
            <v>2277</v>
          </cell>
          <cell r="N339">
            <v>1544.18</v>
          </cell>
          <cell r="O339">
            <v>1162.76</v>
          </cell>
          <cell r="P339">
            <v>0.75299511714955503</v>
          </cell>
          <cell r="Q339">
            <v>381.42</v>
          </cell>
          <cell r="R339">
            <v>0.24700488285044489</v>
          </cell>
          <cell r="S339">
            <v>15.2568</v>
          </cell>
          <cell r="U339">
            <v>0</v>
          </cell>
          <cell r="V339">
            <v>0</v>
          </cell>
          <cell r="W339">
            <v>2277</v>
          </cell>
          <cell r="X339">
            <v>2277</v>
          </cell>
          <cell r="Y339">
            <v>616089</v>
          </cell>
        </row>
        <row r="340">
          <cell r="A340">
            <v>2016075</v>
          </cell>
          <cell r="C340">
            <v>527216</v>
          </cell>
          <cell r="D340" t="str">
            <v>Arcabo</v>
          </cell>
          <cell r="E340">
            <v>1</v>
          </cell>
          <cell r="F340">
            <v>11</v>
          </cell>
          <cell r="G340">
            <v>8</v>
          </cell>
          <cell r="H340">
            <v>6</v>
          </cell>
          <cell r="I340">
            <v>1</v>
          </cell>
          <cell r="J340">
            <v>1</v>
          </cell>
          <cell r="K340"/>
          <cell r="L340">
            <v>3283</v>
          </cell>
          <cell r="N340">
            <v>0</v>
          </cell>
          <cell r="O340">
            <v>0</v>
          </cell>
          <cell r="P340" t="str">
            <v/>
          </cell>
          <cell r="Q340">
            <v>0</v>
          </cell>
          <cell r="R340" t="str">
            <v/>
          </cell>
          <cell r="S340">
            <v>0</v>
          </cell>
          <cell r="U340">
            <v>0</v>
          </cell>
          <cell r="V340">
            <v>0</v>
          </cell>
          <cell r="W340">
            <v>3283</v>
          </cell>
          <cell r="X340">
            <v>3283</v>
          </cell>
          <cell r="Y340">
            <v>616090</v>
          </cell>
        </row>
        <row r="341">
          <cell r="A341">
            <v>2016076</v>
          </cell>
          <cell r="C341" t="str">
            <v>584216 tm 585116</v>
          </cell>
          <cell r="D341" t="str">
            <v>Arcabo</v>
          </cell>
          <cell r="E341">
            <v>10</v>
          </cell>
          <cell r="F341">
            <v>80</v>
          </cell>
          <cell r="G341">
            <v>50</v>
          </cell>
          <cell r="H341">
            <v>30</v>
          </cell>
          <cell r="I341">
            <v>1</v>
          </cell>
          <cell r="J341">
            <v>1</v>
          </cell>
          <cell r="K341"/>
          <cell r="L341">
            <v>21420</v>
          </cell>
          <cell r="N341">
            <v>14474.34</v>
          </cell>
          <cell r="O341">
            <v>10944.76</v>
          </cell>
          <cell r="P341">
            <v>0.75614915775088887</v>
          </cell>
          <cell r="Q341">
            <v>3529.58</v>
          </cell>
          <cell r="R341">
            <v>0.24385084224911119</v>
          </cell>
          <cell r="S341">
            <v>141.1832</v>
          </cell>
          <cell r="U341">
            <v>0</v>
          </cell>
          <cell r="V341">
            <v>0</v>
          </cell>
          <cell r="W341">
            <v>21420</v>
          </cell>
          <cell r="X341">
            <v>21420</v>
          </cell>
          <cell r="Y341">
            <v>616085</v>
          </cell>
        </row>
        <row r="342">
          <cell r="A342">
            <v>2016077</v>
          </cell>
          <cell r="C342" t="str">
            <v>153 Chalets Ameland</v>
          </cell>
          <cell r="D342" t="str">
            <v>Maat</v>
          </cell>
          <cell r="I342">
            <v>0</v>
          </cell>
          <cell r="J342">
            <v>0</v>
          </cell>
          <cell r="K342"/>
          <cell r="L342">
            <v>0</v>
          </cell>
          <cell r="N342">
            <v>0</v>
          </cell>
          <cell r="O342">
            <v>0</v>
          </cell>
          <cell r="P342" t="str">
            <v/>
          </cell>
          <cell r="Q342">
            <v>0</v>
          </cell>
          <cell r="R342" t="str">
            <v/>
          </cell>
          <cell r="S342">
            <v>0</v>
          </cell>
          <cell r="U342">
            <v>0</v>
          </cell>
          <cell r="V342">
            <v>0</v>
          </cell>
          <cell r="W342">
            <v>0</v>
          </cell>
          <cell r="X342"/>
          <cell r="Y342"/>
        </row>
        <row r="343">
          <cell r="A343" t="str">
            <v>2016077-28</v>
          </cell>
          <cell r="C343" t="str">
            <v>Hoge Banc Spiegel</v>
          </cell>
          <cell r="D343" t="str">
            <v>Maat</v>
          </cell>
          <cell r="E343">
            <v>1</v>
          </cell>
          <cell r="F343">
            <v>11</v>
          </cell>
          <cell r="G343">
            <v>4</v>
          </cell>
          <cell r="H343">
            <v>4</v>
          </cell>
          <cell r="I343">
            <v>1</v>
          </cell>
          <cell r="J343">
            <v>1</v>
          </cell>
          <cell r="K343"/>
          <cell r="L343">
            <v>4908</v>
          </cell>
          <cell r="N343">
            <v>3209.88</v>
          </cell>
          <cell r="O343">
            <v>2484.88</v>
          </cell>
          <cell r="P343">
            <v>0.77413485862399845</v>
          </cell>
          <cell r="Q343">
            <v>725</v>
          </cell>
          <cell r="R343">
            <v>0.22586514137600158</v>
          </cell>
          <cell r="S343">
            <v>29</v>
          </cell>
          <cell r="U343">
            <v>0</v>
          </cell>
          <cell r="V343">
            <v>0</v>
          </cell>
          <cell r="W343">
            <v>4908</v>
          </cell>
          <cell r="X343">
            <v>4908</v>
          </cell>
          <cell r="Y343">
            <v>616167</v>
          </cell>
        </row>
        <row r="344">
          <cell r="A344" t="str">
            <v>2016077-26</v>
          </cell>
          <cell r="C344" t="str">
            <v>Hoge Banc Spiegel</v>
          </cell>
          <cell r="D344" t="str">
            <v>Maat</v>
          </cell>
          <cell r="E344">
            <v>1</v>
          </cell>
          <cell r="F344">
            <v>11</v>
          </cell>
          <cell r="G344">
            <v>4</v>
          </cell>
          <cell r="H344">
            <v>4</v>
          </cell>
          <cell r="I344">
            <v>1</v>
          </cell>
          <cell r="J344">
            <v>1</v>
          </cell>
          <cell r="K344"/>
          <cell r="L344">
            <v>4908</v>
          </cell>
          <cell r="N344">
            <v>3209.88</v>
          </cell>
          <cell r="O344">
            <v>2484.88</v>
          </cell>
          <cell r="P344">
            <v>0.77413485862399845</v>
          </cell>
          <cell r="Q344">
            <v>725</v>
          </cell>
          <cell r="R344">
            <v>0.22586514137600158</v>
          </cell>
          <cell r="S344">
            <v>29</v>
          </cell>
          <cell r="U344">
            <v>0</v>
          </cell>
          <cell r="V344">
            <v>0</v>
          </cell>
          <cell r="W344">
            <v>4908</v>
          </cell>
          <cell r="X344">
            <v>4908</v>
          </cell>
          <cell r="Y344">
            <v>616167</v>
          </cell>
        </row>
        <row r="345">
          <cell r="A345" t="str">
            <v>2016077-8A</v>
          </cell>
          <cell r="C345" t="str">
            <v>Hoge Banc Spiegel</v>
          </cell>
          <cell r="D345" t="str">
            <v>Maat</v>
          </cell>
          <cell r="E345">
            <v>1</v>
          </cell>
          <cell r="F345">
            <v>11</v>
          </cell>
          <cell r="G345">
            <v>4</v>
          </cell>
          <cell r="H345">
            <v>4</v>
          </cell>
          <cell r="I345">
            <v>1</v>
          </cell>
          <cell r="J345">
            <v>1</v>
          </cell>
          <cell r="K345"/>
          <cell r="L345">
            <v>4908</v>
          </cell>
          <cell r="N345">
            <v>3209.88</v>
          </cell>
          <cell r="O345">
            <v>2484.88</v>
          </cell>
          <cell r="P345">
            <v>0.77413485862399845</v>
          </cell>
          <cell r="Q345">
            <v>725</v>
          </cell>
          <cell r="R345">
            <v>0.22586514137600158</v>
          </cell>
          <cell r="S345">
            <v>29</v>
          </cell>
          <cell r="U345">
            <v>0</v>
          </cell>
          <cell r="V345">
            <v>0</v>
          </cell>
          <cell r="W345">
            <v>4908</v>
          </cell>
          <cell r="X345">
            <v>4908</v>
          </cell>
          <cell r="Y345">
            <v>616206</v>
          </cell>
        </row>
        <row r="346">
          <cell r="A346" t="str">
            <v>2016077-6A</v>
          </cell>
          <cell r="C346" t="str">
            <v>Hoge Banc Spiegel</v>
          </cell>
          <cell r="D346" t="str">
            <v>Maat</v>
          </cell>
          <cell r="E346">
            <v>1</v>
          </cell>
          <cell r="F346">
            <v>11</v>
          </cell>
          <cell r="G346">
            <v>4</v>
          </cell>
          <cell r="H346">
            <v>4</v>
          </cell>
          <cell r="I346">
            <v>1</v>
          </cell>
          <cell r="J346">
            <v>1</v>
          </cell>
          <cell r="K346"/>
          <cell r="L346">
            <v>4908</v>
          </cell>
          <cell r="N346">
            <v>3209.88</v>
          </cell>
          <cell r="O346">
            <v>2484.88</v>
          </cell>
          <cell r="P346">
            <v>0.77413485862399845</v>
          </cell>
          <cell r="Q346">
            <v>725</v>
          </cell>
          <cell r="R346">
            <v>0.22586514137600158</v>
          </cell>
          <cell r="S346">
            <v>29</v>
          </cell>
          <cell r="U346">
            <v>0</v>
          </cell>
          <cell r="V346">
            <v>0</v>
          </cell>
          <cell r="W346">
            <v>4908</v>
          </cell>
          <cell r="X346">
            <v>4908</v>
          </cell>
          <cell r="Y346">
            <v>616206</v>
          </cell>
        </row>
        <row r="347">
          <cell r="A347" t="str">
            <v>2016077-10A</v>
          </cell>
          <cell r="C347" t="str">
            <v xml:space="preserve">Langhe Banc </v>
          </cell>
          <cell r="D347" t="str">
            <v>Maat</v>
          </cell>
          <cell r="E347">
            <v>1</v>
          </cell>
          <cell r="F347">
            <v>10</v>
          </cell>
          <cell r="G347">
            <v>5</v>
          </cell>
          <cell r="H347">
            <v>4</v>
          </cell>
          <cell r="I347">
            <v>1</v>
          </cell>
          <cell r="J347">
            <v>1</v>
          </cell>
          <cell r="K347"/>
          <cell r="L347">
            <v>4993</v>
          </cell>
          <cell r="N347">
            <v>3387.39</v>
          </cell>
          <cell r="O347">
            <v>2662.39</v>
          </cell>
          <cell r="P347">
            <v>0.78597090975647921</v>
          </cell>
          <cell r="Q347">
            <v>725</v>
          </cell>
          <cell r="R347">
            <v>0.21402909024352082</v>
          </cell>
          <cell r="S347">
            <v>29</v>
          </cell>
          <cell r="U347">
            <v>0</v>
          </cell>
          <cell r="V347">
            <v>0</v>
          </cell>
          <cell r="W347">
            <v>4993</v>
          </cell>
          <cell r="X347">
            <v>4993</v>
          </cell>
          <cell r="Y347">
            <v>616206</v>
          </cell>
        </row>
        <row r="348">
          <cell r="A348" t="str">
            <v>2016077-4A</v>
          </cell>
          <cell r="C348" t="str">
            <v>Hoge Banc Spiegel</v>
          </cell>
          <cell r="D348" t="str">
            <v>Maat</v>
          </cell>
          <cell r="E348">
            <v>1</v>
          </cell>
          <cell r="F348">
            <v>11</v>
          </cell>
          <cell r="G348">
            <v>4</v>
          </cell>
          <cell r="H348">
            <v>4</v>
          </cell>
          <cell r="I348">
            <v>1</v>
          </cell>
          <cell r="J348">
            <v>1</v>
          </cell>
          <cell r="K348"/>
          <cell r="L348">
            <v>4908</v>
          </cell>
          <cell r="N348">
            <v>3209.88</v>
          </cell>
          <cell r="O348">
            <v>2484.88</v>
          </cell>
          <cell r="P348">
            <v>0.77413485862399845</v>
          </cell>
          <cell r="Q348">
            <v>725</v>
          </cell>
          <cell r="R348">
            <v>0.22586514137600158</v>
          </cell>
          <cell r="S348">
            <v>29</v>
          </cell>
          <cell r="U348">
            <v>0</v>
          </cell>
          <cell r="V348">
            <v>0</v>
          </cell>
          <cell r="W348">
            <v>4908</v>
          </cell>
          <cell r="X348">
            <v>4908</v>
          </cell>
          <cell r="Y348">
            <v>616206</v>
          </cell>
        </row>
        <row r="349">
          <cell r="A349" t="str">
            <v>2016077-6</v>
          </cell>
          <cell r="C349" t="str">
            <v>Hoge Banc Spiegel</v>
          </cell>
          <cell r="D349" t="str">
            <v>Maat</v>
          </cell>
          <cell r="E349">
            <v>1</v>
          </cell>
          <cell r="F349">
            <v>11</v>
          </cell>
          <cell r="G349">
            <v>4</v>
          </cell>
          <cell r="H349">
            <v>4</v>
          </cell>
          <cell r="I349">
            <v>1</v>
          </cell>
          <cell r="J349">
            <v>1</v>
          </cell>
          <cell r="K349"/>
          <cell r="L349">
            <v>4908</v>
          </cell>
          <cell r="N349">
            <v>3209.88</v>
          </cell>
          <cell r="O349">
            <v>2484.88</v>
          </cell>
          <cell r="P349">
            <v>0.77413485862399845</v>
          </cell>
          <cell r="Q349">
            <v>725</v>
          </cell>
          <cell r="R349">
            <v>0.22586514137600158</v>
          </cell>
          <cell r="S349">
            <v>29</v>
          </cell>
          <cell r="U349">
            <v>0</v>
          </cell>
          <cell r="V349">
            <v>0</v>
          </cell>
          <cell r="W349">
            <v>4908</v>
          </cell>
          <cell r="X349">
            <v>4908</v>
          </cell>
          <cell r="Y349">
            <v>616206</v>
          </cell>
        </row>
        <row r="350">
          <cell r="A350" t="str">
            <v>2016077-10</v>
          </cell>
          <cell r="C350" t="str">
            <v xml:space="preserve">Langhe Banc </v>
          </cell>
          <cell r="D350" t="str">
            <v>Maat</v>
          </cell>
          <cell r="E350">
            <v>1</v>
          </cell>
          <cell r="F350">
            <v>10</v>
          </cell>
          <cell r="G350">
            <v>5</v>
          </cell>
          <cell r="H350">
            <v>4</v>
          </cell>
          <cell r="I350">
            <v>1</v>
          </cell>
          <cell r="J350">
            <v>1</v>
          </cell>
          <cell r="K350"/>
          <cell r="L350">
            <v>4993</v>
          </cell>
          <cell r="N350">
            <v>3387.39</v>
          </cell>
          <cell r="O350">
            <v>2662.39</v>
          </cell>
          <cell r="P350">
            <v>0.78597090975647921</v>
          </cell>
          <cell r="Q350">
            <v>725</v>
          </cell>
          <cell r="R350">
            <v>0.21402909024352082</v>
          </cell>
          <cell r="S350">
            <v>29</v>
          </cell>
          <cell r="U350">
            <v>0</v>
          </cell>
          <cell r="V350">
            <v>0</v>
          </cell>
          <cell r="W350">
            <v>4993</v>
          </cell>
          <cell r="X350">
            <v>4993</v>
          </cell>
          <cell r="Y350">
            <v>616206</v>
          </cell>
        </row>
        <row r="351">
          <cell r="A351" t="str">
            <v>2016077-4</v>
          </cell>
          <cell r="C351" t="str">
            <v>Langhe Banc Spiegel</v>
          </cell>
          <cell r="D351" t="str">
            <v>Maat</v>
          </cell>
          <cell r="E351">
            <v>1</v>
          </cell>
          <cell r="F351">
            <v>10</v>
          </cell>
          <cell r="G351">
            <v>5</v>
          </cell>
          <cell r="H351">
            <v>4</v>
          </cell>
          <cell r="I351">
            <v>1</v>
          </cell>
          <cell r="J351">
            <v>1</v>
          </cell>
          <cell r="K351"/>
          <cell r="L351">
            <v>4993</v>
          </cell>
          <cell r="N351">
            <v>3387.39</v>
          </cell>
          <cell r="O351">
            <v>2662.39</v>
          </cell>
          <cell r="P351">
            <v>0.78597090975647921</v>
          </cell>
          <cell r="Q351">
            <v>725</v>
          </cell>
          <cell r="R351">
            <v>0.21402909024352082</v>
          </cell>
          <cell r="S351">
            <v>29</v>
          </cell>
          <cell r="U351">
            <v>0</v>
          </cell>
          <cell r="V351">
            <v>0</v>
          </cell>
          <cell r="W351">
            <v>4993</v>
          </cell>
          <cell r="X351">
            <v>4993</v>
          </cell>
          <cell r="Y351">
            <v>616206</v>
          </cell>
        </row>
        <row r="352">
          <cell r="A352" t="str">
            <v>2016077-8</v>
          </cell>
          <cell r="C352" t="str">
            <v>Langhe Banc Spiegel</v>
          </cell>
          <cell r="D352" t="str">
            <v>Maat</v>
          </cell>
          <cell r="E352">
            <v>1</v>
          </cell>
          <cell r="F352">
            <v>10</v>
          </cell>
          <cell r="G352">
            <v>5</v>
          </cell>
          <cell r="H352">
            <v>4</v>
          </cell>
          <cell r="I352">
            <v>1</v>
          </cell>
          <cell r="J352">
            <v>1</v>
          </cell>
          <cell r="K352"/>
          <cell r="L352">
            <v>4993</v>
          </cell>
          <cell r="N352">
            <v>3387.39</v>
          </cell>
          <cell r="O352">
            <v>2662.39</v>
          </cell>
          <cell r="P352">
            <v>0.78597090975647921</v>
          </cell>
          <cell r="Q352">
            <v>725</v>
          </cell>
          <cell r="R352">
            <v>0.21402909024352082</v>
          </cell>
          <cell r="S352">
            <v>29</v>
          </cell>
          <cell r="U352">
            <v>0</v>
          </cell>
          <cell r="V352">
            <v>0</v>
          </cell>
          <cell r="W352">
            <v>4993</v>
          </cell>
          <cell r="X352">
            <v>4993</v>
          </cell>
          <cell r="Y352">
            <v>616206</v>
          </cell>
        </row>
        <row r="353">
          <cell r="A353" t="str">
            <v>2016077-B34</v>
          </cell>
          <cell r="C353" t="str">
            <v>Hooge Sandt</v>
          </cell>
          <cell r="D353" t="str">
            <v>Maat</v>
          </cell>
          <cell r="E353">
            <v>1</v>
          </cell>
          <cell r="F353">
            <v>9</v>
          </cell>
          <cell r="G353">
            <v>5</v>
          </cell>
          <cell r="H353">
            <v>4</v>
          </cell>
          <cell r="I353">
            <v>1</v>
          </cell>
          <cell r="J353">
            <v>1</v>
          </cell>
          <cell r="K353"/>
          <cell r="L353">
            <v>4144</v>
          </cell>
          <cell r="N353">
            <v>2854.17</v>
          </cell>
          <cell r="O353">
            <v>2257.92</v>
          </cell>
          <cell r="P353">
            <v>0.79109513448743418</v>
          </cell>
          <cell r="Q353">
            <v>596.25</v>
          </cell>
          <cell r="R353">
            <v>0.20890486551256582</v>
          </cell>
          <cell r="S353">
            <v>23.85</v>
          </cell>
          <cell r="U353">
            <v>0</v>
          </cell>
          <cell r="V353">
            <v>0</v>
          </cell>
          <cell r="W353">
            <v>4525.8999999999996</v>
          </cell>
          <cell r="X353">
            <v>4144</v>
          </cell>
          <cell r="Y353">
            <v>616256</v>
          </cell>
        </row>
        <row r="354">
          <cell r="A354" t="str">
            <v>2016077-B22</v>
          </cell>
          <cell r="C354" t="str">
            <v>Hooge Sandt</v>
          </cell>
          <cell r="D354" t="str">
            <v>Maat</v>
          </cell>
          <cell r="E354">
            <v>1</v>
          </cell>
          <cell r="F354">
            <v>9</v>
          </cell>
          <cell r="G354">
            <v>5</v>
          </cell>
          <cell r="H354">
            <v>4</v>
          </cell>
          <cell r="I354">
            <v>1</v>
          </cell>
          <cell r="J354">
            <v>1</v>
          </cell>
          <cell r="K354"/>
          <cell r="L354">
            <v>4144</v>
          </cell>
          <cell r="N354">
            <v>2854.17</v>
          </cell>
          <cell r="O354">
            <v>2257.92</v>
          </cell>
          <cell r="P354">
            <v>0.79109513448743418</v>
          </cell>
          <cell r="Q354">
            <v>596.25</v>
          </cell>
          <cell r="R354">
            <v>0.20890486551256582</v>
          </cell>
          <cell r="S354">
            <v>23.85</v>
          </cell>
          <cell r="U354">
            <v>0</v>
          </cell>
          <cell r="V354">
            <v>0</v>
          </cell>
          <cell r="W354">
            <v>4144</v>
          </cell>
          <cell r="X354">
            <v>4144</v>
          </cell>
          <cell r="Y354">
            <v>616256</v>
          </cell>
        </row>
        <row r="355">
          <cell r="A355" t="str">
            <v>2016077-B52</v>
          </cell>
          <cell r="C355" t="str">
            <v>Langhe Sandt</v>
          </cell>
          <cell r="D355" t="str">
            <v>Maat</v>
          </cell>
          <cell r="E355">
            <v>1</v>
          </cell>
          <cell r="F355">
            <v>10</v>
          </cell>
          <cell r="G355">
            <v>6</v>
          </cell>
          <cell r="H355">
            <v>4</v>
          </cell>
          <cell r="I355">
            <v>1</v>
          </cell>
          <cell r="J355">
            <v>1</v>
          </cell>
          <cell r="K355"/>
          <cell r="L355">
            <v>4099</v>
          </cell>
          <cell r="N355">
            <v>2828.41</v>
          </cell>
          <cell r="O355">
            <v>2235.91</v>
          </cell>
          <cell r="P355">
            <v>0.79051834776429164</v>
          </cell>
          <cell r="Q355">
            <v>592.5</v>
          </cell>
          <cell r="R355">
            <v>0.20948165223570842</v>
          </cell>
          <cell r="S355">
            <v>23.7</v>
          </cell>
          <cell r="U355">
            <v>0</v>
          </cell>
          <cell r="V355">
            <v>0</v>
          </cell>
          <cell r="W355">
            <v>4099</v>
          </cell>
          <cell r="X355">
            <v>4099</v>
          </cell>
          <cell r="Y355">
            <v>616256</v>
          </cell>
        </row>
        <row r="356">
          <cell r="A356" t="str">
            <v>2016077-B42</v>
          </cell>
          <cell r="C356" t="str">
            <v>Hooge Banc Spiegel</v>
          </cell>
          <cell r="D356" t="str">
            <v>Maat</v>
          </cell>
          <cell r="E356">
            <v>1</v>
          </cell>
          <cell r="F356">
            <v>11</v>
          </cell>
          <cell r="G356">
            <v>4</v>
          </cell>
          <cell r="H356">
            <v>4</v>
          </cell>
          <cell r="I356">
            <v>1</v>
          </cell>
          <cell r="J356">
            <v>1</v>
          </cell>
          <cell r="K356"/>
          <cell r="L356">
            <v>4864</v>
          </cell>
          <cell r="N356">
            <v>3342.0099999999998</v>
          </cell>
          <cell r="O356">
            <v>2627.43</v>
          </cell>
          <cell r="P356">
            <v>0.78618256677867515</v>
          </cell>
          <cell r="Q356">
            <v>714.58</v>
          </cell>
          <cell r="R356">
            <v>0.21381743322132493</v>
          </cell>
          <cell r="S356">
            <v>28.583200000000001</v>
          </cell>
          <cell r="U356">
            <v>0</v>
          </cell>
          <cell r="V356">
            <v>0</v>
          </cell>
          <cell r="W356">
            <v>4864</v>
          </cell>
          <cell r="X356">
            <v>4864</v>
          </cell>
          <cell r="Y356">
            <v>616256</v>
          </cell>
        </row>
        <row r="357">
          <cell r="A357" t="str">
            <v>2016077-B30A</v>
          </cell>
          <cell r="C357" t="str">
            <v>Hooge Banc Spiegel</v>
          </cell>
          <cell r="D357" t="str">
            <v>Maat</v>
          </cell>
          <cell r="E357">
            <v>1</v>
          </cell>
          <cell r="F357">
            <v>11</v>
          </cell>
          <cell r="G357">
            <v>4</v>
          </cell>
          <cell r="H357">
            <v>4</v>
          </cell>
          <cell r="I357">
            <v>1</v>
          </cell>
          <cell r="J357">
            <v>1</v>
          </cell>
          <cell r="K357"/>
          <cell r="L357">
            <v>4864</v>
          </cell>
          <cell r="N357">
            <v>3342.0099999999998</v>
          </cell>
          <cell r="O357">
            <v>2627.43</v>
          </cell>
          <cell r="P357">
            <v>0.78618256677867515</v>
          </cell>
          <cell r="Q357">
            <v>714.58</v>
          </cell>
          <cell r="R357">
            <v>0.21381743322132493</v>
          </cell>
          <cell r="S357">
            <v>28.583200000000001</v>
          </cell>
          <cell r="U357">
            <v>0</v>
          </cell>
          <cell r="V357">
            <v>0</v>
          </cell>
          <cell r="W357">
            <v>4864</v>
          </cell>
          <cell r="X357">
            <v>4864</v>
          </cell>
          <cell r="Y357">
            <v>616256</v>
          </cell>
        </row>
        <row r="358">
          <cell r="A358">
            <v>2016077</v>
          </cell>
          <cell r="C358" t="str">
            <v>10 x drki krukken niet afsluitbaar</v>
          </cell>
          <cell r="D358" t="str">
            <v>Maat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1</v>
          </cell>
          <cell r="J358">
            <v>1</v>
          </cell>
          <cell r="K358"/>
          <cell r="L358">
            <v>28.6</v>
          </cell>
          <cell r="N358">
            <v>14.3</v>
          </cell>
          <cell r="O358">
            <v>14.3</v>
          </cell>
          <cell r="P358">
            <v>1</v>
          </cell>
          <cell r="Q358">
            <v>0</v>
          </cell>
          <cell r="R358">
            <v>0</v>
          </cell>
          <cell r="S358">
            <v>0</v>
          </cell>
          <cell r="U358">
            <v>0</v>
          </cell>
          <cell r="V358">
            <v>0</v>
          </cell>
          <cell r="W358">
            <v>28.6</v>
          </cell>
          <cell r="X358">
            <v>28.6</v>
          </cell>
          <cell r="Y358">
            <v>616255</v>
          </cell>
        </row>
        <row r="359">
          <cell r="A359">
            <v>2016078</v>
          </cell>
          <cell r="C359">
            <v>589116</v>
          </cell>
          <cell r="D359" t="str">
            <v>Arcabo</v>
          </cell>
          <cell r="E359">
            <v>1</v>
          </cell>
          <cell r="F359">
            <v>9</v>
          </cell>
          <cell r="G359">
            <v>6</v>
          </cell>
          <cell r="H359">
            <v>3</v>
          </cell>
          <cell r="I359">
            <v>1</v>
          </cell>
          <cell r="J359">
            <v>1</v>
          </cell>
          <cell r="K359"/>
          <cell r="L359">
            <v>2277</v>
          </cell>
          <cell r="N359">
            <v>1544.18</v>
          </cell>
          <cell r="O359">
            <v>1162.76</v>
          </cell>
          <cell r="P359">
            <v>0.75299511714955503</v>
          </cell>
          <cell r="Q359">
            <v>381.42</v>
          </cell>
          <cell r="R359">
            <v>0.24700488285044489</v>
          </cell>
          <cell r="S359">
            <v>15.2568</v>
          </cell>
          <cell r="U359">
            <v>0</v>
          </cell>
          <cell r="V359">
            <v>0</v>
          </cell>
          <cell r="W359">
            <v>2277</v>
          </cell>
          <cell r="X359">
            <v>2277</v>
          </cell>
          <cell r="Y359">
            <v>616091</v>
          </cell>
        </row>
        <row r="360">
          <cell r="A360">
            <v>2016079</v>
          </cell>
          <cell r="C360">
            <v>589216</v>
          </cell>
          <cell r="D360" t="str">
            <v>Arcabo</v>
          </cell>
          <cell r="E360">
            <v>1</v>
          </cell>
          <cell r="F360">
            <v>9</v>
          </cell>
          <cell r="G360">
            <v>6</v>
          </cell>
          <cell r="H360">
            <v>3</v>
          </cell>
          <cell r="I360">
            <v>1</v>
          </cell>
          <cell r="J360">
            <v>1</v>
          </cell>
          <cell r="K360"/>
          <cell r="L360">
            <v>2277</v>
          </cell>
          <cell r="N360">
            <v>1544.18</v>
          </cell>
          <cell r="O360">
            <v>1162.76</v>
          </cell>
          <cell r="P360">
            <v>0.75299511714955503</v>
          </cell>
          <cell r="Q360">
            <v>381.42</v>
          </cell>
          <cell r="R360">
            <v>0.24700488285044489</v>
          </cell>
          <cell r="S360">
            <v>15.2568</v>
          </cell>
          <cell r="U360">
            <v>0</v>
          </cell>
          <cell r="V360">
            <v>0</v>
          </cell>
          <cell r="W360">
            <v>2277</v>
          </cell>
          <cell r="X360">
            <v>2277</v>
          </cell>
          <cell r="Y360">
            <v>616092</v>
          </cell>
        </row>
        <row r="361">
          <cell r="A361">
            <v>2016080</v>
          </cell>
          <cell r="C361">
            <v>570516</v>
          </cell>
          <cell r="D361" t="str">
            <v>Arcabo</v>
          </cell>
          <cell r="E361">
            <v>1</v>
          </cell>
          <cell r="F361">
            <v>9</v>
          </cell>
          <cell r="G361">
            <v>6</v>
          </cell>
          <cell r="H361">
            <v>4</v>
          </cell>
          <cell r="I361">
            <v>1</v>
          </cell>
          <cell r="J361">
            <v>1</v>
          </cell>
          <cell r="K361"/>
          <cell r="L361">
            <v>2814</v>
          </cell>
          <cell r="N361">
            <v>1832.4299999999998</v>
          </cell>
          <cell r="O361">
            <v>1404.58</v>
          </cell>
          <cell r="P361">
            <v>0.76651222693363463</v>
          </cell>
          <cell r="Q361">
            <v>427.85</v>
          </cell>
          <cell r="R361">
            <v>0.23348777306636545</v>
          </cell>
          <cell r="S361">
            <v>17.114000000000001</v>
          </cell>
          <cell r="U361">
            <v>0</v>
          </cell>
          <cell r="V361">
            <v>0</v>
          </cell>
          <cell r="W361">
            <v>2814</v>
          </cell>
          <cell r="X361">
            <v>2814</v>
          </cell>
          <cell r="Y361">
            <v>616093</v>
          </cell>
        </row>
        <row r="362">
          <cell r="A362">
            <v>2016081</v>
          </cell>
          <cell r="C362">
            <v>503016</v>
          </cell>
          <cell r="D362" t="str">
            <v>Arcabo</v>
          </cell>
          <cell r="E362">
            <v>1</v>
          </cell>
          <cell r="F362">
            <v>8</v>
          </cell>
          <cell r="G362">
            <v>5</v>
          </cell>
          <cell r="H362">
            <v>3</v>
          </cell>
          <cell r="I362">
            <v>1</v>
          </cell>
          <cell r="J362">
            <v>1</v>
          </cell>
          <cell r="K362"/>
          <cell r="L362">
            <v>2109</v>
          </cell>
          <cell r="N362">
            <v>1443.4399999999998</v>
          </cell>
          <cell r="O362">
            <v>1090.1099999999999</v>
          </cell>
          <cell r="P362">
            <v>0.75521670453915646</v>
          </cell>
          <cell r="Q362">
            <v>353.33</v>
          </cell>
          <cell r="R362">
            <v>0.24478329546084357</v>
          </cell>
          <cell r="S362">
            <v>14.133199999999999</v>
          </cell>
          <cell r="U362">
            <v>0</v>
          </cell>
          <cell r="V362">
            <v>0</v>
          </cell>
          <cell r="W362">
            <v>2109</v>
          </cell>
          <cell r="X362">
            <v>2109</v>
          </cell>
          <cell r="Y362">
            <v>616094</v>
          </cell>
        </row>
        <row r="363">
          <cell r="A363">
            <v>2016082</v>
          </cell>
          <cell r="C363" t="str">
            <v>583016 (verdiept en vlak 7016 glad)</v>
          </cell>
          <cell r="D363" t="str">
            <v>Arcabo</v>
          </cell>
          <cell r="E363">
            <v>1</v>
          </cell>
          <cell r="F363">
            <v>8</v>
          </cell>
          <cell r="G363">
            <v>5</v>
          </cell>
          <cell r="H363">
            <v>2</v>
          </cell>
          <cell r="I363">
            <v>1</v>
          </cell>
          <cell r="J363">
            <v>1</v>
          </cell>
          <cell r="K363"/>
          <cell r="L363">
            <v>4991</v>
          </cell>
          <cell r="N363">
            <v>3479.33</v>
          </cell>
          <cell r="O363">
            <v>2923.08</v>
          </cell>
          <cell r="P363">
            <v>0.84012726588164965</v>
          </cell>
          <cell r="Q363">
            <v>556.25</v>
          </cell>
          <cell r="R363">
            <v>0.15987273411835037</v>
          </cell>
          <cell r="S363">
            <v>22.25</v>
          </cell>
          <cell r="U363">
            <v>0</v>
          </cell>
          <cell r="V363">
            <v>0</v>
          </cell>
          <cell r="W363">
            <v>4991</v>
          </cell>
          <cell r="X363">
            <v>4991</v>
          </cell>
          <cell r="Y363">
            <v>616095</v>
          </cell>
        </row>
        <row r="364">
          <cell r="A364" t="str">
            <v>2016082-2</v>
          </cell>
          <cell r="C364" t="str">
            <v xml:space="preserve">583016 6x nieuw glas ivm wijziging kozijnhoogte </v>
          </cell>
          <cell r="D364" t="str">
            <v>Arcabo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1</v>
          </cell>
          <cell r="J364">
            <v>1</v>
          </cell>
          <cell r="K364"/>
          <cell r="L364">
            <v>132.19999999999999</v>
          </cell>
          <cell r="N364">
            <v>61.61</v>
          </cell>
          <cell r="O364">
            <v>60</v>
          </cell>
          <cell r="P364">
            <v>0.97386787859113777</v>
          </cell>
          <cell r="Q364">
            <v>0</v>
          </cell>
          <cell r="R364">
            <v>0</v>
          </cell>
          <cell r="S364">
            <v>0</v>
          </cell>
          <cell r="U364">
            <v>0</v>
          </cell>
          <cell r="V364">
            <v>0</v>
          </cell>
          <cell r="W364">
            <v>132.19999999999999</v>
          </cell>
          <cell r="X364">
            <v>132.19999999999999</v>
          </cell>
          <cell r="Y364">
            <v>616132</v>
          </cell>
        </row>
        <row r="365">
          <cell r="A365">
            <v>2016083</v>
          </cell>
          <cell r="C365">
            <v>591416</v>
          </cell>
          <cell r="D365" t="str">
            <v>Arcabo</v>
          </cell>
          <cell r="E365">
            <v>1</v>
          </cell>
          <cell r="F365">
            <v>9</v>
          </cell>
          <cell r="G365">
            <v>5</v>
          </cell>
          <cell r="H365">
            <v>2</v>
          </cell>
          <cell r="I365">
            <v>1</v>
          </cell>
          <cell r="J365">
            <v>1</v>
          </cell>
          <cell r="K365"/>
          <cell r="L365">
            <v>2245</v>
          </cell>
          <cell r="N365">
            <v>1406.76</v>
          </cell>
          <cell r="O365">
            <v>1103.01</v>
          </cell>
          <cell r="P365">
            <v>0.78407830760044361</v>
          </cell>
          <cell r="Q365">
            <v>303.75</v>
          </cell>
          <cell r="R365">
            <v>0.21592169239955644</v>
          </cell>
          <cell r="S365">
            <v>12.15</v>
          </cell>
          <cell r="U365">
            <v>0</v>
          </cell>
          <cell r="V365">
            <v>0</v>
          </cell>
          <cell r="W365">
            <v>2245</v>
          </cell>
          <cell r="X365">
            <v>2245</v>
          </cell>
          <cell r="Y365">
            <v>616096</v>
          </cell>
        </row>
        <row r="366">
          <cell r="A366">
            <v>2016084</v>
          </cell>
          <cell r="C366">
            <v>589316</v>
          </cell>
          <cell r="D366" t="str">
            <v>Arcabo</v>
          </cell>
          <cell r="E366">
            <v>1</v>
          </cell>
          <cell r="F366">
            <v>9</v>
          </cell>
          <cell r="G366">
            <v>6</v>
          </cell>
          <cell r="H366">
            <v>3</v>
          </cell>
          <cell r="I366">
            <v>1</v>
          </cell>
          <cell r="J366">
            <v>1</v>
          </cell>
          <cell r="K366"/>
          <cell r="L366">
            <v>2277</v>
          </cell>
          <cell r="N366">
            <v>1548.6799999999998</v>
          </cell>
          <cell r="O366">
            <v>1163.8399999999999</v>
          </cell>
          <cell r="P366">
            <v>0.75150450706408045</v>
          </cell>
          <cell r="Q366">
            <v>384.84</v>
          </cell>
          <cell r="R366">
            <v>0.24849549293591963</v>
          </cell>
          <cell r="S366">
            <v>15.393599999999999</v>
          </cell>
          <cell r="U366">
            <v>0</v>
          </cell>
          <cell r="V366">
            <v>0</v>
          </cell>
          <cell r="W366">
            <v>2277</v>
          </cell>
          <cell r="X366">
            <v>2277</v>
          </cell>
          <cell r="Y366">
            <v>616107</v>
          </cell>
        </row>
        <row r="367">
          <cell r="A367">
            <v>2016085</v>
          </cell>
          <cell r="C367">
            <v>589416</v>
          </cell>
          <cell r="D367" t="str">
            <v>Arcabo</v>
          </cell>
          <cell r="E367">
            <v>1</v>
          </cell>
          <cell r="F367">
            <v>9</v>
          </cell>
          <cell r="G367">
            <v>6</v>
          </cell>
          <cell r="H367">
            <v>3</v>
          </cell>
          <cell r="I367">
            <v>1</v>
          </cell>
          <cell r="J367">
            <v>1</v>
          </cell>
          <cell r="K367"/>
          <cell r="L367">
            <v>2277</v>
          </cell>
          <cell r="N367">
            <v>1548.6799999999998</v>
          </cell>
          <cell r="O367">
            <v>1163.8399999999999</v>
          </cell>
          <cell r="P367">
            <v>0.75150450706408045</v>
          </cell>
          <cell r="Q367">
            <v>384.84</v>
          </cell>
          <cell r="R367">
            <v>0.24849549293591963</v>
          </cell>
          <cell r="S367">
            <v>15.393599999999999</v>
          </cell>
          <cell r="U367">
            <v>0</v>
          </cell>
          <cell r="V367">
            <v>0</v>
          </cell>
          <cell r="W367">
            <v>2277</v>
          </cell>
          <cell r="X367">
            <v>2277</v>
          </cell>
          <cell r="Y367">
            <v>616108</v>
          </cell>
        </row>
        <row r="368">
          <cell r="A368">
            <v>2016086</v>
          </cell>
          <cell r="C368">
            <v>502616</v>
          </cell>
          <cell r="D368" t="str">
            <v>Arcabo</v>
          </cell>
          <cell r="E368">
            <v>1</v>
          </cell>
          <cell r="F368">
            <v>9</v>
          </cell>
          <cell r="G368">
            <v>6</v>
          </cell>
          <cell r="H368">
            <v>3</v>
          </cell>
          <cell r="I368">
            <v>1</v>
          </cell>
          <cell r="J368">
            <v>1</v>
          </cell>
          <cell r="K368"/>
          <cell r="L368">
            <v>2277</v>
          </cell>
          <cell r="N368">
            <v>1548.6799999999998</v>
          </cell>
          <cell r="O368">
            <v>1163.8399999999999</v>
          </cell>
          <cell r="P368">
            <v>0.75150450706408045</v>
          </cell>
          <cell r="Q368">
            <v>384.84</v>
          </cell>
          <cell r="R368">
            <v>0.24849549293591963</v>
          </cell>
          <cell r="S368">
            <v>15.393599999999999</v>
          </cell>
          <cell r="U368">
            <v>0</v>
          </cell>
          <cell r="V368">
            <v>0</v>
          </cell>
          <cell r="W368">
            <v>2277</v>
          </cell>
          <cell r="X368">
            <v>2277</v>
          </cell>
          <cell r="Y368">
            <v>616109</v>
          </cell>
        </row>
        <row r="369">
          <cell r="A369">
            <v>2016087</v>
          </cell>
          <cell r="C369" t="str">
            <v>De Bosrand</v>
          </cell>
          <cell r="D369" t="str">
            <v>Arcabo</v>
          </cell>
          <cell r="E369">
            <v>1</v>
          </cell>
          <cell r="F369">
            <v>5</v>
          </cell>
          <cell r="G369">
            <v>1</v>
          </cell>
          <cell r="H369">
            <v>3</v>
          </cell>
          <cell r="I369">
            <v>1</v>
          </cell>
          <cell r="J369">
            <v>1</v>
          </cell>
          <cell r="K369"/>
          <cell r="L369">
            <v>1482</v>
          </cell>
          <cell r="N369">
            <v>958.73</v>
          </cell>
          <cell r="O369">
            <v>739.98</v>
          </cell>
          <cell r="P369">
            <v>0.77183357149562437</v>
          </cell>
          <cell r="Q369">
            <v>218.75</v>
          </cell>
          <cell r="R369">
            <v>0.22816642850437557</v>
          </cell>
          <cell r="S369">
            <v>8.75</v>
          </cell>
          <cell r="U369">
            <v>0</v>
          </cell>
          <cell r="V369">
            <v>0</v>
          </cell>
          <cell r="W369">
            <v>1482</v>
          </cell>
          <cell r="X369">
            <v>1482</v>
          </cell>
          <cell r="Y369">
            <v>616110</v>
          </cell>
        </row>
        <row r="370">
          <cell r="A370">
            <v>2016088</v>
          </cell>
          <cell r="C370" t="str">
            <v>557316 (3x KS Biegetechnik)</v>
          </cell>
          <cell r="D370" t="str">
            <v>Arcabo</v>
          </cell>
          <cell r="E370">
            <v>1</v>
          </cell>
          <cell r="F370">
            <v>12</v>
          </cell>
          <cell r="G370">
            <v>4</v>
          </cell>
          <cell r="H370">
            <v>2</v>
          </cell>
          <cell r="I370">
            <v>1</v>
          </cell>
          <cell r="J370">
            <v>1</v>
          </cell>
          <cell r="K370"/>
          <cell r="L370">
            <v>2582</v>
          </cell>
          <cell r="N370">
            <v>2243</v>
          </cell>
          <cell r="O370">
            <v>1868</v>
          </cell>
          <cell r="P370">
            <v>0.83281319661168074</v>
          </cell>
          <cell r="Q370">
            <v>375</v>
          </cell>
          <cell r="R370">
            <v>0.16718680338831921</v>
          </cell>
          <cell r="S370">
            <v>15</v>
          </cell>
          <cell r="U370">
            <v>0</v>
          </cell>
          <cell r="V370">
            <v>0</v>
          </cell>
          <cell r="W370">
            <v>2582</v>
          </cell>
          <cell r="X370">
            <v>2582</v>
          </cell>
          <cell r="Y370">
            <v>616113</v>
          </cell>
        </row>
        <row r="371">
          <cell r="A371">
            <v>2016089</v>
          </cell>
          <cell r="C371" t="str">
            <v>571116 tm 571616</v>
          </cell>
          <cell r="D371" t="str">
            <v>Arcabo</v>
          </cell>
          <cell r="E371">
            <v>6</v>
          </cell>
          <cell r="F371">
            <v>60</v>
          </cell>
          <cell r="G371">
            <v>30</v>
          </cell>
          <cell r="H371">
            <v>24</v>
          </cell>
          <cell r="I371">
            <v>1</v>
          </cell>
          <cell r="J371">
            <v>1</v>
          </cell>
          <cell r="K371"/>
          <cell r="L371">
            <v>20346</v>
          </cell>
          <cell r="N371">
            <v>14094.99</v>
          </cell>
          <cell r="O371">
            <v>11071.24</v>
          </cell>
          <cell r="P371">
            <v>0.78547341998823694</v>
          </cell>
          <cell r="Q371">
            <v>3023.75</v>
          </cell>
          <cell r="R371">
            <v>0.21452658001176306</v>
          </cell>
          <cell r="S371">
            <v>120.95</v>
          </cell>
          <cell r="U371">
            <v>0</v>
          </cell>
          <cell r="V371">
            <v>0</v>
          </cell>
          <cell r="W371">
            <v>20346</v>
          </cell>
          <cell r="X371">
            <v>20346</v>
          </cell>
          <cell r="Y371">
            <v>616111</v>
          </cell>
        </row>
        <row r="372">
          <cell r="A372">
            <v>2016090</v>
          </cell>
          <cell r="C372" t="str">
            <v>571916 en 572016</v>
          </cell>
          <cell r="D372" t="str">
            <v>Arcabo</v>
          </cell>
          <cell r="E372">
            <v>2</v>
          </cell>
          <cell r="F372">
            <v>18</v>
          </cell>
          <cell r="G372">
            <v>10</v>
          </cell>
          <cell r="H372">
            <v>8</v>
          </cell>
          <cell r="I372">
            <v>1</v>
          </cell>
          <cell r="J372">
            <v>1</v>
          </cell>
          <cell r="K372"/>
          <cell r="L372">
            <v>5898</v>
          </cell>
          <cell r="N372">
            <v>4127.5</v>
          </cell>
          <cell r="O372">
            <v>3240.83</v>
          </cell>
          <cell r="P372">
            <v>0.78517989097516649</v>
          </cell>
          <cell r="Q372">
            <v>886.67</v>
          </cell>
          <cell r="R372">
            <v>0.21482010902483342</v>
          </cell>
          <cell r="S372">
            <v>35.466799999999999</v>
          </cell>
          <cell r="U372">
            <v>0</v>
          </cell>
          <cell r="V372">
            <v>0</v>
          </cell>
          <cell r="W372">
            <v>5898</v>
          </cell>
          <cell r="X372">
            <v>5898</v>
          </cell>
          <cell r="Y372">
            <v>616097</v>
          </cell>
        </row>
        <row r="373">
          <cell r="A373">
            <v>2016091</v>
          </cell>
          <cell r="C373" t="str">
            <v>572116 tm 572716</v>
          </cell>
          <cell r="D373" t="str">
            <v>Arcabo</v>
          </cell>
          <cell r="E373">
            <v>7</v>
          </cell>
          <cell r="F373">
            <v>70</v>
          </cell>
          <cell r="G373">
            <v>35</v>
          </cell>
          <cell r="H373">
            <v>28</v>
          </cell>
          <cell r="I373">
            <v>1</v>
          </cell>
          <cell r="J373">
            <v>1</v>
          </cell>
          <cell r="K373"/>
          <cell r="L373">
            <v>22477</v>
          </cell>
          <cell r="N373">
            <v>15172.13</v>
          </cell>
          <cell r="O373">
            <v>12077.96</v>
          </cell>
          <cell r="P373">
            <v>0.79606225361897109</v>
          </cell>
          <cell r="Q373">
            <v>3094.17</v>
          </cell>
          <cell r="R373">
            <v>0.20393774638102891</v>
          </cell>
          <cell r="S373">
            <v>123.7668</v>
          </cell>
          <cell r="U373">
            <v>0</v>
          </cell>
          <cell r="V373">
            <v>0</v>
          </cell>
          <cell r="W373">
            <v>22477</v>
          </cell>
          <cell r="X373">
            <v>22477</v>
          </cell>
          <cell r="Y373">
            <v>616098</v>
          </cell>
        </row>
        <row r="374">
          <cell r="A374">
            <v>2016092</v>
          </cell>
          <cell r="C374" t="str">
            <v>517117 - 571816 - 573616</v>
          </cell>
          <cell r="D374" t="str">
            <v>Arcabo</v>
          </cell>
          <cell r="E374">
            <v>3</v>
          </cell>
          <cell r="F374">
            <v>30</v>
          </cell>
          <cell r="G374">
            <v>15</v>
          </cell>
          <cell r="H374">
            <v>12</v>
          </cell>
          <cell r="I374">
            <v>1</v>
          </cell>
          <cell r="J374">
            <v>1</v>
          </cell>
          <cell r="K374"/>
          <cell r="L374">
            <v>9633</v>
          </cell>
          <cell r="N374">
            <v>6502.34</v>
          </cell>
          <cell r="O374">
            <v>5176.09</v>
          </cell>
          <cell r="P374">
            <v>0.79603496587382394</v>
          </cell>
          <cell r="Q374">
            <v>1326.25</v>
          </cell>
          <cell r="R374">
            <v>0.20396503412617611</v>
          </cell>
          <cell r="S374">
            <v>53.05</v>
          </cell>
          <cell r="U374">
            <v>0</v>
          </cell>
          <cell r="V374">
            <v>0</v>
          </cell>
          <cell r="W374">
            <v>9633</v>
          </cell>
          <cell r="X374">
            <v>9633</v>
          </cell>
          <cell r="Y374">
            <v>616099</v>
          </cell>
        </row>
        <row r="375">
          <cell r="A375">
            <v>2016093</v>
          </cell>
          <cell r="C375" t="str">
            <v>572816 tm 573516</v>
          </cell>
          <cell r="D375" t="str">
            <v>Arcabo</v>
          </cell>
          <cell r="E375">
            <v>8</v>
          </cell>
          <cell r="F375">
            <v>80</v>
          </cell>
          <cell r="G375">
            <v>56</v>
          </cell>
          <cell r="H375">
            <v>3</v>
          </cell>
          <cell r="I375">
            <v>1</v>
          </cell>
          <cell r="J375">
            <v>1</v>
          </cell>
          <cell r="K375"/>
          <cell r="L375">
            <v>22560</v>
          </cell>
          <cell r="N375">
            <v>16037.78</v>
          </cell>
          <cell r="O375">
            <v>12571.11</v>
          </cell>
          <cell r="P375">
            <v>0.78384352447782668</v>
          </cell>
          <cell r="Q375">
            <v>3466.67</v>
          </cell>
          <cell r="R375">
            <v>0.21615647552217326</v>
          </cell>
          <cell r="S375">
            <v>138.66679999999999</v>
          </cell>
          <cell r="U375">
            <v>0</v>
          </cell>
          <cell r="V375">
            <v>0</v>
          </cell>
          <cell r="W375">
            <v>22560</v>
          </cell>
          <cell r="X375">
            <v>22560</v>
          </cell>
          <cell r="Y375">
            <v>616114</v>
          </cell>
        </row>
        <row r="376">
          <cell r="A376">
            <v>2016094</v>
          </cell>
          <cell r="C376" t="str">
            <v>1 glaruit 865 x 865 2 zijdig gelaad met  2 zijdig folie</v>
          </cell>
          <cell r="D376" t="str">
            <v>Mucon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1</v>
          </cell>
          <cell r="J376">
            <v>1</v>
          </cell>
          <cell r="K376"/>
          <cell r="L376">
            <v>242</v>
          </cell>
          <cell r="N376">
            <v>121</v>
          </cell>
          <cell r="O376">
            <v>121</v>
          </cell>
          <cell r="P376">
            <v>1</v>
          </cell>
          <cell r="Q376">
            <v>0</v>
          </cell>
          <cell r="R376">
            <v>0</v>
          </cell>
          <cell r="S376">
            <v>0</v>
          </cell>
          <cell r="U376">
            <v>0</v>
          </cell>
          <cell r="V376">
            <v>0</v>
          </cell>
          <cell r="W376">
            <v>242</v>
          </cell>
          <cell r="X376">
            <v>242</v>
          </cell>
          <cell r="Y376">
            <v>616161</v>
          </cell>
        </row>
        <row r="377">
          <cell r="A377">
            <v>2016095</v>
          </cell>
          <cell r="C377" t="str">
            <v>Luiken Nordsee Camp</v>
          </cell>
          <cell r="D377" t="str">
            <v>Arcabo</v>
          </cell>
          <cell r="E377">
            <v>1</v>
          </cell>
          <cell r="F377">
            <v>399</v>
          </cell>
          <cell r="G377">
            <v>0</v>
          </cell>
          <cell r="H377">
            <v>0</v>
          </cell>
          <cell r="I377">
            <v>1</v>
          </cell>
          <cell r="J377">
            <v>1</v>
          </cell>
          <cell r="K377"/>
          <cell r="L377">
            <v>27652</v>
          </cell>
          <cell r="N377">
            <v>0</v>
          </cell>
          <cell r="O377">
            <v>0</v>
          </cell>
          <cell r="P377" t="str">
            <v/>
          </cell>
          <cell r="Q377">
            <v>0</v>
          </cell>
          <cell r="R377" t="str">
            <v/>
          </cell>
          <cell r="S377">
            <v>0</v>
          </cell>
          <cell r="U377">
            <v>0</v>
          </cell>
          <cell r="V377">
            <v>0</v>
          </cell>
          <cell r="W377">
            <v>27652</v>
          </cell>
          <cell r="X377">
            <v>27652</v>
          </cell>
          <cell r="Y377">
            <v>616100</v>
          </cell>
        </row>
        <row r="378">
          <cell r="A378">
            <v>2016096</v>
          </cell>
          <cell r="C378" t="str">
            <v>20x Eletriche dagschoten en afgefreesde dagschoten</v>
          </cell>
          <cell r="D378" t="str">
            <v>Arcabo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1</v>
          </cell>
          <cell r="J378">
            <v>1</v>
          </cell>
          <cell r="K378"/>
          <cell r="L378">
            <v>1187.5</v>
          </cell>
          <cell r="N378">
            <v>950</v>
          </cell>
          <cell r="O378">
            <v>950</v>
          </cell>
          <cell r="P378">
            <v>1</v>
          </cell>
          <cell r="Q378">
            <v>0</v>
          </cell>
          <cell r="R378">
            <v>0</v>
          </cell>
          <cell r="S378">
            <v>0</v>
          </cell>
          <cell r="U378">
            <v>0</v>
          </cell>
          <cell r="V378">
            <v>0</v>
          </cell>
          <cell r="W378">
            <v>1187.5</v>
          </cell>
          <cell r="X378">
            <v>1187.5</v>
          </cell>
          <cell r="Y378">
            <v>616350</v>
          </cell>
        </row>
        <row r="379">
          <cell r="A379" t="str">
            <v>2016096-2</v>
          </cell>
          <cell r="C379" t="str">
            <v>20x kruk met duwer blind en 1/2 knop cilinder</v>
          </cell>
          <cell r="D379" t="str">
            <v>Arcabo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1</v>
          </cell>
          <cell r="J379">
            <v>1</v>
          </cell>
          <cell r="K379"/>
          <cell r="L379">
            <v>607.94000000000005</v>
          </cell>
          <cell r="N379">
            <v>485.55</v>
          </cell>
          <cell r="O379">
            <v>485.55</v>
          </cell>
          <cell r="P379">
            <v>1</v>
          </cell>
          <cell r="Q379">
            <v>0</v>
          </cell>
          <cell r="R379">
            <v>0</v>
          </cell>
          <cell r="S379">
            <v>0</v>
          </cell>
          <cell r="U379">
            <v>0</v>
          </cell>
          <cell r="V379">
            <v>0</v>
          </cell>
          <cell r="W379">
            <v>607.94000000000005</v>
          </cell>
          <cell r="X379">
            <v>607.94000000000005</v>
          </cell>
          <cell r="Y379">
            <v>616350</v>
          </cell>
        </row>
        <row r="380">
          <cell r="A380">
            <v>2016097</v>
          </cell>
          <cell r="C380" t="str">
            <v>Weigt 3385</v>
          </cell>
          <cell r="D380" t="str">
            <v>De Bergjes</v>
          </cell>
          <cell r="E380">
            <v>1</v>
          </cell>
          <cell r="F380">
            <v>8</v>
          </cell>
          <cell r="G380">
            <v>4</v>
          </cell>
          <cell r="H380">
            <v>3</v>
          </cell>
          <cell r="I380">
            <v>1</v>
          </cell>
          <cell r="J380">
            <v>1</v>
          </cell>
          <cell r="K380"/>
          <cell r="L380">
            <v>2171.0500000000002</v>
          </cell>
          <cell r="N380">
            <v>1477.84</v>
          </cell>
          <cell r="O380">
            <v>1108.26</v>
          </cell>
          <cell r="P380">
            <v>0.74991880041141123</v>
          </cell>
          <cell r="Q380">
            <v>369.58</v>
          </cell>
          <cell r="R380">
            <v>0.25008119958858877</v>
          </cell>
          <cell r="S380">
            <v>14.783199999999999</v>
          </cell>
          <cell r="U380">
            <v>0</v>
          </cell>
          <cell r="V380">
            <v>0</v>
          </cell>
          <cell r="W380">
            <v>2171.0500000000002</v>
          </cell>
          <cell r="X380">
            <v>2171.0500000000002</v>
          </cell>
          <cell r="Y380">
            <v>616195</v>
          </cell>
        </row>
        <row r="381">
          <cell r="A381">
            <v>2016098</v>
          </cell>
          <cell r="C381">
            <v>501316</v>
          </cell>
          <cell r="D381" t="str">
            <v>Arcabo</v>
          </cell>
          <cell r="E381">
            <v>1</v>
          </cell>
          <cell r="F381">
            <v>12</v>
          </cell>
          <cell r="G381">
            <v>7</v>
          </cell>
          <cell r="H381">
            <v>3</v>
          </cell>
          <cell r="I381">
            <v>1</v>
          </cell>
          <cell r="J381">
            <v>1</v>
          </cell>
          <cell r="K381"/>
          <cell r="L381">
            <v>3660</v>
          </cell>
          <cell r="N381">
            <v>2292.9</v>
          </cell>
          <cell r="O381">
            <v>1781.45</v>
          </cell>
          <cell r="P381">
            <v>0.77694186401500287</v>
          </cell>
          <cell r="Q381">
            <v>511.45</v>
          </cell>
          <cell r="R381">
            <v>0.22305813598499716</v>
          </cell>
          <cell r="S381">
            <v>20.457999999999998</v>
          </cell>
          <cell r="U381">
            <v>0</v>
          </cell>
          <cell r="V381">
            <v>0</v>
          </cell>
          <cell r="W381">
            <v>3660</v>
          </cell>
          <cell r="X381">
            <v>3660</v>
          </cell>
          <cell r="Y381">
            <v>616115</v>
          </cell>
        </row>
        <row r="382">
          <cell r="A382">
            <v>2016099</v>
          </cell>
          <cell r="C382" t="str">
            <v>Afhüppe</v>
          </cell>
          <cell r="D382" t="str">
            <v>Duntep</v>
          </cell>
          <cell r="E382">
            <v>1</v>
          </cell>
          <cell r="F382">
            <v>8</v>
          </cell>
          <cell r="G382">
            <v>5</v>
          </cell>
          <cell r="H382">
            <v>3</v>
          </cell>
          <cell r="I382">
            <v>1</v>
          </cell>
          <cell r="J382">
            <v>1</v>
          </cell>
          <cell r="K382"/>
          <cell r="L382">
            <v>2618.89</v>
          </cell>
          <cell r="N382">
            <v>1787.18</v>
          </cell>
          <cell r="O382">
            <v>1359.68</v>
          </cell>
          <cell r="P382">
            <v>0.76079633836546967</v>
          </cell>
          <cell r="Q382">
            <v>427.5</v>
          </cell>
          <cell r="R382">
            <v>0.23920366163453036</v>
          </cell>
          <cell r="S382">
            <v>17.100000000000001</v>
          </cell>
          <cell r="U382">
            <v>0</v>
          </cell>
          <cell r="V382">
            <v>0</v>
          </cell>
          <cell r="W382">
            <v>2618.89</v>
          </cell>
          <cell r="X382">
            <v>2618.89</v>
          </cell>
          <cell r="Y382">
            <v>616198</v>
          </cell>
        </row>
        <row r="383">
          <cell r="A383" t="str">
            <v>2016099-2</v>
          </cell>
          <cell r="C383" t="str">
            <v>Afhüppe 2 excl glas</v>
          </cell>
          <cell r="D383" t="str">
            <v>Duntep</v>
          </cell>
          <cell r="E383">
            <v>1</v>
          </cell>
          <cell r="F383">
            <v>4</v>
          </cell>
          <cell r="G383">
            <v>4</v>
          </cell>
          <cell r="H383">
            <v>0</v>
          </cell>
          <cell r="I383">
            <v>1</v>
          </cell>
          <cell r="J383">
            <v>1</v>
          </cell>
          <cell r="K383"/>
          <cell r="L383">
            <v>599.9</v>
          </cell>
          <cell r="N383">
            <v>407.91</v>
          </cell>
          <cell r="O383">
            <v>282.91000000000003</v>
          </cell>
          <cell r="P383">
            <v>0.69355985388933838</v>
          </cell>
          <cell r="Q383">
            <v>125</v>
          </cell>
          <cell r="R383">
            <v>0.30644014611066167</v>
          </cell>
          <cell r="S383">
            <v>5</v>
          </cell>
          <cell r="U383">
            <v>0</v>
          </cell>
          <cell r="V383">
            <v>0</v>
          </cell>
          <cell r="W383">
            <v>599.9</v>
          </cell>
          <cell r="X383">
            <v>599.9</v>
          </cell>
          <cell r="Y383">
            <v>616198</v>
          </cell>
        </row>
        <row r="384">
          <cell r="A384">
            <v>2016100</v>
          </cell>
          <cell r="C384">
            <v>573716</v>
          </cell>
          <cell r="D384" t="str">
            <v>Arcabo</v>
          </cell>
          <cell r="E384">
            <v>1</v>
          </cell>
          <cell r="F384">
            <v>6</v>
          </cell>
          <cell r="G384">
            <v>4</v>
          </cell>
          <cell r="H384">
            <v>3</v>
          </cell>
          <cell r="I384">
            <v>1</v>
          </cell>
          <cell r="J384">
            <v>1</v>
          </cell>
          <cell r="K384"/>
          <cell r="L384">
            <v>2195</v>
          </cell>
          <cell r="N384">
            <v>1440.77</v>
          </cell>
          <cell r="O384">
            <v>1140.77</v>
          </cell>
          <cell r="P384">
            <v>0.79177800759316197</v>
          </cell>
          <cell r="Q384">
            <v>300</v>
          </cell>
          <cell r="R384">
            <v>0.208221992406838</v>
          </cell>
          <cell r="S384">
            <v>12</v>
          </cell>
          <cell r="U384">
            <v>0</v>
          </cell>
          <cell r="V384">
            <v>0</v>
          </cell>
          <cell r="W384">
            <v>2195</v>
          </cell>
          <cell r="X384">
            <v>2195</v>
          </cell>
          <cell r="Y384">
            <v>616116</v>
          </cell>
        </row>
        <row r="385">
          <cell r="A385">
            <v>2016101</v>
          </cell>
          <cell r="C385">
            <v>573816</v>
          </cell>
          <cell r="D385" t="str">
            <v>Arcabo</v>
          </cell>
          <cell r="E385">
            <v>1</v>
          </cell>
          <cell r="F385">
            <v>6</v>
          </cell>
          <cell r="G385">
            <v>4</v>
          </cell>
          <cell r="H385">
            <v>3</v>
          </cell>
          <cell r="I385">
            <v>1</v>
          </cell>
          <cell r="J385">
            <v>1</v>
          </cell>
          <cell r="K385"/>
          <cell r="L385">
            <v>1900</v>
          </cell>
          <cell r="N385">
            <v>1276.77</v>
          </cell>
          <cell r="O385">
            <v>988.44</v>
          </cell>
          <cell r="P385">
            <v>0.77417232547757242</v>
          </cell>
          <cell r="Q385">
            <v>288.33</v>
          </cell>
          <cell r="R385">
            <v>0.22582767452242769</v>
          </cell>
          <cell r="S385">
            <v>11.533199999999999</v>
          </cell>
          <cell r="U385">
            <v>0</v>
          </cell>
          <cell r="V385">
            <v>0</v>
          </cell>
          <cell r="W385">
            <v>1900</v>
          </cell>
          <cell r="X385">
            <v>1900</v>
          </cell>
          <cell r="Y385">
            <v>616117</v>
          </cell>
        </row>
        <row r="386">
          <cell r="A386" t="str">
            <v>2016102V</v>
          </cell>
          <cell r="C386" t="str">
            <v>570016 floathouse</v>
          </cell>
          <cell r="D386" t="str">
            <v>Arcabo</v>
          </cell>
          <cell r="E386">
            <v>1</v>
          </cell>
          <cell r="F386">
            <v>11</v>
          </cell>
          <cell r="G386">
            <v>4</v>
          </cell>
          <cell r="H386">
            <v>3</v>
          </cell>
          <cell r="I386">
            <v>1</v>
          </cell>
          <cell r="J386">
            <v>1</v>
          </cell>
          <cell r="K386"/>
          <cell r="L386">
            <v>8763.5</v>
          </cell>
          <cell r="M386">
            <v>8364</v>
          </cell>
          <cell r="N386">
            <v>5576.21</v>
          </cell>
          <cell r="O386">
            <v>4976.21</v>
          </cell>
          <cell r="P386">
            <v>0.89240003514932187</v>
          </cell>
          <cell r="Q386">
            <v>600</v>
          </cell>
          <cell r="R386">
            <v>0.10759996485067815</v>
          </cell>
          <cell r="S386">
            <v>24</v>
          </cell>
          <cell r="U386">
            <v>0</v>
          </cell>
          <cell r="V386">
            <v>0</v>
          </cell>
          <cell r="W386">
            <v>8763.5</v>
          </cell>
          <cell r="X386">
            <v>8763.5</v>
          </cell>
          <cell r="Y386">
            <v>616176</v>
          </cell>
        </row>
        <row r="387">
          <cell r="A387" t="str">
            <v>2016102V-2</v>
          </cell>
          <cell r="C387" t="str">
            <v>570016 floathouse 2x deurvastzetter</v>
          </cell>
          <cell r="D387" t="str">
            <v>Arcabo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1</v>
          </cell>
          <cell r="J387">
            <v>1</v>
          </cell>
          <cell r="K387"/>
          <cell r="L387">
            <v>88.4</v>
          </cell>
          <cell r="N387">
            <v>58.92</v>
          </cell>
          <cell r="O387">
            <v>58.92</v>
          </cell>
          <cell r="P387">
            <v>1</v>
          </cell>
          <cell r="Q387">
            <v>0</v>
          </cell>
          <cell r="R387">
            <v>0</v>
          </cell>
          <cell r="S387">
            <v>0</v>
          </cell>
          <cell r="U387">
            <v>0</v>
          </cell>
          <cell r="V387">
            <v>0</v>
          </cell>
          <cell r="W387">
            <v>88.4</v>
          </cell>
          <cell r="X387">
            <v>88.4</v>
          </cell>
          <cell r="Y387">
            <v>616319</v>
          </cell>
        </row>
        <row r="388">
          <cell r="A388">
            <v>2016103</v>
          </cell>
          <cell r="C388" t="str">
            <v>592616 (melkmeisjes)</v>
          </cell>
          <cell r="D388" t="str">
            <v>Arcabo</v>
          </cell>
          <cell r="E388">
            <v>1</v>
          </cell>
          <cell r="F388">
            <v>14</v>
          </cell>
          <cell r="G388">
            <v>8</v>
          </cell>
          <cell r="H388">
            <v>4</v>
          </cell>
          <cell r="I388">
            <v>1</v>
          </cell>
          <cell r="J388">
            <v>1</v>
          </cell>
          <cell r="K388"/>
          <cell r="L388">
            <v>7766.89</v>
          </cell>
          <cell r="N388">
            <v>0</v>
          </cell>
          <cell r="O388">
            <v>0</v>
          </cell>
          <cell r="P388" t="str">
            <v/>
          </cell>
          <cell r="Q388">
            <v>0</v>
          </cell>
          <cell r="R388" t="str">
            <v/>
          </cell>
          <cell r="S388">
            <v>0</v>
          </cell>
          <cell r="U388">
            <v>0</v>
          </cell>
          <cell r="V388">
            <v>0</v>
          </cell>
          <cell r="W388">
            <v>7766.89</v>
          </cell>
          <cell r="X388">
            <v>7766.89</v>
          </cell>
          <cell r="Y388">
            <v>616225</v>
          </cell>
        </row>
        <row r="389">
          <cell r="A389" t="str">
            <v>2016103-2</v>
          </cell>
          <cell r="C389" t="str">
            <v>592616 extra vleugel, rooster, glas en hor</v>
          </cell>
          <cell r="D389" t="str">
            <v>Arcabo</v>
          </cell>
          <cell r="E389">
            <v>0</v>
          </cell>
          <cell r="F389">
            <v>0</v>
          </cell>
          <cell r="G389">
            <v>1</v>
          </cell>
          <cell r="H389">
            <v>0</v>
          </cell>
          <cell r="I389">
            <v>1</v>
          </cell>
          <cell r="J389">
            <v>1</v>
          </cell>
          <cell r="K389"/>
          <cell r="L389">
            <v>269</v>
          </cell>
          <cell r="N389">
            <v>163.5</v>
          </cell>
          <cell r="O389">
            <v>113.5</v>
          </cell>
          <cell r="P389">
            <v>0.6941896024464832</v>
          </cell>
          <cell r="Q389">
            <v>50</v>
          </cell>
          <cell r="R389">
            <v>0.3058103975535168</v>
          </cell>
          <cell r="S389">
            <v>2</v>
          </cell>
          <cell r="U389">
            <v>0</v>
          </cell>
          <cell r="V389">
            <v>0</v>
          </cell>
          <cell r="W389">
            <v>269</v>
          </cell>
          <cell r="X389">
            <v>269</v>
          </cell>
          <cell r="Y389">
            <v>616320</v>
          </cell>
        </row>
        <row r="390">
          <cell r="A390">
            <v>2016104</v>
          </cell>
          <cell r="C390">
            <v>522516</v>
          </cell>
          <cell r="D390" t="str">
            <v>Arcabo</v>
          </cell>
          <cell r="E390">
            <v>1</v>
          </cell>
          <cell r="F390">
            <v>7</v>
          </cell>
          <cell r="G390">
            <v>3</v>
          </cell>
          <cell r="H390">
            <v>3</v>
          </cell>
          <cell r="I390">
            <v>1</v>
          </cell>
          <cell r="J390">
            <v>1</v>
          </cell>
          <cell r="K390"/>
          <cell r="L390">
            <v>4165.51</v>
          </cell>
          <cell r="N390">
            <v>2831.41</v>
          </cell>
          <cell r="O390">
            <v>2381.41</v>
          </cell>
          <cell r="P390">
            <v>0.84106858420362995</v>
          </cell>
          <cell r="Q390">
            <v>450</v>
          </cell>
          <cell r="R390">
            <v>0.15893141579637002</v>
          </cell>
          <cell r="S390">
            <v>18</v>
          </cell>
          <cell r="U390">
            <v>0</v>
          </cell>
          <cell r="V390">
            <v>0</v>
          </cell>
          <cell r="W390">
            <v>4165.51</v>
          </cell>
          <cell r="X390">
            <v>4165.51</v>
          </cell>
          <cell r="Y390">
            <v>616160</v>
          </cell>
        </row>
        <row r="391">
          <cell r="A391">
            <v>2016105</v>
          </cell>
          <cell r="C391">
            <v>590316</v>
          </cell>
          <cell r="D391" t="str">
            <v>Arcabo</v>
          </cell>
          <cell r="E391">
            <v>1</v>
          </cell>
          <cell r="F391">
            <v>8</v>
          </cell>
          <cell r="G391">
            <v>7</v>
          </cell>
          <cell r="H391">
            <v>1</v>
          </cell>
          <cell r="I391">
            <v>1</v>
          </cell>
          <cell r="J391">
            <v>1</v>
          </cell>
          <cell r="K391"/>
          <cell r="L391">
            <v>1397</v>
          </cell>
          <cell r="N391">
            <v>1129.8400000000001</v>
          </cell>
          <cell r="O391">
            <v>854.84</v>
          </cell>
          <cell r="P391">
            <v>0.75660270480776037</v>
          </cell>
          <cell r="Q391">
            <v>275</v>
          </cell>
          <cell r="R391">
            <v>0.24339729519223957</v>
          </cell>
          <cell r="S391">
            <v>11</v>
          </cell>
          <cell r="U391">
            <v>0</v>
          </cell>
          <cell r="V391">
            <v>0</v>
          </cell>
          <cell r="W391">
            <v>1397</v>
          </cell>
          <cell r="X391">
            <v>1397</v>
          </cell>
          <cell r="Y391">
            <v>616133</v>
          </cell>
        </row>
        <row r="392">
          <cell r="A392">
            <v>2016106</v>
          </cell>
          <cell r="C392" t="str">
            <v xml:space="preserve">2 kozijnen </v>
          </cell>
          <cell r="D392" t="str">
            <v>Mucon</v>
          </cell>
          <cell r="E392">
            <v>0</v>
          </cell>
          <cell r="F392">
            <v>2</v>
          </cell>
          <cell r="G392">
            <v>0</v>
          </cell>
          <cell r="H392">
            <v>0</v>
          </cell>
          <cell r="I392">
            <v>1</v>
          </cell>
          <cell r="J392">
            <v>1</v>
          </cell>
          <cell r="K392"/>
          <cell r="L392">
            <v>731.24</v>
          </cell>
          <cell r="N392">
            <v>470.74</v>
          </cell>
          <cell r="O392">
            <v>420.74</v>
          </cell>
          <cell r="P392">
            <v>0.89378425457789867</v>
          </cell>
          <cell r="Q392">
            <v>50</v>
          </cell>
          <cell r="R392">
            <v>0.10621574542210137</v>
          </cell>
          <cell r="S392">
            <v>2</v>
          </cell>
          <cell r="U392">
            <v>0</v>
          </cell>
          <cell r="V392">
            <v>0</v>
          </cell>
          <cell r="W392">
            <v>731.24</v>
          </cell>
          <cell r="X392">
            <v>731.24</v>
          </cell>
          <cell r="Y392">
            <v>616162</v>
          </cell>
        </row>
        <row r="393">
          <cell r="A393">
            <v>2016107</v>
          </cell>
          <cell r="C393" t="str">
            <v>V201603-178</v>
          </cell>
          <cell r="D393" t="str">
            <v>Arcabo</v>
          </cell>
          <cell r="E393">
            <v>1</v>
          </cell>
          <cell r="F393">
            <v>2</v>
          </cell>
          <cell r="G393">
            <v>1</v>
          </cell>
          <cell r="H393">
            <v>1</v>
          </cell>
          <cell r="I393">
            <v>1</v>
          </cell>
          <cell r="J393">
            <v>1</v>
          </cell>
          <cell r="K393"/>
          <cell r="L393">
            <v>523</v>
          </cell>
          <cell r="N393">
            <v>391.59</v>
          </cell>
          <cell r="O393">
            <v>275.76</v>
          </cell>
          <cell r="P393">
            <v>0.70420592967133999</v>
          </cell>
          <cell r="Q393">
            <v>115.83</v>
          </cell>
          <cell r="R393">
            <v>0.29579407032866012</v>
          </cell>
          <cell r="S393">
            <v>4.6331999999999995</v>
          </cell>
          <cell r="U393">
            <v>0</v>
          </cell>
          <cell r="V393">
            <v>0</v>
          </cell>
          <cell r="W393">
            <v>523</v>
          </cell>
          <cell r="X393">
            <v>523</v>
          </cell>
          <cell r="Y393">
            <v>616118</v>
          </cell>
        </row>
        <row r="394">
          <cell r="A394">
            <v>2016108</v>
          </cell>
          <cell r="C394">
            <v>502916</v>
          </cell>
          <cell r="D394" t="str">
            <v>Arcabo</v>
          </cell>
          <cell r="E394">
            <v>1</v>
          </cell>
          <cell r="F394">
            <v>8</v>
          </cell>
          <cell r="G394">
            <v>6</v>
          </cell>
          <cell r="H394">
            <v>3</v>
          </cell>
          <cell r="I394">
            <v>1</v>
          </cell>
          <cell r="J394">
            <v>1</v>
          </cell>
          <cell r="K394"/>
          <cell r="L394">
            <v>2122</v>
          </cell>
          <cell r="N394">
            <v>1429.3000000000002</v>
          </cell>
          <cell r="O394">
            <v>1076.3800000000001</v>
          </cell>
          <cell r="P394">
            <v>0.75308192821660946</v>
          </cell>
          <cell r="Q394">
            <v>352.92</v>
          </cell>
          <cell r="R394">
            <v>0.24691807178339045</v>
          </cell>
          <cell r="S394">
            <v>14.116800000000001</v>
          </cell>
          <cell r="U394">
            <v>0</v>
          </cell>
          <cell r="V394">
            <v>0</v>
          </cell>
          <cell r="W394">
            <v>2122</v>
          </cell>
          <cell r="X394">
            <v>2122</v>
          </cell>
          <cell r="Y394">
            <v>616148</v>
          </cell>
        </row>
        <row r="395">
          <cell r="A395">
            <v>2016109</v>
          </cell>
          <cell r="C395">
            <v>573916</v>
          </cell>
          <cell r="D395" t="str">
            <v>Arcabo</v>
          </cell>
          <cell r="E395">
            <v>1</v>
          </cell>
          <cell r="F395">
            <v>10</v>
          </cell>
          <cell r="G395">
            <v>5</v>
          </cell>
          <cell r="H395">
            <v>3</v>
          </cell>
          <cell r="I395">
            <v>1</v>
          </cell>
          <cell r="J395">
            <v>1</v>
          </cell>
          <cell r="K395"/>
          <cell r="L395">
            <v>3224</v>
          </cell>
          <cell r="N395">
            <v>1988.27</v>
          </cell>
          <cell r="O395">
            <v>1499.1</v>
          </cell>
          <cell r="P395">
            <v>0.75397204605008372</v>
          </cell>
          <cell r="Q395">
            <v>489.17</v>
          </cell>
          <cell r="R395">
            <v>0.24602795394991628</v>
          </cell>
          <cell r="S395">
            <v>19.566800000000001</v>
          </cell>
          <cell r="U395">
            <v>0</v>
          </cell>
          <cell r="V395">
            <v>0</v>
          </cell>
          <cell r="W395">
            <v>3224</v>
          </cell>
          <cell r="X395">
            <v>3224</v>
          </cell>
          <cell r="Y395">
            <v>616149</v>
          </cell>
        </row>
        <row r="396">
          <cell r="A396">
            <v>2016110</v>
          </cell>
          <cell r="C396">
            <v>575116</v>
          </cell>
          <cell r="D396" t="str">
            <v>Arcabo</v>
          </cell>
          <cell r="E396">
            <v>1</v>
          </cell>
          <cell r="F396">
            <v>2</v>
          </cell>
          <cell r="G396">
            <v>2</v>
          </cell>
          <cell r="H396">
            <v>0</v>
          </cell>
          <cell r="I396">
            <v>1</v>
          </cell>
          <cell r="J396">
            <v>1</v>
          </cell>
          <cell r="K396"/>
          <cell r="L396">
            <v>220</v>
          </cell>
          <cell r="N396">
            <v>177.99</v>
          </cell>
          <cell r="O396">
            <v>115.9</v>
          </cell>
          <cell r="P396">
            <v>0.65116017753806399</v>
          </cell>
          <cell r="Q396">
            <v>62.09</v>
          </cell>
          <cell r="R396">
            <v>0.34883982246193607</v>
          </cell>
          <cell r="S396">
            <v>2.4836</v>
          </cell>
          <cell r="U396">
            <v>0</v>
          </cell>
          <cell r="V396">
            <v>0</v>
          </cell>
          <cell r="W396">
            <v>220</v>
          </cell>
          <cell r="X396">
            <v>220</v>
          </cell>
          <cell r="Y396">
            <v>616134</v>
          </cell>
        </row>
        <row r="397">
          <cell r="A397">
            <v>2016111</v>
          </cell>
          <cell r="B397"/>
          <cell r="C397">
            <v>474616</v>
          </cell>
          <cell r="D397" t="str">
            <v>Arcabo</v>
          </cell>
          <cell r="E397">
            <v>1</v>
          </cell>
          <cell r="F397">
            <v>10</v>
          </cell>
          <cell r="G397">
            <v>4</v>
          </cell>
          <cell r="H397">
            <v>6</v>
          </cell>
          <cell r="I397">
            <v>1</v>
          </cell>
          <cell r="J397">
            <v>1</v>
          </cell>
          <cell r="K397"/>
          <cell r="L397">
            <v>3172</v>
          </cell>
          <cell r="N397">
            <v>2199.2400000000002</v>
          </cell>
          <cell r="O397">
            <v>1694.66</v>
          </cell>
          <cell r="P397">
            <v>0.77056619559484185</v>
          </cell>
          <cell r="Q397">
            <v>504.58</v>
          </cell>
          <cell r="R397">
            <v>0.22943380440515812</v>
          </cell>
          <cell r="S397">
            <v>20.183199999999999</v>
          </cell>
          <cell r="U397">
            <v>0</v>
          </cell>
          <cell r="V397">
            <v>0</v>
          </cell>
          <cell r="W397">
            <v>3172</v>
          </cell>
          <cell r="X397">
            <v>3172</v>
          </cell>
          <cell r="Y397">
            <v>616150</v>
          </cell>
        </row>
        <row r="398">
          <cell r="A398">
            <v>2016112</v>
          </cell>
          <cell r="B398"/>
          <cell r="C398" t="str">
            <v>1 kozijn</v>
          </cell>
          <cell r="D398" t="str">
            <v>Mucon</v>
          </cell>
          <cell r="E398">
            <v>1</v>
          </cell>
          <cell r="F398">
            <v>1</v>
          </cell>
          <cell r="G398">
            <v>1</v>
          </cell>
          <cell r="H398">
            <v>0</v>
          </cell>
          <cell r="I398">
            <v>1</v>
          </cell>
          <cell r="J398">
            <v>1</v>
          </cell>
          <cell r="K398"/>
          <cell r="L398">
            <v>421</v>
          </cell>
          <cell r="N398">
            <v>0</v>
          </cell>
          <cell r="O398">
            <v>0</v>
          </cell>
          <cell r="P398" t="str">
            <v/>
          </cell>
          <cell r="Q398">
            <v>0</v>
          </cell>
          <cell r="R398" t="str">
            <v/>
          </cell>
          <cell r="S398">
            <v>0</v>
          </cell>
          <cell r="U398">
            <v>0</v>
          </cell>
          <cell r="V398">
            <v>0</v>
          </cell>
          <cell r="W398">
            <v>421</v>
          </cell>
          <cell r="X398">
            <v>421</v>
          </cell>
          <cell r="Y398">
            <v>616169</v>
          </cell>
        </row>
        <row r="399">
          <cell r="A399">
            <v>2016113</v>
          </cell>
          <cell r="B399"/>
          <cell r="C399" t="str">
            <v xml:space="preserve">1 kozijn </v>
          </cell>
          <cell r="D399" t="str">
            <v>Duocar</v>
          </cell>
          <cell r="E399">
            <v>1</v>
          </cell>
          <cell r="F399">
            <v>1</v>
          </cell>
          <cell r="G399">
            <v>2</v>
          </cell>
          <cell r="H399">
            <v>0</v>
          </cell>
          <cell r="I399">
            <v>1</v>
          </cell>
          <cell r="J399">
            <v>1</v>
          </cell>
          <cell r="K399"/>
          <cell r="L399">
            <v>351.48</v>
          </cell>
          <cell r="N399">
            <v>247.62</v>
          </cell>
          <cell r="O399">
            <v>178.45</v>
          </cell>
          <cell r="P399">
            <v>0.72066068976657771</v>
          </cell>
          <cell r="Q399">
            <v>69.17</v>
          </cell>
          <cell r="R399">
            <v>0.27933931023342218</v>
          </cell>
          <cell r="S399">
            <v>2.7667999999999999</v>
          </cell>
          <cell r="U399">
            <v>0</v>
          </cell>
          <cell r="V399">
            <v>0</v>
          </cell>
          <cell r="W399">
            <v>351.48</v>
          </cell>
          <cell r="X399">
            <v>351.48</v>
          </cell>
          <cell r="Y399">
            <v>616199</v>
          </cell>
        </row>
        <row r="400">
          <cell r="A400">
            <v>2016114</v>
          </cell>
          <cell r="B400"/>
          <cell r="C400" t="str">
            <v xml:space="preserve">1x ruit v Vlieghe kozijn 487615 </v>
          </cell>
          <cell r="D400" t="str">
            <v>Arcabo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1</v>
          </cell>
          <cell r="J400">
            <v>1</v>
          </cell>
          <cell r="K400"/>
          <cell r="L400">
            <v>19.28</v>
          </cell>
          <cell r="N400">
            <v>9.64</v>
          </cell>
          <cell r="O400">
            <v>9.64</v>
          </cell>
          <cell r="P400">
            <v>1</v>
          </cell>
          <cell r="Q400">
            <v>0</v>
          </cell>
          <cell r="R400">
            <v>0</v>
          </cell>
          <cell r="S400">
            <v>0</v>
          </cell>
          <cell r="U400">
            <v>0</v>
          </cell>
          <cell r="V400">
            <v>0</v>
          </cell>
          <cell r="W400">
            <v>19.28</v>
          </cell>
          <cell r="X400">
            <v>19.28</v>
          </cell>
          <cell r="Y400">
            <v>616350</v>
          </cell>
        </row>
        <row r="401">
          <cell r="A401">
            <v>2016115</v>
          </cell>
          <cell r="C401" t="str">
            <v>560416 Wave</v>
          </cell>
          <cell r="D401" t="str">
            <v>Arcabo</v>
          </cell>
          <cell r="E401">
            <v>1</v>
          </cell>
          <cell r="F401">
            <v>10</v>
          </cell>
          <cell r="G401">
            <v>3</v>
          </cell>
          <cell r="H401">
            <v>5</v>
          </cell>
          <cell r="I401">
            <v>1</v>
          </cell>
          <cell r="J401">
            <v>1</v>
          </cell>
          <cell r="K401"/>
          <cell r="L401">
            <v>4610</v>
          </cell>
          <cell r="N401">
            <v>2377.38</v>
          </cell>
          <cell r="O401">
            <v>1816.96</v>
          </cell>
          <cell r="P401">
            <v>0.76426991057382498</v>
          </cell>
          <cell r="Q401">
            <v>560.41999999999996</v>
          </cell>
          <cell r="R401">
            <v>0.23573008942617502</v>
          </cell>
          <cell r="S401">
            <v>22.416799999999999</v>
          </cell>
          <cell r="U401">
            <v>0</v>
          </cell>
          <cell r="V401">
            <v>0</v>
          </cell>
          <cell r="W401">
            <v>4610</v>
          </cell>
          <cell r="X401">
            <v>4610</v>
          </cell>
          <cell r="Y401">
            <v>161135</v>
          </cell>
        </row>
        <row r="402">
          <cell r="A402">
            <v>2016116</v>
          </cell>
          <cell r="C402">
            <v>561416</v>
          </cell>
          <cell r="D402" t="str">
            <v>Arcabo</v>
          </cell>
          <cell r="E402">
            <v>1</v>
          </cell>
          <cell r="F402">
            <v>7</v>
          </cell>
          <cell r="G402">
            <v>4</v>
          </cell>
          <cell r="H402">
            <v>5</v>
          </cell>
          <cell r="I402">
            <v>1</v>
          </cell>
          <cell r="J402">
            <v>1</v>
          </cell>
          <cell r="K402"/>
          <cell r="L402">
            <v>4426</v>
          </cell>
          <cell r="N402">
            <v>2463.56</v>
          </cell>
          <cell r="O402">
            <v>2003.14</v>
          </cell>
          <cell r="P402">
            <v>0.81310786016983561</v>
          </cell>
          <cell r="Q402">
            <v>460.42</v>
          </cell>
          <cell r="R402">
            <v>0.18689213983016448</v>
          </cell>
          <cell r="S402">
            <v>18.416800000000002</v>
          </cell>
          <cell r="U402">
            <v>0</v>
          </cell>
          <cell r="V402">
            <v>0</v>
          </cell>
          <cell r="W402">
            <v>4426</v>
          </cell>
          <cell r="X402">
            <v>4426</v>
          </cell>
          <cell r="Y402">
            <v>616136</v>
          </cell>
        </row>
        <row r="403">
          <cell r="A403">
            <v>2016117</v>
          </cell>
          <cell r="C403">
            <v>569716</v>
          </cell>
          <cell r="D403" t="str">
            <v>Arcabo</v>
          </cell>
          <cell r="E403">
            <v>1</v>
          </cell>
          <cell r="F403">
            <v>10</v>
          </cell>
          <cell r="G403">
            <v>7</v>
          </cell>
          <cell r="H403">
            <v>4</v>
          </cell>
          <cell r="I403">
            <v>1</v>
          </cell>
          <cell r="J403">
            <v>1</v>
          </cell>
          <cell r="K403"/>
          <cell r="L403">
            <v>3303</v>
          </cell>
          <cell r="N403">
            <v>2070.8599999999997</v>
          </cell>
          <cell r="O403">
            <v>1580.86</v>
          </cell>
          <cell r="P403">
            <v>0.7633833286653855</v>
          </cell>
          <cell r="Q403">
            <v>490</v>
          </cell>
          <cell r="R403">
            <v>0.23661667133461464</v>
          </cell>
          <cell r="S403">
            <v>19.600000000000001</v>
          </cell>
          <cell r="U403">
            <v>0</v>
          </cell>
          <cell r="V403">
            <v>0</v>
          </cell>
          <cell r="W403">
            <v>3303</v>
          </cell>
          <cell r="X403">
            <v>3303</v>
          </cell>
          <cell r="Y403">
            <v>616137</v>
          </cell>
        </row>
        <row r="404">
          <cell r="A404">
            <v>2016118</v>
          </cell>
          <cell r="C404">
            <v>583116</v>
          </cell>
          <cell r="D404" t="str">
            <v>Arcabo</v>
          </cell>
          <cell r="E404">
            <v>1</v>
          </cell>
          <cell r="F404">
            <v>8</v>
          </cell>
          <cell r="G404">
            <v>6</v>
          </cell>
          <cell r="H404">
            <v>3</v>
          </cell>
          <cell r="I404">
            <v>1</v>
          </cell>
          <cell r="J404">
            <v>1</v>
          </cell>
          <cell r="K404"/>
          <cell r="L404">
            <v>1959</v>
          </cell>
          <cell r="N404">
            <v>1515.4</v>
          </cell>
          <cell r="O404">
            <v>1162.9000000000001</v>
          </cell>
          <cell r="P404">
            <v>0.76738814834367164</v>
          </cell>
          <cell r="Q404">
            <v>352.5</v>
          </cell>
          <cell r="R404">
            <v>0.23261185165632836</v>
          </cell>
          <cell r="S404">
            <v>14.1</v>
          </cell>
          <cell r="U404">
            <v>0</v>
          </cell>
          <cell r="V404">
            <v>0</v>
          </cell>
          <cell r="W404">
            <v>1959</v>
          </cell>
          <cell r="X404">
            <v>1959</v>
          </cell>
          <cell r="Y404">
            <v>616138</v>
          </cell>
        </row>
        <row r="405">
          <cell r="A405">
            <v>2016119</v>
          </cell>
          <cell r="C405">
            <v>563316</v>
          </cell>
          <cell r="D405" t="str">
            <v>Arcabo</v>
          </cell>
          <cell r="E405">
            <v>1</v>
          </cell>
          <cell r="F405">
            <v>13</v>
          </cell>
          <cell r="G405">
            <v>4</v>
          </cell>
          <cell r="H405">
            <v>5</v>
          </cell>
          <cell r="I405">
            <v>1</v>
          </cell>
          <cell r="J405">
            <v>1</v>
          </cell>
          <cell r="K405"/>
          <cell r="L405">
            <v>6040</v>
          </cell>
          <cell r="N405">
            <v>4079.46</v>
          </cell>
          <cell r="O405">
            <v>3404.46</v>
          </cell>
          <cell r="P405">
            <v>0.83453692400464763</v>
          </cell>
          <cell r="Q405">
            <v>675</v>
          </cell>
          <cell r="R405">
            <v>0.16546307599535232</v>
          </cell>
          <cell r="S405">
            <v>27</v>
          </cell>
          <cell r="U405">
            <v>0</v>
          </cell>
          <cell r="V405">
            <v>0</v>
          </cell>
          <cell r="W405">
            <v>6040</v>
          </cell>
          <cell r="X405">
            <v>6040</v>
          </cell>
          <cell r="Y405">
            <v>616139</v>
          </cell>
        </row>
        <row r="406">
          <cell r="A406">
            <v>2016120</v>
          </cell>
          <cell r="C406">
            <v>502416</v>
          </cell>
          <cell r="D406" t="str">
            <v>Arcabo</v>
          </cell>
          <cell r="E406">
            <v>1</v>
          </cell>
          <cell r="F406">
            <v>9</v>
          </cell>
          <cell r="G406">
            <v>2</v>
          </cell>
          <cell r="H406">
            <v>9</v>
          </cell>
          <cell r="I406">
            <v>1</v>
          </cell>
          <cell r="J406">
            <v>1</v>
          </cell>
          <cell r="K406"/>
          <cell r="L406">
            <v>3710</v>
          </cell>
          <cell r="N406">
            <v>2376.42</v>
          </cell>
          <cell r="O406">
            <v>1816</v>
          </cell>
          <cell r="P406">
            <v>0.76417468292641866</v>
          </cell>
          <cell r="Q406">
            <v>560.41999999999996</v>
          </cell>
          <cell r="R406">
            <v>0.23582531707358126</v>
          </cell>
          <cell r="S406">
            <v>22.416799999999999</v>
          </cell>
          <cell r="U406">
            <v>0</v>
          </cell>
          <cell r="V406">
            <v>0</v>
          </cell>
          <cell r="W406">
            <v>3710</v>
          </cell>
          <cell r="X406">
            <v>3710</v>
          </cell>
          <cell r="Y406">
            <v>616140</v>
          </cell>
        </row>
        <row r="407">
          <cell r="A407">
            <v>2016121</v>
          </cell>
          <cell r="C407">
            <v>587516</v>
          </cell>
          <cell r="D407" t="str">
            <v>Arcabo</v>
          </cell>
          <cell r="E407">
            <v>1</v>
          </cell>
          <cell r="F407">
            <v>10</v>
          </cell>
          <cell r="G407">
            <v>5</v>
          </cell>
          <cell r="H407">
            <v>3</v>
          </cell>
          <cell r="I407">
            <v>1</v>
          </cell>
          <cell r="J407">
            <v>1</v>
          </cell>
          <cell r="K407"/>
          <cell r="L407">
            <v>2602</v>
          </cell>
          <cell r="N407">
            <v>1742.8700000000001</v>
          </cell>
          <cell r="O407">
            <v>1363.7</v>
          </cell>
          <cell r="P407">
            <v>0.78244504753653454</v>
          </cell>
          <cell r="Q407">
            <v>379.17</v>
          </cell>
          <cell r="R407">
            <v>0.21755495246346543</v>
          </cell>
          <cell r="S407">
            <v>15.1668</v>
          </cell>
          <cell r="U407">
            <v>0</v>
          </cell>
          <cell r="V407">
            <v>0</v>
          </cell>
          <cell r="W407">
            <v>2602</v>
          </cell>
          <cell r="X407">
            <v>2602</v>
          </cell>
          <cell r="Y407">
            <v>616141</v>
          </cell>
        </row>
        <row r="408">
          <cell r="A408">
            <v>2016122</v>
          </cell>
          <cell r="C408">
            <v>569816</v>
          </cell>
          <cell r="D408" t="str">
            <v>Arcabo</v>
          </cell>
          <cell r="E408">
            <v>1</v>
          </cell>
          <cell r="F408">
            <v>9</v>
          </cell>
          <cell r="G408">
            <v>5</v>
          </cell>
          <cell r="H408">
            <v>4</v>
          </cell>
          <cell r="I408">
            <v>1</v>
          </cell>
          <cell r="J408">
            <v>1</v>
          </cell>
          <cell r="K408"/>
          <cell r="L408">
            <v>2861</v>
          </cell>
          <cell r="N408">
            <v>1947.1299999999999</v>
          </cell>
          <cell r="O408">
            <v>1523.55</v>
          </cell>
          <cell r="P408">
            <v>0.78245931191035012</v>
          </cell>
          <cell r="Q408">
            <v>423.58</v>
          </cell>
          <cell r="R408">
            <v>0.21754068808964991</v>
          </cell>
          <cell r="S408">
            <v>16.943200000000001</v>
          </cell>
          <cell r="U408">
            <v>0</v>
          </cell>
          <cell r="V408">
            <v>0</v>
          </cell>
          <cell r="W408">
            <v>2861</v>
          </cell>
          <cell r="X408">
            <v>2861</v>
          </cell>
          <cell r="Y408">
            <v>616142</v>
          </cell>
        </row>
        <row r="409">
          <cell r="A409">
            <v>2016123</v>
          </cell>
          <cell r="C409">
            <v>587616</v>
          </cell>
          <cell r="D409" t="str">
            <v>Arcabo</v>
          </cell>
          <cell r="E409">
            <v>1</v>
          </cell>
          <cell r="F409">
            <v>9</v>
          </cell>
          <cell r="G409">
            <v>6</v>
          </cell>
          <cell r="H409">
            <v>3</v>
          </cell>
          <cell r="I409">
            <v>1</v>
          </cell>
          <cell r="J409">
            <v>1</v>
          </cell>
          <cell r="K409"/>
          <cell r="L409">
            <v>2629</v>
          </cell>
          <cell r="N409">
            <v>1773.4399999999998</v>
          </cell>
          <cell r="O409">
            <v>1388.86</v>
          </cell>
          <cell r="P409">
            <v>0.78314462287982678</v>
          </cell>
          <cell r="Q409">
            <v>384.58</v>
          </cell>
          <cell r="R409">
            <v>0.21685537712017325</v>
          </cell>
          <cell r="S409">
            <v>15.383199999999999</v>
          </cell>
          <cell r="U409">
            <v>0</v>
          </cell>
          <cell r="V409">
            <v>0</v>
          </cell>
          <cell r="W409">
            <v>2629</v>
          </cell>
          <cell r="X409">
            <v>2629</v>
          </cell>
          <cell r="Y409">
            <v>616143</v>
          </cell>
        </row>
        <row r="410">
          <cell r="A410">
            <v>2016124</v>
          </cell>
          <cell r="C410">
            <v>426016</v>
          </cell>
          <cell r="D410" t="str">
            <v>Arcabo</v>
          </cell>
          <cell r="E410">
            <v>1</v>
          </cell>
          <cell r="F410">
            <v>8</v>
          </cell>
          <cell r="G410">
            <v>5</v>
          </cell>
          <cell r="H410">
            <v>3</v>
          </cell>
          <cell r="I410">
            <v>1</v>
          </cell>
          <cell r="J410">
            <v>1</v>
          </cell>
          <cell r="K410"/>
          <cell r="L410">
            <v>2410</v>
          </cell>
          <cell r="N410">
            <v>1641.8</v>
          </cell>
          <cell r="O410">
            <v>1213.47</v>
          </cell>
          <cell r="P410">
            <v>0.73910951394810576</v>
          </cell>
          <cell r="Q410">
            <v>428.33</v>
          </cell>
          <cell r="R410">
            <v>0.26089048605189424</v>
          </cell>
          <cell r="S410">
            <v>17.133199999999999</v>
          </cell>
          <cell r="U410">
            <v>0</v>
          </cell>
          <cell r="V410">
            <v>0</v>
          </cell>
          <cell r="W410">
            <v>2410</v>
          </cell>
          <cell r="X410">
            <v>2410</v>
          </cell>
          <cell r="Y410">
            <v>616144</v>
          </cell>
        </row>
        <row r="411">
          <cell r="A411">
            <v>2016125</v>
          </cell>
          <cell r="C411">
            <v>400113</v>
          </cell>
          <cell r="D411" t="str">
            <v>Arcabo</v>
          </cell>
          <cell r="E411">
            <v>1</v>
          </cell>
          <cell r="F411">
            <v>3</v>
          </cell>
          <cell r="G411">
            <v>1</v>
          </cell>
          <cell r="H411">
            <v>1</v>
          </cell>
          <cell r="I411">
            <v>1</v>
          </cell>
          <cell r="J411">
            <v>1</v>
          </cell>
          <cell r="K411"/>
          <cell r="L411">
            <v>1042.45</v>
          </cell>
          <cell r="N411">
            <v>713.41</v>
          </cell>
          <cell r="O411">
            <v>566.77</v>
          </cell>
          <cell r="P411">
            <v>0.79445199814973155</v>
          </cell>
          <cell r="Q411">
            <v>146.63999999999999</v>
          </cell>
          <cell r="R411">
            <v>0.20554800185026842</v>
          </cell>
          <cell r="S411">
            <v>5.8655999999999997</v>
          </cell>
          <cell r="U411">
            <v>0</v>
          </cell>
          <cell r="V411">
            <v>0</v>
          </cell>
          <cell r="W411">
            <v>1042.45</v>
          </cell>
          <cell r="X411">
            <v>1042.45</v>
          </cell>
          <cell r="Y411">
            <v>616145</v>
          </cell>
        </row>
        <row r="412">
          <cell r="A412" t="str">
            <v>2016126L-6009</v>
          </cell>
          <cell r="C412" t="str">
            <v>569716 luiken</v>
          </cell>
          <cell r="D412" t="str">
            <v>Arcabo</v>
          </cell>
          <cell r="E412">
            <v>14</v>
          </cell>
          <cell r="F412">
            <v>14</v>
          </cell>
          <cell r="G412">
            <v>0</v>
          </cell>
          <cell r="H412">
            <v>0</v>
          </cell>
          <cell r="I412">
            <v>1</v>
          </cell>
          <cell r="J412">
            <v>1</v>
          </cell>
          <cell r="K412"/>
          <cell r="L412">
            <v>925.46</v>
          </cell>
          <cell r="N412">
            <v>616.98</v>
          </cell>
          <cell r="O412">
            <v>441.98</v>
          </cell>
          <cell r="P412">
            <v>0.71636033582936243</v>
          </cell>
          <cell r="Q412">
            <v>175</v>
          </cell>
          <cell r="R412">
            <v>0.28363966417063763</v>
          </cell>
          <cell r="S412">
            <v>7</v>
          </cell>
          <cell r="U412">
            <v>0</v>
          </cell>
          <cell r="V412">
            <v>0</v>
          </cell>
          <cell r="W412">
            <v>925.46</v>
          </cell>
          <cell r="X412">
            <v>925.46</v>
          </cell>
          <cell r="Y412">
            <v>616273</v>
          </cell>
        </row>
        <row r="413">
          <cell r="A413">
            <v>2016127</v>
          </cell>
          <cell r="C413" t="str">
            <v>587916 tm 588616</v>
          </cell>
          <cell r="D413" t="str">
            <v>Arcabo</v>
          </cell>
          <cell r="E413">
            <v>8</v>
          </cell>
          <cell r="F413">
            <v>56</v>
          </cell>
          <cell r="G413">
            <v>48</v>
          </cell>
          <cell r="H413">
            <v>8</v>
          </cell>
          <cell r="I413">
            <v>1</v>
          </cell>
          <cell r="J413">
            <v>1</v>
          </cell>
          <cell r="K413"/>
          <cell r="L413">
            <v>11144</v>
          </cell>
          <cell r="N413">
            <v>11485.04</v>
          </cell>
          <cell r="O413">
            <v>9292.9500000000007</v>
          </cell>
          <cell r="P413">
            <v>0.80913518803591455</v>
          </cell>
          <cell r="Q413">
            <v>2192.09</v>
          </cell>
          <cell r="R413">
            <v>0.19086481196408545</v>
          </cell>
          <cell r="S413">
            <v>87.683600000000013</v>
          </cell>
          <cell r="U413">
            <v>0</v>
          </cell>
          <cell r="V413">
            <v>0</v>
          </cell>
          <cell r="W413">
            <v>11144</v>
          </cell>
          <cell r="X413">
            <v>11144</v>
          </cell>
          <cell r="Y413">
            <v>616146</v>
          </cell>
        </row>
        <row r="414">
          <cell r="A414" t="str">
            <v>2016127-2</v>
          </cell>
          <cell r="C414" t="str">
            <v>587916 glas 2x en 1x set deurbeslag</v>
          </cell>
          <cell r="D414" t="str">
            <v>Arcabo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1</v>
          </cell>
          <cell r="J414">
            <v>1</v>
          </cell>
          <cell r="K414"/>
          <cell r="L414">
            <v>72.819999999999993</v>
          </cell>
          <cell r="N414">
            <v>36.409999999999997</v>
          </cell>
          <cell r="O414">
            <v>36.409999999999997</v>
          </cell>
          <cell r="P414"/>
          <cell r="R414"/>
          <cell r="U414">
            <v>0</v>
          </cell>
          <cell r="V414">
            <v>0</v>
          </cell>
          <cell r="W414">
            <v>72.819999999999993</v>
          </cell>
          <cell r="X414">
            <v>72.819999999999993</v>
          </cell>
          <cell r="Y414">
            <v>616350</v>
          </cell>
        </row>
        <row r="415">
          <cell r="A415">
            <v>2016128</v>
          </cell>
          <cell r="C415">
            <v>587616</v>
          </cell>
          <cell r="D415" t="str">
            <v>Arcabo</v>
          </cell>
          <cell r="E415">
            <v>1</v>
          </cell>
          <cell r="F415">
            <v>9</v>
          </cell>
          <cell r="G415">
            <v>6</v>
          </cell>
          <cell r="H415">
            <v>3</v>
          </cell>
          <cell r="I415">
            <v>1</v>
          </cell>
          <cell r="J415">
            <v>1</v>
          </cell>
          <cell r="K415"/>
          <cell r="L415">
            <v>2571</v>
          </cell>
          <cell r="N415">
            <v>1778.06</v>
          </cell>
          <cell r="O415">
            <v>1393.48</v>
          </cell>
          <cell r="P415">
            <v>0.78370808634129341</v>
          </cell>
          <cell r="Q415">
            <v>384.58</v>
          </cell>
          <cell r="R415">
            <v>0.21629191365870667</v>
          </cell>
          <cell r="S415">
            <v>15.383199999999999</v>
          </cell>
          <cell r="U415">
            <v>0</v>
          </cell>
          <cell r="V415">
            <v>0</v>
          </cell>
          <cell r="W415">
            <v>2571</v>
          </cell>
          <cell r="X415">
            <v>2571</v>
          </cell>
          <cell r="Y415">
            <v>616147</v>
          </cell>
        </row>
        <row r="416">
          <cell r="A416">
            <v>2016129</v>
          </cell>
          <cell r="C416" t="str">
            <v>Glasblokjes VLAK EN VERDIEPT</v>
          </cell>
          <cell r="D416" t="str">
            <v>Arcabo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1</v>
          </cell>
          <cell r="J416">
            <v>1</v>
          </cell>
          <cell r="K416"/>
          <cell r="L416">
            <v>50</v>
          </cell>
          <cell r="N416">
            <v>25</v>
          </cell>
          <cell r="O416">
            <v>25</v>
          </cell>
          <cell r="P416">
            <v>1</v>
          </cell>
          <cell r="Q416">
            <v>0</v>
          </cell>
          <cell r="R416">
            <v>0</v>
          </cell>
          <cell r="S416">
            <v>0</v>
          </cell>
          <cell r="U416">
            <v>0</v>
          </cell>
          <cell r="V416">
            <v>0</v>
          </cell>
          <cell r="W416">
            <v>50</v>
          </cell>
          <cell r="X416">
            <v>50</v>
          </cell>
          <cell r="Y416">
            <v>616350</v>
          </cell>
        </row>
        <row r="417">
          <cell r="A417">
            <v>2016130</v>
          </cell>
          <cell r="B417"/>
          <cell r="C417" t="str">
            <v>Renesse 300 chalets</v>
          </cell>
          <cell r="D417" t="str">
            <v>Maat</v>
          </cell>
          <cell r="I417"/>
          <cell r="J417"/>
          <cell r="K417"/>
          <cell r="L417"/>
          <cell r="M417"/>
          <cell r="N417"/>
          <cell r="O417"/>
          <cell r="P417"/>
          <cell r="Q417"/>
          <cell r="R417"/>
          <cell r="S417"/>
          <cell r="T417"/>
          <cell r="U417"/>
          <cell r="V417"/>
          <cell r="W417">
            <v>0</v>
          </cell>
          <cell r="X417"/>
          <cell r="Y417"/>
        </row>
        <row r="418">
          <cell r="A418" t="str">
            <v>2016130-B</v>
          </cell>
          <cell r="C418" t="str">
            <v>Renesse Lodge B get wit door zelf Maat gefolieerd in 7039</v>
          </cell>
          <cell r="D418" t="str">
            <v>Maat</v>
          </cell>
          <cell r="E418">
            <v>1</v>
          </cell>
          <cell r="F418">
            <v>9</v>
          </cell>
          <cell r="G418">
            <v>6</v>
          </cell>
          <cell r="H418">
            <v>4</v>
          </cell>
          <cell r="I418">
            <v>1</v>
          </cell>
          <cell r="J418">
            <v>1</v>
          </cell>
          <cell r="K418"/>
          <cell r="L418">
            <v>3573</v>
          </cell>
          <cell r="N418">
            <v>2793.38</v>
          </cell>
          <cell r="O418">
            <v>2196.38</v>
          </cell>
          <cell r="P418">
            <v>0.78628042013617916</v>
          </cell>
          <cell r="Q418">
            <v>597</v>
          </cell>
          <cell r="R418">
            <v>0.21371957986382087</v>
          </cell>
          <cell r="S418">
            <v>23.88</v>
          </cell>
          <cell r="U418">
            <v>0</v>
          </cell>
          <cell r="V418">
            <v>0</v>
          </cell>
          <cell r="W418">
            <v>3573</v>
          </cell>
          <cell r="X418">
            <v>3573</v>
          </cell>
          <cell r="Y418">
            <v>616168</v>
          </cell>
        </row>
        <row r="419">
          <cell r="A419" t="str">
            <v>2016130-C</v>
          </cell>
          <cell r="C419" t="str">
            <v>Renesse Lodge C get wit door zelf Maat gefolieerd in 7039</v>
          </cell>
          <cell r="D419" t="str">
            <v>Maat</v>
          </cell>
          <cell r="E419">
            <v>1</v>
          </cell>
          <cell r="F419">
            <v>10</v>
          </cell>
          <cell r="G419">
            <v>7</v>
          </cell>
          <cell r="H419">
            <v>4</v>
          </cell>
          <cell r="I419">
            <v>1</v>
          </cell>
          <cell r="J419">
            <v>1</v>
          </cell>
          <cell r="K419"/>
          <cell r="L419">
            <v>3725</v>
          </cell>
          <cell r="N419">
            <v>2922.65</v>
          </cell>
          <cell r="O419">
            <v>2285.27</v>
          </cell>
          <cell r="P419">
            <v>0.78191709578635826</v>
          </cell>
          <cell r="Q419">
            <v>637.38</v>
          </cell>
          <cell r="R419">
            <v>0.21808290421364171</v>
          </cell>
          <cell r="S419">
            <v>25.495200000000001</v>
          </cell>
          <cell r="U419">
            <v>0</v>
          </cell>
          <cell r="V419">
            <v>0</v>
          </cell>
          <cell r="W419">
            <v>3725</v>
          </cell>
          <cell r="X419">
            <v>3725</v>
          </cell>
          <cell r="Y419">
            <v>616168</v>
          </cell>
        </row>
        <row r="420">
          <cell r="A420" t="str">
            <v>2016130-B</v>
          </cell>
          <cell r="C420" t="str">
            <v>Renesse Lodge B get</v>
          </cell>
          <cell r="D420" t="str">
            <v>Maat</v>
          </cell>
          <cell r="E420">
            <v>1</v>
          </cell>
          <cell r="F420">
            <v>9</v>
          </cell>
          <cell r="G420">
            <v>6</v>
          </cell>
          <cell r="H420">
            <v>4</v>
          </cell>
          <cell r="I420">
            <v>0</v>
          </cell>
          <cell r="J420">
            <v>0</v>
          </cell>
          <cell r="K420"/>
          <cell r="L420">
            <v>0</v>
          </cell>
          <cell r="M420">
            <v>3800</v>
          </cell>
          <cell r="N420">
            <v>0</v>
          </cell>
          <cell r="O420">
            <v>0</v>
          </cell>
          <cell r="P420" t="str">
            <v/>
          </cell>
          <cell r="Q420">
            <v>0</v>
          </cell>
          <cell r="R420" t="str">
            <v/>
          </cell>
          <cell r="S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/>
        </row>
        <row r="421">
          <cell r="A421" t="str">
            <v>2016130-C</v>
          </cell>
          <cell r="C421" t="str">
            <v>Renesse Lodge C get</v>
          </cell>
          <cell r="D421" t="str">
            <v>Maat</v>
          </cell>
          <cell r="E421">
            <v>1</v>
          </cell>
          <cell r="F421">
            <v>10</v>
          </cell>
          <cell r="G421">
            <v>7</v>
          </cell>
          <cell r="H421">
            <v>4</v>
          </cell>
          <cell r="I421">
            <v>0</v>
          </cell>
          <cell r="J421">
            <v>0</v>
          </cell>
          <cell r="K421"/>
          <cell r="L421">
            <v>0</v>
          </cell>
          <cell r="M421">
            <v>4000</v>
          </cell>
          <cell r="N421">
            <v>0</v>
          </cell>
          <cell r="O421">
            <v>0</v>
          </cell>
          <cell r="P421" t="str">
            <v/>
          </cell>
          <cell r="Q421">
            <v>0</v>
          </cell>
          <cell r="R421" t="str">
            <v/>
          </cell>
          <cell r="S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/>
        </row>
        <row r="422">
          <cell r="A422">
            <v>2016131</v>
          </cell>
          <cell r="C422" t="str">
            <v>Comm 125</v>
          </cell>
          <cell r="D422" t="str">
            <v>Diamant</v>
          </cell>
          <cell r="E422">
            <v>1</v>
          </cell>
          <cell r="F422">
            <v>12</v>
          </cell>
          <cell r="G422">
            <v>10</v>
          </cell>
          <cell r="H422">
            <v>2</v>
          </cell>
          <cell r="I422">
            <v>1</v>
          </cell>
          <cell r="J422">
            <v>1</v>
          </cell>
          <cell r="K422"/>
          <cell r="L422">
            <v>3549.05</v>
          </cell>
          <cell r="N422">
            <v>2319.3000000000002</v>
          </cell>
          <cell r="O422">
            <v>1716.8</v>
          </cell>
          <cell r="P422">
            <v>0.74022334325011852</v>
          </cell>
          <cell r="Q422">
            <v>602.5</v>
          </cell>
          <cell r="R422">
            <v>0.25977665674988143</v>
          </cell>
          <cell r="S422">
            <v>24.1</v>
          </cell>
          <cell r="U422">
            <v>0</v>
          </cell>
          <cell r="V422">
            <v>0</v>
          </cell>
          <cell r="W422">
            <v>3549.05</v>
          </cell>
          <cell r="X422">
            <v>3549.05</v>
          </cell>
          <cell r="Y422">
            <v>616197</v>
          </cell>
        </row>
        <row r="423">
          <cell r="A423">
            <v>2016132</v>
          </cell>
          <cell r="C423">
            <v>514216</v>
          </cell>
          <cell r="D423" t="str">
            <v>Arcabo</v>
          </cell>
          <cell r="E423">
            <v>1</v>
          </cell>
          <cell r="F423">
            <v>10</v>
          </cell>
          <cell r="G423">
            <v>7</v>
          </cell>
          <cell r="H423">
            <v>3</v>
          </cell>
          <cell r="I423">
            <v>1</v>
          </cell>
          <cell r="J423">
            <v>1</v>
          </cell>
          <cell r="K423"/>
          <cell r="L423">
            <v>3617</v>
          </cell>
          <cell r="N423">
            <v>2143.19</v>
          </cell>
          <cell r="O423">
            <v>1632.36</v>
          </cell>
          <cell r="P423">
            <v>0.7616496904147555</v>
          </cell>
          <cell r="Q423">
            <v>510.83</v>
          </cell>
          <cell r="R423">
            <v>0.23835030958524442</v>
          </cell>
          <cell r="S423">
            <v>20.433199999999999</v>
          </cell>
          <cell r="U423">
            <v>0</v>
          </cell>
          <cell r="V423">
            <v>0</v>
          </cell>
          <cell r="W423">
            <v>3617</v>
          </cell>
          <cell r="X423">
            <v>3617</v>
          </cell>
          <cell r="Y423">
            <v>616151</v>
          </cell>
        </row>
        <row r="424">
          <cell r="A424">
            <v>2016133</v>
          </cell>
          <cell r="C424" t="str">
            <v>560516 Wave</v>
          </cell>
          <cell r="D424" t="str">
            <v>Arcabo</v>
          </cell>
          <cell r="E424">
            <v>1</v>
          </cell>
          <cell r="F424">
            <v>10</v>
          </cell>
          <cell r="G424">
            <v>3</v>
          </cell>
          <cell r="H424">
            <v>5</v>
          </cell>
          <cell r="I424">
            <v>1</v>
          </cell>
          <cell r="J424">
            <v>1</v>
          </cell>
          <cell r="K424"/>
          <cell r="L424">
            <v>4610</v>
          </cell>
          <cell r="N424">
            <v>2377.38</v>
          </cell>
          <cell r="O424">
            <v>1816.96</v>
          </cell>
          <cell r="P424">
            <v>0.76426991057382498</v>
          </cell>
          <cell r="Q424">
            <v>560.41999999999996</v>
          </cell>
          <cell r="R424">
            <v>0.23573008942617502</v>
          </cell>
          <cell r="S424">
            <v>22.416799999999999</v>
          </cell>
          <cell r="U424">
            <v>0</v>
          </cell>
          <cell r="V424">
            <v>0</v>
          </cell>
          <cell r="W424">
            <v>4610</v>
          </cell>
          <cell r="X424">
            <v>4610</v>
          </cell>
          <cell r="Y424">
            <v>616152</v>
          </cell>
        </row>
        <row r="425">
          <cell r="A425">
            <v>2016134</v>
          </cell>
          <cell r="C425">
            <v>561516</v>
          </cell>
          <cell r="D425" t="str">
            <v>Arcabo</v>
          </cell>
          <cell r="E425">
            <v>1</v>
          </cell>
          <cell r="F425">
            <v>7</v>
          </cell>
          <cell r="G425">
            <v>4</v>
          </cell>
          <cell r="H425">
            <v>5</v>
          </cell>
          <cell r="I425">
            <v>1</v>
          </cell>
          <cell r="J425">
            <v>1</v>
          </cell>
          <cell r="K425"/>
          <cell r="L425">
            <v>4426</v>
          </cell>
          <cell r="N425">
            <v>2474.2800000000002</v>
          </cell>
          <cell r="O425">
            <v>2016.95</v>
          </cell>
          <cell r="P425">
            <v>0.81516643225503982</v>
          </cell>
          <cell r="Q425">
            <v>457.33</v>
          </cell>
          <cell r="R425">
            <v>0.18483356774496013</v>
          </cell>
          <cell r="S425">
            <v>18.293199999999999</v>
          </cell>
          <cell r="U425">
            <v>0</v>
          </cell>
          <cell r="V425">
            <v>0</v>
          </cell>
          <cell r="W425">
            <v>4426</v>
          </cell>
          <cell r="X425">
            <v>4426</v>
          </cell>
          <cell r="Y425">
            <v>616153</v>
          </cell>
        </row>
        <row r="426">
          <cell r="A426">
            <v>2016135</v>
          </cell>
          <cell r="C426">
            <v>591616</v>
          </cell>
          <cell r="D426" t="str">
            <v>Arcabo</v>
          </cell>
          <cell r="E426">
            <v>1</v>
          </cell>
          <cell r="F426">
            <v>8</v>
          </cell>
          <cell r="G426">
            <v>5</v>
          </cell>
          <cell r="H426">
            <v>3</v>
          </cell>
          <cell r="I426">
            <v>1</v>
          </cell>
          <cell r="J426">
            <v>1</v>
          </cell>
          <cell r="K426"/>
          <cell r="L426">
            <v>1475</v>
          </cell>
          <cell r="N426">
            <v>889.49</v>
          </cell>
          <cell r="O426">
            <v>689.49</v>
          </cell>
          <cell r="P426">
            <v>0.77515205342387206</v>
          </cell>
          <cell r="Q426">
            <v>200</v>
          </cell>
          <cell r="R426">
            <v>0.22484794657612789</v>
          </cell>
          <cell r="S426">
            <v>8</v>
          </cell>
          <cell r="U426">
            <v>0</v>
          </cell>
          <cell r="V426">
            <v>0</v>
          </cell>
          <cell r="W426">
            <v>1475</v>
          </cell>
          <cell r="X426">
            <v>1475</v>
          </cell>
          <cell r="Y426">
            <v>616154</v>
          </cell>
        </row>
        <row r="427">
          <cell r="A427">
            <v>2016136</v>
          </cell>
          <cell r="C427">
            <v>591716</v>
          </cell>
          <cell r="D427" t="str">
            <v>Arcabo</v>
          </cell>
          <cell r="E427">
            <v>1</v>
          </cell>
          <cell r="F427">
            <v>8</v>
          </cell>
          <cell r="G427">
            <v>5</v>
          </cell>
          <cell r="H427">
            <v>3</v>
          </cell>
          <cell r="I427">
            <v>1</v>
          </cell>
          <cell r="J427">
            <v>1</v>
          </cell>
          <cell r="K427"/>
          <cell r="L427">
            <v>2023</v>
          </cell>
          <cell r="N427">
            <v>1466.8300000000002</v>
          </cell>
          <cell r="O427">
            <v>1111.4100000000001</v>
          </cell>
          <cell r="P427">
            <v>0.75769516576563067</v>
          </cell>
          <cell r="Q427">
            <v>355.42</v>
          </cell>
          <cell r="R427">
            <v>0.24230483423436933</v>
          </cell>
          <cell r="S427">
            <v>14.216800000000001</v>
          </cell>
          <cell r="U427">
            <v>0</v>
          </cell>
          <cell r="V427">
            <v>0</v>
          </cell>
          <cell r="W427">
            <v>2023</v>
          </cell>
          <cell r="X427">
            <v>2023</v>
          </cell>
          <cell r="Y427">
            <v>616155</v>
          </cell>
        </row>
        <row r="428">
          <cell r="A428">
            <v>2016137</v>
          </cell>
          <cell r="C428">
            <v>561216</v>
          </cell>
          <cell r="D428" t="str">
            <v>Arcabo</v>
          </cell>
          <cell r="E428">
            <v>1</v>
          </cell>
          <cell r="F428">
            <v>11</v>
          </cell>
          <cell r="G428">
            <v>7</v>
          </cell>
          <cell r="H428">
            <v>2</v>
          </cell>
          <cell r="I428">
            <v>1</v>
          </cell>
          <cell r="J428">
            <v>1</v>
          </cell>
          <cell r="K428"/>
          <cell r="L428">
            <v>3049.5</v>
          </cell>
          <cell r="N428">
            <v>1800</v>
          </cell>
          <cell r="O428">
            <v>1375</v>
          </cell>
          <cell r="P428">
            <v>0.76388888888888884</v>
          </cell>
          <cell r="Q428">
            <v>425</v>
          </cell>
          <cell r="R428">
            <v>0.2361111111111111</v>
          </cell>
          <cell r="S428">
            <v>17</v>
          </cell>
          <cell r="U428">
            <v>0</v>
          </cell>
          <cell r="V428">
            <v>0</v>
          </cell>
          <cell r="W428">
            <v>3049.5</v>
          </cell>
          <cell r="X428">
            <v>3049.5</v>
          </cell>
          <cell r="Y428">
            <v>616156</v>
          </cell>
        </row>
        <row r="429">
          <cell r="A429">
            <v>2016138</v>
          </cell>
          <cell r="C429" t="str">
            <v>MSC-053 Paauwe</v>
          </cell>
          <cell r="D429" t="str">
            <v>Maat</v>
          </cell>
          <cell r="E429">
            <v>1</v>
          </cell>
          <cell r="F429">
            <v>1</v>
          </cell>
          <cell r="G429">
            <v>0</v>
          </cell>
          <cell r="H429">
            <v>1</v>
          </cell>
          <cell r="I429">
            <v>1</v>
          </cell>
          <cell r="J429">
            <v>1</v>
          </cell>
          <cell r="K429"/>
          <cell r="L429">
            <v>492.9</v>
          </cell>
          <cell r="N429">
            <v>350.34000000000003</v>
          </cell>
          <cell r="O429">
            <v>258.31</v>
          </cell>
          <cell r="P429">
            <v>0.73731232516983491</v>
          </cell>
          <cell r="Q429">
            <v>92.03</v>
          </cell>
          <cell r="R429">
            <v>0.26268767483016497</v>
          </cell>
          <cell r="S429">
            <v>3.6812</v>
          </cell>
          <cell r="U429">
            <v>0</v>
          </cell>
          <cell r="V429">
            <v>0</v>
          </cell>
          <cell r="W429">
            <v>492.9</v>
          </cell>
          <cell r="X429">
            <v>492.9</v>
          </cell>
          <cell r="Y429">
            <v>616205</v>
          </cell>
        </row>
        <row r="430">
          <cell r="A430">
            <v>2016140</v>
          </cell>
          <cell r="C430" t="str">
            <v>Custers 3403</v>
          </cell>
          <cell r="D430" t="str">
            <v>De Bergjes</v>
          </cell>
          <cell r="E430">
            <v>1</v>
          </cell>
          <cell r="F430">
            <v>11</v>
          </cell>
          <cell r="G430">
            <v>9</v>
          </cell>
          <cell r="H430">
            <v>2</v>
          </cell>
          <cell r="I430">
            <v>1</v>
          </cell>
          <cell r="J430">
            <v>1</v>
          </cell>
          <cell r="K430"/>
          <cell r="L430">
            <v>2725.22</v>
          </cell>
          <cell r="N430">
            <v>1857.5</v>
          </cell>
          <cell r="O430">
            <v>1403.46</v>
          </cell>
          <cell r="P430">
            <v>0.75556393001345901</v>
          </cell>
          <cell r="Q430">
            <v>454.04</v>
          </cell>
          <cell r="R430">
            <v>0.24443606998654105</v>
          </cell>
          <cell r="S430">
            <v>18.1616</v>
          </cell>
          <cell r="U430">
            <v>0</v>
          </cell>
          <cell r="V430">
            <v>0</v>
          </cell>
          <cell r="W430">
            <v>2725.22</v>
          </cell>
          <cell r="X430">
            <v>2725.22</v>
          </cell>
          <cell r="Y430">
            <v>616209</v>
          </cell>
        </row>
        <row r="431">
          <cell r="A431">
            <v>2016141</v>
          </cell>
          <cell r="C431" t="str">
            <v>587216 schuur</v>
          </cell>
          <cell r="D431" t="str">
            <v>Arcabo</v>
          </cell>
          <cell r="E431">
            <v>1</v>
          </cell>
          <cell r="F431">
            <v>2</v>
          </cell>
          <cell r="G431">
            <v>1</v>
          </cell>
          <cell r="H431">
            <v>1</v>
          </cell>
          <cell r="I431">
            <v>1</v>
          </cell>
          <cell r="J431">
            <v>1</v>
          </cell>
          <cell r="K431"/>
          <cell r="L431">
            <v>523</v>
          </cell>
          <cell r="N431">
            <v>391.56</v>
          </cell>
          <cell r="O431">
            <v>275.73</v>
          </cell>
          <cell r="P431">
            <v>0.70418326693227096</v>
          </cell>
          <cell r="Q431">
            <v>115.83</v>
          </cell>
          <cell r="R431">
            <v>0.2958167330677291</v>
          </cell>
          <cell r="S431">
            <v>4.6331999999999995</v>
          </cell>
          <cell r="U431">
            <v>0</v>
          </cell>
          <cell r="V431">
            <v>0</v>
          </cell>
          <cell r="W431">
            <v>523</v>
          </cell>
          <cell r="X431">
            <v>523</v>
          </cell>
          <cell r="Y431">
            <v>616157</v>
          </cell>
        </row>
        <row r="432">
          <cell r="A432">
            <v>2016142</v>
          </cell>
          <cell r="C432">
            <v>587216</v>
          </cell>
          <cell r="D432" t="str">
            <v>Arcabo</v>
          </cell>
          <cell r="E432">
            <v>1</v>
          </cell>
          <cell r="F432">
            <v>9</v>
          </cell>
          <cell r="G432">
            <v>4</v>
          </cell>
          <cell r="H432">
            <v>7</v>
          </cell>
          <cell r="I432">
            <v>1</v>
          </cell>
          <cell r="J432">
            <v>1</v>
          </cell>
          <cell r="K432"/>
          <cell r="L432">
            <v>3075</v>
          </cell>
          <cell r="N432">
            <v>2230.92</v>
          </cell>
          <cell r="O432">
            <v>1715.09</v>
          </cell>
          <cell r="P432">
            <v>0.76878148925107126</v>
          </cell>
          <cell r="Q432">
            <v>515.83000000000004</v>
          </cell>
          <cell r="R432">
            <v>0.23121851074892871</v>
          </cell>
          <cell r="S432">
            <v>20.633200000000002</v>
          </cell>
          <cell r="U432">
            <v>0</v>
          </cell>
          <cell r="V432">
            <v>0</v>
          </cell>
          <cell r="W432">
            <v>3075</v>
          </cell>
          <cell r="X432">
            <v>3075</v>
          </cell>
          <cell r="Y432">
            <v>616158</v>
          </cell>
        </row>
        <row r="433">
          <cell r="A433">
            <v>2016143</v>
          </cell>
          <cell r="C433">
            <v>574016</v>
          </cell>
          <cell r="D433" t="str">
            <v>Arcabo</v>
          </cell>
          <cell r="E433">
            <v>1</v>
          </cell>
          <cell r="F433">
            <v>11</v>
          </cell>
          <cell r="G433">
            <v>6</v>
          </cell>
          <cell r="H433">
            <v>3</v>
          </cell>
          <cell r="I433">
            <v>1</v>
          </cell>
          <cell r="J433">
            <v>1</v>
          </cell>
          <cell r="K433"/>
          <cell r="L433">
            <v>2805.5</v>
          </cell>
          <cell r="N433">
            <v>1999.44</v>
          </cell>
          <cell r="O433">
            <v>1528.19</v>
          </cell>
          <cell r="P433">
            <v>0.7643090065218261</v>
          </cell>
          <cell r="Q433">
            <v>471.25</v>
          </cell>
          <cell r="R433">
            <v>0.23569099347817388</v>
          </cell>
          <cell r="S433">
            <v>18.850000000000001</v>
          </cell>
          <cell r="U433">
            <v>0</v>
          </cell>
          <cell r="V433">
            <v>0</v>
          </cell>
          <cell r="W433">
            <v>2805.5</v>
          </cell>
          <cell r="X433">
            <v>2805.5</v>
          </cell>
          <cell r="Y433">
            <v>616159</v>
          </cell>
        </row>
        <row r="434">
          <cell r="A434">
            <v>2016144</v>
          </cell>
          <cell r="B434"/>
          <cell r="C434" t="str">
            <v>Duinlodges 147 chalets</v>
          </cell>
          <cell r="D434" t="str">
            <v>Maat</v>
          </cell>
          <cell r="I434"/>
          <cell r="J434"/>
          <cell r="K434"/>
          <cell r="L434"/>
          <cell r="M434"/>
          <cell r="N434"/>
          <cell r="O434"/>
          <cell r="P434"/>
          <cell r="Q434"/>
          <cell r="R434"/>
          <cell r="S434"/>
          <cell r="T434"/>
          <cell r="U434"/>
          <cell r="V434"/>
          <cell r="W434">
            <v>0</v>
          </cell>
          <cell r="X434"/>
          <cell r="Y434"/>
        </row>
        <row r="435">
          <cell r="A435" t="str">
            <v>2016144-C50</v>
          </cell>
          <cell r="B435"/>
          <cell r="C435" t="str">
            <v>Callandsoog Kavel 50 incl schuur</v>
          </cell>
          <cell r="D435" t="str">
            <v>Maat</v>
          </cell>
          <cell r="E435">
            <v>1</v>
          </cell>
          <cell r="F435">
            <v>9</v>
          </cell>
          <cell r="G435">
            <v>4</v>
          </cell>
          <cell r="H435">
            <v>4</v>
          </cell>
          <cell r="I435">
            <v>1</v>
          </cell>
          <cell r="J435">
            <v>1</v>
          </cell>
          <cell r="K435"/>
          <cell r="L435">
            <v>3942.53</v>
          </cell>
          <cell r="M435"/>
          <cell r="N435">
            <v>0</v>
          </cell>
          <cell r="O435">
            <v>0</v>
          </cell>
          <cell r="P435" t="str">
            <v/>
          </cell>
          <cell r="Q435">
            <v>0</v>
          </cell>
          <cell r="R435" t="str">
            <v/>
          </cell>
          <cell r="S435">
            <v>0</v>
          </cell>
          <cell r="T435"/>
          <cell r="U435">
            <v>0</v>
          </cell>
          <cell r="V435">
            <v>0</v>
          </cell>
          <cell r="W435">
            <v>3942.53</v>
          </cell>
          <cell r="X435">
            <v>3942.53</v>
          </cell>
          <cell r="Y435">
            <v>616269</v>
          </cell>
        </row>
        <row r="436">
          <cell r="A436" t="str">
            <v>2016144-Z65</v>
          </cell>
          <cell r="B436"/>
          <cell r="C436" t="str">
            <v>Zeebad Kavel 65  incl schuur</v>
          </cell>
          <cell r="D436" t="str">
            <v>Maat</v>
          </cell>
          <cell r="E436">
            <v>1</v>
          </cell>
          <cell r="F436">
            <v>9</v>
          </cell>
          <cell r="G436">
            <v>4</v>
          </cell>
          <cell r="H436">
            <v>4</v>
          </cell>
          <cell r="I436">
            <v>1</v>
          </cell>
          <cell r="J436">
            <v>1</v>
          </cell>
          <cell r="K436"/>
          <cell r="L436">
            <v>3823.24</v>
          </cell>
          <cell r="M436"/>
          <cell r="N436">
            <v>0</v>
          </cell>
          <cell r="O436">
            <v>0</v>
          </cell>
          <cell r="P436" t="str">
            <v/>
          </cell>
          <cell r="Q436">
            <v>0</v>
          </cell>
          <cell r="R436" t="str">
            <v/>
          </cell>
          <cell r="S436">
            <v>0</v>
          </cell>
          <cell r="T436"/>
          <cell r="U436">
            <v>0</v>
          </cell>
          <cell r="V436">
            <v>0</v>
          </cell>
          <cell r="W436">
            <v>3823.24</v>
          </cell>
          <cell r="X436">
            <v>3823.24</v>
          </cell>
          <cell r="Y436">
            <v>616269</v>
          </cell>
        </row>
        <row r="437">
          <cell r="A437" t="str">
            <v>2016144-C15</v>
          </cell>
          <cell r="C437" t="str">
            <v xml:space="preserve">Kavel C15 Duinlodge Zand SP </v>
          </cell>
          <cell r="D437" t="str">
            <v>Maat</v>
          </cell>
          <cell r="E437">
            <v>1</v>
          </cell>
          <cell r="F437">
            <v>8</v>
          </cell>
          <cell r="G437">
            <v>4</v>
          </cell>
          <cell r="H437">
            <v>3</v>
          </cell>
          <cell r="I437">
            <v>1</v>
          </cell>
          <cell r="J437">
            <v>1</v>
          </cell>
          <cell r="L437">
            <v>3413.07</v>
          </cell>
          <cell r="N437">
            <v>2469.7200000000003</v>
          </cell>
          <cell r="O437">
            <v>2020.4</v>
          </cell>
          <cell r="P437">
            <v>0.81806844500591158</v>
          </cell>
          <cell r="Q437">
            <v>449.32</v>
          </cell>
          <cell r="R437">
            <v>0.18193155499408839</v>
          </cell>
          <cell r="S437">
            <v>17.972799999999999</v>
          </cell>
          <cell r="U437">
            <v>0</v>
          </cell>
          <cell r="V437">
            <v>0</v>
          </cell>
          <cell r="W437">
            <v>3413.07</v>
          </cell>
          <cell r="X437">
            <v>3413.07</v>
          </cell>
          <cell r="Y437">
            <v>616324</v>
          </cell>
        </row>
        <row r="438">
          <cell r="A438" t="str">
            <v>2016144-C15S</v>
          </cell>
          <cell r="C438" t="str">
            <v>Kavel C15 Schuur SP</v>
          </cell>
          <cell r="D438" t="str">
            <v>Maat</v>
          </cell>
          <cell r="E438">
            <v>1</v>
          </cell>
          <cell r="F438">
            <v>1</v>
          </cell>
          <cell r="G438">
            <v>0</v>
          </cell>
          <cell r="H438">
            <v>1</v>
          </cell>
          <cell r="I438">
            <v>1</v>
          </cell>
          <cell r="J438">
            <v>1</v>
          </cell>
          <cell r="L438">
            <v>502.39</v>
          </cell>
          <cell r="N438">
            <v>361.75</v>
          </cell>
          <cell r="O438">
            <v>278.18</v>
          </cell>
          <cell r="P438">
            <v>0.76898410504492054</v>
          </cell>
          <cell r="Q438">
            <v>83.57</v>
          </cell>
          <cell r="R438">
            <v>0.23101589495507946</v>
          </cell>
          <cell r="S438">
            <v>3.3427999999999995</v>
          </cell>
          <cell r="U438">
            <v>0</v>
          </cell>
          <cell r="V438">
            <v>0</v>
          </cell>
          <cell r="W438">
            <v>502.39</v>
          </cell>
          <cell r="X438">
            <v>502.39</v>
          </cell>
          <cell r="Y438">
            <v>616324</v>
          </cell>
        </row>
        <row r="439">
          <cell r="A439" t="str">
            <v>2016144-Z127</v>
          </cell>
          <cell r="C439" t="str">
            <v>Kavel Z127 Duinlodge Zand</v>
          </cell>
          <cell r="D439" t="str">
            <v>Maat</v>
          </cell>
          <cell r="E439">
            <v>1</v>
          </cell>
          <cell r="F439">
            <v>8</v>
          </cell>
          <cell r="G439">
            <v>4</v>
          </cell>
          <cell r="H439">
            <v>3</v>
          </cell>
          <cell r="I439">
            <v>1</v>
          </cell>
          <cell r="J439">
            <v>1</v>
          </cell>
          <cell r="L439">
            <v>3413.07</v>
          </cell>
          <cell r="N439">
            <v>2469.7200000000003</v>
          </cell>
          <cell r="O439">
            <v>2020.4</v>
          </cell>
          <cell r="P439">
            <v>0.81806844500591158</v>
          </cell>
          <cell r="Q439">
            <v>449.32</v>
          </cell>
          <cell r="R439">
            <v>0.18193155499408839</v>
          </cell>
          <cell r="S439">
            <v>17.972799999999999</v>
          </cell>
          <cell r="U439">
            <v>0</v>
          </cell>
          <cell r="V439">
            <v>0</v>
          </cell>
          <cell r="W439">
            <v>3413.07</v>
          </cell>
          <cell r="X439">
            <v>3413.07</v>
          </cell>
          <cell r="Y439">
            <v>616324</v>
          </cell>
        </row>
        <row r="440">
          <cell r="A440" t="str">
            <v>2016144-Z127S</v>
          </cell>
          <cell r="C440" t="str">
            <v>Kavel Z127 Schuur</v>
          </cell>
          <cell r="D440" t="str">
            <v>Maat</v>
          </cell>
          <cell r="E440">
            <v>1</v>
          </cell>
          <cell r="F440">
            <v>1</v>
          </cell>
          <cell r="G440">
            <v>0</v>
          </cell>
          <cell r="H440">
            <v>1</v>
          </cell>
          <cell r="I440">
            <v>1</v>
          </cell>
          <cell r="J440">
            <v>1</v>
          </cell>
          <cell r="L440">
            <v>502.39</v>
          </cell>
          <cell r="N440">
            <v>361.75</v>
          </cell>
          <cell r="O440">
            <v>278.18</v>
          </cell>
          <cell r="P440">
            <v>0.76898410504492054</v>
          </cell>
          <cell r="Q440">
            <v>83.57</v>
          </cell>
          <cell r="R440">
            <v>0.23101589495507946</v>
          </cell>
          <cell r="S440">
            <v>3.3427999999999995</v>
          </cell>
          <cell r="U440">
            <v>0</v>
          </cell>
          <cell r="V440">
            <v>0</v>
          </cell>
          <cell r="W440">
            <v>502.39</v>
          </cell>
          <cell r="X440">
            <v>502.39</v>
          </cell>
          <cell r="Y440">
            <v>616324</v>
          </cell>
        </row>
        <row r="441">
          <cell r="A441" t="str">
            <v>2016144-Z105</v>
          </cell>
          <cell r="C441" t="str">
            <v>Kavel Z105 Tulplodge Zand</v>
          </cell>
          <cell r="D441" t="str">
            <v>Maat</v>
          </cell>
          <cell r="E441">
            <v>1</v>
          </cell>
          <cell r="F441">
            <v>7</v>
          </cell>
          <cell r="G441">
            <v>2</v>
          </cell>
          <cell r="H441">
            <v>3</v>
          </cell>
          <cell r="I441">
            <v>1</v>
          </cell>
          <cell r="J441">
            <v>1</v>
          </cell>
          <cell r="L441">
            <v>3086.35</v>
          </cell>
          <cell r="N441">
            <v>2232.5300000000002</v>
          </cell>
          <cell r="O441">
            <v>1854.22</v>
          </cell>
          <cell r="P441">
            <v>0.83054651001330326</v>
          </cell>
          <cell r="Q441">
            <v>378.31</v>
          </cell>
          <cell r="R441">
            <v>0.16945348998669668</v>
          </cell>
          <cell r="S441">
            <v>15.132400000000001</v>
          </cell>
          <cell r="U441">
            <v>0</v>
          </cell>
          <cell r="V441">
            <v>0</v>
          </cell>
          <cell r="W441">
            <v>3086.35</v>
          </cell>
          <cell r="X441">
            <v>3086.35</v>
          </cell>
          <cell r="Y441">
            <v>616324</v>
          </cell>
        </row>
        <row r="442">
          <cell r="A442" t="str">
            <v>2016144-Z105S</v>
          </cell>
          <cell r="C442" t="str">
            <v>Kavel Z105 Schuur</v>
          </cell>
          <cell r="D442" t="str">
            <v>Maat</v>
          </cell>
          <cell r="E442">
            <v>1</v>
          </cell>
          <cell r="F442">
            <v>1</v>
          </cell>
          <cell r="G442">
            <v>0</v>
          </cell>
          <cell r="H442">
            <v>1</v>
          </cell>
          <cell r="I442">
            <v>1</v>
          </cell>
          <cell r="J442">
            <v>1</v>
          </cell>
          <cell r="L442">
            <v>502.39</v>
          </cell>
          <cell r="N442">
            <v>361.75</v>
          </cell>
          <cell r="O442">
            <v>278.18</v>
          </cell>
          <cell r="P442">
            <v>0.76898410504492054</v>
          </cell>
          <cell r="Q442">
            <v>83.57</v>
          </cell>
          <cell r="R442">
            <v>0.23101589495507946</v>
          </cell>
          <cell r="S442">
            <v>3.3427999999999995</v>
          </cell>
          <cell r="U442">
            <v>0</v>
          </cell>
          <cell r="V442">
            <v>0</v>
          </cell>
          <cell r="W442">
            <v>502.39</v>
          </cell>
          <cell r="X442">
            <v>502.39</v>
          </cell>
          <cell r="Y442">
            <v>616324</v>
          </cell>
        </row>
        <row r="443">
          <cell r="A443" t="str">
            <v>2016144-Z114</v>
          </cell>
          <cell r="C443" t="str">
            <v xml:space="preserve">Kavel 114 Verdiepinglodge </v>
          </cell>
          <cell r="D443" t="str">
            <v>Maat</v>
          </cell>
          <cell r="E443">
            <v>1</v>
          </cell>
          <cell r="F443">
            <v>12</v>
          </cell>
          <cell r="G443">
            <v>8</v>
          </cell>
          <cell r="H443">
            <v>3</v>
          </cell>
          <cell r="I443">
            <v>1</v>
          </cell>
          <cell r="J443">
            <v>1</v>
          </cell>
          <cell r="L443">
            <v>4321.22</v>
          </cell>
          <cell r="N443">
            <v>3125.0899999999997</v>
          </cell>
          <cell r="O443">
            <v>2484.6999999999998</v>
          </cell>
          <cell r="P443">
            <v>0.79508110166427204</v>
          </cell>
          <cell r="Q443">
            <v>640.39</v>
          </cell>
          <cell r="R443">
            <v>0.20491889833572793</v>
          </cell>
          <cell r="S443">
            <v>25.615600000000001</v>
          </cell>
          <cell r="U443">
            <v>0</v>
          </cell>
          <cell r="V443">
            <v>0</v>
          </cell>
          <cell r="W443">
            <v>4321.22</v>
          </cell>
          <cell r="X443">
            <v>4321.22</v>
          </cell>
          <cell r="Y443">
            <v>616308</v>
          </cell>
        </row>
        <row r="444">
          <cell r="A444"/>
          <cell r="B444"/>
          <cell r="C444"/>
          <cell r="I444"/>
          <cell r="J444"/>
          <cell r="K444"/>
          <cell r="L444"/>
          <cell r="M444"/>
          <cell r="N444"/>
          <cell r="O444"/>
          <cell r="P444"/>
          <cell r="Q444"/>
          <cell r="R444"/>
          <cell r="S444"/>
          <cell r="T444"/>
          <cell r="U444"/>
          <cell r="V444"/>
          <cell r="W444">
            <v>0</v>
          </cell>
          <cell r="X444"/>
          <cell r="Y444"/>
        </row>
        <row r="445">
          <cell r="A445">
            <v>2016145</v>
          </cell>
          <cell r="C445" t="str">
            <v>Zwambag</v>
          </cell>
          <cell r="D445" t="str">
            <v>Duocar</v>
          </cell>
          <cell r="E445">
            <v>1</v>
          </cell>
          <cell r="F445">
            <v>11</v>
          </cell>
          <cell r="G445">
            <v>9</v>
          </cell>
          <cell r="H445">
            <v>2</v>
          </cell>
          <cell r="I445">
            <v>1</v>
          </cell>
          <cell r="J445">
            <v>1</v>
          </cell>
          <cell r="K445"/>
          <cell r="L445">
            <v>3419.94</v>
          </cell>
          <cell r="N445">
            <v>2402.65</v>
          </cell>
          <cell r="O445">
            <v>1873.52</v>
          </cell>
          <cell r="P445">
            <v>0.77977233471375351</v>
          </cell>
          <cell r="Q445">
            <v>529.13</v>
          </cell>
          <cell r="R445">
            <v>0.22022766528624643</v>
          </cell>
          <cell r="S445">
            <v>21.165199999999999</v>
          </cell>
          <cell r="U445">
            <v>0</v>
          </cell>
          <cell r="V445">
            <v>0</v>
          </cell>
          <cell r="W445">
            <v>3419.94</v>
          </cell>
          <cell r="X445">
            <v>3419.94</v>
          </cell>
          <cell r="Y445">
            <v>616200</v>
          </cell>
        </row>
        <row r="446">
          <cell r="A446">
            <v>2016146</v>
          </cell>
          <cell r="C446" t="str">
            <v>De Jager</v>
          </cell>
          <cell r="D446" t="str">
            <v>Duocar</v>
          </cell>
          <cell r="E446">
            <v>1</v>
          </cell>
          <cell r="F446">
            <v>7</v>
          </cell>
          <cell r="G446">
            <v>5</v>
          </cell>
          <cell r="H446">
            <v>3</v>
          </cell>
          <cell r="I446">
            <v>1</v>
          </cell>
          <cell r="J446">
            <v>1</v>
          </cell>
          <cell r="K446"/>
          <cell r="L446">
            <v>2592.11</v>
          </cell>
          <cell r="N446">
            <v>1816.5900000000001</v>
          </cell>
          <cell r="O446">
            <v>1431.23</v>
          </cell>
          <cell r="P446">
            <v>0.78786627692544819</v>
          </cell>
          <cell r="Q446">
            <v>385.36</v>
          </cell>
          <cell r="R446">
            <v>0.21213372307455175</v>
          </cell>
          <cell r="S446">
            <v>15.414400000000001</v>
          </cell>
          <cell r="U446">
            <v>0</v>
          </cell>
          <cell r="V446">
            <v>0</v>
          </cell>
          <cell r="W446">
            <v>2592.11</v>
          </cell>
          <cell r="X446">
            <v>2592.11</v>
          </cell>
          <cell r="Y446">
            <v>616201</v>
          </cell>
        </row>
        <row r="447">
          <cell r="A447">
            <v>2016147</v>
          </cell>
          <cell r="C447" t="str">
            <v>van Nieuwkerk</v>
          </cell>
          <cell r="D447" t="str">
            <v>Duocar</v>
          </cell>
          <cell r="E447">
            <v>1</v>
          </cell>
          <cell r="F447">
            <v>9</v>
          </cell>
          <cell r="G447">
            <v>7</v>
          </cell>
          <cell r="H447">
            <v>3</v>
          </cell>
          <cell r="I447">
            <v>1</v>
          </cell>
          <cell r="J447">
            <v>1</v>
          </cell>
          <cell r="K447"/>
          <cell r="L447">
            <v>2864.1</v>
          </cell>
          <cell r="N447">
            <v>2060.39</v>
          </cell>
          <cell r="O447">
            <v>1568.54</v>
          </cell>
          <cell r="P447">
            <v>0.76128305806182328</v>
          </cell>
          <cell r="Q447">
            <v>491.85</v>
          </cell>
          <cell r="R447">
            <v>0.23871694193817677</v>
          </cell>
          <cell r="S447">
            <v>19.673999999999999</v>
          </cell>
          <cell r="U447">
            <v>0</v>
          </cell>
          <cell r="V447">
            <v>0</v>
          </cell>
          <cell r="W447">
            <v>2864.1</v>
          </cell>
          <cell r="X447">
            <v>2864.1</v>
          </cell>
          <cell r="Y447">
            <v>616202</v>
          </cell>
        </row>
        <row r="448">
          <cell r="A448">
            <v>2016148</v>
          </cell>
          <cell r="C448" t="str">
            <v>van der Horst</v>
          </cell>
          <cell r="D448" t="str">
            <v>Duocar</v>
          </cell>
          <cell r="E448">
            <v>1</v>
          </cell>
          <cell r="F448">
            <v>8</v>
          </cell>
          <cell r="G448">
            <v>6</v>
          </cell>
          <cell r="H448">
            <v>3</v>
          </cell>
          <cell r="I448">
            <v>1</v>
          </cell>
          <cell r="J448">
            <v>1</v>
          </cell>
          <cell r="K448"/>
          <cell r="L448">
            <v>2515.63</v>
          </cell>
          <cell r="N448">
            <v>1766.79</v>
          </cell>
          <cell r="O448">
            <v>1324.62</v>
          </cell>
          <cell r="P448">
            <v>0.74973256583974324</v>
          </cell>
          <cell r="Q448">
            <v>442.17</v>
          </cell>
          <cell r="R448">
            <v>0.25026743416025676</v>
          </cell>
          <cell r="S448">
            <v>17.686800000000002</v>
          </cell>
          <cell r="U448">
            <v>0</v>
          </cell>
          <cell r="V448">
            <v>0</v>
          </cell>
          <cell r="W448">
            <v>2515.63</v>
          </cell>
          <cell r="X448">
            <v>2515.63</v>
          </cell>
          <cell r="Y448">
            <v>616203</v>
          </cell>
        </row>
        <row r="449">
          <cell r="A449">
            <v>2016149</v>
          </cell>
          <cell r="C449" t="str">
            <v>Schmelling</v>
          </cell>
          <cell r="D449" t="str">
            <v>Duocar</v>
          </cell>
          <cell r="E449">
            <v>1</v>
          </cell>
          <cell r="F449">
            <v>12</v>
          </cell>
          <cell r="G449">
            <v>10</v>
          </cell>
          <cell r="H449">
            <v>2</v>
          </cell>
          <cell r="I449">
            <v>1</v>
          </cell>
          <cell r="J449">
            <v>1</v>
          </cell>
          <cell r="K449"/>
          <cell r="L449">
            <v>3641.93</v>
          </cell>
          <cell r="N449">
            <v>2510.62</v>
          </cell>
          <cell r="O449">
            <v>1945.37</v>
          </cell>
          <cell r="P449">
            <v>0.77485640997044558</v>
          </cell>
          <cell r="Q449">
            <v>565.25</v>
          </cell>
          <cell r="R449">
            <v>0.22514359002955447</v>
          </cell>
          <cell r="S449">
            <v>22.61</v>
          </cell>
          <cell r="U449">
            <v>0</v>
          </cell>
          <cell r="V449">
            <v>0</v>
          </cell>
          <cell r="W449">
            <v>3641.93</v>
          </cell>
          <cell r="X449">
            <v>3641.93</v>
          </cell>
          <cell r="Y449">
            <v>616204</v>
          </cell>
        </row>
        <row r="450">
          <cell r="A450">
            <v>2016150</v>
          </cell>
          <cell r="C450" t="str">
            <v>Losse levering 30 st MP0</v>
          </cell>
          <cell r="D450" t="str">
            <v xml:space="preserve">Maat 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1</v>
          </cell>
          <cell r="J450">
            <v>1</v>
          </cell>
          <cell r="K450"/>
          <cell r="L450">
            <v>351</v>
          </cell>
          <cell r="N450">
            <v>175.5</v>
          </cell>
          <cell r="O450">
            <v>175.5</v>
          </cell>
          <cell r="P450">
            <v>1</v>
          </cell>
          <cell r="Q450">
            <v>0</v>
          </cell>
          <cell r="R450">
            <v>0</v>
          </cell>
          <cell r="S450">
            <v>0</v>
          </cell>
          <cell r="U450">
            <v>0</v>
          </cell>
          <cell r="V450">
            <v>0</v>
          </cell>
          <cell r="W450">
            <v>351</v>
          </cell>
          <cell r="X450">
            <v>351</v>
          </cell>
          <cell r="Y450">
            <v>616207</v>
          </cell>
        </row>
        <row r="451">
          <cell r="A451">
            <v>2016153</v>
          </cell>
          <cell r="C451" t="str">
            <v>1 ruit 1614 x 1102 (Evers € 275,-)</v>
          </cell>
          <cell r="D451" t="str">
            <v>Mucon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1</v>
          </cell>
          <cell r="J451">
            <v>1</v>
          </cell>
          <cell r="K451"/>
          <cell r="L451">
            <v>444</v>
          </cell>
          <cell r="N451">
            <v>375</v>
          </cell>
          <cell r="O451">
            <v>375</v>
          </cell>
          <cell r="P451">
            <v>1</v>
          </cell>
          <cell r="Q451">
            <v>0</v>
          </cell>
          <cell r="R451">
            <v>0</v>
          </cell>
          <cell r="S451">
            <v>0</v>
          </cell>
          <cell r="U451">
            <v>0</v>
          </cell>
          <cell r="V451">
            <v>0</v>
          </cell>
          <cell r="W451">
            <v>444</v>
          </cell>
          <cell r="X451">
            <v>444</v>
          </cell>
          <cell r="Y451">
            <v>616170</v>
          </cell>
        </row>
        <row r="452">
          <cell r="A452">
            <v>2016154</v>
          </cell>
          <cell r="C452" t="str">
            <v>8x inline greep  (30 ,- vrachtkosten)</v>
          </cell>
          <cell r="D452" t="str">
            <v>Dobois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1</v>
          </cell>
          <cell r="J452">
            <v>1</v>
          </cell>
          <cell r="K452"/>
          <cell r="L452">
            <v>90</v>
          </cell>
          <cell r="N452">
            <v>59.76</v>
          </cell>
          <cell r="O452">
            <v>59.76</v>
          </cell>
          <cell r="P452">
            <v>1</v>
          </cell>
          <cell r="Q452">
            <v>0</v>
          </cell>
          <cell r="R452">
            <v>0</v>
          </cell>
          <cell r="S452">
            <v>0</v>
          </cell>
          <cell r="U452">
            <v>0</v>
          </cell>
          <cell r="V452">
            <v>0</v>
          </cell>
          <cell r="W452">
            <v>90</v>
          </cell>
          <cell r="X452">
            <v>90</v>
          </cell>
          <cell r="Y452">
            <v>616258</v>
          </cell>
        </row>
        <row r="453">
          <cell r="A453">
            <v>2016155</v>
          </cell>
          <cell r="C453">
            <v>574216</v>
          </cell>
          <cell r="D453" t="str">
            <v>Arcabo</v>
          </cell>
          <cell r="E453">
            <v>1</v>
          </cell>
          <cell r="F453">
            <v>10</v>
          </cell>
          <cell r="G453">
            <v>7</v>
          </cell>
          <cell r="H453">
            <v>3</v>
          </cell>
          <cell r="I453">
            <v>1</v>
          </cell>
          <cell r="J453">
            <v>1</v>
          </cell>
          <cell r="K453"/>
          <cell r="L453">
            <v>3219</v>
          </cell>
          <cell r="N453">
            <v>2107.79</v>
          </cell>
          <cell r="O453">
            <v>1621.96</v>
          </cell>
          <cell r="P453">
            <v>0.76950739874465679</v>
          </cell>
          <cell r="Q453">
            <v>485.83</v>
          </cell>
          <cell r="R453">
            <v>0.23049260125534327</v>
          </cell>
          <cell r="S453">
            <v>19.433199999999999</v>
          </cell>
          <cell r="U453">
            <v>0</v>
          </cell>
          <cell r="V453">
            <v>0</v>
          </cell>
          <cell r="W453">
            <v>3219</v>
          </cell>
          <cell r="X453">
            <v>3219</v>
          </cell>
          <cell r="Y453">
            <v>616163</v>
          </cell>
        </row>
        <row r="454">
          <cell r="A454" t="str">
            <v>2016156V</v>
          </cell>
          <cell r="C454" t="str">
            <v>535916 New Port</v>
          </cell>
          <cell r="D454" t="str">
            <v>Arcabo</v>
          </cell>
          <cell r="E454">
            <v>1</v>
          </cell>
          <cell r="F454">
            <v>8</v>
          </cell>
          <cell r="G454">
            <v>5</v>
          </cell>
          <cell r="H454">
            <v>2</v>
          </cell>
          <cell r="I454">
            <v>1</v>
          </cell>
          <cell r="J454">
            <v>1</v>
          </cell>
          <cell r="K454"/>
          <cell r="L454">
            <v>5374</v>
          </cell>
          <cell r="N454">
            <v>3678.83</v>
          </cell>
          <cell r="O454">
            <v>3103.83</v>
          </cell>
          <cell r="P454">
            <v>0.84370030689104958</v>
          </cell>
          <cell r="Q454">
            <v>575</v>
          </cell>
          <cell r="R454">
            <v>0.15629969310895039</v>
          </cell>
          <cell r="S454">
            <v>23</v>
          </cell>
          <cell r="U454">
            <v>0</v>
          </cell>
          <cell r="V454">
            <v>0</v>
          </cell>
          <cell r="W454">
            <v>5374</v>
          </cell>
          <cell r="X454">
            <v>5374</v>
          </cell>
          <cell r="Y454">
            <v>616164</v>
          </cell>
        </row>
        <row r="455">
          <cell r="A455">
            <v>2016157</v>
          </cell>
          <cell r="C455" t="str">
            <v>589616 tm 590016</v>
          </cell>
          <cell r="D455" t="str">
            <v>Arcabo</v>
          </cell>
          <cell r="E455">
            <v>5</v>
          </cell>
          <cell r="F455">
            <v>30</v>
          </cell>
          <cell r="G455">
            <v>25</v>
          </cell>
          <cell r="H455">
            <v>5</v>
          </cell>
          <cell r="I455">
            <v>1</v>
          </cell>
          <cell r="J455">
            <v>1</v>
          </cell>
          <cell r="K455"/>
          <cell r="L455">
            <v>6590</v>
          </cell>
          <cell r="M455">
            <v>7243.6</v>
          </cell>
          <cell r="N455">
            <v>4925.5200000000004</v>
          </cell>
          <cell r="O455">
            <v>3658.02</v>
          </cell>
          <cell r="P455">
            <v>0.74266676411830623</v>
          </cell>
          <cell r="Q455">
            <v>1267.5</v>
          </cell>
          <cell r="R455">
            <v>0.25733323588169371</v>
          </cell>
          <cell r="S455">
            <v>50.7</v>
          </cell>
          <cell r="U455">
            <v>0</v>
          </cell>
          <cell r="V455">
            <v>0</v>
          </cell>
          <cell r="W455">
            <v>6590</v>
          </cell>
          <cell r="X455">
            <v>6590</v>
          </cell>
          <cell r="Y455">
            <v>616208</v>
          </cell>
        </row>
        <row r="456">
          <cell r="A456">
            <v>2016158</v>
          </cell>
          <cell r="C456" t="str">
            <v>569516 merk A001 - excl glas</v>
          </cell>
          <cell r="D456" t="str">
            <v>Arcabo</v>
          </cell>
          <cell r="E456">
            <v>0</v>
          </cell>
          <cell r="F456">
            <v>1</v>
          </cell>
          <cell r="G456">
            <v>0</v>
          </cell>
          <cell r="H456">
            <v>1</v>
          </cell>
          <cell r="I456">
            <v>1</v>
          </cell>
          <cell r="J456">
            <v>1</v>
          </cell>
          <cell r="K456"/>
          <cell r="L456">
            <v>450</v>
          </cell>
          <cell r="N456">
            <v>0</v>
          </cell>
          <cell r="O456">
            <v>0</v>
          </cell>
          <cell r="P456" t="str">
            <v/>
          </cell>
          <cell r="Q456">
            <v>0</v>
          </cell>
          <cell r="R456" t="str">
            <v/>
          </cell>
          <cell r="S456">
            <v>0</v>
          </cell>
          <cell r="U456">
            <v>0</v>
          </cell>
          <cell r="V456">
            <v>0</v>
          </cell>
          <cell r="W456">
            <v>450</v>
          </cell>
          <cell r="X456">
            <v>450</v>
          </cell>
          <cell r="Y456">
            <v>616172</v>
          </cell>
        </row>
        <row r="457">
          <cell r="A457">
            <v>2016159</v>
          </cell>
          <cell r="C457">
            <v>590616</v>
          </cell>
          <cell r="D457" t="str">
            <v>Arcabo</v>
          </cell>
          <cell r="E457">
            <v>1</v>
          </cell>
          <cell r="F457">
            <v>6</v>
          </cell>
          <cell r="G457">
            <v>4</v>
          </cell>
          <cell r="H457">
            <v>3</v>
          </cell>
          <cell r="I457">
            <v>1</v>
          </cell>
          <cell r="J457">
            <v>1</v>
          </cell>
          <cell r="K457"/>
          <cell r="L457">
            <v>2078</v>
          </cell>
          <cell r="N457">
            <v>1329.6499999999999</v>
          </cell>
          <cell r="O457">
            <v>1035.07</v>
          </cell>
          <cell r="P457">
            <v>0.77845297634715904</v>
          </cell>
          <cell r="Q457">
            <v>294.58</v>
          </cell>
          <cell r="R457">
            <v>0.22154702365284099</v>
          </cell>
          <cell r="S457">
            <v>11.783199999999999</v>
          </cell>
          <cell r="U457">
            <v>0</v>
          </cell>
          <cell r="V457">
            <v>0</v>
          </cell>
          <cell r="W457">
            <v>2078</v>
          </cell>
          <cell r="X457">
            <v>2078</v>
          </cell>
          <cell r="Y457">
            <v>616165</v>
          </cell>
        </row>
        <row r="458">
          <cell r="A458">
            <v>2016160</v>
          </cell>
          <cell r="C458" t="str">
            <v>590316 ruit v Vlieghe kozijn 824x2005 mm 4-14-332</v>
          </cell>
          <cell r="D458" t="str">
            <v>Arcabo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1</v>
          </cell>
          <cell r="J458">
            <v>1</v>
          </cell>
          <cell r="K458"/>
          <cell r="L458">
            <v>125.44</v>
          </cell>
          <cell r="N458">
            <v>62.72</v>
          </cell>
          <cell r="O458">
            <v>62.72</v>
          </cell>
          <cell r="P458">
            <v>1</v>
          </cell>
          <cell r="Q458">
            <v>0</v>
          </cell>
          <cell r="R458">
            <v>0</v>
          </cell>
          <cell r="S458">
            <v>0</v>
          </cell>
          <cell r="U458">
            <v>0</v>
          </cell>
          <cell r="V458">
            <v>0</v>
          </cell>
          <cell r="W458">
            <v>125.44</v>
          </cell>
          <cell r="X458">
            <v>125.44</v>
          </cell>
          <cell r="Y458">
            <v>616350</v>
          </cell>
        </row>
        <row r="459">
          <cell r="A459">
            <v>2016161</v>
          </cell>
          <cell r="C459" t="str">
            <v>WD10-WD20-MP0 - 3x 10 lengtes à 6m1</v>
          </cell>
          <cell r="D459" t="str">
            <v>Arcabo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1</v>
          </cell>
          <cell r="J459">
            <v>1</v>
          </cell>
          <cell r="K459"/>
          <cell r="L459">
            <v>360</v>
          </cell>
          <cell r="N459">
            <v>180</v>
          </cell>
          <cell r="O459">
            <v>180</v>
          </cell>
          <cell r="P459">
            <v>1</v>
          </cell>
          <cell r="Q459">
            <v>0</v>
          </cell>
          <cell r="R459">
            <v>0</v>
          </cell>
          <cell r="S459">
            <v>0</v>
          </cell>
          <cell r="U459">
            <v>0</v>
          </cell>
          <cell r="V459">
            <v>0</v>
          </cell>
          <cell r="W459">
            <v>360</v>
          </cell>
          <cell r="X459">
            <v>360</v>
          </cell>
          <cell r="Y459">
            <v>616350</v>
          </cell>
        </row>
        <row r="460">
          <cell r="A460">
            <v>2016162</v>
          </cell>
          <cell r="C460" t="str">
            <v>Comm 124</v>
          </cell>
          <cell r="D460" t="str">
            <v>Diamant</v>
          </cell>
          <cell r="E460">
            <v>1</v>
          </cell>
          <cell r="F460">
            <v>8</v>
          </cell>
          <cell r="G460">
            <v>5</v>
          </cell>
          <cell r="H460">
            <v>3</v>
          </cell>
          <cell r="I460">
            <v>1</v>
          </cell>
          <cell r="J460">
            <v>1</v>
          </cell>
          <cell r="K460" t="str">
            <v>C</v>
          </cell>
          <cell r="L460">
            <v>2550.71</v>
          </cell>
          <cell r="M460">
            <v>2550.71</v>
          </cell>
          <cell r="N460">
            <v>1681.31</v>
          </cell>
          <cell r="O460">
            <v>1278.3</v>
          </cell>
          <cell r="P460">
            <v>0.76030000416342014</v>
          </cell>
          <cell r="Q460">
            <v>403.01</v>
          </cell>
          <cell r="R460">
            <v>0.2396999958365798</v>
          </cell>
          <cell r="S460">
            <v>16.1204</v>
          </cell>
          <cell r="U460">
            <v>0</v>
          </cell>
          <cell r="V460">
            <v>0</v>
          </cell>
          <cell r="W460">
            <v>2550.71</v>
          </cell>
          <cell r="X460">
            <v>2550.71</v>
          </cell>
          <cell r="Y460">
            <v>616254</v>
          </cell>
        </row>
        <row r="461">
          <cell r="A461">
            <v>2016163</v>
          </cell>
          <cell r="C461">
            <v>587416</v>
          </cell>
          <cell r="D461" t="str">
            <v>Arcabo</v>
          </cell>
          <cell r="E461">
            <v>1</v>
          </cell>
          <cell r="F461">
            <v>13</v>
          </cell>
          <cell r="G461">
            <v>8</v>
          </cell>
          <cell r="H461">
            <v>4</v>
          </cell>
          <cell r="I461">
            <v>1</v>
          </cell>
          <cell r="J461">
            <v>1</v>
          </cell>
          <cell r="K461"/>
          <cell r="L461">
            <v>3505</v>
          </cell>
          <cell r="N461">
            <v>2412.63</v>
          </cell>
          <cell r="O461">
            <v>1885.96</v>
          </cell>
          <cell r="P461">
            <v>0.78170295486668073</v>
          </cell>
          <cell r="Q461">
            <v>526.66999999999996</v>
          </cell>
          <cell r="R461">
            <v>0.21829704513331921</v>
          </cell>
          <cell r="S461">
            <v>21.066799999999997</v>
          </cell>
          <cell r="U461">
            <v>0</v>
          </cell>
          <cell r="V461">
            <v>0</v>
          </cell>
          <cell r="W461">
            <v>3505</v>
          </cell>
          <cell r="X461">
            <v>3505</v>
          </cell>
          <cell r="Y461">
            <v>616166</v>
          </cell>
        </row>
        <row r="462">
          <cell r="A462">
            <v>2016164</v>
          </cell>
          <cell r="C462" t="str">
            <v>563216 Vlieghe kozijn - 1 glasruit 765 x 1925 1 zijde gelaagd</v>
          </cell>
          <cell r="D462" t="str">
            <v>Arcabo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1</v>
          </cell>
          <cell r="J462">
            <v>1</v>
          </cell>
          <cell r="K462"/>
          <cell r="L462">
            <v>112.66</v>
          </cell>
          <cell r="N462">
            <v>56.33</v>
          </cell>
          <cell r="O462">
            <v>56.33</v>
          </cell>
          <cell r="P462">
            <v>1</v>
          </cell>
          <cell r="Q462">
            <v>0</v>
          </cell>
          <cell r="R462">
            <v>0</v>
          </cell>
          <cell r="S462">
            <v>0</v>
          </cell>
          <cell r="U462">
            <v>0</v>
          </cell>
          <cell r="V462">
            <v>0</v>
          </cell>
          <cell r="W462">
            <v>112.66</v>
          </cell>
          <cell r="X462">
            <v>112.66</v>
          </cell>
          <cell r="Y462">
            <v>616350</v>
          </cell>
        </row>
        <row r="463">
          <cell r="A463">
            <v>2016165</v>
          </cell>
          <cell r="C463" t="str">
            <v>Combinatie-unit</v>
          </cell>
          <cell r="D463" t="str">
            <v>WellCamp</v>
          </cell>
          <cell r="E463">
            <v>1</v>
          </cell>
          <cell r="F463">
            <v>11</v>
          </cell>
          <cell r="G463">
            <v>2</v>
          </cell>
          <cell r="H463">
            <v>11</v>
          </cell>
          <cell r="I463">
            <v>1</v>
          </cell>
          <cell r="J463">
            <v>1</v>
          </cell>
          <cell r="K463"/>
          <cell r="L463">
            <v>6167</v>
          </cell>
          <cell r="N463">
            <v>4257.32</v>
          </cell>
          <cell r="O463">
            <v>3333.64</v>
          </cell>
          <cell r="P463">
            <v>0.78303721590108333</v>
          </cell>
          <cell r="Q463">
            <v>923.68</v>
          </cell>
          <cell r="R463">
            <v>0.2169627840989167</v>
          </cell>
          <cell r="S463">
            <v>36.947199999999995</v>
          </cell>
          <cell r="U463">
            <v>0</v>
          </cell>
          <cell r="V463">
            <v>0</v>
          </cell>
          <cell r="W463">
            <v>6167</v>
          </cell>
          <cell r="X463">
            <v>6167</v>
          </cell>
          <cell r="Y463">
            <v>616285</v>
          </cell>
        </row>
        <row r="464">
          <cell r="A464">
            <v>2016166</v>
          </cell>
          <cell r="C464" t="str">
            <v>560616 Wave</v>
          </cell>
          <cell r="D464" t="str">
            <v>Arcabo</v>
          </cell>
          <cell r="E464">
            <v>1</v>
          </cell>
          <cell r="F464">
            <v>10</v>
          </cell>
          <cell r="G464">
            <v>3</v>
          </cell>
          <cell r="H464">
            <v>5</v>
          </cell>
          <cell r="I464">
            <v>1</v>
          </cell>
          <cell r="J464">
            <v>1</v>
          </cell>
          <cell r="K464"/>
          <cell r="L464">
            <v>4610</v>
          </cell>
          <cell r="M464">
            <v>4599.57</v>
          </cell>
          <cell r="N464">
            <v>3115.7200000000003</v>
          </cell>
          <cell r="O464">
            <v>2522.8000000000002</v>
          </cell>
          <cell r="P464">
            <v>0.80970048656490312</v>
          </cell>
          <cell r="Q464">
            <v>592.91999999999996</v>
          </cell>
          <cell r="R464">
            <v>0.19029951343509682</v>
          </cell>
          <cell r="S464">
            <v>23.716799999999999</v>
          </cell>
          <cell r="U464">
            <v>0</v>
          </cell>
          <cell r="V464">
            <v>0</v>
          </cell>
          <cell r="W464">
            <v>4610</v>
          </cell>
          <cell r="X464">
            <v>4610</v>
          </cell>
          <cell r="Y464">
            <v>616173</v>
          </cell>
        </row>
        <row r="465">
          <cell r="A465">
            <v>2016167</v>
          </cell>
          <cell r="C465">
            <v>554716</v>
          </cell>
          <cell r="D465" t="str">
            <v>Arcabo</v>
          </cell>
          <cell r="E465">
            <v>1</v>
          </cell>
          <cell r="F465">
            <v>6</v>
          </cell>
          <cell r="G465">
            <v>4</v>
          </cell>
          <cell r="H465">
            <v>3</v>
          </cell>
          <cell r="I465">
            <v>1</v>
          </cell>
          <cell r="J465">
            <v>1</v>
          </cell>
          <cell r="K465"/>
          <cell r="L465">
            <v>1774</v>
          </cell>
          <cell r="M465">
            <v>1735.51</v>
          </cell>
          <cell r="N465">
            <v>1453.1</v>
          </cell>
          <cell r="O465">
            <v>1178.0999999999999</v>
          </cell>
          <cell r="P465">
            <v>0.81074943224829676</v>
          </cell>
          <cell r="Q465">
            <v>275</v>
          </cell>
          <cell r="R465">
            <v>0.18925056775170326</v>
          </cell>
          <cell r="S465">
            <v>11</v>
          </cell>
          <cell r="U465">
            <v>0</v>
          </cell>
          <cell r="V465">
            <v>0</v>
          </cell>
          <cell r="W465">
            <v>1774</v>
          </cell>
          <cell r="X465">
            <v>1774</v>
          </cell>
          <cell r="Y465">
            <v>616174</v>
          </cell>
        </row>
        <row r="466">
          <cell r="A466" t="str">
            <v>2016168V</v>
          </cell>
          <cell r="C466" t="str">
            <v>Pannekoek 7318</v>
          </cell>
          <cell r="D466" t="str">
            <v>Klok</v>
          </cell>
          <cell r="E466">
            <v>0</v>
          </cell>
          <cell r="F466">
            <v>2</v>
          </cell>
          <cell r="G466">
            <v>3</v>
          </cell>
          <cell r="H466">
            <v>0</v>
          </cell>
          <cell r="I466">
            <v>1</v>
          </cell>
          <cell r="J466">
            <v>1</v>
          </cell>
          <cell r="K466"/>
          <cell r="L466">
            <v>522.72</v>
          </cell>
          <cell r="N466">
            <v>0</v>
          </cell>
          <cell r="O466">
            <v>0</v>
          </cell>
          <cell r="P466" t="str">
            <v/>
          </cell>
          <cell r="Q466">
            <v>0</v>
          </cell>
          <cell r="R466" t="str">
            <v/>
          </cell>
          <cell r="S466">
            <v>0</v>
          </cell>
          <cell r="U466">
            <v>0</v>
          </cell>
          <cell r="V466">
            <v>0</v>
          </cell>
          <cell r="W466">
            <v>522.72</v>
          </cell>
          <cell r="X466">
            <v>522.72</v>
          </cell>
          <cell r="Y466">
            <v>616245</v>
          </cell>
        </row>
        <row r="467">
          <cell r="A467">
            <v>2016169</v>
          </cell>
          <cell r="C467" t="str">
            <v>Extra draaikiepvleugel project 2016055</v>
          </cell>
          <cell r="D467" t="str">
            <v>De Bergjes</v>
          </cell>
          <cell r="E467">
            <v>1</v>
          </cell>
          <cell r="F467">
            <v>0</v>
          </cell>
          <cell r="G467">
            <v>1</v>
          </cell>
          <cell r="H467">
            <v>0</v>
          </cell>
          <cell r="I467">
            <v>1</v>
          </cell>
          <cell r="J467">
            <v>1</v>
          </cell>
          <cell r="K467"/>
          <cell r="L467">
            <v>200</v>
          </cell>
          <cell r="N467">
            <v>135</v>
          </cell>
          <cell r="O467">
            <v>110</v>
          </cell>
          <cell r="P467">
            <v>0.81481481481481477</v>
          </cell>
          <cell r="Q467">
            <v>25</v>
          </cell>
          <cell r="R467">
            <v>0.18518518518518517</v>
          </cell>
          <cell r="S467">
            <v>1</v>
          </cell>
          <cell r="U467">
            <v>0</v>
          </cell>
          <cell r="V467">
            <v>0</v>
          </cell>
          <cell r="W467">
            <v>200</v>
          </cell>
          <cell r="X467">
            <v>200</v>
          </cell>
          <cell r="Y467">
            <v>616366</v>
          </cell>
        </row>
        <row r="468">
          <cell r="A468">
            <v>2016170</v>
          </cell>
          <cell r="C468" t="str">
            <v>Offerte A</v>
          </cell>
          <cell r="D468" t="str">
            <v>Morren Bouwservice</v>
          </cell>
          <cell r="E468">
            <v>1</v>
          </cell>
          <cell r="F468">
            <v>2</v>
          </cell>
          <cell r="G468">
            <v>1</v>
          </cell>
          <cell r="H468">
            <v>1</v>
          </cell>
          <cell r="I468">
            <v>1</v>
          </cell>
          <cell r="J468">
            <v>1</v>
          </cell>
          <cell r="K468"/>
          <cell r="L468">
            <v>575.83000000000004</v>
          </cell>
          <cell r="N468">
            <v>381.67</v>
          </cell>
          <cell r="O468">
            <v>289.17</v>
          </cell>
          <cell r="P468">
            <v>0.75764403804333591</v>
          </cell>
          <cell r="Q468">
            <v>92.5</v>
          </cell>
          <cell r="R468">
            <v>0.24235596195666412</v>
          </cell>
          <cell r="S468">
            <v>3.7</v>
          </cell>
          <cell r="U468">
            <v>0</v>
          </cell>
          <cell r="V468">
            <v>0</v>
          </cell>
          <cell r="W468">
            <v>575.83000000000004</v>
          </cell>
          <cell r="X468">
            <v>575.83000000000004</v>
          </cell>
          <cell r="Y468">
            <v>616247</v>
          </cell>
        </row>
        <row r="469">
          <cell r="A469">
            <v>2016171</v>
          </cell>
          <cell r="C469" t="str">
            <v>Offerte B</v>
          </cell>
          <cell r="D469" t="str">
            <v>Morren Bouwservice</v>
          </cell>
          <cell r="E469">
            <v>1</v>
          </cell>
          <cell r="F469">
            <v>6</v>
          </cell>
          <cell r="G469">
            <v>5</v>
          </cell>
          <cell r="H469">
            <v>1</v>
          </cell>
          <cell r="I469">
            <v>1</v>
          </cell>
          <cell r="J469">
            <v>1</v>
          </cell>
          <cell r="K469"/>
          <cell r="L469">
            <v>1802.84</v>
          </cell>
          <cell r="N469">
            <v>1097.97</v>
          </cell>
          <cell r="O469">
            <v>815.89</v>
          </cell>
          <cell r="P469">
            <v>0.74308951975008419</v>
          </cell>
          <cell r="Q469">
            <v>282.08</v>
          </cell>
          <cell r="R469">
            <v>0.25691048024991575</v>
          </cell>
          <cell r="S469">
            <v>11.283199999999999</v>
          </cell>
          <cell r="U469">
            <v>0</v>
          </cell>
          <cell r="V469">
            <v>0</v>
          </cell>
          <cell r="W469">
            <v>1802.84</v>
          </cell>
          <cell r="X469">
            <v>1802.84</v>
          </cell>
          <cell r="Y469">
            <v>616248</v>
          </cell>
        </row>
        <row r="470">
          <cell r="A470" t="str">
            <v>2016171-2</v>
          </cell>
          <cell r="C470" t="str">
            <v>Offerte B extra kozijnen</v>
          </cell>
          <cell r="D470" t="str">
            <v>Morren Bouwservice</v>
          </cell>
          <cell r="E470">
            <v>0</v>
          </cell>
          <cell r="F470">
            <v>2</v>
          </cell>
          <cell r="G470">
            <v>1</v>
          </cell>
          <cell r="H470">
            <v>1</v>
          </cell>
          <cell r="I470">
            <v>1</v>
          </cell>
          <cell r="J470">
            <v>1</v>
          </cell>
          <cell r="K470"/>
          <cell r="L470">
            <v>747.09</v>
          </cell>
          <cell r="N470">
            <v>459.72999999999996</v>
          </cell>
          <cell r="O470">
            <v>341.4</v>
          </cell>
          <cell r="P470">
            <v>0.74260979270441352</v>
          </cell>
          <cell r="Q470">
            <v>118.33</v>
          </cell>
          <cell r="R470">
            <v>0.25739020729558654</v>
          </cell>
          <cell r="S470">
            <v>4.7332000000000001</v>
          </cell>
          <cell r="U470">
            <v>0</v>
          </cell>
          <cell r="V470">
            <v>0</v>
          </cell>
          <cell r="W470">
            <v>747.09</v>
          </cell>
          <cell r="X470">
            <v>747.09</v>
          </cell>
          <cell r="Y470">
            <v>616249</v>
          </cell>
        </row>
        <row r="471">
          <cell r="A471" t="str">
            <v>2016172L-7016</v>
          </cell>
          <cell r="C471" t="str">
            <v>Luiken antraciet</v>
          </cell>
          <cell r="D471" t="str">
            <v>Maat</v>
          </cell>
          <cell r="E471">
            <v>0</v>
          </cell>
          <cell r="F471">
            <v>13</v>
          </cell>
          <cell r="G471">
            <v>0</v>
          </cell>
          <cell r="H471">
            <v>0</v>
          </cell>
          <cell r="I471">
            <v>1</v>
          </cell>
          <cell r="J471">
            <v>1</v>
          </cell>
          <cell r="K471"/>
          <cell r="L471">
            <v>1378.72</v>
          </cell>
          <cell r="N471">
            <v>0</v>
          </cell>
          <cell r="O471">
            <v>0</v>
          </cell>
          <cell r="P471" t="str">
            <v/>
          </cell>
          <cell r="Q471">
            <v>0</v>
          </cell>
          <cell r="R471" t="str">
            <v/>
          </cell>
          <cell r="S471">
            <v>0</v>
          </cell>
          <cell r="U471">
            <v>0</v>
          </cell>
          <cell r="V471">
            <v>0</v>
          </cell>
          <cell r="W471">
            <v>1378.72</v>
          </cell>
          <cell r="X471">
            <v>1378.72</v>
          </cell>
          <cell r="Y471">
            <v>616309</v>
          </cell>
        </row>
        <row r="472">
          <cell r="A472">
            <v>2016173</v>
          </cell>
          <cell r="C472">
            <v>514916</v>
          </cell>
          <cell r="D472" t="str">
            <v>Arcabo</v>
          </cell>
          <cell r="E472">
            <v>3</v>
          </cell>
          <cell r="F472">
            <v>27</v>
          </cell>
          <cell r="G472">
            <v>18</v>
          </cell>
          <cell r="H472">
            <v>6</v>
          </cell>
          <cell r="I472">
            <v>1</v>
          </cell>
          <cell r="J472">
            <v>1</v>
          </cell>
          <cell r="K472"/>
          <cell r="L472">
            <v>5202</v>
          </cell>
          <cell r="M472">
            <v>5531.1</v>
          </cell>
          <cell r="N472">
            <v>3774.4500000000003</v>
          </cell>
          <cell r="O472">
            <v>2830.28</v>
          </cell>
          <cell r="P472">
            <v>0.74985229636105921</v>
          </cell>
          <cell r="Q472">
            <v>944.17</v>
          </cell>
          <cell r="R472">
            <v>0.25014770363894073</v>
          </cell>
          <cell r="S472">
            <v>37.766799999999996</v>
          </cell>
          <cell r="U472">
            <v>0</v>
          </cell>
          <cell r="V472">
            <v>0</v>
          </cell>
          <cell r="W472">
            <v>5202</v>
          </cell>
          <cell r="X472">
            <v>5202</v>
          </cell>
          <cell r="Y472">
            <v>616175</v>
          </cell>
        </row>
        <row r="473">
          <cell r="A473">
            <v>2016174</v>
          </cell>
          <cell r="C473" t="str">
            <v>Comm 126</v>
          </cell>
          <cell r="D473" t="str">
            <v>Diamant</v>
          </cell>
          <cell r="E473">
            <v>1</v>
          </cell>
          <cell r="F473">
            <v>26</v>
          </cell>
          <cell r="G473">
            <v>14</v>
          </cell>
          <cell r="H473">
            <v>6</v>
          </cell>
          <cell r="I473">
            <v>1</v>
          </cell>
          <cell r="J473">
            <v>1</v>
          </cell>
          <cell r="K473"/>
          <cell r="L473">
            <v>6722.08</v>
          </cell>
          <cell r="N473">
            <v>4411.9500000000007</v>
          </cell>
          <cell r="O473">
            <v>3280.57</v>
          </cell>
          <cell r="P473">
            <v>0.74356463695191455</v>
          </cell>
          <cell r="Q473">
            <v>1131.3800000000001</v>
          </cell>
          <cell r="R473">
            <v>0.25643536304808529</v>
          </cell>
          <cell r="S473">
            <v>45.255200000000002</v>
          </cell>
          <cell r="U473">
            <v>0</v>
          </cell>
          <cell r="V473">
            <v>0</v>
          </cell>
          <cell r="W473">
            <v>6722.08</v>
          </cell>
          <cell r="X473">
            <v>6722.08</v>
          </cell>
          <cell r="Y473">
            <v>616268</v>
          </cell>
        </row>
        <row r="474">
          <cell r="A474">
            <v>2016175</v>
          </cell>
          <cell r="C474">
            <v>476016</v>
          </cell>
          <cell r="D474" t="str">
            <v>Arcabo</v>
          </cell>
          <cell r="E474">
            <v>1</v>
          </cell>
          <cell r="F474">
            <v>9</v>
          </cell>
          <cell r="G474">
            <v>5</v>
          </cell>
          <cell r="H474">
            <v>4</v>
          </cell>
          <cell r="I474">
            <v>1</v>
          </cell>
          <cell r="J474">
            <v>1</v>
          </cell>
          <cell r="K474"/>
          <cell r="L474">
            <v>2961</v>
          </cell>
          <cell r="M474">
            <v>3133.04</v>
          </cell>
          <cell r="N474">
            <v>2111.17</v>
          </cell>
          <cell r="O474">
            <v>1636.17</v>
          </cell>
          <cell r="P474">
            <v>0.77500627614071815</v>
          </cell>
          <cell r="Q474">
            <v>475</v>
          </cell>
          <cell r="R474">
            <v>0.22499372385928182</v>
          </cell>
          <cell r="S474">
            <v>19</v>
          </cell>
          <cell r="U474">
            <v>0</v>
          </cell>
          <cell r="V474">
            <v>0</v>
          </cell>
          <cell r="W474">
            <v>2961</v>
          </cell>
          <cell r="X474">
            <v>2961</v>
          </cell>
          <cell r="Y474">
            <v>616177</v>
          </cell>
        </row>
        <row r="475">
          <cell r="A475">
            <v>2016176</v>
          </cell>
          <cell r="C475">
            <v>590716</v>
          </cell>
          <cell r="D475" t="str">
            <v>Arcabo</v>
          </cell>
          <cell r="E475">
            <v>1</v>
          </cell>
          <cell r="F475">
            <v>9</v>
          </cell>
          <cell r="G475">
            <v>5</v>
          </cell>
          <cell r="H475">
            <v>2</v>
          </cell>
          <cell r="I475">
            <v>1</v>
          </cell>
          <cell r="J475">
            <v>1</v>
          </cell>
          <cell r="K475"/>
          <cell r="L475">
            <v>2709</v>
          </cell>
          <cell r="M475">
            <v>2365.9299999999998</v>
          </cell>
          <cell r="N475">
            <v>1626.5800000000002</v>
          </cell>
          <cell r="O475">
            <v>1291.1600000000001</v>
          </cell>
          <cell r="P475">
            <v>0.79378819363326736</v>
          </cell>
          <cell r="Q475">
            <v>335.42</v>
          </cell>
          <cell r="R475">
            <v>0.20621180636673264</v>
          </cell>
          <cell r="S475">
            <v>13.4168</v>
          </cell>
          <cell r="U475">
            <v>0</v>
          </cell>
          <cell r="V475">
            <v>0</v>
          </cell>
          <cell r="W475">
            <v>2709</v>
          </cell>
          <cell r="X475">
            <v>2709</v>
          </cell>
          <cell r="Y475">
            <v>616178</v>
          </cell>
        </row>
        <row r="476">
          <cell r="A476">
            <v>2016177</v>
          </cell>
          <cell r="C476">
            <v>589516</v>
          </cell>
          <cell r="D476" t="str">
            <v>Arcabo</v>
          </cell>
          <cell r="E476">
            <v>1</v>
          </cell>
          <cell r="F476">
            <v>11</v>
          </cell>
          <cell r="G476">
            <v>5</v>
          </cell>
          <cell r="H476">
            <v>3</v>
          </cell>
          <cell r="I476">
            <v>1</v>
          </cell>
          <cell r="J476">
            <v>1</v>
          </cell>
          <cell r="K476"/>
          <cell r="L476">
            <v>3197</v>
          </cell>
          <cell r="M476">
            <v>3009.52</v>
          </cell>
          <cell r="N476">
            <v>2042.51</v>
          </cell>
          <cell r="O476">
            <v>1640.43</v>
          </cell>
          <cell r="P476">
            <v>0.80314417065277532</v>
          </cell>
          <cell r="Q476">
            <v>402.08</v>
          </cell>
          <cell r="R476">
            <v>0.19685582934722473</v>
          </cell>
          <cell r="S476">
            <v>16.083199999999998</v>
          </cell>
          <cell r="U476">
            <v>0</v>
          </cell>
          <cell r="V476">
            <v>0</v>
          </cell>
          <cell r="W476">
            <v>3197</v>
          </cell>
          <cell r="X476">
            <v>3197</v>
          </cell>
          <cell r="Y476">
            <v>616179</v>
          </cell>
        </row>
        <row r="477">
          <cell r="A477">
            <v>2016178</v>
          </cell>
          <cell r="C477">
            <v>591016</v>
          </cell>
          <cell r="D477" t="str">
            <v>Arcabo</v>
          </cell>
          <cell r="E477">
            <v>1</v>
          </cell>
          <cell r="F477">
            <v>9</v>
          </cell>
          <cell r="G477">
            <v>5</v>
          </cell>
          <cell r="H477">
            <v>2</v>
          </cell>
          <cell r="I477">
            <v>1</v>
          </cell>
          <cell r="J477">
            <v>1</v>
          </cell>
          <cell r="K477"/>
          <cell r="L477">
            <v>2819</v>
          </cell>
          <cell r="M477">
            <v>2483.12</v>
          </cell>
          <cell r="N477">
            <v>1693.34</v>
          </cell>
          <cell r="O477">
            <v>1322.09</v>
          </cell>
          <cell r="P477">
            <v>0.78075873717032607</v>
          </cell>
          <cell r="Q477">
            <v>371.25</v>
          </cell>
          <cell r="R477">
            <v>0.21924126282967391</v>
          </cell>
          <cell r="S477">
            <v>14.85</v>
          </cell>
          <cell r="U477">
            <v>0</v>
          </cell>
          <cell r="V477">
            <v>0</v>
          </cell>
          <cell r="W477">
            <v>2819</v>
          </cell>
          <cell r="X477">
            <v>2819</v>
          </cell>
          <cell r="Y477">
            <v>616180</v>
          </cell>
        </row>
        <row r="478">
          <cell r="A478">
            <v>2016179</v>
          </cell>
          <cell r="C478" t="str">
            <v>5x greep inline smal</v>
          </cell>
          <cell r="D478" t="str">
            <v>Arcabo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1</v>
          </cell>
          <cell r="J478">
            <v>1</v>
          </cell>
          <cell r="K478"/>
          <cell r="L478">
            <v>35.9</v>
          </cell>
          <cell r="N478">
            <v>17.95</v>
          </cell>
          <cell r="O478">
            <v>17.95</v>
          </cell>
          <cell r="P478">
            <v>1</v>
          </cell>
          <cell r="Q478">
            <v>0</v>
          </cell>
          <cell r="R478">
            <v>0</v>
          </cell>
          <cell r="S478">
            <v>0</v>
          </cell>
          <cell r="U478">
            <v>0</v>
          </cell>
          <cell r="V478">
            <v>0</v>
          </cell>
          <cell r="W478">
            <v>35.9</v>
          </cell>
          <cell r="X478">
            <v>35.9</v>
          </cell>
          <cell r="Y478">
            <v>616350</v>
          </cell>
        </row>
        <row r="479">
          <cell r="A479">
            <v>2016180</v>
          </cell>
          <cell r="C479" t="str">
            <v>12x AWL080 6000mm</v>
          </cell>
          <cell r="D479" t="str">
            <v>Arcabo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1</v>
          </cell>
          <cell r="J479">
            <v>1</v>
          </cell>
          <cell r="K479"/>
          <cell r="L479">
            <v>318</v>
          </cell>
          <cell r="N479">
            <v>159.12</v>
          </cell>
          <cell r="O479">
            <v>159.12</v>
          </cell>
          <cell r="P479">
            <v>1</v>
          </cell>
          <cell r="Q479">
            <v>0</v>
          </cell>
          <cell r="R479">
            <v>0</v>
          </cell>
          <cell r="S479">
            <v>0</v>
          </cell>
          <cell r="U479">
            <v>0</v>
          </cell>
          <cell r="V479">
            <v>0</v>
          </cell>
          <cell r="W479">
            <v>318</v>
          </cell>
          <cell r="X479">
            <v>318</v>
          </cell>
          <cell r="Y479">
            <v>616350</v>
          </cell>
        </row>
        <row r="480">
          <cell r="A480">
            <v>2016181</v>
          </cell>
          <cell r="C480" t="str">
            <v>503016 1x glas voor A056</v>
          </cell>
          <cell r="D480" t="str">
            <v>Arcabo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1</v>
          </cell>
          <cell r="J480">
            <v>1</v>
          </cell>
          <cell r="K480"/>
          <cell r="L480">
            <v>18.82</v>
          </cell>
          <cell r="N480">
            <v>9.41</v>
          </cell>
          <cell r="O480">
            <v>9.41</v>
          </cell>
          <cell r="P480">
            <v>1</v>
          </cell>
          <cell r="Q480">
            <v>0</v>
          </cell>
          <cell r="R480">
            <v>0</v>
          </cell>
          <cell r="S480">
            <v>0</v>
          </cell>
          <cell r="U480">
            <v>0</v>
          </cell>
          <cell r="V480">
            <v>0</v>
          </cell>
          <cell r="W480">
            <v>18.82</v>
          </cell>
          <cell r="X480">
            <v>18.82</v>
          </cell>
          <cell r="Y480">
            <v>616350</v>
          </cell>
        </row>
        <row r="481">
          <cell r="A481">
            <v>2016182</v>
          </cell>
          <cell r="C481" t="str">
            <v>561316 1x glasruit met roede 45 mm 1042x2279</v>
          </cell>
          <cell r="D481" t="str">
            <v>Arcabo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1</v>
          </cell>
          <cell r="J481">
            <v>1</v>
          </cell>
          <cell r="K481"/>
          <cell r="L481">
            <v>175.38</v>
          </cell>
          <cell r="N481">
            <v>87.69</v>
          </cell>
          <cell r="O481">
            <v>87.69</v>
          </cell>
          <cell r="P481">
            <v>1</v>
          </cell>
          <cell r="Q481">
            <v>0</v>
          </cell>
          <cell r="R481">
            <v>0</v>
          </cell>
          <cell r="S481">
            <v>0</v>
          </cell>
          <cell r="U481">
            <v>0</v>
          </cell>
          <cell r="V481">
            <v>0</v>
          </cell>
          <cell r="W481">
            <v>175.38</v>
          </cell>
          <cell r="X481">
            <v>175.38</v>
          </cell>
          <cell r="Y481">
            <v>616350</v>
          </cell>
        </row>
        <row r="482">
          <cell r="A482">
            <v>2016183</v>
          </cell>
          <cell r="C482" t="str">
            <v>552816 vd Zon 1x ruit 497x1022 mm</v>
          </cell>
          <cell r="D482" t="str">
            <v>Arcabo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1</v>
          </cell>
          <cell r="J482">
            <v>1</v>
          </cell>
          <cell r="K482"/>
          <cell r="L482">
            <v>47.55</v>
          </cell>
          <cell r="N482">
            <v>21.58</v>
          </cell>
          <cell r="O482">
            <v>21.58</v>
          </cell>
          <cell r="P482">
            <v>1</v>
          </cell>
          <cell r="Q482">
            <v>0</v>
          </cell>
          <cell r="R482">
            <v>0</v>
          </cell>
          <cell r="S482">
            <v>0</v>
          </cell>
          <cell r="U482">
            <v>0</v>
          </cell>
          <cell r="V482">
            <v>0</v>
          </cell>
          <cell r="W482">
            <v>47.55</v>
          </cell>
          <cell r="X482">
            <v>47.55</v>
          </cell>
          <cell r="Y482">
            <v>616350</v>
          </cell>
        </row>
        <row r="483">
          <cell r="A483">
            <v>2016184</v>
          </cell>
          <cell r="C483" t="str">
            <v>5x P100 blank Allard besteld</v>
          </cell>
          <cell r="D483" t="str">
            <v>Arcabo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1</v>
          </cell>
          <cell r="J483">
            <v>1</v>
          </cell>
          <cell r="K483"/>
          <cell r="L483">
            <v>53.4</v>
          </cell>
          <cell r="N483">
            <v>26.7</v>
          </cell>
          <cell r="O483">
            <v>26.7</v>
          </cell>
          <cell r="P483">
            <v>1</v>
          </cell>
          <cell r="Q483">
            <v>0</v>
          </cell>
          <cell r="R483">
            <v>0</v>
          </cell>
          <cell r="S483">
            <v>0</v>
          </cell>
          <cell r="U483">
            <v>0</v>
          </cell>
          <cell r="V483">
            <v>0</v>
          </cell>
          <cell r="W483">
            <v>53.4</v>
          </cell>
          <cell r="X483">
            <v>53.4</v>
          </cell>
          <cell r="Y483">
            <v>616350</v>
          </cell>
        </row>
        <row r="484">
          <cell r="A484">
            <v>2016185</v>
          </cell>
          <cell r="C484" t="str">
            <v>EXTRA Offerte B</v>
          </cell>
          <cell r="D484" t="str">
            <v>Morren Bouwservice</v>
          </cell>
          <cell r="E484">
            <v>1</v>
          </cell>
          <cell r="F484">
            <v>2</v>
          </cell>
          <cell r="G484">
            <v>1</v>
          </cell>
          <cell r="H484">
            <v>1</v>
          </cell>
          <cell r="I484">
            <v>1</v>
          </cell>
          <cell r="J484">
            <v>1</v>
          </cell>
          <cell r="K484"/>
          <cell r="L484">
            <v>747.09</v>
          </cell>
          <cell r="N484">
            <v>460.59000000000003</v>
          </cell>
          <cell r="O484">
            <v>342.11</v>
          </cell>
          <cell r="P484">
            <v>0.74276471482229312</v>
          </cell>
          <cell r="Q484">
            <v>118.48</v>
          </cell>
          <cell r="R484">
            <v>0.25723528517770683</v>
          </cell>
          <cell r="S484">
            <v>4.7392000000000003</v>
          </cell>
          <cell r="U484">
            <v>0</v>
          </cell>
          <cell r="V484">
            <v>0</v>
          </cell>
          <cell r="W484">
            <v>747.09</v>
          </cell>
          <cell r="X484">
            <v>747.09</v>
          </cell>
          <cell r="Y484">
            <v>616316</v>
          </cell>
        </row>
        <row r="485">
          <cell r="A485">
            <v>2016186</v>
          </cell>
          <cell r="C485" t="str">
            <v>585216 tm 585616</v>
          </cell>
          <cell r="D485" t="str">
            <v>Arcabo</v>
          </cell>
          <cell r="E485">
            <v>5</v>
          </cell>
          <cell r="F485">
            <v>40</v>
          </cell>
          <cell r="G485">
            <v>25</v>
          </cell>
          <cell r="H485">
            <v>15</v>
          </cell>
          <cell r="I485">
            <v>1</v>
          </cell>
          <cell r="J485">
            <v>1</v>
          </cell>
          <cell r="K485"/>
          <cell r="L485">
            <v>10530</v>
          </cell>
          <cell r="M485">
            <v>10409.67</v>
          </cell>
          <cell r="N485">
            <v>7087.28</v>
          </cell>
          <cell r="O485">
            <v>5312.28</v>
          </cell>
          <cell r="P485">
            <v>0.74955130882369536</v>
          </cell>
          <cell r="Q485">
            <v>1775</v>
          </cell>
          <cell r="R485">
            <v>0.25044869117630458</v>
          </cell>
          <cell r="S485">
            <v>71</v>
          </cell>
          <cell r="U485">
            <v>0</v>
          </cell>
          <cell r="V485">
            <v>0</v>
          </cell>
          <cell r="W485">
            <v>10530</v>
          </cell>
          <cell r="X485">
            <v>10530</v>
          </cell>
          <cell r="Y485">
            <v>616181</v>
          </cell>
        </row>
        <row r="486">
          <cell r="A486">
            <v>2016187</v>
          </cell>
          <cell r="C486">
            <v>563416</v>
          </cell>
          <cell r="D486" t="str">
            <v>Arcabo</v>
          </cell>
          <cell r="E486">
            <v>1</v>
          </cell>
          <cell r="F486">
            <v>13</v>
          </cell>
          <cell r="G486">
            <v>4</v>
          </cell>
          <cell r="H486">
            <v>5</v>
          </cell>
          <cell r="I486">
            <v>1</v>
          </cell>
          <cell r="J486">
            <v>1</v>
          </cell>
          <cell r="K486"/>
          <cell r="L486">
            <v>6040</v>
          </cell>
          <cell r="M486">
            <v>6039.89</v>
          </cell>
          <cell r="N486">
            <v>4089.54</v>
          </cell>
          <cell r="O486">
            <v>3414.54</v>
          </cell>
          <cell r="P486">
            <v>0.83494476151351982</v>
          </cell>
          <cell r="Q486">
            <v>675</v>
          </cell>
          <cell r="R486">
            <v>0.16505523848648015</v>
          </cell>
          <cell r="S486">
            <v>27</v>
          </cell>
          <cell r="U486">
            <v>0</v>
          </cell>
          <cell r="V486">
            <v>0</v>
          </cell>
          <cell r="W486">
            <v>6040</v>
          </cell>
          <cell r="X486">
            <v>6040</v>
          </cell>
          <cell r="Y486">
            <v>616182</v>
          </cell>
        </row>
        <row r="487">
          <cell r="A487">
            <v>2016188</v>
          </cell>
          <cell r="C487">
            <v>520116</v>
          </cell>
          <cell r="D487" t="str">
            <v>Arcabo</v>
          </cell>
          <cell r="E487">
            <v>1</v>
          </cell>
          <cell r="F487">
            <v>9</v>
          </cell>
          <cell r="G487">
            <v>7</v>
          </cell>
          <cell r="H487">
            <v>3</v>
          </cell>
          <cell r="I487">
            <v>1</v>
          </cell>
          <cell r="J487">
            <v>1</v>
          </cell>
          <cell r="K487"/>
          <cell r="L487">
            <v>2677</v>
          </cell>
          <cell r="M487">
            <v>2667.23</v>
          </cell>
          <cell r="N487">
            <v>1809.37</v>
          </cell>
          <cell r="O487">
            <v>1391.04</v>
          </cell>
          <cell r="P487">
            <v>0.76879797940719696</v>
          </cell>
          <cell r="Q487">
            <v>418.33</v>
          </cell>
          <cell r="R487">
            <v>0.23120202059280304</v>
          </cell>
          <cell r="S487">
            <v>16.7332</v>
          </cell>
          <cell r="U487">
            <v>0</v>
          </cell>
          <cell r="V487">
            <v>0</v>
          </cell>
          <cell r="W487">
            <v>2677</v>
          </cell>
          <cell r="X487">
            <v>2677</v>
          </cell>
          <cell r="Y487">
            <v>616183</v>
          </cell>
        </row>
        <row r="488">
          <cell r="A488">
            <v>2016189</v>
          </cell>
          <cell r="C488" t="str">
            <v>561716 Mystque</v>
          </cell>
          <cell r="D488" t="str">
            <v>Arcabo</v>
          </cell>
          <cell r="E488">
            <v>1</v>
          </cell>
          <cell r="F488">
            <v>7</v>
          </cell>
          <cell r="G488">
            <v>4</v>
          </cell>
          <cell r="H488">
            <v>5</v>
          </cell>
          <cell r="I488">
            <v>1</v>
          </cell>
          <cell r="J488">
            <v>1</v>
          </cell>
          <cell r="K488"/>
          <cell r="L488">
            <v>4426</v>
          </cell>
          <cell r="M488">
            <v>3679.91</v>
          </cell>
          <cell r="N488">
            <v>2489.7600000000002</v>
          </cell>
          <cell r="O488">
            <v>2031.43</v>
          </cell>
          <cell r="P488">
            <v>0.81591398367714152</v>
          </cell>
          <cell r="Q488">
            <v>458.33</v>
          </cell>
          <cell r="R488">
            <v>0.1840860163228584</v>
          </cell>
          <cell r="S488">
            <v>18.333199999999998</v>
          </cell>
          <cell r="U488">
            <v>0</v>
          </cell>
          <cell r="V488">
            <v>0</v>
          </cell>
          <cell r="W488">
            <v>4426</v>
          </cell>
          <cell r="X488">
            <v>4426</v>
          </cell>
          <cell r="Y488">
            <v>616784</v>
          </cell>
        </row>
        <row r="489">
          <cell r="A489">
            <v>2016190</v>
          </cell>
          <cell r="C489">
            <v>591516</v>
          </cell>
          <cell r="D489" t="str">
            <v>Arcabo</v>
          </cell>
          <cell r="E489">
            <v>1</v>
          </cell>
          <cell r="F489">
            <v>9</v>
          </cell>
          <cell r="G489">
            <v>8</v>
          </cell>
          <cell r="H489">
            <v>2</v>
          </cell>
          <cell r="I489">
            <v>1</v>
          </cell>
          <cell r="J489">
            <v>1</v>
          </cell>
          <cell r="K489"/>
          <cell r="L489">
            <v>1879</v>
          </cell>
          <cell r="M489">
            <v>1982.82</v>
          </cell>
          <cell r="N489">
            <v>1350.01</v>
          </cell>
          <cell r="O489">
            <v>1000.01</v>
          </cell>
          <cell r="P489">
            <v>0.74074266116547283</v>
          </cell>
          <cell r="Q489">
            <v>350</v>
          </cell>
          <cell r="R489">
            <v>0.25925733883452717</v>
          </cell>
          <cell r="S489">
            <v>14</v>
          </cell>
          <cell r="U489">
            <v>0</v>
          </cell>
          <cell r="V489">
            <v>0</v>
          </cell>
          <cell r="W489">
            <v>1879</v>
          </cell>
          <cell r="X489">
            <v>1879</v>
          </cell>
          <cell r="Y489">
            <v>616185</v>
          </cell>
        </row>
        <row r="490">
          <cell r="A490">
            <v>2016191</v>
          </cell>
          <cell r="C490">
            <v>536816</v>
          </cell>
          <cell r="D490" t="str">
            <v>Arcabo</v>
          </cell>
          <cell r="E490">
            <v>1</v>
          </cell>
          <cell r="F490">
            <v>11</v>
          </cell>
          <cell r="G490">
            <v>6</v>
          </cell>
          <cell r="H490">
            <v>4</v>
          </cell>
          <cell r="I490">
            <v>1</v>
          </cell>
          <cell r="J490">
            <v>1</v>
          </cell>
          <cell r="K490"/>
          <cell r="L490">
            <v>4956</v>
          </cell>
          <cell r="M490">
            <v>4956</v>
          </cell>
          <cell r="N490">
            <v>3407.1</v>
          </cell>
          <cell r="O490">
            <v>2720.02</v>
          </cell>
          <cell r="P490">
            <v>0.79833876317102526</v>
          </cell>
          <cell r="Q490">
            <v>687.08</v>
          </cell>
          <cell r="R490">
            <v>0.2016612368289748</v>
          </cell>
          <cell r="S490">
            <v>27.4832</v>
          </cell>
          <cell r="U490">
            <v>0</v>
          </cell>
          <cell r="V490">
            <v>0</v>
          </cell>
          <cell r="W490">
            <v>4956</v>
          </cell>
          <cell r="X490">
            <v>4956</v>
          </cell>
          <cell r="Y490">
            <v>616186</v>
          </cell>
        </row>
        <row r="491">
          <cell r="A491" t="str">
            <v>2016191-2</v>
          </cell>
          <cell r="C491" t="str">
            <v>536816 1x glas en 1x roooster bi-color</v>
          </cell>
          <cell r="D491" t="str">
            <v>Arcabo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1</v>
          </cell>
          <cell r="J491">
            <v>1</v>
          </cell>
          <cell r="K491"/>
          <cell r="L491">
            <v>122.64</v>
          </cell>
          <cell r="N491">
            <v>61.32</v>
          </cell>
          <cell r="O491">
            <v>61.32</v>
          </cell>
          <cell r="P491">
            <v>1</v>
          </cell>
          <cell r="Q491">
            <v>0</v>
          </cell>
          <cell r="R491">
            <v>0</v>
          </cell>
          <cell r="S491">
            <v>0</v>
          </cell>
          <cell r="U491">
            <v>0</v>
          </cell>
          <cell r="V491">
            <v>0</v>
          </cell>
          <cell r="W491">
            <v>122.64</v>
          </cell>
          <cell r="X491">
            <v>122.64</v>
          </cell>
          <cell r="Y491">
            <v>616350</v>
          </cell>
        </row>
        <row r="492">
          <cell r="A492">
            <v>2016192</v>
          </cell>
          <cell r="C492">
            <v>590816</v>
          </cell>
          <cell r="D492" t="str">
            <v>Arcabo</v>
          </cell>
          <cell r="E492">
            <v>1</v>
          </cell>
          <cell r="F492">
            <v>9</v>
          </cell>
          <cell r="G492">
            <v>5</v>
          </cell>
          <cell r="H492">
            <v>2</v>
          </cell>
          <cell r="I492">
            <v>1</v>
          </cell>
          <cell r="J492">
            <v>1</v>
          </cell>
          <cell r="K492"/>
          <cell r="L492">
            <v>2709</v>
          </cell>
          <cell r="M492">
            <v>2365.9299999999998</v>
          </cell>
          <cell r="N492">
            <v>1626.5800000000002</v>
          </cell>
          <cell r="O492">
            <v>1291.1600000000001</v>
          </cell>
          <cell r="P492">
            <v>0.79378819363326736</v>
          </cell>
          <cell r="Q492">
            <v>335.42</v>
          </cell>
          <cell r="R492">
            <v>0.20621180636673264</v>
          </cell>
          <cell r="S492">
            <v>13.4168</v>
          </cell>
          <cell r="U492">
            <v>0</v>
          </cell>
          <cell r="V492">
            <v>0</v>
          </cell>
          <cell r="W492">
            <v>2709</v>
          </cell>
          <cell r="X492">
            <v>2709</v>
          </cell>
          <cell r="Y492">
            <v>616187</v>
          </cell>
        </row>
        <row r="493">
          <cell r="A493">
            <v>2016193</v>
          </cell>
          <cell r="C493">
            <v>590916</v>
          </cell>
          <cell r="D493" t="str">
            <v>Arcabo</v>
          </cell>
          <cell r="E493">
            <v>1</v>
          </cell>
          <cell r="F493">
            <v>9</v>
          </cell>
          <cell r="G493">
            <v>5</v>
          </cell>
          <cell r="H493">
            <v>2</v>
          </cell>
          <cell r="I493">
            <v>1</v>
          </cell>
          <cell r="J493">
            <v>1</v>
          </cell>
          <cell r="K493"/>
          <cell r="L493">
            <v>2709</v>
          </cell>
          <cell r="M493">
            <v>2365.9299999999998</v>
          </cell>
          <cell r="N493">
            <v>1626.5800000000002</v>
          </cell>
          <cell r="O493">
            <v>1291.1600000000001</v>
          </cell>
          <cell r="P493">
            <v>0.79378819363326736</v>
          </cell>
          <cell r="Q493">
            <v>335.42</v>
          </cell>
          <cell r="R493">
            <v>0.20621180636673264</v>
          </cell>
          <cell r="S493">
            <v>13.4168</v>
          </cell>
          <cell r="U493">
            <v>0</v>
          </cell>
          <cell r="V493">
            <v>0</v>
          </cell>
          <cell r="W493">
            <v>2709</v>
          </cell>
          <cell r="X493">
            <v>2709</v>
          </cell>
          <cell r="Y493">
            <v>616188</v>
          </cell>
        </row>
        <row r="494">
          <cell r="A494">
            <v>2016194</v>
          </cell>
          <cell r="C494">
            <v>591116</v>
          </cell>
          <cell r="D494" t="str">
            <v>Arcabo</v>
          </cell>
          <cell r="E494">
            <v>1</v>
          </cell>
          <cell r="F494">
            <v>9</v>
          </cell>
          <cell r="G494">
            <v>5</v>
          </cell>
          <cell r="H494">
            <v>2</v>
          </cell>
          <cell r="I494">
            <v>1</v>
          </cell>
          <cell r="J494">
            <v>1</v>
          </cell>
          <cell r="K494"/>
          <cell r="L494">
            <v>2819</v>
          </cell>
          <cell r="M494">
            <v>2483.12</v>
          </cell>
          <cell r="N494">
            <v>1693.34</v>
          </cell>
          <cell r="O494">
            <v>1322.09</v>
          </cell>
          <cell r="P494">
            <v>0.78075873717032607</v>
          </cell>
          <cell r="Q494">
            <v>371.25</v>
          </cell>
          <cell r="R494">
            <v>0.21924126282967391</v>
          </cell>
          <cell r="S494">
            <v>14.85</v>
          </cell>
          <cell r="U494">
            <v>0</v>
          </cell>
          <cell r="V494">
            <v>0</v>
          </cell>
          <cell r="W494">
            <v>2819</v>
          </cell>
          <cell r="X494">
            <v>2819</v>
          </cell>
          <cell r="Y494">
            <v>616189</v>
          </cell>
        </row>
        <row r="495">
          <cell r="A495">
            <v>2016195</v>
          </cell>
          <cell r="C495">
            <v>591216</v>
          </cell>
          <cell r="D495" t="str">
            <v>Arcabo</v>
          </cell>
          <cell r="E495">
            <v>1</v>
          </cell>
          <cell r="F495">
            <v>9</v>
          </cell>
          <cell r="G495">
            <v>5</v>
          </cell>
          <cell r="H495">
            <v>2</v>
          </cell>
          <cell r="I495">
            <v>1</v>
          </cell>
          <cell r="J495">
            <v>1</v>
          </cell>
          <cell r="K495"/>
          <cell r="L495">
            <v>2819</v>
          </cell>
          <cell r="M495">
            <v>2483.12</v>
          </cell>
          <cell r="N495">
            <v>1693.34</v>
          </cell>
          <cell r="O495">
            <v>1322.09</v>
          </cell>
          <cell r="P495">
            <v>0.78075873717032607</v>
          </cell>
          <cell r="Q495">
            <v>371.25</v>
          </cell>
          <cell r="R495">
            <v>0.21924126282967391</v>
          </cell>
          <cell r="S495">
            <v>14.85</v>
          </cell>
          <cell r="U495">
            <v>0</v>
          </cell>
          <cell r="V495">
            <v>0</v>
          </cell>
          <cell r="W495">
            <v>2819</v>
          </cell>
          <cell r="X495">
            <v>2819</v>
          </cell>
          <cell r="Y495">
            <v>616190</v>
          </cell>
        </row>
        <row r="496">
          <cell r="A496">
            <v>2016196</v>
          </cell>
          <cell r="C496">
            <v>591316</v>
          </cell>
          <cell r="D496" t="str">
            <v>Arcabo</v>
          </cell>
          <cell r="E496">
            <v>1</v>
          </cell>
          <cell r="F496">
            <v>9</v>
          </cell>
          <cell r="G496">
            <v>5</v>
          </cell>
          <cell r="H496">
            <v>2</v>
          </cell>
          <cell r="I496">
            <v>1</v>
          </cell>
          <cell r="J496">
            <v>1</v>
          </cell>
          <cell r="K496"/>
          <cell r="L496">
            <v>2819</v>
          </cell>
          <cell r="M496">
            <v>2483.12</v>
          </cell>
          <cell r="N496">
            <v>1693.34</v>
          </cell>
          <cell r="O496">
            <v>1322.09</v>
          </cell>
          <cell r="P496">
            <v>0.78075873717032607</v>
          </cell>
          <cell r="Q496">
            <v>371.25</v>
          </cell>
          <cell r="R496">
            <v>0.21924126282967391</v>
          </cell>
          <cell r="S496">
            <v>14.85</v>
          </cell>
          <cell r="U496">
            <v>0</v>
          </cell>
          <cell r="V496">
            <v>0</v>
          </cell>
          <cell r="W496">
            <v>2819</v>
          </cell>
          <cell r="X496">
            <v>2819</v>
          </cell>
          <cell r="Y496">
            <v>616191</v>
          </cell>
        </row>
        <row r="497">
          <cell r="A497">
            <v>2016197</v>
          </cell>
          <cell r="B497"/>
          <cell r="C497" t="str">
            <v>2 kozijnen</v>
          </cell>
          <cell r="D497" t="str">
            <v>Arcabo</v>
          </cell>
          <cell r="E497">
            <v>1</v>
          </cell>
          <cell r="F497">
            <v>2</v>
          </cell>
          <cell r="G497">
            <v>2</v>
          </cell>
          <cell r="H497">
            <v>0</v>
          </cell>
          <cell r="I497">
            <v>1</v>
          </cell>
          <cell r="J497">
            <v>1</v>
          </cell>
          <cell r="K497"/>
          <cell r="L497">
            <v>238</v>
          </cell>
          <cell r="M497"/>
          <cell r="N497">
            <v>238</v>
          </cell>
          <cell r="O497">
            <v>238</v>
          </cell>
          <cell r="P497">
            <v>1</v>
          </cell>
          <cell r="Q497">
            <v>0</v>
          </cell>
          <cell r="R497">
            <v>0</v>
          </cell>
          <cell r="S497">
            <v>0</v>
          </cell>
          <cell r="T497"/>
          <cell r="U497">
            <v>0</v>
          </cell>
          <cell r="V497">
            <v>238</v>
          </cell>
          <cell r="W497">
            <v>0</v>
          </cell>
          <cell r="X497">
            <v>0</v>
          </cell>
          <cell r="Y497"/>
        </row>
        <row r="498">
          <cell r="A498">
            <v>2016198</v>
          </cell>
          <cell r="C498" t="str">
            <v>Werk Huuskes Enschede</v>
          </cell>
          <cell r="D498" t="str">
            <v>Mucon</v>
          </cell>
          <cell r="E498">
            <v>0</v>
          </cell>
          <cell r="F498">
            <v>1</v>
          </cell>
          <cell r="G498">
            <v>0</v>
          </cell>
          <cell r="H498">
            <v>0</v>
          </cell>
          <cell r="I498">
            <v>1</v>
          </cell>
          <cell r="J498">
            <v>1</v>
          </cell>
          <cell r="K498"/>
          <cell r="L498">
            <v>616.55999999999995</v>
          </cell>
          <cell r="N498">
            <v>340</v>
          </cell>
          <cell r="O498">
            <v>240</v>
          </cell>
          <cell r="P498">
            <v>0.70588235294117652</v>
          </cell>
          <cell r="Q498">
            <v>100</v>
          </cell>
          <cell r="R498">
            <v>0.29411764705882354</v>
          </cell>
          <cell r="S498">
            <v>4</v>
          </cell>
          <cell r="U498">
            <v>0</v>
          </cell>
          <cell r="V498">
            <v>0</v>
          </cell>
          <cell r="W498">
            <v>616.55999999999995</v>
          </cell>
          <cell r="X498">
            <v>616.55999999999995</v>
          </cell>
          <cell r="Y498">
            <v>616270</v>
          </cell>
        </row>
        <row r="499">
          <cell r="A499" t="str">
            <v>2016199V</v>
          </cell>
          <cell r="C499" t="str">
            <v>Order: Schong</v>
          </cell>
          <cell r="D499" t="str">
            <v>Klok</v>
          </cell>
          <cell r="E499">
            <v>0</v>
          </cell>
          <cell r="F499">
            <v>2</v>
          </cell>
          <cell r="G499">
            <v>2</v>
          </cell>
          <cell r="H499">
            <v>0</v>
          </cell>
          <cell r="I499">
            <v>1</v>
          </cell>
          <cell r="J499">
            <v>1</v>
          </cell>
          <cell r="K499"/>
          <cell r="L499">
            <v>474.12</v>
          </cell>
          <cell r="N499">
            <v>0</v>
          </cell>
          <cell r="O499">
            <v>0</v>
          </cell>
          <cell r="P499" t="str">
            <v/>
          </cell>
          <cell r="Q499">
            <v>0</v>
          </cell>
          <cell r="R499" t="str">
            <v/>
          </cell>
          <cell r="S499">
            <v>0</v>
          </cell>
          <cell r="U499">
            <v>0</v>
          </cell>
          <cell r="V499">
            <v>0</v>
          </cell>
          <cell r="W499">
            <v>474.12</v>
          </cell>
          <cell r="X499">
            <v>474.12</v>
          </cell>
          <cell r="Y499">
            <v>616246</v>
          </cell>
        </row>
        <row r="500">
          <cell r="A500">
            <v>2016200</v>
          </cell>
          <cell r="C500" t="str">
            <v>585716 tm 586116</v>
          </cell>
          <cell r="D500" t="str">
            <v>Arcabo</v>
          </cell>
          <cell r="E500">
            <v>5</v>
          </cell>
          <cell r="F500">
            <v>40</v>
          </cell>
          <cell r="G500">
            <v>25</v>
          </cell>
          <cell r="H500">
            <v>15</v>
          </cell>
          <cell r="I500">
            <v>1</v>
          </cell>
          <cell r="J500">
            <v>1</v>
          </cell>
          <cell r="K500" t="str">
            <v>P</v>
          </cell>
          <cell r="L500">
            <v>10710</v>
          </cell>
          <cell r="M500">
            <v>10461.36</v>
          </cell>
          <cell r="N500">
            <v>7124.35</v>
          </cell>
          <cell r="O500">
            <v>5358.93</v>
          </cell>
          <cell r="P500">
            <v>0.75219914799244847</v>
          </cell>
          <cell r="Q500">
            <v>1765.42</v>
          </cell>
          <cell r="R500">
            <v>0.24780085200755156</v>
          </cell>
          <cell r="S500">
            <v>70.616799999999998</v>
          </cell>
          <cell r="U500">
            <v>0</v>
          </cell>
          <cell r="V500">
            <v>0</v>
          </cell>
          <cell r="W500">
            <v>10710</v>
          </cell>
          <cell r="X500">
            <v>10710</v>
          </cell>
          <cell r="Y500">
            <v>616192</v>
          </cell>
        </row>
        <row r="501">
          <cell r="A501" t="str">
            <v>2016201L-3011</v>
          </cell>
          <cell r="C501" t="str">
            <v>V201605-004+ luiken 4x</v>
          </cell>
          <cell r="D501" t="str">
            <v>Arcabo</v>
          </cell>
          <cell r="E501">
            <v>1</v>
          </cell>
          <cell r="F501">
            <v>3</v>
          </cell>
          <cell r="G501">
            <v>2</v>
          </cell>
          <cell r="H501">
            <v>1</v>
          </cell>
          <cell r="I501">
            <v>1</v>
          </cell>
          <cell r="J501">
            <v>1</v>
          </cell>
          <cell r="K501" t="str">
            <v>P</v>
          </cell>
          <cell r="L501">
            <v>956.24</v>
          </cell>
          <cell r="M501">
            <v>1027.06</v>
          </cell>
          <cell r="N501">
            <v>693.06</v>
          </cell>
          <cell r="O501">
            <v>493.06</v>
          </cell>
          <cell r="P501">
            <v>0.7114246962744929</v>
          </cell>
          <cell r="Q501">
            <v>200</v>
          </cell>
          <cell r="R501">
            <v>0.28857530372550722</v>
          </cell>
          <cell r="S501">
            <v>8</v>
          </cell>
          <cell r="U501">
            <v>0</v>
          </cell>
          <cell r="V501">
            <v>0</v>
          </cell>
          <cell r="W501">
            <v>956.24</v>
          </cell>
          <cell r="X501">
            <v>956.24</v>
          </cell>
          <cell r="Y501">
            <v>616211</v>
          </cell>
        </row>
        <row r="502">
          <cell r="A502" t="str">
            <v>2016202V</v>
          </cell>
          <cell r="B502"/>
          <cell r="C502" t="str">
            <v>Woning Frank</v>
          </cell>
          <cell r="D502" t="str">
            <v>Starline</v>
          </cell>
          <cell r="E502">
            <v>1</v>
          </cell>
          <cell r="F502">
            <v>8</v>
          </cell>
          <cell r="G502">
            <v>7</v>
          </cell>
          <cell r="H502">
            <v>2</v>
          </cell>
          <cell r="I502">
            <v>1</v>
          </cell>
          <cell r="J502">
            <v>1</v>
          </cell>
          <cell r="K502"/>
          <cell r="L502">
            <v>3538.81</v>
          </cell>
          <cell r="M502"/>
          <cell r="N502">
            <v>2415</v>
          </cell>
          <cell r="O502">
            <v>1848</v>
          </cell>
          <cell r="P502">
            <v>0.76521739130434785</v>
          </cell>
          <cell r="Q502">
            <v>567</v>
          </cell>
          <cell r="R502">
            <v>0.23478260869565218</v>
          </cell>
          <cell r="S502">
            <v>22.68</v>
          </cell>
          <cell r="T502"/>
          <cell r="U502">
            <v>0</v>
          </cell>
          <cell r="V502">
            <v>0</v>
          </cell>
          <cell r="W502">
            <v>3538.81</v>
          </cell>
          <cell r="X502">
            <v>3538.81</v>
          </cell>
          <cell r="Y502">
            <v>616419</v>
          </cell>
        </row>
        <row r="503">
          <cell r="A503" t="str">
            <v>2016203V</v>
          </cell>
          <cell r="C503">
            <v>574916</v>
          </cell>
          <cell r="D503" t="str">
            <v>Arcabo</v>
          </cell>
          <cell r="E503">
            <v>1</v>
          </cell>
          <cell r="F503">
            <v>12</v>
          </cell>
          <cell r="G503">
            <v>5</v>
          </cell>
          <cell r="H503">
            <v>2</v>
          </cell>
          <cell r="I503">
            <v>1</v>
          </cell>
          <cell r="J503">
            <v>1</v>
          </cell>
          <cell r="K503" t="str">
            <v>C</v>
          </cell>
          <cell r="L503">
            <v>7558.09</v>
          </cell>
          <cell r="M503">
            <v>7558.09</v>
          </cell>
          <cell r="N503">
            <v>4718.3899999999994</v>
          </cell>
          <cell r="O503">
            <v>3995.89</v>
          </cell>
          <cell r="P503">
            <v>0.8468757351554238</v>
          </cell>
          <cell r="Q503">
            <v>722.5</v>
          </cell>
          <cell r="R503">
            <v>0.15312426484457625</v>
          </cell>
          <cell r="S503">
            <v>28.9</v>
          </cell>
          <cell r="U503">
            <v>0</v>
          </cell>
          <cell r="V503">
            <v>0</v>
          </cell>
          <cell r="W503">
            <v>7558.09</v>
          </cell>
          <cell r="X503">
            <v>7558.09</v>
          </cell>
          <cell r="Y503">
            <v>616212</v>
          </cell>
        </row>
        <row r="504">
          <cell r="A504" t="str">
            <v>2016203E</v>
          </cell>
          <cell r="C504" t="str">
            <v>574916 service inzet</v>
          </cell>
          <cell r="D504" t="str">
            <v>Arcabo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1</v>
          </cell>
          <cell r="J504">
            <v>1</v>
          </cell>
          <cell r="K504"/>
          <cell r="L504">
            <v>766.6</v>
          </cell>
          <cell r="N504">
            <v>766.6</v>
          </cell>
          <cell r="O504">
            <v>166.6</v>
          </cell>
          <cell r="P504">
            <v>0.21732324549960866</v>
          </cell>
          <cell r="Q504">
            <v>600</v>
          </cell>
          <cell r="R504">
            <v>0.78267675450039131</v>
          </cell>
          <cell r="S504">
            <v>24</v>
          </cell>
          <cell r="U504">
            <v>0</v>
          </cell>
          <cell r="V504">
            <v>0</v>
          </cell>
          <cell r="W504">
            <v>766.6</v>
          </cell>
          <cell r="X504">
            <v>766.6</v>
          </cell>
          <cell r="Y504">
            <v>616578</v>
          </cell>
        </row>
        <row r="505">
          <cell r="A505">
            <v>2016204</v>
          </cell>
          <cell r="C505" t="str">
            <v>560716 Wave</v>
          </cell>
          <cell r="D505" t="str">
            <v>Arcabo</v>
          </cell>
          <cell r="E505">
            <v>1</v>
          </cell>
          <cell r="F505">
            <v>10</v>
          </cell>
          <cell r="G505">
            <v>3</v>
          </cell>
          <cell r="H505">
            <v>5</v>
          </cell>
          <cell r="I505">
            <v>1</v>
          </cell>
          <cell r="J505">
            <v>1</v>
          </cell>
          <cell r="K505" t="str">
            <v>C</v>
          </cell>
          <cell r="L505">
            <v>4610</v>
          </cell>
          <cell r="M505">
            <v>4599.57</v>
          </cell>
          <cell r="N505">
            <v>3115.7200000000003</v>
          </cell>
          <cell r="O505">
            <v>2522.8000000000002</v>
          </cell>
          <cell r="P505">
            <v>0.80970048656490312</v>
          </cell>
          <cell r="Q505">
            <v>592.91999999999996</v>
          </cell>
          <cell r="R505">
            <v>0.19029951343509682</v>
          </cell>
          <cell r="S505">
            <v>23.716799999999999</v>
          </cell>
          <cell r="U505">
            <v>0</v>
          </cell>
          <cell r="V505">
            <v>0</v>
          </cell>
          <cell r="W505">
            <v>4610</v>
          </cell>
          <cell r="X505">
            <v>4610</v>
          </cell>
          <cell r="Y505">
            <v>616213</v>
          </cell>
        </row>
        <row r="506">
          <cell r="A506" t="str">
            <v>2016204-2</v>
          </cell>
          <cell r="B506"/>
          <cell r="C506" t="str">
            <v>560716 Wave 2x glasbreuk extra bestelling AWA03 en AWA05</v>
          </cell>
          <cell r="D506" t="str">
            <v>Arcabo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1</v>
          </cell>
          <cell r="J506">
            <v>1</v>
          </cell>
          <cell r="K506"/>
          <cell r="L506">
            <v>242.38</v>
          </cell>
          <cell r="M506">
            <v>0</v>
          </cell>
          <cell r="N506">
            <v>121.19</v>
          </cell>
          <cell r="O506">
            <v>121.19</v>
          </cell>
          <cell r="P506">
            <v>1</v>
          </cell>
          <cell r="Q506">
            <v>0</v>
          </cell>
          <cell r="R506">
            <v>0</v>
          </cell>
          <cell r="S506">
            <v>0</v>
          </cell>
          <cell r="T506"/>
          <cell r="U506">
            <v>0</v>
          </cell>
          <cell r="V506">
            <v>0</v>
          </cell>
          <cell r="W506">
            <v>242.38</v>
          </cell>
          <cell r="X506">
            <v>242.38</v>
          </cell>
          <cell r="Y506">
            <v>616350</v>
          </cell>
        </row>
        <row r="507">
          <cell r="A507">
            <v>2016205</v>
          </cell>
          <cell r="C507">
            <v>502716</v>
          </cell>
          <cell r="D507" t="str">
            <v>Arcabo</v>
          </cell>
          <cell r="E507">
            <v>1</v>
          </cell>
          <cell r="F507">
            <v>9</v>
          </cell>
          <cell r="G507">
            <v>6</v>
          </cell>
          <cell r="H507">
            <v>3</v>
          </cell>
          <cell r="I507">
            <v>1</v>
          </cell>
          <cell r="J507">
            <v>1</v>
          </cell>
          <cell r="K507"/>
          <cell r="L507">
            <v>2277</v>
          </cell>
          <cell r="M507">
            <v>2274.31</v>
          </cell>
          <cell r="N507">
            <v>1548.6799999999998</v>
          </cell>
          <cell r="O507">
            <v>1163.8399999999999</v>
          </cell>
          <cell r="P507">
            <v>0.75150450706408045</v>
          </cell>
          <cell r="Q507">
            <v>384.84</v>
          </cell>
          <cell r="R507">
            <v>0.24849549293591963</v>
          </cell>
          <cell r="S507">
            <v>15.393599999999999</v>
          </cell>
          <cell r="U507">
            <v>0</v>
          </cell>
          <cell r="V507">
            <v>0</v>
          </cell>
          <cell r="W507">
            <v>2277</v>
          </cell>
          <cell r="X507">
            <v>2277</v>
          </cell>
          <cell r="Y507">
            <v>616214</v>
          </cell>
        </row>
        <row r="508">
          <cell r="A508">
            <v>2016206</v>
          </cell>
          <cell r="C508" t="str">
            <v>Levering horren 66287</v>
          </cell>
          <cell r="D508" t="str">
            <v>De Bergjes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1</v>
          </cell>
          <cell r="J508">
            <v>1</v>
          </cell>
          <cell r="K508"/>
          <cell r="L508">
            <v>90</v>
          </cell>
          <cell r="N508">
            <v>0</v>
          </cell>
          <cell r="O508">
            <v>0</v>
          </cell>
          <cell r="P508" t="str">
            <v/>
          </cell>
          <cell r="Q508">
            <v>0</v>
          </cell>
          <cell r="R508" t="str">
            <v/>
          </cell>
          <cell r="S508">
            <v>0</v>
          </cell>
          <cell r="U508">
            <v>0</v>
          </cell>
          <cell r="V508">
            <v>0</v>
          </cell>
          <cell r="W508">
            <v>90</v>
          </cell>
          <cell r="X508">
            <v>90</v>
          </cell>
          <cell r="Y508">
            <v>616210</v>
          </cell>
        </row>
        <row r="509">
          <cell r="A509">
            <v>2016207</v>
          </cell>
          <cell r="C509">
            <v>561616</v>
          </cell>
          <cell r="D509" t="str">
            <v>Arcabo</v>
          </cell>
          <cell r="E509">
            <v>1</v>
          </cell>
          <cell r="F509">
            <v>7</v>
          </cell>
          <cell r="G509">
            <v>4</v>
          </cell>
          <cell r="H509">
            <v>3</v>
          </cell>
          <cell r="I509">
            <v>1</v>
          </cell>
          <cell r="J509">
            <v>1</v>
          </cell>
          <cell r="K509" t="str">
            <v>P</v>
          </cell>
          <cell r="L509">
            <v>3104</v>
          </cell>
          <cell r="M509">
            <v>2791.57</v>
          </cell>
          <cell r="N509">
            <v>1904.28</v>
          </cell>
          <cell r="O509">
            <v>1543.03</v>
          </cell>
          <cell r="P509">
            <v>0.81029575482597094</v>
          </cell>
          <cell r="Q509">
            <v>361.25</v>
          </cell>
          <cell r="R509">
            <v>0.18970424517402903</v>
          </cell>
          <cell r="S509">
            <v>14.45</v>
          </cell>
          <cell r="U509">
            <v>0</v>
          </cell>
          <cell r="V509">
            <v>0</v>
          </cell>
          <cell r="W509">
            <v>3104</v>
          </cell>
          <cell r="X509">
            <v>3104</v>
          </cell>
          <cell r="Y509">
            <v>616215</v>
          </cell>
        </row>
        <row r="510">
          <cell r="A510">
            <v>2016208</v>
          </cell>
          <cell r="C510">
            <v>592316</v>
          </cell>
          <cell r="D510" t="str">
            <v>Arcabo</v>
          </cell>
          <cell r="E510">
            <v>1</v>
          </cell>
          <cell r="F510">
            <v>13</v>
          </cell>
          <cell r="G510">
            <v>7</v>
          </cell>
          <cell r="H510">
            <v>5</v>
          </cell>
          <cell r="I510">
            <v>1</v>
          </cell>
          <cell r="J510">
            <v>1</v>
          </cell>
          <cell r="K510" t="str">
            <v>C</v>
          </cell>
          <cell r="L510">
            <v>6264.82</v>
          </cell>
          <cell r="M510">
            <v>6264.82</v>
          </cell>
          <cell r="N510">
            <v>4250.72</v>
          </cell>
          <cell r="O510">
            <v>3367.39</v>
          </cell>
          <cell r="P510">
            <v>0.79219285203447876</v>
          </cell>
          <cell r="Q510">
            <v>883.33</v>
          </cell>
          <cell r="R510">
            <v>0.20780714796552113</v>
          </cell>
          <cell r="S510">
            <v>35.333200000000005</v>
          </cell>
          <cell r="U510">
            <v>0</v>
          </cell>
          <cell r="V510">
            <v>0</v>
          </cell>
          <cell r="W510">
            <v>6264.82</v>
          </cell>
          <cell r="X510">
            <v>6264.82</v>
          </cell>
          <cell r="Y510">
            <v>616216</v>
          </cell>
        </row>
        <row r="511">
          <cell r="A511">
            <v>2016209</v>
          </cell>
          <cell r="C511">
            <v>587316</v>
          </cell>
          <cell r="D511" t="str">
            <v>Arcabo</v>
          </cell>
          <cell r="E511">
            <v>1</v>
          </cell>
          <cell r="F511">
            <v>8</v>
          </cell>
          <cell r="G511">
            <v>5</v>
          </cell>
          <cell r="H511">
            <v>3</v>
          </cell>
          <cell r="I511">
            <v>1</v>
          </cell>
          <cell r="J511">
            <v>1</v>
          </cell>
          <cell r="K511" t="str">
            <v>P</v>
          </cell>
          <cell r="L511">
            <v>2503</v>
          </cell>
          <cell r="M511">
            <v>2716.8</v>
          </cell>
          <cell r="N511">
            <v>1841.85</v>
          </cell>
          <cell r="O511">
            <v>1451.85</v>
          </cell>
          <cell r="P511">
            <v>0.78825637266878412</v>
          </cell>
          <cell r="Q511">
            <v>390</v>
          </cell>
          <cell r="R511">
            <v>0.21174362733121591</v>
          </cell>
          <cell r="S511">
            <v>15.6</v>
          </cell>
          <cell r="U511">
            <v>0</v>
          </cell>
          <cell r="V511">
            <v>0</v>
          </cell>
          <cell r="W511">
            <v>2503</v>
          </cell>
          <cell r="X511">
            <v>2503</v>
          </cell>
          <cell r="Y511">
            <v>616217</v>
          </cell>
        </row>
        <row r="512">
          <cell r="A512">
            <v>2016210</v>
          </cell>
          <cell r="C512" t="str">
            <v>Arcabo offerte 19-4-2016</v>
          </cell>
          <cell r="D512" t="str">
            <v>Arcabo</v>
          </cell>
          <cell r="E512">
            <v>1</v>
          </cell>
          <cell r="F512">
            <v>2</v>
          </cell>
          <cell r="G512">
            <v>2</v>
          </cell>
          <cell r="H512">
            <v>1</v>
          </cell>
          <cell r="I512">
            <v>1</v>
          </cell>
          <cell r="J512">
            <v>1</v>
          </cell>
          <cell r="K512"/>
          <cell r="L512">
            <v>892.18</v>
          </cell>
          <cell r="N512">
            <v>450</v>
          </cell>
          <cell r="O512">
            <v>300</v>
          </cell>
          <cell r="P512">
            <v>0.66666666666666663</v>
          </cell>
          <cell r="Q512">
            <v>150</v>
          </cell>
          <cell r="R512">
            <v>0.33333333333333331</v>
          </cell>
          <cell r="S512">
            <v>6</v>
          </cell>
          <cell r="U512">
            <v>0</v>
          </cell>
          <cell r="V512">
            <v>0</v>
          </cell>
          <cell r="W512">
            <v>892.18</v>
          </cell>
          <cell r="X512">
            <v>892.18</v>
          </cell>
          <cell r="Y512">
            <v>616351</v>
          </cell>
        </row>
        <row r="513">
          <cell r="A513">
            <v>2016211</v>
          </cell>
          <cell r="C513">
            <v>561816</v>
          </cell>
          <cell r="D513" t="str">
            <v>Arcabo</v>
          </cell>
          <cell r="E513">
            <v>1</v>
          </cell>
          <cell r="F513">
            <v>7</v>
          </cell>
          <cell r="G513">
            <v>4</v>
          </cell>
          <cell r="H513">
            <v>5</v>
          </cell>
          <cell r="I513">
            <v>1</v>
          </cell>
          <cell r="J513">
            <v>1</v>
          </cell>
          <cell r="K513" t="str">
            <v>P</v>
          </cell>
          <cell r="L513">
            <v>4426</v>
          </cell>
          <cell r="M513">
            <v>3679.71</v>
          </cell>
          <cell r="N513">
            <v>2489.77</v>
          </cell>
          <cell r="O513">
            <v>2031.44</v>
          </cell>
          <cell r="P513">
            <v>0.8159147230467072</v>
          </cell>
          <cell r="Q513">
            <v>458.33</v>
          </cell>
          <cell r="R513">
            <v>0.18408527695329288</v>
          </cell>
          <cell r="S513">
            <v>18.333199999999998</v>
          </cell>
          <cell r="U513">
            <v>0</v>
          </cell>
          <cell r="V513">
            <v>0</v>
          </cell>
          <cell r="W513">
            <v>4426</v>
          </cell>
          <cell r="X513">
            <v>4426</v>
          </cell>
          <cell r="Y513">
            <v>616218</v>
          </cell>
        </row>
        <row r="514">
          <cell r="A514">
            <v>2016212</v>
          </cell>
          <cell r="C514" t="str">
            <v>MSC-062 Deledda</v>
          </cell>
          <cell r="D514" t="str">
            <v>Maat</v>
          </cell>
          <cell r="E514">
            <v>1</v>
          </cell>
          <cell r="F514">
            <v>8</v>
          </cell>
          <cell r="G514">
            <v>6</v>
          </cell>
          <cell r="H514">
            <v>3</v>
          </cell>
          <cell r="I514">
            <v>1</v>
          </cell>
          <cell r="J514">
            <v>1</v>
          </cell>
          <cell r="K514" t="str">
            <v>C</v>
          </cell>
          <cell r="L514">
            <v>2321.67</v>
          </cell>
          <cell r="N514">
            <v>1671.3</v>
          </cell>
          <cell r="O514">
            <v>1276.21</v>
          </cell>
          <cell r="P514">
            <v>0.76360318315084075</v>
          </cell>
          <cell r="Q514">
            <v>395.09</v>
          </cell>
          <cell r="R514">
            <v>0.23639681684915934</v>
          </cell>
          <cell r="S514">
            <v>15.803599999999999</v>
          </cell>
          <cell r="U514">
            <v>0</v>
          </cell>
          <cell r="V514">
            <v>0</v>
          </cell>
          <cell r="W514">
            <v>2321.67</v>
          </cell>
          <cell r="X514">
            <v>2321.67</v>
          </cell>
          <cell r="Y514">
            <v>616277</v>
          </cell>
        </row>
        <row r="515">
          <cell r="A515">
            <v>2016213</v>
          </cell>
          <cell r="C515" t="str">
            <v>MSC-062 Deledda Berging</v>
          </cell>
          <cell r="D515" t="str">
            <v>Maat</v>
          </cell>
          <cell r="E515">
            <v>1</v>
          </cell>
          <cell r="F515">
            <v>1</v>
          </cell>
          <cell r="G515">
            <v>0</v>
          </cell>
          <cell r="H515">
            <v>2</v>
          </cell>
          <cell r="I515">
            <v>1</v>
          </cell>
          <cell r="J515">
            <v>1</v>
          </cell>
          <cell r="K515" t="str">
            <v>C</v>
          </cell>
          <cell r="L515">
            <v>700.63</v>
          </cell>
          <cell r="N515">
            <v>504.8</v>
          </cell>
          <cell r="O515">
            <v>353.11</v>
          </cell>
          <cell r="P515">
            <v>0.69950475435816162</v>
          </cell>
          <cell r="Q515">
            <v>151.69</v>
          </cell>
          <cell r="R515">
            <v>0.30049524564183833</v>
          </cell>
          <cell r="S515">
            <v>6.0675999999999997</v>
          </cell>
          <cell r="U515">
            <v>0</v>
          </cell>
          <cell r="V515">
            <v>0</v>
          </cell>
          <cell r="W515">
            <v>700.63</v>
          </cell>
          <cell r="X515">
            <v>700.63</v>
          </cell>
          <cell r="Y515">
            <v>616278</v>
          </cell>
        </row>
        <row r="516">
          <cell r="A516">
            <v>2016214</v>
          </cell>
          <cell r="C516" t="str">
            <v>MSC-066-067-068 La Clusure</v>
          </cell>
          <cell r="D516" t="str">
            <v>Maat</v>
          </cell>
          <cell r="E516">
            <v>3</v>
          </cell>
          <cell r="F516">
            <v>24</v>
          </cell>
          <cell r="G516">
            <v>15</v>
          </cell>
          <cell r="H516">
            <v>6</v>
          </cell>
          <cell r="I516">
            <v>1</v>
          </cell>
          <cell r="J516">
            <v>1</v>
          </cell>
          <cell r="K516" t="str">
            <v>C</v>
          </cell>
          <cell r="L516">
            <v>4678.6099999999997</v>
          </cell>
          <cell r="N516">
            <v>4589.8099999999995</v>
          </cell>
          <cell r="O516">
            <v>3481.43</v>
          </cell>
          <cell r="P516">
            <v>0.75851287961811065</v>
          </cell>
          <cell r="Q516">
            <v>1108.3800000000001</v>
          </cell>
          <cell r="R516">
            <v>0.24148712038188949</v>
          </cell>
          <cell r="S516">
            <v>44.335200000000007</v>
          </cell>
          <cell r="U516">
            <v>0</v>
          </cell>
          <cell r="V516">
            <v>0</v>
          </cell>
          <cell r="W516">
            <v>4678.6099999999997</v>
          </cell>
          <cell r="X516">
            <v>4678.6099999999997</v>
          </cell>
          <cell r="Y516">
            <v>616279</v>
          </cell>
        </row>
        <row r="517">
          <cell r="A517">
            <v>2016215</v>
          </cell>
          <cell r="C517" t="str">
            <v>MSC-064 Oostveen</v>
          </cell>
          <cell r="D517" t="str">
            <v>Maat</v>
          </cell>
          <cell r="E517">
            <v>1</v>
          </cell>
          <cell r="F517">
            <v>8</v>
          </cell>
          <cell r="G517">
            <v>5</v>
          </cell>
          <cell r="H517">
            <v>3</v>
          </cell>
          <cell r="I517">
            <v>1</v>
          </cell>
          <cell r="J517">
            <v>1</v>
          </cell>
          <cell r="K517" t="str">
            <v>C</v>
          </cell>
          <cell r="L517">
            <v>2517.67</v>
          </cell>
          <cell r="N517">
            <v>1711.3400000000001</v>
          </cell>
          <cell r="O517">
            <v>1277.18</v>
          </cell>
          <cell r="P517">
            <v>0.74630406581976694</v>
          </cell>
          <cell r="Q517">
            <v>434.16</v>
          </cell>
          <cell r="R517">
            <v>0.25369593418023301</v>
          </cell>
          <cell r="S517">
            <v>17.366400000000002</v>
          </cell>
          <cell r="U517">
            <v>0</v>
          </cell>
          <cell r="V517">
            <v>0</v>
          </cell>
          <cell r="W517">
            <v>2517.67</v>
          </cell>
          <cell r="X517">
            <v>2517.67</v>
          </cell>
          <cell r="Y517">
            <v>616310</v>
          </cell>
        </row>
        <row r="518">
          <cell r="A518">
            <v>2016216</v>
          </cell>
          <cell r="C518" t="str">
            <v>MSC-065 Lust en Last</v>
          </cell>
          <cell r="D518" t="str">
            <v>Maat</v>
          </cell>
          <cell r="E518">
            <v>1</v>
          </cell>
          <cell r="F518">
            <v>8</v>
          </cell>
          <cell r="G518">
            <v>4</v>
          </cell>
          <cell r="H518">
            <v>3</v>
          </cell>
          <cell r="I518">
            <v>1</v>
          </cell>
          <cell r="J518">
            <v>1</v>
          </cell>
          <cell r="K518" t="str">
            <v>C</v>
          </cell>
          <cell r="L518">
            <v>2471.0700000000002</v>
          </cell>
          <cell r="N518">
            <v>1629.7600000000002</v>
          </cell>
          <cell r="O518">
            <v>1233.9100000000001</v>
          </cell>
          <cell r="P518">
            <v>0.75711147653642252</v>
          </cell>
          <cell r="Q518">
            <v>395.85</v>
          </cell>
          <cell r="R518">
            <v>0.24288852346357745</v>
          </cell>
          <cell r="S518">
            <v>15.834000000000001</v>
          </cell>
          <cell r="U518">
            <v>0</v>
          </cell>
          <cell r="V518">
            <v>0</v>
          </cell>
          <cell r="W518">
            <v>2471.0700000000002</v>
          </cell>
          <cell r="X518">
            <v>2471.0700000000002</v>
          </cell>
          <cell r="Y518">
            <v>616280</v>
          </cell>
        </row>
        <row r="519">
          <cell r="A519">
            <v>2016217</v>
          </cell>
          <cell r="C519" t="str">
            <v>Hampsink</v>
          </cell>
          <cell r="D519" t="str">
            <v>BB Snippert</v>
          </cell>
          <cell r="E519">
            <v>1</v>
          </cell>
          <cell r="F519">
            <v>4</v>
          </cell>
          <cell r="G519">
            <v>5</v>
          </cell>
          <cell r="H519">
            <v>0</v>
          </cell>
          <cell r="I519">
            <v>1</v>
          </cell>
          <cell r="J519">
            <v>1</v>
          </cell>
          <cell r="K519" t="str">
            <v>C</v>
          </cell>
          <cell r="L519">
            <v>2070.61</v>
          </cell>
          <cell r="N519">
            <v>1168.5</v>
          </cell>
          <cell r="O519">
            <v>936.37</v>
          </cell>
          <cell r="P519">
            <v>0.80134360290971329</v>
          </cell>
          <cell r="Q519">
            <v>232.13</v>
          </cell>
          <cell r="R519">
            <v>0.19865639709028668</v>
          </cell>
          <cell r="S519">
            <v>9.2851999999999997</v>
          </cell>
          <cell r="U519">
            <v>0</v>
          </cell>
          <cell r="V519">
            <v>0</v>
          </cell>
          <cell r="W519">
            <v>2070.61</v>
          </cell>
          <cell r="X519">
            <v>2070.61</v>
          </cell>
          <cell r="Y519">
            <v>616271</v>
          </cell>
        </row>
        <row r="520">
          <cell r="A520">
            <v>2016218</v>
          </cell>
          <cell r="C520" t="str">
            <v>De Groot</v>
          </cell>
          <cell r="D520" t="str">
            <v>Duocar</v>
          </cell>
          <cell r="E520">
            <v>1</v>
          </cell>
          <cell r="F520">
            <v>9</v>
          </cell>
          <cell r="G520">
            <v>6</v>
          </cell>
          <cell r="H520">
            <v>5</v>
          </cell>
          <cell r="I520">
            <v>1</v>
          </cell>
          <cell r="J520">
            <v>1</v>
          </cell>
          <cell r="K520" t="str">
            <v>C</v>
          </cell>
          <cell r="L520">
            <v>2821.71</v>
          </cell>
          <cell r="N520">
            <v>2024.53</v>
          </cell>
          <cell r="O520">
            <v>1559.61</v>
          </cell>
          <cell r="P520">
            <v>0.77035657658814638</v>
          </cell>
          <cell r="Q520">
            <v>464.92</v>
          </cell>
          <cell r="R520">
            <v>0.22964342341185362</v>
          </cell>
          <cell r="S520">
            <v>18.596800000000002</v>
          </cell>
          <cell r="U520">
            <v>0</v>
          </cell>
          <cell r="V520">
            <v>0</v>
          </cell>
          <cell r="W520">
            <v>2821.71</v>
          </cell>
          <cell r="X520">
            <v>2821.71</v>
          </cell>
          <cell r="Y520">
            <v>616275</v>
          </cell>
        </row>
        <row r="521">
          <cell r="A521">
            <v>2016219</v>
          </cell>
          <cell r="C521" t="str">
            <v>Service 353612</v>
          </cell>
          <cell r="D521" t="str">
            <v>Arcabo</v>
          </cell>
          <cell r="E521">
            <v>1</v>
          </cell>
          <cell r="F521">
            <v>3</v>
          </cell>
          <cell r="G521">
            <v>0</v>
          </cell>
          <cell r="H521">
            <v>0</v>
          </cell>
          <cell r="I521">
            <v>1</v>
          </cell>
          <cell r="J521">
            <v>1</v>
          </cell>
          <cell r="K521" t="str">
            <v>C</v>
          </cell>
          <cell r="L521">
            <v>319.49</v>
          </cell>
          <cell r="M521">
            <v>319.49</v>
          </cell>
          <cell r="N521">
            <v>222.52</v>
          </cell>
          <cell r="O521">
            <v>172.52</v>
          </cell>
          <cell r="P521">
            <v>0.77530109653064894</v>
          </cell>
          <cell r="Q521">
            <v>50</v>
          </cell>
          <cell r="R521">
            <v>0.22469890346935106</v>
          </cell>
          <cell r="S521">
            <v>2</v>
          </cell>
          <cell r="U521">
            <v>0</v>
          </cell>
          <cell r="V521">
            <v>0</v>
          </cell>
          <cell r="W521">
            <v>319.49</v>
          </cell>
          <cell r="X521">
            <v>319.49</v>
          </cell>
          <cell r="Y521">
            <v>616219</v>
          </cell>
        </row>
        <row r="522">
          <cell r="A522">
            <v>2016221</v>
          </cell>
          <cell r="C522" t="str">
            <v>5117515 Cardis 1x glas 1397 x 397 mm</v>
          </cell>
          <cell r="D522" t="str">
            <v>Arcabo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1</v>
          </cell>
          <cell r="J522">
            <v>1</v>
          </cell>
          <cell r="K522"/>
          <cell r="L522">
            <v>24.5</v>
          </cell>
          <cell r="N522">
            <v>12.25</v>
          </cell>
          <cell r="O522">
            <v>12.25</v>
          </cell>
          <cell r="P522">
            <v>1</v>
          </cell>
          <cell r="Q522">
            <v>0</v>
          </cell>
          <cell r="R522">
            <v>0</v>
          </cell>
          <cell r="S522">
            <v>0</v>
          </cell>
          <cell r="U522">
            <v>0</v>
          </cell>
          <cell r="V522">
            <v>0</v>
          </cell>
          <cell r="W522">
            <v>24.5</v>
          </cell>
          <cell r="X522">
            <v>24.5</v>
          </cell>
          <cell r="Y522">
            <v>616350</v>
          </cell>
        </row>
        <row r="523">
          <cell r="A523">
            <v>2016222</v>
          </cell>
          <cell r="C523">
            <v>592516</v>
          </cell>
          <cell r="D523" t="str">
            <v>Arcabo</v>
          </cell>
          <cell r="E523">
            <v>1</v>
          </cell>
          <cell r="F523">
            <v>8</v>
          </cell>
          <cell r="G523">
            <v>5</v>
          </cell>
          <cell r="H523">
            <v>3</v>
          </cell>
          <cell r="I523">
            <v>1</v>
          </cell>
          <cell r="J523">
            <v>1</v>
          </cell>
          <cell r="K523" t="str">
            <v>P</v>
          </cell>
          <cell r="L523">
            <v>2023</v>
          </cell>
          <cell r="M523">
            <v>2159.62</v>
          </cell>
          <cell r="N523">
            <v>1466.8300000000002</v>
          </cell>
          <cell r="O523">
            <v>1111.4100000000001</v>
          </cell>
          <cell r="P523">
            <v>0.75769516576563067</v>
          </cell>
          <cell r="Q523">
            <v>355.42</v>
          </cell>
          <cell r="R523">
            <v>0.24230483423436933</v>
          </cell>
          <cell r="S523">
            <v>14.216800000000001</v>
          </cell>
          <cell r="U523">
            <v>0</v>
          </cell>
          <cell r="V523">
            <v>0</v>
          </cell>
          <cell r="W523">
            <v>2023</v>
          </cell>
          <cell r="X523">
            <v>2023</v>
          </cell>
          <cell r="Y523">
            <v>616220</v>
          </cell>
        </row>
        <row r="524">
          <cell r="A524">
            <v>2016223</v>
          </cell>
          <cell r="C524">
            <v>574116</v>
          </cell>
          <cell r="D524" t="str">
            <v>Arcabo</v>
          </cell>
          <cell r="E524">
            <v>1</v>
          </cell>
          <cell r="F524">
            <v>10</v>
          </cell>
          <cell r="G524">
            <v>7</v>
          </cell>
          <cell r="H524">
            <v>4</v>
          </cell>
          <cell r="I524">
            <v>1</v>
          </cell>
          <cell r="J524">
            <v>1</v>
          </cell>
          <cell r="K524" t="str">
            <v>P</v>
          </cell>
          <cell r="L524">
            <v>3177</v>
          </cell>
          <cell r="M524">
            <v>3415.21</v>
          </cell>
          <cell r="N524">
            <v>2310.92</v>
          </cell>
          <cell r="O524">
            <v>1800.13</v>
          </cell>
          <cell r="P524">
            <v>0.77896681840998394</v>
          </cell>
          <cell r="Q524">
            <v>510.79</v>
          </cell>
          <cell r="R524">
            <v>0.22103318159001609</v>
          </cell>
          <cell r="S524">
            <v>20.4316</v>
          </cell>
          <cell r="U524">
            <v>0</v>
          </cell>
          <cell r="V524">
            <v>0</v>
          </cell>
          <cell r="W524">
            <v>3177</v>
          </cell>
          <cell r="X524">
            <v>3177</v>
          </cell>
          <cell r="Y524">
            <v>616221</v>
          </cell>
        </row>
        <row r="525">
          <cell r="A525">
            <v>2016224</v>
          </cell>
          <cell r="C525">
            <v>502816</v>
          </cell>
          <cell r="D525" t="str">
            <v>Arcabo</v>
          </cell>
          <cell r="E525">
            <v>1</v>
          </cell>
          <cell r="F525">
            <v>8</v>
          </cell>
          <cell r="G525">
            <v>6</v>
          </cell>
          <cell r="H525">
            <v>3</v>
          </cell>
          <cell r="I525">
            <v>1</v>
          </cell>
          <cell r="J525">
            <v>1</v>
          </cell>
          <cell r="K525" t="str">
            <v>P</v>
          </cell>
          <cell r="L525">
            <v>2122</v>
          </cell>
          <cell r="M525">
            <v>2107.54</v>
          </cell>
          <cell r="N525">
            <v>1429.3000000000002</v>
          </cell>
          <cell r="O525">
            <v>1076.3800000000001</v>
          </cell>
          <cell r="P525">
            <v>0.75308192821660946</v>
          </cell>
          <cell r="Q525">
            <v>352.92</v>
          </cell>
          <cell r="R525">
            <v>0.24691807178339045</v>
          </cell>
          <cell r="S525">
            <v>14.116800000000001</v>
          </cell>
          <cell r="U525">
            <v>0</v>
          </cell>
          <cell r="V525">
            <v>0</v>
          </cell>
          <cell r="W525">
            <v>2122</v>
          </cell>
          <cell r="X525">
            <v>2122</v>
          </cell>
          <cell r="Y525">
            <v>616222</v>
          </cell>
        </row>
        <row r="526">
          <cell r="A526">
            <v>2016225</v>
          </cell>
          <cell r="C526" t="str">
            <v>563516 Pavilioen 70 antracit</v>
          </cell>
          <cell r="D526" t="str">
            <v>Arcabo</v>
          </cell>
          <cell r="E526">
            <v>1</v>
          </cell>
          <cell r="F526">
            <v>13</v>
          </cell>
          <cell r="G526">
            <v>4</v>
          </cell>
          <cell r="H526">
            <v>5</v>
          </cell>
          <cell r="I526">
            <v>1</v>
          </cell>
          <cell r="J526">
            <v>1</v>
          </cell>
          <cell r="K526" t="str">
            <v>P</v>
          </cell>
          <cell r="L526">
            <v>6040</v>
          </cell>
          <cell r="M526">
            <v>6039.89</v>
          </cell>
          <cell r="N526">
            <v>4079.46</v>
          </cell>
          <cell r="O526">
            <v>3404.46</v>
          </cell>
          <cell r="P526">
            <v>0.83453692400464763</v>
          </cell>
          <cell r="Q526">
            <v>675</v>
          </cell>
          <cell r="R526">
            <v>0.16546307599535232</v>
          </cell>
          <cell r="S526">
            <v>27</v>
          </cell>
          <cell r="U526">
            <v>0</v>
          </cell>
          <cell r="V526">
            <v>0</v>
          </cell>
          <cell r="W526">
            <v>6040</v>
          </cell>
          <cell r="X526">
            <v>6040</v>
          </cell>
          <cell r="Y526">
            <v>616223</v>
          </cell>
        </row>
        <row r="527">
          <cell r="A527">
            <v>2016226</v>
          </cell>
          <cell r="C527">
            <v>575016</v>
          </cell>
          <cell r="D527" t="str">
            <v>Arcabo</v>
          </cell>
          <cell r="E527">
            <v>1</v>
          </cell>
          <cell r="F527">
            <v>10</v>
          </cell>
          <cell r="G527">
            <v>7</v>
          </cell>
          <cell r="H527">
            <v>3</v>
          </cell>
          <cell r="I527">
            <v>1</v>
          </cell>
          <cell r="J527">
            <v>1</v>
          </cell>
          <cell r="K527" t="str">
            <v>P</v>
          </cell>
          <cell r="L527">
            <v>3318</v>
          </cell>
          <cell r="M527">
            <v>3042.37</v>
          </cell>
          <cell r="N527">
            <v>2061.5699999999997</v>
          </cell>
          <cell r="O527">
            <v>1576.57</v>
          </cell>
          <cell r="P527">
            <v>0.76474240506022118</v>
          </cell>
          <cell r="Q527">
            <v>485</v>
          </cell>
          <cell r="R527">
            <v>0.23525759493977894</v>
          </cell>
          <cell r="S527">
            <v>19.399999999999999</v>
          </cell>
          <cell r="U527">
            <v>0</v>
          </cell>
          <cell r="V527">
            <v>0</v>
          </cell>
          <cell r="W527">
            <v>3318</v>
          </cell>
          <cell r="X527">
            <v>3318</v>
          </cell>
          <cell r="Y527">
            <v>616226</v>
          </cell>
        </row>
        <row r="528">
          <cell r="A528" t="str">
            <v>2016226L-6009</v>
          </cell>
          <cell r="B528">
            <v>120739</v>
          </cell>
          <cell r="C528" t="str">
            <v>575016 16 luiken</v>
          </cell>
          <cell r="D528" t="str">
            <v>Arcabo</v>
          </cell>
          <cell r="E528">
            <v>1</v>
          </cell>
          <cell r="F528">
            <v>16</v>
          </cell>
          <cell r="G528">
            <v>7</v>
          </cell>
          <cell r="H528">
            <v>3</v>
          </cell>
          <cell r="I528">
            <v>1</v>
          </cell>
          <cell r="J528">
            <v>1</v>
          </cell>
          <cell r="K528" t="str">
            <v>C</v>
          </cell>
          <cell r="L528">
            <v>1815.73</v>
          </cell>
          <cell r="M528">
            <v>1815.73</v>
          </cell>
          <cell r="N528">
            <v>1210.48</v>
          </cell>
          <cell r="O528">
            <v>985.48</v>
          </cell>
          <cell r="P528">
            <v>0.814123322979314</v>
          </cell>
          <cell r="Q528">
            <v>225</v>
          </cell>
          <cell r="R528">
            <v>0.185876677020686</v>
          </cell>
          <cell r="S528">
            <v>9</v>
          </cell>
          <cell r="U528">
            <v>0</v>
          </cell>
          <cell r="V528">
            <v>0</v>
          </cell>
          <cell r="W528">
            <v>1815.73</v>
          </cell>
          <cell r="X528">
            <v>1815.73</v>
          </cell>
          <cell r="Y528">
            <v>616274</v>
          </cell>
        </row>
        <row r="529">
          <cell r="A529" t="str">
            <v>2016227V</v>
          </cell>
          <cell r="C529" t="str">
            <v>592016 New Bay</v>
          </cell>
          <cell r="D529" t="str">
            <v>Arcabo</v>
          </cell>
          <cell r="E529">
            <v>1</v>
          </cell>
          <cell r="F529">
            <v>8</v>
          </cell>
          <cell r="G529">
            <v>4</v>
          </cell>
          <cell r="H529">
            <v>3</v>
          </cell>
          <cell r="I529">
            <v>1</v>
          </cell>
          <cell r="J529">
            <v>1</v>
          </cell>
          <cell r="K529" t="str">
            <v>C</v>
          </cell>
          <cell r="L529">
            <v>5115.5200000000004</v>
          </cell>
          <cell r="M529">
            <v>5152.5200000000004</v>
          </cell>
          <cell r="N529">
            <v>3472.38</v>
          </cell>
          <cell r="O529">
            <v>2984.46</v>
          </cell>
          <cell r="P529">
            <v>0.85948542498228875</v>
          </cell>
          <cell r="Q529">
            <v>487.92</v>
          </cell>
          <cell r="R529">
            <v>0.1405145750177112</v>
          </cell>
          <cell r="S529">
            <v>19.5168</v>
          </cell>
          <cell r="U529">
            <v>0</v>
          </cell>
          <cell r="V529">
            <v>0</v>
          </cell>
          <cell r="W529">
            <v>5115.5200000000004</v>
          </cell>
          <cell r="X529">
            <v>5115.5200000000004</v>
          </cell>
          <cell r="Y529">
            <v>616224</v>
          </cell>
        </row>
        <row r="530">
          <cell r="A530">
            <v>2016228</v>
          </cell>
          <cell r="C530" t="str">
            <v>560816 Wave</v>
          </cell>
          <cell r="D530" t="str">
            <v>Arcabo</v>
          </cell>
          <cell r="E530">
            <v>1</v>
          </cell>
          <cell r="F530">
            <v>10</v>
          </cell>
          <cell r="G530">
            <v>3</v>
          </cell>
          <cell r="H530">
            <v>5</v>
          </cell>
          <cell r="I530">
            <v>1</v>
          </cell>
          <cell r="J530">
            <v>1</v>
          </cell>
          <cell r="K530"/>
          <cell r="L530">
            <v>4610</v>
          </cell>
          <cell r="N530">
            <v>2377.38</v>
          </cell>
          <cell r="O530">
            <v>1816.96</v>
          </cell>
          <cell r="P530">
            <v>0.76426991057382498</v>
          </cell>
          <cell r="Q530">
            <v>560.41999999999996</v>
          </cell>
          <cell r="R530">
            <v>0.23573008942617502</v>
          </cell>
          <cell r="S530">
            <v>22.416799999999999</v>
          </cell>
          <cell r="U530">
            <v>0</v>
          </cell>
          <cell r="V530">
            <v>0</v>
          </cell>
          <cell r="W530">
            <v>4610</v>
          </cell>
          <cell r="X530">
            <v>4610</v>
          </cell>
          <cell r="Y530">
            <v>616227</v>
          </cell>
        </row>
        <row r="531">
          <cell r="A531">
            <v>2016229</v>
          </cell>
          <cell r="C531">
            <v>592816</v>
          </cell>
          <cell r="D531" t="str">
            <v>Arcabo</v>
          </cell>
          <cell r="E531">
            <v>1</v>
          </cell>
          <cell r="F531">
            <v>8</v>
          </cell>
          <cell r="G531">
            <v>4</v>
          </cell>
          <cell r="H531">
            <v>3</v>
          </cell>
          <cell r="I531">
            <v>1</v>
          </cell>
          <cell r="J531">
            <v>1</v>
          </cell>
          <cell r="K531" t="str">
            <v>P en C</v>
          </cell>
          <cell r="L531">
            <v>3659</v>
          </cell>
          <cell r="M531">
            <v>3318.7</v>
          </cell>
          <cell r="N531">
            <v>0</v>
          </cell>
          <cell r="O531">
            <v>0</v>
          </cell>
          <cell r="P531" t="str">
            <v/>
          </cell>
          <cell r="Q531">
            <v>0</v>
          </cell>
          <cell r="R531" t="str">
            <v/>
          </cell>
          <cell r="S531">
            <v>0</v>
          </cell>
          <cell r="U531">
            <v>0</v>
          </cell>
          <cell r="V531">
            <v>0</v>
          </cell>
          <cell r="W531">
            <v>3659</v>
          </cell>
          <cell r="X531">
            <v>3659</v>
          </cell>
          <cell r="Y531">
            <v>616228</v>
          </cell>
        </row>
        <row r="532">
          <cell r="A532">
            <v>2016230</v>
          </cell>
          <cell r="C532">
            <v>504900</v>
          </cell>
          <cell r="D532" t="str">
            <v>Arcabo</v>
          </cell>
          <cell r="E532">
            <v>1</v>
          </cell>
          <cell r="F532">
            <v>10</v>
          </cell>
          <cell r="G532">
            <v>5</v>
          </cell>
          <cell r="H532">
            <v>6</v>
          </cell>
          <cell r="I532">
            <v>1</v>
          </cell>
          <cell r="J532">
            <v>1</v>
          </cell>
          <cell r="K532" t="str">
            <v>P</v>
          </cell>
          <cell r="L532">
            <v>4103</v>
          </cell>
          <cell r="M532">
            <v>4111.41</v>
          </cell>
          <cell r="N532">
            <v>2779.2</v>
          </cell>
          <cell r="O532">
            <v>2235.87</v>
          </cell>
          <cell r="P532">
            <v>0.8045012953367876</v>
          </cell>
          <cell r="Q532">
            <v>543.33000000000004</v>
          </cell>
          <cell r="R532">
            <v>0.19549870466321245</v>
          </cell>
          <cell r="S532">
            <v>21.7332</v>
          </cell>
          <cell r="U532">
            <v>0</v>
          </cell>
          <cell r="V532">
            <v>0</v>
          </cell>
          <cell r="W532">
            <v>4103</v>
          </cell>
          <cell r="X532">
            <v>4103</v>
          </cell>
          <cell r="Y532">
            <v>616259</v>
          </cell>
        </row>
        <row r="533">
          <cell r="A533" t="str">
            <v>2016230-2</v>
          </cell>
          <cell r="C533" t="str">
            <v>5x slot AS8100 D30 sleutelbediend</v>
          </cell>
          <cell r="D533" t="str">
            <v>Arcabo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1</v>
          </cell>
          <cell r="J533">
            <v>1</v>
          </cell>
          <cell r="K533"/>
          <cell r="L533">
            <v>337.8</v>
          </cell>
          <cell r="M533">
            <v>337.8</v>
          </cell>
          <cell r="N533">
            <v>168.9</v>
          </cell>
          <cell r="O533">
            <v>168.9</v>
          </cell>
          <cell r="P533">
            <v>1</v>
          </cell>
          <cell r="Q533">
            <v>0</v>
          </cell>
          <cell r="R533">
            <v>0</v>
          </cell>
          <cell r="S533">
            <v>0</v>
          </cell>
          <cell r="U533">
            <v>0</v>
          </cell>
          <cell r="V533">
            <v>0</v>
          </cell>
          <cell r="W533">
            <v>337.8</v>
          </cell>
          <cell r="X533">
            <v>337.8</v>
          </cell>
          <cell r="Y533">
            <v>616350</v>
          </cell>
        </row>
        <row r="534">
          <cell r="A534">
            <v>2016231</v>
          </cell>
          <cell r="C534" t="str">
            <v>561916 Mystque</v>
          </cell>
          <cell r="D534" t="str">
            <v>Arcabo</v>
          </cell>
          <cell r="E534">
            <v>1</v>
          </cell>
          <cell r="F534">
            <v>7</v>
          </cell>
          <cell r="G534">
            <v>4</v>
          </cell>
          <cell r="H534">
            <v>5</v>
          </cell>
          <cell r="I534">
            <v>1</v>
          </cell>
          <cell r="J534">
            <v>1</v>
          </cell>
          <cell r="K534"/>
          <cell r="L534">
            <v>4426</v>
          </cell>
          <cell r="M534">
            <v>3679.91</v>
          </cell>
          <cell r="N534">
            <v>2489.7600000000002</v>
          </cell>
          <cell r="O534">
            <v>2031.43</v>
          </cell>
          <cell r="P534">
            <v>0.81591398367714152</v>
          </cell>
          <cell r="Q534">
            <v>458.33</v>
          </cell>
          <cell r="R534">
            <v>0.1840860163228584</v>
          </cell>
          <cell r="S534">
            <v>18.333199999999998</v>
          </cell>
          <cell r="U534">
            <v>0</v>
          </cell>
          <cell r="V534">
            <v>0</v>
          </cell>
          <cell r="W534">
            <v>4426</v>
          </cell>
          <cell r="X534">
            <v>4426</v>
          </cell>
          <cell r="Y534">
            <v>616229</v>
          </cell>
        </row>
        <row r="535">
          <cell r="A535" t="str">
            <v>2016232V</v>
          </cell>
          <cell r="C535" t="str">
            <v>537516 New Port</v>
          </cell>
          <cell r="D535" t="str">
            <v>Arcabo</v>
          </cell>
          <cell r="E535">
            <v>1</v>
          </cell>
          <cell r="F535">
            <v>8</v>
          </cell>
          <cell r="G535">
            <v>5</v>
          </cell>
          <cell r="H535">
            <v>2</v>
          </cell>
          <cell r="I535">
            <v>1</v>
          </cell>
          <cell r="J535">
            <v>1</v>
          </cell>
          <cell r="K535" t="str">
            <v>P</v>
          </cell>
          <cell r="L535">
            <v>5263</v>
          </cell>
          <cell r="M535">
            <v>5242.41</v>
          </cell>
          <cell r="N535">
            <v>3545.48</v>
          </cell>
          <cell r="O535">
            <v>2994.65</v>
          </cell>
          <cell r="P535">
            <v>0.84463880772138045</v>
          </cell>
          <cell r="Q535">
            <v>550.83000000000004</v>
          </cell>
          <cell r="R535">
            <v>0.15536119227861955</v>
          </cell>
          <cell r="S535">
            <v>22.033200000000001</v>
          </cell>
          <cell r="U535">
            <v>0</v>
          </cell>
          <cell r="V535">
            <v>0</v>
          </cell>
          <cell r="W535">
            <v>5263</v>
          </cell>
          <cell r="X535">
            <v>5263</v>
          </cell>
          <cell r="Y535">
            <v>616230</v>
          </cell>
        </row>
        <row r="536">
          <cell r="A536">
            <v>2016233</v>
          </cell>
          <cell r="B536"/>
          <cell r="C536" t="str">
            <v xml:space="preserve">2 kozijnen </v>
          </cell>
          <cell r="D536" t="str">
            <v>WellCamp</v>
          </cell>
          <cell r="E536">
            <v>1</v>
          </cell>
          <cell r="F536">
            <v>2</v>
          </cell>
          <cell r="G536">
            <v>0</v>
          </cell>
          <cell r="H536">
            <v>2</v>
          </cell>
          <cell r="I536">
            <v>1</v>
          </cell>
          <cell r="J536">
            <v>1</v>
          </cell>
          <cell r="K536" t="str">
            <v>C</v>
          </cell>
          <cell r="L536">
            <v>831.57</v>
          </cell>
          <cell r="M536"/>
          <cell r="N536">
            <v>560.29999999999995</v>
          </cell>
          <cell r="O536">
            <v>421.13</v>
          </cell>
          <cell r="P536">
            <v>0.75161520613956811</v>
          </cell>
          <cell r="Q536">
            <v>139.16999999999999</v>
          </cell>
          <cell r="R536">
            <v>0.24838479386043191</v>
          </cell>
          <cell r="S536">
            <v>5.5667999999999997</v>
          </cell>
          <cell r="T536"/>
          <cell r="U536">
            <v>0</v>
          </cell>
          <cell r="V536">
            <v>0</v>
          </cell>
          <cell r="W536">
            <v>831.57</v>
          </cell>
          <cell r="X536">
            <v>831.57</v>
          </cell>
          <cell r="Y536">
            <v>616284</v>
          </cell>
        </row>
        <row r="537">
          <cell r="A537">
            <v>2016234</v>
          </cell>
          <cell r="C537" t="str">
            <v>Woodworks</v>
          </cell>
          <cell r="D537" t="str">
            <v>Arcabo</v>
          </cell>
          <cell r="E537">
            <v>1</v>
          </cell>
          <cell r="F537">
            <v>3</v>
          </cell>
          <cell r="G537">
            <v>1</v>
          </cell>
          <cell r="H537">
            <v>3</v>
          </cell>
          <cell r="I537">
            <v>1</v>
          </cell>
          <cell r="J537">
            <v>1</v>
          </cell>
          <cell r="K537" t="str">
            <v>P</v>
          </cell>
          <cell r="L537">
            <v>1383</v>
          </cell>
          <cell r="M537">
            <v>1318.73</v>
          </cell>
          <cell r="N537">
            <v>891.01</v>
          </cell>
          <cell r="O537">
            <v>682.51</v>
          </cell>
          <cell r="P537">
            <v>0.76599589230199439</v>
          </cell>
          <cell r="Q537">
            <v>208.5</v>
          </cell>
          <cell r="R537">
            <v>0.23400410769800564</v>
          </cell>
          <cell r="S537">
            <v>8.34</v>
          </cell>
          <cell r="U537">
            <v>0</v>
          </cell>
          <cell r="V537">
            <v>0</v>
          </cell>
          <cell r="W537">
            <v>1383</v>
          </cell>
          <cell r="X537">
            <v>1383</v>
          </cell>
          <cell r="Y537">
            <v>616231</v>
          </cell>
        </row>
        <row r="538">
          <cell r="A538" t="str">
            <v>2016234-2</v>
          </cell>
          <cell r="C538" t="str">
            <v>Woodworks 2x glas- dorpel-glalatten-paneel</v>
          </cell>
          <cell r="D538" t="str">
            <v>Arcabo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1</v>
          </cell>
          <cell r="J538">
            <v>1</v>
          </cell>
          <cell r="K538"/>
          <cell r="L538">
            <v>382.5</v>
          </cell>
          <cell r="N538">
            <v>255</v>
          </cell>
          <cell r="O538">
            <v>180</v>
          </cell>
          <cell r="P538">
            <v>0.70588235294117652</v>
          </cell>
          <cell r="Q538">
            <v>75</v>
          </cell>
          <cell r="R538">
            <v>0.29411764705882354</v>
          </cell>
          <cell r="S538">
            <v>3</v>
          </cell>
          <cell r="U538">
            <v>0</v>
          </cell>
          <cell r="V538">
            <v>0</v>
          </cell>
          <cell r="W538">
            <v>382.5</v>
          </cell>
          <cell r="X538">
            <v>382.5</v>
          </cell>
          <cell r="Y538">
            <v>616350</v>
          </cell>
        </row>
        <row r="539">
          <cell r="A539">
            <v>2016236</v>
          </cell>
          <cell r="C539" t="str">
            <v>476016 Weinekötter cilinders 2 sets met 6 sleutels</v>
          </cell>
          <cell r="D539" t="str">
            <v>Arcabo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1</v>
          </cell>
          <cell r="J539">
            <v>1</v>
          </cell>
          <cell r="K539"/>
          <cell r="L539">
            <v>52.2</v>
          </cell>
          <cell r="N539">
            <v>38.4</v>
          </cell>
          <cell r="O539">
            <v>38.4</v>
          </cell>
          <cell r="P539">
            <v>1</v>
          </cell>
          <cell r="Q539">
            <v>0</v>
          </cell>
          <cell r="R539">
            <v>0</v>
          </cell>
          <cell r="S539">
            <v>0</v>
          </cell>
          <cell r="U539">
            <v>0</v>
          </cell>
          <cell r="V539">
            <v>0</v>
          </cell>
          <cell r="W539">
            <v>52.2</v>
          </cell>
          <cell r="X539">
            <v>52.2</v>
          </cell>
          <cell r="Y539">
            <v>616350</v>
          </cell>
        </row>
        <row r="540">
          <cell r="A540" t="str">
            <v>2016237L-7016</v>
          </cell>
          <cell r="C540" t="str">
            <v>Luiken MSC-040</v>
          </cell>
          <cell r="D540" t="str">
            <v>Maat</v>
          </cell>
          <cell r="E540">
            <v>1</v>
          </cell>
          <cell r="F540">
            <v>13</v>
          </cell>
          <cell r="G540">
            <v>0</v>
          </cell>
          <cell r="H540">
            <v>0</v>
          </cell>
          <cell r="I540">
            <v>1</v>
          </cell>
          <cell r="J540">
            <v>1</v>
          </cell>
          <cell r="K540"/>
          <cell r="L540">
            <v>1448.25</v>
          </cell>
          <cell r="N540">
            <v>0</v>
          </cell>
          <cell r="O540">
            <v>0</v>
          </cell>
          <cell r="P540" t="str">
            <v/>
          </cell>
          <cell r="Q540">
            <v>0</v>
          </cell>
          <cell r="R540" t="str">
            <v/>
          </cell>
          <cell r="S540">
            <v>0</v>
          </cell>
          <cell r="U540">
            <v>0</v>
          </cell>
          <cell r="V540">
            <v>0</v>
          </cell>
          <cell r="W540">
            <v>1448.25</v>
          </cell>
          <cell r="X540">
            <v>1448.25</v>
          </cell>
          <cell r="Y540">
            <v>616311</v>
          </cell>
        </row>
        <row r="541">
          <cell r="A541" t="str">
            <v>2016238L-7016</v>
          </cell>
          <cell r="C541" t="str">
            <v>Luiken MSC-052</v>
          </cell>
          <cell r="D541" t="str">
            <v>Maat</v>
          </cell>
          <cell r="E541">
            <v>1</v>
          </cell>
          <cell r="F541">
            <v>13</v>
          </cell>
          <cell r="G541">
            <v>0</v>
          </cell>
          <cell r="H541">
            <v>0</v>
          </cell>
          <cell r="I541">
            <v>1</v>
          </cell>
          <cell r="J541">
            <v>1</v>
          </cell>
          <cell r="K541"/>
          <cell r="L541">
            <v>1378.72</v>
          </cell>
          <cell r="N541">
            <v>0</v>
          </cell>
          <cell r="O541">
            <v>0</v>
          </cell>
          <cell r="P541" t="str">
            <v/>
          </cell>
          <cell r="Q541">
            <v>0</v>
          </cell>
          <cell r="R541" t="str">
            <v/>
          </cell>
          <cell r="S541">
            <v>0</v>
          </cell>
          <cell r="U541">
            <v>0</v>
          </cell>
          <cell r="V541">
            <v>0</v>
          </cell>
          <cell r="W541">
            <v>1378.72</v>
          </cell>
          <cell r="X541">
            <v>1378.72</v>
          </cell>
          <cell r="Y541">
            <v>616312</v>
          </cell>
        </row>
        <row r="542">
          <cell r="A542" t="str">
            <v>2016239L-7016</v>
          </cell>
          <cell r="C542" t="str">
            <v>Luiken divers</v>
          </cell>
          <cell r="D542" t="str">
            <v>Maat</v>
          </cell>
          <cell r="E542">
            <v>1</v>
          </cell>
          <cell r="F542">
            <v>7</v>
          </cell>
          <cell r="G542">
            <v>0</v>
          </cell>
          <cell r="H542">
            <v>0</v>
          </cell>
          <cell r="I542">
            <v>1</v>
          </cell>
          <cell r="J542">
            <v>1</v>
          </cell>
          <cell r="K542"/>
          <cell r="L542">
            <v>803.45</v>
          </cell>
          <cell r="N542">
            <v>0</v>
          </cell>
          <cell r="O542">
            <v>0</v>
          </cell>
          <cell r="P542" t="str">
            <v/>
          </cell>
          <cell r="Q542">
            <v>0</v>
          </cell>
          <cell r="R542" t="str">
            <v/>
          </cell>
          <cell r="S542">
            <v>0</v>
          </cell>
          <cell r="U542">
            <v>0</v>
          </cell>
          <cell r="V542">
            <v>0</v>
          </cell>
          <cell r="W542">
            <v>803.45</v>
          </cell>
          <cell r="X542">
            <v>803.45</v>
          </cell>
          <cell r="Y542">
            <v>616313</v>
          </cell>
        </row>
        <row r="543">
          <cell r="A543" t="str">
            <v>2016240L-7016</v>
          </cell>
          <cell r="C543" t="str">
            <v>Luiken MSC-064</v>
          </cell>
          <cell r="D543" t="str">
            <v>Maat</v>
          </cell>
          <cell r="E543">
            <v>1</v>
          </cell>
          <cell r="F543">
            <v>14</v>
          </cell>
          <cell r="G543">
            <v>0</v>
          </cell>
          <cell r="H543">
            <v>0</v>
          </cell>
          <cell r="I543">
            <v>1</v>
          </cell>
          <cell r="J543">
            <v>1</v>
          </cell>
          <cell r="L543">
            <v>1477.27</v>
          </cell>
          <cell r="N543">
            <v>0</v>
          </cell>
          <cell r="O543">
            <v>0</v>
          </cell>
          <cell r="P543" t="str">
            <v/>
          </cell>
          <cell r="Q543">
            <v>0</v>
          </cell>
          <cell r="R543" t="str">
            <v/>
          </cell>
          <cell r="S543">
            <v>0</v>
          </cell>
          <cell r="U543">
            <v>0</v>
          </cell>
          <cell r="V543">
            <v>0</v>
          </cell>
          <cell r="W543">
            <v>1477.27</v>
          </cell>
          <cell r="X543">
            <v>819.67</v>
          </cell>
          <cell r="Y543">
            <v>616314</v>
          </cell>
        </row>
        <row r="544">
          <cell r="A544">
            <v>2016241</v>
          </cell>
          <cell r="C544" t="str">
            <v>Twee horren 66424</v>
          </cell>
          <cell r="D544" t="str">
            <v>De Bergjes</v>
          </cell>
          <cell r="E544">
            <v>1</v>
          </cell>
          <cell r="F544">
            <v>0</v>
          </cell>
          <cell r="G544">
            <v>0</v>
          </cell>
          <cell r="H544">
            <v>0</v>
          </cell>
          <cell r="I544">
            <v>1</v>
          </cell>
          <cell r="J544">
            <v>1</v>
          </cell>
          <cell r="K544" t="str">
            <v>P</v>
          </cell>
          <cell r="L544">
            <v>90</v>
          </cell>
          <cell r="M544">
            <v>82.5</v>
          </cell>
          <cell r="N544">
            <v>55</v>
          </cell>
          <cell r="O544">
            <v>55</v>
          </cell>
          <cell r="P544">
            <v>1</v>
          </cell>
          <cell r="Q544">
            <v>0</v>
          </cell>
          <cell r="R544">
            <v>0</v>
          </cell>
          <cell r="S544">
            <v>0</v>
          </cell>
          <cell r="U544">
            <v>0</v>
          </cell>
          <cell r="V544">
            <v>0</v>
          </cell>
          <cell r="W544">
            <v>90</v>
          </cell>
          <cell r="X544">
            <v>90</v>
          </cell>
          <cell r="Y544">
            <v>616253</v>
          </cell>
        </row>
        <row r="545">
          <cell r="A545">
            <v>2016242</v>
          </cell>
          <cell r="B545"/>
          <cell r="C545" t="str">
            <v>Becks</v>
          </cell>
          <cell r="D545" t="str">
            <v>Duocar</v>
          </cell>
          <cell r="E545">
            <v>1</v>
          </cell>
          <cell r="F545">
            <v>11</v>
          </cell>
          <cell r="G545">
            <v>7</v>
          </cell>
          <cell r="H545">
            <v>3</v>
          </cell>
          <cell r="I545">
            <v>1</v>
          </cell>
          <cell r="J545">
            <v>1</v>
          </cell>
          <cell r="K545" t="str">
            <v>C</v>
          </cell>
          <cell r="L545">
            <v>3385.01</v>
          </cell>
          <cell r="M545">
            <v>3385.01</v>
          </cell>
          <cell r="N545">
            <v>2390.29</v>
          </cell>
          <cell r="O545">
            <v>1876.28</v>
          </cell>
          <cell r="P545">
            <v>0.78495914721644655</v>
          </cell>
          <cell r="Q545">
            <v>514.01</v>
          </cell>
          <cell r="R545">
            <v>0.21504085278355345</v>
          </cell>
          <cell r="S545">
            <v>20.560400000000001</v>
          </cell>
          <cell r="T545"/>
          <cell r="U545">
            <v>0</v>
          </cell>
          <cell r="V545">
            <v>0</v>
          </cell>
          <cell r="W545">
            <v>3385.01</v>
          </cell>
          <cell r="X545">
            <v>3385.01</v>
          </cell>
          <cell r="Y545">
            <v>616410</v>
          </cell>
        </row>
        <row r="546">
          <cell r="A546">
            <v>2016243</v>
          </cell>
          <cell r="C546" t="str">
            <v>Modest</v>
          </cell>
          <cell r="D546" t="str">
            <v>Duocar</v>
          </cell>
          <cell r="E546">
            <v>1</v>
          </cell>
          <cell r="F546">
            <v>9</v>
          </cell>
          <cell r="G546">
            <v>4</v>
          </cell>
          <cell r="H546">
            <v>5</v>
          </cell>
          <cell r="I546">
            <v>1</v>
          </cell>
          <cell r="J546">
            <v>1</v>
          </cell>
          <cell r="K546" t="str">
            <v>C</v>
          </cell>
          <cell r="L546">
            <v>3379.05</v>
          </cell>
          <cell r="M546">
            <v>3379.05</v>
          </cell>
          <cell r="N546">
            <v>2385.73</v>
          </cell>
          <cell r="O546">
            <v>1908.17</v>
          </cell>
          <cell r="P546">
            <v>0.79982646820889203</v>
          </cell>
          <cell r="Q546">
            <v>477.56</v>
          </cell>
          <cell r="R546">
            <v>0.20017353179110797</v>
          </cell>
          <cell r="S546">
            <v>19.102399999999999</v>
          </cell>
          <cell r="U546">
            <v>0</v>
          </cell>
          <cell r="V546">
            <v>0</v>
          </cell>
          <cell r="W546">
            <v>3379.05</v>
          </cell>
          <cell r="X546">
            <v>3379.05</v>
          </cell>
          <cell r="Y546">
            <v>616323</v>
          </cell>
        </row>
        <row r="547">
          <cell r="A547">
            <v>2016244</v>
          </cell>
          <cell r="C547" t="str">
            <v>Franco</v>
          </cell>
          <cell r="D547" t="str">
            <v>Duocar</v>
          </cell>
          <cell r="E547">
            <v>1</v>
          </cell>
          <cell r="F547">
            <v>9</v>
          </cell>
          <cell r="G547">
            <v>4</v>
          </cell>
          <cell r="H547">
            <v>5</v>
          </cell>
          <cell r="I547">
            <v>1</v>
          </cell>
          <cell r="J547">
            <v>1</v>
          </cell>
          <cell r="K547" t="str">
            <v>C</v>
          </cell>
          <cell r="L547">
            <v>3880.97</v>
          </cell>
          <cell r="M547">
            <v>3880.97</v>
          </cell>
          <cell r="N547">
            <v>2734.9</v>
          </cell>
          <cell r="O547">
            <v>2201.61</v>
          </cell>
          <cell r="P547">
            <v>0.80500566748327185</v>
          </cell>
          <cell r="Q547">
            <v>533.29</v>
          </cell>
          <cell r="R547">
            <v>0.19499433251672821</v>
          </cell>
          <cell r="S547">
            <v>21.331599999999998</v>
          </cell>
          <cell r="U547">
            <v>0</v>
          </cell>
          <cell r="V547">
            <v>0</v>
          </cell>
          <cell r="W547">
            <v>3880.97</v>
          </cell>
          <cell r="X547">
            <v>3880.97</v>
          </cell>
          <cell r="Y547">
            <v>616340</v>
          </cell>
        </row>
        <row r="548">
          <cell r="A548">
            <v>2016245</v>
          </cell>
          <cell r="C548">
            <v>525016</v>
          </cell>
          <cell r="D548" t="str">
            <v>Arcabo</v>
          </cell>
          <cell r="E548">
            <v>1</v>
          </cell>
          <cell r="F548">
            <v>10</v>
          </cell>
          <cell r="G548">
            <v>5</v>
          </cell>
          <cell r="H548">
            <v>3</v>
          </cell>
          <cell r="I548">
            <v>1</v>
          </cell>
          <cell r="J548">
            <v>1</v>
          </cell>
          <cell r="K548" t="str">
            <v>P</v>
          </cell>
          <cell r="L548">
            <v>3410</v>
          </cell>
          <cell r="M548">
            <v>2822.14</v>
          </cell>
          <cell r="N548">
            <v>2099.37</v>
          </cell>
          <cell r="O548">
            <v>1690.62</v>
          </cell>
          <cell r="P548">
            <v>0.80529873247688588</v>
          </cell>
          <cell r="Q548">
            <v>408.75</v>
          </cell>
          <cell r="R548">
            <v>0.19470126752311409</v>
          </cell>
          <cell r="S548">
            <v>16.350000000000001</v>
          </cell>
          <cell r="U548">
            <v>0</v>
          </cell>
          <cell r="V548">
            <v>0</v>
          </cell>
          <cell r="W548">
            <v>3410</v>
          </cell>
          <cell r="X548">
            <v>3410</v>
          </cell>
          <cell r="Y548">
            <v>616232</v>
          </cell>
        </row>
        <row r="549">
          <cell r="A549">
            <v>2016246</v>
          </cell>
          <cell r="C549">
            <v>537616</v>
          </cell>
          <cell r="D549" t="str">
            <v>Arcabo</v>
          </cell>
          <cell r="E549">
            <v>1</v>
          </cell>
          <cell r="F549">
            <v>10</v>
          </cell>
          <cell r="G549">
            <v>5</v>
          </cell>
          <cell r="H549">
            <v>3</v>
          </cell>
          <cell r="I549">
            <v>1</v>
          </cell>
          <cell r="J549">
            <v>1</v>
          </cell>
          <cell r="K549" t="str">
            <v>C</v>
          </cell>
          <cell r="L549">
            <v>4859.57</v>
          </cell>
          <cell r="N549">
            <v>3816.87</v>
          </cell>
          <cell r="O549">
            <v>3291.87</v>
          </cell>
          <cell r="P549">
            <v>0.86245274269231076</v>
          </cell>
          <cell r="Q549">
            <v>525</v>
          </cell>
          <cell r="R549">
            <v>0.1375472573076893</v>
          </cell>
          <cell r="S549">
            <v>21</v>
          </cell>
          <cell r="U549">
            <v>0</v>
          </cell>
          <cell r="V549">
            <v>0</v>
          </cell>
          <cell r="W549">
            <v>4859.57</v>
          </cell>
          <cell r="X549">
            <v>4859.57</v>
          </cell>
          <cell r="Y549">
            <v>616233</v>
          </cell>
        </row>
        <row r="550">
          <cell r="A550">
            <v>2016247</v>
          </cell>
          <cell r="C550" t="str">
            <v>544216 tm 545116 COA</v>
          </cell>
          <cell r="D550" t="str">
            <v>Arcabo</v>
          </cell>
          <cell r="E550">
            <v>7</v>
          </cell>
          <cell r="F550">
            <v>58</v>
          </cell>
          <cell r="G550">
            <v>43</v>
          </cell>
          <cell r="H550">
            <v>8</v>
          </cell>
          <cell r="I550">
            <v>1</v>
          </cell>
          <cell r="J550">
            <v>1</v>
          </cell>
          <cell r="L550">
            <v>21186</v>
          </cell>
          <cell r="N550">
            <v>13226.97</v>
          </cell>
          <cell r="O550">
            <v>10626.97</v>
          </cell>
          <cell r="P550">
            <v>0.8034319273423921</v>
          </cell>
          <cell r="Q550">
            <v>2600</v>
          </cell>
          <cell r="R550">
            <v>0.19656807265760792</v>
          </cell>
          <cell r="S550">
            <v>104</v>
          </cell>
          <cell r="U550">
            <v>0</v>
          </cell>
          <cell r="V550">
            <v>0</v>
          </cell>
          <cell r="W550">
            <v>21186</v>
          </cell>
          <cell r="X550">
            <v>21186</v>
          </cell>
          <cell r="Y550">
            <v>616250</v>
          </cell>
        </row>
        <row r="551">
          <cell r="A551">
            <v>2016248</v>
          </cell>
          <cell r="C551">
            <v>536016</v>
          </cell>
          <cell r="D551" t="str">
            <v>Arcabo</v>
          </cell>
          <cell r="E551">
            <v>1</v>
          </cell>
          <cell r="F551">
            <v>11</v>
          </cell>
          <cell r="G551">
            <v>6</v>
          </cell>
          <cell r="H551">
            <v>3</v>
          </cell>
          <cell r="I551">
            <v>1</v>
          </cell>
          <cell r="J551">
            <v>1</v>
          </cell>
          <cell r="K551" t="str">
            <v>C</v>
          </cell>
          <cell r="L551">
            <v>3846.52</v>
          </cell>
          <cell r="M551">
            <v>3846.52</v>
          </cell>
          <cell r="N551">
            <v>2621.59</v>
          </cell>
          <cell r="O551">
            <v>2119.9</v>
          </cell>
          <cell r="P551">
            <v>0.8086314030798103</v>
          </cell>
          <cell r="Q551">
            <v>501.69</v>
          </cell>
          <cell r="R551">
            <v>0.19136859692018965</v>
          </cell>
          <cell r="S551">
            <v>20.067599999999999</v>
          </cell>
          <cell r="U551">
            <v>0</v>
          </cell>
          <cell r="V551">
            <v>0</v>
          </cell>
          <cell r="W551">
            <v>3846.52</v>
          </cell>
          <cell r="X551">
            <v>3846.52</v>
          </cell>
          <cell r="Y551">
            <v>616234</v>
          </cell>
        </row>
        <row r="552">
          <cell r="A552">
            <v>2016249</v>
          </cell>
          <cell r="C552" t="str">
            <v>587916 1x glas satijn 632 x 1023 mm</v>
          </cell>
          <cell r="D552" t="str">
            <v>Arcabo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1</v>
          </cell>
          <cell r="J552">
            <v>1</v>
          </cell>
          <cell r="L552">
            <v>72.5</v>
          </cell>
          <cell r="N552">
            <v>36.25</v>
          </cell>
          <cell r="O552">
            <v>36.25</v>
          </cell>
          <cell r="P552">
            <v>1</v>
          </cell>
          <cell r="Q552">
            <v>0</v>
          </cell>
          <cell r="R552">
            <v>0</v>
          </cell>
          <cell r="S552">
            <v>0</v>
          </cell>
          <cell r="U552">
            <v>0</v>
          </cell>
          <cell r="V552">
            <v>0</v>
          </cell>
          <cell r="W552">
            <v>72.5</v>
          </cell>
          <cell r="X552">
            <v>72.5</v>
          </cell>
          <cell r="Y552">
            <v>616350</v>
          </cell>
        </row>
        <row r="553">
          <cell r="A553">
            <v>2016250</v>
          </cell>
          <cell r="C553">
            <v>566116</v>
          </cell>
          <cell r="D553" t="str">
            <v>Arcabo</v>
          </cell>
          <cell r="E553">
            <v>1</v>
          </cell>
          <cell r="F553">
            <v>6</v>
          </cell>
          <cell r="G553">
            <v>3</v>
          </cell>
          <cell r="H553">
            <v>0</v>
          </cell>
          <cell r="I553">
            <v>1</v>
          </cell>
          <cell r="J553">
            <v>1</v>
          </cell>
          <cell r="K553" t="str">
            <v>P</v>
          </cell>
          <cell r="L553">
            <v>685</v>
          </cell>
          <cell r="M553">
            <v>900.32</v>
          </cell>
          <cell r="N553">
            <v>617.36</v>
          </cell>
          <cell r="O553">
            <v>474.86</v>
          </cell>
          <cell r="P553">
            <v>0.76917843721653489</v>
          </cell>
          <cell r="Q553">
            <v>142.5</v>
          </cell>
          <cell r="R553">
            <v>0.23082156278346508</v>
          </cell>
          <cell r="S553">
            <v>5.7</v>
          </cell>
          <cell r="U553">
            <v>0</v>
          </cell>
          <cell r="V553">
            <v>0</v>
          </cell>
          <cell r="W553">
            <v>685</v>
          </cell>
          <cell r="X553">
            <v>685</v>
          </cell>
          <cell r="Y553">
            <v>616235</v>
          </cell>
        </row>
        <row r="554">
          <cell r="A554">
            <v>2016251</v>
          </cell>
          <cell r="C554" t="str">
            <v>581216 tm 581616</v>
          </cell>
          <cell r="D554" t="str">
            <v>Arcabo</v>
          </cell>
          <cell r="E554">
            <v>5</v>
          </cell>
          <cell r="F554">
            <v>35</v>
          </cell>
          <cell r="G554">
            <v>20</v>
          </cell>
          <cell r="H554">
            <v>15</v>
          </cell>
          <cell r="I554">
            <v>1</v>
          </cell>
          <cell r="J554">
            <v>1</v>
          </cell>
          <cell r="K554" t="str">
            <v>P</v>
          </cell>
          <cell r="L554">
            <v>9890</v>
          </cell>
          <cell r="M554">
            <v>10382.040000000001</v>
          </cell>
          <cell r="N554">
            <v>7076.23</v>
          </cell>
          <cell r="O554">
            <v>5576.23</v>
          </cell>
          <cell r="P554">
            <v>0.78802271831186943</v>
          </cell>
          <cell r="Q554">
            <v>1500</v>
          </cell>
          <cell r="R554">
            <v>0.21197728168813057</v>
          </cell>
          <cell r="S554">
            <v>60</v>
          </cell>
          <cell r="U554">
            <v>0</v>
          </cell>
          <cell r="V554">
            <v>0</v>
          </cell>
          <cell r="W554">
            <v>9890</v>
          </cell>
          <cell r="X554">
            <v>9890</v>
          </cell>
          <cell r="Y554">
            <v>616236</v>
          </cell>
        </row>
        <row r="555">
          <cell r="A555">
            <v>2016252</v>
          </cell>
          <cell r="C555">
            <v>569216</v>
          </cell>
          <cell r="D555" t="str">
            <v>Arcabo</v>
          </cell>
          <cell r="E555">
            <v>1</v>
          </cell>
          <cell r="F555">
            <v>7</v>
          </cell>
          <cell r="G555">
            <v>4</v>
          </cell>
          <cell r="H555">
            <v>3</v>
          </cell>
          <cell r="I555">
            <v>1</v>
          </cell>
          <cell r="J555">
            <v>1</v>
          </cell>
          <cell r="K555" t="str">
            <v>P</v>
          </cell>
          <cell r="L555">
            <v>1983</v>
          </cell>
          <cell r="M555">
            <v>2183.89</v>
          </cell>
          <cell r="N555">
            <v>1445.84</v>
          </cell>
          <cell r="O555">
            <v>1090.01</v>
          </cell>
          <cell r="P555">
            <v>0.75389393017207995</v>
          </cell>
          <cell r="Q555">
            <v>355.83</v>
          </cell>
          <cell r="R555">
            <v>0.2461060698279201</v>
          </cell>
          <cell r="S555">
            <v>14.2332</v>
          </cell>
          <cell r="U555">
            <v>0</v>
          </cell>
          <cell r="V555">
            <v>0</v>
          </cell>
          <cell r="W555">
            <v>1983</v>
          </cell>
          <cell r="X555">
            <v>1983</v>
          </cell>
          <cell r="Y555">
            <v>616237</v>
          </cell>
        </row>
        <row r="556">
          <cell r="A556">
            <v>2016253</v>
          </cell>
          <cell r="C556">
            <v>581116</v>
          </cell>
          <cell r="D556" t="str">
            <v>Arcabo</v>
          </cell>
          <cell r="E556">
            <v>1</v>
          </cell>
          <cell r="F556">
            <v>8</v>
          </cell>
          <cell r="G556">
            <v>4</v>
          </cell>
          <cell r="H556">
            <v>1</v>
          </cell>
          <cell r="I556">
            <v>1</v>
          </cell>
          <cell r="J556">
            <v>1</v>
          </cell>
          <cell r="K556" t="str">
            <v>P</v>
          </cell>
          <cell r="L556">
            <v>1453</v>
          </cell>
          <cell r="M556">
            <v>1689.27</v>
          </cell>
          <cell r="N556">
            <v>1150.2</v>
          </cell>
          <cell r="O556">
            <v>903.6</v>
          </cell>
          <cell r="P556">
            <v>0.78560250391236308</v>
          </cell>
          <cell r="Q556">
            <v>246.6</v>
          </cell>
          <cell r="R556">
            <v>0.21439749608763692</v>
          </cell>
          <cell r="S556">
            <v>9.863999999999999</v>
          </cell>
          <cell r="U556">
            <v>0</v>
          </cell>
          <cell r="V556">
            <v>0</v>
          </cell>
          <cell r="W556">
            <v>1453</v>
          </cell>
          <cell r="X556">
            <v>1453</v>
          </cell>
          <cell r="Y556">
            <v>616238</v>
          </cell>
        </row>
        <row r="557">
          <cell r="A557">
            <v>2016254</v>
          </cell>
          <cell r="C557" t="str">
            <v>562016 Mystique</v>
          </cell>
          <cell r="D557" t="str">
            <v>Arcabo</v>
          </cell>
          <cell r="E557">
            <v>1</v>
          </cell>
          <cell r="F557">
            <v>7</v>
          </cell>
          <cell r="G557">
            <v>4</v>
          </cell>
          <cell r="H557">
            <v>5</v>
          </cell>
          <cell r="I557">
            <v>1</v>
          </cell>
          <cell r="J557">
            <v>1</v>
          </cell>
          <cell r="K557"/>
          <cell r="L557">
            <v>4426</v>
          </cell>
          <cell r="M557">
            <v>3679.91</v>
          </cell>
          <cell r="N557">
            <v>2489.7600000000002</v>
          </cell>
          <cell r="O557">
            <v>2031.43</v>
          </cell>
          <cell r="P557">
            <v>0.81591398367714152</v>
          </cell>
          <cell r="Q557">
            <v>458.33</v>
          </cell>
          <cell r="R557">
            <v>0.1840860163228584</v>
          </cell>
          <cell r="S557">
            <v>18.333199999999998</v>
          </cell>
          <cell r="U557">
            <v>0</v>
          </cell>
          <cell r="V557">
            <v>0</v>
          </cell>
          <cell r="W557">
            <v>4426</v>
          </cell>
          <cell r="X557">
            <v>4426</v>
          </cell>
          <cell r="Y557">
            <v>616239</v>
          </cell>
        </row>
        <row r="558">
          <cell r="A558" t="str">
            <v>2016255V</v>
          </cell>
          <cell r="C558" t="str">
            <v>598316 New Bay</v>
          </cell>
          <cell r="D558" t="str">
            <v>Arcabo</v>
          </cell>
          <cell r="E558">
            <v>1</v>
          </cell>
          <cell r="F558">
            <v>8</v>
          </cell>
          <cell r="G558">
            <v>4</v>
          </cell>
          <cell r="H558">
            <v>3</v>
          </cell>
          <cell r="I558">
            <v>1</v>
          </cell>
          <cell r="J558">
            <v>1</v>
          </cell>
          <cell r="K558" t="str">
            <v>C</v>
          </cell>
          <cell r="L558">
            <v>4943.62</v>
          </cell>
          <cell r="M558">
            <v>4943.62</v>
          </cell>
          <cell r="N558">
            <v>3353.52</v>
          </cell>
          <cell r="O558">
            <v>2866.43</v>
          </cell>
          <cell r="P558">
            <v>0.85475261814451675</v>
          </cell>
          <cell r="Q558">
            <v>487.09</v>
          </cell>
          <cell r="R558">
            <v>0.14524738185548319</v>
          </cell>
          <cell r="S558">
            <v>19.483599999999999</v>
          </cell>
          <cell r="U558">
            <v>0</v>
          </cell>
          <cell r="V558">
            <v>0</v>
          </cell>
          <cell r="W558">
            <v>4943.62</v>
          </cell>
          <cell r="X558">
            <v>4943.62</v>
          </cell>
          <cell r="Y558">
            <v>616240</v>
          </cell>
        </row>
        <row r="559">
          <cell r="A559">
            <v>2016256</v>
          </cell>
          <cell r="C559" t="str">
            <v>Extra deur</v>
          </cell>
          <cell r="D559" t="str">
            <v>Duocar</v>
          </cell>
          <cell r="E559">
            <v>1</v>
          </cell>
          <cell r="F559">
            <v>1</v>
          </cell>
          <cell r="G559">
            <v>0</v>
          </cell>
          <cell r="H559">
            <v>1</v>
          </cell>
          <cell r="I559">
            <v>1</v>
          </cell>
          <cell r="J559">
            <v>1</v>
          </cell>
          <cell r="L559">
            <v>499.53</v>
          </cell>
          <cell r="M559">
            <v>499.53</v>
          </cell>
          <cell r="N559">
            <v>373.68</v>
          </cell>
          <cell r="O559">
            <v>273.68</v>
          </cell>
          <cell r="P559">
            <v>0.73239135088846075</v>
          </cell>
          <cell r="Q559">
            <v>100</v>
          </cell>
          <cell r="R559">
            <v>0.26760864911153925</v>
          </cell>
          <cell r="S559">
            <v>4</v>
          </cell>
          <cell r="U559">
            <v>0</v>
          </cell>
          <cell r="V559">
            <v>0</v>
          </cell>
          <cell r="W559">
            <v>499.53</v>
          </cell>
          <cell r="X559">
            <v>499.53</v>
          </cell>
          <cell r="Y559">
            <v>616276</v>
          </cell>
        </row>
        <row r="560">
          <cell r="A560">
            <v>2016257</v>
          </cell>
          <cell r="C560">
            <v>588716</v>
          </cell>
          <cell r="D560" t="str">
            <v>Arcabo</v>
          </cell>
          <cell r="E560">
            <v>1</v>
          </cell>
          <cell r="F560">
            <v>12</v>
          </cell>
          <cell r="G560">
            <v>8</v>
          </cell>
          <cell r="H560">
            <v>1</v>
          </cell>
          <cell r="I560">
            <v>1</v>
          </cell>
          <cell r="J560">
            <v>1</v>
          </cell>
          <cell r="K560" t="str">
            <v>P</v>
          </cell>
          <cell r="L560">
            <v>2280</v>
          </cell>
          <cell r="M560">
            <v>2454.7199999999998</v>
          </cell>
          <cell r="N560">
            <v>1672.2</v>
          </cell>
          <cell r="O560">
            <v>1297.2</v>
          </cell>
          <cell r="P560">
            <v>0.77574452816648731</v>
          </cell>
          <cell r="Q560">
            <v>375</v>
          </cell>
          <cell r="R560">
            <v>0.22425547183351274</v>
          </cell>
          <cell r="S560">
            <v>15</v>
          </cell>
          <cell r="U560">
            <v>0</v>
          </cell>
          <cell r="V560">
            <v>0</v>
          </cell>
          <cell r="W560">
            <v>2280</v>
          </cell>
          <cell r="X560">
            <v>2280</v>
          </cell>
          <cell r="Y560">
            <v>616241</v>
          </cell>
        </row>
        <row r="561">
          <cell r="A561">
            <v>2016258</v>
          </cell>
          <cell r="C561">
            <v>503116</v>
          </cell>
          <cell r="D561" t="str">
            <v>Arcabo</v>
          </cell>
          <cell r="E561">
            <v>1</v>
          </cell>
          <cell r="F561">
            <v>10</v>
          </cell>
          <cell r="G561">
            <v>7</v>
          </cell>
          <cell r="H561">
            <v>2</v>
          </cell>
          <cell r="I561">
            <v>1</v>
          </cell>
          <cell r="J561">
            <v>1</v>
          </cell>
          <cell r="K561" t="str">
            <v>P</v>
          </cell>
          <cell r="L561">
            <v>3363</v>
          </cell>
          <cell r="M561">
            <v>3223.9</v>
          </cell>
          <cell r="N561">
            <v>2184.5299999999997</v>
          </cell>
          <cell r="O561">
            <v>1679.53</v>
          </cell>
          <cell r="P561">
            <v>0.76882899296416174</v>
          </cell>
          <cell r="Q561">
            <v>505</v>
          </cell>
          <cell r="R561">
            <v>0.2311710070358384</v>
          </cell>
          <cell r="S561">
            <v>20.2</v>
          </cell>
          <cell r="U561">
            <v>0</v>
          </cell>
          <cell r="V561">
            <v>0</v>
          </cell>
          <cell r="W561">
            <v>3363</v>
          </cell>
          <cell r="X561">
            <v>3363</v>
          </cell>
          <cell r="Y561">
            <v>616242</v>
          </cell>
        </row>
        <row r="562">
          <cell r="A562">
            <v>2016259</v>
          </cell>
          <cell r="C562" t="str">
            <v>Glaslevering</v>
          </cell>
          <cell r="D562" t="str">
            <v>Arcabo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1</v>
          </cell>
          <cell r="J562">
            <v>1</v>
          </cell>
          <cell r="L562">
            <v>844.23</v>
          </cell>
          <cell r="N562">
            <v>562.82000000000005</v>
          </cell>
          <cell r="O562">
            <v>562.82000000000005</v>
          </cell>
          <cell r="P562">
            <v>1</v>
          </cell>
          <cell r="Q562">
            <v>0</v>
          </cell>
          <cell r="R562">
            <v>0</v>
          </cell>
          <cell r="S562">
            <v>0</v>
          </cell>
          <cell r="U562">
            <v>0</v>
          </cell>
          <cell r="V562">
            <v>0</v>
          </cell>
          <cell r="W562">
            <v>844.23</v>
          </cell>
          <cell r="X562">
            <v>844.23</v>
          </cell>
          <cell r="Y562">
            <v>616350</v>
          </cell>
        </row>
        <row r="563">
          <cell r="A563">
            <v>2016260</v>
          </cell>
          <cell r="C563">
            <v>582416</v>
          </cell>
          <cell r="D563" t="str">
            <v>Arcabo</v>
          </cell>
          <cell r="E563">
            <v>1</v>
          </cell>
          <cell r="F563">
            <v>10</v>
          </cell>
          <cell r="G563">
            <v>5</v>
          </cell>
          <cell r="H563">
            <v>3</v>
          </cell>
          <cell r="I563">
            <v>1</v>
          </cell>
          <cell r="J563">
            <v>1</v>
          </cell>
          <cell r="K563" t="str">
            <v>P</v>
          </cell>
          <cell r="L563">
            <v>5850</v>
          </cell>
          <cell r="M563">
            <v>5647.53</v>
          </cell>
          <cell r="N563">
            <v>3826.97</v>
          </cell>
          <cell r="O563">
            <v>3076.97</v>
          </cell>
          <cell r="P563">
            <v>0.80402250344267134</v>
          </cell>
          <cell r="Q563">
            <v>750</v>
          </cell>
          <cell r="R563">
            <v>0.19597749655732866</v>
          </cell>
          <cell r="S563">
            <v>30</v>
          </cell>
          <cell r="U563">
            <v>0</v>
          </cell>
          <cell r="V563">
            <v>0</v>
          </cell>
          <cell r="W563">
            <v>5850</v>
          </cell>
          <cell r="X563">
            <v>5850</v>
          </cell>
          <cell r="Y563">
            <v>616243</v>
          </cell>
        </row>
        <row r="564">
          <cell r="A564" t="str">
            <v>2016260-2</v>
          </cell>
          <cell r="C564" t="str">
            <v>582416 Alu Dakje</v>
          </cell>
          <cell r="D564" t="str">
            <v>Arcabo</v>
          </cell>
          <cell r="E564">
            <v>1</v>
          </cell>
          <cell r="F564">
            <v>10</v>
          </cell>
          <cell r="G564">
            <v>5</v>
          </cell>
          <cell r="H564">
            <v>3</v>
          </cell>
          <cell r="I564">
            <v>1</v>
          </cell>
          <cell r="J564">
            <v>1</v>
          </cell>
          <cell r="L564">
            <v>2580</v>
          </cell>
          <cell r="N564">
            <v>1940</v>
          </cell>
          <cell r="O564">
            <v>1940</v>
          </cell>
          <cell r="P564">
            <v>1</v>
          </cell>
          <cell r="Q564">
            <v>0</v>
          </cell>
          <cell r="R564">
            <v>0</v>
          </cell>
          <cell r="S564">
            <v>0</v>
          </cell>
          <cell r="U564">
            <v>0</v>
          </cell>
          <cell r="V564">
            <v>0</v>
          </cell>
          <cell r="W564">
            <v>2580</v>
          </cell>
          <cell r="X564">
            <v>2580</v>
          </cell>
          <cell r="Y564">
            <v>616420</v>
          </cell>
        </row>
        <row r="565">
          <cell r="A565">
            <v>2016261</v>
          </cell>
          <cell r="C565" t="str">
            <v>560916 Wave</v>
          </cell>
          <cell r="D565" t="str">
            <v>Arcabo</v>
          </cell>
          <cell r="E565">
            <v>1</v>
          </cell>
          <cell r="F565">
            <v>10</v>
          </cell>
          <cell r="G565">
            <v>3</v>
          </cell>
          <cell r="H565">
            <v>5</v>
          </cell>
          <cell r="I565">
            <v>1</v>
          </cell>
          <cell r="J565">
            <v>1</v>
          </cell>
          <cell r="K565"/>
          <cell r="L565">
            <v>4610</v>
          </cell>
          <cell r="N565">
            <v>2377.38</v>
          </cell>
          <cell r="O565">
            <v>1816.96</v>
          </cell>
          <cell r="P565">
            <v>0.76426991057382498</v>
          </cell>
          <cell r="Q565">
            <v>560.41999999999996</v>
          </cell>
          <cell r="R565">
            <v>0.23573008942617502</v>
          </cell>
          <cell r="S565">
            <v>22.416799999999999</v>
          </cell>
          <cell r="U565">
            <v>0</v>
          </cell>
          <cell r="V565">
            <v>0</v>
          </cell>
          <cell r="W565">
            <v>4610</v>
          </cell>
          <cell r="X565">
            <v>4610</v>
          </cell>
          <cell r="Y565">
            <v>616260</v>
          </cell>
        </row>
        <row r="566">
          <cell r="A566">
            <v>2016262</v>
          </cell>
          <cell r="C566" t="str">
            <v>563616 Pavilioen 70</v>
          </cell>
          <cell r="D566" t="str">
            <v>Arcabo</v>
          </cell>
          <cell r="E566">
            <v>1</v>
          </cell>
          <cell r="F566">
            <v>13</v>
          </cell>
          <cell r="G566">
            <v>4</v>
          </cell>
          <cell r="H566">
            <v>5</v>
          </cell>
          <cell r="I566">
            <v>1</v>
          </cell>
          <cell r="J566">
            <v>1</v>
          </cell>
          <cell r="K566" t="str">
            <v>P</v>
          </cell>
          <cell r="L566">
            <v>6040</v>
          </cell>
          <cell r="M566">
            <v>6039.89</v>
          </cell>
          <cell r="N566">
            <v>4079.46</v>
          </cell>
          <cell r="O566">
            <v>3404.46</v>
          </cell>
          <cell r="P566">
            <v>0.83453692400464763</v>
          </cell>
          <cell r="Q566">
            <v>675</v>
          </cell>
          <cell r="R566">
            <v>0.16546307599535232</v>
          </cell>
          <cell r="S566">
            <v>27</v>
          </cell>
          <cell r="U566">
            <v>0</v>
          </cell>
          <cell r="V566">
            <v>0</v>
          </cell>
          <cell r="W566">
            <v>6040</v>
          </cell>
          <cell r="X566">
            <v>6040</v>
          </cell>
          <cell r="Y566">
            <v>616261</v>
          </cell>
        </row>
        <row r="567">
          <cell r="A567">
            <v>2016263</v>
          </cell>
          <cell r="C567">
            <v>581916</v>
          </cell>
          <cell r="D567" t="str">
            <v>Arcabo</v>
          </cell>
          <cell r="E567">
            <v>1</v>
          </cell>
          <cell r="F567">
            <v>8</v>
          </cell>
          <cell r="G567">
            <v>5</v>
          </cell>
          <cell r="H567">
            <v>1</v>
          </cell>
          <cell r="I567">
            <v>1</v>
          </cell>
          <cell r="J567">
            <v>1</v>
          </cell>
          <cell r="K567" t="str">
            <v>P</v>
          </cell>
          <cell r="L567">
            <v>2003</v>
          </cell>
          <cell r="M567">
            <v>1975.73</v>
          </cell>
          <cell r="N567">
            <v>1343.46</v>
          </cell>
          <cell r="O567">
            <v>1056.79</v>
          </cell>
          <cell r="P567">
            <v>0.78661813526267987</v>
          </cell>
          <cell r="Q567">
            <v>286.67</v>
          </cell>
          <cell r="R567">
            <v>0.21338186473732007</v>
          </cell>
          <cell r="S567">
            <v>11.466800000000001</v>
          </cell>
          <cell r="U567">
            <v>0</v>
          </cell>
          <cell r="V567">
            <v>0</v>
          </cell>
          <cell r="W567">
            <v>2003</v>
          </cell>
          <cell r="X567">
            <v>2003</v>
          </cell>
          <cell r="Y567">
            <v>616262</v>
          </cell>
        </row>
        <row r="568">
          <cell r="A568">
            <v>2016264</v>
          </cell>
          <cell r="C568">
            <v>582916</v>
          </cell>
          <cell r="D568" t="str">
            <v>Arcabo</v>
          </cell>
          <cell r="E568">
            <v>1</v>
          </cell>
          <cell r="F568">
            <v>12</v>
          </cell>
          <cell r="G568">
            <v>5</v>
          </cell>
          <cell r="H568">
            <v>2</v>
          </cell>
          <cell r="I568">
            <v>1</v>
          </cell>
          <cell r="J568">
            <v>1</v>
          </cell>
          <cell r="K568" t="str">
            <v>P</v>
          </cell>
          <cell r="L568">
            <v>3403</v>
          </cell>
          <cell r="M568">
            <v>3475</v>
          </cell>
          <cell r="N568">
            <v>2435</v>
          </cell>
          <cell r="O568">
            <v>1980</v>
          </cell>
          <cell r="P568">
            <v>0.81314168377823404</v>
          </cell>
          <cell r="Q568">
            <v>455</v>
          </cell>
          <cell r="R568">
            <v>0.18685831622176591</v>
          </cell>
          <cell r="S568">
            <v>18.2</v>
          </cell>
          <cell r="U568">
            <v>0</v>
          </cell>
          <cell r="V568">
            <v>0</v>
          </cell>
          <cell r="W568">
            <v>3403</v>
          </cell>
          <cell r="X568">
            <v>3403</v>
          </cell>
          <cell r="Y568">
            <v>616263</v>
          </cell>
        </row>
        <row r="569">
          <cell r="A569">
            <v>2016265</v>
          </cell>
          <cell r="C569" t="str">
            <v>562116 Mystique</v>
          </cell>
          <cell r="D569" t="str">
            <v>Arcabo</v>
          </cell>
          <cell r="E569">
            <v>1</v>
          </cell>
          <cell r="F569">
            <v>7</v>
          </cell>
          <cell r="G569">
            <v>4</v>
          </cell>
          <cell r="H569">
            <v>5</v>
          </cell>
          <cell r="I569">
            <v>1</v>
          </cell>
          <cell r="J569">
            <v>1</v>
          </cell>
          <cell r="K569"/>
          <cell r="L569">
            <v>4426</v>
          </cell>
          <cell r="M569">
            <v>3679.91</v>
          </cell>
          <cell r="N569">
            <v>2489.7600000000002</v>
          </cell>
          <cell r="O569">
            <v>2031.43</v>
          </cell>
          <cell r="P569">
            <v>0.81591398367714152</v>
          </cell>
          <cell r="Q569">
            <v>458.33</v>
          </cell>
          <cell r="R569">
            <v>0.1840860163228584</v>
          </cell>
          <cell r="S569">
            <v>18.333199999999998</v>
          </cell>
          <cell r="U569">
            <v>0</v>
          </cell>
          <cell r="V569">
            <v>0</v>
          </cell>
          <cell r="W569">
            <v>4426</v>
          </cell>
          <cell r="X569">
            <v>4426</v>
          </cell>
          <cell r="Y569">
            <v>616265</v>
          </cell>
        </row>
        <row r="570">
          <cell r="A570">
            <v>2016266</v>
          </cell>
          <cell r="C570">
            <v>581716</v>
          </cell>
          <cell r="D570" t="str">
            <v>Arcabo</v>
          </cell>
          <cell r="E570">
            <v>1</v>
          </cell>
          <cell r="F570">
            <v>8</v>
          </cell>
          <cell r="G570">
            <v>5</v>
          </cell>
          <cell r="H570">
            <v>1</v>
          </cell>
          <cell r="I570">
            <v>1</v>
          </cell>
          <cell r="J570">
            <v>1</v>
          </cell>
          <cell r="L570">
            <v>2234.1</v>
          </cell>
          <cell r="M570">
            <v>2209.64</v>
          </cell>
          <cell r="N570">
            <v>1503.1799999999998</v>
          </cell>
          <cell r="O570">
            <v>1133.5999999999999</v>
          </cell>
          <cell r="P570">
            <v>0.75413456804906931</v>
          </cell>
          <cell r="Q570">
            <v>369.58</v>
          </cell>
          <cell r="R570">
            <v>0.24586543195093072</v>
          </cell>
          <cell r="S570">
            <v>14.783199999999999</v>
          </cell>
          <cell r="U570">
            <v>0</v>
          </cell>
          <cell r="V570">
            <v>0</v>
          </cell>
          <cell r="W570">
            <v>2234.1</v>
          </cell>
          <cell r="X570">
            <v>2234.1</v>
          </cell>
          <cell r="Y570">
            <v>616265</v>
          </cell>
        </row>
        <row r="571">
          <cell r="A571">
            <v>2016267</v>
          </cell>
          <cell r="C571">
            <v>593016</v>
          </cell>
          <cell r="D571" t="str">
            <v>Arcabo</v>
          </cell>
          <cell r="E571">
            <v>1</v>
          </cell>
          <cell r="F571">
            <v>7</v>
          </cell>
          <cell r="G571">
            <v>5</v>
          </cell>
          <cell r="H571">
            <v>3</v>
          </cell>
          <cell r="I571">
            <v>1</v>
          </cell>
          <cell r="J571">
            <v>1</v>
          </cell>
          <cell r="L571">
            <v>1948</v>
          </cell>
          <cell r="M571">
            <v>2056.3200000000002</v>
          </cell>
          <cell r="N571">
            <v>1393.97</v>
          </cell>
          <cell r="O571">
            <v>1068.97</v>
          </cell>
          <cell r="P571">
            <v>0.76685294518533398</v>
          </cell>
          <cell r="Q571">
            <v>325</v>
          </cell>
          <cell r="R571">
            <v>0.23314705481466602</v>
          </cell>
          <cell r="S571">
            <v>13</v>
          </cell>
          <cell r="U571">
            <v>0</v>
          </cell>
          <cell r="V571">
            <v>0</v>
          </cell>
          <cell r="W571">
            <v>1948</v>
          </cell>
          <cell r="X571">
            <v>1948</v>
          </cell>
          <cell r="Y571">
            <v>616266</v>
          </cell>
        </row>
        <row r="572">
          <cell r="A572">
            <v>2016268</v>
          </cell>
          <cell r="C572" t="str">
            <v>MSC-60 Verloop</v>
          </cell>
          <cell r="D572" t="str">
            <v>Maat</v>
          </cell>
          <cell r="E572">
            <v>1</v>
          </cell>
          <cell r="F572">
            <v>9</v>
          </cell>
          <cell r="G572">
            <v>7</v>
          </cell>
          <cell r="H572">
            <v>2</v>
          </cell>
          <cell r="I572">
            <v>1</v>
          </cell>
          <cell r="J572">
            <v>1</v>
          </cell>
          <cell r="L572">
            <v>2470.38</v>
          </cell>
          <cell r="N572">
            <v>1800.81</v>
          </cell>
          <cell r="O572">
            <v>1380.55</v>
          </cell>
          <cell r="P572">
            <v>0.76662723996423832</v>
          </cell>
          <cell r="Q572">
            <v>420.26</v>
          </cell>
          <cell r="R572">
            <v>0.23337276003576168</v>
          </cell>
          <cell r="S572">
            <v>16.810400000000001</v>
          </cell>
          <cell r="U572">
            <v>0</v>
          </cell>
          <cell r="V572">
            <v>0</v>
          </cell>
          <cell r="W572">
            <v>2470.38</v>
          </cell>
          <cell r="X572">
            <v>2470.38</v>
          </cell>
          <cell r="Y572">
            <v>616343</v>
          </cell>
        </row>
        <row r="573">
          <cell r="A573">
            <v>2016269</v>
          </cell>
          <cell r="C573" t="str">
            <v>MSC-017 van Dijk</v>
          </cell>
          <cell r="D573" t="str">
            <v>Maat</v>
          </cell>
          <cell r="E573">
            <v>1</v>
          </cell>
          <cell r="F573">
            <v>7</v>
          </cell>
          <cell r="G573">
            <v>4</v>
          </cell>
          <cell r="H573">
            <v>3</v>
          </cell>
          <cell r="I573">
            <v>1</v>
          </cell>
          <cell r="J573">
            <v>1</v>
          </cell>
          <cell r="L573">
            <v>2440.6</v>
          </cell>
          <cell r="N573">
            <v>1782.24</v>
          </cell>
          <cell r="O573">
            <v>1351.43</v>
          </cell>
          <cell r="P573">
            <v>0.75827610198402018</v>
          </cell>
          <cell r="Q573">
            <v>430.81</v>
          </cell>
          <cell r="R573">
            <v>0.24172389801597988</v>
          </cell>
          <cell r="S573">
            <v>17.232399999999998</v>
          </cell>
          <cell r="U573">
            <v>0</v>
          </cell>
          <cell r="V573">
            <v>0</v>
          </cell>
          <cell r="W573">
            <v>2440.6</v>
          </cell>
          <cell r="X573">
            <v>2440.6</v>
          </cell>
          <cell r="Y573">
            <v>616344</v>
          </cell>
        </row>
        <row r="574">
          <cell r="A574">
            <v>2016270</v>
          </cell>
          <cell r="C574" t="str">
            <v>MSC-031 Parren</v>
          </cell>
          <cell r="D574" t="str">
            <v>Maat</v>
          </cell>
          <cell r="E574">
            <v>1</v>
          </cell>
          <cell r="F574">
            <v>8</v>
          </cell>
          <cell r="G574">
            <v>6</v>
          </cell>
          <cell r="H574">
            <v>3</v>
          </cell>
          <cell r="I574">
            <v>1</v>
          </cell>
          <cell r="J574">
            <v>1</v>
          </cell>
          <cell r="L574">
            <v>2622.08</v>
          </cell>
          <cell r="N574">
            <v>1939.1899999999998</v>
          </cell>
          <cell r="O574">
            <v>1513.36</v>
          </cell>
          <cell r="P574">
            <v>0.78040831481185446</v>
          </cell>
          <cell r="Q574">
            <v>425.83</v>
          </cell>
          <cell r="R574">
            <v>0.21959168518814559</v>
          </cell>
          <cell r="S574">
            <v>17.033200000000001</v>
          </cell>
          <cell r="U574">
            <v>0</v>
          </cell>
          <cell r="V574">
            <v>0</v>
          </cell>
          <cell r="W574">
            <v>2622.08</v>
          </cell>
          <cell r="X574">
            <v>2622.08</v>
          </cell>
          <cell r="Y574">
            <v>616345</v>
          </cell>
        </row>
        <row r="575">
          <cell r="A575">
            <v>2016271</v>
          </cell>
          <cell r="C575" t="str">
            <v>MSC-061 van Gent van Santen</v>
          </cell>
          <cell r="D575" t="str">
            <v>Maat</v>
          </cell>
          <cell r="E575">
            <v>1</v>
          </cell>
          <cell r="F575">
            <v>8</v>
          </cell>
          <cell r="G575">
            <v>5</v>
          </cell>
          <cell r="H575">
            <v>3</v>
          </cell>
          <cell r="I575">
            <v>1</v>
          </cell>
          <cell r="J575">
            <v>1</v>
          </cell>
          <cell r="L575">
            <v>2321.5100000000002</v>
          </cell>
          <cell r="N575">
            <v>1695.7099999999998</v>
          </cell>
          <cell r="O575">
            <v>1300.6199999999999</v>
          </cell>
          <cell r="P575">
            <v>0.76700615081588241</v>
          </cell>
          <cell r="Q575">
            <v>395.09</v>
          </cell>
          <cell r="R575">
            <v>0.23299384918411759</v>
          </cell>
          <cell r="S575">
            <v>15.803599999999999</v>
          </cell>
          <cell r="U575">
            <v>0</v>
          </cell>
          <cell r="V575">
            <v>0</v>
          </cell>
          <cell r="W575">
            <v>2321.5100000000002</v>
          </cell>
          <cell r="X575">
            <v>2321.5100000000002</v>
          </cell>
          <cell r="Y575">
            <v>616346</v>
          </cell>
        </row>
        <row r="576">
          <cell r="A576">
            <v>2016272</v>
          </cell>
          <cell r="C576" t="str">
            <v>MSC-065 Lust en Last Extra deur</v>
          </cell>
          <cell r="D576" t="str">
            <v>Maat</v>
          </cell>
          <cell r="E576">
            <v>1</v>
          </cell>
          <cell r="F576">
            <v>1</v>
          </cell>
          <cell r="G576">
            <v>0</v>
          </cell>
          <cell r="H576">
            <v>1</v>
          </cell>
          <cell r="I576">
            <v>1</v>
          </cell>
          <cell r="J576">
            <v>1</v>
          </cell>
          <cell r="L576">
            <v>747.15</v>
          </cell>
          <cell r="M576">
            <v>747.15</v>
          </cell>
          <cell r="N576">
            <v>541.12</v>
          </cell>
          <cell r="O576">
            <v>431.36</v>
          </cell>
          <cell r="P576">
            <v>0.7971614429331757</v>
          </cell>
          <cell r="Q576">
            <v>109.76</v>
          </cell>
          <cell r="R576">
            <v>0.20283855706682438</v>
          </cell>
          <cell r="S576">
            <v>4.3904000000000005</v>
          </cell>
          <cell r="U576">
            <v>0</v>
          </cell>
          <cell r="V576">
            <v>0</v>
          </cell>
          <cell r="W576">
            <v>747.15</v>
          </cell>
          <cell r="X576">
            <v>747.15</v>
          </cell>
          <cell r="Y576">
            <v>616281</v>
          </cell>
        </row>
        <row r="577">
          <cell r="A577">
            <v>2016273</v>
          </cell>
          <cell r="C577" t="str">
            <v>De Bosrand</v>
          </cell>
          <cell r="D577" t="str">
            <v>Arcabo</v>
          </cell>
          <cell r="E577">
            <v>1</v>
          </cell>
          <cell r="F577">
            <v>5</v>
          </cell>
          <cell r="G577">
            <v>1</v>
          </cell>
          <cell r="H577">
            <v>3</v>
          </cell>
          <cell r="I577">
            <v>1</v>
          </cell>
          <cell r="J577">
            <v>1</v>
          </cell>
          <cell r="K577" t="str">
            <v>P</v>
          </cell>
          <cell r="L577">
            <v>1482</v>
          </cell>
          <cell r="M577">
            <v>1469.48</v>
          </cell>
          <cell r="N577">
            <v>990.01</v>
          </cell>
          <cell r="O577">
            <v>771.26</v>
          </cell>
          <cell r="P577">
            <v>0.77904263593297041</v>
          </cell>
          <cell r="Q577">
            <v>218.75</v>
          </cell>
          <cell r="R577">
            <v>0.22095736406702962</v>
          </cell>
          <cell r="S577">
            <v>8.75</v>
          </cell>
          <cell r="U577">
            <v>0</v>
          </cell>
          <cell r="V577">
            <v>0</v>
          </cell>
          <cell r="W577">
            <v>1482</v>
          </cell>
          <cell r="X577">
            <v>1482</v>
          </cell>
          <cell r="Y577">
            <v>616267</v>
          </cell>
        </row>
        <row r="578">
          <cell r="A578">
            <v>2016274</v>
          </cell>
          <cell r="C578" t="str">
            <v>507900 Pavilioen 70 (afwijkend)</v>
          </cell>
          <cell r="D578" t="str">
            <v>Arcabo</v>
          </cell>
          <cell r="E578">
            <v>1</v>
          </cell>
          <cell r="F578">
            <v>13</v>
          </cell>
          <cell r="G578">
            <v>5</v>
          </cell>
          <cell r="H578">
            <v>3</v>
          </cell>
          <cell r="I578">
            <v>1</v>
          </cell>
          <cell r="J578">
            <v>1</v>
          </cell>
          <cell r="K578"/>
          <cell r="L578">
            <v>5269.27</v>
          </cell>
          <cell r="M578">
            <v>5269.27</v>
          </cell>
          <cell r="N578">
            <v>3571.48</v>
          </cell>
          <cell r="O578">
            <v>2996.48</v>
          </cell>
          <cell r="P578">
            <v>0.83900231836661554</v>
          </cell>
          <cell r="Q578">
            <v>575</v>
          </cell>
          <cell r="R578">
            <v>0.16099768163338449</v>
          </cell>
          <cell r="S578">
            <v>23</v>
          </cell>
          <cell r="U578">
            <v>0</v>
          </cell>
          <cell r="V578">
            <v>0</v>
          </cell>
          <cell r="W578">
            <v>5269.27</v>
          </cell>
          <cell r="X578">
            <v>5269.27</v>
          </cell>
          <cell r="Y578">
            <v>616288</v>
          </cell>
        </row>
        <row r="579">
          <cell r="A579">
            <v>2016275</v>
          </cell>
          <cell r="C579" t="str">
            <v>De Groot</v>
          </cell>
          <cell r="D579" t="str">
            <v>Maat</v>
          </cell>
          <cell r="E579">
            <v>1</v>
          </cell>
          <cell r="F579">
            <v>3</v>
          </cell>
          <cell r="G579">
            <v>2</v>
          </cell>
          <cell r="H579">
            <v>0</v>
          </cell>
          <cell r="I579">
            <v>1</v>
          </cell>
          <cell r="J579">
            <v>1</v>
          </cell>
          <cell r="L579">
            <v>569.57000000000005</v>
          </cell>
          <cell r="N579">
            <v>418.57000000000005</v>
          </cell>
          <cell r="O579">
            <v>329.97</v>
          </cell>
          <cell r="P579">
            <v>0.78832692261748327</v>
          </cell>
          <cell r="Q579">
            <v>88.6</v>
          </cell>
          <cell r="R579">
            <v>0.21167307738251662</v>
          </cell>
          <cell r="S579">
            <v>3.5439999999999996</v>
          </cell>
          <cell r="U579">
            <v>0</v>
          </cell>
          <cell r="V579">
            <v>0</v>
          </cell>
          <cell r="W579">
            <v>569.57000000000005</v>
          </cell>
          <cell r="X579">
            <v>569.57000000000005</v>
          </cell>
          <cell r="Y579">
            <v>616325</v>
          </cell>
        </row>
        <row r="580">
          <cell r="A580">
            <v>2016276</v>
          </cell>
          <cell r="C580" t="str">
            <v>MSC-054 Kiekendief</v>
          </cell>
          <cell r="D580" t="str">
            <v>Maat</v>
          </cell>
          <cell r="E580">
            <v>1</v>
          </cell>
          <cell r="F580">
            <v>8</v>
          </cell>
          <cell r="G580">
            <v>7</v>
          </cell>
          <cell r="H580">
            <v>2</v>
          </cell>
          <cell r="I580">
            <v>1</v>
          </cell>
          <cell r="J580">
            <v>1</v>
          </cell>
          <cell r="L580">
            <v>1953.54</v>
          </cell>
          <cell r="N580">
            <v>1426.6</v>
          </cell>
          <cell r="O580">
            <v>1044.0999999999999</v>
          </cell>
          <cell r="P580">
            <v>0.73187999439226126</v>
          </cell>
          <cell r="Q580">
            <v>382.5</v>
          </cell>
          <cell r="R580">
            <v>0.26812000560773869</v>
          </cell>
          <cell r="S580">
            <v>15.3</v>
          </cell>
          <cell r="U580">
            <v>0</v>
          </cell>
          <cell r="V580">
            <v>0</v>
          </cell>
          <cell r="W580">
            <v>1953.54</v>
          </cell>
          <cell r="X580">
            <v>1953.54</v>
          </cell>
          <cell r="Y580">
            <v>616347</v>
          </cell>
        </row>
        <row r="581">
          <cell r="A581">
            <v>2016277</v>
          </cell>
          <cell r="C581" t="str">
            <v>MSC-055 Kiekendief</v>
          </cell>
          <cell r="D581" t="str">
            <v>Maat</v>
          </cell>
          <cell r="E581">
            <v>1</v>
          </cell>
          <cell r="F581">
            <v>8</v>
          </cell>
          <cell r="G581">
            <v>7</v>
          </cell>
          <cell r="H581">
            <v>1</v>
          </cell>
          <cell r="I581">
            <v>1</v>
          </cell>
          <cell r="J581">
            <v>1</v>
          </cell>
          <cell r="L581">
            <v>1823.15</v>
          </cell>
          <cell r="N581">
            <v>1332.55</v>
          </cell>
          <cell r="O581">
            <v>995.05</v>
          </cell>
          <cell r="P581">
            <v>0.74672620164346548</v>
          </cell>
          <cell r="Q581">
            <v>337.5</v>
          </cell>
          <cell r="R581">
            <v>0.25327379835653446</v>
          </cell>
          <cell r="S581">
            <v>13.5</v>
          </cell>
          <cell r="U581">
            <v>0</v>
          </cell>
          <cell r="V581">
            <v>0</v>
          </cell>
          <cell r="W581">
            <v>1823.15</v>
          </cell>
          <cell r="X581">
            <v>1823.15</v>
          </cell>
          <cell r="Y581">
            <v>616348</v>
          </cell>
        </row>
        <row r="582">
          <cell r="A582">
            <v>2016278</v>
          </cell>
          <cell r="C582" t="str">
            <v>Service Goederee</v>
          </cell>
          <cell r="D582" t="str">
            <v>Arcabo</v>
          </cell>
          <cell r="E582">
            <v>1</v>
          </cell>
          <cell r="F582">
            <v>2</v>
          </cell>
          <cell r="G582">
            <v>2</v>
          </cell>
          <cell r="H582">
            <v>0</v>
          </cell>
          <cell r="I582">
            <v>1</v>
          </cell>
          <cell r="J582">
            <v>1</v>
          </cell>
          <cell r="K582" t="str">
            <v>C</v>
          </cell>
          <cell r="L582">
            <v>342.55</v>
          </cell>
          <cell r="N582">
            <v>232.35</v>
          </cell>
          <cell r="O582">
            <v>166.47</v>
          </cell>
          <cell r="P582">
            <v>0.71646223369916073</v>
          </cell>
          <cell r="Q582">
            <v>65.88</v>
          </cell>
          <cell r="R582">
            <v>0.28353776630083921</v>
          </cell>
          <cell r="S582">
            <v>2.6351999999999998</v>
          </cell>
          <cell r="U582">
            <v>0</v>
          </cell>
          <cell r="V582">
            <v>0</v>
          </cell>
          <cell r="W582">
            <v>342.55</v>
          </cell>
          <cell r="X582">
            <v>342.55</v>
          </cell>
          <cell r="Y582">
            <v>616321</v>
          </cell>
        </row>
        <row r="583">
          <cell r="A583" t="str">
            <v>2016279V</v>
          </cell>
          <cell r="C583" t="str">
            <v>Eilander 6480</v>
          </cell>
          <cell r="D583" t="str">
            <v>Klok</v>
          </cell>
          <cell r="E583">
            <v>0</v>
          </cell>
          <cell r="F583">
            <v>1</v>
          </cell>
          <cell r="G583">
            <v>2</v>
          </cell>
          <cell r="H583">
            <v>0</v>
          </cell>
          <cell r="I583">
            <v>1</v>
          </cell>
          <cell r="J583">
            <v>1</v>
          </cell>
          <cell r="L583">
            <v>435</v>
          </cell>
          <cell r="N583">
            <v>330.6</v>
          </cell>
          <cell r="O583">
            <v>232.05</v>
          </cell>
          <cell r="P583">
            <v>0.7019056261343013</v>
          </cell>
          <cell r="Q583">
            <v>98.55</v>
          </cell>
          <cell r="R583">
            <v>0.2980943738656987</v>
          </cell>
          <cell r="S583">
            <v>3.9419999999999997</v>
          </cell>
          <cell r="U583">
            <v>0</v>
          </cell>
          <cell r="V583">
            <v>0</v>
          </cell>
          <cell r="W583">
            <v>435</v>
          </cell>
          <cell r="X583">
            <v>435</v>
          </cell>
          <cell r="Y583">
            <v>616326</v>
          </cell>
        </row>
        <row r="584">
          <cell r="A584">
            <v>2016280</v>
          </cell>
          <cell r="C584" t="str">
            <v>Klemlijsten 10x AWL80 - 10x AWL110 - 10x AWL120</v>
          </cell>
          <cell r="D584" t="str">
            <v>Arcabo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1</v>
          </cell>
          <cell r="J584">
            <v>1</v>
          </cell>
          <cell r="L584">
            <v>923.86</v>
          </cell>
          <cell r="N584">
            <v>461.93</v>
          </cell>
          <cell r="O584">
            <v>461.93</v>
          </cell>
          <cell r="P584">
            <v>1</v>
          </cell>
          <cell r="Q584">
            <v>0</v>
          </cell>
          <cell r="R584">
            <v>0</v>
          </cell>
          <cell r="S584">
            <v>0</v>
          </cell>
          <cell r="U584">
            <v>0</v>
          </cell>
          <cell r="V584">
            <v>0</v>
          </cell>
          <cell r="W584">
            <v>923.86</v>
          </cell>
          <cell r="X584">
            <v>923.86</v>
          </cell>
          <cell r="Y584">
            <v>616350</v>
          </cell>
        </row>
        <row r="585">
          <cell r="A585">
            <v>2016281</v>
          </cell>
          <cell r="C585" t="str">
            <v>598516 tm 599016</v>
          </cell>
          <cell r="D585" t="str">
            <v>Arcabo</v>
          </cell>
          <cell r="E585">
            <v>6</v>
          </cell>
          <cell r="F585">
            <v>42</v>
          </cell>
          <cell r="G585">
            <v>30</v>
          </cell>
          <cell r="H585">
            <v>24</v>
          </cell>
          <cell r="I585">
            <v>1</v>
          </cell>
          <cell r="J585">
            <v>1</v>
          </cell>
          <cell r="K585" t="str">
            <v>P</v>
          </cell>
          <cell r="L585">
            <v>15654</v>
          </cell>
          <cell r="M585">
            <v>15279.67</v>
          </cell>
          <cell r="N585">
            <v>10395.49</v>
          </cell>
          <cell r="O585">
            <v>8070.49</v>
          </cell>
          <cell r="P585">
            <v>0.77634531897967296</v>
          </cell>
          <cell r="Q585">
            <v>2325</v>
          </cell>
          <cell r="R585">
            <v>0.2236546810203271</v>
          </cell>
          <cell r="S585">
            <v>93</v>
          </cell>
          <cell r="U585">
            <v>0</v>
          </cell>
          <cell r="V585">
            <v>0</v>
          </cell>
          <cell r="W585">
            <v>15654</v>
          </cell>
          <cell r="X585">
            <v>15654</v>
          </cell>
          <cell r="Y585">
            <v>616251</v>
          </cell>
        </row>
        <row r="586">
          <cell r="A586">
            <v>2016282</v>
          </cell>
          <cell r="C586" t="str">
            <v>599116 tm 600416</v>
          </cell>
          <cell r="D586" t="str">
            <v>Arcabo</v>
          </cell>
          <cell r="E586">
            <v>14</v>
          </cell>
          <cell r="F586">
            <v>98</v>
          </cell>
          <cell r="G586">
            <v>70</v>
          </cell>
          <cell r="H586">
            <v>56</v>
          </cell>
          <cell r="I586">
            <v>1</v>
          </cell>
          <cell r="J586">
            <v>1</v>
          </cell>
          <cell r="K586" t="str">
            <v>P</v>
          </cell>
          <cell r="L586">
            <v>38822</v>
          </cell>
          <cell r="M586">
            <v>36269.120000000003</v>
          </cell>
          <cell r="N586">
            <v>24660.97</v>
          </cell>
          <cell r="O586">
            <v>18885.97</v>
          </cell>
          <cell r="P586">
            <v>0.76582429644900429</v>
          </cell>
          <cell r="Q586">
            <v>5775</v>
          </cell>
          <cell r="R586">
            <v>0.23417570355099576</v>
          </cell>
          <cell r="S586">
            <v>231</v>
          </cell>
          <cell r="U586">
            <v>0</v>
          </cell>
          <cell r="V586">
            <v>0</v>
          </cell>
          <cell r="W586">
            <v>38822</v>
          </cell>
          <cell r="X586">
            <v>2296</v>
          </cell>
          <cell r="Y586">
            <v>616287</v>
          </cell>
        </row>
        <row r="587">
          <cell r="A587">
            <v>2016283</v>
          </cell>
          <cell r="C587" t="str">
            <v>567216 tm 567616</v>
          </cell>
          <cell r="D587" t="str">
            <v>Arcabo</v>
          </cell>
          <cell r="E587">
            <v>5</v>
          </cell>
          <cell r="F587">
            <v>40</v>
          </cell>
          <cell r="G587">
            <v>25</v>
          </cell>
          <cell r="H587">
            <v>15</v>
          </cell>
          <cell r="I587">
            <v>1</v>
          </cell>
          <cell r="J587">
            <v>1</v>
          </cell>
          <cell r="K587" t="str">
            <v>P</v>
          </cell>
          <cell r="L587">
            <v>10710</v>
          </cell>
          <cell r="M587">
            <v>10352.780000000001</v>
          </cell>
          <cell r="N587">
            <v>7072.1</v>
          </cell>
          <cell r="O587">
            <v>5272.1</v>
          </cell>
          <cell r="P587">
            <v>0.74547871212228334</v>
          </cell>
          <cell r="Q587">
            <v>1800</v>
          </cell>
          <cell r="R587">
            <v>0.25452128787771666</v>
          </cell>
          <cell r="S587">
            <v>72</v>
          </cell>
          <cell r="U587">
            <v>0</v>
          </cell>
          <cell r="V587">
            <v>0</v>
          </cell>
          <cell r="W587">
            <v>10710</v>
          </cell>
          <cell r="X587">
            <v>10710</v>
          </cell>
          <cell r="Y587">
            <v>616252</v>
          </cell>
        </row>
        <row r="588">
          <cell r="A588">
            <v>2016284</v>
          </cell>
          <cell r="C588" t="str">
            <v>Extra kozijn</v>
          </cell>
          <cell r="D588" t="str">
            <v>Morren Bouwservice</v>
          </cell>
          <cell r="E588">
            <v>1</v>
          </cell>
          <cell r="F588">
            <v>1</v>
          </cell>
          <cell r="G588">
            <v>1</v>
          </cell>
          <cell r="H588">
            <v>0</v>
          </cell>
          <cell r="I588">
            <v>1</v>
          </cell>
          <cell r="J588">
            <v>1</v>
          </cell>
          <cell r="L588">
            <v>175.63</v>
          </cell>
          <cell r="M588">
            <v>175.63</v>
          </cell>
          <cell r="N588">
            <v>115.75</v>
          </cell>
          <cell r="O588">
            <v>79.92</v>
          </cell>
          <cell r="P588">
            <v>0.69045356371490285</v>
          </cell>
          <cell r="Q588">
            <v>35.83</v>
          </cell>
          <cell r="R588">
            <v>0.3095464362850972</v>
          </cell>
          <cell r="S588">
            <v>1.4332</v>
          </cell>
          <cell r="U588">
            <v>0</v>
          </cell>
          <cell r="V588">
            <v>0</v>
          </cell>
          <cell r="W588">
            <v>175.63</v>
          </cell>
          <cell r="X588">
            <v>175.63</v>
          </cell>
          <cell r="Y588">
            <v>616317</v>
          </cell>
        </row>
        <row r="589">
          <cell r="A589" t="str">
            <v>2016285E</v>
          </cell>
          <cell r="C589" t="str">
            <v>Daalman Hal 3 - glas 630x650 Satinato</v>
          </cell>
          <cell r="D589" t="str">
            <v>Arcabo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1</v>
          </cell>
          <cell r="J589">
            <v>1</v>
          </cell>
          <cell r="L589">
            <v>51.96</v>
          </cell>
          <cell r="N589">
            <v>25.98</v>
          </cell>
          <cell r="O589">
            <v>25.98</v>
          </cell>
          <cell r="P589">
            <v>1</v>
          </cell>
          <cell r="Q589">
            <v>0</v>
          </cell>
          <cell r="R589">
            <v>0</v>
          </cell>
          <cell r="S589">
            <v>0</v>
          </cell>
          <cell r="U589">
            <v>0</v>
          </cell>
          <cell r="V589">
            <v>0</v>
          </cell>
          <cell r="W589">
            <v>51.96</v>
          </cell>
          <cell r="X589">
            <v>51.96</v>
          </cell>
          <cell r="Y589">
            <v>616350</v>
          </cell>
        </row>
        <row r="590">
          <cell r="A590">
            <v>2016286</v>
          </cell>
          <cell r="C590" t="str">
            <v>Lakstiften 5x wit 9016 en 5x antracit 7016</v>
          </cell>
          <cell r="D590" t="str">
            <v>Arcabo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1</v>
          </cell>
          <cell r="J590">
            <v>1</v>
          </cell>
          <cell r="L590">
            <v>147</v>
          </cell>
          <cell r="N590">
            <v>98</v>
          </cell>
          <cell r="O590">
            <v>98</v>
          </cell>
          <cell r="P590">
            <v>1</v>
          </cell>
          <cell r="Q590">
            <v>0</v>
          </cell>
          <cell r="R590">
            <v>0</v>
          </cell>
          <cell r="S590">
            <v>0</v>
          </cell>
          <cell r="U590">
            <v>0</v>
          </cell>
          <cell r="V590">
            <v>0</v>
          </cell>
          <cell r="W590">
            <v>147</v>
          </cell>
          <cell r="X590">
            <v>147</v>
          </cell>
          <cell r="Y590">
            <v>616350</v>
          </cell>
        </row>
        <row r="591">
          <cell r="A591">
            <v>2016287</v>
          </cell>
          <cell r="C591">
            <v>536116</v>
          </cell>
          <cell r="D591" t="str">
            <v>Arcabo</v>
          </cell>
          <cell r="E591">
            <v>1</v>
          </cell>
          <cell r="F591">
            <v>6</v>
          </cell>
          <cell r="G591">
            <v>5</v>
          </cell>
          <cell r="H591">
            <v>2</v>
          </cell>
          <cell r="I591">
            <v>1</v>
          </cell>
          <cell r="J591">
            <v>1</v>
          </cell>
          <cell r="L591">
            <v>2083</v>
          </cell>
          <cell r="M591">
            <v>1719</v>
          </cell>
          <cell r="N591">
            <v>1261.56</v>
          </cell>
          <cell r="O591">
            <v>935.49</v>
          </cell>
          <cell r="P591">
            <v>0.74153429087796063</v>
          </cell>
          <cell r="Q591">
            <v>326.07</v>
          </cell>
          <cell r="R591">
            <v>0.25846570912203937</v>
          </cell>
          <cell r="S591">
            <v>13.0428</v>
          </cell>
          <cell r="U591">
            <v>0</v>
          </cell>
          <cell r="V591">
            <v>0</v>
          </cell>
          <cell r="W591">
            <v>2083</v>
          </cell>
          <cell r="X591">
            <v>2083</v>
          </cell>
          <cell r="Y591">
            <v>616283</v>
          </cell>
        </row>
        <row r="592">
          <cell r="A592" t="str">
            <v>2016288V</v>
          </cell>
          <cell r="C592" t="str">
            <v>534316 New Port</v>
          </cell>
          <cell r="D592" t="str">
            <v>Arcabo</v>
          </cell>
          <cell r="E592">
            <v>1</v>
          </cell>
          <cell r="F592">
            <v>8</v>
          </cell>
          <cell r="G592">
            <v>5</v>
          </cell>
          <cell r="H592">
            <v>2</v>
          </cell>
          <cell r="I592">
            <v>1</v>
          </cell>
          <cell r="J592">
            <v>1</v>
          </cell>
          <cell r="L592">
            <v>5441</v>
          </cell>
          <cell r="M592">
            <v>5586</v>
          </cell>
          <cell r="N592">
            <v>3782.0099999999998</v>
          </cell>
          <cell r="O592">
            <v>3244.93</v>
          </cell>
          <cell r="P592">
            <v>0.85799085671375808</v>
          </cell>
          <cell r="Q592">
            <v>537.08000000000004</v>
          </cell>
          <cell r="R592">
            <v>0.14200914328624198</v>
          </cell>
          <cell r="S592">
            <v>21.4832</v>
          </cell>
          <cell r="U592">
            <v>0</v>
          </cell>
          <cell r="V592">
            <v>0</v>
          </cell>
          <cell r="W592">
            <v>5441</v>
          </cell>
          <cell r="X592">
            <v>5441</v>
          </cell>
          <cell r="Y592">
            <v>616298</v>
          </cell>
        </row>
        <row r="593">
          <cell r="A593">
            <v>2016289</v>
          </cell>
          <cell r="C593">
            <v>581816</v>
          </cell>
          <cell r="D593" t="str">
            <v>Arcabo</v>
          </cell>
          <cell r="E593">
            <v>1</v>
          </cell>
          <cell r="F593">
            <v>8</v>
          </cell>
          <cell r="G593">
            <v>5</v>
          </cell>
          <cell r="H593">
            <v>3</v>
          </cell>
          <cell r="I593">
            <v>1</v>
          </cell>
          <cell r="J593">
            <v>1</v>
          </cell>
          <cell r="K593" t="str">
            <v>P</v>
          </cell>
          <cell r="L593">
            <v>2410</v>
          </cell>
          <cell r="M593">
            <v>2396</v>
          </cell>
          <cell r="N593">
            <v>1628.4</v>
          </cell>
          <cell r="O593">
            <v>1272.1500000000001</v>
          </cell>
          <cell r="P593">
            <v>0.78122697126013263</v>
          </cell>
          <cell r="Q593">
            <v>356.25</v>
          </cell>
          <cell r="R593">
            <v>0.21877302873986734</v>
          </cell>
          <cell r="S593">
            <v>14.25</v>
          </cell>
          <cell r="U593">
            <v>0</v>
          </cell>
          <cell r="V593">
            <v>0</v>
          </cell>
          <cell r="W593">
            <v>2410</v>
          </cell>
          <cell r="X593">
            <v>2410</v>
          </cell>
          <cell r="Y593">
            <v>616299</v>
          </cell>
        </row>
        <row r="594">
          <cell r="A594">
            <v>2016290</v>
          </cell>
          <cell r="C594" t="str">
            <v>Glas 628x1846 blank Hal 3 - 2 stuks</v>
          </cell>
          <cell r="D594" t="str">
            <v>Arcabo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1</v>
          </cell>
          <cell r="J594">
            <v>1</v>
          </cell>
          <cell r="L594">
            <v>98.3</v>
          </cell>
          <cell r="N594">
            <v>49.15</v>
          </cell>
          <cell r="O594">
            <v>49.15</v>
          </cell>
          <cell r="P594">
            <v>1</v>
          </cell>
          <cell r="Q594">
            <v>0</v>
          </cell>
          <cell r="R594">
            <v>0</v>
          </cell>
          <cell r="S594">
            <v>0</v>
          </cell>
          <cell r="U594">
            <v>0</v>
          </cell>
          <cell r="V594">
            <v>0</v>
          </cell>
          <cell r="W594">
            <v>98.3</v>
          </cell>
          <cell r="X594">
            <v>98.3</v>
          </cell>
          <cell r="Y594">
            <v>616350</v>
          </cell>
        </row>
        <row r="595">
          <cell r="A595" t="str">
            <v>2016291V</v>
          </cell>
          <cell r="C595" t="str">
            <v xml:space="preserve">Scheer </v>
          </cell>
          <cell r="D595" t="str">
            <v>Klok</v>
          </cell>
          <cell r="E595">
            <v>0</v>
          </cell>
          <cell r="F595">
            <v>3</v>
          </cell>
          <cell r="G595">
            <v>3</v>
          </cell>
          <cell r="H595">
            <v>0</v>
          </cell>
          <cell r="I595">
            <v>1</v>
          </cell>
          <cell r="J595">
            <v>1</v>
          </cell>
          <cell r="L595">
            <v>1685.28</v>
          </cell>
          <cell r="N595">
            <v>1370</v>
          </cell>
          <cell r="O595">
            <v>1100</v>
          </cell>
          <cell r="P595">
            <v>0.8029197080291971</v>
          </cell>
          <cell r="Q595">
            <v>270</v>
          </cell>
          <cell r="R595">
            <v>0.19708029197080293</v>
          </cell>
          <cell r="S595">
            <v>10.8</v>
          </cell>
          <cell r="U595">
            <v>0</v>
          </cell>
          <cell r="V595">
            <v>0</v>
          </cell>
          <cell r="W595">
            <v>1685.28</v>
          </cell>
          <cell r="X595">
            <v>1685.28</v>
          </cell>
          <cell r="Y595">
            <v>616387</v>
          </cell>
        </row>
        <row r="596">
          <cell r="A596">
            <v>2016292</v>
          </cell>
          <cell r="C596" t="str">
            <v>561016 Wave</v>
          </cell>
          <cell r="D596" t="str">
            <v>Arcabo</v>
          </cell>
          <cell r="E596">
            <v>1</v>
          </cell>
          <cell r="F596">
            <v>10</v>
          </cell>
          <cell r="G596">
            <v>3</v>
          </cell>
          <cell r="H596">
            <v>5</v>
          </cell>
          <cell r="I596">
            <v>1</v>
          </cell>
          <cell r="J596">
            <v>1</v>
          </cell>
          <cell r="K596" t="str">
            <v>C</v>
          </cell>
          <cell r="L596">
            <v>4610</v>
          </cell>
          <cell r="M596">
            <v>4610</v>
          </cell>
          <cell r="N596">
            <v>2377.38</v>
          </cell>
          <cell r="O596">
            <v>1816.96</v>
          </cell>
          <cell r="P596">
            <v>0.76426991057382498</v>
          </cell>
          <cell r="Q596">
            <v>560.41999999999996</v>
          </cell>
          <cell r="R596">
            <v>0.23573008942617502</v>
          </cell>
          <cell r="S596">
            <v>22.416799999999999</v>
          </cell>
          <cell r="U596">
            <v>0</v>
          </cell>
          <cell r="V596">
            <v>0</v>
          </cell>
          <cell r="W596">
            <v>4610</v>
          </cell>
          <cell r="X596">
            <v>4610</v>
          </cell>
          <cell r="Y596">
            <v>616289</v>
          </cell>
        </row>
        <row r="597">
          <cell r="A597">
            <v>2016293</v>
          </cell>
          <cell r="C597" t="str">
            <v>COA Hveen 544216 tm 545116 extra kozijn merk C</v>
          </cell>
          <cell r="D597" t="str">
            <v>Arcabo</v>
          </cell>
          <cell r="E597">
            <v>0</v>
          </cell>
          <cell r="F597">
            <v>1</v>
          </cell>
          <cell r="G597">
            <v>0</v>
          </cell>
          <cell r="H597">
            <v>0</v>
          </cell>
          <cell r="I597">
            <v>1</v>
          </cell>
          <cell r="J597">
            <v>1</v>
          </cell>
          <cell r="K597" t="str">
            <v>C</v>
          </cell>
          <cell r="L597">
            <v>163</v>
          </cell>
          <cell r="M597">
            <v>163</v>
          </cell>
          <cell r="N597">
            <v>126.79</v>
          </cell>
          <cell r="O597">
            <v>101.79</v>
          </cell>
          <cell r="P597">
            <v>0.80282356652732867</v>
          </cell>
          <cell r="Q597">
            <v>25</v>
          </cell>
          <cell r="R597">
            <v>0.19717643347267133</v>
          </cell>
          <cell r="S597">
            <v>1</v>
          </cell>
          <cell r="U597">
            <v>0</v>
          </cell>
          <cell r="V597">
            <v>0</v>
          </cell>
          <cell r="W597">
            <v>163</v>
          </cell>
          <cell r="X597">
            <v>163</v>
          </cell>
          <cell r="Y597">
            <v>616300</v>
          </cell>
        </row>
        <row r="598">
          <cell r="A598" t="str">
            <v>2016294E</v>
          </cell>
          <cell r="C598" t="str">
            <v>COA Hveen 544216 tm 545116 - 3x extra set klemlijst + beslag</v>
          </cell>
          <cell r="D598" t="str">
            <v>Arcabo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1</v>
          </cell>
          <cell r="J598">
            <v>1</v>
          </cell>
          <cell r="K598" t="str">
            <v>C</v>
          </cell>
          <cell r="L598">
            <v>833</v>
          </cell>
          <cell r="M598">
            <v>833</v>
          </cell>
          <cell r="N598">
            <v>555</v>
          </cell>
          <cell r="O598">
            <v>430</v>
          </cell>
          <cell r="P598">
            <v>0.77477477477477474</v>
          </cell>
          <cell r="Q598">
            <v>125</v>
          </cell>
          <cell r="R598">
            <v>0.22522522522522523</v>
          </cell>
          <cell r="S598">
            <v>5</v>
          </cell>
          <cell r="U598">
            <v>0</v>
          </cell>
          <cell r="V598">
            <v>0</v>
          </cell>
          <cell r="W598">
            <v>833</v>
          </cell>
          <cell r="X598">
            <v>833</v>
          </cell>
          <cell r="Y598">
            <v>616301</v>
          </cell>
        </row>
        <row r="599">
          <cell r="A599">
            <v>2016295</v>
          </cell>
          <cell r="C599">
            <v>597816</v>
          </cell>
          <cell r="D599" t="str">
            <v>Arcabo</v>
          </cell>
          <cell r="E599">
            <v>1</v>
          </cell>
          <cell r="F599">
            <v>10</v>
          </cell>
          <cell r="G599">
            <v>6</v>
          </cell>
          <cell r="H599">
            <v>3</v>
          </cell>
          <cell r="I599">
            <v>1</v>
          </cell>
          <cell r="J599">
            <v>1</v>
          </cell>
          <cell r="L599">
            <v>2663</v>
          </cell>
          <cell r="M599">
            <v>2659.05</v>
          </cell>
          <cell r="N599">
            <v>1805.05</v>
          </cell>
          <cell r="O599">
            <v>1388.3</v>
          </cell>
          <cell r="P599">
            <v>0.7691199689759286</v>
          </cell>
          <cell r="Q599">
            <v>416.75</v>
          </cell>
          <cell r="R599">
            <v>0.23088003102407137</v>
          </cell>
          <cell r="S599">
            <v>16.670000000000002</v>
          </cell>
          <cell r="U599">
            <v>0</v>
          </cell>
          <cell r="V599">
            <v>0</v>
          </cell>
          <cell r="W599">
            <v>2663</v>
          </cell>
          <cell r="X599">
            <v>2663</v>
          </cell>
          <cell r="Y599">
            <v>616302</v>
          </cell>
        </row>
        <row r="600">
          <cell r="A600">
            <v>2016296</v>
          </cell>
          <cell r="C600">
            <v>592916</v>
          </cell>
          <cell r="D600" t="str">
            <v>Arcabo</v>
          </cell>
          <cell r="E600">
            <v>1</v>
          </cell>
          <cell r="F600">
            <v>7</v>
          </cell>
          <cell r="G600">
            <v>5</v>
          </cell>
          <cell r="H600">
            <v>3</v>
          </cell>
          <cell r="I600">
            <v>1</v>
          </cell>
          <cell r="J600">
            <v>1</v>
          </cell>
          <cell r="L600">
            <v>1826</v>
          </cell>
          <cell r="M600">
            <v>1868.51</v>
          </cell>
          <cell r="N600">
            <v>1267.42</v>
          </cell>
          <cell r="O600">
            <v>942.42</v>
          </cell>
          <cell r="P600">
            <v>0.74357355888340082</v>
          </cell>
          <cell r="Q600">
            <v>325</v>
          </cell>
          <cell r="R600">
            <v>0.25642644111659907</v>
          </cell>
          <cell r="S600">
            <v>13</v>
          </cell>
          <cell r="U600">
            <v>0</v>
          </cell>
          <cell r="V600">
            <v>0</v>
          </cell>
          <cell r="W600">
            <v>1826</v>
          </cell>
          <cell r="X600">
            <v>1826</v>
          </cell>
          <cell r="Y600">
            <v>616290</v>
          </cell>
        </row>
        <row r="601">
          <cell r="A601">
            <v>2016297</v>
          </cell>
          <cell r="C601" t="str">
            <v>592716 (3x rondboog Boerderij)</v>
          </cell>
          <cell r="D601" t="str">
            <v>Arcabo</v>
          </cell>
          <cell r="E601">
            <v>1</v>
          </cell>
          <cell r="F601">
            <v>11</v>
          </cell>
          <cell r="G601">
            <v>6</v>
          </cell>
          <cell r="H601">
            <v>3</v>
          </cell>
          <cell r="I601">
            <v>1</v>
          </cell>
          <cell r="J601">
            <v>1</v>
          </cell>
          <cell r="K601" t="str">
            <v>C</v>
          </cell>
          <cell r="L601">
            <v>4618</v>
          </cell>
          <cell r="M601">
            <v>4618</v>
          </cell>
          <cell r="N601">
            <v>2912.16</v>
          </cell>
          <cell r="O601">
            <v>2462.16</v>
          </cell>
          <cell r="P601">
            <v>0.84547552332289433</v>
          </cell>
          <cell r="Q601">
            <v>450</v>
          </cell>
          <cell r="R601">
            <v>0.15452447667710567</v>
          </cell>
          <cell r="S601">
            <v>18</v>
          </cell>
          <cell r="U601">
            <v>0</v>
          </cell>
          <cell r="V601">
            <v>0</v>
          </cell>
          <cell r="W601">
            <v>4618</v>
          </cell>
          <cell r="X601">
            <v>4618</v>
          </cell>
          <cell r="Y601">
            <v>616291</v>
          </cell>
        </row>
        <row r="602">
          <cell r="A602">
            <v>2016298</v>
          </cell>
          <cell r="C602" t="str">
            <v>Extra</v>
          </cell>
          <cell r="D602" t="str">
            <v>Duocar</v>
          </cell>
          <cell r="E602">
            <v>1</v>
          </cell>
          <cell r="F602">
            <v>1</v>
          </cell>
          <cell r="G602">
            <v>0</v>
          </cell>
          <cell r="H602">
            <v>1</v>
          </cell>
          <cell r="I602">
            <v>1</v>
          </cell>
          <cell r="J602">
            <v>1</v>
          </cell>
          <cell r="L602">
            <v>586.08000000000004</v>
          </cell>
          <cell r="N602">
            <v>408.32</v>
          </cell>
          <cell r="O602">
            <v>333.32</v>
          </cell>
          <cell r="P602">
            <v>0.81632053291536055</v>
          </cell>
          <cell r="Q602">
            <v>75</v>
          </cell>
          <cell r="R602">
            <v>0.1836794670846395</v>
          </cell>
          <cell r="S602">
            <v>3</v>
          </cell>
          <cell r="U602">
            <v>0</v>
          </cell>
          <cell r="V602">
            <v>0</v>
          </cell>
          <cell r="W602">
            <v>586.08000000000004</v>
          </cell>
          <cell r="X602">
            <v>586.08000000000004</v>
          </cell>
          <cell r="Y602">
            <v>616341</v>
          </cell>
        </row>
        <row r="603">
          <cell r="A603">
            <v>2016299</v>
          </cell>
          <cell r="C603" t="str">
            <v>Comm 128</v>
          </cell>
          <cell r="D603" t="str">
            <v>Diamant</v>
          </cell>
          <cell r="E603">
            <v>1</v>
          </cell>
          <cell r="F603">
            <v>10</v>
          </cell>
          <cell r="G603">
            <v>6</v>
          </cell>
          <cell r="H603">
            <v>3</v>
          </cell>
          <cell r="I603">
            <v>1</v>
          </cell>
          <cell r="J603">
            <v>1</v>
          </cell>
          <cell r="K603" t="str">
            <v>C</v>
          </cell>
          <cell r="L603">
            <v>3374.01</v>
          </cell>
          <cell r="N603">
            <v>2213.69</v>
          </cell>
          <cell r="O603">
            <v>1638.69</v>
          </cell>
          <cell r="P603">
            <v>0.74025270024258139</v>
          </cell>
          <cell r="Q603">
            <v>575</v>
          </cell>
          <cell r="R603">
            <v>0.25974729975741861</v>
          </cell>
          <cell r="S603">
            <v>23</v>
          </cell>
          <cell r="U603">
            <v>0</v>
          </cell>
          <cell r="V603">
            <v>0</v>
          </cell>
          <cell r="W603">
            <v>3374.01</v>
          </cell>
          <cell r="X603">
            <v>3374.01</v>
          </cell>
          <cell r="Y603">
            <v>616385</v>
          </cell>
        </row>
        <row r="604">
          <cell r="A604">
            <v>2016300</v>
          </cell>
          <cell r="C604">
            <v>585916</v>
          </cell>
          <cell r="D604" t="str">
            <v>Arcabo</v>
          </cell>
          <cell r="E604">
            <v>1</v>
          </cell>
          <cell r="F604">
            <v>2</v>
          </cell>
          <cell r="G604">
            <v>1</v>
          </cell>
          <cell r="H604">
            <v>1</v>
          </cell>
          <cell r="I604">
            <v>1</v>
          </cell>
          <cell r="J604">
            <v>1</v>
          </cell>
          <cell r="L604">
            <v>523</v>
          </cell>
          <cell r="M604">
            <v>586.57000000000005</v>
          </cell>
          <cell r="N604">
            <v>396.73</v>
          </cell>
          <cell r="O604">
            <v>280.48</v>
          </cell>
          <cell r="P604">
            <v>0.70697955788571576</v>
          </cell>
          <cell r="Q604">
            <v>116.25</v>
          </cell>
          <cell r="R604">
            <v>0.29302044211428424</v>
          </cell>
          <cell r="S604">
            <v>4.6500000000000004</v>
          </cell>
          <cell r="U604">
            <v>0</v>
          </cell>
          <cell r="V604">
            <v>0</v>
          </cell>
          <cell r="W604">
            <v>523</v>
          </cell>
          <cell r="X604">
            <v>523</v>
          </cell>
          <cell r="Y604">
            <v>616303</v>
          </cell>
        </row>
        <row r="605">
          <cell r="A605">
            <v>2016301</v>
          </cell>
          <cell r="C605" t="str">
            <v>580816 Inspiration</v>
          </cell>
          <cell r="D605" t="str">
            <v>Arcabo</v>
          </cell>
          <cell r="E605">
            <v>1</v>
          </cell>
          <cell r="F605">
            <v>9</v>
          </cell>
          <cell r="G605">
            <v>5</v>
          </cell>
          <cell r="H605">
            <v>3</v>
          </cell>
          <cell r="I605">
            <v>1</v>
          </cell>
          <cell r="J605">
            <v>1</v>
          </cell>
          <cell r="L605">
            <v>4884.42</v>
          </cell>
          <cell r="M605">
            <v>4884.42</v>
          </cell>
          <cell r="N605">
            <v>3028.37</v>
          </cell>
          <cell r="O605">
            <v>2311.6999999999998</v>
          </cell>
          <cell r="P605">
            <v>0.76334793965070313</v>
          </cell>
          <cell r="Q605">
            <v>716.67</v>
          </cell>
          <cell r="R605">
            <v>0.23665206034929681</v>
          </cell>
          <cell r="S605">
            <v>28.666799999999999</v>
          </cell>
          <cell r="U605">
            <v>0</v>
          </cell>
          <cell r="V605">
            <v>0</v>
          </cell>
          <cell r="W605">
            <v>4884.42</v>
          </cell>
          <cell r="X605">
            <v>4884.42</v>
          </cell>
          <cell r="Y605">
            <v>616292</v>
          </cell>
        </row>
        <row r="606">
          <cell r="A606">
            <v>2016302</v>
          </cell>
          <cell r="C606" t="str">
            <v>580916 Inspiration</v>
          </cell>
          <cell r="D606" t="str">
            <v>Arcabo</v>
          </cell>
          <cell r="E606">
            <v>1</v>
          </cell>
          <cell r="F606">
            <v>8</v>
          </cell>
          <cell r="G606">
            <v>4</v>
          </cell>
          <cell r="H606">
            <v>3</v>
          </cell>
          <cell r="I606">
            <v>1</v>
          </cell>
          <cell r="J606">
            <v>1</v>
          </cell>
          <cell r="L606">
            <v>4534.32</v>
          </cell>
          <cell r="M606">
            <v>4534.32</v>
          </cell>
          <cell r="N606">
            <v>2811.2000000000003</v>
          </cell>
          <cell r="O606">
            <v>2134.5300000000002</v>
          </cell>
          <cell r="P606">
            <v>0.75929496300512234</v>
          </cell>
          <cell r="Q606">
            <v>676.67</v>
          </cell>
          <cell r="R606">
            <v>0.24070503699487761</v>
          </cell>
          <cell r="S606">
            <v>27.066799999999997</v>
          </cell>
          <cell r="U606">
            <v>0</v>
          </cell>
          <cell r="V606">
            <v>0</v>
          </cell>
          <cell r="W606">
            <v>4534.32</v>
          </cell>
          <cell r="X606">
            <v>4534.32</v>
          </cell>
          <cell r="Y606">
            <v>616293</v>
          </cell>
        </row>
        <row r="607">
          <cell r="A607">
            <v>2016303</v>
          </cell>
          <cell r="C607" t="str">
            <v>581016 Inspiration</v>
          </cell>
          <cell r="D607" t="str">
            <v>Arcabo</v>
          </cell>
          <cell r="E607">
            <v>1</v>
          </cell>
          <cell r="F607">
            <v>8</v>
          </cell>
          <cell r="G607">
            <v>4</v>
          </cell>
          <cell r="H607">
            <v>3</v>
          </cell>
          <cell r="I607">
            <v>1</v>
          </cell>
          <cell r="J607">
            <v>1</v>
          </cell>
          <cell r="L607">
            <v>4534.32</v>
          </cell>
          <cell r="M607">
            <v>4534.32</v>
          </cell>
          <cell r="N607">
            <v>2811.2000000000003</v>
          </cell>
          <cell r="O607">
            <v>2134.5300000000002</v>
          </cell>
          <cell r="P607">
            <v>0.75929496300512234</v>
          </cell>
          <cell r="Q607">
            <v>676.67</v>
          </cell>
          <cell r="R607">
            <v>0.24070503699487761</v>
          </cell>
          <cell r="S607">
            <v>27.066799999999997</v>
          </cell>
          <cell r="U607">
            <v>0</v>
          </cell>
          <cell r="V607">
            <v>0</v>
          </cell>
          <cell r="W607">
            <v>4534.32</v>
          </cell>
          <cell r="X607">
            <v>4534.32</v>
          </cell>
          <cell r="Y607">
            <v>616294</v>
          </cell>
        </row>
        <row r="608">
          <cell r="A608">
            <v>2016304</v>
          </cell>
          <cell r="C608" t="str">
            <v>569916 Gies  - 820 x 1849 mm 4-16-4 3.0  tbv Vlieghe kozijn</v>
          </cell>
          <cell r="D608" t="str">
            <v>Arcabo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1</v>
          </cell>
          <cell r="J608">
            <v>1</v>
          </cell>
          <cell r="L608">
            <v>65.260000000000005</v>
          </cell>
          <cell r="N608">
            <v>32.630000000000003</v>
          </cell>
          <cell r="O608">
            <v>32.630000000000003</v>
          </cell>
          <cell r="P608">
            <v>1</v>
          </cell>
          <cell r="Q608">
            <v>0</v>
          </cell>
          <cell r="R608">
            <v>0</v>
          </cell>
          <cell r="S608">
            <v>0</v>
          </cell>
          <cell r="U608">
            <v>0</v>
          </cell>
          <cell r="V608">
            <v>0</v>
          </cell>
          <cell r="W608">
            <v>65.260000000000005</v>
          </cell>
          <cell r="X608">
            <v>65.260000000000005</v>
          </cell>
          <cell r="Y608">
            <v>616350</v>
          </cell>
        </row>
        <row r="609">
          <cell r="A609">
            <v>2016305</v>
          </cell>
          <cell r="C609" t="str">
            <v>Comm 127</v>
          </cell>
          <cell r="D609" t="str">
            <v>Diamant</v>
          </cell>
          <cell r="E609">
            <v>2</v>
          </cell>
          <cell r="F609">
            <v>16</v>
          </cell>
          <cell r="G609">
            <v>10</v>
          </cell>
          <cell r="H609">
            <v>6</v>
          </cell>
          <cell r="I609">
            <v>1</v>
          </cell>
          <cell r="J609">
            <v>1</v>
          </cell>
          <cell r="L609">
            <v>5130.75</v>
          </cell>
          <cell r="N609">
            <v>3445.1</v>
          </cell>
          <cell r="O609">
            <v>2633.02</v>
          </cell>
          <cell r="P609">
            <v>0.76427970160517833</v>
          </cell>
          <cell r="Q609">
            <v>812.08</v>
          </cell>
          <cell r="R609">
            <v>0.23572029839482164</v>
          </cell>
          <cell r="S609">
            <v>32.483200000000004</v>
          </cell>
          <cell r="U609">
            <v>0</v>
          </cell>
          <cell r="V609">
            <v>0</v>
          </cell>
          <cell r="W609">
            <v>5130.75</v>
          </cell>
          <cell r="X609">
            <v>5130.75</v>
          </cell>
          <cell r="Y609">
            <v>616438</v>
          </cell>
        </row>
        <row r="610">
          <cell r="A610">
            <v>2016306</v>
          </cell>
          <cell r="C610" t="str">
            <v>511715 Cardis 2x glas</v>
          </cell>
          <cell r="D610" t="str">
            <v>Arcabo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1</v>
          </cell>
          <cell r="J610">
            <v>1</v>
          </cell>
          <cell r="L610">
            <v>39.42</v>
          </cell>
          <cell r="N610">
            <v>19.71</v>
          </cell>
          <cell r="O610">
            <v>19.71</v>
          </cell>
          <cell r="P610">
            <v>1</v>
          </cell>
          <cell r="Q610">
            <v>0</v>
          </cell>
          <cell r="R610">
            <v>0</v>
          </cell>
          <cell r="S610">
            <v>0</v>
          </cell>
          <cell r="U610">
            <v>0</v>
          </cell>
          <cell r="V610">
            <v>0</v>
          </cell>
          <cell r="W610">
            <v>39.42</v>
          </cell>
          <cell r="X610">
            <v>39.42</v>
          </cell>
          <cell r="Y610">
            <v>616350</v>
          </cell>
        </row>
        <row r="611">
          <cell r="A611">
            <v>2016308</v>
          </cell>
          <cell r="C611" t="str">
            <v>7 kozijnen</v>
          </cell>
          <cell r="D611" t="str">
            <v>Arcabo</v>
          </cell>
          <cell r="E611">
            <v>1</v>
          </cell>
          <cell r="F611">
            <v>7</v>
          </cell>
          <cell r="G611">
            <v>0</v>
          </cell>
          <cell r="H611">
            <v>0</v>
          </cell>
          <cell r="I611">
            <v>1</v>
          </cell>
          <cell r="J611">
            <v>1</v>
          </cell>
          <cell r="K611" t="str">
            <v>C</v>
          </cell>
          <cell r="L611">
            <v>539.09</v>
          </cell>
          <cell r="N611">
            <v>377.72</v>
          </cell>
          <cell r="O611">
            <v>264.8</v>
          </cell>
          <cell r="P611">
            <v>0.70104839563697974</v>
          </cell>
          <cell r="Q611">
            <v>112.92</v>
          </cell>
          <cell r="R611">
            <v>0.29895160436302021</v>
          </cell>
          <cell r="S611">
            <v>4.5167999999999999</v>
          </cell>
          <cell r="U611">
            <v>0</v>
          </cell>
          <cell r="V611">
            <v>0</v>
          </cell>
          <cell r="W611">
            <v>539.09</v>
          </cell>
          <cell r="X611">
            <v>539.09</v>
          </cell>
          <cell r="Y611">
            <v>616389</v>
          </cell>
        </row>
        <row r="612">
          <cell r="A612">
            <v>2016309</v>
          </cell>
          <cell r="C612" t="str">
            <v xml:space="preserve">Klemlijsten 12x140 - 6m1 </v>
          </cell>
          <cell r="D612" t="str">
            <v>Arcabo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1</v>
          </cell>
          <cell r="J612">
            <v>1</v>
          </cell>
          <cell r="L612">
            <v>451.44</v>
          </cell>
          <cell r="N612">
            <v>225.72</v>
          </cell>
          <cell r="O612">
            <v>225.72</v>
          </cell>
          <cell r="P612">
            <v>1</v>
          </cell>
          <cell r="Q612">
            <v>0</v>
          </cell>
          <cell r="R612">
            <v>0</v>
          </cell>
          <cell r="S612">
            <v>0</v>
          </cell>
          <cell r="U612">
            <v>0</v>
          </cell>
          <cell r="V612">
            <v>0</v>
          </cell>
          <cell r="W612">
            <v>451.44</v>
          </cell>
          <cell r="X612">
            <v>451.44</v>
          </cell>
          <cell r="Y612">
            <v>616350</v>
          </cell>
        </row>
        <row r="613">
          <cell r="A613">
            <v>2016310</v>
          </cell>
          <cell r="C613" t="str">
            <v>Klemlijsten 12x110 - 6m1</v>
          </cell>
          <cell r="D613" t="str">
            <v>Arcabo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1</v>
          </cell>
          <cell r="J613">
            <v>1</v>
          </cell>
          <cell r="L613">
            <v>384.72</v>
          </cell>
          <cell r="N613">
            <v>192.36</v>
          </cell>
          <cell r="O613">
            <v>192.36</v>
          </cell>
          <cell r="P613">
            <v>1</v>
          </cell>
          <cell r="Q613">
            <v>0</v>
          </cell>
          <cell r="R613">
            <v>0</v>
          </cell>
          <cell r="S613">
            <v>0</v>
          </cell>
          <cell r="U613">
            <v>0</v>
          </cell>
          <cell r="V613">
            <v>0</v>
          </cell>
          <cell r="W613">
            <v>384.72</v>
          </cell>
          <cell r="X613">
            <v>384.72</v>
          </cell>
          <cell r="Y613">
            <v>616350</v>
          </cell>
        </row>
        <row r="614">
          <cell r="A614">
            <v>2016311</v>
          </cell>
          <cell r="C614">
            <v>536716</v>
          </cell>
          <cell r="D614" t="str">
            <v>Arcabo</v>
          </cell>
          <cell r="E614">
            <v>1</v>
          </cell>
          <cell r="F614">
            <v>8</v>
          </cell>
          <cell r="G614">
            <v>6</v>
          </cell>
          <cell r="H614">
            <v>2</v>
          </cell>
          <cell r="I614">
            <v>1</v>
          </cell>
          <cell r="J614">
            <v>1</v>
          </cell>
          <cell r="K614" t="str">
            <v>P</v>
          </cell>
          <cell r="L614">
            <v>2472</v>
          </cell>
          <cell r="M614">
            <v>2403.5700000000002</v>
          </cell>
          <cell r="N614">
            <v>1792.02</v>
          </cell>
          <cell r="O614">
            <v>1292.02</v>
          </cell>
          <cell r="P614">
            <v>0.72098525686097248</v>
          </cell>
          <cell r="Q614">
            <v>500</v>
          </cell>
          <cell r="R614">
            <v>0.27901474313902747</v>
          </cell>
          <cell r="S614">
            <v>20</v>
          </cell>
          <cell r="U614">
            <v>0</v>
          </cell>
          <cell r="V614">
            <v>0</v>
          </cell>
          <cell r="W614">
            <v>2472</v>
          </cell>
          <cell r="X614">
            <v>2472</v>
          </cell>
          <cell r="Y614">
            <v>616304</v>
          </cell>
        </row>
        <row r="615">
          <cell r="A615">
            <v>2016312</v>
          </cell>
          <cell r="C615">
            <v>582016</v>
          </cell>
          <cell r="D615" t="str">
            <v>Arcabo</v>
          </cell>
          <cell r="E615">
            <v>1</v>
          </cell>
          <cell r="F615">
            <v>8</v>
          </cell>
          <cell r="G615">
            <v>5</v>
          </cell>
          <cell r="H615">
            <v>3</v>
          </cell>
          <cell r="I615">
            <v>1</v>
          </cell>
          <cell r="J615">
            <v>1</v>
          </cell>
          <cell r="K615" t="str">
            <v>P</v>
          </cell>
          <cell r="L615">
            <v>2109</v>
          </cell>
          <cell r="M615">
            <v>2114</v>
          </cell>
          <cell r="N615">
            <v>1439.1699999999998</v>
          </cell>
          <cell r="O615">
            <v>1085.8399999999999</v>
          </cell>
          <cell r="P615">
            <v>0.75449043545932726</v>
          </cell>
          <cell r="Q615">
            <v>353.33</v>
          </cell>
          <cell r="R615">
            <v>0.24550956454067277</v>
          </cell>
          <cell r="S615">
            <v>14.133199999999999</v>
          </cell>
          <cell r="U615">
            <v>0</v>
          </cell>
          <cell r="V615">
            <v>0</v>
          </cell>
          <cell r="W615">
            <v>2109</v>
          </cell>
          <cell r="X615">
            <v>2109</v>
          </cell>
          <cell r="Y615">
            <v>616305</v>
          </cell>
        </row>
        <row r="616">
          <cell r="A616" t="str">
            <v>2016313E</v>
          </cell>
          <cell r="B616"/>
          <cell r="C616" t="str">
            <v>2016077- Ameland 3x set klemlijst AWL110 - sluitplaten 4st</v>
          </cell>
          <cell r="D616" t="str">
            <v>Maat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1</v>
          </cell>
          <cell r="J616">
            <v>1</v>
          </cell>
          <cell r="K616"/>
          <cell r="L616">
            <v>709.05</v>
          </cell>
          <cell r="M616"/>
          <cell r="N616">
            <v>472.5</v>
          </cell>
          <cell r="O616">
            <v>432</v>
          </cell>
          <cell r="P616">
            <v>0.91428571428571426</v>
          </cell>
          <cell r="Q616">
            <v>40.5</v>
          </cell>
          <cell r="R616">
            <v>8.5714285714285715E-2</v>
          </cell>
          <cell r="S616">
            <v>1.62</v>
          </cell>
          <cell r="T616"/>
          <cell r="U616">
            <v>0</v>
          </cell>
          <cell r="V616">
            <v>0</v>
          </cell>
          <cell r="W616">
            <v>709.05</v>
          </cell>
          <cell r="X616">
            <v>709.05</v>
          </cell>
          <cell r="Y616">
            <v>616411</v>
          </cell>
        </row>
        <row r="617">
          <cell r="A617" t="str">
            <v>2016314E</v>
          </cell>
          <cell r="C617" t="str">
            <v>lakstiften 5x 9016 en 5x 7016</v>
          </cell>
          <cell r="D617" t="str">
            <v>Arcabo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1</v>
          </cell>
          <cell r="J617">
            <v>1</v>
          </cell>
          <cell r="L617">
            <v>147</v>
          </cell>
          <cell r="N617">
            <v>98</v>
          </cell>
          <cell r="O617">
            <v>98</v>
          </cell>
          <cell r="P617">
            <v>1</v>
          </cell>
          <cell r="Q617">
            <v>0</v>
          </cell>
          <cell r="R617">
            <v>0</v>
          </cell>
          <cell r="S617">
            <v>0</v>
          </cell>
          <cell r="U617">
            <v>0</v>
          </cell>
          <cell r="V617">
            <v>0</v>
          </cell>
          <cell r="W617">
            <v>147</v>
          </cell>
          <cell r="X617">
            <v>147</v>
          </cell>
          <cell r="Y617">
            <v>616350</v>
          </cell>
        </row>
        <row r="618">
          <cell r="A618" t="str">
            <v>2016315E</v>
          </cell>
          <cell r="C618" t="str">
            <v>lakstiften 5x 9016 en 5x 7016</v>
          </cell>
          <cell r="D618" t="str">
            <v>Arcabo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1</v>
          </cell>
          <cell r="J618">
            <v>1</v>
          </cell>
          <cell r="L618">
            <v>397.52</v>
          </cell>
          <cell r="N618">
            <v>168.76</v>
          </cell>
          <cell r="O618">
            <v>168.76</v>
          </cell>
          <cell r="P618">
            <v>1</v>
          </cell>
          <cell r="Q618">
            <v>0</v>
          </cell>
          <cell r="R618">
            <v>0</v>
          </cell>
          <cell r="S618">
            <v>0</v>
          </cell>
          <cell r="U618">
            <v>0</v>
          </cell>
          <cell r="V618">
            <v>0</v>
          </cell>
          <cell r="W618">
            <v>397.52</v>
          </cell>
          <cell r="X618">
            <v>397.52</v>
          </cell>
          <cell r="Y618">
            <v>616350</v>
          </cell>
        </row>
        <row r="619">
          <cell r="A619" t="str">
            <v>2016316E</v>
          </cell>
          <cell r="C619" t="str">
            <v>breukruit 2016208 592316 751x1907 mm</v>
          </cell>
          <cell r="D619" t="str">
            <v>Arcabo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1</v>
          </cell>
          <cell r="J619">
            <v>1</v>
          </cell>
          <cell r="L619">
            <v>120</v>
          </cell>
          <cell r="N619">
            <v>60</v>
          </cell>
          <cell r="O619">
            <v>60</v>
          </cell>
          <cell r="P619">
            <v>1</v>
          </cell>
          <cell r="Q619">
            <v>0</v>
          </cell>
          <cell r="R619">
            <v>0</v>
          </cell>
          <cell r="S619">
            <v>0</v>
          </cell>
          <cell r="U619">
            <v>0</v>
          </cell>
          <cell r="V619">
            <v>0</v>
          </cell>
          <cell r="W619">
            <v>120</v>
          </cell>
          <cell r="X619">
            <v>120</v>
          </cell>
          <cell r="Y619">
            <v>616350</v>
          </cell>
        </row>
        <row r="620">
          <cell r="A620">
            <v>2016318</v>
          </cell>
          <cell r="C620">
            <v>582516</v>
          </cell>
          <cell r="D620" t="str">
            <v>Arcabo</v>
          </cell>
          <cell r="E620">
            <v>1</v>
          </cell>
          <cell r="F620">
            <v>10</v>
          </cell>
          <cell r="G620">
            <v>7</v>
          </cell>
          <cell r="H620">
            <v>4</v>
          </cell>
          <cell r="I620">
            <v>1</v>
          </cell>
          <cell r="J620">
            <v>1</v>
          </cell>
          <cell r="K620" t="str">
            <v>P</v>
          </cell>
          <cell r="L620">
            <v>3205</v>
          </cell>
          <cell r="M620">
            <v>3500.43</v>
          </cell>
          <cell r="N620">
            <v>2222.37</v>
          </cell>
          <cell r="O620">
            <v>1666.62</v>
          </cell>
          <cell r="P620">
            <v>0.74992912971287407</v>
          </cell>
          <cell r="Q620">
            <v>555.75</v>
          </cell>
          <cell r="R620">
            <v>0.25007087028712593</v>
          </cell>
          <cell r="S620">
            <v>22.23</v>
          </cell>
          <cell r="U620">
            <v>0</v>
          </cell>
          <cell r="V620">
            <v>0</v>
          </cell>
          <cell r="W620">
            <v>3205</v>
          </cell>
          <cell r="X620">
            <v>3205</v>
          </cell>
          <cell r="Y620">
            <v>616329</v>
          </cell>
        </row>
        <row r="621">
          <cell r="A621">
            <v>2016319</v>
          </cell>
          <cell r="C621">
            <v>582716</v>
          </cell>
          <cell r="D621" t="str">
            <v>Arcabo</v>
          </cell>
          <cell r="E621">
            <v>1</v>
          </cell>
          <cell r="F621">
            <v>8</v>
          </cell>
          <cell r="G621">
            <v>4</v>
          </cell>
          <cell r="H621">
            <v>4</v>
          </cell>
          <cell r="I621">
            <v>1</v>
          </cell>
          <cell r="J621">
            <v>1</v>
          </cell>
          <cell r="K621" t="str">
            <v>P</v>
          </cell>
          <cell r="L621">
            <v>3028</v>
          </cell>
          <cell r="M621">
            <v>2940.51</v>
          </cell>
          <cell r="N621">
            <v>1988.74</v>
          </cell>
          <cell r="O621">
            <v>1525.69</v>
          </cell>
          <cell r="P621">
            <v>0.76716413407484141</v>
          </cell>
          <cell r="Q621">
            <v>463.05</v>
          </cell>
          <cell r="R621">
            <v>0.23283586592515865</v>
          </cell>
          <cell r="S621">
            <v>18.522000000000002</v>
          </cell>
          <cell r="U621">
            <v>0</v>
          </cell>
          <cell r="V621">
            <v>0</v>
          </cell>
          <cell r="W621">
            <v>3028</v>
          </cell>
          <cell r="X621">
            <v>3028</v>
          </cell>
          <cell r="Y621">
            <v>616330</v>
          </cell>
        </row>
        <row r="622">
          <cell r="A622">
            <v>2016320</v>
          </cell>
          <cell r="C622">
            <v>582816</v>
          </cell>
          <cell r="D622" t="str">
            <v>Arcabo</v>
          </cell>
          <cell r="E622">
            <v>1</v>
          </cell>
          <cell r="F622">
            <v>7</v>
          </cell>
          <cell r="G622">
            <v>4</v>
          </cell>
          <cell r="H622">
            <v>3</v>
          </cell>
          <cell r="I622">
            <v>1</v>
          </cell>
          <cell r="J622">
            <v>1</v>
          </cell>
          <cell r="K622" t="str">
            <v>P</v>
          </cell>
          <cell r="L622">
            <v>2575</v>
          </cell>
          <cell r="M622">
            <v>2601.0100000000002</v>
          </cell>
          <cell r="N622">
            <v>1651.07</v>
          </cell>
          <cell r="O622">
            <v>1251.02</v>
          </cell>
          <cell r="P622">
            <v>0.75770258075066477</v>
          </cell>
          <cell r="Q622">
            <v>400.05</v>
          </cell>
          <cell r="R622">
            <v>0.24229741924933529</v>
          </cell>
          <cell r="S622">
            <v>16.001999999999999</v>
          </cell>
          <cell r="U622">
            <v>0</v>
          </cell>
          <cell r="V622">
            <v>0</v>
          </cell>
          <cell r="W622">
            <v>2575</v>
          </cell>
          <cell r="X622">
            <v>2575</v>
          </cell>
          <cell r="Y622">
            <v>616331</v>
          </cell>
        </row>
        <row r="623">
          <cell r="A623">
            <v>2016321</v>
          </cell>
          <cell r="C623" t="str">
            <v>561116 Wave</v>
          </cell>
          <cell r="D623" t="str">
            <v>Arcabo</v>
          </cell>
          <cell r="E623">
            <v>1</v>
          </cell>
          <cell r="F623">
            <v>10</v>
          </cell>
          <cell r="G623">
            <v>3</v>
          </cell>
          <cell r="H623">
            <v>5</v>
          </cell>
          <cell r="I623">
            <v>1</v>
          </cell>
          <cell r="J623">
            <v>1</v>
          </cell>
          <cell r="K623" t="str">
            <v>C</v>
          </cell>
          <cell r="L623">
            <v>4610</v>
          </cell>
          <cell r="M623">
            <v>4718</v>
          </cell>
          <cell r="N623">
            <v>3201</v>
          </cell>
          <cell r="O623">
            <v>2519.6999999999998</v>
          </cell>
          <cell r="P623">
            <v>0.78716026241799431</v>
          </cell>
          <cell r="Q623">
            <v>681.3</v>
          </cell>
          <cell r="R623">
            <v>0.21283973758200561</v>
          </cell>
          <cell r="S623">
            <v>27.251999999999999</v>
          </cell>
          <cell r="U623">
            <v>0</v>
          </cell>
          <cell r="V623">
            <v>0</v>
          </cell>
          <cell r="W623">
            <v>4610</v>
          </cell>
          <cell r="X623">
            <v>4610</v>
          </cell>
          <cell r="Y623">
            <v>616332</v>
          </cell>
        </row>
        <row r="624">
          <cell r="A624">
            <v>2016322</v>
          </cell>
          <cell r="C624" t="str">
            <v>PK-XL-Show 2016</v>
          </cell>
          <cell r="D624" t="str">
            <v>PK Chalets</v>
          </cell>
          <cell r="E624">
            <v>1</v>
          </cell>
          <cell r="F624">
            <v>9</v>
          </cell>
          <cell r="G624">
            <v>6</v>
          </cell>
          <cell r="H624">
            <v>3</v>
          </cell>
          <cell r="I624">
            <v>1</v>
          </cell>
          <cell r="J624">
            <v>1</v>
          </cell>
          <cell r="L624">
            <v>2500</v>
          </cell>
          <cell r="N624">
            <v>1718.73</v>
          </cell>
          <cell r="O624">
            <v>1255.4000000000001</v>
          </cell>
          <cell r="P624">
            <v>0.7304230449227046</v>
          </cell>
          <cell r="Q624">
            <v>463.33</v>
          </cell>
          <cell r="R624">
            <v>0.26957695507729545</v>
          </cell>
          <cell r="S624">
            <v>18.533200000000001</v>
          </cell>
          <cell r="U624">
            <v>0</v>
          </cell>
          <cell r="V624">
            <v>0</v>
          </cell>
          <cell r="W624">
            <v>2500</v>
          </cell>
          <cell r="X624">
            <v>2500</v>
          </cell>
          <cell r="Y624">
            <v>616349</v>
          </cell>
        </row>
        <row r="625">
          <cell r="A625">
            <v>2016323</v>
          </cell>
          <cell r="C625">
            <v>534016</v>
          </cell>
          <cell r="D625" t="str">
            <v>Arcabo</v>
          </cell>
          <cell r="E625">
            <v>1</v>
          </cell>
          <cell r="F625">
            <v>8</v>
          </cell>
          <cell r="G625">
            <v>5</v>
          </cell>
          <cell r="H625">
            <v>3</v>
          </cell>
          <cell r="I625">
            <v>1</v>
          </cell>
          <cell r="J625">
            <v>1</v>
          </cell>
          <cell r="K625" t="str">
            <v>P</v>
          </cell>
          <cell r="L625">
            <v>2401</v>
          </cell>
          <cell r="M625">
            <v>2442.41</v>
          </cell>
          <cell r="N625">
            <v>1659.05</v>
          </cell>
          <cell r="O625">
            <v>1274.3</v>
          </cell>
          <cell r="P625">
            <v>0.76809017208643504</v>
          </cell>
          <cell r="Q625">
            <v>384.75</v>
          </cell>
          <cell r="R625">
            <v>0.23190982791356499</v>
          </cell>
          <cell r="S625">
            <v>15.39</v>
          </cell>
          <cell r="U625">
            <v>0</v>
          </cell>
          <cell r="V625">
            <v>0</v>
          </cell>
          <cell r="W625">
            <v>2401</v>
          </cell>
          <cell r="X625">
            <v>2401</v>
          </cell>
          <cell r="Y625">
            <v>616333</v>
          </cell>
        </row>
        <row r="626">
          <cell r="A626" t="str">
            <v>2016324E</v>
          </cell>
          <cell r="C626" t="str">
            <v>Extra geleverd klemlijst AWL120 v. verdiepte kozijnen - 3 sets 598316</v>
          </cell>
          <cell r="D626" t="str">
            <v>Arcabo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1</v>
          </cell>
          <cell r="J626">
            <v>1</v>
          </cell>
          <cell r="L626">
            <v>318</v>
          </cell>
          <cell r="N626">
            <v>159</v>
          </cell>
          <cell r="O626">
            <v>159</v>
          </cell>
          <cell r="P626">
            <v>1</v>
          </cell>
          <cell r="Q626">
            <v>0</v>
          </cell>
          <cell r="R626">
            <v>0</v>
          </cell>
          <cell r="S626">
            <v>0</v>
          </cell>
          <cell r="U626">
            <v>0</v>
          </cell>
          <cell r="V626">
            <v>0</v>
          </cell>
          <cell r="W626">
            <v>318</v>
          </cell>
          <cell r="X626">
            <v>318</v>
          </cell>
          <cell r="Y626">
            <v>616350</v>
          </cell>
        </row>
        <row r="627">
          <cell r="A627" t="str">
            <v>2016325E</v>
          </cell>
          <cell r="C627" t="str">
            <v>Glas 991 x 2305 1 zijde gelaagd - 524116 service Robbejager</v>
          </cell>
          <cell r="D627" t="str">
            <v>Arcabo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1</v>
          </cell>
          <cell r="J627">
            <v>1</v>
          </cell>
          <cell r="L627">
            <v>174.9</v>
          </cell>
          <cell r="N627">
            <v>87.45</v>
          </cell>
          <cell r="O627">
            <v>87.45</v>
          </cell>
          <cell r="P627">
            <v>1</v>
          </cell>
          <cell r="Q627">
            <v>0</v>
          </cell>
          <cell r="R627">
            <v>0</v>
          </cell>
          <cell r="S627">
            <v>0</v>
          </cell>
          <cell r="U627">
            <v>0</v>
          </cell>
          <cell r="V627">
            <v>0</v>
          </cell>
          <cell r="W627">
            <v>174.9</v>
          </cell>
          <cell r="X627">
            <v>174.9</v>
          </cell>
          <cell r="Y627">
            <v>616350</v>
          </cell>
        </row>
        <row r="628">
          <cell r="A628" t="str">
            <v>2016326E</v>
          </cell>
          <cell r="C628" t="str">
            <v>592316 Inzethor v merh A232L</v>
          </cell>
          <cell r="D628" t="str">
            <v>Arcabo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1</v>
          </cell>
          <cell r="J628">
            <v>1</v>
          </cell>
          <cell r="L628">
            <v>45</v>
          </cell>
          <cell r="N628">
            <v>27.5</v>
          </cell>
          <cell r="O628">
            <v>27.5</v>
          </cell>
          <cell r="P628">
            <v>1</v>
          </cell>
          <cell r="Q628">
            <v>0</v>
          </cell>
          <cell r="R628">
            <v>0</v>
          </cell>
          <cell r="S628">
            <v>0</v>
          </cell>
          <cell r="U628">
            <v>0</v>
          </cell>
          <cell r="V628">
            <v>0</v>
          </cell>
          <cell r="W628">
            <v>45</v>
          </cell>
          <cell r="X628">
            <v>45</v>
          </cell>
          <cell r="Y628">
            <v>616350</v>
          </cell>
        </row>
        <row r="629">
          <cell r="A629" t="str">
            <v>2016327E</v>
          </cell>
          <cell r="C629" t="str">
            <v>Glas 694 x 1042 mm 523816 Robbejager Service</v>
          </cell>
          <cell r="D629" t="str">
            <v>Arcabo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1</v>
          </cell>
          <cell r="J629">
            <v>1</v>
          </cell>
          <cell r="L629">
            <v>31.64</v>
          </cell>
          <cell r="N629">
            <v>15.82</v>
          </cell>
          <cell r="O629">
            <v>15.82</v>
          </cell>
          <cell r="P629">
            <v>1</v>
          </cell>
          <cell r="Q629">
            <v>0</v>
          </cell>
          <cell r="R629">
            <v>0</v>
          </cell>
          <cell r="S629">
            <v>0</v>
          </cell>
          <cell r="U629">
            <v>0</v>
          </cell>
          <cell r="V629">
            <v>0</v>
          </cell>
          <cell r="W629">
            <v>31.64</v>
          </cell>
          <cell r="X629">
            <v>31.64</v>
          </cell>
          <cell r="Y629">
            <v>616350</v>
          </cell>
        </row>
        <row r="630">
          <cell r="A630" t="str">
            <v>2016328E</v>
          </cell>
          <cell r="C630" t="str">
            <v>2 gelijksluitende cilinders met 6 sleutels - 514216 vd Meulen</v>
          </cell>
          <cell r="D630" t="str">
            <v>Arcabo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1</v>
          </cell>
          <cell r="J630">
            <v>1</v>
          </cell>
          <cell r="L630">
            <v>52.2</v>
          </cell>
          <cell r="N630">
            <v>26.1</v>
          </cell>
          <cell r="O630">
            <v>26.1</v>
          </cell>
          <cell r="P630">
            <v>1</v>
          </cell>
          <cell r="Q630">
            <v>0</v>
          </cell>
          <cell r="R630">
            <v>0</v>
          </cell>
          <cell r="S630">
            <v>0</v>
          </cell>
          <cell r="U630">
            <v>0</v>
          </cell>
          <cell r="V630">
            <v>0</v>
          </cell>
          <cell r="W630">
            <v>52.2</v>
          </cell>
          <cell r="X630">
            <v>52.2</v>
          </cell>
          <cell r="Y630">
            <v>616350</v>
          </cell>
        </row>
        <row r="631">
          <cell r="A631">
            <v>2016329</v>
          </cell>
          <cell r="C631" t="str">
            <v>602016 tm 602516 sanifour units</v>
          </cell>
          <cell r="D631" t="str">
            <v>Arcabo</v>
          </cell>
          <cell r="E631">
            <v>6</v>
          </cell>
          <cell r="F631">
            <v>60</v>
          </cell>
          <cell r="G631">
            <v>24</v>
          </cell>
          <cell r="H631">
            <v>36</v>
          </cell>
          <cell r="I631">
            <v>1</v>
          </cell>
          <cell r="J631">
            <v>1</v>
          </cell>
          <cell r="L631">
            <v>19848</v>
          </cell>
          <cell r="N631">
            <v>13661.11</v>
          </cell>
          <cell r="O631">
            <v>10486.11</v>
          </cell>
          <cell r="P631">
            <v>0.76758843168673707</v>
          </cell>
          <cell r="Q631">
            <v>3175</v>
          </cell>
          <cell r="R631">
            <v>0.23241156831326296</v>
          </cell>
          <cell r="S631">
            <v>127</v>
          </cell>
          <cell r="U631">
            <v>0</v>
          </cell>
          <cell r="V631">
            <v>0</v>
          </cell>
          <cell r="W631">
            <v>19848</v>
          </cell>
          <cell r="X631">
            <v>19848</v>
          </cell>
          <cell r="Y631">
            <v>616295</v>
          </cell>
        </row>
        <row r="632">
          <cell r="A632" t="str">
            <v>2016077-Extra</v>
          </cell>
          <cell r="B632"/>
          <cell r="C632" t="str">
            <v>Hooge Sandt 2x VEK nav wijziging</v>
          </cell>
          <cell r="D632" t="str">
            <v>Maat</v>
          </cell>
          <cell r="E632">
            <v>1</v>
          </cell>
          <cell r="F632">
            <v>2</v>
          </cell>
          <cell r="G632">
            <v>0</v>
          </cell>
          <cell r="H632">
            <v>0</v>
          </cell>
          <cell r="I632">
            <v>1</v>
          </cell>
          <cell r="J632">
            <v>1</v>
          </cell>
          <cell r="K632"/>
          <cell r="L632">
            <v>381.9</v>
          </cell>
          <cell r="M632"/>
          <cell r="N632">
            <v>220.6</v>
          </cell>
          <cell r="O632">
            <v>174.16</v>
          </cell>
          <cell r="P632">
            <v>0.78948322756119671</v>
          </cell>
          <cell r="Q632">
            <v>46.44</v>
          </cell>
          <cell r="R632">
            <v>0.21051677243880326</v>
          </cell>
          <cell r="S632">
            <v>1.8575999999999999</v>
          </cell>
          <cell r="T632"/>
          <cell r="U632">
            <v>0</v>
          </cell>
          <cell r="V632">
            <v>381.9</v>
          </cell>
          <cell r="W632">
            <v>0</v>
          </cell>
          <cell r="X632"/>
          <cell r="Y632"/>
        </row>
        <row r="633">
          <cell r="A633">
            <v>2016330</v>
          </cell>
          <cell r="C633" t="str">
            <v>536016 deur</v>
          </cell>
          <cell r="D633" t="str">
            <v>Arcabo</v>
          </cell>
          <cell r="E633">
            <v>0</v>
          </cell>
          <cell r="F633">
            <v>1</v>
          </cell>
          <cell r="G633">
            <v>0</v>
          </cell>
          <cell r="H633">
            <v>1</v>
          </cell>
          <cell r="I633">
            <v>1</v>
          </cell>
          <cell r="J633">
            <v>1</v>
          </cell>
          <cell r="K633" t="str">
            <v>C</v>
          </cell>
          <cell r="L633">
            <v>498</v>
          </cell>
          <cell r="M633">
            <v>463</v>
          </cell>
          <cell r="N633">
            <v>311.72000000000003</v>
          </cell>
          <cell r="O633">
            <v>236.72</v>
          </cell>
          <cell r="P633">
            <v>0.75939946105479272</v>
          </cell>
          <cell r="Q633">
            <v>75</v>
          </cell>
          <cell r="R633">
            <v>0.24060053894520722</v>
          </cell>
          <cell r="S633">
            <v>3</v>
          </cell>
          <cell r="U633">
            <v>0</v>
          </cell>
          <cell r="V633">
            <v>0</v>
          </cell>
          <cell r="W633">
            <v>498</v>
          </cell>
          <cell r="X633">
            <v>498</v>
          </cell>
          <cell r="Y633">
            <v>616296</v>
          </cell>
        </row>
        <row r="634">
          <cell r="A634" t="str">
            <v>2016331E</v>
          </cell>
          <cell r="C634" t="str">
            <v>488215 v Antwerpen Glas 508 x 1023 mm (Vlieghe)</v>
          </cell>
          <cell r="D634" t="str">
            <v>Arcabo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1</v>
          </cell>
          <cell r="J634">
            <v>1</v>
          </cell>
          <cell r="L634">
            <v>82.48</v>
          </cell>
          <cell r="N634">
            <v>41.24</v>
          </cell>
          <cell r="O634">
            <v>41.24</v>
          </cell>
          <cell r="P634">
            <v>1</v>
          </cell>
          <cell r="Q634">
            <v>0</v>
          </cell>
          <cell r="R634">
            <v>0</v>
          </cell>
          <cell r="S634">
            <v>0</v>
          </cell>
          <cell r="U634">
            <v>0</v>
          </cell>
          <cell r="V634">
            <v>0</v>
          </cell>
          <cell r="W634">
            <v>82.48</v>
          </cell>
          <cell r="X634">
            <v>82.48</v>
          </cell>
          <cell r="Y634">
            <v>616350</v>
          </cell>
        </row>
        <row r="635">
          <cell r="A635">
            <v>2016332</v>
          </cell>
          <cell r="C635" t="str">
            <v xml:space="preserve">474616 Duynpark Soest - glas vervangen </v>
          </cell>
          <cell r="D635" t="str">
            <v>Arcabo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1</v>
          </cell>
          <cell r="J635">
            <v>1</v>
          </cell>
          <cell r="L635">
            <v>1435.24</v>
          </cell>
          <cell r="N635">
            <v>962.53</v>
          </cell>
          <cell r="O635">
            <v>962.53</v>
          </cell>
          <cell r="P635">
            <v>1</v>
          </cell>
          <cell r="Q635">
            <v>0</v>
          </cell>
          <cell r="R635">
            <v>0</v>
          </cell>
          <cell r="S635">
            <v>0</v>
          </cell>
          <cell r="U635">
            <v>0</v>
          </cell>
          <cell r="V635">
            <v>0</v>
          </cell>
          <cell r="W635">
            <v>1435.24</v>
          </cell>
          <cell r="X635">
            <v>1435.24</v>
          </cell>
          <cell r="Y635">
            <v>616352</v>
          </cell>
        </row>
        <row r="636">
          <cell r="A636" t="str">
            <v>2016333V</v>
          </cell>
          <cell r="C636" t="str">
            <v>Linde 7378</v>
          </cell>
          <cell r="D636" t="str">
            <v>Klok</v>
          </cell>
          <cell r="E636">
            <v>0</v>
          </cell>
          <cell r="F636">
            <v>3</v>
          </cell>
          <cell r="G636">
            <v>5</v>
          </cell>
          <cell r="H636">
            <v>0</v>
          </cell>
          <cell r="I636">
            <v>1</v>
          </cell>
          <cell r="J636">
            <v>1</v>
          </cell>
          <cell r="L636">
            <v>808</v>
          </cell>
          <cell r="N636">
            <v>0</v>
          </cell>
          <cell r="O636">
            <v>0</v>
          </cell>
          <cell r="P636" t="str">
            <v/>
          </cell>
          <cell r="Q636">
            <v>0</v>
          </cell>
          <cell r="R636" t="str">
            <v/>
          </cell>
          <cell r="S636">
            <v>0</v>
          </cell>
          <cell r="U636">
            <v>0</v>
          </cell>
          <cell r="V636">
            <v>0</v>
          </cell>
          <cell r="W636">
            <v>808</v>
          </cell>
          <cell r="X636">
            <v>808</v>
          </cell>
          <cell r="Y636">
            <v>616327</v>
          </cell>
        </row>
        <row r="637">
          <cell r="A637">
            <v>2016334</v>
          </cell>
          <cell r="C637" t="str">
            <v>van Roy</v>
          </cell>
          <cell r="D637" t="str">
            <v>Avanti Decor</v>
          </cell>
          <cell r="E637">
            <v>1</v>
          </cell>
          <cell r="F637">
            <v>12</v>
          </cell>
          <cell r="G637">
            <v>7</v>
          </cell>
          <cell r="H637">
            <v>1</v>
          </cell>
          <cell r="I637">
            <v>1</v>
          </cell>
          <cell r="J637">
            <v>1</v>
          </cell>
          <cell r="L637">
            <v>2092.79</v>
          </cell>
          <cell r="N637">
            <v>1259.3200000000002</v>
          </cell>
          <cell r="O637">
            <v>901.32</v>
          </cell>
          <cell r="P637">
            <v>0.71571959470190261</v>
          </cell>
          <cell r="Q637">
            <v>358</v>
          </cell>
          <cell r="R637">
            <v>0.28428040529809734</v>
          </cell>
          <cell r="S637">
            <v>14.32</v>
          </cell>
          <cell r="U637">
            <v>0</v>
          </cell>
          <cell r="V637">
            <v>0</v>
          </cell>
          <cell r="W637">
            <v>2092.79</v>
          </cell>
          <cell r="X637">
            <v>2092.79</v>
          </cell>
          <cell r="Y637">
            <v>616384</v>
          </cell>
        </row>
        <row r="638">
          <cell r="A638">
            <v>2016335</v>
          </cell>
          <cell r="C638" t="str">
            <v>Boonen</v>
          </cell>
          <cell r="D638" t="str">
            <v>Avanti Decor</v>
          </cell>
          <cell r="E638">
            <v>1</v>
          </cell>
          <cell r="F638">
            <v>10</v>
          </cell>
          <cell r="G638">
            <v>7</v>
          </cell>
          <cell r="H638">
            <v>1</v>
          </cell>
          <cell r="I638">
            <v>1</v>
          </cell>
          <cell r="J638">
            <v>1</v>
          </cell>
          <cell r="L638">
            <v>1856.27</v>
          </cell>
          <cell r="N638">
            <v>1118.6500000000001</v>
          </cell>
          <cell r="O638">
            <v>797.82</v>
          </cell>
          <cell r="P638">
            <v>0.71319894515710902</v>
          </cell>
          <cell r="Q638">
            <v>320.83</v>
          </cell>
          <cell r="R638">
            <v>0.28680105484289092</v>
          </cell>
          <cell r="S638">
            <v>12.8332</v>
          </cell>
          <cell r="U638">
            <v>0</v>
          </cell>
          <cell r="V638">
            <v>0</v>
          </cell>
          <cell r="W638">
            <v>1856.27</v>
          </cell>
          <cell r="X638">
            <v>1856.27</v>
          </cell>
          <cell r="Y638">
            <v>616384</v>
          </cell>
        </row>
        <row r="639">
          <cell r="A639">
            <v>2016336</v>
          </cell>
          <cell r="C639" t="str">
            <v>Goormans</v>
          </cell>
          <cell r="D639" t="str">
            <v>Avanti Decor</v>
          </cell>
          <cell r="E639">
            <v>1</v>
          </cell>
          <cell r="F639">
            <v>9</v>
          </cell>
          <cell r="G639">
            <v>7</v>
          </cell>
          <cell r="H639">
            <v>1</v>
          </cell>
          <cell r="I639">
            <v>1</v>
          </cell>
          <cell r="J639">
            <v>1</v>
          </cell>
          <cell r="L639">
            <v>1821.48</v>
          </cell>
          <cell r="N639">
            <v>1091.2</v>
          </cell>
          <cell r="O639">
            <v>777.45</v>
          </cell>
          <cell r="P639">
            <v>0.71247250733137835</v>
          </cell>
          <cell r="Q639">
            <v>313.75</v>
          </cell>
          <cell r="R639">
            <v>0.28752749266862171</v>
          </cell>
          <cell r="S639">
            <v>12.55</v>
          </cell>
          <cell r="U639">
            <v>0</v>
          </cell>
          <cell r="V639">
            <v>0</v>
          </cell>
          <cell r="W639">
            <v>1821.48</v>
          </cell>
          <cell r="X639">
            <v>1821.48</v>
          </cell>
          <cell r="Y639">
            <v>616384</v>
          </cell>
        </row>
        <row r="640">
          <cell r="A640">
            <v>2016337</v>
          </cell>
          <cell r="C640" t="str">
            <v>Renee</v>
          </cell>
          <cell r="D640" t="str">
            <v>Avanti Decor</v>
          </cell>
          <cell r="E640">
            <v>1</v>
          </cell>
          <cell r="F640">
            <v>1</v>
          </cell>
          <cell r="G640">
            <v>0</v>
          </cell>
          <cell r="H640">
            <v>0</v>
          </cell>
          <cell r="I640">
            <v>1</v>
          </cell>
          <cell r="J640">
            <v>1</v>
          </cell>
          <cell r="L640">
            <v>471.79</v>
          </cell>
          <cell r="N640">
            <v>425</v>
          </cell>
          <cell r="O640">
            <v>400</v>
          </cell>
          <cell r="P640">
            <v>0.94117647058823528</v>
          </cell>
          <cell r="Q640">
            <v>25</v>
          </cell>
          <cell r="R640">
            <v>5.8823529411764705E-2</v>
          </cell>
          <cell r="S640">
            <v>1</v>
          </cell>
          <cell r="U640">
            <v>0</v>
          </cell>
          <cell r="V640">
            <v>0</v>
          </cell>
          <cell r="W640">
            <v>471.79</v>
          </cell>
          <cell r="X640">
            <v>121.79</v>
          </cell>
          <cell r="Y640">
            <v>616384</v>
          </cell>
        </row>
        <row r="641">
          <cell r="A641">
            <v>2016338</v>
          </cell>
          <cell r="C641" t="str">
            <v>Abram</v>
          </cell>
          <cell r="D641" t="str">
            <v>Duocar</v>
          </cell>
          <cell r="E641">
            <v>1</v>
          </cell>
          <cell r="F641">
            <v>10</v>
          </cell>
          <cell r="G641">
            <v>5</v>
          </cell>
          <cell r="H641">
            <v>7</v>
          </cell>
          <cell r="I641">
            <v>1</v>
          </cell>
          <cell r="J641">
            <v>1</v>
          </cell>
          <cell r="L641">
            <v>4061.22</v>
          </cell>
          <cell r="N641">
            <v>2687.38</v>
          </cell>
          <cell r="O641">
            <v>2122.38</v>
          </cell>
          <cell r="P641">
            <v>0.78975805431312285</v>
          </cell>
          <cell r="Q641">
            <v>565</v>
          </cell>
          <cell r="R641">
            <v>0.21024194568687718</v>
          </cell>
          <cell r="S641">
            <v>22.6</v>
          </cell>
          <cell r="U641">
            <v>0</v>
          </cell>
          <cell r="V641">
            <v>0</v>
          </cell>
          <cell r="W641">
            <v>4061.22</v>
          </cell>
          <cell r="X641">
            <v>4061.22</v>
          </cell>
          <cell r="Y641">
            <v>616439</v>
          </cell>
        </row>
        <row r="642">
          <cell r="A642">
            <v>2016339</v>
          </cell>
          <cell r="C642" t="str">
            <v>Verdiepingslodge Z114 herlevering</v>
          </cell>
          <cell r="D642" t="str">
            <v>Maat</v>
          </cell>
          <cell r="E642">
            <v>0</v>
          </cell>
          <cell r="F642">
            <v>1</v>
          </cell>
          <cell r="G642">
            <v>0</v>
          </cell>
          <cell r="H642">
            <v>3</v>
          </cell>
          <cell r="I642">
            <v>1</v>
          </cell>
          <cell r="J642">
            <v>1</v>
          </cell>
          <cell r="L642">
            <v>898.81</v>
          </cell>
          <cell r="N642">
            <v>641</v>
          </cell>
          <cell r="O642">
            <v>491</v>
          </cell>
          <cell r="P642">
            <v>0.765990639625585</v>
          </cell>
          <cell r="Q642">
            <v>150</v>
          </cell>
          <cell r="R642">
            <v>0.23400936037441497</v>
          </cell>
          <cell r="S642">
            <v>6</v>
          </cell>
          <cell r="U642">
            <v>0</v>
          </cell>
          <cell r="V642">
            <v>0</v>
          </cell>
          <cell r="W642">
            <v>898.81</v>
          </cell>
          <cell r="X642">
            <v>898.81</v>
          </cell>
          <cell r="Y642">
            <v>616315</v>
          </cell>
        </row>
        <row r="643">
          <cell r="A643">
            <v>2016340</v>
          </cell>
          <cell r="B643"/>
          <cell r="C643" t="str">
            <v>46x rolluikkruk blank 099KH</v>
          </cell>
          <cell r="D643" t="str">
            <v>Maat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1</v>
          </cell>
          <cell r="J643">
            <v>1</v>
          </cell>
          <cell r="K643"/>
          <cell r="L643">
            <v>315.10000000000002</v>
          </cell>
          <cell r="M643"/>
          <cell r="N643">
            <v>224.94</v>
          </cell>
          <cell r="O643">
            <v>224.94</v>
          </cell>
          <cell r="P643">
            <v>1</v>
          </cell>
          <cell r="Q643">
            <v>0</v>
          </cell>
          <cell r="R643">
            <v>0</v>
          </cell>
          <cell r="S643">
            <v>0</v>
          </cell>
          <cell r="T643"/>
          <cell r="U643">
            <v>0</v>
          </cell>
          <cell r="V643">
            <v>0</v>
          </cell>
          <cell r="W643">
            <v>315.10000000000002</v>
          </cell>
          <cell r="X643">
            <v>315.10000000000002</v>
          </cell>
          <cell r="Y643">
            <v>616374</v>
          </cell>
        </row>
        <row r="644">
          <cell r="A644">
            <v>2016341</v>
          </cell>
          <cell r="C644" t="str">
            <v xml:space="preserve">581116 - A006 </v>
          </cell>
          <cell r="D644" t="str">
            <v>Arcabo</v>
          </cell>
          <cell r="E644">
            <v>0</v>
          </cell>
          <cell r="F644">
            <v>1</v>
          </cell>
          <cell r="G644">
            <v>0</v>
          </cell>
          <cell r="H644">
            <v>2</v>
          </cell>
          <cell r="I644">
            <v>1</v>
          </cell>
          <cell r="J644">
            <v>1</v>
          </cell>
          <cell r="L644">
            <v>677</v>
          </cell>
          <cell r="N644">
            <v>453.24</v>
          </cell>
          <cell r="O644">
            <v>356.99</v>
          </cell>
          <cell r="P644">
            <v>0.78764010237401816</v>
          </cell>
          <cell r="Q644">
            <v>96.25</v>
          </cell>
          <cell r="R644">
            <v>0.21235989762598181</v>
          </cell>
          <cell r="S644">
            <v>3.85</v>
          </cell>
          <cell r="U644">
            <v>0</v>
          </cell>
          <cell r="V644">
            <v>0</v>
          </cell>
          <cell r="W644">
            <v>677</v>
          </cell>
          <cell r="X644">
            <v>677</v>
          </cell>
          <cell r="Y644">
            <v>616297</v>
          </cell>
        </row>
        <row r="645">
          <cell r="A645" t="str">
            <v>2016342E</v>
          </cell>
          <cell r="C645" t="str">
            <v>2016260-582416 1x ruit breuk CM30 246 x 2094 gelaagd</v>
          </cell>
          <cell r="D645" t="str">
            <v>Arcabo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1</v>
          </cell>
          <cell r="J645">
            <v>1</v>
          </cell>
          <cell r="L645">
            <v>45.56</v>
          </cell>
          <cell r="N645">
            <v>22.78</v>
          </cell>
          <cell r="O645">
            <v>22.78</v>
          </cell>
          <cell r="P645">
            <v>1</v>
          </cell>
          <cell r="Q645">
            <v>0</v>
          </cell>
          <cell r="R645">
            <v>0</v>
          </cell>
          <cell r="S645">
            <v>0</v>
          </cell>
          <cell r="U645">
            <v>0</v>
          </cell>
          <cell r="V645">
            <v>0</v>
          </cell>
          <cell r="W645">
            <v>45.56</v>
          </cell>
          <cell r="X645">
            <v>45.56</v>
          </cell>
          <cell r="Y645">
            <v>616350</v>
          </cell>
        </row>
        <row r="646">
          <cell r="A646" t="str">
            <v>2016343E</v>
          </cell>
          <cell r="C646" t="str">
            <v>2016227-592016 1x ruit 444x679 mm A923L</v>
          </cell>
          <cell r="D646" t="str">
            <v>Arcabo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1</v>
          </cell>
          <cell r="J646">
            <v>1</v>
          </cell>
          <cell r="L646">
            <v>19.14</v>
          </cell>
          <cell r="N646">
            <v>9.57</v>
          </cell>
          <cell r="O646">
            <v>9.57</v>
          </cell>
          <cell r="P646">
            <v>1</v>
          </cell>
          <cell r="Q646">
            <v>0</v>
          </cell>
          <cell r="R646">
            <v>0</v>
          </cell>
          <cell r="S646">
            <v>0</v>
          </cell>
          <cell r="U646">
            <v>0</v>
          </cell>
          <cell r="V646">
            <v>0</v>
          </cell>
          <cell r="W646">
            <v>19.14</v>
          </cell>
          <cell r="X646">
            <v>19.14</v>
          </cell>
          <cell r="Y646">
            <v>616350</v>
          </cell>
        </row>
        <row r="647">
          <cell r="A647">
            <v>2016344</v>
          </cell>
          <cell r="C647" t="str">
            <v>MSC-072 Zweedijk</v>
          </cell>
          <cell r="D647" t="str">
            <v>Maat</v>
          </cell>
          <cell r="E647">
            <v>1</v>
          </cell>
          <cell r="F647">
            <v>8</v>
          </cell>
          <cell r="G647">
            <v>5</v>
          </cell>
          <cell r="H647">
            <v>3</v>
          </cell>
          <cell r="I647">
            <v>1</v>
          </cell>
          <cell r="J647">
            <v>1</v>
          </cell>
          <cell r="L647">
            <v>2456.3200000000002</v>
          </cell>
          <cell r="N647">
            <v>1794.77</v>
          </cell>
          <cell r="O647">
            <v>1305.17</v>
          </cell>
          <cell r="P647">
            <v>0.72720738590460066</v>
          </cell>
          <cell r="Q647">
            <v>489.6</v>
          </cell>
          <cell r="R647">
            <v>0.2727926140953994</v>
          </cell>
          <cell r="S647">
            <v>19.584</v>
          </cell>
          <cell r="U647">
            <v>0</v>
          </cell>
          <cell r="V647">
            <v>0</v>
          </cell>
          <cell r="W647">
            <v>2456.3200000000002</v>
          </cell>
          <cell r="X647">
            <v>2456.3200000000002</v>
          </cell>
          <cell r="Y647">
            <v>616415</v>
          </cell>
        </row>
        <row r="648">
          <cell r="A648">
            <v>2016345</v>
          </cell>
          <cell r="C648" t="str">
            <v>MSC-002 Gilissen</v>
          </cell>
          <cell r="D648" t="str">
            <v>Maat</v>
          </cell>
          <cell r="E648">
            <v>1</v>
          </cell>
          <cell r="F648">
            <v>8</v>
          </cell>
          <cell r="G648">
            <v>5</v>
          </cell>
          <cell r="H648">
            <v>3</v>
          </cell>
          <cell r="I648">
            <v>1</v>
          </cell>
          <cell r="J648">
            <v>1</v>
          </cell>
          <cell r="L648">
            <v>2473.64</v>
          </cell>
          <cell r="N648">
            <v>1817.5</v>
          </cell>
          <cell r="O648">
            <v>1376.05</v>
          </cell>
          <cell r="P648">
            <v>0.75711141678129301</v>
          </cell>
          <cell r="Q648">
            <v>441.45</v>
          </cell>
          <cell r="R648">
            <v>0.24288858321870702</v>
          </cell>
          <cell r="S648">
            <v>17.658000000000001</v>
          </cell>
          <cell r="U648">
            <v>0</v>
          </cell>
          <cell r="V648">
            <v>0</v>
          </cell>
          <cell r="W648">
            <v>2473.64</v>
          </cell>
          <cell r="X648">
            <v>2473.64</v>
          </cell>
          <cell r="Y648">
            <v>616416</v>
          </cell>
        </row>
        <row r="649">
          <cell r="A649">
            <v>2016346</v>
          </cell>
          <cell r="C649" t="str">
            <v>MSC-071 Paddock</v>
          </cell>
          <cell r="D649" t="str">
            <v>Maat</v>
          </cell>
          <cell r="E649">
            <v>1</v>
          </cell>
          <cell r="F649">
            <v>9</v>
          </cell>
          <cell r="G649">
            <v>6</v>
          </cell>
          <cell r="H649">
            <v>3</v>
          </cell>
          <cell r="I649">
            <v>1</v>
          </cell>
          <cell r="J649">
            <v>1</v>
          </cell>
          <cell r="L649">
            <v>3735.32</v>
          </cell>
          <cell r="N649">
            <v>2712.71</v>
          </cell>
          <cell r="O649">
            <v>2010.71</v>
          </cell>
          <cell r="P649">
            <v>0.74121819140269329</v>
          </cell>
          <cell r="Q649">
            <v>702</v>
          </cell>
          <cell r="R649">
            <v>0.25878180859730676</v>
          </cell>
          <cell r="S649">
            <v>28.08</v>
          </cell>
          <cell r="U649">
            <v>0</v>
          </cell>
          <cell r="V649">
            <v>0</v>
          </cell>
          <cell r="W649">
            <v>3735.32</v>
          </cell>
          <cell r="X649">
            <v>3735.32</v>
          </cell>
          <cell r="Y649">
            <v>616417</v>
          </cell>
        </row>
        <row r="650">
          <cell r="A650">
            <v>2016347</v>
          </cell>
          <cell r="C650" t="str">
            <v>MSC-001 Meulenbroek</v>
          </cell>
          <cell r="D650" t="str">
            <v>Maat</v>
          </cell>
          <cell r="E650">
            <v>1</v>
          </cell>
          <cell r="F650">
            <v>9</v>
          </cell>
          <cell r="G650">
            <v>6</v>
          </cell>
          <cell r="H650">
            <v>3</v>
          </cell>
          <cell r="I650">
            <v>1</v>
          </cell>
          <cell r="J650">
            <v>1</v>
          </cell>
          <cell r="L650">
            <v>2715.02</v>
          </cell>
          <cell r="N650">
            <v>1980.98</v>
          </cell>
          <cell r="O650">
            <v>1475.18</v>
          </cell>
          <cell r="P650">
            <v>0.74467182909469054</v>
          </cell>
          <cell r="Q650">
            <v>505.8</v>
          </cell>
          <cell r="R650">
            <v>0.25532817090530951</v>
          </cell>
          <cell r="S650">
            <v>20.231999999999999</v>
          </cell>
          <cell r="U650">
            <v>0</v>
          </cell>
          <cell r="V650">
            <v>0</v>
          </cell>
          <cell r="W650">
            <v>2715.02</v>
          </cell>
          <cell r="X650">
            <v>2715.02</v>
          </cell>
          <cell r="Y650">
            <v>616418</v>
          </cell>
        </row>
        <row r="651">
          <cell r="A651">
            <v>2016348</v>
          </cell>
          <cell r="C651" t="str">
            <v>MSC-073 Abeelen</v>
          </cell>
          <cell r="D651" t="str">
            <v>Maat</v>
          </cell>
          <cell r="E651">
            <v>1</v>
          </cell>
          <cell r="F651">
            <v>12</v>
          </cell>
          <cell r="G651">
            <v>7</v>
          </cell>
          <cell r="H651">
            <v>5</v>
          </cell>
          <cell r="I651">
            <v>1</v>
          </cell>
          <cell r="J651">
            <v>1</v>
          </cell>
          <cell r="L651">
            <v>3718.43</v>
          </cell>
          <cell r="N651">
            <v>2733.65</v>
          </cell>
          <cell r="O651">
            <v>2027.15</v>
          </cell>
          <cell r="P651">
            <v>0.74155433212005928</v>
          </cell>
          <cell r="Q651">
            <v>706.5</v>
          </cell>
          <cell r="R651">
            <v>0.25844566787994072</v>
          </cell>
          <cell r="S651">
            <v>28.26</v>
          </cell>
          <cell r="U651">
            <v>0</v>
          </cell>
          <cell r="V651">
            <v>0</v>
          </cell>
          <cell r="W651">
            <v>3718.43</v>
          </cell>
          <cell r="X651">
            <v>3718.43</v>
          </cell>
          <cell r="Y651">
            <v>616412</v>
          </cell>
        </row>
        <row r="652">
          <cell r="A652">
            <v>2016349</v>
          </cell>
          <cell r="C652" t="str">
            <v>593116 (3x rondboog Boerderij)</v>
          </cell>
          <cell r="D652" t="str">
            <v>Arcabo</v>
          </cell>
          <cell r="E652">
            <v>1</v>
          </cell>
          <cell r="F652">
            <v>11</v>
          </cell>
          <cell r="G652">
            <v>6</v>
          </cell>
          <cell r="H652">
            <v>3</v>
          </cell>
          <cell r="I652">
            <v>1</v>
          </cell>
          <cell r="J652">
            <v>1</v>
          </cell>
          <cell r="K652" t="str">
            <v>C</v>
          </cell>
          <cell r="L652">
            <v>4603</v>
          </cell>
          <cell r="N652">
            <v>2912.16</v>
          </cell>
          <cell r="O652">
            <v>2462.16</v>
          </cell>
          <cell r="P652">
            <v>0.84547552332289433</v>
          </cell>
          <cell r="Q652">
            <v>450</v>
          </cell>
          <cell r="R652">
            <v>0.15452447667710567</v>
          </cell>
          <cell r="S652">
            <v>18</v>
          </cell>
          <cell r="U652">
            <v>0</v>
          </cell>
          <cell r="V652">
            <v>0</v>
          </cell>
          <cell r="W652">
            <v>4603</v>
          </cell>
          <cell r="X652">
            <v>4603</v>
          </cell>
          <cell r="Y652">
            <v>616544</v>
          </cell>
        </row>
        <row r="653">
          <cell r="A653">
            <v>2016350</v>
          </cell>
          <cell r="C653" t="str">
            <v>598116 (3x rondboog Boerderij)</v>
          </cell>
          <cell r="D653" t="str">
            <v>Arcabo</v>
          </cell>
          <cell r="E653">
            <v>1</v>
          </cell>
          <cell r="F653">
            <v>11</v>
          </cell>
          <cell r="G653">
            <v>6</v>
          </cell>
          <cell r="H653">
            <v>3</v>
          </cell>
          <cell r="I653">
            <v>1</v>
          </cell>
          <cell r="J653">
            <v>1</v>
          </cell>
          <cell r="K653" t="str">
            <v>C</v>
          </cell>
          <cell r="L653">
            <v>4355</v>
          </cell>
          <cell r="N653">
            <v>2706.62</v>
          </cell>
          <cell r="O653">
            <v>2261.62</v>
          </cell>
          <cell r="P653">
            <v>0.83558829832041437</v>
          </cell>
          <cell r="Q653">
            <v>445</v>
          </cell>
          <cell r="R653">
            <v>0.1644117016795856</v>
          </cell>
          <cell r="S653">
            <v>17.8</v>
          </cell>
          <cell r="U653">
            <v>0</v>
          </cell>
          <cell r="V653">
            <v>0</v>
          </cell>
          <cell r="W653">
            <v>4355</v>
          </cell>
          <cell r="X653">
            <v>4355</v>
          </cell>
          <cell r="Y653">
            <v>616353</v>
          </cell>
        </row>
        <row r="654">
          <cell r="A654">
            <v>2016351</v>
          </cell>
          <cell r="C654" t="str">
            <v>546316 Charleston rondboog</v>
          </cell>
          <cell r="D654" t="str">
            <v>Arcabo</v>
          </cell>
          <cell r="E654">
            <v>1</v>
          </cell>
          <cell r="F654">
            <v>13</v>
          </cell>
          <cell r="G654">
            <v>6</v>
          </cell>
          <cell r="H654">
            <v>4</v>
          </cell>
          <cell r="I654">
            <v>1</v>
          </cell>
          <cell r="J654">
            <v>1</v>
          </cell>
          <cell r="L654">
            <v>3818</v>
          </cell>
          <cell r="N654">
            <v>2659.16</v>
          </cell>
          <cell r="O654">
            <v>2119.16</v>
          </cell>
          <cell r="P654">
            <v>0.79692835331458056</v>
          </cell>
          <cell r="Q654">
            <v>540</v>
          </cell>
          <cell r="R654">
            <v>0.20307164668541947</v>
          </cell>
          <cell r="S654">
            <v>21.6</v>
          </cell>
          <cell r="U654">
            <v>0</v>
          </cell>
          <cell r="V654">
            <v>0</v>
          </cell>
          <cell r="W654">
            <v>3818</v>
          </cell>
          <cell r="X654">
            <v>3818</v>
          </cell>
          <cell r="Y654">
            <v>616354</v>
          </cell>
        </row>
        <row r="655">
          <cell r="A655">
            <v>2016352</v>
          </cell>
          <cell r="B655"/>
          <cell r="C655" t="str">
            <v xml:space="preserve">597716 Charleston rondboog </v>
          </cell>
          <cell r="D655" t="str">
            <v>Arcabo</v>
          </cell>
          <cell r="E655">
            <v>1</v>
          </cell>
          <cell r="F655">
            <v>12</v>
          </cell>
          <cell r="G655">
            <v>6</v>
          </cell>
          <cell r="H655">
            <v>3</v>
          </cell>
          <cell r="I655">
            <v>1</v>
          </cell>
          <cell r="J655">
            <v>1</v>
          </cell>
          <cell r="K655" t="str">
            <v>P</v>
          </cell>
          <cell r="L655">
            <v>3218</v>
          </cell>
          <cell r="M655">
            <v>3226.58</v>
          </cell>
          <cell r="N655">
            <v>2189.73</v>
          </cell>
          <cell r="O655">
            <v>1737.48</v>
          </cell>
          <cell r="P655">
            <v>0.79346768779712562</v>
          </cell>
          <cell r="Q655">
            <v>452.25</v>
          </cell>
          <cell r="R655">
            <v>0.20653231220287432</v>
          </cell>
          <cell r="S655">
            <v>18.09</v>
          </cell>
          <cell r="U655">
            <v>0</v>
          </cell>
          <cell r="V655">
            <v>0</v>
          </cell>
          <cell r="W655">
            <v>3218</v>
          </cell>
          <cell r="X655">
            <v>3218</v>
          </cell>
          <cell r="Y655">
            <v>616421</v>
          </cell>
        </row>
        <row r="656">
          <cell r="A656">
            <v>2016353</v>
          </cell>
          <cell r="C656" t="str">
            <v>2016281 598516 6 extra deuren</v>
          </cell>
          <cell r="D656" t="str">
            <v>Arcabo</v>
          </cell>
          <cell r="E656">
            <v>0</v>
          </cell>
          <cell r="F656">
            <v>6</v>
          </cell>
          <cell r="G656">
            <v>0</v>
          </cell>
          <cell r="H656">
            <v>6</v>
          </cell>
          <cell r="I656">
            <v>1</v>
          </cell>
          <cell r="J656">
            <v>1</v>
          </cell>
          <cell r="L656">
            <v>4074</v>
          </cell>
          <cell r="N656">
            <v>2393.73</v>
          </cell>
          <cell r="O656">
            <v>1893.73</v>
          </cell>
          <cell r="P656">
            <v>0.79112097020131766</v>
          </cell>
          <cell r="Q656">
            <v>500</v>
          </cell>
          <cell r="R656">
            <v>0.20887902979868239</v>
          </cell>
          <cell r="S656">
            <v>20</v>
          </cell>
          <cell r="U656">
            <v>0</v>
          </cell>
          <cell r="V656">
            <v>0</v>
          </cell>
          <cell r="W656">
            <v>4074</v>
          </cell>
          <cell r="X656">
            <v>4074</v>
          </cell>
          <cell r="Y656">
            <v>616306</v>
          </cell>
        </row>
        <row r="657">
          <cell r="A657">
            <v>2016354</v>
          </cell>
          <cell r="C657">
            <v>547416</v>
          </cell>
          <cell r="D657" t="str">
            <v>Arcabo</v>
          </cell>
          <cell r="E657">
            <v>1</v>
          </cell>
          <cell r="F657">
            <v>8</v>
          </cell>
          <cell r="G657">
            <v>5</v>
          </cell>
          <cell r="H657">
            <v>3</v>
          </cell>
          <cell r="I657">
            <v>1</v>
          </cell>
          <cell r="J657">
            <v>1</v>
          </cell>
          <cell r="K657" t="str">
            <v>P</v>
          </cell>
          <cell r="L657">
            <v>3444</v>
          </cell>
          <cell r="M657">
            <v>3316.82</v>
          </cell>
          <cell r="N657">
            <v>2242.3599999999997</v>
          </cell>
          <cell r="O657">
            <v>1772.11</v>
          </cell>
          <cell r="P657">
            <v>0.7902879109509624</v>
          </cell>
          <cell r="Q657">
            <v>470.25</v>
          </cell>
          <cell r="R657">
            <v>0.20971208904903765</v>
          </cell>
          <cell r="S657">
            <v>18.809999999999999</v>
          </cell>
          <cell r="U657">
            <v>0</v>
          </cell>
          <cell r="V657">
            <v>0</v>
          </cell>
          <cell r="W657">
            <v>3444</v>
          </cell>
          <cell r="X657">
            <v>3444</v>
          </cell>
          <cell r="Y657">
            <v>616334</v>
          </cell>
        </row>
        <row r="658">
          <cell r="A658">
            <v>2016355</v>
          </cell>
          <cell r="C658">
            <v>570516</v>
          </cell>
          <cell r="D658" t="str">
            <v>Arcabo</v>
          </cell>
          <cell r="E658">
            <v>0</v>
          </cell>
          <cell r="F658">
            <v>1</v>
          </cell>
          <cell r="G658">
            <v>1</v>
          </cell>
          <cell r="H658">
            <v>0</v>
          </cell>
          <cell r="I658">
            <v>1</v>
          </cell>
          <cell r="J658">
            <v>1</v>
          </cell>
          <cell r="K658" t="str">
            <v>P</v>
          </cell>
          <cell r="L658">
            <v>170</v>
          </cell>
          <cell r="M658">
            <v>192.66</v>
          </cell>
          <cell r="N658">
            <v>131.34</v>
          </cell>
          <cell r="O658">
            <v>97.14</v>
          </cell>
          <cell r="P658">
            <v>0.73960712654179994</v>
          </cell>
          <cell r="Q658">
            <v>34.200000000000003</v>
          </cell>
          <cell r="R658">
            <v>0.26039287345820011</v>
          </cell>
          <cell r="S658">
            <v>1.3680000000000001</v>
          </cell>
          <cell r="U658">
            <v>0</v>
          </cell>
          <cell r="V658">
            <v>0</v>
          </cell>
          <cell r="W658">
            <v>170</v>
          </cell>
          <cell r="X658">
            <v>170</v>
          </cell>
          <cell r="Y658">
            <v>616335</v>
          </cell>
        </row>
        <row r="659">
          <cell r="A659">
            <v>2016356</v>
          </cell>
          <cell r="C659">
            <v>545216</v>
          </cell>
          <cell r="D659" t="str">
            <v>Arcabo</v>
          </cell>
          <cell r="E659">
            <v>1</v>
          </cell>
          <cell r="F659">
            <v>9</v>
          </cell>
          <cell r="G659">
            <v>5</v>
          </cell>
          <cell r="H659">
            <v>3</v>
          </cell>
          <cell r="I659">
            <v>1</v>
          </cell>
          <cell r="J659">
            <v>1</v>
          </cell>
          <cell r="L659">
            <v>2638</v>
          </cell>
          <cell r="M659">
            <v>2645.92</v>
          </cell>
          <cell r="N659">
            <v>1783.57</v>
          </cell>
          <cell r="O659">
            <v>1380.82</v>
          </cell>
          <cell r="P659">
            <v>0.77418884596623627</v>
          </cell>
          <cell r="Q659">
            <v>402.75</v>
          </cell>
          <cell r="R659">
            <v>0.22581115403376376</v>
          </cell>
          <cell r="S659">
            <v>16.11</v>
          </cell>
          <cell r="U659">
            <v>0</v>
          </cell>
          <cell r="V659">
            <v>0</v>
          </cell>
          <cell r="W659">
            <v>2638</v>
          </cell>
          <cell r="X659">
            <v>2638</v>
          </cell>
          <cell r="Y659">
            <v>616336</v>
          </cell>
        </row>
        <row r="660">
          <cell r="A660" t="str">
            <v>2016357V</v>
          </cell>
          <cell r="C660" t="str">
            <v>536316 New Bay</v>
          </cell>
          <cell r="D660" t="str">
            <v>Arcabo</v>
          </cell>
          <cell r="E660">
            <v>1</v>
          </cell>
          <cell r="F660">
            <v>8</v>
          </cell>
          <cell r="G660">
            <v>4</v>
          </cell>
          <cell r="H660">
            <v>3</v>
          </cell>
          <cell r="I660">
            <v>1</v>
          </cell>
          <cell r="J660">
            <v>1</v>
          </cell>
          <cell r="K660" t="str">
            <v>C</v>
          </cell>
          <cell r="L660">
            <v>5046.84</v>
          </cell>
          <cell r="M660">
            <v>5046.84</v>
          </cell>
          <cell r="N660">
            <v>3111.58</v>
          </cell>
          <cell r="O660">
            <v>2577.4299999999998</v>
          </cell>
          <cell r="P660">
            <v>0.82833480096928247</v>
          </cell>
          <cell r="Q660">
            <v>534.15</v>
          </cell>
          <cell r="R660">
            <v>0.1716651990307175</v>
          </cell>
          <cell r="S660">
            <v>21.366</v>
          </cell>
          <cell r="U660">
            <v>0</v>
          </cell>
          <cell r="V660">
            <v>0</v>
          </cell>
          <cell r="W660">
            <v>5046.84</v>
          </cell>
          <cell r="X660">
            <v>5046.84</v>
          </cell>
          <cell r="Y660">
            <v>616337</v>
          </cell>
        </row>
        <row r="661">
          <cell r="A661">
            <v>2016358</v>
          </cell>
          <cell r="C661" t="str">
            <v>Juwet-Marva I</v>
          </cell>
          <cell r="D661" t="str">
            <v>Dubois</v>
          </cell>
          <cell r="E661">
            <v>1</v>
          </cell>
          <cell r="F661">
            <v>7</v>
          </cell>
          <cell r="G661">
            <v>5</v>
          </cell>
          <cell r="H661">
            <v>2</v>
          </cell>
          <cell r="I661">
            <v>1</v>
          </cell>
          <cell r="J661">
            <v>1</v>
          </cell>
          <cell r="L661">
            <v>1688.68</v>
          </cell>
          <cell r="N661">
            <v>912.33999999999992</v>
          </cell>
          <cell r="O661">
            <v>669.42</v>
          </cell>
          <cell r="P661">
            <v>0.73373961461735759</v>
          </cell>
          <cell r="Q661">
            <v>242.92</v>
          </cell>
          <cell r="R661">
            <v>0.26626038538264246</v>
          </cell>
          <cell r="S661">
            <v>9.7167999999999992</v>
          </cell>
          <cell r="U661">
            <v>0</v>
          </cell>
          <cell r="V661">
            <v>0</v>
          </cell>
          <cell r="W661">
            <v>1688.68</v>
          </cell>
          <cell r="X661">
            <v>1688.68</v>
          </cell>
          <cell r="Y661">
            <v>616367</v>
          </cell>
        </row>
        <row r="662">
          <cell r="A662">
            <v>2016359</v>
          </cell>
          <cell r="C662" t="str">
            <v>Magermans-Marva I</v>
          </cell>
          <cell r="D662" t="str">
            <v>Dubois</v>
          </cell>
          <cell r="E662">
            <v>1</v>
          </cell>
          <cell r="F662">
            <v>8</v>
          </cell>
          <cell r="G662">
            <v>5</v>
          </cell>
          <cell r="H662">
            <v>0</v>
          </cell>
          <cell r="I662">
            <v>1</v>
          </cell>
          <cell r="J662">
            <v>1</v>
          </cell>
          <cell r="L662">
            <v>1205.29</v>
          </cell>
          <cell r="N662">
            <v>737.69</v>
          </cell>
          <cell r="O662">
            <v>544.72</v>
          </cell>
          <cell r="P662">
            <v>0.73841315457712586</v>
          </cell>
          <cell r="Q662">
            <v>192.97</v>
          </cell>
          <cell r="R662">
            <v>0.26158684542287408</v>
          </cell>
          <cell r="S662">
            <v>7.7187999999999999</v>
          </cell>
          <cell r="U662">
            <v>0</v>
          </cell>
          <cell r="V662">
            <v>0</v>
          </cell>
          <cell r="W662">
            <v>1205.29</v>
          </cell>
          <cell r="X662">
            <v>1205.29</v>
          </cell>
          <cell r="Y662">
            <v>616368</v>
          </cell>
        </row>
        <row r="663">
          <cell r="A663">
            <v>2016360</v>
          </cell>
          <cell r="C663" t="str">
            <v>Mid Parks/F1</v>
          </cell>
          <cell r="D663" t="str">
            <v>Dubois</v>
          </cell>
          <cell r="E663">
            <v>1</v>
          </cell>
          <cell r="F663">
            <v>3</v>
          </cell>
          <cell r="G663">
            <v>4</v>
          </cell>
          <cell r="H663">
            <v>0</v>
          </cell>
          <cell r="I663">
            <v>1</v>
          </cell>
          <cell r="J663">
            <v>1</v>
          </cell>
          <cell r="L663">
            <v>568.74</v>
          </cell>
          <cell r="N663">
            <v>399</v>
          </cell>
          <cell r="O663">
            <v>274</v>
          </cell>
          <cell r="P663">
            <v>0.68671679197994984</v>
          </cell>
          <cell r="Q663">
            <v>125</v>
          </cell>
          <cell r="R663">
            <v>0.31328320802005011</v>
          </cell>
          <cell r="S663">
            <v>5</v>
          </cell>
          <cell r="U663">
            <v>0</v>
          </cell>
          <cell r="V663">
            <v>0</v>
          </cell>
          <cell r="W663">
            <v>568.74</v>
          </cell>
          <cell r="X663">
            <v>568.74</v>
          </cell>
          <cell r="Y663">
            <v>616369</v>
          </cell>
        </row>
        <row r="664">
          <cell r="A664">
            <v>2016361</v>
          </cell>
          <cell r="C664" t="str">
            <v>H3-265 Marva I</v>
          </cell>
          <cell r="D664" t="str">
            <v>Dubois</v>
          </cell>
          <cell r="E664">
            <v>1</v>
          </cell>
          <cell r="F664">
            <v>7</v>
          </cell>
          <cell r="G664">
            <v>3</v>
          </cell>
          <cell r="H664">
            <v>1</v>
          </cell>
          <cell r="I664">
            <v>1</v>
          </cell>
          <cell r="J664">
            <v>1</v>
          </cell>
          <cell r="L664">
            <v>1295.6600000000001</v>
          </cell>
          <cell r="N664">
            <v>781.92</v>
          </cell>
          <cell r="O664">
            <v>583.41</v>
          </cell>
          <cell r="P664">
            <v>0.74612492326580726</v>
          </cell>
          <cell r="Q664">
            <v>198.51</v>
          </cell>
          <cell r="R664">
            <v>0.25387507673419274</v>
          </cell>
          <cell r="S664">
            <v>7.9403999999999995</v>
          </cell>
          <cell r="U664">
            <v>0</v>
          </cell>
          <cell r="V664">
            <v>0</v>
          </cell>
          <cell r="W664">
            <v>1295.6600000000001</v>
          </cell>
          <cell r="X664">
            <v>1295.6600000000001</v>
          </cell>
          <cell r="Y664">
            <v>616370</v>
          </cell>
        </row>
        <row r="665">
          <cell r="A665" t="str">
            <v>2016362E</v>
          </cell>
          <cell r="C665" t="str">
            <v>Glas 628x1846 blank Hal 3 - 2 stuks</v>
          </cell>
          <cell r="D665" t="str">
            <v>Arcabo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1</v>
          </cell>
          <cell r="J665">
            <v>1</v>
          </cell>
          <cell r="L665">
            <v>98.3</v>
          </cell>
          <cell r="N665">
            <v>49.15</v>
          </cell>
          <cell r="O665">
            <v>49.15</v>
          </cell>
          <cell r="P665">
            <v>1</v>
          </cell>
          <cell r="Q665">
            <v>0</v>
          </cell>
          <cell r="R665">
            <v>0</v>
          </cell>
          <cell r="S665">
            <v>0</v>
          </cell>
          <cell r="U665">
            <v>0</v>
          </cell>
          <cell r="V665">
            <v>0</v>
          </cell>
          <cell r="W665">
            <v>98.3</v>
          </cell>
          <cell r="X665">
            <v>98.3</v>
          </cell>
          <cell r="Y665">
            <v>616350</v>
          </cell>
        </row>
        <row r="666">
          <cell r="A666">
            <v>2016363</v>
          </cell>
          <cell r="C666">
            <v>580616</v>
          </cell>
          <cell r="D666" t="str">
            <v>Arcabo</v>
          </cell>
          <cell r="E666">
            <v>1</v>
          </cell>
          <cell r="F666">
            <v>12</v>
          </cell>
          <cell r="G666">
            <v>6</v>
          </cell>
          <cell r="H666">
            <v>4</v>
          </cell>
          <cell r="I666">
            <v>1</v>
          </cell>
          <cell r="J666">
            <v>1</v>
          </cell>
          <cell r="L666">
            <v>3610</v>
          </cell>
          <cell r="M666">
            <v>3692.05</v>
          </cell>
          <cell r="N666">
            <v>2506.4899999999998</v>
          </cell>
          <cell r="O666">
            <v>1907.99</v>
          </cell>
          <cell r="P666">
            <v>0.76121987320914908</v>
          </cell>
          <cell r="Q666">
            <v>598.5</v>
          </cell>
          <cell r="R666">
            <v>0.23878012679085098</v>
          </cell>
          <cell r="S666">
            <v>23.94</v>
          </cell>
          <cell r="U666">
            <v>0</v>
          </cell>
          <cell r="V666">
            <v>0</v>
          </cell>
          <cell r="W666">
            <v>3610</v>
          </cell>
          <cell r="X666">
            <v>3610</v>
          </cell>
          <cell r="Y666">
            <v>616355</v>
          </cell>
        </row>
        <row r="667">
          <cell r="A667">
            <v>2016364</v>
          </cell>
          <cell r="C667" t="str">
            <v>534416 Beachhouse</v>
          </cell>
          <cell r="D667" t="str">
            <v>Arcabo</v>
          </cell>
          <cell r="E667">
            <v>1</v>
          </cell>
          <cell r="F667">
            <v>17</v>
          </cell>
          <cell r="G667">
            <v>10</v>
          </cell>
          <cell r="H667">
            <v>3</v>
          </cell>
          <cell r="I667">
            <v>1</v>
          </cell>
          <cell r="J667">
            <v>1</v>
          </cell>
          <cell r="L667">
            <v>4928.29</v>
          </cell>
          <cell r="M667">
            <v>4574</v>
          </cell>
          <cell r="N667">
            <v>3048.97</v>
          </cell>
          <cell r="O667">
            <v>2044.57</v>
          </cell>
          <cell r="P667">
            <v>0.67057727691646685</v>
          </cell>
          <cell r="Q667">
            <v>1004.4</v>
          </cell>
          <cell r="R667">
            <v>0.32942272308353315</v>
          </cell>
          <cell r="S667">
            <v>40.176000000000002</v>
          </cell>
          <cell r="U667">
            <v>0</v>
          </cell>
          <cell r="V667">
            <v>0</v>
          </cell>
          <cell r="W667">
            <v>4928.29</v>
          </cell>
          <cell r="X667">
            <v>4928.29</v>
          </cell>
          <cell r="Y667">
            <v>616338</v>
          </cell>
        </row>
        <row r="668">
          <cell r="A668" t="str">
            <v>2016365E</v>
          </cell>
          <cell r="C668" t="str">
            <v>Glas 1117x341 mm met roede v 321911 showroom</v>
          </cell>
          <cell r="D668" t="str">
            <v>Arcabo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1</v>
          </cell>
          <cell r="J668">
            <v>1</v>
          </cell>
          <cell r="L668">
            <v>35</v>
          </cell>
          <cell r="N668">
            <v>16.36</v>
          </cell>
          <cell r="O668">
            <v>16.36</v>
          </cell>
          <cell r="P668">
            <v>1</v>
          </cell>
          <cell r="Q668">
            <v>0</v>
          </cell>
          <cell r="R668">
            <v>0</v>
          </cell>
          <cell r="S668">
            <v>0</v>
          </cell>
          <cell r="U668">
            <v>0</v>
          </cell>
          <cell r="V668">
            <v>0</v>
          </cell>
          <cell r="W668">
            <v>35</v>
          </cell>
          <cell r="X668">
            <v>35</v>
          </cell>
          <cell r="Y668">
            <v>616350</v>
          </cell>
        </row>
        <row r="669">
          <cell r="A669">
            <v>2016366</v>
          </cell>
          <cell r="C669">
            <v>536216</v>
          </cell>
          <cell r="D669" t="str">
            <v>Arcabo</v>
          </cell>
          <cell r="E669">
            <v>1</v>
          </cell>
          <cell r="F669">
            <v>10</v>
          </cell>
          <cell r="G669">
            <v>5</v>
          </cell>
          <cell r="H669">
            <v>3</v>
          </cell>
          <cell r="I669">
            <v>1</v>
          </cell>
          <cell r="J669">
            <v>1</v>
          </cell>
          <cell r="L669">
            <v>2010</v>
          </cell>
          <cell r="M669">
            <v>2233.87</v>
          </cell>
          <cell r="N669">
            <v>1531.44</v>
          </cell>
          <cell r="O669">
            <v>1144.8900000000001</v>
          </cell>
          <cell r="P669">
            <v>0.74759050305594743</v>
          </cell>
          <cell r="Q669">
            <v>386.55</v>
          </cell>
          <cell r="R669">
            <v>0.25240949694405268</v>
          </cell>
          <cell r="S669">
            <v>15.462</v>
          </cell>
          <cell r="U669">
            <v>0</v>
          </cell>
          <cell r="V669">
            <v>0</v>
          </cell>
          <cell r="W669">
            <v>2010</v>
          </cell>
          <cell r="X669">
            <v>2010</v>
          </cell>
          <cell r="Y669">
            <v>616356</v>
          </cell>
        </row>
        <row r="670">
          <cell r="A670">
            <v>2016367</v>
          </cell>
          <cell r="C670" t="str">
            <v>Poldervallei</v>
          </cell>
          <cell r="D670" t="str">
            <v>Dubois</v>
          </cell>
          <cell r="E670">
            <v>1</v>
          </cell>
          <cell r="F670">
            <v>1</v>
          </cell>
          <cell r="G670">
            <v>1</v>
          </cell>
          <cell r="H670" t="str">
            <v>``</v>
          </cell>
          <cell r="I670">
            <v>1</v>
          </cell>
          <cell r="J670">
            <v>1</v>
          </cell>
          <cell r="L670">
            <v>172.1</v>
          </cell>
          <cell r="N670">
            <v>104.14</v>
          </cell>
          <cell r="O670">
            <v>73.31</v>
          </cell>
          <cell r="P670">
            <v>0.70395621279047438</v>
          </cell>
          <cell r="Q670">
            <v>30.83</v>
          </cell>
          <cell r="R670">
            <v>0.29604378720952562</v>
          </cell>
          <cell r="S670">
            <v>1.2331999999999999</v>
          </cell>
          <cell r="U670">
            <v>0</v>
          </cell>
          <cell r="V670">
            <v>0</v>
          </cell>
          <cell r="W670">
            <v>172.1</v>
          </cell>
          <cell r="X670">
            <v>172.1</v>
          </cell>
          <cell r="Y670">
            <v>616371</v>
          </cell>
        </row>
        <row r="671">
          <cell r="A671">
            <v>2016368</v>
          </cell>
          <cell r="C671">
            <v>566416</v>
          </cell>
          <cell r="D671" t="str">
            <v>Arcabo</v>
          </cell>
          <cell r="E671">
            <v>1</v>
          </cell>
          <cell r="F671">
            <v>7</v>
          </cell>
          <cell r="G671">
            <v>5</v>
          </cell>
          <cell r="H671">
            <v>4</v>
          </cell>
          <cell r="I671">
            <v>1</v>
          </cell>
          <cell r="J671">
            <v>1</v>
          </cell>
          <cell r="L671">
            <v>2001</v>
          </cell>
          <cell r="M671">
            <v>2127.41</v>
          </cell>
          <cell r="N671">
            <v>1445.8</v>
          </cell>
          <cell r="O671">
            <v>1067.8</v>
          </cell>
          <cell r="P671">
            <v>0.7385530502144142</v>
          </cell>
          <cell r="Q671">
            <v>378</v>
          </cell>
          <cell r="R671">
            <v>0.26144694978558586</v>
          </cell>
          <cell r="S671">
            <v>15.12</v>
          </cell>
          <cell r="U671">
            <v>0</v>
          </cell>
          <cell r="V671">
            <v>0</v>
          </cell>
          <cell r="W671">
            <v>2001</v>
          </cell>
          <cell r="X671">
            <v>2001</v>
          </cell>
          <cell r="Y671">
            <v>616357</v>
          </cell>
        </row>
        <row r="672">
          <cell r="A672" t="str">
            <v>2016369L-3011</v>
          </cell>
          <cell r="C672" t="str">
            <v>580616 Luiken</v>
          </cell>
          <cell r="D672" t="str">
            <v>Arcabo</v>
          </cell>
          <cell r="E672">
            <v>0</v>
          </cell>
          <cell r="F672">
            <v>10</v>
          </cell>
          <cell r="G672">
            <v>0</v>
          </cell>
          <cell r="H672">
            <v>0</v>
          </cell>
          <cell r="I672">
            <v>1</v>
          </cell>
          <cell r="J672">
            <v>1</v>
          </cell>
          <cell r="L672">
            <v>697.93</v>
          </cell>
          <cell r="N672">
            <v>498.62</v>
          </cell>
          <cell r="O672">
            <v>363.62</v>
          </cell>
          <cell r="P672">
            <v>0.72925273755565356</v>
          </cell>
          <cell r="Q672">
            <v>135</v>
          </cell>
          <cell r="R672">
            <v>0.27074726244434638</v>
          </cell>
          <cell r="S672">
            <v>5.4</v>
          </cell>
          <cell r="U672">
            <v>0</v>
          </cell>
          <cell r="V672">
            <v>0</v>
          </cell>
          <cell r="W672">
            <v>697.93</v>
          </cell>
          <cell r="X672">
            <v>697.93</v>
          </cell>
          <cell r="Y672">
            <v>616322</v>
          </cell>
        </row>
        <row r="673">
          <cell r="A673">
            <v>2016372</v>
          </cell>
          <cell r="C673" t="str">
            <v>Franco Extra Schuifpui</v>
          </cell>
          <cell r="D673" t="str">
            <v>Duocar</v>
          </cell>
          <cell r="E673">
            <v>1</v>
          </cell>
          <cell r="F673">
            <v>1</v>
          </cell>
          <cell r="G673">
            <v>0</v>
          </cell>
          <cell r="H673">
            <v>2</v>
          </cell>
          <cell r="I673">
            <v>1</v>
          </cell>
          <cell r="J673">
            <v>1</v>
          </cell>
          <cell r="L673">
            <v>792.56</v>
          </cell>
          <cell r="N673">
            <v>521.05000000000007</v>
          </cell>
          <cell r="O673">
            <v>426.47</v>
          </cell>
          <cell r="P673">
            <v>0.81848191152480565</v>
          </cell>
          <cell r="Q673">
            <v>94.58</v>
          </cell>
          <cell r="R673">
            <v>0.18151808847519429</v>
          </cell>
          <cell r="S673">
            <v>3.7831999999999999</v>
          </cell>
          <cell r="U673">
            <v>0</v>
          </cell>
          <cell r="V673">
            <v>0</v>
          </cell>
          <cell r="W673">
            <v>792.56</v>
          </cell>
          <cell r="X673">
            <v>792.56</v>
          </cell>
          <cell r="Y673">
            <v>616342</v>
          </cell>
        </row>
        <row r="674">
          <cell r="A674">
            <v>2016374</v>
          </cell>
          <cell r="C674">
            <v>580416</v>
          </cell>
          <cell r="D674" t="str">
            <v>Arcabo</v>
          </cell>
          <cell r="E674">
            <v>1</v>
          </cell>
          <cell r="F674">
            <v>9</v>
          </cell>
          <cell r="G674">
            <v>7</v>
          </cell>
          <cell r="H674">
            <v>3</v>
          </cell>
          <cell r="I674">
            <v>1</v>
          </cell>
          <cell r="J674">
            <v>1</v>
          </cell>
          <cell r="L674">
            <v>2456</v>
          </cell>
          <cell r="M674">
            <v>2653.34</v>
          </cell>
          <cell r="N674">
            <v>1799.98</v>
          </cell>
          <cell r="O674">
            <v>1380.58</v>
          </cell>
          <cell r="P674">
            <v>0.76699741108234532</v>
          </cell>
          <cell r="Q674">
            <v>419.4</v>
          </cell>
          <cell r="R674">
            <v>0.23300258891765463</v>
          </cell>
          <cell r="S674">
            <v>16.776</v>
          </cell>
          <cell r="U674">
            <v>0</v>
          </cell>
          <cell r="V674">
            <v>0</v>
          </cell>
          <cell r="W674">
            <v>2456</v>
          </cell>
          <cell r="X674">
            <v>2456</v>
          </cell>
          <cell r="Y674">
            <v>616492</v>
          </cell>
        </row>
        <row r="675">
          <cell r="A675" t="str">
            <v>2016375V</v>
          </cell>
          <cell r="C675" t="str">
            <v>Han Atilgan 7743</v>
          </cell>
          <cell r="D675" t="str">
            <v>Klok</v>
          </cell>
          <cell r="E675">
            <v>0</v>
          </cell>
          <cell r="F675">
            <v>2</v>
          </cell>
          <cell r="G675">
            <v>6</v>
          </cell>
          <cell r="H675">
            <v>0</v>
          </cell>
          <cell r="I675">
            <v>1</v>
          </cell>
          <cell r="J675">
            <v>1</v>
          </cell>
          <cell r="L675">
            <v>848</v>
          </cell>
          <cell r="N675">
            <v>340.65</v>
          </cell>
          <cell r="O675">
            <v>153.57</v>
          </cell>
          <cell r="P675">
            <v>0.45081461911052401</v>
          </cell>
          <cell r="Q675">
            <v>187.08</v>
          </cell>
          <cell r="R675">
            <v>0.5491853808894761</v>
          </cell>
          <cell r="S675">
            <v>7.4832000000000001</v>
          </cell>
          <cell r="U675">
            <v>0</v>
          </cell>
          <cell r="V675">
            <v>0</v>
          </cell>
          <cell r="W675">
            <v>848</v>
          </cell>
          <cell r="X675">
            <v>848</v>
          </cell>
          <cell r="Y675">
            <v>616388</v>
          </cell>
        </row>
        <row r="676">
          <cell r="A676">
            <v>2016376</v>
          </cell>
          <cell r="C676" t="str">
            <v>Extra deur</v>
          </cell>
          <cell r="D676" t="str">
            <v>Duocar</v>
          </cell>
          <cell r="E676">
            <v>1</v>
          </cell>
          <cell r="F676">
            <v>1</v>
          </cell>
          <cell r="G676">
            <v>0</v>
          </cell>
          <cell r="H676">
            <v>1</v>
          </cell>
          <cell r="I676">
            <v>1</v>
          </cell>
          <cell r="J676">
            <v>1</v>
          </cell>
          <cell r="L676">
            <v>623.76</v>
          </cell>
          <cell r="N676">
            <v>407.33000000000004</v>
          </cell>
          <cell r="O676">
            <v>331.73</v>
          </cell>
          <cell r="P676">
            <v>0.81440109984533426</v>
          </cell>
          <cell r="Q676">
            <v>75.599999999999994</v>
          </cell>
          <cell r="R676">
            <v>0.18559890015466571</v>
          </cell>
          <cell r="S676">
            <v>3.0239999999999996</v>
          </cell>
          <cell r="U676">
            <v>0</v>
          </cell>
          <cell r="V676">
            <v>0</v>
          </cell>
          <cell r="W676">
            <v>623.76</v>
          </cell>
          <cell r="X676">
            <v>623.76</v>
          </cell>
          <cell r="Y676">
            <v>616440</v>
          </cell>
        </row>
        <row r="677">
          <cell r="A677">
            <v>2016377</v>
          </cell>
          <cell r="C677" t="str">
            <v>581916 deur A003</v>
          </cell>
          <cell r="D677" t="str">
            <v>Arcabo</v>
          </cell>
          <cell r="E677">
            <v>0</v>
          </cell>
          <cell r="F677">
            <v>1</v>
          </cell>
          <cell r="G677">
            <v>0</v>
          </cell>
          <cell r="H677">
            <v>1</v>
          </cell>
          <cell r="I677">
            <v>1</v>
          </cell>
          <cell r="J677">
            <v>1</v>
          </cell>
          <cell r="K677" t="str">
            <v>P</v>
          </cell>
          <cell r="L677">
            <v>450</v>
          </cell>
          <cell r="N677">
            <v>299.39</v>
          </cell>
          <cell r="O677">
            <v>228.14</v>
          </cell>
          <cell r="P677">
            <v>0.76201609940211767</v>
          </cell>
          <cell r="Q677">
            <v>71.25</v>
          </cell>
          <cell r="R677">
            <v>0.23798390059788238</v>
          </cell>
          <cell r="S677">
            <v>2.85</v>
          </cell>
          <cell r="U677">
            <v>0</v>
          </cell>
          <cell r="V677">
            <v>0</v>
          </cell>
          <cell r="W677">
            <v>450</v>
          </cell>
          <cell r="X677">
            <v>450</v>
          </cell>
          <cell r="Y677">
            <v>616318</v>
          </cell>
        </row>
        <row r="678">
          <cell r="A678">
            <v>2016378</v>
          </cell>
          <cell r="C678" t="str">
            <v>COA 12 sets</v>
          </cell>
          <cell r="D678" t="str">
            <v>Arcabo</v>
          </cell>
          <cell r="E678">
            <v>12</v>
          </cell>
          <cell r="F678">
            <v>96</v>
          </cell>
          <cell r="G678">
            <v>72</v>
          </cell>
          <cell r="H678">
            <v>12</v>
          </cell>
          <cell r="I678">
            <v>1</v>
          </cell>
          <cell r="J678">
            <v>1</v>
          </cell>
          <cell r="K678" t="str">
            <v>P</v>
          </cell>
          <cell r="L678">
            <v>34164</v>
          </cell>
          <cell r="M678">
            <v>32935.72</v>
          </cell>
          <cell r="N678">
            <v>22414</v>
          </cell>
          <cell r="O678">
            <v>17730.849999999999</v>
          </cell>
          <cell r="P678">
            <v>0.79106139020255195</v>
          </cell>
          <cell r="Q678">
            <v>4683.1499999999996</v>
          </cell>
          <cell r="R678">
            <v>0.20893860979744799</v>
          </cell>
          <cell r="S678">
            <v>187.32599999999999</v>
          </cell>
          <cell r="U678">
            <v>0</v>
          </cell>
          <cell r="V678">
            <v>0</v>
          </cell>
          <cell r="W678">
            <v>34164</v>
          </cell>
          <cell r="X678">
            <v>34164</v>
          </cell>
          <cell r="Y678">
            <v>616339</v>
          </cell>
        </row>
        <row r="679">
          <cell r="A679">
            <v>2016379</v>
          </cell>
          <cell r="C679">
            <v>597516</v>
          </cell>
          <cell r="D679" t="str">
            <v>Arcabo</v>
          </cell>
          <cell r="E679">
            <v>1</v>
          </cell>
          <cell r="F679">
            <v>9</v>
          </cell>
          <cell r="G679">
            <v>8</v>
          </cell>
          <cell r="H679">
            <v>2</v>
          </cell>
          <cell r="I679">
            <v>1</v>
          </cell>
          <cell r="J679">
            <v>1</v>
          </cell>
          <cell r="K679" t="str">
            <v>P</v>
          </cell>
          <cell r="L679">
            <v>1931</v>
          </cell>
          <cell r="M679">
            <v>2049.6799999999998</v>
          </cell>
          <cell r="N679">
            <v>1392.02</v>
          </cell>
          <cell r="O679">
            <v>1032.92</v>
          </cell>
          <cell r="P679">
            <v>0.74202956854068192</v>
          </cell>
          <cell r="Q679">
            <v>359.1</v>
          </cell>
          <cell r="R679">
            <v>0.25797043145931814</v>
          </cell>
          <cell r="S679">
            <v>14.364000000000001</v>
          </cell>
          <cell r="U679">
            <v>0</v>
          </cell>
          <cell r="V679">
            <v>0</v>
          </cell>
          <cell r="W679">
            <v>1931</v>
          </cell>
          <cell r="X679">
            <v>1931</v>
          </cell>
          <cell r="Y679">
            <v>616358</v>
          </cell>
        </row>
        <row r="680">
          <cell r="A680">
            <v>2016380</v>
          </cell>
          <cell r="C680">
            <v>591916</v>
          </cell>
          <cell r="D680" t="str">
            <v>Arcabo</v>
          </cell>
          <cell r="E680">
            <v>1</v>
          </cell>
          <cell r="F680">
            <v>8</v>
          </cell>
          <cell r="G680">
            <v>5</v>
          </cell>
          <cell r="H680">
            <v>3</v>
          </cell>
          <cell r="I680">
            <v>1</v>
          </cell>
          <cell r="J680">
            <v>1</v>
          </cell>
          <cell r="K680" t="str">
            <v>P</v>
          </cell>
          <cell r="L680">
            <v>1894</v>
          </cell>
          <cell r="M680">
            <v>1920.83</v>
          </cell>
          <cell r="N680">
            <v>1303.81</v>
          </cell>
          <cell r="O680">
            <v>1015.81</v>
          </cell>
          <cell r="P680">
            <v>0.77910891924436843</v>
          </cell>
          <cell r="Q680">
            <v>288</v>
          </cell>
          <cell r="R680">
            <v>0.22089108075563157</v>
          </cell>
          <cell r="S680">
            <v>11.52</v>
          </cell>
          <cell r="U680">
            <v>0</v>
          </cell>
          <cell r="V680">
            <v>0</v>
          </cell>
          <cell r="W680">
            <v>1894</v>
          </cell>
          <cell r="X680">
            <v>1894</v>
          </cell>
          <cell r="Y680">
            <v>616354</v>
          </cell>
        </row>
        <row r="681">
          <cell r="A681" t="str">
            <v>2016381L-7016</v>
          </cell>
          <cell r="C681" t="str">
            <v>MSC-062 Luiken</v>
          </cell>
          <cell r="D681" t="str">
            <v>Maat</v>
          </cell>
          <cell r="E681">
            <v>1</v>
          </cell>
          <cell r="F681">
            <v>15</v>
          </cell>
          <cell r="G681">
            <v>0</v>
          </cell>
          <cell r="H681">
            <v>0</v>
          </cell>
          <cell r="I681">
            <v>1</v>
          </cell>
          <cell r="J681">
            <v>1</v>
          </cell>
          <cell r="L681">
            <v>1380.93</v>
          </cell>
          <cell r="N681">
            <v>1114</v>
          </cell>
          <cell r="O681">
            <v>898</v>
          </cell>
          <cell r="P681">
            <v>0.80610412926391384</v>
          </cell>
          <cell r="Q681">
            <v>216</v>
          </cell>
          <cell r="R681">
            <v>0.19389587073608616</v>
          </cell>
          <cell r="S681">
            <v>8.64</v>
          </cell>
          <cell r="U681">
            <v>0</v>
          </cell>
          <cell r="V681">
            <v>0</v>
          </cell>
          <cell r="W681">
            <v>1380.93</v>
          </cell>
          <cell r="X681">
            <v>1380.93</v>
          </cell>
          <cell r="Y681">
            <v>616447</v>
          </cell>
        </row>
        <row r="682">
          <cell r="A682">
            <v>2016382</v>
          </cell>
          <cell r="C682" t="str">
            <v>476016 Herlevering schade</v>
          </cell>
          <cell r="D682" t="str">
            <v>Arcabo</v>
          </cell>
          <cell r="E682">
            <v>1</v>
          </cell>
          <cell r="F682">
            <v>1</v>
          </cell>
          <cell r="G682">
            <v>0</v>
          </cell>
          <cell r="H682">
            <v>0</v>
          </cell>
          <cell r="I682">
            <v>1</v>
          </cell>
          <cell r="J682">
            <v>1</v>
          </cell>
          <cell r="L682">
            <v>227.74</v>
          </cell>
          <cell r="N682">
            <v>135</v>
          </cell>
          <cell r="O682">
            <v>95</v>
          </cell>
          <cell r="P682">
            <v>0.70370370370370372</v>
          </cell>
          <cell r="Q682">
            <v>40</v>
          </cell>
          <cell r="R682">
            <v>0.29629629629629628</v>
          </cell>
          <cell r="S682">
            <v>1.6</v>
          </cell>
          <cell r="U682">
            <v>0</v>
          </cell>
          <cell r="V682">
            <v>-341.12</v>
          </cell>
          <cell r="W682">
            <v>568.86</v>
          </cell>
          <cell r="X682">
            <v>568.86</v>
          </cell>
          <cell r="Y682">
            <v>616422</v>
          </cell>
        </row>
        <row r="683">
          <cell r="A683">
            <v>2016383</v>
          </cell>
          <cell r="C683" t="str">
            <v>H5-240 Marva I Lobo</v>
          </cell>
          <cell r="D683" t="str">
            <v>Dubois</v>
          </cell>
          <cell r="E683">
            <v>1</v>
          </cell>
          <cell r="F683">
            <v>11</v>
          </cell>
          <cell r="G683">
            <v>6</v>
          </cell>
          <cell r="H683">
            <v>2</v>
          </cell>
          <cell r="I683">
            <v>1</v>
          </cell>
          <cell r="J683">
            <v>1</v>
          </cell>
          <cell r="L683">
            <v>2117.9499999999998</v>
          </cell>
          <cell r="N683">
            <v>1287.8499999999999</v>
          </cell>
          <cell r="O683">
            <v>944.5</v>
          </cell>
          <cell r="P683">
            <v>0.7333928640757853</v>
          </cell>
          <cell r="Q683">
            <v>343.35</v>
          </cell>
          <cell r="R683">
            <v>0.26660713592421481</v>
          </cell>
          <cell r="S683">
            <v>13.734000000000002</v>
          </cell>
          <cell r="U683">
            <v>0</v>
          </cell>
          <cell r="V683">
            <v>0</v>
          </cell>
          <cell r="W683">
            <v>2117.9499999999998</v>
          </cell>
          <cell r="X683">
            <v>2117.9499999999998</v>
          </cell>
          <cell r="Y683">
            <v>616372</v>
          </cell>
        </row>
        <row r="684">
          <cell r="A684" t="str">
            <v>2016384E</v>
          </cell>
          <cell r="C684" t="str">
            <v>Surendorf Knopcilinders 15 st K40/40</v>
          </cell>
          <cell r="D684" t="str">
            <v>Arcabo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1</v>
          </cell>
          <cell r="J684">
            <v>1</v>
          </cell>
          <cell r="L684">
            <v>391.5</v>
          </cell>
          <cell r="N684">
            <v>261</v>
          </cell>
          <cell r="O684">
            <v>261</v>
          </cell>
          <cell r="P684">
            <v>1</v>
          </cell>
          <cell r="Q684">
            <v>0</v>
          </cell>
          <cell r="R684">
            <v>0</v>
          </cell>
          <cell r="S684">
            <v>0</v>
          </cell>
          <cell r="U684">
            <v>0</v>
          </cell>
          <cell r="V684">
            <v>0</v>
          </cell>
          <cell r="W684">
            <v>391.5</v>
          </cell>
          <cell r="X684">
            <v>391.5</v>
          </cell>
          <cell r="Y684">
            <v>616350</v>
          </cell>
        </row>
        <row r="685">
          <cell r="A685" t="str">
            <v>2016386E</v>
          </cell>
          <cell r="C685" t="str">
            <v>2016255 598316 deur krukstel blank SKG**</v>
          </cell>
          <cell r="D685" t="str">
            <v>Arcabo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1</v>
          </cell>
          <cell r="J685">
            <v>1</v>
          </cell>
          <cell r="L685">
            <v>35</v>
          </cell>
          <cell r="N685">
            <v>17.5</v>
          </cell>
          <cell r="O685">
            <v>17.5</v>
          </cell>
          <cell r="P685">
            <v>1</v>
          </cell>
          <cell r="Q685">
            <v>0</v>
          </cell>
          <cell r="R685">
            <v>0</v>
          </cell>
          <cell r="S685">
            <v>0</v>
          </cell>
          <cell r="U685">
            <v>0</v>
          </cell>
          <cell r="V685">
            <v>0</v>
          </cell>
          <cell r="W685">
            <v>35</v>
          </cell>
          <cell r="X685">
            <v>35</v>
          </cell>
          <cell r="Y685">
            <v>616350</v>
          </cell>
        </row>
        <row r="686">
          <cell r="A686" t="str">
            <v>2016387L-7016</v>
          </cell>
          <cell r="C686" t="str">
            <v>Luiken Ameling</v>
          </cell>
          <cell r="D686" t="str">
            <v>Duocar</v>
          </cell>
          <cell r="E686">
            <v>1</v>
          </cell>
          <cell r="F686">
            <v>12</v>
          </cell>
          <cell r="G686">
            <v>0</v>
          </cell>
          <cell r="H686">
            <v>0</v>
          </cell>
          <cell r="I686">
            <v>1</v>
          </cell>
          <cell r="J686">
            <v>1</v>
          </cell>
          <cell r="L686">
            <v>1345.85</v>
          </cell>
          <cell r="N686">
            <v>890.03</v>
          </cell>
          <cell r="O686">
            <v>755.03</v>
          </cell>
          <cell r="P686">
            <v>0.84831971956001484</v>
          </cell>
          <cell r="Q686">
            <v>135</v>
          </cell>
          <cell r="R686">
            <v>0.15168028043998516</v>
          </cell>
          <cell r="S686">
            <v>5.4</v>
          </cell>
          <cell r="U686">
            <v>0</v>
          </cell>
          <cell r="V686">
            <v>0</v>
          </cell>
          <cell r="W686">
            <v>1345.85</v>
          </cell>
          <cell r="X686">
            <v>1345.85</v>
          </cell>
          <cell r="Y686">
            <v>616441</v>
          </cell>
        </row>
        <row r="687">
          <cell r="A687" t="str">
            <v>2016388V</v>
          </cell>
          <cell r="C687" t="str">
            <v>598216 New Port</v>
          </cell>
          <cell r="D687" t="str">
            <v>Arcabo</v>
          </cell>
          <cell r="E687">
            <v>1</v>
          </cell>
          <cell r="F687">
            <v>8</v>
          </cell>
          <cell r="G687">
            <v>4</v>
          </cell>
          <cell r="H687">
            <v>3</v>
          </cell>
          <cell r="I687">
            <v>1</v>
          </cell>
          <cell r="J687">
            <v>1</v>
          </cell>
          <cell r="K687" t="str">
            <v>C</v>
          </cell>
          <cell r="L687">
            <v>6061.67</v>
          </cell>
          <cell r="N687">
            <v>4105.25</v>
          </cell>
          <cell r="O687">
            <v>3441.95</v>
          </cell>
          <cell r="P687">
            <v>0.83842640521283718</v>
          </cell>
          <cell r="Q687">
            <v>663.3</v>
          </cell>
          <cell r="R687">
            <v>0.16157359478716277</v>
          </cell>
          <cell r="S687">
            <v>26.531999999999996</v>
          </cell>
          <cell r="U687">
            <v>0</v>
          </cell>
          <cell r="V687">
            <v>0</v>
          </cell>
          <cell r="W687">
            <v>6061.67</v>
          </cell>
          <cell r="X687">
            <v>6061.67</v>
          </cell>
          <cell r="Y687">
            <v>616355</v>
          </cell>
        </row>
        <row r="688">
          <cell r="A688">
            <v>2016389</v>
          </cell>
          <cell r="C688" t="str">
            <v>597316 Charleston</v>
          </cell>
          <cell r="D688" t="str">
            <v>Arcabo</v>
          </cell>
          <cell r="E688">
            <v>1</v>
          </cell>
          <cell r="F688">
            <v>11</v>
          </cell>
          <cell r="G688">
            <v>5</v>
          </cell>
          <cell r="H688">
            <v>3</v>
          </cell>
          <cell r="I688">
            <v>1</v>
          </cell>
          <cell r="J688">
            <v>1</v>
          </cell>
          <cell r="L688">
            <v>2872</v>
          </cell>
          <cell r="N688">
            <v>2155.58</v>
          </cell>
          <cell r="O688">
            <v>1741.13</v>
          </cell>
          <cell r="P688">
            <v>0.8077315618070311</v>
          </cell>
          <cell r="Q688">
            <v>414.45</v>
          </cell>
          <cell r="R688">
            <v>0.19226843819296896</v>
          </cell>
          <cell r="S688">
            <v>16.577999999999999</v>
          </cell>
          <cell r="U688">
            <v>0</v>
          </cell>
          <cell r="V688">
            <v>0</v>
          </cell>
          <cell r="W688">
            <v>2872</v>
          </cell>
          <cell r="X688">
            <v>2872</v>
          </cell>
          <cell r="Y688">
            <v>616361</v>
          </cell>
        </row>
        <row r="689">
          <cell r="A689" t="str">
            <v>2016390E</v>
          </cell>
          <cell r="B689"/>
          <cell r="C689" t="str">
            <v>lekdorpels S804 40x2m1 + 500 schroeven v luiken</v>
          </cell>
          <cell r="D689" t="str">
            <v>Maat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1</v>
          </cell>
          <cell r="J689">
            <v>1</v>
          </cell>
          <cell r="K689"/>
          <cell r="L689">
            <v>326</v>
          </cell>
          <cell r="M689"/>
          <cell r="N689">
            <v>163.4</v>
          </cell>
          <cell r="O689">
            <v>163.4</v>
          </cell>
          <cell r="P689">
            <v>1</v>
          </cell>
          <cell r="Q689">
            <v>0</v>
          </cell>
          <cell r="R689">
            <v>0</v>
          </cell>
          <cell r="S689">
            <v>0</v>
          </cell>
          <cell r="T689"/>
          <cell r="U689">
            <v>0</v>
          </cell>
          <cell r="V689">
            <v>0</v>
          </cell>
          <cell r="W689">
            <v>326</v>
          </cell>
          <cell r="X689">
            <v>326</v>
          </cell>
          <cell r="Y689">
            <v>616413</v>
          </cell>
        </row>
        <row r="690">
          <cell r="A690">
            <v>2016391</v>
          </cell>
          <cell r="C690">
            <v>591816</v>
          </cell>
          <cell r="D690" t="str">
            <v>Arcabo</v>
          </cell>
          <cell r="E690">
            <v>1</v>
          </cell>
          <cell r="F690">
            <v>5</v>
          </cell>
          <cell r="G690">
            <v>3</v>
          </cell>
          <cell r="H690">
            <v>2</v>
          </cell>
          <cell r="I690">
            <v>1</v>
          </cell>
          <cell r="J690">
            <v>1</v>
          </cell>
          <cell r="K690" t="str">
            <v>P</v>
          </cell>
          <cell r="L690">
            <v>1323</v>
          </cell>
          <cell r="N690">
            <v>943.59999999999991</v>
          </cell>
          <cell r="O690">
            <v>704.65</v>
          </cell>
          <cell r="P690">
            <v>0.74676769817719379</v>
          </cell>
          <cell r="Q690">
            <v>238.95</v>
          </cell>
          <cell r="R690">
            <v>0.25323230182280626</v>
          </cell>
          <cell r="S690">
            <v>9.5579999999999998</v>
          </cell>
          <cell r="U690">
            <v>0</v>
          </cell>
          <cell r="V690">
            <v>0</v>
          </cell>
          <cell r="W690">
            <v>1323</v>
          </cell>
          <cell r="X690">
            <v>1323</v>
          </cell>
          <cell r="Y690">
            <v>616362</v>
          </cell>
        </row>
        <row r="691">
          <cell r="A691" t="str">
            <v>2016392E</v>
          </cell>
          <cell r="C691" t="str">
            <v>2016265 592116 kruk v schuifpui niet afsluitbaar</v>
          </cell>
          <cell r="D691" t="str">
            <v>Arcabo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1</v>
          </cell>
          <cell r="J691">
            <v>1</v>
          </cell>
          <cell r="L691">
            <v>2.86</v>
          </cell>
          <cell r="N691">
            <v>1.43</v>
          </cell>
          <cell r="O691">
            <v>1.43</v>
          </cell>
          <cell r="P691">
            <v>1</v>
          </cell>
          <cell r="Q691">
            <v>0</v>
          </cell>
          <cell r="R691">
            <v>0</v>
          </cell>
          <cell r="S691">
            <v>0</v>
          </cell>
          <cell r="U691">
            <v>0</v>
          </cell>
          <cell r="V691">
            <v>0</v>
          </cell>
          <cell r="W691">
            <v>2.86</v>
          </cell>
          <cell r="X691">
            <v>2.86</v>
          </cell>
          <cell r="Y691">
            <v>616350</v>
          </cell>
        </row>
        <row r="692">
          <cell r="A692" t="str">
            <v>2016393E</v>
          </cell>
          <cell r="C692" t="str">
            <v>2016234 Woodworks 2x glas excl roeden</v>
          </cell>
          <cell r="D692" t="str">
            <v>Arcabo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1</v>
          </cell>
          <cell r="J692">
            <v>1</v>
          </cell>
          <cell r="L692">
            <v>58.74</v>
          </cell>
          <cell r="N692">
            <v>29.37</v>
          </cell>
          <cell r="O692">
            <v>29.37</v>
          </cell>
          <cell r="P692">
            <v>1</v>
          </cell>
          <cell r="Q692">
            <v>0</v>
          </cell>
          <cell r="R692">
            <v>0</v>
          </cell>
          <cell r="S692">
            <v>0</v>
          </cell>
          <cell r="U692">
            <v>0</v>
          </cell>
          <cell r="V692">
            <v>0</v>
          </cell>
          <cell r="W692">
            <v>58.74</v>
          </cell>
          <cell r="X692">
            <v>58.74</v>
          </cell>
          <cell r="Y692">
            <v>616391</v>
          </cell>
        </row>
        <row r="693">
          <cell r="A693" t="str">
            <v>2016395E</v>
          </cell>
          <cell r="C693" t="str">
            <v>Lekdorpel S804 3x 600 mm - Laakweg 24 Azewijn</v>
          </cell>
          <cell r="D693" t="str">
            <v>Koenders Totaalbouw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1</v>
          </cell>
          <cell r="J693">
            <v>1</v>
          </cell>
          <cell r="L693">
            <v>17.5</v>
          </cell>
          <cell r="N693">
            <v>5</v>
          </cell>
          <cell r="O693">
            <v>5</v>
          </cell>
          <cell r="P693">
            <v>1</v>
          </cell>
          <cell r="Q693">
            <v>0</v>
          </cell>
          <cell r="R693">
            <v>0</v>
          </cell>
          <cell r="S693">
            <v>0</v>
          </cell>
          <cell r="U693">
            <v>0</v>
          </cell>
          <cell r="V693">
            <v>0</v>
          </cell>
          <cell r="W693">
            <v>17.5</v>
          </cell>
          <cell r="X693">
            <v>17.5</v>
          </cell>
          <cell r="Y693">
            <v>616569</v>
          </cell>
        </row>
        <row r="694">
          <cell r="A694">
            <v>2016396</v>
          </cell>
          <cell r="C694" t="str">
            <v>Service opdracht 403113 Natuurlijk Limburg</v>
          </cell>
          <cell r="D694" t="str">
            <v>Arcabo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1</v>
          </cell>
          <cell r="J694">
            <v>1</v>
          </cell>
          <cell r="L694">
            <v>378.45</v>
          </cell>
          <cell r="N694">
            <v>302.76</v>
          </cell>
          <cell r="O694">
            <v>302.76</v>
          </cell>
          <cell r="P694">
            <v>1</v>
          </cell>
          <cell r="Q694">
            <v>0</v>
          </cell>
          <cell r="R694">
            <v>0</v>
          </cell>
          <cell r="S694">
            <v>0</v>
          </cell>
          <cell r="U694">
            <v>0</v>
          </cell>
          <cell r="V694">
            <v>0</v>
          </cell>
          <cell r="W694">
            <v>378.45</v>
          </cell>
          <cell r="X694">
            <v>378.45</v>
          </cell>
          <cell r="Y694">
            <v>616376</v>
          </cell>
        </row>
        <row r="695">
          <cell r="A695">
            <v>2016397</v>
          </cell>
          <cell r="C695" t="str">
            <v>vd Ark</v>
          </cell>
          <cell r="D695" t="str">
            <v>Stui</v>
          </cell>
          <cell r="E695">
            <v>1</v>
          </cell>
          <cell r="F695">
            <v>12</v>
          </cell>
          <cell r="G695">
            <v>4</v>
          </cell>
          <cell r="H695">
            <v>3</v>
          </cell>
          <cell r="I695">
            <v>1</v>
          </cell>
          <cell r="J695">
            <v>1</v>
          </cell>
          <cell r="L695">
            <v>3901.91</v>
          </cell>
          <cell r="N695">
            <v>2424.8999999999996</v>
          </cell>
          <cell r="O695">
            <v>1817.85</v>
          </cell>
          <cell r="P695">
            <v>0.74965977978473342</v>
          </cell>
          <cell r="Q695">
            <v>607.04999999999995</v>
          </cell>
          <cell r="R695">
            <v>0.25034022021526664</v>
          </cell>
          <cell r="S695">
            <v>24.281999999999996</v>
          </cell>
          <cell r="U695">
            <v>0</v>
          </cell>
          <cell r="V695">
            <v>0</v>
          </cell>
          <cell r="W695">
            <v>3901.91</v>
          </cell>
          <cell r="X695">
            <v>3901.91</v>
          </cell>
          <cell r="Y695">
            <v>616486</v>
          </cell>
        </row>
        <row r="696">
          <cell r="A696">
            <v>2016398</v>
          </cell>
          <cell r="C696">
            <v>238209</v>
          </cell>
          <cell r="D696" t="str">
            <v>Arcabo</v>
          </cell>
          <cell r="E696">
            <v>0</v>
          </cell>
          <cell r="F696">
            <v>1</v>
          </cell>
          <cell r="G696">
            <v>1</v>
          </cell>
          <cell r="H696">
            <v>0</v>
          </cell>
          <cell r="I696">
            <v>1</v>
          </cell>
          <cell r="J696">
            <v>1</v>
          </cell>
          <cell r="K696" t="str">
            <v>P</v>
          </cell>
          <cell r="L696">
            <v>170</v>
          </cell>
          <cell r="M696">
            <v>196.1</v>
          </cell>
          <cell r="N696">
            <v>134.31</v>
          </cell>
          <cell r="O696">
            <v>100.11</v>
          </cell>
          <cell r="P696">
            <v>0.74536519991065442</v>
          </cell>
          <cell r="Q696">
            <v>34.200000000000003</v>
          </cell>
          <cell r="R696">
            <v>0.25463480008934558</v>
          </cell>
          <cell r="S696">
            <v>1.3680000000000001</v>
          </cell>
          <cell r="U696">
            <v>0</v>
          </cell>
          <cell r="V696">
            <v>0</v>
          </cell>
          <cell r="W696">
            <v>170</v>
          </cell>
          <cell r="X696">
            <v>170</v>
          </cell>
          <cell r="Y696">
            <v>616363</v>
          </cell>
        </row>
        <row r="697">
          <cell r="A697" t="str">
            <v>2016399V</v>
          </cell>
          <cell r="C697" t="str">
            <v>Ameling</v>
          </cell>
          <cell r="D697" t="str">
            <v>Duocar</v>
          </cell>
          <cell r="E697">
            <v>1</v>
          </cell>
          <cell r="F697">
            <v>11</v>
          </cell>
          <cell r="G697">
            <v>8</v>
          </cell>
          <cell r="H697">
            <v>3</v>
          </cell>
          <cell r="I697">
            <v>1</v>
          </cell>
          <cell r="J697">
            <v>1</v>
          </cell>
          <cell r="L697">
            <v>4371.16</v>
          </cell>
          <cell r="N697">
            <v>2867.3900000000003</v>
          </cell>
          <cell r="O697">
            <v>2263.94</v>
          </cell>
          <cell r="P697">
            <v>0.78954728864925938</v>
          </cell>
          <cell r="Q697">
            <v>603.45000000000005</v>
          </cell>
          <cell r="R697">
            <v>0.21045271135074056</v>
          </cell>
          <cell r="S697">
            <v>24.138000000000002</v>
          </cell>
          <cell r="U697">
            <v>0</v>
          </cell>
          <cell r="V697">
            <v>0</v>
          </cell>
          <cell r="W697">
            <v>4371.16</v>
          </cell>
          <cell r="X697">
            <v>4371.16</v>
          </cell>
          <cell r="Y697">
            <v>616442</v>
          </cell>
        </row>
        <row r="698">
          <cell r="A698">
            <v>2016400</v>
          </cell>
          <cell r="C698" t="str">
            <v>9 VEK</v>
          </cell>
          <cell r="D698" t="str">
            <v>Manumixx</v>
          </cell>
          <cell r="E698">
            <v>1</v>
          </cell>
          <cell r="F698">
            <v>12</v>
          </cell>
          <cell r="G698">
            <v>0</v>
          </cell>
          <cell r="H698">
            <v>0</v>
          </cell>
          <cell r="I698">
            <v>1</v>
          </cell>
          <cell r="J698">
            <v>1</v>
          </cell>
          <cell r="L698">
            <v>1740.32</v>
          </cell>
          <cell r="N698">
            <v>1026</v>
          </cell>
          <cell r="O698">
            <v>771</v>
          </cell>
          <cell r="P698">
            <v>0.75146198830409361</v>
          </cell>
          <cell r="Q698">
            <v>255</v>
          </cell>
          <cell r="R698">
            <v>0.24853801169590642</v>
          </cell>
          <cell r="S698">
            <v>10.199999999999999</v>
          </cell>
          <cell r="U698">
            <v>0</v>
          </cell>
          <cell r="V698">
            <v>0</v>
          </cell>
          <cell r="W698">
            <v>1740.32</v>
          </cell>
          <cell r="X698">
            <v>1740.32</v>
          </cell>
          <cell r="Y698">
            <v>616375</v>
          </cell>
        </row>
        <row r="699">
          <cell r="A699" t="str">
            <v>2016401E</v>
          </cell>
          <cell r="C699" t="str">
            <v>Glas 485x2000 33.1 mat-14-4 mm Verdiepringslodge M206 fig</v>
          </cell>
          <cell r="D699" t="str">
            <v>maat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1</v>
          </cell>
          <cell r="J699">
            <v>1</v>
          </cell>
          <cell r="L699">
            <v>90.64</v>
          </cell>
          <cell r="N699">
            <v>45.32</v>
          </cell>
          <cell r="O699">
            <v>45.32</v>
          </cell>
          <cell r="P699">
            <v>1</v>
          </cell>
          <cell r="Q699">
            <v>0</v>
          </cell>
          <cell r="R699">
            <v>0</v>
          </cell>
          <cell r="S699">
            <v>0</v>
          </cell>
          <cell r="U699">
            <v>0</v>
          </cell>
          <cell r="V699">
            <v>0</v>
          </cell>
          <cell r="W699">
            <v>90.64</v>
          </cell>
          <cell r="X699">
            <v>90.64</v>
          </cell>
          <cell r="Y699">
            <v>616571</v>
          </cell>
        </row>
        <row r="700">
          <cell r="A700">
            <v>2016402</v>
          </cell>
          <cell r="C700" t="str">
            <v>MSC-078 Extra schuurdeur</v>
          </cell>
          <cell r="D700" t="str">
            <v>Maat</v>
          </cell>
          <cell r="E700">
            <v>1</v>
          </cell>
          <cell r="F700">
            <v>1</v>
          </cell>
          <cell r="G700">
            <v>0</v>
          </cell>
          <cell r="H700">
            <v>1</v>
          </cell>
          <cell r="I700">
            <v>1</v>
          </cell>
          <cell r="J700">
            <v>1</v>
          </cell>
          <cell r="L700">
            <v>492.72</v>
          </cell>
          <cell r="N700">
            <v>361.7</v>
          </cell>
          <cell r="O700">
            <v>262.7</v>
          </cell>
          <cell r="P700">
            <v>0.72629250760298592</v>
          </cell>
          <cell r="Q700">
            <v>99</v>
          </cell>
          <cell r="R700">
            <v>0.27370749239701408</v>
          </cell>
          <cell r="S700">
            <v>3.96</v>
          </cell>
          <cell r="U700">
            <v>0</v>
          </cell>
          <cell r="V700">
            <v>0</v>
          </cell>
          <cell r="W700">
            <v>492.72</v>
          </cell>
          <cell r="X700">
            <v>492.72</v>
          </cell>
          <cell r="Y700">
            <v>616414</v>
          </cell>
        </row>
        <row r="701">
          <cell r="A701">
            <v>2016403</v>
          </cell>
          <cell r="C701" t="str">
            <v>Van Laarhoven</v>
          </cell>
          <cell r="D701" t="str">
            <v>Duocar</v>
          </cell>
          <cell r="E701">
            <v>1</v>
          </cell>
          <cell r="F701">
            <v>14</v>
          </cell>
          <cell r="G701">
            <v>7</v>
          </cell>
          <cell r="H701">
            <v>4</v>
          </cell>
          <cell r="I701">
            <v>1</v>
          </cell>
          <cell r="J701">
            <v>1</v>
          </cell>
          <cell r="L701">
            <v>4163.04</v>
          </cell>
          <cell r="N701">
            <v>2805.08</v>
          </cell>
          <cell r="O701">
            <v>2155.2800000000002</v>
          </cell>
          <cell r="P701">
            <v>0.76834885279564225</v>
          </cell>
          <cell r="Q701">
            <v>649.79999999999995</v>
          </cell>
          <cell r="R701">
            <v>0.23165114720435781</v>
          </cell>
          <cell r="S701">
            <v>25.991999999999997</v>
          </cell>
          <cell r="U701">
            <v>0</v>
          </cell>
          <cell r="V701">
            <v>0</v>
          </cell>
          <cell r="W701">
            <v>4163.04</v>
          </cell>
          <cell r="X701">
            <v>4163.04</v>
          </cell>
          <cell r="Y701">
            <v>616443</v>
          </cell>
        </row>
        <row r="702">
          <cell r="A702" t="str">
            <v>2016403-2</v>
          </cell>
          <cell r="C702" t="str">
            <v>Van Laarhoven 2</v>
          </cell>
          <cell r="D702" t="str">
            <v>Duocar</v>
          </cell>
          <cell r="E702">
            <v>0</v>
          </cell>
          <cell r="F702">
            <v>1</v>
          </cell>
          <cell r="G702">
            <v>0</v>
          </cell>
          <cell r="H702">
            <v>0</v>
          </cell>
          <cell r="I702">
            <v>1</v>
          </cell>
          <cell r="J702">
            <v>1</v>
          </cell>
          <cell r="L702">
            <v>90.1</v>
          </cell>
          <cell r="N702">
            <v>77</v>
          </cell>
          <cell r="O702">
            <v>50</v>
          </cell>
          <cell r="P702">
            <v>0.64935064935064934</v>
          </cell>
          <cell r="Q702">
            <v>27</v>
          </cell>
          <cell r="R702">
            <v>0.35064935064935066</v>
          </cell>
          <cell r="S702">
            <v>1.08</v>
          </cell>
          <cell r="U702">
            <v>0</v>
          </cell>
          <cell r="V702">
            <v>0</v>
          </cell>
          <cell r="W702">
            <v>90.1</v>
          </cell>
          <cell r="X702">
            <v>90.1</v>
          </cell>
          <cell r="Y702">
            <v>616637</v>
          </cell>
        </row>
        <row r="703">
          <cell r="A703">
            <v>2016404</v>
          </cell>
          <cell r="C703" t="str">
            <v>Drie kozijnen</v>
          </cell>
          <cell r="D703" t="str">
            <v>Duocar</v>
          </cell>
          <cell r="E703">
            <v>1</v>
          </cell>
          <cell r="F703">
            <v>3</v>
          </cell>
          <cell r="G703">
            <v>2</v>
          </cell>
          <cell r="H703">
            <v>1</v>
          </cell>
          <cell r="I703">
            <v>1</v>
          </cell>
          <cell r="J703">
            <v>1</v>
          </cell>
          <cell r="L703">
            <v>917.37</v>
          </cell>
          <cell r="N703">
            <v>605.1</v>
          </cell>
          <cell r="O703">
            <v>454.35</v>
          </cell>
          <cell r="P703">
            <v>0.75086762518591965</v>
          </cell>
          <cell r="Q703">
            <v>150.75</v>
          </cell>
          <cell r="R703">
            <v>0.24913237481408032</v>
          </cell>
          <cell r="S703">
            <v>6.03</v>
          </cell>
          <cell r="U703">
            <v>0</v>
          </cell>
          <cell r="V703">
            <v>0</v>
          </cell>
          <cell r="W703">
            <v>917.37</v>
          </cell>
          <cell r="X703">
            <v>917.37</v>
          </cell>
          <cell r="Y703">
            <v>616444</v>
          </cell>
        </row>
        <row r="704">
          <cell r="A704">
            <v>2016405</v>
          </cell>
          <cell r="C704" t="str">
            <v>Twee horren 66530</v>
          </cell>
          <cell r="D704" t="str">
            <v>De Bergjes</v>
          </cell>
          <cell r="E704">
            <v>1</v>
          </cell>
          <cell r="F704">
            <v>0</v>
          </cell>
          <cell r="G704">
            <v>0</v>
          </cell>
          <cell r="H704">
            <v>0</v>
          </cell>
          <cell r="I704">
            <v>1</v>
          </cell>
          <cell r="J704">
            <v>1</v>
          </cell>
          <cell r="L704">
            <v>115</v>
          </cell>
          <cell r="N704">
            <v>80</v>
          </cell>
          <cell r="O704">
            <v>80</v>
          </cell>
          <cell r="P704">
            <v>1</v>
          </cell>
          <cell r="Q704">
            <v>0</v>
          </cell>
          <cell r="R704">
            <v>0</v>
          </cell>
          <cell r="S704">
            <v>0</v>
          </cell>
          <cell r="U704">
            <v>0</v>
          </cell>
          <cell r="V704">
            <v>0</v>
          </cell>
          <cell r="W704">
            <v>115</v>
          </cell>
          <cell r="X704">
            <v>115</v>
          </cell>
          <cell r="Y704">
            <v>616437</v>
          </cell>
        </row>
        <row r="705">
          <cell r="A705">
            <v>2016406</v>
          </cell>
          <cell r="C705" t="str">
            <v>Comm 129</v>
          </cell>
          <cell r="D705" t="str">
            <v>Diamant</v>
          </cell>
          <cell r="E705">
            <v>1</v>
          </cell>
          <cell r="F705">
            <v>10</v>
          </cell>
          <cell r="G705">
            <v>8</v>
          </cell>
          <cell r="H705">
            <v>3</v>
          </cell>
          <cell r="I705">
            <v>1</v>
          </cell>
          <cell r="J705">
            <v>1</v>
          </cell>
          <cell r="L705">
            <v>3572.13</v>
          </cell>
          <cell r="N705">
            <v>2338.0100000000002</v>
          </cell>
          <cell r="O705">
            <v>1756.16</v>
          </cell>
          <cell r="P705">
            <v>0.75113451182843527</v>
          </cell>
          <cell r="Q705">
            <v>581.85</v>
          </cell>
          <cell r="R705">
            <v>0.2488654881715647</v>
          </cell>
          <cell r="S705">
            <v>23.274000000000001</v>
          </cell>
          <cell r="U705">
            <v>0</v>
          </cell>
          <cell r="V705">
            <v>0</v>
          </cell>
          <cell r="W705">
            <v>3572.13</v>
          </cell>
          <cell r="X705">
            <v>3572.13</v>
          </cell>
          <cell r="Y705">
            <v>616477</v>
          </cell>
        </row>
        <row r="706">
          <cell r="A706">
            <v>2016407</v>
          </cell>
          <cell r="C706" t="str">
            <v>D'hondt - Rendeux</v>
          </cell>
          <cell r="D706" t="str">
            <v>Dubois</v>
          </cell>
          <cell r="E706">
            <v>1</v>
          </cell>
          <cell r="F706">
            <v>12</v>
          </cell>
          <cell r="G706">
            <v>7</v>
          </cell>
          <cell r="H706">
            <v>2</v>
          </cell>
          <cell r="I706">
            <v>1</v>
          </cell>
          <cell r="J706">
            <v>1</v>
          </cell>
          <cell r="L706">
            <v>2283.4</v>
          </cell>
          <cell r="N706">
            <v>1393.4</v>
          </cell>
          <cell r="O706">
            <v>990.4</v>
          </cell>
          <cell r="P706">
            <v>0.71077938854600253</v>
          </cell>
          <cell r="Q706">
            <v>403</v>
          </cell>
          <cell r="R706">
            <v>0.28922061145399741</v>
          </cell>
          <cell r="S706">
            <v>16.12</v>
          </cell>
          <cell r="U706">
            <v>0</v>
          </cell>
          <cell r="V706">
            <v>0</v>
          </cell>
          <cell r="W706">
            <v>2283.4</v>
          </cell>
          <cell r="X706">
            <v>2283.4</v>
          </cell>
          <cell r="Y706">
            <v>616478</v>
          </cell>
        </row>
        <row r="707">
          <cell r="A707">
            <v>2016408</v>
          </cell>
          <cell r="C707" t="str">
            <v>Vanreeth Tania - Rendeux</v>
          </cell>
          <cell r="D707" t="str">
            <v>Dubois</v>
          </cell>
          <cell r="E707">
            <v>1</v>
          </cell>
          <cell r="F707">
            <v>9</v>
          </cell>
          <cell r="G707">
            <v>4</v>
          </cell>
          <cell r="H707">
            <v>3</v>
          </cell>
          <cell r="I707">
            <v>1</v>
          </cell>
          <cell r="J707">
            <v>1</v>
          </cell>
          <cell r="L707">
            <v>1979.81</v>
          </cell>
          <cell r="N707">
            <v>1315.48</v>
          </cell>
          <cell r="O707">
            <v>914.98</v>
          </cell>
          <cell r="P707">
            <v>0.69554839298202942</v>
          </cell>
          <cell r="Q707">
            <v>400.5</v>
          </cell>
          <cell r="R707">
            <v>0.30445160701797064</v>
          </cell>
          <cell r="S707">
            <v>16.02</v>
          </cell>
          <cell r="U707">
            <v>0</v>
          </cell>
          <cell r="V707">
            <v>0</v>
          </cell>
          <cell r="W707">
            <v>1979.81</v>
          </cell>
          <cell r="X707">
            <v>1979.81</v>
          </cell>
          <cell r="Y707">
            <v>616479</v>
          </cell>
        </row>
        <row r="708">
          <cell r="A708">
            <v>2016409</v>
          </cell>
          <cell r="C708" t="str">
            <v>Grave - Albatros H - 259</v>
          </cell>
          <cell r="D708" t="str">
            <v>Dubois</v>
          </cell>
          <cell r="E708">
            <v>1</v>
          </cell>
          <cell r="F708">
            <v>9</v>
          </cell>
          <cell r="G708">
            <v>7</v>
          </cell>
          <cell r="H708">
            <v>1</v>
          </cell>
          <cell r="I708">
            <v>1</v>
          </cell>
          <cell r="J708">
            <v>1</v>
          </cell>
          <cell r="L708">
            <v>1840.75</v>
          </cell>
          <cell r="N708">
            <v>1116.79</v>
          </cell>
          <cell r="O708">
            <v>789.64</v>
          </cell>
          <cell r="P708">
            <v>0.70706220506988782</v>
          </cell>
          <cell r="Q708">
            <v>327.14999999999998</v>
          </cell>
          <cell r="R708">
            <v>0.29293779493011218</v>
          </cell>
          <cell r="S708">
            <v>13.085999999999999</v>
          </cell>
          <cell r="U708">
            <v>0</v>
          </cell>
          <cell r="V708">
            <v>0</v>
          </cell>
          <cell r="W708">
            <v>1840.75</v>
          </cell>
          <cell r="X708">
            <v>1840.75</v>
          </cell>
          <cell r="Y708">
            <v>616480</v>
          </cell>
        </row>
        <row r="709">
          <cell r="A709">
            <v>2016410</v>
          </cell>
          <cell r="C709" t="str">
            <v>Peeters - Rendeux</v>
          </cell>
          <cell r="D709" t="str">
            <v>Dubois</v>
          </cell>
          <cell r="E709">
            <v>1</v>
          </cell>
          <cell r="F709">
            <v>9</v>
          </cell>
          <cell r="G709">
            <v>5</v>
          </cell>
          <cell r="H709">
            <v>1</v>
          </cell>
          <cell r="I709">
            <v>1</v>
          </cell>
          <cell r="J709">
            <v>1</v>
          </cell>
          <cell r="L709">
            <v>1954.29</v>
          </cell>
          <cell r="N709">
            <v>1322.02</v>
          </cell>
          <cell r="O709">
            <v>984.52</v>
          </cell>
          <cell r="P709">
            <v>0.74470885463154868</v>
          </cell>
          <cell r="Q709">
            <v>337.5</v>
          </cell>
          <cell r="R709">
            <v>0.25529114536845132</v>
          </cell>
          <cell r="S709">
            <v>13.5</v>
          </cell>
          <cell r="U709">
            <v>0</v>
          </cell>
          <cell r="V709">
            <v>0</v>
          </cell>
          <cell r="W709">
            <v>1954.29</v>
          </cell>
          <cell r="X709">
            <v>1954.29</v>
          </cell>
          <cell r="Y709">
            <v>616481</v>
          </cell>
        </row>
        <row r="710">
          <cell r="A710">
            <v>2016411</v>
          </cell>
          <cell r="C710" t="str">
            <v>Scherschel - Mids Park 83</v>
          </cell>
          <cell r="D710" t="str">
            <v>Dubois</v>
          </cell>
          <cell r="E710">
            <v>1</v>
          </cell>
          <cell r="F710">
            <v>11</v>
          </cell>
          <cell r="G710">
            <v>7</v>
          </cell>
          <cell r="H710">
            <v>1</v>
          </cell>
          <cell r="I710">
            <v>1</v>
          </cell>
          <cell r="J710">
            <v>1</v>
          </cell>
          <cell r="L710">
            <v>2028.81</v>
          </cell>
          <cell r="N710">
            <v>1243.0700000000002</v>
          </cell>
          <cell r="O710">
            <v>883.97</v>
          </cell>
          <cell r="P710">
            <v>0.71111844063487972</v>
          </cell>
          <cell r="Q710">
            <v>359.1</v>
          </cell>
          <cell r="R710">
            <v>0.28888155936512022</v>
          </cell>
          <cell r="S710">
            <v>14.364000000000001</v>
          </cell>
          <cell r="U710">
            <v>0</v>
          </cell>
          <cell r="V710">
            <v>0</v>
          </cell>
          <cell r="W710">
            <v>2028.81</v>
          </cell>
          <cell r="X710">
            <v>2028.81</v>
          </cell>
          <cell r="Y710">
            <v>616482</v>
          </cell>
        </row>
        <row r="711">
          <cell r="A711" t="str">
            <v>2016412E</v>
          </cell>
          <cell r="C711" t="str">
            <v>2x glas Hollemans 188308 Zeeuwse Kust K138</v>
          </cell>
          <cell r="D711" t="str">
            <v>Arcabo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1</v>
          </cell>
          <cell r="J711">
            <v>1</v>
          </cell>
          <cell r="L711">
            <v>45.26</v>
          </cell>
          <cell r="N711">
            <v>17.63</v>
          </cell>
          <cell r="O711">
            <v>17.63</v>
          </cell>
          <cell r="P711">
            <v>1</v>
          </cell>
          <cell r="Q711">
            <v>0</v>
          </cell>
          <cell r="R711">
            <v>0</v>
          </cell>
          <cell r="S711">
            <v>0</v>
          </cell>
          <cell r="U711">
            <v>0</v>
          </cell>
          <cell r="V711">
            <v>0</v>
          </cell>
          <cell r="W711">
            <v>45.26</v>
          </cell>
          <cell r="X711">
            <v>45.26</v>
          </cell>
          <cell r="Y711">
            <v>616392</v>
          </cell>
        </row>
        <row r="712">
          <cell r="A712">
            <v>2016413</v>
          </cell>
          <cell r="C712" t="str">
            <v>600716 tm 601216</v>
          </cell>
          <cell r="D712" t="str">
            <v>Arcabo</v>
          </cell>
          <cell r="E712">
            <v>6</v>
          </cell>
          <cell r="F712">
            <v>60</v>
          </cell>
          <cell r="G712">
            <v>36</v>
          </cell>
          <cell r="H712">
            <v>24</v>
          </cell>
          <cell r="I712">
            <v>1</v>
          </cell>
          <cell r="J712">
            <v>1</v>
          </cell>
          <cell r="K712" t="str">
            <v>P</v>
          </cell>
          <cell r="L712">
            <v>17706</v>
          </cell>
          <cell r="M712">
            <v>17790.97</v>
          </cell>
          <cell r="N712">
            <v>12068.82</v>
          </cell>
          <cell r="O712">
            <v>8990.82</v>
          </cell>
          <cell r="P712">
            <v>0.744962639263822</v>
          </cell>
          <cell r="Q712">
            <v>3078</v>
          </cell>
          <cell r="R712">
            <v>0.255037360736178</v>
          </cell>
          <cell r="S712">
            <v>123.12</v>
          </cell>
          <cell r="U712">
            <v>0</v>
          </cell>
          <cell r="V712">
            <v>0</v>
          </cell>
          <cell r="W712">
            <v>17706</v>
          </cell>
          <cell r="X712">
            <v>17706</v>
          </cell>
          <cell r="Y712">
            <v>616364</v>
          </cell>
        </row>
        <row r="713">
          <cell r="A713" t="str">
            <v>2016414V</v>
          </cell>
          <cell r="C713" t="str">
            <v>7370 vd Poll</v>
          </cell>
          <cell r="D713" t="str">
            <v>Klok</v>
          </cell>
          <cell r="E713">
            <v>0</v>
          </cell>
          <cell r="F713">
            <v>2</v>
          </cell>
          <cell r="G713">
            <v>2</v>
          </cell>
          <cell r="H713">
            <v>0</v>
          </cell>
          <cell r="I713">
            <v>1</v>
          </cell>
          <cell r="J713">
            <v>1</v>
          </cell>
          <cell r="L713">
            <v>582</v>
          </cell>
          <cell r="N713">
            <v>457.12</v>
          </cell>
          <cell r="O713">
            <v>298.72000000000003</v>
          </cell>
          <cell r="P713">
            <v>0.65348267413370675</v>
          </cell>
          <cell r="Q713">
            <v>158.4</v>
          </cell>
          <cell r="R713">
            <v>0.3465173258662933</v>
          </cell>
          <cell r="S713">
            <v>6.3360000000000003</v>
          </cell>
          <cell r="U713">
            <v>0</v>
          </cell>
          <cell r="V713">
            <v>0</v>
          </cell>
          <cell r="W713">
            <v>582</v>
          </cell>
          <cell r="X713">
            <v>582</v>
          </cell>
          <cell r="Y713">
            <v>616445</v>
          </cell>
        </row>
        <row r="714">
          <cell r="A714" t="str">
            <v>2016415V</v>
          </cell>
          <cell r="C714" t="str">
            <v>7858 Dekker</v>
          </cell>
          <cell r="D714" t="str">
            <v>Klok</v>
          </cell>
          <cell r="E714">
            <v>0</v>
          </cell>
          <cell r="F714">
            <v>2</v>
          </cell>
          <cell r="G714">
            <v>2</v>
          </cell>
          <cell r="H714">
            <v>0</v>
          </cell>
          <cell r="I714">
            <v>1</v>
          </cell>
          <cell r="J714">
            <v>1</v>
          </cell>
          <cell r="L714">
            <v>582</v>
          </cell>
          <cell r="N714">
            <v>457.12</v>
          </cell>
          <cell r="O714">
            <v>298.72000000000003</v>
          </cell>
          <cell r="P714">
            <v>0.65348267413370675</v>
          </cell>
          <cell r="Q714">
            <v>158.4</v>
          </cell>
          <cell r="R714">
            <v>0.3465173258662933</v>
          </cell>
          <cell r="S714">
            <v>6.3360000000000003</v>
          </cell>
          <cell r="U714">
            <v>0</v>
          </cell>
          <cell r="V714">
            <v>0</v>
          </cell>
          <cell r="W714">
            <v>582</v>
          </cell>
          <cell r="X714">
            <v>582</v>
          </cell>
          <cell r="Y714">
            <v>616446</v>
          </cell>
        </row>
        <row r="715">
          <cell r="A715">
            <v>2016416</v>
          </cell>
          <cell r="C715">
            <v>565116</v>
          </cell>
          <cell r="D715" t="str">
            <v>Arcabo</v>
          </cell>
          <cell r="E715">
            <v>1</v>
          </cell>
          <cell r="F715">
            <v>7</v>
          </cell>
          <cell r="G715">
            <v>4</v>
          </cell>
          <cell r="H715">
            <v>3</v>
          </cell>
          <cell r="I715">
            <v>1</v>
          </cell>
          <cell r="J715">
            <v>1</v>
          </cell>
          <cell r="K715" t="str">
            <v>P</v>
          </cell>
          <cell r="L715">
            <v>1988</v>
          </cell>
          <cell r="M715">
            <v>2072.21</v>
          </cell>
          <cell r="N715">
            <v>1407.0300000000002</v>
          </cell>
          <cell r="O715">
            <v>1074.93</v>
          </cell>
          <cell r="P715">
            <v>0.76397091746444634</v>
          </cell>
          <cell r="Q715">
            <v>332.1</v>
          </cell>
          <cell r="R715">
            <v>0.2360290825355536</v>
          </cell>
          <cell r="S715">
            <v>13.284000000000001</v>
          </cell>
          <cell r="U715">
            <v>0</v>
          </cell>
          <cell r="V715">
            <v>0</v>
          </cell>
          <cell r="W715">
            <v>1988</v>
          </cell>
          <cell r="X715">
            <v>1988</v>
          </cell>
          <cell r="Y715">
            <v>616377</v>
          </cell>
        </row>
        <row r="716">
          <cell r="A716">
            <v>2016417</v>
          </cell>
          <cell r="C716">
            <v>597416</v>
          </cell>
          <cell r="D716" t="str">
            <v>Arcabo</v>
          </cell>
          <cell r="E716">
            <v>1</v>
          </cell>
          <cell r="F716">
            <v>9</v>
          </cell>
          <cell r="G716">
            <v>5</v>
          </cell>
          <cell r="H716">
            <v>3</v>
          </cell>
          <cell r="I716">
            <v>1</v>
          </cell>
          <cell r="J716">
            <v>1</v>
          </cell>
          <cell r="K716" t="str">
            <v>P</v>
          </cell>
          <cell r="L716">
            <v>2622</v>
          </cell>
          <cell r="M716">
            <v>2621.59</v>
          </cell>
          <cell r="N716">
            <v>1783.57</v>
          </cell>
          <cell r="O716">
            <v>1380.82</v>
          </cell>
          <cell r="P716">
            <v>0.77418884596623627</v>
          </cell>
          <cell r="Q716">
            <v>402.75</v>
          </cell>
          <cell r="R716">
            <v>0.22581115403376376</v>
          </cell>
          <cell r="S716">
            <v>16.11</v>
          </cell>
          <cell r="U716">
            <v>0</v>
          </cell>
          <cell r="V716">
            <v>0</v>
          </cell>
          <cell r="W716">
            <v>2622</v>
          </cell>
          <cell r="X716">
            <v>2622</v>
          </cell>
          <cell r="Y716">
            <v>616378</v>
          </cell>
        </row>
        <row r="717">
          <cell r="A717">
            <v>2016418</v>
          </cell>
          <cell r="C717" t="str">
            <v xml:space="preserve">Service 528715 Schmerl </v>
          </cell>
          <cell r="D717" t="str">
            <v>Arcabo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1</v>
          </cell>
          <cell r="J717">
            <v>1</v>
          </cell>
          <cell r="L717">
            <v>126.5</v>
          </cell>
          <cell r="N717">
            <v>40.020000000000003</v>
          </cell>
          <cell r="O717">
            <v>40.020000000000003</v>
          </cell>
          <cell r="P717">
            <v>1</v>
          </cell>
          <cell r="Q717">
            <v>0</v>
          </cell>
          <cell r="R717">
            <v>0</v>
          </cell>
          <cell r="S717">
            <v>0</v>
          </cell>
          <cell r="U717">
            <v>0</v>
          </cell>
          <cell r="V717">
            <v>0</v>
          </cell>
          <cell r="W717">
            <v>126.5</v>
          </cell>
          <cell r="X717">
            <v>126.5</v>
          </cell>
          <cell r="Y717">
            <v>616365</v>
          </cell>
        </row>
        <row r="718">
          <cell r="A718">
            <v>2016419</v>
          </cell>
          <cell r="C718">
            <v>566516</v>
          </cell>
          <cell r="D718" t="str">
            <v>Arcabo</v>
          </cell>
          <cell r="E718">
            <v>1</v>
          </cell>
          <cell r="F718">
            <v>7</v>
          </cell>
          <cell r="G718">
            <v>4</v>
          </cell>
          <cell r="H718">
            <v>3</v>
          </cell>
          <cell r="I718">
            <v>1</v>
          </cell>
          <cell r="J718">
            <v>1</v>
          </cell>
          <cell r="K718" t="str">
            <v>P</v>
          </cell>
          <cell r="L718">
            <v>2239</v>
          </cell>
          <cell r="M718">
            <v>2236.39</v>
          </cell>
          <cell r="N718">
            <v>1513.31</v>
          </cell>
          <cell r="O718">
            <v>1157.3599999999999</v>
          </cell>
          <cell r="P718">
            <v>0.76478712226840495</v>
          </cell>
          <cell r="Q718">
            <v>355.95</v>
          </cell>
          <cell r="R718">
            <v>0.23521287773159499</v>
          </cell>
          <cell r="S718">
            <v>14.238</v>
          </cell>
          <cell r="U718">
            <v>0</v>
          </cell>
          <cell r="V718">
            <v>0</v>
          </cell>
          <cell r="W718">
            <v>2239</v>
          </cell>
          <cell r="X718">
            <v>2239</v>
          </cell>
          <cell r="Y718">
            <v>616379</v>
          </cell>
        </row>
        <row r="719">
          <cell r="A719">
            <v>2016420</v>
          </cell>
          <cell r="C719">
            <v>590516</v>
          </cell>
          <cell r="D719" t="str">
            <v>Arcabo</v>
          </cell>
          <cell r="E719">
            <v>1</v>
          </cell>
          <cell r="F719">
            <v>8</v>
          </cell>
          <cell r="G719">
            <v>6</v>
          </cell>
          <cell r="H719">
            <v>2</v>
          </cell>
          <cell r="I719">
            <v>1</v>
          </cell>
          <cell r="J719">
            <v>1</v>
          </cell>
          <cell r="L719">
            <v>1996</v>
          </cell>
          <cell r="M719">
            <v>2038.25</v>
          </cell>
          <cell r="N719">
            <v>1387.4</v>
          </cell>
          <cell r="O719">
            <v>1036.4000000000001</v>
          </cell>
          <cell r="P719">
            <v>0.74700879342655324</v>
          </cell>
          <cell r="Q719">
            <v>351</v>
          </cell>
          <cell r="R719">
            <v>0.2529912065734467</v>
          </cell>
          <cell r="S719">
            <v>14.04</v>
          </cell>
          <cell r="U719">
            <v>0</v>
          </cell>
          <cell r="V719">
            <v>0</v>
          </cell>
          <cell r="W719">
            <v>1996</v>
          </cell>
          <cell r="X719">
            <v>1996</v>
          </cell>
          <cell r="Y719">
            <v>616380</v>
          </cell>
        </row>
        <row r="720">
          <cell r="A720" t="str">
            <v>2016421E</v>
          </cell>
          <cell r="C720" t="str">
            <v>592616 1x inzethor merk H</v>
          </cell>
          <cell r="D720" t="str">
            <v>Arcabo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1</v>
          </cell>
          <cell r="J720">
            <v>1</v>
          </cell>
          <cell r="L720">
            <v>45</v>
          </cell>
          <cell r="N720">
            <v>27.5</v>
          </cell>
          <cell r="O720">
            <v>27.5</v>
          </cell>
          <cell r="P720">
            <v>1</v>
          </cell>
          <cell r="Q720">
            <v>0</v>
          </cell>
          <cell r="R720">
            <v>0</v>
          </cell>
          <cell r="S720">
            <v>0</v>
          </cell>
          <cell r="U720">
            <v>0</v>
          </cell>
          <cell r="V720">
            <v>0</v>
          </cell>
          <cell r="W720">
            <v>45</v>
          </cell>
          <cell r="X720">
            <v>45</v>
          </cell>
          <cell r="Y720">
            <v>616393</v>
          </cell>
        </row>
        <row r="721">
          <cell r="A721">
            <v>2016422</v>
          </cell>
          <cell r="C721" t="str">
            <v>MSC-088-089-090</v>
          </cell>
          <cell r="D721" t="str">
            <v>Maat</v>
          </cell>
          <cell r="E721">
            <v>3</v>
          </cell>
          <cell r="F721">
            <v>21</v>
          </cell>
          <cell r="G721">
            <v>18</v>
          </cell>
          <cell r="H721">
            <v>6</v>
          </cell>
          <cell r="I721">
            <v>1</v>
          </cell>
          <cell r="J721">
            <v>1</v>
          </cell>
          <cell r="L721">
            <v>5631.2</v>
          </cell>
          <cell r="N721">
            <v>4110.5200000000004</v>
          </cell>
          <cell r="O721">
            <v>2948.17</v>
          </cell>
          <cell r="P721">
            <v>0.71722555783696462</v>
          </cell>
          <cell r="Q721">
            <v>1162.3499999999999</v>
          </cell>
          <cell r="R721">
            <v>0.28277444216303527</v>
          </cell>
          <cell r="S721">
            <v>46.494</v>
          </cell>
          <cell r="U721">
            <v>0</v>
          </cell>
          <cell r="V721">
            <v>0</v>
          </cell>
          <cell r="W721">
            <v>5631.2</v>
          </cell>
          <cell r="X721">
            <v>5631.2</v>
          </cell>
          <cell r="Y721">
            <v>616519</v>
          </cell>
        </row>
        <row r="722">
          <cell r="A722">
            <v>2016423</v>
          </cell>
          <cell r="C722">
            <v>597616</v>
          </cell>
          <cell r="D722" t="str">
            <v>Arcabo</v>
          </cell>
          <cell r="E722">
            <v>1</v>
          </cell>
          <cell r="F722">
            <v>7</v>
          </cell>
          <cell r="G722">
            <v>6</v>
          </cell>
          <cell r="H722">
            <v>2</v>
          </cell>
          <cell r="I722">
            <v>1</v>
          </cell>
          <cell r="J722">
            <v>1</v>
          </cell>
          <cell r="L722">
            <v>1767</v>
          </cell>
          <cell r="M722">
            <v>1862.42</v>
          </cell>
          <cell r="N722">
            <v>1263.46</v>
          </cell>
          <cell r="O722">
            <v>944.86</v>
          </cell>
          <cell r="P722">
            <v>0.74783530938850462</v>
          </cell>
          <cell r="Q722">
            <v>318.60000000000002</v>
          </cell>
          <cell r="R722">
            <v>0.25216469061149543</v>
          </cell>
          <cell r="S722">
            <v>12.744000000000002</v>
          </cell>
          <cell r="U722">
            <v>0</v>
          </cell>
          <cell r="V722">
            <v>0</v>
          </cell>
          <cell r="W722">
            <v>1767</v>
          </cell>
          <cell r="X722">
            <v>1767</v>
          </cell>
          <cell r="Y722">
            <v>616381</v>
          </cell>
        </row>
        <row r="723">
          <cell r="A723" t="str">
            <v>2016424E</v>
          </cell>
          <cell r="C723" t="str">
            <v>Inzethor v 2016210 merk B</v>
          </cell>
          <cell r="D723" t="str">
            <v>Arcabo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1</v>
          </cell>
          <cell r="J723">
            <v>1</v>
          </cell>
          <cell r="L723">
            <v>45</v>
          </cell>
          <cell r="N723">
            <v>0</v>
          </cell>
          <cell r="O723">
            <v>0</v>
          </cell>
          <cell r="P723" t="str">
            <v/>
          </cell>
          <cell r="Q723">
            <v>0</v>
          </cell>
          <cell r="R723" t="str">
            <v/>
          </cell>
          <cell r="S723">
            <v>0</v>
          </cell>
          <cell r="U723">
            <v>0</v>
          </cell>
          <cell r="V723">
            <v>0</v>
          </cell>
          <cell r="W723">
            <v>45</v>
          </cell>
          <cell r="X723">
            <v>45</v>
          </cell>
          <cell r="Y723">
            <v>616394</v>
          </cell>
        </row>
        <row r="724">
          <cell r="A724">
            <v>2016425</v>
          </cell>
          <cell r="C724" t="str">
            <v>Kozijn hal 1</v>
          </cell>
          <cell r="D724" t="str">
            <v>Arcabo</v>
          </cell>
          <cell r="E724">
            <v>1</v>
          </cell>
          <cell r="F724">
            <v>1</v>
          </cell>
          <cell r="G724">
            <v>2</v>
          </cell>
          <cell r="H724">
            <v>0</v>
          </cell>
          <cell r="I724">
            <v>1</v>
          </cell>
          <cell r="J724">
            <v>1</v>
          </cell>
          <cell r="L724">
            <v>575.95000000000005</v>
          </cell>
          <cell r="N724">
            <v>385</v>
          </cell>
          <cell r="O724">
            <v>277</v>
          </cell>
          <cell r="P724">
            <v>0.7194805194805195</v>
          </cell>
          <cell r="Q724">
            <v>108</v>
          </cell>
          <cell r="R724">
            <v>0.2805194805194805</v>
          </cell>
          <cell r="S724">
            <v>4.32</v>
          </cell>
          <cell r="U724">
            <v>0</v>
          </cell>
          <cell r="V724">
            <v>0</v>
          </cell>
          <cell r="W724">
            <v>575.95000000000005</v>
          </cell>
          <cell r="X724">
            <v>575.95000000000005</v>
          </cell>
          <cell r="Y724">
            <v>616493</v>
          </cell>
        </row>
        <row r="725">
          <cell r="A725">
            <v>2016426</v>
          </cell>
          <cell r="B725"/>
          <cell r="C725" t="str">
            <v>10 kozijnen</v>
          </cell>
          <cell r="D725" t="str">
            <v>Porreij</v>
          </cell>
          <cell r="E725">
            <v>1</v>
          </cell>
          <cell r="F725">
            <v>10</v>
          </cell>
          <cell r="G725">
            <v>0</v>
          </cell>
          <cell r="H725">
            <v>0</v>
          </cell>
          <cell r="I725">
            <v>1</v>
          </cell>
          <cell r="J725">
            <v>1</v>
          </cell>
          <cell r="K725"/>
          <cell r="L725">
            <v>2004.32</v>
          </cell>
          <cell r="M725"/>
          <cell r="N725">
            <v>1099.28</v>
          </cell>
          <cell r="O725">
            <v>878.78</v>
          </cell>
          <cell r="P725">
            <v>0.79941416199694348</v>
          </cell>
          <cell r="Q725">
            <v>220.5</v>
          </cell>
          <cell r="R725">
            <v>0.20058583800305654</v>
          </cell>
          <cell r="S725">
            <v>8.82</v>
          </cell>
          <cell r="T725"/>
          <cell r="U725">
            <v>0</v>
          </cell>
          <cell r="V725">
            <v>0</v>
          </cell>
          <cell r="W725">
            <v>2004.32</v>
          </cell>
          <cell r="X725">
            <v>2004.32</v>
          </cell>
          <cell r="Y725">
            <v>616583</v>
          </cell>
        </row>
        <row r="726">
          <cell r="A726" t="str">
            <v>2016427E</v>
          </cell>
          <cell r="C726" t="str">
            <v>3 sets Uitzetzakschaar 20"  500888</v>
          </cell>
          <cell r="D726" t="str">
            <v>Arcabo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1</v>
          </cell>
          <cell r="J726">
            <v>1</v>
          </cell>
          <cell r="L726">
            <v>44.82</v>
          </cell>
          <cell r="N726">
            <v>14.91</v>
          </cell>
          <cell r="O726">
            <v>14.91</v>
          </cell>
          <cell r="P726">
            <v>1</v>
          </cell>
          <cell r="Q726">
            <v>0</v>
          </cell>
          <cell r="R726">
            <v>0</v>
          </cell>
          <cell r="S726">
            <v>0</v>
          </cell>
          <cell r="U726">
            <v>0</v>
          </cell>
          <cell r="V726">
            <v>0</v>
          </cell>
          <cell r="W726">
            <v>44.82</v>
          </cell>
          <cell r="X726">
            <v>44.82</v>
          </cell>
          <cell r="Y726">
            <v>616395</v>
          </cell>
        </row>
        <row r="727">
          <cell r="A727">
            <v>2016428</v>
          </cell>
          <cell r="C727">
            <v>597916</v>
          </cell>
          <cell r="D727" t="str">
            <v>Arcabo</v>
          </cell>
          <cell r="E727">
            <v>1</v>
          </cell>
          <cell r="F727">
            <v>11</v>
          </cell>
          <cell r="G727">
            <v>6</v>
          </cell>
          <cell r="H727">
            <v>3</v>
          </cell>
          <cell r="I727">
            <v>1</v>
          </cell>
          <cell r="J727">
            <v>1</v>
          </cell>
          <cell r="L727">
            <v>4558</v>
          </cell>
          <cell r="M727">
            <v>4380.05</v>
          </cell>
          <cell r="N727">
            <v>2964.34</v>
          </cell>
          <cell r="O727">
            <v>2322.19</v>
          </cell>
          <cell r="P727">
            <v>0.78337505144484099</v>
          </cell>
          <cell r="Q727">
            <v>642.15</v>
          </cell>
          <cell r="R727">
            <v>0.21662494855515896</v>
          </cell>
          <cell r="S727">
            <v>25.686</v>
          </cell>
          <cell r="U727">
            <v>0</v>
          </cell>
          <cell r="V727">
            <v>0</v>
          </cell>
          <cell r="W727">
            <v>4558</v>
          </cell>
          <cell r="X727">
            <v>4558</v>
          </cell>
          <cell r="Y727">
            <v>616382</v>
          </cell>
        </row>
        <row r="728">
          <cell r="A728">
            <v>2016429</v>
          </cell>
          <cell r="C728" t="str">
            <v>MSC-069-070 Easy Berghof</v>
          </cell>
          <cell r="D728" t="str">
            <v>Maat</v>
          </cell>
          <cell r="E728">
            <v>2</v>
          </cell>
          <cell r="F728">
            <v>14</v>
          </cell>
          <cell r="G728">
            <v>12</v>
          </cell>
          <cell r="H728">
            <v>4</v>
          </cell>
          <cell r="I728">
            <v>1</v>
          </cell>
          <cell r="J728">
            <v>1</v>
          </cell>
          <cell r="L728">
            <v>3836.02</v>
          </cell>
          <cell r="N728">
            <v>2820.65</v>
          </cell>
          <cell r="O728">
            <v>2119.5500000000002</v>
          </cell>
          <cell r="P728">
            <v>0.75144027085955367</v>
          </cell>
          <cell r="Q728">
            <v>701.1</v>
          </cell>
          <cell r="R728">
            <v>0.24855972914044636</v>
          </cell>
          <cell r="S728">
            <v>28.044</v>
          </cell>
          <cell r="U728">
            <v>0</v>
          </cell>
          <cell r="V728">
            <v>0</v>
          </cell>
          <cell r="W728">
            <v>3836.02</v>
          </cell>
          <cell r="X728">
            <v>3836.02</v>
          </cell>
          <cell r="Y728">
            <v>616531</v>
          </cell>
        </row>
        <row r="729">
          <cell r="A729" t="str">
            <v>2016430L-7016</v>
          </cell>
          <cell r="C729" t="str">
            <v>MSC-069-070 Easy Berghof Luiken</v>
          </cell>
          <cell r="D729" t="str">
            <v>Maat</v>
          </cell>
          <cell r="E729">
            <v>2</v>
          </cell>
          <cell r="F729">
            <v>26</v>
          </cell>
          <cell r="G729">
            <v>0</v>
          </cell>
          <cell r="H729">
            <v>0</v>
          </cell>
          <cell r="I729">
            <v>1</v>
          </cell>
          <cell r="J729">
            <v>1</v>
          </cell>
          <cell r="L729">
            <v>2875.13</v>
          </cell>
          <cell r="N729">
            <v>1803.96</v>
          </cell>
          <cell r="O729">
            <v>1370.16</v>
          </cell>
          <cell r="P729">
            <v>0.75952903612053491</v>
          </cell>
          <cell r="Q729">
            <v>433.8</v>
          </cell>
          <cell r="R729">
            <v>0.24047096387946518</v>
          </cell>
          <cell r="S729">
            <v>17.352</v>
          </cell>
          <cell r="U729">
            <v>0</v>
          </cell>
          <cell r="V729">
            <v>0</v>
          </cell>
          <cell r="W729">
            <v>2875.13</v>
          </cell>
          <cell r="X729">
            <v>2875.13</v>
          </cell>
          <cell r="Y729">
            <v>616532</v>
          </cell>
        </row>
        <row r="730">
          <cell r="A730" t="str">
            <v>2016431V</v>
          </cell>
          <cell r="C730" t="str">
            <v>8357 Hofstede</v>
          </cell>
          <cell r="D730" t="str">
            <v>Klok</v>
          </cell>
          <cell r="E730">
            <v>0</v>
          </cell>
          <cell r="F730">
            <v>6</v>
          </cell>
          <cell r="G730">
            <v>3</v>
          </cell>
          <cell r="H730">
            <v>0</v>
          </cell>
          <cell r="I730">
            <v>1</v>
          </cell>
          <cell r="J730">
            <v>1</v>
          </cell>
          <cell r="L730">
            <v>1303.58</v>
          </cell>
          <cell r="N730">
            <v>769.9</v>
          </cell>
          <cell r="O730">
            <v>607.9</v>
          </cell>
          <cell r="P730">
            <v>0.78958306273542023</v>
          </cell>
          <cell r="Q730">
            <v>162</v>
          </cell>
          <cell r="R730">
            <v>0.21041693726457983</v>
          </cell>
          <cell r="S730">
            <v>6.48</v>
          </cell>
          <cell r="U730">
            <v>0</v>
          </cell>
          <cell r="V730">
            <v>0</v>
          </cell>
          <cell r="W730">
            <v>1303.58</v>
          </cell>
          <cell r="X730">
            <v>1303.58</v>
          </cell>
          <cell r="Y730">
            <v>616485</v>
          </cell>
        </row>
        <row r="731">
          <cell r="A731">
            <v>2016432</v>
          </cell>
          <cell r="C731">
            <v>594416</v>
          </cell>
          <cell r="D731" t="str">
            <v>Arcabo</v>
          </cell>
          <cell r="E731">
            <v>1</v>
          </cell>
          <cell r="F731">
            <v>10</v>
          </cell>
          <cell r="G731">
            <v>5</v>
          </cell>
          <cell r="H731">
            <v>3</v>
          </cell>
          <cell r="I731">
            <v>1</v>
          </cell>
          <cell r="J731">
            <v>1</v>
          </cell>
          <cell r="K731" t="str">
            <v>C</v>
          </cell>
          <cell r="L731">
            <v>4400.87</v>
          </cell>
          <cell r="M731">
            <v>4400.87</v>
          </cell>
          <cell r="N731">
            <v>2733.6600000000003</v>
          </cell>
          <cell r="O731">
            <v>2089.2600000000002</v>
          </cell>
          <cell r="P731">
            <v>0.76427207480081649</v>
          </cell>
          <cell r="Q731">
            <v>644.4</v>
          </cell>
          <cell r="R731">
            <v>0.23572792519918348</v>
          </cell>
          <cell r="S731">
            <v>25.776</v>
          </cell>
          <cell r="U731">
            <v>0</v>
          </cell>
          <cell r="V731">
            <v>0</v>
          </cell>
          <cell r="W731">
            <v>4400.87</v>
          </cell>
          <cell r="X731">
            <v>4400.87</v>
          </cell>
          <cell r="Y731">
            <v>616383</v>
          </cell>
        </row>
        <row r="732">
          <cell r="A732" t="str">
            <v>2016433L-6009</v>
          </cell>
          <cell r="C732" t="str">
            <v>Luiken Valkenisse</v>
          </cell>
          <cell r="D732" t="str">
            <v>Maat</v>
          </cell>
          <cell r="E732">
            <v>1</v>
          </cell>
          <cell r="F732">
            <v>112</v>
          </cell>
          <cell r="G732">
            <v>0</v>
          </cell>
          <cell r="H732">
            <v>0</v>
          </cell>
          <cell r="I732">
            <v>1</v>
          </cell>
          <cell r="J732">
            <v>1</v>
          </cell>
          <cell r="L732">
            <v>12500</v>
          </cell>
          <cell r="N732">
            <v>8503.89</v>
          </cell>
          <cell r="O732">
            <v>6535.49</v>
          </cell>
          <cell r="P732">
            <v>0.76852946122304033</v>
          </cell>
          <cell r="Q732">
            <v>1968.4</v>
          </cell>
          <cell r="R732">
            <v>0.23147053877695975</v>
          </cell>
          <cell r="S732">
            <v>78.736000000000004</v>
          </cell>
          <cell r="U732">
            <v>0</v>
          </cell>
          <cell r="V732">
            <v>0</v>
          </cell>
          <cell r="W732">
            <v>12500</v>
          </cell>
          <cell r="X732">
            <v>12500</v>
          </cell>
          <cell r="Y732">
            <v>616572</v>
          </cell>
        </row>
        <row r="733">
          <cell r="A733" t="str">
            <v>2016434E</v>
          </cell>
          <cell r="C733" t="str">
            <v>Glas 246 x 2094 mm CM29 584216</v>
          </cell>
          <cell r="D733" t="str">
            <v>Arcabo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1</v>
          </cell>
          <cell r="J733">
            <v>1</v>
          </cell>
          <cell r="L733">
            <v>45.46</v>
          </cell>
          <cell r="N733">
            <v>22.78</v>
          </cell>
          <cell r="O733">
            <v>22.78</v>
          </cell>
          <cell r="P733">
            <v>1</v>
          </cell>
          <cell r="Q733">
            <v>0</v>
          </cell>
          <cell r="R733">
            <v>0</v>
          </cell>
          <cell r="S733">
            <v>0</v>
          </cell>
          <cell r="U733">
            <v>0</v>
          </cell>
          <cell r="V733">
            <v>0</v>
          </cell>
          <cell r="W733">
            <v>45.46</v>
          </cell>
          <cell r="X733">
            <v>45.46</v>
          </cell>
          <cell r="Y733">
            <v>616396</v>
          </cell>
        </row>
        <row r="734">
          <cell r="A734">
            <v>2016435</v>
          </cell>
          <cell r="C734" t="str">
            <v>597616 en 590516</v>
          </cell>
          <cell r="D734" t="str">
            <v>Arcabo</v>
          </cell>
          <cell r="E734">
            <v>1</v>
          </cell>
          <cell r="F734">
            <v>4</v>
          </cell>
          <cell r="G734">
            <v>2</v>
          </cell>
          <cell r="H734">
            <v>2</v>
          </cell>
          <cell r="I734">
            <v>1</v>
          </cell>
          <cell r="J734">
            <v>1</v>
          </cell>
          <cell r="K734" t="str">
            <v>P</v>
          </cell>
          <cell r="L734">
            <v>1168</v>
          </cell>
          <cell r="M734">
            <v>1316.66</v>
          </cell>
          <cell r="N734">
            <v>889.27</v>
          </cell>
          <cell r="O734">
            <v>634.12</v>
          </cell>
          <cell r="P734">
            <v>0.71307926726416049</v>
          </cell>
          <cell r="Q734">
            <v>255.15</v>
          </cell>
          <cell r="R734">
            <v>0.28692073273583951</v>
          </cell>
          <cell r="S734">
            <v>10.206</v>
          </cell>
          <cell r="U734">
            <v>0</v>
          </cell>
          <cell r="V734">
            <v>0</v>
          </cell>
          <cell r="W734">
            <v>1168</v>
          </cell>
          <cell r="X734">
            <v>1168</v>
          </cell>
          <cell r="Y734">
            <v>616397</v>
          </cell>
        </row>
        <row r="735">
          <cell r="A735" t="str">
            <v>2016436L-3011</v>
          </cell>
          <cell r="C735" t="str">
            <v>536516 Luiken</v>
          </cell>
          <cell r="D735" t="str">
            <v>Arcabo</v>
          </cell>
          <cell r="E735">
            <v>1</v>
          </cell>
          <cell r="F735">
            <v>14</v>
          </cell>
          <cell r="G735">
            <v>0</v>
          </cell>
          <cell r="H735">
            <v>0</v>
          </cell>
          <cell r="I735">
            <v>1</v>
          </cell>
          <cell r="J735">
            <v>1</v>
          </cell>
          <cell r="K735" t="str">
            <v>C</v>
          </cell>
          <cell r="L735">
            <v>1067.8699999999999</v>
          </cell>
          <cell r="N735">
            <v>741.18000000000006</v>
          </cell>
          <cell r="O735">
            <v>538.23</v>
          </cell>
          <cell r="P735">
            <v>0.72617987533392692</v>
          </cell>
          <cell r="Q735">
            <v>202.95</v>
          </cell>
          <cell r="R735">
            <v>0.27382012466607297</v>
          </cell>
          <cell r="S735">
            <v>8.1180000000000003</v>
          </cell>
          <cell r="U735">
            <v>0</v>
          </cell>
          <cell r="V735">
            <v>0</v>
          </cell>
          <cell r="W735">
            <v>1067.8700000000001</v>
          </cell>
          <cell r="X735">
            <v>424.29</v>
          </cell>
          <cell r="Y735">
            <v>616452</v>
          </cell>
        </row>
        <row r="736">
          <cell r="A736">
            <v>2016437</v>
          </cell>
          <cell r="C736">
            <v>536516</v>
          </cell>
          <cell r="D736" t="str">
            <v>Arcabo</v>
          </cell>
          <cell r="E736">
            <v>1</v>
          </cell>
          <cell r="F736">
            <v>8</v>
          </cell>
          <cell r="G736">
            <v>7</v>
          </cell>
          <cell r="H736">
            <v>3</v>
          </cell>
          <cell r="I736">
            <v>1</v>
          </cell>
          <cell r="J736">
            <v>1</v>
          </cell>
          <cell r="L736">
            <v>2972</v>
          </cell>
          <cell r="M736">
            <v>2851</v>
          </cell>
          <cell r="N736">
            <v>1933.5300000000002</v>
          </cell>
          <cell r="O736">
            <v>1480.38</v>
          </cell>
          <cell r="P736">
            <v>0.76563590945059035</v>
          </cell>
          <cell r="Q736">
            <v>453.15</v>
          </cell>
          <cell r="R736">
            <v>0.2343640905494096</v>
          </cell>
          <cell r="S736">
            <v>18.125999999999998</v>
          </cell>
          <cell r="U736">
            <v>0</v>
          </cell>
          <cell r="V736">
            <v>0</v>
          </cell>
          <cell r="W736">
            <v>2972</v>
          </cell>
          <cell r="X736">
            <v>2972</v>
          </cell>
          <cell r="Y736">
            <v>616398</v>
          </cell>
        </row>
        <row r="737">
          <cell r="A737">
            <v>2016438</v>
          </cell>
          <cell r="C737">
            <v>570616</v>
          </cell>
          <cell r="D737" t="str">
            <v>Arcabo</v>
          </cell>
          <cell r="E737">
            <v>1</v>
          </cell>
          <cell r="F737">
            <v>11</v>
          </cell>
          <cell r="G737">
            <v>4</v>
          </cell>
          <cell r="H737">
            <v>3</v>
          </cell>
          <cell r="I737">
            <v>1</v>
          </cell>
          <cell r="J737">
            <v>1</v>
          </cell>
          <cell r="L737">
            <v>3370</v>
          </cell>
          <cell r="M737">
            <v>3401.55</v>
          </cell>
          <cell r="N737">
            <v>2305.7200000000003</v>
          </cell>
          <cell r="O737">
            <v>1787.72</v>
          </cell>
          <cell r="P737">
            <v>0.7753413250524781</v>
          </cell>
          <cell r="Q737">
            <v>518</v>
          </cell>
          <cell r="R737">
            <v>0.22465867494752179</v>
          </cell>
          <cell r="S737">
            <v>20.72</v>
          </cell>
          <cell r="U737">
            <v>0</v>
          </cell>
          <cell r="V737">
            <v>0</v>
          </cell>
          <cell r="W737">
            <v>3370</v>
          </cell>
          <cell r="X737">
            <v>3370</v>
          </cell>
          <cell r="Y737">
            <v>616390</v>
          </cell>
        </row>
        <row r="738">
          <cell r="A738" t="str">
            <v>2016439V</v>
          </cell>
          <cell r="C738" t="str">
            <v>522616 (PSK)</v>
          </cell>
          <cell r="D738" t="str">
            <v>Arcabo</v>
          </cell>
          <cell r="E738">
            <v>1</v>
          </cell>
          <cell r="F738">
            <v>9</v>
          </cell>
          <cell r="G738">
            <v>5</v>
          </cell>
          <cell r="H738">
            <v>2</v>
          </cell>
          <cell r="I738">
            <v>1</v>
          </cell>
          <cell r="J738">
            <v>1</v>
          </cell>
          <cell r="L738">
            <v>5531</v>
          </cell>
          <cell r="M738">
            <v>5750.3</v>
          </cell>
          <cell r="N738">
            <v>3875</v>
          </cell>
          <cell r="O738">
            <v>3397.55</v>
          </cell>
          <cell r="P738">
            <v>0.87678709677419364</v>
          </cell>
          <cell r="Q738">
            <v>477.45</v>
          </cell>
          <cell r="R738">
            <v>0.12321290322580646</v>
          </cell>
          <cell r="S738">
            <v>19.097999999999999</v>
          </cell>
          <cell r="U738">
            <v>0</v>
          </cell>
          <cell r="V738">
            <v>0</v>
          </cell>
          <cell r="W738">
            <v>5531</v>
          </cell>
          <cell r="X738">
            <v>5531</v>
          </cell>
          <cell r="Y738">
            <v>616399</v>
          </cell>
        </row>
        <row r="739">
          <cell r="A739">
            <v>2016440</v>
          </cell>
          <cell r="C739">
            <v>534616</v>
          </cell>
          <cell r="D739" t="str">
            <v>Arcabo</v>
          </cell>
          <cell r="E739">
            <v>1</v>
          </cell>
          <cell r="F739">
            <v>8</v>
          </cell>
          <cell r="G739">
            <v>5</v>
          </cell>
          <cell r="H739">
            <v>3</v>
          </cell>
          <cell r="I739">
            <v>1</v>
          </cell>
          <cell r="J739">
            <v>1</v>
          </cell>
          <cell r="L739">
            <v>2471</v>
          </cell>
          <cell r="M739">
            <v>2653.27</v>
          </cell>
          <cell r="N739">
            <v>1800.41</v>
          </cell>
          <cell r="O739">
            <v>1379.66</v>
          </cell>
          <cell r="P739">
            <v>0.76630323093073249</v>
          </cell>
          <cell r="Q739">
            <v>420.75</v>
          </cell>
          <cell r="R739">
            <v>0.23369676906926753</v>
          </cell>
          <cell r="S739">
            <v>16.829999999999998</v>
          </cell>
          <cell r="U739">
            <v>0</v>
          </cell>
          <cell r="V739">
            <v>0</v>
          </cell>
          <cell r="W739">
            <v>2471</v>
          </cell>
          <cell r="X739">
            <v>2471</v>
          </cell>
          <cell r="Y739">
            <v>616400</v>
          </cell>
        </row>
        <row r="740">
          <cell r="A740">
            <v>2016441</v>
          </cell>
          <cell r="C740">
            <v>534516</v>
          </cell>
          <cell r="D740" t="str">
            <v>Arcabo</v>
          </cell>
          <cell r="E740">
            <v>1</v>
          </cell>
          <cell r="F740">
            <v>10</v>
          </cell>
          <cell r="G740">
            <v>7</v>
          </cell>
          <cell r="H740">
            <v>4</v>
          </cell>
          <cell r="I740">
            <v>1</v>
          </cell>
          <cell r="J740">
            <v>1</v>
          </cell>
          <cell r="L740">
            <v>3193</v>
          </cell>
          <cell r="N740">
            <v>2157.89</v>
          </cell>
          <cell r="O740">
            <v>1630.04</v>
          </cell>
          <cell r="P740">
            <v>0.75538604840839896</v>
          </cell>
          <cell r="Q740">
            <v>527.85</v>
          </cell>
          <cell r="R740">
            <v>0.24461395159160107</v>
          </cell>
          <cell r="S740">
            <v>21.114000000000001</v>
          </cell>
          <cell r="U740">
            <v>0</v>
          </cell>
          <cell r="V740">
            <v>0</v>
          </cell>
          <cell r="W740">
            <v>3193</v>
          </cell>
          <cell r="X740">
            <v>3193</v>
          </cell>
          <cell r="Y740">
            <v>616401</v>
          </cell>
        </row>
        <row r="741">
          <cell r="A741">
            <v>2016442</v>
          </cell>
          <cell r="C741" t="str">
            <v>582616 Pavilion 70</v>
          </cell>
          <cell r="D741" t="str">
            <v>Arcabo</v>
          </cell>
          <cell r="E741">
            <v>1</v>
          </cell>
          <cell r="F741">
            <v>9</v>
          </cell>
          <cell r="G741">
            <v>6</v>
          </cell>
          <cell r="H741">
            <v>3</v>
          </cell>
          <cell r="I741">
            <v>1</v>
          </cell>
          <cell r="J741">
            <v>1</v>
          </cell>
          <cell r="L741">
            <v>4539</v>
          </cell>
          <cell r="M741">
            <v>4324.0200000000004</v>
          </cell>
          <cell r="N741">
            <v>2920.34</v>
          </cell>
          <cell r="O741">
            <v>2426.69</v>
          </cell>
          <cell r="P741">
            <v>0.83096146339124899</v>
          </cell>
          <cell r="Q741">
            <v>493.65</v>
          </cell>
          <cell r="R741">
            <v>0.16903853660875101</v>
          </cell>
          <cell r="S741">
            <v>19.745999999999999</v>
          </cell>
          <cell r="U741">
            <v>0</v>
          </cell>
          <cell r="V741">
            <v>0</v>
          </cell>
          <cell r="W741">
            <v>4539</v>
          </cell>
          <cell r="X741">
            <v>4539</v>
          </cell>
          <cell r="Y741">
            <v>616402</v>
          </cell>
        </row>
        <row r="742">
          <cell r="A742">
            <v>2016443</v>
          </cell>
          <cell r="C742" t="str">
            <v>Ijsseldreef 3</v>
          </cell>
          <cell r="D742" t="str">
            <v>Duocar</v>
          </cell>
          <cell r="E742">
            <v>1</v>
          </cell>
          <cell r="F742">
            <v>8</v>
          </cell>
          <cell r="G742">
            <v>7</v>
          </cell>
          <cell r="H742">
            <v>3</v>
          </cell>
          <cell r="I742">
            <v>1</v>
          </cell>
          <cell r="J742">
            <v>1</v>
          </cell>
          <cell r="L742">
            <v>2591.71</v>
          </cell>
          <cell r="N742">
            <v>1768.35</v>
          </cell>
          <cell r="O742">
            <v>1258.5</v>
          </cell>
          <cell r="P742">
            <v>0.71168038001526845</v>
          </cell>
          <cell r="Q742">
            <v>509.85</v>
          </cell>
          <cell r="R742">
            <v>0.28831961998473155</v>
          </cell>
          <cell r="S742">
            <v>20.394000000000002</v>
          </cell>
          <cell r="U742">
            <v>0</v>
          </cell>
          <cell r="V742">
            <v>0</v>
          </cell>
          <cell r="W742">
            <v>2591.71</v>
          </cell>
          <cell r="X742">
            <v>2591.71</v>
          </cell>
          <cell r="Y742">
            <v>616515</v>
          </cell>
        </row>
        <row r="743">
          <cell r="A743">
            <v>2016444</v>
          </cell>
          <cell r="C743" t="str">
            <v>Ijsseldreef 4</v>
          </cell>
          <cell r="D743" t="str">
            <v>Duocar</v>
          </cell>
          <cell r="E743">
            <v>1</v>
          </cell>
          <cell r="F743">
            <v>8</v>
          </cell>
          <cell r="G743">
            <v>7</v>
          </cell>
          <cell r="H743">
            <v>3</v>
          </cell>
          <cell r="I743">
            <v>1</v>
          </cell>
          <cell r="J743">
            <v>1</v>
          </cell>
          <cell r="L743">
            <v>2591.71</v>
          </cell>
          <cell r="N743">
            <v>1768.35</v>
          </cell>
          <cell r="O743">
            <v>1258.5</v>
          </cell>
          <cell r="P743">
            <v>0.71168038001526845</v>
          </cell>
          <cell r="Q743">
            <v>509.85</v>
          </cell>
          <cell r="R743">
            <v>0.28831961998473155</v>
          </cell>
          <cell r="S743">
            <v>20.394000000000002</v>
          </cell>
          <cell r="U743">
            <v>0</v>
          </cell>
          <cell r="V743">
            <v>0</v>
          </cell>
          <cell r="W743">
            <v>2591.71</v>
          </cell>
          <cell r="X743">
            <v>2591.71</v>
          </cell>
          <cell r="Y743">
            <v>616516</v>
          </cell>
        </row>
        <row r="744">
          <cell r="A744">
            <v>2016445</v>
          </cell>
          <cell r="C744" t="str">
            <v>vd Wal - Poertner - Bruin</v>
          </cell>
          <cell r="D744" t="str">
            <v>Duocar</v>
          </cell>
          <cell r="E744">
            <v>3</v>
          </cell>
          <cell r="F744">
            <v>6</v>
          </cell>
          <cell r="G744">
            <v>3</v>
          </cell>
          <cell r="H744">
            <v>3</v>
          </cell>
          <cell r="I744">
            <v>1</v>
          </cell>
          <cell r="J744">
            <v>1</v>
          </cell>
          <cell r="L744">
            <v>2478</v>
          </cell>
          <cell r="N744">
            <v>2079.35</v>
          </cell>
          <cell r="O744">
            <v>1674.35</v>
          </cell>
          <cell r="P744">
            <v>0.80522759516194964</v>
          </cell>
          <cell r="Q744">
            <v>405</v>
          </cell>
          <cell r="R744">
            <v>0.19477240483805036</v>
          </cell>
          <cell r="S744">
            <v>16.2</v>
          </cell>
          <cell r="U744">
            <v>0</v>
          </cell>
          <cell r="V744">
            <v>0</v>
          </cell>
          <cell r="W744">
            <v>2478</v>
          </cell>
          <cell r="X744">
            <v>2478</v>
          </cell>
          <cell r="Y744">
            <v>616517</v>
          </cell>
        </row>
        <row r="745">
          <cell r="A745">
            <v>2016447</v>
          </cell>
          <cell r="C745">
            <v>580716</v>
          </cell>
          <cell r="D745" t="str">
            <v>Arcabo</v>
          </cell>
          <cell r="E745">
            <v>1</v>
          </cell>
          <cell r="F745">
            <v>8</v>
          </cell>
          <cell r="G745">
            <v>5</v>
          </cell>
          <cell r="H745">
            <v>3</v>
          </cell>
          <cell r="I745">
            <v>1</v>
          </cell>
          <cell r="J745">
            <v>1</v>
          </cell>
          <cell r="L745">
            <v>2472</v>
          </cell>
          <cell r="M745">
            <v>2643.69</v>
          </cell>
          <cell r="N745">
            <v>1794.02</v>
          </cell>
          <cell r="O745">
            <v>1372.37</v>
          </cell>
          <cell r="P745">
            <v>0.76496917537151199</v>
          </cell>
          <cell r="Q745">
            <v>421.65</v>
          </cell>
          <cell r="R745">
            <v>0.23503082462848796</v>
          </cell>
          <cell r="S745">
            <v>16.866</v>
          </cell>
          <cell r="U745">
            <v>0</v>
          </cell>
          <cell r="V745">
            <v>0</v>
          </cell>
          <cell r="W745">
            <v>2472</v>
          </cell>
          <cell r="X745">
            <v>2472</v>
          </cell>
          <cell r="Y745">
            <v>616403</v>
          </cell>
        </row>
        <row r="746">
          <cell r="A746">
            <v>2016448</v>
          </cell>
          <cell r="C746">
            <v>566616</v>
          </cell>
          <cell r="D746" t="str">
            <v>Arcabo</v>
          </cell>
          <cell r="E746">
            <v>1</v>
          </cell>
          <cell r="F746">
            <v>8</v>
          </cell>
          <cell r="G746">
            <v>5</v>
          </cell>
          <cell r="H746">
            <v>3</v>
          </cell>
          <cell r="I746">
            <v>1</v>
          </cell>
          <cell r="J746">
            <v>1</v>
          </cell>
          <cell r="L746">
            <v>2401</v>
          </cell>
          <cell r="M746">
            <v>2460.23</v>
          </cell>
          <cell r="N746">
            <v>1672.37</v>
          </cell>
          <cell r="O746">
            <v>1287.6199999999999</v>
          </cell>
          <cell r="P746">
            <v>0.7699372746461608</v>
          </cell>
          <cell r="Q746">
            <v>384.75</v>
          </cell>
          <cell r="R746">
            <v>0.23006272535383918</v>
          </cell>
          <cell r="S746">
            <v>15.39</v>
          </cell>
          <cell r="U746">
            <v>0</v>
          </cell>
          <cell r="V746">
            <v>0</v>
          </cell>
          <cell r="W746">
            <v>2401</v>
          </cell>
          <cell r="X746">
            <v>2401</v>
          </cell>
          <cell r="Y746">
            <v>616404</v>
          </cell>
        </row>
        <row r="747">
          <cell r="A747">
            <v>2016449</v>
          </cell>
          <cell r="C747">
            <v>580516</v>
          </cell>
          <cell r="D747" t="str">
            <v>Arcabo</v>
          </cell>
          <cell r="E747">
            <v>1</v>
          </cell>
          <cell r="F747">
            <v>10</v>
          </cell>
          <cell r="G747">
            <v>7</v>
          </cell>
          <cell r="H747">
            <v>4</v>
          </cell>
          <cell r="I747">
            <v>1</v>
          </cell>
          <cell r="J747">
            <v>1</v>
          </cell>
          <cell r="L747">
            <v>3161</v>
          </cell>
          <cell r="M747">
            <v>3104.08</v>
          </cell>
          <cell r="N747">
            <v>2117.77</v>
          </cell>
          <cell r="O747">
            <v>1590.37</v>
          </cell>
          <cell r="P747">
            <v>0.75096445789674982</v>
          </cell>
          <cell r="Q747">
            <v>527.4</v>
          </cell>
          <cell r="R747">
            <v>0.2490355421032501</v>
          </cell>
          <cell r="S747">
            <v>21.096</v>
          </cell>
          <cell r="U747">
            <v>0</v>
          </cell>
          <cell r="V747">
            <v>0</v>
          </cell>
          <cell r="W747">
            <v>3161</v>
          </cell>
          <cell r="X747">
            <v>3161</v>
          </cell>
          <cell r="Y747">
            <v>616405</v>
          </cell>
        </row>
        <row r="748">
          <cell r="A748" t="str">
            <v>2016450E</v>
          </cell>
          <cell r="C748" t="str">
            <v>Becks ruit met roede</v>
          </cell>
          <cell r="D748" t="str">
            <v>Duocar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1</v>
          </cell>
          <cell r="J748">
            <v>1</v>
          </cell>
          <cell r="L748">
            <v>47.68</v>
          </cell>
          <cell r="N748">
            <v>23.69</v>
          </cell>
          <cell r="O748">
            <v>23.69</v>
          </cell>
          <cell r="P748">
            <v>1</v>
          </cell>
          <cell r="Q748">
            <v>0</v>
          </cell>
          <cell r="R748">
            <v>0</v>
          </cell>
          <cell r="S748">
            <v>0</v>
          </cell>
          <cell r="U748">
            <v>0</v>
          </cell>
          <cell r="V748">
            <v>0</v>
          </cell>
          <cell r="W748">
            <v>47.68</v>
          </cell>
          <cell r="X748">
            <v>47.68</v>
          </cell>
          <cell r="Y748">
            <v>616566</v>
          </cell>
        </row>
        <row r="749">
          <cell r="A749" t="str">
            <v>2016451E</v>
          </cell>
          <cell r="C749" t="str">
            <v xml:space="preserve">563616 - breukruit AP70-09 </v>
          </cell>
          <cell r="D749" t="str">
            <v>Arcabo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1</v>
          </cell>
          <cell r="J749">
            <v>1</v>
          </cell>
          <cell r="L749">
            <v>16.260000000000002</v>
          </cell>
          <cell r="N749">
            <v>8.1300000000000008</v>
          </cell>
          <cell r="O749">
            <v>8.1300000000000008</v>
          </cell>
          <cell r="P749">
            <v>1</v>
          </cell>
          <cell r="Q749">
            <v>0</v>
          </cell>
          <cell r="R749">
            <v>0</v>
          </cell>
          <cell r="S749">
            <v>0</v>
          </cell>
          <cell r="U749">
            <v>0</v>
          </cell>
          <cell r="V749">
            <v>0</v>
          </cell>
          <cell r="W749">
            <v>16.260000000000002</v>
          </cell>
          <cell r="X749">
            <v>16.260000000000002</v>
          </cell>
          <cell r="Y749">
            <v>616406</v>
          </cell>
        </row>
        <row r="750">
          <cell r="A750" t="str">
            <v>2016452V</v>
          </cell>
          <cell r="C750" t="str">
            <v>570116 Floathouse</v>
          </cell>
          <cell r="D750" t="str">
            <v>Arcabo</v>
          </cell>
          <cell r="E750">
            <v>1</v>
          </cell>
          <cell r="F750">
            <v>11</v>
          </cell>
          <cell r="G750">
            <v>4</v>
          </cell>
          <cell r="H750">
            <v>12</v>
          </cell>
          <cell r="I750">
            <v>1</v>
          </cell>
          <cell r="J750">
            <v>1</v>
          </cell>
          <cell r="L750">
            <v>10578.33</v>
          </cell>
          <cell r="N750">
            <v>6531.3</v>
          </cell>
          <cell r="O750">
            <v>5216.3</v>
          </cell>
          <cell r="P750">
            <v>0.79866182842619382</v>
          </cell>
          <cell r="Q750">
            <v>1315</v>
          </cell>
          <cell r="R750">
            <v>0.20133817157380612</v>
          </cell>
          <cell r="S750">
            <v>52.6</v>
          </cell>
          <cell r="U750">
            <v>0</v>
          </cell>
          <cell r="V750">
            <v>0</v>
          </cell>
          <cell r="W750">
            <v>10578.33</v>
          </cell>
          <cell r="X750">
            <v>10578.33</v>
          </cell>
          <cell r="Y750">
            <v>616494</v>
          </cell>
        </row>
        <row r="751">
          <cell r="A751">
            <v>2016453</v>
          </cell>
          <cell r="C751">
            <v>603016</v>
          </cell>
          <cell r="D751" t="str">
            <v>Arcabo</v>
          </cell>
          <cell r="E751">
            <v>1</v>
          </cell>
          <cell r="F751">
            <v>6</v>
          </cell>
          <cell r="G751">
            <v>5</v>
          </cell>
          <cell r="H751">
            <v>2</v>
          </cell>
          <cell r="I751">
            <v>1</v>
          </cell>
          <cell r="J751">
            <v>1</v>
          </cell>
          <cell r="L751">
            <v>1439.9</v>
          </cell>
          <cell r="M751">
            <v>1684.29</v>
          </cell>
          <cell r="N751">
            <v>1161.24</v>
          </cell>
          <cell r="O751">
            <v>888.34</v>
          </cell>
          <cell r="P751">
            <v>0.76499259412352316</v>
          </cell>
          <cell r="Q751">
            <v>272.89999999999998</v>
          </cell>
          <cell r="R751">
            <v>0.23500740587647684</v>
          </cell>
          <cell r="S751">
            <v>10.915999999999999</v>
          </cell>
          <cell r="U751">
            <v>0</v>
          </cell>
          <cell r="V751">
            <v>0</v>
          </cell>
          <cell r="W751">
            <v>1439.9</v>
          </cell>
          <cell r="X751">
            <v>1439.9</v>
          </cell>
          <cell r="Y751">
            <v>616423</v>
          </cell>
        </row>
        <row r="752">
          <cell r="A752">
            <v>2016454</v>
          </cell>
          <cell r="C752">
            <v>603116</v>
          </cell>
          <cell r="D752" t="str">
            <v>Arcabo</v>
          </cell>
          <cell r="E752">
            <v>1</v>
          </cell>
          <cell r="F752">
            <v>6</v>
          </cell>
          <cell r="G752">
            <v>5</v>
          </cell>
          <cell r="H752">
            <v>2</v>
          </cell>
          <cell r="I752">
            <v>1</v>
          </cell>
          <cell r="J752">
            <v>1</v>
          </cell>
          <cell r="L752">
            <v>1439.9</v>
          </cell>
          <cell r="M752">
            <v>1684.29</v>
          </cell>
          <cell r="N752">
            <v>1161.24</v>
          </cell>
          <cell r="O752">
            <v>888.34</v>
          </cell>
          <cell r="P752">
            <v>0.76499259412352316</v>
          </cell>
          <cell r="Q752">
            <v>272.89999999999998</v>
          </cell>
          <cell r="R752">
            <v>0.23500740587647684</v>
          </cell>
          <cell r="S752">
            <v>10.915999999999999</v>
          </cell>
          <cell r="U752">
            <v>0</v>
          </cell>
          <cell r="V752">
            <v>0</v>
          </cell>
          <cell r="W752">
            <v>1439.9</v>
          </cell>
          <cell r="X752">
            <v>1439.9</v>
          </cell>
          <cell r="Y752">
            <v>616424</v>
          </cell>
        </row>
        <row r="753">
          <cell r="A753">
            <v>2016455</v>
          </cell>
          <cell r="C753" t="str">
            <v>Extra deur</v>
          </cell>
          <cell r="D753" t="str">
            <v>Dubois</v>
          </cell>
          <cell r="E753">
            <v>1</v>
          </cell>
          <cell r="F753">
            <v>1</v>
          </cell>
          <cell r="G753">
            <v>0</v>
          </cell>
          <cell r="H753">
            <v>1</v>
          </cell>
          <cell r="I753">
            <v>1</v>
          </cell>
          <cell r="J753">
            <v>1</v>
          </cell>
          <cell r="L753">
            <v>457.78</v>
          </cell>
          <cell r="N753">
            <v>267.77999999999997</v>
          </cell>
          <cell r="O753">
            <v>189.93</v>
          </cell>
          <cell r="P753">
            <v>0.7092762715662112</v>
          </cell>
          <cell r="Q753">
            <v>77.849999999999994</v>
          </cell>
          <cell r="R753">
            <v>0.29072372843378896</v>
          </cell>
          <cell r="S753">
            <v>3.1139999999999999</v>
          </cell>
          <cell r="U753">
            <v>0</v>
          </cell>
          <cell r="V753">
            <v>0</v>
          </cell>
          <cell r="W753">
            <v>457.78</v>
          </cell>
          <cell r="X753">
            <v>457.78</v>
          </cell>
          <cell r="Y753">
            <v>616483</v>
          </cell>
        </row>
        <row r="754">
          <cell r="A754">
            <v>2016456</v>
          </cell>
          <cell r="C754" t="str">
            <v>Vast glas kozijn</v>
          </cell>
          <cell r="D754" t="str">
            <v>Morren Bouwservice</v>
          </cell>
          <cell r="E754">
            <v>1</v>
          </cell>
          <cell r="F754">
            <v>1</v>
          </cell>
          <cell r="G754">
            <v>0</v>
          </cell>
          <cell r="H754">
            <v>0</v>
          </cell>
          <cell r="I754">
            <v>1</v>
          </cell>
          <cell r="J754">
            <v>1</v>
          </cell>
          <cell r="L754">
            <v>118.65</v>
          </cell>
          <cell r="N754">
            <v>85</v>
          </cell>
          <cell r="O754">
            <v>60</v>
          </cell>
          <cell r="P754">
            <v>0.70588235294117652</v>
          </cell>
          <cell r="Q754">
            <v>25</v>
          </cell>
          <cell r="R754">
            <v>0.29411764705882354</v>
          </cell>
          <cell r="S754">
            <v>1</v>
          </cell>
          <cell r="U754">
            <v>0</v>
          </cell>
          <cell r="V754">
            <v>0</v>
          </cell>
          <cell r="W754">
            <v>118.65</v>
          </cell>
          <cell r="X754">
            <v>118.65</v>
          </cell>
          <cell r="Y754">
            <v>616527</v>
          </cell>
        </row>
        <row r="755">
          <cell r="A755">
            <v>2016457</v>
          </cell>
          <cell r="C755" t="str">
            <v>Jacob vd Burg</v>
          </cell>
          <cell r="D755" t="str">
            <v>Duocar</v>
          </cell>
          <cell r="E755">
            <v>1</v>
          </cell>
          <cell r="F755">
            <v>15</v>
          </cell>
          <cell r="G755">
            <v>9</v>
          </cell>
          <cell r="H755">
            <v>6</v>
          </cell>
          <cell r="I755">
            <v>1</v>
          </cell>
          <cell r="J755">
            <v>1</v>
          </cell>
          <cell r="L755">
            <v>5811.32</v>
          </cell>
          <cell r="N755">
            <v>3942.4900000000002</v>
          </cell>
          <cell r="O755">
            <v>3068.59</v>
          </cell>
          <cell r="P755">
            <v>0.77833805539138967</v>
          </cell>
          <cell r="Q755">
            <v>873.9</v>
          </cell>
          <cell r="R755">
            <v>0.22166194460861027</v>
          </cell>
          <cell r="S755">
            <v>34.955999999999996</v>
          </cell>
          <cell r="U755">
            <v>0</v>
          </cell>
          <cell r="V755">
            <v>0</v>
          </cell>
          <cell r="W755">
            <v>5811.32</v>
          </cell>
          <cell r="X755">
            <v>5811.32</v>
          </cell>
          <cell r="Y755">
            <v>616518</v>
          </cell>
        </row>
        <row r="756">
          <cell r="A756">
            <v>2016458</v>
          </cell>
          <cell r="C756" t="str">
            <v>De Black</v>
          </cell>
          <cell r="D756" t="str">
            <v>Avanti Decor</v>
          </cell>
          <cell r="E756">
            <v>1</v>
          </cell>
          <cell r="F756">
            <v>2</v>
          </cell>
          <cell r="G756">
            <v>2</v>
          </cell>
          <cell r="H756">
            <v>0</v>
          </cell>
          <cell r="I756">
            <v>1</v>
          </cell>
          <cell r="J756">
            <v>1</v>
          </cell>
          <cell r="L756">
            <v>364.7</v>
          </cell>
          <cell r="N756">
            <v>215.36</v>
          </cell>
          <cell r="O756">
            <v>149.21</v>
          </cell>
          <cell r="P756">
            <v>0.69283989598811291</v>
          </cell>
          <cell r="Q756">
            <v>66.150000000000006</v>
          </cell>
          <cell r="R756">
            <v>0.30716010401188709</v>
          </cell>
          <cell r="S756">
            <v>2.6460000000000004</v>
          </cell>
          <cell r="U756">
            <v>0</v>
          </cell>
          <cell r="V756">
            <v>0</v>
          </cell>
          <cell r="W756">
            <v>364.7</v>
          </cell>
          <cell r="X756">
            <v>364.7</v>
          </cell>
          <cell r="Y756">
            <v>616473</v>
          </cell>
        </row>
        <row r="757">
          <cell r="A757">
            <v>2016459</v>
          </cell>
          <cell r="C757" t="str">
            <v>Crabbe</v>
          </cell>
          <cell r="D757" t="str">
            <v>Avanti Decor</v>
          </cell>
          <cell r="E757">
            <v>1</v>
          </cell>
          <cell r="F757">
            <v>1</v>
          </cell>
          <cell r="G757">
            <v>0</v>
          </cell>
          <cell r="H757">
            <v>1</v>
          </cell>
          <cell r="I757">
            <v>1</v>
          </cell>
          <cell r="J757">
            <v>1</v>
          </cell>
          <cell r="L757">
            <v>584.72</v>
          </cell>
          <cell r="N757">
            <v>345.18</v>
          </cell>
          <cell r="O757">
            <v>260.18</v>
          </cell>
          <cell r="P757">
            <v>0.75375166579755493</v>
          </cell>
          <cell r="Q757">
            <v>85</v>
          </cell>
          <cell r="R757">
            <v>0.2462483342024451</v>
          </cell>
          <cell r="S757">
            <v>3.4</v>
          </cell>
          <cell r="U757">
            <v>0</v>
          </cell>
          <cell r="V757">
            <v>0</v>
          </cell>
          <cell r="W757">
            <v>584.72</v>
          </cell>
          <cell r="X757">
            <v>584.72</v>
          </cell>
          <cell r="Y757">
            <v>616561</v>
          </cell>
        </row>
        <row r="758">
          <cell r="A758">
            <v>2016460</v>
          </cell>
          <cell r="C758" t="str">
            <v>Thijs</v>
          </cell>
          <cell r="D758" t="str">
            <v>Avanti Decor</v>
          </cell>
          <cell r="E758">
            <v>1</v>
          </cell>
          <cell r="F758">
            <v>10</v>
          </cell>
          <cell r="G758">
            <v>7</v>
          </cell>
          <cell r="H758">
            <v>1</v>
          </cell>
          <cell r="I758">
            <v>1</v>
          </cell>
          <cell r="J758">
            <v>1</v>
          </cell>
          <cell r="L758">
            <v>2202.4499999999998</v>
          </cell>
          <cell r="N758">
            <v>1307.23</v>
          </cell>
          <cell r="O758">
            <v>922.93</v>
          </cell>
          <cell r="P758">
            <v>0.70601959869342035</v>
          </cell>
          <cell r="Q758">
            <v>384.3</v>
          </cell>
          <cell r="R758">
            <v>0.29398040130657954</v>
          </cell>
          <cell r="S758">
            <v>15.372</v>
          </cell>
          <cell r="U758">
            <v>0</v>
          </cell>
          <cell r="V758">
            <v>0</v>
          </cell>
          <cell r="W758">
            <v>2202.4499999999998</v>
          </cell>
          <cell r="X758">
            <v>2202.4499999999998</v>
          </cell>
          <cell r="Y758">
            <v>616474</v>
          </cell>
        </row>
        <row r="759">
          <cell r="A759">
            <v>2016461</v>
          </cell>
          <cell r="C759" t="str">
            <v>Verheyen</v>
          </cell>
          <cell r="D759" t="str">
            <v>Avanti Decor</v>
          </cell>
          <cell r="E759">
            <v>1</v>
          </cell>
          <cell r="F759">
            <v>12</v>
          </cell>
          <cell r="G759">
            <v>10</v>
          </cell>
          <cell r="H759">
            <v>2</v>
          </cell>
          <cell r="I759">
            <v>1</v>
          </cell>
          <cell r="J759">
            <v>1</v>
          </cell>
          <cell r="L759">
            <v>2724.49</v>
          </cell>
          <cell r="N759">
            <v>1605.24</v>
          </cell>
          <cell r="O759">
            <v>1132.29</v>
          </cell>
          <cell r="P759">
            <v>0.70537115945279205</v>
          </cell>
          <cell r="Q759">
            <v>472.95</v>
          </cell>
          <cell r="R759">
            <v>0.29462884054720789</v>
          </cell>
          <cell r="S759">
            <v>18.917999999999999</v>
          </cell>
          <cell r="U759">
            <v>0</v>
          </cell>
          <cell r="V759">
            <v>0</v>
          </cell>
          <cell r="W759">
            <v>2724.49</v>
          </cell>
          <cell r="X759">
            <v>2724.49</v>
          </cell>
          <cell r="Y759">
            <v>616475</v>
          </cell>
        </row>
        <row r="760">
          <cell r="A760">
            <v>2016462</v>
          </cell>
          <cell r="C760" t="str">
            <v>Schelkens</v>
          </cell>
          <cell r="D760" t="str">
            <v>Avanti Decor</v>
          </cell>
          <cell r="E760">
            <v>1</v>
          </cell>
          <cell r="F760">
            <v>12</v>
          </cell>
          <cell r="G760">
            <v>8</v>
          </cell>
          <cell r="H760">
            <v>2</v>
          </cell>
          <cell r="I760">
            <v>1</v>
          </cell>
          <cell r="J760">
            <v>1</v>
          </cell>
          <cell r="L760">
            <v>2654.78</v>
          </cell>
          <cell r="N760">
            <v>1622.18</v>
          </cell>
          <cell r="O760">
            <v>1154.6300000000001</v>
          </cell>
          <cell r="P760">
            <v>0.71177674487418174</v>
          </cell>
          <cell r="Q760">
            <v>467.55</v>
          </cell>
          <cell r="R760">
            <v>0.28822325512581831</v>
          </cell>
          <cell r="S760">
            <v>18.702000000000002</v>
          </cell>
          <cell r="U760">
            <v>0</v>
          </cell>
          <cell r="V760">
            <v>0</v>
          </cell>
          <cell r="W760">
            <v>2654.78</v>
          </cell>
          <cell r="X760">
            <v>2654.78</v>
          </cell>
          <cell r="Y760">
            <v>616562</v>
          </cell>
        </row>
        <row r="761">
          <cell r="A761">
            <v>2016463</v>
          </cell>
          <cell r="C761" t="str">
            <v>Peemans</v>
          </cell>
          <cell r="D761" t="str">
            <v>Avanti Decor</v>
          </cell>
          <cell r="E761">
            <v>1</v>
          </cell>
          <cell r="F761">
            <v>9</v>
          </cell>
          <cell r="G761">
            <v>6</v>
          </cell>
          <cell r="H761">
            <v>1</v>
          </cell>
          <cell r="I761">
            <v>1</v>
          </cell>
          <cell r="J761">
            <v>1</v>
          </cell>
          <cell r="L761">
            <v>1707.4</v>
          </cell>
          <cell r="N761">
            <v>1058.6199999999999</v>
          </cell>
          <cell r="O761">
            <v>747.22</v>
          </cell>
          <cell r="P761">
            <v>0.70584345657554182</v>
          </cell>
          <cell r="Q761">
            <v>311.39999999999998</v>
          </cell>
          <cell r="R761">
            <v>0.29415654342445824</v>
          </cell>
          <cell r="S761">
            <v>12.456</v>
          </cell>
          <cell r="U761">
            <v>0</v>
          </cell>
          <cell r="V761">
            <v>0</v>
          </cell>
          <cell r="W761">
            <v>1707.4</v>
          </cell>
          <cell r="X761">
            <v>1707.4</v>
          </cell>
          <cell r="Y761">
            <v>616563</v>
          </cell>
        </row>
        <row r="762">
          <cell r="A762">
            <v>2016464</v>
          </cell>
          <cell r="C762" t="str">
            <v>Havaux</v>
          </cell>
          <cell r="D762" t="str">
            <v>Avanti Decor</v>
          </cell>
          <cell r="E762">
            <v>1</v>
          </cell>
          <cell r="F762">
            <v>9</v>
          </cell>
          <cell r="G762">
            <v>6</v>
          </cell>
          <cell r="H762">
            <v>1</v>
          </cell>
          <cell r="I762">
            <v>1</v>
          </cell>
          <cell r="J762">
            <v>1</v>
          </cell>
          <cell r="L762">
            <v>1919.19</v>
          </cell>
          <cell r="N762">
            <v>1238.53</v>
          </cell>
          <cell r="O762">
            <v>875.83</v>
          </cell>
          <cell r="P762">
            <v>0.70715283440853272</v>
          </cell>
          <cell r="Q762">
            <v>362.7</v>
          </cell>
          <cell r="R762">
            <v>0.29284716559146728</v>
          </cell>
          <cell r="S762">
            <v>14.507999999999999</v>
          </cell>
          <cell r="U762">
            <v>0</v>
          </cell>
          <cell r="V762">
            <v>0</v>
          </cell>
          <cell r="W762">
            <v>1919.19</v>
          </cell>
          <cell r="X762">
            <v>1919.19</v>
          </cell>
          <cell r="Y762">
            <v>616564</v>
          </cell>
        </row>
        <row r="763">
          <cell r="A763">
            <v>2016465</v>
          </cell>
          <cell r="C763" t="str">
            <v>Delguste</v>
          </cell>
          <cell r="D763" t="str">
            <v>Avanti Decor</v>
          </cell>
          <cell r="E763">
            <v>1</v>
          </cell>
          <cell r="F763">
            <v>9</v>
          </cell>
          <cell r="G763">
            <v>7</v>
          </cell>
          <cell r="H763">
            <v>1</v>
          </cell>
          <cell r="I763">
            <v>1</v>
          </cell>
          <cell r="J763">
            <v>1</v>
          </cell>
          <cell r="L763">
            <v>1975.85</v>
          </cell>
          <cell r="N763">
            <v>1217.49</v>
          </cell>
          <cell r="O763">
            <v>848.49</v>
          </cell>
          <cell r="P763">
            <v>0.69691742847990534</v>
          </cell>
          <cell r="Q763">
            <v>369</v>
          </cell>
          <cell r="R763">
            <v>0.3030825715200946</v>
          </cell>
          <cell r="S763">
            <v>14.76</v>
          </cell>
          <cell r="U763">
            <v>0</v>
          </cell>
          <cell r="V763">
            <v>0</v>
          </cell>
          <cell r="W763">
            <v>1975.85</v>
          </cell>
          <cell r="X763">
            <v>1975.85</v>
          </cell>
          <cell r="Y763">
            <v>616565</v>
          </cell>
        </row>
        <row r="764">
          <cell r="A764">
            <v>2016466</v>
          </cell>
          <cell r="C764" t="str">
            <v>Calmeijn</v>
          </cell>
          <cell r="D764" t="str">
            <v>Avanti Decor</v>
          </cell>
          <cell r="E764">
            <v>1</v>
          </cell>
          <cell r="F764">
            <v>6</v>
          </cell>
          <cell r="G764">
            <v>5</v>
          </cell>
          <cell r="H764">
            <v>0</v>
          </cell>
          <cell r="I764">
            <v>1</v>
          </cell>
          <cell r="J764">
            <v>1</v>
          </cell>
          <cell r="L764">
            <v>1144.4000000000001</v>
          </cell>
          <cell r="N764">
            <v>680.49</v>
          </cell>
          <cell r="O764">
            <v>463.59</v>
          </cell>
          <cell r="P764">
            <v>0.6812590927126041</v>
          </cell>
          <cell r="Q764">
            <v>216.9</v>
          </cell>
          <cell r="R764">
            <v>0.31874090728739585</v>
          </cell>
          <cell r="S764">
            <v>8.6760000000000002</v>
          </cell>
          <cell r="U764">
            <v>0</v>
          </cell>
          <cell r="V764">
            <v>0</v>
          </cell>
          <cell r="W764">
            <v>1144.4000000000001</v>
          </cell>
          <cell r="X764">
            <v>1144.4000000000001</v>
          </cell>
          <cell r="Y764">
            <v>616476</v>
          </cell>
        </row>
        <row r="765">
          <cell r="A765">
            <v>2016468</v>
          </cell>
          <cell r="C765" t="str">
            <v>597716 Schuur</v>
          </cell>
          <cell r="D765" t="str">
            <v>Arcabo</v>
          </cell>
          <cell r="E765">
            <v>1</v>
          </cell>
          <cell r="F765">
            <v>2</v>
          </cell>
          <cell r="G765">
            <v>1</v>
          </cell>
          <cell r="H765">
            <v>1</v>
          </cell>
          <cell r="I765">
            <v>1</v>
          </cell>
          <cell r="J765">
            <v>1</v>
          </cell>
          <cell r="K765" t="str">
            <v>P</v>
          </cell>
          <cell r="L765">
            <v>584</v>
          </cell>
          <cell r="M765">
            <v>655.93</v>
          </cell>
          <cell r="N765">
            <v>443.22999999999996</v>
          </cell>
          <cell r="O765">
            <v>314.77999999999997</v>
          </cell>
          <cell r="P765">
            <v>0.7101956095029669</v>
          </cell>
          <cell r="Q765">
            <v>128.44999999999999</v>
          </cell>
          <cell r="R765">
            <v>0.28980439049703316</v>
          </cell>
          <cell r="S765">
            <v>5.1379999999999999</v>
          </cell>
          <cell r="U765">
            <v>0</v>
          </cell>
          <cell r="V765">
            <v>0</v>
          </cell>
          <cell r="W765">
            <v>584</v>
          </cell>
          <cell r="X765">
            <v>584</v>
          </cell>
          <cell r="Y765">
            <v>616425</v>
          </cell>
        </row>
        <row r="766">
          <cell r="A766">
            <v>2016469</v>
          </cell>
          <cell r="C766">
            <v>594816</v>
          </cell>
          <cell r="D766" t="str">
            <v>Arcabo</v>
          </cell>
          <cell r="E766">
            <v>1</v>
          </cell>
          <cell r="F766">
            <v>9</v>
          </cell>
          <cell r="G766">
            <v>6</v>
          </cell>
          <cell r="H766">
            <v>3</v>
          </cell>
          <cell r="I766">
            <v>1</v>
          </cell>
          <cell r="J766">
            <v>1</v>
          </cell>
          <cell r="L766">
            <v>2672.9</v>
          </cell>
          <cell r="N766">
            <v>1809.88</v>
          </cell>
          <cell r="O766">
            <v>1375.18</v>
          </cell>
          <cell r="P766">
            <v>0.7598183304970495</v>
          </cell>
          <cell r="Q766">
            <v>434.7</v>
          </cell>
          <cell r="R766">
            <v>0.24018166950295045</v>
          </cell>
          <cell r="S766">
            <v>17.387999999999998</v>
          </cell>
          <cell r="U766">
            <v>0</v>
          </cell>
          <cell r="V766">
            <v>0</v>
          </cell>
          <cell r="W766">
            <v>2672.9</v>
          </cell>
          <cell r="X766">
            <v>2672.9</v>
          </cell>
          <cell r="Y766">
            <v>616495</v>
          </cell>
        </row>
        <row r="767">
          <cell r="A767">
            <v>2016470</v>
          </cell>
          <cell r="C767">
            <v>587816</v>
          </cell>
          <cell r="D767" t="str">
            <v>Arcabo</v>
          </cell>
          <cell r="E767">
            <v>1</v>
          </cell>
          <cell r="F767">
            <v>6</v>
          </cell>
          <cell r="G767">
            <v>3</v>
          </cell>
          <cell r="H767">
            <v>3</v>
          </cell>
          <cell r="I767">
            <v>1</v>
          </cell>
          <cell r="J767">
            <v>1</v>
          </cell>
          <cell r="L767">
            <v>2107</v>
          </cell>
          <cell r="M767">
            <v>1946.47</v>
          </cell>
          <cell r="N767">
            <v>1321.76</v>
          </cell>
          <cell r="O767">
            <v>982.46</v>
          </cell>
          <cell r="P767">
            <v>0.74329681636605738</v>
          </cell>
          <cell r="Q767">
            <v>339.3</v>
          </cell>
          <cell r="R767">
            <v>0.25670318363394262</v>
          </cell>
          <cell r="S767">
            <v>13.572000000000001</v>
          </cell>
          <cell r="U767">
            <v>0</v>
          </cell>
          <cell r="V767">
            <v>0</v>
          </cell>
          <cell r="W767">
            <v>2107</v>
          </cell>
          <cell r="X767">
            <v>2107</v>
          </cell>
          <cell r="Y767">
            <v>616426</v>
          </cell>
        </row>
        <row r="768">
          <cell r="A768" t="str">
            <v>2016144E</v>
          </cell>
          <cell r="B768"/>
          <cell r="C768" t="str">
            <v xml:space="preserve">Ruit 773x2048mm </v>
          </cell>
          <cell r="D768" t="str">
            <v>Maat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1</v>
          </cell>
          <cell r="J768">
            <v>1</v>
          </cell>
          <cell r="K768"/>
          <cell r="L768">
            <v>134.94</v>
          </cell>
          <cell r="M768"/>
          <cell r="N768">
            <v>59.97</v>
          </cell>
          <cell r="O768">
            <v>59.97</v>
          </cell>
          <cell r="P768">
            <v>1</v>
          </cell>
          <cell r="Q768">
            <v>0</v>
          </cell>
          <cell r="R768">
            <v>0</v>
          </cell>
          <cell r="S768">
            <v>0</v>
          </cell>
          <cell r="T768"/>
          <cell r="U768">
            <v>0</v>
          </cell>
          <cell r="V768">
            <v>134.94</v>
          </cell>
          <cell r="W768">
            <v>0</v>
          </cell>
          <cell r="X768"/>
          <cell r="Y768"/>
        </row>
        <row r="769">
          <cell r="A769">
            <v>2016471</v>
          </cell>
          <cell r="C769">
            <v>594916</v>
          </cell>
          <cell r="D769" t="str">
            <v>Arcabo</v>
          </cell>
          <cell r="E769">
            <v>1</v>
          </cell>
          <cell r="F769">
            <v>9</v>
          </cell>
          <cell r="G769">
            <v>6</v>
          </cell>
          <cell r="H769">
            <v>3</v>
          </cell>
          <cell r="I769">
            <v>1</v>
          </cell>
          <cell r="J769">
            <v>1</v>
          </cell>
          <cell r="L769">
            <v>2672.9</v>
          </cell>
          <cell r="M769">
            <v>2640.28</v>
          </cell>
          <cell r="N769">
            <v>1792.48</v>
          </cell>
          <cell r="O769">
            <v>1357.78</v>
          </cell>
          <cell r="P769">
            <v>0.75748683388378113</v>
          </cell>
          <cell r="Q769">
            <v>434.7</v>
          </cell>
          <cell r="R769">
            <v>0.24251316611621887</v>
          </cell>
          <cell r="S769">
            <v>17.387999999999998</v>
          </cell>
          <cell r="U769">
            <v>0</v>
          </cell>
          <cell r="V769">
            <v>0</v>
          </cell>
          <cell r="W769">
            <v>2672.9</v>
          </cell>
          <cell r="X769">
            <v>2672.9</v>
          </cell>
          <cell r="Y769">
            <v>616427</v>
          </cell>
        </row>
        <row r="770">
          <cell r="A770">
            <v>2016472</v>
          </cell>
          <cell r="C770" t="str">
            <v>608216 tm 608816</v>
          </cell>
          <cell r="D770" t="str">
            <v>Arcabo</v>
          </cell>
          <cell r="E770">
            <v>7</v>
          </cell>
          <cell r="F770">
            <v>42</v>
          </cell>
          <cell r="G770">
            <v>28</v>
          </cell>
          <cell r="H770">
            <v>14</v>
          </cell>
          <cell r="I770">
            <v>1</v>
          </cell>
          <cell r="J770">
            <v>1</v>
          </cell>
          <cell r="K770" t="str">
            <v>P</v>
          </cell>
          <cell r="L770">
            <v>8778</v>
          </cell>
          <cell r="M770">
            <v>10005.549999999999</v>
          </cell>
          <cell r="N770">
            <v>6805.9000000000005</v>
          </cell>
          <cell r="O770">
            <v>5107.6000000000004</v>
          </cell>
          <cell r="P770">
            <v>0.75046650700127826</v>
          </cell>
          <cell r="Q770">
            <v>1698.3</v>
          </cell>
          <cell r="R770">
            <v>0.24953349299872168</v>
          </cell>
          <cell r="S770">
            <v>67.932000000000002</v>
          </cell>
          <cell r="U770">
            <v>0</v>
          </cell>
          <cell r="V770">
            <v>0</v>
          </cell>
          <cell r="W770">
            <v>8778</v>
          </cell>
          <cell r="X770">
            <v>8778</v>
          </cell>
          <cell r="Y770">
            <v>616408</v>
          </cell>
        </row>
        <row r="771">
          <cell r="A771" t="str">
            <v>2016473E</v>
          </cell>
          <cell r="C771" t="str">
            <v>10x deurkruk Blank Tokyo</v>
          </cell>
          <cell r="D771" t="str">
            <v>Arcabo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1</v>
          </cell>
          <cell r="J771">
            <v>1</v>
          </cell>
          <cell r="L771">
            <v>237.2</v>
          </cell>
          <cell r="N771">
            <v>118.6</v>
          </cell>
          <cell r="O771">
            <v>118.6</v>
          </cell>
          <cell r="P771">
            <v>1</v>
          </cell>
          <cell r="Q771">
            <v>0</v>
          </cell>
          <cell r="R771">
            <v>0</v>
          </cell>
          <cell r="S771">
            <v>0</v>
          </cell>
          <cell r="U771">
            <v>0</v>
          </cell>
          <cell r="V771">
            <v>0</v>
          </cell>
          <cell r="W771">
            <v>237.2</v>
          </cell>
          <cell r="X771">
            <v>237.2</v>
          </cell>
          <cell r="Y771">
            <v>616428</v>
          </cell>
        </row>
        <row r="772">
          <cell r="A772" t="str">
            <v>2016474E</v>
          </cell>
          <cell r="C772" t="str">
            <v>Raamgreep blank niet afsluitbaar</v>
          </cell>
          <cell r="D772" t="str">
            <v>Arcabo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1</v>
          </cell>
          <cell r="J772">
            <v>1</v>
          </cell>
          <cell r="L772">
            <v>31</v>
          </cell>
          <cell r="N772">
            <v>15.5</v>
          </cell>
          <cell r="O772">
            <v>15.5</v>
          </cell>
          <cell r="P772">
            <v>1</v>
          </cell>
          <cell r="Q772">
            <v>0</v>
          </cell>
          <cell r="R772">
            <v>0</v>
          </cell>
          <cell r="S772">
            <v>0</v>
          </cell>
          <cell r="U772">
            <v>0</v>
          </cell>
          <cell r="V772">
            <v>0</v>
          </cell>
          <cell r="W772">
            <v>31</v>
          </cell>
          <cell r="X772">
            <v>31</v>
          </cell>
          <cell r="Y772">
            <v>616408</v>
          </cell>
        </row>
        <row r="773">
          <cell r="A773" t="str">
            <v>2016475E</v>
          </cell>
          <cell r="C773" t="str">
            <v>Slijtstrip H734 v CM50</v>
          </cell>
          <cell r="D773" t="str">
            <v>Arcabo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1</v>
          </cell>
          <cell r="J773">
            <v>1</v>
          </cell>
          <cell r="L773">
            <v>7.5</v>
          </cell>
          <cell r="N773">
            <v>3</v>
          </cell>
          <cell r="O773">
            <v>3</v>
          </cell>
          <cell r="P773">
            <v>1</v>
          </cell>
          <cell r="Q773">
            <v>0</v>
          </cell>
          <cell r="R773">
            <v>0</v>
          </cell>
          <cell r="S773">
            <v>0</v>
          </cell>
          <cell r="U773">
            <v>0</v>
          </cell>
          <cell r="V773">
            <v>0</v>
          </cell>
          <cell r="W773">
            <v>7.5</v>
          </cell>
          <cell r="X773">
            <v>7.5</v>
          </cell>
          <cell r="Y773">
            <v>616409</v>
          </cell>
        </row>
        <row r="774">
          <cell r="A774">
            <v>2016476</v>
          </cell>
          <cell r="C774">
            <v>603216</v>
          </cell>
          <cell r="D774" t="str">
            <v>Arcabo</v>
          </cell>
          <cell r="E774">
            <v>1</v>
          </cell>
          <cell r="F774">
            <v>6</v>
          </cell>
          <cell r="G774">
            <v>5</v>
          </cell>
          <cell r="H774">
            <v>2</v>
          </cell>
          <cell r="I774">
            <v>1</v>
          </cell>
          <cell r="J774">
            <v>1</v>
          </cell>
          <cell r="L774">
            <v>1475.9</v>
          </cell>
          <cell r="M774">
            <v>1694</v>
          </cell>
          <cell r="N774">
            <v>1160.8499999999999</v>
          </cell>
          <cell r="O774">
            <v>886.8</v>
          </cell>
          <cell r="P774">
            <v>0.76392298746608089</v>
          </cell>
          <cell r="Q774">
            <v>274.05</v>
          </cell>
          <cell r="R774">
            <v>0.23607701253391913</v>
          </cell>
          <cell r="S774">
            <v>10.962</v>
          </cell>
          <cell r="U774">
            <v>0</v>
          </cell>
          <cell r="V774">
            <v>0</v>
          </cell>
          <cell r="W774">
            <v>1475.9</v>
          </cell>
          <cell r="X774">
            <v>1475.9</v>
          </cell>
          <cell r="Y774">
            <v>616453</v>
          </cell>
        </row>
        <row r="775">
          <cell r="A775">
            <v>2016477</v>
          </cell>
          <cell r="C775">
            <v>603316</v>
          </cell>
          <cell r="D775" t="str">
            <v>Arcabo</v>
          </cell>
          <cell r="E775">
            <v>1</v>
          </cell>
          <cell r="F775">
            <v>6</v>
          </cell>
          <cell r="G775">
            <v>5</v>
          </cell>
          <cell r="H775">
            <v>2</v>
          </cell>
          <cell r="I775">
            <v>1</v>
          </cell>
          <cell r="J775">
            <v>1</v>
          </cell>
          <cell r="L775">
            <v>1475.9</v>
          </cell>
          <cell r="M775">
            <v>1694</v>
          </cell>
          <cell r="N775">
            <v>1160.8499999999999</v>
          </cell>
          <cell r="O775">
            <v>886.8</v>
          </cell>
          <cell r="P775">
            <v>0.76392298746608089</v>
          </cell>
          <cell r="Q775">
            <v>274.05</v>
          </cell>
          <cell r="R775">
            <v>0.23607701253391913</v>
          </cell>
          <cell r="S775">
            <v>10.962</v>
          </cell>
          <cell r="U775">
            <v>0</v>
          </cell>
          <cell r="V775">
            <v>0</v>
          </cell>
          <cell r="W775">
            <v>1475.9</v>
          </cell>
          <cell r="X775">
            <v>1475.9</v>
          </cell>
          <cell r="Y775">
            <v>616454</v>
          </cell>
        </row>
        <row r="776">
          <cell r="A776">
            <v>2016478</v>
          </cell>
          <cell r="C776" t="str">
            <v>595016 tm 595316</v>
          </cell>
          <cell r="D776" t="str">
            <v>Arcabo</v>
          </cell>
          <cell r="E776">
            <v>4</v>
          </cell>
          <cell r="F776">
            <v>36</v>
          </cell>
          <cell r="G776">
            <v>24</v>
          </cell>
          <cell r="H776">
            <v>12</v>
          </cell>
          <cell r="I776">
            <v>1</v>
          </cell>
          <cell r="J776">
            <v>1</v>
          </cell>
          <cell r="L776">
            <v>10958.89</v>
          </cell>
          <cell r="N776">
            <v>7379.71</v>
          </cell>
          <cell r="O776">
            <v>5581.96</v>
          </cell>
          <cell r="P776">
            <v>0.75639286638634851</v>
          </cell>
          <cell r="Q776">
            <v>1797.75</v>
          </cell>
          <cell r="R776">
            <v>0.24360713361365149</v>
          </cell>
          <cell r="S776">
            <v>71.91</v>
          </cell>
          <cell r="U776">
            <v>0</v>
          </cell>
          <cell r="V776">
            <v>0</v>
          </cell>
          <cell r="W776">
            <v>10958.89</v>
          </cell>
          <cell r="X776">
            <v>10958.89</v>
          </cell>
          <cell r="Y776">
            <v>616455</v>
          </cell>
        </row>
        <row r="777">
          <cell r="A777">
            <v>2016479</v>
          </cell>
          <cell r="C777" t="str">
            <v>4x afsluitbare kruk blank - order vd Poll</v>
          </cell>
          <cell r="D777" t="str">
            <v>Klok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1</v>
          </cell>
          <cell r="J777">
            <v>1</v>
          </cell>
          <cell r="L777">
            <v>44.96</v>
          </cell>
          <cell r="N777">
            <v>22.48</v>
          </cell>
          <cell r="O777">
            <v>22.48</v>
          </cell>
          <cell r="P777">
            <v>1</v>
          </cell>
          <cell r="Q777">
            <v>0</v>
          </cell>
          <cell r="R777">
            <v>0</v>
          </cell>
          <cell r="S777">
            <v>0</v>
          </cell>
          <cell r="U777">
            <v>0</v>
          </cell>
          <cell r="V777">
            <v>0</v>
          </cell>
          <cell r="W777">
            <v>44.96</v>
          </cell>
          <cell r="X777">
            <v>44.96</v>
          </cell>
          <cell r="Y777">
            <v>616638</v>
          </cell>
        </row>
        <row r="778">
          <cell r="A778">
            <v>2016480</v>
          </cell>
          <cell r="C778" t="str">
            <v>7671 vd Brink</v>
          </cell>
          <cell r="D778" t="str">
            <v>Klok</v>
          </cell>
          <cell r="E778">
            <v>0</v>
          </cell>
          <cell r="F778">
            <v>1</v>
          </cell>
          <cell r="G778">
            <v>2</v>
          </cell>
          <cell r="H778">
            <v>0</v>
          </cell>
          <cell r="I778">
            <v>1</v>
          </cell>
          <cell r="J778">
            <v>1</v>
          </cell>
          <cell r="L778">
            <v>591.59</v>
          </cell>
          <cell r="N778">
            <v>449.55</v>
          </cell>
          <cell r="O778">
            <v>360</v>
          </cell>
          <cell r="P778">
            <v>0.80080080080080074</v>
          </cell>
          <cell r="Q778">
            <v>89.55</v>
          </cell>
          <cell r="R778">
            <v>0.19919919919919918</v>
          </cell>
          <cell r="S778">
            <v>3.5819999999999999</v>
          </cell>
          <cell r="U778">
            <v>0</v>
          </cell>
          <cell r="V778">
            <v>0</v>
          </cell>
          <cell r="W778">
            <v>591.59</v>
          </cell>
          <cell r="X778">
            <v>591.59</v>
          </cell>
          <cell r="Y778">
            <v>616639</v>
          </cell>
        </row>
        <row r="779">
          <cell r="A779">
            <v>2016481</v>
          </cell>
          <cell r="C779" t="str">
            <v>Alu afdekprofiel SA2 1x 6m1</v>
          </cell>
          <cell r="D779" t="str">
            <v>Arcabo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1</v>
          </cell>
          <cell r="J779">
            <v>1</v>
          </cell>
          <cell r="L779">
            <v>75</v>
          </cell>
          <cell r="N779">
            <v>50</v>
          </cell>
          <cell r="O779">
            <v>25</v>
          </cell>
          <cell r="P779">
            <v>0.5</v>
          </cell>
          <cell r="Q779">
            <v>25</v>
          </cell>
          <cell r="R779">
            <v>0.5</v>
          </cell>
          <cell r="S779">
            <v>1</v>
          </cell>
          <cell r="U779">
            <v>0</v>
          </cell>
          <cell r="V779">
            <v>0</v>
          </cell>
          <cell r="W779">
            <v>75</v>
          </cell>
          <cell r="X779">
            <v>75</v>
          </cell>
          <cell r="Y779">
            <v>616491</v>
          </cell>
        </row>
        <row r="780">
          <cell r="A780">
            <v>2016482</v>
          </cell>
          <cell r="C780">
            <v>595416</v>
          </cell>
          <cell r="D780" t="str">
            <v>Arcabo</v>
          </cell>
          <cell r="E780">
            <v>1</v>
          </cell>
          <cell r="F780">
            <v>9</v>
          </cell>
          <cell r="G780">
            <v>5</v>
          </cell>
          <cell r="H780">
            <v>2</v>
          </cell>
          <cell r="I780">
            <v>1</v>
          </cell>
          <cell r="J780">
            <v>1</v>
          </cell>
          <cell r="L780">
            <v>2607.0300000000002</v>
          </cell>
          <cell r="N780">
            <v>1710.37</v>
          </cell>
          <cell r="O780">
            <v>1370.35</v>
          </cell>
          <cell r="P780">
            <v>0.80120090974467517</v>
          </cell>
          <cell r="Q780">
            <v>340.02</v>
          </cell>
          <cell r="R780">
            <v>0.19879909025532488</v>
          </cell>
          <cell r="S780">
            <v>13.6008</v>
          </cell>
          <cell r="U780">
            <v>0</v>
          </cell>
          <cell r="V780">
            <v>0</v>
          </cell>
          <cell r="W780">
            <v>2607.0300000000002</v>
          </cell>
          <cell r="X780">
            <v>2607.0300000000002</v>
          </cell>
          <cell r="Y780">
            <v>616456</v>
          </cell>
        </row>
        <row r="781">
          <cell r="A781" t="str">
            <v>2016483E</v>
          </cell>
          <cell r="C781" t="str">
            <v>Glas 448614  2105 x 750 33.1-14-4 mm Vlieghe</v>
          </cell>
          <cell r="D781" t="str">
            <v>Arcabo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1</v>
          </cell>
          <cell r="J781">
            <v>1</v>
          </cell>
          <cell r="L781">
            <v>121</v>
          </cell>
          <cell r="N781">
            <v>60</v>
          </cell>
          <cell r="O781">
            <v>60</v>
          </cell>
          <cell r="P781">
            <v>1</v>
          </cell>
          <cell r="Q781">
            <v>0</v>
          </cell>
          <cell r="R781">
            <v>0</v>
          </cell>
          <cell r="S781">
            <v>0</v>
          </cell>
          <cell r="U781">
            <v>0</v>
          </cell>
          <cell r="V781">
            <v>0</v>
          </cell>
          <cell r="W781">
            <v>121</v>
          </cell>
          <cell r="X781">
            <v>121</v>
          </cell>
          <cell r="Y781">
            <v>616429</v>
          </cell>
        </row>
        <row r="782">
          <cell r="A782">
            <v>2016484</v>
          </cell>
          <cell r="C782" t="str">
            <v>MSC-087</v>
          </cell>
          <cell r="D782" t="str">
            <v>Maat</v>
          </cell>
          <cell r="E782">
            <v>1</v>
          </cell>
          <cell r="F782">
            <v>1</v>
          </cell>
          <cell r="G782">
            <v>1</v>
          </cell>
          <cell r="H782">
            <v>1</v>
          </cell>
          <cell r="I782">
            <v>1</v>
          </cell>
          <cell r="J782">
            <v>1</v>
          </cell>
          <cell r="L782">
            <v>661.52</v>
          </cell>
          <cell r="N782">
            <v>495.32</v>
          </cell>
          <cell r="O782">
            <v>355.82</v>
          </cell>
          <cell r="P782">
            <v>0.71836388597270451</v>
          </cell>
          <cell r="Q782">
            <v>139.5</v>
          </cell>
          <cell r="R782">
            <v>0.28163611402729549</v>
          </cell>
          <cell r="S782">
            <v>5.58</v>
          </cell>
          <cell r="U782">
            <v>0</v>
          </cell>
          <cell r="V782">
            <v>0</v>
          </cell>
          <cell r="W782">
            <v>661.52</v>
          </cell>
          <cell r="X782">
            <v>661.52</v>
          </cell>
          <cell r="Y782">
            <v>616520</v>
          </cell>
        </row>
        <row r="783">
          <cell r="A783" t="str">
            <v>2016485L-7016</v>
          </cell>
          <cell r="C783" t="str">
            <v>Luiken MSC-087</v>
          </cell>
          <cell r="D783" t="str">
            <v>Maat</v>
          </cell>
          <cell r="E783">
            <v>1</v>
          </cell>
          <cell r="F783">
            <v>2</v>
          </cell>
          <cell r="G783">
            <v>0</v>
          </cell>
          <cell r="H783">
            <v>0</v>
          </cell>
          <cell r="I783">
            <v>1</v>
          </cell>
          <cell r="J783">
            <v>1</v>
          </cell>
          <cell r="L783">
            <v>203.83</v>
          </cell>
          <cell r="N783">
            <v>151.9</v>
          </cell>
          <cell r="O783">
            <v>124.9</v>
          </cell>
          <cell r="P783">
            <v>0.82225148123765635</v>
          </cell>
          <cell r="Q783">
            <v>27</v>
          </cell>
          <cell r="R783">
            <v>0.17774851876234363</v>
          </cell>
          <cell r="S783">
            <v>1.08</v>
          </cell>
          <cell r="U783">
            <v>0</v>
          </cell>
          <cell r="V783">
            <v>0</v>
          </cell>
          <cell r="W783">
            <v>203.83</v>
          </cell>
          <cell r="X783">
            <v>203.83</v>
          </cell>
          <cell r="Y783">
            <v>616521</v>
          </cell>
        </row>
        <row r="784">
          <cell r="A784">
            <v>2016486</v>
          </cell>
          <cell r="C784" t="str">
            <v>Deur Beachhouse</v>
          </cell>
          <cell r="D784" t="str">
            <v>Arcabo</v>
          </cell>
          <cell r="E784">
            <v>1</v>
          </cell>
          <cell r="F784">
            <v>1</v>
          </cell>
          <cell r="G784">
            <v>0</v>
          </cell>
          <cell r="H784">
            <v>1</v>
          </cell>
          <cell r="I784">
            <v>1</v>
          </cell>
          <cell r="J784">
            <v>1</v>
          </cell>
          <cell r="K784" t="str">
            <v>C</v>
          </cell>
          <cell r="L784">
            <v>617.13</v>
          </cell>
          <cell r="M784">
            <v>647</v>
          </cell>
          <cell r="N784">
            <v>435.37</v>
          </cell>
          <cell r="O784">
            <v>275.17</v>
          </cell>
          <cell r="P784">
            <v>0.63203711785377958</v>
          </cell>
          <cell r="Q784">
            <v>160.19999999999999</v>
          </cell>
          <cell r="R784">
            <v>0.36796288214622042</v>
          </cell>
          <cell r="S784">
            <v>6.4079999999999995</v>
          </cell>
          <cell r="U784">
            <v>0</v>
          </cell>
          <cell r="V784">
            <v>0</v>
          </cell>
          <cell r="W784">
            <v>617.13</v>
          </cell>
          <cell r="X784">
            <v>617.13</v>
          </cell>
          <cell r="Y784">
            <v>616449</v>
          </cell>
        </row>
        <row r="785">
          <cell r="A785">
            <v>2016487</v>
          </cell>
          <cell r="C785" t="str">
            <v>Vleugel schuifvleugel</v>
          </cell>
          <cell r="D785" t="str">
            <v>Verplancke Bouwonderneming</v>
          </cell>
          <cell r="E785">
            <v>1</v>
          </cell>
          <cell r="F785">
            <v>1</v>
          </cell>
          <cell r="G785">
            <v>0</v>
          </cell>
          <cell r="H785">
            <v>0</v>
          </cell>
          <cell r="I785">
            <v>1</v>
          </cell>
          <cell r="J785">
            <v>1</v>
          </cell>
          <cell r="L785">
            <v>575</v>
          </cell>
          <cell r="N785">
            <v>170</v>
          </cell>
          <cell r="O785">
            <v>120</v>
          </cell>
          <cell r="P785">
            <v>0.70588235294117652</v>
          </cell>
          <cell r="Q785">
            <v>50</v>
          </cell>
          <cell r="R785">
            <v>0.29411764705882354</v>
          </cell>
          <cell r="S785">
            <v>2</v>
          </cell>
          <cell r="U785">
            <v>0</v>
          </cell>
          <cell r="V785">
            <v>0</v>
          </cell>
          <cell r="W785">
            <v>575</v>
          </cell>
          <cell r="X785">
            <v>575</v>
          </cell>
          <cell r="Y785">
            <v>616529</v>
          </cell>
        </row>
        <row r="786">
          <cell r="A786" t="str">
            <v>2016488E</v>
          </cell>
          <cell r="C786" t="str">
            <v>Polijstdoeken 180 x 180 mm - 4 st</v>
          </cell>
          <cell r="D786" t="str">
            <v>Arcabo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1</v>
          </cell>
          <cell r="J786">
            <v>1</v>
          </cell>
          <cell r="L786">
            <v>44</v>
          </cell>
          <cell r="N786">
            <v>17.600000000000001</v>
          </cell>
          <cell r="O786">
            <v>0</v>
          </cell>
          <cell r="P786">
            <v>0</v>
          </cell>
          <cell r="Q786">
            <v>0</v>
          </cell>
          <cell r="R786">
            <v>0</v>
          </cell>
          <cell r="S786">
            <v>0</v>
          </cell>
          <cell r="U786">
            <v>0</v>
          </cell>
          <cell r="V786">
            <v>0</v>
          </cell>
          <cell r="W786">
            <v>44</v>
          </cell>
          <cell r="X786">
            <v>44</v>
          </cell>
          <cell r="Y786">
            <v>616430</v>
          </cell>
        </row>
        <row r="787">
          <cell r="A787" t="str">
            <v>2016489E</v>
          </cell>
          <cell r="C787" t="str">
            <v>AWL120 - 10x 6m1</v>
          </cell>
          <cell r="D787" t="str">
            <v>Arcabo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1</v>
          </cell>
          <cell r="J787">
            <v>1</v>
          </cell>
          <cell r="L787">
            <v>378</v>
          </cell>
          <cell r="N787">
            <v>189</v>
          </cell>
          <cell r="O787">
            <v>189</v>
          </cell>
          <cell r="P787">
            <v>1</v>
          </cell>
          <cell r="Q787">
            <v>0</v>
          </cell>
          <cell r="R787">
            <v>0</v>
          </cell>
          <cell r="S787">
            <v>0</v>
          </cell>
          <cell r="U787">
            <v>0</v>
          </cell>
          <cell r="V787">
            <v>0</v>
          </cell>
          <cell r="W787">
            <v>378</v>
          </cell>
          <cell r="X787">
            <v>378</v>
          </cell>
          <cell r="Y787">
            <v>616431</v>
          </cell>
        </row>
        <row r="788">
          <cell r="A788">
            <v>2016490</v>
          </cell>
          <cell r="C788" t="str">
            <v>PK-XL-Lodge fam Wijn</v>
          </cell>
          <cell r="D788" t="str">
            <v>PK Chalets</v>
          </cell>
          <cell r="E788">
            <v>1</v>
          </cell>
          <cell r="F788">
            <v>9</v>
          </cell>
          <cell r="G788">
            <v>6</v>
          </cell>
          <cell r="H788">
            <v>5</v>
          </cell>
          <cell r="I788">
            <v>1</v>
          </cell>
          <cell r="J788">
            <v>1</v>
          </cell>
          <cell r="L788">
            <v>3259.58</v>
          </cell>
          <cell r="N788">
            <v>2141.4499999999998</v>
          </cell>
          <cell r="O788">
            <v>1613.7</v>
          </cell>
          <cell r="P788">
            <v>0.75355483434121751</v>
          </cell>
          <cell r="Q788">
            <v>527.75</v>
          </cell>
          <cell r="R788">
            <v>0.24644516565878263</v>
          </cell>
          <cell r="S788">
            <v>21.11</v>
          </cell>
          <cell r="U788">
            <v>0</v>
          </cell>
          <cell r="V788">
            <v>0</v>
          </cell>
          <cell r="W788">
            <v>3259.58</v>
          </cell>
          <cell r="X788">
            <v>3259.58</v>
          </cell>
          <cell r="Y788">
            <v>616528</v>
          </cell>
        </row>
        <row r="789">
          <cell r="A789">
            <v>2016491</v>
          </cell>
          <cell r="C789" t="str">
            <v>MSC-083</v>
          </cell>
          <cell r="D789" t="str">
            <v>Maat</v>
          </cell>
          <cell r="E789">
            <v>1</v>
          </cell>
          <cell r="F789">
            <v>1</v>
          </cell>
          <cell r="G789">
            <v>0</v>
          </cell>
          <cell r="H789">
            <v>1</v>
          </cell>
          <cell r="I789">
            <v>1</v>
          </cell>
          <cell r="J789">
            <v>1</v>
          </cell>
          <cell r="L789">
            <v>500.85</v>
          </cell>
          <cell r="N789">
            <v>373.77</v>
          </cell>
          <cell r="O789">
            <v>272.52</v>
          </cell>
          <cell r="P789">
            <v>0.72911148567300743</v>
          </cell>
          <cell r="Q789">
            <v>101.25</v>
          </cell>
          <cell r="R789">
            <v>0.27088851432699257</v>
          </cell>
          <cell r="S789">
            <v>4.05</v>
          </cell>
          <cell r="U789">
            <v>0</v>
          </cell>
          <cell r="V789">
            <v>0</v>
          </cell>
          <cell r="W789">
            <v>500.85</v>
          </cell>
          <cell r="X789">
            <v>500.85</v>
          </cell>
          <cell r="Y789">
            <v>616522</v>
          </cell>
        </row>
        <row r="790">
          <cell r="A790">
            <v>2016492</v>
          </cell>
          <cell r="C790" t="str">
            <v>MSC-092</v>
          </cell>
          <cell r="D790" t="str">
            <v>Maat</v>
          </cell>
          <cell r="E790">
            <v>1</v>
          </cell>
          <cell r="F790">
            <v>1</v>
          </cell>
          <cell r="G790">
            <v>0</v>
          </cell>
          <cell r="H790">
            <v>1</v>
          </cell>
          <cell r="I790">
            <v>1</v>
          </cell>
          <cell r="J790">
            <v>1</v>
          </cell>
          <cell r="L790">
            <v>500.85</v>
          </cell>
          <cell r="N790">
            <v>373.77</v>
          </cell>
          <cell r="O790">
            <v>272.52</v>
          </cell>
          <cell r="P790">
            <v>0.72911148567300743</v>
          </cell>
          <cell r="Q790">
            <v>101.25</v>
          </cell>
          <cell r="R790">
            <v>0.27088851432699257</v>
          </cell>
          <cell r="S790">
            <v>4.05</v>
          </cell>
          <cell r="U790">
            <v>0</v>
          </cell>
          <cell r="V790">
            <v>0</v>
          </cell>
          <cell r="W790">
            <v>500.85</v>
          </cell>
          <cell r="X790">
            <v>500.85</v>
          </cell>
          <cell r="Y790">
            <v>616523</v>
          </cell>
        </row>
        <row r="791">
          <cell r="A791">
            <v>2016493</v>
          </cell>
          <cell r="C791" t="str">
            <v>MSC-085</v>
          </cell>
          <cell r="D791" t="str">
            <v>Maat</v>
          </cell>
          <cell r="E791">
            <v>1</v>
          </cell>
          <cell r="F791">
            <v>1</v>
          </cell>
          <cell r="G791">
            <v>0</v>
          </cell>
          <cell r="H791">
            <v>1</v>
          </cell>
          <cell r="I791">
            <v>1</v>
          </cell>
          <cell r="J791">
            <v>1</v>
          </cell>
          <cell r="L791">
            <v>500.85</v>
          </cell>
          <cell r="N791">
            <v>373.77</v>
          </cell>
          <cell r="O791">
            <v>272.52</v>
          </cell>
          <cell r="P791">
            <v>0.72911148567300743</v>
          </cell>
          <cell r="Q791">
            <v>101.25</v>
          </cell>
          <cell r="R791">
            <v>0.27088851432699257</v>
          </cell>
          <cell r="S791">
            <v>4.05</v>
          </cell>
          <cell r="U791">
            <v>0</v>
          </cell>
          <cell r="V791">
            <v>0</v>
          </cell>
          <cell r="W791">
            <v>500.85</v>
          </cell>
          <cell r="X791">
            <v>500.85</v>
          </cell>
          <cell r="Y791">
            <v>616524</v>
          </cell>
        </row>
        <row r="792">
          <cell r="A792">
            <v>2016494</v>
          </cell>
          <cell r="C792" t="str">
            <v>MSC-075</v>
          </cell>
          <cell r="D792" t="str">
            <v>Maat</v>
          </cell>
          <cell r="E792">
            <v>1</v>
          </cell>
          <cell r="F792">
            <v>1</v>
          </cell>
          <cell r="G792">
            <v>0</v>
          </cell>
          <cell r="H792">
            <v>1</v>
          </cell>
          <cell r="I792">
            <v>1</v>
          </cell>
          <cell r="J792">
            <v>1</v>
          </cell>
          <cell r="L792">
            <v>500.85</v>
          </cell>
          <cell r="N792">
            <v>373.77</v>
          </cell>
          <cell r="O792">
            <v>272.52</v>
          </cell>
          <cell r="P792">
            <v>0.72911148567300743</v>
          </cell>
          <cell r="Q792">
            <v>101.25</v>
          </cell>
          <cell r="R792">
            <v>0.27088851432699257</v>
          </cell>
          <cell r="S792">
            <v>4.05</v>
          </cell>
          <cell r="U792">
            <v>0</v>
          </cell>
          <cell r="V792">
            <v>0</v>
          </cell>
          <cell r="W792">
            <v>500.85</v>
          </cell>
          <cell r="X792">
            <v>500.85</v>
          </cell>
          <cell r="Y792">
            <v>616525</v>
          </cell>
        </row>
        <row r="793">
          <cell r="A793" t="str">
            <v>2016497E</v>
          </cell>
          <cell r="C793" t="str">
            <v>Krukstel met rozet v schuifpui 536116</v>
          </cell>
          <cell r="D793" t="str">
            <v>Arcabo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1</v>
          </cell>
          <cell r="J793">
            <v>1</v>
          </cell>
          <cell r="L793">
            <v>75.44</v>
          </cell>
          <cell r="N793">
            <v>37.72</v>
          </cell>
          <cell r="O793">
            <v>37.72</v>
          </cell>
          <cell r="P793">
            <v>1</v>
          </cell>
          <cell r="Q793">
            <v>0</v>
          </cell>
          <cell r="R793">
            <v>0</v>
          </cell>
          <cell r="S793">
            <v>0</v>
          </cell>
          <cell r="U793">
            <v>0</v>
          </cell>
          <cell r="V793">
            <v>0</v>
          </cell>
          <cell r="W793">
            <v>75.44</v>
          </cell>
          <cell r="X793">
            <v>75.44</v>
          </cell>
          <cell r="Y793">
            <v>616432</v>
          </cell>
        </row>
        <row r="794">
          <cell r="A794">
            <v>2016498</v>
          </cell>
          <cell r="C794">
            <v>545616</v>
          </cell>
          <cell r="D794" t="str">
            <v>Arcabo</v>
          </cell>
          <cell r="E794">
            <v>1</v>
          </cell>
          <cell r="F794">
            <v>8</v>
          </cell>
          <cell r="G794">
            <v>10</v>
          </cell>
          <cell r="H794">
            <v>2</v>
          </cell>
          <cell r="I794">
            <v>1</v>
          </cell>
          <cell r="J794">
            <v>1</v>
          </cell>
          <cell r="L794">
            <v>2728.03</v>
          </cell>
          <cell r="M794">
            <v>2687</v>
          </cell>
          <cell r="N794">
            <v>1860</v>
          </cell>
          <cell r="O794">
            <v>1347</v>
          </cell>
          <cell r="P794">
            <v>0.72419354838709682</v>
          </cell>
          <cell r="Q794">
            <v>513</v>
          </cell>
          <cell r="R794">
            <v>0.27580645161290324</v>
          </cell>
          <cell r="S794">
            <v>20.52</v>
          </cell>
          <cell r="U794">
            <v>0</v>
          </cell>
          <cell r="V794">
            <v>0</v>
          </cell>
          <cell r="W794">
            <v>2728.03</v>
          </cell>
          <cell r="X794">
            <v>2728.03</v>
          </cell>
          <cell r="Y794">
            <v>616450</v>
          </cell>
        </row>
        <row r="795">
          <cell r="A795" t="str">
            <v>2016499E</v>
          </cell>
          <cell r="C795" t="str">
            <v>587216 glas en rooster voor A001 (geen roeden)</v>
          </cell>
          <cell r="D795" t="str">
            <v>Arcabo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1</v>
          </cell>
          <cell r="J795">
            <v>1</v>
          </cell>
          <cell r="L795">
            <v>100.21</v>
          </cell>
          <cell r="N795">
            <v>42.61</v>
          </cell>
          <cell r="O795">
            <v>42.61</v>
          </cell>
          <cell r="P795">
            <v>1</v>
          </cell>
          <cell r="Q795">
            <v>0</v>
          </cell>
          <cell r="R795">
            <v>0</v>
          </cell>
          <cell r="S795">
            <v>0</v>
          </cell>
          <cell r="U795">
            <v>0</v>
          </cell>
          <cell r="V795">
            <v>0</v>
          </cell>
          <cell r="W795">
            <v>100.21</v>
          </cell>
          <cell r="X795">
            <v>100.21</v>
          </cell>
          <cell r="Y795">
            <v>616433</v>
          </cell>
        </row>
        <row r="796">
          <cell r="A796">
            <v>2016500</v>
          </cell>
          <cell r="C796" t="str">
            <v>MSC-099</v>
          </cell>
          <cell r="D796" t="str">
            <v>Maat</v>
          </cell>
          <cell r="E796">
            <v>1</v>
          </cell>
          <cell r="F796">
            <v>8</v>
          </cell>
          <cell r="G796">
            <v>5</v>
          </cell>
          <cell r="H796">
            <v>3</v>
          </cell>
          <cell r="I796">
            <v>1</v>
          </cell>
          <cell r="J796">
            <v>1</v>
          </cell>
          <cell r="L796">
            <v>2434.65</v>
          </cell>
          <cell r="N796">
            <v>1825.52</v>
          </cell>
          <cell r="O796">
            <v>1371.47</v>
          </cell>
          <cell r="P796">
            <v>0.75127634865682114</v>
          </cell>
          <cell r="Q796">
            <v>454.05</v>
          </cell>
          <cell r="R796">
            <v>0.24872365134317895</v>
          </cell>
          <cell r="S796">
            <v>18.161999999999999</v>
          </cell>
          <cell r="U796">
            <v>0</v>
          </cell>
          <cell r="V796">
            <v>0</v>
          </cell>
          <cell r="W796">
            <v>2434.65</v>
          </cell>
          <cell r="X796">
            <v>2434.65</v>
          </cell>
          <cell r="Y796">
            <v>616533</v>
          </cell>
        </row>
        <row r="797">
          <cell r="A797" t="str">
            <v>2016501L-7016</v>
          </cell>
          <cell r="C797" t="str">
            <v>MSC-099 Luiken</v>
          </cell>
          <cell r="D797" t="str">
            <v>Maat</v>
          </cell>
          <cell r="E797">
            <v>1</v>
          </cell>
          <cell r="F797">
            <v>13</v>
          </cell>
          <cell r="G797">
            <v>0</v>
          </cell>
          <cell r="H797">
            <v>0</v>
          </cell>
          <cell r="I797">
            <v>1</v>
          </cell>
          <cell r="J797">
            <v>1</v>
          </cell>
          <cell r="L797">
            <v>1477.12</v>
          </cell>
          <cell r="N797">
            <v>1018.06</v>
          </cell>
          <cell r="O797">
            <v>842.11</v>
          </cell>
          <cell r="P797">
            <v>0.82717128656464256</v>
          </cell>
          <cell r="Q797">
            <v>175.95</v>
          </cell>
          <cell r="R797">
            <v>0.17282871343535744</v>
          </cell>
          <cell r="S797">
            <v>7.0379999999999994</v>
          </cell>
          <cell r="U797">
            <v>0</v>
          </cell>
          <cell r="V797">
            <v>0</v>
          </cell>
          <cell r="W797">
            <v>1477.12</v>
          </cell>
          <cell r="X797">
            <v>1477.12</v>
          </cell>
          <cell r="Y797">
            <v>616534</v>
          </cell>
        </row>
        <row r="798">
          <cell r="A798">
            <v>2016502</v>
          </cell>
          <cell r="C798" t="str">
            <v>MSC-077</v>
          </cell>
          <cell r="D798" t="str">
            <v>Maat</v>
          </cell>
          <cell r="E798">
            <v>1</v>
          </cell>
          <cell r="F798">
            <v>8</v>
          </cell>
          <cell r="G798">
            <v>5</v>
          </cell>
          <cell r="H798">
            <v>3</v>
          </cell>
          <cell r="I798">
            <v>1</v>
          </cell>
          <cell r="J798">
            <v>1</v>
          </cell>
          <cell r="L798">
            <v>2361.21</v>
          </cell>
          <cell r="N798">
            <v>1768.81</v>
          </cell>
          <cell r="O798">
            <v>1312.96</v>
          </cell>
          <cell r="P798">
            <v>0.74228436067186421</v>
          </cell>
          <cell r="Q798">
            <v>455.85</v>
          </cell>
          <cell r="R798">
            <v>0.2577156393281359</v>
          </cell>
          <cell r="S798">
            <v>18.234000000000002</v>
          </cell>
          <cell r="U798">
            <v>0</v>
          </cell>
          <cell r="V798">
            <v>0</v>
          </cell>
          <cell r="W798">
            <v>2361.21</v>
          </cell>
          <cell r="X798">
            <v>2361.21</v>
          </cell>
          <cell r="Y798">
            <v>616535</v>
          </cell>
        </row>
        <row r="799">
          <cell r="A799" t="str">
            <v>2016503L-7016</v>
          </cell>
          <cell r="C799" t="str">
            <v>MSC-077 Luiken</v>
          </cell>
          <cell r="D799" t="str">
            <v>Maat</v>
          </cell>
          <cell r="E799">
            <v>1</v>
          </cell>
          <cell r="F799">
            <v>13</v>
          </cell>
          <cell r="G799">
            <v>0</v>
          </cell>
          <cell r="H799">
            <v>0</v>
          </cell>
          <cell r="I799">
            <v>1</v>
          </cell>
          <cell r="J799">
            <v>1</v>
          </cell>
          <cell r="L799">
            <v>1489.32</v>
          </cell>
          <cell r="N799">
            <v>1026.06</v>
          </cell>
          <cell r="O799">
            <v>850.11</v>
          </cell>
          <cell r="P799">
            <v>0.82851880007017142</v>
          </cell>
          <cell r="Q799">
            <v>175.95</v>
          </cell>
          <cell r="R799">
            <v>0.17148119992982866</v>
          </cell>
          <cell r="S799">
            <v>7.0379999999999994</v>
          </cell>
          <cell r="U799">
            <v>0</v>
          </cell>
          <cell r="V799">
            <v>0</v>
          </cell>
          <cell r="W799">
            <v>1489.32</v>
          </cell>
          <cell r="X799">
            <v>1489.32</v>
          </cell>
          <cell r="Y799">
            <v>616536</v>
          </cell>
        </row>
        <row r="800">
          <cell r="A800">
            <v>2016504</v>
          </cell>
          <cell r="C800" t="str">
            <v>MSC-080</v>
          </cell>
          <cell r="D800" t="str">
            <v>Maat</v>
          </cell>
          <cell r="E800">
            <v>1</v>
          </cell>
          <cell r="F800">
            <v>11</v>
          </cell>
          <cell r="G800">
            <v>5</v>
          </cell>
          <cell r="H800">
            <v>3</v>
          </cell>
          <cell r="I800">
            <v>1</v>
          </cell>
          <cell r="J800">
            <v>1</v>
          </cell>
          <cell r="L800">
            <v>3122.39</v>
          </cell>
          <cell r="N800">
            <v>2344.7600000000002</v>
          </cell>
          <cell r="O800">
            <v>1777.76</v>
          </cell>
          <cell r="P800">
            <v>0.75818420648595153</v>
          </cell>
          <cell r="Q800">
            <v>567</v>
          </cell>
          <cell r="R800">
            <v>0.24181579351404833</v>
          </cell>
          <cell r="S800">
            <v>22.68</v>
          </cell>
          <cell r="U800">
            <v>0</v>
          </cell>
          <cell r="V800">
            <v>0</v>
          </cell>
          <cell r="W800">
            <v>3122.39</v>
          </cell>
          <cell r="X800">
            <v>3122.39</v>
          </cell>
          <cell r="Y800">
            <v>616537</v>
          </cell>
        </row>
        <row r="801">
          <cell r="A801">
            <v>2016505</v>
          </cell>
          <cell r="C801" t="str">
            <v>MSC-081</v>
          </cell>
          <cell r="D801" t="str">
            <v>Maat</v>
          </cell>
          <cell r="E801">
            <v>1</v>
          </cell>
          <cell r="F801">
            <v>11</v>
          </cell>
          <cell r="G801">
            <v>5</v>
          </cell>
          <cell r="H801">
            <v>3</v>
          </cell>
          <cell r="I801">
            <v>1</v>
          </cell>
          <cell r="J801">
            <v>1</v>
          </cell>
          <cell r="L801">
            <v>3122.39</v>
          </cell>
          <cell r="N801">
            <v>2344.7600000000002</v>
          </cell>
          <cell r="O801">
            <v>1777.76</v>
          </cell>
          <cell r="P801">
            <v>0.75818420648595153</v>
          </cell>
          <cell r="Q801">
            <v>567</v>
          </cell>
          <cell r="R801">
            <v>0.24181579351404833</v>
          </cell>
          <cell r="S801">
            <v>22.68</v>
          </cell>
          <cell r="U801">
            <v>0</v>
          </cell>
          <cell r="V801">
            <v>0</v>
          </cell>
          <cell r="W801">
            <v>3122.39</v>
          </cell>
          <cell r="X801">
            <v>3122.39</v>
          </cell>
          <cell r="Y801">
            <v>616538</v>
          </cell>
        </row>
        <row r="802">
          <cell r="A802">
            <v>2016506</v>
          </cell>
          <cell r="C802" t="str">
            <v>MSC-074</v>
          </cell>
          <cell r="D802" t="str">
            <v>Maat</v>
          </cell>
          <cell r="E802">
            <v>1</v>
          </cell>
          <cell r="F802">
            <v>11</v>
          </cell>
          <cell r="G802">
            <v>6</v>
          </cell>
          <cell r="H802">
            <v>3</v>
          </cell>
          <cell r="I802">
            <v>1</v>
          </cell>
          <cell r="J802">
            <v>1</v>
          </cell>
          <cell r="L802">
            <v>2914.47</v>
          </cell>
          <cell r="N802">
            <v>2188.13</v>
          </cell>
          <cell r="O802">
            <v>1621.13</v>
          </cell>
          <cell r="P802">
            <v>0.74087462810710514</v>
          </cell>
          <cell r="Q802">
            <v>567</v>
          </cell>
          <cell r="R802">
            <v>0.25912537189289481</v>
          </cell>
          <cell r="S802">
            <v>22.68</v>
          </cell>
          <cell r="U802">
            <v>0</v>
          </cell>
          <cell r="V802">
            <v>0</v>
          </cell>
          <cell r="W802">
            <v>2914.47</v>
          </cell>
          <cell r="X802">
            <v>2914.47</v>
          </cell>
          <cell r="Y802">
            <v>616573</v>
          </cell>
        </row>
        <row r="803">
          <cell r="A803" t="str">
            <v>2016506-2</v>
          </cell>
          <cell r="C803" t="str">
            <v>MSC-074 herlevering AWL120 (fout Kuro)</v>
          </cell>
          <cell r="D803" t="str">
            <v>Maat</v>
          </cell>
          <cell r="E803">
            <v>1</v>
          </cell>
          <cell r="F803">
            <v>11</v>
          </cell>
          <cell r="G803">
            <v>6</v>
          </cell>
          <cell r="H803">
            <v>3</v>
          </cell>
          <cell r="I803">
            <v>1</v>
          </cell>
          <cell r="J803">
            <v>1</v>
          </cell>
          <cell r="L803">
            <v>0</v>
          </cell>
          <cell r="N803">
            <v>281</v>
          </cell>
          <cell r="O803">
            <v>200</v>
          </cell>
          <cell r="P803">
            <v>0.71174377224199292</v>
          </cell>
          <cell r="Q803">
            <v>81</v>
          </cell>
          <cell r="R803">
            <v>0.28825622775800713</v>
          </cell>
          <cell r="S803">
            <v>3.24</v>
          </cell>
          <cell r="U803">
            <v>0</v>
          </cell>
          <cell r="V803">
            <v>0</v>
          </cell>
          <cell r="W803">
            <v>0</v>
          </cell>
          <cell r="X803">
            <v>0</v>
          </cell>
          <cell r="Y803"/>
        </row>
        <row r="804">
          <cell r="A804">
            <v>2016507</v>
          </cell>
          <cell r="C804" t="str">
            <v>MSC-076</v>
          </cell>
          <cell r="D804" t="str">
            <v>Maat</v>
          </cell>
          <cell r="E804">
            <v>1</v>
          </cell>
          <cell r="F804">
            <v>5</v>
          </cell>
          <cell r="G804">
            <v>3</v>
          </cell>
          <cell r="H804">
            <v>2</v>
          </cell>
          <cell r="I804">
            <v>1</v>
          </cell>
          <cell r="J804">
            <v>1</v>
          </cell>
          <cell r="L804">
            <v>1468.66</v>
          </cell>
          <cell r="N804">
            <v>1110.78</v>
          </cell>
          <cell r="O804">
            <v>857.88</v>
          </cell>
          <cell r="P804">
            <v>0.77232215200129639</v>
          </cell>
          <cell r="Q804">
            <v>252.9</v>
          </cell>
          <cell r="R804">
            <v>0.22767784799870364</v>
          </cell>
          <cell r="S804">
            <v>10.116</v>
          </cell>
          <cell r="U804">
            <v>0</v>
          </cell>
          <cell r="V804">
            <v>0</v>
          </cell>
          <cell r="W804">
            <v>1468.66</v>
          </cell>
          <cell r="X804">
            <v>1468.66</v>
          </cell>
          <cell r="Y804">
            <v>616574</v>
          </cell>
        </row>
        <row r="805">
          <cell r="A805">
            <v>2016508</v>
          </cell>
          <cell r="C805" t="str">
            <v>MSC-084</v>
          </cell>
          <cell r="D805" t="str">
            <v>Maat</v>
          </cell>
          <cell r="E805">
            <v>1</v>
          </cell>
          <cell r="F805">
            <v>9</v>
          </cell>
          <cell r="G805">
            <v>6</v>
          </cell>
          <cell r="H805">
            <v>5</v>
          </cell>
          <cell r="I805">
            <v>1</v>
          </cell>
          <cell r="J805">
            <v>1</v>
          </cell>
          <cell r="L805">
            <v>3148.42</v>
          </cell>
          <cell r="N805">
            <v>2375.91</v>
          </cell>
          <cell r="O805">
            <v>1780.56</v>
          </cell>
          <cell r="P805">
            <v>0.74942232660328045</v>
          </cell>
          <cell r="Q805">
            <v>595.35</v>
          </cell>
          <cell r="R805">
            <v>0.2505776733967196</v>
          </cell>
          <cell r="S805">
            <v>23.814</v>
          </cell>
          <cell r="U805">
            <v>0</v>
          </cell>
          <cell r="V805">
            <v>0</v>
          </cell>
          <cell r="W805">
            <v>3148.42</v>
          </cell>
          <cell r="X805">
            <v>3148.42</v>
          </cell>
          <cell r="Y805">
            <v>616575</v>
          </cell>
        </row>
        <row r="806">
          <cell r="A806" t="str">
            <v>2016509L-7016</v>
          </cell>
          <cell r="C806" t="str">
            <v>MSC-084 Luiken</v>
          </cell>
          <cell r="D806" t="str">
            <v>Maat</v>
          </cell>
          <cell r="E806">
            <v>1</v>
          </cell>
          <cell r="F806">
            <v>14</v>
          </cell>
          <cell r="G806">
            <v>0</v>
          </cell>
          <cell r="H806">
            <v>0</v>
          </cell>
          <cell r="I806">
            <v>1</v>
          </cell>
          <cell r="J806">
            <v>1</v>
          </cell>
          <cell r="L806">
            <v>1690.4</v>
          </cell>
          <cell r="N806">
            <v>1166.03</v>
          </cell>
          <cell r="O806">
            <v>976.03</v>
          </cell>
          <cell r="P806">
            <v>0.83705393514746618</v>
          </cell>
          <cell r="Q806">
            <v>190</v>
          </cell>
          <cell r="R806">
            <v>0.16294606485253382</v>
          </cell>
          <cell r="S806">
            <v>7.6</v>
          </cell>
          <cell r="U806">
            <v>0</v>
          </cell>
          <cell r="V806">
            <v>0</v>
          </cell>
          <cell r="W806">
            <v>1690.4</v>
          </cell>
          <cell r="X806">
            <v>1690.4</v>
          </cell>
          <cell r="Y806">
            <v>616579</v>
          </cell>
        </row>
        <row r="807">
          <cell r="A807">
            <v>2016510</v>
          </cell>
          <cell r="C807" t="str">
            <v>MSC-082</v>
          </cell>
          <cell r="D807" t="str">
            <v>Maat</v>
          </cell>
          <cell r="E807">
            <v>1</v>
          </cell>
          <cell r="F807">
            <v>9</v>
          </cell>
          <cell r="G807">
            <v>6</v>
          </cell>
          <cell r="H807">
            <v>3</v>
          </cell>
          <cell r="I807">
            <v>1</v>
          </cell>
          <cell r="J807">
            <v>1</v>
          </cell>
          <cell r="L807">
            <v>2745.16</v>
          </cell>
          <cell r="N807">
            <v>2058.42</v>
          </cell>
          <cell r="O807">
            <v>1518.42</v>
          </cell>
          <cell r="P807">
            <v>0.73766286763634248</v>
          </cell>
          <cell r="Q807">
            <v>540</v>
          </cell>
          <cell r="R807">
            <v>0.26233713236365758</v>
          </cell>
          <cell r="S807">
            <v>21.6</v>
          </cell>
          <cell r="U807">
            <v>0</v>
          </cell>
          <cell r="V807">
            <v>0</v>
          </cell>
          <cell r="W807">
            <v>2745.16</v>
          </cell>
          <cell r="X807">
            <v>2745.16</v>
          </cell>
          <cell r="Y807">
            <v>616576</v>
          </cell>
        </row>
        <row r="808">
          <cell r="A808" t="str">
            <v>2016511L-7016</v>
          </cell>
          <cell r="C808" t="str">
            <v>MSC-082 Luiken</v>
          </cell>
          <cell r="D808" t="str">
            <v>Maat</v>
          </cell>
          <cell r="E808">
            <v>1</v>
          </cell>
          <cell r="F808">
            <v>14</v>
          </cell>
          <cell r="G808">
            <v>0</v>
          </cell>
          <cell r="H808">
            <v>0</v>
          </cell>
          <cell r="I808">
            <v>1</v>
          </cell>
          <cell r="J808">
            <v>1</v>
          </cell>
          <cell r="L808">
            <v>1617.86</v>
          </cell>
          <cell r="N808">
            <v>1114.6100000000001</v>
          </cell>
          <cell r="O808">
            <v>925.61</v>
          </cell>
          <cell r="P808">
            <v>0.8304339634490987</v>
          </cell>
          <cell r="Q808">
            <v>189</v>
          </cell>
          <cell r="R808">
            <v>0.16956603655090119</v>
          </cell>
          <cell r="S808">
            <v>7.56</v>
          </cell>
          <cell r="U808">
            <v>0</v>
          </cell>
          <cell r="V808">
            <v>0</v>
          </cell>
          <cell r="W808">
            <v>1617.86</v>
          </cell>
          <cell r="X808">
            <v>1617.86</v>
          </cell>
          <cell r="Y808">
            <v>616580</v>
          </cell>
        </row>
        <row r="809">
          <cell r="A809" t="str">
            <v>2016512E</v>
          </cell>
          <cell r="C809" t="str">
            <v>581716 glaslevering met roeden</v>
          </cell>
          <cell r="D809" t="str">
            <v>Arcabo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1</v>
          </cell>
          <cell r="J809">
            <v>1</v>
          </cell>
          <cell r="L809">
            <v>906.2</v>
          </cell>
          <cell r="N809">
            <v>445.6</v>
          </cell>
          <cell r="O809">
            <v>445.6</v>
          </cell>
          <cell r="P809">
            <v>1</v>
          </cell>
          <cell r="Q809">
            <v>0</v>
          </cell>
          <cell r="R809">
            <v>0</v>
          </cell>
          <cell r="S809">
            <v>0</v>
          </cell>
          <cell r="U809">
            <v>0</v>
          </cell>
          <cell r="V809">
            <v>0</v>
          </cell>
          <cell r="W809">
            <v>906.2</v>
          </cell>
          <cell r="X809">
            <v>906.2</v>
          </cell>
          <cell r="Y809">
            <v>616491</v>
          </cell>
        </row>
        <row r="810">
          <cell r="A810">
            <v>2016513</v>
          </cell>
          <cell r="C810" t="str">
            <v>La Closure MSC066volgdeur</v>
          </cell>
          <cell r="D810" t="str">
            <v>Maat</v>
          </cell>
          <cell r="E810">
            <v>0</v>
          </cell>
          <cell r="F810">
            <v>0</v>
          </cell>
          <cell r="G810">
            <v>0</v>
          </cell>
          <cell r="H810">
            <v>1</v>
          </cell>
          <cell r="I810">
            <v>1</v>
          </cell>
          <cell r="J810">
            <v>1</v>
          </cell>
          <cell r="L810">
            <v>265</v>
          </cell>
          <cell r="N810">
            <v>190</v>
          </cell>
          <cell r="O810">
            <v>136</v>
          </cell>
          <cell r="P810">
            <v>0.71578947368421053</v>
          </cell>
          <cell r="Q810">
            <v>54</v>
          </cell>
          <cell r="R810">
            <v>0.28421052631578947</v>
          </cell>
          <cell r="S810">
            <v>2.16</v>
          </cell>
          <cell r="U810">
            <v>0</v>
          </cell>
          <cell r="V810">
            <v>0</v>
          </cell>
          <cell r="W810">
            <v>265</v>
          </cell>
          <cell r="X810">
            <v>265</v>
          </cell>
          <cell r="Y810">
            <v>616448</v>
          </cell>
        </row>
        <row r="811">
          <cell r="A811">
            <v>2016514</v>
          </cell>
          <cell r="C811" t="str">
            <v>D'Hanis</v>
          </cell>
          <cell r="D811" t="str">
            <v>Duocar</v>
          </cell>
          <cell r="E811">
            <v>1</v>
          </cell>
          <cell r="F811">
            <v>5</v>
          </cell>
          <cell r="G811">
            <v>3</v>
          </cell>
          <cell r="H811">
            <v>4</v>
          </cell>
          <cell r="I811">
            <v>1</v>
          </cell>
          <cell r="J811">
            <v>1</v>
          </cell>
          <cell r="L811">
            <v>2225.88</v>
          </cell>
          <cell r="N811">
            <v>1455.78</v>
          </cell>
          <cell r="O811">
            <v>1086.33</v>
          </cell>
          <cell r="P811">
            <v>0.74621852202942751</v>
          </cell>
          <cell r="Q811">
            <v>369.45</v>
          </cell>
          <cell r="R811">
            <v>0.25378147797057249</v>
          </cell>
          <cell r="S811">
            <v>14.777999999999999</v>
          </cell>
          <cell r="U811">
            <v>0</v>
          </cell>
          <cell r="V811">
            <v>0</v>
          </cell>
          <cell r="W811">
            <v>2225.88</v>
          </cell>
          <cell r="X811">
            <v>2225.88</v>
          </cell>
          <cell r="Y811">
            <v>616567</v>
          </cell>
        </row>
        <row r="812">
          <cell r="A812">
            <v>2016515</v>
          </cell>
          <cell r="C812">
            <v>564216</v>
          </cell>
          <cell r="D812" t="str">
            <v>Arcabo</v>
          </cell>
          <cell r="E812">
            <v>1</v>
          </cell>
          <cell r="F812">
            <v>6</v>
          </cell>
          <cell r="G812">
            <v>5</v>
          </cell>
          <cell r="H812">
            <v>2</v>
          </cell>
          <cell r="I812">
            <v>1</v>
          </cell>
          <cell r="J812">
            <v>1</v>
          </cell>
          <cell r="K812" t="str">
            <v>P</v>
          </cell>
          <cell r="L812">
            <v>1684.08</v>
          </cell>
          <cell r="M812">
            <v>1697</v>
          </cell>
          <cell r="N812">
            <v>1141.8699999999999</v>
          </cell>
          <cell r="O812">
            <v>853.42</v>
          </cell>
          <cell r="P812">
            <v>0.74738805643374473</v>
          </cell>
          <cell r="Q812">
            <v>288.45</v>
          </cell>
          <cell r="R812">
            <v>0.25261194356625538</v>
          </cell>
          <cell r="S812">
            <v>11.538</v>
          </cell>
          <cell r="U812">
            <v>0</v>
          </cell>
          <cell r="V812">
            <v>0</v>
          </cell>
          <cell r="W812">
            <v>1684.08</v>
          </cell>
          <cell r="X812">
            <v>1684.08</v>
          </cell>
          <cell r="Y812">
            <v>616596</v>
          </cell>
        </row>
        <row r="813">
          <cell r="A813" t="str">
            <v>2016516E</v>
          </cell>
          <cell r="C813" t="str">
            <v>Glas voor 2016262 AP70-3</v>
          </cell>
          <cell r="D813" t="str">
            <v>Arcabo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1</v>
          </cell>
          <cell r="J813">
            <v>1</v>
          </cell>
          <cell r="L813">
            <v>364.56</v>
          </cell>
          <cell r="N813">
            <v>174.78</v>
          </cell>
          <cell r="O813">
            <v>174.78</v>
          </cell>
          <cell r="P813">
            <v>1</v>
          </cell>
          <cell r="Q813">
            <v>0</v>
          </cell>
          <cell r="R813">
            <v>0</v>
          </cell>
          <cell r="S813">
            <v>0</v>
          </cell>
          <cell r="U813">
            <v>0</v>
          </cell>
          <cell r="V813">
            <v>0</v>
          </cell>
          <cell r="W813">
            <v>364.56</v>
          </cell>
          <cell r="X813">
            <v>364.56</v>
          </cell>
          <cell r="Y813">
            <v>616434</v>
          </cell>
        </row>
        <row r="814">
          <cell r="A814">
            <v>2016517</v>
          </cell>
          <cell r="C814" t="str">
            <v xml:space="preserve">563716 tm 564116 </v>
          </cell>
          <cell r="D814" t="str">
            <v>Arcabo</v>
          </cell>
          <cell r="E814">
            <v>5</v>
          </cell>
          <cell r="F814">
            <v>35</v>
          </cell>
          <cell r="G814">
            <v>30</v>
          </cell>
          <cell r="H814">
            <v>10</v>
          </cell>
          <cell r="I814">
            <v>1</v>
          </cell>
          <cell r="J814">
            <v>1</v>
          </cell>
          <cell r="L814">
            <v>8850.36</v>
          </cell>
          <cell r="N814">
            <v>6377.77</v>
          </cell>
          <cell r="O814">
            <v>4674.5200000000004</v>
          </cell>
          <cell r="P814">
            <v>0.73293956978693187</v>
          </cell>
          <cell r="Q814">
            <v>1703.25</v>
          </cell>
          <cell r="R814">
            <v>0.26706043021306819</v>
          </cell>
          <cell r="S814">
            <v>68.13</v>
          </cell>
          <cell r="U814">
            <v>0</v>
          </cell>
          <cell r="V814">
            <v>0</v>
          </cell>
          <cell r="W814">
            <v>8850.36</v>
          </cell>
          <cell r="X814">
            <v>8850.36</v>
          </cell>
          <cell r="Y814">
            <v>616496</v>
          </cell>
        </row>
        <row r="815">
          <cell r="A815">
            <v>2016518</v>
          </cell>
          <cell r="C815" t="str">
            <v>Scharen 20" v A022 2 paar v De Haan</v>
          </cell>
          <cell r="D815" t="str">
            <v>Arcabo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1</v>
          </cell>
          <cell r="J815">
            <v>1</v>
          </cell>
          <cell r="L815">
            <v>19.88</v>
          </cell>
          <cell r="N815">
            <v>9.94</v>
          </cell>
          <cell r="O815">
            <v>9.94</v>
          </cell>
          <cell r="P815">
            <v>1</v>
          </cell>
          <cell r="Q815">
            <v>0</v>
          </cell>
          <cell r="R815">
            <v>0</v>
          </cell>
          <cell r="S815">
            <v>0</v>
          </cell>
          <cell r="U815">
            <v>0</v>
          </cell>
          <cell r="V815">
            <v>0</v>
          </cell>
          <cell r="W815">
            <v>19.88</v>
          </cell>
          <cell r="X815">
            <v>19.88</v>
          </cell>
          <cell r="Y815">
            <v>616435</v>
          </cell>
        </row>
        <row r="816">
          <cell r="A816">
            <v>2016519</v>
          </cell>
          <cell r="C816" t="str">
            <v>lakstift 6009 - 1x</v>
          </cell>
          <cell r="D816" t="str">
            <v>Arcabo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1</v>
          </cell>
          <cell r="J816">
            <v>1</v>
          </cell>
          <cell r="L816">
            <v>19</v>
          </cell>
          <cell r="N816">
            <v>9.5</v>
          </cell>
          <cell r="O816">
            <v>9.5</v>
          </cell>
          <cell r="P816">
            <v>1</v>
          </cell>
          <cell r="Q816">
            <v>0</v>
          </cell>
          <cell r="R816">
            <v>0</v>
          </cell>
          <cell r="S816">
            <v>0</v>
          </cell>
          <cell r="U816">
            <v>0</v>
          </cell>
          <cell r="V816">
            <v>0</v>
          </cell>
          <cell r="W816">
            <v>19</v>
          </cell>
          <cell r="X816">
            <v>19</v>
          </cell>
          <cell r="Y816">
            <v>616436</v>
          </cell>
        </row>
        <row r="817">
          <cell r="A817" t="str">
            <v>2016521V</v>
          </cell>
          <cell r="C817" t="str">
            <v>Hofstede 8446</v>
          </cell>
          <cell r="D817" t="str">
            <v>klok</v>
          </cell>
          <cell r="E817">
            <v>0</v>
          </cell>
          <cell r="F817">
            <v>1</v>
          </cell>
          <cell r="G817">
            <v>2</v>
          </cell>
          <cell r="H817">
            <v>0</v>
          </cell>
          <cell r="I817">
            <v>1</v>
          </cell>
          <cell r="J817">
            <v>1</v>
          </cell>
          <cell r="L817">
            <v>515.28</v>
          </cell>
          <cell r="N817">
            <v>376.71999999999997</v>
          </cell>
          <cell r="O817">
            <v>295.27</v>
          </cell>
          <cell r="P817">
            <v>0.78379167551497131</v>
          </cell>
          <cell r="Q817">
            <v>81.45</v>
          </cell>
          <cell r="R817">
            <v>0.21620832448502869</v>
          </cell>
          <cell r="S817">
            <v>3.258</v>
          </cell>
          <cell r="U817">
            <v>0</v>
          </cell>
          <cell r="V817">
            <v>0</v>
          </cell>
          <cell r="W817">
            <v>515.28</v>
          </cell>
          <cell r="X817">
            <v>515.28</v>
          </cell>
          <cell r="Y817">
            <v>616568</v>
          </cell>
        </row>
        <row r="818">
          <cell r="A818" t="str">
            <v>2016521V-2</v>
          </cell>
          <cell r="C818" t="str">
            <v>Hofstede 8446 Paneel mahonie</v>
          </cell>
          <cell r="D818" t="str">
            <v>klok</v>
          </cell>
          <cell r="E818">
            <v>0</v>
          </cell>
          <cell r="F818">
            <v>1</v>
          </cell>
          <cell r="G818">
            <v>2</v>
          </cell>
          <cell r="H818">
            <v>0</v>
          </cell>
          <cell r="I818">
            <v>1</v>
          </cell>
          <cell r="J818">
            <v>1</v>
          </cell>
          <cell r="L818">
            <v>155</v>
          </cell>
          <cell r="N818">
            <v>111</v>
          </cell>
          <cell r="O818">
            <v>111</v>
          </cell>
          <cell r="P818">
            <v>1</v>
          </cell>
          <cell r="Q818">
            <v>0</v>
          </cell>
          <cell r="R818">
            <v>0</v>
          </cell>
          <cell r="S818">
            <v>0</v>
          </cell>
          <cell r="U818">
            <v>0</v>
          </cell>
          <cell r="V818">
            <v>0</v>
          </cell>
          <cell r="W818">
            <v>155</v>
          </cell>
          <cell r="X818">
            <v>155</v>
          </cell>
          <cell r="Y818">
            <v>616640</v>
          </cell>
        </row>
        <row r="819">
          <cell r="A819">
            <v>2016522</v>
          </cell>
          <cell r="C819" t="str">
            <v>Service Gerner 1x afdekkap SV2 2000 mm</v>
          </cell>
          <cell r="D819" t="str">
            <v>Arcabo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1</v>
          </cell>
          <cell r="J819">
            <v>1</v>
          </cell>
          <cell r="L819">
            <v>56</v>
          </cell>
          <cell r="N819">
            <v>28</v>
          </cell>
          <cell r="O819">
            <v>3</v>
          </cell>
          <cell r="P819">
            <v>0.10714285714285714</v>
          </cell>
          <cell r="Q819">
            <v>25</v>
          </cell>
          <cell r="R819">
            <v>0.8928571428571429</v>
          </cell>
          <cell r="S819">
            <v>1</v>
          </cell>
          <cell r="U819">
            <v>0</v>
          </cell>
          <cell r="V819">
            <v>0</v>
          </cell>
          <cell r="W819">
            <v>56</v>
          </cell>
          <cell r="X819">
            <v>56</v>
          </cell>
          <cell r="Y819">
            <v>616491</v>
          </cell>
        </row>
        <row r="820">
          <cell r="A820">
            <v>2016523</v>
          </cell>
          <cell r="C820" t="str">
            <v>Tagliafero</v>
          </cell>
          <cell r="D820" t="str">
            <v>Avanti Decor</v>
          </cell>
          <cell r="E820">
            <v>1</v>
          </cell>
          <cell r="F820">
            <v>9</v>
          </cell>
          <cell r="G820">
            <v>5</v>
          </cell>
          <cell r="H820">
            <v>1</v>
          </cell>
          <cell r="I820">
            <v>1</v>
          </cell>
          <cell r="J820">
            <v>1</v>
          </cell>
          <cell r="L820">
            <v>1680.78</v>
          </cell>
          <cell r="N820">
            <v>1297</v>
          </cell>
          <cell r="O820">
            <v>1000</v>
          </cell>
          <cell r="P820">
            <v>0.77101002313030065</v>
          </cell>
          <cell r="Q820">
            <v>297</v>
          </cell>
          <cell r="R820">
            <v>0.2289899768696993</v>
          </cell>
          <cell r="S820">
            <v>11.88</v>
          </cell>
          <cell r="U820">
            <v>0</v>
          </cell>
          <cell r="V820">
            <v>0</v>
          </cell>
          <cell r="W820">
            <v>1680.78</v>
          </cell>
          <cell r="X820">
            <v>1680.78</v>
          </cell>
          <cell r="Y820">
            <v>616665</v>
          </cell>
        </row>
        <row r="821">
          <cell r="A821">
            <v>2016524</v>
          </cell>
          <cell r="C821" t="str">
            <v>MSC-093 tm 098</v>
          </cell>
          <cell r="D821" t="str">
            <v>Maat</v>
          </cell>
          <cell r="E821">
            <v>6</v>
          </cell>
          <cell r="F821">
            <v>42</v>
          </cell>
          <cell r="G821">
            <v>36</v>
          </cell>
          <cell r="H821">
            <v>12</v>
          </cell>
          <cell r="I821">
            <v>1</v>
          </cell>
          <cell r="J821">
            <v>1</v>
          </cell>
          <cell r="L821">
            <v>11460.08</v>
          </cell>
          <cell r="N821">
            <v>9151</v>
          </cell>
          <cell r="O821">
            <v>6910</v>
          </cell>
          <cell r="P821">
            <v>0.75510873128619826</v>
          </cell>
          <cell r="Q821">
            <v>2241</v>
          </cell>
          <cell r="R821">
            <v>0.24489126871380176</v>
          </cell>
          <cell r="S821">
            <v>89.64</v>
          </cell>
          <cell r="U821">
            <v>0</v>
          </cell>
          <cell r="V821">
            <v>0</v>
          </cell>
          <cell r="W821">
            <v>11460.08</v>
          </cell>
          <cell r="X821">
            <v>11460.08</v>
          </cell>
          <cell r="Y821">
            <v>616581</v>
          </cell>
        </row>
        <row r="822">
          <cell r="A822" t="str">
            <v>2016525L-6009</v>
          </cell>
          <cell r="C822" t="str">
            <v>MSC-093 tm 098 Luiken</v>
          </cell>
          <cell r="D822" t="str">
            <v>Maat</v>
          </cell>
          <cell r="E822">
            <v>6</v>
          </cell>
          <cell r="F822">
            <v>60</v>
          </cell>
          <cell r="G822">
            <v>0</v>
          </cell>
          <cell r="H822">
            <v>0</v>
          </cell>
          <cell r="I822">
            <v>1</v>
          </cell>
          <cell r="J822">
            <v>1</v>
          </cell>
          <cell r="L822">
            <v>6255.8</v>
          </cell>
          <cell r="N822">
            <v>3828.12</v>
          </cell>
          <cell r="O822">
            <v>3018.12</v>
          </cell>
          <cell r="P822">
            <v>0.78840788690009722</v>
          </cell>
          <cell r="Q822">
            <v>810</v>
          </cell>
          <cell r="R822">
            <v>0.21159211309990283</v>
          </cell>
          <cell r="S822">
            <v>32.4</v>
          </cell>
          <cell r="U822">
            <v>0</v>
          </cell>
          <cell r="V822">
            <v>0</v>
          </cell>
          <cell r="W822">
            <v>6255.8</v>
          </cell>
          <cell r="X822">
            <v>6255.8</v>
          </cell>
          <cell r="Y822">
            <v>616577</v>
          </cell>
        </row>
        <row r="823">
          <cell r="A823" t="str">
            <v>2016526E</v>
          </cell>
          <cell r="C823" t="str">
            <v>563616 glaslevering</v>
          </cell>
          <cell r="D823" t="str">
            <v>Arcabo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1</v>
          </cell>
          <cell r="J823">
            <v>1</v>
          </cell>
          <cell r="L823">
            <v>40.6</v>
          </cell>
          <cell r="N823">
            <v>12.8</v>
          </cell>
          <cell r="O823">
            <v>12.8</v>
          </cell>
          <cell r="P823">
            <v>1</v>
          </cell>
          <cell r="Q823">
            <v>0</v>
          </cell>
          <cell r="R823">
            <v>0</v>
          </cell>
          <cell r="S823">
            <v>0</v>
          </cell>
          <cell r="U823">
            <v>0</v>
          </cell>
          <cell r="V823">
            <v>0</v>
          </cell>
          <cell r="W823">
            <v>40.6</v>
          </cell>
          <cell r="X823">
            <v>40.6</v>
          </cell>
          <cell r="Y823">
            <v>616491</v>
          </cell>
        </row>
        <row r="824">
          <cell r="A824" t="str">
            <v>2016527E</v>
          </cell>
          <cell r="C824" t="str">
            <v>10x rolluik kruk</v>
          </cell>
          <cell r="D824" t="str">
            <v>maat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1</v>
          </cell>
          <cell r="J824">
            <v>1</v>
          </cell>
          <cell r="L824">
            <v>65.8</v>
          </cell>
          <cell r="N824">
            <v>48.9</v>
          </cell>
          <cell r="O824">
            <v>48.9</v>
          </cell>
          <cell r="P824">
            <v>1</v>
          </cell>
          <cell r="Q824">
            <v>0</v>
          </cell>
          <cell r="R824">
            <v>0</v>
          </cell>
          <cell r="S824">
            <v>0</v>
          </cell>
          <cell r="U824">
            <v>0</v>
          </cell>
          <cell r="V824">
            <v>0</v>
          </cell>
          <cell r="W824">
            <v>65.8</v>
          </cell>
          <cell r="X824">
            <v>65.8</v>
          </cell>
          <cell r="Y824">
            <v>616675</v>
          </cell>
        </row>
        <row r="825">
          <cell r="A825">
            <v>2016528</v>
          </cell>
          <cell r="C825" t="str">
            <v>Extra H3-265 Marva</v>
          </cell>
          <cell r="D825" t="str">
            <v>Dubois</v>
          </cell>
          <cell r="E825">
            <v>1</v>
          </cell>
          <cell r="F825">
            <v>1</v>
          </cell>
          <cell r="G825">
            <v>0</v>
          </cell>
          <cell r="H825">
            <v>0</v>
          </cell>
          <cell r="I825">
            <v>1</v>
          </cell>
          <cell r="J825">
            <v>1</v>
          </cell>
          <cell r="L825">
            <v>106.69</v>
          </cell>
          <cell r="N825">
            <v>70.83</v>
          </cell>
          <cell r="O825">
            <v>54.18</v>
          </cell>
          <cell r="P825">
            <v>0.76493011435832281</v>
          </cell>
          <cell r="Q825">
            <v>16.649999999999999</v>
          </cell>
          <cell r="R825">
            <v>0.23506988564167725</v>
          </cell>
          <cell r="S825">
            <v>0.66599999999999993</v>
          </cell>
          <cell r="U825">
            <v>0</v>
          </cell>
          <cell r="V825">
            <v>0</v>
          </cell>
          <cell r="W825">
            <v>106.69</v>
          </cell>
          <cell r="X825">
            <v>106.69</v>
          </cell>
          <cell r="Y825">
            <v>616484</v>
          </cell>
        </row>
        <row r="826">
          <cell r="A826" t="str">
            <v>2016529E</v>
          </cell>
          <cell r="C826" t="str">
            <v xml:space="preserve">534416  1xmelkglas 400x394 </v>
          </cell>
          <cell r="D826" t="str">
            <v>Arcabo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1</v>
          </cell>
          <cell r="J826">
            <v>1</v>
          </cell>
          <cell r="L826">
            <v>64.58</v>
          </cell>
          <cell r="N826">
            <v>24.79</v>
          </cell>
          <cell r="O826">
            <v>24.79</v>
          </cell>
          <cell r="P826">
            <v>1</v>
          </cell>
          <cell r="Q826">
            <v>0</v>
          </cell>
          <cell r="R826">
            <v>0</v>
          </cell>
          <cell r="S826">
            <v>0</v>
          </cell>
          <cell r="U826">
            <v>0</v>
          </cell>
          <cell r="V826">
            <v>0</v>
          </cell>
          <cell r="W826">
            <v>64.58</v>
          </cell>
          <cell r="X826">
            <v>64.58</v>
          </cell>
          <cell r="Y826">
            <v>616611</v>
          </cell>
        </row>
        <row r="827">
          <cell r="A827">
            <v>2016530</v>
          </cell>
          <cell r="C827">
            <v>503216</v>
          </cell>
          <cell r="D827" t="str">
            <v>Arcabo</v>
          </cell>
          <cell r="E827">
            <v>1</v>
          </cell>
          <cell r="F827">
            <v>7</v>
          </cell>
          <cell r="G827">
            <v>6</v>
          </cell>
          <cell r="H827">
            <v>2</v>
          </cell>
          <cell r="I827">
            <v>1</v>
          </cell>
          <cell r="J827">
            <v>1</v>
          </cell>
          <cell r="L827">
            <v>2844.3</v>
          </cell>
          <cell r="N827">
            <v>1548.6000000000001</v>
          </cell>
          <cell r="O827">
            <v>1185.9000000000001</v>
          </cell>
          <cell r="P827">
            <v>0.76578845408756291</v>
          </cell>
          <cell r="Q827">
            <v>362.7</v>
          </cell>
          <cell r="R827">
            <v>0.23421154591243701</v>
          </cell>
          <cell r="S827">
            <v>14.507999999999999</v>
          </cell>
          <cell r="U827">
            <v>0</v>
          </cell>
          <cell r="V827">
            <v>0</v>
          </cell>
          <cell r="W827">
            <v>2844.3</v>
          </cell>
          <cell r="X827">
            <v>2034.3</v>
          </cell>
          <cell r="Y827">
            <v>616457</v>
          </cell>
        </row>
        <row r="828">
          <cell r="A828" t="str">
            <v>2016531V</v>
          </cell>
          <cell r="C828">
            <v>522716</v>
          </cell>
          <cell r="D828" t="str">
            <v>Arcabo</v>
          </cell>
          <cell r="E828">
            <v>1</v>
          </cell>
          <cell r="F828">
            <v>8</v>
          </cell>
          <cell r="G828">
            <v>5</v>
          </cell>
          <cell r="H828">
            <v>2</v>
          </cell>
          <cell r="I828">
            <v>1</v>
          </cell>
          <cell r="J828">
            <v>1</v>
          </cell>
          <cell r="L828">
            <v>5256.98</v>
          </cell>
          <cell r="M828">
            <v>5405</v>
          </cell>
          <cell r="N828">
            <v>3647.1</v>
          </cell>
          <cell r="O828">
            <v>3018.45</v>
          </cell>
          <cell r="P828">
            <v>0.82763017191741384</v>
          </cell>
          <cell r="Q828">
            <v>628.65</v>
          </cell>
          <cell r="R828">
            <v>0.17236982808258616</v>
          </cell>
          <cell r="S828">
            <v>25.146000000000001</v>
          </cell>
          <cell r="U828">
            <v>0</v>
          </cell>
          <cell r="V828">
            <v>0</v>
          </cell>
          <cell r="W828">
            <v>5256.98</v>
          </cell>
          <cell r="X828">
            <v>5256.98</v>
          </cell>
          <cell r="Y828">
            <v>616458</v>
          </cell>
        </row>
        <row r="829">
          <cell r="A829" t="str">
            <v>2016532V</v>
          </cell>
          <cell r="C829">
            <v>596116</v>
          </cell>
          <cell r="D829" t="str">
            <v>Arcabo</v>
          </cell>
          <cell r="E829">
            <v>1</v>
          </cell>
          <cell r="F829">
            <v>8</v>
          </cell>
          <cell r="G829">
            <v>5</v>
          </cell>
          <cell r="H829">
            <v>2</v>
          </cell>
          <cell r="I829">
            <v>1</v>
          </cell>
          <cell r="J829">
            <v>1</v>
          </cell>
          <cell r="K829" t="str">
            <v>P</v>
          </cell>
          <cell r="L829">
            <v>5531</v>
          </cell>
          <cell r="M829">
            <v>5405</v>
          </cell>
          <cell r="N829">
            <v>3647.1</v>
          </cell>
          <cell r="O829">
            <v>3045.45</v>
          </cell>
          <cell r="P829">
            <v>0.83503331414000159</v>
          </cell>
          <cell r="Q829">
            <v>601.65</v>
          </cell>
          <cell r="R829">
            <v>0.16496668585999835</v>
          </cell>
          <cell r="S829">
            <v>24.065999999999999</v>
          </cell>
          <cell r="U829">
            <v>0</v>
          </cell>
          <cell r="V829">
            <v>0</v>
          </cell>
          <cell r="W829">
            <v>5531</v>
          </cell>
          <cell r="X829">
            <v>5256.98</v>
          </cell>
          <cell r="Y829">
            <v>616459</v>
          </cell>
        </row>
        <row r="830">
          <cell r="A830">
            <v>2016533</v>
          </cell>
          <cell r="C830">
            <v>546216</v>
          </cell>
          <cell r="D830" t="str">
            <v>Arcabo</v>
          </cell>
          <cell r="E830">
            <v>1</v>
          </cell>
          <cell r="F830">
            <v>7</v>
          </cell>
          <cell r="G830">
            <v>6</v>
          </cell>
          <cell r="H830">
            <v>2</v>
          </cell>
          <cell r="I830">
            <v>1</v>
          </cell>
          <cell r="J830">
            <v>1</v>
          </cell>
          <cell r="K830" t="str">
            <v>P</v>
          </cell>
          <cell r="L830">
            <v>1534.43</v>
          </cell>
          <cell r="M830">
            <v>1753</v>
          </cell>
          <cell r="N830">
            <v>1191.24</v>
          </cell>
          <cell r="O830">
            <v>874.89</v>
          </cell>
          <cell r="P830">
            <v>0.73443638561498936</v>
          </cell>
          <cell r="Q830">
            <v>316.35000000000002</v>
          </cell>
          <cell r="R830">
            <v>0.26556361438501058</v>
          </cell>
          <cell r="S830">
            <v>12.654000000000002</v>
          </cell>
          <cell r="U830">
            <v>0</v>
          </cell>
          <cell r="V830">
            <v>0</v>
          </cell>
          <cell r="W830">
            <v>1534.43</v>
          </cell>
          <cell r="X830">
            <v>1534.43</v>
          </cell>
          <cell r="Y830">
            <v>616460</v>
          </cell>
        </row>
        <row r="831">
          <cell r="A831">
            <v>2016534</v>
          </cell>
          <cell r="C831">
            <v>598016</v>
          </cell>
          <cell r="D831" t="str">
            <v>Arcabo</v>
          </cell>
          <cell r="E831">
            <v>1</v>
          </cell>
          <cell r="F831">
            <v>9</v>
          </cell>
          <cell r="G831">
            <v>4</v>
          </cell>
          <cell r="H831">
            <v>3</v>
          </cell>
          <cell r="I831">
            <v>1</v>
          </cell>
          <cell r="J831">
            <v>1</v>
          </cell>
          <cell r="K831" t="str">
            <v>P</v>
          </cell>
          <cell r="L831">
            <v>3267.73</v>
          </cell>
          <cell r="M831">
            <v>3258</v>
          </cell>
          <cell r="N831">
            <v>2209.75</v>
          </cell>
          <cell r="O831">
            <v>1731.85</v>
          </cell>
          <cell r="P831">
            <v>0.78373119131123425</v>
          </cell>
          <cell r="Q831">
            <v>477.9</v>
          </cell>
          <cell r="R831">
            <v>0.21626880868876569</v>
          </cell>
          <cell r="S831">
            <v>19.116</v>
          </cell>
          <cell r="U831">
            <v>0</v>
          </cell>
          <cell r="V831">
            <v>0</v>
          </cell>
          <cell r="W831">
            <v>3267.73</v>
          </cell>
          <cell r="X831">
            <v>3267.73</v>
          </cell>
          <cell r="Y831">
            <v>616461</v>
          </cell>
        </row>
        <row r="832">
          <cell r="A832">
            <v>2016535</v>
          </cell>
          <cell r="C832">
            <v>606716</v>
          </cell>
          <cell r="D832" t="str">
            <v>Arcabo</v>
          </cell>
          <cell r="E832">
            <v>1</v>
          </cell>
          <cell r="F832">
            <v>10</v>
          </cell>
          <cell r="G832">
            <v>7</v>
          </cell>
          <cell r="H832">
            <v>4</v>
          </cell>
          <cell r="I832">
            <v>1</v>
          </cell>
          <cell r="J832">
            <v>1</v>
          </cell>
          <cell r="K832" t="str">
            <v>P</v>
          </cell>
          <cell r="L832">
            <v>3318.95</v>
          </cell>
          <cell r="M832">
            <v>3458</v>
          </cell>
          <cell r="N832">
            <v>2353.4300000000003</v>
          </cell>
          <cell r="O832">
            <v>1771.13</v>
          </cell>
          <cell r="P832">
            <v>0.75257390277169911</v>
          </cell>
          <cell r="Q832">
            <v>582.29999999999995</v>
          </cell>
          <cell r="R832">
            <v>0.24742609722830078</v>
          </cell>
          <cell r="S832">
            <v>23.291999999999998</v>
          </cell>
          <cell r="U832">
            <v>0</v>
          </cell>
          <cell r="V832">
            <v>0</v>
          </cell>
          <cell r="W832">
            <v>3318.95</v>
          </cell>
          <cell r="X832">
            <v>3318.95</v>
          </cell>
          <cell r="Y832">
            <v>616462</v>
          </cell>
        </row>
        <row r="833">
          <cell r="A833">
            <v>2016536</v>
          </cell>
          <cell r="C833" t="str">
            <v>598016 schuur</v>
          </cell>
          <cell r="D833" t="str">
            <v>Arcabo</v>
          </cell>
          <cell r="E833">
            <v>1</v>
          </cell>
          <cell r="F833">
            <v>2</v>
          </cell>
          <cell r="G833">
            <v>1</v>
          </cell>
          <cell r="H833">
            <v>1</v>
          </cell>
          <cell r="I833">
            <v>1</v>
          </cell>
          <cell r="J833">
            <v>1</v>
          </cell>
          <cell r="K833" t="str">
            <v>P</v>
          </cell>
          <cell r="L833">
            <v>536.08000000000004</v>
          </cell>
          <cell r="M833">
            <v>624</v>
          </cell>
          <cell r="N833">
            <v>421.16</v>
          </cell>
          <cell r="O833">
            <v>292.91000000000003</v>
          </cell>
          <cell r="P833">
            <v>0.69548390160509077</v>
          </cell>
          <cell r="Q833">
            <v>128.25</v>
          </cell>
          <cell r="R833">
            <v>0.30451609839490928</v>
          </cell>
          <cell r="S833">
            <v>5.13</v>
          </cell>
          <cell r="U833">
            <v>0</v>
          </cell>
          <cell r="V833">
            <v>0</v>
          </cell>
          <cell r="W833">
            <v>536.08000000000004</v>
          </cell>
          <cell r="X833">
            <v>536.08000000000004</v>
          </cell>
          <cell r="Y833">
            <v>616463</v>
          </cell>
        </row>
        <row r="834">
          <cell r="A834">
            <v>2016537</v>
          </cell>
          <cell r="C834">
            <v>606816</v>
          </cell>
          <cell r="D834" t="str">
            <v>Arcabo</v>
          </cell>
          <cell r="E834">
            <v>1</v>
          </cell>
          <cell r="F834">
            <v>11</v>
          </cell>
          <cell r="G834">
            <v>8</v>
          </cell>
          <cell r="H834">
            <v>4</v>
          </cell>
          <cell r="I834">
            <v>1</v>
          </cell>
          <cell r="J834">
            <v>1</v>
          </cell>
          <cell r="K834" t="str">
            <v>P</v>
          </cell>
          <cell r="L834">
            <v>3906.43</v>
          </cell>
          <cell r="M834">
            <v>3866</v>
          </cell>
          <cell r="N834">
            <v>2599.71</v>
          </cell>
          <cell r="O834">
            <v>1988.61</v>
          </cell>
          <cell r="P834">
            <v>0.76493531970873674</v>
          </cell>
          <cell r="Q834">
            <v>611.1</v>
          </cell>
          <cell r="R834">
            <v>0.23506468029126326</v>
          </cell>
          <cell r="S834">
            <v>24.444000000000003</v>
          </cell>
          <cell r="U834">
            <v>0</v>
          </cell>
          <cell r="V834">
            <v>0</v>
          </cell>
          <cell r="W834">
            <v>3906.43</v>
          </cell>
          <cell r="X834">
            <v>3906.43</v>
          </cell>
          <cell r="Y834">
            <v>616464</v>
          </cell>
        </row>
        <row r="835">
          <cell r="A835">
            <v>2016538</v>
          </cell>
          <cell r="C835">
            <v>606916</v>
          </cell>
          <cell r="D835" t="str">
            <v>Arcabo</v>
          </cell>
          <cell r="E835">
            <v>1</v>
          </cell>
          <cell r="F835">
            <v>9</v>
          </cell>
          <cell r="G835">
            <v>5</v>
          </cell>
          <cell r="H835">
            <v>4</v>
          </cell>
          <cell r="I835">
            <v>1</v>
          </cell>
          <cell r="J835">
            <v>1</v>
          </cell>
          <cell r="K835" t="str">
            <v>P</v>
          </cell>
          <cell r="L835">
            <v>3666.28</v>
          </cell>
          <cell r="M835">
            <v>3477</v>
          </cell>
          <cell r="N835">
            <v>2334.7600000000002</v>
          </cell>
          <cell r="O835">
            <v>1854.16</v>
          </cell>
          <cell r="P835">
            <v>0.79415443129058227</v>
          </cell>
          <cell r="Q835">
            <v>480.6</v>
          </cell>
          <cell r="R835">
            <v>0.20584556870941767</v>
          </cell>
          <cell r="S835">
            <v>19.224</v>
          </cell>
          <cell r="U835">
            <v>0</v>
          </cell>
          <cell r="V835">
            <v>0</v>
          </cell>
          <cell r="W835">
            <v>3666.28</v>
          </cell>
          <cell r="X835">
            <v>3666.28</v>
          </cell>
          <cell r="Y835">
            <v>616465</v>
          </cell>
        </row>
        <row r="836">
          <cell r="A836">
            <v>2016539</v>
          </cell>
          <cell r="C836">
            <v>607316</v>
          </cell>
          <cell r="D836" t="str">
            <v>Arcabo</v>
          </cell>
          <cell r="E836">
            <v>1</v>
          </cell>
          <cell r="F836">
            <v>8</v>
          </cell>
          <cell r="G836">
            <v>5</v>
          </cell>
          <cell r="H836">
            <v>3</v>
          </cell>
          <cell r="I836">
            <v>1</v>
          </cell>
          <cell r="J836">
            <v>1</v>
          </cell>
          <cell r="K836" t="str">
            <v>P</v>
          </cell>
          <cell r="L836">
            <v>2537.9</v>
          </cell>
          <cell r="M836">
            <v>2579</v>
          </cell>
          <cell r="N836">
            <v>1756.62</v>
          </cell>
          <cell r="O836">
            <v>1359.27</v>
          </cell>
          <cell r="P836">
            <v>0.77379854493288247</v>
          </cell>
          <cell r="Q836">
            <v>397.35</v>
          </cell>
          <cell r="R836">
            <v>0.22620145506711756</v>
          </cell>
          <cell r="S836">
            <v>15.894</v>
          </cell>
          <cell r="U836">
            <v>0</v>
          </cell>
          <cell r="V836">
            <v>0</v>
          </cell>
          <cell r="W836">
            <v>2537.9</v>
          </cell>
          <cell r="X836">
            <v>2537.9</v>
          </cell>
          <cell r="Y836">
            <v>616466</v>
          </cell>
        </row>
        <row r="837">
          <cell r="A837">
            <v>2016540</v>
          </cell>
          <cell r="C837">
            <v>515216</v>
          </cell>
          <cell r="D837" t="str">
            <v>Arcabo</v>
          </cell>
          <cell r="E837">
            <v>1</v>
          </cell>
          <cell r="F837">
            <v>8</v>
          </cell>
          <cell r="G837">
            <v>5</v>
          </cell>
          <cell r="H837">
            <v>3</v>
          </cell>
          <cell r="I837">
            <v>1</v>
          </cell>
          <cell r="J837">
            <v>1</v>
          </cell>
          <cell r="K837" t="str">
            <v>P</v>
          </cell>
          <cell r="L837">
            <v>2161.73</v>
          </cell>
          <cell r="M837">
            <v>2239</v>
          </cell>
          <cell r="N837">
            <v>1519.4</v>
          </cell>
          <cell r="O837">
            <v>1122.95</v>
          </cell>
          <cell r="P837">
            <v>0.73907463472423318</v>
          </cell>
          <cell r="Q837">
            <v>396.45</v>
          </cell>
          <cell r="R837">
            <v>0.26092536527576671</v>
          </cell>
          <cell r="S837">
            <v>15.857999999999999</v>
          </cell>
          <cell r="U837">
            <v>0</v>
          </cell>
          <cell r="V837">
            <v>0</v>
          </cell>
          <cell r="W837">
            <v>2161.73</v>
          </cell>
          <cell r="X837">
            <v>2161.73</v>
          </cell>
          <cell r="Y837">
            <v>616467</v>
          </cell>
        </row>
        <row r="838">
          <cell r="A838">
            <v>2016541</v>
          </cell>
          <cell r="C838">
            <v>515316</v>
          </cell>
          <cell r="D838" t="str">
            <v>Arcabo</v>
          </cell>
          <cell r="E838">
            <v>1</v>
          </cell>
          <cell r="F838">
            <v>8</v>
          </cell>
          <cell r="G838">
            <v>5</v>
          </cell>
          <cell r="H838">
            <v>3</v>
          </cell>
          <cell r="I838">
            <v>1</v>
          </cell>
          <cell r="J838">
            <v>1</v>
          </cell>
          <cell r="K838" t="str">
            <v>P</v>
          </cell>
          <cell r="L838">
            <v>2161.73</v>
          </cell>
          <cell r="M838">
            <v>2239</v>
          </cell>
          <cell r="N838">
            <v>1519.4</v>
          </cell>
          <cell r="O838">
            <v>1122.95</v>
          </cell>
          <cell r="P838">
            <v>0.73907463472423318</v>
          </cell>
          <cell r="Q838">
            <v>396.45</v>
          </cell>
          <cell r="R838">
            <v>0.26092536527576671</v>
          </cell>
          <cell r="S838">
            <v>15.857999999999999</v>
          </cell>
          <cell r="U838">
            <v>0</v>
          </cell>
          <cell r="V838">
            <v>0</v>
          </cell>
          <cell r="W838">
            <v>2161.73</v>
          </cell>
          <cell r="X838">
            <v>2161.73</v>
          </cell>
          <cell r="Y838">
            <v>616468</v>
          </cell>
        </row>
        <row r="839">
          <cell r="A839">
            <v>2016542</v>
          </cell>
          <cell r="C839" t="str">
            <v>Deur met zijlicht</v>
          </cell>
          <cell r="D839" t="str">
            <v>Maat</v>
          </cell>
          <cell r="E839">
            <v>1</v>
          </cell>
          <cell r="F839">
            <v>1</v>
          </cell>
          <cell r="G839">
            <v>0</v>
          </cell>
          <cell r="H839">
            <v>1</v>
          </cell>
          <cell r="I839">
            <v>1</v>
          </cell>
          <cell r="J839">
            <v>1</v>
          </cell>
          <cell r="L839">
            <v>627.86</v>
          </cell>
          <cell r="N839">
            <v>0</v>
          </cell>
          <cell r="O839">
            <v>0</v>
          </cell>
          <cell r="P839" t="str">
            <v/>
          </cell>
          <cell r="Q839">
            <v>0</v>
          </cell>
          <cell r="R839" t="str">
            <v/>
          </cell>
          <cell r="S839">
            <v>0</v>
          </cell>
          <cell r="U839">
            <v>0</v>
          </cell>
          <cell r="V839">
            <v>0</v>
          </cell>
          <cell r="W839">
            <v>627.86</v>
          </cell>
          <cell r="X839">
            <v>627.86</v>
          </cell>
          <cell r="Y839">
            <v>616539</v>
          </cell>
        </row>
        <row r="840">
          <cell r="A840" t="str">
            <v>2016543E</v>
          </cell>
          <cell r="C840" t="str">
            <v>Extra glas en roosters</v>
          </cell>
          <cell r="D840" t="str">
            <v>Maat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1</v>
          </cell>
          <cell r="J840">
            <v>1</v>
          </cell>
          <cell r="L840">
            <v>210.54</v>
          </cell>
          <cell r="N840">
            <v>97.77</v>
          </cell>
          <cell r="O840">
            <v>97.77</v>
          </cell>
          <cell r="P840">
            <v>1</v>
          </cell>
          <cell r="Q840">
            <v>0</v>
          </cell>
          <cell r="R840">
            <v>0</v>
          </cell>
          <cell r="S840">
            <v>0</v>
          </cell>
          <cell r="U840">
            <v>0</v>
          </cell>
          <cell r="V840">
            <v>0</v>
          </cell>
          <cell r="W840">
            <v>210.54</v>
          </cell>
          <cell r="X840">
            <v>210.54</v>
          </cell>
          <cell r="Y840">
            <v>616676</v>
          </cell>
        </row>
        <row r="841">
          <cell r="A841" t="str">
            <v>2016544E</v>
          </cell>
          <cell r="C841" t="str">
            <v>10x Raamgreep v BOS raam blank met drukknop</v>
          </cell>
          <cell r="D841" t="str">
            <v>Arcabo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1</v>
          </cell>
          <cell r="J841">
            <v>1</v>
          </cell>
          <cell r="L841">
            <v>110.77</v>
          </cell>
          <cell r="N841">
            <v>28.59</v>
          </cell>
          <cell r="O841">
            <v>3.59</v>
          </cell>
          <cell r="P841">
            <v>0.12556838055264077</v>
          </cell>
          <cell r="Q841">
            <v>25</v>
          </cell>
          <cell r="R841">
            <v>0.87443161944735925</v>
          </cell>
          <cell r="S841">
            <v>1</v>
          </cell>
          <cell r="U841">
            <v>0</v>
          </cell>
          <cell r="V841">
            <v>0</v>
          </cell>
          <cell r="W841">
            <v>110.77</v>
          </cell>
          <cell r="X841">
            <v>110.77</v>
          </cell>
          <cell r="Y841">
            <v>616491</v>
          </cell>
        </row>
        <row r="842">
          <cell r="A842" t="str">
            <v>2016545E</v>
          </cell>
          <cell r="C842" t="str">
            <v>20x dopje zwart v op scharnier en 1000 st afdekdopje wit</v>
          </cell>
          <cell r="D842" t="str">
            <v>Arcabo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1</v>
          </cell>
          <cell r="J842">
            <v>1</v>
          </cell>
          <cell r="L842">
            <v>140</v>
          </cell>
          <cell r="N842">
            <v>70</v>
          </cell>
          <cell r="O842">
            <v>45</v>
          </cell>
          <cell r="P842">
            <v>0.6428571428571429</v>
          </cell>
          <cell r="Q842">
            <v>25</v>
          </cell>
          <cell r="R842">
            <v>0.35714285714285715</v>
          </cell>
          <cell r="S842">
            <v>1</v>
          </cell>
          <cell r="U842">
            <v>0</v>
          </cell>
          <cell r="V842">
            <v>0</v>
          </cell>
          <cell r="W842">
            <v>140</v>
          </cell>
          <cell r="X842">
            <v>140</v>
          </cell>
          <cell r="Y842">
            <v>616491</v>
          </cell>
        </row>
        <row r="843">
          <cell r="A843" t="str">
            <v>2016546E</v>
          </cell>
          <cell r="C843" t="str">
            <v>Deurkruk Hoppe Liege SKG (v verdiept) 536316</v>
          </cell>
          <cell r="D843" t="str">
            <v>Arcabo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1</v>
          </cell>
          <cell r="J843">
            <v>1</v>
          </cell>
          <cell r="L843">
            <v>54</v>
          </cell>
          <cell r="N843">
            <v>18</v>
          </cell>
          <cell r="O843">
            <v>18</v>
          </cell>
          <cell r="P843">
            <v>1</v>
          </cell>
          <cell r="Q843">
            <v>0</v>
          </cell>
          <cell r="R843">
            <v>0</v>
          </cell>
          <cell r="S843">
            <v>0</v>
          </cell>
          <cell r="U843">
            <v>0</v>
          </cell>
          <cell r="V843">
            <v>0</v>
          </cell>
          <cell r="W843">
            <v>54</v>
          </cell>
          <cell r="X843">
            <v>54</v>
          </cell>
          <cell r="Y843">
            <v>616491</v>
          </cell>
        </row>
        <row r="844">
          <cell r="A844">
            <v>2016547</v>
          </cell>
          <cell r="C844" t="str">
            <v>Goormans</v>
          </cell>
          <cell r="D844" t="str">
            <v>Avanti Decor</v>
          </cell>
          <cell r="E844">
            <v>1</v>
          </cell>
          <cell r="F844">
            <v>1</v>
          </cell>
          <cell r="G844">
            <v>1</v>
          </cell>
          <cell r="H844">
            <v>0</v>
          </cell>
          <cell r="I844">
            <v>1</v>
          </cell>
          <cell r="J844">
            <v>1</v>
          </cell>
          <cell r="L844">
            <v>178.96</v>
          </cell>
          <cell r="N844">
            <v>99.08</v>
          </cell>
          <cell r="O844">
            <v>65.78</v>
          </cell>
          <cell r="P844">
            <v>0.6639079531691563</v>
          </cell>
          <cell r="Q844">
            <v>33.299999999999997</v>
          </cell>
          <cell r="R844">
            <v>0.33609204683084376</v>
          </cell>
          <cell r="S844">
            <v>1.3319999999999999</v>
          </cell>
          <cell r="U844">
            <v>0</v>
          </cell>
          <cell r="V844">
            <v>0</v>
          </cell>
          <cell r="W844">
            <v>178.96</v>
          </cell>
          <cell r="X844">
            <v>178.96</v>
          </cell>
          <cell r="Y844">
            <v>616666</v>
          </cell>
        </row>
        <row r="845">
          <cell r="A845">
            <v>2016548</v>
          </cell>
          <cell r="C845" t="str">
            <v>Mander</v>
          </cell>
          <cell r="D845" t="str">
            <v>Avanti Decor</v>
          </cell>
          <cell r="E845">
            <v>1</v>
          </cell>
          <cell r="F845">
            <v>1</v>
          </cell>
          <cell r="G845">
            <v>1</v>
          </cell>
          <cell r="H845">
            <v>0</v>
          </cell>
          <cell r="I845">
            <v>1</v>
          </cell>
          <cell r="J845">
            <v>1</v>
          </cell>
          <cell r="L845">
            <v>171.14</v>
          </cell>
          <cell r="N845">
            <v>95.08</v>
          </cell>
          <cell r="O845">
            <v>61.78</v>
          </cell>
          <cell r="P845">
            <v>0.64976861590239798</v>
          </cell>
          <cell r="Q845">
            <v>33.299999999999997</v>
          </cell>
          <cell r="R845">
            <v>0.35023138409760202</v>
          </cell>
          <cell r="S845">
            <v>1.3319999999999999</v>
          </cell>
          <cell r="U845">
            <v>0</v>
          </cell>
          <cell r="V845">
            <v>0</v>
          </cell>
          <cell r="W845">
            <v>171.14</v>
          </cell>
          <cell r="X845">
            <v>171.14</v>
          </cell>
          <cell r="Y845">
            <v>616667</v>
          </cell>
        </row>
        <row r="846">
          <cell r="A846" t="str">
            <v>2016549E</v>
          </cell>
          <cell r="C846" t="str">
            <v>580616 ruit 677x744 met roede</v>
          </cell>
          <cell r="D846" t="str">
            <v>arcabo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1</v>
          </cell>
          <cell r="J846">
            <v>1</v>
          </cell>
          <cell r="L846">
            <v>62.34</v>
          </cell>
          <cell r="N846">
            <v>23.67</v>
          </cell>
          <cell r="O846">
            <v>23.67</v>
          </cell>
          <cell r="P846">
            <v>1</v>
          </cell>
          <cell r="Q846">
            <v>0</v>
          </cell>
          <cell r="R846">
            <v>0</v>
          </cell>
          <cell r="S846">
            <v>0</v>
          </cell>
          <cell r="U846">
            <v>0</v>
          </cell>
          <cell r="V846">
            <v>0</v>
          </cell>
          <cell r="W846">
            <v>62.34</v>
          </cell>
          <cell r="X846">
            <v>62.34</v>
          </cell>
          <cell r="Y846">
            <v>616491</v>
          </cell>
        </row>
        <row r="847">
          <cell r="A847">
            <v>2016550</v>
          </cell>
          <cell r="C847" t="str">
            <v>Extra deur</v>
          </cell>
          <cell r="D847" t="str">
            <v>Diamant</v>
          </cell>
          <cell r="E847">
            <v>1</v>
          </cell>
          <cell r="F847">
            <v>1</v>
          </cell>
          <cell r="G847">
            <v>0</v>
          </cell>
          <cell r="H847">
            <v>1</v>
          </cell>
          <cell r="I847">
            <v>1</v>
          </cell>
          <cell r="J847">
            <v>1</v>
          </cell>
          <cell r="L847">
            <v>479.75</v>
          </cell>
          <cell r="N847">
            <v>313.77999999999997</v>
          </cell>
          <cell r="O847">
            <v>235.93</v>
          </cell>
          <cell r="P847">
            <v>0.75189623302951125</v>
          </cell>
          <cell r="Q847">
            <v>77.849999999999994</v>
          </cell>
          <cell r="R847">
            <v>0.24810376697048889</v>
          </cell>
          <cell r="S847">
            <v>3.1139999999999999</v>
          </cell>
          <cell r="U847">
            <v>0</v>
          </cell>
          <cell r="V847">
            <v>0</v>
          </cell>
          <cell r="W847">
            <v>479.75</v>
          </cell>
          <cell r="X847">
            <v>479.75</v>
          </cell>
          <cell r="Y847">
            <v>616514</v>
          </cell>
        </row>
        <row r="848">
          <cell r="A848" t="str">
            <v>2016551E</v>
          </cell>
          <cell r="C848" t="str">
            <v>591916 ruit 677x679 met roede</v>
          </cell>
          <cell r="D848" t="str">
            <v>Arcabo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1</v>
          </cell>
          <cell r="J848">
            <v>1</v>
          </cell>
          <cell r="L848">
            <v>56.86</v>
          </cell>
          <cell r="N848">
            <v>20.93</v>
          </cell>
          <cell r="O848">
            <v>20.93</v>
          </cell>
          <cell r="P848">
            <v>1</v>
          </cell>
          <cell r="Q848">
            <v>0</v>
          </cell>
          <cell r="R848">
            <v>0</v>
          </cell>
          <cell r="S848">
            <v>0</v>
          </cell>
          <cell r="U848">
            <v>0</v>
          </cell>
          <cell r="V848">
            <v>0</v>
          </cell>
          <cell r="W848">
            <v>56.86</v>
          </cell>
          <cell r="X848">
            <v>56.86</v>
          </cell>
          <cell r="Y848">
            <v>616612</v>
          </cell>
        </row>
        <row r="849">
          <cell r="A849" t="str">
            <v>2016552E</v>
          </cell>
          <cell r="C849" t="str">
            <v>ruit A003 503x1007</v>
          </cell>
          <cell r="D849" t="str">
            <v>Arcabo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1</v>
          </cell>
          <cell r="J849">
            <v>1</v>
          </cell>
          <cell r="L849">
            <v>36.75</v>
          </cell>
          <cell r="N849">
            <v>10.88</v>
          </cell>
          <cell r="O849">
            <v>10.88</v>
          </cell>
          <cell r="P849">
            <v>1</v>
          </cell>
          <cell r="Q849">
            <v>0</v>
          </cell>
          <cell r="R849">
            <v>0</v>
          </cell>
          <cell r="S849">
            <v>0</v>
          </cell>
          <cell r="U849">
            <v>0</v>
          </cell>
          <cell r="V849">
            <v>0</v>
          </cell>
          <cell r="W849">
            <v>36.75</v>
          </cell>
          <cell r="X849">
            <v>36.75</v>
          </cell>
          <cell r="Y849">
            <v>616613</v>
          </cell>
        </row>
        <row r="850">
          <cell r="A850" t="str">
            <v>2016553L-7016</v>
          </cell>
          <cell r="C850" t="str">
            <v>MSC-060 Luiken</v>
          </cell>
          <cell r="D850" t="str">
            <v>Maat</v>
          </cell>
          <cell r="E850">
            <v>1</v>
          </cell>
          <cell r="F850">
            <v>13</v>
          </cell>
          <cell r="G850">
            <v>0</v>
          </cell>
          <cell r="H850">
            <v>0</v>
          </cell>
          <cell r="I850">
            <v>1</v>
          </cell>
          <cell r="J850">
            <v>1</v>
          </cell>
          <cell r="L850">
            <v>1418.09</v>
          </cell>
          <cell r="N850">
            <v>1005.32</v>
          </cell>
          <cell r="O850">
            <v>829.32</v>
          </cell>
          <cell r="P850">
            <v>0.82493136513746868</v>
          </cell>
          <cell r="Q850">
            <v>176</v>
          </cell>
          <cell r="R850">
            <v>0.17506863486253132</v>
          </cell>
          <cell r="S850">
            <v>7.04</v>
          </cell>
          <cell r="U850">
            <v>0</v>
          </cell>
          <cell r="V850">
            <v>0</v>
          </cell>
          <cell r="W850">
            <v>1418.09</v>
          </cell>
          <cell r="X850">
            <v>1418.09</v>
          </cell>
          <cell r="Y850">
            <v>616582</v>
          </cell>
        </row>
        <row r="851">
          <cell r="A851">
            <v>2016554</v>
          </cell>
          <cell r="C851" t="str">
            <v>281510 630x1398 alu abstandhalter</v>
          </cell>
          <cell r="D851" t="str">
            <v>Arcabo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1</v>
          </cell>
          <cell r="J851">
            <v>1</v>
          </cell>
          <cell r="L851">
            <v>52.38</v>
          </cell>
          <cell r="N851">
            <v>18.690000000000001</v>
          </cell>
          <cell r="O851">
            <v>18.690000000000001</v>
          </cell>
          <cell r="P851">
            <v>1</v>
          </cell>
          <cell r="Q851">
            <v>0</v>
          </cell>
          <cell r="R851">
            <v>0</v>
          </cell>
          <cell r="S851">
            <v>0</v>
          </cell>
          <cell r="U851">
            <v>0</v>
          </cell>
          <cell r="V851">
            <v>0</v>
          </cell>
          <cell r="W851">
            <v>52.38</v>
          </cell>
          <cell r="X851">
            <v>52.38</v>
          </cell>
          <cell r="Y851">
            <v>616614</v>
          </cell>
        </row>
        <row r="852">
          <cell r="A852" t="str">
            <v>2016555E</v>
          </cell>
          <cell r="C852" t="str">
            <v>E&amp;E accommodatie Basic Chatel - 12x gelijksluitende knopciil</v>
          </cell>
          <cell r="D852" t="str">
            <v>Arcabo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1</v>
          </cell>
          <cell r="J852">
            <v>1</v>
          </cell>
          <cell r="L852">
            <v>581.41999999999996</v>
          </cell>
          <cell r="N852">
            <v>289.11</v>
          </cell>
          <cell r="O852">
            <v>289.11</v>
          </cell>
          <cell r="P852">
            <v>1</v>
          </cell>
          <cell r="Q852">
            <v>0</v>
          </cell>
          <cell r="R852">
            <v>0</v>
          </cell>
          <cell r="S852">
            <v>0</v>
          </cell>
          <cell r="U852">
            <v>0</v>
          </cell>
          <cell r="V852">
            <v>0</v>
          </cell>
          <cell r="W852">
            <v>581.41999999999996</v>
          </cell>
          <cell r="X852">
            <v>581.41999999999996</v>
          </cell>
          <cell r="Y852">
            <v>616491</v>
          </cell>
        </row>
        <row r="853">
          <cell r="A853">
            <v>2016556</v>
          </cell>
          <cell r="C853">
            <v>607616</v>
          </cell>
          <cell r="D853" t="str">
            <v>Arcabo</v>
          </cell>
          <cell r="E853">
            <v>1</v>
          </cell>
          <cell r="F853">
            <v>8</v>
          </cell>
          <cell r="G853">
            <v>5</v>
          </cell>
          <cell r="H853">
            <v>3</v>
          </cell>
          <cell r="I853">
            <v>1</v>
          </cell>
          <cell r="J853">
            <v>1</v>
          </cell>
          <cell r="L853">
            <v>2421.0500000000002</v>
          </cell>
          <cell r="M853">
            <v>2313.5</v>
          </cell>
          <cell r="N853">
            <v>1556.1299999999999</v>
          </cell>
          <cell r="O853">
            <v>1149.33</v>
          </cell>
          <cell r="P853">
            <v>0.73858225212546513</v>
          </cell>
          <cell r="Q853">
            <v>406.8</v>
          </cell>
          <cell r="R853">
            <v>0.26141774787453492</v>
          </cell>
          <cell r="S853">
            <v>16.272000000000002</v>
          </cell>
          <cell r="U853">
            <v>0</v>
          </cell>
          <cell r="V853">
            <v>0</v>
          </cell>
          <cell r="W853">
            <v>2421.0500000000002</v>
          </cell>
          <cell r="X853">
            <v>2421.0500000000002</v>
          </cell>
          <cell r="Y853">
            <v>616469</v>
          </cell>
        </row>
        <row r="854">
          <cell r="A854" t="str">
            <v>2016557V</v>
          </cell>
          <cell r="C854" t="str">
            <v>5x monsterhoek creme kozijn -7016 nerf raam</v>
          </cell>
          <cell r="D854" t="str">
            <v>klok</v>
          </cell>
          <cell r="E854">
            <v>0</v>
          </cell>
          <cell r="F854">
            <v>2</v>
          </cell>
          <cell r="G854">
            <v>2</v>
          </cell>
          <cell r="H854">
            <v>0</v>
          </cell>
          <cell r="I854">
            <v>1</v>
          </cell>
          <cell r="J854">
            <v>1</v>
          </cell>
          <cell r="L854">
            <v>0</v>
          </cell>
          <cell r="N854">
            <v>0</v>
          </cell>
          <cell r="O854">
            <v>0</v>
          </cell>
          <cell r="P854" t="str">
            <v/>
          </cell>
          <cell r="Q854">
            <v>0</v>
          </cell>
          <cell r="R854" t="str">
            <v/>
          </cell>
          <cell r="S854">
            <v>0</v>
          </cell>
          <cell r="U854">
            <v>0</v>
          </cell>
          <cell r="V854">
            <v>0</v>
          </cell>
          <cell r="W854">
            <v>0</v>
          </cell>
          <cell r="X854"/>
          <cell r="Y854"/>
        </row>
        <row r="855">
          <cell r="A855" t="str">
            <v>2016558E</v>
          </cell>
          <cell r="C855" t="str">
            <v>Slot As8100 sleutelbediend D30 - 1760 x 1910 - 522616 beurs</v>
          </cell>
          <cell r="D855" t="str">
            <v>Arcabo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1</v>
          </cell>
          <cell r="J855">
            <v>1</v>
          </cell>
          <cell r="L855">
            <v>119.4</v>
          </cell>
          <cell r="N855">
            <v>59.7</v>
          </cell>
          <cell r="O855">
            <v>34.700000000000003</v>
          </cell>
          <cell r="P855">
            <v>0.58123953098827474</v>
          </cell>
          <cell r="Q855">
            <v>25</v>
          </cell>
          <cell r="R855">
            <v>0.41876046901172526</v>
          </cell>
          <cell r="S855">
            <v>1</v>
          </cell>
          <cell r="U855">
            <v>0</v>
          </cell>
          <cell r="V855">
            <v>0</v>
          </cell>
          <cell r="W855">
            <v>119.4</v>
          </cell>
          <cell r="X855">
            <v>119.4</v>
          </cell>
          <cell r="Y855">
            <v>616491</v>
          </cell>
        </row>
        <row r="856">
          <cell r="A856" t="str">
            <v>2016559V</v>
          </cell>
          <cell r="C856">
            <v>522816</v>
          </cell>
          <cell r="D856" t="str">
            <v>Arcabo</v>
          </cell>
          <cell r="E856">
            <v>1</v>
          </cell>
          <cell r="F856">
            <v>8</v>
          </cell>
          <cell r="G856">
            <v>5</v>
          </cell>
          <cell r="H856">
            <v>2</v>
          </cell>
          <cell r="I856">
            <v>1</v>
          </cell>
          <cell r="J856">
            <v>1</v>
          </cell>
          <cell r="K856" t="str">
            <v>P</v>
          </cell>
          <cell r="L856">
            <v>5256.98</v>
          </cell>
          <cell r="M856">
            <v>5405</v>
          </cell>
          <cell r="N856">
            <v>3647.1</v>
          </cell>
          <cell r="O856">
            <v>3018.45</v>
          </cell>
          <cell r="P856">
            <v>0.82763017191741384</v>
          </cell>
          <cell r="Q856">
            <v>628.65</v>
          </cell>
          <cell r="R856">
            <v>0.17236982808258616</v>
          </cell>
          <cell r="S856">
            <v>25.146000000000001</v>
          </cell>
          <cell r="U856">
            <v>0</v>
          </cell>
          <cell r="V856">
            <v>0</v>
          </cell>
          <cell r="W856">
            <v>5256.98</v>
          </cell>
          <cell r="X856">
            <v>5256.98</v>
          </cell>
          <cell r="Y856">
            <v>616470</v>
          </cell>
        </row>
        <row r="857">
          <cell r="A857" t="str">
            <v>2016560V</v>
          </cell>
          <cell r="C857">
            <v>596216</v>
          </cell>
          <cell r="D857" t="str">
            <v>Arcabo</v>
          </cell>
          <cell r="E857">
            <v>1</v>
          </cell>
          <cell r="F857">
            <v>8</v>
          </cell>
          <cell r="G857">
            <v>5</v>
          </cell>
          <cell r="H857">
            <v>2</v>
          </cell>
          <cell r="I857">
            <v>1</v>
          </cell>
          <cell r="J857">
            <v>1</v>
          </cell>
          <cell r="K857" t="str">
            <v>P</v>
          </cell>
          <cell r="L857">
            <v>5531</v>
          </cell>
          <cell r="M857">
            <v>5405</v>
          </cell>
          <cell r="N857">
            <v>3647.1</v>
          </cell>
          <cell r="O857">
            <v>3045.45</v>
          </cell>
          <cell r="P857">
            <v>0.83503331414000159</v>
          </cell>
          <cell r="Q857">
            <v>601.65</v>
          </cell>
          <cell r="R857">
            <v>0.16496668585999835</v>
          </cell>
          <cell r="S857">
            <v>24.065999999999999</v>
          </cell>
          <cell r="U857">
            <v>0</v>
          </cell>
          <cell r="V857">
            <v>0</v>
          </cell>
          <cell r="W857">
            <v>5531</v>
          </cell>
          <cell r="X857">
            <v>5531</v>
          </cell>
          <cell r="Y857">
            <v>616471</v>
          </cell>
        </row>
        <row r="858">
          <cell r="A858">
            <v>2016561</v>
          </cell>
          <cell r="C858" t="str">
            <v>617616 tm 618516</v>
          </cell>
          <cell r="D858" t="str">
            <v>Arcabo</v>
          </cell>
          <cell r="E858">
            <v>10</v>
          </cell>
          <cell r="F858">
            <v>80</v>
          </cell>
          <cell r="G858">
            <v>50</v>
          </cell>
          <cell r="H858">
            <v>30</v>
          </cell>
          <cell r="I858">
            <v>1</v>
          </cell>
          <cell r="J858">
            <v>1</v>
          </cell>
          <cell r="K858" t="str">
            <v>P</v>
          </cell>
          <cell r="L858">
            <v>21955.5</v>
          </cell>
          <cell r="M858">
            <v>22010</v>
          </cell>
          <cell r="N858">
            <v>14871.46</v>
          </cell>
          <cell r="O858">
            <v>10902.46</v>
          </cell>
          <cell r="P858">
            <v>0.73311295595724968</v>
          </cell>
          <cell r="Q858">
            <v>3969</v>
          </cell>
          <cell r="R858">
            <v>0.26688704404275038</v>
          </cell>
          <cell r="S858">
            <v>158.76</v>
          </cell>
          <cell r="U858">
            <v>0</v>
          </cell>
          <cell r="V858">
            <v>0</v>
          </cell>
          <cell r="W858">
            <v>21955.5</v>
          </cell>
          <cell r="X858">
            <v>21955.5</v>
          </cell>
          <cell r="Y858">
            <v>616472</v>
          </cell>
        </row>
        <row r="859">
          <cell r="A859">
            <v>2016562</v>
          </cell>
          <cell r="C859" t="str">
            <v>NALEVERING VLEUGEL MSC-071</v>
          </cell>
          <cell r="D859" t="str">
            <v>Maat</v>
          </cell>
          <cell r="E859">
            <v>1</v>
          </cell>
          <cell r="F859">
            <v>1</v>
          </cell>
          <cell r="G859">
            <v>0</v>
          </cell>
          <cell r="H859">
            <v>0</v>
          </cell>
          <cell r="I859">
            <v>1</v>
          </cell>
          <cell r="J859">
            <v>1</v>
          </cell>
          <cell r="L859">
            <v>80.7</v>
          </cell>
          <cell r="N859">
            <v>50</v>
          </cell>
          <cell r="O859">
            <v>25</v>
          </cell>
          <cell r="P859">
            <v>0.5</v>
          </cell>
          <cell r="Q859">
            <v>25</v>
          </cell>
          <cell r="R859">
            <v>0.5</v>
          </cell>
          <cell r="S859">
            <v>1</v>
          </cell>
          <cell r="U859">
            <v>0</v>
          </cell>
          <cell r="V859">
            <v>0</v>
          </cell>
          <cell r="W859">
            <v>80.7</v>
          </cell>
          <cell r="X859">
            <v>80.7</v>
          </cell>
          <cell r="Y859">
            <v>616526</v>
          </cell>
        </row>
        <row r="860">
          <cell r="A860">
            <v>2016564</v>
          </cell>
          <cell r="C860" t="str">
            <v>Ameling Extra BOS/Vlak</v>
          </cell>
          <cell r="D860" t="str">
            <v>Duocar</v>
          </cell>
          <cell r="E860">
            <v>1</v>
          </cell>
          <cell r="F860">
            <v>1</v>
          </cell>
          <cell r="G860">
            <v>1</v>
          </cell>
          <cell r="H860">
            <v>0</v>
          </cell>
          <cell r="I860">
            <v>1</v>
          </cell>
          <cell r="J860">
            <v>1</v>
          </cell>
          <cell r="L860">
            <v>190</v>
          </cell>
          <cell r="N860">
            <v>109.2</v>
          </cell>
          <cell r="O860">
            <v>75</v>
          </cell>
          <cell r="P860">
            <v>0.68681318681318682</v>
          </cell>
          <cell r="Q860">
            <v>34.200000000000003</v>
          </cell>
          <cell r="R860">
            <v>0.31318681318681318</v>
          </cell>
          <cell r="S860">
            <v>1.3680000000000001</v>
          </cell>
          <cell r="U860">
            <v>0</v>
          </cell>
          <cell r="V860">
            <v>-40.78</v>
          </cell>
          <cell r="W860">
            <v>230.78</v>
          </cell>
          <cell r="X860">
            <v>230.78</v>
          </cell>
          <cell r="Y860">
            <v>616722</v>
          </cell>
        </row>
        <row r="861">
          <cell r="A861" t="str">
            <v>2016565E</v>
          </cell>
          <cell r="C861" t="str">
            <v>Paneel Vlieghe-deur</v>
          </cell>
          <cell r="D861" t="str">
            <v>Maat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1</v>
          </cell>
          <cell r="J861">
            <v>1</v>
          </cell>
          <cell r="L861">
            <v>58</v>
          </cell>
          <cell r="N861">
            <v>37.5</v>
          </cell>
          <cell r="O861">
            <v>12.5</v>
          </cell>
          <cell r="P861">
            <v>0.33333333333333331</v>
          </cell>
          <cell r="Q861">
            <v>25</v>
          </cell>
          <cell r="R861">
            <v>0.66666666666666663</v>
          </cell>
          <cell r="S861">
            <v>1</v>
          </cell>
          <cell r="U861">
            <v>0</v>
          </cell>
          <cell r="V861">
            <v>0</v>
          </cell>
          <cell r="W861">
            <v>58</v>
          </cell>
          <cell r="X861">
            <v>58</v>
          </cell>
          <cell r="Y861">
            <v>616530</v>
          </cell>
        </row>
        <row r="862">
          <cell r="A862" t="str">
            <v>2016566E</v>
          </cell>
          <cell r="C862" t="str">
            <v>5x Tube pvc lijm</v>
          </cell>
          <cell r="D862" t="str">
            <v>Arcabo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1</v>
          </cell>
          <cell r="J862">
            <v>1</v>
          </cell>
          <cell r="L862">
            <v>75</v>
          </cell>
          <cell r="N862">
            <v>50</v>
          </cell>
          <cell r="O862">
            <v>50</v>
          </cell>
          <cell r="P862">
            <v>1</v>
          </cell>
          <cell r="Q862">
            <v>0</v>
          </cell>
          <cell r="R862">
            <v>0</v>
          </cell>
          <cell r="S862">
            <v>0</v>
          </cell>
          <cell r="U862">
            <v>0</v>
          </cell>
          <cell r="V862">
            <v>0</v>
          </cell>
          <cell r="W862">
            <v>75</v>
          </cell>
          <cell r="X862">
            <v>75</v>
          </cell>
          <cell r="Y862">
            <v>616491</v>
          </cell>
        </row>
        <row r="863">
          <cell r="A863">
            <v>2016567</v>
          </cell>
          <cell r="C863">
            <v>547616</v>
          </cell>
          <cell r="D863" t="str">
            <v>Arcabo</v>
          </cell>
          <cell r="E863">
            <v>1</v>
          </cell>
          <cell r="F863">
            <v>9</v>
          </cell>
          <cell r="G863">
            <v>5</v>
          </cell>
          <cell r="H863">
            <v>3</v>
          </cell>
          <cell r="I863">
            <v>1</v>
          </cell>
          <cell r="J863">
            <v>1</v>
          </cell>
          <cell r="K863" t="str">
            <v>P</v>
          </cell>
          <cell r="L863">
            <v>2690.63</v>
          </cell>
          <cell r="M863">
            <v>2784</v>
          </cell>
          <cell r="N863">
            <v>1858.7399999999998</v>
          </cell>
          <cell r="O863">
            <v>1416.84</v>
          </cell>
          <cell r="P863">
            <v>0.76225830401239558</v>
          </cell>
          <cell r="Q863">
            <v>441.9</v>
          </cell>
          <cell r="R863">
            <v>0.23774169598760453</v>
          </cell>
          <cell r="S863">
            <v>17.675999999999998</v>
          </cell>
          <cell r="U863">
            <v>0</v>
          </cell>
          <cell r="V863">
            <v>0</v>
          </cell>
          <cell r="W863">
            <v>2690.63</v>
          </cell>
          <cell r="X863">
            <v>2690.63</v>
          </cell>
          <cell r="Y863">
            <v>616498</v>
          </cell>
        </row>
        <row r="864">
          <cell r="A864" t="str">
            <v>2016568V</v>
          </cell>
          <cell r="C864" t="str">
            <v>600616 Floathouse</v>
          </cell>
          <cell r="D864" t="str">
            <v>Arcabo</v>
          </cell>
          <cell r="E864">
            <v>1</v>
          </cell>
          <cell r="F864">
            <v>11</v>
          </cell>
          <cell r="G864">
            <v>4</v>
          </cell>
          <cell r="H864">
            <v>12</v>
          </cell>
          <cell r="I864">
            <v>1</v>
          </cell>
          <cell r="J864">
            <v>1</v>
          </cell>
          <cell r="L864">
            <v>10578.33</v>
          </cell>
          <cell r="N864">
            <v>6531.3</v>
          </cell>
          <cell r="O864">
            <v>5216.3</v>
          </cell>
          <cell r="P864">
            <v>0.79866182842619382</v>
          </cell>
          <cell r="Q864">
            <v>1315</v>
          </cell>
          <cell r="R864">
            <v>0.20133817157380612</v>
          </cell>
          <cell r="S864">
            <v>52.6</v>
          </cell>
          <cell r="U864">
            <v>0</v>
          </cell>
          <cell r="V864">
            <v>0</v>
          </cell>
          <cell r="W864">
            <v>10578.33</v>
          </cell>
          <cell r="X864">
            <v>10578.33</v>
          </cell>
          <cell r="Y864">
            <v>616499</v>
          </cell>
        </row>
        <row r="865">
          <cell r="A865">
            <v>2016569</v>
          </cell>
          <cell r="C865">
            <v>608116</v>
          </cell>
          <cell r="D865" t="str">
            <v>Arcabo</v>
          </cell>
          <cell r="E865">
            <v>1</v>
          </cell>
          <cell r="F865">
            <v>8</v>
          </cell>
          <cell r="G865">
            <v>5</v>
          </cell>
          <cell r="H865">
            <v>3</v>
          </cell>
          <cell r="I865">
            <v>1</v>
          </cell>
          <cell r="J865">
            <v>1</v>
          </cell>
          <cell r="K865" t="str">
            <v>P</v>
          </cell>
          <cell r="L865">
            <v>2180.9699999999998</v>
          </cell>
          <cell r="M865">
            <v>2228.39</v>
          </cell>
          <cell r="N865">
            <v>1511.34</v>
          </cell>
          <cell r="O865">
            <v>1118.04</v>
          </cell>
          <cell r="P865">
            <v>0.73976735876771604</v>
          </cell>
          <cell r="Q865">
            <v>393.3</v>
          </cell>
          <cell r="R865">
            <v>0.26023264123228396</v>
          </cell>
          <cell r="S865">
            <v>15.732000000000001</v>
          </cell>
          <cell r="U865">
            <v>0</v>
          </cell>
          <cell r="V865">
            <v>0</v>
          </cell>
          <cell r="W865">
            <v>2180.9699999999998</v>
          </cell>
          <cell r="X865">
            <v>2180.9699999999998</v>
          </cell>
          <cell r="Y865">
            <v>616500</v>
          </cell>
        </row>
        <row r="866">
          <cell r="A866">
            <v>2016570</v>
          </cell>
          <cell r="C866">
            <v>602616</v>
          </cell>
          <cell r="D866" t="str">
            <v>Arcabo</v>
          </cell>
          <cell r="E866">
            <v>1</v>
          </cell>
          <cell r="F866">
            <v>11</v>
          </cell>
          <cell r="G866">
            <v>6</v>
          </cell>
          <cell r="H866">
            <v>2</v>
          </cell>
          <cell r="I866">
            <v>1</v>
          </cell>
          <cell r="J866">
            <v>1</v>
          </cell>
          <cell r="K866" t="str">
            <v>P</v>
          </cell>
          <cell r="L866">
            <v>2847.25</v>
          </cell>
          <cell r="M866">
            <v>2831</v>
          </cell>
          <cell r="N866">
            <v>1946.7199999999998</v>
          </cell>
          <cell r="O866">
            <v>1526.87</v>
          </cell>
          <cell r="P866">
            <v>0.78432953891674206</v>
          </cell>
          <cell r="Q866">
            <v>419.85</v>
          </cell>
          <cell r="R866">
            <v>0.21567046108325802</v>
          </cell>
          <cell r="S866">
            <v>16.794</v>
          </cell>
          <cell r="U866">
            <v>0</v>
          </cell>
          <cell r="V866">
            <v>0</v>
          </cell>
          <cell r="W866">
            <v>2847.25</v>
          </cell>
          <cell r="X866">
            <v>2847.25</v>
          </cell>
          <cell r="Y866">
            <v>616501</v>
          </cell>
        </row>
        <row r="867">
          <cell r="A867">
            <v>2016571</v>
          </cell>
          <cell r="C867" t="str">
            <v xml:space="preserve">602716 tm 602916 </v>
          </cell>
          <cell r="D867" t="str">
            <v>Arcabo</v>
          </cell>
          <cell r="E867">
            <v>3</v>
          </cell>
          <cell r="F867">
            <v>33</v>
          </cell>
          <cell r="G867">
            <v>18</v>
          </cell>
          <cell r="H867">
            <v>6</v>
          </cell>
          <cell r="I867">
            <v>1</v>
          </cell>
          <cell r="J867">
            <v>1</v>
          </cell>
          <cell r="K867" t="str">
            <v>P</v>
          </cell>
          <cell r="L867">
            <v>8541.76</v>
          </cell>
          <cell r="M867">
            <v>8493</v>
          </cell>
          <cell r="N867">
            <v>5840.16</v>
          </cell>
          <cell r="O867">
            <v>4580.6099999999997</v>
          </cell>
          <cell r="P867">
            <v>0.78432953891674195</v>
          </cell>
          <cell r="Q867">
            <v>1259.55</v>
          </cell>
          <cell r="R867">
            <v>0.21567046108325799</v>
          </cell>
          <cell r="S867">
            <v>50.381999999999998</v>
          </cell>
          <cell r="U867">
            <v>0</v>
          </cell>
          <cell r="V867">
            <v>0</v>
          </cell>
          <cell r="W867">
            <v>8541.76</v>
          </cell>
          <cell r="X867">
            <v>8541.76</v>
          </cell>
          <cell r="Y867">
            <v>616502</v>
          </cell>
        </row>
        <row r="868">
          <cell r="A868">
            <v>2016572</v>
          </cell>
          <cell r="C868">
            <v>595516</v>
          </cell>
          <cell r="D868" t="str">
            <v>Arcabo</v>
          </cell>
          <cell r="E868">
            <v>1</v>
          </cell>
          <cell r="F868">
            <v>6</v>
          </cell>
          <cell r="G868">
            <v>5</v>
          </cell>
          <cell r="H868">
            <v>2</v>
          </cell>
          <cell r="I868">
            <v>1</v>
          </cell>
          <cell r="J868">
            <v>1</v>
          </cell>
          <cell r="K868" t="str">
            <v>P</v>
          </cell>
          <cell r="L868">
            <v>1676.9</v>
          </cell>
          <cell r="M868">
            <v>1751.45</v>
          </cell>
          <cell r="N868">
            <v>1178.8</v>
          </cell>
          <cell r="O868">
            <v>871.9</v>
          </cell>
          <cell r="P868">
            <v>0.73965049202578892</v>
          </cell>
          <cell r="Q868">
            <v>306.89999999999998</v>
          </cell>
          <cell r="R868">
            <v>0.26034950797421103</v>
          </cell>
          <cell r="S868">
            <v>12.276</v>
          </cell>
          <cell r="U868">
            <v>0</v>
          </cell>
          <cell r="V868">
            <v>0</v>
          </cell>
          <cell r="W868">
            <v>1676.9</v>
          </cell>
          <cell r="X868">
            <v>1676.9</v>
          </cell>
          <cell r="Y868">
            <v>616503</v>
          </cell>
        </row>
        <row r="869">
          <cell r="A869">
            <v>2016573</v>
          </cell>
          <cell r="C869" t="str">
            <v>595616 tm 595716</v>
          </cell>
          <cell r="D869" t="str">
            <v>Arcabo</v>
          </cell>
          <cell r="E869">
            <v>2</v>
          </cell>
          <cell r="F869">
            <v>12</v>
          </cell>
          <cell r="G869">
            <v>10</v>
          </cell>
          <cell r="H869">
            <v>4</v>
          </cell>
          <cell r="I869">
            <v>1</v>
          </cell>
          <cell r="J869">
            <v>1</v>
          </cell>
          <cell r="K869" t="str">
            <v>P</v>
          </cell>
          <cell r="L869">
            <v>3353.8</v>
          </cell>
          <cell r="M869">
            <v>3502.9</v>
          </cell>
          <cell r="N869">
            <v>2357.6</v>
          </cell>
          <cell r="O869">
            <v>1743.8</v>
          </cell>
          <cell r="P869">
            <v>0.73965049202578892</v>
          </cell>
          <cell r="Q869">
            <v>613.79999999999995</v>
          </cell>
          <cell r="R869">
            <v>0.26034950797421103</v>
          </cell>
          <cell r="S869">
            <v>24.552</v>
          </cell>
          <cell r="U869">
            <v>0</v>
          </cell>
          <cell r="V869">
            <v>0</v>
          </cell>
          <cell r="W869">
            <v>3353.8</v>
          </cell>
          <cell r="X869">
            <v>3353.8</v>
          </cell>
          <cell r="Y869">
            <v>616504</v>
          </cell>
        </row>
        <row r="870">
          <cell r="A870" t="str">
            <v>2016574V</v>
          </cell>
          <cell r="C870">
            <v>524316</v>
          </cell>
          <cell r="D870" t="str">
            <v>Arcabo</v>
          </cell>
          <cell r="E870">
            <v>1</v>
          </cell>
          <cell r="F870">
            <v>8</v>
          </cell>
          <cell r="G870">
            <v>5</v>
          </cell>
          <cell r="H870">
            <v>2</v>
          </cell>
          <cell r="I870">
            <v>1</v>
          </cell>
          <cell r="J870">
            <v>1</v>
          </cell>
          <cell r="K870" t="str">
            <v>P</v>
          </cell>
          <cell r="L870">
            <v>5256.98</v>
          </cell>
          <cell r="M870">
            <v>5405</v>
          </cell>
          <cell r="N870">
            <v>3687.2200000000003</v>
          </cell>
          <cell r="O870">
            <v>3085.57</v>
          </cell>
          <cell r="P870">
            <v>0.83682828797847697</v>
          </cell>
          <cell r="Q870">
            <v>601.65</v>
          </cell>
          <cell r="R870">
            <v>0.16317171202152297</v>
          </cell>
          <cell r="S870">
            <v>24.065999999999999</v>
          </cell>
          <cell r="U870">
            <v>0</v>
          </cell>
          <cell r="V870">
            <v>0</v>
          </cell>
          <cell r="W870">
            <v>5256.98</v>
          </cell>
          <cell r="X870">
            <v>5256.98</v>
          </cell>
          <cell r="Y870">
            <v>616505</v>
          </cell>
        </row>
        <row r="871">
          <cell r="A871">
            <v>2016575</v>
          </cell>
          <cell r="C871">
            <v>613616</v>
          </cell>
          <cell r="D871" t="str">
            <v>Arcabo</v>
          </cell>
          <cell r="E871">
            <v>1</v>
          </cell>
          <cell r="F871">
            <v>8</v>
          </cell>
          <cell r="G871">
            <v>5</v>
          </cell>
          <cell r="H871">
            <v>3</v>
          </cell>
          <cell r="I871">
            <v>1</v>
          </cell>
          <cell r="J871">
            <v>1</v>
          </cell>
          <cell r="K871" t="str">
            <v>P</v>
          </cell>
          <cell r="L871">
            <v>2132.0500000000002</v>
          </cell>
          <cell r="M871">
            <v>2252</v>
          </cell>
          <cell r="N871">
            <v>1548.13</v>
          </cell>
          <cell r="O871">
            <v>1148.98</v>
          </cell>
          <cell r="P871">
            <v>0.7421728149444814</v>
          </cell>
          <cell r="Q871">
            <v>399.15</v>
          </cell>
          <cell r="R871">
            <v>0.25782718505551855</v>
          </cell>
          <cell r="S871">
            <v>15.965999999999999</v>
          </cell>
          <cell r="U871">
            <v>0</v>
          </cell>
          <cell r="V871">
            <v>0</v>
          </cell>
          <cell r="W871">
            <v>2132.0500000000002</v>
          </cell>
          <cell r="X871">
            <v>2132.0500000000002</v>
          </cell>
          <cell r="Y871">
            <v>616708</v>
          </cell>
        </row>
        <row r="872">
          <cell r="A872">
            <v>2016576</v>
          </cell>
          <cell r="C872" t="str">
            <v>603416 tm 604116</v>
          </cell>
          <cell r="D872" t="str">
            <v>Arcabo</v>
          </cell>
          <cell r="E872">
            <v>8</v>
          </cell>
          <cell r="F872">
            <v>64</v>
          </cell>
          <cell r="G872">
            <v>48</v>
          </cell>
          <cell r="H872">
            <v>16</v>
          </cell>
          <cell r="I872">
            <v>1</v>
          </cell>
          <cell r="J872">
            <v>1</v>
          </cell>
          <cell r="L872">
            <v>31218.02</v>
          </cell>
          <cell r="N872">
            <v>18522.96</v>
          </cell>
          <cell r="O872">
            <v>14743.57</v>
          </cell>
          <cell r="P872">
            <v>0.79596187650353944</v>
          </cell>
          <cell r="Q872">
            <v>3779.39</v>
          </cell>
          <cell r="R872">
            <v>0.20403812349646061</v>
          </cell>
          <cell r="S872">
            <v>151.1756</v>
          </cell>
          <cell r="U872">
            <v>0</v>
          </cell>
          <cell r="V872">
            <v>0</v>
          </cell>
          <cell r="W872">
            <v>31218.02</v>
          </cell>
          <cell r="X872">
            <v>31218.02</v>
          </cell>
          <cell r="Y872">
            <v>616626</v>
          </cell>
        </row>
        <row r="873">
          <cell r="A873">
            <v>2016577</v>
          </cell>
          <cell r="C873">
            <v>587716</v>
          </cell>
          <cell r="D873" t="str">
            <v>Arcabo</v>
          </cell>
          <cell r="E873">
            <v>1</v>
          </cell>
          <cell r="F873">
            <v>10</v>
          </cell>
          <cell r="G873">
            <v>6</v>
          </cell>
          <cell r="H873">
            <v>5</v>
          </cell>
          <cell r="I873">
            <v>1</v>
          </cell>
          <cell r="J873">
            <v>1</v>
          </cell>
          <cell r="K873" t="str">
            <v>P</v>
          </cell>
          <cell r="L873">
            <v>3795.94</v>
          </cell>
          <cell r="M873">
            <v>3699</v>
          </cell>
          <cell r="N873">
            <v>2506.1999999999998</v>
          </cell>
          <cell r="O873">
            <v>1949.1</v>
          </cell>
          <cell r="P873">
            <v>0.77771127603543211</v>
          </cell>
          <cell r="Q873">
            <v>557.1</v>
          </cell>
          <cell r="R873">
            <v>0.22228872396456789</v>
          </cell>
          <cell r="S873">
            <v>22.284000000000002</v>
          </cell>
          <cell r="U873">
            <v>0</v>
          </cell>
          <cell r="V873">
            <v>0</v>
          </cell>
          <cell r="W873">
            <v>3795.94</v>
          </cell>
          <cell r="X873">
            <v>3795.94</v>
          </cell>
          <cell r="Y873">
            <v>616709</v>
          </cell>
        </row>
        <row r="874">
          <cell r="A874">
            <v>2016578</v>
          </cell>
          <cell r="C874">
            <v>612716</v>
          </cell>
          <cell r="D874" t="str">
            <v>Arcabo</v>
          </cell>
          <cell r="E874">
            <v>1</v>
          </cell>
          <cell r="F874">
            <v>8</v>
          </cell>
          <cell r="G874">
            <v>6</v>
          </cell>
          <cell r="H874">
            <v>4</v>
          </cell>
          <cell r="I874">
            <v>1</v>
          </cell>
          <cell r="J874">
            <v>1</v>
          </cell>
          <cell r="L874">
            <v>2706.69</v>
          </cell>
          <cell r="N874">
            <v>1697.29</v>
          </cell>
          <cell r="O874">
            <v>1270.24</v>
          </cell>
          <cell r="P874">
            <v>0.74839302653052808</v>
          </cell>
          <cell r="Q874">
            <v>427.05</v>
          </cell>
          <cell r="R874">
            <v>0.25160697346947192</v>
          </cell>
          <cell r="S874">
            <v>17.082000000000001</v>
          </cell>
          <cell r="U874">
            <v>0</v>
          </cell>
          <cell r="V874">
            <v>0</v>
          </cell>
          <cell r="W874">
            <v>2706.69</v>
          </cell>
          <cell r="X874">
            <v>2706.69</v>
          </cell>
          <cell r="Y874">
            <v>616710</v>
          </cell>
        </row>
        <row r="875">
          <cell r="A875">
            <v>2016579</v>
          </cell>
          <cell r="C875" t="str">
            <v>MSC-086</v>
          </cell>
          <cell r="D875" t="str">
            <v>Maat</v>
          </cell>
          <cell r="E875">
            <v>1</v>
          </cell>
          <cell r="F875">
            <v>9</v>
          </cell>
          <cell r="G875">
            <v>4</v>
          </cell>
          <cell r="H875">
            <v>3</v>
          </cell>
          <cell r="I875">
            <v>1</v>
          </cell>
          <cell r="J875">
            <v>1</v>
          </cell>
          <cell r="L875">
            <v>2420.02</v>
          </cell>
          <cell r="N875">
            <v>1802.1499999999999</v>
          </cell>
          <cell r="O875">
            <v>1296.3499999999999</v>
          </cell>
          <cell r="P875">
            <v>0.71933523846516656</v>
          </cell>
          <cell r="Q875">
            <v>505.8</v>
          </cell>
          <cell r="R875">
            <v>0.28066476153483344</v>
          </cell>
          <cell r="S875">
            <v>20.231999999999999</v>
          </cell>
          <cell r="U875">
            <v>0</v>
          </cell>
          <cell r="V875">
            <v>0</v>
          </cell>
          <cell r="W875">
            <v>2420.02</v>
          </cell>
          <cell r="X875">
            <v>2420.02</v>
          </cell>
          <cell r="Y875">
            <v>616692</v>
          </cell>
        </row>
        <row r="876">
          <cell r="A876">
            <v>2016580</v>
          </cell>
          <cell r="C876" t="str">
            <v>MSC-086 Luiken</v>
          </cell>
          <cell r="D876" t="str">
            <v>Maat</v>
          </cell>
          <cell r="E876">
            <v>1</v>
          </cell>
          <cell r="F876">
            <v>11</v>
          </cell>
          <cell r="G876">
            <v>0</v>
          </cell>
          <cell r="H876">
            <v>0</v>
          </cell>
          <cell r="I876">
            <v>1</v>
          </cell>
          <cell r="J876">
            <v>1</v>
          </cell>
          <cell r="L876">
            <v>1290.26</v>
          </cell>
          <cell r="N876">
            <v>808.90000000000009</v>
          </cell>
          <cell r="O876">
            <v>659.95</v>
          </cell>
          <cell r="P876">
            <v>0.81586104586475461</v>
          </cell>
          <cell r="Q876">
            <v>148.94999999999999</v>
          </cell>
          <cell r="R876">
            <v>0.18413895413524536</v>
          </cell>
          <cell r="S876">
            <v>5.9579999999999993</v>
          </cell>
          <cell r="U876">
            <v>0</v>
          </cell>
          <cell r="V876">
            <v>0</v>
          </cell>
          <cell r="W876">
            <v>1290.26</v>
          </cell>
          <cell r="X876">
            <v>1290.26</v>
          </cell>
          <cell r="Y876">
            <v>616693</v>
          </cell>
        </row>
        <row r="877">
          <cell r="A877">
            <v>2016581</v>
          </cell>
          <cell r="C877" t="str">
            <v>607416 Floathouse</v>
          </cell>
          <cell r="D877" t="str">
            <v>Arcabo</v>
          </cell>
          <cell r="E877">
            <v>1</v>
          </cell>
          <cell r="F877">
            <v>11</v>
          </cell>
          <cell r="G877">
            <v>4</v>
          </cell>
          <cell r="H877">
            <v>12</v>
          </cell>
          <cell r="I877">
            <v>1</v>
          </cell>
          <cell r="J877">
            <v>1</v>
          </cell>
          <cell r="L877">
            <v>10578.33</v>
          </cell>
          <cell r="N877">
            <v>6531.3</v>
          </cell>
          <cell r="O877">
            <v>5216.3</v>
          </cell>
          <cell r="P877">
            <v>0.79866182842619382</v>
          </cell>
          <cell r="Q877">
            <v>1315</v>
          </cell>
          <cell r="R877">
            <v>0.20133817157380612</v>
          </cell>
          <cell r="S877">
            <v>52.6</v>
          </cell>
          <cell r="U877">
            <v>0</v>
          </cell>
          <cell r="V877">
            <v>0</v>
          </cell>
          <cell r="W877">
            <v>10578.33</v>
          </cell>
          <cell r="X877">
            <v>10578.33</v>
          </cell>
          <cell r="Y877">
            <v>616546</v>
          </cell>
        </row>
        <row r="878">
          <cell r="A878">
            <v>2016582</v>
          </cell>
          <cell r="C878" t="str">
            <v>Kiekendief contramal + glas + paneel</v>
          </cell>
          <cell r="D878" t="str">
            <v>Maat</v>
          </cell>
          <cell r="E878">
            <v>1</v>
          </cell>
          <cell r="F878">
            <v>0</v>
          </cell>
          <cell r="G878">
            <v>0</v>
          </cell>
          <cell r="H878">
            <v>0</v>
          </cell>
          <cell r="I878">
            <v>1</v>
          </cell>
          <cell r="J878">
            <v>1</v>
          </cell>
          <cell r="L878">
            <v>225</v>
          </cell>
          <cell r="N878">
            <v>175</v>
          </cell>
          <cell r="O878">
            <v>100</v>
          </cell>
          <cell r="P878">
            <v>0.5714285714285714</v>
          </cell>
          <cell r="Q878">
            <v>75</v>
          </cell>
          <cell r="R878">
            <v>0.42857142857142855</v>
          </cell>
          <cell r="S878">
            <v>3</v>
          </cell>
          <cell r="U878">
            <v>0</v>
          </cell>
          <cell r="V878">
            <v>0</v>
          </cell>
          <cell r="W878">
            <v>225</v>
          </cell>
          <cell r="X878">
            <v>225</v>
          </cell>
          <cell r="Y878">
            <v>616540</v>
          </cell>
        </row>
        <row r="879">
          <cell r="A879">
            <v>2016583</v>
          </cell>
          <cell r="C879" t="str">
            <v>608917 tm 609817</v>
          </cell>
          <cell r="D879" t="str">
            <v>Arcabo</v>
          </cell>
          <cell r="E879">
            <v>10</v>
          </cell>
          <cell r="F879">
            <v>100</v>
          </cell>
          <cell r="G879">
            <v>70</v>
          </cell>
          <cell r="H879">
            <v>20</v>
          </cell>
          <cell r="I879">
            <v>1</v>
          </cell>
          <cell r="J879">
            <v>1</v>
          </cell>
          <cell r="L879">
            <v>34461</v>
          </cell>
          <cell r="N879">
            <v>21661.550000000003</v>
          </cell>
          <cell r="O879">
            <v>16426.7</v>
          </cell>
          <cell r="P879">
            <v>0.75833446821672501</v>
          </cell>
          <cell r="Q879">
            <v>5234.8500000000004</v>
          </cell>
          <cell r="R879">
            <v>0.24166553178327496</v>
          </cell>
          <cell r="S879">
            <v>209.39400000000001</v>
          </cell>
          <cell r="U879">
            <v>0</v>
          </cell>
          <cell r="V879">
            <v>0</v>
          </cell>
          <cell r="W879">
            <v>34461</v>
          </cell>
          <cell r="X879">
            <v>34461</v>
          </cell>
          <cell r="Y879">
            <v>616507</v>
          </cell>
        </row>
        <row r="880">
          <cell r="A880" t="str">
            <v>2016584E</v>
          </cell>
          <cell r="C880" t="str">
            <v>585216 ruit 628x1396</v>
          </cell>
          <cell r="D880" t="str">
            <v>Arcabo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1</v>
          </cell>
          <cell r="J880">
            <v>1</v>
          </cell>
          <cell r="L880">
            <v>52.34</v>
          </cell>
          <cell r="N880">
            <v>14.46</v>
          </cell>
          <cell r="O880">
            <v>14.46</v>
          </cell>
          <cell r="P880">
            <v>1</v>
          </cell>
          <cell r="Q880">
            <v>0</v>
          </cell>
          <cell r="R880">
            <v>0</v>
          </cell>
          <cell r="S880">
            <v>0</v>
          </cell>
          <cell r="U880">
            <v>0</v>
          </cell>
          <cell r="V880">
            <v>0</v>
          </cell>
          <cell r="W880">
            <v>52.34</v>
          </cell>
          <cell r="X880">
            <v>52.34</v>
          </cell>
          <cell r="Y880">
            <v>616615</v>
          </cell>
        </row>
        <row r="881">
          <cell r="A881">
            <v>2016585</v>
          </cell>
          <cell r="C881" t="str">
            <v>MSC-091</v>
          </cell>
          <cell r="D881" t="str">
            <v>Maat</v>
          </cell>
          <cell r="E881">
            <v>1</v>
          </cell>
          <cell r="F881">
            <v>9</v>
          </cell>
          <cell r="G881">
            <v>7</v>
          </cell>
          <cell r="H881">
            <v>3</v>
          </cell>
          <cell r="I881">
            <v>1</v>
          </cell>
          <cell r="J881">
            <v>1</v>
          </cell>
          <cell r="L881">
            <v>2824.73</v>
          </cell>
          <cell r="N881">
            <v>2087.4899999999998</v>
          </cell>
          <cell r="O881">
            <v>1511.5</v>
          </cell>
          <cell r="P881">
            <v>0.72407532491173621</v>
          </cell>
          <cell r="Q881">
            <v>575.99</v>
          </cell>
          <cell r="R881">
            <v>0.2759246750882639</v>
          </cell>
          <cell r="S881">
            <v>23.0396</v>
          </cell>
          <cell r="U881">
            <v>0</v>
          </cell>
          <cell r="V881">
            <v>0</v>
          </cell>
          <cell r="W881">
            <v>2824.73</v>
          </cell>
          <cell r="X881">
            <v>2824.73</v>
          </cell>
          <cell r="Y881">
            <v>616694</v>
          </cell>
        </row>
        <row r="882">
          <cell r="A882">
            <v>2016586</v>
          </cell>
          <cell r="C882" t="str">
            <v>MSC-091 Luiken</v>
          </cell>
          <cell r="D882" t="str">
            <v>Maat</v>
          </cell>
          <cell r="E882">
            <v>1</v>
          </cell>
          <cell r="F882">
            <v>15</v>
          </cell>
          <cell r="G882">
            <v>0</v>
          </cell>
          <cell r="H882">
            <v>0</v>
          </cell>
          <cell r="I882">
            <v>1</v>
          </cell>
          <cell r="J882">
            <v>1</v>
          </cell>
          <cell r="L882">
            <v>1647.73</v>
          </cell>
          <cell r="N882">
            <v>1034.2</v>
          </cell>
          <cell r="O882">
            <v>830.8</v>
          </cell>
          <cell r="P882">
            <v>0.80332624250628493</v>
          </cell>
          <cell r="Q882">
            <v>203.4</v>
          </cell>
          <cell r="R882">
            <v>0.19667375749371493</v>
          </cell>
          <cell r="S882">
            <v>8.136000000000001</v>
          </cell>
          <cell r="U882">
            <v>0</v>
          </cell>
          <cell r="V882">
            <v>0</v>
          </cell>
          <cell r="W882">
            <v>1647.73</v>
          </cell>
          <cell r="X882">
            <v>1647.73</v>
          </cell>
          <cell r="Y882">
            <v>616695</v>
          </cell>
        </row>
        <row r="883">
          <cell r="A883">
            <v>2016588</v>
          </cell>
          <cell r="C883" t="str">
            <v>Comm 130</v>
          </cell>
          <cell r="D883" t="str">
            <v>Diamant</v>
          </cell>
          <cell r="E883">
            <v>1</v>
          </cell>
          <cell r="F883">
            <v>8</v>
          </cell>
          <cell r="G883">
            <v>5</v>
          </cell>
          <cell r="H883">
            <v>3</v>
          </cell>
          <cell r="I883">
            <v>1</v>
          </cell>
          <cell r="J883">
            <v>1</v>
          </cell>
          <cell r="L883">
            <v>3086.6</v>
          </cell>
          <cell r="N883">
            <v>0</v>
          </cell>
          <cell r="O883">
            <v>0</v>
          </cell>
          <cell r="P883" t="str">
            <v/>
          </cell>
          <cell r="Q883">
            <v>0</v>
          </cell>
          <cell r="R883" t="str">
            <v/>
          </cell>
          <cell r="S883">
            <v>0</v>
          </cell>
          <cell r="U883">
            <v>0</v>
          </cell>
          <cell r="V883">
            <v>0</v>
          </cell>
          <cell r="W883">
            <v>3086.6</v>
          </cell>
          <cell r="X883">
            <v>3086.6</v>
          </cell>
          <cell r="Y883">
            <v>616671</v>
          </cell>
        </row>
        <row r="884">
          <cell r="A884">
            <v>2016589</v>
          </cell>
          <cell r="C884" t="str">
            <v>Service inzet door Sander 598216</v>
          </cell>
          <cell r="D884" t="str">
            <v>Arcabo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1</v>
          </cell>
          <cell r="J884">
            <v>1</v>
          </cell>
          <cell r="L884">
            <v>266</v>
          </cell>
          <cell r="N884">
            <v>0</v>
          </cell>
          <cell r="O884">
            <v>0</v>
          </cell>
          <cell r="P884" t="str">
            <v/>
          </cell>
          <cell r="Q884">
            <v>0</v>
          </cell>
          <cell r="R884" t="str">
            <v/>
          </cell>
          <cell r="S884">
            <v>0</v>
          </cell>
          <cell r="U884">
            <v>0</v>
          </cell>
          <cell r="V884">
            <v>0</v>
          </cell>
          <cell r="W884">
            <v>266</v>
          </cell>
          <cell r="X884">
            <v>266</v>
          </cell>
          <cell r="Y884">
            <v>616508</v>
          </cell>
        </row>
        <row r="885">
          <cell r="A885">
            <v>2016590</v>
          </cell>
          <cell r="C885" t="str">
            <v>Kozijn A122 2016454 en A003 van 580716</v>
          </cell>
          <cell r="D885" t="str">
            <v>Arcabo</v>
          </cell>
          <cell r="E885">
            <v>0</v>
          </cell>
          <cell r="F885">
            <v>2</v>
          </cell>
          <cell r="G885">
            <v>0</v>
          </cell>
          <cell r="H885">
            <v>1</v>
          </cell>
          <cell r="I885">
            <v>1</v>
          </cell>
          <cell r="J885">
            <v>1</v>
          </cell>
          <cell r="L885">
            <v>556.14</v>
          </cell>
          <cell r="N885">
            <v>353.77</v>
          </cell>
          <cell r="O885">
            <v>236.32</v>
          </cell>
          <cell r="P885">
            <v>0.66800463578030922</v>
          </cell>
          <cell r="Q885">
            <v>117.45</v>
          </cell>
          <cell r="R885">
            <v>0.33199536421969078</v>
          </cell>
          <cell r="S885">
            <v>4.6980000000000004</v>
          </cell>
          <cell r="U885">
            <v>0</v>
          </cell>
          <cell r="V885">
            <v>0</v>
          </cell>
          <cell r="W885">
            <v>556.14</v>
          </cell>
          <cell r="X885">
            <v>556.14</v>
          </cell>
          <cell r="Y885">
            <v>616509</v>
          </cell>
        </row>
        <row r="886">
          <cell r="A886">
            <v>2016591</v>
          </cell>
          <cell r="C886">
            <v>580316</v>
          </cell>
          <cell r="D886" t="str">
            <v>Arcabo</v>
          </cell>
          <cell r="E886">
            <v>1</v>
          </cell>
          <cell r="F886">
            <v>8</v>
          </cell>
          <cell r="G886">
            <v>3</v>
          </cell>
          <cell r="H886">
            <v>3</v>
          </cell>
          <cell r="I886">
            <v>1</v>
          </cell>
          <cell r="J886">
            <v>1</v>
          </cell>
          <cell r="L886">
            <v>2930.5</v>
          </cell>
          <cell r="N886">
            <v>1714.02</v>
          </cell>
          <cell r="O886">
            <v>1295.97</v>
          </cell>
          <cell r="P886">
            <v>0.75609969545279521</v>
          </cell>
          <cell r="Q886">
            <v>418.05</v>
          </cell>
          <cell r="R886">
            <v>0.24390030454720482</v>
          </cell>
          <cell r="S886">
            <v>16.722000000000001</v>
          </cell>
          <cell r="U886">
            <v>0</v>
          </cell>
          <cell r="V886">
            <v>0</v>
          </cell>
          <cell r="W886">
            <v>2930.5</v>
          </cell>
          <cell r="X886">
            <v>2930.5</v>
          </cell>
          <cell r="Y886">
            <v>616510</v>
          </cell>
        </row>
        <row r="887">
          <cell r="A887" t="str">
            <v>2016592V</v>
          </cell>
          <cell r="C887">
            <v>524416</v>
          </cell>
          <cell r="D887" t="str">
            <v>Arcabo</v>
          </cell>
          <cell r="E887">
            <v>1</v>
          </cell>
          <cell r="F887">
            <v>8</v>
          </cell>
          <cell r="G887">
            <v>5</v>
          </cell>
          <cell r="H887">
            <v>2</v>
          </cell>
          <cell r="I887">
            <v>1</v>
          </cell>
          <cell r="J887">
            <v>1</v>
          </cell>
          <cell r="L887">
            <v>5256.98</v>
          </cell>
          <cell r="M887">
            <v>5405</v>
          </cell>
          <cell r="N887">
            <v>3647.1</v>
          </cell>
          <cell r="O887">
            <v>3018.45</v>
          </cell>
          <cell r="P887">
            <v>0.82763017191741384</v>
          </cell>
          <cell r="Q887">
            <v>628.65</v>
          </cell>
          <cell r="R887">
            <v>0.17236982808258616</v>
          </cell>
          <cell r="S887">
            <v>25.146000000000001</v>
          </cell>
          <cell r="U887">
            <v>0</v>
          </cell>
          <cell r="V887">
            <v>0</v>
          </cell>
          <cell r="W887">
            <v>5256.98</v>
          </cell>
          <cell r="X887">
            <v>5256.98</v>
          </cell>
          <cell r="Y887">
            <v>616511</v>
          </cell>
        </row>
        <row r="888">
          <cell r="A888" t="str">
            <v>2016593V</v>
          </cell>
          <cell r="C888">
            <v>597216</v>
          </cell>
          <cell r="D888" t="str">
            <v>Arcabo</v>
          </cell>
          <cell r="E888">
            <v>1</v>
          </cell>
          <cell r="F888">
            <v>8</v>
          </cell>
          <cell r="G888">
            <v>5</v>
          </cell>
          <cell r="H888">
            <v>2</v>
          </cell>
          <cell r="I888">
            <v>1</v>
          </cell>
          <cell r="J888">
            <v>1</v>
          </cell>
          <cell r="L888">
            <v>5256.98</v>
          </cell>
          <cell r="M888">
            <v>5405</v>
          </cell>
          <cell r="N888">
            <v>3647.1</v>
          </cell>
          <cell r="O888">
            <v>3018.45</v>
          </cell>
          <cell r="P888">
            <v>0.82763017191741384</v>
          </cell>
          <cell r="Q888">
            <v>628.65</v>
          </cell>
          <cell r="R888">
            <v>0.17236982808258616</v>
          </cell>
          <cell r="S888">
            <v>25.146000000000001</v>
          </cell>
          <cell r="U888">
            <v>0</v>
          </cell>
          <cell r="V888">
            <v>0</v>
          </cell>
          <cell r="W888">
            <v>5256.98</v>
          </cell>
          <cell r="X888">
            <v>5256.98</v>
          </cell>
          <cell r="Y888">
            <v>616512</v>
          </cell>
        </row>
        <row r="889">
          <cell r="A889">
            <v>2016594</v>
          </cell>
          <cell r="C889">
            <v>608016</v>
          </cell>
          <cell r="D889" t="str">
            <v>Arcabo</v>
          </cell>
          <cell r="E889">
            <v>1</v>
          </cell>
          <cell r="F889">
            <v>9</v>
          </cell>
          <cell r="G889">
            <v>5</v>
          </cell>
          <cell r="H889">
            <v>2</v>
          </cell>
          <cell r="I889">
            <v>1</v>
          </cell>
          <cell r="J889">
            <v>1</v>
          </cell>
          <cell r="L889">
            <v>2799.94</v>
          </cell>
          <cell r="N889">
            <v>1894.77</v>
          </cell>
          <cell r="O889">
            <v>1510.02</v>
          </cell>
          <cell r="P889">
            <v>0.79694105353156319</v>
          </cell>
          <cell r="Q889">
            <v>384.75</v>
          </cell>
          <cell r="R889">
            <v>0.20305894646843681</v>
          </cell>
          <cell r="S889">
            <v>15.39</v>
          </cell>
          <cell r="U889">
            <v>0</v>
          </cell>
          <cell r="V889">
            <v>0</v>
          </cell>
          <cell r="W889">
            <v>2799.94</v>
          </cell>
          <cell r="X889">
            <v>2799.94</v>
          </cell>
          <cell r="Y889">
            <v>616541</v>
          </cell>
        </row>
        <row r="890">
          <cell r="A890">
            <v>2016595</v>
          </cell>
          <cell r="C890" t="str">
            <v>Ijsseldreef 5</v>
          </cell>
          <cell r="D890" t="str">
            <v>Duocar</v>
          </cell>
          <cell r="E890">
            <v>1</v>
          </cell>
          <cell r="F890">
            <v>8</v>
          </cell>
          <cell r="G890">
            <v>7</v>
          </cell>
          <cell r="H890">
            <v>3</v>
          </cell>
          <cell r="I890">
            <v>1</v>
          </cell>
          <cell r="J890">
            <v>1</v>
          </cell>
          <cell r="L890">
            <v>2734.39</v>
          </cell>
          <cell r="N890">
            <v>1819.4</v>
          </cell>
          <cell r="O890">
            <v>1309.55</v>
          </cell>
          <cell r="P890">
            <v>0.71977025392986693</v>
          </cell>
          <cell r="Q890">
            <v>509.85</v>
          </cell>
          <cell r="R890">
            <v>0.28022974607013301</v>
          </cell>
          <cell r="S890">
            <v>20.394000000000002</v>
          </cell>
          <cell r="U890">
            <v>0</v>
          </cell>
          <cell r="V890">
            <v>0</v>
          </cell>
          <cell r="W890">
            <v>2734.39</v>
          </cell>
          <cell r="X890">
            <v>2734.39</v>
          </cell>
          <cell r="Y890">
            <v>616673</v>
          </cell>
        </row>
        <row r="891">
          <cell r="A891">
            <v>2016596</v>
          </cell>
          <cell r="C891" t="str">
            <v>Ijsseldreef 6</v>
          </cell>
          <cell r="D891" t="str">
            <v>Duocar</v>
          </cell>
          <cell r="E891">
            <v>1</v>
          </cell>
          <cell r="F891">
            <v>8</v>
          </cell>
          <cell r="G891">
            <v>7</v>
          </cell>
          <cell r="H891">
            <v>3</v>
          </cell>
          <cell r="I891">
            <v>1</v>
          </cell>
          <cell r="J891">
            <v>1</v>
          </cell>
          <cell r="L891">
            <v>2734.39</v>
          </cell>
          <cell r="N891">
            <v>1819.4</v>
          </cell>
          <cell r="O891">
            <v>1309.55</v>
          </cell>
          <cell r="P891">
            <v>0.71977025392986693</v>
          </cell>
          <cell r="Q891">
            <v>509.85</v>
          </cell>
          <cell r="R891">
            <v>0.28022974607013301</v>
          </cell>
          <cell r="S891">
            <v>20.394000000000002</v>
          </cell>
          <cell r="U891">
            <v>0</v>
          </cell>
          <cell r="V891">
            <v>0</v>
          </cell>
          <cell r="W891">
            <v>2734.39</v>
          </cell>
          <cell r="X891">
            <v>2734.39</v>
          </cell>
          <cell r="Y891">
            <v>616674</v>
          </cell>
        </row>
        <row r="892">
          <cell r="A892">
            <v>2016598</v>
          </cell>
          <cell r="C892" t="str">
            <v>Gringhuis 7556</v>
          </cell>
          <cell r="D892" t="str">
            <v>klok</v>
          </cell>
          <cell r="E892">
            <v>0</v>
          </cell>
          <cell r="F892">
            <v>2</v>
          </cell>
          <cell r="G892">
            <v>3</v>
          </cell>
          <cell r="H892">
            <v>0</v>
          </cell>
          <cell r="I892">
            <v>1</v>
          </cell>
          <cell r="J892">
            <v>1</v>
          </cell>
          <cell r="L892">
            <v>970.41</v>
          </cell>
          <cell r="N892">
            <v>693.15</v>
          </cell>
          <cell r="O892">
            <v>555</v>
          </cell>
          <cell r="P892">
            <v>0.80069249080285654</v>
          </cell>
          <cell r="Q892">
            <v>138.15</v>
          </cell>
          <cell r="R892">
            <v>0.19930750919714349</v>
          </cell>
          <cell r="S892">
            <v>5.5259999999999998</v>
          </cell>
          <cell r="U892">
            <v>0</v>
          </cell>
          <cell r="V892">
            <v>0</v>
          </cell>
          <cell r="W892">
            <v>970.41</v>
          </cell>
          <cell r="X892">
            <v>970.41</v>
          </cell>
          <cell r="Y892">
            <v>616641</v>
          </cell>
        </row>
        <row r="893">
          <cell r="A893" t="str">
            <v>2016144-C17</v>
          </cell>
          <cell r="C893" t="str">
            <v>Kavel C17 Duinlodge Nature SP</v>
          </cell>
          <cell r="D893" t="str">
            <v>Maat</v>
          </cell>
          <cell r="E893">
            <v>1</v>
          </cell>
          <cell r="F893">
            <v>8</v>
          </cell>
          <cell r="G893">
            <v>4</v>
          </cell>
          <cell r="H893">
            <v>3</v>
          </cell>
          <cell r="I893">
            <v>1</v>
          </cell>
          <cell r="J893">
            <v>1</v>
          </cell>
          <cell r="L893">
            <v>3413.06</v>
          </cell>
          <cell r="N893">
            <v>2604.14</v>
          </cell>
          <cell r="O893">
            <v>2104.19</v>
          </cell>
          <cell r="P893">
            <v>0.80801723409647719</v>
          </cell>
          <cell r="Q893">
            <v>499.95</v>
          </cell>
          <cell r="R893">
            <v>0.19198276590352287</v>
          </cell>
          <cell r="S893">
            <v>19.998000000000001</v>
          </cell>
          <cell r="U893">
            <v>0</v>
          </cell>
          <cell r="V893">
            <v>0</v>
          </cell>
          <cell r="W893">
            <v>3413.06</v>
          </cell>
          <cell r="X893">
            <v>3413.06</v>
          </cell>
          <cell r="Y893">
            <v>616684</v>
          </cell>
        </row>
        <row r="894">
          <cell r="A894" t="str">
            <v>2016144-C17S</v>
          </cell>
          <cell r="C894" t="str">
            <v>Kavel C17 Schuur SP</v>
          </cell>
          <cell r="D894" t="str">
            <v>Maat</v>
          </cell>
          <cell r="E894">
            <v>1</v>
          </cell>
          <cell r="F894">
            <v>1</v>
          </cell>
          <cell r="G894">
            <v>0</v>
          </cell>
          <cell r="H894">
            <v>1</v>
          </cell>
          <cell r="I894">
            <v>1</v>
          </cell>
          <cell r="J894">
            <v>1</v>
          </cell>
          <cell r="L894">
            <v>502.39</v>
          </cell>
          <cell r="N894">
            <v>374.38</v>
          </cell>
          <cell r="O894">
            <v>284.83</v>
          </cell>
          <cell r="P894">
            <v>0.76080453015652538</v>
          </cell>
          <cell r="Q894">
            <v>89.55</v>
          </cell>
          <cell r="R894">
            <v>0.23919546984347453</v>
          </cell>
          <cell r="S894">
            <v>3.5819999999999999</v>
          </cell>
          <cell r="U894">
            <v>0</v>
          </cell>
          <cell r="V894">
            <v>0</v>
          </cell>
          <cell r="W894">
            <v>502.39</v>
          </cell>
          <cell r="X894">
            <v>502.39</v>
          </cell>
          <cell r="Y894">
            <v>616685</v>
          </cell>
        </row>
        <row r="895">
          <cell r="A895" t="str">
            <v>2016144-C31</v>
          </cell>
          <cell r="C895" t="str">
            <v>Kavel C31 Tulplodge Nature</v>
          </cell>
          <cell r="D895" t="str">
            <v>Maat</v>
          </cell>
          <cell r="E895">
            <v>1</v>
          </cell>
          <cell r="F895">
            <v>7</v>
          </cell>
          <cell r="G895">
            <v>2</v>
          </cell>
          <cell r="H895">
            <v>3</v>
          </cell>
          <cell r="I895">
            <v>1</v>
          </cell>
          <cell r="J895">
            <v>1</v>
          </cell>
          <cell r="L895">
            <v>3086.35</v>
          </cell>
          <cell r="N895">
            <v>2358.06</v>
          </cell>
          <cell r="O895">
            <v>1931.91</v>
          </cell>
          <cell r="P895">
            <v>0.81927940764866036</v>
          </cell>
          <cell r="Q895">
            <v>426.15</v>
          </cell>
          <cell r="R895">
            <v>0.18072059235133967</v>
          </cell>
          <cell r="S895">
            <v>17.045999999999999</v>
          </cell>
          <cell r="U895">
            <v>0</v>
          </cell>
          <cell r="V895">
            <v>0</v>
          </cell>
          <cell r="W895">
            <v>3086.35</v>
          </cell>
          <cell r="X895">
            <v>3086.35</v>
          </cell>
          <cell r="Y895">
            <v>616686</v>
          </cell>
        </row>
        <row r="896">
          <cell r="A896" t="str">
            <v>2016144-C31S</v>
          </cell>
          <cell r="C896" t="str">
            <v>Kavel C31 Schuur SP</v>
          </cell>
          <cell r="D896" t="str">
            <v>Maat</v>
          </cell>
          <cell r="E896">
            <v>0</v>
          </cell>
          <cell r="F896">
            <v>1</v>
          </cell>
          <cell r="G896">
            <v>0</v>
          </cell>
          <cell r="H896">
            <v>1</v>
          </cell>
          <cell r="I896">
            <v>1</v>
          </cell>
          <cell r="J896">
            <v>1</v>
          </cell>
          <cell r="L896">
            <v>502.39</v>
          </cell>
          <cell r="N896">
            <v>374.38</v>
          </cell>
          <cell r="O896">
            <v>284.83</v>
          </cell>
          <cell r="P896">
            <v>0.76080453015652538</v>
          </cell>
          <cell r="Q896">
            <v>89.55</v>
          </cell>
          <cell r="R896">
            <v>0.23919546984347453</v>
          </cell>
          <cell r="S896">
            <v>3.5819999999999999</v>
          </cell>
          <cell r="U896">
            <v>0</v>
          </cell>
          <cell r="V896">
            <v>0</v>
          </cell>
          <cell r="W896">
            <v>502.39</v>
          </cell>
          <cell r="X896">
            <v>502.39</v>
          </cell>
          <cell r="Y896">
            <v>616687</v>
          </cell>
        </row>
        <row r="897">
          <cell r="A897" t="str">
            <v>2016144-C44</v>
          </cell>
          <cell r="C897" t="str">
            <v>Kavel C44 Tulplodge Grijs SP</v>
          </cell>
          <cell r="D897" t="str">
            <v>Maat</v>
          </cell>
          <cell r="E897">
            <v>1</v>
          </cell>
          <cell r="F897">
            <v>7</v>
          </cell>
          <cell r="G897">
            <v>2</v>
          </cell>
          <cell r="H897">
            <v>3</v>
          </cell>
          <cell r="I897">
            <v>1</v>
          </cell>
          <cell r="J897">
            <v>1</v>
          </cell>
          <cell r="L897">
            <v>3119.54</v>
          </cell>
          <cell r="N897">
            <v>2370.84</v>
          </cell>
          <cell r="O897">
            <v>1941.99</v>
          </cell>
          <cell r="P897">
            <v>0.81911474414131691</v>
          </cell>
          <cell r="Q897">
            <v>428.85</v>
          </cell>
          <cell r="R897">
            <v>0.18088525585868301</v>
          </cell>
          <cell r="S897">
            <v>17.154</v>
          </cell>
          <cell r="U897">
            <v>0</v>
          </cell>
          <cell r="V897">
            <v>0</v>
          </cell>
          <cell r="W897">
            <v>3119.54</v>
          </cell>
          <cell r="X897">
            <v>3119.54</v>
          </cell>
          <cell r="Y897">
            <v>616688</v>
          </cell>
        </row>
        <row r="898">
          <cell r="A898" t="str">
            <v>2016144-C44S</v>
          </cell>
          <cell r="C898" t="str">
            <v>Kavel C44 Schuur SP</v>
          </cell>
          <cell r="D898" t="str">
            <v>Maat</v>
          </cell>
          <cell r="E898">
            <v>0</v>
          </cell>
          <cell r="F898">
            <v>1</v>
          </cell>
          <cell r="G898">
            <v>0</v>
          </cell>
          <cell r="H898">
            <v>1</v>
          </cell>
          <cell r="I898">
            <v>1</v>
          </cell>
          <cell r="J898">
            <v>1</v>
          </cell>
          <cell r="L898">
            <v>502.39</v>
          </cell>
          <cell r="N898">
            <v>374.38</v>
          </cell>
          <cell r="O898">
            <v>284.83</v>
          </cell>
          <cell r="P898">
            <v>0.76080453015652538</v>
          </cell>
          <cell r="Q898">
            <v>89.55</v>
          </cell>
          <cell r="R898">
            <v>0.23919546984347453</v>
          </cell>
          <cell r="S898">
            <v>3.5819999999999999</v>
          </cell>
          <cell r="U898">
            <v>0</v>
          </cell>
          <cell r="V898">
            <v>0</v>
          </cell>
          <cell r="W898">
            <v>502.39</v>
          </cell>
          <cell r="X898">
            <v>502.39</v>
          </cell>
          <cell r="Y898">
            <v>616689</v>
          </cell>
        </row>
        <row r="899">
          <cell r="A899" t="str">
            <v>2016144-Z58</v>
          </cell>
          <cell r="C899" t="str">
            <v>Kavel Z58 Breskinlodge SP</v>
          </cell>
          <cell r="D899" t="str">
            <v>Maat</v>
          </cell>
          <cell r="E899">
            <v>1</v>
          </cell>
          <cell r="F899">
            <v>8</v>
          </cell>
          <cell r="G899">
            <v>4</v>
          </cell>
          <cell r="H899">
            <v>3</v>
          </cell>
          <cell r="I899">
            <v>1</v>
          </cell>
          <cell r="J899">
            <v>1</v>
          </cell>
          <cell r="L899">
            <v>3314.87</v>
          </cell>
          <cell r="N899">
            <v>2552.12</v>
          </cell>
          <cell r="O899">
            <v>2066.12</v>
          </cell>
          <cell r="P899">
            <v>0.80957008291146182</v>
          </cell>
          <cell r="Q899">
            <v>486</v>
          </cell>
          <cell r="R899">
            <v>0.19042991708853815</v>
          </cell>
          <cell r="S899">
            <v>19.440000000000001</v>
          </cell>
          <cell r="U899">
            <v>0</v>
          </cell>
          <cell r="V899">
            <v>0</v>
          </cell>
          <cell r="W899">
            <v>3314.87</v>
          </cell>
          <cell r="X899">
            <v>3314.87</v>
          </cell>
          <cell r="Y899">
            <v>616690</v>
          </cell>
        </row>
        <row r="900">
          <cell r="A900" t="str">
            <v>2016144-Z58S</v>
          </cell>
          <cell r="C900" t="str">
            <v>Kavel Z58 Schuur SP</v>
          </cell>
          <cell r="D900" t="str">
            <v>Maat</v>
          </cell>
          <cell r="E900">
            <v>0</v>
          </cell>
          <cell r="F900">
            <v>1</v>
          </cell>
          <cell r="G900">
            <v>0</v>
          </cell>
          <cell r="H900">
            <v>1</v>
          </cell>
          <cell r="I900">
            <v>1</v>
          </cell>
          <cell r="J900">
            <v>1</v>
          </cell>
          <cell r="L900">
            <v>508.37</v>
          </cell>
          <cell r="N900">
            <v>380.99</v>
          </cell>
          <cell r="O900">
            <v>291.44</v>
          </cell>
          <cell r="P900">
            <v>0.76495446074700124</v>
          </cell>
          <cell r="Q900">
            <v>89.55</v>
          </cell>
          <cell r="R900">
            <v>0.23504553925299876</v>
          </cell>
          <cell r="S900">
            <v>3.5819999999999999</v>
          </cell>
          <cell r="U900">
            <v>0</v>
          </cell>
          <cell r="V900">
            <v>0</v>
          </cell>
          <cell r="W900">
            <v>508.37</v>
          </cell>
          <cell r="X900">
            <v>508.37</v>
          </cell>
          <cell r="Y900">
            <v>616691</v>
          </cell>
        </row>
        <row r="901">
          <cell r="A901" t="str">
            <v>2016144-C13</v>
          </cell>
          <cell r="C901" t="str">
            <v xml:space="preserve">Kavel C13 Verdiepinglodge </v>
          </cell>
          <cell r="D901" t="str">
            <v>Maat</v>
          </cell>
          <cell r="E901">
            <v>1</v>
          </cell>
          <cell r="F901">
            <v>12</v>
          </cell>
          <cell r="G901">
            <v>7</v>
          </cell>
          <cell r="H901">
            <v>3</v>
          </cell>
          <cell r="I901">
            <v>1</v>
          </cell>
          <cell r="J901">
            <v>1</v>
          </cell>
          <cell r="L901">
            <v>4321.22</v>
          </cell>
          <cell r="N901">
            <v>3373.14</v>
          </cell>
          <cell r="O901">
            <v>2523.9899999999998</v>
          </cell>
          <cell r="P901">
            <v>0.74826126398548531</v>
          </cell>
          <cell r="Q901">
            <v>849.15</v>
          </cell>
          <cell r="R901">
            <v>0.25173873601451469</v>
          </cell>
          <cell r="S901">
            <v>33.966000000000001</v>
          </cell>
          <cell r="U901">
            <v>0</v>
          </cell>
          <cell r="V901">
            <v>0</v>
          </cell>
          <cell r="W901">
            <v>4321.22</v>
          </cell>
          <cell r="X901">
            <v>4321.22</v>
          </cell>
          <cell r="Y901">
            <v>616682</v>
          </cell>
        </row>
        <row r="902">
          <cell r="A902" t="str">
            <v>2016144-C13S</v>
          </cell>
          <cell r="C902" t="str">
            <v>Kavel C13 Schuur SP</v>
          </cell>
          <cell r="D902" t="str">
            <v>Maat</v>
          </cell>
          <cell r="E902">
            <v>0</v>
          </cell>
          <cell r="F902">
            <v>1</v>
          </cell>
          <cell r="G902">
            <v>0</v>
          </cell>
          <cell r="H902">
            <v>1</v>
          </cell>
          <cell r="I902">
            <v>1</v>
          </cell>
          <cell r="J902">
            <v>1</v>
          </cell>
          <cell r="L902">
            <v>502.39</v>
          </cell>
          <cell r="N902">
            <v>380.99</v>
          </cell>
          <cell r="O902">
            <v>291.44</v>
          </cell>
          <cell r="P902">
            <v>0.76495446074700124</v>
          </cell>
          <cell r="Q902">
            <v>89.55</v>
          </cell>
          <cell r="R902">
            <v>0.23504553925299876</v>
          </cell>
          <cell r="S902">
            <v>3.5819999999999999</v>
          </cell>
          <cell r="U902">
            <v>0</v>
          </cell>
          <cell r="V902">
            <v>0</v>
          </cell>
          <cell r="W902">
            <v>502.39</v>
          </cell>
          <cell r="X902">
            <v>502.39</v>
          </cell>
          <cell r="Y902">
            <v>616683</v>
          </cell>
        </row>
        <row r="903">
          <cell r="A903" t="str">
            <v>2016077-B12</v>
          </cell>
          <cell r="B903"/>
          <cell r="C903" t="str">
            <v>Langhe Sandt Kavel 12</v>
          </cell>
          <cell r="D903" t="str">
            <v>Maat</v>
          </cell>
          <cell r="E903">
            <v>1</v>
          </cell>
          <cell r="F903">
            <v>10</v>
          </cell>
          <cell r="G903">
            <v>6</v>
          </cell>
          <cell r="H903">
            <v>4</v>
          </cell>
          <cell r="I903">
            <v>1</v>
          </cell>
          <cell r="J903">
            <v>1</v>
          </cell>
          <cell r="K903"/>
          <cell r="L903">
            <v>4128</v>
          </cell>
          <cell r="M903"/>
          <cell r="N903">
            <v>2951.31</v>
          </cell>
          <cell r="O903">
            <v>2287.56</v>
          </cell>
          <cell r="P903">
            <v>0.7750998709047846</v>
          </cell>
          <cell r="Q903">
            <v>663.75</v>
          </cell>
          <cell r="R903">
            <v>0.22490012909521534</v>
          </cell>
          <cell r="S903">
            <v>26.55</v>
          </cell>
          <cell r="T903"/>
          <cell r="U903">
            <v>0</v>
          </cell>
          <cell r="V903">
            <v>0</v>
          </cell>
          <cell r="W903">
            <v>4128</v>
          </cell>
          <cell r="X903">
            <v>4099</v>
          </cell>
          <cell r="Y903">
            <v>616679</v>
          </cell>
        </row>
        <row r="904">
          <cell r="A904" t="str">
            <v>2016077-B38</v>
          </cell>
          <cell r="B904"/>
          <cell r="C904" t="str">
            <v>Langhe Sandt Kavel 38</v>
          </cell>
          <cell r="D904" t="str">
            <v>Maat</v>
          </cell>
          <cell r="E904">
            <v>1</v>
          </cell>
          <cell r="F904">
            <v>10</v>
          </cell>
          <cell r="G904">
            <v>6</v>
          </cell>
          <cell r="H904">
            <v>4</v>
          </cell>
          <cell r="I904">
            <v>1</v>
          </cell>
          <cell r="J904">
            <v>1</v>
          </cell>
          <cell r="K904"/>
          <cell r="L904">
            <v>4128</v>
          </cell>
          <cell r="M904"/>
          <cell r="N904">
            <v>2951.31</v>
          </cell>
          <cell r="O904">
            <v>2287.56</v>
          </cell>
          <cell r="P904">
            <v>0.7750998709047846</v>
          </cell>
          <cell r="Q904">
            <v>663.75</v>
          </cell>
          <cell r="R904">
            <v>0.22490012909521534</v>
          </cell>
          <cell r="S904">
            <v>26.55</v>
          </cell>
          <cell r="T904"/>
          <cell r="U904">
            <v>0</v>
          </cell>
          <cell r="V904">
            <v>0</v>
          </cell>
          <cell r="W904">
            <v>4128</v>
          </cell>
          <cell r="X904">
            <v>4099</v>
          </cell>
          <cell r="Y904">
            <v>616681</v>
          </cell>
        </row>
        <row r="905">
          <cell r="A905" t="str">
            <v>2016077-B40</v>
          </cell>
          <cell r="C905" t="str">
            <v>Langhe Sandt Kavel 40</v>
          </cell>
          <cell r="D905" t="str">
            <v>Maat</v>
          </cell>
          <cell r="E905">
            <v>1</v>
          </cell>
          <cell r="F905">
            <v>10</v>
          </cell>
          <cell r="G905">
            <v>6</v>
          </cell>
          <cell r="H905">
            <v>4</v>
          </cell>
          <cell r="I905">
            <v>1</v>
          </cell>
          <cell r="J905">
            <v>1</v>
          </cell>
          <cell r="L905">
            <v>4128</v>
          </cell>
          <cell r="N905">
            <v>2951.31</v>
          </cell>
          <cell r="O905">
            <v>2287.56</v>
          </cell>
          <cell r="P905">
            <v>0.7750998709047846</v>
          </cell>
          <cell r="Q905">
            <v>663.75</v>
          </cell>
          <cell r="R905">
            <v>0.22490012909521534</v>
          </cell>
          <cell r="S905">
            <v>26.55</v>
          </cell>
          <cell r="U905">
            <v>0</v>
          </cell>
          <cell r="V905">
            <v>0</v>
          </cell>
          <cell r="W905">
            <v>4128</v>
          </cell>
          <cell r="X905">
            <v>4128</v>
          </cell>
          <cell r="Y905">
            <v>616680</v>
          </cell>
        </row>
        <row r="906">
          <cell r="A906">
            <v>2016599</v>
          </cell>
          <cell r="C906" t="str">
            <v>Glas voor A023 met roeden blank</v>
          </cell>
          <cell r="D906" t="str">
            <v>Arcabo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1</v>
          </cell>
          <cell r="J906">
            <v>1</v>
          </cell>
          <cell r="L906">
            <v>70</v>
          </cell>
          <cell r="N906">
            <v>35</v>
          </cell>
          <cell r="O906">
            <v>35</v>
          </cell>
          <cell r="P906">
            <v>1</v>
          </cell>
          <cell r="Q906">
            <v>0</v>
          </cell>
          <cell r="R906">
            <v>0</v>
          </cell>
          <cell r="S906">
            <v>0</v>
          </cell>
          <cell r="U906">
            <v>0</v>
          </cell>
          <cell r="V906">
            <v>0</v>
          </cell>
          <cell r="W906">
            <v>70</v>
          </cell>
          <cell r="X906">
            <v>70</v>
          </cell>
          <cell r="Y906">
            <v>616491</v>
          </cell>
        </row>
        <row r="907">
          <cell r="A907">
            <v>2016600</v>
          </cell>
          <cell r="C907">
            <v>527816</v>
          </cell>
          <cell r="D907" t="str">
            <v>Arcabo</v>
          </cell>
          <cell r="E907">
            <v>1</v>
          </cell>
          <cell r="F907">
            <v>10</v>
          </cell>
          <cell r="G907">
            <v>5</v>
          </cell>
          <cell r="H907">
            <v>3</v>
          </cell>
          <cell r="I907">
            <v>1</v>
          </cell>
          <cell r="J907">
            <v>1</v>
          </cell>
          <cell r="L907">
            <v>3027.6</v>
          </cell>
          <cell r="N907">
            <v>2208.5700000000002</v>
          </cell>
          <cell r="O907">
            <v>1703.22</v>
          </cell>
          <cell r="P907">
            <v>0.77118678601991331</v>
          </cell>
          <cell r="Q907">
            <v>505.35</v>
          </cell>
          <cell r="R907">
            <v>0.22881321398008667</v>
          </cell>
          <cell r="S907">
            <v>20.214000000000002</v>
          </cell>
          <cell r="U907">
            <v>0</v>
          </cell>
          <cell r="V907">
            <v>0</v>
          </cell>
          <cell r="W907">
            <v>3027.6</v>
          </cell>
          <cell r="X907">
            <v>3027.6</v>
          </cell>
          <cell r="Y907">
            <v>616711</v>
          </cell>
        </row>
        <row r="908">
          <cell r="A908">
            <v>2016601</v>
          </cell>
          <cell r="C908">
            <v>607016</v>
          </cell>
          <cell r="D908" t="str">
            <v>Arcabo</v>
          </cell>
          <cell r="E908">
            <v>1</v>
          </cell>
          <cell r="F908">
            <v>13</v>
          </cell>
          <cell r="G908">
            <v>5</v>
          </cell>
          <cell r="H908">
            <v>4</v>
          </cell>
          <cell r="I908">
            <v>1</v>
          </cell>
          <cell r="J908">
            <v>1</v>
          </cell>
          <cell r="K908" t="str">
            <v xml:space="preserve"> </v>
          </cell>
          <cell r="L908">
            <v>6334.08</v>
          </cell>
          <cell r="N908">
            <v>4397.43</v>
          </cell>
          <cell r="O908">
            <v>3355.23</v>
          </cell>
          <cell r="P908">
            <v>0.76299793288352513</v>
          </cell>
          <cell r="Q908">
            <v>1042.2</v>
          </cell>
          <cell r="R908">
            <v>0.23700206711647484</v>
          </cell>
          <cell r="S908">
            <v>41.688000000000002</v>
          </cell>
          <cell r="U908">
            <v>0</v>
          </cell>
          <cell r="V908">
            <v>0</v>
          </cell>
          <cell r="W908">
            <v>6334.08</v>
          </cell>
          <cell r="X908">
            <v>6158.33</v>
          </cell>
          <cell r="Y908">
            <v>616547</v>
          </cell>
        </row>
        <row r="909">
          <cell r="A909">
            <v>2016602</v>
          </cell>
          <cell r="C909">
            <v>519116</v>
          </cell>
          <cell r="D909" t="str">
            <v>Arcabo</v>
          </cell>
          <cell r="E909">
            <v>1</v>
          </cell>
          <cell r="F909">
            <v>7</v>
          </cell>
          <cell r="G909">
            <v>5</v>
          </cell>
          <cell r="H909">
            <v>3</v>
          </cell>
          <cell r="I909">
            <v>1</v>
          </cell>
          <cell r="J909">
            <v>1</v>
          </cell>
          <cell r="L909">
            <v>2288.16</v>
          </cell>
          <cell r="N909">
            <v>1510.13</v>
          </cell>
          <cell r="O909">
            <v>1142.93</v>
          </cell>
          <cell r="P909">
            <v>0.7568421261745677</v>
          </cell>
          <cell r="Q909">
            <v>367.2</v>
          </cell>
          <cell r="R909">
            <v>0.24315787382543222</v>
          </cell>
          <cell r="S909">
            <v>14.687999999999999</v>
          </cell>
          <cell r="U909">
            <v>0</v>
          </cell>
          <cell r="V909">
            <v>0</v>
          </cell>
          <cell r="W909">
            <v>2288.16</v>
          </cell>
          <cell r="X909">
            <v>2337.4899999999998</v>
          </cell>
          <cell r="Y909">
            <v>616549</v>
          </cell>
        </row>
        <row r="910">
          <cell r="A910">
            <v>2016603</v>
          </cell>
          <cell r="C910">
            <v>611116</v>
          </cell>
          <cell r="D910" t="str">
            <v>Arcabo</v>
          </cell>
          <cell r="E910">
            <v>1</v>
          </cell>
          <cell r="F910">
            <v>8</v>
          </cell>
          <cell r="G910">
            <v>5</v>
          </cell>
          <cell r="H910">
            <v>3</v>
          </cell>
          <cell r="I910">
            <v>1</v>
          </cell>
          <cell r="J910">
            <v>1</v>
          </cell>
          <cell r="L910">
            <v>2165.94</v>
          </cell>
          <cell r="N910">
            <v>1538.0900000000001</v>
          </cell>
          <cell r="O910">
            <v>1143.44</v>
          </cell>
          <cell r="P910">
            <v>0.74341553485166667</v>
          </cell>
          <cell r="Q910">
            <v>394.65</v>
          </cell>
          <cell r="R910">
            <v>0.25658446514833327</v>
          </cell>
          <cell r="S910">
            <v>15.786</v>
          </cell>
          <cell r="U910">
            <v>0</v>
          </cell>
          <cell r="V910">
            <v>0</v>
          </cell>
          <cell r="W910">
            <v>2165.94</v>
          </cell>
          <cell r="X910">
            <v>2165.94</v>
          </cell>
          <cell r="Y910">
            <v>616550</v>
          </cell>
        </row>
        <row r="911">
          <cell r="A911" t="str">
            <v>2016604L-6009</v>
          </cell>
          <cell r="C911" t="str">
            <v>519116 Luiken</v>
          </cell>
          <cell r="D911" t="str">
            <v>Arcabo</v>
          </cell>
          <cell r="E911">
            <v>1</v>
          </cell>
          <cell r="F911">
            <v>12</v>
          </cell>
          <cell r="G911">
            <v>0</v>
          </cell>
          <cell r="H911">
            <v>0</v>
          </cell>
          <cell r="I911">
            <v>1</v>
          </cell>
          <cell r="J911">
            <v>1</v>
          </cell>
          <cell r="L911">
            <v>1272.5</v>
          </cell>
          <cell r="N911">
            <v>873.42000000000007</v>
          </cell>
          <cell r="O911">
            <v>678.57</v>
          </cell>
          <cell r="P911">
            <v>0.7769114515353438</v>
          </cell>
          <cell r="Q911">
            <v>194.85</v>
          </cell>
          <cell r="R911">
            <v>0.22308854846465614</v>
          </cell>
          <cell r="S911">
            <v>7.7939999999999996</v>
          </cell>
          <cell r="U911">
            <v>0</v>
          </cell>
          <cell r="V911">
            <v>0</v>
          </cell>
          <cell r="W911">
            <v>1272.5</v>
          </cell>
          <cell r="X911">
            <v>1272.5</v>
          </cell>
          <cell r="Y911">
            <v>616551</v>
          </cell>
        </row>
        <row r="912">
          <cell r="A912">
            <v>2016605</v>
          </cell>
          <cell r="C912" t="str">
            <v>522616 Arc 2503gvn 929x578</v>
          </cell>
          <cell r="D912" t="str">
            <v>Arcabo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1</v>
          </cell>
          <cell r="J912">
            <v>1</v>
          </cell>
          <cell r="L912">
            <v>45.65</v>
          </cell>
          <cell r="N912">
            <v>15.32</v>
          </cell>
          <cell r="O912">
            <v>15.32</v>
          </cell>
          <cell r="P912">
            <v>1</v>
          </cell>
          <cell r="Q912">
            <v>0</v>
          </cell>
          <cell r="R912">
            <v>0</v>
          </cell>
          <cell r="S912">
            <v>0</v>
          </cell>
          <cell r="U912">
            <v>0</v>
          </cell>
          <cell r="V912">
            <v>0</v>
          </cell>
          <cell r="W912">
            <v>45.65</v>
          </cell>
          <cell r="X912">
            <v>45.65</v>
          </cell>
          <cell r="Y912">
            <v>616616</v>
          </cell>
        </row>
        <row r="913">
          <cell r="A913">
            <v>2016606</v>
          </cell>
          <cell r="C913" t="str">
            <v>587716 Schuur</v>
          </cell>
          <cell r="D913" t="str">
            <v>Arcabo</v>
          </cell>
          <cell r="E913">
            <v>1</v>
          </cell>
          <cell r="F913">
            <v>2</v>
          </cell>
          <cell r="G913">
            <v>1</v>
          </cell>
          <cell r="H913">
            <v>1</v>
          </cell>
          <cell r="I913">
            <v>1</v>
          </cell>
          <cell r="J913">
            <v>1</v>
          </cell>
          <cell r="L913">
            <v>568.96</v>
          </cell>
          <cell r="N913">
            <v>434.11</v>
          </cell>
          <cell r="O913">
            <v>306.76</v>
          </cell>
          <cell r="P913">
            <v>0.70664117389601711</v>
          </cell>
          <cell r="Q913">
            <v>127.35</v>
          </cell>
          <cell r="R913">
            <v>0.29335882610398284</v>
          </cell>
          <cell r="S913">
            <v>5.0939999999999994</v>
          </cell>
          <cell r="U913">
            <v>0</v>
          </cell>
          <cell r="V913">
            <v>0</v>
          </cell>
          <cell r="W913">
            <v>568.96</v>
          </cell>
          <cell r="X913">
            <v>568.96</v>
          </cell>
          <cell r="Y913">
            <v>616552</v>
          </cell>
        </row>
        <row r="914">
          <cell r="A914" t="str">
            <v>2016606E</v>
          </cell>
          <cell r="C914" t="str">
            <v>587716 extra ruit met roeden</v>
          </cell>
          <cell r="D914" t="str">
            <v>Arcabo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1</v>
          </cell>
          <cell r="J914">
            <v>1</v>
          </cell>
          <cell r="L914">
            <v>67.48</v>
          </cell>
          <cell r="O914">
            <v>26.24</v>
          </cell>
          <cell r="P914"/>
          <cell r="R914"/>
          <cell r="V914">
            <v>0</v>
          </cell>
          <cell r="W914">
            <v>67.48</v>
          </cell>
          <cell r="X914">
            <v>67.48</v>
          </cell>
          <cell r="Y914">
            <v>616617</v>
          </cell>
        </row>
        <row r="915">
          <cell r="A915">
            <v>2016607</v>
          </cell>
          <cell r="C915" t="str">
            <v>Bessemans</v>
          </cell>
          <cell r="D915" t="str">
            <v>Avanti Decor</v>
          </cell>
          <cell r="E915">
            <v>1</v>
          </cell>
          <cell r="F915">
            <v>9</v>
          </cell>
          <cell r="G915">
            <v>6</v>
          </cell>
          <cell r="H915">
            <v>1</v>
          </cell>
          <cell r="I915">
            <v>1</v>
          </cell>
          <cell r="J915">
            <v>1</v>
          </cell>
          <cell r="L915">
            <v>2115.31</v>
          </cell>
          <cell r="N915">
            <v>1259.5</v>
          </cell>
          <cell r="O915">
            <v>908.5</v>
          </cell>
          <cell r="P915">
            <v>0.72131798332671693</v>
          </cell>
          <cell r="Q915">
            <v>351</v>
          </cell>
          <cell r="R915">
            <v>0.27868201667328307</v>
          </cell>
          <cell r="S915">
            <v>14.04</v>
          </cell>
          <cell r="U915">
            <v>0</v>
          </cell>
          <cell r="V915">
            <v>0</v>
          </cell>
          <cell r="W915">
            <v>2115.31</v>
          </cell>
          <cell r="X915">
            <v>2115.31</v>
          </cell>
          <cell r="Y915">
            <v>616668</v>
          </cell>
        </row>
        <row r="916">
          <cell r="A916">
            <v>2016608</v>
          </cell>
          <cell r="C916" t="str">
            <v>Nicolas</v>
          </cell>
          <cell r="D916" t="str">
            <v>Avanti Decor</v>
          </cell>
          <cell r="E916">
            <v>1</v>
          </cell>
          <cell r="F916">
            <v>9</v>
          </cell>
          <cell r="G916">
            <v>6</v>
          </cell>
          <cell r="H916">
            <v>2</v>
          </cell>
          <cell r="I916">
            <v>1</v>
          </cell>
          <cell r="J916">
            <v>1</v>
          </cell>
          <cell r="L916">
            <v>2360.85</v>
          </cell>
          <cell r="N916">
            <v>1399</v>
          </cell>
          <cell r="O916">
            <v>994</v>
          </cell>
          <cell r="P916">
            <v>0.71050750536097207</v>
          </cell>
          <cell r="Q916">
            <v>405</v>
          </cell>
          <cell r="R916">
            <v>0.28949249463902788</v>
          </cell>
          <cell r="S916">
            <v>16.2</v>
          </cell>
          <cell r="U916">
            <v>0</v>
          </cell>
          <cell r="V916">
            <v>0</v>
          </cell>
          <cell r="W916">
            <v>2360.85</v>
          </cell>
          <cell r="X916">
            <v>2360.85</v>
          </cell>
          <cell r="Y916">
            <v>616669</v>
          </cell>
        </row>
        <row r="917">
          <cell r="A917">
            <v>2016609</v>
          </cell>
          <cell r="C917" t="str">
            <v>MSD-018</v>
          </cell>
          <cell r="D917" t="str">
            <v>Maat</v>
          </cell>
          <cell r="E917">
            <v>1</v>
          </cell>
          <cell r="F917">
            <v>8</v>
          </cell>
          <cell r="G917">
            <v>5</v>
          </cell>
          <cell r="H917">
            <v>3</v>
          </cell>
          <cell r="I917">
            <v>1</v>
          </cell>
          <cell r="J917">
            <v>1</v>
          </cell>
          <cell r="L917">
            <v>3054.88</v>
          </cell>
          <cell r="N917">
            <v>2248.0700000000002</v>
          </cell>
          <cell r="O917">
            <v>1742.72</v>
          </cell>
          <cell r="P917">
            <v>0.77520717771243774</v>
          </cell>
          <cell r="Q917">
            <v>505.35</v>
          </cell>
          <cell r="R917">
            <v>0.22479282228756223</v>
          </cell>
          <cell r="S917">
            <v>20.214000000000002</v>
          </cell>
          <cell r="U917">
            <v>0</v>
          </cell>
          <cell r="V917">
            <v>0</v>
          </cell>
          <cell r="W917">
            <v>3054.88</v>
          </cell>
          <cell r="X917">
            <v>3054.88</v>
          </cell>
          <cell r="Y917">
            <v>616696</v>
          </cell>
        </row>
        <row r="918">
          <cell r="A918">
            <v>2016610</v>
          </cell>
          <cell r="C918" t="str">
            <v>MSD-019</v>
          </cell>
          <cell r="D918" t="str">
            <v>Maat</v>
          </cell>
          <cell r="E918">
            <v>1</v>
          </cell>
          <cell r="F918">
            <v>1</v>
          </cell>
          <cell r="G918">
            <v>0</v>
          </cell>
          <cell r="H918">
            <v>1</v>
          </cell>
          <cell r="I918">
            <v>1</v>
          </cell>
          <cell r="J918">
            <v>1</v>
          </cell>
          <cell r="L918">
            <v>515.94000000000005</v>
          </cell>
          <cell r="N918">
            <v>378.22</v>
          </cell>
          <cell r="O918">
            <v>276.97000000000003</v>
          </cell>
          <cell r="P918">
            <v>0.73229866215430173</v>
          </cell>
          <cell r="Q918">
            <v>101.25</v>
          </cell>
          <cell r="R918">
            <v>0.26770133784569827</v>
          </cell>
          <cell r="S918">
            <v>4.05</v>
          </cell>
          <cell r="U918">
            <v>0</v>
          </cell>
          <cell r="V918">
            <v>0</v>
          </cell>
          <cell r="W918">
            <v>515.94000000000005</v>
          </cell>
          <cell r="X918">
            <v>515.94000000000005</v>
          </cell>
          <cell r="Y918">
            <v>616697</v>
          </cell>
        </row>
        <row r="919">
          <cell r="A919">
            <v>2016611</v>
          </cell>
          <cell r="C919" t="str">
            <v>MSD-017</v>
          </cell>
          <cell r="D919" t="str">
            <v>Maat</v>
          </cell>
          <cell r="E919">
            <v>1</v>
          </cell>
          <cell r="F919">
            <v>10</v>
          </cell>
          <cell r="G919">
            <v>6</v>
          </cell>
          <cell r="H919">
            <v>3</v>
          </cell>
          <cell r="I919">
            <v>1</v>
          </cell>
          <cell r="J919">
            <v>1</v>
          </cell>
          <cell r="L919">
            <v>2869.54</v>
          </cell>
          <cell r="N919">
            <v>2145.25</v>
          </cell>
          <cell r="O919">
            <v>1618.75</v>
          </cell>
          <cell r="P919">
            <v>0.75457405896748631</v>
          </cell>
          <cell r="Q919">
            <v>526.5</v>
          </cell>
          <cell r="R919">
            <v>0.24542594103251369</v>
          </cell>
          <cell r="S919">
            <v>21.06</v>
          </cell>
          <cell r="U919">
            <v>0</v>
          </cell>
          <cell r="V919">
            <v>0</v>
          </cell>
          <cell r="W919">
            <v>2869.54</v>
          </cell>
          <cell r="X919">
            <v>2869.54</v>
          </cell>
          <cell r="Y919">
            <v>616698</v>
          </cell>
        </row>
        <row r="920">
          <cell r="A920">
            <v>2016612</v>
          </cell>
          <cell r="C920" t="str">
            <v>MSC-100</v>
          </cell>
          <cell r="D920" t="str">
            <v>Maat</v>
          </cell>
          <cell r="E920">
            <v>1</v>
          </cell>
          <cell r="F920">
            <v>8</v>
          </cell>
          <cell r="G920">
            <v>5</v>
          </cell>
          <cell r="H920">
            <v>3</v>
          </cell>
          <cell r="I920">
            <v>1</v>
          </cell>
          <cell r="J920">
            <v>1</v>
          </cell>
          <cell r="L920">
            <v>2424.3200000000002</v>
          </cell>
          <cell r="N920">
            <v>1831.63</v>
          </cell>
          <cell r="O920">
            <v>1394.68</v>
          </cell>
          <cell r="P920">
            <v>0.76144199428923964</v>
          </cell>
          <cell r="Q920">
            <v>436.95</v>
          </cell>
          <cell r="R920">
            <v>0.23855800571076033</v>
          </cell>
          <cell r="S920">
            <v>17.477999999999998</v>
          </cell>
          <cell r="U920">
            <v>0</v>
          </cell>
          <cell r="V920">
            <v>0</v>
          </cell>
          <cell r="W920">
            <v>2424.3200000000002</v>
          </cell>
          <cell r="X920">
            <v>2424.3200000000002</v>
          </cell>
          <cell r="Y920">
            <v>616699</v>
          </cell>
        </row>
        <row r="921">
          <cell r="A921" t="str">
            <v>2016613L-7016</v>
          </cell>
          <cell r="C921" t="str">
            <v>MSD-018 Luiken</v>
          </cell>
          <cell r="D921" t="str">
            <v>Maat</v>
          </cell>
          <cell r="E921">
            <v>1</v>
          </cell>
          <cell r="F921">
            <v>12</v>
          </cell>
          <cell r="G921">
            <v>0</v>
          </cell>
          <cell r="H921">
            <v>0</v>
          </cell>
          <cell r="I921">
            <v>1</v>
          </cell>
          <cell r="J921">
            <v>1</v>
          </cell>
          <cell r="L921">
            <v>1400.4</v>
          </cell>
          <cell r="N921">
            <v>964.98</v>
          </cell>
          <cell r="O921">
            <v>760.68</v>
          </cell>
          <cell r="P921">
            <v>0.78828576758067515</v>
          </cell>
          <cell r="Q921">
            <v>204.3</v>
          </cell>
          <cell r="R921">
            <v>0.21171423241932477</v>
          </cell>
          <cell r="S921">
            <v>8.1720000000000006</v>
          </cell>
          <cell r="U921">
            <v>0</v>
          </cell>
          <cell r="V921">
            <v>0</v>
          </cell>
          <cell r="W921">
            <v>1400.4</v>
          </cell>
          <cell r="X921">
            <v>1400.4</v>
          </cell>
          <cell r="Y921">
            <v>616700</v>
          </cell>
        </row>
        <row r="922">
          <cell r="A922" t="str">
            <v>2016614L-7016</v>
          </cell>
          <cell r="C922" t="str">
            <v>MSD-017 Luiken</v>
          </cell>
          <cell r="D922" t="str">
            <v>Maat</v>
          </cell>
          <cell r="E922">
            <v>1</v>
          </cell>
          <cell r="F922">
            <v>17</v>
          </cell>
          <cell r="G922">
            <v>0</v>
          </cell>
          <cell r="H922">
            <v>0</v>
          </cell>
          <cell r="I922">
            <v>1</v>
          </cell>
          <cell r="J922">
            <v>1</v>
          </cell>
          <cell r="L922">
            <v>2052.0100000000002</v>
          </cell>
          <cell r="N922">
            <v>1408.3000000000002</v>
          </cell>
          <cell r="O922">
            <v>1121.2</v>
          </cell>
          <cell r="P922">
            <v>0.7961371866789746</v>
          </cell>
          <cell r="Q922">
            <v>287.10000000000002</v>
          </cell>
          <cell r="R922">
            <v>0.20386281332102535</v>
          </cell>
          <cell r="S922">
            <v>11.484000000000002</v>
          </cell>
          <cell r="U922">
            <v>0</v>
          </cell>
          <cell r="V922">
            <v>0</v>
          </cell>
          <cell r="W922">
            <v>2052.0100000000002</v>
          </cell>
          <cell r="X922">
            <v>2052.0100000000002</v>
          </cell>
          <cell r="Y922">
            <v>616701</v>
          </cell>
        </row>
        <row r="923">
          <cell r="A923" t="str">
            <v>2016615L-7016</v>
          </cell>
          <cell r="C923" t="str">
            <v>MSD-100 Luiken</v>
          </cell>
          <cell r="D923" t="str">
            <v>Maat</v>
          </cell>
          <cell r="E923">
            <v>1</v>
          </cell>
          <cell r="F923">
            <v>13</v>
          </cell>
          <cell r="G923">
            <v>0</v>
          </cell>
          <cell r="H923">
            <v>0</v>
          </cell>
          <cell r="I923">
            <v>1</v>
          </cell>
          <cell r="J923">
            <v>1</v>
          </cell>
          <cell r="L923">
            <v>1439.23</v>
          </cell>
          <cell r="N923">
            <v>983.74</v>
          </cell>
          <cell r="O923">
            <v>767.74</v>
          </cell>
          <cell r="P923">
            <v>0.78042978835871268</v>
          </cell>
          <cell r="Q923">
            <v>216</v>
          </cell>
          <cell r="R923">
            <v>0.21957021164128732</v>
          </cell>
          <cell r="S923">
            <v>8.64</v>
          </cell>
          <cell r="U923">
            <v>0</v>
          </cell>
          <cell r="V923">
            <v>0</v>
          </cell>
          <cell r="W923">
            <v>1439.23</v>
          </cell>
          <cell r="X923">
            <v>1439.23</v>
          </cell>
          <cell r="Y923">
            <v>616702</v>
          </cell>
        </row>
        <row r="924">
          <cell r="A924">
            <v>2016616</v>
          </cell>
          <cell r="C924" t="str">
            <v>Comm 127 oktober</v>
          </cell>
          <cell r="D924" t="str">
            <v>Diamant</v>
          </cell>
          <cell r="E924">
            <v>2</v>
          </cell>
          <cell r="F924">
            <v>16</v>
          </cell>
          <cell r="G924">
            <v>10</v>
          </cell>
          <cell r="H924">
            <v>6</v>
          </cell>
          <cell r="I924">
            <v>1</v>
          </cell>
          <cell r="J924">
            <v>1</v>
          </cell>
          <cell r="L924">
            <v>5432.72</v>
          </cell>
          <cell r="N924">
            <v>3631.09</v>
          </cell>
          <cell r="O924">
            <v>2720.3</v>
          </cell>
          <cell r="P924">
            <v>0.74916898231660467</v>
          </cell>
          <cell r="Q924">
            <v>910.79</v>
          </cell>
          <cell r="R924">
            <v>0.25083101768339533</v>
          </cell>
          <cell r="S924">
            <v>36.431599999999996</v>
          </cell>
          <cell r="U924">
            <v>0</v>
          </cell>
          <cell r="V924">
            <v>0</v>
          </cell>
          <cell r="W924">
            <v>5432.72</v>
          </cell>
          <cell r="X924">
            <v>5432.72</v>
          </cell>
          <cell r="Y924">
            <v>616672</v>
          </cell>
        </row>
        <row r="925">
          <cell r="A925" t="str">
            <v>2016617V</v>
          </cell>
          <cell r="C925">
            <v>596316</v>
          </cell>
          <cell r="D925" t="str">
            <v>Arcabo</v>
          </cell>
          <cell r="E925">
            <v>1</v>
          </cell>
          <cell r="F925">
            <v>8</v>
          </cell>
          <cell r="G925">
            <v>5</v>
          </cell>
          <cell r="H925">
            <v>2</v>
          </cell>
          <cell r="I925">
            <v>1</v>
          </cell>
          <cell r="J925">
            <v>1</v>
          </cell>
          <cell r="K925" t="str">
            <v>P</v>
          </cell>
          <cell r="L925">
            <v>5531</v>
          </cell>
          <cell r="M925">
            <v>5405</v>
          </cell>
          <cell r="N925">
            <v>4101.84</v>
          </cell>
          <cell r="O925">
            <v>3534.84</v>
          </cell>
          <cell r="P925">
            <v>0.8617693522906793</v>
          </cell>
          <cell r="Q925">
            <v>567</v>
          </cell>
          <cell r="R925">
            <v>0.1382306477093207</v>
          </cell>
          <cell r="S925">
            <v>22.68</v>
          </cell>
          <cell r="U925">
            <v>0</v>
          </cell>
          <cell r="V925">
            <v>0</v>
          </cell>
          <cell r="W925">
            <v>5531</v>
          </cell>
          <cell r="X925">
            <v>5531</v>
          </cell>
          <cell r="Y925">
            <v>616553</v>
          </cell>
        </row>
        <row r="926">
          <cell r="A926">
            <v>2016618</v>
          </cell>
          <cell r="C926">
            <v>610917</v>
          </cell>
          <cell r="D926" t="str">
            <v>Arcabo</v>
          </cell>
          <cell r="E926">
            <v>1</v>
          </cell>
          <cell r="F926">
            <v>10</v>
          </cell>
          <cell r="G926">
            <v>5</v>
          </cell>
          <cell r="H926">
            <v>6</v>
          </cell>
          <cell r="I926">
            <v>1</v>
          </cell>
          <cell r="J926">
            <v>1</v>
          </cell>
          <cell r="L926">
            <v>4788.42</v>
          </cell>
          <cell r="N926">
            <v>3093.56</v>
          </cell>
          <cell r="O926">
            <v>2322.63</v>
          </cell>
          <cell r="P926">
            <v>0.75079520035169844</v>
          </cell>
          <cell r="Q926">
            <v>770.93</v>
          </cell>
          <cell r="R926">
            <v>0.24920479964830161</v>
          </cell>
          <cell r="S926">
            <v>30.837199999999999</v>
          </cell>
          <cell r="U926">
            <v>0</v>
          </cell>
          <cell r="V926">
            <v>0</v>
          </cell>
          <cell r="W926">
            <v>4788.42</v>
          </cell>
          <cell r="X926">
            <v>4788.42</v>
          </cell>
          <cell r="Y926">
            <v>616627</v>
          </cell>
        </row>
        <row r="927">
          <cell r="A927" t="str">
            <v>2016619V</v>
          </cell>
          <cell r="C927" t="str">
            <v>607516 Floathouse</v>
          </cell>
          <cell r="D927" t="str">
            <v>Arcabo</v>
          </cell>
          <cell r="E927">
            <v>1</v>
          </cell>
          <cell r="F927">
            <v>11</v>
          </cell>
          <cell r="G927">
            <v>4</v>
          </cell>
          <cell r="H927">
            <v>12</v>
          </cell>
          <cell r="I927">
            <v>1</v>
          </cell>
          <cell r="J927">
            <v>1</v>
          </cell>
          <cell r="L927">
            <v>10578.33</v>
          </cell>
          <cell r="N927">
            <v>6531.3</v>
          </cell>
          <cell r="O927">
            <v>5216.3</v>
          </cell>
          <cell r="P927">
            <v>0.79866182842619382</v>
          </cell>
          <cell r="Q927">
            <v>1315</v>
          </cell>
          <cell r="R927">
            <v>0.20133817157380612</v>
          </cell>
          <cell r="S927">
            <v>52.6</v>
          </cell>
          <cell r="U927">
            <v>0</v>
          </cell>
          <cell r="V927">
            <v>0</v>
          </cell>
          <cell r="W927">
            <v>10578.33</v>
          </cell>
          <cell r="X927">
            <v>10578.33</v>
          </cell>
          <cell r="Y927">
            <v>616554</v>
          </cell>
        </row>
        <row r="928">
          <cell r="A928" t="str">
            <v>2016620V</v>
          </cell>
          <cell r="C928" t="str">
            <v>522916 New Bay</v>
          </cell>
          <cell r="D928" t="str">
            <v>Arcabo</v>
          </cell>
          <cell r="E928">
            <v>1</v>
          </cell>
          <cell r="F928">
            <v>8</v>
          </cell>
          <cell r="G928">
            <v>5</v>
          </cell>
          <cell r="H928">
            <v>2</v>
          </cell>
          <cell r="I928">
            <v>1</v>
          </cell>
          <cell r="J928">
            <v>1</v>
          </cell>
          <cell r="L928">
            <v>4446.91</v>
          </cell>
          <cell r="N928">
            <v>3216.57</v>
          </cell>
          <cell r="O928">
            <v>2649.57</v>
          </cell>
          <cell r="P928">
            <v>0.82372527257295813</v>
          </cell>
          <cell r="Q928">
            <v>567</v>
          </cell>
          <cell r="R928">
            <v>0.17627472742704184</v>
          </cell>
          <cell r="S928">
            <v>22.68</v>
          </cell>
          <cell r="U928">
            <v>0</v>
          </cell>
          <cell r="V928">
            <v>0</v>
          </cell>
          <cell r="W928">
            <v>4446.91</v>
          </cell>
          <cell r="X928">
            <v>4446.91</v>
          </cell>
          <cell r="Y928">
            <v>616555</v>
          </cell>
        </row>
        <row r="929">
          <cell r="A929">
            <v>2016621</v>
          </cell>
          <cell r="C929">
            <v>607116</v>
          </cell>
          <cell r="D929" t="str">
            <v>Arcabo</v>
          </cell>
          <cell r="E929">
            <v>1</v>
          </cell>
          <cell r="F929">
            <v>11</v>
          </cell>
          <cell r="G929">
            <v>5</v>
          </cell>
          <cell r="H929">
            <v>4</v>
          </cell>
          <cell r="I929">
            <v>1</v>
          </cell>
          <cell r="J929">
            <v>1</v>
          </cell>
          <cell r="L929">
            <v>3271.77</v>
          </cell>
          <cell r="N929">
            <v>2359.84</v>
          </cell>
          <cell r="O929">
            <v>1819.84</v>
          </cell>
          <cell r="P929">
            <v>0.77117092684249766</v>
          </cell>
          <cell r="Q929">
            <v>540</v>
          </cell>
          <cell r="R929">
            <v>0.2288290731575022</v>
          </cell>
          <cell r="S929">
            <v>21.6</v>
          </cell>
          <cell r="U929">
            <v>0</v>
          </cell>
          <cell r="V929">
            <v>0</v>
          </cell>
          <cell r="W929">
            <v>3271.77</v>
          </cell>
          <cell r="X929">
            <v>3271.77</v>
          </cell>
          <cell r="Y929">
            <v>616556</v>
          </cell>
        </row>
        <row r="930">
          <cell r="A930">
            <v>2016622</v>
          </cell>
          <cell r="C930">
            <v>564316</v>
          </cell>
          <cell r="D930" t="str">
            <v>Arcabo</v>
          </cell>
          <cell r="E930">
            <v>1</v>
          </cell>
          <cell r="F930">
            <v>8</v>
          </cell>
          <cell r="G930">
            <v>7</v>
          </cell>
          <cell r="H930">
            <v>2</v>
          </cell>
          <cell r="I930">
            <v>1</v>
          </cell>
          <cell r="J930">
            <v>1</v>
          </cell>
          <cell r="L930">
            <v>1946.17</v>
          </cell>
          <cell r="N930">
            <v>1397.51</v>
          </cell>
          <cell r="O930">
            <v>1042.46</v>
          </cell>
          <cell r="P930">
            <v>0.74594099505549161</v>
          </cell>
          <cell r="Q930">
            <v>355.05</v>
          </cell>
          <cell r="R930">
            <v>0.25405900494450845</v>
          </cell>
          <cell r="S930">
            <v>14.202</v>
          </cell>
          <cell r="U930">
            <v>0</v>
          </cell>
          <cell r="V930">
            <v>0</v>
          </cell>
          <cell r="W930">
            <v>1946.17</v>
          </cell>
          <cell r="X930">
            <v>1946.17</v>
          </cell>
          <cell r="Y930">
            <v>616557</v>
          </cell>
        </row>
        <row r="931">
          <cell r="A931">
            <v>2016623</v>
          </cell>
          <cell r="C931" t="str">
            <v>2016.1121/OP16.1188</v>
          </cell>
          <cell r="D931" t="str">
            <v>Mucon</v>
          </cell>
          <cell r="E931">
            <v>0</v>
          </cell>
          <cell r="F931">
            <v>1</v>
          </cell>
          <cell r="G931">
            <v>1</v>
          </cell>
          <cell r="H931">
            <v>0</v>
          </cell>
          <cell r="I931">
            <v>1</v>
          </cell>
          <cell r="J931">
            <v>1</v>
          </cell>
          <cell r="L931">
            <v>544.99</v>
          </cell>
          <cell r="N931">
            <v>280.36</v>
          </cell>
          <cell r="O931">
            <v>217.37</v>
          </cell>
          <cell r="P931">
            <v>0.77532458267941218</v>
          </cell>
          <cell r="Q931">
            <v>62.99</v>
          </cell>
          <cell r="R931">
            <v>0.22467541732058782</v>
          </cell>
          <cell r="S931">
            <v>2.5196000000000001</v>
          </cell>
          <cell r="U931">
            <v>0</v>
          </cell>
          <cell r="V931">
            <v>0</v>
          </cell>
          <cell r="W931">
            <v>544.99</v>
          </cell>
          <cell r="X931">
            <v>544.99</v>
          </cell>
          <cell r="Y931">
            <v>616705</v>
          </cell>
        </row>
        <row r="932">
          <cell r="A932">
            <v>2016624</v>
          </cell>
          <cell r="C932">
            <v>629617</v>
          </cell>
          <cell r="D932" t="str">
            <v>Arcabo</v>
          </cell>
          <cell r="E932">
            <v>1</v>
          </cell>
          <cell r="F932">
            <v>9</v>
          </cell>
          <cell r="G932">
            <v>7</v>
          </cell>
          <cell r="H932">
            <v>3</v>
          </cell>
          <cell r="I932">
            <v>1</v>
          </cell>
          <cell r="J932">
            <v>1</v>
          </cell>
          <cell r="L932">
            <v>2692.79</v>
          </cell>
          <cell r="N932">
            <v>1858.76</v>
          </cell>
          <cell r="O932">
            <v>1392.56</v>
          </cell>
          <cell r="P932">
            <v>0.7491876304633196</v>
          </cell>
          <cell r="Q932">
            <v>466.2</v>
          </cell>
          <cell r="R932">
            <v>0.25081236953668035</v>
          </cell>
          <cell r="S932">
            <v>18.648</v>
          </cell>
          <cell r="U932">
            <v>0</v>
          </cell>
          <cell r="V932">
            <v>0</v>
          </cell>
          <cell r="W932">
            <v>2692.79</v>
          </cell>
          <cell r="X932">
            <v>2692.79</v>
          </cell>
          <cell r="Y932">
            <v>616653</v>
          </cell>
        </row>
        <row r="933">
          <cell r="A933">
            <v>2016625</v>
          </cell>
          <cell r="C933" t="str">
            <v>Hofstede 8387</v>
          </cell>
          <cell r="D933" t="str">
            <v>klok</v>
          </cell>
          <cell r="E933">
            <v>0</v>
          </cell>
          <cell r="F933">
            <v>3</v>
          </cell>
          <cell r="G933">
            <v>0</v>
          </cell>
          <cell r="H933">
            <v>0</v>
          </cell>
          <cell r="I933">
            <v>1</v>
          </cell>
          <cell r="J933">
            <v>1</v>
          </cell>
          <cell r="L933">
            <v>599.58000000000004</v>
          </cell>
          <cell r="N933">
            <v>359.67</v>
          </cell>
          <cell r="O933">
            <v>297.93</v>
          </cell>
          <cell r="P933">
            <v>0.82834264742680785</v>
          </cell>
          <cell r="Q933">
            <v>61.74</v>
          </cell>
          <cell r="R933">
            <v>0.17165735257319209</v>
          </cell>
          <cell r="S933">
            <v>2.4696000000000002</v>
          </cell>
          <cell r="U933">
            <v>0</v>
          </cell>
          <cell r="V933">
            <v>0</v>
          </cell>
          <cell r="W933">
            <v>599.58000000000004</v>
          </cell>
          <cell r="X933">
            <v>599.58000000000004</v>
          </cell>
          <cell r="Y933">
            <v>616642</v>
          </cell>
        </row>
        <row r="934">
          <cell r="A934">
            <v>2016626</v>
          </cell>
          <cell r="C934" t="str">
            <v>Deur met zijlicht</v>
          </cell>
          <cell r="D934" t="str">
            <v>Maat</v>
          </cell>
          <cell r="E934">
            <v>1</v>
          </cell>
          <cell r="F934">
            <v>1</v>
          </cell>
          <cell r="G934">
            <v>0</v>
          </cell>
          <cell r="H934">
            <v>1</v>
          </cell>
          <cell r="I934">
            <v>1</v>
          </cell>
          <cell r="J934">
            <v>1</v>
          </cell>
          <cell r="L934">
            <v>621.26</v>
          </cell>
          <cell r="N934">
            <v>458.66</v>
          </cell>
          <cell r="O934">
            <v>373.16</v>
          </cell>
          <cell r="P934">
            <v>0.81358740679370345</v>
          </cell>
          <cell r="Q934">
            <v>85.5</v>
          </cell>
          <cell r="R934">
            <v>0.18641259320629661</v>
          </cell>
          <cell r="S934">
            <v>3.42</v>
          </cell>
          <cell r="U934">
            <v>0</v>
          </cell>
          <cell r="V934">
            <v>0</v>
          </cell>
          <cell r="W934">
            <v>621.26</v>
          </cell>
          <cell r="X934">
            <v>621.26</v>
          </cell>
          <cell r="Y934">
            <v>616703</v>
          </cell>
        </row>
        <row r="935">
          <cell r="A935">
            <v>2016627</v>
          </cell>
          <cell r="C935" t="str">
            <v>Limmens deur</v>
          </cell>
          <cell r="D935" t="str">
            <v>Stui</v>
          </cell>
          <cell r="E935">
            <v>1</v>
          </cell>
          <cell r="F935">
            <v>1</v>
          </cell>
          <cell r="G935">
            <v>0</v>
          </cell>
          <cell r="H935">
            <v>1</v>
          </cell>
          <cell r="I935">
            <v>1</v>
          </cell>
          <cell r="J935">
            <v>1</v>
          </cell>
          <cell r="L935">
            <v>700.71</v>
          </cell>
          <cell r="N935">
            <v>428.92</v>
          </cell>
          <cell r="O935">
            <v>327.22000000000003</v>
          </cell>
          <cell r="P935">
            <v>0.76289284715098393</v>
          </cell>
          <cell r="Q935">
            <v>101.7</v>
          </cell>
          <cell r="R935">
            <v>0.23710715284901612</v>
          </cell>
          <cell r="S935">
            <v>4.0680000000000005</v>
          </cell>
          <cell r="U935">
            <v>0</v>
          </cell>
          <cell r="V935">
            <v>0</v>
          </cell>
          <cell r="W935">
            <v>700.71</v>
          </cell>
          <cell r="X935">
            <v>700.71</v>
          </cell>
          <cell r="Y935">
            <v>616706</v>
          </cell>
        </row>
        <row r="936">
          <cell r="A936">
            <v>2016628</v>
          </cell>
          <cell r="C936">
            <v>612316</v>
          </cell>
          <cell r="D936" t="str">
            <v>Arcabo</v>
          </cell>
          <cell r="E936">
            <v>1</v>
          </cell>
          <cell r="F936">
            <v>7</v>
          </cell>
          <cell r="G936">
            <v>5</v>
          </cell>
          <cell r="H936">
            <v>2</v>
          </cell>
          <cell r="I936">
            <v>1</v>
          </cell>
          <cell r="J936">
            <v>1</v>
          </cell>
          <cell r="L936">
            <v>2189.21</v>
          </cell>
          <cell r="N936">
            <v>1450.89</v>
          </cell>
          <cell r="O936">
            <v>1068.3900000000001</v>
          </cell>
          <cell r="P936">
            <v>0.73636871161838602</v>
          </cell>
          <cell r="Q936">
            <v>382.5</v>
          </cell>
          <cell r="R936">
            <v>0.26363128838161404</v>
          </cell>
          <cell r="S936">
            <v>15.3</v>
          </cell>
          <cell r="U936">
            <v>0</v>
          </cell>
          <cell r="V936">
            <v>0</v>
          </cell>
          <cell r="W936">
            <v>2189.21</v>
          </cell>
          <cell r="X936">
            <v>2189.21</v>
          </cell>
          <cell r="Y936">
            <v>616558</v>
          </cell>
        </row>
        <row r="937">
          <cell r="A937">
            <v>2016629</v>
          </cell>
          <cell r="C937" t="str">
            <v>612816 tm 613516</v>
          </cell>
          <cell r="D937" t="str">
            <v>Arcabo</v>
          </cell>
          <cell r="E937">
            <v>8</v>
          </cell>
          <cell r="F937">
            <v>56</v>
          </cell>
          <cell r="G937">
            <v>40</v>
          </cell>
          <cell r="H937">
            <v>24</v>
          </cell>
          <cell r="I937">
            <v>1</v>
          </cell>
          <cell r="J937">
            <v>1</v>
          </cell>
          <cell r="L937">
            <v>13980.39</v>
          </cell>
          <cell r="N937">
            <v>10645.92</v>
          </cell>
          <cell r="O937">
            <v>7945.92</v>
          </cell>
          <cell r="P937">
            <v>0.74638171243067764</v>
          </cell>
          <cell r="Q937">
            <v>2700</v>
          </cell>
          <cell r="R937">
            <v>0.25361828756932231</v>
          </cell>
          <cell r="S937">
            <v>108</v>
          </cell>
          <cell r="U937">
            <v>0</v>
          </cell>
          <cell r="V937">
            <v>0</v>
          </cell>
          <cell r="W937">
            <v>13980.39</v>
          </cell>
          <cell r="X937">
            <v>13980.39</v>
          </cell>
          <cell r="Y937">
            <v>616559</v>
          </cell>
        </row>
        <row r="938">
          <cell r="A938" t="str">
            <v>2016630V</v>
          </cell>
          <cell r="C938" t="str">
            <v>Kessels-Lips</v>
          </cell>
          <cell r="D938" t="str">
            <v>Klok</v>
          </cell>
          <cell r="E938">
            <v>0</v>
          </cell>
          <cell r="F938">
            <v>1</v>
          </cell>
          <cell r="G938">
            <v>2</v>
          </cell>
          <cell r="H938">
            <v>0</v>
          </cell>
          <cell r="I938">
            <v>1</v>
          </cell>
          <cell r="J938">
            <v>1</v>
          </cell>
          <cell r="L938">
            <v>1059.74</v>
          </cell>
          <cell r="N938">
            <v>596.75</v>
          </cell>
          <cell r="O938">
            <v>498.76</v>
          </cell>
          <cell r="P938">
            <v>0.83579388353581896</v>
          </cell>
          <cell r="Q938">
            <v>97.99</v>
          </cell>
          <cell r="R938">
            <v>0.16420611646418098</v>
          </cell>
          <cell r="S938">
            <v>3.9196</v>
          </cell>
          <cell r="U938">
            <v>0</v>
          </cell>
          <cell r="V938">
            <v>0</v>
          </cell>
          <cell r="W938">
            <v>1059.74</v>
          </cell>
          <cell r="X938">
            <v>1059.74</v>
          </cell>
          <cell r="Y938">
            <v>616723</v>
          </cell>
        </row>
        <row r="939">
          <cell r="A939">
            <v>2016631</v>
          </cell>
          <cell r="C939" t="str">
            <v>Service Arcabo - 10x schuifpui slot Vlieghe art 387923</v>
          </cell>
          <cell r="D939" t="str">
            <v>Arcabo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1</v>
          </cell>
          <cell r="J939">
            <v>1</v>
          </cell>
          <cell r="L939">
            <v>238.6</v>
          </cell>
          <cell r="N939">
            <v>114.48</v>
          </cell>
          <cell r="O939">
            <v>89.48</v>
          </cell>
          <cell r="P939">
            <v>0.78162124388539489</v>
          </cell>
          <cell r="Q939">
            <v>25</v>
          </cell>
          <cell r="R939">
            <v>0.21837875611460517</v>
          </cell>
          <cell r="S939">
            <v>1</v>
          </cell>
          <cell r="U939">
            <v>0</v>
          </cell>
          <cell r="V939">
            <v>0</v>
          </cell>
          <cell r="W939">
            <v>238.6</v>
          </cell>
          <cell r="X939">
            <v>238.6</v>
          </cell>
          <cell r="Y939">
            <v>616647</v>
          </cell>
        </row>
        <row r="940">
          <cell r="A940">
            <v>2016632</v>
          </cell>
          <cell r="C940">
            <v>487500</v>
          </cell>
          <cell r="D940" t="str">
            <v>Arcabo</v>
          </cell>
          <cell r="E940">
            <v>1</v>
          </cell>
          <cell r="F940">
            <v>7</v>
          </cell>
          <cell r="G940">
            <v>5</v>
          </cell>
          <cell r="H940">
            <v>5</v>
          </cell>
          <cell r="I940">
            <v>1</v>
          </cell>
          <cell r="J940">
            <v>1</v>
          </cell>
          <cell r="L940">
            <v>4392.34</v>
          </cell>
          <cell r="N940">
            <v>2137.3599999999997</v>
          </cell>
          <cell r="O940">
            <v>1678.36</v>
          </cell>
          <cell r="P940">
            <v>0.78524909233821172</v>
          </cell>
          <cell r="Q940">
            <v>459</v>
          </cell>
          <cell r="R940">
            <v>0.21475090766178842</v>
          </cell>
          <cell r="S940">
            <v>18.36</v>
          </cell>
          <cell r="U940">
            <v>0</v>
          </cell>
          <cell r="V940">
            <v>0</v>
          </cell>
          <cell r="W940">
            <v>4392.34</v>
          </cell>
          <cell r="X940">
            <v>4392.34</v>
          </cell>
          <cell r="Y940">
            <v>617006</v>
          </cell>
        </row>
        <row r="941">
          <cell r="A941">
            <v>2016633</v>
          </cell>
          <cell r="C941" t="str">
            <v>2016659 klemlijsten AWL120 608116</v>
          </cell>
          <cell r="D941" t="str">
            <v>Arcabo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1</v>
          </cell>
          <cell r="J941">
            <v>1</v>
          </cell>
          <cell r="L941">
            <v>362</v>
          </cell>
          <cell r="N941">
            <v>181</v>
          </cell>
          <cell r="O941">
            <v>102</v>
          </cell>
          <cell r="P941">
            <v>0.56353591160220995</v>
          </cell>
          <cell r="Q941">
            <v>79</v>
          </cell>
          <cell r="R941">
            <v>0.43646408839779005</v>
          </cell>
          <cell r="S941">
            <v>3.16</v>
          </cell>
          <cell r="U941">
            <v>0</v>
          </cell>
          <cell r="V941">
            <v>0</v>
          </cell>
          <cell r="W941">
            <v>362</v>
          </cell>
          <cell r="X941">
            <v>362</v>
          </cell>
          <cell r="Y941">
            <v>616560</v>
          </cell>
        </row>
        <row r="942">
          <cell r="A942">
            <v>2016634</v>
          </cell>
          <cell r="C942" t="str">
            <v>565716 816x1846 met roedes</v>
          </cell>
          <cell r="D942" t="str">
            <v>Arcabo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1</v>
          </cell>
          <cell r="J942">
            <v>1</v>
          </cell>
          <cell r="L942">
            <v>131.36000000000001</v>
          </cell>
          <cell r="N942">
            <v>58.18</v>
          </cell>
          <cell r="O942">
            <v>58.18</v>
          </cell>
          <cell r="P942">
            <v>1</v>
          </cell>
          <cell r="Q942">
            <v>0</v>
          </cell>
          <cell r="R942">
            <v>0</v>
          </cell>
          <cell r="S942">
            <v>0</v>
          </cell>
          <cell r="U942">
            <v>0</v>
          </cell>
          <cell r="V942">
            <v>0</v>
          </cell>
          <cell r="W942">
            <v>131.36000000000001</v>
          </cell>
          <cell r="X942">
            <v>131.36000000000001</v>
          </cell>
          <cell r="Y942">
            <v>616618</v>
          </cell>
        </row>
        <row r="943">
          <cell r="A943">
            <v>2016635</v>
          </cell>
          <cell r="C943" t="str">
            <v>Comm 131</v>
          </cell>
          <cell r="D943" t="str">
            <v>Diamant</v>
          </cell>
          <cell r="E943">
            <v>1</v>
          </cell>
          <cell r="F943">
            <v>10</v>
          </cell>
          <cell r="G943">
            <v>7</v>
          </cell>
          <cell r="H943">
            <v>3</v>
          </cell>
          <cell r="I943">
            <v>1</v>
          </cell>
          <cell r="J943">
            <v>1</v>
          </cell>
          <cell r="L943">
            <v>4210.1099999999997</v>
          </cell>
          <cell r="N943">
            <v>2814.4</v>
          </cell>
          <cell r="O943">
            <v>2152.4</v>
          </cell>
          <cell r="P943">
            <v>0.7647811256395679</v>
          </cell>
          <cell r="Q943">
            <v>662</v>
          </cell>
          <cell r="R943">
            <v>0.23521887436043207</v>
          </cell>
          <cell r="S943">
            <v>26.48</v>
          </cell>
          <cell r="U943">
            <v>0</v>
          </cell>
          <cell r="V943">
            <v>0</v>
          </cell>
          <cell r="W943">
            <v>4210.1099999999997</v>
          </cell>
          <cell r="X943">
            <v>4210.1099999999997</v>
          </cell>
          <cell r="Y943">
            <v>616743</v>
          </cell>
        </row>
        <row r="944">
          <cell r="A944">
            <v>2016636</v>
          </cell>
          <cell r="C944" t="str">
            <v>MSD-027</v>
          </cell>
          <cell r="D944" t="str">
            <v>Maat</v>
          </cell>
          <cell r="E944">
            <v>1</v>
          </cell>
          <cell r="F944">
            <v>8</v>
          </cell>
          <cell r="G944">
            <v>6</v>
          </cell>
          <cell r="H944">
            <v>1</v>
          </cell>
          <cell r="I944">
            <v>1</v>
          </cell>
          <cell r="J944">
            <v>1</v>
          </cell>
          <cell r="L944">
            <v>2044.16</v>
          </cell>
          <cell r="N944">
            <v>1513.66</v>
          </cell>
          <cell r="O944">
            <v>1114.96</v>
          </cell>
          <cell r="P944">
            <v>0.73659870776792669</v>
          </cell>
          <cell r="Q944">
            <v>398.7</v>
          </cell>
          <cell r="R944">
            <v>0.26340129223207326</v>
          </cell>
          <cell r="S944">
            <v>15.948</v>
          </cell>
          <cell r="U944">
            <v>0</v>
          </cell>
          <cell r="V944">
            <v>0</v>
          </cell>
          <cell r="W944">
            <v>2044.16</v>
          </cell>
          <cell r="X944">
            <v>2044.16</v>
          </cell>
          <cell r="Y944">
            <v>616728</v>
          </cell>
        </row>
        <row r="945">
          <cell r="A945">
            <v>2016637</v>
          </cell>
          <cell r="C945" t="str">
            <v>MSD-20 tm 24</v>
          </cell>
          <cell r="D945" t="str">
            <v>Maat</v>
          </cell>
          <cell r="E945">
            <v>5</v>
          </cell>
          <cell r="F945">
            <v>35</v>
          </cell>
          <cell r="G945">
            <v>30</v>
          </cell>
          <cell r="H945">
            <v>10</v>
          </cell>
          <cell r="I945">
            <v>1</v>
          </cell>
          <cell r="J945">
            <v>1</v>
          </cell>
          <cell r="L945">
            <v>10185.75</v>
          </cell>
          <cell r="N945">
            <v>7534.55</v>
          </cell>
          <cell r="O945">
            <v>5559.05</v>
          </cell>
          <cell r="P945">
            <v>0.73780783192095079</v>
          </cell>
          <cell r="Q945">
            <v>1975.5</v>
          </cell>
          <cell r="R945">
            <v>0.26219216807904916</v>
          </cell>
          <cell r="S945">
            <v>79.02</v>
          </cell>
          <cell r="U945">
            <v>0</v>
          </cell>
          <cell r="V945">
            <v>0</v>
          </cell>
          <cell r="W945">
            <v>10185.75</v>
          </cell>
          <cell r="X945">
            <v>10185.75</v>
          </cell>
          <cell r="Y945">
            <v>616729</v>
          </cell>
        </row>
        <row r="946">
          <cell r="A946">
            <v>2016638</v>
          </cell>
          <cell r="C946" t="str">
            <v>Drie schuurdeuren</v>
          </cell>
          <cell r="D946" t="str">
            <v>RSP</v>
          </cell>
          <cell r="E946">
            <v>3</v>
          </cell>
          <cell r="F946">
            <v>3</v>
          </cell>
          <cell r="G946">
            <v>0</v>
          </cell>
          <cell r="H946">
            <v>1</v>
          </cell>
          <cell r="I946">
            <v>1</v>
          </cell>
          <cell r="J946">
            <v>1</v>
          </cell>
          <cell r="L946">
            <v>1650.66</v>
          </cell>
          <cell r="N946">
            <v>1124.22</v>
          </cell>
          <cell r="O946">
            <v>870.87</v>
          </cell>
          <cell r="P946">
            <v>0.77464375300208144</v>
          </cell>
          <cell r="Q946">
            <v>253.35</v>
          </cell>
          <cell r="R946">
            <v>0.22535624699791854</v>
          </cell>
          <cell r="S946">
            <v>10.134</v>
          </cell>
          <cell r="U946">
            <v>0</v>
          </cell>
          <cell r="V946">
            <v>0</v>
          </cell>
          <cell r="W946">
            <v>1650.66</v>
          </cell>
          <cell r="X946">
            <v>1650.66</v>
          </cell>
          <cell r="Y946">
            <v>616643</v>
          </cell>
        </row>
        <row r="947">
          <cell r="A947">
            <v>2016639</v>
          </cell>
          <cell r="C947" t="str">
            <v>Voorraad AWL</v>
          </cell>
          <cell r="D947" t="str">
            <v>Maat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1</v>
          </cell>
          <cell r="J947">
            <v>1</v>
          </cell>
          <cell r="L947">
            <v>619.86</v>
          </cell>
          <cell r="N947">
            <v>309.93</v>
          </cell>
          <cell r="O947">
            <v>309.93</v>
          </cell>
          <cell r="P947">
            <v>1</v>
          </cell>
          <cell r="Q947">
            <v>0</v>
          </cell>
          <cell r="R947">
            <v>0</v>
          </cell>
          <cell r="S947">
            <v>0</v>
          </cell>
          <cell r="U947">
            <v>0</v>
          </cell>
          <cell r="V947">
            <v>0</v>
          </cell>
          <cell r="W947">
            <v>619.86</v>
          </cell>
          <cell r="X947">
            <v>619.86</v>
          </cell>
          <cell r="Y947">
            <v>616764</v>
          </cell>
        </row>
        <row r="948">
          <cell r="A948">
            <v>2016640</v>
          </cell>
          <cell r="C948" t="str">
            <v>595316 schuifdeur vleugel excl glas</v>
          </cell>
          <cell r="D948" t="str">
            <v>Arcabo</v>
          </cell>
          <cell r="E948">
            <v>0</v>
          </cell>
          <cell r="F948">
            <v>0</v>
          </cell>
          <cell r="G948">
            <v>0</v>
          </cell>
          <cell r="H948">
            <v>1</v>
          </cell>
          <cell r="I948">
            <v>1</v>
          </cell>
          <cell r="J948">
            <v>1</v>
          </cell>
          <cell r="L948">
            <v>496.5</v>
          </cell>
          <cell r="N948">
            <v>331</v>
          </cell>
          <cell r="O948">
            <v>250</v>
          </cell>
          <cell r="P948">
            <v>0.75528700906344415</v>
          </cell>
          <cell r="Q948">
            <v>81</v>
          </cell>
          <cell r="R948">
            <v>0.24471299093655588</v>
          </cell>
          <cell r="S948">
            <v>3.24</v>
          </cell>
          <cell r="U948">
            <v>0</v>
          </cell>
          <cell r="V948">
            <v>0</v>
          </cell>
          <cell r="W948">
            <v>496.5</v>
          </cell>
          <cell r="X948">
            <v>496.5</v>
          </cell>
          <cell r="Y948">
            <v>616619</v>
          </cell>
        </row>
        <row r="949">
          <cell r="A949" t="str">
            <v>2016641V</v>
          </cell>
          <cell r="C949">
            <v>595817</v>
          </cell>
          <cell r="D949" t="str">
            <v>Arcabo</v>
          </cell>
          <cell r="E949">
            <v>1</v>
          </cell>
          <cell r="F949">
            <v>8</v>
          </cell>
          <cell r="G949">
            <v>5</v>
          </cell>
          <cell r="H949">
            <v>2</v>
          </cell>
          <cell r="I949">
            <v>1</v>
          </cell>
          <cell r="J949">
            <v>1</v>
          </cell>
          <cell r="L949">
            <v>5256.98</v>
          </cell>
          <cell r="N949">
            <v>3794.89</v>
          </cell>
          <cell r="O949">
            <v>3177.89</v>
          </cell>
          <cell r="P949">
            <v>0.83741294214061535</v>
          </cell>
          <cell r="Q949">
            <v>617</v>
          </cell>
          <cell r="R949">
            <v>0.1625870578593846</v>
          </cell>
          <cell r="S949">
            <v>24.68</v>
          </cell>
          <cell r="U949">
            <v>0</v>
          </cell>
          <cell r="V949">
            <v>0</v>
          </cell>
          <cell r="W949">
            <v>5256.98</v>
          </cell>
          <cell r="X949">
            <v>5256.98</v>
          </cell>
          <cell r="Y949">
            <v>616584</v>
          </cell>
        </row>
        <row r="950">
          <cell r="A950">
            <v>2016642</v>
          </cell>
          <cell r="C950">
            <v>623517</v>
          </cell>
          <cell r="D950" t="str">
            <v>Arcabo</v>
          </cell>
          <cell r="E950">
            <v>1</v>
          </cell>
          <cell r="F950">
            <v>8</v>
          </cell>
          <cell r="G950">
            <v>5</v>
          </cell>
          <cell r="H950">
            <v>3</v>
          </cell>
          <cell r="I950">
            <v>1</v>
          </cell>
          <cell r="J950">
            <v>1</v>
          </cell>
          <cell r="L950">
            <v>2480.83</v>
          </cell>
          <cell r="N950">
            <v>1727.1599999999999</v>
          </cell>
          <cell r="O950">
            <v>1330.26</v>
          </cell>
          <cell r="P950">
            <v>0.7702007920516919</v>
          </cell>
          <cell r="Q950">
            <v>396.9</v>
          </cell>
          <cell r="R950">
            <v>0.22979920794830822</v>
          </cell>
          <cell r="S950">
            <v>15.875999999999999</v>
          </cell>
          <cell r="U950">
            <v>0</v>
          </cell>
          <cell r="V950">
            <v>0</v>
          </cell>
          <cell r="W950">
            <v>2480.83</v>
          </cell>
          <cell r="X950">
            <v>2480.83</v>
          </cell>
          <cell r="Y950">
            <v>616585</v>
          </cell>
        </row>
        <row r="951">
          <cell r="A951">
            <v>2016643</v>
          </cell>
          <cell r="C951">
            <v>629317</v>
          </cell>
          <cell r="D951" t="str">
            <v>Arcabo</v>
          </cell>
          <cell r="E951">
            <v>1</v>
          </cell>
          <cell r="F951">
            <v>9</v>
          </cell>
          <cell r="G951">
            <v>4</v>
          </cell>
          <cell r="H951">
            <v>3</v>
          </cell>
          <cell r="I951">
            <v>1</v>
          </cell>
          <cell r="J951">
            <v>1</v>
          </cell>
          <cell r="L951">
            <v>2837.4</v>
          </cell>
          <cell r="N951">
            <v>1803.28</v>
          </cell>
          <cell r="O951">
            <v>1382.53</v>
          </cell>
          <cell r="P951">
            <v>0.76667516969078564</v>
          </cell>
          <cell r="Q951">
            <v>420.75</v>
          </cell>
          <cell r="R951">
            <v>0.23332483030921433</v>
          </cell>
          <cell r="S951">
            <v>16.829999999999998</v>
          </cell>
          <cell r="U951">
            <v>0</v>
          </cell>
          <cell r="V951">
            <v>0</v>
          </cell>
          <cell r="W951">
            <v>2837.4</v>
          </cell>
          <cell r="X951">
            <v>2837.4</v>
          </cell>
          <cell r="Y951">
            <v>616586</v>
          </cell>
        </row>
        <row r="952">
          <cell r="A952" t="str">
            <v>2016644V</v>
          </cell>
          <cell r="C952">
            <v>523417</v>
          </cell>
          <cell r="D952" t="str">
            <v>Arcabo</v>
          </cell>
          <cell r="E952">
            <v>1</v>
          </cell>
          <cell r="F952">
            <v>8</v>
          </cell>
          <cell r="G952">
            <v>8</v>
          </cell>
          <cell r="H952">
            <v>2</v>
          </cell>
          <cell r="I952">
            <v>1</v>
          </cell>
          <cell r="J952">
            <v>1</v>
          </cell>
          <cell r="L952">
            <v>4892.6899999999996</v>
          </cell>
          <cell r="N952">
            <v>3283.69</v>
          </cell>
          <cell r="O952">
            <v>2742.79</v>
          </cell>
          <cell r="P952">
            <v>0.83527677704046355</v>
          </cell>
          <cell r="Q952">
            <v>540.9</v>
          </cell>
          <cell r="R952">
            <v>0.16472322295953637</v>
          </cell>
          <cell r="S952">
            <v>21.635999999999999</v>
          </cell>
          <cell r="U952">
            <v>0</v>
          </cell>
          <cell r="V952">
            <v>0</v>
          </cell>
          <cell r="W952">
            <v>4892.6899999999996</v>
          </cell>
          <cell r="X952">
            <v>4892.6899999999996</v>
          </cell>
          <cell r="Y952">
            <v>616587</v>
          </cell>
        </row>
        <row r="953">
          <cell r="A953">
            <v>2016645</v>
          </cell>
          <cell r="C953">
            <v>621717</v>
          </cell>
          <cell r="D953" t="str">
            <v>Arcabo</v>
          </cell>
          <cell r="E953">
            <v>1</v>
          </cell>
          <cell r="F953">
            <v>8</v>
          </cell>
          <cell r="G953">
            <v>5</v>
          </cell>
          <cell r="H953">
            <v>3</v>
          </cell>
          <cell r="I953">
            <v>1</v>
          </cell>
          <cell r="J953">
            <v>1</v>
          </cell>
          <cell r="L953">
            <v>2180.94</v>
          </cell>
          <cell r="N953">
            <v>1635.19</v>
          </cell>
          <cell r="O953">
            <v>1238.74</v>
          </cell>
          <cell r="P953">
            <v>0.7575511102685315</v>
          </cell>
          <cell r="Q953">
            <v>396.45</v>
          </cell>
          <cell r="R953">
            <v>0.2424488897314685</v>
          </cell>
          <cell r="S953">
            <v>15.857999999999999</v>
          </cell>
          <cell r="U953">
            <v>0</v>
          </cell>
          <cell r="V953">
            <v>0</v>
          </cell>
          <cell r="W953">
            <v>2180.94</v>
          </cell>
          <cell r="X953">
            <v>2180.94</v>
          </cell>
          <cell r="Y953">
            <v>616588</v>
          </cell>
        </row>
        <row r="954">
          <cell r="A954">
            <v>2016646</v>
          </cell>
          <cell r="C954" t="str">
            <v>coa s glas 624x1159( 2016634)</v>
          </cell>
          <cell r="D954" t="str">
            <v>Arcabo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1</v>
          </cell>
          <cell r="J954">
            <v>1</v>
          </cell>
          <cell r="L954">
            <v>47.6</v>
          </cell>
          <cell r="N954">
            <v>16.3</v>
          </cell>
          <cell r="O954">
            <v>16.3</v>
          </cell>
          <cell r="P954">
            <v>1</v>
          </cell>
          <cell r="Q954">
            <v>0</v>
          </cell>
          <cell r="R954">
            <v>0</v>
          </cell>
          <cell r="S954">
            <v>0</v>
          </cell>
          <cell r="U954">
            <v>0</v>
          </cell>
          <cell r="V954">
            <v>0</v>
          </cell>
          <cell r="W954">
            <v>47.6</v>
          </cell>
          <cell r="X954">
            <v>47.6</v>
          </cell>
          <cell r="Y954">
            <v>616620</v>
          </cell>
        </row>
        <row r="955">
          <cell r="A955">
            <v>2016647</v>
          </cell>
          <cell r="C955" t="str">
            <v xml:space="preserve">glas 734x 1693 2x met roedes, </v>
          </cell>
          <cell r="D955" t="str">
            <v>Arcabo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1</v>
          </cell>
          <cell r="J955">
            <v>1</v>
          </cell>
          <cell r="L955">
            <v>224.46</v>
          </cell>
          <cell r="N955">
            <v>104.73</v>
          </cell>
          <cell r="O955">
            <v>104.73</v>
          </cell>
          <cell r="P955">
            <v>1</v>
          </cell>
          <cell r="Q955">
            <v>0</v>
          </cell>
          <cell r="R955">
            <v>0</v>
          </cell>
          <cell r="S955">
            <v>0</v>
          </cell>
          <cell r="U955">
            <v>0</v>
          </cell>
          <cell r="V955">
            <v>0</v>
          </cell>
          <cell r="W955">
            <v>224.46</v>
          </cell>
          <cell r="X955">
            <v>224.46</v>
          </cell>
          <cell r="Y955">
            <v>616621</v>
          </cell>
        </row>
        <row r="956">
          <cell r="A956">
            <v>2016648</v>
          </cell>
          <cell r="C956" t="str">
            <v>slijtdorpels 40x3 mm 3 lengtes a 6m1 stuks aluminium</v>
          </cell>
          <cell r="D956" t="str">
            <v>Arcabo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1</v>
          </cell>
          <cell r="J956">
            <v>1</v>
          </cell>
          <cell r="L956">
            <v>133</v>
          </cell>
          <cell r="N956">
            <v>36</v>
          </cell>
          <cell r="O956">
            <v>36</v>
          </cell>
          <cell r="P956">
            <v>1</v>
          </cell>
          <cell r="Q956">
            <v>0</v>
          </cell>
          <cell r="R956">
            <v>0</v>
          </cell>
          <cell r="S956">
            <v>0</v>
          </cell>
          <cell r="U956">
            <v>0</v>
          </cell>
          <cell r="V956">
            <v>0</v>
          </cell>
          <cell r="W956">
            <v>133</v>
          </cell>
          <cell r="X956">
            <v>133</v>
          </cell>
          <cell r="Y956">
            <v>616622</v>
          </cell>
        </row>
        <row r="957">
          <cell r="A957">
            <v>2016649</v>
          </cell>
          <cell r="C957">
            <v>559517</v>
          </cell>
          <cell r="D957" t="str">
            <v>Arcabo</v>
          </cell>
          <cell r="E957">
            <v>1</v>
          </cell>
          <cell r="F957">
            <v>8</v>
          </cell>
          <cell r="G957">
            <v>5</v>
          </cell>
          <cell r="H957">
            <v>3</v>
          </cell>
          <cell r="I957">
            <v>1</v>
          </cell>
          <cell r="J957">
            <v>1</v>
          </cell>
          <cell r="L957">
            <v>3898.33</v>
          </cell>
          <cell r="N957">
            <v>2637.2400000000002</v>
          </cell>
          <cell r="O957">
            <v>2145.84</v>
          </cell>
          <cell r="P957">
            <v>0.81366883560085546</v>
          </cell>
          <cell r="Q957">
            <v>491.4</v>
          </cell>
          <cell r="R957">
            <v>0.18633116439914454</v>
          </cell>
          <cell r="S957">
            <v>19.655999999999999</v>
          </cell>
          <cell r="U957">
            <v>0</v>
          </cell>
          <cell r="V957">
            <v>0</v>
          </cell>
          <cell r="W957">
            <v>3898.33</v>
          </cell>
          <cell r="X957">
            <v>3898.33</v>
          </cell>
          <cell r="Y957">
            <v>616589</v>
          </cell>
        </row>
        <row r="958">
          <cell r="A958">
            <v>2016650</v>
          </cell>
          <cell r="C958">
            <v>559617</v>
          </cell>
          <cell r="D958" t="str">
            <v>Arcabo</v>
          </cell>
          <cell r="E958">
            <v>1</v>
          </cell>
          <cell r="F958">
            <v>8</v>
          </cell>
          <cell r="G958">
            <v>6</v>
          </cell>
          <cell r="H958">
            <v>4</v>
          </cell>
          <cell r="I958">
            <v>1</v>
          </cell>
          <cell r="J958">
            <v>1</v>
          </cell>
          <cell r="L958">
            <v>3752.33</v>
          </cell>
          <cell r="N958">
            <v>2535.59</v>
          </cell>
          <cell r="O958">
            <v>2022.59</v>
          </cell>
          <cell r="P958">
            <v>0.797680224326488</v>
          </cell>
          <cell r="Q958">
            <v>513</v>
          </cell>
          <cell r="R958">
            <v>0.20231977567351186</v>
          </cell>
          <cell r="S958">
            <v>20.52</v>
          </cell>
          <cell r="U958">
            <v>0</v>
          </cell>
          <cell r="V958">
            <v>0</v>
          </cell>
          <cell r="W958">
            <v>3752.33</v>
          </cell>
          <cell r="X958">
            <v>3752.33</v>
          </cell>
          <cell r="Y958">
            <v>616590</v>
          </cell>
        </row>
        <row r="959">
          <cell r="A959">
            <v>2016651</v>
          </cell>
          <cell r="C959">
            <v>629517</v>
          </cell>
          <cell r="D959" t="str">
            <v>Arcabo</v>
          </cell>
          <cell r="E959">
            <v>1</v>
          </cell>
          <cell r="F959">
            <v>8</v>
          </cell>
          <cell r="G959">
            <v>5</v>
          </cell>
          <cell r="H959">
            <v>3</v>
          </cell>
          <cell r="I959">
            <v>1</v>
          </cell>
          <cell r="J959">
            <v>1</v>
          </cell>
          <cell r="L959">
            <v>2553.7399999999998</v>
          </cell>
          <cell r="N959">
            <v>1871.15</v>
          </cell>
          <cell r="O959">
            <v>1438.25</v>
          </cell>
          <cell r="P959">
            <v>0.7686449509659834</v>
          </cell>
          <cell r="Q959">
            <v>432.9</v>
          </cell>
          <cell r="R959">
            <v>0.23135504903401649</v>
          </cell>
          <cell r="S959">
            <v>17.315999999999999</v>
          </cell>
          <cell r="U959">
            <v>0</v>
          </cell>
          <cell r="V959">
            <v>0</v>
          </cell>
          <cell r="W959">
            <v>2553.7399999999998</v>
          </cell>
          <cell r="X959">
            <v>2553.7399999999998</v>
          </cell>
          <cell r="Y959">
            <v>616591</v>
          </cell>
        </row>
        <row r="960">
          <cell r="A960">
            <v>2016652</v>
          </cell>
          <cell r="C960">
            <v>616317</v>
          </cell>
          <cell r="D960" t="str">
            <v>Arcabo</v>
          </cell>
          <cell r="E960">
            <v>1</v>
          </cell>
          <cell r="F960">
            <v>7</v>
          </cell>
          <cell r="G960">
            <v>5</v>
          </cell>
          <cell r="H960">
            <v>2</v>
          </cell>
          <cell r="I960">
            <v>1</v>
          </cell>
          <cell r="J960">
            <v>1</v>
          </cell>
          <cell r="L960">
            <v>2856.27</v>
          </cell>
          <cell r="N960">
            <v>1821.98</v>
          </cell>
          <cell r="O960">
            <v>1448.48</v>
          </cell>
          <cell r="P960">
            <v>0.79500323823532637</v>
          </cell>
          <cell r="Q960">
            <v>373.5</v>
          </cell>
          <cell r="R960">
            <v>0.2049967617646736</v>
          </cell>
          <cell r="S960">
            <v>14.94</v>
          </cell>
          <cell r="U960">
            <v>0</v>
          </cell>
          <cell r="V960">
            <v>0</v>
          </cell>
          <cell r="W960">
            <v>2856.27</v>
          </cell>
          <cell r="X960">
            <v>2856.27</v>
          </cell>
          <cell r="Y960">
            <v>616592</v>
          </cell>
        </row>
        <row r="961">
          <cell r="A961">
            <v>2016654</v>
          </cell>
          <cell r="C961" t="str">
            <v>559517 Schuur</v>
          </cell>
          <cell r="D961" t="str">
            <v>Arcabo</v>
          </cell>
          <cell r="E961">
            <v>1</v>
          </cell>
          <cell r="F961">
            <v>2</v>
          </cell>
          <cell r="G961">
            <v>0</v>
          </cell>
          <cell r="H961">
            <v>2</v>
          </cell>
          <cell r="I961">
            <v>1</v>
          </cell>
          <cell r="J961">
            <v>1</v>
          </cell>
          <cell r="L961">
            <v>1120</v>
          </cell>
          <cell r="N961">
            <v>746.22</v>
          </cell>
          <cell r="O961">
            <v>545.07000000000005</v>
          </cell>
          <cell r="P961">
            <v>0.7304414247808958</v>
          </cell>
          <cell r="Q961">
            <v>201.15</v>
          </cell>
          <cell r="R961">
            <v>0.26955857521910426</v>
          </cell>
          <cell r="S961">
            <v>8.0459999999999994</v>
          </cell>
          <cell r="U961">
            <v>0</v>
          </cell>
          <cell r="V961">
            <v>0</v>
          </cell>
          <cell r="W961">
            <v>1120</v>
          </cell>
          <cell r="X961">
            <v>1120</v>
          </cell>
          <cell r="Y961">
            <v>616593</v>
          </cell>
        </row>
        <row r="962">
          <cell r="A962">
            <v>2016655</v>
          </cell>
          <cell r="C962" t="str">
            <v xml:space="preserve">609917 tm 610517 </v>
          </cell>
          <cell r="D962" t="str">
            <v>Arcabo</v>
          </cell>
          <cell r="E962">
            <v>7</v>
          </cell>
          <cell r="F962">
            <v>49</v>
          </cell>
          <cell r="G962">
            <v>42</v>
          </cell>
          <cell r="H962">
            <v>14</v>
          </cell>
          <cell r="I962">
            <v>1</v>
          </cell>
          <cell r="J962">
            <v>1</v>
          </cell>
          <cell r="L962">
            <v>15056.39</v>
          </cell>
          <cell r="N962">
            <v>10339</v>
          </cell>
          <cell r="O962">
            <v>7768.15</v>
          </cell>
          <cell r="P962">
            <v>0.75134442402553436</v>
          </cell>
          <cell r="Q962">
            <v>2570.85</v>
          </cell>
          <cell r="R962">
            <v>0.24865557597446561</v>
          </cell>
          <cell r="S962">
            <v>102.834</v>
          </cell>
          <cell r="U962">
            <v>0</v>
          </cell>
          <cell r="V962">
            <v>0</v>
          </cell>
          <cell r="W962">
            <v>15056.39</v>
          </cell>
          <cell r="X962">
            <v>15056.39</v>
          </cell>
          <cell r="Y962">
            <v>616594</v>
          </cell>
        </row>
        <row r="963">
          <cell r="A963">
            <v>2016656</v>
          </cell>
          <cell r="C963" t="str">
            <v>610617 tm 610817</v>
          </cell>
          <cell r="D963" t="str">
            <v>Arcabo</v>
          </cell>
          <cell r="E963">
            <v>3</v>
          </cell>
          <cell r="F963">
            <v>24</v>
          </cell>
          <cell r="G963">
            <v>21</v>
          </cell>
          <cell r="H963">
            <v>6</v>
          </cell>
          <cell r="I963">
            <v>1</v>
          </cell>
          <cell r="J963">
            <v>1</v>
          </cell>
          <cell r="L963">
            <v>6587.67</v>
          </cell>
          <cell r="N963">
            <v>4852.4699999999993</v>
          </cell>
          <cell r="O963">
            <v>3522.39</v>
          </cell>
          <cell r="P963">
            <v>0.72589629611311357</v>
          </cell>
          <cell r="Q963">
            <v>1330.08</v>
          </cell>
          <cell r="R963">
            <v>0.27410370388688649</v>
          </cell>
          <cell r="S963">
            <v>53.203199999999995</v>
          </cell>
          <cell r="U963">
            <v>0</v>
          </cell>
          <cell r="V963">
            <v>0</v>
          </cell>
          <cell r="W963">
            <v>6587.67</v>
          </cell>
          <cell r="X963">
            <v>6587.67</v>
          </cell>
          <cell r="Y963">
            <v>617007</v>
          </cell>
        </row>
        <row r="964">
          <cell r="A964" t="str">
            <v>2016657V</v>
          </cell>
          <cell r="C964">
            <v>523917</v>
          </cell>
          <cell r="D964" t="str">
            <v>Arcabo</v>
          </cell>
          <cell r="E964">
            <v>1</v>
          </cell>
          <cell r="F964">
            <v>8</v>
          </cell>
          <cell r="G964">
            <v>5</v>
          </cell>
          <cell r="H964">
            <v>3</v>
          </cell>
          <cell r="I964">
            <v>1</v>
          </cell>
          <cell r="J964">
            <v>1</v>
          </cell>
          <cell r="L964">
            <v>4892.6899999999996</v>
          </cell>
          <cell r="N964">
            <v>3362.64</v>
          </cell>
          <cell r="O964">
            <v>2805.85</v>
          </cell>
          <cell r="P964">
            <v>0.83441878999833463</v>
          </cell>
          <cell r="Q964">
            <v>556.79</v>
          </cell>
          <cell r="R964">
            <v>0.16558121000166534</v>
          </cell>
          <cell r="S964">
            <v>22.271599999999999</v>
          </cell>
          <cell r="U964">
            <v>0</v>
          </cell>
          <cell r="V964">
            <v>0</v>
          </cell>
          <cell r="W964">
            <v>4892.6899999999996</v>
          </cell>
          <cell r="X964">
            <v>4892.6899999999996</v>
          </cell>
          <cell r="Y964">
            <v>616597</v>
          </cell>
        </row>
        <row r="965">
          <cell r="A965">
            <v>2016658</v>
          </cell>
          <cell r="C965" t="str">
            <v>AWL140 - 5x 6000 mm Nleusen</v>
          </cell>
          <cell r="D965" t="str">
            <v>Arcabo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1</v>
          </cell>
          <cell r="J965">
            <v>1</v>
          </cell>
          <cell r="K965"/>
          <cell r="L965">
            <v>276.3</v>
          </cell>
          <cell r="M965"/>
          <cell r="N965">
            <v>138.1</v>
          </cell>
          <cell r="O965">
            <v>113.1</v>
          </cell>
          <cell r="P965">
            <v>0.81897175959449675</v>
          </cell>
          <cell r="Q965">
            <v>25</v>
          </cell>
          <cell r="R965">
            <v>0.18102824040550328</v>
          </cell>
          <cell r="S965">
            <v>1</v>
          </cell>
          <cell r="U965">
            <v>0</v>
          </cell>
          <cell r="V965">
            <v>0</v>
          </cell>
          <cell r="W965">
            <v>276.3</v>
          </cell>
          <cell r="X965">
            <v>276.3</v>
          </cell>
          <cell r="Y965">
            <v>616644</v>
          </cell>
        </row>
        <row r="966">
          <cell r="A966">
            <v>2016659</v>
          </cell>
          <cell r="B966"/>
          <cell r="C966" t="str">
            <v>AWL120 - 5x 6000 mm Hveen</v>
          </cell>
          <cell r="D966" t="str">
            <v>Arcabo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1</v>
          </cell>
          <cell r="J966">
            <v>1</v>
          </cell>
          <cell r="K966"/>
          <cell r="L966">
            <v>254</v>
          </cell>
          <cell r="M966"/>
          <cell r="N966">
            <v>127</v>
          </cell>
          <cell r="O966">
            <v>102</v>
          </cell>
          <cell r="P966">
            <v>0.80314960629921262</v>
          </cell>
          <cell r="Q966">
            <v>25</v>
          </cell>
          <cell r="R966">
            <v>0.19685039370078741</v>
          </cell>
          <cell r="S966">
            <v>1</v>
          </cell>
          <cell r="T966"/>
          <cell r="U966">
            <v>0</v>
          </cell>
          <cell r="V966">
            <v>0</v>
          </cell>
          <cell r="W966">
            <v>254</v>
          </cell>
          <cell r="X966">
            <v>254</v>
          </cell>
          <cell r="Y966">
            <v>617061</v>
          </cell>
        </row>
        <row r="967">
          <cell r="A967">
            <v>2016660</v>
          </cell>
          <cell r="C967" t="str">
            <v>2016281 Glas 450 x 994 mm satinato-16-4</v>
          </cell>
          <cell r="D967" t="str">
            <v>Arcabo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1</v>
          </cell>
          <cell r="J967">
            <v>1</v>
          </cell>
          <cell r="L967">
            <v>67.36</v>
          </cell>
          <cell r="N967">
            <v>26.18</v>
          </cell>
          <cell r="O967">
            <v>26.18</v>
          </cell>
          <cell r="P967">
            <v>1</v>
          </cell>
          <cell r="Q967">
            <v>0</v>
          </cell>
          <cell r="R967">
            <v>0</v>
          </cell>
          <cell r="S967">
            <v>0</v>
          </cell>
          <cell r="U967">
            <v>0</v>
          </cell>
          <cell r="V967">
            <v>0</v>
          </cell>
          <cell r="W967">
            <v>67.36</v>
          </cell>
          <cell r="X967">
            <v>67.36</v>
          </cell>
          <cell r="Y967">
            <v>616645</v>
          </cell>
        </row>
        <row r="968">
          <cell r="A968">
            <v>2016661</v>
          </cell>
          <cell r="C968" t="str">
            <v>594517 tm 594717</v>
          </cell>
          <cell r="D968" t="str">
            <v>Arcabo</v>
          </cell>
          <cell r="E968">
            <v>3</v>
          </cell>
          <cell r="F968">
            <v>24</v>
          </cell>
          <cell r="G968">
            <v>18</v>
          </cell>
          <cell r="H968">
            <v>6</v>
          </cell>
          <cell r="I968">
            <v>1</v>
          </cell>
          <cell r="J968">
            <v>1</v>
          </cell>
          <cell r="L968">
            <v>6561.01</v>
          </cell>
          <cell r="N968">
            <v>4637.9400000000005</v>
          </cell>
          <cell r="O968">
            <v>3385.71</v>
          </cell>
          <cell r="P968">
            <v>0.73000297545893211</v>
          </cell>
          <cell r="Q968">
            <v>1252.23</v>
          </cell>
          <cell r="R968">
            <v>0.26999702454106778</v>
          </cell>
          <cell r="S968">
            <v>50.089199999999998</v>
          </cell>
          <cell r="U968">
            <v>0</v>
          </cell>
          <cell r="V968">
            <v>0</v>
          </cell>
          <cell r="W968">
            <v>6561.01</v>
          </cell>
          <cell r="X968">
            <v>6561.01</v>
          </cell>
          <cell r="Y968">
            <v>616598</v>
          </cell>
        </row>
        <row r="969">
          <cell r="A969" t="str">
            <v>2016662V</v>
          </cell>
          <cell r="C969">
            <v>524217</v>
          </cell>
          <cell r="D969" t="str">
            <v>Arcabo</v>
          </cell>
          <cell r="E969">
            <v>1</v>
          </cell>
          <cell r="F969">
            <v>8</v>
          </cell>
          <cell r="G969">
            <v>5</v>
          </cell>
          <cell r="H969">
            <v>3</v>
          </cell>
          <cell r="I969">
            <v>1</v>
          </cell>
          <cell r="J969">
            <v>1</v>
          </cell>
          <cell r="L969">
            <v>4892.6899999999996</v>
          </cell>
          <cell r="N969">
            <v>3362.64</v>
          </cell>
          <cell r="O969">
            <v>2805.85</v>
          </cell>
          <cell r="P969">
            <v>0.83441878999833463</v>
          </cell>
          <cell r="Q969">
            <v>556.79</v>
          </cell>
          <cell r="R969">
            <v>0.16558121000166534</v>
          </cell>
          <cell r="S969">
            <v>22.271599999999999</v>
          </cell>
          <cell r="U969">
            <v>0</v>
          </cell>
          <cell r="V969">
            <v>0</v>
          </cell>
          <cell r="W969">
            <v>4892.6899999999996</v>
          </cell>
          <cell r="X969">
            <v>4892.6899999999996</v>
          </cell>
          <cell r="Y969">
            <v>616599</v>
          </cell>
        </row>
        <row r="970">
          <cell r="A970" t="str">
            <v>2016663V</v>
          </cell>
          <cell r="C970">
            <v>595917</v>
          </cell>
          <cell r="D970" t="str">
            <v>Arcabo</v>
          </cell>
          <cell r="E970">
            <v>1</v>
          </cell>
          <cell r="F970">
            <v>8</v>
          </cell>
          <cell r="G970">
            <v>5</v>
          </cell>
          <cell r="H970">
            <v>3</v>
          </cell>
          <cell r="I970">
            <v>1</v>
          </cell>
          <cell r="J970">
            <v>1</v>
          </cell>
          <cell r="L970">
            <v>4892.6899999999996</v>
          </cell>
          <cell r="N970">
            <v>3362.64</v>
          </cell>
          <cell r="O970">
            <v>2805.85</v>
          </cell>
          <cell r="P970">
            <v>0.83441878999833463</v>
          </cell>
          <cell r="Q970">
            <v>556.79</v>
          </cell>
          <cell r="R970">
            <v>0.16558121000166534</v>
          </cell>
          <cell r="S970">
            <v>22.271599999999999</v>
          </cell>
          <cell r="U970">
            <v>0</v>
          </cell>
          <cell r="V970">
            <v>0</v>
          </cell>
          <cell r="W970">
            <v>4892.6899999999996</v>
          </cell>
          <cell r="X970">
            <v>4892.6899999999996</v>
          </cell>
          <cell r="Y970">
            <v>616600</v>
          </cell>
        </row>
        <row r="971">
          <cell r="A971" t="str">
            <v>2016664V</v>
          </cell>
          <cell r="C971">
            <v>596017</v>
          </cell>
          <cell r="D971" t="str">
            <v>Arcabo</v>
          </cell>
          <cell r="E971">
            <v>1</v>
          </cell>
          <cell r="F971">
            <v>8</v>
          </cell>
          <cell r="G971">
            <v>5</v>
          </cell>
          <cell r="H971">
            <v>2</v>
          </cell>
          <cell r="I971">
            <v>1</v>
          </cell>
          <cell r="J971">
            <v>1</v>
          </cell>
          <cell r="L971">
            <v>5256.98</v>
          </cell>
          <cell r="N971">
            <v>3756.73</v>
          </cell>
          <cell r="O971">
            <v>3131.77</v>
          </cell>
          <cell r="P971">
            <v>0.8336425561592129</v>
          </cell>
          <cell r="Q971">
            <v>624.96</v>
          </cell>
          <cell r="R971">
            <v>0.16635744384078707</v>
          </cell>
          <cell r="S971">
            <v>24.9984</v>
          </cell>
          <cell r="U971">
            <v>0</v>
          </cell>
          <cell r="V971">
            <v>0</v>
          </cell>
          <cell r="W971">
            <v>5256.98</v>
          </cell>
          <cell r="X971">
            <v>5256.98</v>
          </cell>
          <cell r="Y971">
            <v>616601</v>
          </cell>
        </row>
        <row r="972">
          <cell r="A972">
            <v>2016665</v>
          </cell>
          <cell r="C972">
            <v>545517</v>
          </cell>
          <cell r="D972" t="str">
            <v>Arcabo</v>
          </cell>
          <cell r="E972">
            <v>1</v>
          </cell>
          <cell r="F972">
            <v>8</v>
          </cell>
          <cell r="G972">
            <v>5</v>
          </cell>
          <cell r="H972">
            <v>3</v>
          </cell>
          <cell r="I972">
            <v>1</v>
          </cell>
          <cell r="J972">
            <v>1</v>
          </cell>
          <cell r="L972">
            <v>2480.83</v>
          </cell>
          <cell r="N972">
            <v>1738.51</v>
          </cell>
          <cell r="O972">
            <v>1312.92</v>
          </cell>
          <cell r="P972">
            <v>0.75519841703527735</v>
          </cell>
          <cell r="Q972">
            <v>425.59</v>
          </cell>
          <cell r="R972">
            <v>0.24480158296472265</v>
          </cell>
          <cell r="S972">
            <v>17.023599999999998</v>
          </cell>
          <cell r="U972">
            <v>0</v>
          </cell>
          <cell r="V972">
            <v>0</v>
          </cell>
          <cell r="W972">
            <v>2480.83</v>
          </cell>
          <cell r="X972">
            <v>2480.83</v>
          </cell>
          <cell r="Y972">
            <v>616602</v>
          </cell>
        </row>
        <row r="973">
          <cell r="A973">
            <v>2016666</v>
          </cell>
          <cell r="C973" t="str">
            <v>Verkroost</v>
          </cell>
          <cell r="D973" t="str">
            <v>Duocar</v>
          </cell>
          <cell r="E973">
            <v>1</v>
          </cell>
          <cell r="F973">
            <v>3</v>
          </cell>
          <cell r="G973">
            <v>3</v>
          </cell>
          <cell r="H973">
            <v>0</v>
          </cell>
          <cell r="I973">
            <v>1</v>
          </cell>
          <cell r="J973">
            <v>1</v>
          </cell>
          <cell r="L973">
            <v>938.91</v>
          </cell>
          <cell r="N973">
            <v>616.99</v>
          </cell>
          <cell r="O973">
            <v>494.14</v>
          </cell>
          <cell r="P973">
            <v>0.80088818295272202</v>
          </cell>
          <cell r="Q973">
            <v>122.85</v>
          </cell>
          <cell r="R973">
            <v>0.1991118170472779</v>
          </cell>
          <cell r="S973">
            <v>4.9139999999999997</v>
          </cell>
          <cell r="U973">
            <v>0</v>
          </cell>
          <cell r="V973">
            <v>0</v>
          </cell>
          <cell r="W973">
            <v>938.91</v>
          </cell>
          <cell r="X973">
            <v>938.91</v>
          </cell>
          <cell r="Y973">
            <v>616744</v>
          </cell>
        </row>
        <row r="974">
          <cell r="A974">
            <v>2016667</v>
          </cell>
          <cell r="C974" t="str">
            <v>Ijsseldreef 7</v>
          </cell>
          <cell r="D974" t="str">
            <v>Duocar</v>
          </cell>
          <cell r="E974">
            <v>1</v>
          </cell>
          <cell r="F974">
            <v>8</v>
          </cell>
          <cell r="G974">
            <v>7</v>
          </cell>
          <cell r="H974">
            <v>3</v>
          </cell>
          <cell r="I974">
            <v>1</v>
          </cell>
          <cell r="J974">
            <v>1</v>
          </cell>
          <cell r="L974">
            <v>2762.58</v>
          </cell>
          <cell r="N974">
            <v>1829.19</v>
          </cell>
          <cell r="O974">
            <v>1278.49</v>
          </cell>
          <cell r="P974">
            <v>0.6989377812037022</v>
          </cell>
          <cell r="Q974">
            <v>550.70000000000005</v>
          </cell>
          <cell r="R974">
            <v>0.30106221879629785</v>
          </cell>
          <cell r="S974">
            <v>22.028000000000002</v>
          </cell>
          <cell r="U974">
            <v>0</v>
          </cell>
          <cell r="V974">
            <v>0</v>
          </cell>
          <cell r="W974">
            <v>2762.58</v>
          </cell>
          <cell r="X974">
            <v>2762.58</v>
          </cell>
          <cell r="Y974">
            <v>616745</v>
          </cell>
        </row>
        <row r="975">
          <cell r="A975">
            <v>2016668</v>
          </cell>
          <cell r="B975"/>
          <cell r="C975" t="str">
            <v>Ijsseldreef 8</v>
          </cell>
          <cell r="D975" t="str">
            <v>Duocar</v>
          </cell>
          <cell r="E975">
            <v>1</v>
          </cell>
          <cell r="F975">
            <v>8</v>
          </cell>
          <cell r="G975">
            <v>7</v>
          </cell>
          <cell r="H975">
            <v>3</v>
          </cell>
          <cell r="I975">
            <v>1</v>
          </cell>
          <cell r="J975">
            <v>1</v>
          </cell>
          <cell r="K975"/>
          <cell r="L975">
            <v>2762.58</v>
          </cell>
          <cell r="M975"/>
          <cell r="N975">
            <v>1829.19</v>
          </cell>
          <cell r="O975">
            <v>1278.49</v>
          </cell>
          <cell r="P975">
            <v>0.6989377812037022</v>
          </cell>
          <cell r="Q975">
            <v>550.70000000000005</v>
          </cell>
          <cell r="R975">
            <v>0.30106221879629785</v>
          </cell>
          <cell r="S975">
            <v>22.028000000000002</v>
          </cell>
          <cell r="U975">
            <v>0</v>
          </cell>
          <cell r="V975">
            <v>0</v>
          </cell>
          <cell r="W975">
            <v>2762.58</v>
          </cell>
          <cell r="X975">
            <v>2762.58</v>
          </cell>
          <cell r="Y975">
            <v>616746</v>
          </cell>
        </row>
        <row r="976">
          <cell r="A976">
            <v>2016669</v>
          </cell>
          <cell r="B976"/>
          <cell r="C976" t="str">
            <v>581716 Glas 677x 744 met roedes</v>
          </cell>
          <cell r="D976" t="str">
            <v>Arcabo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1</v>
          </cell>
          <cell r="J976">
            <v>1</v>
          </cell>
          <cell r="K976"/>
          <cell r="L976">
            <v>62.34</v>
          </cell>
          <cell r="M976"/>
          <cell r="N976">
            <v>23.67</v>
          </cell>
          <cell r="O976">
            <v>23.67</v>
          </cell>
          <cell r="P976">
            <v>1</v>
          </cell>
          <cell r="Q976">
            <v>0</v>
          </cell>
          <cell r="R976">
            <v>0</v>
          </cell>
          <cell r="S976">
            <v>0</v>
          </cell>
          <cell r="T976"/>
          <cell r="U976">
            <v>0</v>
          </cell>
          <cell r="V976">
            <v>0</v>
          </cell>
          <cell r="W976">
            <v>62.34</v>
          </cell>
          <cell r="X976">
            <v>62.34</v>
          </cell>
          <cell r="Y976">
            <v>617061</v>
          </cell>
        </row>
        <row r="977">
          <cell r="A977">
            <v>2016670</v>
          </cell>
          <cell r="C977" t="str">
            <v>Glas 817x 575 4-16-5 hr++ 25mm</v>
          </cell>
          <cell r="D977" t="str">
            <v>Arcabo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1</v>
          </cell>
          <cell r="J977">
            <v>1</v>
          </cell>
          <cell r="L977">
            <v>37.56</v>
          </cell>
          <cell r="N977">
            <v>11.28</v>
          </cell>
          <cell r="O977">
            <v>11.28</v>
          </cell>
          <cell r="P977">
            <v>1</v>
          </cell>
          <cell r="Q977">
            <v>0</v>
          </cell>
          <cell r="R977">
            <v>0</v>
          </cell>
          <cell r="S977">
            <v>0</v>
          </cell>
          <cell r="U977">
            <v>0</v>
          </cell>
          <cell r="V977">
            <v>0</v>
          </cell>
          <cell r="W977">
            <v>37.56</v>
          </cell>
          <cell r="X977">
            <v>37.56</v>
          </cell>
          <cell r="Y977">
            <v>616623</v>
          </cell>
        </row>
        <row r="978">
          <cell r="A978">
            <v>2016671</v>
          </cell>
          <cell r="C978" t="str">
            <v>(2016026) rooster ducosmart 684-30 wit</v>
          </cell>
          <cell r="D978" t="str">
            <v>Stui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1</v>
          </cell>
          <cell r="J978">
            <v>1</v>
          </cell>
          <cell r="L978">
            <v>76.8</v>
          </cell>
          <cell r="N978">
            <v>30.9</v>
          </cell>
          <cell r="O978">
            <v>30.9</v>
          </cell>
          <cell r="P978">
            <v>1</v>
          </cell>
          <cell r="Q978">
            <v>0</v>
          </cell>
          <cell r="R978">
            <v>0</v>
          </cell>
          <cell r="S978">
            <v>0</v>
          </cell>
          <cell r="U978">
            <v>0</v>
          </cell>
          <cell r="V978">
            <v>0</v>
          </cell>
          <cell r="W978">
            <v>76.8</v>
          </cell>
          <cell r="X978">
            <v>76.8</v>
          </cell>
          <cell r="Y978">
            <v>616707</v>
          </cell>
        </row>
        <row r="979">
          <cell r="A979">
            <v>2016672</v>
          </cell>
          <cell r="C979" t="str">
            <v>Herlevering MSC-082</v>
          </cell>
          <cell r="D979" t="str">
            <v>Maat</v>
          </cell>
          <cell r="E979">
            <v>1</v>
          </cell>
          <cell r="F979">
            <v>6</v>
          </cell>
          <cell r="G979">
            <v>6</v>
          </cell>
          <cell r="H979">
            <v>0</v>
          </cell>
          <cell r="I979">
            <v>1</v>
          </cell>
          <cell r="J979">
            <v>1</v>
          </cell>
          <cell r="L979">
            <v>1378.27</v>
          </cell>
          <cell r="N979">
            <v>1023.05</v>
          </cell>
          <cell r="O979">
            <v>723.05</v>
          </cell>
          <cell r="P979">
            <v>0.70675920043008644</v>
          </cell>
          <cell r="Q979">
            <v>300</v>
          </cell>
          <cell r="R979">
            <v>0.2932407995699135</v>
          </cell>
          <cell r="S979">
            <v>12</v>
          </cell>
          <cell r="U979">
            <v>0</v>
          </cell>
          <cell r="V979">
            <v>0</v>
          </cell>
          <cell r="W979">
            <v>1378.27</v>
          </cell>
          <cell r="X979">
            <v>1378.27</v>
          </cell>
          <cell r="Y979">
            <v>616704</v>
          </cell>
        </row>
        <row r="980">
          <cell r="A980">
            <v>2016673</v>
          </cell>
          <cell r="C980" t="str">
            <v>570217 Floathouse</v>
          </cell>
          <cell r="D980" t="str">
            <v>Arcabo</v>
          </cell>
          <cell r="E980">
            <v>1</v>
          </cell>
          <cell r="F980">
            <v>11</v>
          </cell>
          <cell r="G980">
            <v>4</v>
          </cell>
          <cell r="H980">
            <v>12</v>
          </cell>
          <cell r="I980">
            <v>1</v>
          </cell>
          <cell r="J980">
            <v>1</v>
          </cell>
          <cell r="L980">
            <v>10578.33</v>
          </cell>
          <cell r="N980">
            <v>0</v>
          </cell>
          <cell r="O980">
            <v>0</v>
          </cell>
          <cell r="P980" t="str">
            <v/>
          </cell>
          <cell r="Q980">
            <v>0</v>
          </cell>
          <cell r="R980" t="str">
            <v/>
          </cell>
          <cell r="S980">
            <v>0</v>
          </cell>
          <cell r="U980">
            <v>0</v>
          </cell>
          <cell r="V980">
            <v>0</v>
          </cell>
          <cell r="W980">
            <v>10578.33</v>
          </cell>
          <cell r="X980">
            <v>10578.33</v>
          </cell>
          <cell r="Y980">
            <v>616603</v>
          </cell>
        </row>
        <row r="981">
          <cell r="A981">
            <v>2016674</v>
          </cell>
          <cell r="C981" t="str">
            <v>2 inzethorren 545616 (oud 2016498)</v>
          </cell>
          <cell r="D981" t="str">
            <v>Arcabo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1</v>
          </cell>
          <cell r="J981">
            <v>1</v>
          </cell>
          <cell r="L981">
            <v>92.44</v>
          </cell>
          <cell r="N981">
            <v>55</v>
          </cell>
          <cell r="O981">
            <v>55</v>
          </cell>
          <cell r="P981">
            <v>1</v>
          </cell>
          <cell r="Q981">
            <v>0</v>
          </cell>
          <cell r="R981">
            <v>0</v>
          </cell>
          <cell r="S981">
            <v>0</v>
          </cell>
          <cell r="U981">
            <v>0</v>
          </cell>
          <cell r="V981">
            <v>0</v>
          </cell>
          <cell r="W981">
            <v>92.44</v>
          </cell>
          <cell r="X981">
            <v>92.44</v>
          </cell>
          <cell r="Y981">
            <v>616654</v>
          </cell>
        </row>
        <row r="982">
          <cell r="A982">
            <v>2016676</v>
          </cell>
          <cell r="C982" t="str">
            <v>schaar 12"  2 paar</v>
          </cell>
          <cell r="D982" t="str">
            <v>Arcabo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1</v>
          </cell>
          <cell r="J982">
            <v>1</v>
          </cell>
          <cell r="L982">
            <v>44.26</v>
          </cell>
          <cell r="N982">
            <v>31.42</v>
          </cell>
          <cell r="O982">
            <v>6.42</v>
          </cell>
          <cell r="P982">
            <v>0.20432845321451304</v>
          </cell>
          <cell r="Q982">
            <v>25</v>
          </cell>
          <cell r="R982">
            <v>0.79567154678548691</v>
          </cell>
          <cell r="S982">
            <v>1</v>
          </cell>
          <cell r="U982">
            <v>0</v>
          </cell>
          <cell r="V982">
            <v>0</v>
          </cell>
          <cell r="W982">
            <v>44.26</v>
          </cell>
          <cell r="X982">
            <v>44.26</v>
          </cell>
          <cell r="Y982">
            <v>616624</v>
          </cell>
        </row>
        <row r="983">
          <cell r="A983">
            <v>2016677</v>
          </cell>
          <cell r="C983" t="str">
            <v>MSD-025</v>
          </cell>
          <cell r="D983" t="str">
            <v>Maat</v>
          </cell>
          <cell r="E983">
            <v>1</v>
          </cell>
          <cell r="F983">
            <v>9</v>
          </cell>
          <cell r="G983">
            <v>5</v>
          </cell>
          <cell r="H983">
            <v>3</v>
          </cell>
          <cell r="I983">
            <v>1</v>
          </cell>
          <cell r="J983">
            <v>1</v>
          </cell>
          <cell r="L983">
            <v>3423.18</v>
          </cell>
          <cell r="N983">
            <v>2528.83</v>
          </cell>
          <cell r="O983">
            <v>1837.98</v>
          </cell>
          <cell r="P983">
            <v>0.72681042221106207</v>
          </cell>
          <cell r="Q983">
            <v>690.85</v>
          </cell>
          <cell r="R983">
            <v>0.27318957778893799</v>
          </cell>
          <cell r="S983">
            <v>27.634</v>
          </cell>
          <cell r="U983">
            <v>0</v>
          </cell>
          <cell r="V983">
            <v>0</v>
          </cell>
          <cell r="W983">
            <v>3423.18</v>
          </cell>
          <cell r="X983">
            <v>3423.18</v>
          </cell>
          <cell r="Y983">
            <v>616750</v>
          </cell>
        </row>
        <row r="984">
          <cell r="A984">
            <v>2016678</v>
          </cell>
          <cell r="C984" t="str">
            <v>MSD-026</v>
          </cell>
          <cell r="D984" t="str">
            <v>Maat</v>
          </cell>
          <cell r="E984">
            <v>1</v>
          </cell>
          <cell r="F984">
            <v>4</v>
          </cell>
          <cell r="G984">
            <v>1</v>
          </cell>
          <cell r="H984">
            <v>3</v>
          </cell>
          <cell r="I984">
            <v>1</v>
          </cell>
          <cell r="J984">
            <v>1</v>
          </cell>
          <cell r="L984">
            <v>1570.76</v>
          </cell>
          <cell r="N984">
            <v>1160.21</v>
          </cell>
          <cell r="O984">
            <v>861.52</v>
          </cell>
          <cell r="P984">
            <v>0.74255522707096122</v>
          </cell>
          <cell r="Q984">
            <v>298.69</v>
          </cell>
          <cell r="R984">
            <v>0.25744477292903872</v>
          </cell>
          <cell r="S984">
            <v>11.9476</v>
          </cell>
          <cell r="U984">
            <v>0</v>
          </cell>
          <cell r="V984">
            <v>0</v>
          </cell>
          <cell r="W984">
            <v>1570.76</v>
          </cell>
          <cell r="X984">
            <v>1570.76</v>
          </cell>
          <cell r="Y984">
            <v>616751</v>
          </cell>
        </row>
        <row r="985">
          <cell r="A985">
            <v>2016679</v>
          </cell>
          <cell r="C985" t="str">
            <v>MSD-028</v>
          </cell>
          <cell r="D985" t="str">
            <v>Maat</v>
          </cell>
          <cell r="E985">
            <v>1</v>
          </cell>
          <cell r="F985">
            <v>8</v>
          </cell>
          <cell r="G985">
            <v>3</v>
          </cell>
          <cell r="H985">
            <v>4</v>
          </cell>
          <cell r="I985">
            <v>1</v>
          </cell>
          <cell r="J985">
            <v>1</v>
          </cell>
          <cell r="L985">
            <v>2973.37</v>
          </cell>
          <cell r="N985">
            <v>2192.2200000000003</v>
          </cell>
          <cell r="O985">
            <v>1652.22</v>
          </cell>
          <cell r="P985">
            <v>0.75367435750061573</v>
          </cell>
          <cell r="Q985">
            <v>540</v>
          </cell>
          <cell r="R985">
            <v>0.24632564249938416</v>
          </cell>
          <cell r="S985">
            <v>21.6</v>
          </cell>
          <cell r="U985">
            <v>0</v>
          </cell>
          <cell r="V985">
            <v>0</v>
          </cell>
          <cell r="W985">
            <v>2973.37</v>
          </cell>
          <cell r="X985">
            <v>2973.37</v>
          </cell>
          <cell r="Y985">
            <v>616752</v>
          </cell>
        </row>
        <row r="986">
          <cell r="A986">
            <v>2016680</v>
          </cell>
          <cell r="C986" t="str">
            <v>MSD-029</v>
          </cell>
          <cell r="D986" t="str">
            <v>Maat</v>
          </cell>
          <cell r="E986">
            <v>1</v>
          </cell>
          <cell r="F986">
            <v>8</v>
          </cell>
          <cell r="G986">
            <v>5</v>
          </cell>
          <cell r="H986">
            <v>3</v>
          </cell>
          <cell r="I986">
            <v>1</v>
          </cell>
          <cell r="J986">
            <v>1</v>
          </cell>
          <cell r="L986">
            <v>2510.25</v>
          </cell>
          <cell r="N986">
            <v>1845.31</v>
          </cell>
          <cell r="O986">
            <v>1366</v>
          </cell>
          <cell r="P986">
            <v>0.74025502490096518</v>
          </cell>
          <cell r="Q986">
            <v>479.31</v>
          </cell>
          <cell r="R986">
            <v>0.25974497509903488</v>
          </cell>
          <cell r="S986">
            <v>19.1724</v>
          </cell>
          <cell r="U986">
            <v>0</v>
          </cell>
          <cell r="V986">
            <v>0</v>
          </cell>
          <cell r="W986">
            <v>2510.25</v>
          </cell>
          <cell r="X986">
            <v>2510.25</v>
          </cell>
          <cell r="Y986">
            <v>616753</v>
          </cell>
        </row>
        <row r="987">
          <cell r="A987">
            <v>2016681</v>
          </cell>
          <cell r="C987" t="str">
            <v>MSD-034</v>
          </cell>
          <cell r="D987" t="str">
            <v>Maat</v>
          </cell>
          <cell r="E987">
            <v>1</v>
          </cell>
          <cell r="F987">
            <v>9</v>
          </cell>
          <cell r="G987">
            <v>5</v>
          </cell>
          <cell r="H987">
            <v>4</v>
          </cell>
          <cell r="I987">
            <v>1</v>
          </cell>
          <cell r="J987">
            <v>1</v>
          </cell>
          <cell r="L987">
            <v>3360.86</v>
          </cell>
          <cell r="N987">
            <v>2480.61</v>
          </cell>
          <cell r="O987">
            <v>1869.17</v>
          </cell>
          <cell r="P987">
            <v>0.75351224094073632</v>
          </cell>
          <cell r="Q987">
            <v>611.44000000000005</v>
          </cell>
          <cell r="R987">
            <v>0.24648775905926365</v>
          </cell>
          <cell r="S987">
            <v>24.457600000000003</v>
          </cell>
          <cell r="U987">
            <v>0</v>
          </cell>
          <cell r="V987">
            <v>0</v>
          </cell>
          <cell r="W987">
            <v>3360.86</v>
          </cell>
          <cell r="X987">
            <v>3360.86</v>
          </cell>
          <cell r="Y987">
            <v>616754</v>
          </cell>
        </row>
        <row r="988">
          <cell r="A988" t="str">
            <v>2016144-Z64</v>
          </cell>
          <cell r="C988" t="str">
            <v>Kavel Z64 Breskinlodge SP</v>
          </cell>
          <cell r="D988" t="str">
            <v>Maat</v>
          </cell>
          <cell r="E988">
            <v>1</v>
          </cell>
          <cell r="F988">
            <v>8</v>
          </cell>
          <cell r="G988">
            <v>4</v>
          </cell>
          <cell r="H988">
            <v>3</v>
          </cell>
          <cell r="I988">
            <v>1</v>
          </cell>
          <cell r="J988">
            <v>1</v>
          </cell>
          <cell r="L988">
            <v>3314.87</v>
          </cell>
          <cell r="N988">
            <v>2571.2399999999998</v>
          </cell>
          <cell r="O988">
            <v>2019.68</v>
          </cell>
          <cell r="P988">
            <v>0.78548871361677641</v>
          </cell>
          <cell r="Q988">
            <v>551.55999999999995</v>
          </cell>
          <cell r="R988">
            <v>0.21451128638322364</v>
          </cell>
          <cell r="S988">
            <v>22.062399999999997</v>
          </cell>
          <cell r="U988">
            <v>0</v>
          </cell>
          <cell r="V988">
            <v>0</v>
          </cell>
          <cell r="W988">
            <v>3314.87</v>
          </cell>
          <cell r="X988">
            <v>3314.87</v>
          </cell>
          <cell r="Y988">
            <v>616755</v>
          </cell>
        </row>
        <row r="989">
          <cell r="A989" t="str">
            <v>2016144-Z64S</v>
          </cell>
          <cell r="C989" t="str">
            <v>Kavel Z64 Schuur SP</v>
          </cell>
          <cell r="D989" t="str">
            <v>Maat</v>
          </cell>
          <cell r="E989">
            <v>1</v>
          </cell>
          <cell r="F989">
            <v>1</v>
          </cell>
          <cell r="G989">
            <v>0</v>
          </cell>
          <cell r="H989">
            <v>1</v>
          </cell>
          <cell r="I989">
            <v>1</v>
          </cell>
          <cell r="J989">
            <v>1</v>
          </cell>
          <cell r="L989">
            <v>508.37</v>
          </cell>
          <cell r="N989">
            <v>375.41999999999996</v>
          </cell>
          <cell r="O989">
            <v>278.02</v>
          </cell>
          <cell r="P989">
            <v>0.7405572425550051</v>
          </cell>
          <cell r="Q989">
            <v>97.4</v>
          </cell>
          <cell r="R989">
            <v>0.25944275744499501</v>
          </cell>
          <cell r="S989">
            <v>3.8960000000000004</v>
          </cell>
          <cell r="U989">
            <v>0</v>
          </cell>
          <cell r="V989">
            <v>0</v>
          </cell>
          <cell r="W989">
            <v>508.37</v>
          </cell>
          <cell r="X989">
            <v>508.37</v>
          </cell>
          <cell r="Y989">
            <v>616756</v>
          </cell>
        </row>
        <row r="990">
          <cell r="A990" t="str">
            <v>2016144-C37</v>
          </cell>
          <cell r="C990" t="str">
            <v>Kavel Z130 Tulplodge Zand</v>
          </cell>
          <cell r="D990" t="str">
            <v>Maat</v>
          </cell>
          <cell r="E990">
            <v>1</v>
          </cell>
          <cell r="F990">
            <v>7</v>
          </cell>
          <cell r="G990">
            <v>2</v>
          </cell>
          <cell r="H990">
            <v>3</v>
          </cell>
          <cell r="I990">
            <v>1</v>
          </cell>
          <cell r="J990">
            <v>1</v>
          </cell>
          <cell r="L990">
            <v>3086.35</v>
          </cell>
          <cell r="N990">
            <v>2389.4</v>
          </cell>
          <cell r="O990">
            <v>1925.32</v>
          </cell>
          <cell r="P990">
            <v>0.80577550849585666</v>
          </cell>
          <cell r="Q990">
            <v>464.08</v>
          </cell>
          <cell r="R990">
            <v>0.19422449150414328</v>
          </cell>
          <cell r="S990">
            <v>18.563199999999998</v>
          </cell>
          <cell r="U990">
            <v>0</v>
          </cell>
          <cell r="V990">
            <v>0</v>
          </cell>
          <cell r="W990">
            <v>3086.35</v>
          </cell>
          <cell r="X990">
            <v>3086.35</v>
          </cell>
          <cell r="Y990">
            <v>616757</v>
          </cell>
        </row>
        <row r="991">
          <cell r="A991" t="str">
            <v>2016144-C37S</v>
          </cell>
          <cell r="C991" t="str">
            <v xml:space="preserve">Kavel Z130 Schuur </v>
          </cell>
          <cell r="D991" t="str">
            <v>Maat</v>
          </cell>
          <cell r="E991">
            <v>1</v>
          </cell>
          <cell r="F991">
            <v>1</v>
          </cell>
          <cell r="G991">
            <v>0</v>
          </cell>
          <cell r="H991">
            <v>1</v>
          </cell>
          <cell r="I991">
            <v>1</v>
          </cell>
          <cell r="J991">
            <v>1</v>
          </cell>
          <cell r="L991">
            <v>502.39</v>
          </cell>
          <cell r="N991">
            <v>375.41999999999996</v>
          </cell>
          <cell r="O991">
            <v>278.02</v>
          </cell>
          <cell r="P991">
            <v>0.7405572425550051</v>
          </cell>
          <cell r="Q991">
            <v>97.4</v>
          </cell>
          <cell r="R991">
            <v>0.25944275744499501</v>
          </cell>
          <cell r="S991">
            <v>3.8960000000000004</v>
          </cell>
          <cell r="U991">
            <v>0</v>
          </cell>
          <cell r="V991">
            <v>0</v>
          </cell>
          <cell r="W991">
            <v>502.39</v>
          </cell>
          <cell r="X991">
            <v>502.39</v>
          </cell>
          <cell r="Y991">
            <v>616758</v>
          </cell>
        </row>
        <row r="992">
          <cell r="A992" t="str">
            <v>2016144-C30</v>
          </cell>
          <cell r="C992" t="str">
            <v>Kavel Z117 Duinlodge grijs</v>
          </cell>
          <cell r="D992" t="str">
            <v>Maat</v>
          </cell>
          <cell r="E992">
            <v>1</v>
          </cell>
          <cell r="F992">
            <v>8</v>
          </cell>
          <cell r="G992">
            <v>4</v>
          </cell>
          <cell r="H992">
            <v>3</v>
          </cell>
          <cell r="I992">
            <v>1</v>
          </cell>
          <cell r="J992">
            <v>1</v>
          </cell>
          <cell r="L992">
            <v>3440.14</v>
          </cell>
          <cell r="N992">
            <v>2666.89</v>
          </cell>
          <cell r="O992">
            <v>2113.08</v>
          </cell>
          <cell r="P992">
            <v>0.79233864163876278</v>
          </cell>
          <cell r="Q992">
            <v>553.80999999999995</v>
          </cell>
          <cell r="R992">
            <v>0.20766135836123722</v>
          </cell>
          <cell r="S992">
            <v>22.152399999999997</v>
          </cell>
          <cell r="U992">
            <v>0</v>
          </cell>
          <cell r="V992">
            <v>0</v>
          </cell>
          <cell r="W992">
            <v>3440.14</v>
          </cell>
          <cell r="X992">
            <v>3440.14</v>
          </cell>
          <cell r="Y992">
            <v>616759</v>
          </cell>
        </row>
        <row r="993">
          <cell r="A993" t="str">
            <v>2016144-C30S</v>
          </cell>
          <cell r="C993" t="str">
            <v xml:space="preserve">Kavel Z117 Schuur </v>
          </cell>
          <cell r="D993" t="str">
            <v>Maat</v>
          </cell>
          <cell r="E993">
            <v>1</v>
          </cell>
          <cell r="F993">
            <v>1</v>
          </cell>
          <cell r="G993">
            <v>0</v>
          </cell>
          <cell r="H993">
            <v>1</v>
          </cell>
          <cell r="I993">
            <v>1</v>
          </cell>
          <cell r="J993">
            <v>1</v>
          </cell>
          <cell r="L993">
            <v>502.39</v>
          </cell>
          <cell r="N993">
            <v>375.41999999999996</v>
          </cell>
          <cell r="O993">
            <v>278.02</v>
          </cell>
          <cell r="P993">
            <v>0.7405572425550051</v>
          </cell>
          <cell r="Q993">
            <v>97.4</v>
          </cell>
          <cell r="R993">
            <v>0.25944275744499501</v>
          </cell>
          <cell r="S993">
            <v>3.8960000000000004</v>
          </cell>
          <cell r="U993">
            <v>0</v>
          </cell>
          <cell r="V993">
            <v>0</v>
          </cell>
          <cell r="W993">
            <v>502.39</v>
          </cell>
          <cell r="X993">
            <v>502.39</v>
          </cell>
          <cell r="Y993">
            <v>616760</v>
          </cell>
        </row>
        <row r="994">
          <cell r="A994" t="str">
            <v>2016682L-7016</v>
          </cell>
          <cell r="C994" t="str">
            <v>MSD-028 Luiken</v>
          </cell>
          <cell r="D994" t="str">
            <v>Maat</v>
          </cell>
          <cell r="E994">
            <v>1</v>
          </cell>
          <cell r="F994">
            <v>13</v>
          </cell>
          <cell r="G994">
            <v>0</v>
          </cell>
          <cell r="H994">
            <v>0</v>
          </cell>
          <cell r="I994">
            <v>1</v>
          </cell>
          <cell r="J994">
            <v>1</v>
          </cell>
          <cell r="L994">
            <v>1437.15</v>
          </cell>
          <cell r="N994">
            <v>1003.76</v>
          </cell>
          <cell r="O994">
            <v>748.7</v>
          </cell>
          <cell r="P994">
            <v>0.74589543317127605</v>
          </cell>
          <cell r="Q994">
            <v>255.06</v>
          </cell>
          <cell r="R994">
            <v>0.25410456682872401</v>
          </cell>
          <cell r="S994">
            <v>10.202400000000001</v>
          </cell>
          <cell r="U994">
            <v>0</v>
          </cell>
          <cell r="V994">
            <v>0</v>
          </cell>
          <cell r="W994">
            <v>1437.15</v>
          </cell>
          <cell r="X994">
            <v>1437.15</v>
          </cell>
          <cell r="Y994">
            <v>616761</v>
          </cell>
        </row>
        <row r="995">
          <cell r="A995" t="str">
            <v>2016683L-7016</v>
          </cell>
          <cell r="C995" t="str">
            <v>MSD-029 Luiken</v>
          </cell>
          <cell r="D995" t="str">
            <v>Maat</v>
          </cell>
          <cell r="E995">
            <v>1</v>
          </cell>
          <cell r="F995">
            <v>14</v>
          </cell>
          <cell r="G995">
            <v>0</v>
          </cell>
          <cell r="H995">
            <v>0</v>
          </cell>
          <cell r="I995">
            <v>1</v>
          </cell>
          <cell r="J995">
            <v>1</v>
          </cell>
          <cell r="L995">
            <v>1540.12</v>
          </cell>
          <cell r="N995">
            <v>1075.81</v>
          </cell>
          <cell r="O995">
            <v>801.13</v>
          </cell>
          <cell r="P995">
            <v>0.74467610451659683</v>
          </cell>
          <cell r="Q995">
            <v>274.68</v>
          </cell>
          <cell r="R995">
            <v>0.25532389548340323</v>
          </cell>
          <cell r="S995">
            <v>10.9872</v>
          </cell>
          <cell r="U995">
            <v>0</v>
          </cell>
          <cell r="V995">
            <v>0</v>
          </cell>
          <cell r="W995">
            <v>1540.12</v>
          </cell>
          <cell r="X995">
            <v>1540.12</v>
          </cell>
          <cell r="Y995">
            <v>616762</v>
          </cell>
        </row>
        <row r="996">
          <cell r="A996">
            <v>2016684</v>
          </cell>
          <cell r="C996">
            <v>568117</v>
          </cell>
          <cell r="D996" t="str">
            <v>Arcabo</v>
          </cell>
          <cell r="E996">
            <v>1</v>
          </cell>
          <cell r="F996">
            <v>8</v>
          </cell>
          <cell r="G996">
            <v>5</v>
          </cell>
          <cell r="H996">
            <v>5</v>
          </cell>
          <cell r="I996">
            <v>1</v>
          </cell>
          <cell r="J996">
            <v>1</v>
          </cell>
          <cell r="L996">
            <v>4691.01</v>
          </cell>
          <cell r="N996">
            <v>3035.87</v>
          </cell>
          <cell r="O996">
            <v>2325.89</v>
          </cell>
          <cell r="P996">
            <v>0.76613623112979146</v>
          </cell>
          <cell r="Q996">
            <v>709.98</v>
          </cell>
          <cell r="R996">
            <v>0.23386376887020854</v>
          </cell>
          <cell r="S996">
            <v>28.3992</v>
          </cell>
          <cell r="U996">
            <v>0</v>
          </cell>
          <cell r="V996">
            <v>0</v>
          </cell>
          <cell r="W996">
            <v>4691.01</v>
          </cell>
          <cell r="X996">
            <v>4691.01</v>
          </cell>
          <cell r="Y996">
            <v>616604</v>
          </cell>
        </row>
        <row r="997">
          <cell r="A997">
            <v>2016685</v>
          </cell>
          <cell r="C997" t="str">
            <v>Woodworks V201611-044</v>
          </cell>
          <cell r="D997" t="str">
            <v>Arcabo</v>
          </cell>
          <cell r="E997">
            <v>0</v>
          </cell>
          <cell r="F997">
            <v>1</v>
          </cell>
          <cell r="G997">
            <v>0</v>
          </cell>
          <cell r="H997">
            <v>2</v>
          </cell>
          <cell r="I997">
            <v>1</v>
          </cell>
          <cell r="J997">
            <v>1</v>
          </cell>
          <cell r="L997">
            <v>809.28</v>
          </cell>
          <cell r="N997">
            <v>521.88</v>
          </cell>
          <cell r="O997">
            <v>358.21</v>
          </cell>
          <cell r="P997">
            <v>0.68638384302904876</v>
          </cell>
          <cell r="Q997">
            <v>163.66999999999999</v>
          </cell>
          <cell r="R997">
            <v>0.31361615697095113</v>
          </cell>
          <cell r="S997">
            <v>6.5467999999999993</v>
          </cell>
          <cell r="U997">
            <v>0</v>
          </cell>
          <cell r="V997">
            <v>0</v>
          </cell>
          <cell r="W997">
            <v>809.28</v>
          </cell>
          <cell r="X997">
            <v>809.28</v>
          </cell>
          <cell r="Y997">
            <v>616605</v>
          </cell>
        </row>
        <row r="998">
          <cell r="A998">
            <v>2016686</v>
          </cell>
          <cell r="C998" t="str">
            <v>594416 serviceinzet Sander</v>
          </cell>
          <cell r="D998" t="str">
            <v>Arcabo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1</v>
          </cell>
          <cell r="J998">
            <v>1</v>
          </cell>
          <cell r="L998">
            <v>459.75</v>
          </cell>
          <cell r="N998">
            <v>250</v>
          </cell>
          <cell r="O998">
            <v>50</v>
          </cell>
          <cell r="P998">
            <v>0.2</v>
          </cell>
          <cell r="Q998">
            <v>200</v>
          </cell>
          <cell r="R998">
            <v>0.8</v>
          </cell>
          <cell r="S998">
            <v>8</v>
          </cell>
          <cell r="U998">
            <v>0</v>
          </cell>
          <cell r="V998">
            <v>0</v>
          </cell>
          <cell r="W998">
            <v>459.75</v>
          </cell>
          <cell r="X998">
            <v>459.75</v>
          </cell>
          <cell r="Y998">
            <v>616595</v>
          </cell>
        </row>
        <row r="999">
          <cell r="A999">
            <v>2016687</v>
          </cell>
          <cell r="C999" t="str">
            <v>glas 746x 1875 522716</v>
          </cell>
          <cell r="D999" t="str">
            <v>Arcabo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1</v>
          </cell>
          <cell r="J999">
            <v>1</v>
          </cell>
          <cell r="L999">
            <v>114.86</v>
          </cell>
          <cell r="N999">
            <v>49.93</v>
          </cell>
          <cell r="O999">
            <v>49.93</v>
          </cell>
          <cell r="P999">
            <v>1</v>
          </cell>
          <cell r="Q999">
            <v>0</v>
          </cell>
          <cell r="R999">
            <v>0</v>
          </cell>
          <cell r="S999">
            <v>0</v>
          </cell>
          <cell r="U999">
            <v>0</v>
          </cell>
          <cell r="V999">
            <v>0</v>
          </cell>
          <cell r="W999">
            <v>114.86</v>
          </cell>
          <cell r="X999">
            <v>114.86</v>
          </cell>
          <cell r="Y999">
            <v>616655</v>
          </cell>
        </row>
        <row r="1000">
          <cell r="A1000">
            <v>2016688</v>
          </cell>
          <cell r="C1000" t="str">
            <v>Ijsseldreef 9</v>
          </cell>
          <cell r="D1000" t="str">
            <v>Duocar</v>
          </cell>
          <cell r="E1000">
            <v>1</v>
          </cell>
          <cell r="F1000">
            <v>8</v>
          </cell>
          <cell r="G1000">
            <v>7</v>
          </cell>
          <cell r="H1000">
            <v>3</v>
          </cell>
          <cell r="I1000">
            <v>1</v>
          </cell>
          <cell r="J1000">
            <v>1</v>
          </cell>
          <cell r="L1000">
            <v>2766.88</v>
          </cell>
          <cell r="N1000">
            <v>1829.19</v>
          </cell>
          <cell r="O1000">
            <v>1278.49</v>
          </cell>
          <cell r="P1000">
            <v>0.6989377812037022</v>
          </cell>
          <cell r="Q1000">
            <v>550.70000000000005</v>
          </cell>
          <cell r="R1000">
            <v>0.30106221879629785</v>
          </cell>
          <cell r="S1000">
            <v>22.028000000000002</v>
          </cell>
          <cell r="U1000">
            <v>0</v>
          </cell>
          <cell r="V1000">
            <v>0</v>
          </cell>
          <cell r="W1000">
            <v>2766.88</v>
          </cell>
          <cell r="X1000">
            <v>2766.88</v>
          </cell>
          <cell r="Y1000">
            <v>617032</v>
          </cell>
        </row>
        <row r="1001">
          <cell r="A1001">
            <v>2016689</v>
          </cell>
          <cell r="C1001" t="str">
            <v>Ijsseldreef 10</v>
          </cell>
          <cell r="D1001" t="str">
            <v>Duocar</v>
          </cell>
          <cell r="E1001">
            <v>1</v>
          </cell>
          <cell r="F1001">
            <v>8</v>
          </cell>
          <cell r="G1001">
            <v>7</v>
          </cell>
          <cell r="H1001">
            <v>3</v>
          </cell>
          <cell r="I1001">
            <v>1</v>
          </cell>
          <cell r="J1001">
            <v>1</v>
          </cell>
          <cell r="L1001">
            <v>2766.88</v>
          </cell>
          <cell r="N1001">
            <v>1829.19</v>
          </cell>
          <cell r="O1001">
            <v>1278.49</v>
          </cell>
          <cell r="P1001">
            <v>0.6989377812037022</v>
          </cell>
          <cell r="Q1001">
            <v>550.70000000000005</v>
          </cell>
          <cell r="R1001">
            <v>0.30106221879629785</v>
          </cell>
          <cell r="S1001">
            <v>22.028000000000002</v>
          </cell>
          <cell r="U1001">
            <v>0</v>
          </cell>
          <cell r="V1001">
            <v>0</v>
          </cell>
          <cell r="W1001">
            <v>2766.88</v>
          </cell>
          <cell r="X1001">
            <v>2766.88</v>
          </cell>
          <cell r="Y1001">
            <v>617033</v>
          </cell>
        </row>
        <row r="1002">
          <cell r="A1002">
            <v>2016690</v>
          </cell>
          <cell r="C1002" t="str">
            <v>612816 tm 613516 extra A021 G X N</v>
          </cell>
          <cell r="D1002" t="str">
            <v>Arcabo</v>
          </cell>
          <cell r="E1002">
            <v>0</v>
          </cell>
          <cell r="F1002">
            <v>8</v>
          </cell>
          <cell r="G1002">
            <v>8</v>
          </cell>
          <cell r="H1002">
            <v>0</v>
          </cell>
          <cell r="I1002">
            <v>1</v>
          </cell>
          <cell r="J1002">
            <v>1</v>
          </cell>
          <cell r="L1002">
            <v>994.14</v>
          </cell>
          <cell r="N1002">
            <v>766.96</v>
          </cell>
          <cell r="O1002">
            <v>496.96</v>
          </cell>
          <cell r="P1002">
            <v>0.6479607802232189</v>
          </cell>
          <cell r="Q1002">
            <v>270</v>
          </cell>
          <cell r="R1002">
            <v>0.35203921977678104</v>
          </cell>
          <cell r="S1002">
            <v>10.8</v>
          </cell>
          <cell r="U1002">
            <v>0</v>
          </cell>
          <cell r="V1002">
            <v>0</v>
          </cell>
          <cell r="W1002">
            <v>994.14</v>
          </cell>
          <cell r="X1002">
            <v>994.14</v>
          </cell>
          <cell r="Y1002">
            <v>616606</v>
          </cell>
        </row>
        <row r="1003">
          <cell r="A1003">
            <v>2016691</v>
          </cell>
          <cell r="C1003" t="str">
            <v>508515 Streeks/v Delft De Bremakker Texel - H734 - 970 mm</v>
          </cell>
          <cell r="D1003" t="str">
            <v>Arcabo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1</v>
          </cell>
          <cell r="J1003">
            <v>1</v>
          </cell>
          <cell r="L1003">
            <v>30</v>
          </cell>
          <cell r="N1003">
            <v>26</v>
          </cell>
          <cell r="O1003">
            <v>1</v>
          </cell>
          <cell r="P1003">
            <v>3.8461538461538464E-2</v>
          </cell>
          <cell r="Q1003">
            <v>25</v>
          </cell>
          <cell r="R1003">
            <v>0.96153846153846156</v>
          </cell>
          <cell r="S1003">
            <v>1</v>
          </cell>
          <cell r="U1003">
            <v>0</v>
          </cell>
          <cell r="V1003">
            <v>0</v>
          </cell>
          <cell r="W1003">
            <v>30</v>
          </cell>
          <cell r="X1003">
            <v>30</v>
          </cell>
          <cell r="Y1003">
            <v>616625</v>
          </cell>
        </row>
        <row r="1004">
          <cell r="A1004">
            <v>2016692</v>
          </cell>
          <cell r="C1004">
            <v>507516</v>
          </cell>
          <cell r="D1004" t="str">
            <v>Arcabo</v>
          </cell>
          <cell r="E1004">
            <v>1</v>
          </cell>
          <cell r="F1004">
            <v>11</v>
          </cell>
          <cell r="G1004">
            <v>8</v>
          </cell>
          <cell r="H1004">
            <v>3</v>
          </cell>
          <cell r="I1004">
            <v>1</v>
          </cell>
          <cell r="J1004">
            <v>1</v>
          </cell>
          <cell r="L1004">
            <v>5471.23</v>
          </cell>
          <cell r="N1004">
            <v>3894.29</v>
          </cell>
          <cell r="O1004">
            <v>3141.44</v>
          </cell>
          <cell r="P1004">
            <v>0.80667849595176533</v>
          </cell>
          <cell r="Q1004">
            <v>752.85</v>
          </cell>
          <cell r="R1004">
            <v>0.19332150404823473</v>
          </cell>
          <cell r="S1004">
            <v>30.114000000000001</v>
          </cell>
          <cell r="U1004">
            <v>0</v>
          </cell>
          <cell r="V1004">
            <v>0</v>
          </cell>
          <cell r="W1004">
            <v>5471.23</v>
          </cell>
          <cell r="X1004">
            <v>5471.23</v>
          </cell>
          <cell r="Y1004">
            <v>616607</v>
          </cell>
        </row>
        <row r="1005">
          <cell r="A1005">
            <v>2016693</v>
          </cell>
          <cell r="B1005"/>
          <cell r="C1005" t="str">
            <v>AWL110 nalevering</v>
          </cell>
          <cell r="D1005" t="str">
            <v>Maat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1</v>
          </cell>
          <cell r="J1005">
            <v>1</v>
          </cell>
          <cell r="K1005"/>
          <cell r="L1005">
            <v>21.65</v>
          </cell>
          <cell r="M1005"/>
          <cell r="N1005">
            <v>0</v>
          </cell>
          <cell r="O1005">
            <v>0</v>
          </cell>
          <cell r="P1005" t="str">
            <v/>
          </cell>
          <cell r="Q1005">
            <v>0</v>
          </cell>
          <cell r="R1005" t="str">
            <v/>
          </cell>
          <cell r="S1005">
            <v>0</v>
          </cell>
          <cell r="T1005"/>
          <cell r="U1005">
            <v>0</v>
          </cell>
          <cell r="V1005">
            <v>21.65</v>
          </cell>
          <cell r="W1005">
            <v>0</v>
          </cell>
          <cell r="X1005"/>
          <cell r="Y1005"/>
        </row>
        <row r="1006">
          <cell r="A1006">
            <v>2016694</v>
          </cell>
          <cell r="C1006" t="str">
            <v>570016 extra kozijn Floathouse</v>
          </cell>
          <cell r="D1006" t="str">
            <v>Arcabo</v>
          </cell>
          <cell r="E1006">
            <v>0</v>
          </cell>
          <cell r="F1006">
            <v>1</v>
          </cell>
          <cell r="G1006">
            <v>0</v>
          </cell>
          <cell r="H1006">
            <v>4</v>
          </cell>
          <cell r="I1006">
            <v>1</v>
          </cell>
          <cell r="J1006">
            <v>1</v>
          </cell>
          <cell r="L1006">
            <v>3200.64</v>
          </cell>
          <cell r="N1006">
            <v>1794.1000000000001</v>
          </cell>
          <cell r="O1006">
            <v>1465.63</v>
          </cell>
          <cell r="P1006">
            <v>0.81691655983501477</v>
          </cell>
          <cell r="Q1006">
            <v>328.47</v>
          </cell>
          <cell r="R1006">
            <v>0.18308344016498523</v>
          </cell>
          <cell r="S1006">
            <v>13.138800000000002</v>
          </cell>
          <cell r="U1006">
            <v>0</v>
          </cell>
          <cell r="V1006">
            <v>0</v>
          </cell>
          <cell r="W1006">
            <v>3200.64</v>
          </cell>
          <cell r="X1006">
            <v>3200.64</v>
          </cell>
          <cell r="Y1006">
            <v>616608</v>
          </cell>
        </row>
        <row r="1007">
          <cell r="A1007">
            <v>2016695</v>
          </cell>
          <cell r="C1007">
            <v>614217</v>
          </cell>
          <cell r="D1007" t="str">
            <v>Arcabo</v>
          </cell>
          <cell r="E1007">
            <v>1</v>
          </cell>
          <cell r="F1007">
            <v>8</v>
          </cell>
          <cell r="G1007">
            <v>5</v>
          </cell>
          <cell r="H1007">
            <v>3</v>
          </cell>
          <cell r="I1007">
            <v>1</v>
          </cell>
          <cell r="J1007">
            <v>1</v>
          </cell>
          <cell r="L1007">
            <v>2545.5300000000002</v>
          </cell>
          <cell r="N1007">
            <v>1789.44</v>
          </cell>
          <cell r="O1007">
            <v>1363.9</v>
          </cell>
          <cell r="P1007">
            <v>0.76219375894134478</v>
          </cell>
          <cell r="Q1007">
            <v>425.54</v>
          </cell>
          <cell r="R1007">
            <v>0.23780624105865522</v>
          </cell>
          <cell r="S1007">
            <v>17.021599999999999</v>
          </cell>
          <cell r="U1007">
            <v>0</v>
          </cell>
          <cell r="V1007">
            <v>0</v>
          </cell>
          <cell r="W1007">
            <v>2545.5300000000002</v>
          </cell>
          <cell r="X1007">
            <v>2545.5300000000002</v>
          </cell>
          <cell r="Y1007">
            <v>616609</v>
          </cell>
        </row>
        <row r="1008">
          <cell r="A1008">
            <v>2016696</v>
          </cell>
          <cell r="C1008" t="str">
            <v>598016 Glas 677x 680</v>
          </cell>
          <cell r="D1008" t="str">
            <v>Arcabo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1</v>
          </cell>
          <cell r="J1008">
            <v>1</v>
          </cell>
          <cell r="L1008">
            <v>35.68</v>
          </cell>
          <cell r="N1008">
            <v>10.34</v>
          </cell>
          <cell r="O1008">
            <v>10.34</v>
          </cell>
          <cell r="P1008">
            <v>1</v>
          </cell>
          <cell r="Q1008">
            <v>0</v>
          </cell>
          <cell r="R1008">
            <v>0</v>
          </cell>
          <cell r="S1008">
            <v>0</v>
          </cell>
          <cell r="U1008">
            <v>0</v>
          </cell>
          <cell r="V1008">
            <v>0</v>
          </cell>
          <cell r="W1008">
            <v>35.68</v>
          </cell>
          <cell r="X1008">
            <v>35.68</v>
          </cell>
          <cell r="Y1008">
            <v>616648</v>
          </cell>
        </row>
        <row r="1009">
          <cell r="A1009">
            <v>2016697</v>
          </cell>
          <cell r="C1009" t="str">
            <v>Extra raam</v>
          </cell>
          <cell r="D1009" t="str">
            <v>Duocar</v>
          </cell>
          <cell r="E1009">
            <v>1</v>
          </cell>
          <cell r="F1009">
            <v>1</v>
          </cell>
          <cell r="G1009">
            <v>1</v>
          </cell>
          <cell r="H1009">
            <v>0</v>
          </cell>
          <cell r="I1009">
            <v>1</v>
          </cell>
          <cell r="J1009">
            <v>1</v>
          </cell>
          <cell r="L1009">
            <v>195.81</v>
          </cell>
          <cell r="N1009">
            <v>148.28</v>
          </cell>
          <cell r="O1009">
            <v>106.79</v>
          </cell>
          <cell r="P1009">
            <v>0.72019152953871057</v>
          </cell>
          <cell r="Q1009">
            <v>41.49</v>
          </cell>
          <cell r="R1009">
            <v>0.27980847046128948</v>
          </cell>
          <cell r="S1009">
            <v>1.6596000000000002</v>
          </cell>
          <cell r="U1009">
            <v>0</v>
          </cell>
          <cell r="V1009">
            <v>-26.609999999999985</v>
          </cell>
          <cell r="W1009">
            <v>222.42</v>
          </cell>
          <cell r="X1009">
            <v>222.42</v>
          </cell>
          <cell r="Y1009">
            <v>616747</v>
          </cell>
        </row>
        <row r="1010">
          <cell r="A1010">
            <v>2016698</v>
          </cell>
          <cell r="C1010" t="str">
            <v>MSC-082 Nalevering AWL120</v>
          </cell>
          <cell r="D1010" t="str">
            <v>Maat</v>
          </cell>
          <cell r="E1010">
            <v>1</v>
          </cell>
          <cell r="F1010">
            <v>0</v>
          </cell>
          <cell r="G1010">
            <v>0</v>
          </cell>
          <cell r="H1010">
            <v>0</v>
          </cell>
          <cell r="I1010">
            <v>1</v>
          </cell>
          <cell r="J1010">
            <v>1</v>
          </cell>
          <cell r="L1010">
            <v>366.6</v>
          </cell>
          <cell r="N1010">
            <v>183.3</v>
          </cell>
          <cell r="O1010">
            <v>142.80000000000001</v>
          </cell>
          <cell r="P1010">
            <v>0.77905073649754497</v>
          </cell>
          <cell r="Q1010">
            <v>40.5</v>
          </cell>
          <cell r="R1010">
            <v>0.22094926350245497</v>
          </cell>
          <cell r="S1010">
            <v>1.62</v>
          </cell>
          <cell r="U1010">
            <v>0</v>
          </cell>
          <cell r="V1010">
            <v>0</v>
          </cell>
          <cell r="W1010">
            <v>366.6</v>
          </cell>
          <cell r="X1010">
            <v>366.6</v>
          </cell>
          <cell r="Y1010">
            <v>616677</v>
          </cell>
        </row>
        <row r="1011">
          <cell r="A1011">
            <v>2016699</v>
          </cell>
          <cell r="C1011" t="str">
            <v>MSC-084 Nalevering AWL120</v>
          </cell>
          <cell r="D1011" t="str">
            <v>Maat</v>
          </cell>
          <cell r="E1011">
            <v>1</v>
          </cell>
          <cell r="F1011">
            <v>0</v>
          </cell>
          <cell r="G1011">
            <v>0</v>
          </cell>
          <cell r="H1011">
            <v>0</v>
          </cell>
          <cell r="I1011">
            <v>1</v>
          </cell>
          <cell r="J1011">
            <v>1</v>
          </cell>
          <cell r="L1011">
            <v>366.6</v>
          </cell>
          <cell r="N1011">
            <v>183.3</v>
          </cell>
          <cell r="O1011">
            <v>142.80000000000001</v>
          </cell>
          <cell r="P1011">
            <v>0.77905073649754497</v>
          </cell>
          <cell r="Q1011">
            <v>40.5</v>
          </cell>
          <cell r="R1011">
            <v>0.22094926350245497</v>
          </cell>
          <cell r="S1011">
            <v>1.62</v>
          </cell>
          <cell r="U1011">
            <v>0</v>
          </cell>
          <cell r="V1011">
            <v>0</v>
          </cell>
          <cell r="W1011">
            <v>366.6</v>
          </cell>
          <cell r="X1011">
            <v>366.6</v>
          </cell>
          <cell r="Y1011">
            <v>616678</v>
          </cell>
        </row>
        <row r="1012">
          <cell r="A1012">
            <v>2016701</v>
          </cell>
          <cell r="C1012" t="str">
            <v>Krukstel Hoppe SKG Blank en cilinder K60/45 598316</v>
          </cell>
          <cell r="D1012" t="str">
            <v>Arcabo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1</v>
          </cell>
          <cell r="J1012">
            <v>1</v>
          </cell>
          <cell r="L1012">
            <v>115.92</v>
          </cell>
          <cell r="N1012">
            <v>57.96</v>
          </cell>
          <cell r="O1012">
            <v>45.46</v>
          </cell>
          <cell r="P1012">
            <v>0.78433402346445824</v>
          </cell>
          <cell r="Q1012">
            <v>12.5</v>
          </cell>
          <cell r="R1012">
            <v>0.21566597653554176</v>
          </cell>
          <cell r="S1012">
            <v>0.5</v>
          </cell>
          <cell r="U1012">
            <v>0</v>
          </cell>
          <cell r="V1012">
            <v>0</v>
          </cell>
          <cell r="W1012">
            <v>115.92</v>
          </cell>
          <cell r="X1012">
            <v>115.92</v>
          </cell>
          <cell r="Y1012">
            <v>616649</v>
          </cell>
        </row>
        <row r="1013">
          <cell r="A1013">
            <v>2016702</v>
          </cell>
          <cell r="C1013" t="str">
            <v>SA2 lengte 800 mm - 589516 Brouwer</v>
          </cell>
          <cell r="D1013" t="str">
            <v>Arcabo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1</v>
          </cell>
          <cell r="J1013">
            <v>1</v>
          </cell>
          <cell r="L1013">
            <v>32</v>
          </cell>
          <cell r="N1013">
            <v>16</v>
          </cell>
          <cell r="O1013">
            <v>3.5</v>
          </cell>
          <cell r="P1013">
            <v>0.21875</v>
          </cell>
          <cell r="Q1013">
            <v>12.5</v>
          </cell>
          <cell r="R1013">
            <v>0.78125</v>
          </cell>
          <cell r="S1013">
            <v>0.5</v>
          </cell>
          <cell r="U1013">
            <v>0</v>
          </cell>
          <cell r="V1013">
            <v>0</v>
          </cell>
          <cell r="W1013">
            <v>32</v>
          </cell>
          <cell r="X1013">
            <v>32</v>
          </cell>
          <cell r="Y1013">
            <v>616650</v>
          </cell>
        </row>
        <row r="1014">
          <cell r="A1014" t="str">
            <v>2016704V</v>
          </cell>
          <cell r="C1014" t="str">
            <v>596417 tm 596617</v>
          </cell>
          <cell r="D1014" t="str">
            <v>Arcabo</v>
          </cell>
          <cell r="E1014">
            <v>3</v>
          </cell>
          <cell r="F1014">
            <v>24</v>
          </cell>
          <cell r="G1014">
            <v>15</v>
          </cell>
          <cell r="H1014">
            <v>6</v>
          </cell>
          <cell r="I1014">
            <v>1</v>
          </cell>
          <cell r="J1014">
            <v>1</v>
          </cell>
          <cell r="L1014">
            <v>16916.189999999999</v>
          </cell>
          <cell r="N1014">
            <v>12360.36</v>
          </cell>
          <cell r="O1014">
            <v>10488.36</v>
          </cell>
          <cell r="P1014">
            <v>0.84854810054076091</v>
          </cell>
          <cell r="Q1014">
            <v>1872</v>
          </cell>
          <cell r="R1014">
            <v>0.15145189945923904</v>
          </cell>
          <cell r="S1014">
            <v>74.88</v>
          </cell>
          <cell r="U1014">
            <v>0</v>
          </cell>
          <cell r="V1014">
            <v>0</v>
          </cell>
          <cell r="W1014">
            <v>16916.189999999999</v>
          </cell>
          <cell r="X1014">
            <v>16916.189999999999</v>
          </cell>
          <cell r="Y1014">
            <v>616628</v>
          </cell>
        </row>
        <row r="1015">
          <cell r="A1015">
            <v>2016705</v>
          </cell>
          <cell r="C1015">
            <v>618617</v>
          </cell>
          <cell r="D1015" t="str">
            <v>Arcabo</v>
          </cell>
          <cell r="E1015">
            <v>1</v>
          </cell>
          <cell r="F1015">
            <v>8</v>
          </cell>
          <cell r="G1015">
            <v>5</v>
          </cell>
          <cell r="H1015">
            <v>3</v>
          </cell>
          <cell r="I1015">
            <v>1</v>
          </cell>
          <cell r="J1015">
            <v>1</v>
          </cell>
          <cell r="L1015">
            <v>3761.43</v>
          </cell>
          <cell r="N1015">
            <v>2489.29</v>
          </cell>
          <cell r="O1015">
            <v>1978.44</v>
          </cell>
          <cell r="P1015">
            <v>0.79478084112337255</v>
          </cell>
          <cell r="Q1015">
            <v>510.85</v>
          </cell>
          <cell r="R1015">
            <v>0.20521915887662748</v>
          </cell>
          <cell r="S1015">
            <v>20.434000000000001</v>
          </cell>
          <cell r="U1015">
            <v>0</v>
          </cell>
          <cell r="V1015">
            <v>0</v>
          </cell>
          <cell r="W1015">
            <v>3761.43</v>
          </cell>
          <cell r="X1015">
            <v>3761.43</v>
          </cell>
          <cell r="Y1015">
            <v>616629</v>
          </cell>
        </row>
        <row r="1016">
          <cell r="A1016" t="str">
            <v>2016706V</v>
          </cell>
          <cell r="C1016" t="str">
            <v>596917 en 597017</v>
          </cell>
          <cell r="D1016" t="str">
            <v>Arcabo</v>
          </cell>
          <cell r="E1016">
            <v>2</v>
          </cell>
          <cell r="F1016">
            <v>16</v>
          </cell>
          <cell r="G1016">
            <v>10</v>
          </cell>
          <cell r="H1016">
            <v>6</v>
          </cell>
          <cell r="I1016">
            <v>1</v>
          </cell>
          <cell r="J1016">
            <v>1</v>
          </cell>
          <cell r="L1016">
            <v>10783.95</v>
          </cell>
          <cell r="N1016">
            <v>7479.68</v>
          </cell>
          <cell r="O1016">
            <v>6210.52</v>
          </cell>
          <cell r="P1016">
            <v>0.83031894412595197</v>
          </cell>
          <cell r="Q1016">
            <v>1269.1600000000001</v>
          </cell>
          <cell r="R1016">
            <v>0.16968105587404808</v>
          </cell>
          <cell r="S1016">
            <v>50.766400000000004</v>
          </cell>
          <cell r="U1016">
            <v>0</v>
          </cell>
          <cell r="V1016">
            <v>0</v>
          </cell>
          <cell r="W1016">
            <v>10783.95</v>
          </cell>
          <cell r="X1016">
            <v>10783.95</v>
          </cell>
          <cell r="Y1016">
            <v>616630</v>
          </cell>
        </row>
        <row r="1017">
          <cell r="A1017">
            <v>2016707</v>
          </cell>
          <cell r="C1017">
            <v>607916</v>
          </cell>
          <cell r="D1017" t="str">
            <v>Arcabo</v>
          </cell>
          <cell r="E1017">
            <v>1</v>
          </cell>
          <cell r="F1017">
            <v>8</v>
          </cell>
          <cell r="G1017">
            <v>5</v>
          </cell>
          <cell r="H1017">
            <v>3</v>
          </cell>
          <cell r="I1017">
            <v>1</v>
          </cell>
          <cell r="J1017">
            <v>1</v>
          </cell>
          <cell r="L1017">
            <v>2405.23</v>
          </cell>
          <cell r="N1017">
            <v>1558.76</v>
          </cell>
          <cell r="O1017">
            <v>1125.8399999999999</v>
          </cell>
          <cell r="P1017">
            <v>0.72226641689548099</v>
          </cell>
          <cell r="Q1017">
            <v>432.92</v>
          </cell>
          <cell r="R1017">
            <v>0.27773358310451901</v>
          </cell>
          <cell r="S1017">
            <v>17.316800000000001</v>
          </cell>
          <cell r="U1017">
            <v>0</v>
          </cell>
          <cell r="V1017">
            <v>0</v>
          </cell>
          <cell r="W1017">
            <v>2405.23</v>
          </cell>
          <cell r="X1017">
            <v>2405.23</v>
          </cell>
          <cell r="Y1017">
            <v>616631</v>
          </cell>
        </row>
        <row r="1018">
          <cell r="A1018">
            <v>2016708</v>
          </cell>
          <cell r="C1018">
            <v>623317</v>
          </cell>
          <cell r="D1018" t="str">
            <v>Arcabo</v>
          </cell>
          <cell r="E1018">
            <v>1</v>
          </cell>
          <cell r="F1018">
            <v>8</v>
          </cell>
          <cell r="G1018">
            <v>5</v>
          </cell>
          <cell r="H1018">
            <v>3</v>
          </cell>
          <cell r="I1018">
            <v>1</v>
          </cell>
          <cell r="J1018">
            <v>1</v>
          </cell>
          <cell r="L1018">
            <v>2589.69</v>
          </cell>
          <cell r="N1018">
            <v>1933.73</v>
          </cell>
          <cell r="O1018">
            <v>1471.58</v>
          </cell>
          <cell r="P1018">
            <v>0.76100593154163199</v>
          </cell>
          <cell r="Q1018">
            <v>462.15</v>
          </cell>
          <cell r="R1018">
            <v>0.23899406845836801</v>
          </cell>
          <cell r="S1018">
            <v>18.486000000000001</v>
          </cell>
          <cell r="U1018">
            <v>0</v>
          </cell>
          <cell r="V1018">
            <v>0</v>
          </cell>
          <cell r="W1018">
            <v>2589.69</v>
          </cell>
          <cell r="X1018">
            <v>2589.69</v>
          </cell>
          <cell r="Y1018">
            <v>616632</v>
          </cell>
        </row>
        <row r="1019">
          <cell r="A1019">
            <v>2016709</v>
          </cell>
          <cell r="B1019"/>
          <cell r="C1019" t="str">
            <v>606816 2x glas A033 met roedes</v>
          </cell>
          <cell r="D1019" t="str">
            <v>Arcabo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1</v>
          </cell>
          <cell r="J1019">
            <v>1</v>
          </cell>
          <cell r="K1019"/>
          <cell r="L1019">
            <v>128.78</v>
          </cell>
          <cell r="M1019"/>
          <cell r="N1019">
            <v>56.89</v>
          </cell>
          <cell r="O1019">
            <v>56.89</v>
          </cell>
          <cell r="P1019">
            <v>1</v>
          </cell>
          <cell r="Q1019">
            <v>0</v>
          </cell>
          <cell r="R1019">
            <v>0</v>
          </cell>
          <cell r="S1019">
            <v>0</v>
          </cell>
          <cell r="T1019"/>
          <cell r="U1019">
            <v>0</v>
          </cell>
          <cell r="V1019">
            <v>0</v>
          </cell>
          <cell r="W1019">
            <v>128.78</v>
          </cell>
          <cell r="X1019">
            <v>128.78</v>
          </cell>
          <cell r="Y1019">
            <v>617061</v>
          </cell>
        </row>
        <row r="1020">
          <cell r="A1020">
            <v>2016710</v>
          </cell>
          <cell r="C1020" t="str">
            <v>568117 schuur</v>
          </cell>
          <cell r="D1020" t="str">
            <v>Arcabo</v>
          </cell>
          <cell r="E1020">
            <v>0</v>
          </cell>
          <cell r="F1020">
            <v>1</v>
          </cell>
          <cell r="G1020">
            <v>0</v>
          </cell>
          <cell r="H1020">
            <v>1</v>
          </cell>
          <cell r="I1020">
            <v>1</v>
          </cell>
          <cell r="J1020">
            <v>1</v>
          </cell>
          <cell r="L1020">
            <v>560</v>
          </cell>
          <cell r="N1020">
            <v>373.95000000000005</v>
          </cell>
          <cell r="O1020">
            <v>268.86</v>
          </cell>
          <cell r="P1020">
            <v>0.71897312474929798</v>
          </cell>
          <cell r="Q1020">
            <v>105.09</v>
          </cell>
          <cell r="R1020">
            <v>0.28102687525070191</v>
          </cell>
          <cell r="S1020">
            <v>4.2035999999999998</v>
          </cell>
          <cell r="U1020">
            <v>0</v>
          </cell>
          <cell r="V1020">
            <v>0</v>
          </cell>
          <cell r="W1020">
            <v>560</v>
          </cell>
          <cell r="X1020">
            <v>560</v>
          </cell>
          <cell r="Y1020">
            <v>616633</v>
          </cell>
        </row>
        <row r="1021">
          <cell r="A1021">
            <v>2016711</v>
          </cell>
          <cell r="C1021">
            <v>547517</v>
          </cell>
          <cell r="D1021" t="str">
            <v>Arcabo</v>
          </cell>
          <cell r="E1021">
            <v>1</v>
          </cell>
          <cell r="F1021">
            <v>13</v>
          </cell>
          <cell r="G1021">
            <v>6</v>
          </cell>
          <cell r="H1021">
            <v>3</v>
          </cell>
          <cell r="I1021">
            <v>1</v>
          </cell>
          <cell r="J1021">
            <v>1</v>
          </cell>
          <cell r="L1021">
            <v>3798.35</v>
          </cell>
          <cell r="N1021">
            <v>2464.04</v>
          </cell>
          <cell r="O1021">
            <v>1872.23</v>
          </cell>
          <cell r="P1021">
            <v>0.75982126913524128</v>
          </cell>
          <cell r="Q1021">
            <v>591.80999999999995</v>
          </cell>
          <cell r="R1021">
            <v>0.24017873086475866</v>
          </cell>
          <cell r="S1021">
            <v>23.672399999999996</v>
          </cell>
          <cell r="U1021">
            <v>0</v>
          </cell>
          <cell r="V1021">
            <v>0</v>
          </cell>
          <cell r="W1021">
            <v>3798.35</v>
          </cell>
          <cell r="X1021">
            <v>3798.35</v>
          </cell>
          <cell r="Y1021">
            <v>616634</v>
          </cell>
        </row>
        <row r="1022">
          <cell r="A1022">
            <v>2016712</v>
          </cell>
          <cell r="C1022" t="str">
            <v>MSD-037 Schuurdeur</v>
          </cell>
          <cell r="D1022" t="str">
            <v>Maat</v>
          </cell>
          <cell r="E1022">
            <v>1</v>
          </cell>
          <cell r="F1022">
            <v>1</v>
          </cell>
          <cell r="G1022">
            <v>0</v>
          </cell>
          <cell r="H1022">
            <v>1</v>
          </cell>
          <cell r="I1022">
            <v>1</v>
          </cell>
          <cell r="J1022">
            <v>1</v>
          </cell>
          <cell r="L1022">
            <v>515.94000000000005</v>
          </cell>
          <cell r="N1022">
            <v>378.22</v>
          </cell>
          <cell r="O1022">
            <v>268.68</v>
          </cell>
          <cell r="P1022">
            <v>0.71038020199883667</v>
          </cell>
          <cell r="Q1022">
            <v>109.54</v>
          </cell>
          <cell r="R1022">
            <v>0.28961979800116333</v>
          </cell>
          <cell r="S1022">
            <v>4.3816000000000006</v>
          </cell>
          <cell r="U1022">
            <v>0</v>
          </cell>
          <cell r="V1022">
            <v>0</v>
          </cell>
          <cell r="W1022">
            <v>515.94000000000005</v>
          </cell>
          <cell r="X1022">
            <v>515.94000000000005</v>
          </cell>
          <cell r="Y1022">
            <v>616763</v>
          </cell>
        </row>
        <row r="1023">
          <cell r="A1023">
            <v>2016713</v>
          </cell>
          <cell r="C1023" t="str">
            <v>Ijsseldreef 11</v>
          </cell>
          <cell r="D1023" t="str">
            <v>Duocar</v>
          </cell>
          <cell r="E1023">
            <v>1</v>
          </cell>
          <cell r="F1023">
            <v>8</v>
          </cell>
          <cell r="G1023">
            <v>7</v>
          </cell>
          <cell r="H1023">
            <v>3</v>
          </cell>
          <cell r="I1023">
            <v>1</v>
          </cell>
          <cell r="J1023">
            <v>1</v>
          </cell>
          <cell r="L1023">
            <v>2766.88</v>
          </cell>
          <cell r="N1023">
            <v>1829.19</v>
          </cell>
          <cell r="O1023">
            <v>1278.49</v>
          </cell>
          <cell r="P1023">
            <v>0.6989377812037022</v>
          </cell>
          <cell r="Q1023">
            <v>550.70000000000005</v>
          </cell>
          <cell r="R1023">
            <v>0.30106221879629785</v>
          </cell>
          <cell r="S1023">
            <v>22.028000000000002</v>
          </cell>
          <cell r="U1023">
            <v>0</v>
          </cell>
          <cell r="V1023">
            <v>0</v>
          </cell>
          <cell r="W1023">
            <v>2766.88</v>
          </cell>
          <cell r="X1023">
            <v>2766.88</v>
          </cell>
          <cell r="Y1023">
            <v>617034</v>
          </cell>
        </row>
        <row r="1024">
          <cell r="A1024">
            <v>2016714</v>
          </cell>
          <cell r="C1024" t="str">
            <v>Ijsseldreef 12</v>
          </cell>
          <cell r="D1024" t="str">
            <v>Duocar</v>
          </cell>
          <cell r="E1024">
            <v>1</v>
          </cell>
          <cell r="F1024">
            <v>8</v>
          </cell>
          <cell r="G1024">
            <v>7</v>
          </cell>
          <cell r="H1024">
            <v>3</v>
          </cell>
          <cell r="I1024">
            <v>1</v>
          </cell>
          <cell r="J1024">
            <v>1</v>
          </cell>
          <cell r="L1024">
            <v>2766.88</v>
          </cell>
          <cell r="N1024">
            <v>1829.19</v>
          </cell>
          <cell r="O1024">
            <v>1278.49</v>
          </cell>
          <cell r="P1024">
            <v>0.6989377812037022</v>
          </cell>
          <cell r="Q1024">
            <v>550.70000000000005</v>
          </cell>
          <cell r="R1024">
            <v>0.30106221879629785</v>
          </cell>
          <cell r="S1024">
            <v>22.028000000000002</v>
          </cell>
          <cell r="U1024">
            <v>0</v>
          </cell>
          <cell r="V1024">
            <v>0</v>
          </cell>
          <cell r="W1024">
            <v>2766.88</v>
          </cell>
          <cell r="X1024">
            <v>2766.88</v>
          </cell>
          <cell r="Y1024">
            <v>617035</v>
          </cell>
        </row>
        <row r="1025">
          <cell r="A1025">
            <v>2016715</v>
          </cell>
          <cell r="C1025" t="str">
            <v>AWL60-80-110-120-140 van elk 12 lengtes - AWL060 - 16 lengtes</v>
          </cell>
          <cell r="D1025" t="str">
            <v>Arcabo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1</v>
          </cell>
          <cell r="J1025">
            <v>1</v>
          </cell>
          <cell r="L1025">
            <v>2501.04</v>
          </cell>
          <cell r="N1025">
            <v>1250.52</v>
          </cell>
          <cell r="O1025">
            <v>1169.52</v>
          </cell>
          <cell r="P1025">
            <v>0.93522694559063424</v>
          </cell>
          <cell r="Q1025">
            <v>81</v>
          </cell>
          <cell r="R1025">
            <v>6.4773054409365705E-2</v>
          </cell>
          <cell r="S1025">
            <v>3.24</v>
          </cell>
          <cell r="U1025">
            <v>0</v>
          </cell>
          <cell r="V1025">
            <v>0</v>
          </cell>
          <cell r="W1025">
            <v>2501.04</v>
          </cell>
          <cell r="X1025">
            <v>2501.04</v>
          </cell>
          <cell r="Y1025">
            <v>616651</v>
          </cell>
        </row>
        <row r="1026">
          <cell r="A1026">
            <v>2016716</v>
          </cell>
          <cell r="C1026" t="str">
            <v>SA2 lengte 6m1 1 st</v>
          </cell>
          <cell r="D1026" t="str">
            <v>Arcabo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1</v>
          </cell>
          <cell r="J1026">
            <v>1</v>
          </cell>
          <cell r="L1026">
            <v>64.040000000000006</v>
          </cell>
          <cell r="N1026">
            <v>33.019999999999996</v>
          </cell>
          <cell r="O1026">
            <v>20.52</v>
          </cell>
          <cell r="P1026">
            <v>0.62144155057540895</v>
          </cell>
          <cell r="Q1026">
            <v>12.5</v>
          </cell>
          <cell r="R1026">
            <v>0.37855844942459121</v>
          </cell>
          <cell r="S1026">
            <v>0.5</v>
          </cell>
          <cell r="U1026">
            <v>0</v>
          </cell>
          <cell r="V1026">
            <v>0</v>
          </cell>
          <cell r="W1026">
            <v>64.039999999999992</v>
          </cell>
          <cell r="X1026">
            <v>32</v>
          </cell>
          <cell r="Y1026">
            <v>616652</v>
          </cell>
        </row>
        <row r="1027">
          <cell r="A1027">
            <v>2016718</v>
          </cell>
          <cell r="C1027" t="str">
            <v>van Laarhoven</v>
          </cell>
          <cell r="D1027" t="str">
            <v>Kraaikamp</v>
          </cell>
          <cell r="E1027">
            <v>1</v>
          </cell>
          <cell r="F1027">
            <v>14</v>
          </cell>
          <cell r="G1027">
            <v>7</v>
          </cell>
          <cell r="H1027">
            <v>3</v>
          </cell>
          <cell r="I1027">
            <v>1</v>
          </cell>
          <cell r="J1027">
            <v>1</v>
          </cell>
          <cell r="L1027">
            <v>3618.95</v>
          </cell>
          <cell r="N1027">
            <v>2161.8599999999997</v>
          </cell>
          <cell r="O1027">
            <v>1549.58</v>
          </cell>
          <cell r="P1027">
            <v>0.71678092013358874</v>
          </cell>
          <cell r="Q1027">
            <v>612.28</v>
          </cell>
          <cell r="R1027">
            <v>0.28321907986641137</v>
          </cell>
          <cell r="S1027">
            <v>24.491199999999999</v>
          </cell>
          <cell r="U1027">
            <v>0</v>
          </cell>
          <cell r="V1027">
            <v>0</v>
          </cell>
          <cell r="W1027">
            <v>3618.95</v>
          </cell>
          <cell r="X1027">
            <v>3618.95</v>
          </cell>
          <cell r="Y1027">
            <v>616748</v>
          </cell>
        </row>
        <row r="1028">
          <cell r="A1028">
            <v>2016719</v>
          </cell>
          <cell r="C1028" t="str">
            <v>621817 tm 622617</v>
          </cell>
          <cell r="D1028" t="str">
            <v>Arcabo</v>
          </cell>
          <cell r="E1028">
            <v>9</v>
          </cell>
          <cell r="F1028">
            <v>90</v>
          </cell>
          <cell r="G1028">
            <v>63</v>
          </cell>
          <cell r="H1028">
            <v>18</v>
          </cell>
          <cell r="I1028">
            <v>1</v>
          </cell>
          <cell r="J1028">
            <v>1</v>
          </cell>
          <cell r="L1028">
            <v>31931.18</v>
          </cell>
          <cell r="N1028">
            <v>20114.64</v>
          </cell>
          <cell r="O1028">
            <v>15615.36</v>
          </cell>
          <cell r="P1028">
            <v>0.7763181443963203</v>
          </cell>
          <cell r="Q1028">
            <v>4499.28</v>
          </cell>
          <cell r="R1028">
            <v>0.2236818556036797</v>
          </cell>
          <cell r="S1028">
            <v>179.97119999999998</v>
          </cell>
          <cell r="U1028">
            <v>0</v>
          </cell>
          <cell r="V1028">
            <v>0</v>
          </cell>
          <cell r="W1028">
            <v>31931.18</v>
          </cell>
          <cell r="X1028">
            <v>31931.18</v>
          </cell>
          <cell r="Y1028">
            <v>616635</v>
          </cell>
        </row>
        <row r="1029">
          <cell r="A1029">
            <v>2016720</v>
          </cell>
          <cell r="B1029"/>
          <cell r="C1029" t="str">
            <v>Nalevering deur MSC-084</v>
          </cell>
          <cell r="D1029" t="str">
            <v>Maat</v>
          </cell>
          <cell r="E1029">
            <v>1</v>
          </cell>
          <cell r="F1029">
            <v>1</v>
          </cell>
          <cell r="G1029">
            <v>0</v>
          </cell>
          <cell r="H1029">
            <v>1</v>
          </cell>
          <cell r="I1029">
            <v>1</v>
          </cell>
          <cell r="J1029">
            <v>1</v>
          </cell>
          <cell r="K1029"/>
          <cell r="L1029">
            <v>522.32000000000005</v>
          </cell>
          <cell r="M1029"/>
          <cell r="N1029">
            <v>382.42</v>
          </cell>
          <cell r="O1029">
            <v>272.88</v>
          </cell>
          <cell r="P1029">
            <v>0.71356100622352381</v>
          </cell>
          <cell r="Q1029">
            <v>109.54</v>
          </cell>
          <cell r="R1029">
            <v>0.28643899377647614</v>
          </cell>
          <cell r="S1029">
            <v>4.3816000000000006</v>
          </cell>
          <cell r="T1029"/>
          <cell r="U1029">
            <v>0</v>
          </cell>
          <cell r="V1029">
            <v>0</v>
          </cell>
          <cell r="W1029">
            <v>522.32000000000005</v>
          </cell>
          <cell r="X1029">
            <v>522.32000000000005</v>
          </cell>
          <cell r="Y1029">
            <v>617039</v>
          </cell>
        </row>
        <row r="1030">
          <cell r="A1030" t="str">
            <v>2016506-2</v>
          </cell>
          <cell r="C1030" t="str">
            <v xml:space="preserve">herlevering MSC-074 </v>
          </cell>
          <cell r="D1030" t="str">
            <v>maat</v>
          </cell>
          <cell r="E1030">
            <v>0</v>
          </cell>
          <cell r="F1030">
            <v>2</v>
          </cell>
          <cell r="G1030">
            <v>0</v>
          </cell>
          <cell r="H1030">
            <v>0</v>
          </cell>
          <cell r="I1030">
            <v>1</v>
          </cell>
          <cell r="J1030">
            <v>1</v>
          </cell>
          <cell r="L1030">
            <v>0</v>
          </cell>
          <cell r="N1030">
            <v>179</v>
          </cell>
          <cell r="O1030">
            <v>125</v>
          </cell>
          <cell r="P1030">
            <v>0.6983240223463687</v>
          </cell>
          <cell r="Q1030">
            <v>54</v>
          </cell>
          <cell r="R1030">
            <v>0.3016759776536313</v>
          </cell>
          <cell r="S1030">
            <v>2.16</v>
          </cell>
          <cell r="U1030">
            <v>0</v>
          </cell>
          <cell r="V1030">
            <v>0</v>
          </cell>
          <cell r="W1030">
            <v>0</v>
          </cell>
          <cell r="X1030"/>
          <cell r="Y1030"/>
        </row>
        <row r="1031">
          <cell r="A1031">
            <v>2016721</v>
          </cell>
          <cell r="C1031">
            <v>614317</v>
          </cell>
          <cell r="D1031" t="str">
            <v>Arcabo</v>
          </cell>
          <cell r="E1031">
            <v>1</v>
          </cell>
          <cell r="F1031">
            <v>10</v>
          </cell>
          <cell r="G1031">
            <v>7</v>
          </cell>
          <cell r="H1031">
            <v>3</v>
          </cell>
          <cell r="I1031">
            <v>1</v>
          </cell>
          <cell r="J1031">
            <v>1</v>
          </cell>
          <cell r="L1031">
            <v>2781.74</v>
          </cell>
          <cell r="N1031">
            <v>1982.34</v>
          </cell>
          <cell r="O1031">
            <v>1485.29</v>
          </cell>
          <cell r="P1031">
            <v>0.7492609744039872</v>
          </cell>
          <cell r="Q1031">
            <v>497.05</v>
          </cell>
          <cell r="R1031">
            <v>0.2507390255960128</v>
          </cell>
          <cell r="S1031">
            <v>19.882000000000001</v>
          </cell>
          <cell r="U1031">
            <v>0</v>
          </cell>
          <cell r="V1031">
            <v>0</v>
          </cell>
          <cell r="W1031">
            <v>2781.74</v>
          </cell>
          <cell r="X1031">
            <v>2781.74</v>
          </cell>
          <cell r="Y1031">
            <v>616636</v>
          </cell>
        </row>
        <row r="1032">
          <cell r="A1032">
            <v>2016723</v>
          </cell>
          <cell r="C1032" t="str">
            <v>Jambo</v>
          </cell>
          <cell r="D1032" t="str">
            <v>Duocar</v>
          </cell>
          <cell r="E1032">
            <v>1</v>
          </cell>
          <cell r="F1032">
            <v>7</v>
          </cell>
          <cell r="G1032">
            <v>6</v>
          </cell>
          <cell r="H1032">
            <v>3</v>
          </cell>
          <cell r="I1032">
            <v>1</v>
          </cell>
          <cell r="J1032">
            <v>1</v>
          </cell>
          <cell r="L1032">
            <v>3027.89</v>
          </cell>
          <cell r="N1032">
            <v>1990.47</v>
          </cell>
          <cell r="O1032">
            <v>1481.13</v>
          </cell>
          <cell r="P1032">
            <v>0.74411068742558295</v>
          </cell>
          <cell r="Q1032">
            <v>509.34</v>
          </cell>
          <cell r="R1032">
            <v>0.2558893125744171</v>
          </cell>
          <cell r="S1032">
            <v>20.3736</v>
          </cell>
          <cell r="U1032">
            <v>0</v>
          </cell>
          <cell r="V1032">
            <v>0</v>
          </cell>
          <cell r="W1032">
            <v>3027.89</v>
          </cell>
          <cell r="X1032">
            <v>3027.89</v>
          </cell>
          <cell r="Y1032">
            <v>617036</v>
          </cell>
        </row>
        <row r="1033">
          <cell r="A1033">
            <v>2016724</v>
          </cell>
          <cell r="B1033"/>
          <cell r="C1033" t="str">
            <v>511715 1398x 348</v>
          </cell>
          <cell r="D1033" t="str">
            <v>Arcabo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1</v>
          </cell>
          <cell r="J1033">
            <v>1</v>
          </cell>
          <cell r="K1033"/>
          <cell r="L1033">
            <v>36.26</v>
          </cell>
          <cell r="M1033"/>
          <cell r="N1033">
            <v>10.63</v>
          </cell>
          <cell r="O1033">
            <v>10.63</v>
          </cell>
          <cell r="P1033">
            <v>1</v>
          </cell>
          <cell r="Q1033">
            <v>0</v>
          </cell>
          <cell r="R1033">
            <v>0</v>
          </cell>
          <cell r="S1033">
            <v>0</v>
          </cell>
          <cell r="T1033"/>
          <cell r="U1033">
            <v>0</v>
          </cell>
          <cell r="V1033">
            <v>0</v>
          </cell>
          <cell r="W1033">
            <v>36.26</v>
          </cell>
          <cell r="X1033">
            <v>36.26</v>
          </cell>
          <cell r="Y1033">
            <v>617061</v>
          </cell>
        </row>
        <row r="1034">
          <cell r="A1034">
            <v>2016725</v>
          </cell>
          <cell r="C1034" t="str">
            <v>618717 tm 619417</v>
          </cell>
          <cell r="D1034" t="str">
            <v>Arcabo</v>
          </cell>
          <cell r="E1034">
            <v>8</v>
          </cell>
          <cell r="F1034">
            <v>64</v>
          </cell>
          <cell r="G1034">
            <v>48</v>
          </cell>
          <cell r="H1034">
            <v>16</v>
          </cell>
          <cell r="I1034">
            <v>1</v>
          </cell>
          <cell r="J1034">
            <v>1</v>
          </cell>
          <cell r="L1034">
            <v>15093.3</v>
          </cell>
          <cell r="N1034">
            <v>10913.599999999999</v>
          </cell>
          <cell r="O1034">
            <v>7880.48</v>
          </cell>
          <cell r="P1034">
            <v>0.7220788740653864</v>
          </cell>
          <cell r="Q1034">
            <v>3033.12</v>
          </cell>
          <cell r="R1034">
            <v>0.27792112593461371</v>
          </cell>
          <cell r="S1034">
            <v>121.3248</v>
          </cell>
          <cell r="U1034">
            <v>0</v>
          </cell>
          <cell r="V1034">
            <v>0</v>
          </cell>
          <cell r="W1034">
            <v>15093.3</v>
          </cell>
          <cell r="X1034">
            <v>15093.3</v>
          </cell>
          <cell r="Y1034">
            <v>616656</v>
          </cell>
        </row>
        <row r="1035">
          <cell r="A1035" t="str">
            <v>2016726V</v>
          </cell>
          <cell r="C1035">
            <v>596717</v>
          </cell>
          <cell r="D1035" t="str">
            <v>Arcabo</v>
          </cell>
          <cell r="E1035">
            <v>1</v>
          </cell>
          <cell r="F1035">
            <v>8</v>
          </cell>
          <cell r="G1035">
            <v>5</v>
          </cell>
          <cell r="H1035">
            <v>2</v>
          </cell>
          <cell r="I1035">
            <v>1</v>
          </cell>
          <cell r="J1035">
            <v>1</v>
          </cell>
          <cell r="L1035">
            <v>5474.94</v>
          </cell>
          <cell r="N1035">
            <v>3698.3900000000003</v>
          </cell>
          <cell r="O1035">
            <v>3065.86</v>
          </cell>
          <cell r="P1035">
            <v>0.82897152544755959</v>
          </cell>
          <cell r="Q1035">
            <v>632.53</v>
          </cell>
          <cell r="R1035">
            <v>0.17102847455244036</v>
          </cell>
          <cell r="S1035">
            <v>25.301199999999998</v>
          </cell>
          <cell r="U1035">
            <v>0</v>
          </cell>
          <cell r="V1035">
            <v>0</v>
          </cell>
          <cell r="W1035">
            <v>5474.94</v>
          </cell>
          <cell r="X1035">
            <v>5474.94</v>
          </cell>
          <cell r="Y1035">
            <v>616657</v>
          </cell>
        </row>
        <row r="1036">
          <cell r="A1036">
            <v>2016727</v>
          </cell>
          <cell r="C1036">
            <v>624317</v>
          </cell>
          <cell r="D1036" t="str">
            <v>Arcabo</v>
          </cell>
          <cell r="E1036">
            <v>1</v>
          </cell>
          <cell r="F1036">
            <v>8</v>
          </cell>
          <cell r="G1036">
            <v>5</v>
          </cell>
          <cell r="H1036">
            <v>3</v>
          </cell>
          <cell r="I1036">
            <v>1</v>
          </cell>
          <cell r="J1036">
            <v>1</v>
          </cell>
          <cell r="L1036">
            <v>2553.7399999999998</v>
          </cell>
          <cell r="N1036">
            <v>1861.84</v>
          </cell>
          <cell r="O1036">
            <v>1400.25</v>
          </cell>
          <cell r="P1036">
            <v>0.75207858892278612</v>
          </cell>
          <cell r="Q1036">
            <v>461.59</v>
          </cell>
          <cell r="R1036">
            <v>0.24792141107721394</v>
          </cell>
          <cell r="S1036">
            <v>18.4636</v>
          </cell>
          <cell r="U1036">
            <v>0</v>
          </cell>
          <cell r="V1036">
            <v>0</v>
          </cell>
          <cell r="W1036">
            <v>2553.7399999999998</v>
          </cell>
          <cell r="X1036">
            <v>2553.7399999999998</v>
          </cell>
          <cell r="Y1036">
            <v>616658</v>
          </cell>
        </row>
        <row r="1037">
          <cell r="A1037" t="str">
            <v>2016728V</v>
          </cell>
          <cell r="C1037">
            <v>596817</v>
          </cell>
          <cell r="D1037" t="str">
            <v>Arcabo</v>
          </cell>
          <cell r="E1037">
            <v>1</v>
          </cell>
          <cell r="F1037">
            <v>8</v>
          </cell>
          <cell r="G1037">
            <v>5</v>
          </cell>
          <cell r="H1037">
            <v>2</v>
          </cell>
          <cell r="I1037">
            <v>1</v>
          </cell>
          <cell r="J1037">
            <v>1</v>
          </cell>
          <cell r="L1037">
            <v>5474.94</v>
          </cell>
          <cell r="N1037">
            <v>3698.3900000000003</v>
          </cell>
          <cell r="O1037">
            <v>3065.86</v>
          </cell>
          <cell r="P1037">
            <v>0.82897152544755959</v>
          </cell>
          <cell r="Q1037">
            <v>632.53</v>
          </cell>
          <cell r="R1037">
            <v>0.17102847455244036</v>
          </cell>
          <cell r="S1037">
            <v>25.301199999999998</v>
          </cell>
          <cell r="U1037">
            <v>0</v>
          </cell>
          <cell r="V1037">
            <v>0</v>
          </cell>
          <cell r="W1037">
            <v>5474.94</v>
          </cell>
          <cell r="X1037">
            <v>5474.94</v>
          </cell>
          <cell r="Y1037">
            <v>616659</v>
          </cell>
        </row>
        <row r="1038">
          <cell r="A1038" t="str">
            <v>2016729V</v>
          </cell>
          <cell r="C1038" t="str">
            <v>613717 Floathouse</v>
          </cell>
          <cell r="D1038" t="str">
            <v>Arcabo</v>
          </cell>
          <cell r="E1038">
            <v>1</v>
          </cell>
          <cell r="F1038">
            <v>11</v>
          </cell>
          <cell r="G1038">
            <v>4</v>
          </cell>
          <cell r="H1038">
            <v>12</v>
          </cell>
          <cell r="I1038">
            <v>1</v>
          </cell>
          <cell r="J1038">
            <v>1</v>
          </cell>
          <cell r="L1038">
            <v>10716.14</v>
          </cell>
          <cell r="N1038">
            <v>6579.51</v>
          </cell>
          <cell r="O1038">
            <v>5323.12</v>
          </cell>
          <cell r="P1038">
            <v>0.80904505046728403</v>
          </cell>
          <cell r="Q1038">
            <v>1256.3900000000001</v>
          </cell>
          <cell r="R1038">
            <v>0.19095494953271597</v>
          </cell>
          <cell r="S1038">
            <v>50.255600000000001</v>
          </cell>
          <cell r="U1038">
            <v>0</v>
          </cell>
          <cell r="V1038">
            <v>0</v>
          </cell>
          <cell r="W1038">
            <v>10716.14</v>
          </cell>
          <cell r="X1038">
            <v>10716.14</v>
          </cell>
          <cell r="Y1038">
            <v>616660</v>
          </cell>
        </row>
        <row r="1039">
          <cell r="A1039">
            <v>2016730</v>
          </cell>
          <cell r="C1039" t="str">
            <v>Transport 5 orders</v>
          </cell>
          <cell r="D1039" t="str">
            <v>Avanti Decor</v>
          </cell>
          <cell r="E1039">
            <v>1</v>
          </cell>
          <cell r="F1039">
            <v>0</v>
          </cell>
          <cell r="G1039">
            <v>0</v>
          </cell>
          <cell r="H1039">
            <v>0</v>
          </cell>
          <cell r="I1039">
            <v>1</v>
          </cell>
          <cell r="J1039">
            <v>1</v>
          </cell>
          <cell r="L1039">
            <v>350</v>
          </cell>
          <cell r="N1039">
            <v>0</v>
          </cell>
          <cell r="O1039">
            <v>0</v>
          </cell>
          <cell r="P1039" t="str">
            <v/>
          </cell>
          <cell r="Q1039">
            <v>0</v>
          </cell>
          <cell r="R1039" t="str">
            <v/>
          </cell>
          <cell r="S1039">
            <v>0</v>
          </cell>
          <cell r="U1039">
            <v>0</v>
          </cell>
          <cell r="V1039">
            <v>0</v>
          </cell>
          <cell r="W1039">
            <v>350</v>
          </cell>
          <cell r="X1039">
            <v>350</v>
          </cell>
          <cell r="Y1039">
            <v>616670</v>
          </cell>
        </row>
        <row r="1040">
          <cell r="A1040">
            <v>2016731</v>
          </cell>
          <cell r="B1040"/>
          <cell r="C1040" t="str">
            <v>Werner</v>
          </cell>
          <cell r="D1040" t="str">
            <v>RSP</v>
          </cell>
          <cell r="E1040">
            <v>1</v>
          </cell>
          <cell r="F1040">
            <v>10</v>
          </cell>
          <cell r="G1040">
            <v>7</v>
          </cell>
          <cell r="H1040">
            <v>4</v>
          </cell>
          <cell r="I1040">
            <v>1</v>
          </cell>
          <cell r="J1040">
            <v>1</v>
          </cell>
          <cell r="K1040"/>
          <cell r="L1040">
            <v>3875.77</v>
          </cell>
          <cell r="M1040"/>
          <cell r="N1040">
            <v>2476.84</v>
          </cell>
          <cell r="O1040">
            <v>1808.02</v>
          </cell>
          <cell r="P1040">
            <v>0.72997044621372387</v>
          </cell>
          <cell r="Q1040">
            <v>668.82</v>
          </cell>
          <cell r="R1040">
            <v>0.27002955378627608</v>
          </cell>
          <cell r="S1040">
            <v>26.752800000000001</v>
          </cell>
          <cell r="T1040"/>
          <cell r="U1040">
            <v>0</v>
          </cell>
          <cell r="V1040">
            <v>0</v>
          </cell>
          <cell r="W1040">
            <v>3875.77</v>
          </cell>
          <cell r="X1040">
            <v>3875.77</v>
          </cell>
          <cell r="Y1040">
            <v>617093</v>
          </cell>
        </row>
        <row r="1041">
          <cell r="A1041">
            <v>2016732</v>
          </cell>
          <cell r="C1041">
            <v>600517</v>
          </cell>
          <cell r="D1041" t="str">
            <v>Arcabo</v>
          </cell>
          <cell r="E1041">
            <v>1</v>
          </cell>
          <cell r="F1041">
            <v>6</v>
          </cell>
          <cell r="G1041">
            <v>4</v>
          </cell>
          <cell r="H1041">
            <v>2</v>
          </cell>
          <cell r="I1041">
            <v>1</v>
          </cell>
          <cell r="J1041">
            <v>1</v>
          </cell>
          <cell r="L1041">
            <v>1986.91</v>
          </cell>
          <cell r="N1041">
            <v>1172.55</v>
          </cell>
          <cell r="O1041">
            <v>899.18</v>
          </cell>
          <cell r="P1041">
            <v>0.76685855613833098</v>
          </cell>
          <cell r="Q1041">
            <v>273.37</v>
          </cell>
          <cell r="R1041">
            <v>0.23314144386166902</v>
          </cell>
          <cell r="S1041">
            <v>10.934800000000001</v>
          </cell>
          <cell r="U1041">
            <v>0</v>
          </cell>
          <cell r="V1041">
            <v>0</v>
          </cell>
          <cell r="W1041">
            <v>1986.91</v>
          </cell>
          <cell r="X1041">
            <v>1986.91</v>
          </cell>
          <cell r="Y1041">
            <v>616661</v>
          </cell>
        </row>
        <row r="1042">
          <cell r="A1042">
            <v>2016733</v>
          </cell>
          <cell r="C1042">
            <v>615017</v>
          </cell>
          <cell r="D1042" t="str">
            <v>Arcabo</v>
          </cell>
          <cell r="E1042">
            <v>1</v>
          </cell>
          <cell r="F1042">
            <v>7</v>
          </cell>
          <cell r="G1042">
            <v>6</v>
          </cell>
          <cell r="H1042">
            <v>2</v>
          </cell>
          <cell r="I1042">
            <v>1</v>
          </cell>
          <cell r="J1042">
            <v>1</v>
          </cell>
          <cell r="L1042">
            <v>1800.33</v>
          </cell>
          <cell r="N1042">
            <v>1274.72</v>
          </cell>
          <cell r="O1042">
            <v>930.35</v>
          </cell>
          <cell r="P1042">
            <v>0.72984655453746705</v>
          </cell>
          <cell r="Q1042">
            <v>344.37</v>
          </cell>
          <cell r="R1042">
            <v>0.27015344546253295</v>
          </cell>
          <cell r="S1042">
            <v>13.774800000000001</v>
          </cell>
          <cell r="U1042">
            <v>0</v>
          </cell>
          <cell r="V1042">
            <v>0</v>
          </cell>
          <cell r="W1042">
            <v>1800.33</v>
          </cell>
          <cell r="X1042">
            <v>1800.33</v>
          </cell>
          <cell r="Y1042">
            <v>616662</v>
          </cell>
        </row>
        <row r="1043">
          <cell r="A1043" t="str">
            <v>2016734V</v>
          </cell>
          <cell r="C1043" t="str">
            <v>Scheer 8992</v>
          </cell>
          <cell r="D1043" t="str">
            <v>Klok</v>
          </cell>
          <cell r="E1043">
            <v>0</v>
          </cell>
          <cell r="F1043">
            <v>2</v>
          </cell>
          <cell r="G1043">
            <v>4</v>
          </cell>
          <cell r="H1043">
            <v>0</v>
          </cell>
          <cell r="I1043">
            <v>1</v>
          </cell>
          <cell r="J1043">
            <v>1</v>
          </cell>
          <cell r="L1043">
            <v>662</v>
          </cell>
          <cell r="N1043">
            <v>579.69000000000005</v>
          </cell>
          <cell r="O1043">
            <v>376.6</v>
          </cell>
          <cell r="P1043">
            <v>0.6496575756007521</v>
          </cell>
          <cell r="Q1043">
            <v>203.09</v>
          </cell>
          <cell r="R1043">
            <v>0.35034242439924784</v>
          </cell>
          <cell r="S1043">
            <v>8.1235999999999997</v>
          </cell>
          <cell r="U1043">
            <v>0</v>
          </cell>
          <cell r="V1043">
            <v>0</v>
          </cell>
          <cell r="W1043">
            <v>662</v>
          </cell>
          <cell r="X1043">
            <v>662</v>
          </cell>
          <cell r="Y1043">
            <v>616724</v>
          </cell>
        </row>
        <row r="1044">
          <cell r="A1044">
            <v>2016735</v>
          </cell>
          <cell r="C1044" t="str">
            <v>601317 en 601417</v>
          </cell>
          <cell r="D1044" t="str">
            <v>Arcabo</v>
          </cell>
          <cell r="E1044">
            <v>2</v>
          </cell>
          <cell r="F1044">
            <v>18</v>
          </cell>
          <cell r="G1044">
            <v>10</v>
          </cell>
          <cell r="H1044">
            <v>4</v>
          </cell>
          <cell r="I1044">
            <v>1</v>
          </cell>
          <cell r="J1044">
            <v>1</v>
          </cell>
          <cell r="L1044">
            <v>5222.05</v>
          </cell>
          <cell r="N1044">
            <v>3469.7200000000003</v>
          </cell>
          <cell r="O1044">
            <v>2733.44</v>
          </cell>
          <cell r="P1044">
            <v>0.78779843906712932</v>
          </cell>
          <cell r="Q1044">
            <v>736.28</v>
          </cell>
          <cell r="R1044">
            <v>0.21220156093287065</v>
          </cell>
          <cell r="S1044">
            <v>29.4512</v>
          </cell>
          <cell r="U1044">
            <v>0</v>
          </cell>
          <cell r="V1044">
            <v>0</v>
          </cell>
          <cell r="W1044">
            <v>5222.05</v>
          </cell>
          <cell r="X1044">
            <v>5222.05</v>
          </cell>
          <cell r="Y1044">
            <v>616663</v>
          </cell>
        </row>
        <row r="1045">
          <cell r="A1045">
            <v>2016736</v>
          </cell>
          <cell r="C1045">
            <v>601517</v>
          </cell>
          <cell r="D1045" t="str">
            <v>Arcabo</v>
          </cell>
          <cell r="E1045">
            <v>1</v>
          </cell>
          <cell r="F1045">
            <v>9</v>
          </cell>
          <cell r="G1045">
            <v>5</v>
          </cell>
          <cell r="H1045">
            <v>3</v>
          </cell>
          <cell r="I1045">
            <v>1</v>
          </cell>
          <cell r="J1045">
            <v>1</v>
          </cell>
          <cell r="L1045">
            <v>2760.07</v>
          </cell>
          <cell r="N1045">
            <v>1835.94</v>
          </cell>
          <cell r="O1045">
            <v>1356.51</v>
          </cell>
          <cell r="P1045">
            <v>0.73886401516389422</v>
          </cell>
          <cell r="Q1045">
            <v>479.43</v>
          </cell>
          <cell r="R1045">
            <v>0.26113598483610573</v>
          </cell>
          <cell r="S1045">
            <v>19.177199999999999</v>
          </cell>
          <cell r="U1045">
            <v>0</v>
          </cell>
          <cell r="V1045">
            <v>0</v>
          </cell>
          <cell r="W1045">
            <v>2760.07</v>
          </cell>
          <cell r="X1045">
            <v>2760.07</v>
          </cell>
          <cell r="Y1045">
            <v>616664</v>
          </cell>
        </row>
        <row r="1046">
          <cell r="A1046">
            <v>2016737</v>
          </cell>
          <cell r="C1046" t="str">
            <v>KB16-26 Buys</v>
          </cell>
          <cell r="D1046" t="str">
            <v>Kraaikamp</v>
          </cell>
          <cell r="E1046">
            <v>1</v>
          </cell>
          <cell r="F1046">
            <v>14</v>
          </cell>
          <cell r="G1046">
            <v>8</v>
          </cell>
          <cell r="H1046">
            <v>5</v>
          </cell>
          <cell r="I1046">
            <v>1</v>
          </cell>
          <cell r="J1046">
            <v>1</v>
          </cell>
          <cell r="L1046">
            <v>6087.47</v>
          </cell>
          <cell r="N1046">
            <v>4038.6</v>
          </cell>
          <cell r="O1046">
            <v>3085</v>
          </cell>
          <cell r="P1046">
            <v>0.76387857178230079</v>
          </cell>
          <cell r="Q1046">
            <v>953.6</v>
          </cell>
          <cell r="R1046">
            <v>0.23612142821769921</v>
          </cell>
          <cell r="S1046">
            <v>38.143999999999998</v>
          </cell>
          <cell r="U1046">
            <v>0</v>
          </cell>
          <cell r="V1046">
            <v>0</v>
          </cell>
          <cell r="W1046">
            <v>6087.47</v>
          </cell>
          <cell r="X1046">
            <v>6087.47</v>
          </cell>
          <cell r="Y1046">
            <v>616749</v>
          </cell>
        </row>
        <row r="1047">
          <cell r="A1047">
            <v>2016738</v>
          </cell>
          <cell r="C1047" t="str">
            <v>lekdorpel 1600 mm  S804 7016 nerf - 504515 Service</v>
          </cell>
          <cell r="D1047" t="str">
            <v>Arcabo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1</v>
          </cell>
          <cell r="J1047">
            <v>1</v>
          </cell>
          <cell r="L1047">
            <v>39</v>
          </cell>
          <cell r="N1047">
            <v>20</v>
          </cell>
          <cell r="O1047">
            <v>7.5</v>
          </cell>
          <cell r="P1047">
            <v>0.375</v>
          </cell>
          <cell r="Q1047">
            <v>12.5</v>
          </cell>
          <cell r="R1047">
            <v>0.625</v>
          </cell>
          <cell r="S1047">
            <v>0.5</v>
          </cell>
          <cell r="U1047">
            <v>0</v>
          </cell>
          <cell r="V1047">
            <v>0</v>
          </cell>
          <cell r="W1047">
            <v>39</v>
          </cell>
          <cell r="X1047">
            <v>39</v>
          </cell>
          <cell r="Y1047">
            <v>617001</v>
          </cell>
        </row>
        <row r="1048">
          <cell r="A1048">
            <v>2016739</v>
          </cell>
          <cell r="C1048" t="str">
            <v>593116 glas 738x 1695 met roedes  ?</v>
          </cell>
          <cell r="D1048" t="str">
            <v>Arcabo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1</v>
          </cell>
          <cell r="J1048">
            <v>1</v>
          </cell>
          <cell r="L1048">
            <v>119.8</v>
          </cell>
          <cell r="N1048">
            <v>52.4</v>
          </cell>
          <cell r="O1048">
            <v>52.4</v>
          </cell>
          <cell r="P1048">
            <v>1</v>
          </cell>
          <cell r="Q1048">
            <v>0</v>
          </cell>
          <cell r="R1048">
            <v>0</v>
          </cell>
          <cell r="S1048">
            <v>0</v>
          </cell>
          <cell r="U1048">
            <v>0</v>
          </cell>
          <cell r="V1048">
            <v>0</v>
          </cell>
          <cell r="W1048">
            <v>119.8</v>
          </cell>
          <cell r="X1048">
            <v>119.8</v>
          </cell>
          <cell r="Y1048">
            <v>617002</v>
          </cell>
        </row>
        <row r="1049">
          <cell r="A1049">
            <v>2016742</v>
          </cell>
          <cell r="C1049" t="str">
            <v>V201611-195  - Schuur Daalman</v>
          </cell>
          <cell r="D1049" t="str">
            <v>Arcabo</v>
          </cell>
          <cell r="E1049">
            <v>0</v>
          </cell>
          <cell r="F1049">
            <v>2</v>
          </cell>
          <cell r="G1049">
            <v>0</v>
          </cell>
          <cell r="H1049">
            <v>2</v>
          </cell>
          <cell r="I1049">
            <v>1</v>
          </cell>
          <cell r="J1049">
            <v>1</v>
          </cell>
          <cell r="L1049">
            <v>842.14</v>
          </cell>
          <cell r="N1049">
            <v>644.17999999999995</v>
          </cell>
          <cell r="O1049">
            <v>435.2</v>
          </cell>
          <cell r="P1049">
            <v>0.67558756869198056</v>
          </cell>
          <cell r="Q1049">
            <v>208.98</v>
          </cell>
          <cell r="R1049">
            <v>0.3244124313080195</v>
          </cell>
          <cell r="S1049">
            <v>8.3591999999999995</v>
          </cell>
          <cell r="U1049">
            <v>0</v>
          </cell>
          <cell r="V1049">
            <v>0</v>
          </cell>
          <cell r="W1049">
            <v>842.14</v>
          </cell>
          <cell r="X1049">
            <v>842.14</v>
          </cell>
          <cell r="Y1049">
            <v>616713</v>
          </cell>
        </row>
        <row r="1050">
          <cell r="A1050">
            <v>2016743</v>
          </cell>
          <cell r="B1050"/>
          <cell r="C1050" t="str">
            <v>605216 Glas 624x 1159</v>
          </cell>
          <cell r="D1050" t="str">
            <v>Arcabo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1</v>
          </cell>
          <cell r="J1050">
            <v>1</v>
          </cell>
          <cell r="K1050"/>
          <cell r="L1050">
            <v>47.6</v>
          </cell>
          <cell r="M1050"/>
          <cell r="N1050">
            <v>16.3</v>
          </cell>
          <cell r="O1050">
            <v>16.3</v>
          </cell>
          <cell r="P1050">
            <v>1</v>
          </cell>
          <cell r="Q1050">
            <v>0</v>
          </cell>
          <cell r="R1050">
            <v>0</v>
          </cell>
          <cell r="S1050">
            <v>0</v>
          </cell>
          <cell r="T1050"/>
          <cell r="U1050">
            <v>0</v>
          </cell>
          <cell r="V1050">
            <v>0</v>
          </cell>
          <cell r="W1050">
            <v>47.6</v>
          </cell>
          <cell r="X1050">
            <v>47.6</v>
          </cell>
          <cell r="Y1050">
            <v>617061</v>
          </cell>
        </row>
        <row r="1051">
          <cell r="A1051">
            <v>2016745</v>
          </cell>
          <cell r="C1051" t="str">
            <v>607417 Glas 982x 1842</v>
          </cell>
          <cell r="D1051" t="str">
            <v>Arcabo</v>
          </cell>
          <cell r="E1051">
            <v>1</v>
          </cell>
          <cell r="F1051">
            <v>9</v>
          </cell>
          <cell r="G1051">
            <v>5</v>
          </cell>
          <cell r="H1051">
            <v>3</v>
          </cell>
          <cell r="I1051">
            <v>1</v>
          </cell>
          <cell r="J1051">
            <v>1</v>
          </cell>
          <cell r="L1051">
            <v>180.9</v>
          </cell>
          <cell r="N1051">
            <v>82.95</v>
          </cell>
          <cell r="O1051">
            <v>82.95</v>
          </cell>
          <cell r="P1051">
            <v>1</v>
          </cell>
          <cell r="Q1051">
            <v>0</v>
          </cell>
          <cell r="R1051">
            <v>0</v>
          </cell>
          <cell r="S1051">
            <v>0</v>
          </cell>
          <cell r="U1051">
            <v>0</v>
          </cell>
          <cell r="V1051">
            <v>0</v>
          </cell>
          <cell r="W1051">
            <v>180.9</v>
          </cell>
          <cell r="X1051">
            <v>180.9</v>
          </cell>
          <cell r="Y1051">
            <v>617003</v>
          </cell>
        </row>
        <row r="1052">
          <cell r="A1052">
            <v>2016746</v>
          </cell>
          <cell r="C1052">
            <v>601617</v>
          </cell>
          <cell r="D1052" t="str">
            <v>Arcabo</v>
          </cell>
          <cell r="E1052">
            <v>1</v>
          </cell>
          <cell r="F1052">
            <v>9</v>
          </cell>
          <cell r="G1052">
            <v>5</v>
          </cell>
          <cell r="H1052">
            <v>3</v>
          </cell>
          <cell r="I1052">
            <v>1</v>
          </cell>
          <cell r="J1052">
            <v>1</v>
          </cell>
          <cell r="L1052">
            <v>2760.07</v>
          </cell>
          <cell r="N1052">
            <v>1872.94</v>
          </cell>
          <cell r="O1052">
            <v>1391.77</v>
          </cell>
          <cell r="P1052">
            <v>0.74309374566190056</v>
          </cell>
          <cell r="Q1052">
            <v>481.17</v>
          </cell>
          <cell r="R1052">
            <v>0.25690625433809944</v>
          </cell>
          <cell r="S1052">
            <v>19.2468</v>
          </cell>
          <cell r="U1052">
            <v>0</v>
          </cell>
          <cell r="V1052">
            <v>0</v>
          </cell>
          <cell r="W1052">
            <v>2760.07</v>
          </cell>
          <cell r="X1052">
            <v>2760.07</v>
          </cell>
          <cell r="Y1052">
            <v>616714</v>
          </cell>
        </row>
        <row r="1053">
          <cell r="A1053">
            <v>2016747</v>
          </cell>
          <cell r="C1053">
            <v>601717</v>
          </cell>
          <cell r="D1053" t="str">
            <v>Arcabo</v>
          </cell>
          <cell r="E1053">
            <v>1</v>
          </cell>
          <cell r="F1053">
            <v>9</v>
          </cell>
          <cell r="G1053">
            <v>5</v>
          </cell>
          <cell r="H1053">
            <v>3</v>
          </cell>
          <cell r="I1053">
            <v>1</v>
          </cell>
          <cell r="J1053">
            <v>1</v>
          </cell>
          <cell r="L1053">
            <v>2760.07</v>
          </cell>
          <cell r="N1053">
            <v>1872.94</v>
          </cell>
          <cell r="O1053">
            <v>1391.77</v>
          </cell>
          <cell r="P1053">
            <v>0.74309374566190056</v>
          </cell>
          <cell r="Q1053">
            <v>481.17</v>
          </cell>
          <cell r="R1053">
            <v>0.25690625433809944</v>
          </cell>
          <cell r="S1053">
            <v>19.2468</v>
          </cell>
          <cell r="U1053">
            <v>0</v>
          </cell>
          <cell r="V1053">
            <v>0</v>
          </cell>
          <cell r="W1053">
            <v>2760.07</v>
          </cell>
          <cell r="X1053">
            <v>2760.07</v>
          </cell>
          <cell r="Y1053">
            <v>616715</v>
          </cell>
        </row>
        <row r="1054">
          <cell r="A1054">
            <v>2016748</v>
          </cell>
          <cell r="C1054">
            <v>601817</v>
          </cell>
          <cell r="D1054" t="str">
            <v>Arcabo</v>
          </cell>
          <cell r="E1054">
            <v>1</v>
          </cell>
          <cell r="F1054">
            <v>9</v>
          </cell>
          <cell r="G1054">
            <v>5</v>
          </cell>
          <cell r="H1054">
            <v>3</v>
          </cell>
          <cell r="I1054">
            <v>1</v>
          </cell>
          <cell r="J1054">
            <v>1</v>
          </cell>
          <cell r="L1054">
            <v>2760.07</v>
          </cell>
          <cell r="N1054">
            <v>1872.94</v>
          </cell>
          <cell r="O1054">
            <v>1391.77</v>
          </cell>
          <cell r="P1054">
            <v>0.74309374566190056</v>
          </cell>
          <cell r="Q1054">
            <v>481.17</v>
          </cell>
          <cell r="R1054">
            <v>0.25690625433809944</v>
          </cell>
          <cell r="S1054">
            <v>19.2468</v>
          </cell>
          <cell r="U1054">
            <v>0</v>
          </cell>
          <cell r="V1054">
            <v>0</v>
          </cell>
          <cell r="W1054">
            <v>2760.07</v>
          </cell>
          <cell r="X1054">
            <v>2760.07</v>
          </cell>
          <cell r="Y1054">
            <v>616716</v>
          </cell>
        </row>
        <row r="1055">
          <cell r="A1055">
            <v>2016749</v>
          </cell>
          <cell r="C1055">
            <v>601817</v>
          </cell>
          <cell r="D1055" t="str">
            <v>Arcabo</v>
          </cell>
          <cell r="E1055">
            <v>1</v>
          </cell>
          <cell r="F1055">
            <v>9</v>
          </cell>
          <cell r="G1055">
            <v>5</v>
          </cell>
          <cell r="H1055">
            <v>3</v>
          </cell>
          <cell r="I1055">
            <v>1</v>
          </cell>
          <cell r="J1055">
            <v>1</v>
          </cell>
          <cell r="L1055">
            <v>2760.07</v>
          </cell>
          <cell r="N1055">
            <v>1872.94</v>
          </cell>
          <cell r="O1055">
            <v>1391.77</v>
          </cell>
          <cell r="P1055">
            <v>0.74309374566190056</v>
          </cell>
          <cell r="Q1055">
            <v>481.17</v>
          </cell>
          <cell r="R1055">
            <v>0.25690625433809944</v>
          </cell>
          <cell r="S1055">
            <v>19.2468</v>
          </cell>
          <cell r="U1055">
            <v>0</v>
          </cell>
          <cell r="V1055">
            <v>0</v>
          </cell>
          <cell r="W1055">
            <v>2760.07</v>
          </cell>
          <cell r="X1055">
            <v>2760.07</v>
          </cell>
          <cell r="Y1055">
            <v>616717</v>
          </cell>
        </row>
        <row r="1056">
          <cell r="A1056">
            <v>2016750</v>
          </cell>
          <cell r="C1056" t="str">
            <v>773992 Glas 444x 744 met roedes</v>
          </cell>
          <cell r="D1056" t="str">
            <v>Arcabo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1</v>
          </cell>
          <cell r="J1056">
            <v>1</v>
          </cell>
          <cell r="L1056">
            <v>60</v>
          </cell>
          <cell r="N1056">
            <v>22.51</v>
          </cell>
          <cell r="O1056">
            <v>22.51</v>
          </cell>
          <cell r="P1056">
            <v>1</v>
          </cell>
          <cell r="Q1056">
            <v>0</v>
          </cell>
          <cell r="R1056">
            <v>0</v>
          </cell>
          <cell r="S1056">
            <v>0</v>
          </cell>
          <cell r="U1056">
            <v>0</v>
          </cell>
          <cell r="V1056">
            <v>0</v>
          </cell>
          <cell r="W1056">
            <v>60</v>
          </cell>
          <cell r="X1056">
            <v>60</v>
          </cell>
          <cell r="Y1056">
            <v>617004</v>
          </cell>
        </row>
        <row r="1057">
          <cell r="A1057">
            <v>2016751</v>
          </cell>
          <cell r="C1057" t="str">
            <v>12x cilinder K40/40 (niet gelijksluitend)</v>
          </cell>
          <cell r="D1057" t="str">
            <v>Arcabo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1</v>
          </cell>
          <cell r="J1057">
            <v>1</v>
          </cell>
          <cell r="L1057">
            <v>442.6</v>
          </cell>
          <cell r="N1057">
            <v>221.3</v>
          </cell>
          <cell r="O1057">
            <v>208.8</v>
          </cell>
          <cell r="P1057">
            <v>0.94351558969724358</v>
          </cell>
          <cell r="Q1057">
            <v>12.5</v>
          </cell>
          <cell r="R1057">
            <v>5.6484410302756437E-2</v>
          </cell>
          <cell r="S1057">
            <v>0.5</v>
          </cell>
          <cell r="U1057">
            <v>0</v>
          </cell>
          <cell r="V1057">
            <v>0</v>
          </cell>
          <cell r="W1057">
            <v>442.6</v>
          </cell>
          <cell r="X1057">
            <v>442.6</v>
          </cell>
          <cell r="Y1057">
            <v>617005</v>
          </cell>
        </row>
        <row r="1058">
          <cell r="A1058">
            <v>2016752</v>
          </cell>
          <cell r="C1058">
            <v>615617</v>
          </cell>
          <cell r="D1058" t="str">
            <v>Arcabo</v>
          </cell>
          <cell r="E1058">
            <v>1</v>
          </cell>
          <cell r="F1058">
            <v>10</v>
          </cell>
          <cell r="G1058">
            <v>5</v>
          </cell>
          <cell r="H1058">
            <v>3</v>
          </cell>
          <cell r="I1058">
            <v>1</v>
          </cell>
          <cell r="J1058">
            <v>1</v>
          </cell>
          <cell r="L1058">
            <v>3281.06</v>
          </cell>
          <cell r="N1058">
            <v>2029.9</v>
          </cell>
          <cell r="O1058">
            <v>1498.25</v>
          </cell>
          <cell r="P1058">
            <v>0.73809054633233162</v>
          </cell>
          <cell r="Q1058">
            <v>531.65</v>
          </cell>
          <cell r="R1058">
            <v>0.26190945366766832</v>
          </cell>
          <cell r="S1058">
            <v>21.265999999999998</v>
          </cell>
          <cell r="U1058">
            <v>0</v>
          </cell>
          <cell r="V1058">
            <v>0</v>
          </cell>
          <cell r="W1058">
            <v>3281.06</v>
          </cell>
          <cell r="X1058">
            <v>3281.06</v>
          </cell>
          <cell r="Y1058">
            <v>616718</v>
          </cell>
        </row>
        <row r="1059">
          <cell r="A1059">
            <v>2016753</v>
          </cell>
          <cell r="C1059" t="str">
            <v>AWL080 voor 15 koz Floathouse</v>
          </cell>
          <cell r="D1059" t="str">
            <v>Arcabo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1</v>
          </cell>
          <cell r="J1059">
            <v>1</v>
          </cell>
          <cell r="L1059">
            <v>805</v>
          </cell>
          <cell r="N1059">
            <v>406</v>
          </cell>
          <cell r="O1059">
            <v>325</v>
          </cell>
          <cell r="P1059">
            <v>0.80049261083743839</v>
          </cell>
          <cell r="Q1059">
            <v>81</v>
          </cell>
          <cell r="R1059">
            <v>0.19950738916256158</v>
          </cell>
          <cell r="S1059">
            <v>3.24</v>
          </cell>
          <cell r="U1059">
            <v>0</v>
          </cell>
          <cell r="V1059">
            <v>0</v>
          </cell>
          <cell r="W1059">
            <v>805</v>
          </cell>
          <cell r="X1059">
            <v>805</v>
          </cell>
          <cell r="Y1059">
            <v>616042</v>
          </cell>
        </row>
        <row r="1060">
          <cell r="A1060">
            <v>2016754</v>
          </cell>
          <cell r="B1060"/>
          <cell r="C1060" t="str">
            <v>Nicolas deur</v>
          </cell>
          <cell r="D1060" t="str">
            <v>Avanti Decor</v>
          </cell>
          <cell r="E1060">
            <v>1</v>
          </cell>
          <cell r="F1060">
            <v>1</v>
          </cell>
          <cell r="G1060">
            <v>0</v>
          </cell>
          <cell r="H1060">
            <v>1</v>
          </cell>
          <cell r="I1060">
            <v>0</v>
          </cell>
          <cell r="J1060">
            <v>0</v>
          </cell>
          <cell r="K1060"/>
          <cell r="L1060">
            <v>599.22</v>
          </cell>
          <cell r="M1060"/>
          <cell r="N1060">
            <v>0</v>
          </cell>
          <cell r="O1060">
            <v>0</v>
          </cell>
          <cell r="P1060" t="str">
            <v/>
          </cell>
          <cell r="Q1060">
            <v>0</v>
          </cell>
          <cell r="R1060" t="str">
            <v/>
          </cell>
          <cell r="S1060">
            <v>0</v>
          </cell>
          <cell r="T1060"/>
          <cell r="U1060">
            <v>0</v>
          </cell>
          <cell r="V1060">
            <v>599.22</v>
          </cell>
          <cell r="W1060">
            <v>0</v>
          </cell>
          <cell r="X1060"/>
          <cell r="Y1060"/>
        </row>
        <row r="1061">
          <cell r="A1061">
            <v>2016755</v>
          </cell>
          <cell r="C1061" t="str">
            <v>615400 schuur</v>
          </cell>
          <cell r="D1061" t="str">
            <v>Arcabo</v>
          </cell>
          <cell r="E1061">
            <v>1</v>
          </cell>
          <cell r="F1061">
            <v>2</v>
          </cell>
          <cell r="G1061">
            <v>1</v>
          </cell>
          <cell r="H1061">
            <v>1</v>
          </cell>
          <cell r="I1061">
            <v>1</v>
          </cell>
          <cell r="J1061">
            <v>1</v>
          </cell>
          <cell r="L1061">
            <v>537.12</v>
          </cell>
          <cell r="N1061">
            <v>423.03000000000003</v>
          </cell>
          <cell r="O1061">
            <v>284.47000000000003</v>
          </cell>
          <cell r="P1061">
            <v>0.67245821809327944</v>
          </cell>
          <cell r="Q1061">
            <v>138.56</v>
          </cell>
          <cell r="R1061">
            <v>0.32754178190672056</v>
          </cell>
          <cell r="S1061">
            <v>5.5423999999999998</v>
          </cell>
          <cell r="U1061">
            <v>0</v>
          </cell>
          <cell r="V1061">
            <v>0</v>
          </cell>
          <cell r="W1061">
            <v>537.12</v>
          </cell>
          <cell r="X1061">
            <v>537.12</v>
          </cell>
          <cell r="Y1061">
            <v>616719</v>
          </cell>
        </row>
        <row r="1062">
          <cell r="A1062">
            <v>2016756</v>
          </cell>
          <cell r="C1062">
            <v>615417</v>
          </cell>
          <cell r="D1062" t="str">
            <v>Arcabo</v>
          </cell>
          <cell r="E1062">
            <v>1</v>
          </cell>
          <cell r="F1062">
            <v>10</v>
          </cell>
          <cell r="G1062">
            <v>6</v>
          </cell>
          <cell r="H1062">
            <v>4</v>
          </cell>
          <cell r="I1062">
            <v>1</v>
          </cell>
          <cell r="J1062">
            <v>1</v>
          </cell>
          <cell r="L1062">
            <v>3149.83</v>
          </cell>
          <cell r="N1062">
            <v>2141.0099999999998</v>
          </cell>
          <cell r="O1062">
            <v>1646.55</v>
          </cell>
          <cell r="P1062">
            <v>0.76905292362016064</v>
          </cell>
          <cell r="Q1062">
            <v>494.46</v>
          </cell>
          <cell r="R1062">
            <v>0.23094707637983944</v>
          </cell>
          <cell r="S1062">
            <v>19.778399999999998</v>
          </cell>
          <cell r="U1062">
            <v>0</v>
          </cell>
          <cell r="V1062">
            <v>0</v>
          </cell>
          <cell r="W1062">
            <v>3149.83</v>
          </cell>
          <cell r="X1062">
            <v>3149.83</v>
          </cell>
          <cell r="Y1062">
            <v>616720</v>
          </cell>
        </row>
        <row r="1063">
          <cell r="A1063">
            <v>2016757</v>
          </cell>
          <cell r="C1063">
            <v>615717</v>
          </cell>
          <cell r="D1063" t="str">
            <v>Arcabo</v>
          </cell>
          <cell r="E1063">
            <v>1</v>
          </cell>
          <cell r="F1063">
            <v>10</v>
          </cell>
          <cell r="G1063">
            <v>5</v>
          </cell>
          <cell r="H1063">
            <v>3</v>
          </cell>
          <cell r="I1063">
            <v>1</v>
          </cell>
          <cell r="J1063">
            <v>1</v>
          </cell>
          <cell r="L1063">
            <v>3281.06</v>
          </cell>
          <cell r="N1063">
            <v>2029.9</v>
          </cell>
          <cell r="O1063">
            <v>1498.25</v>
          </cell>
          <cell r="P1063">
            <v>0.73809054633233162</v>
          </cell>
          <cell r="Q1063">
            <v>531.65</v>
          </cell>
          <cell r="R1063">
            <v>0.26190945366766832</v>
          </cell>
          <cell r="S1063">
            <v>21.265999999999998</v>
          </cell>
          <cell r="U1063">
            <v>0</v>
          </cell>
          <cell r="V1063">
            <v>0</v>
          </cell>
          <cell r="W1063">
            <v>3281.06</v>
          </cell>
          <cell r="X1063">
            <v>3281.06</v>
          </cell>
          <cell r="Y1063">
            <v>616721</v>
          </cell>
        </row>
        <row r="1064">
          <cell r="A1064" t="str">
            <v>2016758V</v>
          </cell>
          <cell r="C1064" t="str">
            <v>Groen 8847</v>
          </cell>
          <cell r="D1064" t="str">
            <v>Klok</v>
          </cell>
          <cell r="E1064">
            <v>0</v>
          </cell>
          <cell r="F1064">
            <v>2</v>
          </cell>
          <cell r="G1064">
            <v>3</v>
          </cell>
          <cell r="H1064">
            <v>0</v>
          </cell>
          <cell r="I1064">
            <v>1</v>
          </cell>
          <cell r="J1064">
            <v>1</v>
          </cell>
          <cell r="L1064">
            <v>570</v>
          </cell>
          <cell r="N1064">
            <v>473.5</v>
          </cell>
          <cell r="O1064">
            <v>312.08</v>
          </cell>
          <cell r="P1064">
            <v>0.65909186906019002</v>
          </cell>
          <cell r="Q1064">
            <v>161.41999999999999</v>
          </cell>
          <cell r="R1064">
            <v>0.34090813093980987</v>
          </cell>
          <cell r="S1064">
            <v>6.4567999999999994</v>
          </cell>
          <cell r="U1064">
            <v>0</v>
          </cell>
          <cell r="V1064">
            <v>0</v>
          </cell>
          <cell r="W1064">
            <v>570</v>
          </cell>
          <cell r="X1064">
            <v>570</v>
          </cell>
          <cell r="Y1064">
            <v>617037</v>
          </cell>
        </row>
        <row r="1065">
          <cell r="A1065">
            <v>2016759</v>
          </cell>
          <cell r="C1065" t="str">
            <v>619617 tm 620117</v>
          </cell>
          <cell r="D1065" t="str">
            <v>Arcabo</v>
          </cell>
          <cell r="E1065">
            <v>6</v>
          </cell>
          <cell r="F1065">
            <v>54</v>
          </cell>
          <cell r="G1065">
            <v>30</v>
          </cell>
          <cell r="H1065">
            <v>18</v>
          </cell>
          <cell r="I1065">
            <v>1</v>
          </cell>
          <cell r="J1065">
            <v>1</v>
          </cell>
          <cell r="L1065">
            <v>17551.419999999998</v>
          </cell>
          <cell r="N1065">
            <v>11830.32</v>
          </cell>
          <cell r="O1065">
            <v>8770.85</v>
          </cell>
          <cell r="P1065">
            <v>0.74138738428039141</v>
          </cell>
          <cell r="Q1065">
            <v>3059.47</v>
          </cell>
          <cell r="R1065">
            <v>0.25861261571960859</v>
          </cell>
          <cell r="S1065">
            <v>122.3788</v>
          </cell>
          <cell r="U1065">
            <v>0</v>
          </cell>
          <cell r="V1065">
            <v>0</v>
          </cell>
          <cell r="W1065">
            <v>17551.419999999998</v>
          </cell>
          <cell r="X1065">
            <v>17551.419999999998</v>
          </cell>
          <cell r="Y1065">
            <v>616732</v>
          </cell>
        </row>
        <row r="1066">
          <cell r="A1066">
            <v>2016760</v>
          </cell>
          <cell r="C1066" t="str">
            <v>Serviceinzet Kurokozijn Scheer Zwolle 7644</v>
          </cell>
          <cell r="D1066" t="str">
            <v>klok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1</v>
          </cell>
          <cell r="J1066">
            <v>1</v>
          </cell>
          <cell r="L1066">
            <v>316</v>
          </cell>
          <cell r="N1066">
            <v>0</v>
          </cell>
          <cell r="O1066">
            <v>0</v>
          </cell>
          <cell r="P1066" t="str">
            <v/>
          </cell>
          <cell r="Q1066">
            <v>0</v>
          </cell>
          <cell r="R1066" t="str">
            <v/>
          </cell>
          <cell r="S1066">
            <v>0</v>
          </cell>
          <cell r="U1066">
            <v>0</v>
          </cell>
          <cell r="V1066">
            <v>0</v>
          </cell>
          <cell r="W1066">
            <v>316</v>
          </cell>
          <cell r="X1066">
            <v>316</v>
          </cell>
          <cell r="Y1066">
            <v>616725</v>
          </cell>
        </row>
        <row r="1067">
          <cell r="A1067">
            <v>2016761</v>
          </cell>
          <cell r="C1067" t="str">
            <v>547517 2 extra kozijnen</v>
          </cell>
          <cell r="D1067" t="str">
            <v>Arcabo</v>
          </cell>
          <cell r="E1067">
            <v>0</v>
          </cell>
          <cell r="F1067">
            <v>2</v>
          </cell>
          <cell r="G1067">
            <v>0</v>
          </cell>
          <cell r="H1067">
            <v>0</v>
          </cell>
          <cell r="I1067">
            <v>1</v>
          </cell>
          <cell r="J1067">
            <v>1</v>
          </cell>
          <cell r="L1067">
            <v>360</v>
          </cell>
          <cell r="N1067">
            <v>108.67</v>
          </cell>
          <cell r="O1067">
            <v>69.61</v>
          </cell>
          <cell r="P1067">
            <v>0.64056317290880649</v>
          </cell>
          <cell r="Q1067">
            <v>39.06</v>
          </cell>
          <cell r="R1067">
            <v>0.35943682709119351</v>
          </cell>
          <cell r="S1067">
            <v>1.5624</v>
          </cell>
          <cell r="U1067">
            <v>0</v>
          </cell>
          <cell r="V1067">
            <v>0</v>
          </cell>
          <cell r="W1067">
            <v>360</v>
          </cell>
          <cell r="X1067">
            <v>360</v>
          </cell>
          <cell r="Y1067">
            <v>617008</v>
          </cell>
        </row>
        <row r="1068">
          <cell r="A1068">
            <v>2016762</v>
          </cell>
          <cell r="C1068" t="str">
            <v>614317 - Extra glasruit voor ARC1022 FXR</v>
          </cell>
          <cell r="D1068" t="str">
            <v>Arcabo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1</v>
          </cell>
          <cell r="J1068">
            <v>1</v>
          </cell>
          <cell r="L1068">
            <v>90.58</v>
          </cell>
          <cell r="N1068">
            <v>52.79</v>
          </cell>
          <cell r="O1068">
            <v>37.79</v>
          </cell>
          <cell r="P1068">
            <v>0.71585527562038265</v>
          </cell>
          <cell r="Q1068">
            <v>15</v>
          </cell>
          <cell r="R1068">
            <v>0.28414472437961735</v>
          </cell>
          <cell r="S1068">
            <v>0.6</v>
          </cell>
          <cell r="U1068">
            <v>0</v>
          </cell>
          <cell r="V1068">
            <v>181.16</v>
          </cell>
          <cell r="W1068">
            <v>0</v>
          </cell>
          <cell r="X1068">
            <v>90.58</v>
          </cell>
          <cell r="Y1068">
            <v>617099</v>
          </cell>
        </row>
        <row r="1069">
          <cell r="A1069">
            <v>2016763</v>
          </cell>
          <cell r="C1069">
            <v>616417</v>
          </cell>
          <cell r="D1069" t="str">
            <v>Arcabo</v>
          </cell>
          <cell r="E1069">
            <v>1</v>
          </cell>
          <cell r="F1069">
            <v>9</v>
          </cell>
          <cell r="G1069">
            <v>5</v>
          </cell>
          <cell r="H1069">
            <v>4</v>
          </cell>
          <cell r="I1069">
            <v>1</v>
          </cell>
          <cell r="J1069">
            <v>1</v>
          </cell>
          <cell r="L1069">
            <v>3207.94</v>
          </cell>
          <cell r="N1069">
            <v>2285.8199999999997</v>
          </cell>
          <cell r="O1069">
            <v>1756.53</v>
          </cell>
          <cell r="P1069">
            <v>0.76844633435703602</v>
          </cell>
          <cell r="Q1069">
            <v>529.29</v>
          </cell>
          <cell r="R1069">
            <v>0.23155366564296403</v>
          </cell>
          <cell r="S1069">
            <v>21.171599999999998</v>
          </cell>
          <cell r="U1069">
            <v>0</v>
          </cell>
          <cell r="V1069">
            <v>0</v>
          </cell>
          <cell r="W1069">
            <v>3207.94</v>
          </cell>
          <cell r="X1069">
            <v>3207.94</v>
          </cell>
          <cell r="Y1069">
            <v>616733</v>
          </cell>
        </row>
        <row r="1070">
          <cell r="A1070" t="str">
            <v>2016764V</v>
          </cell>
          <cell r="C1070">
            <v>597117</v>
          </cell>
          <cell r="D1070" t="str">
            <v>Arcabo</v>
          </cell>
          <cell r="E1070">
            <v>1</v>
          </cell>
          <cell r="F1070">
            <v>8</v>
          </cell>
          <cell r="G1070">
            <v>5</v>
          </cell>
          <cell r="H1070">
            <v>3</v>
          </cell>
          <cell r="I1070">
            <v>1</v>
          </cell>
          <cell r="J1070">
            <v>1</v>
          </cell>
          <cell r="L1070">
            <v>4892.6899999999996</v>
          </cell>
          <cell r="N1070">
            <v>3362.64</v>
          </cell>
          <cell r="O1070">
            <v>2805.85</v>
          </cell>
          <cell r="P1070">
            <v>0.83441878999833463</v>
          </cell>
          <cell r="Q1070">
            <v>556.79</v>
          </cell>
          <cell r="R1070">
            <v>0.16558121000166534</v>
          </cell>
          <cell r="S1070">
            <v>22.271599999999999</v>
          </cell>
          <cell r="U1070">
            <v>0</v>
          </cell>
          <cell r="V1070">
            <v>0</v>
          </cell>
          <cell r="W1070">
            <v>4892.6899999999996</v>
          </cell>
          <cell r="X1070">
            <v>4892.6899999999996</v>
          </cell>
          <cell r="Y1070">
            <v>616734</v>
          </cell>
        </row>
        <row r="1071">
          <cell r="A1071">
            <v>2016765</v>
          </cell>
          <cell r="C1071" t="str">
            <v>Zeven deuren</v>
          </cell>
          <cell r="D1071" t="str">
            <v>WellCamp</v>
          </cell>
          <cell r="E1071">
            <v>1</v>
          </cell>
          <cell r="F1071">
            <v>7</v>
          </cell>
          <cell r="G1071">
            <v>0</v>
          </cell>
          <cell r="H1071">
            <v>7</v>
          </cell>
          <cell r="I1071">
            <v>1</v>
          </cell>
          <cell r="J1071">
            <v>1</v>
          </cell>
          <cell r="L1071">
            <v>3759.29</v>
          </cell>
          <cell r="N1071">
            <v>2375.59</v>
          </cell>
          <cell r="O1071">
            <v>1779.6</v>
          </cell>
          <cell r="P1071">
            <v>0.74911916618608421</v>
          </cell>
          <cell r="Q1071">
            <v>595.99</v>
          </cell>
          <cell r="R1071">
            <v>0.25088083381391568</v>
          </cell>
          <cell r="S1071">
            <v>23.839600000000001</v>
          </cell>
          <cell r="U1071">
            <v>0</v>
          </cell>
          <cell r="V1071">
            <v>0</v>
          </cell>
          <cell r="W1071">
            <v>3759.29</v>
          </cell>
          <cell r="X1071">
            <v>3759.29</v>
          </cell>
          <cell r="Y1071">
            <v>617060</v>
          </cell>
        </row>
        <row r="1072">
          <cell r="A1072">
            <v>2016766</v>
          </cell>
          <cell r="C1072" t="str">
            <v>565017 Alleen klemlijsten en MP20 (kozijnen door Fleuren)</v>
          </cell>
          <cell r="D1072" t="str">
            <v>Arcabo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1</v>
          </cell>
          <cell r="J1072">
            <v>1</v>
          </cell>
          <cell r="L1072">
            <v>782.25</v>
          </cell>
          <cell r="N1072">
            <v>312.89999999999998</v>
          </cell>
          <cell r="O1072">
            <v>204.9</v>
          </cell>
          <cell r="P1072">
            <v>0.65484180249280932</v>
          </cell>
          <cell r="Q1072">
            <v>108</v>
          </cell>
          <cell r="R1072">
            <v>0.34515819750719084</v>
          </cell>
          <cell r="S1072">
            <v>4.32</v>
          </cell>
          <cell r="U1072">
            <v>0</v>
          </cell>
          <cell r="V1072">
            <v>0</v>
          </cell>
          <cell r="W1072">
            <v>782.25</v>
          </cell>
          <cell r="X1072">
            <v>782.25</v>
          </cell>
          <cell r="Y1072">
            <v>617128</v>
          </cell>
        </row>
        <row r="1073">
          <cell r="A1073">
            <v>2016767</v>
          </cell>
          <cell r="C1073">
            <v>615917</v>
          </cell>
          <cell r="D1073" t="str">
            <v>Arcabo</v>
          </cell>
          <cell r="E1073">
            <v>1</v>
          </cell>
          <cell r="F1073">
            <v>10</v>
          </cell>
          <cell r="G1073">
            <v>5</v>
          </cell>
          <cell r="H1073">
            <v>3</v>
          </cell>
          <cell r="I1073">
            <v>1</v>
          </cell>
          <cell r="J1073">
            <v>1</v>
          </cell>
          <cell r="L1073">
            <v>3281.06</v>
          </cell>
          <cell r="N1073">
            <v>2029.9</v>
          </cell>
          <cell r="O1073">
            <v>1498.25</v>
          </cell>
          <cell r="P1073">
            <v>0.73809054633233162</v>
          </cell>
          <cell r="Q1073">
            <v>531.65</v>
          </cell>
          <cell r="R1073">
            <v>0.26190945366766832</v>
          </cell>
          <cell r="S1073">
            <v>21.265999999999998</v>
          </cell>
          <cell r="U1073">
            <v>0</v>
          </cell>
          <cell r="V1073">
            <v>0</v>
          </cell>
          <cell r="W1073">
            <v>3281.06</v>
          </cell>
          <cell r="X1073">
            <v>3281.06</v>
          </cell>
          <cell r="Y1073">
            <v>616735</v>
          </cell>
        </row>
        <row r="1074">
          <cell r="A1074">
            <v>2016768</v>
          </cell>
          <cell r="C1074">
            <v>612417</v>
          </cell>
          <cell r="D1074" t="str">
            <v>Arcabo</v>
          </cell>
          <cell r="E1074">
            <v>1</v>
          </cell>
          <cell r="F1074">
            <v>10</v>
          </cell>
          <cell r="G1074">
            <v>7</v>
          </cell>
          <cell r="H1074">
            <v>4</v>
          </cell>
          <cell r="I1074">
            <v>1</v>
          </cell>
          <cell r="J1074">
            <v>1</v>
          </cell>
          <cell r="L1074">
            <v>3255.69</v>
          </cell>
          <cell r="N1074">
            <v>2372.1999999999998</v>
          </cell>
          <cell r="O1074">
            <v>1790.91</v>
          </cell>
          <cell r="P1074">
            <v>0.75495742348874473</v>
          </cell>
          <cell r="Q1074">
            <v>581.29</v>
          </cell>
          <cell r="R1074">
            <v>0.24504257651125538</v>
          </cell>
          <cell r="S1074">
            <v>23.2516</v>
          </cell>
          <cell r="U1074">
            <v>0</v>
          </cell>
          <cell r="V1074">
            <v>0</v>
          </cell>
          <cell r="W1074">
            <v>3255.69</v>
          </cell>
          <cell r="X1074">
            <v>3255.69</v>
          </cell>
          <cell r="Y1074">
            <v>616736</v>
          </cell>
        </row>
        <row r="1075">
          <cell r="A1075">
            <v>2016769</v>
          </cell>
          <cell r="C1075">
            <v>616017</v>
          </cell>
          <cell r="D1075" t="str">
            <v>Arcabo</v>
          </cell>
          <cell r="E1075">
            <v>1</v>
          </cell>
          <cell r="F1075">
            <v>10</v>
          </cell>
          <cell r="G1075">
            <v>4</v>
          </cell>
          <cell r="H1075">
            <v>4</v>
          </cell>
          <cell r="I1075">
            <v>1</v>
          </cell>
          <cell r="J1075">
            <v>1</v>
          </cell>
          <cell r="L1075">
            <v>4547.1499999999996</v>
          </cell>
          <cell r="N1075">
            <v>2696.18</v>
          </cell>
          <cell r="O1075">
            <v>1972.76</v>
          </cell>
          <cell r="P1075">
            <v>0.73168705353500141</v>
          </cell>
          <cell r="Q1075">
            <v>723.42</v>
          </cell>
          <cell r="R1075">
            <v>0.26831294646499865</v>
          </cell>
          <cell r="S1075">
            <v>28.936799999999998</v>
          </cell>
          <cell r="U1075">
            <v>0</v>
          </cell>
          <cell r="V1075">
            <v>0</v>
          </cell>
          <cell r="W1075">
            <v>4547.1499999999996</v>
          </cell>
          <cell r="X1075">
            <v>4547.1499999999996</v>
          </cell>
          <cell r="Y1075">
            <v>616737</v>
          </cell>
        </row>
        <row r="1076">
          <cell r="A1076" t="str">
            <v>2016771V</v>
          </cell>
          <cell r="C1076" t="str">
            <v>vd Kuil 9070</v>
          </cell>
          <cell r="D1076" t="str">
            <v>Klok</v>
          </cell>
          <cell r="E1076">
            <v>0</v>
          </cell>
          <cell r="F1076">
            <v>2</v>
          </cell>
          <cell r="G1076">
            <v>3</v>
          </cell>
          <cell r="H1076">
            <v>0</v>
          </cell>
          <cell r="I1076">
            <v>1</v>
          </cell>
          <cell r="J1076">
            <v>1</v>
          </cell>
          <cell r="L1076">
            <v>592.91999999999996</v>
          </cell>
          <cell r="N1076">
            <v>508.25</v>
          </cell>
          <cell r="O1076">
            <v>340.1</v>
          </cell>
          <cell r="P1076">
            <v>0.66915887850467293</v>
          </cell>
          <cell r="Q1076">
            <v>168.15</v>
          </cell>
          <cell r="R1076">
            <v>0.33084112149532713</v>
          </cell>
          <cell r="S1076">
            <v>6.726</v>
          </cell>
          <cell r="U1076">
            <v>0</v>
          </cell>
          <cell r="V1076">
            <v>0</v>
          </cell>
          <cell r="W1076">
            <v>592.91999999999996</v>
          </cell>
          <cell r="X1076">
            <v>592.91999999999996</v>
          </cell>
          <cell r="Y1076">
            <v>617038</v>
          </cell>
        </row>
        <row r="1077">
          <cell r="A1077">
            <v>2016772</v>
          </cell>
          <cell r="C1077" t="str">
            <v>Comm 132</v>
          </cell>
          <cell r="D1077" t="str">
            <v>Diamant</v>
          </cell>
          <cell r="E1077">
            <v>1</v>
          </cell>
          <cell r="F1077">
            <v>8</v>
          </cell>
          <cell r="G1077">
            <v>5</v>
          </cell>
          <cell r="H1077">
            <v>3</v>
          </cell>
          <cell r="I1077">
            <v>1</v>
          </cell>
          <cell r="J1077">
            <v>1</v>
          </cell>
          <cell r="L1077">
            <v>2860.19</v>
          </cell>
          <cell r="N1077">
            <v>1881.58</v>
          </cell>
          <cell r="O1077">
            <v>1362.23</v>
          </cell>
          <cell r="P1077">
            <v>0.72398197259749786</v>
          </cell>
          <cell r="Q1077">
            <v>519.35</v>
          </cell>
          <cell r="R1077">
            <v>0.2760180274025022</v>
          </cell>
          <cell r="S1077">
            <v>20.774000000000001</v>
          </cell>
          <cell r="U1077">
            <v>0</v>
          </cell>
          <cell r="V1077">
            <v>0</v>
          </cell>
          <cell r="W1077">
            <v>2860.19</v>
          </cell>
          <cell r="X1077">
            <v>2860.19</v>
          </cell>
          <cell r="Y1077">
            <v>617085</v>
          </cell>
        </row>
        <row r="1078">
          <cell r="A1078">
            <v>2016773</v>
          </cell>
          <cell r="C1078" t="str">
            <v>Comm 133</v>
          </cell>
          <cell r="D1078" t="str">
            <v>Diamant</v>
          </cell>
          <cell r="E1078">
            <v>1</v>
          </cell>
          <cell r="F1078">
            <v>10</v>
          </cell>
          <cell r="G1078">
            <v>6</v>
          </cell>
          <cell r="H1078">
            <v>3</v>
          </cell>
          <cell r="I1078">
            <v>1</v>
          </cell>
          <cell r="J1078">
            <v>1</v>
          </cell>
          <cell r="L1078">
            <v>4537.04</v>
          </cell>
          <cell r="N1078">
            <v>3388.39</v>
          </cell>
          <cell r="O1078">
            <v>2631.49</v>
          </cell>
          <cell r="P1078">
            <v>0.77661957448817875</v>
          </cell>
          <cell r="Q1078">
            <v>756.9</v>
          </cell>
          <cell r="R1078">
            <v>0.22338042551182125</v>
          </cell>
          <cell r="S1078">
            <v>30.276</v>
          </cell>
          <cell r="U1078">
            <v>0</v>
          </cell>
          <cell r="V1078">
            <v>0</v>
          </cell>
          <cell r="W1078">
            <v>4537.04</v>
          </cell>
          <cell r="X1078">
            <v>4537.04</v>
          </cell>
          <cell r="Y1078">
            <v>617107</v>
          </cell>
        </row>
        <row r="1079">
          <cell r="A1079">
            <v>2016774</v>
          </cell>
          <cell r="C1079" t="str">
            <v>Comm 134</v>
          </cell>
          <cell r="D1079" t="str">
            <v>Diamant</v>
          </cell>
          <cell r="E1079">
            <v>2</v>
          </cell>
          <cell r="F1079">
            <v>26</v>
          </cell>
          <cell r="G1079">
            <v>14</v>
          </cell>
          <cell r="H1079">
            <v>6</v>
          </cell>
          <cell r="I1079">
            <v>1</v>
          </cell>
          <cell r="J1079">
            <v>1</v>
          </cell>
          <cell r="L1079">
            <v>8162.64</v>
          </cell>
          <cell r="N1079">
            <v>5959.92</v>
          </cell>
          <cell r="O1079">
            <v>4588.16</v>
          </cell>
          <cell r="P1079">
            <v>0.76983583672264055</v>
          </cell>
          <cell r="Q1079">
            <v>1371.76</v>
          </cell>
          <cell r="R1079">
            <v>0.23016416327735942</v>
          </cell>
          <cell r="S1079">
            <v>54.870399999999997</v>
          </cell>
          <cell r="U1079">
            <v>0</v>
          </cell>
          <cell r="V1079">
            <v>0</v>
          </cell>
          <cell r="W1079">
            <v>8162.64</v>
          </cell>
          <cell r="X1079">
            <v>8162.64</v>
          </cell>
          <cell r="Y1079">
            <v>617108</v>
          </cell>
        </row>
        <row r="1080">
          <cell r="A1080">
            <v>2016775</v>
          </cell>
          <cell r="C1080">
            <v>629117</v>
          </cell>
          <cell r="D1080" t="str">
            <v>Arcabo</v>
          </cell>
          <cell r="E1080">
            <v>1</v>
          </cell>
          <cell r="F1080">
            <v>10</v>
          </cell>
          <cell r="G1080">
            <v>5</v>
          </cell>
          <cell r="H1080">
            <v>3</v>
          </cell>
          <cell r="I1080">
            <v>1</v>
          </cell>
          <cell r="J1080">
            <v>1</v>
          </cell>
          <cell r="L1080">
            <v>3281.06</v>
          </cell>
          <cell r="N1080">
            <v>2029.9</v>
          </cell>
          <cell r="O1080">
            <v>1498.25</v>
          </cell>
          <cell r="P1080">
            <v>0.73809054633233162</v>
          </cell>
          <cell r="Q1080">
            <v>531.65</v>
          </cell>
          <cell r="R1080">
            <v>0.26190945366766832</v>
          </cell>
          <cell r="S1080">
            <v>21.265999999999998</v>
          </cell>
          <cell r="U1080">
            <v>0</v>
          </cell>
          <cell r="V1080">
            <v>0</v>
          </cell>
          <cell r="W1080">
            <v>3281.06</v>
          </cell>
          <cell r="X1080">
            <v>3281.06</v>
          </cell>
          <cell r="Y1080">
            <v>616738</v>
          </cell>
        </row>
        <row r="1081">
          <cell r="A1081" t="str">
            <v>2016776V</v>
          </cell>
          <cell r="C1081">
            <v>606417</v>
          </cell>
          <cell r="D1081" t="str">
            <v>Arcabo</v>
          </cell>
          <cell r="E1081">
            <v>1</v>
          </cell>
          <cell r="F1081">
            <v>11</v>
          </cell>
          <cell r="G1081">
            <v>8</v>
          </cell>
          <cell r="H1081">
            <v>2</v>
          </cell>
          <cell r="I1081">
            <v>1</v>
          </cell>
          <cell r="J1081">
            <v>1</v>
          </cell>
          <cell r="L1081">
            <v>6261.84</v>
          </cell>
          <cell r="N1081">
            <v>4384.7</v>
          </cell>
          <cell r="O1081">
            <v>3603.53</v>
          </cell>
          <cell r="P1081">
            <v>0.8218418591921911</v>
          </cell>
          <cell r="Q1081">
            <v>781.17</v>
          </cell>
          <cell r="R1081">
            <v>0.17815814080780898</v>
          </cell>
          <cell r="S1081">
            <v>31.246799999999997</v>
          </cell>
          <cell r="U1081">
            <v>0</v>
          </cell>
          <cell r="V1081">
            <v>0</v>
          </cell>
          <cell r="W1081">
            <v>6261.84</v>
          </cell>
          <cell r="X1081">
            <v>6261.84</v>
          </cell>
          <cell r="Y1081">
            <v>616739</v>
          </cell>
        </row>
        <row r="1082">
          <cell r="A1082">
            <v>2016777</v>
          </cell>
          <cell r="C1082" t="str">
            <v>619517 en 629717 tm 629917</v>
          </cell>
          <cell r="D1082" t="str">
            <v>Arcabo</v>
          </cell>
          <cell r="E1082">
            <v>4</v>
          </cell>
          <cell r="F1082">
            <v>32</v>
          </cell>
          <cell r="G1082">
            <v>20</v>
          </cell>
          <cell r="H1082">
            <v>12</v>
          </cell>
          <cell r="I1082">
            <v>1</v>
          </cell>
          <cell r="J1082">
            <v>1</v>
          </cell>
          <cell r="L1082">
            <v>8723.77</v>
          </cell>
          <cell r="N1082">
            <v>6207.2800000000007</v>
          </cell>
          <cell r="O1082">
            <v>4507.8</v>
          </cell>
          <cell r="P1082">
            <v>0.72621180291528653</v>
          </cell>
          <cell r="Q1082">
            <v>1699.48</v>
          </cell>
          <cell r="R1082">
            <v>0.27378819708471341</v>
          </cell>
          <cell r="S1082">
            <v>67.979200000000006</v>
          </cell>
          <cell r="U1082">
            <v>0</v>
          </cell>
          <cell r="V1082">
            <v>0</v>
          </cell>
          <cell r="W1082">
            <v>8723.77</v>
          </cell>
          <cell r="X1082">
            <v>8723.77</v>
          </cell>
          <cell r="Y1082">
            <v>616740</v>
          </cell>
        </row>
        <row r="1083">
          <cell r="A1083">
            <v>2016778</v>
          </cell>
          <cell r="C1083" t="str">
            <v>V201612-055</v>
          </cell>
          <cell r="D1083" t="str">
            <v>Arcabo</v>
          </cell>
          <cell r="E1083">
            <v>1</v>
          </cell>
          <cell r="F1083">
            <v>2</v>
          </cell>
          <cell r="G1083">
            <v>1</v>
          </cell>
          <cell r="H1083">
            <v>1</v>
          </cell>
          <cell r="I1083">
            <v>1</v>
          </cell>
          <cell r="J1083">
            <v>1</v>
          </cell>
          <cell r="L1083">
            <v>660.36</v>
          </cell>
          <cell r="N1083">
            <v>640.28</v>
          </cell>
          <cell r="O1083">
            <v>320.14</v>
          </cell>
          <cell r="P1083">
            <v>0.5</v>
          </cell>
          <cell r="Q1083">
            <v>320.14</v>
          </cell>
          <cell r="R1083">
            <v>0.5</v>
          </cell>
          <cell r="S1083">
            <v>12.8056</v>
          </cell>
          <cell r="U1083">
            <v>0</v>
          </cell>
          <cell r="V1083">
            <v>0</v>
          </cell>
          <cell r="W1083">
            <v>660.36</v>
          </cell>
          <cell r="X1083">
            <v>660.36</v>
          </cell>
          <cell r="Y1083">
            <v>616741</v>
          </cell>
        </row>
        <row r="1084">
          <cell r="A1084">
            <v>2016779</v>
          </cell>
          <cell r="C1084" t="str">
            <v>620217 tm 621517</v>
          </cell>
          <cell r="D1084" t="str">
            <v>Arcabo</v>
          </cell>
          <cell r="E1084">
            <v>14</v>
          </cell>
          <cell r="F1084">
            <v>112</v>
          </cell>
          <cell r="G1084">
            <v>70</v>
          </cell>
          <cell r="H1084">
            <v>42</v>
          </cell>
          <cell r="I1084">
            <v>1</v>
          </cell>
          <cell r="J1084">
            <v>1</v>
          </cell>
          <cell r="L1084">
            <v>32789.61</v>
          </cell>
          <cell r="N1084">
            <v>22621.199999999997</v>
          </cell>
          <cell r="O1084">
            <v>17192.21</v>
          </cell>
          <cell r="P1084">
            <v>0.76000433221933417</v>
          </cell>
          <cell r="Q1084">
            <v>5428.99</v>
          </cell>
          <cell r="R1084">
            <v>0.23999566778066594</v>
          </cell>
          <cell r="S1084">
            <v>217.15959999999998</v>
          </cell>
          <cell r="U1084">
            <v>0</v>
          </cell>
          <cell r="V1084">
            <v>-776.30000000000291</v>
          </cell>
          <cell r="W1084">
            <v>33565.910000000003</v>
          </cell>
          <cell r="X1084">
            <v>33565.910000000003</v>
          </cell>
          <cell r="Y1084">
            <v>616742</v>
          </cell>
        </row>
        <row r="1085">
          <cell r="A1085">
            <v>2016780</v>
          </cell>
          <cell r="C1085" t="str">
            <v>AWL080 - 6m1 - 6 st</v>
          </cell>
          <cell r="D1085" t="str">
            <v>Arcabo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1</v>
          </cell>
          <cell r="J1085">
            <v>1</v>
          </cell>
          <cell r="L1085">
            <v>245.12</v>
          </cell>
          <cell r="N1085">
            <v>122.56</v>
          </cell>
          <cell r="O1085">
            <v>97.56</v>
          </cell>
          <cell r="P1085">
            <v>0.79601827676240211</v>
          </cell>
          <cell r="Q1085">
            <v>25</v>
          </cell>
          <cell r="R1085">
            <v>0.20398172323759792</v>
          </cell>
          <cell r="S1085">
            <v>1</v>
          </cell>
          <cell r="U1085">
            <v>0</v>
          </cell>
          <cell r="V1085">
            <v>0</v>
          </cell>
          <cell r="W1085">
            <v>245.12</v>
          </cell>
          <cell r="X1085">
            <v>245.12</v>
          </cell>
          <cell r="Y1085"/>
        </row>
        <row r="1086">
          <cell r="A1086">
            <v>2016781</v>
          </cell>
          <cell r="C1086" t="str">
            <v>Glasafstelblokjes 30 mm  2-3-4 mm van elke 1 doos à 1000 st</v>
          </cell>
          <cell r="D1086" t="str">
            <v>Arcabo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1</v>
          </cell>
          <cell r="J1086">
            <v>1</v>
          </cell>
          <cell r="L1086">
            <v>126.56</v>
          </cell>
          <cell r="N1086">
            <v>63.28</v>
          </cell>
          <cell r="O1086">
            <v>50.78</v>
          </cell>
          <cell r="P1086">
            <v>0.80246523388116309</v>
          </cell>
          <cell r="Q1086">
            <v>12.5</v>
          </cell>
          <cell r="R1086">
            <v>0.19753476611883691</v>
          </cell>
          <cell r="S1086">
            <v>0.5</v>
          </cell>
          <cell r="U1086">
            <v>0</v>
          </cell>
          <cell r="V1086">
            <v>0</v>
          </cell>
          <cell r="W1086">
            <v>126.56</v>
          </cell>
          <cell r="X1086">
            <v>126.56</v>
          </cell>
          <cell r="Y1086">
            <v>617128</v>
          </cell>
        </row>
        <row r="1087">
          <cell r="A1087">
            <v>2016782</v>
          </cell>
          <cell r="C1087">
            <v>570717</v>
          </cell>
          <cell r="D1087" t="str">
            <v>Arcabo</v>
          </cell>
          <cell r="E1087">
            <v>1</v>
          </cell>
          <cell r="F1087">
            <v>11</v>
          </cell>
          <cell r="G1087">
            <v>5</v>
          </cell>
          <cell r="H1087">
            <v>3</v>
          </cell>
          <cell r="I1087">
            <v>1</v>
          </cell>
          <cell r="J1087">
            <v>1</v>
          </cell>
          <cell r="L1087">
            <v>3048.76</v>
          </cell>
          <cell r="N1087">
            <v>2082.1</v>
          </cell>
          <cell r="O1087">
            <v>1565.37</v>
          </cell>
          <cell r="P1087">
            <v>0.75182267902598332</v>
          </cell>
          <cell r="Q1087">
            <v>516.73</v>
          </cell>
          <cell r="R1087">
            <v>0.24817732097401662</v>
          </cell>
          <cell r="S1087">
            <v>20.6692</v>
          </cell>
          <cell r="U1087">
            <v>0</v>
          </cell>
          <cell r="V1087">
            <v>0</v>
          </cell>
          <cell r="W1087">
            <v>3048.76</v>
          </cell>
          <cell r="X1087">
            <v>3048.76</v>
          </cell>
          <cell r="Y1087">
            <v>617009</v>
          </cell>
        </row>
        <row r="1088">
          <cell r="A1088">
            <v>2016783</v>
          </cell>
          <cell r="C1088" t="str">
            <v>570717 Schuur</v>
          </cell>
          <cell r="D1088" t="str">
            <v>Arcabo</v>
          </cell>
          <cell r="E1088">
            <v>1</v>
          </cell>
          <cell r="F1088">
            <v>2</v>
          </cell>
          <cell r="G1088">
            <v>1</v>
          </cell>
          <cell r="H1088">
            <v>1</v>
          </cell>
          <cell r="I1088">
            <v>1</v>
          </cell>
          <cell r="J1088">
            <v>1</v>
          </cell>
          <cell r="L1088">
            <v>537.12</v>
          </cell>
          <cell r="N1088">
            <v>423.14</v>
          </cell>
          <cell r="O1088">
            <v>284.58</v>
          </cell>
          <cell r="P1088">
            <v>0.67254336626175737</v>
          </cell>
          <cell r="Q1088">
            <v>138.56</v>
          </cell>
          <cell r="R1088">
            <v>0.32745663373824269</v>
          </cell>
          <cell r="S1088">
            <v>5.5423999999999998</v>
          </cell>
          <cell r="U1088">
            <v>0</v>
          </cell>
          <cell r="V1088">
            <v>0</v>
          </cell>
          <cell r="W1088">
            <v>537.12</v>
          </cell>
          <cell r="X1088">
            <v>537.12</v>
          </cell>
          <cell r="Y1088">
            <v>617010</v>
          </cell>
        </row>
        <row r="1089">
          <cell r="A1089" t="str">
            <v>2016144-C41</v>
          </cell>
          <cell r="C1089" t="str">
            <v>Kavel C41 Tulplodge grijs SP</v>
          </cell>
          <cell r="D1089" t="str">
            <v>Maat</v>
          </cell>
          <cell r="E1089">
            <v>1</v>
          </cell>
          <cell r="F1089">
            <v>7</v>
          </cell>
          <cell r="G1089">
            <v>2</v>
          </cell>
          <cell r="H1089">
            <v>3</v>
          </cell>
          <cell r="I1089">
            <v>1</v>
          </cell>
          <cell r="J1089">
            <v>1</v>
          </cell>
          <cell r="L1089">
            <v>3119.59</v>
          </cell>
          <cell r="N1089">
            <v>2415.23</v>
          </cell>
          <cell r="O1089">
            <v>1951.91</v>
          </cell>
          <cell r="P1089">
            <v>0.80816733810030517</v>
          </cell>
          <cell r="Q1089">
            <v>463.32</v>
          </cell>
          <cell r="R1089">
            <v>0.19183266189969486</v>
          </cell>
          <cell r="S1089">
            <v>18.532799999999998</v>
          </cell>
          <cell r="U1089">
            <v>0</v>
          </cell>
          <cell r="V1089">
            <v>0</v>
          </cell>
          <cell r="W1089">
            <v>3119.59</v>
          </cell>
          <cell r="X1089">
            <v>3119.59</v>
          </cell>
          <cell r="Y1089">
            <v>617088</v>
          </cell>
        </row>
        <row r="1090">
          <cell r="A1090" t="str">
            <v>2016144-C41S</v>
          </cell>
          <cell r="C1090" t="str">
            <v>Kavel C41 Schuur SP</v>
          </cell>
          <cell r="D1090" t="str">
            <v>Maat</v>
          </cell>
          <cell r="E1090">
            <v>0</v>
          </cell>
          <cell r="F1090">
            <v>1</v>
          </cell>
          <cell r="G1090">
            <v>0</v>
          </cell>
          <cell r="H1090">
            <v>1</v>
          </cell>
          <cell r="I1090">
            <v>1</v>
          </cell>
          <cell r="J1090">
            <v>1</v>
          </cell>
          <cell r="L1090">
            <v>502.39</v>
          </cell>
          <cell r="N1090">
            <v>376.89</v>
          </cell>
          <cell r="O1090">
            <v>279.45</v>
          </cell>
          <cell r="P1090">
            <v>0.74146302634721006</v>
          </cell>
          <cell r="Q1090">
            <v>97.44</v>
          </cell>
          <cell r="R1090">
            <v>0.25853697365278994</v>
          </cell>
          <cell r="S1090">
            <v>3.8975999999999997</v>
          </cell>
          <cell r="U1090">
            <v>0</v>
          </cell>
          <cell r="V1090">
            <v>0</v>
          </cell>
          <cell r="W1090">
            <v>502.39</v>
          </cell>
          <cell r="X1090">
            <v>502.39</v>
          </cell>
          <cell r="Y1090">
            <v>617088</v>
          </cell>
        </row>
        <row r="1091">
          <cell r="A1091" t="str">
            <v>2016144-Z59</v>
          </cell>
          <cell r="C1091" t="str">
            <v>Kavel Z59 Breskinlodge</v>
          </cell>
          <cell r="D1091" t="str">
            <v>Maat</v>
          </cell>
          <cell r="E1091">
            <v>1</v>
          </cell>
          <cell r="F1091">
            <v>8</v>
          </cell>
          <cell r="G1091">
            <v>4</v>
          </cell>
          <cell r="H1091">
            <v>3</v>
          </cell>
          <cell r="I1091">
            <v>1</v>
          </cell>
          <cell r="J1091">
            <v>1</v>
          </cell>
          <cell r="L1091">
            <v>3314.87</v>
          </cell>
          <cell r="N1091">
            <v>2560.3200000000002</v>
          </cell>
          <cell r="O1091">
            <v>2030.88</v>
          </cell>
          <cell r="P1091">
            <v>0.79321334833145851</v>
          </cell>
          <cell r="Q1091">
            <v>529.44000000000005</v>
          </cell>
          <cell r="R1091">
            <v>0.20678665166854143</v>
          </cell>
          <cell r="S1091">
            <v>21.177600000000002</v>
          </cell>
          <cell r="U1091">
            <v>0</v>
          </cell>
          <cell r="V1091">
            <v>0</v>
          </cell>
          <cell r="W1091">
            <v>3314.87</v>
          </cell>
          <cell r="X1091">
            <v>3314.87</v>
          </cell>
          <cell r="Y1091">
            <v>617088</v>
          </cell>
        </row>
        <row r="1092">
          <cell r="A1092" t="str">
            <v>2016144-Z59S</v>
          </cell>
          <cell r="C1092" t="str">
            <v>Kavel Z59 Schuur SP</v>
          </cell>
          <cell r="D1092" t="str">
            <v>Maat</v>
          </cell>
          <cell r="E1092">
            <v>0</v>
          </cell>
          <cell r="F1092">
            <v>1</v>
          </cell>
          <cell r="G1092">
            <v>0</v>
          </cell>
          <cell r="H1092">
            <v>1</v>
          </cell>
          <cell r="I1092">
            <v>1</v>
          </cell>
          <cell r="J1092">
            <v>1</v>
          </cell>
          <cell r="L1092">
            <v>502.39</v>
          </cell>
          <cell r="N1092">
            <v>376.89</v>
          </cell>
          <cell r="O1092">
            <v>279.45</v>
          </cell>
          <cell r="P1092">
            <v>0.74146302634721006</v>
          </cell>
          <cell r="Q1092">
            <v>97.44</v>
          </cell>
          <cell r="R1092">
            <v>0.25853697365278994</v>
          </cell>
          <cell r="S1092">
            <v>3.8975999999999997</v>
          </cell>
          <cell r="U1092">
            <v>0</v>
          </cell>
          <cell r="V1092">
            <v>0</v>
          </cell>
          <cell r="W1092">
            <v>502.39</v>
          </cell>
          <cell r="X1092">
            <v>502.39</v>
          </cell>
          <cell r="Y1092">
            <v>617088</v>
          </cell>
        </row>
        <row r="1093">
          <cell r="A1093" t="str">
            <v>2016144-Z98</v>
          </cell>
          <cell r="C1093" t="str">
            <v>Kavel Z98 Tulplodge grijs</v>
          </cell>
          <cell r="D1093" t="str">
            <v>Maat</v>
          </cell>
          <cell r="E1093">
            <v>1</v>
          </cell>
          <cell r="F1093">
            <v>7</v>
          </cell>
          <cell r="G1093">
            <v>2</v>
          </cell>
          <cell r="H1093">
            <v>3</v>
          </cell>
          <cell r="I1093">
            <v>1</v>
          </cell>
          <cell r="J1093">
            <v>1</v>
          </cell>
          <cell r="L1093">
            <v>3119.59</v>
          </cell>
          <cell r="N1093">
            <v>2415.23</v>
          </cell>
          <cell r="O1093">
            <v>1951.91</v>
          </cell>
          <cell r="P1093">
            <v>0.80816733810030517</v>
          </cell>
          <cell r="Q1093">
            <v>463.32</v>
          </cell>
          <cell r="R1093">
            <v>0.19183266189969486</v>
          </cell>
          <cell r="S1093">
            <v>18.532799999999998</v>
          </cell>
          <cell r="U1093">
            <v>0</v>
          </cell>
          <cell r="V1093">
            <v>0</v>
          </cell>
          <cell r="W1093">
            <v>3119.59</v>
          </cell>
          <cell r="X1093">
            <v>3119.59</v>
          </cell>
          <cell r="Y1093">
            <v>617088</v>
          </cell>
        </row>
        <row r="1094">
          <cell r="A1094" t="str">
            <v>2016144-Z98S</v>
          </cell>
          <cell r="C1094" t="str">
            <v>Kavel Z98 Schuur SP</v>
          </cell>
          <cell r="D1094" t="str">
            <v>Maat</v>
          </cell>
          <cell r="E1094">
            <v>0</v>
          </cell>
          <cell r="F1094">
            <v>1</v>
          </cell>
          <cell r="G1094">
            <v>0</v>
          </cell>
          <cell r="H1094">
            <v>1</v>
          </cell>
          <cell r="I1094">
            <v>1</v>
          </cell>
          <cell r="J1094">
            <v>1</v>
          </cell>
          <cell r="L1094">
            <v>502.39</v>
          </cell>
          <cell r="N1094">
            <v>376.89</v>
          </cell>
          <cell r="O1094">
            <v>279.45</v>
          </cell>
          <cell r="P1094">
            <v>0.74146302634721006</v>
          </cell>
          <cell r="Q1094">
            <v>97.44</v>
          </cell>
          <cell r="R1094">
            <v>0.25853697365278994</v>
          </cell>
          <cell r="S1094">
            <v>3.8975999999999997</v>
          </cell>
          <cell r="U1094">
            <v>0</v>
          </cell>
          <cell r="V1094">
            <v>0</v>
          </cell>
          <cell r="W1094">
            <v>502.39</v>
          </cell>
          <cell r="X1094">
            <v>502.39</v>
          </cell>
          <cell r="Y1094">
            <v>617088</v>
          </cell>
        </row>
        <row r="1095">
          <cell r="A1095" t="str">
            <v>2016144-C42</v>
          </cell>
          <cell r="C1095" t="str">
            <v>Kavel C42 Tulplodge grijs SP</v>
          </cell>
          <cell r="D1095" t="str">
            <v>Maat</v>
          </cell>
          <cell r="E1095">
            <v>1</v>
          </cell>
          <cell r="F1095">
            <v>7</v>
          </cell>
          <cell r="G1095">
            <v>2</v>
          </cell>
          <cell r="H1095">
            <v>3</v>
          </cell>
          <cell r="I1095">
            <v>1</v>
          </cell>
          <cell r="J1095">
            <v>1</v>
          </cell>
          <cell r="L1095">
            <v>3119.59</v>
          </cell>
          <cell r="N1095">
            <v>2415.23</v>
          </cell>
          <cell r="O1095">
            <v>1951.91</v>
          </cell>
          <cell r="P1095">
            <v>0.80816733810030517</v>
          </cell>
          <cell r="Q1095">
            <v>463.32</v>
          </cell>
          <cell r="R1095">
            <v>0.19183266189969486</v>
          </cell>
          <cell r="S1095">
            <v>18.532799999999998</v>
          </cell>
          <cell r="U1095">
            <v>0</v>
          </cell>
          <cell r="V1095">
            <v>0</v>
          </cell>
          <cell r="W1095">
            <v>3119.59</v>
          </cell>
          <cell r="X1095">
            <v>3119.59</v>
          </cell>
          <cell r="Y1095">
            <v>617113</v>
          </cell>
        </row>
        <row r="1096">
          <cell r="A1096" t="str">
            <v>2016144-C42S</v>
          </cell>
          <cell r="C1096" t="str">
            <v>Kavel C42 Schuur SP</v>
          </cell>
          <cell r="D1096" t="str">
            <v>Maat</v>
          </cell>
          <cell r="E1096">
            <v>0</v>
          </cell>
          <cell r="F1096">
            <v>1</v>
          </cell>
          <cell r="G1096">
            <v>0</v>
          </cell>
          <cell r="H1096">
            <v>1</v>
          </cell>
          <cell r="I1096">
            <v>1</v>
          </cell>
          <cell r="J1096">
            <v>1</v>
          </cell>
          <cell r="L1096">
            <v>502.39</v>
          </cell>
          <cell r="N1096">
            <v>376.89</v>
          </cell>
          <cell r="O1096">
            <v>279.45</v>
          </cell>
          <cell r="P1096">
            <v>0.74146302634721006</v>
          </cell>
          <cell r="Q1096">
            <v>97.44</v>
          </cell>
          <cell r="R1096">
            <v>0.25853697365278994</v>
          </cell>
          <cell r="S1096">
            <v>3.8975999999999997</v>
          </cell>
          <cell r="U1096">
            <v>0</v>
          </cell>
          <cell r="V1096">
            <v>0</v>
          </cell>
          <cell r="W1096">
            <v>502.39</v>
          </cell>
          <cell r="X1096">
            <v>502.39</v>
          </cell>
          <cell r="Y1096">
            <v>617113</v>
          </cell>
        </row>
        <row r="1097">
          <cell r="A1097" t="str">
            <v>2016144-Z130</v>
          </cell>
          <cell r="C1097" t="str">
            <v>Kavel Z130 Tulplodge Zand</v>
          </cell>
          <cell r="D1097" t="str">
            <v>Maat</v>
          </cell>
          <cell r="E1097">
            <v>1</v>
          </cell>
          <cell r="F1097">
            <v>7</v>
          </cell>
          <cell r="G1097">
            <v>2</v>
          </cell>
          <cell r="H1097">
            <v>3</v>
          </cell>
          <cell r="I1097">
            <v>1</v>
          </cell>
          <cell r="J1097">
            <v>1</v>
          </cell>
          <cell r="L1097">
            <v>3086.35</v>
          </cell>
          <cell r="N1097">
            <v>2396.94</v>
          </cell>
          <cell r="O1097">
            <v>1933.84</v>
          </cell>
          <cell r="P1097">
            <v>0.8067953307133261</v>
          </cell>
          <cell r="Q1097">
            <v>463.1</v>
          </cell>
          <cell r="R1097">
            <v>0.19320466928667385</v>
          </cell>
          <cell r="S1097">
            <v>18.524000000000001</v>
          </cell>
          <cell r="U1097">
            <v>0</v>
          </cell>
          <cell r="V1097">
            <v>0</v>
          </cell>
          <cell r="W1097">
            <v>3086.35</v>
          </cell>
          <cell r="X1097">
            <v>3086.35</v>
          </cell>
          <cell r="Y1097">
            <v>617113</v>
          </cell>
        </row>
        <row r="1098">
          <cell r="A1098" t="str">
            <v>2016144-Z130S</v>
          </cell>
          <cell r="C1098" t="str">
            <v xml:space="preserve">Kavel Z130 Schuur </v>
          </cell>
          <cell r="D1098" t="str">
            <v>Maat</v>
          </cell>
          <cell r="E1098">
            <v>0</v>
          </cell>
          <cell r="F1098">
            <v>1</v>
          </cell>
          <cell r="G1098">
            <v>0</v>
          </cell>
          <cell r="H1098">
            <v>1</v>
          </cell>
          <cell r="I1098">
            <v>1</v>
          </cell>
          <cell r="J1098">
            <v>1</v>
          </cell>
          <cell r="L1098">
            <v>502.39</v>
          </cell>
          <cell r="N1098">
            <v>376.89</v>
          </cell>
          <cell r="O1098">
            <v>279.45</v>
          </cell>
          <cell r="P1098">
            <v>0.74146302634721006</v>
          </cell>
          <cell r="Q1098">
            <v>97.44</v>
          </cell>
          <cell r="R1098">
            <v>0.25853697365278994</v>
          </cell>
          <cell r="S1098">
            <v>3.8975999999999997</v>
          </cell>
          <cell r="U1098">
            <v>0</v>
          </cell>
          <cell r="V1098">
            <v>0</v>
          </cell>
          <cell r="W1098">
            <v>502.39</v>
          </cell>
          <cell r="X1098">
            <v>502.39</v>
          </cell>
          <cell r="Y1098">
            <v>617113</v>
          </cell>
        </row>
        <row r="1099">
          <cell r="A1099" t="str">
            <v>2016144-Z117</v>
          </cell>
          <cell r="C1099" t="str">
            <v>Kavel Z117 Duinlodge grijs</v>
          </cell>
          <cell r="D1099" t="str">
            <v>Maat</v>
          </cell>
          <cell r="E1099">
            <v>1</v>
          </cell>
          <cell r="F1099">
            <v>8</v>
          </cell>
          <cell r="G1099">
            <v>4</v>
          </cell>
          <cell r="H1099">
            <v>3</v>
          </cell>
          <cell r="I1099">
            <v>1</v>
          </cell>
          <cell r="J1099">
            <v>1</v>
          </cell>
          <cell r="L1099">
            <v>3440.14</v>
          </cell>
          <cell r="N1099">
            <v>2648.15</v>
          </cell>
          <cell r="O1099">
            <v>2107</v>
          </cell>
          <cell r="P1099">
            <v>0.79564979325189278</v>
          </cell>
          <cell r="Q1099">
            <v>541.15</v>
          </cell>
          <cell r="R1099">
            <v>0.20435020674810717</v>
          </cell>
          <cell r="S1099">
            <v>21.646000000000001</v>
          </cell>
          <cell r="U1099">
            <v>0</v>
          </cell>
          <cell r="V1099">
            <v>0</v>
          </cell>
          <cell r="W1099">
            <v>3440.14</v>
          </cell>
          <cell r="X1099">
            <v>3440.14</v>
          </cell>
          <cell r="Y1099">
            <v>617113</v>
          </cell>
        </row>
        <row r="1100">
          <cell r="A1100" t="str">
            <v>2016144-Z117S</v>
          </cell>
          <cell r="C1100" t="str">
            <v xml:space="preserve">Kavel Z117 Schuur </v>
          </cell>
          <cell r="D1100" t="str">
            <v>Maat</v>
          </cell>
          <cell r="E1100">
            <v>0</v>
          </cell>
          <cell r="F1100">
            <v>1</v>
          </cell>
          <cell r="G1100">
            <v>0</v>
          </cell>
          <cell r="H1100">
            <v>1</v>
          </cell>
          <cell r="I1100">
            <v>1</v>
          </cell>
          <cell r="J1100">
            <v>1</v>
          </cell>
          <cell r="L1100">
            <v>502.39</v>
          </cell>
          <cell r="N1100">
            <v>376.89</v>
          </cell>
          <cell r="O1100">
            <v>279.45</v>
          </cell>
          <cell r="P1100">
            <v>0.74146302634721006</v>
          </cell>
          <cell r="Q1100">
            <v>97.44</v>
          </cell>
          <cell r="R1100">
            <v>0.25853697365278994</v>
          </cell>
          <cell r="S1100">
            <v>3.8975999999999997</v>
          </cell>
          <cell r="U1100">
            <v>0</v>
          </cell>
          <cell r="V1100">
            <v>0</v>
          </cell>
          <cell r="W1100">
            <v>502.39</v>
          </cell>
          <cell r="X1100">
            <v>502.39</v>
          </cell>
          <cell r="Y1100">
            <v>617113</v>
          </cell>
        </row>
        <row r="1101">
          <cell r="A1101" t="str">
            <v>2016784V</v>
          </cell>
          <cell r="C1101" t="str">
            <v>vd Kuil 2 9070</v>
          </cell>
          <cell r="D1101" t="str">
            <v>Klok</v>
          </cell>
          <cell r="E1101">
            <v>0</v>
          </cell>
          <cell r="F1101">
            <v>1</v>
          </cell>
          <cell r="G1101">
            <v>0</v>
          </cell>
          <cell r="H1101">
            <v>2</v>
          </cell>
          <cell r="I1101">
            <v>1</v>
          </cell>
          <cell r="J1101">
            <v>1</v>
          </cell>
          <cell r="L1101">
            <v>2637.16</v>
          </cell>
          <cell r="N1101">
            <v>1500</v>
          </cell>
          <cell r="O1101">
            <v>1200</v>
          </cell>
          <cell r="P1101">
            <v>0.8</v>
          </cell>
          <cell r="Q1101">
            <v>300</v>
          </cell>
          <cell r="R1101">
            <v>0.2</v>
          </cell>
          <cell r="S1101">
            <v>12</v>
          </cell>
          <cell r="U1101">
            <v>0</v>
          </cell>
          <cell r="V1101">
            <v>0</v>
          </cell>
          <cell r="W1101">
            <v>2637.16</v>
          </cell>
          <cell r="X1101">
            <v>2637.16</v>
          </cell>
          <cell r="Y1101">
            <v>617112</v>
          </cell>
        </row>
        <row r="1102">
          <cell r="A1102">
            <v>2016785</v>
          </cell>
          <cell r="C1102">
            <v>616117</v>
          </cell>
          <cell r="D1102" t="str">
            <v>Arcabo</v>
          </cell>
          <cell r="E1102">
            <v>1</v>
          </cell>
          <cell r="F1102">
            <v>9</v>
          </cell>
          <cell r="G1102">
            <v>5</v>
          </cell>
          <cell r="H1102">
            <v>4</v>
          </cell>
          <cell r="I1102">
            <v>1</v>
          </cell>
          <cell r="J1102">
            <v>1</v>
          </cell>
          <cell r="L1102">
            <v>3490.76</v>
          </cell>
          <cell r="N1102">
            <v>2290.09</v>
          </cell>
          <cell r="O1102">
            <v>1634.31</v>
          </cell>
          <cell r="P1102">
            <v>0.71364444192149645</v>
          </cell>
          <cell r="Q1102">
            <v>655.78</v>
          </cell>
          <cell r="R1102">
            <v>0.28635555807850344</v>
          </cell>
          <cell r="S1102">
            <v>26.231199999999998</v>
          </cell>
          <cell r="U1102">
            <v>0</v>
          </cell>
          <cell r="V1102">
            <v>0</v>
          </cell>
          <cell r="W1102">
            <v>3490.76</v>
          </cell>
          <cell r="X1102">
            <v>3490.76</v>
          </cell>
          <cell r="Y1102">
            <v>617011</v>
          </cell>
        </row>
        <row r="1103">
          <cell r="A1103">
            <v>2016786</v>
          </cell>
          <cell r="C1103" t="str">
            <v>507516 nieuwe set klemlijsten ivm wijziging wanddikte</v>
          </cell>
          <cell r="D1103" t="str">
            <v>Arcabo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1</v>
          </cell>
          <cell r="J1103">
            <v>1</v>
          </cell>
          <cell r="L1103">
            <v>390.24</v>
          </cell>
          <cell r="N1103">
            <v>195.12</v>
          </cell>
          <cell r="O1103">
            <v>141.12</v>
          </cell>
          <cell r="P1103">
            <v>0.7232472324723247</v>
          </cell>
          <cell r="Q1103">
            <v>54</v>
          </cell>
          <cell r="R1103">
            <v>0.27675276752767525</v>
          </cell>
          <cell r="S1103">
            <v>2.16</v>
          </cell>
          <cell r="U1103">
            <v>0</v>
          </cell>
          <cell r="V1103">
            <v>0</v>
          </cell>
          <cell r="W1103">
            <v>390.24</v>
          </cell>
          <cell r="X1103">
            <v>390.24</v>
          </cell>
          <cell r="Y1103">
            <v>617128</v>
          </cell>
        </row>
        <row r="1104">
          <cell r="A1104" t="str">
            <v>2016077-B24</v>
          </cell>
          <cell r="C1104" t="str">
            <v>Hooge Sandt Kavel 24</v>
          </cell>
          <cell r="D1104" t="str">
            <v>Maat</v>
          </cell>
          <cell r="E1104">
            <v>1</v>
          </cell>
          <cell r="F1104">
            <v>9</v>
          </cell>
          <cell r="G1104">
            <v>4</v>
          </cell>
          <cell r="H1104">
            <v>4</v>
          </cell>
          <cell r="I1104">
            <v>1</v>
          </cell>
          <cell r="J1104">
            <v>1</v>
          </cell>
          <cell r="L1104">
            <v>4200</v>
          </cell>
          <cell r="N1104">
            <v>2936.91</v>
          </cell>
          <cell r="O1104">
            <v>2204.73</v>
          </cell>
          <cell r="P1104">
            <v>0.750697161302185</v>
          </cell>
          <cell r="Q1104">
            <v>732.18</v>
          </cell>
          <cell r="R1104">
            <v>0.24930283869781505</v>
          </cell>
          <cell r="S1104">
            <v>29.287199999999999</v>
          </cell>
          <cell r="U1104">
            <v>0</v>
          </cell>
          <cell r="V1104">
            <v>0</v>
          </cell>
          <cell r="W1104">
            <v>4200</v>
          </cell>
          <cell r="X1104">
            <v>4200</v>
          </cell>
          <cell r="Y1104">
            <v>617088</v>
          </cell>
        </row>
        <row r="1105">
          <cell r="A1105" t="str">
            <v>2016077-B60</v>
          </cell>
          <cell r="C1105" t="str">
            <v>Hooge Sandt SP Kavel 60</v>
          </cell>
          <cell r="D1105" t="str">
            <v>Maat</v>
          </cell>
          <cell r="E1105">
            <v>1</v>
          </cell>
          <cell r="F1105">
            <v>9</v>
          </cell>
          <cell r="G1105">
            <v>4</v>
          </cell>
          <cell r="H1105">
            <v>4</v>
          </cell>
          <cell r="I1105">
            <v>1</v>
          </cell>
          <cell r="J1105">
            <v>1</v>
          </cell>
          <cell r="L1105">
            <v>4200</v>
          </cell>
          <cell r="N1105">
            <v>2936.91</v>
          </cell>
          <cell r="O1105">
            <v>2204.73</v>
          </cell>
          <cell r="P1105">
            <v>0.750697161302185</v>
          </cell>
          <cell r="Q1105">
            <v>732.18</v>
          </cell>
          <cell r="R1105">
            <v>0.24930283869781505</v>
          </cell>
          <cell r="S1105">
            <v>29.287199999999999</v>
          </cell>
          <cell r="U1105">
            <v>0</v>
          </cell>
          <cell r="V1105">
            <v>0</v>
          </cell>
          <cell r="W1105">
            <v>4200</v>
          </cell>
          <cell r="X1105">
            <v>4200</v>
          </cell>
          <cell r="Y1105">
            <v>617088</v>
          </cell>
        </row>
        <row r="1106">
          <cell r="A1106">
            <v>2016787</v>
          </cell>
          <cell r="C1106">
            <v>629217</v>
          </cell>
          <cell r="D1106" t="str">
            <v>Arcabo</v>
          </cell>
          <cell r="E1106">
            <v>1</v>
          </cell>
          <cell r="F1106">
            <v>10</v>
          </cell>
          <cell r="G1106">
            <v>4</v>
          </cell>
          <cell r="H1106">
            <v>4</v>
          </cell>
          <cell r="I1106">
            <v>1</v>
          </cell>
          <cell r="J1106">
            <v>1</v>
          </cell>
          <cell r="L1106">
            <v>4547.1499999999996</v>
          </cell>
          <cell r="N1106">
            <v>2696.18</v>
          </cell>
          <cell r="O1106">
            <v>1972.76</v>
          </cell>
          <cell r="P1106">
            <v>0.73168705353500141</v>
          </cell>
          <cell r="Q1106">
            <v>723.42</v>
          </cell>
          <cell r="R1106">
            <v>0.26831294646499865</v>
          </cell>
          <cell r="S1106">
            <v>28.936799999999998</v>
          </cell>
          <cell r="U1106">
            <v>0</v>
          </cell>
          <cell r="V1106">
            <v>0</v>
          </cell>
          <cell r="W1106">
            <v>4547.1499999999996</v>
          </cell>
          <cell r="X1106">
            <v>4547.1499999999996</v>
          </cell>
          <cell r="Y1106">
            <v>617187</v>
          </cell>
        </row>
        <row r="1107">
          <cell r="A1107">
            <v>2016788</v>
          </cell>
          <cell r="C1107">
            <v>590917</v>
          </cell>
          <cell r="D1107" t="str">
            <v>Arcabo</v>
          </cell>
          <cell r="E1107">
            <v>1</v>
          </cell>
          <cell r="F1107">
            <v>8</v>
          </cell>
          <cell r="G1107">
            <v>5</v>
          </cell>
          <cell r="H1107">
            <v>3</v>
          </cell>
          <cell r="I1107">
            <v>1</v>
          </cell>
          <cell r="J1107">
            <v>1</v>
          </cell>
          <cell r="L1107">
            <v>2553.7399999999998</v>
          </cell>
          <cell r="N1107">
            <v>1878.37</v>
          </cell>
          <cell r="O1107">
            <v>1415.22</v>
          </cell>
          <cell r="P1107">
            <v>0.75342983544243158</v>
          </cell>
          <cell r="Q1107">
            <v>463.15</v>
          </cell>
          <cell r="R1107">
            <v>0.24657016455756853</v>
          </cell>
          <cell r="S1107">
            <v>18.526</v>
          </cell>
          <cell r="U1107">
            <v>0</v>
          </cell>
          <cell r="V1107">
            <v>0</v>
          </cell>
          <cell r="W1107">
            <v>2553.7399999999998</v>
          </cell>
          <cell r="X1107">
            <v>2553.7399999999998</v>
          </cell>
          <cell r="Y1107">
            <v>617012</v>
          </cell>
        </row>
        <row r="1108">
          <cell r="A1108">
            <v>2016789</v>
          </cell>
          <cell r="C1108" t="str">
            <v>De Lange</v>
          </cell>
          <cell r="D1108" t="str">
            <v>Duocar</v>
          </cell>
          <cell r="E1108">
            <v>1</v>
          </cell>
          <cell r="F1108">
            <v>12</v>
          </cell>
          <cell r="G1108">
            <v>6</v>
          </cell>
          <cell r="H1108">
            <v>4</v>
          </cell>
          <cell r="I1108">
            <v>1</v>
          </cell>
          <cell r="J1108">
            <v>1</v>
          </cell>
          <cell r="L1108">
            <v>6711.18</v>
          </cell>
          <cell r="N1108">
            <v>4937.63</v>
          </cell>
          <cell r="O1108">
            <v>3930.03</v>
          </cell>
          <cell r="P1108">
            <v>0.79593448678819601</v>
          </cell>
          <cell r="Q1108">
            <v>1007.6</v>
          </cell>
          <cell r="R1108">
            <v>0.20406551321180405</v>
          </cell>
          <cell r="S1108">
            <v>40.304000000000002</v>
          </cell>
          <cell r="U1108">
            <v>0</v>
          </cell>
          <cell r="V1108">
            <v>0</v>
          </cell>
          <cell r="W1108">
            <v>6711.18</v>
          </cell>
          <cell r="X1108">
            <v>6711.18</v>
          </cell>
          <cell r="Y1108">
            <v>617086</v>
          </cell>
        </row>
        <row r="1109">
          <cell r="A1109">
            <v>2016790</v>
          </cell>
          <cell r="C1109" t="str">
            <v>Van Oosterom</v>
          </cell>
          <cell r="D1109" t="str">
            <v>Duocar</v>
          </cell>
          <cell r="E1109">
            <v>1</v>
          </cell>
          <cell r="F1109">
            <v>7</v>
          </cell>
          <cell r="G1109">
            <v>4</v>
          </cell>
          <cell r="H1109">
            <v>3</v>
          </cell>
          <cell r="I1109">
            <v>1</v>
          </cell>
          <cell r="J1109">
            <v>1</v>
          </cell>
          <cell r="L1109">
            <v>3278.12</v>
          </cell>
          <cell r="N1109">
            <v>2159.67</v>
          </cell>
          <cell r="O1109">
            <v>1673.75</v>
          </cell>
          <cell r="P1109">
            <v>0.77500266244379923</v>
          </cell>
          <cell r="Q1109">
            <v>485.92</v>
          </cell>
          <cell r="R1109">
            <v>0.22499733755620072</v>
          </cell>
          <cell r="S1109">
            <v>19.436800000000002</v>
          </cell>
          <cell r="U1109">
            <v>0</v>
          </cell>
          <cell r="V1109">
            <v>0</v>
          </cell>
          <cell r="W1109">
            <v>3278.12</v>
          </cell>
          <cell r="X1109">
            <v>3278.12</v>
          </cell>
          <cell r="Y1109">
            <v>617087</v>
          </cell>
        </row>
        <row r="1110">
          <cell r="A1110">
            <v>2016791</v>
          </cell>
          <cell r="C1110">
            <v>623017</v>
          </cell>
          <cell r="D1110" t="str">
            <v>Arcabo</v>
          </cell>
          <cell r="E1110">
            <v>1</v>
          </cell>
          <cell r="F1110">
            <v>11</v>
          </cell>
          <cell r="G1110">
            <v>7</v>
          </cell>
          <cell r="H1110">
            <v>2</v>
          </cell>
          <cell r="I1110">
            <v>1</v>
          </cell>
          <cell r="J1110">
            <v>1</v>
          </cell>
          <cell r="L1110">
            <v>3227.46</v>
          </cell>
          <cell r="N1110">
            <v>1992.44</v>
          </cell>
          <cell r="O1110">
            <v>1477.96</v>
          </cell>
          <cell r="P1110">
            <v>0.74178394330569553</v>
          </cell>
          <cell r="Q1110">
            <v>514.48</v>
          </cell>
          <cell r="R1110">
            <v>0.25821605669430447</v>
          </cell>
          <cell r="S1110">
            <v>20.5792</v>
          </cell>
          <cell r="U1110">
            <v>0</v>
          </cell>
          <cell r="V1110">
            <v>0</v>
          </cell>
          <cell r="W1110">
            <v>3227.46</v>
          </cell>
          <cell r="X1110">
            <v>3227.46</v>
          </cell>
          <cell r="Y1110">
            <v>617013</v>
          </cell>
        </row>
        <row r="1111">
          <cell r="A1111">
            <v>2016792</v>
          </cell>
          <cell r="C1111">
            <v>623117</v>
          </cell>
          <cell r="D1111" t="str">
            <v>Arcabo</v>
          </cell>
          <cell r="E1111">
            <v>1</v>
          </cell>
          <cell r="F1111">
            <v>11</v>
          </cell>
          <cell r="G1111">
            <v>7</v>
          </cell>
          <cell r="H1111">
            <v>2</v>
          </cell>
          <cell r="I1111">
            <v>1</v>
          </cell>
          <cell r="J1111">
            <v>1</v>
          </cell>
          <cell r="L1111">
            <v>3227.46</v>
          </cell>
          <cell r="N1111">
            <v>1992.44</v>
          </cell>
          <cell r="O1111">
            <v>1477.96</v>
          </cell>
          <cell r="P1111">
            <v>0.74178394330569553</v>
          </cell>
          <cell r="Q1111">
            <v>514.48</v>
          </cell>
          <cell r="R1111">
            <v>0.25821605669430447</v>
          </cell>
          <cell r="S1111">
            <v>20.5792</v>
          </cell>
          <cell r="U1111">
            <v>0</v>
          </cell>
          <cell r="V1111">
            <v>0</v>
          </cell>
          <cell r="W1111">
            <v>3227.46</v>
          </cell>
          <cell r="X1111">
            <v>3227.46</v>
          </cell>
          <cell r="Y1111">
            <v>617014</v>
          </cell>
        </row>
        <row r="1112">
          <cell r="A1112">
            <v>2016793</v>
          </cell>
          <cell r="C1112">
            <v>631317</v>
          </cell>
          <cell r="D1112" t="str">
            <v>Arcabo</v>
          </cell>
          <cell r="E1112">
            <v>1</v>
          </cell>
          <cell r="F1112">
            <v>10</v>
          </cell>
          <cell r="G1112">
            <v>5</v>
          </cell>
          <cell r="H1112">
            <v>3</v>
          </cell>
          <cell r="I1112">
            <v>1</v>
          </cell>
          <cell r="J1112">
            <v>1</v>
          </cell>
          <cell r="L1112">
            <v>3281.06</v>
          </cell>
          <cell r="N1112">
            <v>2032.8000000000002</v>
          </cell>
          <cell r="O1112">
            <v>1499.17</v>
          </cell>
          <cell r="P1112">
            <v>0.73749016135379764</v>
          </cell>
          <cell r="Q1112">
            <v>533.63</v>
          </cell>
          <cell r="R1112">
            <v>0.26250983864620225</v>
          </cell>
          <cell r="S1112">
            <v>21.345199999999998</v>
          </cell>
          <cell r="U1112">
            <v>0</v>
          </cell>
          <cell r="V1112">
            <v>0</v>
          </cell>
          <cell r="W1112">
            <v>3281.06</v>
          </cell>
          <cell r="X1112">
            <v>3281.06</v>
          </cell>
          <cell r="Y1112">
            <v>617015</v>
          </cell>
        </row>
        <row r="1113">
          <cell r="A1113">
            <v>2016794</v>
          </cell>
          <cell r="C1113">
            <v>647617</v>
          </cell>
          <cell r="D1113" t="str">
            <v>Arcabo</v>
          </cell>
          <cell r="E1113">
            <v>1</v>
          </cell>
          <cell r="F1113">
            <v>10</v>
          </cell>
          <cell r="G1113">
            <v>6</v>
          </cell>
          <cell r="H1113">
            <v>5</v>
          </cell>
          <cell r="I1113">
            <v>1</v>
          </cell>
          <cell r="J1113">
            <v>1</v>
          </cell>
          <cell r="L1113">
            <v>3584.78</v>
          </cell>
          <cell r="N1113">
            <v>2631.71</v>
          </cell>
          <cell r="O1113">
            <v>2000.05</v>
          </cell>
          <cell r="P1113">
            <v>0.75998115293858359</v>
          </cell>
          <cell r="Q1113">
            <v>631.66</v>
          </cell>
          <cell r="R1113">
            <v>0.24001884706141632</v>
          </cell>
          <cell r="S1113">
            <v>25.266399999999997</v>
          </cell>
          <cell r="U1113">
            <v>0</v>
          </cell>
          <cell r="V1113">
            <v>0</v>
          </cell>
          <cell r="W1113">
            <v>3584.78</v>
          </cell>
          <cell r="X1113">
            <v>3584.78</v>
          </cell>
          <cell r="Y1113">
            <v>617016</v>
          </cell>
        </row>
        <row r="1114">
          <cell r="A1114">
            <v>2016795</v>
          </cell>
          <cell r="C1114" t="str">
            <v>MSD-040</v>
          </cell>
          <cell r="D1114" t="str">
            <v>Maat</v>
          </cell>
          <cell r="E1114">
            <v>1</v>
          </cell>
          <cell r="F1114">
            <v>9</v>
          </cell>
          <cell r="G1114">
            <v>6</v>
          </cell>
          <cell r="H1114">
            <v>3</v>
          </cell>
          <cell r="I1114">
            <v>1</v>
          </cell>
          <cell r="J1114">
            <v>1</v>
          </cell>
          <cell r="L1114">
            <v>2939.27</v>
          </cell>
          <cell r="N1114">
            <v>2176.35</v>
          </cell>
          <cell r="O1114">
            <v>1611.58</v>
          </cell>
          <cell r="P1114">
            <v>0.74049670319571759</v>
          </cell>
          <cell r="Q1114">
            <v>564.77</v>
          </cell>
          <cell r="R1114">
            <v>0.25950329680428241</v>
          </cell>
          <cell r="S1114">
            <v>22.590799999999998</v>
          </cell>
          <cell r="U1114">
            <v>0</v>
          </cell>
          <cell r="V1114">
            <v>0</v>
          </cell>
          <cell r="W1114">
            <v>2939.27</v>
          </cell>
          <cell r="X1114">
            <v>2939.27</v>
          </cell>
          <cell r="Y1114">
            <v>617089</v>
          </cell>
        </row>
        <row r="1115">
          <cell r="A1115">
            <v>2016796</v>
          </cell>
          <cell r="C1115" t="str">
            <v>MSD-041</v>
          </cell>
          <cell r="D1115" t="str">
            <v>Maat</v>
          </cell>
          <cell r="E1115">
            <v>1</v>
          </cell>
          <cell r="F1115">
            <v>2</v>
          </cell>
          <cell r="G1115">
            <v>1</v>
          </cell>
          <cell r="H1115">
            <v>1</v>
          </cell>
          <cell r="I1115">
            <v>1</v>
          </cell>
          <cell r="J1115">
            <v>1</v>
          </cell>
          <cell r="L1115">
            <v>672.5</v>
          </cell>
          <cell r="N1115">
            <v>495.09999999999997</v>
          </cell>
          <cell r="O1115">
            <v>344.53</v>
          </cell>
          <cell r="P1115">
            <v>0.69587962027873151</v>
          </cell>
          <cell r="Q1115">
            <v>150.57</v>
          </cell>
          <cell r="R1115">
            <v>0.30412037972126843</v>
          </cell>
          <cell r="S1115">
            <v>6.0228000000000002</v>
          </cell>
          <cell r="U1115">
            <v>0</v>
          </cell>
          <cell r="V1115">
            <v>0</v>
          </cell>
          <cell r="W1115">
            <v>672.5</v>
          </cell>
          <cell r="X1115">
            <v>672.5</v>
          </cell>
          <cell r="Y1115">
            <v>617090</v>
          </cell>
        </row>
        <row r="1116">
          <cell r="A1116">
            <v>2016797</v>
          </cell>
          <cell r="C1116" t="str">
            <v>5 st. cillinder tbv schuurdeuren</v>
          </cell>
          <cell r="D1116" t="str">
            <v>Maat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1</v>
          </cell>
          <cell r="J1116">
            <v>1</v>
          </cell>
          <cell r="L1116">
            <v>189</v>
          </cell>
          <cell r="N1116">
            <v>87</v>
          </cell>
          <cell r="O1116">
            <v>87</v>
          </cell>
          <cell r="P1116">
            <v>1</v>
          </cell>
          <cell r="Q1116">
            <v>0</v>
          </cell>
          <cell r="R1116">
            <v>0</v>
          </cell>
          <cell r="S1116">
            <v>0</v>
          </cell>
          <cell r="U1116">
            <v>0</v>
          </cell>
          <cell r="V1116">
            <v>0</v>
          </cell>
          <cell r="W1116">
            <v>189</v>
          </cell>
          <cell r="X1116">
            <v>189</v>
          </cell>
          <cell r="Y1116">
            <v>617091</v>
          </cell>
        </row>
        <row r="1117">
          <cell r="A1117">
            <v>2016798</v>
          </cell>
          <cell r="B1117">
            <v>596017</v>
          </cell>
          <cell r="C1117" t="str">
            <v>596017 Ruit 2 van V150</v>
          </cell>
          <cell r="D1117" t="str">
            <v>Arcabo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1</v>
          </cell>
          <cell r="J1117">
            <v>1</v>
          </cell>
          <cell r="L1117">
            <v>150.82</v>
          </cell>
          <cell r="N1117">
            <v>67.91</v>
          </cell>
          <cell r="O1117">
            <v>67.91</v>
          </cell>
          <cell r="P1117">
            <v>1</v>
          </cell>
          <cell r="Q1117">
            <v>0</v>
          </cell>
          <cell r="R1117">
            <v>0</v>
          </cell>
          <cell r="S1117">
            <v>0</v>
          </cell>
          <cell r="U1117">
            <v>0</v>
          </cell>
          <cell r="V1117">
            <v>0</v>
          </cell>
          <cell r="W1117">
            <v>150.82</v>
          </cell>
          <cell r="X1117">
            <v>150.82</v>
          </cell>
          <cell r="Y1117">
            <v>617128</v>
          </cell>
        </row>
        <row r="1118">
          <cell r="A1118">
            <v>2016799</v>
          </cell>
          <cell r="C1118">
            <v>621617</v>
          </cell>
          <cell r="D1118" t="str">
            <v>Arcabo</v>
          </cell>
          <cell r="E1118">
            <v>1</v>
          </cell>
          <cell r="F1118">
            <v>7</v>
          </cell>
          <cell r="G1118">
            <v>3</v>
          </cell>
          <cell r="H1118">
            <v>4</v>
          </cell>
          <cell r="I1118">
            <v>1</v>
          </cell>
          <cell r="J1118">
            <v>1</v>
          </cell>
          <cell r="L1118">
            <v>2446.31</v>
          </cell>
          <cell r="N1118">
            <v>1756.0500000000002</v>
          </cell>
          <cell r="O1118">
            <v>1311.14</v>
          </cell>
          <cell r="P1118">
            <v>0.74664161043250477</v>
          </cell>
          <cell r="Q1118">
            <v>444.91</v>
          </cell>
          <cell r="R1118">
            <v>0.25335838956749523</v>
          </cell>
          <cell r="S1118">
            <v>17.796400000000002</v>
          </cell>
          <cell r="U1118">
            <v>0</v>
          </cell>
          <cell r="V1118">
            <v>0</v>
          </cell>
          <cell r="W1118">
            <v>2446.31</v>
          </cell>
          <cell r="X1118">
            <v>2446.31</v>
          </cell>
          <cell r="Y1118">
            <v>617017</v>
          </cell>
        </row>
        <row r="1119">
          <cell r="A1119">
            <v>2016800</v>
          </cell>
          <cell r="C1119" t="str">
            <v>De Vries</v>
          </cell>
          <cell r="D1119" t="str">
            <v>Stui</v>
          </cell>
          <cell r="E1119">
            <v>1</v>
          </cell>
          <cell r="F1119">
            <v>12</v>
          </cell>
          <cell r="G1119">
            <v>0</v>
          </cell>
          <cell r="H1119">
            <v>0</v>
          </cell>
          <cell r="I1119">
            <v>1</v>
          </cell>
          <cell r="J1119">
            <v>1</v>
          </cell>
          <cell r="L1119">
            <v>5250</v>
          </cell>
          <cell r="N1119">
            <v>3338.87</v>
          </cell>
          <cell r="O1119">
            <v>2603.6</v>
          </cell>
          <cell r="P1119">
            <v>0.77978477748459807</v>
          </cell>
          <cell r="Q1119">
            <v>735.27</v>
          </cell>
          <cell r="R1119">
            <v>0.22021522251540193</v>
          </cell>
          <cell r="S1119">
            <v>29.410799999999998</v>
          </cell>
          <cell r="U1119">
            <v>0</v>
          </cell>
          <cell r="V1119">
            <v>0</v>
          </cell>
          <cell r="W1119">
            <v>5250</v>
          </cell>
          <cell r="X1119">
            <v>5250</v>
          </cell>
          <cell r="Y1119">
            <v>617114</v>
          </cell>
        </row>
        <row r="1120">
          <cell r="A1120">
            <v>2016801</v>
          </cell>
          <cell r="C1120" t="str">
            <v>Cilinder K60/45 - 523417</v>
          </cell>
          <cell r="D1120" t="str">
            <v>Arcabo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1</v>
          </cell>
          <cell r="J1120">
            <v>1</v>
          </cell>
          <cell r="L1120">
            <v>56.8</v>
          </cell>
          <cell r="N1120">
            <v>28.4</v>
          </cell>
          <cell r="O1120">
            <v>28.4</v>
          </cell>
          <cell r="P1120">
            <v>1</v>
          </cell>
          <cell r="Q1120">
            <v>0</v>
          </cell>
          <cell r="R1120">
            <v>0</v>
          </cell>
          <cell r="S1120">
            <v>0</v>
          </cell>
          <cell r="U1120">
            <v>0</v>
          </cell>
          <cell r="V1120">
            <v>0</v>
          </cell>
          <cell r="W1120">
            <v>56.8</v>
          </cell>
          <cell r="X1120">
            <v>56.8</v>
          </cell>
          <cell r="Y1120">
            <v>617061</v>
          </cell>
        </row>
        <row r="1121">
          <cell r="A1121">
            <v>2016802</v>
          </cell>
          <cell r="B1121">
            <v>614317</v>
          </cell>
          <cell r="C1121" t="str">
            <v>Glas 667x 744 met roedes</v>
          </cell>
          <cell r="D1121" t="str">
            <v>Arcabo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1</v>
          </cell>
          <cell r="J1121">
            <v>1</v>
          </cell>
          <cell r="L1121">
            <v>94.58</v>
          </cell>
          <cell r="N1121">
            <v>37.79</v>
          </cell>
          <cell r="O1121">
            <v>37.79</v>
          </cell>
          <cell r="P1121">
            <v>1</v>
          </cell>
          <cell r="Q1121">
            <v>0</v>
          </cell>
          <cell r="R1121">
            <v>0</v>
          </cell>
          <cell r="S1121">
            <v>0</v>
          </cell>
          <cell r="U1121">
            <v>0</v>
          </cell>
          <cell r="V1121">
            <v>0</v>
          </cell>
          <cell r="W1121">
            <v>94.58</v>
          </cell>
          <cell r="X1121">
            <v>94.58</v>
          </cell>
          <cell r="Y1121">
            <v>617044</v>
          </cell>
        </row>
        <row r="1122">
          <cell r="A1122">
            <v>2016803</v>
          </cell>
          <cell r="C1122" t="str">
            <v>611217 tm 612217</v>
          </cell>
          <cell r="D1122" t="str">
            <v>Arcabo</v>
          </cell>
          <cell r="E1122">
            <v>11</v>
          </cell>
          <cell r="F1122">
            <v>88</v>
          </cell>
          <cell r="G1122">
            <v>66</v>
          </cell>
          <cell r="H1122">
            <v>44</v>
          </cell>
          <cell r="I1122">
            <v>1</v>
          </cell>
          <cell r="J1122">
            <v>1</v>
          </cell>
          <cell r="L1122">
            <v>27066.89</v>
          </cell>
          <cell r="N1122">
            <v>19316.439999999999</v>
          </cell>
          <cell r="O1122">
            <v>14213.89</v>
          </cell>
          <cell r="P1122">
            <v>0.73584418246840522</v>
          </cell>
          <cell r="Q1122">
            <v>5102.55</v>
          </cell>
          <cell r="R1122">
            <v>0.26415581753159489</v>
          </cell>
          <cell r="S1122">
            <v>204.102</v>
          </cell>
          <cell r="U1122">
            <v>0</v>
          </cell>
          <cell r="V1122">
            <v>0</v>
          </cell>
          <cell r="W1122">
            <v>27066.89</v>
          </cell>
          <cell r="X1122">
            <v>27066.89</v>
          </cell>
          <cell r="Y1122">
            <v>617018</v>
          </cell>
        </row>
        <row r="1123">
          <cell r="A1123">
            <v>2016804</v>
          </cell>
          <cell r="C1123" t="str">
            <v>Van Gils</v>
          </cell>
          <cell r="D1123" t="str">
            <v>Duocar</v>
          </cell>
          <cell r="E1123">
            <v>1</v>
          </cell>
          <cell r="F1123">
            <v>11</v>
          </cell>
          <cell r="G1123">
            <v>10</v>
          </cell>
          <cell r="H1123">
            <v>3</v>
          </cell>
          <cell r="I1123">
            <v>1</v>
          </cell>
          <cell r="J1123">
            <v>1</v>
          </cell>
          <cell r="L1123">
            <v>4601.05</v>
          </cell>
          <cell r="N1123">
            <v>3029.48</v>
          </cell>
          <cell r="O1123">
            <v>2293.34</v>
          </cell>
          <cell r="P1123">
            <v>0.75700780331938156</v>
          </cell>
          <cell r="Q1123">
            <v>736.14</v>
          </cell>
          <cell r="R1123">
            <v>0.24299219668061844</v>
          </cell>
          <cell r="S1123">
            <v>29.445599999999999</v>
          </cell>
          <cell r="U1123">
            <v>0</v>
          </cell>
          <cell r="V1123">
            <v>0</v>
          </cell>
          <cell r="W1123">
            <v>4601.05</v>
          </cell>
          <cell r="X1123">
            <v>4601.05</v>
          </cell>
          <cell r="Y1123">
            <v>617109</v>
          </cell>
        </row>
        <row r="1124">
          <cell r="A1124">
            <v>2016805</v>
          </cell>
          <cell r="C1124" t="str">
            <v>4 x Lakstiften( quartzgrijs, antrazitgrau)</v>
          </cell>
          <cell r="D1124" t="str">
            <v>Maat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1</v>
          </cell>
          <cell r="J1124">
            <v>1</v>
          </cell>
          <cell r="L1124">
            <v>74.95</v>
          </cell>
          <cell r="N1124">
            <v>35.799999999999997</v>
          </cell>
          <cell r="O1124">
            <v>35.799999999999997</v>
          </cell>
          <cell r="P1124">
            <v>1</v>
          </cell>
          <cell r="Q1124">
            <v>0</v>
          </cell>
          <cell r="R1124">
            <v>0</v>
          </cell>
          <cell r="S1124">
            <v>0</v>
          </cell>
          <cell r="U1124">
            <v>0</v>
          </cell>
          <cell r="V1124">
            <v>0</v>
          </cell>
          <cell r="W1124">
            <v>74.95</v>
          </cell>
          <cell r="X1124">
            <v>74.95</v>
          </cell>
          <cell r="Y1124">
            <v>617092</v>
          </cell>
        </row>
        <row r="1125">
          <cell r="A1125">
            <v>2016806</v>
          </cell>
          <cell r="B1125">
            <v>607116</v>
          </cell>
          <cell r="C1125" t="str">
            <v>Glas 2 X 505X 1042</v>
          </cell>
          <cell r="D1125" t="str">
            <v>Arcabo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1</v>
          </cell>
          <cell r="J1125">
            <v>1</v>
          </cell>
          <cell r="L1125">
            <v>76</v>
          </cell>
          <cell r="N1125">
            <v>37.61</v>
          </cell>
          <cell r="O1125">
            <v>22.61</v>
          </cell>
          <cell r="P1125">
            <v>0.60116990162190909</v>
          </cell>
          <cell r="Q1125">
            <v>15</v>
          </cell>
          <cell r="R1125">
            <v>0.39883009837809091</v>
          </cell>
          <cell r="S1125">
            <v>0.6</v>
          </cell>
          <cell r="U1125">
            <v>0</v>
          </cell>
          <cell r="V1125">
            <v>0</v>
          </cell>
          <cell r="W1125">
            <v>76</v>
          </cell>
          <cell r="X1125">
            <v>76</v>
          </cell>
          <cell r="Y1125">
            <v>617061</v>
          </cell>
        </row>
        <row r="1126">
          <cell r="A1126">
            <v>2016807</v>
          </cell>
          <cell r="C1126" t="str">
            <v>Com 130 AWL110 ivm gewijzigde wanddikte</v>
          </cell>
          <cell r="D1126" t="str">
            <v>Diamant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1</v>
          </cell>
          <cell r="J1126">
            <v>1</v>
          </cell>
          <cell r="L1126">
            <v>388.56</v>
          </cell>
          <cell r="N1126">
            <v>194.28</v>
          </cell>
          <cell r="O1126">
            <v>140.28</v>
          </cell>
          <cell r="P1126">
            <v>0.72205064854848677</v>
          </cell>
          <cell r="Q1126">
            <v>54</v>
          </cell>
          <cell r="R1126">
            <v>0.27794935145151328</v>
          </cell>
          <cell r="S1126">
            <v>2.16</v>
          </cell>
          <cell r="U1126">
            <v>0</v>
          </cell>
          <cell r="V1126">
            <v>0</v>
          </cell>
          <cell r="W1126">
            <v>388.56</v>
          </cell>
          <cell r="X1126">
            <v>388.56</v>
          </cell>
          <cell r="Y1126">
            <v>617058</v>
          </cell>
        </row>
        <row r="1127">
          <cell r="A1127">
            <v>2016808</v>
          </cell>
          <cell r="C1127" t="str">
            <v xml:space="preserve">v Laarhoven - 2x </v>
          </cell>
          <cell r="D1127" t="str">
            <v>Kraaikamp</v>
          </cell>
          <cell r="E1127">
            <v>0</v>
          </cell>
          <cell r="F1127">
            <v>2</v>
          </cell>
          <cell r="G1127">
            <v>2</v>
          </cell>
          <cell r="H1127">
            <v>0</v>
          </cell>
          <cell r="I1127">
            <v>1</v>
          </cell>
          <cell r="J1127">
            <v>1</v>
          </cell>
          <cell r="L1127">
            <v>468.94</v>
          </cell>
          <cell r="N1127">
            <v>310.58000000000004</v>
          </cell>
          <cell r="O1127">
            <v>220.36</v>
          </cell>
          <cell r="P1127">
            <v>0.709511237040376</v>
          </cell>
          <cell r="Q1127">
            <v>90.22</v>
          </cell>
          <cell r="R1127">
            <v>0.29048876295962389</v>
          </cell>
          <cell r="S1127">
            <v>3.6088</v>
          </cell>
          <cell r="U1127">
            <v>0</v>
          </cell>
          <cell r="V1127">
            <v>0</v>
          </cell>
          <cell r="W1127">
            <v>468.94</v>
          </cell>
          <cell r="X1127">
            <v>468.94</v>
          </cell>
          <cell r="Y1127">
            <v>617059</v>
          </cell>
        </row>
        <row r="1128">
          <cell r="A1128">
            <v>2017</v>
          </cell>
          <cell r="B1128"/>
          <cell r="C1128"/>
          <cell r="E1128">
            <v>961</v>
          </cell>
          <cell r="F1128">
            <v>8261</v>
          </cell>
          <cell r="G1128">
            <v>4632</v>
          </cell>
          <cell r="H1128">
            <v>2780</v>
          </cell>
          <cell r="W1128">
            <v>3471429.74</v>
          </cell>
          <cell r="X1128"/>
          <cell r="Y1128"/>
        </row>
        <row r="1129">
          <cell r="A1129">
            <v>2017001</v>
          </cell>
          <cell r="C1129">
            <v>623617</v>
          </cell>
          <cell r="D1129" t="str">
            <v>Arcabo</v>
          </cell>
          <cell r="E1129">
            <v>1</v>
          </cell>
          <cell r="F1129">
            <v>8</v>
          </cell>
          <cell r="G1129">
            <v>7</v>
          </cell>
          <cell r="H1129">
            <v>2</v>
          </cell>
          <cell r="I1129">
            <v>1</v>
          </cell>
          <cell r="J1129">
            <v>1</v>
          </cell>
          <cell r="L1129">
            <v>2957.76</v>
          </cell>
          <cell r="N1129">
            <v>2017.96</v>
          </cell>
          <cell r="O1129">
            <v>1570.61</v>
          </cell>
          <cell r="P1129">
            <v>0.77831572479137345</v>
          </cell>
          <cell r="Q1129">
            <v>447.35</v>
          </cell>
          <cell r="R1129">
            <v>0.22168427520862655</v>
          </cell>
          <cell r="S1129">
            <v>17.894000000000002</v>
          </cell>
          <cell r="U1129">
            <v>0</v>
          </cell>
          <cell r="V1129">
            <v>0</v>
          </cell>
          <cell r="W1129">
            <v>2957.76</v>
          </cell>
          <cell r="X1129">
            <v>2957.76</v>
          </cell>
          <cell r="Y1129">
            <v>617019</v>
          </cell>
        </row>
        <row r="1130">
          <cell r="A1130">
            <v>2017002</v>
          </cell>
          <cell r="C1130" t="str">
            <v>Brouwer 2016587</v>
          </cell>
          <cell r="D1130" t="str">
            <v>Maat</v>
          </cell>
          <cell r="E1130">
            <v>0</v>
          </cell>
          <cell r="F1130">
            <v>1</v>
          </cell>
          <cell r="G1130">
            <v>0</v>
          </cell>
          <cell r="H1130">
            <v>1</v>
          </cell>
          <cell r="I1130">
            <v>1</v>
          </cell>
          <cell r="J1130">
            <v>1</v>
          </cell>
          <cell r="L1130">
            <v>533.02</v>
          </cell>
          <cell r="N1130">
            <v>389.88</v>
          </cell>
          <cell r="O1130">
            <v>280.33999999999997</v>
          </cell>
          <cell r="P1130">
            <v>0.71904175643787827</v>
          </cell>
          <cell r="Q1130">
            <v>109.54</v>
          </cell>
          <cell r="R1130">
            <v>0.28095824356212168</v>
          </cell>
          <cell r="S1130">
            <v>4.3816000000000006</v>
          </cell>
          <cell r="U1130">
            <v>0</v>
          </cell>
          <cell r="V1130">
            <v>0</v>
          </cell>
          <cell r="W1130">
            <v>533.02</v>
          </cell>
          <cell r="X1130">
            <v>533.02</v>
          </cell>
          <cell r="Y1130">
            <v>617113</v>
          </cell>
        </row>
        <row r="1131">
          <cell r="A1131">
            <v>2017003</v>
          </cell>
          <cell r="C1131">
            <v>631417</v>
          </cell>
          <cell r="D1131" t="str">
            <v>Arcabo</v>
          </cell>
          <cell r="E1131">
            <v>1</v>
          </cell>
          <cell r="F1131">
            <v>10</v>
          </cell>
          <cell r="G1131">
            <v>5</v>
          </cell>
          <cell r="H1131">
            <v>3</v>
          </cell>
          <cell r="I1131">
            <v>1</v>
          </cell>
          <cell r="J1131">
            <v>1</v>
          </cell>
          <cell r="L1131">
            <v>3281.06</v>
          </cell>
          <cell r="N1131">
            <v>2029.9</v>
          </cell>
          <cell r="O1131">
            <v>1498.25</v>
          </cell>
          <cell r="P1131">
            <v>0.73809054633233162</v>
          </cell>
          <cell r="Q1131">
            <v>531.65</v>
          </cell>
          <cell r="R1131">
            <v>0.26190945366766832</v>
          </cell>
          <cell r="S1131">
            <v>21.265999999999998</v>
          </cell>
          <cell r="U1131">
            <v>0</v>
          </cell>
          <cell r="V1131">
            <v>0</v>
          </cell>
          <cell r="W1131">
            <v>3281.06</v>
          </cell>
          <cell r="X1131">
            <v>3281.06</v>
          </cell>
          <cell r="Y1131">
            <v>617020</v>
          </cell>
        </row>
        <row r="1132">
          <cell r="A1132">
            <v>2017004</v>
          </cell>
          <cell r="C1132">
            <v>571017</v>
          </cell>
          <cell r="D1132" t="str">
            <v>Arcabo</v>
          </cell>
          <cell r="E1132">
            <v>1</v>
          </cell>
          <cell r="F1132">
            <v>11</v>
          </cell>
          <cell r="G1132">
            <v>5</v>
          </cell>
          <cell r="H1132">
            <v>3</v>
          </cell>
          <cell r="I1132">
            <v>1</v>
          </cell>
          <cell r="J1132">
            <v>1</v>
          </cell>
          <cell r="L1132">
            <v>3764.56</v>
          </cell>
          <cell r="N1132">
            <v>2255.75</v>
          </cell>
          <cell r="O1132">
            <v>1737.52</v>
          </cell>
          <cell r="P1132">
            <v>0.77026266208578076</v>
          </cell>
          <cell r="Q1132">
            <v>518.23</v>
          </cell>
          <cell r="R1132">
            <v>0.22973733791421921</v>
          </cell>
          <cell r="S1132">
            <v>20.729200000000002</v>
          </cell>
          <cell r="U1132">
            <v>0</v>
          </cell>
          <cell r="V1132">
            <v>0</v>
          </cell>
          <cell r="W1132">
            <v>3764.56</v>
          </cell>
          <cell r="X1132">
            <v>3764.56</v>
          </cell>
          <cell r="Y1132">
            <v>617021</v>
          </cell>
        </row>
        <row r="1133">
          <cell r="A1133">
            <v>2017005</v>
          </cell>
          <cell r="C1133" t="str">
            <v>571017 Schuur</v>
          </cell>
          <cell r="D1133" t="str">
            <v>Arcabo</v>
          </cell>
          <cell r="E1133">
            <v>1</v>
          </cell>
          <cell r="F1133">
            <v>1</v>
          </cell>
          <cell r="G1133">
            <v>0</v>
          </cell>
          <cell r="H1133">
            <v>2</v>
          </cell>
          <cell r="I1133">
            <v>1</v>
          </cell>
          <cell r="J1133">
            <v>1</v>
          </cell>
          <cell r="L1133">
            <v>975</v>
          </cell>
          <cell r="N1133">
            <v>541.86</v>
          </cell>
          <cell r="O1133">
            <v>389.04</v>
          </cell>
          <cell r="P1133">
            <v>0.71797143173513456</v>
          </cell>
          <cell r="Q1133">
            <v>152.82</v>
          </cell>
          <cell r="R1133">
            <v>0.28202856826486544</v>
          </cell>
          <cell r="S1133">
            <v>6.1128</v>
          </cell>
          <cell r="U1133">
            <v>0</v>
          </cell>
          <cell r="V1133">
            <v>0</v>
          </cell>
          <cell r="W1133">
            <v>975</v>
          </cell>
          <cell r="X1133">
            <v>975</v>
          </cell>
          <cell r="Y1133">
            <v>617022</v>
          </cell>
        </row>
        <row r="1134">
          <cell r="A1134">
            <v>2017007</v>
          </cell>
          <cell r="C1134">
            <v>634117</v>
          </cell>
          <cell r="D1134" t="str">
            <v>Arcabo</v>
          </cell>
          <cell r="E1134">
            <v>1</v>
          </cell>
          <cell r="F1134">
            <v>13</v>
          </cell>
          <cell r="G1134">
            <v>6</v>
          </cell>
          <cell r="H1134">
            <v>3</v>
          </cell>
          <cell r="I1134">
            <v>1</v>
          </cell>
          <cell r="J1134">
            <v>1</v>
          </cell>
          <cell r="L1134">
            <v>3633.42</v>
          </cell>
          <cell r="N1134">
            <v>2526.7399999999998</v>
          </cell>
          <cell r="O1134">
            <v>1968.21</v>
          </cell>
          <cell r="P1134">
            <v>0.77895232592193897</v>
          </cell>
          <cell r="Q1134">
            <v>558.53</v>
          </cell>
          <cell r="R1134">
            <v>0.22104767407806106</v>
          </cell>
          <cell r="S1134">
            <v>22.341200000000001</v>
          </cell>
          <cell r="U1134">
            <v>0</v>
          </cell>
          <cell r="V1134">
            <v>0</v>
          </cell>
          <cell r="W1134">
            <v>3633.42</v>
          </cell>
          <cell r="X1134">
            <v>3633.42</v>
          </cell>
          <cell r="Y1134">
            <v>617023</v>
          </cell>
        </row>
        <row r="1135">
          <cell r="A1135">
            <v>2017008</v>
          </cell>
          <cell r="C1135">
            <v>614117</v>
          </cell>
          <cell r="D1135" t="str">
            <v>Arcabo</v>
          </cell>
          <cell r="E1135">
            <v>1</v>
          </cell>
          <cell r="F1135">
            <v>10</v>
          </cell>
          <cell r="G1135">
            <v>5</v>
          </cell>
          <cell r="H1135">
            <v>3</v>
          </cell>
          <cell r="I1135">
            <v>1</v>
          </cell>
          <cell r="J1135">
            <v>1</v>
          </cell>
          <cell r="L1135">
            <v>2079.27</v>
          </cell>
          <cell r="N1135">
            <v>1621.39</v>
          </cell>
          <cell r="O1135">
            <v>1196.9000000000001</v>
          </cell>
          <cell r="P1135">
            <v>0.73819377201043546</v>
          </cell>
          <cell r="Q1135">
            <v>424.49</v>
          </cell>
          <cell r="R1135">
            <v>0.26180622798956449</v>
          </cell>
          <cell r="S1135">
            <v>16.979600000000001</v>
          </cell>
          <cell r="U1135">
            <v>0</v>
          </cell>
          <cell r="V1135">
            <v>0</v>
          </cell>
          <cell r="W1135">
            <v>2079.27</v>
          </cell>
          <cell r="X1135">
            <v>2079.27</v>
          </cell>
          <cell r="Y1135">
            <v>617024</v>
          </cell>
        </row>
        <row r="1136">
          <cell r="A1136">
            <v>2017009</v>
          </cell>
          <cell r="C1136" t="str">
            <v>614117 Schuur</v>
          </cell>
          <cell r="D1136" t="str">
            <v>Arcabo</v>
          </cell>
          <cell r="E1136">
            <v>1</v>
          </cell>
          <cell r="F1136">
            <v>2</v>
          </cell>
          <cell r="G1136">
            <v>1</v>
          </cell>
          <cell r="H1136">
            <v>1</v>
          </cell>
          <cell r="I1136">
            <v>1</v>
          </cell>
          <cell r="J1136">
            <v>1</v>
          </cell>
          <cell r="L1136">
            <v>537.12</v>
          </cell>
          <cell r="N1136">
            <v>423.8</v>
          </cell>
          <cell r="O1136">
            <v>285.24</v>
          </cell>
          <cell r="P1136">
            <v>0.67305332704105714</v>
          </cell>
          <cell r="Q1136">
            <v>138.56</v>
          </cell>
          <cell r="R1136">
            <v>0.32694667295894292</v>
          </cell>
          <cell r="S1136">
            <v>5.5423999999999998</v>
          </cell>
          <cell r="U1136">
            <v>0</v>
          </cell>
          <cell r="V1136">
            <v>0</v>
          </cell>
          <cell r="W1136">
            <v>537.12</v>
          </cell>
          <cell r="X1136">
            <v>537.12</v>
          </cell>
          <cell r="Y1136">
            <v>617025</v>
          </cell>
        </row>
        <row r="1137">
          <cell r="A1137">
            <v>2017010</v>
          </cell>
          <cell r="C1137" t="str">
            <v>613817 Floathouse</v>
          </cell>
          <cell r="D1137" t="str">
            <v>Arcabo</v>
          </cell>
          <cell r="E1137">
            <v>1</v>
          </cell>
          <cell r="F1137">
            <v>11</v>
          </cell>
          <cell r="G1137">
            <v>4</v>
          </cell>
          <cell r="H1137">
            <v>12</v>
          </cell>
          <cell r="I1137">
            <v>1</v>
          </cell>
          <cell r="J1137">
            <v>1</v>
          </cell>
          <cell r="L1137">
            <v>10861.04</v>
          </cell>
          <cell r="N1137">
            <v>6685.43</v>
          </cell>
          <cell r="O1137">
            <v>5401.16</v>
          </cell>
          <cell r="P1137">
            <v>0.80790016498564787</v>
          </cell>
          <cell r="Q1137">
            <v>1284.27</v>
          </cell>
          <cell r="R1137">
            <v>0.1920998350143521</v>
          </cell>
          <cell r="S1137">
            <v>51.370800000000003</v>
          </cell>
          <cell r="U1137">
            <v>0</v>
          </cell>
          <cell r="V1137">
            <v>0</v>
          </cell>
          <cell r="W1137">
            <v>10861.04</v>
          </cell>
          <cell r="X1137">
            <v>10861.04</v>
          </cell>
          <cell r="Y1137">
            <v>617026</v>
          </cell>
        </row>
        <row r="1138">
          <cell r="A1138">
            <v>2017011</v>
          </cell>
          <cell r="C1138">
            <v>607817</v>
          </cell>
          <cell r="D1138" t="str">
            <v>Arcabo</v>
          </cell>
          <cell r="E1138">
            <v>1</v>
          </cell>
          <cell r="F1138">
            <v>10</v>
          </cell>
          <cell r="G1138">
            <v>5</v>
          </cell>
          <cell r="H1138">
            <v>1</v>
          </cell>
          <cell r="I1138">
            <v>1</v>
          </cell>
          <cell r="J1138">
            <v>1</v>
          </cell>
          <cell r="L1138">
            <v>2566.9899999999998</v>
          </cell>
          <cell r="N1138">
            <v>1586.49</v>
          </cell>
          <cell r="O1138">
            <v>1179.92</v>
          </cell>
          <cell r="P1138">
            <v>0.74372986908206173</v>
          </cell>
          <cell r="Q1138">
            <v>406.57</v>
          </cell>
          <cell r="R1138">
            <v>0.25627013091793832</v>
          </cell>
          <cell r="S1138">
            <v>16.262799999999999</v>
          </cell>
          <cell r="U1138">
            <v>0</v>
          </cell>
          <cell r="V1138">
            <v>0</v>
          </cell>
          <cell r="W1138">
            <v>2566.9899999999998</v>
          </cell>
          <cell r="X1138">
            <v>2566.9899999999998</v>
          </cell>
          <cell r="Y1138">
            <v>617027</v>
          </cell>
        </row>
        <row r="1139">
          <cell r="A1139">
            <v>2017012</v>
          </cell>
          <cell r="C1139">
            <v>616217</v>
          </cell>
          <cell r="D1139" t="str">
            <v>Arcabo</v>
          </cell>
          <cell r="E1139">
            <v>1</v>
          </cell>
          <cell r="F1139">
            <v>13</v>
          </cell>
          <cell r="G1139">
            <v>5</v>
          </cell>
          <cell r="H1139">
            <v>3</v>
          </cell>
          <cell r="I1139">
            <v>1</v>
          </cell>
          <cell r="J1139">
            <v>1</v>
          </cell>
          <cell r="L1139">
            <v>2895.74</v>
          </cell>
          <cell r="N1139">
            <v>2009.06</v>
          </cell>
          <cell r="O1139">
            <v>1486.71</v>
          </cell>
          <cell r="P1139">
            <v>0.74000278737319947</v>
          </cell>
          <cell r="Q1139">
            <v>522.35</v>
          </cell>
          <cell r="R1139">
            <v>0.25999721262680059</v>
          </cell>
          <cell r="S1139">
            <v>20.894000000000002</v>
          </cell>
          <cell r="U1139">
            <v>0</v>
          </cell>
          <cell r="V1139">
            <v>0</v>
          </cell>
          <cell r="W1139">
            <v>2895.74</v>
          </cell>
          <cell r="X1139">
            <v>2895.74</v>
          </cell>
          <cell r="Y1139">
            <v>617028</v>
          </cell>
        </row>
        <row r="1140">
          <cell r="A1140">
            <v>2017014</v>
          </cell>
          <cell r="C1140" t="str">
            <v>616217 Schuur</v>
          </cell>
          <cell r="D1140" t="str">
            <v>Arcabo</v>
          </cell>
          <cell r="E1140">
            <v>1</v>
          </cell>
          <cell r="F1140">
            <v>2</v>
          </cell>
          <cell r="G1140">
            <v>1</v>
          </cell>
          <cell r="H1140">
            <v>1</v>
          </cell>
          <cell r="I1140">
            <v>1</v>
          </cell>
          <cell r="J1140">
            <v>1</v>
          </cell>
          <cell r="L1140">
            <v>537.12</v>
          </cell>
          <cell r="N1140">
            <v>423.8</v>
          </cell>
          <cell r="O1140">
            <v>285.24</v>
          </cell>
          <cell r="P1140">
            <v>0.67305332704105714</v>
          </cell>
          <cell r="Q1140">
            <v>138.56</v>
          </cell>
          <cell r="R1140">
            <v>0.32694667295894292</v>
          </cell>
          <cell r="S1140">
            <v>5.5423999999999998</v>
          </cell>
          <cell r="U1140">
            <v>0</v>
          </cell>
          <cell r="V1140">
            <v>0</v>
          </cell>
          <cell r="W1140">
            <v>537.12</v>
          </cell>
          <cell r="X1140">
            <v>537.12</v>
          </cell>
          <cell r="Y1140">
            <v>617029</v>
          </cell>
        </row>
        <row r="1141">
          <cell r="A1141">
            <v>2017015</v>
          </cell>
          <cell r="C1141" t="str">
            <v>Glas 1498x 530</v>
          </cell>
          <cell r="D1141" t="str">
            <v>Arcabo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1</v>
          </cell>
          <cell r="J1141">
            <v>1</v>
          </cell>
          <cell r="L1141">
            <v>69.94</v>
          </cell>
          <cell r="N1141">
            <v>27.47</v>
          </cell>
          <cell r="O1141">
            <v>27.47</v>
          </cell>
          <cell r="P1141">
            <v>1</v>
          </cell>
          <cell r="Q1141">
            <v>0</v>
          </cell>
          <cell r="R1141">
            <v>0</v>
          </cell>
          <cell r="S1141">
            <v>0</v>
          </cell>
          <cell r="U1141">
            <v>0</v>
          </cell>
          <cell r="V1141">
            <v>0</v>
          </cell>
          <cell r="W1141">
            <v>69.94</v>
          </cell>
          <cell r="X1141">
            <v>69.94</v>
          </cell>
          <cell r="Y1141">
            <v>617015</v>
          </cell>
        </row>
        <row r="1142">
          <cell r="A1142">
            <v>2017016</v>
          </cell>
          <cell r="C1142" t="str">
            <v>647617 Schuur</v>
          </cell>
          <cell r="D1142" t="str">
            <v>Arcabo</v>
          </cell>
          <cell r="E1142">
            <v>1</v>
          </cell>
          <cell r="F1142">
            <v>2</v>
          </cell>
          <cell r="G1142">
            <v>1</v>
          </cell>
          <cell r="H1142">
            <v>1</v>
          </cell>
          <cell r="I1142">
            <v>1</v>
          </cell>
          <cell r="J1142">
            <v>1</v>
          </cell>
          <cell r="L1142">
            <v>537.12</v>
          </cell>
          <cell r="N1142">
            <v>423.8</v>
          </cell>
          <cell r="O1142">
            <v>285.24</v>
          </cell>
          <cell r="P1142">
            <v>0.67305332704105714</v>
          </cell>
          <cell r="Q1142">
            <v>138.56</v>
          </cell>
          <cell r="R1142">
            <v>0.32694667295894292</v>
          </cell>
          <cell r="S1142">
            <v>5.5423999999999998</v>
          </cell>
          <cell r="U1142">
            <v>0</v>
          </cell>
          <cell r="V1142">
            <v>0</v>
          </cell>
          <cell r="W1142">
            <v>537.12</v>
          </cell>
          <cell r="X1142">
            <v>537.12</v>
          </cell>
          <cell r="Y1142">
            <v>617030</v>
          </cell>
        </row>
        <row r="1143">
          <cell r="A1143">
            <v>2017017</v>
          </cell>
          <cell r="C1143" t="str">
            <v>590717 Schuur</v>
          </cell>
          <cell r="D1143" t="str">
            <v>Arcabo</v>
          </cell>
          <cell r="E1143">
            <v>1</v>
          </cell>
          <cell r="F1143">
            <v>2</v>
          </cell>
          <cell r="G1143">
            <v>1</v>
          </cell>
          <cell r="H1143">
            <v>1</v>
          </cell>
          <cell r="I1143">
            <v>1</v>
          </cell>
          <cell r="J1143">
            <v>1</v>
          </cell>
          <cell r="L1143">
            <v>587.54</v>
          </cell>
          <cell r="N1143">
            <v>441.2</v>
          </cell>
          <cell r="O1143">
            <v>302.64</v>
          </cell>
          <cell r="P1143">
            <v>0.68594741613780597</v>
          </cell>
          <cell r="Q1143">
            <v>138.56</v>
          </cell>
          <cell r="R1143">
            <v>0.31405258386219403</v>
          </cell>
          <cell r="S1143">
            <v>5.5423999999999998</v>
          </cell>
          <cell r="U1143">
            <v>0</v>
          </cell>
          <cell r="V1143">
            <v>0</v>
          </cell>
          <cell r="W1143">
            <v>587.54</v>
          </cell>
          <cell r="X1143">
            <v>587.54</v>
          </cell>
          <cell r="Y1143">
            <v>617031</v>
          </cell>
        </row>
        <row r="1144">
          <cell r="A1144" t="str">
            <v>2017018V</v>
          </cell>
          <cell r="B1144" t="str">
            <v>kozijnen voor dak</v>
          </cell>
          <cell r="C1144" t="str">
            <v>Woonhuis Breedenbroek</v>
          </cell>
          <cell r="D1144" t="str">
            <v>Topdaken</v>
          </cell>
          <cell r="E1144">
            <v>1</v>
          </cell>
          <cell r="F1144">
            <v>23</v>
          </cell>
          <cell r="G1144">
            <v>17</v>
          </cell>
          <cell r="H1144">
            <v>4</v>
          </cell>
          <cell r="I1144">
            <v>1</v>
          </cell>
          <cell r="J1144">
            <v>1</v>
          </cell>
          <cell r="L1144">
            <v>18138</v>
          </cell>
          <cell r="N1144">
            <v>9709</v>
          </cell>
          <cell r="O1144">
            <v>8309</v>
          </cell>
          <cell r="P1144">
            <v>0.85580389329488105</v>
          </cell>
          <cell r="Q1144">
            <v>1400</v>
          </cell>
          <cell r="R1144">
            <v>0.14419610670511895</v>
          </cell>
          <cell r="S1144">
            <v>56</v>
          </cell>
          <cell r="U1144">
            <v>0</v>
          </cell>
          <cell r="V1144">
            <v>18138</v>
          </cell>
          <cell r="W1144">
            <v>0</v>
          </cell>
          <cell r="X1144"/>
          <cell r="Y1144"/>
        </row>
        <row r="1145">
          <cell r="A1145">
            <v>2017019</v>
          </cell>
          <cell r="C1145" t="str">
            <v>Twee kozijnen</v>
          </cell>
          <cell r="D1145" t="str">
            <v>KSO</v>
          </cell>
          <cell r="E1145">
            <v>1</v>
          </cell>
          <cell r="F1145">
            <v>2</v>
          </cell>
          <cell r="G1145">
            <v>0</v>
          </cell>
          <cell r="H1145">
            <v>0</v>
          </cell>
          <cell r="I1145">
            <v>1</v>
          </cell>
          <cell r="J1145">
            <v>1</v>
          </cell>
          <cell r="L1145">
            <v>193.52</v>
          </cell>
          <cell r="N1145">
            <v>102.92999999999999</v>
          </cell>
          <cell r="O1145">
            <v>66.38</v>
          </cell>
          <cell r="P1145">
            <v>0.64490430389585152</v>
          </cell>
          <cell r="Q1145">
            <v>36.549999999999997</v>
          </cell>
          <cell r="R1145">
            <v>0.35509569610414843</v>
          </cell>
          <cell r="S1145">
            <v>1.462</v>
          </cell>
          <cell r="U1145">
            <v>0</v>
          </cell>
          <cell r="V1145">
            <v>0</v>
          </cell>
          <cell r="W1145">
            <v>193.52</v>
          </cell>
          <cell r="X1145">
            <v>193.52</v>
          </cell>
          <cell r="Y1145">
            <v>617095</v>
          </cell>
        </row>
        <row r="1146">
          <cell r="A1146">
            <v>2017020</v>
          </cell>
          <cell r="C1146" t="str">
            <v>Vijf kozijnen</v>
          </cell>
          <cell r="D1146" t="str">
            <v>KSO</v>
          </cell>
          <cell r="E1146">
            <v>1</v>
          </cell>
          <cell r="F1146">
            <v>5</v>
          </cell>
          <cell r="G1146">
            <v>5</v>
          </cell>
          <cell r="H1146">
            <v>0</v>
          </cell>
          <cell r="I1146">
            <v>1</v>
          </cell>
          <cell r="J1146">
            <v>1</v>
          </cell>
          <cell r="L1146">
            <v>1344.68</v>
          </cell>
          <cell r="N1146">
            <v>692.8</v>
          </cell>
          <cell r="O1146">
            <v>487.25</v>
          </cell>
          <cell r="P1146">
            <v>0.70330542725173217</v>
          </cell>
          <cell r="Q1146">
            <v>205.55</v>
          </cell>
          <cell r="R1146">
            <v>0.29669457274826794</v>
          </cell>
          <cell r="S1146">
            <v>8.2220000000000013</v>
          </cell>
          <cell r="U1146">
            <v>0</v>
          </cell>
          <cell r="V1146">
            <v>0</v>
          </cell>
          <cell r="W1146">
            <v>1344.68</v>
          </cell>
          <cell r="X1146">
            <v>1344.68</v>
          </cell>
          <cell r="Y1146">
            <v>617096</v>
          </cell>
        </row>
        <row r="1147">
          <cell r="A1147">
            <v>2017022</v>
          </cell>
          <cell r="C1147" t="str">
            <v>30 Trekkershutten</v>
          </cell>
          <cell r="D1147" t="str">
            <v>WellCamp</v>
          </cell>
          <cell r="E1147">
            <v>30</v>
          </cell>
          <cell r="F1147">
            <v>90</v>
          </cell>
          <cell r="G1147">
            <v>60</v>
          </cell>
          <cell r="H1147">
            <v>30</v>
          </cell>
          <cell r="I1147">
            <v>1</v>
          </cell>
          <cell r="J1147">
            <v>1</v>
          </cell>
          <cell r="L1147">
            <v>24502.2</v>
          </cell>
          <cell r="N1147">
            <v>17782.2</v>
          </cell>
          <cell r="O1147">
            <v>13128.02</v>
          </cell>
          <cell r="P1147">
            <v>0.73826748096411021</v>
          </cell>
          <cell r="Q1147">
            <v>4654.18</v>
          </cell>
          <cell r="R1147">
            <v>0.26173251903588984</v>
          </cell>
          <cell r="S1147">
            <v>186.16720000000001</v>
          </cell>
          <cell r="U1147">
            <v>0</v>
          </cell>
          <cell r="V1147">
            <v>0</v>
          </cell>
          <cell r="W1147">
            <v>24502.2</v>
          </cell>
          <cell r="X1147">
            <v>24502.2</v>
          </cell>
          <cell r="Y1147">
            <v>617115</v>
          </cell>
        </row>
        <row r="1148">
          <cell r="A1148">
            <v>2017023</v>
          </cell>
          <cell r="C1148" t="str">
            <v>10 kozijnen</v>
          </cell>
          <cell r="D1148" t="str">
            <v>Porreij</v>
          </cell>
          <cell r="E1148">
            <v>1</v>
          </cell>
          <cell r="F1148">
            <v>10</v>
          </cell>
          <cell r="G1148">
            <v>0</v>
          </cell>
          <cell r="H1148">
            <v>0</v>
          </cell>
          <cell r="I1148">
            <v>1</v>
          </cell>
          <cell r="J1148">
            <v>1</v>
          </cell>
          <cell r="L1148">
            <v>1385.8</v>
          </cell>
          <cell r="N1148">
            <v>830</v>
          </cell>
          <cell r="O1148">
            <v>602.95000000000005</v>
          </cell>
          <cell r="P1148">
            <v>0.72644578313253017</v>
          </cell>
          <cell r="Q1148">
            <v>227.05</v>
          </cell>
          <cell r="R1148">
            <v>0.27355421686746989</v>
          </cell>
          <cell r="S1148">
            <v>9.0820000000000007</v>
          </cell>
          <cell r="U1148">
            <v>0</v>
          </cell>
          <cell r="V1148">
            <v>0</v>
          </cell>
          <cell r="W1148">
            <v>1385.8</v>
          </cell>
          <cell r="X1148">
            <v>1385.8</v>
          </cell>
          <cell r="Y1148">
            <v>617146</v>
          </cell>
        </row>
        <row r="1149">
          <cell r="A1149" t="str">
            <v>2017024V</v>
          </cell>
          <cell r="C1149" t="str">
            <v>Hoogerwerf 8541</v>
          </cell>
          <cell r="D1149" t="str">
            <v>Klok</v>
          </cell>
          <cell r="E1149">
            <v>0</v>
          </cell>
          <cell r="F1149">
            <v>1</v>
          </cell>
          <cell r="G1149">
            <v>2</v>
          </cell>
          <cell r="H1149">
            <v>0</v>
          </cell>
          <cell r="I1149">
            <v>1</v>
          </cell>
          <cell r="J1149">
            <v>1</v>
          </cell>
          <cell r="L1149">
            <v>919.24</v>
          </cell>
          <cell r="N1149">
            <v>522.89</v>
          </cell>
          <cell r="O1149">
            <v>414.03</v>
          </cell>
          <cell r="P1149">
            <v>0.79181089712941533</v>
          </cell>
          <cell r="Q1149">
            <v>108.86</v>
          </cell>
          <cell r="R1149">
            <v>0.20818910287058465</v>
          </cell>
          <cell r="S1149">
            <v>4.3544</v>
          </cell>
          <cell r="U1149">
            <v>0</v>
          </cell>
          <cell r="V1149">
            <v>0</v>
          </cell>
          <cell r="W1149">
            <v>919.24</v>
          </cell>
          <cell r="X1149">
            <v>919.24</v>
          </cell>
          <cell r="Y1149">
            <v>617111</v>
          </cell>
        </row>
        <row r="1150">
          <cell r="A1150">
            <v>2017025</v>
          </cell>
          <cell r="C1150" t="str">
            <v>620217 tm 621517 - ARC5204R aanpassing</v>
          </cell>
          <cell r="D1150" t="str">
            <v>Arcabo</v>
          </cell>
          <cell r="E1150">
            <v>0</v>
          </cell>
          <cell r="F1150">
            <v>14</v>
          </cell>
          <cell r="G1150">
            <v>0</v>
          </cell>
          <cell r="H1150">
            <v>14</v>
          </cell>
          <cell r="I1150">
            <v>1</v>
          </cell>
          <cell r="J1150">
            <v>1</v>
          </cell>
          <cell r="L1150">
            <v>1600</v>
          </cell>
          <cell r="N1150">
            <v>1438</v>
          </cell>
          <cell r="O1150">
            <v>1330</v>
          </cell>
          <cell r="P1150">
            <v>0.92489568845618919</v>
          </cell>
          <cell r="Q1150">
            <v>108</v>
          </cell>
          <cell r="R1150">
            <v>7.5104311543810851E-2</v>
          </cell>
          <cell r="S1150">
            <v>4.32</v>
          </cell>
          <cell r="U1150">
            <v>0</v>
          </cell>
          <cell r="V1150">
            <v>0</v>
          </cell>
          <cell r="W1150">
            <v>1600</v>
          </cell>
          <cell r="X1150">
            <v>1600</v>
          </cell>
          <cell r="Y1150">
            <v>2017041</v>
          </cell>
        </row>
        <row r="1151">
          <cell r="A1151">
            <v>2017026</v>
          </cell>
          <cell r="B1151">
            <v>606816</v>
          </cell>
          <cell r="C1151" t="str">
            <v>glas 773x 932 met roedes</v>
          </cell>
          <cell r="D1151" t="str">
            <v>Arcabo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1</v>
          </cell>
          <cell r="J1151">
            <v>1</v>
          </cell>
          <cell r="L1151">
            <v>119.96</v>
          </cell>
          <cell r="N1151">
            <v>54.98</v>
          </cell>
          <cell r="O1151">
            <v>54.98</v>
          </cell>
          <cell r="P1151">
            <v>1</v>
          </cell>
          <cell r="Q1151">
            <v>0</v>
          </cell>
          <cell r="R1151">
            <v>0</v>
          </cell>
          <cell r="S1151">
            <v>0</v>
          </cell>
          <cell r="U1151">
            <v>0</v>
          </cell>
          <cell r="V1151">
            <v>0</v>
          </cell>
          <cell r="W1151">
            <v>119.96</v>
          </cell>
          <cell r="X1151">
            <v>119.96</v>
          </cell>
          <cell r="Y1151">
            <v>617099</v>
          </cell>
        </row>
        <row r="1152">
          <cell r="A1152">
            <v>2017027</v>
          </cell>
          <cell r="C1152" t="str">
            <v>634817 en 634917</v>
          </cell>
          <cell r="D1152" t="str">
            <v>Arcabo</v>
          </cell>
          <cell r="E1152">
            <v>2</v>
          </cell>
          <cell r="F1152">
            <v>16</v>
          </cell>
          <cell r="G1152">
            <v>10</v>
          </cell>
          <cell r="H1152">
            <v>4</v>
          </cell>
          <cell r="I1152">
            <v>1</v>
          </cell>
          <cell r="J1152">
            <v>1</v>
          </cell>
          <cell r="L1152">
            <v>4674.09</v>
          </cell>
          <cell r="N1152">
            <v>3259.02</v>
          </cell>
          <cell r="O1152">
            <v>2403.9</v>
          </cell>
          <cell r="P1152">
            <v>0.73761437487342829</v>
          </cell>
          <cell r="Q1152">
            <v>855.12</v>
          </cell>
          <cell r="R1152">
            <v>0.26238562512657182</v>
          </cell>
          <cell r="S1152">
            <v>34.204799999999999</v>
          </cell>
          <cell r="U1152">
            <v>0</v>
          </cell>
          <cell r="V1152">
            <v>0</v>
          </cell>
          <cell r="W1152">
            <v>4674.09</v>
          </cell>
          <cell r="X1152">
            <v>4674.09</v>
          </cell>
          <cell r="Y1152">
            <v>2017047</v>
          </cell>
        </row>
        <row r="1153">
          <cell r="A1153">
            <v>2017028</v>
          </cell>
          <cell r="C1153" t="str">
            <v>602417 tm 604817</v>
          </cell>
          <cell r="D1153" t="str">
            <v>Arcabo</v>
          </cell>
          <cell r="E1153">
            <v>7</v>
          </cell>
          <cell r="F1153">
            <v>56</v>
          </cell>
          <cell r="G1153">
            <v>35</v>
          </cell>
          <cell r="H1153">
            <v>3</v>
          </cell>
          <cell r="I1153">
            <v>1</v>
          </cell>
          <cell r="J1153">
            <v>1</v>
          </cell>
          <cell r="L1153">
            <v>18723.48</v>
          </cell>
          <cell r="N1153">
            <v>14008.830000000002</v>
          </cell>
          <cell r="O1153">
            <v>10563.03</v>
          </cell>
          <cell r="P1153">
            <v>0.75402656752919406</v>
          </cell>
          <cell r="Q1153">
            <v>3445.8</v>
          </cell>
          <cell r="R1153">
            <v>0.24597343247080589</v>
          </cell>
          <cell r="S1153">
            <v>137.83199999999999</v>
          </cell>
          <cell r="U1153">
            <v>0</v>
          </cell>
          <cell r="V1153">
            <v>0</v>
          </cell>
          <cell r="W1153">
            <v>18723.48</v>
          </cell>
          <cell r="X1153">
            <v>18723.48</v>
          </cell>
          <cell r="Y1153">
            <v>2017047</v>
          </cell>
        </row>
        <row r="1154">
          <cell r="A1154">
            <v>2017029</v>
          </cell>
          <cell r="C1154" t="str">
            <v>Ismael</v>
          </cell>
          <cell r="D1154" t="str">
            <v>Duocar</v>
          </cell>
          <cell r="E1154">
            <v>1</v>
          </cell>
          <cell r="F1154">
            <v>8</v>
          </cell>
          <cell r="G1154">
            <v>3</v>
          </cell>
          <cell r="H1154">
            <v>4</v>
          </cell>
          <cell r="I1154">
            <v>1</v>
          </cell>
          <cell r="J1154">
            <v>1</v>
          </cell>
          <cell r="L1154">
            <v>3523.18</v>
          </cell>
          <cell r="N1154">
            <v>2329.7600000000002</v>
          </cell>
          <cell r="O1154">
            <v>1791.72</v>
          </cell>
          <cell r="P1154">
            <v>0.76905775702218249</v>
          </cell>
          <cell r="Q1154">
            <v>538.04</v>
          </cell>
          <cell r="R1154">
            <v>0.23094224297781743</v>
          </cell>
          <cell r="S1154">
            <v>21.521599999999999</v>
          </cell>
          <cell r="U1154">
            <v>0</v>
          </cell>
          <cell r="V1154">
            <v>0</v>
          </cell>
          <cell r="W1154">
            <v>3523.18</v>
          </cell>
          <cell r="X1154">
            <v>3523.18</v>
          </cell>
          <cell r="Y1154">
            <v>617110</v>
          </cell>
        </row>
        <row r="1155">
          <cell r="A1155">
            <v>2017030</v>
          </cell>
          <cell r="C1155" t="str">
            <v>613917 Floathouse</v>
          </cell>
          <cell r="D1155" t="str">
            <v>Arcabo</v>
          </cell>
          <cell r="E1155">
            <v>1</v>
          </cell>
          <cell r="F1155">
            <v>11</v>
          </cell>
          <cell r="G1155">
            <v>4</v>
          </cell>
          <cell r="H1155">
            <v>12</v>
          </cell>
          <cell r="I1155">
            <v>1</v>
          </cell>
          <cell r="J1155">
            <v>1</v>
          </cell>
          <cell r="L1155">
            <v>10863.22</v>
          </cell>
          <cell r="N1155">
            <v>6685.43</v>
          </cell>
          <cell r="O1155">
            <v>5401.16</v>
          </cell>
          <cell r="P1155">
            <v>0.80790016498564787</v>
          </cell>
          <cell r="Q1155">
            <v>1284.27</v>
          </cell>
          <cell r="R1155">
            <v>0.1920998350143521</v>
          </cell>
          <cell r="S1155">
            <v>51.370800000000003</v>
          </cell>
          <cell r="U1155">
            <v>0</v>
          </cell>
          <cell r="V1155">
            <v>0</v>
          </cell>
          <cell r="W1155">
            <v>10863.22</v>
          </cell>
          <cell r="X1155">
            <v>10863.22</v>
          </cell>
          <cell r="Y1155">
            <v>2017048</v>
          </cell>
        </row>
        <row r="1156">
          <cell r="A1156">
            <v>2017031</v>
          </cell>
          <cell r="C1156" t="str">
            <v>V2016011-044</v>
          </cell>
          <cell r="D1156" t="str">
            <v>Arcabo</v>
          </cell>
          <cell r="E1156">
            <v>0</v>
          </cell>
          <cell r="F1156">
            <v>1</v>
          </cell>
          <cell r="G1156">
            <v>0</v>
          </cell>
          <cell r="H1156">
            <v>2</v>
          </cell>
          <cell r="I1156">
            <v>1</v>
          </cell>
          <cell r="J1156">
            <v>1</v>
          </cell>
          <cell r="L1156">
            <v>890.21</v>
          </cell>
          <cell r="N1156">
            <v>562.32999999999993</v>
          </cell>
          <cell r="O1156">
            <v>373.78</v>
          </cell>
          <cell r="P1156">
            <v>0.66469866448526671</v>
          </cell>
          <cell r="Q1156">
            <v>188.55</v>
          </cell>
          <cell r="R1156">
            <v>0.3353013355147334</v>
          </cell>
          <cell r="S1156">
            <v>7.5420000000000007</v>
          </cell>
          <cell r="U1156">
            <v>0</v>
          </cell>
          <cell r="V1156">
            <v>0</v>
          </cell>
          <cell r="W1156">
            <v>890.21</v>
          </cell>
          <cell r="X1156">
            <v>890.21</v>
          </cell>
          <cell r="Y1156">
            <v>2017049</v>
          </cell>
        </row>
        <row r="1157">
          <cell r="A1157">
            <v>2017032</v>
          </cell>
          <cell r="C1157">
            <v>607717</v>
          </cell>
          <cell r="D1157" t="str">
            <v>Arcabo</v>
          </cell>
          <cell r="E1157">
            <v>1</v>
          </cell>
          <cell r="F1157">
            <v>8</v>
          </cell>
          <cell r="G1157">
            <v>5</v>
          </cell>
          <cell r="H1157">
            <v>3</v>
          </cell>
          <cell r="I1157">
            <v>1</v>
          </cell>
          <cell r="J1157">
            <v>1</v>
          </cell>
          <cell r="L1157">
            <v>2069</v>
          </cell>
          <cell r="N1157">
            <v>1566.87</v>
          </cell>
          <cell r="O1157">
            <v>1138.3699999999999</v>
          </cell>
          <cell r="P1157">
            <v>0.72652485528473965</v>
          </cell>
          <cell r="Q1157">
            <v>428.5</v>
          </cell>
          <cell r="R1157">
            <v>0.27347514471526035</v>
          </cell>
          <cell r="S1157">
            <v>17.14</v>
          </cell>
          <cell r="U1157">
            <v>0</v>
          </cell>
          <cell r="V1157">
            <v>0</v>
          </cell>
          <cell r="W1157">
            <v>2069</v>
          </cell>
          <cell r="X1157">
            <v>2069</v>
          </cell>
          <cell r="Y1157">
            <v>2017050</v>
          </cell>
        </row>
        <row r="1158">
          <cell r="A1158">
            <v>2017033</v>
          </cell>
          <cell r="C1158">
            <v>624917</v>
          </cell>
          <cell r="D1158" t="str">
            <v>Arcabo</v>
          </cell>
          <cell r="E1158">
            <v>1</v>
          </cell>
          <cell r="F1158">
            <v>8</v>
          </cell>
          <cell r="G1158">
            <v>6</v>
          </cell>
          <cell r="H1158">
            <v>2</v>
          </cell>
          <cell r="I1158">
            <v>1</v>
          </cell>
          <cell r="J1158">
            <v>1</v>
          </cell>
          <cell r="L1158">
            <v>2169.27</v>
          </cell>
          <cell r="N1158">
            <v>1548.98</v>
          </cell>
          <cell r="O1158">
            <v>1131.57</v>
          </cell>
          <cell r="P1158">
            <v>0.73052589445957983</v>
          </cell>
          <cell r="Q1158">
            <v>417.41</v>
          </cell>
          <cell r="R1158">
            <v>0.26947410554042017</v>
          </cell>
          <cell r="S1158">
            <v>16.696400000000001</v>
          </cell>
          <cell r="U1158">
            <v>0</v>
          </cell>
          <cell r="V1158">
            <v>0</v>
          </cell>
          <cell r="W1158">
            <v>2169.27</v>
          </cell>
          <cell r="X1158">
            <v>2469.27</v>
          </cell>
          <cell r="Y1158">
            <v>2017051</v>
          </cell>
        </row>
        <row r="1159">
          <cell r="A1159">
            <v>2017034</v>
          </cell>
          <cell r="C1159">
            <v>628917</v>
          </cell>
          <cell r="D1159" t="str">
            <v>Arcabo</v>
          </cell>
          <cell r="E1159">
            <v>1</v>
          </cell>
          <cell r="F1159">
            <v>8</v>
          </cell>
          <cell r="G1159">
            <v>5</v>
          </cell>
          <cell r="H1159">
            <v>3</v>
          </cell>
          <cell r="I1159">
            <v>1</v>
          </cell>
          <cell r="J1159">
            <v>1</v>
          </cell>
          <cell r="L1159">
            <v>2180.94</v>
          </cell>
          <cell r="N1159">
            <v>1560.44</v>
          </cell>
          <cell r="O1159">
            <v>1135.57</v>
          </cell>
          <cell r="P1159">
            <v>0.72772423162697697</v>
          </cell>
          <cell r="Q1159">
            <v>424.87</v>
          </cell>
          <cell r="R1159">
            <v>0.27227576837302297</v>
          </cell>
          <cell r="S1159">
            <v>16.994800000000001</v>
          </cell>
          <cell r="U1159">
            <v>0</v>
          </cell>
          <cell r="V1159">
            <v>0</v>
          </cell>
          <cell r="W1159">
            <v>2180.94</v>
          </cell>
          <cell r="X1159">
            <v>2180.94</v>
          </cell>
          <cell r="Y1159">
            <v>2017052</v>
          </cell>
        </row>
        <row r="1160">
          <cell r="A1160">
            <v>2017035</v>
          </cell>
          <cell r="C1160">
            <v>623217</v>
          </cell>
          <cell r="D1160" t="str">
            <v>Arcabo</v>
          </cell>
          <cell r="E1160">
            <v>1</v>
          </cell>
          <cell r="F1160">
            <v>11</v>
          </cell>
          <cell r="G1160">
            <v>7</v>
          </cell>
          <cell r="H1160">
            <v>2</v>
          </cell>
          <cell r="I1160">
            <v>1</v>
          </cell>
          <cell r="J1160">
            <v>1</v>
          </cell>
          <cell r="L1160">
            <v>3227.46</v>
          </cell>
          <cell r="N1160">
            <v>1992.44</v>
          </cell>
          <cell r="O1160">
            <v>1477.96</v>
          </cell>
          <cell r="P1160">
            <v>0.74178394330569553</v>
          </cell>
          <cell r="Q1160">
            <v>514.48</v>
          </cell>
          <cell r="R1160">
            <v>0.25821605669430447</v>
          </cell>
          <cell r="S1160">
            <v>20.5792</v>
          </cell>
          <cell r="U1160">
            <v>0</v>
          </cell>
          <cell r="V1160">
            <v>0</v>
          </cell>
          <cell r="W1160">
            <v>3227.46</v>
          </cell>
          <cell r="X1160">
            <v>3227.46</v>
          </cell>
          <cell r="Y1160">
            <v>2017053</v>
          </cell>
        </row>
        <row r="1161">
          <cell r="A1161">
            <v>2017036</v>
          </cell>
          <cell r="C1161">
            <v>615117</v>
          </cell>
          <cell r="D1161" t="str">
            <v>Arcabo</v>
          </cell>
          <cell r="E1161">
            <v>1</v>
          </cell>
          <cell r="F1161">
            <v>8</v>
          </cell>
          <cell r="G1161">
            <v>5</v>
          </cell>
          <cell r="H1161">
            <v>3</v>
          </cell>
          <cell r="I1161">
            <v>1</v>
          </cell>
          <cell r="J1161">
            <v>1</v>
          </cell>
          <cell r="L1161">
            <v>2480.83</v>
          </cell>
          <cell r="N1161">
            <v>1742.62</v>
          </cell>
          <cell r="O1161">
            <v>1315.47</v>
          </cell>
          <cell r="P1161">
            <v>0.75488058211199238</v>
          </cell>
          <cell r="Q1161">
            <v>427.15</v>
          </cell>
          <cell r="R1161">
            <v>0.2451194178880077</v>
          </cell>
          <cell r="S1161">
            <v>17.085999999999999</v>
          </cell>
          <cell r="U1161">
            <v>0</v>
          </cell>
          <cell r="V1161">
            <v>0</v>
          </cell>
          <cell r="W1161">
            <v>2480.83</v>
          </cell>
          <cell r="X1161">
            <v>2480.83</v>
          </cell>
          <cell r="Y1161">
            <v>2017054</v>
          </cell>
        </row>
        <row r="1162">
          <cell r="A1162">
            <v>2017037</v>
          </cell>
          <cell r="C1162" t="str">
            <v>Haps P100 Afdekkap EV-1 6stuks hal 2</v>
          </cell>
          <cell r="D1162" t="str">
            <v>Arcabo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1</v>
          </cell>
          <cell r="J1162">
            <v>1</v>
          </cell>
          <cell r="L1162">
            <v>17.7</v>
          </cell>
          <cell r="N1162">
            <v>0.9</v>
          </cell>
          <cell r="O1162">
            <v>0.9</v>
          </cell>
          <cell r="P1162">
            <v>1</v>
          </cell>
          <cell r="Q1162">
            <v>0</v>
          </cell>
          <cell r="R1162">
            <v>0</v>
          </cell>
          <cell r="S1162">
            <v>0</v>
          </cell>
          <cell r="U1162">
            <v>0</v>
          </cell>
          <cell r="V1162">
            <v>0</v>
          </cell>
          <cell r="W1162">
            <v>17.7</v>
          </cell>
          <cell r="X1162">
            <v>17.7</v>
          </cell>
          <cell r="Y1162">
            <v>617061</v>
          </cell>
        </row>
        <row r="1163">
          <cell r="A1163">
            <v>2017039</v>
          </cell>
          <cell r="C1163" t="str">
            <v>630017 - geannuleerd 17-1-2017</v>
          </cell>
          <cell r="D1163" t="str">
            <v>Arcabo</v>
          </cell>
          <cell r="E1163">
            <v>1</v>
          </cell>
          <cell r="F1163">
            <v>8</v>
          </cell>
          <cell r="G1163">
            <v>5</v>
          </cell>
          <cell r="H1163">
            <v>3</v>
          </cell>
          <cell r="I1163">
            <v>1</v>
          </cell>
          <cell r="J1163">
            <v>1</v>
          </cell>
          <cell r="L1163">
            <v>0</v>
          </cell>
          <cell r="N1163">
            <v>0</v>
          </cell>
          <cell r="O1163">
            <v>0</v>
          </cell>
          <cell r="P1163" t="str">
            <v/>
          </cell>
          <cell r="Q1163">
            <v>0</v>
          </cell>
          <cell r="R1163" t="str">
            <v/>
          </cell>
          <cell r="S1163">
            <v>0</v>
          </cell>
          <cell r="U1163">
            <v>0</v>
          </cell>
          <cell r="V1163">
            <v>0</v>
          </cell>
          <cell r="W1163">
            <v>0</v>
          </cell>
          <cell r="X1163"/>
          <cell r="Y1163"/>
        </row>
        <row r="1164">
          <cell r="A1164">
            <v>2017040</v>
          </cell>
          <cell r="C1164" t="str">
            <v>Polijstdoeken 180 x 180 mm - 5 st</v>
          </cell>
          <cell r="D1164" t="str">
            <v>Arcabo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1</v>
          </cell>
          <cell r="J1164">
            <v>1</v>
          </cell>
          <cell r="L1164">
            <v>55</v>
          </cell>
          <cell r="N1164">
            <v>0</v>
          </cell>
          <cell r="O1164">
            <v>0</v>
          </cell>
          <cell r="P1164" t="str">
            <v/>
          </cell>
          <cell r="Q1164">
            <v>0</v>
          </cell>
          <cell r="R1164" t="str">
            <v/>
          </cell>
          <cell r="S1164">
            <v>0</v>
          </cell>
          <cell r="U1164">
            <v>0</v>
          </cell>
          <cell r="V1164">
            <v>0</v>
          </cell>
          <cell r="W1164">
            <v>55</v>
          </cell>
          <cell r="X1164">
            <v>55</v>
          </cell>
          <cell r="Y1164">
            <v>617045</v>
          </cell>
        </row>
        <row r="1165">
          <cell r="A1165">
            <v>2017041</v>
          </cell>
          <cell r="C1165" t="str">
            <v>Werner 2</v>
          </cell>
          <cell r="D1165" t="str">
            <v>RSP</v>
          </cell>
          <cell r="E1165">
            <v>0</v>
          </cell>
          <cell r="F1165">
            <v>1</v>
          </cell>
          <cell r="G1165">
            <v>1</v>
          </cell>
          <cell r="H1165">
            <v>0</v>
          </cell>
          <cell r="I1165">
            <v>1</v>
          </cell>
          <cell r="J1165">
            <v>1</v>
          </cell>
          <cell r="L1165">
            <v>188</v>
          </cell>
          <cell r="N1165">
            <v>116</v>
          </cell>
          <cell r="O1165">
            <v>81</v>
          </cell>
          <cell r="P1165">
            <v>0.69827586206896552</v>
          </cell>
          <cell r="Q1165">
            <v>35</v>
          </cell>
          <cell r="R1165">
            <v>0.30172413793103448</v>
          </cell>
          <cell r="S1165">
            <v>1.4</v>
          </cell>
          <cell r="U1165">
            <v>0</v>
          </cell>
          <cell r="V1165">
            <v>0</v>
          </cell>
          <cell r="W1165">
            <v>188</v>
          </cell>
          <cell r="X1165">
            <v>188</v>
          </cell>
          <cell r="Y1165">
            <v>617094</v>
          </cell>
        </row>
        <row r="1166">
          <cell r="A1166">
            <v>2017043</v>
          </cell>
          <cell r="C1166">
            <v>633217</v>
          </cell>
          <cell r="D1166" t="str">
            <v>Arcabo</v>
          </cell>
          <cell r="E1166">
            <v>1</v>
          </cell>
          <cell r="F1166">
            <v>7</v>
          </cell>
          <cell r="G1166">
            <v>4</v>
          </cell>
          <cell r="H1166">
            <v>3</v>
          </cell>
          <cell r="I1166">
            <v>1</v>
          </cell>
          <cell r="J1166">
            <v>1</v>
          </cell>
          <cell r="L1166">
            <v>3702.75</v>
          </cell>
          <cell r="N1166">
            <v>2250.7799999999997</v>
          </cell>
          <cell r="O1166">
            <v>1796.26</v>
          </cell>
          <cell r="P1166">
            <v>0.79806111659069312</v>
          </cell>
          <cell r="Q1166">
            <v>454.52</v>
          </cell>
          <cell r="R1166">
            <v>0.20193888340930702</v>
          </cell>
          <cell r="S1166">
            <v>18.180799999999998</v>
          </cell>
          <cell r="U1166">
            <v>0</v>
          </cell>
          <cell r="V1166">
            <v>0</v>
          </cell>
          <cell r="W1166">
            <v>3702.75</v>
          </cell>
          <cell r="X1166">
            <v>3702.75</v>
          </cell>
          <cell r="Y1166">
            <v>617055</v>
          </cell>
        </row>
        <row r="1167">
          <cell r="A1167">
            <v>2017044</v>
          </cell>
          <cell r="C1167" t="str">
            <v>15x 090cm alu slijtstrippen</v>
          </cell>
          <cell r="D1167" t="str">
            <v>Arcabo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1</v>
          </cell>
          <cell r="J1167">
            <v>1</v>
          </cell>
          <cell r="L1167">
            <v>74.849999999999994</v>
          </cell>
          <cell r="N1167">
            <v>37.200000000000003</v>
          </cell>
          <cell r="O1167">
            <v>37.200000000000003</v>
          </cell>
          <cell r="P1167">
            <v>1</v>
          </cell>
          <cell r="Q1167">
            <v>0</v>
          </cell>
          <cell r="R1167">
            <v>0</v>
          </cell>
          <cell r="S1167">
            <v>0</v>
          </cell>
          <cell r="U1167">
            <v>0</v>
          </cell>
          <cell r="V1167">
            <v>0</v>
          </cell>
          <cell r="W1167">
            <v>74.849999999999994</v>
          </cell>
          <cell r="X1167">
            <v>74.849999999999994</v>
          </cell>
          <cell r="Y1167">
            <v>617061</v>
          </cell>
        </row>
        <row r="1168">
          <cell r="A1168">
            <v>2017045</v>
          </cell>
          <cell r="C1168">
            <v>622717</v>
          </cell>
          <cell r="D1168" t="str">
            <v>Arcabo</v>
          </cell>
          <cell r="E1168">
            <v>1</v>
          </cell>
          <cell r="F1168">
            <v>9</v>
          </cell>
          <cell r="G1168">
            <v>8</v>
          </cell>
          <cell r="H1168">
            <v>2</v>
          </cell>
          <cell r="I1168">
            <v>1</v>
          </cell>
          <cell r="J1168">
            <v>1</v>
          </cell>
          <cell r="L1168">
            <v>1873.25</v>
          </cell>
          <cell r="N1168">
            <v>1490.45</v>
          </cell>
          <cell r="O1168">
            <v>1079.96</v>
          </cell>
          <cell r="P1168">
            <v>0.7245865342681741</v>
          </cell>
          <cell r="Q1168">
            <v>410.49</v>
          </cell>
          <cell r="R1168">
            <v>0.27541346573182596</v>
          </cell>
          <cell r="S1168">
            <v>16.419599999999999</v>
          </cell>
          <cell r="U1168">
            <v>0</v>
          </cell>
          <cell r="V1168">
            <v>0</v>
          </cell>
          <cell r="W1168">
            <v>1873.25</v>
          </cell>
          <cell r="X1168">
            <v>1873.25</v>
          </cell>
          <cell r="Y1168">
            <v>617056</v>
          </cell>
        </row>
        <row r="1169">
          <cell r="A1169">
            <v>2017046</v>
          </cell>
          <cell r="C1169" t="str">
            <v>615417 glas 630x 1007, 450x 744 met roedes</v>
          </cell>
          <cell r="D1169" t="str">
            <v>Arcabo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1</v>
          </cell>
          <cell r="J1169">
            <v>1</v>
          </cell>
          <cell r="L1169">
            <v>112.56</v>
          </cell>
          <cell r="N1169">
            <v>48.78</v>
          </cell>
          <cell r="O1169">
            <v>48.78</v>
          </cell>
          <cell r="P1169">
            <v>1</v>
          </cell>
          <cell r="Q1169">
            <v>0</v>
          </cell>
          <cell r="R1169">
            <v>0</v>
          </cell>
          <cell r="S1169">
            <v>0</v>
          </cell>
          <cell r="U1169">
            <v>0</v>
          </cell>
          <cell r="V1169">
            <v>0</v>
          </cell>
          <cell r="W1169">
            <v>112.56</v>
          </cell>
          <cell r="X1169">
            <v>112.56</v>
          </cell>
          <cell r="Y1169">
            <v>617099</v>
          </cell>
        </row>
        <row r="1170">
          <cell r="A1170">
            <v>2017047</v>
          </cell>
          <cell r="C1170" t="str">
            <v>596017 glas 929x 2057</v>
          </cell>
          <cell r="D1170" t="str">
            <v>Arcabo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1</v>
          </cell>
          <cell r="J1170">
            <v>1</v>
          </cell>
          <cell r="L1170">
            <v>150.82</v>
          </cell>
          <cell r="N1170">
            <v>67.91</v>
          </cell>
          <cell r="O1170">
            <v>67.91</v>
          </cell>
          <cell r="P1170">
            <v>1</v>
          </cell>
          <cell r="Q1170">
            <v>0</v>
          </cell>
          <cell r="R1170">
            <v>0</v>
          </cell>
          <cell r="S1170">
            <v>0</v>
          </cell>
          <cell r="U1170">
            <v>0</v>
          </cell>
          <cell r="V1170">
            <v>0</v>
          </cell>
          <cell r="W1170">
            <v>150.82</v>
          </cell>
          <cell r="X1170">
            <v>150.82</v>
          </cell>
          <cell r="Y1170">
            <v>617099</v>
          </cell>
        </row>
        <row r="1171">
          <cell r="A1171">
            <v>2017048</v>
          </cell>
          <cell r="C1171" t="str">
            <v>594717 glas 677x 679</v>
          </cell>
          <cell r="D1171" t="str">
            <v>Arcabo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1</v>
          </cell>
          <cell r="J1171">
            <v>1</v>
          </cell>
          <cell r="L1171">
            <v>35.68</v>
          </cell>
          <cell r="N1171">
            <v>10.34</v>
          </cell>
          <cell r="O1171">
            <v>10.34</v>
          </cell>
          <cell r="P1171">
            <v>1</v>
          </cell>
          <cell r="Q1171">
            <v>0</v>
          </cell>
          <cell r="R1171">
            <v>0</v>
          </cell>
          <cell r="S1171">
            <v>0</v>
          </cell>
          <cell r="U1171">
            <v>0</v>
          </cell>
          <cell r="V1171">
            <v>0</v>
          </cell>
          <cell r="W1171">
            <v>35.68</v>
          </cell>
          <cell r="X1171">
            <v>35.68</v>
          </cell>
          <cell r="Y1171">
            <v>617099</v>
          </cell>
        </row>
        <row r="1172">
          <cell r="A1172">
            <v>2017049</v>
          </cell>
          <cell r="C1172">
            <v>607217</v>
          </cell>
          <cell r="D1172" t="str">
            <v>Arcabo</v>
          </cell>
          <cell r="E1172">
            <v>1</v>
          </cell>
          <cell r="F1172">
            <v>9</v>
          </cell>
          <cell r="G1172">
            <v>5</v>
          </cell>
          <cell r="H1172">
            <v>3</v>
          </cell>
          <cell r="I1172">
            <v>1</v>
          </cell>
          <cell r="J1172">
            <v>1</v>
          </cell>
          <cell r="L1172">
            <v>3851.36</v>
          </cell>
          <cell r="N1172">
            <v>2503.9699999999998</v>
          </cell>
          <cell r="O1172">
            <v>1964.37</v>
          </cell>
          <cell r="P1172">
            <v>0.78450221048974234</v>
          </cell>
          <cell r="Q1172">
            <v>539.6</v>
          </cell>
          <cell r="R1172">
            <v>0.21549778951025775</v>
          </cell>
          <cell r="S1172">
            <v>21.584</v>
          </cell>
          <cell r="U1172">
            <v>0</v>
          </cell>
          <cell r="V1172">
            <v>0</v>
          </cell>
          <cell r="W1172">
            <v>3851.36</v>
          </cell>
          <cell r="X1172">
            <v>3851.36</v>
          </cell>
          <cell r="Y1172">
            <v>617057</v>
          </cell>
        </row>
        <row r="1173">
          <cell r="A1173">
            <v>2017050</v>
          </cell>
          <cell r="C1173" t="str">
            <v>van Gouwbergen</v>
          </cell>
          <cell r="D1173" t="str">
            <v>Dubois</v>
          </cell>
          <cell r="E1173">
            <v>1</v>
          </cell>
          <cell r="F1173">
            <v>13</v>
          </cell>
          <cell r="G1173">
            <v>8</v>
          </cell>
          <cell r="H1173">
            <v>1</v>
          </cell>
          <cell r="I1173">
            <v>1</v>
          </cell>
          <cell r="J1173">
            <v>1</v>
          </cell>
          <cell r="L1173">
            <v>2492.35</v>
          </cell>
          <cell r="N1173">
            <v>1462.24</v>
          </cell>
          <cell r="O1173">
            <v>988.28</v>
          </cell>
          <cell r="P1173">
            <v>0.67586716270926794</v>
          </cell>
          <cell r="Q1173">
            <v>473.96</v>
          </cell>
          <cell r="R1173">
            <v>0.324132837290732</v>
          </cell>
          <cell r="S1173">
            <v>18.958399999999997</v>
          </cell>
          <cell r="U1173">
            <v>0</v>
          </cell>
          <cell r="V1173">
            <v>0</v>
          </cell>
          <cell r="W1173">
            <v>2492.35</v>
          </cell>
          <cell r="X1173">
            <v>2492.35</v>
          </cell>
          <cell r="Y1173">
            <v>617173</v>
          </cell>
        </row>
        <row r="1174">
          <cell r="A1174">
            <v>2017051</v>
          </cell>
          <cell r="C1174" t="str">
            <v>Aerts</v>
          </cell>
          <cell r="D1174" t="str">
            <v>Dubois</v>
          </cell>
          <cell r="E1174">
            <v>1</v>
          </cell>
          <cell r="F1174">
            <v>12</v>
          </cell>
          <cell r="G1174">
            <v>7</v>
          </cell>
          <cell r="H1174">
            <v>2</v>
          </cell>
          <cell r="I1174">
            <v>1</v>
          </cell>
          <cell r="J1174">
            <v>1</v>
          </cell>
          <cell r="L1174">
            <v>2667.08</v>
          </cell>
          <cell r="N1174">
            <v>1550.68</v>
          </cell>
          <cell r="O1174">
            <v>1059.8800000000001</v>
          </cell>
          <cell r="P1174">
            <v>0.68349369308948338</v>
          </cell>
          <cell r="Q1174">
            <v>490.8</v>
          </cell>
          <cell r="R1174">
            <v>0.31650630691051668</v>
          </cell>
          <cell r="S1174">
            <v>19.632000000000001</v>
          </cell>
          <cell r="U1174">
            <v>0</v>
          </cell>
          <cell r="V1174">
            <v>0</v>
          </cell>
          <cell r="W1174">
            <v>2667.08</v>
          </cell>
          <cell r="X1174">
            <v>2667.08</v>
          </cell>
          <cell r="Y1174">
            <v>617174</v>
          </cell>
        </row>
        <row r="1175">
          <cell r="A1175">
            <v>2017052</v>
          </cell>
          <cell r="B1175"/>
          <cell r="C1175">
            <v>615817</v>
          </cell>
          <cell r="D1175" t="str">
            <v>Arcabo</v>
          </cell>
          <cell r="E1175">
            <v>1</v>
          </cell>
          <cell r="F1175">
            <v>10</v>
          </cell>
          <cell r="G1175">
            <v>5</v>
          </cell>
          <cell r="H1175">
            <v>3</v>
          </cell>
          <cell r="I1175">
            <v>1</v>
          </cell>
          <cell r="J1175">
            <v>1</v>
          </cell>
          <cell r="K1175"/>
          <cell r="L1175">
            <v>3281.06</v>
          </cell>
          <cell r="M1175"/>
          <cell r="N1175">
            <v>2029.9</v>
          </cell>
          <cell r="O1175">
            <v>1498.25</v>
          </cell>
          <cell r="P1175">
            <v>0.73809054633233162</v>
          </cell>
          <cell r="Q1175">
            <v>531.65</v>
          </cell>
          <cell r="R1175">
            <v>0.26190945366766832</v>
          </cell>
          <cell r="S1175">
            <v>21.265999999999998</v>
          </cell>
          <cell r="T1175"/>
          <cell r="U1175">
            <v>0</v>
          </cell>
          <cell r="V1175">
            <v>0</v>
          </cell>
          <cell r="W1175">
            <v>3281.06</v>
          </cell>
          <cell r="X1175">
            <v>3281.06</v>
          </cell>
          <cell r="Y1175">
            <v>617062</v>
          </cell>
        </row>
        <row r="1176">
          <cell r="A1176">
            <v>2017053</v>
          </cell>
          <cell r="C1176">
            <v>628717</v>
          </cell>
          <cell r="D1176" t="str">
            <v>Arcabo</v>
          </cell>
          <cell r="E1176">
            <v>1</v>
          </cell>
          <cell r="F1176">
            <v>11</v>
          </cell>
          <cell r="G1176">
            <v>4</v>
          </cell>
          <cell r="H1176">
            <v>6</v>
          </cell>
          <cell r="I1176">
            <v>1</v>
          </cell>
          <cell r="J1176">
            <v>1</v>
          </cell>
          <cell r="L1176">
            <v>4025.36</v>
          </cell>
          <cell r="N1176">
            <v>2724.34</v>
          </cell>
          <cell r="O1176">
            <v>2037.27</v>
          </cell>
          <cell r="P1176">
            <v>0.74780313764067619</v>
          </cell>
          <cell r="Q1176">
            <v>687.07</v>
          </cell>
          <cell r="R1176">
            <v>0.2521968623593237</v>
          </cell>
          <cell r="S1176">
            <v>27.482800000000001</v>
          </cell>
          <cell r="U1176">
            <v>0</v>
          </cell>
          <cell r="V1176">
            <v>0</v>
          </cell>
          <cell r="W1176">
            <v>4025.36</v>
          </cell>
          <cell r="X1176">
            <v>4025.36</v>
          </cell>
          <cell r="Y1176">
            <v>617063</v>
          </cell>
        </row>
        <row r="1177">
          <cell r="A1177">
            <v>2017054</v>
          </cell>
          <cell r="C1177">
            <v>624717</v>
          </cell>
          <cell r="D1177" t="str">
            <v>Arcabo</v>
          </cell>
          <cell r="E1177">
            <v>1</v>
          </cell>
          <cell r="F1177">
            <v>9</v>
          </cell>
          <cell r="G1177">
            <v>6</v>
          </cell>
          <cell r="H1177">
            <v>3</v>
          </cell>
          <cell r="I1177">
            <v>1</v>
          </cell>
          <cell r="J1177">
            <v>1</v>
          </cell>
          <cell r="L1177">
            <v>2293.91</v>
          </cell>
          <cell r="N1177">
            <v>1685.2</v>
          </cell>
          <cell r="O1177">
            <v>1223.25</v>
          </cell>
          <cell r="P1177">
            <v>0.72587823403750296</v>
          </cell>
          <cell r="Q1177">
            <v>461.95</v>
          </cell>
          <cell r="R1177">
            <v>0.27412176596249704</v>
          </cell>
          <cell r="S1177">
            <v>18.477999999999998</v>
          </cell>
          <cell r="U1177">
            <v>0</v>
          </cell>
          <cell r="V1177">
            <v>0</v>
          </cell>
          <cell r="W1177">
            <v>2293.91</v>
          </cell>
          <cell r="X1177">
            <v>2293.91</v>
          </cell>
          <cell r="Y1177">
            <v>617064</v>
          </cell>
        </row>
        <row r="1178">
          <cell r="A1178">
            <v>2017055</v>
          </cell>
          <cell r="C1178">
            <v>612517</v>
          </cell>
          <cell r="D1178" t="str">
            <v>Arcabo</v>
          </cell>
          <cell r="E1178">
            <v>1</v>
          </cell>
          <cell r="F1178">
            <v>12</v>
          </cell>
          <cell r="G1178">
            <v>5</v>
          </cell>
          <cell r="H1178">
            <v>3</v>
          </cell>
          <cell r="I1178">
            <v>1</v>
          </cell>
          <cell r="J1178">
            <v>1</v>
          </cell>
          <cell r="L1178">
            <v>3716.12</v>
          </cell>
          <cell r="N1178">
            <v>2400.25</v>
          </cell>
          <cell r="O1178">
            <v>1857.89</v>
          </cell>
          <cell r="P1178">
            <v>0.77404020414540153</v>
          </cell>
          <cell r="Q1178">
            <v>542.36</v>
          </cell>
          <cell r="R1178">
            <v>0.22595979585459849</v>
          </cell>
          <cell r="S1178">
            <v>21.694400000000002</v>
          </cell>
          <cell r="U1178">
            <v>0</v>
          </cell>
          <cell r="V1178">
            <v>0</v>
          </cell>
          <cell r="W1178">
            <v>3716.12</v>
          </cell>
          <cell r="X1178">
            <v>3716.12</v>
          </cell>
          <cell r="Y1178">
            <v>617065</v>
          </cell>
        </row>
        <row r="1179">
          <cell r="A1179">
            <v>2017056</v>
          </cell>
          <cell r="C1179">
            <v>624817</v>
          </cell>
          <cell r="D1179" t="str">
            <v>Arcabo</v>
          </cell>
          <cell r="E1179">
            <v>1</v>
          </cell>
          <cell r="F1179">
            <v>7</v>
          </cell>
          <cell r="G1179">
            <v>4</v>
          </cell>
          <cell r="H1179">
            <v>3</v>
          </cell>
          <cell r="I1179">
            <v>1</v>
          </cell>
          <cell r="J1179">
            <v>1</v>
          </cell>
          <cell r="L1179">
            <v>2558.2600000000002</v>
          </cell>
          <cell r="N1179">
            <v>1664.19</v>
          </cell>
          <cell r="O1179">
            <v>1254.58</v>
          </cell>
          <cell r="P1179">
            <v>0.75386824821685017</v>
          </cell>
          <cell r="Q1179">
            <v>409.61</v>
          </cell>
          <cell r="R1179">
            <v>0.24613175178314975</v>
          </cell>
          <cell r="S1179">
            <v>16.384399999999999</v>
          </cell>
          <cell r="U1179">
            <v>0</v>
          </cell>
          <cell r="V1179">
            <v>0</v>
          </cell>
          <cell r="W1179">
            <v>2558.2600000000002</v>
          </cell>
          <cell r="X1179">
            <v>2558.2600000000002</v>
          </cell>
          <cell r="Y1179">
            <v>617066</v>
          </cell>
        </row>
        <row r="1180">
          <cell r="A1180">
            <v>2017057</v>
          </cell>
          <cell r="C1180">
            <v>615317</v>
          </cell>
          <cell r="D1180" t="str">
            <v>Arcabo</v>
          </cell>
          <cell r="E1180">
            <v>1</v>
          </cell>
          <cell r="F1180">
            <v>9</v>
          </cell>
          <cell r="G1180">
            <v>6</v>
          </cell>
          <cell r="H1180">
            <v>3</v>
          </cell>
          <cell r="I1180">
            <v>1</v>
          </cell>
          <cell r="J1180">
            <v>1</v>
          </cell>
          <cell r="L1180">
            <v>3258.98</v>
          </cell>
          <cell r="N1180">
            <v>2138.81</v>
          </cell>
          <cell r="O1180">
            <v>1669.23</v>
          </cell>
          <cell r="P1180">
            <v>0.78044800613425225</v>
          </cell>
          <cell r="Q1180">
            <v>469.58</v>
          </cell>
          <cell r="R1180">
            <v>0.21955199386574778</v>
          </cell>
          <cell r="S1180">
            <v>18.783200000000001</v>
          </cell>
          <cell r="U1180">
            <v>0</v>
          </cell>
          <cell r="V1180">
            <v>0</v>
          </cell>
          <cell r="W1180">
            <v>3258.98</v>
          </cell>
          <cell r="X1180">
            <v>3258.98</v>
          </cell>
          <cell r="Y1180">
            <v>617067</v>
          </cell>
        </row>
        <row r="1181">
          <cell r="A1181">
            <v>2017058</v>
          </cell>
          <cell r="C1181">
            <v>617417</v>
          </cell>
          <cell r="D1181" t="str">
            <v>Arcabo</v>
          </cell>
          <cell r="E1181">
            <v>1</v>
          </cell>
          <cell r="F1181">
            <v>9</v>
          </cell>
          <cell r="G1181">
            <v>5</v>
          </cell>
          <cell r="H1181">
            <v>4</v>
          </cell>
          <cell r="I1181">
            <v>1</v>
          </cell>
          <cell r="J1181">
            <v>1</v>
          </cell>
          <cell r="L1181">
            <v>4119.2299999999996</v>
          </cell>
          <cell r="N1181">
            <v>2691.72</v>
          </cell>
          <cell r="O1181">
            <v>2105.1999999999998</v>
          </cell>
          <cell r="P1181">
            <v>0.78210215029795072</v>
          </cell>
          <cell r="Q1181">
            <v>586.52</v>
          </cell>
          <cell r="R1181">
            <v>0.21789784970204926</v>
          </cell>
          <cell r="S1181">
            <v>23.460799999999999</v>
          </cell>
          <cell r="U1181">
            <v>0</v>
          </cell>
          <cell r="V1181">
            <v>0</v>
          </cell>
          <cell r="W1181">
            <v>4119.2299999999996</v>
          </cell>
          <cell r="X1181">
            <v>4119.2299999999996</v>
          </cell>
          <cell r="Y1181">
            <v>617068</v>
          </cell>
        </row>
        <row r="1182">
          <cell r="A1182" t="str">
            <v>2017059V</v>
          </cell>
          <cell r="C1182">
            <v>630317</v>
          </cell>
          <cell r="D1182" t="str">
            <v>Arcabo</v>
          </cell>
          <cell r="E1182">
            <v>1</v>
          </cell>
          <cell r="F1182">
            <v>7</v>
          </cell>
          <cell r="G1182">
            <v>3</v>
          </cell>
          <cell r="H1182">
            <v>5</v>
          </cell>
          <cell r="I1182">
            <v>1</v>
          </cell>
          <cell r="J1182">
            <v>1</v>
          </cell>
          <cell r="L1182">
            <v>5438.53</v>
          </cell>
          <cell r="N1182">
            <v>3682.49</v>
          </cell>
          <cell r="O1182">
            <v>3056.12</v>
          </cell>
          <cell r="P1182">
            <v>0.82990585174705156</v>
          </cell>
          <cell r="Q1182">
            <v>626.37</v>
          </cell>
          <cell r="R1182">
            <v>0.17009414825294841</v>
          </cell>
          <cell r="S1182">
            <v>25.0548</v>
          </cell>
          <cell r="U1182">
            <v>0</v>
          </cell>
          <cell r="V1182">
            <v>0</v>
          </cell>
          <cell r="W1182">
            <v>5438.53</v>
          </cell>
          <cell r="X1182">
            <v>5438.53</v>
          </cell>
          <cell r="Y1182">
            <v>617069</v>
          </cell>
        </row>
        <row r="1183">
          <cell r="A1183">
            <v>2017060</v>
          </cell>
          <cell r="C1183">
            <v>632917</v>
          </cell>
          <cell r="D1183" t="str">
            <v>Arcabo</v>
          </cell>
          <cell r="E1183">
            <v>1</v>
          </cell>
          <cell r="F1183">
            <v>7</v>
          </cell>
          <cell r="G1183">
            <v>5</v>
          </cell>
          <cell r="H1183">
            <v>3</v>
          </cell>
          <cell r="I1183">
            <v>1</v>
          </cell>
          <cell r="J1183">
            <v>1</v>
          </cell>
          <cell r="L1183">
            <v>2664.85</v>
          </cell>
          <cell r="N1183">
            <v>1710.83</v>
          </cell>
          <cell r="O1183">
            <v>1283.93</v>
          </cell>
          <cell r="P1183">
            <v>0.75047199312614354</v>
          </cell>
          <cell r="Q1183">
            <v>426.9</v>
          </cell>
          <cell r="R1183">
            <v>0.24952800687385654</v>
          </cell>
          <cell r="S1183">
            <v>17.076000000000001</v>
          </cell>
          <cell r="U1183">
            <v>0</v>
          </cell>
          <cell r="V1183">
            <v>0</v>
          </cell>
          <cell r="W1183">
            <v>2664.85</v>
          </cell>
          <cell r="X1183">
            <v>2664.85</v>
          </cell>
          <cell r="Y1183">
            <v>617070</v>
          </cell>
        </row>
        <row r="1184">
          <cell r="A1184">
            <v>2017061</v>
          </cell>
          <cell r="C1184">
            <v>570817</v>
          </cell>
          <cell r="D1184" t="str">
            <v>Arcabo</v>
          </cell>
          <cell r="E1184">
            <v>1</v>
          </cell>
          <cell r="F1184">
            <v>7</v>
          </cell>
          <cell r="G1184">
            <v>4</v>
          </cell>
          <cell r="H1184">
            <v>3</v>
          </cell>
          <cell r="I1184">
            <v>1</v>
          </cell>
          <cell r="J1184">
            <v>1</v>
          </cell>
          <cell r="L1184">
            <v>3202.25</v>
          </cell>
          <cell r="N1184">
            <v>2164.6400000000003</v>
          </cell>
          <cell r="O1184">
            <v>1693.63</v>
          </cell>
          <cell r="P1184">
            <v>0.78240723630719189</v>
          </cell>
          <cell r="Q1184">
            <v>471.01</v>
          </cell>
          <cell r="R1184">
            <v>0.217592763692808</v>
          </cell>
          <cell r="S1184">
            <v>18.840399999999999</v>
          </cell>
          <cell r="U1184">
            <v>0</v>
          </cell>
          <cell r="V1184">
            <v>0</v>
          </cell>
          <cell r="W1184">
            <v>3202.25</v>
          </cell>
          <cell r="X1184">
            <v>3202.25</v>
          </cell>
          <cell r="Y1184">
            <v>617071</v>
          </cell>
        </row>
        <row r="1185">
          <cell r="A1185">
            <v>2017062</v>
          </cell>
          <cell r="C1185" t="str">
            <v>624717 Schuur</v>
          </cell>
          <cell r="D1185" t="str">
            <v>Arcabo</v>
          </cell>
          <cell r="E1185">
            <v>1</v>
          </cell>
          <cell r="F1185">
            <v>2</v>
          </cell>
          <cell r="G1185">
            <v>1</v>
          </cell>
          <cell r="H1185">
            <v>1</v>
          </cell>
          <cell r="I1185">
            <v>1</v>
          </cell>
          <cell r="J1185">
            <v>1</v>
          </cell>
          <cell r="L1185">
            <v>537.12</v>
          </cell>
          <cell r="N1185">
            <v>423.12</v>
          </cell>
          <cell r="O1185">
            <v>284.51</v>
          </cell>
          <cell r="P1185">
            <v>0.67240971828322926</v>
          </cell>
          <cell r="Q1185">
            <v>138.61000000000001</v>
          </cell>
          <cell r="R1185">
            <v>0.32759028171677068</v>
          </cell>
          <cell r="S1185">
            <v>5.5444000000000004</v>
          </cell>
          <cell r="U1185">
            <v>0</v>
          </cell>
          <cell r="V1185">
            <v>0</v>
          </cell>
          <cell r="W1185">
            <v>537.12</v>
          </cell>
          <cell r="X1185">
            <v>537.12</v>
          </cell>
          <cell r="Y1185">
            <v>617072</v>
          </cell>
        </row>
        <row r="1186">
          <cell r="A1186">
            <v>2017063</v>
          </cell>
          <cell r="C1186" t="str">
            <v>597017 glas 929x 2057</v>
          </cell>
          <cell r="D1186" t="str">
            <v>Arcabo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1</v>
          </cell>
          <cell r="J1186">
            <v>1</v>
          </cell>
          <cell r="L1186">
            <v>150.82</v>
          </cell>
          <cell r="N1186">
            <v>67.91</v>
          </cell>
          <cell r="O1186">
            <v>67.91</v>
          </cell>
          <cell r="P1186">
            <v>1</v>
          </cell>
          <cell r="Q1186">
            <v>0</v>
          </cell>
          <cell r="R1186">
            <v>0</v>
          </cell>
          <cell r="S1186">
            <v>0</v>
          </cell>
          <cell r="U1186">
            <v>0</v>
          </cell>
          <cell r="V1186">
            <v>0</v>
          </cell>
          <cell r="W1186">
            <v>150.82</v>
          </cell>
          <cell r="X1186">
            <v>150.82</v>
          </cell>
          <cell r="Y1186">
            <v>617128</v>
          </cell>
        </row>
        <row r="1187">
          <cell r="A1187">
            <v>2017064</v>
          </cell>
          <cell r="C1187" t="str">
            <v>598516 glas 450x 994 satinato</v>
          </cell>
          <cell r="D1187" t="str">
            <v>Arcabo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1</v>
          </cell>
          <cell r="J1187">
            <v>1</v>
          </cell>
          <cell r="L1187">
            <v>67.36</v>
          </cell>
          <cell r="N1187">
            <v>26.18</v>
          </cell>
          <cell r="O1187">
            <v>26.18</v>
          </cell>
          <cell r="P1187">
            <v>1</v>
          </cell>
          <cell r="Q1187">
            <v>0</v>
          </cell>
          <cell r="R1187">
            <v>0</v>
          </cell>
          <cell r="S1187">
            <v>0</v>
          </cell>
          <cell r="U1187">
            <v>0</v>
          </cell>
          <cell r="V1187">
            <v>0</v>
          </cell>
          <cell r="W1187">
            <v>67.36</v>
          </cell>
          <cell r="X1187">
            <v>67.36</v>
          </cell>
          <cell r="Y1187">
            <v>617128</v>
          </cell>
        </row>
        <row r="1188">
          <cell r="A1188">
            <v>2017065</v>
          </cell>
          <cell r="C1188" t="str">
            <v>564417 tm 564818</v>
          </cell>
          <cell r="D1188" t="str">
            <v>Arcabo</v>
          </cell>
          <cell r="E1188">
            <v>5</v>
          </cell>
          <cell r="F1188">
            <v>36</v>
          </cell>
          <cell r="G1188">
            <v>21</v>
          </cell>
          <cell r="H1188">
            <v>3</v>
          </cell>
          <cell r="I1188">
            <v>1</v>
          </cell>
          <cell r="J1188">
            <v>1</v>
          </cell>
          <cell r="L1188">
            <v>10609.97</v>
          </cell>
          <cell r="N1188">
            <v>9018.91</v>
          </cell>
          <cell r="O1188">
            <v>7035.02</v>
          </cell>
          <cell r="P1188">
            <v>0.78002995927445784</v>
          </cell>
          <cell r="Q1188">
            <v>1983.89</v>
          </cell>
          <cell r="R1188">
            <v>0.21997004072554224</v>
          </cell>
          <cell r="S1188">
            <v>79.35560000000001</v>
          </cell>
          <cell r="U1188">
            <v>0</v>
          </cell>
          <cell r="V1188">
            <v>-464.20000000000073</v>
          </cell>
          <cell r="W1188">
            <v>11074.17</v>
          </cell>
          <cell r="X1188">
            <v>11074.17</v>
          </cell>
          <cell r="Y1188">
            <v>617073</v>
          </cell>
        </row>
        <row r="1189">
          <cell r="A1189">
            <v>2017066</v>
          </cell>
          <cell r="C1189" t="str">
            <v>627717 tm 628217</v>
          </cell>
          <cell r="D1189" t="str">
            <v>Arcabo</v>
          </cell>
          <cell r="E1189">
            <v>6</v>
          </cell>
          <cell r="F1189">
            <v>54</v>
          </cell>
          <cell r="G1189">
            <v>36</v>
          </cell>
          <cell r="H1189">
            <v>12</v>
          </cell>
          <cell r="I1189">
            <v>1</v>
          </cell>
          <cell r="J1189">
            <v>1</v>
          </cell>
          <cell r="L1189">
            <v>12761.5</v>
          </cell>
          <cell r="N1189">
            <v>11763.72</v>
          </cell>
          <cell r="O1189">
            <v>9541.3799999999992</v>
          </cell>
          <cell r="P1189">
            <v>0.81108526894553756</v>
          </cell>
          <cell r="Q1189">
            <v>2222.34</v>
          </cell>
          <cell r="R1189">
            <v>0.18891473105446238</v>
          </cell>
          <cell r="S1189">
            <v>88.893600000000006</v>
          </cell>
          <cell r="U1189">
            <v>0</v>
          </cell>
          <cell r="V1189">
            <v>0</v>
          </cell>
          <cell r="W1189">
            <v>12761.5</v>
          </cell>
          <cell r="X1189">
            <v>12761.5</v>
          </cell>
          <cell r="Y1189">
            <v>617074</v>
          </cell>
        </row>
        <row r="1190">
          <cell r="A1190">
            <v>2017067</v>
          </cell>
          <cell r="C1190" t="str">
            <v xml:space="preserve">glas 982x 1843 breukruit Floathouse </v>
          </cell>
          <cell r="D1190" t="str">
            <v>Arcabo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1</v>
          </cell>
          <cell r="J1190">
            <v>1</v>
          </cell>
          <cell r="L1190">
            <v>180.9</v>
          </cell>
          <cell r="N1190">
            <v>82.95</v>
          </cell>
          <cell r="O1190">
            <v>82.95</v>
          </cell>
          <cell r="P1190">
            <v>1</v>
          </cell>
          <cell r="Q1190">
            <v>0</v>
          </cell>
          <cell r="R1190">
            <v>0</v>
          </cell>
          <cell r="S1190">
            <v>0</v>
          </cell>
          <cell r="U1190">
            <v>0</v>
          </cell>
          <cell r="V1190">
            <v>0</v>
          </cell>
          <cell r="W1190">
            <v>180.9</v>
          </cell>
          <cell r="X1190">
            <v>180.9</v>
          </cell>
          <cell r="Y1190">
            <v>617128</v>
          </cell>
        </row>
        <row r="1191">
          <cell r="A1191">
            <v>2017068</v>
          </cell>
          <cell r="C1191" t="str">
            <v>Glasplaatjes 2mm 2 doosjes</v>
          </cell>
          <cell r="D1191" t="str">
            <v>Arcabo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1</v>
          </cell>
          <cell r="J1191">
            <v>1</v>
          </cell>
          <cell r="L1191">
            <v>35.86</v>
          </cell>
          <cell r="N1191">
            <v>15.43</v>
          </cell>
          <cell r="O1191">
            <v>15.43</v>
          </cell>
          <cell r="P1191">
            <v>1</v>
          </cell>
          <cell r="Q1191">
            <v>0</v>
          </cell>
          <cell r="R1191">
            <v>0</v>
          </cell>
          <cell r="S1191">
            <v>0</v>
          </cell>
          <cell r="U1191">
            <v>0</v>
          </cell>
          <cell r="V1191">
            <v>0</v>
          </cell>
          <cell r="W1191">
            <v>35.86</v>
          </cell>
          <cell r="X1191">
            <v>35.86</v>
          </cell>
          <cell r="Y1191">
            <v>617061</v>
          </cell>
        </row>
        <row r="1192">
          <cell r="A1192">
            <v>2017069</v>
          </cell>
          <cell r="C1192" t="str">
            <v>Glasplaatjes 3mm 2 doosjes</v>
          </cell>
          <cell r="D1192" t="str">
            <v>Arcabo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1</v>
          </cell>
          <cell r="J1192">
            <v>1</v>
          </cell>
          <cell r="L1192">
            <v>38</v>
          </cell>
          <cell r="N1192">
            <v>16.5</v>
          </cell>
          <cell r="O1192">
            <v>16.5</v>
          </cell>
          <cell r="P1192">
            <v>1</v>
          </cell>
          <cell r="Q1192">
            <v>0</v>
          </cell>
          <cell r="R1192">
            <v>0</v>
          </cell>
          <cell r="S1192">
            <v>0</v>
          </cell>
          <cell r="U1192">
            <v>0</v>
          </cell>
          <cell r="V1192">
            <v>0</v>
          </cell>
          <cell r="W1192">
            <v>38</v>
          </cell>
          <cell r="X1192">
            <v>38</v>
          </cell>
          <cell r="Y1192">
            <v>617061</v>
          </cell>
        </row>
        <row r="1193">
          <cell r="A1193">
            <v>2017070</v>
          </cell>
          <cell r="C1193" t="str">
            <v>Glasplaatjes 4mm 2 doosies</v>
          </cell>
          <cell r="D1193" t="str">
            <v>Arcabo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1</v>
          </cell>
          <cell r="J1193">
            <v>1</v>
          </cell>
          <cell r="L1193">
            <v>42.56</v>
          </cell>
          <cell r="N1193">
            <v>18.78</v>
          </cell>
          <cell r="O1193">
            <v>18.78</v>
          </cell>
          <cell r="P1193">
            <v>1</v>
          </cell>
          <cell r="Q1193">
            <v>0</v>
          </cell>
          <cell r="R1193">
            <v>0</v>
          </cell>
          <cell r="S1193">
            <v>0</v>
          </cell>
          <cell r="U1193">
            <v>0</v>
          </cell>
          <cell r="V1193">
            <v>0</v>
          </cell>
          <cell r="W1193">
            <v>42.56</v>
          </cell>
          <cell r="X1193">
            <v>42.56</v>
          </cell>
          <cell r="Y1193">
            <v>617061</v>
          </cell>
        </row>
        <row r="1194">
          <cell r="A1194">
            <v>2017071</v>
          </cell>
          <cell r="C1194" t="str">
            <v>628317 tm 628617</v>
          </cell>
          <cell r="D1194" t="str">
            <v>Arcabo</v>
          </cell>
          <cell r="E1194">
            <v>4</v>
          </cell>
          <cell r="F1194">
            <v>36</v>
          </cell>
          <cell r="G1194">
            <v>24</v>
          </cell>
          <cell r="H1194">
            <v>8</v>
          </cell>
          <cell r="I1194">
            <v>1</v>
          </cell>
          <cell r="J1194">
            <v>1</v>
          </cell>
          <cell r="L1194">
            <v>8507.67</v>
          </cell>
          <cell r="N1194">
            <v>6360.92</v>
          </cell>
          <cell r="O1194">
            <v>4879.3599999999997</v>
          </cell>
          <cell r="P1194">
            <v>0.76708400671600963</v>
          </cell>
          <cell r="Q1194">
            <v>1481.56</v>
          </cell>
          <cell r="R1194">
            <v>0.23291599328399035</v>
          </cell>
          <cell r="S1194">
            <v>59.2624</v>
          </cell>
          <cell r="U1194">
            <v>0</v>
          </cell>
          <cell r="V1194">
            <v>0</v>
          </cell>
          <cell r="W1194">
            <v>8507.67</v>
          </cell>
          <cell r="X1194">
            <v>8507.67</v>
          </cell>
          <cell r="Y1194">
            <v>617075</v>
          </cell>
        </row>
        <row r="1195">
          <cell r="A1195">
            <v>2017072</v>
          </cell>
          <cell r="C1195" t="str">
            <v>626717 tm 627617</v>
          </cell>
          <cell r="D1195" t="str">
            <v>Arcabo</v>
          </cell>
          <cell r="E1195">
            <v>10</v>
          </cell>
          <cell r="F1195">
            <v>50</v>
          </cell>
          <cell r="G1195">
            <v>20</v>
          </cell>
          <cell r="H1195">
            <v>40</v>
          </cell>
          <cell r="I1195">
            <v>1</v>
          </cell>
          <cell r="J1195">
            <v>1</v>
          </cell>
          <cell r="L1195">
            <v>18598.97</v>
          </cell>
          <cell r="N1195">
            <v>13256.1</v>
          </cell>
          <cell r="O1195">
            <v>10325.1</v>
          </cell>
          <cell r="P1195">
            <v>0.77889424491366244</v>
          </cell>
          <cell r="Q1195">
            <v>2931</v>
          </cell>
          <cell r="R1195">
            <v>0.22110575508633759</v>
          </cell>
          <cell r="S1195">
            <v>117.24</v>
          </cell>
          <cell r="U1195">
            <v>0</v>
          </cell>
          <cell r="V1195">
            <v>0</v>
          </cell>
          <cell r="W1195">
            <v>18598.97</v>
          </cell>
          <cell r="X1195">
            <v>18598.97</v>
          </cell>
          <cell r="Y1195">
            <v>617076</v>
          </cell>
        </row>
        <row r="1196">
          <cell r="A1196">
            <v>2017073</v>
          </cell>
          <cell r="C1196" t="str">
            <v>2016629 612816 tm 613516 8x greep schuifdeur afsluitbaar</v>
          </cell>
          <cell r="D1196" t="str">
            <v>Arcabo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1</v>
          </cell>
          <cell r="J1196">
            <v>1</v>
          </cell>
          <cell r="L1196">
            <v>375.12</v>
          </cell>
          <cell r="N1196">
            <v>187.56</v>
          </cell>
          <cell r="O1196">
            <v>162.56</v>
          </cell>
          <cell r="P1196">
            <v>0.86670931968436771</v>
          </cell>
          <cell r="Q1196">
            <v>25</v>
          </cell>
          <cell r="R1196">
            <v>0.13329068031563232</v>
          </cell>
          <cell r="S1196">
            <v>1</v>
          </cell>
          <cell r="U1196">
            <v>0</v>
          </cell>
          <cell r="V1196">
            <v>0</v>
          </cell>
          <cell r="W1196">
            <v>375.12</v>
          </cell>
          <cell r="X1196">
            <v>375.12</v>
          </cell>
          <cell r="Y1196">
            <v>617099</v>
          </cell>
        </row>
        <row r="1197">
          <cell r="A1197">
            <v>2017075</v>
          </cell>
          <cell r="C1197" t="str">
            <v>Awl 120 5x 2060mm</v>
          </cell>
          <cell r="D1197" t="str">
            <v>Arcabo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1</v>
          </cell>
          <cell r="J1197">
            <v>1</v>
          </cell>
          <cell r="L1197">
            <v>69.95</v>
          </cell>
          <cell r="N1197">
            <v>31.7</v>
          </cell>
          <cell r="O1197">
            <v>31.7</v>
          </cell>
          <cell r="P1197">
            <v>1</v>
          </cell>
          <cell r="Q1197">
            <v>0</v>
          </cell>
          <cell r="R1197">
            <v>0</v>
          </cell>
          <cell r="S1197">
            <v>0</v>
          </cell>
          <cell r="U1197">
            <v>0</v>
          </cell>
          <cell r="V1197">
            <v>0</v>
          </cell>
          <cell r="W1197">
            <v>69.95</v>
          </cell>
          <cell r="X1197">
            <v>69.95</v>
          </cell>
          <cell r="Y1197">
            <v>617099</v>
          </cell>
        </row>
        <row r="1198">
          <cell r="A1198">
            <v>2017076</v>
          </cell>
          <cell r="C1198" t="str">
            <v>Van Oosten</v>
          </cell>
          <cell r="D1198" t="str">
            <v>Duocar</v>
          </cell>
          <cell r="E1198">
            <v>1</v>
          </cell>
          <cell r="F1198">
            <v>11</v>
          </cell>
          <cell r="G1198">
            <v>5</v>
          </cell>
          <cell r="H1198">
            <v>7</v>
          </cell>
          <cell r="I1198">
            <v>1</v>
          </cell>
          <cell r="J1198">
            <v>1</v>
          </cell>
          <cell r="L1198">
            <v>6540</v>
          </cell>
          <cell r="N1198">
            <v>4301.43</v>
          </cell>
          <cell r="O1198">
            <v>3375.21</v>
          </cell>
          <cell r="P1198">
            <v>0.78467160920903045</v>
          </cell>
          <cell r="Q1198">
            <v>926.22</v>
          </cell>
          <cell r="R1198">
            <v>0.21532839079096949</v>
          </cell>
          <cell r="S1198">
            <v>37.0488</v>
          </cell>
          <cell r="U1198">
            <v>0</v>
          </cell>
          <cell r="V1198">
            <v>0</v>
          </cell>
          <cell r="W1198">
            <v>6540</v>
          </cell>
          <cell r="X1198">
            <v>6540</v>
          </cell>
          <cell r="Y1198">
            <v>617207</v>
          </cell>
        </row>
        <row r="1199">
          <cell r="A1199">
            <v>2017077</v>
          </cell>
          <cell r="C1199" t="str">
            <v>Bloemendaal</v>
          </cell>
          <cell r="D1199" t="str">
            <v>Duocar</v>
          </cell>
          <cell r="E1199">
            <v>1</v>
          </cell>
          <cell r="F1199">
            <v>2</v>
          </cell>
          <cell r="G1199">
            <v>1</v>
          </cell>
          <cell r="H1199">
            <v>2</v>
          </cell>
          <cell r="I1199">
            <v>1</v>
          </cell>
          <cell r="J1199">
            <v>1</v>
          </cell>
          <cell r="L1199">
            <v>1017.31</v>
          </cell>
          <cell r="N1199">
            <v>669.22</v>
          </cell>
          <cell r="O1199">
            <v>487.34</v>
          </cell>
          <cell r="P1199">
            <v>0.72822091389976384</v>
          </cell>
          <cell r="Q1199">
            <v>181.88</v>
          </cell>
          <cell r="R1199">
            <v>0.2717790861002361</v>
          </cell>
          <cell r="S1199">
            <v>7.2751999999999999</v>
          </cell>
          <cell r="U1199">
            <v>0</v>
          </cell>
          <cell r="V1199">
            <v>0</v>
          </cell>
          <cell r="W1199">
            <v>1017.31</v>
          </cell>
          <cell r="X1199">
            <v>1017.31</v>
          </cell>
          <cell r="Y1199">
            <v>617139</v>
          </cell>
        </row>
        <row r="1200">
          <cell r="A1200">
            <v>2017078</v>
          </cell>
          <cell r="C1200" t="str">
            <v>De Leeuw-van Weenen</v>
          </cell>
          <cell r="D1200" t="str">
            <v>Duocar</v>
          </cell>
          <cell r="E1200">
            <v>1</v>
          </cell>
          <cell r="F1200">
            <v>1</v>
          </cell>
          <cell r="G1200">
            <v>0</v>
          </cell>
          <cell r="H1200">
            <v>1</v>
          </cell>
          <cell r="I1200">
            <v>1</v>
          </cell>
          <cell r="J1200">
            <v>1</v>
          </cell>
          <cell r="L1200">
            <v>917.13</v>
          </cell>
          <cell r="N1200">
            <v>700</v>
          </cell>
          <cell r="O1200">
            <v>608.21</v>
          </cell>
          <cell r="P1200">
            <v>0.86887142857142863</v>
          </cell>
          <cell r="Q1200">
            <v>91.79</v>
          </cell>
          <cell r="R1200">
            <v>0.13112857142857143</v>
          </cell>
          <cell r="S1200">
            <v>3.6716000000000002</v>
          </cell>
          <cell r="U1200">
            <v>0</v>
          </cell>
          <cell r="V1200">
            <v>0</v>
          </cell>
          <cell r="W1200">
            <v>917.13</v>
          </cell>
          <cell r="X1200">
            <v>917.13</v>
          </cell>
          <cell r="Y1200">
            <v>617208</v>
          </cell>
        </row>
        <row r="1201">
          <cell r="A1201">
            <v>2017079</v>
          </cell>
          <cell r="C1201" t="str">
            <v>Both</v>
          </cell>
          <cell r="D1201" t="str">
            <v>Duocar</v>
          </cell>
          <cell r="E1201">
            <v>1</v>
          </cell>
          <cell r="F1201">
            <v>10</v>
          </cell>
          <cell r="G1201">
            <v>9</v>
          </cell>
          <cell r="H1201">
            <v>3</v>
          </cell>
          <cell r="I1201">
            <v>1</v>
          </cell>
          <cell r="J1201">
            <v>1</v>
          </cell>
          <cell r="L1201">
            <v>3470.92</v>
          </cell>
          <cell r="N1201">
            <v>2292.13</v>
          </cell>
          <cell r="O1201">
            <v>1682.41</v>
          </cell>
          <cell r="P1201">
            <v>0.7339941451837374</v>
          </cell>
          <cell r="Q1201">
            <v>609.72</v>
          </cell>
          <cell r="R1201">
            <v>0.2660058548162626</v>
          </cell>
          <cell r="S1201">
            <v>24.3888</v>
          </cell>
          <cell r="U1201">
            <v>0</v>
          </cell>
          <cell r="V1201">
            <v>0</v>
          </cell>
          <cell r="W1201">
            <v>3470.92</v>
          </cell>
          <cell r="X1201">
            <v>3470.92</v>
          </cell>
          <cell r="Y1201">
            <v>617169</v>
          </cell>
        </row>
        <row r="1202">
          <cell r="A1202">
            <v>2017080</v>
          </cell>
          <cell r="C1202" t="str">
            <v>20 st insteeksloten, electrische openers en beldraad - Scharbeutz</v>
          </cell>
          <cell r="D1202" t="str">
            <v>Arcabo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1</v>
          </cell>
          <cell r="J1202">
            <v>1</v>
          </cell>
          <cell r="L1202">
            <v>1945</v>
          </cell>
          <cell r="N1202">
            <v>1245.8900000000001</v>
          </cell>
          <cell r="O1202">
            <v>1245.8900000000001</v>
          </cell>
          <cell r="P1202">
            <v>1</v>
          </cell>
          <cell r="Q1202">
            <v>0</v>
          </cell>
          <cell r="R1202">
            <v>0</v>
          </cell>
          <cell r="S1202">
            <v>0</v>
          </cell>
          <cell r="U1202">
            <v>0</v>
          </cell>
          <cell r="V1202">
            <v>0</v>
          </cell>
          <cell r="W1202">
            <v>1945</v>
          </cell>
          <cell r="X1202">
            <v>1945</v>
          </cell>
          <cell r="Y1202">
            <v>617237</v>
          </cell>
        </row>
        <row r="1203">
          <cell r="A1203">
            <v>2017081</v>
          </cell>
          <cell r="C1203" t="str">
            <v>616217 extra bestelling ARC1023 FXN gm 650x700</v>
          </cell>
          <cell r="D1203" t="str">
            <v>Arcabo</v>
          </cell>
          <cell r="E1203">
            <v>0</v>
          </cell>
          <cell r="F1203">
            <v>1</v>
          </cell>
          <cell r="G1203">
            <v>1</v>
          </cell>
          <cell r="H1203">
            <v>0</v>
          </cell>
          <cell r="I1203">
            <v>1</v>
          </cell>
          <cell r="J1203">
            <v>1</v>
          </cell>
          <cell r="L1203">
            <v>188</v>
          </cell>
          <cell r="N1203">
            <v>125.12</v>
          </cell>
          <cell r="O1203">
            <v>89.19</v>
          </cell>
          <cell r="P1203">
            <v>0.71283567774936052</v>
          </cell>
          <cell r="Q1203">
            <v>35.93</v>
          </cell>
          <cell r="R1203">
            <v>0.28716432225063937</v>
          </cell>
          <cell r="S1203">
            <v>1.4372</v>
          </cell>
          <cell r="U1203">
            <v>0</v>
          </cell>
          <cell r="V1203">
            <v>0</v>
          </cell>
          <cell r="W1203">
            <v>188</v>
          </cell>
          <cell r="X1203">
            <v>188</v>
          </cell>
          <cell r="Y1203">
            <v>617099</v>
          </cell>
        </row>
        <row r="1204">
          <cell r="A1204">
            <v>2017082</v>
          </cell>
          <cell r="C1204">
            <v>633017</v>
          </cell>
          <cell r="D1204" t="str">
            <v>Arcabo</v>
          </cell>
          <cell r="E1204">
            <v>1</v>
          </cell>
          <cell r="F1204">
            <v>7</v>
          </cell>
          <cell r="G1204">
            <v>4</v>
          </cell>
          <cell r="H1204">
            <v>3</v>
          </cell>
          <cell r="I1204">
            <v>1</v>
          </cell>
          <cell r="J1204">
            <v>1</v>
          </cell>
          <cell r="L1204">
            <v>1996.24</v>
          </cell>
          <cell r="N1204">
            <v>1370.9299999999998</v>
          </cell>
          <cell r="O1204">
            <v>1010.9</v>
          </cell>
          <cell r="P1204">
            <v>0.73738265265184955</v>
          </cell>
          <cell r="Q1204">
            <v>360.03</v>
          </cell>
          <cell r="R1204">
            <v>0.26261734734815051</v>
          </cell>
          <cell r="S1204">
            <v>14.401199999999999</v>
          </cell>
          <cell r="U1204">
            <v>0</v>
          </cell>
          <cell r="V1204">
            <v>0</v>
          </cell>
          <cell r="W1204">
            <v>1996.24</v>
          </cell>
          <cell r="X1204">
            <v>1996.24</v>
          </cell>
          <cell r="Y1204">
            <v>617077</v>
          </cell>
        </row>
        <row r="1205">
          <cell r="A1205">
            <v>2017083</v>
          </cell>
          <cell r="C1205">
            <v>628817</v>
          </cell>
          <cell r="D1205" t="str">
            <v>Arcabo</v>
          </cell>
          <cell r="E1205">
            <v>1</v>
          </cell>
          <cell r="F1205">
            <v>11</v>
          </cell>
          <cell r="G1205">
            <v>4</v>
          </cell>
          <cell r="H1205">
            <v>6</v>
          </cell>
          <cell r="I1205">
            <v>1</v>
          </cell>
          <cell r="J1205">
            <v>1</v>
          </cell>
          <cell r="L1205">
            <v>4025.36</v>
          </cell>
          <cell r="N1205">
            <v>2724.34</v>
          </cell>
          <cell r="O1205">
            <v>2037.27</v>
          </cell>
          <cell r="P1205">
            <v>0.74780313764067619</v>
          </cell>
          <cell r="Q1205">
            <v>687.07</v>
          </cell>
          <cell r="R1205">
            <v>0.2521968623593237</v>
          </cell>
          <cell r="S1205">
            <v>27.482800000000001</v>
          </cell>
          <cell r="U1205">
            <v>0</v>
          </cell>
          <cell r="V1205">
            <v>0</v>
          </cell>
          <cell r="W1205">
            <v>4025.36</v>
          </cell>
          <cell r="X1205">
            <v>4025.36</v>
          </cell>
          <cell r="Y1205">
            <v>617078</v>
          </cell>
        </row>
        <row r="1206">
          <cell r="A1206">
            <v>2017084</v>
          </cell>
          <cell r="C1206">
            <v>631517</v>
          </cell>
          <cell r="D1206" t="str">
            <v>Arcabo</v>
          </cell>
          <cell r="E1206">
            <v>1</v>
          </cell>
          <cell r="F1206">
            <v>10</v>
          </cell>
          <cell r="G1206">
            <v>6</v>
          </cell>
          <cell r="H1206">
            <v>3</v>
          </cell>
          <cell r="I1206">
            <v>1</v>
          </cell>
          <cell r="J1206">
            <v>1</v>
          </cell>
          <cell r="L1206">
            <v>4625.17</v>
          </cell>
          <cell r="N1206">
            <v>3110.42</v>
          </cell>
          <cell r="O1206">
            <v>2594.81</v>
          </cell>
          <cell r="P1206">
            <v>0.83423138997305823</v>
          </cell>
          <cell r="Q1206">
            <v>515.61</v>
          </cell>
          <cell r="R1206">
            <v>0.16576861002694171</v>
          </cell>
          <cell r="S1206">
            <v>20.624400000000001</v>
          </cell>
          <cell r="U1206">
            <v>0</v>
          </cell>
          <cell r="V1206">
            <v>0</v>
          </cell>
          <cell r="W1206">
            <v>4625.17</v>
          </cell>
          <cell r="X1206">
            <v>4625.17</v>
          </cell>
          <cell r="Y1206">
            <v>617079</v>
          </cell>
        </row>
        <row r="1207">
          <cell r="A1207">
            <v>2017085</v>
          </cell>
          <cell r="C1207">
            <v>617317</v>
          </cell>
          <cell r="D1207" t="str">
            <v>Arcabo</v>
          </cell>
          <cell r="E1207">
            <v>1</v>
          </cell>
          <cell r="F1207">
            <v>9</v>
          </cell>
          <cell r="G1207">
            <v>6</v>
          </cell>
          <cell r="H1207">
            <v>3</v>
          </cell>
          <cell r="I1207">
            <v>1</v>
          </cell>
          <cell r="J1207">
            <v>1</v>
          </cell>
          <cell r="L1207">
            <v>2684.17</v>
          </cell>
          <cell r="N1207">
            <v>1850.4299999999998</v>
          </cell>
          <cell r="O1207">
            <v>1399.29</v>
          </cell>
          <cell r="P1207">
            <v>0.75619720821646863</v>
          </cell>
          <cell r="Q1207">
            <v>451.14</v>
          </cell>
          <cell r="R1207">
            <v>0.2438027917835314</v>
          </cell>
          <cell r="S1207">
            <v>18.0456</v>
          </cell>
          <cell r="U1207">
            <v>0</v>
          </cell>
          <cell r="V1207">
            <v>0</v>
          </cell>
          <cell r="W1207">
            <v>2684.17</v>
          </cell>
          <cell r="X1207">
            <v>2996.85</v>
          </cell>
          <cell r="Y1207">
            <v>617080</v>
          </cell>
        </row>
        <row r="1208">
          <cell r="A1208">
            <v>2017086</v>
          </cell>
          <cell r="C1208" t="str">
            <v>LB test kozijnen DTS</v>
          </cell>
          <cell r="D1208" t="str">
            <v>Kurokozijn</v>
          </cell>
          <cell r="E1208">
            <v>0</v>
          </cell>
          <cell r="F1208">
            <v>4</v>
          </cell>
          <cell r="G1208">
            <v>0</v>
          </cell>
          <cell r="H1208">
            <v>4</v>
          </cell>
          <cell r="I1208">
            <v>1</v>
          </cell>
          <cell r="J1208">
            <v>1</v>
          </cell>
          <cell r="L1208">
            <v>0</v>
          </cell>
          <cell r="N1208">
            <v>1855</v>
          </cell>
          <cell r="O1208">
            <v>1315</v>
          </cell>
          <cell r="P1208">
            <v>0.70889487870619949</v>
          </cell>
          <cell r="Q1208">
            <v>540</v>
          </cell>
          <cell r="R1208">
            <v>0.29110512129380056</v>
          </cell>
          <cell r="S1208">
            <v>21.6</v>
          </cell>
          <cell r="U1208">
            <v>0</v>
          </cell>
          <cell r="V1208">
            <v>0</v>
          </cell>
          <cell r="W1208">
            <v>0</v>
          </cell>
          <cell r="X1208"/>
          <cell r="Y1208"/>
        </row>
        <row r="1209">
          <cell r="A1209">
            <v>2017087</v>
          </cell>
          <cell r="C1209" t="str">
            <v>10 tubes lijm</v>
          </cell>
          <cell r="D1209" t="str">
            <v>Arcabo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1</v>
          </cell>
          <cell r="J1209">
            <v>1</v>
          </cell>
          <cell r="L1209">
            <v>51.8</v>
          </cell>
          <cell r="N1209">
            <v>18.399999999999999</v>
          </cell>
          <cell r="O1209">
            <v>18.399999999999999</v>
          </cell>
          <cell r="P1209">
            <v>1</v>
          </cell>
          <cell r="Q1209">
            <v>0</v>
          </cell>
          <cell r="R1209">
            <v>0</v>
          </cell>
          <cell r="S1209">
            <v>0</v>
          </cell>
          <cell r="U1209">
            <v>0</v>
          </cell>
          <cell r="V1209">
            <v>0</v>
          </cell>
          <cell r="W1209">
            <v>51.8</v>
          </cell>
          <cell r="X1209">
            <v>51.8</v>
          </cell>
          <cell r="Y1209">
            <v>617099</v>
          </cell>
        </row>
        <row r="1210">
          <cell r="A1210">
            <v>2017088</v>
          </cell>
          <cell r="C1210" t="str">
            <v>Schrijver</v>
          </cell>
          <cell r="D1210" t="str">
            <v>Duocar</v>
          </cell>
          <cell r="E1210">
            <v>1</v>
          </cell>
          <cell r="F1210">
            <v>7</v>
          </cell>
          <cell r="G1210">
            <v>4</v>
          </cell>
          <cell r="H1210">
            <v>2</v>
          </cell>
          <cell r="I1210">
            <v>1</v>
          </cell>
          <cell r="J1210">
            <v>1</v>
          </cell>
          <cell r="L1210">
            <v>2510.9899999999998</v>
          </cell>
          <cell r="N1210">
            <v>2916.21</v>
          </cell>
          <cell r="O1210">
            <v>2510.9899999999998</v>
          </cell>
          <cell r="P1210">
            <v>0.86104567229383333</v>
          </cell>
          <cell r="Q1210">
            <v>405.22</v>
          </cell>
          <cell r="R1210">
            <v>0.13895432770616659</v>
          </cell>
          <cell r="S1210">
            <v>16.2088</v>
          </cell>
          <cell r="U1210">
            <v>0</v>
          </cell>
          <cell r="V1210">
            <v>0</v>
          </cell>
          <cell r="W1210">
            <v>2510.9899999999998</v>
          </cell>
          <cell r="X1210">
            <v>2510.9899999999998</v>
          </cell>
          <cell r="Y1210">
            <v>617171</v>
          </cell>
        </row>
        <row r="1211">
          <cell r="A1211">
            <v>2017089</v>
          </cell>
          <cell r="C1211" t="str">
            <v>Modest Andy</v>
          </cell>
          <cell r="D1211" t="str">
            <v>Duocar</v>
          </cell>
          <cell r="E1211">
            <v>1</v>
          </cell>
          <cell r="F1211">
            <v>10</v>
          </cell>
          <cell r="G1211">
            <v>6</v>
          </cell>
          <cell r="H1211">
            <v>3</v>
          </cell>
          <cell r="I1211">
            <v>1</v>
          </cell>
          <cell r="J1211">
            <v>1</v>
          </cell>
          <cell r="L1211">
            <v>4076.58</v>
          </cell>
          <cell r="N1211">
            <v>2787.1</v>
          </cell>
          <cell r="O1211">
            <v>2168.89</v>
          </cell>
          <cell r="P1211">
            <v>0.77818879839259447</v>
          </cell>
          <cell r="Q1211">
            <v>618.21</v>
          </cell>
          <cell r="R1211">
            <v>0.22181120160740556</v>
          </cell>
          <cell r="S1211">
            <v>24.728400000000001</v>
          </cell>
          <cell r="U1211">
            <v>0</v>
          </cell>
          <cell r="V1211">
            <v>0</v>
          </cell>
          <cell r="W1211">
            <v>4076.58</v>
          </cell>
          <cell r="X1211">
            <v>4076.58</v>
          </cell>
          <cell r="Y1211">
            <v>617170</v>
          </cell>
        </row>
        <row r="1212">
          <cell r="A1212">
            <v>2017090</v>
          </cell>
          <cell r="C1212" t="str">
            <v>Swafing</v>
          </cell>
          <cell r="D1212" t="str">
            <v>Euro Recreatiebouw</v>
          </cell>
          <cell r="E1212">
            <v>1</v>
          </cell>
          <cell r="F1212">
            <v>1</v>
          </cell>
          <cell r="G1212">
            <v>8</v>
          </cell>
          <cell r="H1212">
            <v>1</v>
          </cell>
          <cell r="I1212">
            <v>1</v>
          </cell>
          <cell r="J1212">
            <v>1</v>
          </cell>
          <cell r="L1212">
            <v>3360.81</v>
          </cell>
          <cell r="N1212">
            <v>2103.0100000000002</v>
          </cell>
          <cell r="O1212">
            <v>1573.32</v>
          </cell>
          <cell r="P1212">
            <v>0.74812768365342996</v>
          </cell>
          <cell r="Q1212">
            <v>529.69000000000005</v>
          </cell>
          <cell r="R1212">
            <v>0.25187231634656992</v>
          </cell>
          <cell r="S1212">
            <v>21.187600000000003</v>
          </cell>
          <cell r="U1212">
            <v>0</v>
          </cell>
          <cell r="V1212">
            <v>0</v>
          </cell>
          <cell r="W1212">
            <v>3360.81</v>
          </cell>
          <cell r="X1212">
            <v>3360.81</v>
          </cell>
          <cell r="Y1212">
            <v>617165</v>
          </cell>
        </row>
        <row r="1213">
          <cell r="A1213">
            <v>2017091</v>
          </cell>
          <cell r="C1213" t="str">
            <v>Schuifpui</v>
          </cell>
          <cell r="D1213" t="str">
            <v>DG Chaletbouw</v>
          </cell>
          <cell r="E1213">
            <v>1</v>
          </cell>
          <cell r="F1213">
            <v>1</v>
          </cell>
          <cell r="G1213">
            <v>0</v>
          </cell>
          <cell r="H1213">
            <v>2</v>
          </cell>
          <cell r="I1213">
            <v>1</v>
          </cell>
          <cell r="J1213">
            <v>1</v>
          </cell>
          <cell r="L1213">
            <v>1098.18</v>
          </cell>
          <cell r="N1213">
            <v>665.63</v>
          </cell>
          <cell r="O1213">
            <v>552.96</v>
          </cell>
          <cell r="P1213">
            <v>0.83073178793023161</v>
          </cell>
          <cell r="Q1213">
            <v>112.67</v>
          </cell>
          <cell r="R1213">
            <v>0.1692682120697685</v>
          </cell>
          <cell r="S1213">
            <v>4.5068000000000001</v>
          </cell>
          <cell r="U1213">
            <v>0</v>
          </cell>
          <cell r="V1213">
            <v>0</v>
          </cell>
          <cell r="W1213">
            <v>1098.18</v>
          </cell>
          <cell r="X1213">
            <v>1098.18</v>
          </cell>
          <cell r="Y1213">
            <v>617138</v>
          </cell>
        </row>
        <row r="1214">
          <cell r="A1214">
            <v>2017092</v>
          </cell>
          <cell r="C1214">
            <v>630417</v>
          </cell>
          <cell r="D1214" t="str">
            <v>Arcabo</v>
          </cell>
          <cell r="E1214">
            <v>1</v>
          </cell>
          <cell r="F1214">
            <v>9</v>
          </cell>
          <cell r="G1214">
            <v>5</v>
          </cell>
          <cell r="H1214">
            <v>2</v>
          </cell>
          <cell r="I1214">
            <v>1</v>
          </cell>
          <cell r="J1214">
            <v>1</v>
          </cell>
          <cell r="L1214">
            <v>3425.81</v>
          </cell>
          <cell r="N1214">
            <v>2238.9299999999998</v>
          </cell>
          <cell r="O1214">
            <v>1815.53</v>
          </cell>
          <cell r="P1214">
            <v>0.81089180992706344</v>
          </cell>
          <cell r="Q1214">
            <v>423.4</v>
          </cell>
          <cell r="R1214">
            <v>0.18910819007293664</v>
          </cell>
          <cell r="S1214">
            <v>16.936</v>
          </cell>
          <cell r="U1214">
            <v>0</v>
          </cell>
          <cell r="V1214">
            <v>0</v>
          </cell>
          <cell r="W1214">
            <v>3425.81</v>
          </cell>
          <cell r="X1214">
            <v>3425.81</v>
          </cell>
          <cell r="Y1214">
            <v>617081</v>
          </cell>
        </row>
        <row r="1215">
          <cell r="A1215">
            <v>2017093</v>
          </cell>
          <cell r="C1215">
            <v>630517</v>
          </cell>
          <cell r="D1215" t="str">
            <v>Arcabo</v>
          </cell>
          <cell r="E1215">
            <v>1</v>
          </cell>
          <cell r="F1215">
            <v>9</v>
          </cell>
          <cell r="G1215">
            <v>5</v>
          </cell>
          <cell r="H1215">
            <v>2</v>
          </cell>
          <cell r="I1215">
            <v>1</v>
          </cell>
          <cell r="J1215">
            <v>1</v>
          </cell>
          <cell r="L1215">
            <v>3425.81</v>
          </cell>
          <cell r="N1215">
            <v>2238.9299999999998</v>
          </cell>
          <cell r="O1215">
            <v>1815.53</v>
          </cell>
          <cell r="P1215">
            <v>0.81089180992706344</v>
          </cell>
          <cell r="Q1215">
            <v>423.4</v>
          </cell>
          <cell r="R1215">
            <v>0.18910819007293664</v>
          </cell>
          <cell r="S1215">
            <v>16.936</v>
          </cell>
          <cell r="U1215">
            <v>0</v>
          </cell>
          <cell r="V1215">
            <v>0</v>
          </cell>
          <cell r="W1215">
            <v>3425.81</v>
          </cell>
          <cell r="X1215">
            <v>3425.81</v>
          </cell>
          <cell r="Y1215">
            <v>617082</v>
          </cell>
        </row>
        <row r="1216">
          <cell r="A1216">
            <v>2017094</v>
          </cell>
          <cell r="C1216">
            <v>630617</v>
          </cell>
          <cell r="D1216" t="str">
            <v>Arcabo</v>
          </cell>
          <cell r="E1216">
            <v>1</v>
          </cell>
          <cell r="F1216">
            <v>9</v>
          </cell>
          <cell r="G1216">
            <v>5</v>
          </cell>
          <cell r="H1216">
            <v>2</v>
          </cell>
          <cell r="I1216">
            <v>1</v>
          </cell>
          <cell r="J1216">
            <v>1</v>
          </cell>
          <cell r="L1216">
            <v>3425.81</v>
          </cell>
          <cell r="N1216">
            <v>2238.9299999999998</v>
          </cell>
          <cell r="O1216">
            <v>1815.53</v>
          </cell>
          <cell r="P1216">
            <v>0.81089180992706344</v>
          </cell>
          <cell r="Q1216">
            <v>423.4</v>
          </cell>
          <cell r="R1216">
            <v>0.18910819007293664</v>
          </cell>
          <cell r="S1216">
            <v>16.936</v>
          </cell>
          <cell r="U1216">
            <v>0</v>
          </cell>
          <cell r="V1216">
            <v>0</v>
          </cell>
          <cell r="W1216">
            <v>3425.81</v>
          </cell>
          <cell r="X1216">
            <v>3425.81</v>
          </cell>
          <cell r="Y1216">
            <v>617083</v>
          </cell>
        </row>
        <row r="1217">
          <cell r="A1217">
            <v>2017095</v>
          </cell>
          <cell r="C1217">
            <v>630717</v>
          </cell>
          <cell r="D1217" t="str">
            <v>Arcabo</v>
          </cell>
          <cell r="E1217">
            <v>1</v>
          </cell>
          <cell r="F1217">
            <v>9</v>
          </cell>
          <cell r="G1217">
            <v>5</v>
          </cell>
          <cell r="H1217">
            <v>2</v>
          </cell>
          <cell r="I1217">
            <v>1</v>
          </cell>
          <cell r="J1217">
            <v>1</v>
          </cell>
          <cell r="L1217">
            <v>3425.81</v>
          </cell>
          <cell r="N1217">
            <v>2238.9299999999998</v>
          </cell>
          <cell r="O1217">
            <v>1815.53</v>
          </cell>
          <cell r="P1217">
            <v>0.81089180992706344</v>
          </cell>
          <cell r="Q1217">
            <v>423.4</v>
          </cell>
          <cell r="R1217">
            <v>0.18910819007293664</v>
          </cell>
          <cell r="S1217">
            <v>16.936</v>
          </cell>
          <cell r="U1217">
            <v>0</v>
          </cell>
          <cell r="V1217">
            <v>0</v>
          </cell>
          <cell r="W1217">
            <v>3425.81</v>
          </cell>
          <cell r="X1217">
            <v>3425.81</v>
          </cell>
          <cell r="Y1217">
            <v>617084</v>
          </cell>
        </row>
        <row r="1218">
          <cell r="A1218">
            <v>2017096</v>
          </cell>
          <cell r="C1218" t="str">
            <v>Ludo</v>
          </cell>
          <cell r="D1218" t="str">
            <v>Avanti Decor</v>
          </cell>
          <cell r="E1218">
            <v>1</v>
          </cell>
          <cell r="F1218">
            <v>4</v>
          </cell>
          <cell r="G1218">
            <v>4</v>
          </cell>
          <cell r="H1218">
            <v>0</v>
          </cell>
          <cell r="I1218">
            <v>1</v>
          </cell>
          <cell r="J1218">
            <v>1</v>
          </cell>
          <cell r="L1218">
            <v>756.8</v>
          </cell>
          <cell r="N1218">
            <v>438.77</v>
          </cell>
          <cell r="O1218">
            <v>289.79000000000002</v>
          </cell>
          <cell r="P1218">
            <v>0.66045992205483517</v>
          </cell>
          <cell r="Q1218">
            <v>148.97999999999999</v>
          </cell>
          <cell r="R1218">
            <v>0.33954007794516489</v>
          </cell>
          <cell r="S1218">
            <v>5.9591999999999992</v>
          </cell>
          <cell r="U1218">
            <v>0</v>
          </cell>
          <cell r="V1218">
            <v>0</v>
          </cell>
          <cell r="W1218">
            <v>756.8</v>
          </cell>
          <cell r="X1218">
            <v>756.8</v>
          </cell>
          <cell r="Y1218">
            <v>617161</v>
          </cell>
        </row>
        <row r="1219">
          <cell r="A1219">
            <v>2017097</v>
          </cell>
          <cell r="C1219" t="str">
            <v>Saatsman</v>
          </cell>
          <cell r="D1219" t="str">
            <v>Avanti Decor</v>
          </cell>
          <cell r="E1219">
            <v>1</v>
          </cell>
          <cell r="F1219">
            <v>3</v>
          </cell>
          <cell r="G1219">
            <v>0</v>
          </cell>
          <cell r="H1219">
            <v>0</v>
          </cell>
          <cell r="I1219">
            <v>1</v>
          </cell>
          <cell r="J1219">
            <v>1</v>
          </cell>
          <cell r="L1219">
            <v>501.95</v>
          </cell>
          <cell r="N1219">
            <v>297.02</v>
          </cell>
          <cell r="O1219">
            <v>235.95</v>
          </cell>
          <cell r="P1219">
            <v>0.79439095010437011</v>
          </cell>
          <cell r="Q1219">
            <v>61.07</v>
          </cell>
          <cell r="R1219">
            <v>0.20560904989562995</v>
          </cell>
          <cell r="S1219">
            <v>2.4428000000000001</v>
          </cell>
          <cell r="U1219">
            <v>0</v>
          </cell>
          <cell r="V1219">
            <v>0</v>
          </cell>
          <cell r="W1219">
            <v>501.95</v>
          </cell>
          <cell r="X1219">
            <v>501.95</v>
          </cell>
          <cell r="Y1219">
            <v>617162</v>
          </cell>
        </row>
        <row r="1220">
          <cell r="A1220">
            <v>2017098</v>
          </cell>
          <cell r="C1220" t="str">
            <v>Montenez</v>
          </cell>
          <cell r="D1220" t="str">
            <v>Avanti Decor</v>
          </cell>
          <cell r="E1220">
            <v>1</v>
          </cell>
          <cell r="F1220">
            <v>11</v>
          </cell>
          <cell r="G1220">
            <v>5</v>
          </cell>
          <cell r="H1220">
            <v>1</v>
          </cell>
          <cell r="I1220">
            <v>1</v>
          </cell>
          <cell r="J1220">
            <v>1</v>
          </cell>
          <cell r="L1220">
            <v>2381.98</v>
          </cell>
          <cell r="N1220">
            <v>1412.78</v>
          </cell>
          <cell r="O1220">
            <v>1018.3</v>
          </cell>
          <cell r="P1220">
            <v>0.72077747419980465</v>
          </cell>
          <cell r="Q1220">
            <v>394.48</v>
          </cell>
          <cell r="R1220">
            <v>0.27922252580019535</v>
          </cell>
          <cell r="S1220">
            <v>15.779200000000001</v>
          </cell>
          <cell r="U1220">
            <v>0</v>
          </cell>
          <cell r="V1220">
            <v>0</v>
          </cell>
          <cell r="W1220">
            <v>2381.98</v>
          </cell>
          <cell r="X1220">
            <v>2381.98</v>
          </cell>
          <cell r="Y1220">
            <v>617163</v>
          </cell>
        </row>
        <row r="1221">
          <cell r="A1221">
            <v>2017099</v>
          </cell>
          <cell r="C1221" t="str">
            <v>Montenez Boure</v>
          </cell>
          <cell r="D1221" t="str">
            <v>Avanti Decor</v>
          </cell>
          <cell r="E1221">
            <v>1</v>
          </cell>
          <cell r="F1221">
            <v>10</v>
          </cell>
          <cell r="G1221">
            <v>4</v>
          </cell>
          <cell r="H1221">
            <v>1</v>
          </cell>
          <cell r="I1221">
            <v>1</v>
          </cell>
          <cell r="J1221">
            <v>1</v>
          </cell>
          <cell r="L1221">
            <v>2160.8000000000002</v>
          </cell>
          <cell r="N1221">
            <v>1286.23</v>
          </cell>
          <cell r="O1221">
            <v>928.85</v>
          </cell>
          <cell r="P1221">
            <v>0.72214922681013505</v>
          </cell>
          <cell r="Q1221">
            <v>357.38</v>
          </cell>
          <cell r="R1221">
            <v>0.27785077318986495</v>
          </cell>
          <cell r="S1221">
            <v>14.295199999999999</v>
          </cell>
          <cell r="U1221">
            <v>0</v>
          </cell>
          <cell r="V1221">
            <v>0</v>
          </cell>
          <cell r="W1221">
            <v>2160.8000000000002</v>
          </cell>
          <cell r="X1221">
            <v>2160.8000000000002</v>
          </cell>
          <cell r="Y1221">
            <v>617164</v>
          </cell>
        </row>
        <row r="1222">
          <cell r="A1222">
            <v>2017100</v>
          </cell>
          <cell r="C1222" t="str">
            <v>Van Damme</v>
          </cell>
          <cell r="D1222" t="str">
            <v>Avanti Decor</v>
          </cell>
          <cell r="E1222">
            <v>1</v>
          </cell>
          <cell r="F1222">
            <v>13</v>
          </cell>
          <cell r="G1222">
            <v>10</v>
          </cell>
          <cell r="H1222">
            <v>1</v>
          </cell>
          <cell r="I1222">
            <v>1</v>
          </cell>
          <cell r="J1222">
            <v>1</v>
          </cell>
          <cell r="K1222"/>
          <cell r="L1222">
            <v>2539.21</v>
          </cell>
          <cell r="N1222">
            <v>1497.94</v>
          </cell>
          <cell r="O1222">
            <v>1013.49</v>
          </cell>
          <cell r="P1222">
            <v>0.67658918247726874</v>
          </cell>
          <cell r="Q1222">
            <v>484.45</v>
          </cell>
          <cell r="R1222">
            <v>0.32341081752273121</v>
          </cell>
          <cell r="S1222">
            <v>19.378</v>
          </cell>
          <cell r="U1222">
            <v>0</v>
          </cell>
          <cell r="V1222">
            <v>0</v>
          </cell>
          <cell r="W1222">
            <v>2539.21</v>
          </cell>
          <cell r="X1222">
            <v>2539.21</v>
          </cell>
          <cell r="Y1222">
            <v>617185</v>
          </cell>
        </row>
        <row r="1223">
          <cell r="A1223">
            <v>2017101</v>
          </cell>
          <cell r="C1223" t="str">
            <v>Knuts</v>
          </cell>
          <cell r="D1223" t="str">
            <v>Avanti Decor</v>
          </cell>
          <cell r="E1223">
            <v>1</v>
          </cell>
          <cell r="F1223">
            <v>9</v>
          </cell>
          <cell r="G1223">
            <v>6</v>
          </cell>
          <cell r="H1223">
            <v>1</v>
          </cell>
          <cell r="I1223">
            <v>1</v>
          </cell>
          <cell r="J1223">
            <v>1</v>
          </cell>
          <cell r="K1223"/>
          <cell r="L1223">
            <v>2091.11</v>
          </cell>
          <cell r="N1223">
            <v>1185.4499999999998</v>
          </cell>
          <cell r="O1223">
            <v>817.55</v>
          </cell>
          <cell r="P1223">
            <v>0.68965371799738506</v>
          </cell>
          <cell r="Q1223">
            <v>367.9</v>
          </cell>
          <cell r="R1223">
            <v>0.31034628200261505</v>
          </cell>
          <cell r="S1223">
            <v>14.715999999999999</v>
          </cell>
          <cell r="U1223">
            <v>0</v>
          </cell>
          <cell r="V1223">
            <v>0</v>
          </cell>
          <cell r="W1223">
            <v>2091.11</v>
          </cell>
          <cell r="X1223">
            <v>2091.11</v>
          </cell>
          <cell r="Y1223">
            <v>617186</v>
          </cell>
        </row>
        <row r="1224">
          <cell r="A1224">
            <v>2017102</v>
          </cell>
          <cell r="C1224">
            <v>629017</v>
          </cell>
          <cell r="D1224" t="str">
            <v>Arcabo</v>
          </cell>
          <cell r="E1224">
            <v>1</v>
          </cell>
          <cell r="F1224">
            <v>10</v>
          </cell>
          <cell r="G1224">
            <v>5</v>
          </cell>
          <cell r="H1224">
            <v>3</v>
          </cell>
          <cell r="I1224">
            <v>1</v>
          </cell>
          <cell r="J1224">
            <v>1</v>
          </cell>
          <cell r="L1224">
            <v>2079.27</v>
          </cell>
          <cell r="N1224">
            <v>1599.07</v>
          </cell>
          <cell r="O1224">
            <v>1177.28</v>
          </cell>
          <cell r="P1224">
            <v>0.73622793248575735</v>
          </cell>
          <cell r="Q1224">
            <v>421.79</v>
          </cell>
          <cell r="R1224">
            <v>0.2637720675142427</v>
          </cell>
          <cell r="S1224">
            <v>16.871600000000001</v>
          </cell>
          <cell r="U1224">
            <v>0</v>
          </cell>
          <cell r="V1224">
            <v>0</v>
          </cell>
          <cell r="W1224">
            <v>2079.27</v>
          </cell>
          <cell r="X1224">
            <v>2079.27</v>
          </cell>
          <cell r="Y1224">
            <v>617100</v>
          </cell>
        </row>
        <row r="1225">
          <cell r="A1225">
            <v>2017103</v>
          </cell>
          <cell r="C1225">
            <v>647717</v>
          </cell>
          <cell r="D1225" t="str">
            <v>Arcabo</v>
          </cell>
          <cell r="E1225">
            <v>1</v>
          </cell>
          <cell r="F1225">
            <v>8</v>
          </cell>
          <cell r="G1225">
            <v>5</v>
          </cell>
          <cell r="H1225">
            <v>3</v>
          </cell>
          <cell r="I1225">
            <v>1</v>
          </cell>
          <cell r="J1225">
            <v>1</v>
          </cell>
          <cell r="L1225">
            <v>2480.83</v>
          </cell>
          <cell r="N1225">
            <v>1716.88</v>
          </cell>
          <cell r="O1225">
            <v>1289.73</v>
          </cell>
          <cell r="P1225">
            <v>0.75120567541121097</v>
          </cell>
          <cell r="Q1225">
            <v>427.15</v>
          </cell>
          <cell r="R1225">
            <v>0.24879432458878895</v>
          </cell>
          <cell r="S1225">
            <v>17.085999999999999</v>
          </cell>
          <cell r="U1225">
            <v>0</v>
          </cell>
          <cell r="V1225">
            <v>0</v>
          </cell>
          <cell r="W1225">
            <v>2480.83</v>
          </cell>
          <cell r="X1225">
            <v>2480.83</v>
          </cell>
          <cell r="Y1225">
            <v>617101</v>
          </cell>
        </row>
        <row r="1226">
          <cell r="A1226">
            <v>2017104</v>
          </cell>
          <cell r="C1226">
            <v>612617</v>
          </cell>
          <cell r="D1226" t="str">
            <v>Arcabo</v>
          </cell>
          <cell r="E1226">
            <v>1</v>
          </cell>
          <cell r="F1226">
            <v>8</v>
          </cell>
          <cell r="G1226">
            <v>5</v>
          </cell>
          <cell r="H1226">
            <v>3</v>
          </cell>
          <cell r="I1226">
            <v>1</v>
          </cell>
          <cell r="J1226">
            <v>1</v>
          </cell>
          <cell r="L1226">
            <v>2103.92</v>
          </cell>
          <cell r="N1226">
            <v>1570.93</v>
          </cell>
          <cell r="O1226">
            <v>1143.68</v>
          </cell>
          <cell r="P1226">
            <v>0.72802734685823045</v>
          </cell>
          <cell r="Q1226">
            <v>427.25</v>
          </cell>
          <cell r="R1226">
            <v>0.27197265314176949</v>
          </cell>
          <cell r="S1226">
            <v>17.09</v>
          </cell>
          <cell r="U1226">
            <v>0</v>
          </cell>
          <cell r="V1226">
            <v>0</v>
          </cell>
          <cell r="W1226">
            <v>2103.92</v>
          </cell>
          <cell r="X1226">
            <v>2103.92</v>
          </cell>
          <cell r="Y1226">
            <v>617102</v>
          </cell>
        </row>
        <row r="1227">
          <cell r="A1227">
            <v>2017105</v>
          </cell>
          <cell r="B1227"/>
          <cell r="C1227" t="str">
            <v>620217 glas 677x 744 met roedes</v>
          </cell>
          <cell r="D1227"/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1</v>
          </cell>
          <cell r="J1227">
            <v>1</v>
          </cell>
          <cell r="K1227"/>
          <cell r="L1227">
            <v>61.06</v>
          </cell>
          <cell r="N1227">
            <v>23.03</v>
          </cell>
          <cell r="O1227">
            <v>23.03</v>
          </cell>
          <cell r="P1227">
            <v>1</v>
          </cell>
          <cell r="Q1227">
            <v>0</v>
          </cell>
          <cell r="R1227">
            <v>0</v>
          </cell>
          <cell r="S1227">
            <v>0</v>
          </cell>
          <cell r="U1227">
            <v>0</v>
          </cell>
          <cell r="V1227">
            <v>0</v>
          </cell>
          <cell r="W1227">
            <v>61.06</v>
          </cell>
          <cell r="X1227">
            <v>61.06</v>
          </cell>
          <cell r="Y1227">
            <v>617128</v>
          </cell>
        </row>
        <row r="1228">
          <cell r="A1228">
            <v>2017106</v>
          </cell>
          <cell r="C1228">
            <v>611017</v>
          </cell>
          <cell r="D1228" t="str">
            <v>Arcabo</v>
          </cell>
          <cell r="E1228">
            <v>1</v>
          </cell>
          <cell r="F1228">
            <v>8</v>
          </cell>
          <cell r="G1228">
            <v>5</v>
          </cell>
          <cell r="H1228">
            <v>3</v>
          </cell>
          <cell r="I1228">
            <v>1</v>
          </cell>
          <cell r="J1228">
            <v>1</v>
          </cell>
          <cell r="L1228">
            <v>2103.92</v>
          </cell>
          <cell r="N1228">
            <v>1557.67</v>
          </cell>
          <cell r="O1228">
            <v>1130.52</v>
          </cell>
          <cell r="P1228">
            <v>0.72577631975964096</v>
          </cell>
          <cell r="Q1228">
            <v>427.15</v>
          </cell>
          <cell r="R1228">
            <v>0.27422368024035898</v>
          </cell>
          <cell r="S1228">
            <v>17.085999999999999</v>
          </cell>
          <cell r="U1228">
            <v>0</v>
          </cell>
          <cell r="V1228">
            <v>0</v>
          </cell>
          <cell r="W1228">
            <v>2103.92</v>
          </cell>
          <cell r="X1228">
            <v>2103.92</v>
          </cell>
          <cell r="Y1228">
            <v>617103</v>
          </cell>
        </row>
        <row r="1229">
          <cell r="A1229">
            <v>2017107</v>
          </cell>
          <cell r="C1229" t="str">
            <v>Meerwerk 615317 wijziging ARC1958 GVR naar ARC1356 GVR</v>
          </cell>
          <cell r="D1229" t="str">
            <v>Arcabo</v>
          </cell>
          <cell r="E1229">
            <v>0</v>
          </cell>
          <cell r="F1229">
            <v>1</v>
          </cell>
          <cell r="G1229">
            <v>1</v>
          </cell>
          <cell r="H1229">
            <v>0</v>
          </cell>
          <cell r="I1229">
            <v>1</v>
          </cell>
          <cell r="J1229">
            <v>1</v>
          </cell>
          <cell r="L1229">
            <v>415</v>
          </cell>
          <cell r="N1229">
            <v>243.58999999999997</v>
          </cell>
          <cell r="O1229">
            <v>182.45</v>
          </cell>
          <cell r="P1229">
            <v>0.74900447473213194</v>
          </cell>
          <cell r="Q1229">
            <v>61.14</v>
          </cell>
          <cell r="R1229">
            <v>0.25099552526786817</v>
          </cell>
          <cell r="S1229">
            <v>2.4456000000000002</v>
          </cell>
          <cell r="U1229">
            <v>0</v>
          </cell>
          <cell r="V1229">
            <v>0</v>
          </cell>
          <cell r="W1229">
            <v>415</v>
          </cell>
          <cell r="X1229">
            <v>415</v>
          </cell>
          <cell r="Y1229">
            <v>617128</v>
          </cell>
        </row>
        <row r="1230">
          <cell r="A1230">
            <v>2017108</v>
          </cell>
          <cell r="C1230">
            <v>632817</v>
          </cell>
          <cell r="D1230" t="str">
            <v>Arcabo</v>
          </cell>
          <cell r="E1230">
            <v>1</v>
          </cell>
          <cell r="F1230">
            <v>6</v>
          </cell>
          <cell r="G1230">
            <v>5</v>
          </cell>
          <cell r="H1230">
            <v>2</v>
          </cell>
          <cell r="I1230">
            <v>1</v>
          </cell>
          <cell r="J1230">
            <v>1</v>
          </cell>
          <cell r="L1230">
            <v>1567.4</v>
          </cell>
          <cell r="N1230">
            <v>1066.8200000000002</v>
          </cell>
          <cell r="O1230">
            <v>753.7</v>
          </cell>
          <cell r="P1230">
            <v>0.70649219174743627</v>
          </cell>
          <cell r="Q1230">
            <v>313.12</v>
          </cell>
          <cell r="R1230">
            <v>0.29350780825256367</v>
          </cell>
          <cell r="S1230">
            <v>12.524800000000001</v>
          </cell>
          <cell r="U1230">
            <v>0</v>
          </cell>
          <cell r="V1230">
            <v>0</v>
          </cell>
          <cell r="W1230">
            <v>1567.4</v>
          </cell>
          <cell r="X1230">
            <v>1567.4</v>
          </cell>
          <cell r="Y1230">
            <v>617104</v>
          </cell>
        </row>
        <row r="1231">
          <cell r="A1231">
            <v>2017109</v>
          </cell>
          <cell r="C1231" t="str">
            <v>606417 Schuur</v>
          </cell>
          <cell r="D1231" t="str">
            <v>Arcabo</v>
          </cell>
          <cell r="E1231">
            <v>1</v>
          </cell>
          <cell r="F1231">
            <v>2</v>
          </cell>
          <cell r="G1231">
            <v>0</v>
          </cell>
          <cell r="H1231">
            <v>0</v>
          </cell>
          <cell r="I1231">
            <v>1</v>
          </cell>
          <cell r="J1231">
            <v>1</v>
          </cell>
          <cell r="L1231">
            <v>723.29</v>
          </cell>
          <cell r="N1231">
            <v>481.33</v>
          </cell>
          <cell r="O1231">
            <v>334.52</v>
          </cell>
          <cell r="P1231">
            <v>0.69499096254129178</v>
          </cell>
          <cell r="Q1231">
            <v>146.81</v>
          </cell>
          <cell r="R1231">
            <v>0.30500903745870817</v>
          </cell>
          <cell r="S1231">
            <v>5.8723999999999998</v>
          </cell>
          <cell r="U1231">
            <v>0</v>
          </cell>
          <cell r="V1231">
            <v>0</v>
          </cell>
          <cell r="W1231">
            <v>723.29</v>
          </cell>
          <cell r="X1231">
            <v>723.29</v>
          </cell>
          <cell r="Y1231">
            <v>617105</v>
          </cell>
        </row>
        <row r="1232">
          <cell r="A1232">
            <v>2017110</v>
          </cell>
          <cell r="C1232" t="str">
            <v>597117 Glas 800x 329 satinato</v>
          </cell>
          <cell r="D1232" t="str">
            <v>Arcabo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1</v>
          </cell>
          <cell r="J1232">
            <v>1</v>
          </cell>
          <cell r="L1232">
            <v>65.58</v>
          </cell>
          <cell r="N1232">
            <v>25.29</v>
          </cell>
          <cell r="O1232">
            <v>25.29</v>
          </cell>
          <cell r="P1232">
            <v>1</v>
          </cell>
          <cell r="Q1232">
            <v>0</v>
          </cell>
          <cell r="R1232">
            <v>0</v>
          </cell>
          <cell r="S1232">
            <v>0</v>
          </cell>
          <cell r="U1232">
            <v>0</v>
          </cell>
          <cell r="V1232">
            <v>0</v>
          </cell>
          <cell r="W1232">
            <v>65.58</v>
          </cell>
          <cell r="X1232">
            <v>65.58</v>
          </cell>
          <cell r="Y1232">
            <v>617128</v>
          </cell>
        </row>
        <row r="1233">
          <cell r="A1233">
            <v>2017111</v>
          </cell>
          <cell r="C1233" t="str">
            <v>30 stuks draai kiep krukken</v>
          </cell>
          <cell r="D1233" t="str">
            <v>Arcabo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1</v>
          </cell>
          <cell r="J1233">
            <v>1</v>
          </cell>
          <cell r="L1233">
            <v>100.8</v>
          </cell>
          <cell r="N1233">
            <v>42.9</v>
          </cell>
          <cell r="O1233">
            <v>42.9</v>
          </cell>
          <cell r="P1233">
            <v>1</v>
          </cell>
          <cell r="Q1233">
            <v>0</v>
          </cell>
          <cell r="R1233">
            <v>0</v>
          </cell>
          <cell r="S1233">
            <v>0</v>
          </cell>
          <cell r="U1233">
            <v>0</v>
          </cell>
          <cell r="V1233">
            <v>0</v>
          </cell>
          <cell r="W1233">
            <v>100.8</v>
          </cell>
          <cell r="X1233">
            <v>100.8</v>
          </cell>
          <cell r="Y1233">
            <v>617237</v>
          </cell>
        </row>
        <row r="1234">
          <cell r="A1234">
            <v>2017112</v>
          </cell>
          <cell r="C1234" t="str">
            <v>Meerwerk 615317  2 extra kozijnen</v>
          </cell>
          <cell r="D1234" t="str">
            <v>Arcabo</v>
          </cell>
          <cell r="E1234">
            <v>0</v>
          </cell>
          <cell r="F1234">
            <v>2</v>
          </cell>
          <cell r="G1234">
            <v>1</v>
          </cell>
          <cell r="H1234">
            <v>0</v>
          </cell>
          <cell r="I1234">
            <v>1</v>
          </cell>
          <cell r="J1234">
            <v>1</v>
          </cell>
          <cell r="L1234">
            <v>531</v>
          </cell>
          <cell r="N1234">
            <v>354.78</v>
          </cell>
          <cell r="O1234">
            <v>288.08999999999997</v>
          </cell>
          <cell r="P1234">
            <v>0.81202435312024357</v>
          </cell>
          <cell r="Q1234">
            <v>66.69</v>
          </cell>
          <cell r="R1234">
            <v>0.18797564687975649</v>
          </cell>
          <cell r="S1234">
            <v>2.6675999999999997</v>
          </cell>
          <cell r="U1234">
            <v>0</v>
          </cell>
          <cell r="V1234">
            <v>0</v>
          </cell>
          <cell r="W1234">
            <v>531</v>
          </cell>
          <cell r="X1234">
            <v>531</v>
          </cell>
          <cell r="Y1234">
            <v>617128</v>
          </cell>
        </row>
        <row r="1235">
          <cell r="A1235">
            <v>2017113</v>
          </cell>
          <cell r="C1235" t="str">
            <v>MP10 - 6000 mm tbv voorraad - 10 lengtes</v>
          </cell>
          <cell r="D1235" t="str">
            <v>Arcabo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1</v>
          </cell>
          <cell r="J1235">
            <v>1</v>
          </cell>
          <cell r="L1235">
            <v>180</v>
          </cell>
          <cell r="N1235">
            <v>60</v>
          </cell>
          <cell r="O1235">
            <v>0</v>
          </cell>
          <cell r="P1235">
            <v>0</v>
          </cell>
          <cell r="Q1235">
            <v>15</v>
          </cell>
          <cell r="R1235">
            <v>0.25</v>
          </cell>
          <cell r="S1235">
            <v>0.6</v>
          </cell>
          <cell r="U1235">
            <v>0</v>
          </cell>
          <cell r="V1235">
            <v>0</v>
          </cell>
          <cell r="W1235">
            <v>180</v>
          </cell>
          <cell r="X1235">
            <v>180</v>
          </cell>
          <cell r="Y1235">
            <v>617128</v>
          </cell>
        </row>
        <row r="1236">
          <cell r="A1236">
            <v>2017114</v>
          </cell>
          <cell r="C1236" t="str">
            <v>Glas 738x 1695(592316 van Brunschot)</v>
          </cell>
          <cell r="D1236" t="str">
            <v>Arcabo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1</v>
          </cell>
          <cell r="J1236">
            <v>1</v>
          </cell>
          <cell r="L1236">
            <v>128.36000000000001</v>
          </cell>
          <cell r="N1236">
            <v>56.68</v>
          </cell>
          <cell r="O1236">
            <v>56.68</v>
          </cell>
          <cell r="P1236">
            <v>1</v>
          </cell>
          <cell r="Q1236">
            <v>0</v>
          </cell>
          <cell r="R1236">
            <v>0</v>
          </cell>
          <cell r="S1236">
            <v>0</v>
          </cell>
          <cell r="U1236">
            <v>0</v>
          </cell>
          <cell r="V1236">
            <v>0</v>
          </cell>
          <cell r="W1236">
            <v>128.36000000000001</v>
          </cell>
          <cell r="X1236">
            <v>128.36000000000001</v>
          </cell>
          <cell r="Y1236">
            <v>617237</v>
          </cell>
        </row>
        <row r="1237">
          <cell r="A1237">
            <v>2017115</v>
          </cell>
          <cell r="C1237" t="str">
            <v>Patio 4</v>
          </cell>
          <cell r="D1237" t="str">
            <v>Barli</v>
          </cell>
          <cell r="E1237">
            <v>1</v>
          </cell>
          <cell r="F1237">
            <v>9</v>
          </cell>
          <cell r="G1237">
            <v>2</v>
          </cell>
          <cell r="H1237">
            <v>4</v>
          </cell>
          <cell r="I1237">
            <v>1</v>
          </cell>
          <cell r="J1237">
            <v>1</v>
          </cell>
          <cell r="L1237">
            <v>4787.82</v>
          </cell>
          <cell r="N1237">
            <v>3308.13</v>
          </cell>
          <cell r="O1237">
            <v>2759.57</v>
          </cell>
          <cell r="P1237">
            <v>0.83417822153301113</v>
          </cell>
          <cell r="Q1237">
            <v>548.55999999999995</v>
          </cell>
          <cell r="R1237">
            <v>0.1658217784669889</v>
          </cell>
          <cell r="S1237">
            <v>21.942399999999999</v>
          </cell>
          <cell r="U1237">
            <v>0</v>
          </cell>
          <cell r="V1237">
            <v>0</v>
          </cell>
          <cell r="W1237">
            <v>4787.82</v>
          </cell>
          <cell r="X1237">
            <v>4787.82</v>
          </cell>
          <cell r="Y1237">
            <v>617183</v>
          </cell>
        </row>
        <row r="1238">
          <cell r="A1238">
            <v>2017116</v>
          </cell>
          <cell r="C1238" t="str">
            <v>Lodge 4+</v>
          </cell>
          <cell r="D1238" t="str">
            <v>Barli</v>
          </cell>
          <cell r="E1238">
            <v>1</v>
          </cell>
          <cell r="F1238">
            <v>5</v>
          </cell>
          <cell r="G1238">
            <v>3</v>
          </cell>
          <cell r="H1238">
            <v>1</v>
          </cell>
          <cell r="I1238">
            <v>1</v>
          </cell>
          <cell r="J1238">
            <v>1</v>
          </cell>
          <cell r="L1238">
            <v>3082.34</v>
          </cell>
          <cell r="N1238">
            <v>2141.4</v>
          </cell>
          <cell r="O1238">
            <v>1753.33</v>
          </cell>
          <cell r="P1238">
            <v>0.81877743532268599</v>
          </cell>
          <cell r="Q1238">
            <v>388.07</v>
          </cell>
          <cell r="R1238">
            <v>0.1812225646773139</v>
          </cell>
          <cell r="S1238">
            <v>15.5228</v>
          </cell>
          <cell r="U1238">
            <v>0</v>
          </cell>
          <cell r="V1238">
            <v>0</v>
          </cell>
          <cell r="W1238">
            <v>3082.34</v>
          </cell>
          <cell r="X1238">
            <v>3082.34</v>
          </cell>
          <cell r="Y1238">
            <v>617184</v>
          </cell>
        </row>
        <row r="1239">
          <cell r="A1239">
            <v>2017117</v>
          </cell>
          <cell r="C1239" t="str">
            <v>MSD-053 Vlemmix berging</v>
          </cell>
          <cell r="D1239" t="str">
            <v>Maat</v>
          </cell>
          <cell r="E1239">
            <v>1</v>
          </cell>
          <cell r="F1239">
            <v>1</v>
          </cell>
          <cell r="G1239">
            <v>0</v>
          </cell>
          <cell r="H1239">
            <v>1</v>
          </cell>
          <cell r="I1239">
            <v>1</v>
          </cell>
          <cell r="J1239">
            <v>1</v>
          </cell>
          <cell r="L1239">
            <v>495.66</v>
          </cell>
          <cell r="N1239">
            <v>363.07</v>
          </cell>
          <cell r="O1239">
            <v>253.56</v>
          </cell>
          <cell r="P1239">
            <v>0.69837772330404602</v>
          </cell>
          <cell r="Q1239">
            <v>109.51</v>
          </cell>
          <cell r="R1239">
            <v>0.30162227669595398</v>
          </cell>
          <cell r="S1239">
            <v>4.3803999999999998</v>
          </cell>
          <cell r="U1239">
            <v>0</v>
          </cell>
          <cell r="V1239">
            <v>0</v>
          </cell>
          <cell r="W1239">
            <v>495.66</v>
          </cell>
          <cell r="X1239">
            <v>495.66</v>
          </cell>
          <cell r="Y1239">
            <v>617175</v>
          </cell>
        </row>
        <row r="1240">
          <cell r="A1240">
            <v>2017118</v>
          </cell>
          <cell r="C1240" t="str">
            <v>MSD-047 Liesman berging</v>
          </cell>
          <cell r="D1240" t="str">
            <v>Maat</v>
          </cell>
          <cell r="E1240">
            <v>1</v>
          </cell>
          <cell r="F1240">
            <v>1</v>
          </cell>
          <cell r="G1240">
            <v>0</v>
          </cell>
          <cell r="H1240">
            <v>1</v>
          </cell>
          <cell r="I1240">
            <v>1</v>
          </cell>
          <cell r="J1240">
            <v>1</v>
          </cell>
          <cell r="L1240">
            <v>495.66</v>
          </cell>
          <cell r="N1240">
            <v>363.07</v>
          </cell>
          <cell r="O1240">
            <v>253.56</v>
          </cell>
          <cell r="P1240">
            <v>0.69837772330404602</v>
          </cell>
          <cell r="Q1240">
            <v>109.51</v>
          </cell>
          <cell r="R1240">
            <v>0.30162227669595398</v>
          </cell>
          <cell r="S1240">
            <v>4.3803999999999998</v>
          </cell>
          <cell r="U1240">
            <v>0</v>
          </cell>
          <cell r="V1240">
            <v>0</v>
          </cell>
          <cell r="W1240">
            <v>495.66</v>
          </cell>
          <cell r="X1240">
            <v>495.66</v>
          </cell>
          <cell r="Y1240">
            <v>617176</v>
          </cell>
        </row>
        <row r="1241">
          <cell r="A1241" t="str">
            <v>2016144-Z104S</v>
          </cell>
          <cell r="C1241" t="str">
            <v>Kavel Z104 Schuur SP</v>
          </cell>
          <cell r="D1241" t="str">
            <v>Maat</v>
          </cell>
          <cell r="E1241">
            <v>0</v>
          </cell>
          <cell r="F1241">
            <v>1</v>
          </cell>
          <cell r="G1241">
            <v>0</v>
          </cell>
          <cell r="H1241">
            <v>1</v>
          </cell>
          <cell r="I1241">
            <v>1</v>
          </cell>
          <cell r="J1241">
            <v>1</v>
          </cell>
          <cell r="L1241">
            <v>502.39</v>
          </cell>
          <cell r="N1241">
            <v>376.89</v>
          </cell>
          <cell r="O1241">
            <v>279.45</v>
          </cell>
          <cell r="P1241">
            <v>0.74146302634721006</v>
          </cell>
          <cell r="Q1241">
            <v>97.44</v>
          </cell>
          <cell r="R1241">
            <v>0.25853697365278994</v>
          </cell>
          <cell r="S1241">
            <v>3.8975999999999997</v>
          </cell>
          <cell r="U1241">
            <v>0</v>
          </cell>
          <cell r="V1241">
            <v>0</v>
          </cell>
          <cell r="W1241">
            <v>502.39</v>
          </cell>
          <cell r="X1241">
            <v>502.39</v>
          </cell>
          <cell r="Y1241">
            <v>617143</v>
          </cell>
        </row>
        <row r="1242">
          <cell r="A1242" t="str">
            <v>2016144-Z122S</v>
          </cell>
          <cell r="C1242" t="str">
            <v>Kavel Z122 Schuur SP</v>
          </cell>
          <cell r="D1242" t="str">
            <v>Maat</v>
          </cell>
          <cell r="E1242">
            <v>0</v>
          </cell>
          <cell r="F1242">
            <v>1</v>
          </cell>
          <cell r="G1242">
            <v>0</v>
          </cell>
          <cell r="H1242">
            <v>1</v>
          </cell>
          <cell r="I1242">
            <v>1</v>
          </cell>
          <cell r="J1242">
            <v>1</v>
          </cell>
          <cell r="L1242">
            <v>502.39</v>
          </cell>
          <cell r="N1242">
            <v>376.89</v>
          </cell>
          <cell r="O1242">
            <v>279.45</v>
          </cell>
          <cell r="P1242">
            <v>0.74146302634721006</v>
          </cell>
          <cell r="Q1242">
            <v>97.44</v>
          </cell>
          <cell r="R1242">
            <v>0.25853697365278994</v>
          </cell>
          <cell r="S1242">
            <v>3.8975999999999997</v>
          </cell>
          <cell r="U1242">
            <v>0</v>
          </cell>
          <cell r="V1242">
            <v>0</v>
          </cell>
          <cell r="W1242">
            <v>502.39</v>
          </cell>
          <cell r="X1242">
            <v>502.39</v>
          </cell>
          <cell r="Y1242">
            <v>617144</v>
          </cell>
        </row>
        <row r="1243">
          <cell r="A1243" t="str">
            <v>2016144-Z126S</v>
          </cell>
          <cell r="C1243" t="str">
            <v>Kavel Z126 Schuur SP</v>
          </cell>
          <cell r="D1243" t="str">
            <v>Maat</v>
          </cell>
          <cell r="E1243">
            <v>0</v>
          </cell>
          <cell r="F1243">
            <v>1</v>
          </cell>
          <cell r="G1243">
            <v>0</v>
          </cell>
          <cell r="H1243">
            <v>1</v>
          </cell>
          <cell r="I1243">
            <v>1</v>
          </cell>
          <cell r="J1243">
            <v>1</v>
          </cell>
          <cell r="L1243">
            <v>502.39</v>
          </cell>
          <cell r="N1243">
            <v>376.89</v>
          </cell>
          <cell r="O1243">
            <v>279.45</v>
          </cell>
          <cell r="P1243">
            <v>0.74146302634721006</v>
          </cell>
          <cell r="Q1243">
            <v>97.44</v>
          </cell>
          <cell r="R1243">
            <v>0.25853697365278994</v>
          </cell>
          <cell r="S1243">
            <v>3.8975999999999997</v>
          </cell>
          <cell r="U1243">
            <v>0</v>
          </cell>
          <cell r="V1243">
            <v>0</v>
          </cell>
          <cell r="W1243">
            <v>502.39</v>
          </cell>
          <cell r="X1243">
            <v>502.39</v>
          </cell>
          <cell r="Y1243">
            <v>617145</v>
          </cell>
        </row>
        <row r="1244">
          <cell r="A1244">
            <v>2017119</v>
          </cell>
          <cell r="C1244" t="str">
            <v>MSD-045-046</v>
          </cell>
          <cell r="D1244" t="str">
            <v>Maat</v>
          </cell>
          <cell r="E1244">
            <v>2</v>
          </cell>
          <cell r="F1244">
            <v>8</v>
          </cell>
          <cell r="G1244">
            <v>2</v>
          </cell>
          <cell r="H1244">
            <v>4</v>
          </cell>
          <cell r="I1244">
            <v>1</v>
          </cell>
          <cell r="J1244">
            <v>1</v>
          </cell>
          <cell r="L1244">
            <v>2827.94</v>
          </cell>
          <cell r="N1244">
            <v>2095.5</v>
          </cell>
          <cell r="O1244">
            <v>1650</v>
          </cell>
          <cell r="P1244">
            <v>0.78740157480314965</v>
          </cell>
          <cell r="Q1244">
            <v>445.5</v>
          </cell>
          <cell r="R1244">
            <v>0.2125984251968504</v>
          </cell>
          <cell r="S1244">
            <v>17.82</v>
          </cell>
          <cell r="U1244">
            <v>0</v>
          </cell>
          <cell r="V1244">
            <v>0</v>
          </cell>
          <cell r="W1244">
            <v>2827.94</v>
          </cell>
          <cell r="X1244">
            <v>2827.94</v>
          </cell>
          <cell r="Y1244">
            <v>617215</v>
          </cell>
        </row>
        <row r="1245">
          <cell r="A1245">
            <v>2017120</v>
          </cell>
          <cell r="C1245" t="str">
            <v>MSD-044 Liesman</v>
          </cell>
          <cell r="D1245" t="str">
            <v>Maat</v>
          </cell>
          <cell r="E1245">
            <v>1</v>
          </cell>
          <cell r="F1245">
            <v>10</v>
          </cell>
          <cell r="G1245">
            <v>6</v>
          </cell>
          <cell r="H1245">
            <v>4</v>
          </cell>
          <cell r="I1245">
            <v>1</v>
          </cell>
          <cell r="J1245">
            <v>1</v>
          </cell>
          <cell r="L1245">
            <v>3079.08</v>
          </cell>
          <cell r="N1245">
            <v>2282.31</v>
          </cell>
          <cell r="O1245">
            <v>1687.67</v>
          </cell>
          <cell r="P1245">
            <v>0.73945695370041764</v>
          </cell>
          <cell r="Q1245">
            <v>594.64</v>
          </cell>
          <cell r="R1245">
            <v>0.26054304629958241</v>
          </cell>
          <cell r="S1245">
            <v>23.785599999999999</v>
          </cell>
          <cell r="U1245">
            <v>0</v>
          </cell>
          <cell r="V1245">
            <v>0</v>
          </cell>
          <cell r="W1245">
            <v>3079.08</v>
          </cell>
          <cell r="X1245">
            <v>3079.08</v>
          </cell>
          <cell r="Y1245">
            <v>617216</v>
          </cell>
        </row>
        <row r="1246">
          <cell r="A1246" t="str">
            <v>2017121L-7016</v>
          </cell>
          <cell r="C1246" t="str">
            <v>MSD-044 Liesman Luiken</v>
          </cell>
          <cell r="D1246" t="str">
            <v>Maat</v>
          </cell>
          <cell r="E1246">
            <v>1</v>
          </cell>
          <cell r="F1246">
            <v>15</v>
          </cell>
          <cell r="G1246">
            <v>0</v>
          </cell>
          <cell r="H1246">
            <v>0</v>
          </cell>
          <cell r="I1246">
            <v>1</v>
          </cell>
          <cell r="J1246">
            <v>1</v>
          </cell>
          <cell r="L1246">
            <v>1823.23</v>
          </cell>
          <cell r="N1246">
            <v>1270.52</v>
          </cell>
          <cell r="O1246">
            <v>949.22</v>
          </cell>
          <cell r="P1246">
            <v>0.74711141894657307</v>
          </cell>
          <cell r="Q1246">
            <v>321.3</v>
          </cell>
          <cell r="R1246">
            <v>0.25288858105342693</v>
          </cell>
          <cell r="S1246">
            <v>12.852</v>
          </cell>
          <cell r="U1246">
            <v>0</v>
          </cell>
          <cell r="V1246">
            <v>0</v>
          </cell>
          <cell r="W1246">
            <v>1823.23</v>
          </cell>
          <cell r="X1246">
            <v>1823.23</v>
          </cell>
          <cell r="Y1246">
            <v>617217</v>
          </cell>
        </row>
        <row r="1247">
          <cell r="A1247">
            <v>2017122</v>
          </cell>
          <cell r="C1247" t="str">
            <v>MSD-043 Duimel</v>
          </cell>
          <cell r="D1247" t="str">
            <v>Maat</v>
          </cell>
          <cell r="E1247">
            <v>1</v>
          </cell>
          <cell r="F1247">
            <v>7</v>
          </cell>
          <cell r="G1247">
            <v>6</v>
          </cell>
          <cell r="H1247">
            <v>1</v>
          </cell>
          <cell r="I1247">
            <v>1</v>
          </cell>
          <cell r="J1247">
            <v>1</v>
          </cell>
          <cell r="L1247">
            <v>1989.59</v>
          </cell>
          <cell r="N1247">
            <v>1486.44</v>
          </cell>
          <cell r="O1247">
            <v>1063.2</v>
          </cell>
          <cell r="P1247">
            <v>0.71526600468232826</v>
          </cell>
          <cell r="Q1247">
            <v>423.24</v>
          </cell>
          <cell r="R1247">
            <v>0.28473399531767174</v>
          </cell>
          <cell r="S1247">
            <v>16.929600000000001</v>
          </cell>
          <cell r="U1247">
            <v>0</v>
          </cell>
          <cell r="V1247">
            <v>0</v>
          </cell>
          <cell r="W1247">
            <v>1989.59</v>
          </cell>
          <cell r="X1247">
            <v>1989.59</v>
          </cell>
          <cell r="Y1247">
            <v>617218</v>
          </cell>
        </row>
        <row r="1248">
          <cell r="A1248">
            <v>2017123</v>
          </cell>
          <cell r="C1248" t="str">
            <v xml:space="preserve">MSD-035 </v>
          </cell>
          <cell r="D1248" t="str">
            <v>Maat</v>
          </cell>
          <cell r="E1248">
            <v>1</v>
          </cell>
          <cell r="F1248">
            <v>10</v>
          </cell>
          <cell r="G1248">
            <v>7</v>
          </cell>
          <cell r="H1248">
            <v>4</v>
          </cell>
          <cell r="I1248">
            <v>1</v>
          </cell>
          <cell r="J1248">
            <v>1</v>
          </cell>
          <cell r="L1248">
            <v>3200.1</v>
          </cell>
          <cell r="N1248">
            <v>2365.3000000000002</v>
          </cell>
          <cell r="O1248">
            <v>1684.44</v>
          </cell>
          <cell r="P1248">
            <v>0.71214645076734451</v>
          </cell>
          <cell r="Q1248">
            <v>680.86</v>
          </cell>
          <cell r="R1248">
            <v>0.28785354923265544</v>
          </cell>
          <cell r="S1248">
            <v>27.234400000000001</v>
          </cell>
          <cell r="U1248">
            <v>0</v>
          </cell>
          <cell r="V1248">
            <v>0</v>
          </cell>
          <cell r="W1248">
            <v>3200.1</v>
          </cell>
          <cell r="X1248">
            <v>3200.1</v>
          </cell>
          <cell r="Y1248">
            <v>617219</v>
          </cell>
        </row>
        <row r="1249">
          <cell r="A1249" t="str">
            <v>2017124L-7016</v>
          </cell>
          <cell r="C1249" t="str">
            <v>MSD-035 Luiken</v>
          </cell>
          <cell r="D1249" t="str">
            <v>Maat</v>
          </cell>
          <cell r="E1249">
            <v>1</v>
          </cell>
          <cell r="F1249">
            <v>13</v>
          </cell>
          <cell r="G1249">
            <v>0</v>
          </cell>
          <cell r="H1249">
            <v>0</v>
          </cell>
          <cell r="I1249">
            <v>1</v>
          </cell>
          <cell r="J1249">
            <v>1</v>
          </cell>
          <cell r="L1249">
            <v>1489.05</v>
          </cell>
          <cell r="N1249">
            <v>1154.23</v>
          </cell>
          <cell r="O1249">
            <v>875.77</v>
          </cell>
          <cell r="P1249">
            <v>0.75874825641336641</v>
          </cell>
          <cell r="Q1249">
            <v>278.45999999999998</v>
          </cell>
          <cell r="R1249">
            <v>0.24125174358663348</v>
          </cell>
          <cell r="S1249">
            <v>11.138399999999999</v>
          </cell>
          <cell r="U1249">
            <v>0</v>
          </cell>
          <cell r="V1249">
            <v>0</v>
          </cell>
          <cell r="W1249">
            <v>1489.05</v>
          </cell>
          <cell r="X1249">
            <v>1489.05</v>
          </cell>
          <cell r="Y1249">
            <v>617220</v>
          </cell>
        </row>
        <row r="1250">
          <cell r="A1250">
            <v>2017125</v>
          </cell>
          <cell r="C1250" t="str">
            <v>MSD-042-042 Lambermont</v>
          </cell>
          <cell r="D1250" t="str">
            <v>Maat</v>
          </cell>
          <cell r="E1250">
            <v>1</v>
          </cell>
          <cell r="F1250">
            <v>8</v>
          </cell>
          <cell r="G1250">
            <v>5</v>
          </cell>
          <cell r="H1250">
            <v>3</v>
          </cell>
          <cell r="I1250">
            <v>1</v>
          </cell>
          <cell r="J1250">
            <v>1</v>
          </cell>
          <cell r="L1250">
            <v>2439.0300000000002</v>
          </cell>
          <cell r="N1250">
            <v>1807.46</v>
          </cell>
          <cell r="O1250">
            <v>1333.94</v>
          </cell>
          <cell r="P1250">
            <v>0.73801909862458925</v>
          </cell>
          <cell r="Q1250">
            <v>473.52</v>
          </cell>
          <cell r="R1250">
            <v>0.2619809013754108</v>
          </cell>
          <cell r="S1250">
            <v>18.940799999999999</v>
          </cell>
          <cell r="U1250">
            <v>0</v>
          </cell>
          <cell r="V1250">
            <v>0</v>
          </cell>
          <cell r="W1250">
            <v>2439.0300000000002</v>
          </cell>
          <cell r="X1250">
            <v>2439.0300000000002</v>
          </cell>
          <cell r="Y1250">
            <v>617221</v>
          </cell>
        </row>
        <row r="1251">
          <cell r="A1251">
            <v>2017126</v>
          </cell>
          <cell r="C1251" t="str">
            <v>2x 613817 en 613917 Floathouse AWL060 tbv 3 grote kozijnen</v>
          </cell>
          <cell r="D1251" t="str">
            <v>Arcabo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1</v>
          </cell>
          <cell r="J1251">
            <v>1</v>
          </cell>
          <cell r="L1251">
            <v>314</v>
          </cell>
          <cell r="N1251">
            <v>157</v>
          </cell>
          <cell r="O1251">
            <v>130</v>
          </cell>
          <cell r="P1251">
            <v>0.82802547770700641</v>
          </cell>
          <cell r="Q1251">
            <v>27</v>
          </cell>
          <cell r="R1251">
            <v>0.17197452229299362</v>
          </cell>
          <cell r="S1251">
            <v>1.08</v>
          </cell>
          <cell r="U1251">
            <v>0</v>
          </cell>
          <cell r="V1251">
            <v>0</v>
          </cell>
          <cell r="W1251">
            <v>314</v>
          </cell>
          <cell r="X1251">
            <v>314</v>
          </cell>
          <cell r="Y1251">
            <v>617237</v>
          </cell>
        </row>
        <row r="1252">
          <cell r="A1252">
            <v>2017127</v>
          </cell>
          <cell r="C1252" t="str">
            <v>614017 Floathouse</v>
          </cell>
          <cell r="D1252" t="str">
            <v>Arcabo</v>
          </cell>
          <cell r="E1252">
            <v>1</v>
          </cell>
          <cell r="F1252">
            <v>11</v>
          </cell>
          <cell r="G1252">
            <v>4</v>
          </cell>
          <cell r="H1252">
            <v>12</v>
          </cell>
          <cell r="I1252">
            <v>1</v>
          </cell>
          <cell r="J1252">
            <v>1</v>
          </cell>
          <cell r="L1252">
            <v>10800.45</v>
          </cell>
          <cell r="N1252">
            <v>6667.4500000000007</v>
          </cell>
          <cell r="O1252">
            <v>5319.3</v>
          </cell>
          <cell r="P1252">
            <v>0.79780125835214355</v>
          </cell>
          <cell r="Q1252">
            <v>1348.15</v>
          </cell>
          <cell r="R1252">
            <v>0.20219874164785637</v>
          </cell>
          <cell r="S1252">
            <v>53.926000000000002</v>
          </cell>
          <cell r="U1252">
            <v>0</v>
          </cell>
          <cell r="V1252">
            <v>0</v>
          </cell>
          <cell r="W1252">
            <v>10800.45</v>
          </cell>
          <cell r="X1252">
            <v>10800.45</v>
          </cell>
          <cell r="Y1252">
            <v>617116</v>
          </cell>
        </row>
        <row r="1253">
          <cell r="A1253">
            <v>2017128</v>
          </cell>
          <cell r="C1253" t="str">
            <v>554216 glas 1041x 1743</v>
          </cell>
          <cell r="D1253" t="str">
            <v>Arcabo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1</v>
          </cell>
          <cell r="J1253">
            <v>1</v>
          </cell>
          <cell r="L1253">
            <v>92.88</v>
          </cell>
          <cell r="N1253">
            <v>38.94</v>
          </cell>
          <cell r="O1253">
            <v>38.94</v>
          </cell>
          <cell r="P1253">
            <v>1</v>
          </cell>
          <cell r="Q1253">
            <v>0</v>
          </cell>
          <cell r="R1253">
            <v>0</v>
          </cell>
          <cell r="S1253">
            <v>0</v>
          </cell>
          <cell r="U1253">
            <v>0</v>
          </cell>
          <cell r="V1253">
            <v>0</v>
          </cell>
          <cell r="W1253">
            <v>92.88</v>
          </cell>
          <cell r="X1253">
            <v>92.88</v>
          </cell>
          <cell r="Y1253">
            <v>617237</v>
          </cell>
        </row>
        <row r="1254">
          <cell r="A1254">
            <v>2017129</v>
          </cell>
          <cell r="C1254" t="str">
            <v>AWL60 2x 3088-45/45, 2x 2641-90/45,2x 2641- 45/90</v>
          </cell>
          <cell r="D1254" t="str">
            <v>Arcabo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1</v>
          </cell>
          <cell r="J1254">
            <v>1</v>
          </cell>
          <cell r="L1254">
            <v>90.62</v>
          </cell>
          <cell r="N1254">
            <v>31.81</v>
          </cell>
          <cell r="O1254">
            <v>31.81</v>
          </cell>
          <cell r="P1254">
            <v>1</v>
          </cell>
          <cell r="Q1254">
            <v>0</v>
          </cell>
          <cell r="R1254">
            <v>0</v>
          </cell>
          <cell r="S1254">
            <v>0</v>
          </cell>
          <cell r="U1254">
            <v>0</v>
          </cell>
          <cell r="V1254">
            <v>0</v>
          </cell>
          <cell r="W1254">
            <v>90.62</v>
          </cell>
          <cell r="X1254">
            <v>90.62</v>
          </cell>
          <cell r="Y1254">
            <v>617128</v>
          </cell>
        </row>
        <row r="1255">
          <cell r="A1255">
            <v>2017130</v>
          </cell>
          <cell r="C1255">
            <v>636217</v>
          </cell>
          <cell r="D1255" t="str">
            <v>Arcabo</v>
          </cell>
          <cell r="E1255">
            <v>1</v>
          </cell>
          <cell r="F1255">
            <v>8</v>
          </cell>
          <cell r="G1255">
            <v>5</v>
          </cell>
          <cell r="H1255">
            <v>3</v>
          </cell>
          <cell r="I1255">
            <v>1</v>
          </cell>
          <cell r="J1255">
            <v>1</v>
          </cell>
          <cell r="L1255">
            <v>3078.22</v>
          </cell>
          <cell r="N1255">
            <v>2060.96</v>
          </cell>
          <cell r="O1255">
            <v>1572.2</v>
          </cell>
          <cell r="P1255">
            <v>0.76284838133685273</v>
          </cell>
          <cell r="Q1255">
            <v>488.76</v>
          </cell>
          <cell r="R1255">
            <v>0.23715161866314727</v>
          </cell>
          <cell r="S1255">
            <v>19.5504</v>
          </cell>
          <cell r="U1255">
            <v>0</v>
          </cell>
          <cell r="V1255">
            <v>0</v>
          </cell>
          <cell r="W1255">
            <v>3078.22</v>
          </cell>
          <cell r="X1255">
            <v>3078.22</v>
          </cell>
          <cell r="Y1255">
            <v>617117</v>
          </cell>
        </row>
        <row r="1256">
          <cell r="A1256" t="str">
            <v>2016144-C14</v>
          </cell>
          <cell r="C1256" t="str">
            <v>Kavel C14 Verdieping Lodge</v>
          </cell>
          <cell r="D1256" t="str">
            <v>Maat</v>
          </cell>
          <cell r="E1256">
            <v>1</v>
          </cell>
          <cell r="F1256">
            <v>12</v>
          </cell>
          <cell r="G1256">
            <v>8</v>
          </cell>
          <cell r="H1256">
            <v>3</v>
          </cell>
          <cell r="I1256">
            <v>1</v>
          </cell>
          <cell r="J1256">
            <v>1</v>
          </cell>
          <cell r="L1256">
            <v>4321.22</v>
          </cell>
          <cell r="N1256">
            <v>3375.37</v>
          </cell>
          <cell r="O1256">
            <v>2613.88</v>
          </cell>
          <cell r="P1256">
            <v>0.77439806598980265</v>
          </cell>
          <cell r="Q1256">
            <v>761.49</v>
          </cell>
          <cell r="R1256">
            <v>0.2256019340101974</v>
          </cell>
          <cell r="S1256">
            <v>30.459600000000002</v>
          </cell>
          <cell r="U1256">
            <v>0</v>
          </cell>
          <cell r="V1256">
            <v>0</v>
          </cell>
          <cell r="W1256">
            <v>4321.22</v>
          </cell>
          <cell r="X1256">
            <v>4321.22</v>
          </cell>
          <cell r="Y1256">
            <v>617213</v>
          </cell>
        </row>
        <row r="1257">
          <cell r="A1257" t="str">
            <v>2016144-C14S</v>
          </cell>
          <cell r="C1257" t="str">
            <v>Kavel C14 Schuur SP</v>
          </cell>
          <cell r="D1257" t="str">
            <v>Maat</v>
          </cell>
          <cell r="E1257">
            <v>0</v>
          </cell>
          <cell r="F1257">
            <v>1</v>
          </cell>
          <cell r="G1257">
            <v>0</v>
          </cell>
          <cell r="H1257">
            <v>1</v>
          </cell>
          <cell r="I1257">
            <v>1</v>
          </cell>
          <cell r="J1257">
            <v>1</v>
          </cell>
          <cell r="L1257">
            <v>502.39</v>
          </cell>
          <cell r="N1257">
            <v>376.89</v>
          </cell>
          <cell r="O1257">
            <v>279.45</v>
          </cell>
          <cell r="P1257">
            <v>0.74146302634721006</v>
          </cell>
          <cell r="Q1257">
            <v>97.44</v>
          </cell>
          <cell r="R1257">
            <v>0.25853697365278994</v>
          </cell>
          <cell r="S1257">
            <v>3.8975999999999997</v>
          </cell>
          <cell r="U1257">
            <v>0</v>
          </cell>
          <cell r="V1257">
            <v>0</v>
          </cell>
          <cell r="W1257">
            <v>502.39</v>
          </cell>
          <cell r="X1257">
            <v>502.39</v>
          </cell>
          <cell r="Y1257">
            <v>617180</v>
          </cell>
        </row>
        <row r="1258">
          <cell r="A1258" t="str">
            <v>2016144-C01</v>
          </cell>
          <cell r="C1258" t="str">
            <v>Kavel C01 Verdieping Lodge</v>
          </cell>
          <cell r="D1258" t="str">
            <v>Maat</v>
          </cell>
          <cell r="E1258">
            <v>1</v>
          </cell>
          <cell r="F1258">
            <v>12</v>
          </cell>
          <cell r="G1258">
            <v>8</v>
          </cell>
          <cell r="H1258">
            <v>3</v>
          </cell>
          <cell r="I1258">
            <v>1</v>
          </cell>
          <cell r="J1258">
            <v>1</v>
          </cell>
          <cell r="L1258">
            <v>4321.22</v>
          </cell>
          <cell r="N1258">
            <v>3375.37</v>
          </cell>
          <cell r="O1258">
            <v>2613.88</v>
          </cell>
          <cell r="P1258">
            <v>0.77439806598980265</v>
          </cell>
          <cell r="Q1258">
            <v>761.49</v>
          </cell>
          <cell r="R1258">
            <v>0.2256019340101974</v>
          </cell>
          <cell r="S1258">
            <v>30.459600000000002</v>
          </cell>
          <cell r="U1258">
            <v>0</v>
          </cell>
          <cell r="V1258">
            <v>0</v>
          </cell>
          <cell r="W1258">
            <v>4321.22</v>
          </cell>
          <cell r="X1258">
            <v>4321.22</v>
          </cell>
          <cell r="Y1258">
            <v>617214</v>
          </cell>
        </row>
        <row r="1259">
          <cell r="A1259" t="str">
            <v>2016144-C01S</v>
          </cell>
          <cell r="C1259" t="str">
            <v>Kavel C01 Schuur SP</v>
          </cell>
          <cell r="D1259" t="str">
            <v>Maat</v>
          </cell>
          <cell r="E1259">
            <v>0</v>
          </cell>
          <cell r="F1259">
            <v>1</v>
          </cell>
          <cell r="G1259">
            <v>0</v>
          </cell>
          <cell r="H1259">
            <v>1</v>
          </cell>
          <cell r="I1259">
            <v>1</v>
          </cell>
          <cell r="J1259">
            <v>1</v>
          </cell>
          <cell r="L1259">
            <v>502.39</v>
          </cell>
          <cell r="N1259">
            <v>376.89</v>
          </cell>
          <cell r="O1259">
            <v>279.45</v>
          </cell>
          <cell r="P1259">
            <v>0.74146302634721006</v>
          </cell>
          <cell r="Q1259">
            <v>97.44</v>
          </cell>
          <cell r="R1259">
            <v>0.25853697365278994</v>
          </cell>
          <cell r="S1259">
            <v>3.8975999999999997</v>
          </cell>
          <cell r="U1259">
            <v>0</v>
          </cell>
          <cell r="V1259">
            <v>0</v>
          </cell>
          <cell r="W1259">
            <v>502.39</v>
          </cell>
          <cell r="X1259">
            <v>502.39</v>
          </cell>
          <cell r="Y1259">
            <v>617181</v>
          </cell>
        </row>
        <row r="1260">
          <cell r="A1260" t="str">
            <v>2016144-Z101</v>
          </cell>
          <cell r="C1260" t="str">
            <v>Kavel Z101 Tulplodge Grijs SP</v>
          </cell>
          <cell r="D1260" t="str">
            <v>Maat</v>
          </cell>
          <cell r="E1260">
            <v>1</v>
          </cell>
          <cell r="F1260">
            <v>7</v>
          </cell>
          <cell r="G1260">
            <v>2</v>
          </cell>
          <cell r="H1260">
            <v>3</v>
          </cell>
          <cell r="I1260">
            <v>1</v>
          </cell>
          <cell r="J1260">
            <v>1</v>
          </cell>
          <cell r="L1260">
            <v>3119.59</v>
          </cell>
          <cell r="N1260">
            <v>2444.71</v>
          </cell>
          <cell r="O1260">
            <v>1976.67</v>
          </cell>
          <cell r="P1260">
            <v>0.80854988935292937</v>
          </cell>
          <cell r="Q1260">
            <v>468.04</v>
          </cell>
          <cell r="R1260">
            <v>0.19145011064707063</v>
          </cell>
          <cell r="S1260">
            <v>18.721600000000002</v>
          </cell>
          <cell r="U1260">
            <v>0</v>
          </cell>
          <cell r="V1260">
            <v>0</v>
          </cell>
          <cell r="W1260">
            <v>3119.59</v>
          </cell>
          <cell r="X1260">
            <v>3119.59</v>
          </cell>
          <cell r="Y1260">
            <v>617179</v>
          </cell>
        </row>
        <row r="1261">
          <cell r="A1261" t="str">
            <v>2016144-Z101S</v>
          </cell>
          <cell r="C1261" t="str">
            <v>Kavel Z101 Schuur SP</v>
          </cell>
          <cell r="D1261" t="str">
            <v>Maat</v>
          </cell>
          <cell r="E1261">
            <v>0</v>
          </cell>
          <cell r="F1261">
            <v>1</v>
          </cell>
          <cell r="G1261">
            <v>0</v>
          </cell>
          <cell r="H1261">
            <v>1</v>
          </cell>
          <cell r="I1261">
            <v>1</v>
          </cell>
          <cell r="J1261">
            <v>1</v>
          </cell>
          <cell r="L1261">
            <v>502.39</v>
          </cell>
          <cell r="N1261">
            <v>376.89</v>
          </cell>
          <cell r="O1261">
            <v>279.45</v>
          </cell>
          <cell r="P1261">
            <v>0.74146302634721006</v>
          </cell>
          <cell r="Q1261">
            <v>97.44</v>
          </cell>
          <cell r="R1261">
            <v>0.25853697365278994</v>
          </cell>
          <cell r="S1261">
            <v>3.8975999999999997</v>
          </cell>
          <cell r="U1261">
            <v>0</v>
          </cell>
          <cell r="V1261">
            <v>0</v>
          </cell>
          <cell r="W1261">
            <v>502.39</v>
          </cell>
          <cell r="X1261">
            <v>502.39</v>
          </cell>
          <cell r="Y1261">
            <v>617142</v>
          </cell>
        </row>
        <row r="1262">
          <cell r="A1262" t="str">
            <v>2016144-C51</v>
          </cell>
          <cell r="C1262" t="str">
            <v>Kavel C51 Tulplodge Grijs SP</v>
          </cell>
          <cell r="D1262" t="str">
            <v>Maat</v>
          </cell>
          <cell r="E1262">
            <v>1</v>
          </cell>
          <cell r="F1262">
            <v>7</v>
          </cell>
          <cell r="G1262">
            <v>2</v>
          </cell>
          <cell r="H1262">
            <v>3</v>
          </cell>
          <cell r="I1262">
            <v>1</v>
          </cell>
          <cell r="J1262">
            <v>1</v>
          </cell>
          <cell r="L1262">
            <v>3119.59</v>
          </cell>
          <cell r="N1262">
            <v>2444.71</v>
          </cell>
          <cell r="O1262">
            <v>1976.67</v>
          </cell>
          <cell r="P1262">
            <v>0.80854988935292937</v>
          </cell>
          <cell r="Q1262">
            <v>468.04</v>
          </cell>
          <cell r="R1262">
            <v>0.19145011064707063</v>
          </cell>
          <cell r="S1262">
            <v>18.721600000000002</v>
          </cell>
          <cell r="U1262">
            <v>0</v>
          </cell>
          <cell r="V1262">
            <v>0</v>
          </cell>
          <cell r="W1262">
            <v>3119.59</v>
          </cell>
          <cell r="X1262">
            <v>3119.59</v>
          </cell>
          <cell r="Y1262">
            <v>617178</v>
          </cell>
        </row>
        <row r="1263">
          <cell r="A1263" t="str">
            <v>2016144-C51S</v>
          </cell>
          <cell r="C1263" t="str">
            <v>Kavel C51Schuur SP</v>
          </cell>
          <cell r="D1263" t="str">
            <v>Maat</v>
          </cell>
          <cell r="E1263">
            <v>0</v>
          </cell>
          <cell r="F1263">
            <v>1</v>
          </cell>
          <cell r="G1263">
            <v>0</v>
          </cell>
          <cell r="H1263">
            <v>1</v>
          </cell>
          <cell r="I1263">
            <v>1</v>
          </cell>
          <cell r="J1263">
            <v>1</v>
          </cell>
          <cell r="L1263">
            <v>502.39</v>
          </cell>
          <cell r="N1263">
            <v>376.89</v>
          </cell>
          <cell r="O1263">
            <v>279.45</v>
          </cell>
          <cell r="P1263">
            <v>0.74146302634721006</v>
          </cell>
          <cell r="Q1263">
            <v>97.44</v>
          </cell>
          <cell r="R1263">
            <v>0.25853697365278994</v>
          </cell>
          <cell r="S1263">
            <v>3.8975999999999997</v>
          </cell>
          <cell r="U1263">
            <v>0</v>
          </cell>
          <cell r="V1263">
            <v>0</v>
          </cell>
          <cell r="W1263">
            <v>502.39</v>
          </cell>
          <cell r="X1263">
            <v>502.39</v>
          </cell>
          <cell r="Y1263">
            <v>617141</v>
          </cell>
        </row>
        <row r="1264">
          <cell r="A1264" t="str">
            <v>2016144-Z69</v>
          </cell>
          <cell r="C1264" t="str">
            <v>Kavel Z69 Tulplodge Zand SP</v>
          </cell>
          <cell r="D1264" t="str">
            <v>Maat</v>
          </cell>
          <cell r="E1264">
            <v>1</v>
          </cell>
          <cell r="F1264">
            <v>7</v>
          </cell>
          <cell r="G1264">
            <v>2</v>
          </cell>
          <cell r="H1264">
            <v>3</v>
          </cell>
          <cell r="I1264">
            <v>1</v>
          </cell>
          <cell r="J1264">
            <v>1</v>
          </cell>
          <cell r="L1264">
            <v>3086.35</v>
          </cell>
          <cell r="N1264">
            <v>2444.71</v>
          </cell>
          <cell r="O1264">
            <v>1976.67</v>
          </cell>
          <cell r="P1264">
            <v>0.80854988935292937</v>
          </cell>
          <cell r="Q1264">
            <v>468.04</v>
          </cell>
          <cell r="R1264">
            <v>0.19145011064707063</v>
          </cell>
          <cell r="S1264">
            <v>18.721600000000002</v>
          </cell>
          <cell r="U1264">
            <v>0</v>
          </cell>
          <cell r="V1264">
            <v>0</v>
          </cell>
          <cell r="W1264">
            <v>3086.35</v>
          </cell>
          <cell r="X1264">
            <v>3086.35</v>
          </cell>
          <cell r="Y1264">
            <v>617177</v>
          </cell>
        </row>
        <row r="1265">
          <cell r="A1265" t="str">
            <v>2016144-Z69S</v>
          </cell>
          <cell r="C1265" t="str">
            <v>Kavel Z69 Schuur SP</v>
          </cell>
          <cell r="D1265" t="str">
            <v>Maat</v>
          </cell>
          <cell r="E1265">
            <v>0</v>
          </cell>
          <cell r="F1265">
            <v>1</v>
          </cell>
          <cell r="G1265">
            <v>0</v>
          </cell>
          <cell r="H1265">
            <v>1</v>
          </cell>
          <cell r="I1265">
            <v>1</v>
          </cell>
          <cell r="J1265">
            <v>1</v>
          </cell>
          <cell r="L1265">
            <v>502.39</v>
          </cell>
          <cell r="N1265">
            <v>376.89</v>
          </cell>
          <cell r="O1265">
            <v>279.45</v>
          </cell>
          <cell r="P1265">
            <v>0.74146302634721006</v>
          </cell>
          <cell r="Q1265">
            <v>97.44</v>
          </cell>
          <cell r="R1265">
            <v>0.25853697365278994</v>
          </cell>
          <cell r="S1265">
            <v>3.8975999999999997</v>
          </cell>
          <cell r="U1265">
            <v>0</v>
          </cell>
          <cell r="V1265">
            <v>0</v>
          </cell>
          <cell r="W1265">
            <v>502.39</v>
          </cell>
          <cell r="X1265">
            <v>502.39</v>
          </cell>
          <cell r="Y1265">
            <v>617140</v>
          </cell>
        </row>
        <row r="1266">
          <cell r="A1266">
            <v>2017131</v>
          </cell>
          <cell r="C1266" t="str">
            <v>van Wilgen</v>
          </cell>
          <cell r="D1266" t="str">
            <v>Duocar</v>
          </cell>
          <cell r="E1266">
            <v>1</v>
          </cell>
          <cell r="F1266">
            <v>14</v>
          </cell>
          <cell r="G1266">
            <v>6</v>
          </cell>
          <cell r="H1266">
            <v>6</v>
          </cell>
          <cell r="I1266">
            <v>1</v>
          </cell>
          <cell r="J1266">
            <v>1</v>
          </cell>
          <cell r="L1266">
            <v>6307.99</v>
          </cell>
          <cell r="N1266">
            <v>4164.2000000000007</v>
          </cell>
          <cell r="O1266">
            <v>3103.82</v>
          </cell>
          <cell r="P1266">
            <v>0.74535805196676419</v>
          </cell>
          <cell r="Q1266">
            <v>1060.3800000000001</v>
          </cell>
          <cell r="R1266">
            <v>0.25464194803323564</v>
          </cell>
          <cell r="S1266">
            <v>42.415200000000006</v>
          </cell>
          <cell r="U1266">
            <v>0</v>
          </cell>
          <cell r="V1266">
            <v>0</v>
          </cell>
          <cell r="W1266">
            <v>6307.99</v>
          </cell>
          <cell r="X1266">
            <v>6307.99</v>
          </cell>
          <cell r="Y1266">
            <v>617172</v>
          </cell>
        </row>
        <row r="1267">
          <cell r="A1267">
            <v>2017133</v>
          </cell>
          <cell r="C1267" t="str">
            <v>586716 Glas 450x 744 met roedes</v>
          </cell>
          <cell r="D1267" t="str">
            <v>Arcabo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1</v>
          </cell>
          <cell r="J1267">
            <v>1</v>
          </cell>
          <cell r="L1267">
            <v>60.08</v>
          </cell>
          <cell r="N1267">
            <v>22.54</v>
          </cell>
          <cell r="O1267">
            <v>22.54</v>
          </cell>
          <cell r="P1267">
            <v>1</v>
          </cell>
          <cell r="Q1267">
            <v>0</v>
          </cell>
          <cell r="R1267">
            <v>0</v>
          </cell>
          <cell r="S1267">
            <v>0</v>
          </cell>
          <cell r="U1267">
            <v>0</v>
          </cell>
          <cell r="V1267">
            <v>0</v>
          </cell>
          <cell r="W1267">
            <v>60.08</v>
          </cell>
          <cell r="X1267">
            <v>60.08</v>
          </cell>
          <cell r="Y1267">
            <v>617304</v>
          </cell>
        </row>
        <row r="1268">
          <cell r="A1268">
            <v>2017134</v>
          </cell>
          <cell r="C1268" t="str">
            <v>636617 Schuur</v>
          </cell>
          <cell r="D1268" t="str">
            <v>Arcabo</v>
          </cell>
          <cell r="E1268">
            <v>1</v>
          </cell>
          <cell r="F1268">
            <v>2</v>
          </cell>
          <cell r="G1268">
            <v>1</v>
          </cell>
          <cell r="H1268">
            <v>1</v>
          </cell>
          <cell r="I1268">
            <v>1</v>
          </cell>
          <cell r="J1268">
            <v>1</v>
          </cell>
          <cell r="L1268">
            <v>599.77</v>
          </cell>
          <cell r="N1268">
            <v>449.14</v>
          </cell>
          <cell r="O1268">
            <v>310.58</v>
          </cell>
          <cell r="P1268">
            <v>0.69149930979204699</v>
          </cell>
          <cell r="Q1268">
            <v>138.56</v>
          </cell>
          <cell r="R1268">
            <v>0.30850069020795301</v>
          </cell>
          <cell r="S1268">
            <v>5.5423999999999998</v>
          </cell>
          <cell r="U1268">
            <v>0</v>
          </cell>
          <cell r="V1268">
            <v>0</v>
          </cell>
          <cell r="W1268">
            <v>599.77</v>
          </cell>
          <cell r="X1268">
            <v>599.77</v>
          </cell>
          <cell r="Y1268">
            <v>617118</v>
          </cell>
        </row>
        <row r="1269">
          <cell r="A1269">
            <v>2017135</v>
          </cell>
          <cell r="C1269">
            <v>635017</v>
          </cell>
          <cell r="D1269" t="str">
            <v>Arcabo</v>
          </cell>
          <cell r="E1269">
            <v>1</v>
          </cell>
          <cell r="F1269">
            <v>8</v>
          </cell>
          <cell r="G1269">
            <v>5</v>
          </cell>
          <cell r="H1269">
            <v>3</v>
          </cell>
          <cell r="I1269">
            <v>1</v>
          </cell>
          <cell r="J1269">
            <v>1</v>
          </cell>
          <cell r="L1269">
            <v>2480.83</v>
          </cell>
          <cell r="N1269">
            <v>1740.4499999999998</v>
          </cell>
          <cell r="O1269">
            <v>1313.3</v>
          </cell>
          <cell r="P1269">
            <v>0.75457496624436216</v>
          </cell>
          <cell r="Q1269">
            <v>427.15</v>
          </cell>
          <cell r="R1269">
            <v>0.24542503375563793</v>
          </cell>
          <cell r="S1269">
            <v>17.085999999999999</v>
          </cell>
          <cell r="U1269">
            <v>0</v>
          </cell>
          <cell r="V1269">
            <v>0</v>
          </cell>
          <cell r="W1269">
            <v>2480.83</v>
          </cell>
          <cell r="X1269">
            <v>2480.83</v>
          </cell>
          <cell r="Y1269">
            <v>617119</v>
          </cell>
        </row>
        <row r="1270">
          <cell r="A1270">
            <v>2017136</v>
          </cell>
          <cell r="C1270">
            <v>636617</v>
          </cell>
          <cell r="D1270" t="str">
            <v>Arcabo</v>
          </cell>
          <cell r="E1270">
            <v>1</v>
          </cell>
          <cell r="F1270">
            <v>7</v>
          </cell>
          <cell r="G1270">
            <v>4</v>
          </cell>
          <cell r="H1270">
            <v>3</v>
          </cell>
          <cell r="I1270">
            <v>1</v>
          </cell>
          <cell r="J1270">
            <v>1</v>
          </cell>
          <cell r="L1270">
            <v>2391.88</v>
          </cell>
          <cell r="N1270">
            <v>1672.22</v>
          </cell>
          <cell r="O1270">
            <v>1279.05</v>
          </cell>
          <cell r="P1270">
            <v>0.76488141512480412</v>
          </cell>
          <cell r="Q1270">
            <v>393.17</v>
          </cell>
          <cell r="R1270">
            <v>0.23511858487519585</v>
          </cell>
          <cell r="S1270">
            <v>15.726800000000001</v>
          </cell>
          <cell r="U1270">
            <v>0</v>
          </cell>
          <cell r="V1270">
            <v>0</v>
          </cell>
          <cell r="W1270">
            <v>2391.88</v>
          </cell>
          <cell r="X1270">
            <v>2391.88</v>
          </cell>
          <cell r="Y1270">
            <v>617120</v>
          </cell>
        </row>
        <row r="1271">
          <cell r="A1271">
            <v>2017137</v>
          </cell>
          <cell r="C1271">
            <v>636117</v>
          </cell>
          <cell r="D1271" t="str">
            <v>Arcabo</v>
          </cell>
          <cell r="E1271">
            <v>1</v>
          </cell>
          <cell r="F1271">
            <v>8</v>
          </cell>
          <cell r="G1271">
            <v>5</v>
          </cell>
          <cell r="H1271">
            <v>3</v>
          </cell>
          <cell r="I1271">
            <v>1</v>
          </cell>
          <cell r="J1271">
            <v>1</v>
          </cell>
          <cell r="L1271">
            <v>2531.15</v>
          </cell>
          <cell r="N1271">
            <v>1749.63</v>
          </cell>
          <cell r="O1271">
            <v>1322.38</v>
          </cell>
          <cell r="P1271">
            <v>0.75580551316564071</v>
          </cell>
          <cell r="Q1271">
            <v>427.25</v>
          </cell>
          <cell r="R1271">
            <v>0.24419448683435924</v>
          </cell>
          <cell r="S1271">
            <v>17.09</v>
          </cell>
          <cell r="U1271">
            <v>0</v>
          </cell>
          <cell r="V1271">
            <v>0</v>
          </cell>
          <cell r="W1271">
            <v>2531.15</v>
          </cell>
          <cell r="X1271">
            <v>2531.15</v>
          </cell>
          <cell r="Y1271">
            <v>617121</v>
          </cell>
        </row>
        <row r="1272">
          <cell r="A1272">
            <v>2017138</v>
          </cell>
          <cell r="C1272">
            <v>635917</v>
          </cell>
          <cell r="D1272" t="str">
            <v>Arcabo</v>
          </cell>
          <cell r="E1272">
            <v>1</v>
          </cell>
          <cell r="F1272">
            <v>9</v>
          </cell>
          <cell r="G1272">
            <v>5</v>
          </cell>
          <cell r="H1272">
            <v>3</v>
          </cell>
          <cell r="I1272">
            <v>1</v>
          </cell>
          <cell r="J1272">
            <v>1</v>
          </cell>
          <cell r="L1272">
            <v>2953.65</v>
          </cell>
          <cell r="N1272">
            <v>1918.38</v>
          </cell>
          <cell r="O1272">
            <v>1411.25</v>
          </cell>
          <cell r="P1272">
            <v>0.73564674360658466</v>
          </cell>
          <cell r="Q1272">
            <v>507.13</v>
          </cell>
          <cell r="R1272">
            <v>0.26435325639341528</v>
          </cell>
          <cell r="S1272">
            <v>20.2852</v>
          </cell>
          <cell r="U1272">
            <v>0</v>
          </cell>
          <cell r="V1272">
            <v>0</v>
          </cell>
          <cell r="W1272">
            <v>2953.65</v>
          </cell>
          <cell r="X1272">
            <v>2953.65</v>
          </cell>
          <cell r="Y1272">
            <v>617122</v>
          </cell>
        </row>
        <row r="1273">
          <cell r="A1273" t="str">
            <v>2017139L-6009</v>
          </cell>
          <cell r="C1273" t="str">
            <v>635917 Luiken</v>
          </cell>
          <cell r="D1273" t="str">
            <v>Arcabo</v>
          </cell>
          <cell r="E1273">
            <v>0</v>
          </cell>
          <cell r="F1273">
            <v>16</v>
          </cell>
          <cell r="G1273">
            <v>0</v>
          </cell>
          <cell r="H1273">
            <v>0</v>
          </cell>
          <cell r="I1273">
            <v>1</v>
          </cell>
          <cell r="J1273">
            <v>1</v>
          </cell>
          <cell r="L1273">
            <v>1611.44</v>
          </cell>
          <cell r="N1273">
            <v>1233.78</v>
          </cell>
          <cell r="O1273">
            <v>928.12</v>
          </cell>
          <cell r="P1273">
            <v>0.75225729060286273</v>
          </cell>
          <cell r="Q1273">
            <v>305.66000000000003</v>
          </cell>
          <cell r="R1273">
            <v>0.24774270939713727</v>
          </cell>
          <cell r="S1273">
            <v>12.226400000000002</v>
          </cell>
          <cell r="U1273">
            <v>0</v>
          </cell>
          <cell r="V1273">
            <v>0</v>
          </cell>
          <cell r="W1273">
            <v>1611.44</v>
          </cell>
          <cell r="X1273">
            <v>1848.46</v>
          </cell>
          <cell r="Y1273">
            <v>617123</v>
          </cell>
        </row>
        <row r="1274">
          <cell r="A1274">
            <v>2017140</v>
          </cell>
          <cell r="C1274">
            <v>636517</v>
          </cell>
          <cell r="D1274" t="str">
            <v>Arcabo</v>
          </cell>
          <cell r="E1274">
            <v>1</v>
          </cell>
          <cell r="F1274">
            <v>8</v>
          </cell>
          <cell r="G1274">
            <v>5</v>
          </cell>
          <cell r="H1274">
            <v>3</v>
          </cell>
          <cell r="I1274">
            <v>1</v>
          </cell>
          <cell r="J1274">
            <v>1</v>
          </cell>
          <cell r="L1274">
            <v>2480.83</v>
          </cell>
          <cell r="N1274">
            <v>1736.4499999999998</v>
          </cell>
          <cell r="O1274">
            <v>1309.3</v>
          </cell>
          <cell r="P1274">
            <v>0.75400961732269867</v>
          </cell>
          <cell r="Q1274">
            <v>427.15</v>
          </cell>
          <cell r="R1274">
            <v>0.24599038267730142</v>
          </cell>
          <cell r="S1274">
            <v>17.085999999999999</v>
          </cell>
          <cell r="U1274">
            <v>0</v>
          </cell>
          <cell r="V1274">
            <v>0</v>
          </cell>
          <cell r="W1274">
            <v>2480.83</v>
          </cell>
          <cell r="X1274">
            <v>2480.83</v>
          </cell>
          <cell r="Y1274">
            <v>617124</v>
          </cell>
        </row>
        <row r="1275">
          <cell r="A1275">
            <v>2017141</v>
          </cell>
          <cell r="C1275" t="str">
            <v>645017 tm 645517</v>
          </cell>
          <cell r="D1275" t="str">
            <v>Arcabo</v>
          </cell>
          <cell r="E1275">
            <v>6</v>
          </cell>
          <cell r="F1275">
            <v>54</v>
          </cell>
          <cell r="G1275">
            <v>42</v>
          </cell>
          <cell r="H1275">
            <v>18</v>
          </cell>
          <cell r="I1275">
            <v>1</v>
          </cell>
          <cell r="J1275">
            <v>1</v>
          </cell>
          <cell r="L1275">
            <v>18599.22</v>
          </cell>
          <cell r="N1275">
            <v>12636.210000000001</v>
          </cell>
          <cell r="O1275">
            <v>9495.93</v>
          </cell>
          <cell r="P1275">
            <v>0.75148561158765159</v>
          </cell>
          <cell r="Q1275">
            <v>3140.28</v>
          </cell>
          <cell r="R1275">
            <v>0.24851438841234832</v>
          </cell>
          <cell r="S1275">
            <v>125.61120000000001</v>
          </cell>
          <cell r="U1275">
            <v>0</v>
          </cell>
          <cell r="V1275">
            <v>0</v>
          </cell>
          <cell r="W1275">
            <v>18599.22</v>
          </cell>
          <cell r="X1275">
            <v>20455.14</v>
          </cell>
          <cell r="Y1275">
            <v>617106</v>
          </cell>
        </row>
        <row r="1276">
          <cell r="A1276">
            <v>2017142</v>
          </cell>
          <cell r="C1276" t="str">
            <v>Bomhof</v>
          </cell>
          <cell r="D1276" t="str">
            <v>Euro Recreatiebouw</v>
          </cell>
          <cell r="E1276">
            <v>1</v>
          </cell>
          <cell r="F1276">
            <v>9</v>
          </cell>
          <cell r="G1276">
            <v>7</v>
          </cell>
          <cell r="H1276">
            <v>3</v>
          </cell>
          <cell r="I1276">
            <v>1</v>
          </cell>
          <cell r="J1276">
            <v>1</v>
          </cell>
          <cell r="L1276">
            <v>3259.81</v>
          </cell>
          <cell r="N1276">
            <v>2033.54</v>
          </cell>
          <cell r="O1276">
            <v>1510.54</v>
          </cell>
          <cell r="P1276">
            <v>0.74281302556133644</v>
          </cell>
          <cell r="Q1276">
            <v>523</v>
          </cell>
          <cell r="R1276">
            <v>0.25718697443866362</v>
          </cell>
          <cell r="S1276">
            <v>20.92</v>
          </cell>
          <cell r="U1276">
            <v>0</v>
          </cell>
          <cell r="V1276">
            <v>0</v>
          </cell>
          <cell r="W1276">
            <v>3259.81</v>
          </cell>
          <cell r="X1276">
            <v>3259.81</v>
          </cell>
          <cell r="Y1276">
            <v>617166</v>
          </cell>
        </row>
        <row r="1277">
          <cell r="A1277">
            <v>2017143</v>
          </cell>
          <cell r="C1277" t="str">
            <v>Ter Horst</v>
          </cell>
          <cell r="D1277" t="str">
            <v>Euro Recreatiebouw</v>
          </cell>
          <cell r="E1277">
            <v>1</v>
          </cell>
          <cell r="F1277">
            <v>10</v>
          </cell>
          <cell r="G1277">
            <v>5</v>
          </cell>
          <cell r="H1277">
            <v>2</v>
          </cell>
          <cell r="I1277">
            <v>1</v>
          </cell>
          <cell r="J1277">
            <v>1</v>
          </cell>
          <cell r="L1277">
            <v>3358.84</v>
          </cell>
          <cell r="N1277">
            <v>2098.8000000000002</v>
          </cell>
          <cell r="O1277">
            <v>1651.27</v>
          </cell>
          <cell r="P1277">
            <v>0.78676862969315797</v>
          </cell>
          <cell r="Q1277">
            <v>447.53</v>
          </cell>
          <cell r="R1277">
            <v>0.21323137030684197</v>
          </cell>
          <cell r="S1277">
            <v>17.901199999999999</v>
          </cell>
          <cell r="U1277">
            <v>0</v>
          </cell>
          <cell r="V1277">
            <v>0</v>
          </cell>
          <cell r="W1277">
            <v>3358.84</v>
          </cell>
          <cell r="X1277">
            <v>3358.84</v>
          </cell>
          <cell r="Y1277">
            <v>617167</v>
          </cell>
        </row>
        <row r="1278">
          <cell r="A1278">
            <v>2017144</v>
          </cell>
          <cell r="C1278" t="str">
            <v>10 sets beslag voor schuifdeur</v>
          </cell>
          <cell r="D1278" t="str">
            <v>Arcabo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1</v>
          </cell>
          <cell r="J1278">
            <v>1</v>
          </cell>
          <cell r="L1278">
            <v>518</v>
          </cell>
          <cell r="N1278">
            <v>251.5</v>
          </cell>
          <cell r="O1278">
            <v>251.5</v>
          </cell>
          <cell r="P1278">
            <v>1</v>
          </cell>
          <cell r="Q1278">
            <v>0</v>
          </cell>
          <cell r="R1278">
            <v>0</v>
          </cell>
          <cell r="S1278">
            <v>0</v>
          </cell>
          <cell r="U1278">
            <v>0</v>
          </cell>
          <cell r="V1278">
            <v>0</v>
          </cell>
          <cell r="W1278">
            <v>518</v>
          </cell>
          <cell r="X1278">
            <v>518</v>
          </cell>
          <cell r="Y1278">
            <v>617304</v>
          </cell>
        </row>
        <row r="1279">
          <cell r="A1279">
            <v>2017145</v>
          </cell>
          <cell r="C1279">
            <v>634217</v>
          </cell>
          <cell r="D1279" t="str">
            <v>Arcabo</v>
          </cell>
          <cell r="E1279">
            <v>1</v>
          </cell>
          <cell r="F1279">
            <v>13</v>
          </cell>
          <cell r="G1279">
            <v>7</v>
          </cell>
          <cell r="H1279">
            <v>3</v>
          </cell>
          <cell r="I1279">
            <v>1</v>
          </cell>
          <cell r="J1279">
            <v>1</v>
          </cell>
          <cell r="L1279">
            <v>3855.17</v>
          </cell>
          <cell r="N1279">
            <v>2648.33</v>
          </cell>
          <cell r="O1279">
            <v>2071.5300000000002</v>
          </cell>
          <cell r="P1279">
            <v>0.7822023690401122</v>
          </cell>
          <cell r="Q1279">
            <v>576.79999999999995</v>
          </cell>
          <cell r="R1279">
            <v>0.21779763095988791</v>
          </cell>
          <cell r="S1279">
            <v>23.071999999999999</v>
          </cell>
          <cell r="U1279">
            <v>0</v>
          </cell>
          <cell r="V1279">
            <v>0</v>
          </cell>
          <cell r="W1279">
            <v>3855.17</v>
          </cell>
          <cell r="X1279">
            <v>3855.17</v>
          </cell>
          <cell r="Y1279">
            <v>617125</v>
          </cell>
        </row>
        <row r="1280">
          <cell r="A1280" t="str">
            <v>2016144-S</v>
          </cell>
          <cell r="C1280" t="str">
            <v>Schuurdeuren C12, C27, Z119, Z124, Z110, C28 en Z95</v>
          </cell>
          <cell r="D1280" t="str">
            <v>Maat</v>
          </cell>
          <cell r="E1280">
            <v>1</v>
          </cell>
          <cell r="F1280">
            <v>0</v>
          </cell>
          <cell r="G1280">
            <v>0</v>
          </cell>
          <cell r="H1280">
            <v>7</v>
          </cell>
          <cell r="I1280">
            <v>1</v>
          </cell>
          <cell r="J1280">
            <v>1</v>
          </cell>
          <cell r="L1280">
            <v>3516.73</v>
          </cell>
          <cell r="N1280">
            <v>2635.08</v>
          </cell>
          <cell r="O1280">
            <v>1953</v>
          </cell>
          <cell r="P1280">
            <v>0.74115396875996176</v>
          </cell>
          <cell r="Q1280">
            <v>682.08</v>
          </cell>
          <cell r="R1280">
            <v>0.2588460312400383</v>
          </cell>
          <cell r="S1280">
            <v>27.283200000000001</v>
          </cell>
          <cell r="U1280">
            <v>0</v>
          </cell>
          <cell r="V1280">
            <v>0</v>
          </cell>
          <cell r="W1280">
            <v>3516.73</v>
          </cell>
          <cell r="X1280">
            <v>3516.73</v>
          </cell>
          <cell r="Y1280">
            <v>617182</v>
          </cell>
        </row>
        <row r="1281">
          <cell r="A1281">
            <v>2017147</v>
          </cell>
          <cell r="C1281" t="str">
            <v>537616 Schuur</v>
          </cell>
          <cell r="D1281" t="str">
            <v>Arcabo</v>
          </cell>
          <cell r="E1281">
            <v>1</v>
          </cell>
          <cell r="F1281">
            <v>2</v>
          </cell>
          <cell r="G1281">
            <v>1</v>
          </cell>
          <cell r="H1281">
            <v>1</v>
          </cell>
          <cell r="I1281">
            <v>1</v>
          </cell>
          <cell r="J1281">
            <v>1</v>
          </cell>
          <cell r="L1281">
            <v>723.29</v>
          </cell>
          <cell r="N1281">
            <v>498.73</v>
          </cell>
          <cell r="O1281">
            <v>351.92</v>
          </cell>
          <cell r="P1281">
            <v>0.70563230605738581</v>
          </cell>
          <cell r="Q1281">
            <v>146.81</v>
          </cell>
          <cell r="R1281">
            <v>0.29436769394261425</v>
          </cell>
          <cell r="S1281">
            <v>5.8723999999999998</v>
          </cell>
          <cell r="U1281">
            <v>0</v>
          </cell>
          <cell r="V1281">
            <v>0</v>
          </cell>
          <cell r="W1281">
            <v>723.29</v>
          </cell>
          <cell r="X1281">
            <v>723.29</v>
          </cell>
          <cell r="Y1281">
            <v>617126</v>
          </cell>
        </row>
        <row r="1282">
          <cell r="A1282">
            <v>2017148</v>
          </cell>
          <cell r="C1282">
            <v>636717</v>
          </cell>
          <cell r="D1282" t="str">
            <v>Arcabo</v>
          </cell>
          <cell r="E1282">
            <v>1</v>
          </cell>
          <cell r="F1282">
            <v>8</v>
          </cell>
          <cell r="G1282">
            <v>5</v>
          </cell>
          <cell r="H1282">
            <v>3</v>
          </cell>
          <cell r="I1282">
            <v>1</v>
          </cell>
          <cell r="J1282">
            <v>1</v>
          </cell>
          <cell r="L1282">
            <v>2628.88</v>
          </cell>
          <cell r="N1282">
            <v>1773.0700000000002</v>
          </cell>
          <cell r="O1282">
            <v>1345.92</v>
          </cell>
          <cell r="P1282">
            <v>0.7590901656448984</v>
          </cell>
          <cell r="Q1282">
            <v>427.15</v>
          </cell>
          <cell r="R1282">
            <v>0.24090983435510158</v>
          </cell>
          <cell r="S1282">
            <v>17.085999999999999</v>
          </cell>
          <cell r="U1282">
            <v>0</v>
          </cell>
          <cell r="V1282">
            <v>0</v>
          </cell>
          <cell r="W1282">
            <v>2628.88</v>
          </cell>
          <cell r="X1282">
            <v>2628.88</v>
          </cell>
          <cell r="Y1282">
            <v>617129</v>
          </cell>
        </row>
        <row r="1283">
          <cell r="A1283">
            <v>2017149</v>
          </cell>
          <cell r="C1283">
            <v>633817</v>
          </cell>
          <cell r="D1283" t="str">
            <v>Arcabo</v>
          </cell>
          <cell r="E1283">
            <v>1</v>
          </cell>
          <cell r="F1283">
            <v>8</v>
          </cell>
          <cell r="G1283">
            <v>6</v>
          </cell>
          <cell r="H1283">
            <v>3</v>
          </cell>
          <cell r="I1283">
            <v>1</v>
          </cell>
          <cell r="J1283">
            <v>1</v>
          </cell>
          <cell r="L1283">
            <v>2778.21</v>
          </cell>
          <cell r="N1283">
            <v>1903.65</v>
          </cell>
          <cell r="O1283">
            <v>1462.38</v>
          </cell>
          <cell r="P1283">
            <v>0.76819793554487437</v>
          </cell>
          <cell r="Q1283">
            <v>441.27</v>
          </cell>
          <cell r="R1283">
            <v>0.23180206445512566</v>
          </cell>
          <cell r="S1283">
            <v>17.6508</v>
          </cell>
          <cell r="U1283">
            <v>0</v>
          </cell>
          <cell r="V1283">
            <v>0</v>
          </cell>
          <cell r="W1283">
            <v>2778.21</v>
          </cell>
          <cell r="X1283">
            <v>2778.21</v>
          </cell>
          <cell r="Y1283">
            <v>617130</v>
          </cell>
        </row>
        <row r="1284">
          <cell r="A1284">
            <v>2017150</v>
          </cell>
          <cell r="C1284">
            <v>633117</v>
          </cell>
          <cell r="D1284" t="str">
            <v>Arcabo</v>
          </cell>
          <cell r="E1284">
            <v>1</v>
          </cell>
          <cell r="F1284">
            <v>7</v>
          </cell>
          <cell r="G1284">
            <v>6</v>
          </cell>
          <cell r="H1284">
            <v>2</v>
          </cell>
          <cell r="I1284">
            <v>1</v>
          </cell>
          <cell r="J1284">
            <v>1</v>
          </cell>
          <cell r="L1284">
            <v>1925.71</v>
          </cell>
          <cell r="N1284">
            <v>1294.8200000000002</v>
          </cell>
          <cell r="O1284">
            <v>950.45</v>
          </cell>
          <cell r="P1284">
            <v>0.7340402526992168</v>
          </cell>
          <cell r="Q1284">
            <v>344.37</v>
          </cell>
          <cell r="R1284">
            <v>0.26595974730078309</v>
          </cell>
          <cell r="S1284">
            <v>13.774800000000001</v>
          </cell>
          <cell r="U1284">
            <v>0</v>
          </cell>
          <cell r="V1284">
            <v>0</v>
          </cell>
          <cell r="W1284">
            <v>1925.71</v>
          </cell>
          <cell r="X1284">
            <v>1925.71</v>
          </cell>
          <cell r="Y1284">
            <v>617131</v>
          </cell>
        </row>
        <row r="1285">
          <cell r="A1285">
            <v>2017151</v>
          </cell>
          <cell r="C1285" t="str">
            <v>setje wielen voor schuifpui</v>
          </cell>
          <cell r="D1285" t="str">
            <v>Arcabo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1</v>
          </cell>
          <cell r="J1285">
            <v>1</v>
          </cell>
          <cell r="L1285">
            <v>28.78</v>
          </cell>
          <cell r="N1285">
            <v>13.78</v>
          </cell>
          <cell r="O1285">
            <v>13.78</v>
          </cell>
          <cell r="P1285">
            <v>1</v>
          </cell>
          <cell r="Q1285">
            <v>0</v>
          </cell>
          <cell r="R1285">
            <v>0</v>
          </cell>
          <cell r="S1285">
            <v>0</v>
          </cell>
          <cell r="U1285">
            <v>0</v>
          </cell>
          <cell r="V1285">
            <v>0</v>
          </cell>
          <cell r="W1285">
            <v>28.78</v>
          </cell>
          <cell r="X1285">
            <v>28.78</v>
          </cell>
          <cell r="Y1285">
            <v>617304</v>
          </cell>
        </row>
        <row r="1286">
          <cell r="A1286">
            <v>2017152</v>
          </cell>
          <cell r="C1286" t="str">
            <v>606417 Glas 929x 2057 2x</v>
          </cell>
          <cell r="D1286" t="str">
            <v>Arcabo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1</v>
          </cell>
          <cell r="J1286">
            <v>1</v>
          </cell>
          <cell r="L1286">
            <v>286.66000000000003</v>
          </cell>
          <cell r="N1286">
            <v>135.83000000000001</v>
          </cell>
          <cell r="O1286">
            <v>135.83000000000001</v>
          </cell>
          <cell r="P1286">
            <v>1</v>
          </cell>
          <cell r="Q1286">
            <v>0</v>
          </cell>
          <cell r="R1286">
            <v>0</v>
          </cell>
          <cell r="S1286">
            <v>0</v>
          </cell>
          <cell r="U1286">
            <v>0</v>
          </cell>
          <cell r="V1286">
            <v>0</v>
          </cell>
          <cell r="W1286">
            <v>286.66000000000003</v>
          </cell>
          <cell r="X1286">
            <v>286.66000000000003</v>
          </cell>
          <cell r="Y1286">
            <v>617237</v>
          </cell>
        </row>
        <row r="1287">
          <cell r="A1287">
            <v>2017153</v>
          </cell>
          <cell r="C1287">
            <v>635217</v>
          </cell>
          <cell r="D1287" t="str">
            <v>Arcabo</v>
          </cell>
          <cell r="E1287">
            <v>1</v>
          </cell>
          <cell r="F1287">
            <v>10</v>
          </cell>
          <cell r="G1287">
            <v>5</v>
          </cell>
          <cell r="H1287">
            <v>3</v>
          </cell>
          <cell r="I1287">
            <v>1</v>
          </cell>
          <cell r="J1287">
            <v>1</v>
          </cell>
          <cell r="L1287">
            <v>2655.58</v>
          </cell>
          <cell r="N1287">
            <v>1795.03</v>
          </cell>
          <cell r="O1287">
            <v>1326.36</v>
          </cell>
          <cell r="P1287">
            <v>0.73890687063725946</v>
          </cell>
          <cell r="Q1287">
            <v>468.67</v>
          </cell>
          <cell r="R1287">
            <v>0.26109312936274048</v>
          </cell>
          <cell r="S1287">
            <v>18.7468</v>
          </cell>
          <cell r="U1287">
            <v>0</v>
          </cell>
          <cell r="V1287">
            <v>0</v>
          </cell>
          <cell r="W1287">
            <v>2655.58</v>
          </cell>
          <cell r="X1287">
            <v>2655.58</v>
          </cell>
          <cell r="Y1287">
            <v>617132</v>
          </cell>
        </row>
        <row r="1288">
          <cell r="A1288">
            <v>2017154</v>
          </cell>
          <cell r="C1288">
            <v>638317</v>
          </cell>
          <cell r="D1288" t="str">
            <v>Arcabo</v>
          </cell>
          <cell r="E1288">
            <v>1</v>
          </cell>
          <cell r="F1288">
            <v>8</v>
          </cell>
          <cell r="G1288">
            <v>5</v>
          </cell>
          <cell r="H1288">
            <v>3</v>
          </cell>
          <cell r="I1288">
            <v>1</v>
          </cell>
          <cell r="J1288">
            <v>1</v>
          </cell>
          <cell r="L1288">
            <v>2626.78</v>
          </cell>
          <cell r="N1288">
            <v>1771.77</v>
          </cell>
          <cell r="O1288">
            <v>1349.12</v>
          </cell>
          <cell r="P1288">
            <v>0.76145323602950721</v>
          </cell>
          <cell r="Q1288">
            <v>422.65</v>
          </cell>
          <cell r="R1288">
            <v>0.23854676397049276</v>
          </cell>
          <cell r="S1288">
            <v>16.905999999999999</v>
          </cell>
          <cell r="U1288">
            <v>0</v>
          </cell>
          <cell r="V1288">
            <v>0</v>
          </cell>
          <cell r="W1288">
            <v>2626.78</v>
          </cell>
          <cell r="X1288">
            <v>2626.78</v>
          </cell>
          <cell r="Y1288">
            <v>617133</v>
          </cell>
        </row>
        <row r="1289">
          <cell r="A1289">
            <v>2017155</v>
          </cell>
          <cell r="C1289">
            <v>633417</v>
          </cell>
          <cell r="D1289" t="str">
            <v>Arcabo</v>
          </cell>
          <cell r="E1289">
            <v>1</v>
          </cell>
          <cell r="F1289">
            <v>6</v>
          </cell>
          <cell r="G1289">
            <v>7</v>
          </cell>
          <cell r="H1289">
            <v>2</v>
          </cell>
          <cell r="I1289">
            <v>1</v>
          </cell>
          <cell r="J1289">
            <v>1</v>
          </cell>
          <cell r="L1289">
            <v>2214.58</v>
          </cell>
          <cell r="N1289">
            <v>1554.38</v>
          </cell>
          <cell r="O1289">
            <v>1161.01</v>
          </cell>
          <cell r="P1289">
            <v>0.74692803561548649</v>
          </cell>
          <cell r="Q1289">
            <v>393.37</v>
          </cell>
          <cell r="R1289">
            <v>0.2530719643845134</v>
          </cell>
          <cell r="S1289">
            <v>15.7348</v>
          </cell>
          <cell r="U1289">
            <v>0</v>
          </cell>
          <cell r="V1289">
            <v>0</v>
          </cell>
          <cell r="W1289">
            <v>2214.58</v>
          </cell>
          <cell r="X1289">
            <v>2214.58</v>
          </cell>
          <cell r="Y1289">
            <v>617134</v>
          </cell>
        </row>
        <row r="1290">
          <cell r="A1290" t="str">
            <v>2017156V</v>
          </cell>
          <cell r="C1290" t="str">
            <v>Leemkule</v>
          </cell>
          <cell r="D1290" t="str">
            <v>RSP</v>
          </cell>
          <cell r="E1290">
            <v>1</v>
          </cell>
          <cell r="F1290">
            <v>7</v>
          </cell>
          <cell r="G1290">
            <v>6</v>
          </cell>
          <cell r="H1290">
            <v>2</v>
          </cell>
          <cell r="I1290">
            <v>1</v>
          </cell>
          <cell r="J1290">
            <v>1</v>
          </cell>
          <cell r="L1290">
            <v>3612.87</v>
          </cell>
          <cell r="N1290">
            <v>2299.6</v>
          </cell>
          <cell r="O1290">
            <v>1684.26</v>
          </cell>
          <cell r="P1290">
            <v>0.73241433292746572</v>
          </cell>
          <cell r="Q1290">
            <v>615.34</v>
          </cell>
          <cell r="R1290">
            <v>0.26758566707253439</v>
          </cell>
          <cell r="S1290">
            <v>24.613600000000002</v>
          </cell>
          <cell r="U1290">
            <v>0</v>
          </cell>
          <cell r="V1290">
            <v>0</v>
          </cell>
          <cell r="W1290">
            <v>3612.87</v>
          </cell>
          <cell r="X1290">
            <v>3612.87</v>
          </cell>
          <cell r="Y1290">
            <v>617223</v>
          </cell>
        </row>
        <row r="1291">
          <cell r="A1291">
            <v>2017157</v>
          </cell>
          <cell r="C1291" t="str">
            <v>Modest Katie</v>
          </cell>
          <cell r="D1291" t="str">
            <v>Duocar</v>
          </cell>
          <cell r="E1291">
            <v>1</v>
          </cell>
          <cell r="F1291">
            <v>10</v>
          </cell>
          <cell r="G1291">
            <v>7</v>
          </cell>
          <cell r="H1291">
            <v>3</v>
          </cell>
          <cell r="I1291">
            <v>1</v>
          </cell>
          <cell r="J1291">
            <v>1</v>
          </cell>
          <cell r="L1291">
            <v>3715.12</v>
          </cell>
          <cell r="N1291">
            <v>2472.09</v>
          </cell>
          <cell r="O1291">
            <v>1847.39</v>
          </cell>
          <cell r="P1291">
            <v>0.74729884429773996</v>
          </cell>
          <cell r="Q1291">
            <v>624.70000000000005</v>
          </cell>
          <cell r="R1291">
            <v>0.25270115570226004</v>
          </cell>
          <cell r="S1291">
            <v>24.988000000000003</v>
          </cell>
          <cell r="U1291">
            <v>0</v>
          </cell>
          <cell r="V1291">
            <v>0</v>
          </cell>
          <cell r="W1291">
            <v>3715.12</v>
          </cell>
          <cell r="X1291">
            <v>3715.12</v>
          </cell>
          <cell r="Y1291">
            <v>617209</v>
          </cell>
        </row>
        <row r="1292">
          <cell r="A1292">
            <v>2017158</v>
          </cell>
          <cell r="C1292" t="str">
            <v>Arntz</v>
          </cell>
          <cell r="D1292" t="str">
            <v>Duocar</v>
          </cell>
          <cell r="E1292">
            <v>1</v>
          </cell>
          <cell r="F1292">
            <v>13</v>
          </cell>
          <cell r="G1292">
            <v>9</v>
          </cell>
          <cell r="H1292">
            <v>3</v>
          </cell>
          <cell r="I1292">
            <v>1</v>
          </cell>
          <cell r="J1292">
            <v>1</v>
          </cell>
          <cell r="L1292">
            <v>3906.11</v>
          </cell>
          <cell r="N1292">
            <v>2631.27</v>
          </cell>
          <cell r="O1292">
            <v>1939.5</v>
          </cell>
          <cell r="P1292">
            <v>0.7370965351332246</v>
          </cell>
          <cell r="Q1292">
            <v>691.77</v>
          </cell>
          <cell r="R1292">
            <v>0.26290346486677535</v>
          </cell>
          <cell r="S1292">
            <v>27.6708</v>
          </cell>
          <cell r="U1292">
            <v>0</v>
          </cell>
          <cell r="V1292">
            <v>0</v>
          </cell>
          <cell r="W1292">
            <v>3906.11</v>
          </cell>
          <cell r="X1292">
            <v>3906.11</v>
          </cell>
          <cell r="Y1292">
            <v>617210</v>
          </cell>
        </row>
        <row r="1293">
          <cell r="A1293" t="str">
            <v>2016144-C12</v>
          </cell>
          <cell r="C1293" t="str">
            <v>Kavel C12 Verdieping Lodge</v>
          </cell>
          <cell r="D1293" t="str">
            <v>Maat</v>
          </cell>
          <cell r="E1293">
            <v>1</v>
          </cell>
          <cell r="F1293">
            <v>12</v>
          </cell>
          <cell r="G1293">
            <v>8</v>
          </cell>
          <cell r="H1293">
            <v>3</v>
          </cell>
          <cell r="I1293">
            <v>1</v>
          </cell>
          <cell r="J1293">
            <v>1</v>
          </cell>
          <cell r="L1293">
            <v>4321.22</v>
          </cell>
          <cell r="N1293">
            <v>3375.37</v>
          </cell>
          <cell r="O1293">
            <v>2613.88</v>
          </cell>
          <cell r="P1293">
            <v>0.77439806598980265</v>
          </cell>
          <cell r="Q1293">
            <v>761.49</v>
          </cell>
          <cell r="R1293">
            <v>0.2256019340101974</v>
          </cell>
          <cell r="S1293">
            <v>30.459600000000002</v>
          </cell>
          <cell r="U1293">
            <v>0</v>
          </cell>
          <cell r="V1293">
            <v>0</v>
          </cell>
          <cell r="W1293">
            <v>4321.22</v>
          </cell>
          <cell r="X1293">
            <v>4321.22</v>
          </cell>
          <cell r="Y1293">
            <v>617262</v>
          </cell>
        </row>
        <row r="1294">
          <cell r="A1294" t="str">
            <v>2017159L-6009</v>
          </cell>
          <cell r="C1294" t="str">
            <v>GGG Inkoop Luiken</v>
          </cell>
          <cell r="D1294" t="str">
            <v>Duocar</v>
          </cell>
          <cell r="E1294">
            <v>1</v>
          </cell>
          <cell r="F1294">
            <v>2</v>
          </cell>
          <cell r="G1294">
            <v>0</v>
          </cell>
          <cell r="H1294">
            <v>0</v>
          </cell>
          <cell r="I1294">
            <v>1</v>
          </cell>
          <cell r="J1294">
            <v>1</v>
          </cell>
          <cell r="L1294">
            <v>226.33</v>
          </cell>
          <cell r="N1294">
            <v>166.75</v>
          </cell>
          <cell r="O1294">
            <v>123.48</v>
          </cell>
          <cell r="P1294">
            <v>0.74050974512743628</v>
          </cell>
          <cell r="Q1294">
            <v>43.27</v>
          </cell>
          <cell r="R1294">
            <v>0.25949025487256372</v>
          </cell>
          <cell r="S1294">
            <v>1.7308000000000001</v>
          </cell>
          <cell r="U1294">
            <v>0</v>
          </cell>
          <cell r="V1294">
            <v>0</v>
          </cell>
          <cell r="W1294">
            <v>226.33</v>
          </cell>
          <cell r="X1294">
            <v>226.33</v>
          </cell>
          <cell r="Y1294">
            <v>617211</v>
          </cell>
        </row>
        <row r="1295">
          <cell r="A1295" t="str">
            <v>2017160L-7016</v>
          </cell>
          <cell r="C1295" t="str">
            <v>Helvoort Luiken</v>
          </cell>
          <cell r="D1295" t="str">
            <v>Duocar</v>
          </cell>
          <cell r="E1295">
            <v>1</v>
          </cell>
          <cell r="F1295">
            <v>4</v>
          </cell>
          <cell r="G1295">
            <v>0</v>
          </cell>
          <cell r="H1295">
            <v>0</v>
          </cell>
          <cell r="I1295">
            <v>1</v>
          </cell>
          <cell r="J1295">
            <v>1</v>
          </cell>
          <cell r="L1295">
            <v>456.5</v>
          </cell>
          <cell r="N1295">
            <v>346.46000000000004</v>
          </cell>
          <cell r="O1295">
            <v>273.42</v>
          </cell>
          <cell r="P1295">
            <v>0.78918201235351837</v>
          </cell>
          <cell r="Q1295">
            <v>73.040000000000006</v>
          </cell>
          <cell r="R1295">
            <v>0.21081798764648155</v>
          </cell>
          <cell r="S1295">
            <v>2.9216000000000002</v>
          </cell>
          <cell r="U1295">
            <v>0</v>
          </cell>
          <cell r="V1295">
            <v>0</v>
          </cell>
          <cell r="W1295">
            <v>456.5</v>
          </cell>
          <cell r="X1295">
            <v>456.5</v>
          </cell>
          <cell r="Y1295">
            <v>617212</v>
          </cell>
        </row>
        <row r="1296">
          <cell r="A1296">
            <v>2017161</v>
          </cell>
          <cell r="C1296">
            <v>630817</v>
          </cell>
          <cell r="D1296" t="str">
            <v>Arcabo</v>
          </cell>
          <cell r="E1296">
            <v>1</v>
          </cell>
          <cell r="F1296">
            <v>10</v>
          </cell>
          <cell r="G1296">
            <v>6</v>
          </cell>
          <cell r="H1296">
            <v>2</v>
          </cell>
          <cell r="I1296">
            <v>1</v>
          </cell>
          <cell r="J1296">
            <v>1</v>
          </cell>
          <cell r="L1296">
            <v>3066.19</v>
          </cell>
          <cell r="N1296">
            <v>2069.9700000000003</v>
          </cell>
          <cell r="O1296">
            <v>1605.24</v>
          </cell>
          <cell r="P1296">
            <v>0.77548949984782378</v>
          </cell>
          <cell r="Q1296">
            <v>464.73</v>
          </cell>
          <cell r="R1296">
            <v>0.22451050015217611</v>
          </cell>
          <cell r="S1296">
            <v>18.589200000000002</v>
          </cell>
          <cell r="U1296">
            <v>0</v>
          </cell>
          <cell r="V1296">
            <v>0</v>
          </cell>
          <cell r="W1296">
            <v>3066.19</v>
          </cell>
          <cell r="X1296">
            <v>3066.19</v>
          </cell>
          <cell r="Y1296">
            <v>617135</v>
          </cell>
        </row>
        <row r="1297">
          <cell r="A1297">
            <v>2017162</v>
          </cell>
          <cell r="C1297">
            <v>634017</v>
          </cell>
          <cell r="D1297" t="str">
            <v>Arcabo</v>
          </cell>
          <cell r="E1297">
            <v>1</v>
          </cell>
          <cell r="F1297">
            <v>12</v>
          </cell>
          <cell r="G1297">
            <v>12</v>
          </cell>
          <cell r="H1297">
            <v>2</v>
          </cell>
          <cell r="I1297">
            <v>1</v>
          </cell>
          <cell r="J1297">
            <v>1</v>
          </cell>
          <cell r="L1297">
            <v>2666.1</v>
          </cell>
          <cell r="N1297">
            <v>1802.97</v>
          </cell>
          <cell r="O1297">
            <v>1322.93</v>
          </cell>
          <cell r="P1297">
            <v>0.73375042291330417</v>
          </cell>
          <cell r="Q1297">
            <v>480.04</v>
          </cell>
          <cell r="R1297">
            <v>0.26624957708669583</v>
          </cell>
          <cell r="S1297">
            <v>19.201599999999999</v>
          </cell>
          <cell r="U1297">
            <v>0</v>
          </cell>
          <cell r="V1297">
            <v>0</v>
          </cell>
          <cell r="W1297">
            <v>2666.1</v>
          </cell>
          <cell r="X1297">
            <v>2666.1</v>
          </cell>
          <cell r="Y1297">
            <v>617136</v>
          </cell>
        </row>
        <row r="1298">
          <cell r="A1298" t="str">
            <v>2017163V</v>
          </cell>
          <cell r="C1298">
            <v>606517</v>
          </cell>
          <cell r="D1298" t="str">
            <v>Arcabo</v>
          </cell>
          <cell r="E1298">
            <v>1</v>
          </cell>
          <cell r="F1298">
            <v>10</v>
          </cell>
          <cell r="G1298">
            <v>7</v>
          </cell>
          <cell r="H1298">
            <v>2</v>
          </cell>
          <cell r="I1298">
            <v>1</v>
          </cell>
          <cell r="J1298">
            <v>1</v>
          </cell>
          <cell r="L1298">
            <v>6621.14</v>
          </cell>
          <cell r="N1298">
            <v>4429.18</v>
          </cell>
          <cell r="O1298">
            <v>3644.53</v>
          </cell>
          <cell r="P1298">
            <v>0.82284531222483615</v>
          </cell>
          <cell r="Q1298">
            <v>784.65</v>
          </cell>
          <cell r="R1298">
            <v>0.17715468777516377</v>
          </cell>
          <cell r="S1298">
            <v>31.385999999999999</v>
          </cell>
          <cell r="U1298">
            <v>0</v>
          </cell>
          <cell r="V1298">
            <v>0</v>
          </cell>
          <cell r="W1298">
            <v>6621.14</v>
          </cell>
          <cell r="X1298">
            <v>6621.14</v>
          </cell>
          <cell r="Y1298">
            <v>617148</v>
          </cell>
        </row>
        <row r="1299">
          <cell r="A1299">
            <v>2017164</v>
          </cell>
          <cell r="C1299" t="str">
            <v>606517 schuur</v>
          </cell>
          <cell r="D1299" t="str">
            <v>Arcabo</v>
          </cell>
          <cell r="E1299">
            <v>1</v>
          </cell>
          <cell r="F1299">
            <v>2</v>
          </cell>
          <cell r="G1299">
            <v>1</v>
          </cell>
          <cell r="H1299">
            <v>1</v>
          </cell>
          <cell r="I1299">
            <v>1</v>
          </cell>
          <cell r="J1299">
            <v>1</v>
          </cell>
          <cell r="L1299">
            <v>747.27</v>
          </cell>
          <cell r="N1299">
            <v>500.98</v>
          </cell>
          <cell r="O1299">
            <v>354.17</v>
          </cell>
          <cell r="P1299">
            <v>0.70695436943590562</v>
          </cell>
          <cell r="Q1299">
            <v>146.81</v>
          </cell>
          <cell r="R1299">
            <v>0.29304563056409438</v>
          </cell>
          <cell r="S1299">
            <v>5.8723999999999998</v>
          </cell>
          <cell r="U1299">
            <v>0</v>
          </cell>
          <cell r="V1299">
            <v>0</v>
          </cell>
          <cell r="W1299">
            <v>747.27</v>
          </cell>
          <cell r="X1299">
            <v>747.27</v>
          </cell>
          <cell r="Y1299">
            <v>617149</v>
          </cell>
        </row>
        <row r="1300">
          <cell r="A1300">
            <v>2017165</v>
          </cell>
          <cell r="C1300" t="str">
            <v>621617 Wasunit</v>
          </cell>
          <cell r="D1300" t="str">
            <v>Arcabo</v>
          </cell>
          <cell r="E1300">
            <v>0</v>
          </cell>
          <cell r="F1300">
            <v>1</v>
          </cell>
          <cell r="G1300">
            <v>0</v>
          </cell>
          <cell r="H1300">
            <v>1</v>
          </cell>
          <cell r="I1300">
            <v>1</v>
          </cell>
          <cell r="J1300">
            <v>1</v>
          </cell>
          <cell r="L1300">
            <v>588.92999999999995</v>
          </cell>
          <cell r="N1300">
            <v>358.51</v>
          </cell>
          <cell r="O1300">
            <v>274.39999999999998</v>
          </cell>
          <cell r="P1300">
            <v>0.76539008674792886</v>
          </cell>
          <cell r="Q1300">
            <v>84.11</v>
          </cell>
          <cell r="R1300">
            <v>0.23460991325207109</v>
          </cell>
          <cell r="S1300">
            <v>3.3643999999999998</v>
          </cell>
          <cell r="U1300">
            <v>0</v>
          </cell>
          <cell r="V1300">
            <v>0</v>
          </cell>
          <cell r="W1300">
            <v>588.92999999999995</v>
          </cell>
          <cell r="X1300">
            <v>588.92999999999995</v>
          </cell>
          <cell r="Y1300">
            <v>617160</v>
          </cell>
        </row>
        <row r="1301">
          <cell r="A1301">
            <v>2017167</v>
          </cell>
          <cell r="C1301" t="str">
            <v>625717 tm 626617</v>
          </cell>
          <cell r="D1301" t="str">
            <v>Arcabo</v>
          </cell>
          <cell r="E1301">
            <v>10</v>
          </cell>
          <cell r="F1301">
            <v>100</v>
          </cell>
          <cell r="G1301">
            <v>50</v>
          </cell>
          <cell r="H1301">
            <v>30</v>
          </cell>
          <cell r="I1301">
            <v>1</v>
          </cell>
          <cell r="J1301">
            <v>1</v>
          </cell>
          <cell r="L1301">
            <v>30382.9</v>
          </cell>
          <cell r="N1301">
            <v>20468.2</v>
          </cell>
          <cell r="O1301">
            <v>15803.34</v>
          </cell>
          <cell r="P1301">
            <v>0.77209231881650553</v>
          </cell>
          <cell r="Q1301">
            <v>4664.8599999999997</v>
          </cell>
          <cell r="R1301">
            <v>0.22790768118349436</v>
          </cell>
          <cell r="S1301">
            <v>186.59439999999998</v>
          </cell>
          <cell r="U1301">
            <v>0</v>
          </cell>
          <cell r="V1301">
            <v>0</v>
          </cell>
          <cell r="W1301">
            <v>30382.9</v>
          </cell>
          <cell r="X1301">
            <v>30382.9</v>
          </cell>
          <cell r="Y1301">
            <v>617235</v>
          </cell>
        </row>
        <row r="1302">
          <cell r="A1302">
            <v>2017168</v>
          </cell>
          <cell r="C1302" t="str">
            <v>563216 1x sandwichpaneel 7016 glad 755x 645</v>
          </cell>
          <cell r="D1302" t="str">
            <v>Arcabo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1</v>
          </cell>
          <cell r="J1302">
            <v>1</v>
          </cell>
          <cell r="L1302">
            <v>135</v>
          </cell>
          <cell r="N1302">
            <v>55</v>
          </cell>
          <cell r="O1302">
            <v>55</v>
          </cell>
          <cell r="P1302">
            <v>1</v>
          </cell>
          <cell r="Q1302">
            <v>0</v>
          </cell>
          <cell r="R1302">
            <v>0</v>
          </cell>
          <cell r="S1302">
            <v>0</v>
          </cell>
          <cell r="U1302">
            <v>0</v>
          </cell>
          <cell r="V1302">
            <v>0</v>
          </cell>
          <cell r="W1302">
            <v>135</v>
          </cell>
          <cell r="X1302">
            <v>135</v>
          </cell>
          <cell r="Y1302">
            <v>617237</v>
          </cell>
        </row>
        <row r="1303">
          <cell r="A1303">
            <v>2017169</v>
          </cell>
          <cell r="C1303">
            <v>633317</v>
          </cell>
          <cell r="D1303" t="str">
            <v>Arcabo</v>
          </cell>
          <cell r="E1303">
            <v>1</v>
          </cell>
          <cell r="F1303">
            <v>15</v>
          </cell>
          <cell r="G1303">
            <v>7</v>
          </cell>
          <cell r="H1303">
            <v>2</v>
          </cell>
          <cell r="I1303">
            <v>1</v>
          </cell>
          <cell r="J1303">
            <v>1</v>
          </cell>
          <cell r="L1303">
            <v>3742.24</v>
          </cell>
          <cell r="N1303">
            <v>2527.66</v>
          </cell>
          <cell r="O1303">
            <v>1941.04</v>
          </cell>
          <cell r="P1303">
            <v>0.7679197360404485</v>
          </cell>
          <cell r="Q1303">
            <v>586.62</v>
          </cell>
          <cell r="R1303">
            <v>0.23208026395955153</v>
          </cell>
          <cell r="S1303">
            <v>23.4648</v>
          </cell>
          <cell r="U1303">
            <v>0</v>
          </cell>
          <cell r="V1303">
            <v>0</v>
          </cell>
          <cell r="W1303">
            <v>3742.24</v>
          </cell>
          <cell r="X1303">
            <v>3742.24</v>
          </cell>
          <cell r="Y1303">
            <v>617150</v>
          </cell>
        </row>
        <row r="1304">
          <cell r="A1304">
            <v>2017170</v>
          </cell>
          <cell r="C1304" t="str">
            <v>633317 Schuur</v>
          </cell>
          <cell r="D1304" t="str">
            <v>Arcabo</v>
          </cell>
          <cell r="E1304">
            <v>1</v>
          </cell>
          <cell r="F1304">
            <v>2</v>
          </cell>
          <cell r="G1304">
            <v>1</v>
          </cell>
          <cell r="H1304">
            <v>1</v>
          </cell>
          <cell r="I1304">
            <v>1</v>
          </cell>
          <cell r="J1304">
            <v>1</v>
          </cell>
          <cell r="L1304">
            <v>634.52</v>
          </cell>
          <cell r="N1304">
            <v>564.35</v>
          </cell>
          <cell r="O1304">
            <v>425.79</v>
          </cell>
          <cell r="P1304">
            <v>0.75447860370337561</v>
          </cell>
          <cell r="Q1304">
            <v>138.56</v>
          </cell>
          <cell r="R1304">
            <v>0.24552139629662442</v>
          </cell>
          <cell r="S1304">
            <v>5.5423999999999998</v>
          </cell>
          <cell r="U1304">
            <v>0</v>
          </cell>
          <cell r="V1304">
            <v>0</v>
          </cell>
          <cell r="W1304">
            <v>634.52</v>
          </cell>
          <cell r="X1304">
            <v>634.52</v>
          </cell>
          <cell r="Y1304">
            <v>617151</v>
          </cell>
        </row>
        <row r="1305">
          <cell r="A1305">
            <v>2017171</v>
          </cell>
          <cell r="C1305" t="str">
            <v>610917 Fam Hazendonk Duynpark Soest 2x krukstel CAT</v>
          </cell>
          <cell r="D1305" t="str">
            <v>Arcabo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1</v>
          </cell>
          <cell r="J1305">
            <v>1</v>
          </cell>
          <cell r="L1305">
            <v>132</v>
          </cell>
          <cell r="N1305">
            <v>117</v>
          </cell>
          <cell r="O1305">
            <v>117</v>
          </cell>
          <cell r="P1305">
            <v>1</v>
          </cell>
          <cell r="Q1305">
            <v>0</v>
          </cell>
          <cell r="R1305">
            <v>0</v>
          </cell>
          <cell r="S1305">
            <v>0</v>
          </cell>
          <cell r="U1305">
            <v>0</v>
          </cell>
          <cell r="V1305">
            <v>0</v>
          </cell>
          <cell r="W1305">
            <v>132</v>
          </cell>
          <cell r="X1305">
            <v>132</v>
          </cell>
          <cell r="Y1305">
            <v>617237</v>
          </cell>
        </row>
        <row r="1306">
          <cell r="A1306">
            <v>2017172</v>
          </cell>
          <cell r="C1306" t="str">
            <v>Showroom 1x deur met Krukstel CAT</v>
          </cell>
          <cell r="D1306" t="str">
            <v>Arcabo</v>
          </cell>
          <cell r="E1306">
            <v>0</v>
          </cell>
          <cell r="F1306">
            <v>0</v>
          </cell>
          <cell r="G1306">
            <v>1</v>
          </cell>
          <cell r="H1306">
            <v>1</v>
          </cell>
          <cell r="I1306">
            <v>1</v>
          </cell>
          <cell r="J1306">
            <v>1</v>
          </cell>
          <cell r="L1306">
            <v>536</v>
          </cell>
          <cell r="N1306">
            <v>320</v>
          </cell>
          <cell r="O1306">
            <v>235</v>
          </cell>
          <cell r="P1306">
            <v>0.734375</v>
          </cell>
          <cell r="Q1306">
            <v>85</v>
          </cell>
          <cell r="R1306">
            <v>0.265625</v>
          </cell>
          <cell r="S1306">
            <v>3.4</v>
          </cell>
          <cell r="U1306">
            <v>0</v>
          </cell>
          <cell r="V1306">
            <v>0</v>
          </cell>
          <cell r="W1306">
            <v>536</v>
          </cell>
          <cell r="X1306">
            <v>536</v>
          </cell>
          <cell r="Y1306">
            <v>617408</v>
          </cell>
        </row>
        <row r="1307">
          <cell r="A1307">
            <v>2017173</v>
          </cell>
          <cell r="C1307" t="str">
            <v xml:space="preserve">scharnier deur </v>
          </cell>
          <cell r="D1307" t="str">
            <v>Klok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1</v>
          </cell>
          <cell r="J1307">
            <v>1</v>
          </cell>
          <cell r="L1307">
            <v>25</v>
          </cell>
          <cell r="N1307">
            <v>11.92</v>
          </cell>
          <cell r="O1307">
            <v>11.92</v>
          </cell>
          <cell r="P1307">
            <v>1</v>
          </cell>
          <cell r="Q1307">
            <v>0</v>
          </cell>
          <cell r="R1307">
            <v>0</v>
          </cell>
          <cell r="S1307">
            <v>0</v>
          </cell>
          <cell r="U1307">
            <v>0</v>
          </cell>
          <cell r="V1307">
            <v>0</v>
          </cell>
          <cell r="W1307">
            <v>25</v>
          </cell>
          <cell r="X1307">
            <v>25</v>
          </cell>
          <cell r="Y1307">
            <v>617489</v>
          </cell>
        </row>
        <row r="1308">
          <cell r="A1308">
            <v>2017174</v>
          </cell>
          <cell r="C1308">
            <v>646417</v>
          </cell>
          <cell r="D1308" t="str">
            <v>Arcabo</v>
          </cell>
          <cell r="E1308">
            <v>1</v>
          </cell>
          <cell r="F1308">
            <v>12</v>
          </cell>
          <cell r="G1308">
            <v>7</v>
          </cell>
          <cell r="H1308">
            <v>4</v>
          </cell>
          <cell r="I1308">
            <v>1</v>
          </cell>
          <cell r="J1308">
            <v>1</v>
          </cell>
          <cell r="L1308">
            <v>3750.25</v>
          </cell>
          <cell r="N1308">
            <v>2526.5500000000002</v>
          </cell>
          <cell r="O1308">
            <v>1916.49</v>
          </cell>
          <cell r="P1308">
            <v>0.75854030199283606</v>
          </cell>
          <cell r="Q1308">
            <v>610.05999999999995</v>
          </cell>
          <cell r="R1308">
            <v>0.24145969800716388</v>
          </cell>
          <cell r="S1308">
            <v>24.402399999999997</v>
          </cell>
          <cell r="U1308">
            <v>0</v>
          </cell>
          <cell r="V1308">
            <v>0</v>
          </cell>
          <cell r="W1308">
            <v>3750.25</v>
          </cell>
          <cell r="X1308">
            <v>3750.25</v>
          </cell>
          <cell r="Y1308">
            <v>617152</v>
          </cell>
        </row>
        <row r="1309">
          <cell r="A1309">
            <v>2017175</v>
          </cell>
          <cell r="C1309" t="str">
            <v>10 deuren</v>
          </cell>
          <cell r="D1309" t="str">
            <v>Wellcamp</v>
          </cell>
          <cell r="E1309">
            <v>1</v>
          </cell>
          <cell r="F1309">
            <v>10</v>
          </cell>
          <cell r="G1309">
            <v>0</v>
          </cell>
          <cell r="H1309">
            <v>10</v>
          </cell>
          <cell r="I1309">
            <v>1</v>
          </cell>
          <cell r="J1309">
            <v>1</v>
          </cell>
          <cell r="L1309">
            <v>5315.2</v>
          </cell>
          <cell r="N1309">
            <v>3575.3999999999996</v>
          </cell>
          <cell r="O1309">
            <v>2694.43</v>
          </cell>
          <cell r="P1309">
            <v>0.7536023941377189</v>
          </cell>
          <cell r="Q1309">
            <v>880.97</v>
          </cell>
          <cell r="R1309">
            <v>0.24639760586228118</v>
          </cell>
          <cell r="S1309">
            <v>35.238799999999998</v>
          </cell>
          <cell r="U1309">
            <v>0</v>
          </cell>
          <cell r="V1309">
            <v>0</v>
          </cell>
          <cell r="W1309">
            <v>5315.2</v>
          </cell>
          <cell r="X1309">
            <v>5315.2</v>
          </cell>
          <cell r="Y1309">
            <v>617224</v>
          </cell>
        </row>
        <row r="1310">
          <cell r="A1310">
            <v>2017176</v>
          </cell>
          <cell r="C1310" t="str">
            <v>631817 tm 632217</v>
          </cell>
          <cell r="D1310" t="str">
            <v>Arcabo</v>
          </cell>
          <cell r="E1310">
            <v>5</v>
          </cell>
          <cell r="F1310">
            <v>40</v>
          </cell>
          <cell r="G1310">
            <v>25</v>
          </cell>
          <cell r="H1310">
            <v>15</v>
          </cell>
          <cell r="I1310">
            <v>1</v>
          </cell>
          <cell r="J1310">
            <v>1</v>
          </cell>
          <cell r="L1310">
            <v>11767.9</v>
          </cell>
          <cell r="N1310">
            <v>7943.25</v>
          </cell>
          <cell r="O1310">
            <v>5814.82</v>
          </cell>
          <cell r="P1310">
            <v>0.73204544739244004</v>
          </cell>
          <cell r="Q1310">
            <v>2128.4299999999998</v>
          </cell>
          <cell r="R1310">
            <v>0.26795455260755985</v>
          </cell>
          <cell r="S1310">
            <v>85.137199999999993</v>
          </cell>
          <cell r="U1310">
            <v>0</v>
          </cell>
          <cell r="V1310">
            <v>0</v>
          </cell>
          <cell r="W1310">
            <v>11767.9</v>
          </cell>
          <cell r="X1310">
            <v>11767.9</v>
          </cell>
          <cell r="Y1310">
            <v>617153</v>
          </cell>
        </row>
        <row r="1311">
          <cell r="A1311">
            <v>2017177</v>
          </cell>
          <cell r="C1311" t="str">
            <v>592316 glas 738x 1631</v>
          </cell>
          <cell r="D1311" t="str">
            <v>Arcabo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1</v>
          </cell>
          <cell r="J1311">
            <v>1</v>
          </cell>
          <cell r="L1311">
            <v>0</v>
          </cell>
          <cell r="N1311">
            <v>55</v>
          </cell>
          <cell r="O1311">
            <v>55</v>
          </cell>
          <cell r="P1311">
            <v>1</v>
          </cell>
          <cell r="Q1311">
            <v>0</v>
          </cell>
          <cell r="R1311">
            <v>0</v>
          </cell>
          <cell r="S1311">
            <v>0</v>
          </cell>
          <cell r="U1311">
            <v>0</v>
          </cell>
          <cell r="V1311">
            <v>0</v>
          </cell>
          <cell r="W1311">
            <v>0</v>
          </cell>
          <cell r="X1311"/>
          <cell r="Y1311"/>
        </row>
        <row r="1312">
          <cell r="A1312">
            <v>2017178</v>
          </cell>
          <cell r="C1312" t="str">
            <v>649817 tm 650217</v>
          </cell>
          <cell r="D1312" t="str">
            <v>Arcabo</v>
          </cell>
          <cell r="E1312">
            <v>5</v>
          </cell>
          <cell r="F1312">
            <v>45</v>
          </cell>
          <cell r="G1312">
            <v>30</v>
          </cell>
          <cell r="H1312">
            <v>10</v>
          </cell>
          <cell r="I1312">
            <v>1</v>
          </cell>
          <cell r="J1312">
            <v>1</v>
          </cell>
          <cell r="L1312">
            <v>10141.700000000001</v>
          </cell>
          <cell r="N1312">
            <v>6839.15</v>
          </cell>
          <cell r="O1312">
            <v>4939.3999999999996</v>
          </cell>
          <cell r="P1312">
            <v>0.72222425301389792</v>
          </cell>
          <cell r="Q1312">
            <v>1899.75</v>
          </cell>
          <cell r="R1312">
            <v>0.27777574698610208</v>
          </cell>
          <cell r="S1312">
            <v>75.989999999999995</v>
          </cell>
          <cell r="U1312">
            <v>0</v>
          </cell>
          <cell r="V1312">
            <v>0</v>
          </cell>
          <cell r="W1312">
            <v>10141.700000000001</v>
          </cell>
          <cell r="X1312">
            <v>10141.700000000001</v>
          </cell>
          <cell r="Y1312">
            <v>617154</v>
          </cell>
        </row>
        <row r="1313">
          <cell r="A1313">
            <v>2017179</v>
          </cell>
          <cell r="C1313" t="str">
            <v>Tobè</v>
          </cell>
          <cell r="D1313" t="str">
            <v>Duocar</v>
          </cell>
          <cell r="E1313">
            <v>1</v>
          </cell>
          <cell r="F1313">
            <v>10</v>
          </cell>
          <cell r="G1313">
            <v>6</v>
          </cell>
          <cell r="H1313">
            <v>3</v>
          </cell>
          <cell r="I1313">
            <v>1</v>
          </cell>
          <cell r="J1313">
            <v>1</v>
          </cell>
          <cell r="L1313">
            <v>3505.38</v>
          </cell>
          <cell r="N1313">
            <v>2318.6800000000003</v>
          </cell>
          <cell r="O1313">
            <v>1725.95</v>
          </cell>
          <cell r="P1313">
            <v>0.7443674849483326</v>
          </cell>
          <cell r="Q1313">
            <v>592.73</v>
          </cell>
          <cell r="R1313">
            <v>0.25563251505166729</v>
          </cell>
          <cell r="S1313">
            <v>23.709199999999999</v>
          </cell>
          <cell r="U1313">
            <v>0</v>
          </cell>
          <cell r="V1313">
            <v>0</v>
          </cell>
          <cell r="W1313">
            <v>3505.38</v>
          </cell>
          <cell r="X1313">
            <v>3505.38</v>
          </cell>
          <cell r="Y1313">
            <v>617259</v>
          </cell>
        </row>
        <row r="1314">
          <cell r="A1314">
            <v>2017180</v>
          </cell>
          <cell r="C1314" t="str">
            <v>Wim Kanis</v>
          </cell>
          <cell r="D1314" t="str">
            <v>Arcabo</v>
          </cell>
          <cell r="E1314">
            <v>1</v>
          </cell>
          <cell r="F1314">
            <v>7</v>
          </cell>
          <cell r="G1314">
            <v>14</v>
          </cell>
          <cell r="H1314">
            <v>0</v>
          </cell>
          <cell r="I1314">
            <v>1</v>
          </cell>
          <cell r="J1314">
            <v>1</v>
          </cell>
          <cell r="L1314">
            <v>3649.57</v>
          </cell>
          <cell r="N1314">
            <v>2059.13</v>
          </cell>
          <cell r="O1314">
            <v>1486.1</v>
          </cell>
          <cell r="P1314">
            <v>0.72171256792917393</v>
          </cell>
          <cell r="Q1314">
            <v>573.03</v>
          </cell>
          <cell r="R1314">
            <v>0.27828743207082601</v>
          </cell>
          <cell r="S1314">
            <v>22.921199999999999</v>
          </cell>
          <cell r="U1314">
            <v>0</v>
          </cell>
          <cell r="V1314">
            <v>0</v>
          </cell>
          <cell r="W1314">
            <v>3649.57</v>
          </cell>
          <cell r="X1314">
            <v>3649.57</v>
          </cell>
          <cell r="Y1314">
            <v>617155</v>
          </cell>
        </row>
        <row r="1315">
          <cell r="A1315">
            <v>2017181</v>
          </cell>
          <cell r="C1315" t="str">
            <v>616117 ,1x krukstel cat</v>
          </cell>
          <cell r="D1315" t="str">
            <v>Arcabo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1</v>
          </cell>
          <cell r="J1315">
            <v>1</v>
          </cell>
          <cell r="L1315">
            <v>73.5</v>
          </cell>
          <cell r="N1315">
            <v>48.5</v>
          </cell>
          <cell r="O1315">
            <v>48.5</v>
          </cell>
          <cell r="P1315">
            <v>1</v>
          </cell>
          <cell r="Q1315">
            <v>0</v>
          </cell>
          <cell r="R1315">
            <v>0</v>
          </cell>
          <cell r="S1315">
            <v>0</v>
          </cell>
          <cell r="U1315">
            <v>0</v>
          </cell>
          <cell r="V1315">
            <v>0</v>
          </cell>
          <cell r="W1315">
            <v>73.5</v>
          </cell>
          <cell r="X1315">
            <v>73.5</v>
          </cell>
          <cell r="Y1315">
            <v>617237</v>
          </cell>
        </row>
        <row r="1316">
          <cell r="A1316">
            <v>2017182</v>
          </cell>
          <cell r="C1316">
            <v>639817</v>
          </cell>
          <cell r="D1316" t="str">
            <v>Arcabo</v>
          </cell>
          <cell r="E1316">
            <v>1</v>
          </cell>
          <cell r="F1316">
            <v>8</v>
          </cell>
          <cell r="G1316">
            <v>5</v>
          </cell>
          <cell r="H1316">
            <v>3</v>
          </cell>
          <cell r="I1316">
            <v>1</v>
          </cell>
          <cell r="J1316">
            <v>1</v>
          </cell>
          <cell r="L1316">
            <v>2614.66</v>
          </cell>
          <cell r="N1316">
            <v>1763.6</v>
          </cell>
          <cell r="O1316">
            <v>1335.87</v>
          </cell>
          <cell r="P1316">
            <v>0.75746767974597418</v>
          </cell>
          <cell r="Q1316">
            <v>427.73</v>
          </cell>
          <cell r="R1316">
            <v>0.24253232025402588</v>
          </cell>
          <cell r="S1316">
            <v>17.109200000000001</v>
          </cell>
          <cell r="U1316">
            <v>0</v>
          </cell>
          <cell r="V1316">
            <v>0</v>
          </cell>
          <cell r="W1316">
            <v>2614.66</v>
          </cell>
          <cell r="X1316">
            <v>2614.66</v>
          </cell>
          <cell r="Y1316">
            <v>617156</v>
          </cell>
        </row>
        <row r="1317">
          <cell r="A1317">
            <v>2017183</v>
          </cell>
          <cell r="C1317" t="str">
            <v>sandwich paneel wit 24mm 503x 1057</v>
          </cell>
          <cell r="D1317" t="str">
            <v>Arcabo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1</v>
          </cell>
          <cell r="J1317">
            <v>1</v>
          </cell>
          <cell r="L1317">
            <v>77</v>
          </cell>
          <cell r="N1317">
            <v>31</v>
          </cell>
          <cell r="O1317">
            <v>31</v>
          </cell>
          <cell r="P1317">
            <v>1</v>
          </cell>
          <cell r="Q1317">
            <v>0</v>
          </cell>
          <cell r="R1317">
            <v>0</v>
          </cell>
          <cell r="S1317">
            <v>0</v>
          </cell>
          <cell r="U1317">
            <v>0</v>
          </cell>
          <cell r="V1317">
            <v>0</v>
          </cell>
          <cell r="W1317">
            <v>77</v>
          </cell>
          <cell r="X1317">
            <v>77</v>
          </cell>
          <cell r="Y1317">
            <v>617237</v>
          </cell>
        </row>
        <row r="1318">
          <cell r="A1318">
            <v>2017184</v>
          </cell>
          <cell r="C1318" t="str">
            <v>625017 Boerderij</v>
          </cell>
          <cell r="D1318" t="str">
            <v>Arcabo</v>
          </cell>
          <cell r="E1318">
            <v>1</v>
          </cell>
          <cell r="F1318">
            <v>10</v>
          </cell>
          <cell r="G1318">
            <v>5</v>
          </cell>
          <cell r="H1318">
            <v>3</v>
          </cell>
          <cell r="I1318">
            <v>1</v>
          </cell>
          <cell r="J1318">
            <v>1</v>
          </cell>
          <cell r="L1318">
            <v>4369.6000000000004</v>
          </cell>
          <cell r="N1318">
            <v>3029.5</v>
          </cell>
          <cell r="O1318">
            <v>2561.61</v>
          </cell>
          <cell r="P1318">
            <v>0.84555537217362609</v>
          </cell>
          <cell r="Q1318">
            <v>467.89</v>
          </cell>
          <cell r="R1318">
            <v>0.154444627826374</v>
          </cell>
          <cell r="S1318">
            <v>18.715599999999998</v>
          </cell>
          <cell r="U1318">
            <v>0</v>
          </cell>
          <cell r="V1318">
            <v>0</v>
          </cell>
          <cell r="W1318">
            <v>4369.6000000000004</v>
          </cell>
          <cell r="X1318">
            <v>4369.6000000000004</v>
          </cell>
          <cell r="Y1318">
            <v>617157</v>
          </cell>
        </row>
        <row r="1319">
          <cell r="A1319">
            <v>2017185</v>
          </cell>
          <cell r="C1319">
            <v>615217</v>
          </cell>
          <cell r="D1319" t="str">
            <v>Arcabo</v>
          </cell>
          <cell r="E1319">
            <v>1</v>
          </cell>
          <cell r="F1319">
            <v>10</v>
          </cell>
          <cell r="G1319">
            <v>7</v>
          </cell>
          <cell r="H1319">
            <v>4</v>
          </cell>
          <cell r="I1319">
            <v>1</v>
          </cell>
          <cell r="J1319">
            <v>1</v>
          </cell>
          <cell r="L1319">
            <v>3256.07</v>
          </cell>
          <cell r="N1319">
            <v>2189.88</v>
          </cell>
          <cell r="O1319">
            <v>1607.87</v>
          </cell>
          <cell r="P1319">
            <v>0.73422744625276259</v>
          </cell>
          <cell r="Q1319">
            <v>582.01</v>
          </cell>
          <cell r="R1319">
            <v>0.26577255374723729</v>
          </cell>
          <cell r="S1319">
            <v>23.2804</v>
          </cell>
          <cell r="U1319">
            <v>0</v>
          </cell>
          <cell r="V1319">
            <v>0</v>
          </cell>
          <cell r="W1319">
            <v>3256.07</v>
          </cell>
          <cell r="X1319">
            <v>3256.07</v>
          </cell>
          <cell r="Y1319">
            <v>617158</v>
          </cell>
        </row>
        <row r="1320">
          <cell r="A1320" t="str">
            <v>2017186V</v>
          </cell>
          <cell r="C1320">
            <v>635317</v>
          </cell>
          <cell r="D1320" t="str">
            <v>Arcabo</v>
          </cell>
          <cell r="E1320">
            <v>1</v>
          </cell>
          <cell r="F1320">
            <v>8</v>
          </cell>
          <cell r="G1320">
            <v>5</v>
          </cell>
          <cell r="H1320">
            <v>2</v>
          </cell>
          <cell r="I1320">
            <v>1</v>
          </cell>
          <cell r="J1320">
            <v>1</v>
          </cell>
          <cell r="L1320">
            <v>5983.5</v>
          </cell>
          <cell r="N1320">
            <v>4034.59</v>
          </cell>
          <cell r="O1320">
            <v>3321.89</v>
          </cell>
          <cell r="P1320">
            <v>0.82335255874822466</v>
          </cell>
          <cell r="Q1320">
            <v>712.7</v>
          </cell>
          <cell r="R1320">
            <v>0.17664744125177528</v>
          </cell>
          <cell r="S1320">
            <v>28.508000000000003</v>
          </cell>
          <cell r="U1320">
            <v>0</v>
          </cell>
          <cell r="V1320">
            <v>0</v>
          </cell>
          <cell r="W1320">
            <v>5983.5</v>
          </cell>
          <cell r="X1320">
            <v>5983.5</v>
          </cell>
          <cell r="Y1320">
            <v>617188</v>
          </cell>
        </row>
        <row r="1321">
          <cell r="A1321" t="str">
            <v>2017187V</v>
          </cell>
          <cell r="C1321">
            <v>625117</v>
          </cell>
          <cell r="D1321" t="str">
            <v>Arcabo</v>
          </cell>
          <cell r="E1321">
            <v>1</v>
          </cell>
          <cell r="F1321">
            <v>8</v>
          </cell>
          <cell r="G1321">
            <v>5</v>
          </cell>
          <cell r="H1321">
            <v>2</v>
          </cell>
          <cell r="I1321">
            <v>1</v>
          </cell>
          <cell r="J1321">
            <v>1</v>
          </cell>
          <cell r="L1321">
            <v>6016.42</v>
          </cell>
          <cell r="N1321">
            <v>4056.79</v>
          </cell>
          <cell r="O1321">
            <v>3339.51</v>
          </cell>
          <cell r="P1321">
            <v>0.82319025633567433</v>
          </cell>
          <cell r="Q1321">
            <v>717.28</v>
          </cell>
          <cell r="R1321">
            <v>0.17680974366432572</v>
          </cell>
          <cell r="S1321">
            <v>28.691199999999998</v>
          </cell>
          <cell r="U1321">
            <v>0</v>
          </cell>
          <cell r="V1321">
            <v>0</v>
          </cell>
          <cell r="W1321">
            <v>6016.42</v>
          </cell>
          <cell r="X1321">
            <v>6016.42</v>
          </cell>
          <cell r="Y1321">
            <v>617189</v>
          </cell>
        </row>
        <row r="1322">
          <cell r="A1322">
            <v>2017188</v>
          </cell>
          <cell r="C1322">
            <v>633717</v>
          </cell>
          <cell r="D1322" t="str">
            <v>Arcabo</v>
          </cell>
          <cell r="E1322">
            <v>1</v>
          </cell>
          <cell r="F1322">
            <v>8</v>
          </cell>
          <cell r="G1322">
            <v>6</v>
          </cell>
          <cell r="H1322">
            <v>3</v>
          </cell>
          <cell r="I1322">
            <v>1</v>
          </cell>
          <cell r="J1322">
            <v>1</v>
          </cell>
          <cell r="L1322">
            <v>2427.52</v>
          </cell>
          <cell r="N1322">
            <v>1666.51</v>
          </cell>
          <cell r="O1322">
            <v>1228.2</v>
          </cell>
          <cell r="P1322">
            <v>0.73698927699203731</v>
          </cell>
          <cell r="Q1322">
            <v>438.31</v>
          </cell>
          <cell r="R1322">
            <v>0.26301072300796274</v>
          </cell>
          <cell r="S1322">
            <v>17.532399999999999</v>
          </cell>
          <cell r="U1322">
            <v>0</v>
          </cell>
          <cell r="V1322">
            <v>0</v>
          </cell>
          <cell r="W1322">
            <v>2427.52</v>
          </cell>
          <cell r="X1322">
            <v>2427.52</v>
          </cell>
          <cell r="Y1322">
            <v>617190</v>
          </cell>
        </row>
        <row r="1323">
          <cell r="A1323">
            <v>2017189</v>
          </cell>
          <cell r="C1323">
            <v>645717</v>
          </cell>
          <cell r="D1323" t="str">
            <v>Arcabo</v>
          </cell>
          <cell r="E1323">
            <v>1</v>
          </cell>
          <cell r="F1323">
            <v>10</v>
          </cell>
          <cell r="G1323">
            <v>5</v>
          </cell>
          <cell r="H1323">
            <v>3</v>
          </cell>
          <cell r="I1323">
            <v>1</v>
          </cell>
          <cell r="J1323">
            <v>1</v>
          </cell>
          <cell r="L1323">
            <v>5604.04</v>
          </cell>
          <cell r="N1323">
            <v>3804.34</v>
          </cell>
          <cell r="O1323">
            <v>3151.86</v>
          </cell>
          <cell r="P1323">
            <v>0.82849061860927253</v>
          </cell>
          <cell r="Q1323">
            <v>652.48</v>
          </cell>
          <cell r="R1323">
            <v>0.17150938139072744</v>
          </cell>
          <cell r="S1323">
            <v>26.0992</v>
          </cell>
          <cell r="U1323">
            <v>0</v>
          </cell>
          <cell r="V1323">
            <v>0</v>
          </cell>
          <cell r="W1323">
            <v>5604.04</v>
          </cell>
          <cell r="X1323">
            <v>5604.04</v>
          </cell>
          <cell r="Y1323">
            <v>617191</v>
          </cell>
        </row>
        <row r="1324">
          <cell r="A1324">
            <v>2017190</v>
          </cell>
          <cell r="C1324">
            <v>650617</v>
          </cell>
          <cell r="D1324" t="str">
            <v>Arcabo</v>
          </cell>
          <cell r="E1324">
            <v>1</v>
          </cell>
          <cell r="F1324">
            <v>10</v>
          </cell>
          <cell r="G1324">
            <v>4</v>
          </cell>
          <cell r="H1324">
            <v>4</v>
          </cell>
          <cell r="I1324">
            <v>1</v>
          </cell>
          <cell r="J1324">
            <v>1</v>
          </cell>
          <cell r="L1324">
            <v>3375.59</v>
          </cell>
          <cell r="N1324">
            <v>2270.7800000000002</v>
          </cell>
          <cell r="O1324">
            <v>1740.18</v>
          </cell>
          <cell r="P1324">
            <v>0.76633579651045014</v>
          </cell>
          <cell r="Q1324">
            <v>530.6</v>
          </cell>
          <cell r="R1324">
            <v>0.23366420348954983</v>
          </cell>
          <cell r="S1324">
            <v>21.224</v>
          </cell>
          <cell r="U1324">
            <v>0</v>
          </cell>
          <cell r="V1324">
            <v>0</v>
          </cell>
          <cell r="W1324">
            <v>3375.59</v>
          </cell>
          <cell r="X1324">
            <v>3375.59</v>
          </cell>
          <cell r="Y1324">
            <v>617192</v>
          </cell>
        </row>
        <row r="1325">
          <cell r="A1325">
            <v>2017191</v>
          </cell>
          <cell r="C1325" t="str">
            <v>644017 tm 644917</v>
          </cell>
          <cell r="D1325" t="str">
            <v>Arcabo</v>
          </cell>
          <cell r="E1325">
            <v>10</v>
          </cell>
          <cell r="F1325">
            <v>70</v>
          </cell>
          <cell r="G1325">
            <v>50</v>
          </cell>
          <cell r="H1325">
            <v>0</v>
          </cell>
          <cell r="I1325">
            <v>1</v>
          </cell>
          <cell r="J1325">
            <v>1</v>
          </cell>
          <cell r="L1325">
            <v>23331.9</v>
          </cell>
          <cell r="N1325">
            <v>15666.8</v>
          </cell>
          <cell r="O1325">
            <v>11676.9</v>
          </cell>
          <cell r="P1325">
            <v>0.745327699338729</v>
          </cell>
          <cell r="Q1325">
            <v>3989.9</v>
          </cell>
          <cell r="R1325">
            <v>0.254672300661271</v>
          </cell>
          <cell r="S1325">
            <v>159.596</v>
          </cell>
          <cell r="U1325">
            <v>0</v>
          </cell>
          <cell r="V1325">
            <v>0</v>
          </cell>
          <cell r="W1325">
            <v>23331.9</v>
          </cell>
          <cell r="X1325">
            <v>23331.9</v>
          </cell>
          <cell r="Y1325">
            <v>617159</v>
          </cell>
        </row>
        <row r="1326">
          <cell r="A1326">
            <v>2017192</v>
          </cell>
          <cell r="C1326">
            <v>648717</v>
          </cell>
          <cell r="D1326" t="str">
            <v>Arcabo</v>
          </cell>
          <cell r="E1326">
            <v>1</v>
          </cell>
          <cell r="F1326">
            <v>8</v>
          </cell>
          <cell r="G1326">
            <v>5</v>
          </cell>
          <cell r="H1326">
            <v>3</v>
          </cell>
          <cell r="I1326">
            <v>1</v>
          </cell>
          <cell r="J1326">
            <v>1</v>
          </cell>
          <cell r="L1326">
            <v>2325.87</v>
          </cell>
          <cell r="N1326">
            <v>1569.2199999999998</v>
          </cell>
          <cell r="O1326">
            <v>1144.3499999999999</v>
          </cell>
          <cell r="P1326">
            <v>0.72924765169957051</v>
          </cell>
          <cell r="Q1326">
            <v>424.87</v>
          </cell>
          <cell r="R1326">
            <v>0.27075234830042955</v>
          </cell>
          <cell r="S1326">
            <v>16.994800000000001</v>
          </cell>
          <cell r="U1326">
            <v>0</v>
          </cell>
          <cell r="V1326">
            <v>0</v>
          </cell>
          <cell r="W1326">
            <v>2325.87</v>
          </cell>
          <cell r="X1326">
            <v>2325.87</v>
          </cell>
          <cell r="Y1326">
            <v>617193</v>
          </cell>
        </row>
        <row r="1327">
          <cell r="A1327">
            <v>2017193</v>
          </cell>
          <cell r="C1327" t="str">
            <v>Postema</v>
          </cell>
          <cell r="D1327" t="str">
            <v>Euro Recreatiebouw</v>
          </cell>
          <cell r="E1327">
            <v>1</v>
          </cell>
          <cell r="F1327">
            <v>9</v>
          </cell>
          <cell r="G1327">
            <v>6</v>
          </cell>
          <cell r="H1327">
            <v>3</v>
          </cell>
          <cell r="I1327">
            <v>1</v>
          </cell>
          <cell r="J1327">
            <v>1</v>
          </cell>
          <cell r="L1327">
            <v>3566.35</v>
          </cell>
          <cell r="N1327">
            <v>2284.0500000000002</v>
          </cell>
          <cell r="O1327">
            <v>1754.38</v>
          </cell>
          <cell r="P1327">
            <v>0.76810052319345024</v>
          </cell>
          <cell r="Q1327">
            <v>529.66999999999996</v>
          </cell>
          <cell r="R1327">
            <v>0.23189947680654974</v>
          </cell>
          <cell r="S1327">
            <v>21.186799999999998</v>
          </cell>
          <cell r="U1327">
            <v>0</v>
          </cell>
          <cell r="V1327">
            <v>0</v>
          </cell>
          <cell r="W1327">
            <v>3566.35</v>
          </cell>
          <cell r="X1327">
            <v>3566.35</v>
          </cell>
          <cell r="Y1327">
            <v>617168</v>
          </cell>
        </row>
        <row r="1328">
          <cell r="A1328" t="str">
            <v>2016144-Z129</v>
          </cell>
          <cell r="C1328" t="str">
            <v xml:space="preserve">Kavel Z129 Tulplodge Zand </v>
          </cell>
          <cell r="D1328" t="str">
            <v>Maat</v>
          </cell>
          <cell r="E1328">
            <v>1</v>
          </cell>
          <cell r="F1328">
            <v>7</v>
          </cell>
          <cell r="G1328">
            <v>2</v>
          </cell>
          <cell r="H1328">
            <v>3</v>
          </cell>
          <cell r="I1328">
            <v>1</v>
          </cell>
          <cell r="J1328">
            <v>1</v>
          </cell>
          <cell r="L1328">
            <v>3086.35</v>
          </cell>
          <cell r="N1328">
            <v>2314.8000000000002</v>
          </cell>
          <cell r="O1328">
            <v>1842.78</v>
          </cell>
          <cell r="P1328">
            <v>0.79608605495075158</v>
          </cell>
          <cell r="Q1328">
            <v>472.02</v>
          </cell>
          <cell r="R1328">
            <v>0.20391394504924829</v>
          </cell>
          <cell r="S1328">
            <v>18.880800000000001</v>
          </cell>
          <cell r="U1328">
            <v>0</v>
          </cell>
          <cell r="V1328">
            <v>0</v>
          </cell>
          <cell r="W1328">
            <v>3086.35</v>
          </cell>
          <cell r="X1328">
            <v>3086.35</v>
          </cell>
          <cell r="Y1328">
            <v>617263</v>
          </cell>
        </row>
        <row r="1329">
          <cell r="A1329" t="str">
            <v>2016144-Z129S</v>
          </cell>
          <cell r="C1329" t="str">
            <v xml:space="preserve">Kavel Z129 Schuur </v>
          </cell>
          <cell r="D1329" t="str">
            <v>Maat</v>
          </cell>
          <cell r="E1329">
            <v>0</v>
          </cell>
          <cell r="F1329">
            <v>1</v>
          </cell>
          <cell r="G1329">
            <v>0</v>
          </cell>
          <cell r="H1329">
            <v>1</v>
          </cell>
          <cell r="I1329">
            <v>1</v>
          </cell>
          <cell r="J1329">
            <v>1</v>
          </cell>
          <cell r="L1329">
            <v>502.39</v>
          </cell>
          <cell r="N1329">
            <v>376.89</v>
          </cell>
          <cell r="O1329">
            <v>279.45</v>
          </cell>
          <cell r="P1329">
            <v>0.74146302634721006</v>
          </cell>
          <cell r="Q1329">
            <v>97.44</v>
          </cell>
          <cell r="R1329">
            <v>0.25853697365278994</v>
          </cell>
          <cell r="S1329">
            <v>3.8975999999999997</v>
          </cell>
          <cell r="U1329">
            <v>0</v>
          </cell>
          <cell r="V1329">
            <v>0</v>
          </cell>
          <cell r="W1329">
            <v>502.39</v>
          </cell>
          <cell r="X1329">
            <v>502.39</v>
          </cell>
          <cell r="Y1329">
            <v>617264</v>
          </cell>
        </row>
        <row r="1330">
          <cell r="A1330" t="str">
            <v>2016144-Z120</v>
          </cell>
          <cell r="C1330" t="str">
            <v xml:space="preserve">Kavel Z120 Tulplodge Zand </v>
          </cell>
          <cell r="D1330" t="str">
            <v>Maat</v>
          </cell>
          <cell r="E1330">
            <v>1</v>
          </cell>
          <cell r="F1330">
            <v>7</v>
          </cell>
          <cell r="G1330">
            <v>2</v>
          </cell>
          <cell r="H1330">
            <v>3</v>
          </cell>
          <cell r="I1330">
            <v>1</v>
          </cell>
          <cell r="J1330">
            <v>1</v>
          </cell>
          <cell r="L1330">
            <v>3086.35</v>
          </cell>
          <cell r="N1330">
            <v>2314.8000000000002</v>
          </cell>
          <cell r="O1330">
            <v>1842.78</v>
          </cell>
          <cell r="P1330">
            <v>0.79608605495075158</v>
          </cell>
          <cell r="Q1330">
            <v>472.02</v>
          </cell>
          <cell r="R1330">
            <v>0.20391394504924829</v>
          </cell>
          <cell r="S1330">
            <v>18.880800000000001</v>
          </cell>
          <cell r="U1330">
            <v>0</v>
          </cell>
          <cell r="V1330">
            <v>0</v>
          </cell>
          <cell r="W1330">
            <v>3086.35</v>
          </cell>
          <cell r="X1330">
            <v>3086.35</v>
          </cell>
          <cell r="Y1330">
            <v>617265</v>
          </cell>
        </row>
        <row r="1331">
          <cell r="A1331" t="str">
            <v>2016144-Z120S</v>
          </cell>
          <cell r="C1331" t="str">
            <v xml:space="preserve">Kavel Z120 Schuur </v>
          </cell>
          <cell r="D1331" t="str">
            <v>Maat</v>
          </cell>
          <cell r="E1331">
            <v>0</v>
          </cell>
          <cell r="F1331">
            <v>1</v>
          </cell>
          <cell r="G1331">
            <v>0</v>
          </cell>
          <cell r="H1331">
            <v>1</v>
          </cell>
          <cell r="I1331">
            <v>1</v>
          </cell>
          <cell r="J1331">
            <v>1</v>
          </cell>
          <cell r="L1331">
            <v>502.39</v>
          </cell>
          <cell r="N1331">
            <v>376.89</v>
          </cell>
          <cell r="O1331">
            <v>279.45</v>
          </cell>
          <cell r="P1331">
            <v>0.74146302634721006</v>
          </cell>
          <cell r="Q1331">
            <v>97.44</v>
          </cell>
          <cell r="R1331">
            <v>0.25853697365278994</v>
          </cell>
          <cell r="S1331">
            <v>3.8975999999999997</v>
          </cell>
          <cell r="U1331">
            <v>0</v>
          </cell>
          <cell r="V1331">
            <v>0</v>
          </cell>
          <cell r="W1331">
            <v>502.39</v>
          </cell>
          <cell r="X1331">
            <v>502.39</v>
          </cell>
          <cell r="Y1331">
            <v>617266</v>
          </cell>
        </row>
        <row r="1332">
          <cell r="A1332" t="str">
            <v>2016144-C53</v>
          </cell>
          <cell r="C1332" t="str">
            <v>Kavel C53 Tulplodge Zand SP</v>
          </cell>
          <cell r="D1332" t="str">
            <v>Maat</v>
          </cell>
          <cell r="E1332">
            <v>1</v>
          </cell>
          <cell r="F1332">
            <v>7</v>
          </cell>
          <cell r="G1332">
            <v>2</v>
          </cell>
          <cell r="H1332">
            <v>3</v>
          </cell>
          <cell r="I1332">
            <v>1</v>
          </cell>
          <cell r="J1332">
            <v>1</v>
          </cell>
          <cell r="L1332">
            <v>3086.35</v>
          </cell>
          <cell r="N1332">
            <v>2314.8000000000002</v>
          </cell>
          <cell r="O1332">
            <v>1842.78</v>
          </cell>
          <cell r="P1332">
            <v>0.79608605495075158</v>
          </cell>
          <cell r="Q1332">
            <v>472.02</v>
          </cell>
          <cell r="R1332">
            <v>0.20391394504924829</v>
          </cell>
          <cell r="S1332">
            <v>18.880800000000001</v>
          </cell>
          <cell r="U1332">
            <v>0</v>
          </cell>
          <cell r="V1332">
            <v>0</v>
          </cell>
          <cell r="W1332">
            <v>3086.35</v>
          </cell>
          <cell r="X1332">
            <v>3086.35</v>
          </cell>
          <cell r="Y1332">
            <v>617267</v>
          </cell>
        </row>
        <row r="1333">
          <cell r="A1333" t="str">
            <v>2016144-C53S</v>
          </cell>
          <cell r="C1333" t="str">
            <v>Kavel C53 Schuur SP</v>
          </cell>
          <cell r="D1333" t="str">
            <v>Maat</v>
          </cell>
          <cell r="E1333">
            <v>0</v>
          </cell>
          <cell r="F1333">
            <v>1</v>
          </cell>
          <cell r="G1333">
            <v>0</v>
          </cell>
          <cell r="H1333">
            <v>1</v>
          </cell>
          <cell r="I1333">
            <v>1</v>
          </cell>
          <cell r="J1333">
            <v>1</v>
          </cell>
          <cell r="L1333">
            <v>502.39</v>
          </cell>
          <cell r="N1333">
            <v>376.89</v>
          </cell>
          <cell r="O1333">
            <v>279.45</v>
          </cell>
          <cell r="P1333">
            <v>0.74146302634721006</v>
          </cell>
          <cell r="Q1333">
            <v>97.44</v>
          </cell>
          <cell r="R1333">
            <v>0.25853697365278994</v>
          </cell>
          <cell r="S1333">
            <v>3.8975999999999997</v>
          </cell>
          <cell r="U1333">
            <v>0</v>
          </cell>
          <cell r="V1333">
            <v>0</v>
          </cell>
          <cell r="W1333">
            <v>502.39</v>
          </cell>
          <cell r="X1333">
            <v>502.39</v>
          </cell>
          <cell r="Y1333">
            <v>617268</v>
          </cell>
        </row>
        <row r="1334">
          <cell r="A1334" t="str">
            <v>2016144-Z135</v>
          </cell>
          <cell r="C1334" t="str">
            <v xml:space="preserve">Kavel Z135 Tulplodge Grijs </v>
          </cell>
          <cell r="D1334" t="str">
            <v>Maat</v>
          </cell>
          <cell r="E1334">
            <v>1</v>
          </cell>
          <cell r="F1334">
            <v>7</v>
          </cell>
          <cell r="G1334">
            <v>2</v>
          </cell>
          <cell r="H1334">
            <v>3</v>
          </cell>
          <cell r="I1334">
            <v>1</v>
          </cell>
          <cell r="J1334">
            <v>1</v>
          </cell>
          <cell r="L1334">
            <v>3119.59</v>
          </cell>
          <cell r="N1334">
            <v>2413.8000000000002</v>
          </cell>
          <cell r="O1334">
            <v>1941.78</v>
          </cell>
          <cell r="P1334">
            <v>0.8044494158588118</v>
          </cell>
          <cell r="Q1334">
            <v>472.02</v>
          </cell>
          <cell r="R1334">
            <v>0.19555058414118814</v>
          </cell>
          <cell r="S1334">
            <v>18.880800000000001</v>
          </cell>
          <cell r="U1334">
            <v>0</v>
          </cell>
          <cell r="V1334">
            <v>0</v>
          </cell>
          <cell r="W1334">
            <v>3119.59</v>
          </cell>
          <cell r="X1334">
            <v>3119.59</v>
          </cell>
          <cell r="Y1334">
            <v>617269</v>
          </cell>
        </row>
        <row r="1335">
          <cell r="A1335" t="str">
            <v>2016144-Z135S</v>
          </cell>
          <cell r="C1335" t="str">
            <v xml:space="preserve">Kavel Z135 Schuur </v>
          </cell>
          <cell r="D1335" t="str">
            <v>Maat</v>
          </cell>
          <cell r="E1335">
            <v>0</v>
          </cell>
          <cell r="F1335">
            <v>1</v>
          </cell>
          <cell r="G1335">
            <v>0</v>
          </cell>
          <cell r="H1335">
            <v>1</v>
          </cell>
          <cell r="I1335">
            <v>1</v>
          </cell>
          <cell r="J1335">
            <v>1</v>
          </cell>
          <cell r="L1335">
            <v>502.39</v>
          </cell>
          <cell r="N1335">
            <v>376.89</v>
          </cell>
          <cell r="O1335">
            <v>279.45</v>
          </cell>
          <cell r="P1335">
            <v>0.74146302634721006</v>
          </cell>
          <cell r="Q1335">
            <v>97.44</v>
          </cell>
          <cell r="R1335">
            <v>0.25853697365278994</v>
          </cell>
          <cell r="S1335">
            <v>3.8975999999999997</v>
          </cell>
          <cell r="U1335">
            <v>0</v>
          </cell>
          <cell r="V1335">
            <v>0</v>
          </cell>
          <cell r="W1335">
            <v>502.39</v>
          </cell>
          <cell r="X1335">
            <v>502.39</v>
          </cell>
          <cell r="Y1335">
            <v>617270</v>
          </cell>
        </row>
        <row r="1336">
          <cell r="A1336" t="str">
            <v>2016144-C10</v>
          </cell>
          <cell r="C1336" t="str">
            <v xml:space="preserve">Kavel C10 Tulplodge Grijs </v>
          </cell>
          <cell r="D1336" t="str">
            <v>Maat</v>
          </cell>
          <cell r="E1336">
            <v>1</v>
          </cell>
          <cell r="F1336">
            <v>7</v>
          </cell>
          <cell r="G1336">
            <v>2</v>
          </cell>
          <cell r="H1336">
            <v>3</v>
          </cell>
          <cell r="I1336">
            <v>1</v>
          </cell>
          <cell r="J1336">
            <v>1</v>
          </cell>
          <cell r="L1336">
            <v>3119.59</v>
          </cell>
          <cell r="N1336">
            <v>2413.8000000000002</v>
          </cell>
          <cell r="O1336">
            <v>1941.78</v>
          </cell>
          <cell r="P1336">
            <v>0.8044494158588118</v>
          </cell>
          <cell r="Q1336">
            <v>472.02</v>
          </cell>
          <cell r="R1336">
            <v>0.19555058414118814</v>
          </cell>
          <cell r="S1336">
            <v>18.880800000000001</v>
          </cell>
          <cell r="U1336">
            <v>0</v>
          </cell>
          <cell r="V1336">
            <v>0</v>
          </cell>
          <cell r="W1336">
            <v>3119.59</v>
          </cell>
          <cell r="X1336">
            <v>3119.59</v>
          </cell>
          <cell r="Y1336">
            <v>617271</v>
          </cell>
        </row>
        <row r="1337">
          <cell r="A1337" t="str">
            <v>2016144-C10S</v>
          </cell>
          <cell r="C1337" t="str">
            <v>Kavel C10 Schuur SP</v>
          </cell>
          <cell r="D1337" t="str">
            <v>Maat</v>
          </cell>
          <cell r="E1337">
            <v>0</v>
          </cell>
          <cell r="F1337">
            <v>1</v>
          </cell>
          <cell r="G1337">
            <v>0</v>
          </cell>
          <cell r="H1337">
            <v>1</v>
          </cell>
          <cell r="I1337">
            <v>1</v>
          </cell>
          <cell r="J1337">
            <v>1</v>
          </cell>
          <cell r="L1337">
            <v>502.39</v>
          </cell>
          <cell r="N1337">
            <v>376.89</v>
          </cell>
          <cell r="O1337">
            <v>279.45</v>
          </cell>
          <cell r="P1337">
            <v>0.74146302634721006</v>
          </cell>
          <cell r="Q1337">
            <v>97.44</v>
          </cell>
          <cell r="R1337">
            <v>0.25853697365278994</v>
          </cell>
          <cell r="S1337">
            <v>3.8975999999999997</v>
          </cell>
          <cell r="U1337">
            <v>0</v>
          </cell>
          <cell r="V1337">
            <v>0</v>
          </cell>
          <cell r="W1337">
            <v>502.39</v>
          </cell>
          <cell r="X1337">
            <v>502.39</v>
          </cell>
          <cell r="Y1337">
            <v>617272</v>
          </cell>
        </row>
        <row r="1338">
          <cell r="A1338" t="str">
            <v>2016144-C27</v>
          </cell>
          <cell r="C1338" t="str">
            <v xml:space="preserve">Kavel C27 Duinlodge Nature </v>
          </cell>
          <cell r="D1338" t="str">
            <v>Maat</v>
          </cell>
          <cell r="E1338">
            <v>1</v>
          </cell>
          <cell r="F1338">
            <v>8</v>
          </cell>
          <cell r="G1338">
            <v>4</v>
          </cell>
          <cell r="H1338">
            <v>3</v>
          </cell>
          <cell r="I1338">
            <v>1</v>
          </cell>
          <cell r="J1338">
            <v>1</v>
          </cell>
          <cell r="L1338">
            <v>3413.06</v>
          </cell>
          <cell r="N1338">
            <v>2658.98</v>
          </cell>
          <cell r="O1338">
            <v>2110.33</v>
          </cell>
          <cell r="P1338">
            <v>0.7936614792138339</v>
          </cell>
          <cell r="Q1338">
            <v>548.65</v>
          </cell>
          <cell r="R1338">
            <v>0.2063385207861661</v>
          </cell>
          <cell r="S1338">
            <v>21.945999999999998</v>
          </cell>
          <cell r="U1338">
            <v>0</v>
          </cell>
          <cell r="V1338">
            <v>0</v>
          </cell>
          <cell r="W1338">
            <v>3413.06</v>
          </cell>
          <cell r="X1338">
            <v>3413.06</v>
          </cell>
          <cell r="Y1338">
            <v>617273</v>
          </cell>
        </row>
        <row r="1339">
          <cell r="A1339" t="str">
            <v>2016144-Z124</v>
          </cell>
          <cell r="C1339" t="str">
            <v>Kavel Z124 Duinlodge grijs</v>
          </cell>
          <cell r="D1339" t="str">
            <v>Maat</v>
          </cell>
          <cell r="E1339">
            <v>1</v>
          </cell>
          <cell r="F1339">
            <v>8</v>
          </cell>
          <cell r="G1339">
            <v>4</v>
          </cell>
          <cell r="H1339">
            <v>3</v>
          </cell>
          <cell r="I1339">
            <v>1</v>
          </cell>
          <cell r="J1339">
            <v>1</v>
          </cell>
          <cell r="L1339">
            <v>3440.14</v>
          </cell>
          <cell r="N1339">
            <v>2673.5499999999997</v>
          </cell>
          <cell r="O1339">
            <v>2120.6999999999998</v>
          </cell>
          <cell r="P1339">
            <v>0.79321501374576875</v>
          </cell>
          <cell r="Q1339">
            <v>552.85</v>
          </cell>
          <cell r="R1339">
            <v>0.20678498625423131</v>
          </cell>
          <cell r="S1339">
            <v>22.114000000000001</v>
          </cell>
          <cell r="U1339">
            <v>0</v>
          </cell>
          <cell r="V1339">
            <v>0</v>
          </cell>
          <cell r="W1339">
            <v>3440.14</v>
          </cell>
          <cell r="X1339">
            <v>3440.14</v>
          </cell>
          <cell r="Y1339">
            <v>617274</v>
          </cell>
        </row>
        <row r="1340">
          <cell r="A1340" t="str">
            <v>2016144-Z119</v>
          </cell>
          <cell r="C1340" t="str">
            <v>Kavel Z119 Duinlodge grijs</v>
          </cell>
          <cell r="D1340" t="str">
            <v>Maat</v>
          </cell>
          <cell r="E1340">
            <v>1</v>
          </cell>
          <cell r="F1340">
            <v>8</v>
          </cell>
          <cell r="G1340">
            <v>4</v>
          </cell>
          <cell r="H1340">
            <v>3</v>
          </cell>
          <cell r="I1340">
            <v>1</v>
          </cell>
          <cell r="J1340">
            <v>1</v>
          </cell>
          <cell r="L1340">
            <v>3440.14</v>
          </cell>
          <cell r="N1340">
            <v>2673.5499999999997</v>
          </cell>
          <cell r="O1340">
            <v>2120.6999999999998</v>
          </cell>
          <cell r="P1340">
            <v>0.79321501374576875</v>
          </cell>
          <cell r="Q1340">
            <v>552.85</v>
          </cell>
          <cell r="R1340">
            <v>0.20678498625423131</v>
          </cell>
          <cell r="S1340">
            <v>22.114000000000001</v>
          </cell>
          <cell r="U1340">
            <v>0</v>
          </cell>
          <cell r="V1340">
            <v>0</v>
          </cell>
          <cell r="W1340">
            <v>3440.14</v>
          </cell>
          <cell r="X1340">
            <v>3440.14</v>
          </cell>
          <cell r="Y1340">
            <v>617275</v>
          </cell>
        </row>
        <row r="1341">
          <cell r="A1341" t="str">
            <v xml:space="preserve">2016144-Z122 </v>
          </cell>
          <cell r="C1341" t="str">
            <v xml:space="preserve">Kavel Z122 Duinlodge Zand SP </v>
          </cell>
          <cell r="D1341" t="str">
            <v>Maat</v>
          </cell>
          <cell r="E1341">
            <v>1</v>
          </cell>
          <cell r="F1341">
            <v>8</v>
          </cell>
          <cell r="G1341">
            <v>4</v>
          </cell>
          <cell r="H1341">
            <v>3</v>
          </cell>
          <cell r="I1341">
            <v>1</v>
          </cell>
          <cell r="J1341">
            <v>1</v>
          </cell>
          <cell r="L1341">
            <v>3413.07</v>
          </cell>
          <cell r="N1341">
            <v>2661.15</v>
          </cell>
          <cell r="O1341">
            <v>2108.9</v>
          </cell>
          <cell r="P1341">
            <v>0.79247693666272101</v>
          </cell>
          <cell r="Q1341">
            <v>552.25</v>
          </cell>
          <cell r="R1341">
            <v>0.20752306333727899</v>
          </cell>
          <cell r="S1341">
            <v>22.09</v>
          </cell>
          <cell r="U1341">
            <v>0</v>
          </cell>
          <cell r="V1341">
            <v>0</v>
          </cell>
          <cell r="W1341">
            <v>3413.07</v>
          </cell>
          <cell r="X1341">
            <v>3413.07</v>
          </cell>
          <cell r="Y1341">
            <v>617276</v>
          </cell>
        </row>
        <row r="1342">
          <cell r="A1342" t="str">
            <v xml:space="preserve">2016144-Z104 </v>
          </cell>
          <cell r="C1342" t="str">
            <v>Kavel Z104 Duinlodge grijs SP</v>
          </cell>
          <cell r="D1342" t="str">
            <v>Maat</v>
          </cell>
          <cell r="E1342">
            <v>1</v>
          </cell>
          <cell r="F1342">
            <v>8</v>
          </cell>
          <cell r="G1342">
            <v>4</v>
          </cell>
          <cell r="H1342">
            <v>3</v>
          </cell>
          <cell r="I1342">
            <v>1</v>
          </cell>
          <cell r="J1342">
            <v>1</v>
          </cell>
          <cell r="L1342">
            <v>3440.14</v>
          </cell>
          <cell r="N1342">
            <v>2673.5499999999997</v>
          </cell>
          <cell r="O1342">
            <v>2120.6999999999998</v>
          </cell>
          <cell r="P1342">
            <v>0.79321501374576875</v>
          </cell>
          <cell r="Q1342">
            <v>552.85</v>
          </cell>
          <cell r="R1342">
            <v>0.20678498625423131</v>
          </cell>
          <cell r="S1342">
            <v>22.114000000000001</v>
          </cell>
          <cell r="U1342">
            <v>0</v>
          </cell>
          <cell r="V1342">
            <v>0</v>
          </cell>
          <cell r="W1342">
            <v>3440.14</v>
          </cell>
          <cell r="X1342">
            <v>3440.14</v>
          </cell>
          <cell r="Y1342">
            <v>617277</v>
          </cell>
        </row>
        <row r="1343">
          <cell r="A1343" t="str">
            <v xml:space="preserve">2016144-Z126 </v>
          </cell>
          <cell r="C1343" t="str">
            <v>Kavel Z126 Duinlodge grijs</v>
          </cell>
          <cell r="D1343" t="str">
            <v>Maat</v>
          </cell>
          <cell r="E1343">
            <v>1</v>
          </cell>
          <cell r="F1343">
            <v>8</v>
          </cell>
          <cell r="G1343">
            <v>4</v>
          </cell>
          <cell r="H1343">
            <v>3</v>
          </cell>
          <cell r="I1343">
            <v>1</v>
          </cell>
          <cell r="J1343">
            <v>1</v>
          </cell>
          <cell r="L1343">
            <v>3440.14</v>
          </cell>
          <cell r="N1343">
            <v>2673.5499999999997</v>
          </cell>
          <cell r="O1343">
            <v>2120.6999999999998</v>
          </cell>
          <cell r="P1343">
            <v>0.79321501374576875</v>
          </cell>
          <cell r="Q1343">
            <v>552.85</v>
          </cell>
          <cell r="R1343">
            <v>0.20678498625423131</v>
          </cell>
          <cell r="S1343">
            <v>22.114000000000001</v>
          </cell>
          <cell r="U1343">
            <v>0</v>
          </cell>
          <cell r="V1343">
            <v>0</v>
          </cell>
          <cell r="W1343">
            <v>3440.14</v>
          </cell>
          <cell r="X1343">
            <v>3440.14</v>
          </cell>
          <cell r="Y1343">
            <v>617278</v>
          </cell>
        </row>
        <row r="1344">
          <cell r="A1344">
            <v>2017194</v>
          </cell>
          <cell r="C1344" t="str">
            <v>616117 paneel wit 503x 1772, 2x glaslat(AG8C wit) a 1784mm</v>
          </cell>
          <cell r="D1344" t="str">
            <v>Arcabo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1</v>
          </cell>
          <cell r="J1344">
            <v>1</v>
          </cell>
          <cell r="L1344">
            <v>365</v>
          </cell>
          <cell r="N1344">
            <v>275</v>
          </cell>
          <cell r="O1344">
            <v>225</v>
          </cell>
          <cell r="P1344">
            <v>0.81818181818181823</v>
          </cell>
          <cell r="Q1344">
            <v>50</v>
          </cell>
          <cell r="R1344">
            <v>0.18181818181818182</v>
          </cell>
          <cell r="S1344">
            <v>2</v>
          </cell>
          <cell r="U1344">
            <v>0</v>
          </cell>
          <cell r="V1344">
            <v>0</v>
          </cell>
          <cell r="W1344">
            <v>365</v>
          </cell>
          <cell r="X1344">
            <v>365</v>
          </cell>
          <cell r="Y1344">
            <v>617292</v>
          </cell>
        </row>
        <row r="1345">
          <cell r="A1345">
            <v>2017195</v>
          </cell>
          <cell r="C1345" t="str">
            <v>MSD-026 Extra kozijn</v>
          </cell>
          <cell r="D1345" t="str">
            <v>Maat</v>
          </cell>
          <cell r="E1345">
            <v>0</v>
          </cell>
          <cell r="F1345">
            <v>1</v>
          </cell>
          <cell r="G1345">
            <v>1</v>
          </cell>
          <cell r="H1345">
            <v>0</v>
          </cell>
          <cell r="I1345">
            <v>1</v>
          </cell>
          <cell r="J1345">
            <v>1</v>
          </cell>
          <cell r="L1345">
            <v>356.44</v>
          </cell>
          <cell r="N1345">
            <v>228.14</v>
          </cell>
          <cell r="O1345">
            <v>136.38999999999999</v>
          </cell>
          <cell r="P1345">
            <v>0.5978346629262733</v>
          </cell>
          <cell r="Q1345">
            <v>91.75</v>
          </cell>
          <cell r="R1345">
            <v>0.4021653370737267</v>
          </cell>
          <cell r="S1345">
            <v>3.67</v>
          </cell>
          <cell r="U1345">
            <v>0</v>
          </cell>
          <cell r="V1345">
            <v>0</v>
          </cell>
          <cell r="W1345">
            <v>356.44</v>
          </cell>
          <cell r="X1345">
            <v>356.44</v>
          </cell>
          <cell r="Y1345">
            <v>617222</v>
          </cell>
        </row>
        <row r="1346">
          <cell r="A1346">
            <v>2017196</v>
          </cell>
          <cell r="B1346" t="str">
            <v>vervallen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L1346">
            <v>0</v>
          </cell>
          <cell r="N1346">
            <v>0</v>
          </cell>
          <cell r="O1346">
            <v>0</v>
          </cell>
          <cell r="P1346" t="str">
            <v/>
          </cell>
          <cell r="Q1346">
            <v>0</v>
          </cell>
          <cell r="R1346" t="str">
            <v/>
          </cell>
          <cell r="S1346">
            <v>0</v>
          </cell>
          <cell r="U1346">
            <v>0</v>
          </cell>
          <cell r="V1346">
            <v>0</v>
          </cell>
          <cell r="W1346">
            <v>0</v>
          </cell>
          <cell r="X1346"/>
          <cell r="Y1346"/>
        </row>
        <row r="1347">
          <cell r="A1347">
            <v>2017198</v>
          </cell>
          <cell r="C1347" t="str">
            <v>V201703-064</v>
          </cell>
          <cell r="D1347" t="str">
            <v>Arcabo</v>
          </cell>
          <cell r="E1347">
            <v>0</v>
          </cell>
          <cell r="F1347">
            <v>1</v>
          </cell>
          <cell r="G1347">
            <v>0</v>
          </cell>
          <cell r="H1347">
            <v>1</v>
          </cell>
          <cell r="I1347">
            <v>1</v>
          </cell>
          <cell r="J1347">
            <v>1</v>
          </cell>
          <cell r="L1347">
            <v>483.26</v>
          </cell>
          <cell r="N1347">
            <v>323.95</v>
          </cell>
          <cell r="O1347">
            <v>219.46</v>
          </cell>
          <cell r="P1347">
            <v>0.67745022379996922</v>
          </cell>
          <cell r="Q1347">
            <v>104.49</v>
          </cell>
          <cell r="R1347">
            <v>0.32254977620003089</v>
          </cell>
          <cell r="S1347">
            <v>4.1795999999999998</v>
          </cell>
          <cell r="U1347">
            <v>0</v>
          </cell>
          <cell r="V1347">
            <v>0</v>
          </cell>
          <cell r="W1347">
            <v>483.26</v>
          </cell>
          <cell r="X1347">
            <v>483.26</v>
          </cell>
          <cell r="Y1347">
            <v>617194</v>
          </cell>
        </row>
        <row r="1348">
          <cell r="A1348">
            <v>2017199</v>
          </cell>
          <cell r="C1348" t="str">
            <v>633217 Glas 816x 1782</v>
          </cell>
          <cell r="D1348" t="str">
            <v>Arcabo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1</v>
          </cell>
          <cell r="J1348">
            <v>1</v>
          </cell>
          <cell r="L1348">
            <v>78.36</v>
          </cell>
          <cell r="N1348">
            <v>31.68</v>
          </cell>
          <cell r="O1348">
            <v>31.68</v>
          </cell>
          <cell r="P1348">
            <v>1</v>
          </cell>
          <cell r="Q1348">
            <v>0</v>
          </cell>
          <cell r="R1348">
            <v>0</v>
          </cell>
          <cell r="S1348">
            <v>0</v>
          </cell>
          <cell r="U1348">
            <v>0</v>
          </cell>
          <cell r="V1348">
            <v>0</v>
          </cell>
          <cell r="W1348">
            <v>78.36</v>
          </cell>
          <cell r="X1348">
            <v>78.36</v>
          </cell>
          <cell r="Y1348">
            <v>617237</v>
          </cell>
        </row>
        <row r="1349">
          <cell r="A1349">
            <v>2017200</v>
          </cell>
          <cell r="C1349" t="str">
            <v>hor Wim Kanis594x 973 wit</v>
          </cell>
          <cell r="D1349" t="str">
            <v>Arcabo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1</v>
          </cell>
          <cell r="J1349">
            <v>1</v>
          </cell>
          <cell r="L1349">
            <v>65</v>
          </cell>
          <cell r="N1349">
            <v>25</v>
          </cell>
          <cell r="O1349">
            <v>25</v>
          </cell>
          <cell r="P1349">
            <v>1</v>
          </cell>
          <cell r="Q1349">
            <v>0</v>
          </cell>
          <cell r="R1349">
            <v>0</v>
          </cell>
          <cell r="S1349">
            <v>0</v>
          </cell>
          <cell r="U1349">
            <v>0</v>
          </cell>
          <cell r="V1349">
            <v>0</v>
          </cell>
          <cell r="W1349">
            <v>65</v>
          </cell>
          <cell r="X1349">
            <v>65</v>
          </cell>
          <cell r="Y1349">
            <v>617237</v>
          </cell>
        </row>
        <row r="1350">
          <cell r="A1350">
            <v>2017201</v>
          </cell>
          <cell r="C1350">
            <v>636317</v>
          </cell>
          <cell r="D1350" t="str">
            <v>Arcabo</v>
          </cell>
          <cell r="E1350">
            <v>1</v>
          </cell>
          <cell r="F1350">
            <v>10</v>
          </cell>
          <cell r="G1350">
            <v>8</v>
          </cell>
          <cell r="H1350">
            <v>3</v>
          </cell>
          <cell r="I1350">
            <v>1</v>
          </cell>
          <cell r="J1350">
            <v>1</v>
          </cell>
          <cell r="L1350">
            <v>3418.44</v>
          </cell>
          <cell r="N1350">
            <v>2296.52</v>
          </cell>
          <cell r="O1350">
            <v>1726.27</v>
          </cell>
          <cell r="P1350">
            <v>0.75168951282810514</v>
          </cell>
          <cell r="Q1350">
            <v>570.25</v>
          </cell>
          <cell r="R1350">
            <v>0.24831048717189486</v>
          </cell>
          <cell r="S1350">
            <v>22.81</v>
          </cell>
          <cell r="U1350">
            <v>0</v>
          </cell>
          <cell r="V1350">
            <v>0</v>
          </cell>
          <cell r="W1350">
            <v>3418.44</v>
          </cell>
          <cell r="X1350">
            <v>3418.44</v>
          </cell>
          <cell r="Y1350">
            <v>617195</v>
          </cell>
        </row>
        <row r="1351">
          <cell r="A1351">
            <v>2017202</v>
          </cell>
          <cell r="C1351" t="str">
            <v>Kirkels</v>
          </cell>
          <cell r="D1351" t="str">
            <v>DG Chaletbouw</v>
          </cell>
          <cell r="E1351">
            <v>1</v>
          </cell>
          <cell r="F1351">
            <v>8</v>
          </cell>
          <cell r="G1351">
            <v>6</v>
          </cell>
          <cell r="H1351">
            <v>2</v>
          </cell>
          <cell r="I1351">
            <v>1</v>
          </cell>
          <cell r="J1351">
            <v>1</v>
          </cell>
          <cell r="L1351">
            <v>3115.17</v>
          </cell>
          <cell r="N1351">
            <v>1691.08</v>
          </cell>
          <cell r="O1351">
            <v>1224.77</v>
          </cell>
          <cell r="P1351">
            <v>0.7242531400052038</v>
          </cell>
          <cell r="Q1351">
            <v>466.31</v>
          </cell>
          <cell r="R1351">
            <v>0.27574685999479626</v>
          </cell>
          <cell r="S1351">
            <v>18.6524</v>
          </cell>
          <cell r="U1351">
            <v>0</v>
          </cell>
          <cell r="V1351">
            <v>0</v>
          </cell>
          <cell r="W1351">
            <v>3115.17</v>
          </cell>
          <cell r="X1351">
            <v>2819.17</v>
          </cell>
          <cell r="Y1351">
            <v>617255</v>
          </cell>
        </row>
        <row r="1352">
          <cell r="A1352">
            <v>2017204</v>
          </cell>
          <cell r="C1352" t="str">
            <v>Groen 9120</v>
          </cell>
          <cell r="D1352" t="str">
            <v>Klok</v>
          </cell>
          <cell r="E1352">
            <v>0</v>
          </cell>
          <cell r="F1352">
            <v>7</v>
          </cell>
          <cell r="G1352">
            <v>4</v>
          </cell>
          <cell r="H1352">
            <v>1</v>
          </cell>
          <cell r="I1352">
            <v>1</v>
          </cell>
          <cell r="J1352">
            <v>1</v>
          </cell>
          <cell r="L1352">
            <v>3950.84</v>
          </cell>
          <cell r="N1352">
            <v>2296.73</v>
          </cell>
          <cell r="O1352">
            <v>1928.05</v>
          </cell>
          <cell r="P1352">
            <v>0.83947612475127675</v>
          </cell>
          <cell r="Q1352">
            <v>368.68</v>
          </cell>
          <cell r="R1352">
            <v>0.16052387524872319</v>
          </cell>
          <cell r="S1352">
            <v>14.747199999999999</v>
          </cell>
          <cell r="U1352">
            <v>0</v>
          </cell>
          <cell r="V1352">
            <v>0</v>
          </cell>
          <cell r="W1352">
            <v>3950.84</v>
          </cell>
          <cell r="X1352">
            <v>3950.84</v>
          </cell>
          <cell r="Y1352">
            <v>617291</v>
          </cell>
        </row>
        <row r="1353">
          <cell r="A1353">
            <v>2017205</v>
          </cell>
          <cell r="C1353">
            <v>625517</v>
          </cell>
          <cell r="D1353" t="str">
            <v>Arcabo</v>
          </cell>
          <cell r="E1353">
            <v>1</v>
          </cell>
          <cell r="F1353">
            <v>10</v>
          </cell>
          <cell r="G1353">
            <v>6</v>
          </cell>
          <cell r="H1353">
            <v>3</v>
          </cell>
          <cell r="I1353">
            <v>1</v>
          </cell>
          <cell r="J1353">
            <v>1</v>
          </cell>
          <cell r="L1353">
            <v>4900.74</v>
          </cell>
          <cell r="N1353">
            <v>3293.9</v>
          </cell>
          <cell r="O1353">
            <v>2698.17</v>
          </cell>
          <cell r="P1353">
            <v>0.81914144327393057</v>
          </cell>
          <cell r="Q1353">
            <v>595.73</v>
          </cell>
          <cell r="R1353">
            <v>0.1808585567260694</v>
          </cell>
          <cell r="S1353">
            <v>23.8292</v>
          </cell>
          <cell r="U1353">
            <v>0</v>
          </cell>
          <cell r="V1353">
            <v>0</v>
          </cell>
          <cell r="W1353">
            <v>4900.74</v>
          </cell>
          <cell r="X1353">
            <v>4900.74</v>
          </cell>
          <cell r="Y1353">
            <v>617196</v>
          </cell>
        </row>
        <row r="1354">
          <cell r="A1354">
            <v>2017206</v>
          </cell>
          <cell r="C1354">
            <v>638917</v>
          </cell>
          <cell r="D1354" t="str">
            <v>Arcabo</v>
          </cell>
          <cell r="E1354">
            <v>1</v>
          </cell>
          <cell r="F1354">
            <v>9</v>
          </cell>
          <cell r="G1354">
            <v>5</v>
          </cell>
          <cell r="H1354">
            <v>3</v>
          </cell>
          <cell r="I1354">
            <v>1</v>
          </cell>
          <cell r="J1354">
            <v>1</v>
          </cell>
          <cell r="L1354">
            <v>2864.9</v>
          </cell>
          <cell r="N1354">
            <v>2172.12</v>
          </cell>
          <cell r="O1354">
            <v>1708.28</v>
          </cell>
          <cell r="P1354">
            <v>0.78645747012135614</v>
          </cell>
          <cell r="Q1354">
            <v>463.84</v>
          </cell>
          <cell r="R1354">
            <v>0.21354252987864392</v>
          </cell>
          <cell r="S1354">
            <v>18.553599999999999</v>
          </cell>
          <cell r="U1354">
            <v>0</v>
          </cell>
          <cell r="V1354">
            <v>0</v>
          </cell>
          <cell r="W1354">
            <v>2864.9</v>
          </cell>
          <cell r="X1354">
            <v>2864.9</v>
          </cell>
          <cell r="Y1354">
            <v>617197</v>
          </cell>
        </row>
        <row r="1355">
          <cell r="A1355">
            <v>2017207</v>
          </cell>
          <cell r="C1355">
            <v>638117</v>
          </cell>
          <cell r="D1355" t="str">
            <v>Arcabo</v>
          </cell>
          <cell r="E1355">
            <v>1</v>
          </cell>
          <cell r="F1355">
            <v>6</v>
          </cell>
          <cell r="G1355">
            <v>3</v>
          </cell>
          <cell r="H1355">
            <v>3</v>
          </cell>
          <cell r="I1355">
            <v>1</v>
          </cell>
          <cell r="J1355">
            <v>1</v>
          </cell>
          <cell r="L1355">
            <v>1949.46</v>
          </cell>
          <cell r="N1355">
            <v>1260.02</v>
          </cell>
          <cell r="O1355">
            <v>907.71</v>
          </cell>
          <cell r="P1355">
            <v>0.72039332709004622</v>
          </cell>
          <cell r="Q1355">
            <v>352.31</v>
          </cell>
          <cell r="R1355">
            <v>0.27960667290995384</v>
          </cell>
          <cell r="S1355">
            <v>14.0924</v>
          </cell>
          <cell r="U1355">
            <v>0</v>
          </cell>
          <cell r="V1355">
            <v>0</v>
          </cell>
          <cell r="W1355">
            <v>1949.46</v>
          </cell>
          <cell r="X1355">
            <v>1949.46</v>
          </cell>
          <cell r="Y1355">
            <v>617198</v>
          </cell>
        </row>
        <row r="1356">
          <cell r="A1356">
            <v>2017208</v>
          </cell>
          <cell r="C1356">
            <v>639017</v>
          </cell>
          <cell r="D1356" t="str">
            <v>Arcabo</v>
          </cell>
          <cell r="E1356">
            <v>1</v>
          </cell>
          <cell r="F1356">
            <v>8</v>
          </cell>
          <cell r="G1356">
            <v>5</v>
          </cell>
          <cell r="H1356">
            <v>3</v>
          </cell>
          <cell r="I1356">
            <v>1</v>
          </cell>
          <cell r="J1356">
            <v>1</v>
          </cell>
          <cell r="L1356">
            <v>2628.88</v>
          </cell>
          <cell r="N1356">
            <v>1616.1100000000001</v>
          </cell>
          <cell r="O1356">
            <v>1188.96</v>
          </cell>
          <cell r="P1356">
            <v>0.73569249617909671</v>
          </cell>
          <cell r="Q1356">
            <v>427.15</v>
          </cell>
          <cell r="R1356">
            <v>0.26430750382090323</v>
          </cell>
          <cell r="S1356">
            <v>17.085999999999999</v>
          </cell>
          <cell r="U1356">
            <v>0</v>
          </cell>
          <cell r="V1356">
            <v>0</v>
          </cell>
          <cell r="W1356">
            <v>2628.88</v>
          </cell>
          <cell r="X1356">
            <v>2628.88</v>
          </cell>
          <cell r="Y1356">
            <v>617199</v>
          </cell>
        </row>
        <row r="1357">
          <cell r="A1357">
            <v>2017209</v>
          </cell>
          <cell r="C1357" t="str">
            <v>1x 2e schuifvleugel schuifdeur Floathouse</v>
          </cell>
          <cell r="D1357" t="str">
            <v>Arcabo</v>
          </cell>
          <cell r="E1357">
            <v>0</v>
          </cell>
          <cell r="F1357">
            <v>0</v>
          </cell>
          <cell r="G1357">
            <v>0</v>
          </cell>
          <cell r="H1357">
            <v>2</v>
          </cell>
          <cell r="I1357">
            <v>1</v>
          </cell>
          <cell r="J1357">
            <v>1</v>
          </cell>
          <cell r="L1357">
            <v>624</v>
          </cell>
          <cell r="N1357">
            <v>275</v>
          </cell>
          <cell r="O1357">
            <v>200</v>
          </cell>
          <cell r="P1357">
            <v>0.72727272727272729</v>
          </cell>
          <cell r="Q1357">
            <v>75</v>
          </cell>
          <cell r="R1357">
            <v>0.27272727272727271</v>
          </cell>
          <cell r="S1357">
            <v>3</v>
          </cell>
          <cell r="U1357">
            <v>0</v>
          </cell>
          <cell r="V1357">
            <v>0</v>
          </cell>
          <cell r="W1357">
            <v>624</v>
          </cell>
          <cell r="X1357">
            <v>624</v>
          </cell>
          <cell r="Y1357">
            <v>617200</v>
          </cell>
        </row>
        <row r="1358">
          <cell r="A1358">
            <v>2017210</v>
          </cell>
          <cell r="C1358" t="str">
            <v>Klemlijsten 2007 en 6005  564417 tm 564817</v>
          </cell>
          <cell r="D1358" t="str">
            <v>Arcabo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1</v>
          </cell>
          <cell r="J1358">
            <v>1</v>
          </cell>
          <cell r="L1358">
            <v>357.24</v>
          </cell>
          <cell r="N1358">
            <v>193.62</v>
          </cell>
          <cell r="O1358">
            <v>193.62</v>
          </cell>
          <cell r="P1358">
            <v>1</v>
          </cell>
          <cell r="Q1358">
            <v>0</v>
          </cell>
          <cell r="R1358">
            <v>0</v>
          </cell>
          <cell r="S1358">
            <v>0</v>
          </cell>
          <cell r="U1358">
            <v>0</v>
          </cell>
          <cell r="V1358">
            <v>0</v>
          </cell>
          <cell r="W1358">
            <v>357.24</v>
          </cell>
          <cell r="X1358">
            <v>357.24</v>
          </cell>
          <cell r="Y1358">
            <v>617237</v>
          </cell>
        </row>
        <row r="1359">
          <cell r="A1359">
            <v>2017211</v>
          </cell>
          <cell r="C1359" t="str">
            <v>606617 Schuur</v>
          </cell>
          <cell r="D1359" t="str">
            <v>Arcabo</v>
          </cell>
          <cell r="E1359">
            <v>1</v>
          </cell>
          <cell r="F1359">
            <v>2</v>
          </cell>
          <cell r="G1359">
            <v>1</v>
          </cell>
          <cell r="H1359">
            <v>1</v>
          </cell>
          <cell r="I1359">
            <v>1</v>
          </cell>
          <cell r="J1359">
            <v>1</v>
          </cell>
          <cell r="L1359">
            <v>747.27</v>
          </cell>
          <cell r="N1359">
            <v>472.65</v>
          </cell>
          <cell r="O1359">
            <v>325.83999999999997</v>
          </cell>
          <cell r="P1359">
            <v>0.68938961176346136</v>
          </cell>
          <cell r="Q1359">
            <v>146.81</v>
          </cell>
          <cell r="R1359">
            <v>0.31061038823653869</v>
          </cell>
          <cell r="S1359">
            <v>5.8723999999999998</v>
          </cell>
          <cell r="U1359">
            <v>0</v>
          </cell>
          <cell r="V1359">
            <v>0</v>
          </cell>
          <cell r="W1359">
            <v>747.27</v>
          </cell>
          <cell r="X1359">
            <v>747.27</v>
          </cell>
          <cell r="Y1359">
            <v>617201</v>
          </cell>
        </row>
        <row r="1360">
          <cell r="A1360" t="str">
            <v>2017212V</v>
          </cell>
          <cell r="C1360">
            <v>606617</v>
          </cell>
          <cell r="D1360" t="str">
            <v>Arcabo</v>
          </cell>
          <cell r="E1360">
            <v>1</v>
          </cell>
          <cell r="F1360">
            <v>10</v>
          </cell>
          <cell r="G1360">
            <v>7</v>
          </cell>
          <cell r="H1360">
            <v>2</v>
          </cell>
          <cell r="I1360">
            <v>1</v>
          </cell>
          <cell r="J1360">
            <v>1</v>
          </cell>
          <cell r="L1360">
            <v>6462.86</v>
          </cell>
          <cell r="N1360">
            <v>3949.65</v>
          </cell>
          <cell r="O1360">
            <v>3162.75</v>
          </cell>
          <cell r="P1360">
            <v>0.80076715658349473</v>
          </cell>
          <cell r="Q1360">
            <v>786.9</v>
          </cell>
          <cell r="R1360">
            <v>0.19923284341650524</v>
          </cell>
          <cell r="S1360">
            <v>31.475999999999999</v>
          </cell>
          <cell r="U1360">
            <v>0</v>
          </cell>
          <cell r="V1360">
            <v>0</v>
          </cell>
          <cell r="W1360">
            <v>6462.86</v>
          </cell>
          <cell r="X1360">
            <v>6462.86</v>
          </cell>
          <cell r="Y1360">
            <v>617202</v>
          </cell>
        </row>
        <row r="1361">
          <cell r="A1361">
            <v>2017213</v>
          </cell>
          <cell r="C1361">
            <v>639117</v>
          </cell>
          <cell r="D1361" t="str">
            <v>Arcabo</v>
          </cell>
          <cell r="E1361">
            <v>1</v>
          </cell>
          <cell r="F1361">
            <v>8</v>
          </cell>
          <cell r="G1361">
            <v>5</v>
          </cell>
          <cell r="H1361">
            <v>3</v>
          </cell>
          <cell r="I1361">
            <v>1</v>
          </cell>
          <cell r="J1361">
            <v>1</v>
          </cell>
          <cell r="L1361">
            <v>2628.88</v>
          </cell>
          <cell r="N1361">
            <v>1616.1100000000001</v>
          </cell>
          <cell r="O1361">
            <v>1188.96</v>
          </cell>
          <cell r="P1361">
            <v>0.73569249617909671</v>
          </cell>
          <cell r="Q1361">
            <v>427.15</v>
          </cell>
          <cell r="R1361">
            <v>0.26430750382090323</v>
          </cell>
          <cell r="S1361">
            <v>17.085999999999999</v>
          </cell>
          <cell r="U1361">
            <v>0</v>
          </cell>
          <cell r="V1361">
            <v>0</v>
          </cell>
          <cell r="W1361">
            <v>2628.88</v>
          </cell>
          <cell r="X1361">
            <v>2628.88</v>
          </cell>
          <cell r="Y1361">
            <v>617203</v>
          </cell>
        </row>
        <row r="1362">
          <cell r="A1362">
            <v>2017214</v>
          </cell>
          <cell r="C1362" t="str">
            <v>Comm 134</v>
          </cell>
          <cell r="D1362" t="str">
            <v>Diamant</v>
          </cell>
          <cell r="E1362">
            <v>2</v>
          </cell>
          <cell r="F1362">
            <v>26</v>
          </cell>
          <cell r="G1362">
            <v>14</v>
          </cell>
          <cell r="H1362">
            <v>6</v>
          </cell>
          <cell r="I1362">
            <v>1</v>
          </cell>
          <cell r="J1362">
            <v>1</v>
          </cell>
          <cell r="L1362">
            <v>8224.66</v>
          </cell>
          <cell r="N1362">
            <v>5626.92</v>
          </cell>
          <cell r="O1362">
            <v>4250.16</v>
          </cell>
          <cell r="P1362">
            <v>0.75532618199654511</v>
          </cell>
          <cell r="Q1362">
            <v>1376.76</v>
          </cell>
          <cell r="R1362">
            <v>0.24467381800345481</v>
          </cell>
          <cell r="S1362">
            <v>55.070399999999999</v>
          </cell>
          <cell r="U1362">
            <v>0</v>
          </cell>
          <cell r="V1362">
            <v>0</v>
          </cell>
          <cell r="W1362">
            <v>8224.66</v>
          </cell>
          <cell r="X1362">
            <v>8224.66</v>
          </cell>
          <cell r="Y1362">
            <v>617256</v>
          </cell>
        </row>
        <row r="1363">
          <cell r="A1363" t="str">
            <v>2017215V</v>
          </cell>
          <cell r="C1363" t="str">
            <v>642517 tm 643417  Schuttebelt type A</v>
          </cell>
          <cell r="D1363" t="str">
            <v>Arcabo</v>
          </cell>
          <cell r="E1363">
            <v>10</v>
          </cell>
          <cell r="F1363">
            <v>100</v>
          </cell>
          <cell r="G1363">
            <v>50</v>
          </cell>
          <cell r="H1363">
            <v>40</v>
          </cell>
          <cell r="I1363">
            <v>1</v>
          </cell>
          <cell r="J1363">
            <v>1</v>
          </cell>
          <cell r="L1363">
            <v>76798.899999999994</v>
          </cell>
          <cell r="N1363">
            <v>49419.3</v>
          </cell>
          <cell r="O1363">
            <v>38851.599999999999</v>
          </cell>
          <cell r="P1363">
            <v>0.78616249117247705</v>
          </cell>
          <cell r="Q1363">
            <v>10567.7</v>
          </cell>
          <cell r="R1363">
            <v>0.21383750882752287</v>
          </cell>
          <cell r="S1363">
            <v>422.70800000000003</v>
          </cell>
          <cell r="U1363">
            <v>0</v>
          </cell>
          <cell r="V1363">
            <v>0</v>
          </cell>
          <cell r="W1363">
            <v>76798.899999999994</v>
          </cell>
          <cell r="X1363">
            <v>76798.899999999994</v>
          </cell>
          <cell r="Y1363">
            <v>617225</v>
          </cell>
        </row>
        <row r="1364">
          <cell r="A1364">
            <v>2017216</v>
          </cell>
          <cell r="C1364" t="str">
            <v>Both extra</v>
          </cell>
          <cell r="D1364" t="str">
            <v>Duocar</v>
          </cell>
          <cell r="E1364">
            <v>1</v>
          </cell>
          <cell r="F1364">
            <v>2</v>
          </cell>
          <cell r="G1364">
            <v>1</v>
          </cell>
          <cell r="H1364">
            <v>1</v>
          </cell>
          <cell r="I1364">
            <v>1</v>
          </cell>
          <cell r="J1364">
            <v>1</v>
          </cell>
          <cell r="L1364">
            <v>821.12</v>
          </cell>
          <cell r="N1364">
            <v>539.57999999999993</v>
          </cell>
          <cell r="O1364">
            <v>393.09</v>
          </cell>
          <cell r="P1364">
            <v>0.72851106416101419</v>
          </cell>
          <cell r="Q1364">
            <v>146.49</v>
          </cell>
          <cell r="R1364">
            <v>0.27148893583898592</v>
          </cell>
          <cell r="S1364">
            <v>5.8596000000000004</v>
          </cell>
          <cell r="U1364">
            <v>0</v>
          </cell>
          <cell r="V1364">
            <v>0</v>
          </cell>
          <cell r="W1364">
            <v>821.12</v>
          </cell>
          <cell r="X1364">
            <v>821.12</v>
          </cell>
          <cell r="Y1364">
            <v>617260</v>
          </cell>
        </row>
        <row r="1365">
          <cell r="A1365">
            <v>2017217</v>
          </cell>
          <cell r="C1365" t="str">
            <v>Driedelig kozijn</v>
          </cell>
          <cell r="D1365" t="str">
            <v>Maat</v>
          </cell>
          <cell r="E1365">
            <v>0</v>
          </cell>
          <cell r="F1365">
            <v>1</v>
          </cell>
          <cell r="G1365">
            <v>2</v>
          </cell>
          <cell r="H1365">
            <v>0</v>
          </cell>
          <cell r="I1365">
            <v>1</v>
          </cell>
          <cell r="J1365">
            <v>1</v>
          </cell>
          <cell r="L1365">
            <v>509.91</v>
          </cell>
          <cell r="N1365">
            <v>348.89</v>
          </cell>
          <cell r="O1365">
            <v>241.12</v>
          </cell>
          <cell r="P1365">
            <v>0.69110607928000234</v>
          </cell>
          <cell r="Q1365">
            <v>107.77</v>
          </cell>
          <cell r="R1365">
            <v>0.30889392071999772</v>
          </cell>
          <cell r="S1365">
            <v>4.3107999999999995</v>
          </cell>
          <cell r="U1365">
            <v>0</v>
          </cell>
          <cell r="V1365">
            <v>0</v>
          </cell>
          <cell r="W1365">
            <v>509.91</v>
          </cell>
          <cell r="X1365">
            <v>509.91</v>
          </cell>
          <cell r="Y1365">
            <v>617261</v>
          </cell>
        </row>
        <row r="1366">
          <cell r="A1366">
            <v>2017218</v>
          </cell>
          <cell r="C1366" t="str">
            <v xml:space="preserve">BOS </v>
          </cell>
          <cell r="D1366" t="str">
            <v>Morren Bouwservice</v>
          </cell>
          <cell r="E1366">
            <v>0</v>
          </cell>
          <cell r="F1366">
            <v>1</v>
          </cell>
          <cell r="G1366">
            <v>1</v>
          </cell>
          <cell r="H1366">
            <v>0</v>
          </cell>
          <cell r="I1366">
            <v>1</v>
          </cell>
          <cell r="J1366">
            <v>1</v>
          </cell>
          <cell r="L1366">
            <v>384.28</v>
          </cell>
          <cell r="N1366">
            <v>251.53300000000002</v>
          </cell>
          <cell r="O1366">
            <v>200.71</v>
          </cell>
          <cell r="P1366">
            <v>0.79794698906306527</v>
          </cell>
          <cell r="Q1366">
            <v>50.823</v>
          </cell>
          <cell r="R1366">
            <v>0.2020530109369347</v>
          </cell>
          <cell r="S1366">
            <v>2.0329199999999998</v>
          </cell>
          <cell r="U1366">
            <v>0</v>
          </cell>
          <cell r="V1366">
            <v>0</v>
          </cell>
          <cell r="W1366">
            <v>384.28</v>
          </cell>
          <cell r="X1366">
            <v>384.28</v>
          </cell>
          <cell r="Y1366">
            <v>617279</v>
          </cell>
        </row>
        <row r="1367">
          <cell r="A1367">
            <v>2017219</v>
          </cell>
          <cell r="C1367" t="str">
            <v xml:space="preserve">Glas 553x 1112 satinato </v>
          </cell>
          <cell r="D1367" t="str">
            <v>RSP recreatiebouw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1</v>
          </cell>
          <cell r="J1367">
            <v>1</v>
          </cell>
          <cell r="L1367">
            <v>88</v>
          </cell>
          <cell r="N1367">
            <v>34.67</v>
          </cell>
          <cell r="O1367">
            <v>34.67</v>
          </cell>
          <cell r="P1367">
            <v>1</v>
          </cell>
          <cell r="Q1367">
            <v>0</v>
          </cell>
          <cell r="R1367">
            <v>0</v>
          </cell>
          <cell r="S1367">
            <v>0</v>
          </cell>
          <cell r="U1367">
            <v>0</v>
          </cell>
          <cell r="V1367">
            <v>0</v>
          </cell>
          <cell r="W1367">
            <v>88</v>
          </cell>
          <cell r="X1367">
            <v>88</v>
          </cell>
          <cell r="Y1367">
            <v>617496</v>
          </cell>
        </row>
        <row r="1368">
          <cell r="A1368">
            <v>2017220</v>
          </cell>
          <cell r="C1368" t="str">
            <v>5x sloten tbv service Hengelhoef</v>
          </cell>
          <cell r="D1368" t="str">
            <v>Arcabo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1</v>
          </cell>
          <cell r="J1368">
            <v>1</v>
          </cell>
          <cell r="L1368">
            <v>219.9</v>
          </cell>
          <cell r="N1368">
            <v>29.49</v>
          </cell>
          <cell r="O1368">
            <v>29.49</v>
          </cell>
          <cell r="P1368">
            <v>1</v>
          </cell>
          <cell r="Q1368">
            <v>0</v>
          </cell>
          <cell r="R1368">
            <v>0</v>
          </cell>
          <cell r="S1368">
            <v>0</v>
          </cell>
          <cell r="U1368">
            <v>0</v>
          </cell>
          <cell r="V1368">
            <v>0</v>
          </cell>
          <cell r="W1368">
            <v>219.9</v>
          </cell>
          <cell r="X1368">
            <v>219.9</v>
          </cell>
          <cell r="Y1368">
            <v>617237</v>
          </cell>
        </row>
        <row r="1369">
          <cell r="A1369">
            <v>2017221</v>
          </cell>
          <cell r="C1369" t="str">
            <v>MP20 wit- 10x 6m</v>
          </cell>
          <cell r="D1369" t="str">
            <v>Arcabo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1</v>
          </cell>
          <cell r="J1369">
            <v>1</v>
          </cell>
          <cell r="L1369">
            <v>132.6</v>
          </cell>
          <cell r="N1369">
            <v>73.8</v>
          </cell>
          <cell r="O1369">
            <v>73.8</v>
          </cell>
          <cell r="P1369">
            <v>1</v>
          </cell>
          <cell r="Q1369">
            <v>0</v>
          </cell>
          <cell r="R1369">
            <v>0</v>
          </cell>
          <cell r="S1369">
            <v>0</v>
          </cell>
          <cell r="U1369">
            <v>0</v>
          </cell>
          <cell r="V1369">
            <v>0</v>
          </cell>
          <cell r="W1369">
            <v>132.6</v>
          </cell>
          <cell r="X1369">
            <v>132.6</v>
          </cell>
          <cell r="Y1369">
            <v>617237</v>
          </cell>
        </row>
        <row r="1370">
          <cell r="A1370">
            <v>2017222</v>
          </cell>
          <cell r="C1370" t="str">
            <v>Glas 870x 1800</v>
          </cell>
          <cell r="D1370" t="str">
            <v>Arcabo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1</v>
          </cell>
          <cell r="J1370">
            <v>1</v>
          </cell>
          <cell r="L1370">
            <v>93.5</v>
          </cell>
          <cell r="N1370">
            <v>0</v>
          </cell>
          <cell r="O1370">
            <v>0</v>
          </cell>
          <cell r="P1370" t="str">
            <v/>
          </cell>
          <cell r="Q1370">
            <v>0</v>
          </cell>
          <cell r="R1370" t="str">
            <v/>
          </cell>
          <cell r="S1370">
            <v>0</v>
          </cell>
          <cell r="U1370">
            <v>0</v>
          </cell>
          <cell r="V1370">
            <v>0</v>
          </cell>
          <cell r="W1370">
            <v>93.5</v>
          </cell>
          <cell r="X1370">
            <v>93.5</v>
          </cell>
          <cell r="Y1370">
            <v>617237</v>
          </cell>
        </row>
        <row r="1371">
          <cell r="A1371">
            <v>2017223</v>
          </cell>
          <cell r="C1371">
            <v>625617</v>
          </cell>
          <cell r="D1371" t="str">
            <v>Arcabo</v>
          </cell>
          <cell r="E1371">
            <v>1</v>
          </cell>
          <cell r="F1371">
            <v>10</v>
          </cell>
          <cell r="G1371">
            <v>6</v>
          </cell>
          <cell r="H1371">
            <v>3</v>
          </cell>
          <cell r="I1371">
            <v>1</v>
          </cell>
          <cell r="J1371">
            <v>1</v>
          </cell>
          <cell r="L1371">
            <v>4900.74</v>
          </cell>
          <cell r="N1371">
            <v>3293.9</v>
          </cell>
          <cell r="O1371">
            <v>2698.17</v>
          </cell>
          <cell r="P1371">
            <v>0.81914144327393057</v>
          </cell>
          <cell r="Q1371">
            <v>595.73</v>
          </cell>
          <cell r="R1371">
            <v>0.1808585567260694</v>
          </cell>
          <cell r="S1371">
            <v>23.8292</v>
          </cell>
          <cell r="U1371">
            <v>0</v>
          </cell>
          <cell r="V1371">
            <v>0</v>
          </cell>
          <cell r="W1371">
            <v>4900.74</v>
          </cell>
          <cell r="X1371">
            <v>4900.74</v>
          </cell>
          <cell r="Y1371">
            <v>617204</v>
          </cell>
        </row>
        <row r="1372">
          <cell r="A1372">
            <v>2017224</v>
          </cell>
          <cell r="C1372">
            <v>639217</v>
          </cell>
          <cell r="D1372" t="str">
            <v>Arcabo</v>
          </cell>
          <cell r="E1372">
            <v>1</v>
          </cell>
          <cell r="F1372">
            <v>8</v>
          </cell>
          <cell r="G1372">
            <v>5</v>
          </cell>
          <cell r="H1372">
            <v>3</v>
          </cell>
          <cell r="I1372">
            <v>1</v>
          </cell>
          <cell r="J1372">
            <v>1</v>
          </cell>
          <cell r="L1372">
            <v>2628.88</v>
          </cell>
          <cell r="N1372">
            <v>1773.0700000000002</v>
          </cell>
          <cell r="O1372">
            <v>1345.92</v>
          </cell>
          <cell r="P1372">
            <v>0.7590901656448984</v>
          </cell>
          <cell r="Q1372">
            <v>427.15</v>
          </cell>
          <cell r="R1372">
            <v>0.24090983435510158</v>
          </cell>
          <cell r="S1372">
            <v>17.085999999999999</v>
          </cell>
          <cell r="U1372">
            <v>0</v>
          </cell>
          <cell r="V1372">
            <v>0</v>
          </cell>
          <cell r="W1372">
            <v>2628.88</v>
          </cell>
          <cell r="X1372">
            <v>2628.88</v>
          </cell>
          <cell r="Y1372">
            <v>617226</v>
          </cell>
        </row>
        <row r="1373">
          <cell r="A1373">
            <v>2017225</v>
          </cell>
          <cell r="C1373" t="str">
            <v>V201703-140</v>
          </cell>
          <cell r="D1373" t="str">
            <v>Arcabo</v>
          </cell>
          <cell r="E1373">
            <v>1</v>
          </cell>
          <cell r="F1373">
            <v>2</v>
          </cell>
          <cell r="G1373">
            <v>1</v>
          </cell>
          <cell r="H1373">
            <v>1</v>
          </cell>
          <cell r="I1373">
            <v>1</v>
          </cell>
          <cell r="J1373">
            <v>1</v>
          </cell>
          <cell r="L1373">
            <v>733.55</v>
          </cell>
          <cell r="N1373">
            <v>427.59000000000003</v>
          </cell>
          <cell r="O1373">
            <v>308.37</v>
          </cell>
          <cell r="P1373">
            <v>0.72118150564793371</v>
          </cell>
          <cell r="Q1373">
            <v>119.22</v>
          </cell>
          <cell r="R1373">
            <v>0.27881849435206618</v>
          </cell>
          <cell r="S1373">
            <v>4.7687999999999997</v>
          </cell>
          <cell r="U1373">
            <v>0</v>
          </cell>
          <cell r="V1373">
            <v>0</v>
          </cell>
          <cell r="W1373">
            <v>733.55</v>
          </cell>
          <cell r="X1373">
            <v>733.55</v>
          </cell>
          <cell r="Y1373">
            <v>617205</v>
          </cell>
        </row>
        <row r="1374">
          <cell r="A1374">
            <v>2017226</v>
          </cell>
          <cell r="C1374">
            <v>639417</v>
          </cell>
          <cell r="D1374" t="str">
            <v>Arcabo</v>
          </cell>
          <cell r="E1374">
            <v>1</v>
          </cell>
          <cell r="F1374">
            <v>8</v>
          </cell>
          <cell r="G1374">
            <v>5</v>
          </cell>
          <cell r="H1374">
            <v>3</v>
          </cell>
          <cell r="I1374">
            <v>1</v>
          </cell>
          <cell r="J1374">
            <v>1</v>
          </cell>
          <cell r="L1374">
            <v>3455.9</v>
          </cell>
          <cell r="N1374">
            <v>2323.5500000000002</v>
          </cell>
          <cell r="O1374">
            <v>1835.8</v>
          </cell>
          <cell r="P1374">
            <v>0.79008413849497527</v>
          </cell>
          <cell r="Q1374">
            <v>487.75</v>
          </cell>
          <cell r="R1374">
            <v>0.20991586150502461</v>
          </cell>
          <cell r="S1374">
            <v>19.510000000000002</v>
          </cell>
          <cell r="U1374">
            <v>0</v>
          </cell>
          <cell r="V1374">
            <v>0</v>
          </cell>
          <cell r="W1374">
            <v>3455.9</v>
          </cell>
          <cell r="X1374">
            <v>3455.9</v>
          </cell>
          <cell r="Y1374">
            <v>617227</v>
          </cell>
        </row>
        <row r="1375">
          <cell r="A1375">
            <v>2017227</v>
          </cell>
          <cell r="C1375">
            <v>648917</v>
          </cell>
          <cell r="D1375" t="str">
            <v>Arcabo</v>
          </cell>
          <cell r="E1375">
            <v>1</v>
          </cell>
          <cell r="F1375">
            <v>14</v>
          </cell>
          <cell r="G1375">
            <v>5</v>
          </cell>
          <cell r="H1375">
            <v>3</v>
          </cell>
          <cell r="I1375">
            <v>1</v>
          </cell>
          <cell r="J1375">
            <v>1</v>
          </cell>
          <cell r="L1375">
            <v>4113.66</v>
          </cell>
          <cell r="N1375">
            <v>2769.3</v>
          </cell>
          <cell r="O1375">
            <v>2243.31</v>
          </cell>
          <cell r="P1375">
            <v>0.81006391506878983</v>
          </cell>
          <cell r="Q1375">
            <v>525.99</v>
          </cell>
          <cell r="R1375">
            <v>0.18993608493121003</v>
          </cell>
          <cell r="S1375">
            <v>21.0396</v>
          </cell>
          <cell r="U1375">
            <v>0</v>
          </cell>
          <cell r="V1375">
            <v>0</v>
          </cell>
          <cell r="W1375">
            <v>4113.66</v>
          </cell>
          <cell r="X1375">
            <v>4113.66</v>
          </cell>
          <cell r="Y1375">
            <v>617228</v>
          </cell>
        </row>
        <row r="1376">
          <cell r="A1376">
            <v>2017228</v>
          </cell>
          <cell r="C1376">
            <v>649717</v>
          </cell>
          <cell r="D1376" t="str">
            <v>Arcabo</v>
          </cell>
          <cell r="E1376">
            <v>1</v>
          </cell>
          <cell r="F1376">
            <v>8</v>
          </cell>
          <cell r="G1376">
            <v>5</v>
          </cell>
          <cell r="H1376">
            <v>4</v>
          </cell>
          <cell r="I1376">
            <v>1</v>
          </cell>
          <cell r="J1376">
            <v>1</v>
          </cell>
          <cell r="L1376">
            <v>4519.3500000000004</v>
          </cell>
          <cell r="N1376">
            <v>3048.1099999999997</v>
          </cell>
          <cell r="O1376">
            <v>2476.81</v>
          </cell>
          <cell r="P1376">
            <v>0.81257238091801154</v>
          </cell>
          <cell r="Q1376">
            <v>571.29999999999995</v>
          </cell>
          <cell r="R1376">
            <v>0.18742761908198852</v>
          </cell>
          <cell r="S1376">
            <v>22.851999999999997</v>
          </cell>
          <cell r="U1376">
            <v>0</v>
          </cell>
          <cell r="V1376">
            <v>0</v>
          </cell>
          <cell r="W1376">
            <v>4519.3500000000004</v>
          </cell>
          <cell r="X1376">
            <v>4519.3500000000004</v>
          </cell>
          <cell r="Y1376">
            <v>617229</v>
          </cell>
        </row>
        <row r="1377">
          <cell r="A1377">
            <v>2017229</v>
          </cell>
          <cell r="C1377">
            <v>639317</v>
          </cell>
          <cell r="D1377" t="str">
            <v>Arcabo</v>
          </cell>
          <cell r="E1377">
            <v>1</v>
          </cell>
          <cell r="F1377">
            <v>9</v>
          </cell>
          <cell r="G1377">
            <v>6</v>
          </cell>
          <cell r="H1377">
            <v>3</v>
          </cell>
          <cell r="I1377">
            <v>1</v>
          </cell>
          <cell r="J1377">
            <v>1</v>
          </cell>
          <cell r="L1377">
            <v>2419.81</v>
          </cell>
          <cell r="N1377">
            <v>1632.9499999999998</v>
          </cell>
          <cell r="O1377">
            <v>1191.3</v>
          </cell>
          <cell r="P1377">
            <v>0.72953856517345916</v>
          </cell>
          <cell r="Q1377">
            <v>441.65</v>
          </cell>
          <cell r="R1377">
            <v>0.27046143482654095</v>
          </cell>
          <cell r="S1377">
            <v>17.666</v>
          </cell>
          <cell r="U1377">
            <v>0</v>
          </cell>
          <cell r="V1377">
            <v>0</v>
          </cell>
          <cell r="W1377">
            <v>2419.81</v>
          </cell>
          <cell r="X1377">
            <v>2419.81</v>
          </cell>
          <cell r="Y1377">
            <v>617230</v>
          </cell>
        </row>
        <row r="1378">
          <cell r="A1378">
            <v>2017230</v>
          </cell>
          <cell r="C1378">
            <v>635817</v>
          </cell>
          <cell r="D1378" t="str">
            <v>Arcabo</v>
          </cell>
          <cell r="E1378">
            <v>1</v>
          </cell>
          <cell r="F1378">
            <v>8</v>
          </cell>
          <cell r="G1378">
            <v>5</v>
          </cell>
          <cell r="H1378">
            <v>3</v>
          </cell>
          <cell r="I1378">
            <v>1</v>
          </cell>
          <cell r="J1378">
            <v>1</v>
          </cell>
          <cell r="L1378">
            <v>2581.85</v>
          </cell>
          <cell r="N1378">
            <v>1792.92</v>
          </cell>
          <cell r="O1378">
            <v>1365.77</v>
          </cell>
          <cell r="P1378">
            <v>0.76175735671418687</v>
          </cell>
          <cell r="Q1378">
            <v>427.15</v>
          </cell>
          <cell r="R1378">
            <v>0.23824264328581307</v>
          </cell>
          <cell r="S1378">
            <v>17.085999999999999</v>
          </cell>
          <cell r="U1378">
            <v>0</v>
          </cell>
          <cell r="V1378">
            <v>0</v>
          </cell>
          <cell r="W1378">
            <v>2581.85</v>
          </cell>
          <cell r="X1378">
            <v>2581.85</v>
          </cell>
          <cell r="Y1378">
            <v>617231</v>
          </cell>
        </row>
        <row r="1379">
          <cell r="A1379">
            <v>2017231</v>
          </cell>
          <cell r="C1379" t="str">
            <v>571017 aanvulling los paneel-dorpel-glaslat v stolpdeur</v>
          </cell>
          <cell r="D1379" t="str">
            <v>Arcabo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1</v>
          </cell>
          <cell r="J1379">
            <v>1</v>
          </cell>
          <cell r="L1379">
            <v>382.5</v>
          </cell>
          <cell r="N1379">
            <v>255</v>
          </cell>
          <cell r="O1379">
            <v>180</v>
          </cell>
          <cell r="P1379">
            <v>0.70588235294117652</v>
          </cell>
          <cell r="Q1379">
            <v>75</v>
          </cell>
          <cell r="R1379">
            <v>0.29411764705882354</v>
          </cell>
          <cell r="S1379">
            <v>3</v>
          </cell>
          <cell r="U1379">
            <v>0</v>
          </cell>
          <cell r="V1379">
            <v>0</v>
          </cell>
          <cell r="W1379">
            <v>382.5</v>
          </cell>
          <cell r="X1379">
            <v>382.5</v>
          </cell>
          <cell r="Y1379">
            <v>617232</v>
          </cell>
        </row>
        <row r="1380">
          <cell r="A1380">
            <v>2017232</v>
          </cell>
          <cell r="C1380" t="str">
            <v>545616 Inzethorren</v>
          </cell>
          <cell r="D1380" t="str">
            <v>Arcabo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1</v>
          </cell>
          <cell r="J1380">
            <v>1</v>
          </cell>
          <cell r="L1380">
            <v>225</v>
          </cell>
          <cell r="N1380">
            <v>150</v>
          </cell>
          <cell r="O1380">
            <v>125</v>
          </cell>
          <cell r="P1380">
            <v>0.83333333333333337</v>
          </cell>
          <cell r="Q1380">
            <v>25</v>
          </cell>
          <cell r="R1380">
            <v>0.16666666666666666</v>
          </cell>
          <cell r="S1380">
            <v>1</v>
          </cell>
          <cell r="U1380">
            <v>0</v>
          </cell>
          <cell r="V1380">
            <v>0</v>
          </cell>
          <cell r="W1380">
            <v>225</v>
          </cell>
          <cell r="X1380">
            <v>225</v>
          </cell>
          <cell r="Y1380">
            <v>617233</v>
          </cell>
        </row>
        <row r="1381">
          <cell r="A1381">
            <v>2017233</v>
          </cell>
          <cell r="C1381" t="str">
            <v>materiaal tbv floathouse</v>
          </cell>
          <cell r="D1381" t="str">
            <v>Arcabo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1</v>
          </cell>
          <cell r="J1381">
            <v>1</v>
          </cell>
          <cell r="L1381">
            <v>254.6</v>
          </cell>
          <cell r="N1381">
            <v>134.80000000000001</v>
          </cell>
          <cell r="O1381">
            <v>134.80000000000001</v>
          </cell>
          <cell r="P1381">
            <v>1</v>
          </cell>
          <cell r="Q1381">
            <v>0</v>
          </cell>
          <cell r="R1381">
            <v>0</v>
          </cell>
          <cell r="S1381">
            <v>0</v>
          </cell>
          <cell r="U1381">
            <v>0</v>
          </cell>
          <cell r="V1381">
            <v>0</v>
          </cell>
          <cell r="W1381">
            <v>254.6</v>
          </cell>
          <cell r="X1381">
            <v>254.6</v>
          </cell>
          <cell r="Y1381">
            <v>617237</v>
          </cell>
        </row>
        <row r="1382">
          <cell r="A1382">
            <v>2017234</v>
          </cell>
          <cell r="C1382" t="str">
            <v>582716 Sevice nieuwe vleugel - Kosten LB incl montage</v>
          </cell>
          <cell r="D1382" t="str">
            <v>Arcabo</v>
          </cell>
          <cell r="E1382">
            <v>0</v>
          </cell>
          <cell r="F1382">
            <v>0</v>
          </cell>
          <cell r="G1382">
            <v>0</v>
          </cell>
          <cell r="H1382">
            <v>1</v>
          </cell>
          <cell r="I1382">
            <v>1</v>
          </cell>
          <cell r="J1382">
            <v>1</v>
          </cell>
          <cell r="L1382">
            <v>1050</v>
          </cell>
          <cell r="N1382">
            <v>250</v>
          </cell>
          <cell r="O1382">
            <v>250</v>
          </cell>
          <cell r="P1382">
            <v>1</v>
          </cell>
          <cell r="Q1382">
            <v>0</v>
          </cell>
          <cell r="R1382">
            <v>0</v>
          </cell>
          <cell r="S1382">
            <v>0</v>
          </cell>
          <cell r="U1382">
            <v>0</v>
          </cell>
          <cell r="V1382">
            <v>0</v>
          </cell>
          <cell r="W1382">
            <v>1050</v>
          </cell>
          <cell r="X1382">
            <v>1050</v>
          </cell>
          <cell r="Y1382">
            <v>618040</v>
          </cell>
        </row>
        <row r="1383">
          <cell r="A1383">
            <v>2017235</v>
          </cell>
          <cell r="C1383" t="str">
            <v>van de Ree</v>
          </cell>
          <cell r="D1383" t="str">
            <v>Duocar</v>
          </cell>
          <cell r="E1383">
            <v>1</v>
          </cell>
          <cell r="F1383">
            <v>2</v>
          </cell>
          <cell r="G1383">
            <v>2</v>
          </cell>
          <cell r="H1383">
            <v>0</v>
          </cell>
          <cell r="I1383">
            <v>1</v>
          </cell>
          <cell r="J1383">
            <v>1</v>
          </cell>
          <cell r="L1383">
            <v>400.26</v>
          </cell>
          <cell r="N1383">
            <v>267.48</v>
          </cell>
          <cell r="O1383">
            <v>188.78</v>
          </cell>
          <cell r="P1383">
            <v>0.705772394197697</v>
          </cell>
          <cell r="Q1383">
            <v>78.7</v>
          </cell>
          <cell r="R1383">
            <v>0.29422760580230295</v>
          </cell>
          <cell r="S1383">
            <v>3.1480000000000001</v>
          </cell>
          <cell r="U1383">
            <v>0</v>
          </cell>
          <cell r="V1383">
            <v>0</v>
          </cell>
          <cell r="W1383">
            <v>400.26</v>
          </cell>
          <cell r="X1383">
            <v>400.26</v>
          </cell>
          <cell r="Y1383">
            <v>617306</v>
          </cell>
        </row>
        <row r="1384">
          <cell r="A1384">
            <v>2017236</v>
          </cell>
          <cell r="C1384" t="str">
            <v>Comm 135</v>
          </cell>
          <cell r="D1384" t="str">
            <v>Diamant</v>
          </cell>
          <cell r="E1384">
            <v>1</v>
          </cell>
          <cell r="F1384">
            <v>10</v>
          </cell>
          <cell r="G1384">
            <v>8</v>
          </cell>
          <cell r="H1384">
            <v>3</v>
          </cell>
          <cell r="I1384">
            <v>1</v>
          </cell>
          <cell r="J1384">
            <v>1</v>
          </cell>
          <cell r="L1384">
            <v>3479.45</v>
          </cell>
          <cell r="N1384">
            <v>2290.14</v>
          </cell>
          <cell r="O1384">
            <v>1642.27</v>
          </cell>
          <cell r="P1384">
            <v>0.71710463115792056</v>
          </cell>
          <cell r="Q1384">
            <v>647.87</v>
          </cell>
          <cell r="R1384">
            <v>0.28289536884207955</v>
          </cell>
          <cell r="S1384">
            <v>25.9148</v>
          </cell>
          <cell r="U1384">
            <v>0</v>
          </cell>
          <cell r="V1384">
            <v>0</v>
          </cell>
          <cell r="W1384">
            <v>3479.45</v>
          </cell>
          <cell r="X1384">
            <v>3479.45</v>
          </cell>
          <cell r="Y1384">
            <v>617257</v>
          </cell>
        </row>
        <row r="1385">
          <cell r="A1385">
            <v>2017237</v>
          </cell>
          <cell r="C1385" t="str">
            <v>3 sloten tbv prinsenmeer</v>
          </cell>
          <cell r="D1385" t="str">
            <v>Arcabo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1</v>
          </cell>
          <cell r="J1385">
            <v>1</v>
          </cell>
          <cell r="L1385">
            <v>131.94</v>
          </cell>
          <cell r="N1385">
            <v>29.49</v>
          </cell>
          <cell r="O1385">
            <v>29.49</v>
          </cell>
          <cell r="P1385">
            <v>1</v>
          </cell>
          <cell r="Q1385">
            <v>0</v>
          </cell>
          <cell r="R1385">
            <v>0</v>
          </cell>
          <cell r="S1385">
            <v>0</v>
          </cell>
          <cell r="U1385">
            <v>0</v>
          </cell>
          <cell r="V1385">
            <v>0</v>
          </cell>
          <cell r="W1385">
            <v>131.94</v>
          </cell>
          <cell r="X1385">
            <v>131.94</v>
          </cell>
          <cell r="Y1385">
            <v>617237</v>
          </cell>
        </row>
        <row r="1386">
          <cell r="A1386">
            <v>2017238</v>
          </cell>
          <cell r="C1386" t="str">
            <v>647117 tm 647517</v>
          </cell>
          <cell r="D1386" t="str">
            <v>Arcabo</v>
          </cell>
          <cell r="E1386">
            <v>5</v>
          </cell>
          <cell r="F1386">
            <v>40</v>
          </cell>
          <cell r="G1386">
            <v>35</v>
          </cell>
          <cell r="H1386">
            <v>10</v>
          </cell>
          <cell r="I1386">
            <v>1</v>
          </cell>
          <cell r="J1386">
            <v>1</v>
          </cell>
          <cell r="L1386">
            <v>11132.1</v>
          </cell>
          <cell r="N1386">
            <v>4682.0200000000004</v>
          </cell>
          <cell r="O1386">
            <v>2628.62</v>
          </cell>
          <cell r="P1386">
            <v>0.56142861414517653</v>
          </cell>
          <cell r="Q1386">
            <v>2053.4</v>
          </cell>
          <cell r="R1386">
            <v>0.4385713858548233</v>
          </cell>
          <cell r="S1386">
            <v>82.13600000000001</v>
          </cell>
          <cell r="U1386">
            <v>0</v>
          </cell>
          <cell r="V1386">
            <v>0</v>
          </cell>
          <cell r="W1386">
            <v>11132.1</v>
          </cell>
          <cell r="X1386">
            <v>11132.1</v>
          </cell>
          <cell r="Y1386">
            <v>617234</v>
          </cell>
        </row>
        <row r="1387">
          <cell r="A1387">
            <v>2017239</v>
          </cell>
          <cell r="C1387" t="str">
            <v>MSD-018  lekdorpels</v>
          </cell>
          <cell r="D1387" t="str">
            <v>Maat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1</v>
          </cell>
          <cell r="J1387">
            <v>1</v>
          </cell>
          <cell r="L1387">
            <v>98.97</v>
          </cell>
          <cell r="N1387">
            <v>70.48</v>
          </cell>
          <cell r="O1387">
            <v>70.48</v>
          </cell>
          <cell r="P1387">
            <v>1</v>
          </cell>
          <cell r="Q1387">
            <v>0</v>
          </cell>
          <cell r="R1387">
            <v>0</v>
          </cell>
          <cell r="S1387">
            <v>0</v>
          </cell>
          <cell r="U1387">
            <v>0</v>
          </cell>
          <cell r="V1387">
            <v>0</v>
          </cell>
          <cell r="W1387">
            <v>98.97</v>
          </cell>
          <cell r="X1387">
            <v>98.97</v>
          </cell>
          <cell r="Y1387">
            <v>617332</v>
          </cell>
        </row>
        <row r="1388">
          <cell r="A1388">
            <v>2017240</v>
          </cell>
          <cell r="C1388" t="str">
            <v>MSC-100 lekdorpels</v>
          </cell>
          <cell r="D1388" t="str">
            <v>Maat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1</v>
          </cell>
          <cell r="J1388">
            <v>1</v>
          </cell>
          <cell r="L1388">
            <v>100.45</v>
          </cell>
          <cell r="N1388">
            <v>71.75</v>
          </cell>
          <cell r="O1388">
            <v>71.75</v>
          </cell>
          <cell r="P1388">
            <v>1</v>
          </cell>
          <cell r="Q1388">
            <v>0</v>
          </cell>
          <cell r="R1388">
            <v>0</v>
          </cell>
          <cell r="S1388">
            <v>0</v>
          </cell>
          <cell r="U1388">
            <v>0</v>
          </cell>
          <cell r="V1388">
            <v>0</v>
          </cell>
          <cell r="W1388">
            <v>100.45</v>
          </cell>
          <cell r="X1388">
            <v>100.45</v>
          </cell>
          <cell r="Y1388">
            <v>617333</v>
          </cell>
        </row>
        <row r="1389">
          <cell r="A1389">
            <v>2017241</v>
          </cell>
          <cell r="C1389" t="str">
            <v>tropical islands 10 sets beslag</v>
          </cell>
          <cell r="D1389" t="str">
            <v>Arcabo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1</v>
          </cell>
          <cell r="J1389">
            <v>1</v>
          </cell>
          <cell r="L1389">
            <v>518</v>
          </cell>
          <cell r="N1389">
            <v>251.5</v>
          </cell>
          <cell r="O1389">
            <v>251.5</v>
          </cell>
          <cell r="P1389">
            <v>1</v>
          </cell>
          <cell r="Q1389">
            <v>0</v>
          </cell>
          <cell r="R1389">
            <v>0</v>
          </cell>
          <cell r="S1389">
            <v>0</v>
          </cell>
          <cell r="U1389">
            <v>0</v>
          </cell>
          <cell r="V1389">
            <v>0</v>
          </cell>
          <cell r="W1389">
            <v>518</v>
          </cell>
          <cell r="X1389">
            <v>518</v>
          </cell>
          <cell r="Y1389">
            <v>617237</v>
          </cell>
        </row>
        <row r="1390">
          <cell r="A1390">
            <v>2017242</v>
          </cell>
          <cell r="C1390" t="str">
            <v>3x rondboog glas v AR002 554516 en 599616</v>
          </cell>
          <cell r="D1390" t="str">
            <v>Arcabo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1</v>
          </cell>
          <cell r="J1390">
            <v>1</v>
          </cell>
          <cell r="L1390">
            <v>2874</v>
          </cell>
          <cell r="N1390">
            <v>0</v>
          </cell>
          <cell r="O1390">
            <v>0</v>
          </cell>
          <cell r="P1390" t="str">
            <v/>
          </cell>
          <cell r="Q1390">
            <v>0</v>
          </cell>
          <cell r="R1390" t="str">
            <v/>
          </cell>
          <cell r="S1390">
            <v>0</v>
          </cell>
          <cell r="U1390">
            <v>0</v>
          </cell>
          <cell r="V1390">
            <v>0</v>
          </cell>
          <cell r="W1390">
            <v>2874</v>
          </cell>
          <cell r="X1390">
            <v>2874</v>
          </cell>
          <cell r="Y1390">
            <v>617251</v>
          </cell>
        </row>
        <row r="1391">
          <cell r="A1391">
            <v>2017243</v>
          </cell>
          <cell r="C1391" t="str">
            <v>Draaikiep</v>
          </cell>
          <cell r="D1391" t="str">
            <v>Diamant</v>
          </cell>
          <cell r="E1391">
            <v>0</v>
          </cell>
          <cell r="F1391">
            <v>1</v>
          </cell>
          <cell r="G1391">
            <v>1</v>
          </cell>
          <cell r="H1391">
            <v>0</v>
          </cell>
          <cell r="I1391">
            <v>1</v>
          </cell>
          <cell r="J1391">
            <v>1</v>
          </cell>
          <cell r="L1391">
            <v>215.83</v>
          </cell>
          <cell r="N1391">
            <v>142.01999999999998</v>
          </cell>
          <cell r="O1391">
            <v>95.82</v>
          </cell>
          <cell r="P1391">
            <v>0.67469370511195614</v>
          </cell>
          <cell r="Q1391">
            <v>46.2</v>
          </cell>
          <cell r="R1391">
            <v>0.32530629488804402</v>
          </cell>
          <cell r="S1391">
            <v>1.8480000000000001</v>
          </cell>
          <cell r="U1391">
            <v>0</v>
          </cell>
          <cell r="V1391">
            <v>0</v>
          </cell>
          <cell r="W1391">
            <v>215.83</v>
          </cell>
          <cell r="X1391">
            <v>215.83</v>
          </cell>
          <cell r="Y1391">
            <v>617258</v>
          </cell>
        </row>
        <row r="1392">
          <cell r="A1392">
            <v>2017244</v>
          </cell>
          <cell r="C1392" t="str">
            <v xml:space="preserve">Balkongarn.4x </v>
          </cell>
          <cell r="D1392" t="str">
            <v>Arcabo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1</v>
          </cell>
          <cell r="J1392">
            <v>1</v>
          </cell>
          <cell r="L1392">
            <v>190.45</v>
          </cell>
          <cell r="N1392">
            <v>102.72</v>
          </cell>
          <cell r="O1392">
            <v>87.72</v>
          </cell>
          <cell r="P1392">
            <v>0.8539719626168224</v>
          </cell>
          <cell r="Q1392">
            <v>15</v>
          </cell>
          <cell r="R1392">
            <v>0.14602803738317757</v>
          </cell>
          <cell r="S1392">
            <v>0.6</v>
          </cell>
          <cell r="U1392">
            <v>0</v>
          </cell>
          <cell r="V1392">
            <v>0</v>
          </cell>
          <cell r="W1392">
            <v>190.45</v>
          </cell>
          <cell r="X1392">
            <v>190.45</v>
          </cell>
          <cell r="Y1392">
            <v>617237</v>
          </cell>
        </row>
        <row r="1393">
          <cell r="A1393">
            <v>2017245</v>
          </cell>
          <cell r="C1393" t="str">
            <v>S804 profiel, einddoppen</v>
          </cell>
          <cell r="D1393" t="str">
            <v>Maat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1</v>
          </cell>
          <cell r="J1393">
            <v>1</v>
          </cell>
          <cell r="L1393">
            <v>29.5</v>
          </cell>
          <cell r="N1393">
            <v>0</v>
          </cell>
          <cell r="O1393">
            <v>0</v>
          </cell>
          <cell r="P1393" t="str">
            <v/>
          </cell>
          <cell r="Q1393">
            <v>0</v>
          </cell>
          <cell r="R1393" t="str">
            <v/>
          </cell>
          <cell r="S1393">
            <v>0</v>
          </cell>
          <cell r="U1393">
            <v>0</v>
          </cell>
          <cell r="V1393">
            <v>0</v>
          </cell>
          <cell r="W1393">
            <v>29.5</v>
          </cell>
          <cell r="X1393">
            <v>29.5</v>
          </cell>
          <cell r="Y1393">
            <v>617334</v>
          </cell>
        </row>
        <row r="1394">
          <cell r="A1394">
            <v>2017246</v>
          </cell>
          <cell r="C1394" t="str">
            <v>Glas 720x 1385 breuk</v>
          </cell>
          <cell r="D1394" t="str">
            <v>Euro Recreatiebouw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1</v>
          </cell>
          <cell r="J1394">
            <v>1</v>
          </cell>
          <cell r="L1394">
            <v>105.48</v>
          </cell>
          <cell r="N1394">
            <v>85.24</v>
          </cell>
          <cell r="O1394">
            <v>85.24</v>
          </cell>
          <cell r="P1394">
            <v>1</v>
          </cell>
          <cell r="Q1394">
            <v>0</v>
          </cell>
          <cell r="R1394">
            <v>0</v>
          </cell>
          <cell r="S1394">
            <v>0</v>
          </cell>
          <cell r="U1394">
            <v>0</v>
          </cell>
          <cell r="V1394">
            <v>0</v>
          </cell>
          <cell r="W1394">
            <v>105.48</v>
          </cell>
          <cell r="X1394">
            <v>105.48</v>
          </cell>
          <cell r="Y1394">
            <v>617315</v>
          </cell>
        </row>
        <row r="1395">
          <cell r="A1395">
            <v>2017247</v>
          </cell>
          <cell r="C1395" t="str">
            <v>632317 tm 632717</v>
          </cell>
          <cell r="D1395" t="str">
            <v>Arcabo</v>
          </cell>
          <cell r="E1395">
            <v>5</v>
          </cell>
          <cell r="F1395">
            <v>40</v>
          </cell>
          <cell r="G1395">
            <v>25</v>
          </cell>
          <cell r="H1395">
            <v>3</v>
          </cell>
          <cell r="I1395">
            <v>1</v>
          </cell>
          <cell r="J1395">
            <v>1</v>
          </cell>
          <cell r="K1395"/>
          <cell r="L1395">
            <v>11724.5</v>
          </cell>
          <cell r="N1395">
            <v>7912.9</v>
          </cell>
          <cell r="O1395">
            <v>5788.15</v>
          </cell>
          <cell r="P1395">
            <v>0.73148276864360728</v>
          </cell>
          <cell r="Q1395">
            <v>2124.75</v>
          </cell>
          <cell r="R1395">
            <v>0.26851723135639272</v>
          </cell>
          <cell r="S1395">
            <v>84.99</v>
          </cell>
          <cell r="U1395">
            <v>0</v>
          </cell>
          <cell r="V1395">
            <v>0</v>
          </cell>
          <cell r="W1395">
            <v>11724.5</v>
          </cell>
          <cell r="X1395">
            <v>11724.5</v>
          </cell>
          <cell r="Y1395">
            <v>617236</v>
          </cell>
        </row>
        <row r="1396">
          <cell r="A1396">
            <v>2017248</v>
          </cell>
          <cell r="C1396" t="str">
            <v>van Duijvenbode</v>
          </cell>
          <cell r="D1396" t="str">
            <v>Duocar</v>
          </cell>
          <cell r="E1396">
            <v>0</v>
          </cell>
          <cell r="F1396">
            <v>1</v>
          </cell>
          <cell r="G1396">
            <v>0</v>
          </cell>
          <cell r="H1396">
            <v>1</v>
          </cell>
          <cell r="I1396">
            <v>1</v>
          </cell>
          <cell r="J1396">
            <v>1</v>
          </cell>
          <cell r="L1396">
            <v>659.57</v>
          </cell>
          <cell r="N1396">
            <v>558.01</v>
          </cell>
          <cell r="O1396">
            <v>449.26</v>
          </cell>
          <cell r="P1396">
            <v>0.80511101951577924</v>
          </cell>
          <cell r="Q1396">
            <v>108.75</v>
          </cell>
          <cell r="R1396">
            <v>0.19488898048422071</v>
          </cell>
          <cell r="S1396">
            <v>4.3499999999999996</v>
          </cell>
          <cell r="U1396">
            <v>0</v>
          </cell>
          <cell r="V1396">
            <v>0</v>
          </cell>
          <cell r="W1396">
            <v>659.57</v>
          </cell>
          <cell r="X1396">
            <v>659.57</v>
          </cell>
          <cell r="Y1396">
            <v>617307</v>
          </cell>
        </row>
        <row r="1397">
          <cell r="A1397" t="str">
            <v>2016144-Z118</v>
          </cell>
          <cell r="C1397" t="str">
            <v>Kavel Z118 Tulplodge Grijs SP</v>
          </cell>
          <cell r="D1397" t="str">
            <v>Maat</v>
          </cell>
          <cell r="E1397">
            <v>1</v>
          </cell>
          <cell r="F1397">
            <v>7</v>
          </cell>
          <cell r="G1397">
            <v>2</v>
          </cell>
          <cell r="H1397">
            <v>3</v>
          </cell>
          <cell r="I1397">
            <v>1</v>
          </cell>
          <cell r="J1397">
            <v>1</v>
          </cell>
          <cell r="L1397">
            <v>3119.59</v>
          </cell>
          <cell r="N1397">
            <v>2413.8000000000002</v>
          </cell>
          <cell r="O1397">
            <v>1941.78</v>
          </cell>
          <cell r="P1397">
            <v>0.8044494158588118</v>
          </cell>
          <cell r="Q1397">
            <v>472.02</v>
          </cell>
          <cell r="R1397">
            <v>0.19555058414118814</v>
          </cell>
          <cell r="S1397">
            <v>18.880800000000001</v>
          </cell>
          <cell r="U1397">
            <v>0</v>
          </cell>
          <cell r="V1397">
            <v>0</v>
          </cell>
          <cell r="W1397">
            <v>3119.59</v>
          </cell>
          <cell r="X1397">
            <v>3119.59</v>
          </cell>
          <cell r="Y1397">
            <v>617335</v>
          </cell>
        </row>
        <row r="1398">
          <cell r="A1398" t="str">
            <v>2016144-Z118S</v>
          </cell>
          <cell r="C1398" t="str">
            <v>Kavel Z118 Schuur SP</v>
          </cell>
          <cell r="D1398" t="str">
            <v>Maat</v>
          </cell>
          <cell r="E1398">
            <v>0</v>
          </cell>
          <cell r="F1398">
            <v>1</v>
          </cell>
          <cell r="G1398">
            <v>0</v>
          </cell>
          <cell r="H1398">
            <v>1</v>
          </cell>
          <cell r="I1398">
            <v>1</v>
          </cell>
          <cell r="J1398">
            <v>1</v>
          </cell>
          <cell r="L1398">
            <v>502.39</v>
          </cell>
          <cell r="N1398">
            <v>376.89</v>
          </cell>
          <cell r="O1398">
            <v>279.45</v>
          </cell>
          <cell r="P1398">
            <v>0.74146302634721006</v>
          </cell>
          <cell r="Q1398">
            <v>97.44</v>
          </cell>
          <cell r="R1398">
            <v>0.25853697365278994</v>
          </cell>
          <cell r="S1398">
            <v>3.8975999999999997</v>
          </cell>
          <cell r="U1398">
            <v>0</v>
          </cell>
          <cell r="V1398">
            <v>0</v>
          </cell>
          <cell r="W1398">
            <v>502.39</v>
          </cell>
          <cell r="X1398">
            <v>502.39</v>
          </cell>
          <cell r="Y1398">
            <v>617336</v>
          </cell>
        </row>
        <row r="1399">
          <cell r="A1399" t="str">
            <v xml:space="preserve">2016144-Z112 </v>
          </cell>
          <cell r="C1399" t="str">
            <v xml:space="preserve">Kavel Z112 Duinlodge Zand SP </v>
          </cell>
          <cell r="D1399" t="str">
            <v>Maat</v>
          </cell>
          <cell r="E1399">
            <v>1</v>
          </cell>
          <cell r="F1399">
            <v>8</v>
          </cell>
          <cell r="G1399">
            <v>4</v>
          </cell>
          <cell r="H1399">
            <v>3</v>
          </cell>
          <cell r="I1399">
            <v>1</v>
          </cell>
          <cell r="J1399">
            <v>1</v>
          </cell>
          <cell r="L1399">
            <v>3413.07</v>
          </cell>
          <cell r="N1399">
            <v>2413.8000000000002</v>
          </cell>
          <cell r="O1399">
            <v>1941.78</v>
          </cell>
          <cell r="P1399">
            <v>0.8044494158588118</v>
          </cell>
          <cell r="Q1399">
            <v>472.02</v>
          </cell>
          <cell r="R1399">
            <v>0.19555058414118814</v>
          </cell>
          <cell r="S1399">
            <v>18.880800000000001</v>
          </cell>
          <cell r="U1399">
            <v>0</v>
          </cell>
          <cell r="V1399">
            <v>0</v>
          </cell>
          <cell r="W1399">
            <v>3413.07</v>
          </cell>
          <cell r="X1399">
            <v>3413.07</v>
          </cell>
          <cell r="Y1399">
            <v>617337</v>
          </cell>
        </row>
        <row r="1400">
          <cell r="A1400" t="str">
            <v>2016144-Z112S</v>
          </cell>
          <cell r="C1400" t="str">
            <v>Kavel Z112 Schuur SP</v>
          </cell>
          <cell r="D1400" t="str">
            <v>Maat</v>
          </cell>
          <cell r="E1400">
            <v>0</v>
          </cell>
          <cell r="F1400">
            <v>1</v>
          </cell>
          <cell r="G1400">
            <v>0</v>
          </cell>
          <cell r="H1400">
            <v>1</v>
          </cell>
          <cell r="I1400">
            <v>1</v>
          </cell>
          <cell r="J1400">
            <v>1</v>
          </cell>
          <cell r="L1400">
            <v>502.39</v>
          </cell>
          <cell r="N1400">
            <v>376.89</v>
          </cell>
          <cell r="O1400">
            <v>279.45</v>
          </cell>
          <cell r="P1400">
            <v>0.74146302634721006</v>
          </cell>
          <cell r="Q1400">
            <v>97.44</v>
          </cell>
          <cell r="R1400">
            <v>0.25853697365278994</v>
          </cell>
          <cell r="S1400">
            <v>3.8975999999999997</v>
          </cell>
          <cell r="U1400">
            <v>0</v>
          </cell>
          <cell r="V1400">
            <v>0</v>
          </cell>
          <cell r="W1400">
            <v>502.39</v>
          </cell>
          <cell r="X1400">
            <v>502.39</v>
          </cell>
          <cell r="Y1400">
            <v>617338</v>
          </cell>
        </row>
        <row r="1401">
          <cell r="A1401" t="str">
            <v>2016144-Z113</v>
          </cell>
          <cell r="C1401" t="str">
            <v>Kavel Z113 Duinlodge grijs SP</v>
          </cell>
          <cell r="D1401" t="str">
            <v>Maat</v>
          </cell>
          <cell r="E1401">
            <v>1</v>
          </cell>
          <cell r="F1401">
            <v>8</v>
          </cell>
          <cell r="G1401">
            <v>4</v>
          </cell>
          <cell r="H1401">
            <v>3</v>
          </cell>
          <cell r="I1401">
            <v>1</v>
          </cell>
          <cell r="J1401">
            <v>1</v>
          </cell>
          <cell r="L1401">
            <v>3440.14</v>
          </cell>
          <cell r="N1401">
            <v>2413.8000000000002</v>
          </cell>
          <cell r="O1401">
            <v>1941.78</v>
          </cell>
          <cell r="P1401">
            <v>0.8044494158588118</v>
          </cell>
          <cell r="Q1401">
            <v>472.02</v>
          </cell>
          <cell r="R1401">
            <v>0.19555058414118814</v>
          </cell>
          <cell r="S1401">
            <v>18.880800000000001</v>
          </cell>
          <cell r="U1401">
            <v>0</v>
          </cell>
          <cell r="V1401">
            <v>0</v>
          </cell>
          <cell r="W1401">
            <v>3440.14</v>
          </cell>
          <cell r="X1401">
            <v>3440.14</v>
          </cell>
          <cell r="Y1401">
            <v>617339</v>
          </cell>
        </row>
        <row r="1402">
          <cell r="A1402" t="str">
            <v>2016144-Z113S</v>
          </cell>
          <cell r="C1402" t="str">
            <v>Kavel Z113 Schuur SP</v>
          </cell>
          <cell r="D1402" t="str">
            <v>Maat</v>
          </cell>
          <cell r="E1402">
            <v>0</v>
          </cell>
          <cell r="F1402">
            <v>1</v>
          </cell>
          <cell r="G1402">
            <v>0</v>
          </cell>
          <cell r="H1402">
            <v>1</v>
          </cell>
          <cell r="I1402">
            <v>1</v>
          </cell>
          <cell r="J1402">
            <v>1</v>
          </cell>
          <cell r="L1402">
            <v>502.39</v>
          </cell>
          <cell r="N1402">
            <v>376.89</v>
          </cell>
          <cell r="O1402">
            <v>279.45</v>
          </cell>
          <cell r="P1402">
            <v>0.74146302634721006</v>
          </cell>
          <cell r="Q1402">
            <v>97.44</v>
          </cell>
          <cell r="R1402">
            <v>0.25853697365278994</v>
          </cell>
          <cell r="S1402">
            <v>3.8975999999999997</v>
          </cell>
          <cell r="U1402">
            <v>0</v>
          </cell>
          <cell r="V1402">
            <v>0</v>
          </cell>
          <cell r="W1402">
            <v>502.39</v>
          </cell>
          <cell r="X1402">
            <v>502.39</v>
          </cell>
          <cell r="Y1402">
            <v>617340</v>
          </cell>
        </row>
        <row r="1403">
          <cell r="A1403" t="str">
            <v>2017249V</v>
          </cell>
          <cell r="C1403">
            <v>617517</v>
          </cell>
          <cell r="D1403" t="str">
            <v>Arcabo</v>
          </cell>
          <cell r="E1403">
            <v>1</v>
          </cell>
          <cell r="F1403">
            <v>10</v>
          </cell>
          <cell r="G1403">
            <v>9</v>
          </cell>
          <cell r="H1403">
            <v>1</v>
          </cell>
          <cell r="I1403">
            <v>1</v>
          </cell>
          <cell r="J1403">
            <v>1</v>
          </cell>
          <cell r="L1403">
            <v>4596.43</v>
          </cell>
          <cell r="N1403">
            <v>2340.33</v>
          </cell>
          <cell r="O1403">
            <v>1745.74</v>
          </cell>
          <cell r="P1403">
            <v>0.74593753872317159</v>
          </cell>
          <cell r="Q1403">
            <v>742.12</v>
          </cell>
          <cell r="R1403">
            <v>0.31710057983275863</v>
          </cell>
          <cell r="S1403">
            <v>29.684799999999999</v>
          </cell>
          <cell r="U1403">
            <v>0</v>
          </cell>
          <cell r="V1403">
            <v>0</v>
          </cell>
          <cell r="W1403">
            <v>4596.43</v>
          </cell>
          <cell r="X1403">
            <v>4596.43</v>
          </cell>
          <cell r="Y1403">
            <v>617238</v>
          </cell>
        </row>
        <row r="1404">
          <cell r="A1404">
            <v>2017250</v>
          </cell>
          <cell r="C1404" t="str">
            <v>Schade kozijn</v>
          </cell>
          <cell r="D1404" t="str">
            <v>Maat</v>
          </cell>
          <cell r="E1404">
            <v>0</v>
          </cell>
          <cell r="F1404">
            <v>1</v>
          </cell>
          <cell r="G1404">
            <v>0</v>
          </cell>
          <cell r="H1404">
            <v>0</v>
          </cell>
          <cell r="I1404">
            <v>1</v>
          </cell>
          <cell r="J1404">
            <v>1</v>
          </cell>
          <cell r="L1404">
            <v>179.47</v>
          </cell>
          <cell r="N1404">
            <v>141.20999999999998</v>
          </cell>
          <cell r="O1404">
            <v>115.99</v>
          </cell>
          <cell r="P1404">
            <v>0.8214007506550528</v>
          </cell>
          <cell r="Q1404">
            <v>25.22</v>
          </cell>
          <cell r="R1404">
            <v>0.17859924934494725</v>
          </cell>
          <cell r="S1404">
            <v>1.0087999999999999</v>
          </cell>
          <cell r="U1404">
            <v>0</v>
          </cell>
          <cell r="V1404">
            <v>0</v>
          </cell>
          <cell r="W1404">
            <v>179.47</v>
          </cell>
          <cell r="X1404">
            <v>179.47</v>
          </cell>
          <cell r="Y1404">
            <v>617341</v>
          </cell>
        </row>
        <row r="1405">
          <cell r="A1405" t="str">
            <v>2017251V</v>
          </cell>
          <cell r="C1405" t="str">
            <v>640517 tm 641417 Schuttebelt type B</v>
          </cell>
          <cell r="D1405" t="str">
            <v>Arcabo</v>
          </cell>
          <cell r="E1405">
            <v>10</v>
          </cell>
          <cell r="F1405">
            <v>110</v>
          </cell>
          <cell r="G1405">
            <v>60</v>
          </cell>
          <cell r="H1405">
            <v>40</v>
          </cell>
          <cell r="I1405">
            <v>1</v>
          </cell>
          <cell r="J1405">
            <v>1</v>
          </cell>
          <cell r="L1405">
            <v>81722.8</v>
          </cell>
          <cell r="N1405">
            <v>47756.899999999994</v>
          </cell>
          <cell r="O1405">
            <v>36761.599999999999</v>
          </cell>
          <cell r="P1405">
            <v>0.76976520670311521</v>
          </cell>
          <cell r="Q1405">
            <v>10995.3</v>
          </cell>
          <cell r="R1405">
            <v>0.23023479329688487</v>
          </cell>
          <cell r="S1405">
            <v>439.81199999999995</v>
          </cell>
          <cell r="U1405">
            <v>0</v>
          </cell>
          <cell r="V1405">
            <v>0</v>
          </cell>
          <cell r="W1405">
            <v>81722.8</v>
          </cell>
          <cell r="X1405">
            <v>81722.8</v>
          </cell>
          <cell r="Y1405">
            <v>617239</v>
          </cell>
        </row>
        <row r="1406">
          <cell r="A1406">
            <v>2017252</v>
          </cell>
          <cell r="B1406" t="str">
            <v>vervallen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L1406">
            <v>0</v>
          </cell>
          <cell r="N1406">
            <v>0</v>
          </cell>
          <cell r="O1406">
            <v>0</v>
          </cell>
          <cell r="P1406" t="str">
            <v/>
          </cell>
          <cell r="Q1406">
            <v>0</v>
          </cell>
          <cell r="R1406" t="str">
            <v/>
          </cell>
          <cell r="S1406">
            <v>0</v>
          </cell>
          <cell r="U1406">
            <v>0</v>
          </cell>
          <cell r="V1406">
            <v>0</v>
          </cell>
          <cell r="W1406">
            <v>0</v>
          </cell>
          <cell r="X1406"/>
          <cell r="Y1406"/>
        </row>
        <row r="1407">
          <cell r="A1407">
            <v>2017253</v>
          </cell>
          <cell r="C1407" t="str">
            <v>Levering Klemlijst AWL80</v>
          </cell>
          <cell r="D1407" t="str">
            <v>Duocar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1</v>
          </cell>
          <cell r="J1407">
            <v>1</v>
          </cell>
          <cell r="L1407">
            <v>61.58</v>
          </cell>
          <cell r="N1407">
            <v>61.58</v>
          </cell>
          <cell r="O1407">
            <v>41.58</v>
          </cell>
          <cell r="P1407">
            <v>0.67521922702176029</v>
          </cell>
          <cell r="Q1407">
            <v>20</v>
          </cell>
          <cell r="R1407">
            <v>0.32478077297823971</v>
          </cell>
          <cell r="S1407">
            <v>0.8</v>
          </cell>
          <cell r="U1407">
            <v>0</v>
          </cell>
          <cell r="V1407">
            <v>0</v>
          </cell>
          <cell r="W1407">
            <v>61.58</v>
          </cell>
          <cell r="X1407">
            <v>61.58</v>
          </cell>
          <cell r="Y1407">
            <v>617308</v>
          </cell>
        </row>
        <row r="1408">
          <cell r="A1408">
            <v>2017255</v>
          </cell>
          <cell r="C1408">
            <v>639717</v>
          </cell>
          <cell r="D1408" t="str">
            <v>Arcabo</v>
          </cell>
          <cell r="E1408">
            <v>1</v>
          </cell>
          <cell r="F1408">
            <v>11</v>
          </cell>
          <cell r="G1408">
            <v>5</v>
          </cell>
          <cell r="H1408">
            <v>3</v>
          </cell>
          <cell r="I1408">
            <v>1</v>
          </cell>
          <cell r="J1408">
            <v>1</v>
          </cell>
          <cell r="L1408">
            <v>6325.24</v>
          </cell>
          <cell r="N1408">
            <v>4262.2699999999995</v>
          </cell>
          <cell r="O1408">
            <v>3176.43</v>
          </cell>
          <cell r="P1408">
            <v>0.74524373162657465</v>
          </cell>
          <cell r="Q1408">
            <v>1085.8399999999999</v>
          </cell>
          <cell r="R1408">
            <v>0.25475626837342541</v>
          </cell>
          <cell r="S1408">
            <v>43.433599999999998</v>
          </cell>
          <cell r="U1408">
            <v>0</v>
          </cell>
          <cell r="V1408">
            <v>0</v>
          </cell>
          <cell r="W1408">
            <v>6325.24</v>
          </cell>
          <cell r="X1408">
            <v>6325.24</v>
          </cell>
          <cell r="Y1408">
            <v>617240</v>
          </cell>
        </row>
        <row r="1409">
          <cell r="A1409">
            <v>2017256</v>
          </cell>
          <cell r="C1409">
            <v>648017</v>
          </cell>
          <cell r="D1409" t="str">
            <v>Arcabo</v>
          </cell>
          <cell r="E1409">
            <v>1</v>
          </cell>
          <cell r="F1409">
            <v>9</v>
          </cell>
          <cell r="G1409">
            <v>5</v>
          </cell>
          <cell r="H1409">
            <v>4</v>
          </cell>
          <cell r="I1409">
            <v>1</v>
          </cell>
          <cell r="J1409">
            <v>1</v>
          </cell>
          <cell r="L1409">
            <v>3119.56</v>
          </cell>
          <cell r="N1409">
            <v>2102.0699999999997</v>
          </cell>
          <cell r="O1409">
            <v>1590.87</v>
          </cell>
          <cell r="P1409">
            <v>0.75681114330160271</v>
          </cell>
          <cell r="Q1409">
            <v>511.2</v>
          </cell>
          <cell r="R1409">
            <v>0.24318885669839732</v>
          </cell>
          <cell r="S1409">
            <v>20.448</v>
          </cell>
          <cell r="U1409">
            <v>0</v>
          </cell>
          <cell r="V1409">
            <v>0</v>
          </cell>
          <cell r="W1409">
            <v>3119.56</v>
          </cell>
          <cell r="X1409">
            <v>3119.56</v>
          </cell>
          <cell r="Y1409">
            <v>617241</v>
          </cell>
        </row>
        <row r="1410">
          <cell r="A1410">
            <v>2017257</v>
          </cell>
          <cell r="B1410" t="str">
            <v>eigen</v>
          </cell>
          <cell r="C1410" t="str">
            <v>LB test kozijnen DTS stolpdeuren verdiept</v>
          </cell>
          <cell r="D1410" t="str">
            <v>Kurokozijn</v>
          </cell>
          <cell r="E1410">
            <v>2</v>
          </cell>
          <cell r="F1410">
            <v>2</v>
          </cell>
          <cell r="G1410">
            <v>0</v>
          </cell>
          <cell r="H1410">
            <v>4</v>
          </cell>
          <cell r="I1410">
            <v>1</v>
          </cell>
          <cell r="J1410">
            <v>1</v>
          </cell>
          <cell r="L1410">
            <v>2093</v>
          </cell>
          <cell r="N1410">
            <v>1395.56</v>
          </cell>
          <cell r="O1410">
            <v>1055.73</v>
          </cell>
          <cell r="P1410">
            <v>0.75649201754134543</v>
          </cell>
          <cell r="Q1410">
            <v>339.83</v>
          </cell>
          <cell r="R1410">
            <v>0.2435079824586546</v>
          </cell>
          <cell r="S1410">
            <v>13.5932</v>
          </cell>
          <cell r="U1410">
            <v>0</v>
          </cell>
          <cell r="V1410">
            <v>2093</v>
          </cell>
          <cell r="W1410">
            <v>0</v>
          </cell>
          <cell r="X1410"/>
          <cell r="Y1410"/>
        </row>
        <row r="1411">
          <cell r="A1411">
            <v>2017258</v>
          </cell>
          <cell r="C1411">
            <v>633617</v>
          </cell>
          <cell r="D1411" t="str">
            <v>Arcabo</v>
          </cell>
          <cell r="E1411">
            <v>1</v>
          </cell>
          <cell r="F1411">
            <v>8</v>
          </cell>
          <cell r="G1411">
            <v>5</v>
          </cell>
          <cell r="H1411">
            <v>3</v>
          </cell>
          <cell r="I1411">
            <v>1</v>
          </cell>
          <cell r="J1411">
            <v>1</v>
          </cell>
          <cell r="L1411">
            <v>3118.12</v>
          </cell>
          <cell r="N1411">
            <v>2105.4300000000003</v>
          </cell>
          <cell r="O1411">
            <v>1608.92</v>
          </cell>
          <cell r="P1411">
            <v>0.76417643901720778</v>
          </cell>
          <cell r="Q1411">
            <v>496.51</v>
          </cell>
          <cell r="R1411">
            <v>0.23582356098279209</v>
          </cell>
          <cell r="S1411">
            <v>19.860399999999998</v>
          </cell>
          <cell r="U1411">
            <v>0</v>
          </cell>
          <cell r="V1411">
            <v>0</v>
          </cell>
          <cell r="W1411">
            <v>3118.12</v>
          </cell>
          <cell r="X1411">
            <v>3118.12</v>
          </cell>
          <cell r="Y1411">
            <v>617242</v>
          </cell>
        </row>
        <row r="1412">
          <cell r="A1412">
            <v>2017259</v>
          </cell>
          <cell r="C1412" t="str">
            <v>645717 Schuur</v>
          </cell>
          <cell r="D1412" t="str">
            <v>Arcabo</v>
          </cell>
          <cell r="E1412">
            <v>1</v>
          </cell>
          <cell r="F1412">
            <v>1</v>
          </cell>
          <cell r="G1412">
            <v>0</v>
          </cell>
          <cell r="H1412">
            <v>1</v>
          </cell>
          <cell r="I1412">
            <v>1</v>
          </cell>
          <cell r="J1412">
            <v>1</v>
          </cell>
          <cell r="L1412">
            <v>559.65</v>
          </cell>
          <cell r="N1412">
            <v>374.66</v>
          </cell>
          <cell r="O1412">
            <v>266.41000000000003</v>
          </cell>
          <cell r="P1412">
            <v>0.71107137137671494</v>
          </cell>
          <cell r="Q1412">
            <v>108.25</v>
          </cell>
          <cell r="R1412">
            <v>0.28892862862328511</v>
          </cell>
          <cell r="S1412">
            <v>4.33</v>
          </cell>
          <cell r="U1412">
            <v>0</v>
          </cell>
          <cell r="V1412">
            <v>0</v>
          </cell>
          <cell r="W1412">
            <v>559.65</v>
          </cell>
          <cell r="X1412">
            <v>559.65</v>
          </cell>
          <cell r="Y1412">
            <v>617244</v>
          </cell>
        </row>
        <row r="1413">
          <cell r="A1413">
            <v>2017260</v>
          </cell>
          <cell r="B1413" t="str">
            <v>vervallen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L1413">
            <v>0</v>
          </cell>
          <cell r="N1413">
            <v>0</v>
          </cell>
          <cell r="O1413">
            <v>0</v>
          </cell>
          <cell r="P1413" t="str">
            <v/>
          </cell>
          <cell r="Q1413">
            <v>0</v>
          </cell>
          <cell r="R1413" t="str">
            <v/>
          </cell>
          <cell r="S1413">
            <v>0</v>
          </cell>
          <cell r="U1413">
            <v>0</v>
          </cell>
          <cell r="V1413">
            <v>0</v>
          </cell>
          <cell r="W1413">
            <v>0</v>
          </cell>
          <cell r="X1413"/>
          <cell r="Y1413"/>
        </row>
        <row r="1414">
          <cell r="A1414">
            <v>2017261</v>
          </cell>
          <cell r="C1414">
            <v>635417</v>
          </cell>
          <cell r="D1414" t="str">
            <v>Arcabo</v>
          </cell>
          <cell r="E1414">
            <v>1</v>
          </cell>
          <cell r="F1414">
            <v>10</v>
          </cell>
          <cell r="G1414">
            <v>5</v>
          </cell>
          <cell r="H1414">
            <v>3</v>
          </cell>
          <cell r="I1414">
            <v>1</v>
          </cell>
          <cell r="J1414">
            <v>1</v>
          </cell>
          <cell r="L1414">
            <v>5642.91</v>
          </cell>
          <cell r="N1414">
            <v>3803.35</v>
          </cell>
          <cell r="O1414">
            <v>3151.77</v>
          </cell>
          <cell r="P1414">
            <v>0.82868260875281008</v>
          </cell>
          <cell r="Q1414">
            <v>651.58000000000004</v>
          </cell>
          <cell r="R1414">
            <v>0.17131739124719</v>
          </cell>
          <cell r="S1414">
            <v>26.063200000000002</v>
          </cell>
          <cell r="U1414">
            <v>0</v>
          </cell>
          <cell r="V1414">
            <v>0</v>
          </cell>
          <cell r="W1414">
            <v>5642.91</v>
          </cell>
          <cell r="X1414">
            <v>5642.91</v>
          </cell>
          <cell r="Y1414">
            <v>617244</v>
          </cell>
        </row>
        <row r="1415">
          <cell r="A1415">
            <v>2017262</v>
          </cell>
          <cell r="C1415">
            <v>646517</v>
          </cell>
          <cell r="D1415" t="str">
            <v>Arcabo</v>
          </cell>
          <cell r="E1415">
            <v>1</v>
          </cell>
          <cell r="F1415">
            <v>8</v>
          </cell>
          <cell r="G1415">
            <v>5</v>
          </cell>
          <cell r="H1415">
            <v>3</v>
          </cell>
          <cell r="I1415">
            <v>1</v>
          </cell>
          <cell r="J1415">
            <v>1</v>
          </cell>
          <cell r="L1415">
            <v>3486.07</v>
          </cell>
          <cell r="N1415">
            <v>2343.37</v>
          </cell>
          <cell r="O1415">
            <v>1826.37</v>
          </cell>
          <cell r="P1415">
            <v>0.77937756308222772</v>
          </cell>
          <cell r="Q1415">
            <v>517</v>
          </cell>
          <cell r="R1415">
            <v>0.22062243691777228</v>
          </cell>
          <cell r="S1415">
            <v>20.68</v>
          </cell>
          <cell r="U1415">
            <v>0</v>
          </cell>
          <cell r="V1415">
            <v>0</v>
          </cell>
          <cell r="W1415">
            <v>3486.07</v>
          </cell>
          <cell r="X1415">
            <v>3486.07</v>
          </cell>
          <cell r="Y1415">
            <v>617245</v>
          </cell>
        </row>
        <row r="1416">
          <cell r="A1416">
            <v>2017263</v>
          </cell>
          <cell r="C1416">
            <v>633917</v>
          </cell>
          <cell r="D1416" t="str">
            <v>Arcabo</v>
          </cell>
          <cell r="E1416">
            <v>1</v>
          </cell>
          <cell r="F1416">
            <v>4</v>
          </cell>
          <cell r="G1416">
            <v>3</v>
          </cell>
          <cell r="H1416">
            <v>2</v>
          </cell>
          <cell r="I1416">
            <v>1</v>
          </cell>
          <cell r="J1416">
            <v>1</v>
          </cell>
          <cell r="L1416">
            <v>1260.08</v>
          </cell>
          <cell r="N1416">
            <v>848.99</v>
          </cell>
          <cell r="O1416">
            <v>617.07000000000005</v>
          </cell>
          <cell r="P1416">
            <v>0.72682834897937554</v>
          </cell>
          <cell r="Q1416">
            <v>231.92</v>
          </cell>
          <cell r="R1416">
            <v>0.27317165102062446</v>
          </cell>
          <cell r="S1416">
            <v>9.2767999999999997</v>
          </cell>
          <cell r="U1416">
            <v>0</v>
          </cell>
          <cell r="V1416">
            <v>0</v>
          </cell>
          <cell r="W1416">
            <v>1260.08</v>
          </cell>
          <cell r="X1416">
            <v>1260.08</v>
          </cell>
          <cell r="Y1416">
            <v>617246</v>
          </cell>
        </row>
        <row r="1417">
          <cell r="A1417">
            <v>2017264</v>
          </cell>
          <cell r="C1417">
            <v>637117</v>
          </cell>
          <cell r="D1417" t="str">
            <v>Arcabo</v>
          </cell>
          <cell r="E1417">
            <v>1</v>
          </cell>
          <cell r="F1417">
            <v>8</v>
          </cell>
          <cell r="G1417">
            <v>4</v>
          </cell>
          <cell r="H1417">
            <v>3</v>
          </cell>
          <cell r="I1417">
            <v>1</v>
          </cell>
          <cell r="J1417">
            <v>1</v>
          </cell>
          <cell r="L1417">
            <v>5026.42</v>
          </cell>
          <cell r="N1417">
            <v>3512.83</v>
          </cell>
          <cell r="O1417">
            <v>2744.96</v>
          </cell>
          <cell r="P1417">
            <v>0.78140986042592442</v>
          </cell>
          <cell r="Q1417">
            <v>767.87</v>
          </cell>
          <cell r="R1417">
            <v>0.21859013957407561</v>
          </cell>
          <cell r="S1417">
            <v>30.7148</v>
          </cell>
          <cell r="U1417">
            <v>0</v>
          </cell>
          <cell r="V1417">
            <v>0</v>
          </cell>
          <cell r="W1417">
            <v>5026.42</v>
          </cell>
          <cell r="X1417">
            <v>5026.42</v>
          </cell>
          <cell r="Y1417">
            <v>617247</v>
          </cell>
        </row>
        <row r="1418">
          <cell r="A1418">
            <v>2017265</v>
          </cell>
          <cell r="C1418" t="str">
            <v>Nautix</v>
          </cell>
          <cell r="D1418" t="str">
            <v>RSP recreatiebouw</v>
          </cell>
          <cell r="E1418">
            <v>1</v>
          </cell>
          <cell r="F1418">
            <v>2</v>
          </cell>
          <cell r="G1418">
            <v>1</v>
          </cell>
          <cell r="H1418">
            <v>2</v>
          </cell>
          <cell r="I1418">
            <v>1</v>
          </cell>
          <cell r="J1418">
            <v>1</v>
          </cell>
          <cell r="L1418">
            <v>1161.1300000000001</v>
          </cell>
          <cell r="N1418">
            <v>746.73</v>
          </cell>
          <cell r="O1418">
            <v>582.44000000000005</v>
          </cell>
          <cell r="P1418">
            <v>0.77998741178203634</v>
          </cell>
          <cell r="Q1418">
            <v>164.29</v>
          </cell>
          <cell r="R1418">
            <v>0.22001258821796363</v>
          </cell>
          <cell r="S1418">
            <v>6.5716000000000001</v>
          </cell>
          <cell r="U1418">
            <v>0</v>
          </cell>
          <cell r="V1418">
            <v>0</v>
          </cell>
          <cell r="W1418">
            <v>1161.1300000000001</v>
          </cell>
          <cell r="X1418">
            <v>1161.1300000000001</v>
          </cell>
          <cell r="Y1418">
            <v>617297</v>
          </cell>
        </row>
        <row r="1419">
          <cell r="A1419" t="str">
            <v>2017266V</v>
          </cell>
          <cell r="B1419" t="str">
            <v>8-9-2017 laatste deel aangestuurd voor facturering</v>
          </cell>
          <cell r="C1419" t="str">
            <v>661917 tm 664617 Tropical Island</v>
          </cell>
          <cell r="D1419" t="str">
            <v>Arcabo</v>
          </cell>
          <cell r="E1419">
            <v>28</v>
          </cell>
          <cell r="F1419">
            <v>224</v>
          </cell>
          <cell r="G1419">
            <v>112</v>
          </cell>
          <cell r="H1419">
            <v>112</v>
          </cell>
          <cell r="I1419">
            <v>1</v>
          </cell>
          <cell r="J1419">
            <v>1</v>
          </cell>
          <cell r="L1419">
            <v>184240</v>
          </cell>
          <cell r="N1419">
            <v>122717</v>
          </cell>
          <cell r="O1419">
            <v>96173</v>
          </cell>
          <cell r="P1419">
            <v>0.78369745023101933</v>
          </cell>
          <cell r="Q1419">
            <v>26544</v>
          </cell>
          <cell r="R1419">
            <v>0.21630254976898067</v>
          </cell>
          <cell r="S1419">
            <v>1061.76</v>
          </cell>
          <cell r="U1419">
            <v>0</v>
          </cell>
          <cell r="V1419">
            <v>-42991</v>
          </cell>
          <cell r="W1419">
            <v>227231</v>
          </cell>
          <cell r="X1419">
            <v>46430</v>
          </cell>
          <cell r="Y1419">
            <v>617468</v>
          </cell>
        </row>
        <row r="1420">
          <cell r="A1420">
            <v>2017267</v>
          </cell>
          <cell r="C1420" t="str">
            <v>AWL 110 , Service 508515</v>
          </cell>
          <cell r="D1420" t="str">
            <v>Arcabo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1</v>
          </cell>
          <cell r="J1420">
            <v>1</v>
          </cell>
          <cell r="L1420">
            <v>33.35</v>
          </cell>
          <cell r="N1420">
            <v>24.16</v>
          </cell>
          <cell r="O1420">
            <v>9.16</v>
          </cell>
          <cell r="P1420">
            <v>0.37913907284768211</v>
          </cell>
          <cell r="Q1420">
            <v>15</v>
          </cell>
          <cell r="R1420">
            <v>0.62086092715231789</v>
          </cell>
          <cell r="S1420">
            <v>0.6</v>
          </cell>
          <cell r="U1420">
            <v>0</v>
          </cell>
          <cell r="V1420">
            <v>0</v>
          </cell>
          <cell r="W1420">
            <v>33.35</v>
          </cell>
          <cell r="X1420">
            <v>33.35</v>
          </cell>
          <cell r="Y1420">
            <v>617251</v>
          </cell>
        </row>
        <row r="1421">
          <cell r="A1421">
            <v>2017268</v>
          </cell>
          <cell r="C1421" t="str">
            <v>600517 2x satinato glas (677x 678,  300x 244)</v>
          </cell>
          <cell r="D1421" t="str">
            <v>Arcabo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1</v>
          </cell>
          <cell r="J1421">
            <v>1</v>
          </cell>
          <cell r="L1421">
            <v>116.24</v>
          </cell>
          <cell r="N1421">
            <v>65.62</v>
          </cell>
          <cell r="O1421">
            <v>50.62</v>
          </cell>
          <cell r="P1421">
            <v>0.7714111551356293</v>
          </cell>
          <cell r="Q1421">
            <v>15</v>
          </cell>
          <cell r="R1421">
            <v>0.22858884486437062</v>
          </cell>
          <cell r="S1421">
            <v>0.6</v>
          </cell>
          <cell r="U1421">
            <v>0</v>
          </cell>
          <cell r="V1421">
            <v>0</v>
          </cell>
          <cell r="W1421">
            <v>116.24</v>
          </cell>
          <cell r="X1421">
            <v>116.24</v>
          </cell>
          <cell r="Y1421">
            <v>617251</v>
          </cell>
        </row>
        <row r="1422">
          <cell r="A1422">
            <v>2017269</v>
          </cell>
          <cell r="C1422" t="str">
            <v>522916 werkbon 23, 2x AS 4100 Doorn 45 type 122</v>
          </cell>
          <cell r="D1422" t="str">
            <v>Arcabo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1</v>
          </cell>
          <cell r="J1422">
            <v>1</v>
          </cell>
          <cell r="L1422">
            <v>130.76</v>
          </cell>
          <cell r="N1422">
            <v>57.88</v>
          </cell>
          <cell r="O1422">
            <v>57.88</v>
          </cell>
          <cell r="P1422">
            <v>1</v>
          </cell>
          <cell r="Q1422">
            <v>0</v>
          </cell>
          <cell r="R1422">
            <v>0</v>
          </cell>
          <cell r="S1422">
            <v>0</v>
          </cell>
          <cell r="U1422">
            <v>0</v>
          </cell>
          <cell r="V1422">
            <v>0</v>
          </cell>
          <cell r="W1422">
            <v>130.76</v>
          </cell>
          <cell r="X1422">
            <v>130.76</v>
          </cell>
          <cell r="Y1422">
            <v>617251</v>
          </cell>
        </row>
        <row r="1423">
          <cell r="A1423" t="str">
            <v>2017270V</v>
          </cell>
          <cell r="C1423" t="str">
            <v>643517 tm 643917  640017 tm 640417 Schuttebelt type A</v>
          </cell>
          <cell r="D1423" t="str">
            <v>Arcabo</v>
          </cell>
          <cell r="E1423">
            <v>10</v>
          </cell>
          <cell r="F1423">
            <v>100</v>
          </cell>
          <cell r="G1423">
            <v>50</v>
          </cell>
          <cell r="H1423">
            <v>40</v>
          </cell>
          <cell r="I1423">
            <v>1</v>
          </cell>
          <cell r="J1423">
            <v>1</v>
          </cell>
          <cell r="L1423">
            <v>76798.899999999994</v>
          </cell>
          <cell r="N1423">
            <v>54474.7</v>
          </cell>
          <cell r="O1423">
            <v>43907</v>
          </cell>
          <cell r="P1423">
            <v>0.80600719232965035</v>
          </cell>
          <cell r="Q1423">
            <v>10567.7</v>
          </cell>
          <cell r="R1423">
            <v>0.19399280767034974</v>
          </cell>
          <cell r="S1423">
            <v>422.70800000000003</v>
          </cell>
          <cell r="U1423">
            <v>0</v>
          </cell>
          <cell r="V1423">
            <v>0</v>
          </cell>
          <cell r="W1423">
            <v>76798.899999999994</v>
          </cell>
          <cell r="X1423">
            <v>76798.899999999994</v>
          </cell>
          <cell r="Y1423">
            <v>617381</v>
          </cell>
        </row>
        <row r="1424">
          <cell r="A1424" t="str">
            <v>2017271V</v>
          </cell>
          <cell r="C1424" t="str">
            <v>641517 tm 642417 Schuttebelt type B</v>
          </cell>
          <cell r="D1424" t="str">
            <v>Arcabo</v>
          </cell>
          <cell r="E1424">
            <v>10</v>
          </cell>
          <cell r="F1424">
            <v>110</v>
          </cell>
          <cell r="G1424">
            <v>60</v>
          </cell>
          <cell r="H1424">
            <v>40</v>
          </cell>
          <cell r="I1424">
            <v>1</v>
          </cell>
          <cell r="J1424">
            <v>1</v>
          </cell>
          <cell r="L1424">
            <v>81722.8</v>
          </cell>
          <cell r="N1424">
            <v>47756.899999999994</v>
          </cell>
          <cell r="O1424">
            <v>36761.599999999999</v>
          </cell>
          <cell r="P1424">
            <v>0.76976520670311521</v>
          </cell>
          <cell r="Q1424">
            <v>10995.3</v>
          </cell>
          <cell r="R1424">
            <v>0.23023479329688487</v>
          </cell>
          <cell r="S1424">
            <v>439.81199999999995</v>
          </cell>
          <cell r="U1424">
            <v>0</v>
          </cell>
          <cell r="V1424">
            <v>0</v>
          </cell>
          <cell r="W1424">
            <v>81722.8</v>
          </cell>
          <cell r="X1424">
            <v>40861.4</v>
          </cell>
          <cell r="Y1424">
            <v>617465</v>
          </cell>
        </row>
        <row r="1425">
          <cell r="A1425">
            <v>2017272</v>
          </cell>
          <cell r="C1425" t="str">
            <v>655717 tm 656117</v>
          </cell>
          <cell r="D1425" t="str">
            <v>Arcabo</v>
          </cell>
          <cell r="E1425">
            <v>5</v>
          </cell>
          <cell r="F1425">
            <v>30</v>
          </cell>
          <cell r="G1425">
            <v>20</v>
          </cell>
          <cell r="H1425">
            <v>10</v>
          </cell>
          <cell r="I1425">
            <v>1</v>
          </cell>
          <cell r="J1425">
            <v>1</v>
          </cell>
          <cell r="L1425">
            <v>10289.1</v>
          </cell>
          <cell r="N1425">
            <v>6957.2999999999993</v>
          </cell>
          <cell r="O1425">
            <v>5303.2</v>
          </cell>
          <cell r="P1425">
            <v>0.76224972331220453</v>
          </cell>
          <cell r="Q1425">
            <v>1654.1</v>
          </cell>
          <cell r="R1425">
            <v>0.23775027668779555</v>
          </cell>
          <cell r="S1425">
            <v>66.164000000000001</v>
          </cell>
          <cell r="U1425">
            <v>0</v>
          </cell>
          <cell r="V1425">
            <v>0</v>
          </cell>
          <cell r="W1425">
            <v>10289.1</v>
          </cell>
          <cell r="X1425">
            <v>10289.1</v>
          </cell>
          <cell r="Y1425">
            <v>617248</v>
          </cell>
        </row>
        <row r="1426">
          <cell r="A1426">
            <v>2017273</v>
          </cell>
          <cell r="C1426" t="str">
            <v>635917 Glas 684x 1704 met roedes</v>
          </cell>
          <cell r="D1426" t="str">
            <v>Arcabo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1</v>
          </cell>
          <cell r="J1426">
            <v>1</v>
          </cell>
          <cell r="L1426">
            <v>121.16</v>
          </cell>
          <cell r="N1426">
            <v>68.08</v>
          </cell>
          <cell r="O1426">
            <v>53.08</v>
          </cell>
          <cell r="P1426">
            <v>0.77967097532314922</v>
          </cell>
          <cell r="Q1426">
            <v>15</v>
          </cell>
          <cell r="R1426">
            <v>0.22032902467685078</v>
          </cell>
          <cell r="S1426">
            <v>0.6</v>
          </cell>
          <cell r="U1426">
            <v>0</v>
          </cell>
          <cell r="V1426">
            <v>121.16</v>
          </cell>
          <cell r="W1426">
            <v>0</v>
          </cell>
          <cell r="X1426">
            <v>121.16</v>
          </cell>
          <cell r="Y1426">
            <v>617304</v>
          </cell>
        </row>
        <row r="1427">
          <cell r="A1427">
            <v>2017274</v>
          </cell>
          <cell r="C1427" t="str">
            <v>635917 Glas 677x 306 met roede</v>
          </cell>
          <cell r="D1427" t="str">
            <v>Arcabo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1</v>
          </cell>
          <cell r="J1427">
            <v>1</v>
          </cell>
          <cell r="L1427">
            <v>85.24</v>
          </cell>
          <cell r="N1427">
            <v>50.12</v>
          </cell>
          <cell r="O1427">
            <v>35.119999999999997</v>
          </cell>
          <cell r="P1427">
            <v>0.70071827613727056</v>
          </cell>
          <cell r="Q1427">
            <v>15</v>
          </cell>
          <cell r="R1427">
            <v>0.29928172386272944</v>
          </cell>
          <cell r="S1427">
            <v>0.6</v>
          </cell>
          <cell r="U1427">
            <v>0</v>
          </cell>
          <cell r="V1427">
            <v>0</v>
          </cell>
          <cell r="W1427">
            <v>85.24</v>
          </cell>
          <cell r="X1427">
            <v>85.24</v>
          </cell>
          <cell r="Y1427">
            <v>617304</v>
          </cell>
        </row>
        <row r="1428">
          <cell r="A1428">
            <v>2017275</v>
          </cell>
          <cell r="C1428" t="str">
            <v>5 Krukstellen t.b.v. hal 2 (werkbon 24)</v>
          </cell>
          <cell r="D1428" t="str">
            <v>Arcabo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1</v>
          </cell>
          <cell r="J1428">
            <v>1</v>
          </cell>
          <cell r="L1428">
            <v>137.19999999999999</v>
          </cell>
          <cell r="N1428">
            <v>76.099999999999994</v>
          </cell>
          <cell r="O1428">
            <v>61.1</v>
          </cell>
          <cell r="P1428">
            <v>0.80289093298291725</v>
          </cell>
          <cell r="Q1428">
            <v>15</v>
          </cell>
          <cell r="R1428">
            <v>0.19710906701708281</v>
          </cell>
          <cell r="S1428">
            <v>0.6</v>
          </cell>
          <cell r="U1428">
            <v>0</v>
          </cell>
          <cell r="V1428">
            <v>0</v>
          </cell>
          <cell r="W1428">
            <v>137.19999999999999</v>
          </cell>
          <cell r="X1428">
            <v>137.19999999999999</v>
          </cell>
          <cell r="Y1428">
            <v>617251</v>
          </cell>
        </row>
        <row r="1429">
          <cell r="A1429">
            <v>2017277</v>
          </cell>
          <cell r="C1429" t="str">
            <v>613917 vaste deur Links Binnen merk ARC6005R</v>
          </cell>
          <cell r="D1429" t="str">
            <v>Arcabo</v>
          </cell>
          <cell r="E1429">
            <v>0</v>
          </cell>
          <cell r="F1429">
            <v>0</v>
          </cell>
          <cell r="G1429">
            <v>0</v>
          </cell>
          <cell r="H1429">
            <v>1</v>
          </cell>
          <cell r="I1429">
            <v>1</v>
          </cell>
          <cell r="J1429">
            <v>1</v>
          </cell>
          <cell r="L1429">
            <v>624</v>
          </cell>
          <cell r="N1429">
            <v>372</v>
          </cell>
          <cell r="O1429">
            <v>318</v>
          </cell>
          <cell r="P1429">
            <v>0.85483870967741937</v>
          </cell>
          <cell r="Q1429">
            <v>54</v>
          </cell>
          <cell r="R1429">
            <v>0.14516129032258066</v>
          </cell>
          <cell r="S1429">
            <v>2.16</v>
          </cell>
          <cell r="U1429">
            <v>0</v>
          </cell>
          <cell r="V1429">
            <v>0</v>
          </cell>
          <cell r="W1429">
            <v>624</v>
          </cell>
          <cell r="X1429">
            <v>624</v>
          </cell>
          <cell r="Y1429">
            <v>617293</v>
          </cell>
        </row>
        <row r="1430">
          <cell r="A1430">
            <v>2017278</v>
          </cell>
          <cell r="C1430">
            <v>645817</v>
          </cell>
          <cell r="D1430" t="str">
            <v>Arcabo</v>
          </cell>
          <cell r="E1430">
            <v>1</v>
          </cell>
          <cell r="F1430">
            <v>13</v>
          </cell>
          <cell r="G1430">
            <v>7</v>
          </cell>
          <cell r="H1430">
            <v>3</v>
          </cell>
          <cell r="I1430">
            <v>1</v>
          </cell>
          <cell r="J1430">
            <v>1</v>
          </cell>
          <cell r="L1430">
            <v>4725.3</v>
          </cell>
          <cell r="N1430">
            <v>2812.63</v>
          </cell>
          <cell r="O1430">
            <v>2191.31</v>
          </cell>
          <cell r="P1430">
            <v>0.77909643287599151</v>
          </cell>
          <cell r="Q1430">
            <v>621.32000000000005</v>
          </cell>
          <cell r="R1430">
            <v>0.22090356712400849</v>
          </cell>
          <cell r="S1430">
            <v>24.852800000000002</v>
          </cell>
          <cell r="U1430">
            <v>0</v>
          </cell>
          <cell r="V1430">
            <v>0</v>
          </cell>
          <cell r="W1430">
            <v>4725.3</v>
          </cell>
          <cell r="X1430">
            <v>4725.3</v>
          </cell>
          <cell r="Y1430">
            <v>617280</v>
          </cell>
        </row>
        <row r="1431">
          <cell r="A1431">
            <v>2017279</v>
          </cell>
          <cell r="C1431" t="str">
            <v>645817 Schuur</v>
          </cell>
          <cell r="D1431" t="str">
            <v>Arcabo</v>
          </cell>
          <cell r="E1431">
            <v>1</v>
          </cell>
          <cell r="F1431">
            <v>2</v>
          </cell>
          <cell r="G1431">
            <v>1</v>
          </cell>
          <cell r="H1431">
            <v>1</v>
          </cell>
          <cell r="I1431">
            <v>1</v>
          </cell>
          <cell r="J1431">
            <v>1</v>
          </cell>
          <cell r="L1431">
            <v>748.15</v>
          </cell>
          <cell r="N1431">
            <v>501.54</v>
          </cell>
          <cell r="O1431">
            <v>354.73</v>
          </cell>
          <cell r="P1431">
            <v>0.70728157275591175</v>
          </cell>
          <cell r="Q1431">
            <v>146.81</v>
          </cell>
          <cell r="R1431">
            <v>0.2927184272440882</v>
          </cell>
          <cell r="S1431">
            <v>5.8723999999999998</v>
          </cell>
          <cell r="U1431">
            <v>0</v>
          </cell>
          <cell r="V1431">
            <v>0</v>
          </cell>
          <cell r="W1431">
            <v>748.15</v>
          </cell>
          <cell r="X1431">
            <v>748.15</v>
          </cell>
          <cell r="Y1431">
            <v>617281</v>
          </cell>
        </row>
        <row r="1432">
          <cell r="A1432">
            <v>2017280</v>
          </cell>
          <cell r="C1432" t="str">
            <v xml:space="preserve">20x 2000 mm MP30 wit </v>
          </cell>
          <cell r="D1432" t="str">
            <v>Arcabo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1</v>
          </cell>
          <cell r="J1432">
            <v>1</v>
          </cell>
          <cell r="L1432">
            <v>180</v>
          </cell>
          <cell r="N1432">
            <v>65</v>
          </cell>
          <cell r="O1432">
            <v>40</v>
          </cell>
          <cell r="P1432">
            <v>0.61538461538461542</v>
          </cell>
          <cell r="Q1432">
            <v>25</v>
          </cell>
          <cell r="R1432">
            <v>0.38461538461538464</v>
          </cell>
          <cell r="S1432">
            <v>1</v>
          </cell>
          <cell r="U1432">
            <v>0</v>
          </cell>
          <cell r="V1432">
            <v>0</v>
          </cell>
          <cell r="W1432">
            <v>180</v>
          </cell>
          <cell r="X1432">
            <v>180</v>
          </cell>
          <cell r="Y1432">
            <v>617249</v>
          </cell>
        </row>
        <row r="1433">
          <cell r="A1433">
            <v>2017281</v>
          </cell>
          <cell r="C1433">
            <v>646217</v>
          </cell>
          <cell r="D1433" t="str">
            <v>Arcabo</v>
          </cell>
          <cell r="E1433">
            <v>1</v>
          </cell>
          <cell r="F1433">
            <v>8</v>
          </cell>
          <cell r="G1433">
            <v>6</v>
          </cell>
          <cell r="H1433">
            <v>2</v>
          </cell>
          <cell r="I1433">
            <v>1</v>
          </cell>
          <cell r="J1433">
            <v>1</v>
          </cell>
          <cell r="L1433">
            <v>2186.94</v>
          </cell>
          <cell r="N1433">
            <v>1475.02</v>
          </cell>
          <cell r="O1433">
            <v>1144.56</v>
          </cell>
          <cell r="P1433">
            <v>0.77596235983240902</v>
          </cell>
          <cell r="Q1433">
            <v>330.46</v>
          </cell>
          <cell r="R1433">
            <v>0.22403764016759092</v>
          </cell>
          <cell r="S1433">
            <v>13.218399999999999</v>
          </cell>
          <cell r="U1433">
            <v>0</v>
          </cell>
          <cell r="V1433">
            <v>0</v>
          </cell>
          <cell r="W1433">
            <v>2186.94</v>
          </cell>
          <cell r="X1433">
            <v>2186.94</v>
          </cell>
          <cell r="Y1433">
            <v>617282</v>
          </cell>
        </row>
        <row r="1434">
          <cell r="A1434">
            <v>2017282</v>
          </cell>
          <cell r="C1434" t="str">
            <v>594416 Schuur</v>
          </cell>
          <cell r="D1434" t="str">
            <v>Arcabo</v>
          </cell>
          <cell r="E1434">
            <v>1</v>
          </cell>
          <cell r="F1434">
            <v>1</v>
          </cell>
          <cell r="G1434">
            <v>0</v>
          </cell>
          <cell r="H1434">
            <v>2</v>
          </cell>
          <cell r="I1434">
            <v>1</v>
          </cell>
          <cell r="J1434">
            <v>1</v>
          </cell>
          <cell r="L1434">
            <v>1168.92</v>
          </cell>
          <cell r="N1434">
            <v>731.81</v>
          </cell>
          <cell r="O1434">
            <v>504.21</v>
          </cell>
          <cell r="P1434">
            <v>0.68899031169292579</v>
          </cell>
          <cell r="Q1434">
            <v>227.6</v>
          </cell>
          <cell r="R1434">
            <v>0.31100968830707426</v>
          </cell>
          <cell r="S1434">
            <v>9.1039999999999992</v>
          </cell>
          <cell r="U1434">
            <v>0</v>
          </cell>
          <cell r="V1434">
            <v>0</v>
          </cell>
          <cell r="W1434">
            <v>1168.92</v>
          </cell>
          <cell r="X1434">
            <v>1168.92</v>
          </cell>
          <cell r="Y1434">
            <v>617283</v>
          </cell>
        </row>
        <row r="1435">
          <cell r="A1435">
            <v>2017283</v>
          </cell>
          <cell r="C1435">
            <v>646317</v>
          </cell>
          <cell r="D1435" t="str">
            <v>Arcabo</v>
          </cell>
          <cell r="E1435">
            <v>1</v>
          </cell>
          <cell r="F1435">
            <v>8</v>
          </cell>
          <cell r="G1435">
            <v>6</v>
          </cell>
          <cell r="H1435">
            <v>2</v>
          </cell>
          <cell r="I1435">
            <v>1</v>
          </cell>
          <cell r="J1435">
            <v>1</v>
          </cell>
          <cell r="L1435">
            <v>2186.94</v>
          </cell>
          <cell r="N1435">
            <v>1475.02</v>
          </cell>
          <cell r="O1435">
            <v>1144.56</v>
          </cell>
          <cell r="P1435">
            <v>0.77596235983240902</v>
          </cell>
          <cell r="Q1435">
            <v>330.46</v>
          </cell>
          <cell r="R1435">
            <v>0.22403764016759092</v>
          </cell>
          <cell r="S1435">
            <v>13.218399999999999</v>
          </cell>
          <cell r="U1435">
            <v>0</v>
          </cell>
          <cell r="V1435">
            <v>0</v>
          </cell>
          <cell r="W1435">
            <v>2186.94</v>
          </cell>
          <cell r="X1435">
            <v>2186.94</v>
          </cell>
          <cell r="Y1435">
            <v>617284</v>
          </cell>
        </row>
        <row r="1436">
          <cell r="A1436">
            <v>2017284</v>
          </cell>
          <cell r="C1436" t="str">
            <v>2x inzethor W.Fokkert</v>
          </cell>
          <cell r="D1436" t="str">
            <v>Arcabo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1</v>
          </cell>
          <cell r="J1436">
            <v>1</v>
          </cell>
          <cell r="L1436">
            <v>110</v>
          </cell>
          <cell r="N1436">
            <v>56</v>
          </cell>
          <cell r="O1436">
            <v>56</v>
          </cell>
          <cell r="P1436">
            <v>1</v>
          </cell>
          <cell r="Q1436">
            <v>0</v>
          </cell>
          <cell r="R1436">
            <v>0</v>
          </cell>
          <cell r="S1436">
            <v>0</v>
          </cell>
          <cell r="U1436">
            <v>0</v>
          </cell>
          <cell r="V1436">
            <v>0</v>
          </cell>
          <cell r="W1436">
            <v>110</v>
          </cell>
          <cell r="X1436">
            <v>110</v>
          </cell>
          <cell r="Y1436">
            <v>617254</v>
          </cell>
        </row>
        <row r="1437">
          <cell r="A1437">
            <v>2017285</v>
          </cell>
          <cell r="C1437">
            <v>646017</v>
          </cell>
          <cell r="D1437" t="str">
            <v>Arcabo</v>
          </cell>
          <cell r="E1437">
            <v>1</v>
          </cell>
          <cell r="F1437">
            <v>6</v>
          </cell>
          <cell r="G1437">
            <v>5</v>
          </cell>
          <cell r="H1437">
            <v>2</v>
          </cell>
          <cell r="I1437">
            <v>1</v>
          </cell>
          <cell r="J1437">
            <v>1</v>
          </cell>
          <cell r="L1437">
            <v>1777.3</v>
          </cell>
          <cell r="N1437">
            <v>1195.58</v>
          </cell>
          <cell r="O1437">
            <v>891.77</v>
          </cell>
          <cell r="P1437">
            <v>0.74588902457384698</v>
          </cell>
          <cell r="Q1437">
            <v>303.81</v>
          </cell>
          <cell r="R1437">
            <v>0.25411097542615302</v>
          </cell>
          <cell r="S1437">
            <v>12.1524</v>
          </cell>
          <cell r="U1437">
            <v>0</v>
          </cell>
          <cell r="V1437">
            <v>0</v>
          </cell>
          <cell r="W1437">
            <v>1777.3</v>
          </cell>
          <cell r="X1437">
            <v>1777.3</v>
          </cell>
          <cell r="Y1437">
            <v>617285</v>
          </cell>
        </row>
        <row r="1438">
          <cell r="A1438">
            <v>2017286</v>
          </cell>
          <cell r="C1438" t="str">
            <v>80x stangbediening Schuttebeld 9 2x per chalet)</v>
          </cell>
          <cell r="D1438" t="str">
            <v>Arcabo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1</v>
          </cell>
          <cell r="J1438">
            <v>1</v>
          </cell>
          <cell r="L1438">
            <v>660</v>
          </cell>
          <cell r="N1438">
            <v>332</v>
          </cell>
          <cell r="O1438">
            <v>332</v>
          </cell>
          <cell r="P1438">
            <v>1</v>
          </cell>
          <cell r="Q1438">
            <v>0</v>
          </cell>
          <cell r="R1438">
            <v>0</v>
          </cell>
          <cell r="S1438">
            <v>0</v>
          </cell>
          <cell r="U1438">
            <v>0</v>
          </cell>
          <cell r="V1438">
            <v>0</v>
          </cell>
          <cell r="W1438">
            <v>660</v>
          </cell>
          <cell r="X1438">
            <v>660</v>
          </cell>
          <cell r="Y1438">
            <v>617250</v>
          </cell>
        </row>
        <row r="1439">
          <cell r="A1439">
            <v>2017287</v>
          </cell>
          <cell r="C1439">
            <v>646117</v>
          </cell>
          <cell r="D1439" t="str">
            <v>Arcabo</v>
          </cell>
          <cell r="E1439">
            <v>1</v>
          </cell>
          <cell r="F1439">
            <v>7</v>
          </cell>
          <cell r="G1439">
            <v>6</v>
          </cell>
          <cell r="H1439">
            <v>2</v>
          </cell>
          <cell r="I1439">
            <v>1</v>
          </cell>
          <cell r="J1439">
            <v>1</v>
          </cell>
          <cell r="L1439">
            <v>1952.64</v>
          </cell>
          <cell r="N1439">
            <v>1311.67</v>
          </cell>
          <cell r="O1439">
            <v>971.67</v>
          </cell>
          <cell r="P1439">
            <v>0.7407884605121714</v>
          </cell>
          <cell r="Q1439">
            <v>340</v>
          </cell>
          <cell r="R1439">
            <v>0.25921153948782849</v>
          </cell>
          <cell r="S1439">
            <v>13.6</v>
          </cell>
          <cell r="U1439">
            <v>0</v>
          </cell>
          <cell r="V1439">
            <v>0</v>
          </cell>
          <cell r="W1439">
            <v>1952.64</v>
          </cell>
          <cell r="X1439">
            <v>1952.64</v>
          </cell>
          <cell r="Y1439">
            <v>617286</v>
          </cell>
        </row>
        <row r="1440">
          <cell r="A1440">
            <v>2017288</v>
          </cell>
          <cell r="C1440">
            <v>635117</v>
          </cell>
          <cell r="D1440" t="str">
            <v>Arcabo</v>
          </cell>
          <cell r="E1440">
            <v>1</v>
          </cell>
          <cell r="F1440">
            <v>8</v>
          </cell>
          <cell r="G1440">
            <v>5</v>
          </cell>
          <cell r="H1440">
            <v>3</v>
          </cell>
          <cell r="I1440">
            <v>1</v>
          </cell>
          <cell r="J1440">
            <v>1</v>
          </cell>
          <cell r="L1440">
            <v>2602.23</v>
          </cell>
          <cell r="N1440">
            <v>1755.25</v>
          </cell>
          <cell r="O1440">
            <v>1328.1</v>
          </cell>
          <cell r="P1440">
            <v>0.75664435265631669</v>
          </cell>
          <cell r="Q1440">
            <v>427.15</v>
          </cell>
          <cell r="R1440">
            <v>0.24335564734368323</v>
          </cell>
          <cell r="S1440">
            <v>17.085999999999999</v>
          </cell>
          <cell r="U1440">
            <v>0</v>
          </cell>
          <cell r="V1440">
            <v>0</v>
          </cell>
          <cell r="W1440">
            <v>2602.23</v>
          </cell>
          <cell r="X1440">
            <v>2602.23</v>
          </cell>
          <cell r="Y1440">
            <v>617287</v>
          </cell>
        </row>
        <row r="1441">
          <cell r="A1441">
            <v>2017289</v>
          </cell>
          <cell r="C1441">
            <v>649417</v>
          </cell>
          <cell r="D1441" t="str">
            <v>Arcabo</v>
          </cell>
          <cell r="E1441">
            <v>1</v>
          </cell>
          <cell r="F1441">
            <v>10</v>
          </cell>
          <cell r="G1441">
            <v>7</v>
          </cell>
          <cell r="H1441">
            <v>3</v>
          </cell>
          <cell r="I1441">
            <v>1</v>
          </cell>
          <cell r="J1441">
            <v>1</v>
          </cell>
          <cell r="L1441">
            <v>3063.21</v>
          </cell>
          <cell r="N1441">
            <v>1999.1999999999998</v>
          </cell>
          <cell r="O1441">
            <v>1510.6</v>
          </cell>
          <cell r="P1441">
            <v>0.75560224089635852</v>
          </cell>
          <cell r="Q1441">
            <v>488.6</v>
          </cell>
          <cell r="R1441">
            <v>0.24439775910364148</v>
          </cell>
          <cell r="S1441">
            <v>19.544</v>
          </cell>
          <cell r="U1441">
            <v>0</v>
          </cell>
          <cell r="V1441">
            <v>0</v>
          </cell>
          <cell r="W1441">
            <v>3063.21</v>
          </cell>
          <cell r="X1441">
            <v>91.68</v>
          </cell>
          <cell r="Y1441">
            <v>617252</v>
          </cell>
        </row>
        <row r="1442">
          <cell r="A1442">
            <v>2017290</v>
          </cell>
          <cell r="C1442">
            <v>645617</v>
          </cell>
          <cell r="D1442" t="str">
            <v>Arcabo</v>
          </cell>
          <cell r="E1442">
            <v>1</v>
          </cell>
          <cell r="F1442">
            <v>8</v>
          </cell>
          <cell r="G1442">
            <v>5</v>
          </cell>
          <cell r="H1442">
            <v>3</v>
          </cell>
          <cell r="I1442">
            <v>1</v>
          </cell>
          <cell r="J1442">
            <v>1</v>
          </cell>
          <cell r="L1442">
            <v>2362.7199999999998</v>
          </cell>
          <cell r="N1442">
            <v>1595.5500000000002</v>
          </cell>
          <cell r="O1442">
            <v>1168.4000000000001</v>
          </cell>
          <cell r="P1442">
            <v>0.73228667230735478</v>
          </cell>
          <cell r="Q1442">
            <v>427.15</v>
          </cell>
          <cell r="R1442">
            <v>0.26771332769264511</v>
          </cell>
          <cell r="S1442">
            <v>17.085999999999999</v>
          </cell>
          <cell r="U1442">
            <v>0</v>
          </cell>
          <cell r="V1442">
            <v>0</v>
          </cell>
          <cell r="W1442">
            <v>2362.7199999999998</v>
          </cell>
          <cell r="X1442">
            <v>2362.7199999999998</v>
          </cell>
          <cell r="Y1442">
            <v>617289</v>
          </cell>
        </row>
        <row r="1443">
          <cell r="A1443">
            <v>2017291</v>
          </cell>
          <cell r="C1443" t="str">
            <v>634317 tm 634717</v>
          </cell>
          <cell r="D1443" t="str">
            <v>Arcabo</v>
          </cell>
          <cell r="E1443">
            <v>5</v>
          </cell>
          <cell r="F1443">
            <v>40</v>
          </cell>
          <cell r="G1443">
            <v>25</v>
          </cell>
          <cell r="H1443">
            <v>15</v>
          </cell>
          <cell r="I1443">
            <v>1</v>
          </cell>
          <cell r="J1443">
            <v>1</v>
          </cell>
          <cell r="L1443">
            <v>11735.5</v>
          </cell>
          <cell r="N1443">
            <v>7919.9</v>
          </cell>
          <cell r="O1443">
            <v>5795.15</v>
          </cell>
          <cell r="P1443">
            <v>0.73172009747597822</v>
          </cell>
          <cell r="Q1443">
            <v>2124.75</v>
          </cell>
          <cell r="R1443">
            <v>0.26827990252402178</v>
          </cell>
          <cell r="S1443">
            <v>84.99</v>
          </cell>
          <cell r="U1443">
            <v>0</v>
          </cell>
          <cell r="V1443">
            <v>0</v>
          </cell>
          <cell r="W1443">
            <v>11735.5</v>
          </cell>
          <cell r="X1443">
            <v>11735.5</v>
          </cell>
          <cell r="Y1443">
            <v>617298</v>
          </cell>
        </row>
        <row r="1444">
          <cell r="A1444">
            <v>2017292</v>
          </cell>
          <cell r="C1444" t="str">
            <v>van der Laag</v>
          </cell>
          <cell r="D1444" t="str">
            <v>Euro Recreatiebouw</v>
          </cell>
          <cell r="E1444">
            <v>1</v>
          </cell>
          <cell r="F1444">
            <v>8</v>
          </cell>
          <cell r="G1444">
            <v>5</v>
          </cell>
          <cell r="H1444">
            <v>3</v>
          </cell>
          <cell r="I1444">
            <v>1</v>
          </cell>
          <cell r="J1444">
            <v>1</v>
          </cell>
          <cell r="L1444">
            <v>2186.11</v>
          </cell>
          <cell r="N1444">
            <v>2186.1099999999997</v>
          </cell>
          <cell r="O1444">
            <v>1595.55</v>
          </cell>
          <cell r="P1444">
            <v>0.72985805837766637</v>
          </cell>
          <cell r="Q1444">
            <v>590.55999999999995</v>
          </cell>
          <cell r="R1444">
            <v>0.27014194162233374</v>
          </cell>
          <cell r="S1444">
            <v>23.622399999999999</v>
          </cell>
          <cell r="U1444">
            <v>0</v>
          </cell>
          <cell r="V1444">
            <v>0</v>
          </cell>
          <cell r="W1444">
            <v>2186.11</v>
          </cell>
          <cell r="X1444">
            <v>2186.11</v>
          </cell>
          <cell r="Y1444">
            <v>617294</v>
          </cell>
        </row>
        <row r="1445">
          <cell r="A1445">
            <v>2017293</v>
          </cell>
          <cell r="C1445" t="str">
            <v>de Graaf</v>
          </cell>
          <cell r="D1445" t="str">
            <v>Euro Recreatiebouw</v>
          </cell>
          <cell r="E1445">
            <v>1</v>
          </cell>
          <cell r="F1445">
            <v>9</v>
          </cell>
          <cell r="G1445">
            <v>7</v>
          </cell>
          <cell r="H1445">
            <v>1</v>
          </cell>
          <cell r="I1445">
            <v>1</v>
          </cell>
          <cell r="J1445">
            <v>1</v>
          </cell>
          <cell r="L1445">
            <v>2852.99</v>
          </cell>
          <cell r="N1445">
            <v>1786.75</v>
          </cell>
          <cell r="O1445">
            <v>1295.93</v>
          </cell>
          <cell r="P1445">
            <v>0.72530012592696236</v>
          </cell>
          <cell r="Q1445">
            <v>490.82</v>
          </cell>
          <cell r="R1445">
            <v>0.27469987407303764</v>
          </cell>
          <cell r="S1445">
            <v>19.6328</v>
          </cell>
          <cell r="U1445">
            <v>0</v>
          </cell>
          <cell r="V1445">
            <v>0</v>
          </cell>
          <cell r="W1445">
            <v>2852.99</v>
          </cell>
          <cell r="X1445">
            <v>2852.99</v>
          </cell>
          <cell r="Y1445">
            <v>617295</v>
          </cell>
        </row>
        <row r="1446">
          <cell r="A1446">
            <v>2017294</v>
          </cell>
          <cell r="C1446" t="str">
            <v>Kers</v>
          </cell>
          <cell r="D1446" t="str">
            <v>Euro Recreatiebouw</v>
          </cell>
          <cell r="E1446">
            <v>1</v>
          </cell>
          <cell r="F1446">
            <v>8</v>
          </cell>
          <cell r="G1446">
            <v>6</v>
          </cell>
          <cell r="H1446">
            <v>1</v>
          </cell>
          <cell r="I1446">
            <v>1</v>
          </cell>
          <cell r="J1446">
            <v>1</v>
          </cell>
          <cell r="L1446">
            <v>2657.59</v>
          </cell>
          <cell r="N1446">
            <v>1661.5</v>
          </cell>
          <cell r="O1446">
            <v>1215.32</v>
          </cell>
          <cell r="P1446">
            <v>0.73145952452603069</v>
          </cell>
          <cell r="Q1446">
            <v>446.18</v>
          </cell>
          <cell r="R1446">
            <v>0.26854047547396931</v>
          </cell>
          <cell r="S1446">
            <v>17.847200000000001</v>
          </cell>
          <cell r="U1446">
            <v>0</v>
          </cell>
          <cell r="V1446">
            <v>0</v>
          </cell>
          <cell r="W1446">
            <v>2657.59</v>
          </cell>
          <cell r="X1446">
            <v>2657.59</v>
          </cell>
          <cell r="Y1446">
            <v>617295</v>
          </cell>
        </row>
        <row r="1447">
          <cell r="A1447">
            <v>2017296</v>
          </cell>
          <cell r="C1447" t="str">
            <v>613817 , 3 gelijksluitende cilinders</v>
          </cell>
          <cell r="D1447" t="str">
            <v>Arcabo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1</v>
          </cell>
          <cell r="J1447">
            <v>1</v>
          </cell>
          <cell r="L1447">
            <v>119.4</v>
          </cell>
          <cell r="N1447">
            <v>67.2</v>
          </cell>
          <cell r="O1447">
            <v>52.2</v>
          </cell>
          <cell r="P1447">
            <v>0.7767857142857143</v>
          </cell>
          <cell r="Q1447">
            <v>15</v>
          </cell>
          <cell r="R1447">
            <v>0.2232142857142857</v>
          </cell>
          <cell r="S1447">
            <v>0.6</v>
          </cell>
          <cell r="U1447">
            <v>0</v>
          </cell>
          <cell r="V1447">
            <v>0</v>
          </cell>
          <cell r="W1447">
            <v>119.4</v>
          </cell>
          <cell r="X1447">
            <v>119.4</v>
          </cell>
          <cell r="Y1447">
            <v>617251</v>
          </cell>
        </row>
        <row r="1448">
          <cell r="A1448">
            <v>2017297</v>
          </cell>
          <cell r="C1448" t="str">
            <v>600517, krukstel</v>
          </cell>
          <cell r="D1448" t="str">
            <v>Arcabo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1</v>
          </cell>
          <cell r="J1448">
            <v>1</v>
          </cell>
          <cell r="L1448">
            <v>39.44</v>
          </cell>
          <cell r="N1448">
            <v>27.22</v>
          </cell>
          <cell r="O1448">
            <v>12.22</v>
          </cell>
          <cell r="P1448">
            <v>0.4489346069066863</v>
          </cell>
          <cell r="Q1448">
            <v>15</v>
          </cell>
          <cell r="R1448">
            <v>0.55106539309331382</v>
          </cell>
          <cell r="S1448">
            <v>0.6</v>
          </cell>
          <cell r="U1448">
            <v>0</v>
          </cell>
          <cell r="V1448">
            <v>0</v>
          </cell>
          <cell r="W1448">
            <v>39.44</v>
          </cell>
          <cell r="X1448">
            <v>39.44</v>
          </cell>
          <cell r="Y1448">
            <v>617251</v>
          </cell>
        </row>
        <row r="1449">
          <cell r="A1449">
            <v>2017298</v>
          </cell>
          <cell r="C1449" t="str">
            <v>5 stuks SA 2 profiel ( Robbenjager, service)</v>
          </cell>
          <cell r="D1449" t="str">
            <v>Arcabo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1</v>
          </cell>
          <cell r="J1449">
            <v>1</v>
          </cell>
          <cell r="L1449">
            <v>67.260000000000005</v>
          </cell>
          <cell r="N1449">
            <v>41.129999999999995</v>
          </cell>
          <cell r="O1449">
            <v>26.13</v>
          </cell>
          <cell r="P1449">
            <v>0.63530269876002921</v>
          </cell>
          <cell r="Q1449">
            <v>15</v>
          </cell>
          <cell r="R1449">
            <v>0.36469730123997085</v>
          </cell>
          <cell r="S1449">
            <v>0.6</v>
          </cell>
          <cell r="U1449">
            <v>0</v>
          </cell>
          <cell r="V1449">
            <v>0</v>
          </cell>
          <cell r="W1449">
            <v>67.260000000000005</v>
          </cell>
          <cell r="X1449">
            <v>67.260000000000005</v>
          </cell>
          <cell r="Y1449">
            <v>617251</v>
          </cell>
        </row>
        <row r="1450">
          <cell r="A1450">
            <v>2017299</v>
          </cell>
          <cell r="C1450" t="str">
            <v>574916 Glas 674x 2238</v>
          </cell>
          <cell r="D1450" t="str">
            <v>Arcabo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1</v>
          </cell>
          <cell r="J1450">
            <v>1</v>
          </cell>
          <cell r="L1450">
            <v>198.4</v>
          </cell>
          <cell r="N1450">
            <v>106.7</v>
          </cell>
          <cell r="O1450">
            <v>91.7</v>
          </cell>
          <cell r="P1450">
            <v>0.85941893158388005</v>
          </cell>
          <cell r="Q1450">
            <v>15</v>
          </cell>
          <cell r="R1450">
            <v>0.14058106841611995</v>
          </cell>
          <cell r="S1450">
            <v>0.6</v>
          </cell>
          <cell r="U1450">
            <v>0</v>
          </cell>
          <cell r="V1450">
            <v>0</v>
          </cell>
          <cell r="W1450">
            <v>198.4</v>
          </cell>
          <cell r="X1450">
            <v>198.4</v>
          </cell>
          <cell r="Y1450">
            <v>617304</v>
          </cell>
        </row>
        <row r="1451">
          <cell r="A1451">
            <v>2017300</v>
          </cell>
          <cell r="C1451" t="str">
            <v>614017 Glas 982x 1843</v>
          </cell>
          <cell r="D1451" t="str">
            <v>Arcabo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1</v>
          </cell>
          <cell r="J1451">
            <v>1</v>
          </cell>
          <cell r="L1451">
            <v>180.9</v>
          </cell>
          <cell r="N1451">
            <v>97.95</v>
          </cell>
          <cell r="O1451">
            <v>82.95</v>
          </cell>
          <cell r="P1451">
            <v>0.84686064318529863</v>
          </cell>
          <cell r="Q1451">
            <v>15</v>
          </cell>
          <cell r="R1451">
            <v>0.15313935681470137</v>
          </cell>
          <cell r="S1451">
            <v>0.6</v>
          </cell>
          <cell r="U1451">
            <v>0</v>
          </cell>
          <cell r="V1451">
            <v>180.9</v>
          </cell>
          <cell r="W1451">
            <v>0</v>
          </cell>
          <cell r="X1451">
            <v>180.9</v>
          </cell>
          <cell r="Y1451">
            <v>617304</v>
          </cell>
        </row>
        <row r="1452">
          <cell r="A1452">
            <v>2017301</v>
          </cell>
          <cell r="C1452" t="str">
            <v>633817 hor</v>
          </cell>
          <cell r="D1452" t="str">
            <v>Arcabo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1</v>
          </cell>
          <cell r="J1452">
            <v>1</v>
          </cell>
          <cell r="L1452">
            <v>45</v>
          </cell>
          <cell r="N1452">
            <v>25</v>
          </cell>
          <cell r="O1452">
            <v>25</v>
          </cell>
          <cell r="P1452">
            <v>1</v>
          </cell>
          <cell r="Q1452">
            <v>0</v>
          </cell>
          <cell r="R1452">
            <v>0</v>
          </cell>
          <cell r="S1452">
            <v>0</v>
          </cell>
          <cell r="U1452">
            <v>0</v>
          </cell>
          <cell r="V1452">
            <v>0</v>
          </cell>
          <cell r="W1452">
            <v>45</v>
          </cell>
          <cell r="X1452">
            <v>45</v>
          </cell>
          <cell r="Y1452">
            <v>617304</v>
          </cell>
        </row>
        <row r="1453">
          <cell r="A1453">
            <v>2017302</v>
          </cell>
          <cell r="C1453" t="str">
            <v>(2017143 breuk ruit) 720x 1385</v>
          </cell>
          <cell r="D1453" t="str">
            <v>Euro Recreatiebouw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1</v>
          </cell>
          <cell r="J1453">
            <v>1</v>
          </cell>
          <cell r="L1453">
            <v>190.48</v>
          </cell>
          <cell r="N1453">
            <v>120.24</v>
          </cell>
          <cell r="O1453">
            <v>120.24</v>
          </cell>
          <cell r="P1453">
            <v>1</v>
          </cell>
          <cell r="Q1453">
            <v>0</v>
          </cell>
          <cell r="R1453">
            <v>0</v>
          </cell>
          <cell r="S1453">
            <v>0</v>
          </cell>
          <cell r="U1453">
            <v>0</v>
          </cell>
          <cell r="V1453">
            <v>0</v>
          </cell>
          <cell r="W1453">
            <v>190.48</v>
          </cell>
          <cell r="X1453">
            <v>190.48</v>
          </cell>
          <cell r="Y1453">
            <v>617251</v>
          </cell>
        </row>
        <row r="1454">
          <cell r="A1454">
            <v>2017303</v>
          </cell>
          <cell r="C1454" t="str">
            <v>MSD-056 Croonenberg</v>
          </cell>
          <cell r="D1454" t="str">
            <v>Maat</v>
          </cell>
          <cell r="E1454">
            <v>1</v>
          </cell>
          <cell r="F1454">
            <v>9</v>
          </cell>
          <cell r="G1454">
            <v>7</v>
          </cell>
          <cell r="H1454">
            <v>4</v>
          </cell>
          <cell r="I1454">
            <v>1</v>
          </cell>
          <cell r="J1454">
            <v>1</v>
          </cell>
          <cell r="L1454">
            <v>3199.51</v>
          </cell>
          <cell r="N1454">
            <v>2345.1999999999998</v>
          </cell>
          <cell r="O1454">
            <v>1766.95</v>
          </cell>
          <cell r="P1454">
            <v>0.7534325430666895</v>
          </cell>
          <cell r="Q1454">
            <v>578.25</v>
          </cell>
          <cell r="R1454">
            <v>0.24656745693331061</v>
          </cell>
          <cell r="S1454">
            <v>23.13</v>
          </cell>
          <cell r="U1454">
            <v>0</v>
          </cell>
          <cell r="V1454">
            <v>0</v>
          </cell>
          <cell r="W1454">
            <v>3199.51</v>
          </cell>
          <cell r="X1454">
            <v>3199.51</v>
          </cell>
          <cell r="Y1454">
            <v>617318</v>
          </cell>
        </row>
        <row r="1455">
          <cell r="A1455">
            <v>2017304</v>
          </cell>
          <cell r="C1455" t="str">
            <v>Kantine Heerenveen</v>
          </cell>
          <cell r="D1455" t="str">
            <v>Arcabo</v>
          </cell>
          <cell r="E1455">
            <v>1</v>
          </cell>
          <cell r="F1455">
            <v>11</v>
          </cell>
          <cell r="G1455">
            <v>2</v>
          </cell>
          <cell r="H1455">
            <v>0</v>
          </cell>
          <cell r="I1455">
            <v>1</v>
          </cell>
          <cell r="J1455">
            <v>1</v>
          </cell>
          <cell r="L1455">
            <v>1650</v>
          </cell>
          <cell r="N1455">
            <v>1177.72</v>
          </cell>
          <cell r="O1455">
            <v>929.26</v>
          </cell>
          <cell r="P1455">
            <v>0.78903304690418774</v>
          </cell>
          <cell r="Q1455">
            <v>248.46</v>
          </cell>
          <cell r="R1455">
            <v>0.21096695309581226</v>
          </cell>
          <cell r="S1455">
            <v>9.9383999999999997</v>
          </cell>
          <cell r="U1455">
            <v>0</v>
          </cell>
          <cell r="V1455">
            <v>0</v>
          </cell>
          <cell r="W1455">
            <v>1650</v>
          </cell>
          <cell r="X1455">
            <v>1650</v>
          </cell>
          <cell r="Y1455">
            <v>617253</v>
          </cell>
        </row>
        <row r="1456">
          <cell r="A1456">
            <v>2017305</v>
          </cell>
          <cell r="C1456" t="str">
            <v>MSD-056 Croonenberg Schuur</v>
          </cell>
          <cell r="D1456" t="str">
            <v>Maat</v>
          </cell>
          <cell r="E1456">
            <v>0</v>
          </cell>
          <cell r="F1456">
            <v>1</v>
          </cell>
          <cell r="G1456">
            <v>0</v>
          </cell>
          <cell r="H1456">
            <v>1</v>
          </cell>
          <cell r="I1456">
            <v>1</v>
          </cell>
          <cell r="J1456">
            <v>1</v>
          </cell>
          <cell r="L1456">
            <v>540.95000000000005</v>
          </cell>
          <cell r="N1456">
            <v>396.46999999999997</v>
          </cell>
          <cell r="O1456">
            <v>286.76</v>
          </cell>
          <cell r="P1456">
            <v>0.72328297222992921</v>
          </cell>
          <cell r="Q1456">
            <v>109.71</v>
          </cell>
          <cell r="R1456">
            <v>0.2767170277700709</v>
          </cell>
          <cell r="S1456">
            <v>4.3883999999999999</v>
          </cell>
          <cell r="U1456">
            <v>0</v>
          </cell>
          <cell r="V1456">
            <v>0</v>
          </cell>
          <cell r="W1456">
            <v>540.95000000000005</v>
          </cell>
          <cell r="X1456">
            <v>540.95000000000005</v>
          </cell>
          <cell r="Y1456">
            <v>617319</v>
          </cell>
        </row>
        <row r="1457">
          <cell r="A1457">
            <v>2017306</v>
          </cell>
          <cell r="C1457" t="str">
            <v>MSD-051 en 052 Wisse</v>
          </cell>
          <cell r="D1457" t="str">
            <v>Maat</v>
          </cell>
          <cell r="E1457">
            <v>2</v>
          </cell>
          <cell r="F1457">
            <v>18</v>
          </cell>
          <cell r="G1457">
            <v>12</v>
          </cell>
          <cell r="H1457">
            <v>6</v>
          </cell>
          <cell r="I1457">
            <v>1</v>
          </cell>
          <cell r="J1457">
            <v>1</v>
          </cell>
          <cell r="L1457">
            <v>5352.28</v>
          </cell>
          <cell r="N1457">
            <v>3958.56</v>
          </cell>
          <cell r="O1457">
            <v>2917.98</v>
          </cell>
          <cell r="P1457">
            <v>0.73713168424881781</v>
          </cell>
          <cell r="Q1457">
            <v>1040.58</v>
          </cell>
          <cell r="R1457">
            <v>0.26286831575118225</v>
          </cell>
          <cell r="S1457">
            <v>41.623199999999997</v>
          </cell>
          <cell r="U1457">
            <v>0</v>
          </cell>
          <cell r="V1457">
            <v>0</v>
          </cell>
          <cell r="W1457">
            <v>5352.28</v>
          </cell>
          <cell r="X1457">
            <v>5352.28</v>
          </cell>
          <cell r="Y1457">
            <v>617320</v>
          </cell>
        </row>
        <row r="1458">
          <cell r="A1458">
            <v>2017307</v>
          </cell>
          <cell r="C1458" t="str">
            <v xml:space="preserve">MSD-048 </v>
          </cell>
          <cell r="D1458" t="str">
            <v>Maat</v>
          </cell>
          <cell r="E1458">
            <v>1</v>
          </cell>
          <cell r="F1458">
            <v>8</v>
          </cell>
          <cell r="G1458">
            <v>5</v>
          </cell>
          <cell r="H1458">
            <v>3</v>
          </cell>
          <cell r="I1458">
            <v>1</v>
          </cell>
          <cell r="J1458">
            <v>1</v>
          </cell>
          <cell r="L1458">
            <v>3163.67</v>
          </cell>
          <cell r="N1458">
            <v>2335.38</v>
          </cell>
          <cell r="O1458">
            <v>1705.35</v>
          </cell>
          <cell r="P1458">
            <v>0.73022377514580061</v>
          </cell>
          <cell r="Q1458">
            <v>630.03</v>
          </cell>
          <cell r="R1458">
            <v>0.26977622485419928</v>
          </cell>
          <cell r="S1458">
            <v>25.2012</v>
          </cell>
          <cell r="U1458">
            <v>0</v>
          </cell>
          <cell r="V1458">
            <v>0</v>
          </cell>
          <cell r="W1458">
            <v>3163.67</v>
          </cell>
          <cell r="X1458">
            <v>3163.67</v>
          </cell>
          <cell r="Y1458">
            <v>617321</v>
          </cell>
        </row>
        <row r="1459">
          <cell r="A1459">
            <v>2017308</v>
          </cell>
          <cell r="C1459" t="str">
            <v>MSD-049</v>
          </cell>
          <cell r="D1459" t="str">
            <v>Maat</v>
          </cell>
          <cell r="E1459">
            <v>0</v>
          </cell>
          <cell r="F1459">
            <v>1</v>
          </cell>
          <cell r="G1459">
            <v>0</v>
          </cell>
          <cell r="H1459">
            <v>1</v>
          </cell>
          <cell r="I1459">
            <v>1</v>
          </cell>
          <cell r="J1459">
            <v>1</v>
          </cell>
          <cell r="L1459">
            <v>520.27</v>
          </cell>
          <cell r="N1459">
            <v>381.33000000000004</v>
          </cell>
          <cell r="O1459">
            <v>271.79000000000002</v>
          </cell>
          <cell r="P1459">
            <v>0.71274224425038679</v>
          </cell>
          <cell r="Q1459">
            <v>109.54</v>
          </cell>
          <cell r="R1459">
            <v>0.28725775574961321</v>
          </cell>
          <cell r="S1459">
            <v>4.3816000000000006</v>
          </cell>
          <cell r="U1459">
            <v>0</v>
          </cell>
          <cell r="V1459">
            <v>0</v>
          </cell>
          <cell r="W1459">
            <v>520.27</v>
          </cell>
          <cell r="X1459">
            <v>520.27</v>
          </cell>
          <cell r="Y1459">
            <v>617322</v>
          </cell>
        </row>
        <row r="1460">
          <cell r="A1460">
            <v>2017309</v>
          </cell>
          <cell r="C1460" t="str">
            <v>Rath</v>
          </cell>
          <cell r="D1460" t="str">
            <v>Duocar</v>
          </cell>
          <cell r="E1460">
            <v>1</v>
          </cell>
          <cell r="I1460">
            <v>1</v>
          </cell>
          <cell r="J1460">
            <v>1</v>
          </cell>
          <cell r="L1460">
            <v>346</v>
          </cell>
          <cell r="N1460">
            <v>173</v>
          </cell>
          <cell r="O1460">
            <v>123</v>
          </cell>
          <cell r="P1460">
            <v>0.71098265895953761</v>
          </cell>
          <cell r="Q1460">
            <v>50</v>
          </cell>
          <cell r="R1460">
            <v>0.28901734104046245</v>
          </cell>
          <cell r="S1460">
            <v>2</v>
          </cell>
          <cell r="U1460">
            <v>0</v>
          </cell>
          <cell r="V1460">
            <v>0</v>
          </cell>
          <cell r="W1460">
            <v>346</v>
          </cell>
          <cell r="X1460">
            <v>346</v>
          </cell>
          <cell r="Y1460">
            <v>617309</v>
          </cell>
        </row>
        <row r="1461">
          <cell r="A1461">
            <v>2017310</v>
          </cell>
          <cell r="C1461" t="str">
            <v>AWL060 tbv 2 verdiepte kozijnen 625117</v>
          </cell>
          <cell r="D1461" t="str">
            <v>Arcabo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1</v>
          </cell>
          <cell r="J1461">
            <v>1</v>
          </cell>
          <cell r="L1461">
            <v>120</v>
          </cell>
          <cell r="N1461">
            <v>80</v>
          </cell>
          <cell r="O1461">
            <v>65</v>
          </cell>
          <cell r="P1461">
            <v>0.8125</v>
          </cell>
          <cell r="Q1461">
            <v>15</v>
          </cell>
          <cell r="R1461">
            <v>0.1875</v>
          </cell>
          <cell r="S1461">
            <v>0.6</v>
          </cell>
          <cell r="U1461">
            <v>0</v>
          </cell>
          <cell r="V1461">
            <v>0</v>
          </cell>
          <cell r="W1461">
            <v>120</v>
          </cell>
          <cell r="X1461">
            <v>120</v>
          </cell>
          <cell r="Y1461">
            <v>617408</v>
          </cell>
        </row>
        <row r="1462">
          <cell r="A1462">
            <v>2017311</v>
          </cell>
          <cell r="C1462" t="str">
            <v>Draaikiep</v>
          </cell>
          <cell r="D1462" t="str">
            <v>Morren Bouwservice</v>
          </cell>
          <cell r="E1462">
            <v>0</v>
          </cell>
          <cell r="F1462">
            <v>1</v>
          </cell>
          <cell r="G1462">
            <v>1</v>
          </cell>
          <cell r="H1462">
            <v>0</v>
          </cell>
          <cell r="I1462">
            <v>1</v>
          </cell>
          <cell r="J1462">
            <v>1</v>
          </cell>
          <cell r="L1462">
            <v>174.85</v>
          </cell>
          <cell r="N1462">
            <v>115</v>
          </cell>
          <cell r="O1462">
            <v>80</v>
          </cell>
          <cell r="P1462">
            <v>0.69565217391304346</v>
          </cell>
          <cell r="Q1462">
            <v>35</v>
          </cell>
          <cell r="R1462">
            <v>0.30434782608695654</v>
          </cell>
          <cell r="S1462">
            <v>1.4</v>
          </cell>
          <cell r="U1462">
            <v>0</v>
          </cell>
          <cell r="V1462">
            <v>0</v>
          </cell>
          <cell r="W1462">
            <v>174.85</v>
          </cell>
          <cell r="X1462">
            <v>174.85</v>
          </cell>
          <cell r="Y1462">
            <v>617317</v>
          </cell>
        </row>
        <row r="1463">
          <cell r="A1463">
            <v>2017312</v>
          </cell>
          <cell r="C1463">
            <v>636817</v>
          </cell>
          <cell r="D1463" t="str">
            <v>Arcabo</v>
          </cell>
          <cell r="E1463">
            <v>1</v>
          </cell>
          <cell r="F1463">
            <v>12</v>
          </cell>
          <cell r="G1463">
            <v>4</v>
          </cell>
          <cell r="H1463">
            <v>4</v>
          </cell>
          <cell r="I1463">
            <v>1</v>
          </cell>
          <cell r="J1463">
            <v>1</v>
          </cell>
          <cell r="L1463">
            <v>3092.4</v>
          </cell>
          <cell r="N1463">
            <v>2089.1999999999998</v>
          </cell>
          <cell r="O1463">
            <v>1574.25</v>
          </cell>
          <cell r="P1463">
            <v>0.7535180930499713</v>
          </cell>
          <cell r="Q1463">
            <v>514.95000000000005</v>
          </cell>
          <cell r="R1463">
            <v>0.24648190695002875</v>
          </cell>
          <cell r="S1463">
            <v>20.598000000000003</v>
          </cell>
          <cell r="U1463">
            <v>0</v>
          </cell>
          <cell r="V1463">
            <v>0</v>
          </cell>
          <cell r="W1463">
            <v>3092.4</v>
          </cell>
          <cell r="X1463">
            <v>3092.4</v>
          </cell>
          <cell r="Y1463">
            <v>617299</v>
          </cell>
        </row>
        <row r="1464">
          <cell r="A1464">
            <v>2017313</v>
          </cell>
          <cell r="C1464">
            <v>624517</v>
          </cell>
          <cell r="D1464" t="str">
            <v>Arcabo</v>
          </cell>
          <cell r="E1464">
            <v>1</v>
          </cell>
          <cell r="F1464">
            <v>10</v>
          </cell>
          <cell r="G1464">
            <v>5</v>
          </cell>
          <cell r="H1464">
            <v>3</v>
          </cell>
          <cell r="I1464">
            <v>1</v>
          </cell>
          <cell r="J1464">
            <v>1</v>
          </cell>
          <cell r="L1464">
            <v>4457.28</v>
          </cell>
          <cell r="N1464">
            <v>2992.73</v>
          </cell>
          <cell r="O1464">
            <v>2524.48</v>
          </cell>
          <cell r="P1464">
            <v>0.84353750588927168</v>
          </cell>
          <cell r="Q1464">
            <v>468.25</v>
          </cell>
          <cell r="R1464">
            <v>0.15646249411072832</v>
          </cell>
          <cell r="S1464">
            <v>18.73</v>
          </cell>
          <cell r="U1464">
            <v>0</v>
          </cell>
          <cell r="V1464">
            <v>0</v>
          </cell>
          <cell r="W1464">
            <v>4457.28</v>
          </cell>
          <cell r="X1464">
            <v>4457.28</v>
          </cell>
          <cell r="Y1464">
            <v>617300</v>
          </cell>
        </row>
        <row r="1465">
          <cell r="A1465" t="str">
            <v>2017314V</v>
          </cell>
          <cell r="C1465">
            <v>648317</v>
          </cell>
          <cell r="D1465" t="str">
            <v>Arcabo</v>
          </cell>
          <cell r="E1465">
            <v>1</v>
          </cell>
          <cell r="F1465">
            <v>12</v>
          </cell>
          <cell r="G1465">
            <v>6</v>
          </cell>
          <cell r="H1465">
            <v>5</v>
          </cell>
          <cell r="I1465">
            <v>1</v>
          </cell>
          <cell r="J1465">
            <v>1</v>
          </cell>
          <cell r="L1465">
            <v>9778.4599999999991</v>
          </cell>
          <cell r="N1465">
            <v>6529.24</v>
          </cell>
          <cell r="O1465">
            <v>5198.29</v>
          </cell>
          <cell r="P1465">
            <v>0.79615544841359798</v>
          </cell>
          <cell r="Q1465">
            <v>1330.95</v>
          </cell>
          <cell r="R1465">
            <v>0.20384455158640211</v>
          </cell>
          <cell r="S1465">
            <v>53.238</v>
          </cell>
          <cell r="U1465">
            <v>0</v>
          </cell>
          <cell r="V1465">
            <v>0</v>
          </cell>
          <cell r="W1465">
            <v>9778.4599999999991</v>
          </cell>
          <cell r="X1465">
            <v>9778.4599999999991</v>
          </cell>
          <cell r="Y1465">
            <v>617301</v>
          </cell>
        </row>
        <row r="1466">
          <cell r="A1466">
            <v>2017315</v>
          </cell>
          <cell r="C1466">
            <v>624317</v>
          </cell>
          <cell r="D1466" t="str">
            <v>Arcabo</v>
          </cell>
          <cell r="E1466">
            <v>1</v>
          </cell>
          <cell r="F1466">
            <v>6</v>
          </cell>
          <cell r="G1466">
            <v>5</v>
          </cell>
          <cell r="H1466">
            <v>2</v>
          </cell>
          <cell r="I1466">
            <v>1</v>
          </cell>
          <cell r="J1466">
            <v>1</v>
          </cell>
          <cell r="L1466">
            <v>1779.85</v>
          </cell>
          <cell r="N1466">
            <v>1197.28</v>
          </cell>
          <cell r="O1466">
            <v>893.47</v>
          </cell>
          <cell r="P1466">
            <v>0.74624983295469738</v>
          </cell>
          <cell r="Q1466">
            <v>303.81</v>
          </cell>
          <cell r="R1466">
            <v>0.25375016704530268</v>
          </cell>
          <cell r="S1466">
            <v>12.1524</v>
          </cell>
          <cell r="U1466">
            <v>0</v>
          </cell>
          <cell r="V1466">
            <v>0</v>
          </cell>
          <cell r="W1466">
            <v>1779.85</v>
          </cell>
          <cell r="X1466">
            <v>1779.85</v>
          </cell>
          <cell r="Y1466">
            <v>617302</v>
          </cell>
        </row>
        <row r="1467">
          <cell r="A1467">
            <v>2017316</v>
          </cell>
          <cell r="C1467">
            <v>639917</v>
          </cell>
          <cell r="D1467" t="str">
            <v>Arcabo</v>
          </cell>
          <cell r="E1467">
            <v>1</v>
          </cell>
          <cell r="F1467">
            <v>8</v>
          </cell>
          <cell r="G1467">
            <v>5</v>
          </cell>
          <cell r="H1467">
            <v>3</v>
          </cell>
          <cell r="I1467">
            <v>1</v>
          </cell>
          <cell r="J1467">
            <v>1</v>
          </cell>
          <cell r="L1467">
            <v>2616.7800000000002</v>
          </cell>
          <cell r="N1467">
            <v>1764.9499999999998</v>
          </cell>
          <cell r="O1467">
            <v>1337.8</v>
          </cell>
          <cell r="P1467">
            <v>0.75798181251593533</v>
          </cell>
          <cell r="Q1467">
            <v>427.15</v>
          </cell>
          <cell r="R1467">
            <v>0.24201818748406473</v>
          </cell>
          <cell r="S1467">
            <v>17.085999999999999</v>
          </cell>
          <cell r="U1467">
            <v>0</v>
          </cell>
          <cell r="V1467">
            <v>0</v>
          </cell>
          <cell r="W1467">
            <v>2616.7800000000002</v>
          </cell>
          <cell r="X1467">
            <v>2616.7800000000002</v>
          </cell>
          <cell r="Y1467">
            <v>617303</v>
          </cell>
        </row>
        <row r="1468">
          <cell r="A1468">
            <v>2017317</v>
          </cell>
          <cell r="C1468" t="str">
            <v>469214  - 3x inzethor</v>
          </cell>
          <cell r="D1468" t="str">
            <v>Arcabo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1</v>
          </cell>
          <cell r="J1468">
            <v>1</v>
          </cell>
          <cell r="L1468">
            <v>138</v>
          </cell>
          <cell r="N1468">
            <v>75</v>
          </cell>
          <cell r="O1468">
            <v>75</v>
          </cell>
          <cell r="P1468">
            <v>1</v>
          </cell>
          <cell r="Q1468">
            <v>0</v>
          </cell>
          <cell r="R1468">
            <v>0</v>
          </cell>
          <cell r="S1468">
            <v>0</v>
          </cell>
          <cell r="U1468">
            <v>0</v>
          </cell>
          <cell r="V1468">
            <v>0</v>
          </cell>
          <cell r="W1468">
            <v>138</v>
          </cell>
          <cell r="X1468">
            <v>138</v>
          </cell>
          <cell r="Y1468">
            <v>617290</v>
          </cell>
        </row>
        <row r="1469">
          <cell r="A1469">
            <v>2017318</v>
          </cell>
          <cell r="C1469" t="str">
            <v>Herlevering AWL</v>
          </cell>
          <cell r="D1469" t="str">
            <v>Wellcamp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1</v>
          </cell>
          <cell r="J1469">
            <v>1</v>
          </cell>
          <cell r="L1469">
            <v>77</v>
          </cell>
          <cell r="N1469">
            <v>46</v>
          </cell>
          <cell r="O1469">
            <v>31</v>
          </cell>
          <cell r="P1469">
            <v>0.67391304347826086</v>
          </cell>
          <cell r="Q1469">
            <v>15</v>
          </cell>
          <cell r="R1469">
            <v>0.32608695652173914</v>
          </cell>
          <cell r="S1469">
            <v>0.6</v>
          </cell>
          <cell r="U1469">
            <v>0</v>
          </cell>
          <cell r="V1469">
            <v>0</v>
          </cell>
          <cell r="W1469">
            <v>77</v>
          </cell>
          <cell r="X1469">
            <v>77</v>
          </cell>
          <cell r="Y1469">
            <v>617462</v>
          </cell>
        </row>
        <row r="1470">
          <cell r="A1470">
            <v>2017319</v>
          </cell>
          <cell r="C1470" t="str">
            <v>Vring</v>
          </cell>
          <cell r="D1470" t="str">
            <v>DG Chaletbouw</v>
          </cell>
          <cell r="E1470">
            <v>1</v>
          </cell>
          <cell r="F1470">
            <v>12</v>
          </cell>
          <cell r="G1470">
            <v>5</v>
          </cell>
          <cell r="H1470">
            <v>3</v>
          </cell>
          <cell r="I1470">
            <v>1</v>
          </cell>
          <cell r="J1470">
            <v>1</v>
          </cell>
          <cell r="L1470">
            <v>3895.68</v>
          </cell>
          <cell r="N1470">
            <v>2392.8000000000002</v>
          </cell>
          <cell r="O1470">
            <v>1761.8</v>
          </cell>
          <cell r="P1470">
            <v>0.73629220996322298</v>
          </cell>
          <cell r="Q1470">
            <v>631</v>
          </cell>
          <cell r="R1470">
            <v>0.26370779003677697</v>
          </cell>
          <cell r="S1470">
            <v>25.24</v>
          </cell>
          <cell r="U1470">
            <v>0</v>
          </cell>
          <cell r="V1470">
            <v>0</v>
          </cell>
          <cell r="W1470">
            <v>3895.68</v>
          </cell>
          <cell r="X1470">
            <v>3942.93</v>
          </cell>
          <cell r="Y1470">
            <v>617352</v>
          </cell>
        </row>
        <row r="1471">
          <cell r="A1471">
            <v>2017321</v>
          </cell>
          <cell r="C1471" t="str">
            <v>Zantman</v>
          </cell>
          <cell r="D1471" t="str">
            <v>Duocar</v>
          </cell>
          <cell r="E1471">
            <v>1</v>
          </cell>
          <cell r="F1471">
            <v>2</v>
          </cell>
          <cell r="G1471">
            <v>1</v>
          </cell>
          <cell r="H1471">
            <v>1</v>
          </cell>
          <cell r="I1471">
            <v>1</v>
          </cell>
          <cell r="J1471">
            <v>1</v>
          </cell>
          <cell r="L1471">
            <v>852.39</v>
          </cell>
          <cell r="N1471">
            <v>559.98</v>
          </cell>
          <cell r="O1471">
            <v>413.47</v>
          </cell>
          <cell r="P1471">
            <v>0.73836565591628278</v>
          </cell>
          <cell r="Q1471">
            <v>146.51</v>
          </cell>
          <cell r="R1471">
            <v>0.26163434408371727</v>
          </cell>
          <cell r="S1471">
            <v>5.8603999999999994</v>
          </cell>
          <cell r="U1471">
            <v>0</v>
          </cell>
          <cell r="V1471">
            <v>0</v>
          </cell>
          <cell r="W1471">
            <v>852.39</v>
          </cell>
          <cell r="X1471">
            <v>852.39</v>
          </cell>
          <cell r="Y1471">
            <v>617310</v>
          </cell>
        </row>
        <row r="1472">
          <cell r="A1472">
            <v>2017322</v>
          </cell>
          <cell r="C1472" t="str">
            <v>Gaasbeek</v>
          </cell>
          <cell r="D1472" t="str">
            <v>Duocar</v>
          </cell>
          <cell r="E1472">
            <v>1</v>
          </cell>
          <cell r="F1472">
            <v>2</v>
          </cell>
          <cell r="G1472">
            <v>1</v>
          </cell>
          <cell r="H1472">
            <v>1</v>
          </cell>
          <cell r="I1472">
            <v>1</v>
          </cell>
          <cell r="J1472">
            <v>1</v>
          </cell>
          <cell r="L1472">
            <v>852.39</v>
          </cell>
          <cell r="N1472">
            <v>559.98</v>
          </cell>
          <cell r="O1472">
            <v>413.47</v>
          </cell>
          <cell r="P1472">
            <v>0.73836565591628278</v>
          </cell>
          <cell r="Q1472">
            <v>146.51</v>
          </cell>
          <cell r="R1472">
            <v>0.26163434408371727</v>
          </cell>
          <cell r="S1472">
            <v>5.8603999999999994</v>
          </cell>
          <cell r="U1472">
            <v>0</v>
          </cell>
          <cell r="V1472">
            <v>0</v>
          </cell>
          <cell r="W1472">
            <v>852.39</v>
          </cell>
          <cell r="X1472">
            <v>852.39</v>
          </cell>
          <cell r="Y1472">
            <v>617311</v>
          </cell>
        </row>
        <row r="1473">
          <cell r="A1473">
            <v>2017323</v>
          </cell>
          <cell r="C1473" t="str">
            <v>Hofland</v>
          </cell>
          <cell r="D1473" t="str">
            <v>Duocar</v>
          </cell>
          <cell r="E1473">
            <v>1</v>
          </cell>
          <cell r="F1473">
            <v>2</v>
          </cell>
          <cell r="G1473">
            <v>1</v>
          </cell>
          <cell r="H1473">
            <v>2</v>
          </cell>
          <cell r="I1473">
            <v>1</v>
          </cell>
          <cell r="J1473">
            <v>1</v>
          </cell>
          <cell r="L1473">
            <v>1048.81</v>
          </cell>
          <cell r="N1473">
            <v>689.51</v>
          </cell>
          <cell r="O1473">
            <v>517.23</v>
          </cell>
          <cell r="P1473">
            <v>0.75014140476570323</v>
          </cell>
          <cell r="Q1473">
            <v>172.28</v>
          </cell>
          <cell r="R1473">
            <v>0.24985859523429682</v>
          </cell>
          <cell r="S1473">
            <v>6.8912000000000004</v>
          </cell>
          <cell r="U1473">
            <v>0</v>
          </cell>
          <cell r="V1473">
            <v>0</v>
          </cell>
          <cell r="W1473">
            <v>1048.81</v>
          </cell>
          <cell r="X1473">
            <v>1048.81</v>
          </cell>
          <cell r="Y1473">
            <v>617312</v>
          </cell>
        </row>
        <row r="1474">
          <cell r="A1474">
            <v>2017324</v>
          </cell>
          <cell r="C1474" t="str">
            <v>Verhoev</v>
          </cell>
          <cell r="D1474" t="str">
            <v>Duocar</v>
          </cell>
          <cell r="E1474">
            <v>1</v>
          </cell>
          <cell r="F1474">
            <v>9</v>
          </cell>
          <cell r="G1474">
            <v>4</v>
          </cell>
          <cell r="H1474">
            <v>4</v>
          </cell>
          <cell r="I1474">
            <v>1</v>
          </cell>
          <cell r="J1474">
            <v>1</v>
          </cell>
          <cell r="L1474">
            <v>3400.97</v>
          </cell>
          <cell r="N1474">
            <v>2247.6099999999997</v>
          </cell>
          <cell r="O1474">
            <v>1664.1</v>
          </cell>
          <cell r="P1474">
            <v>0.7403864549454755</v>
          </cell>
          <cell r="Q1474">
            <v>583.51</v>
          </cell>
          <cell r="R1474">
            <v>0.25961354505452461</v>
          </cell>
          <cell r="S1474">
            <v>23.340399999999999</v>
          </cell>
          <cell r="U1474">
            <v>0</v>
          </cell>
          <cell r="V1474">
            <v>0</v>
          </cell>
          <cell r="W1474">
            <v>3400.97</v>
          </cell>
          <cell r="X1474">
            <v>3400.97</v>
          </cell>
          <cell r="Y1474">
            <v>617313</v>
          </cell>
        </row>
        <row r="1475">
          <cell r="A1475">
            <v>2017326</v>
          </cell>
          <cell r="C1475" t="str">
            <v>Nieuwe AWL voor oude order 2017131 (werkbon 35)</v>
          </cell>
          <cell r="D1475" t="str">
            <v>Duocar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1</v>
          </cell>
          <cell r="J1475">
            <v>1</v>
          </cell>
          <cell r="L1475">
            <v>108.32</v>
          </cell>
          <cell r="N1475">
            <v>54.16</v>
          </cell>
          <cell r="O1475">
            <v>54.16</v>
          </cell>
          <cell r="P1475">
            <v>1</v>
          </cell>
          <cell r="Q1475">
            <v>0</v>
          </cell>
          <cell r="R1475">
            <v>0</v>
          </cell>
          <cell r="S1475">
            <v>0</v>
          </cell>
          <cell r="U1475">
            <v>0</v>
          </cell>
          <cell r="V1475">
            <v>0</v>
          </cell>
          <cell r="W1475">
            <v>108.32</v>
          </cell>
          <cell r="X1475">
            <v>108.32</v>
          </cell>
          <cell r="Y1475">
            <v>617427</v>
          </cell>
        </row>
        <row r="1476">
          <cell r="A1476">
            <v>2017327</v>
          </cell>
          <cell r="C1476" t="str">
            <v>630417t/m630717, 4x schuifdeur buffer</v>
          </cell>
          <cell r="D1476" t="str">
            <v>Arcabo</v>
          </cell>
          <cell r="I1476">
            <v>1</v>
          </cell>
          <cell r="J1476">
            <v>1</v>
          </cell>
          <cell r="L1476">
            <v>43.24</v>
          </cell>
          <cell r="N1476">
            <v>29.119999999999997</v>
          </cell>
          <cell r="O1476">
            <v>14.12</v>
          </cell>
          <cell r="P1476"/>
          <cell r="Q1476">
            <v>15</v>
          </cell>
          <cell r="R1476"/>
          <cell r="U1476">
            <v>0</v>
          </cell>
          <cell r="V1476">
            <v>0</v>
          </cell>
          <cell r="W1476">
            <v>43.24</v>
          </cell>
          <cell r="X1476">
            <v>43.24</v>
          </cell>
          <cell r="Y1476">
            <v>617304</v>
          </cell>
        </row>
        <row r="1477">
          <cell r="A1477" t="str">
            <v>2016144-C32</v>
          </cell>
          <cell r="C1477" t="str">
            <v>Duinlodge Zand sp</v>
          </cell>
          <cell r="D1477" t="str">
            <v>Maat</v>
          </cell>
          <cell r="E1477">
            <v>1</v>
          </cell>
          <cell r="F1477">
            <v>8</v>
          </cell>
          <cell r="G1477">
            <v>4</v>
          </cell>
          <cell r="H1477">
            <v>3</v>
          </cell>
          <cell r="I1477">
            <v>1</v>
          </cell>
          <cell r="J1477">
            <v>1</v>
          </cell>
          <cell r="L1477">
            <v>3413.07</v>
          </cell>
          <cell r="N1477">
            <v>2661.15</v>
          </cell>
          <cell r="O1477">
            <v>2108.9</v>
          </cell>
          <cell r="P1477">
            <v>0.79247693666272101</v>
          </cell>
          <cell r="Q1477">
            <v>552.25</v>
          </cell>
          <cell r="R1477">
            <v>0.20752306333727899</v>
          </cell>
          <cell r="S1477">
            <v>22.09</v>
          </cell>
          <cell r="U1477">
            <v>0</v>
          </cell>
          <cell r="V1477">
            <v>0</v>
          </cell>
          <cell r="W1477">
            <v>3413.07</v>
          </cell>
          <cell r="X1477">
            <v>3413.07</v>
          </cell>
          <cell r="Y1477">
            <v>617323</v>
          </cell>
        </row>
        <row r="1478">
          <cell r="A1478" t="str">
            <v>2016144-C32S</v>
          </cell>
          <cell r="C1478" t="str">
            <v>Duinlodge Zand sp schuur</v>
          </cell>
          <cell r="D1478" t="str">
            <v>Maat</v>
          </cell>
          <cell r="E1478">
            <v>0</v>
          </cell>
          <cell r="F1478">
            <v>1</v>
          </cell>
          <cell r="G1478">
            <v>0</v>
          </cell>
          <cell r="H1478">
            <v>1</v>
          </cell>
          <cell r="I1478">
            <v>1</v>
          </cell>
          <cell r="J1478">
            <v>1</v>
          </cell>
          <cell r="L1478">
            <v>502.39</v>
          </cell>
          <cell r="N1478">
            <v>376.89</v>
          </cell>
          <cell r="O1478">
            <v>279.45</v>
          </cell>
          <cell r="P1478">
            <v>0.74146302634721006</v>
          </cell>
          <cell r="Q1478">
            <v>97.44</v>
          </cell>
          <cell r="R1478">
            <v>0.25853697365278994</v>
          </cell>
          <cell r="S1478">
            <v>3.8975999999999997</v>
          </cell>
          <cell r="U1478">
            <v>0</v>
          </cell>
          <cell r="V1478">
            <v>0</v>
          </cell>
          <cell r="W1478">
            <v>502.39</v>
          </cell>
          <cell r="X1478">
            <v>502.39</v>
          </cell>
          <cell r="Y1478">
            <v>617324</v>
          </cell>
        </row>
        <row r="1479">
          <cell r="A1479" t="str">
            <v>2016144-C18</v>
          </cell>
          <cell r="C1479" t="str">
            <v>Tulplodge Nature sp</v>
          </cell>
          <cell r="D1479" t="str">
            <v>Maat</v>
          </cell>
          <cell r="E1479">
            <v>1</v>
          </cell>
          <cell r="F1479">
            <v>7</v>
          </cell>
          <cell r="G1479">
            <v>2</v>
          </cell>
          <cell r="H1479">
            <v>2</v>
          </cell>
          <cell r="I1479">
            <v>1</v>
          </cell>
          <cell r="J1479">
            <v>1</v>
          </cell>
          <cell r="L1479">
            <v>3086.35</v>
          </cell>
          <cell r="N1479">
            <v>2314.8000000000002</v>
          </cell>
          <cell r="O1479">
            <v>1842.78</v>
          </cell>
          <cell r="P1479">
            <v>0.79608605495075158</v>
          </cell>
          <cell r="Q1479">
            <v>472.02</v>
          </cell>
          <cell r="R1479">
            <v>0.20391394504924829</v>
          </cell>
          <cell r="S1479">
            <v>18.880800000000001</v>
          </cell>
          <cell r="U1479">
            <v>0</v>
          </cell>
          <cell r="V1479">
            <v>0</v>
          </cell>
          <cell r="W1479">
            <v>3086.35</v>
          </cell>
          <cell r="X1479">
            <v>3086.35</v>
          </cell>
          <cell r="Y1479">
            <v>617325</v>
          </cell>
        </row>
        <row r="1480">
          <cell r="A1480" t="str">
            <v>2016144-C18S</v>
          </cell>
          <cell r="C1480" t="str">
            <v>Tulplodge Nature sp schuur</v>
          </cell>
          <cell r="D1480" t="str">
            <v>Maat</v>
          </cell>
          <cell r="E1480">
            <v>0</v>
          </cell>
          <cell r="F1480">
            <v>1</v>
          </cell>
          <cell r="G1480">
            <v>0</v>
          </cell>
          <cell r="H1480">
            <v>1</v>
          </cell>
          <cell r="I1480">
            <v>1</v>
          </cell>
          <cell r="J1480">
            <v>1</v>
          </cell>
          <cell r="L1480">
            <v>502.39</v>
          </cell>
          <cell r="N1480">
            <v>376.89</v>
          </cell>
          <cell r="O1480">
            <v>279.45</v>
          </cell>
          <cell r="P1480">
            <v>0.74146302634721006</v>
          </cell>
          <cell r="Q1480">
            <v>97.44</v>
          </cell>
          <cell r="R1480">
            <v>0.25853697365278994</v>
          </cell>
          <cell r="S1480">
            <v>3.8975999999999997</v>
          </cell>
          <cell r="U1480">
            <v>0</v>
          </cell>
          <cell r="V1480">
            <v>0</v>
          </cell>
          <cell r="W1480">
            <v>502.39</v>
          </cell>
          <cell r="X1480">
            <v>502.39</v>
          </cell>
          <cell r="Y1480">
            <v>617326</v>
          </cell>
        </row>
        <row r="1481">
          <cell r="A1481" t="str">
            <v>2016144-C28</v>
          </cell>
          <cell r="C1481" t="str">
            <v>Tulplodge Zand</v>
          </cell>
          <cell r="D1481" t="str">
            <v>Maat</v>
          </cell>
          <cell r="E1481">
            <v>1</v>
          </cell>
          <cell r="F1481">
            <v>7</v>
          </cell>
          <cell r="G1481">
            <v>2</v>
          </cell>
          <cell r="H1481">
            <v>3</v>
          </cell>
          <cell r="I1481">
            <v>1</v>
          </cell>
          <cell r="J1481">
            <v>1</v>
          </cell>
          <cell r="L1481">
            <v>3086.35</v>
          </cell>
          <cell r="N1481">
            <v>2314.8000000000002</v>
          </cell>
          <cell r="O1481">
            <v>1842.78</v>
          </cell>
          <cell r="P1481">
            <v>0.79608605495075158</v>
          </cell>
          <cell r="Q1481">
            <v>472.02</v>
          </cell>
          <cell r="R1481">
            <v>0.20391394504924829</v>
          </cell>
          <cell r="S1481">
            <v>18.880800000000001</v>
          </cell>
          <cell r="U1481">
            <v>0</v>
          </cell>
          <cell r="V1481">
            <v>0</v>
          </cell>
          <cell r="W1481">
            <v>3086.35</v>
          </cell>
          <cell r="X1481">
            <v>3086.35</v>
          </cell>
          <cell r="Y1481">
            <v>617327</v>
          </cell>
        </row>
        <row r="1482">
          <cell r="A1482" t="str">
            <v>2016144-Z110</v>
          </cell>
          <cell r="C1482" t="str">
            <v>Tulplodge Grijs sp</v>
          </cell>
          <cell r="D1482" t="str">
            <v>Maat</v>
          </cell>
          <cell r="E1482">
            <v>1</v>
          </cell>
          <cell r="F1482">
            <v>7</v>
          </cell>
          <cell r="G1482">
            <v>2</v>
          </cell>
          <cell r="H1482">
            <v>3</v>
          </cell>
          <cell r="I1482">
            <v>1</v>
          </cell>
          <cell r="J1482">
            <v>1</v>
          </cell>
          <cell r="L1482">
            <v>3119.59</v>
          </cell>
          <cell r="N1482">
            <v>2413.8000000000002</v>
          </cell>
          <cell r="O1482">
            <v>1941.78</v>
          </cell>
          <cell r="P1482">
            <v>0.8044494158588118</v>
          </cell>
          <cell r="Q1482">
            <v>472.02</v>
          </cell>
          <cell r="R1482">
            <v>0.19555058414118814</v>
          </cell>
          <cell r="S1482">
            <v>18.880800000000001</v>
          </cell>
          <cell r="U1482">
            <v>0</v>
          </cell>
          <cell r="V1482">
            <v>0</v>
          </cell>
          <cell r="W1482">
            <v>3119.59</v>
          </cell>
          <cell r="X1482">
            <v>3119.59</v>
          </cell>
          <cell r="Y1482">
            <v>617328</v>
          </cell>
        </row>
        <row r="1483">
          <cell r="A1483" t="str">
            <v>2016144-Z95</v>
          </cell>
          <cell r="C1483" t="str">
            <v>Tulplodge Grijs sp</v>
          </cell>
          <cell r="D1483" t="str">
            <v>Maat</v>
          </cell>
          <cell r="E1483">
            <v>1</v>
          </cell>
          <cell r="F1483">
            <v>7</v>
          </cell>
          <cell r="G1483">
            <v>2</v>
          </cell>
          <cell r="H1483">
            <v>3</v>
          </cell>
          <cell r="I1483">
            <v>1</v>
          </cell>
          <cell r="J1483">
            <v>1</v>
          </cell>
          <cell r="L1483">
            <v>3119.59</v>
          </cell>
          <cell r="N1483">
            <v>2413.8000000000002</v>
          </cell>
          <cell r="O1483">
            <v>1941.78</v>
          </cell>
          <cell r="P1483">
            <v>0.8044494158588118</v>
          </cell>
          <cell r="Q1483">
            <v>472.02</v>
          </cell>
          <cell r="R1483">
            <v>0.19555058414118814</v>
          </cell>
          <cell r="S1483">
            <v>18.880800000000001</v>
          </cell>
          <cell r="U1483">
            <v>0</v>
          </cell>
          <cell r="V1483">
            <v>0</v>
          </cell>
          <cell r="W1483">
            <v>3119.59</v>
          </cell>
          <cell r="X1483">
            <v>3119.59</v>
          </cell>
          <cell r="Y1483">
            <v>617329</v>
          </cell>
        </row>
        <row r="1484">
          <cell r="A1484" t="str">
            <v>2016144-Z123</v>
          </cell>
          <cell r="C1484" t="str">
            <v>Tulplodge Grijs</v>
          </cell>
          <cell r="D1484" t="str">
            <v>Maat</v>
          </cell>
          <cell r="E1484">
            <v>1</v>
          </cell>
          <cell r="F1484">
            <v>7</v>
          </cell>
          <cell r="G1484">
            <v>2</v>
          </cell>
          <cell r="H1484">
            <v>3</v>
          </cell>
          <cell r="I1484">
            <v>1</v>
          </cell>
          <cell r="J1484">
            <v>1</v>
          </cell>
          <cell r="L1484">
            <v>3119.59</v>
          </cell>
          <cell r="N1484">
            <v>2413.8000000000002</v>
          </cell>
          <cell r="O1484">
            <v>1941.78</v>
          </cell>
          <cell r="P1484">
            <v>0.8044494158588118</v>
          </cell>
          <cell r="Q1484">
            <v>472.02</v>
          </cell>
          <cell r="R1484">
            <v>0.19555058414118814</v>
          </cell>
          <cell r="S1484">
            <v>18.880800000000001</v>
          </cell>
          <cell r="U1484">
            <v>0</v>
          </cell>
          <cell r="V1484">
            <v>0</v>
          </cell>
          <cell r="W1484">
            <v>3119.59</v>
          </cell>
          <cell r="X1484">
            <v>3119.59</v>
          </cell>
          <cell r="Y1484">
            <v>617330</v>
          </cell>
        </row>
        <row r="1485">
          <cell r="A1485" t="str">
            <v>2016144-Z123S</v>
          </cell>
          <cell r="C1485" t="str">
            <v>Tulplodge Grijs schuur</v>
          </cell>
          <cell r="D1485" t="str">
            <v>Maat</v>
          </cell>
          <cell r="E1485">
            <v>0</v>
          </cell>
          <cell r="F1485">
            <v>1</v>
          </cell>
          <cell r="G1485">
            <v>0</v>
          </cell>
          <cell r="H1485">
            <v>1</v>
          </cell>
          <cell r="I1485">
            <v>1</v>
          </cell>
          <cell r="J1485">
            <v>1</v>
          </cell>
          <cell r="L1485">
            <v>502.39</v>
          </cell>
          <cell r="N1485">
            <v>376.89</v>
          </cell>
          <cell r="O1485">
            <v>279.45</v>
          </cell>
          <cell r="P1485">
            <v>0.74146302634721006</v>
          </cell>
          <cell r="Q1485">
            <v>97.44</v>
          </cell>
          <cell r="R1485">
            <v>0.25853697365278994</v>
          </cell>
          <cell r="S1485">
            <v>3.8975999999999997</v>
          </cell>
          <cell r="U1485">
            <v>0</v>
          </cell>
          <cell r="V1485">
            <v>0</v>
          </cell>
          <cell r="W1485">
            <v>502.39</v>
          </cell>
          <cell r="X1485">
            <v>502.39</v>
          </cell>
          <cell r="Y1485">
            <v>617331</v>
          </cell>
        </row>
        <row r="1486">
          <cell r="A1486">
            <v>2017328</v>
          </cell>
          <cell r="C1486" t="str">
            <v>4x glas t.b.v hal 1</v>
          </cell>
          <cell r="D1486" t="str">
            <v>Arcabo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1</v>
          </cell>
          <cell r="J1486">
            <v>1</v>
          </cell>
          <cell r="L1486">
            <v>94.32</v>
          </cell>
          <cell r="N1486">
            <v>54.66</v>
          </cell>
          <cell r="O1486">
            <v>54.66</v>
          </cell>
          <cell r="P1486">
            <v>1</v>
          </cell>
          <cell r="Q1486">
            <v>0</v>
          </cell>
          <cell r="R1486">
            <v>0</v>
          </cell>
          <cell r="S1486">
            <v>0</v>
          </cell>
          <cell r="U1486">
            <v>0</v>
          </cell>
          <cell r="V1486">
            <v>0</v>
          </cell>
          <cell r="W1486">
            <v>94.32</v>
          </cell>
          <cell r="X1486">
            <v>94.32</v>
          </cell>
          <cell r="Y1486">
            <v>617304</v>
          </cell>
        </row>
        <row r="1487">
          <cell r="A1487">
            <v>2017329</v>
          </cell>
          <cell r="C1487" t="str">
            <v>werkbon 34 mp20 (2017230-635817)</v>
          </cell>
          <cell r="D1487" t="str">
            <v>Arcabo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1</v>
          </cell>
          <cell r="J1487">
            <v>1</v>
          </cell>
          <cell r="L1487">
            <v>250.2</v>
          </cell>
          <cell r="N1487">
            <v>250.2</v>
          </cell>
          <cell r="O1487">
            <v>235.2</v>
          </cell>
          <cell r="P1487">
            <v>0.94004796163069548</v>
          </cell>
          <cell r="Q1487">
            <v>15</v>
          </cell>
          <cell r="R1487">
            <v>5.9952038369304558E-2</v>
          </cell>
          <cell r="S1487">
            <v>0.6</v>
          </cell>
          <cell r="U1487">
            <v>0</v>
          </cell>
          <cell r="V1487">
            <v>0</v>
          </cell>
          <cell r="W1487">
            <v>250.2</v>
          </cell>
          <cell r="X1487">
            <v>250.2</v>
          </cell>
          <cell r="Y1487">
            <v>617304</v>
          </cell>
        </row>
        <row r="1488">
          <cell r="A1488">
            <v>2017330</v>
          </cell>
          <cell r="C1488" t="str">
            <v>Herlevering extra kozijn MSD-026</v>
          </cell>
          <cell r="D1488" t="str">
            <v>Maat</v>
          </cell>
          <cell r="E1488">
            <v>0</v>
          </cell>
          <cell r="F1488">
            <v>1</v>
          </cell>
          <cell r="G1488">
            <v>1</v>
          </cell>
          <cell r="H1488">
            <v>0</v>
          </cell>
          <cell r="I1488">
            <v>1</v>
          </cell>
          <cell r="J1488">
            <v>1</v>
          </cell>
          <cell r="L1488">
            <v>0</v>
          </cell>
          <cell r="N1488">
            <v>228.14</v>
          </cell>
          <cell r="O1488">
            <v>136.38999999999999</v>
          </cell>
          <cell r="P1488">
            <v>0.5978346629262733</v>
          </cell>
          <cell r="Q1488">
            <v>91.75</v>
          </cell>
          <cell r="R1488">
            <v>0.4021653370737267</v>
          </cell>
          <cell r="S1488">
            <v>3.67</v>
          </cell>
          <cell r="U1488">
            <v>0</v>
          </cell>
          <cell r="V1488">
            <v>0</v>
          </cell>
          <cell r="W1488">
            <v>0</v>
          </cell>
          <cell r="X1488"/>
          <cell r="Y1488"/>
        </row>
        <row r="1489">
          <cell r="A1489">
            <v>2017331</v>
          </cell>
          <cell r="C1489" t="str">
            <v>vd Berg</v>
          </cell>
          <cell r="D1489" t="str">
            <v>Stui</v>
          </cell>
          <cell r="E1489">
            <v>1</v>
          </cell>
          <cell r="F1489">
            <v>10</v>
          </cell>
          <cell r="G1489">
            <v>5</v>
          </cell>
          <cell r="H1489">
            <v>3</v>
          </cell>
          <cell r="I1489">
            <v>1</v>
          </cell>
          <cell r="J1489">
            <v>1</v>
          </cell>
          <cell r="L1489">
            <v>5330.03</v>
          </cell>
          <cell r="N1489">
            <v>3296.0499999999997</v>
          </cell>
          <cell r="O1489">
            <v>2556.37</v>
          </cell>
          <cell r="P1489">
            <v>0.77558592861151987</v>
          </cell>
          <cell r="Q1489">
            <v>739.68</v>
          </cell>
          <cell r="R1489">
            <v>0.22441407138848016</v>
          </cell>
          <cell r="S1489">
            <v>29.587199999999999</v>
          </cell>
          <cell r="U1489">
            <v>0</v>
          </cell>
          <cell r="V1489">
            <v>0</v>
          </cell>
          <cell r="W1489">
            <v>5330.03</v>
          </cell>
          <cell r="X1489">
            <v>5330.03</v>
          </cell>
          <cell r="Y1489">
            <v>617391</v>
          </cell>
        </row>
        <row r="1490">
          <cell r="A1490" t="str">
            <v>2017332V</v>
          </cell>
          <cell r="C1490">
            <v>637217</v>
          </cell>
          <cell r="D1490" t="str">
            <v>Arcabo</v>
          </cell>
          <cell r="E1490">
            <v>1</v>
          </cell>
          <cell r="F1490">
            <v>8</v>
          </cell>
          <cell r="G1490">
            <v>4</v>
          </cell>
          <cell r="H1490">
            <v>3</v>
          </cell>
          <cell r="I1490">
            <v>1</v>
          </cell>
          <cell r="J1490">
            <v>1</v>
          </cell>
          <cell r="L1490">
            <v>6596.89</v>
          </cell>
          <cell r="N1490">
            <v>4482.26</v>
          </cell>
          <cell r="O1490">
            <v>3707.58</v>
          </cell>
          <cell r="P1490">
            <v>0.82716754494384526</v>
          </cell>
          <cell r="Q1490">
            <v>774.68</v>
          </cell>
          <cell r="R1490">
            <v>0.17283245505615469</v>
          </cell>
          <cell r="S1490">
            <v>30.987199999999998</v>
          </cell>
          <cell r="U1490">
            <v>0</v>
          </cell>
          <cell r="V1490">
            <v>0</v>
          </cell>
          <cell r="W1490">
            <v>6596.89</v>
          </cell>
          <cell r="X1490">
            <v>6596.89</v>
          </cell>
          <cell r="Y1490">
            <v>617343</v>
          </cell>
        </row>
        <row r="1491">
          <cell r="A1491">
            <v>2017333</v>
          </cell>
          <cell r="C1491" t="str">
            <v>635317 Schuur (Hveen)</v>
          </cell>
          <cell r="D1491" t="str">
            <v>Arcabo</v>
          </cell>
          <cell r="E1491">
            <v>0</v>
          </cell>
          <cell r="F1491">
            <v>1</v>
          </cell>
          <cell r="G1491">
            <v>0</v>
          </cell>
          <cell r="H1491">
            <v>1</v>
          </cell>
          <cell r="I1491">
            <v>1</v>
          </cell>
          <cell r="J1491">
            <v>1</v>
          </cell>
          <cell r="L1491">
            <v>748.66</v>
          </cell>
          <cell r="N1491">
            <v>501.88</v>
          </cell>
          <cell r="O1491">
            <v>355.07</v>
          </cell>
          <cell r="P1491">
            <v>0.70747987566749027</v>
          </cell>
          <cell r="Q1491">
            <v>146.81</v>
          </cell>
          <cell r="R1491">
            <v>0.29252012433250979</v>
          </cell>
          <cell r="S1491">
            <v>5.8723999999999998</v>
          </cell>
          <cell r="U1491">
            <v>0</v>
          </cell>
          <cell r="V1491">
            <v>0</v>
          </cell>
          <cell r="W1491">
            <v>748.66</v>
          </cell>
          <cell r="X1491">
            <v>748.66</v>
          </cell>
          <cell r="Y1491">
            <v>617344</v>
          </cell>
        </row>
        <row r="1492">
          <cell r="A1492">
            <v>2017334</v>
          </cell>
          <cell r="C1492">
            <v>624417</v>
          </cell>
          <cell r="D1492" t="str">
            <v>Arcabo</v>
          </cell>
          <cell r="E1492">
            <v>1</v>
          </cell>
          <cell r="F1492">
            <v>6</v>
          </cell>
          <cell r="G1492">
            <v>5</v>
          </cell>
          <cell r="H1492">
            <v>2</v>
          </cell>
          <cell r="I1492">
            <v>1</v>
          </cell>
          <cell r="J1492">
            <v>1</v>
          </cell>
          <cell r="L1492">
            <v>1779.85</v>
          </cell>
          <cell r="N1492">
            <v>1197.28</v>
          </cell>
          <cell r="O1492">
            <v>893.47</v>
          </cell>
          <cell r="P1492">
            <v>0.74624983295469738</v>
          </cell>
          <cell r="Q1492">
            <v>303.81</v>
          </cell>
          <cell r="R1492">
            <v>0.25375016704530268</v>
          </cell>
          <cell r="S1492">
            <v>12.1524</v>
          </cell>
          <cell r="U1492">
            <v>0</v>
          </cell>
          <cell r="V1492">
            <v>0</v>
          </cell>
          <cell r="W1492">
            <v>1779.85</v>
          </cell>
          <cell r="X1492">
            <v>1779.85</v>
          </cell>
          <cell r="Y1492">
            <v>617345</v>
          </cell>
        </row>
        <row r="1493">
          <cell r="A1493">
            <v>2017335</v>
          </cell>
          <cell r="C1493">
            <v>656217</v>
          </cell>
          <cell r="D1493" t="str">
            <v>Arcabo</v>
          </cell>
          <cell r="E1493">
            <v>1</v>
          </cell>
          <cell r="F1493">
            <v>9</v>
          </cell>
          <cell r="G1493">
            <v>6</v>
          </cell>
          <cell r="H1493">
            <v>5</v>
          </cell>
          <cell r="I1493">
            <v>1</v>
          </cell>
          <cell r="J1493">
            <v>1</v>
          </cell>
          <cell r="L1493">
            <v>3625.42</v>
          </cell>
          <cell r="N1493">
            <v>2436.87</v>
          </cell>
          <cell r="O1493">
            <v>1867.23</v>
          </cell>
          <cell r="P1493">
            <v>0.76624112078198681</v>
          </cell>
          <cell r="Q1493">
            <v>569.64</v>
          </cell>
          <cell r="R1493">
            <v>0.23375887921801328</v>
          </cell>
          <cell r="S1493">
            <v>22.785599999999999</v>
          </cell>
          <cell r="U1493">
            <v>0</v>
          </cell>
          <cell r="V1493">
            <v>0</v>
          </cell>
          <cell r="W1493">
            <v>3625.42</v>
          </cell>
          <cell r="X1493">
            <v>3625.42</v>
          </cell>
          <cell r="Y1493">
            <v>617346</v>
          </cell>
        </row>
        <row r="1494">
          <cell r="A1494">
            <v>2017336</v>
          </cell>
          <cell r="C1494" t="str">
            <v>638417 tm 638817 Basic XL</v>
          </cell>
          <cell r="D1494" t="str">
            <v>Arcabo</v>
          </cell>
          <cell r="E1494">
            <v>5</v>
          </cell>
          <cell r="F1494">
            <v>40</v>
          </cell>
          <cell r="G1494">
            <v>25</v>
          </cell>
          <cell r="H1494">
            <v>15</v>
          </cell>
          <cell r="I1494">
            <v>1</v>
          </cell>
          <cell r="J1494">
            <v>1</v>
          </cell>
          <cell r="L1494">
            <v>11748.25</v>
          </cell>
          <cell r="N1494">
            <v>7928.4</v>
          </cell>
          <cell r="O1494">
            <v>5803.65</v>
          </cell>
          <cell r="P1494">
            <v>0.73200771908581808</v>
          </cell>
          <cell r="Q1494">
            <v>2124.75</v>
          </cell>
          <cell r="R1494">
            <v>0.26799228091418192</v>
          </cell>
          <cell r="S1494">
            <v>84.99</v>
          </cell>
          <cell r="U1494">
            <v>0</v>
          </cell>
          <cell r="V1494">
            <v>0</v>
          </cell>
          <cell r="W1494">
            <v>11748.25</v>
          </cell>
          <cell r="X1494">
            <v>11748.25</v>
          </cell>
          <cell r="Y1494">
            <v>617367</v>
          </cell>
        </row>
        <row r="1495">
          <cell r="A1495">
            <v>2017337</v>
          </cell>
          <cell r="C1495">
            <v>656317</v>
          </cell>
          <cell r="D1495" t="str">
            <v>Arcabo</v>
          </cell>
          <cell r="E1495">
            <v>1</v>
          </cell>
          <cell r="F1495">
            <v>9</v>
          </cell>
          <cell r="G1495">
            <v>6</v>
          </cell>
          <cell r="H1495">
            <v>5</v>
          </cell>
          <cell r="I1495">
            <v>1</v>
          </cell>
          <cell r="J1495">
            <v>1</v>
          </cell>
          <cell r="L1495">
            <v>3625.42</v>
          </cell>
          <cell r="N1495">
            <v>2436.87</v>
          </cell>
          <cell r="O1495">
            <v>1867.23</v>
          </cell>
          <cell r="P1495">
            <v>0.76624112078198681</v>
          </cell>
          <cell r="Q1495">
            <v>569.64</v>
          </cell>
          <cell r="R1495">
            <v>0.23375887921801328</v>
          </cell>
          <cell r="S1495">
            <v>22.785599999999999</v>
          </cell>
          <cell r="U1495">
            <v>0</v>
          </cell>
          <cell r="V1495">
            <v>0</v>
          </cell>
          <cell r="W1495">
            <v>3625.42</v>
          </cell>
          <cell r="X1495">
            <v>3625.42</v>
          </cell>
          <cell r="Y1495">
            <v>617347</v>
          </cell>
        </row>
        <row r="1496">
          <cell r="A1496">
            <v>2017338</v>
          </cell>
          <cell r="C1496">
            <v>656417</v>
          </cell>
          <cell r="D1496" t="str">
            <v>Arcabo</v>
          </cell>
          <cell r="E1496">
            <v>1</v>
          </cell>
          <cell r="F1496">
            <v>9</v>
          </cell>
          <cell r="G1496">
            <v>6</v>
          </cell>
          <cell r="H1496">
            <v>5</v>
          </cell>
          <cell r="I1496">
            <v>1</v>
          </cell>
          <cell r="J1496">
            <v>1</v>
          </cell>
          <cell r="L1496">
            <v>3625.42</v>
          </cell>
          <cell r="N1496">
            <v>2436.87</v>
          </cell>
          <cell r="O1496">
            <v>1867.23</v>
          </cell>
          <cell r="P1496">
            <v>0.76624112078198681</v>
          </cell>
          <cell r="Q1496">
            <v>569.64</v>
          </cell>
          <cell r="R1496">
            <v>0.23375887921801328</v>
          </cell>
          <cell r="S1496">
            <v>22.785599999999999</v>
          </cell>
          <cell r="U1496">
            <v>0</v>
          </cell>
          <cell r="V1496">
            <v>0</v>
          </cell>
          <cell r="W1496">
            <v>3625.42</v>
          </cell>
          <cell r="X1496">
            <v>3625.42</v>
          </cell>
          <cell r="Y1496">
            <v>617348</v>
          </cell>
        </row>
        <row r="1497">
          <cell r="A1497">
            <v>2017339</v>
          </cell>
          <cell r="C1497">
            <v>650817</v>
          </cell>
          <cell r="D1497" t="str">
            <v>Arcabo</v>
          </cell>
          <cell r="E1497">
            <v>1</v>
          </cell>
          <cell r="F1497">
            <v>8</v>
          </cell>
          <cell r="G1497">
            <v>5</v>
          </cell>
          <cell r="H1497">
            <v>3</v>
          </cell>
          <cell r="I1497">
            <v>1</v>
          </cell>
          <cell r="J1497">
            <v>1</v>
          </cell>
          <cell r="L1497">
            <v>2649.94</v>
          </cell>
          <cell r="N1497">
            <v>1785.41</v>
          </cell>
          <cell r="O1497">
            <v>1301.1400000000001</v>
          </cell>
          <cell r="P1497">
            <v>0.72876258114382697</v>
          </cell>
          <cell r="Q1497">
            <v>484.27</v>
          </cell>
          <cell r="R1497">
            <v>0.27123741885617308</v>
          </cell>
          <cell r="S1497">
            <v>19.370799999999999</v>
          </cell>
          <cell r="U1497">
            <v>0</v>
          </cell>
          <cell r="V1497">
            <v>0</v>
          </cell>
          <cell r="W1497">
            <v>2649.94</v>
          </cell>
          <cell r="X1497">
            <v>2649.94</v>
          </cell>
          <cell r="Y1497">
            <v>617349</v>
          </cell>
        </row>
        <row r="1498">
          <cell r="A1498">
            <v>2017340</v>
          </cell>
          <cell r="C1498" t="str">
            <v>635817 set klemlijsten AWL120/140</v>
          </cell>
          <cell r="D1498" t="str">
            <v>Arcabo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1</v>
          </cell>
          <cell r="J1498">
            <v>1</v>
          </cell>
          <cell r="L1498">
            <v>370</v>
          </cell>
          <cell r="N1498">
            <v>185</v>
          </cell>
          <cell r="O1498">
            <v>135</v>
          </cell>
          <cell r="P1498">
            <v>0.72972972972972971</v>
          </cell>
          <cell r="Q1498">
            <v>50</v>
          </cell>
          <cell r="R1498">
            <v>0.27027027027027029</v>
          </cell>
          <cell r="S1498">
            <v>2</v>
          </cell>
          <cell r="U1498">
            <v>0</v>
          </cell>
          <cell r="V1498">
            <v>0</v>
          </cell>
          <cell r="W1498">
            <v>370</v>
          </cell>
          <cell r="X1498">
            <v>370</v>
          </cell>
          <cell r="Y1498">
            <v>617408</v>
          </cell>
        </row>
        <row r="1499">
          <cell r="A1499" t="str">
            <v>2017341V</v>
          </cell>
          <cell r="C1499">
            <v>624617</v>
          </cell>
          <cell r="D1499" t="str">
            <v>Arcabo</v>
          </cell>
          <cell r="E1499">
            <v>1</v>
          </cell>
          <cell r="F1499">
            <v>8</v>
          </cell>
          <cell r="G1499">
            <v>5</v>
          </cell>
          <cell r="H1499">
            <v>2</v>
          </cell>
          <cell r="I1499">
            <v>1</v>
          </cell>
          <cell r="J1499">
            <v>1</v>
          </cell>
          <cell r="L1499">
            <v>7199.32</v>
          </cell>
          <cell r="N1499">
            <v>4850.84</v>
          </cell>
          <cell r="O1499">
            <v>3961.44</v>
          </cell>
          <cell r="P1499">
            <v>0.81665031211089212</v>
          </cell>
          <cell r="Q1499">
            <v>889.4</v>
          </cell>
          <cell r="R1499">
            <v>0.18334968788910785</v>
          </cell>
          <cell r="S1499">
            <v>35.576000000000001</v>
          </cell>
          <cell r="U1499">
            <v>0</v>
          </cell>
          <cell r="V1499">
            <v>0</v>
          </cell>
          <cell r="W1499">
            <v>7199.32</v>
          </cell>
          <cell r="X1499">
            <v>7199.32</v>
          </cell>
          <cell r="Y1499">
            <v>617350</v>
          </cell>
        </row>
        <row r="1500">
          <cell r="A1500">
            <v>2017342</v>
          </cell>
          <cell r="C1500">
            <v>605017</v>
          </cell>
          <cell r="D1500" t="str">
            <v>Arcabo</v>
          </cell>
          <cell r="E1500">
            <v>1</v>
          </cell>
          <cell r="F1500">
            <v>8</v>
          </cell>
          <cell r="G1500">
            <v>5</v>
          </cell>
          <cell r="H1500">
            <v>3</v>
          </cell>
          <cell r="I1500">
            <v>1</v>
          </cell>
          <cell r="J1500">
            <v>1</v>
          </cell>
          <cell r="L1500">
            <v>2848.3</v>
          </cell>
          <cell r="N1500">
            <v>1918.48</v>
          </cell>
          <cell r="O1500">
            <v>1455.33</v>
          </cell>
          <cell r="P1500">
            <v>0.75858492139610523</v>
          </cell>
          <cell r="Q1500">
            <v>463.15</v>
          </cell>
          <cell r="R1500">
            <v>0.24141507860389474</v>
          </cell>
          <cell r="S1500">
            <v>18.526</v>
          </cell>
          <cell r="U1500">
            <v>0</v>
          </cell>
          <cell r="V1500">
            <v>0</v>
          </cell>
          <cell r="W1500">
            <v>2848.3</v>
          </cell>
          <cell r="X1500">
            <v>2848.3</v>
          </cell>
          <cell r="Y1500">
            <v>617351</v>
          </cell>
        </row>
        <row r="1501">
          <cell r="A1501">
            <v>2017343</v>
          </cell>
          <cell r="C1501" t="str">
            <v>2x2 loopwagens (wb 37)</v>
          </cell>
          <cell r="D1501" t="str">
            <v>Arcabo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1</v>
          </cell>
          <cell r="J1501">
            <v>1</v>
          </cell>
          <cell r="L1501">
            <v>70.150000000000006</v>
          </cell>
          <cell r="N1501">
            <v>42.56</v>
          </cell>
          <cell r="O1501">
            <v>27.56</v>
          </cell>
          <cell r="P1501">
            <v>0.64755639097744355</v>
          </cell>
          <cell r="Q1501">
            <v>15</v>
          </cell>
          <cell r="R1501">
            <v>0.35244360902255639</v>
          </cell>
          <cell r="S1501">
            <v>0.6</v>
          </cell>
          <cell r="U1501">
            <v>0</v>
          </cell>
          <cell r="V1501">
            <v>0</v>
          </cell>
          <cell r="W1501">
            <v>70.150000000000006</v>
          </cell>
          <cell r="X1501">
            <v>70.150000000000006</v>
          </cell>
          <cell r="Y1501">
            <v>617304</v>
          </cell>
        </row>
        <row r="1502">
          <cell r="A1502">
            <v>2017344</v>
          </cell>
          <cell r="C1502" t="str">
            <v>3x knopcilinder 40/40Maat Boomhiemke Ameland</v>
          </cell>
          <cell r="D1502" t="str">
            <v>Maat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1</v>
          </cell>
          <cell r="J1502">
            <v>1</v>
          </cell>
          <cell r="L1502">
            <v>53.79</v>
          </cell>
          <cell r="N1502">
            <v>53.79</v>
          </cell>
          <cell r="O1502">
            <v>53.79</v>
          </cell>
          <cell r="P1502">
            <v>1</v>
          </cell>
          <cell r="Q1502">
            <v>0</v>
          </cell>
          <cell r="R1502">
            <v>0</v>
          </cell>
          <cell r="S1502">
            <v>0</v>
          </cell>
          <cell r="U1502">
            <v>0</v>
          </cell>
          <cell r="V1502">
            <v>0</v>
          </cell>
          <cell r="W1502">
            <v>53.79</v>
          </cell>
          <cell r="X1502">
            <v>53.79</v>
          </cell>
          <cell r="Y1502">
            <v>617430</v>
          </cell>
        </row>
        <row r="1503">
          <cell r="A1503">
            <v>2017345</v>
          </cell>
          <cell r="C1503" t="str">
            <v>582516 Prins/Riedel 2 gelijksluitende cilinders</v>
          </cell>
          <cell r="D1503" t="str">
            <v>Arcabo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1</v>
          </cell>
          <cell r="J1503">
            <v>1</v>
          </cell>
          <cell r="L1503">
            <v>87</v>
          </cell>
          <cell r="N1503">
            <v>51</v>
          </cell>
          <cell r="O1503">
            <v>36</v>
          </cell>
          <cell r="P1503">
            <v>0.70588235294117652</v>
          </cell>
          <cell r="Q1503">
            <v>15</v>
          </cell>
          <cell r="R1503">
            <v>0.29411764705882354</v>
          </cell>
          <cell r="S1503">
            <v>0.6</v>
          </cell>
          <cell r="U1503">
            <v>0</v>
          </cell>
          <cell r="V1503">
            <v>0</v>
          </cell>
          <cell r="W1503">
            <v>87</v>
          </cell>
          <cell r="X1503">
            <v>87</v>
          </cell>
          <cell r="Y1503">
            <v>617304</v>
          </cell>
        </row>
        <row r="1504">
          <cell r="A1504">
            <v>2017346</v>
          </cell>
          <cell r="C1504" t="str">
            <v>645817 A6005 extra kozijn</v>
          </cell>
          <cell r="D1504" t="str">
            <v>Arcabo</v>
          </cell>
          <cell r="E1504">
            <v>0</v>
          </cell>
          <cell r="F1504">
            <v>1</v>
          </cell>
          <cell r="G1504">
            <v>0</v>
          </cell>
          <cell r="H1504">
            <v>2</v>
          </cell>
          <cell r="I1504">
            <v>1</v>
          </cell>
          <cell r="J1504">
            <v>1</v>
          </cell>
          <cell r="L1504">
            <v>741.16</v>
          </cell>
          <cell r="N1504">
            <v>0</v>
          </cell>
          <cell r="O1504">
            <v>0</v>
          </cell>
          <cell r="P1504" t="str">
            <v/>
          </cell>
          <cell r="Q1504">
            <v>0</v>
          </cell>
          <cell r="R1504" t="str">
            <v/>
          </cell>
          <cell r="S1504">
            <v>0</v>
          </cell>
          <cell r="U1504">
            <v>0</v>
          </cell>
          <cell r="V1504">
            <v>0</v>
          </cell>
          <cell r="W1504">
            <v>741.16</v>
          </cell>
          <cell r="X1504">
            <v>741.16</v>
          </cell>
          <cell r="Y1504">
            <v>617355</v>
          </cell>
        </row>
        <row r="1505">
          <cell r="A1505">
            <v>2017347</v>
          </cell>
          <cell r="C1505" t="str">
            <v>Erkerkozijnen Tobe en Arntz</v>
          </cell>
          <cell r="D1505" t="str">
            <v>Duocar</v>
          </cell>
          <cell r="E1505">
            <v>1</v>
          </cell>
          <cell r="F1505">
            <v>6</v>
          </cell>
          <cell r="G1505">
            <v>2</v>
          </cell>
          <cell r="H1505">
            <v>0</v>
          </cell>
          <cell r="I1505">
            <v>1</v>
          </cell>
          <cell r="J1505">
            <v>1</v>
          </cell>
          <cell r="L1505">
            <v>611.05999999999995</v>
          </cell>
          <cell r="N1505">
            <v>430</v>
          </cell>
          <cell r="O1505">
            <v>355</v>
          </cell>
          <cell r="P1505">
            <v>0.82558139534883723</v>
          </cell>
          <cell r="Q1505">
            <v>75</v>
          </cell>
          <cell r="R1505">
            <v>0.1744186046511628</v>
          </cell>
          <cell r="S1505">
            <v>3</v>
          </cell>
          <cell r="U1505">
            <v>0</v>
          </cell>
          <cell r="V1505">
            <v>0</v>
          </cell>
          <cell r="W1505">
            <v>611.05999999999995</v>
          </cell>
          <cell r="X1505">
            <v>611.05999999999995</v>
          </cell>
          <cell r="Y1505">
            <v>617314</v>
          </cell>
        </row>
        <row r="1506">
          <cell r="A1506">
            <v>2017348</v>
          </cell>
          <cell r="C1506" t="str">
            <v>638417 Schuur Sghubert</v>
          </cell>
          <cell r="D1506" t="str">
            <v>Arcabo</v>
          </cell>
          <cell r="E1506">
            <v>0</v>
          </cell>
          <cell r="F1506">
            <v>2</v>
          </cell>
          <cell r="G1506">
            <v>1</v>
          </cell>
          <cell r="H1506">
            <v>1</v>
          </cell>
          <cell r="I1506">
            <v>1</v>
          </cell>
          <cell r="J1506">
            <v>1</v>
          </cell>
          <cell r="L1506">
            <v>426.69</v>
          </cell>
          <cell r="N1506">
            <v>426.69</v>
          </cell>
          <cell r="O1506">
            <v>288.13</v>
          </cell>
          <cell r="P1506">
            <v>0.6752677587944409</v>
          </cell>
          <cell r="Q1506">
            <v>138.56</v>
          </cell>
          <cell r="R1506">
            <v>0.3247322412055591</v>
          </cell>
          <cell r="S1506">
            <v>5.5423999999999998</v>
          </cell>
          <cell r="U1506">
            <v>0</v>
          </cell>
          <cell r="V1506">
            <v>0</v>
          </cell>
          <cell r="W1506">
            <v>426.69</v>
          </cell>
          <cell r="X1506">
            <v>426.69</v>
          </cell>
          <cell r="Y1506">
            <v>617376</v>
          </cell>
        </row>
        <row r="1507">
          <cell r="A1507">
            <v>2017349</v>
          </cell>
          <cell r="C1507" t="str">
            <v>voorraad 10x kruk smal uitzetzakraam (wb 38)</v>
          </cell>
          <cell r="I1507">
            <v>1</v>
          </cell>
          <cell r="J1507">
            <v>1</v>
          </cell>
          <cell r="L1507">
            <v>87.2</v>
          </cell>
          <cell r="N1507">
            <v>51.1</v>
          </cell>
          <cell r="O1507">
            <v>36.1</v>
          </cell>
          <cell r="P1507">
            <v>0.70645792563600784</v>
          </cell>
          <cell r="Q1507">
            <v>15</v>
          </cell>
          <cell r="R1507">
            <v>0.29354207436399216</v>
          </cell>
          <cell r="S1507">
            <v>0.6</v>
          </cell>
          <cell r="U1507">
            <v>0</v>
          </cell>
          <cell r="V1507">
            <v>87.2</v>
          </cell>
          <cell r="W1507">
            <v>0</v>
          </cell>
          <cell r="X1507">
            <v>87.2</v>
          </cell>
          <cell r="Y1507">
            <v>617304</v>
          </cell>
        </row>
        <row r="1508">
          <cell r="A1508">
            <v>2017350</v>
          </cell>
          <cell r="C1508" t="str">
            <v>Cabana MSD-058 tm 063</v>
          </cell>
          <cell r="D1508" t="str">
            <v>Maat</v>
          </cell>
          <cell r="E1508">
            <v>6</v>
          </cell>
          <cell r="F1508">
            <v>42</v>
          </cell>
          <cell r="G1508">
            <v>30</v>
          </cell>
          <cell r="H1508">
            <v>12</v>
          </cell>
          <cell r="I1508">
            <v>1</v>
          </cell>
          <cell r="J1508">
            <v>1</v>
          </cell>
          <cell r="L1508">
            <v>13024.14</v>
          </cell>
          <cell r="N1508">
            <v>9668.4</v>
          </cell>
          <cell r="O1508">
            <v>7139.83</v>
          </cell>
          <cell r="P1508">
            <v>0.73847068801456295</v>
          </cell>
          <cell r="Q1508">
            <v>2528.5700000000002</v>
          </cell>
          <cell r="R1508">
            <v>0.26152931198543711</v>
          </cell>
          <cell r="S1508">
            <v>101.14280000000001</v>
          </cell>
          <cell r="U1508">
            <v>0</v>
          </cell>
          <cell r="V1508">
            <v>0</v>
          </cell>
          <cell r="W1508">
            <v>13024.14</v>
          </cell>
          <cell r="X1508">
            <v>13024.14</v>
          </cell>
          <cell r="Y1508">
            <v>617431</v>
          </cell>
        </row>
        <row r="1509">
          <cell r="A1509">
            <v>2017351</v>
          </cell>
          <cell r="C1509" t="str">
            <v>Nalevering AWL80 tbv oude project 2017236 en 2017214</v>
          </cell>
          <cell r="D1509" t="str">
            <v>Diamant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1</v>
          </cell>
          <cell r="J1509">
            <v>1</v>
          </cell>
          <cell r="L1509">
            <v>50.66</v>
          </cell>
          <cell r="N1509">
            <v>0</v>
          </cell>
          <cell r="O1509">
            <v>0</v>
          </cell>
          <cell r="P1509" t="str">
            <v/>
          </cell>
          <cell r="Q1509">
            <v>0</v>
          </cell>
          <cell r="R1509" t="str">
            <v/>
          </cell>
          <cell r="S1509">
            <v>0</v>
          </cell>
          <cell r="U1509">
            <v>0</v>
          </cell>
          <cell r="V1509">
            <v>0</v>
          </cell>
          <cell r="W1509">
            <v>50.66</v>
          </cell>
          <cell r="X1509">
            <v>50.66</v>
          </cell>
          <cell r="Y1509">
            <v>617444</v>
          </cell>
        </row>
        <row r="1510">
          <cell r="A1510">
            <v>2017352</v>
          </cell>
          <cell r="C1510">
            <v>650417</v>
          </cell>
          <cell r="D1510" t="str">
            <v>Arcabo</v>
          </cell>
          <cell r="E1510">
            <v>1</v>
          </cell>
          <cell r="F1510">
            <v>11</v>
          </cell>
          <cell r="G1510">
            <v>7</v>
          </cell>
          <cell r="H1510">
            <v>2</v>
          </cell>
          <cell r="I1510">
            <v>1</v>
          </cell>
          <cell r="J1510">
            <v>1</v>
          </cell>
          <cell r="L1510">
            <v>4765.54</v>
          </cell>
          <cell r="N1510">
            <v>3244</v>
          </cell>
          <cell r="O1510">
            <v>2550.33</v>
          </cell>
          <cell r="P1510">
            <v>0.78616831072749693</v>
          </cell>
          <cell r="Q1510">
            <v>693.67</v>
          </cell>
          <cell r="R1510">
            <v>0.21383168927250307</v>
          </cell>
          <cell r="S1510">
            <v>27.746799999999997</v>
          </cell>
          <cell r="U1510">
            <v>0</v>
          </cell>
          <cell r="V1510">
            <v>0</v>
          </cell>
          <cell r="W1510">
            <v>4765.54</v>
          </cell>
          <cell r="X1510">
            <v>4765.54</v>
          </cell>
          <cell r="Y1510">
            <v>617379</v>
          </cell>
        </row>
        <row r="1511">
          <cell r="A1511">
            <v>2017353</v>
          </cell>
          <cell r="C1511">
            <v>615517</v>
          </cell>
          <cell r="D1511" t="str">
            <v>Arcabo</v>
          </cell>
          <cell r="E1511">
            <v>1</v>
          </cell>
          <cell r="F1511">
            <v>8</v>
          </cell>
          <cell r="G1511">
            <v>5</v>
          </cell>
          <cell r="H1511">
            <v>3</v>
          </cell>
          <cell r="I1511">
            <v>1</v>
          </cell>
          <cell r="J1511">
            <v>1</v>
          </cell>
          <cell r="L1511">
            <v>3032.9</v>
          </cell>
          <cell r="N1511">
            <v>2041.1599999999999</v>
          </cell>
          <cell r="O1511">
            <v>1536.32</v>
          </cell>
          <cell r="P1511">
            <v>0.75267005036351886</v>
          </cell>
          <cell r="Q1511">
            <v>504.84</v>
          </cell>
          <cell r="R1511">
            <v>0.24732994963648122</v>
          </cell>
          <cell r="S1511">
            <v>20.1936</v>
          </cell>
          <cell r="U1511">
            <v>0</v>
          </cell>
          <cell r="V1511">
            <v>0</v>
          </cell>
          <cell r="W1511">
            <v>3032.9</v>
          </cell>
          <cell r="X1511">
            <v>3032.9</v>
          </cell>
          <cell r="Y1511">
            <v>617369</v>
          </cell>
        </row>
        <row r="1512">
          <cell r="A1512">
            <v>2017354</v>
          </cell>
          <cell r="C1512">
            <v>623717</v>
          </cell>
          <cell r="D1512" t="str">
            <v>Arcabo</v>
          </cell>
          <cell r="E1512">
            <v>1</v>
          </cell>
          <cell r="F1512">
            <v>9</v>
          </cell>
          <cell r="G1512">
            <v>6</v>
          </cell>
          <cell r="H1512">
            <v>3</v>
          </cell>
          <cell r="I1512">
            <v>1</v>
          </cell>
          <cell r="J1512">
            <v>1</v>
          </cell>
          <cell r="L1512">
            <v>2479.7600000000002</v>
          </cell>
          <cell r="N1512">
            <v>1672.2600000000002</v>
          </cell>
          <cell r="O1512">
            <v>1211.6600000000001</v>
          </cell>
          <cell r="P1512">
            <v>0.72456436200112417</v>
          </cell>
          <cell r="Q1512">
            <v>460.6</v>
          </cell>
          <cell r="R1512">
            <v>0.27543563799887577</v>
          </cell>
          <cell r="S1512">
            <v>18.423999999999999</v>
          </cell>
          <cell r="U1512">
            <v>0</v>
          </cell>
          <cell r="V1512">
            <v>0</v>
          </cell>
          <cell r="W1512">
            <v>2479.7600000000002</v>
          </cell>
          <cell r="X1512">
            <v>2479.7600000000002</v>
          </cell>
          <cell r="Y1512">
            <v>617370</v>
          </cell>
        </row>
        <row r="1513">
          <cell r="A1513">
            <v>2017355</v>
          </cell>
          <cell r="C1513">
            <v>623817</v>
          </cell>
          <cell r="D1513" t="str">
            <v>Arcabo</v>
          </cell>
          <cell r="E1513">
            <v>1</v>
          </cell>
          <cell r="F1513">
            <v>9</v>
          </cell>
          <cell r="G1513">
            <v>6</v>
          </cell>
          <cell r="H1513">
            <v>3</v>
          </cell>
          <cell r="I1513">
            <v>1</v>
          </cell>
          <cell r="J1513">
            <v>1</v>
          </cell>
          <cell r="L1513">
            <v>2479.7600000000002</v>
          </cell>
          <cell r="N1513">
            <v>1672.2600000000002</v>
          </cell>
          <cell r="O1513">
            <v>1211.6600000000001</v>
          </cell>
          <cell r="P1513">
            <v>0.72456436200112417</v>
          </cell>
          <cell r="Q1513">
            <v>460.6</v>
          </cell>
          <cell r="R1513">
            <v>0.27543563799887577</v>
          </cell>
          <cell r="S1513">
            <v>18.423999999999999</v>
          </cell>
          <cell r="U1513">
            <v>0</v>
          </cell>
          <cell r="V1513">
            <v>0</v>
          </cell>
          <cell r="W1513">
            <v>2479.7600000000002</v>
          </cell>
          <cell r="X1513">
            <v>2479.7600000000002</v>
          </cell>
          <cell r="Y1513">
            <v>617371</v>
          </cell>
        </row>
        <row r="1514">
          <cell r="A1514">
            <v>2017356</v>
          </cell>
          <cell r="C1514">
            <v>623917</v>
          </cell>
          <cell r="D1514" t="str">
            <v>Arcabo</v>
          </cell>
          <cell r="E1514">
            <v>1</v>
          </cell>
          <cell r="F1514">
            <v>9</v>
          </cell>
          <cell r="G1514">
            <v>6</v>
          </cell>
          <cell r="H1514">
            <v>3</v>
          </cell>
          <cell r="I1514">
            <v>1</v>
          </cell>
          <cell r="J1514">
            <v>1</v>
          </cell>
          <cell r="L1514">
            <v>2479.7600000000002</v>
          </cell>
          <cell r="N1514">
            <v>1672.2600000000002</v>
          </cell>
          <cell r="O1514">
            <v>1211.6600000000001</v>
          </cell>
          <cell r="P1514">
            <v>0.72456436200112417</v>
          </cell>
          <cell r="Q1514">
            <v>460.6</v>
          </cell>
          <cell r="R1514">
            <v>0.27543563799887577</v>
          </cell>
          <cell r="S1514">
            <v>18.423999999999999</v>
          </cell>
          <cell r="U1514">
            <v>0</v>
          </cell>
          <cell r="V1514">
            <v>0</v>
          </cell>
          <cell r="W1514">
            <v>2479.7600000000002</v>
          </cell>
          <cell r="X1514">
            <v>2479.7600000000002</v>
          </cell>
          <cell r="Y1514">
            <v>617372</v>
          </cell>
        </row>
        <row r="1515">
          <cell r="A1515">
            <v>2017357</v>
          </cell>
          <cell r="C1515">
            <v>651417</v>
          </cell>
          <cell r="D1515" t="str">
            <v>Arcabo</v>
          </cell>
          <cell r="E1515">
            <v>1</v>
          </cell>
          <cell r="F1515">
            <v>11</v>
          </cell>
          <cell r="G1515">
            <v>5</v>
          </cell>
          <cell r="H1515">
            <v>4</v>
          </cell>
          <cell r="I1515">
            <v>1</v>
          </cell>
          <cell r="J1515">
            <v>1</v>
          </cell>
          <cell r="L1515">
            <v>4388.3</v>
          </cell>
          <cell r="N1515">
            <v>2961.5600000000004</v>
          </cell>
          <cell r="O1515">
            <v>2401.3000000000002</v>
          </cell>
          <cell r="P1515">
            <v>0.8108226745363929</v>
          </cell>
          <cell r="Q1515">
            <v>560.26</v>
          </cell>
          <cell r="R1515">
            <v>0.18917732546360699</v>
          </cell>
          <cell r="S1515">
            <v>22.410399999999999</v>
          </cell>
          <cell r="U1515">
            <v>0</v>
          </cell>
          <cell r="V1515">
            <v>0</v>
          </cell>
          <cell r="W1515">
            <v>4388.3</v>
          </cell>
          <cell r="X1515">
            <v>4388.3</v>
          </cell>
          <cell r="Y1515">
            <v>617373</v>
          </cell>
        </row>
        <row r="1516">
          <cell r="A1516">
            <v>2017358</v>
          </cell>
          <cell r="C1516">
            <v>503317</v>
          </cell>
          <cell r="D1516" t="str">
            <v>Arcabo</v>
          </cell>
          <cell r="E1516">
            <v>1</v>
          </cell>
          <cell r="F1516">
            <v>6</v>
          </cell>
          <cell r="G1516">
            <v>5</v>
          </cell>
          <cell r="H1516">
            <v>2</v>
          </cell>
          <cell r="I1516">
            <v>1</v>
          </cell>
          <cell r="J1516">
            <v>1</v>
          </cell>
          <cell r="L1516">
            <v>1838.99</v>
          </cell>
          <cell r="N1516">
            <v>1236.67</v>
          </cell>
          <cell r="O1516">
            <v>905.95</v>
          </cell>
          <cell r="P1516">
            <v>0.73257214940121451</v>
          </cell>
          <cell r="Q1516">
            <v>330.72</v>
          </cell>
          <cell r="R1516">
            <v>0.26742785059878543</v>
          </cell>
          <cell r="S1516">
            <v>13.228800000000001</v>
          </cell>
          <cell r="U1516">
            <v>0</v>
          </cell>
          <cell r="V1516">
            <v>0</v>
          </cell>
          <cell r="W1516">
            <v>1838.99</v>
          </cell>
          <cell r="X1516">
            <v>1838.99</v>
          </cell>
          <cell r="Y1516">
            <v>617374</v>
          </cell>
        </row>
        <row r="1517">
          <cell r="A1517">
            <v>2017359</v>
          </cell>
          <cell r="C1517" t="str">
            <v>615517 Schuur</v>
          </cell>
          <cell r="D1517" t="str">
            <v>Arcabo</v>
          </cell>
          <cell r="E1517">
            <v>0</v>
          </cell>
          <cell r="F1517">
            <v>2</v>
          </cell>
          <cell r="G1517">
            <v>1</v>
          </cell>
          <cell r="H1517">
            <v>1</v>
          </cell>
          <cell r="I1517">
            <v>1</v>
          </cell>
          <cell r="J1517">
            <v>1</v>
          </cell>
          <cell r="L1517">
            <v>635.91</v>
          </cell>
          <cell r="N1517">
            <v>426.69</v>
          </cell>
          <cell r="O1517">
            <v>288.13</v>
          </cell>
          <cell r="P1517">
            <v>0.6752677587944409</v>
          </cell>
          <cell r="Q1517">
            <v>138.56</v>
          </cell>
          <cell r="R1517">
            <v>0.3247322412055591</v>
          </cell>
          <cell r="S1517">
            <v>5.5423999999999998</v>
          </cell>
          <cell r="U1517">
            <v>0</v>
          </cell>
          <cell r="V1517">
            <v>0</v>
          </cell>
          <cell r="W1517">
            <v>635.91</v>
          </cell>
          <cell r="X1517">
            <v>635.91</v>
          </cell>
          <cell r="Y1517">
            <v>617375</v>
          </cell>
        </row>
        <row r="1518">
          <cell r="A1518">
            <v>2017360</v>
          </cell>
          <cell r="C1518" t="str">
            <v>van der Neut</v>
          </cell>
          <cell r="D1518" t="str">
            <v>Duocar</v>
          </cell>
          <cell r="E1518">
            <v>1</v>
          </cell>
          <cell r="F1518">
            <v>3</v>
          </cell>
          <cell r="G1518">
            <v>2</v>
          </cell>
          <cell r="H1518">
            <v>2</v>
          </cell>
          <cell r="I1518">
            <v>1</v>
          </cell>
          <cell r="J1518">
            <v>1</v>
          </cell>
          <cell r="L1518">
            <v>1374.75</v>
          </cell>
          <cell r="N1518">
            <v>906.63</v>
          </cell>
          <cell r="O1518">
            <v>698.3</v>
          </cell>
          <cell r="P1518">
            <v>0.77021497192901178</v>
          </cell>
          <cell r="Q1518">
            <v>208.33</v>
          </cell>
          <cell r="R1518">
            <v>0.22978502807098819</v>
          </cell>
          <cell r="S1518">
            <v>8.3331999999999997</v>
          </cell>
          <cell r="U1518">
            <v>0</v>
          </cell>
          <cell r="V1518">
            <v>0</v>
          </cell>
          <cell r="W1518">
            <v>1374.75</v>
          </cell>
          <cell r="X1518">
            <v>1374.75</v>
          </cell>
          <cell r="Y1518">
            <v>617426</v>
          </cell>
        </row>
        <row r="1519">
          <cell r="A1519">
            <v>2017361</v>
          </cell>
          <cell r="C1519" t="str">
            <v>(2017143) Glas 770x 1749</v>
          </cell>
          <cell r="D1519" t="str">
            <v>Euro Recreatiebouw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1</v>
          </cell>
          <cell r="J1519">
            <v>1</v>
          </cell>
          <cell r="L1519">
            <v>69.739999999999995</v>
          </cell>
          <cell r="N1519">
            <v>42.37</v>
          </cell>
          <cell r="O1519">
            <v>42.37</v>
          </cell>
          <cell r="P1519">
            <v>1</v>
          </cell>
          <cell r="Q1519">
            <v>0</v>
          </cell>
          <cell r="R1519">
            <v>0</v>
          </cell>
          <cell r="S1519">
            <v>0</v>
          </cell>
          <cell r="U1519">
            <v>0</v>
          </cell>
          <cell r="V1519">
            <v>0</v>
          </cell>
          <cell r="W1519">
            <v>69.739999999999995</v>
          </cell>
          <cell r="X1519">
            <v>69.739999999999995</v>
          </cell>
          <cell r="Y1519">
            <v>617316</v>
          </cell>
        </row>
        <row r="1520">
          <cell r="A1520">
            <v>2017362</v>
          </cell>
          <cell r="C1520">
            <v>614417</v>
          </cell>
          <cell r="D1520" t="str">
            <v>Arcabo</v>
          </cell>
          <cell r="E1520">
            <v>1</v>
          </cell>
          <cell r="F1520">
            <v>7</v>
          </cell>
          <cell r="G1520">
            <v>4</v>
          </cell>
          <cell r="H1520">
            <v>2</v>
          </cell>
          <cell r="I1520">
            <v>1</v>
          </cell>
          <cell r="J1520">
            <v>1</v>
          </cell>
          <cell r="L1520">
            <v>1727.55</v>
          </cell>
          <cell r="N1520">
            <v>1164.3400000000001</v>
          </cell>
          <cell r="O1520">
            <v>849.07</v>
          </cell>
          <cell r="P1520">
            <v>0.72922857584554335</v>
          </cell>
          <cell r="Q1520">
            <v>315.27</v>
          </cell>
          <cell r="R1520">
            <v>0.27077142415445654</v>
          </cell>
          <cell r="S1520">
            <v>12.610799999999999</v>
          </cell>
          <cell r="U1520">
            <v>0</v>
          </cell>
          <cell r="V1520">
            <v>0</v>
          </cell>
          <cell r="W1520">
            <v>1727.55</v>
          </cell>
          <cell r="X1520">
            <v>1727.55</v>
          </cell>
          <cell r="Y1520">
            <v>617356</v>
          </cell>
        </row>
        <row r="1521">
          <cell r="A1521" t="str">
            <v>2017363V</v>
          </cell>
          <cell r="C1521">
            <v>668017</v>
          </cell>
          <cell r="D1521" t="str">
            <v>Arcabo</v>
          </cell>
          <cell r="E1521">
            <v>1</v>
          </cell>
          <cell r="F1521">
            <v>8</v>
          </cell>
          <cell r="G1521">
            <v>5</v>
          </cell>
          <cell r="H1521">
            <v>1</v>
          </cell>
          <cell r="I1521">
            <v>1</v>
          </cell>
          <cell r="J1521">
            <v>1</v>
          </cell>
          <cell r="L1521">
            <v>5647.16</v>
          </cell>
          <cell r="N1521">
            <v>3774.58</v>
          </cell>
          <cell r="O1521">
            <v>3031.84</v>
          </cell>
          <cell r="P1521">
            <v>0.80322578935934597</v>
          </cell>
          <cell r="Q1521">
            <v>742.74</v>
          </cell>
          <cell r="R1521">
            <v>0.19677421064065406</v>
          </cell>
          <cell r="S1521">
            <v>29.709600000000002</v>
          </cell>
          <cell r="U1521">
            <v>0</v>
          </cell>
          <cell r="V1521">
            <v>0</v>
          </cell>
          <cell r="W1521">
            <v>5647.16</v>
          </cell>
          <cell r="X1521">
            <v>5647.16</v>
          </cell>
          <cell r="Y1521">
            <v>617357</v>
          </cell>
        </row>
        <row r="1522">
          <cell r="A1522">
            <v>2017364</v>
          </cell>
          <cell r="C1522">
            <v>648817</v>
          </cell>
          <cell r="D1522" t="str">
            <v>Arcabo</v>
          </cell>
          <cell r="E1522">
            <v>1</v>
          </cell>
          <cell r="F1522">
            <v>9</v>
          </cell>
          <cell r="G1522">
            <v>6</v>
          </cell>
          <cell r="H1522">
            <v>5</v>
          </cell>
          <cell r="I1522">
            <v>1</v>
          </cell>
          <cell r="J1522">
            <v>1</v>
          </cell>
          <cell r="L1522">
            <v>4342.04</v>
          </cell>
          <cell r="N1522">
            <v>2929.25</v>
          </cell>
          <cell r="O1522">
            <v>2340.34</v>
          </cell>
          <cell r="P1522">
            <v>0.79895536400102418</v>
          </cell>
          <cell r="Q1522">
            <v>588.91</v>
          </cell>
          <cell r="R1522">
            <v>0.20104463599897585</v>
          </cell>
          <cell r="S1522">
            <v>23.5564</v>
          </cell>
          <cell r="U1522">
            <v>0</v>
          </cell>
          <cell r="V1522">
            <v>0</v>
          </cell>
          <cell r="W1522">
            <v>4342.04</v>
          </cell>
          <cell r="X1522">
            <v>4342.04</v>
          </cell>
          <cell r="Y1522">
            <v>617358</v>
          </cell>
        </row>
        <row r="1523">
          <cell r="A1523">
            <v>2017365</v>
          </cell>
          <cell r="C1523" t="str">
            <v>648917 set compleet Awl s 120 en 140 (wb 42)</v>
          </cell>
          <cell r="D1523" t="str">
            <v>Arcabo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1</v>
          </cell>
          <cell r="J1523">
            <v>1</v>
          </cell>
          <cell r="L1523">
            <v>355</v>
          </cell>
          <cell r="N1523">
            <v>235</v>
          </cell>
          <cell r="O1523">
            <v>210</v>
          </cell>
          <cell r="P1523">
            <v>0.8936170212765957</v>
          </cell>
          <cell r="Q1523">
            <v>25</v>
          </cell>
          <cell r="R1523">
            <v>0.10638297872340426</v>
          </cell>
          <cell r="S1523">
            <v>1</v>
          </cell>
          <cell r="U1523">
            <v>0</v>
          </cell>
          <cell r="V1523">
            <v>0</v>
          </cell>
          <cell r="W1523">
            <v>355</v>
          </cell>
          <cell r="X1523">
            <v>355</v>
          </cell>
          <cell r="Y1523">
            <v>617359</v>
          </cell>
        </row>
        <row r="1524">
          <cell r="A1524" t="str">
            <v>2017366V</v>
          </cell>
          <cell r="C1524">
            <v>630117</v>
          </cell>
          <cell r="D1524" t="str">
            <v>Arcabo</v>
          </cell>
          <cell r="E1524">
            <v>1</v>
          </cell>
          <cell r="F1524">
            <v>8</v>
          </cell>
          <cell r="G1524">
            <v>5</v>
          </cell>
          <cell r="H1524">
            <v>2</v>
          </cell>
          <cell r="I1524">
            <v>1</v>
          </cell>
          <cell r="J1524">
            <v>1</v>
          </cell>
          <cell r="L1524">
            <v>6190.16</v>
          </cell>
          <cell r="N1524">
            <v>4165.87</v>
          </cell>
          <cell r="O1524">
            <v>3556.04</v>
          </cell>
          <cell r="P1524">
            <v>0.85361281076941908</v>
          </cell>
          <cell r="Q1524">
            <v>609.83000000000004</v>
          </cell>
          <cell r="R1524">
            <v>0.14638718923058089</v>
          </cell>
          <cell r="S1524">
            <v>24.3932</v>
          </cell>
          <cell r="U1524">
            <v>0</v>
          </cell>
          <cell r="V1524">
            <v>0</v>
          </cell>
          <cell r="W1524">
            <v>6190.16</v>
          </cell>
          <cell r="X1524">
            <v>6190.16</v>
          </cell>
          <cell r="Y1524">
            <v>617360</v>
          </cell>
        </row>
        <row r="1525">
          <cell r="A1525">
            <v>2017367</v>
          </cell>
          <cell r="C1525">
            <v>637717</v>
          </cell>
          <cell r="D1525" t="str">
            <v>Arcabo</v>
          </cell>
          <cell r="E1525">
            <v>1</v>
          </cell>
          <cell r="F1525">
            <v>8</v>
          </cell>
          <cell r="G1525">
            <v>5</v>
          </cell>
          <cell r="H1525">
            <v>3</v>
          </cell>
          <cell r="I1525">
            <v>1</v>
          </cell>
          <cell r="J1525">
            <v>1</v>
          </cell>
          <cell r="L1525">
            <v>2365.27</v>
          </cell>
          <cell r="N1525">
            <v>1597.1599999999999</v>
          </cell>
          <cell r="O1525">
            <v>1170.01</v>
          </cell>
          <cell r="P1525">
            <v>0.7325565378546921</v>
          </cell>
          <cell r="Q1525">
            <v>427.15</v>
          </cell>
          <cell r="R1525">
            <v>0.26744346214530795</v>
          </cell>
          <cell r="S1525">
            <v>17.085999999999999</v>
          </cell>
          <cell r="U1525">
            <v>0</v>
          </cell>
          <cell r="V1525">
            <v>0</v>
          </cell>
          <cell r="W1525">
            <v>2365.27</v>
          </cell>
          <cell r="X1525">
            <v>2365.27</v>
          </cell>
          <cell r="Y1525">
            <v>617361</v>
          </cell>
        </row>
        <row r="1526">
          <cell r="A1526">
            <v>2017368</v>
          </cell>
          <cell r="C1526" t="str">
            <v>Schuttebeld extra klemlijsten AWL080 - AWL060 - 40 sets (wb 43)</v>
          </cell>
          <cell r="D1526" t="str">
            <v>Arcabo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1</v>
          </cell>
          <cell r="J1526">
            <v>1</v>
          </cell>
          <cell r="L1526">
            <v>1988</v>
          </cell>
          <cell r="N1526">
            <v>994</v>
          </cell>
          <cell r="O1526">
            <v>859</v>
          </cell>
          <cell r="P1526">
            <v>0.86418511066398396</v>
          </cell>
          <cell r="Q1526">
            <v>135</v>
          </cell>
          <cell r="R1526">
            <v>0.1358148893360161</v>
          </cell>
          <cell r="S1526">
            <v>5.4</v>
          </cell>
          <cell r="U1526">
            <v>0</v>
          </cell>
          <cell r="V1526">
            <v>0</v>
          </cell>
          <cell r="W1526">
            <v>1988</v>
          </cell>
          <cell r="X1526">
            <v>1988</v>
          </cell>
          <cell r="Y1526">
            <v>617304</v>
          </cell>
        </row>
        <row r="1527">
          <cell r="A1527">
            <v>2017369</v>
          </cell>
          <cell r="C1527" t="str">
            <v>Corcho Lodge 6pers</v>
          </cell>
          <cell r="D1527" t="str">
            <v>Maat</v>
          </cell>
          <cell r="E1527">
            <v>3</v>
          </cell>
          <cell r="F1527">
            <v>21</v>
          </cell>
          <cell r="G1527">
            <v>12</v>
          </cell>
          <cell r="H1527">
            <v>9</v>
          </cell>
          <cell r="I1527">
            <v>1</v>
          </cell>
          <cell r="J1527">
            <v>1</v>
          </cell>
          <cell r="L1527">
            <v>6812.76</v>
          </cell>
          <cell r="N1527">
            <v>5323.62</v>
          </cell>
          <cell r="O1527">
            <v>3990.24</v>
          </cell>
          <cell r="P1527">
            <v>0.74953509078409053</v>
          </cell>
          <cell r="Q1527">
            <v>1333.38</v>
          </cell>
          <cell r="R1527">
            <v>0.25046490921590953</v>
          </cell>
          <cell r="S1527">
            <v>53.335200000000007</v>
          </cell>
          <cell r="U1527">
            <v>0</v>
          </cell>
          <cell r="V1527">
            <v>0</v>
          </cell>
          <cell r="W1527">
            <v>6812.76</v>
          </cell>
          <cell r="X1527">
            <v>6812.76</v>
          </cell>
          <cell r="Y1527">
            <v>617432</v>
          </cell>
        </row>
        <row r="1528">
          <cell r="A1528" t="str">
            <v>2017369-2</v>
          </cell>
          <cell r="C1528" t="str">
            <v>Corcho Lodge 6pers - 3 extra MAA2013</v>
          </cell>
          <cell r="D1528" t="str">
            <v>Maat</v>
          </cell>
          <cell r="E1528">
            <v>0</v>
          </cell>
          <cell r="F1528">
            <v>3</v>
          </cell>
          <cell r="G1528">
            <v>0</v>
          </cell>
          <cell r="H1528">
            <v>0</v>
          </cell>
          <cell r="I1528">
            <v>1</v>
          </cell>
          <cell r="J1528">
            <v>1</v>
          </cell>
          <cell r="L1528">
            <v>508.47</v>
          </cell>
          <cell r="N1528">
            <v>360.24</v>
          </cell>
          <cell r="O1528">
            <v>283.62</v>
          </cell>
          <cell r="P1528">
            <v>0.78730846102598262</v>
          </cell>
          <cell r="Q1528">
            <v>76.62</v>
          </cell>
          <cell r="R1528">
            <v>0.21269153897401732</v>
          </cell>
          <cell r="S1528">
            <v>3.0648</v>
          </cell>
          <cell r="U1528">
            <v>0</v>
          </cell>
          <cell r="V1528">
            <v>0</v>
          </cell>
          <cell r="W1528">
            <v>508.47</v>
          </cell>
          <cell r="X1528">
            <v>508.47</v>
          </cell>
          <cell r="Y1528">
            <v>617519</v>
          </cell>
        </row>
        <row r="1529">
          <cell r="A1529">
            <v>2017370</v>
          </cell>
          <cell r="C1529" t="str">
            <v>Levering MP0 40x</v>
          </cell>
          <cell r="D1529" t="str">
            <v>Maat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1</v>
          </cell>
          <cell r="J1529">
            <v>1</v>
          </cell>
          <cell r="L1529">
            <v>480</v>
          </cell>
          <cell r="N1529">
            <v>290</v>
          </cell>
          <cell r="O1529">
            <v>240</v>
          </cell>
          <cell r="P1529">
            <v>0.82758620689655171</v>
          </cell>
          <cell r="Q1529">
            <v>50</v>
          </cell>
          <cell r="R1529">
            <v>0.17241379310344829</v>
          </cell>
          <cell r="S1529">
            <v>2</v>
          </cell>
          <cell r="U1529">
            <v>0</v>
          </cell>
          <cell r="V1529">
            <v>0</v>
          </cell>
          <cell r="W1529">
            <v>480</v>
          </cell>
          <cell r="X1529">
            <v>480</v>
          </cell>
          <cell r="Y1529">
            <v>617459</v>
          </cell>
        </row>
        <row r="1530">
          <cell r="A1530">
            <v>2017371</v>
          </cell>
          <cell r="C1530" t="str">
            <v>Nalevering S804 en slot AS2750 (werkbon 44)</v>
          </cell>
          <cell r="D1530" t="str">
            <v>Maat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1</v>
          </cell>
          <cell r="J1530">
            <v>1</v>
          </cell>
          <cell r="L1530">
            <v>143.94</v>
          </cell>
          <cell r="N1530">
            <v>0</v>
          </cell>
          <cell r="O1530">
            <v>0</v>
          </cell>
          <cell r="P1530" t="str">
            <v/>
          </cell>
          <cell r="Q1530">
            <v>0</v>
          </cell>
          <cell r="R1530" t="str">
            <v/>
          </cell>
          <cell r="S1530">
            <v>0</v>
          </cell>
          <cell r="U1530">
            <v>0</v>
          </cell>
          <cell r="V1530">
            <v>0</v>
          </cell>
          <cell r="W1530">
            <v>143.94</v>
          </cell>
          <cell r="X1530">
            <v>143.94</v>
          </cell>
          <cell r="Y1530">
            <v>617433</v>
          </cell>
        </row>
        <row r="1531">
          <cell r="A1531" t="str">
            <v>2017372V</v>
          </cell>
          <cell r="C1531" t="str">
            <v>Oosthoek</v>
          </cell>
          <cell r="D1531" t="str">
            <v>Duocar</v>
          </cell>
          <cell r="E1531">
            <v>1</v>
          </cell>
          <cell r="F1531">
            <v>13</v>
          </cell>
          <cell r="G1531">
            <v>8</v>
          </cell>
          <cell r="H1531">
            <v>7</v>
          </cell>
          <cell r="I1531">
            <v>1</v>
          </cell>
          <cell r="J1531">
            <v>1</v>
          </cell>
          <cell r="L1531">
            <v>6258.47</v>
          </cell>
          <cell r="N1531">
            <v>4138.2700000000004</v>
          </cell>
          <cell r="O1531">
            <v>3105.92</v>
          </cell>
          <cell r="P1531">
            <v>0.75053585193812866</v>
          </cell>
          <cell r="Q1531">
            <v>1032.3499999999999</v>
          </cell>
          <cell r="R1531">
            <v>0.24946414806187123</v>
          </cell>
          <cell r="S1531">
            <v>41.293999999999997</v>
          </cell>
          <cell r="U1531">
            <v>0</v>
          </cell>
          <cell r="V1531">
            <v>0</v>
          </cell>
          <cell r="W1531">
            <v>6258.47</v>
          </cell>
          <cell r="X1531">
            <v>6258.47</v>
          </cell>
          <cell r="Y1531">
            <v>617428</v>
          </cell>
        </row>
        <row r="1532">
          <cell r="A1532">
            <v>2017373</v>
          </cell>
          <cell r="B1532"/>
          <cell r="C1532" t="str">
            <v>636117 extra sleutel, slot kp2-cas-H82946</v>
          </cell>
          <cell r="D1532" t="str">
            <v>Arcabo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1</v>
          </cell>
          <cell r="J1532">
            <v>1</v>
          </cell>
          <cell r="K1532"/>
          <cell r="L1532">
            <v>15</v>
          </cell>
          <cell r="M1532"/>
          <cell r="N1532">
            <v>3088.73</v>
          </cell>
          <cell r="O1532">
            <v>2319.35</v>
          </cell>
          <cell r="P1532">
            <v>0.75090733084471606</v>
          </cell>
          <cell r="Q1532">
            <v>769.38</v>
          </cell>
          <cell r="R1532">
            <v>0.24909266915528389</v>
          </cell>
          <cell r="S1532">
            <v>30.775199999999998</v>
          </cell>
          <cell r="U1532">
            <v>0</v>
          </cell>
          <cell r="V1532">
            <v>0</v>
          </cell>
          <cell r="W1532">
            <v>15</v>
          </cell>
          <cell r="X1532">
            <v>15</v>
          </cell>
          <cell r="Y1532">
            <v>617408</v>
          </cell>
        </row>
        <row r="1533">
          <cell r="A1533">
            <v>2017374</v>
          </cell>
          <cell r="C1533" t="str">
            <v>Koster</v>
          </cell>
          <cell r="D1533" t="str">
            <v>Euro Recreatiebouw</v>
          </cell>
          <cell r="E1533">
            <v>1</v>
          </cell>
          <cell r="F1533">
            <v>10</v>
          </cell>
          <cell r="G1533">
            <v>6</v>
          </cell>
          <cell r="H1533">
            <v>1</v>
          </cell>
          <cell r="I1533">
            <v>1</v>
          </cell>
          <cell r="J1533">
            <v>1</v>
          </cell>
          <cell r="L1533">
            <v>2913.37</v>
          </cell>
          <cell r="N1533">
            <v>1817.3600000000001</v>
          </cell>
          <cell r="O1533">
            <v>1338.92</v>
          </cell>
          <cell r="P1533">
            <v>0.73673900603072584</v>
          </cell>
          <cell r="Q1533">
            <v>478.44</v>
          </cell>
          <cell r="R1533">
            <v>0.2632609939692741</v>
          </cell>
          <cell r="S1533">
            <v>19.137599999999999</v>
          </cell>
          <cell r="U1533">
            <v>0</v>
          </cell>
          <cell r="V1533">
            <v>0</v>
          </cell>
          <cell r="W1533">
            <v>2913.37</v>
          </cell>
          <cell r="X1533">
            <v>2913.37</v>
          </cell>
          <cell r="Y1533">
            <v>617407</v>
          </cell>
        </row>
        <row r="1534">
          <cell r="A1534">
            <v>2017375</v>
          </cell>
          <cell r="B1534" t="str">
            <v xml:space="preserve">     </v>
          </cell>
          <cell r="C1534">
            <v>624017</v>
          </cell>
          <cell r="D1534" t="str">
            <v>Arcabo</v>
          </cell>
          <cell r="E1534">
            <v>1</v>
          </cell>
          <cell r="F1534">
            <v>8</v>
          </cell>
          <cell r="G1534">
            <v>5</v>
          </cell>
          <cell r="H1534">
            <v>3</v>
          </cell>
          <cell r="I1534">
            <v>1</v>
          </cell>
          <cell r="J1534">
            <v>1</v>
          </cell>
          <cell r="L1534">
            <v>2317.5500000000002</v>
          </cell>
          <cell r="N1534">
            <v>1563.44</v>
          </cell>
          <cell r="O1534">
            <v>1139.1300000000001</v>
          </cell>
          <cell r="P1534">
            <v>0.72860487130942031</v>
          </cell>
          <cell r="Q1534">
            <v>424.31</v>
          </cell>
          <cell r="R1534">
            <v>0.27139512869057975</v>
          </cell>
          <cell r="S1534">
            <v>16.9724</v>
          </cell>
          <cell r="U1534">
            <v>0</v>
          </cell>
          <cell r="V1534">
            <v>0</v>
          </cell>
          <cell r="W1534">
            <v>2317.5500000000002</v>
          </cell>
          <cell r="X1534">
            <v>2317.5500000000002</v>
          </cell>
          <cell r="Y1534">
            <v>617363</v>
          </cell>
        </row>
        <row r="1535">
          <cell r="A1535" t="str">
            <v>2017376V</v>
          </cell>
          <cell r="C1535">
            <v>648617</v>
          </cell>
          <cell r="D1535" t="str">
            <v>Arcabo</v>
          </cell>
          <cell r="E1535">
            <v>1</v>
          </cell>
          <cell r="F1535">
            <v>9</v>
          </cell>
          <cell r="G1535">
            <v>5</v>
          </cell>
          <cell r="H1535">
            <v>4</v>
          </cell>
          <cell r="I1535">
            <v>1</v>
          </cell>
          <cell r="J1535">
            <v>1</v>
          </cell>
          <cell r="L1535">
            <v>6732.72</v>
          </cell>
          <cell r="N1535">
            <v>4449.7999999999993</v>
          </cell>
          <cell r="O1535">
            <v>3493.49</v>
          </cell>
          <cell r="P1535">
            <v>0.78508921749292115</v>
          </cell>
          <cell r="Q1535">
            <v>956.31</v>
          </cell>
          <cell r="R1535">
            <v>0.21491078250707898</v>
          </cell>
          <cell r="S1535">
            <v>38.252399999999994</v>
          </cell>
          <cell r="U1535">
            <v>0</v>
          </cell>
          <cell r="V1535">
            <v>0</v>
          </cell>
          <cell r="W1535">
            <v>6732.72</v>
          </cell>
          <cell r="X1535">
            <v>6732.72</v>
          </cell>
          <cell r="Y1535">
            <v>617364</v>
          </cell>
        </row>
        <row r="1536">
          <cell r="A1536">
            <v>2017377</v>
          </cell>
          <cell r="C1536">
            <v>624117</v>
          </cell>
          <cell r="D1536" t="str">
            <v>Arcabo</v>
          </cell>
          <cell r="E1536">
            <v>1</v>
          </cell>
          <cell r="F1536">
            <v>8</v>
          </cell>
          <cell r="G1536">
            <v>5</v>
          </cell>
          <cell r="H1536">
            <v>3</v>
          </cell>
          <cell r="I1536">
            <v>1</v>
          </cell>
          <cell r="J1536">
            <v>1</v>
          </cell>
          <cell r="L1536">
            <v>2312.27</v>
          </cell>
          <cell r="N1536">
            <v>1559.9199999999998</v>
          </cell>
          <cell r="O1536">
            <v>1135.6099999999999</v>
          </cell>
          <cell r="P1536">
            <v>0.7279924611518539</v>
          </cell>
          <cell r="Q1536">
            <v>424.31</v>
          </cell>
          <cell r="R1536">
            <v>0.2720075388481461</v>
          </cell>
          <cell r="S1536">
            <v>16.9724</v>
          </cell>
          <cell r="U1536">
            <v>0</v>
          </cell>
          <cell r="V1536">
            <v>0</v>
          </cell>
          <cell r="W1536">
            <v>2312.27</v>
          </cell>
          <cell r="X1536">
            <v>2312.27</v>
          </cell>
          <cell r="Y1536">
            <v>617365</v>
          </cell>
        </row>
        <row r="1537">
          <cell r="A1537">
            <v>2017378</v>
          </cell>
          <cell r="C1537">
            <v>624217</v>
          </cell>
          <cell r="D1537" t="str">
            <v>Arcabo</v>
          </cell>
          <cell r="E1537">
            <v>1</v>
          </cell>
          <cell r="F1537">
            <v>8</v>
          </cell>
          <cell r="G1537">
            <v>5</v>
          </cell>
          <cell r="H1537">
            <v>3</v>
          </cell>
          <cell r="I1537">
            <v>1</v>
          </cell>
          <cell r="J1537">
            <v>1</v>
          </cell>
          <cell r="L1537">
            <v>2317.5500000000002</v>
          </cell>
          <cell r="N1537">
            <v>1563.44</v>
          </cell>
          <cell r="O1537">
            <v>1138.44</v>
          </cell>
          <cell r="P1537">
            <v>0.72816353681625134</v>
          </cell>
          <cell r="Q1537">
            <v>425</v>
          </cell>
          <cell r="R1537">
            <v>0.27183646318374866</v>
          </cell>
          <cell r="S1537">
            <v>17</v>
          </cell>
          <cell r="U1537">
            <v>0</v>
          </cell>
          <cell r="V1537">
            <v>0</v>
          </cell>
          <cell r="W1537">
            <v>2317.5500000000002</v>
          </cell>
          <cell r="X1537">
            <v>2317.5500000000002</v>
          </cell>
          <cell r="Y1537">
            <v>617382</v>
          </cell>
        </row>
        <row r="1538">
          <cell r="A1538">
            <v>2017379</v>
          </cell>
          <cell r="C1538" t="str">
            <v>MSD-055 Willegen</v>
          </cell>
          <cell r="D1538" t="str">
            <v>Maat</v>
          </cell>
          <cell r="E1538">
            <v>1</v>
          </cell>
          <cell r="F1538">
            <v>11</v>
          </cell>
          <cell r="G1538">
            <v>8</v>
          </cell>
          <cell r="H1538">
            <v>5</v>
          </cell>
          <cell r="I1538">
            <v>1</v>
          </cell>
          <cell r="J1538">
            <v>1</v>
          </cell>
          <cell r="L1538">
            <v>4187.41</v>
          </cell>
          <cell r="N1538">
            <v>3088.73</v>
          </cell>
          <cell r="O1538">
            <v>2319.35</v>
          </cell>
          <cell r="P1538">
            <v>0.75090733084471606</v>
          </cell>
          <cell r="Q1538">
            <v>769.38</v>
          </cell>
          <cell r="R1538">
            <v>0.24909266915528389</v>
          </cell>
          <cell r="S1538">
            <v>30.775199999999998</v>
          </cell>
          <cell r="U1538">
            <v>0</v>
          </cell>
          <cell r="V1538">
            <v>0</v>
          </cell>
          <cell r="W1538">
            <v>4187.41</v>
          </cell>
          <cell r="X1538">
            <v>4187.41</v>
          </cell>
          <cell r="Y1538">
            <v>617452</v>
          </cell>
        </row>
        <row r="1539">
          <cell r="A1539">
            <v>2017380</v>
          </cell>
          <cell r="C1539">
            <v>604917</v>
          </cell>
          <cell r="D1539" t="str">
            <v>Arcabo</v>
          </cell>
          <cell r="E1539">
            <v>1</v>
          </cell>
          <cell r="F1539">
            <v>8</v>
          </cell>
          <cell r="G1539">
            <v>4</v>
          </cell>
          <cell r="H1539">
            <v>2</v>
          </cell>
          <cell r="I1539">
            <v>1</v>
          </cell>
          <cell r="J1539">
            <v>1</v>
          </cell>
          <cell r="L1539">
            <v>2232.2199999999998</v>
          </cell>
          <cell r="N1539">
            <v>1505.18</v>
          </cell>
          <cell r="O1539">
            <v>1175.75</v>
          </cell>
          <cell r="P1539">
            <v>0.78113581099934892</v>
          </cell>
          <cell r="Q1539">
            <v>329.43</v>
          </cell>
          <cell r="R1539">
            <v>0.21886418900065108</v>
          </cell>
          <cell r="S1539">
            <v>13.177200000000001</v>
          </cell>
          <cell r="U1539">
            <v>0</v>
          </cell>
          <cell r="V1539">
            <v>0</v>
          </cell>
          <cell r="W1539">
            <v>2232.2199999999998</v>
          </cell>
          <cell r="X1539">
            <v>2232.2199999999998</v>
          </cell>
          <cell r="Y1539">
            <v>617366</v>
          </cell>
        </row>
        <row r="1540">
          <cell r="A1540">
            <v>2017381</v>
          </cell>
          <cell r="C1540" t="str">
            <v>Leo Marva</v>
          </cell>
          <cell r="D1540" t="str">
            <v>Dubois</v>
          </cell>
          <cell r="E1540">
            <v>1</v>
          </cell>
          <cell r="F1540">
            <v>3</v>
          </cell>
          <cell r="G1540">
            <v>3</v>
          </cell>
          <cell r="H1540">
            <v>0</v>
          </cell>
          <cell r="I1540">
            <v>1</v>
          </cell>
          <cell r="J1540">
            <v>1</v>
          </cell>
          <cell r="L1540">
            <v>670.93</v>
          </cell>
          <cell r="N1540">
            <v>391.96999999999997</v>
          </cell>
          <cell r="O1540">
            <v>274.45999999999998</v>
          </cell>
          <cell r="P1540">
            <v>0.70020664846799496</v>
          </cell>
          <cell r="Q1540">
            <v>117.51</v>
          </cell>
          <cell r="R1540">
            <v>0.29979335153200504</v>
          </cell>
          <cell r="S1540">
            <v>4.7004000000000001</v>
          </cell>
          <cell r="U1540">
            <v>0</v>
          </cell>
          <cell r="V1540">
            <v>0</v>
          </cell>
          <cell r="W1540">
            <v>670.93</v>
          </cell>
          <cell r="X1540">
            <v>670.93</v>
          </cell>
          <cell r="Y1540">
            <v>617402</v>
          </cell>
        </row>
        <row r="1541">
          <cell r="A1541">
            <v>2017382</v>
          </cell>
          <cell r="C1541" t="str">
            <v>Vandoorne Rendeux</v>
          </cell>
          <cell r="D1541" t="str">
            <v>Dubois</v>
          </cell>
          <cell r="E1541">
            <v>1</v>
          </cell>
          <cell r="F1541">
            <v>1</v>
          </cell>
          <cell r="G1541">
            <v>1</v>
          </cell>
          <cell r="H1541">
            <v>0</v>
          </cell>
          <cell r="I1541">
            <v>1</v>
          </cell>
          <cell r="J1541">
            <v>1</v>
          </cell>
          <cell r="L1541">
            <v>183.7</v>
          </cell>
          <cell r="N1541">
            <v>105.69</v>
          </cell>
          <cell r="O1541">
            <v>69.27</v>
          </cell>
          <cell r="P1541">
            <v>0.6554073233040022</v>
          </cell>
          <cell r="Q1541">
            <v>36.42</v>
          </cell>
          <cell r="R1541">
            <v>0.34459267669599775</v>
          </cell>
          <cell r="S1541">
            <v>1.4568000000000001</v>
          </cell>
          <cell r="U1541">
            <v>0</v>
          </cell>
          <cell r="V1541">
            <v>0</v>
          </cell>
          <cell r="W1541">
            <v>183.7</v>
          </cell>
          <cell r="X1541">
            <v>183.7</v>
          </cell>
          <cell r="Y1541">
            <v>617403</v>
          </cell>
        </row>
        <row r="1542">
          <cell r="A1542">
            <v>2017383</v>
          </cell>
          <cell r="C1542" t="str">
            <v>Haffinger Marva</v>
          </cell>
          <cell r="D1542" t="str">
            <v>Dubois</v>
          </cell>
          <cell r="E1542">
            <v>1</v>
          </cell>
          <cell r="F1542">
            <v>1</v>
          </cell>
          <cell r="G1542">
            <v>0</v>
          </cell>
          <cell r="H1542">
            <v>1</v>
          </cell>
          <cell r="I1542">
            <v>1</v>
          </cell>
          <cell r="J1542">
            <v>1</v>
          </cell>
          <cell r="L1542">
            <v>495.18</v>
          </cell>
          <cell r="N1542">
            <v>282.25</v>
          </cell>
          <cell r="O1542">
            <v>196.34</v>
          </cell>
          <cell r="P1542">
            <v>0.69562444641275467</v>
          </cell>
          <cell r="Q1542">
            <v>85.91</v>
          </cell>
          <cell r="R1542">
            <v>0.30437555358724533</v>
          </cell>
          <cell r="S1542">
            <v>3.4363999999999999</v>
          </cell>
          <cell r="U1542">
            <v>0</v>
          </cell>
          <cell r="V1542">
            <v>0</v>
          </cell>
          <cell r="W1542">
            <v>495.18</v>
          </cell>
          <cell r="X1542">
            <v>495.18</v>
          </cell>
          <cell r="Y1542">
            <v>617404</v>
          </cell>
        </row>
        <row r="1543">
          <cell r="A1543">
            <v>2017384</v>
          </cell>
          <cell r="C1543" t="str">
            <v>Balzer-Nieuwpoort</v>
          </cell>
          <cell r="D1543" t="str">
            <v>Dubois</v>
          </cell>
          <cell r="E1543">
            <v>1</v>
          </cell>
          <cell r="F1543">
            <v>10</v>
          </cell>
          <cell r="G1543">
            <v>8</v>
          </cell>
          <cell r="H1543">
            <v>1</v>
          </cell>
          <cell r="I1543">
            <v>1</v>
          </cell>
          <cell r="J1543">
            <v>1</v>
          </cell>
          <cell r="L1543">
            <v>2352.46</v>
          </cell>
          <cell r="N1543">
            <v>1368.51</v>
          </cell>
          <cell r="O1543">
            <v>948.17</v>
          </cell>
          <cell r="P1543">
            <v>0.69284842639074606</v>
          </cell>
          <cell r="Q1543">
            <v>420.34</v>
          </cell>
          <cell r="R1543">
            <v>0.30715157360925383</v>
          </cell>
          <cell r="S1543">
            <v>16.813599999999997</v>
          </cell>
          <cell r="U1543">
            <v>0</v>
          </cell>
          <cell r="V1543">
            <v>0</v>
          </cell>
          <cell r="W1543">
            <v>2352.46</v>
          </cell>
          <cell r="X1543">
            <v>2352.46</v>
          </cell>
          <cell r="Y1543">
            <v>617405</v>
          </cell>
        </row>
        <row r="1544">
          <cell r="A1544">
            <v>2017385</v>
          </cell>
          <cell r="C1544">
            <v>668117</v>
          </cell>
          <cell r="D1544" t="str">
            <v>Arcabo</v>
          </cell>
          <cell r="E1544">
            <v>1</v>
          </cell>
          <cell r="F1544">
            <v>12</v>
          </cell>
          <cell r="G1544">
            <v>6</v>
          </cell>
          <cell r="H1544">
            <v>3</v>
          </cell>
          <cell r="I1544">
            <v>1</v>
          </cell>
          <cell r="J1544">
            <v>1</v>
          </cell>
          <cell r="L1544">
            <v>3519.7</v>
          </cell>
          <cell r="N1544">
            <v>2366.81</v>
          </cell>
          <cell r="O1544">
            <v>1875.81</v>
          </cell>
          <cell r="P1544">
            <v>0.79254777527558185</v>
          </cell>
          <cell r="Q1544">
            <v>491</v>
          </cell>
          <cell r="R1544">
            <v>0.2074522247244181</v>
          </cell>
          <cell r="S1544">
            <v>19.64</v>
          </cell>
          <cell r="U1544">
            <v>0</v>
          </cell>
          <cell r="V1544">
            <v>0</v>
          </cell>
          <cell r="W1544">
            <v>3519.7</v>
          </cell>
          <cell r="X1544">
            <v>3519.7</v>
          </cell>
          <cell r="Y1544">
            <v>617383</v>
          </cell>
        </row>
        <row r="1545">
          <cell r="A1545">
            <v>2017386</v>
          </cell>
          <cell r="C1545" t="str">
            <v>668317 tm 668717 AWL voor 5 chalets</v>
          </cell>
          <cell r="D1545" t="str">
            <v>Arcabo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1</v>
          </cell>
          <cell r="J1545">
            <v>1</v>
          </cell>
          <cell r="L1545">
            <v>1274</v>
          </cell>
          <cell r="N1545">
            <v>720</v>
          </cell>
          <cell r="O1545">
            <v>570</v>
          </cell>
          <cell r="P1545">
            <v>0.79166666666666663</v>
          </cell>
          <cell r="Q1545">
            <v>150</v>
          </cell>
          <cell r="R1545">
            <v>0.20833333333333334</v>
          </cell>
          <cell r="S1545">
            <v>6</v>
          </cell>
          <cell r="U1545">
            <v>0</v>
          </cell>
          <cell r="V1545">
            <v>0</v>
          </cell>
          <cell r="W1545">
            <v>1274</v>
          </cell>
          <cell r="X1545">
            <v>1274</v>
          </cell>
          <cell r="Y1545">
            <v>617368</v>
          </cell>
        </row>
        <row r="1546">
          <cell r="A1546">
            <v>2017387</v>
          </cell>
          <cell r="C1546">
            <v>625217</v>
          </cell>
          <cell r="D1546" t="str">
            <v>Arcabo</v>
          </cell>
          <cell r="E1546">
            <v>1</v>
          </cell>
          <cell r="F1546">
            <v>8</v>
          </cell>
          <cell r="G1546">
            <v>5</v>
          </cell>
          <cell r="H1546">
            <v>3</v>
          </cell>
          <cell r="I1546">
            <v>1</v>
          </cell>
          <cell r="J1546">
            <v>1</v>
          </cell>
          <cell r="L1546">
            <v>2861</v>
          </cell>
          <cell r="N1546">
            <v>1896.69</v>
          </cell>
          <cell r="O1546">
            <v>1437.46</v>
          </cell>
          <cell r="P1546">
            <v>0.75787819833499415</v>
          </cell>
          <cell r="Q1546">
            <v>459.23</v>
          </cell>
          <cell r="R1546">
            <v>0.24212180166500588</v>
          </cell>
          <cell r="S1546">
            <v>18.369199999999999</v>
          </cell>
          <cell r="U1546">
            <v>0</v>
          </cell>
          <cell r="V1546">
            <v>0</v>
          </cell>
          <cell r="W1546">
            <v>2861</v>
          </cell>
          <cell r="X1546">
            <v>2861</v>
          </cell>
          <cell r="Y1546">
            <v>617384</v>
          </cell>
        </row>
        <row r="1547">
          <cell r="A1547" t="str">
            <v>2017388V</v>
          </cell>
          <cell r="C1547">
            <v>647017</v>
          </cell>
          <cell r="D1547" t="str">
            <v>Arcabo</v>
          </cell>
          <cell r="E1547">
            <v>1</v>
          </cell>
          <cell r="F1547">
            <v>8</v>
          </cell>
          <cell r="G1547">
            <v>3</v>
          </cell>
          <cell r="H1547">
            <v>7</v>
          </cell>
          <cell r="I1547">
            <v>1</v>
          </cell>
          <cell r="J1547">
            <v>1</v>
          </cell>
          <cell r="L1547">
            <v>7103.28</v>
          </cell>
          <cell r="N1547">
            <v>4853.32</v>
          </cell>
          <cell r="O1547">
            <v>3994.18</v>
          </cell>
          <cell r="P1547">
            <v>0.82297890928271777</v>
          </cell>
          <cell r="Q1547">
            <v>859.14</v>
          </cell>
          <cell r="R1547">
            <v>0.1770210907172822</v>
          </cell>
          <cell r="S1547">
            <v>34.365600000000001</v>
          </cell>
          <cell r="U1547">
            <v>0</v>
          </cell>
          <cell r="V1547">
            <v>0</v>
          </cell>
          <cell r="W1547">
            <v>7103.28</v>
          </cell>
          <cell r="X1547">
            <v>7103.28</v>
          </cell>
          <cell r="Y1547">
            <v>617385</v>
          </cell>
        </row>
        <row r="1548">
          <cell r="A1548">
            <v>2017389</v>
          </cell>
          <cell r="C1548">
            <v>649517</v>
          </cell>
          <cell r="D1548" t="str">
            <v>Arcabo</v>
          </cell>
          <cell r="E1548">
            <v>1</v>
          </cell>
          <cell r="F1548">
            <v>7</v>
          </cell>
          <cell r="G1548">
            <v>5</v>
          </cell>
          <cell r="H1548">
            <v>3</v>
          </cell>
          <cell r="I1548">
            <v>1</v>
          </cell>
          <cell r="J1548">
            <v>1</v>
          </cell>
          <cell r="L1548">
            <v>2343.94</v>
          </cell>
          <cell r="N1548">
            <v>1581.0900000000001</v>
          </cell>
          <cell r="O1548">
            <v>1169.3800000000001</v>
          </cell>
          <cell r="P1548">
            <v>0.73960369112447744</v>
          </cell>
          <cell r="Q1548">
            <v>411.71</v>
          </cell>
          <cell r="R1548">
            <v>0.26039630887552256</v>
          </cell>
          <cell r="S1548">
            <v>16.468399999999999</v>
          </cell>
          <cell r="U1548">
            <v>0</v>
          </cell>
          <cell r="V1548">
            <v>0</v>
          </cell>
          <cell r="W1548">
            <v>2343.94</v>
          </cell>
          <cell r="X1548">
            <v>2343.94</v>
          </cell>
          <cell r="Y1548">
            <v>617386</v>
          </cell>
        </row>
        <row r="1549">
          <cell r="A1549">
            <v>2017390</v>
          </cell>
          <cell r="C1549">
            <v>630217</v>
          </cell>
          <cell r="D1549" t="str">
            <v>Arcabo</v>
          </cell>
          <cell r="E1549">
            <v>1</v>
          </cell>
          <cell r="F1549">
            <v>13</v>
          </cell>
          <cell r="G1549">
            <v>4</v>
          </cell>
          <cell r="H1549">
            <v>5</v>
          </cell>
          <cell r="I1549">
            <v>1</v>
          </cell>
          <cell r="J1549">
            <v>1</v>
          </cell>
          <cell r="L1549">
            <v>6085.27</v>
          </cell>
          <cell r="N1549">
            <v>4120.3500000000004</v>
          </cell>
          <cell r="O1549">
            <v>3366.35</v>
          </cell>
          <cell r="P1549">
            <v>0.81700583688278894</v>
          </cell>
          <cell r="Q1549">
            <v>754</v>
          </cell>
          <cell r="R1549">
            <v>0.1829941631172109</v>
          </cell>
          <cell r="S1549">
            <v>30.16</v>
          </cell>
          <cell r="U1549">
            <v>0</v>
          </cell>
          <cell r="V1549">
            <v>0</v>
          </cell>
          <cell r="W1549">
            <v>6085.27</v>
          </cell>
          <cell r="X1549">
            <v>6085.27</v>
          </cell>
          <cell r="Y1549">
            <v>617387</v>
          </cell>
        </row>
        <row r="1550">
          <cell r="A1550">
            <v>2017391</v>
          </cell>
          <cell r="C1550">
            <v>666317</v>
          </cell>
          <cell r="D1550" t="str">
            <v>Arcabo</v>
          </cell>
          <cell r="E1550">
            <v>1</v>
          </cell>
          <cell r="F1550">
            <v>8</v>
          </cell>
          <cell r="G1550">
            <v>5</v>
          </cell>
          <cell r="H1550">
            <v>3</v>
          </cell>
          <cell r="I1550">
            <v>1</v>
          </cell>
          <cell r="J1550">
            <v>1</v>
          </cell>
          <cell r="L1550">
            <v>2616.7800000000002</v>
          </cell>
          <cell r="N1550">
            <v>1764.9499999999998</v>
          </cell>
          <cell r="O1550">
            <v>1337.8</v>
          </cell>
          <cell r="P1550">
            <v>0.75798181251593533</v>
          </cell>
          <cell r="Q1550">
            <v>427.15</v>
          </cell>
          <cell r="R1550">
            <v>0.24201818748406473</v>
          </cell>
          <cell r="S1550">
            <v>17.085999999999999</v>
          </cell>
          <cell r="U1550">
            <v>0</v>
          </cell>
          <cell r="V1550">
            <v>0</v>
          </cell>
          <cell r="W1550">
            <v>2616.7800000000002</v>
          </cell>
          <cell r="X1550">
            <v>2616.7800000000002</v>
          </cell>
          <cell r="Y1550">
            <v>617388</v>
          </cell>
        </row>
        <row r="1551">
          <cell r="A1551">
            <v>2017392</v>
          </cell>
          <cell r="C1551" t="str">
            <v>611217 20 bosraamkrukken (werkbon 48)</v>
          </cell>
          <cell r="D1551" t="str">
            <v>Arcabo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1</v>
          </cell>
          <cell r="J1551">
            <v>1</v>
          </cell>
          <cell r="L1551">
            <v>159.4</v>
          </cell>
          <cell r="N1551">
            <v>87.2</v>
          </cell>
          <cell r="O1551">
            <v>72.2</v>
          </cell>
          <cell r="P1551">
            <v>0.82798165137614677</v>
          </cell>
          <cell r="Q1551">
            <v>15</v>
          </cell>
          <cell r="R1551">
            <v>0.17201834862385321</v>
          </cell>
          <cell r="S1551">
            <v>0.6</v>
          </cell>
          <cell r="U1551">
            <v>0</v>
          </cell>
          <cell r="V1551">
            <v>0</v>
          </cell>
          <cell r="W1551">
            <v>159.4</v>
          </cell>
          <cell r="X1551">
            <v>159.4</v>
          </cell>
          <cell r="Y1551">
            <v>617408</v>
          </cell>
        </row>
        <row r="1552">
          <cell r="A1552">
            <v>2017393</v>
          </cell>
          <cell r="C1552" t="str">
            <v>zie werkbon 49</v>
          </cell>
          <cell r="D1552" t="str">
            <v>Arcabo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1</v>
          </cell>
          <cell r="J1552">
            <v>1</v>
          </cell>
          <cell r="L1552">
            <v>164.6</v>
          </cell>
          <cell r="N1552">
            <v>164.6</v>
          </cell>
          <cell r="O1552">
            <v>149.6</v>
          </cell>
          <cell r="P1552">
            <v>0.90886998784933171</v>
          </cell>
          <cell r="Q1552">
            <v>15</v>
          </cell>
          <cell r="R1552">
            <v>9.1130012150668294E-2</v>
          </cell>
          <cell r="S1552">
            <v>0.6</v>
          </cell>
          <cell r="U1552">
            <v>0</v>
          </cell>
          <cell r="V1552">
            <v>0</v>
          </cell>
          <cell r="W1552">
            <v>164.6</v>
          </cell>
          <cell r="X1552">
            <v>164.6</v>
          </cell>
          <cell r="Y1552">
            <v>617408</v>
          </cell>
        </row>
        <row r="1553">
          <cell r="A1553">
            <v>2017395</v>
          </cell>
          <cell r="C1553" t="str">
            <v>Kuczwalski Rendeux</v>
          </cell>
          <cell r="D1553" t="str">
            <v>Dubois</v>
          </cell>
          <cell r="E1553">
            <v>1</v>
          </cell>
          <cell r="F1553">
            <v>10</v>
          </cell>
          <cell r="G1553">
            <v>7</v>
          </cell>
          <cell r="H1553">
            <v>2</v>
          </cell>
          <cell r="I1553">
            <v>1</v>
          </cell>
          <cell r="J1553">
            <v>1</v>
          </cell>
          <cell r="L1553">
            <v>2506.41</v>
          </cell>
          <cell r="N1553">
            <v>1607.99</v>
          </cell>
          <cell r="O1553">
            <v>1146.3</v>
          </cell>
          <cell r="P1553">
            <v>0.71287756764656496</v>
          </cell>
          <cell r="Q1553">
            <v>461.69</v>
          </cell>
          <cell r="R1553">
            <v>0.28712243235343504</v>
          </cell>
          <cell r="S1553">
            <v>18.467600000000001</v>
          </cell>
          <cell r="U1553">
            <v>0</v>
          </cell>
          <cell r="V1553">
            <v>0</v>
          </cell>
          <cell r="W1553">
            <v>2506.41</v>
          </cell>
          <cell r="X1553">
            <v>2776.52</v>
          </cell>
          <cell r="Y1553">
            <v>617406</v>
          </cell>
        </row>
        <row r="1554">
          <cell r="A1554">
            <v>2017397</v>
          </cell>
          <cell r="C1554" t="str">
            <v>Corcho Lodges 6p 6st</v>
          </cell>
          <cell r="D1554" t="str">
            <v>Maat</v>
          </cell>
          <cell r="E1554">
            <v>6</v>
          </cell>
          <cell r="F1554">
            <v>42</v>
          </cell>
          <cell r="G1554">
            <v>24</v>
          </cell>
          <cell r="H1554">
            <v>18</v>
          </cell>
          <cell r="I1554">
            <v>1</v>
          </cell>
          <cell r="J1554">
            <v>1</v>
          </cell>
          <cell r="L1554">
            <v>11583.33</v>
          </cell>
          <cell r="N1554">
            <v>10708.26</v>
          </cell>
          <cell r="O1554">
            <v>8056.58</v>
          </cell>
          <cell r="P1554">
            <v>0.75237059989204591</v>
          </cell>
          <cell r="Q1554">
            <v>2651.68</v>
          </cell>
          <cell r="R1554">
            <v>0.24762940010795403</v>
          </cell>
          <cell r="S1554">
            <v>106.0672</v>
          </cell>
          <cell r="U1554">
            <v>0</v>
          </cell>
          <cell r="V1554">
            <v>0</v>
          </cell>
          <cell r="W1554">
            <v>11583.33</v>
          </cell>
          <cell r="X1554">
            <v>11583.33</v>
          </cell>
          <cell r="Y1554">
            <v>617434</v>
          </cell>
        </row>
        <row r="1555">
          <cell r="A1555">
            <v>2017398</v>
          </cell>
          <cell r="C1555" t="str">
            <v>MSD-054 Loeve</v>
          </cell>
          <cell r="D1555" t="str">
            <v>Maat</v>
          </cell>
          <cell r="E1555">
            <v>1</v>
          </cell>
          <cell r="F1555">
            <v>14</v>
          </cell>
          <cell r="G1555">
            <v>8</v>
          </cell>
          <cell r="H1555">
            <v>4</v>
          </cell>
          <cell r="I1555">
            <v>1</v>
          </cell>
          <cell r="J1555">
            <v>1</v>
          </cell>
          <cell r="L1555">
            <v>4807.1499999999996</v>
          </cell>
          <cell r="N1555">
            <v>3550.01</v>
          </cell>
          <cell r="O1555">
            <v>2580.19</v>
          </cell>
          <cell r="P1555">
            <v>0.72681203714919107</v>
          </cell>
          <cell r="Q1555">
            <v>969.82</v>
          </cell>
          <cell r="R1555">
            <v>0.27318796285080887</v>
          </cell>
          <cell r="S1555">
            <v>38.7928</v>
          </cell>
          <cell r="U1555">
            <v>0</v>
          </cell>
          <cell r="V1555">
            <v>0</v>
          </cell>
          <cell r="W1555">
            <v>4807.1499999999996</v>
          </cell>
          <cell r="X1555">
            <v>4807.1499999999996</v>
          </cell>
          <cell r="Y1555">
            <v>617435</v>
          </cell>
        </row>
        <row r="1556">
          <cell r="A1556">
            <v>2017399</v>
          </cell>
          <cell r="C1556" t="str">
            <v>Savenije</v>
          </cell>
          <cell r="D1556" t="str">
            <v>Euro Recreatiebouw</v>
          </cell>
          <cell r="E1556">
            <v>1</v>
          </cell>
          <cell r="F1556">
            <v>8</v>
          </cell>
          <cell r="G1556">
            <v>4</v>
          </cell>
          <cell r="H1556">
            <v>1</v>
          </cell>
          <cell r="I1556">
            <v>1</v>
          </cell>
          <cell r="J1556">
            <v>1</v>
          </cell>
          <cell r="L1556">
            <v>2988.62</v>
          </cell>
          <cell r="N1556">
            <v>1853.1599999999999</v>
          </cell>
          <cell r="O1556">
            <v>1375.37</v>
          </cell>
          <cell r="P1556">
            <v>0.74217552720758051</v>
          </cell>
          <cell r="Q1556">
            <v>477.79</v>
          </cell>
          <cell r="R1556">
            <v>0.25782447279241949</v>
          </cell>
          <cell r="S1556">
            <v>19.111599999999999</v>
          </cell>
          <cell r="U1556">
            <v>0</v>
          </cell>
          <cell r="V1556">
            <v>0</v>
          </cell>
          <cell r="W1556">
            <v>2988.62</v>
          </cell>
          <cell r="X1556">
            <v>2988.62</v>
          </cell>
          <cell r="Y1556">
            <v>617449</v>
          </cell>
        </row>
        <row r="1557">
          <cell r="A1557">
            <v>2017400</v>
          </cell>
          <cell r="C1557" t="str">
            <v>Delaere</v>
          </cell>
          <cell r="D1557" t="str">
            <v>Avanti</v>
          </cell>
          <cell r="E1557">
            <v>1</v>
          </cell>
          <cell r="F1557">
            <v>11</v>
          </cell>
          <cell r="G1557">
            <v>4</v>
          </cell>
          <cell r="H1557">
            <v>1</v>
          </cell>
          <cell r="I1557">
            <v>1</v>
          </cell>
          <cell r="J1557">
            <v>1</v>
          </cell>
          <cell r="L1557">
            <v>2083.4</v>
          </cell>
          <cell r="N1557">
            <v>1222.72</v>
          </cell>
          <cell r="O1557">
            <v>872.57</v>
          </cell>
          <cell r="P1557">
            <v>0.71363026694582576</v>
          </cell>
          <cell r="Q1557">
            <v>350.15</v>
          </cell>
          <cell r="R1557">
            <v>0.28636973305417429</v>
          </cell>
          <cell r="S1557">
            <v>14.005999999999998</v>
          </cell>
          <cell r="U1557">
            <v>0</v>
          </cell>
          <cell r="V1557">
            <v>0</v>
          </cell>
          <cell r="W1557">
            <v>2083.4</v>
          </cell>
          <cell r="X1557">
            <v>2083.4</v>
          </cell>
          <cell r="Y1557">
            <v>617486</v>
          </cell>
        </row>
        <row r="1558">
          <cell r="A1558">
            <v>2017401</v>
          </cell>
          <cell r="C1558" t="str">
            <v>Yvoz Dunepark</v>
          </cell>
          <cell r="D1558" t="str">
            <v>Avanti</v>
          </cell>
          <cell r="E1558">
            <v>1</v>
          </cell>
          <cell r="F1558">
            <v>12</v>
          </cell>
          <cell r="G1558">
            <v>5</v>
          </cell>
          <cell r="H1558">
            <v>1</v>
          </cell>
          <cell r="I1558">
            <v>1</v>
          </cell>
          <cell r="J1558">
            <v>1</v>
          </cell>
          <cell r="L1558">
            <v>3000.41</v>
          </cell>
          <cell r="N1558">
            <v>1808.44</v>
          </cell>
          <cell r="O1558">
            <v>1337.45</v>
          </cell>
          <cell r="P1558">
            <v>0.73956006281657116</v>
          </cell>
          <cell r="Q1558">
            <v>470.99</v>
          </cell>
          <cell r="R1558">
            <v>0.26043993718342878</v>
          </cell>
          <cell r="S1558">
            <v>18.839600000000001</v>
          </cell>
          <cell r="U1558">
            <v>0</v>
          </cell>
          <cell r="V1558">
            <v>0</v>
          </cell>
          <cell r="W1558">
            <v>3000.41</v>
          </cell>
          <cell r="X1558">
            <v>3000.41</v>
          </cell>
          <cell r="Y1558">
            <v>617485</v>
          </cell>
        </row>
        <row r="1559">
          <cell r="A1559">
            <v>2017402</v>
          </cell>
          <cell r="C1559" t="str">
            <v>herstellen 2017191 chalet 644017</v>
          </cell>
          <cell r="D1559" t="str">
            <v>Arcabo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1</v>
          </cell>
          <cell r="J1559">
            <v>1</v>
          </cell>
          <cell r="L1559">
            <v>194.5</v>
          </cell>
          <cell r="N1559">
            <v>0</v>
          </cell>
          <cell r="O1559">
            <v>0</v>
          </cell>
          <cell r="P1559" t="str">
            <v/>
          </cell>
          <cell r="Q1559">
            <v>0</v>
          </cell>
          <cell r="R1559" t="str">
            <v/>
          </cell>
          <cell r="S1559">
            <v>0</v>
          </cell>
          <cell r="U1559">
            <v>0</v>
          </cell>
          <cell r="V1559">
            <v>0</v>
          </cell>
          <cell r="W1559">
            <v>194.5</v>
          </cell>
          <cell r="X1559">
            <v>194.5</v>
          </cell>
          <cell r="Y1559">
            <v>617342</v>
          </cell>
        </row>
        <row r="1560">
          <cell r="A1560">
            <v>2017403</v>
          </cell>
          <cell r="C1560" t="str">
            <v>6 set loopwagens (werkbon 50) 388013</v>
          </cell>
          <cell r="D1560" t="str">
            <v>Arcabo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1</v>
          </cell>
          <cell r="J1560">
            <v>1</v>
          </cell>
          <cell r="L1560">
            <v>180.36</v>
          </cell>
          <cell r="N1560">
            <v>97.68</v>
          </cell>
          <cell r="O1560">
            <v>82.68</v>
          </cell>
          <cell r="P1560">
            <v>0.84643734643734647</v>
          </cell>
          <cell r="Q1560">
            <v>15</v>
          </cell>
          <cell r="R1560">
            <v>0.15356265356265356</v>
          </cell>
          <cell r="S1560">
            <v>0.6</v>
          </cell>
          <cell r="U1560">
            <v>0</v>
          </cell>
          <cell r="V1560">
            <v>0</v>
          </cell>
          <cell r="W1560">
            <v>180.36</v>
          </cell>
          <cell r="X1560">
            <v>180.36</v>
          </cell>
          <cell r="Y1560">
            <v>617408</v>
          </cell>
        </row>
        <row r="1561">
          <cell r="A1561">
            <v>2017404</v>
          </cell>
          <cell r="C1561" t="str">
            <v>649317 Schuur</v>
          </cell>
          <cell r="D1561" t="str">
            <v>Arcabo</v>
          </cell>
          <cell r="E1561">
            <v>1</v>
          </cell>
          <cell r="F1561">
            <v>2</v>
          </cell>
          <cell r="G1561">
            <v>1</v>
          </cell>
          <cell r="H1561">
            <v>1</v>
          </cell>
          <cell r="I1561">
            <v>1</v>
          </cell>
          <cell r="J1561">
            <v>1</v>
          </cell>
          <cell r="L1561">
            <v>635.91</v>
          </cell>
          <cell r="N1561">
            <v>426.69</v>
          </cell>
          <cell r="O1561">
            <v>288.13</v>
          </cell>
          <cell r="P1561">
            <v>0.6752677587944409</v>
          </cell>
          <cell r="Q1561">
            <v>138.56</v>
          </cell>
          <cell r="R1561">
            <v>0.3247322412055591</v>
          </cell>
          <cell r="S1561">
            <v>5.5423999999999998</v>
          </cell>
          <cell r="U1561">
            <v>0</v>
          </cell>
          <cell r="V1561">
            <v>0</v>
          </cell>
          <cell r="W1561">
            <v>635.91</v>
          </cell>
          <cell r="X1561">
            <v>635.91</v>
          </cell>
          <cell r="Y1561">
            <v>617389</v>
          </cell>
        </row>
        <row r="1562">
          <cell r="A1562">
            <v>2017405</v>
          </cell>
          <cell r="C1562">
            <v>649317</v>
          </cell>
          <cell r="D1562" t="str">
            <v>Arcabo</v>
          </cell>
          <cell r="E1562">
            <v>1</v>
          </cell>
          <cell r="F1562">
            <v>12</v>
          </cell>
          <cell r="G1562">
            <v>6</v>
          </cell>
          <cell r="H1562">
            <v>3</v>
          </cell>
          <cell r="I1562">
            <v>1</v>
          </cell>
          <cell r="J1562">
            <v>1</v>
          </cell>
          <cell r="L1562">
            <v>3153.87</v>
          </cell>
          <cell r="N1562">
            <v>2134.73</v>
          </cell>
          <cell r="O1562">
            <v>1564.98</v>
          </cell>
          <cell r="P1562">
            <v>0.73310442069957327</v>
          </cell>
          <cell r="Q1562">
            <v>569.75</v>
          </cell>
          <cell r="R1562">
            <v>0.26689557930042673</v>
          </cell>
          <cell r="S1562">
            <v>22.79</v>
          </cell>
          <cell r="U1562">
            <v>0</v>
          </cell>
          <cell r="V1562">
            <v>0</v>
          </cell>
          <cell r="W1562">
            <v>3153.87</v>
          </cell>
          <cell r="X1562">
            <v>3153.87</v>
          </cell>
          <cell r="Y1562">
            <v>617390</v>
          </cell>
        </row>
        <row r="1563">
          <cell r="A1563">
            <v>2017406</v>
          </cell>
          <cell r="C1563" t="str">
            <v>gestell pool - huur glasbok Semco( 894, 5385)</v>
          </cell>
          <cell r="D1563" t="str">
            <v>Arcabo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1</v>
          </cell>
          <cell r="J1563">
            <v>1</v>
          </cell>
          <cell r="L1563">
            <v>70.8</v>
          </cell>
          <cell r="N1563">
            <v>0</v>
          </cell>
          <cell r="O1563">
            <v>0</v>
          </cell>
          <cell r="P1563" t="str">
            <v/>
          </cell>
          <cell r="Q1563">
            <v>0</v>
          </cell>
          <cell r="R1563" t="str">
            <v/>
          </cell>
          <cell r="S1563">
            <v>0</v>
          </cell>
          <cell r="U1563">
            <v>0</v>
          </cell>
          <cell r="V1563">
            <v>0</v>
          </cell>
          <cell r="W1563">
            <v>70.8</v>
          </cell>
          <cell r="X1563">
            <v>70.8</v>
          </cell>
          <cell r="Y1563">
            <v>617353</v>
          </cell>
        </row>
        <row r="1564">
          <cell r="A1564">
            <v>2017407</v>
          </cell>
          <cell r="C1564" t="str">
            <v>Harnie</v>
          </cell>
          <cell r="D1564" t="str">
            <v>Avanti</v>
          </cell>
          <cell r="E1564">
            <v>1</v>
          </cell>
          <cell r="F1564">
            <v>11</v>
          </cell>
          <cell r="G1564">
            <v>7</v>
          </cell>
          <cell r="H1564">
            <v>1</v>
          </cell>
          <cell r="I1564">
            <v>1</v>
          </cell>
          <cell r="J1564">
            <v>1</v>
          </cell>
          <cell r="L1564">
            <v>2696.05</v>
          </cell>
          <cell r="N1564">
            <v>1563.78</v>
          </cell>
          <cell r="O1564">
            <v>1131.01</v>
          </cell>
          <cell r="P1564">
            <v>0.72325391039660314</v>
          </cell>
          <cell r="Q1564">
            <v>432.77</v>
          </cell>
          <cell r="R1564">
            <v>0.27674608960339692</v>
          </cell>
          <cell r="S1564">
            <v>17.3108</v>
          </cell>
          <cell r="U1564">
            <v>0</v>
          </cell>
          <cell r="V1564">
            <v>0</v>
          </cell>
          <cell r="W1564">
            <v>2696.05</v>
          </cell>
          <cell r="X1564">
            <v>2696.05</v>
          </cell>
          <cell r="Y1564">
            <v>617484</v>
          </cell>
        </row>
        <row r="1565">
          <cell r="A1565">
            <v>2017408</v>
          </cell>
          <cell r="C1565" t="str">
            <v>Trauchaut</v>
          </cell>
          <cell r="D1565" t="str">
            <v>Avanti</v>
          </cell>
          <cell r="E1565">
            <v>1</v>
          </cell>
          <cell r="F1565">
            <v>12</v>
          </cell>
          <cell r="G1565">
            <v>7</v>
          </cell>
          <cell r="H1565">
            <v>2</v>
          </cell>
          <cell r="I1565">
            <v>1</v>
          </cell>
          <cell r="J1565">
            <v>1</v>
          </cell>
          <cell r="L1565">
            <v>2824.75</v>
          </cell>
          <cell r="N1565">
            <v>1641.04</v>
          </cell>
          <cell r="O1565">
            <v>1150.57</v>
          </cell>
          <cell r="P1565">
            <v>0.70112245892848435</v>
          </cell>
          <cell r="Q1565">
            <v>490.47</v>
          </cell>
          <cell r="R1565">
            <v>0.29887754107151565</v>
          </cell>
          <cell r="S1565">
            <v>19.6188</v>
          </cell>
          <cell r="U1565">
            <v>0</v>
          </cell>
          <cell r="V1565">
            <v>0</v>
          </cell>
          <cell r="W1565">
            <v>2824.75</v>
          </cell>
          <cell r="X1565">
            <v>2824.75</v>
          </cell>
          <cell r="Y1565">
            <v>617483</v>
          </cell>
        </row>
        <row r="1566">
          <cell r="A1566">
            <v>2017409</v>
          </cell>
          <cell r="C1566" t="str">
            <v>Bestelling mei</v>
          </cell>
          <cell r="D1566" t="str">
            <v>Wellcamp</v>
          </cell>
          <cell r="E1566">
            <v>1</v>
          </cell>
          <cell r="F1566">
            <v>7</v>
          </cell>
          <cell r="G1566">
            <v>6</v>
          </cell>
          <cell r="H1566">
            <v>1</v>
          </cell>
          <cell r="I1566">
            <v>1</v>
          </cell>
          <cell r="J1566">
            <v>1</v>
          </cell>
          <cell r="L1566">
            <v>1470.65</v>
          </cell>
          <cell r="N1566">
            <v>1001.77</v>
          </cell>
          <cell r="O1566">
            <v>686.87</v>
          </cell>
          <cell r="P1566">
            <v>0.68565638819289854</v>
          </cell>
          <cell r="Q1566">
            <v>314.89999999999998</v>
          </cell>
          <cell r="R1566">
            <v>0.31434361180710141</v>
          </cell>
          <cell r="S1566">
            <v>12.595999999999998</v>
          </cell>
          <cell r="U1566">
            <v>0</v>
          </cell>
          <cell r="V1566">
            <v>0</v>
          </cell>
          <cell r="W1566">
            <v>1470.65</v>
          </cell>
          <cell r="X1566">
            <v>1470.65</v>
          </cell>
          <cell r="Y1566">
            <v>617497</v>
          </cell>
        </row>
        <row r="1567">
          <cell r="A1567">
            <v>2017410</v>
          </cell>
          <cell r="C1567" t="str">
            <v>616017. 615717, 2x glas met roeden(773x932-896x2196)</v>
          </cell>
          <cell r="D1567" t="str">
            <v>Arcabo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1</v>
          </cell>
          <cell r="J1567">
            <v>1</v>
          </cell>
          <cell r="L1567">
            <v>155.96</v>
          </cell>
          <cell r="N1567">
            <v>85.48</v>
          </cell>
          <cell r="O1567">
            <v>85.48</v>
          </cell>
          <cell r="P1567">
            <v>1</v>
          </cell>
          <cell r="Q1567">
            <v>0</v>
          </cell>
          <cell r="R1567">
            <v>0</v>
          </cell>
          <cell r="S1567">
            <v>0</v>
          </cell>
          <cell r="U1567">
            <v>0</v>
          </cell>
          <cell r="V1567">
            <v>0</v>
          </cell>
          <cell r="W1567">
            <v>155.96</v>
          </cell>
          <cell r="X1567">
            <v>155.96</v>
          </cell>
          <cell r="Y1567">
            <v>617408</v>
          </cell>
        </row>
        <row r="1568">
          <cell r="A1568" t="str">
            <v>2017411L-7016</v>
          </cell>
          <cell r="C1568" t="str">
            <v>Luiken Oosthoek</v>
          </cell>
          <cell r="D1568" t="str">
            <v>Duocar</v>
          </cell>
          <cell r="E1568">
            <v>1</v>
          </cell>
          <cell r="F1568">
            <v>9</v>
          </cell>
          <cell r="G1568">
            <v>0</v>
          </cell>
          <cell r="H1568">
            <v>0</v>
          </cell>
          <cell r="I1568">
            <v>1</v>
          </cell>
          <cell r="J1568">
            <v>1</v>
          </cell>
          <cell r="L1568">
            <v>942.34</v>
          </cell>
          <cell r="N1568">
            <v>0</v>
          </cell>
          <cell r="O1568">
            <v>0</v>
          </cell>
          <cell r="P1568" t="str">
            <v/>
          </cell>
          <cell r="Q1568">
            <v>0</v>
          </cell>
          <cell r="R1568" t="str">
            <v/>
          </cell>
          <cell r="S1568">
            <v>0</v>
          </cell>
          <cell r="U1568">
            <v>0</v>
          </cell>
          <cell r="V1568">
            <v>0</v>
          </cell>
          <cell r="W1568">
            <v>942.34</v>
          </cell>
          <cell r="X1568">
            <v>942.34</v>
          </cell>
          <cell r="Y1568">
            <v>617429</v>
          </cell>
        </row>
        <row r="1569">
          <cell r="A1569">
            <v>2017412</v>
          </cell>
          <cell r="C1569" t="str">
            <v>Glas Van Gils DUO3040X (2016804)</v>
          </cell>
          <cell r="D1569" t="str">
            <v>Duocar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1</v>
          </cell>
          <cell r="J1569">
            <v>1</v>
          </cell>
          <cell r="L1569">
            <v>0</v>
          </cell>
          <cell r="N1569">
            <v>91.03</v>
          </cell>
          <cell r="O1569">
            <v>91.03</v>
          </cell>
          <cell r="P1569">
            <v>1</v>
          </cell>
          <cell r="Q1569">
            <v>0</v>
          </cell>
          <cell r="R1569">
            <v>0</v>
          </cell>
          <cell r="S1569">
            <v>0</v>
          </cell>
          <cell r="U1569">
            <v>0</v>
          </cell>
          <cell r="V1569">
            <v>0</v>
          </cell>
          <cell r="W1569">
            <v>0</v>
          </cell>
          <cell r="X1569"/>
          <cell r="Y1569"/>
        </row>
        <row r="1570">
          <cell r="A1570">
            <v>2017413</v>
          </cell>
          <cell r="C1570">
            <v>638017</v>
          </cell>
          <cell r="D1570" t="str">
            <v>Arcabo</v>
          </cell>
          <cell r="E1570">
            <v>1</v>
          </cell>
          <cell r="F1570">
            <v>10</v>
          </cell>
          <cell r="G1570">
            <v>6</v>
          </cell>
          <cell r="H1570">
            <v>3</v>
          </cell>
          <cell r="I1570">
            <v>1</v>
          </cell>
          <cell r="J1570">
            <v>1</v>
          </cell>
          <cell r="L1570">
            <v>2464.17</v>
          </cell>
          <cell r="N1570">
            <v>1662.33</v>
          </cell>
          <cell r="O1570">
            <v>1232.94</v>
          </cell>
          <cell r="P1570">
            <v>0.74169388749526277</v>
          </cell>
          <cell r="Q1570">
            <v>429.39</v>
          </cell>
          <cell r="R1570">
            <v>0.25830611250473734</v>
          </cell>
          <cell r="S1570">
            <v>17.175599999999999</v>
          </cell>
          <cell r="U1570">
            <v>0</v>
          </cell>
          <cell r="V1570">
            <v>0</v>
          </cell>
          <cell r="W1570">
            <v>2464.17</v>
          </cell>
          <cell r="X1570">
            <v>2464.17</v>
          </cell>
          <cell r="Y1570">
            <v>617392</v>
          </cell>
        </row>
        <row r="1571">
          <cell r="A1571">
            <v>2017414</v>
          </cell>
          <cell r="C1571">
            <v>637417</v>
          </cell>
          <cell r="D1571" t="str">
            <v>Arcabo</v>
          </cell>
          <cell r="E1571">
            <v>1</v>
          </cell>
          <cell r="F1571">
            <v>10</v>
          </cell>
          <cell r="G1571">
            <v>5</v>
          </cell>
          <cell r="H1571">
            <v>3</v>
          </cell>
          <cell r="I1571">
            <v>1</v>
          </cell>
          <cell r="J1571">
            <v>1</v>
          </cell>
          <cell r="L1571">
            <v>3326.13</v>
          </cell>
          <cell r="N1571">
            <v>2242.73</v>
          </cell>
          <cell r="O1571">
            <v>1725.21</v>
          </cell>
          <cell r="P1571">
            <v>0.76924551773954064</v>
          </cell>
          <cell r="Q1571">
            <v>517.52</v>
          </cell>
          <cell r="R1571">
            <v>0.23075448226045933</v>
          </cell>
          <cell r="S1571">
            <v>20.700800000000001</v>
          </cell>
          <cell r="U1571">
            <v>0</v>
          </cell>
          <cell r="V1571">
            <v>0</v>
          </cell>
          <cell r="W1571">
            <v>3326.13</v>
          </cell>
          <cell r="X1571">
            <v>3326.13</v>
          </cell>
          <cell r="Y1571">
            <v>617393</v>
          </cell>
        </row>
        <row r="1572">
          <cell r="A1572">
            <v>2017415</v>
          </cell>
          <cell r="C1572">
            <v>528417</v>
          </cell>
          <cell r="D1572" t="str">
            <v>Arcabo</v>
          </cell>
          <cell r="E1572">
            <v>1</v>
          </cell>
          <cell r="F1572">
            <v>6</v>
          </cell>
          <cell r="G1572">
            <v>2</v>
          </cell>
          <cell r="H1572">
            <v>6</v>
          </cell>
          <cell r="I1572">
            <v>1</v>
          </cell>
          <cell r="J1572">
            <v>1</v>
          </cell>
          <cell r="L1572">
            <v>2734.52</v>
          </cell>
          <cell r="N1572">
            <v>1841.1399999999999</v>
          </cell>
          <cell r="O1572">
            <v>1352.78</v>
          </cell>
          <cell r="P1572">
            <v>0.73475129539307171</v>
          </cell>
          <cell r="Q1572">
            <v>488.36</v>
          </cell>
          <cell r="R1572">
            <v>0.26524870460692834</v>
          </cell>
          <cell r="S1572">
            <v>19.534400000000002</v>
          </cell>
          <cell r="U1572">
            <v>0</v>
          </cell>
          <cell r="V1572">
            <v>0</v>
          </cell>
          <cell r="W1572">
            <v>2734.52</v>
          </cell>
          <cell r="X1572">
            <v>2734.52</v>
          </cell>
          <cell r="Y1572">
            <v>617394</v>
          </cell>
        </row>
        <row r="1573">
          <cell r="A1573">
            <v>2017416</v>
          </cell>
          <cell r="C1573">
            <v>650717</v>
          </cell>
          <cell r="D1573" t="str">
            <v>Arcabo</v>
          </cell>
          <cell r="E1573">
            <v>1</v>
          </cell>
          <cell r="F1573">
            <v>8</v>
          </cell>
          <cell r="G1573">
            <v>5</v>
          </cell>
          <cell r="H1573">
            <v>3</v>
          </cell>
          <cell r="I1573">
            <v>1</v>
          </cell>
          <cell r="J1573">
            <v>1</v>
          </cell>
          <cell r="L1573">
            <v>2873.93</v>
          </cell>
          <cell r="N1573">
            <v>1935.17</v>
          </cell>
          <cell r="O1573">
            <v>1453.63</v>
          </cell>
          <cell r="P1573">
            <v>0.75116398042549237</v>
          </cell>
          <cell r="Q1573">
            <v>481.54</v>
          </cell>
          <cell r="R1573">
            <v>0.24883601957450766</v>
          </cell>
          <cell r="S1573">
            <v>19.261600000000001</v>
          </cell>
          <cell r="U1573">
            <v>0</v>
          </cell>
          <cell r="V1573">
            <v>0</v>
          </cell>
          <cell r="W1573">
            <v>2873.93</v>
          </cell>
          <cell r="X1573">
            <v>2873.93</v>
          </cell>
          <cell r="Y1573">
            <v>617395</v>
          </cell>
        </row>
        <row r="1574">
          <cell r="A1574">
            <v>2017417</v>
          </cell>
          <cell r="C1574">
            <v>646817</v>
          </cell>
          <cell r="D1574" t="str">
            <v>Arcabo</v>
          </cell>
          <cell r="E1574">
            <v>1</v>
          </cell>
          <cell r="F1574">
            <v>9</v>
          </cell>
          <cell r="G1574">
            <v>5</v>
          </cell>
          <cell r="H1574">
            <v>4</v>
          </cell>
          <cell r="I1574">
            <v>1</v>
          </cell>
          <cell r="J1574">
            <v>1</v>
          </cell>
          <cell r="L1574">
            <v>2783.82</v>
          </cell>
          <cell r="N1574">
            <v>1882.29</v>
          </cell>
          <cell r="O1574">
            <v>1358.69</v>
          </cell>
          <cell r="P1574">
            <v>0.72182819863039172</v>
          </cell>
          <cell r="Q1574">
            <v>523.6</v>
          </cell>
          <cell r="R1574">
            <v>0.27817180136960834</v>
          </cell>
          <cell r="S1574">
            <v>20.944000000000003</v>
          </cell>
          <cell r="U1574">
            <v>0</v>
          </cell>
          <cell r="V1574">
            <v>0</v>
          </cell>
          <cell r="W1574">
            <v>2783.82</v>
          </cell>
          <cell r="X1574">
            <v>2783.82</v>
          </cell>
          <cell r="Y1574">
            <v>617396</v>
          </cell>
        </row>
        <row r="1575">
          <cell r="A1575">
            <v>2017418</v>
          </cell>
          <cell r="C1575">
            <v>637317</v>
          </cell>
          <cell r="D1575" t="str">
            <v>Arcabo</v>
          </cell>
          <cell r="E1575">
            <v>1</v>
          </cell>
          <cell r="F1575">
            <v>8</v>
          </cell>
          <cell r="G1575">
            <v>5</v>
          </cell>
          <cell r="H1575">
            <v>3</v>
          </cell>
          <cell r="I1575">
            <v>1</v>
          </cell>
          <cell r="J1575">
            <v>1</v>
          </cell>
          <cell r="L1575">
            <v>2661.62</v>
          </cell>
          <cell r="N1575">
            <v>1794.48</v>
          </cell>
          <cell r="O1575">
            <v>1365.64</v>
          </cell>
          <cell r="P1575">
            <v>0.76102269181044091</v>
          </cell>
          <cell r="Q1575">
            <v>428.84</v>
          </cell>
          <cell r="R1575">
            <v>0.23897730818955906</v>
          </cell>
          <cell r="S1575">
            <v>17.153599999999997</v>
          </cell>
          <cell r="U1575">
            <v>0</v>
          </cell>
          <cell r="V1575">
            <v>0</v>
          </cell>
          <cell r="W1575">
            <v>2661.62</v>
          </cell>
          <cell r="X1575">
            <v>2661.62</v>
          </cell>
          <cell r="Y1575">
            <v>617397</v>
          </cell>
        </row>
        <row r="1576">
          <cell r="A1576">
            <v>2017419</v>
          </cell>
          <cell r="C1576">
            <v>649617</v>
          </cell>
          <cell r="D1576" t="str">
            <v>Arcabo</v>
          </cell>
          <cell r="E1576">
            <v>1</v>
          </cell>
          <cell r="F1576">
            <v>7</v>
          </cell>
          <cell r="G1576">
            <v>4</v>
          </cell>
          <cell r="H1576">
            <v>3</v>
          </cell>
          <cell r="I1576">
            <v>1</v>
          </cell>
          <cell r="J1576">
            <v>1</v>
          </cell>
          <cell r="L1576">
            <v>4706.74</v>
          </cell>
          <cell r="N1576">
            <v>2929.49</v>
          </cell>
          <cell r="O1576">
            <v>2364.21</v>
          </cell>
          <cell r="P1576">
            <v>0.80703808512744546</v>
          </cell>
          <cell r="Q1576">
            <v>565.28</v>
          </cell>
          <cell r="R1576">
            <v>0.19296191487255462</v>
          </cell>
          <cell r="S1576">
            <v>22.6112</v>
          </cell>
          <cell r="U1576">
            <v>0</v>
          </cell>
          <cell r="V1576">
            <v>0</v>
          </cell>
          <cell r="W1576">
            <v>4706.74</v>
          </cell>
          <cell r="X1576">
            <v>4706.74</v>
          </cell>
          <cell r="Y1576">
            <v>617398</v>
          </cell>
        </row>
        <row r="1577">
          <cell r="A1577">
            <v>2017420</v>
          </cell>
          <cell r="C1577">
            <v>676817</v>
          </cell>
          <cell r="D1577" t="str">
            <v>Arcabo</v>
          </cell>
          <cell r="E1577">
            <v>1</v>
          </cell>
          <cell r="F1577">
            <v>2</v>
          </cell>
          <cell r="G1577">
            <v>1</v>
          </cell>
          <cell r="H1577">
            <v>1</v>
          </cell>
          <cell r="I1577">
            <v>1</v>
          </cell>
          <cell r="J1577">
            <v>1</v>
          </cell>
          <cell r="L1577">
            <v>905.93</v>
          </cell>
          <cell r="N1577">
            <v>610.92000000000007</v>
          </cell>
          <cell r="O1577">
            <v>447.06</v>
          </cell>
          <cell r="P1577">
            <v>0.73178157532901189</v>
          </cell>
          <cell r="Q1577">
            <v>163.86</v>
          </cell>
          <cell r="R1577">
            <v>0.268218424670988</v>
          </cell>
          <cell r="S1577">
            <v>6.5544000000000002</v>
          </cell>
          <cell r="U1577">
            <v>0</v>
          </cell>
          <cell r="V1577">
            <v>0</v>
          </cell>
          <cell r="W1577">
            <v>905.93</v>
          </cell>
          <cell r="X1577">
            <v>905.93</v>
          </cell>
          <cell r="Y1577">
            <v>617399</v>
          </cell>
        </row>
        <row r="1578">
          <cell r="A1578">
            <v>2017421</v>
          </cell>
          <cell r="C1578">
            <v>625417</v>
          </cell>
          <cell r="D1578" t="str">
            <v>Arcabo</v>
          </cell>
          <cell r="E1578">
            <v>1</v>
          </cell>
          <cell r="F1578">
            <v>12</v>
          </cell>
          <cell r="G1578">
            <v>5</v>
          </cell>
          <cell r="H1578">
            <v>2</v>
          </cell>
          <cell r="I1578">
            <v>1</v>
          </cell>
          <cell r="J1578">
            <v>1</v>
          </cell>
          <cell r="L1578">
            <v>3338.79</v>
          </cell>
          <cell r="N1578">
            <v>2249.9</v>
          </cell>
          <cell r="O1578">
            <v>1834.34</v>
          </cell>
          <cell r="P1578">
            <v>0.81529845770923148</v>
          </cell>
          <cell r="Q1578">
            <v>415.56</v>
          </cell>
          <cell r="R1578">
            <v>0.18470154229076846</v>
          </cell>
          <cell r="S1578">
            <v>16.622399999999999</v>
          </cell>
          <cell r="U1578">
            <v>0</v>
          </cell>
          <cell r="V1578">
            <v>0</v>
          </cell>
          <cell r="W1578">
            <v>3338.79</v>
          </cell>
          <cell r="X1578">
            <v>3338.79</v>
          </cell>
          <cell r="Y1578">
            <v>617400</v>
          </cell>
        </row>
        <row r="1579">
          <cell r="A1579">
            <v>2017422</v>
          </cell>
          <cell r="C1579" t="str">
            <v>Beatrixstraat 44</v>
          </cell>
          <cell r="D1579" t="str">
            <v>BB Snippert</v>
          </cell>
          <cell r="E1579">
            <v>1</v>
          </cell>
          <cell r="F1579">
            <v>11</v>
          </cell>
          <cell r="G1579">
            <v>8</v>
          </cell>
          <cell r="H1579">
            <v>1</v>
          </cell>
          <cell r="I1579">
            <v>1</v>
          </cell>
          <cell r="J1579">
            <v>1</v>
          </cell>
          <cell r="L1579">
            <v>3648.18</v>
          </cell>
          <cell r="N1579">
            <v>0</v>
          </cell>
          <cell r="O1579">
            <v>0</v>
          </cell>
          <cell r="P1579" t="str">
            <v/>
          </cell>
          <cell r="Q1579">
            <v>0</v>
          </cell>
          <cell r="R1579" t="str">
            <v/>
          </cell>
          <cell r="S1579">
            <v>0</v>
          </cell>
          <cell r="U1579">
            <v>0</v>
          </cell>
          <cell r="V1579">
            <v>0</v>
          </cell>
          <cell r="W1579">
            <v>3648.18</v>
          </cell>
          <cell r="X1579">
            <v>3648.18</v>
          </cell>
          <cell r="Y1579">
            <v>617503</v>
          </cell>
        </row>
        <row r="1580">
          <cell r="A1580">
            <v>2017423</v>
          </cell>
          <cell r="C1580" t="str">
            <v>635417 Glas 734x 2243 , kostenloos  na geleverd</v>
          </cell>
          <cell r="D1580" t="str">
            <v>Arcabo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1</v>
          </cell>
          <cell r="J1580">
            <v>1</v>
          </cell>
          <cell r="L1580">
            <v>0</v>
          </cell>
          <cell r="N1580">
            <v>0</v>
          </cell>
          <cell r="O1580">
            <v>0</v>
          </cell>
          <cell r="P1580" t="str">
            <v/>
          </cell>
          <cell r="Q1580">
            <v>0</v>
          </cell>
          <cell r="R1580" t="str">
            <v/>
          </cell>
          <cell r="S1580">
            <v>0</v>
          </cell>
          <cell r="U1580">
            <v>0</v>
          </cell>
          <cell r="V1580">
            <v>0</v>
          </cell>
          <cell r="W1580">
            <v>0</v>
          </cell>
          <cell r="X1580"/>
          <cell r="Y1580"/>
        </row>
        <row r="1581">
          <cell r="A1581">
            <v>2017424</v>
          </cell>
          <cell r="C1581" t="str">
            <v>Nalevering luikpanelen</v>
          </cell>
          <cell r="D1581" t="str">
            <v>Maat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1</v>
          </cell>
          <cell r="J1581">
            <v>1</v>
          </cell>
          <cell r="L1581">
            <v>196.19</v>
          </cell>
          <cell r="N1581">
            <v>117</v>
          </cell>
          <cell r="O1581">
            <v>117</v>
          </cell>
          <cell r="P1581">
            <v>1</v>
          </cell>
          <cell r="Q1581">
            <v>0</v>
          </cell>
          <cell r="R1581">
            <v>0</v>
          </cell>
          <cell r="S1581">
            <v>0</v>
          </cell>
          <cell r="U1581">
            <v>0</v>
          </cell>
          <cell r="V1581">
            <v>0</v>
          </cell>
          <cell r="W1581">
            <v>196.19</v>
          </cell>
          <cell r="X1581">
            <v>196.19</v>
          </cell>
          <cell r="Y1581">
            <v>617460</v>
          </cell>
        </row>
        <row r="1582">
          <cell r="A1582">
            <v>2017425</v>
          </cell>
          <cell r="C1582" t="str">
            <v>Hartsema</v>
          </cell>
          <cell r="D1582" t="str">
            <v>Euro Recreatiebouw</v>
          </cell>
          <cell r="E1582">
            <v>1</v>
          </cell>
          <cell r="F1582">
            <v>3</v>
          </cell>
          <cell r="G1582">
            <v>0</v>
          </cell>
          <cell r="H1582" t="str">
            <v xml:space="preserve"> </v>
          </cell>
          <cell r="I1582">
            <v>1</v>
          </cell>
          <cell r="J1582">
            <v>1</v>
          </cell>
          <cell r="L1582">
            <v>1460.71</v>
          </cell>
          <cell r="N1582">
            <v>906.23</v>
          </cell>
          <cell r="O1582">
            <v>690.95</v>
          </cell>
          <cell r="P1582">
            <v>0.76244441256634632</v>
          </cell>
          <cell r="Q1582">
            <v>215.28</v>
          </cell>
          <cell r="R1582">
            <v>0.23755558743365371</v>
          </cell>
          <cell r="S1582">
            <v>8.6112000000000002</v>
          </cell>
          <cell r="U1582">
            <v>0</v>
          </cell>
          <cell r="V1582">
            <v>0</v>
          </cell>
          <cell r="W1582">
            <v>1460.71</v>
          </cell>
          <cell r="X1582">
            <v>1460.71</v>
          </cell>
          <cell r="Y1582">
            <v>617450</v>
          </cell>
        </row>
        <row r="1583">
          <cell r="A1583">
            <v>2017426</v>
          </cell>
          <cell r="C1583" t="str">
            <v>van Tendeloo</v>
          </cell>
          <cell r="D1583" t="str">
            <v>Duocar</v>
          </cell>
          <cell r="E1583">
            <v>1</v>
          </cell>
          <cell r="F1583">
            <v>2</v>
          </cell>
          <cell r="G1583">
            <v>1</v>
          </cell>
          <cell r="H1583">
            <v>1</v>
          </cell>
          <cell r="I1583">
            <v>1</v>
          </cell>
          <cell r="J1583">
            <v>1</v>
          </cell>
          <cell r="L1583">
            <v>843.66</v>
          </cell>
          <cell r="N1583">
            <v>554.37</v>
          </cell>
          <cell r="O1583">
            <v>407.86</v>
          </cell>
          <cell r="P1583">
            <v>0.73571802225950178</v>
          </cell>
          <cell r="Q1583">
            <v>146.51</v>
          </cell>
          <cell r="R1583">
            <v>0.26428197774049822</v>
          </cell>
          <cell r="S1583">
            <v>5.8603999999999994</v>
          </cell>
          <cell r="U1583">
            <v>0</v>
          </cell>
          <cell r="V1583">
            <v>0</v>
          </cell>
          <cell r="W1583">
            <v>843.66</v>
          </cell>
          <cell r="X1583">
            <v>843.66</v>
          </cell>
          <cell r="Y1583">
            <v>617445</v>
          </cell>
        </row>
        <row r="1584">
          <cell r="A1584">
            <v>2017427</v>
          </cell>
          <cell r="C1584" t="str">
            <v>Alard</v>
          </cell>
          <cell r="D1584" t="str">
            <v>Duocar</v>
          </cell>
          <cell r="E1584">
            <v>1</v>
          </cell>
          <cell r="F1584">
            <v>8</v>
          </cell>
          <cell r="G1584">
            <v>5</v>
          </cell>
          <cell r="H1584">
            <v>3</v>
          </cell>
          <cell r="I1584">
            <v>1</v>
          </cell>
          <cell r="J1584">
            <v>1</v>
          </cell>
          <cell r="L1584">
            <v>2758.46</v>
          </cell>
          <cell r="N1584">
            <v>1832.78</v>
          </cell>
          <cell r="O1584">
            <v>1306.48</v>
          </cell>
          <cell r="P1584">
            <v>0.71284060280011785</v>
          </cell>
          <cell r="Q1584">
            <v>526.29999999999995</v>
          </cell>
          <cell r="R1584">
            <v>0.28715939719988215</v>
          </cell>
          <cell r="S1584">
            <v>21.052</v>
          </cell>
          <cell r="U1584">
            <v>0</v>
          </cell>
          <cell r="V1584">
            <v>0</v>
          </cell>
          <cell r="W1584">
            <v>2758.46</v>
          </cell>
          <cell r="X1584">
            <v>2758.46</v>
          </cell>
          <cell r="Y1584">
            <v>617446</v>
          </cell>
        </row>
        <row r="1585">
          <cell r="A1585">
            <v>2017428</v>
          </cell>
          <cell r="C1585" t="str">
            <v>Dubois</v>
          </cell>
          <cell r="D1585" t="str">
            <v>Duocar</v>
          </cell>
          <cell r="E1585">
            <v>1</v>
          </cell>
          <cell r="F1585">
            <v>6</v>
          </cell>
          <cell r="G1585">
            <v>2</v>
          </cell>
          <cell r="H1585">
            <v>5</v>
          </cell>
          <cell r="I1585">
            <v>1</v>
          </cell>
          <cell r="J1585">
            <v>1</v>
          </cell>
          <cell r="L1585">
            <v>3568.55</v>
          </cell>
          <cell r="N1585">
            <v>2347.6</v>
          </cell>
          <cell r="O1585">
            <v>1792.55</v>
          </cell>
          <cell r="P1585">
            <v>0.76356704719713753</v>
          </cell>
          <cell r="Q1585">
            <v>555.04999999999995</v>
          </cell>
          <cell r="R1585">
            <v>0.2364329528028625</v>
          </cell>
          <cell r="S1585">
            <v>22.201999999999998</v>
          </cell>
          <cell r="U1585">
            <v>0</v>
          </cell>
          <cell r="V1585">
            <v>0</v>
          </cell>
          <cell r="W1585">
            <v>3568.55</v>
          </cell>
          <cell r="X1585">
            <v>3568.55</v>
          </cell>
          <cell r="Y1585">
            <v>617447</v>
          </cell>
        </row>
        <row r="1586">
          <cell r="A1586">
            <v>2017429</v>
          </cell>
          <cell r="C1586" t="str">
            <v>625417 Schuur</v>
          </cell>
          <cell r="D1586" t="str">
            <v>Arcabo</v>
          </cell>
          <cell r="E1586">
            <v>1</v>
          </cell>
          <cell r="F1586">
            <v>2</v>
          </cell>
          <cell r="G1586">
            <v>1</v>
          </cell>
          <cell r="H1586">
            <v>1</v>
          </cell>
          <cell r="I1586">
            <v>1</v>
          </cell>
          <cell r="J1586">
            <v>1</v>
          </cell>
          <cell r="L1586">
            <v>503.34</v>
          </cell>
          <cell r="N1586">
            <v>337.31</v>
          </cell>
          <cell r="O1586">
            <v>232.82</v>
          </cell>
          <cell r="P1586">
            <v>0.6902256084907058</v>
          </cell>
          <cell r="Q1586">
            <v>104.49</v>
          </cell>
          <cell r="R1586">
            <v>0.30977439150929409</v>
          </cell>
          <cell r="S1586">
            <v>4.1795999999999998</v>
          </cell>
          <cell r="U1586">
            <v>0</v>
          </cell>
          <cell r="V1586">
            <v>0</v>
          </cell>
          <cell r="W1586">
            <v>503.34</v>
          </cell>
          <cell r="X1586">
            <v>503.34</v>
          </cell>
          <cell r="Y1586">
            <v>617401</v>
          </cell>
        </row>
        <row r="1587">
          <cell r="A1587">
            <v>2017430</v>
          </cell>
          <cell r="C1587" t="str">
            <v>Glas 448614  2093 x 750 33.1-14-4 mm Vlieghe</v>
          </cell>
          <cell r="D1587" t="str">
            <v>Arcabo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1</v>
          </cell>
          <cell r="J1587">
            <v>1</v>
          </cell>
          <cell r="L1587">
            <v>121</v>
          </cell>
          <cell r="N1587">
            <v>60</v>
          </cell>
          <cell r="O1587">
            <v>60</v>
          </cell>
          <cell r="P1587">
            <v>1</v>
          </cell>
          <cell r="Q1587">
            <v>0</v>
          </cell>
          <cell r="R1587">
            <v>0</v>
          </cell>
          <cell r="S1587">
            <v>0</v>
          </cell>
          <cell r="U1587">
            <v>0</v>
          </cell>
          <cell r="V1587">
            <v>0</v>
          </cell>
          <cell r="W1587">
            <v>121</v>
          </cell>
          <cell r="X1587">
            <v>121</v>
          </cell>
          <cell r="Y1587">
            <v>617408</v>
          </cell>
        </row>
        <row r="1588">
          <cell r="A1588">
            <v>2017431</v>
          </cell>
          <cell r="C1588" t="str">
            <v>637117 Glas 454x 1754, werkbon 51</v>
          </cell>
          <cell r="D1588" t="str">
            <v>Arcabo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1</v>
          </cell>
          <cell r="J1588">
            <v>1</v>
          </cell>
          <cell r="L1588">
            <v>87.6</v>
          </cell>
          <cell r="N1588">
            <v>51.3</v>
          </cell>
          <cell r="O1588">
            <v>36.299999999999997</v>
          </cell>
          <cell r="P1588">
            <v>0.70760233918128657</v>
          </cell>
          <cell r="Q1588">
            <v>15</v>
          </cell>
          <cell r="R1588">
            <v>0.29239766081871349</v>
          </cell>
          <cell r="S1588">
            <v>0.6</v>
          </cell>
          <cell r="U1588">
            <v>0</v>
          </cell>
          <cell r="V1588">
            <v>0</v>
          </cell>
          <cell r="W1588">
            <v>87.6</v>
          </cell>
          <cell r="X1588">
            <v>87.6</v>
          </cell>
          <cell r="Y1588">
            <v>617408</v>
          </cell>
        </row>
        <row r="1589">
          <cell r="A1589">
            <v>2017432</v>
          </cell>
          <cell r="C1589" t="str">
            <v>639317 schuifpui (2017229)</v>
          </cell>
          <cell r="D1589" t="str">
            <v>Arcabo</v>
          </cell>
          <cell r="E1589">
            <v>0</v>
          </cell>
          <cell r="F1589">
            <v>1</v>
          </cell>
          <cell r="G1589">
            <v>0</v>
          </cell>
          <cell r="H1589">
            <v>2</v>
          </cell>
          <cell r="I1589">
            <v>1</v>
          </cell>
          <cell r="J1589">
            <v>1</v>
          </cell>
          <cell r="L1589">
            <v>656.43</v>
          </cell>
          <cell r="N1589">
            <v>443.58</v>
          </cell>
          <cell r="O1589">
            <v>324.62</v>
          </cell>
          <cell r="P1589">
            <v>0.73181838676225264</v>
          </cell>
          <cell r="Q1589">
            <v>118.96</v>
          </cell>
          <cell r="R1589">
            <v>0.26818161323774742</v>
          </cell>
          <cell r="S1589">
            <v>4.7584</v>
          </cell>
          <cell r="U1589">
            <v>0</v>
          </cell>
          <cell r="V1589">
            <v>0</v>
          </cell>
          <cell r="W1589">
            <v>656.43</v>
          </cell>
          <cell r="X1589">
            <v>656.43</v>
          </cell>
          <cell r="Y1589">
            <v>617467</v>
          </cell>
        </row>
        <row r="1590">
          <cell r="A1590">
            <v>2017433</v>
          </cell>
          <cell r="C1590" t="str">
            <v>645817 extra glas en VR</v>
          </cell>
          <cell r="D1590" t="str">
            <v>Arcabo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1</v>
          </cell>
          <cell r="J1590">
            <v>1</v>
          </cell>
          <cell r="L1590">
            <v>0</v>
          </cell>
          <cell r="N1590">
            <v>0</v>
          </cell>
          <cell r="O1590">
            <v>0</v>
          </cell>
          <cell r="P1590" t="str">
            <v/>
          </cell>
          <cell r="Q1590">
            <v>0</v>
          </cell>
          <cell r="R1590" t="str">
            <v/>
          </cell>
          <cell r="S1590">
            <v>0</v>
          </cell>
          <cell r="U1590">
            <v>0</v>
          </cell>
          <cell r="V1590">
            <v>0</v>
          </cell>
          <cell r="W1590">
            <v>0</v>
          </cell>
          <cell r="X1590"/>
          <cell r="Y1590"/>
        </row>
        <row r="1591">
          <cell r="A1591">
            <v>2017434</v>
          </cell>
          <cell r="C1591" t="str">
            <v>werkbon 53 (beslag voor 2017321/ 322/ 324</v>
          </cell>
          <cell r="D1591" t="str">
            <v>Duocar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1</v>
          </cell>
          <cell r="J1591">
            <v>1</v>
          </cell>
          <cell r="L1591">
            <v>165</v>
          </cell>
          <cell r="N1591">
            <v>130</v>
          </cell>
          <cell r="O1591">
            <v>115</v>
          </cell>
          <cell r="P1591">
            <v>0.88461538461538458</v>
          </cell>
          <cell r="Q1591">
            <v>15</v>
          </cell>
          <cell r="R1591">
            <v>0.11538461538461539</v>
          </cell>
          <cell r="S1591">
            <v>0.6</v>
          </cell>
          <cell r="U1591">
            <v>0</v>
          </cell>
          <cell r="V1591">
            <v>0</v>
          </cell>
          <cell r="W1591">
            <v>165</v>
          </cell>
          <cell r="X1591">
            <v>165</v>
          </cell>
          <cell r="Y1591">
            <v>617448</v>
          </cell>
        </row>
        <row r="1592">
          <cell r="A1592">
            <v>2017435</v>
          </cell>
          <cell r="C1592" t="str">
            <v>werkbon 54 (schuifdeurbuffers 4x)</v>
          </cell>
          <cell r="D1592" t="str">
            <v>Arcabo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1</v>
          </cell>
          <cell r="J1592">
            <v>1</v>
          </cell>
          <cell r="L1592">
            <v>43.24</v>
          </cell>
          <cell r="N1592">
            <v>29.119999999999997</v>
          </cell>
          <cell r="O1592">
            <v>14.12</v>
          </cell>
          <cell r="P1592">
            <v>0.48489010989010989</v>
          </cell>
          <cell r="Q1592">
            <v>15</v>
          </cell>
          <cell r="R1592">
            <v>0.51510989010989017</v>
          </cell>
          <cell r="S1592">
            <v>0.6</v>
          </cell>
          <cell r="U1592">
            <v>0</v>
          </cell>
          <cell r="V1592">
            <v>0</v>
          </cell>
          <cell r="W1592">
            <v>43.24</v>
          </cell>
          <cell r="X1592">
            <v>43.24</v>
          </cell>
          <cell r="Y1592">
            <v>617408</v>
          </cell>
        </row>
        <row r="1593">
          <cell r="A1593" t="str">
            <v>2016144-C16</v>
          </cell>
          <cell r="C1593" t="str">
            <v>Kavel C16 Tulplodge Nature SP</v>
          </cell>
          <cell r="D1593" t="str">
            <v>Maat</v>
          </cell>
          <cell r="E1593">
            <v>1</v>
          </cell>
          <cell r="F1593">
            <v>7</v>
          </cell>
          <cell r="G1593">
            <v>2</v>
          </cell>
          <cell r="H1593">
            <v>3</v>
          </cell>
          <cell r="I1593">
            <v>1</v>
          </cell>
          <cell r="J1593">
            <v>1</v>
          </cell>
          <cell r="L1593">
            <v>3086.35</v>
          </cell>
          <cell r="N1593">
            <v>2314.8000000000002</v>
          </cell>
          <cell r="O1593">
            <v>1842.78</v>
          </cell>
          <cell r="P1593">
            <v>0.79608605495075158</v>
          </cell>
          <cell r="Q1593">
            <v>472.02</v>
          </cell>
          <cell r="R1593">
            <v>0.20391394504924829</v>
          </cell>
          <cell r="S1593">
            <v>18.880800000000001</v>
          </cell>
          <cell r="U1593">
            <v>0</v>
          </cell>
          <cell r="V1593">
            <v>0</v>
          </cell>
          <cell r="W1593">
            <v>3086.35</v>
          </cell>
          <cell r="X1593">
            <v>3086.35</v>
          </cell>
          <cell r="Y1593">
            <v>617453</v>
          </cell>
        </row>
        <row r="1594">
          <cell r="A1594" t="str">
            <v>2016144-C16S</v>
          </cell>
          <cell r="C1594" t="str">
            <v>Kavel C16 Schuur SP</v>
          </cell>
          <cell r="D1594" t="str">
            <v>Maat</v>
          </cell>
          <cell r="E1594">
            <v>0</v>
          </cell>
          <cell r="F1594">
            <v>1</v>
          </cell>
          <cell r="G1594">
            <v>0</v>
          </cell>
          <cell r="H1594">
            <v>1</v>
          </cell>
          <cell r="I1594">
            <v>1</v>
          </cell>
          <cell r="J1594">
            <v>1</v>
          </cell>
          <cell r="L1594">
            <v>502.39</v>
          </cell>
          <cell r="N1594">
            <v>376.89</v>
          </cell>
          <cell r="O1594">
            <v>279.45</v>
          </cell>
          <cell r="P1594">
            <v>0.74146302634721006</v>
          </cell>
          <cell r="Q1594">
            <v>97.44</v>
          </cell>
          <cell r="R1594">
            <v>0.25853697365278994</v>
          </cell>
          <cell r="S1594">
            <v>3.8975999999999997</v>
          </cell>
          <cell r="U1594">
            <v>0</v>
          </cell>
          <cell r="V1594">
            <v>0</v>
          </cell>
          <cell r="W1594">
            <v>502.39</v>
          </cell>
          <cell r="X1594">
            <v>502.39</v>
          </cell>
          <cell r="Y1594">
            <v>617454</v>
          </cell>
        </row>
        <row r="1595">
          <cell r="A1595" t="str">
            <v>2016144-C23</v>
          </cell>
          <cell r="C1595" t="str">
            <v>Kavel C23 Tulplodge Grijs SP</v>
          </cell>
          <cell r="D1595" t="str">
            <v>Maat</v>
          </cell>
          <cell r="E1595">
            <v>1</v>
          </cell>
          <cell r="F1595">
            <v>7</v>
          </cell>
          <cell r="G1595">
            <v>2</v>
          </cell>
          <cell r="H1595">
            <v>3</v>
          </cell>
          <cell r="I1595">
            <v>1</v>
          </cell>
          <cell r="J1595">
            <v>1</v>
          </cell>
          <cell r="L1595">
            <v>3119.59</v>
          </cell>
          <cell r="N1595">
            <v>2413.8000000000002</v>
          </cell>
          <cell r="O1595">
            <v>1941.78</v>
          </cell>
          <cell r="P1595">
            <v>0.8044494158588118</v>
          </cell>
          <cell r="Q1595">
            <v>472.02</v>
          </cell>
          <cell r="R1595">
            <v>0.19555058414118814</v>
          </cell>
          <cell r="S1595">
            <v>18.880800000000001</v>
          </cell>
          <cell r="U1595">
            <v>0</v>
          </cell>
          <cell r="V1595">
            <v>0</v>
          </cell>
          <cell r="W1595">
            <v>3119.59</v>
          </cell>
          <cell r="X1595">
            <v>3119.59</v>
          </cell>
          <cell r="Y1595">
            <v>617471</v>
          </cell>
        </row>
        <row r="1596">
          <cell r="A1596" t="str">
            <v>2016144-C23S</v>
          </cell>
          <cell r="C1596" t="str">
            <v>Kavel C23 Schuur SP</v>
          </cell>
          <cell r="D1596" t="str">
            <v>Maat</v>
          </cell>
          <cell r="E1596">
            <v>0</v>
          </cell>
          <cell r="F1596">
            <v>1</v>
          </cell>
          <cell r="G1596">
            <v>0</v>
          </cell>
          <cell r="H1596">
            <v>1</v>
          </cell>
          <cell r="I1596">
            <v>1</v>
          </cell>
          <cell r="J1596">
            <v>1</v>
          </cell>
          <cell r="L1596">
            <v>502.39</v>
          </cell>
          <cell r="N1596">
            <v>376.89</v>
          </cell>
          <cell r="O1596">
            <v>279.45</v>
          </cell>
          <cell r="P1596">
            <v>0.74146302634721006</v>
          </cell>
          <cell r="Q1596">
            <v>97.44</v>
          </cell>
          <cell r="R1596">
            <v>0.25853697365278994</v>
          </cell>
          <cell r="S1596">
            <v>3.8975999999999997</v>
          </cell>
          <cell r="U1596">
            <v>0</v>
          </cell>
          <cell r="V1596">
            <v>0</v>
          </cell>
          <cell r="W1596">
            <v>502.39</v>
          </cell>
          <cell r="X1596">
            <v>502.39</v>
          </cell>
          <cell r="Y1596">
            <v>617472</v>
          </cell>
        </row>
        <row r="1597">
          <cell r="A1597" t="str">
            <v>2016144-Z111</v>
          </cell>
          <cell r="C1597" t="str">
            <v>Kavel Z111 Tulplodge Zand SP</v>
          </cell>
          <cell r="D1597" t="str">
            <v>Maat</v>
          </cell>
          <cell r="E1597">
            <v>1</v>
          </cell>
          <cell r="F1597">
            <v>7</v>
          </cell>
          <cell r="G1597">
            <v>2</v>
          </cell>
          <cell r="H1597">
            <v>3</v>
          </cell>
          <cell r="I1597">
            <v>1</v>
          </cell>
          <cell r="J1597">
            <v>1</v>
          </cell>
          <cell r="L1597">
            <v>3086.35</v>
          </cell>
          <cell r="N1597">
            <v>2314.8000000000002</v>
          </cell>
          <cell r="O1597">
            <v>1842.78</v>
          </cell>
          <cell r="P1597">
            <v>0.79608605495075158</v>
          </cell>
          <cell r="Q1597">
            <v>472.02</v>
          </cell>
          <cell r="R1597">
            <v>0.20391394504924829</v>
          </cell>
          <cell r="S1597">
            <v>18.880800000000001</v>
          </cell>
          <cell r="U1597">
            <v>0</v>
          </cell>
          <cell r="V1597">
            <v>0</v>
          </cell>
          <cell r="W1597">
            <v>3086.35</v>
          </cell>
          <cell r="X1597">
            <v>3086.35</v>
          </cell>
          <cell r="Y1597">
            <v>617473</v>
          </cell>
        </row>
        <row r="1598">
          <cell r="A1598" t="str">
            <v>2016144-Z111S</v>
          </cell>
          <cell r="C1598" t="str">
            <v>Kavel Z111 Schuur SP</v>
          </cell>
          <cell r="D1598" t="str">
            <v>Maat</v>
          </cell>
          <cell r="E1598">
            <v>1</v>
          </cell>
          <cell r="F1598">
            <v>1</v>
          </cell>
          <cell r="G1598">
            <v>0</v>
          </cell>
          <cell r="H1598">
            <v>1</v>
          </cell>
          <cell r="I1598">
            <v>1</v>
          </cell>
          <cell r="J1598">
            <v>1</v>
          </cell>
          <cell r="L1598">
            <v>502.39</v>
          </cell>
          <cell r="N1598">
            <v>376.89</v>
          </cell>
          <cell r="O1598">
            <v>279.45</v>
          </cell>
          <cell r="P1598">
            <v>0.74146302634721006</v>
          </cell>
          <cell r="Q1598">
            <v>97.44</v>
          </cell>
          <cell r="R1598">
            <v>0.25853697365278994</v>
          </cell>
          <cell r="S1598">
            <v>3.8975999999999997</v>
          </cell>
          <cell r="U1598">
            <v>0</v>
          </cell>
          <cell r="V1598">
            <v>0</v>
          </cell>
          <cell r="W1598">
            <v>502.39</v>
          </cell>
          <cell r="X1598">
            <v>502.39</v>
          </cell>
          <cell r="Y1598">
            <v>617474</v>
          </cell>
        </row>
        <row r="1599">
          <cell r="A1599" t="str">
            <v>2016144-Z132</v>
          </cell>
          <cell r="C1599" t="str">
            <v xml:space="preserve">Kavel Z132 Tulplodge Grijs </v>
          </cell>
          <cell r="D1599" t="str">
            <v>Maat</v>
          </cell>
          <cell r="E1599">
            <v>1</v>
          </cell>
          <cell r="F1599">
            <v>7</v>
          </cell>
          <cell r="G1599">
            <v>2</v>
          </cell>
          <cell r="H1599">
            <v>3</v>
          </cell>
          <cell r="I1599">
            <v>1</v>
          </cell>
          <cell r="J1599">
            <v>1</v>
          </cell>
          <cell r="L1599">
            <v>3119.59</v>
          </cell>
          <cell r="N1599">
            <v>2413.8000000000002</v>
          </cell>
          <cell r="O1599">
            <v>1941.78</v>
          </cell>
          <cell r="P1599">
            <v>0.8044494158588118</v>
          </cell>
          <cell r="Q1599">
            <v>472.02</v>
          </cell>
          <cell r="R1599">
            <v>0.19555058414118814</v>
          </cell>
          <cell r="S1599">
            <v>18.880800000000001</v>
          </cell>
          <cell r="U1599">
            <v>0</v>
          </cell>
          <cell r="V1599">
            <v>0</v>
          </cell>
          <cell r="W1599">
            <v>3119.59</v>
          </cell>
          <cell r="X1599">
            <v>3119.59</v>
          </cell>
          <cell r="Y1599">
            <v>617475</v>
          </cell>
        </row>
        <row r="1600">
          <cell r="A1600" t="str">
            <v>2016144-Z132S</v>
          </cell>
          <cell r="C1600" t="str">
            <v xml:space="preserve">Kavel Z132 Schuur </v>
          </cell>
          <cell r="D1600" t="str">
            <v>Maat</v>
          </cell>
          <cell r="E1600">
            <v>0</v>
          </cell>
          <cell r="F1600">
            <v>1</v>
          </cell>
          <cell r="G1600">
            <v>0</v>
          </cell>
          <cell r="H1600">
            <v>1</v>
          </cell>
          <cell r="I1600">
            <v>1</v>
          </cell>
          <cell r="J1600">
            <v>1</v>
          </cell>
          <cell r="L1600">
            <v>502.39</v>
          </cell>
          <cell r="N1600">
            <v>376.89</v>
          </cell>
          <cell r="O1600">
            <v>279.45</v>
          </cell>
          <cell r="P1600">
            <v>0.74146302634721006</v>
          </cell>
          <cell r="Q1600">
            <v>97.44</v>
          </cell>
          <cell r="R1600">
            <v>0.25853697365278994</v>
          </cell>
          <cell r="S1600">
            <v>3.8975999999999997</v>
          </cell>
          <cell r="U1600">
            <v>0</v>
          </cell>
          <cell r="V1600">
            <v>0</v>
          </cell>
          <cell r="W1600">
            <v>502.39</v>
          </cell>
          <cell r="X1600">
            <v>502.39</v>
          </cell>
          <cell r="Y1600">
            <v>617476</v>
          </cell>
        </row>
        <row r="1601">
          <cell r="A1601" t="str">
            <v>2016144-C25</v>
          </cell>
          <cell r="C1601" t="str">
            <v xml:space="preserve">Kavel C25 Verdiepinglodge </v>
          </cell>
          <cell r="D1601" t="str">
            <v>Maat</v>
          </cell>
          <cell r="E1601">
            <v>1</v>
          </cell>
          <cell r="F1601">
            <v>12</v>
          </cell>
          <cell r="G1601">
            <v>7</v>
          </cell>
          <cell r="H1601">
            <v>3</v>
          </cell>
          <cell r="I1601">
            <v>1</v>
          </cell>
          <cell r="J1601">
            <v>1</v>
          </cell>
          <cell r="L1601">
            <v>4321.22</v>
          </cell>
          <cell r="N1601">
            <v>3388.6200000000003</v>
          </cell>
          <cell r="O1601">
            <v>2619.7600000000002</v>
          </cell>
          <cell r="P1601">
            <v>0.77310527589402178</v>
          </cell>
          <cell r="Q1601">
            <v>768.86</v>
          </cell>
          <cell r="R1601">
            <v>0.22689472410597822</v>
          </cell>
          <cell r="S1601">
            <v>30.7544</v>
          </cell>
          <cell r="U1601">
            <v>0</v>
          </cell>
          <cell r="V1601">
            <v>0</v>
          </cell>
          <cell r="W1601">
            <v>4321.22</v>
          </cell>
          <cell r="X1601">
            <v>4321.22</v>
          </cell>
          <cell r="Y1601">
            <v>617455</v>
          </cell>
        </row>
        <row r="1602">
          <cell r="A1602" t="str">
            <v>2016144-C25S</v>
          </cell>
          <cell r="C1602" t="str">
            <v>Kavel C25 Schuur SP</v>
          </cell>
          <cell r="D1602" t="str">
            <v>Maat</v>
          </cell>
          <cell r="E1602">
            <v>0</v>
          </cell>
          <cell r="F1602">
            <v>1</v>
          </cell>
          <cell r="G1602">
            <v>0</v>
          </cell>
          <cell r="H1602">
            <v>1</v>
          </cell>
          <cell r="I1602">
            <v>1</v>
          </cell>
          <cell r="J1602">
            <v>1</v>
          </cell>
          <cell r="L1602">
            <v>502.39</v>
          </cell>
          <cell r="N1602">
            <v>376.89</v>
          </cell>
          <cell r="O1602">
            <v>279.45</v>
          </cell>
          <cell r="P1602">
            <v>0.74146302634721006</v>
          </cell>
          <cell r="Q1602">
            <v>97.44</v>
          </cell>
          <cell r="R1602">
            <v>0.25853697365278994</v>
          </cell>
          <cell r="S1602">
            <v>3.8975999999999997</v>
          </cell>
          <cell r="U1602">
            <v>0</v>
          </cell>
          <cell r="V1602">
            <v>0</v>
          </cell>
          <cell r="W1602">
            <v>502.39</v>
          </cell>
          <cell r="X1602">
            <v>502.39</v>
          </cell>
          <cell r="Y1602">
            <v>617456</v>
          </cell>
        </row>
        <row r="1603">
          <cell r="A1603" t="str">
            <v>2016144-C06</v>
          </cell>
          <cell r="C1603" t="str">
            <v xml:space="preserve">Kavel C06 Verdiepinglodge </v>
          </cell>
          <cell r="D1603" t="str">
            <v>Maat</v>
          </cell>
          <cell r="E1603">
            <v>1</v>
          </cell>
          <cell r="F1603">
            <v>12</v>
          </cell>
          <cell r="G1603">
            <v>7</v>
          </cell>
          <cell r="H1603">
            <v>3</v>
          </cell>
          <cell r="I1603">
            <v>1</v>
          </cell>
          <cell r="J1603">
            <v>1</v>
          </cell>
          <cell r="L1603">
            <v>4321.22</v>
          </cell>
          <cell r="N1603">
            <v>3388.6200000000003</v>
          </cell>
          <cell r="O1603">
            <v>2619.7600000000002</v>
          </cell>
          <cell r="P1603">
            <v>0.77310527589402178</v>
          </cell>
          <cell r="Q1603">
            <v>768.86</v>
          </cell>
          <cell r="R1603">
            <v>0.22689472410597822</v>
          </cell>
          <cell r="S1603">
            <v>30.7544</v>
          </cell>
          <cell r="U1603">
            <v>0</v>
          </cell>
          <cell r="V1603">
            <v>0</v>
          </cell>
          <cell r="W1603">
            <v>4321.22</v>
          </cell>
          <cell r="X1603">
            <v>4321.22</v>
          </cell>
          <cell r="Y1603">
            <v>617457</v>
          </cell>
        </row>
        <row r="1604">
          <cell r="A1604" t="str">
            <v>2016144-C06S</v>
          </cell>
          <cell r="C1604" t="str">
            <v>Kavel C06 Schuur SP</v>
          </cell>
          <cell r="D1604" t="str">
            <v>Maat</v>
          </cell>
          <cell r="E1604">
            <v>0</v>
          </cell>
          <cell r="F1604">
            <v>1</v>
          </cell>
          <cell r="G1604">
            <v>0</v>
          </cell>
          <cell r="H1604">
            <v>1</v>
          </cell>
          <cell r="I1604">
            <v>1</v>
          </cell>
          <cell r="J1604">
            <v>1</v>
          </cell>
          <cell r="L1604">
            <v>502.39</v>
          </cell>
          <cell r="N1604">
            <v>376.89</v>
          </cell>
          <cell r="O1604">
            <v>279.45</v>
          </cell>
          <cell r="P1604">
            <v>0.74146302634721006</v>
          </cell>
          <cell r="Q1604">
            <v>97.44</v>
          </cell>
          <cell r="R1604">
            <v>0.25853697365278994</v>
          </cell>
          <cell r="S1604">
            <v>3.8975999999999997</v>
          </cell>
          <cell r="U1604">
            <v>0</v>
          </cell>
          <cell r="V1604">
            <v>0</v>
          </cell>
          <cell r="W1604">
            <v>502.39</v>
          </cell>
          <cell r="X1604">
            <v>502.39</v>
          </cell>
          <cell r="Y1604">
            <v>617458</v>
          </cell>
        </row>
        <row r="1605">
          <cell r="A1605">
            <v>2017436</v>
          </cell>
          <cell r="B1605" t="str">
            <v xml:space="preserve"> </v>
          </cell>
          <cell r="C1605" t="str">
            <v>Corcho Lodge MSD-083</v>
          </cell>
          <cell r="D1605" t="str">
            <v>Maat</v>
          </cell>
          <cell r="E1605">
            <v>1</v>
          </cell>
          <cell r="F1605">
            <v>7</v>
          </cell>
          <cell r="G1605">
            <v>5</v>
          </cell>
          <cell r="H1605">
            <v>2</v>
          </cell>
          <cell r="I1605">
            <v>1</v>
          </cell>
          <cell r="J1605">
            <v>1</v>
          </cell>
          <cell r="L1605">
            <v>2387.09</v>
          </cell>
          <cell r="N1605">
            <v>1838.8200000000002</v>
          </cell>
          <cell r="O1605">
            <v>1355.69</v>
          </cell>
          <cell r="P1605">
            <v>0.73726085206817416</v>
          </cell>
          <cell r="Q1605">
            <v>483.13</v>
          </cell>
          <cell r="R1605">
            <v>0.26273914793182584</v>
          </cell>
          <cell r="S1605">
            <v>19.325199999999999</v>
          </cell>
          <cell r="U1605">
            <v>0</v>
          </cell>
          <cell r="V1605">
            <v>0</v>
          </cell>
          <cell r="W1605">
            <v>2387.09</v>
          </cell>
          <cell r="X1605">
            <v>2387.09</v>
          </cell>
          <cell r="Y1605">
            <v>617490</v>
          </cell>
        </row>
        <row r="1606">
          <cell r="A1606">
            <v>2017437</v>
          </cell>
          <cell r="C1606" t="str">
            <v>Corcho Lodge Kijkduin</v>
          </cell>
          <cell r="D1606" t="str">
            <v>Maat</v>
          </cell>
          <cell r="E1606">
            <v>1</v>
          </cell>
          <cell r="F1606">
            <v>8</v>
          </cell>
          <cell r="G1606">
            <v>5</v>
          </cell>
          <cell r="H1606">
            <v>3</v>
          </cell>
          <cell r="I1606">
            <v>1</v>
          </cell>
          <cell r="J1606">
            <v>1</v>
          </cell>
          <cell r="L1606">
            <v>2805.77</v>
          </cell>
          <cell r="N1606">
            <v>2158.02</v>
          </cell>
          <cell r="O1606">
            <v>1598.55</v>
          </cell>
          <cell r="P1606">
            <v>0.74074846386965831</v>
          </cell>
          <cell r="Q1606">
            <v>559.47</v>
          </cell>
          <cell r="R1606">
            <v>0.25925153613034174</v>
          </cell>
          <cell r="S1606">
            <v>22.378800000000002</v>
          </cell>
          <cell r="U1606">
            <v>0</v>
          </cell>
          <cell r="V1606">
            <v>0</v>
          </cell>
          <cell r="W1606">
            <v>2805.77</v>
          </cell>
          <cell r="X1606">
            <v>2805.77</v>
          </cell>
          <cell r="Y1606">
            <v>617491</v>
          </cell>
        </row>
        <row r="1607">
          <cell r="A1607" t="str">
            <v>2017438V</v>
          </cell>
          <cell r="C1607" t="str">
            <v>Corcho Lodge Toren</v>
          </cell>
          <cell r="D1607" t="str">
            <v>Maat</v>
          </cell>
          <cell r="E1607">
            <v>1</v>
          </cell>
          <cell r="F1607">
            <v>9</v>
          </cell>
          <cell r="G1607">
            <v>5</v>
          </cell>
          <cell r="H1607">
            <v>3</v>
          </cell>
          <cell r="I1607">
            <v>1</v>
          </cell>
          <cell r="J1607">
            <v>1</v>
          </cell>
          <cell r="L1607">
            <v>3342.46</v>
          </cell>
          <cell r="N1607">
            <v>2517.54</v>
          </cell>
          <cell r="O1607">
            <v>1971.59</v>
          </cell>
          <cell r="P1607">
            <v>0.78314147938066525</v>
          </cell>
          <cell r="Q1607">
            <v>545.95000000000005</v>
          </cell>
          <cell r="R1607">
            <v>0.21685852061933478</v>
          </cell>
          <cell r="S1607">
            <v>21.838000000000001</v>
          </cell>
          <cell r="U1607">
            <v>0</v>
          </cell>
          <cell r="V1607">
            <v>0</v>
          </cell>
          <cell r="W1607">
            <v>3342.46</v>
          </cell>
          <cell r="X1607">
            <v>3342.46</v>
          </cell>
          <cell r="Y1607">
            <v>617492</v>
          </cell>
        </row>
        <row r="1608">
          <cell r="A1608">
            <v>2017439</v>
          </cell>
          <cell r="C1608">
            <v>614517</v>
          </cell>
          <cell r="D1608" t="str">
            <v>Arcabo</v>
          </cell>
          <cell r="E1608">
            <v>1</v>
          </cell>
          <cell r="F1608">
            <v>8</v>
          </cell>
          <cell r="G1608">
            <v>5</v>
          </cell>
          <cell r="H1608">
            <v>3</v>
          </cell>
          <cell r="I1608">
            <v>1</v>
          </cell>
          <cell r="J1608">
            <v>1</v>
          </cell>
          <cell r="L1608">
            <v>2352.48</v>
          </cell>
          <cell r="N1608">
            <v>1586.91</v>
          </cell>
          <cell r="O1608">
            <v>1142.67</v>
          </cell>
          <cell r="P1608">
            <v>0.72005973873754658</v>
          </cell>
          <cell r="Q1608">
            <v>444.24</v>
          </cell>
          <cell r="R1608">
            <v>0.27994026126245342</v>
          </cell>
          <cell r="S1608">
            <v>17.769600000000001</v>
          </cell>
          <cell r="U1608">
            <v>0</v>
          </cell>
          <cell r="V1608">
            <v>0</v>
          </cell>
          <cell r="W1608">
            <v>2352.48</v>
          </cell>
          <cell r="X1608">
            <v>2352.48</v>
          </cell>
          <cell r="Y1608">
            <v>617409</v>
          </cell>
        </row>
        <row r="1609">
          <cell r="A1609">
            <v>2017440</v>
          </cell>
          <cell r="C1609">
            <v>650317</v>
          </cell>
          <cell r="D1609" t="str">
            <v>Arcabo</v>
          </cell>
          <cell r="E1609">
            <v>1</v>
          </cell>
          <cell r="F1609">
            <v>12</v>
          </cell>
          <cell r="G1609">
            <v>5</v>
          </cell>
          <cell r="H1609">
            <v>4</v>
          </cell>
          <cell r="I1609">
            <v>1</v>
          </cell>
          <cell r="J1609">
            <v>1</v>
          </cell>
          <cell r="L1609">
            <v>3413.59</v>
          </cell>
          <cell r="N1609">
            <v>2298.5500000000002</v>
          </cell>
          <cell r="O1609">
            <v>1750.8</v>
          </cell>
          <cell r="P1609">
            <v>0.76169759196014875</v>
          </cell>
          <cell r="Q1609">
            <v>547.75</v>
          </cell>
          <cell r="R1609">
            <v>0.2383024080398512</v>
          </cell>
          <cell r="S1609">
            <v>21.91</v>
          </cell>
          <cell r="U1609">
            <v>0</v>
          </cell>
          <cell r="V1609">
            <v>0</v>
          </cell>
          <cell r="W1609">
            <v>3413.59</v>
          </cell>
          <cell r="X1609">
            <v>3413.59</v>
          </cell>
          <cell r="Y1609">
            <v>617410</v>
          </cell>
        </row>
        <row r="1610">
          <cell r="A1610" t="str">
            <v>2017441V</v>
          </cell>
          <cell r="C1610">
            <v>647917</v>
          </cell>
          <cell r="D1610" t="str">
            <v>Arcabo</v>
          </cell>
          <cell r="E1610">
            <v>1</v>
          </cell>
          <cell r="F1610">
            <v>9</v>
          </cell>
          <cell r="G1610">
            <v>6</v>
          </cell>
          <cell r="H1610">
            <v>2</v>
          </cell>
          <cell r="I1610">
            <v>1</v>
          </cell>
          <cell r="J1610">
            <v>1</v>
          </cell>
          <cell r="L1610">
            <v>6580.36</v>
          </cell>
          <cell r="N1610">
            <v>4420.13</v>
          </cell>
          <cell r="O1610">
            <v>3531.01</v>
          </cell>
          <cell r="P1610">
            <v>0.79884754520794643</v>
          </cell>
          <cell r="Q1610">
            <v>889.12</v>
          </cell>
          <cell r="R1610">
            <v>0.20115245479205363</v>
          </cell>
          <cell r="S1610">
            <v>35.564799999999998</v>
          </cell>
          <cell r="U1610">
            <v>0</v>
          </cell>
          <cell r="V1610">
            <v>0</v>
          </cell>
          <cell r="W1610">
            <v>6580.36</v>
          </cell>
          <cell r="X1610">
            <v>6580.36</v>
          </cell>
          <cell r="Y1610">
            <v>617411</v>
          </cell>
        </row>
        <row r="1611">
          <cell r="A1611">
            <v>2017442</v>
          </cell>
          <cell r="C1611">
            <v>605117</v>
          </cell>
          <cell r="D1611" t="str">
            <v>Arcabo</v>
          </cell>
          <cell r="E1611">
            <v>1</v>
          </cell>
          <cell r="F1611">
            <v>14</v>
          </cell>
          <cell r="G1611">
            <v>5</v>
          </cell>
          <cell r="H1611">
            <v>4</v>
          </cell>
          <cell r="I1611">
            <v>1</v>
          </cell>
          <cell r="J1611">
            <v>1</v>
          </cell>
          <cell r="L1611">
            <v>5567.53</v>
          </cell>
          <cell r="N1611">
            <v>3749.4100000000003</v>
          </cell>
          <cell r="O1611">
            <v>3003.51</v>
          </cell>
          <cell r="P1611">
            <v>0.8010620337599782</v>
          </cell>
          <cell r="Q1611">
            <v>745.9</v>
          </cell>
          <cell r="R1611">
            <v>0.19893796624002175</v>
          </cell>
          <cell r="S1611">
            <v>29.835999999999999</v>
          </cell>
          <cell r="U1611">
            <v>0</v>
          </cell>
          <cell r="V1611">
            <v>0</v>
          </cell>
          <cell r="W1611">
            <v>5567.53</v>
          </cell>
          <cell r="X1611">
            <v>5567.53</v>
          </cell>
          <cell r="Y1611">
            <v>617412</v>
          </cell>
        </row>
        <row r="1612">
          <cell r="A1612">
            <v>2017443</v>
          </cell>
          <cell r="C1612">
            <v>637517</v>
          </cell>
          <cell r="D1612" t="str">
            <v>Arcabo</v>
          </cell>
          <cell r="E1612">
            <v>1</v>
          </cell>
          <cell r="F1612">
            <v>7</v>
          </cell>
          <cell r="G1612">
            <v>4</v>
          </cell>
          <cell r="H1612">
            <v>3</v>
          </cell>
          <cell r="I1612">
            <v>1</v>
          </cell>
          <cell r="J1612">
            <v>1</v>
          </cell>
          <cell r="L1612">
            <v>2130.23</v>
          </cell>
          <cell r="N1612">
            <v>1437.5700000000002</v>
          </cell>
          <cell r="O1612">
            <v>1049.1300000000001</v>
          </cell>
          <cell r="P1612">
            <v>0.72979402742127342</v>
          </cell>
          <cell r="Q1612">
            <v>388.44</v>
          </cell>
          <cell r="R1612">
            <v>0.27020597257872658</v>
          </cell>
          <cell r="S1612">
            <v>15.537599999999999</v>
          </cell>
          <cell r="U1612">
            <v>0</v>
          </cell>
          <cell r="V1612">
            <v>0</v>
          </cell>
          <cell r="W1612">
            <v>2130.23</v>
          </cell>
          <cell r="X1612">
            <v>2130.23</v>
          </cell>
          <cell r="Y1612">
            <v>617413</v>
          </cell>
        </row>
        <row r="1613">
          <cell r="A1613" t="str">
            <v>2017444V</v>
          </cell>
          <cell r="C1613">
            <v>650517</v>
          </cell>
          <cell r="D1613" t="str">
            <v>Arcabo</v>
          </cell>
          <cell r="E1613">
            <v>1</v>
          </cell>
          <cell r="F1613">
            <v>8</v>
          </cell>
          <cell r="G1613">
            <v>4</v>
          </cell>
          <cell r="H1613">
            <v>3</v>
          </cell>
          <cell r="I1613">
            <v>1</v>
          </cell>
          <cell r="J1613">
            <v>1</v>
          </cell>
          <cell r="L1613">
            <v>6958.05</v>
          </cell>
          <cell r="N1613">
            <v>4649.51</v>
          </cell>
          <cell r="O1613">
            <v>3517.46</v>
          </cell>
          <cell r="P1613">
            <v>0.75652273035223061</v>
          </cell>
          <cell r="Q1613">
            <v>1132.05</v>
          </cell>
          <cell r="R1613">
            <v>0.24347726964776931</v>
          </cell>
          <cell r="S1613">
            <v>45.281999999999996</v>
          </cell>
          <cell r="U1613">
            <v>0</v>
          </cell>
          <cell r="V1613">
            <v>0</v>
          </cell>
          <cell r="W1613">
            <v>6958.05</v>
          </cell>
          <cell r="X1613">
            <v>6958.05</v>
          </cell>
          <cell r="Y1613">
            <v>617414</v>
          </cell>
        </row>
        <row r="1614">
          <cell r="A1614">
            <v>2017445</v>
          </cell>
          <cell r="C1614">
            <v>668817</v>
          </cell>
          <cell r="D1614" t="str">
            <v>Arcabo</v>
          </cell>
          <cell r="E1614">
            <v>1</v>
          </cell>
          <cell r="F1614">
            <v>9</v>
          </cell>
          <cell r="G1614">
            <v>5</v>
          </cell>
          <cell r="H1614">
            <v>3</v>
          </cell>
          <cell r="I1614">
            <v>1</v>
          </cell>
          <cell r="J1614">
            <v>1</v>
          </cell>
          <cell r="L1614">
            <v>2658.56</v>
          </cell>
          <cell r="N1614">
            <v>1798.7</v>
          </cell>
          <cell r="O1614">
            <v>1340.78</v>
          </cell>
          <cell r="P1614">
            <v>0.74541613387446481</v>
          </cell>
          <cell r="Q1614">
            <v>457.92</v>
          </cell>
          <cell r="R1614">
            <v>0.25458386612553513</v>
          </cell>
          <cell r="S1614">
            <v>18.316800000000001</v>
          </cell>
          <cell r="U1614">
            <v>0</v>
          </cell>
          <cell r="V1614">
            <v>0</v>
          </cell>
          <cell r="W1614">
            <v>2658.56</v>
          </cell>
          <cell r="X1614">
            <v>2658.56</v>
          </cell>
          <cell r="Y1614">
            <v>617415</v>
          </cell>
        </row>
        <row r="1615">
          <cell r="A1615">
            <v>2017446</v>
          </cell>
          <cell r="C1615">
            <v>637017</v>
          </cell>
          <cell r="D1615" t="str">
            <v>Arcabo</v>
          </cell>
          <cell r="E1615">
            <v>1</v>
          </cell>
          <cell r="F1615">
            <v>7</v>
          </cell>
          <cell r="G1615">
            <v>4</v>
          </cell>
          <cell r="H1615">
            <v>3</v>
          </cell>
          <cell r="I1615">
            <v>1</v>
          </cell>
          <cell r="J1615">
            <v>1</v>
          </cell>
          <cell r="L1615">
            <v>3704.14</v>
          </cell>
          <cell r="N1615">
            <v>2501.7599999999998</v>
          </cell>
          <cell r="O1615">
            <v>1907.33</v>
          </cell>
          <cell r="P1615">
            <v>0.76239527372729599</v>
          </cell>
          <cell r="Q1615">
            <v>594.42999999999995</v>
          </cell>
          <cell r="R1615">
            <v>0.23760472627270401</v>
          </cell>
          <cell r="S1615">
            <v>23.777199999999997</v>
          </cell>
          <cell r="U1615">
            <v>0</v>
          </cell>
          <cell r="V1615">
            <v>0</v>
          </cell>
          <cell r="W1615">
            <v>3704.14</v>
          </cell>
          <cell r="X1615">
            <v>3704.14</v>
          </cell>
          <cell r="Y1615">
            <v>617416</v>
          </cell>
        </row>
        <row r="1616">
          <cell r="A1616">
            <v>2017447</v>
          </cell>
          <cell r="C1616" t="str">
            <v>638317 vleugel ARC5004</v>
          </cell>
          <cell r="D1616" t="str">
            <v>Arcabo</v>
          </cell>
          <cell r="E1616">
            <v>0</v>
          </cell>
          <cell r="F1616">
            <v>0</v>
          </cell>
          <cell r="G1616">
            <v>0</v>
          </cell>
          <cell r="H1616">
            <v>1</v>
          </cell>
          <cell r="I1616">
            <v>1</v>
          </cell>
          <cell r="J1616">
            <v>1</v>
          </cell>
          <cell r="L1616">
            <v>320</v>
          </cell>
          <cell r="N1616">
            <v>271</v>
          </cell>
          <cell r="O1616">
            <v>246</v>
          </cell>
          <cell r="P1616">
            <v>0.90774907749077494</v>
          </cell>
          <cell r="Q1616">
            <v>25</v>
          </cell>
          <cell r="R1616">
            <v>9.2250922509225092E-2</v>
          </cell>
          <cell r="S1616">
            <v>1</v>
          </cell>
          <cell r="U1616">
            <v>0</v>
          </cell>
          <cell r="V1616">
            <v>0</v>
          </cell>
          <cell r="W1616">
            <v>320</v>
          </cell>
          <cell r="X1616">
            <v>320</v>
          </cell>
          <cell r="Y1616">
            <v>617408</v>
          </cell>
        </row>
        <row r="1617">
          <cell r="A1617">
            <v>2017448</v>
          </cell>
          <cell r="C1617" t="str">
            <v>Corcho Lodge MSD-086</v>
          </cell>
          <cell r="D1617" t="str">
            <v>Maat</v>
          </cell>
          <cell r="E1617">
            <v>1</v>
          </cell>
          <cell r="F1617">
            <v>8</v>
          </cell>
          <cell r="G1617">
            <v>5</v>
          </cell>
          <cell r="H1617">
            <v>3</v>
          </cell>
          <cell r="I1617">
            <v>1</v>
          </cell>
          <cell r="J1617">
            <v>1</v>
          </cell>
          <cell r="L1617">
            <v>2931.04</v>
          </cell>
          <cell r="N1617">
            <v>2148.5300000000002</v>
          </cell>
          <cell r="O1617">
            <v>1659.15</v>
          </cell>
          <cell r="P1617">
            <v>0.77222566126607495</v>
          </cell>
          <cell r="Q1617">
            <v>489.38</v>
          </cell>
          <cell r="R1617">
            <v>0.22777433873392502</v>
          </cell>
          <cell r="S1617">
            <v>19.575199999999999</v>
          </cell>
          <cell r="U1617">
            <v>0</v>
          </cell>
          <cell r="V1617">
            <v>0</v>
          </cell>
          <cell r="W1617">
            <v>2931.04</v>
          </cell>
          <cell r="X1617">
            <v>2931.04</v>
          </cell>
          <cell r="Y1617">
            <v>617493</v>
          </cell>
        </row>
        <row r="1618">
          <cell r="A1618">
            <v>2017449</v>
          </cell>
          <cell r="C1618" t="str">
            <v>Broos</v>
          </cell>
          <cell r="D1618" t="str">
            <v>Euro Recreatiebouw</v>
          </cell>
          <cell r="E1618">
            <v>1</v>
          </cell>
          <cell r="F1618">
            <v>7</v>
          </cell>
          <cell r="G1618">
            <v>5</v>
          </cell>
          <cell r="H1618">
            <v>2</v>
          </cell>
          <cell r="I1618">
            <v>1</v>
          </cell>
          <cell r="J1618">
            <v>1</v>
          </cell>
          <cell r="L1618">
            <v>2507.0500000000002</v>
          </cell>
          <cell r="N1618">
            <v>1566.75</v>
          </cell>
          <cell r="O1618">
            <v>1144.76</v>
          </cell>
          <cell r="P1618">
            <v>0.73065900749960111</v>
          </cell>
          <cell r="Q1618">
            <v>421.99</v>
          </cell>
          <cell r="R1618">
            <v>0.26934099250039895</v>
          </cell>
          <cell r="S1618">
            <v>16.8796</v>
          </cell>
          <cell r="U1618">
            <v>0</v>
          </cell>
          <cell r="V1618">
            <v>0</v>
          </cell>
          <cell r="W1618">
            <v>2507.0500000000002</v>
          </cell>
          <cell r="X1618">
            <v>2507.0500000000002</v>
          </cell>
          <cell r="Y1618">
            <v>617451</v>
          </cell>
        </row>
        <row r="1619">
          <cell r="A1619">
            <v>2017450</v>
          </cell>
          <cell r="C1619" t="str">
            <v>635117 glas 450x 744 met roedes</v>
          </cell>
          <cell r="D1619" t="str">
            <v>Arcabo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1</v>
          </cell>
          <cell r="J1619">
            <v>1</v>
          </cell>
          <cell r="L1619">
            <v>57.36</v>
          </cell>
          <cell r="N1619">
            <v>36.18</v>
          </cell>
          <cell r="O1619">
            <v>21.18</v>
          </cell>
          <cell r="P1619">
            <v>0.58540630182421227</v>
          </cell>
          <cell r="Q1619">
            <v>15</v>
          </cell>
          <cell r="R1619">
            <v>0.41459369817578773</v>
          </cell>
          <cell r="S1619">
            <v>0.6</v>
          </cell>
          <cell r="U1619">
            <v>0</v>
          </cell>
          <cell r="V1619">
            <v>0</v>
          </cell>
          <cell r="W1619">
            <v>57.36</v>
          </cell>
          <cell r="X1619">
            <v>57.36</v>
          </cell>
          <cell r="Y1619">
            <v>617408</v>
          </cell>
        </row>
        <row r="1620">
          <cell r="A1620">
            <v>2017451</v>
          </cell>
          <cell r="C1620" t="str">
            <v>646017 glas 677x 544 met roedes</v>
          </cell>
          <cell r="D1620" t="str">
            <v>Arcabo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1</v>
          </cell>
          <cell r="J1620">
            <v>1</v>
          </cell>
          <cell r="L1620">
            <v>57.36</v>
          </cell>
          <cell r="N1620">
            <v>36.18</v>
          </cell>
          <cell r="O1620">
            <v>36.18</v>
          </cell>
          <cell r="P1620">
            <v>1</v>
          </cell>
          <cell r="Q1620">
            <v>0</v>
          </cell>
          <cell r="R1620">
            <v>0</v>
          </cell>
          <cell r="S1620">
            <v>0</v>
          </cell>
          <cell r="U1620">
            <v>0</v>
          </cell>
          <cell r="V1620">
            <v>0</v>
          </cell>
          <cell r="W1620">
            <v>57.36</v>
          </cell>
          <cell r="X1620">
            <v>57.36</v>
          </cell>
          <cell r="Y1620">
            <v>617408</v>
          </cell>
        </row>
        <row r="1621">
          <cell r="A1621">
            <v>2017452</v>
          </cell>
          <cell r="C1621" t="str">
            <v>Corcho Lodges 6p 6st</v>
          </cell>
          <cell r="D1621" t="str">
            <v>Maat</v>
          </cell>
          <cell r="E1621">
            <v>2</v>
          </cell>
          <cell r="F1621">
            <v>14</v>
          </cell>
          <cell r="G1621">
            <v>8</v>
          </cell>
          <cell r="H1621">
            <v>6</v>
          </cell>
          <cell r="I1621">
            <v>1</v>
          </cell>
          <cell r="J1621">
            <v>1</v>
          </cell>
          <cell r="L1621">
            <v>4671.58</v>
          </cell>
          <cell r="N1621">
            <v>3636.4399999999996</v>
          </cell>
          <cell r="O1621">
            <v>2707.99</v>
          </cell>
          <cell r="P1621">
            <v>0.74468161168615465</v>
          </cell>
          <cell r="Q1621">
            <v>928.45</v>
          </cell>
          <cell r="R1621">
            <v>0.25531838831384546</v>
          </cell>
          <cell r="S1621">
            <v>37.138000000000005</v>
          </cell>
          <cell r="U1621">
            <v>0</v>
          </cell>
          <cell r="V1621">
            <v>0</v>
          </cell>
          <cell r="W1621">
            <v>4671.58</v>
          </cell>
          <cell r="X1621">
            <v>4671.58</v>
          </cell>
          <cell r="Y1621">
            <v>617495</v>
          </cell>
        </row>
        <row r="1622">
          <cell r="A1622">
            <v>2017453</v>
          </cell>
          <cell r="C1622" t="str">
            <v>487015 frictie scharnier</v>
          </cell>
          <cell r="D1622" t="str">
            <v>Arcabo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1</v>
          </cell>
          <cell r="J1622">
            <v>1</v>
          </cell>
          <cell r="L1622">
            <v>24.94</v>
          </cell>
          <cell r="N1622">
            <v>19.97</v>
          </cell>
          <cell r="O1622">
            <v>4.97</v>
          </cell>
          <cell r="P1622">
            <v>0.24887330996494741</v>
          </cell>
          <cell r="Q1622">
            <v>15</v>
          </cell>
          <cell r="R1622">
            <v>0.75112669003505261</v>
          </cell>
          <cell r="S1622">
            <v>0.6</v>
          </cell>
          <cell r="U1622">
            <v>0</v>
          </cell>
          <cell r="V1622">
            <v>0</v>
          </cell>
          <cell r="W1622">
            <v>24.94</v>
          </cell>
          <cell r="X1622">
            <v>24.94</v>
          </cell>
          <cell r="Y1622">
            <v>617408</v>
          </cell>
        </row>
        <row r="1623">
          <cell r="A1623">
            <v>2017454</v>
          </cell>
          <cell r="C1623" t="str">
            <v>090905-001Inbraakschade</v>
          </cell>
          <cell r="D1623" t="str">
            <v>Arcabo</v>
          </cell>
          <cell r="E1623">
            <v>0</v>
          </cell>
          <cell r="F1623">
            <v>2</v>
          </cell>
          <cell r="G1623">
            <v>1</v>
          </cell>
          <cell r="H1623">
            <v>1</v>
          </cell>
          <cell r="I1623">
            <v>1</v>
          </cell>
          <cell r="J1623">
            <v>1</v>
          </cell>
          <cell r="L1623">
            <v>702.51</v>
          </cell>
          <cell r="N1623">
            <v>470.69000000000005</v>
          </cell>
          <cell r="O1623">
            <v>353.41</v>
          </cell>
          <cell r="P1623">
            <v>0.75083388217298008</v>
          </cell>
          <cell r="Q1623">
            <v>117.28</v>
          </cell>
          <cell r="R1623">
            <v>0.24916611782701989</v>
          </cell>
          <cell r="S1623">
            <v>4.6912000000000003</v>
          </cell>
          <cell r="U1623">
            <v>0</v>
          </cell>
          <cell r="V1623">
            <v>0</v>
          </cell>
          <cell r="W1623">
            <v>702.51</v>
          </cell>
          <cell r="X1623">
            <v>702.51</v>
          </cell>
          <cell r="Y1623">
            <v>617417</v>
          </cell>
        </row>
        <row r="1624">
          <cell r="A1624">
            <v>2017455</v>
          </cell>
          <cell r="C1624" t="str">
            <v>649417 1 st Inzethor</v>
          </cell>
          <cell r="D1624" t="str">
            <v>Arcabo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1</v>
          </cell>
          <cell r="J1624">
            <v>1</v>
          </cell>
          <cell r="L1624">
            <v>45</v>
          </cell>
          <cell r="N1624">
            <v>25</v>
          </cell>
          <cell r="O1624">
            <v>25</v>
          </cell>
          <cell r="P1624">
            <v>1</v>
          </cell>
          <cell r="Q1624">
            <v>0</v>
          </cell>
          <cell r="R1624">
            <v>0</v>
          </cell>
          <cell r="S1624">
            <v>0</v>
          </cell>
          <cell r="U1624">
            <v>0</v>
          </cell>
          <cell r="V1624">
            <v>0</v>
          </cell>
          <cell r="W1624">
            <v>45</v>
          </cell>
          <cell r="X1624">
            <v>45</v>
          </cell>
          <cell r="Y1624">
            <v>617509</v>
          </cell>
        </row>
        <row r="1625">
          <cell r="A1625">
            <v>2017456</v>
          </cell>
          <cell r="C1625" t="str">
            <v>583416 Inbraakschade</v>
          </cell>
          <cell r="D1625" t="str">
            <v>Arcabo</v>
          </cell>
          <cell r="E1625">
            <v>0</v>
          </cell>
          <cell r="F1625">
            <v>1</v>
          </cell>
          <cell r="G1625">
            <v>1</v>
          </cell>
          <cell r="H1625">
            <v>0</v>
          </cell>
          <cell r="I1625">
            <v>1</v>
          </cell>
          <cell r="J1625">
            <v>1</v>
          </cell>
          <cell r="L1625">
            <v>249.98</v>
          </cell>
          <cell r="N1625">
            <v>167.78</v>
          </cell>
          <cell r="O1625">
            <v>126.43</v>
          </cell>
          <cell r="P1625">
            <v>0.75354631064489219</v>
          </cell>
          <cell r="Q1625">
            <v>41.35</v>
          </cell>
          <cell r="R1625">
            <v>0.24645368935510789</v>
          </cell>
          <cell r="S1625">
            <v>1.6540000000000001</v>
          </cell>
          <cell r="U1625">
            <v>0</v>
          </cell>
          <cell r="V1625">
            <v>0</v>
          </cell>
          <cell r="W1625">
            <v>249.98</v>
          </cell>
          <cell r="X1625">
            <v>249.98</v>
          </cell>
          <cell r="Y1625">
            <v>617418</v>
          </cell>
        </row>
        <row r="1626">
          <cell r="A1626">
            <v>2017457</v>
          </cell>
          <cell r="B1626"/>
          <cell r="C1626" t="str">
            <v>583916 Inbraakschade</v>
          </cell>
          <cell r="D1626" t="str">
            <v>Arcabo</v>
          </cell>
          <cell r="E1626">
            <v>0</v>
          </cell>
          <cell r="F1626">
            <v>1</v>
          </cell>
          <cell r="G1626">
            <v>1</v>
          </cell>
          <cell r="H1626">
            <v>0</v>
          </cell>
          <cell r="I1626">
            <v>1</v>
          </cell>
          <cell r="J1626">
            <v>1</v>
          </cell>
          <cell r="L1626">
            <v>248.62</v>
          </cell>
          <cell r="N1626">
            <v>167.78</v>
          </cell>
          <cell r="O1626">
            <v>126.43</v>
          </cell>
          <cell r="P1626">
            <v>0.75354631064489219</v>
          </cell>
          <cell r="Q1626">
            <v>41.35</v>
          </cell>
          <cell r="R1626">
            <v>0.24645368935510789</v>
          </cell>
          <cell r="S1626">
            <v>1.6540000000000001</v>
          </cell>
          <cell r="U1626">
            <v>0</v>
          </cell>
          <cell r="V1626">
            <v>0</v>
          </cell>
          <cell r="W1626">
            <v>248.62</v>
          </cell>
          <cell r="X1626">
            <v>248.62</v>
          </cell>
          <cell r="Y1626">
            <v>617419</v>
          </cell>
        </row>
        <row r="1627">
          <cell r="A1627">
            <v>2017458</v>
          </cell>
          <cell r="C1627" t="str">
            <v>Zes deuren</v>
          </cell>
          <cell r="D1627" t="str">
            <v>WellCamp</v>
          </cell>
          <cell r="E1627">
            <v>1</v>
          </cell>
          <cell r="F1627">
            <v>6</v>
          </cell>
          <cell r="G1627">
            <v>0</v>
          </cell>
          <cell r="H1627">
            <v>6</v>
          </cell>
          <cell r="I1627">
            <v>1</v>
          </cell>
          <cell r="J1627">
            <v>1</v>
          </cell>
          <cell r="L1627">
            <v>3190.92</v>
          </cell>
          <cell r="N1627">
            <v>2149.56</v>
          </cell>
          <cell r="O1627">
            <v>1620.9</v>
          </cell>
          <cell r="P1627">
            <v>0.75406129626528229</v>
          </cell>
          <cell r="Q1627">
            <v>528.66</v>
          </cell>
          <cell r="R1627">
            <v>0.2459387037347178</v>
          </cell>
          <cell r="S1627">
            <v>21.1464</v>
          </cell>
          <cell r="U1627">
            <v>0</v>
          </cell>
          <cell r="V1627">
            <v>0</v>
          </cell>
          <cell r="W1627">
            <v>3190.92</v>
          </cell>
          <cell r="X1627">
            <v>3190.92</v>
          </cell>
          <cell r="Y1627">
            <v>617463</v>
          </cell>
        </row>
        <row r="1628">
          <cell r="A1628">
            <v>2017460</v>
          </cell>
          <cell r="C1628" t="str">
            <v>Deneyer</v>
          </cell>
          <cell r="D1628" t="str">
            <v>Avanti</v>
          </cell>
          <cell r="E1628">
            <v>1</v>
          </cell>
          <cell r="F1628">
            <v>11</v>
          </cell>
          <cell r="G1628">
            <v>8</v>
          </cell>
          <cell r="H1628">
            <v>1</v>
          </cell>
          <cell r="I1628">
            <v>1</v>
          </cell>
          <cell r="J1628">
            <v>1</v>
          </cell>
          <cell r="L1628">
            <v>3562.69</v>
          </cell>
          <cell r="N1628">
            <v>2120.6</v>
          </cell>
          <cell r="O1628">
            <v>1553.04</v>
          </cell>
          <cell r="P1628">
            <v>0.7323587663868717</v>
          </cell>
          <cell r="Q1628">
            <v>567.55999999999995</v>
          </cell>
          <cell r="R1628">
            <v>0.26764123361312836</v>
          </cell>
          <cell r="S1628">
            <v>22.702399999999997</v>
          </cell>
          <cell r="U1628">
            <v>0</v>
          </cell>
          <cell r="V1628">
            <v>0</v>
          </cell>
          <cell r="W1628">
            <v>3562.69</v>
          </cell>
          <cell r="X1628">
            <v>3562.69</v>
          </cell>
          <cell r="Y1628">
            <v>617512</v>
          </cell>
        </row>
        <row r="1629">
          <cell r="A1629">
            <v>2017461</v>
          </cell>
          <cell r="C1629" t="str">
            <v>Marysse Ric</v>
          </cell>
          <cell r="D1629" t="str">
            <v>Avanti</v>
          </cell>
          <cell r="E1629">
            <v>1</v>
          </cell>
          <cell r="F1629">
            <v>13</v>
          </cell>
          <cell r="G1629">
            <v>8</v>
          </cell>
          <cell r="H1629">
            <v>2</v>
          </cell>
          <cell r="I1629">
            <v>1</v>
          </cell>
          <cell r="J1629">
            <v>1</v>
          </cell>
          <cell r="L1629">
            <v>3085.86</v>
          </cell>
          <cell r="N1629">
            <v>1793.18</v>
          </cell>
          <cell r="O1629">
            <v>1246.6300000000001</v>
          </cell>
          <cell r="P1629">
            <v>0.69520628157797881</v>
          </cell>
          <cell r="Q1629">
            <v>546.54999999999995</v>
          </cell>
          <cell r="R1629">
            <v>0.30479371842202119</v>
          </cell>
          <cell r="S1629">
            <v>21.861999999999998</v>
          </cell>
          <cell r="U1629">
            <v>0</v>
          </cell>
          <cell r="V1629">
            <v>0</v>
          </cell>
          <cell r="W1629">
            <v>3085.86</v>
          </cell>
          <cell r="X1629">
            <v>3085.86</v>
          </cell>
          <cell r="Y1629">
            <v>617513</v>
          </cell>
        </row>
        <row r="1630">
          <cell r="A1630">
            <v>2017462</v>
          </cell>
          <cell r="C1630" t="str">
            <v>MSD-070 Dijkshoorn</v>
          </cell>
          <cell r="D1630" t="str">
            <v>Maat</v>
          </cell>
          <cell r="E1630">
            <v>1</v>
          </cell>
          <cell r="F1630">
            <v>1</v>
          </cell>
          <cell r="G1630">
            <v>0</v>
          </cell>
          <cell r="H1630">
            <v>2</v>
          </cell>
          <cell r="I1630">
            <v>1</v>
          </cell>
          <cell r="J1630">
            <v>1</v>
          </cell>
          <cell r="L1630">
            <v>929.34</v>
          </cell>
          <cell r="N1630">
            <v>631.72</v>
          </cell>
          <cell r="O1630">
            <v>491.01</v>
          </cell>
          <cell r="P1630">
            <v>0.77725891217628063</v>
          </cell>
          <cell r="Q1630">
            <v>140.71</v>
          </cell>
          <cell r="R1630">
            <v>0.22274108782371937</v>
          </cell>
          <cell r="S1630">
            <v>5.6284000000000001</v>
          </cell>
          <cell r="U1630">
            <v>0</v>
          </cell>
          <cell r="V1630">
            <v>0</v>
          </cell>
          <cell r="W1630">
            <v>929.34</v>
          </cell>
          <cell r="X1630">
            <v>929.34</v>
          </cell>
          <cell r="Y1630">
            <v>617495</v>
          </cell>
        </row>
        <row r="1631">
          <cell r="A1631">
            <v>2017463</v>
          </cell>
          <cell r="C1631" t="str">
            <v>Nalevering glas schuifpui Duinlodge</v>
          </cell>
          <cell r="D1631" t="str">
            <v>Maat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1</v>
          </cell>
          <cell r="J1631">
            <v>1</v>
          </cell>
          <cell r="L1631">
            <v>147.88</v>
          </cell>
          <cell r="N1631">
            <v>0</v>
          </cell>
          <cell r="O1631">
            <v>0</v>
          </cell>
          <cell r="P1631" t="str">
            <v/>
          </cell>
          <cell r="Q1631">
            <v>0</v>
          </cell>
          <cell r="R1631" t="str">
            <v/>
          </cell>
          <cell r="S1631">
            <v>0</v>
          </cell>
          <cell r="U1631">
            <v>0</v>
          </cell>
          <cell r="V1631">
            <v>0</v>
          </cell>
          <cell r="W1631">
            <v>147.88</v>
          </cell>
          <cell r="X1631">
            <v>147.88</v>
          </cell>
          <cell r="Y1631">
            <v>617436</v>
          </cell>
        </row>
        <row r="1632">
          <cell r="A1632">
            <v>2017464</v>
          </cell>
          <cell r="C1632" t="str">
            <v>637217 wb 63, 10x 6m MP30</v>
          </cell>
          <cell r="D1632" t="str">
            <v>Arcabo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1</v>
          </cell>
          <cell r="J1632">
            <v>1</v>
          </cell>
          <cell r="L1632">
            <v>153</v>
          </cell>
          <cell r="N1632">
            <v>84</v>
          </cell>
          <cell r="O1632">
            <v>69</v>
          </cell>
          <cell r="P1632">
            <v>0.8214285714285714</v>
          </cell>
          <cell r="Q1632">
            <v>15</v>
          </cell>
          <cell r="R1632">
            <v>0.17857142857142858</v>
          </cell>
          <cell r="S1632">
            <v>0.6</v>
          </cell>
          <cell r="U1632">
            <v>0</v>
          </cell>
          <cell r="V1632">
            <v>0</v>
          </cell>
          <cell r="W1632">
            <v>153</v>
          </cell>
          <cell r="X1632">
            <v>153</v>
          </cell>
          <cell r="Y1632">
            <v>617408</v>
          </cell>
        </row>
        <row r="1633">
          <cell r="A1633">
            <v>2017465</v>
          </cell>
          <cell r="C1633" t="str">
            <v>Voorraad AWL100 (wb 66)</v>
          </cell>
          <cell r="D1633" t="str">
            <v>Arcabo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1</v>
          </cell>
          <cell r="J1633">
            <v>1</v>
          </cell>
          <cell r="L1633">
            <v>143.24</v>
          </cell>
          <cell r="N1633">
            <v>79.12</v>
          </cell>
          <cell r="O1633">
            <v>64.12</v>
          </cell>
          <cell r="P1633">
            <v>0.8104145601617796</v>
          </cell>
          <cell r="Q1633">
            <v>15</v>
          </cell>
          <cell r="R1633">
            <v>0.1895854398382204</v>
          </cell>
          <cell r="S1633">
            <v>0.6</v>
          </cell>
          <cell r="U1633">
            <v>0</v>
          </cell>
          <cell r="V1633">
            <v>0</v>
          </cell>
          <cell r="W1633">
            <v>143.24</v>
          </cell>
          <cell r="X1633">
            <v>143.24</v>
          </cell>
          <cell r="Y1633">
            <v>617408</v>
          </cell>
        </row>
        <row r="1634">
          <cell r="A1634">
            <v>2017466</v>
          </cell>
          <cell r="C1634" t="str">
            <v>V201706-025 Woodworks</v>
          </cell>
          <cell r="D1634" t="str">
            <v>Arcabo</v>
          </cell>
          <cell r="E1634">
            <v>0</v>
          </cell>
          <cell r="F1634">
            <v>1</v>
          </cell>
          <cell r="G1634">
            <v>0</v>
          </cell>
          <cell r="H1634">
            <v>2</v>
          </cell>
          <cell r="I1634">
            <v>1</v>
          </cell>
          <cell r="J1634">
            <v>1</v>
          </cell>
          <cell r="L1634">
            <v>908.74</v>
          </cell>
          <cell r="N1634">
            <v>554.88</v>
          </cell>
          <cell r="O1634">
            <v>369.03</v>
          </cell>
          <cell r="P1634">
            <v>0.66506271626297575</v>
          </cell>
          <cell r="Q1634">
            <v>185.85</v>
          </cell>
          <cell r="R1634">
            <v>0.33493728373702419</v>
          </cell>
          <cell r="S1634">
            <v>7.4340000000000002</v>
          </cell>
          <cell r="U1634">
            <v>0</v>
          </cell>
          <cell r="V1634">
            <v>0</v>
          </cell>
          <cell r="W1634">
            <v>908.74</v>
          </cell>
          <cell r="X1634">
            <v>908.74</v>
          </cell>
          <cell r="Y1634">
            <v>617420</v>
          </cell>
        </row>
        <row r="1635">
          <cell r="A1635">
            <v>2017467</v>
          </cell>
          <cell r="B1635"/>
          <cell r="C1635" t="str">
            <v>2016144-Z117 glas 770x 2047</v>
          </cell>
          <cell r="D1635" t="str">
            <v>Maat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1</v>
          </cell>
          <cell r="J1635">
            <v>1</v>
          </cell>
          <cell r="L1635">
            <v>148.96</v>
          </cell>
          <cell r="N1635">
            <v>81.98</v>
          </cell>
          <cell r="O1635">
            <v>81.98</v>
          </cell>
          <cell r="P1635">
            <v>1</v>
          </cell>
          <cell r="Q1635">
            <v>0</v>
          </cell>
          <cell r="R1635">
            <v>0</v>
          </cell>
          <cell r="S1635">
            <v>0</v>
          </cell>
          <cell r="U1635">
            <v>0</v>
          </cell>
          <cell r="V1635">
            <v>0</v>
          </cell>
          <cell r="W1635">
            <v>148.96</v>
          </cell>
          <cell r="X1635">
            <v>148.96</v>
          </cell>
          <cell r="Y1635">
            <v>617461</v>
          </cell>
        </row>
        <row r="1636">
          <cell r="A1636">
            <v>2017468</v>
          </cell>
          <cell r="C1636">
            <v>676917</v>
          </cell>
          <cell r="D1636" t="str">
            <v>Arcabo</v>
          </cell>
          <cell r="E1636">
            <v>1</v>
          </cell>
          <cell r="F1636">
            <v>9</v>
          </cell>
          <cell r="G1636">
            <v>5</v>
          </cell>
          <cell r="H1636">
            <v>3</v>
          </cell>
          <cell r="I1636">
            <v>1</v>
          </cell>
          <cell r="J1636">
            <v>1</v>
          </cell>
          <cell r="L1636">
            <v>2892.36</v>
          </cell>
          <cell r="N1636">
            <v>1951.2199999999998</v>
          </cell>
          <cell r="O1636">
            <v>1500.84</v>
          </cell>
          <cell r="P1636">
            <v>0.76918030770492307</v>
          </cell>
          <cell r="Q1636">
            <v>450.38</v>
          </cell>
          <cell r="R1636">
            <v>0.23081969229507696</v>
          </cell>
          <cell r="S1636">
            <v>18.0152</v>
          </cell>
          <cell r="U1636">
            <v>0</v>
          </cell>
          <cell r="V1636">
            <v>0</v>
          </cell>
          <cell r="W1636">
            <v>2892.36</v>
          </cell>
          <cell r="X1636">
            <v>2892.36</v>
          </cell>
          <cell r="Y1636">
            <v>617438</v>
          </cell>
        </row>
        <row r="1637">
          <cell r="A1637">
            <v>2017469</v>
          </cell>
          <cell r="C1637" t="str">
            <v>Inzethor v 3923 drki raam 638017</v>
          </cell>
          <cell r="D1637" t="str">
            <v>Arcabo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1</v>
          </cell>
          <cell r="J1637">
            <v>1</v>
          </cell>
          <cell r="L1637">
            <v>45</v>
          </cell>
          <cell r="N1637">
            <v>25</v>
          </cell>
          <cell r="O1637">
            <v>25</v>
          </cell>
          <cell r="P1637">
            <v>1</v>
          </cell>
          <cell r="Q1637">
            <v>0</v>
          </cell>
          <cell r="R1637">
            <v>0</v>
          </cell>
          <cell r="S1637">
            <v>0</v>
          </cell>
          <cell r="U1637">
            <v>0</v>
          </cell>
          <cell r="V1637">
            <v>0</v>
          </cell>
          <cell r="W1637">
            <v>45</v>
          </cell>
          <cell r="X1637">
            <v>45</v>
          </cell>
          <cell r="Y1637">
            <v>617408</v>
          </cell>
        </row>
        <row r="1638">
          <cell r="A1638">
            <v>2017470</v>
          </cell>
          <cell r="C1638" t="str">
            <v>MSD-068</v>
          </cell>
          <cell r="D1638" t="str">
            <v>Maat</v>
          </cell>
          <cell r="E1638">
            <v>1</v>
          </cell>
          <cell r="F1638">
            <v>9</v>
          </cell>
          <cell r="G1638">
            <v>6</v>
          </cell>
          <cell r="H1638">
            <v>2</v>
          </cell>
          <cell r="I1638">
            <v>1</v>
          </cell>
          <cell r="J1638">
            <v>1</v>
          </cell>
          <cell r="L1638">
            <v>2973.98</v>
          </cell>
          <cell r="N1638">
            <v>2201.4499999999998</v>
          </cell>
          <cell r="O1638">
            <v>1654.35</v>
          </cell>
          <cell r="P1638">
            <v>0.75148197778736747</v>
          </cell>
          <cell r="Q1638">
            <v>547.1</v>
          </cell>
          <cell r="R1638">
            <v>0.24851802221263261</v>
          </cell>
          <cell r="S1638">
            <v>21.884</v>
          </cell>
          <cell r="U1638">
            <v>0</v>
          </cell>
          <cell r="V1638">
            <v>0</v>
          </cell>
          <cell r="W1638">
            <v>2973.98</v>
          </cell>
          <cell r="X1638">
            <v>2973.98</v>
          </cell>
          <cell r="Y1638">
            <v>617520</v>
          </cell>
        </row>
        <row r="1639">
          <cell r="A1639">
            <v>2017471</v>
          </cell>
          <cell r="C1639" t="str">
            <v xml:space="preserve">MSD-073 </v>
          </cell>
          <cell r="D1639" t="str">
            <v>Maat</v>
          </cell>
          <cell r="E1639">
            <v>1</v>
          </cell>
          <cell r="F1639">
            <v>8</v>
          </cell>
          <cell r="G1639">
            <v>5</v>
          </cell>
          <cell r="H1639">
            <v>1</v>
          </cell>
          <cell r="I1639">
            <v>1</v>
          </cell>
          <cell r="J1639">
            <v>1</v>
          </cell>
          <cell r="L1639">
            <v>2461.7199999999998</v>
          </cell>
          <cell r="N1639">
            <v>1821.71</v>
          </cell>
          <cell r="O1639">
            <v>1348.19</v>
          </cell>
          <cell r="P1639">
            <v>0.74006839727508766</v>
          </cell>
          <cell r="Q1639">
            <v>473.52</v>
          </cell>
          <cell r="R1639">
            <v>0.25993160272491228</v>
          </cell>
          <cell r="S1639">
            <v>18.940799999999999</v>
          </cell>
          <cell r="U1639">
            <v>0</v>
          </cell>
          <cell r="V1639">
            <v>0</v>
          </cell>
          <cell r="W1639">
            <v>2461.7199999999998</v>
          </cell>
          <cell r="X1639">
            <v>2461.7199999999998</v>
          </cell>
          <cell r="Y1639">
            <v>617521</v>
          </cell>
        </row>
        <row r="1640">
          <cell r="A1640" t="str">
            <v>2017472L-7016</v>
          </cell>
          <cell r="C1640" t="str">
            <v>MSD-073 Luiken</v>
          </cell>
          <cell r="D1640" t="str">
            <v>Maat</v>
          </cell>
          <cell r="E1640">
            <v>0</v>
          </cell>
          <cell r="F1640">
            <v>13</v>
          </cell>
          <cell r="G1640">
            <v>0</v>
          </cell>
          <cell r="H1640">
            <v>0</v>
          </cell>
          <cell r="I1640">
            <v>1</v>
          </cell>
          <cell r="J1640">
            <v>1</v>
          </cell>
          <cell r="L1640">
            <v>1479.73</v>
          </cell>
          <cell r="N1640">
            <v>1032.76</v>
          </cell>
          <cell r="O1640">
            <v>754.3</v>
          </cell>
          <cell r="P1640">
            <v>0.7303729811379216</v>
          </cell>
          <cell r="Q1640">
            <v>278.45999999999998</v>
          </cell>
          <cell r="R1640">
            <v>0.26962701886207829</v>
          </cell>
          <cell r="S1640">
            <v>11.138399999999999</v>
          </cell>
          <cell r="U1640">
            <v>0</v>
          </cell>
          <cell r="V1640">
            <v>0</v>
          </cell>
          <cell r="W1640">
            <v>1479.73</v>
          </cell>
          <cell r="X1640">
            <v>1479.73</v>
          </cell>
          <cell r="Y1640">
            <v>617524</v>
          </cell>
        </row>
        <row r="1641">
          <cell r="A1641">
            <v>2017473</v>
          </cell>
          <cell r="C1641" t="str">
            <v>MSD-069</v>
          </cell>
          <cell r="D1641" t="str">
            <v>Maat</v>
          </cell>
          <cell r="E1641">
            <v>1</v>
          </cell>
          <cell r="F1641">
            <v>8</v>
          </cell>
          <cell r="G1641">
            <v>5</v>
          </cell>
          <cell r="H1641">
            <v>2</v>
          </cell>
          <cell r="I1641">
            <v>1</v>
          </cell>
          <cell r="J1641">
            <v>1</v>
          </cell>
          <cell r="L1641">
            <v>2130.9</v>
          </cell>
          <cell r="N1641">
            <v>1577.52</v>
          </cell>
          <cell r="O1641">
            <v>1131.92</v>
          </cell>
          <cell r="P1641">
            <v>0.71753131497540446</v>
          </cell>
          <cell r="Q1641">
            <v>445.6</v>
          </cell>
          <cell r="R1641">
            <v>0.2824686850245956</v>
          </cell>
          <cell r="S1641">
            <v>17.824000000000002</v>
          </cell>
          <cell r="U1641">
            <v>0</v>
          </cell>
          <cell r="V1641">
            <v>0</v>
          </cell>
          <cell r="W1641">
            <v>2130.9</v>
          </cell>
          <cell r="X1641">
            <v>2130.9</v>
          </cell>
          <cell r="Y1641">
            <v>617522</v>
          </cell>
        </row>
        <row r="1642">
          <cell r="A1642" t="str">
            <v>2017474L-7016</v>
          </cell>
          <cell r="C1642" t="str">
            <v>MSD-069 Luiken</v>
          </cell>
          <cell r="D1642" t="str">
            <v>Maat</v>
          </cell>
          <cell r="E1642">
            <v>0</v>
          </cell>
          <cell r="F1642">
            <v>15</v>
          </cell>
          <cell r="G1642">
            <v>0</v>
          </cell>
          <cell r="H1642">
            <v>0</v>
          </cell>
          <cell r="I1642">
            <v>1</v>
          </cell>
          <cell r="J1642">
            <v>1</v>
          </cell>
          <cell r="L1642">
            <v>1643.93</v>
          </cell>
          <cell r="N1642">
            <v>1148.46</v>
          </cell>
          <cell r="O1642">
            <v>827.16</v>
          </cell>
          <cell r="P1642">
            <v>0.72023405255733763</v>
          </cell>
          <cell r="Q1642">
            <v>321.3</v>
          </cell>
          <cell r="R1642">
            <v>0.27976594744266237</v>
          </cell>
          <cell r="S1642">
            <v>12.852</v>
          </cell>
          <cell r="U1642">
            <v>0</v>
          </cell>
          <cell r="V1642">
            <v>0</v>
          </cell>
          <cell r="W1642">
            <v>1643.93</v>
          </cell>
          <cell r="X1642">
            <v>1643.93</v>
          </cell>
          <cell r="Y1642">
            <v>617525</v>
          </cell>
        </row>
        <row r="1643">
          <cell r="A1643">
            <v>2017475</v>
          </cell>
          <cell r="C1643" t="str">
            <v>MSD-066</v>
          </cell>
          <cell r="D1643" t="str">
            <v>Maat</v>
          </cell>
          <cell r="E1643">
            <v>1</v>
          </cell>
          <cell r="F1643">
            <v>8</v>
          </cell>
          <cell r="G1643">
            <v>5</v>
          </cell>
          <cell r="H1643">
            <v>3</v>
          </cell>
          <cell r="I1643">
            <v>1</v>
          </cell>
          <cell r="J1643">
            <v>1</v>
          </cell>
          <cell r="L1643">
            <v>2775.31</v>
          </cell>
          <cell r="N1643">
            <v>2056.39</v>
          </cell>
          <cell r="O1643">
            <v>1518.04</v>
          </cell>
          <cell r="P1643">
            <v>0.73820627410170248</v>
          </cell>
          <cell r="Q1643">
            <v>538.35</v>
          </cell>
          <cell r="R1643">
            <v>0.26179372589829752</v>
          </cell>
          <cell r="S1643">
            <v>21.534000000000002</v>
          </cell>
          <cell r="U1643">
            <v>0</v>
          </cell>
          <cell r="V1643">
            <v>0</v>
          </cell>
          <cell r="W1643">
            <v>2775.31</v>
          </cell>
          <cell r="X1643">
            <v>2775.31</v>
          </cell>
          <cell r="Y1643">
            <v>617523</v>
          </cell>
        </row>
        <row r="1644">
          <cell r="A1644" t="str">
            <v>2017476L-7016</v>
          </cell>
          <cell r="C1644" t="str">
            <v>MSD-066 Luiken</v>
          </cell>
          <cell r="D1644" t="str">
            <v>Maat</v>
          </cell>
          <cell r="E1644">
            <v>0</v>
          </cell>
          <cell r="F1644">
            <v>13</v>
          </cell>
          <cell r="G1644">
            <v>0</v>
          </cell>
          <cell r="H1644">
            <v>0</v>
          </cell>
          <cell r="I1644">
            <v>1</v>
          </cell>
          <cell r="J1644">
            <v>1</v>
          </cell>
          <cell r="L1644">
            <v>1590.03</v>
          </cell>
          <cell r="N1644">
            <v>1090.8600000000001</v>
          </cell>
          <cell r="O1644">
            <v>816</v>
          </cell>
          <cell r="P1644">
            <v>0.74803366151476802</v>
          </cell>
          <cell r="Q1644">
            <v>274.86</v>
          </cell>
          <cell r="R1644">
            <v>0.25196633848523181</v>
          </cell>
          <cell r="S1644">
            <v>10.994400000000001</v>
          </cell>
          <cell r="U1644">
            <v>0</v>
          </cell>
          <cell r="V1644">
            <v>0</v>
          </cell>
          <cell r="W1644">
            <v>1590.03</v>
          </cell>
          <cell r="X1644">
            <v>1590.03</v>
          </cell>
          <cell r="Y1644">
            <v>617526</v>
          </cell>
        </row>
        <row r="1645">
          <cell r="A1645">
            <v>2017477</v>
          </cell>
          <cell r="C1645" t="str">
            <v>Arntz berging</v>
          </cell>
          <cell r="D1645" t="str">
            <v>Duocar</v>
          </cell>
          <cell r="E1645">
            <v>1</v>
          </cell>
          <cell r="F1645">
            <v>2</v>
          </cell>
          <cell r="G1645">
            <v>1</v>
          </cell>
          <cell r="H1645">
            <v>1</v>
          </cell>
          <cell r="I1645">
            <v>1</v>
          </cell>
          <cell r="J1645">
            <v>1</v>
          </cell>
          <cell r="L1645">
            <v>968.93</v>
          </cell>
          <cell r="N1645">
            <v>595.30999999999995</v>
          </cell>
          <cell r="O1645">
            <v>449.18</v>
          </cell>
          <cell r="P1645">
            <v>0.75453125262468301</v>
          </cell>
          <cell r="Q1645">
            <v>146.13</v>
          </cell>
          <cell r="R1645">
            <v>0.24546874737531707</v>
          </cell>
          <cell r="S1645">
            <v>5.8452000000000002</v>
          </cell>
          <cell r="U1645">
            <v>0</v>
          </cell>
          <cell r="V1645">
            <v>0</v>
          </cell>
          <cell r="W1645">
            <v>968.93</v>
          </cell>
          <cell r="X1645">
            <v>968.93</v>
          </cell>
          <cell r="Y1645">
            <v>617487</v>
          </cell>
        </row>
        <row r="1646">
          <cell r="A1646">
            <v>2017478</v>
          </cell>
          <cell r="C1646" t="str">
            <v>de Zoete berging</v>
          </cell>
          <cell r="D1646" t="str">
            <v>Duocar</v>
          </cell>
          <cell r="E1646">
            <v>1</v>
          </cell>
          <cell r="F1646">
            <v>2</v>
          </cell>
          <cell r="G1646">
            <v>1</v>
          </cell>
          <cell r="H1646">
            <v>1</v>
          </cell>
          <cell r="I1646">
            <v>1</v>
          </cell>
          <cell r="J1646">
            <v>1</v>
          </cell>
          <cell r="L1646">
            <v>843.66</v>
          </cell>
          <cell r="N1646">
            <v>554.37</v>
          </cell>
          <cell r="O1646">
            <v>407.86</v>
          </cell>
          <cell r="P1646">
            <v>0.73571802225950178</v>
          </cell>
          <cell r="Q1646">
            <v>146.51</v>
          </cell>
          <cell r="R1646">
            <v>0.26428197774049822</v>
          </cell>
          <cell r="S1646">
            <v>5.8603999999999994</v>
          </cell>
          <cell r="U1646">
            <v>0</v>
          </cell>
          <cell r="V1646">
            <v>0</v>
          </cell>
          <cell r="W1646">
            <v>843.66</v>
          </cell>
          <cell r="X1646">
            <v>843.66</v>
          </cell>
          <cell r="Y1646">
            <v>617500</v>
          </cell>
        </row>
        <row r="1647">
          <cell r="A1647">
            <v>2017479</v>
          </cell>
          <cell r="C1647" t="str">
            <v>638717 Schuur</v>
          </cell>
          <cell r="D1647" t="str">
            <v>Arcabo</v>
          </cell>
          <cell r="E1647">
            <v>1</v>
          </cell>
          <cell r="F1647">
            <v>2</v>
          </cell>
          <cell r="G1647">
            <v>1</v>
          </cell>
          <cell r="H1647">
            <v>1</v>
          </cell>
          <cell r="I1647">
            <v>1</v>
          </cell>
          <cell r="J1647">
            <v>1</v>
          </cell>
          <cell r="L1647">
            <v>635.91</v>
          </cell>
          <cell r="N1647">
            <v>426.69</v>
          </cell>
          <cell r="O1647">
            <v>288.13</v>
          </cell>
          <cell r="P1647">
            <v>0.6752677587944409</v>
          </cell>
          <cell r="Q1647">
            <v>138.56</v>
          </cell>
          <cell r="R1647">
            <v>0.3247322412055591</v>
          </cell>
          <cell r="S1647">
            <v>5.5423999999999998</v>
          </cell>
          <cell r="U1647">
            <v>0</v>
          </cell>
          <cell r="V1647">
            <v>0</v>
          </cell>
          <cell r="W1647">
            <v>635.91</v>
          </cell>
          <cell r="X1647">
            <v>635.91</v>
          </cell>
          <cell r="Y1647">
            <v>617421</v>
          </cell>
        </row>
        <row r="1648">
          <cell r="A1648">
            <v>2017480</v>
          </cell>
          <cell r="C1648" t="str">
            <v>Verhoeven</v>
          </cell>
          <cell r="D1648" t="str">
            <v>Duocar</v>
          </cell>
          <cell r="E1648">
            <v>1</v>
          </cell>
          <cell r="F1648">
            <v>3</v>
          </cell>
          <cell r="G1648">
            <v>1</v>
          </cell>
          <cell r="H1648">
            <v>3</v>
          </cell>
          <cell r="I1648">
            <v>1</v>
          </cell>
          <cell r="J1648">
            <v>1</v>
          </cell>
          <cell r="L1648">
            <v>1594.79</v>
          </cell>
          <cell r="N1648">
            <v>1045.95</v>
          </cell>
          <cell r="O1648">
            <v>760.89</v>
          </cell>
          <cell r="P1648">
            <v>0.72746307184855863</v>
          </cell>
          <cell r="Q1648">
            <v>285.06</v>
          </cell>
          <cell r="R1648">
            <v>0.27253692815144126</v>
          </cell>
          <cell r="S1648">
            <v>11.4024</v>
          </cell>
          <cell r="U1648">
            <v>0</v>
          </cell>
          <cell r="V1648">
            <v>0</v>
          </cell>
          <cell r="W1648">
            <v>1594.79</v>
          </cell>
          <cell r="X1648">
            <v>1594.79</v>
          </cell>
          <cell r="Y1648">
            <v>617501</v>
          </cell>
        </row>
        <row r="1649">
          <cell r="A1649">
            <v>2017481</v>
          </cell>
          <cell r="C1649" t="str">
            <v>Kozijnen Beurs Hardenberg</v>
          </cell>
          <cell r="D1649" t="str">
            <v>Kuro Kozijn</v>
          </cell>
          <cell r="E1649">
            <v>1</v>
          </cell>
          <cell r="F1649">
            <v>6</v>
          </cell>
          <cell r="G1649">
            <v>2</v>
          </cell>
          <cell r="H1649">
            <v>5</v>
          </cell>
          <cell r="I1649">
            <v>1</v>
          </cell>
          <cell r="J1649">
            <v>1</v>
          </cell>
          <cell r="L1649">
            <v>4176</v>
          </cell>
          <cell r="N1649">
            <v>2784</v>
          </cell>
          <cell r="O1649">
            <v>2137.11</v>
          </cell>
          <cell r="P1649">
            <v>0.76764008620689661</v>
          </cell>
          <cell r="Q1649">
            <v>646.89</v>
          </cell>
          <cell r="R1649">
            <v>0.23235991379310345</v>
          </cell>
          <cell r="S1649">
            <v>25.875599999999999</v>
          </cell>
          <cell r="U1649">
            <v>0</v>
          </cell>
          <cell r="V1649">
            <v>4176</v>
          </cell>
          <cell r="W1649">
            <v>0</v>
          </cell>
          <cell r="X1649"/>
          <cell r="Y1649"/>
        </row>
        <row r="1650">
          <cell r="A1650">
            <v>2017482</v>
          </cell>
          <cell r="C1650" t="str">
            <v>Twee kozijnen</v>
          </cell>
          <cell r="D1650" t="str">
            <v>Morren Bouwservice</v>
          </cell>
          <cell r="E1650">
            <v>1</v>
          </cell>
          <cell r="F1650">
            <v>2</v>
          </cell>
          <cell r="G1650">
            <v>2</v>
          </cell>
          <cell r="H1650">
            <v>0</v>
          </cell>
          <cell r="I1650">
            <v>1</v>
          </cell>
          <cell r="J1650">
            <v>1</v>
          </cell>
          <cell r="L1650">
            <v>393.16</v>
          </cell>
          <cell r="N1650">
            <v>260.62</v>
          </cell>
          <cell r="O1650">
            <v>177.64</v>
          </cell>
          <cell r="P1650">
            <v>0.68160540250172663</v>
          </cell>
          <cell r="Q1650">
            <v>82.98</v>
          </cell>
          <cell r="R1650">
            <v>0.31839459749827337</v>
          </cell>
          <cell r="S1650">
            <v>3.3192000000000004</v>
          </cell>
          <cell r="U1650">
            <v>0</v>
          </cell>
          <cell r="V1650">
            <v>0</v>
          </cell>
          <cell r="W1650">
            <v>393.16</v>
          </cell>
          <cell r="X1650">
            <v>393.16</v>
          </cell>
          <cell r="Y1650">
            <v>617538</v>
          </cell>
        </row>
        <row r="1651">
          <cell r="A1651">
            <v>2017483</v>
          </cell>
          <cell r="C1651" t="str">
            <v>Zeewolde, gereedschap voor het afstellen van ramen en deuren wb68</v>
          </cell>
          <cell r="D1651" t="str">
            <v>Arcabo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1</v>
          </cell>
          <cell r="J1651">
            <v>1</v>
          </cell>
          <cell r="L1651">
            <v>194.02</v>
          </cell>
          <cell r="N1651">
            <v>104.51</v>
          </cell>
          <cell r="O1651">
            <v>89.51</v>
          </cell>
          <cell r="P1651">
            <v>0.85647306477849006</v>
          </cell>
          <cell r="Q1651">
            <v>15</v>
          </cell>
          <cell r="R1651">
            <v>0.14352693522150989</v>
          </cell>
          <cell r="S1651">
            <v>0.6</v>
          </cell>
          <cell r="U1651">
            <v>0</v>
          </cell>
          <cell r="V1651">
            <v>0</v>
          </cell>
          <cell r="W1651">
            <v>194.02</v>
          </cell>
          <cell r="X1651">
            <v>194.02</v>
          </cell>
          <cell r="Y1651">
            <v>617408</v>
          </cell>
        </row>
        <row r="1652">
          <cell r="A1652">
            <v>2017484</v>
          </cell>
          <cell r="C1652" t="str">
            <v>624617 glas 929x 2107</v>
          </cell>
          <cell r="D1652" t="str">
            <v>Arcabo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1</v>
          </cell>
          <cell r="J1652">
            <v>1</v>
          </cell>
          <cell r="L1652">
            <v>178.74</v>
          </cell>
          <cell r="N1652">
            <v>96.87</v>
          </cell>
          <cell r="O1652">
            <v>96.87</v>
          </cell>
          <cell r="P1652">
            <v>1</v>
          </cell>
          <cell r="Q1652">
            <v>0</v>
          </cell>
          <cell r="R1652">
            <v>0</v>
          </cell>
          <cell r="S1652">
            <v>0</v>
          </cell>
          <cell r="U1652">
            <v>0</v>
          </cell>
          <cell r="V1652">
            <v>0</v>
          </cell>
          <cell r="W1652">
            <v>178.74</v>
          </cell>
          <cell r="X1652">
            <v>178.74</v>
          </cell>
          <cell r="Y1652">
            <v>617509</v>
          </cell>
        </row>
        <row r="1653">
          <cell r="A1653">
            <v>2017485</v>
          </cell>
          <cell r="C1653" t="str">
            <v>Van Oosterom BOS</v>
          </cell>
          <cell r="D1653" t="str">
            <v>Duocar</v>
          </cell>
          <cell r="E1653">
            <v>0</v>
          </cell>
          <cell r="F1653">
            <v>1</v>
          </cell>
          <cell r="G1653">
            <v>1</v>
          </cell>
          <cell r="H1653">
            <v>0</v>
          </cell>
          <cell r="I1653">
            <v>1</v>
          </cell>
          <cell r="J1653">
            <v>1</v>
          </cell>
          <cell r="L1653">
            <v>217.36</v>
          </cell>
          <cell r="N1653">
            <v>144.64999999999998</v>
          </cell>
          <cell r="O1653">
            <v>99.1</v>
          </cell>
          <cell r="P1653">
            <v>0.68510197027307296</v>
          </cell>
          <cell r="Q1653">
            <v>45.55</v>
          </cell>
          <cell r="R1653">
            <v>0.3148980297269271</v>
          </cell>
          <cell r="S1653">
            <v>1.8219999999999998</v>
          </cell>
          <cell r="U1653">
            <v>0</v>
          </cell>
          <cell r="V1653">
            <v>0</v>
          </cell>
          <cell r="W1653">
            <v>217.36</v>
          </cell>
          <cell r="X1653">
            <v>217.36</v>
          </cell>
          <cell r="Y1653">
            <v>617502</v>
          </cell>
        </row>
        <row r="1654">
          <cell r="A1654">
            <v>2017486</v>
          </cell>
          <cell r="C1654" t="str">
            <v>vervallen</v>
          </cell>
          <cell r="E1654">
            <v>0</v>
          </cell>
          <cell r="F1654">
            <v>1</v>
          </cell>
          <cell r="G1654">
            <v>0</v>
          </cell>
          <cell r="H1654">
            <v>2</v>
          </cell>
          <cell r="I1654">
            <v>0</v>
          </cell>
          <cell r="J1654">
            <v>0</v>
          </cell>
          <cell r="N1654">
            <v>0</v>
          </cell>
          <cell r="O1654">
            <v>0</v>
          </cell>
          <cell r="P1654" t="str">
            <v/>
          </cell>
          <cell r="Q1654">
            <v>0</v>
          </cell>
          <cell r="R1654" t="str">
            <v/>
          </cell>
          <cell r="S1654">
            <v>0</v>
          </cell>
          <cell r="U1654">
            <v>0</v>
          </cell>
          <cell r="V1654">
            <v>0</v>
          </cell>
          <cell r="W1654">
            <v>0</v>
          </cell>
          <cell r="X1654"/>
          <cell r="Y1654"/>
        </row>
        <row r="1655">
          <cell r="A1655">
            <v>2017487</v>
          </cell>
          <cell r="B1655"/>
          <cell r="C1655" t="str">
            <v>594416, wb 70, scharnier voor vakantiepark delftse Hout</v>
          </cell>
          <cell r="D1655" t="str">
            <v>Arcabo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1</v>
          </cell>
          <cell r="J1655">
            <v>1</v>
          </cell>
          <cell r="L1655">
            <v>31</v>
          </cell>
          <cell r="N1655">
            <v>15.35</v>
          </cell>
          <cell r="O1655">
            <v>5.35</v>
          </cell>
          <cell r="P1655">
            <v>0.34853420195439738</v>
          </cell>
          <cell r="Q1655">
            <v>10</v>
          </cell>
          <cell r="R1655">
            <v>0.65146579804560267</v>
          </cell>
          <cell r="S1655">
            <v>0.4</v>
          </cell>
          <cell r="U1655">
            <v>0</v>
          </cell>
          <cell r="V1655">
            <v>0</v>
          </cell>
          <cell r="W1655">
            <v>31</v>
          </cell>
          <cell r="X1655">
            <v>31</v>
          </cell>
          <cell r="Y1655">
            <v>618034</v>
          </cell>
        </row>
        <row r="1656">
          <cell r="A1656">
            <v>2017488</v>
          </cell>
          <cell r="C1656" t="str">
            <v>MSD-067</v>
          </cell>
          <cell r="D1656" t="str">
            <v>Maat</v>
          </cell>
          <cell r="E1656">
            <v>0</v>
          </cell>
          <cell r="F1656">
            <v>1</v>
          </cell>
          <cell r="G1656">
            <v>0</v>
          </cell>
          <cell r="H1656">
            <v>1</v>
          </cell>
          <cell r="I1656">
            <v>1</v>
          </cell>
          <cell r="J1656">
            <v>1</v>
          </cell>
          <cell r="L1656">
            <v>520.27</v>
          </cell>
          <cell r="N1656">
            <v>381.33000000000004</v>
          </cell>
          <cell r="O1656">
            <v>271.79000000000002</v>
          </cell>
          <cell r="P1656">
            <v>0.71274224425038679</v>
          </cell>
          <cell r="Q1656">
            <v>109.54</v>
          </cell>
          <cell r="R1656">
            <v>0.28725775574961321</v>
          </cell>
          <cell r="S1656">
            <v>4.3816000000000006</v>
          </cell>
          <cell r="U1656">
            <v>0</v>
          </cell>
          <cell r="V1656">
            <v>0</v>
          </cell>
          <cell r="W1656">
            <v>520.27</v>
          </cell>
          <cell r="X1656">
            <v>520.27</v>
          </cell>
          <cell r="Y1656">
            <v>617534</v>
          </cell>
        </row>
        <row r="1657">
          <cell r="A1657">
            <v>2017489</v>
          </cell>
          <cell r="C1657" t="str">
            <v>648817 glas 977x 1943 met roedes</v>
          </cell>
          <cell r="D1657" t="str">
            <v>Arcabo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1</v>
          </cell>
          <cell r="J1657">
            <v>1</v>
          </cell>
          <cell r="L1657">
            <v>204.6</v>
          </cell>
          <cell r="N1657">
            <v>109.8</v>
          </cell>
          <cell r="O1657">
            <v>109.8</v>
          </cell>
          <cell r="P1657">
            <v>1</v>
          </cell>
          <cell r="Q1657">
            <v>0</v>
          </cell>
          <cell r="R1657">
            <v>0</v>
          </cell>
          <cell r="S1657">
            <v>0</v>
          </cell>
          <cell r="U1657">
            <v>0</v>
          </cell>
          <cell r="V1657">
            <v>0</v>
          </cell>
          <cell r="W1657">
            <v>204.6</v>
          </cell>
          <cell r="X1657">
            <v>204.6</v>
          </cell>
          <cell r="Y1657">
            <v>617509</v>
          </cell>
        </row>
        <row r="1658">
          <cell r="A1658">
            <v>2017490</v>
          </cell>
          <cell r="C1658" t="str">
            <v>605017 glas 734x 1629</v>
          </cell>
          <cell r="D1658" t="str">
            <v>Arcabo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1</v>
          </cell>
          <cell r="J1658">
            <v>1</v>
          </cell>
          <cell r="L1658">
            <v>65.48</v>
          </cell>
          <cell r="N1658">
            <v>40.24</v>
          </cell>
          <cell r="O1658">
            <v>40.24</v>
          </cell>
          <cell r="P1658">
            <v>1</v>
          </cell>
          <cell r="Q1658">
            <v>0</v>
          </cell>
          <cell r="R1658">
            <v>0</v>
          </cell>
          <cell r="S1658">
            <v>0</v>
          </cell>
          <cell r="U1658">
            <v>0</v>
          </cell>
          <cell r="V1658">
            <v>0</v>
          </cell>
          <cell r="W1658">
            <v>65.48</v>
          </cell>
          <cell r="X1658">
            <v>65.48</v>
          </cell>
          <cell r="Y1658">
            <v>617509</v>
          </cell>
        </row>
        <row r="1659">
          <cell r="A1659">
            <v>2017491</v>
          </cell>
          <cell r="C1659" t="str">
            <v>615517 glas 630x 1007</v>
          </cell>
          <cell r="D1659" t="str">
            <v>Arcabo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1</v>
          </cell>
          <cell r="J1659">
            <v>1</v>
          </cell>
          <cell r="L1659">
            <v>63.46</v>
          </cell>
          <cell r="N1659">
            <v>39.229999999999997</v>
          </cell>
          <cell r="O1659">
            <v>39.229999999999997</v>
          </cell>
          <cell r="P1659">
            <v>1</v>
          </cell>
          <cell r="Q1659">
            <v>0</v>
          </cell>
          <cell r="R1659">
            <v>0</v>
          </cell>
          <cell r="S1659">
            <v>0</v>
          </cell>
          <cell r="U1659">
            <v>0</v>
          </cell>
          <cell r="V1659">
            <v>0</v>
          </cell>
          <cell r="W1659">
            <v>63.46</v>
          </cell>
          <cell r="X1659">
            <v>63.46</v>
          </cell>
          <cell r="Y1659">
            <v>617509</v>
          </cell>
        </row>
        <row r="1660">
          <cell r="A1660">
            <v>2017492</v>
          </cell>
          <cell r="C1660" t="str">
            <v>werkbon 73,  5set rolluikgrepen.</v>
          </cell>
          <cell r="D1660" t="str">
            <v>Arcabo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1</v>
          </cell>
          <cell r="J1660">
            <v>1</v>
          </cell>
          <cell r="L1660">
            <v>234.3</v>
          </cell>
          <cell r="N1660">
            <v>124.65</v>
          </cell>
          <cell r="O1660">
            <v>109.65</v>
          </cell>
          <cell r="P1660">
            <v>0.87966305655836341</v>
          </cell>
          <cell r="Q1660">
            <v>15</v>
          </cell>
          <cell r="R1660">
            <v>0.12033694344163658</v>
          </cell>
          <cell r="S1660">
            <v>0.6</v>
          </cell>
          <cell r="U1660">
            <v>0</v>
          </cell>
          <cell r="V1660">
            <v>0</v>
          </cell>
          <cell r="W1660">
            <v>234.3</v>
          </cell>
          <cell r="X1660">
            <v>234.3</v>
          </cell>
          <cell r="Y1660">
            <v>617509</v>
          </cell>
        </row>
        <row r="1661">
          <cell r="A1661" t="str">
            <v>2017493L-6009</v>
          </cell>
          <cell r="C1661" t="str">
            <v>Luiken</v>
          </cell>
          <cell r="D1661" t="str">
            <v>RSP</v>
          </cell>
          <cell r="E1661">
            <v>1</v>
          </cell>
          <cell r="F1661">
            <v>10</v>
          </cell>
          <cell r="G1661">
            <v>0</v>
          </cell>
          <cell r="H1661">
            <v>0</v>
          </cell>
          <cell r="I1661">
            <v>1</v>
          </cell>
          <cell r="J1661">
            <v>1</v>
          </cell>
          <cell r="L1661">
            <v>1246.76</v>
          </cell>
          <cell r="N1661">
            <v>802.76</v>
          </cell>
          <cell r="O1661">
            <v>602.16</v>
          </cell>
          <cell r="P1661">
            <v>0.75011211320942739</v>
          </cell>
          <cell r="Q1661">
            <v>200.6</v>
          </cell>
          <cell r="R1661">
            <v>0.24988788679057253</v>
          </cell>
          <cell r="S1661">
            <v>8.0239999999999991</v>
          </cell>
          <cell r="U1661">
            <v>0</v>
          </cell>
          <cell r="V1661">
            <v>0</v>
          </cell>
          <cell r="W1661">
            <v>1246.76</v>
          </cell>
          <cell r="X1661">
            <v>1246.76</v>
          </cell>
          <cell r="Y1661">
            <v>617539</v>
          </cell>
        </row>
        <row r="1662">
          <cell r="A1662">
            <v>2017494</v>
          </cell>
          <cell r="C1662" t="str">
            <v>640517, glas 916x 364</v>
          </cell>
          <cell r="D1662" t="str">
            <v>Arcabo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1</v>
          </cell>
          <cell r="J1662">
            <v>1</v>
          </cell>
          <cell r="L1662">
            <v>36.5</v>
          </cell>
          <cell r="N1662">
            <v>25.75</v>
          </cell>
          <cell r="O1662">
            <v>25.75</v>
          </cell>
          <cell r="P1662">
            <v>1</v>
          </cell>
          <cell r="Q1662">
            <v>0</v>
          </cell>
          <cell r="R1662">
            <v>0</v>
          </cell>
          <cell r="S1662">
            <v>0</v>
          </cell>
          <cell r="U1662">
            <v>0</v>
          </cell>
          <cell r="V1662">
            <v>0</v>
          </cell>
          <cell r="W1662">
            <v>36.5</v>
          </cell>
          <cell r="X1662">
            <v>36.5</v>
          </cell>
          <cell r="Y1662">
            <v>617509</v>
          </cell>
        </row>
        <row r="1663">
          <cell r="A1663">
            <v>2017495</v>
          </cell>
          <cell r="C1663">
            <v>633617</v>
          </cell>
          <cell r="D1663" t="str">
            <v>Arcabo</v>
          </cell>
          <cell r="E1663">
            <v>0</v>
          </cell>
          <cell r="F1663">
            <v>1</v>
          </cell>
          <cell r="G1663">
            <v>0</v>
          </cell>
          <cell r="H1663">
            <v>4</v>
          </cell>
          <cell r="I1663">
            <v>1</v>
          </cell>
          <cell r="J1663">
            <v>1</v>
          </cell>
          <cell r="L1663">
            <v>1831.98</v>
          </cell>
          <cell r="N1663">
            <v>1314.53</v>
          </cell>
          <cell r="O1663">
            <v>991.72</v>
          </cell>
          <cell r="P1663">
            <v>0.75442933976402216</v>
          </cell>
          <cell r="Q1663">
            <v>322.81</v>
          </cell>
          <cell r="R1663">
            <v>0.24557066023597787</v>
          </cell>
          <cell r="S1663">
            <v>12.9124</v>
          </cell>
          <cell r="U1663">
            <v>0</v>
          </cell>
          <cell r="V1663">
            <v>0</v>
          </cell>
          <cell r="W1663">
            <v>1831.98</v>
          </cell>
          <cell r="X1663">
            <v>1831.98</v>
          </cell>
          <cell r="Y1663">
            <v>617510</v>
          </cell>
        </row>
        <row r="1664">
          <cell r="A1664">
            <v>2017496</v>
          </cell>
          <cell r="C1664" t="str">
            <v>MSD-075</v>
          </cell>
          <cell r="D1664" t="str">
            <v>Maat</v>
          </cell>
          <cell r="E1664">
            <v>1</v>
          </cell>
          <cell r="F1664">
            <v>9</v>
          </cell>
          <cell r="G1664">
            <v>6</v>
          </cell>
          <cell r="H1664">
            <v>3</v>
          </cell>
          <cell r="I1664">
            <v>1</v>
          </cell>
          <cell r="J1664">
            <v>1</v>
          </cell>
          <cell r="L1664">
            <v>4380.83</v>
          </cell>
          <cell r="N1664">
            <v>3235.83</v>
          </cell>
          <cell r="O1664">
            <v>2527.85</v>
          </cell>
          <cell r="P1664">
            <v>0.78120605841468804</v>
          </cell>
          <cell r="Q1664">
            <v>707.98</v>
          </cell>
          <cell r="R1664">
            <v>0.21879394158531196</v>
          </cell>
          <cell r="S1664">
            <v>28.319200000000002</v>
          </cell>
          <cell r="U1664">
            <v>0</v>
          </cell>
          <cell r="V1664">
            <v>0</v>
          </cell>
          <cell r="W1664">
            <v>4380.83</v>
          </cell>
          <cell r="X1664">
            <v>4380.83</v>
          </cell>
          <cell r="Y1664">
            <v>617527</v>
          </cell>
        </row>
        <row r="1665">
          <cell r="A1665">
            <v>2017497</v>
          </cell>
          <cell r="C1665" t="str">
            <v>MSD-076</v>
          </cell>
          <cell r="D1665" t="str">
            <v>Maat</v>
          </cell>
          <cell r="E1665">
            <v>1</v>
          </cell>
          <cell r="F1665">
            <v>1</v>
          </cell>
          <cell r="G1665">
            <v>0</v>
          </cell>
          <cell r="H1665">
            <v>1</v>
          </cell>
          <cell r="I1665">
            <v>1</v>
          </cell>
          <cell r="J1665">
            <v>1</v>
          </cell>
          <cell r="L1665">
            <v>762.2</v>
          </cell>
          <cell r="N1665">
            <v>558.05000000000007</v>
          </cell>
          <cell r="O1665">
            <v>387.97</v>
          </cell>
          <cell r="P1665">
            <v>0.69522444225427826</v>
          </cell>
          <cell r="Q1665">
            <v>170.08</v>
          </cell>
          <cell r="R1665">
            <v>0.30477555774572168</v>
          </cell>
          <cell r="S1665">
            <v>6.8032000000000004</v>
          </cell>
          <cell r="U1665">
            <v>0</v>
          </cell>
          <cell r="V1665">
            <v>0</v>
          </cell>
          <cell r="W1665">
            <v>762.2</v>
          </cell>
          <cell r="X1665">
            <v>762.2</v>
          </cell>
          <cell r="Y1665">
            <v>617528</v>
          </cell>
        </row>
        <row r="1666">
          <cell r="A1666">
            <v>2017498</v>
          </cell>
          <cell r="C1666" t="str">
            <v>MSD-071</v>
          </cell>
          <cell r="D1666" t="str">
            <v>Maat</v>
          </cell>
          <cell r="E1666">
            <v>1</v>
          </cell>
          <cell r="F1666">
            <v>11</v>
          </cell>
          <cell r="G1666">
            <v>6</v>
          </cell>
          <cell r="H1666">
            <v>3</v>
          </cell>
          <cell r="I1666">
            <v>1</v>
          </cell>
          <cell r="J1666">
            <v>1</v>
          </cell>
          <cell r="L1666">
            <v>3392.82</v>
          </cell>
          <cell r="N1666">
            <v>2512.4</v>
          </cell>
          <cell r="O1666">
            <v>1839.72</v>
          </cell>
          <cell r="P1666">
            <v>0.73225601018946029</v>
          </cell>
          <cell r="Q1666">
            <v>672.68</v>
          </cell>
          <cell r="R1666">
            <v>0.26774398981053971</v>
          </cell>
          <cell r="S1666">
            <v>26.9072</v>
          </cell>
          <cell r="U1666">
            <v>0</v>
          </cell>
          <cell r="V1666">
            <v>0</v>
          </cell>
          <cell r="W1666">
            <v>3392.82</v>
          </cell>
          <cell r="X1666">
            <v>3392.82</v>
          </cell>
          <cell r="Y1666">
            <v>617529</v>
          </cell>
        </row>
        <row r="1667">
          <cell r="A1667">
            <v>2017499</v>
          </cell>
          <cell r="C1667" t="str">
            <v>MSD-072</v>
          </cell>
          <cell r="D1667" t="str">
            <v>Maat</v>
          </cell>
          <cell r="E1667">
            <v>1</v>
          </cell>
          <cell r="F1667">
            <v>1</v>
          </cell>
          <cell r="G1667">
            <v>0</v>
          </cell>
          <cell r="H1667">
            <v>1</v>
          </cell>
          <cell r="I1667">
            <v>1</v>
          </cell>
          <cell r="J1667">
            <v>1</v>
          </cell>
          <cell r="L1667">
            <v>520.27</v>
          </cell>
          <cell r="N1667">
            <v>381.33000000000004</v>
          </cell>
          <cell r="O1667">
            <v>271.79000000000002</v>
          </cell>
          <cell r="P1667">
            <v>0.71274224425038679</v>
          </cell>
          <cell r="Q1667">
            <v>109.54</v>
          </cell>
          <cell r="R1667">
            <v>0.28725775574961321</v>
          </cell>
          <cell r="S1667">
            <v>4.3816000000000006</v>
          </cell>
          <cell r="U1667">
            <v>0</v>
          </cell>
          <cell r="V1667">
            <v>0</v>
          </cell>
          <cell r="W1667">
            <v>520.27</v>
          </cell>
          <cell r="X1667">
            <v>520.27</v>
          </cell>
          <cell r="Y1667">
            <v>617530</v>
          </cell>
        </row>
        <row r="1668">
          <cell r="A1668" t="str">
            <v>2017500L-7016</v>
          </cell>
          <cell r="C1668" t="str">
            <v>MSD-071 Luiken</v>
          </cell>
          <cell r="D1668" t="str">
            <v>Maat</v>
          </cell>
          <cell r="E1668">
            <v>0</v>
          </cell>
          <cell r="F1668">
            <v>18</v>
          </cell>
          <cell r="G1668">
            <v>0</v>
          </cell>
          <cell r="H1668">
            <v>0</v>
          </cell>
          <cell r="I1668">
            <v>1</v>
          </cell>
          <cell r="J1668">
            <v>1</v>
          </cell>
          <cell r="L1668">
            <v>2222.96</v>
          </cell>
          <cell r="N1668">
            <v>1477.02</v>
          </cell>
          <cell r="O1668">
            <v>1091.46</v>
          </cell>
          <cell r="P1668">
            <v>0.73896088069220456</v>
          </cell>
          <cell r="Q1668">
            <v>385.56</v>
          </cell>
          <cell r="R1668">
            <v>0.26103911930779544</v>
          </cell>
          <cell r="S1668">
            <v>15.4224</v>
          </cell>
          <cell r="U1668">
            <v>0</v>
          </cell>
          <cell r="V1668">
            <v>0</v>
          </cell>
          <cell r="W1668">
            <v>2222.96</v>
          </cell>
          <cell r="X1668">
            <v>2222.96</v>
          </cell>
          <cell r="Y1668">
            <v>617531</v>
          </cell>
        </row>
        <row r="1669">
          <cell r="A1669">
            <v>2017501</v>
          </cell>
          <cell r="C1669" t="str">
            <v>681817 tm 682217</v>
          </cell>
          <cell r="D1669" t="str">
            <v>Arcabo</v>
          </cell>
          <cell r="E1669">
            <v>5</v>
          </cell>
          <cell r="F1669">
            <v>40</v>
          </cell>
          <cell r="G1669">
            <v>25</v>
          </cell>
          <cell r="H1669">
            <v>10</v>
          </cell>
          <cell r="I1669">
            <v>1</v>
          </cell>
          <cell r="J1669">
            <v>1</v>
          </cell>
          <cell r="L1669">
            <v>11466.1</v>
          </cell>
          <cell r="N1669">
            <v>7706</v>
          </cell>
          <cell r="O1669">
            <v>5806.92</v>
          </cell>
          <cell r="P1669">
            <v>0.75355826628601086</v>
          </cell>
          <cell r="Q1669">
            <v>1899.08</v>
          </cell>
          <cell r="R1669">
            <v>0.24644173371398909</v>
          </cell>
          <cell r="S1669">
            <v>75.963200000000001</v>
          </cell>
          <cell r="U1669">
            <v>0</v>
          </cell>
          <cell r="V1669">
            <v>0</v>
          </cell>
          <cell r="W1669">
            <v>11466.1</v>
          </cell>
          <cell r="X1669">
            <v>11466.1</v>
          </cell>
          <cell r="Y1669">
            <v>617507</v>
          </cell>
        </row>
        <row r="1670">
          <cell r="A1670">
            <v>2017502</v>
          </cell>
          <cell r="C1670" t="str">
            <v>MSD-090</v>
          </cell>
          <cell r="D1670" t="str">
            <v>Maat</v>
          </cell>
          <cell r="E1670">
            <v>1</v>
          </cell>
          <cell r="F1670">
            <v>9</v>
          </cell>
          <cell r="G1670">
            <v>7</v>
          </cell>
          <cell r="H1670">
            <v>3</v>
          </cell>
          <cell r="I1670">
            <v>1</v>
          </cell>
          <cell r="J1670">
            <v>1</v>
          </cell>
          <cell r="L1670">
            <v>2728.63</v>
          </cell>
          <cell r="N1670">
            <v>2019.29</v>
          </cell>
          <cell r="O1670">
            <v>1447.07</v>
          </cell>
          <cell r="P1670">
            <v>0.71662316952988425</v>
          </cell>
          <cell r="Q1670">
            <v>572.22</v>
          </cell>
          <cell r="R1670">
            <v>0.28337683047011575</v>
          </cell>
          <cell r="S1670">
            <v>22.8888</v>
          </cell>
          <cell r="U1670">
            <v>0</v>
          </cell>
          <cell r="V1670">
            <v>0</v>
          </cell>
          <cell r="W1670">
            <v>2728.63</v>
          </cell>
          <cell r="X1670">
            <v>2728.63</v>
          </cell>
          <cell r="Y1670">
            <v>617532</v>
          </cell>
        </row>
        <row r="1671">
          <cell r="A1671">
            <v>2017503</v>
          </cell>
          <cell r="C1671" t="str">
            <v xml:space="preserve">MSD-091 </v>
          </cell>
          <cell r="D1671" t="str">
            <v>Maat</v>
          </cell>
          <cell r="E1671">
            <v>1</v>
          </cell>
          <cell r="F1671">
            <v>1</v>
          </cell>
          <cell r="G1671">
            <v>0</v>
          </cell>
          <cell r="H1671">
            <v>1</v>
          </cell>
          <cell r="I1671">
            <v>1</v>
          </cell>
          <cell r="J1671">
            <v>1</v>
          </cell>
          <cell r="L1671">
            <v>520.27</v>
          </cell>
          <cell r="N1671">
            <v>381.33000000000004</v>
          </cell>
          <cell r="O1671">
            <v>271.79000000000002</v>
          </cell>
          <cell r="P1671">
            <v>0.71274224425038679</v>
          </cell>
          <cell r="Q1671">
            <v>109.54</v>
          </cell>
          <cell r="R1671">
            <v>0.28725775574961321</v>
          </cell>
          <cell r="S1671">
            <v>4.3816000000000006</v>
          </cell>
          <cell r="U1671">
            <v>0</v>
          </cell>
          <cell r="V1671">
            <v>0</v>
          </cell>
          <cell r="W1671">
            <v>520.27</v>
          </cell>
          <cell r="X1671">
            <v>520.27</v>
          </cell>
          <cell r="Y1671">
            <v>617533</v>
          </cell>
        </row>
        <row r="1672">
          <cell r="A1672">
            <v>2017504</v>
          </cell>
          <cell r="C1672" t="str">
            <v>682317 tm 682717</v>
          </cell>
          <cell r="D1672" t="str">
            <v>Arcabo</v>
          </cell>
          <cell r="E1672">
            <v>5</v>
          </cell>
          <cell r="F1672">
            <v>40</v>
          </cell>
          <cell r="G1672">
            <v>25</v>
          </cell>
          <cell r="H1672">
            <v>10</v>
          </cell>
          <cell r="I1672">
            <v>1</v>
          </cell>
          <cell r="J1672">
            <v>1</v>
          </cell>
          <cell r="L1672">
            <v>11466.1</v>
          </cell>
          <cell r="N1672">
            <v>7706</v>
          </cell>
          <cell r="O1672">
            <v>5806.92</v>
          </cell>
          <cell r="P1672">
            <v>0.75355826628601086</v>
          </cell>
          <cell r="Q1672">
            <v>1899.08</v>
          </cell>
          <cell r="R1672">
            <v>0.24644173371398909</v>
          </cell>
          <cell r="S1672">
            <v>75.963200000000001</v>
          </cell>
          <cell r="U1672">
            <v>0</v>
          </cell>
          <cell r="V1672">
            <v>0</v>
          </cell>
          <cell r="W1672">
            <v>11466.1</v>
          </cell>
          <cell r="X1672">
            <v>11466.1</v>
          </cell>
          <cell r="Y1672">
            <v>617544</v>
          </cell>
        </row>
        <row r="1673">
          <cell r="A1673">
            <v>2017505</v>
          </cell>
          <cell r="C1673" t="str">
            <v>Staes</v>
          </cell>
          <cell r="D1673" t="str">
            <v>Duocar</v>
          </cell>
          <cell r="E1673">
            <v>1</v>
          </cell>
          <cell r="F1673">
            <v>7</v>
          </cell>
          <cell r="G1673">
            <v>4</v>
          </cell>
          <cell r="H1673">
            <v>3</v>
          </cell>
          <cell r="I1673">
            <v>1</v>
          </cell>
          <cell r="J1673">
            <v>1</v>
          </cell>
          <cell r="L1673">
            <v>2689.24</v>
          </cell>
          <cell r="N1673">
            <v>1776.8700000000001</v>
          </cell>
          <cell r="O1673">
            <v>1319.43</v>
          </cell>
          <cell r="P1673">
            <v>0.74255854395650778</v>
          </cell>
          <cell r="Q1673">
            <v>457.44</v>
          </cell>
          <cell r="R1673">
            <v>0.25744145604349217</v>
          </cell>
          <cell r="S1673">
            <v>18.297599999999999</v>
          </cell>
          <cell r="U1673">
            <v>0</v>
          </cell>
          <cell r="V1673">
            <v>0</v>
          </cell>
          <cell r="W1673">
            <v>2689.24</v>
          </cell>
          <cell r="X1673">
            <v>2689.24</v>
          </cell>
          <cell r="Y1673">
            <v>617516</v>
          </cell>
        </row>
        <row r="1674">
          <cell r="A1674">
            <v>2017506</v>
          </cell>
          <cell r="C1674" t="str">
            <v>Herlevering BOS vleugel 2017350</v>
          </cell>
          <cell r="D1674" t="str">
            <v>Maat</v>
          </cell>
          <cell r="E1674">
            <v>0</v>
          </cell>
          <cell r="F1674">
            <v>0</v>
          </cell>
          <cell r="G1674">
            <v>1</v>
          </cell>
          <cell r="H1674">
            <v>0</v>
          </cell>
          <cell r="I1674">
            <v>1</v>
          </cell>
          <cell r="J1674">
            <v>1</v>
          </cell>
          <cell r="L1674">
            <v>99.33</v>
          </cell>
          <cell r="N1674">
            <v>58.67</v>
          </cell>
          <cell r="O1674">
            <v>25</v>
          </cell>
          <cell r="P1674">
            <v>0.42611215271859554</v>
          </cell>
          <cell r="Q1674">
            <v>33.67</v>
          </cell>
          <cell r="R1674">
            <v>0.57388784728140452</v>
          </cell>
          <cell r="S1674">
            <v>1.3468</v>
          </cell>
          <cell r="U1674">
            <v>0</v>
          </cell>
          <cell r="V1674">
            <v>0</v>
          </cell>
          <cell r="W1674">
            <v>99.33</v>
          </cell>
          <cell r="X1674">
            <v>99.33</v>
          </cell>
          <cell r="Y1674">
            <v>617631</v>
          </cell>
        </row>
        <row r="1675">
          <cell r="A1675">
            <v>2017507</v>
          </cell>
          <cell r="C1675" t="str">
            <v>glas 2x 929x 2007, 643517</v>
          </cell>
          <cell r="D1675" t="str">
            <v>Arcabo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1</v>
          </cell>
          <cell r="J1675">
            <v>1</v>
          </cell>
          <cell r="L1675">
            <v>250.64</v>
          </cell>
          <cell r="N1675">
            <v>132.82</v>
          </cell>
          <cell r="O1675">
            <v>132.82</v>
          </cell>
          <cell r="P1675">
            <v>1</v>
          </cell>
          <cell r="Q1675">
            <v>0</v>
          </cell>
          <cell r="R1675">
            <v>0</v>
          </cell>
          <cell r="S1675">
            <v>0</v>
          </cell>
          <cell r="U1675">
            <v>0</v>
          </cell>
          <cell r="V1675">
            <v>0</v>
          </cell>
          <cell r="W1675">
            <v>250.64</v>
          </cell>
          <cell r="X1675">
            <v>250.64</v>
          </cell>
          <cell r="Y1675">
            <v>617509</v>
          </cell>
        </row>
        <row r="1676">
          <cell r="A1676">
            <v>2017508</v>
          </cell>
          <cell r="C1676" t="str">
            <v>609416, glas 816x 360</v>
          </cell>
          <cell r="D1676" t="str">
            <v>Arcabo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1</v>
          </cell>
          <cell r="J1676">
            <v>1</v>
          </cell>
          <cell r="L1676">
            <v>33.6</v>
          </cell>
          <cell r="N1676">
            <v>24.3</v>
          </cell>
          <cell r="O1676">
            <v>24.3</v>
          </cell>
          <cell r="P1676">
            <v>1</v>
          </cell>
          <cell r="Q1676">
            <v>0</v>
          </cell>
          <cell r="R1676">
            <v>0</v>
          </cell>
          <cell r="S1676">
            <v>0</v>
          </cell>
          <cell r="U1676">
            <v>0</v>
          </cell>
          <cell r="V1676">
            <v>0</v>
          </cell>
          <cell r="W1676">
            <v>33.6</v>
          </cell>
          <cell r="X1676">
            <v>33.6</v>
          </cell>
          <cell r="Y1676">
            <v>617509</v>
          </cell>
        </row>
        <row r="1677">
          <cell r="A1677">
            <v>2017509</v>
          </cell>
          <cell r="C1677" t="str">
            <v>607016, glas 658x 2029</v>
          </cell>
          <cell r="D1677" t="str">
            <v>Arcabo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1</v>
          </cell>
          <cell r="J1677">
            <v>1</v>
          </cell>
          <cell r="L1677">
            <v>117.42</v>
          </cell>
          <cell r="N1677">
            <v>66.209999999999994</v>
          </cell>
          <cell r="O1677">
            <v>66.209999999999994</v>
          </cell>
          <cell r="P1677">
            <v>1</v>
          </cell>
          <cell r="Q1677">
            <v>0</v>
          </cell>
          <cell r="R1677">
            <v>0</v>
          </cell>
          <cell r="S1677">
            <v>0</v>
          </cell>
          <cell r="U1677">
            <v>0</v>
          </cell>
          <cell r="V1677">
            <v>0</v>
          </cell>
          <cell r="W1677">
            <v>117.42</v>
          </cell>
          <cell r="X1677">
            <v>117.42</v>
          </cell>
          <cell r="Y1677">
            <v>617509</v>
          </cell>
        </row>
        <row r="1678">
          <cell r="A1678">
            <v>2017510</v>
          </cell>
          <cell r="C1678" t="str">
            <v>Comm 136</v>
          </cell>
          <cell r="D1678" t="str">
            <v>Diamant</v>
          </cell>
          <cell r="E1678">
            <v>1</v>
          </cell>
          <cell r="F1678">
            <v>9</v>
          </cell>
          <cell r="G1678">
            <v>4</v>
          </cell>
          <cell r="H1678">
            <v>4</v>
          </cell>
          <cell r="I1678">
            <v>1</v>
          </cell>
          <cell r="J1678">
            <v>1</v>
          </cell>
          <cell r="L1678">
            <v>3611.56</v>
          </cell>
          <cell r="N1678">
            <v>2377.84</v>
          </cell>
          <cell r="O1678">
            <v>1724.33</v>
          </cell>
          <cell r="P1678">
            <v>0.72516653769807882</v>
          </cell>
          <cell r="Q1678">
            <v>653.51</v>
          </cell>
          <cell r="R1678">
            <v>0.27483346230192107</v>
          </cell>
          <cell r="S1678">
            <v>26.1404</v>
          </cell>
          <cell r="U1678">
            <v>0</v>
          </cell>
          <cell r="V1678">
            <v>0</v>
          </cell>
          <cell r="W1678">
            <v>3611.56</v>
          </cell>
          <cell r="X1678">
            <v>3611.56</v>
          </cell>
          <cell r="Y1678">
            <v>617515</v>
          </cell>
        </row>
        <row r="1679">
          <cell r="A1679">
            <v>2017511</v>
          </cell>
          <cell r="C1679" t="str">
            <v>Herlevering VEK oude order 2017449</v>
          </cell>
          <cell r="D1679" t="str">
            <v>Euro Recreatiebouw</v>
          </cell>
          <cell r="E1679">
            <v>0</v>
          </cell>
          <cell r="F1679">
            <v>1</v>
          </cell>
          <cell r="G1679">
            <v>0</v>
          </cell>
          <cell r="H1679">
            <v>0</v>
          </cell>
          <cell r="I1679">
            <v>1</v>
          </cell>
          <cell r="J1679">
            <v>1</v>
          </cell>
          <cell r="L1679">
            <v>226.19</v>
          </cell>
          <cell r="N1679">
            <v>145.38</v>
          </cell>
          <cell r="O1679">
            <v>120.38</v>
          </cell>
          <cell r="P1679">
            <v>0.82803686889530881</v>
          </cell>
          <cell r="Q1679">
            <v>25</v>
          </cell>
          <cell r="R1679">
            <v>0.17196313110469116</v>
          </cell>
          <cell r="S1679">
            <v>1</v>
          </cell>
          <cell r="U1679">
            <v>0</v>
          </cell>
          <cell r="V1679">
            <v>0</v>
          </cell>
          <cell r="W1679">
            <v>226.19</v>
          </cell>
          <cell r="X1679">
            <v>226.19</v>
          </cell>
          <cell r="Y1679">
            <v>617488</v>
          </cell>
        </row>
        <row r="1680">
          <cell r="A1680">
            <v>2017512</v>
          </cell>
          <cell r="C1680" t="str">
            <v>Glas, 929x 232 en 929x 1842, rooster</v>
          </cell>
          <cell r="D1680" t="str">
            <v>Arcabo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1</v>
          </cell>
          <cell r="J1680">
            <v>1</v>
          </cell>
          <cell r="L1680">
            <v>199.66</v>
          </cell>
          <cell r="N1680">
            <v>107.33</v>
          </cell>
          <cell r="O1680">
            <v>107.33</v>
          </cell>
          <cell r="P1680">
            <v>1</v>
          </cell>
          <cell r="Q1680">
            <v>0</v>
          </cell>
          <cell r="R1680">
            <v>0</v>
          </cell>
          <cell r="S1680">
            <v>0</v>
          </cell>
          <cell r="U1680">
            <v>0</v>
          </cell>
          <cell r="V1680">
            <v>0</v>
          </cell>
          <cell r="W1680">
            <v>199.66</v>
          </cell>
          <cell r="X1680">
            <v>199.66</v>
          </cell>
          <cell r="Y1680">
            <v>617509</v>
          </cell>
        </row>
        <row r="1681">
          <cell r="A1681">
            <v>2017513</v>
          </cell>
          <cell r="C1681" t="str">
            <v>Zeebad Branding Lodge</v>
          </cell>
          <cell r="D1681" t="str">
            <v>Maat</v>
          </cell>
          <cell r="E1681">
            <v>1</v>
          </cell>
          <cell r="F1681">
            <v>9</v>
          </cell>
          <cell r="G1681">
            <v>4</v>
          </cell>
          <cell r="H1681">
            <v>4</v>
          </cell>
          <cell r="I1681">
            <v>1</v>
          </cell>
          <cell r="J1681">
            <v>1</v>
          </cell>
          <cell r="L1681">
            <v>4472.71</v>
          </cell>
          <cell r="N1681">
            <v>3273.2</v>
          </cell>
          <cell r="O1681">
            <v>2666.97</v>
          </cell>
          <cell r="P1681">
            <v>0.8147898081388244</v>
          </cell>
          <cell r="Q1681">
            <v>606.23</v>
          </cell>
          <cell r="R1681">
            <v>0.18521019186117563</v>
          </cell>
          <cell r="S1681">
            <v>24.249200000000002</v>
          </cell>
          <cell r="U1681">
            <v>0</v>
          </cell>
          <cell r="V1681">
            <v>0</v>
          </cell>
          <cell r="W1681">
            <v>4472.71</v>
          </cell>
          <cell r="X1681">
            <v>4472.71</v>
          </cell>
          <cell r="Y1681">
            <v>617535</v>
          </cell>
        </row>
        <row r="1682">
          <cell r="A1682">
            <v>2017514</v>
          </cell>
          <cell r="C1682" t="str">
            <v>Zeebad Eb Lodge</v>
          </cell>
          <cell r="D1682" t="str">
            <v>Maat</v>
          </cell>
          <cell r="E1682">
            <v>1</v>
          </cell>
          <cell r="F1682">
            <v>8</v>
          </cell>
          <cell r="G1682">
            <v>4</v>
          </cell>
          <cell r="H1682">
            <v>4</v>
          </cell>
          <cell r="I1682">
            <v>1</v>
          </cell>
          <cell r="J1682">
            <v>1</v>
          </cell>
          <cell r="L1682">
            <v>4773.21</v>
          </cell>
          <cell r="N1682">
            <v>3475.6400000000003</v>
          </cell>
          <cell r="O1682">
            <v>2776.8</v>
          </cell>
          <cell r="P1682">
            <v>0.79893199525842717</v>
          </cell>
          <cell r="Q1682">
            <v>698.84</v>
          </cell>
          <cell r="R1682">
            <v>0.20106800474157277</v>
          </cell>
          <cell r="S1682">
            <v>27.953600000000002</v>
          </cell>
          <cell r="U1682">
            <v>0</v>
          </cell>
          <cell r="V1682">
            <v>0</v>
          </cell>
          <cell r="W1682">
            <v>4773.21</v>
          </cell>
          <cell r="X1682">
            <v>4773.21</v>
          </cell>
          <cell r="Y1682">
            <v>617536</v>
          </cell>
        </row>
        <row r="1683">
          <cell r="A1683">
            <v>2017515</v>
          </cell>
          <cell r="C1683" t="str">
            <v>werkbon 79</v>
          </cell>
          <cell r="D1683" t="str">
            <v>Arcabo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1</v>
          </cell>
          <cell r="J1683">
            <v>1</v>
          </cell>
          <cell r="L1683">
            <v>234.3</v>
          </cell>
          <cell r="N1683">
            <v>124.65</v>
          </cell>
          <cell r="O1683">
            <v>109.65</v>
          </cell>
          <cell r="P1683">
            <v>0.87966305655836341</v>
          </cell>
          <cell r="Q1683">
            <v>15</v>
          </cell>
          <cell r="R1683">
            <v>0.12033694344163658</v>
          </cell>
          <cell r="S1683">
            <v>0.6</v>
          </cell>
          <cell r="U1683">
            <v>0</v>
          </cell>
          <cell r="V1683">
            <v>0</v>
          </cell>
          <cell r="W1683">
            <v>234.3</v>
          </cell>
          <cell r="X1683">
            <v>234.3</v>
          </cell>
          <cell r="Y1683">
            <v>617509</v>
          </cell>
        </row>
        <row r="1684">
          <cell r="A1684">
            <v>2017516</v>
          </cell>
          <cell r="B1684"/>
          <cell r="C1684" t="str">
            <v>Sluitwerk v 519316 Vlieghe kozijn (rechtstreeks laten opsturen)</v>
          </cell>
          <cell r="D1684" t="str">
            <v>Arcabo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1</v>
          </cell>
          <cell r="J1684">
            <v>1</v>
          </cell>
          <cell r="L1684">
            <v>38.6</v>
          </cell>
          <cell r="N1684">
            <v>19.009999999999998</v>
          </cell>
          <cell r="O1684">
            <v>9.01</v>
          </cell>
          <cell r="P1684">
            <v>0.47396107311941088</v>
          </cell>
          <cell r="Q1684">
            <v>10</v>
          </cell>
          <cell r="R1684">
            <v>0.52603892688058917</v>
          </cell>
          <cell r="S1684">
            <v>0.4</v>
          </cell>
          <cell r="U1684">
            <v>0</v>
          </cell>
          <cell r="V1684">
            <v>0</v>
          </cell>
          <cell r="W1684">
            <v>38.6</v>
          </cell>
          <cell r="X1684">
            <v>38.6</v>
          </cell>
          <cell r="Y1684">
            <v>617810</v>
          </cell>
        </row>
        <row r="1685">
          <cell r="A1685">
            <v>2017517</v>
          </cell>
          <cell r="C1685" t="str">
            <v>Extra AWL en MP0</v>
          </cell>
          <cell r="D1685" t="str">
            <v>WellCamp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1</v>
          </cell>
          <cell r="J1685">
            <v>1</v>
          </cell>
          <cell r="L1685">
            <v>138.54</v>
          </cell>
          <cell r="N1685">
            <v>0</v>
          </cell>
          <cell r="O1685">
            <v>0</v>
          </cell>
          <cell r="P1685" t="str">
            <v/>
          </cell>
          <cell r="Q1685">
            <v>0</v>
          </cell>
          <cell r="R1685" t="str">
            <v/>
          </cell>
          <cell r="S1685">
            <v>0</v>
          </cell>
          <cell r="U1685">
            <v>0</v>
          </cell>
          <cell r="V1685">
            <v>0</v>
          </cell>
          <cell r="W1685">
            <v>0</v>
          </cell>
          <cell r="X1685">
            <v>138.54</v>
          </cell>
          <cell r="Y1685">
            <v>617540</v>
          </cell>
        </row>
        <row r="1686">
          <cell r="A1686">
            <v>2017518</v>
          </cell>
          <cell r="C1686" t="str">
            <v>Extra cilinders en AWL werkbon 80</v>
          </cell>
          <cell r="D1686" t="str">
            <v>Euro Recreatiebouw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1</v>
          </cell>
          <cell r="J1686">
            <v>1</v>
          </cell>
          <cell r="L1686">
            <v>71.72</v>
          </cell>
          <cell r="N1686">
            <v>0</v>
          </cell>
          <cell r="O1686">
            <v>0</v>
          </cell>
          <cell r="P1686" t="str">
            <v/>
          </cell>
          <cell r="Q1686">
            <v>0</v>
          </cell>
          <cell r="R1686" t="str">
            <v/>
          </cell>
          <cell r="S1686">
            <v>0</v>
          </cell>
          <cell r="U1686">
            <v>0</v>
          </cell>
          <cell r="V1686">
            <v>0</v>
          </cell>
          <cell r="W1686">
            <v>71.72</v>
          </cell>
          <cell r="X1686">
            <v>71.72</v>
          </cell>
          <cell r="Y1686">
            <v>617659</v>
          </cell>
        </row>
        <row r="1687">
          <cell r="A1687">
            <v>2017519</v>
          </cell>
          <cell r="C1687" t="str">
            <v>Vandestaey</v>
          </cell>
          <cell r="D1687" t="str">
            <v>Avanti</v>
          </cell>
          <cell r="E1687">
            <v>1</v>
          </cell>
          <cell r="F1687">
            <v>7</v>
          </cell>
          <cell r="G1687">
            <v>5</v>
          </cell>
          <cell r="H1687">
            <v>2</v>
          </cell>
          <cell r="I1687">
            <v>1</v>
          </cell>
          <cell r="J1687">
            <v>1</v>
          </cell>
          <cell r="L1687">
            <v>2011.27</v>
          </cell>
          <cell r="N1687">
            <v>1163</v>
          </cell>
          <cell r="O1687">
            <v>848.72</v>
          </cell>
          <cell r="P1687">
            <v>0.72976784178847809</v>
          </cell>
          <cell r="Q1687">
            <v>314.27999999999997</v>
          </cell>
          <cell r="R1687">
            <v>0.27023215821152191</v>
          </cell>
          <cell r="S1687">
            <v>12.571199999999999</v>
          </cell>
          <cell r="U1687">
            <v>0</v>
          </cell>
          <cell r="V1687">
            <v>0</v>
          </cell>
          <cell r="W1687">
            <v>2011.27</v>
          </cell>
          <cell r="X1687">
            <v>2011.27</v>
          </cell>
          <cell r="Y1687">
            <v>617542</v>
          </cell>
        </row>
        <row r="1688">
          <cell r="A1688">
            <v>2017520</v>
          </cell>
          <cell r="C1688" t="str">
            <v>Degoeys</v>
          </cell>
          <cell r="D1688" t="str">
            <v>Avanti</v>
          </cell>
          <cell r="E1688">
            <v>1</v>
          </cell>
          <cell r="F1688">
            <v>12</v>
          </cell>
          <cell r="G1688">
            <v>8</v>
          </cell>
          <cell r="H1688">
            <v>1</v>
          </cell>
          <cell r="I1688">
            <v>1</v>
          </cell>
          <cell r="J1688">
            <v>1</v>
          </cell>
          <cell r="L1688">
            <v>2717.25</v>
          </cell>
          <cell r="N1688">
            <v>1582.6699999999998</v>
          </cell>
          <cell r="O1688">
            <v>1095.0899999999999</v>
          </cell>
          <cell r="P1688">
            <v>0.69192566991223692</v>
          </cell>
          <cell r="Q1688">
            <v>487.58</v>
          </cell>
          <cell r="R1688">
            <v>0.30807433008776308</v>
          </cell>
          <cell r="S1688">
            <v>19.5032</v>
          </cell>
          <cell r="U1688">
            <v>0</v>
          </cell>
          <cell r="V1688">
            <v>0</v>
          </cell>
          <cell r="W1688">
            <v>2717.25</v>
          </cell>
          <cell r="X1688">
            <v>2717.25</v>
          </cell>
          <cell r="Y1688">
            <v>617543</v>
          </cell>
        </row>
        <row r="1689">
          <cell r="A1689">
            <v>2017521</v>
          </cell>
          <cell r="C1689" t="str">
            <v>glas 929x 2007 2x</v>
          </cell>
          <cell r="D1689" t="str">
            <v>Arcabo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1</v>
          </cell>
          <cell r="J1689">
            <v>1</v>
          </cell>
          <cell r="L1689">
            <v>250.64</v>
          </cell>
          <cell r="N1689">
            <v>132.82</v>
          </cell>
          <cell r="O1689">
            <v>0</v>
          </cell>
          <cell r="P1689">
            <v>0</v>
          </cell>
          <cell r="Q1689">
            <v>0</v>
          </cell>
          <cell r="R1689">
            <v>0</v>
          </cell>
          <cell r="S1689">
            <v>0</v>
          </cell>
          <cell r="U1689">
            <v>0</v>
          </cell>
          <cell r="V1689">
            <v>0</v>
          </cell>
          <cell r="W1689">
            <v>250.64</v>
          </cell>
          <cell r="X1689">
            <v>250.64</v>
          </cell>
          <cell r="Y1689">
            <v>617509</v>
          </cell>
        </row>
        <row r="1690">
          <cell r="A1690">
            <v>2017522</v>
          </cell>
          <cell r="C1690" t="str">
            <v>V201706-025 Woodworks</v>
          </cell>
          <cell r="D1690" t="str">
            <v>Arcabo</v>
          </cell>
          <cell r="E1690">
            <v>0</v>
          </cell>
          <cell r="F1690">
            <v>1</v>
          </cell>
          <cell r="G1690">
            <v>0</v>
          </cell>
          <cell r="H1690">
            <v>2</v>
          </cell>
          <cell r="I1690">
            <v>1</v>
          </cell>
          <cell r="J1690">
            <v>1</v>
          </cell>
          <cell r="L1690">
            <v>908.74</v>
          </cell>
          <cell r="N1690">
            <v>554.88</v>
          </cell>
          <cell r="O1690">
            <v>369.03</v>
          </cell>
          <cell r="P1690">
            <v>0.66506271626297575</v>
          </cell>
          <cell r="Q1690">
            <v>185.85</v>
          </cell>
          <cell r="R1690">
            <v>0.33493728373702419</v>
          </cell>
          <cell r="S1690">
            <v>7.4340000000000002</v>
          </cell>
          <cell r="U1690">
            <v>0</v>
          </cell>
          <cell r="V1690">
            <v>0</v>
          </cell>
          <cell r="W1690">
            <v>908.74</v>
          </cell>
          <cell r="X1690">
            <v>908.74</v>
          </cell>
          <cell r="Y1690">
            <v>617505</v>
          </cell>
        </row>
        <row r="1691">
          <cell r="A1691">
            <v>2017523</v>
          </cell>
          <cell r="C1691" t="str">
            <v>507516-012</v>
          </cell>
          <cell r="D1691" t="str">
            <v>Arcabo</v>
          </cell>
          <cell r="E1691">
            <v>0</v>
          </cell>
          <cell r="F1691">
            <v>1</v>
          </cell>
          <cell r="G1691">
            <v>0</v>
          </cell>
          <cell r="H1691">
            <v>1</v>
          </cell>
          <cell r="I1691">
            <v>1</v>
          </cell>
          <cell r="J1691">
            <v>1</v>
          </cell>
          <cell r="L1691">
            <v>580.97</v>
          </cell>
          <cell r="N1691">
            <v>389.34000000000003</v>
          </cell>
          <cell r="O1691">
            <v>284.66000000000003</v>
          </cell>
          <cell r="P1691">
            <v>0.73113474084347874</v>
          </cell>
          <cell r="Q1691">
            <v>104.68</v>
          </cell>
          <cell r="R1691">
            <v>0.26886525915652126</v>
          </cell>
          <cell r="S1691">
            <v>4.1872000000000007</v>
          </cell>
          <cell r="U1691">
            <v>0</v>
          </cell>
          <cell r="V1691">
            <v>0</v>
          </cell>
          <cell r="W1691">
            <v>580.97</v>
          </cell>
          <cell r="X1691">
            <v>580.97</v>
          </cell>
          <cell r="Y1691">
            <v>617506</v>
          </cell>
        </row>
        <row r="1692">
          <cell r="A1692">
            <v>2017524</v>
          </cell>
          <cell r="C1692" t="str">
            <v>4x AWL80, wb84</v>
          </cell>
          <cell r="D1692" t="str">
            <v>Duocar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1</v>
          </cell>
          <cell r="J1692">
            <v>1</v>
          </cell>
          <cell r="L1692">
            <v>133.80000000000001</v>
          </cell>
          <cell r="N1692">
            <v>74.400000000000006</v>
          </cell>
          <cell r="O1692">
            <v>59.4</v>
          </cell>
          <cell r="P1692">
            <v>0.79838709677419351</v>
          </cell>
          <cell r="Q1692">
            <v>15</v>
          </cell>
          <cell r="R1692">
            <v>0.20161290322580644</v>
          </cell>
          <cell r="S1692">
            <v>0.6</v>
          </cell>
          <cell r="U1692">
            <v>0</v>
          </cell>
          <cell r="V1692">
            <v>0</v>
          </cell>
          <cell r="W1692">
            <v>133.80000000000001</v>
          </cell>
          <cell r="X1692">
            <v>133.80000000000001</v>
          </cell>
          <cell r="Y1692">
            <v>617812</v>
          </cell>
        </row>
        <row r="1693">
          <cell r="A1693">
            <v>2017525</v>
          </cell>
          <cell r="B1693"/>
          <cell r="C1693" t="str">
            <v>565017,  2 sleutels tbv cilinderslot 632846 merk CAS</v>
          </cell>
          <cell r="D1693" t="str">
            <v>Arcabo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1</v>
          </cell>
          <cell r="J1693">
            <v>1</v>
          </cell>
          <cell r="L1693">
            <v>30</v>
          </cell>
          <cell r="N1693">
            <v>10</v>
          </cell>
          <cell r="O1693">
            <v>10</v>
          </cell>
          <cell r="P1693">
            <v>1</v>
          </cell>
          <cell r="Q1693">
            <v>0</v>
          </cell>
          <cell r="R1693">
            <v>0</v>
          </cell>
          <cell r="S1693">
            <v>0</v>
          </cell>
          <cell r="U1693">
            <v>0</v>
          </cell>
          <cell r="V1693">
            <v>0</v>
          </cell>
          <cell r="W1693">
            <v>30</v>
          </cell>
          <cell r="X1693">
            <v>30</v>
          </cell>
          <cell r="Y1693">
            <v>617810</v>
          </cell>
        </row>
        <row r="1694">
          <cell r="A1694">
            <v>2017526</v>
          </cell>
          <cell r="C1694" t="str">
            <v>Twee draaikiep</v>
          </cell>
          <cell r="D1694" t="str">
            <v>Diamant</v>
          </cell>
          <cell r="E1694">
            <v>1</v>
          </cell>
          <cell r="F1694">
            <v>2</v>
          </cell>
          <cell r="G1694">
            <v>2</v>
          </cell>
          <cell r="H1694">
            <v>0</v>
          </cell>
          <cell r="I1694">
            <v>1</v>
          </cell>
          <cell r="J1694">
            <v>1</v>
          </cell>
          <cell r="L1694">
            <v>389.08</v>
          </cell>
          <cell r="N1694">
            <v>256.48</v>
          </cell>
          <cell r="O1694">
            <v>164.72</v>
          </cell>
          <cell r="P1694">
            <v>0.6422333125389893</v>
          </cell>
          <cell r="Q1694">
            <v>91.76</v>
          </cell>
          <cell r="R1694">
            <v>0.35776668746101059</v>
          </cell>
          <cell r="S1694">
            <v>3.6704000000000003</v>
          </cell>
          <cell r="U1694">
            <v>0</v>
          </cell>
          <cell r="V1694">
            <v>0</v>
          </cell>
          <cell r="W1694">
            <v>389.08</v>
          </cell>
          <cell r="X1694">
            <v>389.08</v>
          </cell>
          <cell r="Y1694">
            <v>617514</v>
          </cell>
        </row>
        <row r="1695">
          <cell r="A1695">
            <v>2017527</v>
          </cell>
          <cell r="C1695" t="str">
            <v>648817 Glas 977x 1943 met roedes</v>
          </cell>
          <cell r="D1695" t="str">
            <v>Arcabo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1</v>
          </cell>
          <cell r="J1695">
            <v>1</v>
          </cell>
          <cell r="L1695">
            <v>213.6</v>
          </cell>
          <cell r="N1695">
            <v>114.3</v>
          </cell>
          <cell r="O1695">
            <v>114.3</v>
          </cell>
          <cell r="P1695">
            <v>1</v>
          </cell>
          <cell r="Q1695">
            <v>0</v>
          </cell>
          <cell r="R1695">
            <v>0</v>
          </cell>
          <cell r="S1695">
            <v>0</v>
          </cell>
          <cell r="U1695">
            <v>0</v>
          </cell>
          <cell r="V1695">
            <v>0</v>
          </cell>
          <cell r="W1695">
            <v>213.6</v>
          </cell>
          <cell r="X1695">
            <v>213.6</v>
          </cell>
          <cell r="Y1695">
            <v>617509</v>
          </cell>
        </row>
        <row r="1696">
          <cell r="A1696">
            <v>2017528</v>
          </cell>
          <cell r="C1696" t="str">
            <v>630217, glas 751x 1907</v>
          </cell>
          <cell r="D1696" t="str">
            <v>Arcabo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1</v>
          </cell>
          <cell r="J1696">
            <v>1</v>
          </cell>
          <cell r="L1696">
            <v>113.68</v>
          </cell>
          <cell r="N1696">
            <v>64.34</v>
          </cell>
          <cell r="O1696">
            <v>64.34</v>
          </cell>
          <cell r="P1696">
            <v>1</v>
          </cell>
          <cell r="Q1696">
            <v>0</v>
          </cell>
          <cell r="R1696">
            <v>0</v>
          </cell>
          <cell r="S1696">
            <v>0</v>
          </cell>
          <cell r="U1696">
            <v>0</v>
          </cell>
          <cell r="V1696">
            <v>0</v>
          </cell>
          <cell r="W1696">
            <v>113.68</v>
          </cell>
          <cell r="X1696">
            <v>113.68</v>
          </cell>
          <cell r="Y1696">
            <v>617810</v>
          </cell>
        </row>
        <row r="1697">
          <cell r="A1697">
            <v>2017529</v>
          </cell>
          <cell r="C1697" t="str">
            <v>Glas oude Vlieghe order</v>
          </cell>
          <cell r="D1697" t="str">
            <v>Maat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1</v>
          </cell>
          <cell r="J1697">
            <v>1</v>
          </cell>
          <cell r="L1697">
            <v>318.95</v>
          </cell>
          <cell r="N1697">
            <v>171.04</v>
          </cell>
          <cell r="O1697">
            <v>146.04</v>
          </cell>
          <cell r="P1697">
            <v>0.85383536014967254</v>
          </cell>
          <cell r="Q1697">
            <v>25</v>
          </cell>
          <cell r="R1697">
            <v>0.1461646398503274</v>
          </cell>
          <cell r="S1697">
            <v>1</v>
          </cell>
          <cell r="U1697">
            <v>0</v>
          </cell>
          <cell r="V1697">
            <v>0</v>
          </cell>
          <cell r="W1697">
            <v>318.95</v>
          </cell>
          <cell r="X1697">
            <v>318.95</v>
          </cell>
          <cell r="Y1697">
            <v>617632</v>
          </cell>
        </row>
        <row r="1698">
          <cell r="A1698">
            <v>2017530</v>
          </cell>
          <cell r="C1698" t="str">
            <v xml:space="preserve">standaard deurgarnituur smal </v>
          </cell>
          <cell r="D1698" t="str">
            <v>Duocar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1</v>
          </cell>
          <cell r="J1698">
            <v>1</v>
          </cell>
          <cell r="L1698">
            <v>46.39</v>
          </cell>
          <cell r="N1698">
            <v>34.17</v>
          </cell>
          <cell r="O1698">
            <v>19.170000000000002</v>
          </cell>
          <cell r="P1698">
            <v>0.56101843722563649</v>
          </cell>
          <cell r="Q1698">
            <v>15</v>
          </cell>
          <cell r="R1698">
            <v>0.43898156277436345</v>
          </cell>
          <cell r="S1698">
            <v>0.6</v>
          </cell>
          <cell r="U1698">
            <v>0</v>
          </cell>
          <cell r="V1698">
            <v>0</v>
          </cell>
          <cell r="W1698">
            <v>46.39</v>
          </cell>
          <cell r="X1698">
            <v>46.39</v>
          </cell>
          <cell r="Y1698">
            <v>617517</v>
          </cell>
        </row>
        <row r="1699">
          <cell r="A1699">
            <v>2017531</v>
          </cell>
          <cell r="C1699" t="str">
            <v>werkbon 86, 5x knopcilinder</v>
          </cell>
          <cell r="D1699" t="str">
            <v>Arcabo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1</v>
          </cell>
          <cell r="J1699">
            <v>1</v>
          </cell>
          <cell r="L1699">
            <v>194.3</v>
          </cell>
          <cell r="N1699">
            <v>104.65</v>
          </cell>
          <cell r="O1699">
            <v>89.65</v>
          </cell>
          <cell r="P1699">
            <v>0.85666507405637837</v>
          </cell>
          <cell r="Q1699">
            <v>15</v>
          </cell>
          <cell r="R1699">
            <v>0.1433349259436216</v>
          </cell>
          <cell r="S1699">
            <v>0.6</v>
          </cell>
          <cell r="U1699">
            <v>0</v>
          </cell>
          <cell r="V1699">
            <v>0</v>
          </cell>
          <cell r="W1699">
            <v>194.3</v>
          </cell>
          <cell r="X1699">
            <v>194.3</v>
          </cell>
          <cell r="Y1699">
            <v>617509</v>
          </cell>
        </row>
        <row r="1700">
          <cell r="A1700">
            <v>2017532</v>
          </cell>
          <cell r="C1700" t="str">
            <v>wb 89, SL en SV2</v>
          </cell>
          <cell r="D1700" t="str">
            <v>Arcabo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1</v>
          </cell>
          <cell r="J1700">
            <v>1</v>
          </cell>
          <cell r="L1700">
            <v>31.59</v>
          </cell>
          <cell r="N1700">
            <v>23.3</v>
          </cell>
          <cell r="O1700">
            <v>8.3000000000000007</v>
          </cell>
          <cell r="P1700">
            <v>0.35622317596566527</v>
          </cell>
          <cell r="Q1700">
            <v>15</v>
          </cell>
          <cell r="R1700">
            <v>0.64377682403433478</v>
          </cell>
          <cell r="S1700">
            <v>0.6</v>
          </cell>
          <cell r="U1700">
            <v>0</v>
          </cell>
          <cell r="V1700">
            <v>0</v>
          </cell>
          <cell r="W1700">
            <v>31.59</v>
          </cell>
          <cell r="X1700">
            <v>31.59</v>
          </cell>
          <cell r="Y1700">
            <v>617509</v>
          </cell>
        </row>
        <row r="1701">
          <cell r="A1701">
            <v>2017533</v>
          </cell>
          <cell r="C1701" t="str">
            <v>ARC2515 nalevering ivm schade door Arcabo</v>
          </cell>
          <cell r="D1701" t="str">
            <v>Arcabo</v>
          </cell>
          <cell r="E1701">
            <v>0</v>
          </cell>
          <cell r="F1701">
            <v>1</v>
          </cell>
          <cell r="G1701">
            <v>0</v>
          </cell>
          <cell r="H1701">
            <v>0</v>
          </cell>
          <cell r="I1701">
            <v>1</v>
          </cell>
          <cell r="J1701">
            <v>1</v>
          </cell>
          <cell r="L1701">
            <v>839.2</v>
          </cell>
          <cell r="N1701">
            <v>503.1</v>
          </cell>
          <cell r="O1701">
            <v>378.1</v>
          </cell>
          <cell r="P1701">
            <v>0.75154044921486785</v>
          </cell>
          <cell r="Q1701">
            <v>125</v>
          </cell>
          <cell r="R1701">
            <v>0.24845955078513218</v>
          </cell>
          <cell r="S1701">
            <v>5</v>
          </cell>
          <cell r="U1701">
            <v>0</v>
          </cell>
          <cell r="V1701">
            <v>0</v>
          </cell>
          <cell r="W1701">
            <v>839.2</v>
          </cell>
          <cell r="X1701">
            <v>839.2</v>
          </cell>
          <cell r="Y1701">
            <v>617511</v>
          </cell>
        </row>
        <row r="1702">
          <cell r="A1702">
            <v>2017534</v>
          </cell>
          <cell r="C1702" t="str">
            <v>630217, Glas 751x 1907</v>
          </cell>
          <cell r="D1702" t="str">
            <v>Arcabo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1</v>
          </cell>
          <cell r="J1702">
            <v>1</v>
          </cell>
          <cell r="L1702">
            <v>113.86</v>
          </cell>
          <cell r="N1702">
            <v>64.430000000000007</v>
          </cell>
          <cell r="O1702">
            <v>64.430000000000007</v>
          </cell>
          <cell r="P1702">
            <v>1</v>
          </cell>
          <cell r="Q1702">
            <v>0</v>
          </cell>
          <cell r="R1702">
            <v>0</v>
          </cell>
          <cell r="S1702">
            <v>0</v>
          </cell>
          <cell r="U1702">
            <v>0</v>
          </cell>
          <cell r="V1702">
            <v>0</v>
          </cell>
          <cell r="W1702">
            <v>113.86</v>
          </cell>
          <cell r="X1702">
            <v>113.86</v>
          </cell>
          <cell r="Y1702">
            <v>617509</v>
          </cell>
        </row>
        <row r="1703">
          <cell r="A1703" t="str">
            <v>2016144-C18</v>
          </cell>
          <cell r="C1703" t="str">
            <v>Kavel C18 Tulplodge Grijs SP</v>
          </cell>
          <cell r="D1703" t="str">
            <v>Maat</v>
          </cell>
          <cell r="E1703">
            <v>1</v>
          </cell>
          <cell r="F1703">
            <v>7</v>
          </cell>
          <cell r="G1703">
            <v>2</v>
          </cell>
          <cell r="H1703">
            <v>3</v>
          </cell>
          <cell r="I1703">
            <v>1</v>
          </cell>
          <cell r="J1703">
            <v>1</v>
          </cell>
          <cell r="L1703">
            <v>3119.59</v>
          </cell>
          <cell r="N1703">
            <v>2413.8000000000002</v>
          </cell>
          <cell r="O1703">
            <v>1941.78</v>
          </cell>
          <cell r="P1703">
            <v>0.8044494158588118</v>
          </cell>
          <cell r="Q1703">
            <v>472.02</v>
          </cell>
          <cell r="R1703">
            <v>0.19555058414118814</v>
          </cell>
          <cell r="S1703">
            <v>18.880800000000001</v>
          </cell>
          <cell r="U1703">
            <v>0</v>
          </cell>
          <cell r="V1703">
            <v>0</v>
          </cell>
          <cell r="W1703">
            <v>3119.59</v>
          </cell>
          <cell r="X1703">
            <v>3119.59</v>
          </cell>
          <cell r="Y1703">
            <v>617562</v>
          </cell>
        </row>
        <row r="1704">
          <cell r="A1704" t="str">
            <v>2016144-C18S</v>
          </cell>
          <cell r="C1704" t="str">
            <v>Kavel C18 Schuur SP</v>
          </cell>
          <cell r="D1704" t="str">
            <v>Maat</v>
          </cell>
          <cell r="E1704">
            <v>0</v>
          </cell>
          <cell r="F1704">
            <v>1</v>
          </cell>
          <cell r="G1704">
            <v>0</v>
          </cell>
          <cell r="H1704">
            <v>1</v>
          </cell>
          <cell r="I1704">
            <v>1</v>
          </cell>
          <cell r="J1704">
            <v>1</v>
          </cell>
          <cell r="L1704">
            <v>502.39</v>
          </cell>
          <cell r="N1704">
            <v>376.89</v>
          </cell>
          <cell r="O1704">
            <v>279.45</v>
          </cell>
          <cell r="P1704">
            <v>0.74146302634721006</v>
          </cell>
          <cell r="Q1704">
            <v>97.44</v>
          </cell>
          <cell r="R1704">
            <v>0.25853697365278994</v>
          </cell>
          <cell r="S1704">
            <v>3.8975999999999997</v>
          </cell>
          <cell r="U1704">
            <v>0</v>
          </cell>
          <cell r="V1704">
            <v>0</v>
          </cell>
          <cell r="W1704">
            <v>502.39</v>
          </cell>
          <cell r="X1704">
            <v>502.39</v>
          </cell>
          <cell r="Y1704">
            <v>617563</v>
          </cell>
        </row>
        <row r="1705">
          <cell r="A1705" t="str">
            <v>2016144-C19</v>
          </cell>
          <cell r="C1705" t="str">
            <v>Kavel C19 Duinlodge grijs SP</v>
          </cell>
          <cell r="D1705" t="str">
            <v>Maat</v>
          </cell>
          <cell r="E1705">
            <v>1</v>
          </cell>
          <cell r="F1705">
            <v>8</v>
          </cell>
          <cell r="G1705">
            <v>4</v>
          </cell>
          <cell r="H1705">
            <v>3</v>
          </cell>
          <cell r="I1705">
            <v>1</v>
          </cell>
          <cell r="J1705">
            <v>1</v>
          </cell>
          <cell r="L1705">
            <v>3440.14</v>
          </cell>
          <cell r="N1705">
            <v>2413.8000000000002</v>
          </cell>
          <cell r="O1705">
            <v>1941.78</v>
          </cell>
          <cell r="P1705">
            <v>0.8044494158588118</v>
          </cell>
          <cell r="Q1705">
            <v>472.02</v>
          </cell>
          <cell r="R1705">
            <v>0.19555058414118814</v>
          </cell>
          <cell r="S1705">
            <v>18.880800000000001</v>
          </cell>
          <cell r="U1705">
            <v>0</v>
          </cell>
          <cell r="V1705">
            <v>0</v>
          </cell>
          <cell r="W1705">
            <v>3440.14</v>
          </cell>
          <cell r="X1705">
            <v>3440.14</v>
          </cell>
          <cell r="Y1705">
            <v>617564</v>
          </cell>
        </row>
        <row r="1706">
          <cell r="A1706" t="str">
            <v>2016144-C19S</v>
          </cell>
          <cell r="C1706" t="str">
            <v>Kavel C19 Schuur SP</v>
          </cell>
          <cell r="D1706" t="str">
            <v>Maat</v>
          </cell>
          <cell r="E1706">
            <v>0</v>
          </cell>
          <cell r="F1706">
            <v>1</v>
          </cell>
          <cell r="G1706">
            <v>0</v>
          </cell>
          <cell r="H1706">
            <v>1</v>
          </cell>
          <cell r="I1706">
            <v>1</v>
          </cell>
          <cell r="J1706">
            <v>1</v>
          </cell>
          <cell r="L1706">
            <v>502.39</v>
          </cell>
          <cell r="N1706">
            <v>376.89</v>
          </cell>
          <cell r="O1706">
            <v>279.45</v>
          </cell>
          <cell r="P1706">
            <v>0.74146302634721006</v>
          </cell>
          <cell r="Q1706">
            <v>97.44</v>
          </cell>
          <cell r="R1706">
            <v>0.25853697365278994</v>
          </cell>
          <cell r="S1706">
            <v>3.8975999999999997</v>
          </cell>
          <cell r="U1706">
            <v>0</v>
          </cell>
          <cell r="V1706">
            <v>0</v>
          </cell>
          <cell r="W1706">
            <v>502.39</v>
          </cell>
          <cell r="X1706">
            <v>502.39</v>
          </cell>
          <cell r="Y1706">
            <v>617565</v>
          </cell>
        </row>
        <row r="1707">
          <cell r="A1707" t="str">
            <v>2016144-C54</v>
          </cell>
          <cell r="C1707" t="str">
            <v>Kavel C54 Duinlodge Zand SP</v>
          </cell>
          <cell r="D1707" t="str">
            <v>Maat</v>
          </cell>
          <cell r="E1707">
            <v>1</v>
          </cell>
          <cell r="F1707">
            <v>8</v>
          </cell>
          <cell r="G1707">
            <v>4</v>
          </cell>
          <cell r="H1707">
            <v>3</v>
          </cell>
          <cell r="I1707">
            <v>1</v>
          </cell>
          <cell r="J1707">
            <v>1</v>
          </cell>
          <cell r="L1707">
            <v>3413.07</v>
          </cell>
          <cell r="N1707">
            <v>2661.15</v>
          </cell>
          <cell r="O1707">
            <v>2108.9</v>
          </cell>
          <cell r="P1707">
            <v>0.79247693666272101</v>
          </cell>
          <cell r="Q1707">
            <v>552.25</v>
          </cell>
          <cell r="R1707">
            <v>0.20752306333727899</v>
          </cell>
          <cell r="S1707">
            <v>22.09</v>
          </cell>
          <cell r="U1707">
            <v>0</v>
          </cell>
          <cell r="V1707">
            <v>0</v>
          </cell>
          <cell r="W1707">
            <v>3413.07</v>
          </cell>
          <cell r="X1707">
            <v>3413.07</v>
          </cell>
          <cell r="Y1707">
            <v>617566</v>
          </cell>
        </row>
        <row r="1708">
          <cell r="A1708" t="str">
            <v>2016144-C54S</v>
          </cell>
          <cell r="C1708" t="str">
            <v>Kavel C54 Schuur SP</v>
          </cell>
          <cell r="D1708" t="str">
            <v>Maat</v>
          </cell>
          <cell r="E1708">
            <v>0</v>
          </cell>
          <cell r="F1708">
            <v>1</v>
          </cell>
          <cell r="G1708">
            <v>0</v>
          </cell>
          <cell r="H1708">
            <v>1</v>
          </cell>
          <cell r="I1708">
            <v>1</v>
          </cell>
          <cell r="J1708">
            <v>1</v>
          </cell>
          <cell r="L1708">
            <v>502.39</v>
          </cell>
          <cell r="N1708">
            <v>376.89</v>
          </cell>
          <cell r="O1708">
            <v>279.45</v>
          </cell>
          <cell r="P1708">
            <v>0.74146302634721006</v>
          </cell>
          <cell r="Q1708">
            <v>97.44</v>
          </cell>
          <cell r="R1708">
            <v>0.25853697365278994</v>
          </cell>
          <cell r="S1708">
            <v>3.8975999999999997</v>
          </cell>
          <cell r="U1708">
            <v>0</v>
          </cell>
          <cell r="V1708">
            <v>0</v>
          </cell>
          <cell r="W1708">
            <v>502.39</v>
          </cell>
          <cell r="X1708">
            <v>502.39</v>
          </cell>
          <cell r="Y1708">
            <v>617570</v>
          </cell>
        </row>
        <row r="1709">
          <cell r="A1709" t="str">
            <v>2017535V</v>
          </cell>
          <cell r="C1709" t="str">
            <v>Tropical 664717 en 664817</v>
          </cell>
          <cell r="D1709" t="str">
            <v>Arcabo</v>
          </cell>
          <cell r="E1709">
            <v>2</v>
          </cell>
          <cell r="F1709">
            <v>24</v>
          </cell>
          <cell r="G1709">
            <v>6</v>
          </cell>
          <cell r="H1709">
            <v>14</v>
          </cell>
          <cell r="I1709">
            <v>1</v>
          </cell>
          <cell r="J1709">
            <v>1</v>
          </cell>
          <cell r="L1709">
            <v>20942.349999999999</v>
          </cell>
          <cell r="N1709">
            <v>14122.03</v>
          </cell>
          <cell r="O1709">
            <v>11645.94</v>
          </cell>
          <cell r="P1709">
            <v>0.82466472596361851</v>
          </cell>
          <cell r="Q1709">
            <v>2476.09</v>
          </cell>
          <cell r="R1709">
            <v>0.17533527403638147</v>
          </cell>
          <cell r="S1709">
            <v>99.043600000000012</v>
          </cell>
          <cell r="U1709">
            <v>0</v>
          </cell>
          <cell r="V1709">
            <v>0</v>
          </cell>
          <cell r="W1709">
            <v>20942.349999999999</v>
          </cell>
          <cell r="X1709">
            <v>20942.349999999999</v>
          </cell>
          <cell r="Y1709">
            <v>617545</v>
          </cell>
        </row>
        <row r="1710">
          <cell r="A1710">
            <v>2017536</v>
          </cell>
          <cell r="C1710">
            <v>673117</v>
          </cell>
          <cell r="D1710" t="str">
            <v>Arcabo</v>
          </cell>
          <cell r="E1710">
            <v>1</v>
          </cell>
          <cell r="F1710">
            <v>8</v>
          </cell>
          <cell r="G1710">
            <v>7</v>
          </cell>
          <cell r="H1710">
            <v>2</v>
          </cell>
          <cell r="I1710">
            <v>1</v>
          </cell>
          <cell r="J1710">
            <v>1</v>
          </cell>
          <cell r="L1710">
            <v>2534.9299999999998</v>
          </cell>
          <cell r="N1710">
            <v>1702.03</v>
          </cell>
          <cell r="O1710">
            <v>1268.73</v>
          </cell>
          <cell r="P1710">
            <v>0.74542164356679963</v>
          </cell>
          <cell r="Q1710">
            <v>433.3</v>
          </cell>
          <cell r="R1710">
            <v>0.25457835643320037</v>
          </cell>
          <cell r="S1710">
            <v>17.332000000000001</v>
          </cell>
          <cell r="U1710">
            <v>0</v>
          </cell>
          <cell r="V1710">
            <v>0</v>
          </cell>
          <cell r="W1710">
            <v>2534.9299999999998</v>
          </cell>
          <cell r="X1710">
            <v>2534.9299999999998</v>
          </cell>
          <cell r="Y1710">
            <v>617536</v>
          </cell>
        </row>
        <row r="1711">
          <cell r="A1711">
            <v>2017537</v>
          </cell>
          <cell r="C1711">
            <v>646917</v>
          </cell>
          <cell r="D1711" t="str">
            <v>Arcabo</v>
          </cell>
          <cell r="E1711">
            <v>1</v>
          </cell>
          <cell r="F1711">
            <v>8</v>
          </cell>
          <cell r="G1711">
            <v>5</v>
          </cell>
          <cell r="H1711">
            <v>3</v>
          </cell>
          <cell r="I1711">
            <v>1</v>
          </cell>
          <cell r="J1711">
            <v>1</v>
          </cell>
          <cell r="L1711">
            <v>3367.52</v>
          </cell>
          <cell r="N1711">
            <v>2263.9499999999998</v>
          </cell>
          <cell r="O1711">
            <v>1767.74</v>
          </cell>
          <cell r="P1711">
            <v>0.7808211312087282</v>
          </cell>
          <cell r="Q1711">
            <v>496.21</v>
          </cell>
          <cell r="R1711">
            <v>0.21917886879127191</v>
          </cell>
          <cell r="S1711">
            <v>19.848399999999998</v>
          </cell>
          <cell r="U1711">
            <v>0</v>
          </cell>
          <cell r="V1711">
            <v>0</v>
          </cell>
          <cell r="W1711">
            <v>3367.52</v>
          </cell>
          <cell r="X1711">
            <v>3367.52</v>
          </cell>
          <cell r="Y1711">
            <v>617546</v>
          </cell>
        </row>
        <row r="1712">
          <cell r="A1712">
            <v>2017538</v>
          </cell>
          <cell r="C1712">
            <v>673417</v>
          </cell>
          <cell r="D1712" t="str">
            <v>Arcabo</v>
          </cell>
          <cell r="E1712">
            <v>1</v>
          </cell>
          <cell r="F1712">
            <v>12</v>
          </cell>
          <cell r="G1712">
            <v>5</v>
          </cell>
          <cell r="H1712">
            <v>4</v>
          </cell>
          <cell r="I1712">
            <v>1</v>
          </cell>
          <cell r="J1712">
            <v>1</v>
          </cell>
          <cell r="L1712">
            <v>3658.02</v>
          </cell>
          <cell r="N1712">
            <v>2461.11</v>
          </cell>
          <cell r="O1712">
            <v>1926.46</v>
          </cell>
          <cell r="P1712">
            <v>0.78276062427116222</v>
          </cell>
          <cell r="Q1712">
            <v>534.65</v>
          </cell>
          <cell r="R1712">
            <v>0.21723937572883778</v>
          </cell>
          <cell r="S1712">
            <v>21.385999999999999</v>
          </cell>
          <cell r="U1712">
            <v>0</v>
          </cell>
          <cell r="V1712">
            <v>0</v>
          </cell>
          <cell r="W1712">
            <v>3658.02</v>
          </cell>
          <cell r="X1712">
            <v>3658.02</v>
          </cell>
          <cell r="Y1712">
            <v>617547</v>
          </cell>
        </row>
        <row r="1713">
          <cell r="A1713">
            <v>2017539</v>
          </cell>
          <cell r="C1713" t="str">
            <v>Leermakers</v>
          </cell>
          <cell r="D1713" t="str">
            <v>Duocar</v>
          </cell>
          <cell r="E1713">
            <v>1</v>
          </cell>
          <cell r="F1713">
            <v>2</v>
          </cell>
          <cell r="G1713">
            <v>1</v>
          </cell>
          <cell r="H1713">
            <v>1</v>
          </cell>
          <cell r="I1713">
            <v>1</v>
          </cell>
          <cell r="J1713">
            <v>1</v>
          </cell>
          <cell r="L1713">
            <v>852.39</v>
          </cell>
          <cell r="N1713">
            <v>559.98</v>
          </cell>
          <cell r="O1713">
            <v>413.47</v>
          </cell>
          <cell r="P1713">
            <v>0.73836565591628278</v>
          </cell>
          <cell r="Q1713">
            <v>146.51</v>
          </cell>
          <cell r="R1713">
            <v>0.26163434408371727</v>
          </cell>
          <cell r="S1713">
            <v>5.8603999999999994</v>
          </cell>
          <cell r="U1713">
            <v>0</v>
          </cell>
          <cell r="V1713">
            <v>0</v>
          </cell>
          <cell r="W1713">
            <v>852.39</v>
          </cell>
          <cell r="X1713">
            <v>852.39</v>
          </cell>
          <cell r="Y1713">
            <v>617559</v>
          </cell>
        </row>
        <row r="1714">
          <cell r="A1714">
            <v>2017540</v>
          </cell>
          <cell r="C1714" t="str">
            <v>Dubois extra deur</v>
          </cell>
          <cell r="D1714" t="str">
            <v>Duocar</v>
          </cell>
          <cell r="E1714">
            <v>1</v>
          </cell>
          <cell r="F1714">
            <v>1</v>
          </cell>
          <cell r="G1714">
            <v>0</v>
          </cell>
          <cell r="H1714">
            <v>1</v>
          </cell>
          <cell r="I1714">
            <v>1</v>
          </cell>
          <cell r="J1714">
            <v>1</v>
          </cell>
          <cell r="L1714">
            <v>707.24</v>
          </cell>
          <cell r="N1714">
            <v>471.45</v>
          </cell>
          <cell r="O1714">
            <v>362.7</v>
          </cell>
          <cell r="P1714">
            <v>0.76932866687877821</v>
          </cell>
          <cell r="Q1714">
            <v>108.75</v>
          </cell>
          <cell r="R1714">
            <v>0.23067133312122176</v>
          </cell>
          <cell r="S1714">
            <v>4.3499999999999996</v>
          </cell>
          <cell r="U1714">
            <v>0</v>
          </cell>
          <cell r="V1714">
            <v>0</v>
          </cell>
          <cell r="W1714">
            <v>707.24</v>
          </cell>
          <cell r="X1714">
            <v>707.24</v>
          </cell>
          <cell r="Y1714">
            <v>617560</v>
          </cell>
        </row>
        <row r="1715">
          <cell r="A1715">
            <v>2017541</v>
          </cell>
          <cell r="C1715" t="str">
            <v>van Gils extra kozijn</v>
          </cell>
          <cell r="D1715" t="str">
            <v>Duocar</v>
          </cell>
          <cell r="E1715">
            <v>0</v>
          </cell>
          <cell r="F1715">
            <v>1</v>
          </cell>
          <cell r="G1715">
            <v>0</v>
          </cell>
          <cell r="H1715">
            <v>2</v>
          </cell>
          <cell r="I1715">
            <v>1</v>
          </cell>
          <cell r="J1715">
            <v>1</v>
          </cell>
          <cell r="L1715">
            <v>499.5</v>
          </cell>
          <cell r="N1715">
            <v>0</v>
          </cell>
          <cell r="O1715">
            <v>0</v>
          </cell>
          <cell r="P1715" t="str">
            <v/>
          </cell>
          <cell r="Q1715">
            <v>0</v>
          </cell>
          <cell r="R1715" t="str">
            <v/>
          </cell>
          <cell r="S1715">
            <v>0</v>
          </cell>
          <cell r="U1715">
            <v>0</v>
          </cell>
          <cell r="V1715">
            <v>0</v>
          </cell>
          <cell r="W1715">
            <v>499.5</v>
          </cell>
          <cell r="X1715">
            <v>499.5</v>
          </cell>
          <cell r="Y1715">
            <v>617561</v>
          </cell>
        </row>
        <row r="1716">
          <cell r="A1716">
            <v>2017542</v>
          </cell>
          <cell r="C1716" t="str">
            <v>10x foamy doekjes (180x 180mm)</v>
          </cell>
          <cell r="D1716" t="str">
            <v>Arcabo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1</v>
          </cell>
          <cell r="J1716">
            <v>1</v>
          </cell>
          <cell r="L1716">
            <v>110</v>
          </cell>
          <cell r="N1716">
            <v>44</v>
          </cell>
          <cell r="O1716">
            <v>44</v>
          </cell>
          <cell r="P1716">
            <v>1</v>
          </cell>
          <cell r="Q1716">
            <v>0</v>
          </cell>
          <cell r="R1716">
            <v>0</v>
          </cell>
          <cell r="S1716">
            <v>0</v>
          </cell>
          <cell r="U1716">
            <v>0</v>
          </cell>
          <cell r="V1716">
            <v>0</v>
          </cell>
          <cell r="W1716">
            <v>110</v>
          </cell>
          <cell r="X1716">
            <v>110</v>
          </cell>
          <cell r="Y1716">
            <v>617509</v>
          </cell>
        </row>
        <row r="1717">
          <cell r="A1717">
            <v>2017543</v>
          </cell>
          <cell r="C1717">
            <v>648417</v>
          </cell>
          <cell r="D1717" t="str">
            <v>Arcabo</v>
          </cell>
          <cell r="E1717">
            <v>1</v>
          </cell>
          <cell r="F1717">
            <v>8</v>
          </cell>
          <cell r="G1717">
            <v>5</v>
          </cell>
          <cell r="H1717">
            <v>3</v>
          </cell>
          <cell r="I1717">
            <v>1</v>
          </cell>
          <cell r="J1717">
            <v>1</v>
          </cell>
          <cell r="L1717">
            <v>2750.42</v>
          </cell>
          <cell r="N1717">
            <v>1852</v>
          </cell>
          <cell r="O1717">
            <v>1391.13</v>
          </cell>
          <cell r="P1717">
            <v>0.75115010799136073</v>
          </cell>
          <cell r="Q1717">
            <v>460.87</v>
          </cell>
          <cell r="R1717">
            <v>0.2488498920086393</v>
          </cell>
          <cell r="S1717">
            <v>18.434799999999999</v>
          </cell>
          <cell r="U1717">
            <v>0</v>
          </cell>
          <cell r="V1717">
            <v>0</v>
          </cell>
          <cell r="W1717">
            <v>2750.42</v>
          </cell>
          <cell r="X1717">
            <v>2750.42</v>
          </cell>
          <cell r="Y1717">
            <v>617548</v>
          </cell>
        </row>
        <row r="1718">
          <cell r="A1718">
            <v>2017544</v>
          </cell>
          <cell r="C1718" t="str">
            <v>2x VEK Hal 3</v>
          </cell>
          <cell r="D1718" t="str">
            <v>Arcabo</v>
          </cell>
          <cell r="E1718">
            <v>0</v>
          </cell>
          <cell r="F1718">
            <v>2</v>
          </cell>
          <cell r="G1718">
            <v>0</v>
          </cell>
          <cell r="H1718">
            <v>0</v>
          </cell>
          <cell r="I1718">
            <v>1</v>
          </cell>
          <cell r="J1718">
            <v>1</v>
          </cell>
          <cell r="L1718">
            <v>166.72</v>
          </cell>
          <cell r="N1718">
            <v>102.85999999999999</v>
          </cell>
          <cell r="O1718">
            <v>67.459999999999994</v>
          </cell>
          <cell r="P1718">
            <v>0.65584289325296519</v>
          </cell>
          <cell r="Q1718">
            <v>35.4</v>
          </cell>
          <cell r="R1718">
            <v>0.34415710674703481</v>
          </cell>
          <cell r="S1718">
            <v>1.4159999999999999</v>
          </cell>
          <cell r="U1718">
            <v>0</v>
          </cell>
          <cell r="V1718">
            <v>0</v>
          </cell>
          <cell r="W1718">
            <v>166.72</v>
          </cell>
          <cell r="X1718">
            <v>166.72</v>
          </cell>
          <cell r="Y1718">
            <v>617557</v>
          </cell>
        </row>
        <row r="1719">
          <cell r="A1719">
            <v>2017545</v>
          </cell>
          <cell r="C1719" t="str">
            <v>647917, glas 444x 679 satinato</v>
          </cell>
          <cell r="D1719" t="str">
            <v>Arcabo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1</v>
          </cell>
          <cell r="J1719">
            <v>1</v>
          </cell>
          <cell r="L1719">
            <v>62.82</v>
          </cell>
          <cell r="N1719">
            <v>38.909999999999997</v>
          </cell>
          <cell r="O1719">
            <v>23.91</v>
          </cell>
          <cell r="P1719">
            <v>0.61449498843484973</v>
          </cell>
          <cell r="Q1719">
            <v>15</v>
          </cell>
          <cell r="R1719">
            <v>0.38550501156515038</v>
          </cell>
          <cell r="S1719">
            <v>0.6</v>
          </cell>
          <cell r="U1719">
            <v>0</v>
          </cell>
          <cell r="V1719">
            <v>0</v>
          </cell>
          <cell r="W1719">
            <v>62.82</v>
          </cell>
          <cell r="X1719">
            <v>62.82</v>
          </cell>
          <cell r="Y1719">
            <v>617652</v>
          </cell>
        </row>
        <row r="1720">
          <cell r="A1720">
            <v>2017546</v>
          </cell>
          <cell r="C1720" t="str">
            <v xml:space="preserve"> 614017, hor 992x 1948</v>
          </cell>
          <cell r="D1720" t="str">
            <v>Arcabo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1</v>
          </cell>
          <cell r="J1720">
            <v>1</v>
          </cell>
          <cell r="L1720">
            <v>71</v>
          </cell>
          <cell r="N1720">
            <v>43</v>
          </cell>
          <cell r="O1720">
            <v>28</v>
          </cell>
          <cell r="P1720">
            <v>0.65116279069767447</v>
          </cell>
          <cell r="Q1720">
            <v>15</v>
          </cell>
          <cell r="R1720">
            <v>0.34883720930232559</v>
          </cell>
          <cell r="S1720">
            <v>0.6</v>
          </cell>
          <cell r="U1720">
            <v>0</v>
          </cell>
          <cell r="V1720">
            <v>0</v>
          </cell>
          <cell r="W1720">
            <v>71</v>
          </cell>
          <cell r="X1720">
            <v>71</v>
          </cell>
          <cell r="Y1720">
            <v>617652</v>
          </cell>
        </row>
        <row r="1721">
          <cell r="A1721" t="str">
            <v>2017547V</v>
          </cell>
          <cell r="C1721" t="str">
            <v>Ed Prive</v>
          </cell>
          <cell r="D1721" t="str">
            <v>Duocar</v>
          </cell>
          <cell r="E1721">
            <v>1</v>
          </cell>
          <cell r="F1721">
            <v>15</v>
          </cell>
          <cell r="G1721">
            <v>10</v>
          </cell>
          <cell r="H1721">
            <v>5</v>
          </cell>
          <cell r="I1721">
            <v>1</v>
          </cell>
          <cell r="J1721">
            <v>1</v>
          </cell>
          <cell r="L1721">
            <v>8843.56</v>
          </cell>
          <cell r="N1721">
            <v>6054.5599999999995</v>
          </cell>
          <cell r="O1721">
            <v>4765.1499999999996</v>
          </cell>
          <cell r="P1721">
            <v>0.78703489601226184</v>
          </cell>
          <cell r="Q1721">
            <v>1289.4100000000001</v>
          </cell>
          <cell r="R1721">
            <v>0.21296510398773819</v>
          </cell>
          <cell r="S1721">
            <v>51.576400000000007</v>
          </cell>
          <cell r="U1721">
            <v>0</v>
          </cell>
          <cell r="V1721">
            <v>0</v>
          </cell>
          <cell r="W1721">
            <v>8843.56</v>
          </cell>
          <cell r="X1721">
            <v>8843.56</v>
          </cell>
          <cell r="Y1721">
            <v>617586</v>
          </cell>
        </row>
        <row r="1722">
          <cell r="A1722">
            <v>2017548</v>
          </cell>
          <cell r="C1722" t="str">
            <v>glas deur Arntz</v>
          </cell>
          <cell r="D1722" t="str">
            <v>Duocar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1</v>
          </cell>
          <cell r="J1722">
            <v>1</v>
          </cell>
          <cell r="L1722">
            <v>176.29</v>
          </cell>
          <cell r="N1722">
            <v>0</v>
          </cell>
          <cell r="O1722">
            <v>0</v>
          </cell>
          <cell r="P1722" t="str">
            <v/>
          </cell>
          <cell r="Q1722">
            <v>0</v>
          </cell>
          <cell r="R1722" t="str">
            <v/>
          </cell>
          <cell r="S1722">
            <v>0</v>
          </cell>
          <cell r="U1722">
            <v>0</v>
          </cell>
          <cell r="V1722">
            <v>0</v>
          </cell>
          <cell r="W1722">
            <v>176.29</v>
          </cell>
          <cell r="X1722">
            <v>176.29</v>
          </cell>
          <cell r="Y1722">
            <v>617813</v>
          </cell>
        </row>
        <row r="1723">
          <cell r="A1723">
            <v>2017549</v>
          </cell>
          <cell r="C1723">
            <v>648517</v>
          </cell>
          <cell r="D1723" t="str">
            <v>Arcabo</v>
          </cell>
          <cell r="E1723">
            <v>1</v>
          </cell>
          <cell r="F1723">
            <v>11</v>
          </cell>
          <cell r="G1723">
            <v>7</v>
          </cell>
          <cell r="H1723">
            <v>4</v>
          </cell>
          <cell r="I1723">
            <v>1</v>
          </cell>
          <cell r="J1723">
            <v>1</v>
          </cell>
          <cell r="L1723">
            <v>5069.21</v>
          </cell>
          <cell r="N1723">
            <v>3420.94</v>
          </cell>
          <cell r="O1723">
            <v>2656.31</v>
          </cell>
          <cell r="P1723">
            <v>0.77648541044274377</v>
          </cell>
          <cell r="Q1723">
            <v>764.63</v>
          </cell>
          <cell r="R1723">
            <v>0.2235145895572562</v>
          </cell>
          <cell r="S1723">
            <v>30.5852</v>
          </cell>
          <cell r="U1723">
            <v>0</v>
          </cell>
          <cell r="V1723">
            <v>0</v>
          </cell>
          <cell r="W1723">
            <v>5069.21</v>
          </cell>
          <cell r="X1723">
            <v>5069.21</v>
          </cell>
          <cell r="Y1723">
            <v>617550</v>
          </cell>
        </row>
        <row r="1724">
          <cell r="A1724">
            <v>2017550</v>
          </cell>
          <cell r="C1724" t="str">
            <v>Glas 503x 1022satinato</v>
          </cell>
          <cell r="D1724" t="str">
            <v>Arcabo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1</v>
          </cell>
          <cell r="J1724">
            <v>1</v>
          </cell>
          <cell r="L1724">
            <v>94.84</v>
          </cell>
          <cell r="N1724">
            <v>54.92</v>
          </cell>
          <cell r="O1724">
            <v>39.92</v>
          </cell>
          <cell r="P1724">
            <v>0.72687545520757468</v>
          </cell>
          <cell r="Q1724">
            <v>15</v>
          </cell>
          <cell r="R1724">
            <v>0.27312454479242532</v>
          </cell>
          <cell r="S1724">
            <v>0.6</v>
          </cell>
          <cell r="U1724">
            <v>0</v>
          </cell>
          <cell r="V1724">
            <v>0</v>
          </cell>
          <cell r="W1724">
            <v>94.84</v>
          </cell>
          <cell r="X1724">
            <v>94.84</v>
          </cell>
          <cell r="Y1724">
            <v>617652</v>
          </cell>
        </row>
        <row r="1725">
          <cell r="A1725">
            <v>2017551</v>
          </cell>
          <cell r="C1725" t="str">
            <v>Com 137</v>
          </cell>
          <cell r="D1725" t="str">
            <v>Diamant</v>
          </cell>
          <cell r="E1725">
            <v>1</v>
          </cell>
          <cell r="F1725">
            <v>12</v>
          </cell>
          <cell r="G1725">
            <v>11</v>
          </cell>
          <cell r="H1725">
            <v>4</v>
          </cell>
          <cell r="I1725">
            <v>1</v>
          </cell>
          <cell r="J1725">
            <v>1</v>
          </cell>
          <cell r="L1725">
            <v>3822.45</v>
          </cell>
          <cell r="N1725">
            <v>2509.73</v>
          </cell>
          <cell r="O1725">
            <v>1796.8</v>
          </cell>
          <cell r="P1725">
            <v>0.71593358648141436</v>
          </cell>
          <cell r="Q1725">
            <v>712.93</v>
          </cell>
          <cell r="R1725">
            <v>0.28406641351858564</v>
          </cell>
          <cell r="S1725">
            <v>28.517199999999999</v>
          </cell>
          <cell r="U1725">
            <v>0</v>
          </cell>
          <cell r="V1725">
            <v>0</v>
          </cell>
          <cell r="W1725">
            <v>3822.45</v>
          </cell>
          <cell r="X1725">
            <v>3822.45</v>
          </cell>
          <cell r="Y1725">
            <v>617585</v>
          </cell>
        </row>
        <row r="1726">
          <cell r="A1726">
            <v>2017552</v>
          </cell>
          <cell r="C1726">
            <v>636917</v>
          </cell>
          <cell r="D1726" t="str">
            <v>Arcabo</v>
          </cell>
          <cell r="E1726">
            <v>1</v>
          </cell>
          <cell r="F1726">
            <v>9</v>
          </cell>
          <cell r="G1726">
            <v>8</v>
          </cell>
          <cell r="H1726">
            <v>2</v>
          </cell>
          <cell r="I1726">
            <v>1</v>
          </cell>
          <cell r="J1726">
            <v>1</v>
          </cell>
          <cell r="L1726">
            <v>2957.28</v>
          </cell>
          <cell r="N1726">
            <v>1986.0500000000002</v>
          </cell>
          <cell r="O1726">
            <v>1480.18</v>
          </cell>
          <cell r="P1726">
            <v>0.7452883864958082</v>
          </cell>
          <cell r="Q1726">
            <v>505.87</v>
          </cell>
          <cell r="R1726">
            <v>0.25471161350419169</v>
          </cell>
          <cell r="S1726">
            <v>20.2348</v>
          </cell>
          <cell r="U1726">
            <v>0</v>
          </cell>
          <cell r="V1726">
            <v>0</v>
          </cell>
          <cell r="W1726">
            <v>2957.28</v>
          </cell>
          <cell r="X1726">
            <v>2957.28</v>
          </cell>
          <cell r="Y1726">
            <v>617551</v>
          </cell>
        </row>
        <row r="1727">
          <cell r="A1727">
            <v>2017553</v>
          </cell>
          <cell r="C1727">
            <v>666217</v>
          </cell>
          <cell r="D1727" t="str">
            <v>Arcabo</v>
          </cell>
          <cell r="E1727">
            <v>1</v>
          </cell>
          <cell r="F1727">
            <v>9</v>
          </cell>
          <cell r="G1727">
            <v>6</v>
          </cell>
          <cell r="H1727">
            <v>3</v>
          </cell>
          <cell r="I1727">
            <v>1</v>
          </cell>
          <cell r="J1727">
            <v>1</v>
          </cell>
          <cell r="L1727">
            <v>2989.78</v>
          </cell>
          <cell r="N1727">
            <v>2012.6799999999998</v>
          </cell>
          <cell r="O1727">
            <v>1511.04</v>
          </cell>
          <cell r="P1727">
            <v>0.75076018045590953</v>
          </cell>
          <cell r="Q1727">
            <v>501.64</v>
          </cell>
          <cell r="R1727">
            <v>0.24923981954409047</v>
          </cell>
          <cell r="S1727">
            <v>20.0656</v>
          </cell>
          <cell r="U1727">
            <v>0</v>
          </cell>
          <cell r="V1727">
            <v>0</v>
          </cell>
          <cell r="W1727">
            <v>2989.78</v>
          </cell>
          <cell r="X1727">
            <v>2989.78</v>
          </cell>
          <cell r="Y1727">
            <v>617552</v>
          </cell>
        </row>
        <row r="1728">
          <cell r="A1728">
            <v>2017554</v>
          </cell>
          <cell r="C1728" t="str">
            <v>694618 schuur</v>
          </cell>
          <cell r="D1728" t="str">
            <v>Arcabo</v>
          </cell>
          <cell r="E1728">
            <v>0</v>
          </cell>
          <cell r="F1728">
            <v>2</v>
          </cell>
          <cell r="G1728">
            <v>1</v>
          </cell>
          <cell r="H1728">
            <v>1</v>
          </cell>
          <cell r="I1728">
            <v>1</v>
          </cell>
          <cell r="J1728">
            <v>1</v>
          </cell>
          <cell r="L1728">
            <v>705.8</v>
          </cell>
          <cell r="N1728">
            <v>473.12</v>
          </cell>
          <cell r="O1728">
            <v>334.56</v>
          </cell>
          <cell r="P1728">
            <v>0.70713561041596207</v>
          </cell>
          <cell r="Q1728">
            <v>138.56</v>
          </cell>
          <cell r="R1728">
            <v>0.29286438958403788</v>
          </cell>
          <cell r="S1728">
            <v>5.5423999999999998</v>
          </cell>
          <cell r="U1728">
            <v>0</v>
          </cell>
          <cell r="V1728">
            <v>0</v>
          </cell>
          <cell r="W1728">
            <v>705.8</v>
          </cell>
          <cell r="X1728">
            <v>705.8</v>
          </cell>
          <cell r="Y1728">
            <v>617553</v>
          </cell>
        </row>
        <row r="1729">
          <cell r="A1729">
            <v>2017555</v>
          </cell>
          <cell r="C1729">
            <v>684617</v>
          </cell>
          <cell r="D1729" t="str">
            <v>Arcabo</v>
          </cell>
          <cell r="E1729">
            <v>0</v>
          </cell>
          <cell r="F1729">
            <v>2</v>
          </cell>
          <cell r="G1729">
            <v>1</v>
          </cell>
          <cell r="H1729">
            <v>1</v>
          </cell>
          <cell r="I1729">
            <v>1</v>
          </cell>
          <cell r="J1729">
            <v>1</v>
          </cell>
          <cell r="L1729">
            <v>682.95</v>
          </cell>
          <cell r="N1729">
            <v>457.95</v>
          </cell>
          <cell r="O1729">
            <v>319.38</v>
          </cell>
          <cell r="P1729">
            <v>0.69741238126433014</v>
          </cell>
          <cell r="Q1729">
            <v>138.57</v>
          </cell>
          <cell r="R1729">
            <v>0.30258761873566981</v>
          </cell>
          <cell r="S1729">
            <v>5.5427999999999997</v>
          </cell>
          <cell r="U1729">
            <v>0</v>
          </cell>
          <cell r="V1729">
            <v>0</v>
          </cell>
          <cell r="W1729">
            <v>682.95</v>
          </cell>
          <cell r="X1729">
            <v>682.95</v>
          </cell>
          <cell r="Y1729">
            <v>617554</v>
          </cell>
        </row>
        <row r="1730">
          <cell r="A1730">
            <v>2017556</v>
          </cell>
          <cell r="C1730">
            <v>637617</v>
          </cell>
          <cell r="D1730" t="str">
            <v>Arcabo</v>
          </cell>
          <cell r="E1730">
            <v>1</v>
          </cell>
          <cell r="F1730">
            <v>10</v>
          </cell>
          <cell r="G1730">
            <v>5</v>
          </cell>
          <cell r="H1730">
            <v>4</v>
          </cell>
          <cell r="I1730">
            <v>1</v>
          </cell>
          <cell r="J1730">
            <v>1</v>
          </cell>
          <cell r="L1730">
            <v>4091.51</v>
          </cell>
          <cell r="N1730">
            <v>2820.07</v>
          </cell>
          <cell r="O1730">
            <v>2226.84</v>
          </cell>
          <cell r="P1730">
            <v>0.7896399734758357</v>
          </cell>
          <cell r="Q1730">
            <v>593.23</v>
          </cell>
          <cell r="R1730">
            <v>0.2103600265241643</v>
          </cell>
          <cell r="S1730">
            <v>23.729200000000002</v>
          </cell>
          <cell r="U1730">
            <v>0</v>
          </cell>
          <cell r="V1730">
            <v>0</v>
          </cell>
          <cell r="W1730">
            <v>4091.51</v>
          </cell>
          <cell r="X1730">
            <v>4091.51</v>
          </cell>
          <cell r="Y1730">
            <v>617555</v>
          </cell>
        </row>
        <row r="1731">
          <cell r="A1731">
            <v>2017557</v>
          </cell>
          <cell r="C1731">
            <v>666417</v>
          </cell>
          <cell r="D1731" t="str">
            <v>Arcabo</v>
          </cell>
          <cell r="E1731">
            <v>1</v>
          </cell>
          <cell r="F1731">
            <v>12</v>
          </cell>
          <cell r="G1731">
            <v>6</v>
          </cell>
          <cell r="H1731">
            <v>4</v>
          </cell>
          <cell r="I1731">
            <v>1</v>
          </cell>
          <cell r="J1731">
            <v>1</v>
          </cell>
          <cell r="L1731">
            <v>4504</v>
          </cell>
          <cell r="N1731">
            <v>3028.38</v>
          </cell>
          <cell r="O1731">
            <v>2354.81</v>
          </cell>
          <cell r="P1731">
            <v>0.77758075274569238</v>
          </cell>
          <cell r="Q1731">
            <v>673.57</v>
          </cell>
          <cell r="R1731">
            <v>0.22241924725430759</v>
          </cell>
          <cell r="S1731">
            <v>26.942800000000002</v>
          </cell>
          <cell r="U1731">
            <v>0</v>
          </cell>
          <cell r="V1731">
            <v>0</v>
          </cell>
          <cell r="W1731">
            <v>4504</v>
          </cell>
          <cell r="X1731">
            <v>4504</v>
          </cell>
          <cell r="Y1731">
            <v>617556</v>
          </cell>
        </row>
        <row r="1732">
          <cell r="A1732">
            <v>2017558</v>
          </cell>
          <cell r="C1732">
            <v>677617</v>
          </cell>
          <cell r="D1732" t="str">
            <v>Arcabo</v>
          </cell>
          <cell r="E1732">
            <v>9</v>
          </cell>
          <cell r="F1732">
            <v>63</v>
          </cell>
          <cell r="G1732">
            <v>54</v>
          </cell>
          <cell r="H1732">
            <v>18</v>
          </cell>
          <cell r="I1732">
            <v>1</v>
          </cell>
          <cell r="J1732">
            <v>1</v>
          </cell>
          <cell r="L1732">
            <v>22952.52</v>
          </cell>
          <cell r="N1732">
            <v>15396.119999999999</v>
          </cell>
          <cell r="O1732">
            <v>11816.73</v>
          </cell>
          <cell r="P1732">
            <v>0.76751350340215585</v>
          </cell>
          <cell r="Q1732">
            <v>3579.39</v>
          </cell>
          <cell r="R1732">
            <v>0.23248649659784415</v>
          </cell>
          <cell r="S1732">
            <v>143.1756</v>
          </cell>
          <cell r="U1732">
            <v>0</v>
          </cell>
          <cell r="V1732">
            <v>0</v>
          </cell>
          <cell r="W1732">
            <v>22952.52</v>
          </cell>
          <cell r="X1732">
            <v>22952.52</v>
          </cell>
          <cell r="Y1732">
            <v>617597</v>
          </cell>
        </row>
        <row r="1733">
          <cell r="A1733">
            <v>2017559</v>
          </cell>
          <cell r="C1733" t="str">
            <v>Wüsten</v>
          </cell>
          <cell r="D1733" t="str">
            <v>Euro Recreatiebouw</v>
          </cell>
          <cell r="E1733">
            <v>1</v>
          </cell>
          <cell r="F1733">
            <v>9</v>
          </cell>
          <cell r="G1733">
            <v>4</v>
          </cell>
          <cell r="H1733">
            <v>4</v>
          </cell>
          <cell r="I1733">
            <v>1</v>
          </cell>
          <cell r="J1733">
            <v>1</v>
          </cell>
          <cell r="L1733">
            <v>3995.09</v>
          </cell>
          <cell r="N1733">
            <v>2479.54</v>
          </cell>
          <cell r="O1733">
            <v>1931.31</v>
          </cell>
          <cell r="P1733">
            <v>0.77889850536793115</v>
          </cell>
          <cell r="Q1733">
            <v>548.23</v>
          </cell>
          <cell r="R1733">
            <v>0.22110149463206885</v>
          </cell>
          <cell r="S1733">
            <v>21.929200000000002</v>
          </cell>
          <cell r="U1733">
            <v>0</v>
          </cell>
          <cell r="V1733">
            <v>0</v>
          </cell>
          <cell r="W1733">
            <v>3995.09</v>
          </cell>
          <cell r="X1733">
            <v>3995.09</v>
          </cell>
          <cell r="Y1733">
            <v>617606</v>
          </cell>
        </row>
        <row r="1734">
          <cell r="A1734">
            <v>2017560</v>
          </cell>
          <cell r="C1734" t="str">
            <v>Lucassen</v>
          </cell>
          <cell r="D1734" t="str">
            <v>Euro Recreatiebouw</v>
          </cell>
          <cell r="E1734">
            <v>1</v>
          </cell>
          <cell r="F1734">
            <v>10</v>
          </cell>
          <cell r="G1734">
            <v>8</v>
          </cell>
          <cell r="H1734">
            <v>2</v>
          </cell>
          <cell r="I1734">
            <v>1</v>
          </cell>
          <cell r="J1734">
            <v>1</v>
          </cell>
          <cell r="L1734">
            <v>3685.81</v>
          </cell>
          <cell r="N1734">
            <v>2346.9899999999998</v>
          </cell>
          <cell r="O1734">
            <v>1789.74</v>
          </cell>
          <cell r="P1734">
            <v>0.76256822568481342</v>
          </cell>
          <cell r="Q1734">
            <v>557.25</v>
          </cell>
          <cell r="R1734">
            <v>0.23743177431518669</v>
          </cell>
          <cell r="S1734">
            <v>22.29</v>
          </cell>
          <cell r="U1734">
            <v>0</v>
          </cell>
          <cell r="V1734">
            <v>0</v>
          </cell>
          <cell r="W1734">
            <v>3685.81</v>
          </cell>
          <cell r="X1734">
            <v>3685.81</v>
          </cell>
          <cell r="Y1734">
            <v>617607</v>
          </cell>
        </row>
        <row r="1735">
          <cell r="A1735">
            <v>2017561</v>
          </cell>
          <cell r="C1735" t="str">
            <v>Junior</v>
          </cell>
          <cell r="D1735" t="str">
            <v>RSP</v>
          </cell>
          <cell r="E1735">
            <v>1</v>
          </cell>
          <cell r="F1735">
            <v>8</v>
          </cell>
          <cell r="G1735">
            <v>5</v>
          </cell>
          <cell r="H1735">
            <v>3</v>
          </cell>
          <cell r="I1735">
            <v>1</v>
          </cell>
          <cell r="J1735">
            <v>1</v>
          </cell>
          <cell r="L1735">
            <v>2847.52</v>
          </cell>
          <cell r="N1735">
            <v>1826.93</v>
          </cell>
          <cell r="O1735">
            <v>1346.39</v>
          </cell>
          <cell r="P1735">
            <v>0.73696857569802898</v>
          </cell>
          <cell r="Q1735">
            <v>480.54</v>
          </cell>
          <cell r="R1735">
            <v>0.26303142430197107</v>
          </cell>
          <cell r="S1735">
            <v>19.221600000000002</v>
          </cell>
          <cell r="U1735">
            <v>0</v>
          </cell>
          <cell r="V1735">
            <v>0</v>
          </cell>
          <cell r="W1735">
            <v>2847.52</v>
          </cell>
          <cell r="X1735">
            <v>2847.52</v>
          </cell>
          <cell r="Y1735">
            <v>617596</v>
          </cell>
        </row>
        <row r="1736">
          <cell r="A1736">
            <v>2017562</v>
          </cell>
          <cell r="C1736" t="str">
            <v>MSD 102</v>
          </cell>
          <cell r="D1736" t="str">
            <v>Maat</v>
          </cell>
          <cell r="E1736">
            <v>0</v>
          </cell>
          <cell r="F1736">
            <v>1</v>
          </cell>
          <cell r="G1736">
            <v>0</v>
          </cell>
          <cell r="H1736">
            <v>1</v>
          </cell>
          <cell r="I1736">
            <v>1</v>
          </cell>
          <cell r="J1736">
            <v>1</v>
          </cell>
          <cell r="L1736">
            <v>520.27</v>
          </cell>
          <cell r="N1736">
            <v>381.33000000000004</v>
          </cell>
          <cell r="O1736">
            <v>271.79000000000002</v>
          </cell>
          <cell r="P1736">
            <v>0.71274224425038679</v>
          </cell>
          <cell r="Q1736">
            <v>109.54</v>
          </cell>
          <cell r="R1736">
            <v>0.28725775574961321</v>
          </cell>
          <cell r="S1736">
            <v>4.3816000000000006</v>
          </cell>
          <cell r="U1736">
            <v>0</v>
          </cell>
          <cell r="V1736">
            <v>0</v>
          </cell>
          <cell r="W1736">
            <v>520.27</v>
          </cell>
          <cell r="X1736">
            <v>520.27</v>
          </cell>
          <cell r="Y1736">
            <v>617568</v>
          </cell>
        </row>
        <row r="1737">
          <cell r="A1737">
            <v>2017563</v>
          </cell>
          <cell r="C1737" t="str">
            <v>MSD-073 Schuifpui</v>
          </cell>
          <cell r="D1737" t="str">
            <v>Maat</v>
          </cell>
          <cell r="E1737">
            <v>0</v>
          </cell>
          <cell r="F1737">
            <v>1</v>
          </cell>
          <cell r="G1737">
            <v>0</v>
          </cell>
          <cell r="H1737">
            <v>2</v>
          </cell>
          <cell r="I1737">
            <v>1</v>
          </cell>
          <cell r="J1737">
            <v>1</v>
          </cell>
          <cell r="L1737">
            <v>774.65</v>
          </cell>
          <cell r="N1737">
            <v>572.81999999999994</v>
          </cell>
          <cell r="O1737">
            <v>452.15</v>
          </cell>
          <cell r="P1737">
            <v>0.78934045598966518</v>
          </cell>
          <cell r="Q1737">
            <v>120.67</v>
          </cell>
          <cell r="R1737">
            <v>0.21065954401033485</v>
          </cell>
          <cell r="S1737">
            <v>4.8268000000000004</v>
          </cell>
          <cell r="U1737">
            <v>0</v>
          </cell>
          <cell r="V1737">
            <v>0</v>
          </cell>
          <cell r="W1737">
            <v>774.65</v>
          </cell>
          <cell r="X1737">
            <v>774.65</v>
          </cell>
          <cell r="Y1737">
            <v>617537</v>
          </cell>
        </row>
        <row r="1738">
          <cell r="A1738">
            <v>2017564</v>
          </cell>
          <cell r="C1738" t="str">
            <v>Ijsseldreef 13</v>
          </cell>
          <cell r="D1738" t="str">
            <v>Duocar</v>
          </cell>
          <cell r="E1738">
            <v>1</v>
          </cell>
          <cell r="F1738">
            <v>8</v>
          </cell>
          <cell r="G1738">
            <v>7</v>
          </cell>
          <cell r="H1738">
            <v>3</v>
          </cell>
          <cell r="I1738">
            <v>1</v>
          </cell>
          <cell r="J1738">
            <v>1</v>
          </cell>
          <cell r="L1738">
            <v>2797.74</v>
          </cell>
          <cell r="N1738">
            <v>1851.8500000000001</v>
          </cell>
          <cell r="O1738">
            <v>1301.1500000000001</v>
          </cell>
          <cell r="P1738">
            <v>0.70262170262170265</v>
          </cell>
          <cell r="Q1738">
            <v>550.70000000000005</v>
          </cell>
          <cell r="R1738">
            <v>0.29737829737829741</v>
          </cell>
          <cell r="S1738">
            <v>22.028000000000002</v>
          </cell>
          <cell r="U1738">
            <v>0</v>
          </cell>
          <cell r="V1738">
            <v>0</v>
          </cell>
          <cell r="W1738">
            <v>2797.74</v>
          </cell>
          <cell r="X1738">
            <v>2797.74</v>
          </cell>
          <cell r="Y1738">
            <v>617587</v>
          </cell>
        </row>
        <row r="1739">
          <cell r="A1739">
            <v>2017565</v>
          </cell>
          <cell r="C1739" t="str">
            <v>Blauw kozijn</v>
          </cell>
          <cell r="D1739" t="str">
            <v>Maat</v>
          </cell>
          <cell r="E1739">
            <v>0</v>
          </cell>
          <cell r="F1739">
            <v>1</v>
          </cell>
          <cell r="G1739">
            <v>1</v>
          </cell>
          <cell r="H1739">
            <v>0</v>
          </cell>
          <cell r="I1739">
            <v>1</v>
          </cell>
          <cell r="J1739">
            <v>1</v>
          </cell>
          <cell r="L1739">
            <v>470.55</v>
          </cell>
          <cell r="N1739">
            <v>345.53999999999996</v>
          </cell>
          <cell r="O1739">
            <v>272.77</v>
          </cell>
          <cell r="P1739">
            <v>0.78940209527116978</v>
          </cell>
          <cell r="Q1739">
            <v>72.77</v>
          </cell>
          <cell r="R1739">
            <v>0.21059790472883025</v>
          </cell>
          <cell r="S1739">
            <v>2.9108000000000001</v>
          </cell>
          <cell r="U1739">
            <v>0</v>
          </cell>
          <cell r="V1739">
            <v>0</v>
          </cell>
          <cell r="W1739">
            <v>470.55</v>
          </cell>
          <cell r="X1739">
            <v>470.55</v>
          </cell>
          <cell r="Y1739">
            <v>617660</v>
          </cell>
        </row>
        <row r="1740">
          <cell r="A1740">
            <v>2017566</v>
          </cell>
          <cell r="C1740" t="str">
            <v>Rendeux</v>
          </cell>
          <cell r="D1740" t="str">
            <v>Dubois</v>
          </cell>
          <cell r="E1740">
            <v>0</v>
          </cell>
          <cell r="F1740">
            <v>1</v>
          </cell>
          <cell r="G1740">
            <v>1</v>
          </cell>
          <cell r="H1740">
            <v>0</v>
          </cell>
          <cell r="I1740">
            <v>1</v>
          </cell>
          <cell r="J1740">
            <v>1</v>
          </cell>
          <cell r="L1740">
            <v>175.3</v>
          </cell>
          <cell r="N1740">
            <v>102.11</v>
          </cell>
          <cell r="O1740">
            <v>67.28</v>
          </cell>
          <cell r="P1740">
            <v>0.65889726765253165</v>
          </cell>
          <cell r="Q1740">
            <v>34.83</v>
          </cell>
          <cell r="R1740">
            <v>0.34110273234746841</v>
          </cell>
          <cell r="S1740">
            <v>1.3932</v>
          </cell>
          <cell r="U1740">
            <v>0</v>
          </cell>
          <cell r="V1740">
            <v>0</v>
          </cell>
          <cell r="W1740">
            <v>175.3</v>
          </cell>
          <cell r="X1740">
            <v>175.3</v>
          </cell>
          <cell r="Y1740">
            <v>617622</v>
          </cell>
        </row>
        <row r="1741">
          <cell r="A1741">
            <v>2017567</v>
          </cell>
          <cell r="C1741" t="str">
            <v>Glodt-Becker Marva 1</v>
          </cell>
          <cell r="D1741" t="str">
            <v>Dubois</v>
          </cell>
          <cell r="E1741">
            <v>0</v>
          </cell>
          <cell r="F1741">
            <v>1</v>
          </cell>
          <cell r="G1741">
            <v>1</v>
          </cell>
          <cell r="H1741">
            <v>0</v>
          </cell>
          <cell r="I1741">
            <v>1</v>
          </cell>
          <cell r="J1741">
            <v>1</v>
          </cell>
          <cell r="L1741">
            <v>173.72</v>
          </cell>
          <cell r="N1741">
            <v>101.78999999999999</v>
          </cell>
          <cell r="O1741">
            <v>66.72</v>
          </cell>
          <cell r="P1741">
            <v>0.65546713822575897</v>
          </cell>
          <cell r="Q1741">
            <v>35.07</v>
          </cell>
          <cell r="R1741">
            <v>0.34453286177424114</v>
          </cell>
          <cell r="S1741">
            <v>1.4028</v>
          </cell>
          <cell r="U1741">
            <v>0</v>
          </cell>
          <cell r="V1741">
            <v>0</v>
          </cell>
          <cell r="W1741">
            <v>173.72</v>
          </cell>
          <cell r="X1741">
            <v>173.72</v>
          </cell>
          <cell r="Y1741">
            <v>617623</v>
          </cell>
        </row>
        <row r="1742">
          <cell r="A1742">
            <v>2017568</v>
          </cell>
          <cell r="C1742" t="str">
            <v>Vanhoutte Marva 3</v>
          </cell>
          <cell r="D1742" t="str">
            <v>Dubois</v>
          </cell>
          <cell r="E1742">
            <v>0</v>
          </cell>
          <cell r="F1742">
            <v>1</v>
          </cell>
          <cell r="G1742">
            <v>1</v>
          </cell>
          <cell r="H1742">
            <v>0</v>
          </cell>
          <cell r="I1742">
            <v>1</v>
          </cell>
          <cell r="J1742">
            <v>1</v>
          </cell>
          <cell r="L1742">
            <v>188.22</v>
          </cell>
          <cell r="N1742">
            <v>110.28999999999999</v>
          </cell>
          <cell r="O1742">
            <v>75.099999999999994</v>
          </cell>
          <cell r="P1742">
            <v>0.68093208813129025</v>
          </cell>
          <cell r="Q1742">
            <v>35.19</v>
          </cell>
          <cell r="R1742">
            <v>0.31906791186870975</v>
          </cell>
          <cell r="S1742">
            <v>1.4076</v>
          </cell>
          <cell r="U1742">
            <v>0</v>
          </cell>
          <cell r="V1742">
            <v>0</v>
          </cell>
          <cell r="W1742">
            <v>188.22</v>
          </cell>
          <cell r="X1742">
            <v>188.22</v>
          </cell>
          <cell r="Y1742">
            <v>617624</v>
          </cell>
        </row>
        <row r="1743">
          <cell r="A1743">
            <v>2017569</v>
          </cell>
          <cell r="C1743" t="str">
            <v>Klepke Bredene</v>
          </cell>
          <cell r="D1743" t="str">
            <v>Dubois</v>
          </cell>
          <cell r="E1743">
            <v>1</v>
          </cell>
          <cell r="F1743">
            <v>8</v>
          </cell>
          <cell r="G1743">
            <v>6</v>
          </cell>
          <cell r="H1743">
            <v>1</v>
          </cell>
          <cell r="I1743">
            <v>1</v>
          </cell>
          <cell r="J1743">
            <v>1</v>
          </cell>
          <cell r="L1743">
            <v>1919.23</v>
          </cell>
          <cell r="N1743">
            <v>1117</v>
          </cell>
          <cell r="O1743">
            <v>796.85</v>
          </cell>
          <cell r="P1743">
            <v>0.71338406445837066</v>
          </cell>
          <cell r="Q1743">
            <v>320.14999999999998</v>
          </cell>
          <cell r="R1743">
            <v>0.28661593554162934</v>
          </cell>
          <cell r="S1743">
            <v>12.805999999999999</v>
          </cell>
          <cell r="U1743">
            <v>0</v>
          </cell>
          <cell r="V1743">
            <v>0</v>
          </cell>
          <cell r="W1743">
            <v>1919.23</v>
          </cell>
          <cell r="X1743">
            <v>1919.23</v>
          </cell>
          <cell r="Y1743">
            <v>617625</v>
          </cell>
        </row>
        <row r="1744">
          <cell r="A1744">
            <v>2017570</v>
          </cell>
          <cell r="C1744" t="str">
            <v>Neicken Bredene</v>
          </cell>
          <cell r="D1744" t="str">
            <v>Dubois</v>
          </cell>
          <cell r="E1744">
            <v>1</v>
          </cell>
          <cell r="F1744">
            <v>9</v>
          </cell>
          <cell r="G1744">
            <v>6</v>
          </cell>
          <cell r="H1744">
            <v>0</v>
          </cell>
          <cell r="I1744">
            <v>1</v>
          </cell>
          <cell r="J1744">
            <v>1</v>
          </cell>
          <cell r="L1744">
            <v>1521.47</v>
          </cell>
          <cell r="N1744">
            <v>899.06999999999994</v>
          </cell>
          <cell r="O1744">
            <v>636.14</v>
          </cell>
          <cell r="P1744">
            <v>0.70755336069494035</v>
          </cell>
          <cell r="Q1744">
            <v>262.93</v>
          </cell>
          <cell r="R1744">
            <v>0.29244663930505971</v>
          </cell>
          <cell r="S1744">
            <v>10.517200000000001</v>
          </cell>
          <cell r="U1744">
            <v>0</v>
          </cell>
          <cell r="V1744">
            <v>0</v>
          </cell>
          <cell r="W1744">
            <v>1521.47</v>
          </cell>
          <cell r="X1744">
            <v>1521.47</v>
          </cell>
          <cell r="Y1744">
            <v>617626</v>
          </cell>
        </row>
        <row r="1745">
          <cell r="A1745">
            <v>2017571</v>
          </cell>
          <cell r="C1745" t="str">
            <v>Raconis-Tourist 346</v>
          </cell>
          <cell r="D1745" t="str">
            <v>Dubois</v>
          </cell>
          <cell r="E1745">
            <v>1</v>
          </cell>
          <cell r="F1745">
            <v>13</v>
          </cell>
          <cell r="G1745">
            <v>8</v>
          </cell>
          <cell r="H1745">
            <v>2</v>
          </cell>
          <cell r="I1745">
            <v>1</v>
          </cell>
          <cell r="J1745">
            <v>1</v>
          </cell>
          <cell r="L1745">
            <v>2793.58</v>
          </cell>
          <cell r="N1745">
            <v>1629.6599999999999</v>
          </cell>
          <cell r="O1745">
            <v>1128.8</v>
          </cell>
          <cell r="P1745">
            <v>0.69265981861247139</v>
          </cell>
          <cell r="Q1745">
            <v>500.86</v>
          </cell>
          <cell r="R1745">
            <v>0.30734018138752872</v>
          </cell>
          <cell r="S1745">
            <v>20.034400000000002</v>
          </cell>
          <cell r="U1745">
            <v>0</v>
          </cell>
          <cell r="V1745">
            <v>0</v>
          </cell>
          <cell r="W1745">
            <v>2793.58</v>
          </cell>
          <cell r="X1745">
            <v>2793.58</v>
          </cell>
          <cell r="Y1745">
            <v>617627</v>
          </cell>
        </row>
        <row r="1746">
          <cell r="A1746">
            <v>2017572</v>
          </cell>
          <cell r="C1746" t="str">
            <v>Reynen Dunepark 649</v>
          </cell>
          <cell r="D1746" t="str">
            <v>Dubois</v>
          </cell>
          <cell r="E1746">
            <v>1</v>
          </cell>
          <cell r="F1746">
            <v>10</v>
          </cell>
          <cell r="G1746">
            <v>7</v>
          </cell>
          <cell r="H1746">
            <v>2</v>
          </cell>
          <cell r="I1746">
            <v>1</v>
          </cell>
          <cell r="J1746">
            <v>1</v>
          </cell>
          <cell r="L1746">
            <v>2555.8000000000002</v>
          </cell>
          <cell r="N1746">
            <v>1481.7399999999998</v>
          </cell>
          <cell r="O1746">
            <v>1048.6099999999999</v>
          </cell>
          <cell r="P1746">
            <v>0.70768825839890948</v>
          </cell>
          <cell r="Q1746">
            <v>433.13</v>
          </cell>
          <cell r="R1746">
            <v>0.29231174160109064</v>
          </cell>
          <cell r="S1746">
            <v>17.325199999999999</v>
          </cell>
          <cell r="U1746">
            <v>0</v>
          </cell>
          <cell r="V1746">
            <v>0</v>
          </cell>
          <cell r="W1746">
            <v>2555.8000000000002</v>
          </cell>
          <cell r="X1746">
            <v>2555.8000000000002</v>
          </cell>
          <cell r="Y1746">
            <v>617628</v>
          </cell>
        </row>
        <row r="1747">
          <cell r="A1747">
            <v>2017573</v>
          </cell>
          <cell r="C1747" t="str">
            <v>Rowie Dubepark 50/243</v>
          </cell>
          <cell r="D1747" t="str">
            <v>Dubois</v>
          </cell>
          <cell r="E1747">
            <v>1</v>
          </cell>
          <cell r="F1747">
            <v>8</v>
          </cell>
          <cell r="G1747">
            <v>2</v>
          </cell>
          <cell r="H1747">
            <v>1</v>
          </cell>
          <cell r="I1747">
            <v>1</v>
          </cell>
          <cell r="J1747">
            <v>1</v>
          </cell>
          <cell r="L1747">
            <v>1577.79</v>
          </cell>
          <cell r="N1747">
            <v>929.34</v>
          </cell>
          <cell r="O1747">
            <v>686.48</v>
          </cell>
          <cell r="P1747">
            <v>0.73867475843071428</v>
          </cell>
          <cell r="Q1747">
            <v>242.86</v>
          </cell>
          <cell r="R1747">
            <v>0.26132524156928572</v>
          </cell>
          <cell r="S1747">
            <v>9.7144000000000013</v>
          </cell>
          <cell r="U1747">
            <v>0</v>
          </cell>
          <cell r="V1747">
            <v>0</v>
          </cell>
          <cell r="W1747">
            <v>1577.79</v>
          </cell>
          <cell r="X1747">
            <v>1577.79</v>
          </cell>
          <cell r="Y1747">
            <v>617629</v>
          </cell>
        </row>
        <row r="1748">
          <cell r="A1748">
            <v>2017574</v>
          </cell>
          <cell r="C1748" t="str">
            <v>Vanstralen Marva G2-337</v>
          </cell>
          <cell r="D1748" t="str">
            <v>Dubois</v>
          </cell>
          <cell r="E1748">
            <v>1</v>
          </cell>
          <cell r="F1748">
            <v>10</v>
          </cell>
          <cell r="G1748">
            <v>7</v>
          </cell>
          <cell r="H1748">
            <v>2</v>
          </cell>
          <cell r="I1748">
            <v>1</v>
          </cell>
          <cell r="J1748">
            <v>1</v>
          </cell>
          <cell r="L1748">
            <v>2505.5500000000002</v>
          </cell>
          <cell r="N1748">
            <v>1453.94</v>
          </cell>
          <cell r="O1748">
            <v>1057.9100000000001</v>
          </cell>
          <cell r="P1748">
            <v>0.72761599515798459</v>
          </cell>
          <cell r="Q1748">
            <v>396.03</v>
          </cell>
          <cell r="R1748">
            <v>0.27238400484201547</v>
          </cell>
          <cell r="S1748">
            <v>15.841199999999999</v>
          </cell>
          <cell r="U1748">
            <v>0</v>
          </cell>
          <cell r="V1748">
            <v>0</v>
          </cell>
          <cell r="W1748">
            <v>2505.5500000000002</v>
          </cell>
          <cell r="X1748">
            <v>2505.5500000000002</v>
          </cell>
          <cell r="Y1748">
            <v>617630</v>
          </cell>
        </row>
        <row r="1749">
          <cell r="A1749">
            <v>2017575</v>
          </cell>
          <cell r="C1749" t="str">
            <v>MSD 095</v>
          </cell>
          <cell r="D1749" t="str">
            <v>Maat</v>
          </cell>
          <cell r="E1749">
            <v>1</v>
          </cell>
          <cell r="F1749">
            <v>5</v>
          </cell>
          <cell r="G1749">
            <v>2</v>
          </cell>
          <cell r="H1749">
            <v>1</v>
          </cell>
          <cell r="I1749">
            <v>1</v>
          </cell>
          <cell r="J1749">
            <v>1</v>
          </cell>
          <cell r="L1749">
            <v>1416.24</v>
          </cell>
          <cell r="N1749">
            <v>1002.07</v>
          </cell>
          <cell r="O1749">
            <v>729.24</v>
          </cell>
          <cell r="P1749">
            <v>0.72773359146566607</v>
          </cell>
          <cell r="Q1749">
            <v>272.83</v>
          </cell>
          <cell r="R1749">
            <v>0.27226640853433393</v>
          </cell>
          <cell r="S1749">
            <v>10.9132</v>
          </cell>
          <cell r="U1749">
            <v>0</v>
          </cell>
          <cell r="V1749">
            <v>0</v>
          </cell>
          <cell r="W1749">
            <v>1416.24</v>
          </cell>
          <cell r="X1749">
            <v>1416.24</v>
          </cell>
          <cell r="Y1749">
            <v>617699</v>
          </cell>
        </row>
        <row r="1750">
          <cell r="A1750">
            <v>2017576</v>
          </cell>
          <cell r="C1750" t="str">
            <v>MSD 094</v>
          </cell>
          <cell r="D1750" t="str">
            <v>Maat</v>
          </cell>
          <cell r="E1750">
            <v>1</v>
          </cell>
          <cell r="F1750">
            <v>8</v>
          </cell>
          <cell r="G1750">
            <v>5</v>
          </cell>
          <cell r="H1750">
            <v>3</v>
          </cell>
          <cell r="I1750">
            <v>1</v>
          </cell>
          <cell r="J1750">
            <v>1</v>
          </cell>
          <cell r="L1750">
            <v>2451.11</v>
          </cell>
          <cell r="N1750">
            <v>1816.15</v>
          </cell>
          <cell r="O1750">
            <v>1343.77</v>
          </cell>
          <cell r="P1750">
            <v>0.7399003386284172</v>
          </cell>
          <cell r="Q1750">
            <v>472.38</v>
          </cell>
          <cell r="R1750">
            <v>0.26009966137158275</v>
          </cell>
          <cell r="S1750">
            <v>18.895199999999999</v>
          </cell>
          <cell r="U1750">
            <v>0</v>
          </cell>
          <cell r="V1750">
            <v>0</v>
          </cell>
          <cell r="W1750">
            <v>2451.11</v>
          </cell>
          <cell r="X1750">
            <v>2451.11</v>
          </cell>
          <cell r="Y1750">
            <v>617592</v>
          </cell>
        </row>
        <row r="1751">
          <cell r="A1751">
            <v>2017577</v>
          </cell>
          <cell r="C1751" t="str">
            <v>MSD 092</v>
          </cell>
          <cell r="D1751" t="str">
            <v>Maat</v>
          </cell>
          <cell r="E1751">
            <v>1</v>
          </cell>
          <cell r="F1751">
            <v>7</v>
          </cell>
          <cell r="G1751">
            <v>4</v>
          </cell>
          <cell r="H1751">
            <v>5</v>
          </cell>
          <cell r="I1751">
            <v>1</v>
          </cell>
          <cell r="J1751">
            <v>1</v>
          </cell>
          <cell r="L1751">
            <v>3179.36</v>
          </cell>
          <cell r="N1751">
            <v>3179.36</v>
          </cell>
          <cell r="O1751">
            <v>2518.0700000000002</v>
          </cell>
          <cell r="P1751">
            <v>0.79200530924462786</v>
          </cell>
          <cell r="Q1751">
            <v>661.29</v>
          </cell>
          <cell r="R1751">
            <v>0.20799469075537214</v>
          </cell>
          <cell r="S1751">
            <v>26.451599999999999</v>
          </cell>
          <cell r="U1751">
            <v>0</v>
          </cell>
          <cell r="V1751">
            <v>0</v>
          </cell>
          <cell r="W1751">
            <v>3179.36</v>
          </cell>
          <cell r="X1751">
            <v>3179.36</v>
          </cell>
          <cell r="Y1751">
            <v>617593</v>
          </cell>
        </row>
        <row r="1752">
          <cell r="A1752">
            <v>2017578</v>
          </cell>
          <cell r="C1752" t="str">
            <v>MSD 093</v>
          </cell>
          <cell r="D1752" t="str">
            <v>Maat</v>
          </cell>
          <cell r="E1752">
            <v>1</v>
          </cell>
          <cell r="F1752">
            <v>2</v>
          </cell>
          <cell r="G1752">
            <v>0</v>
          </cell>
          <cell r="H1752">
            <v>1</v>
          </cell>
          <cell r="I1752">
            <v>1</v>
          </cell>
          <cell r="J1752">
            <v>1</v>
          </cell>
          <cell r="L1752">
            <v>721.62</v>
          </cell>
          <cell r="N1752">
            <v>529.57000000000005</v>
          </cell>
          <cell r="O1752">
            <v>404.48</v>
          </cell>
          <cell r="P1752">
            <v>0.76378948958589044</v>
          </cell>
          <cell r="Q1752">
            <v>125.09</v>
          </cell>
          <cell r="R1752">
            <v>0.23621051041410954</v>
          </cell>
          <cell r="S1752">
            <v>5.0036000000000005</v>
          </cell>
          <cell r="U1752">
            <v>0</v>
          </cell>
          <cell r="V1752">
            <v>0</v>
          </cell>
          <cell r="W1752">
            <v>721.62</v>
          </cell>
          <cell r="X1752">
            <v>721.62</v>
          </cell>
          <cell r="Y1752">
            <v>617594</v>
          </cell>
        </row>
        <row r="1753">
          <cell r="A1753">
            <v>2017579</v>
          </cell>
          <cell r="C1753" t="str">
            <v>Glas 398x 883 stinato (2017398)</v>
          </cell>
          <cell r="D1753" t="str">
            <v>Maat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1</v>
          </cell>
          <cell r="J1753">
            <v>1</v>
          </cell>
          <cell r="L1753">
            <v>67.680000000000007</v>
          </cell>
          <cell r="N1753">
            <v>33.840000000000003</v>
          </cell>
          <cell r="O1753">
            <v>18.84</v>
          </cell>
          <cell r="P1753">
            <v>0.55673758865248224</v>
          </cell>
          <cell r="Q1753">
            <v>15</v>
          </cell>
          <cell r="R1753">
            <v>0.4432624113475177</v>
          </cell>
          <cell r="S1753">
            <v>0.6</v>
          </cell>
          <cell r="U1753">
            <v>0</v>
          </cell>
          <cell r="V1753">
            <v>0</v>
          </cell>
          <cell r="W1753">
            <v>67.680000000000007</v>
          </cell>
          <cell r="X1753">
            <v>67.680000000000007</v>
          </cell>
          <cell r="Y1753">
            <v>617633</v>
          </cell>
        </row>
        <row r="1754">
          <cell r="A1754">
            <v>2017580</v>
          </cell>
          <cell r="C1754" t="str">
            <v>werkbon 99, bij Postma geleverd</v>
          </cell>
          <cell r="D1754" t="str">
            <v>Maat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1</v>
          </cell>
          <cell r="J1754">
            <v>1</v>
          </cell>
          <cell r="L1754">
            <v>126</v>
          </cell>
          <cell r="N1754">
            <v>63</v>
          </cell>
          <cell r="O1754">
            <v>63</v>
          </cell>
          <cell r="P1754">
            <v>1</v>
          </cell>
          <cell r="Q1754">
            <v>0</v>
          </cell>
          <cell r="R1754">
            <v>0</v>
          </cell>
          <cell r="S1754">
            <v>0</v>
          </cell>
          <cell r="U1754">
            <v>0</v>
          </cell>
          <cell r="V1754">
            <v>-126</v>
          </cell>
          <cell r="W1754">
            <v>252</v>
          </cell>
          <cell r="X1754">
            <v>126</v>
          </cell>
          <cell r="Y1754">
            <v>617634</v>
          </cell>
        </row>
        <row r="1755">
          <cell r="A1755">
            <v>2017581</v>
          </cell>
          <cell r="C1755" t="str">
            <v>Hellemans</v>
          </cell>
          <cell r="D1755" t="str">
            <v>Avanti</v>
          </cell>
          <cell r="E1755">
            <v>1</v>
          </cell>
          <cell r="F1755">
            <v>15</v>
          </cell>
          <cell r="G1755">
            <v>13</v>
          </cell>
          <cell r="H1755">
            <v>1</v>
          </cell>
          <cell r="I1755">
            <v>1</v>
          </cell>
          <cell r="J1755">
            <v>1</v>
          </cell>
          <cell r="L1755">
            <v>3443.7</v>
          </cell>
          <cell r="N1755">
            <v>2003.67</v>
          </cell>
          <cell r="O1755">
            <v>1357.02</v>
          </cell>
          <cell r="P1755">
            <v>0.67726721466109685</v>
          </cell>
          <cell r="Q1755">
            <v>646.65</v>
          </cell>
          <cell r="R1755">
            <v>0.32273278533890309</v>
          </cell>
          <cell r="S1755">
            <v>25.866</v>
          </cell>
          <cell r="U1755">
            <v>0</v>
          </cell>
          <cell r="V1755">
            <v>0</v>
          </cell>
          <cell r="W1755">
            <v>3443.7</v>
          </cell>
          <cell r="X1755">
            <v>3443.7</v>
          </cell>
          <cell r="Y1755">
            <v>617653</v>
          </cell>
        </row>
        <row r="1756">
          <cell r="A1756">
            <v>2017582</v>
          </cell>
          <cell r="C1756" t="str">
            <v>De Block</v>
          </cell>
          <cell r="D1756" t="str">
            <v>Avanti</v>
          </cell>
          <cell r="E1756">
            <v>1</v>
          </cell>
          <cell r="F1756">
            <v>8</v>
          </cell>
          <cell r="G1756">
            <v>6</v>
          </cell>
          <cell r="H1756">
            <v>1</v>
          </cell>
          <cell r="I1756">
            <v>1</v>
          </cell>
          <cell r="J1756">
            <v>1</v>
          </cell>
          <cell r="L1756">
            <v>2199.9</v>
          </cell>
          <cell r="N1756">
            <v>1239</v>
          </cell>
          <cell r="O1756">
            <v>904.75</v>
          </cell>
          <cell r="P1756">
            <v>0.73022598870056499</v>
          </cell>
          <cell r="Q1756">
            <v>334.25</v>
          </cell>
          <cell r="R1756">
            <v>0.26977401129943501</v>
          </cell>
          <cell r="S1756">
            <v>13.37</v>
          </cell>
          <cell r="U1756">
            <v>0</v>
          </cell>
          <cell r="V1756">
            <v>0</v>
          </cell>
          <cell r="W1756">
            <v>2199.9</v>
          </cell>
          <cell r="X1756">
            <v>2199.9</v>
          </cell>
          <cell r="Y1756">
            <v>617654</v>
          </cell>
        </row>
        <row r="1757">
          <cell r="A1757">
            <v>2017583</v>
          </cell>
          <cell r="C1757" t="str">
            <v>Vanderhaeghe</v>
          </cell>
          <cell r="D1757" t="str">
            <v>Avanti</v>
          </cell>
          <cell r="E1757">
            <v>1</v>
          </cell>
          <cell r="F1757">
            <v>11</v>
          </cell>
          <cell r="G1757">
            <v>8</v>
          </cell>
          <cell r="H1757">
            <v>1</v>
          </cell>
          <cell r="I1757">
            <v>1</v>
          </cell>
          <cell r="J1757">
            <v>1</v>
          </cell>
          <cell r="L1757">
            <v>3029.62</v>
          </cell>
          <cell r="N1757">
            <v>1572.58</v>
          </cell>
          <cell r="O1757">
            <v>1089.94</v>
          </cell>
          <cell r="P1757">
            <v>0.69309033562680444</v>
          </cell>
          <cell r="Q1757">
            <v>482.64</v>
          </cell>
          <cell r="R1757">
            <v>0.30690966437319567</v>
          </cell>
          <cell r="S1757">
            <v>19.305599999999998</v>
          </cell>
          <cell r="U1757">
            <v>0</v>
          </cell>
          <cell r="V1757">
            <v>0</v>
          </cell>
          <cell r="W1757">
            <v>3029.62</v>
          </cell>
          <cell r="X1757">
            <v>3029.62</v>
          </cell>
          <cell r="Y1757">
            <v>617655</v>
          </cell>
        </row>
        <row r="1758">
          <cell r="A1758">
            <v>2017584</v>
          </cell>
          <cell r="C1758" t="str">
            <v>1 stolpdeur</v>
          </cell>
          <cell r="D1758" t="str">
            <v>Evers Wagenbouw</v>
          </cell>
          <cell r="E1758">
            <v>0</v>
          </cell>
          <cell r="F1758">
            <v>1</v>
          </cell>
          <cell r="G1758">
            <v>0</v>
          </cell>
          <cell r="H1758">
            <v>2</v>
          </cell>
          <cell r="I1758">
            <v>1</v>
          </cell>
          <cell r="J1758">
            <v>1</v>
          </cell>
          <cell r="L1758">
            <v>790.4</v>
          </cell>
          <cell r="N1758">
            <v>398.92</v>
          </cell>
          <cell r="O1758">
            <v>282.04000000000002</v>
          </cell>
          <cell r="P1758">
            <v>0.70700892409505667</v>
          </cell>
          <cell r="Q1758">
            <v>116.88</v>
          </cell>
          <cell r="R1758">
            <v>0.29299107590494333</v>
          </cell>
          <cell r="S1758">
            <v>4.6752000000000002</v>
          </cell>
          <cell r="U1758">
            <v>0</v>
          </cell>
          <cell r="V1758">
            <v>0</v>
          </cell>
          <cell r="W1758">
            <v>790.4</v>
          </cell>
          <cell r="X1758">
            <v>790.4</v>
          </cell>
          <cell r="Y1758">
            <v>617725</v>
          </cell>
        </row>
        <row r="1759">
          <cell r="A1759">
            <v>2017585</v>
          </cell>
          <cell r="C1759" t="str">
            <v>vd Weijer</v>
          </cell>
          <cell r="D1759" t="str">
            <v>Duocar</v>
          </cell>
          <cell r="E1759">
            <v>1</v>
          </cell>
          <cell r="F1759">
            <v>2</v>
          </cell>
          <cell r="G1759">
            <v>1</v>
          </cell>
          <cell r="H1759">
            <v>1</v>
          </cell>
          <cell r="I1759">
            <v>1</v>
          </cell>
          <cell r="J1759">
            <v>1</v>
          </cell>
          <cell r="L1759">
            <v>817.77</v>
          </cell>
          <cell r="N1759">
            <v>554.59</v>
          </cell>
          <cell r="O1759">
            <v>408.12</v>
          </cell>
          <cell r="P1759">
            <v>0.7358949854847725</v>
          </cell>
          <cell r="Q1759">
            <v>146.47</v>
          </cell>
          <cell r="R1759">
            <v>0.26410501451522744</v>
          </cell>
          <cell r="S1759">
            <v>5.8587999999999996</v>
          </cell>
          <cell r="U1759">
            <v>0</v>
          </cell>
          <cell r="V1759">
            <v>0</v>
          </cell>
          <cell r="W1759">
            <v>817.77</v>
          </cell>
          <cell r="X1759">
            <v>817.77</v>
          </cell>
          <cell r="Y1759">
            <v>617588</v>
          </cell>
        </row>
        <row r="1760">
          <cell r="A1760">
            <v>2017586</v>
          </cell>
          <cell r="C1760" t="str">
            <v>Breder</v>
          </cell>
          <cell r="D1760" t="str">
            <v>Duocar</v>
          </cell>
          <cell r="E1760">
            <v>1</v>
          </cell>
          <cell r="F1760">
            <v>2</v>
          </cell>
          <cell r="G1760">
            <v>1</v>
          </cell>
          <cell r="H1760">
            <v>1</v>
          </cell>
          <cell r="I1760">
            <v>1</v>
          </cell>
          <cell r="J1760">
            <v>1</v>
          </cell>
          <cell r="L1760">
            <v>817.77</v>
          </cell>
          <cell r="N1760">
            <v>554.59</v>
          </cell>
          <cell r="O1760">
            <v>408.12</v>
          </cell>
          <cell r="P1760">
            <v>0.7358949854847725</v>
          </cell>
          <cell r="Q1760">
            <v>146.47</v>
          </cell>
          <cell r="R1760">
            <v>0.26410501451522744</v>
          </cell>
          <cell r="S1760">
            <v>5.8587999999999996</v>
          </cell>
          <cell r="U1760">
            <v>0</v>
          </cell>
          <cell r="V1760">
            <v>0</v>
          </cell>
          <cell r="W1760">
            <v>817.77</v>
          </cell>
          <cell r="X1760">
            <v>817.77</v>
          </cell>
          <cell r="Y1760">
            <v>617589</v>
          </cell>
        </row>
        <row r="1761">
          <cell r="A1761">
            <v>2017587</v>
          </cell>
          <cell r="C1761" t="str">
            <v>werkbon 100</v>
          </cell>
          <cell r="D1761" t="str">
            <v>Maat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1</v>
          </cell>
          <cell r="J1761">
            <v>1</v>
          </cell>
          <cell r="L1761">
            <v>203.1</v>
          </cell>
          <cell r="N1761">
            <v>109.05</v>
          </cell>
          <cell r="O1761">
            <v>94.05</v>
          </cell>
          <cell r="P1761">
            <v>0.86244841815680884</v>
          </cell>
          <cell r="Q1761">
            <v>15</v>
          </cell>
          <cell r="R1761">
            <v>0.13755158184319119</v>
          </cell>
          <cell r="S1761">
            <v>0.6</v>
          </cell>
          <cell r="U1761">
            <v>0</v>
          </cell>
          <cell r="V1761">
            <v>0</v>
          </cell>
          <cell r="W1761">
            <v>203.1</v>
          </cell>
          <cell r="X1761">
            <v>203.1</v>
          </cell>
          <cell r="Y1761">
            <v>617635</v>
          </cell>
        </row>
        <row r="1762">
          <cell r="A1762">
            <v>2017588</v>
          </cell>
          <cell r="C1762" t="str">
            <v>werkbon 101, werkbon 102</v>
          </cell>
          <cell r="D1762" t="str">
            <v>Arcabo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1</v>
          </cell>
          <cell r="J1762">
            <v>1</v>
          </cell>
          <cell r="L1762">
            <v>61.95</v>
          </cell>
          <cell r="N1762">
            <v>38.5</v>
          </cell>
          <cell r="O1762">
            <v>23.5</v>
          </cell>
          <cell r="P1762">
            <v>0.61038961038961037</v>
          </cell>
          <cell r="Q1762">
            <v>15</v>
          </cell>
          <cell r="R1762">
            <v>0.38961038961038963</v>
          </cell>
          <cell r="S1762">
            <v>0.6</v>
          </cell>
          <cell r="U1762">
            <v>0</v>
          </cell>
          <cell r="V1762">
            <v>0</v>
          </cell>
          <cell r="W1762">
            <v>61.95</v>
          </cell>
          <cell r="X1762">
            <v>61.95</v>
          </cell>
          <cell r="Y1762">
            <v>617652</v>
          </cell>
        </row>
        <row r="1763">
          <cell r="A1763">
            <v>2017589</v>
          </cell>
          <cell r="C1763" t="str">
            <v>Extra</v>
          </cell>
          <cell r="D1763" t="str">
            <v>Duocar</v>
          </cell>
          <cell r="E1763">
            <v>1</v>
          </cell>
          <cell r="F1763">
            <v>3</v>
          </cell>
          <cell r="G1763">
            <v>2</v>
          </cell>
          <cell r="H1763">
            <v>1</v>
          </cell>
          <cell r="I1763">
            <v>1</v>
          </cell>
          <cell r="J1763">
            <v>1</v>
          </cell>
          <cell r="L1763">
            <v>993.47</v>
          </cell>
          <cell r="N1763">
            <v>671.9</v>
          </cell>
          <cell r="O1763">
            <v>484.84</v>
          </cell>
          <cell r="P1763">
            <v>0.72159547551719005</v>
          </cell>
          <cell r="Q1763">
            <v>187.06</v>
          </cell>
          <cell r="R1763">
            <v>0.27840452448280995</v>
          </cell>
          <cell r="S1763">
            <v>7.4824000000000002</v>
          </cell>
          <cell r="U1763">
            <v>0</v>
          </cell>
          <cell r="V1763">
            <v>0</v>
          </cell>
          <cell r="W1763">
            <v>993.47</v>
          </cell>
          <cell r="X1763">
            <v>993.47</v>
          </cell>
          <cell r="Y1763">
            <v>617590</v>
          </cell>
        </row>
        <row r="1764">
          <cell r="A1764">
            <v>2017590</v>
          </cell>
          <cell r="C1764" t="str">
            <v>De Lange</v>
          </cell>
          <cell r="D1764" t="str">
            <v>Duocar</v>
          </cell>
          <cell r="E1764">
            <v>0</v>
          </cell>
          <cell r="F1764">
            <v>1</v>
          </cell>
          <cell r="G1764">
            <v>0</v>
          </cell>
          <cell r="H1764">
            <v>1</v>
          </cell>
          <cell r="I1764">
            <v>1</v>
          </cell>
          <cell r="J1764">
            <v>1</v>
          </cell>
          <cell r="L1764">
            <v>725.43</v>
          </cell>
          <cell r="N1764">
            <v>473.31</v>
          </cell>
          <cell r="O1764">
            <v>363.64</v>
          </cell>
          <cell r="P1764">
            <v>0.76829139464621488</v>
          </cell>
          <cell r="Q1764">
            <v>109.67</v>
          </cell>
          <cell r="R1764">
            <v>0.23170860535378504</v>
          </cell>
          <cell r="S1764">
            <v>4.3868</v>
          </cell>
          <cell r="U1764">
            <v>0</v>
          </cell>
          <cell r="V1764">
            <v>0</v>
          </cell>
          <cell r="W1764">
            <v>725.43</v>
          </cell>
          <cell r="X1764">
            <v>725.43</v>
          </cell>
          <cell r="Y1764">
            <v>617591</v>
          </cell>
        </row>
        <row r="1765">
          <cell r="A1765">
            <v>2017591</v>
          </cell>
          <cell r="C1765" t="str">
            <v>Krukje smal uitzetzakraam (post)</v>
          </cell>
          <cell r="D1765" t="str">
            <v>Diamant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1</v>
          </cell>
          <cell r="J1765">
            <v>1</v>
          </cell>
          <cell r="L1765">
            <v>9.9499999999999993</v>
          </cell>
          <cell r="N1765">
            <v>3.61</v>
          </cell>
          <cell r="O1765">
            <v>3.61</v>
          </cell>
          <cell r="P1765">
            <v>1</v>
          </cell>
          <cell r="Q1765">
            <v>0</v>
          </cell>
          <cell r="R1765">
            <v>0</v>
          </cell>
          <cell r="S1765">
            <v>0</v>
          </cell>
          <cell r="U1765">
            <v>0</v>
          </cell>
          <cell r="V1765">
            <v>0</v>
          </cell>
          <cell r="W1765">
            <v>9.9499999999999993</v>
          </cell>
          <cell r="X1765">
            <v>9.9499999999999993</v>
          </cell>
          <cell r="Y1765">
            <v>617811</v>
          </cell>
        </row>
        <row r="1766">
          <cell r="A1766">
            <v>2017592</v>
          </cell>
          <cell r="C1766" t="str">
            <v>LB Test kozijn vlak binnen dr</v>
          </cell>
          <cell r="D1766" t="str">
            <v>Kurokozijn</v>
          </cell>
          <cell r="E1766">
            <v>0</v>
          </cell>
          <cell r="F1766">
            <v>1</v>
          </cell>
          <cell r="G1766">
            <v>0</v>
          </cell>
          <cell r="H1766">
            <v>1</v>
          </cell>
          <cell r="I1766">
            <v>1</v>
          </cell>
          <cell r="J1766">
            <v>1</v>
          </cell>
          <cell r="L1766">
            <v>453.16</v>
          </cell>
          <cell r="N1766">
            <v>302.11</v>
          </cell>
          <cell r="O1766">
            <v>212.35000000000002</v>
          </cell>
          <cell r="P1766">
            <v>0.70288967594584761</v>
          </cell>
          <cell r="Q1766">
            <v>89.76</v>
          </cell>
          <cell r="R1766">
            <v>0.29711032405415244</v>
          </cell>
          <cell r="S1766">
            <v>3.5904000000000003</v>
          </cell>
          <cell r="U1766">
            <v>0</v>
          </cell>
          <cell r="V1766">
            <v>453.16</v>
          </cell>
          <cell r="W1766">
            <v>0</v>
          </cell>
          <cell r="X1766"/>
          <cell r="Y1766"/>
        </row>
        <row r="1767">
          <cell r="A1767">
            <v>2017593</v>
          </cell>
          <cell r="C1767">
            <v>645917</v>
          </cell>
          <cell r="D1767" t="str">
            <v>Arcabo</v>
          </cell>
          <cell r="E1767">
            <v>1</v>
          </cell>
          <cell r="F1767">
            <v>5</v>
          </cell>
          <cell r="G1767">
            <v>3</v>
          </cell>
          <cell r="H1767">
            <v>2</v>
          </cell>
          <cell r="I1767">
            <v>1</v>
          </cell>
          <cell r="J1767">
            <v>1</v>
          </cell>
          <cell r="L1767">
            <v>1962.4</v>
          </cell>
          <cell r="N1767">
            <v>1322.54</v>
          </cell>
          <cell r="O1767">
            <v>1006.72</v>
          </cell>
          <cell r="P1767">
            <v>0.76120192962027622</v>
          </cell>
          <cell r="Q1767">
            <v>315.82</v>
          </cell>
          <cell r="R1767">
            <v>0.23879807037972386</v>
          </cell>
          <cell r="S1767">
            <v>12.6328</v>
          </cell>
          <cell r="U1767">
            <v>0</v>
          </cell>
          <cell r="V1767">
            <v>0</v>
          </cell>
          <cell r="W1767">
            <v>1962.4</v>
          </cell>
          <cell r="X1767">
            <v>1962.4</v>
          </cell>
          <cell r="Y1767">
            <v>617571</v>
          </cell>
        </row>
        <row r="1768">
          <cell r="A1768" t="str">
            <v>2017594V</v>
          </cell>
          <cell r="C1768">
            <v>646717</v>
          </cell>
          <cell r="D1768" t="str">
            <v>Arcabo</v>
          </cell>
          <cell r="E1768">
            <v>1</v>
          </cell>
          <cell r="F1768">
            <v>12</v>
          </cell>
          <cell r="G1768">
            <v>4</v>
          </cell>
          <cell r="H1768">
            <v>7</v>
          </cell>
          <cell r="I1768">
            <v>1</v>
          </cell>
          <cell r="J1768">
            <v>1</v>
          </cell>
          <cell r="L1768">
            <v>7265.55</v>
          </cell>
          <cell r="N1768">
            <v>4813.93</v>
          </cell>
          <cell r="O1768">
            <v>3776.89</v>
          </cell>
          <cell r="P1768">
            <v>0.78457518077745203</v>
          </cell>
          <cell r="Q1768">
            <v>1037.04</v>
          </cell>
          <cell r="R1768">
            <v>0.21542481922254789</v>
          </cell>
          <cell r="S1768">
            <v>41.4816</v>
          </cell>
          <cell r="U1768">
            <v>0</v>
          </cell>
          <cell r="V1768">
            <v>0</v>
          </cell>
          <cell r="W1768">
            <v>7265.55</v>
          </cell>
          <cell r="X1768">
            <v>7265.55</v>
          </cell>
          <cell r="Y1768">
            <v>617572</v>
          </cell>
        </row>
        <row r="1769">
          <cell r="A1769">
            <v>2017595</v>
          </cell>
          <cell r="C1769">
            <v>671317</v>
          </cell>
          <cell r="D1769" t="str">
            <v>Arcabo</v>
          </cell>
          <cell r="E1769">
            <v>1</v>
          </cell>
          <cell r="F1769">
            <v>10</v>
          </cell>
          <cell r="G1769">
            <v>3</v>
          </cell>
          <cell r="H1769">
            <v>5</v>
          </cell>
          <cell r="I1769">
            <v>1</v>
          </cell>
          <cell r="J1769">
            <v>1</v>
          </cell>
          <cell r="L1769">
            <v>4895.67</v>
          </cell>
          <cell r="N1769">
            <v>3303.11</v>
          </cell>
          <cell r="O1769">
            <v>2567.27</v>
          </cell>
          <cell r="P1769">
            <v>0.77722812743142067</v>
          </cell>
          <cell r="Q1769">
            <v>735.84</v>
          </cell>
          <cell r="R1769">
            <v>0.2227718725685793</v>
          </cell>
          <cell r="S1769">
            <v>29.433600000000002</v>
          </cell>
          <cell r="U1769">
            <v>0</v>
          </cell>
          <cell r="V1769">
            <v>0</v>
          </cell>
          <cell r="W1769">
            <v>4895.67</v>
          </cell>
          <cell r="X1769">
            <v>4895.67</v>
          </cell>
          <cell r="Y1769">
            <v>617573</v>
          </cell>
        </row>
        <row r="1770">
          <cell r="A1770">
            <v>2017596</v>
          </cell>
          <cell r="C1770">
            <v>674717</v>
          </cell>
          <cell r="D1770" t="str">
            <v>Arcabo</v>
          </cell>
          <cell r="E1770">
            <v>1</v>
          </cell>
          <cell r="F1770">
            <v>8</v>
          </cell>
          <cell r="G1770">
            <v>4</v>
          </cell>
          <cell r="H1770">
            <v>5</v>
          </cell>
          <cell r="I1770">
            <v>1</v>
          </cell>
          <cell r="J1770">
            <v>1</v>
          </cell>
          <cell r="L1770">
            <v>3007.2</v>
          </cell>
          <cell r="N1770">
            <v>2022.7</v>
          </cell>
          <cell r="O1770">
            <v>1520.77</v>
          </cell>
          <cell r="P1770">
            <v>0.75185148563800863</v>
          </cell>
          <cell r="Q1770">
            <v>501.93</v>
          </cell>
          <cell r="R1770">
            <v>0.2481485143619914</v>
          </cell>
          <cell r="S1770">
            <v>20.077200000000001</v>
          </cell>
          <cell r="U1770">
            <v>0</v>
          </cell>
          <cell r="V1770">
            <v>0</v>
          </cell>
          <cell r="W1770">
            <v>3007.2</v>
          </cell>
          <cell r="X1770">
            <v>3007.2</v>
          </cell>
          <cell r="Y1770">
            <v>617574</v>
          </cell>
        </row>
        <row r="1771">
          <cell r="A1771">
            <v>2017597</v>
          </cell>
          <cell r="C1771">
            <v>696217</v>
          </cell>
          <cell r="D1771" t="str">
            <v>Arcabo</v>
          </cell>
          <cell r="E1771">
            <v>1</v>
          </cell>
          <cell r="F1771">
            <v>10</v>
          </cell>
          <cell r="G1771">
            <v>6</v>
          </cell>
          <cell r="H1771">
            <v>2</v>
          </cell>
          <cell r="I1771">
            <v>1</v>
          </cell>
          <cell r="J1771">
            <v>1</v>
          </cell>
          <cell r="L1771">
            <v>2886.65</v>
          </cell>
          <cell r="N1771">
            <v>1944.33</v>
          </cell>
          <cell r="O1771">
            <v>1496.5</v>
          </cell>
          <cell r="P1771">
            <v>0.76967387223362294</v>
          </cell>
          <cell r="Q1771">
            <v>447.83</v>
          </cell>
          <cell r="R1771">
            <v>0.23032612776637712</v>
          </cell>
          <cell r="S1771">
            <v>17.9132</v>
          </cell>
          <cell r="U1771">
            <v>0</v>
          </cell>
          <cell r="V1771">
            <v>0</v>
          </cell>
          <cell r="W1771">
            <v>2886.65</v>
          </cell>
          <cell r="X1771">
            <v>2886.65</v>
          </cell>
          <cell r="Y1771">
            <v>617575</v>
          </cell>
        </row>
        <row r="1772">
          <cell r="A1772">
            <v>2017598</v>
          </cell>
          <cell r="C1772" t="str">
            <v>MSD-074  berging</v>
          </cell>
          <cell r="D1772" t="str">
            <v>Maat</v>
          </cell>
          <cell r="E1772">
            <v>0</v>
          </cell>
          <cell r="F1772">
            <v>1</v>
          </cell>
          <cell r="G1772">
            <v>0</v>
          </cell>
          <cell r="H1772">
            <v>1</v>
          </cell>
          <cell r="I1772">
            <v>1</v>
          </cell>
          <cell r="J1772">
            <v>1</v>
          </cell>
          <cell r="L1772">
            <v>520.85</v>
          </cell>
          <cell r="N1772">
            <v>381.33000000000004</v>
          </cell>
          <cell r="O1772">
            <v>271.79000000000002</v>
          </cell>
          <cell r="P1772">
            <v>0.71274224425038679</v>
          </cell>
          <cell r="Q1772">
            <v>109.54</v>
          </cell>
          <cell r="R1772">
            <v>0.28725775574961321</v>
          </cell>
          <cell r="S1772">
            <v>4.3816000000000006</v>
          </cell>
          <cell r="U1772">
            <v>0</v>
          </cell>
          <cell r="V1772">
            <v>0</v>
          </cell>
          <cell r="W1772">
            <v>520.85</v>
          </cell>
          <cell r="X1772">
            <v>520.85</v>
          </cell>
          <cell r="Y1772">
            <v>617598</v>
          </cell>
        </row>
        <row r="1773">
          <cell r="A1773">
            <v>2017599</v>
          </cell>
          <cell r="C1773" t="str">
            <v>Avantie Berging herlevering</v>
          </cell>
          <cell r="D1773" t="str">
            <v>Avantie</v>
          </cell>
          <cell r="E1773">
            <v>0</v>
          </cell>
          <cell r="F1773">
            <v>1</v>
          </cell>
          <cell r="G1773">
            <v>0</v>
          </cell>
          <cell r="H1773">
            <v>1</v>
          </cell>
          <cell r="I1773">
            <v>1</v>
          </cell>
          <cell r="J1773">
            <v>1</v>
          </cell>
          <cell r="L1773">
            <v>459</v>
          </cell>
          <cell r="N1773">
            <v>328.93</v>
          </cell>
          <cell r="O1773">
            <v>247.57</v>
          </cell>
          <cell r="P1773">
            <v>0.75265254005411486</v>
          </cell>
          <cell r="Q1773">
            <v>81.36</v>
          </cell>
          <cell r="R1773">
            <v>0.24734745994588514</v>
          </cell>
          <cell r="S1773">
            <v>3.2544</v>
          </cell>
          <cell r="U1773">
            <v>0</v>
          </cell>
          <cell r="V1773">
            <v>0</v>
          </cell>
          <cell r="W1773">
            <v>459</v>
          </cell>
          <cell r="X1773">
            <v>459</v>
          </cell>
          <cell r="Y1773">
            <v>617541</v>
          </cell>
        </row>
        <row r="1774">
          <cell r="A1774">
            <v>2017600</v>
          </cell>
          <cell r="C1774">
            <v>646617</v>
          </cell>
          <cell r="D1774" t="str">
            <v>Arcabo</v>
          </cell>
          <cell r="E1774">
            <v>1</v>
          </cell>
          <cell r="F1774">
            <v>8</v>
          </cell>
          <cell r="G1774">
            <v>5</v>
          </cell>
          <cell r="H1774">
            <v>4</v>
          </cell>
          <cell r="I1774">
            <v>1</v>
          </cell>
          <cell r="J1774">
            <v>1</v>
          </cell>
          <cell r="L1774">
            <v>5051.01</v>
          </cell>
          <cell r="N1774">
            <v>3401.3900000000003</v>
          </cell>
          <cell r="O1774">
            <v>2680.82</v>
          </cell>
          <cell r="P1774">
            <v>0.78815425458415522</v>
          </cell>
          <cell r="Q1774">
            <v>720.57</v>
          </cell>
          <cell r="R1774">
            <v>0.21184574541584469</v>
          </cell>
          <cell r="S1774">
            <v>28.822800000000001</v>
          </cell>
          <cell r="U1774">
            <v>0</v>
          </cell>
          <cell r="V1774">
            <v>0</v>
          </cell>
          <cell r="W1774">
            <v>5051.01</v>
          </cell>
          <cell r="X1774">
            <v>5051.01</v>
          </cell>
          <cell r="Y1774">
            <v>617576</v>
          </cell>
        </row>
        <row r="1775">
          <cell r="A1775">
            <v>2017601</v>
          </cell>
          <cell r="C1775">
            <v>677317</v>
          </cell>
          <cell r="D1775" t="str">
            <v>Arcabo</v>
          </cell>
          <cell r="E1775">
            <v>1</v>
          </cell>
          <cell r="F1775">
            <v>6</v>
          </cell>
          <cell r="G1775">
            <v>3</v>
          </cell>
          <cell r="H1775">
            <v>3</v>
          </cell>
          <cell r="I1775">
            <v>1</v>
          </cell>
          <cell r="J1775">
            <v>1</v>
          </cell>
          <cell r="L1775">
            <v>2480.2399999999998</v>
          </cell>
          <cell r="N1775">
            <v>1670.46</v>
          </cell>
          <cell r="O1775">
            <v>1281.32</v>
          </cell>
          <cell r="P1775">
            <v>0.76704620284233083</v>
          </cell>
          <cell r="Q1775">
            <v>389.14</v>
          </cell>
          <cell r="R1775">
            <v>0.23295379715766912</v>
          </cell>
          <cell r="S1775">
            <v>15.5656</v>
          </cell>
          <cell r="U1775">
            <v>0</v>
          </cell>
          <cell r="V1775">
            <v>0</v>
          </cell>
          <cell r="W1775">
            <v>2480.2399999999998</v>
          </cell>
          <cell r="X1775">
            <v>2480.2399999999998</v>
          </cell>
          <cell r="Y1775">
            <v>617577</v>
          </cell>
        </row>
        <row r="1776">
          <cell r="A1776">
            <v>2017602</v>
          </cell>
          <cell r="C1776" t="str">
            <v>668217/00</v>
          </cell>
          <cell r="D1776" t="str">
            <v>Arcabo</v>
          </cell>
          <cell r="E1776">
            <v>1</v>
          </cell>
          <cell r="F1776">
            <v>11</v>
          </cell>
          <cell r="G1776">
            <v>5</v>
          </cell>
          <cell r="H1776">
            <v>3</v>
          </cell>
          <cell r="I1776">
            <v>1</v>
          </cell>
          <cell r="J1776">
            <v>1</v>
          </cell>
          <cell r="L1776">
            <v>3827.83</v>
          </cell>
          <cell r="N1776">
            <v>2571.75</v>
          </cell>
          <cell r="O1776">
            <v>2080.0500000000002</v>
          </cell>
          <cell r="P1776">
            <v>0.80880723242927977</v>
          </cell>
          <cell r="Q1776">
            <v>491.7</v>
          </cell>
          <cell r="R1776">
            <v>0.19119276757072032</v>
          </cell>
          <cell r="S1776">
            <v>19.667999999999999</v>
          </cell>
          <cell r="U1776">
            <v>0</v>
          </cell>
          <cell r="V1776">
            <v>0</v>
          </cell>
          <cell r="W1776">
            <v>3827.83</v>
          </cell>
          <cell r="X1776">
            <v>3827.83</v>
          </cell>
          <cell r="Y1776">
            <v>617578</v>
          </cell>
        </row>
        <row r="1777">
          <cell r="A1777">
            <v>2017603</v>
          </cell>
          <cell r="C1777" t="str">
            <v>668217/00 Schuur</v>
          </cell>
          <cell r="D1777" t="str">
            <v>Arcabo</v>
          </cell>
          <cell r="E1777">
            <v>1</v>
          </cell>
          <cell r="F1777">
            <v>2</v>
          </cell>
          <cell r="G1777">
            <v>1</v>
          </cell>
          <cell r="H1777">
            <v>1</v>
          </cell>
          <cell r="I1777">
            <v>1</v>
          </cell>
          <cell r="J1777">
            <v>1</v>
          </cell>
          <cell r="L1777">
            <v>681.76</v>
          </cell>
          <cell r="N1777">
            <v>475.25</v>
          </cell>
          <cell r="O1777">
            <v>333.99</v>
          </cell>
          <cell r="P1777">
            <v>0.70276696475539191</v>
          </cell>
          <cell r="Q1777">
            <v>141.26</v>
          </cell>
          <cell r="R1777">
            <v>0.29723303524460809</v>
          </cell>
          <cell r="S1777">
            <v>5.6503999999999994</v>
          </cell>
          <cell r="U1777">
            <v>0</v>
          </cell>
          <cell r="V1777">
            <v>0</v>
          </cell>
          <cell r="W1777">
            <v>681.76</v>
          </cell>
          <cell r="X1777">
            <v>681.76</v>
          </cell>
          <cell r="Y1777">
            <v>617579</v>
          </cell>
        </row>
        <row r="1778">
          <cell r="A1778">
            <v>2017604</v>
          </cell>
          <cell r="C1778" t="str">
            <v>MSD-054 klemlijsten (wb106)</v>
          </cell>
          <cell r="D1778" t="str">
            <v>Maat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1</v>
          </cell>
          <cell r="J1778">
            <v>1</v>
          </cell>
          <cell r="L1778">
            <v>296.88</v>
          </cell>
          <cell r="N1778">
            <v>197.92</v>
          </cell>
          <cell r="O1778">
            <v>142.91999999999999</v>
          </cell>
          <cell r="P1778">
            <v>0.72210994341147938</v>
          </cell>
          <cell r="Q1778">
            <v>55</v>
          </cell>
          <cell r="R1778">
            <v>0.27789005658852062</v>
          </cell>
          <cell r="S1778">
            <v>2.2000000000000002</v>
          </cell>
          <cell r="U1778">
            <v>0</v>
          </cell>
          <cell r="V1778">
            <v>0</v>
          </cell>
          <cell r="W1778">
            <v>296.88</v>
          </cell>
          <cell r="X1778">
            <v>296.88</v>
          </cell>
          <cell r="Y1778">
            <v>617636</v>
          </cell>
        </row>
        <row r="1779">
          <cell r="A1779">
            <v>2017605</v>
          </cell>
          <cell r="C1779" t="str">
            <v>werkbon 103</v>
          </cell>
          <cell r="D1779" t="str">
            <v>Arcabo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1</v>
          </cell>
          <cell r="J1779">
            <v>1</v>
          </cell>
          <cell r="L1779">
            <v>97.8</v>
          </cell>
          <cell r="N1779">
            <v>56.45</v>
          </cell>
          <cell r="O1779">
            <v>41.45</v>
          </cell>
          <cell r="P1779">
            <v>0.73427812223206379</v>
          </cell>
          <cell r="Q1779">
            <v>15</v>
          </cell>
          <cell r="R1779">
            <v>0.26572187776793621</v>
          </cell>
          <cell r="S1779">
            <v>0.6</v>
          </cell>
          <cell r="U1779">
            <v>0</v>
          </cell>
          <cell r="V1779">
            <v>0</v>
          </cell>
          <cell r="W1779">
            <v>64.599999999999994</v>
          </cell>
          <cell r="X1779">
            <v>97.8</v>
          </cell>
          <cell r="Y1779">
            <v>617652</v>
          </cell>
        </row>
        <row r="1780">
          <cell r="A1780">
            <v>2017606</v>
          </cell>
          <cell r="C1780" t="str">
            <v>696017 Pav 70</v>
          </cell>
          <cell r="D1780" t="str">
            <v>Arcabo</v>
          </cell>
          <cell r="E1780">
            <v>1</v>
          </cell>
          <cell r="F1780">
            <v>8</v>
          </cell>
          <cell r="G1780">
            <v>6</v>
          </cell>
          <cell r="H1780">
            <v>2</v>
          </cell>
          <cell r="I1780">
            <v>1</v>
          </cell>
          <cell r="J1780">
            <v>1</v>
          </cell>
          <cell r="L1780">
            <v>4779.3500000000004</v>
          </cell>
          <cell r="N1780">
            <v>3217.45</v>
          </cell>
          <cell r="O1780">
            <v>2676.79</v>
          </cell>
          <cell r="P1780">
            <v>0.83196009261993198</v>
          </cell>
          <cell r="Q1780">
            <v>540.66</v>
          </cell>
          <cell r="R1780">
            <v>0.16803990738006808</v>
          </cell>
          <cell r="S1780">
            <v>21.6264</v>
          </cell>
          <cell r="U1780">
            <v>0</v>
          </cell>
          <cell r="V1780">
            <v>0</v>
          </cell>
          <cell r="W1780">
            <v>4779.3500000000004</v>
          </cell>
          <cell r="X1780">
            <v>4779.3500000000004</v>
          </cell>
          <cell r="Y1780">
            <v>617598</v>
          </cell>
        </row>
        <row r="1781">
          <cell r="A1781">
            <v>2017607</v>
          </cell>
          <cell r="C1781">
            <v>674817</v>
          </cell>
          <cell r="D1781" t="str">
            <v>Arcabo</v>
          </cell>
          <cell r="E1781">
            <v>1</v>
          </cell>
          <cell r="F1781">
            <v>6</v>
          </cell>
          <cell r="G1781">
            <v>6</v>
          </cell>
          <cell r="H1781">
            <v>2</v>
          </cell>
          <cell r="I1781">
            <v>1</v>
          </cell>
          <cell r="J1781">
            <v>1</v>
          </cell>
          <cell r="L1781">
            <v>2304.75</v>
          </cell>
          <cell r="N1781">
            <v>1548.88</v>
          </cell>
          <cell r="O1781">
            <v>1154.22</v>
          </cell>
          <cell r="P1781">
            <v>0.74519652910490153</v>
          </cell>
          <cell r="Q1781">
            <v>394.66</v>
          </cell>
          <cell r="R1781">
            <v>0.25480347089509842</v>
          </cell>
          <cell r="S1781">
            <v>15.7864</v>
          </cell>
          <cell r="U1781">
            <v>0</v>
          </cell>
          <cell r="V1781">
            <v>0</v>
          </cell>
          <cell r="W1781">
            <v>2304.75</v>
          </cell>
          <cell r="X1781">
            <v>2304.75</v>
          </cell>
          <cell r="Y1781">
            <v>617599</v>
          </cell>
        </row>
        <row r="1782">
          <cell r="A1782">
            <v>2017608</v>
          </cell>
          <cell r="C1782">
            <v>669217</v>
          </cell>
          <cell r="D1782" t="str">
            <v>Arcabo</v>
          </cell>
          <cell r="E1782">
            <v>1</v>
          </cell>
          <cell r="F1782">
            <v>5</v>
          </cell>
          <cell r="G1782">
            <v>3</v>
          </cell>
          <cell r="H1782">
            <v>1</v>
          </cell>
          <cell r="I1782">
            <v>1</v>
          </cell>
          <cell r="J1782">
            <v>1</v>
          </cell>
          <cell r="L1782">
            <v>1702.86</v>
          </cell>
          <cell r="N1782">
            <v>1146.71</v>
          </cell>
          <cell r="O1782">
            <v>886.28</v>
          </cell>
          <cell r="P1782">
            <v>0.77288939662163925</v>
          </cell>
          <cell r="Q1782">
            <v>260.43</v>
          </cell>
          <cell r="R1782">
            <v>0.2271106033783607</v>
          </cell>
          <cell r="S1782">
            <v>10.417200000000001</v>
          </cell>
          <cell r="U1782">
            <v>0</v>
          </cell>
          <cell r="V1782">
            <v>0</v>
          </cell>
          <cell r="W1782">
            <v>1702.86</v>
          </cell>
          <cell r="X1782">
            <v>1702.86</v>
          </cell>
          <cell r="Y1782">
            <v>617600</v>
          </cell>
        </row>
        <row r="1783">
          <cell r="A1783">
            <v>2017609</v>
          </cell>
          <cell r="C1783" t="str">
            <v>673517 tm 673917</v>
          </cell>
          <cell r="D1783" t="str">
            <v>Arcabo</v>
          </cell>
          <cell r="E1783">
            <v>5</v>
          </cell>
          <cell r="F1783">
            <v>55</v>
          </cell>
          <cell r="G1783">
            <v>35</v>
          </cell>
          <cell r="H1783">
            <v>10</v>
          </cell>
          <cell r="I1783">
            <v>1</v>
          </cell>
          <cell r="J1783">
            <v>1</v>
          </cell>
          <cell r="L1783">
            <v>16988.099999999999</v>
          </cell>
          <cell r="N1783">
            <v>11432.2</v>
          </cell>
          <cell r="O1783">
            <v>8680.68</v>
          </cell>
          <cell r="P1783">
            <v>0.75931841640279207</v>
          </cell>
          <cell r="Q1783">
            <v>2751.52</v>
          </cell>
          <cell r="R1783">
            <v>0.24068158359720787</v>
          </cell>
          <cell r="S1783">
            <v>110.0608</v>
          </cell>
          <cell r="U1783">
            <v>0</v>
          </cell>
          <cell r="V1783">
            <v>0</v>
          </cell>
          <cell r="W1783">
            <v>16988.099999999999</v>
          </cell>
          <cell r="X1783">
            <v>16988.099999999999</v>
          </cell>
          <cell r="Y1783">
            <v>617601</v>
          </cell>
        </row>
        <row r="1784">
          <cell r="A1784">
            <v>2017610</v>
          </cell>
          <cell r="C1784">
            <v>651617</v>
          </cell>
          <cell r="D1784" t="str">
            <v>Arcabo</v>
          </cell>
          <cell r="E1784">
            <v>1</v>
          </cell>
          <cell r="F1784">
            <v>8</v>
          </cell>
          <cell r="G1784">
            <v>5</v>
          </cell>
          <cell r="H1784">
            <v>3</v>
          </cell>
          <cell r="I1784">
            <v>1</v>
          </cell>
          <cell r="J1784">
            <v>1</v>
          </cell>
          <cell r="L1784">
            <v>2914.7</v>
          </cell>
          <cell r="N1784">
            <v>1961.98</v>
          </cell>
          <cell r="O1784">
            <v>1476.04</v>
          </cell>
          <cell r="P1784">
            <v>0.75232163426742371</v>
          </cell>
          <cell r="Q1784">
            <v>485.94</v>
          </cell>
          <cell r="R1784">
            <v>0.24767836573257626</v>
          </cell>
          <cell r="S1784">
            <v>19.4376</v>
          </cell>
          <cell r="U1784">
            <v>0</v>
          </cell>
          <cell r="V1784">
            <v>0</v>
          </cell>
          <cell r="W1784">
            <v>2914.7</v>
          </cell>
          <cell r="X1784">
            <v>2914.7</v>
          </cell>
          <cell r="Y1784">
            <v>617602</v>
          </cell>
        </row>
        <row r="1785">
          <cell r="A1785">
            <v>2017611</v>
          </cell>
          <cell r="C1785">
            <v>638217</v>
          </cell>
          <cell r="D1785" t="str">
            <v>Arcabo</v>
          </cell>
          <cell r="E1785">
            <v>1</v>
          </cell>
          <cell r="F1785">
            <v>10</v>
          </cell>
          <cell r="G1785">
            <v>7</v>
          </cell>
          <cell r="H1785">
            <v>4</v>
          </cell>
          <cell r="I1785">
            <v>1</v>
          </cell>
          <cell r="J1785">
            <v>1</v>
          </cell>
          <cell r="L1785">
            <v>3707.99</v>
          </cell>
          <cell r="N1785">
            <v>2491.29</v>
          </cell>
          <cell r="O1785">
            <v>1909.26</v>
          </cell>
          <cell r="P1785">
            <v>0.76637404718037649</v>
          </cell>
          <cell r="Q1785">
            <v>582.03</v>
          </cell>
          <cell r="R1785">
            <v>0.23362595281962356</v>
          </cell>
          <cell r="S1785">
            <v>23.281199999999998</v>
          </cell>
          <cell r="U1785">
            <v>0</v>
          </cell>
          <cell r="V1785">
            <v>0</v>
          </cell>
          <cell r="W1785">
            <v>3707.99</v>
          </cell>
          <cell r="X1785">
            <v>3707.99</v>
          </cell>
          <cell r="Y1785">
            <v>617603</v>
          </cell>
        </row>
        <row r="1786">
          <cell r="A1786">
            <v>2017612</v>
          </cell>
          <cell r="C1786">
            <v>582616</v>
          </cell>
          <cell r="D1786" t="str">
            <v>Arcabo</v>
          </cell>
          <cell r="E1786">
            <v>0</v>
          </cell>
          <cell r="F1786">
            <v>1</v>
          </cell>
          <cell r="G1786">
            <v>0</v>
          </cell>
          <cell r="H1786">
            <v>1</v>
          </cell>
          <cell r="I1786">
            <v>1</v>
          </cell>
          <cell r="J1786">
            <v>1</v>
          </cell>
          <cell r="L1786">
            <v>587.69000000000005</v>
          </cell>
          <cell r="N1786">
            <v>393.82000000000005</v>
          </cell>
          <cell r="O1786">
            <v>285.54000000000002</v>
          </cell>
          <cell r="P1786">
            <v>0.7250520542379767</v>
          </cell>
          <cell r="Q1786">
            <v>108.28</v>
          </cell>
          <cell r="R1786">
            <v>0.27494794576202325</v>
          </cell>
          <cell r="S1786">
            <v>4.3311999999999999</v>
          </cell>
          <cell r="U1786">
            <v>0</v>
          </cell>
          <cell r="V1786">
            <v>0</v>
          </cell>
          <cell r="W1786">
            <v>587.69000000000005</v>
          </cell>
          <cell r="X1786">
            <v>587.69000000000005</v>
          </cell>
          <cell r="Y1786">
            <v>617604</v>
          </cell>
        </row>
        <row r="1787">
          <cell r="A1787" t="str">
            <v>2017613L-3011</v>
          </cell>
          <cell r="C1787" t="str">
            <v>638217 luiken</v>
          </cell>
          <cell r="D1787" t="str">
            <v>Arcabo</v>
          </cell>
          <cell r="E1787">
            <v>0</v>
          </cell>
          <cell r="F1787">
            <v>16</v>
          </cell>
          <cell r="G1787">
            <v>0</v>
          </cell>
          <cell r="H1787">
            <v>0</v>
          </cell>
          <cell r="I1787">
            <v>1</v>
          </cell>
          <cell r="J1787">
            <v>1</v>
          </cell>
          <cell r="L1787">
            <v>1800.16</v>
          </cell>
          <cell r="N1787">
            <v>1011.72</v>
          </cell>
          <cell r="O1787">
            <v>670.8</v>
          </cell>
          <cell r="P1787">
            <v>0.66302929664333998</v>
          </cell>
          <cell r="Q1787">
            <v>340.92</v>
          </cell>
          <cell r="R1787">
            <v>0.33697070335665996</v>
          </cell>
          <cell r="S1787">
            <v>13.636800000000001</v>
          </cell>
          <cell r="U1787">
            <v>0</v>
          </cell>
          <cell r="V1787">
            <v>0</v>
          </cell>
          <cell r="W1787">
            <v>1800.16</v>
          </cell>
          <cell r="X1787">
            <v>1800.16</v>
          </cell>
          <cell r="Y1787">
            <v>617605</v>
          </cell>
        </row>
        <row r="1788">
          <cell r="A1788" t="str">
            <v>2017614V</v>
          </cell>
          <cell r="C1788" t="str">
            <v>De Jongh</v>
          </cell>
          <cell r="D1788" t="str">
            <v>Stui</v>
          </cell>
          <cell r="E1788">
            <v>1</v>
          </cell>
          <cell r="F1788">
            <v>9</v>
          </cell>
          <cell r="G1788">
            <v>9</v>
          </cell>
          <cell r="H1788">
            <v>2</v>
          </cell>
          <cell r="I1788">
            <v>1</v>
          </cell>
          <cell r="J1788">
            <v>1</v>
          </cell>
          <cell r="L1788">
            <v>6246.49</v>
          </cell>
          <cell r="N1788">
            <v>3899</v>
          </cell>
          <cell r="O1788">
            <v>3301</v>
          </cell>
          <cell r="P1788">
            <v>0.84662734034367781</v>
          </cell>
          <cell r="Q1788">
            <v>598</v>
          </cell>
          <cell r="R1788">
            <v>0.15337265965632213</v>
          </cell>
          <cell r="S1788">
            <v>23.92</v>
          </cell>
          <cell r="U1788">
            <v>0</v>
          </cell>
          <cell r="V1788">
            <v>0</v>
          </cell>
          <cell r="W1788">
            <v>6246.49</v>
          </cell>
          <cell r="X1788">
            <v>6246.49</v>
          </cell>
          <cell r="Y1788">
            <v>617724</v>
          </cell>
        </row>
        <row r="1789">
          <cell r="A1789">
            <v>2017615</v>
          </cell>
          <cell r="C1789" t="str">
            <v>Comm 138</v>
          </cell>
          <cell r="D1789" t="str">
            <v>Diamant</v>
          </cell>
          <cell r="E1789">
            <v>1</v>
          </cell>
          <cell r="F1789">
            <v>10</v>
          </cell>
          <cell r="G1789">
            <v>7</v>
          </cell>
          <cell r="H1789">
            <v>3</v>
          </cell>
          <cell r="I1789">
            <v>1</v>
          </cell>
          <cell r="J1789">
            <v>1</v>
          </cell>
          <cell r="L1789">
            <v>4454.01</v>
          </cell>
          <cell r="N1789">
            <v>2923.6499999999996</v>
          </cell>
          <cell r="O1789">
            <v>2203.1999999999998</v>
          </cell>
          <cell r="P1789">
            <v>0.75357857472679701</v>
          </cell>
          <cell r="Q1789">
            <v>720.45</v>
          </cell>
          <cell r="R1789">
            <v>0.24642142527320307</v>
          </cell>
          <cell r="S1789">
            <v>28.818000000000001</v>
          </cell>
          <cell r="U1789">
            <v>0</v>
          </cell>
          <cell r="V1789">
            <v>0</v>
          </cell>
          <cell r="W1789">
            <v>4454.01</v>
          </cell>
          <cell r="X1789">
            <v>4454.01</v>
          </cell>
          <cell r="Y1789">
            <v>617621</v>
          </cell>
        </row>
        <row r="1790">
          <cell r="A1790">
            <v>2017616</v>
          </cell>
          <cell r="C1790" t="str">
            <v>werkbon 109</v>
          </cell>
          <cell r="D1790" t="str">
            <v>Arcabo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1</v>
          </cell>
          <cell r="J1790">
            <v>1</v>
          </cell>
          <cell r="L1790">
            <v>19.350000000000001</v>
          </cell>
          <cell r="N1790">
            <v>17.170000000000002</v>
          </cell>
          <cell r="O1790">
            <v>2.17</v>
          </cell>
          <cell r="P1790">
            <v>0.1263832265579499</v>
          </cell>
          <cell r="Q1790">
            <v>15</v>
          </cell>
          <cell r="R1790">
            <v>0.87361677344205002</v>
          </cell>
          <cell r="S1790">
            <v>0.6</v>
          </cell>
          <cell r="U1790">
            <v>0</v>
          </cell>
          <cell r="V1790">
            <v>0</v>
          </cell>
          <cell r="W1790">
            <v>19.350000000000001</v>
          </cell>
          <cell r="X1790">
            <v>19.350000000000001</v>
          </cell>
          <cell r="Y1790">
            <v>617652</v>
          </cell>
        </row>
        <row r="1791">
          <cell r="A1791">
            <v>2017617</v>
          </cell>
          <cell r="C1791" t="str">
            <v>Bouwma</v>
          </cell>
          <cell r="D1791" t="str">
            <v>Euro Recreatiebouw</v>
          </cell>
          <cell r="E1791">
            <v>1</v>
          </cell>
          <cell r="F1791">
            <v>10</v>
          </cell>
          <cell r="G1791">
            <v>5</v>
          </cell>
          <cell r="H1791">
            <v>2</v>
          </cell>
          <cell r="I1791">
            <v>1</v>
          </cell>
          <cell r="J1791">
            <v>1</v>
          </cell>
          <cell r="L1791">
            <v>4389.01</v>
          </cell>
          <cell r="N1791">
            <v>2773.5</v>
          </cell>
          <cell r="O1791">
            <v>2157.5700000000002</v>
          </cell>
          <cell r="P1791">
            <v>0.77792320173066531</v>
          </cell>
          <cell r="Q1791">
            <v>615.92999999999995</v>
          </cell>
          <cell r="R1791">
            <v>0.22207679826933477</v>
          </cell>
          <cell r="S1791">
            <v>24.637199999999996</v>
          </cell>
          <cell r="U1791">
            <v>0</v>
          </cell>
          <cell r="V1791">
            <v>0</v>
          </cell>
          <cell r="W1791">
            <v>4389.01</v>
          </cell>
          <cell r="X1791">
            <v>4389.01</v>
          </cell>
          <cell r="Y1791">
            <v>617658</v>
          </cell>
        </row>
        <row r="1792">
          <cell r="A1792">
            <v>2017618</v>
          </cell>
          <cell r="C1792">
            <v>696117</v>
          </cell>
          <cell r="D1792" t="str">
            <v>Arcabo</v>
          </cell>
          <cell r="E1792">
            <v>1</v>
          </cell>
          <cell r="F1792">
            <v>8</v>
          </cell>
          <cell r="G1792">
            <v>5</v>
          </cell>
          <cell r="H1792">
            <v>3</v>
          </cell>
          <cell r="I1792">
            <v>1</v>
          </cell>
          <cell r="J1792">
            <v>1</v>
          </cell>
          <cell r="L1792">
            <v>3242.48</v>
          </cell>
          <cell r="N1792">
            <v>2181.2199999999998</v>
          </cell>
          <cell r="O1792">
            <v>1715.76</v>
          </cell>
          <cell r="P1792">
            <v>0.78660566105207186</v>
          </cell>
          <cell r="Q1792">
            <v>465.46</v>
          </cell>
          <cell r="R1792">
            <v>0.21339433894792822</v>
          </cell>
          <cell r="S1792">
            <v>18.618399999999998</v>
          </cell>
          <cell r="U1792">
            <v>0</v>
          </cell>
          <cell r="V1792">
            <v>0</v>
          </cell>
          <cell r="W1792">
            <v>3242.48</v>
          </cell>
          <cell r="X1792">
            <v>3242.48</v>
          </cell>
          <cell r="Y1792">
            <v>617609</v>
          </cell>
        </row>
        <row r="1793">
          <cell r="A1793">
            <v>2017619</v>
          </cell>
          <cell r="C1793">
            <v>670317</v>
          </cell>
          <cell r="D1793" t="str">
            <v>Arcabo</v>
          </cell>
          <cell r="E1793">
            <v>1</v>
          </cell>
          <cell r="F1793">
            <v>17</v>
          </cell>
          <cell r="G1793">
            <v>6</v>
          </cell>
          <cell r="H1793">
            <v>5</v>
          </cell>
          <cell r="I1793">
            <v>1</v>
          </cell>
          <cell r="J1793">
            <v>1</v>
          </cell>
          <cell r="L1793">
            <v>6480.09</v>
          </cell>
          <cell r="N1793">
            <v>4347.3600000000006</v>
          </cell>
          <cell r="O1793">
            <v>3273.9</v>
          </cell>
          <cell r="P1793">
            <v>0.75307772993264865</v>
          </cell>
          <cell r="Q1793">
            <v>1073.46</v>
          </cell>
          <cell r="R1793">
            <v>0.24692227006735121</v>
          </cell>
          <cell r="S1793">
            <v>42.938400000000001</v>
          </cell>
          <cell r="U1793">
            <v>0</v>
          </cell>
          <cell r="V1793">
            <v>0</v>
          </cell>
          <cell r="W1793">
            <v>6480.09</v>
          </cell>
          <cell r="X1793">
            <v>6480.09</v>
          </cell>
          <cell r="Y1793">
            <v>617610</v>
          </cell>
        </row>
        <row r="1794">
          <cell r="A1794" t="str">
            <v>2017620L-3011</v>
          </cell>
          <cell r="C1794" t="str">
            <v>670317 tm 670617 Luiken</v>
          </cell>
          <cell r="D1794" t="str">
            <v>Arcabo</v>
          </cell>
          <cell r="E1794">
            <v>0</v>
          </cell>
          <cell r="F1794">
            <v>32</v>
          </cell>
          <cell r="G1794">
            <v>0</v>
          </cell>
          <cell r="H1794">
            <v>0</v>
          </cell>
          <cell r="I1794">
            <v>1</v>
          </cell>
          <cell r="J1794">
            <v>1</v>
          </cell>
          <cell r="L1794">
            <v>2053.2800000000002</v>
          </cell>
          <cell r="N1794">
            <v>1550.88</v>
          </cell>
          <cell r="O1794">
            <v>894.56</v>
          </cell>
          <cell r="P1794">
            <v>0.57680800577736502</v>
          </cell>
          <cell r="Q1794">
            <v>656.32</v>
          </cell>
          <cell r="R1794">
            <v>0.42319199422263487</v>
          </cell>
          <cell r="S1794">
            <v>26.252800000000001</v>
          </cell>
          <cell r="U1794">
            <v>0</v>
          </cell>
          <cell r="V1794">
            <v>0</v>
          </cell>
          <cell r="W1794">
            <v>2053.2800000000002</v>
          </cell>
          <cell r="X1794">
            <v>2053.2800000000002</v>
          </cell>
          <cell r="Y1794">
            <v>617637</v>
          </cell>
        </row>
        <row r="1795">
          <cell r="A1795">
            <v>2017621</v>
          </cell>
          <cell r="C1795">
            <v>670417</v>
          </cell>
          <cell r="D1795" t="str">
            <v>Arcabo</v>
          </cell>
          <cell r="E1795">
            <v>1</v>
          </cell>
          <cell r="F1795">
            <v>16</v>
          </cell>
          <cell r="G1795">
            <v>6</v>
          </cell>
          <cell r="H1795">
            <v>5</v>
          </cell>
          <cell r="I1795">
            <v>1</v>
          </cell>
          <cell r="J1795">
            <v>1</v>
          </cell>
          <cell r="L1795">
            <v>6480.09</v>
          </cell>
          <cell r="N1795">
            <v>4347.3600000000006</v>
          </cell>
          <cell r="O1795">
            <v>3273.9</v>
          </cell>
          <cell r="P1795">
            <v>0.75307772993264865</v>
          </cell>
          <cell r="Q1795">
            <v>1073.46</v>
          </cell>
          <cell r="R1795">
            <v>0.24692227006735121</v>
          </cell>
          <cell r="S1795">
            <v>42.938400000000001</v>
          </cell>
          <cell r="U1795">
            <v>0</v>
          </cell>
          <cell r="V1795">
            <v>0</v>
          </cell>
          <cell r="W1795">
            <v>6480.09</v>
          </cell>
          <cell r="X1795">
            <v>6480.09</v>
          </cell>
          <cell r="Y1795">
            <v>617611</v>
          </cell>
        </row>
        <row r="1796">
          <cell r="A1796">
            <v>2017622</v>
          </cell>
          <cell r="C1796">
            <v>670517</v>
          </cell>
          <cell r="D1796" t="str">
            <v>Arcabo</v>
          </cell>
          <cell r="E1796">
            <v>1</v>
          </cell>
          <cell r="F1796">
            <v>16</v>
          </cell>
          <cell r="G1796">
            <v>6</v>
          </cell>
          <cell r="H1796">
            <v>5</v>
          </cell>
          <cell r="I1796">
            <v>1</v>
          </cell>
          <cell r="J1796">
            <v>1</v>
          </cell>
          <cell r="L1796">
            <v>6480.09</v>
          </cell>
          <cell r="N1796">
            <v>4347.3600000000006</v>
          </cell>
          <cell r="O1796">
            <v>3273.9</v>
          </cell>
          <cell r="P1796">
            <v>0.75307772993264865</v>
          </cell>
          <cell r="Q1796">
            <v>1073.46</v>
          </cell>
          <cell r="R1796">
            <v>0.24692227006735121</v>
          </cell>
          <cell r="S1796">
            <v>42.938400000000001</v>
          </cell>
          <cell r="U1796">
            <v>0</v>
          </cell>
          <cell r="V1796">
            <v>0</v>
          </cell>
          <cell r="W1796">
            <v>6480.09</v>
          </cell>
          <cell r="X1796">
            <v>6480.09</v>
          </cell>
          <cell r="Y1796">
            <v>617638</v>
          </cell>
        </row>
        <row r="1797">
          <cell r="A1797">
            <v>2017623</v>
          </cell>
          <cell r="C1797">
            <v>670617</v>
          </cell>
          <cell r="D1797" t="str">
            <v>Arcabo</v>
          </cell>
          <cell r="E1797">
            <v>1</v>
          </cell>
          <cell r="F1797">
            <v>16</v>
          </cell>
          <cell r="G1797">
            <v>6</v>
          </cell>
          <cell r="H1797">
            <v>5</v>
          </cell>
          <cell r="I1797">
            <v>1</v>
          </cell>
          <cell r="J1797">
            <v>1</v>
          </cell>
          <cell r="L1797">
            <v>6480.09</v>
          </cell>
          <cell r="N1797">
            <v>4347.3600000000006</v>
          </cell>
          <cell r="O1797">
            <v>3273.9</v>
          </cell>
          <cell r="P1797">
            <v>0.75307772993264865</v>
          </cell>
          <cell r="Q1797">
            <v>1073.46</v>
          </cell>
          <cell r="R1797">
            <v>0.24692227006735121</v>
          </cell>
          <cell r="S1797">
            <v>42.938400000000001</v>
          </cell>
          <cell r="U1797">
            <v>0</v>
          </cell>
          <cell r="V1797">
            <v>0</v>
          </cell>
          <cell r="W1797">
            <v>6480.09</v>
          </cell>
          <cell r="X1797">
            <v>6480.09</v>
          </cell>
          <cell r="Y1797">
            <v>617639</v>
          </cell>
        </row>
        <row r="1798">
          <cell r="A1798">
            <v>2017624</v>
          </cell>
          <cell r="C1798">
            <v>704517</v>
          </cell>
          <cell r="D1798" t="str">
            <v>Arcabo</v>
          </cell>
          <cell r="E1798">
            <v>1</v>
          </cell>
          <cell r="F1798">
            <v>8</v>
          </cell>
          <cell r="G1798">
            <v>5</v>
          </cell>
          <cell r="H1798">
            <v>3</v>
          </cell>
          <cell r="I1798">
            <v>1</v>
          </cell>
          <cell r="J1798">
            <v>1</v>
          </cell>
          <cell r="L1798">
            <v>3128.07</v>
          </cell>
          <cell r="N1798">
            <v>2105.02</v>
          </cell>
          <cell r="O1798">
            <v>1641.87</v>
          </cell>
          <cell r="P1798">
            <v>0.77997833749798096</v>
          </cell>
          <cell r="Q1798">
            <v>463.15</v>
          </cell>
          <cell r="R1798">
            <v>0.22002166250201896</v>
          </cell>
          <cell r="S1798">
            <v>18.526</v>
          </cell>
          <cell r="U1798">
            <v>0</v>
          </cell>
          <cell r="V1798">
            <v>0</v>
          </cell>
          <cell r="W1798">
            <v>3128.07</v>
          </cell>
          <cell r="X1798">
            <v>3128.07</v>
          </cell>
          <cell r="Y1798">
            <v>617612</v>
          </cell>
        </row>
        <row r="1799">
          <cell r="A1799">
            <v>2017625</v>
          </cell>
          <cell r="C1799">
            <v>688117</v>
          </cell>
          <cell r="D1799" t="str">
            <v>Arcabo</v>
          </cell>
          <cell r="E1799">
            <v>1</v>
          </cell>
          <cell r="F1799">
            <v>8</v>
          </cell>
          <cell r="G1799">
            <v>5</v>
          </cell>
          <cell r="H1799">
            <v>3</v>
          </cell>
          <cell r="I1799">
            <v>1</v>
          </cell>
          <cell r="J1799">
            <v>1</v>
          </cell>
          <cell r="L1799">
            <v>3191.05</v>
          </cell>
          <cell r="N1799">
            <v>2146.8000000000002</v>
          </cell>
          <cell r="O1799">
            <v>1683.65</v>
          </cell>
          <cell r="P1799">
            <v>0.78426029439165268</v>
          </cell>
          <cell r="Q1799">
            <v>463.15</v>
          </cell>
          <cell r="R1799">
            <v>0.21573970560834727</v>
          </cell>
          <cell r="S1799">
            <v>18.526</v>
          </cell>
          <cell r="U1799">
            <v>0</v>
          </cell>
          <cell r="V1799">
            <v>0</v>
          </cell>
          <cell r="W1799">
            <v>3191.05</v>
          </cell>
          <cell r="X1799">
            <v>3191.05</v>
          </cell>
          <cell r="Y1799">
            <v>617613</v>
          </cell>
        </row>
        <row r="1800">
          <cell r="A1800">
            <v>2017626</v>
          </cell>
          <cell r="C1800">
            <v>688217</v>
          </cell>
          <cell r="D1800" t="str">
            <v>Arcabo</v>
          </cell>
          <cell r="E1800">
            <v>1</v>
          </cell>
          <cell r="F1800">
            <v>8</v>
          </cell>
          <cell r="G1800">
            <v>5</v>
          </cell>
          <cell r="H1800">
            <v>5</v>
          </cell>
          <cell r="I1800">
            <v>1</v>
          </cell>
          <cell r="J1800">
            <v>1</v>
          </cell>
          <cell r="L1800">
            <v>3452.82</v>
          </cell>
          <cell r="N1800">
            <v>2320.14</v>
          </cell>
          <cell r="O1800">
            <v>1780.25</v>
          </cell>
          <cell r="P1800">
            <v>0.76730283517373954</v>
          </cell>
          <cell r="Q1800">
            <v>539.89</v>
          </cell>
          <cell r="R1800">
            <v>0.23269716482626049</v>
          </cell>
          <cell r="S1800">
            <v>21.595600000000001</v>
          </cell>
          <cell r="U1800">
            <v>0</v>
          </cell>
          <cell r="V1800">
            <v>0</v>
          </cell>
          <cell r="W1800">
            <v>3452.82</v>
          </cell>
          <cell r="X1800">
            <v>3452.82</v>
          </cell>
          <cell r="Y1800">
            <v>617614</v>
          </cell>
        </row>
        <row r="1801">
          <cell r="A1801">
            <v>2017627</v>
          </cell>
          <cell r="C1801" t="str">
            <v>Wim Kanis 1 kozijn</v>
          </cell>
          <cell r="D1801" t="str">
            <v>Arcabo</v>
          </cell>
          <cell r="E1801">
            <v>0</v>
          </cell>
          <cell r="F1801">
            <v>1</v>
          </cell>
          <cell r="G1801">
            <v>2</v>
          </cell>
          <cell r="H1801">
            <v>0</v>
          </cell>
          <cell r="I1801">
            <v>1</v>
          </cell>
          <cell r="J1801">
            <v>1</v>
          </cell>
          <cell r="L1801">
            <v>537.11</v>
          </cell>
          <cell r="N1801">
            <v>303.09000000000003</v>
          </cell>
          <cell r="O1801">
            <v>220.3</v>
          </cell>
          <cell r="P1801">
            <v>0.72684681117819783</v>
          </cell>
          <cell r="Q1801">
            <v>82.79</v>
          </cell>
          <cell r="R1801">
            <v>0.27315318882180212</v>
          </cell>
          <cell r="S1801">
            <v>3.3116000000000003</v>
          </cell>
          <cell r="U1801">
            <v>0</v>
          </cell>
          <cell r="V1801">
            <v>0</v>
          </cell>
          <cell r="W1801">
            <v>537.11</v>
          </cell>
          <cell r="X1801">
            <v>537.11</v>
          </cell>
          <cell r="Y1801">
            <v>617615</v>
          </cell>
        </row>
        <row r="1802">
          <cell r="A1802">
            <v>2017628</v>
          </cell>
          <cell r="C1802">
            <v>605117</v>
          </cell>
          <cell r="D1802" t="str">
            <v>Arcabo</v>
          </cell>
          <cell r="E1802">
            <v>0</v>
          </cell>
          <cell r="F1802">
            <v>1</v>
          </cell>
          <cell r="G1802">
            <v>0</v>
          </cell>
          <cell r="H1802">
            <v>1</v>
          </cell>
          <cell r="I1802">
            <v>1</v>
          </cell>
          <cell r="J1802">
            <v>1</v>
          </cell>
          <cell r="L1802">
            <v>562.33000000000004</v>
          </cell>
          <cell r="N1802">
            <v>377.43</v>
          </cell>
          <cell r="O1802">
            <v>304.73</v>
          </cell>
          <cell r="P1802">
            <v>0.80738150120552155</v>
          </cell>
          <cell r="Q1802">
            <v>72.7</v>
          </cell>
          <cell r="R1802">
            <v>0.19261849879447845</v>
          </cell>
          <cell r="S1802">
            <v>2.9079999999999999</v>
          </cell>
          <cell r="U1802">
            <v>0</v>
          </cell>
          <cell r="V1802">
            <v>0</v>
          </cell>
          <cell r="W1802">
            <v>562.33000000000004</v>
          </cell>
          <cell r="X1802">
            <v>562.33000000000004</v>
          </cell>
          <cell r="Y1802">
            <v>617616</v>
          </cell>
        </row>
        <row r="1803">
          <cell r="A1803">
            <v>2017629</v>
          </cell>
          <cell r="C1803" t="str">
            <v xml:space="preserve">14 deuren </v>
          </cell>
          <cell r="D1803" t="str">
            <v>WelCamp</v>
          </cell>
          <cell r="E1803">
            <v>0</v>
          </cell>
          <cell r="F1803">
            <v>16</v>
          </cell>
          <cell r="G1803">
            <v>0</v>
          </cell>
          <cell r="H1803">
            <v>16</v>
          </cell>
          <cell r="I1803">
            <v>1</v>
          </cell>
          <cell r="J1803">
            <v>1</v>
          </cell>
          <cell r="L1803">
            <v>7456.68</v>
          </cell>
          <cell r="N1803">
            <v>4739.42</v>
          </cell>
          <cell r="O1803">
            <v>3436.14</v>
          </cell>
          <cell r="P1803">
            <v>0.72501276527507585</v>
          </cell>
          <cell r="Q1803">
            <v>1303.28</v>
          </cell>
          <cell r="R1803">
            <v>0.27498723472492415</v>
          </cell>
          <cell r="S1803">
            <v>52.1312</v>
          </cell>
          <cell r="U1803">
            <v>0</v>
          </cell>
          <cell r="V1803">
            <v>0</v>
          </cell>
          <cell r="W1803">
            <v>7456.68</v>
          </cell>
          <cell r="X1803">
            <v>7456.68</v>
          </cell>
          <cell r="Y1803">
            <v>617662</v>
          </cell>
        </row>
        <row r="1804">
          <cell r="A1804">
            <v>2017630</v>
          </cell>
          <cell r="C1804" t="str">
            <v>Leermakers extra deur</v>
          </cell>
          <cell r="D1804" t="str">
            <v>Duocar</v>
          </cell>
          <cell r="E1804">
            <v>0</v>
          </cell>
          <cell r="F1804">
            <v>14</v>
          </cell>
          <cell r="G1804">
            <v>0</v>
          </cell>
          <cell r="H1804">
            <v>14</v>
          </cell>
          <cell r="I1804">
            <v>1</v>
          </cell>
          <cell r="J1804">
            <v>1</v>
          </cell>
          <cell r="L1804">
            <v>627.91</v>
          </cell>
          <cell r="N1804">
            <v>410.39</v>
          </cell>
          <cell r="O1804">
            <v>305.37</v>
          </cell>
          <cell r="P1804">
            <v>0.74409707838884964</v>
          </cell>
          <cell r="Q1804">
            <v>105.02</v>
          </cell>
          <cell r="R1804">
            <v>0.25590292161115036</v>
          </cell>
          <cell r="S1804">
            <v>4.2008000000000001</v>
          </cell>
          <cell r="U1804">
            <v>0</v>
          </cell>
          <cell r="V1804">
            <v>0</v>
          </cell>
          <cell r="W1804">
            <v>627.91</v>
          </cell>
          <cell r="X1804">
            <v>627.91</v>
          </cell>
          <cell r="Y1804">
            <v>617656</v>
          </cell>
        </row>
        <row r="1805">
          <cell r="A1805">
            <v>2017631</v>
          </cell>
          <cell r="C1805" t="str">
            <v>664217 , Glas 770x 2456</v>
          </cell>
          <cell r="D1805" t="str">
            <v>Arcabo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1</v>
          </cell>
          <cell r="J1805">
            <v>1</v>
          </cell>
          <cell r="L1805">
            <v>168.6</v>
          </cell>
          <cell r="N1805">
            <v>91.8</v>
          </cell>
          <cell r="O1805">
            <v>76.8</v>
          </cell>
          <cell r="P1805">
            <v>0.83660130718954251</v>
          </cell>
          <cell r="Q1805">
            <v>15</v>
          </cell>
          <cell r="R1805">
            <v>0.16339869281045752</v>
          </cell>
          <cell r="S1805">
            <v>0.6</v>
          </cell>
          <cell r="U1805">
            <v>0</v>
          </cell>
          <cell r="V1805">
            <v>0</v>
          </cell>
          <cell r="W1805">
            <v>0</v>
          </cell>
          <cell r="X1805">
            <v>168.6</v>
          </cell>
          <cell r="Y1805">
            <v>617652</v>
          </cell>
        </row>
        <row r="1806">
          <cell r="A1806">
            <v>2017632</v>
          </cell>
          <cell r="C1806" t="str">
            <v>668217 Schuifdeur</v>
          </cell>
          <cell r="D1806" t="str">
            <v>Arcabo</v>
          </cell>
          <cell r="E1806">
            <v>0</v>
          </cell>
          <cell r="F1806">
            <v>1</v>
          </cell>
          <cell r="G1806">
            <v>0</v>
          </cell>
          <cell r="H1806">
            <v>2</v>
          </cell>
          <cell r="I1806">
            <v>1</v>
          </cell>
          <cell r="J1806">
            <v>1</v>
          </cell>
          <cell r="L1806">
            <v>806.5</v>
          </cell>
          <cell r="N1806">
            <v>543.78</v>
          </cell>
          <cell r="O1806">
            <v>419.89</v>
          </cell>
          <cell r="P1806">
            <v>0.77216889183125526</v>
          </cell>
          <cell r="Q1806">
            <v>123.89</v>
          </cell>
          <cell r="R1806">
            <v>0.22783110816874472</v>
          </cell>
          <cell r="S1806">
            <v>4.9556000000000004</v>
          </cell>
          <cell r="U1806">
            <v>0</v>
          </cell>
          <cell r="V1806">
            <v>0</v>
          </cell>
          <cell r="W1806">
            <v>806.5</v>
          </cell>
          <cell r="X1806">
            <v>806.5</v>
          </cell>
          <cell r="Y1806">
            <v>617584</v>
          </cell>
        </row>
        <row r="1807">
          <cell r="A1807">
            <v>2017633</v>
          </cell>
          <cell r="C1807" t="str">
            <v>684117 tm 684517</v>
          </cell>
          <cell r="D1807" t="str">
            <v>Arcabo</v>
          </cell>
          <cell r="E1807">
            <v>5</v>
          </cell>
          <cell r="F1807">
            <v>40</v>
          </cell>
          <cell r="G1807">
            <v>25</v>
          </cell>
          <cell r="H1807">
            <v>15</v>
          </cell>
          <cell r="I1807">
            <v>1</v>
          </cell>
          <cell r="J1807">
            <v>1</v>
          </cell>
          <cell r="L1807">
            <v>15952.25</v>
          </cell>
          <cell r="N1807">
            <v>10745.900000000001</v>
          </cell>
          <cell r="O1807">
            <v>8548.6</v>
          </cell>
          <cell r="P1807">
            <v>0.79552201304683634</v>
          </cell>
          <cell r="Q1807">
            <v>2197.3000000000002</v>
          </cell>
          <cell r="R1807">
            <v>0.20447798695316352</v>
          </cell>
          <cell r="S1807">
            <v>87.89200000000001</v>
          </cell>
          <cell r="U1807">
            <v>0</v>
          </cell>
          <cell r="V1807">
            <v>0</v>
          </cell>
          <cell r="W1807">
            <v>15952.25</v>
          </cell>
          <cell r="X1807">
            <v>15952.25</v>
          </cell>
          <cell r="Y1807">
            <v>617619</v>
          </cell>
        </row>
        <row r="1808">
          <cell r="A1808">
            <v>2017634</v>
          </cell>
          <cell r="C1808" t="str">
            <v>653817 tm 654617</v>
          </cell>
          <cell r="D1808" t="str">
            <v>Arcabo</v>
          </cell>
          <cell r="E1808">
            <v>9</v>
          </cell>
          <cell r="F1808">
            <v>99</v>
          </cell>
          <cell r="G1808">
            <v>36</v>
          </cell>
          <cell r="H1808">
            <v>54</v>
          </cell>
          <cell r="I1808">
            <v>1</v>
          </cell>
          <cell r="J1808">
            <v>1</v>
          </cell>
          <cell r="L1808">
            <v>40517.910000000003</v>
          </cell>
          <cell r="N1808">
            <v>27021.87</v>
          </cell>
          <cell r="O1808">
            <v>20652.66</v>
          </cell>
          <cell r="P1808">
            <v>0.76429425498679404</v>
          </cell>
          <cell r="Q1808">
            <v>6369.21</v>
          </cell>
          <cell r="R1808">
            <v>0.23570574501320599</v>
          </cell>
          <cell r="S1808">
            <v>254.76840000000001</v>
          </cell>
          <cell r="U1808">
            <v>0</v>
          </cell>
          <cell r="V1808">
            <v>0</v>
          </cell>
          <cell r="W1808">
            <v>40517.910000000003</v>
          </cell>
          <cell r="X1808">
            <v>40517.910000000003</v>
          </cell>
          <cell r="Y1808">
            <v>617620</v>
          </cell>
        </row>
        <row r="1809">
          <cell r="A1809">
            <v>2017635</v>
          </cell>
          <cell r="C1809" t="str">
            <v>Franken</v>
          </cell>
          <cell r="D1809" t="str">
            <v>Duocar</v>
          </cell>
          <cell r="E1809">
            <v>1</v>
          </cell>
          <cell r="F1809">
            <v>9</v>
          </cell>
          <cell r="G1809">
            <v>4</v>
          </cell>
          <cell r="H1809">
            <v>4</v>
          </cell>
          <cell r="I1809">
            <v>1</v>
          </cell>
          <cell r="J1809">
            <v>1</v>
          </cell>
          <cell r="L1809">
            <v>3186.72</v>
          </cell>
          <cell r="N1809">
            <v>2132.4299999999998</v>
          </cell>
          <cell r="O1809">
            <v>1631.57</v>
          </cell>
          <cell r="P1809">
            <v>0.76512241902430567</v>
          </cell>
          <cell r="Q1809">
            <v>500.86</v>
          </cell>
          <cell r="R1809">
            <v>0.23487758097569442</v>
          </cell>
          <cell r="S1809">
            <v>20.034400000000002</v>
          </cell>
          <cell r="U1809">
            <v>0</v>
          </cell>
          <cell r="V1809">
            <v>0</v>
          </cell>
          <cell r="W1809">
            <v>3186.72</v>
          </cell>
          <cell r="X1809">
            <v>3186.72</v>
          </cell>
          <cell r="Y1809">
            <v>617657</v>
          </cell>
        </row>
        <row r="1810">
          <cell r="A1810">
            <v>2017636</v>
          </cell>
          <cell r="C1810" t="str">
            <v>664217, Glas 812x 2378</v>
          </cell>
          <cell r="D1810" t="str">
            <v>Arcabo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1</v>
          </cell>
          <cell r="J1810">
            <v>1</v>
          </cell>
          <cell r="L1810">
            <v>176.6</v>
          </cell>
          <cell r="N1810">
            <v>95.8</v>
          </cell>
          <cell r="O1810">
            <v>80.8</v>
          </cell>
          <cell r="P1810">
            <v>0.8434237995824635</v>
          </cell>
          <cell r="Q1810">
            <v>15</v>
          </cell>
          <cell r="R1810">
            <v>0.15657620041753653</v>
          </cell>
          <cell r="S1810">
            <v>0.6</v>
          </cell>
          <cell r="U1810">
            <v>0</v>
          </cell>
          <cell r="V1810">
            <v>0</v>
          </cell>
          <cell r="W1810">
            <v>176.6</v>
          </cell>
          <cell r="X1810">
            <v>176.6</v>
          </cell>
          <cell r="Y1810">
            <v>617652</v>
          </cell>
        </row>
        <row r="1811">
          <cell r="A1811">
            <v>2017637</v>
          </cell>
          <cell r="C1811" t="str">
            <v>wb 112, gele, zwarte glasblokjes</v>
          </cell>
          <cell r="D1811" t="str">
            <v>Arcabo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1</v>
          </cell>
          <cell r="J1811">
            <v>1</v>
          </cell>
          <cell r="L1811">
            <v>169.16</v>
          </cell>
          <cell r="N1811">
            <v>84.58</v>
          </cell>
          <cell r="O1811">
            <v>84.58</v>
          </cell>
          <cell r="P1811">
            <v>1</v>
          </cell>
          <cell r="Q1811">
            <v>0</v>
          </cell>
          <cell r="R1811">
            <v>0</v>
          </cell>
          <cell r="S1811">
            <v>0</v>
          </cell>
          <cell r="U1811">
            <v>0</v>
          </cell>
          <cell r="V1811">
            <v>0</v>
          </cell>
          <cell r="W1811">
            <v>0</v>
          </cell>
          <cell r="X1811">
            <v>169.16</v>
          </cell>
          <cell r="Y1811">
            <v>617652</v>
          </cell>
        </row>
        <row r="1812">
          <cell r="A1812">
            <v>2017638</v>
          </cell>
          <cell r="C1812" t="str">
            <v>2017266 werkbon 113 klemlijsten extra levering Tropical</v>
          </cell>
          <cell r="D1812" t="str">
            <v>Arcabo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1</v>
          </cell>
          <cell r="J1812">
            <v>1</v>
          </cell>
          <cell r="L1812">
            <v>408.96</v>
          </cell>
          <cell r="N1812">
            <v>211.98</v>
          </cell>
          <cell r="O1812">
            <v>196.98</v>
          </cell>
          <cell r="P1812">
            <v>0.92923860741579389</v>
          </cell>
          <cell r="Q1812">
            <v>15</v>
          </cell>
          <cell r="R1812">
            <v>7.0761392584206065E-2</v>
          </cell>
          <cell r="S1812">
            <v>0.6</v>
          </cell>
          <cell r="U1812">
            <v>0</v>
          </cell>
          <cell r="V1812">
            <v>0</v>
          </cell>
          <cell r="W1812">
            <v>204.48</v>
          </cell>
          <cell r="X1812">
            <v>408.96</v>
          </cell>
          <cell r="Y1812">
            <v>617810</v>
          </cell>
        </row>
        <row r="1813">
          <cell r="A1813">
            <v>2017639</v>
          </cell>
          <cell r="C1813">
            <v>625317</v>
          </cell>
          <cell r="D1813" t="str">
            <v>Arcabo</v>
          </cell>
          <cell r="E1813">
            <v>1</v>
          </cell>
          <cell r="F1813">
            <v>11</v>
          </cell>
          <cell r="G1813">
            <v>5</v>
          </cell>
          <cell r="H1813">
            <v>3</v>
          </cell>
          <cell r="I1813">
            <v>1</v>
          </cell>
          <cell r="J1813">
            <v>1</v>
          </cell>
          <cell r="L1813">
            <v>3939.02</v>
          </cell>
          <cell r="N1813">
            <v>2668.35</v>
          </cell>
          <cell r="O1813">
            <v>2176.19</v>
          </cell>
          <cell r="P1813">
            <v>0.81555643000356026</v>
          </cell>
          <cell r="Q1813">
            <v>492.16</v>
          </cell>
          <cell r="R1813">
            <v>0.18444356999643977</v>
          </cell>
          <cell r="S1813">
            <v>19.686400000000003</v>
          </cell>
          <cell r="U1813">
            <v>0</v>
          </cell>
          <cell r="V1813">
            <v>0</v>
          </cell>
          <cell r="W1813">
            <v>3939.02</v>
          </cell>
          <cell r="X1813">
            <v>3939.02</v>
          </cell>
          <cell r="Y1813">
            <v>617640</v>
          </cell>
        </row>
        <row r="1814">
          <cell r="A1814">
            <v>2017640</v>
          </cell>
          <cell r="C1814">
            <v>674017</v>
          </cell>
          <cell r="D1814" t="str">
            <v>Arcabo</v>
          </cell>
          <cell r="E1814">
            <v>1</v>
          </cell>
          <cell r="F1814">
            <v>9</v>
          </cell>
          <cell r="G1814">
            <v>6</v>
          </cell>
          <cell r="H1814">
            <v>3</v>
          </cell>
          <cell r="I1814">
            <v>1</v>
          </cell>
          <cell r="J1814">
            <v>1</v>
          </cell>
          <cell r="L1814">
            <v>4061.88</v>
          </cell>
          <cell r="N1814">
            <v>2750.16</v>
          </cell>
          <cell r="O1814">
            <v>2194.87</v>
          </cell>
          <cell r="P1814">
            <v>0.79808811123716439</v>
          </cell>
          <cell r="Q1814">
            <v>555.29</v>
          </cell>
          <cell r="R1814">
            <v>0.20191188876283561</v>
          </cell>
          <cell r="S1814">
            <v>22.211599999999997</v>
          </cell>
          <cell r="U1814">
            <v>0</v>
          </cell>
          <cell r="V1814">
            <v>0</v>
          </cell>
          <cell r="W1814">
            <v>4061.88</v>
          </cell>
          <cell r="X1814">
            <v>4061.88</v>
          </cell>
          <cell r="Y1814">
            <v>617641</v>
          </cell>
        </row>
        <row r="1815">
          <cell r="A1815">
            <v>2017641</v>
          </cell>
          <cell r="C1815">
            <v>672517</v>
          </cell>
          <cell r="D1815" t="str">
            <v>Arcabo</v>
          </cell>
          <cell r="E1815">
            <v>1</v>
          </cell>
          <cell r="F1815">
            <v>7</v>
          </cell>
          <cell r="G1815">
            <v>5</v>
          </cell>
          <cell r="H1815">
            <v>2</v>
          </cell>
          <cell r="I1815">
            <v>1</v>
          </cell>
          <cell r="J1815">
            <v>1</v>
          </cell>
          <cell r="L1815">
            <v>2502.12</v>
          </cell>
          <cell r="N1815">
            <v>1709.7399999999998</v>
          </cell>
          <cell r="O1815">
            <v>1313.87</v>
          </cell>
          <cell r="P1815">
            <v>0.76846187139565081</v>
          </cell>
          <cell r="Q1815">
            <v>395.87</v>
          </cell>
          <cell r="R1815">
            <v>0.23153812860434922</v>
          </cell>
          <cell r="S1815">
            <v>15.8348</v>
          </cell>
          <cell r="U1815">
            <v>0</v>
          </cell>
          <cell r="V1815">
            <v>0</v>
          </cell>
          <cell r="W1815">
            <v>2502.12</v>
          </cell>
          <cell r="X1815">
            <v>2502.12</v>
          </cell>
          <cell r="Y1815">
            <v>617642</v>
          </cell>
        </row>
        <row r="1816">
          <cell r="A1816">
            <v>2017642</v>
          </cell>
          <cell r="C1816" t="str">
            <v>panelen wit 5 st 503 x 1722 mm - 667517 tm 667517</v>
          </cell>
          <cell r="D1816" t="str">
            <v>Arcabo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1</v>
          </cell>
          <cell r="J1816">
            <v>1</v>
          </cell>
          <cell r="L1816">
            <v>398.3</v>
          </cell>
          <cell r="N1816">
            <v>199.15</v>
          </cell>
          <cell r="O1816">
            <v>129.15</v>
          </cell>
          <cell r="P1816">
            <v>0.64850615114235499</v>
          </cell>
          <cell r="Q1816">
            <v>70</v>
          </cell>
          <cell r="R1816">
            <v>0.35149384885764501</v>
          </cell>
          <cell r="S1816">
            <v>2.8</v>
          </cell>
          <cell r="U1816">
            <v>0</v>
          </cell>
          <cell r="V1816">
            <v>0</v>
          </cell>
          <cell r="W1816">
            <v>398.3</v>
          </cell>
          <cell r="X1816">
            <v>398.3</v>
          </cell>
          <cell r="Y1816">
            <v>617652</v>
          </cell>
        </row>
        <row r="1817">
          <cell r="A1817">
            <v>2017643</v>
          </cell>
          <cell r="C1817" t="str">
            <v>Glaslevering Hal 2 8 stuks</v>
          </cell>
          <cell r="D1817" t="str">
            <v>Arcabo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1</v>
          </cell>
          <cell r="J1817">
            <v>1</v>
          </cell>
          <cell r="L1817">
            <v>438</v>
          </cell>
          <cell r="N1817">
            <v>253.28</v>
          </cell>
          <cell r="O1817">
            <v>253.28</v>
          </cell>
          <cell r="P1817">
            <v>1</v>
          </cell>
          <cell r="Q1817">
            <v>0</v>
          </cell>
          <cell r="R1817">
            <v>0</v>
          </cell>
          <cell r="S1817">
            <v>0</v>
          </cell>
          <cell r="U1817">
            <v>0</v>
          </cell>
          <cell r="V1817">
            <v>0</v>
          </cell>
          <cell r="W1817">
            <v>438</v>
          </cell>
          <cell r="X1817">
            <v>438</v>
          </cell>
          <cell r="Y1817">
            <v>617671</v>
          </cell>
        </row>
        <row r="1818">
          <cell r="A1818">
            <v>2017644</v>
          </cell>
          <cell r="C1818" t="str">
            <v>1 extra kozijn ARC1023</v>
          </cell>
          <cell r="D1818" t="str">
            <v>Arcabo</v>
          </cell>
          <cell r="E1818">
            <v>0</v>
          </cell>
          <cell r="F1818">
            <v>1</v>
          </cell>
          <cell r="G1818">
            <v>1</v>
          </cell>
          <cell r="H1818">
            <v>0</v>
          </cell>
          <cell r="I1818">
            <v>1</v>
          </cell>
          <cell r="J1818">
            <v>1</v>
          </cell>
          <cell r="L1818">
            <v>276</v>
          </cell>
          <cell r="N1818">
            <v>304.11</v>
          </cell>
          <cell r="O1818">
            <v>262.32</v>
          </cell>
          <cell r="P1818">
            <v>0.86258261813159709</v>
          </cell>
          <cell r="Q1818">
            <v>41.79</v>
          </cell>
          <cell r="R1818">
            <v>0.13741738186840288</v>
          </cell>
          <cell r="S1818">
            <v>1.6716</v>
          </cell>
          <cell r="U1818">
            <v>0</v>
          </cell>
          <cell r="V1818">
            <v>0</v>
          </cell>
          <cell r="W1818">
            <v>276</v>
          </cell>
          <cell r="X1818">
            <v>396.08</v>
          </cell>
          <cell r="Y1818">
            <v>617617</v>
          </cell>
        </row>
        <row r="1819">
          <cell r="A1819">
            <v>2017645</v>
          </cell>
          <cell r="C1819" t="str">
            <v>677400 7016 glad</v>
          </cell>
          <cell r="D1819" t="str">
            <v>Arcabo</v>
          </cell>
          <cell r="E1819">
            <v>1</v>
          </cell>
          <cell r="F1819">
            <v>10</v>
          </cell>
          <cell r="G1819">
            <v>6</v>
          </cell>
          <cell r="H1819">
            <v>2</v>
          </cell>
          <cell r="I1819">
            <v>1</v>
          </cell>
          <cell r="J1819">
            <v>1</v>
          </cell>
          <cell r="L1819">
            <v>3977.47</v>
          </cell>
          <cell r="N1819">
            <v>2702.17</v>
          </cell>
          <cell r="O1819">
            <v>2174.94</v>
          </cell>
          <cell r="P1819">
            <v>0.80488644311793855</v>
          </cell>
          <cell r="Q1819">
            <v>527.23</v>
          </cell>
          <cell r="R1819">
            <v>0.19511355688206145</v>
          </cell>
          <cell r="S1819">
            <v>21.089200000000002</v>
          </cell>
          <cell r="U1819">
            <v>0</v>
          </cell>
          <cell r="V1819">
            <v>0</v>
          </cell>
          <cell r="W1819">
            <v>3977.47</v>
          </cell>
          <cell r="X1819">
            <v>3977.47</v>
          </cell>
          <cell r="Y1819">
            <v>617643</v>
          </cell>
        </row>
        <row r="1820">
          <cell r="A1820">
            <v>2017646</v>
          </cell>
          <cell r="C1820" t="str">
            <v xml:space="preserve">664717 Glas 1138x2305 </v>
          </cell>
          <cell r="D1820" t="str">
            <v>Arcabo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1</v>
          </cell>
          <cell r="J1820">
            <v>1</v>
          </cell>
          <cell r="L1820">
            <v>225.4</v>
          </cell>
          <cell r="N1820">
            <v>120.2</v>
          </cell>
          <cell r="O1820">
            <v>105.2</v>
          </cell>
          <cell r="P1820">
            <v>0.87520798668885191</v>
          </cell>
          <cell r="Q1820">
            <v>15</v>
          </cell>
          <cell r="R1820">
            <v>0.12479201331114809</v>
          </cell>
          <cell r="S1820">
            <v>0.6</v>
          </cell>
          <cell r="U1820">
            <v>0</v>
          </cell>
          <cell r="V1820">
            <v>0</v>
          </cell>
          <cell r="W1820">
            <v>0</v>
          </cell>
          <cell r="X1820">
            <v>225.4</v>
          </cell>
          <cell r="Y1820">
            <v>617652</v>
          </cell>
        </row>
        <row r="1821">
          <cell r="A1821">
            <v>2017647</v>
          </cell>
          <cell r="C1821" t="str">
            <v>1x VR 2017266 Tropical tbv ARC5518R zijlicht</v>
          </cell>
          <cell r="D1821" t="str">
            <v>Arcabo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1</v>
          </cell>
          <cell r="J1821">
            <v>1</v>
          </cell>
          <cell r="L1821">
            <v>83.42</v>
          </cell>
          <cell r="N1821">
            <v>49.21</v>
          </cell>
          <cell r="O1821">
            <v>34.21</v>
          </cell>
          <cell r="P1821">
            <v>0.69518390571022148</v>
          </cell>
          <cell r="Q1821">
            <v>15</v>
          </cell>
          <cell r="R1821">
            <v>0.30481609428977852</v>
          </cell>
          <cell r="S1821">
            <v>0.6</v>
          </cell>
          <cell r="U1821">
            <v>0</v>
          </cell>
          <cell r="V1821">
            <v>0</v>
          </cell>
          <cell r="W1821">
            <v>0</v>
          </cell>
          <cell r="X1821">
            <v>83.42</v>
          </cell>
          <cell r="Y1821">
            <v>617810</v>
          </cell>
        </row>
        <row r="1822">
          <cell r="A1822">
            <v>2017648</v>
          </cell>
          <cell r="C1822" t="str">
            <v>678517 tm 679017 684918 tm 685218</v>
          </cell>
          <cell r="D1822" t="str">
            <v>Arcabo</v>
          </cell>
          <cell r="E1822">
            <v>10</v>
          </cell>
          <cell r="F1822">
            <v>60</v>
          </cell>
          <cell r="G1822">
            <v>50</v>
          </cell>
          <cell r="H1822">
            <v>20</v>
          </cell>
          <cell r="I1822">
            <v>1</v>
          </cell>
          <cell r="J1822">
            <v>1</v>
          </cell>
          <cell r="L1822">
            <v>23386.799999999999</v>
          </cell>
          <cell r="N1822">
            <v>15606.6</v>
          </cell>
          <cell r="O1822">
            <v>12056.6</v>
          </cell>
          <cell r="P1822">
            <v>0.77253213384081099</v>
          </cell>
          <cell r="Q1822">
            <v>3550</v>
          </cell>
          <cell r="R1822">
            <v>0.22746786615918907</v>
          </cell>
          <cell r="S1822">
            <v>142</v>
          </cell>
          <cell r="U1822">
            <v>0</v>
          </cell>
          <cell r="V1822">
            <v>0</v>
          </cell>
          <cell r="W1822">
            <v>23386.799999999999</v>
          </cell>
          <cell r="X1822">
            <v>23386.799999999999</v>
          </cell>
          <cell r="Y1822">
            <v>617683</v>
          </cell>
        </row>
        <row r="1823">
          <cell r="A1823">
            <v>2017649</v>
          </cell>
          <cell r="C1823" t="str">
            <v>schuin kozijn Ed Prive</v>
          </cell>
          <cell r="D1823" t="str">
            <v>Duocar</v>
          </cell>
          <cell r="E1823">
            <v>0</v>
          </cell>
          <cell r="F1823">
            <v>1</v>
          </cell>
          <cell r="G1823">
            <v>0</v>
          </cell>
          <cell r="H1823">
            <v>0</v>
          </cell>
          <cell r="I1823">
            <v>1</v>
          </cell>
          <cell r="J1823">
            <v>1</v>
          </cell>
          <cell r="L1823">
            <v>1394.35</v>
          </cell>
          <cell r="N1823">
            <v>850</v>
          </cell>
          <cell r="O1823">
            <v>750</v>
          </cell>
          <cell r="P1823">
            <v>0.88235294117647056</v>
          </cell>
          <cell r="Q1823">
            <v>100</v>
          </cell>
          <cell r="R1823">
            <v>0.11764705882352941</v>
          </cell>
          <cell r="S1823">
            <v>4</v>
          </cell>
          <cell r="U1823">
            <v>0</v>
          </cell>
          <cell r="V1823">
            <v>0</v>
          </cell>
          <cell r="W1823">
            <v>1394.35</v>
          </cell>
          <cell r="X1823">
            <v>1394.35</v>
          </cell>
          <cell r="Y1823">
            <v>617814</v>
          </cell>
        </row>
        <row r="1824">
          <cell r="A1824">
            <v>2017650</v>
          </cell>
          <cell r="C1824" t="str">
            <v>werkbon 119</v>
          </cell>
          <cell r="D1824" t="str">
            <v>Maat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1</v>
          </cell>
          <cell r="J1824">
            <v>1</v>
          </cell>
          <cell r="L1824">
            <v>375.6</v>
          </cell>
          <cell r="N1824">
            <v>195.3</v>
          </cell>
          <cell r="O1824">
            <v>180.3</v>
          </cell>
          <cell r="P1824">
            <v>0.9231950844854071</v>
          </cell>
          <cell r="Q1824">
            <v>15</v>
          </cell>
          <cell r="R1824">
            <v>7.6804915514592925E-2</v>
          </cell>
          <cell r="S1824">
            <v>0.6</v>
          </cell>
          <cell r="U1824">
            <v>0</v>
          </cell>
          <cell r="V1824">
            <v>-375.6</v>
          </cell>
          <cell r="W1824">
            <v>751.2</v>
          </cell>
          <cell r="X1824">
            <v>375.6</v>
          </cell>
          <cell r="Y1824">
            <v>617661</v>
          </cell>
        </row>
        <row r="1825">
          <cell r="A1825">
            <v>2017651</v>
          </cell>
          <cell r="C1825" t="str">
            <v>648517, Glas ARC 1023 450x 679</v>
          </cell>
          <cell r="D1825" t="str">
            <v>Arcabo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1</v>
          </cell>
          <cell r="J1825">
            <v>1</v>
          </cell>
          <cell r="L1825">
            <v>35.36</v>
          </cell>
          <cell r="N1825">
            <v>25.18</v>
          </cell>
          <cell r="O1825">
            <v>10.18</v>
          </cell>
          <cell r="P1825">
            <v>0.40428911834789516</v>
          </cell>
          <cell r="Q1825">
            <v>15</v>
          </cell>
          <cell r="R1825">
            <v>0.59571088165210484</v>
          </cell>
          <cell r="S1825">
            <v>0.6</v>
          </cell>
          <cell r="U1825">
            <v>0</v>
          </cell>
          <cell r="V1825">
            <v>0</v>
          </cell>
          <cell r="W1825">
            <v>35.36</v>
          </cell>
          <cell r="X1825">
            <v>35.36</v>
          </cell>
          <cell r="Y1825">
            <v>617810</v>
          </cell>
        </row>
        <row r="1826">
          <cell r="A1826">
            <v>2017652</v>
          </cell>
          <cell r="C1826" t="str">
            <v>690117 Scharbeutz</v>
          </cell>
          <cell r="D1826" t="str">
            <v>Arcabo</v>
          </cell>
          <cell r="E1826">
            <v>1</v>
          </cell>
          <cell r="F1826">
            <v>8</v>
          </cell>
          <cell r="G1826">
            <v>5</v>
          </cell>
          <cell r="H1826">
            <v>3</v>
          </cell>
          <cell r="I1826">
            <v>1</v>
          </cell>
          <cell r="J1826">
            <v>1</v>
          </cell>
          <cell r="L1826">
            <v>3060.59</v>
          </cell>
          <cell r="N1826">
            <v>1754.87</v>
          </cell>
          <cell r="O1826">
            <v>1306.6399999999999</v>
          </cell>
          <cell r="P1826">
            <v>0.74457937055166479</v>
          </cell>
          <cell r="Q1826">
            <v>448.23</v>
          </cell>
          <cell r="R1826">
            <v>0.25542062944833521</v>
          </cell>
          <cell r="S1826">
            <v>17.929200000000002</v>
          </cell>
          <cell r="U1826">
            <v>0</v>
          </cell>
          <cell r="V1826">
            <v>0</v>
          </cell>
          <cell r="W1826">
            <v>3060.59</v>
          </cell>
          <cell r="X1826">
            <v>3060.59</v>
          </cell>
          <cell r="Y1826">
            <v>617644</v>
          </cell>
        </row>
        <row r="1827">
          <cell r="A1827">
            <v>2017653</v>
          </cell>
          <cell r="C1827">
            <v>674917</v>
          </cell>
          <cell r="D1827" t="str">
            <v>Arcabo</v>
          </cell>
          <cell r="E1827">
            <v>1</v>
          </cell>
          <cell r="F1827">
            <v>8</v>
          </cell>
          <cell r="G1827">
            <v>10</v>
          </cell>
          <cell r="H1827">
            <v>3</v>
          </cell>
          <cell r="I1827">
            <v>1</v>
          </cell>
          <cell r="J1827">
            <v>1</v>
          </cell>
          <cell r="L1827">
            <v>3936.26</v>
          </cell>
          <cell r="N1827">
            <v>2227.29</v>
          </cell>
          <cell r="O1827">
            <v>1591.25</v>
          </cell>
          <cell r="P1827">
            <v>0.71443323500756528</v>
          </cell>
          <cell r="Q1827">
            <v>636.04</v>
          </cell>
          <cell r="R1827">
            <v>0.28556676499243472</v>
          </cell>
          <cell r="S1827">
            <v>25.441599999999998</v>
          </cell>
          <cell r="U1827">
            <v>0</v>
          </cell>
          <cell r="V1827">
            <v>0</v>
          </cell>
          <cell r="W1827">
            <v>3936.26</v>
          </cell>
          <cell r="X1827">
            <v>3936.26</v>
          </cell>
          <cell r="Y1827">
            <v>617653</v>
          </cell>
        </row>
        <row r="1828">
          <cell r="A1828">
            <v>2017654</v>
          </cell>
          <cell r="C1828">
            <v>693217</v>
          </cell>
          <cell r="D1828" t="str">
            <v>Arcabo</v>
          </cell>
          <cell r="E1828">
            <v>1</v>
          </cell>
          <cell r="F1828">
            <v>8</v>
          </cell>
          <cell r="G1828">
            <v>5</v>
          </cell>
          <cell r="H1828">
            <v>3</v>
          </cell>
          <cell r="I1828">
            <v>1</v>
          </cell>
          <cell r="J1828">
            <v>1</v>
          </cell>
          <cell r="L1828">
            <v>3236.91</v>
          </cell>
          <cell r="N1828">
            <v>1838.86</v>
          </cell>
          <cell r="O1828">
            <v>1354.12</v>
          </cell>
          <cell r="P1828">
            <v>0.73639102487410679</v>
          </cell>
          <cell r="Q1828">
            <v>484.74</v>
          </cell>
          <cell r="R1828">
            <v>0.26360897512589326</v>
          </cell>
          <cell r="S1828">
            <v>19.389600000000002</v>
          </cell>
          <cell r="U1828">
            <v>0</v>
          </cell>
          <cell r="V1828">
            <v>0</v>
          </cell>
          <cell r="W1828">
            <v>3236.91</v>
          </cell>
          <cell r="X1828">
            <v>3236.91</v>
          </cell>
          <cell r="Y1828">
            <v>617646</v>
          </cell>
        </row>
        <row r="1829">
          <cell r="A1829">
            <v>2017655</v>
          </cell>
          <cell r="C1829">
            <v>672617</v>
          </cell>
          <cell r="D1829" t="str">
            <v>Arcabo</v>
          </cell>
          <cell r="E1829">
            <v>1</v>
          </cell>
          <cell r="F1829">
            <v>8</v>
          </cell>
          <cell r="G1829">
            <v>5</v>
          </cell>
          <cell r="H1829">
            <v>3</v>
          </cell>
          <cell r="I1829">
            <v>1</v>
          </cell>
          <cell r="J1829">
            <v>1</v>
          </cell>
          <cell r="L1829">
            <v>3145.55</v>
          </cell>
          <cell r="N1829">
            <v>1935.55</v>
          </cell>
          <cell r="O1829">
            <v>1437.32</v>
          </cell>
          <cell r="P1829">
            <v>0.7425899615096484</v>
          </cell>
          <cell r="Q1829">
            <v>498.23</v>
          </cell>
          <cell r="R1829">
            <v>0.2574100384903516</v>
          </cell>
          <cell r="S1829">
            <v>19.929200000000002</v>
          </cell>
          <cell r="U1829">
            <v>0</v>
          </cell>
          <cell r="V1829">
            <v>0</v>
          </cell>
          <cell r="W1829">
            <v>3145.55</v>
          </cell>
          <cell r="X1829">
            <v>3145.55</v>
          </cell>
          <cell r="Y1829">
            <v>617647</v>
          </cell>
        </row>
        <row r="1830">
          <cell r="A1830">
            <v>2017656</v>
          </cell>
          <cell r="C1830">
            <v>675017</v>
          </cell>
          <cell r="D1830" t="str">
            <v>Arcabo</v>
          </cell>
          <cell r="E1830">
            <v>1</v>
          </cell>
          <cell r="F1830">
            <v>7</v>
          </cell>
          <cell r="G1830">
            <v>6</v>
          </cell>
          <cell r="H1830">
            <v>3</v>
          </cell>
          <cell r="I1830">
            <v>1</v>
          </cell>
          <cell r="J1830">
            <v>1</v>
          </cell>
          <cell r="L1830">
            <v>2997.03</v>
          </cell>
          <cell r="N1830">
            <v>1863.67</v>
          </cell>
          <cell r="O1830">
            <v>1357.99</v>
          </cell>
          <cell r="P1830">
            <v>0.72866440947163391</v>
          </cell>
          <cell r="Q1830">
            <v>505.68</v>
          </cell>
          <cell r="R1830">
            <v>0.27133559052836609</v>
          </cell>
          <cell r="S1830">
            <v>20.2272</v>
          </cell>
          <cell r="U1830">
            <v>0</v>
          </cell>
          <cell r="V1830">
            <v>0</v>
          </cell>
          <cell r="W1830">
            <v>2997.03</v>
          </cell>
          <cell r="X1830">
            <v>2997.03</v>
          </cell>
          <cell r="Y1830">
            <v>617648</v>
          </cell>
        </row>
        <row r="1831">
          <cell r="A1831">
            <v>2017657</v>
          </cell>
          <cell r="C1831" t="str">
            <v>664317, Glas 1138x 2305</v>
          </cell>
          <cell r="D1831" t="str">
            <v>Arcabo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1</v>
          </cell>
          <cell r="J1831">
            <v>1</v>
          </cell>
          <cell r="L1831">
            <v>225.4</v>
          </cell>
          <cell r="N1831">
            <v>120.2</v>
          </cell>
          <cell r="O1831">
            <v>105.2</v>
          </cell>
          <cell r="P1831">
            <v>0.87520798668885191</v>
          </cell>
          <cell r="Q1831">
            <v>15</v>
          </cell>
          <cell r="R1831">
            <v>0.12479201331114809</v>
          </cell>
          <cell r="S1831">
            <v>0.6</v>
          </cell>
          <cell r="U1831">
            <v>0</v>
          </cell>
          <cell r="V1831">
            <v>0</v>
          </cell>
          <cell r="W1831">
            <v>225.4</v>
          </cell>
          <cell r="X1831">
            <v>225.4</v>
          </cell>
          <cell r="Y1831">
            <v>617652</v>
          </cell>
        </row>
        <row r="1832">
          <cell r="A1832">
            <v>2017658</v>
          </cell>
          <cell r="C1832" t="str">
            <v>491815 schuur</v>
          </cell>
          <cell r="D1832" t="str">
            <v>Arcabo</v>
          </cell>
          <cell r="E1832">
            <v>0</v>
          </cell>
          <cell r="F1832">
            <v>2</v>
          </cell>
          <cell r="G1832">
            <v>1</v>
          </cell>
          <cell r="H1832">
            <v>1</v>
          </cell>
          <cell r="I1832">
            <v>1</v>
          </cell>
          <cell r="J1832">
            <v>1</v>
          </cell>
          <cell r="L1832">
            <v>759.92</v>
          </cell>
          <cell r="N1832">
            <v>394.34</v>
          </cell>
          <cell r="O1832">
            <v>255.75999999999996</v>
          </cell>
          <cell r="P1832">
            <v>0.6485773697824212</v>
          </cell>
          <cell r="Q1832">
            <v>138.58000000000001</v>
          </cell>
          <cell r="R1832">
            <v>0.3514226302175788</v>
          </cell>
          <cell r="S1832">
            <v>5.5432000000000006</v>
          </cell>
          <cell r="U1832">
            <v>0</v>
          </cell>
          <cell r="V1832">
            <v>0</v>
          </cell>
          <cell r="W1832">
            <v>759.92</v>
          </cell>
          <cell r="X1832">
            <v>759.92</v>
          </cell>
          <cell r="Y1832">
            <v>617649</v>
          </cell>
        </row>
        <row r="1833">
          <cell r="A1833">
            <v>2017659</v>
          </cell>
          <cell r="C1833" t="str">
            <v>696318 schuur</v>
          </cell>
          <cell r="D1833" t="str">
            <v>Arcabo</v>
          </cell>
          <cell r="E1833">
            <v>0</v>
          </cell>
          <cell r="F1833">
            <v>2</v>
          </cell>
          <cell r="G1833">
            <v>1</v>
          </cell>
          <cell r="H1833">
            <v>1</v>
          </cell>
          <cell r="I1833">
            <v>1</v>
          </cell>
          <cell r="J1833">
            <v>1</v>
          </cell>
          <cell r="L1833">
            <v>759.92</v>
          </cell>
          <cell r="N1833">
            <v>394.34</v>
          </cell>
          <cell r="O1833">
            <v>255.75999999999996</v>
          </cell>
          <cell r="P1833">
            <v>0.6485773697824212</v>
          </cell>
          <cell r="Q1833">
            <v>138.58000000000001</v>
          </cell>
          <cell r="R1833">
            <v>0.3514226302175788</v>
          </cell>
          <cell r="S1833">
            <v>5.5432000000000006</v>
          </cell>
          <cell r="U1833">
            <v>0</v>
          </cell>
          <cell r="V1833">
            <v>0</v>
          </cell>
          <cell r="W1833">
            <v>759.92</v>
          </cell>
          <cell r="X1833">
            <v>759.92</v>
          </cell>
          <cell r="Y1833">
            <v>617650</v>
          </cell>
        </row>
        <row r="1834">
          <cell r="A1834">
            <v>2017660</v>
          </cell>
          <cell r="C1834" t="str">
            <v>690217 Scharbeutz</v>
          </cell>
          <cell r="D1834" t="str">
            <v>Arcabo</v>
          </cell>
          <cell r="E1834">
            <v>1</v>
          </cell>
          <cell r="F1834">
            <v>8</v>
          </cell>
          <cell r="G1834">
            <v>5</v>
          </cell>
          <cell r="H1834">
            <v>3</v>
          </cell>
          <cell r="I1834">
            <v>1</v>
          </cell>
          <cell r="J1834">
            <v>1</v>
          </cell>
          <cell r="L1834">
            <v>3060.59</v>
          </cell>
          <cell r="N1834">
            <v>1921.27</v>
          </cell>
          <cell r="O1834">
            <v>1473.04</v>
          </cell>
          <cell r="P1834">
            <v>0.76670119244041701</v>
          </cell>
          <cell r="Q1834">
            <v>448.23</v>
          </cell>
          <cell r="R1834">
            <v>0.23329880755958299</v>
          </cell>
          <cell r="S1834">
            <v>17.929200000000002</v>
          </cell>
          <cell r="U1834">
            <v>0</v>
          </cell>
          <cell r="V1834">
            <v>0</v>
          </cell>
          <cell r="W1834">
            <v>3060.59</v>
          </cell>
          <cell r="X1834">
            <v>3060.59</v>
          </cell>
          <cell r="Y1834">
            <v>617651</v>
          </cell>
        </row>
        <row r="1835">
          <cell r="A1835">
            <v>2017661</v>
          </cell>
          <cell r="C1835" t="str">
            <v>2017461 Junior herlevering</v>
          </cell>
          <cell r="D1835" t="str">
            <v>RSP</v>
          </cell>
          <cell r="E1835">
            <v>0</v>
          </cell>
          <cell r="F1835">
            <v>1</v>
          </cell>
          <cell r="G1835">
            <v>0</v>
          </cell>
          <cell r="H1835">
            <v>0</v>
          </cell>
          <cell r="I1835">
            <v>1</v>
          </cell>
          <cell r="J1835">
            <v>1</v>
          </cell>
          <cell r="L1835">
            <v>0</v>
          </cell>
          <cell r="N1835">
            <v>271.63</v>
          </cell>
          <cell r="O1835">
            <v>223.1</v>
          </cell>
          <cell r="P1835">
            <v>0.82133784928027098</v>
          </cell>
          <cell r="Q1835">
            <v>48.53</v>
          </cell>
          <cell r="R1835">
            <v>0.17866215071972905</v>
          </cell>
          <cell r="S1835">
            <v>1.9412</v>
          </cell>
          <cell r="U1835">
            <v>0</v>
          </cell>
          <cell r="V1835">
            <v>0</v>
          </cell>
          <cell r="W1835">
            <v>0</v>
          </cell>
          <cell r="X1835"/>
          <cell r="Y1835"/>
        </row>
        <row r="1836">
          <cell r="A1836">
            <v>2017662</v>
          </cell>
          <cell r="C1836" t="str">
            <v>668217 schuurkozijn</v>
          </cell>
          <cell r="D1836" t="str">
            <v>Arcabo</v>
          </cell>
          <cell r="E1836">
            <v>0</v>
          </cell>
          <cell r="F1836">
            <v>1</v>
          </cell>
          <cell r="G1836">
            <v>0</v>
          </cell>
          <cell r="H1836">
            <v>1</v>
          </cell>
          <cell r="I1836">
            <v>1</v>
          </cell>
          <cell r="J1836">
            <v>1</v>
          </cell>
          <cell r="L1836">
            <v>632.94000000000005</v>
          </cell>
          <cell r="N1836">
            <v>299.3</v>
          </cell>
          <cell r="O1836">
            <v>192.11</v>
          </cell>
          <cell r="P1836">
            <v>0.64186435015035082</v>
          </cell>
          <cell r="Q1836">
            <v>107.19</v>
          </cell>
          <cell r="R1836">
            <v>0.35813564984964918</v>
          </cell>
          <cell r="S1836">
            <v>4.2876000000000003</v>
          </cell>
          <cell r="U1836">
            <v>0</v>
          </cell>
          <cell r="V1836">
            <v>0</v>
          </cell>
          <cell r="W1836">
            <v>632.94000000000005</v>
          </cell>
          <cell r="X1836">
            <v>632.94000000000005</v>
          </cell>
          <cell r="Y1836">
            <v>617618</v>
          </cell>
        </row>
        <row r="1837">
          <cell r="A1837">
            <v>2017663</v>
          </cell>
          <cell r="C1837">
            <v>725917</v>
          </cell>
          <cell r="D1837" t="str">
            <v>Arcabo</v>
          </cell>
          <cell r="E1837">
            <v>1</v>
          </cell>
          <cell r="F1837">
            <v>8</v>
          </cell>
          <cell r="G1837">
            <v>5</v>
          </cell>
          <cell r="H1837">
            <v>3</v>
          </cell>
          <cell r="I1837">
            <v>1</v>
          </cell>
          <cell r="J1837">
            <v>1</v>
          </cell>
          <cell r="L1837">
            <v>2956.49</v>
          </cell>
          <cell r="N1837">
            <v>1831.46</v>
          </cell>
          <cell r="O1837">
            <v>1372.81</v>
          </cell>
          <cell r="P1837">
            <v>0.74957138021032399</v>
          </cell>
          <cell r="Q1837">
            <v>458.65</v>
          </cell>
          <cell r="R1837">
            <v>0.25042861978967595</v>
          </cell>
          <cell r="S1837">
            <v>18.346</v>
          </cell>
          <cell r="U1837">
            <v>0</v>
          </cell>
          <cell r="V1837">
            <v>0</v>
          </cell>
          <cell r="W1837">
            <v>2956.49</v>
          </cell>
          <cell r="X1837">
            <v>2956.49</v>
          </cell>
          <cell r="Y1837">
            <v>617663</v>
          </cell>
        </row>
        <row r="1838">
          <cell r="A1838">
            <v>2017664</v>
          </cell>
          <cell r="C1838">
            <v>680417</v>
          </cell>
          <cell r="D1838" t="str">
            <v>Arcabo</v>
          </cell>
          <cell r="E1838">
            <v>1</v>
          </cell>
          <cell r="F1838">
            <v>10</v>
          </cell>
          <cell r="G1838">
            <v>6</v>
          </cell>
          <cell r="H1838">
            <v>3</v>
          </cell>
          <cell r="I1838">
            <v>1</v>
          </cell>
          <cell r="J1838">
            <v>1</v>
          </cell>
          <cell r="L1838">
            <v>3384.27</v>
          </cell>
          <cell r="N1838">
            <v>2122.5300000000002</v>
          </cell>
          <cell r="O1838">
            <v>1603.2700000000002</v>
          </cell>
          <cell r="P1838">
            <v>0.75535799258432157</v>
          </cell>
          <cell r="Q1838">
            <v>519.26</v>
          </cell>
          <cell r="R1838">
            <v>0.24464200741567843</v>
          </cell>
          <cell r="S1838">
            <v>20.770399999999999</v>
          </cell>
          <cell r="U1838">
            <v>0</v>
          </cell>
          <cell r="V1838">
            <v>0</v>
          </cell>
          <cell r="W1838">
            <v>3384.27</v>
          </cell>
          <cell r="X1838">
            <v>3384.27</v>
          </cell>
          <cell r="Y1838">
            <v>617664</v>
          </cell>
        </row>
        <row r="1839">
          <cell r="A1839" t="str">
            <v>2017665L-6009</v>
          </cell>
          <cell r="C1839" t="str">
            <v>680417 luiken</v>
          </cell>
          <cell r="D1839" t="str">
            <v>Arcabo</v>
          </cell>
          <cell r="E1839">
            <v>0</v>
          </cell>
          <cell r="F1839">
            <v>14</v>
          </cell>
          <cell r="G1839">
            <v>0</v>
          </cell>
          <cell r="H1839">
            <v>0</v>
          </cell>
          <cell r="I1839">
            <v>1</v>
          </cell>
          <cell r="J1839">
            <v>1</v>
          </cell>
          <cell r="L1839">
            <v>1487.54</v>
          </cell>
          <cell r="N1839">
            <v>1026.94</v>
          </cell>
          <cell r="O1839">
            <v>771.30000000000007</v>
          </cell>
          <cell r="P1839">
            <v>0.75106627456326569</v>
          </cell>
          <cell r="Q1839">
            <v>255.64</v>
          </cell>
          <cell r="R1839">
            <v>0.24893372543673434</v>
          </cell>
          <cell r="S1839">
            <v>10.2256</v>
          </cell>
          <cell r="U1839">
            <v>0</v>
          </cell>
          <cell r="V1839">
            <v>0</v>
          </cell>
          <cell r="W1839">
            <v>1487.54</v>
          </cell>
          <cell r="X1839">
            <v>1487.54</v>
          </cell>
          <cell r="Y1839">
            <v>617665</v>
          </cell>
        </row>
        <row r="1840">
          <cell r="A1840">
            <v>2017666</v>
          </cell>
          <cell r="C1840">
            <v>689817</v>
          </cell>
          <cell r="D1840" t="str">
            <v>Arcabo</v>
          </cell>
          <cell r="E1840">
            <v>1</v>
          </cell>
          <cell r="F1840">
            <v>11</v>
          </cell>
          <cell r="G1840">
            <v>8</v>
          </cell>
          <cell r="H1840">
            <v>3</v>
          </cell>
          <cell r="I1840">
            <v>1</v>
          </cell>
          <cell r="J1840">
            <v>1</v>
          </cell>
          <cell r="L1840">
            <v>4217.84</v>
          </cell>
          <cell r="N1840">
            <v>2645.24</v>
          </cell>
          <cell r="O1840">
            <v>1965.4299999999998</v>
          </cell>
          <cell r="P1840">
            <v>0.74300630566602655</v>
          </cell>
          <cell r="Q1840">
            <v>679.81</v>
          </cell>
          <cell r="R1840">
            <v>0.25699369433397345</v>
          </cell>
          <cell r="S1840">
            <v>27.192399999999999</v>
          </cell>
          <cell r="U1840">
            <v>0</v>
          </cell>
          <cell r="V1840">
            <v>0</v>
          </cell>
          <cell r="W1840">
            <v>4217.84</v>
          </cell>
          <cell r="X1840">
            <v>4217.84</v>
          </cell>
          <cell r="Y1840">
            <v>617666</v>
          </cell>
        </row>
        <row r="1841">
          <cell r="A1841" t="str">
            <v>2017667V</v>
          </cell>
          <cell r="C1841">
            <v>676717</v>
          </cell>
          <cell r="D1841" t="str">
            <v>Arcabo</v>
          </cell>
          <cell r="E1841">
            <v>1</v>
          </cell>
          <cell r="F1841">
            <v>8</v>
          </cell>
          <cell r="G1841">
            <v>4</v>
          </cell>
          <cell r="H1841">
            <v>3</v>
          </cell>
          <cell r="I1841">
            <v>1</v>
          </cell>
          <cell r="J1841">
            <v>1</v>
          </cell>
          <cell r="L1841">
            <v>5635.05</v>
          </cell>
          <cell r="N1841">
            <v>3538.22</v>
          </cell>
          <cell r="O1841">
            <v>2834.04</v>
          </cell>
          <cell r="P1841">
            <v>0.80097902335072446</v>
          </cell>
          <cell r="Q1841">
            <v>704.18</v>
          </cell>
          <cell r="R1841">
            <v>0.19902097664927562</v>
          </cell>
          <cell r="S1841">
            <v>28.167199999999998</v>
          </cell>
          <cell r="U1841">
            <v>0</v>
          </cell>
          <cell r="V1841">
            <v>0</v>
          </cell>
          <cell r="W1841">
            <v>5635.05</v>
          </cell>
          <cell r="X1841">
            <v>5635.05</v>
          </cell>
          <cell r="Y1841">
            <v>617667</v>
          </cell>
        </row>
        <row r="1842">
          <cell r="A1842">
            <v>2017668</v>
          </cell>
          <cell r="C1842" t="str">
            <v>Huuskes</v>
          </cell>
          <cell r="D1842" t="str">
            <v>Mucon</v>
          </cell>
          <cell r="E1842">
            <v>0</v>
          </cell>
          <cell r="F1842">
            <v>6</v>
          </cell>
          <cell r="G1842">
            <v>0</v>
          </cell>
          <cell r="H1842">
            <v>0</v>
          </cell>
          <cell r="I1842">
            <v>1</v>
          </cell>
          <cell r="J1842">
            <v>1</v>
          </cell>
          <cell r="L1842">
            <v>4350</v>
          </cell>
          <cell r="N1842">
            <v>3195</v>
          </cell>
          <cell r="O1842">
            <v>2906.34</v>
          </cell>
          <cell r="P1842">
            <v>0.90965258215962441</v>
          </cell>
          <cell r="Q1842">
            <v>288.66000000000003</v>
          </cell>
          <cell r="R1842">
            <v>9.0347417840375588E-2</v>
          </cell>
          <cell r="S1842">
            <v>11.5464</v>
          </cell>
          <cell r="U1842">
            <v>0</v>
          </cell>
          <cell r="V1842">
            <v>0</v>
          </cell>
          <cell r="W1842">
            <v>4350</v>
          </cell>
          <cell r="X1842">
            <v>4350</v>
          </cell>
          <cell r="Y1842">
            <v>617723</v>
          </cell>
        </row>
        <row r="1843">
          <cell r="A1843">
            <v>2017669</v>
          </cell>
          <cell r="C1843" t="str">
            <v>Vooijs</v>
          </cell>
          <cell r="D1843" t="str">
            <v>Duocar</v>
          </cell>
          <cell r="E1843">
            <v>1</v>
          </cell>
          <cell r="F1843">
            <v>9</v>
          </cell>
          <cell r="G1843">
            <v>5</v>
          </cell>
          <cell r="H1843">
            <v>5</v>
          </cell>
          <cell r="I1843">
            <v>1</v>
          </cell>
          <cell r="J1843">
            <v>1</v>
          </cell>
          <cell r="L1843">
            <v>4066.27</v>
          </cell>
          <cell r="N1843">
            <v>2508.81</v>
          </cell>
          <cell r="O1843">
            <v>1871.1999999999998</v>
          </cell>
          <cell r="P1843">
            <v>0.74585161889501395</v>
          </cell>
          <cell r="Q1843">
            <v>637.61</v>
          </cell>
          <cell r="R1843">
            <v>0.25414838110498605</v>
          </cell>
          <cell r="S1843">
            <v>25.5044</v>
          </cell>
          <cell r="U1843">
            <v>0</v>
          </cell>
          <cell r="V1843">
            <v>0</v>
          </cell>
          <cell r="W1843">
            <v>4066.27</v>
          </cell>
          <cell r="X1843">
            <v>4066.27</v>
          </cell>
          <cell r="Y1843">
            <v>617696</v>
          </cell>
        </row>
        <row r="1844">
          <cell r="A1844">
            <v>2017670</v>
          </cell>
          <cell r="C1844" t="str">
            <v>Deur</v>
          </cell>
          <cell r="D1844" t="str">
            <v>Morren Bouwservice</v>
          </cell>
          <cell r="E1844">
            <v>0</v>
          </cell>
          <cell r="F1844">
            <v>1</v>
          </cell>
          <cell r="G1844">
            <v>0</v>
          </cell>
          <cell r="H1844">
            <v>1</v>
          </cell>
          <cell r="I1844">
            <v>1</v>
          </cell>
          <cell r="J1844">
            <v>1</v>
          </cell>
          <cell r="L1844">
            <v>652.82000000000005</v>
          </cell>
          <cell r="N1844">
            <v>318.31</v>
          </cell>
          <cell r="O1844">
            <v>208.85000000000002</v>
          </cell>
          <cell r="P1844">
            <v>0.65612139109672962</v>
          </cell>
          <cell r="Q1844">
            <v>109.46</v>
          </cell>
          <cell r="R1844">
            <v>0.34387860890327038</v>
          </cell>
          <cell r="S1844">
            <v>4.3784000000000001</v>
          </cell>
          <cell r="U1844">
            <v>0</v>
          </cell>
          <cell r="V1844">
            <v>0</v>
          </cell>
          <cell r="W1844">
            <v>652.82000000000005</v>
          </cell>
          <cell r="X1844">
            <v>652.82000000000005</v>
          </cell>
          <cell r="Y1844">
            <v>617722</v>
          </cell>
        </row>
        <row r="1845">
          <cell r="A1845">
            <v>2017671</v>
          </cell>
          <cell r="C1845" t="str">
            <v>voorraad AWL 80(16x 80mm) wb 118</v>
          </cell>
          <cell r="D1845" t="str">
            <v>Arcabo</v>
          </cell>
          <cell r="E1845">
            <v>0</v>
          </cell>
          <cell r="F1845">
            <v>0</v>
          </cell>
          <cell r="G1845">
            <v>0</v>
          </cell>
          <cell r="I1845">
            <v>1</v>
          </cell>
          <cell r="J1845">
            <v>1</v>
          </cell>
          <cell r="L1845">
            <v>507.48</v>
          </cell>
          <cell r="N1845">
            <v>261.24</v>
          </cell>
          <cell r="O1845">
            <v>246.24</v>
          </cell>
          <cell r="P1845">
            <v>0.94258153422140556</v>
          </cell>
          <cell r="Q1845">
            <v>15</v>
          </cell>
          <cell r="R1845">
            <v>5.7418465778594392E-2</v>
          </cell>
          <cell r="S1845">
            <v>0.6</v>
          </cell>
          <cell r="U1845">
            <v>0</v>
          </cell>
          <cell r="V1845">
            <v>0</v>
          </cell>
          <cell r="W1845">
            <v>507.48</v>
          </cell>
          <cell r="X1845">
            <v>507.48</v>
          </cell>
          <cell r="Y1845">
            <v>617652</v>
          </cell>
        </row>
        <row r="1846">
          <cell r="A1846">
            <v>2017672</v>
          </cell>
          <cell r="C1846" t="str">
            <v>Comm 139</v>
          </cell>
          <cell r="D1846" t="str">
            <v>Diamant</v>
          </cell>
          <cell r="E1846">
            <v>1</v>
          </cell>
          <cell r="F1846">
            <v>9</v>
          </cell>
          <cell r="G1846">
            <v>5</v>
          </cell>
          <cell r="H1846">
            <v>3</v>
          </cell>
          <cell r="I1846">
            <v>1</v>
          </cell>
          <cell r="J1846">
            <v>1</v>
          </cell>
          <cell r="L1846">
            <v>3268.2</v>
          </cell>
          <cell r="N1846">
            <v>1935.05</v>
          </cell>
          <cell r="O1846">
            <v>1391.33</v>
          </cell>
          <cell r="P1846">
            <v>0.71901501253197586</v>
          </cell>
          <cell r="Q1846">
            <v>543.72</v>
          </cell>
          <cell r="R1846">
            <v>0.28098498746802408</v>
          </cell>
          <cell r="S1846">
            <v>21.748800000000003</v>
          </cell>
          <cell r="U1846">
            <v>0</v>
          </cell>
          <cell r="V1846">
            <v>0</v>
          </cell>
          <cell r="W1846">
            <v>3268.2</v>
          </cell>
          <cell r="X1846">
            <v>3268.2</v>
          </cell>
          <cell r="Y1846">
            <v>617695</v>
          </cell>
        </row>
        <row r="1847">
          <cell r="A1847">
            <v>2017673</v>
          </cell>
          <cell r="C1847" t="str">
            <v>696318 tm 696717</v>
          </cell>
          <cell r="D1847" t="str">
            <v>Arcabo</v>
          </cell>
          <cell r="E1847">
            <v>5</v>
          </cell>
          <cell r="F1847">
            <v>40</v>
          </cell>
          <cell r="G1847">
            <v>25</v>
          </cell>
          <cell r="H1847">
            <v>3</v>
          </cell>
          <cell r="I1847">
            <v>1</v>
          </cell>
          <cell r="J1847">
            <v>1</v>
          </cell>
          <cell r="L1847">
            <v>14322.9</v>
          </cell>
          <cell r="N1847">
            <v>9210.15</v>
          </cell>
          <cell r="O1847">
            <v>6905.4</v>
          </cell>
          <cell r="P1847">
            <v>0.74975977589941534</v>
          </cell>
          <cell r="Q1847">
            <v>2304.75</v>
          </cell>
          <cell r="R1847">
            <v>0.25024022410058472</v>
          </cell>
          <cell r="S1847">
            <v>92.19</v>
          </cell>
          <cell r="U1847">
            <v>0</v>
          </cell>
          <cell r="V1847">
            <v>0</v>
          </cell>
          <cell r="W1847">
            <v>14322.9</v>
          </cell>
          <cell r="X1847">
            <v>14322.9</v>
          </cell>
          <cell r="Y1847">
            <v>617668</v>
          </cell>
        </row>
        <row r="1848">
          <cell r="A1848">
            <v>2017674</v>
          </cell>
          <cell r="C1848">
            <v>726417</v>
          </cell>
          <cell r="D1848" t="str">
            <v>Arcabo</v>
          </cell>
          <cell r="E1848">
            <v>1</v>
          </cell>
          <cell r="F1848">
            <v>10</v>
          </cell>
          <cell r="G1848">
            <v>4</v>
          </cell>
          <cell r="H1848">
            <v>2</v>
          </cell>
          <cell r="I1848">
            <v>1</v>
          </cell>
          <cell r="J1848">
            <v>1</v>
          </cell>
          <cell r="L1848">
            <v>4418.8900000000003</v>
          </cell>
          <cell r="N1848">
            <v>2818</v>
          </cell>
          <cell r="O1848">
            <v>2296.11</v>
          </cell>
          <cell r="P1848">
            <v>0.81480127750177433</v>
          </cell>
          <cell r="Q1848">
            <v>521.89</v>
          </cell>
          <cell r="R1848">
            <v>0.18519872249822569</v>
          </cell>
          <cell r="S1848">
            <v>20.875599999999999</v>
          </cell>
          <cell r="U1848">
            <v>0</v>
          </cell>
          <cell r="V1848">
            <v>0</v>
          </cell>
          <cell r="W1848">
            <v>4418.8900000000003</v>
          </cell>
          <cell r="X1848">
            <v>4418.8900000000003</v>
          </cell>
          <cell r="Y1848">
            <v>617672</v>
          </cell>
        </row>
        <row r="1849">
          <cell r="A1849">
            <v>2017675</v>
          </cell>
          <cell r="C1849" t="str">
            <v>Klemlijsten Maat MSD-092</v>
          </cell>
          <cell r="D1849" t="str">
            <v>Maat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1</v>
          </cell>
          <cell r="J1849">
            <v>1</v>
          </cell>
          <cell r="L1849">
            <v>381</v>
          </cell>
          <cell r="N1849">
            <v>190.5</v>
          </cell>
          <cell r="O1849">
            <v>108</v>
          </cell>
          <cell r="P1849">
            <v>0.56692913385826771</v>
          </cell>
          <cell r="Q1849">
            <v>82.5</v>
          </cell>
          <cell r="R1849">
            <v>0.43307086614173229</v>
          </cell>
          <cell r="S1849">
            <v>3.3</v>
          </cell>
          <cell r="U1849">
            <v>0</v>
          </cell>
          <cell r="V1849">
            <v>0</v>
          </cell>
          <cell r="W1849">
            <v>381</v>
          </cell>
          <cell r="X1849">
            <v>381</v>
          </cell>
          <cell r="Y1849">
            <v>617817</v>
          </cell>
        </row>
        <row r="1850">
          <cell r="A1850">
            <v>2017676</v>
          </cell>
          <cell r="C1850" t="str">
            <v>Glas, deur Loeve</v>
          </cell>
          <cell r="D1850" t="str">
            <v>Maat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1</v>
          </cell>
          <cell r="J1850">
            <v>1</v>
          </cell>
          <cell r="L1850">
            <v>99.34</v>
          </cell>
          <cell r="N1850">
            <v>35.229999999999997</v>
          </cell>
          <cell r="O1850">
            <v>35.229999999999997</v>
          </cell>
          <cell r="P1850">
            <v>1</v>
          </cell>
          <cell r="Q1850">
            <v>0</v>
          </cell>
          <cell r="R1850">
            <v>0</v>
          </cell>
          <cell r="S1850">
            <v>0</v>
          </cell>
          <cell r="U1850">
            <v>0</v>
          </cell>
          <cell r="V1850">
            <v>0</v>
          </cell>
          <cell r="W1850">
            <v>99.34</v>
          </cell>
          <cell r="X1850">
            <v>99.34</v>
          </cell>
          <cell r="Y1850">
            <v>617818</v>
          </cell>
        </row>
        <row r="1851">
          <cell r="A1851">
            <v>2017677</v>
          </cell>
          <cell r="C1851" t="str">
            <v>MSD-064 Bommezijn</v>
          </cell>
          <cell r="D1851" t="str">
            <v>Maat</v>
          </cell>
          <cell r="E1851">
            <v>1</v>
          </cell>
          <cell r="F1851">
            <v>8</v>
          </cell>
          <cell r="G1851">
            <v>4</v>
          </cell>
          <cell r="H1851">
            <v>3</v>
          </cell>
          <cell r="I1851">
            <v>1</v>
          </cell>
          <cell r="J1851">
            <v>1</v>
          </cell>
          <cell r="L1851">
            <v>3998.68</v>
          </cell>
          <cell r="N1851">
            <v>2765.84</v>
          </cell>
          <cell r="O1851">
            <v>2135.75</v>
          </cell>
          <cell r="P1851">
            <v>0.7721885575449049</v>
          </cell>
          <cell r="Q1851">
            <v>630.09</v>
          </cell>
          <cell r="R1851">
            <v>0.22781144245509502</v>
          </cell>
          <cell r="S1851">
            <v>25.203600000000002</v>
          </cell>
          <cell r="U1851">
            <v>0</v>
          </cell>
          <cell r="V1851">
            <v>0</v>
          </cell>
          <cell r="W1851">
            <v>3998.68</v>
          </cell>
          <cell r="X1851">
            <v>3998.68</v>
          </cell>
          <cell r="Y1851">
            <v>617700</v>
          </cell>
        </row>
        <row r="1852">
          <cell r="A1852">
            <v>2017678</v>
          </cell>
          <cell r="C1852" t="str">
            <v>MSD-065 Bommezijn</v>
          </cell>
          <cell r="D1852" t="str">
            <v>Maat</v>
          </cell>
          <cell r="E1852">
            <v>1</v>
          </cell>
          <cell r="F1852">
            <v>2</v>
          </cell>
          <cell r="G1852">
            <v>1</v>
          </cell>
          <cell r="H1852">
            <v>1</v>
          </cell>
          <cell r="I1852">
            <v>1</v>
          </cell>
          <cell r="J1852">
            <v>1</v>
          </cell>
          <cell r="L1852">
            <v>785.93</v>
          </cell>
          <cell r="N1852">
            <v>485.95</v>
          </cell>
          <cell r="O1852">
            <v>335.94</v>
          </cell>
          <cell r="P1852">
            <v>0.69130568988579078</v>
          </cell>
          <cell r="Q1852">
            <v>150.01</v>
          </cell>
          <cell r="R1852">
            <v>0.30869431011420928</v>
          </cell>
          <cell r="S1852">
            <v>6.0004</v>
          </cell>
          <cell r="U1852">
            <v>0</v>
          </cell>
          <cell r="V1852">
            <v>0</v>
          </cell>
          <cell r="W1852">
            <v>785.93</v>
          </cell>
          <cell r="X1852">
            <v>785.93</v>
          </cell>
          <cell r="Y1852">
            <v>617701</v>
          </cell>
        </row>
        <row r="1853">
          <cell r="A1853">
            <v>2017679</v>
          </cell>
          <cell r="C1853">
            <v>704918</v>
          </cell>
          <cell r="D1853" t="str">
            <v>Arcabo</v>
          </cell>
          <cell r="E1853">
            <v>0</v>
          </cell>
          <cell r="F1853">
            <v>1</v>
          </cell>
          <cell r="G1853">
            <v>1</v>
          </cell>
          <cell r="H1853">
            <v>0</v>
          </cell>
          <cell r="I1853">
            <v>1</v>
          </cell>
          <cell r="J1853">
            <v>1</v>
          </cell>
          <cell r="L1853">
            <v>292.12</v>
          </cell>
          <cell r="N1853">
            <v>114</v>
          </cell>
          <cell r="O1853">
            <v>79.930000000000007</v>
          </cell>
          <cell r="P1853">
            <v>0.70114035087719306</v>
          </cell>
          <cell r="Q1853">
            <v>34.07</v>
          </cell>
          <cell r="R1853">
            <v>0.29885964912280705</v>
          </cell>
          <cell r="S1853">
            <v>1.3628</v>
          </cell>
          <cell r="U1853">
            <v>0</v>
          </cell>
          <cell r="V1853">
            <v>0</v>
          </cell>
          <cell r="W1853">
            <v>292.12</v>
          </cell>
          <cell r="X1853">
            <v>292.12</v>
          </cell>
          <cell r="Y1853">
            <v>617673</v>
          </cell>
        </row>
        <row r="1854">
          <cell r="A1854">
            <v>2017680</v>
          </cell>
          <cell r="C1854">
            <v>689917</v>
          </cell>
          <cell r="D1854" t="str">
            <v>Arcabo</v>
          </cell>
          <cell r="E1854">
            <v>1</v>
          </cell>
          <cell r="F1854">
            <v>11</v>
          </cell>
          <cell r="G1854">
            <v>8</v>
          </cell>
          <cell r="H1854">
            <v>3</v>
          </cell>
          <cell r="I1854">
            <v>1</v>
          </cell>
          <cell r="J1854">
            <v>1</v>
          </cell>
          <cell r="L1854">
            <v>4217.84</v>
          </cell>
          <cell r="N1854">
            <v>2645.14</v>
          </cell>
          <cell r="O1854">
            <v>1965.33</v>
          </cell>
          <cell r="P1854">
            <v>0.74299658997255347</v>
          </cell>
          <cell r="Q1854">
            <v>679.81</v>
          </cell>
          <cell r="R1854">
            <v>0.25700341002744653</v>
          </cell>
          <cell r="S1854">
            <v>27.192399999999999</v>
          </cell>
          <cell r="U1854">
            <v>0</v>
          </cell>
          <cell r="V1854">
            <v>0</v>
          </cell>
          <cell r="W1854">
            <v>4217.84</v>
          </cell>
          <cell r="X1854">
            <v>4217.84</v>
          </cell>
          <cell r="Y1854">
            <v>617674</v>
          </cell>
        </row>
        <row r="1855">
          <cell r="A1855">
            <v>2017681</v>
          </cell>
          <cell r="C1855">
            <v>690017</v>
          </cell>
          <cell r="D1855" t="str">
            <v>Arcabo</v>
          </cell>
          <cell r="E1855">
            <v>1</v>
          </cell>
          <cell r="F1855">
            <v>11</v>
          </cell>
          <cell r="G1855">
            <v>8</v>
          </cell>
          <cell r="H1855">
            <v>3</v>
          </cell>
          <cell r="I1855">
            <v>1</v>
          </cell>
          <cell r="J1855">
            <v>1</v>
          </cell>
          <cell r="L1855">
            <v>4217.84</v>
          </cell>
          <cell r="N1855">
            <v>2645.14</v>
          </cell>
          <cell r="O1855">
            <v>1965.33</v>
          </cell>
          <cell r="P1855">
            <v>0.74299658997255347</v>
          </cell>
          <cell r="Q1855">
            <v>679.81</v>
          </cell>
          <cell r="R1855">
            <v>0.25700341002744653</v>
          </cell>
          <cell r="S1855">
            <v>27.192399999999999</v>
          </cell>
          <cell r="U1855">
            <v>0</v>
          </cell>
          <cell r="V1855">
            <v>0</v>
          </cell>
          <cell r="W1855">
            <v>4217.84</v>
          </cell>
          <cell r="X1855">
            <v>4217.84</v>
          </cell>
          <cell r="Y1855">
            <v>617675</v>
          </cell>
        </row>
        <row r="1856">
          <cell r="A1856">
            <v>2017682</v>
          </cell>
          <cell r="C1856">
            <v>670917</v>
          </cell>
          <cell r="D1856" t="str">
            <v>Arcabo</v>
          </cell>
          <cell r="E1856">
            <v>1</v>
          </cell>
          <cell r="F1856">
            <v>9</v>
          </cell>
          <cell r="G1856">
            <v>5</v>
          </cell>
          <cell r="H1856">
            <v>3</v>
          </cell>
          <cell r="I1856">
            <v>1</v>
          </cell>
          <cell r="J1856">
            <v>1</v>
          </cell>
          <cell r="L1856">
            <v>2812.06</v>
          </cell>
          <cell r="N1856">
            <v>1710.4</v>
          </cell>
          <cell r="O1856">
            <v>1275.5300000000002</v>
          </cell>
          <cell r="P1856">
            <v>0.74574953227315255</v>
          </cell>
          <cell r="Q1856">
            <v>434.87</v>
          </cell>
          <cell r="R1856">
            <v>0.25425046772684751</v>
          </cell>
          <cell r="S1856">
            <v>17.3948</v>
          </cell>
          <cell r="U1856">
            <v>0</v>
          </cell>
          <cell r="V1856">
            <v>0</v>
          </cell>
          <cell r="W1856">
            <v>2812.06</v>
          </cell>
          <cell r="X1856">
            <v>2812.06</v>
          </cell>
          <cell r="Y1856">
            <v>617676</v>
          </cell>
        </row>
        <row r="1857">
          <cell r="A1857">
            <v>2017683</v>
          </cell>
          <cell r="C1857" t="str">
            <v>Kreuning</v>
          </cell>
          <cell r="D1857" t="str">
            <v>Duocar</v>
          </cell>
          <cell r="E1857">
            <v>1</v>
          </cell>
          <cell r="F1857">
            <v>8</v>
          </cell>
          <cell r="G1857">
            <v>5</v>
          </cell>
          <cell r="H1857">
            <v>3</v>
          </cell>
          <cell r="I1857">
            <v>1</v>
          </cell>
          <cell r="J1857">
            <v>1</v>
          </cell>
          <cell r="L1857">
            <v>2948.68</v>
          </cell>
          <cell r="N1857">
            <v>1791.62</v>
          </cell>
          <cell r="O1857">
            <v>1229.83</v>
          </cell>
          <cell r="P1857">
            <v>0.68643462341344708</v>
          </cell>
          <cell r="Q1857">
            <v>561.79</v>
          </cell>
          <cell r="R1857">
            <v>0.31356537658655292</v>
          </cell>
          <cell r="S1857">
            <v>22.471599999999999</v>
          </cell>
          <cell r="U1857">
            <v>0</v>
          </cell>
          <cell r="V1857">
            <v>0</v>
          </cell>
          <cell r="W1857">
            <v>2948.68</v>
          </cell>
          <cell r="X1857">
            <v>2948.68</v>
          </cell>
          <cell r="Y1857">
            <v>617698</v>
          </cell>
        </row>
        <row r="1858">
          <cell r="A1858">
            <v>2017684</v>
          </cell>
          <cell r="C1858" t="str">
            <v>SA2 - 2000 mm tbv 625417 wb 120</v>
          </cell>
          <cell r="D1858" t="str">
            <v>Arcabo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1</v>
          </cell>
          <cell r="J1858">
            <v>1</v>
          </cell>
          <cell r="L1858">
            <v>45</v>
          </cell>
          <cell r="N1858">
            <v>22.5</v>
          </cell>
          <cell r="O1858">
            <v>7.5</v>
          </cell>
          <cell r="P1858">
            <v>0.33333333333333331</v>
          </cell>
          <cell r="Q1858">
            <v>15</v>
          </cell>
          <cell r="R1858">
            <v>0.66666666666666663</v>
          </cell>
          <cell r="S1858">
            <v>0.6</v>
          </cell>
          <cell r="U1858">
            <v>0</v>
          </cell>
          <cell r="V1858">
            <v>0</v>
          </cell>
          <cell r="W1858">
            <v>45</v>
          </cell>
          <cell r="X1858">
            <v>45</v>
          </cell>
          <cell r="Y1858">
            <v>617652</v>
          </cell>
        </row>
        <row r="1859">
          <cell r="A1859">
            <v>2017685</v>
          </cell>
          <cell r="C1859">
            <v>671017</v>
          </cell>
          <cell r="D1859" t="str">
            <v>Arcabo</v>
          </cell>
          <cell r="E1859">
            <v>1</v>
          </cell>
          <cell r="F1859">
            <v>9</v>
          </cell>
          <cell r="G1859">
            <v>5</v>
          </cell>
          <cell r="H1859">
            <v>3</v>
          </cell>
          <cell r="I1859">
            <v>1</v>
          </cell>
          <cell r="J1859">
            <v>1</v>
          </cell>
          <cell r="L1859">
            <v>2810.4</v>
          </cell>
          <cell r="N1859">
            <v>1710.4</v>
          </cell>
          <cell r="O1859">
            <v>1275.5300000000002</v>
          </cell>
          <cell r="P1859">
            <v>0.74574953227315255</v>
          </cell>
          <cell r="Q1859">
            <v>434.87</v>
          </cell>
          <cell r="R1859">
            <v>0.25425046772684751</v>
          </cell>
          <cell r="S1859">
            <v>17.3948</v>
          </cell>
          <cell r="U1859">
            <v>0</v>
          </cell>
          <cell r="V1859">
            <v>0</v>
          </cell>
          <cell r="W1859">
            <v>2810.4</v>
          </cell>
          <cell r="X1859">
            <v>2810.4</v>
          </cell>
          <cell r="Y1859">
            <v>617677</v>
          </cell>
        </row>
        <row r="1860">
          <cell r="A1860">
            <v>2017686</v>
          </cell>
          <cell r="C1860" t="str">
            <v>677317 (2017601) AWL100 leveren</v>
          </cell>
          <cell r="D1860" t="str">
            <v>Arcabo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1</v>
          </cell>
          <cell r="J1860">
            <v>1</v>
          </cell>
          <cell r="L1860">
            <v>368.4</v>
          </cell>
          <cell r="N1860">
            <v>184.2</v>
          </cell>
          <cell r="O1860">
            <v>101.7</v>
          </cell>
          <cell r="P1860">
            <v>0.55211726384364823</v>
          </cell>
          <cell r="Q1860">
            <v>82.5</v>
          </cell>
          <cell r="R1860">
            <v>0.44788273615635182</v>
          </cell>
          <cell r="S1860">
            <v>3.3</v>
          </cell>
          <cell r="U1860">
            <v>0</v>
          </cell>
          <cell r="V1860">
            <v>0</v>
          </cell>
          <cell r="W1860">
            <v>368.4</v>
          </cell>
          <cell r="X1860">
            <v>368.4</v>
          </cell>
          <cell r="Y1860">
            <v>617652</v>
          </cell>
        </row>
        <row r="1861">
          <cell r="A1861">
            <v>2017687</v>
          </cell>
          <cell r="C1861">
            <v>680617</v>
          </cell>
          <cell r="D1861" t="str">
            <v>Arcabo</v>
          </cell>
          <cell r="E1861">
            <v>1</v>
          </cell>
          <cell r="F1861">
            <v>10</v>
          </cell>
          <cell r="G1861">
            <v>4</v>
          </cell>
          <cell r="H1861">
            <v>3</v>
          </cell>
          <cell r="I1861">
            <v>1</v>
          </cell>
          <cell r="J1861">
            <v>1</v>
          </cell>
          <cell r="L1861">
            <v>6067.25</v>
          </cell>
          <cell r="N1861">
            <v>3662.68</v>
          </cell>
          <cell r="O1861">
            <v>2991.46</v>
          </cell>
          <cell r="P1861">
            <v>0.81674074721242373</v>
          </cell>
          <cell r="Q1861">
            <v>671.22</v>
          </cell>
          <cell r="R1861">
            <v>0.18325925278757632</v>
          </cell>
          <cell r="S1861">
            <v>26.848800000000001</v>
          </cell>
          <cell r="U1861">
            <v>0</v>
          </cell>
          <cell r="V1861">
            <v>0</v>
          </cell>
          <cell r="W1861">
            <v>6067.25</v>
          </cell>
          <cell r="X1861">
            <v>6067.25</v>
          </cell>
          <cell r="Y1861">
            <v>617678</v>
          </cell>
        </row>
        <row r="1862">
          <cell r="A1862">
            <v>2017688</v>
          </cell>
          <cell r="C1862" t="str">
            <v>Corcho Toren deur</v>
          </cell>
          <cell r="D1862" t="str">
            <v xml:space="preserve">Maat </v>
          </cell>
          <cell r="E1862">
            <v>0</v>
          </cell>
          <cell r="F1862">
            <v>1</v>
          </cell>
          <cell r="G1862">
            <v>0</v>
          </cell>
          <cell r="H1862">
            <v>1</v>
          </cell>
          <cell r="I1862">
            <v>1</v>
          </cell>
          <cell r="J1862">
            <v>1</v>
          </cell>
          <cell r="L1862">
            <v>419</v>
          </cell>
          <cell r="N1862">
            <v>250</v>
          </cell>
          <cell r="O1862">
            <v>150</v>
          </cell>
          <cell r="P1862">
            <v>0.6</v>
          </cell>
          <cell r="Q1862">
            <v>100</v>
          </cell>
          <cell r="R1862">
            <v>0.4</v>
          </cell>
          <cell r="S1862">
            <v>4</v>
          </cell>
          <cell r="U1862">
            <v>0</v>
          </cell>
          <cell r="V1862">
            <v>-419</v>
          </cell>
          <cell r="W1862">
            <v>838</v>
          </cell>
          <cell r="X1862">
            <v>419</v>
          </cell>
          <cell r="Y1862">
            <v>617819</v>
          </cell>
        </row>
        <row r="1863">
          <cell r="A1863">
            <v>2017689</v>
          </cell>
          <cell r="C1863" t="str">
            <v>klein kozijn 600x300</v>
          </cell>
          <cell r="D1863" t="str">
            <v>Maat</v>
          </cell>
          <cell r="E1863">
            <v>0</v>
          </cell>
          <cell r="F1863">
            <v>1</v>
          </cell>
          <cell r="G1863">
            <v>0</v>
          </cell>
          <cell r="H1863">
            <v>0</v>
          </cell>
          <cell r="I1863">
            <v>1</v>
          </cell>
          <cell r="J1863">
            <v>1</v>
          </cell>
          <cell r="L1863">
            <v>278.70999999999998</v>
          </cell>
          <cell r="N1863">
            <v>0</v>
          </cell>
          <cell r="O1863">
            <v>0</v>
          </cell>
          <cell r="P1863" t="str">
            <v/>
          </cell>
          <cell r="Q1863">
            <v>0</v>
          </cell>
          <cell r="R1863" t="str">
            <v/>
          </cell>
          <cell r="S1863">
            <v>0</v>
          </cell>
          <cell r="U1863">
            <v>0</v>
          </cell>
          <cell r="V1863">
            <v>0</v>
          </cell>
          <cell r="W1863">
            <v>278.70999999999998</v>
          </cell>
          <cell r="X1863">
            <v>278.70999999999998</v>
          </cell>
          <cell r="Y1863">
            <v>617747</v>
          </cell>
        </row>
        <row r="1864">
          <cell r="A1864">
            <v>2017690</v>
          </cell>
          <cell r="C1864" t="str">
            <v>Kavel C7 Duinlodge Zand</v>
          </cell>
          <cell r="D1864" t="str">
            <v>Maat</v>
          </cell>
          <cell r="E1864">
            <v>1</v>
          </cell>
          <cell r="F1864">
            <v>8</v>
          </cell>
          <cell r="G1864">
            <v>4</v>
          </cell>
          <cell r="H1864">
            <v>3</v>
          </cell>
          <cell r="I1864">
            <v>1</v>
          </cell>
          <cell r="J1864">
            <v>1</v>
          </cell>
          <cell r="L1864">
            <v>3522.36</v>
          </cell>
          <cell r="N1864">
            <v>2660.85</v>
          </cell>
          <cell r="O1864">
            <v>2101.2199999999998</v>
          </cell>
          <cell r="P1864">
            <v>0.78967998947704676</v>
          </cell>
          <cell r="Q1864">
            <v>559.63</v>
          </cell>
          <cell r="R1864">
            <v>0.21032001052295321</v>
          </cell>
          <cell r="S1864">
            <v>22.385200000000001</v>
          </cell>
          <cell r="U1864">
            <v>0</v>
          </cell>
          <cell r="V1864">
            <v>0</v>
          </cell>
          <cell r="W1864">
            <v>3522.36</v>
          </cell>
          <cell r="X1864">
            <v>3522.36</v>
          </cell>
          <cell r="Y1864">
            <v>617702</v>
          </cell>
        </row>
        <row r="1865">
          <cell r="A1865">
            <v>2017691</v>
          </cell>
          <cell r="C1865" t="str">
            <v>Kavel C7 Schuur SP</v>
          </cell>
          <cell r="D1865" t="str">
            <v>Maat</v>
          </cell>
          <cell r="E1865">
            <v>0</v>
          </cell>
          <cell r="F1865">
            <v>1</v>
          </cell>
          <cell r="G1865">
            <v>0</v>
          </cell>
          <cell r="H1865">
            <v>1</v>
          </cell>
          <cell r="I1865">
            <v>1</v>
          </cell>
          <cell r="J1865">
            <v>1</v>
          </cell>
          <cell r="L1865">
            <v>502.39</v>
          </cell>
          <cell r="N1865">
            <v>295.67</v>
          </cell>
          <cell r="O1865">
            <v>198.23000000000002</v>
          </cell>
          <cell r="P1865">
            <v>0.67044339973619238</v>
          </cell>
          <cell r="Q1865">
            <v>97.44</v>
          </cell>
          <cell r="R1865">
            <v>0.32955660026380762</v>
          </cell>
          <cell r="S1865">
            <v>3.8975999999999997</v>
          </cell>
          <cell r="U1865">
            <v>0</v>
          </cell>
          <cell r="V1865">
            <v>0</v>
          </cell>
          <cell r="W1865">
            <v>502.39</v>
          </cell>
          <cell r="X1865">
            <v>502.39</v>
          </cell>
          <cell r="Y1865">
            <v>617704</v>
          </cell>
        </row>
        <row r="1866">
          <cell r="A1866">
            <v>2017692</v>
          </cell>
          <cell r="C1866" t="str">
            <v>Kavel C11 Duinlodge Zand</v>
          </cell>
          <cell r="D1866" t="str">
            <v>Maat</v>
          </cell>
          <cell r="E1866">
            <v>1</v>
          </cell>
          <cell r="F1866">
            <v>8</v>
          </cell>
          <cell r="G1866">
            <v>4</v>
          </cell>
          <cell r="H1866">
            <v>3</v>
          </cell>
          <cell r="I1866">
            <v>1</v>
          </cell>
          <cell r="J1866">
            <v>1</v>
          </cell>
          <cell r="L1866">
            <v>3522.36</v>
          </cell>
          <cell r="N1866">
            <v>2660.85</v>
          </cell>
          <cell r="O1866">
            <v>2101.2199999999998</v>
          </cell>
          <cell r="P1866">
            <v>0.78967998947704676</v>
          </cell>
          <cell r="Q1866">
            <v>559.63</v>
          </cell>
          <cell r="R1866">
            <v>0.21032001052295321</v>
          </cell>
          <cell r="S1866">
            <v>22.385200000000001</v>
          </cell>
          <cell r="U1866">
            <v>0</v>
          </cell>
          <cell r="V1866">
            <v>0</v>
          </cell>
          <cell r="W1866">
            <v>3522.36</v>
          </cell>
          <cell r="X1866">
            <v>3522.36</v>
          </cell>
          <cell r="Y1866">
            <v>617750</v>
          </cell>
        </row>
        <row r="1867">
          <cell r="A1867">
            <v>2017693</v>
          </cell>
          <cell r="C1867" t="str">
            <v>Kavel C11 Schuur SP</v>
          </cell>
          <cell r="D1867" t="str">
            <v>Maat</v>
          </cell>
          <cell r="E1867">
            <v>0</v>
          </cell>
          <cell r="F1867">
            <v>1</v>
          </cell>
          <cell r="G1867">
            <v>0</v>
          </cell>
          <cell r="H1867">
            <v>1</v>
          </cell>
          <cell r="I1867">
            <v>1</v>
          </cell>
          <cell r="J1867">
            <v>1</v>
          </cell>
          <cell r="L1867">
            <v>502.39</v>
          </cell>
          <cell r="N1867">
            <v>295.67</v>
          </cell>
          <cell r="O1867">
            <v>198.23000000000002</v>
          </cell>
          <cell r="P1867">
            <v>0.67044339973619238</v>
          </cell>
          <cell r="Q1867">
            <v>97.44</v>
          </cell>
          <cell r="R1867">
            <v>0.32955660026380762</v>
          </cell>
          <cell r="S1867">
            <v>3.8975999999999997</v>
          </cell>
          <cell r="U1867">
            <v>0</v>
          </cell>
          <cell r="V1867">
            <v>0</v>
          </cell>
          <cell r="W1867">
            <v>502.39</v>
          </cell>
          <cell r="X1867">
            <v>502.39</v>
          </cell>
          <cell r="Y1867">
            <v>617705</v>
          </cell>
        </row>
        <row r="1868">
          <cell r="A1868">
            <v>2017694</v>
          </cell>
          <cell r="C1868" t="str">
            <v>Kavel C52 Tulplodge Grijs</v>
          </cell>
          <cell r="D1868" t="str">
            <v>Maat</v>
          </cell>
          <cell r="E1868">
            <v>1</v>
          </cell>
          <cell r="F1868">
            <v>8</v>
          </cell>
          <cell r="G1868">
            <v>2</v>
          </cell>
          <cell r="H1868">
            <v>3</v>
          </cell>
          <cell r="I1868">
            <v>1</v>
          </cell>
          <cell r="J1868">
            <v>1</v>
          </cell>
          <cell r="L1868">
            <v>3215.65</v>
          </cell>
          <cell r="N1868">
            <v>2448.4499999999998</v>
          </cell>
          <cell r="O1868">
            <v>1970.85</v>
          </cell>
          <cell r="P1868">
            <v>0.80493781780309992</v>
          </cell>
          <cell r="Q1868">
            <v>477.6</v>
          </cell>
          <cell r="R1868">
            <v>0.19506218219690011</v>
          </cell>
          <cell r="S1868">
            <v>19.103999999999999</v>
          </cell>
          <cell r="U1868">
            <v>0</v>
          </cell>
          <cell r="V1868">
            <v>0</v>
          </cell>
          <cell r="W1868">
            <v>3215.65</v>
          </cell>
          <cell r="X1868">
            <v>3215.65</v>
          </cell>
          <cell r="Y1868">
            <v>617703</v>
          </cell>
        </row>
        <row r="1869">
          <cell r="A1869">
            <v>2017695</v>
          </cell>
          <cell r="C1869" t="str">
            <v>Kavel C52 Schuur SP</v>
          </cell>
          <cell r="D1869" t="str">
            <v>Maat</v>
          </cell>
          <cell r="E1869">
            <v>0</v>
          </cell>
          <cell r="F1869">
            <v>1</v>
          </cell>
          <cell r="G1869">
            <v>0</v>
          </cell>
          <cell r="H1869">
            <v>1</v>
          </cell>
          <cell r="I1869">
            <v>1</v>
          </cell>
          <cell r="J1869">
            <v>1</v>
          </cell>
          <cell r="L1869">
            <v>502.39</v>
          </cell>
          <cell r="N1869">
            <v>295.67</v>
          </cell>
          <cell r="O1869">
            <v>198.23000000000002</v>
          </cell>
          <cell r="P1869">
            <v>0.67044339973619238</v>
          </cell>
          <cell r="Q1869">
            <v>97.44</v>
          </cell>
          <cell r="R1869">
            <v>0.32955660026380762</v>
          </cell>
          <cell r="S1869">
            <v>3.8975999999999997</v>
          </cell>
          <cell r="U1869">
            <v>0</v>
          </cell>
          <cell r="V1869">
            <v>0</v>
          </cell>
          <cell r="W1869">
            <v>502.39</v>
          </cell>
          <cell r="X1869">
            <v>502.39</v>
          </cell>
          <cell r="Y1869">
            <v>617706</v>
          </cell>
        </row>
        <row r="1870">
          <cell r="A1870">
            <v>2017696</v>
          </cell>
          <cell r="C1870" t="str">
            <v>Kavel C5 Verdiepingslodge</v>
          </cell>
          <cell r="D1870" t="str">
            <v>Maat</v>
          </cell>
          <cell r="E1870">
            <v>1</v>
          </cell>
          <cell r="F1870">
            <v>12</v>
          </cell>
          <cell r="G1870">
            <v>5</v>
          </cell>
          <cell r="H1870">
            <v>3</v>
          </cell>
          <cell r="I1870">
            <v>1</v>
          </cell>
          <cell r="J1870">
            <v>1</v>
          </cell>
          <cell r="L1870">
            <v>4321.22</v>
          </cell>
          <cell r="N1870">
            <v>3295.62</v>
          </cell>
          <cell r="O1870">
            <v>2526.7599999999998</v>
          </cell>
          <cell r="P1870">
            <v>0.76670247176555539</v>
          </cell>
          <cell r="Q1870">
            <v>768.86</v>
          </cell>
          <cell r="R1870">
            <v>0.23329752823444452</v>
          </cell>
          <cell r="S1870">
            <v>30.7544</v>
          </cell>
          <cell r="U1870">
            <v>0</v>
          </cell>
          <cell r="V1870">
            <v>0</v>
          </cell>
          <cell r="W1870">
            <v>4321.22</v>
          </cell>
          <cell r="X1870">
            <v>4321.22</v>
          </cell>
          <cell r="Y1870">
            <v>617719</v>
          </cell>
        </row>
        <row r="1871">
          <cell r="A1871">
            <v>2017697</v>
          </cell>
          <cell r="C1871" t="str">
            <v>Kavel C5 Schuur SP</v>
          </cell>
          <cell r="D1871" t="str">
            <v>Maat</v>
          </cell>
          <cell r="E1871">
            <v>0</v>
          </cell>
          <cell r="F1871">
            <v>1</v>
          </cell>
          <cell r="G1871">
            <v>0</v>
          </cell>
          <cell r="H1871">
            <v>1</v>
          </cell>
          <cell r="I1871">
            <v>1</v>
          </cell>
          <cell r="J1871">
            <v>1</v>
          </cell>
          <cell r="L1871">
            <v>502.39</v>
          </cell>
          <cell r="N1871">
            <v>295.67</v>
          </cell>
          <cell r="O1871">
            <v>198.23000000000002</v>
          </cell>
          <cell r="P1871">
            <v>0.67044339973619238</v>
          </cell>
          <cell r="Q1871">
            <v>97.44</v>
          </cell>
          <cell r="R1871">
            <v>0.32955660026380762</v>
          </cell>
          <cell r="S1871">
            <v>3.8975999999999997</v>
          </cell>
          <cell r="U1871">
            <v>0</v>
          </cell>
          <cell r="V1871">
            <v>0</v>
          </cell>
          <cell r="W1871">
            <v>502.39</v>
          </cell>
          <cell r="X1871">
            <v>502.39</v>
          </cell>
          <cell r="Y1871">
            <v>617707</v>
          </cell>
        </row>
        <row r="1872">
          <cell r="A1872">
            <v>2017698</v>
          </cell>
          <cell r="C1872" t="str">
            <v>Kavel C20 Verdiepingslodge</v>
          </cell>
          <cell r="D1872" t="str">
            <v>Maat</v>
          </cell>
          <cell r="E1872">
            <v>1</v>
          </cell>
          <cell r="F1872">
            <v>12</v>
          </cell>
          <cell r="G1872">
            <v>5</v>
          </cell>
          <cell r="H1872">
            <v>3</v>
          </cell>
          <cell r="I1872">
            <v>1</v>
          </cell>
          <cell r="J1872">
            <v>1</v>
          </cell>
          <cell r="L1872">
            <v>4321.22</v>
          </cell>
          <cell r="N1872">
            <v>3295.62</v>
          </cell>
          <cell r="O1872">
            <v>2526.7599999999998</v>
          </cell>
          <cell r="P1872">
            <v>0.76670247176555539</v>
          </cell>
          <cell r="Q1872">
            <v>768.86</v>
          </cell>
          <cell r="R1872">
            <v>0.23329752823444452</v>
          </cell>
          <cell r="S1872">
            <v>30.7544</v>
          </cell>
          <cell r="U1872">
            <v>0</v>
          </cell>
          <cell r="V1872">
            <v>0</v>
          </cell>
          <cell r="W1872">
            <v>4321.22</v>
          </cell>
          <cell r="X1872">
            <v>4321.22</v>
          </cell>
          <cell r="Y1872">
            <v>617720</v>
          </cell>
        </row>
        <row r="1873">
          <cell r="A1873">
            <v>2017699</v>
          </cell>
          <cell r="C1873" t="str">
            <v>Kavel C20 Schuur SP</v>
          </cell>
          <cell r="D1873" t="str">
            <v>Maat</v>
          </cell>
          <cell r="E1873">
            <v>0</v>
          </cell>
          <cell r="F1873">
            <v>1</v>
          </cell>
          <cell r="G1873">
            <v>0</v>
          </cell>
          <cell r="H1873">
            <v>1</v>
          </cell>
          <cell r="I1873">
            <v>1</v>
          </cell>
          <cell r="J1873">
            <v>1</v>
          </cell>
          <cell r="L1873">
            <v>502.39</v>
          </cell>
          <cell r="N1873">
            <v>295.67</v>
          </cell>
          <cell r="O1873">
            <v>198.23000000000002</v>
          </cell>
          <cell r="P1873">
            <v>0.67044339973619238</v>
          </cell>
          <cell r="Q1873">
            <v>97.44</v>
          </cell>
          <cell r="R1873">
            <v>0.32955660026380762</v>
          </cell>
          <cell r="S1873">
            <v>3.8975999999999997</v>
          </cell>
          <cell r="U1873">
            <v>0</v>
          </cell>
          <cell r="V1873">
            <v>0</v>
          </cell>
          <cell r="W1873">
            <v>502.39</v>
          </cell>
          <cell r="X1873">
            <v>502.39</v>
          </cell>
          <cell r="Y1873">
            <v>617708</v>
          </cell>
        </row>
        <row r="1874">
          <cell r="A1874">
            <v>2017700</v>
          </cell>
          <cell r="C1874" t="str">
            <v>Kavel C8 Tulplodge Grijs</v>
          </cell>
          <cell r="D1874" t="str">
            <v>Maat</v>
          </cell>
          <cell r="E1874">
            <v>1</v>
          </cell>
          <cell r="F1874">
            <v>8</v>
          </cell>
          <cell r="G1874">
            <v>2</v>
          </cell>
          <cell r="H1874">
            <v>3</v>
          </cell>
          <cell r="I1874">
            <v>1</v>
          </cell>
          <cell r="J1874">
            <v>1</v>
          </cell>
          <cell r="L1874">
            <v>3215.65</v>
          </cell>
          <cell r="N1874">
            <v>2448.4499999999998</v>
          </cell>
          <cell r="O1874">
            <v>1970.85</v>
          </cell>
          <cell r="P1874">
            <v>0.80493781780309992</v>
          </cell>
          <cell r="Q1874">
            <v>477.6</v>
          </cell>
          <cell r="R1874">
            <v>0.19506218219690011</v>
          </cell>
          <cell r="S1874">
            <v>19.103999999999999</v>
          </cell>
          <cell r="U1874">
            <v>0</v>
          </cell>
          <cell r="V1874">
            <v>0</v>
          </cell>
          <cell r="W1874">
            <v>3215.65</v>
          </cell>
          <cell r="X1874">
            <v>3215.65</v>
          </cell>
          <cell r="Y1874">
            <v>617721</v>
          </cell>
        </row>
        <row r="1875">
          <cell r="A1875">
            <v>2017701</v>
          </cell>
          <cell r="C1875" t="str">
            <v>Kavel C8 Schuur SP</v>
          </cell>
          <cell r="D1875" t="str">
            <v>Maat</v>
          </cell>
          <cell r="E1875">
            <v>0</v>
          </cell>
          <cell r="F1875">
            <v>1</v>
          </cell>
          <cell r="G1875">
            <v>0</v>
          </cell>
          <cell r="H1875">
            <v>1</v>
          </cell>
          <cell r="I1875">
            <v>1</v>
          </cell>
          <cell r="J1875">
            <v>1</v>
          </cell>
          <cell r="L1875">
            <v>502.39</v>
          </cell>
          <cell r="N1875">
            <v>295.67</v>
          </cell>
          <cell r="O1875">
            <v>198.23000000000002</v>
          </cell>
          <cell r="P1875">
            <v>0.67044339973619238</v>
          </cell>
          <cell r="Q1875">
            <v>97.44</v>
          </cell>
          <cell r="R1875">
            <v>0.32955660026380762</v>
          </cell>
          <cell r="S1875">
            <v>3.8975999999999997</v>
          </cell>
          <cell r="U1875">
            <v>0</v>
          </cell>
          <cell r="V1875">
            <v>0</v>
          </cell>
          <cell r="W1875">
            <v>502.39</v>
          </cell>
          <cell r="X1875">
            <v>502.39</v>
          </cell>
          <cell r="Y1875">
            <v>617701</v>
          </cell>
        </row>
        <row r="1876">
          <cell r="A1876">
            <v>2017702</v>
          </cell>
          <cell r="C1876">
            <v>704817</v>
          </cell>
          <cell r="D1876" t="str">
            <v>Arcabo</v>
          </cell>
          <cell r="E1876">
            <v>1</v>
          </cell>
          <cell r="F1876">
            <v>9</v>
          </cell>
          <cell r="G1876">
            <v>6</v>
          </cell>
          <cell r="H1876">
            <v>3</v>
          </cell>
          <cell r="I1876">
            <v>1</v>
          </cell>
          <cell r="J1876">
            <v>1</v>
          </cell>
          <cell r="L1876">
            <v>3202.03</v>
          </cell>
          <cell r="N1876">
            <v>2170.7800000000002</v>
          </cell>
          <cell r="O1876">
            <v>1670.17</v>
          </cell>
          <cell r="P1876">
            <v>0.76938704060291685</v>
          </cell>
          <cell r="Q1876">
            <v>500.61</v>
          </cell>
          <cell r="R1876">
            <v>0.23061295939708307</v>
          </cell>
          <cell r="S1876">
            <v>20.0244</v>
          </cell>
          <cell r="U1876">
            <v>0</v>
          </cell>
          <cell r="V1876">
            <v>0</v>
          </cell>
          <cell r="W1876">
            <v>3202.03</v>
          </cell>
          <cell r="X1876">
            <v>3202.03</v>
          </cell>
          <cell r="Y1876">
            <v>617679</v>
          </cell>
        </row>
        <row r="1877">
          <cell r="A1877">
            <v>2017703</v>
          </cell>
          <cell r="C1877" t="str">
            <v>661917 krukstel herlevering</v>
          </cell>
          <cell r="D1877" t="str">
            <v>Arcabo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1</v>
          </cell>
          <cell r="J1877">
            <v>1</v>
          </cell>
          <cell r="L1877">
            <v>35.14</v>
          </cell>
          <cell r="N1877">
            <v>17.57</v>
          </cell>
          <cell r="O1877">
            <v>17.57</v>
          </cell>
          <cell r="P1877">
            <v>1</v>
          </cell>
          <cell r="Q1877">
            <v>0</v>
          </cell>
          <cell r="R1877">
            <v>0</v>
          </cell>
          <cell r="S1877">
            <v>0</v>
          </cell>
          <cell r="U1877">
            <v>0</v>
          </cell>
          <cell r="V1877">
            <v>0</v>
          </cell>
          <cell r="W1877">
            <v>35.14</v>
          </cell>
          <cell r="X1877">
            <v>35.14</v>
          </cell>
          <cell r="Y1877">
            <v>617652</v>
          </cell>
        </row>
        <row r="1878">
          <cell r="A1878">
            <v>2017704</v>
          </cell>
          <cell r="C1878">
            <v>726517</v>
          </cell>
          <cell r="D1878" t="str">
            <v>Arcabo</v>
          </cell>
          <cell r="E1878">
            <v>1</v>
          </cell>
          <cell r="F1878">
            <v>8</v>
          </cell>
          <cell r="G1878">
            <v>5</v>
          </cell>
          <cell r="H1878">
            <v>3</v>
          </cell>
          <cell r="I1878">
            <v>1</v>
          </cell>
          <cell r="J1878">
            <v>1</v>
          </cell>
          <cell r="L1878">
            <v>3202.03</v>
          </cell>
          <cell r="N1878">
            <v>1850.48</v>
          </cell>
          <cell r="O1878">
            <v>1400.83</v>
          </cell>
          <cell r="P1878">
            <v>0.75700899226146723</v>
          </cell>
          <cell r="Q1878">
            <v>449.65</v>
          </cell>
          <cell r="R1878">
            <v>0.24299100773853269</v>
          </cell>
          <cell r="S1878">
            <v>17.986000000000001</v>
          </cell>
          <cell r="U1878">
            <v>0</v>
          </cell>
          <cell r="V1878">
            <v>0</v>
          </cell>
          <cell r="W1878">
            <v>3202.03</v>
          </cell>
          <cell r="X1878">
            <v>3202.03</v>
          </cell>
          <cell r="Y1878">
            <v>617680</v>
          </cell>
        </row>
        <row r="1879">
          <cell r="A1879">
            <v>2017705</v>
          </cell>
          <cell r="C1879">
            <v>679217</v>
          </cell>
          <cell r="D1879" t="str">
            <v>Arcabo</v>
          </cell>
          <cell r="E1879">
            <v>1</v>
          </cell>
          <cell r="F1879">
            <v>8</v>
          </cell>
          <cell r="G1879">
            <v>4</v>
          </cell>
          <cell r="H1879">
            <v>4</v>
          </cell>
          <cell r="I1879">
            <v>1</v>
          </cell>
          <cell r="J1879">
            <v>1</v>
          </cell>
          <cell r="L1879">
            <v>4950.7</v>
          </cell>
          <cell r="N1879">
            <v>3047.79</v>
          </cell>
          <cell r="O1879">
            <v>2489.21</v>
          </cell>
          <cell r="P1879">
            <v>0.81672621801370826</v>
          </cell>
          <cell r="Q1879">
            <v>558.58000000000004</v>
          </cell>
          <cell r="R1879">
            <v>0.18327378198629171</v>
          </cell>
          <cell r="S1879">
            <v>22.343200000000003</v>
          </cell>
          <cell r="U1879">
            <v>0</v>
          </cell>
          <cell r="V1879">
            <v>0</v>
          </cell>
          <cell r="W1879">
            <v>4950.7</v>
          </cell>
          <cell r="X1879">
            <v>4950.7</v>
          </cell>
          <cell r="Y1879">
            <v>617681</v>
          </cell>
        </row>
        <row r="1880">
          <cell r="A1880">
            <v>2017706</v>
          </cell>
          <cell r="C1880" t="str">
            <v>Glas 1288x 2241</v>
          </cell>
          <cell r="D1880" t="str">
            <v>Arcabo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1</v>
          </cell>
          <cell r="J1880">
            <v>1</v>
          </cell>
          <cell r="L1880">
            <v>354.3</v>
          </cell>
          <cell r="N1880">
            <v>184.65</v>
          </cell>
          <cell r="O1880">
            <v>169.65</v>
          </cell>
          <cell r="P1880">
            <v>0.91876523151909018</v>
          </cell>
          <cell r="Q1880">
            <v>15</v>
          </cell>
          <cell r="R1880">
            <v>8.1234768480909825E-2</v>
          </cell>
          <cell r="S1880">
            <v>0.6</v>
          </cell>
          <cell r="U1880">
            <v>0</v>
          </cell>
          <cell r="V1880">
            <v>0</v>
          </cell>
          <cell r="W1880">
            <v>0</v>
          </cell>
          <cell r="X1880">
            <v>354.3</v>
          </cell>
          <cell r="Y1880">
            <v>617810</v>
          </cell>
        </row>
        <row r="1881">
          <cell r="A1881">
            <v>2017707</v>
          </cell>
          <cell r="C1881" t="str">
            <v>4x glas 503x1022 satinato met roeden 601717</v>
          </cell>
          <cell r="D1881" t="str">
            <v>Arcabo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1</v>
          </cell>
          <cell r="J1881">
            <v>1</v>
          </cell>
          <cell r="L1881">
            <v>349.8</v>
          </cell>
          <cell r="N1881">
            <v>142.5</v>
          </cell>
          <cell r="O1881">
            <v>127.5</v>
          </cell>
          <cell r="P1881">
            <v>0.89473684210526316</v>
          </cell>
          <cell r="Q1881">
            <v>15</v>
          </cell>
          <cell r="R1881">
            <v>0.10526315789473684</v>
          </cell>
          <cell r="S1881">
            <v>0.6</v>
          </cell>
          <cell r="U1881">
            <v>0</v>
          </cell>
          <cell r="V1881">
            <v>0</v>
          </cell>
          <cell r="W1881">
            <v>349.8</v>
          </cell>
          <cell r="X1881">
            <v>349.8</v>
          </cell>
          <cell r="Y1881">
            <v>617810</v>
          </cell>
        </row>
        <row r="1882">
          <cell r="A1882">
            <v>2017708</v>
          </cell>
          <cell r="C1882" t="str">
            <v>Kavel C49 Duinlodge Nature</v>
          </cell>
          <cell r="D1882" t="str">
            <v>Maat</v>
          </cell>
          <cell r="E1882">
            <v>1</v>
          </cell>
          <cell r="F1882">
            <v>8</v>
          </cell>
          <cell r="G1882">
            <v>4</v>
          </cell>
          <cell r="H1882">
            <v>3</v>
          </cell>
          <cell r="I1882">
            <v>1</v>
          </cell>
          <cell r="J1882">
            <v>1</v>
          </cell>
          <cell r="L1882">
            <v>3522.36</v>
          </cell>
          <cell r="N1882">
            <v>2660.85</v>
          </cell>
          <cell r="O1882">
            <v>2101.2199999999998</v>
          </cell>
          <cell r="P1882">
            <v>0.78967998947704676</v>
          </cell>
          <cell r="Q1882">
            <v>559.63</v>
          </cell>
          <cell r="R1882">
            <v>0.21032001052295321</v>
          </cell>
          <cell r="S1882">
            <v>22.385200000000001</v>
          </cell>
          <cell r="U1882">
            <v>0</v>
          </cell>
          <cell r="V1882">
            <v>0</v>
          </cell>
          <cell r="W1882">
            <v>3522.36</v>
          </cell>
          <cell r="X1882">
            <v>3522.36</v>
          </cell>
          <cell r="Y1882">
            <v>617751</v>
          </cell>
        </row>
        <row r="1883">
          <cell r="A1883">
            <v>2017709</v>
          </cell>
          <cell r="C1883" t="str">
            <v>Kavel C49 Schuur SP</v>
          </cell>
          <cell r="D1883" t="str">
            <v>Maat</v>
          </cell>
          <cell r="E1883">
            <v>0</v>
          </cell>
          <cell r="F1883">
            <v>1</v>
          </cell>
          <cell r="G1883">
            <v>0</v>
          </cell>
          <cell r="H1883">
            <v>1</v>
          </cell>
          <cell r="I1883">
            <v>1</v>
          </cell>
          <cell r="J1883">
            <v>1</v>
          </cell>
          <cell r="L1883">
            <v>502.39</v>
          </cell>
          <cell r="N1883">
            <v>295.67</v>
          </cell>
          <cell r="O1883">
            <v>198.23000000000002</v>
          </cell>
          <cell r="P1883">
            <v>0.67044339973619238</v>
          </cell>
          <cell r="Q1883">
            <v>97.44</v>
          </cell>
          <cell r="R1883">
            <v>0.32955660026380762</v>
          </cell>
          <cell r="S1883">
            <v>3.8975999999999997</v>
          </cell>
          <cell r="U1883">
            <v>0</v>
          </cell>
          <cell r="V1883">
            <v>0</v>
          </cell>
          <cell r="W1883">
            <v>502.39</v>
          </cell>
          <cell r="X1883">
            <v>502.39</v>
          </cell>
          <cell r="Y1883">
            <v>617710</v>
          </cell>
        </row>
        <row r="1884">
          <cell r="A1884">
            <v>2017710</v>
          </cell>
          <cell r="C1884" t="str">
            <v>Kavel C47 Duinlodge Zand</v>
          </cell>
          <cell r="D1884" t="str">
            <v>Maat</v>
          </cell>
          <cell r="E1884">
            <v>1</v>
          </cell>
          <cell r="F1884">
            <v>8</v>
          </cell>
          <cell r="G1884">
            <v>4</v>
          </cell>
          <cell r="H1884">
            <v>3</v>
          </cell>
          <cell r="I1884">
            <v>1</v>
          </cell>
          <cell r="J1884">
            <v>1</v>
          </cell>
          <cell r="L1884">
            <v>3522.36</v>
          </cell>
          <cell r="N1884">
            <v>2660.85</v>
          </cell>
          <cell r="O1884">
            <v>2101.2199999999998</v>
          </cell>
          <cell r="P1884">
            <v>0.78967998947704676</v>
          </cell>
          <cell r="Q1884">
            <v>559.63</v>
          </cell>
          <cell r="R1884">
            <v>0.21032001052295321</v>
          </cell>
          <cell r="S1884">
            <v>22.385200000000001</v>
          </cell>
          <cell r="U1884">
            <v>0</v>
          </cell>
          <cell r="V1884">
            <v>0</v>
          </cell>
          <cell r="W1884">
            <v>3522.36</v>
          </cell>
          <cell r="X1884">
            <v>3522.36</v>
          </cell>
          <cell r="Y1884">
            <v>617752</v>
          </cell>
        </row>
        <row r="1885">
          <cell r="A1885">
            <v>2017711</v>
          </cell>
          <cell r="C1885" t="str">
            <v>Kavel C47 Schuur SP</v>
          </cell>
          <cell r="D1885" t="str">
            <v>Maat</v>
          </cell>
          <cell r="E1885">
            <v>0</v>
          </cell>
          <cell r="F1885">
            <v>1</v>
          </cell>
          <cell r="G1885">
            <v>0</v>
          </cell>
          <cell r="H1885">
            <v>1</v>
          </cell>
          <cell r="I1885">
            <v>1</v>
          </cell>
          <cell r="J1885">
            <v>1</v>
          </cell>
          <cell r="L1885">
            <v>502.39</v>
          </cell>
          <cell r="N1885">
            <v>295.67</v>
          </cell>
          <cell r="O1885">
            <v>198.23000000000002</v>
          </cell>
          <cell r="P1885">
            <v>0.67044339973619238</v>
          </cell>
          <cell r="Q1885">
            <v>97.44</v>
          </cell>
          <cell r="R1885">
            <v>0.32955660026380762</v>
          </cell>
          <cell r="S1885">
            <v>3.8975999999999997</v>
          </cell>
          <cell r="U1885">
            <v>0</v>
          </cell>
          <cell r="V1885">
            <v>0</v>
          </cell>
          <cell r="W1885">
            <v>502.39</v>
          </cell>
          <cell r="X1885">
            <v>502.39</v>
          </cell>
          <cell r="Y1885">
            <v>617711</v>
          </cell>
        </row>
        <row r="1886">
          <cell r="A1886">
            <v>2017712</v>
          </cell>
          <cell r="C1886" t="str">
            <v>Kavel Z115 Duinlodge Grijs sp</v>
          </cell>
          <cell r="D1886" t="str">
            <v>Maat</v>
          </cell>
          <cell r="E1886">
            <v>1</v>
          </cell>
          <cell r="F1886">
            <v>8</v>
          </cell>
          <cell r="G1886">
            <v>4</v>
          </cell>
          <cell r="H1886">
            <v>2</v>
          </cell>
          <cell r="I1886">
            <v>1</v>
          </cell>
          <cell r="J1886">
            <v>1</v>
          </cell>
          <cell r="L1886">
            <v>3572.97</v>
          </cell>
          <cell r="N1886">
            <v>2554.92</v>
          </cell>
          <cell r="O1886">
            <v>2001.6200000000001</v>
          </cell>
          <cell r="P1886">
            <v>0.78343744618226796</v>
          </cell>
          <cell r="Q1886">
            <v>553.29999999999995</v>
          </cell>
          <cell r="R1886">
            <v>0.21656255381773204</v>
          </cell>
          <cell r="S1886">
            <v>22.131999999999998</v>
          </cell>
          <cell r="U1886">
            <v>0</v>
          </cell>
          <cell r="V1886">
            <v>0</v>
          </cell>
          <cell r="W1886">
            <v>3572.97</v>
          </cell>
          <cell r="X1886">
            <v>3572.97</v>
          </cell>
          <cell r="Y1886">
            <v>617753</v>
          </cell>
        </row>
        <row r="1887">
          <cell r="A1887">
            <v>2017713</v>
          </cell>
          <cell r="C1887" t="str">
            <v>Kavel Z115 Schuur SP</v>
          </cell>
          <cell r="D1887" t="str">
            <v>Maat</v>
          </cell>
          <cell r="E1887">
            <v>0</v>
          </cell>
          <cell r="F1887">
            <v>1</v>
          </cell>
          <cell r="G1887">
            <v>0</v>
          </cell>
          <cell r="H1887">
            <v>1</v>
          </cell>
          <cell r="I1887">
            <v>1</v>
          </cell>
          <cell r="J1887">
            <v>1</v>
          </cell>
          <cell r="L1887">
            <v>502.39</v>
          </cell>
          <cell r="N1887">
            <v>295.67</v>
          </cell>
          <cell r="O1887">
            <v>198.23000000000002</v>
          </cell>
          <cell r="P1887">
            <v>0.67044339973619238</v>
          </cell>
          <cell r="Q1887">
            <v>97.44</v>
          </cell>
          <cell r="R1887">
            <v>0.32955660026380762</v>
          </cell>
          <cell r="S1887">
            <v>3.8975999999999997</v>
          </cell>
          <cell r="U1887">
            <v>0</v>
          </cell>
          <cell r="V1887">
            <v>0</v>
          </cell>
          <cell r="W1887">
            <v>502.39</v>
          </cell>
          <cell r="X1887">
            <v>502.39</v>
          </cell>
          <cell r="Y1887">
            <v>617712</v>
          </cell>
        </row>
        <row r="1888">
          <cell r="A1888">
            <v>2017714</v>
          </cell>
          <cell r="C1888" t="str">
            <v>Kavel Z121 Duinlodge Zand</v>
          </cell>
          <cell r="D1888" t="str">
            <v>Maat</v>
          </cell>
          <cell r="E1888">
            <v>1</v>
          </cell>
          <cell r="F1888">
            <v>8</v>
          </cell>
          <cell r="G1888">
            <v>4</v>
          </cell>
          <cell r="H1888">
            <v>3</v>
          </cell>
          <cell r="I1888">
            <v>1</v>
          </cell>
          <cell r="J1888">
            <v>1</v>
          </cell>
          <cell r="L1888">
            <v>3522.36</v>
          </cell>
          <cell r="N1888">
            <v>2660.85</v>
          </cell>
          <cell r="O1888">
            <v>2101.2199999999998</v>
          </cell>
          <cell r="P1888">
            <v>0.78967998947704676</v>
          </cell>
          <cell r="Q1888">
            <v>559.63</v>
          </cell>
          <cell r="R1888">
            <v>0.21032001052295321</v>
          </cell>
          <cell r="S1888">
            <v>22.385200000000001</v>
          </cell>
          <cell r="U1888">
            <v>0</v>
          </cell>
          <cell r="V1888">
            <v>0</v>
          </cell>
          <cell r="W1888">
            <v>3522.36</v>
          </cell>
          <cell r="X1888">
            <v>3522.36</v>
          </cell>
          <cell r="Y1888">
            <v>617784</v>
          </cell>
        </row>
        <row r="1889">
          <cell r="A1889">
            <v>2017715</v>
          </cell>
          <cell r="C1889" t="str">
            <v>Kavel Z121 Schuur</v>
          </cell>
          <cell r="D1889" t="str">
            <v>Maat</v>
          </cell>
          <cell r="E1889">
            <v>0</v>
          </cell>
          <cell r="F1889">
            <v>1</v>
          </cell>
          <cell r="G1889">
            <v>0</v>
          </cell>
          <cell r="H1889">
            <v>1</v>
          </cell>
          <cell r="I1889">
            <v>1</v>
          </cell>
          <cell r="J1889">
            <v>1</v>
          </cell>
          <cell r="L1889">
            <v>502.39</v>
          </cell>
          <cell r="N1889">
            <v>295.67</v>
          </cell>
          <cell r="O1889">
            <v>198.23000000000002</v>
          </cell>
          <cell r="P1889">
            <v>0.67044339973619238</v>
          </cell>
          <cell r="Q1889">
            <v>97.44</v>
          </cell>
          <cell r="R1889">
            <v>0.32955660026380762</v>
          </cell>
          <cell r="S1889">
            <v>3.8975999999999997</v>
          </cell>
          <cell r="U1889">
            <v>0</v>
          </cell>
          <cell r="V1889">
            <v>0</v>
          </cell>
          <cell r="W1889">
            <v>502.39</v>
          </cell>
          <cell r="X1889">
            <v>502.39</v>
          </cell>
          <cell r="Y1889">
            <v>617713</v>
          </cell>
        </row>
        <row r="1890">
          <cell r="A1890">
            <v>2017716</v>
          </cell>
          <cell r="C1890" t="str">
            <v>Kavel Z125 Duinlodge Grijs</v>
          </cell>
          <cell r="D1890" t="str">
            <v>Maat</v>
          </cell>
          <cell r="E1890">
            <v>1</v>
          </cell>
          <cell r="F1890">
            <v>8</v>
          </cell>
          <cell r="G1890">
            <v>4</v>
          </cell>
          <cell r="H1890">
            <v>2</v>
          </cell>
          <cell r="I1890">
            <v>1</v>
          </cell>
          <cell r="J1890">
            <v>1</v>
          </cell>
          <cell r="L1890">
            <v>3572.97</v>
          </cell>
          <cell r="N1890">
            <v>2554.92</v>
          </cell>
          <cell r="O1890">
            <v>2001.6200000000001</v>
          </cell>
          <cell r="P1890">
            <v>0.78343744618226796</v>
          </cell>
          <cell r="Q1890">
            <v>553.29999999999995</v>
          </cell>
          <cell r="R1890">
            <v>0.21656255381773204</v>
          </cell>
          <cell r="S1890">
            <v>22.131999999999998</v>
          </cell>
          <cell r="U1890">
            <v>0</v>
          </cell>
          <cell r="V1890">
            <v>0</v>
          </cell>
          <cell r="W1890">
            <v>3572.97</v>
          </cell>
          <cell r="X1890">
            <v>3572.97</v>
          </cell>
          <cell r="Y1890">
            <v>617754</v>
          </cell>
        </row>
        <row r="1891">
          <cell r="A1891">
            <v>2017717</v>
          </cell>
          <cell r="C1891" t="str">
            <v>Kavel Z125 Schuur</v>
          </cell>
          <cell r="D1891" t="str">
            <v>Maat</v>
          </cell>
          <cell r="E1891">
            <v>0</v>
          </cell>
          <cell r="F1891">
            <v>1</v>
          </cell>
          <cell r="G1891">
            <v>0</v>
          </cell>
          <cell r="H1891">
            <v>1</v>
          </cell>
          <cell r="I1891">
            <v>1</v>
          </cell>
          <cell r="J1891">
            <v>1</v>
          </cell>
          <cell r="L1891">
            <v>502.39</v>
          </cell>
          <cell r="N1891">
            <v>295.67</v>
          </cell>
          <cell r="O1891">
            <v>198.23000000000002</v>
          </cell>
          <cell r="P1891">
            <v>0.67044339973619238</v>
          </cell>
          <cell r="Q1891">
            <v>97.44</v>
          </cell>
          <cell r="R1891">
            <v>0.32955660026380762</v>
          </cell>
          <cell r="S1891">
            <v>3.8975999999999997</v>
          </cell>
          <cell r="U1891">
            <v>0</v>
          </cell>
          <cell r="V1891">
            <v>0</v>
          </cell>
          <cell r="W1891">
            <v>502.39</v>
          </cell>
          <cell r="X1891">
            <v>502.39</v>
          </cell>
          <cell r="Y1891">
            <v>617717</v>
          </cell>
        </row>
        <row r="1892">
          <cell r="A1892">
            <v>2017718</v>
          </cell>
          <cell r="C1892" t="str">
            <v>Kavel Z128 Duinlodge Grijs sp</v>
          </cell>
          <cell r="D1892" t="str">
            <v>Maat</v>
          </cell>
          <cell r="E1892">
            <v>1</v>
          </cell>
          <cell r="F1892">
            <v>8</v>
          </cell>
          <cell r="G1892">
            <v>4</v>
          </cell>
          <cell r="H1892">
            <v>2</v>
          </cell>
          <cell r="I1892">
            <v>1</v>
          </cell>
          <cell r="J1892">
            <v>1</v>
          </cell>
          <cell r="L1892">
            <v>3572.97</v>
          </cell>
          <cell r="N1892">
            <v>2554.92</v>
          </cell>
          <cell r="O1892">
            <v>2001.6200000000001</v>
          </cell>
          <cell r="P1892">
            <v>0.78343744618226796</v>
          </cell>
          <cell r="Q1892">
            <v>553.29999999999995</v>
          </cell>
          <cell r="R1892">
            <v>0.21656255381773204</v>
          </cell>
          <cell r="S1892">
            <v>22.131999999999998</v>
          </cell>
          <cell r="U1892">
            <v>0</v>
          </cell>
          <cell r="V1892">
            <v>0</v>
          </cell>
          <cell r="W1892">
            <v>3572.97</v>
          </cell>
          <cell r="X1892">
            <v>3572.97</v>
          </cell>
          <cell r="Y1892">
            <v>617755</v>
          </cell>
        </row>
        <row r="1893">
          <cell r="A1893">
            <v>2017719</v>
          </cell>
          <cell r="C1893" t="str">
            <v>Kavel Z128 Schuur</v>
          </cell>
          <cell r="D1893" t="str">
            <v>Maat</v>
          </cell>
          <cell r="E1893">
            <v>0</v>
          </cell>
          <cell r="F1893">
            <v>1</v>
          </cell>
          <cell r="G1893">
            <v>0</v>
          </cell>
          <cell r="H1893">
            <v>1</v>
          </cell>
          <cell r="I1893">
            <v>1</v>
          </cell>
          <cell r="J1893">
            <v>1</v>
          </cell>
          <cell r="L1893">
            <v>502.39</v>
          </cell>
          <cell r="N1893">
            <v>295.67</v>
          </cell>
          <cell r="O1893">
            <v>198.23000000000002</v>
          </cell>
          <cell r="P1893">
            <v>0.67044339973619238</v>
          </cell>
          <cell r="Q1893">
            <v>97.44</v>
          </cell>
          <cell r="R1893">
            <v>0.32955660026380762</v>
          </cell>
          <cell r="S1893">
            <v>3.8975999999999997</v>
          </cell>
          <cell r="U1893">
            <v>0</v>
          </cell>
          <cell r="V1893">
            <v>0</v>
          </cell>
          <cell r="W1893">
            <v>502.39</v>
          </cell>
          <cell r="X1893">
            <v>502.39</v>
          </cell>
          <cell r="Y1893">
            <v>617715</v>
          </cell>
        </row>
        <row r="1894">
          <cell r="A1894">
            <v>2017720</v>
          </cell>
          <cell r="C1894" t="str">
            <v>Kavel Z131 Duinlodge Zand sp</v>
          </cell>
          <cell r="D1894" t="str">
            <v>Maat</v>
          </cell>
          <cell r="E1894">
            <v>1</v>
          </cell>
          <cell r="F1894">
            <v>8</v>
          </cell>
          <cell r="G1894">
            <v>4</v>
          </cell>
          <cell r="H1894">
            <v>3</v>
          </cell>
          <cell r="I1894">
            <v>1</v>
          </cell>
          <cell r="J1894">
            <v>1</v>
          </cell>
          <cell r="L1894">
            <v>3522.36</v>
          </cell>
          <cell r="N1894">
            <v>2660.85</v>
          </cell>
          <cell r="O1894">
            <v>2101.2199999999998</v>
          </cell>
          <cell r="P1894">
            <v>0.78967998947704676</v>
          </cell>
          <cell r="Q1894">
            <v>559.63</v>
          </cell>
          <cell r="R1894">
            <v>0.21032001052295321</v>
          </cell>
          <cell r="S1894">
            <v>22.385200000000001</v>
          </cell>
          <cell r="U1894">
            <v>0</v>
          </cell>
          <cell r="V1894">
            <v>0</v>
          </cell>
          <cell r="W1894">
            <v>3522.36</v>
          </cell>
          <cell r="X1894">
            <v>3522.36</v>
          </cell>
          <cell r="Y1894">
            <v>617785</v>
          </cell>
        </row>
        <row r="1895">
          <cell r="A1895">
            <v>2017721</v>
          </cell>
          <cell r="C1895" t="str">
            <v>Kavel Z131 Schuur sp</v>
          </cell>
          <cell r="D1895" t="str">
            <v>Maat</v>
          </cell>
          <cell r="E1895">
            <v>0</v>
          </cell>
          <cell r="F1895">
            <v>1</v>
          </cell>
          <cell r="G1895">
            <v>0</v>
          </cell>
          <cell r="H1895">
            <v>1</v>
          </cell>
          <cell r="I1895">
            <v>1</v>
          </cell>
          <cell r="J1895">
            <v>1</v>
          </cell>
          <cell r="L1895">
            <v>502.39</v>
          </cell>
          <cell r="N1895">
            <v>295.67</v>
          </cell>
          <cell r="O1895">
            <v>198.23000000000002</v>
          </cell>
          <cell r="P1895">
            <v>0.67044339973619238</v>
          </cell>
          <cell r="Q1895">
            <v>97.44</v>
          </cell>
          <cell r="R1895">
            <v>0.32955660026380762</v>
          </cell>
          <cell r="S1895">
            <v>3.8975999999999997</v>
          </cell>
          <cell r="U1895">
            <v>0</v>
          </cell>
          <cell r="V1895">
            <v>0</v>
          </cell>
          <cell r="W1895">
            <v>502.39</v>
          </cell>
          <cell r="X1895">
            <v>502.39</v>
          </cell>
          <cell r="Y1895">
            <v>617716</v>
          </cell>
        </row>
        <row r="1896">
          <cell r="A1896">
            <v>2017722</v>
          </cell>
          <cell r="C1896" t="str">
            <v>Kavel Z133 Duinlodge Grijs</v>
          </cell>
          <cell r="D1896" t="str">
            <v>Maat</v>
          </cell>
          <cell r="E1896">
            <v>1</v>
          </cell>
          <cell r="F1896">
            <v>8</v>
          </cell>
          <cell r="G1896">
            <v>4</v>
          </cell>
          <cell r="H1896">
            <v>2</v>
          </cell>
          <cell r="I1896">
            <v>1</v>
          </cell>
          <cell r="J1896">
            <v>1</v>
          </cell>
          <cell r="L1896">
            <v>3572.97</v>
          </cell>
          <cell r="N1896">
            <v>2554.92</v>
          </cell>
          <cell r="O1896">
            <v>2001.6200000000001</v>
          </cell>
          <cell r="P1896">
            <v>0.78343744618226796</v>
          </cell>
          <cell r="Q1896">
            <v>553.29999999999995</v>
          </cell>
          <cell r="R1896">
            <v>0.21656255381773204</v>
          </cell>
          <cell r="S1896">
            <v>22.131999999999998</v>
          </cell>
          <cell r="U1896">
            <v>0</v>
          </cell>
          <cell r="V1896">
            <v>0</v>
          </cell>
          <cell r="W1896">
            <v>3572.97</v>
          </cell>
          <cell r="X1896">
            <v>3572.97</v>
          </cell>
          <cell r="Y1896">
            <v>617790</v>
          </cell>
        </row>
        <row r="1897">
          <cell r="A1897">
            <v>2017723</v>
          </cell>
          <cell r="C1897" t="str">
            <v>Kavel Z133 Schuur</v>
          </cell>
          <cell r="D1897" t="str">
            <v>Maat</v>
          </cell>
          <cell r="E1897">
            <v>0</v>
          </cell>
          <cell r="F1897">
            <v>1</v>
          </cell>
          <cell r="G1897">
            <v>0</v>
          </cell>
          <cell r="H1897">
            <v>1</v>
          </cell>
          <cell r="I1897">
            <v>1</v>
          </cell>
          <cell r="J1897">
            <v>1</v>
          </cell>
          <cell r="L1897">
            <v>502.39</v>
          </cell>
          <cell r="N1897">
            <v>295.67</v>
          </cell>
          <cell r="O1897">
            <v>198.23000000000002</v>
          </cell>
          <cell r="P1897">
            <v>0.67044339973619238</v>
          </cell>
          <cell r="Q1897">
            <v>97.44</v>
          </cell>
          <cell r="R1897">
            <v>0.32955660026380762</v>
          </cell>
          <cell r="S1897">
            <v>3.8975999999999997</v>
          </cell>
          <cell r="U1897">
            <v>0</v>
          </cell>
          <cell r="V1897">
            <v>0</v>
          </cell>
          <cell r="W1897">
            <v>502.39</v>
          </cell>
          <cell r="X1897">
            <v>502.39</v>
          </cell>
          <cell r="Y1897">
            <v>617717</v>
          </cell>
        </row>
        <row r="1898">
          <cell r="A1898">
            <v>2017724</v>
          </cell>
          <cell r="C1898" t="str">
            <v>Kavel Z134 Duinlodge Grijs</v>
          </cell>
          <cell r="D1898" t="str">
            <v>Maat</v>
          </cell>
          <cell r="E1898">
            <v>1</v>
          </cell>
          <cell r="F1898">
            <v>8</v>
          </cell>
          <cell r="G1898">
            <v>4</v>
          </cell>
          <cell r="H1898">
            <v>2</v>
          </cell>
          <cell r="I1898">
            <v>1</v>
          </cell>
          <cell r="J1898">
            <v>1</v>
          </cell>
          <cell r="L1898">
            <v>3572.97</v>
          </cell>
          <cell r="N1898">
            <v>2554.92</v>
          </cell>
          <cell r="O1898">
            <v>2001.6200000000001</v>
          </cell>
          <cell r="P1898">
            <v>0.78343744618226796</v>
          </cell>
          <cell r="Q1898">
            <v>553.29999999999995</v>
          </cell>
          <cell r="R1898">
            <v>0.21656255381773204</v>
          </cell>
          <cell r="S1898">
            <v>22.131999999999998</v>
          </cell>
          <cell r="U1898">
            <v>0</v>
          </cell>
          <cell r="V1898">
            <v>0</v>
          </cell>
          <cell r="W1898">
            <v>3572.97</v>
          </cell>
          <cell r="X1898">
            <v>3572.97</v>
          </cell>
          <cell r="Y1898">
            <v>617791</v>
          </cell>
        </row>
        <row r="1899">
          <cell r="A1899">
            <v>2017725</v>
          </cell>
          <cell r="C1899" t="str">
            <v xml:space="preserve">Kavel Z134 Schuur </v>
          </cell>
          <cell r="D1899" t="str">
            <v>Maat</v>
          </cell>
          <cell r="E1899">
            <v>0</v>
          </cell>
          <cell r="F1899">
            <v>1</v>
          </cell>
          <cell r="G1899">
            <v>0</v>
          </cell>
          <cell r="H1899">
            <v>1</v>
          </cell>
          <cell r="I1899">
            <v>1</v>
          </cell>
          <cell r="J1899">
            <v>1</v>
          </cell>
          <cell r="L1899">
            <v>502.39</v>
          </cell>
          <cell r="N1899">
            <v>295.67</v>
          </cell>
          <cell r="O1899">
            <v>198.23000000000002</v>
          </cell>
          <cell r="P1899">
            <v>0.67044339973619238</v>
          </cell>
          <cell r="Q1899">
            <v>97.44</v>
          </cell>
          <cell r="R1899">
            <v>0.32955660026380762</v>
          </cell>
          <cell r="S1899">
            <v>3.8975999999999997</v>
          </cell>
          <cell r="U1899">
            <v>0</v>
          </cell>
          <cell r="V1899">
            <v>0</v>
          </cell>
          <cell r="W1899">
            <v>502.39</v>
          </cell>
          <cell r="X1899">
            <v>502.39</v>
          </cell>
          <cell r="Y1899">
            <v>617718</v>
          </cell>
        </row>
        <row r="1900">
          <cell r="A1900">
            <v>2017726</v>
          </cell>
          <cell r="C1900">
            <v>692918</v>
          </cell>
          <cell r="D1900" t="str">
            <v>Arcabo</v>
          </cell>
          <cell r="E1900">
            <v>1</v>
          </cell>
          <cell r="F1900">
            <v>11</v>
          </cell>
          <cell r="G1900">
            <v>5</v>
          </cell>
          <cell r="H1900">
            <v>4</v>
          </cell>
          <cell r="I1900">
            <v>1</v>
          </cell>
          <cell r="J1900">
            <v>1</v>
          </cell>
          <cell r="L1900">
            <v>4438.6000000000004</v>
          </cell>
          <cell r="N1900">
            <v>2800.23</v>
          </cell>
          <cell r="O1900">
            <v>2252.31</v>
          </cell>
          <cell r="P1900">
            <v>0.8043303585776882</v>
          </cell>
          <cell r="Q1900">
            <v>547.91999999999996</v>
          </cell>
          <cell r="R1900">
            <v>0.19566964142231172</v>
          </cell>
          <cell r="S1900">
            <v>21.916799999999999</v>
          </cell>
          <cell r="U1900">
            <v>0</v>
          </cell>
          <cell r="V1900">
            <v>0</v>
          </cell>
          <cell r="W1900">
            <v>4438.6000000000004</v>
          </cell>
          <cell r="X1900">
            <v>4438.6000000000004</v>
          </cell>
          <cell r="Y1900">
            <v>617684</v>
          </cell>
        </row>
        <row r="1901">
          <cell r="A1901">
            <v>2017727</v>
          </cell>
          <cell r="C1901" t="str">
            <v xml:space="preserve">werkbon 120 (nog een keer in overleg H. Nagelhout) </v>
          </cell>
          <cell r="D1901" t="str">
            <v>Arcabo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1</v>
          </cell>
          <cell r="J1901">
            <v>1</v>
          </cell>
          <cell r="L1901">
            <v>45</v>
          </cell>
          <cell r="N1901">
            <v>22.5</v>
          </cell>
          <cell r="O1901">
            <v>7.5</v>
          </cell>
          <cell r="P1901">
            <v>0.33333333333333331</v>
          </cell>
          <cell r="Q1901">
            <v>15</v>
          </cell>
          <cell r="R1901">
            <v>0.66666666666666663</v>
          </cell>
          <cell r="S1901">
            <v>0.6</v>
          </cell>
          <cell r="U1901">
            <v>0</v>
          </cell>
          <cell r="V1901">
            <v>0</v>
          </cell>
          <cell r="W1901">
            <v>45</v>
          </cell>
          <cell r="X1901">
            <v>45</v>
          </cell>
          <cell r="Y1901">
            <v>617810</v>
          </cell>
        </row>
        <row r="1902">
          <cell r="A1902" t="str">
            <v>2017728V</v>
          </cell>
          <cell r="C1902">
            <v>680517</v>
          </cell>
          <cell r="D1902" t="str">
            <v>Arcabo</v>
          </cell>
          <cell r="E1902">
            <v>1</v>
          </cell>
          <cell r="F1902">
            <v>10</v>
          </cell>
          <cell r="G1902">
            <v>7</v>
          </cell>
          <cell r="H1902">
            <v>3</v>
          </cell>
          <cell r="I1902">
            <v>1</v>
          </cell>
          <cell r="J1902">
            <v>1</v>
          </cell>
          <cell r="L1902">
            <v>7965.13</v>
          </cell>
          <cell r="N1902">
            <v>5039.7299999999996</v>
          </cell>
          <cell r="O1902">
            <v>3838.2899999999995</v>
          </cell>
          <cell r="P1902">
            <v>0.76160627652671864</v>
          </cell>
          <cell r="Q1902">
            <v>1201.44</v>
          </cell>
          <cell r="R1902">
            <v>0.23839372347328133</v>
          </cell>
          <cell r="S1902">
            <v>48.057600000000001</v>
          </cell>
          <cell r="U1902">
            <v>0</v>
          </cell>
          <cell r="V1902">
            <v>0</v>
          </cell>
          <cell r="W1902">
            <v>7965.13</v>
          </cell>
          <cell r="X1902">
            <v>7965.13</v>
          </cell>
          <cell r="Y1902">
            <v>617682</v>
          </cell>
        </row>
        <row r="1903">
          <cell r="A1903">
            <v>2017729</v>
          </cell>
          <cell r="C1903">
            <v>672917</v>
          </cell>
          <cell r="D1903" t="str">
            <v>Arcabo</v>
          </cell>
          <cell r="E1903">
            <v>1</v>
          </cell>
          <cell r="F1903">
            <v>7</v>
          </cell>
          <cell r="G1903">
            <v>2</v>
          </cell>
          <cell r="H1903">
            <v>7</v>
          </cell>
          <cell r="I1903">
            <v>1</v>
          </cell>
          <cell r="J1903">
            <v>1</v>
          </cell>
          <cell r="L1903">
            <v>3747.36</v>
          </cell>
          <cell r="N1903">
            <v>2340.0500000000002</v>
          </cell>
          <cell r="O1903">
            <v>1776.88</v>
          </cell>
          <cell r="P1903">
            <v>0.75933420226063542</v>
          </cell>
          <cell r="Q1903">
            <v>563.16999999999996</v>
          </cell>
          <cell r="R1903">
            <v>0.2406657977393645</v>
          </cell>
          <cell r="S1903">
            <v>22.526799999999998</v>
          </cell>
          <cell r="U1903">
            <v>0</v>
          </cell>
          <cell r="V1903">
            <v>0</v>
          </cell>
          <cell r="W1903">
            <v>3747.36</v>
          </cell>
          <cell r="X1903">
            <v>3747.36</v>
          </cell>
          <cell r="Y1903">
            <v>617685</v>
          </cell>
        </row>
        <row r="1904">
          <cell r="A1904">
            <v>2017731</v>
          </cell>
          <cell r="C1904" t="str">
            <v>Paneel  853 x 810 mm wit/7016 nerf  v 2016134 - 561516</v>
          </cell>
          <cell r="D1904" t="str">
            <v>Arcabo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1</v>
          </cell>
          <cell r="J1904">
            <v>1</v>
          </cell>
          <cell r="L1904">
            <v>137</v>
          </cell>
          <cell r="N1904">
            <v>63</v>
          </cell>
          <cell r="O1904">
            <v>48</v>
          </cell>
          <cell r="P1904">
            <v>0.76190476190476186</v>
          </cell>
          <cell r="Q1904">
            <v>15</v>
          </cell>
          <cell r="R1904">
            <v>0.23809523809523808</v>
          </cell>
          <cell r="S1904">
            <v>0.6</v>
          </cell>
          <cell r="U1904">
            <v>0</v>
          </cell>
          <cell r="V1904">
            <v>0</v>
          </cell>
          <cell r="W1904">
            <v>137</v>
          </cell>
          <cell r="X1904">
            <v>137</v>
          </cell>
          <cell r="Y1904">
            <v>617652</v>
          </cell>
        </row>
        <row r="1905">
          <cell r="A1905">
            <v>2017732</v>
          </cell>
          <cell r="C1905" t="str">
            <v>Comm 140A</v>
          </cell>
          <cell r="D1905" t="str">
            <v>Diamant</v>
          </cell>
          <cell r="E1905">
            <v>2</v>
          </cell>
          <cell r="F1905">
            <v>16</v>
          </cell>
          <cell r="G1905">
            <v>8</v>
          </cell>
          <cell r="H1905">
            <v>4</v>
          </cell>
          <cell r="I1905">
            <v>1</v>
          </cell>
          <cell r="J1905">
            <v>1</v>
          </cell>
          <cell r="L1905">
            <v>5247.7</v>
          </cell>
          <cell r="N1905">
            <v>3223.9</v>
          </cell>
          <cell r="O1905">
            <v>2461.88</v>
          </cell>
          <cell r="P1905">
            <v>0.76363410775768481</v>
          </cell>
          <cell r="Q1905">
            <v>762.02</v>
          </cell>
          <cell r="R1905">
            <v>0.23636589224231519</v>
          </cell>
          <cell r="S1905">
            <v>30.480799999999999</v>
          </cell>
          <cell r="U1905">
            <v>0</v>
          </cell>
          <cell r="V1905">
            <v>0</v>
          </cell>
          <cell r="W1905">
            <v>5247.7</v>
          </cell>
          <cell r="X1905">
            <v>5247.7</v>
          </cell>
          <cell r="Y1905">
            <v>617745</v>
          </cell>
        </row>
        <row r="1906">
          <cell r="A1906">
            <v>2017733</v>
          </cell>
          <cell r="C1906" t="str">
            <v>Funk</v>
          </cell>
          <cell r="D1906" t="str">
            <v>Duocar</v>
          </cell>
          <cell r="E1906">
            <v>1</v>
          </cell>
          <cell r="F1906">
            <v>2</v>
          </cell>
          <cell r="G1906">
            <v>1</v>
          </cell>
          <cell r="H1906">
            <v>1</v>
          </cell>
          <cell r="I1906">
            <v>1</v>
          </cell>
          <cell r="J1906">
            <v>1</v>
          </cell>
          <cell r="L1906">
            <v>935.4</v>
          </cell>
          <cell r="N1906">
            <v>458.99</v>
          </cell>
          <cell r="O1906">
            <v>312</v>
          </cell>
          <cell r="P1906">
            <v>0.67975337153314885</v>
          </cell>
          <cell r="Q1906">
            <v>146.99</v>
          </cell>
          <cell r="R1906">
            <v>0.32024662846685115</v>
          </cell>
          <cell r="S1906">
            <v>5.8795999999999999</v>
          </cell>
          <cell r="U1906">
            <v>0</v>
          </cell>
          <cell r="V1906">
            <v>0</v>
          </cell>
          <cell r="W1906">
            <v>935.4</v>
          </cell>
          <cell r="X1906">
            <v>935.4</v>
          </cell>
          <cell r="Y1906">
            <v>617697</v>
          </cell>
        </row>
        <row r="1907">
          <cell r="A1907">
            <v>2017734</v>
          </cell>
          <cell r="C1907" t="str">
            <v>Comm 140B</v>
          </cell>
          <cell r="D1907" t="str">
            <v>Diamant</v>
          </cell>
          <cell r="E1907">
            <v>2</v>
          </cell>
          <cell r="F1907">
            <v>18</v>
          </cell>
          <cell r="G1907">
            <v>8</v>
          </cell>
          <cell r="H1907">
            <v>2</v>
          </cell>
          <cell r="I1907">
            <v>1</v>
          </cell>
          <cell r="J1907">
            <v>1</v>
          </cell>
          <cell r="L1907">
            <v>4757.3</v>
          </cell>
          <cell r="N1907">
            <v>2938.34</v>
          </cell>
          <cell r="O1907">
            <v>1996.1600000000003</v>
          </cell>
          <cell r="P1907">
            <v>0.67934956472021624</v>
          </cell>
          <cell r="Q1907">
            <v>942.18</v>
          </cell>
          <cell r="R1907">
            <v>0.32065043527978376</v>
          </cell>
          <cell r="S1907">
            <v>37.687199999999997</v>
          </cell>
          <cell r="U1907">
            <v>0</v>
          </cell>
          <cell r="V1907">
            <v>0</v>
          </cell>
          <cell r="W1907">
            <v>4757.3</v>
          </cell>
          <cell r="X1907">
            <v>4757.3</v>
          </cell>
          <cell r="Y1907">
            <v>617746</v>
          </cell>
        </row>
        <row r="1908">
          <cell r="A1908">
            <v>2017735</v>
          </cell>
          <cell r="C1908">
            <v>693117</v>
          </cell>
          <cell r="D1908" t="str">
            <v>Arcabo</v>
          </cell>
          <cell r="E1908">
            <v>1</v>
          </cell>
          <cell r="F1908">
            <v>10</v>
          </cell>
          <cell r="G1908">
            <v>7</v>
          </cell>
          <cell r="H1908">
            <v>3</v>
          </cell>
          <cell r="I1908">
            <v>1</v>
          </cell>
          <cell r="J1908">
            <v>1</v>
          </cell>
          <cell r="L1908">
            <v>3785.56</v>
          </cell>
          <cell r="N1908">
            <v>2321.77</v>
          </cell>
          <cell r="O1908">
            <v>1786.58</v>
          </cell>
          <cell r="P1908">
            <v>0.76949051800996648</v>
          </cell>
          <cell r="Q1908">
            <v>535.19000000000005</v>
          </cell>
          <cell r="R1908">
            <v>0.23050948199003349</v>
          </cell>
          <cell r="S1908">
            <v>21.407600000000002</v>
          </cell>
          <cell r="U1908">
            <v>0</v>
          </cell>
          <cell r="V1908">
            <v>0</v>
          </cell>
          <cell r="W1908">
            <v>3785.56</v>
          </cell>
          <cell r="X1908">
            <v>3785.56</v>
          </cell>
          <cell r="Y1908">
            <v>617686</v>
          </cell>
        </row>
        <row r="1909">
          <cell r="A1909">
            <v>2017736</v>
          </cell>
          <cell r="C1909">
            <v>709417</v>
          </cell>
          <cell r="D1909" t="str">
            <v>Arcabo</v>
          </cell>
          <cell r="E1909">
            <v>1</v>
          </cell>
          <cell r="F1909">
            <v>11</v>
          </cell>
          <cell r="G1909">
            <v>7</v>
          </cell>
          <cell r="H1909">
            <v>3</v>
          </cell>
          <cell r="I1909">
            <v>1</v>
          </cell>
          <cell r="J1909">
            <v>1</v>
          </cell>
          <cell r="L1909">
            <v>3964.15</v>
          </cell>
          <cell r="N1909">
            <v>2492.96</v>
          </cell>
          <cell r="O1909">
            <v>1952.52</v>
          </cell>
          <cell r="P1909">
            <v>0.78321352929850452</v>
          </cell>
          <cell r="Q1909">
            <v>540.44000000000005</v>
          </cell>
          <cell r="R1909">
            <v>0.21678647070149543</v>
          </cell>
          <cell r="S1909">
            <v>21.617600000000003</v>
          </cell>
          <cell r="U1909">
            <v>0</v>
          </cell>
          <cell r="V1909">
            <v>0</v>
          </cell>
          <cell r="W1909">
            <v>3964.15</v>
          </cell>
          <cell r="X1909">
            <v>3964.15</v>
          </cell>
          <cell r="Y1909">
            <v>617687</v>
          </cell>
        </row>
        <row r="1910">
          <cell r="A1910">
            <v>2017737</v>
          </cell>
          <cell r="C1910" t="str">
            <v>werkbon 126</v>
          </cell>
          <cell r="D1910" t="str">
            <v>Arcabo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1</v>
          </cell>
          <cell r="J1910">
            <v>1</v>
          </cell>
          <cell r="L1910">
            <v>87.2</v>
          </cell>
          <cell r="N1910">
            <v>51.1</v>
          </cell>
          <cell r="O1910">
            <v>36.1</v>
          </cell>
          <cell r="P1910">
            <v>0.70645792563600784</v>
          </cell>
          <cell r="Q1910">
            <v>15</v>
          </cell>
          <cell r="R1910">
            <v>0.29354207436399216</v>
          </cell>
          <cell r="S1910">
            <v>0.6</v>
          </cell>
          <cell r="U1910">
            <v>0</v>
          </cell>
          <cell r="V1910">
            <v>87.2</v>
          </cell>
          <cell r="W1910">
            <v>0</v>
          </cell>
          <cell r="X1910">
            <v>87.2</v>
          </cell>
          <cell r="Y1910">
            <v>617652</v>
          </cell>
        </row>
        <row r="1911">
          <cell r="A1911">
            <v>2017738</v>
          </cell>
          <cell r="C1911" t="str">
            <v>glas ARC1023, , 450x 679 satinatio</v>
          </cell>
          <cell r="D1911" t="str">
            <v>Arcabo</v>
          </cell>
          <cell r="E1911">
            <v>0</v>
          </cell>
          <cell r="F1911">
            <v>0</v>
          </cell>
          <cell r="H1911">
            <v>0</v>
          </cell>
          <cell r="I1911">
            <v>1</v>
          </cell>
          <cell r="J1911">
            <v>1</v>
          </cell>
          <cell r="L1911">
            <v>53.28</v>
          </cell>
          <cell r="N1911">
            <v>34.14</v>
          </cell>
          <cell r="O1911">
            <v>19.14</v>
          </cell>
          <cell r="P1911">
            <v>0.56063268892794382</v>
          </cell>
          <cell r="Q1911">
            <v>15</v>
          </cell>
          <cell r="R1911">
            <v>0.43936731107205623</v>
          </cell>
          <cell r="S1911">
            <v>0.6</v>
          </cell>
          <cell r="U1911">
            <v>0</v>
          </cell>
          <cell r="V1911">
            <v>0</v>
          </cell>
          <cell r="W1911">
            <v>53.28</v>
          </cell>
          <cell r="X1911">
            <v>53.28</v>
          </cell>
          <cell r="Y1911">
            <v>617810</v>
          </cell>
        </row>
        <row r="1912">
          <cell r="A1912">
            <v>2017739</v>
          </cell>
          <cell r="C1912" t="str">
            <v>De Bosrand</v>
          </cell>
          <cell r="D1912" t="str">
            <v>Arcabo</v>
          </cell>
          <cell r="E1912">
            <v>1</v>
          </cell>
          <cell r="F1912">
            <v>9</v>
          </cell>
          <cell r="G1912">
            <v>0</v>
          </cell>
          <cell r="H1912">
            <v>8</v>
          </cell>
          <cell r="I1912">
            <v>1</v>
          </cell>
          <cell r="J1912">
            <v>1</v>
          </cell>
          <cell r="L1912">
            <v>4223.41</v>
          </cell>
          <cell r="N1912">
            <v>2589.9</v>
          </cell>
          <cell r="O1912">
            <v>1923.0100000000002</v>
          </cell>
          <cell r="P1912">
            <v>0.74250357156646984</v>
          </cell>
          <cell r="Q1912">
            <v>666.89</v>
          </cell>
          <cell r="R1912">
            <v>0.25749642843353021</v>
          </cell>
          <cell r="S1912">
            <v>26.675599999999999</v>
          </cell>
          <cell r="U1912">
            <v>0</v>
          </cell>
          <cell r="V1912">
            <v>0</v>
          </cell>
          <cell r="W1912">
            <v>4223.41</v>
          </cell>
          <cell r="X1912">
            <v>4223.41</v>
          </cell>
          <cell r="Y1912">
            <v>617727</v>
          </cell>
        </row>
        <row r="1913">
          <cell r="A1913">
            <v>2017740</v>
          </cell>
          <cell r="C1913" t="str">
            <v xml:space="preserve">glas 687x1911 satinato Maat </v>
          </cell>
          <cell r="D1913" t="str">
            <v>Maat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1</v>
          </cell>
          <cell r="J1913">
            <v>1</v>
          </cell>
          <cell r="L1913">
            <v>140.4</v>
          </cell>
          <cell r="N1913">
            <v>77.7</v>
          </cell>
          <cell r="O1913">
            <v>62.7</v>
          </cell>
          <cell r="P1913">
            <v>0.806949806949807</v>
          </cell>
          <cell r="Q1913">
            <v>15</v>
          </cell>
          <cell r="R1913">
            <v>0.19305019305019305</v>
          </cell>
          <cell r="S1913">
            <v>0.6</v>
          </cell>
          <cell r="U1913">
            <v>0</v>
          </cell>
          <cell r="V1913">
            <v>0</v>
          </cell>
          <cell r="W1913">
            <v>140.4</v>
          </cell>
          <cell r="X1913">
            <v>140.4</v>
          </cell>
          <cell r="Y1913">
            <v>617820</v>
          </cell>
        </row>
        <row r="1914">
          <cell r="A1914">
            <v>2017742</v>
          </cell>
          <cell r="C1914">
            <v>683117</v>
          </cell>
          <cell r="D1914" t="str">
            <v>Arcabo</v>
          </cell>
          <cell r="E1914">
            <v>1</v>
          </cell>
          <cell r="F1914">
            <v>6</v>
          </cell>
          <cell r="G1914">
            <v>5</v>
          </cell>
          <cell r="H1914">
            <v>2</v>
          </cell>
          <cell r="I1914">
            <v>1</v>
          </cell>
          <cell r="J1914">
            <v>1</v>
          </cell>
          <cell r="L1914">
            <v>2252.12</v>
          </cell>
          <cell r="N1914">
            <v>1386.34</v>
          </cell>
          <cell r="O1914">
            <v>1055.07</v>
          </cell>
          <cell r="P1914">
            <v>0.76104707358945134</v>
          </cell>
          <cell r="Q1914">
            <v>331.27</v>
          </cell>
          <cell r="R1914">
            <v>0.23895292641054863</v>
          </cell>
          <cell r="S1914">
            <v>13.2508</v>
          </cell>
          <cell r="U1914">
            <v>0</v>
          </cell>
          <cell r="V1914">
            <v>0</v>
          </cell>
          <cell r="W1914">
            <v>2252.12</v>
          </cell>
          <cell r="X1914">
            <v>2252.12</v>
          </cell>
          <cell r="Y1914">
            <v>617688</v>
          </cell>
        </row>
        <row r="1915">
          <cell r="A1915">
            <v>2017743</v>
          </cell>
          <cell r="C1915">
            <v>683217</v>
          </cell>
          <cell r="D1915" t="str">
            <v>Arcabo</v>
          </cell>
          <cell r="E1915">
            <v>1</v>
          </cell>
          <cell r="F1915">
            <v>6</v>
          </cell>
          <cell r="G1915">
            <v>5</v>
          </cell>
          <cell r="H1915">
            <v>2</v>
          </cell>
          <cell r="I1915">
            <v>1</v>
          </cell>
          <cell r="J1915">
            <v>1</v>
          </cell>
          <cell r="L1915">
            <v>2252.12</v>
          </cell>
          <cell r="N1915">
            <v>1386.34</v>
          </cell>
          <cell r="O1915">
            <v>1055.07</v>
          </cell>
          <cell r="P1915">
            <v>0.76104707358945134</v>
          </cell>
          <cell r="Q1915">
            <v>331.27</v>
          </cell>
          <cell r="R1915">
            <v>0.23895292641054863</v>
          </cell>
          <cell r="S1915">
            <v>13.2508</v>
          </cell>
          <cell r="U1915">
            <v>0</v>
          </cell>
          <cell r="V1915">
            <v>0</v>
          </cell>
          <cell r="W1915">
            <v>2252.12</v>
          </cell>
          <cell r="X1915">
            <v>2252.12</v>
          </cell>
          <cell r="Y1915">
            <v>617689</v>
          </cell>
        </row>
        <row r="1916">
          <cell r="A1916">
            <v>2017744</v>
          </cell>
          <cell r="C1916">
            <v>683317</v>
          </cell>
          <cell r="D1916" t="str">
            <v>Arcabo</v>
          </cell>
          <cell r="E1916">
            <v>1</v>
          </cell>
          <cell r="F1916">
            <v>6</v>
          </cell>
          <cell r="G1916">
            <v>5</v>
          </cell>
          <cell r="H1916">
            <v>2</v>
          </cell>
          <cell r="I1916">
            <v>1</v>
          </cell>
          <cell r="J1916">
            <v>1</v>
          </cell>
          <cell r="L1916">
            <v>2252.12</v>
          </cell>
          <cell r="N1916">
            <v>1386.34</v>
          </cell>
          <cell r="O1916">
            <v>1055.07</v>
          </cell>
          <cell r="P1916">
            <v>0.76104707358945134</v>
          </cell>
          <cell r="Q1916">
            <v>331.27</v>
          </cell>
          <cell r="R1916">
            <v>0.23895292641054863</v>
          </cell>
          <cell r="S1916">
            <v>13.2508</v>
          </cell>
          <cell r="U1916">
            <v>0</v>
          </cell>
          <cell r="V1916">
            <v>0</v>
          </cell>
          <cell r="W1916">
            <v>2252.12</v>
          </cell>
          <cell r="X1916">
            <v>2252.12</v>
          </cell>
          <cell r="Y1916">
            <v>617728</v>
          </cell>
        </row>
        <row r="1917">
          <cell r="A1917">
            <v>2017745</v>
          </cell>
          <cell r="C1917">
            <v>683417</v>
          </cell>
          <cell r="D1917" t="str">
            <v>Arcabo</v>
          </cell>
          <cell r="E1917">
            <v>1</v>
          </cell>
          <cell r="F1917">
            <v>6</v>
          </cell>
          <cell r="G1917">
            <v>5</v>
          </cell>
          <cell r="H1917">
            <v>2</v>
          </cell>
          <cell r="I1917">
            <v>1</v>
          </cell>
          <cell r="J1917">
            <v>1</v>
          </cell>
          <cell r="L1917">
            <v>2252.12</v>
          </cell>
          <cell r="N1917">
            <v>1386.34</v>
          </cell>
          <cell r="O1917">
            <v>1055.07</v>
          </cell>
          <cell r="P1917">
            <v>0.76104707358945134</v>
          </cell>
          <cell r="Q1917">
            <v>331.27</v>
          </cell>
          <cell r="R1917">
            <v>0.23895292641054863</v>
          </cell>
          <cell r="S1917">
            <v>13.2508</v>
          </cell>
          <cell r="U1917">
            <v>0</v>
          </cell>
          <cell r="V1917">
            <v>0</v>
          </cell>
          <cell r="W1917">
            <v>2252.12</v>
          </cell>
          <cell r="X1917">
            <v>2252.12</v>
          </cell>
          <cell r="Y1917">
            <v>617729</v>
          </cell>
        </row>
        <row r="1918">
          <cell r="A1918">
            <v>2017746</v>
          </cell>
          <cell r="C1918">
            <v>683517</v>
          </cell>
          <cell r="D1918" t="str">
            <v>Arcabo</v>
          </cell>
          <cell r="E1918">
            <v>1</v>
          </cell>
          <cell r="F1918">
            <v>11</v>
          </cell>
          <cell r="G1918">
            <v>7</v>
          </cell>
          <cell r="H1918">
            <v>2</v>
          </cell>
          <cell r="I1918">
            <v>1</v>
          </cell>
          <cell r="J1918">
            <v>1</v>
          </cell>
          <cell r="L1918">
            <v>3586.55</v>
          </cell>
          <cell r="N1918">
            <v>2336</v>
          </cell>
          <cell r="O1918">
            <v>1819.6399999999999</v>
          </cell>
          <cell r="P1918">
            <v>0.77895547945205479</v>
          </cell>
          <cell r="Q1918">
            <v>516.36</v>
          </cell>
          <cell r="R1918">
            <v>0.22104452054794521</v>
          </cell>
          <cell r="S1918">
            <v>20.654399999999999</v>
          </cell>
          <cell r="U1918">
            <v>0</v>
          </cell>
          <cell r="V1918">
            <v>0</v>
          </cell>
          <cell r="W1918">
            <v>3586.55</v>
          </cell>
          <cell r="X1918">
            <v>3586.55</v>
          </cell>
          <cell r="Y1918">
            <v>617690</v>
          </cell>
        </row>
        <row r="1919">
          <cell r="A1919">
            <v>2017747</v>
          </cell>
          <cell r="C1919">
            <v>683617</v>
          </cell>
          <cell r="D1919" t="str">
            <v>Arcabo</v>
          </cell>
          <cell r="E1919">
            <v>1</v>
          </cell>
          <cell r="F1919">
            <v>11</v>
          </cell>
          <cell r="G1919">
            <v>7</v>
          </cell>
          <cell r="H1919">
            <v>2</v>
          </cell>
          <cell r="I1919">
            <v>1</v>
          </cell>
          <cell r="J1919">
            <v>1</v>
          </cell>
          <cell r="L1919">
            <v>3586.55</v>
          </cell>
          <cell r="N1919">
            <v>2336</v>
          </cell>
          <cell r="O1919">
            <v>1819.6399999999999</v>
          </cell>
          <cell r="P1919">
            <v>0.77895547945205479</v>
          </cell>
          <cell r="Q1919">
            <v>516.36</v>
          </cell>
          <cell r="R1919">
            <v>0.22104452054794521</v>
          </cell>
          <cell r="S1919">
            <v>20.654399999999999</v>
          </cell>
          <cell r="U1919">
            <v>0</v>
          </cell>
          <cell r="V1919">
            <v>0</v>
          </cell>
          <cell r="W1919">
            <v>3586.55</v>
          </cell>
          <cell r="X1919">
            <v>3586.55</v>
          </cell>
          <cell r="Y1919">
            <v>617691</v>
          </cell>
        </row>
        <row r="1920">
          <cell r="A1920">
            <v>2017748</v>
          </cell>
          <cell r="C1920">
            <v>683717</v>
          </cell>
          <cell r="D1920" t="str">
            <v>Arcabo</v>
          </cell>
          <cell r="E1920">
            <v>1</v>
          </cell>
          <cell r="F1920">
            <v>11</v>
          </cell>
          <cell r="G1920">
            <v>7</v>
          </cell>
          <cell r="H1920">
            <v>2</v>
          </cell>
          <cell r="I1920">
            <v>1</v>
          </cell>
          <cell r="J1920">
            <v>1</v>
          </cell>
          <cell r="L1920">
            <v>3586.55</v>
          </cell>
          <cell r="N1920">
            <v>2336</v>
          </cell>
          <cell r="O1920">
            <v>1819.6399999999999</v>
          </cell>
          <cell r="P1920">
            <v>0.77895547945205479</v>
          </cell>
          <cell r="Q1920">
            <v>516.36</v>
          </cell>
          <cell r="R1920">
            <v>0.22104452054794521</v>
          </cell>
          <cell r="S1920">
            <v>20.654399999999999</v>
          </cell>
          <cell r="U1920">
            <v>0</v>
          </cell>
          <cell r="V1920">
            <v>0</v>
          </cell>
          <cell r="W1920">
            <v>3586.55</v>
          </cell>
          <cell r="X1920">
            <v>3586.55</v>
          </cell>
          <cell r="Y1920">
            <v>617730</v>
          </cell>
        </row>
        <row r="1921">
          <cell r="A1921">
            <v>2017749</v>
          </cell>
          <cell r="C1921">
            <v>683817</v>
          </cell>
          <cell r="D1921" t="str">
            <v>Arcabo</v>
          </cell>
          <cell r="E1921">
            <v>1</v>
          </cell>
          <cell r="F1921">
            <v>11</v>
          </cell>
          <cell r="G1921">
            <v>7</v>
          </cell>
          <cell r="H1921">
            <v>2</v>
          </cell>
          <cell r="I1921">
            <v>1</v>
          </cell>
          <cell r="J1921">
            <v>1</v>
          </cell>
          <cell r="L1921">
            <v>3586.55</v>
          </cell>
          <cell r="N1921">
            <v>2336</v>
          </cell>
          <cell r="O1921">
            <v>1819.6399999999999</v>
          </cell>
          <cell r="P1921">
            <v>0.77895547945205479</v>
          </cell>
          <cell r="Q1921">
            <v>516.36</v>
          </cell>
          <cell r="R1921">
            <v>0.22104452054794521</v>
          </cell>
          <cell r="S1921">
            <v>20.654399999999999</v>
          </cell>
          <cell r="U1921">
            <v>0</v>
          </cell>
          <cell r="V1921">
            <v>0</v>
          </cell>
          <cell r="W1921">
            <v>3586.55</v>
          </cell>
          <cell r="X1921">
            <v>3586.55</v>
          </cell>
          <cell r="Y1921">
            <v>617731</v>
          </cell>
        </row>
        <row r="1922">
          <cell r="A1922">
            <v>2017750</v>
          </cell>
          <cell r="C1922">
            <v>683917</v>
          </cell>
          <cell r="D1922" t="str">
            <v>Arcabo</v>
          </cell>
          <cell r="E1922">
            <v>1</v>
          </cell>
          <cell r="F1922">
            <v>11</v>
          </cell>
          <cell r="G1922">
            <v>7</v>
          </cell>
          <cell r="H1922">
            <v>2</v>
          </cell>
          <cell r="I1922">
            <v>1</v>
          </cell>
          <cell r="J1922">
            <v>1</v>
          </cell>
          <cell r="L1922">
            <v>3586.55</v>
          </cell>
          <cell r="N1922">
            <v>2336</v>
          </cell>
          <cell r="O1922">
            <v>1819.6399999999999</v>
          </cell>
          <cell r="P1922">
            <v>0.77895547945205479</v>
          </cell>
          <cell r="Q1922">
            <v>516.36</v>
          </cell>
          <cell r="R1922">
            <v>0.22104452054794521</v>
          </cell>
          <cell r="S1922">
            <v>20.654399999999999</v>
          </cell>
          <cell r="U1922">
            <v>0</v>
          </cell>
          <cell r="V1922">
            <v>0</v>
          </cell>
          <cell r="W1922">
            <v>3586.55</v>
          </cell>
          <cell r="X1922">
            <v>3586.55</v>
          </cell>
          <cell r="Y1922">
            <v>617732</v>
          </cell>
        </row>
        <row r="1923">
          <cell r="A1923">
            <v>2017751</v>
          </cell>
          <cell r="C1923">
            <v>684017</v>
          </cell>
          <cell r="D1923" t="str">
            <v>Arcabo</v>
          </cell>
          <cell r="E1923">
            <v>1</v>
          </cell>
          <cell r="F1923">
            <v>11</v>
          </cell>
          <cell r="G1923">
            <v>7</v>
          </cell>
          <cell r="H1923">
            <v>2</v>
          </cell>
          <cell r="I1923">
            <v>1</v>
          </cell>
          <cell r="J1923">
            <v>1</v>
          </cell>
          <cell r="L1923">
            <v>3586.55</v>
          </cell>
          <cell r="N1923">
            <v>2336</v>
          </cell>
          <cell r="O1923">
            <v>1819.6399999999999</v>
          </cell>
          <cell r="P1923">
            <v>0.77895547945205479</v>
          </cell>
          <cell r="Q1923">
            <v>516.36</v>
          </cell>
          <cell r="R1923">
            <v>0.22104452054794521</v>
          </cell>
          <cell r="S1923">
            <v>20.654399999999999</v>
          </cell>
          <cell r="U1923">
            <v>0</v>
          </cell>
          <cell r="V1923">
            <v>0</v>
          </cell>
          <cell r="W1923">
            <v>3586.55</v>
          </cell>
          <cell r="X1923">
            <v>3586.55</v>
          </cell>
          <cell r="Y1923">
            <v>617735</v>
          </cell>
        </row>
        <row r="1924">
          <cell r="A1924">
            <v>2017752</v>
          </cell>
          <cell r="C1924" t="str">
            <v>7x glas 1076 x 916 mm 4-15-5 HR++</v>
          </cell>
          <cell r="D1924" t="str">
            <v>Arcabo</v>
          </cell>
          <cell r="I1924">
            <v>1</v>
          </cell>
          <cell r="J1924">
            <v>1</v>
          </cell>
          <cell r="L1924">
            <v>307.60000000000002</v>
          </cell>
          <cell r="N1924">
            <v>161.30000000000001</v>
          </cell>
          <cell r="O1924">
            <v>146.30000000000001</v>
          </cell>
          <cell r="P1924">
            <v>0.90700557966522011</v>
          </cell>
          <cell r="Q1924">
            <v>15</v>
          </cell>
          <cell r="R1924">
            <v>9.2994420334779906E-2</v>
          </cell>
          <cell r="S1924">
            <v>0.6</v>
          </cell>
          <cell r="U1924">
            <v>0</v>
          </cell>
          <cell r="V1924">
            <v>0</v>
          </cell>
          <cell r="W1924">
            <v>307.60000000000002</v>
          </cell>
          <cell r="X1924">
            <v>307.60000000000002</v>
          </cell>
          <cell r="Y1924">
            <v>617810</v>
          </cell>
        </row>
        <row r="1925">
          <cell r="A1925">
            <v>2017753</v>
          </cell>
          <cell r="C1925">
            <v>687718</v>
          </cell>
          <cell r="D1925" t="str">
            <v>Arcabo</v>
          </cell>
          <cell r="E1925">
            <v>1</v>
          </cell>
          <cell r="F1925">
            <v>11</v>
          </cell>
          <cell r="G1925">
            <v>6</v>
          </cell>
          <cell r="H1925">
            <v>3</v>
          </cell>
          <cell r="I1925">
            <v>1</v>
          </cell>
          <cell r="J1925">
            <v>1</v>
          </cell>
          <cell r="L1925">
            <v>6144.39</v>
          </cell>
          <cell r="N1925">
            <v>3929</v>
          </cell>
          <cell r="O1925">
            <v>3395.38</v>
          </cell>
          <cell r="P1925">
            <v>0.86418427080682114</v>
          </cell>
          <cell r="Q1925">
            <v>533.62</v>
          </cell>
          <cell r="R1925">
            <v>0.13581572919317891</v>
          </cell>
          <cell r="S1925">
            <v>21.344799999999999</v>
          </cell>
          <cell r="U1925">
            <v>0</v>
          </cell>
          <cell r="V1925">
            <v>0</v>
          </cell>
          <cell r="W1925">
            <v>6144.39</v>
          </cell>
          <cell r="X1925">
            <v>6144.39</v>
          </cell>
          <cell r="Y1925">
            <v>617744</v>
          </cell>
        </row>
        <row r="1926">
          <cell r="A1926">
            <v>2017754</v>
          </cell>
          <cell r="C1926">
            <v>687818</v>
          </cell>
          <cell r="D1926" t="str">
            <v>Arcabo</v>
          </cell>
          <cell r="E1926">
            <v>1</v>
          </cell>
          <cell r="F1926">
            <v>11</v>
          </cell>
          <cell r="G1926">
            <v>6</v>
          </cell>
          <cell r="H1926">
            <v>3</v>
          </cell>
          <cell r="I1926">
            <v>1</v>
          </cell>
          <cell r="J1926">
            <v>1</v>
          </cell>
          <cell r="L1926">
            <v>5516.45</v>
          </cell>
          <cell r="N1926">
            <v>3354</v>
          </cell>
          <cell r="O1926">
            <v>2822.2</v>
          </cell>
          <cell r="P1926">
            <v>0.84144305307096001</v>
          </cell>
          <cell r="Q1926">
            <v>531.79999999999995</v>
          </cell>
          <cell r="R1926">
            <v>0.15855694692903993</v>
          </cell>
          <cell r="S1926">
            <v>21.271999999999998</v>
          </cell>
          <cell r="U1926">
            <v>0</v>
          </cell>
          <cell r="V1926">
            <v>0</v>
          </cell>
          <cell r="W1926">
            <v>5516.45</v>
          </cell>
          <cell r="X1926">
            <v>5516.45</v>
          </cell>
          <cell r="Y1926">
            <v>617758</v>
          </cell>
        </row>
        <row r="1927">
          <cell r="A1927">
            <v>2017755</v>
          </cell>
          <cell r="C1927" t="str">
            <v>709417 schuur</v>
          </cell>
          <cell r="D1927" t="str">
            <v>Arcabo</v>
          </cell>
          <cell r="E1927">
            <v>1</v>
          </cell>
          <cell r="F1927">
            <v>1</v>
          </cell>
          <cell r="G1927">
            <v>0</v>
          </cell>
          <cell r="H1927">
            <v>1</v>
          </cell>
          <cell r="I1927">
            <v>1</v>
          </cell>
          <cell r="J1927">
            <v>1</v>
          </cell>
          <cell r="L1927">
            <v>626.19000000000005</v>
          </cell>
          <cell r="N1927">
            <v>324.98</v>
          </cell>
          <cell r="O1927">
            <v>220.49</v>
          </cell>
          <cell r="P1927">
            <v>0.67847252138593139</v>
          </cell>
          <cell r="Q1927">
            <v>104.49</v>
          </cell>
          <cell r="R1927">
            <v>0.32152747861406855</v>
          </cell>
          <cell r="S1927">
            <v>4.1795999999999998</v>
          </cell>
          <cell r="U1927">
            <v>0</v>
          </cell>
          <cell r="V1927">
            <v>0</v>
          </cell>
          <cell r="W1927">
            <v>626.19000000000005</v>
          </cell>
          <cell r="X1927">
            <v>626.19000000000005</v>
          </cell>
          <cell r="Y1927">
            <v>617692</v>
          </cell>
        </row>
        <row r="1928">
          <cell r="A1928">
            <v>2017756</v>
          </cell>
          <cell r="C1928" t="str">
            <v>662117 , slot Tropical</v>
          </cell>
          <cell r="D1928" t="str">
            <v>Arcabo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1</v>
          </cell>
          <cell r="J1928">
            <v>1</v>
          </cell>
          <cell r="L1928">
            <v>212.72</v>
          </cell>
          <cell r="N1928">
            <v>113.86</v>
          </cell>
          <cell r="O1928">
            <v>98.86</v>
          </cell>
          <cell r="P1928">
            <v>0.86825926576497447</v>
          </cell>
          <cell r="Q1928">
            <v>15</v>
          </cell>
          <cell r="R1928">
            <v>0.13174073423502547</v>
          </cell>
          <cell r="S1928">
            <v>0.6</v>
          </cell>
          <cell r="U1928">
            <v>0</v>
          </cell>
          <cell r="V1928">
            <v>0</v>
          </cell>
          <cell r="W1928">
            <v>212.72</v>
          </cell>
          <cell r="X1928">
            <v>212.72</v>
          </cell>
          <cell r="Y1928">
            <v>617810</v>
          </cell>
        </row>
        <row r="1929">
          <cell r="A1929">
            <v>2017757</v>
          </cell>
          <cell r="C1929">
            <v>688018</v>
          </cell>
          <cell r="D1929" t="str">
            <v>Arcabo</v>
          </cell>
          <cell r="E1929">
            <v>1</v>
          </cell>
          <cell r="F1929">
            <v>9</v>
          </cell>
          <cell r="G1929">
            <v>5</v>
          </cell>
          <cell r="H1929">
            <v>4</v>
          </cell>
          <cell r="I1929">
            <v>1</v>
          </cell>
          <cell r="J1929">
            <v>1</v>
          </cell>
          <cell r="L1929">
            <v>3715.25</v>
          </cell>
          <cell r="N1929">
            <v>2309.4299999999998</v>
          </cell>
          <cell r="O1929">
            <v>1724.52</v>
          </cell>
          <cell r="P1929">
            <v>0.74672971252646758</v>
          </cell>
          <cell r="Q1929">
            <v>584.91</v>
          </cell>
          <cell r="R1929">
            <v>0.25327028747353242</v>
          </cell>
          <cell r="S1929">
            <v>23.3964</v>
          </cell>
          <cell r="U1929">
            <v>0</v>
          </cell>
          <cell r="V1929">
            <v>0</v>
          </cell>
          <cell r="W1929">
            <v>3715.25</v>
          </cell>
          <cell r="X1929">
            <v>3715.25</v>
          </cell>
          <cell r="Y1929">
            <v>617733</v>
          </cell>
        </row>
        <row r="1930">
          <cell r="A1930" t="str">
            <v>2017758V</v>
          </cell>
          <cell r="C1930" t="str">
            <v>Kozijn vergaderruimte</v>
          </cell>
          <cell r="D1930" t="str">
            <v>Kurokozijn</v>
          </cell>
          <cell r="E1930">
            <v>0</v>
          </cell>
          <cell r="F1930">
            <v>1</v>
          </cell>
          <cell r="G1930">
            <v>0</v>
          </cell>
          <cell r="H1930">
            <v>0</v>
          </cell>
          <cell r="I1930">
            <v>1</v>
          </cell>
          <cell r="J1930">
            <v>1</v>
          </cell>
          <cell r="L1930">
            <v>649.19000000000005</v>
          </cell>
          <cell r="N1930">
            <v>432.79</v>
          </cell>
          <cell r="O1930">
            <v>385.68</v>
          </cell>
          <cell r="P1930">
            <v>0.89114813188844466</v>
          </cell>
          <cell r="Q1930">
            <v>47.11</v>
          </cell>
          <cell r="R1930">
            <v>0.10885186811155526</v>
          </cell>
          <cell r="S1930">
            <v>1.8844000000000001</v>
          </cell>
          <cell r="U1930">
            <v>0</v>
          </cell>
          <cell r="V1930">
            <v>649.19000000000005</v>
          </cell>
          <cell r="W1930">
            <v>0</v>
          </cell>
          <cell r="X1930"/>
          <cell r="Y1930"/>
        </row>
        <row r="1931">
          <cell r="A1931">
            <v>2017759</v>
          </cell>
          <cell r="C1931" t="str">
            <v>707118 tm 707518 Duinlodges (Hal5)</v>
          </cell>
          <cell r="D1931" t="str">
            <v>Arcabo</v>
          </cell>
          <cell r="E1931">
            <v>5</v>
          </cell>
          <cell r="F1931">
            <v>40</v>
          </cell>
          <cell r="G1931">
            <v>25</v>
          </cell>
          <cell r="H1931">
            <v>10</v>
          </cell>
          <cell r="I1931">
            <v>1</v>
          </cell>
          <cell r="J1931">
            <v>1</v>
          </cell>
          <cell r="L1931">
            <v>17500</v>
          </cell>
          <cell r="N1931">
            <v>11390</v>
          </cell>
          <cell r="O1931">
            <v>8510.35</v>
          </cell>
          <cell r="P1931">
            <v>0.74717734855136086</v>
          </cell>
          <cell r="Q1931">
            <v>2879.65</v>
          </cell>
          <cell r="R1931">
            <v>0.25282265144863919</v>
          </cell>
          <cell r="S1931">
            <v>115.18600000000001</v>
          </cell>
          <cell r="U1931">
            <v>0</v>
          </cell>
          <cell r="V1931">
            <v>0</v>
          </cell>
          <cell r="W1931">
            <v>17500</v>
          </cell>
          <cell r="X1931">
            <v>17500</v>
          </cell>
          <cell r="Y1931">
            <v>617759</v>
          </cell>
        </row>
        <row r="1932">
          <cell r="A1932">
            <v>2017760</v>
          </cell>
          <cell r="C1932">
            <v>684617</v>
          </cell>
          <cell r="D1932" t="str">
            <v>Arcabo</v>
          </cell>
          <cell r="E1932">
            <v>1</v>
          </cell>
          <cell r="F1932">
            <v>9</v>
          </cell>
          <cell r="G1932">
            <v>4</v>
          </cell>
          <cell r="H1932">
            <v>1</v>
          </cell>
          <cell r="I1932">
            <v>1</v>
          </cell>
          <cell r="J1932">
            <v>1</v>
          </cell>
          <cell r="L1932">
            <v>2952.6</v>
          </cell>
          <cell r="N1932">
            <v>1841.06</v>
          </cell>
          <cell r="O1932">
            <v>1515.26</v>
          </cell>
          <cell r="P1932">
            <v>0.82303672884099377</v>
          </cell>
          <cell r="Q1932">
            <v>325.8</v>
          </cell>
          <cell r="R1932">
            <v>0.17696327115900623</v>
          </cell>
          <cell r="S1932">
            <v>13.032</v>
          </cell>
          <cell r="U1932">
            <v>0</v>
          </cell>
          <cell r="V1932">
            <v>0</v>
          </cell>
          <cell r="W1932">
            <v>2952.6</v>
          </cell>
          <cell r="X1932">
            <v>2952.6</v>
          </cell>
          <cell r="Y1932">
            <v>617734</v>
          </cell>
        </row>
        <row r="1933">
          <cell r="A1933">
            <v>2017761</v>
          </cell>
          <cell r="C1933" t="str">
            <v>Haps afdekdopjes P100 en P800 (2x 25 st)</v>
          </cell>
          <cell r="D1933" t="str">
            <v>Arcabo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1</v>
          </cell>
          <cell r="J1933">
            <v>1</v>
          </cell>
          <cell r="L1933">
            <v>25</v>
          </cell>
          <cell r="N1933">
            <v>16</v>
          </cell>
          <cell r="O1933">
            <v>9</v>
          </cell>
          <cell r="P1933">
            <v>0.5625</v>
          </cell>
          <cell r="Q1933">
            <v>7</v>
          </cell>
          <cell r="R1933">
            <v>0.4375</v>
          </cell>
          <cell r="S1933">
            <v>0.28000000000000003</v>
          </cell>
          <cell r="U1933">
            <v>0</v>
          </cell>
          <cell r="V1933">
            <v>0</v>
          </cell>
          <cell r="W1933">
            <v>25</v>
          </cell>
          <cell r="X1933">
            <v>25</v>
          </cell>
          <cell r="Y1933">
            <v>617810</v>
          </cell>
        </row>
        <row r="1934">
          <cell r="A1934">
            <v>2017762</v>
          </cell>
          <cell r="C1934" t="str">
            <v>Inzethor v 676717 ARC3503</v>
          </cell>
          <cell r="D1934" t="str">
            <v>Arcabo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1</v>
          </cell>
          <cell r="J1934">
            <v>1</v>
          </cell>
          <cell r="L1934">
            <v>65</v>
          </cell>
          <cell r="N1934">
            <v>40</v>
          </cell>
          <cell r="O1934">
            <v>25</v>
          </cell>
          <cell r="P1934">
            <v>0.625</v>
          </cell>
          <cell r="Q1934">
            <v>15</v>
          </cell>
          <cell r="R1934">
            <v>0.375</v>
          </cell>
          <cell r="S1934">
            <v>0.6</v>
          </cell>
          <cell r="U1934">
            <v>0</v>
          </cell>
          <cell r="V1934">
            <v>0</v>
          </cell>
          <cell r="W1934">
            <v>65</v>
          </cell>
          <cell r="X1934">
            <v>65</v>
          </cell>
          <cell r="Y1934">
            <v>617810</v>
          </cell>
        </row>
        <row r="1935">
          <cell r="A1935">
            <v>2017763</v>
          </cell>
          <cell r="C1935" t="str">
            <v>733818 tm 734218</v>
          </cell>
          <cell r="D1935" t="str">
            <v>Arcabo</v>
          </cell>
          <cell r="E1935">
            <v>5</v>
          </cell>
          <cell r="F1935">
            <v>45</v>
          </cell>
          <cell r="G1935">
            <v>30</v>
          </cell>
          <cell r="H1935">
            <v>15</v>
          </cell>
          <cell r="I1935">
            <v>1</v>
          </cell>
          <cell r="J1935">
            <v>1</v>
          </cell>
          <cell r="L1935">
            <v>15102.9</v>
          </cell>
          <cell r="N1935">
            <v>9720.0499999999993</v>
          </cell>
          <cell r="O1935">
            <v>7214.5499999999993</v>
          </cell>
          <cell r="P1935">
            <v>0.74223383624569828</v>
          </cell>
          <cell r="Q1935">
            <v>2505.5</v>
          </cell>
          <cell r="R1935">
            <v>0.25776616375430167</v>
          </cell>
          <cell r="S1935">
            <v>100.22</v>
          </cell>
          <cell r="U1935">
            <v>0</v>
          </cell>
          <cell r="V1935">
            <v>0</v>
          </cell>
          <cell r="W1935">
            <v>15102.9</v>
          </cell>
          <cell r="X1935">
            <v>15102.9</v>
          </cell>
          <cell r="Y1935">
            <v>617726</v>
          </cell>
        </row>
        <row r="1936">
          <cell r="A1936">
            <v>2017764</v>
          </cell>
          <cell r="C1936" t="str">
            <v>707618 tm 708518 Duinlodges (hal5)</v>
          </cell>
          <cell r="D1936" t="str">
            <v>Arcabo</v>
          </cell>
          <cell r="E1936">
            <v>10</v>
          </cell>
          <cell r="F1936">
            <v>80</v>
          </cell>
          <cell r="G1936">
            <v>50</v>
          </cell>
          <cell r="H1936">
            <v>20</v>
          </cell>
          <cell r="I1936">
            <v>1</v>
          </cell>
          <cell r="J1936">
            <v>1</v>
          </cell>
          <cell r="L1936">
            <v>35000</v>
          </cell>
          <cell r="N1936">
            <v>19440.099999999999</v>
          </cell>
          <cell r="O1936">
            <v>14429.099999999999</v>
          </cell>
          <cell r="P1936">
            <v>0.74223383624569828</v>
          </cell>
          <cell r="Q1936">
            <v>5011</v>
          </cell>
          <cell r="R1936">
            <v>0.25776616375430167</v>
          </cell>
          <cell r="S1936">
            <v>200.44</v>
          </cell>
          <cell r="U1936">
            <v>0</v>
          </cell>
          <cell r="V1936">
            <v>0</v>
          </cell>
          <cell r="W1936">
            <v>35000</v>
          </cell>
          <cell r="X1936">
            <v>35000</v>
          </cell>
          <cell r="Y1936">
            <v>618016</v>
          </cell>
        </row>
        <row r="1937">
          <cell r="A1937">
            <v>2017765</v>
          </cell>
          <cell r="C1937" t="str">
            <v>729718 tm 732118 Duinlodges (hal5)</v>
          </cell>
          <cell r="D1937" t="str">
            <v>Arcabo</v>
          </cell>
          <cell r="E1937">
            <v>25</v>
          </cell>
          <cell r="F1937">
            <v>200</v>
          </cell>
          <cell r="G1937">
            <v>125</v>
          </cell>
          <cell r="H1937">
            <v>50</v>
          </cell>
          <cell r="I1937">
            <v>1</v>
          </cell>
          <cell r="J1937">
            <v>1</v>
          </cell>
          <cell r="L1937">
            <v>87500</v>
          </cell>
          <cell r="N1937">
            <v>48600.25</v>
          </cell>
          <cell r="O1937">
            <v>36072.75</v>
          </cell>
          <cell r="P1937">
            <v>0.74223383624569828</v>
          </cell>
          <cell r="Q1937">
            <v>12527.5</v>
          </cell>
          <cell r="R1937">
            <v>0.25776616375430167</v>
          </cell>
          <cell r="S1937">
            <v>501.1</v>
          </cell>
          <cell r="U1937">
            <v>0</v>
          </cell>
          <cell r="V1937">
            <v>0</v>
          </cell>
          <cell r="W1937">
            <v>87500</v>
          </cell>
          <cell r="X1937">
            <v>87500</v>
          </cell>
          <cell r="Y1937">
            <v>618027</v>
          </cell>
        </row>
        <row r="1938">
          <cell r="A1938">
            <v>2017766</v>
          </cell>
          <cell r="C1938" t="str">
            <v>Wolthuis</v>
          </cell>
          <cell r="D1938" t="str">
            <v>Duocar</v>
          </cell>
          <cell r="E1938">
            <v>1</v>
          </cell>
          <cell r="F1938">
            <v>14</v>
          </cell>
          <cell r="G1938">
            <v>7</v>
          </cell>
          <cell r="H1938">
            <v>5</v>
          </cell>
          <cell r="I1938">
            <v>1</v>
          </cell>
          <cell r="J1938">
            <v>1</v>
          </cell>
          <cell r="L1938">
            <v>5273.2</v>
          </cell>
          <cell r="N1938">
            <v>3115.98</v>
          </cell>
          <cell r="O1938">
            <v>2239.0299999999997</v>
          </cell>
          <cell r="P1938">
            <v>0.71856366215444245</v>
          </cell>
          <cell r="Q1938">
            <v>876.95</v>
          </cell>
          <cell r="R1938">
            <v>0.28143633784555744</v>
          </cell>
          <cell r="S1938">
            <v>35.078000000000003</v>
          </cell>
          <cell r="U1938">
            <v>0</v>
          </cell>
          <cell r="V1938">
            <v>0</v>
          </cell>
          <cell r="W1938">
            <v>5273.2</v>
          </cell>
          <cell r="X1938">
            <v>5273.2</v>
          </cell>
          <cell r="Y1938">
            <v>617789</v>
          </cell>
        </row>
        <row r="1939">
          <cell r="A1939">
            <v>2017767</v>
          </cell>
          <cell r="C1939" t="str">
            <v>Camping International</v>
          </cell>
          <cell r="D1939" t="str">
            <v>Maat</v>
          </cell>
          <cell r="E1939">
            <v>1</v>
          </cell>
          <cell r="F1939">
            <v>1</v>
          </cell>
          <cell r="G1939">
            <v>0</v>
          </cell>
          <cell r="H1939">
            <v>1</v>
          </cell>
          <cell r="I1939">
            <v>1</v>
          </cell>
          <cell r="J1939">
            <v>1</v>
          </cell>
          <cell r="L1939">
            <v>482.98</v>
          </cell>
          <cell r="N1939">
            <v>340.35</v>
          </cell>
          <cell r="O1939">
            <v>230.89000000000004</v>
          </cell>
          <cell r="P1939">
            <v>0.67838989275745565</v>
          </cell>
          <cell r="Q1939">
            <v>109.46</v>
          </cell>
          <cell r="R1939">
            <v>0.32161010724254441</v>
          </cell>
          <cell r="S1939">
            <v>4.3784000000000001</v>
          </cell>
          <cell r="U1939">
            <v>0</v>
          </cell>
          <cell r="V1939">
            <v>0</v>
          </cell>
          <cell r="W1939">
            <v>482.98</v>
          </cell>
          <cell r="X1939">
            <v>482.98</v>
          </cell>
          <cell r="Y1939">
            <v>617749</v>
          </cell>
        </row>
        <row r="1940">
          <cell r="A1940">
            <v>2017768</v>
          </cell>
          <cell r="C1940" t="str">
            <v>Deur en Schuifpui</v>
          </cell>
          <cell r="D1940" t="str">
            <v>Maat</v>
          </cell>
          <cell r="E1940">
            <v>1</v>
          </cell>
          <cell r="F1940">
            <v>2</v>
          </cell>
          <cell r="G1940">
            <v>0</v>
          </cell>
          <cell r="H1940">
            <v>3</v>
          </cell>
          <cell r="I1940">
            <v>1</v>
          </cell>
          <cell r="J1940">
            <v>1</v>
          </cell>
          <cell r="L1940">
            <v>1555.34</v>
          </cell>
          <cell r="N1940">
            <v>1079.43</v>
          </cell>
          <cell r="O1940">
            <v>840.04000000000008</v>
          </cell>
          <cell r="P1940">
            <v>0.77822554496354557</v>
          </cell>
          <cell r="Q1940">
            <v>239.39</v>
          </cell>
          <cell r="R1940">
            <v>0.2217744550364544</v>
          </cell>
          <cell r="S1940">
            <v>9.5755999999999997</v>
          </cell>
          <cell r="U1940">
            <v>0</v>
          </cell>
          <cell r="V1940">
            <v>0</v>
          </cell>
          <cell r="W1940">
            <v>1555.34</v>
          </cell>
          <cell r="X1940">
            <v>1555.34</v>
          </cell>
          <cell r="Y1940">
            <v>617748</v>
          </cell>
        </row>
        <row r="1941">
          <cell r="A1941">
            <v>2017770</v>
          </cell>
          <cell r="C1941" t="str">
            <v xml:space="preserve"> </v>
          </cell>
          <cell r="D1941" t="str">
            <v>Arcabo</v>
          </cell>
          <cell r="E1941">
            <v>1</v>
          </cell>
          <cell r="F1941">
            <v>8</v>
          </cell>
          <cell r="G1941">
            <v>5</v>
          </cell>
          <cell r="H1941">
            <v>3</v>
          </cell>
          <cell r="I1941">
            <v>1</v>
          </cell>
          <cell r="J1941">
            <v>1</v>
          </cell>
          <cell r="L1941">
            <v>2878.3829999999998</v>
          </cell>
          <cell r="N1941">
            <v>1787.58</v>
          </cell>
          <cell r="O1941">
            <v>1331.21</v>
          </cell>
          <cell r="P1941">
            <v>0.74469953792277832</v>
          </cell>
          <cell r="Q1941">
            <v>456.37</v>
          </cell>
          <cell r="R1941">
            <v>0.25530046207722173</v>
          </cell>
          <cell r="S1941">
            <v>18.254799999999999</v>
          </cell>
          <cell r="U1941">
            <v>0</v>
          </cell>
          <cell r="V1941">
            <v>2.9999999997016857E-3</v>
          </cell>
          <cell r="W1941">
            <v>2878.38</v>
          </cell>
          <cell r="X1941">
            <v>2878.38</v>
          </cell>
          <cell r="Y1941">
            <v>617736</v>
          </cell>
        </row>
        <row r="1942">
          <cell r="A1942">
            <v>2017771</v>
          </cell>
          <cell r="C1942">
            <v>694618</v>
          </cell>
          <cell r="D1942" t="str">
            <v>Arcabo</v>
          </cell>
          <cell r="E1942">
            <v>1</v>
          </cell>
          <cell r="F1942">
            <v>8</v>
          </cell>
          <cell r="G1942">
            <v>4</v>
          </cell>
          <cell r="H1942">
            <v>3</v>
          </cell>
          <cell r="I1942">
            <v>1</v>
          </cell>
          <cell r="J1942">
            <v>1</v>
          </cell>
          <cell r="L1942">
            <v>2999.95</v>
          </cell>
          <cell r="N1942">
            <v>1865.31</v>
          </cell>
          <cell r="O1942">
            <v>1432.33</v>
          </cell>
          <cell r="P1942">
            <v>0.76787772541829502</v>
          </cell>
          <cell r="Q1942">
            <v>432.98</v>
          </cell>
          <cell r="R1942">
            <v>0.23212227458170492</v>
          </cell>
          <cell r="S1942">
            <v>17.319200000000002</v>
          </cell>
          <cell r="U1942">
            <v>0</v>
          </cell>
          <cell r="V1942">
            <v>0</v>
          </cell>
          <cell r="W1942">
            <v>2999.95</v>
          </cell>
          <cell r="X1942">
            <v>2999.95</v>
          </cell>
          <cell r="Y1942">
            <v>617737</v>
          </cell>
        </row>
        <row r="1943">
          <cell r="A1943">
            <v>2017772</v>
          </cell>
          <cell r="C1943">
            <v>687618</v>
          </cell>
          <cell r="D1943" t="str">
            <v>Arcabo</v>
          </cell>
          <cell r="E1943">
            <v>1</v>
          </cell>
          <cell r="F1943">
            <v>11</v>
          </cell>
          <cell r="G1943">
            <v>8</v>
          </cell>
          <cell r="H1943">
            <v>3</v>
          </cell>
          <cell r="I1943">
            <v>1</v>
          </cell>
          <cell r="J1943">
            <v>1</v>
          </cell>
          <cell r="L1943">
            <v>3444.27</v>
          </cell>
          <cell r="N1943">
            <v>2233.6799999999998</v>
          </cell>
          <cell r="O1943">
            <v>1632.75</v>
          </cell>
          <cell r="P1943">
            <v>0.73096862576555288</v>
          </cell>
          <cell r="Q1943">
            <v>600.92999999999995</v>
          </cell>
          <cell r="R1943">
            <v>0.26903137423444717</v>
          </cell>
          <cell r="S1943">
            <v>24.037199999999999</v>
          </cell>
          <cell r="U1943">
            <v>0</v>
          </cell>
          <cell r="V1943">
            <v>0</v>
          </cell>
          <cell r="W1943">
            <v>3444.27</v>
          </cell>
          <cell r="X1943">
            <v>3444.27</v>
          </cell>
          <cell r="Y1943">
            <v>617738</v>
          </cell>
        </row>
        <row r="1944">
          <cell r="A1944" t="str">
            <v>2017773V</v>
          </cell>
          <cell r="C1944">
            <v>687918</v>
          </cell>
          <cell r="D1944" t="str">
            <v>Arcabo</v>
          </cell>
          <cell r="E1944">
            <v>1</v>
          </cell>
          <cell r="F1944">
            <v>8</v>
          </cell>
          <cell r="G1944">
            <v>5</v>
          </cell>
          <cell r="H1944">
            <v>2</v>
          </cell>
          <cell r="I1944">
            <v>1</v>
          </cell>
          <cell r="J1944">
            <v>1</v>
          </cell>
          <cell r="L1944">
            <v>5905.38</v>
          </cell>
          <cell r="N1944">
            <v>3810.51</v>
          </cell>
          <cell r="O1944">
            <v>3135.0600000000004</v>
          </cell>
          <cell r="P1944">
            <v>0.82274026311438631</v>
          </cell>
          <cell r="Q1944">
            <v>675.45</v>
          </cell>
          <cell r="R1944">
            <v>0.17725973688561375</v>
          </cell>
          <cell r="S1944">
            <v>27.018000000000001</v>
          </cell>
          <cell r="U1944">
            <v>0</v>
          </cell>
          <cell r="V1944">
            <v>0</v>
          </cell>
          <cell r="W1944">
            <v>5905.38</v>
          </cell>
          <cell r="X1944">
            <v>5905.38</v>
          </cell>
          <cell r="Y1944">
            <v>617739</v>
          </cell>
        </row>
        <row r="1945">
          <cell r="A1945" t="str">
            <v>2017774V</v>
          </cell>
          <cell r="C1945">
            <v>727517</v>
          </cell>
          <cell r="D1945" t="str">
            <v>Arcabo</v>
          </cell>
          <cell r="E1945">
            <v>1</v>
          </cell>
          <cell r="F1945">
            <v>8</v>
          </cell>
          <cell r="G1945">
            <v>5</v>
          </cell>
          <cell r="H1945">
            <v>3</v>
          </cell>
          <cell r="I1945">
            <v>1</v>
          </cell>
          <cell r="J1945">
            <v>1</v>
          </cell>
          <cell r="L1945">
            <v>6612.55</v>
          </cell>
          <cell r="N1945">
            <v>4260.16</v>
          </cell>
          <cell r="O1945">
            <v>3366.5</v>
          </cell>
          <cell r="P1945">
            <v>0.7902285360174266</v>
          </cell>
          <cell r="Q1945">
            <v>893.66</v>
          </cell>
          <cell r="R1945">
            <v>0.20977146398257343</v>
          </cell>
          <cell r="S1945">
            <v>35.746400000000001</v>
          </cell>
          <cell r="U1945">
            <v>0</v>
          </cell>
          <cell r="V1945">
            <v>0</v>
          </cell>
          <cell r="W1945">
            <v>6612.55</v>
          </cell>
          <cell r="X1945">
            <v>6612.55</v>
          </cell>
          <cell r="Y1945">
            <v>617740</v>
          </cell>
        </row>
        <row r="1946">
          <cell r="A1946">
            <v>2017775</v>
          </cell>
          <cell r="C1946">
            <v>693018</v>
          </cell>
          <cell r="D1946" t="str">
            <v>Arcabo</v>
          </cell>
          <cell r="E1946">
            <v>1</v>
          </cell>
          <cell r="F1946">
            <v>7</v>
          </cell>
          <cell r="G1946">
            <v>4</v>
          </cell>
          <cell r="H1946">
            <v>3</v>
          </cell>
          <cell r="I1946">
            <v>1</v>
          </cell>
          <cell r="J1946">
            <v>1</v>
          </cell>
          <cell r="L1946">
            <v>2932.89</v>
          </cell>
          <cell r="N1946">
            <v>1902.21</v>
          </cell>
          <cell r="O1946">
            <v>1479.95</v>
          </cell>
          <cell r="P1946">
            <v>0.77801609706604424</v>
          </cell>
          <cell r="Q1946">
            <v>422.26</v>
          </cell>
          <cell r="R1946">
            <v>0.22198390293395576</v>
          </cell>
          <cell r="S1946">
            <v>16.8904</v>
          </cell>
          <cell r="U1946">
            <v>0</v>
          </cell>
          <cell r="V1946">
            <v>0</v>
          </cell>
          <cell r="W1946">
            <v>2932.89</v>
          </cell>
          <cell r="X1946">
            <v>2932.89</v>
          </cell>
          <cell r="Y1946">
            <v>617741</v>
          </cell>
        </row>
        <row r="1947">
          <cell r="A1947" t="str">
            <v>2017776V</v>
          </cell>
          <cell r="C1947">
            <v>727417</v>
          </cell>
          <cell r="D1947" t="str">
            <v>Arcabo</v>
          </cell>
          <cell r="E1947">
            <v>1</v>
          </cell>
          <cell r="F1947">
            <v>8</v>
          </cell>
          <cell r="G1947">
            <v>5</v>
          </cell>
          <cell r="H1947">
            <v>2</v>
          </cell>
          <cell r="I1947">
            <v>1</v>
          </cell>
          <cell r="J1947">
            <v>1</v>
          </cell>
          <cell r="L1947">
            <v>5874.94</v>
          </cell>
          <cell r="N1947">
            <v>3632.99</v>
          </cell>
          <cell r="O1947">
            <v>2942.41</v>
          </cell>
          <cell r="P1947">
            <v>0.80991414785066851</v>
          </cell>
          <cell r="Q1947">
            <v>690.58</v>
          </cell>
          <cell r="R1947">
            <v>0.19008585214933157</v>
          </cell>
          <cell r="S1947">
            <v>27.623200000000001</v>
          </cell>
          <cell r="U1947">
            <v>0</v>
          </cell>
          <cell r="V1947">
            <v>0</v>
          </cell>
          <cell r="W1947">
            <v>5874.94</v>
          </cell>
          <cell r="X1947">
            <v>5874.94</v>
          </cell>
          <cell r="Y1947">
            <v>617742</v>
          </cell>
        </row>
        <row r="1948">
          <cell r="A1948">
            <v>2017777</v>
          </cell>
          <cell r="C1948">
            <v>665317</v>
          </cell>
          <cell r="D1948" t="str">
            <v>Arcabo</v>
          </cell>
          <cell r="E1948">
            <v>1</v>
          </cell>
          <cell r="F1948">
            <v>7</v>
          </cell>
          <cell r="G1948">
            <v>3</v>
          </cell>
          <cell r="H1948">
            <v>2</v>
          </cell>
          <cell r="I1948">
            <v>1</v>
          </cell>
          <cell r="J1948">
            <v>1</v>
          </cell>
          <cell r="L1948">
            <v>2464.19</v>
          </cell>
          <cell r="N1948">
            <v>1595.85</v>
          </cell>
          <cell r="O1948">
            <v>1181.8699999999999</v>
          </cell>
          <cell r="P1948">
            <v>0.74058965441614188</v>
          </cell>
          <cell r="Q1948">
            <v>413.98</v>
          </cell>
          <cell r="R1948">
            <v>0.25941034558385817</v>
          </cell>
          <cell r="S1948">
            <v>16.559200000000001</v>
          </cell>
          <cell r="U1948">
            <v>0</v>
          </cell>
          <cell r="V1948">
            <v>0</v>
          </cell>
          <cell r="W1948">
            <v>2464.19</v>
          </cell>
          <cell r="X1948">
            <v>2464.19</v>
          </cell>
          <cell r="Y1948">
            <v>617743</v>
          </cell>
        </row>
        <row r="1949">
          <cell r="A1949">
            <v>2017778</v>
          </cell>
          <cell r="C1949">
            <v>665417</v>
          </cell>
          <cell r="D1949" t="str">
            <v>Arcabo</v>
          </cell>
          <cell r="E1949">
            <v>1</v>
          </cell>
          <cell r="F1949">
            <v>7</v>
          </cell>
          <cell r="G1949">
            <v>3</v>
          </cell>
          <cell r="H1949">
            <v>2</v>
          </cell>
          <cell r="I1949">
            <v>1</v>
          </cell>
          <cell r="J1949">
            <v>1</v>
          </cell>
          <cell r="L1949">
            <v>2464.19</v>
          </cell>
          <cell r="N1949">
            <v>1595.85</v>
          </cell>
          <cell r="O1949">
            <v>1181.8699999999999</v>
          </cell>
          <cell r="P1949">
            <v>0.74058965441614188</v>
          </cell>
          <cell r="Q1949">
            <v>413.98</v>
          </cell>
          <cell r="R1949">
            <v>0.25941034558385817</v>
          </cell>
          <cell r="S1949">
            <v>16.559200000000001</v>
          </cell>
          <cell r="U1949">
            <v>0</v>
          </cell>
          <cell r="V1949">
            <v>0</v>
          </cell>
          <cell r="W1949">
            <v>2464.19</v>
          </cell>
          <cell r="X1949">
            <v>2464.19</v>
          </cell>
          <cell r="Y1949">
            <v>617757</v>
          </cell>
        </row>
        <row r="1950">
          <cell r="A1950">
            <v>2017779</v>
          </cell>
          <cell r="C1950" t="str">
            <v>t Haasje 1</v>
          </cell>
          <cell r="D1950" t="str">
            <v>Duocar</v>
          </cell>
          <cell r="E1950">
            <v>1</v>
          </cell>
          <cell r="F1950">
            <v>9</v>
          </cell>
          <cell r="G1950">
            <v>8</v>
          </cell>
          <cell r="H1950">
            <v>3</v>
          </cell>
          <cell r="I1950">
            <v>1</v>
          </cell>
          <cell r="J1950">
            <v>1</v>
          </cell>
          <cell r="L1950">
            <v>3327.67</v>
          </cell>
          <cell r="N1950">
            <v>2106.85</v>
          </cell>
          <cell r="O1950">
            <v>1475.3</v>
          </cell>
          <cell r="P1950">
            <v>0.70023969433039845</v>
          </cell>
          <cell r="Q1950">
            <v>631.54999999999995</v>
          </cell>
          <cell r="R1950">
            <v>0.29976030566960155</v>
          </cell>
          <cell r="S1950">
            <v>25.261999999999997</v>
          </cell>
          <cell r="U1950">
            <v>0</v>
          </cell>
          <cell r="V1950">
            <v>0</v>
          </cell>
          <cell r="W1950">
            <v>3327.67</v>
          </cell>
          <cell r="X1950">
            <v>3327.67</v>
          </cell>
          <cell r="Y1950">
            <v>617787</v>
          </cell>
        </row>
        <row r="1951">
          <cell r="A1951">
            <v>2017780</v>
          </cell>
          <cell r="C1951" t="str">
            <v>t Haasje 2</v>
          </cell>
          <cell r="D1951" t="str">
            <v>Duocar</v>
          </cell>
          <cell r="E1951">
            <v>1</v>
          </cell>
          <cell r="F1951">
            <v>9</v>
          </cell>
          <cell r="G1951">
            <v>8</v>
          </cell>
          <cell r="H1951">
            <v>3</v>
          </cell>
          <cell r="I1951">
            <v>1</v>
          </cell>
          <cell r="J1951">
            <v>1</v>
          </cell>
          <cell r="L1951">
            <v>3258.52</v>
          </cell>
          <cell r="N1951">
            <v>2077.44</v>
          </cell>
          <cell r="O1951">
            <v>1447.72</v>
          </cell>
          <cell r="P1951">
            <v>0.69687692544670365</v>
          </cell>
          <cell r="Q1951">
            <v>629.72</v>
          </cell>
          <cell r="R1951">
            <v>0.30312307455329635</v>
          </cell>
          <cell r="S1951">
            <v>25.188800000000001</v>
          </cell>
          <cell r="U1951">
            <v>0</v>
          </cell>
          <cell r="V1951">
            <v>0</v>
          </cell>
          <cell r="W1951">
            <v>3258.52</v>
          </cell>
          <cell r="X1951">
            <v>3258.52</v>
          </cell>
          <cell r="Y1951">
            <v>617788</v>
          </cell>
        </row>
        <row r="1952">
          <cell r="A1952">
            <v>2017781</v>
          </cell>
          <cell r="C1952" t="str">
            <v>Pol</v>
          </cell>
          <cell r="D1952" t="str">
            <v>Duocar</v>
          </cell>
          <cell r="E1952">
            <v>1</v>
          </cell>
          <cell r="F1952">
            <v>2</v>
          </cell>
          <cell r="G1952">
            <v>1</v>
          </cell>
          <cell r="H1952">
            <v>1</v>
          </cell>
          <cell r="I1952">
            <v>1</v>
          </cell>
          <cell r="J1952">
            <v>1</v>
          </cell>
          <cell r="L1952">
            <v>788.2</v>
          </cell>
          <cell r="N1952">
            <v>488.69</v>
          </cell>
          <cell r="O1952">
            <v>343.5</v>
          </cell>
          <cell r="P1952">
            <v>0.70289958869631053</v>
          </cell>
          <cell r="Q1952">
            <v>145.19</v>
          </cell>
          <cell r="R1952">
            <v>0.29710041130368947</v>
          </cell>
          <cell r="S1952">
            <v>5.8075999999999999</v>
          </cell>
          <cell r="U1952">
            <v>0</v>
          </cell>
          <cell r="V1952">
            <v>0</v>
          </cell>
          <cell r="W1952">
            <v>788.2</v>
          </cell>
          <cell r="X1952">
            <v>788.2</v>
          </cell>
          <cell r="Y1952">
            <v>617782</v>
          </cell>
        </row>
        <row r="1953">
          <cell r="A1953">
            <v>2017783</v>
          </cell>
          <cell r="C1953" t="str">
            <v>v Doorn</v>
          </cell>
          <cell r="D1953" t="str">
            <v>Duocar</v>
          </cell>
          <cell r="E1953">
            <v>1</v>
          </cell>
          <cell r="F1953">
            <v>3</v>
          </cell>
          <cell r="G1953">
            <v>3</v>
          </cell>
          <cell r="H1953">
            <v>1</v>
          </cell>
          <cell r="I1953">
            <v>1</v>
          </cell>
          <cell r="J1953">
            <v>1</v>
          </cell>
          <cell r="L1953">
            <v>1170.8900000000001</v>
          </cell>
          <cell r="N1953">
            <v>717.98</v>
          </cell>
          <cell r="O1953">
            <v>478.04</v>
          </cell>
          <cell r="P1953">
            <v>0.66581241817320813</v>
          </cell>
          <cell r="Q1953">
            <v>239.94</v>
          </cell>
          <cell r="R1953">
            <v>0.33418758182679181</v>
          </cell>
          <cell r="S1953">
            <v>9.5975999999999999</v>
          </cell>
          <cell r="U1953">
            <v>0</v>
          </cell>
          <cell r="V1953">
            <v>0</v>
          </cell>
          <cell r="W1953">
            <v>1170.8900000000001</v>
          </cell>
          <cell r="X1953">
            <v>1170.8900000000001</v>
          </cell>
          <cell r="Y1953">
            <v>617781</v>
          </cell>
        </row>
        <row r="1954">
          <cell r="A1954">
            <v>2017784</v>
          </cell>
          <cell r="C1954" t="str">
            <v>711818 tm 712118 en 719218 tm 920218</v>
          </cell>
          <cell r="D1954" t="str">
            <v>Arcabo</v>
          </cell>
          <cell r="E1954">
            <v>15</v>
          </cell>
          <cell r="F1954">
            <v>105</v>
          </cell>
          <cell r="G1954">
            <v>75</v>
          </cell>
          <cell r="H1954">
            <v>60</v>
          </cell>
          <cell r="I1954">
            <v>1</v>
          </cell>
          <cell r="J1954">
            <v>1</v>
          </cell>
          <cell r="L1954">
            <v>51810.9</v>
          </cell>
          <cell r="N1954">
            <v>29674</v>
          </cell>
          <cell r="O1954">
            <v>22532.35</v>
          </cell>
          <cell r="P1954">
            <v>0.75932971624991574</v>
          </cell>
          <cell r="Q1954">
            <v>7141.65</v>
          </cell>
          <cell r="R1954">
            <v>0.24067028375008423</v>
          </cell>
          <cell r="S1954">
            <v>285.666</v>
          </cell>
          <cell r="U1954">
            <v>0</v>
          </cell>
          <cell r="V1954">
            <v>0</v>
          </cell>
          <cell r="W1954">
            <v>51810.9</v>
          </cell>
          <cell r="X1954">
            <v>51810.9</v>
          </cell>
          <cell r="Y1954">
            <v>617770</v>
          </cell>
        </row>
        <row r="1955">
          <cell r="A1955">
            <v>2017785</v>
          </cell>
          <cell r="C1955" t="str">
            <v>Huuskes 1730333</v>
          </cell>
          <cell r="D1955" t="str">
            <v>Mucon</v>
          </cell>
          <cell r="E1955">
            <v>0</v>
          </cell>
          <cell r="F1955">
            <v>2</v>
          </cell>
          <cell r="G1955">
            <v>0</v>
          </cell>
          <cell r="H1955">
            <v>0</v>
          </cell>
          <cell r="I1955">
            <v>1</v>
          </cell>
          <cell r="J1955">
            <v>1</v>
          </cell>
          <cell r="L1955">
            <v>1166.82</v>
          </cell>
          <cell r="N1955">
            <v>772.09</v>
          </cell>
          <cell r="O1955">
            <v>698.71</v>
          </cell>
          <cell r="P1955">
            <v>0.90495926640676605</v>
          </cell>
          <cell r="Q1955">
            <v>73.38</v>
          </cell>
          <cell r="R1955">
            <v>9.5040733593233936E-2</v>
          </cell>
          <cell r="S1955">
            <v>2.9352</v>
          </cell>
          <cell r="U1955">
            <v>0</v>
          </cell>
          <cell r="V1955">
            <v>0</v>
          </cell>
          <cell r="W1955">
            <v>1166.82</v>
          </cell>
          <cell r="X1955">
            <v>1166.82</v>
          </cell>
          <cell r="Y1955">
            <v>617794</v>
          </cell>
        </row>
        <row r="1956">
          <cell r="A1956">
            <v>2017786</v>
          </cell>
          <cell r="C1956" t="str">
            <v xml:space="preserve">Werkbon 132 </v>
          </cell>
          <cell r="D1956" t="str">
            <v>Arcabo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1</v>
          </cell>
          <cell r="J1956">
            <v>1</v>
          </cell>
          <cell r="L1956">
            <v>82.8</v>
          </cell>
          <cell r="N1956">
            <v>48.9</v>
          </cell>
          <cell r="O1956">
            <v>33.9</v>
          </cell>
          <cell r="P1956">
            <v>0.69325153374233128</v>
          </cell>
          <cell r="Q1956">
            <v>15</v>
          </cell>
          <cell r="R1956">
            <v>0.30674846625766872</v>
          </cell>
          <cell r="S1956">
            <v>0.6</v>
          </cell>
          <cell r="U1956">
            <v>0</v>
          </cell>
          <cell r="V1956">
            <v>0</v>
          </cell>
          <cell r="W1956">
            <v>82.8</v>
          </cell>
          <cell r="X1956">
            <v>82.8</v>
          </cell>
          <cell r="Y1956">
            <v>618035</v>
          </cell>
        </row>
        <row r="1957">
          <cell r="A1957">
            <v>2017787</v>
          </cell>
          <cell r="C1957" t="str">
            <v>Werkbon 133</v>
          </cell>
          <cell r="D1957" t="str">
            <v>Maat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1</v>
          </cell>
          <cell r="J1957">
            <v>1</v>
          </cell>
          <cell r="L1957">
            <v>720.6</v>
          </cell>
          <cell r="N1957">
            <v>367.8</v>
          </cell>
          <cell r="O1957">
            <v>352.8</v>
          </cell>
          <cell r="P1957">
            <v>0.95921696574225124</v>
          </cell>
          <cell r="Q1957">
            <v>15</v>
          </cell>
          <cell r="R1957">
            <v>4.0783034257748776E-2</v>
          </cell>
          <cell r="S1957">
            <v>0.6</v>
          </cell>
          <cell r="U1957">
            <v>0</v>
          </cell>
          <cell r="V1957">
            <v>0</v>
          </cell>
          <cell r="W1957">
            <v>720.6</v>
          </cell>
          <cell r="X1957">
            <v>720.6</v>
          </cell>
          <cell r="Y1957">
            <v>617821</v>
          </cell>
        </row>
        <row r="1958">
          <cell r="A1958" t="str">
            <v>2017788V</v>
          </cell>
          <cell r="C1958">
            <v>684718</v>
          </cell>
          <cell r="D1958" t="str">
            <v>Arcabo</v>
          </cell>
          <cell r="E1958">
            <v>1</v>
          </cell>
          <cell r="F1958">
            <v>8</v>
          </cell>
          <cell r="G1958">
            <v>5</v>
          </cell>
          <cell r="H1958">
            <v>1</v>
          </cell>
          <cell r="I1958">
            <v>1</v>
          </cell>
          <cell r="J1958">
            <v>1</v>
          </cell>
          <cell r="L1958">
            <v>5064.51</v>
          </cell>
          <cell r="N1958">
            <v>3252.38</v>
          </cell>
          <cell r="O1958">
            <v>2663.84</v>
          </cell>
          <cell r="P1958">
            <v>0.81904328522497372</v>
          </cell>
          <cell r="Q1958">
            <v>588.54</v>
          </cell>
          <cell r="R1958">
            <v>0.18095671477502628</v>
          </cell>
          <cell r="S1958">
            <v>23.541599999999999</v>
          </cell>
          <cell r="U1958">
            <v>0</v>
          </cell>
          <cell r="V1958">
            <v>0</v>
          </cell>
          <cell r="W1958">
            <v>5064.51</v>
          </cell>
          <cell r="X1958">
            <v>5064.51</v>
          </cell>
          <cell r="Y1958">
            <v>617788</v>
          </cell>
        </row>
        <row r="1959">
          <cell r="A1959">
            <v>2017789</v>
          </cell>
          <cell r="C1959" t="str">
            <v>Werkbon 135 (blauwe glasblokjes)</v>
          </cell>
          <cell r="D1959" t="str">
            <v>Arcabo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1</v>
          </cell>
          <cell r="J1959">
            <v>1</v>
          </cell>
          <cell r="L1959">
            <v>55</v>
          </cell>
          <cell r="N1959">
            <v>35</v>
          </cell>
          <cell r="O1959">
            <v>20</v>
          </cell>
          <cell r="P1959">
            <v>0.5714285714285714</v>
          </cell>
          <cell r="Q1959">
            <v>15</v>
          </cell>
          <cell r="R1959">
            <v>0.42857142857142855</v>
          </cell>
          <cell r="S1959">
            <v>0.6</v>
          </cell>
          <cell r="U1959">
            <v>0</v>
          </cell>
          <cell r="V1959">
            <v>0</v>
          </cell>
          <cell r="W1959">
            <v>0</v>
          </cell>
          <cell r="X1959">
            <v>55</v>
          </cell>
          <cell r="Y1959">
            <v>617810</v>
          </cell>
        </row>
        <row r="1960">
          <cell r="A1960">
            <v>2017790</v>
          </cell>
          <cell r="C1960">
            <v>734318</v>
          </cell>
          <cell r="D1960" t="str">
            <v>Arcabo</v>
          </cell>
          <cell r="E1960">
            <v>1</v>
          </cell>
          <cell r="F1960">
            <v>8</v>
          </cell>
          <cell r="G1960">
            <v>4</v>
          </cell>
          <cell r="H1960">
            <v>3</v>
          </cell>
          <cell r="I1960">
            <v>1</v>
          </cell>
          <cell r="J1960">
            <v>1</v>
          </cell>
          <cell r="L1960">
            <v>2861.68</v>
          </cell>
          <cell r="N1960">
            <v>1856.43</v>
          </cell>
          <cell r="O1960">
            <v>1391.06</v>
          </cell>
          <cell r="P1960">
            <v>0.74931993126592433</v>
          </cell>
          <cell r="Q1960">
            <v>465.37</v>
          </cell>
          <cell r="R1960">
            <v>0.25068006873407561</v>
          </cell>
          <cell r="S1960">
            <v>18.614799999999999</v>
          </cell>
          <cell r="U1960">
            <v>0</v>
          </cell>
          <cell r="V1960">
            <v>0</v>
          </cell>
          <cell r="W1960">
            <v>2861.68</v>
          </cell>
          <cell r="X1960">
            <v>2861.68</v>
          </cell>
          <cell r="Y1960">
            <v>617772</v>
          </cell>
        </row>
        <row r="1961">
          <cell r="A1961">
            <v>2017791</v>
          </cell>
          <cell r="C1961">
            <v>679518</v>
          </cell>
          <cell r="D1961" t="str">
            <v>Arcabo</v>
          </cell>
          <cell r="E1961">
            <v>1</v>
          </cell>
          <cell r="F1961">
            <v>9</v>
          </cell>
          <cell r="G1961">
            <v>5</v>
          </cell>
          <cell r="H1961">
            <v>3</v>
          </cell>
          <cell r="I1961">
            <v>1</v>
          </cell>
          <cell r="J1961">
            <v>1</v>
          </cell>
          <cell r="L1961">
            <v>3428.67</v>
          </cell>
          <cell r="N1961">
            <v>2221.98</v>
          </cell>
          <cell r="O1961">
            <v>1735.68</v>
          </cell>
          <cell r="P1961">
            <v>0.78114114438473792</v>
          </cell>
          <cell r="Q1961">
            <v>486.3</v>
          </cell>
          <cell r="R1961">
            <v>0.21885885561526205</v>
          </cell>
          <cell r="S1961">
            <v>19.452000000000002</v>
          </cell>
          <cell r="U1961">
            <v>0</v>
          </cell>
          <cell r="V1961">
            <v>0</v>
          </cell>
          <cell r="W1961">
            <v>3428.67</v>
          </cell>
          <cell r="X1961">
            <v>3428.67</v>
          </cell>
          <cell r="Y1961">
            <v>617773</v>
          </cell>
        </row>
        <row r="1962">
          <cell r="A1962">
            <v>2017792</v>
          </cell>
          <cell r="C1962">
            <v>705918</v>
          </cell>
          <cell r="D1962" t="str">
            <v>Arcabo</v>
          </cell>
          <cell r="E1962">
            <v>1</v>
          </cell>
          <cell r="F1962">
            <v>8</v>
          </cell>
          <cell r="G1962">
            <v>5</v>
          </cell>
          <cell r="H1962">
            <v>3</v>
          </cell>
          <cell r="I1962">
            <v>1</v>
          </cell>
          <cell r="J1962">
            <v>1</v>
          </cell>
          <cell r="L1962">
            <v>2899.22</v>
          </cell>
          <cell r="N1962">
            <v>1878.57</v>
          </cell>
          <cell r="O1962">
            <v>1413.1999999999998</v>
          </cell>
          <cell r="P1962">
            <v>0.75227433633029372</v>
          </cell>
          <cell r="Q1962">
            <v>465.37</v>
          </cell>
          <cell r="R1962">
            <v>0.24772566366970622</v>
          </cell>
          <cell r="S1962">
            <v>18.614799999999999</v>
          </cell>
          <cell r="U1962">
            <v>0</v>
          </cell>
          <cell r="V1962">
            <v>0</v>
          </cell>
          <cell r="W1962">
            <v>2899.22</v>
          </cell>
          <cell r="X1962">
            <v>2899.22</v>
          </cell>
          <cell r="Y1962">
            <v>617774</v>
          </cell>
        </row>
        <row r="1963">
          <cell r="A1963">
            <v>2017793</v>
          </cell>
          <cell r="C1963">
            <v>688318</v>
          </cell>
          <cell r="D1963" t="str">
            <v>Arcabo</v>
          </cell>
          <cell r="E1963">
            <v>1</v>
          </cell>
          <cell r="F1963">
            <v>8</v>
          </cell>
          <cell r="G1963">
            <v>5</v>
          </cell>
          <cell r="H1963">
            <v>4</v>
          </cell>
          <cell r="I1963">
            <v>1</v>
          </cell>
          <cell r="J1963">
            <v>1</v>
          </cell>
          <cell r="L1963">
            <v>5696.7</v>
          </cell>
          <cell r="N1963">
            <v>3651.26</v>
          </cell>
          <cell r="O1963">
            <v>2945.03</v>
          </cell>
          <cell r="P1963">
            <v>0.806579098722085</v>
          </cell>
          <cell r="Q1963">
            <v>706.23</v>
          </cell>
          <cell r="R1963">
            <v>0.193420901277915</v>
          </cell>
          <cell r="S1963">
            <v>28.249200000000002</v>
          </cell>
          <cell r="U1963">
            <v>0</v>
          </cell>
          <cell r="V1963">
            <v>0</v>
          </cell>
          <cell r="W1963">
            <v>5696.7</v>
          </cell>
          <cell r="X1963">
            <v>5696.7</v>
          </cell>
          <cell r="Y1963">
            <v>617775</v>
          </cell>
        </row>
        <row r="1964">
          <cell r="A1964" t="str">
            <v>2017794V</v>
          </cell>
          <cell r="C1964">
            <v>688418</v>
          </cell>
          <cell r="D1964" t="str">
            <v>Arcabo</v>
          </cell>
          <cell r="E1964">
            <v>1</v>
          </cell>
          <cell r="F1964">
            <v>8</v>
          </cell>
          <cell r="G1964">
            <v>5</v>
          </cell>
          <cell r="H1964">
            <v>2</v>
          </cell>
          <cell r="I1964">
            <v>1</v>
          </cell>
          <cell r="J1964">
            <v>1</v>
          </cell>
          <cell r="L1964">
            <v>5904.66</v>
          </cell>
          <cell r="N1964">
            <v>3805.35</v>
          </cell>
          <cell r="O1964">
            <v>3119.21</v>
          </cell>
          <cell r="P1964">
            <v>0.81969069862167743</v>
          </cell>
          <cell r="Q1964">
            <v>686.14</v>
          </cell>
          <cell r="R1964">
            <v>0.18030930137832263</v>
          </cell>
          <cell r="S1964">
            <v>27.445599999999999</v>
          </cell>
          <cell r="U1964">
            <v>0</v>
          </cell>
          <cell r="V1964">
            <v>0</v>
          </cell>
          <cell r="W1964">
            <v>5904.66</v>
          </cell>
          <cell r="X1964">
            <v>5904.66</v>
          </cell>
          <cell r="Y1964">
            <v>617776</v>
          </cell>
        </row>
        <row r="1965">
          <cell r="A1965">
            <v>2017795</v>
          </cell>
          <cell r="C1965">
            <v>686218</v>
          </cell>
          <cell r="D1965" t="str">
            <v>Arcabo</v>
          </cell>
          <cell r="E1965">
            <v>1</v>
          </cell>
          <cell r="F1965">
            <v>9</v>
          </cell>
          <cell r="G1965">
            <v>5</v>
          </cell>
          <cell r="H1965">
            <v>2</v>
          </cell>
          <cell r="I1965">
            <v>1</v>
          </cell>
          <cell r="J1965">
            <v>1</v>
          </cell>
          <cell r="L1965">
            <v>3108.85</v>
          </cell>
          <cell r="N1965">
            <v>2419.52</v>
          </cell>
          <cell r="O1965">
            <v>2015.2</v>
          </cell>
          <cell r="P1965">
            <v>0.83289247454040471</v>
          </cell>
          <cell r="Q1965">
            <v>404.32</v>
          </cell>
          <cell r="R1965">
            <v>0.16710752545959529</v>
          </cell>
          <cell r="S1965">
            <v>16.172799999999999</v>
          </cell>
          <cell r="U1965">
            <v>0</v>
          </cell>
          <cell r="V1965">
            <v>0</v>
          </cell>
          <cell r="W1965">
            <v>3108.85</v>
          </cell>
          <cell r="X1965">
            <v>3108.85</v>
          </cell>
          <cell r="Y1965">
            <v>617777</v>
          </cell>
        </row>
        <row r="1966">
          <cell r="A1966">
            <v>2017796</v>
          </cell>
          <cell r="C1966">
            <v>686318</v>
          </cell>
          <cell r="D1966" t="str">
            <v>Arcabo</v>
          </cell>
          <cell r="E1966">
            <v>1</v>
          </cell>
          <cell r="F1966">
            <v>9</v>
          </cell>
          <cell r="G1966">
            <v>5</v>
          </cell>
          <cell r="H1966">
            <v>2</v>
          </cell>
          <cell r="I1966">
            <v>1</v>
          </cell>
          <cell r="J1966">
            <v>1</v>
          </cell>
          <cell r="L1966">
            <v>3108.85</v>
          </cell>
          <cell r="N1966">
            <v>2419.52</v>
          </cell>
          <cell r="O1966">
            <v>2015.2</v>
          </cell>
          <cell r="P1966">
            <v>0.83289247454040471</v>
          </cell>
          <cell r="Q1966">
            <v>404.32</v>
          </cell>
          <cell r="R1966">
            <v>0.16710752545959529</v>
          </cell>
          <cell r="S1966">
            <v>16.172799999999999</v>
          </cell>
          <cell r="U1966">
            <v>0</v>
          </cell>
          <cell r="V1966">
            <v>0</v>
          </cell>
          <cell r="W1966">
            <v>3108.85</v>
          </cell>
          <cell r="X1966">
            <v>3108.85</v>
          </cell>
          <cell r="Y1966">
            <v>617795</v>
          </cell>
        </row>
        <row r="1967">
          <cell r="A1967">
            <v>2017797</v>
          </cell>
          <cell r="C1967">
            <v>686418</v>
          </cell>
          <cell r="D1967" t="str">
            <v>Arcabo</v>
          </cell>
          <cell r="E1967">
            <v>1</v>
          </cell>
          <cell r="F1967">
            <v>9</v>
          </cell>
          <cell r="G1967">
            <v>5</v>
          </cell>
          <cell r="H1967">
            <v>2</v>
          </cell>
          <cell r="I1967">
            <v>1</v>
          </cell>
          <cell r="J1967">
            <v>1</v>
          </cell>
          <cell r="L1967">
            <v>3108.85</v>
          </cell>
          <cell r="N1967">
            <v>2419.52</v>
          </cell>
          <cell r="O1967">
            <v>2015.2</v>
          </cell>
          <cell r="P1967">
            <v>0.83289247454040471</v>
          </cell>
          <cell r="Q1967">
            <v>404.32</v>
          </cell>
          <cell r="R1967">
            <v>0.16710752545959529</v>
          </cell>
          <cell r="S1967">
            <v>16.172799999999999</v>
          </cell>
          <cell r="U1967">
            <v>0</v>
          </cell>
          <cell r="V1967">
            <v>0</v>
          </cell>
          <cell r="W1967">
            <v>3108.85</v>
          </cell>
          <cell r="X1967">
            <v>3108.85</v>
          </cell>
          <cell r="Y1967">
            <v>617796</v>
          </cell>
        </row>
        <row r="1968">
          <cell r="A1968">
            <v>2017798</v>
          </cell>
          <cell r="C1968">
            <v>686518</v>
          </cell>
          <cell r="D1968" t="str">
            <v>Arcabo</v>
          </cell>
          <cell r="E1968">
            <v>1</v>
          </cell>
          <cell r="F1968">
            <v>9</v>
          </cell>
          <cell r="G1968">
            <v>5</v>
          </cell>
          <cell r="H1968">
            <v>2</v>
          </cell>
          <cell r="I1968">
            <v>1</v>
          </cell>
          <cell r="J1968">
            <v>1</v>
          </cell>
          <cell r="L1968">
            <v>3108.85</v>
          </cell>
          <cell r="N1968">
            <v>2419.52</v>
          </cell>
          <cell r="O1968">
            <v>2015.2</v>
          </cell>
          <cell r="P1968">
            <v>0.83289247454040471</v>
          </cell>
          <cell r="Q1968">
            <v>404.32</v>
          </cell>
          <cell r="R1968">
            <v>0.16710752545959529</v>
          </cell>
          <cell r="S1968">
            <v>16.172799999999999</v>
          </cell>
          <cell r="U1968">
            <v>0</v>
          </cell>
          <cell r="V1968">
            <v>0</v>
          </cell>
          <cell r="W1968">
            <v>3108.85</v>
          </cell>
          <cell r="X1968">
            <v>3108.85</v>
          </cell>
          <cell r="Y1968">
            <v>617797</v>
          </cell>
        </row>
        <row r="1969">
          <cell r="A1969">
            <v>2017799</v>
          </cell>
          <cell r="C1969">
            <v>686618</v>
          </cell>
          <cell r="D1969" t="str">
            <v>Arcabo</v>
          </cell>
          <cell r="E1969">
            <v>1</v>
          </cell>
          <cell r="F1969">
            <v>9</v>
          </cell>
          <cell r="G1969">
            <v>5</v>
          </cell>
          <cell r="H1969">
            <v>2</v>
          </cell>
          <cell r="I1969">
            <v>1</v>
          </cell>
          <cell r="J1969">
            <v>1</v>
          </cell>
          <cell r="L1969">
            <v>3108.85</v>
          </cell>
          <cell r="N1969">
            <v>2419.52</v>
          </cell>
          <cell r="O1969">
            <v>2015.2</v>
          </cell>
          <cell r="P1969">
            <v>0.83289247454040471</v>
          </cell>
          <cell r="Q1969">
            <v>404.32</v>
          </cell>
          <cell r="R1969">
            <v>0.16710752545959529</v>
          </cell>
          <cell r="S1969">
            <v>16.172799999999999</v>
          </cell>
          <cell r="U1969">
            <v>0</v>
          </cell>
          <cell r="V1969">
            <v>0</v>
          </cell>
          <cell r="W1969">
            <v>3108.85</v>
          </cell>
          <cell r="X1969">
            <v>3108.85</v>
          </cell>
          <cell r="Y1969">
            <v>617798</v>
          </cell>
        </row>
        <row r="1970">
          <cell r="A1970">
            <v>2017800</v>
          </cell>
          <cell r="C1970" t="str">
            <v>Voltman</v>
          </cell>
          <cell r="D1970" t="str">
            <v>Bepam</v>
          </cell>
          <cell r="E1970">
            <v>0</v>
          </cell>
          <cell r="F1970">
            <v>5</v>
          </cell>
          <cell r="G1970">
            <v>3</v>
          </cell>
          <cell r="H1970">
            <v>2</v>
          </cell>
          <cell r="I1970">
            <v>1</v>
          </cell>
          <cell r="J1970">
            <v>1</v>
          </cell>
          <cell r="L1970">
            <v>4500</v>
          </cell>
          <cell r="N1970">
            <v>2713</v>
          </cell>
          <cell r="O1970">
            <v>2275</v>
          </cell>
          <cell r="P1970">
            <v>0.83855510504976039</v>
          </cell>
          <cell r="Q1970">
            <v>437.79</v>
          </cell>
          <cell r="R1970">
            <v>0.16136748986361962</v>
          </cell>
          <cell r="S1970">
            <v>17.511600000000001</v>
          </cell>
          <cell r="U1970">
            <v>0</v>
          </cell>
          <cell r="V1970">
            <v>0</v>
          </cell>
          <cell r="W1970">
            <v>4500</v>
          </cell>
          <cell r="X1970">
            <v>4500</v>
          </cell>
          <cell r="Y1970">
            <v>618258</v>
          </cell>
        </row>
        <row r="1971">
          <cell r="A1971">
            <v>2017801</v>
          </cell>
          <cell r="C1971">
            <v>686718</v>
          </cell>
          <cell r="D1971" t="str">
            <v>Arcabo</v>
          </cell>
          <cell r="E1971">
            <v>1</v>
          </cell>
          <cell r="F1971">
            <v>9</v>
          </cell>
          <cell r="G1971">
            <v>5</v>
          </cell>
          <cell r="H1971">
            <v>2</v>
          </cell>
          <cell r="I1971">
            <v>1</v>
          </cell>
          <cell r="J1971">
            <v>1</v>
          </cell>
          <cell r="L1971">
            <v>3114.85</v>
          </cell>
          <cell r="N1971">
            <v>2019</v>
          </cell>
          <cell r="O1971">
            <v>1614.68</v>
          </cell>
          <cell r="P1971">
            <v>0.79974244675581974</v>
          </cell>
          <cell r="Q1971">
            <v>404.32</v>
          </cell>
          <cell r="R1971">
            <v>0.20025755324418029</v>
          </cell>
          <cell r="S1971">
            <v>16.172799999999999</v>
          </cell>
          <cell r="U1971">
            <v>0</v>
          </cell>
          <cell r="V1971">
            <v>0</v>
          </cell>
          <cell r="W1971">
            <v>3114.85</v>
          </cell>
          <cell r="X1971">
            <v>3114.85</v>
          </cell>
          <cell r="Y1971">
            <v>618002</v>
          </cell>
        </row>
        <row r="1972">
          <cell r="A1972">
            <v>2017802</v>
          </cell>
          <cell r="C1972" t="str">
            <v>1 kozijn</v>
          </cell>
          <cell r="D1972" t="str">
            <v>Morren Bouwservice</v>
          </cell>
          <cell r="E1972">
            <v>0</v>
          </cell>
          <cell r="F1972">
            <v>1</v>
          </cell>
          <cell r="G1972">
            <v>0</v>
          </cell>
          <cell r="H1972">
            <v>0</v>
          </cell>
          <cell r="I1972">
            <v>1</v>
          </cell>
          <cell r="J1972">
            <v>1</v>
          </cell>
          <cell r="L1972">
            <v>171.7</v>
          </cell>
          <cell r="N1972">
            <v>109.71</v>
          </cell>
          <cell r="O1972">
            <v>126.36999999999999</v>
          </cell>
          <cell r="P1972">
            <v>1.1518548901649803</v>
          </cell>
          <cell r="Q1972">
            <v>45.33</v>
          </cell>
          <cell r="R1972">
            <v>0.41318020235165437</v>
          </cell>
          <cell r="S1972">
            <v>1.8131999999999999</v>
          </cell>
          <cell r="U1972">
            <v>0</v>
          </cell>
          <cell r="V1972">
            <v>0</v>
          </cell>
          <cell r="W1972">
            <v>171.7</v>
          </cell>
          <cell r="X1972">
            <v>171.7</v>
          </cell>
          <cell r="Y1972">
            <v>618090</v>
          </cell>
        </row>
        <row r="1973">
          <cell r="A1973">
            <v>2017803</v>
          </cell>
          <cell r="C1973" t="str">
            <v>Mischoffe 1</v>
          </cell>
          <cell r="D1973" t="str">
            <v>Avanti</v>
          </cell>
          <cell r="E1973">
            <v>1</v>
          </cell>
          <cell r="F1973">
            <v>7</v>
          </cell>
          <cell r="G1973">
            <v>5</v>
          </cell>
          <cell r="H1973">
            <v>0</v>
          </cell>
          <cell r="I1973">
            <v>1</v>
          </cell>
          <cell r="J1973">
            <v>1</v>
          </cell>
          <cell r="L1973">
            <v>1522.04</v>
          </cell>
          <cell r="N1973">
            <v>746.19</v>
          </cell>
          <cell r="O1973">
            <v>502.39000000000004</v>
          </cell>
          <cell r="P1973">
            <v>0.6732735630335438</v>
          </cell>
          <cell r="Q1973">
            <v>243.8</v>
          </cell>
          <cell r="R1973">
            <v>0.32672643696645626</v>
          </cell>
          <cell r="S1973">
            <v>9.7520000000000007</v>
          </cell>
          <cell r="U1973">
            <v>0</v>
          </cell>
          <cell r="V1973">
            <v>0</v>
          </cell>
          <cell r="W1973">
            <v>1522.04</v>
          </cell>
          <cell r="X1973">
            <v>1522.04</v>
          </cell>
          <cell r="Y1973">
            <v>617805</v>
          </cell>
        </row>
        <row r="1974">
          <cell r="A1974">
            <v>2017804</v>
          </cell>
          <cell r="C1974" t="str">
            <v>Mischoffe 2</v>
          </cell>
          <cell r="D1974" t="str">
            <v>Avanti</v>
          </cell>
          <cell r="E1974">
            <v>1</v>
          </cell>
          <cell r="F1974">
            <v>6</v>
          </cell>
          <cell r="G1974">
            <v>4</v>
          </cell>
          <cell r="H1974">
            <v>2</v>
          </cell>
          <cell r="I1974">
            <v>1</v>
          </cell>
          <cell r="J1974">
            <v>1</v>
          </cell>
          <cell r="L1974">
            <v>1970.1</v>
          </cell>
          <cell r="N1974">
            <v>997.79</v>
          </cell>
          <cell r="O1974">
            <v>741.83999999999992</v>
          </cell>
          <cell r="P1974">
            <v>0.74348309764579712</v>
          </cell>
          <cell r="Q1974">
            <v>255.95</v>
          </cell>
          <cell r="R1974">
            <v>0.25651690235420277</v>
          </cell>
          <cell r="S1974">
            <v>10.238</v>
          </cell>
          <cell r="U1974">
            <v>0</v>
          </cell>
          <cell r="V1974">
            <v>0</v>
          </cell>
          <cell r="W1974">
            <v>1970.1</v>
          </cell>
          <cell r="X1974">
            <v>1970.1</v>
          </cell>
          <cell r="Y1974">
            <v>617806</v>
          </cell>
        </row>
        <row r="1975">
          <cell r="A1975">
            <v>2017805</v>
          </cell>
          <cell r="C1975" t="str">
            <v>2 schuifpuien</v>
          </cell>
          <cell r="D1975" t="str">
            <v>Arcabo</v>
          </cell>
          <cell r="E1975">
            <v>0</v>
          </cell>
          <cell r="F1975">
            <v>2</v>
          </cell>
          <cell r="G1975">
            <v>0</v>
          </cell>
          <cell r="H1975">
            <v>4</v>
          </cell>
          <cell r="I1975">
            <v>1</v>
          </cell>
          <cell r="J1975">
            <v>1</v>
          </cell>
          <cell r="L1975">
            <v>2360.94</v>
          </cell>
          <cell r="N1975">
            <v>1390.38</v>
          </cell>
          <cell r="O1975">
            <v>1115.0800000000002</v>
          </cell>
          <cell r="P1975">
            <v>0.80199657647549594</v>
          </cell>
          <cell r="Q1975">
            <v>275.3</v>
          </cell>
          <cell r="R1975">
            <v>0.19800342352450409</v>
          </cell>
          <cell r="S1975">
            <v>11.012</v>
          </cell>
          <cell r="U1975">
            <v>0</v>
          </cell>
          <cell r="V1975">
            <v>0</v>
          </cell>
          <cell r="W1975">
            <v>2360.94</v>
          </cell>
          <cell r="X1975">
            <v>2360.94</v>
          </cell>
          <cell r="Y1975">
            <v>617778</v>
          </cell>
        </row>
        <row r="1976">
          <cell r="A1976">
            <v>2017806</v>
          </cell>
          <cell r="C1976" t="str">
            <v>Beslag Tropical en Eper Vastgoed</v>
          </cell>
          <cell r="D1976" t="str">
            <v>Arcabo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1</v>
          </cell>
          <cell r="J1976">
            <v>1</v>
          </cell>
          <cell r="L1976">
            <v>470.26</v>
          </cell>
          <cell r="N1976">
            <v>313.51</v>
          </cell>
          <cell r="O1976">
            <v>313.51</v>
          </cell>
          <cell r="P1976">
            <v>1</v>
          </cell>
          <cell r="Q1976">
            <v>0</v>
          </cell>
          <cell r="R1976">
            <v>0</v>
          </cell>
          <cell r="S1976">
            <v>0</v>
          </cell>
          <cell r="U1976">
            <v>0</v>
          </cell>
          <cell r="V1976">
            <v>0</v>
          </cell>
          <cell r="W1976">
            <v>470.26</v>
          </cell>
          <cell r="X1976">
            <v>470.26</v>
          </cell>
          <cell r="Y1976">
            <v>617810</v>
          </cell>
        </row>
        <row r="1977">
          <cell r="A1977">
            <v>2017807</v>
          </cell>
          <cell r="C1977">
            <v>672718</v>
          </cell>
          <cell r="D1977" t="str">
            <v>Arcabo</v>
          </cell>
          <cell r="E1977">
            <v>1</v>
          </cell>
          <cell r="F1977">
            <v>8</v>
          </cell>
          <cell r="G1977">
            <v>4</v>
          </cell>
          <cell r="H1977">
            <v>3</v>
          </cell>
          <cell r="I1977">
            <v>1</v>
          </cell>
          <cell r="J1977">
            <v>1</v>
          </cell>
          <cell r="L1977">
            <v>2896.91</v>
          </cell>
          <cell r="N1977">
            <v>1878.63</v>
          </cell>
          <cell r="O1977">
            <v>1409.5800000000002</v>
          </cell>
          <cell r="P1977">
            <v>0.75032337394803661</v>
          </cell>
          <cell r="Q1977">
            <v>469.05</v>
          </cell>
          <cell r="R1977">
            <v>0.24967662605196339</v>
          </cell>
          <cell r="S1977">
            <v>18.762</v>
          </cell>
          <cell r="U1977">
            <v>0</v>
          </cell>
          <cell r="V1977">
            <v>0</v>
          </cell>
          <cell r="W1977">
            <v>2896.91</v>
          </cell>
          <cell r="X1977">
            <v>2896.91</v>
          </cell>
          <cell r="Y1977">
            <v>617779</v>
          </cell>
        </row>
        <row r="1978">
          <cell r="A1978">
            <v>2017808</v>
          </cell>
          <cell r="C1978" t="str">
            <v>625317, glas 677x 679 met roedes</v>
          </cell>
          <cell r="D1978" t="str">
            <v>Arcabo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1</v>
          </cell>
          <cell r="J1978">
            <v>1</v>
          </cell>
          <cell r="L1978">
            <v>58.3</v>
          </cell>
          <cell r="N1978">
            <v>36.65</v>
          </cell>
          <cell r="O1978">
            <v>21.65</v>
          </cell>
          <cell r="P1978">
            <v>0.59072305593451568</v>
          </cell>
          <cell r="Q1978">
            <v>15</v>
          </cell>
          <cell r="R1978">
            <v>0.40927694406548432</v>
          </cell>
          <cell r="S1978">
            <v>0.6</v>
          </cell>
          <cell r="U1978">
            <v>0</v>
          </cell>
          <cell r="V1978">
            <v>0</v>
          </cell>
          <cell r="W1978">
            <v>58.3</v>
          </cell>
          <cell r="X1978">
            <v>58.3</v>
          </cell>
          <cell r="Y1978">
            <v>618036</v>
          </cell>
        </row>
        <row r="1979">
          <cell r="A1979">
            <v>2017809</v>
          </cell>
          <cell r="C1979">
            <v>677118</v>
          </cell>
          <cell r="D1979" t="str">
            <v>Arcabo</v>
          </cell>
          <cell r="E1979">
            <v>1</v>
          </cell>
          <cell r="F1979">
            <v>8</v>
          </cell>
          <cell r="G1979">
            <v>4</v>
          </cell>
          <cell r="H1979">
            <v>3</v>
          </cell>
          <cell r="I1979">
            <v>1</v>
          </cell>
          <cell r="J1979">
            <v>1</v>
          </cell>
          <cell r="L1979">
            <v>2896.91</v>
          </cell>
          <cell r="N1979">
            <v>1878.63</v>
          </cell>
          <cell r="O1979">
            <v>1409.5800000000002</v>
          </cell>
          <cell r="P1979">
            <v>0.75032337394803661</v>
          </cell>
          <cell r="Q1979">
            <v>469.05</v>
          </cell>
          <cell r="R1979">
            <v>0.24967662605196339</v>
          </cell>
          <cell r="S1979">
            <v>18.762</v>
          </cell>
          <cell r="U1979">
            <v>0</v>
          </cell>
          <cell r="V1979">
            <v>0</v>
          </cell>
          <cell r="W1979">
            <v>2896.91</v>
          </cell>
          <cell r="X1979">
            <v>2896.91</v>
          </cell>
          <cell r="Y1979">
            <v>617780</v>
          </cell>
        </row>
        <row r="1980">
          <cell r="A1980" t="str">
            <v>2017810L-7016</v>
          </cell>
          <cell r="C1980" t="str">
            <v>MSC-027</v>
          </cell>
          <cell r="D1980" t="str">
            <v>Maat</v>
          </cell>
          <cell r="E1980">
            <v>0</v>
          </cell>
          <cell r="F1980">
            <v>8</v>
          </cell>
          <cell r="G1980">
            <v>0</v>
          </cell>
          <cell r="H1980">
            <v>0</v>
          </cell>
          <cell r="I1980">
            <v>1</v>
          </cell>
          <cell r="J1980">
            <v>1</v>
          </cell>
          <cell r="L1980">
            <v>993.96</v>
          </cell>
          <cell r="N1980">
            <v>774</v>
          </cell>
          <cell r="O1980">
            <v>617.04</v>
          </cell>
          <cell r="P1980">
            <v>0.7972093023255814</v>
          </cell>
          <cell r="Q1980">
            <v>156.96</v>
          </cell>
          <cell r="R1980">
            <v>0.20279069767441862</v>
          </cell>
          <cell r="S1980">
            <v>6.2784000000000004</v>
          </cell>
          <cell r="U1980">
            <v>0</v>
          </cell>
          <cell r="V1980">
            <v>0</v>
          </cell>
          <cell r="W1980">
            <v>993.96</v>
          </cell>
          <cell r="X1980">
            <v>993.96</v>
          </cell>
          <cell r="Y1980">
            <v>618082</v>
          </cell>
        </row>
        <row r="1981">
          <cell r="A1981">
            <v>2017812</v>
          </cell>
          <cell r="C1981" t="str">
            <v>Duurken</v>
          </cell>
          <cell r="D1981" t="str">
            <v>Euro Recreatiebouw</v>
          </cell>
          <cell r="E1981">
            <v>1</v>
          </cell>
          <cell r="F1981">
            <v>10</v>
          </cell>
          <cell r="G1981">
            <v>5</v>
          </cell>
          <cell r="H1981">
            <v>3</v>
          </cell>
          <cell r="I1981">
            <v>1</v>
          </cell>
          <cell r="J1981">
            <v>1</v>
          </cell>
          <cell r="L1981">
            <v>2555.1999999999998</v>
          </cell>
          <cell r="N1981">
            <v>2070</v>
          </cell>
          <cell r="O1981">
            <v>1539.0700000000002</v>
          </cell>
          <cell r="P1981">
            <v>0.74351207729468605</v>
          </cell>
          <cell r="Q1981">
            <v>530.92999999999995</v>
          </cell>
          <cell r="R1981">
            <v>0.25648792270531401</v>
          </cell>
          <cell r="S1981">
            <v>21.237199999999998</v>
          </cell>
          <cell r="U1981">
            <v>0</v>
          </cell>
          <cell r="V1981">
            <v>0</v>
          </cell>
          <cell r="W1981">
            <v>2555.1999999999998</v>
          </cell>
          <cell r="X1981">
            <v>3305.2</v>
          </cell>
          <cell r="Y1981">
            <v>617816</v>
          </cell>
        </row>
        <row r="1982">
          <cell r="A1982">
            <v>2017813</v>
          </cell>
          <cell r="C1982" t="str">
            <v>6676717, werkbon 139, AWL 80</v>
          </cell>
          <cell r="D1982" t="str">
            <v>Arcabo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1</v>
          </cell>
          <cell r="J1982">
            <v>1</v>
          </cell>
          <cell r="L1982">
            <v>261.24</v>
          </cell>
          <cell r="N1982">
            <v>138.12</v>
          </cell>
          <cell r="O1982">
            <v>123.12</v>
          </cell>
          <cell r="P1982">
            <v>0.89139878366637704</v>
          </cell>
          <cell r="Q1982">
            <v>15</v>
          </cell>
          <cell r="R1982">
            <v>0.10860121633362294</v>
          </cell>
          <cell r="S1982">
            <v>0.6</v>
          </cell>
          <cell r="U1982">
            <v>0</v>
          </cell>
          <cell r="V1982">
            <v>0</v>
          </cell>
          <cell r="W1982">
            <v>261.24</v>
          </cell>
          <cell r="X1982">
            <v>261.24</v>
          </cell>
          <cell r="Y1982">
            <v>617810</v>
          </cell>
        </row>
        <row r="1983">
          <cell r="A1983">
            <v>2017814</v>
          </cell>
          <cell r="C1983" t="str">
            <v>Ronald  Snippert prive</v>
          </cell>
          <cell r="D1983" t="str">
            <v>R. Snippert</v>
          </cell>
          <cell r="E1983">
            <v>0</v>
          </cell>
          <cell r="F1983">
            <v>1</v>
          </cell>
          <cell r="G1983">
            <v>1</v>
          </cell>
          <cell r="H1983">
            <v>0</v>
          </cell>
          <cell r="I1983">
            <v>1</v>
          </cell>
          <cell r="J1983">
            <v>1</v>
          </cell>
          <cell r="L1983">
            <v>264.56</v>
          </cell>
          <cell r="N1983">
            <v>146.22999999999999</v>
          </cell>
          <cell r="O1983">
            <v>101.16</v>
          </cell>
          <cell r="P1983">
            <v>0.69178691103056833</v>
          </cell>
          <cell r="Q1983">
            <v>45.07</v>
          </cell>
          <cell r="R1983">
            <v>0.30821308896943173</v>
          </cell>
          <cell r="S1983">
            <v>1.8028</v>
          </cell>
          <cell r="U1983">
            <v>0</v>
          </cell>
          <cell r="V1983">
            <v>0</v>
          </cell>
          <cell r="W1983">
            <v>264.56</v>
          </cell>
          <cell r="X1983">
            <v>264.56</v>
          </cell>
          <cell r="Y1983">
            <v>617822</v>
          </cell>
        </row>
        <row r="1984">
          <cell r="A1984">
            <v>2017815</v>
          </cell>
          <cell r="B1984" t="str">
            <v>aanbetaling binnen</v>
          </cell>
          <cell r="C1984" t="str">
            <v>Vd Worp - 1 chalet</v>
          </cell>
          <cell r="D1984" t="str">
            <v>VD Worp</v>
          </cell>
          <cell r="E1984">
            <v>1</v>
          </cell>
          <cell r="F1984">
            <v>10</v>
          </cell>
          <cell r="G1984">
            <v>5</v>
          </cell>
          <cell r="H1984">
            <v>3</v>
          </cell>
          <cell r="I1984">
            <v>1</v>
          </cell>
          <cell r="J1984">
            <v>1</v>
          </cell>
          <cell r="L1984">
            <v>4500</v>
          </cell>
          <cell r="N1984">
            <v>2286.41</v>
          </cell>
          <cell r="O1984">
            <v>1656.7399999999998</v>
          </cell>
          <cell r="P1984">
            <v>0.7246031989013344</v>
          </cell>
          <cell r="Q1984">
            <v>629.66999999999996</v>
          </cell>
          <cell r="R1984">
            <v>0.2753968010986656</v>
          </cell>
          <cell r="S1984">
            <v>25.186799999999998</v>
          </cell>
          <cell r="U1984">
            <v>0</v>
          </cell>
          <cell r="V1984">
            <v>0</v>
          </cell>
          <cell r="W1984">
            <v>4500</v>
          </cell>
          <cell r="X1984">
            <v>2250</v>
          </cell>
          <cell r="Y1984">
            <v>617756</v>
          </cell>
        </row>
        <row r="1985">
          <cell r="A1985">
            <v>2017816</v>
          </cell>
          <cell r="C1985" t="str">
            <v>Spoedkozijn</v>
          </cell>
          <cell r="D1985" t="str">
            <v>Duocar</v>
          </cell>
          <cell r="E1985">
            <v>0</v>
          </cell>
          <cell r="F1985">
            <v>1</v>
          </cell>
          <cell r="G1985">
            <v>1</v>
          </cell>
          <cell r="H1985">
            <v>0</v>
          </cell>
          <cell r="I1985">
            <v>1</v>
          </cell>
          <cell r="J1985">
            <v>1</v>
          </cell>
          <cell r="L1985">
            <v>148.83000000000001</v>
          </cell>
          <cell r="N1985">
            <v>93.63</v>
          </cell>
          <cell r="O1985">
            <v>53.059999999999995</v>
          </cell>
          <cell r="P1985">
            <v>0.56669870767916264</v>
          </cell>
          <cell r="Q1985">
            <v>40.57</v>
          </cell>
          <cell r="R1985">
            <v>0.43330129232083736</v>
          </cell>
          <cell r="S1985">
            <v>1.6228</v>
          </cell>
          <cell r="U1985">
            <v>0</v>
          </cell>
          <cell r="V1985">
            <v>0</v>
          </cell>
          <cell r="W1985">
            <v>148.83000000000001</v>
          </cell>
          <cell r="X1985">
            <v>148.83000000000001</v>
          </cell>
          <cell r="Y1985">
            <v>617783</v>
          </cell>
        </row>
        <row r="1986">
          <cell r="A1986">
            <v>2017817</v>
          </cell>
          <cell r="B1986" t="str">
            <v>vervallen</v>
          </cell>
          <cell r="I1986">
            <v>0</v>
          </cell>
          <cell r="J1986">
            <v>0</v>
          </cell>
          <cell r="N1986">
            <v>0</v>
          </cell>
          <cell r="O1986">
            <v>0</v>
          </cell>
          <cell r="P1986" t="str">
            <v/>
          </cell>
          <cell r="Q1986">
            <v>0</v>
          </cell>
          <cell r="R1986" t="str">
            <v/>
          </cell>
          <cell r="S1986">
            <v>0</v>
          </cell>
          <cell r="U1986">
            <v>0</v>
          </cell>
          <cell r="V1986">
            <v>0</v>
          </cell>
          <cell r="W1986">
            <v>0</v>
          </cell>
          <cell r="X1986"/>
          <cell r="Y1986"/>
        </row>
        <row r="1987">
          <cell r="A1987">
            <v>2017818</v>
          </cell>
          <cell r="B1987" t="str">
            <v>vervallen</v>
          </cell>
          <cell r="I1987">
            <v>0</v>
          </cell>
          <cell r="J1987">
            <v>0</v>
          </cell>
          <cell r="N1987">
            <v>0</v>
          </cell>
          <cell r="O1987">
            <v>0</v>
          </cell>
          <cell r="P1987" t="str">
            <v/>
          </cell>
          <cell r="Q1987">
            <v>0</v>
          </cell>
          <cell r="R1987" t="str">
            <v/>
          </cell>
          <cell r="S1987">
            <v>0</v>
          </cell>
          <cell r="U1987">
            <v>0</v>
          </cell>
          <cell r="V1987">
            <v>0</v>
          </cell>
          <cell r="W1987">
            <v>0</v>
          </cell>
          <cell r="X1987"/>
          <cell r="Y1987"/>
        </row>
        <row r="1988">
          <cell r="A1988">
            <v>2017820</v>
          </cell>
          <cell r="C1988" t="str">
            <v>Schuifpui Liesmann</v>
          </cell>
          <cell r="D1988" t="str">
            <v>Maat</v>
          </cell>
          <cell r="E1988">
            <v>1</v>
          </cell>
          <cell r="F1988">
            <v>1</v>
          </cell>
          <cell r="G1988">
            <v>0</v>
          </cell>
          <cell r="H1988">
            <v>2</v>
          </cell>
          <cell r="I1988">
            <v>1</v>
          </cell>
          <cell r="J1988">
            <v>1</v>
          </cell>
          <cell r="L1988">
            <v>924.99</v>
          </cell>
          <cell r="N1988">
            <v>567.61</v>
          </cell>
          <cell r="O1988">
            <v>445.75</v>
          </cell>
          <cell r="P1988">
            <v>0.78531033632247493</v>
          </cell>
          <cell r="Q1988">
            <v>121.86</v>
          </cell>
          <cell r="R1988">
            <v>0.21468966367752507</v>
          </cell>
          <cell r="S1988">
            <v>4.8743999999999996</v>
          </cell>
          <cell r="U1988">
            <v>0</v>
          </cell>
          <cell r="V1988">
            <v>0</v>
          </cell>
          <cell r="W1988">
            <v>924.99</v>
          </cell>
          <cell r="X1988">
            <v>924.99</v>
          </cell>
          <cell r="Y1988">
            <v>617792</v>
          </cell>
        </row>
        <row r="1989">
          <cell r="A1989">
            <v>2017821</v>
          </cell>
          <cell r="C1989" t="str">
            <v>706518 tm 706918</v>
          </cell>
          <cell r="D1989" t="str">
            <v>Arcabo</v>
          </cell>
          <cell r="E1989">
            <v>5</v>
          </cell>
          <cell r="F1989">
            <v>40</v>
          </cell>
          <cell r="G1989">
            <v>25</v>
          </cell>
          <cell r="H1989">
            <v>15</v>
          </cell>
          <cell r="I1989">
            <v>1</v>
          </cell>
          <cell r="J1989">
            <v>1</v>
          </cell>
          <cell r="L1989">
            <v>16113.85</v>
          </cell>
          <cell r="N1989">
            <v>10466.9</v>
          </cell>
          <cell r="O1989">
            <v>8269.5999999999985</v>
          </cell>
          <cell r="P1989">
            <v>0.79007155891429159</v>
          </cell>
          <cell r="Q1989">
            <v>2197.3000000000002</v>
          </cell>
          <cell r="R1989">
            <v>0.20992844108570829</v>
          </cell>
          <cell r="S1989">
            <v>87.89200000000001</v>
          </cell>
          <cell r="U1989">
            <v>0</v>
          </cell>
          <cell r="V1989">
            <v>0</v>
          </cell>
          <cell r="W1989">
            <v>16113.85</v>
          </cell>
          <cell r="X1989">
            <v>16113.85</v>
          </cell>
          <cell r="Y1989">
            <v>617800</v>
          </cell>
        </row>
        <row r="1990">
          <cell r="A1990">
            <v>2017822</v>
          </cell>
          <cell r="C1990" t="str">
            <v>669217 (2017608) 1x glas en paneel incl T-stijl en glaslat</v>
          </cell>
          <cell r="D1990" t="str">
            <v>Arcabo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1</v>
          </cell>
          <cell r="J1990">
            <v>1</v>
          </cell>
          <cell r="L1990">
            <v>209</v>
          </cell>
          <cell r="N1990">
            <v>105</v>
          </cell>
          <cell r="O1990">
            <v>80</v>
          </cell>
          <cell r="P1990">
            <v>0.76190476190476186</v>
          </cell>
          <cell r="Q1990">
            <v>25</v>
          </cell>
          <cell r="R1990">
            <v>0.23809523809523808</v>
          </cell>
          <cell r="S1990">
            <v>1</v>
          </cell>
          <cell r="U1990">
            <v>0</v>
          </cell>
          <cell r="V1990">
            <v>0</v>
          </cell>
          <cell r="W1990">
            <v>209</v>
          </cell>
          <cell r="X1990">
            <v>209</v>
          </cell>
          <cell r="Y1990">
            <v>517810</v>
          </cell>
        </row>
        <row r="1991">
          <cell r="A1991">
            <v>2017823</v>
          </cell>
          <cell r="C1991" t="str">
            <v>736918 tm 737318</v>
          </cell>
          <cell r="D1991" t="str">
            <v>Arcabo</v>
          </cell>
          <cell r="E1991">
            <v>5</v>
          </cell>
          <cell r="F1991">
            <v>40</v>
          </cell>
          <cell r="G1991">
            <v>25</v>
          </cell>
          <cell r="H1991">
            <v>15</v>
          </cell>
          <cell r="I1991">
            <v>1</v>
          </cell>
          <cell r="J1991">
            <v>1</v>
          </cell>
          <cell r="L1991">
            <v>16113.85</v>
          </cell>
          <cell r="N1991">
            <v>10466.9</v>
          </cell>
          <cell r="O1991">
            <v>8269.5999999999985</v>
          </cell>
          <cell r="P1991">
            <v>0.79007155891429159</v>
          </cell>
          <cell r="Q1991">
            <v>2197.3000000000002</v>
          </cell>
          <cell r="R1991">
            <v>0.20992844108570829</v>
          </cell>
          <cell r="S1991">
            <v>87.89200000000001</v>
          </cell>
          <cell r="U1991">
            <v>0</v>
          </cell>
          <cell r="V1991">
            <v>0</v>
          </cell>
          <cell r="W1991">
            <v>16113.85</v>
          </cell>
          <cell r="X1991">
            <v>16113.85</v>
          </cell>
          <cell r="Y1991">
            <v>618003</v>
          </cell>
        </row>
        <row r="1992">
          <cell r="A1992">
            <v>2017824</v>
          </cell>
          <cell r="C1992" t="str">
            <v>624617 Werkbon 142</v>
          </cell>
          <cell r="D1992" t="str">
            <v>Arcabo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1</v>
          </cell>
          <cell r="J1992">
            <v>1</v>
          </cell>
          <cell r="L1992">
            <v>26.56</v>
          </cell>
          <cell r="N1992">
            <v>13.28</v>
          </cell>
          <cell r="O1992">
            <v>13.28</v>
          </cell>
          <cell r="P1992">
            <v>1</v>
          </cell>
          <cell r="Q1992">
            <v>0</v>
          </cell>
          <cell r="R1992">
            <v>0</v>
          </cell>
          <cell r="S1992">
            <v>0</v>
          </cell>
          <cell r="U1992">
            <v>0</v>
          </cell>
          <cell r="V1992">
            <v>0</v>
          </cell>
          <cell r="W1992">
            <v>26.56</v>
          </cell>
          <cell r="X1992">
            <v>26.56</v>
          </cell>
          <cell r="Y1992">
            <v>618037</v>
          </cell>
        </row>
        <row r="1993">
          <cell r="A1993">
            <v>2017825</v>
          </cell>
          <cell r="C1993" t="str">
            <v>Velthorst Serre 12m  713818 tm 714118</v>
          </cell>
          <cell r="D1993" t="str">
            <v>Arcabo</v>
          </cell>
          <cell r="E1993">
            <v>4</v>
          </cell>
          <cell r="F1993">
            <v>40</v>
          </cell>
          <cell r="G1993">
            <v>20</v>
          </cell>
          <cell r="H1993">
            <v>12</v>
          </cell>
          <cell r="I1993">
            <v>1</v>
          </cell>
          <cell r="J1993">
            <v>1</v>
          </cell>
          <cell r="L1993">
            <v>17562.599999999999</v>
          </cell>
          <cell r="N1993">
            <v>10954</v>
          </cell>
          <cell r="O1993">
            <v>8658.880000000001</v>
          </cell>
          <cell r="P1993">
            <v>0.79047653825086739</v>
          </cell>
          <cell r="Q1993">
            <v>2295.12</v>
          </cell>
          <cell r="R1993">
            <v>0.20952346174913272</v>
          </cell>
          <cell r="S1993">
            <v>91.8048</v>
          </cell>
          <cell r="U1993">
            <v>0</v>
          </cell>
          <cell r="V1993">
            <v>0</v>
          </cell>
          <cell r="W1993">
            <v>17562.599999999999</v>
          </cell>
          <cell r="X1993">
            <v>17562.599999999999</v>
          </cell>
          <cell r="Y1993">
            <v>617801</v>
          </cell>
        </row>
        <row r="1994">
          <cell r="A1994">
            <v>2017826</v>
          </cell>
          <cell r="C1994">
            <v>673200</v>
          </cell>
          <cell r="D1994" t="str">
            <v>Arcabo</v>
          </cell>
          <cell r="E1994">
            <v>1</v>
          </cell>
          <cell r="F1994">
            <v>10</v>
          </cell>
          <cell r="G1994">
            <v>7</v>
          </cell>
          <cell r="H1994">
            <v>3</v>
          </cell>
          <cell r="I1994">
            <v>1</v>
          </cell>
          <cell r="J1994">
            <v>1</v>
          </cell>
          <cell r="L1994">
            <v>3616.06</v>
          </cell>
          <cell r="N1994">
            <v>2146.56</v>
          </cell>
          <cell r="O1994">
            <v>1610.73</v>
          </cell>
          <cell r="P1994">
            <v>0.7503773479427549</v>
          </cell>
          <cell r="Q1994">
            <v>535.83000000000004</v>
          </cell>
          <cell r="R1994">
            <v>0.2496226520572451</v>
          </cell>
          <cell r="S1994">
            <v>21.433200000000003</v>
          </cell>
          <cell r="U1994">
            <v>0</v>
          </cell>
          <cell r="V1994">
            <v>0</v>
          </cell>
          <cell r="W1994">
            <v>3616.06</v>
          </cell>
          <cell r="X1994">
            <v>3616.06</v>
          </cell>
          <cell r="Y1994">
            <v>617802</v>
          </cell>
        </row>
        <row r="1995">
          <cell r="A1995">
            <v>2017827</v>
          </cell>
          <cell r="C1995" t="str">
            <v>676717 inzethor</v>
          </cell>
          <cell r="D1995" t="str">
            <v>Arcabo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1</v>
          </cell>
          <cell r="J1995">
            <v>1</v>
          </cell>
          <cell r="L1995">
            <v>80</v>
          </cell>
          <cell r="N1995">
            <v>55</v>
          </cell>
          <cell r="O1995">
            <v>25</v>
          </cell>
          <cell r="P1995">
            <v>0.45454545454545453</v>
          </cell>
          <cell r="Q1995">
            <v>30</v>
          </cell>
          <cell r="R1995">
            <v>0.54545454545454541</v>
          </cell>
          <cell r="S1995">
            <v>1.2</v>
          </cell>
          <cell r="U1995">
            <v>0</v>
          </cell>
          <cell r="V1995">
            <v>0</v>
          </cell>
          <cell r="W1995">
            <v>80</v>
          </cell>
          <cell r="X1995">
            <v>80</v>
          </cell>
          <cell r="Y1995">
            <v>618038</v>
          </cell>
        </row>
        <row r="1996">
          <cell r="A1996">
            <v>2017828</v>
          </cell>
          <cell r="C1996" t="str">
            <v>Camping Heide 6 inzethorren</v>
          </cell>
          <cell r="D1996" t="str">
            <v>Arcabo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1</v>
          </cell>
          <cell r="J1996">
            <v>1</v>
          </cell>
          <cell r="L1996">
            <v>315</v>
          </cell>
          <cell r="N1996">
            <v>165</v>
          </cell>
          <cell r="O1996">
            <v>150</v>
          </cell>
          <cell r="P1996">
            <v>0.90909090909090906</v>
          </cell>
          <cell r="Q1996">
            <v>15</v>
          </cell>
          <cell r="R1996">
            <v>9.0909090909090912E-2</v>
          </cell>
          <cell r="S1996">
            <v>0.6</v>
          </cell>
          <cell r="U1996">
            <v>0</v>
          </cell>
          <cell r="V1996">
            <v>0</v>
          </cell>
          <cell r="W1996">
            <v>315</v>
          </cell>
          <cell r="X1996">
            <v>315</v>
          </cell>
          <cell r="Y1996">
            <v>617810</v>
          </cell>
        </row>
        <row r="1997">
          <cell r="A1997">
            <v>2017829</v>
          </cell>
          <cell r="C1997">
            <v>694518</v>
          </cell>
          <cell r="D1997" t="str">
            <v>Arcabo</v>
          </cell>
          <cell r="E1997">
            <v>1</v>
          </cell>
          <cell r="F1997">
            <v>8</v>
          </cell>
          <cell r="G1997">
            <v>5</v>
          </cell>
          <cell r="H1997">
            <v>2</v>
          </cell>
          <cell r="I1997">
            <v>1</v>
          </cell>
          <cell r="J1997">
            <v>1</v>
          </cell>
          <cell r="L1997">
            <v>2658.03</v>
          </cell>
          <cell r="N1997">
            <v>1722.64</v>
          </cell>
          <cell r="O1997">
            <v>1296.3400000000001</v>
          </cell>
          <cell r="P1997">
            <v>0.75253099893187203</v>
          </cell>
          <cell r="Q1997">
            <v>426.3</v>
          </cell>
          <cell r="R1997">
            <v>0.24746900106812797</v>
          </cell>
          <cell r="S1997">
            <v>17.052</v>
          </cell>
          <cell r="U1997">
            <v>0</v>
          </cell>
          <cell r="V1997">
            <v>0</v>
          </cell>
          <cell r="W1997">
            <v>2658.03</v>
          </cell>
          <cell r="X1997">
            <v>2658.03</v>
          </cell>
          <cell r="Y1997">
            <v>618004</v>
          </cell>
        </row>
        <row r="1998">
          <cell r="A1998">
            <v>2017830</v>
          </cell>
          <cell r="C1998">
            <v>677218</v>
          </cell>
          <cell r="D1998" t="str">
            <v>Arcabo</v>
          </cell>
          <cell r="E1998">
            <v>1</v>
          </cell>
          <cell r="F1998">
            <v>8</v>
          </cell>
          <cell r="G1998">
            <v>5</v>
          </cell>
          <cell r="H1998">
            <v>3</v>
          </cell>
          <cell r="I1998">
            <v>1</v>
          </cell>
          <cell r="J1998">
            <v>1</v>
          </cell>
          <cell r="L1998">
            <v>2972.53</v>
          </cell>
          <cell r="N1998">
            <v>1929.03</v>
          </cell>
          <cell r="O1998">
            <v>1458.57</v>
          </cell>
          <cell r="P1998">
            <v>0.75611576802849101</v>
          </cell>
          <cell r="Q1998">
            <v>470.46</v>
          </cell>
          <cell r="R1998">
            <v>0.24388423197150899</v>
          </cell>
          <cell r="S1998">
            <v>18.8184</v>
          </cell>
          <cell r="U1998">
            <v>0</v>
          </cell>
          <cell r="V1998">
            <v>0</v>
          </cell>
          <cell r="W1998">
            <v>2972.53</v>
          </cell>
          <cell r="X1998">
            <v>2972.53</v>
          </cell>
          <cell r="Y1998">
            <v>618005</v>
          </cell>
        </row>
        <row r="1999">
          <cell r="A1999">
            <v>2017831</v>
          </cell>
          <cell r="C1999" t="str">
            <v>MSD-096 tm MSD-101</v>
          </cell>
          <cell r="D1999" t="str">
            <v>Maat</v>
          </cell>
          <cell r="E1999">
            <v>6</v>
          </cell>
          <cell r="F1999">
            <v>36</v>
          </cell>
          <cell r="G1999">
            <v>24</v>
          </cell>
          <cell r="H1999">
            <v>18</v>
          </cell>
          <cell r="I1999">
            <v>1</v>
          </cell>
          <cell r="J1999">
            <v>1</v>
          </cell>
          <cell r="L1999">
            <v>19233.72</v>
          </cell>
          <cell r="N1999">
            <v>13511.84</v>
          </cell>
          <cell r="O1999">
            <v>10348.040000000001</v>
          </cell>
          <cell r="P1999">
            <v>0.7658498028395837</v>
          </cell>
          <cell r="Q1999">
            <v>3163.8</v>
          </cell>
          <cell r="R1999">
            <v>0.23415019716041635</v>
          </cell>
          <cell r="S1999">
            <v>126.55200000000001</v>
          </cell>
          <cell r="U1999">
            <v>0</v>
          </cell>
          <cell r="V1999">
            <v>0</v>
          </cell>
          <cell r="W1999">
            <v>19233.72</v>
          </cell>
          <cell r="X1999">
            <v>19233.72</v>
          </cell>
          <cell r="Y1999">
            <v>618080</v>
          </cell>
        </row>
        <row r="2000">
          <cell r="A2000">
            <v>2017832</v>
          </cell>
          <cell r="C2000" t="str">
            <v>689817t/m 690017, 6x glas satinato met roedes</v>
          </cell>
          <cell r="D2000" t="str">
            <v>Arcabo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1</v>
          </cell>
          <cell r="J2000">
            <v>1</v>
          </cell>
          <cell r="L2000">
            <v>379.08</v>
          </cell>
          <cell r="N2000">
            <v>197.04</v>
          </cell>
          <cell r="O2000">
            <v>182.04</v>
          </cell>
          <cell r="P2000">
            <v>0.92387332521315468</v>
          </cell>
          <cell r="Q2000">
            <v>15</v>
          </cell>
          <cell r="R2000">
            <v>7.6126674786845316E-2</v>
          </cell>
          <cell r="S2000">
            <v>0.6</v>
          </cell>
          <cell r="U2000">
            <v>0</v>
          </cell>
          <cell r="V2000">
            <v>0</v>
          </cell>
          <cell r="W2000">
            <v>379.08</v>
          </cell>
          <cell r="X2000">
            <v>379.08</v>
          </cell>
          <cell r="Y2000">
            <v>617810</v>
          </cell>
        </row>
        <row r="2001">
          <cell r="A2001">
            <v>2017833</v>
          </cell>
          <cell r="C2001" t="str">
            <v>675017, hor ARC 3923</v>
          </cell>
          <cell r="D2001" t="str">
            <v>Arcabo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1</v>
          </cell>
          <cell r="J2001">
            <v>1</v>
          </cell>
          <cell r="L2001">
            <v>65</v>
          </cell>
          <cell r="N2001">
            <v>40</v>
          </cell>
          <cell r="O2001">
            <v>25</v>
          </cell>
          <cell r="P2001">
            <v>0.625</v>
          </cell>
          <cell r="Q2001">
            <v>15</v>
          </cell>
          <cell r="R2001">
            <v>0.375</v>
          </cell>
          <cell r="S2001">
            <v>0.6</v>
          </cell>
          <cell r="U2001">
            <v>0</v>
          </cell>
          <cell r="V2001">
            <v>0</v>
          </cell>
          <cell r="W2001">
            <v>65</v>
          </cell>
          <cell r="X2001">
            <v>65</v>
          </cell>
          <cell r="Y2001">
            <v>617810</v>
          </cell>
        </row>
        <row r="2002">
          <cell r="A2002">
            <v>2017834</v>
          </cell>
          <cell r="C2002" t="str">
            <v>Werkbon 145 - AWL080 680517</v>
          </cell>
          <cell r="D2002" t="str">
            <v>Arcabo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1</v>
          </cell>
          <cell r="J2002">
            <v>1</v>
          </cell>
          <cell r="L2002">
            <v>261.24</v>
          </cell>
          <cell r="N2002">
            <v>123.12</v>
          </cell>
          <cell r="P2002">
            <v>0</v>
          </cell>
          <cell r="Q2002">
            <v>15</v>
          </cell>
          <cell r="R2002">
            <v>0.12183235867446393</v>
          </cell>
          <cell r="S2002">
            <v>0.6</v>
          </cell>
          <cell r="U2002">
            <v>0</v>
          </cell>
          <cell r="V2002">
            <v>0</v>
          </cell>
          <cell r="W2002">
            <v>261.24</v>
          </cell>
          <cell r="X2002">
            <v>261.24</v>
          </cell>
          <cell r="Y2002">
            <v>617810</v>
          </cell>
        </row>
        <row r="2003">
          <cell r="A2003">
            <v>2017835</v>
          </cell>
          <cell r="C2003" t="str">
            <v>Nieuwvliet Duinzand</v>
          </cell>
          <cell r="D2003" t="str">
            <v>Maat</v>
          </cell>
          <cell r="E2003">
            <v>29</v>
          </cell>
          <cell r="F2003">
            <v>377</v>
          </cell>
          <cell r="G2003">
            <v>203</v>
          </cell>
          <cell r="H2003">
            <v>116</v>
          </cell>
          <cell r="I2003">
            <v>1</v>
          </cell>
          <cell r="J2003">
            <v>1</v>
          </cell>
          <cell r="L2003">
            <v>174638</v>
          </cell>
          <cell r="N2003">
            <v>127088</v>
          </cell>
          <cell r="O2003">
            <v>82747</v>
          </cell>
          <cell r="P2003">
            <v>0.65110002517940324</v>
          </cell>
          <cell r="Q2003">
            <v>44341</v>
          </cell>
          <cell r="R2003">
            <v>0.34889997482059676</v>
          </cell>
          <cell r="S2003">
            <v>1773.64</v>
          </cell>
          <cell r="U2003">
            <v>0</v>
          </cell>
          <cell r="V2003">
            <v>0</v>
          </cell>
          <cell r="W2003">
            <v>174638</v>
          </cell>
          <cell r="X2003">
            <v>30110</v>
          </cell>
          <cell r="Y2003">
            <v>617793</v>
          </cell>
        </row>
        <row r="2004">
          <cell r="A2004">
            <v>2017836</v>
          </cell>
          <cell r="C2004" t="str">
            <v>Nieuwvliet Duinhove</v>
          </cell>
          <cell r="D2004" t="str">
            <v>Maat</v>
          </cell>
          <cell r="E2004">
            <v>23</v>
          </cell>
          <cell r="F2004">
            <v>276</v>
          </cell>
          <cell r="G2004">
            <v>138</v>
          </cell>
          <cell r="H2004">
            <v>92</v>
          </cell>
          <cell r="I2004">
            <v>1</v>
          </cell>
          <cell r="J2004">
            <v>1</v>
          </cell>
          <cell r="L2004">
            <v>110768</v>
          </cell>
          <cell r="N2004">
            <v>79805</v>
          </cell>
          <cell r="O2004">
            <v>58268</v>
          </cell>
          <cell r="P2004">
            <v>0.73012969112211012</v>
          </cell>
          <cell r="Q2004">
            <v>21537</v>
          </cell>
          <cell r="R2004">
            <v>0.26987030887788988</v>
          </cell>
          <cell r="S2004">
            <v>861.48</v>
          </cell>
          <cell r="U2004">
            <v>0</v>
          </cell>
          <cell r="V2004">
            <v>0</v>
          </cell>
          <cell r="W2004">
            <v>110768</v>
          </cell>
          <cell r="X2004">
            <v>4816</v>
          </cell>
          <cell r="Y2004">
            <v>618083</v>
          </cell>
        </row>
        <row r="2005">
          <cell r="A2005">
            <v>2017837</v>
          </cell>
          <cell r="C2005" t="str">
            <v>Nieuwvliet Duinvliet</v>
          </cell>
          <cell r="D2005" t="str">
            <v>Maat</v>
          </cell>
          <cell r="E2005">
            <v>11</v>
          </cell>
          <cell r="F2005">
            <v>99</v>
          </cell>
          <cell r="G2005">
            <v>55</v>
          </cell>
          <cell r="H2005">
            <v>44</v>
          </cell>
          <cell r="I2005">
            <v>1</v>
          </cell>
          <cell r="J2005">
            <v>1</v>
          </cell>
          <cell r="L2005">
            <v>53295</v>
          </cell>
          <cell r="N2005">
            <v>36757</v>
          </cell>
          <cell r="O2005">
            <v>26808</v>
          </cell>
          <cell r="P2005">
            <v>0.72933046766602283</v>
          </cell>
          <cell r="Q2005">
            <v>9949</v>
          </cell>
          <cell r="R2005">
            <v>0.27066953233397723</v>
          </cell>
          <cell r="S2005">
            <v>397.96</v>
          </cell>
          <cell r="U2005">
            <v>0</v>
          </cell>
          <cell r="V2005">
            <v>0</v>
          </cell>
          <cell r="W2005">
            <v>53295</v>
          </cell>
          <cell r="X2005">
            <v>4845</v>
          </cell>
          <cell r="Y2005">
            <v>618085</v>
          </cell>
        </row>
        <row r="2006">
          <cell r="A2006">
            <v>2017838</v>
          </cell>
          <cell r="C2006" t="str">
            <v>577416 Werkbon 147</v>
          </cell>
          <cell r="D2006" t="str">
            <v>Arcabo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1</v>
          </cell>
          <cell r="J2006">
            <v>1</v>
          </cell>
          <cell r="L2006">
            <v>67.8</v>
          </cell>
          <cell r="N2006">
            <v>33.9</v>
          </cell>
          <cell r="O2006">
            <v>33.9</v>
          </cell>
          <cell r="P2006">
            <v>1</v>
          </cell>
          <cell r="Q2006">
            <v>0</v>
          </cell>
          <cell r="R2006">
            <v>0</v>
          </cell>
          <cell r="S2006">
            <v>0</v>
          </cell>
          <cell r="U2006">
            <v>0</v>
          </cell>
          <cell r="V2006">
            <v>0</v>
          </cell>
          <cell r="W2006">
            <v>67.8</v>
          </cell>
          <cell r="X2006">
            <v>67.8</v>
          </cell>
          <cell r="Y2006">
            <v>617810</v>
          </cell>
        </row>
        <row r="2007">
          <cell r="A2007">
            <v>2017839</v>
          </cell>
          <cell r="C2007" t="str">
            <v>Werkbon 149 - deurkrukken AR0010</v>
          </cell>
          <cell r="D2007" t="str">
            <v>Arcabo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1</v>
          </cell>
          <cell r="J2007">
            <v>1</v>
          </cell>
          <cell r="L2007">
            <v>88.32</v>
          </cell>
          <cell r="N2007">
            <v>51.66</v>
          </cell>
          <cell r="O2007">
            <v>36.659999999999997</v>
          </cell>
          <cell r="P2007">
            <v>0.70963995354239251</v>
          </cell>
          <cell r="Q2007">
            <v>15</v>
          </cell>
          <cell r="R2007">
            <v>0.29036004645760743</v>
          </cell>
          <cell r="S2007">
            <v>0.6</v>
          </cell>
          <cell r="U2007">
            <v>0</v>
          </cell>
          <cell r="V2007">
            <v>0</v>
          </cell>
          <cell r="W2007">
            <v>88.32</v>
          </cell>
          <cell r="X2007">
            <v>88.32</v>
          </cell>
          <cell r="Y2007">
            <v>617810</v>
          </cell>
        </row>
        <row r="2008">
          <cell r="A2008">
            <v>2017840</v>
          </cell>
          <cell r="C2008" t="str">
            <v>Haasje 3</v>
          </cell>
          <cell r="D2008" t="str">
            <v>Duocar</v>
          </cell>
          <cell r="E2008">
            <v>1</v>
          </cell>
          <cell r="F2008">
            <v>9</v>
          </cell>
          <cell r="G2008">
            <v>8</v>
          </cell>
          <cell r="H2008">
            <v>3</v>
          </cell>
          <cell r="I2008">
            <v>1</v>
          </cell>
          <cell r="J2008">
            <v>1</v>
          </cell>
          <cell r="L2008">
            <v>3379.19</v>
          </cell>
          <cell r="N2008">
            <v>2126.4299999999998</v>
          </cell>
          <cell r="O2008">
            <v>1490.81</v>
          </cell>
          <cell r="P2008">
            <v>0.7010858575170591</v>
          </cell>
          <cell r="Q2008">
            <v>635.62</v>
          </cell>
          <cell r="R2008">
            <v>0.2989141424829409</v>
          </cell>
          <cell r="S2008">
            <v>25.424800000000001</v>
          </cell>
          <cell r="U2008">
            <v>0</v>
          </cell>
          <cell r="V2008">
            <v>0</v>
          </cell>
          <cell r="W2008">
            <v>3379.19</v>
          </cell>
          <cell r="X2008">
            <v>3379.19</v>
          </cell>
          <cell r="Y2008">
            <v>617815</v>
          </cell>
        </row>
        <row r="2009">
          <cell r="A2009">
            <v>2017841</v>
          </cell>
          <cell r="C2009" t="str">
            <v>Com 140B  A2 wit</v>
          </cell>
          <cell r="D2009" t="str">
            <v>Diamant</v>
          </cell>
          <cell r="E2009">
            <v>1</v>
          </cell>
          <cell r="F2009">
            <v>6</v>
          </cell>
          <cell r="G2009">
            <v>1</v>
          </cell>
          <cell r="H2009">
            <v>2</v>
          </cell>
          <cell r="I2009">
            <v>1</v>
          </cell>
          <cell r="J2009">
            <v>1</v>
          </cell>
          <cell r="L2009">
            <v>2409.56</v>
          </cell>
          <cell r="N2009">
            <v>1437.4</v>
          </cell>
          <cell r="O2009">
            <v>1098.1500000000001</v>
          </cell>
          <cell r="P2009">
            <v>0.76398358146653678</v>
          </cell>
          <cell r="Q2009">
            <v>339.25</v>
          </cell>
          <cell r="R2009">
            <v>0.2360164185334632</v>
          </cell>
          <cell r="S2009">
            <v>13.57</v>
          </cell>
          <cell r="U2009">
            <v>0</v>
          </cell>
          <cell r="V2009">
            <v>0</v>
          </cell>
          <cell r="W2009">
            <v>2409.56</v>
          </cell>
          <cell r="X2009">
            <v>2409.56</v>
          </cell>
          <cell r="Y2009">
            <v>618061</v>
          </cell>
        </row>
        <row r="2010">
          <cell r="A2010">
            <v>2017842</v>
          </cell>
          <cell r="C2010" t="str">
            <v>Com 140B  B2  7016</v>
          </cell>
          <cell r="D2010" t="str">
            <v>Diamant</v>
          </cell>
          <cell r="E2010">
            <v>1</v>
          </cell>
          <cell r="F2010">
            <v>9</v>
          </cell>
          <cell r="G2010">
            <v>8</v>
          </cell>
          <cell r="H2010">
            <v>1</v>
          </cell>
          <cell r="I2010">
            <v>1</v>
          </cell>
          <cell r="J2010">
            <v>1</v>
          </cell>
          <cell r="L2010">
            <v>2434.84</v>
          </cell>
          <cell r="N2010">
            <v>1503.41</v>
          </cell>
          <cell r="O2010">
            <v>1032.3200000000002</v>
          </cell>
          <cell r="P2010">
            <v>0.6866523436720523</v>
          </cell>
          <cell r="Q2010">
            <v>471.09</v>
          </cell>
          <cell r="R2010">
            <v>0.31334765632794775</v>
          </cell>
          <cell r="S2010">
            <v>18.843599999999999</v>
          </cell>
          <cell r="U2010">
            <v>0</v>
          </cell>
          <cell r="V2010">
            <v>0</v>
          </cell>
          <cell r="W2010">
            <v>2434.84</v>
          </cell>
          <cell r="X2010">
            <v>2434.84</v>
          </cell>
          <cell r="Y2010">
            <v>618062</v>
          </cell>
        </row>
        <row r="2011">
          <cell r="A2011">
            <v>2017843</v>
          </cell>
          <cell r="C2011" t="str">
            <v>Com 141</v>
          </cell>
          <cell r="D2011" t="str">
            <v>Diamant</v>
          </cell>
          <cell r="E2011">
            <v>1</v>
          </cell>
          <cell r="F2011">
            <v>11</v>
          </cell>
          <cell r="G2011">
            <v>8</v>
          </cell>
          <cell r="H2011">
            <v>3</v>
          </cell>
          <cell r="I2011">
            <v>1</v>
          </cell>
          <cell r="J2011">
            <v>1</v>
          </cell>
          <cell r="L2011">
            <v>3660.63</v>
          </cell>
          <cell r="N2011">
            <v>2301.0300000000002</v>
          </cell>
          <cell r="O2011">
            <v>1670.2500000000002</v>
          </cell>
          <cell r="P2011">
            <v>0.72587058838867813</v>
          </cell>
          <cell r="Q2011">
            <v>630.78</v>
          </cell>
          <cell r="R2011">
            <v>0.27412941161132187</v>
          </cell>
          <cell r="S2011">
            <v>25.231199999999998</v>
          </cell>
          <cell r="U2011">
            <v>0</v>
          </cell>
          <cell r="V2011">
            <v>0</v>
          </cell>
          <cell r="W2011">
            <v>3660.63</v>
          </cell>
          <cell r="X2011">
            <v>3660.63</v>
          </cell>
          <cell r="Y2011">
            <v>618063</v>
          </cell>
        </row>
        <row r="2012">
          <cell r="A2012">
            <v>2017844</v>
          </cell>
          <cell r="C2012" t="str">
            <v>219709 Schuur</v>
          </cell>
          <cell r="D2012" t="str">
            <v>Arcabo</v>
          </cell>
          <cell r="E2012">
            <v>1</v>
          </cell>
          <cell r="F2012">
            <v>2</v>
          </cell>
          <cell r="G2012">
            <v>1</v>
          </cell>
          <cell r="H2012">
            <v>1</v>
          </cell>
          <cell r="I2012">
            <v>1</v>
          </cell>
          <cell r="J2012">
            <v>1</v>
          </cell>
          <cell r="L2012">
            <v>678.31</v>
          </cell>
          <cell r="N2012">
            <v>394.34</v>
          </cell>
          <cell r="O2012">
            <v>255.77999999999997</v>
          </cell>
          <cell r="P2012">
            <v>0.64862808743723688</v>
          </cell>
          <cell r="Q2012">
            <v>138.56</v>
          </cell>
          <cell r="R2012">
            <v>0.35137191256276312</v>
          </cell>
          <cell r="S2012">
            <v>5.5423999999999998</v>
          </cell>
          <cell r="U2012">
            <v>0</v>
          </cell>
          <cell r="V2012">
            <v>0</v>
          </cell>
          <cell r="W2012">
            <v>678.31</v>
          </cell>
          <cell r="X2012">
            <v>678.31</v>
          </cell>
          <cell r="Y2012">
            <v>617803</v>
          </cell>
        </row>
        <row r="2013">
          <cell r="A2013">
            <v>2017845</v>
          </cell>
          <cell r="C2013" t="str">
            <v>638217 schuur</v>
          </cell>
          <cell r="D2013" t="str">
            <v>Arcabo</v>
          </cell>
          <cell r="E2013">
            <v>1</v>
          </cell>
          <cell r="F2013">
            <v>1</v>
          </cell>
          <cell r="G2013">
            <v>1</v>
          </cell>
          <cell r="H2013">
            <v>0</v>
          </cell>
          <cell r="I2013">
            <v>1</v>
          </cell>
          <cell r="J2013">
            <v>1</v>
          </cell>
          <cell r="L2013">
            <v>506.19</v>
          </cell>
          <cell r="N2013">
            <v>294.98</v>
          </cell>
          <cell r="O2013">
            <v>190.49</v>
          </cell>
          <cell r="P2013">
            <v>0.64577259475218662</v>
          </cell>
          <cell r="Q2013">
            <v>104.49</v>
          </cell>
          <cell r="R2013">
            <v>0.35422740524781338</v>
          </cell>
          <cell r="S2013">
            <v>4.1795999999999998</v>
          </cell>
          <cell r="U2013">
            <v>0</v>
          </cell>
          <cell r="V2013">
            <v>0</v>
          </cell>
          <cell r="W2013">
            <v>506.19</v>
          </cell>
          <cell r="X2013">
            <v>506.19</v>
          </cell>
          <cell r="Y2013">
            <v>617804</v>
          </cell>
        </row>
        <row r="2014">
          <cell r="A2014">
            <v>2017846</v>
          </cell>
          <cell r="C2014" t="str">
            <v>219709 - paneel creme 260 x 882, werkbon 151</v>
          </cell>
          <cell r="D2014" t="str">
            <v>Arcabo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N2014">
            <v>0</v>
          </cell>
          <cell r="O2014">
            <v>0</v>
          </cell>
          <cell r="P2014" t="str">
            <v/>
          </cell>
          <cell r="Q2014">
            <v>0</v>
          </cell>
          <cell r="R2014" t="str">
            <v/>
          </cell>
          <cell r="S2014">
            <v>0</v>
          </cell>
          <cell r="U2014">
            <v>0</v>
          </cell>
          <cell r="V2014">
            <v>0</v>
          </cell>
          <cell r="W2014">
            <v>0</v>
          </cell>
          <cell r="X2014"/>
          <cell r="Y2014"/>
        </row>
        <row r="2015">
          <cell r="A2015">
            <v>2017847</v>
          </cell>
          <cell r="C2015">
            <v>734818</v>
          </cell>
          <cell r="D2015" t="str">
            <v>Arcabo</v>
          </cell>
          <cell r="E2015">
            <v>1</v>
          </cell>
          <cell r="F2015">
            <v>8</v>
          </cell>
          <cell r="G2015">
            <v>7</v>
          </cell>
          <cell r="H2015">
            <v>2</v>
          </cell>
          <cell r="I2015">
            <v>1</v>
          </cell>
          <cell r="J2015">
            <v>1</v>
          </cell>
          <cell r="L2015">
            <v>2460.9499999999998</v>
          </cell>
          <cell r="N2015">
            <v>1594.54</v>
          </cell>
          <cell r="O2015">
            <v>1157.78</v>
          </cell>
          <cell r="P2015">
            <v>0.72609028309104817</v>
          </cell>
          <cell r="Q2015">
            <v>436.76</v>
          </cell>
          <cell r="R2015">
            <v>0.27390971690895177</v>
          </cell>
          <cell r="S2015">
            <v>17.470399999999998</v>
          </cell>
          <cell r="U2015">
            <v>0</v>
          </cell>
          <cell r="V2015">
            <v>0</v>
          </cell>
          <cell r="W2015">
            <v>2460.9499999999998</v>
          </cell>
          <cell r="X2015">
            <v>2460.9499999999998</v>
          </cell>
          <cell r="Y2015">
            <v>618006</v>
          </cell>
        </row>
        <row r="2016">
          <cell r="A2016">
            <v>2017848</v>
          </cell>
          <cell r="C2016">
            <v>734918</v>
          </cell>
          <cell r="D2016" t="str">
            <v>Arcabo</v>
          </cell>
          <cell r="E2016">
            <v>1</v>
          </cell>
          <cell r="F2016">
            <v>8</v>
          </cell>
          <cell r="G2016">
            <v>7</v>
          </cell>
          <cell r="H2016">
            <v>2</v>
          </cell>
          <cell r="I2016">
            <v>1</v>
          </cell>
          <cell r="J2016">
            <v>1</v>
          </cell>
          <cell r="L2016">
            <v>2460.9499999999998</v>
          </cell>
          <cell r="N2016">
            <v>1594.54</v>
          </cell>
          <cell r="O2016">
            <v>1157.78</v>
          </cell>
          <cell r="P2016">
            <v>0.72609028309104817</v>
          </cell>
          <cell r="Q2016">
            <v>436.76</v>
          </cell>
          <cell r="R2016">
            <v>0.27390971690895177</v>
          </cell>
          <cell r="S2016">
            <v>17.470399999999998</v>
          </cell>
          <cell r="U2016">
            <v>0</v>
          </cell>
          <cell r="V2016">
            <v>0</v>
          </cell>
          <cell r="W2016">
            <v>2460.9499999999998</v>
          </cell>
          <cell r="X2016">
            <v>2460.9499999999998</v>
          </cell>
          <cell r="Y2016">
            <v>618007</v>
          </cell>
        </row>
        <row r="2017">
          <cell r="A2017">
            <v>2017849</v>
          </cell>
          <cell r="C2017">
            <v>735018</v>
          </cell>
          <cell r="D2017" t="str">
            <v>Arcabo</v>
          </cell>
          <cell r="E2017">
            <v>1</v>
          </cell>
          <cell r="F2017">
            <v>8</v>
          </cell>
          <cell r="G2017">
            <v>7</v>
          </cell>
          <cell r="H2017">
            <v>2</v>
          </cell>
          <cell r="I2017">
            <v>1</v>
          </cell>
          <cell r="J2017">
            <v>1</v>
          </cell>
          <cell r="L2017">
            <v>2460.9499999999998</v>
          </cell>
          <cell r="N2017">
            <v>1594.54</v>
          </cell>
          <cell r="O2017">
            <v>1157.78</v>
          </cell>
          <cell r="P2017">
            <v>0.72609028309104817</v>
          </cell>
          <cell r="Q2017">
            <v>436.76</v>
          </cell>
          <cell r="R2017">
            <v>0.27390971690895177</v>
          </cell>
          <cell r="S2017">
            <v>17.470399999999998</v>
          </cell>
          <cell r="U2017">
            <v>0</v>
          </cell>
          <cell r="V2017">
            <v>0</v>
          </cell>
          <cell r="W2017">
            <v>2460.9499999999998</v>
          </cell>
          <cell r="X2017">
            <v>2460.9499999999998</v>
          </cell>
          <cell r="Y2017">
            <v>618008</v>
          </cell>
        </row>
        <row r="2018">
          <cell r="A2018">
            <v>2017850</v>
          </cell>
          <cell r="C2018" t="str">
            <v>522626, Glas 929x 1842</v>
          </cell>
          <cell r="D2018" t="str">
            <v>Arcabo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1</v>
          </cell>
          <cell r="J2018">
            <v>1</v>
          </cell>
          <cell r="L2018">
            <v>129.87</v>
          </cell>
          <cell r="N2018">
            <v>73.13</v>
          </cell>
          <cell r="O2018">
            <v>58.13</v>
          </cell>
          <cell r="P2018">
            <v>0.7948858197730071</v>
          </cell>
          <cell r="Q2018">
            <v>15</v>
          </cell>
          <cell r="R2018">
            <v>0.20511418022699304</v>
          </cell>
          <cell r="S2018">
            <v>0.6</v>
          </cell>
          <cell r="U2018">
            <v>0</v>
          </cell>
          <cell r="V2018">
            <v>0</v>
          </cell>
          <cell r="W2018">
            <v>129.87</v>
          </cell>
          <cell r="X2018">
            <v>129.87</v>
          </cell>
          <cell r="Y2018">
            <v>617810</v>
          </cell>
        </row>
        <row r="2019">
          <cell r="A2019">
            <v>2017851</v>
          </cell>
          <cell r="C2019" t="str">
            <v>Looij</v>
          </cell>
          <cell r="D2019" t="str">
            <v>Duocar</v>
          </cell>
          <cell r="E2019">
            <v>1</v>
          </cell>
          <cell r="F2019">
            <v>10</v>
          </cell>
          <cell r="G2019">
            <v>8</v>
          </cell>
          <cell r="H2019">
            <v>3</v>
          </cell>
          <cell r="I2019">
            <v>1</v>
          </cell>
          <cell r="J2019">
            <v>1</v>
          </cell>
          <cell r="L2019">
            <v>3202.52</v>
          </cell>
          <cell r="N2019">
            <v>2027</v>
          </cell>
          <cell r="O2019">
            <v>1406.97</v>
          </cell>
          <cell r="P2019">
            <v>0.69411445485939816</v>
          </cell>
          <cell r="Q2019">
            <v>620.03</v>
          </cell>
          <cell r="R2019">
            <v>0.30588554514060184</v>
          </cell>
          <cell r="S2019">
            <v>24.801199999999998</v>
          </cell>
          <cell r="U2019">
            <v>0</v>
          </cell>
          <cell r="V2019">
            <v>0</v>
          </cell>
          <cell r="W2019">
            <v>3202.52</v>
          </cell>
          <cell r="X2019">
            <v>3202.52</v>
          </cell>
          <cell r="Y2019">
            <v>618068</v>
          </cell>
        </row>
        <row r="2020">
          <cell r="A2020">
            <v>2017852</v>
          </cell>
          <cell r="C2020" t="str">
            <v>Noordam</v>
          </cell>
          <cell r="D2020" t="str">
            <v>Duocar</v>
          </cell>
          <cell r="E2020">
            <v>1</v>
          </cell>
          <cell r="F2020">
            <v>8</v>
          </cell>
          <cell r="G2020">
            <v>7</v>
          </cell>
          <cell r="H2020">
            <v>3</v>
          </cell>
          <cell r="I2020">
            <v>1</v>
          </cell>
          <cell r="J2020">
            <v>1</v>
          </cell>
          <cell r="L2020">
            <v>3411.64</v>
          </cell>
          <cell r="N2020">
            <v>2155.16</v>
          </cell>
          <cell r="O2020">
            <v>1586.8899999999999</v>
          </cell>
          <cell r="P2020">
            <v>0.73632120121011901</v>
          </cell>
          <cell r="Q2020">
            <v>568.27</v>
          </cell>
          <cell r="R2020">
            <v>0.26367879878988104</v>
          </cell>
          <cell r="S2020">
            <v>22.730799999999999</v>
          </cell>
          <cell r="U2020">
            <v>0</v>
          </cell>
          <cell r="V2020">
            <v>0</v>
          </cell>
          <cell r="W2020">
            <v>3411.64</v>
          </cell>
          <cell r="X2020">
            <v>3411.64</v>
          </cell>
          <cell r="Y2020">
            <v>618069</v>
          </cell>
        </row>
        <row r="2021">
          <cell r="A2021">
            <v>2017853</v>
          </cell>
          <cell r="C2021" t="str">
            <v>Bögeman</v>
          </cell>
          <cell r="D2021" t="str">
            <v>Duocar</v>
          </cell>
          <cell r="E2021">
            <v>1</v>
          </cell>
          <cell r="F2021">
            <v>8</v>
          </cell>
          <cell r="G2021">
            <v>7</v>
          </cell>
          <cell r="H2021">
            <v>3</v>
          </cell>
          <cell r="I2021">
            <v>1</v>
          </cell>
          <cell r="J2021">
            <v>1</v>
          </cell>
          <cell r="L2021">
            <v>2954.21</v>
          </cell>
          <cell r="N2021">
            <v>1857.79</v>
          </cell>
          <cell r="O2021">
            <v>1322.67</v>
          </cell>
          <cell r="P2021">
            <v>0.71195883280672201</v>
          </cell>
          <cell r="Q2021">
            <v>535.12</v>
          </cell>
          <cell r="R2021">
            <v>0.28804116719327805</v>
          </cell>
          <cell r="S2021">
            <v>21.404800000000002</v>
          </cell>
          <cell r="U2021">
            <v>0</v>
          </cell>
          <cell r="V2021">
            <v>0</v>
          </cell>
          <cell r="W2021">
            <v>2954.21</v>
          </cell>
          <cell r="X2021">
            <v>2954.21</v>
          </cell>
          <cell r="Y2021">
            <v>618072</v>
          </cell>
        </row>
        <row r="2022">
          <cell r="A2022">
            <v>2017854</v>
          </cell>
          <cell r="C2022" t="str">
            <v>Stangbediening Tropical 32x 1000 mm wit</v>
          </cell>
          <cell r="D2022" t="str">
            <v>Arcabo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1</v>
          </cell>
          <cell r="J2022">
            <v>1</v>
          </cell>
          <cell r="L2022">
            <v>528</v>
          </cell>
          <cell r="N2022">
            <v>320</v>
          </cell>
          <cell r="O2022">
            <v>320</v>
          </cell>
          <cell r="P2022">
            <v>1</v>
          </cell>
          <cell r="Q2022">
            <v>0</v>
          </cell>
          <cell r="R2022">
            <v>0</v>
          </cell>
          <cell r="S2022">
            <v>0</v>
          </cell>
          <cell r="U2022">
            <v>0</v>
          </cell>
          <cell r="V2022">
            <v>0</v>
          </cell>
          <cell r="W2022">
            <v>528</v>
          </cell>
          <cell r="X2022">
            <v>528</v>
          </cell>
          <cell r="Y2022">
            <v>617810</v>
          </cell>
        </row>
        <row r="2023">
          <cell r="A2023">
            <v>2017855</v>
          </cell>
          <cell r="C2023" t="str">
            <v>Hor v 679217 2017705</v>
          </cell>
          <cell r="D2023" t="str">
            <v>Arcabo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1</v>
          </cell>
          <cell r="J2023">
            <v>1</v>
          </cell>
          <cell r="L2023">
            <v>65</v>
          </cell>
          <cell r="N2023">
            <v>40</v>
          </cell>
          <cell r="O2023">
            <v>25</v>
          </cell>
          <cell r="P2023">
            <v>0.625</v>
          </cell>
          <cell r="Q2023">
            <v>15</v>
          </cell>
          <cell r="R2023">
            <v>0.375</v>
          </cell>
          <cell r="S2023">
            <v>0.6</v>
          </cell>
          <cell r="U2023">
            <v>0</v>
          </cell>
          <cell r="V2023">
            <v>0</v>
          </cell>
          <cell r="W2023">
            <v>65</v>
          </cell>
          <cell r="X2023">
            <v>65</v>
          </cell>
          <cell r="Y2023">
            <v>617810</v>
          </cell>
        </row>
        <row r="2024">
          <cell r="A2024">
            <v>2017856</v>
          </cell>
          <cell r="C2024" t="str">
            <v>714218 Velthorst 13</v>
          </cell>
          <cell r="D2024" t="str">
            <v>Arcabo</v>
          </cell>
          <cell r="E2024">
            <v>1</v>
          </cell>
          <cell r="F2024">
            <v>11</v>
          </cell>
          <cell r="G2024">
            <v>6</v>
          </cell>
          <cell r="H2024">
            <v>3</v>
          </cell>
          <cell r="I2024">
            <v>1</v>
          </cell>
          <cell r="J2024">
            <v>1</v>
          </cell>
          <cell r="L2024">
            <v>4542.67</v>
          </cell>
          <cell r="N2024">
            <v>2927.91</v>
          </cell>
          <cell r="O2024">
            <v>2316.7399999999998</v>
          </cell>
          <cell r="P2024">
            <v>0.79126066033450482</v>
          </cell>
          <cell r="Q2024">
            <v>611.16999999999996</v>
          </cell>
          <cell r="R2024">
            <v>0.20873933966549518</v>
          </cell>
          <cell r="S2024">
            <v>24.4468</v>
          </cell>
          <cell r="U2024">
            <v>0</v>
          </cell>
          <cell r="V2024">
            <v>0</v>
          </cell>
          <cell r="W2024">
            <v>4542.67</v>
          </cell>
          <cell r="X2024">
            <v>4542.67</v>
          </cell>
          <cell r="Y2024">
            <v>618009</v>
          </cell>
        </row>
        <row r="2025">
          <cell r="A2025">
            <v>2017857</v>
          </cell>
          <cell r="C2025">
            <v>686818</v>
          </cell>
          <cell r="D2025" t="str">
            <v>Arcabo</v>
          </cell>
          <cell r="E2025">
            <v>1</v>
          </cell>
          <cell r="F2025">
            <v>8</v>
          </cell>
          <cell r="G2025">
            <v>7</v>
          </cell>
          <cell r="H2025">
            <v>2</v>
          </cell>
          <cell r="I2025">
            <v>1</v>
          </cell>
          <cell r="J2025">
            <v>1</v>
          </cell>
          <cell r="L2025">
            <v>2547.09</v>
          </cell>
          <cell r="N2025">
            <v>1656.39</v>
          </cell>
          <cell r="O2025">
            <v>1248.02</v>
          </cell>
          <cell r="P2025">
            <v>0.75345782092381619</v>
          </cell>
          <cell r="Q2025">
            <v>408.37</v>
          </cell>
          <cell r="R2025">
            <v>0.24654217907618373</v>
          </cell>
          <cell r="S2025">
            <v>16.334800000000001</v>
          </cell>
          <cell r="U2025">
            <v>0</v>
          </cell>
          <cell r="V2025">
            <v>0</v>
          </cell>
          <cell r="W2025">
            <v>2547.09</v>
          </cell>
          <cell r="X2025">
            <v>2547.09</v>
          </cell>
          <cell r="Y2025">
            <v>618010</v>
          </cell>
        </row>
        <row r="2026">
          <cell r="A2026">
            <v>2017858</v>
          </cell>
          <cell r="C2026">
            <v>686918</v>
          </cell>
          <cell r="D2026" t="str">
            <v>Arcabo</v>
          </cell>
          <cell r="E2026">
            <v>1</v>
          </cell>
          <cell r="F2026">
            <v>8</v>
          </cell>
          <cell r="G2026">
            <v>7</v>
          </cell>
          <cell r="H2026">
            <v>2</v>
          </cell>
          <cell r="I2026">
            <v>1</v>
          </cell>
          <cell r="J2026">
            <v>1</v>
          </cell>
          <cell r="L2026">
            <v>2547.09</v>
          </cell>
          <cell r="N2026">
            <v>1656.39</v>
          </cell>
          <cell r="O2026">
            <v>1248.02</v>
          </cell>
          <cell r="P2026">
            <v>0.75345782092381619</v>
          </cell>
          <cell r="Q2026">
            <v>408.37</v>
          </cell>
          <cell r="R2026">
            <v>0.24654217907618373</v>
          </cell>
          <cell r="S2026">
            <v>16.334800000000001</v>
          </cell>
          <cell r="U2026">
            <v>0</v>
          </cell>
          <cell r="V2026">
            <v>0</v>
          </cell>
          <cell r="W2026">
            <v>2547.09</v>
          </cell>
          <cell r="X2026">
            <v>2547.09</v>
          </cell>
          <cell r="Y2026">
            <v>618011</v>
          </cell>
        </row>
        <row r="2027">
          <cell r="A2027">
            <v>2017859</v>
          </cell>
          <cell r="C2027">
            <v>687018</v>
          </cell>
          <cell r="D2027" t="str">
            <v>Arcabo</v>
          </cell>
          <cell r="E2027">
            <v>1</v>
          </cell>
          <cell r="F2027">
            <v>8</v>
          </cell>
          <cell r="G2027">
            <v>7</v>
          </cell>
          <cell r="H2027">
            <v>2</v>
          </cell>
          <cell r="I2027">
            <v>1</v>
          </cell>
          <cell r="J2027">
            <v>1</v>
          </cell>
          <cell r="L2027">
            <v>2547.09</v>
          </cell>
          <cell r="N2027">
            <v>1656.39</v>
          </cell>
          <cell r="O2027">
            <v>1248.02</v>
          </cell>
          <cell r="P2027">
            <v>0.75345782092381619</v>
          </cell>
          <cell r="Q2027">
            <v>408.37</v>
          </cell>
          <cell r="R2027">
            <v>0.24654217907618373</v>
          </cell>
          <cell r="S2027">
            <v>16.334800000000001</v>
          </cell>
          <cell r="U2027">
            <v>0</v>
          </cell>
          <cell r="V2027">
            <v>0</v>
          </cell>
          <cell r="W2027">
            <v>2547.09</v>
          </cell>
          <cell r="X2027">
            <v>2547.09</v>
          </cell>
          <cell r="Y2027">
            <v>618012</v>
          </cell>
        </row>
        <row r="2028">
          <cell r="A2028" t="str">
            <v>2017860V</v>
          </cell>
          <cell r="C2028">
            <v>635618</v>
          </cell>
          <cell r="D2028" t="str">
            <v>Arcabo</v>
          </cell>
          <cell r="E2028">
            <v>1</v>
          </cell>
          <cell r="F2028">
            <v>10</v>
          </cell>
          <cell r="G2028">
            <v>6</v>
          </cell>
          <cell r="H2028">
            <v>3</v>
          </cell>
          <cell r="I2028">
            <v>1</v>
          </cell>
          <cell r="J2028">
            <v>1</v>
          </cell>
          <cell r="L2028">
            <v>6544.7</v>
          </cell>
          <cell r="N2028">
            <v>4182.09</v>
          </cell>
          <cell r="O2028">
            <v>3241.9</v>
          </cell>
          <cell r="P2028">
            <v>0.77518656939472852</v>
          </cell>
          <cell r="Q2028">
            <v>940.19</v>
          </cell>
          <cell r="R2028">
            <v>0.22481343060527154</v>
          </cell>
          <cell r="S2028">
            <v>37.607600000000005</v>
          </cell>
          <cell r="U2028">
            <v>0</v>
          </cell>
          <cell r="V2028">
            <v>0</v>
          </cell>
          <cell r="W2028">
            <v>6544.7</v>
          </cell>
          <cell r="X2028">
            <v>6544.7</v>
          </cell>
          <cell r="Y2028">
            <v>618013</v>
          </cell>
        </row>
        <row r="2029">
          <cell r="A2029">
            <v>2017861</v>
          </cell>
          <cell r="C2029">
            <v>685618</v>
          </cell>
          <cell r="D2029" t="str">
            <v>Arcabo</v>
          </cell>
          <cell r="E2029">
            <v>1</v>
          </cell>
          <cell r="F2029">
            <v>10</v>
          </cell>
          <cell r="G2029">
            <v>6</v>
          </cell>
          <cell r="H2029">
            <v>3</v>
          </cell>
          <cell r="I2029">
            <v>1</v>
          </cell>
          <cell r="J2029">
            <v>1</v>
          </cell>
          <cell r="L2029">
            <v>2915.31</v>
          </cell>
          <cell r="N2029">
            <v>1887.58</v>
          </cell>
          <cell r="O2029">
            <v>1407.37</v>
          </cell>
          <cell r="P2029">
            <v>0.74559488869345936</v>
          </cell>
          <cell r="Q2029">
            <v>480.21</v>
          </cell>
          <cell r="R2029">
            <v>0.25440511130654064</v>
          </cell>
          <cell r="S2029">
            <v>19.208399999999997</v>
          </cell>
          <cell r="U2029">
            <v>0</v>
          </cell>
          <cell r="V2029">
            <v>0</v>
          </cell>
          <cell r="W2029">
            <v>2915.31</v>
          </cell>
          <cell r="X2029">
            <v>2915.31</v>
          </cell>
          <cell r="Y2029">
            <v>618014</v>
          </cell>
        </row>
        <row r="2030">
          <cell r="A2030">
            <v>2017862</v>
          </cell>
          <cell r="C2030">
            <v>735118</v>
          </cell>
          <cell r="D2030" t="str">
            <v>Arcabo</v>
          </cell>
          <cell r="E2030">
            <v>1</v>
          </cell>
          <cell r="F2030">
            <v>8</v>
          </cell>
          <cell r="G2030">
            <v>7</v>
          </cell>
          <cell r="H2030">
            <v>2</v>
          </cell>
          <cell r="I2030">
            <v>1</v>
          </cell>
          <cell r="J2030">
            <v>1</v>
          </cell>
          <cell r="L2030">
            <v>2460.9499999999998</v>
          </cell>
          <cell r="N2030">
            <v>1594.54</v>
          </cell>
          <cell r="O2030">
            <v>1157.78</v>
          </cell>
          <cell r="P2030">
            <v>0.72609028309104817</v>
          </cell>
          <cell r="Q2030">
            <v>436.76</v>
          </cell>
          <cell r="R2030">
            <v>0.27390971690895177</v>
          </cell>
          <cell r="S2030">
            <v>17.470399999999998</v>
          </cell>
          <cell r="U2030">
            <v>0</v>
          </cell>
          <cell r="V2030">
            <v>0</v>
          </cell>
          <cell r="W2030">
            <v>2460.9499999999998</v>
          </cell>
          <cell r="X2030">
            <v>2460.9499999999998</v>
          </cell>
          <cell r="Y2030">
            <v>618015</v>
          </cell>
        </row>
        <row r="2031">
          <cell r="A2031">
            <v>2017863</v>
          </cell>
          <cell r="C2031">
            <v>735218</v>
          </cell>
          <cell r="D2031" t="str">
            <v>Arcabo</v>
          </cell>
          <cell r="E2031">
            <v>1</v>
          </cell>
          <cell r="F2031">
            <v>8</v>
          </cell>
          <cell r="G2031">
            <v>7</v>
          </cell>
          <cell r="H2031">
            <v>2</v>
          </cell>
          <cell r="I2031">
            <v>1</v>
          </cell>
          <cell r="J2031">
            <v>1</v>
          </cell>
          <cell r="L2031">
            <v>2460.9499999999998</v>
          </cell>
          <cell r="N2031">
            <v>1594.54</v>
          </cell>
          <cell r="O2031">
            <v>1157.78</v>
          </cell>
          <cell r="P2031">
            <v>0.72609028309104817</v>
          </cell>
          <cell r="Q2031">
            <v>436.76</v>
          </cell>
          <cell r="R2031">
            <v>0.27390971690895177</v>
          </cell>
          <cell r="S2031">
            <v>17.470399999999998</v>
          </cell>
          <cell r="U2031">
            <v>0</v>
          </cell>
          <cell r="V2031">
            <v>0</v>
          </cell>
          <cell r="W2031">
            <v>2460.9499999999998</v>
          </cell>
          <cell r="X2031">
            <v>2460.9499999999998</v>
          </cell>
          <cell r="Y2031">
            <v>618017</v>
          </cell>
        </row>
        <row r="2032">
          <cell r="A2032">
            <v>2017864</v>
          </cell>
          <cell r="C2032" t="str">
            <v>714318 Velhorst 13</v>
          </cell>
          <cell r="D2032" t="str">
            <v>Arcabo</v>
          </cell>
          <cell r="E2032">
            <v>1</v>
          </cell>
          <cell r="F2032">
            <v>11</v>
          </cell>
          <cell r="G2032">
            <v>6</v>
          </cell>
          <cell r="H2032">
            <v>3</v>
          </cell>
          <cell r="I2032">
            <v>1</v>
          </cell>
          <cell r="J2032">
            <v>1</v>
          </cell>
          <cell r="L2032">
            <v>4542.67</v>
          </cell>
          <cell r="N2032">
            <v>2927.91</v>
          </cell>
          <cell r="O2032">
            <v>2316.7399999999998</v>
          </cell>
          <cell r="P2032">
            <v>0.79126066033450482</v>
          </cell>
          <cell r="Q2032">
            <v>611.16999999999996</v>
          </cell>
          <cell r="R2032">
            <v>0.20873933966549518</v>
          </cell>
          <cell r="S2032">
            <v>24.4468</v>
          </cell>
          <cell r="U2032">
            <v>0</v>
          </cell>
          <cell r="V2032">
            <v>0</v>
          </cell>
          <cell r="W2032">
            <v>4542.67</v>
          </cell>
          <cell r="X2032">
            <v>4542.67</v>
          </cell>
          <cell r="Y2032">
            <v>618018</v>
          </cell>
        </row>
        <row r="2033">
          <cell r="A2033">
            <v>2017865</v>
          </cell>
          <cell r="C2033" t="str">
            <v>714418 Velhorst 13</v>
          </cell>
          <cell r="D2033" t="str">
            <v>Arcabo</v>
          </cell>
          <cell r="E2033">
            <v>1</v>
          </cell>
          <cell r="F2033">
            <v>11</v>
          </cell>
          <cell r="G2033">
            <v>6</v>
          </cell>
          <cell r="H2033">
            <v>3</v>
          </cell>
          <cell r="I2033">
            <v>1</v>
          </cell>
          <cell r="J2033">
            <v>1</v>
          </cell>
          <cell r="L2033">
            <v>4542.67</v>
          </cell>
          <cell r="N2033">
            <v>2927.91</v>
          </cell>
          <cell r="O2033">
            <v>2316.7399999999998</v>
          </cell>
          <cell r="P2033">
            <v>0.79126066033450482</v>
          </cell>
          <cell r="Q2033">
            <v>611.16999999999996</v>
          </cell>
          <cell r="R2033">
            <v>0.20873933966549518</v>
          </cell>
          <cell r="S2033">
            <v>24.4468</v>
          </cell>
          <cell r="U2033">
            <v>0</v>
          </cell>
          <cell r="V2033">
            <v>0</v>
          </cell>
          <cell r="W2033">
            <v>4542.67</v>
          </cell>
          <cell r="X2033">
            <v>4542.67</v>
          </cell>
          <cell r="Y2033">
            <v>618019</v>
          </cell>
        </row>
        <row r="2034">
          <cell r="A2034">
            <v>2017866</v>
          </cell>
          <cell r="C2034" t="str">
            <v>684517, glas 812x 2188 schuin</v>
          </cell>
          <cell r="D2034" t="str">
            <v>Arcabo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1</v>
          </cell>
          <cell r="J2034">
            <v>1</v>
          </cell>
          <cell r="L2034">
            <v>110.78</v>
          </cell>
          <cell r="N2034">
            <v>62.89</v>
          </cell>
          <cell r="O2034">
            <v>47.89</v>
          </cell>
          <cell r="P2034">
            <v>0.76148831292733343</v>
          </cell>
          <cell r="Q2034">
            <v>15</v>
          </cell>
          <cell r="R2034">
            <v>0.23851168707266657</v>
          </cell>
          <cell r="S2034">
            <v>0.6</v>
          </cell>
          <cell r="U2034">
            <v>0</v>
          </cell>
          <cell r="V2034">
            <v>0</v>
          </cell>
          <cell r="W2034">
            <v>110.78</v>
          </cell>
          <cell r="X2034">
            <v>110.78</v>
          </cell>
          <cell r="Y2034">
            <v>617810</v>
          </cell>
        </row>
        <row r="2035">
          <cell r="A2035">
            <v>2017867</v>
          </cell>
          <cell r="C2035" t="str">
            <v>roosters, deuren, schuifdeurvleugels (2017513/14)</v>
          </cell>
          <cell r="D2035" t="str">
            <v>Maat</v>
          </cell>
          <cell r="E2035">
            <v>0</v>
          </cell>
          <cell r="F2035">
            <v>2</v>
          </cell>
          <cell r="G2035">
            <v>0</v>
          </cell>
          <cell r="H2035">
            <v>4</v>
          </cell>
          <cell r="I2035">
            <v>1</v>
          </cell>
          <cell r="J2035">
            <v>1</v>
          </cell>
          <cell r="N2035">
            <v>0</v>
          </cell>
          <cell r="O2035">
            <v>0</v>
          </cell>
          <cell r="P2035" t="str">
            <v/>
          </cell>
          <cell r="Q2035">
            <v>0</v>
          </cell>
          <cell r="R2035" t="str">
            <v/>
          </cell>
          <cell r="S2035">
            <v>0</v>
          </cell>
          <cell r="U2035">
            <v>0</v>
          </cell>
          <cell r="V2035">
            <v>0</v>
          </cell>
          <cell r="W2035">
            <v>0</v>
          </cell>
          <cell r="X2035"/>
          <cell r="Y2035"/>
        </row>
        <row r="2036">
          <cell r="A2036">
            <v>2017868</v>
          </cell>
          <cell r="C2036" t="str">
            <v>670517 Schuifdeur Glas 734x 1000 met roedes</v>
          </cell>
          <cell r="D2036" t="str">
            <v>Arcabo</v>
          </cell>
          <cell r="E2036">
            <v>0</v>
          </cell>
          <cell r="F2036">
            <v>0</v>
          </cell>
          <cell r="G2036">
            <v>0</v>
          </cell>
          <cell r="H2036">
            <v>1</v>
          </cell>
          <cell r="I2036">
            <v>1</v>
          </cell>
          <cell r="J2036">
            <v>1</v>
          </cell>
          <cell r="L2036">
            <v>54.3</v>
          </cell>
          <cell r="N2036">
            <v>27.3</v>
          </cell>
          <cell r="O2036">
            <v>27.3</v>
          </cell>
          <cell r="P2036">
            <v>1</v>
          </cell>
          <cell r="Q2036">
            <v>0</v>
          </cell>
          <cell r="R2036">
            <v>0</v>
          </cell>
          <cell r="S2036">
            <v>0</v>
          </cell>
          <cell r="U2036">
            <v>0</v>
          </cell>
          <cell r="V2036">
            <v>0</v>
          </cell>
          <cell r="W2036">
            <v>54.3</v>
          </cell>
          <cell r="X2036">
            <v>54.3</v>
          </cell>
          <cell r="Y2036">
            <v>618059</v>
          </cell>
        </row>
        <row r="2037">
          <cell r="A2037">
            <v>2017869</v>
          </cell>
          <cell r="C2037" t="str">
            <v>636817, werkbon 154</v>
          </cell>
          <cell r="D2037" t="str">
            <v>Arcabo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1</v>
          </cell>
          <cell r="J2037">
            <v>1</v>
          </cell>
          <cell r="L2037">
            <v>50.86</v>
          </cell>
          <cell r="N2037">
            <v>32.93</v>
          </cell>
          <cell r="O2037">
            <v>17.93</v>
          </cell>
          <cell r="P2037">
            <v>0.54448830853325236</v>
          </cell>
          <cell r="Q2037">
            <v>15</v>
          </cell>
          <cell r="R2037">
            <v>0.45551169146674764</v>
          </cell>
          <cell r="S2037">
            <v>0.6</v>
          </cell>
          <cell r="U2037">
            <v>0</v>
          </cell>
          <cell r="V2037">
            <v>0</v>
          </cell>
          <cell r="W2037">
            <v>50.86</v>
          </cell>
          <cell r="X2037">
            <v>50.86</v>
          </cell>
          <cell r="Y2037">
            <v>617810</v>
          </cell>
        </row>
        <row r="2038">
          <cell r="A2038">
            <v>2017870</v>
          </cell>
          <cell r="C2038">
            <v>677018</v>
          </cell>
          <cell r="D2038" t="str">
            <v>Arcabo</v>
          </cell>
          <cell r="E2038">
            <v>1</v>
          </cell>
          <cell r="F2038">
            <v>10</v>
          </cell>
          <cell r="G2038">
            <v>6</v>
          </cell>
          <cell r="H2038">
            <v>2</v>
          </cell>
          <cell r="I2038">
            <v>1</v>
          </cell>
          <cell r="J2038">
            <v>1</v>
          </cell>
          <cell r="L2038">
            <v>3410.42</v>
          </cell>
          <cell r="N2038">
            <v>2231</v>
          </cell>
          <cell r="O2038">
            <v>1746.59</v>
          </cell>
          <cell r="P2038">
            <v>0.78287315105333932</v>
          </cell>
          <cell r="Q2038">
            <v>484.41</v>
          </cell>
          <cell r="R2038">
            <v>0.21712684894666071</v>
          </cell>
          <cell r="S2038">
            <v>19.3764</v>
          </cell>
          <cell r="U2038">
            <v>0</v>
          </cell>
          <cell r="V2038">
            <v>0</v>
          </cell>
          <cell r="W2038">
            <v>3410.42</v>
          </cell>
          <cell r="X2038">
            <v>3410.42</v>
          </cell>
          <cell r="Y2038">
            <v>618020</v>
          </cell>
        </row>
        <row r="2039">
          <cell r="A2039">
            <v>2017871</v>
          </cell>
          <cell r="C2039">
            <v>685318</v>
          </cell>
          <cell r="D2039" t="str">
            <v>Arcabo</v>
          </cell>
          <cell r="E2039">
            <v>1</v>
          </cell>
          <cell r="F2039">
            <v>9</v>
          </cell>
          <cell r="G2039">
            <v>6</v>
          </cell>
          <cell r="H2039">
            <v>3</v>
          </cell>
          <cell r="I2039">
            <v>1</v>
          </cell>
          <cell r="J2039">
            <v>1</v>
          </cell>
          <cell r="L2039">
            <v>3151.29</v>
          </cell>
          <cell r="N2039">
            <v>2035.55</v>
          </cell>
          <cell r="O2039">
            <v>1537.57</v>
          </cell>
          <cell r="P2039">
            <v>0.75535850261600057</v>
          </cell>
          <cell r="Q2039">
            <v>497.98</v>
          </cell>
          <cell r="R2039">
            <v>0.24464149738399943</v>
          </cell>
          <cell r="S2039">
            <v>19.9192</v>
          </cell>
          <cell r="U2039">
            <v>0</v>
          </cell>
          <cell r="V2039">
            <v>0</v>
          </cell>
          <cell r="W2039">
            <v>3151.29</v>
          </cell>
          <cell r="X2039">
            <v>3151.29</v>
          </cell>
          <cell r="Y2039">
            <v>618021</v>
          </cell>
        </row>
        <row r="2040">
          <cell r="A2040">
            <v>2017872</v>
          </cell>
          <cell r="C2040">
            <v>727818</v>
          </cell>
          <cell r="D2040" t="str">
            <v>Arcabo</v>
          </cell>
          <cell r="E2040">
            <v>1</v>
          </cell>
          <cell r="F2040">
            <v>12</v>
          </cell>
          <cell r="G2040">
            <v>8</v>
          </cell>
          <cell r="H2040">
            <v>4</v>
          </cell>
          <cell r="I2040">
            <v>1</v>
          </cell>
          <cell r="J2040">
            <v>1</v>
          </cell>
          <cell r="L2040">
            <v>5754.95</v>
          </cell>
          <cell r="N2040">
            <v>3716.16</v>
          </cell>
          <cell r="O2040">
            <v>2968.49</v>
          </cell>
          <cell r="P2040">
            <v>0.79880575647980712</v>
          </cell>
          <cell r="Q2040">
            <v>747.67</v>
          </cell>
          <cell r="R2040">
            <v>0.20119424352019288</v>
          </cell>
          <cell r="S2040">
            <v>29.906799999999997</v>
          </cell>
          <cell r="U2040">
            <v>0</v>
          </cell>
          <cell r="V2040">
            <v>0</v>
          </cell>
          <cell r="W2040">
            <v>5754.95</v>
          </cell>
          <cell r="X2040">
            <v>5754.95</v>
          </cell>
          <cell r="Y2040">
            <v>618022</v>
          </cell>
        </row>
        <row r="2041">
          <cell r="A2041">
            <v>2017873</v>
          </cell>
          <cell r="C2041" t="str">
            <v xml:space="preserve">De Graaf </v>
          </cell>
          <cell r="D2041" t="str">
            <v>Euro Recreatiebouw</v>
          </cell>
          <cell r="E2041">
            <v>1</v>
          </cell>
          <cell r="F2041">
            <v>8</v>
          </cell>
          <cell r="G2041">
            <v>5</v>
          </cell>
          <cell r="H2041">
            <v>3</v>
          </cell>
          <cell r="I2041">
            <v>1</v>
          </cell>
          <cell r="J2041">
            <v>1</v>
          </cell>
          <cell r="L2041">
            <v>3669.69</v>
          </cell>
          <cell r="N2041">
            <v>1980</v>
          </cell>
          <cell r="O2041">
            <v>1449.27</v>
          </cell>
          <cell r="P2041">
            <v>0.73195454545454541</v>
          </cell>
          <cell r="Q2041">
            <v>530.73</v>
          </cell>
          <cell r="R2041">
            <v>0.26804545454545453</v>
          </cell>
          <cell r="S2041">
            <v>21.229200000000002</v>
          </cell>
          <cell r="U2041">
            <v>0</v>
          </cell>
          <cell r="V2041">
            <v>0</v>
          </cell>
          <cell r="W2041">
            <v>3669.69</v>
          </cell>
          <cell r="X2041">
            <v>3669.69</v>
          </cell>
          <cell r="Y2041">
            <v>618074</v>
          </cell>
        </row>
        <row r="2042">
          <cell r="A2042">
            <v>2017874</v>
          </cell>
          <cell r="B2042" t="str">
            <v>is als 2017847 weg gegaan</v>
          </cell>
          <cell r="C2042" t="str">
            <v>Haasje 1 beschadiging DUO1037X GXN</v>
          </cell>
          <cell r="D2042" t="str">
            <v>Duocar</v>
          </cell>
          <cell r="E2042">
            <v>0</v>
          </cell>
          <cell r="F2042">
            <v>1</v>
          </cell>
          <cell r="G2042">
            <v>1</v>
          </cell>
          <cell r="H2042">
            <v>1</v>
          </cell>
          <cell r="I2042">
            <v>1</v>
          </cell>
          <cell r="J2042">
            <v>1</v>
          </cell>
          <cell r="L2042">
            <v>162.34</v>
          </cell>
          <cell r="N2042">
            <v>104.63</v>
          </cell>
          <cell r="O2042">
            <v>69.56</v>
          </cell>
          <cell r="P2042">
            <v>0.66481888559686519</v>
          </cell>
          <cell r="Q2042">
            <v>35.07</v>
          </cell>
          <cell r="R2042">
            <v>0.33518111440313486</v>
          </cell>
          <cell r="S2042">
            <v>1.4028</v>
          </cell>
          <cell r="U2042">
            <v>0</v>
          </cell>
          <cell r="V2042">
            <v>162.34</v>
          </cell>
          <cell r="W2042">
            <v>0</v>
          </cell>
          <cell r="X2042"/>
          <cell r="Y2042"/>
        </row>
        <row r="2043">
          <cell r="A2043">
            <v>2017875</v>
          </cell>
          <cell r="C2043">
            <v>735318</v>
          </cell>
          <cell r="D2043" t="str">
            <v>Arcabo</v>
          </cell>
          <cell r="E2043">
            <v>1</v>
          </cell>
          <cell r="F2043">
            <v>8</v>
          </cell>
          <cell r="G2043">
            <v>7</v>
          </cell>
          <cell r="H2043">
            <v>2</v>
          </cell>
          <cell r="I2043">
            <v>1</v>
          </cell>
          <cell r="J2043">
            <v>1</v>
          </cell>
          <cell r="L2043">
            <v>2460.9499999999998</v>
          </cell>
          <cell r="N2043">
            <v>1594.54</v>
          </cell>
          <cell r="O2043">
            <v>1157.78</v>
          </cell>
          <cell r="P2043">
            <v>0.72609028309104817</v>
          </cell>
          <cell r="Q2043">
            <v>436.76</v>
          </cell>
          <cell r="R2043">
            <v>0.27390971690895177</v>
          </cell>
          <cell r="S2043">
            <v>17.470399999999998</v>
          </cell>
          <cell r="U2043">
            <v>0</v>
          </cell>
          <cell r="V2043">
            <v>0</v>
          </cell>
          <cell r="W2043">
            <v>2460.9499999999998</v>
          </cell>
          <cell r="X2043">
            <v>2460.9499999999998</v>
          </cell>
          <cell r="Y2043">
            <v>618023</v>
          </cell>
        </row>
        <row r="2044">
          <cell r="A2044">
            <v>2017876</v>
          </cell>
          <cell r="C2044">
            <v>735418</v>
          </cell>
          <cell r="D2044" t="str">
            <v>Arcabo</v>
          </cell>
          <cell r="E2044">
            <v>1</v>
          </cell>
          <cell r="F2044">
            <v>8</v>
          </cell>
          <cell r="G2044">
            <v>7</v>
          </cell>
          <cell r="H2044">
            <v>2</v>
          </cell>
          <cell r="I2044">
            <v>1</v>
          </cell>
          <cell r="J2044">
            <v>1</v>
          </cell>
          <cell r="L2044">
            <v>2460.9499999999998</v>
          </cell>
          <cell r="N2044">
            <v>1594.54</v>
          </cell>
          <cell r="O2044">
            <v>1157.78</v>
          </cell>
          <cell r="P2044">
            <v>0.72609028309104817</v>
          </cell>
          <cell r="Q2044">
            <v>436.76</v>
          </cell>
          <cell r="R2044">
            <v>0.27390971690895177</v>
          </cell>
          <cell r="S2044">
            <v>17.470399999999998</v>
          </cell>
          <cell r="U2044">
            <v>0</v>
          </cell>
          <cell r="V2044">
            <v>0</v>
          </cell>
          <cell r="W2044">
            <v>2460.9499999999998</v>
          </cell>
          <cell r="X2044">
            <v>2460.9499999999998</v>
          </cell>
          <cell r="Y2044">
            <v>618024</v>
          </cell>
        </row>
        <row r="2045">
          <cell r="A2045">
            <v>2017877</v>
          </cell>
          <cell r="C2045" t="str">
            <v>714518 Velthorst 13</v>
          </cell>
          <cell r="D2045" t="str">
            <v>Arcabo</v>
          </cell>
          <cell r="E2045">
            <v>1</v>
          </cell>
          <cell r="F2045">
            <v>11</v>
          </cell>
          <cell r="G2045">
            <v>6</v>
          </cell>
          <cell r="H2045">
            <v>3</v>
          </cell>
          <cell r="I2045">
            <v>1</v>
          </cell>
          <cell r="J2045">
            <v>1</v>
          </cell>
          <cell r="L2045">
            <v>4542.67</v>
          </cell>
          <cell r="N2045">
            <v>2927.91</v>
          </cell>
          <cell r="O2045">
            <v>2316.7399999999998</v>
          </cell>
          <cell r="P2045">
            <v>0.79126066033450482</v>
          </cell>
          <cell r="Q2045">
            <v>611.16999999999996</v>
          </cell>
          <cell r="R2045">
            <v>0.20873933966549518</v>
          </cell>
          <cell r="S2045">
            <v>24.4468</v>
          </cell>
          <cell r="U2045">
            <v>0</v>
          </cell>
          <cell r="V2045">
            <v>0</v>
          </cell>
          <cell r="W2045">
            <v>4542.67</v>
          </cell>
          <cell r="X2045">
            <v>4542.67</v>
          </cell>
          <cell r="Y2045">
            <v>618025</v>
          </cell>
        </row>
        <row r="2046">
          <cell r="A2046">
            <v>2017878</v>
          </cell>
          <cell r="C2046" t="str">
            <v>714618 Velthorst 13</v>
          </cell>
          <cell r="D2046" t="str">
            <v>Arcabo</v>
          </cell>
          <cell r="E2046">
            <v>1</v>
          </cell>
          <cell r="F2046">
            <v>11</v>
          </cell>
          <cell r="G2046">
            <v>6</v>
          </cell>
          <cell r="H2046">
            <v>3</v>
          </cell>
          <cell r="I2046">
            <v>1</v>
          </cell>
          <cell r="J2046">
            <v>1</v>
          </cell>
          <cell r="L2046">
            <v>4542.67</v>
          </cell>
          <cell r="N2046">
            <v>2927.91</v>
          </cell>
          <cell r="O2046">
            <v>2316.7399999999998</v>
          </cell>
          <cell r="P2046">
            <v>0.79126066033450482</v>
          </cell>
          <cell r="Q2046">
            <v>611.16999999999996</v>
          </cell>
          <cell r="R2046">
            <v>0.20873933966549518</v>
          </cell>
          <cell r="S2046">
            <v>24.4468</v>
          </cell>
          <cell r="U2046">
            <v>0</v>
          </cell>
          <cell r="V2046">
            <v>0</v>
          </cell>
          <cell r="W2046">
            <v>4542.67</v>
          </cell>
          <cell r="X2046">
            <v>4542.67</v>
          </cell>
          <cell r="Y2046">
            <v>618028</v>
          </cell>
        </row>
        <row r="2047">
          <cell r="A2047">
            <v>2017879</v>
          </cell>
          <cell r="C2047">
            <v>685418</v>
          </cell>
          <cell r="D2047" t="str">
            <v>Arcabo</v>
          </cell>
          <cell r="E2047">
            <v>1</v>
          </cell>
          <cell r="F2047">
            <v>9</v>
          </cell>
          <cell r="G2047">
            <v>6</v>
          </cell>
          <cell r="H2047">
            <v>3</v>
          </cell>
          <cell r="I2047">
            <v>1</v>
          </cell>
          <cell r="J2047">
            <v>1</v>
          </cell>
          <cell r="L2047">
            <v>3164.38</v>
          </cell>
          <cell r="N2047">
            <v>2028</v>
          </cell>
          <cell r="O2047">
            <v>1527.9</v>
          </cell>
          <cell r="P2047">
            <v>0.75340236686390538</v>
          </cell>
          <cell r="Q2047">
            <v>500.1</v>
          </cell>
          <cell r="R2047">
            <v>0.24659763313609467</v>
          </cell>
          <cell r="S2047">
            <v>20.004000000000001</v>
          </cell>
          <cell r="U2047">
            <v>0</v>
          </cell>
          <cell r="V2047">
            <v>0</v>
          </cell>
          <cell r="W2047">
            <v>3164.38</v>
          </cell>
          <cell r="X2047">
            <v>3164.38</v>
          </cell>
          <cell r="Y2047">
            <v>618026</v>
          </cell>
        </row>
        <row r="2048">
          <cell r="A2048">
            <v>2017880</v>
          </cell>
          <cell r="C2048" t="str">
            <v>2017815 vd worp AWL100 opnieuw</v>
          </cell>
          <cell r="D2048" t="str">
            <v>VD Worp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1</v>
          </cell>
          <cell r="J2048">
            <v>1</v>
          </cell>
          <cell r="L2048">
            <v>400</v>
          </cell>
          <cell r="N2048">
            <v>250</v>
          </cell>
          <cell r="O2048">
            <v>200</v>
          </cell>
          <cell r="P2048">
            <v>0.8</v>
          </cell>
          <cell r="Q2048">
            <v>50</v>
          </cell>
          <cell r="R2048">
            <v>0.2</v>
          </cell>
          <cell r="S2048">
            <v>2</v>
          </cell>
          <cell r="U2048">
            <v>0</v>
          </cell>
          <cell r="V2048">
            <v>0</v>
          </cell>
          <cell r="W2048">
            <v>400</v>
          </cell>
          <cell r="X2048">
            <v>400</v>
          </cell>
          <cell r="Y2048">
            <v>617809</v>
          </cell>
        </row>
        <row r="2049">
          <cell r="A2049">
            <v>2017881</v>
          </cell>
          <cell r="C2049" t="str">
            <v>Werkbon 156 - dichting</v>
          </cell>
          <cell r="D2049" t="str">
            <v>Arcabo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1</v>
          </cell>
          <cell r="J2049">
            <v>1</v>
          </cell>
          <cell r="L2049">
            <v>23.6</v>
          </cell>
          <cell r="N2049">
            <v>19.3</v>
          </cell>
          <cell r="O2049">
            <v>4.3</v>
          </cell>
          <cell r="P2049">
            <v>0.22279792746113988</v>
          </cell>
          <cell r="Q2049">
            <v>15</v>
          </cell>
          <cell r="R2049">
            <v>0.77720207253886009</v>
          </cell>
          <cell r="S2049">
            <v>0.6</v>
          </cell>
          <cell r="U2049">
            <v>0</v>
          </cell>
          <cell r="V2049">
            <v>0</v>
          </cell>
          <cell r="W2049">
            <v>23.6</v>
          </cell>
          <cell r="X2049">
            <v>23.6</v>
          </cell>
          <cell r="Y2049">
            <v>617810</v>
          </cell>
        </row>
        <row r="2050">
          <cell r="A2050">
            <v>2017882</v>
          </cell>
          <cell r="C2050" t="str">
            <v>Werkbon 157 - draairaamscharen 90gr</v>
          </cell>
          <cell r="D2050" t="str">
            <v>Arcabo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1</v>
          </cell>
          <cell r="J2050">
            <v>1</v>
          </cell>
          <cell r="L2050">
            <v>109.68</v>
          </cell>
          <cell r="N2050">
            <v>62.34</v>
          </cell>
          <cell r="O2050">
            <v>47.34</v>
          </cell>
          <cell r="P2050">
            <v>0.75938402309913378</v>
          </cell>
          <cell r="Q2050">
            <v>15</v>
          </cell>
          <cell r="R2050">
            <v>0.2406159769008662</v>
          </cell>
          <cell r="S2050">
            <v>0.6</v>
          </cell>
          <cell r="U2050">
            <v>0</v>
          </cell>
          <cell r="V2050">
            <v>0</v>
          </cell>
          <cell r="W2050">
            <v>109.68</v>
          </cell>
          <cell r="X2050">
            <v>109.68</v>
          </cell>
          <cell r="Y2050">
            <v>617810</v>
          </cell>
        </row>
        <row r="2051">
          <cell r="A2051">
            <v>2017883</v>
          </cell>
          <cell r="C2051" t="str">
            <v>Willems</v>
          </cell>
          <cell r="D2051" t="str">
            <v>Stui</v>
          </cell>
          <cell r="E2051">
            <v>1</v>
          </cell>
          <cell r="F2051">
            <v>10</v>
          </cell>
          <cell r="G2051">
            <v>8</v>
          </cell>
          <cell r="H2051">
            <v>3</v>
          </cell>
          <cell r="I2051">
            <v>1</v>
          </cell>
          <cell r="J2051">
            <v>1</v>
          </cell>
          <cell r="L2051">
            <v>3831.09</v>
          </cell>
          <cell r="N2051">
            <v>2244</v>
          </cell>
          <cell r="O2051">
            <v>1603.52</v>
          </cell>
          <cell r="P2051">
            <v>0.71458110516934048</v>
          </cell>
          <cell r="Q2051">
            <v>640.48</v>
          </cell>
          <cell r="R2051">
            <v>0.28541889483065952</v>
          </cell>
          <cell r="S2051">
            <v>25.619199999999999</v>
          </cell>
          <cell r="U2051">
            <v>0</v>
          </cell>
          <cell r="V2051">
            <v>0</v>
          </cell>
          <cell r="W2051">
            <v>3831.09</v>
          </cell>
          <cell r="X2051">
            <v>3831.09</v>
          </cell>
          <cell r="Y2051">
            <v>618108</v>
          </cell>
        </row>
        <row r="2052">
          <cell r="A2052">
            <v>2017884</v>
          </cell>
          <cell r="C2052" t="str">
            <v>Staartse Duinen</v>
          </cell>
          <cell r="D2052" t="str">
            <v>Duocar</v>
          </cell>
          <cell r="E2052">
            <v>1</v>
          </cell>
          <cell r="F2052">
            <v>3</v>
          </cell>
          <cell r="G2052">
            <v>1</v>
          </cell>
          <cell r="H2052">
            <v>3</v>
          </cell>
          <cell r="I2052">
            <v>1</v>
          </cell>
          <cell r="J2052">
            <v>1</v>
          </cell>
          <cell r="L2052">
            <v>2255.33</v>
          </cell>
          <cell r="N2052">
            <v>1428</v>
          </cell>
          <cell r="O2052">
            <v>1108.79</v>
          </cell>
          <cell r="P2052">
            <v>0.7764635854341736</v>
          </cell>
          <cell r="Q2052">
            <v>319.20999999999998</v>
          </cell>
          <cell r="R2052">
            <v>0.22353641456582632</v>
          </cell>
          <cell r="S2052">
            <v>12.7684</v>
          </cell>
          <cell r="U2052">
            <v>0</v>
          </cell>
          <cell r="V2052">
            <v>0</v>
          </cell>
          <cell r="W2052">
            <v>2255.33</v>
          </cell>
          <cell r="X2052">
            <v>2255.33</v>
          </cell>
          <cell r="Y2052">
            <v>618104</v>
          </cell>
        </row>
        <row r="2053">
          <cell r="A2053" t="str">
            <v>2017884-2</v>
          </cell>
          <cell r="C2053" t="str">
            <v>Staartse Duinen herlevering</v>
          </cell>
          <cell r="D2053" t="str">
            <v>Duocar</v>
          </cell>
          <cell r="E2053">
            <v>0</v>
          </cell>
          <cell r="F2053">
            <v>1</v>
          </cell>
          <cell r="G2053">
            <v>0</v>
          </cell>
          <cell r="H2053">
            <v>1</v>
          </cell>
          <cell r="I2053">
            <v>1</v>
          </cell>
          <cell r="J2053">
            <v>1</v>
          </cell>
          <cell r="L2053">
            <v>0</v>
          </cell>
          <cell r="N2053">
            <v>380</v>
          </cell>
          <cell r="O2053">
            <v>267</v>
          </cell>
          <cell r="P2053">
            <v>0.70263157894736838</v>
          </cell>
          <cell r="Q2053">
            <v>113</v>
          </cell>
          <cell r="R2053">
            <v>0.29736842105263156</v>
          </cell>
          <cell r="S2053">
            <v>4.5199999999999996</v>
          </cell>
          <cell r="U2053">
            <v>0</v>
          </cell>
          <cell r="V2053">
            <v>0</v>
          </cell>
          <cell r="W2053">
            <v>0</v>
          </cell>
          <cell r="X2053"/>
          <cell r="Y2053"/>
        </row>
        <row r="2054">
          <cell r="A2054" t="str">
            <v>2017885V</v>
          </cell>
          <cell r="C2054" t="str">
            <v>Meettech pand</v>
          </cell>
          <cell r="D2054" t="str">
            <v>Meettech</v>
          </cell>
          <cell r="E2054">
            <v>1</v>
          </cell>
          <cell r="F2054">
            <v>10</v>
          </cell>
          <cell r="G2054">
            <v>4</v>
          </cell>
          <cell r="H2054">
            <v>1</v>
          </cell>
          <cell r="I2054">
            <v>1</v>
          </cell>
          <cell r="J2054">
            <v>1</v>
          </cell>
          <cell r="L2054">
            <v>6840.08</v>
          </cell>
          <cell r="N2054">
            <v>0</v>
          </cell>
          <cell r="O2054">
            <v>0</v>
          </cell>
          <cell r="P2054" t="str">
            <v/>
          </cell>
          <cell r="Q2054">
            <v>0</v>
          </cell>
          <cell r="R2054" t="str">
            <v/>
          </cell>
          <cell r="S2054">
            <v>0</v>
          </cell>
          <cell r="U2054">
            <v>0</v>
          </cell>
          <cell r="V2054">
            <v>6840.08</v>
          </cell>
          <cell r="W2054">
            <v>0</v>
          </cell>
          <cell r="X2054"/>
          <cell r="Y2054"/>
        </row>
        <row r="2055">
          <cell r="A2055">
            <v>2017886</v>
          </cell>
          <cell r="C2055" t="str">
            <v>kantoor Showroom</v>
          </cell>
          <cell r="D2055" t="str">
            <v>Kurokozijn</v>
          </cell>
          <cell r="E2055">
            <v>0</v>
          </cell>
          <cell r="F2055">
            <v>3</v>
          </cell>
          <cell r="G2055">
            <v>3</v>
          </cell>
          <cell r="H2055">
            <v>1</v>
          </cell>
          <cell r="I2055">
            <v>1</v>
          </cell>
          <cell r="J2055">
            <v>1</v>
          </cell>
          <cell r="L2055">
            <v>1614</v>
          </cell>
          <cell r="N2055">
            <v>1076</v>
          </cell>
          <cell r="O2055">
            <v>785</v>
          </cell>
          <cell r="P2055">
            <v>0.7295539033457249</v>
          </cell>
          <cell r="Q2055">
            <v>291</v>
          </cell>
          <cell r="R2055">
            <v>0.2704460966542751</v>
          </cell>
          <cell r="S2055">
            <v>11.64</v>
          </cell>
          <cell r="U2055">
            <v>0</v>
          </cell>
          <cell r="V2055">
            <v>1614</v>
          </cell>
          <cell r="W2055">
            <v>0</v>
          </cell>
          <cell r="X2055"/>
          <cell r="Y2055"/>
        </row>
        <row r="2056">
          <cell r="A2056">
            <v>2017887</v>
          </cell>
          <cell r="C2056" t="str">
            <v>1 deur</v>
          </cell>
          <cell r="D2056" t="str">
            <v>Morren Bouwservice</v>
          </cell>
          <cell r="E2056">
            <v>0</v>
          </cell>
          <cell r="F2056">
            <v>1</v>
          </cell>
          <cell r="G2056">
            <v>0</v>
          </cell>
          <cell r="H2056">
            <v>1</v>
          </cell>
          <cell r="I2056">
            <v>1</v>
          </cell>
          <cell r="J2056">
            <v>1</v>
          </cell>
          <cell r="L2056">
            <v>815.5</v>
          </cell>
          <cell r="N2056">
            <v>329.31</v>
          </cell>
          <cell r="O2056">
            <v>219.8</v>
          </cell>
          <cell r="P2056">
            <v>0.66745619628921082</v>
          </cell>
          <cell r="Q2056">
            <v>109.51</v>
          </cell>
          <cell r="R2056">
            <v>0.33254380371078923</v>
          </cell>
          <cell r="S2056">
            <v>4.3803999999999998</v>
          </cell>
          <cell r="U2056">
            <v>0</v>
          </cell>
          <cell r="V2056">
            <v>0</v>
          </cell>
          <cell r="W2056">
            <v>815.5</v>
          </cell>
          <cell r="X2056">
            <v>815.5</v>
          </cell>
          <cell r="Y2056">
            <v>618089</v>
          </cell>
        </row>
        <row r="2057">
          <cell r="A2057">
            <v>2017888</v>
          </cell>
          <cell r="C2057">
            <v>685718</v>
          </cell>
          <cell r="D2057" t="str">
            <v>Arcabo</v>
          </cell>
          <cell r="E2057">
            <v>1</v>
          </cell>
          <cell r="F2057">
            <v>8</v>
          </cell>
          <cell r="G2057">
            <v>5</v>
          </cell>
          <cell r="H2057">
            <v>3</v>
          </cell>
          <cell r="I2057">
            <v>1</v>
          </cell>
          <cell r="J2057">
            <v>1</v>
          </cell>
          <cell r="L2057">
            <v>2986.88</v>
          </cell>
          <cell r="N2057">
            <v>1943</v>
          </cell>
          <cell r="O2057">
            <v>1480.72</v>
          </cell>
          <cell r="P2057">
            <v>0.76207925887802364</v>
          </cell>
          <cell r="Q2057">
            <v>462.28</v>
          </cell>
          <cell r="R2057">
            <v>0.23792074112197631</v>
          </cell>
          <cell r="S2057">
            <v>18.491199999999999</v>
          </cell>
          <cell r="U2057">
            <v>0</v>
          </cell>
          <cell r="V2057">
            <v>0</v>
          </cell>
          <cell r="W2057">
            <v>2986.88</v>
          </cell>
          <cell r="X2057">
            <v>2986.88</v>
          </cell>
          <cell r="Y2057">
            <v>618029</v>
          </cell>
        </row>
        <row r="2058">
          <cell r="A2058">
            <v>2017889</v>
          </cell>
          <cell r="C2058">
            <v>651518</v>
          </cell>
          <cell r="D2058" t="str">
            <v>Arcabo</v>
          </cell>
          <cell r="E2058">
            <v>1</v>
          </cell>
          <cell r="F2058">
            <v>9</v>
          </cell>
          <cell r="G2058">
            <v>6</v>
          </cell>
          <cell r="H2058">
            <v>3</v>
          </cell>
          <cell r="I2058">
            <v>1</v>
          </cell>
          <cell r="J2058">
            <v>1</v>
          </cell>
          <cell r="L2058">
            <v>2982.71</v>
          </cell>
          <cell r="N2058">
            <v>1939</v>
          </cell>
          <cell r="O2058">
            <v>1452.96</v>
          </cell>
          <cell r="P2058">
            <v>0.74933470861268692</v>
          </cell>
          <cell r="Q2058">
            <v>486.04</v>
          </cell>
          <cell r="R2058">
            <v>0.25066529138731308</v>
          </cell>
          <cell r="S2058">
            <v>19.441600000000001</v>
          </cell>
          <cell r="U2058">
            <v>0</v>
          </cell>
          <cell r="V2058">
            <v>0</v>
          </cell>
          <cell r="W2058">
            <v>2982.71</v>
          </cell>
          <cell r="X2058">
            <v>2982.71</v>
          </cell>
          <cell r="Y2058">
            <v>618033</v>
          </cell>
        </row>
        <row r="2059">
          <cell r="A2059">
            <v>2017890</v>
          </cell>
          <cell r="C2059">
            <v>690918</v>
          </cell>
          <cell r="D2059" t="str">
            <v>Arcabo</v>
          </cell>
          <cell r="E2059">
            <v>1</v>
          </cell>
          <cell r="F2059">
            <v>10</v>
          </cell>
          <cell r="G2059">
            <v>3</v>
          </cell>
          <cell r="H2059">
            <v>2</v>
          </cell>
          <cell r="I2059">
            <v>1</v>
          </cell>
          <cell r="J2059">
            <v>1</v>
          </cell>
          <cell r="L2059">
            <v>3301.42</v>
          </cell>
          <cell r="N2059">
            <v>2144.0100000000002</v>
          </cell>
          <cell r="O2059">
            <v>1682.1000000000001</v>
          </cell>
          <cell r="P2059">
            <v>0.78455790784557911</v>
          </cell>
          <cell r="Q2059">
            <v>461.91</v>
          </cell>
          <cell r="R2059">
            <v>0.21544209215442092</v>
          </cell>
          <cell r="S2059">
            <v>18.476400000000002</v>
          </cell>
          <cell r="U2059">
            <v>0</v>
          </cell>
          <cell r="V2059">
            <v>0</v>
          </cell>
          <cell r="W2059">
            <v>3301.42</v>
          </cell>
          <cell r="X2059">
            <v>3301.42</v>
          </cell>
          <cell r="Y2059">
            <v>618030</v>
          </cell>
        </row>
        <row r="2060">
          <cell r="A2060">
            <v>2017891</v>
          </cell>
          <cell r="C2060" t="str">
            <v>2017835 Duinzand breuk Maat 5 st</v>
          </cell>
          <cell r="D2060" t="str">
            <v>Maat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1</v>
          </cell>
          <cell r="J2060">
            <v>1</v>
          </cell>
          <cell r="L2060">
            <v>300.75</v>
          </cell>
          <cell r="N2060">
            <v>214.38</v>
          </cell>
          <cell r="O2060">
            <v>214.38</v>
          </cell>
          <cell r="P2060">
            <v>1</v>
          </cell>
          <cell r="Q2060">
            <v>0</v>
          </cell>
          <cell r="R2060">
            <v>0</v>
          </cell>
          <cell r="S2060">
            <v>0</v>
          </cell>
          <cell r="U2060">
            <v>0</v>
          </cell>
          <cell r="V2060">
            <v>0</v>
          </cell>
          <cell r="W2060">
            <v>300.75</v>
          </cell>
          <cell r="X2060">
            <v>300.75</v>
          </cell>
          <cell r="Y2060">
            <v>618081</v>
          </cell>
        </row>
        <row r="2061">
          <cell r="A2061">
            <v>2017892</v>
          </cell>
          <cell r="C2061">
            <v>691018</v>
          </cell>
          <cell r="D2061" t="str">
            <v>Arcabo</v>
          </cell>
          <cell r="E2061">
            <v>1</v>
          </cell>
          <cell r="F2061">
            <v>10</v>
          </cell>
          <cell r="G2061">
            <v>3</v>
          </cell>
          <cell r="H2061">
            <v>2</v>
          </cell>
          <cell r="I2061">
            <v>1</v>
          </cell>
          <cell r="J2061">
            <v>1</v>
          </cell>
          <cell r="L2061">
            <v>3301.42</v>
          </cell>
          <cell r="N2061">
            <v>2144.0100000000002</v>
          </cell>
          <cell r="O2061">
            <v>1682.1000000000001</v>
          </cell>
          <cell r="P2061">
            <v>0.78455790784557911</v>
          </cell>
          <cell r="Q2061">
            <v>461.91</v>
          </cell>
          <cell r="R2061">
            <v>0.21544209215442092</v>
          </cell>
          <cell r="S2061">
            <v>18.476400000000002</v>
          </cell>
          <cell r="U2061">
            <v>0</v>
          </cell>
          <cell r="V2061">
            <v>0</v>
          </cell>
          <cell r="W2061">
            <v>3301.42</v>
          </cell>
          <cell r="X2061">
            <v>3301.42</v>
          </cell>
          <cell r="Y2061">
            <v>618031</v>
          </cell>
        </row>
        <row r="2062">
          <cell r="A2062">
            <v>2017893</v>
          </cell>
          <cell r="C2062" t="str">
            <v>714718 Velthorst 12</v>
          </cell>
          <cell r="D2062" t="str">
            <v>Arcabo</v>
          </cell>
          <cell r="E2062">
            <v>1</v>
          </cell>
          <cell r="F2062">
            <v>10</v>
          </cell>
          <cell r="G2062">
            <v>5</v>
          </cell>
          <cell r="H2062">
            <v>3</v>
          </cell>
          <cell r="I2062">
            <v>1</v>
          </cell>
          <cell r="J2062">
            <v>1</v>
          </cell>
          <cell r="L2062">
            <v>4248.51</v>
          </cell>
          <cell r="N2062">
            <v>2738.17</v>
          </cell>
          <cell r="O2062">
            <v>2164.3900000000003</v>
          </cell>
          <cell r="P2062">
            <v>0.79045128680834287</v>
          </cell>
          <cell r="Q2062">
            <v>573.78</v>
          </cell>
          <cell r="R2062">
            <v>0.20954871319165719</v>
          </cell>
          <cell r="S2062">
            <v>22.9512</v>
          </cell>
          <cell r="U2062">
            <v>0</v>
          </cell>
          <cell r="V2062">
            <v>0</v>
          </cell>
          <cell r="W2062">
            <v>4248.51</v>
          </cell>
          <cell r="X2062">
            <v>4248.51</v>
          </cell>
          <cell r="Y2062">
            <v>618042</v>
          </cell>
        </row>
        <row r="2063">
          <cell r="A2063">
            <v>2017894</v>
          </cell>
          <cell r="C2063" t="str">
            <v>714818 Velthorst 12</v>
          </cell>
          <cell r="D2063" t="str">
            <v>Arcabo</v>
          </cell>
          <cell r="E2063">
            <v>1</v>
          </cell>
          <cell r="F2063">
            <v>10</v>
          </cell>
          <cell r="G2063">
            <v>5</v>
          </cell>
          <cell r="H2063">
            <v>3</v>
          </cell>
          <cell r="I2063">
            <v>1</v>
          </cell>
          <cell r="J2063">
            <v>1</v>
          </cell>
          <cell r="L2063">
            <v>4248.51</v>
          </cell>
          <cell r="N2063">
            <v>2738.17</v>
          </cell>
          <cell r="O2063">
            <v>2164.3900000000003</v>
          </cell>
          <cell r="P2063">
            <v>0.79045128680834287</v>
          </cell>
          <cell r="Q2063">
            <v>573.78</v>
          </cell>
          <cell r="R2063">
            <v>0.20954871319165719</v>
          </cell>
          <cell r="S2063">
            <v>22.9512</v>
          </cell>
          <cell r="U2063">
            <v>0</v>
          </cell>
          <cell r="V2063">
            <v>0</v>
          </cell>
          <cell r="W2063">
            <v>4248.51</v>
          </cell>
          <cell r="X2063">
            <v>4248.51</v>
          </cell>
          <cell r="Y2063">
            <v>618043</v>
          </cell>
        </row>
        <row r="2064">
          <cell r="A2064">
            <v>2017895</v>
          </cell>
          <cell r="C2064">
            <v>735518</v>
          </cell>
          <cell r="D2064" t="str">
            <v>Arcabo</v>
          </cell>
          <cell r="E2064">
            <v>1</v>
          </cell>
          <cell r="F2064">
            <v>8</v>
          </cell>
          <cell r="G2064">
            <v>7</v>
          </cell>
          <cell r="H2064">
            <v>2</v>
          </cell>
          <cell r="I2064">
            <v>1</v>
          </cell>
          <cell r="J2064">
            <v>1</v>
          </cell>
          <cell r="L2064">
            <v>2460.9499999999998</v>
          </cell>
          <cell r="N2064">
            <v>1594.54</v>
          </cell>
          <cell r="O2064">
            <v>1157.78</v>
          </cell>
          <cell r="P2064">
            <v>0.72609028309104817</v>
          </cell>
          <cell r="Q2064">
            <v>436.76</v>
          </cell>
          <cell r="R2064">
            <v>0.27390971690895177</v>
          </cell>
          <cell r="S2064">
            <v>17.470399999999998</v>
          </cell>
          <cell r="U2064">
            <v>0</v>
          </cell>
          <cell r="V2064">
            <v>0</v>
          </cell>
          <cell r="W2064">
            <v>2460.9499999999998</v>
          </cell>
          <cell r="X2064">
            <v>2460.9499999999998</v>
          </cell>
          <cell r="Y2064">
            <v>618044</v>
          </cell>
        </row>
        <row r="2065">
          <cell r="A2065" t="str">
            <v>2017896V</v>
          </cell>
          <cell r="C2065">
            <v>665218</v>
          </cell>
          <cell r="D2065" t="str">
            <v>Arcabo</v>
          </cell>
          <cell r="E2065">
            <v>1</v>
          </cell>
          <cell r="F2065">
            <v>8</v>
          </cell>
          <cell r="G2065">
            <v>5</v>
          </cell>
          <cell r="H2065">
            <v>2</v>
          </cell>
          <cell r="I2065">
            <v>1</v>
          </cell>
          <cell r="J2065">
            <v>1</v>
          </cell>
          <cell r="L2065">
            <v>6139.66</v>
          </cell>
          <cell r="N2065">
            <v>3980</v>
          </cell>
          <cell r="O2065">
            <v>3383.94</v>
          </cell>
          <cell r="P2065">
            <v>0.85023618090452258</v>
          </cell>
          <cell r="Q2065">
            <v>596.05999999999995</v>
          </cell>
          <cell r="R2065">
            <v>0.14976381909547737</v>
          </cell>
          <cell r="S2065">
            <v>23.842399999999998</v>
          </cell>
          <cell r="U2065">
            <v>0</v>
          </cell>
          <cell r="V2065">
            <v>0</v>
          </cell>
          <cell r="W2065">
            <v>6139.66</v>
          </cell>
          <cell r="X2065">
            <v>6139.66</v>
          </cell>
          <cell r="Y2065">
            <v>618045</v>
          </cell>
        </row>
        <row r="2066">
          <cell r="A2066">
            <v>2017897</v>
          </cell>
          <cell r="C2066">
            <v>692318</v>
          </cell>
          <cell r="D2066" t="str">
            <v>Arcabo</v>
          </cell>
          <cell r="E2066">
            <v>1</v>
          </cell>
          <cell r="F2066">
            <v>9</v>
          </cell>
          <cell r="G2066">
            <v>6</v>
          </cell>
          <cell r="H2066">
            <v>3</v>
          </cell>
          <cell r="I2066">
            <v>1</v>
          </cell>
          <cell r="J2066">
            <v>1</v>
          </cell>
          <cell r="L2066">
            <v>3019.48</v>
          </cell>
          <cell r="N2066">
            <v>1954.86</v>
          </cell>
          <cell r="O2066">
            <v>1474.83</v>
          </cell>
          <cell r="P2066">
            <v>0.75444277339553723</v>
          </cell>
          <cell r="Q2066">
            <v>480.03</v>
          </cell>
          <cell r="R2066">
            <v>0.24555722660446272</v>
          </cell>
          <cell r="S2066">
            <v>19.2012</v>
          </cell>
          <cell r="U2066">
            <v>0</v>
          </cell>
          <cell r="V2066">
            <v>0</v>
          </cell>
          <cell r="W2066">
            <v>3019.48</v>
          </cell>
          <cell r="X2066">
            <v>3019.48</v>
          </cell>
          <cell r="Y2066">
            <v>618046</v>
          </cell>
        </row>
        <row r="2067">
          <cell r="A2067">
            <v>2017898</v>
          </cell>
          <cell r="C2067">
            <v>692418</v>
          </cell>
          <cell r="D2067" t="str">
            <v>Arcabo</v>
          </cell>
          <cell r="E2067">
            <v>1</v>
          </cell>
          <cell r="F2067">
            <v>9</v>
          </cell>
          <cell r="G2067">
            <v>6</v>
          </cell>
          <cell r="H2067">
            <v>3</v>
          </cell>
          <cell r="I2067">
            <v>1</v>
          </cell>
          <cell r="J2067">
            <v>1</v>
          </cell>
          <cell r="L2067">
            <v>3019.48</v>
          </cell>
          <cell r="N2067">
            <v>1954.86</v>
          </cell>
          <cell r="O2067">
            <v>1474.83</v>
          </cell>
          <cell r="P2067">
            <v>0.75444277339553723</v>
          </cell>
          <cell r="Q2067">
            <v>480.03</v>
          </cell>
          <cell r="R2067">
            <v>0.24555722660446272</v>
          </cell>
          <cell r="S2067">
            <v>19.2012</v>
          </cell>
          <cell r="U2067">
            <v>0</v>
          </cell>
          <cell r="V2067">
            <v>0</v>
          </cell>
          <cell r="W2067">
            <v>3019.48</v>
          </cell>
          <cell r="X2067">
            <v>3019.48</v>
          </cell>
          <cell r="Y2067">
            <v>618047</v>
          </cell>
        </row>
        <row r="2068">
          <cell r="A2068">
            <v>2017899</v>
          </cell>
          <cell r="C2068" t="str">
            <v>646717 - 2017594 Deurpaneel beursmodel</v>
          </cell>
          <cell r="D2068" t="str">
            <v>Arcabo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1</v>
          </cell>
          <cell r="J2068">
            <v>1</v>
          </cell>
          <cell r="L2068">
            <v>531.25</v>
          </cell>
          <cell r="N2068">
            <v>425</v>
          </cell>
          <cell r="O2068">
            <v>425</v>
          </cell>
          <cell r="P2068">
            <v>1</v>
          </cell>
          <cell r="Q2068">
            <v>0</v>
          </cell>
          <cell r="R2068">
            <v>0</v>
          </cell>
          <cell r="S2068">
            <v>0</v>
          </cell>
          <cell r="U2068">
            <v>0</v>
          </cell>
          <cell r="V2068">
            <v>0</v>
          </cell>
          <cell r="W2068">
            <v>531.25</v>
          </cell>
          <cell r="X2068">
            <v>531.25</v>
          </cell>
          <cell r="Y2068">
            <v>618032</v>
          </cell>
        </row>
        <row r="2069">
          <cell r="A2069">
            <v>2017900</v>
          </cell>
          <cell r="C2069" t="str">
            <v>1x kruk 500834, wb 160</v>
          </cell>
          <cell r="D2069" t="str">
            <v>Duocar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1</v>
          </cell>
          <cell r="J2069">
            <v>1</v>
          </cell>
          <cell r="N2069">
            <v>1.48</v>
          </cell>
          <cell r="O2069">
            <v>1.48</v>
          </cell>
          <cell r="P2069">
            <v>1</v>
          </cell>
          <cell r="Q2069">
            <v>0</v>
          </cell>
          <cell r="R2069">
            <v>0</v>
          </cell>
          <cell r="S2069">
            <v>0</v>
          </cell>
          <cell r="U2069">
            <v>0</v>
          </cell>
          <cell r="V2069">
            <v>0</v>
          </cell>
          <cell r="W2069">
            <v>0</v>
          </cell>
          <cell r="X2069"/>
          <cell r="Y2069"/>
        </row>
        <row r="2070">
          <cell r="A2070">
            <v>2017901</v>
          </cell>
          <cell r="C2070" t="str">
            <v>wb 161, AWL 120</v>
          </cell>
          <cell r="D2070" t="str">
            <v>Arcabo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1</v>
          </cell>
          <cell r="J2070">
            <v>1</v>
          </cell>
          <cell r="L2070">
            <v>172.44</v>
          </cell>
          <cell r="N2070">
            <v>93.72</v>
          </cell>
          <cell r="O2070">
            <v>78.72</v>
          </cell>
          <cell r="P2070">
            <v>0.83994878361075542</v>
          </cell>
          <cell r="Q2070">
            <v>15</v>
          </cell>
          <cell r="R2070">
            <v>0.16005121638924455</v>
          </cell>
          <cell r="S2070">
            <v>0.6</v>
          </cell>
          <cell r="U2070">
            <v>0</v>
          </cell>
          <cell r="V2070">
            <v>0</v>
          </cell>
          <cell r="W2070">
            <v>172.44</v>
          </cell>
          <cell r="X2070">
            <v>172.44</v>
          </cell>
          <cell r="Y2070">
            <v>618059</v>
          </cell>
        </row>
        <row r="2071">
          <cell r="A2071">
            <v>2017902</v>
          </cell>
          <cell r="C2071" t="str">
            <v>694618, inzethor ARC 3922</v>
          </cell>
          <cell r="D2071" t="str">
            <v>Arcabo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1</v>
          </cell>
          <cell r="J2071">
            <v>1</v>
          </cell>
          <cell r="L2071">
            <v>65</v>
          </cell>
          <cell r="N2071">
            <v>40</v>
          </cell>
          <cell r="O2071">
            <v>25</v>
          </cell>
          <cell r="P2071">
            <v>0.625</v>
          </cell>
          <cell r="Q2071">
            <v>15</v>
          </cell>
          <cell r="R2071">
            <v>0.375</v>
          </cell>
          <cell r="S2071">
            <v>0.6</v>
          </cell>
          <cell r="U2071">
            <v>0</v>
          </cell>
          <cell r="V2071">
            <v>0</v>
          </cell>
          <cell r="W2071">
            <v>65</v>
          </cell>
          <cell r="X2071">
            <v>65</v>
          </cell>
          <cell r="Y2071">
            <v>618140</v>
          </cell>
        </row>
        <row r="2072">
          <cell r="A2072">
            <v>2017903</v>
          </cell>
          <cell r="C2072" t="str">
            <v>687818, kozijn ARC 1023 groen met glas en rooster</v>
          </cell>
          <cell r="D2072" t="str">
            <v>Arcabo</v>
          </cell>
          <cell r="E2072">
            <v>0</v>
          </cell>
          <cell r="F2072">
            <v>1</v>
          </cell>
          <cell r="G2072">
            <v>1</v>
          </cell>
          <cell r="H2072">
            <v>0</v>
          </cell>
          <cell r="I2072">
            <v>1</v>
          </cell>
          <cell r="J2072">
            <v>1</v>
          </cell>
          <cell r="L2072">
            <v>392</v>
          </cell>
          <cell r="N2072">
            <v>0</v>
          </cell>
          <cell r="O2072">
            <v>0</v>
          </cell>
          <cell r="P2072" t="str">
            <v/>
          </cell>
          <cell r="Q2072">
            <v>0</v>
          </cell>
          <cell r="R2072" t="str">
            <v/>
          </cell>
          <cell r="S2072">
            <v>0</v>
          </cell>
          <cell r="U2072">
            <v>0</v>
          </cell>
          <cell r="V2072">
            <v>0</v>
          </cell>
          <cell r="W2072">
            <v>392</v>
          </cell>
          <cell r="X2072">
            <v>392</v>
          </cell>
          <cell r="Y2072">
            <v>618059</v>
          </cell>
        </row>
        <row r="2073">
          <cell r="A2073">
            <v>2017904</v>
          </cell>
          <cell r="C2073" t="str">
            <v>Bergmans</v>
          </cell>
          <cell r="D2073" t="str">
            <v>Euro Recreatiebouw</v>
          </cell>
          <cell r="E2073">
            <v>1</v>
          </cell>
          <cell r="F2073">
            <v>9</v>
          </cell>
          <cell r="G2073">
            <v>5</v>
          </cell>
          <cell r="H2073">
            <v>3</v>
          </cell>
          <cell r="I2073">
            <v>1</v>
          </cell>
          <cell r="J2073">
            <v>1</v>
          </cell>
          <cell r="L2073">
            <v>4248.51</v>
          </cell>
          <cell r="N2073">
            <v>2749</v>
          </cell>
          <cell r="O2073">
            <v>2175.2200000000003</v>
          </cell>
          <cell r="P2073">
            <v>0.79127682793743193</v>
          </cell>
          <cell r="Q2073">
            <v>573.78</v>
          </cell>
          <cell r="R2073">
            <v>0.20872317206256819</v>
          </cell>
          <cell r="S2073">
            <v>22.9512</v>
          </cell>
          <cell r="U2073">
            <v>0</v>
          </cell>
          <cell r="V2073">
            <v>0</v>
          </cell>
          <cell r="W2073">
            <v>4248.51</v>
          </cell>
          <cell r="X2073">
            <v>4248.51</v>
          </cell>
          <cell r="Y2073">
            <v>618075</v>
          </cell>
        </row>
        <row r="2074">
          <cell r="A2074">
            <v>2017905</v>
          </cell>
          <cell r="C2074" t="str">
            <v>692218+C2306</v>
          </cell>
          <cell r="D2074" t="str">
            <v>Arcabo</v>
          </cell>
          <cell r="E2074">
            <v>1</v>
          </cell>
          <cell r="F2074">
            <v>9</v>
          </cell>
          <cell r="G2074">
            <v>5</v>
          </cell>
          <cell r="H2074">
            <v>3</v>
          </cell>
          <cell r="I2074">
            <v>1</v>
          </cell>
          <cell r="J2074">
            <v>1</v>
          </cell>
          <cell r="L2074">
            <v>3411.94</v>
          </cell>
          <cell r="N2074">
            <v>2239.11</v>
          </cell>
          <cell r="O2074">
            <v>1714.16</v>
          </cell>
          <cell r="P2074">
            <v>0.76555417107690105</v>
          </cell>
          <cell r="Q2074">
            <v>524.95000000000005</v>
          </cell>
          <cell r="R2074">
            <v>0.23444582892309893</v>
          </cell>
          <cell r="S2074">
            <v>20.998000000000001</v>
          </cell>
          <cell r="U2074">
            <v>0</v>
          </cell>
          <cell r="V2074">
            <v>0</v>
          </cell>
          <cell r="W2074">
            <v>3411.94</v>
          </cell>
          <cell r="X2074">
            <v>3411.94</v>
          </cell>
          <cell r="Y2074">
            <v>618048</v>
          </cell>
        </row>
        <row r="2075">
          <cell r="A2075">
            <v>2017906</v>
          </cell>
          <cell r="C2075">
            <v>687318</v>
          </cell>
          <cell r="D2075" t="str">
            <v>Arcabo</v>
          </cell>
          <cell r="E2075">
            <v>1</v>
          </cell>
          <cell r="F2075">
            <v>9</v>
          </cell>
          <cell r="G2075">
            <v>5</v>
          </cell>
          <cell r="H2075">
            <v>3</v>
          </cell>
          <cell r="I2075">
            <v>1</v>
          </cell>
          <cell r="J2075">
            <v>1</v>
          </cell>
          <cell r="L2075">
            <v>3353.31</v>
          </cell>
          <cell r="N2075">
            <v>2182</v>
          </cell>
          <cell r="O2075">
            <v>1683.12</v>
          </cell>
          <cell r="P2075">
            <v>0.77136571952337296</v>
          </cell>
          <cell r="Q2075">
            <v>498.88</v>
          </cell>
          <cell r="R2075">
            <v>0.22863428047662696</v>
          </cell>
          <cell r="S2075">
            <v>19.955200000000001</v>
          </cell>
          <cell r="U2075">
            <v>0</v>
          </cell>
          <cell r="V2075">
            <v>0</v>
          </cell>
          <cell r="W2075">
            <v>3353.31</v>
          </cell>
          <cell r="X2075">
            <v>3353.31</v>
          </cell>
          <cell r="Y2075">
            <v>618049</v>
          </cell>
        </row>
        <row r="2076">
          <cell r="A2076">
            <v>2017907</v>
          </cell>
          <cell r="C2076" t="str">
            <v>werk 688418 ruit 929x2057</v>
          </cell>
          <cell r="D2076" t="str">
            <v>Arcabo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1</v>
          </cell>
          <cell r="J2076">
            <v>1</v>
          </cell>
          <cell r="L2076">
            <v>144.69999999999999</v>
          </cell>
          <cell r="N2076">
            <v>79.849999999999994</v>
          </cell>
          <cell r="O2076">
            <v>64.849999999999994</v>
          </cell>
          <cell r="P2076">
            <v>0.81214777708202879</v>
          </cell>
          <cell r="Q2076">
            <v>15</v>
          </cell>
          <cell r="R2076">
            <v>0.18785222291797121</v>
          </cell>
          <cell r="S2076">
            <v>0.6</v>
          </cell>
          <cell r="U2076">
            <v>0</v>
          </cell>
          <cell r="V2076">
            <v>0</v>
          </cell>
          <cell r="W2076">
            <v>144.69999999999999</v>
          </cell>
          <cell r="X2076">
            <v>144.69999999999999</v>
          </cell>
          <cell r="Y2076">
            <v>618059</v>
          </cell>
        </row>
        <row r="2077">
          <cell r="A2077">
            <v>2017908</v>
          </cell>
          <cell r="C2077">
            <v>711618</v>
          </cell>
          <cell r="D2077" t="str">
            <v>Arcabo</v>
          </cell>
          <cell r="E2077">
            <v>1</v>
          </cell>
          <cell r="F2077">
            <v>9</v>
          </cell>
          <cell r="G2077">
            <v>4</v>
          </cell>
          <cell r="H2077">
            <v>3</v>
          </cell>
          <cell r="I2077">
            <v>1</v>
          </cell>
          <cell r="J2077">
            <v>1</v>
          </cell>
          <cell r="L2077">
            <v>3740.74</v>
          </cell>
          <cell r="N2077">
            <v>2400</v>
          </cell>
          <cell r="O2077">
            <v>1902.29</v>
          </cell>
          <cell r="P2077">
            <v>0.79262083333333333</v>
          </cell>
          <cell r="Q2077">
            <v>497.71</v>
          </cell>
          <cell r="R2077">
            <v>0.20737916666666667</v>
          </cell>
          <cell r="S2077">
            <v>19.9084</v>
          </cell>
          <cell r="U2077">
            <v>0</v>
          </cell>
          <cell r="V2077">
            <v>0</v>
          </cell>
          <cell r="W2077">
            <v>3740.74</v>
          </cell>
          <cell r="X2077">
            <v>3740.74</v>
          </cell>
          <cell r="Y2077">
            <v>618050</v>
          </cell>
        </row>
        <row r="2078">
          <cell r="A2078">
            <v>2017909</v>
          </cell>
          <cell r="C2078" t="str">
            <v>714918 Velthorst 12</v>
          </cell>
          <cell r="D2078" t="str">
            <v>Arcabo</v>
          </cell>
          <cell r="E2078">
            <v>1</v>
          </cell>
          <cell r="F2078">
            <v>10</v>
          </cell>
          <cell r="G2078">
            <v>5</v>
          </cell>
          <cell r="H2078">
            <v>3</v>
          </cell>
          <cell r="I2078">
            <v>1</v>
          </cell>
          <cell r="J2078">
            <v>1</v>
          </cell>
          <cell r="L2078">
            <v>4248.51</v>
          </cell>
          <cell r="N2078">
            <v>2738.17</v>
          </cell>
          <cell r="O2078">
            <v>2164.3900000000003</v>
          </cell>
          <cell r="P2078">
            <v>0.79045128680834287</v>
          </cell>
          <cell r="Q2078">
            <v>573.78</v>
          </cell>
          <cell r="R2078">
            <v>0.20954871319165719</v>
          </cell>
          <cell r="S2078">
            <v>22.9512</v>
          </cell>
          <cell r="U2078">
            <v>0</v>
          </cell>
          <cell r="V2078">
            <v>0</v>
          </cell>
          <cell r="W2078">
            <v>4248.51</v>
          </cell>
          <cell r="X2078">
            <v>4248.51</v>
          </cell>
          <cell r="Y2078">
            <v>618051</v>
          </cell>
        </row>
        <row r="2079">
          <cell r="A2079">
            <v>2017910</v>
          </cell>
          <cell r="C2079" t="str">
            <v>715018 Velthorst 12</v>
          </cell>
          <cell r="D2079" t="str">
            <v>Arcabo</v>
          </cell>
          <cell r="E2079">
            <v>1</v>
          </cell>
          <cell r="F2079">
            <v>10</v>
          </cell>
          <cell r="G2079">
            <v>5</v>
          </cell>
          <cell r="H2079">
            <v>3</v>
          </cell>
          <cell r="I2079">
            <v>1</v>
          </cell>
          <cell r="J2079">
            <v>1</v>
          </cell>
          <cell r="L2079">
            <v>4248.51</v>
          </cell>
          <cell r="N2079">
            <v>2738.17</v>
          </cell>
          <cell r="O2079">
            <v>2164.3900000000003</v>
          </cell>
          <cell r="P2079">
            <v>0.79045128680834287</v>
          </cell>
          <cell r="Q2079">
            <v>573.78</v>
          </cell>
          <cell r="R2079">
            <v>0.20954871319165719</v>
          </cell>
          <cell r="S2079">
            <v>22.9512</v>
          </cell>
          <cell r="U2079">
            <v>0</v>
          </cell>
          <cell r="V2079">
            <v>0</v>
          </cell>
          <cell r="W2079">
            <v>4248.51</v>
          </cell>
          <cell r="X2079">
            <v>4248.51</v>
          </cell>
          <cell r="Y2079">
            <v>618052</v>
          </cell>
        </row>
        <row r="2080">
          <cell r="A2080">
            <v>2017911</v>
          </cell>
          <cell r="C2080" t="str">
            <v>715118 Velthorst 12</v>
          </cell>
          <cell r="D2080" t="str">
            <v>Arcabo</v>
          </cell>
          <cell r="E2080">
            <v>1</v>
          </cell>
          <cell r="F2080">
            <v>10</v>
          </cell>
          <cell r="G2080">
            <v>5</v>
          </cell>
          <cell r="H2080">
            <v>3</v>
          </cell>
          <cell r="I2080">
            <v>1</v>
          </cell>
          <cell r="J2080">
            <v>1</v>
          </cell>
          <cell r="L2080">
            <v>4248.51</v>
          </cell>
          <cell r="N2080">
            <v>2738.17</v>
          </cell>
          <cell r="O2080">
            <v>2164.3900000000003</v>
          </cell>
          <cell r="P2080">
            <v>0.79045128680834287</v>
          </cell>
          <cell r="Q2080">
            <v>573.78</v>
          </cell>
          <cell r="R2080">
            <v>0.20954871319165719</v>
          </cell>
          <cell r="S2080">
            <v>22.9512</v>
          </cell>
          <cell r="U2080">
            <v>0</v>
          </cell>
          <cell r="V2080">
            <v>0</v>
          </cell>
          <cell r="W2080">
            <v>4248.51</v>
          </cell>
          <cell r="X2080">
            <v>4248.51</v>
          </cell>
          <cell r="Y2080">
            <v>618091</v>
          </cell>
        </row>
        <row r="2081">
          <cell r="A2081">
            <v>2017912</v>
          </cell>
          <cell r="C2081" t="str">
            <v>686118 Boerderij</v>
          </cell>
          <cell r="D2081" t="str">
            <v>Arcabo</v>
          </cell>
          <cell r="E2081">
            <v>1</v>
          </cell>
          <cell r="F2081">
            <v>11</v>
          </cell>
          <cell r="G2081">
            <v>6</v>
          </cell>
          <cell r="H2081">
            <v>3</v>
          </cell>
          <cell r="I2081">
            <v>1</v>
          </cell>
          <cell r="J2081">
            <v>1</v>
          </cell>
          <cell r="L2081">
            <v>4947.93</v>
          </cell>
          <cell r="N2081">
            <v>3005.82</v>
          </cell>
          <cell r="O2081">
            <v>2510.7800000000002</v>
          </cell>
          <cell r="P2081">
            <v>0.83530617269164487</v>
          </cell>
          <cell r="Q2081">
            <v>495.04</v>
          </cell>
          <cell r="R2081">
            <v>0.16469382730835513</v>
          </cell>
          <cell r="S2081">
            <v>19.801600000000001</v>
          </cell>
          <cell r="U2081">
            <v>0</v>
          </cell>
          <cell r="V2081">
            <v>0</v>
          </cell>
          <cell r="W2081">
            <v>4947.93</v>
          </cell>
          <cell r="X2081">
            <v>4947.93</v>
          </cell>
          <cell r="Y2081">
            <v>618092</v>
          </cell>
        </row>
        <row r="2082">
          <cell r="A2082">
            <v>2017913</v>
          </cell>
          <cell r="C2082" t="str">
            <v>Eikhout-Visser</v>
          </cell>
          <cell r="D2082" t="str">
            <v>Euro Recreatiebouw</v>
          </cell>
          <cell r="E2082">
            <v>1</v>
          </cell>
          <cell r="F2082">
            <v>9</v>
          </cell>
          <cell r="G2082">
            <v>7</v>
          </cell>
          <cell r="H2082">
            <v>1</v>
          </cell>
          <cell r="I2082">
            <v>1</v>
          </cell>
          <cell r="J2082">
            <v>1</v>
          </cell>
          <cell r="L2082">
            <v>3497.11</v>
          </cell>
          <cell r="N2082">
            <v>1755</v>
          </cell>
          <cell r="O2082">
            <v>1296.51</v>
          </cell>
          <cell r="P2082">
            <v>0.7387521367521368</v>
          </cell>
          <cell r="Q2082">
            <v>458.49</v>
          </cell>
          <cell r="R2082">
            <v>0.26124786324786325</v>
          </cell>
          <cell r="S2082">
            <v>18.339600000000001</v>
          </cell>
          <cell r="U2082">
            <v>0</v>
          </cell>
          <cell r="V2082">
            <v>0</v>
          </cell>
          <cell r="W2082">
            <v>3497.11</v>
          </cell>
          <cell r="X2082">
            <v>3497.11</v>
          </cell>
          <cell r="Y2082">
            <v>618142</v>
          </cell>
        </row>
        <row r="2083">
          <cell r="A2083">
            <v>2018</v>
          </cell>
          <cell r="B2083"/>
          <cell r="C2083"/>
          <cell r="E2083">
            <v>1290</v>
          </cell>
          <cell r="F2083">
            <v>3568</v>
          </cell>
          <cell r="G2083">
            <v>1953</v>
          </cell>
          <cell r="H2083">
            <v>1513</v>
          </cell>
          <cell r="I2083"/>
          <cell r="J2083"/>
          <cell r="K2083"/>
          <cell r="L2083"/>
          <cell r="M2083"/>
          <cell r="N2083"/>
          <cell r="O2083"/>
          <cell r="P2083"/>
          <cell r="Q2083"/>
          <cell r="R2083"/>
          <cell r="S2083"/>
          <cell r="T2083"/>
          <cell r="U2083"/>
          <cell r="V2083"/>
          <cell r="W2083">
            <v>0</v>
          </cell>
          <cell r="X2083"/>
          <cell r="Y2083"/>
        </row>
        <row r="2084">
          <cell r="A2084">
            <v>2018001</v>
          </cell>
          <cell r="C2084" t="str">
            <v>Frank Bosman</v>
          </cell>
          <cell r="I2084">
            <v>0</v>
          </cell>
          <cell r="J2084">
            <v>0</v>
          </cell>
          <cell r="N2084">
            <v>0</v>
          </cell>
          <cell r="O2084">
            <v>0</v>
          </cell>
          <cell r="P2084" t="str">
            <v/>
          </cell>
          <cell r="Q2084">
            <v>0</v>
          </cell>
          <cell r="R2084" t="str">
            <v/>
          </cell>
          <cell r="S2084">
            <v>0</v>
          </cell>
          <cell r="U2084">
            <v>0</v>
          </cell>
          <cell r="V2084">
            <v>0</v>
          </cell>
          <cell r="W2084">
            <v>0</v>
          </cell>
          <cell r="X2084"/>
          <cell r="Y2084"/>
        </row>
        <row r="2085">
          <cell r="A2085">
            <v>2018002</v>
          </cell>
          <cell r="C2085" t="str">
            <v>635618 aanpassing klemlijsten nav wijziginf Arcabo</v>
          </cell>
          <cell r="D2085" t="str">
            <v>Arcabo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1</v>
          </cell>
          <cell r="J2085">
            <v>1</v>
          </cell>
          <cell r="L2085">
            <v>380</v>
          </cell>
          <cell r="N2085">
            <v>190</v>
          </cell>
          <cell r="O2085">
            <v>140</v>
          </cell>
          <cell r="P2085">
            <v>0.73684210526315785</v>
          </cell>
          <cell r="Q2085">
            <v>50</v>
          </cell>
          <cell r="R2085">
            <v>0.26315789473684209</v>
          </cell>
          <cell r="S2085">
            <v>2</v>
          </cell>
          <cell r="U2085">
            <v>0</v>
          </cell>
          <cell r="V2085">
            <v>0</v>
          </cell>
          <cell r="W2085">
            <v>380</v>
          </cell>
          <cell r="X2085">
            <v>380</v>
          </cell>
          <cell r="Y2085">
            <v>618059</v>
          </cell>
        </row>
        <row r="2086">
          <cell r="A2086">
            <v>2018003</v>
          </cell>
          <cell r="C2086" t="str">
            <v>Van Schel</v>
          </cell>
          <cell r="D2086" t="str">
            <v>Avanti</v>
          </cell>
          <cell r="E2086">
            <v>1</v>
          </cell>
          <cell r="I2086">
            <v>0</v>
          </cell>
          <cell r="J2086">
            <v>0</v>
          </cell>
          <cell r="N2086">
            <v>0</v>
          </cell>
          <cell r="O2086">
            <v>0</v>
          </cell>
          <cell r="P2086" t="str">
            <v/>
          </cell>
          <cell r="Q2086">
            <v>0</v>
          </cell>
          <cell r="R2086" t="str">
            <v/>
          </cell>
          <cell r="S2086">
            <v>0</v>
          </cell>
          <cell r="U2086">
            <v>0</v>
          </cell>
          <cell r="V2086">
            <v>0</v>
          </cell>
          <cell r="W2086">
            <v>0</v>
          </cell>
          <cell r="X2086"/>
          <cell r="Y2086"/>
        </row>
        <row r="2087">
          <cell r="A2087">
            <v>2018004</v>
          </cell>
          <cell r="C2087" t="str">
            <v>Farvaque</v>
          </cell>
          <cell r="D2087" t="str">
            <v>Avanti</v>
          </cell>
          <cell r="E2087">
            <v>1</v>
          </cell>
          <cell r="I2087">
            <v>0</v>
          </cell>
          <cell r="J2087">
            <v>0</v>
          </cell>
          <cell r="N2087">
            <v>0</v>
          </cell>
          <cell r="O2087">
            <v>0</v>
          </cell>
          <cell r="P2087" t="str">
            <v/>
          </cell>
          <cell r="Q2087">
            <v>0</v>
          </cell>
          <cell r="R2087" t="str">
            <v/>
          </cell>
          <cell r="S2087">
            <v>0</v>
          </cell>
          <cell r="U2087">
            <v>0</v>
          </cell>
          <cell r="V2087">
            <v>0</v>
          </cell>
          <cell r="W2087">
            <v>0</v>
          </cell>
          <cell r="X2087"/>
          <cell r="Y2087"/>
        </row>
        <row r="2088">
          <cell r="A2088">
            <v>2018005</v>
          </cell>
          <cell r="C2088" t="str">
            <v>Peter en Inge</v>
          </cell>
          <cell r="D2088" t="str">
            <v>Avanti</v>
          </cell>
          <cell r="E2088">
            <v>1</v>
          </cell>
          <cell r="I2088">
            <v>0</v>
          </cell>
          <cell r="J2088">
            <v>0</v>
          </cell>
          <cell r="N2088">
            <v>0</v>
          </cell>
          <cell r="O2088">
            <v>0</v>
          </cell>
          <cell r="P2088" t="str">
            <v/>
          </cell>
          <cell r="Q2088">
            <v>0</v>
          </cell>
          <cell r="R2088" t="str">
            <v/>
          </cell>
          <cell r="S2088">
            <v>0</v>
          </cell>
          <cell r="U2088">
            <v>0</v>
          </cell>
          <cell r="V2088">
            <v>0</v>
          </cell>
          <cell r="W2088">
            <v>0</v>
          </cell>
          <cell r="X2088"/>
          <cell r="Y2088"/>
        </row>
        <row r="2089">
          <cell r="A2089">
            <v>2018006</v>
          </cell>
          <cell r="C2089" t="str">
            <v>491815 glas nabestelling,</v>
          </cell>
          <cell r="D2089" t="str">
            <v>Arcabo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1</v>
          </cell>
          <cell r="J2089">
            <v>1</v>
          </cell>
          <cell r="L2089">
            <v>96.46</v>
          </cell>
          <cell r="N2089">
            <v>46.23</v>
          </cell>
          <cell r="O2089">
            <v>46.23</v>
          </cell>
          <cell r="P2089">
            <v>1</v>
          </cell>
          <cell r="Q2089">
            <v>0</v>
          </cell>
          <cell r="R2089">
            <v>0</v>
          </cell>
          <cell r="S2089">
            <v>0</v>
          </cell>
          <cell r="U2089">
            <v>0</v>
          </cell>
          <cell r="V2089">
            <v>0</v>
          </cell>
          <cell r="W2089">
            <v>96.46</v>
          </cell>
          <cell r="X2089">
            <v>96.46</v>
          </cell>
          <cell r="Y2089">
            <v>618059</v>
          </cell>
        </row>
        <row r="2090">
          <cell r="A2090">
            <v>2018007</v>
          </cell>
          <cell r="C2090">
            <v>685818</v>
          </cell>
          <cell r="D2090" t="str">
            <v>Arcabo</v>
          </cell>
          <cell r="E2090">
            <v>1</v>
          </cell>
          <cell r="F2090">
            <v>9</v>
          </cell>
          <cell r="G2090">
            <v>6</v>
          </cell>
          <cell r="H2090">
            <v>3</v>
          </cell>
          <cell r="I2090">
            <v>1</v>
          </cell>
          <cell r="J2090">
            <v>1</v>
          </cell>
          <cell r="L2090">
            <v>5745.53</v>
          </cell>
          <cell r="N2090">
            <v>3554</v>
          </cell>
          <cell r="O2090">
            <v>2809.61</v>
          </cell>
          <cell r="P2090">
            <v>0.79054867754642655</v>
          </cell>
          <cell r="Q2090">
            <v>744.39</v>
          </cell>
          <cell r="R2090">
            <v>0.20945132245357342</v>
          </cell>
          <cell r="S2090">
            <v>29.775600000000001</v>
          </cell>
          <cell r="U2090">
            <v>0</v>
          </cell>
          <cell r="V2090">
            <v>0</v>
          </cell>
          <cell r="W2090">
            <v>5745.53</v>
          </cell>
          <cell r="X2090">
            <v>5745.53</v>
          </cell>
          <cell r="Y2090">
            <v>618053</v>
          </cell>
        </row>
        <row r="2091">
          <cell r="A2091">
            <v>2018008</v>
          </cell>
          <cell r="C2091">
            <v>687218</v>
          </cell>
          <cell r="D2091" t="str">
            <v>Arcabo</v>
          </cell>
          <cell r="E2091">
            <v>1</v>
          </cell>
          <cell r="F2091">
            <v>9</v>
          </cell>
          <cell r="G2091">
            <v>6</v>
          </cell>
          <cell r="H2091">
            <v>3</v>
          </cell>
          <cell r="I2091">
            <v>1</v>
          </cell>
          <cell r="J2091">
            <v>1</v>
          </cell>
          <cell r="L2091">
            <v>3364.59</v>
          </cell>
          <cell r="N2091">
            <v>2188</v>
          </cell>
          <cell r="O2091">
            <v>1685.7</v>
          </cell>
          <cell r="P2091">
            <v>0.7704296160877514</v>
          </cell>
          <cell r="Q2091">
            <v>502.3</v>
          </cell>
          <cell r="R2091">
            <v>0.22957038391224863</v>
          </cell>
          <cell r="S2091">
            <v>20.091999999999999</v>
          </cell>
          <cell r="U2091">
            <v>0</v>
          </cell>
          <cell r="V2091">
            <v>0</v>
          </cell>
          <cell r="W2091">
            <v>3364.59</v>
          </cell>
          <cell r="X2091">
            <v>3364.59</v>
          </cell>
          <cell r="Y2091">
            <v>618054</v>
          </cell>
        </row>
        <row r="2092">
          <cell r="A2092">
            <v>2018009</v>
          </cell>
          <cell r="C2092">
            <v>685918</v>
          </cell>
          <cell r="D2092" t="str">
            <v>Arcabo</v>
          </cell>
          <cell r="E2092">
            <v>1</v>
          </cell>
          <cell r="F2092">
            <v>8</v>
          </cell>
          <cell r="G2092">
            <v>5</v>
          </cell>
          <cell r="H2092">
            <v>3</v>
          </cell>
          <cell r="I2092">
            <v>1</v>
          </cell>
          <cell r="J2092">
            <v>1</v>
          </cell>
          <cell r="L2092">
            <v>3033.35</v>
          </cell>
          <cell r="N2092">
            <v>1973.52</v>
          </cell>
          <cell r="O2092">
            <v>1519.37</v>
          </cell>
          <cell r="P2092">
            <v>0.7698781871985082</v>
          </cell>
          <cell r="Q2092">
            <v>454.15</v>
          </cell>
          <cell r="R2092">
            <v>0.23012181280149174</v>
          </cell>
          <cell r="S2092">
            <v>18.166</v>
          </cell>
          <cell r="U2092">
            <v>0</v>
          </cell>
          <cell r="V2092">
            <v>0</v>
          </cell>
          <cell r="W2092">
            <v>3033.35</v>
          </cell>
          <cell r="X2092">
            <v>3033.35</v>
          </cell>
          <cell r="Y2092">
            <v>618055</v>
          </cell>
        </row>
        <row r="2093">
          <cell r="A2093">
            <v>2018010</v>
          </cell>
          <cell r="C2093" t="str">
            <v>693918 Boerderij</v>
          </cell>
          <cell r="D2093" t="str">
            <v>Arcabo</v>
          </cell>
          <cell r="E2093">
            <v>1</v>
          </cell>
          <cell r="F2093">
            <v>10</v>
          </cell>
          <cell r="G2093">
            <v>5</v>
          </cell>
          <cell r="H2093">
            <v>3</v>
          </cell>
          <cell r="I2093">
            <v>1</v>
          </cell>
          <cell r="J2093">
            <v>1</v>
          </cell>
          <cell r="L2093">
            <v>5590.25</v>
          </cell>
          <cell r="N2093">
            <v>3654</v>
          </cell>
          <cell r="O2093">
            <v>3142.89</v>
          </cell>
          <cell r="P2093">
            <v>0.86012315270935957</v>
          </cell>
          <cell r="Q2093">
            <v>511.11</v>
          </cell>
          <cell r="R2093">
            <v>0.1398768472906404</v>
          </cell>
          <cell r="S2093">
            <v>20.444400000000002</v>
          </cell>
          <cell r="U2093">
            <v>0</v>
          </cell>
          <cell r="V2093">
            <v>0</v>
          </cell>
          <cell r="W2093">
            <v>5590.25</v>
          </cell>
          <cell r="X2093">
            <v>5590.25</v>
          </cell>
          <cell r="Y2093">
            <v>618138</v>
          </cell>
        </row>
        <row r="2094">
          <cell r="A2094">
            <v>2018011</v>
          </cell>
          <cell r="C2094" t="str">
            <v>684217, glas 372x 229 satinato</v>
          </cell>
          <cell r="D2094" t="str">
            <v>Arcabo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1</v>
          </cell>
          <cell r="J2094">
            <v>1</v>
          </cell>
          <cell r="L2094">
            <v>53.28</v>
          </cell>
          <cell r="N2094">
            <v>34.14</v>
          </cell>
          <cell r="O2094">
            <v>19.14</v>
          </cell>
          <cell r="P2094">
            <v>0.56063268892794382</v>
          </cell>
          <cell r="Q2094">
            <v>15</v>
          </cell>
          <cell r="R2094">
            <v>0.43936731107205623</v>
          </cell>
          <cell r="S2094">
            <v>0.6</v>
          </cell>
          <cell r="U2094">
            <v>0</v>
          </cell>
          <cell r="V2094">
            <v>0</v>
          </cell>
          <cell r="W2094">
            <v>53.28</v>
          </cell>
          <cell r="X2094">
            <v>53.28</v>
          </cell>
          <cell r="Y2094">
            <v>618059</v>
          </cell>
        </row>
        <row r="2095">
          <cell r="A2095">
            <v>2018012</v>
          </cell>
          <cell r="C2095" t="str">
            <v>3 spoed kozijnen</v>
          </cell>
          <cell r="D2095" t="str">
            <v>Diamant</v>
          </cell>
          <cell r="E2095">
            <v>0</v>
          </cell>
          <cell r="F2095">
            <v>3</v>
          </cell>
          <cell r="G2095">
            <v>3</v>
          </cell>
          <cell r="H2095">
            <v>0</v>
          </cell>
          <cell r="I2095">
            <v>1</v>
          </cell>
          <cell r="J2095">
            <v>1</v>
          </cell>
          <cell r="L2095">
            <v>729.4</v>
          </cell>
          <cell r="N2095">
            <v>419.67</v>
          </cell>
          <cell r="O2095">
            <v>281.43</v>
          </cell>
          <cell r="P2095">
            <v>0.67059832725713064</v>
          </cell>
          <cell r="Q2095">
            <v>138.24</v>
          </cell>
          <cell r="R2095">
            <v>0.32940167274286941</v>
          </cell>
          <cell r="S2095">
            <v>5.5296000000000003</v>
          </cell>
          <cell r="U2095">
            <v>0</v>
          </cell>
          <cell r="V2095">
            <v>0</v>
          </cell>
          <cell r="W2095">
            <v>729.4</v>
          </cell>
          <cell r="X2095">
            <v>729.4</v>
          </cell>
          <cell r="Y2095">
            <v>618060</v>
          </cell>
        </row>
        <row r="2096">
          <cell r="A2096">
            <v>2018013</v>
          </cell>
          <cell r="C2096" t="str">
            <v>2017835 1x ruit 766 x 354 mm</v>
          </cell>
          <cell r="D2096" t="str">
            <v>maat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1</v>
          </cell>
          <cell r="J2096">
            <v>1</v>
          </cell>
          <cell r="L2096">
            <v>35.200000000000003</v>
          </cell>
          <cell r="N2096">
            <v>25.1</v>
          </cell>
          <cell r="O2096">
            <v>10.1</v>
          </cell>
          <cell r="P2096">
            <v>0.40239043824701193</v>
          </cell>
          <cell r="Q2096">
            <v>15</v>
          </cell>
          <cell r="R2096">
            <v>0.59760956175298796</v>
          </cell>
          <cell r="S2096">
            <v>0.6</v>
          </cell>
          <cell r="U2096">
            <v>0</v>
          </cell>
          <cell r="V2096">
            <v>0</v>
          </cell>
          <cell r="W2096">
            <v>35.200000000000003</v>
          </cell>
          <cell r="X2096">
            <v>35.200000000000003</v>
          </cell>
          <cell r="Y2096">
            <v>618357</v>
          </cell>
        </row>
        <row r="2097">
          <cell r="A2097">
            <v>2018014</v>
          </cell>
          <cell r="C2097">
            <v>687418</v>
          </cell>
          <cell r="D2097" t="str">
            <v>Arcabo</v>
          </cell>
          <cell r="E2097">
            <v>1</v>
          </cell>
          <cell r="F2097">
            <v>10</v>
          </cell>
          <cell r="G2097">
            <v>6</v>
          </cell>
          <cell r="H2097">
            <v>6</v>
          </cell>
          <cell r="I2097">
            <v>1</v>
          </cell>
          <cell r="J2097">
            <v>1</v>
          </cell>
          <cell r="L2097">
            <v>4158.55</v>
          </cell>
          <cell r="N2097">
            <v>2446.2399999999998</v>
          </cell>
          <cell r="O2097">
            <v>1790.7299999999998</v>
          </cell>
          <cell r="P2097">
            <v>0.73203365164497347</v>
          </cell>
          <cell r="Q2097">
            <v>655.51</v>
          </cell>
          <cell r="R2097">
            <v>0.26796634835502653</v>
          </cell>
          <cell r="S2097">
            <v>26.220399999999998</v>
          </cell>
          <cell r="U2097">
            <v>0</v>
          </cell>
          <cell r="V2097">
            <v>0</v>
          </cell>
          <cell r="W2097">
            <v>4158.55</v>
          </cell>
          <cell r="X2097">
            <v>4158.55</v>
          </cell>
          <cell r="Y2097">
            <v>618056</v>
          </cell>
        </row>
        <row r="2098">
          <cell r="A2098">
            <v>2018015</v>
          </cell>
          <cell r="C2098">
            <v>676618</v>
          </cell>
          <cell r="D2098" t="str">
            <v>Arcabo</v>
          </cell>
          <cell r="E2098">
            <v>1</v>
          </cell>
          <cell r="F2098">
            <v>8</v>
          </cell>
          <cell r="G2098">
            <v>4</v>
          </cell>
          <cell r="H2098">
            <v>5</v>
          </cell>
          <cell r="I2098">
            <v>1</v>
          </cell>
          <cell r="J2098">
            <v>1</v>
          </cell>
          <cell r="L2098">
            <v>4845.9799999999996</v>
          </cell>
          <cell r="N2098">
            <v>3059.5</v>
          </cell>
          <cell r="O2098">
            <v>2239.09</v>
          </cell>
          <cell r="P2098">
            <v>0.73184834123222753</v>
          </cell>
          <cell r="Q2098">
            <v>820.41</v>
          </cell>
          <cell r="R2098">
            <v>0.26815165876777253</v>
          </cell>
          <cell r="S2098">
            <v>32.816400000000002</v>
          </cell>
          <cell r="U2098">
            <v>0</v>
          </cell>
          <cell r="V2098">
            <v>0</v>
          </cell>
          <cell r="W2098">
            <v>4845.9799999999996</v>
          </cell>
          <cell r="X2098">
            <v>4845.9799999999996</v>
          </cell>
          <cell r="Y2098">
            <v>618057</v>
          </cell>
        </row>
        <row r="2099">
          <cell r="A2099">
            <v>2018016</v>
          </cell>
          <cell r="C2099">
            <v>690618</v>
          </cell>
          <cell r="D2099" t="str">
            <v>Arcabo</v>
          </cell>
          <cell r="E2099">
            <v>1</v>
          </cell>
          <cell r="F2099">
            <v>9</v>
          </cell>
          <cell r="G2099">
            <v>5</v>
          </cell>
          <cell r="H2099">
            <v>3</v>
          </cell>
          <cell r="I2099">
            <v>1</v>
          </cell>
          <cell r="J2099">
            <v>1</v>
          </cell>
          <cell r="L2099">
            <v>2875.29</v>
          </cell>
          <cell r="N2099">
            <v>1693.41</v>
          </cell>
          <cell r="O2099">
            <v>1239.6300000000001</v>
          </cell>
          <cell r="P2099">
            <v>0.73203181745708368</v>
          </cell>
          <cell r="Q2099">
            <v>453.78</v>
          </cell>
          <cell r="R2099">
            <v>0.26796818254291632</v>
          </cell>
          <cell r="S2099">
            <v>18.151199999999999</v>
          </cell>
          <cell r="U2099">
            <v>0</v>
          </cell>
          <cell r="V2099">
            <v>0</v>
          </cell>
          <cell r="W2099">
            <v>2875.29</v>
          </cell>
          <cell r="X2099">
            <v>2875.29</v>
          </cell>
          <cell r="Y2099">
            <v>618110</v>
          </cell>
        </row>
        <row r="2100">
          <cell r="A2100">
            <v>2018017</v>
          </cell>
          <cell r="C2100" t="str">
            <v>691718 tm 699218 Basic</v>
          </cell>
          <cell r="D2100" t="str">
            <v>Arcabo</v>
          </cell>
          <cell r="E2100">
            <v>5</v>
          </cell>
          <cell r="F2100">
            <v>40</v>
          </cell>
          <cell r="G2100">
            <v>25</v>
          </cell>
          <cell r="H2100">
            <v>15</v>
          </cell>
          <cell r="I2100">
            <v>1</v>
          </cell>
          <cell r="J2100">
            <v>1</v>
          </cell>
          <cell r="L2100">
            <v>14482.85</v>
          </cell>
          <cell r="N2100">
            <v>9401.25</v>
          </cell>
          <cell r="O2100">
            <v>7079.1</v>
          </cell>
          <cell r="P2100">
            <v>0.75299561228560041</v>
          </cell>
          <cell r="Q2100">
            <v>2322.15</v>
          </cell>
          <cell r="R2100">
            <v>0.2470043877143997</v>
          </cell>
          <cell r="S2100">
            <v>92.88600000000001</v>
          </cell>
          <cell r="U2100">
            <v>0</v>
          </cell>
          <cell r="V2100">
            <v>0</v>
          </cell>
          <cell r="W2100">
            <v>14482.85</v>
          </cell>
          <cell r="X2100">
            <v>14482.85</v>
          </cell>
          <cell r="Y2100">
            <v>618093</v>
          </cell>
        </row>
        <row r="2101">
          <cell r="A2101">
            <v>2018018</v>
          </cell>
          <cell r="C2101" t="str">
            <v>2x 44.2-8-44.2 glas  500x1500</v>
          </cell>
          <cell r="D2101" t="str">
            <v>Arcabo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1</v>
          </cell>
          <cell r="J2101">
            <v>1</v>
          </cell>
          <cell r="L2101">
            <v>210</v>
          </cell>
          <cell r="N2101">
            <v>91.32</v>
          </cell>
          <cell r="O2101">
            <v>91.32</v>
          </cell>
          <cell r="P2101">
            <v>1</v>
          </cell>
          <cell r="Q2101">
            <v>0</v>
          </cell>
          <cell r="R2101">
            <v>0</v>
          </cell>
          <cell r="S2101">
            <v>0</v>
          </cell>
          <cell r="U2101">
            <v>0</v>
          </cell>
          <cell r="V2101">
            <v>0</v>
          </cell>
          <cell r="W2101">
            <v>210</v>
          </cell>
          <cell r="X2101">
            <v>210</v>
          </cell>
          <cell r="Y2101">
            <v>618140</v>
          </cell>
        </row>
        <row r="2102">
          <cell r="A2102">
            <v>2018019</v>
          </cell>
          <cell r="C2102" t="str">
            <v>684718, wb 163, Awl s 120en 60</v>
          </cell>
          <cell r="D2102" t="str">
            <v>Arcabo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1</v>
          </cell>
          <cell r="J2102">
            <v>1</v>
          </cell>
          <cell r="L2102">
            <v>145.56</v>
          </cell>
          <cell r="N2102">
            <v>80.28</v>
          </cell>
          <cell r="O2102">
            <v>65.28</v>
          </cell>
          <cell r="P2102">
            <v>0.8131539611360239</v>
          </cell>
          <cell r="Q2102">
            <v>15</v>
          </cell>
          <cell r="R2102">
            <v>0.18684603886397608</v>
          </cell>
          <cell r="S2102">
            <v>0.6</v>
          </cell>
          <cell r="U2102">
            <v>0</v>
          </cell>
          <cell r="V2102">
            <v>0</v>
          </cell>
          <cell r="W2102">
            <v>145.56</v>
          </cell>
          <cell r="X2102">
            <v>145.56</v>
          </cell>
          <cell r="Y2102">
            <v>618059</v>
          </cell>
        </row>
        <row r="2103">
          <cell r="A2103">
            <v>2018020</v>
          </cell>
          <cell r="B2103" t="str">
            <v xml:space="preserve"> </v>
          </cell>
          <cell r="C2103" t="str">
            <v>1 ruit 785 x 948 mm HR++ Hal 3</v>
          </cell>
          <cell r="D2103" t="str">
            <v>Arcabo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1</v>
          </cell>
          <cell r="J2103">
            <v>1</v>
          </cell>
          <cell r="L2103">
            <v>47.6</v>
          </cell>
          <cell r="N2103">
            <v>31.3</v>
          </cell>
          <cell r="O2103">
            <v>16.3</v>
          </cell>
          <cell r="P2103">
            <v>0.52076677316293929</v>
          </cell>
          <cell r="Q2103">
            <v>15</v>
          </cell>
          <cell r="R2103">
            <v>0.47923322683706071</v>
          </cell>
          <cell r="S2103">
            <v>0.6</v>
          </cell>
          <cell r="U2103">
            <v>0</v>
          </cell>
          <cell r="V2103">
            <v>0</v>
          </cell>
          <cell r="W2103">
            <v>47.6</v>
          </cell>
          <cell r="X2103">
            <v>47.6</v>
          </cell>
          <cell r="Y2103">
            <v>618059</v>
          </cell>
        </row>
        <row r="2104">
          <cell r="A2104">
            <v>2018021</v>
          </cell>
          <cell r="C2104" t="str">
            <v>Schuurdeur - De Graaf</v>
          </cell>
          <cell r="D2104" t="str">
            <v>Euro Recreatiebouw</v>
          </cell>
          <cell r="E2104">
            <v>0</v>
          </cell>
          <cell r="F2104">
            <v>1</v>
          </cell>
          <cell r="G2104">
            <v>0</v>
          </cell>
          <cell r="H2104">
            <v>1</v>
          </cell>
          <cell r="I2104">
            <v>1</v>
          </cell>
          <cell r="J2104">
            <v>1</v>
          </cell>
          <cell r="L2104">
            <v>603.04999999999995</v>
          </cell>
          <cell r="N2104">
            <v>348</v>
          </cell>
          <cell r="O2104">
            <v>0</v>
          </cell>
          <cell r="P2104">
            <v>0</v>
          </cell>
          <cell r="Q2104">
            <v>77.67</v>
          </cell>
          <cell r="R2104">
            <v>0.22318965517241379</v>
          </cell>
          <cell r="S2104">
            <v>3.1068000000000002</v>
          </cell>
          <cell r="U2104">
            <v>0</v>
          </cell>
          <cell r="V2104">
            <v>0</v>
          </cell>
          <cell r="W2104">
            <v>603.04999999999995</v>
          </cell>
          <cell r="X2104">
            <v>603.04999999999995</v>
          </cell>
          <cell r="Y2104">
            <v>618076</v>
          </cell>
        </row>
        <row r="2105">
          <cell r="A2105">
            <v>2018022</v>
          </cell>
          <cell r="C2105">
            <v>686018</v>
          </cell>
          <cell r="D2105" t="str">
            <v>Arcabo</v>
          </cell>
          <cell r="E2105">
            <v>1</v>
          </cell>
          <cell r="F2105">
            <v>8</v>
          </cell>
          <cell r="G2105">
            <v>5</v>
          </cell>
          <cell r="H2105">
            <v>3</v>
          </cell>
          <cell r="I2105">
            <v>1</v>
          </cell>
          <cell r="J2105">
            <v>1</v>
          </cell>
          <cell r="L2105">
            <v>3376.02</v>
          </cell>
          <cell r="N2105">
            <v>2172</v>
          </cell>
          <cell r="O2105">
            <v>1706.3</v>
          </cell>
          <cell r="P2105">
            <v>0.78558931860036829</v>
          </cell>
          <cell r="Q2105">
            <v>465.7</v>
          </cell>
          <cell r="R2105">
            <v>0.21441068139963168</v>
          </cell>
          <cell r="S2105">
            <v>18.628</v>
          </cell>
          <cell r="U2105">
            <v>0</v>
          </cell>
          <cell r="V2105">
            <v>0</v>
          </cell>
          <cell r="W2105">
            <v>3376.02</v>
          </cell>
          <cell r="X2105">
            <v>3376.02</v>
          </cell>
          <cell r="Y2105">
            <v>618094</v>
          </cell>
        </row>
        <row r="2106">
          <cell r="A2106">
            <v>2018023</v>
          </cell>
          <cell r="C2106">
            <v>680718</v>
          </cell>
          <cell r="D2106" t="str">
            <v>Arcabo</v>
          </cell>
          <cell r="E2106">
            <v>1</v>
          </cell>
          <cell r="F2106">
            <v>9</v>
          </cell>
          <cell r="G2106">
            <v>6</v>
          </cell>
          <cell r="H2106">
            <v>3</v>
          </cell>
          <cell r="I2106">
            <v>1</v>
          </cell>
          <cell r="J2106">
            <v>1</v>
          </cell>
          <cell r="L2106">
            <v>3119.01</v>
          </cell>
          <cell r="N2106">
            <v>2025.78</v>
          </cell>
          <cell r="O2106">
            <v>1556.08</v>
          </cell>
          <cell r="P2106">
            <v>0.76813869225680975</v>
          </cell>
          <cell r="Q2106">
            <v>469.7</v>
          </cell>
          <cell r="R2106">
            <v>0.23186130774319028</v>
          </cell>
          <cell r="S2106">
            <v>18.788</v>
          </cell>
          <cell r="U2106">
            <v>0</v>
          </cell>
          <cell r="V2106">
            <v>0</v>
          </cell>
          <cell r="W2106">
            <v>3119.01</v>
          </cell>
          <cell r="X2106">
            <v>3119.01</v>
          </cell>
          <cell r="Y2106">
            <v>618095</v>
          </cell>
        </row>
        <row r="2107">
          <cell r="A2107">
            <v>2018024</v>
          </cell>
          <cell r="C2107">
            <v>707018</v>
          </cell>
          <cell r="D2107" t="str">
            <v>Arcabo</v>
          </cell>
          <cell r="E2107">
            <v>1</v>
          </cell>
          <cell r="F2107">
            <v>9</v>
          </cell>
          <cell r="G2107">
            <v>5</v>
          </cell>
          <cell r="H2107">
            <v>3</v>
          </cell>
          <cell r="I2107">
            <v>1</v>
          </cell>
          <cell r="J2107">
            <v>1</v>
          </cell>
          <cell r="L2107">
            <v>3364.62</v>
          </cell>
          <cell r="N2107">
            <v>2176.52</v>
          </cell>
          <cell r="O2107">
            <v>1679.38</v>
          </cell>
          <cell r="P2107">
            <v>0.77158950985977626</v>
          </cell>
          <cell r="Q2107">
            <v>497.14</v>
          </cell>
          <cell r="R2107">
            <v>0.22841049014022383</v>
          </cell>
          <cell r="S2107">
            <v>19.8856</v>
          </cell>
          <cell r="U2107">
            <v>0</v>
          </cell>
          <cell r="V2107">
            <v>0</v>
          </cell>
          <cell r="W2107">
            <v>3364.62</v>
          </cell>
          <cell r="X2107">
            <v>3364.62</v>
          </cell>
          <cell r="Y2107">
            <v>618096</v>
          </cell>
        </row>
        <row r="2108">
          <cell r="A2108">
            <v>2018025</v>
          </cell>
          <cell r="C2108" t="str">
            <v>680417 glasruit ,703x 112 satino</v>
          </cell>
          <cell r="D2108" t="str">
            <v>Arcabo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1</v>
          </cell>
          <cell r="J2108">
            <v>1</v>
          </cell>
          <cell r="L2108">
            <v>127.94</v>
          </cell>
          <cell r="N2108">
            <v>56.47</v>
          </cell>
          <cell r="O2108">
            <v>56.47</v>
          </cell>
          <cell r="P2108">
            <v>1</v>
          </cell>
          <cell r="Q2108">
            <v>0</v>
          </cell>
          <cell r="R2108">
            <v>0</v>
          </cell>
          <cell r="S2108">
            <v>0</v>
          </cell>
          <cell r="U2108">
            <v>0</v>
          </cell>
          <cell r="V2108">
            <v>0</v>
          </cell>
          <cell r="W2108">
            <v>127.94</v>
          </cell>
          <cell r="X2108">
            <v>15</v>
          </cell>
          <cell r="Y2108">
            <v>618059</v>
          </cell>
        </row>
        <row r="2109">
          <cell r="A2109">
            <v>2018026</v>
          </cell>
          <cell r="C2109">
            <v>630018</v>
          </cell>
          <cell r="D2109" t="str">
            <v>Arcabo</v>
          </cell>
          <cell r="E2109">
            <v>1</v>
          </cell>
          <cell r="F2109">
            <v>8</v>
          </cell>
          <cell r="G2109">
            <v>5</v>
          </cell>
          <cell r="H2109">
            <v>3</v>
          </cell>
          <cell r="I2109">
            <v>1</v>
          </cell>
          <cell r="J2109">
            <v>1</v>
          </cell>
          <cell r="L2109">
            <v>3439.08</v>
          </cell>
          <cell r="N2109">
            <v>2204</v>
          </cell>
          <cell r="O2109">
            <v>1710.85</v>
          </cell>
          <cell r="P2109">
            <v>0.77624773139745917</v>
          </cell>
          <cell r="Q2109">
            <v>493.15</v>
          </cell>
          <cell r="R2109">
            <v>0.22375226860254083</v>
          </cell>
          <cell r="S2109">
            <v>19.725999999999999</v>
          </cell>
          <cell r="U2109">
            <v>0</v>
          </cell>
          <cell r="V2109">
            <v>0</v>
          </cell>
          <cell r="W2109">
            <v>3439.08</v>
          </cell>
          <cell r="X2109">
            <v>3439.08</v>
          </cell>
          <cell r="Y2109">
            <v>618097</v>
          </cell>
        </row>
        <row r="2110">
          <cell r="A2110">
            <v>2018027</v>
          </cell>
          <cell r="C2110">
            <v>736218</v>
          </cell>
          <cell r="D2110" t="str">
            <v>Arcabo</v>
          </cell>
          <cell r="E2110">
            <v>1</v>
          </cell>
          <cell r="F2110">
            <v>8</v>
          </cell>
          <cell r="G2110">
            <v>5</v>
          </cell>
          <cell r="H2110">
            <v>3</v>
          </cell>
          <cell r="I2110">
            <v>1</v>
          </cell>
          <cell r="J2110">
            <v>1</v>
          </cell>
          <cell r="L2110">
            <v>3123.43</v>
          </cell>
          <cell r="N2110">
            <v>2021.29</v>
          </cell>
          <cell r="O2110">
            <v>1475.17</v>
          </cell>
          <cell r="P2110">
            <v>0.72981610753528692</v>
          </cell>
          <cell r="Q2110">
            <v>546.12</v>
          </cell>
          <cell r="R2110">
            <v>0.27018389246471314</v>
          </cell>
          <cell r="S2110">
            <v>21.844799999999999</v>
          </cell>
          <cell r="U2110">
            <v>0</v>
          </cell>
          <cell r="V2110">
            <v>0</v>
          </cell>
          <cell r="W2110">
            <v>3123.43</v>
          </cell>
          <cell r="X2110">
            <v>3123.43</v>
          </cell>
          <cell r="Y2110">
            <v>618027</v>
          </cell>
        </row>
        <row r="2111">
          <cell r="A2111">
            <v>2018028</v>
          </cell>
          <cell r="C2111" t="str">
            <v>692018 schuur</v>
          </cell>
          <cell r="D2111" t="str">
            <v>Arcabo</v>
          </cell>
          <cell r="E2111">
            <v>0</v>
          </cell>
          <cell r="F2111">
            <v>2</v>
          </cell>
          <cell r="G2111">
            <v>1</v>
          </cell>
          <cell r="H2111">
            <v>1</v>
          </cell>
          <cell r="I2111">
            <v>1</v>
          </cell>
          <cell r="J2111">
            <v>1</v>
          </cell>
          <cell r="L2111">
            <v>637.01</v>
          </cell>
          <cell r="N2111">
            <v>392.09</v>
          </cell>
          <cell r="O2111">
            <v>253.52999999999997</v>
          </cell>
          <cell r="P2111">
            <v>0.64661174730291515</v>
          </cell>
          <cell r="Q2111">
            <v>138.56</v>
          </cell>
          <cell r="R2111">
            <v>0.3533882526970849</v>
          </cell>
          <cell r="S2111">
            <v>5.5423999999999998</v>
          </cell>
          <cell r="U2111">
            <v>0</v>
          </cell>
          <cell r="V2111">
            <v>637.01</v>
          </cell>
          <cell r="W2111">
            <v>0</v>
          </cell>
          <cell r="X2111"/>
          <cell r="Y2111"/>
        </row>
        <row r="2112">
          <cell r="A2112">
            <v>2018029</v>
          </cell>
          <cell r="C2112" t="str">
            <v xml:space="preserve">Velthorst 12/13  AWL060-2040 en MP0 v schuifpui </v>
          </cell>
          <cell r="D2112" t="str">
            <v>Arcabo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1</v>
          </cell>
          <cell r="J2112">
            <v>1</v>
          </cell>
          <cell r="L2112">
            <v>330</v>
          </cell>
          <cell r="N2112">
            <v>165</v>
          </cell>
          <cell r="O2112">
            <v>165</v>
          </cell>
          <cell r="P2112">
            <v>1</v>
          </cell>
          <cell r="Q2112">
            <v>0</v>
          </cell>
          <cell r="R2112">
            <v>0</v>
          </cell>
          <cell r="S2112">
            <v>0</v>
          </cell>
          <cell r="U2112">
            <v>0</v>
          </cell>
          <cell r="V2112">
            <v>0</v>
          </cell>
          <cell r="W2112">
            <v>330</v>
          </cell>
          <cell r="X2112">
            <v>330</v>
          </cell>
          <cell r="Y2112">
            <v>618059</v>
          </cell>
        </row>
        <row r="2113">
          <cell r="A2113">
            <v>2018031</v>
          </cell>
          <cell r="C2113" t="str">
            <v>Glas voor MAA5910L en R 24 won - 48 ruiten</v>
          </cell>
          <cell r="D2113" t="str">
            <v>Maat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1</v>
          </cell>
          <cell r="J2113">
            <v>1</v>
          </cell>
          <cell r="N2113">
            <v>1544.88</v>
          </cell>
          <cell r="O2113">
            <v>1544.88</v>
          </cell>
          <cell r="P2113">
            <v>1</v>
          </cell>
          <cell r="Q2113">
            <v>0</v>
          </cell>
          <cell r="R2113">
            <v>0</v>
          </cell>
          <cell r="S2113">
            <v>0</v>
          </cell>
          <cell r="U2113">
            <v>0</v>
          </cell>
          <cell r="V2113">
            <v>0</v>
          </cell>
          <cell r="W2113">
            <v>0</v>
          </cell>
          <cell r="X2113"/>
          <cell r="Y2113"/>
        </row>
        <row r="2114">
          <cell r="A2114">
            <v>2018032</v>
          </cell>
          <cell r="C2114" t="str">
            <v>12 kozijnen</v>
          </cell>
          <cell r="D2114" t="str">
            <v>WellCamp</v>
          </cell>
          <cell r="E2114">
            <v>1</v>
          </cell>
          <cell r="F2114">
            <v>12</v>
          </cell>
          <cell r="G2114">
            <v>12</v>
          </cell>
          <cell r="H2114">
            <v>9</v>
          </cell>
          <cell r="I2114">
            <v>1</v>
          </cell>
          <cell r="J2114">
            <v>1</v>
          </cell>
          <cell r="L2114">
            <v>3784.89</v>
          </cell>
          <cell r="N2114">
            <v>2368.41</v>
          </cell>
          <cell r="O2114">
            <v>1636.6799999999998</v>
          </cell>
          <cell r="P2114">
            <v>0.69104589154749385</v>
          </cell>
          <cell r="Q2114">
            <v>731.73</v>
          </cell>
          <cell r="R2114">
            <v>0.30895410845250615</v>
          </cell>
          <cell r="S2114">
            <v>29.269200000000001</v>
          </cell>
          <cell r="U2114">
            <v>0</v>
          </cell>
          <cell r="V2114">
            <v>0</v>
          </cell>
          <cell r="W2114">
            <v>3784.89</v>
          </cell>
          <cell r="X2114">
            <v>3784.89</v>
          </cell>
          <cell r="Y2114">
            <v>618148</v>
          </cell>
        </row>
        <row r="2115">
          <cell r="A2115">
            <v>2018033</v>
          </cell>
          <cell r="C2115" t="str">
            <v>2 kozijnen</v>
          </cell>
          <cell r="D2115" t="str">
            <v>WellCamp</v>
          </cell>
          <cell r="E2115">
            <v>1</v>
          </cell>
          <cell r="F2115">
            <v>2</v>
          </cell>
          <cell r="G2115">
            <v>0</v>
          </cell>
          <cell r="H2115">
            <v>2</v>
          </cell>
          <cell r="I2115">
            <v>1</v>
          </cell>
          <cell r="J2115">
            <v>1</v>
          </cell>
          <cell r="L2115">
            <v>1009.8</v>
          </cell>
          <cell r="N2115">
            <v>601.12</v>
          </cell>
          <cell r="O2115">
            <v>414.88</v>
          </cell>
          <cell r="P2115">
            <v>0.6901783337769497</v>
          </cell>
          <cell r="Q2115">
            <v>186.24</v>
          </cell>
          <cell r="R2115">
            <v>0.3098216662230503</v>
          </cell>
          <cell r="S2115">
            <v>7.4496000000000002</v>
          </cell>
          <cell r="U2115">
            <v>0</v>
          </cell>
          <cell r="V2115">
            <v>0</v>
          </cell>
          <cell r="W2115">
            <v>1009.8</v>
          </cell>
          <cell r="X2115">
            <v>1009.8</v>
          </cell>
          <cell r="Y2115">
            <v>618149</v>
          </cell>
        </row>
        <row r="2116">
          <cell r="A2116">
            <v>2018034</v>
          </cell>
          <cell r="C2116" t="str">
            <v>665818 schuur</v>
          </cell>
          <cell r="D2116" t="str">
            <v>Arcabo</v>
          </cell>
          <cell r="E2116">
            <v>0</v>
          </cell>
          <cell r="F2116">
            <v>1</v>
          </cell>
          <cell r="G2116">
            <v>0</v>
          </cell>
          <cell r="H2116">
            <v>1</v>
          </cell>
          <cell r="I2116">
            <v>1</v>
          </cell>
          <cell r="J2116">
            <v>1</v>
          </cell>
          <cell r="L2116">
            <v>563.16</v>
          </cell>
          <cell r="N2116">
            <v>326.11</v>
          </cell>
          <cell r="O2116">
            <v>216.97000000000003</v>
          </cell>
          <cell r="P2116">
            <v>0.66532765017938733</v>
          </cell>
          <cell r="Q2116">
            <v>109.14</v>
          </cell>
          <cell r="R2116">
            <v>0.33467234982061267</v>
          </cell>
          <cell r="S2116">
            <v>4.3655999999999997</v>
          </cell>
          <cell r="U2116">
            <v>0</v>
          </cell>
          <cell r="V2116">
            <v>0</v>
          </cell>
          <cell r="W2116">
            <v>563.16</v>
          </cell>
          <cell r="X2116">
            <v>563.16</v>
          </cell>
          <cell r="Y2116">
            <v>618111</v>
          </cell>
        </row>
        <row r="2117">
          <cell r="A2117">
            <v>2018035</v>
          </cell>
          <cell r="C2117">
            <v>665818</v>
          </cell>
          <cell r="D2117" t="str">
            <v>Arcabo</v>
          </cell>
          <cell r="E2117">
            <v>1</v>
          </cell>
          <cell r="F2117">
            <v>9</v>
          </cell>
          <cell r="G2117">
            <v>5</v>
          </cell>
          <cell r="H2117">
            <v>3</v>
          </cell>
          <cell r="I2117">
            <v>1</v>
          </cell>
          <cell r="J2117">
            <v>1</v>
          </cell>
          <cell r="L2117">
            <v>4295.53</v>
          </cell>
          <cell r="N2117">
            <v>2762</v>
          </cell>
          <cell r="O2117">
            <v>2132.69</v>
          </cell>
          <cell r="P2117">
            <v>0.77215423606082556</v>
          </cell>
          <cell r="Q2117">
            <v>629.30999999999995</v>
          </cell>
          <cell r="R2117">
            <v>0.22784576393917449</v>
          </cell>
          <cell r="S2117">
            <v>25.172399999999996</v>
          </cell>
          <cell r="U2117">
            <v>0</v>
          </cell>
          <cell r="V2117">
            <v>0</v>
          </cell>
          <cell r="W2117">
            <v>4295.53</v>
          </cell>
          <cell r="X2117">
            <v>4295.53</v>
          </cell>
          <cell r="Y2117">
            <v>618112</v>
          </cell>
        </row>
        <row r="2118">
          <cell r="A2118">
            <v>2018036</v>
          </cell>
          <cell r="C2118" t="str">
            <v>Looij Extra kozijn</v>
          </cell>
          <cell r="D2118" t="str">
            <v>Duocar</v>
          </cell>
          <cell r="E2118">
            <v>0</v>
          </cell>
          <cell r="F2118">
            <v>1</v>
          </cell>
          <cell r="G2118">
            <v>1</v>
          </cell>
          <cell r="H2118">
            <v>0</v>
          </cell>
          <cell r="I2118">
            <v>1</v>
          </cell>
          <cell r="J2118">
            <v>1</v>
          </cell>
          <cell r="L2118">
            <v>220.88</v>
          </cell>
          <cell r="N2118">
            <v>141.15</v>
          </cell>
          <cell r="O2118">
            <v>99.26</v>
          </cell>
          <cell r="P2118">
            <v>0.70322352107686859</v>
          </cell>
          <cell r="Q2118">
            <v>41.89</v>
          </cell>
          <cell r="R2118">
            <v>0.29677647892313141</v>
          </cell>
          <cell r="S2118">
            <v>1.6756</v>
          </cell>
          <cell r="U2118">
            <v>0</v>
          </cell>
          <cell r="V2118">
            <v>0</v>
          </cell>
          <cell r="W2118">
            <v>220.88</v>
          </cell>
          <cell r="X2118">
            <v>220.88</v>
          </cell>
          <cell r="Y2118">
            <v>618070</v>
          </cell>
        </row>
        <row r="2119">
          <cell r="A2119">
            <v>2018037</v>
          </cell>
          <cell r="C2119" t="str">
            <v>Looij Berging</v>
          </cell>
          <cell r="D2119" t="str">
            <v>Duocar</v>
          </cell>
          <cell r="E2119">
            <v>1</v>
          </cell>
          <cell r="F2119">
            <v>2</v>
          </cell>
          <cell r="G2119">
            <v>1</v>
          </cell>
          <cell r="H2119">
            <v>1</v>
          </cell>
          <cell r="I2119">
            <v>1</v>
          </cell>
          <cell r="J2119">
            <v>1</v>
          </cell>
          <cell r="L2119">
            <v>878.89</v>
          </cell>
          <cell r="N2119">
            <v>529</v>
          </cell>
          <cell r="O2119">
            <v>378.45</v>
          </cell>
          <cell r="P2119">
            <v>0.71540642722117198</v>
          </cell>
          <cell r="Q2119">
            <v>150.55000000000001</v>
          </cell>
          <cell r="R2119">
            <v>0.28459357277882802</v>
          </cell>
          <cell r="S2119">
            <v>6.0220000000000002</v>
          </cell>
          <cell r="U2119">
            <v>0</v>
          </cell>
          <cell r="V2119">
            <v>0</v>
          </cell>
          <cell r="W2119">
            <v>878.89</v>
          </cell>
          <cell r="X2119">
            <v>878.89</v>
          </cell>
          <cell r="Y2119">
            <v>618071</v>
          </cell>
        </row>
        <row r="2120">
          <cell r="A2120">
            <v>2018038</v>
          </cell>
          <cell r="C2120" t="str">
            <v>Strandhuisje Katwijk</v>
          </cell>
          <cell r="D2120" t="str">
            <v>RSP recreatiebouw</v>
          </cell>
          <cell r="E2120">
            <v>1</v>
          </cell>
          <cell r="F2120">
            <v>16</v>
          </cell>
          <cell r="G2120">
            <v>8</v>
          </cell>
          <cell r="H2120">
            <v>2</v>
          </cell>
          <cell r="I2120">
            <v>1</v>
          </cell>
          <cell r="J2120">
            <v>1</v>
          </cell>
          <cell r="L2120">
            <v>4802.84</v>
          </cell>
          <cell r="N2120">
            <v>0</v>
          </cell>
          <cell r="O2120">
            <v>0</v>
          </cell>
          <cell r="P2120" t="str">
            <v/>
          </cell>
          <cell r="Q2120">
            <v>0</v>
          </cell>
          <cell r="R2120" t="str">
            <v/>
          </cell>
          <cell r="S2120">
            <v>0</v>
          </cell>
          <cell r="U2120">
            <v>0</v>
          </cell>
          <cell r="V2120">
            <v>0</v>
          </cell>
          <cell r="W2120">
            <v>4802.84</v>
          </cell>
          <cell r="X2120">
            <v>4802.84</v>
          </cell>
          <cell r="Y2120">
            <v>618201</v>
          </cell>
        </row>
        <row r="2121">
          <cell r="A2121">
            <v>2018039</v>
          </cell>
          <cell r="C2121">
            <v>685518</v>
          </cell>
          <cell r="D2121" t="str">
            <v>Arcabo</v>
          </cell>
          <cell r="E2121">
            <v>1</v>
          </cell>
          <cell r="F2121">
            <v>10</v>
          </cell>
          <cell r="G2121">
            <v>5</v>
          </cell>
          <cell r="H2121">
            <v>3</v>
          </cell>
          <cell r="I2121">
            <v>1</v>
          </cell>
          <cell r="J2121">
            <v>1</v>
          </cell>
          <cell r="L2121">
            <v>3307.54</v>
          </cell>
          <cell r="N2121">
            <v>1932.96</v>
          </cell>
          <cell r="O2121">
            <v>1443.81</v>
          </cell>
          <cell r="P2121">
            <v>0.74694251303700021</v>
          </cell>
          <cell r="Q2121">
            <v>489.15</v>
          </cell>
          <cell r="R2121">
            <v>0.25305748696299973</v>
          </cell>
          <cell r="S2121">
            <v>19.565999999999999</v>
          </cell>
          <cell r="U2121">
            <v>0</v>
          </cell>
          <cell r="V2121">
            <v>0</v>
          </cell>
          <cell r="W2121">
            <v>3307.54</v>
          </cell>
          <cell r="X2121">
            <v>3307.54</v>
          </cell>
          <cell r="Y2121">
            <v>618113</v>
          </cell>
        </row>
        <row r="2122">
          <cell r="A2122">
            <v>2018040</v>
          </cell>
          <cell r="C2122" t="str">
            <v>715718 Velthorst 12</v>
          </cell>
          <cell r="D2122" t="str">
            <v>Arcabo</v>
          </cell>
          <cell r="E2122">
            <v>1</v>
          </cell>
          <cell r="F2122">
            <v>10</v>
          </cell>
          <cell r="G2122">
            <v>5</v>
          </cell>
          <cell r="H2122">
            <v>3</v>
          </cell>
          <cell r="I2122">
            <v>1</v>
          </cell>
          <cell r="J2122">
            <v>1</v>
          </cell>
          <cell r="L2122">
            <v>4287.8999999999996</v>
          </cell>
          <cell r="N2122">
            <v>2764</v>
          </cell>
          <cell r="O2122">
            <v>2185.64</v>
          </cell>
          <cell r="P2122">
            <v>0.79075253256150502</v>
          </cell>
          <cell r="Q2122">
            <v>578.36</v>
          </cell>
          <cell r="R2122">
            <v>0.20924746743849493</v>
          </cell>
          <cell r="S2122">
            <v>23.134399999999999</v>
          </cell>
          <cell r="U2122">
            <v>0</v>
          </cell>
          <cell r="V2122">
            <v>0</v>
          </cell>
          <cell r="W2122">
            <v>4287.8999999999996</v>
          </cell>
          <cell r="X2122">
            <v>4287.8999999999996</v>
          </cell>
          <cell r="Y2122">
            <v>618114</v>
          </cell>
        </row>
        <row r="2123">
          <cell r="A2123">
            <v>2018041</v>
          </cell>
          <cell r="C2123">
            <v>687518</v>
          </cell>
          <cell r="D2123" t="str">
            <v>Arcabo</v>
          </cell>
          <cell r="E2123">
            <v>1</v>
          </cell>
          <cell r="F2123">
            <v>11</v>
          </cell>
          <cell r="G2123">
            <v>8</v>
          </cell>
          <cell r="H2123">
            <v>3</v>
          </cell>
          <cell r="I2123">
            <v>1</v>
          </cell>
          <cell r="J2123">
            <v>1</v>
          </cell>
          <cell r="L2123">
            <v>3398.8</v>
          </cell>
          <cell r="N2123">
            <v>2042.25</v>
          </cell>
          <cell r="O2123">
            <v>1477.24</v>
          </cell>
          <cell r="P2123">
            <v>0.7233394540335415</v>
          </cell>
          <cell r="Q2123">
            <v>565.01</v>
          </cell>
          <cell r="R2123">
            <v>0.27666054596645856</v>
          </cell>
          <cell r="S2123">
            <v>22.6004</v>
          </cell>
          <cell r="U2123">
            <v>0</v>
          </cell>
          <cell r="V2123">
            <v>0</v>
          </cell>
          <cell r="W2123">
            <v>3398.8</v>
          </cell>
          <cell r="X2123">
            <v>3398.8</v>
          </cell>
          <cell r="Y2123">
            <v>618100</v>
          </cell>
        </row>
        <row r="2124">
          <cell r="A2124">
            <v>2018042</v>
          </cell>
          <cell r="C2124" t="str">
            <v>677218 schuifdeurvleugel niet afsluitbaar</v>
          </cell>
          <cell r="D2124" t="str">
            <v>Arcabo</v>
          </cell>
          <cell r="E2124">
            <v>0</v>
          </cell>
          <cell r="F2124">
            <v>0</v>
          </cell>
          <cell r="G2124">
            <v>0</v>
          </cell>
          <cell r="H2124">
            <v>1</v>
          </cell>
          <cell r="I2124">
            <v>1</v>
          </cell>
          <cell r="J2124">
            <v>1</v>
          </cell>
          <cell r="L2124">
            <v>420</v>
          </cell>
          <cell r="P2124"/>
          <cell r="R2124"/>
          <cell r="V2124">
            <v>0</v>
          </cell>
          <cell r="W2124">
            <v>420</v>
          </cell>
          <cell r="X2124">
            <v>420</v>
          </cell>
          <cell r="Y2124">
            <v>618101</v>
          </cell>
        </row>
        <row r="2125">
          <cell r="A2125">
            <v>2018043</v>
          </cell>
          <cell r="C2125">
            <v>690718</v>
          </cell>
          <cell r="D2125" t="str">
            <v>Arcabo</v>
          </cell>
          <cell r="E2125">
            <v>1</v>
          </cell>
          <cell r="F2125">
            <v>9</v>
          </cell>
          <cell r="G2125">
            <v>5</v>
          </cell>
          <cell r="H2125">
            <v>3</v>
          </cell>
          <cell r="I2125">
            <v>1</v>
          </cell>
          <cell r="J2125">
            <v>1</v>
          </cell>
          <cell r="L2125">
            <v>5020.72</v>
          </cell>
          <cell r="N2125">
            <v>1738.32</v>
          </cell>
          <cell r="O2125">
            <v>1284.54</v>
          </cell>
          <cell r="P2125">
            <v>0.73895485296148</v>
          </cell>
          <cell r="Q2125">
            <v>453.78</v>
          </cell>
          <cell r="R2125">
            <v>0.26104514703851994</v>
          </cell>
          <cell r="S2125">
            <v>18.151199999999999</v>
          </cell>
          <cell r="U2125">
            <v>0</v>
          </cell>
          <cell r="V2125">
            <v>0</v>
          </cell>
          <cell r="W2125">
            <v>5020.72</v>
          </cell>
          <cell r="X2125">
            <v>5020.72</v>
          </cell>
          <cell r="Y2125">
            <v>618120</v>
          </cell>
        </row>
        <row r="2126">
          <cell r="A2126">
            <v>2018044</v>
          </cell>
          <cell r="C2126">
            <v>694718</v>
          </cell>
          <cell r="D2126" t="str">
            <v>Arcabo</v>
          </cell>
          <cell r="E2126">
            <v>1</v>
          </cell>
          <cell r="F2126">
            <v>8</v>
          </cell>
          <cell r="G2126">
            <v>5</v>
          </cell>
          <cell r="H2126">
            <v>3</v>
          </cell>
          <cell r="I2126">
            <v>1</v>
          </cell>
          <cell r="J2126">
            <v>1</v>
          </cell>
          <cell r="L2126">
            <v>2842.69</v>
          </cell>
          <cell r="N2126">
            <v>1839</v>
          </cell>
          <cell r="O2126">
            <v>1361.96</v>
          </cell>
          <cell r="P2126">
            <v>0.74059815116911365</v>
          </cell>
          <cell r="Q2126">
            <v>477.04</v>
          </cell>
          <cell r="R2126">
            <v>0.25940184883088635</v>
          </cell>
          <cell r="S2126">
            <v>19.081600000000002</v>
          </cell>
          <cell r="U2126">
            <v>0</v>
          </cell>
          <cell r="V2126">
            <v>0</v>
          </cell>
          <cell r="W2126">
            <v>2842.69</v>
          </cell>
          <cell r="X2126">
            <v>2842.69</v>
          </cell>
          <cell r="Y2126">
            <v>618121</v>
          </cell>
        </row>
        <row r="2127">
          <cell r="A2127">
            <v>2018045</v>
          </cell>
          <cell r="C2127" t="str">
            <v>Stormschade ARC2009 GXN 1x glasruit 829x2200</v>
          </cell>
          <cell r="D2127" t="str">
            <v>Diamant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1</v>
          </cell>
          <cell r="J2127">
            <v>1</v>
          </cell>
          <cell r="L2127">
            <v>108</v>
          </cell>
          <cell r="N2127">
            <v>54</v>
          </cell>
          <cell r="O2127">
            <v>39</v>
          </cell>
          <cell r="P2127">
            <v>0.72222222222222221</v>
          </cell>
          <cell r="Q2127">
            <v>15</v>
          </cell>
          <cell r="R2127">
            <v>0.27777777777777779</v>
          </cell>
          <cell r="S2127">
            <v>0.6</v>
          </cell>
          <cell r="U2127">
            <v>0</v>
          </cell>
          <cell r="V2127">
            <v>0</v>
          </cell>
          <cell r="W2127">
            <v>108</v>
          </cell>
          <cell r="X2127">
            <v>108</v>
          </cell>
          <cell r="Y2127">
            <v>618196</v>
          </cell>
        </row>
        <row r="2128">
          <cell r="A2128" t="str">
            <v>2018046-1</v>
          </cell>
          <cell r="C2128" t="str">
            <v>Hunzedal</v>
          </cell>
          <cell r="D2128" t="str">
            <v>Maat</v>
          </cell>
          <cell r="E2128">
            <v>1</v>
          </cell>
          <cell r="F2128">
            <v>7</v>
          </cell>
          <cell r="G2128">
            <v>4</v>
          </cell>
          <cell r="H2128">
            <v>3</v>
          </cell>
          <cell r="I2128">
            <v>1</v>
          </cell>
          <cell r="J2128">
            <v>1</v>
          </cell>
          <cell r="L2128">
            <v>2360</v>
          </cell>
          <cell r="N2128">
            <v>1730.91</v>
          </cell>
          <cell r="O2128">
            <v>1285.8200000000002</v>
          </cell>
          <cell r="P2128">
            <v>0.74285780312090177</v>
          </cell>
          <cell r="Q2128">
            <v>445.09</v>
          </cell>
          <cell r="R2128">
            <v>0.25714219687909823</v>
          </cell>
          <cell r="S2128">
            <v>17.803599999999999</v>
          </cell>
          <cell r="U2128">
            <v>0</v>
          </cell>
          <cell r="V2128">
            <v>0</v>
          </cell>
          <cell r="W2128">
            <v>2360</v>
          </cell>
          <cell r="X2128">
            <v>2360</v>
          </cell>
          <cell r="Y2128">
            <v>618164</v>
          </cell>
        </row>
        <row r="2129">
          <cell r="A2129" t="str">
            <v>2018046-2</v>
          </cell>
          <cell r="C2129" t="str">
            <v xml:space="preserve">Hunzedal </v>
          </cell>
          <cell r="D2129" t="str">
            <v>Maat</v>
          </cell>
          <cell r="E2129">
            <v>1</v>
          </cell>
          <cell r="F2129">
            <v>7</v>
          </cell>
          <cell r="G2129">
            <v>4</v>
          </cell>
          <cell r="H2129">
            <v>3</v>
          </cell>
          <cell r="I2129">
            <v>1</v>
          </cell>
          <cell r="J2129">
            <v>1</v>
          </cell>
          <cell r="L2129">
            <v>2360</v>
          </cell>
          <cell r="N2129">
            <v>1730.91</v>
          </cell>
          <cell r="O2129">
            <v>1285.8200000000002</v>
          </cell>
          <cell r="P2129">
            <v>0.74285780312090177</v>
          </cell>
          <cell r="Q2129">
            <v>445.09</v>
          </cell>
          <cell r="R2129">
            <v>0.25714219687909823</v>
          </cell>
          <cell r="S2129">
            <v>17.803599999999999</v>
          </cell>
          <cell r="U2129">
            <v>0</v>
          </cell>
          <cell r="V2129">
            <v>0</v>
          </cell>
          <cell r="W2129">
            <v>2360</v>
          </cell>
          <cell r="X2129">
            <v>2360</v>
          </cell>
          <cell r="Y2129">
            <v>618164</v>
          </cell>
        </row>
        <row r="2130">
          <cell r="A2130" t="str">
            <v>2018046-3</v>
          </cell>
          <cell r="C2130" t="str">
            <v xml:space="preserve">Hunzedal </v>
          </cell>
          <cell r="D2130" t="str">
            <v>Maat</v>
          </cell>
          <cell r="E2130">
            <v>1</v>
          </cell>
          <cell r="F2130">
            <v>7</v>
          </cell>
          <cell r="G2130">
            <v>4</v>
          </cell>
          <cell r="H2130">
            <v>3</v>
          </cell>
          <cell r="I2130">
            <v>1</v>
          </cell>
          <cell r="J2130">
            <v>1</v>
          </cell>
          <cell r="L2130">
            <v>2360</v>
          </cell>
          <cell r="N2130">
            <v>1730.91</v>
          </cell>
          <cell r="O2130">
            <v>1285.8200000000002</v>
          </cell>
          <cell r="P2130">
            <v>0.74285780312090177</v>
          </cell>
          <cell r="Q2130">
            <v>445.09</v>
          </cell>
          <cell r="R2130">
            <v>0.25714219687909823</v>
          </cell>
          <cell r="S2130">
            <v>17.803599999999999</v>
          </cell>
          <cell r="U2130">
            <v>0</v>
          </cell>
          <cell r="V2130">
            <v>0</v>
          </cell>
          <cell r="W2130">
            <v>2360</v>
          </cell>
          <cell r="X2130">
            <v>2360</v>
          </cell>
          <cell r="Y2130">
            <v>618164</v>
          </cell>
        </row>
        <row r="2131">
          <cell r="A2131" t="str">
            <v>2018046-4</v>
          </cell>
          <cell r="C2131" t="str">
            <v xml:space="preserve">Hunzedal </v>
          </cell>
          <cell r="D2131" t="str">
            <v>Maat</v>
          </cell>
          <cell r="E2131">
            <v>1</v>
          </cell>
          <cell r="F2131">
            <v>7</v>
          </cell>
          <cell r="G2131">
            <v>4</v>
          </cell>
          <cell r="H2131">
            <v>3</v>
          </cell>
          <cell r="I2131">
            <v>1</v>
          </cell>
          <cell r="J2131">
            <v>1</v>
          </cell>
          <cell r="L2131">
            <v>2360</v>
          </cell>
          <cell r="N2131">
            <v>1730.91</v>
          </cell>
          <cell r="O2131">
            <v>1285.8200000000002</v>
          </cell>
          <cell r="P2131">
            <v>0.74285780312090177</v>
          </cell>
          <cell r="Q2131">
            <v>445.09</v>
          </cell>
          <cell r="R2131">
            <v>0.25714219687909823</v>
          </cell>
          <cell r="S2131">
            <v>17.803599999999999</v>
          </cell>
          <cell r="U2131">
            <v>0</v>
          </cell>
          <cell r="V2131">
            <v>0</v>
          </cell>
          <cell r="W2131">
            <v>2360</v>
          </cell>
          <cell r="X2131">
            <v>2360</v>
          </cell>
          <cell r="Y2131">
            <v>618164</v>
          </cell>
        </row>
        <row r="2132">
          <cell r="A2132" t="str">
            <v>2018046-5</v>
          </cell>
          <cell r="C2132" t="str">
            <v xml:space="preserve">Hunzedal </v>
          </cell>
          <cell r="D2132" t="str">
            <v>Maat</v>
          </cell>
          <cell r="E2132">
            <v>1</v>
          </cell>
          <cell r="F2132">
            <v>7</v>
          </cell>
          <cell r="G2132">
            <v>4</v>
          </cell>
          <cell r="H2132">
            <v>3</v>
          </cell>
          <cell r="I2132">
            <v>1</v>
          </cell>
          <cell r="J2132">
            <v>1</v>
          </cell>
          <cell r="L2132">
            <v>2360</v>
          </cell>
          <cell r="N2132">
            <v>1730.91</v>
          </cell>
          <cell r="O2132">
            <v>1285.8200000000002</v>
          </cell>
          <cell r="P2132">
            <v>0.74285780312090177</v>
          </cell>
          <cell r="Q2132">
            <v>445.09</v>
          </cell>
          <cell r="R2132">
            <v>0.25714219687909823</v>
          </cell>
          <cell r="S2132">
            <v>17.803599999999999</v>
          </cell>
          <cell r="U2132">
            <v>0</v>
          </cell>
          <cell r="V2132">
            <v>0</v>
          </cell>
          <cell r="W2132">
            <v>2360</v>
          </cell>
          <cell r="X2132">
            <v>2360</v>
          </cell>
          <cell r="Y2132">
            <v>618164</v>
          </cell>
        </row>
        <row r="2133">
          <cell r="A2133" t="str">
            <v>2018046-6</v>
          </cell>
          <cell r="C2133" t="str">
            <v xml:space="preserve">Hunzedal </v>
          </cell>
          <cell r="D2133" t="str">
            <v>Maat</v>
          </cell>
          <cell r="E2133">
            <v>1</v>
          </cell>
          <cell r="F2133">
            <v>7</v>
          </cell>
          <cell r="G2133">
            <v>4</v>
          </cell>
          <cell r="H2133">
            <v>3</v>
          </cell>
          <cell r="I2133">
            <v>1</v>
          </cell>
          <cell r="J2133">
            <v>1</v>
          </cell>
          <cell r="L2133">
            <v>2360</v>
          </cell>
          <cell r="N2133">
            <v>1730.91</v>
          </cell>
          <cell r="O2133">
            <v>1285.8200000000002</v>
          </cell>
          <cell r="P2133">
            <v>0.74285780312090177</v>
          </cell>
          <cell r="Q2133">
            <v>445.09</v>
          </cell>
          <cell r="R2133">
            <v>0.25714219687909823</v>
          </cell>
          <cell r="S2133">
            <v>17.803599999999999</v>
          </cell>
          <cell r="U2133">
            <v>0</v>
          </cell>
          <cell r="V2133">
            <v>0</v>
          </cell>
          <cell r="W2133">
            <v>2360</v>
          </cell>
          <cell r="X2133">
            <v>2360</v>
          </cell>
          <cell r="Y2133">
            <v>618164</v>
          </cell>
        </row>
        <row r="2134">
          <cell r="A2134" t="str">
            <v>2018046-7</v>
          </cell>
          <cell r="C2134" t="str">
            <v xml:space="preserve">Hunzedal </v>
          </cell>
          <cell r="D2134" t="str">
            <v>Maat</v>
          </cell>
          <cell r="E2134">
            <v>1</v>
          </cell>
          <cell r="F2134">
            <v>7</v>
          </cell>
          <cell r="G2134">
            <v>4</v>
          </cell>
          <cell r="H2134">
            <v>3</v>
          </cell>
          <cell r="I2134">
            <v>1</v>
          </cell>
          <cell r="J2134">
            <v>1</v>
          </cell>
          <cell r="L2134">
            <v>2360</v>
          </cell>
          <cell r="N2134">
            <v>1730.91</v>
          </cell>
          <cell r="O2134">
            <v>1285.8200000000002</v>
          </cell>
          <cell r="P2134">
            <v>0.74285780312090177</v>
          </cell>
          <cell r="Q2134">
            <v>445.09</v>
          </cell>
          <cell r="R2134">
            <v>0.25714219687909823</v>
          </cell>
          <cell r="S2134">
            <v>17.803599999999999</v>
          </cell>
          <cell r="U2134">
            <v>0</v>
          </cell>
          <cell r="V2134">
            <v>0</v>
          </cell>
          <cell r="W2134">
            <v>2360</v>
          </cell>
          <cell r="X2134">
            <v>2360</v>
          </cell>
          <cell r="Y2134">
            <v>618216</v>
          </cell>
        </row>
        <row r="2135">
          <cell r="A2135" t="str">
            <v>2018046-8</v>
          </cell>
          <cell r="C2135" t="str">
            <v xml:space="preserve">Hunzedal </v>
          </cell>
          <cell r="D2135" t="str">
            <v>Maat</v>
          </cell>
          <cell r="E2135">
            <v>1</v>
          </cell>
          <cell r="F2135">
            <v>7</v>
          </cell>
          <cell r="G2135">
            <v>4</v>
          </cell>
          <cell r="H2135">
            <v>3</v>
          </cell>
          <cell r="I2135">
            <v>1</v>
          </cell>
          <cell r="J2135">
            <v>1</v>
          </cell>
          <cell r="L2135">
            <v>2360</v>
          </cell>
          <cell r="N2135">
            <v>1730.91</v>
          </cell>
          <cell r="O2135">
            <v>1285.8200000000002</v>
          </cell>
          <cell r="P2135">
            <v>0.74285780312090177</v>
          </cell>
          <cell r="Q2135">
            <v>445.09</v>
          </cell>
          <cell r="R2135">
            <v>0.25714219687909823</v>
          </cell>
          <cell r="S2135">
            <v>17.803599999999999</v>
          </cell>
          <cell r="U2135">
            <v>0</v>
          </cell>
          <cell r="V2135">
            <v>0</v>
          </cell>
          <cell r="W2135">
            <v>2360</v>
          </cell>
          <cell r="X2135">
            <v>2360</v>
          </cell>
          <cell r="Y2135">
            <v>618216</v>
          </cell>
        </row>
        <row r="2136">
          <cell r="A2136" t="str">
            <v>2018046-9</v>
          </cell>
          <cell r="C2136" t="str">
            <v xml:space="preserve">Hunzedal </v>
          </cell>
          <cell r="D2136" t="str">
            <v>Maat</v>
          </cell>
          <cell r="E2136">
            <v>1</v>
          </cell>
          <cell r="F2136">
            <v>7</v>
          </cell>
          <cell r="G2136">
            <v>4</v>
          </cell>
          <cell r="H2136">
            <v>3</v>
          </cell>
          <cell r="I2136">
            <v>1</v>
          </cell>
          <cell r="J2136">
            <v>1</v>
          </cell>
          <cell r="L2136">
            <v>2360</v>
          </cell>
          <cell r="N2136">
            <v>1730.91</v>
          </cell>
          <cell r="O2136">
            <v>1285.8200000000002</v>
          </cell>
          <cell r="P2136">
            <v>0.74285780312090177</v>
          </cell>
          <cell r="Q2136">
            <v>445.09</v>
          </cell>
          <cell r="R2136">
            <v>0.25714219687909823</v>
          </cell>
          <cell r="S2136">
            <v>17.803599999999999</v>
          </cell>
          <cell r="U2136">
            <v>0</v>
          </cell>
          <cell r="V2136">
            <v>0</v>
          </cell>
          <cell r="W2136">
            <v>2360</v>
          </cell>
          <cell r="X2136">
            <v>2360</v>
          </cell>
          <cell r="Y2136">
            <v>618216</v>
          </cell>
        </row>
        <row r="2137">
          <cell r="A2137" t="str">
            <v>2018046-10</v>
          </cell>
          <cell r="C2137" t="str">
            <v xml:space="preserve">Hunzedal </v>
          </cell>
          <cell r="D2137" t="str">
            <v>Maat</v>
          </cell>
          <cell r="E2137">
            <v>1</v>
          </cell>
          <cell r="F2137">
            <v>7</v>
          </cell>
          <cell r="G2137">
            <v>4</v>
          </cell>
          <cell r="H2137">
            <v>3</v>
          </cell>
          <cell r="I2137">
            <v>1</v>
          </cell>
          <cell r="J2137">
            <v>1</v>
          </cell>
          <cell r="L2137">
            <v>2360</v>
          </cell>
          <cell r="N2137">
            <v>1730.91</v>
          </cell>
          <cell r="O2137">
            <v>1285.8200000000002</v>
          </cell>
          <cell r="P2137">
            <v>0.74285780312090177</v>
          </cell>
          <cell r="Q2137">
            <v>445.09</v>
          </cell>
          <cell r="R2137">
            <v>0.25714219687909823</v>
          </cell>
          <cell r="S2137">
            <v>17.803599999999999</v>
          </cell>
          <cell r="U2137">
            <v>0</v>
          </cell>
          <cell r="V2137">
            <v>0</v>
          </cell>
          <cell r="W2137">
            <v>2360</v>
          </cell>
          <cell r="X2137">
            <v>2360</v>
          </cell>
          <cell r="Y2137">
            <v>618216</v>
          </cell>
        </row>
        <row r="2138">
          <cell r="A2138" t="str">
            <v>2018046-11</v>
          </cell>
          <cell r="C2138" t="str">
            <v xml:space="preserve">Hunzedal </v>
          </cell>
          <cell r="D2138" t="str">
            <v>Maat</v>
          </cell>
          <cell r="E2138">
            <v>1</v>
          </cell>
          <cell r="F2138">
            <v>7</v>
          </cell>
          <cell r="G2138">
            <v>4</v>
          </cell>
          <cell r="H2138">
            <v>3</v>
          </cell>
          <cell r="I2138">
            <v>1</v>
          </cell>
          <cell r="J2138">
            <v>1</v>
          </cell>
          <cell r="L2138">
            <v>2360</v>
          </cell>
          <cell r="N2138">
            <v>1730.91</v>
          </cell>
          <cell r="O2138">
            <v>1285.8200000000002</v>
          </cell>
          <cell r="P2138">
            <v>0.74285780312090177</v>
          </cell>
          <cell r="Q2138">
            <v>445.09</v>
          </cell>
          <cell r="R2138">
            <v>0.25714219687909823</v>
          </cell>
          <cell r="S2138">
            <v>17.803599999999999</v>
          </cell>
          <cell r="U2138">
            <v>0</v>
          </cell>
          <cell r="V2138">
            <v>0</v>
          </cell>
          <cell r="W2138">
            <v>2360</v>
          </cell>
          <cell r="X2138">
            <v>2360</v>
          </cell>
          <cell r="Y2138">
            <v>618216</v>
          </cell>
        </row>
        <row r="2139">
          <cell r="A2139" t="str">
            <v>2018046-12</v>
          </cell>
          <cell r="C2139" t="str">
            <v xml:space="preserve">Hunzedal </v>
          </cell>
          <cell r="D2139" t="str">
            <v>Maat</v>
          </cell>
          <cell r="E2139">
            <v>1</v>
          </cell>
          <cell r="F2139">
            <v>7</v>
          </cell>
          <cell r="G2139">
            <v>4</v>
          </cell>
          <cell r="H2139">
            <v>3</v>
          </cell>
          <cell r="I2139">
            <v>1</v>
          </cell>
          <cell r="J2139">
            <v>1</v>
          </cell>
          <cell r="L2139">
            <v>2360</v>
          </cell>
          <cell r="N2139">
            <v>1730.91</v>
          </cell>
          <cell r="O2139">
            <v>1285.8200000000002</v>
          </cell>
          <cell r="P2139">
            <v>0.74285780312090177</v>
          </cell>
          <cell r="Q2139">
            <v>445.09</v>
          </cell>
          <cell r="R2139">
            <v>0.25714219687909823</v>
          </cell>
          <cell r="S2139">
            <v>17.803599999999999</v>
          </cell>
          <cell r="U2139">
            <v>0</v>
          </cell>
          <cell r="V2139">
            <v>0</v>
          </cell>
          <cell r="W2139">
            <v>2360</v>
          </cell>
          <cell r="X2139">
            <v>2360</v>
          </cell>
          <cell r="Y2139">
            <v>618216</v>
          </cell>
        </row>
        <row r="2140">
          <cell r="A2140" t="str">
            <v>2018046-13</v>
          </cell>
          <cell r="C2140" t="str">
            <v xml:space="preserve">Hunzedal </v>
          </cell>
          <cell r="D2140" t="str">
            <v>Maat</v>
          </cell>
          <cell r="E2140">
            <v>1</v>
          </cell>
          <cell r="F2140">
            <v>7</v>
          </cell>
          <cell r="G2140">
            <v>4</v>
          </cell>
          <cell r="H2140">
            <v>3</v>
          </cell>
          <cell r="I2140">
            <v>1</v>
          </cell>
          <cell r="J2140">
            <v>1</v>
          </cell>
          <cell r="L2140">
            <v>2360</v>
          </cell>
          <cell r="N2140">
            <v>1730.91</v>
          </cell>
          <cell r="O2140">
            <v>1285.8200000000002</v>
          </cell>
          <cell r="P2140">
            <v>0.74285780312090177</v>
          </cell>
          <cell r="Q2140">
            <v>445.09</v>
          </cell>
          <cell r="R2140">
            <v>0.25714219687909823</v>
          </cell>
          <cell r="S2140">
            <v>17.803599999999999</v>
          </cell>
          <cell r="U2140">
            <v>0</v>
          </cell>
          <cell r="V2140">
            <v>0</v>
          </cell>
          <cell r="W2140">
            <v>2360</v>
          </cell>
          <cell r="X2140">
            <v>2360</v>
          </cell>
          <cell r="Y2140">
            <v>618242</v>
          </cell>
        </row>
        <row r="2141">
          <cell r="A2141" t="str">
            <v>2018046-14</v>
          </cell>
          <cell r="C2141" t="str">
            <v xml:space="preserve">Hunzedal </v>
          </cell>
          <cell r="D2141" t="str">
            <v>Maat</v>
          </cell>
          <cell r="E2141">
            <v>1</v>
          </cell>
          <cell r="F2141">
            <v>7</v>
          </cell>
          <cell r="G2141">
            <v>4</v>
          </cell>
          <cell r="H2141">
            <v>3</v>
          </cell>
          <cell r="I2141">
            <v>1</v>
          </cell>
          <cell r="J2141">
            <v>1</v>
          </cell>
          <cell r="L2141">
            <v>2360</v>
          </cell>
          <cell r="N2141">
            <v>1730.91</v>
          </cell>
          <cell r="O2141">
            <v>1285.8200000000002</v>
          </cell>
          <cell r="P2141">
            <v>0.74285780312090177</v>
          </cell>
          <cell r="Q2141">
            <v>445.09</v>
          </cell>
          <cell r="R2141">
            <v>0.25714219687909823</v>
          </cell>
          <cell r="S2141">
            <v>17.803599999999999</v>
          </cell>
          <cell r="U2141">
            <v>0</v>
          </cell>
          <cell r="V2141">
            <v>0</v>
          </cell>
          <cell r="W2141">
            <v>2360</v>
          </cell>
          <cell r="X2141">
            <v>2360</v>
          </cell>
          <cell r="Y2141">
            <v>618242</v>
          </cell>
        </row>
        <row r="2142">
          <cell r="A2142" t="str">
            <v>2018046-15</v>
          </cell>
          <cell r="C2142" t="str">
            <v xml:space="preserve">Hunzedal </v>
          </cell>
          <cell r="D2142" t="str">
            <v>Maat</v>
          </cell>
          <cell r="E2142">
            <v>1</v>
          </cell>
          <cell r="F2142">
            <v>7</v>
          </cell>
          <cell r="G2142">
            <v>4</v>
          </cell>
          <cell r="H2142">
            <v>3</v>
          </cell>
          <cell r="I2142">
            <v>1</v>
          </cell>
          <cell r="J2142">
            <v>1</v>
          </cell>
          <cell r="L2142">
            <v>2360</v>
          </cell>
          <cell r="N2142">
            <v>1730.91</v>
          </cell>
          <cell r="O2142">
            <v>1285.8200000000002</v>
          </cell>
          <cell r="P2142">
            <v>0.74285780312090177</v>
          </cell>
          <cell r="Q2142">
            <v>445.09</v>
          </cell>
          <cell r="R2142">
            <v>0.25714219687909823</v>
          </cell>
          <cell r="S2142">
            <v>17.803599999999999</v>
          </cell>
          <cell r="U2142">
            <v>0</v>
          </cell>
          <cell r="V2142">
            <v>0</v>
          </cell>
          <cell r="W2142">
            <v>2360</v>
          </cell>
          <cell r="X2142">
            <v>2360</v>
          </cell>
          <cell r="Y2142">
            <v>618242</v>
          </cell>
        </row>
        <row r="2143">
          <cell r="A2143" t="str">
            <v>2018046-16</v>
          </cell>
          <cell r="C2143" t="str">
            <v xml:space="preserve">Hunzedal </v>
          </cell>
          <cell r="D2143" t="str">
            <v>Maat</v>
          </cell>
          <cell r="E2143">
            <v>1</v>
          </cell>
          <cell r="F2143">
            <v>7</v>
          </cell>
          <cell r="G2143">
            <v>4</v>
          </cell>
          <cell r="H2143">
            <v>3</v>
          </cell>
          <cell r="I2143">
            <v>1</v>
          </cell>
          <cell r="J2143">
            <v>1</v>
          </cell>
          <cell r="L2143">
            <v>2360</v>
          </cell>
          <cell r="N2143">
            <v>1730.91</v>
          </cell>
          <cell r="O2143">
            <v>1285.8200000000002</v>
          </cell>
          <cell r="P2143">
            <v>0.74285780312090177</v>
          </cell>
          <cell r="Q2143">
            <v>445.09</v>
          </cell>
          <cell r="R2143">
            <v>0.25714219687909823</v>
          </cell>
          <cell r="S2143">
            <v>17.803599999999999</v>
          </cell>
          <cell r="U2143">
            <v>0</v>
          </cell>
          <cell r="V2143">
            <v>0</v>
          </cell>
          <cell r="W2143">
            <v>2360</v>
          </cell>
          <cell r="X2143">
            <v>2360</v>
          </cell>
          <cell r="Y2143">
            <v>618242</v>
          </cell>
        </row>
        <row r="2144">
          <cell r="A2144" t="str">
            <v>2018046-17</v>
          </cell>
          <cell r="C2144" t="str">
            <v xml:space="preserve">Hunzedal </v>
          </cell>
          <cell r="D2144" t="str">
            <v>Maat</v>
          </cell>
          <cell r="E2144">
            <v>1</v>
          </cell>
          <cell r="F2144">
            <v>7</v>
          </cell>
          <cell r="G2144">
            <v>4</v>
          </cell>
          <cell r="H2144">
            <v>3</v>
          </cell>
          <cell r="I2144">
            <v>1</v>
          </cell>
          <cell r="J2144">
            <v>1</v>
          </cell>
          <cell r="L2144">
            <v>2360</v>
          </cell>
          <cell r="N2144">
            <v>1730.91</v>
          </cell>
          <cell r="O2144">
            <v>1285.8200000000002</v>
          </cell>
          <cell r="P2144">
            <v>0.74285780312090177</v>
          </cell>
          <cell r="Q2144">
            <v>445.09</v>
          </cell>
          <cell r="R2144">
            <v>0.25714219687909823</v>
          </cell>
          <cell r="S2144">
            <v>17.803599999999999</v>
          </cell>
          <cell r="U2144">
            <v>0</v>
          </cell>
          <cell r="V2144">
            <v>0</v>
          </cell>
          <cell r="W2144">
            <v>2360</v>
          </cell>
          <cell r="X2144">
            <v>2360</v>
          </cell>
          <cell r="Y2144">
            <v>618242</v>
          </cell>
        </row>
        <row r="2145">
          <cell r="A2145" t="str">
            <v>2018046-18</v>
          </cell>
          <cell r="C2145" t="str">
            <v xml:space="preserve">Hunzedal </v>
          </cell>
          <cell r="D2145" t="str">
            <v>Maat</v>
          </cell>
          <cell r="E2145">
            <v>1</v>
          </cell>
          <cell r="F2145">
            <v>7</v>
          </cell>
          <cell r="G2145">
            <v>4</v>
          </cell>
          <cell r="H2145">
            <v>3</v>
          </cell>
          <cell r="I2145">
            <v>1</v>
          </cell>
          <cell r="J2145">
            <v>1</v>
          </cell>
          <cell r="L2145">
            <v>2360</v>
          </cell>
          <cell r="N2145">
            <v>1730.91</v>
          </cell>
          <cell r="O2145">
            <v>1285.8200000000002</v>
          </cell>
          <cell r="P2145">
            <v>0.74285780312090177</v>
          </cell>
          <cell r="Q2145">
            <v>445.09</v>
          </cell>
          <cell r="R2145">
            <v>0.25714219687909823</v>
          </cell>
          <cell r="S2145">
            <v>17.803599999999999</v>
          </cell>
          <cell r="U2145">
            <v>0</v>
          </cell>
          <cell r="V2145">
            <v>0</v>
          </cell>
          <cell r="W2145">
            <v>2360</v>
          </cell>
          <cell r="X2145">
            <v>2360</v>
          </cell>
          <cell r="Y2145">
            <v>618242</v>
          </cell>
        </row>
        <row r="2146">
          <cell r="A2146" t="str">
            <v>2018046-19</v>
          </cell>
          <cell r="C2146" t="str">
            <v xml:space="preserve">Hunzedal </v>
          </cell>
          <cell r="D2146" t="str">
            <v>Maat</v>
          </cell>
          <cell r="E2146">
            <v>1</v>
          </cell>
          <cell r="F2146">
            <v>7</v>
          </cell>
          <cell r="G2146">
            <v>4</v>
          </cell>
          <cell r="H2146">
            <v>3</v>
          </cell>
          <cell r="I2146">
            <v>1</v>
          </cell>
          <cell r="J2146">
            <v>1</v>
          </cell>
          <cell r="L2146">
            <v>2360</v>
          </cell>
          <cell r="N2146">
            <v>1730.91</v>
          </cell>
          <cell r="O2146">
            <v>1285.8200000000002</v>
          </cell>
          <cell r="P2146">
            <v>0.74285780312090177</v>
          </cell>
          <cell r="Q2146">
            <v>445.09</v>
          </cell>
          <cell r="R2146">
            <v>0.25714219687909823</v>
          </cell>
          <cell r="S2146">
            <v>17.803599999999999</v>
          </cell>
          <cell r="U2146">
            <v>0</v>
          </cell>
          <cell r="V2146">
            <v>0</v>
          </cell>
          <cell r="W2146">
            <v>2360</v>
          </cell>
          <cell r="X2146">
            <v>2360</v>
          </cell>
          <cell r="Y2146">
            <v>618242</v>
          </cell>
        </row>
        <row r="2147">
          <cell r="A2147" t="str">
            <v>2018046-20</v>
          </cell>
          <cell r="C2147" t="str">
            <v xml:space="preserve">Hunzedal </v>
          </cell>
          <cell r="D2147" t="str">
            <v>Maat</v>
          </cell>
          <cell r="E2147">
            <v>1</v>
          </cell>
          <cell r="F2147">
            <v>7</v>
          </cell>
          <cell r="G2147">
            <v>4</v>
          </cell>
          <cell r="H2147">
            <v>3</v>
          </cell>
          <cell r="I2147">
            <v>1</v>
          </cell>
          <cell r="J2147">
            <v>1</v>
          </cell>
          <cell r="L2147">
            <v>2360</v>
          </cell>
          <cell r="N2147">
            <v>1730.91</v>
          </cell>
          <cell r="O2147">
            <v>1285.8200000000002</v>
          </cell>
          <cell r="P2147">
            <v>0.74285780312090177</v>
          </cell>
          <cell r="Q2147">
            <v>445.09</v>
          </cell>
          <cell r="R2147">
            <v>0.25714219687909823</v>
          </cell>
          <cell r="S2147">
            <v>17.803599999999999</v>
          </cell>
          <cell r="U2147">
            <v>0</v>
          </cell>
          <cell r="V2147">
            <v>0</v>
          </cell>
          <cell r="W2147">
            <v>2360</v>
          </cell>
          <cell r="X2147">
            <v>2360</v>
          </cell>
          <cell r="Y2147">
            <v>618242</v>
          </cell>
        </row>
        <row r="2148">
          <cell r="A2148" t="str">
            <v>2018046-21</v>
          </cell>
          <cell r="C2148" t="str">
            <v xml:space="preserve">Hunzedal </v>
          </cell>
          <cell r="D2148" t="str">
            <v>Maat</v>
          </cell>
          <cell r="E2148">
            <v>1</v>
          </cell>
          <cell r="F2148">
            <v>7</v>
          </cell>
          <cell r="G2148">
            <v>4</v>
          </cell>
          <cell r="H2148">
            <v>3</v>
          </cell>
          <cell r="I2148">
            <v>1</v>
          </cell>
          <cell r="J2148">
            <v>1</v>
          </cell>
          <cell r="L2148">
            <v>2360</v>
          </cell>
          <cell r="N2148">
            <v>1730.91</v>
          </cell>
          <cell r="O2148">
            <v>1285.8200000000002</v>
          </cell>
          <cell r="P2148">
            <v>0.74285780312090177</v>
          </cell>
          <cell r="Q2148">
            <v>445.09</v>
          </cell>
          <cell r="R2148">
            <v>0.25714219687909823</v>
          </cell>
          <cell r="S2148">
            <v>17.803599999999999</v>
          </cell>
          <cell r="U2148">
            <v>0</v>
          </cell>
          <cell r="V2148">
            <v>0</v>
          </cell>
          <cell r="W2148">
            <v>2360</v>
          </cell>
          <cell r="X2148">
            <v>2360</v>
          </cell>
          <cell r="Y2148">
            <v>618242</v>
          </cell>
        </row>
        <row r="2149">
          <cell r="A2149" t="str">
            <v>2018046-22</v>
          </cell>
          <cell r="C2149" t="str">
            <v xml:space="preserve">Hunzedal </v>
          </cell>
          <cell r="D2149" t="str">
            <v>Maat</v>
          </cell>
          <cell r="E2149">
            <v>1</v>
          </cell>
          <cell r="F2149">
            <v>7</v>
          </cell>
          <cell r="G2149">
            <v>4</v>
          </cell>
          <cell r="H2149">
            <v>3</v>
          </cell>
          <cell r="I2149">
            <v>1</v>
          </cell>
          <cell r="J2149">
            <v>1</v>
          </cell>
          <cell r="L2149">
            <v>2360</v>
          </cell>
          <cell r="N2149">
            <v>1730.91</v>
          </cell>
          <cell r="O2149">
            <v>1285.8200000000002</v>
          </cell>
          <cell r="P2149">
            <v>0.74285780312090177</v>
          </cell>
          <cell r="Q2149">
            <v>445.09</v>
          </cell>
          <cell r="R2149">
            <v>0.25714219687909823</v>
          </cell>
          <cell r="S2149">
            <v>17.803599999999999</v>
          </cell>
          <cell r="U2149">
            <v>0</v>
          </cell>
          <cell r="V2149">
            <v>0</v>
          </cell>
          <cell r="W2149">
            <v>2360</v>
          </cell>
          <cell r="X2149">
            <v>2360</v>
          </cell>
          <cell r="Y2149">
            <v>618242</v>
          </cell>
        </row>
        <row r="2150">
          <cell r="A2150" t="str">
            <v>2018046-23</v>
          </cell>
          <cell r="C2150" t="str">
            <v xml:space="preserve">Hunzedal </v>
          </cell>
          <cell r="D2150" t="str">
            <v>Maat</v>
          </cell>
          <cell r="E2150">
            <v>1</v>
          </cell>
          <cell r="F2150">
            <v>7</v>
          </cell>
          <cell r="G2150">
            <v>4</v>
          </cell>
          <cell r="H2150">
            <v>3</v>
          </cell>
          <cell r="I2150">
            <v>1</v>
          </cell>
          <cell r="J2150">
            <v>1</v>
          </cell>
          <cell r="L2150">
            <v>2360</v>
          </cell>
          <cell r="N2150">
            <v>1730.91</v>
          </cell>
          <cell r="O2150">
            <v>1285.8200000000002</v>
          </cell>
          <cell r="P2150">
            <v>0.74285780312090177</v>
          </cell>
          <cell r="Q2150">
            <v>445.09</v>
          </cell>
          <cell r="R2150">
            <v>0.25714219687909823</v>
          </cell>
          <cell r="S2150">
            <v>17.803599999999999</v>
          </cell>
          <cell r="U2150">
            <v>0</v>
          </cell>
          <cell r="V2150">
            <v>0</v>
          </cell>
          <cell r="W2150">
            <v>2360</v>
          </cell>
          <cell r="X2150">
            <v>2360</v>
          </cell>
          <cell r="Y2150">
            <v>618242</v>
          </cell>
        </row>
        <row r="2151">
          <cell r="A2151" t="str">
            <v>2018046-24</v>
          </cell>
          <cell r="C2151" t="str">
            <v xml:space="preserve">Hunzedal </v>
          </cell>
          <cell r="D2151" t="str">
            <v>Maat</v>
          </cell>
          <cell r="E2151">
            <v>1</v>
          </cell>
          <cell r="F2151">
            <v>7</v>
          </cell>
          <cell r="G2151">
            <v>4</v>
          </cell>
          <cell r="H2151">
            <v>3</v>
          </cell>
          <cell r="I2151">
            <v>1</v>
          </cell>
          <cell r="J2151">
            <v>1</v>
          </cell>
          <cell r="L2151">
            <v>2360</v>
          </cell>
          <cell r="N2151">
            <v>1730.91</v>
          </cell>
          <cell r="O2151">
            <v>1285.8200000000002</v>
          </cell>
          <cell r="P2151">
            <v>0.74285780312090177</v>
          </cell>
          <cell r="Q2151">
            <v>445.09</v>
          </cell>
          <cell r="R2151">
            <v>0.25714219687909823</v>
          </cell>
          <cell r="S2151">
            <v>17.803599999999999</v>
          </cell>
          <cell r="U2151">
            <v>0</v>
          </cell>
          <cell r="V2151">
            <v>0</v>
          </cell>
          <cell r="W2151">
            <v>2360</v>
          </cell>
          <cell r="X2151">
            <v>2360</v>
          </cell>
          <cell r="Y2151">
            <v>618242</v>
          </cell>
        </row>
        <row r="2152">
          <cell r="A2152" t="str">
            <v>2018046-25</v>
          </cell>
          <cell r="C2152" t="str">
            <v xml:space="preserve">Hunzedal </v>
          </cell>
          <cell r="D2152" t="str">
            <v>Maat</v>
          </cell>
          <cell r="E2152">
            <v>1</v>
          </cell>
          <cell r="F2152">
            <v>7</v>
          </cell>
          <cell r="G2152">
            <v>4</v>
          </cell>
          <cell r="H2152">
            <v>3</v>
          </cell>
          <cell r="I2152">
            <v>1</v>
          </cell>
          <cell r="J2152">
            <v>1</v>
          </cell>
          <cell r="L2152">
            <v>2360</v>
          </cell>
          <cell r="N2152">
            <v>1730.91</v>
          </cell>
          <cell r="O2152">
            <v>1285.8200000000002</v>
          </cell>
          <cell r="P2152">
            <v>0.74285780312090177</v>
          </cell>
          <cell r="Q2152">
            <v>445.09</v>
          </cell>
          <cell r="R2152">
            <v>0.25714219687909823</v>
          </cell>
          <cell r="S2152">
            <v>17.803599999999999</v>
          </cell>
          <cell r="U2152">
            <v>0</v>
          </cell>
          <cell r="V2152">
            <v>0</v>
          </cell>
          <cell r="W2152">
            <v>2360</v>
          </cell>
          <cell r="X2152">
            <v>2360</v>
          </cell>
          <cell r="Y2152">
            <v>618256</v>
          </cell>
        </row>
        <row r="2153">
          <cell r="A2153" t="str">
            <v>2018046-26</v>
          </cell>
          <cell r="C2153" t="str">
            <v xml:space="preserve">Hunzedal </v>
          </cell>
          <cell r="D2153" t="str">
            <v>Maat</v>
          </cell>
          <cell r="E2153">
            <v>1</v>
          </cell>
          <cell r="F2153">
            <v>7</v>
          </cell>
          <cell r="G2153">
            <v>4</v>
          </cell>
          <cell r="H2153">
            <v>3</v>
          </cell>
          <cell r="I2153">
            <v>1</v>
          </cell>
          <cell r="J2153">
            <v>1</v>
          </cell>
          <cell r="L2153">
            <v>2360</v>
          </cell>
          <cell r="N2153">
            <v>1730.91</v>
          </cell>
          <cell r="O2153">
            <v>1285.8200000000002</v>
          </cell>
          <cell r="P2153">
            <v>0.74285780312090177</v>
          </cell>
          <cell r="Q2153">
            <v>445.09</v>
          </cell>
          <cell r="R2153">
            <v>0.25714219687909823</v>
          </cell>
          <cell r="S2153">
            <v>17.803599999999999</v>
          </cell>
          <cell r="U2153">
            <v>0</v>
          </cell>
          <cell r="V2153">
            <v>0</v>
          </cell>
          <cell r="W2153">
            <v>2360</v>
          </cell>
          <cell r="X2153">
            <v>2360</v>
          </cell>
          <cell r="Y2153">
            <v>618256</v>
          </cell>
        </row>
        <row r="2154">
          <cell r="A2154" t="str">
            <v>2018046-27</v>
          </cell>
          <cell r="C2154" t="str">
            <v xml:space="preserve">Hunzedal </v>
          </cell>
          <cell r="D2154" t="str">
            <v>Maat</v>
          </cell>
          <cell r="E2154">
            <v>1</v>
          </cell>
          <cell r="F2154">
            <v>7</v>
          </cell>
          <cell r="G2154">
            <v>4</v>
          </cell>
          <cell r="H2154">
            <v>3</v>
          </cell>
          <cell r="I2154">
            <v>1</v>
          </cell>
          <cell r="J2154">
            <v>1</v>
          </cell>
          <cell r="L2154">
            <v>2360</v>
          </cell>
          <cell r="N2154">
            <v>1730.91</v>
          </cell>
          <cell r="O2154">
            <v>1285.8200000000002</v>
          </cell>
          <cell r="P2154">
            <v>0.74285780312090177</v>
          </cell>
          <cell r="Q2154">
            <v>445.09</v>
          </cell>
          <cell r="R2154">
            <v>0.25714219687909823</v>
          </cell>
          <cell r="S2154">
            <v>17.803599999999999</v>
          </cell>
          <cell r="U2154">
            <v>0</v>
          </cell>
          <cell r="V2154">
            <v>0</v>
          </cell>
          <cell r="W2154">
            <v>2360</v>
          </cell>
          <cell r="X2154">
            <v>2360</v>
          </cell>
          <cell r="Y2154">
            <v>618256</v>
          </cell>
        </row>
        <row r="2155">
          <cell r="A2155" t="str">
            <v>2018046-28</v>
          </cell>
          <cell r="C2155" t="str">
            <v xml:space="preserve">Hunzedal </v>
          </cell>
          <cell r="D2155" t="str">
            <v>Maat</v>
          </cell>
          <cell r="E2155">
            <v>1</v>
          </cell>
          <cell r="F2155">
            <v>7</v>
          </cell>
          <cell r="G2155">
            <v>4</v>
          </cell>
          <cell r="H2155">
            <v>3</v>
          </cell>
          <cell r="I2155">
            <v>1</v>
          </cell>
          <cell r="J2155">
            <v>1</v>
          </cell>
          <cell r="L2155">
            <v>2360</v>
          </cell>
          <cell r="N2155">
            <v>1730.91</v>
          </cell>
          <cell r="O2155">
            <v>1285.8200000000002</v>
          </cell>
          <cell r="P2155">
            <v>0.74285780312090177</v>
          </cell>
          <cell r="Q2155">
            <v>445.09</v>
          </cell>
          <cell r="R2155">
            <v>0.25714219687909823</v>
          </cell>
          <cell r="S2155">
            <v>17.803599999999999</v>
          </cell>
          <cell r="U2155">
            <v>0</v>
          </cell>
          <cell r="V2155">
            <v>0</v>
          </cell>
          <cell r="W2155">
            <v>2360</v>
          </cell>
          <cell r="X2155">
            <v>2360</v>
          </cell>
          <cell r="Y2155">
            <v>618256</v>
          </cell>
        </row>
        <row r="2156">
          <cell r="A2156" t="str">
            <v>2018046-29</v>
          </cell>
          <cell r="C2156" t="str">
            <v xml:space="preserve">Hunzedal </v>
          </cell>
          <cell r="D2156" t="str">
            <v>Maat</v>
          </cell>
          <cell r="E2156">
            <v>1</v>
          </cell>
          <cell r="F2156">
            <v>7</v>
          </cell>
          <cell r="G2156">
            <v>4</v>
          </cell>
          <cell r="H2156">
            <v>3</v>
          </cell>
          <cell r="I2156">
            <v>1</v>
          </cell>
          <cell r="J2156">
            <v>1</v>
          </cell>
          <cell r="L2156">
            <v>2360</v>
          </cell>
          <cell r="N2156">
            <v>1730.91</v>
          </cell>
          <cell r="O2156">
            <v>1285.8200000000002</v>
          </cell>
          <cell r="P2156">
            <v>0.74285780312090177</v>
          </cell>
          <cell r="Q2156">
            <v>445.09</v>
          </cell>
          <cell r="R2156">
            <v>0.25714219687909823</v>
          </cell>
          <cell r="S2156">
            <v>17.803599999999999</v>
          </cell>
          <cell r="U2156">
            <v>0</v>
          </cell>
          <cell r="V2156">
            <v>0</v>
          </cell>
          <cell r="W2156">
            <v>2360</v>
          </cell>
          <cell r="X2156">
            <v>2360</v>
          </cell>
          <cell r="Y2156">
            <v>618256</v>
          </cell>
        </row>
        <row r="2157">
          <cell r="A2157" t="str">
            <v>2018046-30</v>
          </cell>
          <cell r="C2157" t="str">
            <v xml:space="preserve">Hunzedal </v>
          </cell>
          <cell r="D2157" t="str">
            <v>Maat</v>
          </cell>
          <cell r="E2157">
            <v>1</v>
          </cell>
          <cell r="F2157">
            <v>7</v>
          </cell>
          <cell r="G2157">
            <v>4</v>
          </cell>
          <cell r="H2157">
            <v>3</v>
          </cell>
          <cell r="I2157">
            <v>1</v>
          </cell>
          <cell r="J2157">
            <v>1</v>
          </cell>
          <cell r="L2157">
            <v>2360</v>
          </cell>
          <cell r="N2157">
            <v>1730.91</v>
          </cell>
          <cell r="O2157">
            <v>1285.8200000000002</v>
          </cell>
          <cell r="P2157">
            <v>0.74285780312090177</v>
          </cell>
          <cell r="Q2157">
            <v>445.09</v>
          </cell>
          <cell r="R2157">
            <v>0.25714219687909823</v>
          </cell>
          <cell r="S2157">
            <v>17.803599999999999</v>
          </cell>
          <cell r="U2157">
            <v>0</v>
          </cell>
          <cell r="V2157">
            <v>0</v>
          </cell>
          <cell r="W2157">
            <v>2360</v>
          </cell>
          <cell r="X2157">
            <v>2360</v>
          </cell>
          <cell r="Y2157">
            <v>618256</v>
          </cell>
        </row>
        <row r="2158">
          <cell r="A2158" t="str">
            <v>2018046-31</v>
          </cell>
          <cell r="C2158" t="str">
            <v xml:space="preserve">Hunzedal </v>
          </cell>
          <cell r="D2158" t="str">
            <v>Maat</v>
          </cell>
          <cell r="E2158">
            <v>1</v>
          </cell>
          <cell r="F2158">
            <v>7</v>
          </cell>
          <cell r="G2158">
            <v>4</v>
          </cell>
          <cell r="H2158">
            <v>3</v>
          </cell>
          <cell r="I2158">
            <v>1</v>
          </cell>
          <cell r="J2158">
            <v>1</v>
          </cell>
          <cell r="L2158">
            <v>2360</v>
          </cell>
          <cell r="N2158">
            <v>1730.91</v>
          </cell>
          <cell r="O2158">
            <v>1285.8200000000002</v>
          </cell>
          <cell r="P2158">
            <v>0.74285780312090177</v>
          </cell>
          <cell r="Q2158">
            <v>445.09</v>
          </cell>
          <cell r="R2158">
            <v>0.25714219687909823</v>
          </cell>
          <cell r="S2158">
            <v>17.803599999999999</v>
          </cell>
          <cell r="U2158">
            <v>0</v>
          </cell>
          <cell r="V2158">
            <v>0</v>
          </cell>
          <cell r="W2158">
            <v>2360</v>
          </cell>
          <cell r="X2158">
            <v>2360</v>
          </cell>
          <cell r="Y2158">
            <v>618267</v>
          </cell>
        </row>
        <row r="2159">
          <cell r="A2159" t="str">
            <v>2018046-32</v>
          </cell>
          <cell r="C2159" t="str">
            <v xml:space="preserve">Hunzedal </v>
          </cell>
          <cell r="D2159" t="str">
            <v>Maat</v>
          </cell>
          <cell r="E2159">
            <v>1</v>
          </cell>
          <cell r="F2159">
            <v>7</v>
          </cell>
          <cell r="G2159">
            <v>4</v>
          </cell>
          <cell r="H2159">
            <v>3</v>
          </cell>
          <cell r="I2159">
            <v>1</v>
          </cell>
          <cell r="J2159">
            <v>1</v>
          </cell>
          <cell r="L2159">
            <v>2360</v>
          </cell>
          <cell r="N2159">
            <v>1730.91</v>
          </cell>
          <cell r="O2159">
            <v>1285.8200000000002</v>
          </cell>
          <cell r="P2159">
            <v>0.74285780312090177</v>
          </cell>
          <cell r="Q2159">
            <v>445.09</v>
          </cell>
          <cell r="R2159">
            <v>0.25714219687909823</v>
          </cell>
          <cell r="S2159">
            <v>17.803599999999999</v>
          </cell>
          <cell r="U2159">
            <v>0</v>
          </cell>
          <cell r="V2159">
            <v>0</v>
          </cell>
          <cell r="W2159">
            <v>2360</v>
          </cell>
          <cell r="X2159">
            <v>2360</v>
          </cell>
          <cell r="Y2159">
            <v>618267</v>
          </cell>
        </row>
        <row r="2160">
          <cell r="A2160" t="str">
            <v>2018046-33</v>
          </cell>
          <cell r="C2160" t="str">
            <v xml:space="preserve">Hunzedal </v>
          </cell>
          <cell r="D2160" t="str">
            <v>Maat</v>
          </cell>
          <cell r="E2160">
            <v>1</v>
          </cell>
          <cell r="F2160">
            <v>7</v>
          </cell>
          <cell r="G2160">
            <v>4</v>
          </cell>
          <cell r="H2160">
            <v>3</v>
          </cell>
          <cell r="I2160">
            <v>1</v>
          </cell>
          <cell r="J2160">
            <v>1</v>
          </cell>
          <cell r="L2160">
            <v>2360</v>
          </cell>
          <cell r="N2160">
            <v>1730.91</v>
          </cell>
          <cell r="O2160">
            <v>1285.8200000000002</v>
          </cell>
          <cell r="P2160">
            <v>0.74285780312090177</v>
          </cell>
          <cell r="Q2160">
            <v>445.09</v>
          </cell>
          <cell r="R2160">
            <v>0.25714219687909823</v>
          </cell>
          <cell r="S2160">
            <v>17.803599999999999</v>
          </cell>
          <cell r="U2160">
            <v>0</v>
          </cell>
          <cell r="V2160">
            <v>0</v>
          </cell>
          <cell r="W2160">
            <v>2360</v>
          </cell>
          <cell r="X2160">
            <v>2360</v>
          </cell>
          <cell r="Y2160">
            <v>618267</v>
          </cell>
        </row>
        <row r="2161">
          <cell r="A2161" t="str">
            <v>2018046-34</v>
          </cell>
          <cell r="C2161" t="str">
            <v xml:space="preserve">Hunzedal </v>
          </cell>
          <cell r="D2161" t="str">
            <v>Maat</v>
          </cell>
          <cell r="E2161">
            <v>1</v>
          </cell>
          <cell r="F2161">
            <v>7</v>
          </cell>
          <cell r="G2161">
            <v>4</v>
          </cell>
          <cell r="H2161">
            <v>3</v>
          </cell>
          <cell r="I2161">
            <v>1</v>
          </cell>
          <cell r="J2161">
            <v>1</v>
          </cell>
          <cell r="L2161">
            <v>2360</v>
          </cell>
          <cell r="N2161">
            <v>1730.91</v>
          </cell>
          <cell r="O2161">
            <v>1285.8200000000002</v>
          </cell>
          <cell r="P2161">
            <v>0.74285780312090177</v>
          </cell>
          <cell r="Q2161">
            <v>445.09</v>
          </cell>
          <cell r="R2161">
            <v>0.25714219687909823</v>
          </cell>
          <cell r="S2161">
            <v>17.803599999999999</v>
          </cell>
          <cell r="U2161">
            <v>0</v>
          </cell>
          <cell r="V2161">
            <v>0</v>
          </cell>
          <cell r="W2161">
            <v>2360</v>
          </cell>
          <cell r="X2161">
            <v>2360</v>
          </cell>
          <cell r="Y2161">
            <v>618267</v>
          </cell>
        </row>
        <row r="2162">
          <cell r="A2162" t="str">
            <v>2018046-35</v>
          </cell>
          <cell r="C2162" t="str">
            <v xml:space="preserve">Hunzedal </v>
          </cell>
          <cell r="D2162" t="str">
            <v>Maat</v>
          </cell>
          <cell r="E2162">
            <v>1</v>
          </cell>
          <cell r="F2162">
            <v>7</v>
          </cell>
          <cell r="G2162">
            <v>4</v>
          </cell>
          <cell r="H2162">
            <v>3</v>
          </cell>
          <cell r="I2162">
            <v>1</v>
          </cell>
          <cell r="J2162">
            <v>1</v>
          </cell>
          <cell r="L2162">
            <v>2360</v>
          </cell>
          <cell r="N2162">
            <v>1730.91</v>
          </cell>
          <cell r="O2162">
            <v>1285.8200000000002</v>
          </cell>
          <cell r="P2162">
            <v>0.74285780312090177</v>
          </cell>
          <cell r="Q2162">
            <v>445.09</v>
          </cell>
          <cell r="R2162">
            <v>0.25714219687909823</v>
          </cell>
          <cell r="S2162">
            <v>17.803599999999999</v>
          </cell>
          <cell r="U2162">
            <v>0</v>
          </cell>
          <cell r="V2162">
            <v>0</v>
          </cell>
          <cell r="W2162">
            <v>2360</v>
          </cell>
          <cell r="X2162">
            <v>2360</v>
          </cell>
          <cell r="Y2162">
            <v>618267</v>
          </cell>
        </row>
        <row r="2163">
          <cell r="A2163" t="str">
            <v>2018046-36</v>
          </cell>
          <cell r="C2163" t="str">
            <v xml:space="preserve">Hunzedal </v>
          </cell>
          <cell r="D2163" t="str">
            <v>Maat</v>
          </cell>
          <cell r="E2163">
            <v>1</v>
          </cell>
          <cell r="F2163">
            <v>7</v>
          </cell>
          <cell r="G2163">
            <v>4</v>
          </cell>
          <cell r="H2163">
            <v>3</v>
          </cell>
          <cell r="I2163">
            <v>1</v>
          </cell>
          <cell r="J2163">
            <v>1</v>
          </cell>
          <cell r="L2163">
            <v>2360</v>
          </cell>
          <cell r="N2163">
            <v>1730.91</v>
          </cell>
          <cell r="O2163">
            <v>1285.8200000000002</v>
          </cell>
          <cell r="P2163">
            <v>0.74285780312090177</v>
          </cell>
          <cell r="Q2163">
            <v>445.09</v>
          </cell>
          <cell r="R2163">
            <v>0.25714219687909823</v>
          </cell>
          <cell r="S2163">
            <v>17.803599999999999</v>
          </cell>
          <cell r="U2163">
            <v>0</v>
          </cell>
          <cell r="V2163">
            <v>0</v>
          </cell>
          <cell r="W2163">
            <v>2360</v>
          </cell>
          <cell r="X2163">
            <v>2360</v>
          </cell>
          <cell r="Y2163">
            <v>618267</v>
          </cell>
        </row>
        <row r="2164">
          <cell r="A2164" t="str">
            <v>2018046-37</v>
          </cell>
          <cell r="C2164" t="str">
            <v xml:space="preserve">Hunzedal </v>
          </cell>
          <cell r="D2164" t="str">
            <v>Maat</v>
          </cell>
          <cell r="E2164">
            <v>1</v>
          </cell>
          <cell r="F2164">
            <v>7</v>
          </cell>
          <cell r="G2164">
            <v>4</v>
          </cell>
          <cell r="H2164">
            <v>3</v>
          </cell>
          <cell r="I2164">
            <v>1</v>
          </cell>
          <cell r="J2164">
            <v>1</v>
          </cell>
          <cell r="L2164">
            <v>2360</v>
          </cell>
          <cell r="N2164">
            <v>1730.91</v>
          </cell>
          <cell r="O2164">
            <v>1285.8200000000002</v>
          </cell>
          <cell r="P2164">
            <v>0.74285780312090177</v>
          </cell>
          <cell r="Q2164">
            <v>445.09</v>
          </cell>
          <cell r="R2164">
            <v>0.25714219687909823</v>
          </cell>
          <cell r="S2164">
            <v>17.803599999999999</v>
          </cell>
          <cell r="U2164">
            <v>0</v>
          </cell>
          <cell r="V2164">
            <v>0</v>
          </cell>
          <cell r="W2164">
            <v>2360</v>
          </cell>
          <cell r="X2164">
            <v>2360</v>
          </cell>
          <cell r="Y2164">
            <v>618306</v>
          </cell>
        </row>
        <row r="2165">
          <cell r="A2165" t="str">
            <v>2018046-38</v>
          </cell>
          <cell r="C2165" t="str">
            <v xml:space="preserve">Hunzedal </v>
          </cell>
          <cell r="D2165" t="str">
            <v>Maat</v>
          </cell>
          <cell r="E2165">
            <v>1</v>
          </cell>
          <cell r="F2165">
            <v>7</v>
          </cell>
          <cell r="G2165">
            <v>4</v>
          </cell>
          <cell r="H2165">
            <v>3</v>
          </cell>
          <cell r="I2165">
            <v>1</v>
          </cell>
          <cell r="J2165">
            <v>1</v>
          </cell>
          <cell r="L2165">
            <v>2360</v>
          </cell>
          <cell r="N2165">
            <v>1730.91</v>
          </cell>
          <cell r="O2165">
            <v>1285.8200000000002</v>
          </cell>
          <cell r="P2165">
            <v>0.74285780312090177</v>
          </cell>
          <cell r="Q2165">
            <v>445.09</v>
          </cell>
          <cell r="R2165">
            <v>0.25714219687909823</v>
          </cell>
          <cell r="S2165">
            <v>17.803599999999999</v>
          </cell>
          <cell r="U2165">
            <v>0</v>
          </cell>
          <cell r="V2165">
            <v>0</v>
          </cell>
          <cell r="W2165">
            <v>2360</v>
          </cell>
          <cell r="X2165">
            <v>2360</v>
          </cell>
          <cell r="Y2165">
            <v>618306</v>
          </cell>
        </row>
        <row r="2166">
          <cell r="A2166" t="str">
            <v>2018046-39</v>
          </cell>
          <cell r="C2166" t="str">
            <v xml:space="preserve">Hunzedal </v>
          </cell>
          <cell r="D2166" t="str">
            <v>Maat</v>
          </cell>
          <cell r="E2166">
            <v>1</v>
          </cell>
          <cell r="F2166">
            <v>7</v>
          </cell>
          <cell r="G2166">
            <v>4</v>
          </cell>
          <cell r="H2166">
            <v>3</v>
          </cell>
          <cell r="I2166">
            <v>1</v>
          </cell>
          <cell r="J2166">
            <v>1</v>
          </cell>
          <cell r="L2166">
            <v>2360</v>
          </cell>
          <cell r="N2166">
            <v>1730.91</v>
          </cell>
          <cell r="O2166">
            <v>1285.8200000000002</v>
          </cell>
          <cell r="P2166">
            <v>0.74285780312090177</v>
          </cell>
          <cell r="Q2166">
            <v>445.09</v>
          </cell>
          <cell r="R2166">
            <v>0.25714219687909823</v>
          </cell>
          <cell r="S2166">
            <v>17.803599999999999</v>
          </cell>
          <cell r="U2166">
            <v>0</v>
          </cell>
          <cell r="V2166">
            <v>0</v>
          </cell>
          <cell r="W2166">
            <v>2360</v>
          </cell>
          <cell r="X2166">
            <v>2360</v>
          </cell>
          <cell r="Y2166">
            <v>618306</v>
          </cell>
        </row>
        <row r="2167">
          <cell r="A2167" t="str">
            <v>2018046-40</v>
          </cell>
          <cell r="C2167" t="str">
            <v xml:space="preserve">Hunzedal </v>
          </cell>
          <cell r="D2167" t="str">
            <v>Maat</v>
          </cell>
          <cell r="E2167">
            <v>1</v>
          </cell>
          <cell r="F2167">
            <v>7</v>
          </cell>
          <cell r="G2167">
            <v>4</v>
          </cell>
          <cell r="H2167">
            <v>3</v>
          </cell>
          <cell r="I2167">
            <v>1</v>
          </cell>
          <cell r="J2167">
            <v>1</v>
          </cell>
          <cell r="L2167">
            <v>2360</v>
          </cell>
          <cell r="N2167">
            <v>1730.91</v>
          </cell>
          <cell r="O2167">
            <v>1285.8200000000002</v>
          </cell>
          <cell r="P2167">
            <v>0.74285780312090177</v>
          </cell>
          <cell r="Q2167">
            <v>445.09</v>
          </cell>
          <cell r="R2167">
            <v>0.25714219687909823</v>
          </cell>
          <cell r="S2167">
            <v>17.803599999999999</v>
          </cell>
          <cell r="U2167">
            <v>0</v>
          </cell>
          <cell r="V2167">
            <v>0</v>
          </cell>
          <cell r="W2167">
            <v>2360</v>
          </cell>
          <cell r="X2167">
            <v>2360</v>
          </cell>
          <cell r="Y2167">
            <v>618306</v>
          </cell>
        </row>
        <row r="2168">
          <cell r="A2168" t="str">
            <v>2018046-41</v>
          </cell>
          <cell r="C2168" t="str">
            <v xml:space="preserve">Hunzedal </v>
          </cell>
          <cell r="D2168" t="str">
            <v>Maat</v>
          </cell>
          <cell r="E2168">
            <v>1</v>
          </cell>
          <cell r="F2168">
            <v>7</v>
          </cell>
          <cell r="G2168">
            <v>4</v>
          </cell>
          <cell r="H2168">
            <v>3</v>
          </cell>
          <cell r="I2168">
            <v>1</v>
          </cell>
          <cell r="J2168">
            <v>1</v>
          </cell>
          <cell r="L2168">
            <v>2360</v>
          </cell>
          <cell r="N2168">
            <v>1730.91</v>
          </cell>
          <cell r="O2168">
            <v>1285.8200000000002</v>
          </cell>
          <cell r="P2168">
            <v>0.74285780312090177</v>
          </cell>
          <cell r="Q2168">
            <v>445.09</v>
          </cell>
          <cell r="R2168">
            <v>0.25714219687909823</v>
          </cell>
          <cell r="S2168">
            <v>17.803599999999999</v>
          </cell>
          <cell r="U2168">
            <v>0</v>
          </cell>
          <cell r="V2168">
            <v>0</v>
          </cell>
          <cell r="W2168">
            <v>2360</v>
          </cell>
          <cell r="X2168">
            <v>2360</v>
          </cell>
          <cell r="Y2168">
            <v>618306</v>
          </cell>
        </row>
        <row r="2169">
          <cell r="A2169" t="str">
            <v>2018046-42</v>
          </cell>
          <cell r="C2169" t="str">
            <v xml:space="preserve">Hunzedal </v>
          </cell>
          <cell r="D2169" t="str">
            <v>Maat</v>
          </cell>
          <cell r="E2169">
            <v>1</v>
          </cell>
          <cell r="F2169">
            <v>7</v>
          </cell>
          <cell r="G2169">
            <v>4</v>
          </cell>
          <cell r="H2169">
            <v>3</v>
          </cell>
          <cell r="I2169">
            <v>1</v>
          </cell>
          <cell r="J2169">
            <v>1</v>
          </cell>
          <cell r="L2169">
            <v>2360</v>
          </cell>
          <cell r="N2169">
            <v>1730.91</v>
          </cell>
          <cell r="O2169">
            <v>1285.8200000000002</v>
          </cell>
          <cell r="P2169">
            <v>0.74285780312090177</v>
          </cell>
          <cell r="Q2169">
            <v>445.09</v>
          </cell>
          <cell r="R2169">
            <v>0.25714219687909823</v>
          </cell>
          <cell r="S2169">
            <v>17.803599999999999</v>
          </cell>
          <cell r="U2169">
            <v>0</v>
          </cell>
          <cell r="V2169">
            <v>0</v>
          </cell>
          <cell r="W2169">
            <v>2360</v>
          </cell>
          <cell r="X2169">
            <v>2360</v>
          </cell>
          <cell r="Y2169">
            <v>618306</v>
          </cell>
        </row>
        <row r="2170">
          <cell r="A2170" t="str">
            <v>2018046-43</v>
          </cell>
          <cell r="C2170" t="str">
            <v xml:space="preserve">Hunzedal </v>
          </cell>
          <cell r="D2170" t="str">
            <v>Maat</v>
          </cell>
          <cell r="E2170">
            <v>1</v>
          </cell>
          <cell r="F2170">
            <v>7</v>
          </cell>
          <cell r="G2170">
            <v>4</v>
          </cell>
          <cell r="H2170">
            <v>3</v>
          </cell>
          <cell r="I2170">
            <v>1</v>
          </cell>
          <cell r="J2170">
            <v>1</v>
          </cell>
          <cell r="L2170">
            <v>2360</v>
          </cell>
          <cell r="N2170">
            <v>1730.91</v>
          </cell>
          <cell r="O2170">
            <v>1285.8200000000002</v>
          </cell>
          <cell r="P2170">
            <v>0.74285780312090177</v>
          </cell>
          <cell r="Q2170">
            <v>445.09</v>
          </cell>
          <cell r="R2170">
            <v>0.25714219687909823</v>
          </cell>
          <cell r="S2170">
            <v>17.803599999999999</v>
          </cell>
          <cell r="U2170">
            <v>0</v>
          </cell>
          <cell r="V2170">
            <v>0</v>
          </cell>
          <cell r="W2170">
            <v>2360</v>
          </cell>
          <cell r="X2170">
            <v>2360</v>
          </cell>
          <cell r="Y2170">
            <v>618306</v>
          </cell>
        </row>
        <row r="2171">
          <cell r="A2171" t="str">
            <v>2018046-44</v>
          </cell>
          <cell r="C2171" t="str">
            <v xml:space="preserve">Hunzedal </v>
          </cell>
          <cell r="D2171" t="str">
            <v>Maat</v>
          </cell>
          <cell r="E2171">
            <v>1</v>
          </cell>
          <cell r="F2171">
            <v>7</v>
          </cell>
          <cell r="G2171">
            <v>4</v>
          </cell>
          <cell r="H2171">
            <v>3</v>
          </cell>
          <cell r="I2171">
            <v>1</v>
          </cell>
          <cell r="J2171">
            <v>1</v>
          </cell>
          <cell r="L2171">
            <v>2360</v>
          </cell>
          <cell r="N2171">
            <v>1730.91</v>
          </cell>
          <cell r="O2171">
            <v>1285.8200000000002</v>
          </cell>
          <cell r="P2171">
            <v>0.74285780312090177</v>
          </cell>
          <cell r="Q2171">
            <v>445.09</v>
          </cell>
          <cell r="R2171">
            <v>0.25714219687909823</v>
          </cell>
          <cell r="S2171">
            <v>17.803599999999999</v>
          </cell>
          <cell r="U2171">
            <v>0</v>
          </cell>
          <cell r="V2171">
            <v>0</v>
          </cell>
          <cell r="W2171">
            <v>2360</v>
          </cell>
          <cell r="X2171">
            <v>2360</v>
          </cell>
          <cell r="Y2171">
            <v>618306</v>
          </cell>
        </row>
        <row r="2172">
          <cell r="A2172">
            <v>2018047</v>
          </cell>
          <cell r="B2172" t="str">
            <v>niet factureren , onze fout</v>
          </cell>
          <cell r="C2172" t="str">
            <v>VR tbv 2017889 651518</v>
          </cell>
          <cell r="D2172" t="str">
            <v>Arcabo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1</v>
          </cell>
          <cell r="J2172">
            <v>1</v>
          </cell>
          <cell r="N2172">
            <v>0</v>
          </cell>
          <cell r="O2172">
            <v>0</v>
          </cell>
          <cell r="P2172" t="str">
            <v/>
          </cell>
          <cell r="Q2172">
            <v>0</v>
          </cell>
          <cell r="R2172" t="str">
            <v/>
          </cell>
          <cell r="S2172">
            <v>0</v>
          </cell>
          <cell r="U2172">
            <v>0</v>
          </cell>
          <cell r="V2172">
            <v>0</v>
          </cell>
          <cell r="W2172">
            <v>0</v>
          </cell>
          <cell r="X2172"/>
          <cell r="Y2172"/>
        </row>
        <row r="2173">
          <cell r="A2173">
            <v>2018048</v>
          </cell>
          <cell r="C2173" t="str">
            <v>1 tuindeur binnendraaiend</v>
          </cell>
          <cell r="D2173" t="str">
            <v>Arcabo</v>
          </cell>
          <cell r="E2173">
            <v>0</v>
          </cell>
          <cell r="F2173">
            <v>1</v>
          </cell>
          <cell r="G2173">
            <v>0</v>
          </cell>
          <cell r="H2173">
            <v>2</v>
          </cell>
          <cell r="I2173">
            <v>1</v>
          </cell>
          <cell r="J2173">
            <v>1</v>
          </cell>
          <cell r="L2173">
            <v>935.99</v>
          </cell>
          <cell r="N2173">
            <v>515.66</v>
          </cell>
          <cell r="O2173">
            <v>368.10999999999996</v>
          </cell>
          <cell r="P2173">
            <v>0.71386184695341892</v>
          </cell>
          <cell r="Q2173">
            <v>147.55000000000001</v>
          </cell>
          <cell r="R2173">
            <v>0.28613815304658113</v>
          </cell>
          <cell r="S2173">
            <v>5.9020000000000001</v>
          </cell>
          <cell r="U2173">
            <v>0</v>
          </cell>
          <cell r="V2173">
            <v>0</v>
          </cell>
          <cell r="W2173">
            <v>935.99</v>
          </cell>
          <cell r="X2173">
            <v>935.99</v>
          </cell>
          <cell r="Y2173">
            <v>618191</v>
          </cell>
        </row>
        <row r="2174">
          <cell r="A2174">
            <v>2018049</v>
          </cell>
          <cell r="C2174" t="str">
            <v xml:space="preserve">656518 Floathouse </v>
          </cell>
          <cell r="D2174" t="str">
            <v>Arcabo</v>
          </cell>
          <cell r="E2174">
            <v>1</v>
          </cell>
          <cell r="F2174">
            <v>11</v>
          </cell>
          <cell r="G2174">
            <v>4</v>
          </cell>
          <cell r="H2174">
            <v>12</v>
          </cell>
          <cell r="I2174">
            <v>1</v>
          </cell>
          <cell r="J2174">
            <v>1</v>
          </cell>
          <cell r="L2174">
            <v>11372</v>
          </cell>
          <cell r="N2174">
            <v>6650</v>
          </cell>
          <cell r="O2174">
            <v>5269.9</v>
          </cell>
          <cell r="P2174">
            <v>0.79246616541353376</v>
          </cell>
          <cell r="Q2174">
            <v>1380.1</v>
          </cell>
          <cell r="R2174">
            <v>0.20753383458646615</v>
          </cell>
          <cell r="S2174">
            <v>55.203999999999994</v>
          </cell>
          <cell r="U2174">
            <v>0</v>
          </cell>
          <cell r="V2174">
            <v>0</v>
          </cell>
          <cell r="W2174">
            <v>11372</v>
          </cell>
          <cell r="X2174">
            <v>11372</v>
          </cell>
          <cell r="Y2174">
            <v>618115</v>
          </cell>
        </row>
        <row r="2175">
          <cell r="A2175">
            <v>2018050</v>
          </cell>
          <cell r="C2175" t="str">
            <v xml:space="preserve">656618 Floathouse </v>
          </cell>
          <cell r="D2175" t="str">
            <v>Arcabo</v>
          </cell>
          <cell r="E2175">
            <v>1</v>
          </cell>
          <cell r="F2175">
            <v>11</v>
          </cell>
          <cell r="G2175">
            <v>4</v>
          </cell>
          <cell r="H2175">
            <v>12</v>
          </cell>
          <cell r="I2175">
            <v>1</v>
          </cell>
          <cell r="J2175">
            <v>1</v>
          </cell>
          <cell r="L2175">
            <v>11372</v>
          </cell>
          <cell r="N2175">
            <v>6650</v>
          </cell>
          <cell r="O2175">
            <v>5269.9</v>
          </cell>
          <cell r="P2175">
            <v>0.79246616541353376</v>
          </cell>
          <cell r="Q2175">
            <v>1380.1</v>
          </cell>
          <cell r="R2175">
            <v>0.20753383458646615</v>
          </cell>
          <cell r="S2175">
            <v>55.203999999999994</v>
          </cell>
          <cell r="U2175">
            <v>0</v>
          </cell>
          <cell r="V2175">
            <v>0</v>
          </cell>
          <cell r="W2175">
            <v>11372</v>
          </cell>
          <cell r="X2175">
            <v>11372</v>
          </cell>
          <cell r="Y2175">
            <v>618122</v>
          </cell>
        </row>
        <row r="2176">
          <cell r="A2176">
            <v>2018051</v>
          </cell>
          <cell r="C2176" t="str">
            <v xml:space="preserve">656718 Floathouse </v>
          </cell>
          <cell r="D2176" t="str">
            <v>Arcabo</v>
          </cell>
          <cell r="E2176">
            <v>1</v>
          </cell>
          <cell r="F2176">
            <v>11</v>
          </cell>
          <cell r="G2176">
            <v>4</v>
          </cell>
          <cell r="H2176">
            <v>12</v>
          </cell>
          <cell r="I2176">
            <v>1</v>
          </cell>
          <cell r="J2176">
            <v>1</v>
          </cell>
          <cell r="L2176">
            <v>11372</v>
          </cell>
          <cell r="N2176">
            <v>6650</v>
          </cell>
          <cell r="O2176">
            <v>5269.9</v>
          </cell>
          <cell r="P2176">
            <v>0.79246616541353376</v>
          </cell>
          <cell r="Q2176">
            <v>1380.1</v>
          </cell>
          <cell r="R2176">
            <v>0.20753383458646615</v>
          </cell>
          <cell r="S2176">
            <v>55.203999999999994</v>
          </cell>
          <cell r="U2176">
            <v>0</v>
          </cell>
          <cell r="V2176">
            <v>0</v>
          </cell>
          <cell r="W2176">
            <v>11372</v>
          </cell>
          <cell r="X2176">
            <v>11372</v>
          </cell>
          <cell r="Y2176">
            <v>618129</v>
          </cell>
        </row>
        <row r="2177">
          <cell r="A2177">
            <v>2018052</v>
          </cell>
          <cell r="C2177" t="str">
            <v xml:space="preserve">656818 Floathouse </v>
          </cell>
          <cell r="D2177" t="str">
            <v>Arcabo</v>
          </cell>
          <cell r="E2177">
            <v>1</v>
          </cell>
          <cell r="F2177">
            <v>11</v>
          </cell>
          <cell r="G2177">
            <v>4</v>
          </cell>
          <cell r="H2177">
            <v>12</v>
          </cell>
          <cell r="I2177">
            <v>1</v>
          </cell>
          <cell r="J2177">
            <v>1</v>
          </cell>
          <cell r="L2177">
            <v>11372</v>
          </cell>
          <cell r="N2177">
            <v>6650</v>
          </cell>
          <cell r="O2177">
            <v>5269.9</v>
          </cell>
          <cell r="P2177">
            <v>0.79246616541353376</v>
          </cell>
          <cell r="Q2177">
            <v>1380.1</v>
          </cell>
          <cell r="R2177">
            <v>0.20753383458646615</v>
          </cell>
          <cell r="S2177">
            <v>55.203999999999994</v>
          </cell>
          <cell r="U2177">
            <v>0</v>
          </cell>
          <cell r="V2177">
            <v>0</v>
          </cell>
          <cell r="W2177">
            <v>11372</v>
          </cell>
          <cell r="X2177">
            <v>11372</v>
          </cell>
          <cell r="Y2177">
            <v>618166</v>
          </cell>
        </row>
        <row r="2178">
          <cell r="A2178">
            <v>2018053</v>
          </cell>
          <cell r="C2178" t="str">
            <v xml:space="preserve">656918 Floathouse </v>
          </cell>
          <cell r="D2178" t="str">
            <v>Arcabo</v>
          </cell>
          <cell r="E2178">
            <v>1</v>
          </cell>
          <cell r="F2178">
            <v>11</v>
          </cell>
          <cell r="G2178">
            <v>4</v>
          </cell>
          <cell r="H2178">
            <v>12</v>
          </cell>
          <cell r="I2178">
            <v>1</v>
          </cell>
          <cell r="J2178">
            <v>1</v>
          </cell>
          <cell r="L2178">
            <v>11442</v>
          </cell>
          <cell r="N2178">
            <v>6650</v>
          </cell>
          <cell r="O2178">
            <v>5269.9</v>
          </cell>
          <cell r="P2178">
            <v>0.79246616541353376</v>
          </cell>
          <cell r="Q2178">
            <v>1380.1</v>
          </cell>
          <cell r="R2178">
            <v>0.20753383458646615</v>
          </cell>
          <cell r="S2178">
            <v>55.203999999999994</v>
          </cell>
          <cell r="U2178">
            <v>0</v>
          </cell>
          <cell r="V2178">
            <v>0</v>
          </cell>
          <cell r="W2178">
            <v>11442</v>
          </cell>
          <cell r="X2178">
            <v>11442</v>
          </cell>
          <cell r="Y2178">
            <v>618202</v>
          </cell>
        </row>
        <row r="2179">
          <cell r="A2179">
            <v>2018054</v>
          </cell>
          <cell r="C2179" t="str">
            <v xml:space="preserve">657018 Floathouse </v>
          </cell>
          <cell r="D2179" t="str">
            <v>Arcabo</v>
          </cell>
          <cell r="E2179">
            <v>1</v>
          </cell>
          <cell r="F2179">
            <v>11</v>
          </cell>
          <cell r="G2179">
            <v>4</v>
          </cell>
          <cell r="H2179">
            <v>12</v>
          </cell>
          <cell r="I2179">
            <v>1</v>
          </cell>
          <cell r="J2179">
            <v>1</v>
          </cell>
          <cell r="L2179">
            <v>11442</v>
          </cell>
          <cell r="N2179">
            <v>6650</v>
          </cell>
          <cell r="O2179">
            <v>5269.9</v>
          </cell>
          <cell r="P2179">
            <v>0.79246616541353376</v>
          </cell>
          <cell r="Q2179">
            <v>1380.1</v>
          </cell>
          <cell r="R2179">
            <v>0.20753383458646615</v>
          </cell>
          <cell r="S2179">
            <v>55.203999999999994</v>
          </cell>
          <cell r="U2179">
            <v>0</v>
          </cell>
          <cell r="V2179">
            <v>0</v>
          </cell>
          <cell r="W2179">
            <v>11442</v>
          </cell>
          <cell r="X2179">
            <v>11442</v>
          </cell>
          <cell r="Y2179">
            <v>618225</v>
          </cell>
        </row>
        <row r="2180">
          <cell r="A2180">
            <v>2018055</v>
          </cell>
          <cell r="C2180" t="str">
            <v xml:space="preserve">657118 Floathouse </v>
          </cell>
          <cell r="D2180" t="str">
            <v>Arcabo</v>
          </cell>
          <cell r="E2180">
            <v>1</v>
          </cell>
          <cell r="F2180">
            <v>11</v>
          </cell>
          <cell r="G2180">
            <v>4</v>
          </cell>
          <cell r="H2180">
            <v>12</v>
          </cell>
          <cell r="I2180">
            <v>1</v>
          </cell>
          <cell r="J2180">
            <v>1</v>
          </cell>
          <cell r="L2180">
            <v>11442</v>
          </cell>
          <cell r="N2180">
            <v>6650</v>
          </cell>
          <cell r="O2180">
            <v>5269.9</v>
          </cell>
          <cell r="P2180">
            <v>0.79246616541353376</v>
          </cell>
          <cell r="Q2180">
            <v>1380.1</v>
          </cell>
          <cell r="R2180">
            <v>0.20753383458646615</v>
          </cell>
          <cell r="S2180">
            <v>55.203999999999994</v>
          </cell>
          <cell r="U2180">
            <v>0</v>
          </cell>
          <cell r="V2180">
            <v>0</v>
          </cell>
          <cell r="W2180">
            <v>11442</v>
          </cell>
          <cell r="X2180">
            <v>11442</v>
          </cell>
          <cell r="Y2180">
            <v>618232</v>
          </cell>
        </row>
        <row r="2181">
          <cell r="A2181">
            <v>2018056</v>
          </cell>
          <cell r="C2181" t="str">
            <v xml:space="preserve">657218 Floathouse </v>
          </cell>
          <cell r="D2181" t="str">
            <v>Arcabo</v>
          </cell>
          <cell r="E2181">
            <v>1</v>
          </cell>
          <cell r="F2181">
            <v>11</v>
          </cell>
          <cell r="G2181">
            <v>4</v>
          </cell>
          <cell r="H2181">
            <v>12</v>
          </cell>
          <cell r="I2181">
            <v>1</v>
          </cell>
          <cell r="J2181">
            <v>1</v>
          </cell>
          <cell r="L2181">
            <v>11442</v>
          </cell>
          <cell r="N2181">
            <v>6650</v>
          </cell>
          <cell r="O2181">
            <v>5269.9</v>
          </cell>
          <cell r="P2181">
            <v>0.79246616541353376</v>
          </cell>
          <cell r="Q2181">
            <v>1380.1</v>
          </cell>
          <cell r="R2181">
            <v>0.20753383458646615</v>
          </cell>
          <cell r="S2181">
            <v>55.203999999999994</v>
          </cell>
          <cell r="U2181">
            <v>0</v>
          </cell>
          <cell r="V2181">
            <v>0</v>
          </cell>
          <cell r="W2181">
            <v>11442</v>
          </cell>
          <cell r="X2181">
            <v>11442</v>
          </cell>
          <cell r="Y2181">
            <v>618259</v>
          </cell>
        </row>
        <row r="2182">
          <cell r="A2182">
            <v>2018057</v>
          </cell>
          <cell r="C2182">
            <v>695018</v>
          </cell>
          <cell r="D2182" t="str">
            <v>Arcabo</v>
          </cell>
          <cell r="E2182">
            <v>1</v>
          </cell>
          <cell r="F2182">
            <v>8</v>
          </cell>
          <cell r="G2182">
            <v>5</v>
          </cell>
          <cell r="H2182">
            <v>3</v>
          </cell>
          <cell r="I2182">
            <v>1</v>
          </cell>
          <cell r="J2182">
            <v>1</v>
          </cell>
          <cell r="L2182">
            <v>2743.83</v>
          </cell>
          <cell r="N2182">
            <v>1872</v>
          </cell>
          <cell r="O2182">
            <v>1417.85</v>
          </cell>
          <cell r="P2182">
            <v>0.75739850427350419</v>
          </cell>
          <cell r="Q2182">
            <v>454.15</v>
          </cell>
          <cell r="R2182">
            <v>0.24260149572649573</v>
          </cell>
          <cell r="S2182">
            <v>18.166</v>
          </cell>
          <cell r="U2182">
            <v>0</v>
          </cell>
          <cell r="V2182">
            <v>0</v>
          </cell>
          <cell r="W2182">
            <v>2743.83</v>
          </cell>
          <cell r="X2182">
            <v>2743.83</v>
          </cell>
          <cell r="Y2182">
            <v>618123</v>
          </cell>
        </row>
        <row r="2183">
          <cell r="A2183">
            <v>2018058</v>
          </cell>
          <cell r="C2183">
            <v>690818</v>
          </cell>
          <cell r="D2183" t="str">
            <v>Arcabo</v>
          </cell>
          <cell r="E2183">
            <v>1</v>
          </cell>
          <cell r="F2183">
            <v>8</v>
          </cell>
          <cell r="G2183">
            <v>5</v>
          </cell>
          <cell r="H2183">
            <v>3</v>
          </cell>
          <cell r="I2183">
            <v>1</v>
          </cell>
          <cell r="J2183">
            <v>1</v>
          </cell>
          <cell r="L2183">
            <v>2997.18</v>
          </cell>
          <cell r="N2183">
            <v>1981.11</v>
          </cell>
          <cell r="O2183">
            <v>1526.96</v>
          </cell>
          <cell r="P2183">
            <v>0.77075982656187703</v>
          </cell>
          <cell r="Q2183">
            <v>454.15</v>
          </cell>
          <cell r="R2183">
            <v>0.22924017343812308</v>
          </cell>
          <cell r="S2183">
            <v>18.166</v>
          </cell>
          <cell r="U2183">
            <v>0</v>
          </cell>
          <cell r="V2183">
            <v>0</v>
          </cell>
          <cell r="W2183">
            <v>2997.18</v>
          </cell>
          <cell r="X2183">
            <v>2997.18</v>
          </cell>
          <cell r="Y2183">
            <v>618124</v>
          </cell>
        </row>
        <row r="2184">
          <cell r="A2184">
            <v>2018059</v>
          </cell>
          <cell r="C2184">
            <v>690418</v>
          </cell>
          <cell r="D2184" t="str">
            <v>Arcabo</v>
          </cell>
          <cell r="E2184">
            <v>1</v>
          </cell>
          <cell r="F2184">
            <v>8</v>
          </cell>
          <cell r="G2184">
            <v>6</v>
          </cell>
          <cell r="H2184">
            <v>2</v>
          </cell>
          <cell r="I2184">
            <v>1</v>
          </cell>
          <cell r="J2184">
            <v>1</v>
          </cell>
          <cell r="L2184">
            <v>2369.17</v>
          </cell>
          <cell r="N2184">
            <v>1536.22</v>
          </cell>
          <cell r="O2184">
            <v>1117.19</v>
          </cell>
          <cell r="P2184">
            <v>0.72723307859551367</v>
          </cell>
          <cell r="Q2184">
            <v>419.03</v>
          </cell>
          <cell r="R2184">
            <v>0.27276692140448633</v>
          </cell>
          <cell r="S2184">
            <v>16.761199999999999</v>
          </cell>
          <cell r="U2184">
            <v>0</v>
          </cell>
          <cell r="V2184">
            <v>0</v>
          </cell>
          <cell r="W2184">
            <v>2369.17</v>
          </cell>
          <cell r="X2184">
            <v>2369.17</v>
          </cell>
          <cell r="Y2184">
            <v>618125</v>
          </cell>
        </row>
        <row r="2185">
          <cell r="A2185">
            <v>2018060</v>
          </cell>
          <cell r="C2185" t="str">
            <v>635618 ruit arc1023 450x744 blank</v>
          </cell>
          <cell r="D2185" t="str">
            <v>Arcabo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1</v>
          </cell>
          <cell r="J2185">
            <v>1</v>
          </cell>
          <cell r="L2185">
            <v>35.9</v>
          </cell>
          <cell r="N2185">
            <v>25.45</v>
          </cell>
          <cell r="O2185">
            <v>10.45</v>
          </cell>
          <cell r="P2185">
            <v>0.41060903732809428</v>
          </cell>
          <cell r="Q2185">
            <v>15</v>
          </cell>
          <cell r="R2185">
            <v>0.58939096267190572</v>
          </cell>
          <cell r="S2185">
            <v>0.6</v>
          </cell>
          <cell r="U2185">
            <v>0</v>
          </cell>
          <cell r="V2185">
            <v>0</v>
          </cell>
          <cell r="W2185">
            <v>35.9</v>
          </cell>
          <cell r="X2185">
            <v>35.9</v>
          </cell>
          <cell r="Y2185">
            <v>618140</v>
          </cell>
        </row>
        <row r="2186">
          <cell r="A2186">
            <v>2018061</v>
          </cell>
          <cell r="C2186" t="str">
            <v>607116, 2 sleutels toegangsdeur, G31305</v>
          </cell>
          <cell r="D2186" t="str">
            <v>Arcabo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1</v>
          </cell>
          <cell r="J2186">
            <v>1</v>
          </cell>
          <cell r="L2186">
            <v>13.75</v>
          </cell>
          <cell r="N2186">
            <v>5.98</v>
          </cell>
          <cell r="O2186">
            <v>5.98</v>
          </cell>
          <cell r="P2186">
            <v>1</v>
          </cell>
          <cell r="Q2186">
            <v>0</v>
          </cell>
          <cell r="R2186">
            <v>0</v>
          </cell>
          <cell r="S2186">
            <v>0</v>
          </cell>
          <cell r="U2186">
            <v>0</v>
          </cell>
          <cell r="V2186">
            <v>0</v>
          </cell>
          <cell r="W2186">
            <v>13.75</v>
          </cell>
          <cell r="X2186">
            <v>13.75</v>
          </cell>
          <cell r="Y2186">
            <v>618140</v>
          </cell>
        </row>
        <row r="2187">
          <cell r="A2187">
            <v>2018063</v>
          </cell>
          <cell r="C2187">
            <v>749818</v>
          </cell>
          <cell r="D2187" t="str">
            <v>Arcabo</v>
          </cell>
          <cell r="E2187">
            <v>1</v>
          </cell>
          <cell r="F2187">
            <v>8</v>
          </cell>
          <cell r="G2187">
            <v>5</v>
          </cell>
          <cell r="H2187">
            <v>3</v>
          </cell>
          <cell r="I2187">
            <v>1</v>
          </cell>
          <cell r="J2187">
            <v>1</v>
          </cell>
          <cell r="L2187">
            <v>2798.51</v>
          </cell>
          <cell r="N2187">
            <v>1811</v>
          </cell>
          <cell r="O2187">
            <v>1348.8</v>
          </cell>
          <cell r="P2187">
            <v>0.74478188845941462</v>
          </cell>
          <cell r="Q2187">
            <v>462.2</v>
          </cell>
          <cell r="R2187">
            <v>0.25521811154058532</v>
          </cell>
          <cell r="S2187">
            <v>18.488</v>
          </cell>
          <cell r="U2187">
            <v>0</v>
          </cell>
          <cell r="V2187">
            <v>0</v>
          </cell>
          <cell r="W2187">
            <v>2798.51</v>
          </cell>
          <cell r="X2187">
            <v>2798.51</v>
          </cell>
          <cell r="Y2187">
            <v>618126</v>
          </cell>
        </row>
        <row r="2188">
          <cell r="A2188">
            <v>2018064</v>
          </cell>
          <cell r="C2188">
            <v>749718</v>
          </cell>
          <cell r="D2188" t="str">
            <v>Arcabo</v>
          </cell>
          <cell r="E2188">
            <v>1</v>
          </cell>
          <cell r="F2188">
            <v>10</v>
          </cell>
          <cell r="G2188">
            <v>6</v>
          </cell>
          <cell r="H2188">
            <v>3</v>
          </cell>
          <cell r="I2188">
            <v>1</v>
          </cell>
          <cell r="J2188">
            <v>1</v>
          </cell>
          <cell r="L2188">
            <v>5917.1</v>
          </cell>
          <cell r="N2188">
            <v>3100.58</v>
          </cell>
          <cell r="O2188">
            <v>2291.4499999999998</v>
          </cell>
          <cell r="P2188">
            <v>0.73903914751433597</v>
          </cell>
          <cell r="Q2188">
            <v>809.13</v>
          </cell>
          <cell r="R2188">
            <v>0.26096085248566397</v>
          </cell>
          <cell r="S2188">
            <v>32.365200000000002</v>
          </cell>
          <cell r="U2188">
            <v>0</v>
          </cell>
          <cell r="V2188">
            <v>0</v>
          </cell>
          <cell r="W2188">
            <v>5917.1</v>
          </cell>
          <cell r="X2188">
            <v>5917.1</v>
          </cell>
          <cell r="Y2188">
            <v>618127</v>
          </cell>
        </row>
        <row r="2189">
          <cell r="A2189">
            <v>2018065</v>
          </cell>
          <cell r="C2189">
            <v>749918</v>
          </cell>
          <cell r="D2189" t="str">
            <v>Arcabo</v>
          </cell>
          <cell r="E2189">
            <v>1</v>
          </cell>
          <cell r="F2189">
            <v>8</v>
          </cell>
          <cell r="G2189">
            <v>5</v>
          </cell>
          <cell r="H2189">
            <v>3</v>
          </cell>
          <cell r="I2189">
            <v>1</v>
          </cell>
          <cell r="J2189">
            <v>1</v>
          </cell>
          <cell r="L2189">
            <v>3002.61</v>
          </cell>
          <cell r="N2189">
            <v>1960</v>
          </cell>
          <cell r="O2189">
            <v>1505.85</v>
          </cell>
          <cell r="P2189">
            <v>0.76829081632653051</v>
          </cell>
          <cell r="Q2189">
            <v>454.15</v>
          </cell>
          <cell r="R2189">
            <v>0.23170918367346938</v>
          </cell>
          <cell r="S2189">
            <v>18.166</v>
          </cell>
          <cell r="U2189">
            <v>0</v>
          </cell>
          <cell r="V2189">
            <v>0</v>
          </cell>
          <cell r="W2189">
            <v>3002.61</v>
          </cell>
          <cell r="X2189">
            <v>3002.61</v>
          </cell>
          <cell r="Y2189">
            <v>618128</v>
          </cell>
        </row>
        <row r="2190">
          <cell r="A2190">
            <v>2018066</v>
          </cell>
          <cell r="C2190" t="str">
            <v>2 lengtes AWL080 werkbon 170</v>
          </cell>
          <cell r="D2190" t="str">
            <v>Duocar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1</v>
          </cell>
          <cell r="J2190">
            <v>1</v>
          </cell>
          <cell r="L2190">
            <v>76.5</v>
          </cell>
          <cell r="N2190">
            <v>51</v>
          </cell>
          <cell r="O2190">
            <v>36</v>
          </cell>
          <cell r="P2190">
            <v>0.70588235294117652</v>
          </cell>
          <cell r="Q2190">
            <v>15</v>
          </cell>
          <cell r="R2190">
            <v>0.29411764705882354</v>
          </cell>
          <cell r="S2190">
            <v>0.6</v>
          </cell>
          <cell r="U2190">
            <v>0</v>
          </cell>
          <cell r="V2190">
            <v>76.5</v>
          </cell>
          <cell r="W2190">
            <v>0</v>
          </cell>
          <cell r="X2190"/>
          <cell r="Y2190"/>
        </row>
        <row r="2191">
          <cell r="A2191">
            <v>2018067</v>
          </cell>
          <cell r="C2191" t="str">
            <v>werkbon 169 - 607817 TEXEL  2017011-2017882</v>
          </cell>
          <cell r="D2191" t="str">
            <v>Arcabo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1</v>
          </cell>
          <cell r="J2191">
            <v>1</v>
          </cell>
          <cell r="L2191">
            <v>109.68</v>
          </cell>
          <cell r="N2191">
            <v>62.34</v>
          </cell>
          <cell r="O2191">
            <v>47.34</v>
          </cell>
          <cell r="P2191">
            <v>0.75938402309913378</v>
          </cell>
          <cell r="Q2191">
            <v>15</v>
          </cell>
          <cell r="R2191">
            <v>0.2406159769008662</v>
          </cell>
          <cell r="S2191">
            <v>0.6</v>
          </cell>
          <cell r="U2191">
            <v>0</v>
          </cell>
          <cell r="V2191">
            <v>0</v>
          </cell>
          <cell r="W2191">
            <v>109.68</v>
          </cell>
          <cell r="X2191">
            <v>109.68</v>
          </cell>
          <cell r="Y2191">
            <v>618140</v>
          </cell>
        </row>
        <row r="2192">
          <cell r="A2192">
            <v>2018068</v>
          </cell>
          <cell r="C2192" t="str">
            <v>1x glas 625 x 995  4-7-4 mm Hal 3, glas 1184x 1211</v>
          </cell>
          <cell r="D2192" t="str">
            <v>Arcabo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1</v>
          </cell>
          <cell r="J2192">
            <v>1</v>
          </cell>
          <cell r="L2192">
            <v>99.38</v>
          </cell>
          <cell r="N2192">
            <v>57.19</v>
          </cell>
          <cell r="O2192">
            <v>42.19</v>
          </cell>
          <cell r="P2192">
            <v>0.73771638398321382</v>
          </cell>
          <cell r="Q2192">
            <v>15</v>
          </cell>
          <cell r="R2192">
            <v>0.26228361601678618</v>
          </cell>
          <cell r="S2192">
            <v>0.6</v>
          </cell>
          <cell r="U2192">
            <v>0</v>
          </cell>
          <cell r="V2192">
            <v>0</v>
          </cell>
          <cell r="W2192">
            <v>99.38</v>
          </cell>
          <cell r="X2192">
            <v>99.38</v>
          </cell>
          <cell r="Y2192">
            <v>618140</v>
          </cell>
        </row>
        <row r="2193">
          <cell r="A2193">
            <v>2018069</v>
          </cell>
          <cell r="C2193" t="str">
            <v>Stormschade Kuro - 2017877 714518 ARC5052 en vr ARC2057 GVN</v>
          </cell>
          <cell r="D2193" t="str">
            <v>Kurokozijn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1</v>
          </cell>
          <cell r="J2193">
            <v>1</v>
          </cell>
          <cell r="N2193">
            <v>0</v>
          </cell>
          <cell r="O2193">
            <v>0</v>
          </cell>
          <cell r="P2193" t="str">
            <v/>
          </cell>
          <cell r="Q2193">
            <v>0</v>
          </cell>
          <cell r="R2193" t="str">
            <v/>
          </cell>
          <cell r="S2193">
            <v>0</v>
          </cell>
          <cell r="U2193">
            <v>0</v>
          </cell>
          <cell r="V2193">
            <v>0</v>
          </cell>
          <cell r="W2193">
            <v>0</v>
          </cell>
          <cell r="X2193"/>
          <cell r="Y2193"/>
        </row>
        <row r="2194">
          <cell r="A2194">
            <v>2018070</v>
          </cell>
          <cell r="C2194">
            <v>692818</v>
          </cell>
          <cell r="D2194" t="str">
            <v>Arcabo</v>
          </cell>
          <cell r="E2194">
            <v>1</v>
          </cell>
          <cell r="F2194">
            <v>8</v>
          </cell>
          <cell r="G2194">
            <v>5</v>
          </cell>
          <cell r="H2194">
            <v>3</v>
          </cell>
          <cell r="I2194">
            <v>1</v>
          </cell>
          <cell r="J2194">
            <v>1</v>
          </cell>
          <cell r="L2194">
            <v>3004.43</v>
          </cell>
          <cell r="N2194">
            <v>1959</v>
          </cell>
          <cell r="O2194">
            <v>1491.35</v>
          </cell>
          <cell r="P2194">
            <v>0.76128126595201628</v>
          </cell>
          <cell r="Q2194">
            <v>467.65</v>
          </cell>
          <cell r="R2194">
            <v>0.23871873404798366</v>
          </cell>
          <cell r="S2194">
            <v>18.706</v>
          </cell>
          <cell r="U2194">
            <v>0</v>
          </cell>
          <cell r="V2194">
            <v>0</v>
          </cell>
          <cell r="W2194">
            <v>3004.43</v>
          </cell>
          <cell r="X2194">
            <v>3004.43</v>
          </cell>
          <cell r="Y2194">
            <v>618130</v>
          </cell>
        </row>
        <row r="2195">
          <cell r="A2195">
            <v>2018071</v>
          </cell>
          <cell r="C2195" t="str">
            <v>ARC5004 glas en inzethor</v>
          </cell>
          <cell r="D2195" t="str">
            <v>Arcabo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1</v>
          </cell>
          <cell r="J2195">
            <v>1</v>
          </cell>
          <cell r="L2195">
            <v>128.76</v>
          </cell>
          <cell r="N2195">
            <v>71.88</v>
          </cell>
          <cell r="O2195">
            <v>56.88</v>
          </cell>
          <cell r="P2195">
            <v>0.79131886477462443</v>
          </cell>
          <cell r="Q2195">
            <v>15</v>
          </cell>
          <cell r="R2195">
            <v>0.20868113522537565</v>
          </cell>
          <cell r="S2195">
            <v>0.6</v>
          </cell>
          <cell r="U2195">
            <v>0</v>
          </cell>
          <cell r="V2195">
            <v>0</v>
          </cell>
          <cell r="W2195">
            <v>128.76</v>
          </cell>
          <cell r="X2195">
            <v>128.76</v>
          </cell>
          <cell r="Y2195">
            <v>618140</v>
          </cell>
        </row>
        <row r="2196">
          <cell r="A2196">
            <v>2018072</v>
          </cell>
          <cell r="C2196" t="str">
            <v>glas 652x 807 (2017759)</v>
          </cell>
          <cell r="D2196" t="str">
            <v>Arcabo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1</v>
          </cell>
          <cell r="J2196">
            <v>1</v>
          </cell>
          <cell r="L2196">
            <v>36.619999999999997</v>
          </cell>
          <cell r="N2196">
            <v>25.810000000000002</v>
          </cell>
          <cell r="O2196">
            <v>10.81</v>
          </cell>
          <cell r="P2196">
            <v>0.41882991088725297</v>
          </cell>
          <cell r="Q2196">
            <v>15</v>
          </cell>
          <cell r="R2196">
            <v>0.58117008911274692</v>
          </cell>
          <cell r="S2196">
            <v>0.6</v>
          </cell>
          <cell r="U2196">
            <v>0</v>
          </cell>
          <cell r="V2196">
            <v>0</v>
          </cell>
          <cell r="W2196">
            <v>36.619999999999997</v>
          </cell>
          <cell r="X2196">
            <v>36.619999999999997</v>
          </cell>
          <cell r="Y2196">
            <v>618194</v>
          </cell>
        </row>
        <row r="2197">
          <cell r="A2197" t="str">
            <v>2018073-139</v>
          </cell>
          <cell r="C2197" t="str">
            <v>Zeebad Branding 139 sp</v>
          </cell>
          <cell r="D2197" t="str">
            <v>maat</v>
          </cell>
          <cell r="E2197">
            <v>1</v>
          </cell>
          <cell r="F2197">
            <v>9</v>
          </cell>
          <cell r="G2197">
            <v>3</v>
          </cell>
          <cell r="H2197">
            <v>4</v>
          </cell>
          <cell r="I2197">
            <v>1</v>
          </cell>
          <cell r="J2197">
            <v>1</v>
          </cell>
          <cell r="L2197">
            <v>4910</v>
          </cell>
          <cell r="N2197">
            <v>3376</v>
          </cell>
          <cell r="O2197">
            <v>2752.71</v>
          </cell>
          <cell r="P2197">
            <v>0.81537618483412322</v>
          </cell>
          <cell r="Q2197">
            <v>623.29</v>
          </cell>
          <cell r="R2197">
            <v>0.18462381516587675</v>
          </cell>
          <cell r="S2197">
            <v>24.9316</v>
          </cell>
          <cell r="U2197">
            <v>0</v>
          </cell>
          <cell r="V2197">
            <v>0</v>
          </cell>
          <cell r="W2197">
            <v>4910</v>
          </cell>
          <cell r="X2197">
            <v>4910</v>
          </cell>
          <cell r="Y2197">
            <v>618165</v>
          </cell>
        </row>
        <row r="2198">
          <cell r="A2198" t="str">
            <v>2018073-138</v>
          </cell>
          <cell r="C2198" t="str">
            <v>Zeebad Branding 138 sp</v>
          </cell>
          <cell r="D2198" t="str">
            <v>maat</v>
          </cell>
          <cell r="E2198">
            <v>1</v>
          </cell>
          <cell r="F2198">
            <v>9</v>
          </cell>
          <cell r="G2198">
            <v>3</v>
          </cell>
          <cell r="H2198">
            <v>4</v>
          </cell>
          <cell r="I2198">
            <v>1</v>
          </cell>
          <cell r="J2198">
            <v>1</v>
          </cell>
          <cell r="L2198">
            <v>4910</v>
          </cell>
          <cell r="N2198">
            <v>3376</v>
          </cell>
          <cell r="O2198">
            <v>2752.71</v>
          </cell>
          <cell r="P2198">
            <v>0.81537618483412322</v>
          </cell>
          <cell r="Q2198">
            <v>623.29</v>
          </cell>
          <cell r="R2198">
            <v>0.18462381516587675</v>
          </cell>
          <cell r="S2198">
            <v>24.9316</v>
          </cell>
          <cell r="U2198">
            <v>0</v>
          </cell>
          <cell r="V2198">
            <v>0</v>
          </cell>
          <cell r="W2198">
            <v>4910</v>
          </cell>
          <cell r="X2198">
            <v>4910</v>
          </cell>
          <cell r="Y2198">
            <v>618165</v>
          </cell>
        </row>
        <row r="2199">
          <cell r="A2199" t="str">
            <v>2018073-144</v>
          </cell>
          <cell r="C2199" t="str">
            <v>Zeebad Branding 144 sp</v>
          </cell>
          <cell r="D2199" t="str">
            <v>maat</v>
          </cell>
          <cell r="E2199">
            <v>1</v>
          </cell>
          <cell r="F2199">
            <v>9</v>
          </cell>
          <cell r="G2199">
            <v>3</v>
          </cell>
          <cell r="H2199">
            <v>4</v>
          </cell>
          <cell r="I2199">
            <v>1</v>
          </cell>
          <cell r="J2199">
            <v>1</v>
          </cell>
          <cell r="L2199">
            <v>4910</v>
          </cell>
          <cell r="N2199">
            <v>3376</v>
          </cell>
          <cell r="O2199">
            <v>2752.71</v>
          </cell>
          <cell r="P2199">
            <v>0.81537618483412322</v>
          </cell>
          <cell r="Q2199">
            <v>623.29</v>
          </cell>
          <cell r="R2199">
            <v>0.18462381516587675</v>
          </cell>
          <cell r="S2199">
            <v>24.9316</v>
          </cell>
          <cell r="U2199">
            <v>0</v>
          </cell>
          <cell r="V2199">
            <v>0</v>
          </cell>
          <cell r="W2199">
            <v>4910</v>
          </cell>
          <cell r="X2199">
            <v>4910</v>
          </cell>
          <cell r="Y2199">
            <v>618165</v>
          </cell>
        </row>
        <row r="2200">
          <cell r="A2200" t="str">
            <v>2018073-149</v>
          </cell>
          <cell r="C2200" t="str">
            <v>Zeebad Branding 149 sp</v>
          </cell>
          <cell r="D2200" t="str">
            <v>maat</v>
          </cell>
          <cell r="E2200">
            <v>1</v>
          </cell>
          <cell r="F2200">
            <v>9</v>
          </cell>
          <cell r="G2200">
            <v>3</v>
          </cell>
          <cell r="H2200">
            <v>4</v>
          </cell>
          <cell r="I2200">
            <v>1</v>
          </cell>
          <cell r="J2200">
            <v>1</v>
          </cell>
          <cell r="L2200">
            <v>4910</v>
          </cell>
          <cell r="N2200">
            <v>3376</v>
          </cell>
          <cell r="O2200">
            <v>2752.71</v>
          </cell>
          <cell r="P2200">
            <v>0.81537618483412322</v>
          </cell>
          <cell r="Q2200">
            <v>623.29</v>
          </cell>
          <cell r="R2200">
            <v>0.18462381516587675</v>
          </cell>
          <cell r="S2200">
            <v>24.9316</v>
          </cell>
          <cell r="U2200">
            <v>0</v>
          </cell>
          <cell r="V2200">
            <v>0</v>
          </cell>
          <cell r="W2200">
            <v>4910</v>
          </cell>
          <cell r="X2200">
            <v>4910</v>
          </cell>
          <cell r="Y2200">
            <v>618165</v>
          </cell>
        </row>
        <row r="2201">
          <cell r="A2201" t="str">
            <v>2018073-147</v>
          </cell>
          <cell r="C2201" t="str">
            <v>Zeebad Branding 147 get</v>
          </cell>
          <cell r="D2201" t="str">
            <v>maat</v>
          </cell>
          <cell r="E2201">
            <v>1</v>
          </cell>
          <cell r="F2201">
            <v>9</v>
          </cell>
          <cell r="G2201">
            <v>3</v>
          </cell>
          <cell r="H2201">
            <v>4</v>
          </cell>
          <cell r="I2201">
            <v>1</v>
          </cell>
          <cell r="J2201">
            <v>1</v>
          </cell>
          <cell r="L2201">
            <v>4910</v>
          </cell>
          <cell r="N2201">
            <v>3376</v>
          </cell>
          <cell r="O2201">
            <v>2752.71</v>
          </cell>
          <cell r="P2201">
            <v>0.81537618483412322</v>
          </cell>
          <cell r="Q2201">
            <v>623.29</v>
          </cell>
          <cell r="R2201">
            <v>0.18462381516587675</v>
          </cell>
          <cell r="S2201">
            <v>24.9316</v>
          </cell>
          <cell r="U2201">
            <v>0</v>
          </cell>
          <cell r="V2201">
            <v>0</v>
          </cell>
          <cell r="W2201">
            <v>4910</v>
          </cell>
          <cell r="X2201">
            <v>4910</v>
          </cell>
          <cell r="Y2201">
            <v>618165</v>
          </cell>
        </row>
        <row r="2202">
          <cell r="A2202" t="str">
            <v>2018073-156</v>
          </cell>
          <cell r="C2202" t="str">
            <v>Zeebad Branding 156 get</v>
          </cell>
          <cell r="D2202" t="str">
            <v>maat</v>
          </cell>
          <cell r="E2202">
            <v>1</v>
          </cell>
          <cell r="F2202">
            <v>9</v>
          </cell>
          <cell r="G2202">
            <v>3</v>
          </cell>
          <cell r="H2202">
            <v>4</v>
          </cell>
          <cell r="I2202">
            <v>1</v>
          </cell>
          <cell r="J2202">
            <v>1</v>
          </cell>
          <cell r="L2202">
            <v>4910</v>
          </cell>
          <cell r="N2202">
            <v>3376</v>
          </cell>
          <cell r="O2202">
            <v>2752.71</v>
          </cell>
          <cell r="P2202">
            <v>0.81537618483412322</v>
          </cell>
          <cell r="Q2202">
            <v>623.29</v>
          </cell>
          <cell r="R2202">
            <v>0.18462381516587675</v>
          </cell>
          <cell r="S2202">
            <v>24.9316</v>
          </cell>
          <cell r="U2202">
            <v>0</v>
          </cell>
          <cell r="V2202">
            <v>0</v>
          </cell>
          <cell r="W2202">
            <v>4910</v>
          </cell>
          <cell r="X2202">
            <v>4910</v>
          </cell>
          <cell r="Y2202">
            <v>618165</v>
          </cell>
        </row>
        <row r="2203">
          <cell r="A2203" t="str">
            <v>2018073-159</v>
          </cell>
          <cell r="C2203" t="str">
            <v>Zeebad Branding 159 sp</v>
          </cell>
          <cell r="D2203" t="str">
            <v>maat</v>
          </cell>
          <cell r="E2203">
            <v>1</v>
          </cell>
          <cell r="F2203">
            <v>9</v>
          </cell>
          <cell r="G2203">
            <v>3</v>
          </cell>
          <cell r="H2203">
            <v>4</v>
          </cell>
          <cell r="I2203">
            <v>1</v>
          </cell>
          <cell r="J2203">
            <v>1</v>
          </cell>
          <cell r="L2203">
            <v>4910</v>
          </cell>
          <cell r="N2203">
            <v>3376</v>
          </cell>
          <cell r="O2203">
            <v>2752.71</v>
          </cell>
          <cell r="P2203">
            <v>0.81537618483412322</v>
          </cell>
          <cell r="Q2203">
            <v>623.29</v>
          </cell>
          <cell r="R2203">
            <v>0.18462381516587675</v>
          </cell>
          <cell r="S2203">
            <v>24.9316</v>
          </cell>
          <cell r="U2203">
            <v>0</v>
          </cell>
          <cell r="V2203">
            <v>0</v>
          </cell>
          <cell r="W2203">
            <v>4910</v>
          </cell>
          <cell r="X2203">
            <v>4910</v>
          </cell>
          <cell r="Y2203">
            <v>618198</v>
          </cell>
        </row>
        <row r="2204">
          <cell r="A2204" t="str">
            <v>2018073-160</v>
          </cell>
          <cell r="C2204" t="str">
            <v>Zeebad Branding 160 sp</v>
          </cell>
          <cell r="D2204" t="str">
            <v>maat</v>
          </cell>
          <cell r="E2204">
            <v>1</v>
          </cell>
          <cell r="F2204">
            <v>9</v>
          </cell>
          <cell r="G2204">
            <v>3</v>
          </cell>
          <cell r="H2204">
            <v>4</v>
          </cell>
          <cell r="I2204">
            <v>1</v>
          </cell>
          <cell r="J2204">
            <v>1</v>
          </cell>
          <cell r="L2204">
            <v>4910</v>
          </cell>
          <cell r="N2204">
            <v>3376</v>
          </cell>
          <cell r="O2204">
            <v>2752.71</v>
          </cell>
          <cell r="P2204">
            <v>0.81537618483412322</v>
          </cell>
          <cell r="Q2204">
            <v>623.29</v>
          </cell>
          <cell r="R2204">
            <v>0.18462381516587675</v>
          </cell>
          <cell r="S2204">
            <v>24.9316</v>
          </cell>
          <cell r="U2204">
            <v>0</v>
          </cell>
          <cell r="V2204">
            <v>0</v>
          </cell>
          <cell r="W2204">
            <v>4910</v>
          </cell>
          <cell r="X2204">
            <v>4910</v>
          </cell>
          <cell r="Y2204">
            <v>618198</v>
          </cell>
        </row>
        <row r="2205">
          <cell r="A2205" t="str">
            <v>2018073-168</v>
          </cell>
          <cell r="C2205" t="str">
            <v>Zeebad Branding 168 sp</v>
          </cell>
          <cell r="D2205" t="str">
            <v>maat</v>
          </cell>
          <cell r="E2205">
            <v>1</v>
          </cell>
          <cell r="F2205">
            <v>9</v>
          </cell>
          <cell r="G2205">
            <v>3</v>
          </cell>
          <cell r="H2205">
            <v>4</v>
          </cell>
          <cell r="I2205">
            <v>1</v>
          </cell>
          <cell r="J2205">
            <v>1</v>
          </cell>
          <cell r="L2205">
            <v>4910</v>
          </cell>
          <cell r="N2205">
            <v>3376</v>
          </cell>
          <cell r="O2205">
            <v>2752.71</v>
          </cell>
          <cell r="P2205">
            <v>0.81537618483412322</v>
          </cell>
          <cell r="Q2205">
            <v>623.29</v>
          </cell>
          <cell r="R2205">
            <v>0.18462381516587675</v>
          </cell>
          <cell r="S2205">
            <v>24.9316</v>
          </cell>
          <cell r="U2205">
            <v>0</v>
          </cell>
          <cell r="V2205">
            <v>0</v>
          </cell>
          <cell r="W2205">
            <v>4910</v>
          </cell>
          <cell r="X2205">
            <v>4910</v>
          </cell>
          <cell r="Y2205">
            <v>618217</v>
          </cell>
        </row>
        <row r="2206">
          <cell r="A2206" t="str">
            <v>2018073-169</v>
          </cell>
          <cell r="C2206" t="str">
            <v>Zeebad Branding 169 sp</v>
          </cell>
          <cell r="D2206" t="str">
            <v>maat</v>
          </cell>
          <cell r="E2206">
            <v>1</v>
          </cell>
          <cell r="F2206">
            <v>9</v>
          </cell>
          <cell r="G2206">
            <v>3</v>
          </cell>
          <cell r="H2206">
            <v>4</v>
          </cell>
          <cell r="I2206">
            <v>1</v>
          </cell>
          <cell r="J2206">
            <v>1</v>
          </cell>
          <cell r="L2206">
            <v>4910</v>
          </cell>
          <cell r="N2206">
            <v>3376</v>
          </cell>
          <cell r="O2206">
            <v>2752.71</v>
          </cell>
          <cell r="P2206">
            <v>0.81537618483412322</v>
          </cell>
          <cell r="Q2206">
            <v>623.29</v>
          </cell>
          <cell r="R2206">
            <v>0.18462381516587675</v>
          </cell>
          <cell r="S2206">
            <v>24.9316</v>
          </cell>
          <cell r="U2206">
            <v>0</v>
          </cell>
          <cell r="V2206">
            <v>0</v>
          </cell>
          <cell r="W2206">
            <v>4910</v>
          </cell>
          <cell r="X2206">
            <v>4910</v>
          </cell>
          <cell r="Y2206">
            <v>618218</v>
          </cell>
        </row>
        <row r="2207">
          <cell r="A2207" t="str">
            <v>2018073-167</v>
          </cell>
          <cell r="C2207" t="str">
            <v>Zeebad Branding 167 get</v>
          </cell>
          <cell r="D2207" t="str">
            <v>maat</v>
          </cell>
          <cell r="E2207">
            <v>1</v>
          </cell>
          <cell r="F2207">
            <v>9</v>
          </cell>
          <cell r="G2207">
            <v>3</v>
          </cell>
          <cell r="H2207">
            <v>4</v>
          </cell>
          <cell r="I2207">
            <v>1</v>
          </cell>
          <cell r="J2207">
            <v>1</v>
          </cell>
          <cell r="L2207">
            <v>4910</v>
          </cell>
          <cell r="N2207">
            <v>3376</v>
          </cell>
          <cell r="O2207">
            <v>2752.71</v>
          </cell>
          <cell r="P2207">
            <v>0.81537618483412322</v>
          </cell>
          <cell r="Q2207">
            <v>623.29</v>
          </cell>
          <cell r="R2207">
            <v>0.18462381516587675</v>
          </cell>
          <cell r="S2207">
            <v>24.9316</v>
          </cell>
          <cell r="U2207">
            <v>0</v>
          </cell>
          <cell r="V2207">
            <v>0</v>
          </cell>
          <cell r="W2207">
            <v>4910</v>
          </cell>
          <cell r="X2207">
            <v>4910</v>
          </cell>
          <cell r="Y2207">
            <v>618218</v>
          </cell>
        </row>
        <row r="2208">
          <cell r="A2208" t="str">
            <v>2018074-2</v>
          </cell>
          <cell r="C2208" t="str">
            <v>Glaslat AG4C 388x6 m1 ref 8057</v>
          </cell>
          <cell r="D2208" t="str">
            <v>De Oude Ijssel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1</v>
          </cell>
          <cell r="J2208">
            <v>1</v>
          </cell>
          <cell r="L2208">
            <v>6169.2</v>
          </cell>
          <cell r="N2208">
            <v>1862.4</v>
          </cell>
          <cell r="O2208">
            <v>1862.4</v>
          </cell>
          <cell r="P2208">
            <v>1</v>
          </cell>
          <cell r="Q2208">
            <v>150</v>
          </cell>
          <cell r="R2208">
            <v>8.0541237113402053E-2</v>
          </cell>
          <cell r="S2208">
            <v>6</v>
          </cell>
          <cell r="U2208">
            <v>0</v>
          </cell>
          <cell r="V2208">
            <v>0</v>
          </cell>
          <cell r="W2208">
            <v>6169.2</v>
          </cell>
          <cell r="X2208">
            <v>6169.2</v>
          </cell>
          <cell r="Y2208">
            <v>617358</v>
          </cell>
        </row>
        <row r="2209">
          <cell r="A2209">
            <v>2018075</v>
          </cell>
          <cell r="C2209" t="str">
            <v>glas 652x 1168 ARC 5901</v>
          </cell>
          <cell r="D2209" t="str">
            <v>Arcabo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1</v>
          </cell>
          <cell r="J2209">
            <v>1</v>
          </cell>
          <cell r="L2209">
            <v>46.42</v>
          </cell>
          <cell r="N2209">
            <v>30.71</v>
          </cell>
          <cell r="O2209">
            <v>15.71</v>
          </cell>
          <cell r="P2209">
            <v>0.51155975252360797</v>
          </cell>
          <cell r="Q2209">
            <v>15</v>
          </cell>
          <cell r="R2209">
            <v>0.48844024747639203</v>
          </cell>
          <cell r="S2209">
            <v>0.6</v>
          </cell>
          <cell r="U2209">
            <v>0</v>
          </cell>
          <cell r="V2209">
            <v>0</v>
          </cell>
          <cell r="W2209">
            <v>46.42</v>
          </cell>
          <cell r="X2209">
            <v>46.42</v>
          </cell>
          <cell r="Y2209">
            <v>618352</v>
          </cell>
        </row>
        <row r="2210">
          <cell r="A2210">
            <v>2018076</v>
          </cell>
          <cell r="C2210">
            <v>735718</v>
          </cell>
          <cell r="D2210" t="str">
            <v>Arcabo</v>
          </cell>
          <cell r="E2210">
            <v>1</v>
          </cell>
          <cell r="F2210">
            <v>11</v>
          </cell>
          <cell r="G2210">
            <v>8</v>
          </cell>
          <cell r="H2210">
            <v>3</v>
          </cell>
          <cell r="I2210">
            <v>1</v>
          </cell>
          <cell r="J2210">
            <v>1</v>
          </cell>
          <cell r="L2210">
            <v>4108.82</v>
          </cell>
          <cell r="N2210">
            <v>2658</v>
          </cell>
          <cell r="O2210">
            <v>2066.15</v>
          </cell>
          <cell r="P2210">
            <v>0.7773325808878857</v>
          </cell>
          <cell r="Q2210">
            <v>591.85</v>
          </cell>
          <cell r="R2210">
            <v>0.22266741911211438</v>
          </cell>
          <cell r="S2210">
            <v>23.673999999999999</v>
          </cell>
          <cell r="U2210">
            <v>0</v>
          </cell>
          <cell r="V2210">
            <v>0</v>
          </cell>
          <cell r="W2210">
            <v>4108.82</v>
          </cell>
          <cell r="X2210">
            <v>4108.82</v>
          </cell>
          <cell r="Y2210">
            <v>618131</v>
          </cell>
        </row>
        <row r="2211">
          <cell r="A2211">
            <v>2018077</v>
          </cell>
          <cell r="C2211">
            <v>735618</v>
          </cell>
          <cell r="D2211" t="str">
            <v>Arcabo</v>
          </cell>
          <cell r="E2211">
            <v>1</v>
          </cell>
          <cell r="F2211">
            <v>11</v>
          </cell>
          <cell r="G2211">
            <v>8</v>
          </cell>
          <cell r="H2211">
            <v>3</v>
          </cell>
          <cell r="I2211">
            <v>1</v>
          </cell>
          <cell r="J2211">
            <v>1</v>
          </cell>
          <cell r="L2211">
            <v>4108.82</v>
          </cell>
          <cell r="N2211">
            <v>2658</v>
          </cell>
          <cell r="O2211">
            <v>2066.15</v>
          </cell>
          <cell r="P2211">
            <v>0.7773325808878857</v>
          </cell>
          <cell r="Q2211">
            <v>591.85</v>
          </cell>
          <cell r="R2211">
            <v>0.22266741911211438</v>
          </cell>
          <cell r="S2211">
            <v>23.673999999999999</v>
          </cell>
          <cell r="U2211">
            <v>0</v>
          </cell>
          <cell r="V2211">
            <v>0</v>
          </cell>
          <cell r="W2211">
            <v>4108.82</v>
          </cell>
          <cell r="X2211">
            <v>4108.82</v>
          </cell>
          <cell r="Y2211">
            <v>618132</v>
          </cell>
        </row>
        <row r="2212">
          <cell r="A2212">
            <v>2018078</v>
          </cell>
          <cell r="C2212">
            <v>671118</v>
          </cell>
          <cell r="D2212" t="str">
            <v>Arcabo</v>
          </cell>
          <cell r="E2212">
            <v>1</v>
          </cell>
          <cell r="F2212">
            <v>9</v>
          </cell>
          <cell r="G2212">
            <v>5</v>
          </cell>
          <cell r="H2212">
            <v>3</v>
          </cell>
          <cell r="I2212">
            <v>1</v>
          </cell>
          <cell r="J2212">
            <v>1</v>
          </cell>
          <cell r="L2212">
            <v>2972.26</v>
          </cell>
          <cell r="N2212">
            <v>1847.43</v>
          </cell>
          <cell r="O2212">
            <v>1396.81</v>
          </cell>
          <cell r="P2212">
            <v>0.75608277444882888</v>
          </cell>
          <cell r="Q2212">
            <v>450.62</v>
          </cell>
          <cell r="R2212">
            <v>0.24391722555117107</v>
          </cell>
          <cell r="S2212">
            <v>18.024799999999999</v>
          </cell>
          <cell r="U2212">
            <v>0</v>
          </cell>
          <cell r="V2212">
            <v>0</v>
          </cell>
          <cell r="W2212">
            <v>2972.26</v>
          </cell>
          <cell r="X2212">
            <v>2972.26</v>
          </cell>
          <cell r="Y2212">
            <v>618133</v>
          </cell>
        </row>
        <row r="2213">
          <cell r="A2213">
            <v>2018079</v>
          </cell>
          <cell r="C2213">
            <v>679618</v>
          </cell>
          <cell r="D2213" t="str">
            <v>Arcabo</v>
          </cell>
          <cell r="E2213">
            <v>1</v>
          </cell>
          <cell r="F2213">
            <v>9</v>
          </cell>
          <cell r="G2213">
            <v>5</v>
          </cell>
          <cell r="H2213">
            <v>2</v>
          </cell>
          <cell r="I2213">
            <v>1</v>
          </cell>
          <cell r="J2213">
            <v>1</v>
          </cell>
          <cell r="L2213">
            <v>3278.63</v>
          </cell>
          <cell r="N2213">
            <v>2049.65</v>
          </cell>
          <cell r="O2213">
            <v>1607.69</v>
          </cell>
          <cell r="P2213">
            <v>0.78437294172175731</v>
          </cell>
          <cell r="Q2213">
            <v>441.96</v>
          </cell>
          <cell r="R2213">
            <v>0.21562705827824261</v>
          </cell>
          <cell r="S2213">
            <v>17.6784</v>
          </cell>
          <cell r="U2213">
            <v>0</v>
          </cell>
          <cell r="V2213">
            <v>0</v>
          </cell>
          <cell r="W2213">
            <v>3278.63</v>
          </cell>
          <cell r="X2213">
            <v>3278.63</v>
          </cell>
          <cell r="Y2213">
            <v>618134</v>
          </cell>
        </row>
        <row r="2214">
          <cell r="A2214">
            <v>2018080</v>
          </cell>
          <cell r="C2214">
            <v>750018</v>
          </cell>
          <cell r="D2214" t="str">
            <v>Arcabo</v>
          </cell>
          <cell r="E2214">
            <v>1</v>
          </cell>
          <cell r="F2214">
            <v>9</v>
          </cell>
          <cell r="G2214">
            <v>5</v>
          </cell>
          <cell r="H2214">
            <v>4</v>
          </cell>
          <cell r="I2214">
            <v>1</v>
          </cell>
          <cell r="J2214">
            <v>1</v>
          </cell>
          <cell r="L2214">
            <v>3504.27</v>
          </cell>
          <cell r="N2214">
            <v>2264</v>
          </cell>
          <cell r="O2214">
            <v>1712.76</v>
          </cell>
          <cell r="P2214">
            <v>0.75651943462897531</v>
          </cell>
          <cell r="Q2214">
            <v>551.24</v>
          </cell>
          <cell r="R2214">
            <v>0.24348056537102475</v>
          </cell>
          <cell r="S2214">
            <v>22.049600000000002</v>
          </cell>
          <cell r="U2214">
            <v>0</v>
          </cell>
          <cell r="V2214">
            <v>0</v>
          </cell>
          <cell r="W2214">
            <v>3504.27</v>
          </cell>
          <cell r="X2214">
            <v>3504.27</v>
          </cell>
          <cell r="Y2214">
            <v>618135</v>
          </cell>
        </row>
        <row r="2215">
          <cell r="A2215" t="str">
            <v>2018081-166</v>
          </cell>
          <cell r="C2215" t="str">
            <v>Zeebad Eb 166 sp</v>
          </cell>
          <cell r="D2215" t="str">
            <v>Maat</v>
          </cell>
          <cell r="E2215">
            <v>1</v>
          </cell>
          <cell r="F2215">
            <v>8</v>
          </cell>
          <cell r="G2215">
            <v>4</v>
          </cell>
          <cell r="H2215">
            <v>6</v>
          </cell>
          <cell r="I2215">
            <v>1</v>
          </cell>
          <cell r="J2215">
            <v>1</v>
          </cell>
          <cell r="L2215">
            <v>5032</v>
          </cell>
          <cell r="N2215">
            <v>3445</v>
          </cell>
          <cell r="O2215">
            <v>2733.67</v>
          </cell>
          <cell r="P2215">
            <v>0.7935181422351234</v>
          </cell>
          <cell r="Q2215">
            <v>711.33</v>
          </cell>
          <cell r="R2215">
            <v>0.20648185776487665</v>
          </cell>
          <cell r="S2215">
            <v>28.453200000000002</v>
          </cell>
          <cell r="U2215">
            <v>0</v>
          </cell>
          <cell r="V2215">
            <v>0</v>
          </cell>
          <cell r="W2215">
            <v>5032</v>
          </cell>
          <cell r="X2215">
            <v>5032</v>
          </cell>
          <cell r="Y2215">
            <v>618199</v>
          </cell>
        </row>
        <row r="2216">
          <cell r="A2216" t="str">
            <v>2018081-136</v>
          </cell>
          <cell r="C2216" t="str">
            <v>Zeebad Eb 136 get</v>
          </cell>
          <cell r="D2216" t="str">
            <v>Maat</v>
          </cell>
          <cell r="E2216">
            <v>1</v>
          </cell>
          <cell r="F2216">
            <v>8</v>
          </cell>
          <cell r="G2216">
            <v>4</v>
          </cell>
          <cell r="H2216">
            <v>6</v>
          </cell>
          <cell r="I2216">
            <v>1</v>
          </cell>
          <cell r="J2216">
            <v>1</v>
          </cell>
          <cell r="L2216">
            <v>5032</v>
          </cell>
          <cell r="N2216">
            <v>3445</v>
          </cell>
          <cell r="O2216">
            <v>2733.67</v>
          </cell>
          <cell r="P2216">
            <v>0.7935181422351234</v>
          </cell>
          <cell r="Q2216">
            <v>711.33</v>
          </cell>
          <cell r="R2216">
            <v>0.20648185776487665</v>
          </cell>
          <cell r="S2216">
            <v>28.453200000000002</v>
          </cell>
          <cell r="U2216">
            <v>0</v>
          </cell>
          <cell r="V2216">
            <v>0</v>
          </cell>
          <cell r="W2216">
            <v>5032</v>
          </cell>
          <cell r="X2216">
            <v>5032</v>
          </cell>
          <cell r="Y2216">
            <v>618257</v>
          </cell>
        </row>
        <row r="2217">
          <cell r="A2217" t="str">
            <v>2018081-143</v>
          </cell>
          <cell r="C2217" t="str">
            <v>Zeebad Eb 143 sp</v>
          </cell>
          <cell r="D2217" t="str">
            <v>Maat</v>
          </cell>
          <cell r="E2217">
            <v>1</v>
          </cell>
          <cell r="F2217">
            <v>8</v>
          </cell>
          <cell r="G2217">
            <v>4</v>
          </cell>
          <cell r="H2217">
            <v>6</v>
          </cell>
          <cell r="I2217">
            <v>1</v>
          </cell>
          <cell r="J2217">
            <v>1</v>
          </cell>
          <cell r="L2217">
            <v>5032</v>
          </cell>
          <cell r="N2217">
            <v>3445</v>
          </cell>
          <cell r="O2217">
            <v>2733.67</v>
          </cell>
          <cell r="P2217">
            <v>0.7935181422351234</v>
          </cell>
          <cell r="Q2217">
            <v>711.33</v>
          </cell>
          <cell r="R2217">
            <v>0.20648185776487665</v>
          </cell>
          <cell r="S2217">
            <v>28.453200000000002</v>
          </cell>
          <cell r="U2217">
            <v>0</v>
          </cell>
          <cell r="V2217">
            <v>0</v>
          </cell>
          <cell r="W2217">
            <v>5032</v>
          </cell>
          <cell r="X2217">
            <v>5032</v>
          </cell>
          <cell r="Y2217">
            <v>618307</v>
          </cell>
        </row>
        <row r="2218">
          <cell r="A2218" t="str">
            <v>2018081-146</v>
          </cell>
          <cell r="C2218" t="str">
            <v>Zeebad Eb 146 sp</v>
          </cell>
          <cell r="D2218" t="str">
            <v>Maat</v>
          </cell>
          <cell r="E2218">
            <v>1</v>
          </cell>
          <cell r="F2218">
            <v>8</v>
          </cell>
          <cell r="G2218">
            <v>4</v>
          </cell>
          <cell r="H2218">
            <v>6</v>
          </cell>
          <cell r="I2218">
            <v>1</v>
          </cell>
          <cell r="J2218">
            <v>1</v>
          </cell>
          <cell r="L2218">
            <v>5032</v>
          </cell>
          <cell r="N2218">
            <v>3445</v>
          </cell>
          <cell r="O2218">
            <v>2733.67</v>
          </cell>
          <cell r="P2218">
            <v>0.7935181422351234</v>
          </cell>
          <cell r="Q2218">
            <v>711.33</v>
          </cell>
          <cell r="R2218">
            <v>0.20648185776487665</v>
          </cell>
          <cell r="S2218">
            <v>28.453200000000002</v>
          </cell>
          <cell r="U2218">
            <v>0</v>
          </cell>
          <cell r="V2218">
            <v>0</v>
          </cell>
          <cell r="W2218">
            <v>5032</v>
          </cell>
          <cell r="X2218">
            <v>5032</v>
          </cell>
          <cell r="Y2218">
            <v>618307</v>
          </cell>
        </row>
        <row r="2219">
          <cell r="A2219" t="str">
            <v>2018081-150</v>
          </cell>
          <cell r="C2219" t="str">
            <v>Zeebad Eb 150 sp</v>
          </cell>
          <cell r="D2219" t="str">
            <v>Maat</v>
          </cell>
          <cell r="E2219">
            <v>1</v>
          </cell>
          <cell r="F2219">
            <v>8</v>
          </cell>
          <cell r="G2219">
            <v>4</v>
          </cell>
          <cell r="H2219">
            <v>6</v>
          </cell>
          <cell r="I2219">
            <v>1</v>
          </cell>
          <cell r="J2219">
            <v>1</v>
          </cell>
          <cell r="L2219">
            <v>5032</v>
          </cell>
          <cell r="N2219">
            <v>3445</v>
          </cell>
          <cell r="O2219">
            <v>2733.67</v>
          </cell>
          <cell r="P2219">
            <v>0.7935181422351234</v>
          </cell>
          <cell r="Q2219">
            <v>711.33</v>
          </cell>
          <cell r="R2219">
            <v>0.20648185776487665</v>
          </cell>
          <cell r="S2219">
            <v>28.453200000000002</v>
          </cell>
          <cell r="U2219">
            <v>0</v>
          </cell>
          <cell r="V2219">
            <v>0</v>
          </cell>
          <cell r="W2219">
            <v>5032</v>
          </cell>
          <cell r="X2219">
            <v>5032</v>
          </cell>
          <cell r="Y2219">
            <v>618307</v>
          </cell>
        </row>
        <row r="2220">
          <cell r="A2220" t="str">
            <v>2018081-154</v>
          </cell>
          <cell r="C2220" t="str">
            <v>Zeebad Eb 154 sp</v>
          </cell>
          <cell r="D2220" t="str">
            <v>Maat</v>
          </cell>
          <cell r="E2220">
            <v>1</v>
          </cell>
          <cell r="F2220">
            <v>8</v>
          </cell>
          <cell r="G2220">
            <v>4</v>
          </cell>
          <cell r="H2220">
            <v>6</v>
          </cell>
          <cell r="I2220">
            <v>1</v>
          </cell>
          <cell r="J2220">
            <v>1</v>
          </cell>
          <cell r="L2220">
            <v>5032</v>
          </cell>
          <cell r="N2220">
            <v>3445</v>
          </cell>
          <cell r="O2220">
            <v>2733.67</v>
          </cell>
          <cell r="P2220">
            <v>0.7935181422351234</v>
          </cell>
          <cell r="Q2220">
            <v>711.33</v>
          </cell>
          <cell r="R2220">
            <v>0.20648185776487665</v>
          </cell>
          <cell r="S2220">
            <v>28.453200000000002</v>
          </cell>
          <cell r="U2220">
            <v>0</v>
          </cell>
          <cell r="V2220">
            <v>0</v>
          </cell>
          <cell r="W2220">
            <v>5032</v>
          </cell>
          <cell r="X2220">
            <v>5032</v>
          </cell>
          <cell r="Y2220">
            <v>618307</v>
          </cell>
        </row>
        <row r="2221">
          <cell r="A2221" t="str">
            <v>2018081-157</v>
          </cell>
          <cell r="C2221" t="str">
            <v>Zeebad Eb 157 sp</v>
          </cell>
          <cell r="D2221" t="str">
            <v>Maat</v>
          </cell>
          <cell r="E2221">
            <v>1</v>
          </cell>
          <cell r="F2221">
            <v>8</v>
          </cell>
          <cell r="G2221">
            <v>4</v>
          </cell>
          <cell r="H2221">
            <v>6</v>
          </cell>
          <cell r="I2221">
            <v>1</v>
          </cell>
          <cell r="J2221">
            <v>1</v>
          </cell>
          <cell r="L2221">
            <v>5032</v>
          </cell>
          <cell r="N2221">
            <v>3445</v>
          </cell>
          <cell r="O2221">
            <v>2733.67</v>
          </cell>
          <cell r="P2221">
            <v>0.7935181422351234</v>
          </cell>
          <cell r="Q2221">
            <v>711.33</v>
          </cell>
          <cell r="R2221">
            <v>0.20648185776487665</v>
          </cell>
          <cell r="S2221">
            <v>28.453200000000002</v>
          </cell>
          <cell r="U2221">
            <v>0</v>
          </cell>
          <cell r="V2221">
            <v>0</v>
          </cell>
          <cell r="W2221">
            <v>5032</v>
          </cell>
          <cell r="X2221">
            <v>5032</v>
          </cell>
          <cell r="Y2221">
            <v>618257</v>
          </cell>
        </row>
        <row r="2222">
          <cell r="A2222" t="str">
            <v>2018082-137</v>
          </cell>
          <cell r="C2222" t="str">
            <v>Zeebad Vloed 137 get</v>
          </cell>
          <cell r="D2222" t="str">
            <v>Maat</v>
          </cell>
          <cell r="E2222">
            <v>1</v>
          </cell>
          <cell r="F2222">
            <v>9</v>
          </cell>
          <cell r="G2222">
            <v>5</v>
          </cell>
          <cell r="H2222">
            <v>6</v>
          </cell>
          <cell r="I2222">
            <v>1</v>
          </cell>
          <cell r="J2222">
            <v>1</v>
          </cell>
          <cell r="L2222">
            <v>5519</v>
          </cell>
          <cell r="N2222">
            <v>3623</v>
          </cell>
          <cell r="O2222">
            <v>2852.99</v>
          </cell>
          <cell r="P2222">
            <v>0.78746618824178849</v>
          </cell>
          <cell r="Q2222">
            <v>770.01</v>
          </cell>
          <cell r="R2222">
            <v>0.21253381175821143</v>
          </cell>
          <cell r="S2222">
            <v>30.8004</v>
          </cell>
          <cell r="U2222">
            <v>0</v>
          </cell>
          <cell r="V2222">
            <v>0</v>
          </cell>
          <cell r="W2222">
            <v>5519</v>
          </cell>
          <cell r="X2222">
            <v>5519</v>
          </cell>
          <cell r="Y2222">
            <v>618200</v>
          </cell>
        </row>
        <row r="2223">
          <cell r="A2223" t="str">
            <v>2018082-142</v>
          </cell>
          <cell r="C2223" t="str">
            <v>Zeebad Vloed 142 sp</v>
          </cell>
          <cell r="D2223" t="str">
            <v>Maat</v>
          </cell>
          <cell r="E2223">
            <v>1</v>
          </cell>
          <cell r="F2223">
            <v>9</v>
          </cell>
          <cell r="G2223">
            <v>5</v>
          </cell>
          <cell r="H2223">
            <v>6</v>
          </cell>
          <cell r="I2223">
            <v>1</v>
          </cell>
          <cell r="J2223">
            <v>1</v>
          </cell>
          <cell r="L2223">
            <v>5519</v>
          </cell>
          <cell r="N2223">
            <v>3623</v>
          </cell>
          <cell r="O2223">
            <v>2852.99</v>
          </cell>
          <cell r="P2223">
            <v>0.78746618824178849</v>
          </cell>
          <cell r="Q2223">
            <v>770.01</v>
          </cell>
          <cell r="R2223">
            <v>0.21253381175821143</v>
          </cell>
          <cell r="S2223">
            <v>30.8004</v>
          </cell>
          <cell r="U2223">
            <v>0</v>
          </cell>
          <cell r="V2223">
            <v>0</v>
          </cell>
          <cell r="W2223">
            <v>5519</v>
          </cell>
          <cell r="X2223">
            <v>5519</v>
          </cell>
          <cell r="Y2223">
            <v>618200</v>
          </cell>
        </row>
        <row r="2224">
          <cell r="A2224" t="str">
            <v>2018082-145</v>
          </cell>
          <cell r="C2224" t="str">
            <v>Zeebad Vloed 145 sp</v>
          </cell>
          <cell r="D2224" t="str">
            <v>Maat</v>
          </cell>
          <cell r="E2224">
            <v>1</v>
          </cell>
          <cell r="F2224">
            <v>9</v>
          </cell>
          <cell r="G2224">
            <v>5</v>
          </cell>
          <cell r="H2224">
            <v>6</v>
          </cell>
          <cell r="I2224">
            <v>1</v>
          </cell>
          <cell r="J2224">
            <v>1</v>
          </cell>
          <cell r="L2224">
            <v>5519</v>
          </cell>
          <cell r="N2224">
            <v>3623</v>
          </cell>
          <cell r="O2224">
            <v>2852.99</v>
          </cell>
          <cell r="P2224">
            <v>0.78746618824178849</v>
          </cell>
          <cell r="Q2224">
            <v>770.01</v>
          </cell>
          <cell r="R2224">
            <v>0.21253381175821143</v>
          </cell>
          <cell r="S2224">
            <v>30.8004</v>
          </cell>
          <cell r="U2224">
            <v>0</v>
          </cell>
          <cell r="V2224">
            <v>0</v>
          </cell>
          <cell r="W2224">
            <v>5519</v>
          </cell>
          <cell r="X2224">
            <v>5519</v>
          </cell>
          <cell r="Y2224">
            <v>618200</v>
          </cell>
        </row>
        <row r="2225">
          <cell r="A2225" t="str">
            <v>2018082-151</v>
          </cell>
          <cell r="C2225" t="str">
            <v>Zeebad Vloed 151 sp</v>
          </cell>
          <cell r="D2225" t="str">
            <v>Maat</v>
          </cell>
          <cell r="E2225">
            <v>1</v>
          </cell>
          <cell r="F2225">
            <v>9</v>
          </cell>
          <cell r="G2225">
            <v>5</v>
          </cell>
          <cell r="H2225">
            <v>6</v>
          </cell>
          <cell r="I2225">
            <v>1</v>
          </cell>
          <cell r="J2225">
            <v>1</v>
          </cell>
          <cell r="L2225">
            <v>5519</v>
          </cell>
          <cell r="N2225">
            <v>3623</v>
          </cell>
          <cell r="O2225">
            <v>2852.99</v>
          </cell>
          <cell r="P2225">
            <v>0.78746618824178849</v>
          </cell>
          <cell r="Q2225">
            <v>770.01</v>
          </cell>
          <cell r="R2225">
            <v>0.21253381175821143</v>
          </cell>
          <cell r="S2225">
            <v>30.8004</v>
          </cell>
          <cell r="U2225">
            <v>0</v>
          </cell>
          <cell r="V2225">
            <v>0</v>
          </cell>
          <cell r="W2225">
            <v>5519</v>
          </cell>
          <cell r="X2225">
            <v>5519</v>
          </cell>
          <cell r="Y2225">
            <v>618200</v>
          </cell>
        </row>
        <row r="2226">
          <cell r="A2226" t="str">
            <v>2018082-153</v>
          </cell>
          <cell r="C2226" t="str">
            <v>Zeebad Vloed 153 sp</v>
          </cell>
          <cell r="D2226" t="str">
            <v>Maat</v>
          </cell>
          <cell r="E2226">
            <v>1</v>
          </cell>
          <cell r="F2226">
            <v>9</v>
          </cell>
          <cell r="G2226">
            <v>5</v>
          </cell>
          <cell r="H2226">
            <v>6</v>
          </cell>
          <cell r="I2226">
            <v>1</v>
          </cell>
          <cell r="J2226">
            <v>1</v>
          </cell>
          <cell r="L2226">
            <v>5519</v>
          </cell>
          <cell r="N2226">
            <v>3623</v>
          </cell>
          <cell r="O2226">
            <v>2852.99</v>
          </cell>
          <cell r="P2226">
            <v>0.78746618824178849</v>
          </cell>
          <cell r="Q2226">
            <v>770.01</v>
          </cell>
          <cell r="R2226">
            <v>0.21253381175821143</v>
          </cell>
          <cell r="S2226">
            <v>30.8004</v>
          </cell>
          <cell r="U2226">
            <v>0</v>
          </cell>
          <cell r="V2226">
            <v>0</v>
          </cell>
          <cell r="W2226">
            <v>5519</v>
          </cell>
          <cell r="X2226">
            <v>5519</v>
          </cell>
          <cell r="Y2226">
            <v>618285</v>
          </cell>
        </row>
        <row r="2227">
          <cell r="A2227" t="str">
            <v>2018082-158</v>
          </cell>
          <cell r="C2227" t="str">
            <v>Zeebad Vloed 158 sp</v>
          </cell>
          <cell r="D2227" t="str">
            <v>Maat</v>
          </cell>
          <cell r="E2227">
            <v>1</v>
          </cell>
          <cell r="F2227">
            <v>9</v>
          </cell>
          <cell r="G2227">
            <v>5</v>
          </cell>
          <cell r="H2227">
            <v>6</v>
          </cell>
          <cell r="I2227">
            <v>1</v>
          </cell>
          <cell r="J2227">
            <v>1</v>
          </cell>
          <cell r="L2227">
            <v>5519</v>
          </cell>
          <cell r="N2227">
            <v>3623</v>
          </cell>
          <cell r="O2227">
            <v>2852.99</v>
          </cell>
          <cell r="P2227">
            <v>0.78746618824178849</v>
          </cell>
          <cell r="Q2227">
            <v>770.01</v>
          </cell>
          <cell r="R2227">
            <v>0.21253381175821143</v>
          </cell>
          <cell r="S2227">
            <v>30.8004</v>
          </cell>
          <cell r="U2227">
            <v>0</v>
          </cell>
          <cell r="V2227">
            <v>0</v>
          </cell>
          <cell r="W2227">
            <v>5519</v>
          </cell>
          <cell r="X2227">
            <v>5519</v>
          </cell>
          <cell r="Y2227">
            <v>618285</v>
          </cell>
        </row>
        <row r="2228">
          <cell r="A2228" t="str">
            <v>2018082-161</v>
          </cell>
          <cell r="C2228" t="str">
            <v>Zeebad Vloed 161 sp</v>
          </cell>
          <cell r="D2228" t="str">
            <v>Maat</v>
          </cell>
          <cell r="E2228">
            <v>1</v>
          </cell>
          <cell r="F2228">
            <v>9</v>
          </cell>
          <cell r="G2228">
            <v>5</v>
          </cell>
          <cell r="H2228">
            <v>6</v>
          </cell>
          <cell r="I2228">
            <v>1</v>
          </cell>
          <cell r="J2228">
            <v>1</v>
          </cell>
          <cell r="L2228">
            <v>5519</v>
          </cell>
          <cell r="N2228">
            <v>3623</v>
          </cell>
          <cell r="O2228">
            <v>2852.99</v>
          </cell>
          <cell r="P2228">
            <v>0.78746618824178849</v>
          </cell>
          <cell r="Q2228">
            <v>770.01</v>
          </cell>
          <cell r="R2228">
            <v>0.21253381175821143</v>
          </cell>
          <cell r="S2228">
            <v>30.8004</v>
          </cell>
          <cell r="U2228">
            <v>0</v>
          </cell>
          <cell r="V2228">
            <v>0</v>
          </cell>
          <cell r="W2228">
            <v>5519</v>
          </cell>
          <cell r="X2228">
            <v>5519</v>
          </cell>
          <cell r="Y2228">
            <v>618308</v>
          </cell>
        </row>
        <row r="2229">
          <cell r="A2229" t="str">
            <v>2018082-162</v>
          </cell>
          <cell r="C2229" t="str">
            <v>Zeebad Vloed 162 sp</v>
          </cell>
          <cell r="D2229" t="str">
            <v>Maat</v>
          </cell>
          <cell r="E2229">
            <v>1</v>
          </cell>
          <cell r="F2229">
            <v>9</v>
          </cell>
          <cell r="G2229">
            <v>5</v>
          </cell>
          <cell r="H2229">
            <v>6</v>
          </cell>
          <cell r="I2229">
            <v>1</v>
          </cell>
          <cell r="J2229">
            <v>1</v>
          </cell>
          <cell r="L2229">
            <v>5519</v>
          </cell>
          <cell r="N2229">
            <v>3623</v>
          </cell>
          <cell r="O2229">
            <v>2852.99</v>
          </cell>
          <cell r="P2229">
            <v>0.78746618824178849</v>
          </cell>
          <cell r="Q2229">
            <v>770.01</v>
          </cell>
          <cell r="R2229">
            <v>0.21253381175821143</v>
          </cell>
          <cell r="S2229">
            <v>30.8004</v>
          </cell>
          <cell r="U2229">
            <v>0</v>
          </cell>
          <cell r="V2229">
            <v>0</v>
          </cell>
          <cell r="W2229">
            <v>5519</v>
          </cell>
          <cell r="X2229">
            <v>5519</v>
          </cell>
          <cell r="Y2229">
            <v>618308</v>
          </cell>
        </row>
        <row r="2230">
          <cell r="A2230" t="str">
            <v>2018082-165</v>
          </cell>
          <cell r="C2230" t="str">
            <v>Zeebad Vloed 165 sp</v>
          </cell>
          <cell r="D2230" t="str">
            <v>Maat</v>
          </cell>
          <cell r="E2230">
            <v>1</v>
          </cell>
          <cell r="F2230">
            <v>9</v>
          </cell>
          <cell r="G2230">
            <v>5</v>
          </cell>
          <cell r="H2230">
            <v>6</v>
          </cell>
          <cell r="I2230">
            <v>1</v>
          </cell>
          <cell r="J2230">
            <v>1</v>
          </cell>
          <cell r="L2230">
            <v>5519</v>
          </cell>
          <cell r="N2230">
            <v>3623</v>
          </cell>
          <cell r="O2230">
            <v>2852.99</v>
          </cell>
          <cell r="P2230">
            <v>0.78746618824178849</v>
          </cell>
          <cell r="Q2230">
            <v>770.01</v>
          </cell>
          <cell r="R2230">
            <v>0.21253381175821143</v>
          </cell>
          <cell r="S2230">
            <v>30.8004</v>
          </cell>
          <cell r="U2230">
            <v>0</v>
          </cell>
          <cell r="V2230">
            <v>0</v>
          </cell>
          <cell r="W2230">
            <v>5519</v>
          </cell>
          <cell r="X2230">
            <v>5519</v>
          </cell>
          <cell r="Y2230">
            <v>618308</v>
          </cell>
        </row>
        <row r="2231">
          <cell r="A2231" t="str">
            <v>2018083-141</v>
          </cell>
          <cell r="C2231" t="str">
            <v>Zeebad Duinpan 141 sp</v>
          </cell>
          <cell r="D2231" t="str">
            <v>Maat</v>
          </cell>
          <cell r="E2231">
            <v>1</v>
          </cell>
          <cell r="F2231">
            <v>7</v>
          </cell>
          <cell r="G2231">
            <v>2</v>
          </cell>
          <cell r="H2231">
            <v>4</v>
          </cell>
          <cell r="I2231">
            <v>1</v>
          </cell>
          <cell r="J2231">
            <v>1</v>
          </cell>
          <cell r="L2231">
            <v>3560</v>
          </cell>
          <cell r="N2231">
            <v>2578</v>
          </cell>
          <cell r="O2231">
            <v>2050.9499999999998</v>
          </cell>
          <cell r="P2231">
            <v>0.79555857253685025</v>
          </cell>
          <cell r="Q2231">
            <v>527.04999999999995</v>
          </cell>
          <cell r="R2231">
            <v>0.20444142746314972</v>
          </cell>
          <cell r="S2231">
            <v>21.081999999999997</v>
          </cell>
          <cell r="U2231">
            <v>0</v>
          </cell>
          <cell r="V2231">
            <v>0</v>
          </cell>
          <cell r="W2231">
            <v>3560</v>
          </cell>
          <cell r="X2231">
            <v>3560</v>
          </cell>
          <cell r="Y2231">
            <v>618219</v>
          </cell>
        </row>
        <row r="2232">
          <cell r="A2232" t="str">
            <v>2018083-140</v>
          </cell>
          <cell r="C2232" t="str">
            <v>Zeebad Duinpan 140 sp</v>
          </cell>
          <cell r="D2232" t="str">
            <v>Maat</v>
          </cell>
          <cell r="E2232">
            <v>1</v>
          </cell>
          <cell r="F2232">
            <v>7</v>
          </cell>
          <cell r="G2232">
            <v>2</v>
          </cell>
          <cell r="H2232">
            <v>4</v>
          </cell>
          <cell r="I2232">
            <v>1</v>
          </cell>
          <cell r="J2232">
            <v>1</v>
          </cell>
          <cell r="L2232">
            <v>3560</v>
          </cell>
          <cell r="N2232">
            <v>2578</v>
          </cell>
          <cell r="O2232">
            <v>2050.9499999999998</v>
          </cell>
          <cell r="P2232">
            <v>0.79555857253685025</v>
          </cell>
          <cell r="Q2232">
            <v>527.04999999999995</v>
          </cell>
          <cell r="R2232">
            <v>0.20444142746314972</v>
          </cell>
          <cell r="S2232">
            <v>21.081999999999997</v>
          </cell>
          <cell r="U2232">
            <v>0</v>
          </cell>
          <cell r="V2232">
            <v>0</v>
          </cell>
          <cell r="W2232">
            <v>3560</v>
          </cell>
          <cell r="X2232">
            <v>3560</v>
          </cell>
          <cell r="Y2232">
            <v>618219</v>
          </cell>
        </row>
        <row r="2233">
          <cell r="A2233" t="str">
            <v>2018083-155</v>
          </cell>
          <cell r="C2233" t="str">
            <v>Zeebad Duinpan 155 sp</v>
          </cell>
          <cell r="D2233" t="str">
            <v>Maat</v>
          </cell>
          <cell r="E2233">
            <v>1</v>
          </cell>
          <cell r="F2233">
            <v>7</v>
          </cell>
          <cell r="G2233">
            <v>2</v>
          </cell>
          <cell r="H2233">
            <v>4</v>
          </cell>
          <cell r="I2233">
            <v>1</v>
          </cell>
          <cell r="J2233">
            <v>1</v>
          </cell>
          <cell r="L2233">
            <v>3560</v>
          </cell>
          <cell r="N2233">
            <v>2578</v>
          </cell>
          <cell r="O2233">
            <v>2050.9499999999998</v>
          </cell>
          <cell r="P2233">
            <v>0.79555857253685025</v>
          </cell>
          <cell r="Q2233">
            <v>527.04999999999995</v>
          </cell>
          <cell r="R2233">
            <v>0.20444142746314972</v>
          </cell>
          <cell r="S2233">
            <v>21.081999999999997</v>
          </cell>
          <cell r="U2233">
            <v>0</v>
          </cell>
          <cell r="V2233">
            <v>0</v>
          </cell>
          <cell r="W2233">
            <v>3560</v>
          </cell>
          <cell r="X2233">
            <v>3560</v>
          </cell>
          <cell r="Y2233">
            <v>618219</v>
          </cell>
        </row>
        <row r="2234">
          <cell r="A2234" t="str">
            <v>2018083-152</v>
          </cell>
          <cell r="C2234" t="str">
            <v>Zeebad Duinpan 152 sp</v>
          </cell>
          <cell r="D2234" t="str">
            <v>Maat</v>
          </cell>
          <cell r="E2234">
            <v>1</v>
          </cell>
          <cell r="F2234">
            <v>7</v>
          </cell>
          <cell r="G2234">
            <v>2</v>
          </cell>
          <cell r="H2234">
            <v>4</v>
          </cell>
          <cell r="I2234">
            <v>1</v>
          </cell>
          <cell r="J2234">
            <v>1</v>
          </cell>
          <cell r="L2234">
            <v>3560</v>
          </cell>
          <cell r="N2234">
            <v>2578</v>
          </cell>
          <cell r="O2234">
            <v>2050.9499999999998</v>
          </cell>
          <cell r="P2234">
            <v>0.79555857253685025</v>
          </cell>
          <cell r="Q2234">
            <v>527.04999999999995</v>
          </cell>
          <cell r="R2234">
            <v>0.20444142746314972</v>
          </cell>
          <cell r="S2234">
            <v>21.081999999999997</v>
          </cell>
          <cell r="U2234">
            <v>0</v>
          </cell>
          <cell r="V2234">
            <v>0</v>
          </cell>
          <cell r="W2234">
            <v>3560</v>
          </cell>
          <cell r="X2234">
            <v>3560</v>
          </cell>
          <cell r="Y2234">
            <v>618219</v>
          </cell>
        </row>
        <row r="2235">
          <cell r="A2235" t="str">
            <v>2018083-148</v>
          </cell>
          <cell r="C2235" t="str">
            <v>Zeebad Duinpan 148 get</v>
          </cell>
          <cell r="D2235" t="str">
            <v>Maat</v>
          </cell>
          <cell r="E2235">
            <v>1</v>
          </cell>
          <cell r="F2235">
            <v>7</v>
          </cell>
          <cell r="G2235">
            <v>2</v>
          </cell>
          <cell r="H2235">
            <v>4</v>
          </cell>
          <cell r="I2235">
            <v>1</v>
          </cell>
          <cell r="J2235">
            <v>1</v>
          </cell>
          <cell r="L2235">
            <v>3560</v>
          </cell>
          <cell r="N2235">
            <v>2578</v>
          </cell>
          <cell r="O2235">
            <v>2050.9499999999998</v>
          </cell>
          <cell r="P2235">
            <v>0.79555857253685025</v>
          </cell>
          <cell r="Q2235">
            <v>527.04999999999995</v>
          </cell>
          <cell r="R2235">
            <v>0.20444142746314972</v>
          </cell>
          <cell r="S2235">
            <v>21.081999999999997</v>
          </cell>
          <cell r="U2235">
            <v>0</v>
          </cell>
          <cell r="V2235">
            <v>0</v>
          </cell>
          <cell r="W2235">
            <v>3560</v>
          </cell>
          <cell r="X2235">
            <v>3560</v>
          </cell>
          <cell r="Y2235">
            <v>618245</v>
          </cell>
        </row>
        <row r="2236">
          <cell r="A2236" t="str">
            <v>2018083-164</v>
          </cell>
          <cell r="C2236" t="str">
            <v>Zeebad Duinpan 164 get</v>
          </cell>
          <cell r="D2236" t="str">
            <v>Maat</v>
          </cell>
          <cell r="E2236">
            <v>1</v>
          </cell>
          <cell r="F2236">
            <v>7</v>
          </cell>
          <cell r="G2236">
            <v>2</v>
          </cell>
          <cell r="H2236">
            <v>4</v>
          </cell>
          <cell r="I2236">
            <v>1</v>
          </cell>
          <cell r="J2236">
            <v>1</v>
          </cell>
          <cell r="L2236">
            <v>3560</v>
          </cell>
          <cell r="N2236">
            <v>2578</v>
          </cell>
          <cell r="O2236">
            <v>2050.9499999999998</v>
          </cell>
          <cell r="P2236">
            <v>0.79555857253685025</v>
          </cell>
          <cell r="Q2236">
            <v>527.04999999999995</v>
          </cell>
          <cell r="R2236">
            <v>0.20444142746314972</v>
          </cell>
          <cell r="S2236">
            <v>21.081999999999997</v>
          </cell>
          <cell r="U2236">
            <v>0</v>
          </cell>
          <cell r="V2236">
            <v>0</v>
          </cell>
          <cell r="W2236">
            <v>3560</v>
          </cell>
          <cell r="X2236">
            <v>3560</v>
          </cell>
          <cell r="Y2236">
            <v>618245</v>
          </cell>
        </row>
        <row r="2237">
          <cell r="A2237" t="str">
            <v>2018083-163</v>
          </cell>
          <cell r="C2237" t="str">
            <v>Zeebad Duinpan 163 get</v>
          </cell>
          <cell r="D2237" t="str">
            <v>Maat</v>
          </cell>
          <cell r="E2237">
            <v>1</v>
          </cell>
          <cell r="F2237">
            <v>7</v>
          </cell>
          <cell r="G2237">
            <v>2</v>
          </cell>
          <cell r="H2237">
            <v>4</v>
          </cell>
          <cell r="I2237">
            <v>1</v>
          </cell>
          <cell r="J2237">
            <v>1</v>
          </cell>
          <cell r="L2237">
            <v>3560</v>
          </cell>
          <cell r="N2237">
            <v>2578</v>
          </cell>
          <cell r="O2237">
            <v>2050.9499999999998</v>
          </cell>
          <cell r="P2237">
            <v>0.79555857253685025</v>
          </cell>
          <cell r="Q2237">
            <v>527.04999999999995</v>
          </cell>
          <cell r="R2237">
            <v>0.20444142746314972</v>
          </cell>
          <cell r="S2237">
            <v>21.081999999999997</v>
          </cell>
          <cell r="U2237">
            <v>0</v>
          </cell>
          <cell r="V2237">
            <v>0</v>
          </cell>
          <cell r="W2237">
            <v>3560</v>
          </cell>
          <cell r="X2237">
            <v>3560</v>
          </cell>
          <cell r="Y2237">
            <v>618245</v>
          </cell>
        </row>
        <row r="2238">
          <cell r="A2238">
            <v>2018084</v>
          </cell>
          <cell r="C2238" t="str">
            <v>3x glas 2017759 arcabo</v>
          </cell>
          <cell r="D2238" t="str">
            <v>Arcabo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1</v>
          </cell>
          <cell r="J2238">
            <v>1</v>
          </cell>
          <cell r="L2238">
            <v>45.769999999999996</v>
          </cell>
          <cell r="N2238">
            <v>19.899999999999999</v>
          </cell>
          <cell r="O2238">
            <v>19.899999999999999</v>
          </cell>
          <cell r="P2238">
            <v>1</v>
          </cell>
          <cell r="Q2238">
            <v>0</v>
          </cell>
          <cell r="R2238">
            <v>0</v>
          </cell>
          <cell r="S2238">
            <v>0</v>
          </cell>
          <cell r="U2238">
            <v>0</v>
          </cell>
          <cell r="V2238">
            <v>0</v>
          </cell>
          <cell r="W2238">
            <v>45.77</v>
          </cell>
          <cell r="X2238">
            <v>45.77</v>
          </cell>
          <cell r="Y2238">
            <v>618431</v>
          </cell>
        </row>
        <row r="2239">
          <cell r="A2239">
            <v>2018085</v>
          </cell>
          <cell r="C2239" t="str">
            <v>2x glas ARC1022 (kon niet meer geannuleerd worden bij glaslev)</v>
          </cell>
          <cell r="D2239" t="str">
            <v>Arcabo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1</v>
          </cell>
          <cell r="J2239">
            <v>1</v>
          </cell>
          <cell r="L2239">
            <v>108.37599999999999</v>
          </cell>
          <cell r="N2239">
            <v>47.12</v>
          </cell>
          <cell r="O2239">
            <v>47.12</v>
          </cell>
          <cell r="P2239">
            <v>1</v>
          </cell>
          <cell r="Q2239">
            <v>0</v>
          </cell>
          <cell r="R2239">
            <v>0</v>
          </cell>
          <cell r="S2239">
            <v>0</v>
          </cell>
          <cell r="U2239">
            <v>0</v>
          </cell>
          <cell r="V2239">
            <v>-4.0000000000048885E-3</v>
          </cell>
          <cell r="W2239">
            <v>108.38</v>
          </cell>
          <cell r="X2239">
            <v>108.38</v>
          </cell>
          <cell r="Y2239">
            <v>618431</v>
          </cell>
        </row>
        <row r="2240">
          <cell r="A2240">
            <v>2018086</v>
          </cell>
          <cell r="C2240">
            <v>720218</v>
          </cell>
          <cell r="D2240" t="str">
            <v>Arcabo</v>
          </cell>
          <cell r="E2240">
            <v>1</v>
          </cell>
          <cell r="F2240">
            <v>9</v>
          </cell>
          <cell r="G2240">
            <v>6</v>
          </cell>
          <cell r="H2240">
            <v>3</v>
          </cell>
          <cell r="I2240">
            <v>1</v>
          </cell>
          <cell r="J2240">
            <v>1</v>
          </cell>
          <cell r="L2240">
            <v>3205.12</v>
          </cell>
          <cell r="N2240">
            <v>2083.04</v>
          </cell>
          <cell r="O2240">
            <v>1568.44</v>
          </cell>
          <cell r="P2240">
            <v>0.75295721637606583</v>
          </cell>
          <cell r="Q2240">
            <v>514.6</v>
          </cell>
          <cell r="R2240">
            <v>0.24704278362393425</v>
          </cell>
          <cell r="S2240">
            <v>20.584</v>
          </cell>
          <cell r="U2240">
            <v>0</v>
          </cell>
          <cell r="V2240">
            <v>0</v>
          </cell>
          <cell r="W2240">
            <v>3205.12</v>
          </cell>
          <cell r="X2240">
            <v>3205.12</v>
          </cell>
          <cell r="Y2240">
            <v>618150</v>
          </cell>
        </row>
        <row r="2241">
          <cell r="A2241">
            <v>2018087</v>
          </cell>
          <cell r="C2241" t="str">
            <v>2017366 breukruit 929x1842 - 630117</v>
          </cell>
          <cell r="D2241" t="str">
            <v>Arcabo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1</v>
          </cell>
          <cell r="J2241">
            <v>1</v>
          </cell>
          <cell r="L2241">
            <v>131.26</v>
          </cell>
          <cell r="N2241">
            <v>73.13</v>
          </cell>
          <cell r="O2241">
            <v>58.13</v>
          </cell>
          <cell r="P2241">
            <v>0.7948858197730071</v>
          </cell>
          <cell r="Q2241">
            <v>15</v>
          </cell>
          <cell r="R2241">
            <v>0.20511418022699304</v>
          </cell>
          <cell r="S2241">
            <v>0.6</v>
          </cell>
          <cell r="U2241">
            <v>0</v>
          </cell>
          <cell r="V2241">
            <v>0</v>
          </cell>
          <cell r="W2241">
            <v>131.26</v>
          </cell>
          <cell r="X2241">
            <v>131.26</v>
          </cell>
          <cell r="Y2241">
            <v>618140</v>
          </cell>
        </row>
        <row r="2242">
          <cell r="A2242">
            <v>2018088</v>
          </cell>
          <cell r="C2242">
            <v>709018</v>
          </cell>
          <cell r="D2242" t="str">
            <v>Arcabo</v>
          </cell>
          <cell r="E2242">
            <v>1</v>
          </cell>
          <cell r="F2242">
            <v>9</v>
          </cell>
          <cell r="G2242">
            <v>6</v>
          </cell>
          <cell r="H2242">
            <v>3</v>
          </cell>
          <cell r="I2242">
            <v>1</v>
          </cell>
          <cell r="J2242">
            <v>1</v>
          </cell>
          <cell r="L2242">
            <v>3175.08</v>
          </cell>
          <cell r="N2242">
            <v>2061.29</v>
          </cell>
          <cell r="O2242">
            <v>0</v>
          </cell>
          <cell r="P2242">
            <v>0</v>
          </cell>
          <cell r="Q2242">
            <v>513.05999999999995</v>
          </cell>
          <cell r="R2242">
            <v>0.2489023863697005</v>
          </cell>
          <cell r="S2242">
            <v>20.522399999999998</v>
          </cell>
          <cell r="U2242">
            <v>0</v>
          </cell>
          <cell r="V2242">
            <v>0</v>
          </cell>
          <cell r="W2242">
            <v>3175.08</v>
          </cell>
          <cell r="X2242">
            <v>3175.08</v>
          </cell>
          <cell r="Y2242">
            <v>618136</v>
          </cell>
        </row>
        <row r="2243">
          <cell r="A2243">
            <v>2018089</v>
          </cell>
          <cell r="C2243">
            <v>709118</v>
          </cell>
          <cell r="D2243" t="str">
            <v>Arcabo</v>
          </cell>
          <cell r="E2243">
            <v>1</v>
          </cell>
          <cell r="F2243">
            <v>9</v>
          </cell>
          <cell r="G2243">
            <v>6</v>
          </cell>
          <cell r="H2243">
            <v>3</v>
          </cell>
          <cell r="I2243">
            <v>1</v>
          </cell>
          <cell r="J2243">
            <v>1</v>
          </cell>
          <cell r="L2243">
            <v>3162.62</v>
          </cell>
          <cell r="N2243">
            <v>2052.33</v>
          </cell>
          <cell r="O2243">
            <v>1542.69</v>
          </cell>
          <cell r="P2243">
            <v>0.75167736182777634</v>
          </cell>
          <cell r="Q2243">
            <v>509.64</v>
          </cell>
          <cell r="R2243">
            <v>0.24832263817222378</v>
          </cell>
          <cell r="S2243">
            <v>20.3856</v>
          </cell>
          <cell r="U2243">
            <v>0</v>
          </cell>
          <cell r="V2243">
            <v>0</v>
          </cell>
          <cell r="W2243">
            <v>3162.62</v>
          </cell>
          <cell r="X2243">
            <v>3162.62</v>
          </cell>
          <cell r="Y2243">
            <v>618137</v>
          </cell>
        </row>
        <row r="2244">
          <cell r="A2244">
            <v>2018090</v>
          </cell>
          <cell r="C2244">
            <v>735818</v>
          </cell>
          <cell r="D2244" t="str">
            <v>Arcabo</v>
          </cell>
          <cell r="E2244">
            <v>1</v>
          </cell>
          <cell r="F2244">
            <v>11</v>
          </cell>
          <cell r="G2244">
            <v>8</v>
          </cell>
          <cell r="H2244">
            <v>3</v>
          </cell>
          <cell r="I2244">
            <v>1</v>
          </cell>
          <cell r="J2244">
            <v>1</v>
          </cell>
          <cell r="L2244">
            <v>4108.82</v>
          </cell>
          <cell r="N2244">
            <v>2658</v>
          </cell>
          <cell r="O2244">
            <v>2066.15</v>
          </cell>
          <cell r="P2244">
            <v>0.7773325808878857</v>
          </cell>
          <cell r="Q2244">
            <v>591.85</v>
          </cell>
          <cell r="R2244">
            <v>0.22266741911211438</v>
          </cell>
          <cell r="S2244">
            <v>23.673999999999999</v>
          </cell>
          <cell r="U2244">
            <v>0</v>
          </cell>
          <cell r="V2244">
            <v>0</v>
          </cell>
          <cell r="W2244">
            <v>4108.82</v>
          </cell>
          <cell r="X2244">
            <v>4108.82</v>
          </cell>
          <cell r="Y2244">
            <v>618151</v>
          </cell>
        </row>
        <row r="2245">
          <cell r="A2245" t="str">
            <v>2018091V</v>
          </cell>
          <cell r="C2245" t="str">
            <v>Stolpdeur Arcabo Hsl 3</v>
          </cell>
          <cell r="D2245" t="str">
            <v>Arcabo</v>
          </cell>
          <cell r="E2245">
            <v>0</v>
          </cell>
          <cell r="F2245">
            <v>1</v>
          </cell>
          <cell r="G2245">
            <v>0</v>
          </cell>
          <cell r="H2245">
            <v>2</v>
          </cell>
          <cell r="I2245">
            <v>1</v>
          </cell>
          <cell r="J2245">
            <v>1</v>
          </cell>
          <cell r="L2245">
            <v>1857.47</v>
          </cell>
          <cell r="N2245">
            <v>0</v>
          </cell>
          <cell r="O2245">
            <v>0</v>
          </cell>
          <cell r="P2245" t="str">
            <v/>
          </cell>
          <cell r="Q2245">
            <v>0</v>
          </cell>
          <cell r="R2245" t="str">
            <v/>
          </cell>
          <cell r="S2245">
            <v>0</v>
          </cell>
          <cell r="U2245">
            <v>0</v>
          </cell>
          <cell r="V2245">
            <v>0</v>
          </cell>
          <cell r="W2245">
            <v>1857.47</v>
          </cell>
          <cell r="X2245">
            <v>1857.47</v>
          </cell>
          <cell r="Y2245">
            <v>618172</v>
          </cell>
        </row>
        <row r="2246">
          <cell r="A2246">
            <v>2018092</v>
          </cell>
          <cell r="C2246" t="str">
            <v>DTS test PAD60 buitendraaiend</v>
          </cell>
          <cell r="D2246" t="str">
            <v>Kurokozijn</v>
          </cell>
          <cell r="E2246">
            <v>0</v>
          </cell>
          <cell r="F2246">
            <v>1</v>
          </cell>
          <cell r="G2246">
            <v>0</v>
          </cell>
          <cell r="H2246">
            <v>1</v>
          </cell>
          <cell r="I2246">
            <v>0</v>
          </cell>
          <cell r="J2246">
            <v>0</v>
          </cell>
          <cell r="N2246">
            <v>0</v>
          </cell>
          <cell r="O2246">
            <v>0</v>
          </cell>
          <cell r="P2246" t="str">
            <v/>
          </cell>
          <cell r="Q2246">
            <v>0</v>
          </cell>
          <cell r="R2246" t="str">
            <v/>
          </cell>
          <cell r="S2246">
            <v>0</v>
          </cell>
          <cell r="U2246">
            <v>0</v>
          </cell>
          <cell r="V2246">
            <v>0</v>
          </cell>
          <cell r="W2246">
            <v>0</v>
          </cell>
          <cell r="X2246"/>
          <cell r="Y2246"/>
        </row>
        <row r="2247">
          <cell r="A2247">
            <v>2018093</v>
          </cell>
          <cell r="C2247" t="str">
            <v>Com 142 A</v>
          </cell>
          <cell r="D2247" t="str">
            <v>Diamant</v>
          </cell>
          <cell r="E2247">
            <v>1</v>
          </cell>
          <cell r="F2247">
            <v>8</v>
          </cell>
          <cell r="G2247">
            <v>5</v>
          </cell>
          <cell r="H2247">
            <v>3</v>
          </cell>
          <cell r="I2247">
            <v>1</v>
          </cell>
          <cell r="J2247">
            <v>1</v>
          </cell>
          <cell r="L2247">
            <v>2788.39</v>
          </cell>
          <cell r="N2247">
            <v>1757.3</v>
          </cell>
          <cell r="O2247">
            <v>1266.3599999999999</v>
          </cell>
          <cell r="P2247">
            <v>0.72062823649917485</v>
          </cell>
          <cell r="Q2247">
            <v>490.94</v>
          </cell>
          <cell r="R2247">
            <v>0.27937176350082515</v>
          </cell>
          <cell r="S2247">
            <v>19.637599999999999</v>
          </cell>
          <cell r="U2247">
            <v>0</v>
          </cell>
          <cell r="V2247">
            <v>0</v>
          </cell>
          <cell r="W2247">
            <v>2788.39</v>
          </cell>
          <cell r="X2247">
            <v>2788.39</v>
          </cell>
          <cell r="Y2247">
            <v>618195</v>
          </cell>
        </row>
        <row r="2248">
          <cell r="A2248">
            <v>2018094</v>
          </cell>
          <cell r="C2248" t="str">
            <v>Com 142 B</v>
          </cell>
          <cell r="D2248" t="str">
            <v>Diamant</v>
          </cell>
          <cell r="E2248">
            <v>1</v>
          </cell>
          <cell r="F2248">
            <v>8</v>
          </cell>
          <cell r="G2248">
            <v>5</v>
          </cell>
          <cell r="H2248">
            <v>3</v>
          </cell>
          <cell r="I2248">
            <v>1</v>
          </cell>
          <cell r="J2248">
            <v>1</v>
          </cell>
          <cell r="L2248">
            <v>2788.39</v>
          </cell>
          <cell r="N2248">
            <v>1757.3</v>
          </cell>
          <cell r="O2248">
            <v>1266.3599999999999</v>
          </cell>
          <cell r="P2248">
            <v>0.72062823649917485</v>
          </cell>
          <cell r="Q2248">
            <v>490.94</v>
          </cell>
          <cell r="R2248">
            <v>0.27937176350082515</v>
          </cell>
          <cell r="S2248">
            <v>19.637599999999999</v>
          </cell>
          <cell r="U2248">
            <v>0</v>
          </cell>
          <cell r="V2248">
            <v>0</v>
          </cell>
          <cell r="W2248">
            <v>2788.39</v>
          </cell>
          <cell r="X2248">
            <v>2788.39</v>
          </cell>
          <cell r="Y2248">
            <v>618213</v>
          </cell>
        </row>
        <row r="2249">
          <cell r="A2249">
            <v>2018095</v>
          </cell>
          <cell r="C2249" t="str">
            <v>Com 142 C</v>
          </cell>
          <cell r="D2249" t="str">
            <v>Diamant</v>
          </cell>
          <cell r="E2249">
            <v>1</v>
          </cell>
          <cell r="F2249">
            <v>8</v>
          </cell>
          <cell r="G2249">
            <v>5</v>
          </cell>
          <cell r="H2249">
            <v>3</v>
          </cell>
          <cell r="I2249">
            <v>1</v>
          </cell>
          <cell r="J2249">
            <v>1</v>
          </cell>
          <cell r="L2249">
            <v>2788.39</v>
          </cell>
          <cell r="N2249">
            <v>1757.3</v>
          </cell>
          <cell r="O2249">
            <v>1266.3599999999999</v>
          </cell>
          <cell r="P2249">
            <v>0.72062823649917485</v>
          </cell>
          <cell r="Q2249">
            <v>490.94</v>
          </cell>
          <cell r="R2249">
            <v>0.27937176350082515</v>
          </cell>
          <cell r="S2249">
            <v>19.637599999999999</v>
          </cell>
          <cell r="U2249">
            <v>0</v>
          </cell>
          <cell r="V2249">
            <v>0</v>
          </cell>
          <cell r="W2249">
            <v>2788.39</v>
          </cell>
          <cell r="X2249">
            <v>2788.39</v>
          </cell>
          <cell r="Y2249">
            <v>618230</v>
          </cell>
        </row>
        <row r="2250">
          <cell r="A2250">
            <v>2018096</v>
          </cell>
          <cell r="C2250">
            <v>693818</v>
          </cell>
          <cell r="D2250" t="str">
            <v>Arcabo</v>
          </cell>
          <cell r="E2250">
            <v>1</v>
          </cell>
          <cell r="F2250">
            <v>9</v>
          </cell>
          <cell r="G2250">
            <v>5</v>
          </cell>
          <cell r="H2250">
            <v>3</v>
          </cell>
          <cell r="I2250">
            <v>1</v>
          </cell>
          <cell r="J2250">
            <v>1</v>
          </cell>
          <cell r="L2250">
            <v>5061.99</v>
          </cell>
          <cell r="N2250">
            <v>3289.25</v>
          </cell>
          <cell r="O2250">
            <v>2719.46</v>
          </cell>
          <cell r="P2250">
            <v>0.82677206050011398</v>
          </cell>
          <cell r="Q2250">
            <v>569.79</v>
          </cell>
          <cell r="R2250">
            <v>0.17322793949988599</v>
          </cell>
          <cell r="S2250">
            <v>22.791599999999999</v>
          </cell>
          <cell r="U2250">
            <v>0</v>
          </cell>
          <cell r="V2250">
            <v>0</v>
          </cell>
          <cell r="W2250">
            <v>5061.99</v>
          </cell>
          <cell r="X2250">
            <v>5061.99</v>
          </cell>
          <cell r="Y2250">
            <v>617152</v>
          </cell>
        </row>
        <row r="2251">
          <cell r="A2251">
            <v>2018097</v>
          </cell>
          <cell r="C2251">
            <v>676118</v>
          </cell>
          <cell r="D2251" t="str">
            <v>Arcabo</v>
          </cell>
          <cell r="E2251">
            <v>1</v>
          </cell>
          <cell r="F2251">
            <v>7</v>
          </cell>
          <cell r="G2251">
            <v>6</v>
          </cell>
          <cell r="H2251">
            <v>2</v>
          </cell>
          <cell r="I2251">
            <v>1</v>
          </cell>
          <cell r="J2251">
            <v>1</v>
          </cell>
          <cell r="L2251">
            <v>2266.38</v>
          </cell>
          <cell r="N2251">
            <v>1423</v>
          </cell>
          <cell r="O2251">
            <v>1056.07</v>
          </cell>
          <cell r="P2251">
            <v>0.7421433591004919</v>
          </cell>
          <cell r="Q2251">
            <v>366.93</v>
          </cell>
          <cell r="R2251">
            <v>0.2578566408995081</v>
          </cell>
          <cell r="S2251">
            <v>14.677200000000001</v>
          </cell>
          <cell r="U2251">
            <v>0</v>
          </cell>
          <cell r="V2251">
            <v>0</v>
          </cell>
          <cell r="W2251">
            <v>2266.38</v>
          </cell>
          <cell r="X2251">
            <v>2266.38</v>
          </cell>
          <cell r="Y2251">
            <v>618153</v>
          </cell>
        </row>
        <row r="2252">
          <cell r="A2252">
            <v>2018098</v>
          </cell>
          <cell r="C2252">
            <v>726618</v>
          </cell>
          <cell r="D2252" t="str">
            <v>Arcabo</v>
          </cell>
          <cell r="E2252">
            <v>1</v>
          </cell>
          <cell r="F2252">
            <v>8</v>
          </cell>
          <cell r="G2252">
            <v>5</v>
          </cell>
          <cell r="H2252">
            <v>4</v>
          </cell>
          <cell r="I2252">
            <v>1</v>
          </cell>
          <cell r="J2252">
            <v>1</v>
          </cell>
          <cell r="L2252">
            <v>3149.04</v>
          </cell>
          <cell r="N2252">
            <v>2040</v>
          </cell>
          <cell r="O2252">
            <v>1563.02</v>
          </cell>
          <cell r="P2252">
            <v>0.76618627450980392</v>
          </cell>
          <cell r="Q2252">
            <v>476.98</v>
          </cell>
          <cell r="R2252">
            <v>0.23381372549019608</v>
          </cell>
          <cell r="S2252">
            <v>19.0792</v>
          </cell>
          <cell r="U2252">
            <v>0</v>
          </cell>
          <cell r="V2252">
            <v>0</v>
          </cell>
          <cell r="W2252">
            <v>3149.04</v>
          </cell>
          <cell r="X2252">
            <v>3149.04</v>
          </cell>
          <cell r="Y2252">
            <v>618154</v>
          </cell>
        </row>
        <row r="2253">
          <cell r="A2253">
            <v>2018099</v>
          </cell>
          <cell r="C2253">
            <v>739718</v>
          </cell>
          <cell r="D2253" t="str">
            <v>Arcabo</v>
          </cell>
          <cell r="E2253">
            <v>1</v>
          </cell>
          <cell r="F2253">
            <v>10</v>
          </cell>
          <cell r="G2253">
            <v>7</v>
          </cell>
          <cell r="H2253">
            <v>3</v>
          </cell>
          <cell r="I2253">
            <v>1</v>
          </cell>
          <cell r="J2253">
            <v>1</v>
          </cell>
          <cell r="L2253">
            <v>3818.68</v>
          </cell>
          <cell r="N2253">
            <v>2482.59</v>
          </cell>
          <cell r="O2253">
            <v>1934.48</v>
          </cell>
          <cell r="P2253">
            <v>0.77921847747715089</v>
          </cell>
          <cell r="Q2253">
            <v>548.11</v>
          </cell>
          <cell r="R2253">
            <v>0.22078152252284911</v>
          </cell>
          <cell r="S2253">
            <v>21.924400000000002</v>
          </cell>
          <cell r="U2253">
            <v>0</v>
          </cell>
          <cell r="V2253">
            <v>0</v>
          </cell>
          <cell r="W2253">
            <v>3818.68</v>
          </cell>
          <cell r="X2253">
            <v>3818.68</v>
          </cell>
          <cell r="Y2253">
            <v>618139</v>
          </cell>
        </row>
        <row r="2254">
          <cell r="A2254">
            <v>2018100</v>
          </cell>
          <cell r="C2254" t="str">
            <v xml:space="preserve">Breukruit 757 x 925 4-15-5 HR++ MAA6910L </v>
          </cell>
          <cell r="D2254" t="str">
            <v>Maat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1</v>
          </cell>
          <cell r="J2254">
            <v>1</v>
          </cell>
          <cell r="L2254">
            <v>44.48</v>
          </cell>
          <cell r="N2254">
            <v>29.740000000000002</v>
          </cell>
          <cell r="O2254">
            <v>14.74</v>
          </cell>
          <cell r="P2254">
            <v>0.49562878278412908</v>
          </cell>
          <cell r="Q2254">
            <v>15</v>
          </cell>
          <cell r="R2254">
            <v>0.50437121721587086</v>
          </cell>
          <cell r="S2254">
            <v>0.6</v>
          </cell>
          <cell r="U2254">
            <v>0</v>
          </cell>
          <cell r="V2254">
            <v>0</v>
          </cell>
          <cell r="W2254">
            <v>44.48</v>
          </cell>
          <cell r="X2254">
            <v>44.48</v>
          </cell>
          <cell r="Y2254">
            <v>618357</v>
          </cell>
        </row>
        <row r="2255">
          <cell r="A2255">
            <v>2018101</v>
          </cell>
          <cell r="C2255">
            <v>694818</v>
          </cell>
          <cell r="D2255" t="str">
            <v>Arcabo</v>
          </cell>
          <cell r="E2255">
            <v>1</v>
          </cell>
          <cell r="F2255">
            <v>9</v>
          </cell>
          <cell r="G2255">
            <v>7</v>
          </cell>
          <cell r="H2255">
            <v>3</v>
          </cell>
          <cell r="I2255">
            <v>1</v>
          </cell>
          <cell r="J2255">
            <v>1</v>
          </cell>
          <cell r="L2255">
            <v>3465.32</v>
          </cell>
          <cell r="N2255">
            <v>2243</v>
          </cell>
          <cell r="O2255">
            <v>1703.94</v>
          </cell>
          <cell r="P2255">
            <v>0.75967008470798036</v>
          </cell>
          <cell r="Q2255">
            <v>539.05999999999995</v>
          </cell>
          <cell r="R2255">
            <v>0.24032991529201958</v>
          </cell>
          <cell r="S2255">
            <v>21.562399999999997</v>
          </cell>
          <cell r="U2255">
            <v>0</v>
          </cell>
          <cell r="V2255">
            <v>0</v>
          </cell>
          <cell r="W2255">
            <v>3465.32</v>
          </cell>
          <cell r="X2255">
            <v>3465.32</v>
          </cell>
          <cell r="Y2255">
            <v>618155</v>
          </cell>
        </row>
        <row r="2256">
          <cell r="A2256">
            <v>2018102</v>
          </cell>
          <cell r="C2256" t="str">
            <v>Werkbon 180, 3x sandwichpanelen wit 503x 644</v>
          </cell>
          <cell r="D2256" t="str">
            <v>Arcabo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1</v>
          </cell>
          <cell r="J2256">
            <v>1</v>
          </cell>
          <cell r="L2256">
            <v>75</v>
          </cell>
          <cell r="N2256">
            <v>45</v>
          </cell>
          <cell r="O2256">
            <v>30</v>
          </cell>
          <cell r="P2256">
            <v>0.66666666666666663</v>
          </cell>
          <cell r="Q2256">
            <v>15</v>
          </cell>
          <cell r="R2256">
            <v>0.33333333333333331</v>
          </cell>
          <cell r="S2256">
            <v>0.6</v>
          </cell>
          <cell r="U2256">
            <v>0</v>
          </cell>
          <cell r="V2256">
            <v>0</v>
          </cell>
          <cell r="W2256">
            <v>75</v>
          </cell>
          <cell r="X2256">
            <v>75</v>
          </cell>
          <cell r="Y2256">
            <v>618352</v>
          </cell>
        </row>
        <row r="2257">
          <cell r="A2257">
            <v>2018103</v>
          </cell>
          <cell r="C2257" t="str">
            <v>Werkbon 181, 16x 6m AG4C - ref 8057</v>
          </cell>
          <cell r="D2257" t="str">
            <v>Oude Ijssel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1</v>
          </cell>
          <cell r="J2257">
            <v>1</v>
          </cell>
          <cell r="L2257">
            <v>254.4</v>
          </cell>
          <cell r="N2257">
            <v>126.8</v>
          </cell>
          <cell r="O2257">
            <v>76.8</v>
          </cell>
          <cell r="P2257">
            <v>0.8</v>
          </cell>
          <cell r="Q2257">
            <v>50</v>
          </cell>
          <cell r="R2257">
            <v>0.39432176656151419</v>
          </cell>
          <cell r="S2257">
            <v>2</v>
          </cell>
          <cell r="U2257">
            <v>0</v>
          </cell>
          <cell r="V2257">
            <v>0</v>
          </cell>
          <cell r="W2257">
            <v>254.4</v>
          </cell>
          <cell r="X2257">
            <v>254.4</v>
          </cell>
          <cell r="Y2257">
            <v>618359</v>
          </cell>
        </row>
        <row r="2258">
          <cell r="A2258">
            <v>2018104</v>
          </cell>
          <cell r="C2258">
            <v>694918</v>
          </cell>
          <cell r="D2258" t="str">
            <v>Arcabo</v>
          </cell>
          <cell r="E2258">
            <v>1</v>
          </cell>
          <cell r="F2258">
            <v>9</v>
          </cell>
          <cell r="G2258">
            <v>6</v>
          </cell>
          <cell r="H2258">
            <v>3</v>
          </cell>
          <cell r="I2258">
            <v>1</v>
          </cell>
          <cell r="J2258">
            <v>1</v>
          </cell>
          <cell r="L2258">
            <v>3463.89</v>
          </cell>
          <cell r="N2258">
            <v>2243.67</v>
          </cell>
          <cell r="O2258">
            <v>1704.16</v>
          </cell>
          <cell r="P2258">
            <v>0.75954128726595271</v>
          </cell>
          <cell r="Q2258">
            <v>539.51</v>
          </cell>
          <cell r="R2258">
            <v>0.24045871273404734</v>
          </cell>
          <cell r="S2258">
            <v>21.580400000000001</v>
          </cell>
          <cell r="U2258">
            <v>0</v>
          </cell>
          <cell r="V2258">
            <v>0</v>
          </cell>
          <cell r="W2258">
            <v>3463.89</v>
          </cell>
          <cell r="X2258">
            <v>3463.89</v>
          </cell>
          <cell r="Y2258">
            <v>618156</v>
          </cell>
        </row>
        <row r="2259">
          <cell r="A2259">
            <v>2018105</v>
          </cell>
          <cell r="C2259">
            <v>729118</v>
          </cell>
          <cell r="D2259" t="str">
            <v>Arcabo</v>
          </cell>
          <cell r="E2259">
            <v>1</v>
          </cell>
          <cell r="F2259">
            <v>8</v>
          </cell>
          <cell r="G2259">
            <v>5</v>
          </cell>
          <cell r="H2259">
            <v>3</v>
          </cell>
          <cell r="I2259">
            <v>1</v>
          </cell>
          <cell r="J2259">
            <v>1</v>
          </cell>
          <cell r="L2259">
            <v>3863.24</v>
          </cell>
          <cell r="N2259">
            <v>2495</v>
          </cell>
          <cell r="O2259">
            <v>1962.83</v>
          </cell>
          <cell r="P2259">
            <v>0.78670541082164325</v>
          </cell>
          <cell r="Q2259">
            <v>532.16999999999996</v>
          </cell>
          <cell r="R2259">
            <v>0.2132945891783567</v>
          </cell>
          <cell r="S2259">
            <v>21.286799999999999</v>
          </cell>
          <cell r="U2259">
            <v>0</v>
          </cell>
          <cell r="V2259">
            <v>0</v>
          </cell>
          <cell r="W2259">
            <v>3863.24</v>
          </cell>
          <cell r="X2259">
            <v>3863.24</v>
          </cell>
          <cell r="Y2259">
            <v>618167</v>
          </cell>
        </row>
        <row r="2260">
          <cell r="A2260">
            <v>2018106</v>
          </cell>
          <cell r="C2260">
            <v>676218</v>
          </cell>
          <cell r="D2260" t="str">
            <v>Arcabo</v>
          </cell>
          <cell r="E2260">
            <v>1</v>
          </cell>
          <cell r="F2260">
            <v>7</v>
          </cell>
          <cell r="G2260">
            <v>6</v>
          </cell>
          <cell r="H2260">
            <v>2</v>
          </cell>
          <cell r="I2260">
            <v>1</v>
          </cell>
          <cell r="J2260">
            <v>1</v>
          </cell>
          <cell r="L2260">
            <v>2322.46</v>
          </cell>
          <cell r="N2260">
            <v>1512</v>
          </cell>
          <cell r="O2260">
            <v>1140.6300000000001</v>
          </cell>
          <cell r="P2260">
            <v>0.75438492063492069</v>
          </cell>
          <cell r="Q2260">
            <v>371.37</v>
          </cell>
          <cell r="R2260">
            <v>0.24561507936507937</v>
          </cell>
          <cell r="S2260">
            <v>14.854800000000001</v>
          </cell>
          <cell r="U2260">
            <v>0</v>
          </cell>
          <cell r="V2260">
            <v>0</v>
          </cell>
          <cell r="W2260">
            <v>2322.46</v>
          </cell>
          <cell r="X2260">
            <v>2322.46</v>
          </cell>
          <cell r="Y2260">
            <v>618168</v>
          </cell>
        </row>
        <row r="2261">
          <cell r="A2261">
            <v>2018107</v>
          </cell>
          <cell r="C2261" t="str">
            <v>werkbon 182  , AWL s</v>
          </cell>
          <cell r="D2261" t="str">
            <v>Arcabo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1</v>
          </cell>
          <cell r="J2261">
            <v>1</v>
          </cell>
          <cell r="L2261">
            <v>90.1</v>
          </cell>
          <cell r="N2261">
            <v>52.55</v>
          </cell>
          <cell r="O2261">
            <v>37.549999999999997</v>
          </cell>
          <cell r="P2261">
            <v>0.71455756422454808</v>
          </cell>
          <cell r="Q2261">
            <v>15</v>
          </cell>
          <cell r="R2261">
            <v>0.28544243577545197</v>
          </cell>
          <cell r="S2261">
            <v>0.6</v>
          </cell>
          <cell r="U2261">
            <v>0</v>
          </cell>
          <cell r="V2261">
            <v>0</v>
          </cell>
          <cell r="W2261">
            <v>90.1</v>
          </cell>
          <cell r="X2261">
            <v>90.1</v>
          </cell>
          <cell r="Y2261">
            <v>618140</v>
          </cell>
        </row>
        <row r="2262">
          <cell r="A2262">
            <v>2018108</v>
          </cell>
          <cell r="C2262" t="str">
            <v>679618 Schuur</v>
          </cell>
          <cell r="D2262" t="str">
            <v>Arcabo</v>
          </cell>
          <cell r="E2262">
            <v>0</v>
          </cell>
          <cell r="F2262">
            <v>1</v>
          </cell>
          <cell r="G2262">
            <v>0</v>
          </cell>
          <cell r="H2262">
            <v>1</v>
          </cell>
          <cell r="I2262">
            <v>1</v>
          </cell>
          <cell r="J2262">
            <v>1</v>
          </cell>
          <cell r="L2262">
            <v>640.73</v>
          </cell>
          <cell r="N2262">
            <v>551.55999999999995</v>
          </cell>
          <cell r="O2262">
            <v>413</v>
          </cell>
          <cell r="P2262">
            <v>0.74878526361592579</v>
          </cell>
          <cell r="Q2262">
            <v>138.56</v>
          </cell>
          <cell r="R2262">
            <v>0.25121473638407427</v>
          </cell>
          <cell r="S2262">
            <v>5.5423999999999998</v>
          </cell>
          <cell r="U2262">
            <v>0</v>
          </cell>
          <cell r="V2262">
            <v>0</v>
          </cell>
          <cell r="W2262">
            <v>640.73</v>
          </cell>
          <cell r="X2262">
            <v>640.73</v>
          </cell>
          <cell r="Y2262">
            <v>618157</v>
          </cell>
        </row>
        <row r="2263">
          <cell r="A2263">
            <v>2018109</v>
          </cell>
          <cell r="C2263" t="str">
            <v>Glas 44.2 mm 446 x 1037 mm gelaagd</v>
          </cell>
          <cell r="D2263" t="str">
            <v>Arcabo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1</v>
          </cell>
          <cell r="J2263">
            <v>1</v>
          </cell>
          <cell r="L2263">
            <v>40.1</v>
          </cell>
          <cell r="N2263">
            <v>27.55</v>
          </cell>
          <cell r="O2263">
            <v>12.55</v>
          </cell>
          <cell r="P2263">
            <v>0.45553539019963701</v>
          </cell>
          <cell r="Q2263">
            <v>15</v>
          </cell>
          <cell r="R2263">
            <v>0.54446460980036293</v>
          </cell>
          <cell r="S2263">
            <v>0.6</v>
          </cell>
          <cell r="U2263">
            <v>0</v>
          </cell>
          <cell r="V2263">
            <v>0</v>
          </cell>
          <cell r="W2263">
            <v>40.1</v>
          </cell>
          <cell r="X2263">
            <v>40.1</v>
          </cell>
          <cell r="Y2263">
            <v>618140</v>
          </cell>
        </row>
        <row r="2264">
          <cell r="A2264" t="str">
            <v>2018110V</v>
          </cell>
          <cell r="C2264" t="str">
            <v>671218 New Port</v>
          </cell>
          <cell r="D2264" t="str">
            <v>Arcabo</v>
          </cell>
          <cell r="E2264">
            <v>1</v>
          </cell>
          <cell r="F2264">
            <v>8</v>
          </cell>
          <cell r="G2264">
            <v>5</v>
          </cell>
          <cell r="H2264">
            <v>2</v>
          </cell>
          <cell r="I2264">
            <v>1</v>
          </cell>
          <cell r="J2264">
            <v>1</v>
          </cell>
          <cell r="L2264">
            <v>6030.91</v>
          </cell>
          <cell r="N2264">
            <v>3890</v>
          </cell>
          <cell r="O2264">
            <v>3166.5</v>
          </cell>
          <cell r="P2264">
            <v>0.81401028277634957</v>
          </cell>
          <cell r="Q2264">
            <v>723.5</v>
          </cell>
          <cell r="R2264">
            <v>0.18598971722365037</v>
          </cell>
          <cell r="S2264">
            <v>28.94</v>
          </cell>
          <cell r="U2264">
            <v>0</v>
          </cell>
          <cell r="V2264">
            <v>0</v>
          </cell>
          <cell r="W2264">
            <v>6030.91</v>
          </cell>
          <cell r="X2264">
            <v>2792.16</v>
          </cell>
          <cell r="Y2264">
            <v>618169</v>
          </cell>
        </row>
        <row r="2265">
          <cell r="A2265">
            <v>2018111</v>
          </cell>
          <cell r="C2265">
            <v>697318</v>
          </cell>
          <cell r="D2265" t="str">
            <v>Arcabo</v>
          </cell>
          <cell r="E2265">
            <v>1</v>
          </cell>
          <cell r="F2265">
            <v>7</v>
          </cell>
          <cell r="G2265">
            <v>4</v>
          </cell>
          <cell r="H2265">
            <v>3</v>
          </cell>
          <cell r="I2265">
            <v>1</v>
          </cell>
          <cell r="J2265">
            <v>1</v>
          </cell>
          <cell r="L2265">
            <v>3244.43</v>
          </cell>
          <cell r="N2265">
            <v>1842.38</v>
          </cell>
          <cell r="O2265">
            <v>1426.02</v>
          </cell>
          <cell r="P2265">
            <v>0.77400970483830689</v>
          </cell>
          <cell r="Q2265">
            <v>416.36</v>
          </cell>
          <cell r="R2265">
            <v>0.22599029516169303</v>
          </cell>
          <cell r="S2265">
            <v>16.654399999999999</v>
          </cell>
          <cell r="U2265">
            <v>0</v>
          </cell>
          <cell r="V2265">
            <v>0</v>
          </cell>
          <cell r="W2265">
            <v>3244.43</v>
          </cell>
          <cell r="X2265">
            <v>3244.43</v>
          </cell>
          <cell r="Y2265">
            <v>618170</v>
          </cell>
        </row>
        <row r="2266">
          <cell r="A2266">
            <v>2018112</v>
          </cell>
          <cell r="C2266">
            <v>695818</v>
          </cell>
          <cell r="D2266" t="str">
            <v>Arcabo</v>
          </cell>
          <cell r="E2266">
            <v>1</v>
          </cell>
          <cell r="F2266">
            <v>9</v>
          </cell>
          <cell r="G2266">
            <v>6</v>
          </cell>
          <cell r="H2266">
            <v>3</v>
          </cell>
          <cell r="I2266">
            <v>1</v>
          </cell>
          <cell r="J2266">
            <v>1</v>
          </cell>
          <cell r="L2266">
            <v>3734</v>
          </cell>
          <cell r="N2266">
            <v>2109.38</v>
          </cell>
          <cell r="O2266">
            <v>1595.44</v>
          </cell>
          <cell r="P2266">
            <v>0.75635494789938273</v>
          </cell>
          <cell r="Q2266">
            <v>513.94000000000005</v>
          </cell>
          <cell r="R2266">
            <v>0.24364505210061727</v>
          </cell>
          <cell r="S2266">
            <v>20.557600000000001</v>
          </cell>
          <cell r="U2266">
            <v>0</v>
          </cell>
          <cell r="V2266">
            <v>0</v>
          </cell>
          <cell r="W2266">
            <v>3734</v>
          </cell>
          <cell r="X2266">
            <v>3734</v>
          </cell>
          <cell r="Y2266">
            <v>618171</v>
          </cell>
        </row>
        <row r="2267">
          <cell r="A2267">
            <v>2018113</v>
          </cell>
          <cell r="C2267" t="str">
            <v>703318 tm 704218 AWL100 (Fleuren kozijnen)</v>
          </cell>
          <cell r="D2267" t="str">
            <v>Arcabo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1</v>
          </cell>
          <cell r="J2267">
            <v>1</v>
          </cell>
          <cell r="L2267">
            <v>3734</v>
          </cell>
          <cell r="N2267">
            <v>1867</v>
          </cell>
          <cell r="O2267">
            <v>1567</v>
          </cell>
          <cell r="P2267">
            <v>0.83931440814140335</v>
          </cell>
          <cell r="Q2267">
            <v>300</v>
          </cell>
          <cell r="R2267">
            <v>0.16068559185859668</v>
          </cell>
          <cell r="S2267">
            <v>12</v>
          </cell>
          <cell r="U2267">
            <v>0</v>
          </cell>
          <cell r="V2267">
            <v>0</v>
          </cell>
          <cell r="W2267">
            <v>3734</v>
          </cell>
          <cell r="X2267">
            <v>3734</v>
          </cell>
          <cell r="Y2267">
            <v>618140</v>
          </cell>
        </row>
        <row r="2268">
          <cell r="A2268">
            <v>2018114</v>
          </cell>
          <cell r="C2268" t="str">
            <v>MSD 106</v>
          </cell>
          <cell r="D2268" t="str">
            <v>Maat</v>
          </cell>
          <cell r="E2268">
            <v>1</v>
          </cell>
          <cell r="F2268">
            <v>7</v>
          </cell>
          <cell r="G2268">
            <v>3</v>
          </cell>
          <cell r="H2268">
            <v>3</v>
          </cell>
          <cell r="I2268">
            <v>1</v>
          </cell>
          <cell r="J2268">
            <v>1</v>
          </cell>
          <cell r="L2268">
            <v>2618.3200000000002</v>
          </cell>
          <cell r="N2268">
            <v>1883</v>
          </cell>
          <cell r="O2268">
            <v>1379.44</v>
          </cell>
          <cell r="P2268">
            <v>0.73257567711099314</v>
          </cell>
          <cell r="Q2268">
            <v>503.56</v>
          </cell>
          <cell r="R2268">
            <v>0.26742432288900692</v>
          </cell>
          <cell r="S2268">
            <v>20.142399999999999</v>
          </cell>
          <cell r="U2268">
            <v>0</v>
          </cell>
          <cell r="V2268">
            <v>0</v>
          </cell>
          <cell r="W2268">
            <v>2618.3200000000002</v>
          </cell>
          <cell r="X2268">
            <v>2618.3200000000002</v>
          </cell>
          <cell r="Y2268">
            <v>618181</v>
          </cell>
        </row>
        <row r="2269">
          <cell r="A2269">
            <v>2018115</v>
          </cell>
          <cell r="C2269" t="str">
            <v>MSD 107</v>
          </cell>
          <cell r="D2269" t="str">
            <v>Maat</v>
          </cell>
          <cell r="E2269">
            <v>1</v>
          </cell>
          <cell r="F2269">
            <v>7</v>
          </cell>
          <cell r="G2269">
            <v>3</v>
          </cell>
          <cell r="H2269">
            <v>3</v>
          </cell>
          <cell r="I2269">
            <v>1</v>
          </cell>
          <cell r="J2269">
            <v>1</v>
          </cell>
          <cell r="L2269">
            <v>2618.3200000000002</v>
          </cell>
          <cell r="N2269">
            <v>1883</v>
          </cell>
          <cell r="O2269">
            <v>1379.44</v>
          </cell>
          <cell r="P2269">
            <v>0.73257567711099314</v>
          </cell>
          <cell r="Q2269">
            <v>503.56</v>
          </cell>
          <cell r="R2269">
            <v>0.26742432288900692</v>
          </cell>
          <cell r="S2269">
            <v>20.142399999999999</v>
          </cell>
          <cell r="U2269">
            <v>0</v>
          </cell>
          <cell r="V2269">
            <v>0</v>
          </cell>
          <cell r="W2269">
            <v>2618.3200000000002</v>
          </cell>
          <cell r="X2269">
            <v>2618.3200000000002</v>
          </cell>
          <cell r="Y2269">
            <v>618182</v>
          </cell>
        </row>
        <row r="2270">
          <cell r="A2270">
            <v>2018116</v>
          </cell>
          <cell r="C2270" t="str">
            <v>MSD 108</v>
          </cell>
          <cell r="D2270" t="str">
            <v>Maat</v>
          </cell>
          <cell r="E2270">
            <v>1</v>
          </cell>
          <cell r="F2270">
            <v>7</v>
          </cell>
          <cell r="G2270">
            <v>6</v>
          </cell>
          <cell r="H2270">
            <v>2</v>
          </cell>
          <cell r="I2270">
            <v>1</v>
          </cell>
          <cell r="J2270">
            <v>1</v>
          </cell>
          <cell r="L2270">
            <v>2811.76</v>
          </cell>
          <cell r="N2270">
            <v>2007.18</v>
          </cell>
          <cell r="O2270">
            <v>1415.6200000000001</v>
          </cell>
          <cell r="P2270">
            <v>0.70527805179405934</v>
          </cell>
          <cell r="Q2270">
            <v>591.55999999999995</v>
          </cell>
          <cell r="R2270">
            <v>0.29472194820594061</v>
          </cell>
          <cell r="S2270">
            <v>23.662399999999998</v>
          </cell>
          <cell r="U2270">
            <v>0</v>
          </cell>
          <cell r="V2270">
            <v>0</v>
          </cell>
          <cell r="W2270">
            <v>2811.76</v>
          </cell>
          <cell r="X2270">
            <v>2811.76</v>
          </cell>
          <cell r="Y2270">
            <v>618183</v>
          </cell>
        </row>
        <row r="2271">
          <cell r="A2271">
            <v>2018117</v>
          </cell>
          <cell r="C2271" t="str">
            <v>Kühn</v>
          </cell>
          <cell r="D2271" t="str">
            <v>Euro Recreatiebouw</v>
          </cell>
          <cell r="E2271">
            <v>1</v>
          </cell>
          <cell r="F2271">
            <v>8</v>
          </cell>
          <cell r="G2271">
            <v>5</v>
          </cell>
          <cell r="H2271">
            <v>3</v>
          </cell>
          <cell r="I2271">
            <v>1</v>
          </cell>
          <cell r="J2271">
            <v>1</v>
          </cell>
          <cell r="L2271">
            <v>3441.21</v>
          </cell>
          <cell r="N2271">
            <v>2050</v>
          </cell>
          <cell r="O2271">
            <v>1512.8899999999999</v>
          </cell>
          <cell r="P2271">
            <v>0.73799512195121941</v>
          </cell>
          <cell r="Q2271">
            <v>537.11</v>
          </cell>
          <cell r="R2271">
            <v>0.26200487804878048</v>
          </cell>
          <cell r="S2271">
            <v>21.484400000000001</v>
          </cell>
          <cell r="U2271">
            <v>0</v>
          </cell>
          <cell r="V2271">
            <v>0</v>
          </cell>
          <cell r="W2271">
            <v>3441.21</v>
          </cell>
          <cell r="X2271">
            <v>3441.21</v>
          </cell>
          <cell r="Y2271">
            <v>618231</v>
          </cell>
        </row>
        <row r="2272">
          <cell r="A2272" t="str">
            <v>2018118V</v>
          </cell>
          <cell r="C2272">
            <v>720718</v>
          </cell>
          <cell r="D2272" t="str">
            <v>Arcabo</v>
          </cell>
          <cell r="E2272">
            <v>1</v>
          </cell>
          <cell r="F2272">
            <v>9</v>
          </cell>
          <cell r="G2272">
            <v>6</v>
          </cell>
          <cell r="H2272">
            <v>2</v>
          </cell>
          <cell r="I2272">
            <v>1</v>
          </cell>
          <cell r="J2272">
            <v>1</v>
          </cell>
          <cell r="L2272">
            <v>5655.45</v>
          </cell>
          <cell r="N2272">
            <v>3458</v>
          </cell>
          <cell r="O2272">
            <v>2791.5</v>
          </cell>
          <cell r="P2272">
            <v>0.80725853094274147</v>
          </cell>
          <cell r="Q2272">
            <v>666.5</v>
          </cell>
          <cell r="R2272">
            <v>0.19274146905725853</v>
          </cell>
          <cell r="S2272">
            <v>26.66</v>
          </cell>
          <cell r="U2272">
            <v>0</v>
          </cell>
          <cell r="V2272">
            <v>0</v>
          </cell>
          <cell r="W2272">
            <v>5655.45</v>
          </cell>
          <cell r="X2272">
            <v>5655.45</v>
          </cell>
          <cell r="Y2272">
            <v>618187</v>
          </cell>
        </row>
        <row r="2273">
          <cell r="A2273">
            <v>2018119</v>
          </cell>
          <cell r="C2273">
            <v>737518</v>
          </cell>
          <cell r="D2273" t="str">
            <v>Arcabo</v>
          </cell>
          <cell r="E2273">
            <v>1</v>
          </cell>
          <cell r="F2273">
            <v>7</v>
          </cell>
          <cell r="G2273">
            <v>6</v>
          </cell>
          <cell r="H2273">
            <v>2</v>
          </cell>
          <cell r="I2273">
            <v>1</v>
          </cell>
          <cell r="J2273">
            <v>1</v>
          </cell>
          <cell r="L2273">
            <v>2333.9899999999998</v>
          </cell>
          <cell r="N2273">
            <v>1513.29</v>
          </cell>
          <cell r="O2273">
            <v>1138.28</v>
          </cell>
          <cell r="P2273">
            <v>0.75218893933086195</v>
          </cell>
          <cell r="Q2273">
            <v>375.01</v>
          </cell>
          <cell r="R2273">
            <v>0.24781106066913811</v>
          </cell>
          <cell r="S2273">
            <v>15.000399999999999</v>
          </cell>
          <cell r="U2273">
            <v>0</v>
          </cell>
          <cell r="V2273">
            <v>0</v>
          </cell>
          <cell r="W2273">
            <v>2333.9899999999998</v>
          </cell>
          <cell r="X2273">
            <v>2333.9899999999998</v>
          </cell>
          <cell r="Y2273">
            <v>618369</v>
          </cell>
        </row>
        <row r="2274">
          <cell r="A2274">
            <v>2018120</v>
          </cell>
          <cell r="C2274" t="str">
            <v>V201802-191 - Watertuin</v>
          </cell>
          <cell r="D2274" t="str">
            <v>Arcabo</v>
          </cell>
          <cell r="E2274">
            <v>1</v>
          </cell>
          <cell r="F2274">
            <v>5</v>
          </cell>
          <cell r="G2274">
            <v>2</v>
          </cell>
          <cell r="H2274">
            <v>3</v>
          </cell>
          <cell r="I2274">
            <v>1</v>
          </cell>
          <cell r="J2274">
            <v>1</v>
          </cell>
          <cell r="L2274">
            <v>2191.41</v>
          </cell>
          <cell r="N2274">
            <v>1392</v>
          </cell>
          <cell r="O2274">
            <v>958.02</v>
          </cell>
          <cell r="P2274">
            <v>0.68823275862068967</v>
          </cell>
          <cell r="Q2274">
            <v>433.98</v>
          </cell>
          <cell r="R2274">
            <v>0.31176724137931033</v>
          </cell>
          <cell r="S2274">
            <v>17.359200000000001</v>
          </cell>
          <cell r="U2274">
            <v>0</v>
          </cell>
          <cell r="V2274">
            <v>0</v>
          </cell>
          <cell r="W2274">
            <v>2191.41</v>
          </cell>
          <cell r="X2274">
            <v>2191.41</v>
          </cell>
          <cell r="Y2274">
            <v>618184</v>
          </cell>
        </row>
        <row r="2275">
          <cell r="A2275">
            <v>2018121</v>
          </cell>
          <cell r="C2275">
            <v>727318</v>
          </cell>
          <cell r="D2275" t="str">
            <v>Arcabo</v>
          </cell>
          <cell r="E2275">
            <v>1</v>
          </cell>
          <cell r="F2275">
            <v>7</v>
          </cell>
          <cell r="G2275">
            <v>6</v>
          </cell>
          <cell r="H2275">
            <v>0</v>
          </cell>
          <cell r="I2275">
            <v>1</v>
          </cell>
          <cell r="J2275">
            <v>1</v>
          </cell>
          <cell r="L2275">
            <v>1985.24</v>
          </cell>
          <cell r="N2275">
            <v>1110.31</v>
          </cell>
          <cell r="O2275">
            <v>839.63999999999987</v>
          </cell>
          <cell r="P2275">
            <v>0.75622123551080322</v>
          </cell>
          <cell r="Q2275">
            <v>270.67</v>
          </cell>
          <cell r="R2275">
            <v>0.24377876448919675</v>
          </cell>
          <cell r="S2275">
            <v>10.8268</v>
          </cell>
          <cell r="U2275">
            <v>0</v>
          </cell>
          <cell r="V2275">
            <v>0</v>
          </cell>
          <cell r="W2275">
            <v>1985.24</v>
          </cell>
          <cell r="X2275">
            <v>1985.24</v>
          </cell>
          <cell r="Y2275">
            <v>618185</v>
          </cell>
        </row>
        <row r="2276">
          <cell r="A2276">
            <v>2018122</v>
          </cell>
          <cell r="C2276" t="str">
            <v>breukglas Maat Nieuwvliet</v>
          </cell>
          <cell r="D2276" t="str">
            <v>Maat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1</v>
          </cell>
          <cell r="J2276">
            <v>1</v>
          </cell>
          <cell r="L2276">
            <v>271.54000000000002</v>
          </cell>
          <cell r="N2276">
            <v>143.27000000000001</v>
          </cell>
          <cell r="O2276">
            <v>128.27000000000001</v>
          </cell>
          <cell r="P2276">
            <v>0.89530257555664128</v>
          </cell>
          <cell r="Q2276">
            <v>15</v>
          </cell>
          <cell r="R2276">
            <v>0.10469742444335868</v>
          </cell>
          <cell r="S2276">
            <v>0.6</v>
          </cell>
          <cell r="U2276">
            <v>0</v>
          </cell>
          <cell r="V2276">
            <v>0</v>
          </cell>
          <cell r="W2276">
            <v>271.54000000000002</v>
          </cell>
          <cell r="X2276">
            <v>271.54000000000002</v>
          </cell>
          <cell r="Y2276">
            <v>618357</v>
          </cell>
        </row>
        <row r="2277">
          <cell r="A2277">
            <v>2018123</v>
          </cell>
          <cell r="C2277" t="str">
            <v>werkbon 187, materiaal de Bosruiter Zeewolde</v>
          </cell>
          <cell r="D2277" t="str">
            <v>Arcabo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1</v>
          </cell>
          <cell r="J2277">
            <v>1</v>
          </cell>
          <cell r="L2277">
            <v>270.3</v>
          </cell>
          <cell r="N2277">
            <v>119.05</v>
          </cell>
          <cell r="O2277">
            <v>119.05</v>
          </cell>
          <cell r="P2277">
            <v>1</v>
          </cell>
          <cell r="Q2277">
            <v>0</v>
          </cell>
          <cell r="R2277">
            <v>0</v>
          </cell>
          <cell r="S2277">
            <v>0</v>
          </cell>
          <cell r="U2277">
            <v>0</v>
          </cell>
          <cell r="V2277">
            <v>0</v>
          </cell>
          <cell r="W2277">
            <v>270.3</v>
          </cell>
          <cell r="X2277">
            <v>270.3</v>
          </cell>
          <cell r="Y2277">
            <v>618194</v>
          </cell>
        </row>
        <row r="2278">
          <cell r="A2278">
            <v>2018124</v>
          </cell>
          <cell r="C2278" t="str">
            <v>693818 pos 2 extra</v>
          </cell>
          <cell r="D2278" t="str">
            <v>Arcabo</v>
          </cell>
          <cell r="E2278">
            <v>0</v>
          </cell>
          <cell r="F2278">
            <v>1</v>
          </cell>
          <cell r="G2278">
            <v>1</v>
          </cell>
          <cell r="H2278">
            <v>0</v>
          </cell>
          <cell r="I2278">
            <v>1</v>
          </cell>
          <cell r="J2278">
            <v>1</v>
          </cell>
          <cell r="L2278">
            <v>339.76</v>
          </cell>
          <cell r="N2278">
            <v>0</v>
          </cell>
          <cell r="O2278">
            <v>0</v>
          </cell>
          <cell r="P2278" t="str">
            <v/>
          </cell>
          <cell r="Q2278">
            <v>0</v>
          </cell>
          <cell r="R2278" t="str">
            <v/>
          </cell>
          <cell r="S2278">
            <v>0</v>
          </cell>
          <cell r="U2278">
            <v>0</v>
          </cell>
          <cell r="V2278">
            <v>0</v>
          </cell>
          <cell r="W2278">
            <v>339.76</v>
          </cell>
          <cell r="X2278">
            <v>339.76</v>
          </cell>
          <cell r="Y2278">
            <v>618174</v>
          </cell>
        </row>
        <row r="2279">
          <cell r="A2279">
            <v>2018125</v>
          </cell>
          <cell r="C2279">
            <v>704718</v>
          </cell>
          <cell r="D2279" t="str">
            <v>Arcabo</v>
          </cell>
          <cell r="E2279">
            <v>1</v>
          </cell>
          <cell r="F2279">
            <v>8</v>
          </cell>
          <cell r="G2279">
            <v>4</v>
          </cell>
          <cell r="H2279">
            <v>3</v>
          </cell>
          <cell r="I2279">
            <v>1</v>
          </cell>
          <cell r="J2279">
            <v>1</v>
          </cell>
          <cell r="L2279">
            <v>3643.03</v>
          </cell>
          <cell r="N2279">
            <v>2365</v>
          </cell>
          <cell r="O2279">
            <v>1874.2</v>
          </cell>
          <cell r="P2279">
            <v>0.79247357293868925</v>
          </cell>
          <cell r="Q2279">
            <v>490.8</v>
          </cell>
          <cell r="R2279">
            <v>0.20752642706131078</v>
          </cell>
          <cell r="S2279">
            <v>19.632000000000001</v>
          </cell>
          <cell r="U2279">
            <v>0</v>
          </cell>
          <cell r="V2279">
            <v>0</v>
          </cell>
          <cell r="W2279">
            <v>3643.03</v>
          </cell>
          <cell r="X2279">
            <v>3643.03</v>
          </cell>
          <cell r="Y2279">
            <v>618188</v>
          </cell>
        </row>
        <row r="2280">
          <cell r="A2280" t="str">
            <v>2018126V</v>
          </cell>
          <cell r="C2280" t="str">
            <v>706418 New Port</v>
          </cell>
          <cell r="D2280" t="str">
            <v>Arcabo</v>
          </cell>
          <cell r="E2280">
            <v>1</v>
          </cell>
          <cell r="F2280">
            <v>12</v>
          </cell>
          <cell r="G2280">
            <v>4</v>
          </cell>
          <cell r="H2280">
            <v>7</v>
          </cell>
          <cell r="I2280">
            <v>1</v>
          </cell>
          <cell r="J2280">
            <v>1</v>
          </cell>
          <cell r="L2280">
            <v>9314.68</v>
          </cell>
          <cell r="N2280">
            <v>5726</v>
          </cell>
          <cell r="O2280">
            <v>4474.8900000000003</v>
          </cell>
          <cell r="P2280">
            <v>0.78150366748166267</v>
          </cell>
          <cell r="Q2280">
            <v>1251.1099999999999</v>
          </cell>
          <cell r="R2280">
            <v>0.21849633251833739</v>
          </cell>
          <cell r="S2280">
            <v>50.044399999999996</v>
          </cell>
          <cell r="U2280">
            <v>0</v>
          </cell>
          <cell r="V2280">
            <v>0</v>
          </cell>
          <cell r="W2280">
            <v>9314.68</v>
          </cell>
          <cell r="X2280">
            <v>9314.68</v>
          </cell>
          <cell r="Y2280">
            <v>618186</v>
          </cell>
        </row>
        <row r="2281">
          <cell r="A2281">
            <v>2018127</v>
          </cell>
          <cell r="C2281" t="str">
            <v>Nieuwvliet AWL140 20 st 2200 90/90gr</v>
          </cell>
          <cell r="D2281" t="str">
            <v>Maat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1</v>
          </cell>
          <cell r="J2281">
            <v>1</v>
          </cell>
          <cell r="N2281">
            <v>0</v>
          </cell>
          <cell r="O2281">
            <v>0</v>
          </cell>
          <cell r="P2281" t="str">
            <v/>
          </cell>
          <cell r="Q2281">
            <v>0</v>
          </cell>
          <cell r="R2281" t="str">
            <v/>
          </cell>
          <cell r="S2281">
            <v>0</v>
          </cell>
          <cell r="U2281">
            <v>0</v>
          </cell>
          <cell r="V2281">
            <v>0</v>
          </cell>
          <cell r="W2281">
            <v>0</v>
          </cell>
          <cell r="X2281"/>
          <cell r="Y2281"/>
        </row>
        <row r="2282">
          <cell r="A2282">
            <v>2018128</v>
          </cell>
          <cell r="C2282">
            <v>737718</v>
          </cell>
          <cell r="D2282" t="str">
            <v>Arcabo</v>
          </cell>
          <cell r="E2282">
            <v>1</v>
          </cell>
          <cell r="F2282">
            <v>7</v>
          </cell>
          <cell r="G2282">
            <v>4</v>
          </cell>
          <cell r="H2282">
            <v>3</v>
          </cell>
          <cell r="I2282">
            <v>1</v>
          </cell>
          <cell r="J2282">
            <v>1</v>
          </cell>
          <cell r="L2282">
            <v>3324.11</v>
          </cell>
          <cell r="N2282">
            <v>2151</v>
          </cell>
          <cell r="O2282">
            <v>1695.32</v>
          </cell>
          <cell r="P2282">
            <v>0.78815434681543461</v>
          </cell>
          <cell r="Q2282">
            <v>455.68</v>
          </cell>
          <cell r="R2282">
            <v>0.21184565318456533</v>
          </cell>
          <cell r="S2282">
            <v>18.2272</v>
          </cell>
          <cell r="U2282">
            <v>0</v>
          </cell>
          <cell r="V2282">
            <v>0</v>
          </cell>
          <cell r="W2282">
            <v>3324.11</v>
          </cell>
          <cell r="X2282">
            <v>3324.11</v>
          </cell>
          <cell r="Y2282">
            <v>618189</v>
          </cell>
        </row>
        <row r="2283">
          <cell r="A2283" t="str">
            <v>2018129V</v>
          </cell>
          <cell r="C2283">
            <v>721818</v>
          </cell>
          <cell r="D2283" t="str">
            <v>Arcabo</v>
          </cell>
          <cell r="E2283">
            <v>1</v>
          </cell>
          <cell r="F2283">
            <v>8</v>
          </cell>
          <cell r="G2283">
            <v>5</v>
          </cell>
          <cell r="H2283">
            <v>2</v>
          </cell>
          <cell r="I2283">
            <v>1</v>
          </cell>
          <cell r="J2283">
            <v>1</v>
          </cell>
          <cell r="L2283">
            <v>6495.9</v>
          </cell>
          <cell r="N2283">
            <v>4200</v>
          </cell>
          <cell r="O2283">
            <v>3542.7</v>
          </cell>
          <cell r="P2283">
            <v>0.84349999999999992</v>
          </cell>
          <cell r="Q2283">
            <v>657.3</v>
          </cell>
          <cell r="R2283">
            <v>0.1565</v>
          </cell>
          <cell r="S2283">
            <v>26.291999999999998</v>
          </cell>
          <cell r="U2283">
            <v>0</v>
          </cell>
          <cell r="V2283">
            <v>0</v>
          </cell>
          <cell r="W2283">
            <v>6495.9</v>
          </cell>
          <cell r="X2283">
            <v>6495.9</v>
          </cell>
          <cell r="Y2283">
            <v>618190</v>
          </cell>
        </row>
        <row r="2284">
          <cell r="A2284">
            <v>2018130</v>
          </cell>
          <cell r="C2284" t="str">
            <v>SM8 - 20x 3m1</v>
          </cell>
          <cell r="D2284" t="str">
            <v>BKF A.Fleuren GmbH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1</v>
          </cell>
          <cell r="J2284">
            <v>1</v>
          </cell>
          <cell r="L2284">
            <v>786</v>
          </cell>
          <cell r="N2284">
            <v>347.8</v>
          </cell>
          <cell r="O2284">
            <v>322.8</v>
          </cell>
          <cell r="P2284">
            <v>0.9281196089706728</v>
          </cell>
          <cell r="Q2284">
            <v>25</v>
          </cell>
          <cell r="R2284">
            <v>7.1880391029327195E-2</v>
          </cell>
          <cell r="S2284">
            <v>1</v>
          </cell>
          <cell r="U2284">
            <v>0</v>
          </cell>
          <cell r="V2284">
            <v>0</v>
          </cell>
          <cell r="W2284">
            <v>786</v>
          </cell>
          <cell r="X2284">
            <v>786</v>
          </cell>
          <cell r="Y2284">
            <v>618177</v>
          </cell>
        </row>
        <row r="2285">
          <cell r="A2285">
            <v>2018131</v>
          </cell>
          <cell r="C2285" t="str">
            <v>1x breukruit MAA3913X 398 x 732 mm 2018837 Duinvliet</v>
          </cell>
          <cell r="D2285" t="str">
            <v>Maat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1</v>
          </cell>
          <cell r="J2285">
            <v>1</v>
          </cell>
          <cell r="L2285">
            <v>21</v>
          </cell>
          <cell r="N2285">
            <v>10.95</v>
          </cell>
          <cell r="O2285">
            <v>0</v>
          </cell>
          <cell r="P2285">
            <v>0</v>
          </cell>
          <cell r="Q2285">
            <v>0</v>
          </cell>
          <cell r="R2285">
            <v>0</v>
          </cell>
          <cell r="S2285">
            <v>0</v>
          </cell>
          <cell r="U2285">
            <v>0</v>
          </cell>
          <cell r="V2285">
            <v>0</v>
          </cell>
          <cell r="W2285">
            <v>21</v>
          </cell>
          <cell r="X2285">
            <v>21</v>
          </cell>
          <cell r="Y2285">
            <v>618357</v>
          </cell>
        </row>
        <row r="2286">
          <cell r="A2286" t="str">
            <v>2018132L-6009</v>
          </cell>
          <cell r="C2286" t="str">
            <v>Luiken Lieverse</v>
          </cell>
          <cell r="D2286" t="str">
            <v>RSP recreatiebouw</v>
          </cell>
          <cell r="E2286">
            <v>0</v>
          </cell>
          <cell r="F2286">
            <v>6</v>
          </cell>
          <cell r="G2286">
            <v>0</v>
          </cell>
          <cell r="H2286">
            <v>0</v>
          </cell>
          <cell r="I2286">
            <v>1</v>
          </cell>
          <cell r="J2286">
            <v>1</v>
          </cell>
          <cell r="L2286">
            <v>793.8</v>
          </cell>
          <cell r="N2286">
            <v>497.84</v>
          </cell>
          <cell r="O2286">
            <v>380.12</v>
          </cell>
          <cell r="P2286">
            <v>0.76353848626064602</v>
          </cell>
          <cell r="Q2286">
            <v>117.72</v>
          </cell>
          <cell r="R2286">
            <v>0.23646151373935401</v>
          </cell>
          <cell r="S2286">
            <v>4.7088000000000001</v>
          </cell>
          <cell r="U2286">
            <v>0</v>
          </cell>
          <cell r="V2286">
            <v>0</v>
          </cell>
          <cell r="W2286">
            <v>793.8</v>
          </cell>
          <cell r="X2286">
            <v>793.8</v>
          </cell>
          <cell r="Y2286">
            <v>618244</v>
          </cell>
        </row>
        <row r="2287">
          <cell r="A2287">
            <v>2018133</v>
          </cell>
          <cell r="C2287" t="str">
            <v>MS11-068</v>
          </cell>
          <cell r="D2287" t="str">
            <v>Maat</v>
          </cell>
          <cell r="E2287">
            <v>0</v>
          </cell>
          <cell r="F2287">
            <v>1</v>
          </cell>
          <cell r="G2287">
            <v>0</v>
          </cell>
          <cell r="H2287">
            <v>2</v>
          </cell>
          <cell r="I2287">
            <v>1</v>
          </cell>
          <cell r="J2287">
            <v>1</v>
          </cell>
          <cell r="L2287">
            <v>808.66</v>
          </cell>
          <cell r="N2287">
            <v>571</v>
          </cell>
          <cell r="O2287">
            <v>449.40999999999997</v>
          </cell>
          <cell r="P2287">
            <v>0.78705779334500869</v>
          </cell>
          <cell r="Q2287">
            <v>121.59</v>
          </cell>
          <cell r="R2287">
            <v>0.21294220665499125</v>
          </cell>
          <cell r="S2287">
            <v>4.8635999999999999</v>
          </cell>
          <cell r="U2287">
            <v>0</v>
          </cell>
          <cell r="V2287">
            <v>0</v>
          </cell>
          <cell r="W2287">
            <v>808.66</v>
          </cell>
          <cell r="X2287">
            <v>808.66</v>
          </cell>
          <cell r="Y2287">
            <v>618243</v>
          </cell>
        </row>
        <row r="2288">
          <cell r="A2288">
            <v>2018134</v>
          </cell>
          <cell r="C2288" t="str">
            <v>ARC1023 GXN</v>
          </cell>
          <cell r="D2288" t="str">
            <v>Arcabo</v>
          </cell>
          <cell r="E2288">
            <v>0</v>
          </cell>
          <cell r="F2288">
            <v>1</v>
          </cell>
          <cell r="G2288">
            <v>1</v>
          </cell>
          <cell r="H2288">
            <v>0</v>
          </cell>
          <cell r="I2288">
            <v>1</v>
          </cell>
          <cell r="J2288">
            <v>1</v>
          </cell>
          <cell r="L2288">
            <v>182.7</v>
          </cell>
          <cell r="N2288">
            <v>117.84</v>
          </cell>
          <cell r="O2288">
            <v>143.98999999999998</v>
          </cell>
          <cell r="P2288">
            <v>1.2219110658520025</v>
          </cell>
          <cell r="Q2288">
            <v>38.71</v>
          </cell>
          <cell r="R2288">
            <v>0.32849626612355737</v>
          </cell>
          <cell r="S2288">
            <v>1.5484</v>
          </cell>
          <cell r="U2288">
            <v>0</v>
          </cell>
          <cell r="V2288">
            <v>0</v>
          </cell>
          <cell r="W2288">
            <v>182.7</v>
          </cell>
          <cell r="X2288">
            <v>182.7</v>
          </cell>
          <cell r="Y2288">
            <v>618175</v>
          </cell>
        </row>
        <row r="2289">
          <cell r="A2289">
            <v>2018135</v>
          </cell>
          <cell r="C2289" t="str">
            <v>ARC2016 GVR - Fa Dekker</v>
          </cell>
          <cell r="D2289" t="str">
            <v>Arcabo</v>
          </cell>
          <cell r="E2289">
            <v>0</v>
          </cell>
          <cell r="F2289">
            <v>1</v>
          </cell>
          <cell r="G2289">
            <v>0</v>
          </cell>
          <cell r="H2289">
            <v>0</v>
          </cell>
          <cell r="I2289">
            <v>1</v>
          </cell>
          <cell r="J2289">
            <v>1</v>
          </cell>
          <cell r="L2289">
            <v>551.59</v>
          </cell>
          <cell r="N2289">
            <v>362.26</v>
          </cell>
          <cell r="O2289">
            <v>309.23</v>
          </cell>
          <cell r="P2289">
            <v>0.85361342682051577</v>
          </cell>
          <cell r="Q2289">
            <v>53.03</v>
          </cell>
          <cell r="R2289">
            <v>0.14638657317948436</v>
          </cell>
          <cell r="S2289">
            <v>2.1212</v>
          </cell>
          <cell r="U2289">
            <v>0</v>
          </cell>
          <cell r="V2289">
            <v>0</v>
          </cell>
          <cell r="W2289">
            <v>551.59</v>
          </cell>
          <cell r="X2289">
            <v>551.59</v>
          </cell>
          <cell r="Y2289">
            <v>618203</v>
          </cell>
        </row>
        <row r="2290">
          <cell r="A2290">
            <v>2018136</v>
          </cell>
          <cell r="C2290">
            <v>706218</v>
          </cell>
          <cell r="D2290" t="str">
            <v>Arcabo</v>
          </cell>
          <cell r="E2290">
            <v>1</v>
          </cell>
          <cell r="F2290">
            <v>7</v>
          </cell>
          <cell r="G2290">
            <v>5</v>
          </cell>
          <cell r="H2290">
            <v>2</v>
          </cell>
          <cell r="I2290">
            <v>1</v>
          </cell>
          <cell r="J2290">
            <v>1</v>
          </cell>
          <cell r="L2290">
            <v>2624.8</v>
          </cell>
          <cell r="N2290">
            <v>1706.48</v>
          </cell>
          <cell r="O2290">
            <v>1321.01</v>
          </cell>
          <cell r="P2290">
            <v>0.77411396558998635</v>
          </cell>
          <cell r="Q2290">
            <v>385.47</v>
          </cell>
          <cell r="R2290">
            <v>0.22588603441001362</v>
          </cell>
          <cell r="S2290">
            <v>15.418800000000001</v>
          </cell>
          <cell r="U2290">
            <v>0</v>
          </cell>
          <cell r="V2290">
            <v>0</v>
          </cell>
          <cell r="W2290">
            <v>2624.8</v>
          </cell>
          <cell r="X2290">
            <v>2624.8</v>
          </cell>
          <cell r="Y2290">
            <v>618247</v>
          </cell>
        </row>
        <row r="2291">
          <cell r="A2291">
            <v>2018137</v>
          </cell>
          <cell r="C2291" t="str">
            <v>werkbon 192 - lekdorpel 686118</v>
          </cell>
          <cell r="D2291" t="str">
            <v>Arcabo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1</v>
          </cell>
          <cell r="J2291">
            <v>1</v>
          </cell>
          <cell r="L2291">
            <v>20.04</v>
          </cell>
          <cell r="N2291">
            <v>17.52</v>
          </cell>
          <cell r="O2291">
            <v>2.52</v>
          </cell>
          <cell r="P2291">
            <v>0.14383561643835616</v>
          </cell>
          <cell r="Q2291">
            <v>15</v>
          </cell>
          <cell r="R2291">
            <v>0.85616438356164382</v>
          </cell>
          <cell r="S2291">
            <v>0.6</v>
          </cell>
          <cell r="U2291">
            <v>0</v>
          </cell>
          <cell r="V2291">
            <v>0</v>
          </cell>
          <cell r="W2291">
            <v>20.04</v>
          </cell>
          <cell r="X2291">
            <v>20.04</v>
          </cell>
          <cell r="Y2291">
            <v>618194</v>
          </cell>
        </row>
        <row r="2292">
          <cell r="A2292">
            <v>2018138</v>
          </cell>
          <cell r="C2292" t="str">
            <v>663017 glas 700x1935 mm</v>
          </cell>
          <cell r="D2292" t="str">
            <v>Arcabo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1</v>
          </cell>
          <cell r="J2292">
            <v>1</v>
          </cell>
          <cell r="L2292">
            <v>176.6</v>
          </cell>
          <cell r="N2292">
            <v>95.8</v>
          </cell>
          <cell r="O2292">
            <v>80.8</v>
          </cell>
          <cell r="P2292">
            <v>0.8434237995824635</v>
          </cell>
          <cell r="Q2292">
            <v>15</v>
          </cell>
          <cell r="R2292">
            <v>0.15657620041753653</v>
          </cell>
          <cell r="S2292">
            <v>0.6</v>
          </cell>
          <cell r="U2292">
            <v>0</v>
          </cell>
          <cell r="V2292">
            <v>0</v>
          </cell>
          <cell r="W2292">
            <v>176.6</v>
          </cell>
          <cell r="X2292">
            <v>176.6</v>
          </cell>
          <cell r="Y2292">
            <v>618352</v>
          </cell>
        </row>
        <row r="2293">
          <cell r="A2293">
            <v>2018139</v>
          </cell>
          <cell r="C2293" t="str">
            <v>664517 en 664717 3 inzethorren</v>
          </cell>
          <cell r="D2293" t="str">
            <v>Arcabo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1</v>
          </cell>
          <cell r="J2293">
            <v>1</v>
          </cell>
          <cell r="L2293">
            <v>150</v>
          </cell>
          <cell r="N2293">
            <v>90</v>
          </cell>
          <cell r="O2293">
            <v>90</v>
          </cell>
          <cell r="P2293">
            <v>1</v>
          </cell>
          <cell r="Q2293">
            <v>0</v>
          </cell>
          <cell r="R2293">
            <v>0</v>
          </cell>
          <cell r="S2293">
            <v>0</v>
          </cell>
          <cell r="U2293">
            <v>0</v>
          </cell>
          <cell r="V2293">
            <v>0</v>
          </cell>
          <cell r="W2293">
            <v>150</v>
          </cell>
          <cell r="X2293">
            <v>150</v>
          </cell>
          <cell r="Y2293">
            <v>618194</v>
          </cell>
        </row>
        <row r="2294">
          <cell r="A2294">
            <v>2018140</v>
          </cell>
          <cell r="C2294" t="str">
            <v>685818 Glas 784 x 1662 mm</v>
          </cell>
          <cell r="D2294" t="str">
            <v>Arcabo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1</v>
          </cell>
          <cell r="J2294">
            <v>1</v>
          </cell>
          <cell r="L2294">
            <v>106.38</v>
          </cell>
          <cell r="N2294">
            <v>60.69</v>
          </cell>
          <cell r="O2294">
            <v>45.69</v>
          </cell>
          <cell r="P2294">
            <v>0.75284231339594665</v>
          </cell>
          <cell r="Q2294">
            <v>15</v>
          </cell>
          <cell r="R2294">
            <v>0.24715768660405341</v>
          </cell>
          <cell r="S2294">
            <v>0.6</v>
          </cell>
          <cell r="U2294">
            <v>0</v>
          </cell>
          <cell r="V2294">
            <v>0</v>
          </cell>
          <cell r="W2294">
            <v>106.38</v>
          </cell>
          <cell r="X2294">
            <v>106.38</v>
          </cell>
          <cell r="Y2294">
            <v>618194</v>
          </cell>
        </row>
        <row r="2295">
          <cell r="A2295">
            <v>2018141</v>
          </cell>
          <cell r="C2295" t="str">
            <v>664817 Tropical horrengaas en rubber Werkbon 194</v>
          </cell>
          <cell r="D2295" t="str">
            <v>Arcabo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1</v>
          </cell>
          <cell r="J2295">
            <v>1</v>
          </cell>
          <cell r="L2295">
            <v>147.19999999999999</v>
          </cell>
          <cell r="N2295">
            <v>44</v>
          </cell>
          <cell r="O2295">
            <v>44</v>
          </cell>
          <cell r="P2295">
            <v>1</v>
          </cell>
          <cell r="Q2295">
            <v>0</v>
          </cell>
          <cell r="R2295">
            <v>0</v>
          </cell>
          <cell r="S2295">
            <v>0</v>
          </cell>
          <cell r="U2295">
            <v>0</v>
          </cell>
          <cell r="V2295">
            <v>0</v>
          </cell>
          <cell r="W2295">
            <v>147.19999999999999</v>
          </cell>
          <cell r="X2295">
            <v>147.19999999999999</v>
          </cell>
          <cell r="Y2295">
            <v>618194</v>
          </cell>
        </row>
        <row r="2296">
          <cell r="A2296">
            <v>2018142</v>
          </cell>
          <cell r="C2296" t="str">
            <v>657318 Floathouse 9</v>
          </cell>
          <cell r="D2296" t="str">
            <v>Arcabo</v>
          </cell>
          <cell r="E2296">
            <v>1</v>
          </cell>
          <cell r="F2296">
            <v>11</v>
          </cell>
          <cell r="G2296">
            <v>4</v>
          </cell>
          <cell r="H2296">
            <v>12</v>
          </cell>
          <cell r="I2296">
            <v>1</v>
          </cell>
          <cell r="J2296">
            <v>1</v>
          </cell>
          <cell r="L2296">
            <v>11442</v>
          </cell>
          <cell r="N2296">
            <v>6650</v>
          </cell>
          <cell r="O2296">
            <v>5269.9</v>
          </cell>
          <cell r="P2296">
            <v>0.79246616541353376</v>
          </cell>
          <cell r="Q2296">
            <v>1380.1</v>
          </cell>
          <cell r="R2296">
            <v>0.20753383458646615</v>
          </cell>
          <cell r="S2296">
            <v>55.203999999999994</v>
          </cell>
          <cell r="U2296">
            <v>0</v>
          </cell>
          <cell r="V2296">
            <v>0</v>
          </cell>
          <cell r="W2296">
            <v>11442</v>
          </cell>
          <cell r="X2296">
            <v>11442</v>
          </cell>
          <cell r="Y2296">
            <v>618283</v>
          </cell>
        </row>
        <row r="2297">
          <cell r="A2297">
            <v>2018143</v>
          </cell>
          <cell r="C2297" t="str">
            <v>657418 Floathouse 10</v>
          </cell>
          <cell r="D2297" t="str">
            <v>Arcabo</v>
          </cell>
          <cell r="E2297">
            <v>1</v>
          </cell>
          <cell r="F2297">
            <v>11</v>
          </cell>
          <cell r="G2297">
            <v>4</v>
          </cell>
          <cell r="H2297">
            <v>12</v>
          </cell>
          <cell r="I2297">
            <v>1</v>
          </cell>
          <cell r="J2297">
            <v>1</v>
          </cell>
          <cell r="L2297">
            <v>11442</v>
          </cell>
          <cell r="N2297">
            <v>6650</v>
          </cell>
          <cell r="O2297">
            <v>5269.9</v>
          </cell>
          <cell r="P2297">
            <v>0.79246616541353376</v>
          </cell>
          <cell r="Q2297">
            <v>1380.1</v>
          </cell>
          <cell r="R2297">
            <v>0.20753383458646615</v>
          </cell>
          <cell r="S2297">
            <v>55.203999999999994</v>
          </cell>
          <cell r="U2297">
            <v>0</v>
          </cell>
          <cell r="V2297">
            <v>0</v>
          </cell>
          <cell r="W2297">
            <v>11442</v>
          </cell>
          <cell r="X2297">
            <v>11442</v>
          </cell>
          <cell r="Y2297">
            <v>618291</v>
          </cell>
        </row>
        <row r="2298">
          <cell r="A2298">
            <v>2018144</v>
          </cell>
          <cell r="C2298" t="str">
            <v>657518 Floathouse 11</v>
          </cell>
          <cell r="D2298" t="str">
            <v>Arcabo</v>
          </cell>
          <cell r="E2298">
            <v>1</v>
          </cell>
          <cell r="F2298">
            <v>11</v>
          </cell>
          <cell r="G2298">
            <v>4</v>
          </cell>
          <cell r="H2298">
            <v>12</v>
          </cell>
          <cell r="I2298">
            <v>1</v>
          </cell>
          <cell r="J2298">
            <v>1</v>
          </cell>
          <cell r="L2298">
            <v>11442</v>
          </cell>
          <cell r="N2298">
            <v>6650</v>
          </cell>
          <cell r="O2298">
            <v>5269.9</v>
          </cell>
          <cell r="P2298">
            <v>0.79246616541353376</v>
          </cell>
          <cell r="Q2298">
            <v>1380.1</v>
          </cell>
          <cell r="R2298">
            <v>0.20753383458646615</v>
          </cell>
          <cell r="S2298">
            <v>55.203999999999994</v>
          </cell>
          <cell r="U2298">
            <v>0</v>
          </cell>
          <cell r="V2298">
            <v>0</v>
          </cell>
          <cell r="W2298">
            <v>11442</v>
          </cell>
          <cell r="X2298">
            <v>11442</v>
          </cell>
          <cell r="Y2298">
            <v>618322</v>
          </cell>
        </row>
        <row r="2299">
          <cell r="A2299">
            <v>2018145</v>
          </cell>
          <cell r="C2299" t="str">
            <v>657618 Floathouse 12</v>
          </cell>
          <cell r="D2299" t="str">
            <v>Arcabo</v>
          </cell>
          <cell r="E2299">
            <v>1</v>
          </cell>
          <cell r="F2299">
            <v>11</v>
          </cell>
          <cell r="G2299">
            <v>4</v>
          </cell>
          <cell r="H2299">
            <v>12</v>
          </cell>
          <cell r="I2299">
            <v>1</v>
          </cell>
          <cell r="J2299">
            <v>1</v>
          </cell>
          <cell r="L2299">
            <v>11442</v>
          </cell>
          <cell r="N2299">
            <v>6650</v>
          </cell>
          <cell r="O2299">
            <v>5269.9</v>
          </cell>
          <cell r="P2299">
            <v>0.79246616541353376</v>
          </cell>
          <cell r="Q2299">
            <v>1380.1</v>
          </cell>
          <cell r="R2299">
            <v>0.20753383458646615</v>
          </cell>
          <cell r="S2299">
            <v>55.203999999999994</v>
          </cell>
          <cell r="U2299">
            <v>0</v>
          </cell>
          <cell r="V2299">
            <v>0</v>
          </cell>
          <cell r="W2299">
            <v>11442</v>
          </cell>
          <cell r="X2299">
            <v>11442</v>
          </cell>
          <cell r="Y2299">
            <v>618337</v>
          </cell>
        </row>
        <row r="2300">
          <cell r="A2300">
            <v>2018146</v>
          </cell>
          <cell r="C2300" t="str">
            <v>657718 Floathouse 13</v>
          </cell>
          <cell r="D2300" t="str">
            <v>Arcabo</v>
          </cell>
          <cell r="E2300">
            <v>1</v>
          </cell>
          <cell r="F2300">
            <v>11</v>
          </cell>
          <cell r="G2300">
            <v>4</v>
          </cell>
          <cell r="H2300">
            <v>12</v>
          </cell>
          <cell r="I2300">
            <v>1</v>
          </cell>
          <cell r="J2300">
            <v>1</v>
          </cell>
          <cell r="L2300">
            <v>11442</v>
          </cell>
          <cell r="N2300">
            <v>6650</v>
          </cell>
          <cell r="O2300">
            <v>5269.9</v>
          </cell>
          <cell r="P2300">
            <v>0.79246616541353376</v>
          </cell>
          <cell r="Q2300">
            <v>1380.1</v>
          </cell>
          <cell r="R2300">
            <v>0.20753383458646615</v>
          </cell>
          <cell r="S2300">
            <v>55.203999999999994</v>
          </cell>
          <cell r="U2300">
            <v>0</v>
          </cell>
          <cell r="V2300">
            <v>0</v>
          </cell>
          <cell r="W2300">
            <v>11442</v>
          </cell>
          <cell r="X2300">
            <v>11442</v>
          </cell>
          <cell r="Y2300">
            <v>618370</v>
          </cell>
        </row>
        <row r="2301">
          <cell r="A2301">
            <v>2018147</v>
          </cell>
          <cell r="C2301" t="str">
            <v>657818 Floathouse 14</v>
          </cell>
          <cell r="D2301" t="str">
            <v>Arcabo</v>
          </cell>
          <cell r="E2301">
            <v>1</v>
          </cell>
          <cell r="F2301">
            <v>11</v>
          </cell>
          <cell r="G2301">
            <v>4</v>
          </cell>
          <cell r="H2301">
            <v>12</v>
          </cell>
          <cell r="I2301">
            <v>1</v>
          </cell>
          <cell r="J2301">
            <v>1</v>
          </cell>
          <cell r="L2301">
            <v>11442</v>
          </cell>
          <cell r="N2301">
            <v>6650</v>
          </cell>
          <cell r="O2301">
            <v>5269.9</v>
          </cell>
          <cell r="P2301">
            <v>0.79246616541353376</v>
          </cell>
          <cell r="Q2301">
            <v>1380.1</v>
          </cell>
          <cell r="R2301">
            <v>0.20753383458646615</v>
          </cell>
          <cell r="S2301">
            <v>55.203999999999994</v>
          </cell>
          <cell r="U2301">
            <v>0</v>
          </cell>
          <cell r="V2301">
            <v>0</v>
          </cell>
          <cell r="W2301">
            <v>11442</v>
          </cell>
          <cell r="X2301">
            <v>11442</v>
          </cell>
          <cell r="Y2301">
            <v>618387</v>
          </cell>
        </row>
        <row r="2302">
          <cell r="A2302">
            <v>2018148</v>
          </cell>
          <cell r="C2302" t="str">
            <v>657918 Floathouse 15</v>
          </cell>
          <cell r="D2302" t="str">
            <v>Arcabo</v>
          </cell>
          <cell r="E2302">
            <v>1</v>
          </cell>
          <cell r="F2302">
            <v>11</v>
          </cell>
          <cell r="G2302">
            <v>4</v>
          </cell>
          <cell r="H2302">
            <v>12</v>
          </cell>
          <cell r="I2302">
            <v>1</v>
          </cell>
          <cell r="J2302">
            <v>1</v>
          </cell>
          <cell r="L2302">
            <v>11442</v>
          </cell>
          <cell r="N2302">
            <v>6650</v>
          </cell>
          <cell r="O2302">
            <v>5269.9</v>
          </cell>
          <cell r="P2302">
            <v>0.79246616541353376</v>
          </cell>
          <cell r="Q2302">
            <v>1380.1</v>
          </cell>
          <cell r="R2302">
            <v>0.20753383458646615</v>
          </cell>
          <cell r="S2302">
            <v>55.203999999999994</v>
          </cell>
          <cell r="U2302">
            <v>0</v>
          </cell>
          <cell r="V2302">
            <v>0</v>
          </cell>
          <cell r="W2302">
            <v>11442</v>
          </cell>
          <cell r="X2302">
            <v>11442</v>
          </cell>
          <cell r="Y2302">
            <v>618458</v>
          </cell>
        </row>
        <row r="2303">
          <cell r="A2303">
            <v>2018149</v>
          </cell>
          <cell r="C2303" t="str">
            <v>658018 Floathouse 16</v>
          </cell>
          <cell r="D2303" t="str">
            <v>Arcabo</v>
          </cell>
          <cell r="E2303">
            <v>1</v>
          </cell>
          <cell r="F2303">
            <v>11</v>
          </cell>
          <cell r="G2303">
            <v>4</v>
          </cell>
          <cell r="H2303">
            <v>12</v>
          </cell>
          <cell r="I2303">
            <v>1</v>
          </cell>
          <cell r="J2303">
            <v>1</v>
          </cell>
          <cell r="L2303">
            <v>11442</v>
          </cell>
          <cell r="N2303">
            <v>6650</v>
          </cell>
          <cell r="O2303">
            <v>5269.9</v>
          </cell>
          <cell r="P2303">
            <v>0.79246616541353376</v>
          </cell>
          <cell r="Q2303">
            <v>1380.1</v>
          </cell>
          <cell r="R2303">
            <v>0.20753383458646615</v>
          </cell>
          <cell r="S2303">
            <v>55.203999999999994</v>
          </cell>
          <cell r="U2303">
            <v>0</v>
          </cell>
          <cell r="V2303">
            <v>0</v>
          </cell>
          <cell r="W2303">
            <v>11442</v>
          </cell>
          <cell r="X2303">
            <v>11442</v>
          </cell>
          <cell r="Y2303">
            <v>618457</v>
          </cell>
        </row>
        <row r="2304">
          <cell r="A2304">
            <v>2018150</v>
          </cell>
          <cell r="C2304" t="str">
            <v>658118 Floathouse 17</v>
          </cell>
          <cell r="D2304" t="str">
            <v>Arcabo</v>
          </cell>
          <cell r="E2304">
            <v>1</v>
          </cell>
          <cell r="F2304">
            <v>11</v>
          </cell>
          <cell r="G2304">
            <v>4</v>
          </cell>
          <cell r="H2304">
            <v>12</v>
          </cell>
          <cell r="I2304">
            <v>1</v>
          </cell>
          <cell r="J2304">
            <v>1</v>
          </cell>
          <cell r="L2304">
            <v>11442</v>
          </cell>
          <cell r="N2304">
            <v>6650</v>
          </cell>
          <cell r="O2304">
            <v>5269.9</v>
          </cell>
          <cell r="P2304">
            <v>0.79246616541353376</v>
          </cell>
          <cell r="Q2304">
            <v>1380.1</v>
          </cell>
          <cell r="R2304">
            <v>0.20753383458646615</v>
          </cell>
          <cell r="S2304">
            <v>55.203999999999994</v>
          </cell>
          <cell r="U2304">
            <v>0</v>
          </cell>
          <cell r="V2304">
            <v>0</v>
          </cell>
          <cell r="W2304">
            <v>11442</v>
          </cell>
          <cell r="X2304">
            <v>11442</v>
          </cell>
          <cell r="Y2304">
            <v>618550</v>
          </cell>
        </row>
        <row r="2305">
          <cell r="A2305">
            <v>2018151</v>
          </cell>
          <cell r="C2305" t="str">
            <v>658218 Floathouse 18</v>
          </cell>
          <cell r="D2305" t="str">
            <v>Arcabo</v>
          </cell>
          <cell r="E2305">
            <v>1</v>
          </cell>
          <cell r="F2305">
            <v>11</v>
          </cell>
          <cell r="G2305">
            <v>4</v>
          </cell>
          <cell r="H2305">
            <v>12</v>
          </cell>
          <cell r="I2305">
            <v>1</v>
          </cell>
          <cell r="J2305">
            <v>1</v>
          </cell>
          <cell r="L2305">
            <v>11442</v>
          </cell>
          <cell r="N2305">
            <v>6650</v>
          </cell>
          <cell r="O2305">
            <v>5269.9</v>
          </cell>
          <cell r="P2305">
            <v>0.79246616541353376</v>
          </cell>
          <cell r="Q2305">
            <v>1380.1</v>
          </cell>
          <cell r="R2305">
            <v>0.20753383458646615</v>
          </cell>
          <cell r="S2305">
            <v>55.203999999999994</v>
          </cell>
          <cell r="U2305">
            <v>0</v>
          </cell>
          <cell r="V2305">
            <v>0</v>
          </cell>
          <cell r="W2305">
            <v>11442</v>
          </cell>
          <cell r="X2305">
            <v>11442</v>
          </cell>
          <cell r="Y2305">
            <v>618551</v>
          </cell>
        </row>
        <row r="2306">
          <cell r="A2306">
            <v>2018152</v>
          </cell>
          <cell r="C2306" t="str">
            <v>658318 Floathouse 19</v>
          </cell>
          <cell r="D2306" t="str">
            <v>Arcabo</v>
          </cell>
          <cell r="E2306">
            <v>1</v>
          </cell>
          <cell r="F2306">
            <v>11</v>
          </cell>
          <cell r="G2306">
            <v>4</v>
          </cell>
          <cell r="H2306">
            <v>12</v>
          </cell>
          <cell r="I2306">
            <v>1</v>
          </cell>
          <cell r="J2306">
            <v>1</v>
          </cell>
          <cell r="L2306">
            <v>11442</v>
          </cell>
          <cell r="N2306">
            <v>6650</v>
          </cell>
          <cell r="O2306">
            <v>5269.9</v>
          </cell>
          <cell r="P2306">
            <v>0.79246616541353376</v>
          </cell>
          <cell r="Q2306">
            <v>1380.1</v>
          </cell>
          <cell r="R2306">
            <v>0.20753383458646615</v>
          </cell>
          <cell r="S2306">
            <v>55.203999999999994</v>
          </cell>
          <cell r="U2306">
            <v>0</v>
          </cell>
          <cell r="V2306">
            <v>0</v>
          </cell>
          <cell r="W2306">
            <v>11442</v>
          </cell>
          <cell r="X2306">
            <v>11442</v>
          </cell>
          <cell r="Y2306">
            <v>618633</v>
          </cell>
        </row>
        <row r="2307">
          <cell r="A2307">
            <v>2018153</v>
          </cell>
          <cell r="C2307" t="str">
            <v>658418 Floathouse 20</v>
          </cell>
          <cell r="D2307" t="str">
            <v>Arcabo</v>
          </cell>
          <cell r="E2307">
            <v>1</v>
          </cell>
          <cell r="F2307">
            <v>11</v>
          </cell>
          <cell r="G2307">
            <v>4</v>
          </cell>
          <cell r="H2307">
            <v>12</v>
          </cell>
          <cell r="I2307">
            <v>1</v>
          </cell>
          <cell r="J2307">
            <v>1</v>
          </cell>
          <cell r="L2307">
            <v>11442</v>
          </cell>
          <cell r="N2307">
            <v>6650</v>
          </cell>
          <cell r="O2307">
            <v>5269.9</v>
          </cell>
          <cell r="P2307">
            <v>0.79246616541353376</v>
          </cell>
          <cell r="Q2307">
            <v>1380.1</v>
          </cell>
          <cell r="R2307">
            <v>0.20753383458646615</v>
          </cell>
          <cell r="S2307">
            <v>55.203999999999994</v>
          </cell>
          <cell r="U2307">
            <v>0</v>
          </cell>
          <cell r="V2307">
            <v>0</v>
          </cell>
          <cell r="W2307">
            <v>11442</v>
          </cell>
          <cell r="X2307">
            <v>11442</v>
          </cell>
          <cell r="Y2307">
            <v>618634</v>
          </cell>
        </row>
        <row r="2308">
          <cell r="A2308">
            <v>2018154</v>
          </cell>
          <cell r="C2308">
            <v>704318</v>
          </cell>
          <cell r="D2308" t="str">
            <v>Arcabo</v>
          </cell>
          <cell r="E2308">
            <v>1</v>
          </cell>
          <cell r="F2308">
            <v>8</v>
          </cell>
          <cell r="G2308">
            <v>5</v>
          </cell>
          <cell r="H2308">
            <v>3</v>
          </cell>
          <cell r="I2308">
            <v>1</v>
          </cell>
          <cell r="J2308">
            <v>1</v>
          </cell>
          <cell r="L2308">
            <v>3086.75</v>
          </cell>
          <cell r="N2308">
            <v>1999</v>
          </cell>
          <cell r="O2308">
            <v>1510.71</v>
          </cell>
          <cell r="P2308">
            <v>0.75573286643321658</v>
          </cell>
          <cell r="Q2308">
            <v>488.29</v>
          </cell>
          <cell r="R2308">
            <v>0.2442671335667834</v>
          </cell>
          <cell r="S2308">
            <v>19.531600000000001</v>
          </cell>
          <cell r="U2308">
            <v>0</v>
          </cell>
          <cell r="V2308">
            <v>0</v>
          </cell>
          <cell r="W2308">
            <v>3086.75</v>
          </cell>
          <cell r="X2308">
            <v>3086.75</v>
          </cell>
          <cell r="Y2308">
            <v>618204</v>
          </cell>
        </row>
        <row r="2309">
          <cell r="A2309">
            <v>2018155</v>
          </cell>
          <cell r="C2309" t="str">
            <v>16 kozijnen</v>
          </cell>
          <cell r="D2309" t="str">
            <v>WellCamp</v>
          </cell>
          <cell r="E2309">
            <v>1</v>
          </cell>
          <cell r="F2309">
            <v>16</v>
          </cell>
          <cell r="G2309">
            <v>16</v>
          </cell>
          <cell r="H2309">
            <v>4</v>
          </cell>
          <cell r="I2309">
            <v>1</v>
          </cell>
          <cell r="J2309">
            <v>1</v>
          </cell>
          <cell r="L2309">
            <v>4208.12</v>
          </cell>
          <cell r="N2309">
            <v>2658.88</v>
          </cell>
          <cell r="O2309">
            <v>1766.3600000000001</v>
          </cell>
          <cell r="P2309">
            <v>0.6643248284992177</v>
          </cell>
          <cell r="Q2309">
            <v>892.52</v>
          </cell>
          <cell r="R2309">
            <v>0.33567517150078224</v>
          </cell>
          <cell r="S2309">
            <v>35.700800000000001</v>
          </cell>
          <cell r="U2309">
            <v>0</v>
          </cell>
          <cell r="V2309">
            <v>0</v>
          </cell>
          <cell r="W2309">
            <v>4208.12</v>
          </cell>
          <cell r="X2309">
            <v>4208.12</v>
          </cell>
          <cell r="Y2309">
            <v>618246</v>
          </cell>
        </row>
        <row r="2310">
          <cell r="A2310">
            <v>2018157</v>
          </cell>
          <cell r="C2310" t="str">
            <v xml:space="preserve">30 x 6m1 AWL140 </v>
          </cell>
          <cell r="D2310" t="str">
            <v>Maat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1</v>
          </cell>
          <cell r="J2310">
            <v>1</v>
          </cell>
          <cell r="L2310">
            <v>1082.7</v>
          </cell>
          <cell r="N2310">
            <v>721</v>
          </cell>
          <cell r="O2310">
            <v>721</v>
          </cell>
          <cell r="P2310">
            <v>1</v>
          </cell>
          <cell r="Q2310">
            <v>0</v>
          </cell>
          <cell r="R2310">
            <v>0</v>
          </cell>
          <cell r="S2310">
            <v>0</v>
          </cell>
          <cell r="U2310">
            <v>0</v>
          </cell>
          <cell r="V2310">
            <v>0</v>
          </cell>
          <cell r="W2310">
            <v>1082.7</v>
          </cell>
          <cell r="X2310">
            <v>1082.7</v>
          </cell>
          <cell r="Y2310">
            <v>618357</v>
          </cell>
        </row>
        <row r="2311">
          <cell r="A2311">
            <v>2018158</v>
          </cell>
          <cell r="C2311">
            <v>704418</v>
          </cell>
          <cell r="D2311" t="str">
            <v>Arcabo</v>
          </cell>
          <cell r="E2311">
            <v>1</v>
          </cell>
          <cell r="F2311">
            <v>10</v>
          </cell>
          <cell r="G2311">
            <v>6</v>
          </cell>
          <cell r="H2311">
            <v>4</v>
          </cell>
          <cell r="I2311">
            <v>1</v>
          </cell>
          <cell r="J2311">
            <v>1</v>
          </cell>
          <cell r="L2311">
            <v>4015.42</v>
          </cell>
          <cell r="N2311">
            <v>2601.37</v>
          </cell>
          <cell r="O2311">
            <v>2009.6999999999998</v>
          </cell>
          <cell r="P2311">
            <v>0.77255446168749542</v>
          </cell>
          <cell r="Q2311">
            <v>591.66999999999996</v>
          </cell>
          <cell r="R2311">
            <v>0.22744553831250455</v>
          </cell>
          <cell r="S2311">
            <v>23.666799999999999</v>
          </cell>
          <cell r="U2311">
            <v>0</v>
          </cell>
          <cell r="V2311">
            <v>0</v>
          </cell>
          <cell r="W2311">
            <v>4015.42</v>
          </cell>
          <cell r="X2311">
            <v>4015.42</v>
          </cell>
          <cell r="Y2311">
            <v>618205</v>
          </cell>
        </row>
        <row r="2312">
          <cell r="A2312">
            <v>2018159</v>
          </cell>
          <cell r="C2312">
            <v>737618</v>
          </cell>
          <cell r="D2312" t="str">
            <v>Arcabo</v>
          </cell>
          <cell r="E2312">
            <v>1</v>
          </cell>
          <cell r="F2312">
            <v>7</v>
          </cell>
          <cell r="G2312">
            <v>4</v>
          </cell>
          <cell r="H2312">
            <v>3</v>
          </cell>
          <cell r="I2312">
            <v>1</v>
          </cell>
          <cell r="J2312">
            <v>1</v>
          </cell>
          <cell r="L2312">
            <v>3394.58</v>
          </cell>
          <cell r="N2312">
            <v>2207.86</v>
          </cell>
          <cell r="O2312">
            <v>1752.2700000000002</v>
          </cell>
          <cell r="P2312">
            <v>0.79365086554401099</v>
          </cell>
          <cell r="Q2312">
            <v>455.59</v>
          </cell>
          <cell r="R2312">
            <v>0.20634913445598904</v>
          </cell>
          <cell r="S2312">
            <v>18.223599999999998</v>
          </cell>
          <cell r="U2312">
            <v>0</v>
          </cell>
          <cell r="V2312">
            <v>0</v>
          </cell>
          <cell r="W2312">
            <v>3394.58</v>
          </cell>
          <cell r="X2312">
            <v>3394.58</v>
          </cell>
          <cell r="Y2312">
            <v>618206</v>
          </cell>
        </row>
        <row r="2313">
          <cell r="A2313">
            <v>2018160</v>
          </cell>
          <cell r="C2313" t="str">
            <v>Glasruit breuk Duinzand get 705 x 705 4-15-5 mm HR++</v>
          </cell>
          <cell r="D2313" t="str">
            <v>Maat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1</v>
          </cell>
          <cell r="J2313">
            <v>1</v>
          </cell>
          <cell r="L2313">
            <v>42.2</v>
          </cell>
          <cell r="N2313">
            <v>28.6</v>
          </cell>
          <cell r="O2313">
            <v>13.6</v>
          </cell>
          <cell r="P2313">
            <v>0.47552447552447547</v>
          </cell>
          <cell r="Q2313">
            <v>15</v>
          </cell>
          <cell r="R2313">
            <v>0.52447552447552448</v>
          </cell>
          <cell r="S2313">
            <v>0.6</v>
          </cell>
          <cell r="U2313">
            <v>0</v>
          </cell>
          <cell r="V2313">
            <v>0</v>
          </cell>
          <cell r="W2313">
            <v>42.2</v>
          </cell>
          <cell r="X2313">
            <v>42.2</v>
          </cell>
          <cell r="Y2313">
            <v>618357</v>
          </cell>
        </row>
        <row r="2314">
          <cell r="A2314">
            <v>2018161</v>
          </cell>
          <cell r="C2314" t="str">
            <v>V201802-277 Schuur Robbenjager</v>
          </cell>
          <cell r="D2314" t="str">
            <v>Arcabo</v>
          </cell>
          <cell r="E2314">
            <v>1</v>
          </cell>
          <cell r="F2314">
            <v>2</v>
          </cell>
          <cell r="G2314">
            <v>1</v>
          </cell>
          <cell r="H2314">
            <v>1</v>
          </cell>
          <cell r="I2314">
            <v>1</v>
          </cell>
          <cell r="J2314">
            <v>1</v>
          </cell>
          <cell r="L2314">
            <v>754.64</v>
          </cell>
          <cell r="N2314">
            <v>447.8</v>
          </cell>
          <cell r="O2314">
            <v>300.99</v>
          </cell>
          <cell r="P2314">
            <v>0.67215274676194725</v>
          </cell>
          <cell r="Q2314">
            <v>146.81</v>
          </cell>
          <cell r="R2314">
            <v>0.32784725323805269</v>
          </cell>
          <cell r="S2314">
            <v>5.8723999999999998</v>
          </cell>
          <cell r="U2314">
            <v>0</v>
          </cell>
          <cell r="V2314">
            <v>0</v>
          </cell>
          <cell r="W2314">
            <v>754.64</v>
          </cell>
          <cell r="X2314">
            <v>754.64</v>
          </cell>
          <cell r="Y2314">
            <v>618207</v>
          </cell>
        </row>
        <row r="2315">
          <cell r="A2315">
            <v>2018162</v>
          </cell>
          <cell r="C2315" t="str">
            <v>600616, werkbon 195</v>
          </cell>
          <cell r="D2315" t="str">
            <v>Arcabo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1</v>
          </cell>
          <cell r="J2315">
            <v>1</v>
          </cell>
          <cell r="L2315">
            <v>11.45</v>
          </cell>
          <cell r="N2315">
            <v>4.9800000000000004</v>
          </cell>
          <cell r="O2315">
            <v>4.9800000000000004</v>
          </cell>
          <cell r="P2315">
            <v>1</v>
          </cell>
          <cell r="Q2315">
            <v>0</v>
          </cell>
          <cell r="R2315">
            <v>0</v>
          </cell>
          <cell r="S2315">
            <v>0</v>
          </cell>
          <cell r="U2315">
            <v>0</v>
          </cell>
          <cell r="V2315">
            <v>0</v>
          </cell>
          <cell r="W2315">
            <v>11.45</v>
          </cell>
          <cell r="X2315">
            <v>11.45</v>
          </cell>
          <cell r="Y2315">
            <v>618194</v>
          </cell>
        </row>
        <row r="2316">
          <cell r="A2316">
            <v>2018163</v>
          </cell>
          <cell r="C2316">
            <v>709618</v>
          </cell>
          <cell r="D2316" t="str">
            <v>Arcabo</v>
          </cell>
          <cell r="E2316">
            <v>1</v>
          </cell>
          <cell r="F2316">
            <v>9</v>
          </cell>
          <cell r="G2316">
            <v>5</v>
          </cell>
          <cell r="H2316">
            <v>3</v>
          </cell>
          <cell r="I2316">
            <v>1</v>
          </cell>
          <cell r="J2316">
            <v>1</v>
          </cell>
          <cell r="L2316">
            <v>3193.03</v>
          </cell>
          <cell r="N2316">
            <v>2230</v>
          </cell>
          <cell r="O2316">
            <v>1707.71</v>
          </cell>
          <cell r="P2316">
            <v>0.76578923766816143</v>
          </cell>
          <cell r="Q2316">
            <v>522.29</v>
          </cell>
          <cell r="R2316">
            <v>0.23421076233183855</v>
          </cell>
          <cell r="S2316">
            <v>20.891599999999997</v>
          </cell>
          <cell r="U2316">
            <v>0</v>
          </cell>
          <cell r="V2316">
            <v>0</v>
          </cell>
          <cell r="W2316">
            <v>3193.03</v>
          </cell>
          <cell r="X2316">
            <v>3193.03</v>
          </cell>
          <cell r="Y2316">
            <v>618208</v>
          </cell>
        </row>
        <row r="2317">
          <cell r="A2317">
            <v>2018164</v>
          </cell>
          <cell r="C2317">
            <v>728618</v>
          </cell>
          <cell r="D2317" t="str">
            <v>Arcabo</v>
          </cell>
          <cell r="E2317">
            <v>1</v>
          </cell>
          <cell r="F2317">
            <v>8</v>
          </cell>
          <cell r="G2317">
            <v>4</v>
          </cell>
          <cell r="H2317">
            <v>2</v>
          </cell>
          <cell r="I2317">
            <v>1</v>
          </cell>
          <cell r="J2317">
            <v>1</v>
          </cell>
          <cell r="L2317">
            <v>2768.6</v>
          </cell>
          <cell r="N2317">
            <v>1866</v>
          </cell>
          <cell r="O2317">
            <v>1499.54</v>
          </cell>
          <cell r="P2317">
            <v>0.80361200428724544</v>
          </cell>
          <cell r="Q2317">
            <v>366.46</v>
          </cell>
          <cell r="R2317">
            <v>0.19638799571275453</v>
          </cell>
          <cell r="S2317">
            <v>14.658399999999999</v>
          </cell>
          <cell r="U2317">
            <v>0</v>
          </cell>
          <cell r="V2317">
            <v>0</v>
          </cell>
          <cell r="W2317">
            <v>2768.6</v>
          </cell>
          <cell r="X2317">
            <v>2768.6</v>
          </cell>
          <cell r="Y2317">
            <v>618209</v>
          </cell>
        </row>
        <row r="2318">
          <cell r="A2318">
            <v>2018165</v>
          </cell>
          <cell r="C2318" t="str">
            <v xml:space="preserve">707618 - glas 2x 652 x 1168 </v>
          </cell>
          <cell r="D2318" t="str">
            <v>Arcabo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1</v>
          </cell>
          <cell r="J2318">
            <v>1</v>
          </cell>
          <cell r="L2318">
            <v>77.84</v>
          </cell>
          <cell r="O2318">
            <v>31.42</v>
          </cell>
          <cell r="P2318" t="str">
            <v/>
          </cell>
          <cell r="Q2318">
            <v>15</v>
          </cell>
          <cell r="R2318" t="str">
            <v/>
          </cell>
          <cell r="S2318">
            <v>0.6</v>
          </cell>
          <cell r="U2318">
            <v>0</v>
          </cell>
          <cell r="V2318">
            <v>0</v>
          </cell>
          <cell r="W2318">
            <v>77.84</v>
          </cell>
          <cell r="X2318">
            <v>77.84</v>
          </cell>
          <cell r="Y2318">
            <v>618194</v>
          </cell>
        </row>
        <row r="2319">
          <cell r="A2319">
            <v>2018166</v>
          </cell>
          <cell r="C2319" t="str">
            <v>707018 2 extra deuren excl glas en AWL</v>
          </cell>
          <cell r="D2319" t="str">
            <v>Arcabo</v>
          </cell>
          <cell r="E2319">
            <v>0</v>
          </cell>
          <cell r="F2319">
            <v>2</v>
          </cell>
          <cell r="G2319">
            <v>0</v>
          </cell>
          <cell r="H2319">
            <v>2</v>
          </cell>
          <cell r="I2319">
            <v>1</v>
          </cell>
          <cell r="J2319">
            <v>1</v>
          </cell>
          <cell r="L2319">
            <v>881.15</v>
          </cell>
          <cell r="N2319">
            <v>550</v>
          </cell>
          <cell r="O2319">
            <v>369.3</v>
          </cell>
          <cell r="P2319">
            <v>0.67145454545454553</v>
          </cell>
          <cell r="Q2319">
            <v>180.7</v>
          </cell>
          <cell r="R2319">
            <v>0.32854545454545453</v>
          </cell>
          <cell r="S2319">
            <v>7.2279999999999998</v>
          </cell>
          <cell r="U2319">
            <v>0</v>
          </cell>
          <cell r="V2319">
            <v>0</v>
          </cell>
          <cell r="W2319">
            <v>881.15</v>
          </cell>
          <cell r="X2319">
            <v>881.15</v>
          </cell>
          <cell r="Y2319">
            <v>618141</v>
          </cell>
        </row>
        <row r="2320">
          <cell r="A2320">
            <v>2018167</v>
          </cell>
          <cell r="C2320" t="str">
            <v>695900-004</v>
          </cell>
          <cell r="D2320" t="str">
            <v>Arcabo</v>
          </cell>
          <cell r="E2320">
            <v>1</v>
          </cell>
          <cell r="F2320">
            <v>12</v>
          </cell>
          <cell r="G2320">
            <v>3</v>
          </cell>
          <cell r="H2320">
            <v>4</v>
          </cell>
          <cell r="I2320">
            <v>1</v>
          </cell>
          <cell r="J2320">
            <v>1</v>
          </cell>
          <cell r="L2320">
            <v>7399.65</v>
          </cell>
          <cell r="N2320">
            <v>4768</v>
          </cell>
          <cell r="O2320">
            <v>3791.62</v>
          </cell>
          <cell r="P2320">
            <v>0.79522231543624156</v>
          </cell>
          <cell r="Q2320">
            <v>976.38</v>
          </cell>
          <cell r="R2320">
            <v>0.20477768456375839</v>
          </cell>
          <cell r="S2320">
            <v>39.055199999999999</v>
          </cell>
          <cell r="U2320">
            <v>0</v>
          </cell>
          <cell r="V2320">
            <v>0</v>
          </cell>
          <cell r="W2320">
            <v>7399.65</v>
          </cell>
          <cell r="X2320">
            <v>7399.65</v>
          </cell>
          <cell r="Y2320">
            <v>618210</v>
          </cell>
        </row>
        <row r="2321">
          <cell r="A2321" t="str">
            <v>2018168V</v>
          </cell>
          <cell r="C2321">
            <v>710118</v>
          </cell>
          <cell r="D2321" t="str">
            <v>Arcabo</v>
          </cell>
          <cell r="E2321">
            <v>1</v>
          </cell>
          <cell r="F2321">
            <v>12</v>
          </cell>
          <cell r="I2321">
            <v>1</v>
          </cell>
          <cell r="J2321">
            <v>1</v>
          </cell>
          <cell r="L2321">
            <v>8122.95</v>
          </cell>
          <cell r="N2321">
            <v>4599</v>
          </cell>
          <cell r="O2321">
            <v>3561.3900000000003</v>
          </cell>
          <cell r="P2321">
            <v>0.77438356164383571</v>
          </cell>
          <cell r="Q2321">
            <v>1037.6099999999999</v>
          </cell>
          <cell r="R2321">
            <v>0.22561643835616435</v>
          </cell>
          <cell r="S2321">
            <v>41.504399999999997</v>
          </cell>
          <cell r="U2321">
            <v>0</v>
          </cell>
          <cell r="V2321">
            <v>0</v>
          </cell>
          <cell r="W2321">
            <v>8122.95</v>
          </cell>
          <cell r="X2321">
            <v>8122.95</v>
          </cell>
          <cell r="Y2321">
            <v>618211</v>
          </cell>
        </row>
        <row r="2322">
          <cell r="A2322">
            <v>2018169</v>
          </cell>
          <cell r="C2322" t="str">
            <v>656718 Klemlijst AWL100 mm los geleverd, werkbon 198</v>
          </cell>
          <cell r="D2322" t="str">
            <v>Arcabo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1</v>
          </cell>
          <cell r="J2322">
            <v>1</v>
          </cell>
          <cell r="L2322">
            <v>702</v>
          </cell>
          <cell r="N2322">
            <v>468</v>
          </cell>
          <cell r="O2322">
            <v>288</v>
          </cell>
          <cell r="P2322">
            <v>0.61538461538461542</v>
          </cell>
          <cell r="Q2322">
            <v>180</v>
          </cell>
          <cell r="R2322">
            <v>0.38461538461538464</v>
          </cell>
          <cell r="S2322">
            <v>7.2</v>
          </cell>
          <cell r="U2322">
            <v>0</v>
          </cell>
          <cell r="V2322">
            <v>0</v>
          </cell>
          <cell r="W2322">
            <v>702</v>
          </cell>
          <cell r="X2322">
            <v>702</v>
          </cell>
          <cell r="Y2322">
            <v>618194</v>
          </cell>
        </row>
        <row r="2323">
          <cell r="A2323">
            <v>2018170</v>
          </cell>
          <cell r="C2323">
            <v>709518</v>
          </cell>
          <cell r="D2323" t="str">
            <v>Arcabo</v>
          </cell>
          <cell r="E2323">
            <v>1</v>
          </cell>
          <cell r="F2323">
            <v>8</v>
          </cell>
          <cell r="G2323">
            <v>4</v>
          </cell>
          <cell r="H2323">
            <v>3</v>
          </cell>
          <cell r="I2323">
            <v>1</v>
          </cell>
          <cell r="J2323">
            <v>1</v>
          </cell>
          <cell r="L2323">
            <v>5436.57</v>
          </cell>
          <cell r="N2323">
            <v>3523</v>
          </cell>
          <cell r="O2323">
            <v>2813</v>
          </cell>
          <cell r="P2323">
            <v>0.79846721544138521</v>
          </cell>
          <cell r="Q2323">
            <v>710</v>
          </cell>
          <cell r="R2323">
            <v>0.20153278455861481</v>
          </cell>
          <cell r="S2323">
            <v>28.4</v>
          </cell>
          <cell r="U2323">
            <v>0</v>
          </cell>
          <cell r="V2323">
            <v>0</v>
          </cell>
          <cell r="W2323">
            <v>5436.57</v>
          </cell>
          <cell r="X2323">
            <v>5436.57</v>
          </cell>
          <cell r="Y2323">
            <v>618212</v>
          </cell>
        </row>
        <row r="2324">
          <cell r="A2324">
            <v>2018171</v>
          </cell>
          <cell r="C2324" t="str">
            <v>707618, glas 2x 652x 807</v>
          </cell>
          <cell r="D2324" t="str">
            <v>Arcabo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1</v>
          </cell>
          <cell r="J2324">
            <v>1</v>
          </cell>
          <cell r="L2324">
            <v>59.39</v>
          </cell>
          <cell r="N2324">
            <v>37.159999999999997</v>
          </cell>
          <cell r="O2324">
            <v>22.16</v>
          </cell>
          <cell r="P2324">
            <v>0.59634015069967716</v>
          </cell>
          <cell r="Q2324">
            <v>15</v>
          </cell>
          <cell r="R2324">
            <v>0.40365984930032295</v>
          </cell>
          <cell r="S2324">
            <v>0.6</v>
          </cell>
          <cell r="U2324">
            <v>0</v>
          </cell>
          <cell r="V2324">
            <v>0</v>
          </cell>
          <cell r="W2324">
            <v>59.39</v>
          </cell>
          <cell r="X2324">
            <v>59.39</v>
          </cell>
          <cell r="Y2324">
            <v>618194</v>
          </cell>
        </row>
        <row r="2325">
          <cell r="A2325">
            <v>2018172</v>
          </cell>
          <cell r="C2325" t="str">
            <v>5 scharnieren tbvvoordeuren , werkbon 199</v>
          </cell>
          <cell r="D2325" t="str">
            <v>Arcabo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1</v>
          </cell>
          <cell r="J2325">
            <v>1</v>
          </cell>
          <cell r="L2325">
            <v>69.2</v>
          </cell>
          <cell r="N2325">
            <v>42.1</v>
          </cell>
          <cell r="O2325">
            <v>27.1</v>
          </cell>
          <cell r="P2325">
            <v>0.6437054631828979</v>
          </cell>
          <cell r="Q2325">
            <v>15</v>
          </cell>
          <cell r="R2325">
            <v>0.3562945368171021</v>
          </cell>
          <cell r="S2325">
            <v>0.6</v>
          </cell>
          <cell r="U2325">
            <v>0</v>
          </cell>
          <cell r="V2325">
            <v>0</v>
          </cell>
          <cell r="W2325">
            <v>69.2</v>
          </cell>
          <cell r="X2325">
            <v>69.2</v>
          </cell>
          <cell r="Y2325">
            <v>618194</v>
          </cell>
        </row>
        <row r="2326">
          <cell r="A2326">
            <v>2018173</v>
          </cell>
          <cell r="C2326" t="str">
            <v>665818, slijtstrip werkbon 200</v>
          </cell>
          <cell r="D2326" t="str">
            <v>Arcabo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1</v>
          </cell>
          <cell r="J2326">
            <v>1</v>
          </cell>
          <cell r="L2326">
            <v>22.2</v>
          </cell>
          <cell r="N2326">
            <v>18.600000000000001</v>
          </cell>
          <cell r="O2326">
            <v>3.6</v>
          </cell>
          <cell r="P2326">
            <v>0.19354838709677419</v>
          </cell>
          <cell r="Q2326">
            <v>15</v>
          </cell>
          <cell r="R2326">
            <v>0.80645161290322576</v>
          </cell>
          <cell r="S2326">
            <v>0.6</v>
          </cell>
          <cell r="U2326">
            <v>0</v>
          </cell>
          <cell r="V2326">
            <v>0</v>
          </cell>
          <cell r="W2326">
            <v>22.2</v>
          </cell>
          <cell r="X2326">
            <v>22.2</v>
          </cell>
          <cell r="Y2326">
            <v>618194</v>
          </cell>
        </row>
        <row r="2327">
          <cell r="A2327">
            <v>2018174</v>
          </cell>
          <cell r="C2327" t="str">
            <v>De Boer</v>
          </cell>
          <cell r="D2327" t="str">
            <v>Euro Recreatiebouw</v>
          </cell>
          <cell r="E2327">
            <v>1</v>
          </cell>
          <cell r="F2327">
            <v>16</v>
          </cell>
          <cell r="G2327">
            <v>5</v>
          </cell>
          <cell r="H2327">
            <v>4</v>
          </cell>
          <cell r="I2327">
            <v>1</v>
          </cell>
          <cell r="J2327">
            <v>1</v>
          </cell>
          <cell r="L2327">
            <v>5720.67</v>
          </cell>
          <cell r="N2327">
            <v>3167</v>
          </cell>
          <cell r="O2327">
            <v>2449.52</v>
          </cell>
          <cell r="P2327">
            <v>0.77345121566150932</v>
          </cell>
          <cell r="Q2327">
            <v>717.48</v>
          </cell>
          <cell r="R2327">
            <v>0.22654878433849068</v>
          </cell>
          <cell r="S2327">
            <v>28.699200000000001</v>
          </cell>
          <cell r="U2327">
            <v>0</v>
          </cell>
          <cell r="V2327">
            <v>0</v>
          </cell>
          <cell r="W2327">
            <v>5720.67</v>
          </cell>
          <cell r="X2327">
            <v>5720.67</v>
          </cell>
          <cell r="Y2327">
            <v>618284</v>
          </cell>
        </row>
        <row r="2328">
          <cell r="A2328">
            <v>2018175</v>
          </cell>
          <cell r="C2328">
            <v>735918</v>
          </cell>
          <cell r="D2328" t="str">
            <v>Arcabo</v>
          </cell>
          <cell r="E2328">
            <v>1</v>
          </cell>
          <cell r="F2328">
            <v>8</v>
          </cell>
          <cell r="G2328">
            <v>4</v>
          </cell>
          <cell r="H2328">
            <v>2</v>
          </cell>
          <cell r="I2328">
            <v>1</v>
          </cell>
          <cell r="J2328">
            <v>1</v>
          </cell>
          <cell r="L2328">
            <v>2768.6</v>
          </cell>
          <cell r="N2328">
            <v>1866</v>
          </cell>
          <cell r="O2328">
            <v>1499.54</v>
          </cell>
          <cell r="P2328">
            <v>0.80361200428724544</v>
          </cell>
          <cell r="Q2328">
            <v>366.46</v>
          </cell>
          <cell r="R2328">
            <v>0.19638799571275453</v>
          </cell>
          <cell r="S2328">
            <v>14.658399999999999</v>
          </cell>
          <cell r="U2328">
            <v>0</v>
          </cell>
          <cell r="V2328">
            <v>0</v>
          </cell>
          <cell r="W2328">
            <v>2768.6</v>
          </cell>
          <cell r="X2328">
            <v>2768.6</v>
          </cell>
          <cell r="Y2328">
            <v>618226</v>
          </cell>
        </row>
        <row r="2329">
          <cell r="A2329">
            <v>2018176</v>
          </cell>
          <cell r="C2329">
            <v>736018</v>
          </cell>
          <cell r="D2329" t="str">
            <v>Arcabo</v>
          </cell>
          <cell r="E2329">
            <v>1</v>
          </cell>
          <cell r="F2329">
            <v>8</v>
          </cell>
          <cell r="G2329">
            <v>4</v>
          </cell>
          <cell r="H2329">
            <v>2</v>
          </cell>
          <cell r="I2329">
            <v>1</v>
          </cell>
          <cell r="J2329">
            <v>1</v>
          </cell>
          <cell r="L2329">
            <v>2768.6</v>
          </cell>
          <cell r="N2329">
            <v>1866</v>
          </cell>
          <cell r="O2329">
            <v>1499.54</v>
          </cell>
          <cell r="P2329">
            <v>0.80361200428724544</v>
          </cell>
          <cell r="Q2329">
            <v>366.46</v>
          </cell>
          <cell r="R2329">
            <v>0.19638799571275453</v>
          </cell>
          <cell r="S2329">
            <v>14.658399999999999</v>
          </cell>
          <cell r="U2329">
            <v>0</v>
          </cell>
          <cell r="V2329">
            <v>0</v>
          </cell>
          <cell r="W2329">
            <v>2768.6</v>
          </cell>
          <cell r="X2329">
            <v>2768.6</v>
          </cell>
          <cell r="Y2329">
            <v>618227</v>
          </cell>
        </row>
        <row r="2330">
          <cell r="A2330">
            <v>2018177</v>
          </cell>
          <cell r="C2330">
            <v>736118</v>
          </cell>
          <cell r="D2330" t="str">
            <v>Arcabo</v>
          </cell>
          <cell r="E2330">
            <v>1</v>
          </cell>
          <cell r="F2330">
            <v>8</v>
          </cell>
          <cell r="G2330">
            <v>4</v>
          </cell>
          <cell r="H2330">
            <v>2</v>
          </cell>
          <cell r="I2330">
            <v>1</v>
          </cell>
          <cell r="J2330">
            <v>1</v>
          </cell>
          <cell r="L2330">
            <v>2768.6</v>
          </cell>
          <cell r="N2330">
            <v>1866</v>
          </cell>
          <cell r="O2330">
            <v>1499.54</v>
          </cell>
          <cell r="P2330">
            <v>0.80361200428724544</v>
          </cell>
          <cell r="Q2330">
            <v>366.46</v>
          </cell>
          <cell r="R2330">
            <v>0.19638799571275453</v>
          </cell>
          <cell r="S2330">
            <v>14.658399999999999</v>
          </cell>
          <cell r="U2330">
            <v>0</v>
          </cell>
          <cell r="V2330">
            <v>0</v>
          </cell>
          <cell r="W2330">
            <v>2768.6</v>
          </cell>
          <cell r="X2330">
            <v>2768.6</v>
          </cell>
          <cell r="Y2330">
            <v>618228</v>
          </cell>
        </row>
        <row r="2331">
          <cell r="A2331" t="str">
            <v>2018178V</v>
          </cell>
          <cell r="C2331">
            <v>705018</v>
          </cell>
          <cell r="D2331" t="str">
            <v>Arcabo</v>
          </cell>
          <cell r="E2331">
            <v>1</v>
          </cell>
          <cell r="F2331">
            <v>11</v>
          </cell>
          <cell r="G2331">
            <v>6</v>
          </cell>
          <cell r="H2331">
            <v>3</v>
          </cell>
          <cell r="I2331">
            <v>1</v>
          </cell>
          <cell r="J2331">
            <v>1</v>
          </cell>
          <cell r="L2331">
            <v>7338.33</v>
          </cell>
          <cell r="N2331">
            <v>4799.76</v>
          </cell>
          <cell r="O2331">
            <v>3890.5200000000004</v>
          </cell>
          <cell r="P2331">
            <v>0.81056552827641393</v>
          </cell>
          <cell r="Q2331">
            <v>909.24</v>
          </cell>
          <cell r="R2331">
            <v>0.18943447172358618</v>
          </cell>
          <cell r="S2331">
            <v>36.369599999999998</v>
          </cell>
          <cell r="U2331">
            <v>0</v>
          </cell>
          <cell r="V2331">
            <v>0</v>
          </cell>
          <cell r="W2331">
            <v>7338.33</v>
          </cell>
          <cell r="X2331">
            <v>7338.33</v>
          </cell>
          <cell r="Y2331">
            <v>618229</v>
          </cell>
        </row>
        <row r="2332">
          <cell r="A2332">
            <v>2018179</v>
          </cell>
          <cell r="C2332" t="str">
            <v>2x breukruit Maat 766x956 331-15-331 + 398x398 mm 331 mat-14-331</v>
          </cell>
          <cell r="D2332" t="str">
            <v>Maat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1</v>
          </cell>
          <cell r="J2332">
            <v>1</v>
          </cell>
          <cell r="L2332">
            <v>112.56</v>
          </cell>
          <cell r="N2332">
            <v>48.78</v>
          </cell>
          <cell r="O2332">
            <v>48.78</v>
          </cell>
          <cell r="P2332">
            <v>1</v>
          </cell>
          <cell r="Q2332">
            <v>15</v>
          </cell>
          <cell r="R2332">
            <v>0.30750307503075031</v>
          </cell>
          <cell r="S2332">
            <v>0.6</v>
          </cell>
          <cell r="U2332">
            <v>0</v>
          </cell>
          <cell r="V2332">
            <v>0</v>
          </cell>
          <cell r="W2332">
            <v>112.56</v>
          </cell>
          <cell r="X2332">
            <v>112.56</v>
          </cell>
          <cell r="Y2332">
            <v>618357</v>
          </cell>
        </row>
        <row r="2333">
          <cell r="A2333">
            <v>2018180</v>
          </cell>
          <cell r="C2333" t="str">
            <v>1x loopwagen 80 kg  521310, werkbon 201</v>
          </cell>
          <cell r="D2333" t="str">
            <v>Maat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1</v>
          </cell>
          <cell r="J2333">
            <v>1</v>
          </cell>
          <cell r="L2333">
            <v>29.44</v>
          </cell>
          <cell r="N2333">
            <v>7.22</v>
          </cell>
          <cell r="O2333">
            <v>7.22</v>
          </cell>
          <cell r="P2333">
            <v>1</v>
          </cell>
          <cell r="Q2333">
            <v>15</v>
          </cell>
          <cell r="R2333">
            <v>2.0775623268698062</v>
          </cell>
          <cell r="S2333">
            <v>0.6</v>
          </cell>
          <cell r="U2333">
            <v>0</v>
          </cell>
          <cell r="V2333">
            <v>0</v>
          </cell>
          <cell r="W2333">
            <v>29.44</v>
          </cell>
          <cell r="X2333">
            <v>29.44</v>
          </cell>
          <cell r="Y2333">
            <v>618357</v>
          </cell>
        </row>
        <row r="2334">
          <cell r="A2334">
            <v>2018181</v>
          </cell>
          <cell r="C2334">
            <v>709718</v>
          </cell>
          <cell r="D2334" t="str">
            <v>Arcabo</v>
          </cell>
          <cell r="E2334">
            <v>1</v>
          </cell>
          <cell r="F2334">
            <v>8</v>
          </cell>
          <cell r="G2334">
            <v>5</v>
          </cell>
          <cell r="H2334">
            <v>4</v>
          </cell>
          <cell r="I2334">
            <v>1</v>
          </cell>
          <cell r="J2334">
            <v>1</v>
          </cell>
          <cell r="L2334">
            <v>3511.17</v>
          </cell>
          <cell r="N2334">
            <v>2273</v>
          </cell>
          <cell r="O2334">
            <v>1717.63</v>
          </cell>
          <cell r="P2334">
            <v>0.75566652001759793</v>
          </cell>
          <cell r="Q2334">
            <v>555.37</v>
          </cell>
          <cell r="R2334">
            <v>0.24433347998240212</v>
          </cell>
          <cell r="S2334">
            <v>22.2148</v>
          </cell>
          <cell r="U2334">
            <v>0</v>
          </cell>
          <cell r="V2334">
            <v>0</v>
          </cell>
          <cell r="W2334">
            <v>3511.17</v>
          </cell>
          <cell r="X2334">
            <v>3511.17</v>
          </cell>
          <cell r="Y2334">
            <v>618220</v>
          </cell>
        </row>
        <row r="2335">
          <cell r="A2335">
            <v>2018182</v>
          </cell>
          <cell r="C2335">
            <v>728718</v>
          </cell>
          <cell r="D2335" t="str">
            <v>Arcabo</v>
          </cell>
          <cell r="E2335">
            <v>1</v>
          </cell>
          <cell r="F2335">
            <v>9</v>
          </cell>
          <cell r="G2335">
            <v>5</v>
          </cell>
          <cell r="H2335">
            <v>2</v>
          </cell>
          <cell r="I2335">
            <v>1</v>
          </cell>
          <cell r="J2335">
            <v>1</v>
          </cell>
          <cell r="L2335">
            <v>2736.45</v>
          </cell>
          <cell r="N2335">
            <v>1778.72</v>
          </cell>
          <cell r="O2335">
            <v>1356.8200000000002</v>
          </cell>
          <cell r="P2335">
            <v>0.7628069623099758</v>
          </cell>
          <cell r="Q2335">
            <v>421.9</v>
          </cell>
          <cell r="R2335">
            <v>0.23719303769002428</v>
          </cell>
          <cell r="S2335">
            <v>16.875999999999998</v>
          </cell>
          <cell r="U2335">
            <v>0</v>
          </cell>
          <cell r="V2335">
            <v>0</v>
          </cell>
          <cell r="W2335">
            <v>2736.45</v>
          </cell>
          <cell r="X2335">
            <v>2736.45</v>
          </cell>
          <cell r="Y2335">
            <v>618221</v>
          </cell>
        </row>
        <row r="2336">
          <cell r="A2336">
            <v>2018183</v>
          </cell>
          <cell r="C2336">
            <v>708818</v>
          </cell>
          <cell r="D2336" t="str">
            <v>Arcabo</v>
          </cell>
          <cell r="E2336">
            <v>1</v>
          </cell>
          <cell r="F2336">
            <v>8</v>
          </cell>
          <cell r="G2336">
            <v>5</v>
          </cell>
          <cell r="H2336">
            <v>3</v>
          </cell>
          <cell r="I2336">
            <v>1</v>
          </cell>
          <cell r="J2336">
            <v>1</v>
          </cell>
          <cell r="L2336">
            <v>3057.99</v>
          </cell>
          <cell r="N2336">
            <v>1980</v>
          </cell>
          <cell r="O2336">
            <v>1491.71</v>
          </cell>
          <cell r="P2336">
            <v>0.75338888888888889</v>
          </cell>
          <cell r="Q2336">
            <v>488.29</v>
          </cell>
          <cell r="R2336">
            <v>0.24661111111111111</v>
          </cell>
          <cell r="S2336">
            <v>19.531600000000001</v>
          </cell>
          <cell r="U2336">
            <v>0</v>
          </cell>
          <cell r="V2336">
            <v>0</v>
          </cell>
          <cell r="W2336">
            <v>3057.99</v>
          </cell>
          <cell r="X2336">
            <v>3057.99</v>
          </cell>
          <cell r="Y2336">
            <v>618222</v>
          </cell>
        </row>
        <row r="2337">
          <cell r="A2337">
            <v>2018184</v>
          </cell>
          <cell r="C2337" t="str">
            <v>C095 herstel Vlieghe</v>
          </cell>
          <cell r="D2337" t="str">
            <v>Maat</v>
          </cell>
          <cell r="E2337">
            <v>0</v>
          </cell>
          <cell r="F2337">
            <v>1</v>
          </cell>
          <cell r="G2337">
            <v>0</v>
          </cell>
          <cell r="H2337">
            <v>1</v>
          </cell>
          <cell r="I2337">
            <v>1</v>
          </cell>
          <cell r="J2337">
            <v>1</v>
          </cell>
          <cell r="L2337">
            <v>601.65</v>
          </cell>
          <cell r="N2337">
            <v>428.57</v>
          </cell>
          <cell r="O2337">
            <v>315.5</v>
          </cell>
          <cell r="P2337">
            <v>0.73616912056373518</v>
          </cell>
          <cell r="Q2337">
            <v>113.07</v>
          </cell>
          <cell r="R2337">
            <v>0.26383087943626476</v>
          </cell>
          <cell r="S2337">
            <v>4.5228000000000002</v>
          </cell>
          <cell r="U2337">
            <v>0</v>
          </cell>
          <cell r="V2337">
            <v>0</v>
          </cell>
          <cell r="W2337">
            <v>601.65</v>
          </cell>
          <cell r="X2337">
            <v>601.65</v>
          </cell>
          <cell r="Y2337">
            <v>618333</v>
          </cell>
        </row>
        <row r="2338">
          <cell r="A2338">
            <v>2018185</v>
          </cell>
          <cell r="C2338" t="str">
            <v>631817 tm 632217 3 extra sleutels op sleutelnummer</v>
          </cell>
          <cell r="D2338" t="str">
            <v>Arcabo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1</v>
          </cell>
          <cell r="J2338">
            <v>1</v>
          </cell>
          <cell r="L2338">
            <v>20.63</v>
          </cell>
          <cell r="N2338">
            <v>8.9700000000000006</v>
          </cell>
          <cell r="O2338">
            <v>8.9700000000000006</v>
          </cell>
          <cell r="P2338">
            <v>1</v>
          </cell>
          <cell r="Q2338">
            <v>0</v>
          </cell>
          <cell r="R2338">
            <v>0</v>
          </cell>
          <cell r="S2338">
            <v>0</v>
          </cell>
          <cell r="U2338">
            <v>0</v>
          </cell>
          <cell r="V2338">
            <v>0</v>
          </cell>
          <cell r="W2338">
            <v>20.63</v>
          </cell>
          <cell r="X2338">
            <v>20.63</v>
          </cell>
          <cell r="Y2338">
            <v>618194</v>
          </cell>
        </row>
        <row r="2339">
          <cell r="A2339">
            <v>2018186</v>
          </cell>
          <cell r="C2339">
            <v>708918</v>
          </cell>
          <cell r="D2339" t="str">
            <v>Arcabo</v>
          </cell>
          <cell r="E2339">
            <v>1</v>
          </cell>
          <cell r="F2339">
            <v>8</v>
          </cell>
          <cell r="G2339">
            <v>5</v>
          </cell>
          <cell r="H2339">
            <v>3</v>
          </cell>
          <cell r="I2339">
            <v>1</v>
          </cell>
          <cell r="J2339">
            <v>1</v>
          </cell>
          <cell r="L2339">
            <v>3057.99</v>
          </cell>
          <cell r="N2339">
            <v>1980</v>
          </cell>
          <cell r="O2339">
            <v>1491.71</v>
          </cell>
          <cell r="P2339">
            <v>0.75338888888888889</v>
          </cell>
          <cell r="Q2339">
            <v>488.29</v>
          </cell>
          <cell r="R2339">
            <v>0.24661111111111111</v>
          </cell>
          <cell r="S2339">
            <v>19.531600000000001</v>
          </cell>
          <cell r="U2339">
            <v>0</v>
          </cell>
          <cell r="V2339">
            <v>0</v>
          </cell>
          <cell r="W2339">
            <v>3057.99</v>
          </cell>
          <cell r="X2339">
            <v>3057.99</v>
          </cell>
          <cell r="Y2339">
            <v>618223</v>
          </cell>
        </row>
        <row r="2340">
          <cell r="A2340">
            <v>2018187</v>
          </cell>
          <cell r="C2340">
            <v>728818</v>
          </cell>
          <cell r="D2340" t="str">
            <v>Arcabo</v>
          </cell>
          <cell r="E2340">
            <v>1</v>
          </cell>
          <cell r="F2340">
            <v>9</v>
          </cell>
          <cell r="G2340">
            <v>5</v>
          </cell>
          <cell r="H2340">
            <v>2</v>
          </cell>
          <cell r="I2340">
            <v>1</v>
          </cell>
          <cell r="J2340">
            <v>1</v>
          </cell>
          <cell r="L2340">
            <v>2736.45</v>
          </cell>
          <cell r="N2340">
            <v>1778.72</v>
          </cell>
          <cell r="O2340">
            <v>1356.8200000000002</v>
          </cell>
          <cell r="P2340">
            <v>0.7628069623099758</v>
          </cell>
          <cell r="Q2340">
            <v>421.9</v>
          </cell>
          <cell r="R2340">
            <v>0.23719303769002428</v>
          </cell>
          <cell r="S2340">
            <v>16.875999999999998</v>
          </cell>
          <cell r="U2340">
            <v>0</v>
          </cell>
          <cell r="V2340">
            <v>0</v>
          </cell>
          <cell r="W2340">
            <v>2736.45</v>
          </cell>
          <cell r="X2340">
            <v>2736.45</v>
          </cell>
          <cell r="Y2340">
            <v>618224</v>
          </cell>
        </row>
        <row r="2341">
          <cell r="A2341">
            <v>2018188</v>
          </cell>
          <cell r="C2341" t="str">
            <v>685518 nieuw raamvleugel ARC1022 wit</v>
          </cell>
          <cell r="D2341" t="str">
            <v>Arcabo</v>
          </cell>
          <cell r="E2341">
            <v>0</v>
          </cell>
          <cell r="F2341">
            <v>0</v>
          </cell>
          <cell r="G2341">
            <v>1</v>
          </cell>
          <cell r="H2341">
            <v>0</v>
          </cell>
          <cell r="I2341">
            <v>1</v>
          </cell>
          <cell r="J2341">
            <v>1</v>
          </cell>
          <cell r="L2341">
            <v>95</v>
          </cell>
          <cell r="N2341">
            <v>55</v>
          </cell>
          <cell r="O2341">
            <v>35</v>
          </cell>
          <cell r="P2341">
            <v>0.63636363636363635</v>
          </cell>
          <cell r="Q2341">
            <v>20</v>
          </cell>
          <cell r="R2341">
            <v>0.36363636363636365</v>
          </cell>
          <cell r="S2341">
            <v>0.8</v>
          </cell>
          <cell r="U2341">
            <v>0</v>
          </cell>
          <cell r="V2341">
            <v>0</v>
          </cell>
          <cell r="W2341">
            <v>95</v>
          </cell>
          <cell r="X2341">
            <v>95</v>
          </cell>
          <cell r="Y2341">
            <v>618192</v>
          </cell>
        </row>
        <row r="2342">
          <cell r="A2342">
            <v>2018189</v>
          </cell>
          <cell r="C2342" t="str">
            <v>3x krukstel blank std</v>
          </cell>
          <cell r="D2342" t="str">
            <v>WellCamp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1</v>
          </cell>
          <cell r="J2342">
            <v>1</v>
          </cell>
          <cell r="L2342">
            <v>76.31</v>
          </cell>
          <cell r="N2342">
            <v>33.18</v>
          </cell>
          <cell r="O2342">
            <v>33.18</v>
          </cell>
          <cell r="P2342">
            <v>1</v>
          </cell>
          <cell r="Q2342">
            <v>0</v>
          </cell>
          <cell r="R2342">
            <v>0</v>
          </cell>
          <cell r="S2342">
            <v>0</v>
          </cell>
          <cell r="U2342">
            <v>0</v>
          </cell>
          <cell r="V2342">
            <v>0</v>
          </cell>
          <cell r="W2342">
            <v>76.31</v>
          </cell>
          <cell r="X2342">
            <v>76.31</v>
          </cell>
          <cell r="Y2342">
            <v>618447</v>
          </cell>
        </row>
        <row r="2343">
          <cell r="A2343">
            <v>2018190</v>
          </cell>
          <cell r="C2343" t="str">
            <v>herstel schade stolpdeur  2018091V € 410,- 50/50</v>
          </cell>
          <cell r="D2343" t="str">
            <v>Arcabo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1</v>
          </cell>
          <cell r="J2343">
            <v>1</v>
          </cell>
          <cell r="L2343">
            <v>205</v>
          </cell>
          <cell r="N2343">
            <v>207.5</v>
          </cell>
          <cell r="O2343">
            <v>70</v>
          </cell>
          <cell r="P2343">
            <v>0.33734939759036142</v>
          </cell>
          <cell r="Q2343">
            <v>137.5</v>
          </cell>
          <cell r="R2343">
            <v>0.66265060240963858</v>
          </cell>
          <cell r="S2343">
            <v>5.5</v>
          </cell>
          <cell r="U2343">
            <v>0</v>
          </cell>
          <cell r="V2343">
            <v>0</v>
          </cell>
          <cell r="W2343">
            <v>205</v>
          </cell>
          <cell r="X2343">
            <v>205</v>
          </cell>
          <cell r="Y2343">
            <v>618173</v>
          </cell>
        </row>
        <row r="2344">
          <cell r="A2344">
            <v>2018191</v>
          </cell>
          <cell r="C2344" t="str">
            <v>breukruit maat 952x949 4-15-5 mm HR++</v>
          </cell>
          <cell r="D2344" t="str">
            <v>Maat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1</v>
          </cell>
          <cell r="J2344">
            <v>1</v>
          </cell>
          <cell r="L2344">
            <v>52.18</v>
          </cell>
          <cell r="N2344">
            <v>33.590000000000003</v>
          </cell>
          <cell r="O2344">
            <v>18.59</v>
          </cell>
          <cell r="P2344">
            <v>0.55343852337005051</v>
          </cell>
          <cell r="Q2344">
            <v>15</v>
          </cell>
          <cell r="R2344">
            <v>0.44656147662994933</v>
          </cell>
          <cell r="S2344">
            <v>0.6</v>
          </cell>
          <cell r="U2344">
            <v>0</v>
          </cell>
          <cell r="V2344">
            <v>0</v>
          </cell>
          <cell r="W2344">
            <v>52.18</v>
          </cell>
          <cell r="X2344">
            <v>52.18</v>
          </cell>
          <cell r="Y2344">
            <v>618357</v>
          </cell>
        </row>
        <row r="2345">
          <cell r="A2345">
            <v>2018192</v>
          </cell>
          <cell r="C2345" t="str">
            <v>Afdekdopjes wit - 2 doos, werkbon 203</v>
          </cell>
          <cell r="D2345" t="str">
            <v>Arcabo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1</v>
          </cell>
          <cell r="J2345">
            <v>1</v>
          </cell>
          <cell r="L2345">
            <v>117.62</v>
          </cell>
          <cell r="N2345">
            <v>51.14</v>
          </cell>
          <cell r="O2345">
            <v>51.14</v>
          </cell>
          <cell r="P2345">
            <v>1</v>
          </cell>
          <cell r="Q2345">
            <v>0</v>
          </cell>
          <cell r="R2345">
            <v>0</v>
          </cell>
          <cell r="S2345">
            <v>0</v>
          </cell>
          <cell r="U2345">
            <v>0</v>
          </cell>
          <cell r="V2345">
            <v>0</v>
          </cell>
          <cell r="W2345">
            <v>117.62</v>
          </cell>
          <cell r="X2345">
            <v>117.62</v>
          </cell>
          <cell r="Y2345">
            <v>618194</v>
          </cell>
        </row>
        <row r="2346">
          <cell r="A2346">
            <v>2018193</v>
          </cell>
          <cell r="C2346" t="str">
            <v>Breukruit 788x921 mm 33.1 mat-14-4 mm</v>
          </cell>
          <cell r="D2346" t="str">
            <v>Maat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1</v>
          </cell>
          <cell r="J2346">
            <v>1</v>
          </cell>
          <cell r="L2346">
            <v>71.099999999999994</v>
          </cell>
          <cell r="N2346">
            <v>43.05</v>
          </cell>
          <cell r="O2346">
            <v>28.05</v>
          </cell>
          <cell r="P2346">
            <v>0.65156794425087117</v>
          </cell>
          <cell r="Q2346">
            <v>15</v>
          </cell>
          <cell r="R2346">
            <v>0.34843205574912894</v>
          </cell>
          <cell r="S2346">
            <v>0.6</v>
          </cell>
          <cell r="U2346">
            <v>0</v>
          </cell>
          <cell r="V2346">
            <v>0</v>
          </cell>
          <cell r="W2346">
            <v>71.099999999999994</v>
          </cell>
          <cell r="X2346">
            <v>71.099999999999994</v>
          </cell>
          <cell r="Y2346">
            <v>618357</v>
          </cell>
        </row>
        <row r="2347">
          <cell r="A2347">
            <v>2018194</v>
          </cell>
          <cell r="C2347" t="str">
            <v>Rol DF153 rubber (13-2 uit de bus gehaald)</v>
          </cell>
          <cell r="D2347" t="str">
            <v>Maat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1</v>
          </cell>
          <cell r="J2347">
            <v>1</v>
          </cell>
          <cell r="L2347">
            <v>211.25</v>
          </cell>
          <cell r="N2347">
            <v>169</v>
          </cell>
          <cell r="O2347">
            <v>169</v>
          </cell>
          <cell r="P2347">
            <v>1</v>
          </cell>
          <cell r="Q2347">
            <v>0</v>
          </cell>
          <cell r="R2347">
            <v>0</v>
          </cell>
          <cell r="S2347">
            <v>0</v>
          </cell>
          <cell r="U2347">
            <v>0</v>
          </cell>
          <cell r="V2347">
            <v>0</v>
          </cell>
          <cell r="W2347">
            <v>211.25</v>
          </cell>
          <cell r="X2347">
            <v>211.25</v>
          </cell>
          <cell r="Y2347">
            <v>618437</v>
          </cell>
        </row>
        <row r="2348">
          <cell r="A2348">
            <v>2018195</v>
          </cell>
          <cell r="C2348" t="str">
            <v>691718, herstel kozijnen nav schade , werkbon 204</v>
          </cell>
          <cell r="D2348" t="str">
            <v>Arcabo</v>
          </cell>
          <cell r="E2348">
            <v>0</v>
          </cell>
          <cell r="F2348">
            <v>1</v>
          </cell>
          <cell r="G2348">
            <v>0</v>
          </cell>
          <cell r="H2348">
            <v>0</v>
          </cell>
          <cell r="I2348">
            <v>1</v>
          </cell>
          <cell r="J2348">
            <v>1</v>
          </cell>
          <cell r="L2348">
            <v>345</v>
          </cell>
          <cell r="N2348">
            <v>200</v>
          </cell>
          <cell r="O2348">
            <v>145</v>
          </cell>
          <cell r="P2348">
            <v>0.72499999999999998</v>
          </cell>
          <cell r="Q2348">
            <v>55</v>
          </cell>
          <cell r="R2348">
            <v>0.27500000000000002</v>
          </cell>
          <cell r="S2348">
            <v>2.2000000000000002</v>
          </cell>
          <cell r="U2348">
            <v>0</v>
          </cell>
          <cell r="V2348">
            <v>0</v>
          </cell>
          <cell r="W2348">
            <v>345</v>
          </cell>
          <cell r="X2348">
            <v>345</v>
          </cell>
          <cell r="Y2348">
            <v>618194</v>
          </cell>
        </row>
        <row r="2349">
          <cell r="A2349">
            <v>2018196</v>
          </cell>
          <cell r="C2349" t="str">
            <v>Kustpark Zeebad Z132 schade</v>
          </cell>
          <cell r="D2349" t="str">
            <v>Maat</v>
          </cell>
          <cell r="E2349">
            <v>0</v>
          </cell>
          <cell r="F2349">
            <v>1</v>
          </cell>
          <cell r="G2349">
            <v>0</v>
          </cell>
          <cell r="H2349">
            <v>2</v>
          </cell>
          <cell r="I2349">
            <v>1</v>
          </cell>
          <cell r="J2349">
            <v>1</v>
          </cell>
          <cell r="L2349">
            <v>776.18</v>
          </cell>
          <cell r="N2349">
            <v>534.38</v>
          </cell>
          <cell r="O2349">
            <v>402.97</v>
          </cell>
          <cell r="P2349">
            <v>0.75408885063063746</v>
          </cell>
          <cell r="Q2349">
            <v>131.41</v>
          </cell>
          <cell r="R2349">
            <v>0.24591114936936262</v>
          </cell>
          <cell r="S2349">
            <v>5.2564000000000002</v>
          </cell>
          <cell r="U2349">
            <v>0</v>
          </cell>
          <cell r="V2349">
            <v>0</v>
          </cell>
          <cell r="W2349">
            <v>776.18</v>
          </cell>
          <cell r="X2349">
            <v>776.18</v>
          </cell>
          <cell r="Y2349">
            <v>618436</v>
          </cell>
        </row>
        <row r="2350">
          <cell r="A2350">
            <v>2018197</v>
          </cell>
          <cell r="C2350">
            <v>737918</v>
          </cell>
          <cell r="D2350" t="str">
            <v>Arcabo</v>
          </cell>
          <cell r="E2350">
            <v>1</v>
          </cell>
          <cell r="F2350">
            <v>7</v>
          </cell>
          <cell r="G2350">
            <v>4</v>
          </cell>
          <cell r="H2350">
            <v>3</v>
          </cell>
          <cell r="I2350">
            <v>1</v>
          </cell>
          <cell r="J2350">
            <v>1</v>
          </cell>
          <cell r="L2350">
            <v>2791.02</v>
          </cell>
          <cell r="N2350">
            <v>1812</v>
          </cell>
          <cell r="O2350">
            <v>1385.07</v>
          </cell>
          <cell r="P2350">
            <v>0.76438741721854297</v>
          </cell>
          <cell r="Q2350">
            <v>426.93</v>
          </cell>
          <cell r="R2350">
            <v>0.23561258278145697</v>
          </cell>
          <cell r="S2350">
            <v>17.077200000000001</v>
          </cell>
          <cell r="U2350">
            <v>0</v>
          </cell>
          <cell r="V2350">
            <v>0</v>
          </cell>
          <cell r="W2350">
            <v>2791.02</v>
          </cell>
          <cell r="X2350">
            <v>2791.02</v>
          </cell>
          <cell r="Y2350">
            <v>618248</v>
          </cell>
        </row>
        <row r="2351">
          <cell r="A2351">
            <v>2018198</v>
          </cell>
          <cell r="C2351">
            <v>687118</v>
          </cell>
          <cell r="D2351" t="str">
            <v>Arcabo</v>
          </cell>
          <cell r="E2351">
            <v>1</v>
          </cell>
          <cell r="F2351">
            <v>9</v>
          </cell>
          <cell r="G2351">
            <v>5</v>
          </cell>
          <cell r="H2351">
            <v>3</v>
          </cell>
          <cell r="I2351">
            <v>1</v>
          </cell>
          <cell r="J2351">
            <v>1</v>
          </cell>
          <cell r="L2351">
            <v>5804.94</v>
          </cell>
          <cell r="N2351">
            <v>3755</v>
          </cell>
          <cell r="O2351">
            <v>2879.21</v>
          </cell>
          <cell r="P2351">
            <v>0.76676697736351529</v>
          </cell>
          <cell r="Q2351">
            <v>875.79</v>
          </cell>
          <cell r="R2351">
            <v>0.23323302263648468</v>
          </cell>
          <cell r="S2351">
            <v>35.031599999999997</v>
          </cell>
          <cell r="U2351">
            <v>0</v>
          </cell>
          <cell r="V2351">
            <v>0</v>
          </cell>
          <cell r="W2351">
            <v>5804.94</v>
          </cell>
          <cell r="X2351">
            <v>5804.94</v>
          </cell>
          <cell r="Y2351">
            <v>618233</v>
          </cell>
        </row>
        <row r="2352">
          <cell r="A2352">
            <v>2018199</v>
          </cell>
          <cell r="C2352">
            <v>690318</v>
          </cell>
          <cell r="D2352" t="str">
            <v>Arcabo</v>
          </cell>
          <cell r="E2352">
            <v>1</v>
          </cell>
          <cell r="F2352">
            <v>8</v>
          </cell>
          <cell r="G2352">
            <v>2</v>
          </cell>
          <cell r="H2352">
            <v>5</v>
          </cell>
          <cell r="I2352">
            <v>1</v>
          </cell>
          <cell r="J2352">
            <v>1</v>
          </cell>
          <cell r="L2352">
            <v>5388.87</v>
          </cell>
          <cell r="N2352">
            <v>3479.8</v>
          </cell>
          <cell r="O2352">
            <v>2744.3100000000004</v>
          </cell>
          <cell r="P2352">
            <v>0.78864015173285829</v>
          </cell>
          <cell r="Q2352">
            <v>735.49</v>
          </cell>
          <cell r="R2352">
            <v>0.21135984826714177</v>
          </cell>
          <cell r="S2352">
            <v>29.419599999999999</v>
          </cell>
          <cell r="U2352">
            <v>0</v>
          </cell>
          <cell r="V2352">
            <v>0</v>
          </cell>
          <cell r="W2352">
            <v>5388.87</v>
          </cell>
          <cell r="X2352">
            <v>5388.87</v>
          </cell>
          <cell r="Y2352">
            <v>618234</v>
          </cell>
        </row>
        <row r="2353">
          <cell r="A2353">
            <v>2018200</v>
          </cell>
          <cell r="C2353" t="str">
            <v>Hunzedal Koos Konijn</v>
          </cell>
          <cell r="D2353" t="str">
            <v>Maat</v>
          </cell>
          <cell r="E2353">
            <v>1</v>
          </cell>
          <cell r="F2353">
            <v>10</v>
          </cell>
          <cell r="G2353">
            <v>4</v>
          </cell>
          <cell r="H2353">
            <v>3</v>
          </cell>
          <cell r="I2353">
            <v>1</v>
          </cell>
          <cell r="J2353">
            <v>1</v>
          </cell>
          <cell r="L2353">
            <v>0</v>
          </cell>
          <cell r="N2353">
            <v>2678.5</v>
          </cell>
          <cell r="O2353">
            <v>2133.92</v>
          </cell>
          <cell r="P2353">
            <v>0.79668471159230914</v>
          </cell>
          <cell r="Q2353">
            <v>544.58000000000004</v>
          </cell>
          <cell r="R2353">
            <v>0.20331528840769089</v>
          </cell>
          <cell r="S2353">
            <v>21.783200000000001</v>
          </cell>
          <cell r="U2353">
            <v>0</v>
          </cell>
          <cell r="V2353">
            <v>0</v>
          </cell>
          <cell r="W2353">
            <v>0</v>
          </cell>
          <cell r="X2353"/>
          <cell r="Y2353"/>
        </row>
        <row r="2354">
          <cell r="A2354">
            <v>2018201</v>
          </cell>
          <cell r="C2354">
            <v>706118</v>
          </cell>
          <cell r="D2354" t="str">
            <v>Arcabo</v>
          </cell>
          <cell r="E2354">
            <v>1</v>
          </cell>
          <cell r="F2354">
            <v>8</v>
          </cell>
          <cell r="G2354">
            <v>6</v>
          </cell>
          <cell r="H2354">
            <v>3</v>
          </cell>
          <cell r="I2354">
            <v>1</v>
          </cell>
          <cell r="J2354">
            <v>1</v>
          </cell>
          <cell r="L2354">
            <v>2660.47</v>
          </cell>
          <cell r="N2354">
            <v>1724.93</v>
          </cell>
          <cell r="O2354">
            <v>1289.26</v>
          </cell>
          <cell r="P2354">
            <v>0.74742743183781368</v>
          </cell>
          <cell r="Q2354">
            <v>435.67</v>
          </cell>
          <cell r="R2354">
            <v>0.25257256816218632</v>
          </cell>
          <cell r="S2354">
            <v>17.4268</v>
          </cell>
          <cell r="U2354">
            <v>0</v>
          </cell>
          <cell r="V2354">
            <v>0</v>
          </cell>
          <cell r="W2354">
            <v>2660.47</v>
          </cell>
          <cell r="X2354">
            <v>2660.47</v>
          </cell>
          <cell r="Y2354">
            <v>618235</v>
          </cell>
        </row>
        <row r="2355">
          <cell r="A2355">
            <v>2018202</v>
          </cell>
          <cell r="C2355" t="str">
            <v>665818 schuur 2</v>
          </cell>
          <cell r="D2355" t="str">
            <v>Arcabo</v>
          </cell>
          <cell r="E2355">
            <v>1</v>
          </cell>
          <cell r="F2355">
            <v>1</v>
          </cell>
          <cell r="G2355">
            <v>0</v>
          </cell>
          <cell r="H2355">
            <v>1</v>
          </cell>
          <cell r="I2355">
            <v>1</v>
          </cell>
          <cell r="J2355">
            <v>1</v>
          </cell>
          <cell r="L2355">
            <v>564.88</v>
          </cell>
          <cell r="N2355">
            <v>327.43</v>
          </cell>
          <cell r="O2355">
            <v>218.29000000000002</v>
          </cell>
          <cell r="P2355">
            <v>0.66667684695965557</v>
          </cell>
          <cell r="Q2355">
            <v>109.14</v>
          </cell>
          <cell r="R2355">
            <v>0.33332315304034449</v>
          </cell>
          <cell r="S2355">
            <v>4.3655999999999997</v>
          </cell>
          <cell r="U2355">
            <v>0</v>
          </cell>
          <cell r="V2355">
            <v>0</v>
          </cell>
          <cell r="W2355">
            <v>564.88</v>
          </cell>
          <cell r="X2355">
            <v>564.88</v>
          </cell>
          <cell r="Y2355">
            <v>618193</v>
          </cell>
        </row>
        <row r="2356">
          <cell r="A2356">
            <v>2018203</v>
          </cell>
          <cell r="B2356"/>
          <cell r="C2356">
            <v>706318</v>
          </cell>
          <cell r="D2356" t="str">
            <v>Arcabo</v>
          </cell>
          <cell r="E2356">
            <v>1</v>
          </cell>
          <cell r="F2356">
            <v>8</v>
          </cell>
          <cell r="G2356">
            <v>5</v>
          </cell>
          <cell r="H2356">
            <v>3</v>
          </cell>
          <cell r="I2356">
            <v>1</v>
          </cell>
          <cell r="J2356">
            <v>1</v>
          </cell>
          <cell r="K2356"/>
          <cell r="L2356">
            <v>5192.3999999999996</v>
          </cell>
          <cell r="N2356">
            <v>3362</v>
          </cell>
          <cell r="O2356">
            <v>2669.68</v>
          </cell>
          <cell r="P2356">
            <v>0.7940749553837001</v>
          </cell>
          <cell r="Q2356">
            <v>692.32</v>
          </cell>
          <cell r="R2356">
            <v>0.20592504461629985</v>
          </cell>
          <cell r="S2356">
            <v>27.692800000000002</v>
          </cell>
          <cell r="U2356">
            <v>0</v>
          </cell>
          <cell r="V2356">
            <v>-0.4000000000005457</v>
          </cell>
          <cell r="W2356">
            <v>5192.8</v>
          </cell>
          <cell r="X2356">
            <v>5192.8</v>
          </cell>
          <cell r="Y2356">
            <v>618236</v>
          </cell>
        </row>
        <row r="2357">
          <cell r="A2357">
            <v>2018204</v>
          </cell>
          <cell r="B2357"/>
          <cell r="C2357">
            <v>679718</v>
          </cell>
          <cell r="D2357" t="str">
            <v>Arcabo</v>
          </cell>
          <cell r="E2357">
            <v>1</v>
          </cell>
          <cell r="F2357">
            <v>7</v>
          </cell>
          <cell r="G2357">
            <v>4</v>
          </cell>
          <cell r="H2357">
            <v>3</v>
          </cell>
          <cell r="I2357">
            <v>1</v>
          </cell>
          <cell r="J2357">
            <v>1</v>
          </cell>
          <cell r="K2357"/>
          <cell r="L2357">
            <v>3042.95</v>
          </cell>
          <cell r="N2357">
            <v>1964</v>
          </cell>
          <cell r="O2357">
            <v>1520.1399999999999</v>
          </cell>
          <cell r="P2357">
            <v>0.77400203665987777</v>
          </cell>
          <cell r="Q2357">
            <v>443.86</v>
          </cell>
          <cell r="R2357">
            <v>0.2259979633401222</v>
          </cell>
          <cell r="S2357">
            <v>17.7544</v>
          </cell>
          <cell r="U2357">
            <v>0</v>
          </cell>
          <cell r="V2357">
            <v>0</v>
          </cell>
          <cell r="W2357">
            <v>3042.95</v>
          </cell>
          <cell r="X2357">
            <v>3042.95</v>
          </cell>
          <cell r="Y2357">
            <v>618237</v>
          </cell>
        </row>
        <row r="2358">
          <cell r="A2358">
            <v>2018205</v>
          </cell>
          <cell r="C2358" t="str">
            <v>694718, glas ARC 5002, 630x 1022 satinato</v>
          </cell>
          <cell r="D2358" t="str">
            <v>Arcabo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1</v>
          </cell>
          <cell r="J2358">
            <v>1</v>
          </cell>
          <cell r="L2358">
            <v>66.84</v>
          </cell>
          <cell r="N2358">
            <v>40.92</v>
          </cell>
          <cell r="O2358">
            <v>25.92</v>
          </cell>
          <cell r="P2358">
            <v>0.63343108504398826</v>
          </cell>
          <cell r="Q2358">
            <v>15</v>
          </cell>
          <cell r="R2358">
            <v>0.36656891495601174</v>
          </cell>
          <cell r="S2358">
            <v>0.6</v>
          </cell>
          <cell r="U2358">
            <v>0</v>
          </cell>
          <cell r="V2358">
            <v>0</v>
          </cell>
          <cell r="W2358">
            <v>66.84</v>
          </cell>
          <cell r="X2358">
            <v>66.84</v>
          </cell>
          <cell r="Y2358">
            <v>618352</v>
          </cell>
        </row>
        <row r="2359">
          <cell r="A2359">
            <v>2018206</v>
          </cell>
          <cell r="C2359" t="str">
            <v>685518 arc9012 rondboog</v>
          </cell>
          <cell r="D2359" t="str">
            <v>Arcabo</v>
          </cell>
          <cell r="E2359">
            <v>0</v>
          </cell>
          <cell r="F2359">
            <v>1</v>
          </cell>
          <cell r="G2359">
            <v>0</v>
          </cell>
          <cell r="H2359">
            <v>1</v>
          </cell>
          <cell r="I2359">
            <v>1</v>
          </cell>
          <cell r="J2359">
            <v>1</v>
          </cell>
          <cell r="L2359">
            <v>554</v>
          </cell>
          <cell r="N2359">
            <v>347.96</v>
          </cell>
          <cell r="O2359">
            <v>322.95999999999998</v>
          </cell>
          <cell r="P2359">
            <v>0.92815266122542817</v>
          </cell>
          <cell r="Q2359">
            <v>25</v>
          </cell>
          <cell r="R2359">
            <v>7.1847338774571792E-2</v>
          </cell>
          <cell r="S2359">
            <v>1</v>
          </cell>
          <cell r="U2359">
            <v>0</v>
          </cell>
          <cell r="V2359">
            <v>0</v>
          </cell>
          <cell r="W2359">
            <v>554</v>
          </cell>
          <cell r="X2359">
            <v>554</v>
          </cell>
          <cell r="Y2359">
            <v>618238</v>
          </cell>
        </row>
        <row r="2360">
          <cell r="A2360">
            <v>2018207</v>
          </cell>
          <cell r="C2360">
            <v>723118</v>
          </cell>
          <cell r="D2360" t="str">
            <v>Arcabo</v>
          </cell>
          <cell r="E2360">
            <v>1</v>
          </cell>
          <cell r="F2360">
            <v>12</v>
          </cell>
          <cell r="G2360">
            <v>5</v>
          </cell>
          <cell r="H2360">
            <v>4</v>
          </cell>
          <cell r="I2360">
            <v>1</v>
          </cell>
          <cell r="J2360">
            <v>1</v>
          </cell>
          <cell r="L2360">
            <v>4303.63</v>
          </cell>
          <cell r="N2360">
            <v>2719</v>
          </cell>
          <cell r="O2360">
            <v>2098.3200000000002</v>
          </cell>
          <cell r="P2360">
            <v>0.77172489885987505</v>
          </cell>
          <cell r="Q2360">
            <v>620.67999999999995</v>
          </cell>
          <cell r="R2360">
            <v>0.22827510114012503</v>
          </cell>
          <cell r="S2360">
            <v>24.827199999999998</v>
          </cell>
          <cell r="U2360">
            <v>0</v>
          </cell>
          <cell r="V2360">
            <v>0</v>
          </cell>
          <cell r="W2360">
            <v>4303.63</v>
          </cell>
          <cell r="X2360">
            <v>4303.63</v>
          </cell>
          <cell r="Y2360">
            <v>618249</v>
          </cell>
        </row>
        <row r="2361">
          <cell r="A2361">
            <v>2018208</v>
          </cell>
          <cell r="C2361" t="str">
            <v>Breukruit Duinvliet MAA2911 763x1018 mm</v>
          </cell>
          <cell r="D2361" t="str">
            <v>Maat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1</v>
          </cell>
          <cell r="J2361">
            <v>1</v>
          </cell>
          <cell r="L2361">
            <v>67.52</v>
          </cell>
          <cell r="N2361">
            <v>33.76</v>
          </cell>
          <cell r="O2361">
            <v>33.76</v>
          </cell>
          <cell r="P2361">
            <v>1</v>
          </cell>
          <cell r="Q2361">
            <v>0</v>
          </cell>
          <cell r="R2361">
            <v>0</v>
          </cell>
          <cell r="S2361">
            <v>0</v>
          </cell>
          <cell r="U2361">
            <v>0</v>
          </cell>
          <cell r="V2361">
            <v>0</v>
          </cell>
          <cell r="W2361">
            <v>67.52</v>
          </cell>
          <cell r="X2361">
            <v>67.52</v>
          </cell>
          <cell r="Y2361">
            <v>618357</v>
          </cell>
        </row>
        <row r="2362">
          <cell r="A2362">
            <v>2018209</v>
          </cell>
          <cell r="C2362" t="str">
            <v xml:space="preserve">2 kozijnen </v>
          </cell>
          <cell r="D2362" t="str">
            <v>KSO</v>
          </cell>
          <cell r="E2362">
            <v>1</v>
          </cell>
          <cell r="F2362">
            <v>2</v>
          </cell>
          <cell r="G2362">
            <v>1</v>
          </cell>
          <cell r="H2362">
            <v>1</v>
          </cell>
          <cell r="I2362">
            <v>1</v>
          </cell>
          <cell r="J2362">
            <v>1</v>
          </cell>
          <cell r="L2362">
            <v>1118.9000000000001</v>
          </cell>
          <cell r="N2362">
            <v>509</v>
          </cell>
          <cell r="O2362">
            <v>377.55</v>
          </cell>
          <cell r="P2362">
            <v>0.74174852652259338</v>
          </cell>
          <cell r="Q2362">
            <v>131.44999999999999</v>
          </cell>
          <cell r="R2362">
            <v>0.25825147347740668</v>
          </cell>
          <cell r="S2362">
            <v>5.2579999999999991</v>
          </cell>
          <cell r="U2362">
            <v>0</v>
          </cell>
          <cell r="V2362">
            <v>0</v>
          </cell>
          <cell r="W2362">
            <v>1118.9000000000001</v>
          </cell>
          <cell r="X2362">
            <v>1118.9000000000001</v>
          </cell>
          <cell r="Y2362">
            <v>618270</v>
          </cell>
        </row>
        <row r="2363">
          <cell r="A2363">
            <v>2018210</v>
          </cell>
          <cell r="C2363">
            <v>709218</v>
          </cell>
          <cell r="D2363" t="str">
            <v>Arcabo</v>
          </cell>
          <cell r="E2363">
            <v>1</v>
          </cell>
          <cell r="F2363">
            <v>9</v>
          </cell>
          <cell r="G2363">
            <v>3</v>
          </cell>
          <cell r="H2363">
            <v>6</v>
          </cell>
          <cell r="I2363">
            <v>1</v>
          </cell>
          <cell r="J2363">
            <v>1</v>
          </cell>
          <cell r="L2363">
            <v>5719.75</v>
          </cell>
          <cell r="N2363">
            <v>3655</v>
          </cell>
          <cell r="O2363">
            <v>2872.23</v>
          </cell>
          <cell r="P2363">
            <v>0.78583584131326945</v>
          </cell>
          <cell r="Q2363">
            <v>782.77</v>
          </cell>
          <cell r="R2363">
            <v>0.2141641586867305</v>
          </cell>
          <cell r="S2363">
            <v>31.3108</v>
          </cell>
          <cell r="U2363">
            <v>0</v>
          </cell>
          <cell r="V2363">
            <v>0</v>
          </cell>
          <cell r="W2363">
            <v>5719.75</v>
          </cell>
          <cell r="X2363">
            <v>5719.75</v>
          </cell>
          <cell r="Y2363">
            <v>618250</v>
          </cell>
        </row>
        <row r="2364">
          <cell r="A2364">
            <v>2018211</v>
          </cell>
          <cell r="C2364">
            <v>709318</v>
          </cell>
          <cell r="D2364" t="str">
            <v>Arcabo</v>
          </cell>
          <cell r="E2364">
            <v>1</v>
          </cell>
          <cell r="F2364">
            <v>9</v>
          </cell>
          <cell r="G2364">
            <v>2</v>
          </cell>
          <cell r="H2364">
            <v>6</v>
          </cell>
          <cell r="I2364">
            <v>1</v>
          </cell>
          <cell r="J2364">
            <v>1</v>
          </cell>
          <cell r="L2364">
            <v>5768.31</v>
          </cell>
          <cell r="N2364">
            <v>3728</v>
          </cell>
          <cell r="O2364">
            <v>3241.31</v>
          </cell>
          <cell r="P2364">
            <v>0.86945010729613736</v>
          </cell>
          <cell r="Q2364">
            <v>486.69</v>
          </cell>
          <cell r="R2364">
            <v>0.13054989270386266</v>
          </cell>
          <cell r="S2364">
            <v>19.467600000000001</v>
          </cell>
          <cell r="U2364">
            <v>0</v>
          </cell>
          <cell r="V2364">
            <v>0</v>
          </cell>
          <cell r="W2364">
            <v>5768.31</v>
          </cell>
          <cell r="X2364">
            <v>5768.31</v>
          </cell>
          <cell r="Y2364">
            <v>618274</v>
          </cell>
        </row>
        <row r="2365">
          <cell r="A2365">
            <v>2018212</v>
          </cell>
          <cell r="C2365" t="str">
            <v>Monsters Kurokozijn tbv Verkoop</v>
          </cell>
          <cell r="D2365" t="str">
            <v>Kurokozijn</v>
          </cell>
          <cell r="E2365">
            <v>0</v>
          </cell>
          <cell r="F2365">
            <v>3</v>
          </cell>
          <cell r="G2365">
            <v>3</v>
          </cell>
          <cell r="H2365">
            <v>0</v>
          </cell>
          <cell r="I2365">
            <v>1</v>
          </cell>
          <cell r="J2365">
            <v>1</v>
          </cell>
          <cell r="O2365">
            <v>0</v>
          </cell>
          <cell r="P2365" t="str">
            <v/>
          </cell>
          <cell r="R2365" t="str">
            <v/>
          </cell>
          <cell r="S2365">
            <v>0</v>
          </cell>
          <cell r="U2365">
            <v>0</v>
          </cell>
          <cell r="V2365">
            <v>0</v>
          </cell>
          <cell r="W2365">
            <v>0</v>
          </cell>
          <cell r="X2365"/>
          <cell r="Y2365"/>
        </row>
        <row r="2366">
          <cell r="A2366">
            <v>2018213</v>
          </cell>
          <cell r="C2366" t="str">
            <v>648218 Schuur</v>
          </cell>
          <cell r="D2366" t="str">
            <v>Arcabo</v>
          </cell>
          <cell r="E2366">
            <v>1</v>
          </cell>
          <cell r="F2366">
            <v>2</v>
          </cell>
          <cell r="G2366">
            <v>1</v>
          </cell>
          <cell r="H2366">
            <v>1</v>
          </cell>
          <cell r="I2366">
            <v>1</v>
          </cell>
          <cell r="J2366">
            <v>1</v>
          </cell>
          <cell r="L2366">
            <v>748.16</v>
          </cell>
          <cell r="N2366">
            <v>445.31</v>
          </cell>
          <cell r="O2366">
            <v>301.2</v>
          </cell>
          <cell r="P2366">
            <v>0.67638274460488201</v>
          </cell>
          <cell r="Q2366">
            <v>144.11000000000001</v>
          </cell>
          <cell r="R2366">
            <v>0.32361725539511804</v>
          </cell>
          <cell r="S2366">
            <v>5.7644000000000002</v>
          </cell>
          <cell r="U2366">
            <v>0</v>
          </cell>
          <cell r="V2366">
            <v>0</v>
          </cell>
          <cell r="W2366">
            <v>748.16</v>
          </cell>
          <cell r="X2366">
            <v>748.16</v>
          </cell>
          <cell r="Y2366">
            <v>618239</v>
          </cell>
        </row>
        <row r="2367">
          <cell r="A2367" t="str">
            <v>2018214V</v>
          </cell>
          <cell r="C2367">
            <v>648218</v>
          </cell>
          <cell r="D2367" t="str">
            <v>Arcabo</v>
          </cell>
          <cell r="E2367">
            <v>1</v>
          </cell>
          <cell r="F2367">
            <v>8</v>
          </cell>
          <cell r="G2367">
            <v>5</v>
          </cell>
          <cell r="H2367">
            <v>2</v>
          </cell>
          <cell r="I2367">
            <v>1</v>
          </cell>
          <cell r="J2367">
            <v>1</v>
          </cell>
          <cell r="L2367">
            <v>6013.51</v>
          </cell>
          <cell r="N2367">
            <v>3879</v>
          </cell>
          <cell r="O2367">
            <v>3168.76</v>
          </cell>
          <cell r="P2367">
            <v>0.81690126321216816</v>
          </cell>
          <cell r="Q2367">
            <v>710.24</v>
          </cell>
          <cell r="R2367">
            <v>0.18309873678783192</v>
          </cell>
          <cell r="S2367">
            <v>28.409600000000001</v>
          </cell>
          <cell r="U2367">
            <v>0</v>
          </cell>
          <cell r="V2367">
            <v>0</v>
          </cell>
          <cell r="W2367">
            <v>6013.51</v>
          </cell>
          <cell r="X2367">
            <v>6013.51</v>
          </cell>
          <cell r="Y2367">
            <v>618251</v>
          </cell>
        </row>
        <row r="2368">
          <cell r="A2368">
            <v>2018215</v>
          </cell>
          <cell r="C2368" t="str">
            <v xml:space="preserve">630117 glas 929 x 1842  </v>
          </cell>
          <cell r="D2368" t="str">
            <v>Arcabo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1</v>
          </cell>
          <cell r="J2368">
            <v>1</v>
          </cell>
          <cell r="L2368">
            <v>131.26</v>
          </cell>
          <cell r="N2368">
            <v>73.13</v>
          </cell>
          <cell r="O2368">
            <v>58.13</v>
          </cell>
          <cell r="P2368">
            <v>0.7948858197730071</v>
          </cell>
          <cell r="Q2368">
            <v>15</v>
          </cell>
          <cell r="R2368">
            <v>0.20511418022699304</v>
          </cell>
          <cell r="S2368">
            <v>0.6</v>
          </cell>
          <cell r="U2368">
            <v>0</v>
          </cell>
          <cell r="V2368">
            <v>0</v>
          </cell>
          <cell r="W2368">
            <v>131.26</v>
          </cell>
          <cell r="X2368">
            <v>131.26</v>
          </cell>
          <cell r="Y2368">
            <v>618352</v>
          </cell>
        </row>
        <row r="2369">
          <cell r="A2369">
            <v>2018216</v>
          </cell>
          <cell r="C2369" t="str">
            <v>2 stolpdeuren</v>
          </cell>
          <cell r="D2369" t="str">
            <v>Maat</v>
          </cell>
          <cell r="E2369">
            <v>1</v>
          </cell>
          <cell r="F2369">
            <v>2</v>
          </cell>
          <cell r="G2369">
            <v>0</v>
          </cell>
          <cell r="H2369">
            <v>4</v>
          </cell>
          <cell r="I2369">
            <v>1</v>
          </cell>
          <cell r="J2369">
            <v>1</v>
          </cell>
          <cell r="L2369">
            <v>1686.26</v>
          </cell>
          <cell r="N2369">
            <v>1178</v>
          </cell>
          <cell r="O2369">
            <v>785.44</v>
          </cell>
          <cell r="P2369">
            <v>0.66675721561969448</v>
          </cell>
          <cell r="Q2369">
            <v>392.56</v>
          </cell>
          <cell r="R2369">
            <v>0.33324278438030558</v>
          </cell>
          <cell r="S2369">
            <v>15.702400000000001</v>
          </cell>
          <cell r="U2369">
            <v>0</v>
          </cell>
          <cell r="V2369">
            <v>0</v>
          </cell>
          <cell r="W2369">
            <v>1686.26</v>
          </cell>
          <cell r="X2369">
            <v>1686.26</v>
          </cell>
          <cell r="Y2369">
            <v>618268</v>
          </cell>
        </row>
        <row r="2370">
          <cell r="A2370" t="str">
            <v>2018217V</v>
          </cell>
          <cell r="C2370">
            <v>737818</v>
          </cell>
          <cell r="D2370" t="str">
            <v>Arcabo</v>
          </cell>
          <cell r="E2370">
            <v>1</v>
          </cell>
          <cell r="F2370">
            <v>9</v>
          </cell>
          <cell r="G2370">
            <v>4</v>
          </cell>
          <cell r="H2370">
            <v>4</v>
          </cell>
          <cell r="I2370">
            <v>1</v>
          </cell>
          <cell r="J2370">
            <v>1</v>
          </cell>
          <cell r="L2370">
            <v>5324.01</v>
          </cell>
          <cell r="N2370">
            <v>3430</v>
          </cell>
          <cell r="O2370">
            <v>3430</v>
          </cell>
          <cell r="P2370">
            <v>1</v>
          </cell>
          <cell r="R2370">
            <v>0</v>
          </cell>
          <cell r="S2370">
            <v>0</v>
          </cell>
          <cell r="U2370">
            <v>0</v>
          </cell>
          <cell r="V2370">
            <v>0</v>
          </cell>
          <cell r="W2370">
            <v>5324.01</v>
          </cell>
          <cell r="X2370">
            <v>5324.01</v>
          </cell>
          <cell r="Y2370">
            <v>618252</v>
          </cell>
        </row>
        <row r="2371">
          <cell r="A2371">
            <v>2018218</v>
          </cell>
          <cell r="C2371">
            <v>709818</v>
          </cell>
          <cell r="D2371" t="str">
            <v>Arcabo</v>
          </cell>
          <cell r="E2371">
            <v>1</v>
          </cell>
          <cell r="F2371">
            <v>8</v>
          </cell>
          <cell r="G2371">
            <v>5</v>
          </cell>
          <cell r="H2371">
            <v>3</v>
          </cell>
          <cell r="I2371">
            <v>1</v>
          </cell>
          <cell r="J2371">
            <v>1</v>
          </cell>
          <cell r="L2371">
            <v>3004.51</v>
          </cell>
          <cell r="N2371">
            <v>1950</v>
          </cell>
          <cell r="O2371">
            <v>1484.04</v>
          </cell>
          <cell r="P2371">
            <v>0.76104615384615382</v>
          </cell>
          <cell r="Q2371">
            <v>465.96</v>
          </cell>
          <cell r="R2371">
            <v>0.23895384615384616</v>
          </cell>
          <cell r="S2371">
            <v>18.638400000000001</v>
          </cell>
          <cell r="U2371">
            <v>0</v>
          </cell>
          <cell r="V2371">
            <v>0</v>
          </cell>
          <cell r="W2371">
            <v>3004.51</v>
          </cell>
          <cell r="X2371">
            <v>3004.51</v>
          </cell>
          <cell r="Y2371">
            <v>618253</v>
          </cell>
        </row>
        <row r="2372">
          <cell r="A2372">
            <v>2018219</v>
          </cell>
          <cell r="C2372">
            <v>726818</v>
          </cell>
          <cell r="D2372" t="str">
            <v>Arcabo</v>
          </cell>
          <cell r="E2372">
            <v>1</v>
          </cell>
          <cell r="F2372">
            <v>8</v>
          </cell>
          <cell r="G2372">
            <v>5</v>
          </cell>
          <cell r="H2372">
            <v>3</v>
          </cell>
          <cell r="I2372">
            <v>1</v>
          </cell>
          <cell r="J2372">
            <v>1</v>
          </cell>
          <cell r="L2372">
            <v>3290.18</v>
          </cell>
          <cell r="N2372">
            <v>2137</v>
          </cell>
          <cell r="O2372">
            <v>1650.25</v>
          </cell>
          <cell r="P2372">
            <v>0.77222742161909219</v>
          </cell>
          <cell r="Q2372">
            <v>486.75</v>
          </cell>
          <cell r="R2372">
            <v>0.22777257838090781</v>
          </cell>
          <cell r="S2372">
            <v>19.47</v>
          </cell>
          <cell r="U2372">
            <v>0</v>
          </cell>
          <cell r="V2372">
            <v>0</v>
          </cell>
          <cell r="W2372">
            <v>3290.18</v>
          </cell>
          <cell r="X2372">
            <v>3290.18</v>
          </cell>
          <cell r="Y2372">
            <v>618254</v>
          </cell>
        </row>
        <row r="2373">
          <cell r="A2373">
            <v>2018220</v>
          </cell>
          <cell r="C2373">
            <v>709918</v>
          </cell>
          <cell r="D2373" t="str">
            <v>Arcabo</v>
          </cell>
          <cell r="E2373">
            <v>1</v>
          </cell>
          <cell r="F2373">
            <v>8</v>
          </cell>
          <cell r="G2373">
            <v>5</v>
          </cell>
          <cell r="H2373">
            <v>3</v>
          </cell>
          <cell r="I2373">
            <v>1</v>
          </cell>
          <cell r="J2373">
            <v>1</v>
          </cell>
          <cell r="L2373">
            <v>3040.04</v>
          </cell>
          <cell r="N2373">
            <v>1922</v>
          </cell>
          <cell r="O2373">
            <v>1452.94</v>
          </cell>
          <cell r="P2373">
            <v>0.75595213319458898</v>
          </cell>
          <cell r="Q2373">
            <v>469.06</v>
          </cell>
          <cell r="R2373">
            <v>0.24404786680541102</v>
          </cell>
          <cell r="S2373">
            <v>18.7624</v>
          </cell>
          <cell r="U2373">
            <v>0</v>
          </cell>
          <cell r="V2373">
            <v>0</v>
          </cell>
          <cell r="W2373">
            <v>3040.04</v>
          </cell>
          <cell r="X2373">
            <v>3040.04</v>
          </cell>
          <cell r="Y2373">
            <v>618260</v>
          </cell>
        </row>
        <row r="2374">
          <cell r="A2374">
            <v>2018221</v>
          </cell>
          <cell r="C2374" t="str">
            <v>Glasbestelling maat 22-3-2018 Nieuwvliet breukruiten (4 stuks)</v>
          </cell>
          <cell r="D2374" t="str">
            <v>Maat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1</v>
          </cell>
          <cell r="J2374">
            <v>1</v>
          </cell>
          <cell r="L2374">
            <v>131.34</v>
          </cell>
          <cell r="N2374">
            <v>73.17</v>
          </cell>
          <cell r="O2374">
            <v>58.17</v>
          </cell>
          <cell r="P2374">
            <v>0.7949979499794998</v>
          </cell>
          <cell r="Q2374">
            <v>15</v>
          </cell>
          <cell r="R2374">
            <v>0.2050020500205002</v>
          </cell>
          <cell r="S2374">
            <v>0.6</v>
          </cell>
          <cell r="U2374">
            <v>0</v>
          </cell>
          <cell r="V2374">
            <v>0</v>
          </cell>
          <cell r="W2374">
            <v>131.34</v>
          </cell>
          <cell r="X2374">
            <v>131.34</v>
          </cell>
          <cell r="Y2374">
            <v>618357</v>
          </cell>
        </row>
        <row r="2375">
          <cell r="A2375">
            <v>2018222</v>
          </cell>
          <cell r="C2375">
            <v>708718</v>
          </cell>
          <cell r="D2375" t="str">
            <v>Arcabo</v>
          </cell>
          <cell r="E2375">
            <v>1</v>
          </cell>
          <cell r="F2375">
            <v>9</v>
          </cell>
          <cell r="G2375">
            <v>5</v>
          </cell>
          <cell r="H2375">
            <v>3</v>
          </cell>
          <cell r="I2375">
            <v>1</v>
          </cell>
          <cell r="J2375">
            <v>1</v>
          </cell>
          <cell r="L2375">
            <v>3482.25</v>
          </cell>
          <cell r="N2375">
            <v>2257.58</v>
          </cell>
          <cell r="O2375">
            <v>1715.98</v>
          </cell>
          <cell r="P2375">
            <v>0.76009709511955281</v>
          </cell>
          <cell r="Q2375">
            <v>541.6</v>
          </cell>
          <cell r="R2375">
            <v>0.23990290488044722</v>
          </cell>
          <cell r="S2375">
            <v>21.664000000000001</v>
          </cell>
          <cell r="U2375">
            <v>0</v>
          </cell>
          <cell r="V2375">
            <v>0</v>
          </cell>
          <cell r="W2375">
            <v>3482.25</v>
          </cell>
          <cell r="X2375">
            <v>3482.25</v>
          </cell>
          <cell r="Y2375">
            <v>618276</v>
          </cell>
        </row>
        <row r="2376">
          <cell r="A2376">
            <v>2018223</v>
          </cell>
          <cell r="C2376" t="str">
            <v>656518, glas 1029x 1919</v>
          </cell>
          <cell r="D2376" t="str">
            <v>Arcabo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1</v>
          </cell>
          <cell r="J2376">
            <v>1</v>
          </cell>
          <cell r="L2376">
            <v>253.24</v>
          </cell>
          <cell r="N2376">
            <v>134.12</v>
          </cell>
          <cell r="O2376">
            <v>119.12</v>
          </cell>
          <cell r="P2376">
            <v>0.88815985684461674</v>
          </cell>
          <cell r="Q2376">
            <v>15</v>
          </cell>
          <cell r="R2376">
            <v>0.11184014315538324</v>
          </cell>
          <cell r="S2376">
            <v>0.6</v>
          </cell>
          <cell r="U2376">
            <v>0</v>
          </cell>
          <cell r="V2376">
            <v>0</v>
          </cell>
          <cell r="W2376">
            <v>253.24</v>
          </cell>
          <cell r="X2376">
            <v>253.24</v>
          </cell>
          <cell r="Y2376">
            <v>618352</v>
          </cell>
        </row>
        <row r="2377">
          <cell r="A2377">
            <v>2018224</v>
          </cell>
          <cell r="C2377" t="str">
            <v>707518 glas 812x 2048 schuin</v>
          </cell>
          <cell r="D2377" t="str">
            <v>Arcabo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1</v>
          </cell>
          <cell r="J2377">
            <v>1</v>
          </cell>
          <cell r="L2377">
            <v>105.58</v>
          </cell>
          <cell r="N2377">
            <v>60.29</v>
          </cell>
          <cell r="O2377">
            <v>45.29</v>
          </cell>
          <cell r="P2377">
            <v>0.75120252114778574</v>
          </cell>
          <cell r="Q2377">
            <v>15</v>
          </cell>
          <cell r="R2377">
            <v>0.24879747885221429</v>
          </cell>
          <cell r="S2377">
            <v>0.6</v>
          </cell>
          <cell r="U2377">
            <v>0</v>
          </cell>
          <cell r="V2377">
            <v>0</v>
          </cell>
          <cell r="W2377">
            <v>105.58</v>
          </cell>
          <cell r="X2377">
            <v>105.58</v>
          </cell>
          <cell r="Y2377">
            <v>618352</v>
          </cell>
        </row>
        <row r="2378">
          <cell r="A2378">
            <v>2018226</v>
          </cell>
          <cell r="C2378">
            <v>723818</v>
          </cell>
          <cell r="D2378" t="str">
            <v>Arcabo</v>
          </cell>
          <cell r="E2378">
            <v>1</v>
          </cell>
          <cell r="F2378">
            <v>7</v>
          </cell>
          <cell r="G2378">
            <v>3</v>
          </cell>
          <cell r="H2378">
            <v>2</v>
          </cell>
          <cell r="I2378">
            <v>1</v>
          </cell>
          <cell r="J2378">
            <v>1</v>
          </cell>
          <cell r="L2378">
            <v>2607.14</v>
          </cell>
          <cell r="N2378">
            <v>1695.67</v>
          </cell>
          <cell r="O2378">
            <v>1339.5500000000002</v>
          </cell>
          <cell r="P2378">
            <v>0.78998272069447484</v>
          </cell>
          <cell r="Q2378">
            <v>356.12</v>
          </cell>
          <cell r="R2378">
            <v>0.21001727930552525</v>
          </cell>
          <cell r="S2378">
            <v>14.2448</v>
          </cell>
          <cell r="U2378">
            <v>0</v>
          </cell>
          <cell r="V2378">
            <v>0</v>
          </cell>
          <cell r="W2378">
            <v>2607.14</v>
          </cell>
          <cell r="X2378">
            <v>2607.14</v>
          </cell>
          <cell r="Y2378">
            <v>618262</v>
          </cell>
        </row>
        <row r="2379">
          <cell r="A2379">
            <v>2018227</v>
          </cell>
          <cell r="C2379" t="str">
            <v>738018 tm 738618 Insperation</v>
          </cell>
          <cell r="D2379" t="str">
            <v>Arcabo</v>
          </cell>
          <cell r="E2379">
            <v>7</v>
          </cell>
          <cell r="F2379">
            <v>70</v>
          </cell>
          <cell r="G2379">
            <v>49</v>
          </cell>
          <cell r="H2379">
            <v>28</v>
          </cell>
          <cell r="I2379">
            <v>1</v>
          </cell>
          <cell r="J2379">
            <v>1</v>
          </cell>
          <cell r="L2379">
            <v>38904.18</v>
          </cell>
          <cell r="N2379">
            <v>25160</v>
          </cell>
          <cell r="O2379">
            <v>19308.28</v>
          </cell>
          <cell r="P2379">
            <v>0.76741971383147844</v>
          </cell>
          <cell r="Q2379">
            <v>5851.72</v>
          </cell>
          <cell r="R2379">
            <v>0.23258028616852147</v>
          </cell>
          <cell r="S2379">
            <v>234.06880000000001</v>
          </cell>
          <cell r="U2379">
            <v>0</v>
          </cell>
          <cell r="V2379">
            <v>0</v>
          </cell>
          <cell r="W2379">
            <v>38904.18</v>
          </cell>
          <cell r="X2379">
            <v>38904.18</v>
          </cell>
          <cell r="Y2379">
            <v>618255</v>
          </cell>
        </row>
        <row r="2380">
          <cell r="A2380" t="str">
            <v>2018228V</v>
          </cell>
          <cell r="C2380">
            <v>698218</v>
          </cell>
          <cell r="D2380" t="str">
            <v>Arcabo</v>
          </cell>
          <cell r="E2380">
            <v>1</v>
          </cell>
          <cell r="F2380">
            <v>9</v>
          </cell>
          <cell r="G2380">
            <v>6</v>
          </cell>
          <cell r="H2380">
            <v>3</v>
          </cell>
          <cell r="I2380">
            <v>1</v>
          </cell>
          <cell r="J2380">
            <v>1</v>
          </cell>
          <cell r="L2380">
            <v>6727.75</v>
          </cell>
          <cell r="N2380">
            <v>4332.74</v>
          </cell>
          <cell r="O2380">
            <v>3381.2799999999997</v>
          </cell>
          <cell r="P2380">
            <v>0.78040223969128075</v>
          </cell>
          <cell r="Q2380">
            <v>951.46</v>
          </cell>
          <cell r="R2380">
            <v>0.21959776030871922</v>
          </cell>
          <cell r="S2380">
            <v>38.058399999999999</v>
          </cell>
          <cell r="U2380">
            <v>0</v>
          </cell>
          <cell r="V2380">
            <v>0</v>
          </cell>
          <cell r="W2380">
            <v>6727.75</v>
          </cell>
          <cell r="X2380">
            <v>6727.75</v>
          </cell>
          <cell r="Y2380">
            <v>618263</v>
          </cell>
        </row>
        <row r="2381">
          <cell r="A2381">
            <v>2018229</v>
          </cell>
          <cell r="C2381">
            <v>679818</v>
          </cell>
          <cell r="D2381" t="str">
            <v>Arcabo</v>
          </cell>
          <cell r="E2381">
            <v>1</v>
          </cell>
          <cell r="F2381">
            <v>7</v>
          </cell>
          <cell r="G2381">
            <v>4</v>
          </cell>
          <cell r="H2381">
            <v>3</v>
          </cell>
          <cell r="I2381">
            <v>1</v>
          </cell>
          <cell r="J2381">
            <v>1</v>
          </cell>
          <cell r="L2381">
            <v>2872.54</v>
          </cell>
          <cell r="N2381">
            <v>1854</v>
          </cell>
          <cell r="O2381">
            <v>1436.01</v>
          </cell>
          <cell r="P2381">
            <v>0.77454692556634308</v>
          </cell>
          <cell r="Q2381">
            <v>417.99</v>
          </cell>
          <cell r="R2381">
            <v>0.22545307443365697</v>
          </cell>
          <cell r="S2381">
            <v>16.7196</v>
          </cell>
          <cell r="U2381">
            <v>0</v>
          </cell>
          <cell r="V2381">
            <v>0</v>
          </cell>
          <cell r="W2381">
            <v>2872.54</v>
          </cell>
          <cell r="X2381">
            <v>2872.54</v>
          </cell>
          <cell r="Y2381">
            <v>618264</v>
          </cell>
        </row>
        <row r="2382">
          <cell r="A2382">
            <v>2018230</v>
          </cell>
          <cell r="C2382" t="str">
            <v>691218 klemlijsten AWL080 - 30 sets - werkbon 212+213</v>
          </cell>
          <cell r="D2382" t="str">
            <v>Arcabo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1</v>
          </cell>
          <cell r="J2382">
            <v>1</v>
          </cell>
          <cell r="L2382">
            <v>684</v>
          </cell>
          <cell r="N2382">
            <v>456</v>
          </cell>
          <cell r="O2382">
            <v>306</v>
          </cell>
          <cell r="P2382">
            <v>0.67105263157894735</v>
          </cell>
          <cell r="Q2382">
            <v>150</v>
          </cell>
          <cell r="R2382">
            <v>0.32894736842105265</v>
          </cell>
          <cell r="S2382">
            <v>6</v>
          </cell>
          <cell r="U2382">
            <v>0</v>
          </cell>
          <cell r="V2382">
            <v>0</v>
          </cell>
          <cell r="W2382">
            <v>684</v>
          </cell>
          <cell r="X2382">
            <v>684</v>
          </cell>
          <cell r="Y2382">
            <v>618352</v>
          </cell>
        </row>
        <row r="2383">
          <cell r="A2383">
            <v>2018231</v>
          </cell>
          <cell r="C2383" t="str">
            <v>4 extra kozijnen</v>
          </cell>
          <cell r="D2383" t="str">
            <v>WellCamp</v>
          </cell>
          <cell r="E2383">
            <v>1</v>
          </cell>
          <cell r="F2383">
            <v>4</v>
          </cell>
          <cell r="G2383">
            <v>4</v>
          </cell>
          <cell r="H2383">
            <v>0</v>
          </cell>
          <cell r="I2383">
            <v>1</v>
          </cell>
          <cell r="J2383">
            <v>1</v>
          </cell>
          <cell r="L2383">
            <v>798.92</v>
          </cell>
          <cell r="N2383">
            <v>501</v>
          </cell>
          <cell r="O2383">
            <v>386</v>
          </cell>
          <cell r="P2383">
            <v>0.77045908183632739</v>
          </cell>
          <cell r="Q2383">
            <v>115</v>
          </cell>
          <cell r="R2383">
            <v>0.22954091816367264</v>
          </cell>
          <cell r="S2383">
            <v>4.5999999999999996</v>
          </cell>
          <cell r="U2383">
            <v>0</v>
          </cell>
          <cell r="V2383">
            <v>0</v>
          </cell>
          <cell r="W2383">
            <v>798.92</v>
          </cell>
          <cell r="X2383">
            <v>798.92</v>
          </cell>
          <cell r="Y2383">
            <v>618286</v>
          </cell>
        </row>
        <row r="2384">
          <cell r="A2384">
            <v>2018232</v>
          </cell>
          <cell r="C2384" t="str">
            <v>2x glasruit 398 x 398 en 757 x 925 mm</v>
          </cell>
          <cell r="D2384" t="str">
            <v>Maat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1</v>
          </cell>
          <cell r="J2384">
            <v>1</v>
          </cell>
          <cell r="L2384">
            <v>66.88</v>
          </cell>
          <cell r="N2384">
            <v>33.44</v>
          </cell>
          <cell r="O2384">
            <v>33.44</v>
          </cell>
          <cell r="P2384">
            <v>1</v>
          </cell>
          <cell r="Q2384">
            <v>0</v>
          </cell>
          <cell r="R2384">
            <v>0</v>
          </cell>
          <cell r="S2384">
            <v>0</v>
          </cell>
          <cell r="U2384">
            <v>0</v>
          </cell>
          <cell r="V2384">
            <v>0</v>
          </cell>
          <cell r="W2384">
            <v>66.88</v>
          </cell>
          <cell r="X2384">
            <v>66.88</v>
          </cell>
          <cell r="Y2384">
            <v>618357</v>
          </cell>
        </row>
        <row r="2385">
          <cell r="A2385">
            <v>2018233</v>
          </cell>
          <cell r="C2385">
            <v>564918</v>
          </cell>
          <cell r="D2385" t="str">
            <v>Arcabo</v>
          </cell>
          <cell r="E2385">
            <v>1</v>
          </cell>
          <cell r="F2385">
            <v>8</v>
          </cell>
          <cell r="G2385">
            <v>5</v>
          </cell>
          <cell r="H2385">
            <v>3</v>
          </cell>
          <cell r="I2385">
            <v>1</v>
          </cell>
          <cell r="J2385">
            <v>1</v>
          </cell>
          <cell r="L2385">
            <v>3379.78</v>
          </cell>
          <cell r="N2385">
            <v>2202.7800000000002</v>
          </cell>
          <cell r="O2385">
            <v>1726.0000000000002</v>
          </cell>
          <cell r="P2385">
            <v>0.78355532554317731</v>
          </cell>
          <cell r="Q2385">
            <v>476.78</v>
          </cell>
          <cell r="R2385">
            <v>0.21644467445682272</v>
          </cell>
          <cell r="S2385">
            <v>19.071199999999997</v>
          </cell>
          <cell r="U2385">
            <v>0</v>
          </cell>
          <cell r="V2385">
            <v>0</v>
          </cell>
          <cell r="W2385">
            <v>3379.78</v>
          </cell>
          <cell r="X2385">
            <v>3379.78</v>
          </cell>
          <cell r="Y2385">
            <v>618275</v>
          </cell>
        </row>
        <row r="2386">
          <cell r="A2386">
            <v>2018234</v>
          </cell>
          <cell r="C2386">
            <v>723018</v>
          </cell>
          <cell r="D2386" t="str">
            <v>Arcabo</v>
          </cell>
          <cell r="E2386">
            <v>1</v>
          </cell>
          <cell r="F2386">
            <v>8</v>
          </cell>
          <cell r="G2386">
            <v>5</v>
          </cell>
          <cell r="H2386">
            <v>3</v>
          </cell>
          <cell r="I2386">
            <v>1</v>
          </cell>
          <cell r="J2386">
            <v>1</v>
          </cell>
          <cell r="L2386">
            <v>3051.63</v>
          </cell>
          <cell r="N2386">
            <v>1976</v>
          </cell>
          <cell r="O2386">
            <v>1488.6100000000001</v>
          </cell>
          <cell r="P2386">
            <v>0.7533451417004049</v>
          </cell>
          <cell r="Q2386">
            <v>487.39</v>
          </cell>
          <cell r="R2386">
            <v>0.24665485829959513</v>
          </cell>
          <cell r="S2386">
            <v>19.4956</v>
          </cell>
          <cell r="U2386">
            <v>0</v>
          </cell>
          <cell r="V2386">
            <v>0</v>
          </cell>
          <cell r="W2386">
            <v>3051.63</v>
          </cell>
          <cell r="X2386">
            <v>3051.63</v>
          </cell>
          <cell r="Y2386">
            <v>618277</v>
          </cell>
        </row>
        <row r="2387">
          <cell r="A2387">
            <v>2018235</v>
          </cell>
          <cell r="C2387">
            <v>726318</v>
          </cell>
          <cell r="D2387" t="str">
            <v>Arcabo</v>
          </cell>
          <cell r="E2387">
            <v>1</v>
          </cell>
          <cell r="F2387">
            <v>8</v>
          </cell>
          <cell r="G2387">
            <v>3</v>
          </cell>
          <cell r="H2387">
            <v>3</v>
          </cell>
          <cell r="I2387">
            <v>1</v>
          </cell>
          <cell r="J2387">
            <v>1</v>
          </cell>
          <cell r="L2387">
            <v>4003.21</v>
          </cell>
          <cell r="N2387">
            <v>2583</v>
          </cell>
          <cell r="O2387">
            <v>2051.09</v>
          </cell>
          <cell r="P2387">
            <v>0.79407278358497879</v>
          </cell>
          <cell r="Q2387">
            <v>531.91</v>
          </cell>
          <cell r="R2387">
            <v>0.20592721641502129</v>
          </cell>
          <cell r="S2387">
            <v>21.276399999999999</v>
          </cell>
          <cell r="U2387">
            <v>0</v>
          </cell>
          <cell r="V2387">
            <v>0</v>
          </cell>
          <cell r="W2387">
            <v>4003.21</v>
          </cell>
          <cell r="X2387">
            <v>4003.21</v>
          </cell>
          <cell r="Y2387">
            <v>618278</v>
          </cell>
        </row>
        <row r="2388">
          <cell r="A2388" t="str">
            <v>2018236V</v>
          </cell>
          <cell r="C2388" t="str">
            <v>697418 tm 697818 New Bay</v>
          </cell>
          <cell r="D2388" t="str">
            <v>Arcabo</v>
          </cell>
          <cell r="E2388">
            <v>5</v>
          </cell>
          <cell r="F2388">
            <v>45</v>
          </cell>
          <cell r="G2388">
            <v>25</v>
          </cell>
          <cell r="H2388">
            <v>15</v>
          </cell>
          <cell r="I2388">
            <v>1</v>
          </cell>
          <cell r="J2388">
            <v>1</v>
          </cell>
          <cell r="L2388">
            <v>32633.65</v>
          </cell>
          <cell r="N2388">
            <v>20953</v>
          </cell>
          <cell r="O2388">
            <v>16790.25</v>
          </cell>
          <cell r="P2388">
            <v>0.80132916527466236</v>
          </cell>
          <cell r="Q2388">
            <v>4162.75</v>
          </cell>
          <cell r="R2388">
            <v>0.19867083472533767</v>
          </cell>
          <cell r="S2388">
            <v>166.51</v>
          </cell>
          <cell r="U2388">
            <v>0</v>
          </cell>
          <cell r="V2388">
            <v>0</v>
          </cell>
          <cell r="W2388">
            <v>32633.65</v>
          </cell>
          <cell r="X2388">
            <v>32633.65</v>
          </cell>
          <cell r="Y2388">
            <v>618279</v>
          </cell>
        </row>
        <row r="2389">
          <cell r="A2389">
            <v>2018237</v>
          </cell>
          <cell r="C2389" t="str">
            <v>Hunzedal AWL wijziging  80 naar 60 mm MAA6001R - 12 won</v>
          </cell>
          <cell r="D2389" t="str">
            <v>Maat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1</v>
          </cell>
          <cell r="J2389">
            <v>1</v>
          </cell>
          <cell r="L2389">
            <v>484.2</v>
          </cell>
          <cell r="N2389">
            <v>322.8</v>
          </cell>
          <cell r="O2389">
            <v>172.8</v>
          </cell>
          <cell r="P2389">
            <v>0.53531598513011158</v>
          </cell>
          <cell r="Q2389">
            <v>150</v>
          </cell>
          <cell r="R2389">
            <v>0.46468401486988847</v>
          </cell>
          <cell r="S2389">
            <v>6</v>
          </cell>
          <cell r="U2389">
            <v>0</v>
          </cell>
          <cell r="V2389">
            <v>0</v>
          </cell>
          <cell r="W2389">
            <v>484.2</v>
          </cell>
          <cell r="X2389">
            <v>484.2</v>
          </cell>
          <cell r="Y2389">
            <v>618357</v>
          </cell>
        </row>
        <row r="2390">
          <cell r="A2390">
            <v>2018238</v>
          </cell>
          <cell r="C2390" t="str">
            <v>10x drki kruk afsluitbaar m drukknop</v>
          </cell>
          <cell r="D2390" t="str">
            <v>Maat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1</v>
          </cell>
          <cell r="J2390">
            <v>1</v>
          </cell>
          <cell r="L2390">
            <v>89.699999999999989</v>
          </cell>
          <cell r="N2390">
            <v>59.8</v>
          </cell>
          <cell r="O2390">
            <v>59.8</v>
          </cell>
          <cell r="P2390">
            <v>1</v>
          </cell>
          <cell r="Q2390">
            <v>0</v>
          </cell>
          <cell r="R2390">
            <v>0</v>
          </cell>
          <cell r="S2390">
            <v>0</v>
          </cell>
          <cell r="U2390">
            <v>0</v>
          </cell>
          <cell r="V2390">
            <v>0</v>
          </cell>
          <cell r="W2390">
            <v>89.7</v>
          </cell>
          <cell r="X2390">
            <v>89.7</v>
          </cell>
          <cell r="Y2390">
            <v>618357</v>
          </cell>
        </row>
        <row r="2391">
          <cell r="A2391">
            <v>2018239</v>
          </cell>
          <cell r="C2391" t="str">
            <v>672718 en 677118 - 2 ruiten</v>
          </cell>
          <cell r="D2391" t="str">
            <v>Arcabo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1</v>
          </cell>
          <cell r="J2391">
            <v>1</v>
          </cell>
          <cell r="L2391">
            <v>154.82</v>
          </cell>
          <cell r="N2391">
            <v>84.91</v>
          </cell>
          <cell r="O2391">
            <v>69.91</v>
          </cell>
          <cell r="P2391">
            <v>0.82334236250147219</v>
          </cell>
          <cell r="Q2391">
            <v>15</v>
          </cell>
          <cell r="R2391">
            <v>0.17665763749852786</v>
          </cell>
          <cell r="S2391">
            <v>0.6</v>
          </cell>
          <cell r="U2391">
            <v>0</v>
          </cell>
          <cell r="V2391">
            <v>0</v>
          </cell>
          <cell r="W2391">
            <v>154.82</v>
          </cell>
          <cell r="X2391">
            <v>154.82</v>
          </cell>
          <cell r="Y2391">
            <v>618352</v>
          </cell>
        </row>
        <row r="2392">
          <cell r="A2392">
            <v>2018240</v>
          </cell>
          <cell r="C2392" t="str">
            <v>Comm 143</v>
          </cell>
          <cell r="D2392" t="str">
            <v>Diamant</v>
          </cell>
          <cell r="E2392">
            <v>1</v>
          </cell>
          <cell r="F2392">
            <v>13</v>
          </cell>
          <cell r="G2392">
            <v>10</v>
          </cell>
          <cell r="H2392">
            <v>3</v>
          </cell>
          <cell r="I2392">
            <v>1</v>
          </cell>
          <cell r="J2392">
            <v>1</v>
          </cell>
          <cell r="L2392">
            <v>5670.91</v>
          </cell>
          <cell r="N2392">
            <v>3543</v>
          </cell>
          <cell r="O2392">
            <v>2526.04</v>
          </cell>
          <cell r="P2392">
            <v>0.71296641264465144</v>
          </cell>
          <cell r="Q2392">
            <v>1016.96</v>
          </cell>
          <cell r="R2392">
            <v>0.28703358735534856</v>
          </cell>
          <cell r="S2392">
            <v>40.678400000000003</v>
          </cell>
          <cell r="U2392">
            <v>0</v>
          </cell>
          <cell r="V2392">
            <v>0</v>
          </cell>
          <cell r="W2392">
            <v>5670.91</v>
          </cell>
          <cell r="X2392">
            <v>5670.91</v>
          </cell>
          <cell r="Y2392">
            <v>618320</v>
          </cell>
        </row>
        <row r="2393">
          <cell r="A2393">
            <v>2018241</v>
          </cell>
          <cell r="C2393" t="str">
            <v>Breukglas Maat Branding 998 x 913 mm</v>
          </cell>
          <cell r="D2393" t="str">
            <v>Maat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1</v>
          </cell>
          <cell r="J2393">
            <v>1</v>
          </cell>
          <cell r="L2393">
            <v>38.380000000000003</v>
          </cell>
          <cell r="N2393">
            <v>19.190000000000001</v>
          </cell>
          <cell r="O2393">
            <v>19.190000000000001</v>
          </cell>
          <cell r="P2393">
            <v>1</v>
          </cell>
          <cell r="Q2393">
            <v>0</v>
          </cell>
          <cell r="R2393">
            <v>0</v>
          </cell>
          <cell r="S2393">
            <v>0</v>
          </cell>
          <cell r="U2393">
            <v>0</v>
          </cell>
          <cell r="V2393">
            <v>0</v>
          </cell>
          <cell r="W2393">
            <v>38.380000000000003</v>
          </cell>
          <cell r="X2393">
            <v>38.380000000000003</v>
          </cell>
          <cell r="Y2393">
            <v>618357</v>
          </cell>
        </row>
        <row r="2394">
          <cell r="A2394">
            <v>2018242</v>
          </cell>
          <cell r="C2394" t="str">
            <v>Glas 10.2.10 mm 500x1500 mm (enkelglas 21 mm)</v>
          </cell>
          <cell r="D2394" t="str">
            <v>Arcabo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1</v>
          </cell>
          <cell r="J2394">
            <v>1</v>
          </cell>
          <cell r="L2394">
            <v>382.2</v>
          </cell>
          <cell r="N2394">
            <v>198.6</v>
          </cell>
          <cell r="O2394">
            <v>183.6</v>
          </cell>
          <cell r="P2394">
            <v>0.92447129909365555</v>
          </cell>
          <cell r="Q2394">
            <v>15</v>
          </cell>
          <cell r="R2394">
            <v>7.5528700906344406E-2</v>
          </cell>
          <cell r="S2394">
            <v>0.6</v>
          </cell>
          <cell r="U2394">
            <v>0</v>
          </cell>
          <cell r="V2394">
            <v>0</v>
          </cell>
          <cell r="W2394">
            <v>382.2</v>
          </cell>
          <cell r="X2394">
            <v>382.2</v>
          </cell>
          <cell r="Y2394">
            <v>618352</v>
          </cell>
        </row>
        <row r="2395">
          <cell r="A2395">
            <v>2018243</v>
          </cell>
          <cell r="C2395" t="str">
            <v>Velthorst serre AWL060 - 70 st 2045 mm 90/90 gr, wb 216</v>
          </cell>
          <cell r="D2395" t="str">
            <v>Arcabo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1</v>
          </cell>
          <cell r="J2395">
            <v>1</v>
          </cell>
          <cell r="L2395">
            <v>801</v>
          </cell>
          <cell r="N2395">
            <v>534</v>
          </cell>
          <cell r="O2395">
            <v>384</v>
          </cell>
          <cell r="P2395">
            <v>0.7191011235955056</v>
          </cell>
          <cell r="Q2395">
            <v>150</v>
          </cell>
          <cell r="R2395">
            <v>0.2808988764044944</v>
          </cell>
          <cell r="S2395">
            <v>6</v>
          </cell>
          <cell r="U2395">
            <v>0</v>
          </cell>
          <cell r="V2395">
            <v>0</v>
          </cell>
          <cell r="W2395">
            <v>801</v>
          </cell>
          <cell r="X2395">
            <v>801</v>
          </cell>
          <cell r="Y2395">
            <v>618352</v>
          </cell>
        </row>
        <row r="2396">
          <cell r="A2396">
            <v>2018244</v>
          </cell>
          <cell r="C2396">
            <v>723618</v>
          </cell>
          <cell r="D2396" t="str">
            <v>Arcabo</v>
          </cell>
          <cell r="E2396">
            <v>1</v>
          </cell>
          <cell r="F2396">
            <v>11</v>
          </cell>
          <cell r="G2396">
            <v>7</v>
          </cell>
          <cell r="H2396">
            <v>2</v>
          </cell>
          <cell r="I2396">
            <v>1</v>
          </cell>
          <cell r="J2396">
            <v>1</v>
          </cell>
          <cell r="L2396">
            <v>3730.94</v>
          </cell>
          <cell r="N2396">
            <v>2464.9899999999998</v>
          </cell>
          <cell r="O2396">
            <v>1927.0499999999997</v>
          </cell>
          <cell r="P2396">
            <v>0.78176787735447195</v>
          </cell>
          <cell r="Q2396">
            <v>537.94000000000005</v>
          </cell>
          <cell r="R2396">
            <v>0.21823212264552802</v>
          </cell>
          <cell r="S2396">
            <v>21.517600000000002</v>
          </cell>
          <cell r="U2396">
            <v>0</v>
          </cell>
          <cell r="V2396">
            <v>0</v>
          </cell>
          <cell r="W2396">
            <v>3730.94</v>
          </cell>
          <cell r="X2396">
            <v>3730.94</v>
          </cell>
          <cell r="Y2396">
            <v>618288</v>
          </cell>
        </row>
        <row r="2397">
          <cell r="A2397">
            <v>2018245</v>
          </cell>
          <cell r="C2397" t="str">
            <v>656518 floathouse glas 982 x 1843 zonwerend breukruit</v>
          </cell>
          <cell r="D2397" t="str">
            <v>Arcabo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1</v>
          </cell>
          <cell r="J2397">
            <v>1</v>
          </cell>
          <cell r="L2397">
            <v>231.6</v>
          </cell>
          <cell r="N2397">
            <v>123.3</v>
          </cell>
          <cell r="O2397">
            <v>108.3</v>
          </cell>
          <cell r="P2397">
            <v>0.87834549878345503</v>
          </cell>
          <cell r="Q2397">
            <v>15</v>
          </cell>
          <cell r="R2397">
            <v>0.12165450121654502</v>
          </cell>
          <cell r="S2397">
            <v>0.6</v>
          </cell>
          <cell r="U2397">
            <v>0</v>
          </cell>
          <cell r="V2397">
            <v>0</v>
          </cell>
          <cell r="W2397">
            <v>231.6</v>
          </cell>
          <cell r="X2397">
            <v>231.6</v>
          </cell>
          <cell r="Y2397">
            <v>618352</v>
          </cell>
        </row>
        <row r="2398">
          <cell r="A2398">
            <v>2018246</v>
          </cell>
          <cell r="C2398" t="str">
            <v>werkbon 218 - 684517 raamkrukken v bosraam</v>
          </cell>
          <cell r="D2398" t="str">
            <v>Arcabo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1</v>
          </cell>
          <cell r="J2398">
            <v>1</v>
          </cell>
          <cell r="L2398">
            <v>17.39</v>
          </cell>
          <cell r="N2398">
            <v>7.56</v>
          </cell>
          <cell r="O2398">
            <v>7.56</v>
          </cell>
          <cell r="P2398">
            <v>1</v>
          </cell>
          <cell r="Q2398">
            <v>0</v>
          </cell>
          <cell r="R2398">
            <v>0</v>
          </cell>
          <cell r="S2398">
            <v>0</v>
          </cell>
          <cell r="U2398">
            <v>0</v>
          </cell>
          <cell r="V2398">
            <v>0</v>
          </cell>
          <cell r="W2398">
            <v>17.39</v>
          </cell>
          <cell r="X2398">
            <v>17.39</v>
          </cell>
          <cell r="Y2398">
            <v>618352</v>
          </cell>
        </row>
        <row r="2399">
          <cell r="A2399">
            <v>2018247</v>
          </cell>
          <cell r="C2399" t="str">
            <v>746918 Charleston Nieuwleusen</v>
          </cell>
          <cell r="D2399" t="str">
            <v>Arcabo</v>
          </cell>
          <cell r="E2399">
            <v>1</v>
          </cell>
          <cell r="F2399">
            <v>11</v>
          </cell>
          <cell r="G2399">
            <v>6</v>
          </cell>
          <cell r="H2399">
            <v>5</v>
          </cell>
          <cell r="I2399">
            <v>1</v>
          </cell>
          <cell r="J2399">
            <v>1</v>
          </cell>
          <cell r="L2399">
            <v>5706.12</v>
          </cell>
          <cell r="N2399">
            <v>3649.35</v>
          </cell>
          <cell r="O2399">
            <v>2855.79</v>
          </cell>
          <cell r="P2399">
            <v>0.78254757696576105</v>
          </cell>
          <cell r="Q2399">
            <v>793.56</v>
          </cell>
          <cell r="R2399">
            <v>0.21745242303423895</v>
          </cell>
          <cell r="S2399">
            <v>31.742399999999996</v>
          </cell>
          <cell r="U2399">
            <v>0</v>
          </cell>
          <cell r="V2399">
            <v>0</v>
          </cell>
          <cell r="W2399">
            <v>5706.12</v>
          </cell>
          <cell r="X2399">
            <v>5706.12</v>
          </cell>
          <cell r="Y2399">
            <v>618280</v>
          </cell>
        </row>
        <row r="2400">
          <cell r="A2400">
            <v>2018248</v>
          </cell>
          <cell r="C2400">
            <v>689018</v>
          </cell>
          <cell r="D2400" t="str">
            <v>Arcabo</v>
          </cell>
          <cell r="E2400">
            <v>1</v>
          </cell>
          <cell r="F2400">
            <v>9</v>
          </cell>
          <cell r="G2400">
            <v>2</v>
          </cell>
          <cell r="H2400">
            <v>7</v>
          </cell>
          <cell r="I2400">
            <v>1</v>
          </cell>
          <cell r="J2400">
            <v>1</v>
          </cell>
          <cell r="L2400">
            <v>3918.44</v>
          </cell>
          <cell r="N2400">
            <v>2524</v>
          </cell>
          <cell r="O2400">
            <v>1945.63</v>
          </cell>
          <cell r="P2400">
            <v>0.770851822503962</v>
          </cell>
          <cell r="Q2400">
            <v>578.37</v>
          </cell>
          <cell r="R2400">
            <v>0.22914817749603802</v>
          </cell>
          <cell r="S2400">
            <v>23.134799999999998</v>
          </cell>
          <cell r="U2400">
            <v>0</v>
          </cell>
          <cell r="V2400">
            <v>0</v>
          </cell>
          <cell r="W2400">
            <v>3918.44</v>
          </cell>
          <cell r="X2400">
            <v>3918.44</v>
          </cell>
          <cell r="Y2400">
            <v>618281</v>
          </cell>
        </row>
        <row r="2401">
          <cell r="A2401">
            <v>2018249</v>
          </cell>
          <cell r="C2401">
            <v>740618</v>
          </cell>
          <cell r="D2401" t="str">
            <v>Arcabo</v>
          </cell>
          <cell r="E2401">
            <v>1</v>
          </cell>
          <cell r="F2401">
            <v>8</v>
          </cell>
          <cell r="G2401">
            <v>6</v>
          </cell>
          <cell r="H2401">
            <v>3</v>
          </cell>
          <cell r="I2401">
            <v>1</v>
          </cell>
          <cell r="J2401">
            <v>1</v>
          </cell>
          <cell r="L2401">
            <v>3192.11</v>
          </cell>
          <cell r="N2401">
            <v>2066</v>
          </cell>
          <cell r="O2401">
            <v>1597.3</v>
          </cell>
          <cell r="P2401">
            <v>0.77313649564375608</v>
          </cell>
          <cell r="Q2401">
            <v>468.7</v>
          </cell>
          <cell r="R2401">
            <v>0.22686350435624394</v>
          </cell>
          <cell r="S2401">
            <v>18.748000000000001</v>
          </cell>
          <cell r="U2401">
            <v>0</v>
          </cell>
          <cell r="V2401">
            <v>0</v>
          </cell>
          <cell r="W2401">
            <v>3192.11</v>
          </cell>
          <cell r="X2401">
            <v>3192.11</v>
          </cell>
          <cell r="Y2401">
            <v>618282</v>
          </cell>
        </row>
        <row r="2402">
          <cell r="A2402">
            <v>2018250</v>
          </cell>
          <cell r="C2402" t="str">
            <v>Breukglas 2 st Zeebad</v>
          </cell>
          <cell r="D2402" t="str">
            <v>Maat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1</v>
          </cell>
          <cell r="J2402">
            <v>1</v>
          </cell>
          <cell r="L2402">
            <v>343</v>
          </cell>
          <cell r="N2402">
            <v>179</v>
          </cell>
          <cell r="O2402">
            <v>164</v>
          </cell>
          <cell r="P2402">
            <v>0.91620111731843579</v>
          </cell>
          <cell r="Q2402">
            <v>15</v>
          </cell>
          <cell r="R2402">
            <v>8.3798882681564241E-2</v>
          </cell>
          <cell r="S2402">
            <v>0.6</v>
          </cell>
          <cell r="U2402">
            <v>0</v>
          </cell>
          <cell r="V2402">
            <v>0</v>
          </cell>
          <cell r="W2402">
            <v>343</v>
          </cell>
          <cell r="X2402">
            <v>343</v>
          </cell>
          <cell r="Y2402">
            <v>618357</v>
          </cell>
        </row>
        <row r="2403">
          <cell r="A2403">
            <v>2018261</v>
          </cell>
          <cell r="C2403" t="str">
            <v>656618 - profiel SV2 7016 nerf, wb 222</v>
          </cell>
          <cell r="D2403" t="str">
            <v>Arcabo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1</v>
          </cell>
          <cell r="J2403">
            <v>1</v>
          </cell>
          <cell r="L2403">
            <v>31</v>
          </cell>
          <cell r="N2403">
            <v>15</v>
          </cell>
          <cell r="O2403">
            <v>15</v>
          </cell>
          <cell r="P2403">
            <v>1</v>
          </cell>
          <cell r="Q2403">
            <v>0</v>
          </cell>
          <cell r="R2403">
            <v>0</v>
          </cell>
          <cell r="S2403">
            <v>0</v>
          </cell>
          <cell r="U2403">
            <v>0</v>
          </cell>
          <cell r="V2403">
            <v>0</v>
          </cell>
          <cell r="W2403">
            <v>31</v>
          </cell>
          <cell r="X2403">
            <v>31</v>
          </cell>
          <cell r="Y2403">
            <v>618352</v>
          </cell>
        </row>
        <row r="2404">
          <cell r="A2404">
            <v>2018263</v>
          </cell>
          <cell r="C2404" t="str">
            <v>Inzethor v ARC3545 - 2018126</v>
          </cell>
          <cell r="D2404" t="str">
            <v>Arcabo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1</v>
          </cell>
          <cell r="J2404">
            <v>1</v>
          </cell>
          <cell r="L2404">
            <v>65</v>
          </cell>
          <cell r="N2404">
            <v>40</v>
          </cell>
          <cell r="O2404">
            <v>25</v>
          </cell>
          <cell r="P2404">
            <v>0.625</v>
          </cell>
          <cell r="Q2404">
            <v>15</v>
          </cell>
          <cell r="R2404">
            <v>0.375</v>
          </cell>
          <cell r="S2404">
            <v>0.6</v>
          </cell>
          <cell r="U2404">
            <v>0</v>
          </cell>
          <cell r="V2404">
            <v>0</v>
          </cell>
          <cell r="W2404">
            <v>65</v>
          </cell>
          <cell r="X2404">
            <v>65</v>
          </cell>
          <cell r="Y2404">
            <v>618352</v>
          </cell>
        </row>
        <row r="2405">
          <cell r="A2405">
            <v>2018264</v>
          </cell>
          <cell r="C2405" t="str">
            <v>Luijendijk</v>
          </cell>
          <cell r="D2405" t="str">
            <v>Duocar</v>
          </cell>
          <cell r="E2405">
            <v>1</v>
          </cell>
          <cell r="F2405">
            <v>8</v>
          </cell>
          <cell r="G2405">
            <v>6</v>
          </cell>
          <cell r="H2405">
            <v>3</v>
          </cell>
          <cell r="I2405">
            <v>1</v>
          </cell>
          <cell r="J2405">
            <v>1</v>
          </cell>
          <cell r="L2405">
            <v>3309</v>
          </cell>
          <cell r="N2405">
            <v>2087.81</v>
          </cell>
          <cell r="O2405">
            <v>1491.94</v>
          </cell>
          <cell r="P2405">
            <v>0.7145956768096714</v>
          </cell>
          <cell r="Q2405">
            <v>595.87</v>
          </cell>
          <cell r="R2405">
            <v>0.28540432319032866</v>
          </cell>
          <cell r="S2405">
            <v>23.834800000000001</v>
          </cell>
          <cell r="U2405">
            <v>0</v>
          </cell>
          <cell r="V2405">
            <v>0</v>
          </cell>
          <cell r="W2405">
            <v>3309</v>
          </cell>
          <cell r="X2405">
            <v>3309</v>
          </cell>
          <cell r="Y2405">
            <v>618347</v>
          </cell>
        </row>
        <row r="2406">
          <cell r="A2406">
            <v>2018265</v>
          </cell>
          <cell r="C2406" t="str">
            <v>MSD-109</v>
          </cell>
          <cell r="D2406" t="str">
            <v>Maat</v>
          </cell>
          <cell r="E2406">
            <v>1</v>
          </cell>
          <cell r="F2406">
            <v>5</v>
          </cell>
          <cell r="G2406">
            <v>2</v>
          </cell>
          <cell r="H2406">
            <v>3</v>
          </cell>
          <cell r="I2406">
            <v>1</v>
          </cell>
          <cell r="J2406">
            <v>1</v>
          </cell>
          <cell r="L2406">
            <v>2439.39</v>
          </cell>
          <cell r="N2406">
            <v>1604.31</v>
          </cell>
          <cell r="O2406">
            <v>1164.06</v>
          </cell>
          <cell r="P2406">
            <v>0.72558296089907814</v>
          </cell>
          <cell r="Q2406">
            <v>440.25</v>
          </cell>
          <cell r="R2406">
            <v>0.27441703910092191</v>
          </cell>
          <cell r="S2406">
            <v>17.61</v>
          </cell>
          <cell r="U2406">
            <v>0</v>
          </cell>
          <cell r="V2406">
            <v>0</v>
          </cell>
          <cell r="W2406">
            <v>2439.39</v>
          </cell>
          <cell r="X2406">
            <v>2439.39</v>
          </cell>
          <cell r="Y2406">
            <v>618334</v>
          </cell>
        </row>
        <row r="2407">
          <cell r="A2407">
            <v>2018266</v>
          </cell>
          <cell r="C2407" t="str">
            <v>1 deurkozijn</v>
          </cell>
          <cell r="D2407" t="str">
            <v>Morren Bouwservice</v>
          </cell>
          <cell r="E2407">
            <v>0</v>
          </cell>
          <cell r="F2407">
            <v>1</v>
          </cell>
          <cell r="G2407">
            <v>0</v>
          </cell>
          <cell r="H2407">
            <v>1</v>
          </cell>
          <cell r="I2407">
            <v>1</v>
          </cell>
          <cell r="J2407">
            <v>1</v>
          </cell>
          <cell r="L2407">
            <v>729.01</v>
          </cell>
          <cell r="N2407">
            <v>376</v>
          </cell>
          <cell r="O2407">
            <v>257.40999999999997</v>
          </cell>
          <cell r="P2407">
            <v>0.68460106382978714</v>
          </cell>
          <cell r="Q2407">
            <v>118.59</v>
          </cell>
          <cell r="R2407">
            <v>0.31539893617021275</v>
          </cell>
          <cell r="S2407">
            <v>4.7435999999999998</v>
          </cell>
          <cell r="U2407">
            <v>0</v>
          </cell>
          <cell r="V2407">
            <v>0</v>
          </cell>
          <cell r="W2407">
            <v>729.01</v>
          </cell>
          <cell r="X2407">
            <v>729.01</v>
          </cell>
          <cell r="Y2407">
            <v>618319</v>
          </cell>
        </row>
        <row r="2408">
          <cell r="A2408" t="str">
            <v>2018268L-7016</v>
          </cell>
          <cell r="C2408" t="str">
            <v>Luik F extra</v>
          </cell>
          <cell r="D2408" t="str">
            <v>Maat</v>
          </cell>
          <cell r="E2408">
            <v>0</v>
          </cell>
          <cell r="F2408">
            <v>1</v>
          </cell>
          <cell r="G2408">
            <v>0</v>
          </cell>
          <cell r="H2408">
            <v>0</v>
          </cell>
          <cell r="I2408">
            <v>1</v>
          </cell>
          <cell r="J2408">
            <v>1</v>
          </cell>
          <cell r="L2408">
            <v>84.07</v>
          </cell>
          <cell r="N2408">
            <v>52</v>
          </cell>
          <cell r="O2408">
            <v>22</v>
          </cell>
          <cell r="P2408">
            <v>0.42307692307692307</v>
          </cell>
          <cell r="Q2408">
            <v>30</v>
          </cell>
          <cell r="R2408">
            <v>0.57692307692307687</v>
          </cell>
          <cell r="S2408">
            <v>1.2</v>
          </cell>
          <cell r="U2408">
            <v>0</v>
          </cell>
          <cell r="V2408">
            <v>0</v>
          </cell>
          <cell r="W2408">
            <v>84.07</v>
          </cell>
          <cell r="X2408">
            <v>84.07</v>
          </cell>
          <cell r="Y2408">
            <v>618272</v>
          </cell>
        </row>
        <row r="2409">
          <cell r="A2409">
            <v>2018269</v>
          </cell>
          <cell r="B2409" t="str">
            <v>gecrediteerd</v>
          </cell>
          <cell r="C2409" t="str">
            <v>Werkbon 224 - 20 st inline smal bosraam</v>
          </cell>
          <cell r="D2409" t="str">
            <v>Arcabo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1</v>
          </cell>
          <cell r="J2409">
            <v>1</v>
          </cell>
          <cell r="L2409">
            <v>191.35999999999999</v>
          </cell>
          <cell r="N2409">
            <v>83.2</v>
          </cell>
          <cell r="O2409">
            <v>83.2</v>
          </cell>
          <cell r="P2409">
            <v>1</v>
          </cell>
          <cell r="Q2409">
            <v>0</v>
          </cell>
          <cell r="R2409">
            <v>0</v>
          </cell>
          <cell r="S2409">
            <v>0</v>
          </cell>
          <cell r="U2409">
            <v>0</v>
          </cell>
          <cell r="V2409">
            <v>191.35999999999999</v>
          </cell>
          <cell r="W2409">
            <v>0</v>
          </cell>
          <cell r="X2409">
            <v>191.36</v>
          </cell>
          <cell r="Y2409">
            <v>618352</v>
          </cell>
        </row>
        <row r="2410">
          <cell r="A2410">
            <v>2018270</v>
          </cell>
          <cell r="C2410">
            <v>695618</v>
          </cell>
          <cell r="D2410" t="str">
            <v>Arcabo</v>
          </cell>
          <cell r="E2410">
            <v>1</v>
          </cell>
          <cell r="F2410">
            <v>9</v>
          </cell>
          <cell r="G2410">
            <v>7</v>
          </cell>
          <cell r="H2410">
            <v>3</v>
          </cell>
          <cell r="I2410">
            <v>1</v>
          </cell>
          <cell r="J2410">
            <v>1</v>
          </cell>
          <cell r="L2410">
            <v>3879.23</v>
          </cell>
          <cell r="N2410">
            <v>2506.9899999999998</v>
          </cell>
          <cell r="O2410">
            <v>2044.7399999999998</v>
          </cell>
          <cell r="P2410">
            <v>0.81561553895308714</v>
          </cell>
          <cell r="Q2410">
            <v>462.25</v>
          </cell>
          <cell r="R2410">
            <v>0.18438446104691283</v>
          </cell>
          <cell r="S2410">
            <v>18.489999999999998</v>
          </cell>
          <cell r="U2410">
            <v>0</v>
          </cell>
          <cell r="V2410">
            <v>0</v>
          </cell>
          <cell r="W2410">
            <v>3879.23</v>
          </cell>
          <cell r="X2410">
            <v>3879.23</v>
          </cell>
          <cell r="Y2410">
            <v>618287</v>
          </cell>
        </row>
        <row r="2411">
          <cell r="A2411">
            <v>2018271</v>
          </cell>
          <cell r="C2411">
            <v>710018</v>
          </cell>
          <cell r="D2411" t="str">
            <v>Arcabo</v>
          </cell>
          <cell r="E2411">
            <v>1</v>
          </cell>
          <cell r="F2411">
            <v>8</v>
          </cell>
          <cell r="G2411">
            <v>5</v>
          </cell>
          <cell r="H2411">
            <v>3</v>
          </cell>
          <cell r="I2411">
            <v>1</v>
          </cell>
          <cell r="J2411">
            <v>1</v>
          </cell>
          <cell r="L2411">
            <v>3162.85</v>
          </cell>
          <cell r="N2411">
            <v>2070</v>
          </cell>
          <cell r="O2411">
            <v>1575.9</v>
          </cell>
          <cell r="P2411">
            <v>0.76130434782608702</v>
          </cell>
          <cell r="Q2411">
            <v>494.1</v>
          </cell>
          <cell r="R2411">
            <v>0.23869565217391306</v>
          </cell>
          <cell r="S2411">
            <v>19.763999999999999</v>
          </cell>
          <cell r="U2411">
            <v>0</v>
          </cell>
          <cell r="V2411">
            <v>0</v>
          </cell>
          <cell r="W2411">
            <v>3162.85</v>
          </cell>
          <cell r="X2411">
            <v>3162.85</v>
          </cell>
          <cell r="Y2411">
            <v>618289</v>
          </cell>
        </row>
        <row r="2412">
          <cell r="A2412">
            <v>2018272</v>
          </cell>
          <cell r="C2412" t="str">
            <v>werkbon 225  2x V14 7016 nerf 3000 mm</v>
          </cell>
          <cell r="D2412" t="str">
            <v>Arcabo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1</v>
          </cell>
          <cell r="J2412">
            <v>1</v>
          </cell>
          <cell r="L2412">
            <v>66</v>
          </cell>
          <cell r="N2412">
            <v>33</v>
          </cell>
          <cell r="O2412">
            <v>18</v>
          </cell>
          <cell r="P2412">
            <v>0.54545454545454541</v>
          </cell>
          <cell r="Q2412">
            <v>15</v>
          </cell>
          <cell r="R2412">
            <v>0.45454545454545453</v>
          </cell>
          <cell r="S2412">
            <v>0.6</v>
          </cell>
          <cell r="U2412">
            <v>0</v>
          </cell>
          <cell r="V2412">
            <v>0</v>
          </cell>
          <cell r="W2412">
            <v>66</v>
          </cell>
          <cell r="X2412">
            <v>66</v>
          </cell>
          <cell r="Y2412">
            <v>618352</v>
          </cell>
        </row>
        <row r="2413">
          <cell r="A2413">
            <v>2018273</v>
          </cell>
          <cell r="C2413" t="str">
            <v>Koos Konijn Hunzedal meerwerk 4x glas 2018200</v>
          </cell>
          <cell r="D2413" t="str">
            <v>Maat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1</v>
          </cell>
          <cell r="J2413">
            <v>1</v>
          </cell>
          <cell r="L2413">
            <v>402.66</v>
          </cell>
          <cell r="N2413">
            <v>294.57</v>
          </cell>
          <cell r="O2413">
            <v>294.57</v>
          </cell>
          <cell r="P2413">
            <v>1</v>
          </cell>
          <cell r="R2413">
            <v>0</v>
          </cell>
          <cell r="S2413">
            <v>0</v>
          </cell>
          <cell r="U2413">
            <v>0</v>
          </cell>
          <cell r="V2413">
            <v>0</v>
          </cell>
          <cell r="W2413">
            <v>402.66</v>
          </cell>
          <cell r="X2413">
            <v>402.66</v>
          </cell>
          <cell r="Y2413">
            <v>618309</v>
          </cell>
        </row>
        <row r="2414">
          <cell r="A2414">
            <v>2018274</v>
          </cell>
          <cell r="C2414" t="str">
            <v>MSE-004 Ewald</v>
          </cell>
          <cell r="D2414" t="str">
            <v>Maat</v>
          </cell>
          <cell r="E2414">
            <v>1</v>
          </cell>
          <cell r="F2414">
            <v>8</v>
          </cell>
          <cell r="G2414">
            <v>5</v>
          </cell>
          <cell r="H2414">
            <v>3</v>
          </cell>
          <cell r="I2414">
            <v>1</v>
          </cell>
          <cell r="J2414">
            <v>1</v>
          </cell>
          <cell r="L2414">
            <v>2808.26</v>
          </cell>
          <cell r="N2414">
            <v>1997</v>
          </cell>
          <cell r="O2414">
            <v>1476.83</v>
          </cell>
          <cell r="P2414">
            <v>0.73952428642964441</v>
          </cell>
          <cell r="Q2414">
            <v>520.16999999999996</v>
          </cell>
          <cell r="R2414">
            <v>0.26047571357035554</v>
          </cell>
          <cell r="S2414">
            <v>20.806799999999999</v>
          </cell>
          <cell r="U2414">
            <v>0</v>
          </cell>
          <cell r="V2414">
            <v>0</v>
          </cell>
          <cell r="W2414">
            <v>2808.26</v>
          </cell>
          <cell r="X2414">
            <v>2808.26</v>
          </cell>
          <cell r="Y2414">
            <v>618310</v>
          </cell>
        </row>
        <row r="2415">
          <cell r="A2415" t="str">
            <v>2018275L-7016</v>
          </cell>
          <cell r="C2415" t="str">
            <v>MSE-004 Ewald Luiken</v>
          </cell>
          <cell r="D2415" t="str">
            <v>Maat</v>
          </cell>
          <cell r="E2415">
            <v>0</v>
          </cell>
          <cell r="F2415">
            <v>13</v>
          </cell>
          <cell r="G2415">
            <v>0</v>
          </cell>
          <cell r="H2415">
            <v>0</v>
          </cell>
          <cell r="I2415">
            <v>1</v>
          </cell>
          <cell r="J2415">
            <v>1</v>
          </cell>
          <cell r="L2415">
            <v>1569.24</v>
          </cell>
          <cell r="N2415">
            <v>625.88</v>
          </cell>
          <cell r="O2415">
            <v>370.82</v>
          </cell>
          <cell r="P2415">
            <v>0.59247779126989197</v>
          </cell>
          <cell r="Q2415">
            <v>255.06</v>
          </cell>
          <cell r="R2415">
            <v>0.40752220873010803</v>
          </cell>
          <cell r="S2415">
            <v>10.202400000000001</v>
          </cell>
          <cell r="U2415">
            <v>0</v>
          </cell>
          <cell r="V2415">
            <v>0</v>
          </cell>
          <cell r="W2415">
            <v>1569.24</v>
          </cell>
          <cell r="X2415">
            <v>1569.24</v>
          </cell>
          <cell r="Y2415">
            <v>618311</v>
          </cell>
        </row>
        <row r="2416">
          <cell r="A2416">
            <v>2018276</v>
          </cell>
          <cell r="C2416" t="str">
            <v>MSD-105 Joustra</v>
          </cell>
          <cell r="D2416" t="str">
            <v>Maat</v>
          </cell>
          <cell r="E2416">
            <v>1</v>
          </cell>
          <cell r="F2416">
            <v>10</v>
          </cell>
          <cell r="G2416">
            <v>7</v>
          </cell>
          <cell r="H2416">
            <v>4</v>
          </cell>
          <cell r="I2416">
            <v>1</v>
          </cell>
          <cell r="J2416">
            <v>1</v>
          </cell>
          <cell r="L2416">
            <v>3394.79</v>
          </cell>
          <cell r="N2416">
            <v>2412.71</v>
          </cell>
          <cell r="O2416">
            <v>1729.15</v>
          </cell>
          <cell r="P2416">
            <v>0.71668372908472222</v>
          </cell>
          <cell r="Q2416">
            <v>683.56</v>
          </cell>
          <cell r="R2416">
            <v>0.28331627091527783</v>
          </cell>
          <cell r="S2416">
            <v>27.342399999999998</v>
          </cell>
          <cell r="U2416">
            <v>0</v>
          </cell>
          <cell r="V2416">
            <v>0</v>
          </cell>
          <cell r="W2416">
            <v>3394.79</v>
          </cell>
          <cell r="X2416">
            <v>3394.79</v>
          </cell>
          <cell r="Y2416">
            <v>618312</v>
          </cell>
        </row>
        <row r="2417">
          <cell r="A2417" t="str">
            <v>2018277L-7016</v>
          </cell>
          <cell r="C2417" t="str">
            <v>MSD-105 Joustra Luiken</v>
          </cell>
          <cell r="D2417" t="str">
            <v>Maat</v>
          </cell>
          <cell r="E2417">
            <v>0</v>
          </cell>
          <cell r="F2417">
            <v>13</v>
          </cell>
          <cell r="G2417">
            <v>0</v>
          </cell>
          <cell r="H2417">
            <v>0</v>
          </cell>
          <cell r="I2417">
            <v>1</v>
          </cell>
          <cell r="J2417">
            <v>1</v>
          </cell>
          <cell r="L2417">
            <v>1510.06</v>
          </cell>
          <cell r="N2417">
            <v>607.55999999999995</v>
          </cell>
          <cell r="O2417">
            <v>352.49999999999994</v>
          </cell>
          <cell r="P2417">
            <v>0.58018961090262688</v>
          </cell>
          <cell r="Q2417">
            <v>255.06</v>
          </cell>
          <cell r="R2417">
            <v>0.41981038909737312</v>
          </cell>
          <cell r="S2417">
            <v>10.202400000000001</v>
          </cell>
          <cell r="U2417">
            <v>0</v>
          </cell>
          <cell r="V2417">
            <v>0</v>
          </cell>
          <cell r="W2417">
            <v>1510.06</v>
          </cell>
          <cell r="X2417">
            <v>1510.06</v>
          </cell>
          <cell r="Y2417">
            <v>618313</v>
          </cell>
        </row>
        <row r="2418">
          <cell r="A2418">
            <v>2018278</v>
          </cell>
          <cell r="C2418" t="str">
            <v>MSD-110 Reitsma</v>
          </cell>
          <cell r="D2418" t="str">
            <v>Maat</v>
          </cell>
          <cell r="E2418">
            <v>1</v>
          </cell>
          <cell r="F2418">
            <v>8</v>
          </cell>
          <cell r="G2418">
            <v>5</v>
          </cell>
          <cell r="H2418">
            <v>3</v>
          </cell>
          <cell r="I2418">
            <v>1</v>
          </cell>
          <cell r="J2418">
            <v>1</v>
          </cell>
          <cell r="L2418">
            <v>3062.88</v>
          </cell>
          <cell r="N2418">
            <v>2182.15</v>
          </cell>
          <cell r="O2418">
            <v>1666.1000000000001</v>
          </cell>
          <cell r="P2418">
            <v>0.76351304905712258</v>
          </cell>
          <cell r="Q2418">
            <v>516.04999999999995</v>
          </cell>
          <cell r="R2418">
            <v>0.23648695094287742</v>
          </cell>
          <cell r="S2418">
            <v>20.641999999999999</v>
          </cell>
          <cell r="U2418">
            <v>0</v>
          </cell>
          <cell r="V2418">
            <v>0</v>
          </cell>
          <cell r="W2418">
            <v>3062.88</v>
          </cell>
          <cell r="X2418">
            <v>3062.88</v>
          </cell>
          <cell r="Y2418">
            <v>618314</v>
          </cell>
        </row>
        <row r="2419">
          <cell r="A2419" t="str">
            <v>2018279L-7016</v>
          </cell>
          <cell r="C2419" t="str">
            <v>MSD-110 Reitsma luiken</v>
          </cell>
          <cell r="D2419" t="str">
            <v>Maat</v>
          </cell>
          <cell r="E2419">
            <v>0</v>
          </cell>
          <cell r="F2419">
            <v>13</v>
          </cell>
          <cell r="G2419">
            <v>0</v>
          </cell>
          <cell r="H2419">
            <v>0</v>
          </cell>
          <cell r="I2419">
            <v>1</v>
          </cell>
          <cell r="J2419">
            <v>1</v>
          </cell>
          <cell r="L2419">
            <v>1596.78</v>
          </cell>
          <cell r="N2419">
            <v>637.24</v>
          </cell>
          <cell r="O2419">
            <v>637.24</v>
          </cell>
          <cell r="P2419">
            <v>1</v>
          </cell>
          <cell r="Q2419">
            <v>255.06</v>
          </cell>
          <cell r="R2419">
            <v>0.4002573598644153</v>
          </cell>
          <cell r="S2419">
            <v>10.202400000000001</v>
          </cell>
          <cell r="U2419">
            <v>0</v>
          </cell>
          <cell r="V2419">
            <v>0</v>
          </cell>
          <cell r="W2419">
            <v>1596.78</v>
          </cell>
          <cell r="X2419">
            <v>1596.78</v>
          </cell>
          <cell r="Y2419">
            <v>618315</v>
          </cell>
        </row>
        <row r="2420">
          <cell r="A2420">
            <v>2018280</v>
          </cell>
          <cell r="C2420">
            <v>708618</v>
          </cell>
          <cell r="D2420" t="str">
            <v>Arcabo</v>
          </cell>
          <cell r="E2420">
            <v>1</v>
          </cell>
          <cell r="F2420">
            <v>9</v>
          </cell>
          <cell r="G2420">
            <v>7</v>
          </cell>
          <cell r="H2420">
            <v>3</v>
          </cell>
          <cell r="I2420">
            <v>1</v>
          </cell>
          <cell r="J2420">
            <v>1</v>
          </cell>
          <cell r="L2420">
            <v>3586.84</v>
          </cell>
          <cell r="N2420">
            <v>2339.61</v>
          </cell>
          <cell r="O2420">
            <v>1797.8500000000001</v>
          </cell>
          <cell r="P2420">
            <v>0.76844003915182446</v>
          </cell>
          <cell r="Q2420">
            <v>541.76</v>
          </cell>
          <cell r="R2420">
            <v>0.23155996084817554</v>
          </cell>
          <cell r="S2420">
            <v>21.670400000000001</v>
          </cell>
          <cell r="U2420">
            <v>0</v>
          </cell>
          <cell r="V2420">
            <v>0</v>
          </cell>
          <cell r="W2420">
            <v>3586.84</v>
          </cell>
          <cell r="X2420">
            <v>3586.84</v>
          </cell>
          <cell r="Y2420">
            <v>618290</v>
          </cell>
        </row>
        <row r="2421">
          <cell r="A2421">
            <v>2018281</v>
          </cell>
          <cell r="C2421" t="str">
            <v>Heermann</v>
          </cell>
          <cell r="D2421" t="str">
            <v>Euro Recreatiebouw</v>
          </cell>
          <cell r="E2421">
            <v>1</v>
          </cell>
          <cell r="F2421">
            <v>8</v>
          </cell>
          <cell r="G2421">
            <v>5</v>
          </cell>
          <cell r="H2421">
            <v>3</v>
          </cell>
          <cell r="I2421">
            <v>1</v>
          </cell>
          <cell r="J2421">
            <v>1</v>
          </cell>
          <cell r="L2421">
            <v>3620.17</v>
          </cell>
          <cell r="N2421">
            <v>2137</v>
          </cell>
          <cell r="O2421">
            <v>1584.87</v>
          </cell>
          <cell r="P2421">
            <v>0.74163313055685531</v>
          </cell>
          <cell r="Q2421">
            <v>552.13</v>
          </cell>
          <cell r="R2421">
            <v>0.25836686944314458</v>
          </cell>
          <cell r="S2421">
            <v>22.0852</v>
          </cell>
          <cell r="U2421">
            <v>0</v>
          </cell>
          <cell r="V2421">
            <v>0</v>
          </cell>
          <cell r="W2421">
            <v>3620.17</v>
          </cell>
          <cell r="X2421">
            <v>3620.17</v>
          </cell>
          <cell r="Y2421">
            <v>618350</v>
          </cell>
        </row>
        <row r="2422">
          <cell r="A2422">
            <v>2018282</v>
          </cell>
          <cell r="C2422" t="str">
            <v>Derlicki</v>
          </cell>
          <cell r="D2422" t="str">
            <v>Euro Recreatiebouw</v>
          </cell>
          <cell r="E2422">
            <v>1</v>
          </cell>
          <cell r="F2422">
            <v>8</v>
          </cell>
          <cell r="G2422">
            <v>4</v>
          </cell>
          <cell r="H2422">
            <v>3</v>
          </cell>
          <cell r="I2422">
            <v>1</v>
          </cell>
          <cell r="J2422">
            <v>1</v>
          </cell>
          <cell r="L2422">
            <v>3599.32</v>
          </cell>
          <cell r="N2422">
            <v>2157</v>
          </cell>
          <cell r="O2422">
            <v>1604.1</v>
          </cell>
          <cell r="P2422">
            <v>0.74367176634214183</v>
          </cell>
          <cell r="Q2422">
            <v>552.9</v>
          </cell>
          <cell r="R2422">
            <v>0.25632823365785812</v>
          </cell>
          <cell r="S2422">
            <v>22.116</v>
          </cell>
          <cell r="U2422">
            <v>0</v>
          </cell>
          <cell r="V2422">
            <v>0</v>
          </cell>
          <cell r="W2422">
            <v>3599.32</v>
          </cell>
          <cell r="X2422">
            <v>3599.32</v>
          </cell>
          <cell r="Y2422">
            <v>618351</v>
          </cell>
        </row>
        <row r="2423">
          <cell r="A2423">
            <v>2018283</v>
          </cell>
          <cell r="C2423" t="str">
            <v>737618 2x gelijksl cilinders - werkbon 226</v>
          </cell>
          <cell r="D2423" t="str">
            <v>Arcabo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1</v>
          </cell>
          <cell r="J2423">
            <v>1</v>
          </cell>
          <cell r="L2423">
            <v>86.72</v>
          </cell>
          <cell r="N2423">
            <v>50.86</v>
          </cell>
          <cell r="O2423">
            <v>35.86</v>
          </cell>
          <cell r="P2423">
            <v>0.70507274872198189</v>
          </cell>
          <cell r="Q2423">
            <v>15</v>
          </cell>
          <cell r="R2423">
            <v>0.29492725127801811</v>
          </cell>
          <cell r="S2423">
            <v>0.6</v>
          </cell>
          <cell r="U2423">
            <v>0</v>
          </cell>
          <cell r="V2423">
            <v>0</v>
          </cell>
          <cell r="W2423">
            <v>86.72</v>
          </cell>
          <cell r="X2423">
            <v>86.72</v>
          </cell>
          <cell r="Y2423">
            <v>618352</v>
          </cell>
        </row>
        <row r="2424">
          <cell r="A2424">
            <v>2018284</v>
          </cell>
          <cell r="C2424">
            <v>720818</v>
          </cell>
          <cell r="D2424" t="str">
            <v>Arcabo</v>
          </cell>
          <cell r="E2424">
            <v>1</v>
          </cell>
          <cell r="F2424">
            <v>8</v>
          </cell>
          <cell r="G2424">
            <v>5</v>
          </cell>
          <cell r="H2424">
            <v>3</v>
          </cell>
          <cell r="I2424">
            <v>1</v>
          </cell>
          <cell r="J2424">
            <v>1</v>
          </cell>
          <cell r="L2424">
            <v>3276.33</v>
          </cell>
          <cell r="N2424">
            <v>2152.3200000000002</v>
          </cell>
          <cell r="O2424">
            <v>1678.13</v>
          </cell>
          <cell r="P2424">
            <v>0.77968424769550992</v>
          </cell>
          <cell r="Q2424">
            <v>474.19</v>
          </cell>
          <cell r="R2424">
            <v>0.22031575230449002</v>
          </cell>
          <cell r="S2424">
            <v>18.967600000000001</v>
          </cell>
          <cell r="U2424">
            <v>0</v>
          </cell>
          <cell r="V2424">
            <v>0</v>
          </cell>
          <cell r="W2424">
            <v>3276.33</v>
          </cell>
          <cell r="X2424">
            <v>3276.33</v>
          </cell>
          <cell r="Y2424">
            <v>618302</v>
          </cell>
        </row>
        <row r="2425">
          <cell r="A2425">
            <v>2018285</v>
          </cell>
          <cell r="C2425" t="str">
            <v>718218 tm 719118 Charleston Hveen</v>
          </cell>
          <cell r="D2425" t="str">
            <v>Arcabo</v>
          </cell>
          <cell r="E2425">
            <v>10</v>
          </cell>
          <cell r="F2425">
            <v>110</v>
          </cell>
          <cell r="G2425">
            <v>60</v>
          </cell>
          <cell r="H2425">
            <v>50</v>
          </cell>
          <cell r="I2425">
            <v>1</v>
          </cell>
          <cell r="J2425">
            <v>1</v>
          </cell>
          <cell r="L2425">
            <v>57060</v>
          </cell>
          <cell r="N2425">
            <v>36888.300000000003</v>
          </cell>
          <cell r="O2425">
            <v>28736.700000000004</v>
          </cell>
          <cell r="P2425">
            <v>0.77901936386333881</v>
          </cell>
          <cell r="Q2425">
            <v>8151.6</v>
          </cell>
          <cell r="R2425">
            <v>0.22098063613666122</v>
          </cell>
          <cell r="S2425">
            <v>326.06400000000002</v>
          </cell>
          <cell r="U2425">
            <v>0</v>
          </cell>
          <cell r="V2425">
            <v>0</v>
          </cell>
          <cell r="W2425">
            <v>57060</v>
          </cell>
          <cell r="X2425">
            <v>57060</v>
          </cell>
          <cell r="Y2425">
            <v>618338</v>
          </cell>
        </row>
        <row r="2426">
          <cell r="A2426">
            <v>2018286</v>
          </cell>
          <cell r="C2426" t="str">
            <v>747018 tm 747618 Charleston Hveen</v>
          </cell>
          <cell r="D2426" t="str">
            <v>Arcabo</v>
          </cell>
          <cell r="E2426">
            <v>7</v>
          </cell>
          <cell r="F2426">
            <v>77</v>
          </cell>
          <cell r="G2426">
            <v>42</v>
          </cell>
          <cell r="H2426">
            <v>35</v>
          </cell>
          <cell r="I2426">
            <v>1</v>
          </cell>
          <cell r="J2426">
            <v>1</v>
          </cell>
          <cell r="L2426">
            <v>39942</v>
          </cell>
          <cell r="N2426">
            <v>25821.32</v>
          </cell>
          <cell r="O2426">
            <v>20115.2</v>
          </cell>
          <cell r="P2426">
            <v>0.77901517040956858</v>
          </cell>
          <cell r="Q2426">
            <v>5706.12</v>
          </cell>
          <cell r="R2426">
            <v>0.22098482959043148</v>
          </cell>
          <cell r="S2426">
            <v>228.2448</v>
          </cell>
          <cell r="U2426">
            <v>0</v>
          </cell>
          <cell r="V2426">
            <v>0</v>
          </cell>
          <cell r="W2426">
            <v>39942</v>
          </cell>
          <cell r="X2426">
            <v>39942</v>
          </cell>
          <cell r="Y2426">
            <v>618371</v>
          </cell>
        </row>
        <row r="2427">
          <cell r="A2427">
            <v>2018287</v>
          </cell>
          <cell r="C2427" t="str">
            <v>709518 ARC5127L</v>
          </cell>
          <cell r="D2427" t="str">
            <v>Arcabo</v>
          </cell>
          <cell r="E2427">
            <v>0</v>
          </cell>
          <cell r="F2427">
            <v>1</v>
          </cell>
          <cell r="G2427">
            <v>0</v>
          </cell>
          <cell r="H2427">
            <v>2</v>
          </cell>
          <cell r="I2427">
            <v>1</v>
          </cell>
          <cell r="J2427">
            <v>1</v>
          </cell>
          <cell r="L2427">
            <v>958.57</v>
          </cell>
          <cell r="N2427">
            <v>617.45000000000005</v>
          </cell>
          <cell r="O2427">
            <v>480.50000000000006</v>
          </cell>
          <cell r="P2427">
            <v>0.77820066402137833</v>
          </cell>
          <cell r="Q2427">
            <v>136.94999999999999</v>
          </cell>
          <cell r="R2427">
            <v>0.22179933597862173</v>
          </cell>
          <cell r="S2427">
            <v>5.4779999999999998</v>
          </cell>
          <cell r="U2427">
            <v>0</v>
          </cell>
          <cell r="V2427">
            <v>0</v>
          </cell>
          <cell r="W2427">
            <v>958.57</v>
          </cell>
          <cell r="X2427">
            <v>958.57</v>
          </cell>
          <cell r="Y2427">
            <v>618273</v>
          </cell>
        </row>
        <row r="2428">
          <cell r="A2428">
            <v>2018288</v>
          </cell>
          <cell r="C2428" t="str">
            <v>MSE-017 Schuur Schouren</v>
          </cell>
          <cell r="D2428" t="str">
            <v>Maat</v>
          </cell>
          <cell r="E2428">
            <v>1</v>
          </cell>
          <cell r="F2428">
            <v>2</v>
          </cell>
          <cell r="G2428">
            <v>1</v>
          </cell>
          <cell r="H2428">
            <v>1</v>
          </cell>
          <cell r="I2428">
            <v>1</v>
          </cell>
          <cell r="J2428">
            <v>1</v>
          </cell>
          <cell r="L2428">
            <v>735.8</v>
          </cell>
          <cell r="N2428">
            <v>520</v>
          </cell>
          <cell r="O2428">
            <v>369.22</v>
          </cell>
          <cell r="P2428">
            <v>0.71003846153846162</v>
          </cell>
          <cell r="Q2428">
            <v>150.78</v>
          </cell>
          <cell r="R2428">
            <v>0.28996153846153844</v>
          </cell>
          <cell r="S2428">
            <v>6.0312000000000001</v>
          </cell>
          <cell r="U2428">
            <v>0</v>
          </cell>
          <cell r="V2428">
            <v>0</v>
          </cell>
          <cell r="W2428">
            <v>735.8</v>
          </cell>
          <cell r="X2428">
            <v>735.8</v>
          </cell>
          <cell r="Y2428">
            <v>618375</v>
          </cell>
        </row>
        <row r="2429">
          <cell r="A2429">
            <v>2018289</v>
          </cell>
          <cell r="C2429" t="str">
            <v>Glasruit 694 x 372 mm 4-14-4 met 3x2 vaks roeden</v>
          </cell>
          <cell r="D2429" t="str">
            <v>Arcabo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1</v>
          </cell>
          <cell r="J2429">
            <v>1</v>
          </cell>
          <cell r="L2429">
            <v>68.5</v>
          </cell>
          <cell r="N2429">
            <v>41.75</v>
          </cell>
          <cell r="O2429">
            <v>26.75</v>
          </cell>
          <cell r="P2429">
            <v>0.64071856287425155</v>
          </cell>
          <cell r="Q2429">
            <v>15</v>
          </cell>
          <cell r="R2429">
            <v>0.3592814371257485</v>
          </cell>
          <cell r="S2429">
            <v>0.6</v>
          </cell>
          <cell r="U2429">
            <v>0</v>
          </cell>
          <cell r="V2429">
            <v>0</v>
          </cell>
          <cell r="W2429">
            <v>68.5</v>
          </cell>
          <cell r="X2429">
            <v>68.5</v>
          </cell>
          <cell r="Y2429">
            <v>618431</v>
          </cell>
        </row>
        <row r="2430">
          <cell r="A2430">
            <v>2018290</v>
          </cell>
          <cell r="C2430" t="str">
            <v>Comm 143A</v>
          </cell>
          <cell r="D2430" t="str">
            <v>Diamant</v>
          </cell>
          <cell r="E2430">
            <v>0</v>
          </cell>
          <cell r="F2430">
            <v>1</v>
          </cell>
          <cell r="G2430">
            <v>1</v>
          </cell>
          <cell r="H2430">
            <v>0</v>
          </cell>
          <cell r="I2430">
            <v>1</v>
          </cell>
          <cell r="J2430">
            <v>1</v>
          </cell>
          <cell r="L2430">
            <v>270.27</v>
          </cell>
          <cell r="N2430">
            <v>171.94</v>
          </cell>
          <cell r="O2430">
            <v>125.37</v>
          </cell>
          <cell r="P2430">
            <v>0.7291497033849017</v>
          </cell>
          <cell r="Q2430">
            <v>46.57</v>
          </cell>
          <cell r="R2430">
            <v>0.2708502966150983</v>
          </cell>
          <cell r="S2430">
            <v>1.8628</v>
          </cell>
          <cell r="U2430">
            <v>0</v>
          </cell>
          <cell r="V2430">
            <v>0</v>
          </cell>
          <cell r="W2430">
            <v>270.27</v>
          </cell>
          <cell r="X2430">
            <v>270.27</v>
          </cell>
          <cell r="Y2430">
            <v>618321</v>
          </cell>
        </row>
        <row r="2431">
          <cell r="A2431">
            <v>2018291</v>
          </cell>
          <cell r="C2431">
            <v>698018</v>
          </cell>
          <cell r="D2431" t="str">
            <v>Arcabo</v>
          </cell>
          <cell r="E2431">
            <v>1</v>
          </cell>
          <cell r="F2431">
            <v>8</v>
          </cell>
          <cell r="G2431">
            <v>5</v>
          </cell>
          <cell r="H2431">
            <v>3</v>
          </cell>
          <cell r="I2431">
            <v>1</v>
          </cell>
          <cell r="J2431">
            <v>1</v>
          </cell>
          <cell r="L2431">
            <v>5396.78</v>
          </cell>
          <cell r="N2431">
            <v>3475</v>
          </cell>
          <cell r="O2431">
            <v>2812.21</v>
          </cell>
          <cell r="P2431">
            <v>0.80926906474820148</v>
          </cell>
          <cell r="Q2431">
            <v>662.79</v>
          </cell>
          <cell r="R2431">
            <v>0.19073093525179854</v>
          </cell>
          <cell r="S2431">
            <v>26.511599999999998</v>
          </cell>
          <cell r="U2431">
            <v>0</v>
          </cell>
          <cell r="V2431">
            <v>0</v>
          </cell>
          <cell r="W2431">
            <v>5396.78</v>
          </cell>
          <cell r="X2431">
            <v>5396.78</v>
          </cell>
          <cell r="Y2431">
            <v>618293</v>
          </cell>
        </row>
        <row r="2432">
          <cell r="A2432">
            <v>2018292</v>
          </cell>
          <cell r="C2432">
            <v>698518</v>
          </cell>
          <cell r="D2432" t="str">
            <v>Arcabo</v>
          </cell>
          <cell r="E2432">
            <v>1</v>
          </cell>
          <cell r="F2432">
            <v>8</v>
          </cell>
          <cell r="G2432">
            <v>5</v>
          </cell>
          <cell r="H2432">
            <v>3</v>
          </cell>
          <cell r="I2432">
            <v>1</v>
          </cell>
          <cell r="J2432">
            <v>1</v>
          </cell>
          <cell r="L2432">
            <v>3038.52</v>
          </cell>
          <cell r="N2432">
            <v>1966.75</v>
          </cell>
          <cell r="O2432">
            <v>1504.5</v>
          </cell>
          <cell r="P2432">
            <v>0.76496758611923221</v>
          </cell>
          <cell r="Q2432">
            <v>462.25</v>
          </cell>
          <cell r="R2432">
            <v>0.23503241388076776</v>
          </cell>
          <cell r="S2432">
            <v>18.489999999999998</v>
          </cell>
          <cell r="U2432">
            <v>0</v>
          </cell>
          <cell r="V2432">
            <v>0</v>
          </cell>
          <cell r="W2432">
            <v>3038.52</v>
          </cell>
          <cell r="X2432">
            <v>3038.52</v>
          </cell>
          <cell r="Y2432">
            <v>618303</v>
          </cell>
        </row>
        <row r="2433">
          <cell r="A2433">
            <v>2018293</v>
          </cell>
          <cell r="C2433" t="str">
            <v>werkbon 227 - fomy doekjes</v>
          </cell>
          <cell r="D2433" t="str">
            <v>Arcabo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1</v>
          </cell>
          <cell r="J2433">
            <v>1</v>
          </cell>
          <cell r="L2433">
            <v>203</v>
          </cell>
          <cell r="N2433">
            <v>109</v>
          </cell>
          <cell r="O2433">
            <v>94</v>
          </cell>
          <cell r="P2433">
            <v>0.86238532110091748</v>
          </cell>
          <cell r="Q2433">
            <v>15</v>
          </cell>
          <cell r="R2433">
            <v>0.13761467889908258</v>
          </cell>
          <cell r="S2433">
            <v>0.6</v>
          </cell>
          <cell r="U2433">
            <v>0</v>
          </cell>
          <cell r="V2433">
            <v>0</v>
          </cell>
          <cell r="W2433">
            <v>203</v>
          </cell>
          <cell r="X2433">
            <v>203</v>
          </cell>
          <cell r="Y2433">
            <v>618431</v>
          </cell>
        </row>
        <row r="2434">
          <cell r="A2434">
            <v>2018294</v>
          </cell>
          <cell r="C2434" t="str">
            <v>Zeebad - Vloed - 2 panelen 7030</v>
          </cell>
          <cell r="D2434" t="str">
            <v>Maat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1</v>
          </cell>
          <cell r="J2434">
            <v>1</v>
          </cell>
          <cell r="L2434">
            <v>284.01249999999999</v>
          </cell>
          <cell r="N2434">
            <v>227.21</v>
          </cell>
          <cell r="O2434">
            <v>212.21</v>
          </cell>
          <cell r="P2434">
            <v>0.93398177897099599</v>
          </cell>
          <cell r="Q2434">
            <v>15</v>
          </cell>
          <cell r="R2434">
            <v>6.6018221029004009E-2</v>
          </cell>
          <cell r="S2434">
            <v>0.6</v>
          </cell>
          <cell r="U2434">
            <v>0</v>
          </cell>
          <cell r="V2434">
            <v>2.4999999999977263E-3</v>
          </cell>
          <cell r="W2434">
            <v>284.01</v>
          </cell>
          <cell r="X2434">
            <v>284.01</v>
          </cell>
          <cell r="Y2434">
            <v>618438</v>
          </cell>
        </row>
        <row r="2435">
          <cell r="A2435">
            <v>2018295</v>
          </cell>
          <cell r="C2435" t="str">
            <v>Zeebad - deurvleugel, kozijn en slot</v>
          </cell>
          <cell r="D2435" t="str">
            <v>Maat</v>
          </cell>
          <cell r="E2435">
            <v>0</v>
          </cell>
          <cell r="F2435">
            <v>1</v>
          </cell>
          <cell r="G2435">
            <v>0</v>
          </cell>
          <cell r="H2435">
            <v>1</v>
          </cell>
          <cell r="I2435">
            <v>1</v>
          </cell>
          <cell r="J2435">
            <v>1</v>
          </cell>
          <cell r="L2435">
            <v>603</v>
          </cell>
          <cell r="N2435">
            <v>412</v>
          </cell>
          <cell r="O2435">
            <v>312</v>
          </cell>
          <cell r="P2435">
            <v>0.75728155339805825</v>
          </cell>
          <cell r="Q2435">
            <v>100</v>
          </cell>
          <cell r="R2435">
            <v>0.24271844660194175</v>
          </cell>
          <cell r="S2435">
            <v>4</v>
          </cell>
          <cell r="U2435">
            <v>0</v>
          </cell>
          <cell r="V2435">
            <v>0</v>
          </cell>
          <cell r="W2435">
            <v>603</v>
          </cell>
          <cell r="X2435">
            <v>603</v>
          </cell>
          <cell r="Y2435">
            <v>618335</v>
          </cell>
        </row>
        <row r="2436">
          <cell r="A2436">
            <v>2018296</v>
          </cell>
          <cell r="C2436" t="str">
            <v>Woning Nieuwleusen kozijnen</v>
          </cell>
          <cell r="D2436" t="str">
            <v>Edifici</v>
          </cell>
          <cell r="E2436">
            <v>0</v>
          </cell>
          <cell r="F2436">
            <v>30</v>
          </cell>
          <cell r="G2436">
            <v>29</v>
          </cell>
          <cell r="H2436">
            <v>5</v>
          </cell>
          <cell r="I2436">
            <v>1</v>
          </cell>
          <cell r="J2436">
            <v>1</v>
          </cell>
          <cell r="L2436">
            <v>16738.509999999998</v>
          </cell>
          <cell r="N2436">
            <v>12728</v>
          </cell>
          <cell r="O2436">
            <v>10321.469999999999</v>
          </cell>
          <cell r="P2436">
            <v>0.81092630421118783</v>
          </cell>
          <cell r="Q2436">
            <v>2406.5300000000002</v>
          </cell>
          <cell r="R2436">
            <v>0.18907369578881209</v>
          </cell>
          <cell r="S2436">
            <v>96.261200000000002</v>
          </cell>
          <cell r="U2436">
            <v>0</v>
          </cell>
          <cell r="V2436">
            <v>0</v>
          </cell>
          <cell r="W2436">
            <v>16738.509999999998</v>
          </cell>
          <cell r="X2436">
            <v>16738.509999999998</v>
          </cell>
          <cell r="Y2436">
            <v>618348</v>
          </cell>
        </row>
        <row r="2437">
          <cell r="A2437" t="str">
            <v>2018297L-7016</v>
          </cell>
          <cell r="C2437" t="str">
            <v>Woning Nieuwleusen luiken</v>
          </cell>
          <cell r="D2437" t="str">
            <v>Edifici</v>
          </cell>
          <cell r="E2437">
            <v>0</v>
          </cell>
          <cell r="F2437">
            <v>12</v>
          </cell>
          <cell r="G2437">
            <v>12</v>
          </cell>
          <cell r="H2437">
            <v>0</v>
          </cell>
          <cell r="I2437">
            <v>1</v>
          </cell>
          <cell r="J2437">
            <v>1</v>
          </cell>
          <cell r="L2437">
            <v>2086.3200000000002</v>
          </cell>
          <cell r="N2437">
            <v>1486</v>
          </cell>
          <cell r="O2437">
            <v>1266.8800000000001</v>
          </cell>
          <cell r="P2437">
            <v>0.85254374158815616</v>
          </cell>
          <cell r="Q2437">
            <v>219.12</v>
          </cell>
          <cell r="R2437">
            <v>0.14745625841184387</v>
          </cell>
          <cell r="S2437">
            <v>8.764800000000001</v>
          </cell>
          <cell r="U2437">
            <v>0</v>
          </cell>
          <cell r="V2437">
            <v>0</v>
          </cell>
          <cell r="W2437">
            <v>2086.3200000000002</v>
          </cell>
          <cell r="X2437">
            <v>2086.3200000000002</v>
          </cell>
          <cell r="Y2437">
            <v>618349</v>
          </cell>
        </row>
        <row r="2438">
          <cell r="A2438">
            <v>2018298</v>
          </cell>
          <cell r="C2438">
            <v>721518</v>
          </cell>
          <cell r="D2438" t="str">
            <v>Arcabo</v>
          </cell>
          <cell r="E2438">
            <v>1</v>
          </cell>
          <cell r="F2438">
            <v>8</v>
          </cell>
          <cell r="G2438">
            <v>4</v>
          </cell>
          <cell r="H2438">
            <v>6</v>
          </cell>
          <cell r="I2438">
            <v>1</v>
          </cell>
          <cell r="J2438">
            <v>1</v>
          </cell>
          <cell r="L2438">
            <v>4624.8500000000004</v>
          </cell>
          <cell r="N2438">
            <v>5969.62</v>
          </cell>
          <cell r="O2438">
            <v>5337.54</v>
          </cell>
          <cell r="P2438">
            <v>0.89411721349097595</v>
          </cell>
          <cell r="Q2438">
            <v>632.08000000000004</v>
          </cell>
          <cell r="R2438">
            <v>0.10588278650902404</v>
          </cell>
          <cell r="S2438">
            <v>25.283200000000001</v>
          </cell>
          <cell r="U2438">
            <v>0</v>
          </cell>
          <cell r="V2438">
            <v>0</v>
          </cell>
          <cell r="W2438">
            <v>4624.8500000000004</v>
          </cell>
          <cell r="X2438">
            <v>4624.8500000000004</v>
          </cell>
          <cell r="Y2438">
            <v>618304</v>
          </cell>
        </row>
        <row r="2439">
          <cell r="A2439">
            <v>2018299</v>
          </cell>
          <cell r="C2439" t="str">
            <v>Hunzedal 1x kader MAA1005 + uitzetzakschaar 1 paar 10"  500887</v>
          </cell>
          <cell r="D2439" t="str">
            <v>Maat</v>
          </cell>
          <cell r="E2439">
            <v>0</v>
          </cell>
          <cell r="F2439">
            <v>1</v>
          </cell>
          <cell r="G2439">
            <v>0</v>
          </cell>
          <cell r="H2439">
            <v>0</v>
          </cell>
          <cell r="I2439">
            <v>1</v>
          </cell>
          <cell r="J2439">
            <v>1</v>
          </cell>
          <cell r="L2439">
            <v>85</v>
          </cell>
          <cell r="N2439">
            <v>62</v>
          </cell>
          <cell r="O2439">
            <v>35</v>
          </cell>
          <cell r="P2439">
            <v>0.56451612903225812</v>
          </cell>
          <cell r="Q2439">
            <v>27</v>
          </cell>
          <cell r="R2439">
            <v>0.43548387096774194</v>
          </cell>
          <cell r="S2439">
            <v>1.08</v>
          </cell>
          <cell r="U2439">
            <v>0</v>
          </cell>
          <cell r="V2439">
            <v>0</v>
          </cell>
          <cell r="W2439">
            <v>85</v>
          </cell>
          <cell r="X2439">
            <v>85</v>
          </cell>
          <cell r="Y2439">
            <v>618357</v>
          </cell>
        </row>
        <row r="2440">
          <cell r="A2440">
            <v>2018300</v>
          </cell>
          <cell r="C2440" t="str">
            <v>Glas met roeden 2x3 vaks 18 mm 2150 x 2000</v>
          </cell>
          <cell r="D2440" t="str">
            <v>Duocar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1</v>
          </cell>
          <cell r="J2440">
            <v>1</v>
          </cell>
          <cell r="L2440">
            <v>0</v>
          </cell>
          <cell r="O2440">
            <v>27.25</v>
          </cell>
          <cell r="P2440" t="str">
            <v/>
          </cell>
          <cell r="Q2440">
            <v>15</v>
          </cell>
          <cell r="R2440" t="str">
            <v/>
          </cell>
          <cell r="S2440">
            <v>0.6</v>
          </cell>
          <cell r="U2440">
            <v>0</v>
          </cell>
          <cell r="V2440">
            <v>-69.5</v>
          </cell>
          <cell r="W2440">
            <v>69.5</v>
          </cell>
          <cell r="X2440">
            <v>69.5</v>
          </cell>
          <cell r="Y2440">
            <v>618352</v>
          </cell>
        </row>
        <row r="2441">
          <cell r="A2441" t="str">
            <v>2018301V</v>
          </cell>
          <cell r="C2441">
            <v>698118</v>
          </cell>
          <cell r="D2441" t="str">
            <v>Arcabo</v>
          </cell>
          <cell r="E2441">
            <v>1</v>
          </cell>
          <cell r="F2441">
            <v>8</v>
          </cell>
          <cell r="G2441">
            <v>4</v>
          </cell>
          <cell r="H2441">
            <v>2</v>
          </cell>
          <cell r="I2441">
            <v>1</v>
          </cell>
          <cell r="J2441">
            <v>1</v>
          </cell>
          <cell r="L2441">
            <v>6329.99</v>
          </cell>
          <cell r="N2441">
            <v>4089</v>
          </cell>
          <cell r="O2441">
            <v>3400.7799999999997</v>
          </cell>
          <cell r="P2441">
            <v>0.8316898997309855</v>
          </cell>
          <cell r="Q2441">
            <v>688.22</v>
          </cell>
          <cell r="R2441">
            <v>0.16831010026901444</v>
          </cell>
          <cell r="S2441">
            <v>27.5288</v>
          </cell>
          <cell r="U2441">
            <v>0</v>
          </cell>
          <cell r="V2441">
            <v>0</v>
          </cell>
          <cell r="W2441">
            <v>6329.99</v>
          </cell>
          <cell r="X2441">
            <v>6329.99</v>
          </cell>
          <cell r="Y2441">
            <v>618294</v>
          </cell>
        </row>
        <row r="2442">
          <cell r="A2442">
            <v>2018302</v>
          </cell>
          <cell r="C2442" t="str">
            <v>695918 inzethor v ARC3043</v>
          </cell>
          <cell r="D2442" t="str">
            <v>Arcabo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1</v>
          </cell>
          <cell r="J2442">
            <v>1</v>
          </cell>
          <cell r="L2442">
            <v>45</v>
          </cell>
          <cell r="N2442">
            <v>30</v>
          </cell>
          <cell r="O2442">
            <v>30</v>
          </cell>
          <cell r="P2442">
            <v>1</v>
          </cell>
          <cell r="Q2442">
            <v>0</v>
          </cell>
          <cell r="R2442">
            <v>0</v>
          </cell>
          <cell r="S2442">
            <v>0</v>
          </cell>
          <cell r="U2442">
            <v>0</v>
          </cell>
          <cell r="V2442">
            <v>0</v>
          </cell>
          <cell r="W2442">
            <v>45</v>
          </cell>
          <cell r="X2442">
            <v>45</v>
          </cell>
          <cell r="Y2442">
            <v>618352</v>
          </cell>
        </row>
        <row r="2443">
          <cell r="A2443">
            <v>2018303</v>
          </cell>
          <cell r="C2443" t="str">
            <v>763018 tm 763818 Duinlodge</v>
          </cell>
          <cell r="D2443" t="str">
            <v>Arcabo</v>
          </cell>
          <cell r="E2443">
            <v>9</v>
          </cell>
          <cell r="F2443">
            <v>72</v>
          </cell>
          <cell r="G2443">
            <v>45</v>
          </cell>
          <cell r="H2443">
            <v>18</v>
          </cell>
          <cell r="I2443">
            <v>1</v>
          </cell>
          <cell r="J2443">
            <v>1</v>
          </cell>
          <cell r="L2443">
            <v>31500</v>
          </cell>
          <cell r="N2443">
            <v>22227.84</v>
          </cell>
          <cell r="O2443">
            <v>16858.71</v>
          </cell>
          <cell r="P2443">
            <v>0.7584502137859549</v>
          </cell>
          <cell r="Q2443">
            <v>5369.13</v>
          </cell>
          <cell r="R2443">
            <v>0.2415497862140451</v>
          </cell>
          <cell r="S2443">
            <v>214.76519999999999</v>
          </cell>
          <cell r="U2443">
            <v>0</v>
          </cell>
          <cell r="V2443">
            <v>0</v>
          </cell>
          <cell r="W2443">
            <v>31500</v>
          </cell>
          <cell r="X2443">
            <v>31500</v>
          </cell>
          <cell r="Y2443">
            <v>618354</v>
          </cell>
        </row>
        <row r="2444">
          <cell r="A2444">
            <v>2018304</v>
          </cell>
          <cell r="C2444">
            <v>704618</v>
          </cell>
          <cell r="D2444" t="str">
            <v>Arcabo</v>
          </cell>
          <cell r="E2444">
            <v>1</v>
          </cell>
          <cell r="F2444">
            <v>8</v>
          </cell>
          <cell r="G2444">
            <v>5</v>
          </cell>
          <cell r="H2444">
            <v>3</v>
          </cell>
          <cell r="I2444">
            <v>1</v>
          </cell>
          <cell r="J2444">
            <v>1</v>
          </cell>
          <cell r="L2444">
            <v>3947.82</v>
          </cell>
          <cell r="N2444">
            <v>2541.0100000000002</v>
          </cell>
          <cell r="O2444">
            <v>2030.5700000000002</v>
          </cell>
          <cell r="P2444">
            <v>0.79911924785813515</v>
          </cell>
          <cell r="Q2444">
            <v>510.44</v>
          </cell>
          <cell r="R2444">
            <v>0.20088075214186482</v>
          </cell>
          <cell r="S2444">
            <v>20.4176</v>
          </cell>
          <cell r="U2444">
            <v>0</v>
          </cell>
          <cell r="V2444">
            <v>0</v>
          </cell>
          <cell r="W2444">
            <v>3947.82</v>
          </cell>
          <cell r="X2444">
            <v>3947.82</v>
          </cell>
          <cell r="Y2444">
            <v>618295</v>
          </cell>
        </row>
        <row r="2445">
          <cell r="A2445">
            <v>2018305</v>
          </cell>
          <cell r="C2445" t="str">
            <v>Cilinder K40/40 op nr H84340 - 749718</v>
          </cell>
          <cell r="D2445" t="str">
            <v>Arcabo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1</v>
          </cell>
          <cell r="J2445">
            <v>1</v>
          </cell>
          <cell r="L2445">
            <v>86.15</v>
          </cell>
          <cell r="N2445">
            <v>50.57</v>
          </cell>
          <cell r="O2445">
            <v>35.57</v>
          </cell>
          <cell r="P2445">
            <v>0.70338145145343089</v>
          </cell>
          <cell r="Q2445">
            <v>15</v>
          </cell>
          <cell r="R2445">
            <v>0.29661854854656911</v>
          </cell>
          <cell r="S2445">
            <v>0.6</v>
          </cell>
          <cell r="U2445">
            <v>0</v>
          </cell>
          <cell r="V2445">
            <v>0</v>
          </cell>
          <cell r="W2445">
            <v>86.15</v>
          </cell>
          <cell r="X2445">
            <v>86.15</v>
          </cell>
          <cell r="Y2445">
            <v>618352</v>
          </cell>
        </row>
        <row r="2446">
          <cell r="A2446">
            <v>2018306</v>
          </cell>
          <cell r="C2446" t="str">
            <v>20x drki kruk - werkbon 233</v>
          </cell>
          <cell r="D2446" t="str">
            <v>Arcabo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1</v>
          </cell>
          <cell r="J2446">
            <v>1</v>
          </cell>
          <cell r="L2446">
            <v>76.2</v>
          </cell>
          <cell r="N2446">
            <v>45.6</v>
          </cell>
          <cell r="O2446">
            <v>30.6</v>
          </cell>
          <cell r="P2446">
            <v>0.67105263157894735</v>
          </cell>
          <cell r="Q2446">
            <v>15</v>
          </cell>
          <cell r="R2446">
            <v>0.3289473684210526</v>
          </cell>
          <cell r="S2446">
            <v>0.6</v>
          </cell>
          <cell r="U2446">
            <v>0</v>
          </cell>
          <cell r="V2446">
            <v>0</v>
          </cell>
          <cell r="W2446">
            <v>76.2</v>
          </cell>
          <cell r="X2446">
            <v>76.2</v>
          </cell>
          <cell r="Y2446">
            <v>618352</v>
          </cell>
        </row>
        <row r="2447">
          <cell r="A2447">
            <v>2018307</v>
          </cell>
          <cell r="C2447" t="str">
            <v>648218 klemlijsten AWL080 voor ARC2534 en ARC5529R</v>
          </cell>
          <cell r="D2447" t="str">
            <v>Arcabo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1</v>
          </cell>
          <cell r="J2447">
            <v>1</v>
          </cell>
          <cell r="L2447">
            <v>72</v>
          </cell>
          <cell r="N2447">
            <v>48</v>
          </cell>
          <cell r="O2447">
            <v>23</v>
          </cell>
          <cell r="P2447">
            <v>0.47916666666666669</v>
          </cell>
          <cell r="Q2447">
            <v>25</v>
          </cell>
          <cell r="R2447">
            <v>0.52083333333333337</v>
          </cell>
          <cell r="S2447">
            <v>1</v>
          </cell>
          <cell r="U2447">
            <v>0</v>
          </cell>
          <cell r="V2447">
            <v>0</v>
          </cell>
          <cell r="W2447">
            <v>72</v>
          </cell>
          <cell r="X2447">
            <v>72</v>
          </cell>
          <cell r="Y2447">
            <v>618352</v>
          </cell>
        </row>
        <row r="2448">
          <cell r="A2448">
            <v>2018308</v>
          </cell>
          <cell r="C2448">
            <v>695718</v>
          </cell>
          <cell r="D2448" t="str">
            <v>Arcabo</v>
          </cell>
          <cell r="E2448">
            <v>1</v>
          </cell>
          <cell r="F2448">
            <v>9</v>
          </cell>
          <cell r="G2448">
            <v>5</v>
          </cell>
          <cell r="H2448">
            <v>3</v>
          </cell>
          <cell r="I2448">
            <v>1</v>
          </cell>
          <cell r="J2448">
            <v>1</v>
          </cell>
          <cell r="L2448">
            <v>3268.22</v>
          </cell>
          <cell r="N2448">
            <v>2117</v>
          </cell>
          <cell r="O2448">
            <v>1627.24</v>
          </cell>
          <cell r="P2448">
            <v>0.76865375531412372</v>
          </cell>
          <cell r="Q2448">
            <v>489.76</v>
          </cell>
          <cell r="R2448">
            <v>0.23134624468587622</v>
          </cell>
          <cell r="S2448">
            <v>19.590399999999999</v>
          </cell>
          <cell r="U2448">
            <v>0</v>
          </cell>
          <cell r="V2448">
            <v>0</v>
          </cell>
          <cell r="W2448">
            <v>3268.22</v>
          </cell>
          <cell r="X2448">
            <v>3268.22</v>
          </cell>
          <cell r="Y2448">
            <v>618297</v>
          </cell>
        </row>
        <row r="2449">
          <cell r="A2449">
            <v>2018309</v>
          </cell>
          <cell r="C2449">
            <v>689118</v>
          </cell>
          <cell r="D2449" t="str">
            <v>Arcabo</v>
          </cell>
          <cell r="E2449">
            <v>1</v>
          </cell>
          <cell r="F2449">
            <v>9</v>
          </cell>
          <cell r="G2449">
            <v>2</v>
          </cell>
          <cell r="H2449">
            <v>7</v>
          </cell>
          <cell r="I2449">
            <v>1</v>
          </cell>
          <cell r="J2449">
            <v>1</v>
          </cell>
          <cell r="L2449">
            <v>3918.44</v>
          </cell>
          <cell r="N2449">
            <v>2522.23</v>
          </cell>
          <cell r="O2449">
            <v>1943.8600000000001</v>
          </cell>
          <cell r="P2449">
            <v>0.77069101549026064</v>
          </cell>
          <cell r="Q2449">
            <v>578.37</v>
          </cell>
          <cell r="R2449">
            <v>0.22930898450973941</v>
          </cell>
          <cell r="S2449">
            <v>23.134799999999998</v>
          </cell>
          <cell r="U2449">
            <v>0</v>
          </cell>
          <cell r="V2449">
            <v>0</v>
          </cell>
          <cell r="W2449">
            <v>3918.44</v>
          </cell>
          <cell r="X2449">
            <v>3918.44</v>
          </cell>
          <cell r="Y2449">
            <v>618296</v>
          </cell>
        </row>
        <row r="2450">
          <cell r="A2450">
            <v>2018310</v>
          </cell>
          <cell r="C2450" t="str">
            <v xml:space="preserve">Corchlodge 4x </v>
          </cell>
          <cell r="D2450" t="str">
            <v>Maat</v>
          </cell>
          <cell r="E2450">
            <v>4</v>
          </cell>
          <cell r="F2450">
            <v>29</v>
          </cell>
          <cell r="G2450">
            <v>16</v>
          </cell>
          <cell r="H2450">
            <v>12</v>
          </cell>
          <cell r="I2450">
            <v>1</v>
          </cell>
          <cell r="J2450">
            <v>1</v>
          </cell>
          <cell r="L2450">
            <v>7100.54</v>
          </cell>
          <cell r="N2450">
            <v>4789.96</v>
          </cell>
          <cell r="O2450">
            <v>3296.2799999999997</v>
          </cell>
          <cell r="P2450">
            <v>0.68816441055875199</v>
          </cell>
          <cell r="Q2450">
            <v>1493.68</v>
          </cell>
          <cell r="R2450">
            <v>0.31183558944124795</v>
          </cell>
          <cell r="S2450">
            <v>59.747199999999999</v>
          </cell>
          <cell r="U2450">
            <v>0</v>
          </cell>
          <cell r="V2450">
            <v>0</v>
          </cell>
          <cell r="W2450">
            <v>7100.54</v>
          </cell>
          <cell r="X2450">
            <v>7100.54</v>
          </cell>
          <cell r="Y2450">
            <v>618374</v>
          </cell>
        </row>
        <row r="2451">
          <cell r="A2451">
            <v>2018311</v>
          </cell>
          <cell r="C2451">
            <v>688618</v>
          </cell>
          <cell r="D2451" t="str">
            <v>Arcabo</v>
          </cell>
          <cell r="E2451">
            <v>1</v>
          </cell>
          <cell r="F2451">
            <v>8</v>
          </cell>
          <cell r="G2451">
            <v>5</v>
          </cell>
          <cell r="H2451">
            <v>2</v>
          </cell>
          <cell r="I2451">
            <v>1</v>
          </cell>
          <cell r="J2451">
            <v>1</v>
          </cell>
          <cell r="L2451">
            <v>2425.2199999999998</v>
          </cell>
          <cell r="N2451">
            <v>1579.12</v>
          </cell>
          <cell r="O2451">
            <v>1209.53</v>
          </cell>
          <cell r="P2451">
            <v>0.76595192258979683</v>
          </cell>
          <cell r="Q2451">
            <v>369.59</v>
          </cell>
          <cell r="R2451">
            <v>0.23404807741020314</v>
          </cell>
          <cell r="S2451">
            <v>14.7836</v>
          </cell>
          <cell r="U2451">
            <v>0</v>
          </cell>
          <cell r="V2451">
            <v>0</v>
          </cell>
          <cell r="W2451">
            <v>2425.2199999999998</v>
          </cell>
          <cell r="X2451">
            <v>2425.2199999999998</v>
          </cell>
          <cell r="Y2451">
            <v>618298</v>
          </cell>
        </row>
        <row r="2452">
          <cell r="A2452">
            <v>2018312</v>
          </cell>
          <cell r="C2452" t="str">
            <v>656918 - ruit ARC5F04R GVN</v>
          </cell>
          <cell r="D2452" t="str">
            <v>Arcabo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1</v>
          </cell>
          <cell r="J2452">
            <v>1</v>
          </cell>
          <cell r="L2452">
            <v>202.54</v>
          </cell>
          <cell r="N2452">
            <v>108.77</v>
          </cell>
          <cell r="O2452">
            <v>93.77</v>
          </cell>
          <cell r="P2452">
            <v>0.8620943274800037</v>
          </cell>
          <cell r="Q2452">
            <v>15</v>
          </cell>
          <cell r="R2452">
            <v>0.13790567251999633</v>
          </cell>
          <cell r="S2452">
            <v>0.6</v>
          </cell>
          <cell r="U2452">
            <v>0</v>
          </cell>
          <cell r="V2452">
            <v>0</v>
          </cell>
          <cell r="W2452">
            <v>202.54</v>
          </cell>
          <cell r="X2452">
            <v>202.54</v>
          </cell>
          <cell r="Y2452">
            <v>618352</v>
          </cell>
        </row>
        <row r="2453">
          <cell r="A2453">
            <v>2018313</v>
          </cell>
          <cell r="C2453" t="str">
            <v>728718 ARC2805 - 4x glas met roeden</v>
          </cell>
          <cell r="D2453" t="str">
            <v>Arcabo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1</v>
          </cell>
          <cell r="J2453">
            <v>1</v>
          </cell>
          <cell r="L2453">
            <v>293.68</v>
          </cell>
          <cell r="N2453">
            <v>154.34</v>
          </cell>
          <cell r="O2453">
            <v>139.34</v>
          </cell>
          <cell r="P2453">
            <v>0.90281197356485676</v>
          </cell>
          <cell r="Q2453">
            <v>15</v>
          </cell>
          <cell r="R2453">
            <v>9.7188026435143182E-2</v>
          </cell>
          <cell r="S2453">
            <v>0.6</v>
          </cell>
          <cell r="U2453">
            <v>0</v>
          </cell>
          <cell r="V2453">
            <v>0</v>
          </cell>
          <cell r="W2453">
            <v>293.68</v>
          </cell>
          <cell r="X2453">
            <v>293.68</v>
          </cell>
          <cell r="Y2453">
            <v>618352</v>
          </cell>
        </row>
        <row r="2454">
          <cell r="A2454" t="str">
            <v>2018314V</v>
          </cell>
          <cell r="C2454">
            <v>668918</v>
          </cell>
          <cell r="D2454" t="str">
            <v>Arcabo</v>
          </cell>
          <cell r="E2454">
            <v>1</v>
          </cell>
          <cell r="F2454">
            <v>8</v>
          </cell>
          <cell r="G2454">
            <v>5</v>
          </cell>
          <cell r="H2454">
            <v>3</v>
          </cell>
          <cell r="I2454">
            <v>1</v>
          </cell>
          <cell r="J2454">
            <v>1</v>
          </cell>
          <cell r="L2454">
            <v>5667.47</v>
          </cell>
          <cell r="N2454">
            <v>3650.7</v>
          </cell>
          <cell r="O2454">
            <v>2954.46</v>
          </cell>
          <cell r="P2454">
            <v>0.80928589037718801</v>
          </cell>
          <cell r="Q2454">
            <v>696.24</v>
          </cell>
          <cell r="R2454">
            <v>0.19071410962281207</v>
          </cell>
          <cell r="S2454">
            <v>27.849599999999999</v>
          </cell>
          <cell r="U2454">
            <v>0</v>
          </cell>
          <cell r="V2454">
            <v>0</v>
          </cell>
          <cell r="W2454">
            <v>5667.47</v>
          </cell>
          <cell r="X2454">
            <v>5667.47</v>
          </cell>
          <cell r="Y2454">
            <v>618299</v>
          </cell>
        </row>
        <row r="2455">
          <cell r="A2455">
            <v>2018315</v>
          </cell>
          <cell r="C2455">
            <v>689218</v>
          </cell>
          <cell r="D2455" t="str">
            <v>Arcabo</v>
          </cell>
          <cell r="E2455">
            <v>1</v>
          </cell>
          <cell r="F2455">
            <v>9</v>
          </cell>
          <cell r="G2455">
            <v>2</v>
          </cell>
          <cell r="H2455">
            <v>7</v>
          </cell>
          <cell r="I2455">
            <v>1</v>
          </cell>
          <cell r="J2455">
            <v>1</v>
          </cell>
          <cell r="L2455">
            <v>3918.44</v>
          </cell>
          <cell r="N2455">
            <v>2522.23</v>
          </cell>
          <cell r="O2455">
            <v>1943.8600000000001</v>
          </cell>
          <cell r="P2455">
            <v>0.77069101549026064</v>
          </cell>
          <cell r="Q2455">
            <v>578.37</v>
          </cell>
          <cell r="R2455">
            <v>0.22930898450973941</v>
          </cell>
          <cell r="S2455">
            <v>23.134799999999998</v>
          </cell>
          <cell r="U2455">
            <v>0</v>
          </cell>
          <cell r="V2455">
            <v>0</v>
          </cell>
          <cell r="W2455">
            <v>3918.44</v>
          </cell>
          <cell r="X2455">
            <v>3918.44</v>
          </cell>
          <cell r="Y2455">
            <v>618300</v>
          </cell>
        </row>
        <row r="2456">
          <cell r="A2456">
            <v>2018316</v>
          </cell>
          <cell r="C2456">
            <v>688718</v>
          </cell>
          <cell r="D2456" t="str">
            <v>Arcabo</v>
          </cell>
          <cell r="E2456">
            <v>1</v>
          </cell>
          <cell r="F2456">
            <v>8</v>
          </cell>
          <cell r="G2456">
            <v>5</v>
          </cell>
          <cell r="H2456">
            <v>2</v>
          </cell>
          <cell r="I2456">
            <v>1</v>
          </cell>
          <cell r="J2456">
            <v>1</v>
          </cell>
          <cell r="L2456">
            <v>2425.2199999999998</v>
          </cell>
          <cell r="N2456">
            <v>1579.12</v>
          </cell>
          <cell r="O2456">
            <v>1209.53</v>
          </cell>
          <cell r="P2456">
            <v>0.76595192258979683</v>
          </cell>
          <cell r="Q2456">
            <v>369.59</v>
          </cell>
          <cell r="R2456">
            <v>0.23404807741020314</v>
          </cell>
          <cell r="S2456">
            <v>14.7836</v>
          </cell>
          <cell r="U2456">
            <v>0</v>
          </cell>
          <cell r="V2456">
            <v>0</v>
          </cell>
          <cell r="W2456">
            <v>2425.2199999999998</v>
          </cell>
          <cell r="X2456">
            <v>2425.2199999999998</v>
          </cell>
          <cell r="Y2456">
            <v>618301</v>
          </cell>
        </row>
        <row r="2457">
          <cell r="A2457">
            <v>2018317</v>
          </cell>
          <cell r="C2457" t="str">
            <v>Comm 144</v>
          </cell>
          <cell r="D2457" t="str">
            <v>Diamant</v>
          </cell>
          <cell r="E2457">
            <v>2</v>
          </cell>
          <cell r="F2457">
            <v>25</v>
          </cell>
          <cell r="G2457">
            <v>14</v>
          </cell>
          <cell r="H2457">
            <v>5</v>
          </cell>
          <cell r="I2457">
            <v>1</v>
          </cell>
          <cell r="J2457">
            <v>1</v>
          </cell>
          <cell r="L2457">
            <v>9400.0499999999993</v>
          </cell>
          <cell r="N2457">
            <v>5772.43</v>
          </cell>
          <cell r="O2457">
            <v>4522.91</v>
          </cell>
          <cell r="P2457">
            <v>0.78353656952098161</v>
          </cell>
          <cell r="Q2457">
            <v>1249.52</v>
          </cell>
          <cell r="R2457">
            <v>0.21646343047901836</v>
          </cell>
          <cell r="S2457">
            <v>49.980800000000002</v>
          </cell>
          <cell r="U2457">
            <v>0</v>
          </cell>
          <cell r="V2457">
            <v>0</v>
          </cell>
          <cell r="W2457">
            <v>9400.0499999999993</v>
          </cell>
          <cell r="X2457">
            <v>9400.0499999999993</v>
          </cell>
          <cell r="Y2457">
            <v>618432</v>
          </cell>
        </row>
        <row r="2458">
          <cell r="A2458">
            <v>2018318</v>
          </cell>
          <cell r="C2458">
            <v>724018</v>
          </cell>
          <cell r="D2458" t="str">
            <v>Arcabo</v>
          </cell>
          <cell r="E2458">
            <v>1</v>
          </cell>
          <cell r="F2458">
            <v>7</v>
          </cell>
          <cell r="G2458">
            <v>5</v>
          </cell>
          <cell r="H2458">
            <v>2</v>
          </cell>
          <cell r="I2458">
            <v>1</v>
          </cell>
          <cell r="J2458">
            <v>1</v>
          </cell>
          <cell r="L2458">
            <v>2449.87</v>
          </cell>
          <cell r="N2458">
            <v>1590.67</v>
          </cell>
          <cell r="O2458">
            <v>1309.76</v>
          </cell>
          <cell r="P2458">
            <v>0.82340145976223855</v>
          </cell>
          <cell r="Q2458">
            <v>280.91000000000003</v>
          </cell>
          <cell r="R2458">
            <v>0.17659854023776145</v>
          </cell>
          <cell r="S2458">
            <v>11.236400000000001</v>
          </cell>
          <cell r="U2458">
            <v>0</v>
          </cell>
          <cell r="V2458">
            <v>0</v>
          </cell>
          <cell r="W2458">
            <v>2449.87</v>
          </cell>
          <cell r="X2458">
            <v>2449.87</v>
          </cell>
          <cell r="Y2458">
            <v>618323</v>
          </cell>
        </row>
        <row r="2459">
          <cell r="A2459">
            <v>2018319</v>
          </cell>
          <cell r="C2459">
            <v>721600</v>
          </cell>
          <cell r="D2459" t="str">
            <v>Arcabo</v>
          </cell>
          <cell r="E2459">
            <v>1</v>
          </cell>
          <cell r="F2459">
            <v>8</v>
          </cell>
          <cell r="G2459">
            <v>4</v>
          </cell>
          <cell r="H2459">
            <v>6</v>
          </cell>
          <cell r="I2459">
            <v>1</v>
          </cell>
          <cell r="J2459">
            <v>1</v>
          </cell>
          <cell r="L2459">
            <v>4694.63</v>
          </cell>
          <cell r="N2459">
            <v>3082.07</v>
          </cell>
          <cell r="O2459">
            <v>2409.67</v>
          </cell>
          <cell r="P2459">
            <v>0.78183493561145589</v>
          </cell>
          <cell r="Q2459">
            <v>672.4</v>
          </cell>
          <cell r="R2459">
            <v>0.21816506438854405</v>
          </cell>
          <cell r="S2459">
            <v>26.896000000000001</v>
          </cell>
          <cell r="U2459">
            <v>0</v>
          </cell>
          <cell r="V2459">
            <v>0</v>
          </cell>
          <cell r="W2459">
            <v>4694.63</v>
          </cell>
          <cell r="X2459">
            <v>4694.63</v>
          </cell>
          <cell r="Y2459">
            <v>618324</v>
          </cell>
        </row>
        <row r="2460">
          <cell r="A2460">
            <v>2018320</v>
          </cell>
          <cell r="C2460" t="str">
            <v>2018227 - 738018 tm 738618 AWL nieuw 100 en 120</v>
          </cell>
          <cell r="D2460" t="str">
            <v>Arcabo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1</v>
          </cell>
          <cell r="J2460">
            <v>1</v>
          </cell>
          <cell r="L2460">
            <v>2530</v>
          </cell>
          <cell r="N2460">
            <v>1265</v>
          </cell>
          <cell r="O2460">
            <v>1025</v>
          </cell>
          <cell r="P2460">
            <v>0.81027667984189722</v>
          </cell>
          <cell r="Q2460">
            <v>240</v>
          </cell>
          <cell r="R2460">
            <v>0.18972332015810275</v>
          </cell>
          <cell r="S2460">
            <v>9.6</v>
          </cell>
          <cell r="U2460">
            <v>0</v>
          </cell>
          <cell r="V2460">
            <v>0</v>
          </cell>
          <cell r="W2460">
            <v>2530</v>
          </cell>
          <cell r="X2460">
            <v>2530</v>
          </cell>
          <cell r="Y2460">
            <v>618352</v>
          </cell>
        </row>
        <row r="2461">
          <cell r="A2461">
            <v>2018321</v>
          </cell>
          <cell r="C2461" t="str">
            <v>Verhagen</v>
          </cell>
          <cell r="D2461" t="str">
            <v>Duocar</v>
          </cell>
          <cell r="E2461">
            <v>1</v>
          </cell>
          <cell r="F2461">
            <v>4</v>
          </cell>
          <cell r="G2461">
            <v>3</v>
          </cell>
          <cell r="H2461">
            <v>2</v>
          </cell>
          <cell r="I2461">
            <v>1</v>
          </cell>
          <cell r="J2461">
            <v>1</v>
          </cell>
          <cell r="L2461">
            <v>1572.39</v>
          </cell>
          <cell r="N2461">
            <v>995.79</v>
          </cell>
          <cell r="O2461">
            <v>742.8599999999999</v>
          </cell>
          <cell r="P2461">
            <v>0.74600066279034727</v>
          </cell>
          <cell r="Q2461">
            <v>252.93</v>
          </cell>
          <cell r="R2461">
            <v>0.25399933720965268</v>
          </cell>
          <cell r="S2461">
            <v>10.1172</v>
          </cell>
          <cell r="U2461">
            <v>0</v>
          </cell>
          <cell r="V2461">
            <v>0</v>
          </cell>
          <cell r="W2461">
            <v>1572.39</v>
          </cell>
          <cell r="X2461">
            <v>1572.39</v>
          </cell>
          <cell r="Y2461">
            <v>618379</v>
          </cell>
        </row>
        <row r="2462">
          <cell r="A2462">
            <v>2018322</v>
          </cell>
          <cell r="C2462" t="str">
            <v xml:space="preserve">Glas deur 680417 </v>
          </cell>
          <cell r="D2462" t="str">
            <v>Arcabo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1</v>
          </cell>
          <cell r="J2462">
            <v>1</v>
          </cell>
          <cell r="L2462">
            <v>127.28</v>
          </cell>
          <cell r="N2462">
            <v>71.14</v>
          </cell>
          <cell r="O2462">
            <v>56.14</v>
          </cell>
          <cell r="P2462">
            <v>0.78914815856058473</v>
          </cell>
          <cell r="Q2462">
            <v>15</v>
          </cell>
          <cell r="R2462">
            <v>0.21085184143941524</v>
          </cell>
          <cell r="S2462">
            <v>0.6</v>
          </cell>
          <cell r="U2462">
            <v>0</v>
          </cell>
          <cell r="V2462">
            <v>0</v>
          </cell>
          <cell r="W2462">
            <v>127.28</v>
          </cell>
          <cell r="X2462">
            <v>127.28</v>
          </cell>
          <cell r="Y2462">
            <v>618431</v>
          </cell>
        </row>
        <row r="2463">
          <cell r="A2463">
            <v>2018323</v>
          </cell>
          <cell r="C2463" t="str">
            <v>Glas Bergmans herlevering</v>
          </cell>
          <cell r="D2463" t="str">
            <v>Euro Recreatiebouw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1</v>
          </cell>
          <cell r="J2463">
            <v>1</v>
          </cell>
          <cell r="L2463">
            <v>75.099999999999994</v>
          </cell>
          <cell r="O2463">
            <v>30.05</v>
          </cell>
          <cell r="P2463" t="str">
            <v/>
          </cell>
          <cell r="Q2463">
            <v>15</v>
          </cell>
          <cell r="R2463" t="str">
            <v/>
          </cell>
          <cell r="S2463">
            <v>0.6</v>
          </cell>
          <cell r="U2463">
            <v>0</v>
          </cell>
          <cell r="V2463">
            <v>0</v>
          </cell>
          <cell r="W2463">
            <v>75.099999999999994</v>
          </cell>
          <cell r="X2463">
            <v>75.099999999999994</v>
          </cell>
          <cell r="Y2463">
            <v>618467</v>
          </cell>
        </row>
        <row r="2464">
          <cell r="A2464">
            <v>2018324</v>
          </cell>
          <cell r="C2464" t="str">
            <v>MSE-025</v>
          </cell>
          <cell r="D2464" t="str">
            <v>Maat</v>
          </cell>
          <cell r="E2464">
            <v>1</v>
          </cell>
          <cell r="F2464">
            <v>8</v>
          </cell>
          <cell r="G2464">
            <v>5</v>
          </cell>
          <cell r="H2464">
            <v>3</v>
          </cell>
          <cell r="I2464">
            <v>1</v>
          </cell>
          <cell r="J2464">
            <v>1</v>
          </cell>
          <cell r="L2464">
            <v>1807.02</v>
          </cell>
          <cell r="N2464">
            <v>1285.6099999999999</v>
          </cell>
          <cell r="O2464">
            <v>870.1099999999999</v>
          </cell>
          <cell r="P2464">
            <v>0.67680711879963595</v>
          </cell>
          <cell r="Q2464">
            <v>415.5</v>
          </cell>
          <cell r="R2464">
            <v>0.32319288120036405</v>
          </cell>
          <cell r="S2464">
            <v>16.62</v>
          </cell>
          <cell r="U2464">
            <v>0</v>
          </cell>
          <cell r="V2464">
            <v>0</v>
          </cell>
          <cell r="W2464">
            <v>1807.02</v>
          </cell>
          <cell r="X2464">
            <v>1807.02</v>
          </cell>
          <cell r="Y2464">
            <v>618377</v>
          </cell>
        </row>
        <row r="2465">
          <cell r="A2465">
            <v>2018325</v>
          </cell>
          <cell r="C2465" t="str">
            <v>MSE-026</v>
          </cell>
          <cell r="D2465" t="str">
            <v>Maat</v>
          </cell>
          <cell r="E2465">
            <v>1</v>
          </cell>
          <cell r="F2465">
            <v>9</v>
          </cell>
          <cell r="G2465">
            <v>7</v>
          </cell>
          <cell r="H2465">
            <v>3</v>
          </cell>
          <cell r="I2465">
            <v>1</v>
          </cell>
          <cell r="J2465">
            <v>1</v>
          </cell>
          <cell r="L2465">
            <v>2049.1799999999998</v>
          </cell>
          <cell r="N2465">
            <v>1460.58</v>
          </cell>
          <cell r="O2465">
            <v>966.95999999999992</v>
          </cell>
          <cell r="P2465">
            <v>0.66203836831943474</v>
          </cell>
          <cell r="Q2465">
            <v>493.62</v>
          </cell>
          <cell r="R2465">
            <v>0.33796163168056526</v>
          </cell>
          <cell r="S2465">
            <v>19.744800000000001</v>
          </cell>
          <cell r="U2465">
            <v>0</v>
          </cell>
          <cell r="V2465">
            <v>0</v>
          </cell>
          <cell r="W2465">
            <v>2049.1799999999998</v>
          </cell>
          <cell r="X2465">
            <v>2049.1799999999998</v>
          </cell>
          <cell r="Y2465">
            <v>618378</v>
          </cell>
        </row>
        <row r="2466">
          <cell r="A2466">
            <v>2018326</v>
          </cell>
          <cell r="C2466" t="str">
            <v>MSE-027</v>
          </cell>
          <cell r="D2466" t="str">
            <v>Maat</v>
          </cell>
          <cell r="E2466">
            <v>0</v>
          </cell>
          <cell r="F2466">
            <v>1</v>
          </cell>
          <cell r="G2466">
            <v>0</v>
          </cell>
          <cell r="H2466">
            <v>1</v>
          </cell>
          <cell r="I2466">
            <v>1</v>
          </cell>
          <cell r="J2466">
            <v>1</v>
          </cell>
          <cell r="L2466">
            <v>439.1</v>
          </cell>
          <cell r="N2466">
            <v>307.87</v>
          </cell>
          <cell r="O2466">
            <v>207.99</v>
          </cell>
          <cell r="P2466">
            <v>0.67557735407802</v>
          </cell>
          <cell r="Q2466">
            <v>99.88</v>
          </cell>
          <cell r="R2466">
            <v>0.32442264592198006</v>
          </cell>
          <cell r="S2466">
            <v>3.9951999999999996</v>
          </cell>
          <cell r="U2466">
            <v>0</v>
          </cell>
          <cell r="V2466">
            <v>0</v>
          </cell>
          <cell r="W2466">
            <v>439.1</v>
          </cell>
          <cell r="X2466">
            <v>439.1</v>
          </cell>
          <cell r="Y2466">
            <v>618376</v>
          </cell>
        </row>
        <row r="2467">
          <cell r="A2467">
            <v>2018327</v>
          </cell>
          <cell r="C2467" t="str">
            <v xml:space="preserve">MSE-016 - 7030 </v>
          </cell>
          <cell r="D2467" t="str">
            <v>Maat</v>
          </cell>
          <cell r="E2467">
            <v>1</v>
          </cell>
          <cell r="F2467">
            <v>8</v>
          </cell>
          <cell r="G2467">
            <v>5</v>
          </cell>
          <cell r="H2467">
            <v>3</v>
          </cell>
          <cell r="I2467">
            <v>1</v>
          </cell>
          <cell r="J2467">
            <v>1</v>
          </cell>
          <cell r="L2467">
            <v>3251.16</v>
          </cell>
          <cell r="N2467">
            <v>2234.61</v>
          </cell>
          <cell r="O2467">
            <v>1587.96</v>
          </cell>
          <cell r="P2467">
            <v>0.71062064521325863</v>
          </cell>
          <cell r="Q2467">
            <v>646.65</v>
          </cell>
          <cell r="R2467">
            <v>0.28937935478674126</v>
          </cell>
          <cell r="S2467">
            <v>25.866</v>
          </cell>
          <cell r="U2467">
            <v>0</v>
          </cell>
          <cell r="V2467">
            <v>0</v>
          </cell>
          <cell r="W2467">
            <v>3251.16</v>
          </cell>
          <cell r="X2467">
            <v>3251.16</v>
          </cell>
          <cell r="Y2467">
            <v>618389</v>
          </cell>
        </row>
        <row r="2468">
          <cell r="A2468">
            <v>2018328</v>
          </cell>
          <cell r="C2468" t="str">
            <v>S217208-001</v>
          </cell>
          <cell r="D2468" t="str">
            <v>Arcabo</v>
          </cell>
          <cell r="E2468">
            <v>0</v>
          </cell>
          <cell r="F2468">
            <v>1</v>
          </cell>
          <cell r="G2468">
            <v>1</v>
          </cell>
          <cell r="H2468">
            <v>0</v>
          </cell>
          <cell r="I2468">
            <v>1</v>
          </cell>
          <cell r="J2468">
            <v>1</v>
          </cell>
          <cell r="L2468">
            <v>248.5</v>
          </cell>
          <cell r="N2468">
            <v>132.52000000000001</v>
          </cell>
          <cell r="O2468">
            <v>95.990000000000009</v>
          </cell>
          <cell r="P2468">
            <v>0.72434349532146092</v>
          </cell>
          <cell r="Q2468">
            <v>36.53</v>
          </cell>
          <cell r="R2468">
            <v>0.27565650467853908</v>
          </cell>
          <cell r="S2468">
            <v>1.4612000000000001</v>
          </cell>
          <cell r="U2468">
            <v>0</v>
          </cell>
          <cell r="V2468">
            <v>0</v>
          </cell>
          <cell r="W2468">
            <v>248.5</v>
          </cell>
          <cell r="X2468">
            <v>248.5</v>
          </cell>
          <cell r="Y2468">
            <v>618325</v>
          </cell>
        </row>
        <row r="2469">
          <cell r="A2469" t="str">
            <v>2018329L-3011</v>
          </cell>
          <cell r="C2469" t="str">
            <v>217208-001 Luiken</v>
          </cell>
          <cell r="D2469" t="str">
            <v>Arcabo</v>
          </cell>
          <cell r="E2469">
            <v>0</v>
          </cell>
          <cell r="F2469">
            <v>2</v>
          </cell>
          <cell r="G2469">
            <v>0</v>
          </cell>
          <cell r="H2469">
            <v>0</v>
          </cell>
          <cell r="I2469">
            <v>1</v>
          </cell>
          <cell r="J2469">
            <v>1</v>
          </cell>
          <cell r="L2469">
            <v>153.34</v>
          </cell>
          <cell r="N2469">
            <v>101</v>
          </cell>
          <cell r="O2469">
            <v>63</v>
          </cell>
          <cell r="P2469">
            <v>0.62376237623762376</v>
          </cell>
          <cell r="Q2469">
            <v>38</v>
          </cell>
          <cell r="R2469">
            <v>0.37623762376237624</v>
          </cell>
          <cell r="S2469">
            <v>1.52</v>
          </cell>
          <cell r="U2469">
            <v>0</v>
          </cell>
          <cell r="V2469">
            <v>0</v>
          </cell>
          <cell r="W2469">
            <v>153.34</v>
          </cell>
          <cell r="X2469">
            <v>153.34</v>
          </cell>
          <cell r="Y2469">
            <v>618355</v>
          </cell>
        </row>
        <row r="2470">
          <cell r="A2470" t="str">
            <v>2018330V</v>
          </cell>
          <cell r="C2470">
            <v>669018</v>
          </cell>
          <cell r="D2470" t="str">
            <v>Arcabo</v>
          </cell>
          <cell r="E2470">
            <v>1</v>
          </cell>
          <cell r="F2470">
            <v>10</v>
          </cell>
          <cell r="G2470">
            <v>6</v>
          </cell>
          <cell r="H2470">
            <v>3</v>
          </cell>
          <cell r="I2470">
            <v>1</v>
          </cell>
          <cell r="J2470">
            <v>1</v>
          </cell>
          <cell r="L2470">
            <v>7835.09</v>
          </cell>
          <cell r="N2470">
            <v>5067.09</v>
          </cell>
          <cell r="O2470">
            <v>4066.4100000000003</v>
          </cell>
          <cell r="P2470">
            <v>0.80251386890700582</v>
          </cell>
          <cell r="Q2470">
            <v>1000.68</v>
          </cell>
          <cell r="R2470">
            <v>0.19748613109299418</v>
          </cell>
          <cell r="S2470">
            <v>40.027200000000001</v>
          </cell>
          <cell r="U2470">
            <v>0</v>
          </cell>
          <cell r="V2470">
            <v>0</v>
          </cell>
          <cell r="W2470">
            <v>7835.09</v>
          </cell>
          <cell r="X2470">
            <v>7835.09</v>
          </cell>
          <cell r="Y2470">
            <v>618326</v>
          </cell>
        </row>
        <row r="2471">
          <cell r="A2471">
            <v>2018331</v>
          </cell>
          <cell r="C2471">
            <v>721718</v>
          </cell>
          <cell r="D2471" t="str">
            <v>Arcabo</v>
          </cell>
          <cell r="E2471">
            <v>1</v>
          </cell>
          <cell r="F2471">
            <v>10</v>
          </cell>
          <cell r="G2471">
            <v>4</v>
          </cell>
          <cell r="H2471">
            <v>5</v>
          </cell>
          <cell r="I2471">
            <v>1</v>
          </cell>
          <cell r="J2471">
            <v>1</v>
          </cell>
          <cell r="L2471">
            <v>5240.3999999999996</v>
          </cell>
          <cell r="N2471">
            <v>3338.38</v>
          </cell>
          <cell r="O2471">
            <v>2658.61</v>
          </cell>
          <cell r="P2471">
            <v>0.7963772847908267</v>
          </cell>
          <cell r="Q2471">
            <v>679.77</v>
          </cell>
          <cell r="R2471">
            <v>0.2036227152091733</v>
          </cell>
          <cell r="S2471">
            <v>27.190799999999999</v>
          </cell>
          <cell r="U2471">
            <v>0</v>
          </cell>
          <cell r="V2471">
            <v>0</v>
          </cell>
          <cell r="W2471">
            <v>5240.3999999999996</v>
          </cell>
          <cell r="X2471">
            <v>5240.3999999999996</v>
          </cell>
          <cell r="Y2471">
            <v>618327</v>
          </cell>
        </row>
        <row r="2472">
          <cell r="A2472">
            <v>2018332</v>
          </cell>
          <cell r="C2472">
            <v>679900</v>
          </cell>
          <cell r="D2472" t="str">
            <v>Arcabo</v>
          </cell>
          <cell r="E2472">
            <v>1</v>
          </cell>
          <cell r="F2472">
            <v>8</v>
          </cell>
          <cell r="G2472">
            <v>5</v>
          </cell>
          <cell r="H2472">
            <v>3</v>
          </cell>
          <cell r="I2472">
            <v>1</v>
          </cell>
          <cell r="J2472">
            <v>1</v>
          </cell>
          <cell r="L2472">
            <v>3041.38</v>
          </cell>
          <cell r="N2472">
            <v>1959.98</v>
          </cell>
          <cell r="O2472">
            <v>1509.08</v>
          </cell>
          <cell r="P2472">
            <v>0.7699466321084909</v>
          </cell>
          <cell r="Q2472">
            <v>450.9</v>
          </cell>
          <cell r="R2472">
            <v>0.23005336789150907</v>
          </cell>
          <cell r="S2472">
            <v>18.035999999999998</v>
          </cell>
          <cell r="U2472">
            <v>0</v>
          </cell>
          <cell r="V2472">
            <v>0</v>
          </cell>
          <cell r="W2472">
            <v>3041.38</v>
          </cell>
          <cell r="X2472">
            <v>3041.38</v>
          </cell>
          <cell r="Y2472">
            <v>618328</v>
          </cell>
        </row>
        <row r="2473">
          <cell r="A2473">
            <v>2018333</v>
          </cell>
          <cell r="C2473" t="str">
            <v>Com142 deur extra</v>
          </cell>
          <cell r="D2473" t="str">
            <v>Diamant</v>
          </cell>
          <cell r="E2473">
            <v>0</v>
          </cell>
          <cell r="F2473">
            <v>1</v>
          </cell>
          <cell r="G2473">
            <v>0</v>
          </cell>
          <cell r="H2473">
            <v>1</v>
          </cell>
          <cell r="I2473">
            <v>1</v>
          </cell>
          <cell r="J2473">
            <v>1</v>
          </cell>
          <cell r="L2473">
            <v>523.91999999999996</v>
          </cell>
          <cell r="N2473">
            <v>331.24</v>
          </cell>
          <cell r="O2473">
            <v>241.10000000000002</v>
          </cell>
          <cell r="P2473">
            <v>0.72787103006883236</v>
          </cell>
          <cell r="Q2473">
            <v>90.14</v>
          </cell>
          <cell r="R2473">
            <v>0.27212896993116775</v>
          </cell>
          <cell r="S2473">
            <v>3.6055999999999999</v>
          </cell>
          <cell r="U2473">
            <v>0</v>
          </cell>
          <cell r="V2473">
            <v>0</v>
          </cell>
          <cell r="W2473">
            <v>523.91999999999996</v>
          </cell>
          <cell r="X2473">
            <v>523.91999999999996</v>
          </cell>
          <cell r="Y2473">
            <v>618292</v>
          </cell>
        </row>
        <row r="2474">
          <cell r="A2474" t="str">
            <v>2018334V</v>
          </cell>
          <cell r="C2474">
            <v>698618</v>
          </cell>
          <cell r="D2474" t="str">
            <v>Arcabo</v>
          </cell>
          <cell r="E2474">
            <v>1</v>
          </cell>
          <cell r="F2474">
            <v>8</v>
          </cell>
          <cell r="G2474">
            <v>5</v>
          </cell>
          <cell r="H2474">
            <v>3</v>
          </cell>
          <cell r="I2474">
            <v>1</v>
          </cell>
          <cell r="J2474">
            <v>1</v>
          </cell>
          <cell r="L2474">
            <v>6443.3</v>
          </cell>
          <cell r="N2474">
            <v>3905.55</v>
          </cell>
          <cell r="O2474">
            <v>3183.9100000000003</v>
          </cell>
          <cell r="P2474">
            <v>0.81522704868712481</v>
          </cell>
          <cell r="Q2474">
            <v>721.64</v>
          </cell>
          <cell r="R2474">
            <v>0.18477295131287524</v>
          </cell>
          <cell r="S2474">
            <v>28.865600000000001</v>
          </cell>
          <cell r="U2474">
            <v>0</v>
          </cell>
          <cell r="V2474">
            <v>0</v>
          </cell>
          <cell r="W2474">
            <v>6443.3</v>
          </cell>
          <cell r="X2474">
            <v>6443.3</v>
          </cell>
          <cell r="Y2474">
            <v>618329</v>
          </cell>
        </row>
        <row r="2475">
          <cell r="A2475">
            <v>2018335</v>
          </cell>
          <cell r="C2475">
            <v>689318</v>
          </cell>
          <cell r="D2475" t="str">
            <v>Arcabo</v>
          </cell>
          <cell r="E2475">
            <v>1</v>
          </cell>
          <cell r="F2475">
            <v>9</v>
          </cell>
          <cell r="G2475">
            <v>6</v>
          </cell>
          <cell r="H2475">
            <v>3</v>
          </cell>
          <cell r="I2475">
            <v>1</v>
          </cell>
          <cell r="J2475">
            <v>1</v>
          </cell>
          <cell r="L2475">
            <v>3910.85</v>
          </cell>
          <cell r="N2475">
            <v>2521.0500000000002</v>
          </cell>
          <cell r="O2475">
            <v>1961.1000000000001</v>
          </cell>
          <cell r="P2475">
            <v>0.77789016481228057</v>
          </cell>
          <cell r="Q2475">
            <v>559.95000000000005</v>
          </cell>
          <cell r="R2475">
            <v>0.2221098351877194</v>
          </cell>
          <cell r="S2475">
            <v>22.398000000000003</v>
          </cell>
          <cell r="U2475">
            <v>0</v>
          </cell>
          <cell r="V2475">
            <v>0</v>
          </cell>
          <cell r="W2475">
            <v>3910.85</v>
          </cell>
          <cell r="X2475">
            <v>3910.85</v>
          </cell>
          <cell r="Y2475">
            <v>618330</v>
          </cell>
        </row>
        <row r="2476">
          <cell r="A2476">
            <v>2018336</v>
          </cell>
          <cell r="C2476" t="str">
            <v>Koelewijn</v>
          </cell>
          <cell r="D2476" t="str">
            <v>Duocar</v>
          </cell>
          <cell r="E2476">
            <v>1</v>
          </cell>
          <cell r="F2476">
            <v>3</v>
          </cell>
          <cell r="G2476">
            <v>2</v>
          </cell>
          <cell r="H2476">
            <v>2</v>
          </cell>
          <cell r="I2476">
            <v>1</v>
          </cell>
          <cell r="J2476">
            <v>1</v>
          </cell>
          <cell r="L2476">
            <v>1089</v>
          </cell>
          <cell r="N2476">
            <v>682.1</v>
          </cell>
          <cell r="O2476">
            <v>480.84000000000003</v>
          </cell>
          <cell r="P2476">
            <v>0.70494062454185602</v>
          </cell>
          <cell r="Q2476">
            <v>201.26</v>
          </cell>
          <cell r="R2476">
            <v>0.29505937545814392</v>
          </cell>
          <cell r="S2476">
            <v>8.0503999999999998</v>
          </cell>
          <cell r="U2476">
            <v>0</v>
          </cell>
          <cell r="V2476">
            <v>0</v>
          </cell>
          <cell r="W2476">
            <v>1089</v>
          </cell>
          <cell r="X2476">
            <v>1089</v>
          </cell>
          <cell r="Y2476">
            <v>618396</v>
          </cell>
        </row>
        <row r="2477">
          <cell r="A2477">
            <v>2018337</v>
          </cell>
          <cell r="C2477" t="str">
            <v>Heezerenbosch 5</v>
          </cell>
          <cell r="D2477" t="str">
            <v>Duocar</v>
          </cell>
          <cell r="E2477">
            <v>1</v>
          </cell>
          <cell r="F2477">
            <v>8</v>
          </cell>
          <cell r="G2477">
            <v>5</v>
          </cell>
          <cell r="H2477">
            <v>3</v>
          </cell>
          <cell r="I2477">
            <v>1</v>
          </cell>
          <cell r="J2477">
            <v>1</v>
          </cell>
          <cell r="L2477">
            <v>3025.25</v>
          </cell>
          <cell r="N2477">
            <v>1899.31</v>
          </cell>
          <cell r="O2477">
            <v>1316.73</v>
          </cell>
          <cell r="P2477">
            <v>0.69326755505946902</v>
          </cell>
          <cell r="Q2477">
            <v>582.58000000000004</v>
          </cell>
          <cell r="R2477">
            <v>0.30673244494053109</v>
          </cell>
          <cell r="S2477">
            <v>23.3032</v>
          </cell>
          <cell r="U2477">
            <v>0</v>
          </cell>
          <cell r="V2477">
            <v>0</v>
          </cell>
          <cell r="W2477">
            <v>3025.25</v>
          </cell>
          <cell r="X2477">
            <v>3025.25</v>
          </cell>
          <cell r="Y2477">
            <v>618398</v>
          </cell>
        </row>
        <row r="2478">
          <cell r="A2478">
            <v>2018338</v>
          </cell>
          <cell r="C2478" t="str">
            <v>Uitbreiding Eemhof</v>
          </cell>
          <cell r="D2478" t="str">
            <v>Maat</v>
          </cell>
          <cell r="E2478">
            <v>0</v>
          </cell>
          <cell r="F2478">
            <v>2</v>
          </cell>
          <cell r="G2478">
            <v>1</v>
          </cell>
          <cell r="H2478">
            <v>1</v>
          </cell>
          <cell r="I2478">
            <v>1</v>
          </cell>
          <cell r="J2478">
            <v>1</v>
          </cell>
          <cell r="L2478">
            <v>1852</v>
          </cell>
          <cell r="N2478">
            <v>1282.6600000000001</v>
          </cell>
          <cell r="O2478">
            <v>1117.5900000000001</v>
          </cell>
          <cell r="P2478">
            <v>0.87130650367205653</v>
          </cell>
          <cell r="Q2478">
            <v>165.07</v>
          </cell>
          <cell r="R2478">
            <v>0.12869349632794347</v>
          </cell>
          <cell r="S2478">
            <v>6.6027999999999993</v>
          </cell>
          <cell r="U2478">
            <v>0</v>
          </cell>
          <cell r="V2478">
            <v>0</v>
          </cell>
          <cell r="W2478">
            <v>1852</v>
          </cell>
          <cell r="X2478">
            <v>1852</v>
          </cell>
          <cell r="Y2478">
            <v>618390</v>
          </cell>
        </row>
        <row r="2479">
          <cell r="A2479">
            <v>2018339</v>
          </cell>
          <cell r="C2479" t="str">
            <v>De Roij</v>
          </cell>
          <cell r="D2479" t="str">
            <v>Duocar</v>
          </cell>
          <cell r="E2479">
            <v>1</v>
          </cell>
          <cell r="F2479">
            <v>10</v>
          </cell>
          <cell r="G2479">
            <v>6</v>
          </cell>
          <cell r="H2479">
            <v>3</v>
          </cell>
          <cell r="I2479">
            <v>1</v>
          </cell>
          <cell r="J2479">
            <v>1</v>
          </cell>
          <cell r="L2479">
            <v>3650.51</v>
          </cell>
          <cell r="N2479">
            <v>2130.8000000000002</v>
          </cell>
          <cell r="O2479">
            <v>1486.23</v>
          </cell>
          <cell r="P2479">
            <v>0.69749859207809273</v>
          </cell>
          <cell r="Q2479">
            <v>644.57000000000005</v>
          </cell>
          <cell r="R2479">
            <v>0.30250140792190727</v>
          </cell>
          <cell r="S2479">
            <v>25.782800000000002</v>
          </cell>
          <cell r="U2479">
            <v>0</v>
          </cell>
          <cell r="V2479">
            <v>0</v>
          </cell>
          <cell r="W2479">
            <v>3650.51</v>
          </cell>
          <cell r="X2479">
            <v>3650.51</v>
          </cell>
          <cell r="Y2479">
            <v>618399</v>
          </cell>
        </row>
        <row r="2480">
          <cell r="A2480">
            <v>2018340</v>
          </cell>
          <cell r="C2480" t="str">
            <v>706518 - 706918 ruit 812 x 2188</v>
          </cell>
          <cell r="D2480" t="str">
            <v>Arcabo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1</v>
          </cell>
          <cell r="J2480">
            <v>1</v>
          </cell>
          <cell r="L2480">
            <v>110.78</v>
          </cell>
          <cell r="N2480">
            <v>62.89</v>
          </cell>
          <cell r="O2480">
            <v>47.89</v>
          </cell>
          <cell r="P2480">
            <v>0.76148831292733343</v>
          </cell>
          <cell r="Q2480">
            <v>15</v>
          </cell>
          <cell r="R2480">
            <v>0.23851168707266657</v>
          </cell>
          <cell r="S2480">
            <v>0.6</v>
          </cell>
          <cell r="U2480">
            <v>0</v>
          </cell>
          <cell r="V2480">
            <v>110.78</v>
          </cell>
          <cell r="W2480">
            <v>0</v>
          </cell>
          <cell r="X2480"/>
          <cell r="Y2480"/>
        </row>
        <row r="2481">
          <cell r="A2481">
            <v>2018341</v>
          </cell>
          <cell r="C2481" t="str">
            <v>Breukglas nieuwvliet 4x 810-164-819-828</v>
          </cell>
          <cell r="D2481" t="str">
            <v>Maat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1</v>
          </cell>
          <cell r="J2481">
            <v>1</v>
          </cell>
          <cell r="L2481">
            <v>180.24</v>
          </cell>
          <cell r="N2481">
            <v>97.62</v>
          </cell>
          <cell r="O2481">
            <v>82.62</v>
          </cell>
          <cell r="P2481">
            <v>0.84634296250768282</v>
          </cell>
          <cell r="Q2481">
            <v>15</v>
          </cell>
          <cell r="R2481">
            <v>0.15365703749231713</v>
          </cell>
          <cell r="S2481">
            <v>0.6</v>
          </cell>
          <cell r="U2481">
            <v>0</v>
          </cell>
          <cell r="V2481">
            <v>0</v>
          </cell>
          <cell r="W2481">
            <v>180.24</v>
          </cell>
          <cell r="X2481">
            <v>180.24</v>
          </cell>
          <cell r="Y2481">
            <v>618357</v>
          </cell>
        </row>
        <row r="2482">
          <cell r="A2482">
            <v>2018342</v>
          </cell>
          <cell r="C2482" t="str">
            <v>Glas 4-15-5 met 3x3 vaks roeden</v>
          </cell>
          <cell r="D2482" t="str">
            <v>Duocar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1</v>
          </cell>
          <cell r="J2482">
            <v>1</v>
          </cell>
          <cell r="L2482">
            <v>153</v>
          </cell>
          <cell r="N2482">
            <v>74.69</v>
          </cell>
          <cell r="O2482">
            <v>59.69</v>
          </cell>
          <cell r="P2482">
            <v>0.79916990226268581</v>
          </cell>
          <cell r="Q2482">
            <v>15</v>
          </cell>
          <cell r="R2482">
            <v>0.20083009773731425</v>
          </cell>
          <cell r="S2482">
            <v>0.6</v>
          </cell>
          <cell r="U2482">
            <v>0</v>
          </cell>
          <cell r="V2482">
            <v>0</v>
          </cell>
          <cell r="W2482">
            <v>153</v>
          </cell>
          <cell r="X2482">
            <v>153</v>
          </cell>
          <cell r="Y2482">
            <v>618434</v>
          </cell>
        </row>
        <row r="2483">
          <cell r="A2483">
            <v>2018343</v>
          </cell>
          <cell r="C2483" t="str">
            <v>Extra kozijn Heezerenbosch 5</v>
          </cell>
          <cell r="D2483" t="str">
            <v>Duocar</v>
          </cell>
          <cell r="E2483">
            <v>0</v>
          </cell>
          <cell r="F2483">
            <v>1</v>
          </cell>
          <cell r="G2483">
            <v>1</v>
          </cell>
          <cell r="H2483">
            <v>0</v>
          </cell>
          <cell r="I2483">
            <v>1</v>
          </cell>
          <cell r="J2483">
            <v>1</v>
          </cell>
          <cell r="L2483">
            <v>181.21</v>
          </cell>
          <cell r="N2483">
            <v>114.36</v>
          </cell>
          <cell r="O2483">
            <v>72.819999999999993</v>
          </cell>
          <cell r="P2483">
            <v>0.63676110528156693</v>
          </cell>
          <cell r="Q2483">
            <v>41.54</v>
          </cell>
          <cell r="R2483">
            <v>0.36323889471843301</v>
          </cell>
          <cell r="S2483">
            <v>1.6616</v>
          </cell>
          <cell r="U2483">
            <v>0</v>
          </cell>
          <cell r="V2483">
            <v>0</v>
          </cell>
          <cell r="W2483">
            <v>181.21</v>
          </cell>
          <cell r="X2483">
            <v>181.21</v>
          </cell>
          <cell r="Y2483">
            <v>618400</v>
          </cell>
        </row>
        <row r="2484">
          <cell r="A2484">
            <v>2018344</v>
          </cell>
          <cell r="C2484" t="str">
            <v>Glas 667 x 2094 mm - 448614 Vlieghe kozijn</v>
          </cell>
          <cell r="D2484" t="str">
            <v>Arcabo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1</v>
          </cell>
          <cell r="J2484">
            <v>1</v>
          </cell>
          <cell r="L2484">
            <v>112.44</v>
          </cell>
          <cell r="N2484">
            <v>63.72</v>
          </cell>
          <cell r="O2484">
            <v>48.72</v>
          </cell>
          <cell r="P2484">
            <v>0.76459510357815441</v>
          </cell>
          <cell r="Q2484">
            <v>15</v>
          </cell>
          <cell r="R2484">
            <v>0.23540489642184559</v>
          </cell>
          <cell r="S2484">
            <v>0.6</v>
          </cell>
          <cell r="U2484">
            <v>0</v>
          </cell>
          <cell r="V2484">
            <v>0</v>
          </cell>
          <cell r="W2484">
            <v>112.44</v>
          </cell>
          <cell r="X2484">
            <v>112.44</v>
          </cell>
          <cell r="Y2484">
            <v>618352</v>
          </cell>
        </row>
        <row r="2485">
          <cell r="A2485">
            <v>2018345</v>
          </cell>
          <cell r="C2485" t="str">
            <v>2x knopcilinder op sleutelnr H82154 - 693818</v>
          </cell>
          <cell r="D2485" t="str">
            <v>Arcabo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1</v>
          </cell>
          <cell r="J2485">
            <v>1</v>
          </cell>
          <cell r="L2485">
            <v>112.98</v>
          </cell>
          <cell r="N2485">
            <v>63.99</v>
          </cell>
          <cell r="O2485">
            <v>48.99</v>
          </cell>
          <cell r="P2485">
            <v>0.76558837318330986</v>
          </cell>
          <cell r="Q2485">
            <v>15</v>
          </cell>
          <cell r="R2485">
            <v>0.23441162681669009</v>
          </cell>
          <cell r="S2485">
            <v>0.6</v>
          </cell>
          <cell r="U2485">
            <v>0</v>
          </cell>
          <cell r="V2485">
            <v>0</v>
          </cell>
          <cell r="W2485">
            <v>112.98</v>
          </cell>
          <cell r="X2485">
            <v>112.98</v>
          </cell>
          <cell r="Y2485">
            <v>618431</v>
          </cell>
        </row>
        <row r="2486">
          <cell r="A2486">
            <v>2018346</v>
          </cell>
          <cell r="C2486" t="str">
            <v>680617 knop cilinder en sleutels H85237</v>
          </cell>
          <cell r="D2486" t="str">
            <v>Arcabo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1</v>
          </cell>
          <cell r="J2486">
            <v>1</v>
          </cell>
          <cell r="L2486">
            <v>134.6</v>
          </cell>
          <cell r="N2486">
            <v>72.11</v>
          </cell>
          <cell r="O2486">
            <v>57.11</v>
          </cell>
          <cell r="P2486">
            <v>0.79198446817362367</v>
          </cell>
          <cell r="Q2486">
            <v>15</v>
          </cell>
          <cell r="R2486">
            <v>0.20801553182637636</v>
          </cell>
          <cell r="S2486">
            <v>0.6</v>
          </cell>
          <cell r="U2486">
            <v>0</v>
          </cell>
          <cell r="V2486">
            <v>0</v>
          </cell>
          <cell r="W2486">
            <v>134.6</v>
          </cell>
          <cell r="X2486">
            <v>134.6</v>
          </cell>
          <cell r="Y2486">
            <v>618431</v>
          </cell>
        </row>
        <row r="2487">
          <cell r="A2487">
            <v>2018347</v>
          </cell>
          <cell r="C2487">
            <v>698818</v>
          </cell>
          <cell r="D2487" t="str">
            <v>Arcabo</v>
          </cell>
          <cell r="E2487">
            <v>1</v>
          </cell>
          <cell r="F2487">
            <v>5</v>
          </cell>
          <cell r="G2487">
            <v>3</v>
          </cell>
          <cell r="H2487">
            <v>3</v>
          </cell>
          <cell r="I2487">
            <v>1</v>
          </cell>
          <cell r="J2487">
            <v>1</v>
          </cell>
          <cell r="L2487">
            <v>2203.85</v>
          </cell>
          <cell r="N2487">
            <v>1427.45</v>
          </cell>
          <cell r="O2487">
            <v>1081.02</v>
          </cell>
          <cell r="P2487">
            <v>0.75730848716242249</v>
          </cell>
          <cell r="Q2487">
            <v>346.43</v>
          </cell>
          <cell r="R2487">
            <v>0.24269151283757751</v>
          </cell>
          <cell r="S2487">
            <v>13.857200000000001</v>
          </cell>
          <cell r="U2487">
            <v>0</v>
          </cell>
          <cell r="V2487">
            <v>0</v>
          </cell>
          <cell r="W2487">
            <v>2203.85</v>
          </cell>
          <cell r="X2487">
            <v>2203.85</v>
          </cell>
          <cell r="Y2487">
            <v>618356</v>
          </cell>
        </row>
        <row r="2488">
          <cell r="A2488">
            <v>2018348</v>
          </cell>
          <cell r="C2488">
            <v>721418</v>
          </cell>
          <cell r="D2488" t="str">
            <v>Arcabo</v>
          </cell>
          <cell r="E2488">
            <v>1</v>
          </cell>
          <cell r="F2488">
            <v>9</v>
          </cell>
          <cell r="G2488">
            <v>6</v>
          </cell>
          <cell r="H2488">
            <v>5</v>
          </cell>
          <cell r="I2488">
            <v>1</v>
          </cell>
          <cell r="J2488">
            <v>1</v>
          </cell>
          <cell r="L2488">
            <v>5229.71</v>
          </cell>
          <cell r="N2488">
            <v>3311.45</v>
          </cell>
          <cell r="O2488">
            <v>2548.52</v>
          </cell>
          <cell r="P2488">
            <v>0.76960847966902723</v>
          </cell>
          <cell r="Q2488">
            <v>762.93</v>
          </cell>
          <cell r="R2488">
            <v>0.23039152033097282</v>
          </cell>
          <cell r="S2488">
            <v>30.517199999999999</v>
          </cell>
          <cell r="U2488">
            <v>0</v>
          </cell>
          <cell r="V2488">
            <v>0</v>
          </cell>
          <cell r="W2488">
            <v>5229.71</v>
          </cell>
          <cell r="X2488">
            <v>5229.71</v>
          </cell>
          <cell r="Y2488">
            <v>618339</v>
          </cell>
        </row>
        <row r="2489">
          <cell r="A2489">
            <v>2018350</v>
          </cell>
          <cell r="C2489">
            <v>723718</v>
          </cell>
          <cell r="D2489" t="str">
            <v>Arcabo</v>
          </cell>
          <cell r="E2489">
            <v>1</v>
          </cell>
          <cell r="F2489">
            <v>8</v>
          </cell>
          <cell r="G2489">
            <v>6</v>
          </cell>
          <cell r="H2489">
            <v>3</v>
          </cell>
          <cell r="I2489">
            <v>1</v>
          </cell>
          <cell r="J2489">
            <v>1</v>
          </cell>
          <cell r="L2489">
            <v>3845.58</v>
          </cell>
          <cell r="N2489">
            <v>2474.31</v>
          </cell>
          <cell r="O2489">
            <v>1935.1599999999999</v>
          </cell>
          <cell r="P2489">
            <v>0.78210086852496252</v>
          </cell>
          <cell r="Q2489">
            <v>539.15</v>
          </cell>
          <cell r="R2489">
            <v>0.21789913147503748</v>
          </cell>
          <cell r="S2489">
            <v>21.565999999999999</v>
          </cell>
          <cell r="U2489">
            <v>0</v>
          </cell>
          <cell r="V2489">
            <v>0</v>
          </cell>
          <cell r="W2489">
            <v>3845.58</v>
          </cell>
          <cell r="X2489">
            <v>3845.58</v>
          </cell>
          <cell r="Y2489">
            <v>618340</v>
          </cell>
        </row>
        <row r="2490">
          <cell r="A2490">
            <v>2018351</v>
          </cell>
          <cell r="C2490" t="str">
            <v>Grevelingen berging show</v>
          </cell>
          <cell r="D2490" t="str">
            <v>Duocar</v>
          </cell>
          <cell r="E2490">
            <v>1</v>
          </cell>
          <cell r="F2490">
            <v>2</v>
          </cell>
          <cell r="G2490">
            <v>1</v>
          </cell>
          <cell r="H2490">
            <v>1</v>
          </cell>
          <cell r="I2490">
            <v>1</v>
          </cell>
          <cell r="J2490">
            <v>1</v>
          </cell>
          <cell r="L2490">
            <v>1057.6400000000001</v>
          </cell>
          <cell r="N2490">
            <v>649</v>
          </cell>
          <cell r="O2490">
            <v>476.11</v>
          </cell>
          <cell r="P2490">
            <v>0.7336055469953775</v>
          </cell>
          <cell r="Q2490">
            <v>172.89</v>
          </cell>
          <cell r="R2490">
            <v>0.2663944530046225</v>
          </cell>
          <cell r="S2490">
            <v>6.9155999999999995</v>
          </cell>
          <cell r="U2490">
            <v>0</v>
          </cell>
          <cell r="V2490">
            <v>0</v>
          </cell>
          <cell r="W2490">
            <v>1057.6400000000001</v>
          </cell>
          <cell r="X2490">
            <v>1057.6400000000001</v>
          </cell>
          <cell r="Y2490">
            <v>618401</v>
          </cell>
        </row>
        <row r="2491">
          <cell r="A2491">
            <v>2018352</v>
          </cell>
          <cell r="C2491" t="str">
            <v>2x paneel 7030 nalevering Nieuwvliet 487 x 1948</v>
          </cell>
          <cell r="D2491" t="str">
            <v>Maat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1</v>
          </cell>
          <cell r="J2491">
            <v>1</v>
          </cell>
          <cell r="L2491">
            <v>241.64999999999998</v>
          </cell>
          <cell r="N2491">
            <v>161.1</v>
          </cell>
          <cell r="O2491">
            <v>146.1</v>
          </cell>
          <cell r="P2491">
            <v>0.90689013035381749</v>
          </cell>
          <cell r="Q2491">
            <v>15</v>
          </cell>
          <cell r="R2491">
            <v>9.3109869646182494E-2</v>
          </cell>
          <cell r="S2491">
            <v>0.6</v>
          </cell>
          <cell r="U2491">
            <v>0</v>
          </cell>
          <cell r="V2491">
            <v>0</v>
          </cell>
          <cell r="W2491">
            <v>241.65</v>
          </cell>
          <cell r="X2491">
            <v>241.65</v>
          </cell>
          <cell r="Y2491">
            <v>618357</v>
          </cell>
        </row>
        <row r="2492">
          <cell r="A2492">
            <v>2018353</v>
          </cell>
          <cell r="C2492" t="str">
            <v>De Boer 2</v>
          </cell>
          <cell r="D2492" t="str">
            <v>Euro Recreatiebouw</v>
          </cell>
          <cell r="E2492">
            <v>0</v>
          </cell>
          <cell r="F2492">
            <v>2</v>
          </cell>
          <cell r="G2492">
            <v>0</v>
          </cell>
          <cell r="H2492">
            <v>0</v>
          </cell>
          <cell r="I2492">
            <v>1</v>
          </cell>
          <cell r="J2492">
            <v>1</v>
          </cell>
          <cell r="L2492">
            <v>279.39999999999998</v>
          </cell>
          <cell r="N2492">
            <v>167.64</v>
          </cell>
          <cell r="O2492">
            <v>127.88</v>
          </cell>
          <cell r="P2492">
            <v>0.76282510140777859</v>
          </cell>
          <cell r="Q2492">
            <v>39.76</v>
          </cell>
          <cell r="R2492">
            <v>0.23717489859222143</v>
          </cell>
          <cell r="S2492">
            <v>1.5903999999999998</v>
          </cell>
          <cell r="U2492">
            <v>0</v>
          </cell>
          <cell r="V2492">
            <v>0</v>
          </cell>
          <cell r="W2492">
            <v>279.39999999999998</v>
          </cell>
          <cell r="X2492">
            <v>279.39999999999998</v>
          </cell>
          <cell r="Y2492">
            <v>618332</v>
          </cell>
        </row>
        <row r="2493">
          <cell r="A2493">
            <v>2018354</v>
          </cell>
          <cell r="C2493">
            <v>697918</v>
          </cell>
          <cell r="D2493" t="str">
            <v>Arcabo</v>
          </cell>
          <cell r="E2493">
            <v>1</v>
          </cell>
          <cell r="F2493">
            <v>8</v>
          </cell>
          <cell r="G2493">
            <v>5</v>
          </cell>
          <cell r="H2493">
            <v>3</v>
          </cell>
          <cell r="I2493">
            <v>1</v>
          </cell>
          <cell r="J2493">
            <v>1</v>
          </cell>
          <cell r="L2493">
            <v>5609.29</v>
          </cell>
          <cell r="N2493">
            <v>3622.37</v>
          </cell>
          <cell r="O2493">
            <v>2954.87</v>
          </cell>
          <cell r="P2493">
            <v>0.81572837672573484</v>
          </cell>
          <cell r="Q2493">
            <v>667.5</v>
          </cell>
          <cell r="R2493">
            <v>0.18427162327426519</v>
          </cell>
          <cell r="S2493">
            <v>26.7</v>
          </cell>
          <cell r="U2493">
            <v>0</v>
          </cell>
          <cell r="V2493">
            <v>0</v>
          </cell>
          <cell r="W2493">
            <v>5609.29</v>
          </cell>
          <cell r="X2493">
            <v>5609.29</v>
          </cell>
          <cell r="Y2493">
            <v>618341</v>
          </cell>
        </row>
        <row r="2494">
          <cell r="A2494">
            <v>2018355</v>
          </cell>
          <cell r="C2494" t="str">
            <v>697918 schuur</v>
          </cell>
          <cell r="D2494" t="str">
            <v>Arcabo</v>
          </cell>
          <cell r="E2494">
            <v>1</v>
          </cell>
          <cell r="F2494">
            <v>2</v>
          </cell>
          <cell r="G2494">
            <v>1</v>
          </cell>
          <cell r="H2494">
            <v>1</v>
          </cell>
          <cell r="I2494">
            <v>1</v>
          </cell>
          <cell r="J2494">
            <v>1</v>
          </cell>
          <cell r="L2494">
            <v>783.65</v>
          </cell>
          <cell r="N2494">
            <v>498.06</v>
          </cell>
          <cell r="O2494">
            <v>350.35</v>
          </cell>
          <cell r="P2494">
            <v>0.70342930570613982</v>
          </cell>
          <cell r="Q2494">
            <v>147.71</v>
          </cell>
          <cell r="R2494">
            <v>0.29657069429386018</v>
          </cell>
          <cell r="S2494">
            <v>5.9084000000000003</v>
          </cell>
          <cell r="U2494">
            <v>0</v>
          </cell>
          <cell r="V2494">
            <v>0</v>
          </cell>
          <cell r="W2494">
            <v>783.65</v>
          </cell>
          <cell r="X2494">
            <v>783.65</v>
          </cell>
          <cell r="Y2494">
            <v>618342</v>
          </cell>
        </row>
        <row r="2495">
          <cell r="A2495">
            <v>2018356</v>
          </cell>
          <cell r="C2495">
            <v>688818</v>
          </cell>
          <cell r="D2495" t="str">
            <v>Arcabo</v>
          </cell>
          <cell r="E2495">
            <v>1</v>
          </cell>
          <cell r="F2495">
            <v>8</v>
          </cell>
          <cell r="G2495">
            <v>5</v>
          </cell>
          <cell r="H2495">
            <v>2</v>
          </cell>
          <cell r="I2495">
            <v>1</v>
          </cell>
          <cell r="J2495">
            <v>1</v>
          </cell>
          <cell r="L2495">
            <v>2425.2199999999998</v>
          </cell>
          <cell r="N2495">
            <v>1579.12</v>
          </cell>
          <cell r="O2495">
            <v>1209.53</v>
          </cell>
          <cell r="P2495">
            <v>0.76595192258979683</v>
          </cell>
          <cell r="Q2495">
            <v>369.59</v>
          </cell>
          <cell r="R2495">
            <v>0.23404807741020314</v>
          </cell>
          <cell r="S2495">
            <v>14.7836</v>
          </cell>
          <cell r="U2495">
            <v>0</v>
          </cell>
          <cell r="V2495">
            <v>0</v>
          </cell>
          <cell r="W2495">
            <v>2425.2199999999998</v>
          </cell>
          <cell r="X2495">
            <v>2425.2199999999998</v>
          </cell>
          <cell r="Y2495">
            <v>618343</v>
          </cell>
        </row>
        <row r="2496">
          <cell r="A2496">
            <v>2018357</v>
          </cell>
          <cell r="C2496">
            <v>688918</v>
          </cell>
          <cell r="D2496" t="str">
            <v>Arcabo</v>
          </cell>
          <cell r="E2496">
            <v>1</v>
          </cell>
          <cell r="F2496">
            <v>8</v>
          </cell>
          <cell r="G2496">
            <v>5</v>
          </cell>
          <cell r="H2496">
            <v>2</v>
          </cell>
          <cell r="I2496">
            <v>1</v>
          </cell>
          <cell r="J2496">
            <v>1</v>
          </cell>
          <cell r="L2496">
            <v>2425.2199999999998</v>
          </cell>
          <cell r="N2496">
            <v>1579.12</v>
          </cell>
          <cell r="O2496">
            <v>1209.53</v>
          </cell>
          <cell r="P2496">
            <v>0.76595192258979683</v>
          </cell>
          <cell r="Q2496">
            <v>369.59</v>
          </cell>
          <cell r="R2496">
            <v>0.23404807741020314</v>
          </cell>
          <cell r="S2496">
            <v>14.7836</v>
          </cell>
          <cell r="U2496">
            <v>0</v>
          </cell>
          <cell r="V2496">
            <v>0</v>
          </cell>
          <cell r="W2496">
            <v>2425.2199999999998</v>
          </cell>
          <cell r="X2496">
            <v>2425.2199999999998</v>
          </cell>
          <cell r="Y2496">
            <v>618344</v>
          </cell>
        </row>
        <row r="2497">
          <cell r="A2497">
            <v>2018358</v>
          </cell>
          <cell r="C2497" t="str">
            <v>690318 breukruit 718 x 2394 mm (2018199)</v>
          </cell>
          <cell r="D2497" t="str">
            <v>Arcabo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1</v>
          </cell>
          <cell r="J2497">
            <v>1</v>
          </cell>
          <cell r="L2497">
            <v>161</v>
          </cell>
          <cell r="N2497">
            <v>88</v>
          </cell>
          <cell r="O2497">
            <v>73</v>
          </cell>
          <cell r="P2497">
            <v>0.82954545454545459</v>
          </cell>
          <cell r="Q2497">
            <v>15</v>
          </cell>
          <cell r="R2497">
            <v>0.17045454545454544</v>
          </cell>
          <cell r="S2497">
            <v>0.6</v>
          </cell>
          <cell r="U2497">
            <v>0</v>
          </cell>
          <cell r="V2497">
            <v>0</v>
          </cell>
          <cell r="W2497">
            <v>161</v>
          </cell>
          <cell r="X2497">
            <v>161</v>
          </cell>
          <cell r="Y2497">
            <v>618352</v>
          </cell>
        </row>
        <row r="2498">
          <cell r="A2498">
            <v>2018359</v>
          </cell>
          <cell r="C2498">
            <v>679418</v>
          </cell>
          <cell r="D2498" t="str">
            <v>Arcabo</v>
          </cell>
          <cell r="E2498">
            <v>1</v>
          </cell>
          <cell r="F2498">
            <v>8</v>
          </cell>
          <cell r="G2498">
            <v>5</v>
          </cell>
          <cell r="H2498">
            <v>2</v>
          </cell>
          <cell r="I2498">
            <v>1</v>
          </cell>
          <cell r="J2498">
            <v>1</v>
          </cell>
          <cell r="L2498">
            <v>3230.5329999999999</v>
          </cell>
          <cell r="N2498">
            <v>2100.38</v>
          </cell>
          <cell r="O2498">
            <v>1686.9900000000002</v>
          </cell>
          <cell r="P2498">
            <v>0.80318323351012677</v>
          </cell>
          <cell r="Q2498">
            <v>413.39</v>
          </cell>
          <cell r="R2498">
            <v>0.19681676648987326</v>
          </cell>
          <cell r="S2498">
            <v>16.535599999999999</v>
          </cell>
          <cell r="U2498">
            <v>0</v>
          </cell>
          <cell r="V2498">
            <v>2.9999999997016857E-3</v>
          </cell>
          <cell r="W2498">
            <v>3230.53</v>
          </cell>
          <cell r="X2498">
            <v>3230.53</v>
          </cell>
          <cell r="Y2498">
            <v>618345</v>
          </cell>
        </row>
        <row r="2499">
          <cell r="A2499">
            <v>2018360</v>
          </cell>
          <cell r="C2499" t="str">
            <v>Duinvliet extra MAA3912 FXN + V14 7030</v>
          </cell>
          <cell r="D2499" t="str">
            <v>Maat</v>
          </cell>
          <cell r="E2499">
            <v>0</v>
          </cell>
          <cell r="F2499">
            <v>1</v>
          </cell>
          <cell r="G2499">
            <v>1</v>
          </cell>
          <cell r="H2499">
            <v>0</v>
          </cell>
          <cell r="I2499">
            <v>1</v>
          </cell>
          <cell r="J2499">
            <v>1</v>
          </cell>
          <cell r="L2499">
            <v>227.08</v>
          </cell>
          <cell r="N2499">
            <v>151.63999999999999</v>
          </cell>
          <cell r="O2499">
            <v>101.89999999999998</v>
          </cell>
          <cell r="P2499">
            <v>0.67198628330255861</v>
          </cell>
          <cell r="Q2499">
            <v>49.74</v>
          </cell>
          <cell r="R2499">
            <v>0.32801371669744134</v>
          </cell>
          <cell r="S2499">
            <v>1.9896</v>
          </cell>
          <cell r="U2499">
            <v>0</v>
          </cell>
          <cell r="V2499">
            <v>0</v>
          </cell>
          <cell r="W2499">
            <v>227.08</v>
          </cell>
          <cell r="X2499">
            <v>227.08</v>
          </cell>
          <cell r="Y2499">
            <v>618391</v>
          </cell>
        </row>
        <row r="2500">
          <cell r="A2500" t="str">
            <v>2018361V</v>
          </cell>
          <cell r="C2500" t="str">
            <v>Meettech pand deel 2</v>
          </cell>
          <cell r="D2500" t="str">
            <v>Meettech</v>
          </cell>
          <cell r="E2500">
            <v>0</v>
          </cell>
          <cell r="F2500">
            <v>2</v>
          </cell>
          <cell r="G2500">
            <v>0</v>
          </cell>
          <cell r="H2500">
            <v>2</v>
          </cell>
          <cell r="I2500">
            <v>1</v>
          </cell>
          <cell r="J2500">
            <v>1</v>
          </cell>
          <cell r="L2500">
            <v>5871.64</v>
          </cell>
          <cell r="N2500">
            <v>2448.09</v>
          </cell>
          <cell r="O2500">
            <v>2003.4500000000003</v>
          </cell>
          <cell r="P2500">
            <v>0.81837269054650774</v>
          </cell>
          <cell r="Q2500">
            <v>444.64</v>
          </cell>
          <cell r="R2500">
            <v>0.18162730945349229</v>
          </cell>
          <cell r="S2500">
            <v>17.785599999999999</v>
          </cell>
          <cell r="U2500">
            <v>0</v>
          </cell>
          <cell r="V2500">
            <v>5871.64</v>
          </cell>
          <cell r="W2500">
            <v>0</v>
          </cell>
          <cell r="X2500"/>
          <cell r="Y2500"/>
        </row>
        <row r="2501">
          <cell r="A2501">
            <v>2018362</v>
          </cell>
          <cell r="C2501" t="str">
            <v>6 entree deuren naar sleutelbediend AS8100 sloten</v>
          </cell>
          <cell r="D2501" t="str">
            <v>Maat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1</v>
          </cell>
          <cell r="J2501">
            <v>1</v>
          </cell>
          <cell r="L2501">
            <v>427.5</v>
          </cell>
          <cell r="N2501">
            <v>285</v>
          </cell>
          <cell r="O2501">
            <v>270</v>
          </cell>
          <cell r="P2501">
            <v>0.94736842105263153</v>
          </cell>
          <cell r="Q2501">
            <v>15</v>
          </cell>
          <cell r="R2501">
            <v>5.2631578947368418E-2</v>
          </cell>
          <cell r="S2501">
            <v>0.6</v>
          </cell>
          <cell r="U2501">
            <v>0</v>
          </cell>
          <cell r="V2501">
            <v>0</v>
          </cell>
          <cell r="W2501">
            <v>427.5</v>
          </cell>
          <cell r="X2501">
            <v>427.5</v>
          </cell>
          <cell r="Y2501">
            <v>618357</v>
          </cell>
        </row>
        <row r="2502">
          <cell r="A2502">
            <v>2018363</v>
          </cell>
          <cell r="C2502" t="str">
            <v>Röck</v>
          </cell>
          <cell r="D2502" t="str">
            <v>Duocar</v>
          </cell>
          <cell r="E2502">
            <v>1</v>
          </cell>
          <cell r="F2502">
            <v>15</v>
          </cell>
          <cell r="G2502">
            <v>8</v>
          </cell>
          <cell r="H2502">
            <v>5</v>
          </cell>
          <cell r="I2502">
            <v>1</v>
          </cell>
          <cell r="J2502">
            <v>1</v>
          </cell>
          <cell r="L2502">
            <v>5091.09</v>
          </cell>
          <cell r="N2502">
            <v>3218.69</v>
          </cell>
          <cell r="O2502">
            <v>2322.86</v>
          </cell>
          <cell r="P2502">
            <v>0.72167869536985552</v>
          </cell>
          <cell r="Q2502">
            <v>895.83</v>
          </cell>
          <cell r="R2502">
            <v>0.27832130463014459</v>
          </cell>
          <cell r="S2502">
            <v>35.833200000000005</v>
          </cell>
          <cell r="U2502">
            <v>0</v>
          </cell>
          <cell r="V2502">
            <v>0</v>
          </cell>
          <cell r="W2502">
            <v>5091.09</v>
          </cell>
          <cell r="X2502">
            <v>5091.09</v>
          </cell>
          <cell r="Y2502">
            <v>618403</v>
          </cell>
        </row>
        <row r="2503">
          <cell r="A2503">
            <v>2018364</v>
          </cell>
          <cell r="C2503" t="str">
            <v>Fleuth</v>
          </cell>
          <cell r="D2503" t="str">
            <v>Duocar</v>
          </cell>
          <cell r="E2503">
            <v>0</v>
          </cell>
          <cell r="F2503">
            <v>1</v>
          </cell>
          <cell r="G2503">
            <v>0</v>
          </cell>
          <cell r="H2503">
            <v>1</v>
          </cell>
          <cell r="I2503">
            <v>1</v>
          </cell>
          <cell r="J2503">
            <v>1</v>
          </cell>
          <cell r="L2503">
            <v>839.94</v>
          </cell>
          <cell r="N2503">
            <v>508</v>
          </cell>
          <cell r="O2503">
            <v>380.67</v>
          </cell>
          <cell r="P2503">
            <v>0.74935039370078749</v>
          </cell>
          <cell r="Q2503">
            <v>127.33</v>
          </cell>
          <cell r="R2503">
            <v>0.25064960629921257</v>
          </cell>
          <cell r="S2503">
            <v>5.0931999999999995</v>
          </cell>
          <cell r="U2503">
            <v>0</v>
          </cell>
          <cell r="V2503">
            <v>0</v>
          </cell>
          <cell r="W2503">
            <v>839.94</v>
          </cell>
          <cell r="X2503">
            <v>839.94</v>
          </cell>
          <cell r="Y2503">
            <v>618402</v>
          </cell>
        </row>
        <row r="2504">
          <cell r="A2504">
            <v>2018365</v>
          </cell>
          <cell r="C2504" t="str">
            <v>MSE-039</v>
          </cell>
          <cell r="D2504" t="str">
            <v>Maat</v>
          </cell>
          <cell r="E2504">
            <v>1</v>
          </cell>
          <cell r="F2504">
            <v>8</v>
          </cell>
          <cell r="G2504">
            <v>4</v>
          </cell>
          <cell r="H2504">
            <v>3</v>
          </cell>
          <cell r="I2504">
            <v>1</v>
          </cell>
          <cell r="J2504">
            <v>1</v>
          </cell>
          <cell r="L2504">
            <v>2521.7399999999998</v>
          </cell>
          <cell r="N2504">
            <v>1770</v>
          </cell>
          <cell r="O2504">
            <v>1249.55</v>
          </cell>
          <cell r="P2504">
            <v>0.70596045197740109</v>
          </cell>
          <cell r="Q2504">
            <v>520.45000000000005</v>
          </cell>
          <cell r="R2504">
            <v>0.29403954802259891</v>
          </cell>
          <cell r="S2504">
            <v>20.818000000000001</v>
          </cell>
          <cell r="U2504">
            <v>0</v>
          </cell>
          <cell r="V2504">
            <v>0</v>
          </cell>
          <cell r="W2504">
            <v>2521.7399999999998</v>
          </cell>
          <cell r="X2504">
            <v>2521.7399999999998</v>
          </cell>
          <cell r="Y2504">
            <v>618393</v>
          </cell>
        </row>
        <row r="2505">
          <cell r="A2505">
            <v>2018366</v>
          </cell>
          <cell r="C2505" t="str">
            <v>MSE-038</v>
          </cell>
          <cell r="D2505" t="str">
            <v>Maat</v>
          </cell>
          <cell r="E2505">
            <v>1</v>
          </cell>
          <cell r="F2505">
            <v>8</v>
          </cell>
          <cell r="G2505">
            <v>5</v>
          </cell>
          <cell r="H2505">
            <v>3</v>
          </cell>
          <cell r="I2505">
            <v>1</v>
          </cell>
          <cell r="J2505">
            <v>1</v>
          </cell>
          <cell r="L2505">
            <v>1882.52</v>
          </cell>
          <cell r="N2505">
            <v>1337</v>
          </cell>
          <cell r="O2505">
            <v>899.06</v>
          </cell>
          <cell r="P2505">
            <v>0.67244577412116679</v>
          </cell>
          <cell r="Q2505">
            <v>437.94</v>
          </cell>
          <cell r="R2505">
            <v>0.32755422587883321</v>
          </cell>
          <cell r="S2505">
            <v>17.517600000000002</v>
          </cell>
          <cell r="U2505">
            <v>0</v>
          </cell>
          <cell r="V2505">
            <v>0</v>
          </cell>
          <cell r="W2505">
            <v>1882.52</v>
          </cell>
          <cell r="X2505">
            <v>1882.52</v>
          </cell>
          <cell r="Y2505">
            <v>618392</v>
          </cell>
        </row>
        <row r="2506">
          <cell r="A2506">
            <v>2018367</v>
          </cell>
          <cell r="C2506" t="str">
            <v>vd Heyden</v>
          </cell>
          <cell r="D2506" t="str">
            <v>Duocar</v>
          </cell>
          <cell r="E2506">
            <v>0</v>
          </cell>
          <cell r="F2506">
            <v>1</v>
          </cell>
          <cell r="G2506">
            <v>0</v>
          </cell>
          <cell r="H2506">
            <v>2</v>
          </cell>
          <cell r="I2506">
            <v>1</v>
          </cell>
          <cell r="J2506">
            <v>1</v>
          </cell>
          <cell r="L2506">
            <v>883.98</v>
          </cell>
          <cell r="N2506">
            <v>518.39</v>
          </cell>
          <cell r="O2506">
            <v>363.66999999999996</v>
          </cell>
          <cell r="P2506">
            <v>0.7015374524971546</v>
          </cell>
          <cell r="Q2506">
            <v>154.72</v>
          </cell>
          <cell r="R2506">
            <v>0.29846254750284534</v>
          </cell>
          <cell r="S2506">
            <v>6.1887999999999996</v>
          </cell>
          <cell r="U2506">
            <v>0</v>
          </cell>
          <cell r="V2506">
            <v>0</v>
          </cell>
          <cell r="W2506">
            <v>883.98</v>
          </cell>
          <cell r="X2506">
            <v>883.98</v>
          </cell>
          <cell r="Y2506">
            <v>618397</v>
          </cell>
        </row>
        <row r="2507">
          <cell r="A2507" t="str">
            <v>2018368V</v>
          </cell>
          <cell r="C2507">
            <v>698718</v>
          </cell>
          <cell r="D2507" t="str">
            <v>Arcabo</v>
          </cell>
          <cell r="E2507">
            <v>1</v>
          </cell>
          <cell r="F2507">
            <v>8</v>
          </cell>
          <cell r="G2507">
            <v>5</v>
          </cell>
          <cell r="H2507">
            <v>3</v>
          </cell>
          <cell r="I2507">
            <v>1</v>
          </cell>
          <cell r="J2507">
            <v>1</v>
          </cell>
          <cell r="L2507">
            <v>6390.21</v>
          </cell>
          <cell r="N2507">
            <v>4111.62</v>
          </cell>
          <cell r="O2507">
            <v>3231.2</v>
          </cell>
          <cell r="P2507">
            <v>0.7858702895695614</v>
          </cell>
          <cell r="Q2507">
            <v>880.42</v>
          </cell>
          <cell r="R2507">
            <v>0.2141297104304386</v>
          </cell>
          <cell r="S2507">
            <v>35.216799999999999</v>
          </cell>
          <cell r="U2507">
            <v>0</v>
          </cell>
          <cell r="V2507">
            <v>0</v>
          </cell>
          <cell r="W2507">
            <v>6390.21</v>
          </cell>
          <cell r="X2507">
            <v>6390.21</v>
          </cell>
          <cell r="Y2507">
            <v>618360</v>
          </cell>
        </row>
        <row r="2508">
          <cell r="A2508">
            <v>2018369</v>
          </cell>
          <cell r="C2508" t="str">
            <v>glasblokjes blauw - 1 doos</v>
          </cell>
          <cell r="D2508" t="str">
            <v>Arcabo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1</v>
          </cell>
          <cell r="J2508">
            <v>1</v>
          </cell>
          <cell r="L2508">
            <v>95</v>
          </cell>
          <cell r="O2508">
            <v>40</v>
          </cell>
          <cell r="P2508" t="str">
            <v/>
          </cell>
          <cell r="Q2508">
            <v>15</v>
          </cell>
          <cell r="R2508" t="str">
            <v/>
          </cell>
          <cell r="S2508">
            <v>0.6</v>
          </cell>
          <cell r="U2508">
            <v>0</v>
          </cell>
          <cell r="V2508">
            <v>0</v>
          </cell>
          <cell r="W2508">
            <v>95</v>
          </cell>
          <cell r="X2508">
            <v>95</v>
          </cell>
          <cell r="Y2508">
            <v>618431</v>
          </cell>
        </row>
        <row r="2509">
          <cell r="A2509">
            <v>2018370</v>
          </cell>
          <cell r="C2509" t="str">
            <v>399913 stormschade vd Griend - A022 Vlieghe kozijn</v>
          </cell>
          <cell r="D2509" t="str">
            <v>Arcabo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1</v>
          </cell>
          <cell r="J2509">
            <v>1</v>
          </cell>
          <cell r="L2509">
            <v>58.95</v>
          </cell>
          <cell r="N2509">
            <v>21.55</v>
          </cell>
          <cell r="O2509">
            <v>21.55</v>
          </cell>
          <cell r="P2509">
            <v>1</v>
          </cell>
          <cell r="Q2509">
            <v>0</v>
          </cell>
          <cell r="R2509">
            <v>0</v>
          </cell>
          <cell r="S2509">
            <v>0</v>
          </cell>
          <cell r="U2509">
            <v>0</v>
          </cell>
          <cell r="V2509">
            <v>0</v>
          </cell>
          <cell r="W2509">
            <v>58.95</v>
          </cell>
          <cell r="X2509">
            <v>58.95</v>
          </cell>
          <cell r="Y2509">
            <v>618352</v>
          </cell>
        </row>
        <row r="2510">
          <cell r="A2510">
            <v>2018371</v>
          </cell>
          <cell r="C2510" t="str">
            <v>Klemlijsten 140 tbv 2018209</v>
          </cell>
          <cell r="D2510" t="str">
            <v>KSO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1</v>
          </cell>
          <cell r="J2510">
            <v>1</v>
          </cell>
          <cell r="L2510">
            <v>61.5</v>
          </cell>
          <cell r="O2510">
            <v>0</v>
          </cell>
          <cell r="P2510" t="str">
            <v/>
          </cell>
          <cell r="R2510" t="str">
            <v/>
          </cell>
          <cell r="S2510">
            <v>0</v>
          </cell>
          <cell r="U2510">
            <v>0</v>
          </cell>
          <cell r="V2510">
            <v>0</v>
          </cell>
          <cell r="W2510">
            <v>61.5</v>
          </cell>
          <cell r="X2510">
            <v>61.5</v>
          </cell>
          <cell r="Y2510">
            <v>618366</v>
          </cell>
        </row>
        <row r="2511">
          <cell r="A2511">
            <v>2018372</v>
          </cell>
          <cell r="C2511" t="str">
            <v>Paneel schroten tbv 2018209</v>
          </cell>
          <cell r="D2511" t="str">
            <v>KSO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1</v>
          </cell>
          <cell r="J2511">
            <v>1</v>
          </cell>
          <cell r="L2511">
            <v>118</v>
          </cell>
          <cell r="O2511">
            <v>0</v>
          </cell>
          <cell r="P2511" t="str">
            <v/>
          </cell>
          <cell r="R2511" t="str">
            <v/>
          </cell>
          <cell r="S2511">
            <v>0</v>
          </cell>
          <cell r="U2511">
            <v>0</v>
          </cell>
          <cell r="V2511">
            <v>0</v>
          </cell>
          <cell r="W2511">
            <v>118</v>
          </cell>
          <cell r="X2511">
            <v>118</v>
          </cell>
          <cell r="Y2511">
            <v>618367</v>
          </cell>
        </row>
        <row r="2512">
          <cell r="A2512">
            <v>2018374</v>
          </cell>
          <cell r="C2512">
            <v>682918</v>
          </cell>
          <cell r="D2512" t="str">
            <v>Arcabo</v>
          </cell>
          <cell r="E2512">
            <v>1</v>
          </cell>
          <cell r="F2512">
            <v>7</v>
          </cell>
          <cell r="G2512">
            <v>4</v>
          </cell>
          <cell r="H2512">
            <v>3</v>
          </cell>
          <cell r="I2512">
            <v>1</v>
          </cell>
          <cell r="J2512">
            <v>1</v>
          </cell>
          <cell r="L2512">
            <v>2945.91</v>
          </cell>
          <cell r="N2512">
            <v>1898.61</v>
          </cell>
          <cell r="O2512">
            <v>1481.05</v>
          </cell>
          <cell r="P2512">
            <v>0.78007068328935381</v>
          </cell>
          <cell r="Q2512">
            <v>417.56</v>
          </cell>
          <cell r="R2512">
            <v>0.21992931671064622</v>
          </cell>
          <cell r="S2512">
            <v>16.702400000000001</v>
          </cell>
          <cell r="U2512">
            <v>0</v>
          </cell>
          <cell r="V2512">
            <v>0</v>
          </cell>
          <cell r="W2512">
            <v>2945.91</v>
          </cell>
          <cell r="X2512">
            <v>2945.91</v>
          </cell>
          <cell r="Y2512">
            <v>618361</v>
          </cell>
        </row>
        <row r="2513">
          <cell r="A2513">
            <v>2018375</v>
          </cell>
          <cell r="C2513">
            <v>720618</v>
          </cell>
          <cell r="D2513" t="str">
            <v>Arcabo</v>
          </cell>
          <cell r="E2513">
            <v>1</v>
          </cell>
          <cell r="F2513">
            <v>6</v>
          </cell>
          <cell r="G2513">
            <v>5</v>
          </cell>
          <cell r="H2513">
            <v>2</v>
          </cell>
          <cell r="I2513">
            <v>1</v>
          </cell>
          <cell r="J2513">
            <v>1</v>
          </cell>
          <cell r="L2513">
            <v>2333.52</v>
          </cell>
          <cell r="N2513">
            <v>1514.13</v>
          </cell>
          <cell r="O2513">
            <v>1148.8700000000001</v>
          </cell>
          <cell r="P2513">
            <v>0.75876575987530792</v>
          </cell>
          <cell r="Q2513">
            <v>365.26</v>
          </cell>
          <cell r="R2513">
            <v>0.24123424012469205</v>
          </cell>
          <cell r="S2513">
            <v>14.6104</v>
          </cell>
          <cell r="U2513">
            <v>0</v>
          </cell>
          <cell r="V2513">
            <v>0</v>
          </cell>
          <cell r="W2513">
            <v>2333.52</v>
          </cell>
          <cell r="X2513">
            <v>2333.52</v>
          </cell>
          <cell r="Y2513">
            <v>618362</v>
          </cell>
        </row>
        <row r="2514">
          <cell r="A2514">
            <v>2018376</v>
          </cell>
          <cell r="C2514" t="str">
            <v>Entreedeur</v>
          </cell>
          <cell r="D2514" t="str">
            <v>KSO</v>
          </cell>
          <cell r="E2514">
            <v>0</v>
          </cell>
          <cell r="F2514">
            <v>1</v>
          </cell>
          <cell r="G2514">
            <v>0</v>
          </cell>
          <cell r="H2514">
            <v>1</v>
          </cell>
          <cell r="I2514">
            <v>1</v>
          </cell>
          <cell r="J2514">
            <v>1</v>
          </cell>
          <cell r="L2514">
            <v>910</v>
          </cell>
          <cell r="O2514">
            <v>0</v>
          </cell>
          <cell r="P2514" t="str">
            <v/>
          </cell>
          <cell r="R2514" t="str">
            <v/>
          </cell>
          <cell r="S2514">
            <v>0</v>
          </cell>
          <cell r="U2514">
            <v>0</v>
          </cell>
          <cell r="V2514">
            <v>0</v>
          </cell>
          <cell r="W2514">
            <v>910</v>
          </cell>
          <cell r="X2514">
            <v>910</v>
          </cell>
          <cell r="Y2514">
            <v>618368</v>
          </cell>
        </row>
        <row r="2515">
          <cell r="A2515">
            <v>2018377</v>
          </cell>
          <cell r="C2515">
            <v>692518</v>
          </cell>
          <cell r="D2515" t="str">
            <v>Arcabo</v>
          </cell>
          <cell r="E2515">
            <v>1</v>
          </cell>
          <cell r="F2515">
            <v>7</v>
          </cell>
          <cell r="G2515">
            <v>5</v>
          </cell>
          <cell r="H2515">
            <v>3</v>
          </cell>
          <cell r="I2515">
            <v>1</v>
          </cell>
          <cell r="J2515">
            <v>1</v>
          </cell>
          <cell r="L2515">
            <v>2669.02</v>
          </cell>
          <cell r="N2515">
            <v>1718.79</v>
          </cell>
          <cell r="O2515">
            <v>1299.6799999999998</v>
          </cell>
          <cell r="P2515">
            <v>0.75615985664333618</v>
          </cell>
          <cell r="Q2515">
            <v>419.11</v>
          </cell>
          <cell r="R2515">
            <v>0.24384014335666371</v>
          </cell>
          <cell r="S2515">
            <v>16.764400000000002</v>
          </cell>
          <cell r="U2515">
            <v>0</v>
          </cell>
          <cell r="V2515">
            <v>0</v>
          </cell>
          <cell r="W2515">
            <v>2669.02</v>
          </cell>
          <cell r="X2515">
            <v>2669.02</v>
          </cell>
          <cell r="Y2515">
            <v>618363</v>
          </cell>
        </row>
        <row r="2516">
          <cell r="A2516">
            <v>2018378</v>
          </cell>
          <cell r="C2516" t="str">
            <v>8 kozijnen wit</v>
          </cell>
          <cell r="D2516" t="str">
            <v>Tiggelovend-Kok</v>
          </cell>
          <cell r="E2516">
            <v>0</v>
          </cell>
          <cell r="F2516">
            <v>8</v>
          </cell>
          <cell r="G2516">
            <v>0</v>
          </cell>
          <cell r="H2516">
            <v>0</v>
          </cell>
          <cell r="I2516">
            <v>1</v>
          </cell>
          <cell r="J2516">
            <v>1</v>
          </cell>
          <cell r="L2516">
            <v>3130.54</v>
          </cell>
          <cell r="N2516">
            <v>2030.3</v>
          </cell>
          <cell r="O2516">
            <v>1687.96</v>
          </cell>
          <cell r="P2516">
            <v>0.83138452445451416</v>
          </cell>
          <cell r="Q2516">
            <v>342.34</v>
          </cell>
          <cell r="R2516">
            <v>0.16861547554548589</v>
          </cell>
          <cell r="S2516">
            <v>13.693599999999998</v>
          </cell>
          <cell r="U2516">
            <v>0</v>
          </cell>
          <cell r="V2516">
            <v>0</v>
          </cell>
          <cell r="W2516">
            <v>3130.54</v>
          </cell>
          <cell r="X2516">
            <v>3130.54</v>
          </cell>
          <cell r="Y2516">
            <v>618419</v>
          </cell>
        </row>
        <row r="2517">
          <cell r="A2517">
            <v>2018379</v>
          </cell>
          <cell r="C2517" t="str">
            <v>196612 glas 2x ,1305x 655 en 1303 x 704</v>
          </cell>
          <cell r="D2517" t="str">
            <v>Arcabo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1</v>
          </cell>
          <cell r="J2517">
            <v>1</v>
          </cell>
          <cell r="L2517">
            <v>87.51</v>
          </cell>
          <cell r="N2517">
            <v>38.049999999999997</v>
          </cell>
          <cell r="O2517">
            <v>38.049999999999997</v>
          </cell>
          <cell r="P2517">
            <v>1</v>
          </cell>
          <cell r="R2517">
            <v>0</v>
          </cell>
          <cell r="S2517">
            <v>0</v>
          </cell>
          <cell r="U2517">
            <v>0</v>
          </cell>
          <cell r="V2517">
            <v>0</v>
          </cell>
          <cell r="W2517">
            <v>87.51</v>
          </cell>
          <cell r="X2517">
            <v>87.51</v>
          </cell>
          <cell r="Y2517">
            <v>618431</v>
          </cell>
        </row>
        <row r="2518">
          <cell r="A2518">
            <v>2018380</v>
          </cell>
          <cell r="C2518" t="str">
            <v>709918 glas 1x satinato</v>
          </cell>
          <cell r="D2518" t="str">
            <v>Arcabo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1</v>
          </cell>
          <cell r="J2518">
            <v>1</v>
          </cell>
          <cell r="L2518">
            <v>44.75</v>
          </cell>
          <cell r="N2518">
            <v>19.45</v>
          </cell>
          <cell r="O2518">
            <v>19.45</v>
          </cell>
          <cell r="P2518">
            <v>1</v>
          </cell>
          <cell r="R2518">
            <v>0</v>
          </cell>
          <cell r="S2518">
            <v>0</v>
          </cell>
          <cell r="U2518">
            <v>0</v>
          </cell>
          <cell r="V2518">
            <v>0</v>
          </cell>
          <cell r="W2518">
            <v>44.75</v>
          </cell>
          <cell r="X2518">
            <v>44.75</v>
          </cell>
          <cell r="Y2518">
            <v>618431</v>
          </cell>
        </row>
        <row r="2519">
          <cell r="A2519">
            <v>2018381</v>
          </cell>
          <cell r="C2519" t="str">
            <v>2018227 - 738018 raamvleugel ARC1023</v>
          </cell>
          <cell r="D2519" t="str">
            <v>Arcabo</v>
          </cell>
          <cell r="E2519">
            <v>0</v>
          </cell>
          <cell r="F2519">
            <v>0</v>
          </cell>
          <cell r="G2519">
            <v>1</v>
          </cell>
          <cell r="H2519">
            <v>0</v>
          </cell>
          <cell r="I2519">
            <v>1</v>
          </cell>
          <cell r="J2519">
            <v>1</v>
          </cell>
          <cell r="L2519">
            <v>46</v>
          </cell>
          <cell r="N2519">
            <v>30</v>
          </cell>
          <cell r="O2519">
            <v>15</v>
          </cell>
          <cell r="P2519">
            <v>0.5</v>
          </cell>
          <cell r="Q2519">
            <v>15</v>
          </cell>
          <cell r="R2519">
            <v>0.5</v>
          </cell>
          <cell r="S2519">
            <v>0.6</v>
          </cell>
          <cell r="U2519">
            <v>0</v>
          </cell>
          <cell r="V2519">
            <v>0</v>
          </cell>
          <cell r="W2519">
            <v>46</v>
          </cell>
          <cell r="X2519">
            <v>46</v>
          </cell>
          <cell r="Y2519">
            <v>618431</v>
          </cell>
        </row>
        <row r="2520">
          <cell r="A2520">
            <v>2018382</v>
          </cell>
          <cell r="C2520" t="str">
            <v>MSE-036</v>
          </cell>
          <cell r="D2520" t="str">
            <v>Maat</v>
          </cell>
          <cell r="E2520">
            <v>1</v>
          </cell>
          <cell r="F2520">
            <v>2</v>
          </cell>
          <cell r="G2520">
            <v>1</v>
          </cell>
          <cell r="H2520">
            <v>1</v>
          </cell>
          <cell r="I2520">
            <v>1</v>
          </cell>
          <cell r="J2520">
            <v>1</v>
          </cell>
          <cell r="L2520">
            <v>526.57000000000005</v>
          </cell>
          <cell r="N2520">
            <v>376</v>
          </cell>
          <cell r="O2520">
            <v>245.41</v>
          </cell>
          <cell r="P2520">
            <v>0.65268617021276598</v>
          </cell>
          <cell r="Q2520">
            <v>130.59</v>
          </cell>
          <cell r="R2520">
            <v>0.34731382978723407</v>
          </cell>
          <cell r="S2520">
            <v>5.2236000000000002</v>
          </cell>
          <cell r="U2520">
            <v>0</v>
          </cell>
          <cell r="V2520">
            <v>0</v>
          </cell>
          <cell r="W2520">
            <v>526.57000000000005</v>
          </cell>
          <cell r="X2520">
            <v>526.57000000000005</v>
          </cell>
          <cell r="Y2520">
            <v>618394</v>
          </cell>
        </row>
        <row r="2521">
          <cell r="A2521">
            <v>2018383</v>
          </cell>
          <cell r="C2521" t="str">
            <v>MSE-040</v>
          </cell>
          <cell r="D2521" t="str">
            <v>Maat</v>
          </cell>
          <cell r="E2521">
            <v>1</v>
          </cell>
          <cell r="F2521">
            <v>8</v>
          </cell>
          <cell r="G2521">
            <v>5</v>
          </cell>
          <cell r="H2521">
            <v>3</v>
          </cell>
          <cell r="I2521">
            <v>1</v>
          </cell>
          <cell r="J2521">
            <v>1</v>
          </cell>
          <cell r="L2521">
            <v>1638.77</v>
          </cell>
          <cell r="N2521">
            <v>1167</v>
          </cell>
          <cell r="O2521">
            <v>789.76</v>
          </cell>
          <cell r="P2521">
            <v>0.67674378748928876</v>
          </cell>
          <cell r="Q2521">
            <v>377.24</v>
          </cell>
          <cell r="R2521">
            <v>0.32325621251071124</v>
          </cell>
          <cell r="S2521">
            <v>15.089600000000001</v>
          </cell>
          <cell r="U2521">
            <v>0</v>
          </cell>
          <cell r="V2521">
            <v>0</v>
          </cell>
          <cell r="W2521">
            <v>1638.77</v>
          </cell>
          <cell r="X2521">
            <v>1638.77</v>
          </cell>
          <cell r="Y2521">
            <v>618395</v>
          </cell>
        </row>
        <row r="2522">
          <cell r="A2522">
            <v>2018384</v>
          </cell>
          <cell r="C2522" t="str">
            <v>5x deurkrukken AR0010 hoppe 1710RH, wb 245</v>
          </cell>
          <cell r="D2522" t="str">
            <v>Arcabo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1</v>
          </cell>
          <cell r="J2522">
            <v>1</v>
          </cell>
          <cell r="L2522">
            <v>127.19</v>
          </cell>
          <cell r="N2522">
            <v>55.3</v>
          </cell>
          <cell r="O2522">
            <v>55.3</v>
          </cell>
          <cell r="P2522">
            <v>1</v>
          </cell>
          <cell r="Q2522">
            <v>0</v>
          </cell>
          <cell r="R2522">
            <v>0</v>
          </cell>
          <cell r="S2522">
            <v>0</v>
          </cell>
          <cell r="U2522">
            <v>0</v>
          </cell>
          <cell r="V2522">
            <v>0</v>
          </cell>
          <cell r="W2522">
            <v>127.19</v>
          </cell>
          <cell r="X2522">
            <v>127.19</v>
          </cell>
          <cell r="Y2522">
            <v>618352</v>
          </cell>
        </row>
        <row r="2523">
          <cell r="A2523">
            <v>2018385</v>
          </cell>
          <cell r="B2523" t="str">
            <v>uitzoeken Roy</v>
          </cell>
          <cell r="C2523" t="str">
            <v>2018227 - 738018 ARC1032 schade kozijn</v>
          </cell>
          <cell r="D2523" t="str">
            <v>Arcabo</v>
          </cell>
          <cell r="E2523">
            <v>0</v>
          </cell>
          <cell r="F2523">
            <v>1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O2523">
            <v>0</v>
          </cell>
          <cell r="P2523" t="str">
            <v/>
          </cell>
          <cell r="R2523" t="str">
            <v/>
          </cell>
          <cell r="S2523">
            <v>0</v>
          </cell>
          <cell r="U2523">
            <v>0</v>
          </cell>
          <cell r="V2523">
            <v>0</v>
          </cell>
          <cell r="W2523">
            <v>0</v>
          </cell>
          <cell r="X2523"/>
          <cell r="Y2523"/>
        </row>
        <row r="2524">
          <cell r="A2524">
            <v>2018386</v>
          </cell>
          <cell r="C2524" t="str">
            <v>Ten Kate Fietsenmaker</v>
          </cell>
          <cell r="D2524" t="str">
            <v>Arcabo</v>
          </cell>
          <cell r="E2524">
            <v>0</v>
          </cell>
          <cell r="F2524">
            <v>4</v>
          </cell>
          <cell r="G2524">
            <v>2</v>
          </cell>
          <cell r="H2524">
            <v>2</v>
          </cell>
          <cell r="I2524">
            <v>1</v>
          </cell>
          <cell r="J2524">
            <v>1</v>
          </cell>
          <cell r="L2524">
            <v>1830.35</v>
          </cell>
          <cell r="N2524">
            <v>1134.8499999999999</v>
          </cell>
          <cell r="O2524">
            <v>829.20999999999992</v>
          </cell>
          <cell r="P2524">
            <v>0.73067806318015593</v>
          </cell>
          <cell r="Q2524">
            <v>305.64</v>
          </cell>
          <cell r="R2524">
            <v>0.26932193681984407</v>
          </cell>
          <cell r="S2524">
            <v>12.2256</v>
          </cell>
          <cell r="U2524">
            <v>0</v>
          </cell>
          <cell r="V2524">
            <v>0</v>
          </cell>
          <cell r="W2524">
            <v>1830.35</v>
          </cell>
          <cell r="X2524">
            <v>1830.35</v>
          </cell>
          <cell r="Y2524">
            <v>618381</v>
          </cell>
        </row>
        <row r="2525">
          <cell r="A2525">
            <v>2018387</v>
          </cell>
          <cell r="C2525" t="str">
            <v>2018314 - 668918 AWL opnieuw zagen ivm wijziging</v>
          </cell>
          <cell r="D2525" t="str">
            <v>Arcabo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1</v>
          </cell>
          <cell r="J2525">
            <v>1</v>
          </cell>
          <cell r="L2525">
            <v>337.5</v>
          </cell>
          <cell r="N2525">
            <v>225</v>
          </cell>
          <cell r="O2525">
            <v>150</v>
          </cell>
          <cell r="P2525">
            <v>0.66666666666666663</v>
          </cell>
          <cell r="Q2525">
            <v>75</v>
          </cell>
          <cell r="R2525">
            <v>0.33333333333333331</v>
          </cell>
          <cell r="S2525">
            <v>3</v>
          </cell>
          <cell r="U2525">
            <v>0</v>
          </cell>
          <cell r="V2525">
            <v>0</v>
          </cell>
          <cell r="W2525">
            <v>337.5</v>
          </cell>
          <cell r="X2525">
            <v>337.5</v>
          </cell>
          <cell r="Y2525">
            <v>618431</v>
          </cell>
        </row>
        <row r="2526">
          <cell r="A2526">
            <v>2018388</v>
          </cell>
          <cell r="C2526">
            <v>682818</v>
          </cell>
          <cell r="D2526" t="str">
            <v>Arcabo</v>
          </cell>
          <cell r="E2526">
            <v>1</v>
          </cell>
          <cell r="F2526">
            <v>6</v>
          </cell>
          <cell r="G2526">
            <v>4</v>
          </cell>
          <cell r="H2526">
            <v>3</v>
          </cell>
          <cell r="I2526">
            <v>1</v>
          </cell>
          <cell r="J2526">
            <v>1</v>
          </cell>
          <cell r="L2526">
            <v>2684.28</v>
          </cell>
          <cell r="N2526">
            <v>1770.69</v>
          </cell>
          <cell r="O2526">
            <v>1380.92</v>
          </cell>
          <cell r="P2526">
            <v>0.77987677120218668</v>
          </cell>
          <cell r="Q2526">
            <v>389.77</v>
          </cell>
          <cell r="R2526">
            <v>0.22012322879781326</v>
          </cell>
          <cell r="S2526">
            <v>15.5908</v>
          </cell>
          <cell r="U2526">
            <v>0</v>
          </cell>
          <cell r="V2526">
            <v>0</v>
          </cell>
          <cell r="W2526">
            <v>2684.28</v>
          </cell>
          <cell r="X2526">
            <v>2684.28</v>
          </cell>
          <cell r="Y2526">
            <v>618382</v>
          </cell>
        </row>
        <row r="2527">
          <cell r="A2527">
            <v>2018389</v>
          </cell>
          <cell r="C2527">
            <v>724218</v>
          </cell>
          <cell r="D2527" t="str">
            <v>Arcabo</v>
          </cell>
          <cell r="E2527">
            <v>1</v>
          </cell>
          <cell r="F2527">
            <v>9</v>
          </cell>
          <cell r="G2527">
            <v>6</v>
          </cell>
          <cell r="H2527">
            <v>3</v>
          </cell>
          <cell r="I2527">
            <v>1</v>
          </cell>
          <cell r="J2527">
            <v>1</v>
          </cell>
          <cell r="L2527">
            <v>3473.38</v>
          </cell>
          <cell r="N2527">
            <v>2300.1999999999998</v>
          </cell>
          <cell r="O2527">
            <v>1797.7199999999998</v>
          </cell>
          <cell r="P2527">
            <v>0.7815494304843057</v>
          </cell>
          <cell r="Q2527">
            <v>502.48</v>
          </cell>
          <cell r="R2527">
            <v>0.2184505695156943</v>
          </cell>
          <cell r="S2527">
            <v>20.0992</v>
          </cell>
          <cell r="U2527">
            <v>0</v>
          </cell>
          <cell r="V2527">
            <v>0</v>
          </cell>
          <cell r="W2527">
            <v>3473.38</v>
          </cell>
          <cell r="X2527">
            <v>3473.38</v>
          </cell>
          <cell r="Y2527">
            <v>618383</v>
          </cell>
        </row>
        <row r="2528">
          <cell r="A2528">
            <v>2018390</v>
          </cell>
          <cell r="C2528">
            <v>724718</v>
          </cell>
          <cell r="D2528" t="str">
            <v>Arcabo</v>
          </cell>
          <cell r="E2528">
            <v>1</v>
          </cell>
          <cell r="F2528">
            <v>10</v>
          </cell>
          <cell r="G2528">
            <v>5</v>
          </cell>
          <cell r="H2528">
            <v>3</v>
          </cell>
          <cell r="I2528">
            <v>1</v>
          </cell>
          <cell r="J2528">
            <v>1</v>
          </cell>
          <cell r="L2528">
            <v>5616.09</v>
          </cell>
          <cell r="N2528">
            <v>3660.32</v>
          </cell>
          <cell r="O2528">
            <v>3157.86</v>
          </cell>
          <cell r="P2528">
            <v>0.86272784893124099</v>
          </cell>
          <cell r="Q2528">
            <v>502.46</v>
          </cell>
          <cell r="R2528">
            <v>0.13727215106875901</v>
          </cell>
          <cell r="S2528">
            <v>20.098399999999998</v>
          </cell>
          <cell r="U2528">
            <v>0</v>
          </cell>
          <cell r="V2528">
            <v>0</v>
          </cell>
          <cell r="W2528">
            <v>5616.09</v>
          </cell>
          <cell r="X2528">
            <v>5616.09</v>
          </cell>
          <cell r="Y2528">
            <v>618384</v>
          </cell>
        </row>
        <row r="2529">
          <cell r="A2529">
            <v>2018391</v>
          </cell>
          <cell r="C2529">
            <v>720918</v>
          </cell>
          <cell r="D2529" t="str">
            <v>Arcabo</v>
          </cell>
          <cell r="E2529">
            <v>1</v>
          </cell>
          <cell r="F2529">
            <v>8</v>
          </cell>
          <cell r="G2529">
            <v>5</v>
          </cell>
          <cell r="H2529">
            <v>3</v>
          </cell>
          <cell r="I2529">
            <v>1</v>
          </cell>
          <cell r="J2529">
            <v>1</v>
          </cell>
          <cell r="L2529">
            <v>3346.64</v>
          </cell>
          <cell r="N2529">
            <v>2168.2399999999998</v>
          </cell>
          <cell r="O2529">
            <v>1637.2799999999997</v>
          </cell>
          <cell r="P2529">
            <v>0.75511935948050024</v>
          </cell>
          <cell r="Q2529">
            <v>530.96</v>
          </cell>
          <cell r="R2529">
            <v>0.24488064051949973</v>
          </cell>
          <cell r="S2529">
            <v>21.238400000000002</v>
          </cell>
          <cell r="U2529">
            <v>0</v>
          </cell>
          <cell r="V2529">
            <v>0</v>
          </cell>
          <cell r="W2529">
            <v>3346.64</v>
          </cell>
          <cell r="X2529">
            <v>3346.64</v>
          </cell>
          <cell r="Y2529">
            <v>618385</v>
          </cell>
        </row>
        <row r="2530">
          <cell r="A2530" t="str">
            <v>2018392-1</v>
          </cell>
          <cell r="C2530" t="str">
            <v>Velthorst 12 - 756518 tm 756918</v>
          </cell>
          <cell r="D2530" t="str">
            <v>Arcabo</v>
          </cell>
          <cell r="E2530">
            <v>5</v>
          </cell>
          <cell r="F2530">
            <v>50</v>
          </cell>
          <cell r="G2530">
            <v>25</v>
          </cell>
          <cell r="H2530">
            <v>15</v>
          </cell>
          <cell r="I2530">
            <v>1</v>
          </cell>
          <cell r="J2530">
            <v>1</v>
          </cell>
          <cell r="L2530">
            <v>19250</v>
          </cell>
          <cell r="N2530">
            <v>12281</v>
          </cell>
          <cell r="O2530">
            <v>9389.2000000000007</v>
          </cell>
          <cell r="P2530">
            <v>0.76453057568601912</v>
          </cell>
          <cell r="Q2530">
            <v>2891.8</v>
          </cell>
          <cell r="R2530">
            <v>0.23546942431398096</v>
          </cell>
          <cell r="S2530">
            <v>115.67200000000001</v>
          </cell>
          <cell r="U2530">
            <v>0</v>
          </cell>
          <cell r="V2530">
            <v>0</v>
          </cell>
          <cell r="W2530">
            <v>19250</v>
          </cell>
          <cell r="X2530">
            <v>19250</v>
          </cell>
          <cell r="Y2530">
            <v>618456</v>
          </cell>
        </row>
        <row r="2531">
          <cell r="A2531" t="str">
            <v>2018392-2</v>
          </cell>
          <cell r="C2531" t="str">
            <v>Velthorst 12 - 757018 tm 757418</v>
          </cell>
          <cell r="D2531" t="str">
            <v>Arcabo</v>
          </cell>
          <cell r="E2531">
            <v>5</v>
          </cell>
          <cell r="F2531">
            <v>50</v>
          </cell>
          <cell r="G2531">
            <v>25</v>
          </cell>
          <cell r="H2531">
            <v>15</v>
          </cell>
          <cell r="I2531">
            <v>1</v>
          </cell>
          <cell r="J2531">
            <v>1</v>
          </cell>
          <cell r="L2531">
            <v>19250</v>
          </cell>
          <cell r="N2531">
            <v>12281</v>
          </cell>
          <cell r="O2531">
            <v>9389.2000000000007</v>
          </cell>
          <cell r="P2531">
            <v>0.76453057568601912</v>
          </cell>
          <cell r="Q2531">
            <v>2891.8</v>
          </cell>
          <cell r="R2531">
            <v>0.23546942431398096</v>
          </cell>
          <cell r="S2531">
            <v>115.67200000000001</v>
          </cell>
          <cell r="U2531">
            <v>0</v>
          </cell>
          <cell r="V2531">
            <v>0</v>
          </cell>
          <cell r="W2531">
            <v>19250</v>
          </cell>
          <cell r="X2531">
            <v>19250</v>
          </cell>
          <cell r="Y2531">
            <v>618465</v>
          </cell>
        </row>
        <row r="2532">
          <cell r="A2532" t="str">
            <v>2018392-3</v>
          </cell>
          <cell r="B2532"/>
          <cell r="C2532" t="str">
            <v>Velthorst 12 - 758318 tm 758418</v>
          </cell>
          <cell r="D2532" t="str">
            <v>Arcabo</v>
          </cell>
          <cell r="E2532">
            <v>2</v>
          </cell>
          <cell r="F2532">
            <v>20</v>
          </cell>
          <cell r="G2532">
            <v>10</v>
          </cell>
          <cell r="H2532">
            <v>6</v>
          </cell>
          <cell r="I2532">
            <v>1</v>
          </cell>
          <cell r="J2532">
            <v>1</v>
          </cell>
          <cell r="K2532"/>
          <cell r="L2532">
            <v>7700</v>
          </cell>
          <cell r="M2532"/>
          <cell r="N2532">
            <v>4912</v>
          </cell>
          <cell r="O2532">
            <v>3756</v>
          </cell>
          <cell r="P2532">
            <v>0.76465798045602607</v>
          </cell>
          <cell r="Q2532">
            <v>1156</v>
          </cell>
          <cell r="R2532">
            <v>0.23534201954397393</v>
          </cell>
          <cell r="S2532">
            <v>46.24</v>
          </cell>
          <cell r="T2532"/>
          <cell r="U2532">
            <v>0</v>
          </cell>
          <cell r="V2532">
            <v>0</v>
          </cell>
          <cell r="W2532">
            <v>7700</v>
          </cell>
          <cell r="X2532">
            <v>7700</v>
          </cell>
          <cell r="Y2532">
            <v>618533</v>
          </cell>
        </row>
        <row r="2533">
          <cell r="A2533" t="str">
            <v>2018392-4</v>
          </cell>
          <cell r="B2533"/>
          <cell r="C2533" t="str">
            <v>Velthorst 12 - 758518 tm 758918</v>
          </cell>
          <cell r="D2533" t="str">
            <v>Arcabo</v>
          </cell>
          <cell r="E2533">
            <v>5</v>
          </cell>
          <cell r="F2533">
            <v>50</v>
          </cell>
          <cell r="G2533">
            <v>25</v>
          </cell>
          <cell r="H2533">
            <v>15</v>
          </cell>
          <cell r="I2533">
            <v>1</v>
          </cell>
          <cell r="J2533">
            <v>1</v>
          </cell>
          <cell r="K2533"/>
          <cell r="L2533">
            <v>19250</v>
          </cell>
          <cell r="M2533"/>
          <cell r="N2533">
            <v>12281</v>
          </cell>
          <cell r="O2533">
            <v>9389.2000000000007</v>
          </cell>
          <cell r="P2533">
            <v>0.76453057568601912</v>
          </cell>
          <cell r="Q2533">
            <v>2891.8</v>
          </cell>
          <cell r="R2533">
            <v>0.23546942431398096</v>
          </cell>
          <cell r="S2533">
            <v>115.67200000000001</v>
          </cell>
          <cell r="T2533"/>
          <cell r="U2533">
            <v>0</v>
          </cell>
          <cell r="V2533">
            <v>0</v>
          </cell>
          <cell r="W2533">
            <v>19250</v>
          </cell>
          <cell r="X2533">
            <v>19250</v>
          </cell>
          <cell r="Y2533">
            <v>618534</v>
          </cell>
        </row>
        <row r="2534">
          <cell r="A2534" t="str">
            <v>2018393-1</v>
          </cell>
          <cell r="B2534"/>
          <cell r="C2534" t="str">
            <v>Velthorst 12 Spiegel - 757518 tm 757918</v>
          </cell>
          <cell r="D2534" t="str">
            <v>Arcabo</v>
          </cell>
          <cell r="E2534">
            <v>5</v>
          </cell>
          <cell r="F2534">
            <v>50</v>
          </cell>
          <cell r="G2534">
            <v>25</v>
          </cell>
          <cell r="H2534">
            <v>15</v>
          </cell>
          <cell r="I2534">
            <v>1</v>
          </cell>
          <cell r="J2534">
            <v>1</v>
          </cell>
          <cell r="K2534"/>
          <cell r="L2534">
            <v>19250</v>
          </cell>
          <cell r="M2534"/>
          <cell r="N2534">
            <v>12281</v>
          </cell>
          <cell r="O2534">
            <v>9389.2000000000007</v>
          </cell>
          <cell r="P2534">
            <v>0.76453057568601912</v>
          </cell>
          <cell r="Q2534">
            <v>2891.8</v>
          </cell>
          <cell r="R2534">
            <v>0.23546942431398096</v>
          </cell>
          <cell r="S2534">
            <v>115.67200000000001</v>
          </cell>
          <cell r="T2534"/>
          <cell r="U2534">
            <v>0</v>
          </cell>
          <cell r="V2534">
            <v>0</v>
          </cell>
          <cell r="W2534">
            <v>19250</v>
          </cell>
          <cell r="X2534">
            <v>19250</v>
          </cell>
          <cell r="Y2534">
            <v>618535</v>
          </cell>
        </row>
        <row r="2535">
          <cell r="A2535" t="str">
            <v>2018393-2</v>
          </cell>
          <cell r="B2535"/>
          <cell r="C2535" t="str">
            <v>Velthorst 12 Spiegel - 758018 tm 758218</v>
          </cell>
          <cell r="D2535" t="str">
            <v>Arcabo</v>
          </cell>
          <cell r="E2535">
            <v>3</v>
          </cell>
          <cell r="F2535">
            <v>30</v>
          </cell>
          <cell r="G2535">
            <v>15</v>
          </cell>
          <cell r="H2535">
            <v>9</v>
          </cell>
          <cell r="I2535">
            <v>1</v>
          </cell>
          <cell r="J2535">
            <v>1</v>
          </cell>
          <cell r="K2535"/>
          <cell r="L2535">
            <v>11550</v>
          </cell>
          <cell r="M2535"/>
          <cell r="N2535">
            <v>7368</v>
          </cell>
          <cell r="O2535">
            <v>5633.4</v>
          </cell>
          <cell r="P2535">
            <v>0.76457654723127033</v>
          </cell>
          <cell r="Q2535">
            <v>1734.6</v>
          </cell>
          <cell r="R2535">
            <v>0.23542345276872964</v>
          </cell>
          <cell r="S2535">
            <v>69.384</v>
          </cell>
          <cell r="T2535"/>
          <cell r="U2535">
            <v>0</v>
          </cell>
          <cell r="V2535">
            <v>0</v>
          </cell>
          <cell r="W2535">
            <v>11550</v>
          </cell>
          <cell r="X2535">
            <v>11550</v>
          </cell>
          <cell r="Y2535">
            <v>618536</v>
          </cell>
        </row>
        <row r="2536">
          <cell r="A2536" t="str">
            <v>2018394-1</v>
          </cell>
          <cell r="C2536" t="str">
            <v>Velthorst 13 - 759018 tm 759418</v>
          </cell>
          <cell r="D2536" t="str">
            <v>Arcabo</v>
          </cell>
          <cell r="E2536">
            <v>5</v>
          </cell>
          <cell r="F2536">
            <v>55</v>
          </cell>
          <cell r="G2536">
            <v>30</v>
          </cell>
          <cell r="H2536">
            <v>15</v>
          </cell>
          <cell r="I2536">
            <v>1</v>
          </cell>
          <cell r="J2536">
            <v>1</v>
          </cell>
          <cell r="L2536">
            <v>20875</v>
          </cell>
          <cell r="N2536">
            <v>12281</v>
          </cell>
          <cell r="O2536">
            <v>9389.2000000000007</v>
          </cell>
          <cell r="P2536">
            <v>0.76453057568601912</v>
          </cell>
          <cell r="Q2536">
            <v>2891.8</v>
          </cell>
          <cell r="R2536">
            <v>0.23546942431398096</v>
          </cell>
          <cell r="S2536">
            <v>115.67200000000001</v>
          </cell>
          <cell r="U2536">
            <v>0</v>
          </cell>
          <cell r="V2536">
            <v>0</v>
          </cell>
          <cell r="W2536">
            <v>20875</v>
          </cell>
          <cell r="X2536">
            <v>20875</v>
          </cell>
          <cell r="Y2536">
            <v>618682</v>
          </cell>
        </row>
        <row r="2537">
          <cell r="A2537" t="str">
            <v>2018394-2</v>
          </cell>
          <cell r="C2537" t="str">
            <v>Velthorst 13 - 759518 tm 759918</v>
          </cell>
          <cell r="D2537" t="str">
            <v>Arcabo</v>
          </cell>
          <cell r="E2537">
            <v>5</v>
          </cell>
          <cell r="F2537">
            <v>55</v>
          </cell>
          <cell r="G2537">
            <v>30</v>
          </cell>
          <cell r="H2537">
            <v>15</v>
          </cell>
          <cell r="I2537">
            <v>1</v>
          </cell>
          <cell r="J2537">
            <v>1</v>
          </cell>
          <cell r="L2537">
            <v>20875</v>
          </cell>
          <cell r="N2537">
            <v>12281</v>
          </cell>
          <cell r="O2537">
            <v>9389.2000000000007</v>
          </cell>
          <cell r="P2537">
            <v>0.76453057568601912</v>
          </cell>
          <cell r="Q2537">
            <v>2891.8</v>
          </cell>
          <cell r="R2537">
            <v>0.23546942431398096</v>
          </cell>
          <cell r="S2537">
            <v>115.67200000000001</v>
          </cell>
          <cell r="U2537">
            <v>0</v>
          </cell>
          <cell r="V2537">
            <v>0</v>
          </cell>
          <cell r="W2537">
            <v>20875</v>
          </cell>
          <cell r="X2537">
            <v>20875</v>
          </cell>
          <cell r="Y2537">
            <v>618726</v>
          </cell>
        </row>
        <row r="2538">
          <cell r="A2538">
            <v>2018395</v>
          </cell>
          <cell r="C2538" t="str">
            <v>Charleston sp 747718 tm 747918</v>
          </cell>
          <cell r="D2538" t="str">
            <v>Arcabo</v>
          </cell>
          <cell r="E2538">
            <v>3</v>
          </cell>
          <cell r="F2538">
            <v>33</v>
          </cell>
          <cell r="G2538">
            <v>18</v>
          </cell>
          <cell r="H2538">
            <v>15</v>
          </cell>
          <cell r="I2538">
            <v>1</v>
          </cell>
          <cell r="J2538">
            <v>1</v>
          </cell>
          <cell r="L2538">
            <v>17118</v>
          </cell>
          <cell r="N2538">
            <v>11120.16</v>
          </cell>
          <cell r="O2538">
            <v>8667.7199999999993</v>
          </cell>
          <cell r="P2538">
            <v>0.77946000776967228</v>
          </cell>
          <cell r="Q2538">
            <v>2452.44</v>
          </cell>
          <cell r="R2538">
            <v>0.22053999223032764</v>
          </cell>
          <cell r="S2538">
            <v>98.0976</v>
          </cell>
          <cell r="U2538">
            <v>0</v>
          </cell>
          <cell r="V2538">
            <v>0</v>
          </cell>
          <cell r="W2538">
            <v>17118</v>
          </cell>
          <cell r="X2538">
            <v>17118</v>
          </cell>
          <cell r="Y2538">
            <v>618418</v>
          </cell>
        </row>
        <row r="2539">
          <cell r="A2539">
            <v>2018396</v>
          </cell>
          <cell r="C2539" t="str">
            <v>Beslag Epe Vastgoed - rechtstreeks vanuit Burghouwt</v>
          </cell>
          <cell r="D2539" t="str">
            <v>Arcabo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1</v>
          </cell>
          <cell r="J2539">
            <v>1</v>
          </cell>
          <cell r="L2539">
            <v>115.91999999999999</v>
          </cell>
          <cell r="N2539">
            <v>50.4</v>
          </cell>
          <cell r="O2539">
            <v>50.4</v>
          </cell>
          <cell r="P2539">
            <v>1</v>
          </cell>
          <cell r="Q2539">
            <v>0</v>
          </cell>
          <cell r="R2539">
            <v>0</v>
          </cell>
          <cell r="S2539">
            <v>0</v>
          </cell>
          <cell r="U2539">
            <v>0</v>
          </cell>
          <cell r="V2539">
            <v>0</v>
          </cell>
          <cell r="W2539">
            <v>115.92</v>
          </cell>
          <cell r="X2539">
            <v>115.92</v>
          </cell>
          <cell r="Y2539">
            <v>618352</v>
          </cell>
        </row>
        <row r="2540">
          <cell r="A2540">
            <v>2018397</v>
          </cell>
          <cell r="C2540" t="str">
            <v xml:space="preserve">Raamvleugel 634317 ARC1023 </v>
          </cell>
          <cell r="D2540" t="str">
            <v>Arcabo</v>
          </cell>
          <cell r="E2540">
            <v>0</v>
          </cell>
          <cell r="F2540">
            <v>0</v>
          </cell>
          <cell r="G2540">
            <v>1</v>
          </cell>
          <cell r="H2540">
            <v>0</v>
          </cell>
          <cell r="I2540">
            <v>1</v>
          </cell>
          <cell r="J2540">
            <v>1</v>
          </cell>
          <cell r="L2540">
            <v>86.73</v>
          </cell>
          <cell r="N2540">
            <v>59</v>
          </cell>
          <cell r="O2540">
            <v>34</v>
          </cell>
          <cell r="P2540">
            <v>0.57627118644067798</v>
          </cell>
          <cell r="Q2540">
            <v>25</v>
          </cell>
          <cell r="R2540">
            <v>0.42372881355932202</v>
          </cell>
          <cell r="S2540">
            <v>1</v>
          </cell>
          <cell r="U2540">
            <v>0</v>
          </cell>
          <cell r="V2540">
            <v>0</v>
          </cell>
          <cell r="W2540">
            <v>86.73</v>
          </cell>
          <cell r="X2540">
            <v>86.73</v>
          </cell>
          <cell r="Y2540">
            <v>618431</v>
          </cell>
        </row>
        <row r="2541">
          <cell r="A2541">
            <v>2018398</v>
          </cell>
          <cell r="C2541" t="str">
            <v>Beslagonderdelen v Vlieghe kozijnen</v>
          </cell>
          <cell r="D2541" t="str">
            <v>Verplancke Bouwonderneming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1</v>
          </cell>
          <cell r="J2541">
            <v>1</v>
          </cell>
          <cell r="L2541">
            <v>293.60000000000002</v>
          </cell>
          <cell r="N2541">
            <v>145</v>
          </cell>
          <cell r="O2541">
            <v>130</v>
          </cell>
          <cell r="P2541">
            <v>0.89655172413793105</v>
          </cell>
          <cell r="Q2541">
            <v>15</v>
          </cell>
          <cell r="R2541">
            <v>0.10344827586206896</v>
          </cell>
          <cell r="S2541">
            <v>0.6</v>
          </cell>
          <cell r="U2541">
            <v>0</v>
          </cell>
          <cell r="V2541">
            <v>0</v>
          </cell>
          <cell r="W2541">
            <v>293.60000000000002</v>
          </cell>
          <cell r="X2541">
            <v>293.60000000000002</v>
          </cell>
          <cell r="Y2541">
            <v>618446</v>
          </cell>
        </row>
        <row r="2542">
          <cell r="A2542">
            <v>2018399</v>
          </cell>
          <cell r="C2542" t="str">
            <v>2018335 aanpassen 2x deurkozijn ARC5411L en R naar DTS</v>
          </cell>
          <cell r="D2542" t="str">
            <v>Arcabo</v>
          </cell>
          <cell r="E2542">
            <v>0</v>
          </cell>
          <cell r="F2542">
            <v>2</v>
          </cell>
          <cell r="G2542">
            <v>0</v>
          </cell>
          <cell r="H2542">
            <v>2</v>
          </cell>
          <cell r="I2542">
            <v>1</v>
          </cell>
          <cell r="J2542">
            <v>1</v>
          </cell>
          <cell r="L2542">
            <v>640.91999999999996</v>
          </cell>
          <cell r="N2542">
            <v>436</v>
          </cell>
          <cell r="O2542">
            <v>236</v>
          </cell>
          <cell r="P2542">
            <v>0.54128440366972475</v>
          </cell>
          <cell r="Q2542">
            <v>200</v>
          </cell>
          <cell r="R2542">
            <v>0.45871559633027525</v>
          </cell>
          <cell r="S2542">
            <v>8</v>
          </cell>
          <cell r="U2542">
            <v>0</v>
          </cell>
          <cell r="V2542">
            <v>0</v>
          </cell>
          <cell r="W2542">
            <v>640.91999999999996</v>
          </cell>
          <cell r="X2542">
            <v>640.91999999999996</v>
          </cell>
          <cell r="Y2542">
            <v>618372</v>
          </cell>
        </row>
        <row r="2543">
          <cell r="A2543">
            <v>2018400</v>
          </cell>
          <cell r="C2543" t="str">
            <v>Dichting DVU 16 - 30 m1</v>
          </cell>
          <cell r="D2543" t="str">
            <v>Duocar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1</v>
          </cell>
          <cell r="J2543">
            <v>1</v>
          </cell>
          <cell r="L2543">
            <v>56.25</v>
          </cell>
          <cell r="N2543">
            <v>37.5</v>
          </cell>
          <cell r="O2543">
            <v>22.5</v>
          </cell>
          <cell r="P2543">
            <v>0.6</v>
          </cell>
          <cell r="Q2543">
            <v>15</v>
          </cell>
          <cell r="R2543">
            <v>0.4</v>
          </cell>
          <cell r="S2543">
            <v>0.6</v>
          </cell>
          <cell r="U2543">
            <v>0</v>
          </cell>
          <cell r="V2543">
            <v>30</v>
          </cell>
          <cell r="W2543">
            <v>26.25</v>
          </cell>
          <cell r="X2543">
            <v>26.25</v>
          </cell>
          <cell r="Y2543">
            <v>618435</v>
          </cell>
        </row>
        <row r="2544">
          <cell r="A2544">
            <v>2018401</v>
          </cell>
          <cell r="C2544" t="str">
            <v>DTS test verdiept buitendr</v>
          </cell>
          <cell r="D2544" t="str">
            <v>Kurokozijn</v>
          </cell>
          <cell r="E2544">
            <v>0</v>
          </cell>
          <cell r="F2544">
            <v>1</v>
          </cell>
          <cell r="G2544">
            <v>0</v>
          </cell>
          <cell r="H2544">
            <v>2</v>
          </cell>
          <cell r="I2544">
            <v>1</v>
          </cell>
          <cell r="J2544">
            <v>1</v>
          </cell>
          <cell r="L2544">
            <v>0</v>
          </cell>
          <cell r="N2544">
            <v>1065.32</v>
          </cell>
          <cell r="O2544">
            <v>871.58999999999992</v>
          </cell>
          <cell r="P2544">
            <v>0.81814853752862982</v>
          </cell>
          <cell r="Q2544">
            <v>193.73</v>
          </cell>
          <cell r="R2544">
            <v>0.1818514624713701</v>
          </cell>
          <cell r="S2544">
            <v>7.7491999999999992</v>
          </cell>
          <cell r="U2544">
            <v>0</v>
          </cell>
          <cell r="V2544">
            <v>0</v>
          </cell>
          <cell r="W2544">
            <v>0</v>
          </cell>
          <cell r="X2544"/>
          <cell r="Y2544"/>
        </row>
        <row r="2545">
          <cell r="A2545">
            <v>2018402</v>
          </cell>
          <cell r="C2545" t="str">
            <v xml:space="preserve">MSE-021 </v>
          </cell>
          <cell r="D2545" t="str">
            <v>Maat</v>
          </cell>
          <cell r="E2545">
            <v>1</v>
          </cell>
          <cell r="F2545">
            <v>7</v>
          </cell>
          <cell r="G2545">
            <v>4</v>
          </cell>
          <cell r="H2545">
            <v>2</v>
          </cell>
          <cell r="I2545">
            <v>1</v>
          </cell>
          <cell r="J2545">
            <v>1</v>
          </cell>
          <cell r="L2545">
            <v>2153.2399999999998</v>
          </cell>
          <cell r="N2545">
            <v>1513.22</v>
          </cell>
          <cell r="O2545">
            <v>1064.29</v>
          </cell>
          <cell r="P2545">
            <v>0.70332800253763494</v>
          </cell>
          <cell r="Q2545">
            <v>448.93</v>
          </cell>
          <cell r="R2545">
            <v>0.296671997462365</v>
          </cell>
          <cell r="S2545">
            <v>17.9572</v>
          </cell>
          <cell r="U2545">
            <v>0</v>
          </cell>
          <cell r="V2545">
            <v>0</v>
          </cell>
          <cell r="W2545">
            <v>2153.2399999999998</v>
          </cell>
          <cell r="X2545">
            <v>2153.2399999999998</v>
          </cell>
          <cell r="Y2545">
            <v>618404</v>
          </cell>
        </row>
        <row r="2546">
          <cell r="A2546">
            <v>2018403</v>
          </cell>
          <cell r="C2546" t="str">
            <v>MSE-023</v>
          </cell>
          <cell r="D2546" t="str">
            <v>Maat</v>
          </cell>
          <cell r="E2546">
            <v>1</v>
          </cell>
          <cell r="F2546">
            <v>10</v>
          </cell>
          <cell r="G2546">
            <v>7</v>
          </cell>
          <cell r="H2546">
            <v>4</v>
          </cell>
          <cell r="I2546">
            <v>1</v>
          </cell>
          <cell r="J2546">
            <v>1</v>
          </cell>
          <cell r="L2546">
            <v>3161.78</v>
          </cell>
          <cell r="N2546">
            <v>2220.5</v>
          </cell>
          <cell r="O2546">
            <v>1550.48</v>
          </cell>
          <cell r="P2546">
            <v>0.69825714929070026</v>
          </cell>
          <cell r="Q2546">
            <v>670.02</v>
          </cell>
          <cell r="R2546">
            <v>0.30174285070929968</v>
          </cell>
          <cell r="S2546">
            <v>26.800799999999999</v>
          </cell>
          <cell r="U2546">
            <v>0</v>
          </cell>
          <cell r="V2546">
            <v>0</v>
          </cell>
          <cell r="W2546">
            <v>3161.78</v>
          </cell>
          <cell r="X2546">
            <v>3161.78</v>
          </cell>
          <cell r="Y2546">
            <v>618405</v>
          </cell>
        </row>
        <row r="2547">
          <cell r="A2547">
            <v>2018404</v>
          </cell>
          <cell r="C2547" t="str">
            <v>MSE-024</v>
          </cell>
          <cell r="D2547" t="str">
            <v>Maat</v>
          </cell>
          <cell r="E2547">
            <v>1</v>
          </cell>
          <cell r="F2547">
            <v>2</v>
          </cell>
          <cell r="G2547">
            <v>0</v>
          </cell>
          <cell r="H2547">
            <v>2</v>
          </cell>
          <cell r="I2547">
            <v>1</v>
          </cell>
          <cell r="J2547">
            <v>1</v>
          </cell>
          <cell r="L2547">
            <v>1037.32</v>
          </cell>
          <cell r="N2547">
            <v>716.58</v>
          </cell>
          <cell r="O2547">
            <v>505.88000000000005</v>
          </cell>
          <cell r="P2547">
            <v>0.70596444221161636</v>
          </cell>
          <cell r="Q2547">
            <v>210.7</v>
          </cell>
          <cell r="R2547">
            <v>0.29403555778838369</v>
          </cell>
          <cell r="S2547">
            <v>8.427999999999999</v>
          </cell>
          <cell r="U2547">
            <v>0</v>
          </cell>
          <cell r="V2547">
            <v>0</v>
          </cell>
          <cell r="W2547">
            <v>1037.32</v>
          </cell>
          <cell r="X2547">
            <v>1037.32</v>
          </cell>
          <cell r="Y2547">
            <v>618406</v>
          </cell>
        </row>
        <row r="2548">
          <cell r="A2548">
            <v>2018405</v>
          </cell>
          <cell r="C2548" t="str">
            <v>2018334 698618 Aanpassing WD en AWL ivm wijziging wand bekleding</v>
          </cell>
          <cell r="D2548" t="str">
            <v>Arcabo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1</v>
          </cell>
          <cell r="J2548">
            <v>1</v>
          </cell>
          <cell r="L2548">
            <v>676.19999999999993</v>
          </cell>
          <cell r="N2548">
            <v>460</v>
          </cell>
          <cell r="O2548">
            <v>185</v>
          </cell>
          <cell r="P2548">
            <v>0.40217391304347827</v>
          </cell>
          <cell r="Q2548">
            <v>275</v>
          </cell>
          <cell r="R2548">
            <v>0.59782608695652173</v>
          </cell>
          <cell r="S2548">
            <v>11</v>
          </cell>
          <cell r="U2548">
            <v>0</v>
          </cell>
          <cell r="V2548">
            <v>0</v>
          </cell>
          <cell r="W2548">
            <v>676.2</v>
          </cell>
          <cell r="X2548">
            <v>676.2</v>
          </cell>
          <cell r="Y2548">
            <v>618373</v>
          </cell>
        </row>
        <row r="2549">
          <cell r="A2549">
            <v>2018406</v>
          </cell>
          <cell r="C2549" t="str">
            <v>Ruiten Nieuwvliet 4 st</v>
          </cell>
          <cell r="D2549" t="str">
            <v>Maat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1</v>
          </cell>
          <cell r="J2549">
            <v>1</v>
          </cell>
          <cell r="L2549">
            <v>127.3</v>
          </cell>
          <cell r="N2549">
            <v>71.150000000000006</v>
          </cell>
          <cell r="O2549">
            <v>56.15</v>
          </cell>
          <cell r="P2549">
            <v>0.78917779339423744</v>
          </cell>
          <cell r="Q2549">
            <v>15</v>
          </cell>
          <cell r="R2549">
            <v>0.21082220660576245</v>
          </cell>
          <cell r="S2549">
            <v>0.6</v>
          </cell>
          <cell r="U2549">
            <v>0</v>
          </cell>
          <cell r="V2549">
            <v>0</v>
          </cell>
          <cell r="W2549">
            <v>127.3</v>
          </cell>
          <cell r="X2549">
            <v>127.3</v>
          </cell>
          <cell r="Y2549">
            <v>618439</v>
          </cell>
        </row>
        <row r="2550">
          <cell r="A2550">
            <v>2018407</v>
          </cell>
          <cell r="C2550">
            <v>724118</v>
          </cell>
          <cell r="D2550" t="str">
            <v>Arcabo</v>
          </cell>
          <cell r="E2550">
            <v>1</v>
          </cell>
          <cell r="F2550">
            <v>9</v>
          </cell>
          <cell r="G2550">
            <v>5</v>
          </cell>
          <cell r="H2550">
            <v>3</v>
          </cell>
          <cell r="I2550">
            <v>1</v>
          </cell>
          <cell r="J2550">
            <v>1</v>
          </cell>
          <cell r="L2550">
            <v>3310.34</v>
          </cell>
          <cell r="N2550">
            <v>2142.34</v>
          </cell>
          <cell r="O2550">
            <v>1650.5200000000002</v>
          </cell>
          <cell r="P2550">
            <v>0.77042859676802011</v>
          </cell>
          <cell r="Q2550">
            <v>491.82</v>
          </cell>
          <cell r="R2550">
            <v>0.22957140323197997</v>
          </cell>
          <cell r="S2550">
            <v>19.672799999999999</v>
          </cell>
          <cell r="U2550">
            <v>0</v>
          </cell>
          <cell r="V2550">
            <v>0</v>
          </cell>
          <cell r="W2550">
            <v>3310.34</v>
          </cell>
          <cell r="X2550">
            <v>3310.34</v>
          </cell>
          <cell r="Y2550">
            <v>618408</v>
          </cell>
        </row>
        <row r="2551">
          <cell r="A2551">
            <v>2018408</v>
          </cell>
          <cell r="C2551" t="str">
            <v>537516 schuur</v>
          </cell>
          <cell r="D2551" t="str">
            <v>Arcabo</v>
          </cell>
          <cell r="E2551">
            <v>0</v>
          </cell>
          <cell r="F2551">
            <v>2</v>
          </cell>
          <cell r="G2551">
            <v>1</v>
          </cell>
          <cell r="H2551">
            <v>1</v>
          </cell>
          <cell r="I2551">
            <v>1</v>
          </cell>
          <cell r="J2551">
            <v>1</v>
          </cell>
          <cell r="L2551">
            <v>768.95</v>
          </cell>
          <cell r="N2551">
            <v>498.06</v>
          </cell>
          <cell r="O2551">
            <v>350.35</v>
          </cell>
          <cell r="P2551">
            <v>0.70342930570613982</v>
          </cell>
          <cell r="Q2551">
            <v>147.71</v>
          </cell>
          <cell r="R2551">
            <v>0.29657069429386018</v>
          </cell>
          <cell r="S2551">
            <v>5.9084000000000003</v>
          </cell>
          <cell r="U2551">
            <v>0</v>
          </cell>
          <cell r="V2551">
            <v>0</v>
          </cell>
          <cell r="W2551">
            <v>768.95</v>
          </cell>
          <cell r="X2551">
            <v>768.95</v>
          </cell>
          <cell r="Y2551">
            <v>618409</v>
          </cell>
        </row>
        <row r="2552">
          <cell r="A2552">
            <v>2018409</v>
          </cell>
          <cell r="C2552">
            <v>692618</v>
          </cell>
          <cell r="D2552" t="str">
            <v>Arcabo</v>
          </cell>
          <cell r="E2552">
            <v>1</v>
          </cell>
          <cell r="F2552">
            <v>7</v>
          </cell>
          <cell r="G2552">
            <v>4</v>
          </cell>
          <cell r="H2552">
            <v>3</v>
          </cell>
          <cell r="I2552">
            <v>1</v>
          </cell>
          <cell r="J2552">
            <v>1</v>
          </cell>
          <cell r="L2552">
            <v>3004.93</v>
          </cell>
          <cell r="N2552">
            <v>2189.3000000000002</v>
          </cell>
          <cell r="O2552">
            <v>1713.9700000000003</v>
          </cell>
          <cell r="P2552">
            <v>0.78288494039190615</v>
          </cell>
          <cell r="Q2552">
            <v>475.33</v>
          </cell>
          <cell r="R2552">
            <v>0.21711505960809388</v>
          </cell>
          <cell r="S2552">
            <v>19.013199999999998</v>
          </cell>
          <cell r="U2552">
            <v>0</v>
          </cell>
          <cell r="V2552">
            <v>0</v>
          </cell>
          <cell r="W2552">
            <v>3004.93</v>
          </cell>
          <cell r="X2552">
            <v>3004.93</v>
          </cell>
          <cell r="Y2552">
            <v>618410</v>
          </cell>
        </row>
        <row r="2553">
          <cell r="A2553">
            <v>2018410</v>
          </cell>
          <cell r="C2553" t="str">
            <v>Glasblokjes blauw - 1 doos - rood 1 doos</v>
          </cell>
          <cell r="D2553" t="str">
            <v>Arcabo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1</v>
          </cell>
          <cell r="J2553">
            <v>1</v>
          </cell>
          <cell r="L2553">
            <v>95</v>
          </cell>
          <cell r="N2553">
            <v>60</v>
          </cell>
          <cell r="O2553">
            <v>60</v>
          </cell>
          <cell r="P2553">
            <v>1</v>
          </cell>
          <cell r="Q2553">
            <v>0</v>
          </cell>
          <cell r="R2553">
            <v>0</v>
          </cell>
          <cell r="S2553">
            <v>0</v>
          </cell>
          <cell r="U2553">
            <v>0</v>
          </cell>
          <cell r="V2553">
            <v>0</v>
          </cell>
          <cell r="W2553">
            <v>95</v>
          </cell>
          <cell r="X2553">
            <v>95</v>
          </cell>
          <cell r="Y2553">
            <v>618431</v>
          </cell>
        </row>
        <row r="2554">
          <cell r="A2554">
            <v>2018411</v>
          </cell>
          <cell r="C2554">
            <v>726118</v>
          </cell>
          <cell r="D2554" t="str">
            <v>Arcabo</v>
          </cell>
          <cell r="E2554">
            <v>1</v>
          </cell>
          <cell r="F2554">
            <v>9</v>
          </cell>
          <cell r="G2554">
            <v>7</v>
          </cell>
          <cell r="H2554">
            <v>3</v>
          </cell>
          <cell r="I2554">
            <v>1</v>
          </cell>
          <cell r="J2554">
            <v>1</v>
          </cell>
          <cell r="L2554">
            <v>3408</v>
          </cell>
          <cell r="N2554">
            <v>2205.19</v>
          </cell>
          <cell r="O2554">
            <v>1676.93</v>
          </cell>
          <cell r="P2554">
            <v>0.76044694561466364</v>
          </cell>
          <cell r="Q2554">
            <v>528.26</v>
          </cell>
          <cell r="R2554">
            <v>0.23955305438533639</v>
          </cell>
          <cell r="S2554">
            <v>21.130399999999998</v>
          </cell>
          <cell r="U2554">
            <v>0</v>
          </cell>
          <cell r="V2554">
            <v>0</v>
          </cell>
          <cell r="W2554">
            <v>3408</v>
          </cell>
          <cell r="X2554">
            <v>3408</v>
          </cell>
          <cell r="Y2554">
            <v>618411</v>
          </cell>
        </row>
        <row r="2555">
          <cell r="A2555">
            <v>2018412</v>
          </cell>
          <cell r="C2555" t="str">
            <v>726118 schuur</v>
          </cell>
          <cell r="D2555" t="str">
            <v>Arcabo</v>
          </cell>
          <cell r="E2555">
            <v>0</v>
          </cell>
          <cell r="F2555">
            <v>1</v>
          </cell>
          <cell r="G2555">
            <v>0</v>
          </cell>
          <cell r="H2555">
            <v>1</v>
          </cell>
          <cell r="I2555">
            <v>1</v>
          </cell>
          <cell r="J2555">
            <v>1</v>
          </cell>
          <cell r="L2555">
            <v>528.16</v>
          </cell>
          <cell r="N2555">
            <v>338.96</v>
          </cell>
          <cell r="O2555">
            <v>234.46999999999997</v>
          </cell>
          <cell r="P2555">
            <v>0.69173353788057579</v>
          </cell>
          <cell r="Q2555">
            <v>104.49</v>
          </cell>
          <cell r="R2555">
            <v>0.3082664621194241</v>
          </cell>
          <cell r="S2555">
            <v>4.1795999999999998</v>
          </cell>
          <cell r="U2555">
            <v>0</v>
          </cell>
          <cell r="V2555">
            <v>0</v>
          </cell>
          <cell r="W2555">
            <v>528.16</v>
          </cell>
          <cell r="X2555">
            <v>528.16</v>
          </cell>
          <cell r="Y2555">
            <v>618412</v>
          </cell>
        </row>
        <row r="2556">
          <cell r="A2556" t="str">
            <v>2018414V</v>
          </cell>
          <cell r="C2556">
            <v>680018</v>
          </cell>
          <cell r="D2556" t="str">
            <v>Arcabo</v>
          </cell>
          <cell r="E2556">
            <v>1</v>
          </cell>
          <cell r="F2556">
            <v>8</v>
          </cell>
          <cell r="G2556">
            <v>3</v>
          </cell>
          <cell r="H2556">
            <v>5</v>
          </cell>
          <cell r="I2556">
            <v>1</v>
          </cell>
          <cell r="J2556">
            <v>1</v>
          </cell>
          <cell r="L2556">
            <v>5446.65</v>
          </cell>
          <cell r="N2556">
            <v>3505.96</v>
          </cell>
          <cell r="O2556">
            <v>2786.61</v>
          </cell>
          <cell r="P2556">
            <v>0.79482081940467098</v>
          </cell>
          <cell r="Q2556">
            <v>719.35</v>
          </cell>
          <cell r="R2556">
            <v>0.20517918059532911</v>
          </cell>
          <cell r="S2556">
            <v>28.774000000000001</v>
          </cell>
          <cell r="U2556">
            <v>0</v>
          </cell>
          <cell r="V2556">
            <v>0</v>
          </cell>
          <cell r="W2556">
            <v>5446.65</v>
          </cell>
          <cell r="X2556">
            <v>5446.65</v>
          </cell>
          <cell r="Y2556">
            <v>618417</v>
          </cell>
        </row>
        <row r="2557">
          <cell r="A2557">
            <v>2018415</v>
          </cell>
          <cell r="C2557">
            <v>725018</v>
          </cell>
          <cell r="D2557" t="str">
            <v>Arcabo</v>
          </cell>
          <cell r="E2557">
            <v>1</v>
          </cell>
          <cell r="F2557">
            <v>8</v>
          </cell>
          <cell r="G2557">
            <v>7</v>
          </cell>
          <cell r="H2557">
            <v>2</v>
          </cell>
          <cell r="I2557">
            <v>1</v>
          </cell>
          <cell r="J2557">
            <v>1</v>
          </cell>
          <cell r="L2557">
            <v>2749.08</v>
          </cell>
          <cell r="N2557">
            <v>1790.97</v>
          </cell>
          <cell r="O2557">
            <v>1359.94</v>
          </cell>
          <cell r="P2557">
            <v>0.75933153542493736</v>
          </cell>
          <cell r="Q2557">
            <v>431.03</v>
          </cell>
          <cell r="R2557">
            <v>0.24066846457506266</v>
          </cell>
          <cell r="S2557">
            <v>17.241199999999999</v>
          </cell>
          <cell r="U2557">
            <v>0</v>
          </cell>
          <cell r="V2557">
            <v>0</v>
          </cell>
          <cell r="W2557">
            <v>2749.08</v>
          </cell>
          <cell r="X2557">
            <v>2749.08</v>
          </cell>
          <cell r="Y2557">
            <v>618413</v>
          </cell>
        </row>
        <row r="2558">
          <cell r="A2558">
            <v>2018416</v>
          </cell>
          <cell r="C2558">
            <v>726018</v>
          </cell>
          <cell r="D2558" t="str">
            <v>Arcabo</v>
          </cell>
          <cell r="E2558">
            <v>1</v>
          </cell>
          <cell r="F2558">
            <v>9</v>
          </cell>
          <cell r="G2558">
            <v>5</v>
          </cell>
          <cell r="H2558">
            <v>3</v>
          </cell>
          <cell r="I2558">
            <v>1</v>
          </cell>
          <cell r="J2558">
            <v>1</v>
          </cell>
          <cell r="L2558">
            <v>5188.1400000000003</v>
          </cell>
          <cell r="N2558">
            <v>3605.15</v>
          </cell>
          <cell r="O2558">
            <v>2828.6000000000004</v>
          </cell>
          <cell r="P2558">
            <v>0.78459980860713152</v>
          </cell>
          <cell r="Q2558">
            <v>776.55</v>
          </cell>
          <cell r="R2558">
            <v>0.21540019139286851</v>
          </cell>
          <cell r="S2558">
            <v>31.061999999999998</v>
          </cell>
          <cell r="U2558">
            <v>0</v>
          </cell>
          <cell r="V2558">
            <v>0</v>
          </cell>
          <cell r="W2558">
            <v>5188.1400000000003</v>
          </cell>
          <cell r="X2558">
            <v>5188.1400000000003</v>
          </cell>
          <cell r="Y2558">
            <v>618414</v>
          </cell>
        </row>
        <row r="2559">
          <cell r="A2559">
            <v>2018417</v>
          </cell>
          <cell r="C2559">
            <v>746518</v>
          </cell>
          <cell r="D2559" t="str">
            <v>Arcabo</v>
          </cell>
          <cell r="E2559">
            <v>1</v>
          </cell>
          <cell r="F2559">
            <v>11</v>
          </cell>
          <cell r="G2559">
            <v>6</v>
          </cell>
          <cell r="H2559">
            <v>6</v>
          </cell>
          <cell r="I2559">
            <v>1</v>
          </cell>
          <cell r="J2559">
            <v>1</v>
          </cell>
          <cell r="L2559">
            <v>5271.45</v>
          </cell>
          <cell r="N2559">
            <v>3413.94</v>
          </cell>
          <cell r="O2559">
            <v>2719.6</v>
          </cell>
          <cell r="P2559">
            <v>0.79661622641288365</v>
          </cell>
          <cell r="Q2559">
            <v>694.34</v>
          </cell>
          <cell r="R2559">
            <v>0.20338377358711635</v>
          </cell>
          <cell r="S2559">
            <v>27.773600000000002</v>
          </cell>
          <cell r="U2559">
            <v>0</v>
          </cell>
          <cell r="V2559">
            <v>0</v>
          </cell>
          <cell r="W2559">
            <v>5271.45</v>
          </cell>
          <cell r="X2559">
            <v>5271.45</v>
          </cell>
          <cell r="Y2559">
            <v>618416</v>
          </cell>
        </row>
        <row r="2560">
          <cell r="A2560">
            <v>2018418</v>
          </cell>
          <cell r="C2560" t="str">
            <v xml:space="preserve">Nieuwvliet 956 x 765 mm gelaagd </v>
          </cell>
          <cell r="D2560" t="str">
            <v>Maat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1</v>
          </cell>
          <cell r="J2560">
            <v>1</v>
          </cell>
          <cell r="L2560">
            <v>78.3</v>
          </cell>
          <cell r="N2560">
            <v>46.65</v>
          </cell>
          <cell r="O2560">
            <v>31.65</v>
          </cell>
          <cell r="P2560">
            <v>0.67845659163987138</v>
          </cell>
          <cell r="Q2560">
            <v>15</v>
          </cell>
          <cell r="R2560">
            <v>0.32154340836012862</v>
          </cell>
          <cell r="S2560">
            <v>0.6</v>
          </cell>
          <cell r="U2560">
            <v>0</v>
          </cell>
          <cell r="V2560">
            <v>0</v>
          </cell>
          <cell r="W2560">
            <v>78.3</v>
          </cell>
          <cell r="X2560">
            <v>78.3</v>
          </cell>
          <cell r="Y2560">
            <v>618442</v>
          </cell>
        </row>
        <row r="2561">
          <cell r="A2561">
            <v>2018419</v>
          </cell>
          <cell r="C2561" t="str">
            <v>Koos Konijn Meerwerk 1x schuin kozijn met 1x glas</v>
          </cell>
          <cell r="D2561" t="str">
            <v>Maat</v>
          </cell>
          <cell r="E2561">
            <v>0</v>
          </cell>
          <cell r="F2561">
            <v>1</v>
          </cell>
          <cell r="G2561">
            <v>0</v>
          </cell>
          <cell r="H2561">
            <v>0</v>
          </cell>
          <cell r="I2561">
            <v>1</v>
          </cell>
          <cell r="J2561">
            <v>1</v>
          </cell>
          <cell r="L2561">
            <v>394</v>
          </cell>
          <cell r="N2561">
            <v>315</v>
          </cell>
          <cell r="O2561">
            <v>300</v>
          </cell>
          <cell r="P2561">
            <v>0.95238095238095233</v>
          </cell>
          <cell r="Q2561">
            <v>15</v>
          </cell>
          <cell r="R2561">
            <v>4.7619047619047616E-2</v>
          </cell>
          <cell r="S2561">
            <v>0.6</v>
          </cell>
          <cell r="U2561">
            <v>0</v>
          </cell>
          <cell r="V2561">
            <v>0</v>
          </cell>
          <cell r="W2561">
            <v>394</v>
          </cell>
          <cell r="X2561">
            <v>394</v>
          </cell>
          <cell r="Y2561">
            <v>618440</v>
          </cell>
        </row>
        <row r="2562">
          <cell r="A2562">
            <v>2018420</v>
          </cell>
          <cell r="C2562" t="str">
            <v>Kustpark Zeebad Z111 schade</v>
          </cell>
          <cell r="D2562" t="str">
            <v>Maat</v>
          </cell>
          <cell r="E2562">
            <v>0</v>
          </cell>
          <cell r="F2562">
            <v>1</v>
          </cell>
          <cell r="G2562">
            <v>0</v>
          </cell>
          <cell r="H2562">
            <v>2</v>
          </cell>
          <cell r="I2562">
            <v>1</v>
          </cell>
          <cell r="J2562">
            <v>1</v>
          </cell>
          <cell r="L2562">
            <v>776.18</v>
          </cell>
          <cell r="N2562">
            <v>534.38</v>
          </cell>
          <cell r="O2562">
            <v>402.97</v>
          </cell>
          <cell r="P2562">
            <v>0.75408885063063746</v>
          </cell>
          <cell r="Q2562">
            <v>131.41</v>
          </cell>
          <cell r="R2562">
            <v>0.24591114936936262</v>
          </cell>
          <cell r="S2562">
            <v>5.2564000000000002</v>
          </cell>
          <cell r="U2562">
            <v>0</v>
          </cell>
          <cell r="V2562">
            <v>0</v>
          </cell>
          <cell r="W2562">
            <v>776.18</v>
          </cell>
          <cell r="X2562">
            <v>776.18</v>
          </cell>
          <cell r="Y2562">
            <v>618441</v>
          </cell>
        </row>
        <row r="2563">
          <cell r="A2563">
            <v>2018421</v>
          </cell>
          <cell r="C2563" t="str">
            <v>Service John Kok 19-4-2018 - 612617 - 694718</v>
          </cell>
          <cell r="D2563" t="str">
            <v>Arcabo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1</v>
          </cell>
          <cell r="J2563">
            <v>1</v>
          </cell>
          <cell r="L2563">
            <v>358.75</v>
          </cell>
          <cell r="O2563">
            <v>0</v>
          </cell>
          <cell r="P2563" t="str">
            <v/>
          </cell>
          <cell r="R2563" t="str">
            <v/>
          </cell>
          <cell r="S2563">
            <v>0</v>
          </cell>
          <cell r="U2563">
            <v>0</v>
          </cell>
          <cell r="V2563">
            <v>0.37000000000000455</v>
          </cell>
          <cell r="W2563">
            <v>358.38</v>
          </cell>
          <cell r="X2563">
            <v>358.38</v>
          </cell>
          <cell r="Y2563">
            <v>618364</v>
          </cell>
        </row>
        <row r="2564">
          <cell r="A2564">
            <v>2018423</v>
          </cell>
          <cell r="C2564" t="str">
            <v>746518 schuur</v>
          </cell>
          <cell r="D2564" t="str">
            <v>Arcabo</v>
          </cell>
          <cell r="E2564">
            <v>0</v>
          </cell>
          <cell r="F2564">
            <v>2</v>
          </cell>
          <cell r="G2564">
            <v>1</v>
          </cell>
          <cell r="H2564">
            <v>1</v>
          </cell>
          <cell r="I2564">
            <v>1</v>
          </cell>
          <cell r="J2564">
            <v>1</v>
          </cell>
          <cell r="L2564">
            <v>703.73</v>
          </cell>
          <cell r="N2564">
            <v>453.36</v>
          </cell>
          <cell r="O2564">
            <v>314.8</v>
          </cell>
          <cell r="P2564">
            <v>0.6943709193576848</v>
          </cell>
          <cell r="Q2564">
            <v>138.56</v>
          </cell>
          <cell r="R2564">
            <v>0.30562908064231514</v>
          </cell>
          <cell r="S2564">
            <v>5.5423999999999998</v>
          </cell>
          <cell r="U2564">
            <v>0</v>
          </cell>
          <cell r="V2564">
            <v>0</v>
          </cell>
          <cell r="W2564">
            <v>703.73</v>
          </cell>
          <cell r="X2564">
            <v>703.73</v>
          </cell>
          <cell r="Y2564">
            <v>618415</v>
          </cell>
        </row>
        <row r="2565">
          <cell r="A2565">
            <v>2018424</v>
          </cell>
          <cell r="C2565" t="str">
            <v xml:space="preserve">25 set frictiescharen bos raam </v>
          </cell>
          <cell r="D2565" t="str">
            <v>Arcabo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1</v>
          </cell>
          <cell r="J2565">
            <v>1</v>
          </cell>
          <cell r="L2565">
            <v>299.58</v>
          </cell>
          <cell r="N2565">
            <v>145.25</v>
          </cell>
          <cell r="O2565">
            <v>130.25</v>
          </cell>
          <cell r="P2565">
            <v>0.89672977624784855</v>
          </cell>
          <cell r="Q2565">
            <v>15</v>
          </cell>
          <cell r="R2565">
            <v>0.10327022375215146</v>
          </cell>
          <cell r="S2565">
            <v>0.6</v>
          </cell>
          <cell r="U2565">
            <v>0</v>
          </cell>
          <cell r="V2565">
            <v>0</v>
          </cell>
          <cell r="W2565">
            <v>299.58</v>
          </cell>
          <cell r="X2565">
            <v>299.58</v>
          </cell>
          <cell r="Y2565">
            <v>618431</v>
          </cell>
        </row>
        <row r="2566">
          <cell r="A2566">
            <v>2018425</v>
          </cell>
          <cell r="C2566" t="str">
            <v xml:space="preserve">glas 938x 2305,Newbay  Heerenveen </v>
          </cell>
          <cell r="D2566" t="str">
            <v>Arcabo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1</v>
          </cell>
          <cell r="J2566">
            <v>1</v>
          </cell>
          <cell r="L2566">
            <v>163.04</v>
          </cell>
          <cell r="N2566">
            <v>108.69</v>
          </cell>
          <cell r="O2566">
            <v>93.69</v>
          </cell>
          <cell r="P2566">
            <v>0.86199282362682861</v>
          </cell>
          <cell r="Q2566">
            <v>15</v>
          </cell>
          <cell r="R2566">
            <v>0.13800717637317142</v>
          </cell>
          <cell r="S2566">
            <v>0.6</v>
          </cell>
          <cell r="U2566">
            <v>0</v>
          </cell>
          <cell r="V2566">
            <v>0</v>
          </cell>
          <cell r="W2566">
            <v>163.04</v>
          </cell>
          <cell r="X2566">
            <v>163.04</v>
          </cell>
          <cell r="Y2566">
            <v>618431</v>
          </cell>
        </row>
        <row r="2567">
          <cell r="A2567" t="str">
            <v>2018426V</v>
          </cell>
          <cell r="C2567">
            <v>739518</v>
          </cell>
          <cell r="D2567" t="str">
            <v>Arcabo</v>
          </cell>
          <cell r="E2567">
            <v>1</v>
          </cell>
          <cell r="F2567">
            <v>8</v>
          </cell>
          <cell r="G2567">
            <v>5</v>
          </cell>
          <cell r="H2567">
            <v>3</v>
          </cell>
          <cell r="I2567">
            <v>1</v>
          </cell>
          <cell r="J2567">
            <v>1</v>
          </cell>
          <cell r="L2567">
            <v>5783.04</v>
          </cell>
          <cell r="N2567">
            <v>3723.92</v>
          </cell>
          <cell r="O2567">
            <v>2997.02</v>
          </cell>
          <cell r="P2567">
            <v>0.80480246621839346</v>
          </cell>
          <cell r="Q2567">
            <v>726.9</v>
          </cell>
          <cell r="R2567">
            <v>0.19519753378160648</v>
          </cell>
          <cell r="S2567">
            <v>29.076000000000001</v>
          </cell>
          <cell r="U2567">
            <v>0</v>
          </cell>
          <cell r="V2567">
            <v>0</v>
          </cell>
          <cell r="W2567">
            <v>5783.04</v>
          </cell>
          <cell r="X2567">
            <v>5783.04</v>
          </cell>
          <cell r="Y2567">
            <v>618422</v>
          </cell>
        </row>
        <row r="2568">
          <cell r="A2568" t="str">
            <v>2018427V</v>
          </cell>
          <cell r="C2568">
            <v>739618</v>
          </cell>
          <cell r="D2568" t="str">
            <v>Arcabo</v>
          </cell>
          <cell r="E2568">
            <v>1</v>
          </cell>
          <cell r="G2568">
            <v>6</v>
          </cell>
          <cell r="H2568">
            <v>3</v>
          </cell>
          <cell r="I2568">
            <v>1</v>
          </cell>
          <cell r="J2568">
            <v>1</v>
          </cell>
          <cell r="L2568">
            <v>7836.88</v>
          </cell>
          <cell r="N2568">
            <v>5155.32</v>
          </cell>
          <cell r="O2568">
            <v>4154.6399999999994</v>
          </cell>
          <cell r="P2568">
            <v>0.80589371755778494</v>
          </cell>
          <cell r="Q2568">
            <v>1000.68</v>
          </cell>
          <cell r="R2568">
            <v>0.19410628244221503</v>
          </cell>
          <cell r="S2568">
            <v>40.027200000000001</v>
          </cell>
          <cell r="U2568">
            <v>0</v>
          </cell>
          <cell r="V2568">
            <v>0</v>
          </cell>
          <cell r="W2568">
            <v>7836.88</v>
          </cell>
          <cell r="X2568">
            <v>7836.88</v>
          </cell>
          <cell r="Y2568">
            <v>618423</v>
          </cell>
        </row>
        <row r="2569">
          <cell r="A2569">
            <v>2018428</v>
          </cell>
          <cell r="C2569">
            <v>688518</v>
          </cell>
          <cell r="D2569" t="str">
            <v>Arcabo</v>
          </cell>
          <cell r="E2569">
            <v>1</v>
          </cell>
          <cell r="F2569">
            <v>7</v>
          </cell>
          <cell r="G2569">
            <v>4</v>
          </cell>
          <cell r="H2569">
            <v>3</v>
          </cell>
          <cell r="I2569">
            <v>1</v>
          </cell>
          <cell r="J2569">
            <v>1</v>
          </cell>
          <cell r="L2569">
            <v>2763.23</v>
          </cell>
          <cell r="N2569">
            <v>1832.7</v>
          </cell>
          <cell r="O2569">
            <v>1411.5</v>
          </cell>
          <cell r="P2569">
            <v>0.77017515141594362</v>
          </cell>
          <cell r="Q2569">
            <v>421.2</v>
          </cell>
          <cell r="R2569">
            <v>0.2298248485840563</v>
          </cell>
          <cell r="S2569">
            <v>16.847999999999999</v>
          </cell>
          <cell r="U2569">
            <v>0</v>
          </cell>
          <cell r="V2569">
            <v>0</v>
          </cell>
          <cell r="W2569">
            <v>2763.23</v>
          </cell>
          <cell r="X2569">
            <v>2763.23</v>
          </cell>
          <cell r="Y2569">
            <v>618421</v>
          </cell>
        </row>
        <row r="2570">
          <cell r="A2570">
            <v>2018429</v>
          </cell>
          <cell r="C2570">
            <v>725718</v>
          </cell>
          <cell r="D2570" t="str">
            <v>Arcabo</v>
          </cell>
          <cell r="E2570">
            <v>1</v>
          </cell>
          <cell r="F2570">
            <v>9</v>
          </cell>
          <cell r="G2570">
            <v>7</v>
          </cell>
          <cell r="H2570">
            <v>3</v>
          </cell>
          <cell r="I2570">
            <v>1</v>
          </cell>
          <cell r="J2570">
            <v>1</v>
          </cell>
          <cell r="L2570">
            <v>3336.56</v>
          </cell>
          <cell r="N2570">
            <v>2209.38</v>
          </cell>
          <cell r="O2570">
            <v>1674.9500000000003</v>
          </cell>
          <cell r="P2570">
            <v>0.75810860965519744</v>
          </cell>
          <cell r="Q2570">
            <v>534.42999999999995</v>
          </cell>
          <cell r="R2570">
            <v>0.24189139034480259</v>
          </cell>
          <cell r="S2570">
            <v>21.377199999999998</v>
          </cell>
          <cell r="U2570">
            <v>0</v>
          </cell>
          <cell r="V2570">
            <v>0</v>
          </cell>
          <cell r="W2570">
            <v>3336.56</v>
          </cell>
          <cell r="X2570">
            <v>3336.56</v>
          </cell>
          <cell r="Y2570">
            <v>618424</v>
          </cell>
        </row>
        <row r="2571">
          <cell r="A2571" t="str">
            <v>2018430L-6009</v>
          </cell>
          <cell r="C2571" t="str">
            <v>725718 luiken</v>
          </cell>
          <cell r="D2571" t="str">
            <v>Arcabo</v>
          </cell>
          <cell r="E2571">
            <v>0</v>
          </cell>
          <cell r="F2571">
            <v>16</v>
          </cell>
          <cell r="G2571">
            <v>0</v>
          </cell>
          <cell r="H2571">
            <v>0</v>
          </cell>
          <cell r="I2571">
            <v>1</v>
          </cell>
          <cell r="J2571">
            <v>1</v>
          </cell>
          <cell r="L2571">
            <v>2148.1799999999998</v>
          </cell>
          <cell r="N2571">
            <v>1265.3800000000001</v>
          </cell>
          <cell r="O2571">
            <v>959.72</v>
          </cell>
          <cell r="P2571">
            <v>0.75844410374749083</v>
          </cell>
          <cell r="Q2571">
            <v>305.66000000000003</v>
          </cell>
          <cell r="R2571">
            <v>0.24155589625250912</v>
          </cell>
          <cell r="S2571">
            <v>12.226400000000002</v>
          </cell>
          <cell r="U2571">
            <v>0</v>
          </cell>
          <cell r="V2571">
            <v>0</v>
          </cell>
          <cell r="W2571">
            <v>2148.1799999999998</v>
          </cell>
          <cell r="X2571">
            <v>2148.1799999999998</v>
          </cell>
          <cell r="Y2571">
            <v>618455</v>
          </cell>
        </row>
        <row r="2572">
          <cell r="A2572">
            <v>2018431</v>
          </cell>
          <cell r="C2572">
            <v>727218</v>
          </cell>
          <cell r="D2572" t="str">
            <v>Arcabo</v>
          </cell>
          <cell r="E2572">
            <v>1</v>
          </cell>
          <cell r="F2572">
            <v>7</v>
          </cell>
          <cell r="G2572">
            <v>4</v>
          </cell>
          <cell r="H2572">
            <v>3</v>
          </cell>
          <cell r="I2572">
            <v>1</v>
          </cell>
          <cell r="J2572">
            <v>1</v>
          </cell>
          <cell r="L2572">
            <v>3224.07</v>
          </cell>
          <cell r="N2572">
            <v>2334.41</v>
          </cell>
          <cell r="O2572">
            <v>1878.7399999999998</v>
          </cell>
          <cell r="P2572">
            <v>0.80480292664956021</v>
          </cell>
          <cell r="Q2572">
            <v>455.67</v>
          </cell>
          <cell r="R2572">
            <v>0.19519707335043973</v>
          </cell>
          <cell r="S2572">
            <v>18.226800000000001</v>
          </cell>
          <cell r="U2572">
            <v>0</v>
          </cell>
          <cell r="V2572">
            <v>0</v>
          </cell>
          <cell r="W2572">
            <v>3224.07</v>
          </cell>
          <cell r="X2572">
            <v>3224.07</v>
          </cell>
          <cell r="Y2572">
            <v>618420</v>
          </cell>
        </row>
        <row r="2573">
          <cell r="A2573">
            <v>2018432</v>
          </cell>
          <cell r="C2573" t="str">
            <v>SB 6946 - Rino Koets</v>
          </cell>
          <cell r="D2573" t="str">
            <v>Arcabo</v>
          </cell>
          <cell r="E2573">
            <v>0</v>
          </cell>
          <cell r="F2573">
            <v>2</v>
          </cell>
          <cell r="G2573">
            <v>2</v>
          </cell>
          <cell r="H2573">
            <v>0</v>
          </cell>
          <cell r="I2573">
            <v>1</v>
          </cell>
          <cell r="J2573">
            <v>1</v>
          </cell>
          <cell r="L2573">
            <v>368.72</v>
          </cell>
          <cell r="N2573">
            <v>240.06</v>
          </cell>
          <cell r="O2573">
            <v>168.44</v>
          </cell>
          <cell r="P2573">
            <v>0.70165791885361994</v>
          </cell>
          <cell r="Q2573">
            <v>71.62</v>
          </cell>
          <cell r="R2573">
            <v>0.29834208114638011</v>
          </cell>
          <cell r="S2573">
            <v>2.8648000000000002</v>
          </cell>
          <cell r="U2573">
            <v>0</v>
          </cell>
          <cell r="V2573">
            <v>0</v>
          </cell>
          <cell r="W2573">
            <v>368.72</v>
          </cell>
          <cell r="X2573">
            <v>368.72</v>
          </cell>
          <cell r="Y2573">
            <v>618425</v>
          </cell>
        </row>
        <row r="2574">
          <cell r="A2574">
            <v>2018433</v>
          </cell>
          <cell r="C2574" t="str">
            <v>727618 bestelling glas Hal 3 2x 1022 + 1x1056</v>
          </cell>
          <cell r="D2574" t="str">
            <v>Arcabo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1</v>
          </cell>
          <cell r="J2574">
            <v>1</v>
          </cell>
          <cell r="L2574">
            <v>77.7</v>
          </cell>
          <cell r="O2574">
            <v>31.35</v>
          </cell>
          <cell r="P2574" t="str">
            <v/>
          </cell>
          <cell r="Q2574">
            <v>15</v>
          </cell>
          <cell r="R2574" t="str">
            <v/>
          </cell>
          <cell r="S2574">
            <v>0.6</v>
          </cell>
          <cell r="U2574">
            <v>0</v>
          </cell>
          <cell r="V2574">
            <v>0</v>
          </cell>
          <cell r="W2574">
            <v>77.7</v>
          </cell>
          <cell r="X2574">
            <v>77.7</v>
          </cell>
          <cell r="Y2574">
            <v>618431</v>
          </cell>
        </row>
        <row r="2575">
          <cell r="A2575">
            <v>2018434</v>
          </cell>
          <cell r="C2575" t="str">
            <v>217208 - SA2 wit werkbon 253</v>
          </cell>
          <cell r="D2575" t="str">
            <v>Arcabo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1</v>
          </cell>
          <cell r="J2575">
            <v>1</v>
          </cell>
          <cell r="L2575">
            <v>51.18</v>
          </cell>
          <cell r="N2575">
            <v>25.59</v>
          </cell>
          <cell r="O2575">
            <v>10.59</v>
          </cell>
          <cell r="P2575">
            <v>0.41383352872215706</v>
          </cell>
          <cell r="Q2575">
            <v>15</v>
          </cell>
          <cell r="R2575">
            <v>0.58616647127784294</v>
          </cell>
          <cell r="S2575">
            <v>0.6</v>
          </cell>
          <cell r="U2575">
            <v>0</v>
          </cell>
          <cell r="V2575">
            <v>0</v>
          </cell>
          <cell r="W2575">
            <v>51.18</v>
          </cell>
          <cell r="X2575">
            <v>51.18</v>
          </cell>
          <cell r="Y2575">
            <v>618431</v>
          </cell>
        </row>
        <row r="2576">
          <cell r="A2576">
            <v>2018435</v>
          </cell>
          <cell r="C2576" t="str">
            <v>3x paneel 732 x 356 mm wit 24 mm</v>
          </cell>
          <cell r="D2576" t="str">
            <v>WellCamp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1</v>
          </cell>
          <cell r="J2576">
            <v>1</v>
          </cell>
          <cell r="L2576">
            <v>96.9</v>
          </cell>
          <cell r="N2576">
            <v>48.45</v>
          </cell>
          <cell r="O2576">
            <v>23.45</v>
          </cell>
          <cell r="P2576">
            <v>0.48400412796697623</v>
          </cell>
          <cell r="Q2576">
            <v>25</v>
          </cell>
          <cell r="R2576">
            <v>0.51599587203302366</v>
          </cell>
          <cell r="S2576">
            <v>1</v>
          </cell>
          <cell r="U2576">
            <v>0</v>
          </cell>
          <cell r="V2576">
            <v>0.30000000000001137</v>
          </cell>
          <cell r="W2576">
            <v>96.6</v>
          </cell>
          <cell r="X2576">
            <v>96.6</v>
          </cell>
          <cell r="Y2576">
            <v>618448</v>
          </cell>
        </row>
        <row r="2577">
          <cell r="A2577">
            <v>2018436</v>
          </cell>
          <cell r="C2577">
            <v>701518</v>
          </cell>
          <cell r="D2577" t="str">
            <v>Arcabo</v>
          </cell>
          <cell r="E2577">
            <v>1</v>
          </cell>
          <cell r="F2577">
            <v>11</v>
          </cell>
          <cell r="G2577">
            <v>7</v>
          </cell>
          <cell r="H2577">
            <v>3</v>
          </cell>
          <cell r="I2577">
            <v>1</v>
          </cell>
          <cell r="J2577">
            <v>1</v>
          </cell>
          <cell r="L2577">
            <v>3586.81</v>
          </cell>
          <cell r="N2577">
            <v>2374.5300000000002</v>
          </cell>
          <cell r="O2577">
            <v>1821.67</v>
          </cell>
          <cell r="P2577">
            <v>0.76717076642535575</v>
          </cell>
          <cell r="Q2577">
            <v>552.86</v>
          </cell>
          <cell r="R2577">
            <v>0.23282923357464422</v>
          </cell>
          <cell r="S2577">
            <v>22.1144</v>
          </cell>
          <cell r="U2577">
            <v>0</v>
          </cell>
          <cell r="V2577">
            <v>3</v>
          </cell>
          <cell r="W2577">
            <v>3583.81</v>
          </cell>
          <cell r="X2577">
            <v>3583.81</v>
          </cell>
          <cell r="Y2577">
            <v>618426</v>
          </cell>
        </row>
        <row r="2578">
          <cell r="A2578">
            <v>2018437</v>
          </cell>
          <cell r="C2578">
            <v>633518</v>
          </cell>
          <cell r="D2578" t="str">
            <v>Arcabo</v>
          </cell>
          <cell r="E2578">
            <v>1</v>
          </cell>
          <cell r="F2578">
            <v>11</v>
          </cell>
          <cell r="G2578">
            <v>8</v>
          </cell>
          <cell r="H2578">
            <v>4</v>
          </cell>
          <cell r="I2578">
            <v>1</v>
          </cell>
          <cell r="J2578">
            <v>1</v>
          </cell>
          <cell r="L2578">
            <v>4430.5</v>
          </cell>
          <cell r="N2578">
            <v>2908.12</v>
          </cell>
          <cell r="O2578">
            <v>2221.6999999999998</v>
          </cell>
          <cell r="P2578">
            <v>0.76396434810117875</v>
          </cell>
          <cell r="Q2578">
            <v>686.42</v>
          </cell>
          <cell r="R2578">
            <v>0.23603565189882122</v>
          </cell>
          <cell r="S2578">
            <v>27.456799999999998</v>
          </cell>
          <cell r="U2578">
            <v>0</v>
          </cell>
          <cell r="V2578">
            <v>0</v>
          </cell>
          <cell r="W2578">
            <v>4430.5</v>
          </cell>
          <cell r="X2578">
            <v>4430.5</v>
          </cell>
          <cell r="Y2578">
            <v>618427</v>
          </cell>
        </row>
        <row r="2579">
          <cell r="A2579">
            <v>2018438</v>
          </cell>
          <cell r="C2579" t="str">
            <v>720218 - ARC5204 glas helfterkamp</v>
          </cell>
          <cell r="D2579" t="str">
            <v>Arcabo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1</v>
          </cell>
          <cell r="J2579">
            <v>1</v>
          </cell>
          <cell r="L2579">
            <v>99.56</v>
          </cell>
          <cell r="O2579">
            <v>42.28</v>
          </cell>
          <cell r="P2579" t="str">
            <v/>
          </cell>
          <cell r="Q2579">
            <v>15</v>
          </cell>
          <cell r="R2579" t="str">
            <v/>
          </cell>
          <cell r="S2579">
            <v>0.6</v>
          </cell>
          <cell r="U2579">
            <v>0</v>
          </cell>
          <cell r="V2579">
            <v>0</v>
          </cell>
          <cell r="W2579">
            <v>99.56</v>
          </cell>
          <cell r="X2579">
            <v>99.56</v>
          </cell>
          <cell r="Y2579">
            <v>618431</v>
          </cell>
        </row>
        <row r="2580">
          <cell r="A2580">
            <v>2018439</v>
          </cell>
          <cell r="C2580" t="str">
            <v>656918 - 657618 2x vaste vleugel ARC6005</v>
          </cell>
          <cell r="D2580" t="str">
            <v>Arcabo</v>
          </cell>
          <cell r="E2580">
            <v>0</v>
          </cell>
          <cell r="F2580">
            <v>0</v>
          </cell>
          <cell r="G2580">
            <v>0</v>
          </cell>
          <cell r="H2580">
            <v>2</v>
          </cell>
          <cell r="I2580">
            <v>1</v>
          </cell>
          <cell r="J2580">
            <v>1</v>
          </cell>
          <cell r="L2580">
            <v>371.25</v>
          </cell>
          <cell r="N2580">
            <v>225</v>
          </cell>
          <cell r="O2580">
            <v>170</v>
          </cell>
          <cell r="P2580">
            <v>0.75555555555555554</v>
          </cell>
          <cell r="Q2580">
            <v>55</v>
          </cell>
          <cell r="R2580">
            <v>0.24444444444444444</v>
          </cell>
          <cell r="S2580">
            <v>2.2000000000000002</v>
          </cell>
          <cell r="U2580">
            <v>0</v>
          </cell>
          <cell r="V2580">
            <v>0</v>
          </cell>
          <cell r="W2580">
            <v>371.25</v>
          </cell>
          <cell r="X2580">
            <v>371.25</v>
          </cell>
          <cell r="Y2580">
            <v>618431</v>
          </cell>
        </row>
        <row r="2581">
          <cell r="A2581">
            <v>2018440</v>
          </cell>
          <cell r="C2581" t="str">
            <v>Kalo</v>
          </cell>
          <cell r="D2581" t="str">
            <v>Duocar</v>
          </cell>
          <cell r="E2581">
            <v>1</v>
          </cell>
          <cell r="F2581">
            <v>9</v>
          </cell>
          <cell r="G2581">
            <v>9</v>
          </cell>
          <cell r="H2581">
            <v>3</v>
          </cell>
          <cell r="I2581">
            <v>1</v>
          </cell>
          <cell r="J2581">
            <v>1</v>
          </cell>
          <cell r="L2581">
            <v>4148.6099999999997</v>
          </cell>
          <cell r="N2581">
            <v>2584.77</v>
          </cell>
          <cell r="O2581">
            <v>1911.78</v>
          </cell>
          <cell r="P2581">
            <v>0.73963253983913457</v>
          </cell>
          <cell r="Q2581">
            <v>672.99</v>
          </cell>
          <cell r="R2581">
            <v>0.26036746016086537</v>
          </cell>
          <cell r="S2581">
            <v>26.919599999999999</v>
          </cell>
          <cell r="U2581">
            <v>0</v>
          </cell>
          <cell r="V2581">
            <v>0</v>
          </cell>
          <cell r="W2581">
            <v>4148.6099999999997</v>
          </cell>
          <cell r="X2581">
            <v>4148.6099999999997</v>
          </cell>
          <cell r="Y2581">
            <v>618428</v>
          </cell>
        </row>
        <row r="2582">
          <cell r="A2582">
            <v>2018441</v>
          </cell>
          <cell r="C2582" t="str">
            <v>Proefberging 2x</v>
          </cell>
          <cell r="D2582" t="str">
            <v>WellCamp</v>
          </cell>
          <cell r="E2582">
            <v>0</v>
          </cell>
          <cell r="F2582">
            <v>2</v>
          </cell>
          <cell r="G2582">
            <v>0</v>
          </cell>
          <cell r="H2582">
            <v>2</v>
          </cell>
          <cell r="I2582">
            <v>1</v>
          </cell>
          <cell r="J2582">
            <v>1</v>
          </cell>
          <cell r="L2582">
            <v>852.48</v>
          </cell>
          <cell r="N2582">
            <v>556.91999999999996</v>
          </cell>
          <cell r="O2582">
            <v>384.14</v>
          </cell>
          <cell r="P2582">
            <v>0.68975795446383681</v>
          </cell>
          <cell r="Q2582">
            <v>172.78</v>
          </cell>
          <cell r="R2582">
            <v>0.31024204553616319</v>
          </cell>
          <cell r="S2582">
            <v>6.9112</v>
          </cell>
          <cell r="U2582">
            <v>0</v>
          </cell>
          <cell r="V2582">
            <v>0</v>
          </cell>
          <cell r="W2582">
            <v>852.48</v>
          </cell>
          <cell r="X2582">
            <v>852.48</v>
          </cell>
          <cell r="Y2582">
            <v>618407</v>
          </cell>
        </row>
        <row r="2583">
          <cell r="A2583">
            <v>2018442</v>
          </cell>
          <cell r="C2583" t="str">
            <v>werkbon 254, 5x platte kruk ( Klaas) AR0013 v schuifdeur</v>
          </cell>
          <cell r="D2583" t="str">
            <v>Arcabo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1</v>
          </cell>
          <cell r="J2583">
            <v>1</v>
          </cell>
          <cell r="L2583">
            <v>330</v>
          </cell>
          <cell r="N2583">
            <v>165</v>
          </cell>
          <cell r="O2583">
            <v>150</v>
          </cell>
          <cell r="P2583">
            <v>0.90909090909090906</v>
          </cell>
          <cell r="Q2583">
            <v>15</v>
          </cell>
          <cell r="R2583">
            <v>9.0909090909090912E-2</v>
          </cell>
          <cell r="S2583">
            <v>0.6</v>
          </cell>
          <cell r="U2583">
            <v>0</v>
          </cell>
          <cell r="V2583">
            <v>0</v>
          </cell>
          <cell r="W2583">
            <v>330</v>
          </cell>
          <cell r="X2583">
            <v>330</v>
          </cell>
          <cell r="Y2583">
            <v>618526</v>
          </cell>
        </row>
        <row r="2584">
          <cell r="A2584" t="str">
            <v>2018443-1</v>
          </cell>
          <cell r="C2584" t="str">
            <v>Duinlodge 1+2</v>
          </cell>
          <cell r="D2584" t="str">
            <v>Arcabo</v>
          </cell>
          <cell r="E2584">
            <v>2</v>
          </cell>
          <cell r="F2584">
            <v>16</v>
          </cell>
          <cell r="G2584">
            <v>10</v>
          </cell>
          <cell r="H2584">
            <v>4</v>
          </cell>
          <cell r="I2584">
            <v>1</v>
          </cell>
          <cell r="J2584">
            <v>1</v>
          </cell>
          <cell r="L2584">
            <v>7000</v>
          </cell>
          <cell r="N2584">
            <v>4467</v>
          </cell>
          <cell r="O2584">
            <v>3270.26</v>
          </cell>
          <cell r="P2584">
            <v>0.73209312737855392</v>
          </cell>
          <cell r="Q2584">
            <v>1196.74</v>
          </cell>
          <cell r="R2584">
            <v>0.26790687262144619</v>
          </cell>
          <cell r="S2584">
            <v>47.869599999999998</v>
          </cell>
          <cell r="U2584">
            <v>0</v>
          </cell>
          <cell r="V2584">
            <v>0</v>
          </cell>
          <cell r="W2584">
            <v>7000</v>
          </cell>
          <cell r="X2584">
            <v>7000</v>
          </cell>
          <cell r="Y2584">
            <v>618449</v>
          </cell>
        </row>
        <row r="2585">
          <cell r="A2585" t="str">
            <v>2018443-2</v>
          </cell>
          <cell r="C2585" t="str">
            <v>Duinlodge 3+4</v>
          </cell>
          <cell r="D2585" t="str">
            <v>Arcabo</v>
          </cell>
          <cell r="E2585">
            <v>2</v>
          </cell>
          <cell r="F2585">
            <v>16</v>
          </cell>
          <cell r="G2585">
            <v>10</v>
          </cell>
          <cell r="H2585">
            <v>4</v>
          </cell>
          <cell r="I2585">
            <v>1</v>
          </cell>
          <cell r="J2585">
            <v>1</v>
          </cell>
          <cell r="L2585">
            <v>7000</v>
          </cell>
          <cell r="N2585">
            <v>4467</v>
          </cell>
          <cell r="O2585">
            <v>3270.26</v>
          </cell>
          <cell r="P2585">
            <v>0.73209312737855392</v>
          </cell>
          <cell r="Q2585">
            <v>1196.74</v>
          </cell>
          <cell r="R2585">
            <v>0.26790687262144619</v>
          </cell>
          <cell r="S2585">
            <v>47.869599999999998</v>
          </cell>
          <cell r="U2585">
            <v>0</v>
          </cell>
          <cell r="V2585">
            <v>0</v>
          </cell>
          <cell r="W2585">
            <v>7000</v>
          </cell>
          <cell r="X2585">
            <v>7000</v>
          </cell>
          <cell r="Y2585">
            <v>618450</v>
          </cell>
        </row>
        <row r="2586">
          <cell r="A2586" t="str">
            <v>2018443-3</v>
          </cell>
          <cell r="C2586" t="str">
            <v>Duinlodge 5+6</v>
          </cell>
          <cell r="D2586" t="str">
            <v>Arcabo</v>
          </cell>
          <cell r="E2586">
            <v>2</v>
          </cell>
          <cell r="F2586">
            <v>16</v>
          </cell>
          <cell r="G2586">
            <v>10</v>
          </cell>
          <cell r="H2586">
            <v>4</v>
          </cell>
          <cell r="I2586">
            <v>1</v>
          </cell>
          <cell r="J2586">
            <v>1</v>
          </cell>
          <cell r="L2586">
            <v>7000</v>
          </cell>
          <cell r="N2586">
            <v>4467</v>
          </cell>
          <cell r="O2586">
            <v>3270.26</v>
          </cell>
          <cell r="P2586">
            <v>0.73209312737855392</v>
          </cell>
          <cell r="Q2586">
            <v>1196.74</v>
          </cell>
          <cell r="R2586">
            <v>0.26790687262144619</v>
          </cell>
          <cell r="S2586">
            <v>47.869599999999998</v>
          </cell>
          <cell r="U2586">
            <v>0</v>
          </cell>
          <cell r="V2586">
            <v>0</v>
          </cell>
          <cell r="W2586">
            <v>7000</v>
          </cell>
          <cell r="X2586">
            <v>7000</v>
          </cell>
          <cell r="Y2586">
            <v>618494</v>
          </cell>
        </row>
        <row r="2587">
          <cell r="A2587" t="str">
            <v>2018443-4</v>
          </cell>
          <cell r="C2587" t="str">
            <v>Duinlodge 7+8</v>
          </cell>
          <cell r="D2587" t="str">
            <v>Arcabo</v>
          </cell>
          <cell r="E2587">
            <v>2</v>
          </cell>
          <cell r="F2587">
            <v>16</v>
          </cell>
          <cell r="G2587">
            <v>10</v>
          </cell>
          <cell r="H2587">
            <v>4</v>
          </cell>
          <cell r="I2587">
            <v>1</v>
          </cell>
          <cell r="J2587">
            <v>1</v>
          </cell>
          <cell r="L2587">
            <v>7000</v>
          </cell>
          <cell r="N2587">
            <v>4467</v>
          </cell>
          <cell r="O2587">
            <v>3270.26</v>
          </cell>
          <cell r="P2587">
            <v>0.73209312737855392</v>
          </cell>
          <cell r="Q2587">
            <v>1196.74</v>
          </cell>
          <cell r="R2587">
            <v>0.26790687262144619</v>
          </cell>
          <cell r="S2587">
            <v>47.869599999999998</v>
          </cell>
          <cell r="U2587">
            <v>0</v>
          </cell>
          <cell r="V2587">
            <v>0</v>
          </cell>
          <cell r="W2587">
            <v>7000</v>
          </cell>
          <cell r="X2587">
            <v>7000</v>
          </cell>
          <cell r="Y2587">
            <v>618509</v>
          </cell>
        </row>
        <row r="2588">
          <cell r="A2588" t="str">
            <v>2018443-5</v>
          </cell>
          <cell r="C2588" t="str">
            <v>Duinlodge 9+10</v>
          </cell>
          <cell r="D2588" t="str">
            <v>Arcabo</v>
          </cell>
          <cell r="E2588">
            <v>2</v>
          </cell>
          <cell r="F2588">
            <v>16</v>
          </cell>
          <cell r="G2588">
            <v>10</v>
          </cell>
          <cell r="H2588">
            <v>4</v>
          </cell>
          <cell r="I2588">
            <v>1</v>
          </cell>
          <cell r="J2588">
            <v>1</v>
          </cell>
          <cell r="L2588">
            <v>7000</v>
          </cell>
          <cell r="N2588">
            <v>4467</v>
          </cell>
          <cell r="O2588">
            <v>3270.26</v>
          </cell>
          <cell r="P2588">
            <v>0.73209312737855392</v>
          </cell>
          <cell r="Q2588">
            <v>1196.74</v>
          </cell>
          <cell r="R2588">
            <v>0.26790687262144619</v>
          </cell>
          <cell r="S2588">
            <v>47.869599999999998</v>
          </cell>
          <cell r="U2588">
            <v>0</v>
          </cell>
          <cell r="V2588">
            <v>0</v>
          </cell>
          <cell r="W2588">
            <v>7000</v>
          </cell>
          <cell r="X2588">
            <v>7000</v>
          </cell>
          <cell r="Y2588">
            <v>618527</v>
          </cell>
        </row>
        <row r="2589">
          <cell r="A2589" t="str">
            <v>2018443-6</v>
          </cell>
          <cell r="C2589" t="str">
            <v>Duinlodge 11+12</v>
          </cell>
          <cell r="D2589" t="str">
            <v>Arcabo</v>
          </cell>
          <cell r="E2589">
            <v>2</v>
          </cell>
          <cell r="F2589">
            <v>16</v>
          </cell>
          <cell r="G2589">
            <v>10</v>
          </cell>
          <cell r="H2589">
            <v>4</v>
          </cell>
          <cell r="I2589">
            <v>1</v>
          </cell>
          <cell r="J2589">
            <v>1</v>
          </cell>
          <cell r="L2589">
            <v>7000</v>
          </cell>
          <cell r="N2589">
            <v>4467</v>
          </cell>
          <cell r="O2589">
            <v>3270.26</v>
          </cell>
          <cell r="P2589">
            <v>0.73209312737855392</v>
          </cell>
          <cell r="Q2589">
            <v>1196.74</v>
          </cell>
          <cell r="R2589">
            <v>0.26790687262144619</v>
          </cell>
          <cell r="S2589">
            <v>47.869599999999998</v>
          </cell>
          <cell r="U2589">
            <v>0</v>
          </cell>
          <cell r="V2589">
            <v>0</v>
          </cell>
          <cell r="W2589">
            <v>7000</v>
          </cell>
          <cell r="X2589">
            <v>7000</v>
          </cell>
          <cell r="Y2589">
            <v>618549</v>
          </cell>
        </row>
        <row r="2590">
          <cell r="A2590" t="str">
            <v>2018443-7</v>
          </cell>
          <cell r="C2590" t="str">
            <v>Duinlodge 13+14</v>
          </cell>
          <cell r="D2590" t="str">
            <v>Arcabo</v>
          </cell>
          <cell r="E2590">
            <v>2</v>
          </cell>
          <cell r="F2590">
            <v>16</v>
          </cell>
          <cell r="G2590">
            <v>10</v>
          </cell>
          <cell r="H2590">
            <v>4</v>
          </cell>
          <cell r="I2590">
            <v>1</v>
          </cell>
          <cell r="J2590">
            <v>1</v>
          </cell>
          <cell r="L2590">
            <v>7000</v>
          </cell>
          <cell r="N2590">
            <v>4467</v>
          </cell>
          <cell r="O2590">
            <v>3270.26</v>
          </cell>
          <cell r="P2590">
            <v>0.73209312737855392</v>
          </cell>
          <cell r="Q2590">
            <v>1196.74</v>
          </cell>
          <cell r="R2590">
            <v>0.26790687262144619</v>
          </cell>
          <cell r="S2590">
            <v>47.869599999999998</v>
          </cell>
          <cell r="U2590">
            <v>0</v>
          </cell>
          <cell r="V2590">
            <v>0</v>
          </cell>
          <cell r="W2590">
            <v>7000</v>
          </cell>
          <cell r="X2590">
            <v>7000</v>
          </cell>
          <cell r="Y2590">
            <v>618586</v>
          </cell>
        </row>
        <row r="2591">
          <cell r="A2591" t="str">
            <v>2018443-8</v>
          </cell>
          <cell r="C2591" t="str">
            <v>Duinlodge 15+16</v>
          </cell>
          <cell r="D2591" t="str">
            <v>Arcabo</v>
          </cell>
          <cell r="E2591">
            <v>2</v>
          </cell>
          <cell r="F2591">
            <v>16</v>
          </cell>
          <cell r="G2591">
            <v>10</v>
          </cell>
          <cell r="H2591">
            <v>4</v>
          </cell>
          <cell r="I2591">
            <v>1</v>
          </cell>
          <cell r="J2591">
            <v>1</v>
          </cell>
          <cell r="L2591">
            <v>7000</v>
          </cell>
          <cell r="N2591">
            <v>4467</v>
          </cell>
          <cell r="O2591">
            <v>3270.26</v>
          </cell>
          <cell r="P2591">
            <v>0.73209312737855392</v>
          </cell>
          <cell r="Q2591">
            <v>1196.74</v>
          </cell>
          <cell r="R2591">
            <v>0.26790687262144619</v>
          </cell>
          <cell r="S2591">
            <v>47.869599999999998</v>
          </cell>
          <cell r="U2591">
            <v>0</v>
          </cell>
          <cell r="V2591">
            <v>0</v>
          </cell>
          <cell r="W2591">
            <v>7000</v>
          </cell>
          <cell r="X2591">
            <v>7000</v>
          </cell>
          <cell r="Y2591">
            <v>618595</v>
          </cell>
        </row>
        <row r="2592">
          <cell r="A2592">
            <v>2018444</v>
          </cell>
          <cell r="C2592" t="str">
            <v>727118 schuur</v>
          </cell>
          <cell r="D2592" t="str">
            <v>Arcabo</v>
          </cell>
          <cell r="E2592">
            <v>0</v>
          </cell>
          <cell r="F2592">
            <v>2</v>
          </cell>
          <cell r="G2592">
            <v>1</v>
          </cell>
          <cell r="H2592">
            <v>1</v>
          </cell>
          <cell r="I2592">
            <v>1</v>
          </cell>
          <cell r="J2592">
            <v>1</v>
          </cell>
          <cell r="L2592">
            <v>691.52</v>
          </cell>
          <cell r="N2592">
            <v>454.69</v>
          </cell>
          <cell r="O2592">
            <v>316.13</v>
          </cell>
          <cell r="P2592">
            <v>0.69526490575996835</v>
          </cell>
          <cell r="Q2592">
            <v>138.56</v>
          </cell>
          <cell r="R2592">
            <v>0.3047350942400317</v>
          </cell>
          <cell r="S2592">
            <v>5.5423999999999998</v>
          </cell>
          <cell r="U2592">
            <v>0</v>
          </cell>
          <cell r="V2592">
            <v>0</v>
          </cell>
          <cell r="W2592">
            <v>691.52</v>
          </cell>
          <cell r="X2592">
            <v>691.52</v>
          </cell>
          <cell r="Y2592">
            <v>618464</v>
          </cell>
        </row>
        <row r="2593">
          <cell r="A2593">
            <v>2018445</v>
          </cell>
          <cell r="C2593" t="str">
            <v>633317, glas 816 x1846</v>
          </cell>
          <cell r="D2593" t="str">
            <v>Arcabo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1</v>
          </cell>
          <cell r="J2593">
            <v>1</v>
          </cell>
          <cell r="L2593">
            <v>51.43</v>
          </cell>
          <cell r="N2593">
            <v>33.21</v>
          </cell>
          <cell r="O2593">
            <v>18.21</v>
          </cell>
          <cell r="P2593">
            <v>0.54832881662149957</v>
          </cell>
          <cell r="Q2593">
            <v>15</v>
          </cell>
          <cell r="R2593">
            <v>0.45167118337850043</v>
          </cell>
          <cell r="S2593">
            <v>0.6</v>
          </cell>
          <cell r="U2593">
            <v>0</v>
          </cell>
          <cell r="V2593">
            <v>0</v>
          </cell>
          <cell r="W2593">
            <v>51.43</v>
          </cell>
          <cell r="X2593">
            <v>51.43</v>
          </cell>
          <cell r="Y2593">
            <v>618431</v>
          </cell>
        </row>
        <row r="2594">
          <cell r="A2594">
            <v>2018446</v>
          </cell>
          <cell r="C2594" t="str">
            <v>721718 glas ARC3923</v>
          </cell>
          <cell r="D2594" t="str">
            <v>Arcabo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1</v>
          </cell>
          <cell r="J2594">
            <v>1</v>
          </cell>
          <cell r="L2594">
            <v>52</v>
          </cell>
          <cell r="N2594">
            <v>33.950000000000003</v>
          </cell>
          <cell r="O2594">
            <v>18.95</v>
          </cell>
          <cell r="P2594">
            <v>0.55817378497790859</v>
          </cell>
          <cell r="Q2594">
            <v>15</v>
          </cell>
          <cell r="R2594">
            <v>0.4418262150220913</v>
          </cell>
          <cell r="S2594">
            <v>0.6</v>
          </cell>
          <cell r="U2594">
            <v>0</v>
          </cell>
          <cell r="V2594">
            <v>0</v>
          </cell>
          <cell r="W2594">
            <v>52</v>
          </cell>
          <cell r="X2594">
            <v>52</v>
          </cell>
          <cell r="Y2594">
            <v>618431</v>
          </cell>
        </row>
        <row r="2595">
          <cell r="A2595">
            <v>2018447</v>
          </cell>
          <cell r="C2595" t="str">
            <v>werkbon 257</v>
          </cell>
          <cell r="D2595" t="str">
            <v>Arcabo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1</v>
          </cell>
          <cell r="J2595">
            <v>1</v>
          </cell>
          <cell r="L2595">
            <v>526.70000000000005</v>
          </cell>
          <cell r="N2595">
            <v>229</v>
          </cell>
          <cell r="O2595">
            <v>229</v>
          </cell>
          <cell r="P2595">
            <v>1</v>
          </cell>
          <cell r="R2595">
            <v>0</v>
          </cell>
          <cell r="S2595">
            <v>0</v>
          </cell>
          <cell r="U2595">
            <v>0</v>
          </cell>
          <cell r="V2595">
            <v>0</v>
          </cell>
          <cell r="W2595">
            <v>526.70000000000005</v>
          </cell>
          <cell r="X2595">
            <v>526.70000000000005</v>
          </cell>
          <cell r="Y2595">
            <v>618431</v>
          </cell>
        </row>
        <row r="2596">
          <cell r="A2596">
            <v>2018448</v>
          </cell>
          <cell r="C2596">
            <v>727118</v>
          </cell>
          <cell r="D2596" t="str">
            <v>Arcabo</v>
          </cell>
          <cell r="E2596">
            <v>1</v>
          </cell>
          <cell r="F2596">
            <v>8</v>
          </cell>
          <cell r="G2596">
            <v>6</v>
          </cell>
          <cell r="H2596">
            <v>3</v>
          </cell>
          <cell r="I2596">
            <v>1</v>
          </cell>
          <cell r="J2596">
            <v>1</v>
          </cell>
          <cell r="L2596">
            <v>2980.8</v>
          </cell>
          <cell r="N2596">
            <v>1968.59</v>
          </cell>
          <cell r="O2596">
            <v>1511.94</v>
          </cell>
          <cell r="P2596">
            <v>0.76803194164351141</v>
          </cell>
          <cell r="Q2596">
            <v>456.65</v>
          </cell>
          <cell r="R2596">
            <v>0.23196805835648865</v>
          </cell>
          <cell r="S2596">
            <v>18.265999999999998</v>
          </cell>
          <cell r="U2596">
            <v>0</v>
          </cell>
          <cell r="V2596">
            <v>0</v>
          </cell>
          <cell r="W2596">
            <v>2980.8</v>
          </cell>
          <cell r="X2596">
            <v>2980.8</v>
          </cell>
          <cell r="Y2596">
            <v>618459</v>
          </cell>
        </row>
        <row r="2597">
          <cell r="A2597">
            <v>2018449</v>
          </cell>
          <cell r="C2597">
            <v>723918</v>
          </cell>
          <cell r="D2597" t="str">
            <v>Arcabo</v>
          </cell>
          <cell r="E2597">
            <v>1</v>
          </cell>
          <cell r="F2597">
            <v>8</v>
          </cell>
          <cell r="G2597">
            <v>5</v>
          </cell>
          <cell r="H2597">
            <v>3</v>
          </cell>
          <cell r="I2597">
            <v>1</v>
          </cell>
          <cell r="J2597">
            <v>1</v>
          </cell>
          <cell r="L2597">
            <v>2978.6</v>
          </cell>
          <cell r="N2597">
            <v>1968.59</v>
          </cell>
          <cell r="O2597">
            <v>1512.04</v>
          </cell>
          <cell r="P2597">
            <v>0.7680827394226325</v>
          </cell>
          <cell r="Q2597">
            <v>456.55</v>
          </cell>
          <cell r="R2597">
            <v>0.23191726057736758</v>
          </cell>
          <cell r="S2597">
            <v>18.262</v>
          </cell>
          <cell r="U2597">
            <v>0</v>
          </cell>
          <cell r="V2597">
            <v>0</v>
          </cell>
          <cell r="W2597">
            <v>2978.6</v>
          </cell>
          <cell r="X2597">
            <v>2978.6</v>
          </cell>
          <cell r="Y2597">
            <v>618487</v>
          </cell>
        </row>
        <row r="2598">
          <cell r="A2598">
            <v>2018450</v>
          </cell>
          <cell r="C2598" t="str">
            <v>Missiaen</v>
          </cell>
          <cell r="D2598" t="str">
            <v>Avanti</v>
          </cell>
          <cell r="E2598">
            <v>1</v>
          </cell>
          <cell r="F2598">
            <v>6</v>
          </cell>
          <cell r="G2598">
            <v>4</v>
          </cell>
          <cell r="H2598">
            <v>1</v>
          </cell>
          <cell r="I2598">
            <v>1</v>
          </cell>
          <cell r="J2598">
            <v>1</v>
          </cell>
          <cell r="L2598">
            <v>2216.56</v>
          </cell>
          <cell r="N2598">
            <v>1009.83</v>
          </cell>
          <cell r="O2598">
            <v>719.23</v>
          </cell>
          <cell r="P2598">
            <v>0.71222879098462122</v>
          </cell>
          <cell r="Q2598">
            <v>290.60000000000002</v>
          </cell>
          <cell r="R2598">
            <v>0.28777120901537884</v>
          </cell>
          <cell r="S2598">
            <v>11.624000000000001</v>
          </cell>
          <cell r="U2598">
            <v>0</v>
          </cell>
          <cell r="V2598">
            <v>886.63000000000011</v>
          </cell>
          <cell r="W2598">
            <v>1329.9299999999998</v>
          </cell>
          <cell r="X2598">
            <v>2216.56</v>
          </cell>
          <cell r="Y2598">
            <v>618452</v>
          </cell>
        </row>
        <row r="2599">
          <cell r="A2599">
            <v>2018451</v>
          </cell>
          <cell r="C2599" t="str">
            <v>Caeytant</v>
          </cell>
          <cell r="D2599" t="str">
            <v>Avanti</v>
          </cell>
          <cell r="E2599">
            <v>1</v>
          </cell>
          <cell r="F2599">
            <v>8</v>
          </cell>
          <cell r="G2599">
            <v>6</v>
          </cell>
          <cell r="H2599">
            <v>0</v>
          </cell>
          <cell r="I2599">
            <v>1</v>
          </cell>
          <cell r="J2599">
            <v>1</v>
          </cell>
          <cell r="L2599">
            <v>1768.33</v>
          </cell>
          <cell r="N2599">
            <v>909.62</v>
          </cell>
          <cell r="O2599">
            <v>579.91000000000008</v>
          </cell>
          <cell r="P2599">
            <v>0.63752995756469744</v>
          </cell>
          <cell r="Q2599">
            <v>329.71</v>
          </cell>
          <cell r="R2599">
            <v>0.36247004243530262</v>
          </cell>
          <cell r="S2599">
            <v>13.1884</v>
          </cell>
          <cell r="U2599">
            <v>0</v>
          </cell>
          <cell r="V2599">
            <v>707.34000000000015</v>
          </cell>
          <cell r="W2599">
            <v>1060.9899999999998</v>
          </cell>
          <cell r="X2599">
            <v>1768.33</v>
          </cell>
          <cell r="Y2599">
            <v>618453</v>
          </cell>
        </row>
        <row r="2600">
          <cell r="A2600">
            <v>2018452</v>
          </cell>
          <cell r="C2600" t="str">
            <v>684117t/m 684517, glas 372 x 229 satinato</v>
          </cell>
          <cell r="D2600" t="str">
            <v>Arcabo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1</v>
          </cell>
          <cell r="J2600">
            <v>1</v>
          </cell>
          <cell r="L2600">
            <v>53.28</v>
          </cell>
          <cell r="N2600">
            <v>34.14</v>
          </cell>
          <cell r="O2600">
            <v>19.14</v>
          </cell>
          <cell r="P2600">
            <v>0.56063268892794382</v>
          </cell>
          <cell r="Q2600">
            <v>15</v>
          </cell>
          <cell r="R2600">
            <v>0.43936731107205623</v>
          </cell>
          <cell r="S2600">
            <v>0.6</v>
          </cell>
          <cell r="U2600">
            <v>0</v>
          </cell>
          <cell r="V2600">
            <v>0</v>
          </cell>
          <cell r="W2600">
            <v>53.28</v>
          </cell>
          <cell r="X2600">
            <v>53.28</v>
          </cell>
          <cell r="Y2600">
            <v>618431</v>
          </cell>
        </row>
        <row r="2601">
          <cell r="A2601">
            <v>2018453</v>
          </cell>
          <cell r="C2601" t="str">
            <v>442114 en 614317 2x glas met roeden</v>
          </cell>
          <cell r="D2601" t="str">
            <v>Arcabo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1</v>
          </cell>
          <cell r="J2601">
            <v>1</v>
          </cell>
          <cell r="L2601">
            <v>157.44</v>
          </cell>
          <cell r="N2601">
            <v>86.22</v>
          </cell>
          <cell r="O2601">
            <v>71.22</v>
          </cell>
          <cell r="P2601">
            <v>0.82602644398051495</v>
          </cell>
          <cell r="Q2601">
            <v>15</v>
          </cell>
          <cell r="R2601">
            <v>0.17397355601948505</v>
          </cell>
          <cell r="S2601">
            <v>0.6</v>
          </cell>
          <cell r="U2601">
            <v>0</v>
          </cell>
          <cell r="V2601">
            <v>0</v>
          </cell>
          <cell r="W2601">
            <v>157.44</v>
          </cell>
          <cell r="X2601">
            <v>157.44</v>
          </cell>
          <cell r="Y2601">
            <v>618431</v>
          </cell>
        </row>
        <row r="2602">
          <cell r="A2602">
            <v>2018454</v>
          </cell>
          <cell r="C2602">
            <v>748118</v>
          </cell>
          <cell r="D2602" t="str">
            <v>Arcabo</v>
          </cell>
          <cell r="E2602">
            <v>1</v>
          </cell>
          <cell r="F2602">
            <v>7</v>
          </cell>
          <cell r="G2602">
            <v>6</v>
          </cell>
          <cell r="H2602">
            <v>2</v>
          </cell>
          <cell r="I2602">
            <v>1</v>
          </cell>
          <cell r="J2602">
            <v>1</v>
          </cell>
          <cell r="L2602">
            <v>2452.65</v>
          </cell>
          <cell r="N2602">
            <v>1631.07</v>
          </cell>
          <cell r="O2602">
            <v>1254.5999999999999</v>
          </cell>
          <cell r="P2602">
            <v>0.76918832422888039</v>
          </cell>
          <cell r="Q2602">
            <v>376.47</v>
          </cell>
          <cell r="R2602">
            <v>0.23081167577111961</v>
          </cell>
          <cell r="S2602">
            <v>15.058800000000002</v>
          </cell>
          <cell r="U2602">
            <v>0</v>
          </cell>
          <cell r="V2602">
            <v>0</v>
          </cell>
          <cell r="W2602">
            <v>2452.65</v>
          </cell>
          <cell r="X2602">
            <v>2452.65</v>
          </cell>
          <cell r="Y2602">
            <v>618460</v>
          </cell>
        </row>
        <row r="2603">
          <cell r="A2603">
            <v>2018455</v>
          </cell>
          <cell r="C2603" t="str">
            <v>746518 3x inzethor</v>
          </cell>
          <cell r="D2603" t="str">
            <v>Arcabo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1</v>
          </cell>
          <cell r="J2603">
            <v>1</v>
          </cell>
          <cell r="L2603">
            <v>135</v>
          </cell>
          <cell r="N2603">
            <v>99</v>
          </cell>
          <cell r="O2603">
            <v>84</v>
          </cell>
          <cell r="P2603">
            <v>0.84848484848484851</v>
          </cell>
          <cell r="Q2603">
            <v>15</v>
          </cell>
          <cell r="R2603">
            <v>0.15151515151515152</v>
          </cell>
          <cell r="S2603">
            <v>0.6</v>
          </cell>
          <cell r="U2603">
            <v>0</v>
          </cell>
          <cell r="V2603">
            <v>0</v>
          </cell>
          <cell r="W2603">
            <v>135</v>
          </cell>
          <cell r="X2603">
            <v>135</v>
          </cell>
          <cell r="Y2603">
            <v>618431</v>
          </cell>
        </row>
        <row r="2604">
          <cell r="A2604">
            <v>2018456</v>
          </cell>
          <cell r="C2604">
            <v>748218</v>
          </cell>
          <cell r="D2604" t="str">
            <v>Arcabo</v>
          </cell>
          <cell r="E2604">
            <v>1</v>
          </cell>
          <cell r="F2604">
            <v>7</v>
          </cell>
          <cell r="G2604">
            <v>6</v>
          </cell>
          <cell r="H2604">
            <v>2</v>
          </cell>
          <cell r="I2604">
            <v>1</v>
          </cell>
          <cell r="J2604">
            <v>1</v>
          </cell>
          <cell r="L2604">
            <v>2452.65</v>
          </cell>
          <cell r="N2604">
            <v>1631.07</v>
          </cell>
          <cell r="O2604">
            <v>1254.5999999999999</v>
          </cell>
          <cell r="P2604">
            <v>0.76918832422888039</v>
          </cell>
          <cell r="Q2604">
            <v>376.47</v>
          </cell>
          <cell r="R2604">
            <v>0.23081167577111961</v>
          </cell>
          <cell r="S2604">
            <v>15.058800000000002</v>
          </cell>
          <cell r="U2604">
            <v>0</v>
          </cell>
          <cell r="V2604">
            <v>0</v>
          </cell>
          <cell r="W2604">
            <v>2452.65</v>
          </cell>
          <cell r="X2604">
            <v>2452.65</v>
          </cell>
          <cell r="Y2604">
            <v>618461</v>
          </cell>
        </row>
        <row r="2605">
          <cell r="A2605">
            <v>2018457</v>
          </cell>
          <cell r="C2605">
            <v>725818</v>
          </cell>
          <cell r="D2605" t="str">
            <v>Arcabo</v>
          </cell>
          <cell r="E2605">
            <v>1</v>
          </cell>
          <cell r="F2605">
            <v>9</v>
          </cell>
          <cell r="G2605">
            <v>7</v>
          </cell>
          <cell r="H2605">
            <v>3</v>
          </cell>
          <cell r="I2605">
            <v>1</v>
          </cell>
          <cell r="J2605">
            <v>1</v>
          </cell>
          <cell r="L2605">
            <v>3191.19</v>
          </cell>
          <cell r="N2605">
            <v>2109.8000000000002</v>
          </cell>
          <cell r="O2605">
            <v>1589.7200000000003</v>
          </cell>
          <cell r="P2605">
            <v>0.75349322210636083</v>
          </cell>
          <cell r="Q2605">
            <v>520.08000000000004</v>
          </cell>
          <cell r="R2605">
            <v>0.2465067778936392</v>
          </cell>
          <cell r="S2605">
            <v>20.8032</v>
          </cell>
          <cell r="U2605">
            <v>0</v>
          </cell>
          <cell r="V2605">
            <v>0</v>
          </cell>
          <cell r="W2605">
            <v>3191.19</v>
          </cell>
          <cell r="X2605">
            <v>3191.19</v>
          </cell>
          <cell r="Y2605">
            <v>618488</v>
          </cell>
        </row>
        <row r="2606">
          <cell r="A2606" t="str">
            <v>2018458L-6009</v>
          </cell>
          <cell r="C2606" t="str">
            <v>725818 Luiken</v>
          </cell>
          <cell r="D2606" t="str">
            <v>Arcabo</v>
          </cell>
          <cell r="E2606">
            <v>0</v>
          </cell>
          <cell r="F2606">
            <v>14</v>
          </cell>
          <cell r="G2606">
            <v>0</v>
          </cell>
          <cell r="H2606">
            <v>0</v>
          </cell>
          <cell r="I2606">
            <v>1</v>
          </cell>
          <cell r="J2606">
            <v>1</v>
          </cell>
          <cell r="L2606">
            <v>1456.38</v>
          </cell>
          <cell r="N2606">
            <v>1094.28</v>
          </cell>
          <cell r="O2606">
            <v>825.14</v>
          </cell>
          <cell r="P2606">
            <v>0.75404832401213584</v>
          </cell>
          <cell r="Q2606">
            <v>269.14</v>
          </cell>
          <cell r="R2606">
            <v>0.24595167598786416</v>
          </cell>
          <cell r="S2606">
            <v>10.765599999999999</v>
          </cell>
          <cell r="U2606">
            <v>0</v>
          </cell>
          <cell r="V2606">
            <v>0</v>
          </cell>
          <cell r="W2606">
            <v>1456.38</v>
          </cell>
          <cell r="X2606">
            <v>1456.38</v>
          </cell>
          <cell r="Y2606">
            <v>618475</v>
          </cell>
        </row>
        <row r="2607">
          <cell r="A2607">
            <v>2018459</v>
          </cell>
          <cell r="C2607">
            <v>704918</v>
          </cell>
          <cell r="D2607" t="str">
            <v>Arcabo</v>
          </cell>
          <cell r="E2607">
            <v>1</v>
          </cell>
          <cell r="F2607">
            <v>11</v>
          </cell>
          <cell r="G2607">
            <v>6</v>
          </cell>
          <cell r="H2607">
            <v>3</v>
          </cell>
          <cell r="I2607">
            <v>1</v>
          </cell>
          <cell r="J2607">
            <v>1</v>
          </cell>
          <cell r="L2607">
            <v>3114.31</v>
          </cell>
          <cell r="N2607">
            <v>2061.0700000000002</v>
          </cell>
          <cell r="O2607">
            <v>1568.66</v>
          </cell>
          <cell r="P2607">
            <v>0.76109011338770638</v>
          </cell>
          <cell r="Q2607">
            <v>492.41</v>
          </cell>
          <cell r="R2607">
            <v>0.23890988661229362</v>
          </cell>
          <cell r="S2607">
            <v>19.696400000000001</v>
          </cell>
          <cell r="U2607">
            <v>0</v>
          </cell>
          <cell r="V2607">
            <v>0</v>
          </cell>
          <cell r="W2607">
            <v>3114.31</v>
          </cell>
          <cell r="X2607">
            <v>3114.31</v>
          </cell>
          <cell r="Y2607">
            <v>618462</v>
          </cell>
        </row>
        <row r="2608">
          <cell r="A2608" t="str">
            <v>2018460-173</v>
          </cell>
          <cell r="C2608" t="str">
            <v>Zeebad Vloed 173 get</v>
          </cell>
          <cell r="D2608" t="str">
            <v>Maat</v>
          </cell>
          <cell r="E2608">
            <v>1</v>
          </cell>
          <cell r="F2608">
            <v>9</v>
          </cell>
          <cell r="G2608">
            <v>5</v>
          </cell>
          <cell r="H2608">
            <v>6</v>
          </cell>
          <cell r="I2608">
            <v>1</v>
          </cell>
          <cell r="J2608">
            <v>1</v>
          </cell>
          <cell r="L2608">
            <v>4299.99</v>
          </cell>
          <cell r="N2608">
            <v>2860.8</v>
          </cell>
          <cell r="O2608">
            <v>2115.0600000000004</v>
          </cell>
          <cell r="P2608">
            <v>0.73932466442953026</v>
          </cell>
          <cell r="Q2608">
            <v>745.74</v>
          </cell>
          <cell r="R2608">
            <v>0.26067533557046979</v>
          </cell>
          <cell r="S2608">
            <v>29.829599999999999</v>
          </cell>
          <cell r="U2608">
            <v>0</v>
          </cell>
          <cell r="V2608">
            <v>0</v>
          </cell>
          <cell r="W2608">
            <v>4299.99</v>
          </cell>
          <cell r="X2608">
            <v>4299.99</v>
          </cell>
          <cell r="Y2608">
            <v>618469</v>
          </cell>
        </row>
        <row r="2609">
          <cell r="A2609" t="str">
            <v>2018460-177</v>
          </cell>
          <cell r="C2609" t="str">
            <v>Zeebad Vloed 177 get</v>
          </cell>
          <cell r="D2609" t="str">
            <v>Maat</v>
          </cell>
          <cell r="E2609">
            <v>1</v>
          </cell>
          <cell r="F2609">
            <v>9</v>
          </cell>
          <cell r="G2609">
            <v>5</v>
          </cell>
          <cell r="H2609">
            <v>6</v>
          </cell>
          <cell r="I2609">
            <v>1</v>
          </cell>
          <cell r="J2609">
            <v>1</v>
          </cell>
          <cell r="L2609">
            <v>4299.99</v>
          </cell>
          <cell r="N2609">
            <v>2860.8</v>
          </cell>
          <cell r="O2609">
            <v>2115.0600000000004</v>
          </cell>
          <cell r="P2609">
            <v>0.73932466442953026</v>
          </cell>
          <cell r="Q2609">
            <v>745.74</v>
          </cell>
          <cell r="R2609">
            <v>0.26067533557046979</v>
          </cell>
          <cell r="S2609">
            <v>29.829599999999999</v>
          </cell>
          <cell r="U2609">
            <v>0</v>
          </cell>
          <cell r="V2609">
            <v>0</v>
          </cell>
          <cell r="W2609">
            <v>4299.99</v>
          </cell>
          <cell r="X2609">
            <v>4299.99</v>
          </cell>
          <cell r="Y2609">
            <v>618470</v>
          </cell>
        </row>
        <row r="2610">
          <cell r="A2610" t="str">
            <v>2018460-178</v>
          </cell>
          <cell r="C2610" t="str">
            <v>Zeebad Vloed 178 get</v>
          </cell>
          <cell r="D2610" t="str">
            <v>Maat</v>
          </cell>
          <cell r="E2610">
            <v>1</v>
          </cell>
          <cell r="F2610">
            <v>9</v>
          </cell>
          <cell r="G2610">
            <v>5</v>
          </cell>
          <cell r="H2610">
            <v>6</v>
          </cell>
          <cell r="I2610">
            <v>1</v>
          </cell>
          <cell r="J2610">
            <v>1</v>
          </cell>
          <cell r="L2610">
            <v>4299.99</v>
          </cell>
          <cell r="N2610">
            <v>2860.8</v>
          </cell>
          <cell r="O2610">
            <v>2115.0600000000004</v>
          </cell>
          <cell r="P2610">
            <v>0.73932466442953026</v>
          </cell>
          <cell r="Q2610">
            <v>745.74</v>
          </cell>
          <cell r="R2610">
            <v>0.26067533557046979</v>
          </cell>
          <cell r="S2610">
            <v>29.829599999999999</v>
          </cell>
          <cell r="U2610">
            <v>0</v>
          </cell>
          <cell r="V2610">
            <v>0</v>
          </cell>
          <cell r="W2610">
            <v>4299.99</v>
          </cell>
          <cell r="X2610">
            <v>4299.99</v>
          </cell>
          <cell r="Y2610">
            <v>618471</v>
          </cell>
        </row>
        <row r="2611">
          <cell r="A2611" t="str">
            <v>2018460-203</v>
          </cell>
          <cell r="B2611" t="str">
            <v>2018460-4</v>
          </cell>
          <cell r="C2611" t="str">
            <v>Zeebad Vloed 203 get</v>
          </cell>
          <cell r="D2611" t="str">
            <v>Maat</v>
          </cell>
          <cell r="E2611">
            <v>1</v>
          </cell>
          <cell r="F2611">
            <v>9</v>
          </cell>
          <cell r="G2611">
            <v>5</v>
          </cell>
          <cell r="H2611">
            <v>6</v>
          </cell>
          <cell r="I2611">
            <v>1</v>
          </cell>
          <cell r="J2611">
            <v>1</v>
          </cell>
          <cell r="L2611">
            <v>4299.99</v>
          </cell>
          <cell r="N2611">
            <v>2860.8</v>
          </cell>
          <cell r="O2611">
            <v>2115.0600000000004</v>
          </cell>
          <cell r="P2611">
            <v>0.73932466442953026</v>
          </cell>
          <cell r="Q2611">
            <v>745.74</v>
          </cell>
          <cell r="R2611">
            <v>0.26067533557046979</v>
          </cell>
          <cell r="S2611">
            <v>29.829599999999999</v>
          </cell>
          <cell r="U2611">
            <v>0</v>
          </cell>
          <cell r="V2611">
            <v>0</v>
          </cell>
          <cell r="W2611">
            <v>4299.99</v>
          </cell>
          <cell r="X2611">
            <v>4299.99</v>
          </cell>
          <cell r="Y2611">
            <v>618520</v>
          </cell>
        </row>
        <row r="2612">
          <cell r="A2612" t="str">
            <v>2018460-204</v>
          </cell>
          <cell r="B2612" t="str">
            <v>2018460-5</v>
          </cell>
          <cell r="C2612" t="str">
            <v>Zeebad Vloed 204 get</v>
          </cell>
          <cell r="D2612" t="str">
            <v>Maat</v>
          </cell>
          <cell r="E2612">
            <v>1</v>
          </cell>
          <cell r="F2612">
            <v>9</v>
          </cell>
          <cell r="G2612">
            <v>5</v>
          </cell>
          <cell r="H2612">
            <v>6</v>
          </cell>
          <cell r="I2612">
            <v>1</v>
          </cell>
          <cell r="J2612">
            <v>1</v>
          </cell>
          <cell r="L2612">
            <v>4299.99</v>
          </cell>
          <cell r="N2612">
            <v>2860.8</v>
          </cell>
          <cell r="O2612">
            <v>2115.0600000000004</v>
          </cell>
          <cell r="P2612">
            <v>0.73932466442953026</v>
          </cell>
          <cell r="Q2612">
            <v>745.74</v>
          </cell>
          <cell r="R2612">
            <v>0.26067533557046979</v>
          </cell>
          <cell r="S2612">
            <v>29.829599999999999</v>
          </cell>
          <cell r="U2612">
            <v>0</v>
          </cell>
          <cell r="V2612">
            <v>0</v>
          </cell>
          <cell r="W2612">
            <v>4299.99</v>
          </cell>
          <cell r="X2612">
            <v>4299.99</v>
          </cell>
          <cell r="Y2612">
            <v>618521</v>
          </cell>
        </row>
        <row r="2613">
          <cell r="A2613" t="str">
            <v>2018460-205</v>
          </cell>
          <cell r="B2613" t="str">
            <v>2018460-6</v>
          </cell>
          <cell r="C2613" t="str">
            <v>Zeebad Vloed 205 get</v>
          </cell>
          <cell r="D2613" t="str">
            <v>Maat</v>
          </cell>
          <cell r="E2613">
            <v>1</v>
          </cell>
          <cell r="F2613">
            <v>9</v>
          </cell>
          <cell r="G2613">
            <v>5</v>
          </cell>
          <cell r="H2613">
            <v>6</v>
          </cell>
          <cell r="I2613">
            <v>1</v>
          </cell>
          <cell r="J2613">
            <v>1</v>
          </cell>
          <cell r="L2613">
            <v>4299.99</v>
          </cell>
          <cell r="N2613">
            <v>2860.8</v>
          </cell>
          <cell r="O2613">
            <v>2115.0600000000004</v>
          </cell>
          <cell r="P2613">
            <v>0.73932466442953026</v>
          </cell>
          <cell r="Q2613">
            <v>745.74</v>
          </cell>
          <cell r="R2613">
            <v>0.26067533557046979</v>
          </cell>
          <cell r="S2613">
            <v>29.829599999999999</v>
          </cell>
          <cell r="U2613">
            <v>0</v>
          </cell>
          <cell r="V2613">
            <v>0</v>
          </cell>
          <cell r="W2613">
            <v>4299.99</v>
          </cell>
          <cell r="X2613">
            <v>4299.99</v>
          </cell>
          <cell r="Y2613">
            <v>618522</v>
          </cell>
        </row>
        <row r="2614">
          <cell r="A2614" t="str">
            <v>2018460-208</v>
          </cell>
          <cell r="C2614" t="str">
            <v>Zeebad Vloed 208 sp</v>
          </cell>
          <cell r="D2614" t="str">
            <v>Maat</v>
          </cell>
          <cell r="E2614">
            <v>1</v>
          </cell>
          <cell r="F2614">
            <v>9</v>
          </cell>
          <cell r="G2614">
            <v>5</v>
          </cell>
          <cell r="H2614">
            <v>6</v>
          </cell>
          <cell r="I2614">
            <v>1</v>
          </cell>
          <cell r="J2614">
            <v>1</v>
          </cell>
          <cell r="L2614">
            <v>5146.28</v>
          </cell>
          <cell r="N2614">
            <v>2860.8</v>
          </cell>
          <cell r="O2614">
            <v>2115.0600000000004</v>
          </cell>
          <cell r="P2614">
            <v>0.73932466442953026</v>
          </cell>
          <cell r="Q2614">
            <v>745.74</v>
          </cell>
          <cell r="R2614">
            <v>0.26067533557046979</v>
          </cell>
          <cell r="S2614">
            <v>29.829599999999999</v>
          </cell>
          <cell r="U2614">
            <v>0</v>
          </cell>
          <cell r="V2614">
            <v>0</v>
          </cell>
          <cell r="W2614">
            <v>5146.28</v>
          </cell>
          <cell r="X2614">
            <v>5146.28</v>
          </cell>
          <cell r="Y2614">
            <v>618771</v>
          </cell>
        </row>
        <row r="2615">
          <cell r="A2615" t="str">
            <v>2018460-200</v>
          </cell>
          <cell r="C2615" t="str">
            <v>Zeebad Vloed 200 get</v>
          </cell>
          <cell r="D2615" t="str">
            <v>Maat</v>
          </cell>
          <cell r="E2615">
            <v>1</v>
          </cell>
          <cell r="F2615">
            <v>9</v>
          </cell>
          <cell r="G2615">
            <v>5</v>
          </cell>
          <cell r="H2615">
            <v>6</v>
          </cell>
          <cell r="I2615">
            <v>1</v>
          </cell>
          <cell r="J2615">
            <v>1</v>
          </cell>
          <cell r="L2615">
            <v>5146.28</v>
          </cell>
          <cell r="N2615">
            <v>2860.8</v>
          </cell>
          <cell r="O2615">
            <v>2115.0600000000004</v>
          </cell>
          <cell r="P2615">
            <v>0.73932466442953026</v>
          </cell>
          <cell r="Q2615">
            <v>745.74</v>
          </cell>
          <cell r="R2615">
            <v>0.26067533557046979</v>
          </cell>
          <cell r="S2615">
            <v>29.829599999999999</v>
          </cell>
          <cell r="U2615">
            <v>0</v>
          </cell>
          <cell r="V2615">
            <v>0</v>
          </cell>
          <cell r="W2615">
            <v>5146.28</v>
          </cell>
          <cell r="X2615">
            <v>5146.28</v>
          </cell>
          <cell r="Y2615">
            <v>618784</v>
          </cell>
        </row>
        <row r="2616">
          <cell r="A2616" t="str">
            <v>2018460-202</v>
          </cell>
          <cell r="C2616" t="str">
            <v>Zeebad Vloed 202 sp</v>
          </cell>
          <cell r="D2616" t="str">
            <v>Maat</v>
          </cell>
          <cell r="E2616">
            <v>1</v>
          </cell>
          <cell r="F2616">
            <v>9</v>
          </cell>
          <cell r="G2616">
            <v>5</v>
          </cell>
          <cell r="H2616">
            <v>6</v>
          </cell>
          <cell r="I2616">
            <v>1</v>
          </cell>
          <cell r="J2616">
            <v>1</v>
          </cell>
          <cell r="L2616">
            <v>5146.28</v>
          </cell>
          <cell r="N2616">
            <v>2860.8</v>
          </cell>
          <cell r="O2616">
            <v>2115.0600000000004</v>
          </cell>
          <cell r="P2616">
            <v>0.73932466442953026</v>
          </cell>
          <cell r="Q2616">
            <v>745.74</v>
          </cell>
          <cell r="R2616">
            <v>0.26067533557046979</v>
          </cell>
          <cell r="S2616">
            <v>29.829599999999999</v>
          </cell>
          <cell r="U2616">
            <v>0</v>
          </cell>
          <cell r="V2616">
            <v>0</v>
          </cell>
          <cell r="W2616">
            <v>5146.28</v>
          </cell>
          <cell r="X2616">
            <v>5146.28</v>
          </cell>
          <cell r="Y2616">
            <v>618785</v>
          </cell>
        </row>
        <row r="2617">
          <cell r="A2617" t="str">
            <v>2018460-209</v>
          </cell>
          <cell r="C2617" t="str">
            <v>Zeebad Vloed 209 sp</v>
          </cell>
          <cell r="D2617" t="str">
            <v>Maat</v>
          </cell>
          <cell r="E2617">
            <v>1</v>
          </cell>
          <cell r="F2617">
            <v>9</v>
          </cell>
          <cell r="G2617">
            <v>5</v>
          </cell>
          <cell r="H2617">
            <v>6</v>
          </cell>
          <cell r="I2617">
            <v>1</v>
          </cell>
          <cell r="J2617">
            <v>1</v>
          </cell>
          <cell r="L2617">
            <v>5146.28</v>
          </cell>
          <cell r="N2617">
            <v>2860.8</v>
          </cell>
          <cell r="O2617">
            <v>2115.0600000000004</v>
          </cell>
          <cell r="P2617">
            <v>0.73932466442953026</v>
          </cell>
          <cell r="Q2617">
            <v>745.74</v>
          </cell>
          <cell r="R2617">
            <v>0.26067533557046979</v>
          </cell>
          <cell r="S2617">
            <v>29.829599999999999</v>
          </cell>
          <cell r="U2617">
            <v>0</v>
          </cell>
          <cell r="V2617">
            <v>0</v>
          </cell>
          <cell r="W2617">
            <v>5146.28</v>
          </cell>
          <cell r="X2617">
            <v>5146.28</v>
          </cell>
          <cell r="Y2617">
            <v>618781</v>
          </cell>
        </row>
        <row r="2618">
          <cell r="A2618" t="str">
            <v>2018460-210</v>
          </cell>
          <cell r="C2618" t="str">
            <v>Zeebad Vloed 210 get</v>
          </cell>
          <cell r="D2618" t="str">
            <v>Maat</v>
          </cell>
          <cell r="E2618">
            <v>1</v>
          </cell>
          <cell r="F2618">
            <v>9</v>
          </cell>
          <cell r="G2618">
            <v>5</v>
          </cell>
          <cell r="H2618">
            <v>6</v>
          </cell>
          <cell r="I2618">
            <v>1</v>
          </cell>
          <cell r="J2618">
            <v>1</v>
          </cell>
          <cell r="L2618">
            <v>5146.28</v>
          </cell>
          <cell r="N2618">
            <v>2860.8</v>
          </cell>
          <cell r="O2618">
            <v>2115.0600000000004</v>
          </cell>
          <cell r="P2618">
            <v>0.73932466442953026</v>
          </cell>
          <cell r="Q2618">
            <v>745.74</v>
          </cell>
          <cell r="R2618">
            <v>0.26067533557046979</v>
          </cell>
          <cell r="S2618">
            <v>29.829599999999999</v>
          </cell>
          <cell r="U2618">
            <v>0</v>
          </cell>
          <cell r="V2618">
            <v>0</v>
          </cell>
          <cell r="W2618">
            <v>5146.28</v>
          </cell>
          <cell r="X2618">
            <v>5146.28</v>
          </cell>
          <cell r="Y2618">
            <v>618782</v>
          </cell>
        </row>
        <row r="2619">
          <cell r="A2619" t="str">
            <v>2018460-198</v>
          </cell>
          <cell r="C2619" t="str">
            <v>Zeebad Vloed 198 sp</v>
          </cell>
          <cell r="D2619" t="str">
            <v>Maat</v>
          </cell>
          <cell r="E2619">
            <v>1</v>
          </cell>
          <cell r="F2619">
            <v>9</v>
          </cell>
          <cell r="G2619">
            <v>5</v>
          </cell>
          <cell r="H2619">
            <v>6</v>
          </cell>
          <cell r="I2619">
            <v>1</v>
          </cell>
          <cell r="J2619">
            <v>1</v>
          </cell>
          <cell r="L2619">
            <v>5146.28</v>
          </cell>
          <cell r="N2619">
            <v>2860.8</v>
          </cell>
          <cell r="O2619">
            <v>2115.0600000000004</v>
          </cell>
          <cell r="P2619">
            <v>0.73932466442953026</v>
          </cell>
          <cell r="Q2619">
            <v>745.74</v>
          </cell>
          <cell r="R2619">
            <v>0.26067533557046979</v>
          </cell>
          <cell r="S2619">
            <v>29.829599999999999</v>
          </cell>
          <cell r="U2619">
            <v>0</v>
          </cell>
          <cell r="V2619">
            <v>0</v>
          </cell>
          <cell r="W2619">
            <v>5146.28</v>
          </cell>
          <cell r="X2619">
            <v>5146.28</v>
          </cell>
          <cell r="Y2619">
            <v>618820</v>
          </cell>
        </row>
        <row r="2620">
          <cell r="A2620" t="str">
            <v>2018460-90</v>
          </cell>
          <cell r="C2620" t="str">
            <v>Zeebad Vloed 90 get - excl berging</v>
          </cell>
          <cell r="D2620" t="str">
            <v>Maat</v>
          </cell>
          <cell r="E2620">
            <v>1</v>
          </cell>
          <cell r="F2620">
            <v>8</v>
          </cell>
          <cell r="G2620">
            <v>5</v>
          </cell>
          <cell r="H2620">
            <v>5</v>
          </cell>
          <cell r="I2620">
            <v>1</v>
          </cell>
          <cell r="J2620">
            <v>1</v>
          </cell>
          <cell r="L2620">
            <v>4488.63</v>
          </cell>
          <cell r="N2620">
            <v>2860.8</v>
          </cell>
          <cell r="O2620">
            <v>2115.0600000000004</v>
          </cell>
          <cell r="P2620">
            <v>0.73932466442953026</v>
          </cell>
          <cell r="Q2620">
            <v>745.74</v>
          </cell>
          <cell r="R2620">
            <v>0.26067533557046979</v>
          </cell>
          <cell r="S2620">
            <v>29.829599999999999</v>
          </cell>
          <cell r="U2620">
            <v>0</v>
          </cell>
          <cell r="V2620">
            <v>0</v>
          </cell>
          <cell r="W2620">
            <v>4488.63</v>
          </cell>
          <cell r="X2620">
            <v>4488.63</v>
          </cell>
          <cell r="Y2620">
            <v>618783</v>
          </cell>
        </row>
        <row r="2621">
          <cell r="A2621">
            <v>2018461</v>
          </cell>
          <cell r="C2621" t="str">
            <v>vd Heyden - extra stolpdeur</v>
          </cell>
          <cell r="D2621" t="str">
            <v>Duocar</v>
          </cell>
          <cell r="E2621">
            <v>0</v>
          </cell>
          <cell r="F2621">
            <v>1</v>
          </cell>
          <cell r="G2621">
            <v>0</v>
          </cell>
          <cell r="H2621">
            <v>2</v>
          </cell>
          <cell r="I2621">
            <v>1</v>
          </cell>
          <cell r="J2621">
            <v>1</v>
          </cell>
          <cell r="L2621">
            <v>1107.52</v>
          </cell>
          <cell r="N2621">
            <v>676.37</v>
          </cell>
          <cell r="O2621">
            <v>676.37</v>
          </cell>
          <cell r="P2621">
            <v>1</v>
          </cell>
          <cell r="Q2621">
            <v>0</v>
          </cell>
          <cell r="R2621">
            <v>0</v>
          </cell>
          <cell r="S2621">
            <v>0</v>
          </cell>
          <cell r="U2621">
            <v>0</v>
          </cell>
          <cell r="V2621">
            <v>0</v>
          </cell>
          <cell r="W2621">
            <v>1107.52</v>
          </cell>
          <cell r="X2621">
            <v>1107.52</v>
          </cell>
          <cell r="Y2621">
            <v>618429</v>
          </cell>
        </row>
        <row r="2622">
          <cell r="A2622">
            <v>2018462</v>
          </cell>
          <cell r="C2622" t="str">
            <v>Koenen</v>
          </cell>
          <cell r="D2622" t="str">
            <v>Duocar</v>
          </cell>
          <cell r="E2622">
            <v>1</v>
          </cell>
          <cell r="F2622">
            <v>2</v>
          </cell>
          <cell r="G2622">
            <v>1</v>
          </cell>
          <cell r="H2622">
            <v>1</v>
          </cell>
          <cell r="I2622">
            <v>1</v>
          </cell>
          <cell r="J2622">
            <v>1</v>
          </cell>
          <cell r="L2622">
            <v>923.1</v>
          </cell>
          <cell r="N2622">
            <v>573.95000000000005</v>
          </cell>
          <cell r="O2622">
            <v>408.62</v>
          </cell>
          <cell r="P2622">
            <v>0.71194354908964186</v>
          </cell>
          <cell r="Q2622">
            <v>165.33</v>
          </cell>
          <cell r="R2622">
            <v>0.28805645091035803</v>
          </cell>
          <cell r="S2622">
            <v>6.6132000000000009</v>
          </cell>
          <cell r="U2622">
            <v>0</v>
          </cell>
          <cell r="V2622">
            <v>0</v>
          </cell>
          <cell r="W2622">
            <v>923.1</v>
          </cell>
          <cell r="X2622">
            <v>923.1</v>
          </cell>
          <cell r="Y2622">
            <v>618430</v>
          </cell>
        </row>
        <row r="2623">
          <cell r="A2623">
            <v>2018463</v>
          </cell>
          <cell r="C2623" t="str">
            <v>Kozijnen Kas G ten Kate</v>
          </cell>
          <cell r="D2623" t="str">
            <v>Arcabo</v>
          </cell>
          <cell r="E2623">
            <v>1</v>
          </cell>
          <cell r="F2623">
            <v>9</v>
          </cell>
          <cell r="G2623">
            <v>2</v>
          </cell>
          <cell r="H2623">
            <v>1</v>
          </cell>
          <cell r="I2623">
            <v>1</v>
          </cell>
          <cell r="J2623">
            <v>1</v>
          </cell>
          <cell r="L2623">
            <v>3831.74</v>
          </cell>
          <cell r="O2623">
            <v>0</v>
          </cell>
          <cell r="P2623" t="str">
            <v/>
          </cell>
          <cell r="R2623" t="str">
            <v/>
          </cell>
          <cell r="S2623">
            <v>0</v>
          </cell>
          <cell r="U2623">
            <v>0</v>
          </cell>
          <cell r="V2623">
            <v>0</v>
          </cell>
          <cell r="W2623">
            <v>3831.74</v>
          </cell>
          <cell r="X2623">
            <v>3831.74</v>
          </cell>
          <cell r="Y2623">
            <v>618451</v>
          </cell>
        </row>
        <row r="2624">
          <cell r="A2624">
            <v>2018464</v>
          </cell>
          <cell r="C2624">
            <v>727718</v>
          </cell>
          <cell r="D2624" t="str">
            <v>Arcabo</v>
          </cell>
          <cell r="E2624">
            <v>1</v>
          </cell>
          <cell r="F2624">
            <v>8</v>
          </cell>
          <cell r="G2624">
            <v>5</v>
          </cell>
          <cell r="H2624">
            <v>3</v>
          </cell>
          <cell r="I2624">
            <v>1</v>
          </cell>
          <cell r="J2624">
            <v>1</v>
          </cell>
          <cell r="L2624">
            <v>3150.8</v>
          </cell>
          <cell r="N2624">
            <v>2081.65</v>
          </cell>
          <cell r="O2624">
            <v>1611.77</v>
          </cell>
          <cell r="P2624">
            <v>0.77427521437321356</v>
          </cell>
          <cell r="Q2624">
            <v>469.88</v>
          </cell>
          <cell r="R2624">
            <v>0.22572478562678644</v>
          </cell>
          <cell r="S2624">
            <v>18.795200000000001</v>
          </cell>
          <cell r="U2624">
            <v>0</v>
          </cell>
          <cell r="V2624">
            <v>0</v>
          </cell>
          <cell r="W2624">
            <v>3150.8</v>
          </cell>
          <cell r="X2624">
            <v>3150.8</v>
          </cell>
          <cell r="Y2624">
            <v>618463</v>
          </cell>
        </row>
        <row r="2625">
          <cell r="A2625">
            <v>2018465</v>
          </cell>
          <cell r="C2625" t="str">
            <v xml:space="preserve">2x 10 lengtes MP40 </v>
          </cell>
          <cell r="D2625" t="str">
            <v>Maat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1</v>
          </cell>
          <cell r="J2625">
            <v>1</v>
          </cell>
          <cell r="L2625">
            <v>237.5</v>
          </cell>
          <cell r="N2625">
            <v>205</v>
          </cell>
          <cell r="O2625">
            <v>180</v>
          </cell>
          <cell r="P2625">
            <v>0.87804878048780488</v>
          </cell>
          <cell r="Q2625">
            <v>25</v>
          </cell>
          <cell r="R2625">
            <v>0.12195121951219512</v>
          </cell>
          <cell r="S2625">
            <v>1</v>
          </cell>
          <cell r="U2625">
            <v>0</v>
          </cell>
          <cell r="V2625">
            <v>0</v>
          </cell>
          <cell r="W2625">
            <v>237.5</v>
          </cell>
          <cell r="X2625">
            <v>237.5</v>
          </cell>
          <cell r="Y2625">
            <v>618443</v>
          </cell>
        </row>
        <row r="2626">
          <cell r="A2626">
            <v>2018466</v>
          </cell>
          <cell r="C2626" t="str">
            <v>krukstel 307440 669018 werkbon 260</v>
          </cell>
          <cell r="D2626" t="str">
            <v>Arcabo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1</v>
          </cell>
          <cell r="J2626">
            <v>1</v>
          </cell>
          <cell r="L2626">
            <v>80.849999999999994</v>
          </cell>
          <cell r="N2626">
            <v>35.15</v>
          </cell>
          <cell r="O2626">
            <v>35.15</v>
          </cell>
          <cell r="P2626">
            <v>1</v>
          </cell>
          <cell r="Q2626">
            <v>0</v>
          </cell>
          <cell r="R2626">
            <v>0</v>
          </cell>
          <cell r="S2626">
            <v>0</v>
          </cell>
          <cell r="U2626">
            <v>0</v>
          </cell>
          <cell r="V2626">
            <v>0</v>
          </cell>
          <cell r="W2626">
            <v>80.849999999999994</v>
          </cell>
          <cell r="X2626">
            <v>80.849999999999994</v>
          </cell>
          <cell r="Y2626">
            <v>618431</v>
          </cell>
        </row>
        <row r="2627">
          <cell r="A2627">
            <v>2018467</v>
          </cell>
          <cell r="C2627" t="str">
            <v>arc6005 en arc2016 - S571017 - 2x glas en 2x rooster</v>
          </cell>
          <cell r="D2627" t="str">
            <v>Arcabo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1</v>
          </cell>
          <cell r="J2627">
            <v>1</v>
          </cell>
          <cell r="L2627">
            <v>270.04000000000002</v>
          </cell>
          <cell r="N2627">
            <v>142.51999999999998</v>
          </cell>
          <cell r="O2627">
            <v>127.52</v>
          </cell>
          <cell r="P2627">
            <v>0.89475161380858836</v>
          </cell>
          <cell r="Q2627">
            <v>15</v>
          </cell>
          <cell r="R2627">
            <v>0.10524838619141175</v>
          </cell>
          <cell r="S2627">
            <v>0.6</v>
          </cell>
          <cell r="U2627">
            <v>0</v>
          </cell>
          <cell r="V2627">
            <v>0</v>
          </cell>
          <cell r="W2627">
            <v>270.04000000000002</v>
          </cell>
          <cell r="X2627">
            <v>270.04000000000002</v>
          </cell>
          <cell r="Y2627">
            <v>618431</v>
          </cell>
        </row>
        <row r="2628">
          <cell r="A2628" t="str">
            <v>2018468L-6009</v>
          </cell>
          <cell r="C2628" t="str">
            <v>Lieverse 2</v>
          </cell>
          <cell r="D2628" t="str">
            <v>RSP recreatiebouw</v>
          </cell>
          <cell r="E2628">
            <v>0</v>
          </cell>
          <cell r="F2628">
            <v>4</v>
          </cell>
          <cell r="G2628">
            <v>0</v>
          </cell>
          <cell r="H2628">
            <v>0</v>
          </cell>
          <cell r="I2628">
            <v>1</v>
          </cell>
          <cell r="J2628">
            <v>1</v>
          </cell>
          <cell r="L2628">
            <v>589.04</v>
          </cell>
          <cell r="N2628">
            <v>368.28</v>
          </cell>
          <cell r="O2628">
            <v>289.79999999999995</v>
          </cell>
          <cell r="P2628">
            <v>0.78690127077223848</v>
          </cell>
          <cell r="Q2628">
            <v>78.48</v>
          </cell>
          <cell r="R2628">
            <v>0.21309872922776152</v>
          </cell>
          <cell r="S2628">
            <v>3.1392000000000002</v>
          </cell>
          <cell r="U2628">
            <v>0</v>
          </cell>
          <cell r="V2628">
            <v>0</v>
          </cell>
          <cell r="W2628">
            <v>589.04</v>
          </cell>
          <cell r="X2628">
            <v>589.04</v>
          </cell>
          <cell r="Y2628">
            <v>618483</v>
          </cell>
        </row>
        <row r="2629">
          <cell r="A2629">
            <v>2018469</v>
          </cell>
          <cell r="C2629">
            <v>748318</v>
          </cell>
          <cell r="D2629" t="str">
            <v>Arcabo</v>
          </cell>
          <cell r="E2629">
            <v>1</v>
          </cell>
          <cell r="F2629">
            <v>6</v>
          </cell>
          <cell r="G2629">
            <v>5</v>
          </cell>
          <cell r="H2629">
            <v>2</v>
          </cell>
          <cell r="I2629">
            <v>1</v>
          </cell>
          <cell r="J2629">
            <v>1</v>
          </cell>
          <cell r="L2629">
            <v>2276.81</v>
          </cell>
          <cell r="N2629">
            <v>1514.14</v>
          </cell>
          <cell r="O2629">
            <v>1153.2800000000002</v>
          </cell>
          <cell r="P2629">
            <v>0.76167329309046727</v>
          </cell>
          <cell r="Q2629">
            <v>360.86</v>
          </cell>
          <cell r="R2629">
            <v>0.23832670690953281</v>
          </cell>
          <cell r="S2629">
            <v>14.4344</v>
          </cell>
          <cell r="U2629">
            <v>0</v>
          </cell>
          <cell r="V2629">
            <v>0</v>
          </cell>
          <cell r="W2629">
            <v>2276.81</v>
          </cell>
          <cell r="X2629">
            <v>2276.81</v>
          </cell>
          <cell r="Y2629">
            <v>618489</v>
          </cell>
        </row>
        <row r="2630">
          <cell r="A2630">
            <v>2018470</v>
          </cell>
          <cell r="C2630" t="str">
            <v>Comm 145</v>
          </cell>
          <cell r="D2630" t="str">
            <v>Diamant</v>
          </cell>
          <cell r="E2630">
            <v>1</v>
          </cell>
          <cell r="F2630">
            <v>8</v>
          </cell>
          <cell r="G2630">
            <v>5</v>
          </cell>
          <cell r="H2630">
            <v>3</v>
          </cell>
          <cell r="I2630">
            <v>1</v>
          </cell>
          <cell r="J2630">
            <v>1</v>
          </cell>
          <cell r="L2630">
            <v>3447.21</v>
          </cell>
          <cell r="N2630">
            <v>2142.2600000000002</v>
          </cell>
          <cell r="O2630">
            <v>1582.2400000000002</v>
          </cell>
          <cell r="P2630">
            <v>0.7385844855433048</v>
          </cell>
          <cell r="Q2630">
            <v>560.02</v>
          </cell>
          <cell r="R2630">
            <v>0.26141551445669525</v>
          </cell>
          <cell r="S2630">
            <v>22.4008</v>
          </cell>
          <cell r="U2630">
            <v>0</v>
          </cell>
          <cell r="V2630">
            <v>0</v>
          </cell>
          <cell r="W2630">
            <v>3447.21</v>
          </cell>
          <cell r="X2630">
            <v>3447.21</v>
          </cell>
          <cell r="Y2630">
            <v>618491</v>
          </cell>
        </row>
        <row r="2631">
          <cell r="A2631">
            <v>2018471</v>
          </cell>
          <cell r="C2631" t="str">
            <v>Meerpaal 5x slot Fuhr 856 d30 vl 16 2170 2x rol - 2x zwenk</v>
          </cell>
          <cell r="D2631" t="str">
            <v>Meerpaal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1</v>
          </cell>
          <cell r="J2631">
            <v>1</v>
          </cell>
          <cell r="L2631">
            <v>800.25</v>
          </cell>
          <cell r="N2631">
            <v>533.5</v>
          </cell>
          <cell r="O2631">
            <v>483.5</v>
          </cell>
          <cell r="P2631">
            <v>0.9062792877225867</v>
          </cell>
          <cell r="Q2631">
            <v>50</v>
          </cell>
          <cell r="R2631">
            <v>9.3720712277413312E-2</v>
          </cell>
          <cell r="S2631">
            <v>2</v>
          </cell>
          <cell r="U2631">
            <v>0</v>
          </cell>
          <cell r="V2631">
            <v>0</v>
          </cell>
          <cell r="W2631">
            <v>800.25</v>
          </cell>
          <cell r="X2631">
            <v>800.25</v>
          </cell>
          <cell r="Y2631">
            <v>618473</v>
          </cell>
        </row>
        <row r="2632">
          <cell r="A2632" t="str">
            <v>2018471-2</v>
          </cell>
          <cell r="C2632" t="str">
            <v>Meerpaal schuifeur beslag Roto</v>
          </cell>
          <cell r="D2632" t="str">
            <v>Meerpaal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1</v>
          </cell>
          <cell r="J2632">
            <v>1</v>
          </cell>
          <cell r="L2632">
            <v>903</v>
          </cell>
          <cell r="N2632">
            <v>602</v>
          </cell>
          <cell r="O2632">
            <v>552</v>
          </cell>
          <cell r="P2632">
            <v>0.9169435215946844</v>
          </cell>
          <cell r="Q2632">
            <v>50</v>
          </cell>
          <cell r="R2632">
            <v>8.3056478405315617E-2</v>
          </cell>
          <cell r="S2632">
            <v>2</v>
          </cell>
          <cell r="U2632">
            <v>0</v>
          </cell>
          <cell r="V2632">
            <v>0</v>
          </cell>
          <cell r="W2632">
            <v>903</v>
          </cell>
          <cell r="X2632">
            <v>903</v>
          </cell>
          <cell r="Y2632">
            <v>618547</v>
          </cell>
        </row>
        <row r="2633">
          <cell r="A2633">
            <v>2018472</v>
          </cell>
          <cell r="C2633" t="str">
            <v>Gelijksluitende cilinders Floathous 11 sets à 2 st met 6 hoofdsleutels</v>
          </cell>
          <cell r="D2633" t="str">
            <v>Arcabo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1</v>
          </cell>
          <cell r="J2633">
            <v>1</v>
          </cell>
          <cell r="L2633">
            <v>2715</v>
          </cell>
          <cell r="N2633">
            <v>2207.34</v>
          </cell>
          <cell r="O2633">
            <v>2027.34</v>
          </cell>
          <cell r="P2633">
            <v>0.91845388567234765</v>
          </cell>
          <cell r="Q2633">
            <v>180</v>
          </cell>
          <cell r="R2633">
            <v>8.1546114327652283E-2</v>
          </cell>
          <cell r="S2633">
            <v>7.2</v>
          </cell>
          <cell r="U2633">
            <v>0</v>
          </cell>
          <cell r="V2633">
            <v>0</v>
          </cell>
          <cell r="W2633">
            <v>2715</v>
          </cell>
          <cell r="X2633">
            <v>2715</v>
          </cell>
          <cell r="Y2633">
            <v>618454</v>
          </cell>
        </row>
        <row r="2634">
          <cell r="A2634">
            <v>2018473</v>
          </cell>
          <cell r="C2634" t="str">
            <v>2018368-698718 1x vr en glas ARC3541</v>
          </cell>
          <cell r="D2634" t="str">
            <v>Arcabo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1</v>
          </cell>
          <cell r="J2634">
            <v>1</v>
          </cell>
          <cell r="L2634">
            <v>119.56</v>
          </cell>
          <cell r="N2634">
            <v>67.28</v>
          </cell>
          <cell r="O2634">
            <v>52.28</v>
          </cell>
          <cell r="P2634">
            <v>0.77705112960761002</v>
          </cell>
          <cell r="Q2634">
            <v>15</v>
          </cell>
          <cell r="R2634">
            <v>0.22294887039239</v>
          </cell>
          <cell r="S2634">
            <v>0.6</v>
          </cell>
          <cell r="U2634">
            <v>0</v>
          </cell>
          <cell r="V2634">
            <v>0</v>
          </cell>
          <cell r="W2634">
            <v>119.56</v>
          </cell>
          <cell r="X2634">
            <v>119.56</v>
          </cell>
          <cell r="Y2634">
            <v>618431</v>
          </cell>
        </row>
        <row r="2635">
          <cell r="A2635">
            <v>2018474</v>
          </cell>
          <cell r="C2635" t="str">
            <v>448614 glas 750 x 2092 mm</v>
          </cell>
          <cell r="D2635" t="str">
            <v>Arcabo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1</v>
          </cell>
          <cell r="J2635">
            <v>1</v>
          </cell>
          <cell r="L2635">
            <v>121.18</v>
          </cell>
          <cell r="N2635">
            <v>68.09</v>
          </cell>
          <cell r="O2635">
            <v>53.09</v>
          </cell>
          <cell r="P2635">
            <v>0.77970333382288148</v>
          </cell>
          <cell r="Q2635">
            <v>15</v>
          </cell>
          <cell r="R2635">
            <v>0.22029666617711852</v>
          </cell>
          <cell r="S2635">
            <v>0.6</v>
          </cell>
          <cell r="U2635">
            <v>0</v>
          </cell>
          <cell r="V2635">
            <v>0.16200000000000614</v>
          </cell>
          <cell r="W2635">
            <v>121.018</v>
          </cell>
          <cell r="X2635">
            <v>121.018</v>
          </cell>
          <cell r="Y2635">
            <v>618431</v>
          </cell>
        </row>
        <row r="2636">
          <cell r="A2636">
            <v>2018475</v>
          </cell>
          <cell r="C2636" t="str">
            <v>754018 Velthorst 12</v>
          </cell>
          <cell r="D2636" t="str">
            <v>Arcabo</v>
          </cell>
          <cell r="E2636">
            <v>1</v>
          </cell>
          <cell r="F2636">
            <v>10</v>
          </cell>
          <cell r="G2636">
            <v>5</v>
          </cell>
          <cell r="H2636">
            <v>3</v>
          </cell>
          <cell r="I2636">
            <v>1</v>
          </cell>
          <cell r="J2636">
            <v>1</v>
          </cell>
          <cell r="L2636">
            <v>3850</v>
          </cell>
          <cell r="N2636">
            <v>2456</v>
          </cell>
          <cell r="O2636">
            <v>1877.6399999999999</v>
          </cell>
          <cell r="P2636">
            <v>0.76451140065146572</v>
          </cell>
          <cell r="Q2636">
            <v>578.36</v>
          </cell>
          <cell r="R2636">
            <v>0.23548859934853419</v>
          </cell>
          <cell r="S2636">
            <v>23.134399999999999</v>
          </cell>
          <cell r="U2636">
            <v>0</v>
          </cell>
          <cell r="V2636">
            <v>0</v>
          </cell>
          <cell r="W2636">
            <v>3850</v>
          </cell>
          <cell r="X2636">
            <v>3850</v>
          </cell>
          <cell r="Y2636">
            <v>618476</v>
          </cell>
        </row>
        <row r="2637">
          <cell r="A2637">
            <v>2018476</v>
          </cell>
          <cell r="C2637" t="str">
            <v>754118 Velthorst 12</v>
          </cell>
          <cell r="D2637" t="str">
            <v>Arcabo</v>
          </cell>
          <cell r="E2637">
            <v>1</v>
          </cell>
          <cell r="F2637">
            <v>10</v>
          </cell>
          <cell r="G2637">
            <v>5</v>
          </cell>
          <cell r="H2637">
            <v>3</v>
          </cell>
          <cell r="I2637">
            <v>1</v>
          </cell>
          <cell r="J2637">
            <v>1</v>
          </cell>
          <cell r="L2637">
            <v>3850</v>
          </cell>
          <cell r="N2637">
            <v>2456</v>
          </cell>
          <cell r="O2637">
            <v>1877.6399999999999</v>
          </cell>
          <cell r="P2637">
            <v>0.76451140065146572</v>
          </cell>
          <cell r="Q2637">
            <v>578.36</v>
          </cell>
          <cell r="R2637">
            <v>0.23548859934853419</v>
          </cell>
          <cell r="S2637">
            <v>23.134399999999999</v>
          </cell>
          <cell r="U2637">
            <v>0</v>
          </cell>
          <cell r="V2637">
            <v>0</v>
          </cell>
          <cell r="W2637">
            <v>3850</v>
          </cell>
          <cell r="X2637">
            <v>3850</v>
          </cell>
          <cell r="Y2637">
            <v>618477</v>
          </cell>
        </row>
        <row r="2638">
          <cell r="A2638">
            <v>2018477</v>
          </cell>
          <cell r="C2638" t="str">
            <v>693818, cilinder 45-50, sl. H822154, Fam. Scholz</v>
          </cell>
          <cell r="D2638" t="str">
            <v>Arcabo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1</v>
          </cell>
          <cell r="J2638">
            <v>1</v>
          </cell>
          <cell r="L2638">
            <v>52.78</v>
          </cell>
          <cell r="N2638">
            <v>33.89</v>
          </cell>
          <cell r="O2638">
            <v>18.89</v>
          </cell>
          <cell r="P2638">
            <v>0.55739156093242848</v>
          </cell>
          <cell r="Q2638">
            <v>15</v>
          </cell>
          <cell r="R2638">
            <v>0.44260843906757152</v>
          </cell>
          <cell r="S2638">
            <v>0.6</v>
          </cell>
          <cell r="U2638">
            <v>0</v>
          </cell>
          <cell r="V2638">
            <v>0</v>
          </cell>
          <cell r="W2638">
            <v>52.78</v>
          </cell>
          <cell r="X2638">
            <v>52.78</v>
          </cell>
          <cell r="Y2638">
            <v>618431</v>
          </cell>
        </row>
        <row r="2639">
          <cell r="A2639">
            <v>2018478</v>
          </cell>
          <cell r="C2639" t="str">
            <v>680617, cilinder 45-50 sl H85237, Fam. Ouwenhoek</v>
          </cell>
          <cell r="D2639" t="str">
            <v>Arcabo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1</v>
          </cell>
          <cell r="J2639">
            <v>1</v>
          </cell>
          <cell r="L2639">
            <v>52.78</v>
          </cell>
          <cell r="N2639">
            <v>33.89</v>
          </cell>
          <cell r="O2639">
            <v>18.89</v>
          </cell>
          <cell r="P2639">
            <v>0.55739156093242848</v>
          </cell>
          <cell r="Q2639">
            <v>15</v>
          </cell>
          <cell r="R2639">
            <v>0.44260843906757152</v>
          </cell>
          <cell r="S2639">
            <v>0.6</v>
          </cell>
          <cell r="U2639">
            <v>0</v>
          </cell>
          <cell r="V2639">
            <v>0</v>
          </cell>
          <cell r="W2639">
            <v>52.78</v>
          </cell>
          <cell r="X2639">
            <v>52.78</v>
          </cell>
          <cell r="Y2639">
            <v>618431</v>
          </cell>
        </row>
        <row r="2640">
          <cell r="A2640">
            <v>2018479</v>
          </cell>
          <cell r="C2640" t="str">
            <v>MSE-001</v>
          </cell>
          <cell r="D2640" t="str">
            <v>Maat</v>
          </cell>
          <cell r="E2640">
            <v>1</v>
          </cell>
          <cell r="F2640">
            <v>8</v>
          </cell>
          <cell r="G2640">
            <v>5</v>
          </cell>
          <cell r="H2640">
            <v>3</v>
          </cell>
          <cell r="I2640">
            <v>1</v>
          </cell>
          <cell r="J2640">
            <v>1</v>
          </cell>
          <cell r="L2640">
            <v>2315.62</v>
          </cell>
          <cell r="N2640">
            <v>1595.3</v>
          </cell>
          <cell r="O2640">
            <v>1113.9299999999998</v>
          </cell>
          <cell r="P2640">
            <v>0.69825738105685442</v>
          </cell>
          <cell r="Q2640">
            <v>481.37</v>
          </cell>
          <cell r="R2640">
            <v>0.30174261894314552</v>
          </cell>
          <cell r="S2640">
            <v>19.254799999999999</v>
          </cell>
          <cell r="U2640">
            <v>0</v>
          </cell>
          <cell r="V2640">
            <v>0</v>
          </cell>
          <cell r="W2640">
            <v>2315.62</v>
          </cell>
          <cell r="X2640">
            <v>2315.62</v>
          </cell>
          <cell r="Y2640">
            <v>618478</v>
          </cell>
        </row>
        <row r="2641">
          <cell r="A2641">
            <v>2018480</v>
          </cell>
          <cell r="C2641" t="str">
            <v>MSE-002</v>
          </cell>
          <cell r="D2641" t="str">
            <v>Maat</v>
          </cell>
          <cell r="E2641">
            <v>1</v>
          </cell>
          <cell r="F2641">
            <v>9</v>
          </cell>
          <cell r="G2641">
            <v>8</v>
          </cell>
          <cell r="H2641">
            <v>3</v>
          </cell>
          <cell r="I2641">
            <v>1</v>
          </cell>
          <cell r="J2641">
            <v>1</v>
          </cell>
          <cell r="L2641">
            <v>1947.02</v>
          </cell>
          <cell r="N2641">
            <v>1371.83</v>
          </cell>
          <cell r="O2641">
            <v>904.65999999999985</v>
          </cell>
          <cell r="P2641">
            <v>0.65945488872527935</v>
          </cell>
          <cell r="Q2641">
            <v>467.17</v>
          </cell>
          <cell r="R2641">
            <v>0.34054511127472065</v>
          </cell>
          <cell r="S2641">
            <v>18.686800000000002</v>
          </cell>
          <cell r="U2641">
            <v>0</v>
          </cell>
          <cell r="V2641">
            <v>0</v>
          </cell>
          <cell r="W2641">
            <v>1947.02</v>
          </cell>
          <cell r="X2641">
            <v>1947.02</v>
          </cell>
          <cell r="Y2641">
            <v>618479</v>
          </cell>
        </row>
        <row r="2642">
          <cell r="A2642">
            <v>2018481</v>
          </cell>
          <cell r="C2642" t="str">
            <v>MSE-006</v>
          </cell>
          <cell r="D2642" t="str">
            <v>Maat</v>
          </cell>
          <cell r="E2642">
            <v>1</v>
          </cell>
          <cell r="F2642">
            <v>11</v>
          </cell>
          <cell r="G2642">
            <v>9</v>
          </cell>
          <cell r="H2642">
            <v>3</v>
          </cell>
          <cell r="I2642">
            <v>1</v>
          </cell>
          <cell r="J2642">
            <v>1</v>
          </cell>
          <cell r="L2642">
            <v>2388.16</v>
          </cell>
          <cell r="N2642">
            <v>1687.99</v>
          </cell>
          <cell r="O2642">
            <v>1095.3400000000001</v>
          </cell>
          <cell r="P2642">
            <v>0.64890194847125882</v>
          </cell>
          <cell r="Q2642">
            <v>592.65</v>
          </cell>
          <cell r="R2642">
            <v>0.3510980515287413</v>
          </cell>
          <cell r="S2642">
            <v>23.706</v>
          </cell>
          <cell r="U2642">
            <v>0</v>
          </cell>
          <cell r="V2642">
            <v>0</v>
          </cell>
          <cell r="W2642">
            <v>2388.16</v>
          </cell>
          <cell r="X2642">
            <v>2388.16</v>
          </cell>
          <cell r="Y2642">
            <v>618480</v>
          </cell>
        </row>
        <row r="2643">
          <cell r="A2643">
            <v>2018482</v>
          </cell>
          <cell r="C2643" t="str">
            <v>DVU16 - 15 m1 - voorraad</v>
          </cell>
          <cell r="D2643" t="str">
            <v>Arcabo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1</v>
          </cell>
          <cell r="J2643">
            <v>1</v>
          </cell>
          <cell r="L2643">
            <v>39.380000000000003</v>
          </cell>
          <cell r="N2643">
            <v>26.25</v>
          </cell>
          <cell r="O2643">
            <v>11.25</v>
          </cell>
          <cell r="P2643">
            <v>0.42857142857142855</v>
          </cell>
          <cell r="Q2643">
            <v>15</v>
          </cell>
          <cell r="R2643">
            <v>0.5714285714285714</v>
          </cell>
          <cell r="S2643">
            <v>0.6</v>
          </cell>
          <cell r="U2643">
            <v>0</v>
          </cell>
          <cell r="V2643">
            <v>0</v>
          </cell>
          <cell r="W2643">
            <v>39.380000000000003</v>
          </cell>
          <cell r="X2643">
            <v>39.380000000000003</v>
          </cell>
          <cell r="Y2643">
            <v>618431</v>
          </cell>
        </row>
        <row r="2644">
          <cell r="A2644">
            <v>2018483</v>
          </cell>
          <cell r="C2644" t="str">
            <v>Kozijn drukhok</v>
          </cell>
          <cell r="D2644" t="str">
            <v>Kurokozijn</v>
          </cell>
          <cell r="E2644">
            <v>0</v>
          </cell>
          <cell r="F2644">
            <v>1</v>
          </cell>
          <cell r="G2644">
            <v>1</v>
          </cell>
          <cell r="H2644">
            <v>0</v>
          </cell>
          <cell r="I2644">
            <v>0</v>
          </cell>
          <cell r="J2644">
            <v>0</v>
          </cell>
          <cell r="O2644">
            <v>0</v>
          </cell>
          <cell r="P2644" t="str">
            <v/>
          </cell>
          <cell r="R2644" t="str">
            <v/>
          </cell>
          <cell r="S2644">
            <v>0</v>
          </cell>
          <cell r="U2644">
            <v>0</v>
          </cell>
          <cell r="V2644">
            <v>0</v>
          </cell>
          <cell r="W2644">
            <v>0</v>
          </cell>
          <cell r="X2644"/>
          <cell r="Y2644"/>
        </row>
        <row r="2645">
          <cell r="A2645">
            <v>2018484</v>
          </cell>
          <cell r="C2645" t="str">
            <v>Inzethorren 19 mm v 697918</v>
          </cell>
          <cell r="D2645" t="str">
            <v>Arcabo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1</v>
          </cell>
          <cell r="J2645">
            <v>1</v>
          </cell>
          <cell r="L2645">
            <v>270</v>
          </cell>
          <cell r="N2645">
            <v>165</v>
          </cell>
          <cell r="O2645">
            <v>150</v>
          </cell>
          <cell r="P2645">
            <v>0.90909090909090906</v>
          </cell>
          <cell r="Q2645">
            <v>15</v>
          </cell>
          <cell r="R2645">
            <v>9.0909090909090912E-2</v>
          </cell>
          <cell r="S2645">
            <v>0.6</v>
          </cell>
          <cell r="U2645">
            <v>0</v>
          </cell>
          <cell r="V2645">
            <v>0</v>
          </cell>
          <cell r="W2645">
            <v>270</v>
          </cell>
          <cell r="X2645">
            <v>270</v>
          </cell>
          <cell r="Y2645">
            <v>618431</v>
          </cell>
        </row>
        <row r="2646">
          <cell r="A2646">
            <v>2018485</v>
          </cell>
          <cell r="B2646" t="str">
            <v xml:space="preserve">    </v>
          </cell>
          <cell r="C2646" t="str">
            <v>725818 meerwerk 2X vr + 2X GLAS arc1022, ingebouwd in de 2018457-725818</v>
          </cell>
          <cell r="D2646" t="str">
            <v>Arcabo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1</v>
          </cell>
          <cell r="J2646">
            <v>1</v>
          </cell>
          <cell r="L2646">
            <v>223.22</v>
          </cell>
          <cell r="N2646">
            <v>104.11</v>
          </cell>
          <cell r="O2646">
            <v>104.11</v>
          </cell>
          <cell r="P2646">
            <v>1</v>
          </cell>
          <cell r="Q2646">
            <v>0</v>
          </cell>
          <cell r="R2646">
            <v>0</v>
          </cell>
          <cell r="S2646">
            <v>0</v>
          </cell>
          <cell r="U2646">
            <v>0</v>
          </cell>
          <cell r="V2646">
            <v>0</v>
          </cell>
          <cell r="W2646">
            <v>223.22</v>
          </cell>
          <cell r="X2646">
            <v>223.22</v>
          </cell>
          <cell r="Y2646">
            <v>618526</v>
          </cell>
        </row>
        <row r="2647">
          <cell r="A2647" t="str">
            <v>2018486L-6009</v>
          </cell>
          <cell r="B2647" t="str">
            <v>Joost 1 okt afspraak neemt luiken mee</v>
          </cell>
          <cell r="C2647" t="str">
            <v>4 luiken creme met zandloper</v>
          </cell>
          <cell r="D2647" t="str">
            <v>Exact Chaletbouw</v>
          </cell>
          <cell r="E2647">
            <v>0</v>
          </cell>
          <cell r="F2647">
            <v>4</v>
          </cell>
          <cell r="G2647">
            <v>0</v>
          </cell>
          <cell r="H2647">
            <v>0</v>
          </cell>
          <cell r="I2647">
            <v>1</v>
          </cell>
          <cell r="J2647">
            <v>1</v>
          </cell>
          <cell r="L2647">
            <v>364.92</v>
          </cell>
          <cell r="N2647">
            <v>275.83999999999997</v>
          </cell>
          <cell r="O2647">
            <v>202.79999999999995</v>
          </cell>
          <cell r="P2647">
            <v>0.73520881670533633</v>
          </cell>
          <cell r="Q2647">
            <v>73.040000000000006</v>
          </cell>
          <cell r="R2647">
            <v>0.26479118329466361</v>
          </cell>
          <cell r="S2647">
            <v>2.9216000000000002</v>
          </cell>
          <cell r="U2647">
            <v>0</v>
          </cell>
          <cell r="V2647">
            <v>0</v>
          </cell>
          <cell r="W2647">
            <v>364.92</v>
          </cell>
          <cell r="X2647">
            <v>364.92</v>
          </cell>
          <cell r="Y2647">
            <v>618589</v>
          </cell>
        </row>
        <row r="2648">
          <cell r="A2648">
            <v>2018487</v>
          </cell>
          <cell r="C2648" t="str">
            <v>1 deur</v>
          </cell>
          <cell r="D2648" t="str">
            <v>Boma Staalbouw</v>
          </cell>
          <cell r="E2648">
            <v>0</v>
          </cell>
          <cell r="F2648">
            <v>1</v>
          </cell>
          <cell r="G2648">
            <v>0</v>
          </cell>
          <cell r="H2648">
            <v>1</v>
          </cell>
          <cell r="I2648">
            <v>1</v>
          </cell>
          <cell r="J2648">
            <v>1</v>
          </cell>
          <cell r="L2648">
            <v>728.58</v>
          </cell>
          <cell r="N2648">
            <v>405</v>
          </cell>
          <cell r="O2648">
            <v>285.15999999999997</v>
          </cell>
          <cell r="P2648">
            <v>0.70409876543209871</v>
          </cell>
          <cell r="Q2648">
            <v>119.84</v>
          </cell>
          <cell r="R2648">
            <v>0.29590123456790124</v>
          </cell>
          <cell r="S2648">
            <v>4.7936000000000005</v>
          </cell>
          <cell r="U2648">
            <v>0</v>
          </cell>
          <cell r="V2648">
            <v>0</v>
          </cell>
          <cell r="W2648">
            <v>728.58</v>
          </cell>
          <cell r="X2648">
            <v>728.58</v>
          </cell>
          <cell r="Y2648">
            <v>618466</v>
          </cell>
        </row>
        <row r="2649">
          <cell r="A2649">
            <v>2018488</v>
          </cell>
          <cell r="C2649" t="str">
            <v>742818 Inperation</v>
          </cell>
          <cell r="D2649" t="str">
            <v>Arcabo</v>
          </cell>
          <cell r="E2649">
            <v>1</v>
          </cell>
          <cell r="F2649">
            <v>10</v>
          </cell>
          <cell r="G2649">
            <v>7</v>
          </cell>
          <cell r="H2649">
            <v>4</v>
          </cell>
          <cell r="I2649">
            <v>1</v>
          </cell>
          <cell r="J2649">
            <v>1</v>
          </cell>
          <cell r="L2649">
            <v>5753.75</v>
          </cell>
          <cell r="N2649">
            <v>3752.84</v>
          </cell>
          <cell r="O2649">
            <v>2905.62</v>
          </cell>
          <cell r="P2649">
            <v>0.7742456379701772</v>
          </cell>
          <cell r="Q2649">
            <v>847.22</v>
          </cell>
          <cell r="R2649">
            <v>0.22575436202982274</v>
          </cell>
          <cell r="S2649">
            <v>33.888800000000003</v>
          </cell>
          <cell r="U2649">
            <v>0</v>
          </cell>
          <cell r="V2649">
            <v>0</v>
          </cell>
          <cell r="W2649">
            <v>5753.75</v>
          </cell>
          <cell r="X2649">
            <v>5753.75</v>
          </cell>
          <cell r="Y2649">
            <v>618497</v>
          </cell>
        </row>
        <row r="2650">
          <cell r="A2650">
            <v>2018489</v>
          </cell>
          <cell r="C2650" t="str">
            <v>Wageman</v>
          </cell>
          <cell r="D2650" t="str">
            <v>Duocar</v>
          </cell>
          <cell r="E2650">
            <v>1</v>
          </cell>
          <cell r="F2650">
            <v>10</v>
          </cell>
          <cell r="G2650">
            <v>6</v>
          </cell>
          <cell r="H2650">
            <v>3</v>
          </cell>
          <cell r="I2650">
            <v>1</v>
          </cell>
          <cell r="J2650">
            <v>1</v>
          </cell>
          <cell r="L2650">
            <v>4231.01</v>
          </cell>
          <cell r="N2650">
            <v>2642.19</v>
          </cell>
          <cell r="O2650">
            <v>1988.35</v>
          </cell>
          <cell r="P2650">
            <v>0.75253861380142983</v>
          </cell>
          <cell r="Q2650">
            <v>653.84</v>
          </cell>
          <cell r="R2650">
            <v>0.24746138619857014</v>
          </cell>
          <cell r="S2650">
            <v>26.153600000000001</v>
          </cell>
          <cell r="U2650">
            <v>0</v>
          </cell>
          <cell r="V2650">
            <v>0</v>
          </cell>
          <cell r="W2650">
            <v>4231.01</v>
          </cell>
          <cell r="X2650">
            <v>4231.01</v>
          </cell>
          <cell r="Y2650">
            <v>618492</v>
          </cell>
        </row>
        <row r="2651">
          <cell r="A2651">
            <v>2018490</v>
          </cell>
          <cell r="C2651" t="str">
            <v>551615 service</v>
          </cell>
          <cell r="D2651" t="str">
            <v>Arcabo</v>
          </cell>
          <cell r="E2651">
            <v>0</v>
          </cell>
          <cell r="F2651">
            <v>1</v>
          </cell>
          <cell r="G2651">
            <v>1</v>
          </cell>
          <cell r="H2651">
            <v>0</v>
          </cell>
          <cell r="I2651">
            <v>1</v>
          </cell>
          <cell r="J2651">
            <v>1</v>
          </cell>
          <cell r="L2651">
            <v>185.6</v>
          </cell>
          <cell r="N2651">
            <v>122.95</v>
          </cell>
          <cell r="O2651">
            <v>86.94</v>
          </cell>
          <cell r="P2651">
            <v>0.7071167141114274</v>
          </cell>
          <cell r="Q2651">
            <v>36.01</v>
          </cell>
          <cell r="R2651">
            <v>0.29288328588857254</v>
          </cell>
          <cell r="S2651">
            <v>1.4403999999999999</v>
          </cell>
          <cell r="U2651">
            <v>0</v>
          </cell>
          <cell r="V2651">
            <v>0</v>
          </cell>
          <cell r="W2651">
            <v>185.6</v>
          </cell>
          <cell r="X2651">
            <v>185.6</v>
          </cell>
          <cell r="Y2651">
            <v>18490</v>
          </cell>
        </row>
        <row r="2652">
          <cell r="A2652">
            <v>2018491</v>
          </cell>
          <cell r="C2652" t="str">
            <v>724918 schuur</v>
          </cell>
          <cell r="D2652" t="str">
            <v>Arcabo</v>
          </cell>
          <cell r="E2652">
            <v>1</v>
          </cell>
          <cell r="F2652">
            <v>2</v>
          </cell>
          <cell r="G2652">
            <v>1</v>
          </cell>
          <cell r="H2652">
            <v>1</v>
          </cell>
          <cell r="I2652">
            <v>1</v>
          </cell>
          <cell r="J2652">
            <v>1</v>
          </cell>
          <cell r="L2652">
            <v>653.41999999999996</v>
          </cell>
          <cell r="N2652">
            <v>428.69</v>
          </cell>
          <cell r="O2652">
            <v>290.13</v>
          </cell>
          <cell r="P2652">
            <v>0.67678275677062683</v>
          </cell>
          <cell r="Q2652">
            <v>138.56</v>
          </cell>
          <cell r="R2652">
            <v>0.32321724322937323</v>
          </cell>
          <cell r="S2652">
            <v>5.5423999999999998</v>
          </cell>
          <cell r="U2652">
            <v>0</v>
          </cell>
          <cell r="V2652">
            <v>0</v>
          </cell>
          <cell r="W2652">
            <v>653.41999999999996</v>
          </cell>
          <cell r="X2652">
            <v>653.41999999999996</v>
          </cell>
          <cell r="Y2652">
            <v>618495</v>
          </cell>
        </row>
        <row r="2653">
          <cell r="A2653">
            <v>2018492</v>
          </cell>
          <cell r="C2653">
            <v>724918</v>
          </cell>
          <cell r="D2653" t="str">
            <v>Arcabo</v>
          </cell>
          <cell r="E2653">
            <v>1</v>
          </cell>
          <cell r="F2653">
            <v>7</v>
          </cell>
          <cell r="G2653">
            <v>5</v>
          </cell>
          <cell r="H2653">
            <v>2</v>
          </cell>
          <cell r="I2653">
            <v>1</v>
          </cell>
          <cell r="J2653">
            <v>1</v>
          </cell>
          <cell r="L2653">
            <v>2581.4899999999998</v>
          </cell>
          <cell r="N2653">
            <v>1712.39</v>
          </cell>
          <cell r="O2653">
            <v>1321.0100000000002</v>
          </cell>
          <cell r="P2653">
            <v>0.7714422532250248</v>
          </cell>
          <cell r="Q2653">
            <v>391.38</v>
          </cell>
          <cell r="R2653">
            <v>0.22855774677497531</v>
          </cell>
          <cell r="S2653">
            <v>15.655200000000001</v>
          </cell>
          <cell r="U2653">
            <v>0</v>
          </cell>
          <cell r="V2653">
            <v>0</v>
          </cell>
          <cell r="W2653">
            <v>2581.4899999999998</v>
          </cell>
          <cell r="X2653">
            <v>2581.4899999999998</v>
          </cell>
          <cell r="Y2653">
            <v>618496</v>
          </cell>
        </row>
        <row r="2654">
          <cell r="A2654">
            <v>2018493</v>
          </cell>
          <cell r="C2654" t="str">
            <v>MSE-016 herlevering schuifpui</v>
          </cell>
          <cell r="D2654" t="str">
            <v>Arcabo</v>
          </cell>
          <cell r="E2654">
            <v>0</v>
          </cell>
          <cell r="F2654">
            <v>1</v>
          </cell>
          <cell r="G2654">
            <v>0</v>
          </cell>
          <cell r="H2654">
            <v>2</v>
          </cell>
          <cell r="I2654">
            <v>1</v>
          </cell>
          <cell r="J2654">
            <v>1</v>
          </cell>
          <cell r="L2654">
            <v>605.4</v>
          </cell>
          <cell r="N2654">
            <v>438.79</v>
          </cell>
          <cell r="O2654">
            <v>331.40000000000003</v>
          </cell>
          <cell r="P2654">
            <v>0.75525877982634071</v>
          </cell>
          <cell r="Q2654">
            <v>107.39</v>
          </cell>
          <cell r="R2654">
            <v>0.24474122017365937</v>
          </cell>
          <cell r="S2654">
            <v>4.2956000000000003</v>
          </cell>
          <cell r="U2654">
            <v>0</v>
          </cell>
          <cell r="V2654">
            <v>0</v>
          </cell>
          <cell r="W2654">
            <v>605.4</v>
          </cell>
          <cell r="X2654">
            <v>605.4</v>
          </cell>
          <cell r="Y2654">
            <v>618481</v>
          </cell>
        </row>
        <row r="2655">
          <cell r="A2655">
            <v>2018494</v>
          </cell>
          <cell r="C2655" t="str">
            <v>Breukglas Floathouse herlevering 4 st</v>
          </cell>
          <cell r="D2655" t="str">
            <v>Arcabo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1</v>
          </cell>
          <cell r="J2655">
            <v>1</v>
          </cell>
          <cell r="L2655">
            <v>889.1</v>
          </cell>
          <cell r="N2655">
            <v>452.05</v>
          </cell>
          <cell r="O2655">
            <v>437.05</v>
          </cell>
          <cell r="P2655">
            <v>0.96681782988607456</v>
          </cell>
          <cell r="Q2655">
            <v>15</v>
          </cell>
          <cell r="R2655">
            <v>3.3182170113925449E-2</v>
          </cell>
          <cell r="S2655">
            <v>0.6</v>
          </cell>
          <cell r="U2655">
            <v>0</v>
          </cell>
          <cell r="V2655">
            <v>0</v>
          </cell>
          <cell r="W2655">
            <v>889.1</v>
          </cell>
          <cell r="X2655">
            <v>889.1</v>
          </cell>
          <cell r="Y2655">
            <v>618526</v>
          </cell>
        </row>
        <row r="2656">
          <cell r="A2656">
            <v>2018495</v>
          </cell>
          <cell r="C2656">
            <v>683018</v>
          </cell>
          <cell r="D2656" t="str">
            <v>Arcabo</v>
          </cell>
          <cell r="E2656">
            <v>1</v>
          </cell>
          <cell r="F2656">
            <v>8</v>
          </cell>
          <cell r="G2656">
            <v>4</v>
          </cell>
          <cell r="H2656">
            <v>3</v>
          </cell>
          <cell r="I2656">
            <v>1</v>
          </cell>
          <cell r="J2656">
            <v>1</v>
          </cell>
          <cell r="L2656">
            <v>3346.4</v>
          </cell>
          <cell r="N2656">
            <v>2205</v>
          </cell>
          <cell r="O2656">
            <v>1735.81</v>
          </cell>
          <cell r="P2656">
            <v>0.78721541950113372</v>
          </cell>
          <cell r="Q2656">
            <v>469.19</v>
          </cell>
          <cell r="R2656">
            <v>0.2127845804988662</v>
          </cell>
          <cell r="S2656">
            <v>18.767600000000002</v>
          </cell>
          <cell r="U2656">
            <v>0</v>
          </cell>
          <cell r="V2656">
            <v>0</v>
          </cell>
          <cell r="W2656">
            <v>3346.4</v>
          </cell>
          <cell r="X2656">
            <v>3346.4</v>
          </cell>
          <cell r="Y2656">
            <v>618498</v>
          </cell>
        </row>
        <row r="2657">
          <cell r="A2657">
            <v>2018496</v>
          </cell>
          <cell r="C2657" t="str">
            <v>668918 glas ARC 2519 , 907 x 2391</v>
          </cell>
          <cell r="D2657" t="str">
            <v>Arcabo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1</v>
          </cell>
          <cell r="J2657">
            <v>1</v>
          </cell>
          <cell r="L2657">
            <v>203.2</v>
          </cell>
          <cell r="N2657">
            <v>109.1</v>
          </cell>
          <cell r="O2657">
            <v>94.1</v>
          </cell>
          <cell r="P2657">
            <v>0.86251145737855173</v>
          </cell>
          <cell r="Q2657">
            <v>15</v>
          </cell>
          <cell r="R2657">
            <v>0.13748854262144822</v>
          </cell>
          <cell r="S2657">
            <v>0.6</v>
          </cell>
          <cell r="U2657">
            <v>0</v>
          </cell>
          <cell r="V2657">
            <v>0</v>
          </cell>
          <cell r="W2657">
            <v>203.2</v>
          </cell>
          <cell r="X2657">
            <v>203.2</v>
          </cell>
          <cell r="Y2657">
            <v>618526</v>
          </cell>
        </row>
        <row r="2658">
          <cell r="A2658">
            <v>2018497</v>
          </cell>
          <cell r="C2658" t="str">
            <v>MP40 - 100x 6m</v>
          </cell>
          <cell r="D2658" t="str">
            <v>Maat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1</v>
          </cell>
          <cell r="J2658">
            <v>1</v>
          </cell>
          <cell r="L2658">
            <v>1187.5</v>
          </cell>
          <cell r="N2658">
            <v>950</v>
          </cell>
          <cell r="O2658">
            <v>900</v>
          </cell>
          <cell r="P2658">
            <v>0.94736842105263153</v>
          </cell>
          <cell r="Q2658">
            <v>50</v>
          </cell>
          <cell r="R2658">
            <v>5.2631578947368418E-2</v>
          </cell>
          <cell r="S2658">
            <v>2</v>
          </cell>
          <cell r="U2658">
            <v>0</v>
          </cell>
          <cell r="V2658">
            <v>0</v>
          </cell>
          <cell r="W2658">
            <v>1187.5</v>
          </cell>
          <cell r="X2658">
            <v>1187.5</v>
          </cell>
          <cell r="Y2658">
            <v>618468</v>
          </cell>
        </row>
        <row r="2659">
          <cell r="A2659">
            <v>2018498</v>
          </cell>
          <cell r="C2659" t="str">
            <v>Zeebad Breskens schuur ivn schade</v>
          </cell>
          <cell r="D2659" t="str">
            <v>Maat</v>
          </cell>
          <cell r="E2659">
            <v>0</v>
          </cell>
          <cell r="F2659">
            <v>1</v>
          </cell>
          <cell r="G2659">
            <v>0</v>
          </cell>
          <cell r="H2659">
            <v>1</v>
          </cell>
          <cell r="I2659">
            <v>1</v>
          </cell>
          <cell r="J2659">
            <v>1</v>
          </cell>
          <cell r="L2659">
            <v>776.09</v>
          </cell>
          <cell r="N2659">
            <v>496.57</v>
          </cell>
          <cell r="O2659">
            <v>390.97</v>
          </cell>
          <cell r="P2659">
            <v>0.78734116036007018</v>
          </cell>
          <cell r="Q2659">
            <v>105.6</v>
          </cell>
          <cell r="R2659">
            <v>0.2126588396399299</v>
          </cell>
          <cell r="S2659">
            <v>4.2240000000000002</v>
          </cell>
          <cell r="U2659">
            <v>0</v>
          </cell>
          <cell r="V2659">
            <v>0</v>
          </cell>
          <cell r="W2659">
            <v>776.09</v>
          </cell>
          <cell r="X2659">
            <v>776.09</v>
          </cell>
          <cell r="Y2659">
            <v>618472</v>
          </cell>
        </row>
        <row r="2660">
          <cell r="A2660">
            <v>2018499</v>
          </cell>
          <cell r="C2660" t="str">
            <v>Smulders</v>
          </cell>
          <cell r="D2660" t="str">
            <v>Duocar</v>
          </cell>
          <cell r="E2660">
            <v>1</v>
          </cell>
          <cell r="F2660">
            <v>2</v>
          </cell>
          <cell r="G2660">
            <v>1</v>
          </cell>
          <cell r="H2660">
            <v>1</v>
          </cell>
          <cell r="I2660">
            <v>1</v>
          </cell>
          <cell r="J2660">
            <v>1</v>
          </cell>
          <cell r="L2660">
            <v>897.17</v>
          </cell>
          <cell r="N2660">
            <v>557.29</v>
          </cell>
          <cell r="O2660">
            <v>393.09999999999997</v>
          </cell>
          <cell r="P2660">
            <v>0.70537781047569481</v>
          </cell>
          <cell r="Q2660">
            <v>164.19</v>
          </cell>
          <cell r="R2660">
            <v>0.29462218952430513</v>
          </cell>
          <cell r="S2660">
            <v>6.5675999999999997</v>
          </cell>
          <cell r="U2660">
            <v>0</v>
          </cell>
          <cell r="V2660">
            <v>0</v>
          </cell>
          <cell r="W2660">
            <v>897.17</v>
          </cell>
          <cell r="X2660">
            <v>897.17</v>
          </cell>
          <cell r="Y2660">
            <v>618504</v>
          </cell>
        </row>
        <row r="2661">
          <cell r="A2661" t="str">
            <v>2018500V</v>
          </cell>
          <cell r="C2661">
            <v>748018</v>
          </cell>
          <cell r="D2661" t="str">
            <v>Arcabo</v>
          </cell>
          <cell r="E2661">
            <v>1</v>
          </cell>
          <cell r="F2661">
            <v>8</v>
          </cell>
          <cell r="G2661">
            <v>5</v>
          </cell>
          <cell r="H2661">
            <v>2</v>
          </cell>
          <cell r="I2661">
            <v>1</v>
          </cell>
          <cell r="J2661">
            <v>1</v>
          </cell>
          <cell r="L2661">
            <v>6031.34</v>
          </cell>
          <cell r="N2661">
            <v>3969.58</v>
          </cell>
          <cell r="O2661">
            <v>3260.13</v>
          </cell>
          <cell r="P2661">
            <v>7.0945</v>
          </cell>
          <cell r="Q2661">
            <v>709.45</v>
          </cell>
          <cell r="R2661">
            <v>0.17872167836395791</v>
          </cell>
          <cell r="S2661">
            <v>28.378</v>
          </cell>
          <cell r="U2661">
            <v>0</v>
          </cell>
          <cell r="V2661">
            <v>0</v>
          </cell>
          <cell r="W2661">
            <v>6031.34</v>
          </cell>
          <cell r="X2661">
            <v>6031.34</v>
          </cell>
          <cell r="Y2661">
            <v>618499</v>
          </cell>
        </row>
        <row r="2662">
          <cell r="A2662">
            <v>2018501</v>
          </cell>
          <cell r="C2662" t="str">
            <v>Corho lodge 1 st</v>
          </cell>
          <cell r="D2662" t="str">
            <v>Maat</v>
          </cell>
          <cell r="E2662">
            <v>1</v>
          </cell>
          <cell r="F2662">
            <v>7</v>
          </cell>
          <cell r="G2662">
            <v>4</v>
          </cell>
          <cell r="H2662">
            <v>3</v>
          </cell>
          <cell r="I2662">
            <v>1</v>
          </cell>
          <cell r="J2662">
            <v>1</v>
          </cell>
          <cell r="L2662">
            <v>1618.66</v>
          </cell>
          <cell r="N2662">
            <v>1102.1500000000001</v>
          </cell>
          <cell r="O2662">
            <v>713.43000000000006</v>
          </cell>
          <cell r="P2662">
            <v>7.0945</v>
          </cell>
          <cell r="Q2662">
            <v>388.72</v>
          </cell>
          <cell r="R2662">
            <v>0.35269246472803156</v>
          </cell>
          <cell r="S2662">
            <v>15.548800000000002</v>
          </cell>
          <cell r="U2662">
            <v>0</v>
          </cell>
          <cell r="V2662">
            <v>0</v>
          </cell>
          <cell r="W2662">
            <v>1618.66</v>
          </cell>
          <cell r="X2662">
            <v>1618.66</v>
          </cell>
          <cell r="Y2662">
            <v>618482</v>
          </cell>
        </row>
        <row r="2663">
          <cell r="A2663">
            <v>2018502</v>
          </cell>
          <cell r="C2663" t="str">
            <v xml:space="preserve">Glaslatten AG8C v diverse orders </v>
          </cell>
          <cell r="D2663" t="str">
            <v>Maat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1</v>
          </cell>
          <cell r="J2663">
            <v>1</v>
          </cell>
          <cell r="L2663">
            <v>366.3</v>
          </cell>
          <cell r="N2663">
            <v>244.2</v>
          </cell>
          <cell r="O2663">
            <v>124.2</v>
          </cell>
          <cell r="P2663">
            <v>0.50859950859950864</v>
          </cell>
          <cell r="Q2663">
            <v>120</v>
          </cell>
          <cell r="R2663">
            <v>0.49140049140049141</v>
          </cell>
          <cell r="S2663">
            <v>4.8</v>
          </cell>
          <cell r="U2663">
            <v>0</v>
          </cell>
          <cell r="V2663">
            <v>0</v>
          </cell>
          <cell r="W2663">
            <v>366.3</v>
          </cell>
          <cell r="X2663">
            <v>366.3</v>
          </cell>
          <cell r="Y2663">
            <v>618444</v>
          </cell>
        </row>
        <row r="2664">
          <cell r="A2664">
            <v>2018503</v>
          </cell>
          <cell r="C2664">
            <v>722418</v>
          </cell>
          <cell r="D2664" t="str">
            <v>Arcabo</v>
          </cell>
          <cell r="E2664">
            <v>1</v>
          </cell>
          <cell r="F2664">
            <v>8</v>
          </cell>
          <cell r="G2664">
            <v>5</v>
          </cell>
          <cell r="H2664">
            <v>3</v>
          </cell>
          <cell r="I2664">
            <v>1</v>
          </cell>
          <cell r="J2664">
            <v>1</v>
          </cell>
          <cell r="L2664">
            <v>3042.31</v>
          </cell>
          <cell r="N2664">
            <v>2011.14</v>
          </cell>
          <cell r="O2664">
            <v>1544.39</v>
          </cell>
          <cell r="P2664">
            <v>0.76791769841980173</v>
          </cell>
          <cell r="Q2664">
            <v>466.75</v>
          </cell>
          <cell r="R2664">
            <v>0.2320823015801983</v>
          </cell>
          <cell r="S2664">
            <v>18.670000000000002</v>
          </cell>
          <cell r="U2664">
            <v>0</v>
          </cell>
          <cell r="V2664">
            <v>0</v>
          </cell>
          <cell r="W2664">
            <v>3042.31</v>
          </cell>
          <cell r="X2664">
            <v>3042.31</v>
          </cell>
          <cell r="Y2664">
            <v>618500</v>
          </cell>
        </row>
        <row r="2665">
          <cell r="A2665">
            <v>2018504</v>
          </cell>
          <cell r="C2665" t="str">
            <v>werkbon 269, slot Hunzedal entree deur AS8100</v>
          </cell>
          <cell r="D2665" t="str">
            <v>Maat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1</v>
          </cell>
          <cell r="J2665">
            <v>1</v>
          </cell>
          <cell r="L2665">
            <v>87.15</v>
          </cell>
          <cell r="N2665">
            <v>51.08</v>
          </cell>
          <cell r="O2665">
            <v>36.08</v>
          </cell>
          <cell r="P2665">
            <v>0.70634299138606105</v>
          </cell>
          <cell r="Q2665">
            <v>15</v>
          </cell>
          <cell r="R2665">
            <v>0.29365700861393895</v>
          </cell>
          <cell r="S2665">
            <v>0.6</v>
          </cell>
          <cell r="U2665">
            <v>0</v>
          </cell>
          <cell r="V2665">
            <v>0</v>
          </cell>
          <cell r="W2665">
            <v>87.15</v>
          </cell>
          <cell r="X2665">
            <v>87.15</v>
          </cell>
          <cell r="Y2665">
            <v>618445</v>
          </cell>
        </row>
        <row r="2666">
          <cell r="A2666">
            <v>2018505</v>
          </cell>
          <cell r="C2666">
            <v>722518</v>
          </cell>
          <cell r="D2666" t="str">
            <v>Arcabo</v>
          </cell>
          <cell r="E2666">
            <v>1</v>
          </cell>
          <cell r="F2666">
            <v>8</v>
          </cell>
          <cell r="G2666">
            <v>5</v>
          </cell>
          <cell r="H2666">
            <v>3</v>
          </cell>
          <cell r="I2666">
            <v>1</v>
          </cell>
          <cell r="J2666">
            <v>1</v>
          </cell>
          <cell r="L2666">
            <v>2976.5</v>
          </cell>
          <cell r="N2666">
            <v>1966.73</v>
          </cell>
          <cell r="O2666">
            <v>1504.48</v>
          </cell>
          <cell r="P2666">
            <v>0.76496519603605984</v>
          </cell>
          <cell r="Q2666">
            <v>462.25</v>
          </cell>
          <cell r="R2666">
            <v>0.23503480396394014</v>
          </cell>
          <cell r="S2666">
            <v>18.489999999999998</v>
          </cell>
          <cell r="U2666">
            <v>0</v>
          </cell>
          <cell r="V2666">
            <v>0</v>
          </cell>
          <cell r="W2666">
            <v>2976.5</v>
          </cell>
          <cell r="X2666">
            <v>2976.5</v>
          </cell>
          <cell r="Y2666">
            <v>618501</v>
          </cell>
        </row>
        <row r="2667">
          <cell r="A2667">
            <v>2018506</v>
          </cell>
          <cell r="C2667" t="str">
            <v>AWL140 v Voorraad, werkbon 270</v>
          </cell>
          <cell r="D2667" t="str">
            <v>Arcabo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1</v>
          </cell>
          <cell r="J2667">
            <v>1</v>
          </cell>
          <cell r="L2667">
            <v>459.2</v>
          </cell>
          <cell r="N2667">
            <v>237.1</v>
          </cell>
          <cell r="O2667">
            <v>222.1</v>
          </cell>
          <cell r="P2667">
            <v>0.93673555461830449</v>
          </cell>
          <cell r="Q2667">
            <v>15</v>
          </cell>
          <cell r="R2667">
            <v>6.3264445381695483E-2</v>
          </cell>
          <cell r="S2667">
            <v>0.6</v>
          </cell>
          <cell r="U2667">
            <v>0</v>
          </cell>
          <cell r="V2667">
            <v>0</v>
          </cell>
          <cell r="W2667">
            <v>459.2</v>
          </cell>
          <cell r="X2667">
            <v>459.2</v>
          </cell>
          <cell r="Y2667">
            <v>618431</v>
          </cell>
        </row>
        <row r="2668">
          <cell r="A2668">
            <v>2018507</v>
          </cell>
          <cell r="C2668">
            <v>750218</v>
          </cell>
          <cell r="D2668" t="str">
            <v>Arcabo</v>
          </cell>
          <cell r="E2668">
            <v>1</v>
          </cell>
          <cell r="F2668">
            <v>8</v>
          </cell>
          <cell r="G2668">
            <v>5</v>
          </cell>
          <cell r="H2668">
            <v>3</v>
          </cell>
          <cell r="I2668">
            <v>1</v>
          </cell>
          <cell r="J2668">
            <v>1</v>
          </cell>
          <cell r="L2668">
            <v>3002.33</v>
          </cell>
          <cell r="N2668">
            <v>1983.71</v>
          </cell>
          <cell r="O2668">
            <v>1519.15</v>
          </cell>
          <cell r="P2668">
            <v>0.76581254316407144</v>
          </cell>
          <cell r="Q2668">
            <v>464.56</v>
          </cell>
          <cell r="R2668">
            <v>0.23418745683592865</v>
          </cell>
          <cell r="S2668">
            <v>18.5824</v>
          </cell>
          <cell r="U2668">
            <v>0</v>
          </cell>
          <cell r="V2668">
            <v>0</v>
          </cell>
          <cell r="W2668">
            <v>3002.33</v>
          </cell>
          <cell r="X2668">
            <v>3002.33</v>
          </cell>
          <cell r="Y2668">
            <v>618502</v>
          </cell>
        </row>
        <row r="2669">
          <cell r="A2669">
            <v>2018508</v>
          </cell>
          <cell r="C2669" t="str">
            <v>701718 Schuur</v>
          </cell>
          <cell r="D2669" t="str">
            <v>Arcabo</v>
          </cell>
          <cell r="E2669">
            <v>1</v>
          </cell>
          <cell r="F2669">
            <v>2</v>
          </cell>
          <cell r="G2669">
            <v>1</v>
          </cell>
          <cell r="H2669">
            <v>1</v>
          </cell>
          <cell r="I2669">
            <v>1</v>
          </cell>
          <cell r="J2669">
            <v>1</v>
          </cell>
          <cell r="L2669">
            <v>691.64</v>
          </cell>
          <cell r="N2669">
            <v>410.69</v>
          </cell>
          <cell r="O2669">
            <v>272.13</v>
          </cell>
          <cell r="P2669">
            <v>0.66261657211035085</v>
          </cell>
          <cell r="Q2669">
            <v>138.56</v>
          </cell>
          <cell r="R2669">
            <v>0.33738342788964915</v>
          </cell>
          <cell r="S2669">
            <v>5.5423999999999998</v>
          </cell>
          <cell r="U2669">
            <v>0</v>
          </cell>
          <cell r="V2669">
            <v>0</v>
          </cell>
          <cell r="W2669">
            <v>691.64</v>
          </cell>
          <cell r="X2669">
            <v>691.64</v>
          </cell>
          <cell r="Y2669">
            <v>618510</v>
          </cell>
        </row>
        <row r="2670">
          <cell r="A2670" t="str">
            <v>2018509V</v>
          </cell>
          <cell r="C2670">
            <v>698318</v>
          </cell>
          <cell r="D2670" t="str">
            <v>Arcabo</v>
          </cell>
          <cell r="E2670">
            <v>1</v>
          </cell>
          <cell r="F2670">
            <v>9</v>
          </cell>
          <cell r="G2670">
            <v>6</v>
          </cell>
          <cell r="H2670">
            <v>3</v>
          </cell>
          <cell r="I2670">
            <v>1</v>
          </cell>
          <cell r="J2670">
            <v>1</v>
          </cell>
          <cell r="L2670">
            <v>6627.67</v>
          </cell>
          <cell r="N2670">
            <v>4418</v>
          </cell>
          <cell r="O2670">
            <v>3500</v>
          </cell>
          <cell r="P2670">
            <v>0.79221367134449983</v>
          </cell>
          <cell r="Q2670">
            <v>918</v>
          </cell>
          <cell r="R2670">
            <v>0.20778632865550023</v>
          </cell>
          <cell r="S2670">
            <v>36.72</v>
          </cell>
          <cell r="U2670">
            <v>0</v>
          </cell>
          <cell r="V2670">
            <v>0</v>
          </cell>
          <cell r="W2670">
            <v>6627.67</v>
          </cell>
          <cell r="X2670">
            <v>6627.67</v>
          </cell>
          <cell r="Y2670">
            <v>618511</v>
          </cell>
        </row>
        <row r="2671">
          <cell r="A2671">
            <v>2018510</v>
          </cell>
          <cell r="C2671" t="str">
            <v xml:space="preserve">AR0013 rolluikruk tbv schuifdeur </v>
          </cell>
          <cell r="D2671" t="str">
            <v>Arcabo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1</v>
          </cell>
          <cell r="J2671">
            <v>1</v>
          </cell>
          <cell r="L2671">
            <v>66</v>
          </cell>
          <cell r="N2671">
            <v>45</v>
          </cell>
          <cell r="O2671">
            <v>30</v>
          </cell>
          <cell r="P2671">
            <v>0.66666666666666663</v>
          </cell>
          <cell r="Q2671">
            <v>15</v>
          </cell>
          <cell r="R2671">
            <v>0.33333333333333331</v>
          </cell>
          <cell r="S2671">
            <v>0.6</v>
          </cell>
          <cell r="U2671">
            <v>0</v>
          </cell>
          <cell r="V2671">
            <v>0</v>
          </cell>
          <cell r="W2671">
            <v>66</v>
          </cell>
          <cell r="X2671">
            <v>66</v>
          </cell>
          <cell r="Y2671">
            <v>618526</v>
          </cell>
        </row>
        <row r="2672">
          <cell r="A2672">
            <v>2018511</v>
          </cell>
          <cell r="C2672" t="str">
            <v>Staartse Duinen</v>
          </cell>
          <cell r="D2672" t="str">
            <v>Duocar</v>
          </cell>
          <cell r="E2672">
            <v>0</v>
          </cell>
          <cell r="F2672">
            <v>1</v>
          </cell>
          <cell r="G2672">
            <v>1</v>
          </cell>
          <cell r="H2672">
            <v>0</v>
          </cell>
          <cell r="I2672">
            <v>1</v>
          </cell>
          <cell r="J2672">
            <v>1</v>
          </cell>
          <cell r="L2672">
            <v>309.60000000000002</v>
          </cell>
          <cell r="N2672">
            <v>185</v>
          </cell>
          <cell r="O2672">
            <v>139.31</v>
          </cell>
          <cell r="P2672">
            <v>0.75302702702702706</v>
          </cell>
          <cell r="Q2672">
            <v>45.69</v>
          </cell>
          <cell r="R2672">
            <v>0.24697297297297297</v>
          </cell>
          <cell r="S2672">
            <v>1.8275999999999999</v>
          </cell>
          <cell r="U2672">
            <v>0</v>
          </cell>
          <cell r="V2672">
            <v>0</v>
          </cell>
          <cell r="W2672">
            <v>309.60000000000002</v>
          </cell>
          <cell r="X2672">
            <v>309.60000000000002</v>
          </cell>
          <cell r="Y2672">
            <v>618493</v>
          </cell>
        </row>
        <row r="2673">
          <cell r="A2673">
            <v>2018512</v>
          </cell>
          <cell r="C2673">
            <v>729018</v>
          </cell>
          <cell r="D2673" t="str">
            <v>Arcabo</v>
          </cell>
          <cell r="E2673">
            <v>1</v>
          </cell>
          <cell r="F2673">
            <v>8</v>
          </cell>
          <cell r="G2673">
            <v>5</v>
          </cell>
          <cell r="H2673">
            <v>3</v>
          </cell>
          <cell r="I2673">
            <v>1</v>
          </cell>
          <cell r="J2673">
            <v>1</v>
          </cell>
          <cell r="L2673">
            <v>3039.95</v>
          </cell>
          <cell r="N2673">
            <v>2012.41</v>
          </cell>
          <cell r="O2673">
            <v>1541.7600000000002</v>
          </cell>
          <cell r="P2673">
            <v>0.76612618700960544</v>
          </cell>
          <cell r="Q2673">
            <v>470.65</v>
          </cell>
          <cell r="R2673">
            <v>0.23387381299039459</v>
          </cell>
          <cell r="S2673">
            <v>18.826000000000001</v>
          </cell>
          <cell r="U2673">
            <v>0</v>
          </cell>
          <cell r="V2673">
            <v>0</v>
          </cell>
          <cell r="W2673">
            <v>3039.95</v>
          </cell>
          <cell r="X2673">
            <v>3039.95</v>
          </cell>
          <cell r="Y2673">
            <v>618512</v>
          </cell>
        </row>
        <row r="2674">
          <cell r="A2674">
            <v>2018513</v>
          </cell>
          <cell r="C2674">
            <v>675418</v>
          </cell>
          <cell r="D2674" t="str">
            <v>Arcabo</v>
          </cell>
          <cell r="E2674">
            <v>1</v>
          </cell>
          <cell r="F2674">
            <v>9</v>
          </cell>
          <cell r="G2674">
            <v>5</v>
          </cell>
          <cell r="H2674">
            <v>3</v>
          </cell>
          <cell r="I2674">
            <v>1</v>
          </cell>
          <cell r="J2674">
            <v>1</v>
          </cell>
          <cell r="L2674">
            <v>3482.66</v>
          </cell>
          <cell r="N2674">
            <v>2295.6999999999998</v>
          </cell>
          <cell r="O2674">
            <v>1788.6299999999999</v>
          </cell>
          <cell r="P2674">
            <v>0.77912183647689159</v>
          </cell>
          <cell r="Q2674">
            <v>507.07</v>
          </cell>
          <cell r="R2674">
            <v>0.22087816352310843</v>
          </cell>
          <cell r="S2674">
            <v>20.282799999999998</v>
          </cell>
          <cell r="U2674">
            <v>0</v>
          </cell>
          <cell r="V2674">
            <v>0</v>
          </cell>
          <cell r="W2674">
            <v>3482.66</v>
          </cell>
          <cell r="X2674">
            <v>3482.66</v>
          </cell>
          <cell r="Y2674">
            <v>618518</v>
          </cell>
        </row>
        <row r="2675">
          <cell r="A2675">
            <v>2018514</v>
          </cell>
          <cell r="C2675" t="str">
            <v>9x 2 sandwichpanelen 7004-wit Vloed Zeebad 2018082</v>
          </cell>
          <cell r="D2675" t="str">
            <v>Maat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1</v>
          </cell>
          <cell r="J2675">
            <v>1</v>
          </cell>
          <cell r="L2675">
            <v>1693.28</v>
          </cell>
          <cell r="N2675">
            <v>1411.07</v>
          </cell>
          <cell r="O2675">
            <v>1361.07</v>
          </cell>
          <cell r="P2675">
            <v>0.96456589680171789</v>
          </cell>
          <cell r="Q2675">
            <v>50</v>
          </cell>
          <cell r="R2675">
            <v>3.5434103198282156E-2</v>
          </cell>
          <cell r="S2675">
            <v>2</v>
          </cell>
          <cell r="U2675">
            <v>0</v>
          </cell>
          <cell r="V2675">
            <v>0</v>
          </cell>
          <cell r="W2675">
            <v>1693.28</v>
          </cell>
          <cell r="X2675">
            <v>1693.28</v>
          </cell>
          <cell r="Y2675">
            <v>618544</v>
          </cell>
        </row>
        <row r="2676">
          <cell r="A2676">
            <v>2018515</v>
          </cell>
          <cell r="C2676">
            <v>750118</v>
          </cell>
          <cell r="D2676" t="str">
            <v>Arcabo</v>
          </cell>
          <cell r="E2676">
            <v>1</v>
          </cell>
          <cell r="F2676">
            <v>9</v>
          </cell>
          <cell r="G2676">
            <v>5</v>
          </cell>
          <cell r="H2676">
            <v>2</v>
          </cell>
          <cell r="I2676">
            <v>1</v>
          </cell>
          <cell r="J2676">
            <v>1</v>
          </cell>
          <cell r="L2676">
            <v>3165.59</v>
          </cell>
          <cell r="N2676">
            <v>2095.8200000000002</v>
          </cell>
          <cell r="O2676">
            <v>1681.8400000000001</v>
          </cell>
          <cell r="P2676">
            <v>0.8024734948611999</v>
          </cell>
          <cell r="Q2676">
            <v>413.98</v>
          </cell>
          <cell r="R2676">
            <v>0.19752650513880007</v>
          </cell>
          <cell r="S2676">
            <v>16.559200000000001</v>
          </cell>
          <cell r="U2676">
            <v>0</v>
          </cell>
          <cell r="V2676">
            <v>0</v>
          </cell>
          <cell r="W2676">
            <v>3165.59</v>
          </cell>
          <cell r="X2676">
            <v>3165.59</v>
          </cell>
          <cell r="Y2676">
            <v>618513</v>
          </cell>
        </row>
        <row r="2677">
          <cell r="A2677" t="str">
            <v>2018516-1</v>
          </cell>
          <cell r="C2677" t="str">
            <v>Rokers ruimte</v>
          </cell>
          <cell r="D2677" t="str">
            <v>Kurokozijn</v>
          </cell>
          <cell r="E2677">
            <v>0</v>
          </cell>
          <cell r="F2677">
            <v>3</v>
          </cell>
          <cell r="G2677">
            <v>0</v>
          </cell>
          <cell r="H2677">
            <v>6</v>
          </cell>
          <cell r="I2677">
            <v>0</v>
          </cell>
          <cell r="J2677">
            <v>0</v>
          </cell>
          <cell r="O2677">
            <v>0</v>
          </cell>
          <cell r="P2677" t="str">
            <v/>
          </cell>
          <cell r="R2677" t="str">
            <v/>
          </cell>
          <cell r="S2677">
            <v>0</v>
          </cell>
          <cell r="U2677">
            <v>0</v>
          </cell>
          <cell r="V2677">
            <v>0</v>
          </cell>
          <cell r="W2677">
            <v>0</v>
          </cell>
          <cell r="X2677"/>
          <cell r="Y2677"/>
        </row>
        <row r="2678">
          <cell r="A2678" t="str">
            <v>2018516-2</v>
          </cell>
          <cell r="C2678" t="str">
            <v>Rokers ruimte</v>
          </cell>
          <cell r="D2678" t="str">
            <v>Kurokozijn</v>
          </cell>
          <cell r="E2678">
            <v>0</v>
          </cell>
          <cell r="F2678">
            <v>3</v>
          </cell>
          <cell r="G2678">
            <v>0</v>
          </cell>
          <cell r="H2678">
            <v>6</v>
          </cell>
          <cell r="I2678">
            <v>0</v>
          </cell>
          <cell r="J2678">
            <v>0</v>
          </cell>
          <cell r="O2678">
            <v>0</v>
          </cell>
          <cell r="P2678" t="str">
            <v/>
          </cell>
          <cell r="R2678" t="str">
            <v/>
          </cell>
          <cell r="S2678">
            <v>0</v>
          </cell>
          <cell r="U2678">
            <v>0</v>
          </cell>
          <cell r="V2678">
            <v>0</v>
          </cell>
          <cell r="W2678">
            <v>0</v>
          </cell>
          <cell r="X2678"/>
          <cell r="Y2678"/>
        </row>
        <row r="2679">
          <cell r="A2679" t="str">
            <v>2018517V</v>
          </cell>
          <cell r="C2679">
            <v>725118</v>
          </cell>
          <cell r="D2679" t="str">
            <v>Arcabo</v>
          </cell>
          <cell r="E2679">
            <v>1</v>
          </cell>
          <cell r="F2679">
            <v>8</v>
          </cell>
          <cell r="G2679">
            <v>3</v>
          </cell>
          <cell r="H2679">
            <v>3</v>
          </cell>
          <cell r="I2679">
            <v>1</v>
          </cell>
          <cell r="J2679">
            <v>1</v>
          </cell>
          <cell r="L2679">
            <v>4429.5</v>
          </cell>
          <cell r="O2679">
            <v>0</v>
          </cell>
          <cell r="P2679" t="str">
            <v/>
          </cell>
          <cell r="R2679" t="str">
            <v/>
          </cell>
          <cell r="S2679">
            <v>0</v>
          </cell>
          <cell r="U2679">
            <v>0</v>
          </cell>
          <cell r="V2679">
            <v>0</v>
          </cell>
          <cell r="W2679">
            <v>4429.5</v>
          </cell>
          <cell r="X2679">
            <v>4429.5</v>
          </cell>
          <cell r="Y2679">
            <v>618515</v>
          </cell>
        </row>
        <row r="2680">
          <cell r="A2680">
            <v>2018518</v>
          </cell>
          <cell r="C2680">
            <v>749018</v>
          </cell>
          <cell r="D2680" t="str">
            <v>Arcabo</v>
          </cell>
          <cell r="E2680">
            <v>1</v>
          </cell>
          <cell r="F2680">
            <v>10</v>
          </cell>
          <cell r="G2680">
            <v>5</v>
          </cell>
          <cell r="H2680">
            <v>4</v>
          </cell>
          <cell r="I2680">
            <v>1</v>
          </cell>
          <cell r="J2680">
            <v>1</v>
          </cell>
          <cell r="L2680">
            <v>3705.7</v>
          </cell>
          <cell r="N2680">
            <v>2443.1799999999998</v>
          </cell>
          <cell r="O2680">
            <v>1848.5</v>
          </cell>
          <cell r="P2680">
            <v>0.75659591188532982</v>
          </cell>
          <cell r="Q2680">
            <v>594.67999999999995</v>
          </cell>
          <cell r="R2680">
            <v>0.24340408811467021</v>
          </cell>
          <cell r="S2680">
            <v>23.787199999999999</v>
          </cell>
          <cell r="U2680">
            <v>0</v>
          </cell>
          <cell r="V2680">
            <v>0</v>
          </cell>
          <cell r="W2680">
            <v>3705.7</v>
          </cell>
          <cell r="X2680">
            <v>3705.7</v>
          </cell>
          <cell r="Y2680">
            <v>618514</v>
          </cell>
        </row>
        <row r="2681">
          <cell r="A2681">
            <v>2018519</v>
          </cell>
          <cell r="C2681" t="str">
            <v>Luxe luik 7016 nerf zonder paneel</v>
          </cell>
          <cell r="D2681" t="str">
            <v>Maat</v>
          </cell>
          <cell r="E2681">
            <v>0</v>
          </cell>
          <cell r="F2681">
            <v>1</v>
          </cell>
          <cell r="G2681">
            <v>0</v>
          </cell>
          <cell r="H2681">
            <v>0</v>
          </cell>
          <cell r="I2681">
            <v>1</v>
          </cell>
          <cell r="J2681">
            <v>1</v>
          </cell>
          <cell r="L2681">
            <v>68.260000000000005</v>
          </cell>
          <cell r="N2681">
            <v>46.14</v>
          </cell>
          <cell r="O2681">
            <v>29.22</v>
          </cell>
          <cell r="P2681">
            <v>0.63328998699609884</v>
          </cell>
          <cell r="Q2681">
            <v>16.920000000000002</v>
          </cell>
          <cell r="R2681">
            <v>0.36671001300390121</v>
          </cell>
          <cell r="S2681">
            <v>0.67680000000000007</v>
          </cell>
          <cell r="U2681">
            <v>0</v>
          </cell>
          <cell r="V2681">
            <v>0</v>
          </cell>
          <cell r="W2681">
            <v>68.260000000000005</v>
          </cell>
          <cell r="X2681">
            <v>68.260000000000005</v>
          </cell>
          <cell r="Y2681">
            <v>618506</v>
          </cell>
        </row>
        <row r="2682">
          <cell r="A2682">
            <v>2018520</v>
          </cell>
          <cell r="C2682">
            <v>753618</v>
          </cell>
          <cell r="D2682" t="str">
            <v>Arcabo</v>
          </cell>
          <cell r="E2682">
            <v>1</v>
          </cell>
          <cell r="F2682">
            <v>8</v>
          </cell>
          <cell r="G2682">
            <v>5</v>
          </cell>
          <cell r="H2682">
            <v>3</v>
          </cell>
          <cell r="I2682">
            <v>1</v>
          </cell>
          <cell r="J2682">
            <v>1</v>
          </cell>
          <cell r="L2682">
            <v>3305.75</v>
          </cell>
          <cell r="N2682">
            <v>2190.34</v>
          </cell>
          <cell r="O2682">
            <v>1723.5900000000001</v>
          </cell>
          <cell r="P2682">
            <v>0.78690522932512763</v>
          </cell>
          <cell r="Q2682">
            <v>466.75</v>
          </cell>
          <cell r="R2682">
            <v>0.21309477067487237</v>
          </cell>
          <cell r="S2682">
            <v>18.670000000000002</v>
          </cell>
          <cell r="U2682">
            <v>0</v>
          </cell>
          <cell r="V2682">
            <v>0</v>
          </cell>
          <cell r="W2682">
            <v>3305.75</v>
          </cell>
          <cell r="X2682">
            <v>3305.75</v>
          </cell>
          <cell r="Y2682">
            <v>618516</v>
          </cell>
        </row>
        <row r="2683">
          <cell r="A2683">
            <v>2018521</v>
          </cell>
          <cell r="C2683" t="str">
            <v>19 deuren Valkenisse</v>
          </cell>
          <cell r="D2683" t="str">
            <v>Maat</v>
          </cell>
          <cell r="E2683">
            <v>0</v>
          </cell>
          <cell r="F2683">
            <v>19</v>
          </cell>
          <cell r="G2683">
            <v>0</v>
          </cell>
          <cell r="H2683">
            <v>19</v>
          </cell>
          <cell r="I2683">
            <v>1</v>
          </cell>
          <cell r="J2683">
            <v>1</v>
          </cell>
          <cell r="L2683">
            <v>8868.25</v>
          </cell>
          <cell r="N2683">
            <v>6072.21</v>
          </cell>
          <cell r="O2683">
            <v>4088.4300000000003</v>
          </cell>
          <cell r="P2683">
            <v>0.67330181268434397</v>
          </cell>
          <cell r="Q2683">
            <v>1983.78</v>
          </cell>
          <cell r="R2683">
            <v>0.32669818731565609</v>
          </cell>
          <cell r="S2683">
            <v>79.351200000000006</v>
          </cell>
          <cell r="U2683">
            <v>0</v>
          </cell>
          <cell r="V2683">
            <v>0</v>
          </cell>
          <cell r="W2683">
            <v>8868.25</v>
          </cell>
          <cell r="X2683">
            <v>8868.25</v>
          </cell>
          <cell r="Y2683">
            <v>618507</v>
          </cell>
        </row>
        <row r="2684">
          <cell r="A2684">
            <v>2018522</v>
          </cell>
          <cell r="C2684" t="str">
            <v>14003 (spoed order)</v>
          </cell>
          <cell r="D2684" t="str">
            <v>Tiggelovend-Kok</v>
          </cell>
          <cell r="E2684">
            <v>0</v>
          </cell>
          <cell r="F2684">
            <v>6</v>
          </cell>
          <cell r="G2684">
            <v>0</v>
          </cell>
          <cell r="H2684">
            <v>0</v>
          </cell>
          <cell r="I2684">
            <v>1</v>
          </cell>
          <cell r="J2684">
            <v>1</v>
          </cell>
          <cell r="L2684">
            <v>1850.68</v>
          </cell>
          <cell r="N2684">
            <v>597.29</v>
          </cell>
          <cell r="O2684">
            <v>474.34</v>
          </cell>
          <cell r="P2684">
            <v>0.79415359373168815</v>
          </cell>
          <cell r="Q2684">
            <v>122.95</v>
          </cell>
          <cell r="R2684">
            <v>0.20584640626831188</v>
          </cell>
          <cell r="S2684">
            <v>4.9180000000000001</v>
          </cell>
          <cell r="U2684">
            <v>0</v>
          </cell>
          <cell r="V2684">
            <v>0</v>
          </cell>
          <cell r="W2684">
            <v>1850.68</v>
          </cell>
          <cell r="X2684">
            <v>1850.68</v>
          </cell>
          <cell r="Y2684">
            <v>618484</v>
          </cell>
        </row>
        <row r="2685">
          <cell r="A2685">
            <v>2018523</v>
          </cell>
          <cell r="C2685" t="str">
            <v>MSE-044 Duinbox</v>
          </cell>
          <cell r="D2685" t="str">
            <v>Maat</v>
          </cell>
          <cell r="E2685">
            <v>1</v>
          </cell>
          <cell r="F2685">
            <v>11</v>
          </cell>
          <cell r="G2685">
            <v>8</v>
          </cell>
          <cell r="H2685">
            <v>7</v>
          </cell>
          <cell r="I2685">
            <v>1</v>
          </cell>
          <cell r="J2685">
            <v>1</v>
          </cell>
          <cell r="L2685">
            <v>4476.78</v>
          </cell>
          <cell r="O2685">
            <v>0</v>
          </cell>
          <cell r="P2685" t="str">
            <v/>
          </cell>
          <cell r="R2685" t="str">
            <v/>
          </cell>
          <cell r="S2685">
            <v>0</v>
          </cell>
          <cell r="U2685">
            <v>0</v>
          </cell>
          <cell r="V2685">
            <v>0</v>
          </cell>
          <cell r="W2685">
            <v>4476.78</v>
          </cell>
          <cell r="X2685">
            <v>4476.78</v>
          </cell>
          <cell r="Y2685">
            <v>618523</v>
          </cell>
        </row>
        <row r="2686">
          <cell r="A2686">
            <v>2018524</v>
          </cell>
          <cell r="B2686" t="str">
            <v>Sandra navragen</v>
          </cell>
          <cell r="C2686" t="str">
            <v xml:space="preserve">floathouse, 3 ruiten </v>
          </cell>
          <cell r="D2686" t="str">
            <v>Arcabo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O2686">
            <v>0</v>
          </cell>
          <cell r="P2686" t="str">
            <v/>
          </cell>
          <cell r="R2686" t="str">
            <v/>
          </cell>
          <cell r="S2686">
            <v>0</v>
          </cell>
          <cell r="U2686">
            <v>0</v>
          </cell>
          <cell r="V2686">
            <v>0</v>
          </cell>
          <cell r="W2686">
            <v>0</v>
          </cell>
          <cell r="X2686"/>
          <cell r="Y2686"/>
        </row>
        <row r="2687">
          <cell r="A2687">
            <v>2018525</v>
          </cell>
          <cell r="C2687">
            <v>701718</v>
          </cell>
          <cell r="D2687" t="str">
            <v>Arcabo</v>
          </cell>
          <cell r="E2687">
            <v>1</v>
          </cell>
          <cell r="F2687">
            <v>11</v>
          </cell>
          <cell r="G2687">
            <v>7</v>
          </cell>
          <cell r="H2687">
            <v>3</v>
          </cell>
          <cell r="I2687">
            <v>1</v>
          </cell>
          <cell r="J2687">
            <v>1</v>
          </cell>
          <cell r="L2687">
            <v>3717.51</v>
          </cell>
          <cell r="N2687">
            <v>2453.9899999999998</v>
          </cell>
          <cell r="O2687">
            <v>1905.4499999999998</v>
          </cell>
          <cell r="P2687">
            <v>0.776470156765105</v>
          </cell>
          <cell r="Q2687">
            <v>548.54</v>
          </cell>
          <cell r="R2687">
            <v>0.22352984323489503</v>
          </cell>
          <cell r="S2687">
            <v>21.941599999999998</v>
          </cell>
          <cell r="U2687">
            <v>0</v>
          </cell>
          <cell r="V2687">
            <v>0</v>
          </cell>
          <cell r="W2687">
            <v>3717.51</v>
          </cell>
          <cell r="X2687">
            <v>3717.51</v>
          </cell>
          <cell r="Y2687">
            <v>618517</v>
          </cell>
        </row>
        <row r="2688">
          <cell r="A2688">
            <v>2018526</v>
          </cell>
          <cell r="B2688" t="str">
            <v>naar Beter Gevel</v>
          </cell>
          <cell r="C2688" t="str">
            <v>De Ontdekking Proefwoning Roompot (PCD82 Chalet)</v>
          </cell>
          <cell r="D2688" t="str">
            <v>Maat</v>
          </cell>
          <cell r="E2688">
            <v>1</v>
          </cell>
          <cell r="F2688">
            <v>10</v>
          </cell>
          <cell r="G2688">
            <v>1</v>
          </cell>
          <cell r="H2688">
            <v>8</v>
          </cell>
          <cell r="I2688">
            <v>0</v>
          </cell>
          <cell r="J2688">
            <v>0</v>
          </cell>
          <cell r="O2688">
            <v>0</v>
          </cell>
          <cell r="P2688" t="str">
            <v/>
          </cell>
          <cell r="R2688" t="str">
            <v/>
          </cell>
          <cell r="S2688">
            <v>0</v>
          </cell>
          <cell r="U2688">
            <v>0</v>
          </cell>
          <cell r="V2688">
            <v>0</v>
          </cell>
          <cell r="W2688">
            <v>0</v>
          </cell>
          <cell r="X2688"/>
          <cell r="Y2688"/>
        </row>
        <row r="2689">
          <cell r="A2689">
            <v>2018527</v>
          </cell>
          <cell r="C2689" t="str">
            <v>665818, service Valkernisse, Fam Heijkant</v>
          </cell>
          <cell r="D2689" t="str">
            <v>Arcabo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1</v>
          </cell>
          <cell r="J2689">
            <v>1</v>
          </cell>
          <cell r="L2689">
            <v>301.83999999999997</v>
          </cell>
          <cell r="O2689">
            <v>274.39999999999998</v>
          </cell>
          <cell r="P2689" t="str">
            <v/>
          </cell>
          <cell r="R2689" t="str">
            <v/>
          </cell>
          <cell r="S2689">
            <v>0</v>
          </cell>
          <cell r="U2689">
            <v>0</v>
          </cell>
          <cell r="V2689">
            <v>0</v>
          </cell>
          <cell r="W2689">
            <v>301.83999999999997</v>
          </cell>
          <cell r="X2689">
            <v>301.83999999999997</v>
          </cell>
          <cell r="Y2689">
            <v>618526</v>
          </cell>
        </row>
        <row r="2690">
          <cell r="A2690">
            <v>2018528</v>
          </cell>
          <cell r="C2690">
            <v>721018</v>
          </cell>
          <cell r="D2690" t="str">
            <v>Arcabo</v>
          </cell>
          <cell r="E2690">
            <v>1</v>
          </cell>
          <cell r="F2690">
            <v>10</v>
          </cell>
          <cell r="G2690">
            <v>4</v>
          </cell>
          <cell r="H2690">
            <v>3</v>
          </cell>
          <cell r="I2690">
            <v>1</v>
          </cell>
          <cell r="J2690">
            <v>1</v>
          </cell>
          <cell r="L2690">
            <v>5119.18</v>
          </cell>
          <cell r="N2690">
            <v>3402.06</v>
          </cell>
          <cell r="O2690">
            <v>2903.02</v>
          </cell>
          <cell r="P2690">
            <v>0.85331240483706927</v>
          </cell>
          <cell r="Q2690">
            <v>499.04</v>
          </cell>
          <cell r="R2690">
            <v>0.1466875951629307</v>
          </cell>
          <cell r="S2690">
            <v>19.961600000000001</v>
          </cell>
          <cell r="U2690">
            <v>0</v>
          </cell>
          <cell r="V2690">
            <v>0</v>
          </cell>
          <cell r="W2690">
            <v>5119.18</v>
          </cell>
          <cell r="X2690">
            <v>5119.18</v>
          </cell>
          <cell r="Y2690">
            <v>618531</v>
          </cell>
        </row>
        <row r="2691">
          <cell r="A2691">
            <v>2018529</v>
          </cell>
          <cell r="C2691" t="str">
            <v>753218 Florida</v>
          </cell>
          <cell r="D2691" t="str">
            <v>Arcabo</v>
          </cell>
          <cell r="E2691">
            <v>1</v>
          </cell>
          <cell r="F2691">
            <v>13</v>
          </cell>
          <cell r="G2691">
            <v>11</v>
          </cell>
          <cell r="H2691">
            <v>3</v>
          </cell>
          <cell r="I2691">
            <v>1</v>
          </cell>
          <cell r="J2691">
            <v>1</v>
          </cell>
          <cell r="L2691">
            <v>6398.39</v>
          </cell>
          <cell r="N2691">
            <v>4428</v>
          </cell>
          <cell r="O2691">
            <v>3280.27</v>
          </cell>
          <cell r="P2691">
            <v>0.74080171635049685</v>
          </cell>
          <cell r="Q2691">
            <v>1147.73</v>
          </cell>
          <cell r="R2691">
            <v>0.25919828364950315</v>
          </cell>
          <cell r="S2691">
            <v>45.909199999999998</v>
          </cell>
          <cell r="U2691">
            <v>0</v>
          </cell>
          <cell r="V2691">
            <v>0</v>
          </cell>
          <cell r="W2691">
            <v>6398.39</v>
          </cell>
          <cell r="X2691">
            <v>6398.39</v>
          </cell>
          <cell r="Y2691">
            <v>618528</v>
          </cell>
        </row>
        <row r="2692">
          <cell r="A2692" t="str">
            <v>2018529-2</v>
          </cell>
          <cell r="C2692" t="str">
            <v>753218 Florida nieuwe bos ramen 5 st</v>
          </cell>
          <cell r="D2692" t="str">
            <v>Arcabo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1</v>
          </cell>
          <cell r="J2692">
            <v>1</v>
          </cell>
          <cell r="L2692">
            <v>0</v>
          </cell>
          <cell r="N2692">
            <v>0</v>
          </cell>
          <cell r="O2692">
            <v>0</v>
          </cell>
          <cell r="P2692" t="str">
            <v/>
          </cell>
          <cell r="Q2692">
            <v>0</v>
          </cell>
          <cell r="R2692" t="str">
            <v/>
          </cell>
          <cell r="S2692">
            <v>0</v>
          </cell>
          <cell r="U2692">
            <v>0</v>
          </cell>
          <cell r="V2692">
            <v>0</v>
          </cell>
          <cell r="W2692">
            <v>0</v>
          </cell>
          <cell r="X2692">
            <v>0</v>
          </cell>
          <cell r="Y2692"/>
        </row>
        <row r="2693">
          <cell r="A2693">
            <v>2018530</v>
          </cell>
          <cell r="C2693" t="str">
            <v>753518 Loft</v>
          </cell>
          <cell r="D2693" t="str">
            <v>Arcabo</v>
          </cell>
          <cell r="E2693">
            <v>1</v>
          </cell>
          <cell r="F2693">
            <v>8</v>
          </cell>
          <cell r="G2693">
            <v>3</v>
          </cell>
          <cell r="H2693">
            <v>2</v>
          </cell>
          <cell r="I2693">
            <v>1</v>
          </cell>
          <cell r="J2693">
            <v>1</v>
          </cell>
          <cell r="L2693">
            <v>3253.66</v>
          </cell>
          <cell r="N2693">
            <v>2143.41</v>
          </cell>
          <cell r="O2693">
            <v>1718.11</v>
          </cell>
          <cell r="P2693">
            <v>0.80157785957889527</v>
          </cell>
          <cell r="Q2693">
            <v>425.3</v>
          </cell>
          <cell r="R2693">
            <v>0.1984221404211047</v>
          </cell>
          <cell r="S2693">
            <v>17.012</v>
          </cell>
          <cell r="U2693">
            <v>0</v>
          </cell>
          <cell r="V2693">
            <v>0</v>
          </cell>
          <cell r="W2693">
            <v>3253.66</v>
          </cell>
          <cell r="X2693">
            <v>3253.66</v>
          </cell>
          <cell r="Y2693">
            <v>618530</v>
          </cell>
        </row>
        <row r="2694">
          <cell r="A2694">
            <v>2018531</v>
          </cell>
          <cell r="C2694">
            <v>689418</v>
          </cell>
          <cell r="D2694" t="str">
            <v>Arcabo</v>
          </cell>
          <cell r="E2694">
            <v>1</v>
          </cell>
          <cell r="F2694">
            <v>10</v>
          </cell>
          <cell r="G2694">
            <v>7</v>
          </cell>
          <cell r="H2694">
            <v>2</v>
          </cell>
          <cell r="I2694">
            <v>1</v>
          </cell>
          <cell r="J2694">
            <v>1</v>
          </cell>
          <cell r="L2694">
            <v>2903.22</v>
          </cell>
          <cell r="N2694">
            <v>1930.7</v>
          </cell>
          <cell r="O2694">
            <v>1488.06</v>
          </cell>
          <cell r="P2694">
            <v>0.77073600248614482</v>
          </cell>
          <cell r="Q2694">
            <v>442.64</v>
          </cell>
          <cell r="R2694">
            <v>0.22926399751385507</v>
          </cell>
          <cell r="S2694">
            <v>17.7056</v>
          </cell>
          <cell r="U2694">
            <v>0</v>
          </cell>
          <cell r="V2694">
            <v>0</v>
          </cell>
          <cell r="W2694">
            <v>2903.22</v>
          </cell>
          <cell r="X2694">
            <v>2903.22</v>
          </cell>
          <cell r="Y2694">
            <v>618569</v>
          </cell>
        </row>
        <row r="2695">
          <cell r="A2695">
            <v>2018532</v>
          </cell>
          <cell r="C2695">
            <v>748818</v>
          </cell>
          <cell r="D2695" t="str">
            <v>Arcabo</v>
          </cell>
          <cell r="E2695">
            <v>1</v>
          </cell>
          <cell r="F2695">
            <v>8</v>
          </cell>
          <cell r="G2695">
            <v>5</v>
          </cell>
          <cell r="H2695">
            <v>3</v>
          </cell>
          <cell r="I2695">
            <v>1</v>
          </cell>
          <cell r="J2695">
            <v>1</v>
          </cell>
          <cell r="L2695">
            <v>3064.04</v>
          </cell>
          <cell r="N2695">
            <v>2024.37</v>
          </cell>
          <cell r="O2695">
            <v>1557.28</v>
          </cell>
          <cell r="P2695">
            <v>0.76926648784560137</v>
          </cell>
          <cell r="Q2695">
            <v>467.09</v>
          </cell>
          <cell r="R2695">
            <v>0.23073351215439866</v>
          </cell>
          <cell r="S2695">
            <v>18.683599999999998</v>
          </cell>
          <cell r="U2695">
            <v>0</v>
          </cell>
          <cell r="V2695">
            <v>0</v>
          </cell>
          <cell r="W2695">
            <v>3064.04</v>
          </cell>
          <cell r="X2695">
            <v>3064.04</v>
          </cell>
          <cell r="Y2695">
            <v>618570</v>
          </cell>
        </row>
        <row r="2696">
          <cell r="A2696">
            <v>2018533</v>
          </cell>
          <cell r="C2696">
            <v>725218</v>
          </cell>
          <cell r="D2696" t="str">
            <v>Arcabo</v>
          </cell>
          <cell r="E2696">
            <v>1</v>
          </cell>
          <cell r="F2696">
            <v>9</v>
          </cell>
          <cell r="G2696">
            <v>6</v>
          </cell>
          <cell r="H2696">
            <v>2</v>
          </cell>
          <cell r="I2696">
            <v>1</v>
          </cell>
          <cell r="J2696">
            <v>1</v>
          </cell>
          <cell r="L2696">
            <v>2810.6</v>
          </cell>
          <cell r="N2696">
            <v>1864.92</v>
          </cell>
          <cell r="O2696">
            <v>1451.29</v>
          </cell>
          <cell r="P2696">
            <v>0.77820496321558019</v>
          </cell>
          <cell r="Q2696">
            <v>413.63</v>
          </cell>
          <cell r="R2696">
            <v>0.2217950367844197</v>
          </cell>
          <cell r="S2696">
            <v>16.545200000000001</v>
          </cell>
          <cell r="U2696">
            <v>0</v>
          </cell>
          <cell r="V2696">
            <v>0</v>
          </cell>
          <cell r="W2696">
            <v>2810.6</v>
          </cell>
          <cell r="X2696">
            <v>2810.6</v>
          </cell>
          <cell r="Y2696">
            <v>618529</v>
          </cell>
        </row>
        <row r="2697">
          <cell r="A2697">
            <v>2018534</v>
          </cell>
          <cell r="C2697" t="str">
            <v>Euro Hoeve</v>
          </cell>
          <cell r="D2697" t="str">
            <v>WellCamp</v>
          </cell>
          <cell r="E2697">
            <v>1</v>
          </cell>
          <cell r="F2697">
            <v>5</v>
          </cell>
          <cell r="G2697">
            <v>4</v>
          </cell>
          <cell r="H2697">
            <v>2</v>
          </cell>
          <cell r="I2697">
            <v>1</v>
          </cell>
          <cell r="J2697">
            <v>1</v>
          </cell>
          <cell r="L2697">
            <v>2418.06</v>
          </cell>
          <cell r="N2697">
            <v>1576.27</v>
          </cell>
          <cell r="O2697">
            <v>948.22</v>
          </cell>
          <cell r="P2697">
            <v>0.60155937751781108</v>
          </cell>
          <cell r="Q2697">
            <v>628.04999999999995</v>
          </cell>
          <cell r="R2697">
            <v>0.39844062248218892</v>
          </cell>
          <cell r="S2697">
            <v>25.122</v>
          </cell>
          <cell r="U2697">
            <v>0</v>
          </cell>
          <cell r="V2697">
            <v>0</v>
          </cell>
          <cell r="W2697">
            <v>2418.06</v>
          </cell>
          <cell r="X2697">
            <v>2418.06</v>
          </cell>
          <cell r="Y2697">
            <v>618525</v>
          </cell>
        </row>
        <row r="2698">
          <cell r="A2698">
            <v>2018535</v>
          </cell>
          <cell r="C2698" t="str">
            <v>Dennenbos</v>
          </cell>
          <cell r="D2698" t="str">
            <v>WellCamp</v>
          </cell>
          <cell r="E2698">
            <v>1</v>
          </cell>
          <cell r="F2698">
            <v>6</v>
          </cell>
          <cell r="G2698">
            <v>2</v>
          </cell>
          <cell r="H2698">
            <v>4</v>
          </cell>
          <cell r="I2698">
            <v>1</v>
          </cell>
          <cell r="J2698">
            <v>1</v>
          </cell>
          <cell r="L2698">
            <v>2847.62</v>
          </cell>
          <cell r="N2698">
            <v>1989.4</v>
          </cell>
          <cell r="O2698">
            <v>1438.2600000000002</v>
          </cell>
          <cell r="P2698">
            <v>0.72296169699406865</v>
          </cell>
          <cell r="Q2698">
            <v>551.14</v>
          </cell>
          <cell r="R2698">
            <v>0.27703830300593141</v>
          </cell>
          <cell r="S2698">
            <v>22.0456</v>
          </cell>
          <cell r="U2698">
            <v>0</v>
          </cell>
          <cell r="V2698">
            <v>0</v>
          </cell>
          <cell r="W2698">
            <v>2847.62</v>
          </cell>
          <cell r="X2698">
            <v>2847.62</v>
          </cell>
          <cell r="Y2698">
            <v>618593</v>
          </cell>
        </row>
        <row r="2699">
          <cell r="A2699">
            <v>2018536</v>
          </cell>
          <cell r="C2699" t="str">
            <v>5x raamkruk - 5x deurkruk</v>
          </cell>
          <cell r="D2699" t="str">
            <v>WellCamp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1</v>
          </cell>
          <cell r="J2699">
            <v>1</v>
          </cell>
          <cell r="L2699">
            <v>206</v>
          </cell>
          <cell r="N2699">
            <v>125</v>
          </cell>
          <cell r="O2699">
            <v>110</v>
          </cell>
          <cell r="P2699">
            <v>0.88</v>
          </cell>
          <cell r="Q2699">
            <v>15</v>
          </cell>
          <cell r="R2699">
            <v>0.12</v>
          </cell>
          <cell r="S2699">
            <v>0.6</v>
          </cell>
          <cell r="U2699">
            <v>0</v>
          </cell>
          <cell r="V2699">
            <v>0</v>
          </cell>
          <cell r="W2699">
            <v>206</v>
          </cell>
          <cell r="X2699">
            <v>206</v>
          </cell>
          <cell r="Y2699">
            <v>618548</v>
          </cell>
        </row>
        <row r="2700">
          <cell r="A2700">
            <v>2018537</v>
          </cell>
          <cell r="C2700" t="str">
            <v>Slot 856 vl16 d45 Type 3 - 2170 mm</v>
          </cell>
          <cell r="D2700" t="str">
            <v>Euro Recreatiebouw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1</v>
          </cell>
          <cell r="J2700">
            <v>1</v>
          </cell>
          <cell r="L2700">
            <v>82.14</v>
          </cell>
          <cell r="N2700">
            <v>41.07</v>
          </cell>
          <cell r="O2700">
            <v>41.07</v>
          </cell>
          <cell r="P2700">
            <v>1</v>
          </cell>
          <cell r="R2700">
            <v>0</v>
          </cell>
          <cell r="S2700">
            <v>0</v>
          </cell>
          <cell r="U2700">
            <v>0</v>
          </cell>
          <cell r="V2700">
            <v>0</v>
          </cell>
          <cell r="W2700">
            <v>82.14</v>
          </cell>
          <cell r="X2700">
            <v>82.14</v>
          </cell>
          <cell r="Y2700">
            <v>618485</v>
          </cell>
        </row>
        <row r="2701">
          <cell r="A2701">
            <v>2018538</v>
          </cell>
          <cell r="C2701" t="str">
            <v>Eemans</v>
          </cell>
          <cell r="D2701" t="str">
            <v>Avanti</v>
          </cell>
          <cell r="E2701">
            <v>1</v>
          </cell>
          <cell r="F2701">
            <v>1</v>
          </cell>
          <cell r="G2701">
            <v>10</v>
          </cell>
          <cell r="H2701">
            <v>1</v>
          </cell>
          <cell r="I2701">
            <v>1</v>
          </cell>
          <cell r="J2701">
            <v>1</v>
          </cell>
          <cell r="L2701">
            <v>3243.11</v>
          </cell>
          <cell r="O2701">
            <v>0</v>
          </cell>
          <cell r="P2701" t="str">
            <v/>
          </cell>
          <cell r="R2701" t="str">
            <v/>
          </cell>
          <cell r="S2701">
            <v>0</v>
          </cell>
          <cell r="U2701">
            <v>0</v>
          </cell>
          <cell r="V2701">
            <v>0</v>
          </cell>
          <cell r="W2701">
            <v>3243.11</v>
          </cell>
          <cell r="X2701">
            <v>3243.11</v>
          </cell>
          <cell r="Y2701">
            <v>618660</v>
          </cell>
        </row>
        <row r="2702">
          <cell r="A2702">
            <v>2018539</v>
          </cell>
          <cell r="C2702" t="str">
            <v>Floathouse reparatie schuifpui 14-6-2018</v>
          </cell>
          <cell r="D2702" t="str">
            <v>Arcabo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1</v>
          </cell>
          <cell r="J2702">
            <v>1</v>
          </cell>
          <cell r="L2702">
            <v>242.34</v>
          </cell>
          <cell r="N2702">
            <v>242.34</v>
          </cell>
          <cell r="O2702">
            <v>220.34</v>
          </cell>
          <cell r="P2702">
            <v>0.90921845341256091</v>
          </cell>
          <cell r="Q2702">
            <v>22</v>
          </cell>
          <cell r="R2702">
            <v>9.078154658743913E-2</v>
          </cell>
          <cell r="S2702">
            <v>0.88</v>
          </cell>
          <cell r="U2702">
            <v>0</v>
          </cell>
          <cell r="V2702">
            <v>0</v>
          </cell>
          <cell r="W2702">
            <v>242.34</v>
          </cell>
          <cell r="X2702">
            <v>242.34</v>
          </cell>
          <cell r="Y2702">
            <v>618526</v>
          </cell>
        </row>
        <row r="2703">
          <cell r="A2703">
            <v>2018540</v>
          </cell>
          <cell r="B2703" t="str">
            <v>Joost Heuvels Sandra</v>
          </cell>
          <cell r="C2703" t="str">
            <v>Montage Woonhuis Nieuwleusen</v>
          </cell>
          <cell r="D2703" t="str">
            <v>Edifici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1</v>
          </cell>
          <cell r="J2703">
            <v>1</v>
          </cell>
          <cell r="L2703">
            <v>2265.7759999999998</v>
          </cell>
          <cell r="N2703">
            <v>1970.24</v>
          </cell>
          <cell r="O2703">
            <v>1970.24</v>
          </cell>
          <cell r="P2703">
            <v>1</v>
          </cell>
          <cell r="R2703">
            <v>0</v>
          </cell>
          <cell r="S2703">
            <v>0</v>
          </cell>
          <cell r="U2703">
            <v>0</v>
          </cell>
          <cell r="V2703">
            <v>2265.7759999999998</v>
          </cell>
          <cell r="W2703">
            <v>0</v>
          </cell>
          <cell r="X2703"/>
          <cell r="Y2703"/>
        </row>
        <row r="2704">
          <cell r="A2704">
            <v>2018541</v>
          </cell>
          <cell r="C2704" t="str">
            <v>De Kuilaart 606418 zijlichten niet goed beglaasd, water kon niet weg</v>
          </cell>
          <cell r="D2704" t="str">
            <v>Arcabo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1</v>
          </cell>
          <cell r="J2704">
            <v>1</v>
          </cell>
          <cell r="L2704">
            <v>96.3</v>
          </cell>
          <cell r="N2704">
            <v>96.3</v>
          </cell>
          <cell r="O2704">
            <v>96.3</v>
          </cell>
          <cell r="P2704">
            <v>1</v>
          </cell>
          <cell r="R2704">
            <v>0</v>
          </cell>
          <cell r="S2704">
            <v>0</v>
          </cell>
          <cell r="U2704">
            <v>0</v>
          </cell>
          <cell r="V2704">
            <v>0</v>
          </cell>
          <cell r="W2704">
            <v>96.3</v>
          </cell>
          <cell r="X2704">
            <v>96.3</v>
          </cell>
          <cell r="Y2704">
            <v>618526</v>
          </cell>
        </row>
        <row r="2705">
          <cell r="A2705">
            <v>2018542</v>
          </cell>
          <cell r="C2705" t="str">
            <v>680517 Gelijksluitende cilinders 3 st</v>
          </cell>
          <cell r="D2705" t="str">
            <v>Arcabo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1</v>
          </cell>
          <cell r="J2705">
            <v>1</v>
          </cell>
          <cell r="L2705">
            <v>199.39</v>
          </cell>
          <cell r="N2705">
            <v>86.69</v>
          </cell>
          <cell r="O2705">
            <v>86.69</v>
          </cell>
          <cell r="P2705">
            <v>1</v>
          </cell>
          <cell r="R2705">
            <v>0</v>
          </cell>
          <cell r="S2705">
            <v>0</v>
          </cell>
          <cell r="U2705">
            <v>0</v>
          </cell>
          <cell r="V2705">
            <v>0</v>
          </cell>
          <cell r="W2705">
            <v>199.39</v>
          </cell>
          <cell r="X2705">
            <v>199.39</v>
          </cell>
          <cell r="Y2705">
            <v>618526</v>
          </cell>
        </row>
        <row r="2706">
          <cell r="A2706">
            <v>2018543</v>
          </cell>
          <cell r="C2706" t="str">
            <v>727218 2 gelijksluitende cilinders met 6 sleutels werkbon 274</v>
          </cell>
          <cell r="D2706" t="str">
            <v>Arcabo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1</v>
          </cell>
          <cell r="J2706">
            <v>1</v>
          </cell>
          <cell r="L2706">
            <v>82.48</v>
          </cell>
          <cell r="N2706">
            <v>35.86</v>
          </cell>
          <cell r="O2706">
            <v>35.86</v>
          </cell>
          <cell r="P2706">
            <v>1</v>
          </cell>
          <cell r="R2706">
            <v>0</v>
          </cell>
          <cell r="S2706">
            <v>0</v>
          </cell>
          <cell r="U2706">
            <v>0</v>
          </cell>
          <cell r="V2706">
            <v>0</v>
          </cell>
          <cell r="W2706">
            <v>82.48</v>
          </cell>
          <cell r="X2706">
            <v>82.48</v>
          </cell>
          <cell r="Y2706">
            <v>618526</v>
          </cell>
        </row>
        <row r="2707">
          <cell r="A2707">
            <v>2018544</v>
          </cell>
          <cell r="C2707" t="str">
            <v>Scharen v bosramen De Bosruyter 6 pr 20" inch - 3pr 10" inch frictie</v>
          </cell>
          <cell r="D2707" t="str">
            <v>Arcabo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1</v>
          </cell>
          <cell r="J2707">
            <v>1</v>
          </cell>
          <cell r="L2707">
            <v>92.81</v>
          </cell>
          <cell r="N2707">
            <v>40.35</v>
          </cell>
          <cell r="O2707">
            <v>40.35</v>
          </cell>
          <cell r="P2707">
            <v>1</v>
          </cell>
          <cell r="R2707">
            <v>0</v>
          </cell>
          <cell r="S2707">
            <v>0</v>
          </cell>
          <cell r="U2707">
            <v>0</v>
          </cell>
          <cell r="V2707">
            <v>0</v>
          </cell>
          <cell r="W2707">
            <v>92.81</v>
          </cell>
          <cell r="X2707">
            <v>92.81</v>
          </cell>
          <cell r="Y2707">
            <v>618526</v>
          </cell>
        </row>
        <row r="2708">
          <cell r="A2708">
            <v>2018545</v>
          </cell>
          <cell r="C2708" t="str">
            <v>Oskam (Boerderij)</v>
          </cell>
          <cell r="D2708" t="str">
            <v>RSP recreatiebouw</v>
          </cell>
          <cell r="E2708">
            <v>1</v>
          </cell>
          <cell r="F2708">
            <v>8</v>
          </cell>
          <cell r="G2708">
            <v>4</v>
          </cell>
          <cell r="H2708">
            <v>3</v>
          </cell>
          <cell r="I2708">
            <v>1</v>
          </cell>
          <cell r="J2708">
            <v>1</v>
          </cell>
          <cell r="L2708">
            <v>4280.95</v>
          </cell>
          <cell r="N2708">
            <v>2887.1</v>
          </cell>
          <cell r="O2708">
            <v>2395.08</v>
          </cell>
          <cell r="P2708">
            <v>0.8295798552180389</v>
          </cell>
          <cell r="Q2708">
            <v>492.02</v>
          </cell>
          <cell r="R2708">
            <v>0.17042014478196113</v>
          </cell>
          <cell r="S2708">
            <v>19.680799999999998</v>
          </cell>
          <cell r="U2708">
            <v>0</v>
          </cell>
          <cell r="V2708">
            <v>0</v>
          </cell>
          <cell r="W2708">
            <v>4280.95</v>
          </cell>
          <cell r="X2708">
            <v>4280.95</v>
          </cell>
          <cell r="Y2708">
            <v>618568</v>
          </cell>
        </row>
        <row r="2709">
          <cell r="A2709" t="str">
            <v>2018546V</v>
          </cell>
          <cell r="C2709">
            <v>748718</v>
          </cell>
          <cell r="D2709" t="str">
            <v>Arcabo</v>
          </cell>
          <cell r="E2709">
            <v>1</v>
          </cell>
          <cell r="F2709">
            <v>8</v>
          </cell>
          <cell r="G2709">
            <v>5</v>
          </cell>
          <cell r="H2709">
            <v>3</v>
          </cell>
          <cell r="I2709">
            <v>1</v>
          </cell>
          <cell r="J2709">
            <v>1</v>
          </cell>
          <cell r="L2709">
            <v>5910.77</v>
          </cell>
          <cell r="N2709">
            <v>3950</v>
          </cell>
          <cell r="O2709">
            <v>3201.56</v>
          </cell>
          <cell r="P2709">
            <v>0.8105215189873417</v>
          </cell>
          <cell r="Q2709">
            <v>748.44</v>
          </cell>
          <cell r="R2709">
            <v>0.18947848101265824</v>
          </cell>
          <cell r="S2709">
            <v>29.937600000000003</v>
          </cell>
          <cell r="U2709">
            <v>0</v>
          </cell>
          <cell r="V2709">
            <v>0</v>
          </cell>
          <cell r="W2709">
            <v>5910.77</v>
          </cell>
          <cell r="X2709">
            <v>5910.77</v>
          </cell>
          <cell r="Y2709">
            <v>618532</v>
          </cell>
        </row>
        <row r="2710">
          <cell r="A2710">
            <v>2018547</v>
          </cell>
          <cell r="C2710">
            <v>748918</v>
          </cell>
          <cell r="D2710" t="str">
            <v>Arcabo</v>
          </cell>
          <cell r="E2710">
            <v>1</v>
          </cell>
          <cell r="F2710">
            <v>8</v>
          </cell>
          <cell r="G2710">
            <v>5</v>
          </cell>
          <cell r="H2710">
            <v>3</v>
          </cell>
          <cell r="I2710">
            <v>1</v>
          </cell>
          <cell r="J2710">
            <v>1</v>
          </cell>
          <cell r="L2710">
            <v>3305.85</v>
          </cell>
          <cell r="N2710">
            <v>2189.66</v>
          </cell>
          <cell r="O2710">
            <v>1722.9099999999999</v>
          </cell>
          <cell r="P2710">
            <v>0.78683905263830911</v>
          </cell>
          <cell r="Q2710">
            <v>466.75</v>
          </cell>
          <cell r="R2710">
            <v>0.21316094736169086</v>
          </cell>
          <cell r="S2710">
            <v>18.670000000000002</v>
          </cell>
          <cell r="U2710">
            <v>0</v>
          </cell>
          <cell r="V2710">
            <v>0</v>
          </cell>
          <cell r="W2710">
            <v>3305.85</v>
          </cell>
          <cell r="X2710">
            <v>3305.85</v>
          </cell>
          <cell r="Y2710">
            <v>618552</v>
          </cell>
        </row>
        <row r="2711">
          <cell r="A2711">
            <v>2018548</v>
          </cell>
          <cell r="C2711">
            <v>753318</v>
          </cell>
          <cell r="D2711" t="str">
            <v>Arcabo</v>
          </cell>
          <cell r="E2711">
            <v>1</v>
          </cell>
          <cell r="F2711">
            <v>8</v>
          </cell>
          <cell r="G2711">
            <v>5</v>
          </cell>
          <cell r="H2711">
            <v>3</v>
          </cell>
          <cell r="I2711">
            <v>1</v>
          </cell>
          <cell r="J2711">
            <v>1</v>
          </cell>
          <cell r="L2711">
            <v>4006.39</v>
          </cell>
          <cell r="N2711">
            <v>2588.52</v>
          </cell>
          <cell r="O2711">
            <v>2069.4499999999998</v>
          </cell>
          <cell r="P2711">
            <v>0.79947228532134185</v>
          </cell>
          <cell r="Q2711">
            <v>519.07000000000005</v>
          </cell>
          <cell r="R2711">
            <v>0.2005277146786581</v>
          </cell>
          <cell r="S2711">
            <v>20.762800000000002</v>
          </cell>
          <cell r="U2711">
            <v>0</v>
          </cell>
          <cell r="V2711">
            <v>0</v>
          </cell>
          <cell r="W2711">
            <v>4006.39</v>
          </cell>
          <cell r="X2711">
            <v>4006.39</v>
          </cell>
          <cell r="Y2711">
            <v>618553</v>
          </cell>
        </row>
        <row r="2712">
          <cell r="A2712">
            <v>2018549</v>
          </cell>
          <cell r="C2712">
            <v>721118</v>
          </cell>
          <cell r="D2712" t="str">
            <v>Arcabo</v>
          </cell>
          <cell r="E2712">
            <v>1</v>
          </cell>
          <cell r="F2712">
            <v>9</v>
          </cell>
          <cell r="G2712">
            <v>3</v>
          </cell>
          <cell r="H2712">
            <v>6</v>
          </cell>
          <cell r="I2712">
            <v>1</v>
          </cell>
          <cell r="J2712">
            <v>1</v>
          </cell>
          <cell r="L2712">
            <v>3681.58</v>
          </cell>
          <cell r="N2712">
            <v>2442.54</v>
          </cell>
          <cell r="O2712">
            <v>1832.6399999999999</v>
          </cell>
          <cell r="P2712">
            <v>0.75030091625930384</v>
          </cell>
          <cell r="Q2712">
            <v>609.9</v>
          </cell>
          <cell r="R2712">
            <v>0.24969908374069616</v>
          </cell>
          <cell r="S2712">
            <v>24.396000000000001</v>
          </cell>
          <cell r="U2712">
            <v>0</v>
          </cell>
          <cell r="V2712">
            <v>0</v>
          </cell>
          <cell r="W2712">
            <v>3681.58</v>
          </cell>
          <cell r="X2712">
            <v>3681.58</v>
          </cell>
          <cell r="Y2712">
            <v>618554</v>
          </cell>
        </row>
        <row r="2713">
          <cell r="A2713">
            <v>2018550</v>
          </cell>
          <cell r="C2713">
            <v>723518</v>
          </cell>
          <cell r="D2713" t="str">
            <v>Arcabo</v>
          </cell>
          <cell r="E2713">
            <v>1</v>
          </cell>
          <cell r="F2713">
            <v>9</v>
          </cell>
          <cell r="G2713">
            <v>5</v>
          </cell>
          <cell r="H2713">
            <v>4</v>
          </cell>
          <cell r="I2713">
            <v>1</v>
          </cell>
          <cell r="J2713">
            <v>1</v>
          </cell>
          <cell r="L2713">
            <v>3615.5</v>
          </cell>
          <cell r="N2713">
            <v>2387</v>
          </cell>
          <cell r="O2713">
            <v>1830.73</v>
          </cell>
          <cell r="P2713">
            <v>0.76695852534562214</v>
          </cell>
          <cell r="Q2713">
            <v>556.27</v>
          </cell>
          <cell r="R2713">
            <v>0.23304147465437788</v>
          </cell>
          <cell r="S2713">
            <v>22.250799999999998</v>
          </cell>
          <cell r="U2713">
            <v>0</v>
          </cell>
          <cell r="V2713">
            <v>0</v>
          </cell>
          <cell r="W2713">
            <v>3615.5</v>
          </cell>
          <cell r="X2713">
            <v>3615.5</v>
          </cell>
          <cell r="Y2713">
            <v>618556</v>
          </cell>
        </row>
        <row r="2714">
          <cell r="A2714">
            <v>2018551</v>
          </cell>
          <cell r="C2714">
            <v>701618</v>
          </cell>
          <cell r="D2714" t="str">
            <v>Arcabo</v>
          </cell>
          <cell r="E2714">
            <v>1</v>
          </cell>
          <cell r="F2714">
            <v>9</v>
          </cell>
          <cell r="G2714">
            <v>6</v>
          </cell>
          <cell r="H2714">
            <v>3</v>
          </cell>
          <cell r="I2714">
            <v>1</v>
          </cell>
          <cell r="J2714">
            <v>1</v>
          </cell>
          <cell r="L2714">
            <v>3543.66</v>
          </cell>
          <cell r="N2714">
            <v>2363</v>
          </cell>
          <cell r="O2714">
            <v>1827.56</v>
          </cell>
          <cell r="P2714">
            <v>0.77340668641557342</v>
          </cell>
          <cell r="Q2714">
            <v>535.44000000000005</v>
          </cell>
          <cell r="R2714">
            <v>0.22659331358442661</v>
          </cell>
          <cell r="S2714">
            <v>21.417600000000004</v>
          </cell>
          <cell r="U2714">
            <v>0</v>
          </cell>
          <cell r="V2714">
            <v>0</v>
          </cell>
          <cell r="W2714">
            <v>3543.66</v>
          </cell>
          <cell r="X2714">
            <v>3543.66</v>
          </cell>
          <cell r="Y2714">
            <v>618555</v>
          </cell>
        </row>
        <row r="2715">
          <cell r="A2715">
            <v>2018552</v>
          </cell>
          <cell r="C2715">
            <v>701318</v>
          </cell>
          <cell r="D2715" t="str">
            <v>Arcabo</v>
          </cell>
          <cell r="E2715">
            <v>1</v>
          </cell>
          <cell r="F2715">
            <v>8</v>
          </cell>
          <cell r="G2715">
            <v>5</v>
          </cell>
          <cell r="H2715">
            <v>3</v>
          </cell>
          <cell r="I2715">
            <v>1</v>
          </cell>
          <cell r="J2715">
            <v>1</v>
          </cell>
          <cell r="L2715">
            <v>2988.24</v>
          </cell>
          <cell r="N2715">
            <v>1970</v>
          </cell>
          <cell r="O2715">
            <v>1483.79</v>
          </cell>
          <cell r="P2715">
            <v>0.75319289340101525</v>
          </cell>
          <cell r="Q2715">
            <v>486.21</v>
          </cell>
          <cell r="R2715">
            <v>0.24680710659898475</v>
          </cell>
          <cell r="S2715">
            <v>19.448399999999999</v>
          </cell>
          <cell r="U2715">
            <v>0</v>
          </cell>
          <cell r="V2715">
            <v>0</v>
          </cell>
          <cell r="W2715">
            <v>2988.24</v>
          </cell>
          <cell r="X2715">
            <v>2988.24</v>
          </cell>
          <cell r="Y2715">
            <v>618557</v>
          </cell>
        </row>
        <row r="2716">
          <cell r="A2716">
            <v>2018553</v>
          </cell>
          <cell r="C2716">
            <v>753718</v>
          </cell>
          <cell r="D2716" t="str">
            <v>Arcabo</v>
          </cell>
          <cell r="E2716">
            <v>1</v>
          </cell>
          <cell r="F2716">
            <v>8</v>
          </cell>
          <cell r="G2716">
            <v>5</v>
          </cell>
          <cell r="H2716">
            <v>3</v>
          </cell>
          <cell r="I2716">
            <v>1</v>
          </cell>
          <cell r="J2716">
            <v>1</v>
          </cell>
          <cell r="L2716">
            <v>3283.04</v>
          </cell>
          <cell r="N2716">
            <v>2164</v>
          </cell>
          <cell r="O2716">
            <v>1657.41</v>
          </cell>
          <cell r="P2716">
            <v>0.76590110905730135</v>
          </cell>
          <cell r="Q2716">
            <v>506.59</v>
          </cell>
          <cell r="R2716">
            <v>0.2340988909426987</v>
          </cell>
          <cell r="S2716">
            <v>20.2636</v>
          </cell>
          <cell r="U2716">
            <v>0</v>
          </cell>
          <cell r="V2716">
            <v>0</v>
          </cell>
          <cell r="W2716">
            <v>3283.04</v>
          </cell>
          <cell r="X2716">
            <v>3283.04</v>
          </cell>
          <cell r="Y2716">
            <v>618558</v>
          </cell>
        </row>
        <row r="2717">
          <cell r="A2717">
            <v>2018554</v>
          </cell>
          <cell r="C2717">
            <v>689518</v>
          </cell>
          <cell r="D2717" t="str">
            <v>Arcabo</v>
          </cell>
          <cell r="E2717">
            <v>1</v>
          </cell>
          <cell r="F2717">
            <v>10</v>
          </cell>
          <cell r="G2717">
            <v>7</v>
          </cell>
          <cell r="H2717">
            <v>2</v>
          </cell>
          <cell r="I2717">
            <v>1</v>
          </cell>
          <cell r="J2717">
            <v>1</v>
          </cell>
          <cell r="L2717">
            <v>2876.17</v>
          </cell>
          <cell r="N2717">
            <v>1914.27</v>
          </cell>
          <cell r="O2717">
            <v>1473.82</v>
          </cell>
          <cell r="P2717">
            <v>0.76991229032477126</v>
          </cell>
          <cell r="Q2717">
            <v>440.45</v>
          </cell>
          <cell r="R2717">
            <v>0.23008770967522868</v>
          </cell>
          <cell r="S2717">
            <v>17.617999999999999</v>
          </cell>
          <cell r="U2717">
            <v>0</v>
          </cell>
          <cell r="V2717">
            <v>0</v>
          </cell>
          <cell r="W2717">
            <v>2876.17</v>
          </cell>
          <cell r="X2717">
            <v>2876.17</v>
          </cell>
          <cell r="Y2717">
            <v>618560</v>
          </cell>
        </row>
        <row r="2718">
          <cell r="A2718">
            <v>2018555</v>
          </cell>
          <cell r="C2718" t="str">
            <v>Caravandeal Show</v>
          </cell>
          <cell r="D2718" t="str">
            <v>Duocar</v>
          </cell>
          <cell r="E2718">
            <v>1</v>
          </cell>
          <cell r="F2718">
            <v>10</v>
          </cell>
          <cell r="G2718">
            <v>6</v>
          </cell>
          <cell r="H2718">
            <v>3</v>
          </cell>
          <cell r="I2718">
            <v>1</v>
          </cell>
          <cell r="J2718">
            <v>1</v>
          </cell>
          <cell r="L2718">
            <v>4128.79</v>
          </cell>
          <cell r="N2718">
            <v>2555</v>
          </cell>
          <cell r="O2718">
            <v>1763.42</v>
          </cell>
          <cell r="P2718">
            <v>0.69018395303326818</v>
          </cell>
          <cell r="Q2718">
            <v>791.58</v>
          </cell>
          <cell r="R2718">
            <v>0.30981604696673193</v>
          </cell>
          <cell r="S2718">
            <v>31.663200000000003</v>
          </cell>
          <cell r="U2718">
            <v>0</v>
          </cell>
          <cell r="V2718">
            <v>0</v>
          </cell>
          <cell r="W2718">
            <v>4128.79</v>
          </cell>
          <cell r="X2718">
            <v>4128.79</v>
          </cell>
          <cell r="Y2718">
            <v>618538</v>
          </cell>
        </row>
        <row r="2719">
          <cell r="A2719">
            <v>2018556</v>
          </cell>
          <cell r="C2719" t="str">
            <v>Caravandeal Show Berging</v>
          </cell>
          <cell r="D2719" t="str">
            <v>Duocar</v>
          </cell>
          <cell r="E2719">
            <v>1</v>
          </cell>
          <cell r="F2719">
            <v>2</v>
          </cell>
          <cell r="G2719">
            <v>1</v>
          </cell>
          <cell r="H2719">
            <v>1</v>
          </cell>
          <cell r="I2719">
            <v>1</v>
          </cell>
          <cell r="J2719">
            <v>1</v>
          </cell>
          <cell r="L2719">
            <v>1054.68</v>
          </cell>
          <cell r="N2719">
            <v>640</v>
          </cell>
          <cell r="O2719">
            <v>475.21000000000004</v>
          </cell>
          <cell r="P2719">
            <v>0.74251562500000001</v>
          </cell>
          <cell r="Q2719">
            <v>164.79</v>
          </cell>
          <cell r="R2719">
            <v>0.25748437499999999</v>
          </cell>
          <cell r="S2719">
            <v>6.5915999999999997</v>
          </cell>
          <cell r="U2719">
            <v>0</v>
          </cell>
          <cell r="V2719">
            <v>0</v>
          </cell>
          <cell r="W2719">
            <v>1054.68</v>
          </cell>
          <cell r="X2719">
            <v>1054.68</v>
          </cell>
          <cell r="Y2719">
            <v>618539</v>
          </cell>
        </row>
        <row r="2720">
          <cell r="A2720">
            <v>2018557</v>
          </cell>
          <cell r="C2720" t="str">
            <v>Dikkenberg</v>
          </cell>
          <cell r="D2720" t="str">
            <v>RSP recreatiebouw</v>
          </cell>
          <cell r="E2720">
            <v>1</v>
          </cell>
          <cell r="F2720">
            <v>7</v>
          </cell>
          <cell r="G2720">
            <v>5</v>
          </cell>
          <cell r="H2720">
            <v>3</v>
          </cell>
          <cell r="I2720">
            <v>1</v>
          </cell>
          <cell r="J2720">
            <v>1</v>
          </cell>
          <cell r="L2720">
            <v>3170.73</v>
          </cell>
          <cell r="N2720">
            <v>1959</v>
          </cell>
          <cell r="O2720">
            <v>1495.51</v>
          </cell>
          <cell r="P2720">
            <v>0.76340479836651354</v>
          </cell>
          <cell r="Q2720">
            <v>463.49</v>
          </cell>
          <cell r="R2720">
            <v>0.23659520163348649</v>
          </cell>
          <cell r="S2720">
            <v>18.5396</v>
          </cell>
          <cell r="U2720">
            <v>0</v>
          </cell>
          <cell r="V2720">
            <v>-9.9999999997635314E-3</v>
          </cell>
          <cell r="W2720">
            <v>3170.74</v>
          </cell>
          <cell r="X2720">
            <v>3170.74</v>
          </cell>
          <cell r="Y2720">
            <v>618524</v>
          </cell>
        </row>
        <row r="2721">
          <cell r="A2721">
            <v>2018558</v>
          </cell>
          <cell r="C2721" t="str">
            <v>MSE-005</v>
          </cell>
          <cell r="D2721" t="str">
            <v>Maat</v>
          </cell>
          <cell r="E2721">
            <v>1</v>
          </cell>
          <cell r="F2721">
            <v>10</v>
          </cell>
          <cell r="G2721">
            <v>8</v>
          </cell>
          <cell r="H2721">
            <v>3</v>
          </cell>
          <cell r="I2721">
            <v>1</v>
          </cell>
          <cell r="J2721">
            <v>1</v>
          </cell>
          <cell r="L2721">
            <v>2155.86</v>
          </cell>
          <cell r="O2721">
            <v>0</v>
          </cell>
          <cell r="P2721" t="str">
            <v/>
          </cell>
          <cell r="R2721" t="str">
            <v/>
          </cell>
          <cell r="S2721">
            <v>0</v>
          </cell>
          <cell r="U2721">
            <v>0</v>
          </cell>
          <cell r="V2721">
            <v>0</v>
          </cell>
          <cell r="W2721">
            <v>2155.86</v>
          </cell>
          <cell r="X2721">
            <v>2155.86</v>
          </cell>
          <cell r="Y2721">
            <v>618519</v>
          </cell>
        </row>
        <row r="2722">
          <cell r="A2722">
            <v>2018559</v>
          </cell>
          <cell r="C2722" t="str">
            <v>MSE-018</v>
          </cell>
          <cell r="D2722" t="str">
            <v>Maat</v>
          </cell>
          <cell r="E2722">
            <v>1</v>
          </cell>
          <cell r="F2722">
            <v>12</v>
          </cell>
          <cell r="G2722">
            <v>6</v>
          </cell>
          <cell r="H2722">
            <v>4</v>
          </cell>
          <cell r="I2722">
            <v>1</v>
          </cell>
          <cell r="J2722">
            <v>1</v>
          </cell>
          <cell r="L2722">
            <v>3042.77</v>
          </cell>
          <cell r="N2722">
            <v>2088</v>
          </cell>
          <cell r="O2722">
            <v>1418.95</v>
          </cell>
          <cell r="P2722">
            <v>0.67957375478927207</v>
          </cell>
          <cell r="Q2722">
            <v>669.05</v>
          </cell>
          <cell r="R2722">
            <v>0.32042624521072793</v>
          </cell>
          <cell r="S2722">
            <v>26.761999999999997</v>
          </cell>
          <cell r="U2722">
            <v>0</v>
          </cell>
          <cell r="V2722">
            <v>0</v>
          </cell>
          <cell r="W2722">
            <v>3042.77</v>
          </cell>
          <cell r="X2722">
            <v>3042.77</v>
          </cell>
          <cell r="Y2722">
            <v>618541</v>
          </cell>
        </row>
        <row r="2723">
          <cell r="A2723">
            <v>2018560</v>
          </cell>
          <cell r="C2723" t="str">
            <v>2 setjes uitzetzakscharen 25 cm 10" 500887 werkbon 273</v>
          </cell>
          <cell r="D2723" t="str">
            <v>Arcabo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1</v>
          </cell>
          <cell r="J2723">
            <v>1</v>
          </cell>
          <cell r="L2723">
            <v>13.94</v>
          </cell>
          <cell r="N2723">
            <v>6.06</v>
          </cell>
          <cell r="O2723">
            <v>6.06</v>
          </cell>
          <cell r="P2723">
            <v>1</v>
          </cell>
          <cell r="R2723">
            <v>0</v>
          </cell>
          <cell r="S2723">
            <v>0</v>
          </cell>
          <cell r="U2723">
            <v>0</v>
          </cell>
          <cell r="V2723">
            <v>0</v>
          </cell>
          <cell r="W2723">
            <v>13.94</v>
          </cell>
          <cell r="X2723">
            <v>13.94</v>
          </cell>
          <cell r="Y2723">
            <v>618526</v>
          </cell>
        </row>
        <row r="2724">
          <cell r="A2724">
            <v>2018561</v>
          </cell>
          <cell r="C2724" t="str">
            <v>MSE-022</v>
          </cell>
          <cell r="D2724" t="str">
            <v>Maat</v>
          </cell>
          <cell r="E2724">
            <v>1</v>
          </cell>
          <cell r="F2724">
            <v>13</v>
          </cell>
          <cell r="G2724">
            <v>5</v>
          </cell>
          <cell r="H2724">
            <v>7</v>
          </cell>
          <cell r="I2724">
            <v>1</v>
          </cell>
          <cell r="J2724">
            <v>1</v>
          </cell>
          <cell r="L2724">
            <v>3261.32</v>
          </cell>
          <cell r="N2724">
            <v>2240.77</v>
          </cell>
          <cell r="O2724">
            <v>1511.23</v>
          </cell>
          <cell r="P2724">
            <v>0.67442441660679142</v>
          </cell>
          <cell r="Q2724">
            <v>729.54</v>
          </cell>
          <cell r="R2724">
            <v>0.32557558339320858</v>
          </cell>
          <cell r="S2724">
            <v>29.1816</v>
          </cell>
          <cell r="U2724">
            <v>0</v>
          </cell>
          <cell r="V2724">
            <v>0</v>
          </cell>
          <cell r="W2724">
            <v>3261.32</v>
          </cell>
          <cell r="X2724">
            <v>3261.32</v>
          </cell>
          <cell r="Y2724">
            <v>618542</v>
          </cell>
        </row>
        <row r="2725">
          <cell r="A2725">
            <v>2018562</v>
          </cell>
          <cell r="C2725" t="str">
            <v>MSE-042</v>
          </cell>
          <cell r="D2725" t="str">
            <v>Maat</v>
          </cell>
          <cell r="E2725">
            <v>1</v>
          </cell>
          <cell r="F2725">
            <v>7</v>
          </cell>
          <cell r="G2725">
            <v>4</v>
          </cell>
          <cell r="H2725">
            <v>4</v>
          </cell>
          <cell r="I2725">
            <v>1</v>
          </cell>
          <cell r="J2725">
            <v>1</v>
          </cell>
          <cell r="L2725">
            <v>2333.6999999999998</v>
          </cell>
          <cell r="N2725">
            <v>1632.97</v>
          </cell>
          <cell r="O2725">
            <v>1204.1199999999999</v>
          </cell>
          <cell r="P2725">
            <v>0.73738035603838392</v>
          </cell>
          <cell r="Q2725">
            <v>428.85</v>
          </cell>
          <cell r="R2725">
            <v>0.26261964396161597</v>
          </cell>
          <cell r="S2725">
            <v>17.154</v>
          </cell>
          <cell r="U2725">
            <v>0</v>
          </cell>
          <cell r="V2725">
            <v>0</v>
          </cell>
          <cell r="W2725">
            <v>2333.6999999999998</v>
          </cell>
          <cell r="X2725">
            <v>2333.6999999999998</v>
          </cell>
          <cell r="Y2725">
            <v>618543</v>
          </cell>
        </row>
        <row r="2726">
          <cell r="A2726">
            <v>2018563</v>
          </cell>
          <cell r="C2726" t="str">
            <v>MSE-019</v>
          </cell>
          <cell r="D2726" t="str">
            <v>Maat</v>
          </cell>
          <cell r="E2726">
            <v>0</v>
          </cell>
          <cell r="F2726">
            <v>1</v>
          </cell>
          <cell r="G2726">
            <v>0</v>
          </cell>
          <cell r="H2726">
            <v>1</v>
          </cell>
          <cell r="I2726">
            <v>1</v>
          </cell>
          <cell r="J2726">
            <v>1</v>
          </cell>
          <cell r="L2726">
            <v>469.88</v>
          </cell>
          <cell r="N2726">
            <v>322</v>
          </cell>
          <cell r="O2726">
            <v>216.81</v>
          </cell>
          <cell r="P2726">
            <v>0.67332298136645963</v>
          </cell>
          <cell r="Q2726">
            <v>105.19</v>
          </cell>
          <cell r="R2726">
            <v>0.32667701863354037</v>
          </cell>
          <cell r="S2726">
            <v>4.2076000000000002</v>
          </cell>
          <cell r="U2726">
            <v>0</v>
          </cell>
          <cell r="V2726">
            <v>0</v>
          </cell>
          <cell r="W2726">
            <v>469.88</v>
          </cell>
          <cell r="X2726">
            <v>469.88</v>
          </cell>
          <cell r="Y2726">
            <v>618540</v>
          </cell>
        </row>
        <row r="2727">
          <cell r="A2727">
            <v>2018564</v>
          </cell>
          <cell r="C2727" t="str">
            <v>2 kozijnen spoed</v>
          </cell>
          <cell r="D2727" t="str">
            <v>Diamant</v>
          </cell>
          <cell r="E2727">
            <v>0</v>
          </cell>
          <cell r="F2727">
            <v>2</v>
          </cell>
          <cell r="G2727">
            <v>2</v>
          </cell>
          <cell r="H2727">
            <v>0</v>
          </cell>
          <cell r="I2727">
            <v>1</v>
          </cell>
          <cell r="J2727">
            <v>1</v>
          </cell>
          <cell r="L2727">
            <v>364.82</v>
          </cell>
          <cell r="N2727">
            <v>233.17</v>
          </cell>
          <cell r="O2727">
            <v>149.97999999999999</v>
          </cell>
          <cell r="P2727">
            <v>0.64322168375005362</v>
          </cell>
          <cell r="Q2727">
            <v>83.19</v>
          </cell>
          <cell r="R2727">
            <v>0.35677831624994638</v>
          </cell>
          <cell r="S2727">
            <v>3.3275999999999999</v>
          </cell>
          <cell r="U2727">
            <v>0</v>
          </cell>
          <cell r="V2727">
            <v>0</v>
          </cell>
          <cell r="W2727">
            <v>364.82</v>
          </cell>
          <cell r="X2727">
            <v>364.82</v>
          </cell>
          <cell r="Y2727">
            <v>618561</v>
          </cell>
        </row>
        <row r="2728">
          <cell r="A2728">
            <v>2018565</v>
          </cell>
          <cell r="C2728" t="str">
            <v>Comm 144a</v>
          </cell>
          <cell r="D2728" t="str">
            <v>Diamant</v>
          </cell>
          <cell r="E2728">
            <v>1</v>
          </cell>
          <cell r="F2728">
            <v>13</v>
          </cell>
          <cell r="G2728">
            <v>7</v>
          </cell>
          <cell r="H2728">
            <v>3</v>
          </cell>
          <cell r="I2728">
            <v>1</v>
          </cell>
          <cell r="J2728">
            <v>1</v>
          </cell>
          <cell r="L2728">
            <v>5031.6899999999996</v>
          </cell>
          <cell r="N2728">
            <v>3179.3</v>
          </cell>
          <cell r="O2728">
            <v>2475.92</v>
          </cell>
          <cell r="P2728">
            <v>0.77876262070267033</v>
          </cell>
          <cell r="Q2728">
            <v>703.38</v>
          </cell>
          <cell r="R2728">
            <v>0.22123737929732959</v>
          </cell>
          <cell r="S2728">
            <v>28.135200000000001</v>
          </cell>
          <cell r="U2728">
            <v>0</v>
          </cell>
          <cell r="V2728">
            <v>0</v>
          </cell>
          <cell r="W2728">
            <v>5031.6899999999996</v>
          </cell>
          <cell r="X2728">
            <v>5031.6899999999996</v>
          </cell>
          <cell r="Y2728">
            <v>618629</v>
          </cell>
        </row>
        <row r="2729">
          <cell r="A2729">
            <v>2018566</v>
          </cell>
          <cell r="C2729" t="str">
            <v>Comm 146</v>
          </cell>
          <cell r="D2729" t="str">
            <v>Diamant</v>
          </cell>
          <cell r="E2729">
            <v>2</v>
          </cell>
          <cell r="F2729">
            <v>16</v>
          </cell>
          <cell r="G2729">
            <v>10</v>
          </cell>
          <cell r="H2729">
            <v>6</v>
          </cell>
          <cell r="I2729">
            <v>1</v>
          </cell>
          <cell r="J2729">
            <v>1</v>
          </cell>
          <cell r="L2729">
            <v>5847.2</v>
          </cell>
          <cell r="N2729">
            <v>3677.78</v>
          </cell>
          <cell r="O2729">
            <v>2679.58</v>
          </cell>
          <cell r="P2729">
            <v>0.72858626671524662</v>
          </cell>
          <cell r="Q2729">
            <v>998.2</v>
          </cell>
          <cell r="R2729">
            <v>0.27141373328475332</v>
          </cell>
          <cell r="S2729">
            <v>39.928000000000004</v>
          </cell>
          <cell r="U2729">
            <v>0</v>
          </cell>
          <cell r="V2729">
            <v>0</v>
          </cell>
          <cell r="W2729">
            <v>5847.2</v>
          </cell>
          <cell r="X2729">
            <v>5847.2</v>
          </cell>
          <cell r="Y2729">
            <v>618562</v>
          </cell>
        </row>
        <row r="2730">
          <cell r="A2730">
            <v>2018567</v>
          </cell>
          <cell r="C2730" t="str">
            <v>Greep inline smal met sleutel - 697218 Bergstein</v>
          </cell>
          <cell r="D2730" t="str">
            <v>Arcabo</v>
          </cell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1</v>
          </cell>
          <cell r="J2730">
            <v>1</v>
          </cell>
          <cell r="L2730">
            <v>26.55</v>
          </cell>
          <cell r="N2730">
            <v>11.53</v>
          </cell>
          <cell r="O2730">
            <v>11.53</v>
          </cell>
          <cell r="P2730">
            <v>1</v>
          </cell>
          <cell r="R2730">
            <v>0</v>
          </cell>
          <cell r="S2730">
            <v>0</v>
          </cell>
          <cell r="U2730">
            <v>0</v>
          </cell>
          <cell r="V2730">
            <v>0</v>
          </cell>
          <cell r="W2730">
            <v>26.55</v>
          </cell>
          <cell r="X2730">
            <v>26.55</v>
          </cell>
          <cell r="Y2730">
            <v>618526</v>
          </cell>
        </row>
        <row r="2731">
          <cell r="A2731">
            <v>2018568</v>
          </cell>
          <cell r="C2731" t="str">
            <v>1 deur Morren</v>
          </cell>
          <cell r="D2731" t="str">
            <v>Morren Bouwservice</v>
          </cell>
          <cell r="E2731">
            <v>0</v>
          </cell>
          <cell r="F2731">
            <v>1</v>
          </cell>
          <cell r="G2731">
            <v>0</v>
          </cell>
          <cell r="H2731">
            <v>1</v>
          </cell>
          <cell r="I2731">
            <v>1</v>
          </cell>
          <cell r="J2731">
            <v>1</v>
          </cell>
          <cell r="L2731">
            <v>776.25</v>
          </cell>
          <cell r="N2731">
            <v>420</v>
          </cell>
          <cell r="O2731">
            <v>304.88</v>
          </cell>
          <cell r="P2731">
            <v>0.72590476190476194</v>
          </cell>
          <cell r="Q2731">
            <v>115.12</v>
          </cell>
          <cell r="R2731">
            <v>0.27409523809523811</v>
          </cell>
          <cell r="S2731">
            <v>4.6048</v>
          </cell>
          <cell r="U2731">
            <v>0</v>
          </cell>
          <cell r="V2731">
            <v>0</v>
          </cell>
          <cell r="W2731">
            <v>776.25</v>
          </cell>
          <cell r="X2731">
            <v>776.25</v>
          </cell>
          <cell r="Y2731">
            <v>618567</v>
          </cell>
        </row>
        <row r="2732">
          <cell r="A2732">
            <v>2018569</v>
          </cell>
          <cell r="C2732" t="str">
            <v>Balkongern. Korte hals , 5 stuks geleverd door leverancier 30 juli</v>
          </cell>
          <cell r="D2732" t="str">
            <v>Arcabo</v>
          </cell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1</v>
          </cell>
          <cell r="J2732">
            <v>1</v>
          </cell>
          <cell r="L2732">
            <v>330</v>
          </cell>
          <cell r="O2732">
            <v>140.25</v>
          </cell>
          <cell r="P2732" t="str">
            <v/>
          </cell>
          <cell r="R2732" t="str">
            <v/>
          </cell>
          <cell r="S2732">
            <v>0</v>
          </cell>
          <cell r="U2732">
            <v>0</v>
          </cell>
          <cell r="V2732">
            <v>0</v>
          </cell>
          <cell r="W2732">
            <v>330</v>
          </cell>
          <cell r="X2732">
            <v>330</v>
          </cell>
          <cell r="Y2732">
            <v>618526</v>
          </cell>
        </row>
        <row r="2733">
          <cell r="A2733">
            <v>2018570</v>
          </cell>
          <cell r="C2733" t="str">
            <v>Dickopp</v>
          </cell>
          <cell r="D2733" t="str">
            <v>Duocar</v>
          </cell>
          <cell r="E2733">
            <v>1</v>
          </cell>
          <cell r="F2733">
            <v>8</v>
          </cell>
          <cell r="G2733">
            <v>6</v>
          </cell>
          <cell r="H2733">
            <v>2</v>
          </cell>
          <cell r="I2733">
            <v>1</v>
          </cell>
          <cell r="J2733">
            <v>1</v>
          </cell>
          <cell r="L2733">
            <v>2883.79</v>
          </cell>
          <cell r="N2733">
            <v>1803.64</v>
          </cell>
          <cell r="O2733">
            <v>1244.54</v>
          </cell>
          <cell r="P2733">
            <v>0.69001574593599602</v>
          </cell>
          <cell r="Q2733">
            <v>559.1</v>
          </cell>
          <cell r="R2733">
            <v>0.30998425406400387</v>
          </cell>
          <cell r="S2733">
            <v>22.364000000000001</v>
          </cell>
          <cell r="U2733">
            <v>0</v>
          </cell>
          <cell r="V2733">
            <v>0</v>
          </cell>
          <cell r="W2733">
            <v>2883.79</v>
          </cell>
          <cell r="X2733">
            <v>2883.79</v>
          </cell>
          <cell r="Y2733">
            <v>618537</v>
          </cell>
        </row>
        <row r="2734">
          <cell r="A2734">
            <v>2018571</v>
          </cell>
          <cell r="C2734" t="str">
            <v>Camping Pierewiet, 5 sets frictiescharen</v>
          </cell>
          <cell r="D2734" t="str">
            <v>Arcabo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1</v>
          </cell>
          <cell r="J2734">
            <v>1</v>
          </cell>
          <cell r="L2734">
            <v>38.76</v>
          </cell>
          <cell r="N2734">
            <v>16.850000000000001</v>
          </cell>
          <cell r="O2734">
            <v>16.850000000000001</v>
          </cell>
          <cell r="P2734">
            <v>1</v>
          </cell>
          <cell r="R2734">
            <v>0</v>
          </cell>
          <cell r="S2734">
            <v>0</v>
          </cell>
          <cell r="U2734">
            <v>0</v>
          </cell>
          <cell r="V2734">
            <v>0</v>
          </cell>
          <cell r="W2734">
            <v>38.76</v>
          </cell>
          <cell r="X2734">
            <v>38.76</v>
          </cell>
          <cell r="Y2734">
            <v>618628</v>
          </cell>
        </row>
        <row r="2735">
          <cell r="A2735">
            <v>2018572</v>
          </cell>
          <cell r="C2735" t="str">
            <v>650517, Fam. Radloff, Zeeuwse chalets cilinder op nummer</v>
          </cell>
          <cell r="D2735" t="str">
            <v>Arcabo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1</v>
          </cell>
          <cell r="J2735">
            <v>1</v>
          </cell>
          <cell r="L2735">
            <v>48.39</v>
          </cell>
          <cell r="N2735">
            <v>21.04</v>
          </cell>
          <cell r="O2735">
            <v>21.04</v>
          </cell>
          <cell r="P2735">
            <v>1</v>
          </cell>
          <cell r="R2735">
            <v>0</v>
          </cell>
          <cell r="S2735">
            <v>0</v>
          </cell>
          <cell r="U2735">
            <v>0</v>
          </cell>
          <cell r="V2735">
            <v>0</v>
          </cell>
          <cell r="W2735">
            <v>48.39</v>
          </cell>
          <cell r="X2735">
            <v>48.39</v>
          </cell>
          <cell r="Y2735">
            <v>618526</v>
          </cell>
        </row>
        <row r="2736">
          <cell r="A2736">
            <v>2018573</v>
          </cell>
          <cell r="C2736" t="str">
            <v>bon 7571, 3 set frictiescharen 30 cm, werkbon 276</v>
          </cell>
          <cell r="D2736" t="str">
            <v>Arcabo</v>
          </cell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1</v>
          </cell>
          <cell r="J2736">
            <v>1</v>
          </cell>
          <cell r="L2736">
            <v>23.25</v>
          </cell>
          <cell r="N2736">
            <v>10.11</v>
          </cell>
          <cell r="O2736">
            <v>10.11</v>
          </cell>
          <cell r="P2736">
            <v>1</v>
          </cell>
          <cell r="R2736">
            <v>0</v>
          </cell>
          <cell r="S2736">
            <v>0</v>
          </cell>
          <cell r="U2736">
            <v>0</v>
          </cell>
          <cell r="V2736">
            <v>0</v>
          </cell>
          <cell r="W2736">
            <v>23.25</v>
          </cell>
          <cell r="X2736">
            <v>23.25</v>
          </cell>
          <cell r="Y2736">
            <v>518526</v>
          </cell>
        </row>
        <row r="2737">
          <cell r="A2737">
            <v>2018574</v>
          </cell>
          <cell r="C2737" t="str">
            <v>624517 Eysinga State, bon 7572, glas en roosters</v>
          </cell>
          <cell r="D2737" t="str">
            <v>Arcabo</v>
          </cell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1</v>
          </cell>
          <cell r="J2737">
            <v>1</v>
          </cell>
          <cell r="L2737">
            <v>454.2</v>
          </cell>
          <cell r="N2737">
            <v>234.6</v>
          </cell>
          <cell r="O2737">
            <v>219.6</v>
          </cell>
          <cell r="P2737">
            <v>0.93606138107416881</v>
          </cell>
          <cell r="Q2737">
            <v>15</v>
          </cell>
          <cell r="R2737">
            <v>6.3938618925831206E-2</v>
          </cell>
          <cell r="S2737">
            <v>0.6</v>
          </cell>
          <cell r="U2737">
            <v>0</v>
          </cell>
          <cell r="V2737">
            <v>0</v>
          </cell>
          <cell r="W2737">
            <v>454.2</v>
          </cell>
          <cell r="X2737">
            <v>454.2</v>
          </cell>
          <cell r="Y2737">
            <v>618526</v>
          </cell>
        </row>
        <row r="2738">
          <cell r="A2738">
            <v>2018575</v>
          </cell>
          <cell r="C2738" t="str">
            <v>569816 Veenenma, bon 7574, Zeeuwse chalets , gelijksl.cilinder op nr.</v>
          </cell>
          <cell r="D2738" t="str">
            <v>Arcabo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1</v>
          </cell>
          <cell r="J2738">
            <v>1</v>
          </cell>
          <cell r="L2738">
            <v>137.01</v>
          </cell>
          <cell r="N2738">
            <v>59.57</v>
          </cell>
          <cell r="O2738">
            <v>59.57</v>
          </cell>
          <cell r="P2738">
            <v>1</v>
          </cell>
          <cell r="R2738">
            <v>0</v>
          </cell>
          <cell r="S2738">
            <v>0</v>
          </cell>
          <cell r="U2738">
            <v>0</v>
          </cell>
          <cell r="V2738">
            <v>0</v>
          </cell>
          <cell r="W2738">
            <v>137.01</v>
          </cell>
          <cell r="X2738">
            <v>137.01</v>
          </cell>
          <cell r="Y2738">
            <v>618526</v>
          </cell>
        </row>
        <row r="2739">
          <cell r="A2739">
            <v>2018576</v>
          </cell>
          <cell r="C2739" t="str">
            <v>325611, bon 7575, de wijde werelt, 1 set frictiescharen, wb 277</v>
          </cell>
          <cell r="D2739" t="str">
            <v>Arcabo</v>
          </cell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1</v>
          </cell>
          <cell r="J2739">
            <v>1</v>
          </cell>
          <cell r="L2739">
            <v>11.98</v>
          </cell>
          <cell r="N2739">
            <v>5.21</v>
          </cell>
          <cell r="O2739">
            <v>5.21</v>
          </cell>
          <cell r="P2739">
            <v>1</v>
          </cell>
          <cell r="R2739">
            <v>0</v>
          </cell>
          <cell r="S2739">
            <v>0</v>
          </cell>
          <cell r="U2739">
            <v>0</v>
          </cell>
          <cell r="V2739">
            <v>0</v>
          </cell>
          <cell r="W2739">
            <v>11.98</v>
          </cell>
          <cell r="X2739">
            <v>11.98</v>
          </cell>
          <cell r="Y2739">
            <v>618526</v>
          </cell>
        </row>
        <row r="2740">
          <cell r="A2740">
            <v>2018577</v>
          </cell>
          <cell r="C2740" t="str">
            <v>1 spoed kozijn</v>
          </cell>
          <cell r="D2740" t="str">
            <v>Maat</v>
          </cell>
          <cell r="E2740">
            <v>0</v>
          </cell>
          <cell r="F2740">
            <v>1</v>
          </cell>
          <cell r="G2740">
            <v>0</v>
          </cell>
          <cell r="H2740">
            <v>0</v>
          </cell>
          <cell r="I2740">
            <v>1</v>
          </cell>
          <cell r="J2740">
            <v>1</v>
          </cell>
          <cell r="L2740">
            <v>163.34</v>
          </cell>
          <cell r="N2740">
            <v>103.81</v>
          </cell>
          <cell r="O2740">
            <v>56.31</v>
          </cell>
          <cell r="P2740">
            <v>0.54243329159040554</v>
          </cell>
          <cell r="Q2740">
            <v>47.5</v>
          </cell>
          <cell r="R2740">
            <v>0.45756670840959446</v>
          </cell>
          <cell r="S2740">
            <v>1.9</v>
          </cell>
          <cell r="U2740">
            <v>0</v>
          </cell>
          <cell r="V2740">
            <v>0</v>
          </cell>
          <cell r="W2740">
            <v>163.34</v>
          </cell>
          <cell r="X2740">
            <v>163.34</v>
          </cell>
          <cell r="Y2740">
            <v>618508</v>
          </cell>
        </row>
        <row r="2741">
          <cell r="A2741">
            <v>2018578</v>
          </cell>
          <cell r="C2741" t="str">
            <v>754018 aanvulling</v>
          </cell>
          <cell r="D2741" t="str">
            <v>Arcabo</v>
          </cell>
          <cell r="E2741">
            <v>0</v>
          </cell>
          <cell r="F2741">
            <v>2</v>
          </cell>
          <cell r="G2741">
            <v>0</v>
          </cell>
          <cell r="H2741">
            <v>3</v>
          </cell>
          <cell r="I2741">
            <v>1</v>
          </cell>
          <cell r="J2741">
            <v>1</v>
          </cell>
          <cell r="L2741">
            <v>1651.42</v>
          </cell>
          <cell r="N2741">
            <v>1074</v>
          </cell>
          <cell r="O2741">
            <v>855</v>
          </cell>
          <cell r="P2741">
            <v>0.7960893854748603</v>
          </cell>
          <cell r="Q2741">
            <v>219</v>
          </cell>
          <cell r="R2741">
            <v>0.20391061452513967</v>
          </cell>
          <cell r="S2741">
            <v>8.76</v>
          </cell>
          <cell r="U2741">
            <v>0</v>
          </cell>
          <cell r="V2741">
            <v>0</v>
          </cell>
          <cell r="W2741">
            <v>1651.42</v>
          </cell>
          <cell r="X2741">
            <v>1651.42</v>
          </cell>
          <cell r="Y2741">
            <v>618503</v>
          </cell>
        </row>
        <row r="2742">
          <cell r="A2742">
            <v>2018579</v>
          </cell>
          <cell r="C2742" t="str">
            <v>Divosa</v>
          </cell>
          <cell r="D2742" t="str">
            <v>Duocar</v>
          </cell>
          <cell r="E2742">
            <v>1</v>
          </cell>
          <cell r="F2742">
            <v>6</v>
          </cell>
          <cell r="G2742">
            <v>3</v>
          </cell>
          <cell r="H2742">
            <v>8</v>
          </cell>
          <cell r="I2742">
            <v>1</v>
          </cell>
          <cell r="J2742">
            <v>1</v>
          </cell>
          <cell r="L2742">
            <v>5783.95</v>
          </cell>
          <cell r="N2742">
            <v>3800</v>
          </cell>
          <cell r="O2742">
            <v>2800</v>
          </cell>
          <cell r="P2742">
            <v>0.73684210526315785</v>
          </cell>
          <cell r="Q2742">
            <v>1000</v>
          </cell>
          <cell r="R2742">
            <v>0.26315789473684209</v>
          </cell>
          <cell r="S2742">
            <v>40</v>
          </cell>
          <cell r="U2742">
            <v>0</v>
          </cell>
          <cell r="V2742">
            <v>0</v>
          </cell>
          <cell r="W2742">
            <v>5783.95</v>
          </cell>
          <cell r="X2742">
            <v>5783.95</v>
          </cell>
          <cell r="Y2742">
            <v>618588</v>
          </cell>
        </row>
        <row r="2743">
          <cell r="A2743">
            <v>2018580</v>
          </cell>
          <cell r="C2743" t="str">
            <v>MSE-021 extra bestelling (spoed order)</v>
          </cell>
          <cell r="D2743" t="str">
            <v>Maat</v>
          </cell>
          <cell r="E2743">
            <v>0</v>
          </cell>
          <cell r="F2743">
            <v>1</v>
          </cell>
          <cell r="G2743">
            <v>1</v>
          </cell>
          <cell r="H2743">
            <v>0</v>
          </cell>
          <cell r="I2743">
            <v>1</v>
          </cell>
          <cell r="J2743">
            <v>1</v>
          </cell>
          <cell r="L2743">
            <v>202.17</v>
          </cell>
          <cell r="N2743">
            <v>143.41999999999999</v>
          </cell>
          <cell r="O2743">
            <v>98.97999999999999</v>
          </cell>
          <cell r="P2743">
            <v>0.6901408450704225</v>
          </cell>
          <cell r="Q2743">
            <v>44.44</v>
          </cell>
          <cell r="R2743">
            <v>0.3098591549295775</v>
          </cell>
          <cell r="S2743">
            <v>1.7775999999999998</v>
          </cell>
          <cell r="U2743">
            <v>0</v>
          </cell>
          <cell r="V2743">
            <v>0</v>
          </cell>
          <cell r="W2743">
            <v>202.17</v>
          </cell>
          <cell r="X2743">
            <v>202.17</v>
          </cell>
          <cell r="Y2743">
            <v>618505</v>
          </cell>
        </row>
        <row r="2744">
          <cell r="A2744" t="str">
            <v>2018581-170</v>
          </cell>
          <cell r="C2744" t="str">
            <v>Zeebad Eb 170 sp</v>
          </cell>
          <cell r="D2744" t="str">
            <v>Maat</v>
          </cell>
          <cell r="E2744">
            <v>1</v>
          </cell>
          <cell r="F2744">
            <v>8</v>
          </cell>
          <cell r="G2744">
            <v>4</v>
          </cell>
          <cell r="H2744">
            <v>6</v>
          </cell>
          <cell r="I2744">
            <v>1</v>
          </cell>
          <cell r="J2744">
            <v>1</v>
          </cell>
          <cell r="L2744">
            <v>4851.3999999999996</v>
          </cell>
          <cell r="N2744">
            <v>3313</v>
          </cell>
          <cell r="O2744">
            <v>2794.71</v>
          </cell>
          <cell r="P2744">
            <v>0.84355870811952915</v>
          </cell>
          <cell r="Q2744">
            <v>518.29</v>
          </cell>
          <cell r="R2744">
            <v>0.15644129188047087</v>
          </cell>
          <cell r="S2744">
            <v>20.7316</v>
          </cell>
          <cell r="U2744">
            <v>0</v>
          </cell>
          <cell r="V2744">
            <v>0</v>
          </cell>
          <cell r="W2744">
            <v>4851.3999999999996</v>
          </cell>
          <cell r="X2744">
            <v>4851.3999999999996</v>
          </cell>
          <cell r="Y2744">
            <v>618563</v>
          </cell>
        </row>
        <row r="2745">
          <cell r="A2745" t="str">
            <v>2018581-171</v>
          </cell>
          <cell r="C2745" t="str">
            <v>Zeebad Eb 171 get</v>
          </cell>
          <cell r="D2745" t="str">
            <v>Maat</v>
          </cell>
          <cell r="E2745">
            <v>1</v>
          </cell>
          <cell r="F2745">
            <v>8</v>
          </cell>
          <cell r="G2745">
            <v>4</v>
          </cell>
          <cell r="H2745">
            <v>6</v>
          </cell>
          <cell r="I2745">
            <v>1</v>
          </cell>
          <cell r="J2745">
            <v>1</v>
          </cell>
          <cell r="L2745">
            <v>4851.3999999999996</v>
          </cell>
          <cell r="N2745">
            <v>3313</v>
          </cell>
          <cell r="O2745">
            <v>2794.71</v>
          </cell>
          <cell r="P2745">
            <v>0.84355870811952915</v>
          </cell>
          <cell r="Q2745">
            <v>518.29</v>
          </cell>
          <cell r="R2745">
            <v>0.15644129188047087</v>
          </cell>
          <cell r="S2745">
            <v>20.7316</v>
          </cell>
          <cell r="U2745">
            <v>0</v>
          </cell>
          <cell r="V2745">
            <v>0</v>
          </cell>
          <cell r="W2745">
            <v>4851.3999999999996</v>
          </cell>
          <cell r="X2745">
            <v>4851.3999999999996</v>
          </cell>
          <cell r="Y2745">
            <v>618564</v>
          </cell>
        </row>
        <row r="2746">
          <cell r="A2746" t="str">
            <v>2018581-179</v>
          </cell>
          <cell r="C2746" t="str">
            <v>Zeebad Eb 179 get</v>
          </cell>
          <cell r="D2746" t="str">
            <v>Maat</v>
          </cell>
          <cell r="E2746">
            <v>1</v>
          </cell>
          <cell r="F2746">
            <v>8</v>
          </cell>
          <cell r="G2746">
            <v>4</v>
          </cell>
          <cell r="H2746">
            <v>6</v>
          </cell>
          <cell r="I2746">
            <v>1</v>
          </cell>
          <cell r="J2746">
            <v>1</v>
          </cell>
          <cell r="L2746">
            <v>4851.3999999999996</v>
          </cell>
          <cell r="N2746">
            <v>3313</v>
          </cell>
          <cell r="O2746">
            <v>2794.71</v>
          </cell>
          <cell r="P2746">
            <v>0.84355870811952915</v>
          </cell>
          <cell r="Q2746">
            <v>518.29</v>
          </cell>
          <cell r="R2746">
            <v>0.15644129188047087</v>
          </cell>
          <cell r="S2746">
            <v>20.7316</v>
          </cell>
          <cell r="U2746">
            <v>0</v>
          </cell>
          <cell r="V2746">
            <v>0</v>
          </cell>
          <cell r="W2746">
            <v>4851.3999999999996</v>
          </cell>
          <cell r="X2746">
            <v>4851.3999999999996</v>
          </cell>
          <cell r="Y2746">
            <v>618565</v>
          </cell>
        </row>
        <row r="2747">
          <cell r="A2747" t="str">
            <v>2018581-206</v>
          </cell>
          <cell r="C2747" t="str">
            <v>Zeebad Eb 206 get</v>
          </cell>
          <cell r="D2747" t="str">
            <v>Maat</v>
          </cell>
          <cell r="E2747">
            <v>1</v>
          </cell>
          <cell r="F2747">
            <v>8</v>
          </cell>
          <cell r="G2747">
            <v>4</v>
          </cell>
          <cell r="H2747">
            <v>6</v>
          </cell>
          <cell r="I2747">
            <v>1</v>
          </cell>
          <cell r="J2747">
            <v>1</v>
          </cell>
          <cell r="L2747">
            <v>4851.3999999999996</v>
          </cell>
          <cell r="N2747">
            <v>3313</v>
          </cell>
          <cell r="O2747">
            <v>2794.71</v>
          </cell>
          <cell r="P2747">
            <v>0.84355870811952915</v>
          </cell>
          <cell r="Q2747">
            <v>518.29</v>
          </cell>
          <cell r="R2747">
            <v>0.15644129188047087</v>
          </cell>
          <cell r="S2747">
            <v>20.7316</v>
          </cell>
          <cell r="U2747">
            <v>0</v>
          </cell>
          <cell r="V2747">
            <v>0</v>
          </cell>
          <cell r="W2747">
            <v>4851.3999999999996</v>
          </cell>
          <cell r="X2747">
            <v>4851.3999999999996</v>
          </cell>
          <cell r="Y2747">
            <v>618566</v>
          </cell>
        </row>
        <row r="2748">
          <cell r="A2748" t="str">
            <v>2018581-199</v>
          </cell>
          <cell r="C2748" t="str">
            <v>Zeebad Eb 199 sp</v>
          </cell>
          <cell r="D2748" t="str">
            <v>Maat</v>
          </cell>
          <cell r="E2748">
            <v>1</v>
          </cell>
          <cell r="F2748">
            <v>8</v>
          </cell>
          <cell r="G2748">
            <v>4</v>
          </cell>
          <cell r="H2748">
            <v>6</v>
          </cell>
          <cell r="I2748">
            <v>1</v>
          </cell>
          <cell r="J2748">
            <v>1</v>
          </cell>
          <cell r="L2748">
            <v>4851.3999999999996</v>
          </cell>
          <cell r="N2748">
            <v>3313</v>
          </cell>
          <cell r="O2748">
            <v>2794.71</v>
          </cell>
          <cell r="P2748">
            <v>0.84355870811952915</v>
          </cell>
          <cell r="Q2748">
            <v>518.29</v>
          </cell>
          <cell r="R2748">
            <v>0.15644129188047087</v>
          </cell>
          <cell r="S2748">
            <v>20.7316</v>
          </cell>
          <cell r="U2748">
            <v>0</v>
          </cell>
          <cell r="V2748">
            <v>0</v>
          </cell>
          <cell r="W2748">
            <v>4851.3999999999996</v>
          </cell>
          <cell r="X2748">
            <v>4851.3999999999996</v>
          </cell>
          <cell r="Y2748">
            <v>618742</v>
          </cell>
        </row>
        <row r="2749">
          <cell r="A2749" t="str">
            <v>2018581-207</v>
          </cell>
          <cell r="C2749" t="str">
            <v>Zeebad Eb 207 get</v>
          </cell>
          <cell r="D2749" t="str">
            <v>Maat</v>
          </cell>
          <cell r="E2749">
            <v>1</v>
          </cell>
          <cell r="F2749">
            <v>8</v>
          </cell>
          <cell r="G2749">
            <v>4</v>
          </cell>
          <cell r="H2749">
            <v>6</v>
          </cell>
          <cell r="I2749">
            <v>1</v>
          </cell>
          <cell r="J2749">
            <v>1</v>
          </cell>
          <cell r="L2749">
            <v>4851.3999999999996</v>
          </cell>
          <cell r="N2749">
            <v>3313</v>
          </cell>
          <cell r="O2749">
            <v>2794.71</v>
          </cell>
          <cell r="P2749">
            <v>0.84355870811952915</v>
          </cell>
          <cell r="Q2749">
            <v>518.29</v>
          </cell>
          <cell r="R2749">
            <v>0.15644129188047087</v>
          </cell>
          <cell r="S2749">
            <v>20.7316</v>
          </cell>
          <cell r="U2749">
            <v>0</v>
          </cell>
          <cell r="V2749">
            <v>0</v>
          </cell>
          <cell r="W2749">
            <v>4851.3999999999996</v>
          </cell>
          <cell r="X2749">
            <v>4851.3999999999996</v>
          </cell>
          <cell r="Y2749">
            <v>618743</v>
          </cell>
        </row>
        <row r="2750">
          <cell r="A2750" t="str">
            <v>2018581-201</v>
          </cell>
          <cell r="C2750" t="str">
            <v>Zeebad Eb 201 sp</v>
          </cell>
          <cell r="D2750" t="str">
            <v>Maat</v>
          </cell>
          <cell r="E2750">
            <v>1</v>
          </cell>
          <cell r="F2750">
            <v>8</v>
          </cell>
          <cell r="G2750">
            <v>4</v>
          </cell>
          <cell r="H2750">
            <v>6</v>
          </cell>
          <cell r="I2750">
            <v>1</v>
          </cell>
          <cell r="J2750">
            <v>1</v>
          </cell>
          <cell r="L2750">
            <v>4851.3999999999996</v>
          </cell>
          <cell r="N2750">
            <v>3313</v>
          </cell>
          <cell r="O2750">
            <v>2794.71</v>
          </cell>
          <cell r="P2750">
            <v>0.84355870811952915</v>
          </cell>
          <cell r="Q2750">
            <v>518.29</v>
          </cell>
          <cell r="R2750">
            <v>0.15644129188047087</v>
          </cell>
          <cell r="S2750">
            <v>20.7316</v>
          </cell>
          <cell r="U2750">
            <v>0</v>
          </cell>
          <cell r="V2750">
            <v>0</v>
          </cell>
          <cell r="W2750">
            <v>4851.3999999999996</v>
          </cell>
          <cell r="X2750">
            <v>4851.3999999999996</v>
          </cell>
          <cell r="Y2750">
            <v>618744</v>
          </cell>
        </row>
        <row r="2751">
          <cell r="A2751" t="str">
            <v>2018582-172</v>
          </cell>
          <cell r="C2751" t="str">
            <v>Zeebad Duinpan 172 sp</v>
          </cell>
          <cell r="D2751" t="str">
            <v>Maat</v>
          </cell>
          <cell r="E2751">
            <v>1</v>
          </cell>
          <cell r="F2751">
            <v>7</v>
          </cell>
          <cell r="G2751">
            <v>2</v>
          </cell>
          <cell r="H2751">
            <v>4</v>
          </cell>
          <cell r="I2751">
            <v>1</v>
          </cell>
          <cell r="J2751">
            <v>1</v>
          </cell>
          <cell r="L2751">
            <v>3473.49</v>
          </cell>
          <cell r="N2751">
            <v>2456.8200000000002</v>
          </cell>
          <cell r="O2751">
            <v>1938.5300000000002</v>
          </cell>
          <cell r="P2751">
            <v>0.78904030413298498</v>
          </cell>
          <cell r="Q2751">
            <v>518.29</v>
          </cell>
          <cell r="R2751">
            <v>0.21095969586701505</v>
          </cell>
          <cell r="S2751">
            <v>20.7316</v>
          </cell>
          <cell r="U2751">
            <v>0</v>
          </cell>
          <cell r="V2751">
            <v>0</v>
          </cell>
          <cell r="W2751">
            <v>3473.49</v>
          </cell>
          <cell r="X2751">
            <v>3473.49</v>
          </cell>
          <cell r="Y2751">
            <v>618612</v>
          </cell>
        </row>
        <row r="2752">
          <cell r="A2752" t="str">
            <v>2018582-174</v>
          </cell>
          <cell r="C2752" t="str">
            <v>Zeebad Duinpan 174 sp</v>
          </cell>
          <cell r="D2752" t="str">
            <v>Maat</v>
          </cell>
          <cell r="E2752">
            <v>1</v>
          </cell>
          <cell r="F2752">
            <v>7</v>
          </cell>
          <cell r="G2752">
            <v>2</v>
          </cell>
          <cell r="H2752">
            <v>4</v>
          </cell>
          <cell r="I2752">
            <v>1</v>
          </cell>
          <cell r="J2752">
            <v>1</v>
          </cell>
          <cell r="L2752">
            <v>3473.49</v>
          </cell>
          <cell r="N2752">
            <v>2456.8200000000002</v>
          </cell>
          <cell r="O2752">
            <v>1938.5300000000002</v>
          </cell>
          <cell r="P2752">
            <v>0.78904030413298498</v>
          </cell>
          <cell r="Q2752">
            <v>518.29</v>
          </cell>
          <cell r="R2752">
            <v>0.21095969586701505</v>
          </cell>
          <cell r="S2752">
            <v>20.7316</v>
          </cell>
          <cell r="U2752">
            <v>0</v>
          </cell>
          <cell r="V2752">
            <v>0</v>
          </cell>
          <cell r="W2752">
            <v>3473.49</v>
          </cell>
          <cell r="X2752">
            <v>3473.49</v>
          </cell>
          <cell r="Y2752">
            <v>618613</v>
          </cell>
        </row>
        <row r="2753">
          <cell r="A2753" t="str">
            <v>2018582-180</v>
          </cell>
          <cell r="C2753" t="str">
            <v>Zeebad Duinpan 180 sp</v>
          </cell>
          <cell r="D2753" t="str">
            <v>Maat</v>
          </cell>
          <cell r="E2753">
            <v>1</v>
          </cell>
          <cell r="F2753">
            <v>7</v>
          </cell>
          <cell r="G2753">
            <v>2</v>
          </cell>
          <cell r="H2753">
            <v>4</v>
          </cell>
          <cell r="I2753">
            <v>1</v>
          </cell>
          <cell r="J2753">
            <v>1</v>
          </cell>
          <cell r="L2753">
            <v>3473.49</v>
          </cell>
          <cell r="N2753">
            <v>2456.8200000000002</v>
          </cell>
          <cell r="O2753">
            <v>1938.5300000000002</v>
          </cell>
          <cell r="P2753">
            <v>0.78904030413298498</v>
          </cell>
          <cell r="Q2753">
            <v>518.29</v>
          </cell>
          <cell r="R2753">
            <v>0.21095969586701505</v>
          </cell>
          <cell r="S2753">
            <v>20.7316</v>
          </cell>
          <cell r="U2753">
            <v>0</v>
          </cell>
          <cell r="V2753">
            <v>0</v>
          </cell>
          <cell r="W2753">
            <v>3473.49</v>
          </cell>
          <cell r="X2753">
            <v>3473.49</v>
          </cell>
          <cell r="Y2753">
            <v>618614</v>
          </cell>
        </row>
        <row r="2754">
          <cell r="A2754" t="str">
            <v>2018582-182</v>
          </cell>
          <cell r="C2754" t="str">
            <v>Zeebad Duinpan 182 sp</v>
          </cell>
          <cell r="D2754" t="str">
            <v>Maat</v>
          </cell>
          <cell r="E2754">
            <v>1</v>
          </cell>
          <cell r="F2754">
            <v>7</v>
          </cell>
          <cell r="G2754">
            <v>2</v>
          </cell>
          <cell r="H2754">
            <v>4</v>
          </cell>
          <cell r="I2754">
            <v>1</v>
          </cell>
          <cell r="J2754">
            <v>1</v>
          </cell>
          <cell r="L2754">
            <v>3473.49</v>
          </cell>
          <cell r="N2754">
            <v>2456.8200000000002</v>
          </cell>
          <cell r="O2754">
            <v>1938.5300000000002</v>
          </cell>
          <cell r="P2754">
            <v>0.78904030413298498</v>
          </cell>
          <cell r="Q2754">
            <v>518.29</v>
          </cell>
          <cell r="R2754">
            <v>0.21095969586701505</v>
          </cell>
          <cell r="S2754">
            <v>20.7316</v>
          </cell>
          <cell r="U2754">
            <v>0</v>
          </cell>
          <cell r="V2754">
            <v>0</v>
          </cell>
          <cell r="W2754">
            <v>3473.49</v>
          </cell>
          <cell r="X2754">
            <v>3473.49</v>
          </cell>
          <cell r="Y2754">
            <v>618615</v>
          </cell>
        </row>
        <row r="2755">
          <cell r="A2755" t="str">
            <v>2018582-183</v>
          </cell>
          <cell r="C2755" t="str">
            <v>Zeebad Duinpan 183 sp</v>
          </cell>
          <cell r="D2755" t="str">
            <v>Maat</v>
          </cell>
          <cell r="E2755">
            <v>1</v>
          </cell>
          <cell r="F2755">
            <v>7</v>
          </cell>
          <cell r="G2755">
            <v>2</v>
          </cell>
          <cell r="H2755">
            <v>4</v>
          </cell>
          <cell r="I2755">
            <v>1</v>
          </cell>
          <cell r="J2755">
            <v>1</v>
          </cell>
          <cell r="L2755">
            <v>3473.49</v>
          </cell>
          <cell r="N2755">
            <v>2456.8200000000002</v>
          </cell>
          <cell r="O2755">
            <v>1938.5300000000002</v>
          </cell>
          <cell r="P2755">
            <v>0.78904030413298498</v>
          </cell>
          <cell r="Q2755">
            <v>518.29</v>
          </cell>
          <cell r="R2755">
            <v>0.21095969586701505</v>
          </cell>
          <cell r="S2755">
            <v>20.7316</v>
          </cell>
          <cell r="U2755">
            <v>0</v>
          </cell>
          <cell r="V2755">
            <v>0</v>
          </cell>
          <cell r="W2755">
            <v>3473.49</v>
          </cell>
          <cell r="X2755">
            <v>3473.49</v>
          </cell>
          <cell r="Y2755">
            <v>618616</v>
          </cell>
        </row>
        <row r="2756">
          <cell r="A2756" t="str">
            <v>2018582-186</v>
          </cell>
          <cell r="C2756" t="str">
            <v>Zeebad Duinpan 186 sp</v>
          </cell>
          <cell r="D2756" t="str">
            <v>Maat</v>
          </cell>
          <cell r="E2756">
            <v>1</v>
          </cell>
          <cell r="F2756">
            <v>7</v>
          </cell>
          <cell r="G2756">
            <v>2</v>
          </cell>
          <cell r="H2756">
            <v>4</v>
          </cell>
          <cell r="I2756">
            <v>1</v>
          </cell>
          <cell r="J2756">
            <v>1</v>
          </cell>
          <cell r="L2756">
            <v>3473.49</v>
          </cell>
          <cell r="N2756">
            <v>2456.8200000000002</v>
          </cell>
          <cell r="O2756">
            <v>1938.5300000000002</v>
          </cell>
          <cell r="P2756">
            <v>0.78904030413298498</v>
          </cell>
          <cell r="Q2756">
            <v>518.29</v>
          </cell>
          <cell r="R2756">
            <v>0.21095969586701505</v>
          </cell>
          <cell r="S2756">
            <v>20.7316</v>
          </cell>
          <cell r="U2756">
            <v>0</v>
          </cell>
          <cell r="V2756">
            <v>0</v>
          </cell>
          <cell r="W2756">
            <v>3473.49</v>
          </cell>
          <cell r="X2756">
            <v>3473.49</v>
          </cell>
          <cell r="Y2756">
            <v>618617</v>
          </cell>
        </row>
        <row r="2757">
          <cell r="A2757" t="str">
            <v>2018582-188</v>
          </cell>
          <cell r="C2757" t="str">
            <v>Zeebad Duinpan 188 sp</v>
          </cell>
          <cell r="D2757" t="str">
            <v>Maat</v>
          </cell>
          <cell r="E2757">
            <v>1</v>
          </cell>
          <cell r="F2757">
            <v>7</v>
          </cell>
          <cell r="G2757">
            <v>2</v>
          </cell>
          <cell r="H2757">
            <v>4</v>
          </cell>
          <cell r="I2757">
            <v>1</v>
          </cell>
          <cell r="J2757">
            <v>1</v>
          </cell>
          <cell r="L2757">
            <v>3473.49</v>
          </cell>
          <cell r="N2757">
            <v>2456.8200000000002</v>
          </cell>
          <cell r="O2757">
            <v>1938.5300000000002</v>
          </cell>
          <cell r="P2757">
            <v>0.78904030413298498</v>
          </cell>
          <cell r="Q2757">
            <v>518.29</v>
          </cell>
          <cell r="R2757">
            <v>0.21095969586701505</v>
          </cell>
          <cell r="S2757">
            <v>20.7316</v>
          </cell>
          <cell r="U2757">
            <v>0</v>
          </cell>
          <cell r="V2757">
            <v>0</v>
          </cell>
          <cell r="W2757">
            <v>3473.49</v>
          </cell>
          <cell r="X2757">
            <v>3473.49</v>
          </cell>
          <cell r="Y2757">
            <v>618618</v>
          </cell>
        </row>
        <row r="2758">
          <cell r="A2758" t="str">
            <v>2018582-194</v>
          </cell>
          <cell r="C2758" t="str">
            <v>Zeebad Duinpan 194 sp</v>
          </cell>
          <cell r="D2758" t="str">
            <v>Maat</v>
          </cell>
          <cell r="E2758">
            <v>1</v>
          </cell>
          <cell r="F2758">
            <v>7</v>
          </cell>
          <cell r="G2758">
            <v>2</v>
          </cell>
          <cell r="H2758">
            <v>4</v>
          </cell>
          <cell r="I2758">
            <v>1</v>
          </cell>
          <cell r="J2758">
            <v>1</v>
          </cell>
          <cell r="L2758">
            <v>3473.49</v>
          </cell>
          <cell r="N2758">
            <v>2456.8200000000002</v>
          </cell>
          <cell r="O2758">
            <v>1938.5300000000002</v>
          </cell>
          <cell r="P2758">
            <v>0.78904030413298498</v>
          </cell>
          <cell r="Q2758">
            <v>518.29</v>
          </cell>
          <cell r="R2758">
            <v>0.21095969586701505</v>
          </cell>
          <cell r="S2758">
            <v>20.7316</v>
          </cell>
          <cell r="U2758">
            <v>0</v>
          </cell>
          <cell r="V2758">
            <v>0</v>
          </cell>
          <cell r="W2758">
            <v>3473.49</v>
          </cell>
          <cell r="X2758">
            <v>3473.49</v>
          </cell>
          <cell r="Y2758">
            <v>618674</v>
          </cell>
        </row>
        <row r="2759">
          <cell r="A2759" t="str">
            <v>2018582-195</v>
          </cell>
          <cell r="C2759" t="str">
            <v>Zeebad Duinpan 195 sp</v>
          </cell>
          <cell r="D2759" t="str">
            <v>Maat</v>
          </cell>
          <cell r="E2759">
            <v>1</v>
          </cell>
          <cell r="F2759">
            <v>7</v>
          </cell>
          <cell r="G2759">
            <v>2</v>
          </cell>
          <cell r="H2759">
            <v>4</v>
          </cell>
          <cell r="I2759">
            <v>1</v>
          </cell>
          <cell r="J2759">
            <v>1</v>
          </cell>
          <cell r="L2759">
            <v>3473.49</v>
          </cell>
          <cell r="N2759">
            <v>2456.8200000000002</v>
          </cell>
          <cell r="O2759">
            <v>1938.5300000000002</v>
          </cell>
          <cell r="P2759">
            <v>0.78904030413298498</v>
          </cell>
          <cell r="Q2759">
            <v>518.29</v>
          </cell>
          <cell r="R2759">
            <v>0.21095969586701505</v>
          </cell>
          <cell r="S2759">
            <v>20.7316</v>
          </cell>
          <cell r="U2759">
            <v>0</v>
          </cell>
          <cell r="V2759">
            <v>0</v>
          </cell>
          <cell r="W2759">
            <v>3473.49</v>
          </cell>
          <cell r="X2759">
            <v>3473.49</v>
          </cell>
          <cell r="Y2759">
            <v>618675</v>
          </cell>
        </row>
        <row r="2760">
          <cell r="A2760" t="str">
            <v>2018582-196</v>
          </cell>
          <cell r="C2760" t="str">
            <v>Zeebad Duinpan 196 sp</v>
          </cell>
          <cell r="D2760" t="str">
            <v>Maat</v>
          </cell>
          <cell r="E2760">
            <v>1</v>
          </cell>
          <cell r="F2760">
            <v>7</v>
          </cell>
          <cell r="G2760">
            <v>2</v>
          </cell>
          <cell r="H2760">
            <v>4</v>
          </cell>
          <cell r="I2760">
            <v>1</v>
          </cell>
          <cell r="J2760">
            <v>1</v>
          </cell>
          <cell r="L2760">
            <v>3473.49</v>
          </cell>
          <cell r="N2760">
            <v>2456.8200000000002</v>
          </cell>
          <cell r="O2760">
            <v>1938.5300000000002</v>
          </cell>
          <cell r="P2760">
            <v>0.78904030413298498</v>
          </cell>
          <cell r="Q2760">
            <v>518.29</v>
          </cell>
          <cell r="R2760">
            <v>0.21095969586701505</v>
          </cell>
          <cell r="S2760">
            <v>20.7316</v>
          </cell>
          <cell r="U2760">
            <v>0</v>
          </cell>
          <cell r="V2760">
            <v>0</v>
          </cell>
          <cell r="W2760">
            <v>3473.49</v>
          </cell>
          <cell r="X2760">
            <v>3473.49</v>
          </cell>
          <cell r="Y2760">
            <v>618676</v>
          </cell>
        </row>
        <row r="2761">
          <cell r="A2761" t="str">
            <v>2018582-191</v>
          </cell>
          <cell r="C2761" t="str">
            <v>Zeebad Duinpan 191 sp</v>
          </cell>
          <cell r="D2761" t="str">
            <v>Maat</v>
          </cell>
          <cell r="E2761">
            <v>1</v>
          </cell>
          <cell r="F2761">
            <v>7</v>
          </cell>
          <cell r="G2761">
            <v>2</v>
          </cell>
          <cell r="H2761">
            <v>4</v>
          </cell>
          <cell r="I2761">
            <v>1</v>
          </cell>
          <cell r="J2761">
            <v>1</v>
          </cell>
          <cell r="L2761">
            <v>3473.49</v>
          </cell>
          <cell r="N2761">
            <v>2456.8200000000002</v>
          </cell>
          <cell r="O2761">
            <v>1938.5300000000002</v>
          </cell>
          <cell r="P2761">
            <v>0.78904030413298498</v>
          </cell>
          <cell r="Q2761">
            <v>518.29</v>
          </cell>
          <cell r="R2761">
            <v>0.21095969586701505</v>
          </cell>
          <cell r="S2761">
            <v>20.7316</v>
          </cell>
          <cell r="U2761">
            <v>0</v>
          </cell>
          <cell r="V2761">
            <v>0</v>
          </cell>
          <cell r="W2761">
            <v>3473.49</v>
          </cell>
          <cell r="X2761">
            <v>3473.49</v>
          </cell>
          <cell r="Y2761">
            <v>618740</v>
          </cell>
        </row>
        <row r="2762">
          <cell r="A2762" t="str">
            <v>2018582-193</v>
          </cell>
          <cell r="C2762" t="str">
            <v>Zeebad Duinpan 193 sp</v>
          </cell>
          <cell r="D2762" t="str">
            <v>Maat</v>
          </cell>
          <cell r="E2762">
            <v>1</v>
          </cell>
          <cell r="F2762">
            <v>7</v>
          </cell>
          <cell r="G2762">
            <v>2</v>
          </cell>
          <cell r="H2762">
            <v>4</v>
          </cell>
          <cell r="I2762">
            <v>1</v>
          </cell>
          <cell r="J2762">
            <v>1</v>
          </cell>
          <cell r="L2762">
            <v>3473.49</v>
          </cell>
          <cell r="N2762">
            <v>2456.8200000000002</v>
          </cell>
          <cell r="O2762">
            <v>1938.5300000000002</v>
          </cell>
          <cell r="P2762">
            <v>0.78904030413298498</v>
          </cell>
          <cell r="Q2762">
            <v>518.29</v>
          </cell>
          <cell r="R2762">
            <v>0.21095969586701505</v>
          </cell>
          <cell r="S2762">
            <v>20.7316</v>
          </cell>
          <cell r="U2762">
            <v>0</v>
          </cell>
          <cell r="V2762">
            <v>0</v>
          </cell>
          <cell r="W2762">
            <v>3473.49</v>
          </cell>
          <cell r="X2762">
            <v>3473.49</v>
          </cell>
          <cell r="Y2762">
            <v>618741</v>
          </cell>
        </row>
        <row r="2763">
          <cell r="A2763" t="str">
            <v>2018583-175</v>
          </cell>
          <cell r="C2763" t="str">
            <v>Zeebad Branding 175 sp</v>
          </cell>
          <cell r="D2763" t="str">
            <v>Maat</v>
          </cell>
          <cell r="E2763">
            <v>1</v>
          </cell>
          <cell r="F2763">
            <v>9</v>
          </cell>
          <cell r="G2763">
            <v>3</v>
          </cell>
          <cell r="H2763">
            <v>4</v>
          </cell>
          <cell r="I2763">
            <v>1</v>
          </cell>
          <cell r="J2763">
            <v>1</v>
          </cell>
          <cell r="L2763">
            <v>4662.96</v>
          </cell>
          <cell r="N2763">
            <v>3279</v>
          </cell>
          <cell r="O2763">
            <v>2660.0299999999997</v>
          </cell>
          <cell r="P2763">
            <v>0.81123208295211946</v>
          </cell>
          <cell r="Q2763">
            <v>618.97</v>
          </cell>
          <cell r="R2763">
            <v>0.18876791704788046</v>
          </cell>
          <cell r="S2763">
            <v>24.758800000000001</v>
          </cell>
          <cell r="U2763">
            <v>0</v>
          </cell>
          <cell r="V2763">
            <v>0</v>
          </cell>
          <cell r="W2763">
            <v>4662.96</v>
          </cell>
          <cell r="X2763">
            <v>4662.96</v>
          </cell>
          <cell r="Y2763">
            <v>618619</v>
          </cell>
        </row>
        <row r="2764">
          <cell r="A2764" t="str">
            <v>2018583-181</v>
          </cell>
          <cell r="C2764" t="str">
            <v>Zeebad Branding 181 sp</v>
          </cell>
          <cell r="D2764" t="str">
            <v>Maat</v>
          </cell>
          <cell r="E2764">
            <v>1</v>
          </cell>
          <cell r="F2764">
            <v>9</v>
          </cell>
          <cell r="G2764">
            <v>3</v>
          </cell>
          <cell r="H2764">
            <v>4</v>
          </cell>
          <cell r="I2764">
            <v>1</v>
          </cell>
          <cell r="J2764">
            <v>1</v>
          </cell>
          <cell r="L2764">
            <v>4662.96</v>
          </cell>
          <cell r="N2764">
            <v>3279</v>
          </cell>
          <cell r="O2764">
            <v>2660.0299999999997</v>
          </cell>
          <cell r="P2764">
            <v>0.81123208295211946</v>
          </cell>
          <cell r="Q2764">
            <v>618.97</v>
          </cell>
          <cell r="R2764">
            <v>0.18876791704788046</v>
          </cell>
          <cell r="S2764">
            <v>24.758800000000001</v>
          </cell>
          <cell r="U2764">
            <v>0</v>
          </cell>
          <cell r="V2764">
            <v>0</v>
          </cell>
          <cell r="W2764">
            <v>4662.96</v>
          </cell>
          <cell r="X2764">
            <v>4662.96</v>
          </cell>
          <cell r="Y2764">
            <v>618648</v>
          </cell>
        </row>
        <row r="2765">
          <cell r="A2765" t="str">
            <v>2018583-187</v>
          </cell>
          <cell r="C2765" t="str">
            <v>Zeebad Branding 187 beeld</v>
          </cell>
          <cell r="D2765" t="str">
            <v>Maat</v>
          </cell>
          <cell r="E2765">
            <v>1</v>
          </cell>
          <cell r="F2765">
            <v>9</v>
          </cell>
          <cell r="G2765">
            <v>3</v>
          </cell>
          <cell r="H2765">
            <v>4</v>
          </cell>
          <cell r="I2765">
            <v>1</v>
          </cell>
          <cell r="J2765">
            <v>1</v>
          </cell>
          <cell r="L2765">
            <v>4662.96</v>
          </cell>
          <cell r="N2765">
            <v>3279</v>
          </cell>
          <cell r="O2765">
            <v>2660.0299999999997</v>
          </cell>
          <cell r="P2765">
            <v>0.81123208295211946</v>
          </cell>
          <cell r="Q2765">
            <v>618.97</v>
          </cell>
          <cell r="R2765">
            <v>0.18876791704788046</v>
          </cell>
          <cell r="S2765">
            <v>24.758800000000001</v>
          </cell>
          <cell r="U2765">
            <v>0</v>
          </cell>
          <cell r="V2765">
            <v>0</v>
          </cell>
          <cell r="W2765">
            <v>4662.96</v>
          </cell>
          <cell r="X2765">
            <v>4662.96</v>
          </cell>
          <cell r="Y2765">
            <v>618642</v>
          </cell>
        </row>
        <row r="2766">
          <cell r="A2766" t="str">
            <v>2018583-185</v>
          </cell>
          <cell r="C2766" t="str">
            <v>Zeebad Branding 185 sp</v>
          </cell>
          <cell r="D2766" t="str">
            <v>Maat</v>
          </cell>
          <cell r="E2766">
            <v>1</v>
          </cell>
          <cell r="F2766">
            <v>9</v>
          </cell>
          <cell r="G2766">
            <v>3</v>
          </cell>
          <cell r="H2766">
            <v>4</v>
          </cell>
          <cell r="I2766">
            <v>1</v>
          </cell>
          <cell r="J2766">
            <v>1</v>
          </cell>
          <cell r="L2766">
            <v>4662.96</v>
          </cell>
          <cell r="N2766">
            <v>3279</v>
          </cell>
          <cell r="O2766">
            <v>2660.0299999999997</v>
          </cell>
          <cell r="P2766">
            <v>0.81123208295211946</v>
          </cell>
          <cell r="Q2766">
            <v>618.97</v>
          </cell>
          <cell r="R2766">
            <v>0.18876791704788046</v>
          </cell>
          <cell r="S2766">
            <v>24.758800000000001</v>
          </cell>
          <cell r="U2766">
            <v>0</v>
          </cell>
          <cell r="V2766">
            <v>0</v>
          </cell>
          <cell r="W2766">
            <v>4662.96</v>
          </cell>
          <cell r="X2766">
            <v>4662.96</v>
          </cell>
          <cell r="Y2766">
            <v>618649</v>
          </cell>
        </row>
        <row r="2767">
          <cell r="A2767" t="str">
            <v>2018583-184</v>
          </cell>
          <cell r="C2767" t="str">
            <v>Zeebad Branding 184 sp</v>
          </cell>
          <cell r="D2767" t="str">
            <v>Maat</v>
          </cell>
          <cell r="E2767">
            <v>1</v>
          </cell>
          <cell r="F2767">
            <v>9</v>
          </cell>
          <cell r="G2767">
            <v>3</v>
          </cell>
          <cell r="H2767">
            <v>4</v>
          </cell>
          <cell r="I2767">
            <v>1</v>
          </cell>
          <cell r="J2767">
            <v>1</v>
          </cell>
          <cell r="L2767">
            <v>4662.96</v>
          </cell>
          <cell r="N2767">
            <v>3279</v>
          </cell>
          <cell r="O2767">
            <v>2660.0299999999997</v>
          </cell>
          <cell r="P2767">
            <v>0.81123208295211946</v>
          </cell>
          <cell r="Q2767">
            <v>618.97</v>
          </cell>
          <cell r="R2767">
            <v>0.18876791704788046</v>
          </cell>
          <cell r="S2767">
            <v>24.758800000000001</v>
          </cell>
          <cell r="U2767">
            <v>0</v>
          </cell>
          <cell r="V2767">
            <v>0</v>
          </cell>
          <cell r="W2767">
            <v>4662.96</v>
          </cell>
          <cell r="X2767">
            <v>4662.96</v>
          </cell>
          <cell r="Y2767">
            <v>618650</v>
          </cell>
        </row>
        <row r="2768">
          <cell r="A2768" t="str">
            <v>2018583-189</v>
          </cell>
          <cell r="C2768" t="str">
            <v>Zeebad Branding 189 sp</v>
          </cell>
          <cell r="D2768" t="str">
            <v>Maat</v>
          </cell>
          <cell r="E2768">
            <v>1</v>
          </cell>
          <cell r="F2768">
            <v>9</v>
          </cell>
          <cell r="G2768">
            <v>3</v>
          </cell>
          <cell r="H2768">
            <v>4</v>
          </cell>
          <cell r="I2768">
            <v>1</v>
          </cell>
          <cell r="J2768">
            <v>1</v>
          </cell>
          <cell r="L2768">
            <v>4662.96</v>
          </cell>
          <cell r="N2768">
            <v>3279</v>
          </cell>
          <cell r="O2768">
            <v>2660.0299999999997</v>
          </cell>
          <cell r="P2768">
            <v>0.81123208295211946</v>
          </cell>
          <cell r="Q2768">
            <v>618.97</v>
          </cell>
          <cell r="R2768">
            <v>0.18876791704788046</v>
          </cell>
          <cell r="S2768">
            <v>24.758800000000001</v>
          </cell>
          <cell r="U2768">
            <v>0</v>
          </cell>
          <cell r="V2768">
            <v>0</v>
          </cell>
          <cell r="W2768">
            <v>4662.96</v>
          </cell>
          <cell r="X2768">
            <v>4662.96</v>
          </cell>
          <cell r="Y2768">
            <v>618651</v>
          </cell>
        </row>
        <row r="2769">
          <cell r="A2769" t="str">
            <v>2018583-190</v>
          </cell>
          <cell r="C2769" t="str">
            <v>Zeebad Branding 190 sp</v>
          </cell>
          <cell r="D2769" t="str">
            <v>Maat</v>
          </cell>
          <cell r="E2769">
            <v>1</v>
          </cell>
          <cell r="F2769">
            <v>9</v>
          </cell>
          <cell r="G2769">
            <v>3</v>
          </cell>
          <cell r="H2769">
            <v>4</v>
          </cell>
          <cell r="I2769">
            <v>1</v>
          </cell>
          <cell r="J2769">
            <v>1</v>
          </cell>
          <cell r="L2769">
            <v>4662.96</v>
          </cell>
          <cell r="N2769">
            <v>3279</v>
          </cell>
          <cell r="O2769">
            <v>2660.0299999999997</v>
          </cell>
          <cell r="P2769">
            <v>0.81123208295211946</v>
          </cell>
          <cell r="Q2769">
            <v>618.97</v>
          </cell>
          <cell r="R2769">
            <v>0.18876791704788046</v>
          </cell>
          <cell r="S2769">
            <v>24.758800000000001</v>
          </cell>
          <cell r="U2769">
            <v>0</v>
          </cell>
          <cell r="V2769">
            <v>0</v>
          </cell>
          <cell r="W2769">
            <v>4662.96</v>
          </cell>
          <cell r="X2769">
            <v>4662.96</v>
          </cell>
          <cell r="Y2769">
            <v>618677</v>
          </cell>
        </row>
        <row r="2770">
          <cell r="A2770" t="str">
            <v>2018583-192</v>
          </cell>
          <cell r="C2770" t="str">
            <v>Zeebad Branding 192 sp</v>
          </cell>
          <cell r="D2770" t="str">
            <v>Maat</v>
          </cell>
          <cell r="E2770">
            <v>1</v>
          </cell>
          <cell r="F2770">
            <v>9</v>
          </cell>
          <cell r="G2770">
            <v>3</v>
          </cell>
          <cell r="H2770">
            <v>4</v>
          </cell>
          <cell r="I2770">
            <v>1</v>
          </cell>
          <cell r="J2770">
            <v>1</v>
          </cell>
          <cell r="L2770">
            <v>4662.96</v>
          </cell>
          <cell r="N2770">
            <v>3279</v>
          </cell>
          <cell r="O2770">
            <v>2660.0299999999997</v>
          </cell>
          <cell r="P2770">
            <v>0.81123208295211946</v>
          </cell>
          <cell r="Q2770">
            <v>618.97</v>
          </cell>
          <cell r="R2770">
            <v>0.18876791704788046</v>
          </cell>
          <cell r="S2770">
            <v>24.758800000000001</v>
          </cell>
          <cell r="U2770">
            <v>0</v>
          </cell>
          <cell r="V2770">
            <v>0</v>
          </cell>
          <cell r="W2770">
            <v>4662.96</v>
          </cell>
          <cell r="X2770">
            <v>4662.96</v>
          </cell>
          <cell r="Y2770">
            <v>618768</v>
          </cell>
        </row>
        <row r="2771">
          <cell r="A2771">
            <v>2018584</v>
          </cell>
          <cell r="C2771" t="str">
            <v>737618 schuur</v>
          </cell>
          <cell r="D2771" t="str">
            <v>Arcabo</v>
          </cell>
          <cell r="E2771">
            <v>0</v>
          </cell>
          <cell r="F2771">
            <v>2</v>
          </cell>
          <cell r="G2771">
            <v>1</v>
          </cell>
          <cell r="H2771">
            <v>1</v>
          </cell>
          <cell r="I2771">
            <v>1</v>
          </cell>
          <cell r="J2771">
            <v>1</v>
          </cell>
          <cell r="L2771">
            <v>690.26</v>
          </cell>
          <cell r="N2771">
            <v>464</v>
          </cell>
          <cell r="O2771">
            <v>325.44</v>
          </cell>
          <cell r="P2771">
            <v>0.70137931034482759</v>
          </cell>
          <cell r="Q2771">
            <v>138.56</v>
          </cell>
          <cell r="R2771">
            <v>0.29862068965517241</v>
          </cell>
          <cell r="S2771">
            <v>5.5423999999999998</v>
          </cell>
          <cell r="U2771">
            <v>0</v>
          </cell>
          <cell r="V2771">
            <v>0</v>
          </cell>
          <cell r="W2771">
            <v>690.26</v>
          </cell>
          <cell r="X2771">
            <v>690.26</v>
          </cell>
          <cell r="Y2771">
            <v>618559</v>
          </cell>
        </row>
        <row r="2772">
          <cell r="A2772">
            <v>2018585</v>
          </cell>
          <cell r="C2772" t="str">
            <v>752618 Julh. New Port Etage</v>
          </cell>
          <cell r="D2772" t="str">
            <v>Arcabo</v>
          </cell>
          <cell r="E2772">
            <v>1</v>
          </cell>
          <cell r="F2772">
            <v>14</v>
          </cell>
          <cell r="G2772">
            <v>6</v>
          </cell>
          <cell r="H2772">
            <v>5</v>
          </cell>
          <cell r="I2772">
            <v>1</v>
          </cell>
          <cell r="J2772">
            <v>1</v>
          </cell>
          <cell r="L2772">
            <v>7321.13</v>
          </cell>
          <cell r="N2772">
            <v>4906</v>
          </cell>
          <cell r="O2772">
            <v>4097.24</v>
          </cell>
          <cell r="P2772">
            <v>0.83514879739094983</v>
          </cell>
          <cell r="Q2772">
            <v>808.76</v>
          </cell>
          <cell r="R2772">
            <v>0.16485120260905015</v>
          </cell>
          <cell r="S2772">
            <v>32.3504</v>
          </cell>
          <cell r="U2772">
            <v>0</v>
          </cell>
          <cell r="V2772">
            <v>0</v>
          </cell>
          <cell r="W2772">
            <v>7321.13</v>
          </cell>
          <cell r="X2772">
            <v>7321.13</v>
          </cell>
          <cell r="Y2772">
            <v>618582</v>
          </cell>
        </row>
        <row r="2773">
          <cell r="A2773">
            <v>2018586</v>
          </cell>
          <cell r="C2773" t="str">
            <v>751418 Julh. Olando less</v>
          </cell>
          <cell r="D2773" t="str">
            <v>Arcabo</v>
          </cell>
          <cell r="E2773">
            <v>1</v>
          </cell>
          <cell r="F2773">
            <v>9</v>
          </cell>
          <cell r="G2773">
            <v>5</v>
          </cell>
          <cell r="H2773">
            <v>2</v>
          </cell>
          <cell r="I2773">
            <v>1</v>
          </cell>
          <cell r="J2773">
            <v>1</v>
          </cell>
          <cell r="L2773">
            <v>3888.84</v>
          </cell>
          <cell r="N2773">
            <v>2567.13</v>
          </cell>
          <cell r="O2773">
            <v>1962.77</v>
          </cell>
          <cell r="P2773">
            <v>0.76457756327104587</v>
          </cell>
          <cell r="Q2773">
            <v>604.36</v>
          </cell>
          <cell r="R2773">
            <v>0.23542243672895413</v>
          </cell>
          <cell r="S2773">
            <v>24.174400000000002</v>
          </cell>
          <cell r="U2773">
            <v>0</v>
          </cell>
          <cell r="V2773">
            <v>0</v>
          </cell>
          <cell r="W2773">
            <v>3888.84</v>
          </cell>
          <cell r="X2773">
            <v>3888.84</v>
          </cell>
          <cell r="Y2773">
            <v>618571</v>
          </cell>
        </row>
        <row r="2774">
          <cell r="A2774">
            <v>2018587</v>
          </cell>
          <cell r="C2774" t="str">
            <v>751518 Julh. Olando less</v>
          </cell>
          <cell r="D2774" t="str">
            <v>Arcabo</v>
          </cell>
          <cell r="E2774">
            <v>1</v>
          </cell>
          <cell r="F2774">
            <v>9</v>
          </cell>
          <cell r="G2774">
            <v>5</v>
          </cell>
          <cell r="H2774">
            <v>2</v>
          </cell>
          <cell r="I2774">
            <v>1</v>
          </cell>
          <cell r="J2774">
            <v>1</v>
          </cell>
          <cell r="L2774">
            <v>3888.84</v>
          </cell>
          <cell r="N2774">
            <v>2567.13</v>
          </cell>
          <cell r="O2774">
            <v>1962.77</v>
          </cell>
          <cell r="P2774">
            <v>0.76457756327104587</v>
          </cell>
          <cell r="Q2774">
            <v>604.36</v>
          </cell>
          <cell r="R2774">
            <v>0.23542243672895413</v>
          </cell>
          <cell r="S2774">
            <v>24.174400000000002</v>
          </cell>
          <cell r="U2774">
            <v>0</v>
          </cell>
          <cell r="V2774">
            <v>0</v>
          </cell>
          <cell r="W2774">
            <v>3888.84</v>
          </cell>
          <cell r="X2774">
            <v>3888.84</v>
          </cell>
          <cell r="Y2774">
            <v>618572</v>
          </cell>
        </row>
        <row r="2775">
          <cell r="A2775">
            <v>2018588</v>
          </cell>
          <cell r="C2775" t="str">
            <v>751618 Julh. Olando less</v>
          </cell>
          <cell r="D2775" t="str">
            <v>Arcabo</v>
          </cell>
          <cell r="E2775">
            <v>1</v>
          </cell>
          <cell r="F2775">
            <v>9</v>
          </cell>
          <cell r="G2775">
            <v>5</v>
          </cell>
          <cell r="H2775">
            <v>2</v>
          </cell>
          <cell r="I2775">
            <v>1</v>
          </cell>
          <cell r="J2775">
            <v>1</v>
          </cell>
          <cell r="L2775">
            <v>3888.84</v>
          </cell>
          <cell r="N2775">
            <v>2567.13</v>
          </cell>
          <cell r="O2775">
            <v>1962.77</v>
          </cell>
          <cell r="P2775">
            <v>0.76457756327104587</v>
          </cell>
          <cell r="Q2775">
            <v>604.36</v>
          </cell>
          <cell r="R2775">
            <v>0.23542243672895413</v>
          </cell>
          <cell r="S2775">
            <v>24.174400000000002</v>
          </cell>
          <cell r="U2775">
            <v>0</v>
          </cell>
          <cell r="V2775">
            <v>0</v>
          </cell>
          <cell r="W2775">
            <v>3888.84</v>
          </cell>
          <cell r="X2775">
            <v>3888.84</v>
          </cell>
          <cell r="Y2775">
            <v>618573</v>
          </cell>
        </row>
        <row r="2776">
          <cell r="A2776">
            <v>2018589</v>
          </cell>
          <cell r="C2776" t="str">
            <v>751718 Julh. Olando less</v>
          </cell>
          <cell r="D2776" t="str">
            <v>Arcabo</v>
          </cell>
          <cell r="E2776">
            <v>1</v>
          </cell>
          <cell r="F2776">
            <v>9</v>
          </cell>
          <cell r="G2776">
            <v>5</v>
          </cell>
          <cell r="H2776">
            <v>2</v>
          </cell>
          <cell r="I2776">
            <v>1</v>
          </cell>
          <cell r="J2776">
            <v>1</v>
          </cell>
          <cell r="L2776">
            <v>3888.84</v>
          </cell>
          <cell r="N2776">
            <v>2567.13</v>
          </cell>
          <cell r="O2776">
            <v>1962.77</v>
          </cell>
          <cell r="P2776">
            <v>0.76457756327104587</v>
          </cell>
          <cell r="Q2776">
            <v>604.36</v>
          </cell>
          <cell r="R2776">
            <v>0.23542243672895413</v>
          </cell>
          <cell r="S2776">
            <v>24.174400000000002</v>
          </cell>
          <cell r="U2776">
            <v>0</v>
          </cell>
          <cell r="V2776">
            <v>0</v>
          </cell>
          <cell r="W2776">
            <v>3888.84</v>
          </cell>
          <cell r="X2776">
            <v>3888.84</v>
          </cell>
          <cell r="Y2776">
            <v>618574</v>
          </cell>
        </row>
        <row r="2777">
          <cell r="A2777">
            <v>2018590</v>
          </cell>
          <cell r="C2777" t="str">
            <v>751818 Julh. Olando less sp</v>
          </cell>
          <cell r="D2777" t="str">
            <v>Arcabo</v>
          </cell>
          <cell r="E2777">
            <v>1</v>
          </cell>
          <cell r="F2777">
            <v>9</v>
          </cell>
          <cell r="G2777">
            <v>5</v>
          </cell>
          <cell r="H2777">
            <v>2</v>
          </cell>
          <cell r="I2777">
            <v>1</v>
          </cell>
          <cell r="J2777">
            <v>1</v>
          </cell>
          <cell r="L2777">
            <v>3888.84</v>
          </cell>
          <cell r="N2777">
            <v>2567.13</v>
          </cell>
          <cell r="O2777">
            <v>1962.77</v>
          </cell>
          <cell r="P2777">
            <v>0.76457756327104587</v>
          </cell>
          <cell r="Q2777">
            <v>604.36</v>
          </cell>
          <cell r="R2777">
            <v>0.23542243672895413</v>
          </cell>
          <cell r="S2777">
            <v>24.174400000000002</v>
          </cell>
          <cell r="U2777">
            <v>0</v>
          </cell>
          <cell r="V2777">
            <v>0</v>
          </cell>
          <cell r="W2777">
            <v>3888.84</v>
          </cell>
          <cell r="X2777">
            <v>3888.84</v>
          </cell>
          <cell r="Y2777">
            <v>618575</v>
          </cell>
        </row>
        <row r="2778">
          <cell r="A2778">
            <v>2018591</v>
          </cell>
          <cell r="C2778" t="str">
            <v>751918 Julh. Olando less sp</v>
          </cell>
          <cell r="D2778" t="str">
            <v>Arcabo</v>
          </cell>
          <cell r="E2778">
            <v>1</v>
          </cell>
          <cell r="F2778">
            <v>9</v>
          </cell>
          <cell r="G2778">
            <v>5</v>
          </cell>
          <cell r="H2778">
            <v>2</v>
          </cell>
          <cell r="I2778">
            <v>1</v>
          </cell>
          <cell r="J2778">
            <v>1</v>
          </cell>
          <cell r="L2778">
            <v>3888.84</v>
          </cell>
          <cell r="N2778">
            <v>2567.13</v>
          </cell>
          <cell r="O2778">
            <v>1962.77</v>
          </cell>
          <cell r="P2778">
            <v>0.76457756327104587</v>
          </cell>
          <cell r="Q2778">
            <v>604.36</v>
          </cell>
          <cell r="R2778">
            <v>0.23542243672895413</v>
          </cell>
          <cell r="S2778">
            <v>24.174400000000002</v>
          </cell>
          <cell r="U2778">
            <v>0</v>
          </cell>
          <cell r="V2778">
            <v>0</v>
          </cell>
          <cell r="W2778">
            <v>3888.84</v>
          </cell>
          <cell r="X2778">
            <v>3888.84</v>
          </cell>
          <cell r="Y2778">
            <v>618576</v>
          </cell>
        </row>
        <row r="2779">
          <cell r="A2779">
            <v>2018592</v>
          </cell>
          <cell r="C2779" t="str">
            <v>752018 Julh. Olando less sp</v>
          </cell>
          <cell r="D2779" t="str">
            <v>Arcabo</v>
          </cell>
          <cell r="E2779">
            <v>1</v>
          </cell>
          <cell r="F2779">
            <v>9</v>
          </cell>
          <cell r="G2779">
            <v>5</v>
          </cell>
          <cell r="H2779">
            <v>2</v>
          </cell>
          <cell r="I2779">
            <v>1</v>
          </cell>
          <cell r="J2779">
            <v>1</v>
          </cell>
          <cell r="L2779">
            <v>3888.84</v>
          </cell>
          <cell r="N2779">
            <v>2567.13</v>
          </cell>
          <cell r="O2779">
            <v>1962.77</v>
          </cell>
          <cell r="P2779">
            <v>0.76457756327104587</v>
          </cell>
          <cell r="Q2779">
            <v>604.36</v>
          </cell>
          <cell r="R2779">
            <v>0.23542243672895413</v>
          </cell>
          <cell r="S2779">
            <v>24.174400000000002</v>
          </cell>
          <cell r="U2779">
            <v>0</v>
          </cell>
          <cell r="V2779">
            <v>0</v>
          </cell>
          <cell r="W2779">
            <v>3888.84</v>
          </cell>
          <cell r="X2779">
            <v>3888.84</v>
          </cell>
          <cell r="Y2779">
            <v>618577</v>
          </cell>
        </row>
        <row r="2780">
          <cell r="A2780">
            <v>2018593</v>
          </cell>
          <cell r="C2780" t="str">
            <v>752118 Julh. Olando less sp</v>
          </cell>
          <cell r="D2780" t="str">
            <v>Arcabo</v>
          </cell>
          <cell r="E2780">
            <v>1</v>
          </cell>
          <cell r="F2780">
            <v>9</v>
          </cell>
          <cell r="G2780">
            <v>5</v>
          </cell>
          <cell r="H2780">
            <v>2</v>
          </cell>
          <cell r="I2780">
            <v>1</v>
          </cell>
          <cell r="J2780">
            <v>1</v>
          </cell>
          <cell r="L2780">
            <v>3888.84</v>
          </cell>
          <cell r="N2780">
            <v>2567.13</v>
          </cell>
          <cell r="O2780">
            <v>1962.77</v>
          </cell>
          <cell r="P2780">
            <v>0.76457756327104587</v>
          </cell>
          <cell r="Q2780">
            <v>604.36</v>
          </cell>
          <cell r="R2780">
            <v>0.23542243672895413</v>
          </cell>
          <cell r="S2780">
            <v>24.174400000000002</v>
          </cell>
          <cell r="U2780">
            <v>0</v>
          </cell>
          <cell r="V2780">
            <v>0</v>
          </cell>
          <cell r="W2780">
            <v>3888.84</v>
          </cell>
          <cell r="X2780">
            <v>3888.84</v>
          </cell>
          <cell r="Y2780">
            <v>618578</v>
          </cell>
        </row>
        <row r="2781">
          <cell r="A2781">
            <v>2018594</v>
          </cell>
          <cell r="C2781" t="str">
            <v>752718 Julh. New Port Etage</v>
          </cell>
          <cell r="D2781" t="str">
            <v>Arcabo</v>
          </cell>
          <cell r="E2781">
            <v>1</v>
          </cell>
          <cell r="F2781">
            <v>14</v>
          </cell>
          <cell r="G2781">
            <v>6</v>
          </cell>
          <cell r="H2781">
            <v>5</v>
          </cell>
          <cell r="I2781">
            <v>1</v>
          </cell>
          <cell r="J2781">
            <v>1</v>
          </cell>
          <cell r="L2781">
            <v>7321.13</v>
          </cell>
          <cell r="N2781">
            <v>4906</v>
          </cell>
          <cell r="O2781">
            <v>4097.24</v>
          </cell>
          <cell r="P2781">
            <v>0.83514879739094983</v>
          </cell>
          <cell r="Q2781">
            <v>808.76</v>
          </cell>
          <cell r="R2781">
            <v>0.16485120260905015</v>
          </cell>
          <cell r="S2781">
            <v>32.3504</v>
          </cell>
          <cell r="U2781">
            <v>0</v>
          </cell>
          <cell r="V2781">
            <v>0</v>
          </cell>
          <cell r="W2781">
            <v>7321.13</v>
          </cell>
          <cell r="X2781">
            <v>7321.13</v>
          </cell>
          <cell r="Y2781">
            <v>618605</v>
          </cell>
        </row>
        <row r="2782">
          <cell r="A2782">
            <v>2018595</v>
          </cell>
          <cell r="C2782" t="str">
            <v>752218 Julh. Long Beach</v>
          </cell>
          <cell r="D2782" t="str">
            <v>Arcabo</v>
          </cell>
          <cell r="E2782">
            <v>1</v>
          </cell>
          <cell r="F2782">
            <v>10</v>
          </cell>
          <cell r="G2782">
            <v>6</v>
          </cell>
          <cell r="H2782">
            <v>2</v>
          </cell>
          <cell r="I2782">
            <v>1</v>
          </cell>
          <cell r="J2782">
            <v>1</v>
          </cell>
          <cell r="L2782">
            <v>4364.8</v>
          </cell>
          <cell r="N2782">
            <v>2902.02</v>
          </cell>
          <cell r="O2782">
            <v>2234.21</v>
          </cell>
          <cell r="P2782">
            <v>0.76988097945568945</v>
          </cell>
          <cell r="Q2782">
            <v>667.81</v>
          </cell>
          <cell r="R2782">
            <v>0.23011902054431049</v>
          </cell>
          <cell r="S2782">
            <v>26.712399999999999</v>
          </cell>
          <cell r="U2782">
            <v>0</v>
          </cell>
          <cell r="V2782">
            <v>0</v>
          </cell>
          <cell r="W2782">
            <v>4364.8</v>
          </cell>
          <cell r="X2782">
            <v>4364.8</v>
          </cell>
          <cell r="Y2782">
            <v>618637</v>
          </cell>
        </row>
        <row r="2783">
          <cell r="A2783">
            <v>2018596</v>
          </cell>
          <cell r="C2783" t="str">
            <v>752318 Julh. Long Beach</v>
          </cell>
          <cell r="D2783" t="str">
            <v>Arcabo</v>
          </cell>
          <cell r="E2783">
            <v>1</v>
          </cell>
          <cell r="F2783">
            <v>10</v>
          </cell>
          <cell r="G2783">
            <v>6</v>
          </cell>
          <cell r="H2783">
            <v>2</v>
          </cell>
          <cell r="I2783">
            <v>1</v>
          </cell>
          <cell r="J2783">
            <v>1</v>
          </cell>
          <cell r="L2783">
            <v>4364.8</v>
          </cell>
          <cell r="N2783">
            <v>2902.02</v>
          </cell>
          <cell r="O2783">
            <v>2234.21</v>
          </cell>
          <cell r="P2783">
            <v>0.76988097945568945</v>
          </cell>
          <cell r="Q2783">
            <v>667.81</v>
          </cell>
          <cell r="R2783">
            <v>0.23011902054431049</v>
          </cell>
          <cell r="S2783">
            <v>26.712399999999999</v>
          </cell>
          <cell r="U2783">
            <v>0</v>
          </cell>
          <cell r="V2783">
            <v>0</v>
          </cell>
          <cell r="W2783">
            <v>4364.8</v>
          </cell>
          <cell r="X2783">
            <v>4364.8</v>
          </cell>
          <cell r="Y2783">
            <v>618638</v>
          </cell>
        </row>
        <row r="2784">
          <cell r="A2784">
            <v>2018597</v>
          </cell>
          <cell r="C2784" t="str">
            <v>752418 Julh. Long Beach</v>
          </cell>
          <cell r="D2784" t="str">
            <v>Arcabo</v>
          </cell>
          <cell r="E2784">
            <v>1</v>
          </cell>
          <cell r="F2784">
            <v>10</v>
          </cell>
          <cell r="G2784">
            <v>6</v>
          </cell>
          <cell r="H2784">
            <v>2</v>
          </cell>
          <cell r="I2784">
            <v>1</v>
          </cell>
          <cell r="J2784">
            <v>1</v>
          </cell>
          <cell r="L2784">
            <v>4364.8</v>
          </cell>
          <cell r="N2784">
            <v>2902.02</v>
          </cell>
          <cell r="O2784">
            <v>2234.21</v>
          </cell>
          <cell r="P2784">
            <v>0.76988097945568945</v>
          </cell>
          <cell r="Q2784">
            <v>667.81</v>
          </cell>
          <cell r="R2784">
            <v>0.23011902054431049</v>
          </cell>
          <cell r="S2784">
            <v>26.712399999999999</v>
          </cell>
          <cell r="U2784">
            <v>0</v>
          </cell>
          <cell r="V2784">
            <v>0</v>
          </cell>
          <cell r="W2784">
            <v>4364.8</v>
          </cell>
          <cell r="X2784">
            <v>4364.8</v>
          </cell>
          <cell r="Y2784">
            <v>618639</v>
          </cell>
        </row>
        <row r="2785">
          <cell r="A2785">
            <v>2018598</v>
          </cell>
          <cell r="C2785" t="str">
            <v>752518 Julh. Long Beach</v>
          </cell>
          <cell r="D2785" t="str">
            <v>Arcabo</v>
          </cell>
          <cell r="E2785">
            <v>1</v>
          </cell>
          <cell r="F2785">
            <v>10</v>
          </cell>
          <cell r="G2785">
            <v>6</v>
          </cell>
          <cell r="H2785">
            <v>2</v>
          </cell>
          <cell r="I2785">
            <v>1</v>
          </cell>
          <cell r="J2785">
            <v>1</v>
          </cell>
          <cell r="L2785">
            <v>4364.8</v>
          </cell>
          <cell r="N2785">
            <v>2902.02</v>
          </cell>
          <cell r="O2785">
            <v>2234.21</v>
          </cell>
          <cell r="P2785">
            <v>0.76988097945568945</v>
          </cell>
          <cell r="Q2785">
            <v>667.81</v>
          </cell>
          <cell r="R2785">
            <v>0.23011902054431049</v>
          </cell>
          <cell r="S2785">
            <v>26.712399999999999</v>
          </cell>
          <cell r="U2785">
            <v>0</v>
          </cell>
          <cell r="V2785">
            <v>0</v>
          </cell>
          <cell r="W2785">
            <v>4364.8</v>
          </cell>
          <cell r="X2785">
            <v>4364.8</v>
          </cell>
          <cell r="Y2785">
            <v>618640</v>
          </cell>
        </row>
        <row r="2786">
          <cell r="A2786">
            <v>2018599</v>
          </cell>
          <cell r="C2786" t="str">
            <v>752818 Julh. New Port Etage sp</v>
          </cell>
          <cell r="D2786" t="str">
            <v>Arcabo</v>
          </cell>
          <cell r="E2786">
            <v>1</v>
          </cell>
          <cell r="F2786">
            <v>14</v>
          </cell>
          <cell r="G2786">
            <v>6</v>
          </cell>
          <cell r="H2786">
            <v>5</v>
          </cell>
          <cell r="I2786">
            <v>1</v>
          </cell>
          <cell r="J2786">
            <v>1</v>
          </cell>
          <cell r="L2786">
            <v>7321.13</v>
          </cell>
          <cell r="N2786">
            <v>4906</v>
          </cell>
          <cell r="O2786">
            <v>4097.24</v>
          </cell>
          <cell r="P2786">
            <v>0.83514879739094983</v>
          </cell>
          <cell r="Q2786">
            <v>808.76</v>
          </cell>
          <cell r="R2786">
            <v>0.16485120260905015</v>
          </cell>
          <cell r="S2786">
            <v>32.3504</v>
          </cell>
          <cell r="U2786">
            <v>0</v>
          </cell>
          <cell r="V2786">
            <v>0</v>
          </cell>
          <cell r="W2786">
            <v>7321.13</v>
          </cell>
          <cell r="X2786">
            <v>7321.13</v>
          </cell>
          <cell r="Y2786">
            <v>618659</v>
          </cell>
        </row>
        <row r="2787">
          <cell r="A2787">
            <v>2018600</v>
          </cell>
          <cell r="C2787" t="str">
            <v>752918 Julh. New Port Etage sp</v>
          </cell>
          <cell r="D2787" t="str">
            <v>Arcabo</v>
          </cell>
          <cell r="E2787">
            <v>1</v>
          </cell>
          <cell r="F2787">
            <v>14</v>
          </cell>
          <cell r="G2787">
            <v>6</v>
          </cell>
          <cell r="H2787">
            <v>5</v>
          </cell>
          <cell r="I2787">
            <v>1</v>
          </cell>
          <cell r="J2787">
            <v>1</v>
          </cell>
          <cell r="L2787">
            <v>7321.13</v>
          </cell>
          <cell r="N2787">
            <v>4906</v>
          </cell>
          <cell r="O2787">
            <v>4097.24</v>
          </cell>
          <cell r="P2787">
            <v>0.83514879739094983</v>
          </cell>
          <cell r="Q2787">
            <v>808.76</v>
          </cell>
          <cell r="R2787">
            <v>0.16485120260905015</v>
          </cell>
          <cell r="S2787">
            <v>32.3504</v>
          </cell>
          <cell r="U2787">
            <v>0</v>
          </cell>
          <cell r="V2787">
            <v>0</v>
          </cell>
          <cell r="W2787">
            <v>7321.13</v>
          </cell>
          <cell r="X2787">
            <v>7321.13</v>
          </cell>
          <cell r="Y2787">
            <v>618663</v>
          </cell>
        </row>
        <row r="2788">
          <cell r="A2788">
            <v>2018601</v>
          </cell>
          <cell r="C2788" t="str">
            <v>750618 New Port</v>
          </cell>
          <cell r="D2788" t="str">
            <v>Arcabo</v>
          </cell>
          <cell r="E2788">
            <v>1</v>
          </cell>
          <cell r="F2788">
            <v>11</v>
          </cell>
          <cell r="G2788">
            <v>7</v>
          </cell>
          <cell r="H2788">
            <v>2</v>
          </cell>
          <cell r="I2788">
            <v>1</v>
          </cell>
          <cell r="J2788">
            <v>1</v>
          </cell>
          <cell r="L2788">
            <v>4575.1099999999997</v>
          </cell>
          <cell r="N2788">
            <v>3029.54</v>
          </cell>
          <cell r="O2788">
            <v>2426.11</v>
          </cell>
          <cell r="P2788">
            <v>0.80081794595879252</v>
          </cell>
          <cell r="Q2788">
            <v>603.42999999999995</v>
          </cell>
          <cell r="R2788">
            <v>0.19918205404120756</v>
          </cell>
          <cell r="S2788">
            <v>24.137199999999996</v>
          </cell>
          <cell r="U2788">
            <v>0</v>
          </cell>
          <cell r="V2788">
            <v>0</v>
          </cell>
          <cell r="W2788">
            <v>4575.1099999999997</v>
          </cell>
          <cell r="X2788">
            <v>4575.1099999999997</v>
          </cell>
          <cell r="Y2788">
            <v>618596</v>
          </cell>
        </row>
        <row r="2789">
          <cell r="A2789">
            <v>2018602</v>
          </cell>
          <cell r="C2789" t="str">
            <v>750718 New Port</v>
          </cell>
          <cell r="D2789" t="str">
            <v>Arcabo</v>
          </cell>
          <cell r="E2789">
            <v>1</v>
          </cell>
          <cell r="F2789">
            <v>11</v>
          </cell>
          <cell r="G2789">
            <v>7</v>
          </cell>
          <cell r="H2789">
            <v>2</v>
          </cell>
          <cell r="I2789">
            <v>1</v>
          </cell>
          <cell r="J2789">
            <v>1</v>
          </cell>
          <cell r="L2789">
            <v>4575.1099999999997</v>
          </cell>
          <cell r="N2789">
            <v>3029.54</v>
          </cell>
          <cell r="O2789">
            <v>2426.11</v>
          </cell>
          <cell r="P2789">
            <v>0.80081794595879252</v>
          </cell>
          <cell r="Q2789">
            <v>603.42999999999995</v>
          </cell>
          <cell r="R2789">
            <v>0.19918205404120756</v>
          </cell>
          <cell r="S2789">
            <v>24.137199999999996</v>
          </cell>
          <cell r="U2789">
            <v>0</v>
          </cell>
          <cell r="V2789">
            <v>0</v>
          </cell>
          <cell r="W2789">
            <v>4575.1099999999997</v>
          </cell>
          <cell r="X2789">
            <v>4575.1099999999997</v>
          </cell>
          <cell r="Y2789">
            <v>618597</v>
          </cell>
        </row>
        <row r="2790">
          <cell r="A2790">
            <v>2018603</v>
          </cell>
          <cell r="C2790" t="str">
            <v>750818 New Port</v>
          </cell>
          <cell r="D2790" t="str">
            <v>Arcabo</v>
          </cell>
          <cell r="E2790">
            <v>1</v>
          </cell>
          <cell r="F2790">
            <v>11</v>
          </cell>
          <cell r="G2790">
            <v>7</v>
          </cell>
          <cell r="H2790">
            <v>2</v>
          </cell>
          <cell r="I2790">
            <v>1</v>
          </cell>
          <cell r="J2790">
            <v>1</v>
          </cell>
          <cell r="L2790">
            <v>4575.1099999999997</v>
          </cell>
          <cell r="N2790">
            <v>3029.54</v>
          </cell>
          <cell r="O2790">
            <v>2426.11</v>
          </cell>
          <cell r="P2790">
            <v>0.80081794595879252</v>
          </cell>
          <cell r="Q2790">
            <v>603.42999999999995</v>
          </cell>
          <cell r="R2790">
            <v>0.19918205404120756</v>
          </cell>
          <cell r="S2790">
            <v>24.137199999999996</v>
          </cell>
          <cell r="U2790">
            <v>0</v>
          </cell>
          <cell r="V2790">
            <v>0</v>
          </cell>
          <cell r="W2790">
            <v>4575.1099999999997</v>
          </cell>
          <cell r="X2790">
            <v>4575.1099999999997</v>
          </cell>
          <cell r="Y2790">
            <v>618598</v>
          </cell>
        </row>
        <row r="2791">
          <cell r="A2791">
            <v>2018604</v>
          </cell>
          <cell r="C2791" t="str">
            <v>750918 New Port</v>
          </cell>
          <cell r="D2791" t="str">
            <v>Arcabo</v>
          </cell>
          <cell r="E2791">
            <v>1</v>
          </cell>
          <cell r="F2791">
            <v>11</v>
          </cell>
          <cell r="G2791">
            <v>7</v>
          </cell>
          <cell r="H2791">
            <v>2</v>
          </cell>
          <cell r="I2791">
            <v>1</v>
          </cell>
          <cell r="J2791">
            <v>1</v>
          </cell>
          <cell r="L2791">
            <v>4575.1099999999997</v>
          </cell>
          <cell r="N2791">
            <v>3029.54</v>
          </cell>
          <cell r="O2791">
            <v>2426.11</v>
          </cell>
          <cell r="P2791">
            <v>0.80081794595879252</v>
          </cell>
          <cell r="Q2791">
            <v>603.42999999999995</v>
          </cell>
          <cell r="R2791">
            <v>0.19918205404120756</v>
          </cell>
          <cell r="S2791">
            <v>24.137199999999996</v>
          </cell>
          <cell r="U2791">
            <v>0</v>
          </cell>
          <cell r="V2791">
            <v>0</v>
          </cell>
          <cell r="W2791">
            <v>4575.1099999999997</v>
          </cell>
          <cell r="X2791">
            <v>4575.1099999999997</v>
          </cell>
          <cell r="Y2791">
            <v>618599</v>
          </cell>
        </row>
        <row r="2792">
          <cell r="A2792">
            <v>2018605</v>
          </cell>
          <cell r="C2792" t="str">
            <v>751018 New Port</v>
          </cell>
          <cell r="D2792" t="str">
            <v>Arcabo</v>
          </cell>
          <cell r="E2792">
            <v>1</v>
          </cell>
          <cell r="F2792">
            <v>11</v>
          </cell>
          <cell r="G2792">
            <v>7</v>
          </cell>
          <cell r="H2792">
            <v>2</v>
          </cell>
          <cell r="I2792">
            <v>1</v>
          </cell>
          <cell r="J2792">
            <v>1</v>
          </cell>
          <cell r="L2792">
            <v>4575.1099999999997</v>
          </cell>
          <cell r="N2792">
            <v>3029.54</v>
          </cell>
          <cell r="O2792">
            <v>2426.11</v>
          </cell>
          <cell r="P2792">
            <v>0.80081794595879252</v>
          </cell>
          <cell r="Q2792">
            <v>603.42999999999995</v>
          </cell>
          <cell r="R2792">
            <v>0.19918205404120756</v>
          </cell>
          <cell r="S2792">
            <v>24.137199999999996</v>
          </cell>
          <cell r="U2792">
            <v>0</v>
          </cell>
          <cell r="V2792">
            <v>0</v>
          </cell>
          <cell r="W2792">
            <v>4575.1099999999997</v>
          </cell>
          <cell r="X2792">
            <v>4575.1099999999997</v>
          </cell>
          <cell r="Y2792">
            <v>618600</v>
          </cell>
        </row>
        <row r="2793">
          <cell r="A2793">
            <v>2018606</v>
          </cell>
          <cell r="C2793" t="str">
            <v>751118 New Port</v>
          </cell>
          <cell r="D2793" t="str">
            <v>Arcabo</v>
          </cell>
          <cell r="E2793">
            <v>1</v>
          </cell>
          <cell r="F2793">
            <v>11</v>
          </cell>
          <cell r="G2793">
            <v>7</v>
          </cell>
          <cell r="H2793">
            <v>2</v>
          </cell>
          <cell r="I2793">
            <v>1</v>
          </cell>
          <cell r="J2793">
            <v>1</v>
          </cell>
          <cell r="L2793">
            <v>4575.1099999999997</v>
          </cell>
          <cell r="N2793">
            <v>3029.54</v>
          </cell>
          <cell r="O2793">
            <v>2426.11</v>
          </cell>
          <cell r="P2793">
            <v>0.80081794595879252</v>
          </cell>
          <cell r="Q2793">
            <v>603.42999999999995</v>
          </cell>
          <cell r="R2793">
            <v>0.19918205404120756</v>
          </cell>
          <cell r="S2793">
            <v>24.137199999999996</v>
          </cell>
          <cell r="U2793">
            <v>0</v>
          </cell>
          <cell r="V2793">
            <v>-8.8900000000003274</v>
          </cell>
          <cell r="W2793">
            <v>4584</v>
          </cell>
          <cell r="X2793">
            <v>4584</v>
          </cell>
          <cell r="Y2793">
            <v>618601</v>
          </cell>
        </row>
        <row r="2794">
          <cell r="A2794">
            <v>2018607</v>
          </cell>
          <cell r="C2794" t="str">
            <v>751218 New Port sp</v>
          </cell>
          <cell r="D2794" t="str">
            <v>Arcabo</v>
          </cell>
          <cell r="E2794">
            <v>1</v>
          </cell>
          <cell r="F2794">
            <v>11</v>
          </cell>
          <cell r="G2794">
            <v>7</v>
          </cell>
          <cell r="H2794">
            <v>2</v>
          </cell>
          <cell r="I2794">
            <v>1</v>
          </cell>
          <cell r="J2794">
            <v>1</v>
          </cell>
          <cell r="L2794">
            <v>4575.1099999999997</v>
          </cell>
          <cell r="N2794">
            <v>3029.54</v>
          </cell>
          <cell r="O2794">
            <v>2426.11</v>
          </cell>
          <cell r="P2794">
            <v>0.80081794595879252</v>
          </cell>
          <cell r="Q2794">
            <v>603.42999999999995</v>
          </cell>
          <cell r="R2794">
            <v>0.19918205404120756</v>
          </cell>
          <cell r="S2794">
            <v>24.137199999999996</v>
          </cell>
          <cell r="U2794">
            <v>0</v>
          </cell>
          <cell r="V2794">
            <v>0</v>
          </cell>
          <cell r="W2794">
            <v>4575.1099999999997</v>
          </cell>
          <cell r="X2794">
            <v>4575.1099999999997</v>
          </cell>
          <cell r="Y2794">
            <v>618635</v>
          </cell>
        </row>
        <row r="2795">
          <cell r="A2795">
            <v>2018608</v>
          </cell>
          <cell r="C2795" t="str">
            <v>751318 New Port sp</v>
          </cell>
          <cell r="D2795" t="str">
            <v>Arcabo</v>
          </cell>
          <cell r="E2795">
            <v>1</v>
          </cell>
          <cell r="F2795">
            <v>11</v>
          </cell>
          <cell r="G2795">
            <v>7</v>
          </cell>
          <cell r="H2795">
            <v>2</v>
          </cell>
          <cell r="I2795">
            <v>1</v>
          </cell>
          <cell r="J2795">
            <v>1</v>
          </cell>
          <cell r="L2795">
            <v>4575.1099999999997</v>
          </cell>
          <cell r="N2795">
            <v>3029.54</v>
          </cell>
          <cell r="O2795">
            <v>2426.11</v>
          </cell>
          <cell r="P2795">
            <v>0.80081794595879252</v>
          </cell>
          <cell r="Q2795">
            <v>603.42999999999995</v>
          </cell>
          <cell r="R2795">
            <v>0.19918205404120756</v>
          </cell>
          <cell r="S2795">
            <v>24.137199999999996</v>
          </cell>
          <cell r="U2795">
            <v>0</v>
          </cell>
          <cell r="V2795">
            <v>0</v>
          </cell>
          <cell r="W2795">
            <v>4575.1099999999997</v>
          </cell>
          <cell r="X2795">
            <v>4575.1099999999997</v>
          </cell>
          <cell r="Y2795">
            <v>618636</v>
          </cell>
        </row>
        <row r="2796">
          <cell r="A2796">
            <v>2018609</v>
          </cell>
          <cell r="C2796" t="str">
            <v>Wagemans 2</v>
          </cell>
          <cell r="D2796" t="str">
            <v>Duocar</v>
          </cell>
          <cell r="E2796">
            <v>0</v>
          </cell>
          <cell r="F2796">
            <v>1</v>
          </cell>
          <cell r="G2796">
            <v>0</v>
          </cell>
          <cell r="H2796">
            <v>1</v>
          </cell>
          <cell r="I2796">
            <v>1</v>
          </cell>
          <cell r="J2796">
            <v>1</v>
          </cell>
          <cell r="L2796">
            <v>672.13</v>
          </cell>
          <cell r="N2796">
            <v>423.75</v>
          </cell>
          <cell r="O2796">
            <v>288.69</v>
          </cell>
          <cell r="P2796">
            <v>0.68127433628318579</v>
          </cell>
          <cell r="Q2796">
            <v>135.06</v>
          </cell>
          <cell r="R2796">
            <v>0.31872566371681416</v>
          </cell>
          <cell r="S2796">
            <v>5.4024000000000001</v>
          </cell>
          <cell r="U2796">
            <v>0</v>
          </cell>
          <cell r="V2796">
            <v>0</v>
          </cell>
          <cell r="W2796">
            <v>672.13</v>
          </cell>
          <cell r="X2796">
            <v>672.13</v>
          </cell>
          <cell r="Y2796">
            <v>618819</v>
          </cell>
        </row>
        <row r="2797">
          <cell r="A2797" t="str">
            <v>2018610V</v>
          </cell>
          <cell r="C2797">
            <v>743818</v>
          </cell>
          <cell r="D2797" t="str">
            <v>Arcabo</v>
          </cell>
          <cell r="E2797">
            <v>1</v>
          </cell>
          <cell r="F2797">
            <v>8</v>
          </cell>
          <cell r="G2797">
            <v>5</v>
          </cell>
          <cell r="H2797">
            <v>3</v>
          </cell>
          <cell r="I2797">
            <v>1</v>
          </cell>
          <cell r="J2797">
            <v>1</v>
          </cell>
          <cell r="L2797">
            <v>6091.02</v>
          </cell>
          <cell r="N2797">
            <v>4053</v>
          </cell>
          <cell r="O2797">
            <v>3037</v>
          </cell>
          <cell r="P2797">
            <v>0.74932149025413275</v>
          </cell>
          <cell r="Q2797">
            <v>1016</v>
          </cell>
          <cell r="R2797">
            <v>0.25067850974586725</v>
          </cell>
          <cell r="S2797">
            <v>40.64</v>
          </cell>
          <cell r="U2797">
            <v>0</v>
          </cell>
          <cell r="V2797">
            <v>0</v>
          </cell>
          <cell r="W2797">
            <v>6091.02</v>
          </cell>
          <cell r="X2797">
            <v>6091.02</v>
          </cell>
          <cell r="Y2797">
            <v>618581</v>
          </cell>
        </row>
        <row r="2798">
          <cell r="A2798">
            <v>2018611</v>
          </cell>
          <cell r="C2798" t="str">
            <v>rol rubber DVU16 werkbon 275</v>
          </cell>
          <cell r="D2798" t="str">
            <v>Arcabo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1</v>
          </cell>
          <cell r="J2798">
            <v>1</v>
          </cell>
          <cell r="L2798">
            <v>130.11000000000001</v>
          </cell>
          <cell r="O2798">
            <v>56.57</v>
          </cell>
          <cell r="P2798" t="str">
            <v/>
          </cell>
          <cell r="R2798" t="str">
            <v/>
          </cell>
          <cell r="S2798">
            <v>0</v>
          </cell>
          <cell r="U2798">
            <v>0</v>
          </cell>
          <cell r="V2798">
            <v>0</v>
          </cell>
          <cell r="W2798">
            <v>130.11000000000001</v>
          </cell>
          <cell r="X2798">
            <v>130.11000000000001</v>
          </cell>
          <cell r="Y2798">
            <v>618528</v>
          </cell>
        </row>
        <row r="2799">
          <cell r="A2799" t="str">
            <v>2018612L-6009</v>
          </cell>
          <cell r="C2799" t="str">
            <v>Service: Alles wisselt - luiken met zandloper</v>
          </cell>
          <cell r="D2799" t="str">
            <v>Arcabo</v>
          </cell>
          <cell r="E2799">
            <v>0</v>
          </cell>
          <cell r="F2799">
            <v>8</v>
          </cell>
          <cell r="G2799">
            <v>0</v>
          </cell>
          <cell r="H2799">
            <v>0</v>
          </cell>
          <cell r="I2799">
            <v>1</v>
          </cell>
          <cell r="J2799">
            <v>1</v>
          </cell>
          <cell r="L2799">
            <v>735.32</v>
          </cell>
          <cell r="N2799">
            <v>553</v>
          </cell>
          <cell r="O2799">
            <v>406.91999999999996</v>
          </cell>
          <cell r="P2799">
            <v>0.7358408679927666</v>
          </cell>
          <cell r="Q2799">
            <v>146.08000000000001</v>
          </cell>
          <cell r="R2799">
            <v>0.26415913200723329</v>
          </cell>
          <cell r="S2799">
            <v>5.8432000000000004</v>
          </cell>
          <cell r="U2799">
            <v>0</v>
          </cell>
          <cell r="V2799">
            <v>0</v>
          </cell>
          <cell r="W2799">
            <v>735.32</v>
          </cell>
          <cell r="X2799">
            <v>735.32</v>
          </cell>
          <cell r="Y2799">
            <v>618579</v>
          </cell>
        </row>
        <row r="2800">
          <cell r="A2800">
            <v>2018613</v>
          </cell>
          <cell r="C2800" t="str">
            <v>Heck</v>
          </cell>
          <cell r="D2800" t="str">
            <v>RSP recreatiebouw</v>
          </cell>
          <cell r="E2800">
            <v>1</v>
          </cell>
          <cell r="F2800">
            <v>8</v>
          </cell>
          <cell r="G2800">
            <v>3</v>
          </cell>
          <cell r="H2800">
            <v>4</v>
          </cell>
          <cell r="I2800">
            <v>1</v>
          </cell>
          <cell r="J2800">
            <v>1</v>
          </cell>
          <cell r="L2800">
            <v>2944.97</v>
          </cell>
          <cell r="N2800">
            <v>1786</v>
          </cell>
          <cell r="O2800">
            <v>1339.6</v>
          </cell>
          <cell r="P2800">
            <v>0.75005599104143328</v>
          </cell>
          <cell r="Q2800">
            <v>446.4</v>
          </cell>
          <cell r="R2800">
            <v>0.24994400895856661</v>
          </cell>
          <cell r="S2800">
            <v>17.855999999999998</v>
          </cell>
          <cell r="U2800">
            <v>0</v>
          </cell>
          <cell r="V2800">
            <v>0</v>
          </cell>
          <cell r="W2800">
            <v>2944.97</v>
          </cell>
          <cell r="X2800">
            <v>2944.97</v>
          </cell>
          <cell r="Y2800">
            <v>618631</v>
          </cell>
        </row>
        <row r="2801">
          <cell r="A2801">
            <v>2018614</v>
          </cell>
          <cell r="C2801" t="str">
            <v>512915 strandcamp Groede werkb 279 - uitzetzakscharen 2 sets</v>
          </cell>
          <cell r="D2801" t="str">
            <v>Arcabo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1</v>
          </cell>
          <cell r="J2801">
            <v>1</v>
          </cell>
          <cell r="L2801">
            <v>23.96</v>
          </cell>
          <cell r="O2801">
            <v>10.42</v>
          </cell>
          <cell r="P2801" t="str">
            <v/>
          </cell>
          <cell r="R2801" t="str">
            <v/>
          </cell>
          <cell r="S2801">
            <v>0</v>
          </cell>
          <cell r="U2801">
            <v>0</v>
          </cell>
          <cell r="V2801">
            <v>0</v>
          </cell>
          <cell r="W2801">
            <v>23.96</v>
          </cell>
          <cell r="X2801">
            <v>23.96</v>
          </cell>
          <cell r="Y2801">
            <v>618526</v>
          </cell>
        </row>
        <row r="2802">
          <cell r="A2802">
            <v>2018616</v>
          </cell>
          <cell r="C2802" t="str">
            <v>beursmodel 2018</v>
          </cell>
          <cell r="D2802" t="str">
            <v>Maat</v>
          </cell>
          <cell r="E2802">
            <v>1</v>
          </cell>
          <cell r="F2802">
            <v>7</v>
          </cell>
          <cell r="G2802">
            <v>4</v>
          </cell>
          <cell r="H2802">
            <v>3</v>
          </cell>
          <cell r="I2802">
            <v>1</v>
          </cell>
          <cell r="J2802">
            <v>1</v>
          </cell>
          <cell r="L2802">
            <v>3036.97</v>
          </cell>
          <cell r="N2802">
            <v>2130.08</v>
          </cell>
          <cell r="O2802">
            <v>1629.3799999999999</v>
          </cell>
          <cell r="P2802">
            <v>0.76493840606925556</v>
          </cell>
          <cell r="Q2802">
            <v>500.7</v>
          </cell>
          <cell r="R2802">
            <v>0.23506159393074438</v>
          </cell>
          <cell r="S2802">
            <v>20.027999999999999</v>
          </cell>
          <cell r="U2802">
            <v>0</v>
          </cell>
          <cell r="V2802">
            <v>0</v>
          </cell>
          <cell r="W2802">
            <v>3036.97</v>
          </cell>
          <cell r="X2802">
            <v>3036.97</v>
          </cell>
          <cell r="Y2802">
            <v>618620</v>
          </cell>
        </row>
        <row r="2803">
          <cell r="A2803">
            <v>2018617</v>
          </cell>
          <cell r="C2803" t="str">
            <v>Valkenisse (extra deur)</v>
          </cell>
          <cell r="D2803" t="str">
            <v>Maat</v>
          </cell>
          <cell r="E2803">
            <v>0</v>
          </cell>
          <cell r="F2803">
            <v>1</v>
          </cell>
          <cell r="G2803">
            <v>0</v>
          </cell>
          <cell r="H2803">
            <v>1</v>
          </cell>
          <cell r="I2803">
            <v>1</v>
          </cell>
          <cell r="J2803">
            <v>1</v>
          </cell>
          <cell r="L2803">
            <v>508.32</v>
          </cell>
          <cell r="N2803">
            <v>353</v>
          </cell>
          <cell r="O2803">
            <v>244.09</v>
          </cell>
          <cell r="P2803">
            <v>0.69147308781869687</v>
          </cell>
          <cell r="Q2803">
            <v>108.91</v>
          </cell>
          <cell r="R2803">
            <v>0.30852691218130313</v>
          </cell>
          <cell r="S2803">
            <v>4.3563999999999998</v>
          </cell>
          <cell r="U2803">
            <v>0</v>
          </cell>
          <cell r="V2803">
            <v>0</v>
          </cell>
          <cell r="W2803">
            <v>508.32</v>
          </cell>
          <cell r="X2803">
            <v>508.32</v>
          </cell>
          <cell r="Y2803">
            <v>618621</v>
          </cell>
        </row>
        <row r="2804">
          <cell r="A2804">
            <v>2018618</v>
          </cell>
          <cell r="C2804">
            <v>701218</v>
          </cell>
          <cell r="D2804" t="str">
            <v>Arcabo</v>
          </cell>
          <cell r="E2804">
            <v>1</v>
          </cell>
          <cell r="F2804">
            <v>10</v>
          </cell>
          <cell r="G2804">
            <v>7</v>
          </cell>
          <cell r="H2804">
            <v>3</v>
          </cell>
          <cell r="I2804">
            <v>1</v>
          </cell>
          <cell r="J2804">
            <v>1</v>
          </cell>
          <cell r="L2804">
            <v>3831.98</v>
          </cell>
          <cell r="N2804">
            <v>2532</v>
          </cell>
          <cell r="O2804">
            <v>1959.13</v>
          </cell>
          <cell r="P2804">
            <v>0.77374802527646136</v>
          </cell>
          <cell r="Q2804">
            <v>572.87</v>
          </cell>
          <cell r="R2804">
            <v>0.2262519747235387</v>
          </cell>
          <cell r="S2804">
            <v>22.9148</v>
          </cell>
          <cell r="U2804">
            <v>0</v>
          </cell>
          <cell r="V2804">
            <v>0</v>
          </cell>
          <cell r="W2804">
            <v>3831.98</v>
          </cell>
          <cell r="X2804">
            <v>3831.98</v>
          </cell>
          <cell r="Y2804">
            <v>618583</v>
          </cell>
        </row>
        <row r="2805">
          <cell r="A2805">
            <v>2018619</v>
          </cell>
          <cell r="C2805">
            <v>726718</v>
          </cell>
          <cell r="D2805" t="str">
            <v>Arcabo</v>
          </cell>
          <cell r="E2805">
            <v>1</v>
          </cell>
          <cell r="F2805">
            <v>9</v>
          </cell>
          <cell r="G2805">
            <v>6</v>
          </cell>
          <cell r="H2805">
            <v>3</v>
          </cell>
          <cell r="I2805">
            <v>1</v>
          </cell>
          <cell r="J2805">
            <v>1</v>
          </cell>
          <cell r="L2805">
            <v>3441.75</v>
          </cell>
          <cell r="N2805">
            <v>2140</v>
          </cell>
          <cell r="O2805">
            <v>1637.06</v>
          </cell>
          <cell r="P2805">
            <v>0.76498130841121492</v>
          </cell>
          <cell r="Q2805">
            <v>502.94</v>
          </cell>
          <cell r="R2805">
            <v>0.23501869158878505</v>
          </cell>
          <cell r="S2805">
            <v>20.117599999999999</v>
          </cell>
          <cell r="U2805">
            <v>0</v>
          </cell>
          <cell r="V2805">
            <v>0</v>
          </cell>
          <cell r="W2805">
            <v>3441.75</v>
          </cell>
          <cell r="X2805">
            <v>3441.75</v>
          </cell>
          <cell r="Y2805">
            <v>618584</v>
          </cell>
        </row>
        <row r="2806">
          <cell r="A2806">
            <v>2018620</v>
          </cell>
          <cell r="C2806" t="str">
            <v>657418 Ruit 631x1808 Hal 3 Floathouse 10, (floathouse 2018143)</v>
          </cell>
          <cell r="D2806" t="str">
            <v>Arcabo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1</v>
          </cell>
          <cell r="J2806">
            <v>1</v>
          </cell>
          <cell r="L2806">
            <v>103.58</v>
          </cell>
          <cell r="O2806">
            <v>44.29</v>
          </cell>
          <cell r="P2806" t="str">
            <v/>
          </cell>
          <cell r="Q2806">
            <v>15</v>
          </cell>
          <cell r="R2806" t="str">
            <v/>
          </cell>
          <cell r="S2806">
            <v>0.6</v>
          </cell>
          <cell r="U2806">
            <v>0</v>
          </cell>
          <cell r="V2806">
            <v>0</v>
          </cell>
          <cell r="W2806">
            <v>103.58</v>
          </cell>
          <cell r="X2806">
            <v>103.58</v>
          </cell>
          <cell r="Y2806">
            <v>618628</v>
          </cell>
        </row>
        <row r="2807">
          <cell r="A2807">
            <v>2018621</v>
          </cell>
          <cell r="C2807">
            <v>746618</v>
          </cell>
          <cell r="D2807" t="str">
            <v>Arcabo</v>
          </cell>
          <cell r="E2807">
            <v>1</v>
          </cell>
          <cell r="F2807">
            <v>8</v>
          </cell>
          <cell r="G2807">
            <v>5</v>
          </cell>
          <cell r="H2807">
            <v>3</v>
          </cell>
          <cell r="I2807">
            <v>1</v>
          </cell>
          <cell r="J2807">
            <v>1</v>
          </cell>
          <cell r="L2807">
            <v>3518.27</v>
          </cell>
          <cell r="N2807">
            <v>2312</v>
          </cell>
          <cell r="O2807">
            <v>1842.7</v>
          </cell>
          <cell r="P2807">
            <v>0.79701557093425612</v>
          </cell>
          <cell r="Q2807">
            <v>469.3</v>
          </cell>
          <cell r="R2807">
            <v>0.20298442906574396</v>
          </cell>
          <cell r="S2807">
            <v>18.772000000000002</v>
          </cell>
          <cell r="U2807">
            <v>0</v>
          </cell>
          <cell r="V2807">
            <v>0</v>
          </cell>
          <cell r="W2807">
            <v>3518.27</v>
          </cell>
          <cell r="X2807">
            <v>3518.27</v>
          </cell>
          <cell r="Y2807">
            <v>618585</v>
          </cell>
        </row>
        <row r="2808">
          <cell r="A2808" t="str">
            <v>2018622L-6009</v>
          </cell>
          <cell r="C2808">
            <v>701218</v>
          </cell>
          <cell r="D2808" t="str">
            <v>Arcabo</v>
          </cell>
          <cell r="E2808">
            <v>0</v>
          </cell>
          <cell r="F2808">
            <v>14</v>
          </cell>
          <cell r="G2808">
            <v>0</v>
          </cell>
          <cell r="H2808">
            <v>0</v>
          </cell>
          <cell r="I2808">
            <v>1</v>
          </cell>
          <cell r="J2808">
            <v>1</v>
          </cell>
          <cell r="L2808">
            <v>1282.4000000000001</v>
          </cell>
          <cell r="N2808">
            <v>970</v>
          </cell>
          <cell r="O2808">
            <v>714.36</v>
          </cell>
          <cell r="P2808">
            <v>0.73645360824742268</v>
          </cell>
          <cell r="Q2808">
            <v>255.64</v>
          </cell>
          <cell r="R2808">
            <v>0.26354639175257732</v>
          </cell>
          <cell r="S2808">
            <v>10.2256</v>
          </cell>
          <cell r="U2808">
            <v>0</v>
          </cell>
          <cell r="V2808">
            <v>0</v>
          </cell>
          <cell r="W2808">
            <v>1282.4000000000001</v>
          </cell>
          <cell r="X2808">
            <v>1282.4000000000001</v>
          </cell>
          <cell r="Y2808">
            <v>618580</v>
          </cell>
        </row>
        <row r="2809">
          <cell r="A2809">
            <v>2018623</v>
          </cell>
          <cell r="C2809" t="str">
            <v>2x stolpdeur PCDXT TEST SKG</v>
          </cell>
          <cell r="D2809" t="str">
            <v>Kurokozijn</v>
          </cell>
          <cell r="E2809">
            <v>0</v>
          </cell>
          <cell r="F2809">
            <v>2</v>
          </cell>
          <cell r="G2809">
            <v>0</v>
          </cell>
          <cell r="H2809">
            <v>4</v>
          </cell>
          <cell r="I2809">
            <v>1</v>
          </cell>
          <cell r="J2809">
            <v>1</v>
          </cell>
          <cell r="O2809">
            <v>0</v>
          </cell>
          <cell r="P2809" t="str">
            <v/>
          </cell>
          <cell r="R2809" t="str">
            <v/>
          </cell>
          <cell r="S2809">
            <v>0</v>
          </cell>
          <cell r="U2809">
            <v>0</v>
          </cell>
          <cell r="V2809">
            <v>0</v>
          </cell>
          <cell r="W2809">
            <v>0</v>
          </cell>
          <cell r="X2809"/>
          <cell r="Y2809"/>
        </row>
        <row r="2810">
          <cell r="A2810">
            <v>2018624</v>
          </cell>
          <cell r="B2810" t="str">
            <v>geen verkoop besch geleverd</v>
          </cell>
          <cell r="C2810" t="str">
            <v>herstel kozijn MSE 021 - MAA1020l</v>
          </cell>
          <cell r="D2810" t="str">
            <v>Maat</v>
          </cell>
          <cell r="E2810">
            <v>0</v>
          </cell>
          <cell r="F2810">
            <v>1</v>
          </cell>
          <cell r="G2810">
            <v>0</v>
          </cell>
          <cell r="H2810">
            <v>1</v>
          </cell>
          <cell r="I2810">
            <v>1</v>
          </cell>
          <cell r="J2810">
            <v>1</v>
          </cell>
          <cell r="L2810">
            <v>0</v>
          </cell>
          <cell r="N2810">
            <v>109.19</v>
          </cell>
          <cell r="O2810">
            <v>69.239999999999995</v>
          </cell>
          <cell r="P2810">
            <v>0.63412400402967306</v>
          </cell>
          <cell r="Q2810">
            <v>39.950000000000003</v>
          </cell>
          <cell r="R2810">
            <v>0.36587599597032699</v>
          </cell>
          <cell r="S2810">
            <v>1.5980000000000001</v>
          </cell>
          <cell r="U2810">
            <v>0</v>
          </cell>
          <cell r="V2810">
            <v>0</v>
          </cell>
          <cell r="W2810">
            <v>0</v>
          </cell>
          <cell r="X2810"/>
          <cell r="Y2810"/>
        </row>
        <row r="2811">
          <cell r="A2811">
            <v>2018625</v>
          </cell>
          <cell r="C2811" t="str">
            <v>Comm 147</v>
          </cell>
          <cell r="D2811" t="str">
            <v>Diamant</v>
          </cell>
          <cell r="E2811">
            <v>1</v>
          </cell>
          <cell r="F2811">
            <v>12</v>
          </cell>
          <cell r="G2811">
            <v>6</v>
          </cell>
          <cell r="H2811">
            <v>3</v>
          </cell>
          <cell r="I2811">
            <v>1</v>
          </cell>
          <cell r="J2811">
            <v>1</v>
          </cell>
          <cell r="L2811">
            <v>5235.29</v>
          </cell>
          <cell r="N2811">
            <v>3300</v>
          </cell>
          <cell r="O2811">
            <v>2562.21</v>
          </cell>
          <cell r="P2811">
            <v>0.77642727272727274</v>
          </cell>
          <cell r="Q2811">
            <v>737.79</v>
          </cell>
          <cell r="R2811">
            <v>0.22357272727272726</v>
          </cell>
          <cell r="S2811">
            <v>29.511599999999998</v>
          </cell>
          <cell r="U2811">
            <v>0</v>
          </cell>
          <cell r="V2811">
            <v>0</v>
          </cell>
          <cell r="W2811">
            <v>5235.29</v>
          </cell>
          <cell r="X2811">
            <v>5235.29</v>
          </cell>
          <cell r="Y2811">
            <v>618630</v>
          </cell>
        </row>
        <row r="2812">
          <cell r="A2812" t="str">
            <v>2018626V</v>
          </cell>
          <cell r="C2812" t="str">
            <v>5 monster kozijnen VT31-6/39 wit - levering naar LB</v>
          </cell>
          <cell r="D2812" t="str">
            <v>Kurokozijn</v>
          </cell>
          <cell r="E2812">
            <v>0</v>
          </cell>
          <cell r="F2812">
            <v>5</v>
          </cell>
          <cell r="G2812">
            <v>0</v>
          </cell>
          <cell r="H2812">
            <v>0</v>
          </cell>
          <cell r="I2812">
            <v>1</v>
          </cell>
          <cell r="J2812">
            <v>1</v>
          </cell>
          <cell r="O2812">
            <v>0</v>
          </cell>
          <cell r="P2812" t="str">
            <v/>
          </cell>
          <cell r="R2812" t="str">
            <v/>
          </cell>
          <cell r="S2812">
            <v>0</v>
          </cell>
          <cell r="U2812">
            <v>0</v>
          </cell>
          <cell r="V2812">
            <v>0</v>
          </cell>
          <cell r="W2812">
            <v>0</v>
          </cell>
          <cell r="X2812"/>
          <cell r="Y2812"/>
        </row>
        <row r="2813">
          <cell r="A2813" t="str">
            <v>2018627-301</v>
          </cell>
          <cell r="C2813" t="str">
            <v>Nieuwvliet Duinhage 301 beeld</v>
          </cell>
          <cell r="D2813" t="str">
            <v>Maat</v>
          </cell>
          <cell r="E2813">
            <v>1</v>
          </cell>
          <cell r="F2813">
            <v>12</v>
          </cell>
          <cell r="G2813">
            <v>6</v>
          </cell>
          <cell r="H2813">
            <v>4</v>
          </cell>
          <cell r="I2813">
            <v>1</v>
          </cell>
          <cell r="J2813">
            <v>1</v>
          </cell>
          <cell r="L2813">
            <v>4448</v>
          </cell>
          <cell r="O2813">
            <v>0</v>
          </cell>
          <cell r="P2813" t="str">
            <v/>
          </cell>
          <cell r="R2813" t="str">
            <v/>
          </cell>
          <cell r="S2813">
            <v>0</v>
          </cell>
          <cell r="U2813">
            <v>0</v>
          </cell>
          <cell r="V2813">
            <v>0</v>
          </cell>
          <cell r="W2813">
            <v>4448</v>
          </cell>
          <cell r="X2813">
            <v>4448</v>
          </cell>
          <cell r="Y2813">
            <v>618645</v>
          </cell>
        </row>
        <row r="2814">
          <cell r="A2814" t="str">
            <v>2018627-304</v>
          </cell>
          <cell r="C2814" t="str">
            <v>Nieuwvliet Duinhage 304 beeld</v>
          </cell>
          <cell r="D2814" t="str">
            <v>Maat</v>
          </cell>
          <cell r="E2814">
            <v>1</v>
          </cell>
          <cell r="F2814">
            <v>12</v>
          </cell>
          <cell r="G2814">
            <v>6</v>
          </cell>
          <cell r="H2814">
            <v>4</v>
          </cell>
          <cell r="I2814">
            <v>1</v>
          </cell>
          <cell r="J2814">
            <v>1</v>
          </cell>
          <cell r="L2814">
            <v>4448</v>
          </cell>
          <cell r="O2814">
            <v>0</v>
          </cell>
          <cell r="P2814" t="str">
            <v/>
          </cell>
          <cell r="R2814" t="str">
            <v/>
          </cell>
          <cell r="S2814">
            <v>0</v>
          </cell>
          <cell r="U2814">
            <v>0</v>
          </cell>
          <cell r="V2814">
            <v>0</v>
          </cell>
          <cell r="W2814">
            <v>4448</v>
          </cell>
          <cell r="X2814">
            <v>4448</v>
          </cell>
          <cell r="Y2814">
            <v>618646</v>
          </cell>
        </row>
        <row r="2815">
          <cell r="A2815" t="str">
            <v>2018627-307</v>
          </cell>
          <cell r="C2815" t="str">
            <v>Nieuwvliet Duinhage 307 Sp</v>
          </cell>
          <cell r="D2815" t="str">
            <v>Maat</v>
          </cell>
          <cell r="E2815">
            <v>1</v>
          </cell>
          <cell r="F2815">
            <v>12</v>
          </cell>
          <cell r="G2815">
            <v>6</v>
          </cell>
          <cell r="H2815">
            <v>4</v>
          </cell>
          <cell r="I2815">
            <v>1</v>
          </cell>
          <cell r="J2815">
            <v>1</v>
          </cell>
          <cell r="L2815">
            <v>4448</v>
          </cell>
          <cell r="O2815">
            <v>0</v>
          </cell>
          <cell r="P2815" t="str">
            <v/>
          </cell>
          <cell r="R2815" t="str">
            <v/>
          </cell>
          <cell r="S2815">
            <v>0</v>
          </cell>
          <cell r="U2815">
            <v>0</v>
          </cell>
          <cell r="V2815">
            <v>0</v>
          </cell>
          <cell r="W2815">
            <v>4448</v>
          </cell>
          <cell r="X2815">
            <v>4448</v>
          </cell>
          <cell r="Y2815">
            <v>618647</v>
          </cell>
        </row>
        <row r="2816">
          <cell r="A2816" t="str">
            <v>2018627-328</v>
          </cell>
          <cell r="C2816" t="str">
            <v>Nieuwvliet Duinhage 328 beeld</v>
          </cell>
          <cell r="D2816" t="str">
            <v>Maat</v>
          </cell>
          <cell r="E2816">
            <v>1</v>
          </cell>
          <cell r="F2816">
            <v>12</v>
          </cell>
          <cell r="G2816">
            <v>6</v>
          </cell>
          <cell r="H2816">
            <v>4</v>
          </cell>
          <cell r="I2816">
            <v>1</v>
          </cell>
          <cell r="J2816">
            <v>1</v>
          </cell>
          <cell r="L2816">
            <v>4448</v>
          </cell>
          <cell r="O2816">
            <v>0</v>
          </cell>
          <cell r="P2816" t="str">
            <v/>
          </cell>
          <cell r="R2816" t="str">
            <v/>
          </cell>
          <cell r="S2816">
            <v>0</v>
          </cell>
          <cell r="U2816">
            <v>0</v>
          </cell>
          <cell r="V2816">
            <v>0</v>
          </cell>
          <cell r="W2816">
            <v>4448</v>
          </cell>
          <cell r="X2816">
            <v>4448</v>
          </cell>
          <cell r="Y2816">
            <v>618679</v>
          </cell>
        </row>
        <row r="2817">
          <cell r="A2817" t="str">
            <v>2018627-334</v>
          </cell>
          <cell r="C2817" t="str">
            <v>Nieuwvliet Duinhage 334 Sp</v>
          </cell>
          <cell r="D2817" t="str">
            <v>Maat</v>
          </cell>
          <cell r="E2817">
            <v>1</v>
          </cell>
          <cell r="F2817">
            <v>12</v>
          </cell>
          <cell r="G2817">
            <v>6</v>
          </cell>
          <cell r="H2817">
            <v>4</v>
          </cell>
          <cell r="I2817">
            <v>1</v>
          </cell>
          <cell r="J2817">
            <v>1</v>
          </cell>
          <cell r="L2817">
            <v>4448</v>
          </cell>
          <cell r="O2817">
            <v>0</v>
          </cell>
          <cell r="P2817" t="str">
            <v/>
          </cell>
          <cell r="R2817" t="str">
            <v/>
          </cell>
          <cell r="S2817">
            <v>0</v>
          </cell>
          <cell r="U2817">
            <v>0</v>
          </cell>
          <cell r="V2817">
            <v>0</v>
          </cell>
          <cell r="W2817">
            <v>4448</v>
          </cell>
          <cell r="X2817">
            <v>4448</v>
          </cell>
          <cell r="Y2817">
            <v>618680</v>
          </cell>
        </row>
        <row r="2818">
          <cell r="A2818" t="str">
            <v>2018627-339</v>
          </cell>
          <cell r="C2818" t="str">
            <v>Nieuwvliet Duinhage 339 Sp</v>
          </cell>
          <cell r="D2818" t="str">
            <v>Maat</v>
          </cell>
          <cell r="E2818">
            <v>1</v>
          </cell>
          <cell r="F2818">
            <v>12</v>
          </cell>
          <cell r="G2818">
            <v>6</v>
          </cell>
          <cell r="H2818">
            <v>4</v>
          </cell>
          <cell r="I2818">
            <v>1</v>
          </cell>
          <cell r="J2818">
            <v>1</v>
          </cell>
          <cell r="L2818">
            <v>4448</v>
          </cell>
          <cell r="O2818">
            <v>0</v>
          </cell>
          <cell r="P2818" t="str">
            <v/>
          </cell>
          <cell r="R2818" t="str">
            <v/>
          </cell>
          <cell r="S2818">
            <v>0</v>
          </cell>
          <cell r="U2818">
            <v>0</v>
          </cell>
          <cell r="V2818">
            <v>0</v>
          </cell>
          <cell r="W2818">
            <v>4448</v>
          </cell>
          <cell r="X2818">
            <v>4448</v>
          </cell>
          <cell r="Y2818">
            <v>618681</v>
          </cell>
        </row>
        <row r="2819">
          <cell r="A2819" t="str">
            <v>2018627-342</v>
          </cell>
          <cell r="C2819" t="str">
            <v>Nieuwvliet Duinhage 342 Sp</v>
          </cell>
          <cell r="D2819" t="str">
            <v>Maat</v>
          </cell>
          <cell r="E2819">
            <v>1</v>
          </cell>
          <cell r="F2819">
            <v>12</v>
          </cell>
          <cell r="G2819">
            <v>6</v>
          </cell>
          <cell r="H2819">
            <v>4</v>
          </cell>
          <cell r="I2819">
            <v>1</v>
          </cell>
          <cell r="J2819">
            <v>1</v>
          </cell>
          <cell r="L2819">
            <v>4448</v>
          </cell>
          <cell r="O2819">
            <v>0</v>
          </cell>
          <cell r="P2819" t="str">
            <v/>
          </cell>
          <cell r="R2819" t="str">
            <v/>
          </cell>
          <cell r="S2819">
            <v>0</v>
          </cell>
          <cell r="U2819">
            <v>0</v>
          </cell>
          <cell r="V2819">
            <v>0</v>
          </cell>
          <cell r="W2819">
            <v>4448</v>
          </cell>
          <cell r="X2819">
            <v>4448</v>
          </cell>
          <cell r="Y2819">
            <v>618693</v>
          </cell>
        </row>
        <row r="2820">
          <cell r="A2820" t="str">
            <v>2018628-312</v>
          </cell>
          <cell r="C2820" t="str">
            <v>Nieuwvliet Duinveld 312 Sp</v>
          </cell>
          <cell r="D2820" t="str">
            <v>Maat</v>
          </cell>
          <cell r="E2820">
            <v>1</v>
          </cell>
          <cell r="F2820">
            <v>9</v>
          </cell>
          <cell r="G2820">
            <v>5</v>
          </cell>
          <cell r="H2820">
            <v>4</v>
          </cell>
          <cell r="I2820">
            <v>1</v>
          </cell>
          <cell r="J2820">
            <v>1</v>
          </cell>
          <cell r="L2820">
            <v>4489</v>
          </cell>
          <cell r="O2820">
            <v>0</v>
          </cell>
          <cell r="P2820" t="str">
            <v/>
          </cell>
          <cell r="R2820" t="str">
            <v/>
          </cell>
          <cell r="S2820">
            <v>0</v>
          </cell>
          <cell r="U2820">
            <v>0</v>
          </cell>
          <cell r="V2820">
            <v>0</v>
          </cell>
          <cell r="W2820">
            <v>4489</v>
          </cell>
          <cell r="X2820">
            <v>4489</v>
          </cell>
          <cell r="Y2820">
            <v>618694</v>
          </cell>
        </row>
        <row r="2821">
          <cell r="A2821" t="str">
            <v>2018628-326</v>
          </cell>
          <cell r="C2821" t="str">
            <v>Nieuwvliet Duinveld 326 beeld</v>
          </cell>
          <cell r="D2821" t="str">
            <v>Maat</v>
          </cell>
          <cell r="E2821">
            <v>1</v>
          </cell>
          <cell r="F2821">
            <v>9</v>
          </cell>
          <cell r="G2821">
            <v>5</v>
          </cell>
          <cell r="H2821">
            <v>4</v>
          </cell>
          <cell r="I2821">
            <v>1</v>
          </cell>
          <cell r="J2821">
            <v>1</v>
          </cell>
          <cell r="L2821">
            <v>4489</v>
          </cell>
          <cell r="O2821">
            <v>0</v>
          </cell>
          <cell r="P2821" t="str">
            <v/>
          </cell>
          <cell r="R2821" t="str">
            <v/>
          </cell>
          <cell r="S2821">
            <v>0</v>
          </cell>
          <cell r="U2821">
            <v>0</v>
          </cell>
          <cell r="V2821">
            <v>0</v>
          </cell>
          <cell r="W2821">
            <v>4489</v>
          </cell>
          <cell r="X2821">
            <v>4489</v>
          </cell>
          <cell r="Y2821">
            <v>618692</v>
          </cell>
        </row>
        <row r="2822">
          <cell r="A2822" t="str">
            <v>2018628-318</v>
          </cell>
          <cell r="C2822" t="str">
            <v>Nieuwvliet Duinveld 318 Sp</v>
          </cell>
          <cell r="D2822" t="str">
            <v>Maat</v>
          </cell>
          <cell r="E2822">
            <v>1</v>
          </cell>
          <cell r="F2822">
            <v>9</v>
          </cell>
          <cell r="G2822">
            <v>5</v>
          </cell>
          <cell r="H2822">
            <v>4</v>
          </cell>
          <cell r="I2822">
            <v>1</v>
          </cell>
          <cell r="J2822">
            <v>1</v>
          </cell>
          <cell r="L2822">
            <v>4489</v>
          </cell>
          <cell r="O2822">
            <v>0</v>
          </cell>
          <cell r="P2822" t="str">
            <v/>
          </cell>
          <cell r="R2822" t="str">
            <v/>
          </cell>
          <cell r="S2822">
            <v>0</v>
          </cell>
          <cell r="U2822">
            <v>0</v>
          </cell>
          <cell r="V2822">
            <v>0</v>
          </cell>
          <cell r="W2822">
            <v>4489</v>
          </cell>
          <cell r="X2822">
            <v>4489</v>
          </cell>
          <cell r="Y2822">
            <v>618729</v>
          </cell>
        </row>
        <row r="2823">
          <cell r="A2823" t="str">
            <v>2018628-322</v>
          </cell>
          <cell r="C2823" t="str">
            <v>Nieuwvliet Duinveld 322 beeld</v>
          </cell>
          <cell r="D2823" t="str">
            <v>Maat</v>
          </cell>
          <cell r="E2823">
            <v>1</v>
          </cell>
          <cell r="F2823">
            <v>9</v>
          </cell>
          <cell r="G2823">
            <v>5</v>
          </cell>
          <cell r="H2823">
            <v>4</v>
          </cell>
          <cell r="I2823">
            <v>1</v>
          </cell>
          <cell r="J2823">
            <v>1</v>
          </cell>
          <cell r="L2823">
            <v>4489</v>
          </cell>
          <cell r="O2823">
            <v>0</v>
          </cell>
          <cell r="P2823" t="str">
            <v/>
          </cell>
          <cell r="R2823" t="str">
            <v/>
          </cell>
          <cell r="S2823">
            <v>0</v>
          </cell>
          <cell r="U2823">
            <v>0</v>
          </cell>
          <cell r="V2823">
            <v>0</v>
          </cell>
          <cell r="W2823">
            <v>4489</v>
          </cell>
          <cell r="X2823">
            <v>4489</v>
          </cell>
          <cell r="Y2823">
            <v>618730</v>
          </cell>
        </row>
        <row r="2824">
          <cell r="A2824">
            <v>2018629</v>
          </cell>
          <cell r="C2824" t="str">
            <v>MSE-020</v>
          </cell>
          <cell r="D2824" t="str">
            <v>Maat</v>
          </cell>
          <cell r="E2824">
            <v>1</v>
          </cell>
          <cell r="F2824">
            <v>8</v>
          </cell>
          <cell r="G2824">
            <v>5</v>
          </cell>
          <cell r="H2824">
            <v>3</v>
          </cell>
          <cell r="I2824">
            <v>1</v>
          </cell>
          <cell r="J2824">
            <v>1</v>
          </cell>
          <cell r="L2824">
            <v>2440.38</v>
          </cell>
          <cell r="N2824">
            <v>1748</v>
          </cell>
          <cell r="O2824">
            <v>1286.6600000000001</v>
          </cell>
          <cell r="P2824">
            <v>0.73607551487414191</v>
          </cell>
          <cell r="Q2824">
            <v>461.34</v>
          </cell>
          <cell r="R2824">
            <v>0.26392448512585809</v>
          </cell>
          <cell r="S2824">
            <v>18.453599999999998</v>
          </cell>
          <cell r="U2824">
            <v>0</v>
          </cell>
          <cell r="V2824">
            <v>0</v>
          </cell>
          <cell r="W2824">
            <v>2440.38</v>
          </cell>
          <cell r="X2824">
            <v>2440.38</v>
          </cell>
          <cell r="Y2824">
            <v>618622</v>
          </cell>
        </row>
        <row r="2825">
          <cell r="A2825">
            <v>2018630</v>
          </cell>
          <cell r="C2825" t="str">
            <v>MSE-041</v>
          </cell>
          <cell r="D2825" t="str">
            <v>Maat</v>
          </cell>
          <cell r="E2825">
            <v>1</v>
          </cell>
          <cell r="F2825">
            <v>8</v>
          </cell>
          <cell r="G2825">
            <v>5</v>
          </cell>
          <cell r="H2825">
            <v>3</v>
          </cell>
          <cell r="I2825">
            <v>1</v>
          </cell>
          <cell r="J2825">
            <v>1</v>
          </cell>
          <cell r="L2825">
            <v>2451.1</v>
          </cell>
          <cell r="N2825">
            <v>1734</v>
          </cell>
          <cell r="O2825">
            <v>1283.3600000000001</v>
          </cell>
          <cell r="P2825">
            <v>0.74011534025374859</v>
          </cell>
          <cell r="Q2825">
            <v>450.64</v>
          </cell>
          <cell r="R2825">
            <v>0.25988465974625141</v>
          </cell>
          <cell r="S2825">
            <v>18.025600000000001</v>
          </cell>
          <cell r="U2825">
            <v>0</v>
          </cell>
          <cell r="V2825">
            <v>0</v>
          </cell>
          <cell r="W2825">
            <v>2451.1</v>
          </cell>
          <cell r="X2825">
            <v>2451.1</v>
          </cell>
          <cell r="Y2825">
            <v>618630</v>
          </cell>
        </row>
        <row r="2826">
          <cell r="A2826">
            <v>2018631</v>
          </cell>
          <cell r="C2826" t="str">
            <v>MSE-003</v>
          </cell>
          <cell r="D2826" t="str">
            <v>Maat</v>
          </cell>
          <cell r="E2826">
            <v>1</v>
          </cell>
          <cell r="F2826">
            <v>9</v>
          </cell>
          <cell r="G2826">
            <v>7</v>
          </cell>
          <cell r="H2826">
            <v>3</v>
          </cell>
          <cell r="I2826">
            <v>1</v>
          </cell>
          <cell r="J2826">
            <v>1</v>
          </cell>
          <cell r="L2826">
            <v>2657.11</v>
          </cell>
          <cell r="N2826">
            <v>1912</v>
          </cell>
          <cell r="O2826">
            <v>1349.27</v>
          </cell>
          <cell r="P2826">
            <v>0.70568514644351465</v>
          </cell>
          <cell r="Q2826">
            <v>562.73</v>
          </cell>
          <cell r="R2826">
            <v>0.29431485355648535</v>
          </cell>
          <cell r="S2826">
            <v>22.5092</v>
          </cell>
          <cell r="U2826">
            <v>0</v>
          </cell>
          <cell r="V2826">
            <v>0</v>
          </cell>
          <cell r="W2826">
            <v>2657.11</v>
          </cell>
          <cell r="X2826">
            <v>2657.11</v>
          </cell>
          <cell r="Y2826">
            <v>618643</v>
          </cell>
        </row>
        <row r="2827">
          <cell r="A2827">
            <v>2018632</v>
          </cell>
          <cell r="C2827" t="str">
            <v>MSE-051</v>
          </cell>
          <cell r="D2827" t="str">
            <v>Maat</v>
          </cell>
          <cell r="E2827">
            <v>1</v>
          </cell>
          <cell r="F2827">
            <v>7</v>
          </cell>
          <cell r="G2827">
            <v>4</v>
          </cell>
          <cell r="H2827">
            <v>3</v>
          </cell>
          <cell r="I2827">
            <v>1</v>
          </cell>
          <cell r="J2827">
            <v>1</v>
          </cell>
          <cell r="L2827">
            <v>2267.7800000000002</v>
          </cell>
          <cell r="N2827">
            <v>1626.93</v>
          </cell>
          <cell r="O2827">
            <v>1225.8600000000001</v>
          </cell>
          <cell r="P2827">
            <v>0.75348048164334058</v>
          </cell>
          <cell r="Q2827">
            <v>401.07</v>
          </cell>
          <cell r="R2827">
            <v>0.24651951835665947</v>
          </cell>
          <cell r="S2827">
            <v>16.0428</v>
          </cell>
          <cell r="U2827">
            <v>0</v>
          </cell>
          <cell r="V2827">
            <v>0</v>
          </cell>
          <cell r="W2827">
            <v>2267.7800000000002</v>
          </cell>
          <cell r="X2827">
            <v>2267.7800000000002</v>
          </cell>
          <cell r="Y2827">
            <v>618627</v>
          </cell>
        </row>
        <row r="2828">
          <cell r="A2828">
            <v>2018633</v>
          </cell>
          <cell r="C2828" t="str">
            <v>MSE-015</v>
          </cell>
          <cell r="D2828" t="str">
            <v>Maat</v>
          </cell>
          <cell r="E2828">
            <v>1</v>
          </cell>
          <cell r="F2828">
            <v>8</v>
          </cell>
          <cell r="G2828">
            <v>5</v>
          </cell>
          <cell r="H2828">
            <v>3</v>
          </cell>
          <cell r="I2828">
            <v>1</v>
          </cell>
          <cell r="J2828">
            <v>1</v>
          </cell>
          <cell r="L2828">
            <v>2570.6799999999998</v>
          </cell>
          <cell r="N2828">
            <v>1820</v>
          </cell>
          <cell r="O2828">
            <v>1406.79</v>
          </cell>
          <cell r="P2828">
            <v>0.77296153846153848</v>
          </cell>
          <cell r="Q2828">
            <v>413.21</v>
          </cell>
          <cell r="R2828">
            <v>0.22703846153846152</v>
          </cell>
          <cell r="S2828">
            <v>16.528399999999998</v>
          </cell>
          <cell r="U2828">
            <v>0</v>
          </cell>
          <cell r="V2828">
            <v>0</v>
          </cell>
          <cell r="W2828">
            <v>2570.6799999999998</v>
          </cell>
          <cell r="X2828">
            <v>2570.6799999999998</v>
          </cell>
          <cell r="Y2828">
            <v>618624</v>
          </cell>
        </row>
        <row r="2829">
          <cell r="A2829">
            <v>2018634</v>
          </cell>
          <cell r="C2829" t="str">
            <v xml:space="preserve">MSE-048 </v>
          </cell>
          <cell r="D2829" t="str">
            <v>Maat</v>
          </cell>
          <cell r="E2829">
            <v>1</v>
          </cell>
          <cell r="F2829">
            <v>5</v>
          </cell>
          <cell r="G2829">
            <v>3</v>
          </cell>
          <cell r="H2829">
            <v>3</v>
          </cell>
          <cell r="I2829">
            <v>1</v>
          </cell>
          <cell r="J2829">
            <v>1</v>
          </cell>
          <cell r="L2829">
            <v>2322</v>
          </cell>
          <cell r="N2829">
            <v>2200</v>
          </cell>
          <cell r="O2829">
            <v>1620</v>
          </cell>
          <cell r="P2829">
            <v>0.73636363636363633</v>
          </cell>
          <cell r="Q2829">
            <v>580</v>
          </cell>
          <cell r="R2829">
            <v>0.26363636363636361</v>
          </cell>
          <cell r="S2829">
            <v>23.2</v>
          </cell>
          <cell r="U2829">
            <v>0</v>
          </cell>
          <cell r="V2829">
            <v>0</v>
          </cell>
          <cell r="W2829">
            <v>2322</v>
          </cell>
          <cell r="X2829">
            <v>2322</v>
          </cell>
          <cell r="Y2829">
            <v>618625</v>
          </cell>
        </row>
        <row r="2830">
          <cell r="A2830">
            <v>2018635</v>
          </cell>
          <cell r="C2830" t="str">
            <v>Glas en roosters voor MSE-001 (2018479), ( 4-10 levering 5 ruiten)</v>
          </cell>
          <cell r="D2830" t="str">
            <v>Maat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1</v>
          </cell>
          <cell r="J2830">
            <v>1</v>
          </cell>
          <cell r="L2830">
            <v>1185</v>
          </cell>
          <cell r="N2830">
            <v>789.82</v>
          </cell>
          <cell r="O2830">
            <v>774.82</v>
          </cell>
          <cell r="P2830">
            <v>0.98100833101212936</v>
          </cell>
          <cell r="Q2830">
            <v>15</v>
          </cell>
          <cell r="R2830">
            <v>1.8991668987870653E-2</v>
          </cell>
          <cell r="S2830">
            <v>0.6</v>
          </cell>
          <cell r="U2830">
            <v>0</v>
          </cell>
          <cell r="V2830">
            <v>0</v>
          </cell>
          <cell r="W2830">
            <v>1185</v>
          </cell>
          <cell r="X2830">
            <v>1185</v>
          </cell>
          <cell r="Y2830">
            <v>618545</v>
          </cell>
        </row>
        <row r="2831">
          <cell r="A2831">
            <v>2018636</v>
          </cell>
          <cell r="C2831" t="str">
            <v>Corcho (spoed bestelling)</v>
          </cell>
          <cell r="D2831" t="str">
            <v>Maat</v>
          </cell>
          <cell r="E2831">
            <v>0</v>
          </cell>
          <cell r="F2831">
            <v>2</v>
          </cell>
          <cell r="G2831">
            <v>2</v>
          </cell>
          <cell r="H2831">
            <v>0</v>
          </cell>
          <cell r="I2831">
            <v>1</v>
          </cell>
          <cell r="J2831">
            <v>1</v>
          </cell>
          <cell r="L2831">
            <v>477.18</v>
          </cell>
          <cell r="N2831">
            <v>333.48</v>
          </cell>
          <cell r="O2831">
            <v>236.96000000000004</v>
          </cell>
          <cell r="P2831">
            <v>0.71056735036583907</v>
          </cell>
          <cell r="Q2831">
            <v>96.52</v>
          </cell>
          <cell r="R2831">
            <v>0.28943264963416093</v>
          </cell>
          <cell r="S2831">
            <v>3.8607999999999998</v>
          </cell>
          <cell r="U2831">
            <v>0</v>
          </cell>
          <cell r="V2831">
            <v>0</v>
          </cell>
          <cell r="W2831">
            <v>477.18</v>
          </cell>
          <cell r="X2831">
            <v>477.18</v>
          </cell>
          <cell r="Y2831">
            <v>618590</v>
          </cell>
        </row>
        <row r="2832">
          <cell r="A2832">
            <v>2018637</v>
          </cell>
          <cell r="C2832" t="str">
            <v>MSE-002 extra kozijn</v>
          </cell>
          <cell r="D2832" t="str">
            <v>Maat</v>
          </cell>
          <cell r="E2832">
            <v>0</v>
          </cell>
          <cell r="F2832">
            <v>1</v>
          </cell>
          <cell r="G2832">
            <v>1</v>
          </cell>
          <cell r="H2832">
            <v>0</v>
          </cell>
          <cell r="I2832">
            <v>1</v>
          </cell>
          <cell r="J2832">
            <v>1</v>
          </cell>
          <cell r="L2832">
            <v>250.6</v>
          </cell>
          <cell r="N2832">
            <v>128.41</v>
          </cell>
          <cell r="O2832">
            <v>77.949999999999989</v>
          </cell>
          <cell r="P2832">
            <v>0.60703995015964485</v>
          </cell>
          <cell r="Q2832">
            <v>50.46</v>
          </cell>
          <cell r="R2832">
            <v>0.39296004984035515</v>
          </cell>
          <cell r="S2832">
            <v>2.0184000000000002</v>
          </cell>
          <cell r="U2832">
            <v>0</v>
          </cell>
          <cell r="V2832">
            <v>0</v>
          </cell>
          <cell r="W2832">
            <v>250.6</v>
          </cell>
          <cell r="X2832">
            <v>250.6</v>
          </cell>
          <cell r="Y2832">
            <v>618626</v>
          </cell>
        </row>
        <row r="2833">
          <cell r="A2833">
            <v>2018638</v>
          </cell>
          <cell r="C2833" t="str">
            <v>Hendels 40 en 50 mm wit en zwart</v>
          </cell>
          <cell r="D2833" t="str">
            <v>Arcabo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1</v>
          </cell>
          <cell r="J2833">
            <v>1</v>
          </cell>
          <cell r="L2833">
            <v>73.599999999999994</v>
          </cell>
          <cell r="N2833">
            <v>32</v>
          </cell>
          <cell r="O2833">
            <v>32</v>
          </cell>
          <cell r="P2833" t="str">
            <v xml:space="preserve"> </v>
          </cell>
          <cell r="R2833">
            <v>0</v>
          </cell>
          <cell r="S2833">
            <v>0</v>
          </cell>
          <cell r="U2833">
            <v>0</v>
          </cell>
          <cell r="V2833">
            <v>0</v>
          </cell>
          <cell r="W2833">
            <v>73.599999999999994</v>
          </cell>
          <cell r="X2833">
            <v>73.599999999999994</v>
          </cell>
          <cell r="Y2833">
            <v>618526</v>
          </cell>
        </row>
        <row r="2834">
          <cell r="A2834">
            <v>2018639</v>
          </cell>
          <cell r="C2834" t="str">
            <v>MSE-043 schuur</v>
          </cell>
          <cell r="D2834" t="str">
            <v>Maat</v>
          </cell>
          <cell r="E2834">
            <v>0</v>
          </cell>
          <cell r="F2834">
            <v>1</v>
          </cell>
          <cell r="G2834">
            <v>0</v>
          </cell>
          <cell r="H2834">
            <v>2</v>
          </cell>
          <cell r="I2834">
            <v>1</v>
          </cell>
          <cell r="J2834">
            <v>1</v>
          </cell>
          <cell r="L2834">
            <v>958.14</v>
          </cell>
          <cell r="N2834">
            <v>680</v>
          </cell>
          <cell r="O2834">
            <v>477.91999999999996</v>
          </cell>
          <cell r="P2834">
            <v>0.70282352941176462</v>
          </cell>
          <cell r="Q2834">
            <v>202.08</v>
          </cell>
          <cell r="R2834">
            <v>0.29717647058823532</v>
          </cell>
          <cell r="S2834">
            <v>8.0831999999999997</v>
          </cell>
          <cell r="U2834">
            <v>0</v>
          </cell>
          <cell r="V2834">
            <v>0</v>
          </cell>
          <cell r="W2834">
            <v>958.14</v>
          </cell>
          <cell r="X2834">
            <v>958.14</v>
          </cell>
          <cell r="Y2834">
            <v>618821</v>
          </cell>
        </row>
        <row r="2835">
          <cell r="A2835">
            <v>2018640</v>
          </cell>
          <cell r="C2835">
            <v>767118</v>
          </cell>
          <cell r="D2835" t="str">
            <v>Arcabo</v>
          </cell>
          <cell r="E2835">
            <v>0</v>
          </cell>
          <cell r="F2835">
            <v>1</v>
          </cell>
          <cell r="G2835">
            <v>0</v>
          </cell>
          <cell r="H2835">
            <v>1</v>
          </cell>
          <cell r="I2835">
            <v>1</v>
          </cell>
          <cell r="J2835">
            <v>1</v>
          </cell>
          <cell r="L2835">
            <v>498.82</v>
          </cell>
          <cell r="N2835">
            <v>342</v>
          </cell>
          <cell r="O2835">
            <v>237.51</v>
          </cell>
          <cell r="P2835">
            <v>0.69447368421052624</v>
          </cell>
          <cell r="Q2835">
            <v>104.49</v>
          </cell>
          <cell r="R2835">
            <v>0.30552631578947365</v>
          </cell>
          <cell r="S2835">
            <v>4.1795999999999998</v>
          </cell>
          <cell r="U2835">
            <v>0</v>
          </cell>
          <cell r="V2835">
            <v>0</v>
          </cell>
          <cell r="W2835">
            <v>498.82</v>
          </cell>
          <cell r="X2835">
            <v>498.82</v>
          </cell>
          <cell r="Y2835">
            <v>618602</v>
          </cell>
        </row>
        <row r="2836">
          <cell r="A2836">
            <v>2018641</v>
          </cell>
          <cell r="C2836">
            <v>721218</v>
          </cell>
          <cell r="D2836" t="str">
            <v>Arcabo</v>
          </cell>
          <cell r="E2836">
            <v>1</v>
          </cell>
          <cell r="F2836">
            <v>9</v>
          </cell>
          <cell r="G2836">
            <v>6</v>
          </cell>
          <cell r="H2836">
            <v>3</v>
          </cell>
          <cell r="I2836">
            <v>1</v>
          </cell>
          <cell r="J2836">
            <v>1</v>
          </cell>
          <cell r="L2836">
            <v>3552.26</v>
          </cell>
          <cell r="N2836">
            <v>2345.2600000000002</v>
          </cell>
          <cell r="O2836">
            <v>1784.9900000000002</v>
          </cell>
          <cell r="P2836">
            <v>0.76110537850813986</v>
          </cell>
          <cell r="Q2836">
            <v>560.27</v>
          </cell>
          <cell r="R2836">
            <v>0.23889462149186014</v>
          </cell>
          <cell r="S2836">
            <v>22.410799999999998</v>
          </cell>
          <cell r="U2836">
            <v>0</v>
          </cell>
          <cell r="V2836">
            <v>0</v>
          </cell>
          <cell r="W2836">
            <v>3552.26</v>
          </cell>
          <cell r="X2836">
            <v>3552.26</v>
          </cell>
          <cell r="Y2836">
            <v>618603</v>
          </cell>
        </row>
        <row r="2837">
          <cell r="A2837">
            <v>2018642</v>
          </cell>
          <cell r="C2837" t="str">
            <v>vd Look</v>
          </cell>
          <cell r="D2837" t="str">
            <v>Duocar</v>
          </cell>
          <cell r="E2837">
            <v>1</v>
          </cell>
          <cell r="F2837">
            <v>7</v>
          </cell>
          <cell r="G2837">
            <v>0</v>
          </cell>
          <cell r="H2837">
            <v>5</v>
          </cell>
          <cell r="I2837">
            <v>1</v>
          </cell>
          <cell r="J2837">
            <v>1</v>
          </cell>
          <cell r="L2837">
            <v>3865.16</v>
          </cell>
          <cell r="N2837">
            <v>2430</v>
          </cell>
          <cell r="O2837">
            <v>1917.23</v>
          </cell>
          <cell r="P2837">
            <v>0.78898353909465024</v>
          </cell>
          <cell r="Q2837">
            <v>512.77</v>
          </cell>
          <cell r="R2837">
            <v>0.21101646090534978</v>
          </cell>
          <cell r="S2837">
            <v>20.5108</v>
          </cell>
          <cell r="U2837">
            <v>0</v>
          </cell>
          <cell r="V2837">
            <v>0</v>
          </cell>
          <cell r="W2837">
            <v>3865.16</v>
          </cell>
          <cell r="X2837">
            <v>3865.16</v>
          </cell>
          <cell r="Y2837">
            <v>618609</v>
          </cell>
        </row>
        <row r="2838">
          <cell r="A2838">
            <v>2018643</v>
          </cell>
          <cell r="B2838" t="str">
            <v>2x berekend, fout Roy</v>
          </cell>
          <cell r="C2838" t="str">
            <v>220809 meerpaal Zoutelande  , 2 set frictie scharen 24 inch</v>
          </cell>
          <cell r="D2838" t="str">
            <v>Arcabo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1</v>
          </cell>
          <cell r="J2838">
            <v>1</v>
          </cell>
          <cell r="L2838">
            <v>27.78</v>
          </cell>
          <cell r="N2838">
            <v>12.08</v>
          </cell>
          <cell r="O2838">
            <v>12.08</v>
          </cell>
          <cell r="P2838">
            <v>1</v>
          </cell>
          <cell r="R2838">
            <v>0</v>
          </cell>
          <cell r="S2838">
            <v>0</v>
          </cell>
          <cell r="U2838">
            <v>0</v>
          </cell>
          <cell r="V2838">
            <v>0</v>
          </cell>
          <cell r="W2838">
            <v>27.78</v>
          </cell>
          <cell r="X2838">
            <v>27.78</v>
          </cell>
          <cell r="Y2838">
            <v>618526</v>
          </cell>
        </row>
        <row r="2839">
          <cell r="A2839">
            <v>2018644</v>
          </cell>
          <cell r="C2839" t="str">
            <v>739618, ruit met barst uit de 2018427 1138x 2305</v>
          </cell>
          <cell r="D2839" t="str">
            <v>Arcabo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1</v>
          </cell>
          <cell r="J2839">
            <v>1</v>
          </cell>
          <cell r="L2839">
            <v>245.92</v>
          </cell>
          <cell r="N2839">
            <v>130.45999999999998</v>
          </cell>
          <cell r="O2839">
            <v>115.46</v>
          </cell>
          <cell r="P2839">
            <v>0.88502222903571981</v>
          </cell>
          <cell r="Q2839">
            <v>15</v>
          </cell>
          <cell r="R2839">
            <v>0.11497777096428026</v>
          </cell>
          <cell r="S2839">
            <v>0.6</v>
          </cell>
          <cell r="U2839">
            <v>0</v>
          </cell>
          <cell r="V2839">
            <v>0</v>
          </cell>
          <cell r="W2839">
            <v>245.92</v>
          </cell>
          <cell r="X2839">
            <v>245.92</v>
          </cell>
          <cell r="Y2839">
            <v>618526</v>
          </cell>
        </row>
        <row r="2840">
          <cell r="A2840">
            <v>2018646</v>
          </cell>
          <cell r="C2840" t="str">
            <v>4x 10 lengtes MP40</v>
          </cell>
          <cell r="D2840" t="str">
            <v>Maat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1</v>
          </cell>
          <cell r="J2840">
            <v>1</v>
          </cell>
          <cell r="L2840">
            <v>474</v>
          </cell>
          <cell r="N2840">
            <v>265</v>
          </cell>
          <cell r="O2840">
            <v>250</v>
          </cell>
          <cell r="P2840">
            <v>0.94339622641509435</v>
          </cell>
          <cell r="Q2840">
            <v>15</v>
          </cell>
          <cell r="R2840">
            <v>5.6603773584905662E-2</v>
          </cell>
          <cell r="S2840">
            <v>0.6</v>
          </cell>
          <cell r="U2840">
            <v>0</v>
          </cell>
          <cell r="V2840">
            <v>0</v>
          </cell>
          <cell r="W2840">
            <v>474</v>
          </cell>
          <cell r="X2840">
            <v>474</v>
          </cell>
          <cell r="Y2840">
            <v>618546</v>
          </cell>
        </row>
        <row r="2841">
          <cell r="A2841">
            <v>2018647</v>
          </cell>
          <cell r="C2841" t="str">
            <v>2 sets deurkrukken New Bay art 307440, werkbon 284</v>
          </cell>
          <cell r="D2841" t="str">
            <v>Arcabo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1</v>
          </cell>
          <cell r="J2841">
            <v>1</v>
          </cell>
          <cell r="L2841">
            <v>80.819999999999993</v>
          </cell>
          <cell r="N2841">
            <v>35.14</v>
          </cell>
          <cell r="O2841">
            <v>35.14</v>
          </cell>
          <cell r="P2841">
            <v>1</v>
          </cell>
          <cell r="Q2841">
            <v>0</v>
          </cell>
          <cell r="R2841">
            <v>0</v>
          </cell>
          <cell r="S2841">
            <v>0</v>
          </cell>
          <cell r="U2841">
            <v>0</v>
          </cell>
          <cell r="V2841">
            <v>0</v>
          </cell>
          <cell r="W2841">
            <v>80.819999999999993</v>
          </cell>
          <cell r="X2841">
            <v>80.819999999999993</v>
          </cell>
          <cell r="Y2841">
            <v>618526</v>
          </cell>
        </row>
        <row r="2842">
          <cell r="A2842">
            <v>2018648</v>
          </cell>
          <cell r="C2842">
            <v>722618</v>
          </cell>
          <cell r="D2842" t="str">
            <v>Arcabo</v>
          </cell>
          <cell r="E2842">
            <v>1</v>
          </cell>
          <cell r="F2842">
            <v>8</v>
          </cell>
          <cell r="G2842">
            <v>5</v>
          </cell>
          <cell r="H2842">
            <v>3</v>
          </cell>
          <cell r="I2842">
            <v>1</v>
          </cell>
          <cell r="J2842">
            <v>1</v>
          </cell>
          <cell r="L2842">
            <v>3030.29</v>
          </cell>
          <cell r="N2842">
            <v>2001</v>
          </cell>
          <cell r="O2842">
            <v>1533.02</v>
          </cell>
          <cell r="P2842">
            <v>0.76612693653173414</v>
          </cell>
          <cell r="Q2842">
            <v>467.98</v>
          </cell>
          <cell r="R2842">
            <v>0.23387306346826586</v>
          </cell>
          <cell r="S2842">
            <v>18.719200000000001</v>
          </cell>
          <cell r="U2842">
            <v>0</v>
          </cell>
          <cell r="V2842">
            <v>0</v>
          </cell>
          <cell r="W2842">
            <v>3030.29</v>
          </cell>
          <cell r="X2842">
            <v>3030.29</v>
          </cell>
          <cell r="Y2842">
            <v>618606</v>
          </cell>
        </row>
        <row r="2843">
          <cell r="A2843">
            <v>2018649</v>
          </cell>
          <cell r="C2843">
            <v>672818</v>
          </cell>
          <cell r="D2843" t="str">
            <v>Arcabo</v>
          </cell>
          <cell r="E2843">
            <v>1</v>
          </cell>
          <cell r="F2843">
            <v>9</v>
          </cell>
          <cell r="G2843">
            <v>6</v>
          </cell>
          <cell r="H2843">
            <v>3</v>
          </cell>
          <cell r="I2843">
            <v>1</v>
          </cell>
          <cell r="J2843">
            <v>1</v>
          </cell>
          <cell r="L2843">
            <v>3282.04</v>
          </cell>
          <cell r="N2843">
            <v>2171</v>
          </cell>
          <cell r="O2843">
            <v>1661.1100000000001</v>
          </cell>
          <cell r="P2843">
            <v>0.7651358820819899</v>
          </cell>
          <cell r="Q2843">
            <v>509.89</v>
          </cell>
          <cell r="R2843">
            <v>0.23486411791801012</v>
          </cell>
          <cell r="S2843">
            <v>20.395599999999998</v>
          </cell>
          <cell r="U2843">
            <v>0</v>
          </cell>
          <cell r="V2843">
            <v>0</v>
          </cell>
          <cell r="W2843">
            <v>3282.04</v>
          </cell>
          <cell r="X2843">
            <v>3282.04</v>
          </cell>
          <cell r="Y2843">
            <v>618607</v>
          </cell>
        </row>
        <row r="2844">
          <cell r="A2844">
            <v>2018650</v>
          </cell>
          <cell r="C2844">
            <v>722718</v>
          </cell>
          <cell r="D2844" t="str">
            <v>Arcabo</v>
          </cell>
          <cell r="E2844">
            <v>1</v>
          </cell>
          <cell r="F2844">
            <v>8</v>
          </cell>
          <cell r="G2844">
            <v>5</v>
          </cell>
          <cell r="H2844">
            <v>3</v>
          </cell>
          <cell r="I2844">
            <v>1</v>
          </cell>
          <cell r="J2844">
            <v>1</v>
          </cell>
          <cell r="L2844">
            <v>3010.54</v>
          </cell>
          <cell r="N2844">
            <v>1993</v>
          </cell>
          <cell r="O2844">
            <v>1527.78</v>
          </cell>
          <cell r="P2844">
            <v>0.76657300551931762</v>
          </cell>
          <cell r="Q2844">
            <v>465.22</v>
          </cell>
          <cell r="R2844">
            <v>0.23342699448068241</v>
          </cell>
          <cell r="S2844">
            <v>18.608800000000002</v>
          </cell>
          <cell r="U2844">
            <v>0</v>
          </cell>
          <cell r="V2844">
            <v>0</v>
          </cell>
          <cell r="W2844">
            <v>3010.54</v>
          </cell>
          <cell r="X2844">
            <v>3010.54</v>
          </cell>
          <cell r="Y2844">
            <v>618608</v>
          </cell>
        </row>
        <row r="2845">
          <cell r="A2845">
            <v>2018651</v>
          </cell>
          <cell r="C2845" t="str">
            <v>Glas satinato tbv ARC1023 FVN 688418- bon 767 , Watertuin</v>
          </cell>
          <cell r="D2845" t="str">
            <v>Arcabo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1</v>
          </cell>
          <cell r="J2845">
            <v>1</v>
          </cell>
          <cell r="L2845">
            <v>53.7</v>
          </cell>
          <cell r="N2845">
            <v>34.35</v>
          </cell>
          <cell r="O2845">
            <v>19.350000000000001</v>
          </cell>
          <cell r="P2845">
            <v>0.5633187772925764</v>
          </cell>
          <cell r="Q2845">
            <v>15</v>
          </cell>
          <cell r="R2845">
            <v>0.43668122270742354</v>
          </cell>
          <cell r="S2845">
            <v>0.6</v>
          </cell>
          <cell r="U2845">
            <v>0</v>
          </cell>
          <cell r="V2845">
            <v>0</v>
          </cell>
          <cell r="W2845">
            <v>53.7</v>
          </cell>
          <cell r="X2845">
            <v>53.7</v>
          </cell>
          <cell r="Y2845">
            <v>618628</v>
          </cell>
        </row>
        <row r="2846">
          <cell r="A2846">
            <v>2018652</v>
          </cell>
          <cell r="C2846" t="str">
            <v>Glas satinato tbv ARC1023 FVN 688318 - bon 7673 , watertuin</v>
          </cell>
          <cell r="D2846" t="str">
            <v>Arcabo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1</v>
          </cell>
          <cell r="J2846">
            <v>1</v>
          </cell>
          <cell r="L2846">
            <v>53.7</v>
          </cell>
          <cell r="N2846">
            <v>34.35</v>
          </cell>
          <cell r="O2846">
            <v>19.350000000000001</v>
          </cell>
          <cell r="P2846">
            <v>0.5633187772925764</v>
          </cell>
          <cell r="Q2846">
            <v>15</v>
          </cell>
          <cell r="R2846">
            <v>0.43668122270742354</v>
          </cell>
          <cell r="S2846">
            <v>0.6</v>
          </cell>
          <cell r="U2846">
            <v>0</v>
          </cell>
          <cell r="V2846">
            <v>0</v>
          </cell>
          <cell r="W2846">
            <v>53.7</v>
          </cell>
          <cell r="X2846">
            <v>53.7</v>
          </cell>
          <cell r="Y2846">
            <v>618628</v>
          </cell>
        </row>
        <row r="2847">
          <cell r="A2847">
            <v>2018653</v>
          </cell>
          <cell r="C2847" t="str">
            <v>Trucksupport Venlo</v>
          </cell>
          <cell r="D2847" t="str">
            <v>WellCamp</v>
          </cell>
          <cell r="E2847">
            <v>1</v>
          </cell>
          <cell r="F2847">
            <v>8</v>
          </cell>
          <cell r="G2847">
            <v>7</v>
          </cell>
          <cell r="H2847">
            <v>1</v>
          </cell>
          <cell r="I2847">
            <v>1</v>
          </cell>
          <cell r="J2847">
            <v>1</v>
          </cell>
          <cell r="L2847">
            <v>1756.27</v>
          </cell>
          <cell r="N2847">
            <v>1150</v>
          </cell>
          <cell r="O2847">
            <v>776.14</v>
          </cell>
          <cell r="P2847">
            <v>0.67490434782608699</v>
          </cell>
          <cell r="Q2847">
            <v>373.86</v>
          </cell>
          <cell r="R2847">
            <v>0.32509565217391306</v>
          </cell>
          <cell r="S2847">
            <v>14.9544</v>
          </cell>
          <cell r="U2847">
            <v>0</v>
          </cell>
          <cell r="V2847">
            <v>0</v>
          </cell>
          <cell r="W2847">
            <v>1756.27</v>
          </cell>
          <cell r="X2847">
            <v>1756.27</v>
          </cell>
          <cell r="Y2847">
            <v>618652</v>
          </cell>
        </row>
        <row r="2848">
          <cell r="A2848">
            <v>2018654</v>
          </cell>
          <cell r="C2848" t="str">
            <v>Dennenbos</v>
          </cell>
          <cell r="D2848" t="str">
            <v>WellCamp</v>
          </cell>
          <cell r="E2848">
            <v>1</v>
          </cell>
          <cell r="F2848">
            <v>5</v>
          </cell>
          <cell r="G2848">
            <v>4</v>
          </cell>
          <cell r="H2848">
            <v>1</v>
          </cell>
          <cell r="I2848">
            <v>1</v>
          </cell>
          <cell r="J2848">
            <v>1</v>
          </cell>
          <cell r="L2848">
            <v>2395.85</v>
          </cell>
          <cell r="N2848">
            <v>1674</v>
          </cell>
          <cell r="O2848">
            <v>1169.01</v>
          </cell>
          <cell r="P2848">
            <v>0.69833333333333336</v>
          </cell>
          <cell r="Q2848">
            <v>504.99</v>
          </cell>
          <cell r="R2848">
            <v>0.30166666666666669</v>
          </cell>
          <cell r="S2848">
            <v>20.1996</v>
          </cell>
          <cell r="U2848">
            <v>0</v>
          </cell>
          <cell r="V2848">
            <v>0</v>
          </cell>
          <cell r="W2848">
            <v>2395.85</v>
          </cell>
          <cell r="X2848">
            <v>2395.85</v>
          </cell>
          <cell r="Y2848">
            <v>618653</v>
          </cell>
        </row>
        <row r="2849">
          <cell r="A2849">
            <v>2018655</v>
          </cell>
          <cell r="C2849" t="str">
            <v>747918 Glas ARC 5065R  588 x 1854</v>
          </cell>
          <cell r="D2849" t="str">
            <v>Arcabo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1</v>
          </cell>
          <cell r="J2849">
            <v>1</v>
          </cell>
          <cell r="L2849">
            <v>102.36</v>
          </cell>
          <cell r="N2849">
            <v>58.26</v>
          </cell>
          <cell r="O2849">
            <v>43.26</v>
          </cell>
          <cell r="P2849">
            <v>0.7425334706488157</v>
          </cell>
          <cell r="Q2849">
            <v>15</v>
          </cell>
          <cell r="R2849">
            <v>0.25746652935118436</v>
          </cell>
          <cell r="S2849">
            <v>0.6</v>
          </cell>
          <cell r="U2849">
            <v>0</v>
          </cell>
          <cell r="V2849">
            <v>0</v>
          </cell>
          <cell r="W2849">
            <v>102.36</v>
          </cell>
          <cell r="X2849">
            <v>102.36</v>
          </cell>
          <cell r="Y2849">
            <v>618628</v>
          </cell>
        </row>
        <row r="2850">
          <cell r="A2850">
            <v>2018656</v>
          </cell>
          <cell r="C2850" t="str">
            <v>2018522 breukruit 1310 x 900</v>
          </cell>
          <cell r="D2850" t="str">
            <v>Tiggelovend-Kok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1</v>
          </cell>
          <cell r="J2850">
            <v>1</v>
          </cell>
          <cell r="L2850">
            <v>66.66</v>
          </cell>
          <cell r="N2850">
            <v>40.83</v>
          </cell>
          <cell r="O2850">
            <v>25.83</v>
          </cell>
          <cell r="P2850">
            <v>0.63262307127112416</v>
          </cell>
          <cell r="Q2850">
            <v>15</v>
          </cell>
          <cell r="R2850">
            <v>0.36737692872887584</v>
          </cell>
          <cell r="S2850">
            <v>0.6</v>
          </cell>
          <cell r="U2850">
            <v>0</v>
          </cell>
          <cell r="V2850">
            <v>0</v>
          </cell>
          <cell r="W2850">
            <v>66.66</v>
          </cell>
          <cell r="X2850">
            <v>66.66</v>
          </cell>
          <cell r="Y2850">
            <v>618628</v>
          </cell>
        </row>
        <row r="2851">
          <cell r="A2851">
            <v>2018657</v>
          </cell>
          <cell r="C2851" t="str">
            <v>478515 , werkbon 285</v>
          </cell>
          <cell r="D2851" t="str">
            <v>Arcabo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1</v>
          </cell>
          <cell r="J2851">
            <v>1</v>
          </cell>
          <cell r="L2851">
            <v>43.47</v>
          </cell>
          <cell r="N2851">
            <v>18.899999999999999</v>
          </cell>
          <cell r="O2851">
            <v>18.899999999999999</v>
          </cell>
          <cell r="P2851">
            <v>1</v>
          </cell>
          <cell r="R2851">
            <v>0</v>
          </cell>
          <cell r="S2851">
            <v>0</v>
          </cell>
          <cell r="U2851">
            <v>0</v>
          </cell>
          <cell r="V2851">
            <v>0</v>
          </cell>
          <cell r="W2851">
            <v>43.47</v>
          </cell>
          <cell r="X2851">
            <v>43.47</v>
          </cell>
          <cell r="Y2851">
            <v>618526</v>
          </cell>
        </row>
        <row r="2852">
          <cell r="A2852">
            <v>2018658</v>
          </cell>
          <cell r="B2852"/>
          <cell r="C2852" t="str">
            <v>478515, werkbon 286 - bon 7669, 20 bosraamboompjes inline m drukknop</v>
          </cell>
          <cell r="D2852" t="str">
            <v>Arcabo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1</v>
          </cell>
          <cell r="J2852">
            <v>1</v>
          </cell>
          <cell r="L2852">
            <v>173.88</v>
          </cell>
          <cell r="N2852">
            <v>75.599999999999994</v>
          </cell>
          <cell r="O2852">
            <v>75.599999999999994</v>
          </cell>
          <cell r="P2852">
            <v>1</v>
          </cell>
          <cell r="R2852">
            <v>0</v>
          </cell>
          <cell r="S2852">
            <v>0</v>
          </cell>
          <cell r="U2852">
            <v>0</v>
          </cell>
          <cell r="V2852">
            <v>0</v>
          </cell>
          <cell r="W2852">
            <v>173.88</v>
          </cell>
          <cell r="X2852">
            <v>173.88</v>
          </cell>
          <cell r="Y2852">
            <v>618673</v>
          </cell>
        </row>
        <row r="2853">
          <cell r="A2853">
            <v>2018659</v>
          </cell>
          <cell r="C2853" t="str">
            <v>Manze-Rouven lange Frictiescharen 10 sets 24"en 10 sets 12"</v>
          </cell>
          <cell r="D2853" t="str">
            <v>Arcabo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1</v>
          </cell>
          <cell r="J2853">
            <v>1</v>
          </cell>
          <cell r="L2853">
            <v>257</v>
          </cell>
          <cell r="N2853">
            <v>128.5</v>
          </cell>
          <cell r="O2853">
            <v>103.5</v>
          </cell>
          <cell r="P2853">
            <v>0.80544747081712065</v>
          </cell>
          <cell r="Q2853">
            <v>25</v>
          </cell>
          <cell r="R2853">
            <v>0.19455252918287938</v>
          </cell>
          <cell r="S2853">
            <v>1</v>
          </cell>
          <cell r="U2853">
            <v>0</v>
          </cell>
          <cell r="V2853">
            <v>0</v>
          </cell>
          <cell r="W2853">
            <v>257</v>
          </cell>
          <cell r="X2853">
            <v>257</v>
          </cell>
          <cell r="Y2853">
            <v>618526</v>
          </cell>
        </row>
        <row r="2854">
          <cell r="A2854">
            <v>2018660</v>
          </cell>
          <cell r="C2854" t="str">
            <v>Boomsma</v>
          </cell>
          <cell r="D2854" t="str">
            <v>Duocar</v>
          </cell>
          <cell r="E2854">
            <v>1</v>
          </cell>
          <cell r="F2854">
            <v>2</v>
          </cell>
          <cell r="G2854">
            <v>1</v>
          </cell>
          <cell r="H2854">
            <v>1</v>
          </cell>
          <cell r="I2854">
            <v>1</v>
          </cell>
          <cell r="J2854">
            <v>1</v>
          </cell>
          <cell r="L2854">
            <v>919.76</v>
          </cell>
          <cell r="N2854">
            <v>575</v>
          </cell>
          <cell r="O2854">
            <v>410.81</v>
          </cell>
          <cell r="P2854">
            <v>0.7144521739130435</v>
          </cell>
          <cell r="Q2854">
            <v>164.19</v>
          </cell>
          <cell r="R2854">
            <v>0.2855478260869565</v>
          </cell>
          <cell r="S2854">
            <v>6.5675999999999997</v>
          </cell>
          <cell r="U2854">
            <v>0</v>
          </cell>
          <cell r="V2854">
            <v>0</v>
          </cell>
          <cell r="W2854">
            <v>919.76</v>
          </cell>
          <cell r="X2854">
            <v>919.76</v>
          </cell>
          <cell r="Y2854">
            <v>618610</v>
          </cell>
        </row>
        <row r="2855">
          <cell r="A2855">
            <v>2018661</v>
          </cell>
          <cell r="C2855" t="str">
            <v>Ackermans</v>
          </cell>
          <cell r="D2855" t="str">
            <v>Duocar</v>
          </cell>
          <cell r="E2855">
            <v>1</v>
          </cell>
          <cell r="F2855">
            <v>9</v>
          </cell>
          <cell r="G2855">
            <v>6</v>
          </cell>
          <cell r="H2855">
            <v>3</v>
          </cell>
          <cell r="I2855">
            <v>1</v>
          </cell>
          <cell r="J2855">
            <v>1</v>
          </cell>
          <cell r="L2855">
            <v>3378.33</v>
          </cell>
          <cell r="N2855">
            <v>2082</v>
          </cell>
          <cell r="O2855">
            <v>1429.5900000000001</v>
          </cell>
          <cell r="P2855">
            <v>0.68664265129683</v>
          </cell>
          <cell r="Q2855">
            <v>652.41</v>
          </cell>
          <cell r="R2855">
            <v>0.31335734870317</v>
          </cell>
          <cell r="S2855">
            <v>26.096399999999999</v>
          </cell>
          <cell r="U2855">
            <v>0</v>
          </cell>
          <cell r="V2855">
            <v>0</v>
          </cell>
          <cell r="W2855">
            <v>3378.33</v>
          </cell>
          <cell r="X2855">
            <v>3378.33</v>
          </cell>
          <cell r="Y2855">
            <v>618611</v>
          </cell>
        </row>
        <row r="2856">
          <cell r="A2856" t="str">
            <v>2018662-308</v>
          </cell>
          <cell r="C2856" t="str">
            <v>Nieuwvliet Duinhbeek 308 Beeld</v>
          </cell>
          <cell r="D2856" t="str">
            <v>Maat</v>
          </cell>
          <cell r="E2856">
            <v>1</v>
          </cell>
          <cell r="F2856">
            <v>10</v>
          </cell>
          <cell r="G2856">
            <v>1</v>
          </cell>
          <cell r="H2856">
            <v>4</v>
          </cell>
          <cell r="I2856">
            <v>1</v>
          </cell>
          <cell r="J2856">
            <v>1</v>
          </cell>
          <cell r="L2856">
            <v>4198.3999999999996</v>
          </cell>
          <cell r="N2856">
            <v>3101.51</v>
          </cell>
          <cell r="O2856">
            <v>2561.15</v>
          </cell>
          <cell r="P2856">
            <v>0.82577518692507845</v>
          </cell>
          <cell r="Q2856">
            <v>540.36</v>
          </cell>
          <cell r="R2856">
            <v>0.17422481307492158</v>
          </cell>
          <cell r="S2856">
            <v>21.6144</v>
          </cell>
          <cell r="U2856">
            <v>0</v>
          </cell>
          <cell r="V2856">
            <v>0</v>
          </cell>
          <cell r="W2856">
            <v>4198.3999999999996</v>
          </cell>
          <cell r="X2856">
            <v>4198.3999999999996</v>
          </cell>
          <cell r="Y2856">
            <v>19600044</v>
          </cell>
        </row>
        <row r="2857">
          <cell r="A2857" t="str">
            <v>2018662-320</v>
          </cell>
          <cell r="C2857" t="str">
            <v>Nieuwvliet Duinhbeek 320 Beeld</v>
          </cell>
          <cell r="D2857" t="str">
            <v>Maat</v>
          </cell>
          <cell r="E2857">
            <v>1</v>
          </cell>
          <cell r="F2857">
            <v>10</v>
          </cell>
          <cell r="G2857">
            <v>1</v>
          </cell>
          <cell r="H2857">
            <v>4</v>
          </cell>
          <cell r="I2857">
            <v>1</v>
          </cell>
          <cell r="J2857">
            <v>1</v>
          </cell>
          <cell r="L2857">
            <v>4198.3999999999996</v>
          </cell>
          <cell r="N2857">
            <v>3101.51</v>
          </cell>
          <cell r="O2857">
            <v>2561.15</v>
          </cell>
          <cell r="P2857">
            <v>0.82577518692507845</v>
          </cell>
          <cell r="Q2857">
            <v>540.36</v>
          </cell>
          <cell r="R2857">
            <v>0.17422481307492158</v>
          </cell>
          <cell r="S2857">
            <v>21.6144</v>
          </cell>
          <cell r="U2857">
            <v>0</v>
          </cell>
          <cell r="V2857">
            <v>0</v>
          </cell>
          <cell r="W2857">
            <v>4198.3999999999996</v>
          </cell>
          <cell r="X2857">
            <v>4198.3999999999996</v>
          </cell>
          <cell r="Y2857">
            <v>19600045</v>
          </cell>
        </row>
        <row r="2858">
          <cell r="A2858" t="str">
            <v>2018662-316</v>
          </cell>
          <cell r="C2858" t="str">
            <v>Nieuwvliet Duinhbeek 316 Beeld</v>
          </cell>
          <cell r="D2858" t="str">
            <v>Maat</v>
          </cell>
          <cell r="E2858">
            <v>1</v>
          </cell>
          <cell r="F2858">
            <v>10</v>
          </cell>
          <cell r="G2858">
            <v>1</v>
          </cell>
          <cell r="H2858">
            <v>4</v>
          </cell>
          <cell r="I2858">
            <v>1</v>
          </cell>
          <cell r="J2858">
            <v>1</v>
          </cell>
          <cell r="L2858">
            <v>4198.3999999999996</v>
          </cell>
          <cell r="N2858">
            <v>3101.51</v>
          </cell>
          <cell r="O2858">
            <v>2561.15</v>
          </cell>
          <cell r="P2858">
            <v>0.82577518692507845</v>
          </cell>
          <cell r="Q2858">
            <v>540.36</v>
          </cell>
          <cell r="R2858">
            <v>0.17422481307492158</v>
          </cell>
          <cell r="S2858">
            <v>21.6144</v>
          </cell>
          <cell r="U2858">
            <v>0</v>
          </cell>
          <cell r="V2858">
            <v>0</v>
          </cell>
          <cell r="W2858">
            <v>4198.3999999999996</v>
          </cell>
          <cell r="X2858">
            <v>4198.3999999999996</v>
          </cell>
          <cell r="Y2858">
            <v>19600046</v>
          </cell>
        </row>
        <row r="2859">
          <cell r="A2859" t="str">
            <v>2018662-340</v>
          </cell>
          <cell r="C2859" t="str">
            <v>Nieuwvliet Duinhbeek 340 Beeld</v>
          </cell>
          <cell r="D2859" t="str">
            <v>Maat</v>
          </cell>
          <cell r="E2859">
            <v>1</v>
          </cell>
          <cell r="F2859">
            <v>10</v>
          </cell>
          <cell r="G2859">
            <v>1</v>
          </cell>
          <cell r="H2859">
            <v>4</v>
          </cell>
          <cell r="I2859">
            <v>1</v>
          </cell>
          <cell r="J2859">
            <v>1</v>
          </cell>
          <cell r="L2859">
            <v>4198.3999999999996</v>
          </cell>
          <cell r="N2859">
            <v>3101.51</v>
          </cell>
          <cell r="O2859">
            <v>2561.15</v>
          </cell>
          <cell r="P2859">
            <v>0.82577518692507845</v>
          </cell>
          <cell r="Q2859">
            <v>540.36</v>
          </cell>
          <cell r="R2859">
            <v>0.17422481307492158</v>
          </cell>
          <cell r="S2859">
            <v>21.6144</v>
          </cell>
          <cell r="U2859">
            <v>0</v>
          </cell>
          <cell r="V2859">
            <v>0</v>
          </cell>
          <cell r="W2859">
            <v>4198.3999999999996</v>
          </cell>
          <cell r="X2859">
            <v>4198.3999999999996</v>
          </cell>
          <cell r="Y2859">
            <v>19600102</v>
          </cell>
        </row>
        <row r="2860">
          <cell r="A2860" t="str">
            <v>2018662-332</v>
          </cell>
          <cell r="C2860" t="str">
            <v>Nieuwvliet Duinhbeek 332 Beeld</v>
          </cell>
          <cell r="D2860" t="str">
            <v>Maat</v>
          </cell>
          <cell r="E2860">
            <v>1</v>
          </cell>
          <cell r="F2860">
            <v>10</v>
          </cell>
          <cell r="G2860">
            <v>1</v>
          </cell>
          <cell r="H2860">
            <v>4</v>
          </cell>
          <cell r="I2860">
            <v>1</v>
          </cell>
          <cell r="J2860">
            <v>1</v>
          </cell>
          <cell r="L2860">
            <v>4198.3999999999996</v>
          </cell>
          <cell r="N2860">
            <v>3101.51</v>
          </cell>
          <cell r="O2860">
            <v>2561.15</v>
          </cell>
          <cell r="P2860">
            <v>0.82577518692507845</v>
          </cell>
          <cell r="Q2860">
            <v>540.36</v>
          </cell>
          <cell r="R2860">
            <v>0.17422481307492158</v>
          </cell>
          <cell r="S2860">
            <v>21.6144</v>
          </cell>
          <cell r="U2860">
            <v>0</v>
          </cell>
          <cell r="V2860">
            <v>0</v>
          </cell>
          <cell r="W2860">
            <v>4198.3999999999996</v>
          </cell>
          <cell r="X2860">
            <v>4198.3999999999996</v>
          </cell>
          <cell r="Y2860">
            <v>19600103</v>
          </cell>
        </row>
        <row r="2861">
          <cell r="A2861" t="str">
            <v>2018663-310</v>
          </cell>
          <cell r="C2861" t="str">
            <v>Nieuwvliet Duinzicht 310 Beeld</v>
          </cell>
          <cell r="D2861" t="str">
            <v>Maat</v>
          </cell>
          <cell r="E2861">
            <v>1</v>
          </cell>
          <cell r="F2861">
            <v>10</v>
          </cell>
          <cell r="G2861">
            <v>1</v>
          </cell>
          <cell r="H2861">
            <v>4</v>
          </cell>
          <cell r="I2861">
            <v>1</v>
          </cell>
          <cell r="J2861">
            <v>1</v>
          </cell>
          <cell r="L2861">
            <v>4411.53</v>
          </cell>
          <cell r="O2861">
            <v>0</v>
          </cell>
          <cell r="P2861" t="str">
            <v/>
          </cell>
          <cell r="R2861" t="str">
            <v/>
          </cell>
          <cell r="S2861">
            <v>0</v>
          </cell>
          <cell r="U2861">
            <v>0</v>
          </cell>
          <cell r="V2861">
            <v>0</v>
          </cell>
          <cell r="W2861">
            <v>4411.53</v>
          </cell>
          <cell r="X2861">
            <v>4411.53</v>
          </cell>
          <cell r="Y2861">
            <v>19600085</v>
          </cell>
        </row>
        <row r="2862">
          <cell r="A2862" t="str">
            <v>2018663-329</v>
          </cell>
          <cell r="C2862" t="str">
            <v>Nieuwvliet Duinzicht 329 Spiegel</v>
          </cell>
          <cell r="D2862" t="str">
            <v>Maat</v>
          </cell>
          <cell r="E2862">
            <v>1</v>
          </cell>
          <cell r="F2862">
            <v>10</v>
          </cell>
          <cell r="G2862">
            <v>1</v>
          </cell>
          <cell r="H2862">
            <v>4</v>
          </cell>
          <cell r="I2862">
            <v>1</v>
          </cell>
          <cell r="J2862">
            <v>1</v>
          </cell>
          <cell r="L2862">
            <v>4411.53</v>
          </cell>
          <cell r="O2862">
            <v>0</v>
          </cell>
          <cell r="P2862" t="str">
            <v/>
          </cell>
          <cell r="R2862" t="str">
            <v/>
          </cell>
          <cell r="S2862">
            <v>0</v>
          </cell>
          <cell r="U2862">
            <v>0</v>
          </cell>
          <cell r="V2862">
            <v>0</v>
          </cell>
          <cell r="W2862">
            <v>4411.53</v>
          </cell>
          <cell r="X2862">
            <v>4411.53</v>
          </cell>
          <cell r="Y2862">
            <v>19600086</v>
          </cell>
        </row>
        <row r="2863">
          <cell r="A2863" t="str">
            <v>2018663-305</v>
          </cell>
          <cell r="C2863" t="str">
            <v>Nieuwvliet Duinzicht 305 Spiegel</v>
          </cell>
          <cell r="D2863" t="str">
            <v>Maat</v>
          </cell>
          <cell r="E2863">
            <v>1</v>
          </cell>
          <cell r="F2863">
            <v>10</v>
          </cell>
          <cell r="G2863">
            <v>1</v>
          </cell>
          <cell r="H2863">
            <v>4</v>
          </cell>
          <cell r="I2863">
            <v>1</v>
          </cell>
          <cell r="J2863">
            <v>1</v>
          </cell>
          <cell r="L2863">
            <v>4411.53</v>
          </cell>
          <cell r="O2863">
            <v>0</v>
          </cell>
          <cell r="P2863" t="str">
            <v/>
          </cell>
          <cell r="R2863" t="str">
            <v/>
          </cell>
          <cell r="S2863">
            <v>0</v>
          </cell>
          <cell r="U2863">
            <v>0</v>
          </cell>
          <cell r="V2863">
            <v>0</v>
          </cell>
          <cell r="W2863">
            <v>4411.53</v>
          </cell>
          <cell r="X2863">
            <v>4411.53</v>
          </cell>
          <cell r="Y2863">
            <v>19600087</v>
          </cell>
        </row>
        <row r="2864">
          <cell r="A2864" t="str">
            <v>2018663-337</v>
          </cell>
          <cell r="C2864" t="str">
            <v>Nieuwvliet Duinzicht 337 Beeld</v>
          </cell>
          <cell r="D2864" t="str">
            <v>Maat</v>
          </cell>
          <cell r="E2864">
            <v>1</v>
          </cell>
          <cell r="F2864">
            <v>10</v>
          </cell>
          <cell r="G2864">
            <v>1</v>
          </cell>
          <cell r="H2864">
            <v>4</v>
          </cell>
          <cell r="I2864">
            <v>1</v>
          </cell>
          <cell r="J2864">
            <v>1</v>
          </cell>
          <cell r="L2864">
            <v>4411.53</v>
          </cell>
          <cell r="O2864">
            <v>0</v>
          </cell>
          <cell r="P2864" t="str">
            <v/>
          </cell>
          <cell r="R2864" t="str">
            <v/>
          </cell>
          <cell r="S2864">
            <v>0</v>
          </cell>
          <cell r="U2864">
            <v>0</v>
          </cell>
          <cell r="V2864">
            <v>0</v>
          </cell>
          <cell r="W2864">
            <v>4411.53</v>
          </cell>
          <cell r="X2864">
            <v>4411.53</v>
          </cell>
          <cell r="Y2864">
            <v>19600101</v>
          </cell>
        </row>
        <row r="2865">
          <cell r="A2865">
            <v>2018664</v>
          </cell>
          <cell r="C2865" t="str">
            <v>Valkenisse (extra deur 2)</v>
          </cell>
          <cell r="D2865" t="str">
            <v>Maat</v>
          </cell>
          <cell r="E2865">
            <v>0</v>
          </cell>
          <cell r="F2865">
            <v>1</v>
          </cell>
          <cell r="G2865">
            <v>0</v>
          </cell>
          <cell r="H2865">
            <v>1</v>
          </cell>
          <cell r="I2865">
            <v>1</v>
          </cell>
          <cell r="J2865">
            <v>1</v>
          </cell>
          <cell r="L2865">
            <v>515.75</v>
          </cell>
          <cell r="N2865">
            <v>355</v>
          </cell>
          <cell r="O2865">
            <v>250.59</v>
          </cell>
          <cell r="P2865">
            <v>0.70588732394366194</v>
          </cell>
          <cell r="Q2865">
            <v>104.41</v>
          </cell>
          <cell r="R2865">
            <v>0.29411267605633801</v>
          </cell>
          <cell r="S2865">
            <v>4.1764000000000001</v>
          </cell>
          <cell r="U2865">
            <v>0</v>
          </cell>
          <cell r="V2865">
            <v>0</v>
          </cell>
          <cell r="W2865">
            <v>515.75</v>
          </cell>
          <cell r="X2865">
            <v>515.75</v>
          </cell>
          <cell r="Y2865">
            <v>618644</v>
          </cell>
        </row>
        <row r="2866">
          <cell r="A2866">
            <v>2018665</v>
          </cell>
          <cell r="C2866" t="str">
            <v>3x kozijn VZ31-6 tbv monsterhoeken</v>
          </cell>
          <cell r="D2866" t="str">
            <v>Kurokozijn</v>
          </cell>
          <cell r="E2866">
            <v>0</v>
          </cell>
          <cell r="F2866">
            <v>3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O2866">
            <v>0</v>
          </cell>
          <cell r="P2866" t="str">
            <v/>
          </cell>
          <cell r="R2866" t="str">
            <v/>
          </cell>
          <cell r="S2866">
            <v>0</v>
          </cell>
          <cell r="U2866">
            <v>0</v>
          </cell>
          <cell r="V2866">
            <v>0</v>
          </cell>
          <cell r="W2866">
            <v>0</v>
          </cell>
          <cell r="X2866"/>
          <cell r="Y2866"/>
        </row>
        <row r="2867">
          <cell r="A2867">
            <v>2018666</v>
          </cell>
          <cell r="C2867" t="str">
            <v>706518 - Bon 7467 glas 812x2188 schuin</v>
          </cell>
          <cell r="D2867" t="str">
            <v>Arcabo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1</v>
          </cell>
          <cell r="J2867">
            <v>1</v>
          </cell>
          <cell r="L2867">
            <v>134.06</v>
          </cell>
          <cell r="N2867">
            <v>74.53</v>
          </cell>
          <cell r="O2867">
            <v>59.53</v>
          </cell>
          <cell r="P2867">
            <v>0.79873876291426271</v>
          </cell>
          <cell r="Q2867">
            <v>15</v>
          </cell>
          <cell r="R2867">
            <v>0.20126123708573729</v>
          </cell>
          <cell r="S2867">
            <v>0.6</v>
          </cell>
          <cell r="U2867">
            <v>0</v>
          </cell>
          <cell r="V2867">
            <v>0</v>
          </cell>
          <cell r="W2867">
            <v>134.06</v>
          </cell>
          <cell r="X2867">
            <v>134.06</v>
          </cell>
          <cell r="Y2867">
            <v>618628</v>
          </cell>
        </row>
        <row r="2868">
          <cell r="A2868">
            <v>2018667</v>
          </cell>
          <cell r="C2868" t="str">
            <v>Logiepark de Bosruiter - scharen 10 sets 24" en 10 sets 12" + DTS strip</v>
          </cell>
          <cell r="D2868" t="str">
            <v>Arcabo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L2868">
            <v>318.77</v>
          </cell>
          <cell r="N2868">
            <v>94.1</v>
          </cell>
          <cell r="O2868">
            <v>138.6</v>
          </cell>
          <cell r="P2868">
            <v>1.4729011689691818</v>
          </cell>
          <cell r="R2868">
            <v>0</v>
          </cell>
          <cell r="S2868">
            <v>0</v>
          </cell>
          <cell r="U2868">
            <v>138.6</v>
          </cell>
          <cell r="V2868">
            <v>0</v>
          </cell>
          <cell r="W2868">
            <v>318.77</v>
          </cell>
          <cell r="X2868">
            <v>318.77</v>
          </cell>
          <cell r="Y2868">
            <v>618673</v>
          </cell>
        </row>
        <row r="2869">
          <cell r="A2869">
            <v>2018668</v>
          </cell>
          <cell r="C2869" t="str">
            <v>geannuleerd - herlevering glas was van Fleuren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O2869">
            <v>0</v>
          </cell>
          <cell r="P2869" t="str">
            <v/>
          </cell>
          <cell r="R2869" t="str">
            <v/>
          </cell>
          <cell r="S2869">
            <v>0</v>
          </cell>
          <cell r="U2869">
            <v>0</v>
          </cell>
          <cell r="V2869">
            <v>0</v>
          </cell>
          <cell r="W2869">
            <v>0</v>
          </cell>
          <cell r="X2869"/>
          <cell r="Y2869"/>
        </row>
        <row r="2870">
          <cell r="A2870">
            <v>2018669</v>
          </cell>
          <cell r="C2870" t="str">
            <v>701718 - glas 450 x 744 satinato</v>
          </cell>
          <cell r="D2870" t="str">
            <v>Arcabo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1</v>
          </cell>
          <cell r="J2870">
            <v>1</v>
          </cell>
          <cell r="L2870">
            <v>53.7</v>
          </cell>
          <cell r="N2870">
            <v>34.35</v>
          </cell>
          <cell r="O2870">
            <v>19.350000000000001</v>
          </cell>
          <cell r="P2870">
            <v>0.5633187772925764</v>
          </cell>
          <cell r="Q2870">
            <v>15</v>
          </cell>
          <cell r="R2870">
            <v>0.43668122270742354</v>
          </cell>
          <cell r="S2870">
            <v>0.6</v>
          </cell>
          <cell r="U2870">
            <v>0</v>
          </cell>
          <cell r="V2870">
            <v>0</v>
          </cell>
          <cell r="W2870">
            <v>53.7</v>
          </cell>
          <cell r="X2870">
            <v>53.7</v>
          </cell>
          <cell r="Y2870">
            <v>618628</v>
          </cell>
        </row>
        <row r="2871">
          <cell r="A2871">
            <v>2018670</v>
          </cell>
          <cell r="C2871" t="str">
            <v>763018 tm 763818 Duinlodge ARC5901 - 1 ruit, 520 x 1162</v>
          </cell>
          <cell r="D2871" t="str">
            <v>Arcabo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1</v>
          </cell>
          <cell r="J2871">
            <v>1</v>
          </cell>
          <cell r="L2871">
            <v>42.08</v>
          </cell>
          <cell r="N2871">
            <v>28.54</v>
          </cell>
          <cell r="O2871">
            <v>13.54</v>
          </cell>
          <cell r="P2871">
            <v>0.4744218640504555</v>
          </cell>
          <cell r="Q2871">
            <v>15</v>
          </cell>
          <cell r="R2871">
            <v>0.5255781359495445</v>
          </cell>
          <cell r="S2871">
            <v>0.6</v>
          </cell>
          <cell r="U2871">
            <v>0</v>
          </cell>
          <cell r="V2871">
            <v>0</v>
          </cell>
          <cell r="W2871">
            <v>42.08</v>
          </cell>
          <cell r="X2871">
            <v>42.08</v>
          </cell>
          <cell r="Y2871">
            <v>618628</v>
          </cell>
        </row>
        <row r="2872">
          <cell r="A2872">
            <v>2018671</v>
          </cell>
          <cell r="C2872" t="str">
            <v>Floathouse 657518 hal 3 , glas ARC2F08R</v>
          </cell>
          <cell r="D2872" t="str">
            <v>Arcabo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1</v>
          </cell>
          <cell r="J2872">
            <v>1</v>
          </cell>
          <cell r="L2872">
            <v>104.3</v>
          </cell>
          <cell r="N2872">
            <v>59.65</v>
          </cell>
          <cell r="O2872">
            <v>44.65</v>
          </cell>
          <cell r="P2872">
            <v>0.74853310980720866</v>
          </cell>
          <cell r="Q2872">
            <v>15</v>
          </cell>
          <cell r="R2872">
            <v>0.25146689019279128</v>
          </cell>
          <cell r="S2872">
            <v>0.6</v>
          </cell>
          <cell r="U2872">
            <v>0</v>
          </cell>
          <cell r="V2872">
            <v>0</v>
          </cell>
          <cell r="W2872">
            <v>104.3</v>
          </cell>
          <cell r="X2872">
            <v>104.3</v>
          </cell>
          <cell r="Y2872">
            <v>618628</v>
          </cell>
        </row>
        <row r="2873">
          <cell r="A2873">
            <v>2018672</v>
          </cell>
          <cell r="C2873" t="str">
            <v>Floathouse 657718 hal 3, glas ARC5F04R en Arc 2F08R</v>
          </cell>
          <cell r="D2873" t="str">
            <v>Arcabo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1</v>
          </cell>
          <cell r="J2873">
            <v>1</v>
          </cell>
          <cell r="L2873">
            <v>348.2</v>
          </cell>
          <cell r="N2873">
            <v>181.6</v>
          </cell>
          <cell r="O2873">
            <v>166.6</v>
          </cell>
          <cell r="P2873">
            <v>0.91740088105726869</v>
          </cell>
          <cell r="Q2873">
            <v>15</v>
          </cell>
          <cell r="R2873">
            <v>8.2599118942731281E-2</v>
          </cell>
          <cell r="S2873">
            <v>0.6</v>
          </cell>
          <cell r="U2873">
            <v>0</v>
          </cell>
          <cell r="V2873">
            <v>0</v>
          </cell>
          <cell r="W2873">
            <v>348.2</v>
          </cell>
          <cell r="X2873">
            <v>348.2</v>
          </cell>
          <cell r="Y2873">
            <v>618628</v>
          </cell>
        </row>
        <row r="2874">
          <cell r="A2874">
            <v>2018673</v>
          </cell>
          <cell r="C2874" t="str">
            <v>MP0 9 lengtes voorraad</v>
          </cell>
          <cell r="D2874" t="str">
            <v>Arcabo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1</v>
          </cell>
          <cell r="J2874">
            <v>1</v>
          </cell>
          <cell r="L2874">
            <v>121.72</v>
          </cell>
          <cell r="N2874">
            <v>52.92</v>
          </cell>
          <cell r="O2874">
            <v>52.92</v>
          </cell>
          <cell r="P2874">
            <v>1</v>
          </cell>
          <cell r="R2874">
            <v>0</v>
          </cell>
          <cell r="S2874">
            <v>0</v>
          </cell>
          <cell r="U2874">
            <v>0</v>
          </cell>
          <cell r="V2874">
            <v>0</v>
          </cell>
          <cell r="W2874">
            <v>121.72</v>
          </cell>
          <cell r="X2874">
            <v>121.72</v>
          </cell>
          <cell r="Y2874">
            <v>618628</v>
          </cell>
        </row>
        <row r="2875">
          <cell r="A2875">
            <v>2018674</v>
          </cell>
          <cell r="C2875" t="str">
            <v>MSE-001 herlevering</v>
          </cell>
          <cell r="D2875" t="str">
            <v>Maat</v>
          </cell>
          <cell r="E2875">
            <v>0</v>
          </cell>
          <cell r="F2875">
            <v>5</v>
          </cell>
          <cell r="G2875">
            <v>5</v>
          </cell>
          <cell r="H2875">
            <v>0</v>
          </cell>
          <cell r="I2875">
            <v>1</v>
          </cell>
          <cell r="J2875">
            <v>1</v>
          </cell>
          <cell r="L2875">
            <v>999</v>
          </cell>
          <cell r="N2875">
            <v>799</v>
          </cell>
          <cell r="O2875">
            <v>533.74</v>
          </cell>
          <cell r="P2875">
            <v>0.66801001251564451</v>
          </cell>
          <cell r="Q2875">
            <v>265.26</v>
          </cell>
          <cell r="R2875">
            <v>0.33198998748435543</v>
          </cell>
          <cell r="S2875">
            <v>10.6104</v>
          </cell>
          <cell r="U2875">
            <v>0</v>
          </cell>
          <cell r="V2875">
            <v>0</v>
          </cell>
          <cell r="W2875">
            <v>999</v>
          </cell>
          <cell r="X2875">
            <v>999</v>
          </cell>
          <cell r="Y2875">
            <v>618591</v>
          </cell>
        </row>
        <row r="2876">
          <cell r="A2876">
            <v>2018675</v>
          </cell>
          <cell r="C2876" t="str">
            <v>718518 service Arcabo Hveen - rubber kozijn vervangen</v>
          </cell>
          <cell r="D2876" t="str">
            <v>Arcabo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1</v>
          </cell>
          <cell r="J2876">
            <v>1</v>
          </cell>
          <cell r="L2876">
            <v>394.8</v>
          </cell>
          <cell r="N2876">
            <v>329</v>
          </cell>
          <cell r="O2876">
            <v>134</v>
          </cell>
          <cell r="P2876">
            <v>0.40729483282674772</v>
          </cell>
          <cell r="Q2876">
            <v>195</v>
          </cell>
          <cell r="R2876">
            <v>0.59270516717325228</v>
          </cell>
          <cell r="S2876">
            <v>7.8</v>
          </cell>
          <cell r="U2876">
            <v>0</v>
          </cell>
          <cell r="V2876">
            <v>0</v>
          </cell>
          <cell r="W2876">
            <v>394.8</v>
          </cell>
          <cell r="X2876">
            <v>394.8</v>
          </cell>
          <cell r="Y2876">
            <v>618526</v>
          </cell>
        </row>
        <row r="2877">
          <cell r="A2877">
            <v>2018676</v>
          </cell>
          <cell r="C2877" t="str">
            <v>Inzethor v alu kozijn kantoor Arcabo Service</v>
          </cell>
          <cell r="D2877" t="str">
            <v>Arcabo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1</v>
          </cell>
          <cell r="J2877">
            <v>1</v>
          </cell>
          <cell r="O2877">
            <v>0</v>
          </cell>
          <cell r="P2877" t="str">
            <v/>
          </cell>
          <cell r="R2877" t="str">
            <v/>
          </cell>
          <cell r="S2877">
            <v>0</v>
          </cell>
          <cell r="U2877">
            <v>0</v>
          </cell>
          <cell r="V2877">
            <v>0</v>
          </cell>
          <cell r="W2877">
            <v>0</v>
          </cell>
          <cell r="X2877"/>
          <cell r="Y2877"/>
        </row>
        <row r="2878">
          <cell r="A2878">
            <v>2018677</v>
          </cell>
          <cell r="C2878" t="str">
            <v>Ombouw PSK200Z naar PS200 - 625117 showroom</v>
          </cell>
          <cell r="D2878" t="str">
            <v>Arcabo</v>
          </cell>
          <cell r="E2878">
            <v>0</v>
          </cell>
          <cell r="F2878">
            <v>0</v>
          </cell>
          <cell r="G2878">
            <v>0</v>
          </cell>
          <cell r="H2878">
            <v>1</v>
          </cell>
          <cell r="I2878">
            <v>0</v>
          </cell>
          <cell r="J2878">
            <v>0</v>
          </cell>
          <cell r="O2878">
            <v>0</v>
          </cell>
          <cell r="P2878" t="str">
            <v/>
          </cell>
          <cell r="R2878" t="str">
            <v/>
          </cell>
          <cell r="S2878">
            <v>0</v>
          </cell>
          <cell r="U2878">
            <v>0</v>
          </cell>
          <cell r="V2878">
            <v>0</v>
          </cell>
          <cell r="W2878">
            <v>0</v>
          </cell>
          <cell r="X2878"/>
          <cell r="Y2878"/>
        </row>
        <row r="2879">
          <cell r="A2879">
            <v>2018678</v>
          </cell>
          <cell r="C2879" t="str">
            <v xml:space="preserve">M.Blekkink - 10 x drki kruk en 2 sets cilinders </v>
          </cell>
          <cell r="D2879" t="str">
            <v>Blekkink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L2879">
            <v>312</v>
          </cell>
          <cell r="N2879">
            <v>156</v>
          </cell>
          <cell r="O2879">
            <v>156</v>
          </cell>
          <cell r="P2879">
            <v>1</v>
          </cell>
          <cell r="Q2879">
            <v>0</v>
          </cell>
          <cell r="R2879">
            <v>0</v>
          </cell>
          <cell r="S2879">
            <v>0</v>
          </cell>
          <cell r="U2879">
            <v>156</v>
          </cell>
          <cell r="V2879">
            <v>0</v>
          </cell>
          <cell r="W2879">
            <v>312</v>
          </cell>
          <cell r="X2879">
            <v>312</v>
          </cell>
          <cell r="Y2879">
            <v>618789</v>
          </cell>
        </row>
        <row r="2880">
          <cell r="A2880">
            <v>2018679</v>
          </cell>
          <cell r="C2880" t="str">
            <v>Bijl</v>
          </cell>
          <cell r="D2880" t="str">
            <v>Duocar</v>
          </cell>
          <cell r="E2880">
            <v>1</v>
          </cell>
          <cell r="F2880">
            <v>12</v>
          </cell>
          <cell r="G2880">
            <v>7</v>
          </cell>
          <cell r="H2880">
            <v>4</v>
          </cell>
          <cell r="I2880">
            <v>1</v>
          </cell>
          <cell r="J2880">
            <v>1</v>
          </cell>
          <cell r="L2880">
            <v>5367.89</v>
          </cell>
          <cell r="N2880">
            <v>3349</v>
          </cell>
          <cell r="O2880">
            <v>2564.77</v>
          </cell>
          <cell r="P2880">
            <v>0.76583159151985669</v>
          </cell>
          <cell r="Q2880">
            <v>784.23</v>
          </cell>
          <cell r="R2880">
            <v>0.23416840848014334</v>
          </cell>
          <cell r="S2880">
            <v>31.369199999999999</v>
          </cell>
          <cell r="U2880">
            <v>0</v>
          </cell>
          <cell r="V2880">
            <v>0</v>
          </cell>
          <cell r="W2880">
            <v>5367.89</v>
          </cell>
          <cell r="X2880">
            <v>5367.89</v>
          </cell>
          <cell r="Y2880">
            <v>618662</v>
          </cell>
        </row>
        <row r="2881">
          <cell r="A2881">
            <v>2018680</v>
          </cell>
          <cell r="C2881">
            <v>721318</v>
          </cell>
          <cell r="D2881" t="str">
            <v>Arcabo</v>
          </cell>
          <cell r="E2881">
            <v>1</v>
          </cell>
          <cell r="F2881">
            <v>8</v>
          </cell>
          <cell r="G2881">
            <v>5</v>
          </cell>
          <cell r="H2881">
            <v>3</v>
          </cell>
          <cell r="I2881">
            <v>1</v>
          </cell>
          <cell r="J2881">
            <v>1</v>
          </cell>
          <cell r="L2881">
            <v>3285.71</v>
          </cell>
          <cell r="N2881">
            <v>2169</v>
          </cell>
          <cell r="O2881">
            <v>1701.28</v>
          </cell>
          <cell r="P2881">
            <v>0.78436145689257719</v>
          </cell>
          <cell r="Q2881">
            <v>467.72</v>
          </cell>
          <cell r="R2881">
            <v>0.21563854310742278</v>
          </cell>
          <cell r="S2881">
            <v>18.7088</v>
          </cell>
          <cell r="U2881">
            <v>0</v>
          </cell>
          <cell r="V2881">
            <v>0</v>
          </cell>
          <cell r="W2881">
            <v>3285.71</v>
          </cell>
          <cell r="X2881">
            <v>3285.71</v>
          </cell>
          <cell r="Y2881">
            <v>618654</v>
          </cell>
        </row>
        <row r="2882">
          <cell r="A2882">
            <v>2018681</v>
          </cell>
          <cell r="C2882">
            <v>743018</v>
          </cell>
          <cell r="D2882" t="str">
            <v>Arcabo</v>
          </cell>
          <cell r="E2882">
            <v>1</v>
          </cell>
          <cell r="F2882">
            <v>6</v>
          </cell>
          <cell r="G2882">
            <v>5</v>
          </cell>
          <cell r="H2882">
            <v>1</v>
          </cell>
          <cell r="I2882">
            <v>1</v>
          </cell>
          <cell r="J2882">
            <v>1</v>
          </cell>
          <cell r="L2882">
            <v>1816.15</v>
          </cell>
          <cell r="N2882">
            <v>1210</v>
          </cell>
          <cell r="O2882">
            <v>905.97</v>
          </cell>
          <cell r="P2882">
            <v>0.74873553719008268</v>
          </cell>
          <cell r="Q2882">
            <v>304.02999999999997</v>
          </cell>
          <cell r="R2882">
            <v>0.25126446280991732</v>
          </cell>
          <cell r="S2882">
            <v>12.161199999999999</v>
          </cell>
          <cell r="U2882">
            <v>0</v>
          </cell>
          <cell r="V2882">
            <v>0</v>
          </cell>
          <cell r="W2882">
            <v>1816.15</v>
          </cell>
          <cell r="X2882">
            <v>1816.15</v>
          </cell>
          <cell r="Y2882">
            <v>618655</v>
          </cell>
        </row>
        <row r="2883">
          <cell r="A2883">
            <v>2018682</v>
          </cell>
          <cell r="C2883" t="str">
            <v>MSE-018 herleveriing drki</v>
          </cell>
          <cell r="D2883" t="str">
            <v>Maat</v>
          </cell>
          <cell r="E2883">
            <v>0</v>
          </cell>
          <cell r="F2883">
            <v>3</v>
          </cell>
          <cell r="G2883">
            <v>3</v>
          </cell>
          <cell r="H2883">
            <v>0</v>
          </cell>
          <cell r="I2883">
            <v>1</v>
          </cell>
          <cell r="J2883">
            <v>1</v>
          </cell>
          <cell r="L2883">
            <v>636.24</v>
          </cell>
          <cell r="N2883">
            <v>437.04</v>
          </cell>
          <cell r="O2883">
            <v>284.36</v>
          </cell>
          <cell r="P2883">
            <v>0.65064982610287392</v>
          </cell>
          <cell r="Q2883">
            <v>152.68</v>
          </cell>
          <cell r="R2883">
            <v>0.34935017389712614</v>
          </cell>
          <cell r="S2883">
            <v>6.1072000000000006</v>
          </cell>
          <cell r="U2883">
            <v>0</v>
          </cell>
          <cell r="V2883">
            <v>0</v>
          </cell>
          <cell r="W2883">
            <v>636.24</v>
          </cell>
          <cell r="X2883">
            <v>636.24</v>
          </cell>
          <cell r="Y2883">
            <v>618592</v>
          </cell>
        </row>
        <row r="2884">
          <cell r="A2884">
            <v>2018683</v>
          </cell>
          <cell r="C2884" t="str">
            <v>722118, Veste Goudmeer in Oosterwolde, sandwichpaneel</v>
          </cell>
          <cell r="D2884" t="str">
            <v>Arcabo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1</v>
          </cell>
          <cell r="J2884">
            <v>1</v>
          </cell>
          <cell r="L2884">
            <v>40</v>
          </cell>
          <cell r="N2884">
            <v>0</v>
          </cell>
          <cell r="P2884" t="str">
            <v/>
          </cell>
          <cell r="R2884" t="str">
            <v/>
          </cell>
          <cell r="S2884">
            <v>0</v>
          </cell>
          <cell r="U2884">
            <v>0</v>
          </cell>
          <cell r="V2884">
            <v>0</v>
          </cell>
          <cell r="W2884">
            <v>40</v>
          </cell>
          <cell r="X2884">
            <v>40</v>
          </cell>
          <cell r="Y2884">
            <v>618628</v>
          </cell>
        </row>
        <row r="2885">
          <cell r="A2885">
            <v>2018684</v>
          </cell>
          <cell r="C2885" t="str">
            <v>werkbon292, tav Bertus ten Kate, BTK269218</v>
          </cell>
          <cell r="D2885" t="str">
            <v>Arcabo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1</v>
          </cell>
          <cell r="J2885">
            <v>1</v>
          </cell>
          <cell r="L2885">
            <v>123.69</v>
          </cell>
          <cell r="N2885">
            <v>53.78</v>
          </cell>
          <cell r="O2885">
            <v>53.78</v>
          </cell>
          <cell r="P2885">
            <v>1</v>
          </cell>
          <cell r="Q2885">
            <v>0</v>
          </cell>
          <cell r="R2885">
            <v>0</v>
          </cell>
          <cell r="S2885">
            <v>0</v>
          </cell>
          <cell r="U2885">
            <v>0</v>
          </cell>
          <cell r="V2885">
            <v>0</v>
          </cell>
          <cell r="W2885">
            <v>123.69</v>
          </cell>
          <cell r="X2885">
            <v>123.69</v>
          </cell>
          <cell r="Y2885">
            <v>618628</v>
          </cell>
        </row>
        <row r="2886">
          <cell r="A2886">
            <v>2018685</v>
          </cell>
          <cell r="C2886">
            <v>676418</v>
          </cell>
          <cell r="D2886" t="str">
            <v>Arcabo</v>
          </cell>
          <cell r="E2886">
            <v>1</v>
          </cell>
          <cell r="F2886">
            <v>9</v>
          </cell>
          <cell r="G2886">
            <v>5</v>
          </cell>
          <cell r="H2886">
            <v>3</v>
          </cell>
          <cell r="I2886">
            <v>1</v>
          </cell>
          <cell r="J2886">
            <v>1</v>
          </cell>
          <cell r="L2886">
            <v>3941.91</v>
          </cell>
          <cell r="N2886">
            <v>2591</v>
          </cell>
          <cell r="O2886">
            <v>2062.75</v>
          </cell>
          <cell r="P2886">
            <v>0.79612118873021998</v>
          </cell>
          <cell r="Q2886">
            <v>528.25</v>
          </cell>
          <cell r="R2886">
            <v>0.20387881126978</v>
          </cell>
          <cell r="S2886">
            <v>21.13</v>
          </cell>
          <cell r="U2886">
            <v>0</v>
          </cell>
          <cell r="V2886">
            <v>0</v>
          </cell>
          <cell r="W2886">
            <v>3941.91</v>
          </cell>
          <cell r="X2886">
            <v>3941.91</v>
          </cell>
          <cell r="Y2886">
            <v>618658</v>
          </cell>
        </row>
        <row r="2887">
          <cell r="A2887">
            <v>2018686</v>
          </cell>
          <cell r="C2887" t="str">
            <v>747918 ,glas 588 x 1854, (glasleverancier geleverd in Heerenveen)</v>
          </cell>
          <cell r="D2887" t="str">
            <v>Arcabo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1</v>
          </cell>
          <cell r="J2887">
            <v>1</v>
          </cell>
          <cell r="L2887">
            <v>102.36</v>
          </cell>
          <cell r="N2887">
            <v>58.68</v>
          </cell>
          <cell r="O2887">
            <v>43.68</v>
          </cell>
          <cell r="P2887">
            <v>0.7443762781186094</v>
          </cell>
          <cell r="Q2887">
            <v>15</v>
          </cell>
          <cell r="R2887">
            <v>0.2556237218813906</v>
          </cell>
          <cell r="S2887">
            <v>0.6</v>
          </cell>
          <cell r="U2887">
            <v>0</v>
          </cell>
          <cell r="V2887">
            <v>0</v>
          </cell>
          <cell r="W2887">
            <v>102.36</v>
          </cell>
          <cell r="X2887">
            <v>102.36</v>
          </cell>
          <cell r="Y2887">
            <v>618788</v>
          </cell>
        </row>
        <row r="2888">
          <cell r="A2888">
            <v>2018687</v>
          </cell>
          <cell r="C2888" t="str">
            <v>721018 spoed (glas naleveren)</v>
          </cell>
          <cell r="D2888" t="str">
            <v>Arcabo</v>
          </cell>
          <cell r="E2888">
            <v>0</v>
          </cell>
          <cell r="F2888">
            <v>1</v>
          </cell>
          <cell r="G2888">
            <v>0</v>
          </cell>
          <cell r="H2888">
            <v>1</v>
          </cell>
          <cell r="I2888">
            <v>1</v>
          </cell>
          <cell r="J2888">
            <v>1</v>
          </cell>
          <cell r="L2888">
            <v>538.89</v>
          </cell>
          <cell r="N2888">
            <v>354.31</v>
          </cell>
          <cell r="O2888">
            <v>283.84000000000003</v>
          </cell>
          <cell r="P2888">
            <v>0.80110637577262855</v>
          </cell>
          <cell r="Q2888">
            <v>70.47</v>
          </cell>
          <cell r="R2888">
            <v>0.1988936242273715</v>
          </cell>
          <cell r="S2888">
            <v>2.8188</v>
          </cell>
          <cell r="U2888">
            <v>0</v>
          </cell>
          <cell r="V2888">
            <v>0</v>
          </cell>
          <cell r="W2888">
            <v>538.89</v>
          </cell>
          <cell r="X2888">
            <v>538.89</v>
          </cell>
          <cell r="Y2888">
            <v>618587</v>
          </cell>
        </row>
        <row r="2889">
          <cell r="A2889">
            <v>2018688</v>
          </cell>
          <cell r="C2889" t="str">
            <v>581716 bon 7724 - paneel 630x644 wit</v>
          </cell>
          <cell r="D2889" t="str">
            <v>Arcabo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1</v>
          </cell>
          <cell r="J2889">
            <v>1</v>
          </cell>
          <cell r="L2889">
            <v>40</v>
          </cell>
          <cell r="O2889">
            <v>0</v>
          </cell>
          <cell r="P2889" t="str">
            <v/>
          </cell>
          <cell r="R2889" t="str">
            <v/>
          </cell>
          <cell r="S2889">
            <v>0</v>
          </cell>
          <cell r="U2889">
            <v>0</v>
          </cell>
          <cell r="V2889">
            <v>0</v>
          </cell>
          <cell r="W2889">
            <v>40</v>
          </cell>
          <cell r="X2889">
            <v>40</v>
          </cell>
          <cell r="Y2889">
            <v>618628</v>
          </cell>
        </row>
        <row r="2890">
          <cell r="A2890">
            <v>2018689</v>
          </cell>
          <cell r="C2890">
            <v>748418</v>
          </cell>
          <cell r="D2890" t="str">
            <v>Arcabo</v>
          </cell>
          <cell r="E2890">
            <v>1</v>
          </cell>
          <cell r="F2890">
            <v>8</v>
          </cell>
          <cell r="G2890">
            <v>5</v>
          </cell>
          <cell r="H2890">
            <v>3</v>
          </cell>
          <cell r="I2890">
            <v>1</v>
          </cell>
          <cell r="J2890">
            <v>1</v>
          </cell>
          <cell r="L2890">
            <v>3177.56</v>
          </cell>
          <cell r="N2890">
            <v>2103.7600000000002</v>
          </cell>
          <cell r="O2890">
            <v>1623.6200000000003</v>
          </cell>
          <cell r="P2890">
            <v>0.77177054416853641</v>
          </cell>
          <cell r="Q2890">
            <v>480.14</v>
          </cell>
          <cell r="R2890">
            <v>0.22822945583146365</v>
          </cell>
          <cell r="S2890">
            <v>19.2056</v>
          </cell>
          <cell r="U2890">
            <v>0</v>
          </cell>
          <cell r="V2890">
            <v>0</v>
          </cell>
          <cell r="W2890">
            <v>3177.56</v>
          </cell>
          <cell r="X2890">
            <v>3177.56</v>
          </cell>
          <cell r="Y2890">
            <v>618656</v>
          </cell>
        </row>
        <row r="2891">
          <cell r="A2891">
            <v>2018690</v>
          </cell>
          <cell r="C2891" t="str">
            <v>725818 Alles wisselt Tuindeur service</v>
          </cell>
          <cell r="D2891" t="str">
            <v>Arcabo</v>
          </cell>
          <cell r="E2891">
            <v>0</v>
          </cell>
          <cell r="F2891">
            <v>1</v>
          </cell>
          <cell r="G2891">
            <v>0</v>
          </cell>
          <cell r="H2891">
            <v>2</v>
          </cell>
          <cell r="I2891">
            <v>1</v>
          </cell>
          <cell r="J2891">
            <v>1</v>
          </cell>
          <cell r="L2891">
            <v>904.6</v>
          </cell>
          <cell r="N2891">
            <v>599</v>
          </cell>
          <cell r="O2891">
            <v>470.19</v>
          </cell>
          <cell r="P2891">
            <v>0.78495826377295497</v>
          </cell>
          <cell r="Q2891">
            <v>128.81</v>
          </cell>
          <cell r="R2891">
            <v>0.21504173622704509</v>
          </cell>
          <cell r="S2891">
            <v>5.1524000000000001</v>
          </cell>
          <cell r="U2891">
            <v>0</v>
          </cell>
          <cell r="V2891">
            <v>0</v>
          </cell>
          <cell r="W2891">
            <v>904.6</v>
          </cell>
          <cell r="X2891">
            <v>904.6</v>
          </cell>
          <cell r="Y2891">
            <v>618664</v>
          </cell>
        </row>
        <row r="2892">
          <cell r="A2892">
            <v>2018691</v>
          </cell>
          <cell r="C2892" t="str">
            <v>Franco 2 stolpdeur</v>
          </cell>
          <cell r="D2892" t="str">
            <v>Duocar</v>
          </cell>
          <cell r="E2892">
            <v>0</v>
          </cell>
          <cell r="F2892">
            <v>1</v>
          </cell>
          <cell r="G2892">
            <v>0</v>
          </cell>
          <cell r="H2892">
            <v>2</v>
          </cell>
          <cell r="I2892">
            <v>1</v>
          </cell>
          <cell r="J2892">
            <v>1</v>
          </cell>
          <cell r="L2892">
            <v>910.41</v>
          </cell>
          <cell r="N2892">
            <v>571</v>
          </cell>
          <cell r="O2892">
            <v>437.53</v>
          </cell>
          <cell r="P2892">
            <v>0.76625218914185633</v>
          </cell>
          <cell r="Q2892">
            <v>133.47</v>
          </cell>
          <cell r="R2892">
            <v>0.23374781085814361</v>
          </cell>
          <cell r="S2892">
            <v>5.3388</v>
          </cell>
          <cell r="U2892">
            <v>0</v>
          </cell>
          <cell r="V2892">
            <v>0</v>
          </cell>
          <cell r="W2892">
            <v>910.41</v>
          </cell>
          <cell r="X2892">
            <v>910.41</v>
          </cell>
          <cell r="Y2892">
            <v>618690</v>
          </cell>
        </row>
        <row r="2893">
          <cell r="A2893" t="str">
            <v>2018692V</v>
          </cell>
          <cell r="C2893">
            <v>698418</v>
          </cell>
          <cell r="D2893" t="str">
            <v>Arcabo</v>
          </cell>
          <cell r="E2893">
            <v>1</v>
          </cell>
          <cell r="F2893">
            <v>9</v>
          </cell>
          <cell r="G2893">
            <v>6</v>
          </cell>
          <cell r="H2893">
            <v>3</v>
          </cell>
          <cell r="I2893">
            <v>1</v>
          </cell>
          <cell r="J2893">
            <v>1</v>
          </cell>
          <cell r="L2893">
            <v>6658.62</v>
          </cell>
          <cell r="N2893">
            <v>4410</v>
          </cell>
          <cell r="O2893">
            <v>3523.08</v>
          </cell>
          <cell r="P2893">
            <v>0.79888435374149658</v>
          </cell>
          <cell r="Q2893">
            <v>886.92</v>
          </cell>
          <cell r="R2893">
            <v>0.20111564625850339</v>
          </cell>
          <cell r="S2893">
            <v>35.476799999999997</v>
          </cell>
          <cell r="U2893">
            <v>0</v>
          </cell>
          <cell r="V2893">
            <v>0</v>
          </cell>
          <cell r="W2893">
            <v>6658.62</v>
          </cell>
          <cell r="X2893">
            <v>6658.62</v>
          </cell>
          <cell r="Y2893">
            <v>618665</v>
          </cell>
        </row>
        <row r="2894">
          <cell r="A2894">
            <v>2018693</v>
          </cell>
          <cell r="C2894" t="str">
            <v>Duinlodge 749219 tm 749619</v>
          </cell>
          <cell r="D2894" t="str">
            <v>Arcabo</v>
          </cell>
          <cell r="E2894">
            <v>5</v>
          </cell>
          <cell r="F2894">
            <v>40</v>
          </cell>
          <cell r="G2894">
            <v>25</v>
          </cell>
          <cell r="H2894">
            <v>10</v>
          </cell>
          <cell r="I2894">
            <v>1</v>
          </cell>
          <cell r="J2894">
            <v>1</v>
          </cell>
          <cell r="L2894">
            <v>17500</v>
          </cell>
          <cell r="N2894">
            <v>12384.5</v>
          </cell>
          <cell r="O2894">
            <v>9415.15</v>
          </cell>
          <cell r="P2894">
            <v>0.76023658605514954</v>
          </cell>
          <cell r="Q2894">
            <v>2969.35</v>
          </cell>
          <cell r="R2894">
            <v>0.2397634139448504</v>
          </cell>
          <cell r="S2894">
            <v>118.774</v>
          </cell>
          <cell r="U2894">
            <v>0</v>
          </cell>
          <cell r="V2894">
            <v>0</v>
          </cell>
          <cell r="W2894">
            <v>17500</v>
          </cell>
          <cell r="X2894">
            <v>17500</v>
          </cell>
          <cell r="Y2894">
            <v>618657</v>
          </cell>
        </row>
        <row r="2895">
          <cell r="A2895">
            <v>2018694</v>
          </cell>
          <cell r="C2895" t="str">
            <v>Kozijn Ajax B</v>
          </cell>
          <cell r="D2895" t="str">
            <v>Kurokozijn</v>
          </cell>
          <cell r="E2895">
            <v>0</v>
          </cell>
          <cell r="F2895">
            <v>1</v>
          </cell>
          <cell r="G2895">
            <v>1</v>
          </cell>
          <cell r="H2895">
            <v>1</v>
          </cell>
          <cell r="I2895">
            <v>1</v>
          </cell>
          <cell r="J2895">
            <v>1</v>
          </cell>
          <cell r="O2895">
            <v>0</v>
          </cell>
          <cell r="P2895" t="str">
            <v/>
          </cell>
          <cell r="R2895" t="str">
            <v/>
          </cell>
          <cell r="S2895">
            <v>0</v>
          </cell>
          <cell r="U2895">
            <v>0</v>
          </cell>
          <cell r="V2895">
            <v>0</v>
          </cell>
          <cell r="W2895">
            <v>0</v>
          </cell>
          <cell r="X2895"/>
          <cell r="Y2895"/>
        </row>
        <row r="2896">
          <cell r="A2896">
            <v>2018695</v>
          </cell>
          <cell r="C2896">
            <v>694018</v>
          </cell>
          <cell r="D2896" t="str">
            <v>Arcabo</v>
          </cell>
          <cell r="E2896">
            <v>1</v>
          </cell>
          <cell r="F2896">
            <v>8</v>
          </cell>
          <cell r="G2896">
            <v>5</v>
          </cell>
          <cell r="H2896">
            <v>3</v>
          </cell>
          <cell r="I2896">
            <v>1</v>
          </cell>
          <cell r="J2896">
            <v>1</v>
          </cell>
          <cell r="L2896">
            <v>3383.74</v>
          </cell>
          <cell r="N2896">
            <v>2238</v>
          </cell>
          <cell r="O2896">
            <v>1769.98</v>
          </cell>
          <cell r="P2896">
            <v>0.79087578194816799</v>
          </cell>
          <cell r="Q2896">
            <v>468.02</v>
          </cell>
          <cell r="R2896">
            <v>0.20912421805183198</v>
          </cell>
          <cell r="S2896">
            <v>18.720800000000001</v>
          </cell>
          <cell r="U2896">
            <v>0</v>
          </cell>
          <cell r="V2896">
            <v>0</v>
          </cell>
          <cell r="W2896">
            <v>3383.74</v>
          </cell>
          <cell r="X2896">
            <v>3383.74</v>
          </cell>
          <cell r="Y2896">
            <v>618666</v>
          </cell>
        </row>
        <row r="2897">
          <cell r="A2897">
            <v>2018696</v>
          </cell>
          <cell r="C2897" t="str">
            <v>761018 Velthorst 12</v>
          </cell>
          <cell r="D2897" t="str">
            <v>Arcabo</v>
          </cell>
          <cell r="E2897">
            <v>1</v>
          </cell>
          <cell r="F2897">
            <v>10</v>
          </cell>
          <cell r="G2897">
            <v>5</v>
          </cell>
          <cell r="H2897">
            <v>3</v>
          </cell>
          <cell r="I2897">
            <v>1</v>
          </cell>
          <cell r="J2897">
            <v>1</v>
          </cell>
          <cell r="L2897">
            <v>3875</v>
          </cell>
          <cell r="N2897">
            <v>2456</v>
          </cell>
          <cell r="O2897">
            <v>1877.6399999999999</v>
          </cell>
          <cell r="P2897">
            <v>0.76451140065146572</v>
          </cell>
          <cell r="Q2897">
            <v>578.36</v>
          </cell>
          <cell r="R2897">
            <v>0.23548859934853419</v>
          </cell>
          <cell r="S2897">
            <v>23.134399999999999</v>
          </cell>
          <cell r="U2897">
            <v>0</v>
          </cell>
          <cell r="V2897">
            <v>0</v>
          </cell>
          <cell r="W2897">
            <v>3875</v>
          </cell>
          <cell r="X2897">
            <v>3875</v>
          </cell>
          <cell r="Y2897">
            <v>618667</v>
          </cell>
        </row>
        <row r="2898">
          <cell r="A2898">
            <v>2018697</v>
          </cell>
          <cell r="C2898" t="str">
            <v>761118 Velthorst 12</v>
          </cell>
          <cell r="D2898" t="str">
            <v>Arcabo</v>
          </cell>
          <cell r="E2898">
            <v>1</v>
          </cell>
          <cell r="F2898">
            <v>10</v>
          </cell>
          <cell r="G2898">
            <v>5</v>
          </cell>
          <cell r="H2898">
            <v>3</v>
          </cell>
          <cell r="I2898">
            <v>1</v>
          </cell>
          <cell r="J2898">
            <v>1</v>
          </cell>
          <cell r="L2898">
            <v>3875</v>
          </cell>
          <cell r="N2898">
            <v>2456</v>
          </cell>
          <cell r="O2898">
            <v>1877.6399999999999</v>
          </cell>
          <cell r="P2898">
            <v>0.76451140065146572</v>
          </cell>
          <cell r="Q2898">
            <v>578.36</v>
          </cell>
          <cell r="R2898">
            <v>0.23548859934853419</v>
          </cell>
          <cell r="S2898">
            <v>23.134399999999999</v>
          </cell>
          <cell r="U2898">
            <v>0</v>
          </cell>
          <cell r="V2898">
            <v>0</v>
          </cell>
          <cell r="W2898">
            <v>3875</v>
          </cell>
          <cell r="X2898">
            <v>3875</v>
          </cell>
          <cell r="Y2898">
            <v>618668</v>
          </cell>
        </row>
        <row r="2899">
          <cell r="A2899">
            <v>2018698</v>
          </cell>
          <cell r="C2899" t="str">
            <v>761219 Velthorst 12</v>
          </cell>
          <cell r="D2899" t="str">
            <v>Arcabo</v>
          </cell>
          <cell r="E2899">
            <v>1</v>
          </cell>
          <cell r="F2899">
            <v>10</v>
          </cell>
          <cell r="G2899">
            <v>5</v>
          </cell>
          <cell r="H2899">
            <v>3</v>
          </cell>
          <cell r="I2899">
            <v>1</v>
          </cell>
          <cell r="J2899">
            <v>1</v>
          </cell>
          <cell r="L2899">
            <v>3875</v>
          </cell>
          <cell r="N2899">
            <v>2456</v>
          </cell>
          <cell r="O2899">
            <v>1877.6399999999999</v>
          </cell>
          <cell r="P2899">
            <v>0.76451140065146572</v>
          </cell>
          <cell r="Q2899">
            <v>578.36</v>
          </cell>
          <cell r="R2899">
            <v>0.23548859934853419</v>
          </cell>
          <cell r="S2899">
            <v>23.134399999999999</v>
          </cell>
          <cell r="U2899">
            <v>0</v>
          </cell>
          <cell r="V2899">
            <v>0</v>
          </cell>
          <cell r="W2899">
            <v>3875</v>
          </cell>
          <cell r="X2899">
            <v>3875</v>
          </cell>
          <cell r="Y2899">
            <v>19600128</v>
          </cell>
        </row>
        <row r="2900">
          <cell r="A2900">
            <v>2018699</v>
          </cell>
          <cell r="C2900" t="str">
            <v>761319 Velthorst 12</v>
          </cell>
          <cell r="D2900" t="str">
            <v>Arcabo</v>
          </cell>
          <cell r="E2900">
            <v>1</v>
          </cell>
          <cell r="F2900">
            <v>10</v>
          </cell>
          <cell r="G2900">
            <v>5</v>
          </cell>
          <cell r="H2900">
            <v>3</v>
          </cell>
          <cell r="I2900">
            <v>1</v>
          </cell>
          <cell r="J2900">
            <v>1</v>
          </cell>
          <cell r="L2900">
            <v>3875</v>
          </cell>
          <cell r="N2900">
            <v>2456</v>
          </cell>
          <cell r="O2900">
            <v>1877.6399999999999</v>
          </cell>
          <cell r="P2900">
            <v>0.76451140065146572</v>
          </cell>
          <cell r="Q2900">
            <v>578.36</v>
          </cell>
          <cell r="R2900">
            <v>0.23548859934853419</v>
          </cell>
          <cell r="S2900">
            <v>23.134399999999999</v>
          </cell>
          <cell r="U2900">
            <v>0</v>
          </cell>
          <cell r="V2900">
            <v>0</v>
          </cell>
          <cell r="W2900">
            <v>3875</v>
          </cell>
          <cell r="X2900">
            <v>3875</v>
          </cell>
          <cell r="Y2900">
            <v>19600129</v>
          </cell>
        </row>
        <row r="2901">
          <cell r="A2901">
            <v>2018700</v>
          </cell>
          <cell r="C2901" t="str">
            <v>761419 Velthorst 12</v>
          </cell>
          <cell r="D2901" t="str">
            <v>Arcabo</v>
          </cell>
          <cell r="E2901">
            <v>1</v>
          </cell>
          <cell r="F2901">
            <v>10</v>
          </cell>
          <cell r="G2901">
            <v>5</v>
          </cell>
          <cell r="H2901">
            <v>3</v>
          </cell>
          <cell r="I2901">
            <v>1</v>
          </cell>
          <cell r="J2901">
            <v>1</v>
          </cell>
          <cell r="L2901">
            <v>3875</v>
          </cell>
          <cell r="N2901">
            <v>2456</v>
          </cell>
          <cell r="O2901">
            <v>1877.6399999999999</v>
          </cell>
          <cell r="P2901">
            <v>0.76451140065146572</v>
          </cell>
          <cell r="Q2901">
            <v>578.36</v>
          </cell>
          <cell r="R2901">
            <v>0.23548859934853419</v>
          </cell>
          <cell r="S2901">
            <v>23.134399999999999</v>
          </cell>
          <cell r="U2901">
            <v>0</v>
          </cell>
          <cell r="V2901">
            <v>0</v>
          </cell>
          <cell r="W2901">
            <v>3875</v>
          </cell>
          <cell r="X2901">
            <v>3875</v>
          </cell>
          <cell r="Y2901">
            <v>19600130</v>
          </cell>
        </row>
        <row r="2902">
          <cell r="A2902">
            <v>2018701</v>
          </cell>
          <cell r="C2902" t="str">
            <v>761519 Velthorst 12</v>
          </cell>
          <cell r="D2902" t="str">
            <v>Arcabo</v>
          </cell>
          <cell r="E2902">
            <v>1</v>
          </cell>
          <cell r="F2902">
            <v>10</v>
          </cell>
          <cell r="G2902">
            <v>5</v>
          </cell>
          <cell r="H2902">
            <v>3</v>
          </cell>
          <cell r="I2902">
            <v>1</v>
          </cell>
          <cell r="J2902">
            <v>1</v>
          </cell>
          <cell r="L2902">
            <v>3875</v>
          </cell>
          <cell r="N2902">
            <v>2456</v>
          </cell>
          <cell r="O2902">
            <v>1877.6399999999999</v>
          </cell>
          <cell r="P2902">
            <v>0.76451140065146572</v>
          </cell>
          <cell r="Q2902">
            <v>578.36</v>
          </cell>
          <cell r="R2902">
            <v>0.23548859934853419</v>
          </cell>
          <cell r="S2902">
            <v>23.134399999999999</v>
          </cell>
          <cell r="U2902">
            <v>0</v>
          </cell>
          <cell r="V2902">
            <v>0</v>
          </cell>
          <cell r="W2902">
            <v>3875</v>
          </cell>
          <cell r="X2902">
            <v>3875</v>
          </cell>
          <cell r="Y2902">
            <v>19600131</v>
          </cell>
        </row>
        <row r="2903">
          <cell r="A2903">
            <v>2018702</v>
          </cell>
          <cell r="C2903" t="str">
            <v>761619 Velthorst 12</v>
          </cell>
          <cell r="D2903" t="str">
            <v>Arcabo</v>
          </cell>
          <cell r="E2903">
            <v>1</v>
          </cell>
          <cell r="F2903">
            <v>10</v>
          </cell>
          <cell r="G2903">
            <v>5</v>
          </cell>
          <cell r="H2903">
            <v>3</v>
          </cell>
          <cell r="I2903">
            <v>1</v>
          </cell>
          <cell r="J2903">
            <v>1</v>
          </cell>
          <cell r="L2903">
            <v>3875</v>
          </cell>
          <cell r="N2903">
            <v>2456</v>
          </cell>
          <cell r="O2903">
            <v>1877.6399999999999</v>
          </cell>
          <cell r="P2903">
            <v>0.76451140065146572</v>
          </cell>
          <cell r="Q2903">
            <v>578.36</v>
          </cell>
          <cell r="R2903">
            <v>0.23548859934853419</v>
          </cell>
          <cell r="S2903">
            <v>23.134399999999999</v>
          </cell>
          <cell r="U2903">
            <v>0</v>
          </cell>
          <cell r="V2903">
            <v>0</v>
          </cell>
          <cell r="W2903">
            <v>3875</v>
          </cell>
          <cell r="X2903">
            <v>3875</v>
          </cell>
          <cell r="Y2903">
            <v>19600132</v>
          </cell>
        </row>
        <row r="2904">
          <cell r="A2904">
            <v>2018704</v>
          </cell>
          <cell r="C2904" t="str">
            <v>761818 Velthorst 12 SP</v>
          </cell>
          <cell r="D2904" t="str">
            <v>Arcabo</v>
          </cell>
          <cell r="E2904">
            <v>1</v>
          </cell>
          <cell r="F2904">
            <v>10</v>
          </cell>
          <cell r="G2904">
            <v>5</v>
          </cell>
          <cell r="H2904">
            <v>3</v>
          </cell>
          <cell r="I2904">
            <v>1</v>
          </cell>
          <cell r="J2904">
            <v>1</v>
          </cell>
          <cell r="L2904">
            <v>3875</v>
          </cell>
          <cell r="N2904">
            <v>2456</v>
          </cell>
          <cell r="O2904">
            <v>1877.6399999999999</v>
          </cell>
          <cell r="P2904">
            <v>0.76451140065146572</v>
          </cell>
          <cell r="Q2904">
            <v>578.36</v>
          </cell>
          <cell r="R2904">
            <v>0.23548859934853419</v>
          </cell>
          <cell r="S2904">
            <v>23.134399999999999</v>
          </cell>
          <cell r="U2904">
            <v>0</v>
          </cell>
          <cell r="V2904">
            <v>0</v>
          </cell>
          <cell r="W2904">
            <v>3875</v>
          </cell>
          <cell r="X2904">
            <v>3875</v>
          </cell>
          <cell r="Y2904">
            <v>618733</v>
          </cell>
        </row>
        <row r="2905">
          <cell r="A2905">
            <v>2018705</v>
          </cell>
          <cell r="C2905" t="str">
            <v>761919 Velthorst 12 SP</v>
          </cell>
          <cell r="D2905" t="str">
            <v>Arcabo</v>
          </cell>
          <cell r="E2905">
            <v>1</v>
          </cell>
          <cell r="F2905">
            <v>10</v>
          </cell>
          <cell r="G2905">
            <v>5</v>
          </cell>
          <cell r="H2905">
            <v>3</v>
          </cell>
          <cell r="I2905">
            <v>1</v>
          </cell>
          <cell r="J2905">
            <v>1</v>
          </cell>
          <cell r="L2905">
            <v>3875</v>
          </cell>
          <cell r="N2905">
            <v>2456</v>
          </cell>
          <cell r="O2905">
            <v>1877.6399999999999</v>
          </cell>
          <cell r="P2905">
            <v>0.76451140065146572</v>
          </cell>
          <cell r="Q2905">
            <v>578.36</v>
          </cell>
          <cell r="R2905">
            <v>0.23548859934853419</v>
          </cell>
          <cell r="S2905">
            <v>23.134399999999999</v>
          </cell>
          <cell r="U2905">
            <v>0</v>
          </cell>
          <cell r="V2905">
            <v>0</v>
          </cell>
          <cell r="W2905">
            <v>3875</v>
          </cell>
          <cell r="X2905">
            <v>3875</v>
          </cell>
          <cell r="Y2905">
            <v>618765</v>
          </cell>
        </row>
        <row r="2906">
          <cell r="A2906">
            <v>2018706</v>
          </cell>
          <cell r="C2906" t="str">
            <v>762019 Velthorst 12 SP</v>
          </cell>
          <cell r="D2906" t="str">
            <v>Arcabo</v>
          </cell>
          <cell r="E2906">
            <v>1</v>
          </cell>
          <cell r="F2906">
            <v>10</v>
          </cell>
          <cell r="G2906">
            <v>5</v>
          </cell>
          <cell r="H2906">
            <v>3</v>
          </cell>
          <cell r="I2906">
            <v>1</v>
          </cell>
          <cell r="J2906">
            <v>1</v>
          </cell>
          <cell r="L2906">
            <v>3875</v>
          </cell>
          <cell r="N2906">
            <v>2456</v>
          </cell>
          <cell r="O2906">
            <v>1877.6399999999999</v>
          </cell>
          <cell r="P2906">
            <v>0.76451140065146572</v>
          </cell>
          <cell r="Q2906">
            <v>578.36</v>
          </cell>
          <cell r="R2906">
            <v>0.23548859934853419</v>
          </cell>
          <cell r="S2906">
            <v>23.134399999999999</v>
          </cell>
          <cell r="U2906">
            <v>0</v>
          </cell>
          <cell r="V2906">
            <v>0</v>
          </cell>
          <cell r="W2906">
            <v>3875</v>
          </cell>
          <cell r="X2906">
            <v>3875</v>
          </cell>
          <cell r="Y2906">
            <v>618794</v>
          </cell>
        </row>
        <row r="2907">
          <cell r="A2907">
            <v>2018707</v>
          </cell>
          <cell r="C2907" t="str">
            <v>762119 Velthorst 12 SP</v>
          </cell>
          <cell r="D2907" t="str">
            <v>Arcabo</v>
          </cell>
          <cell r="E2907">
            <v>1</v>
          </cell>
          <cell r="F2907">
            <v>10</v>
          </cell>
          <cell r="G2907">
            <v>5</v>
          </cell>
          <cell r="H2907">
            <v>3</v>
          </cell>
          <cell r="I2907">
            <v>1</v>
          </cell>
          <cell r="J2907">
            <v>1</v>
          </cell>
          <cell r="L2907">
            <v>3875</v>
          </cell>
          <cell r="N2907">
            <v>2456</v>
          </cell>
          <cell r="O2907">
            <v>1877.6399999999999</v>
          </cell>
          <cell r="P2907">
            <v>0.76451140065146572</v>
          </cell>
          <cell r="Q2907">
            <v>578.36</v>
          </cell>
          <cell r="R2907">
            <v>0.23548859934853419</v>
          </cell>
          <cell r="S2907">
            <v>23.134399999999999</v>
          </cell>
          <cell r="U2907">
            <v>0</v>
          </cell>
          <cell r="V2907">
            <v>0</v>
          </cell>
          <cell r="W2907">
            <v>3875</v>
          </cell>
          <cell r="X2907">
            <v>3875</v>
          </cell>
          <cell r="Y2907">
            <v>618795</v>
          </cell>
        </row>
        <row r="2908">
          <cell r="A2908">
            <v>2018708</v>
          </cell>
          <cell r="C2908" t="str">
            <v>762219 Velthorst 12</v>
          </cell>
          <cell r="D2908" t="str">
            <v>Arcabo</v>
          </cell>
          <cell r="E2908">
            <v>1</v>
          </cell>
          <cell r="F2908">
            <v>10</v>
          </cell>
          <cell r="G2908">
            <v>5</v>
          </cell>
          <cell r="H2908">
            <v>3</v>
          </cell>
          <cell r="I2908">
            <v>1</v>
          </cell>
          <cell r="J2908">
            <v>1</v>
          </cell>
          <cell r="L2908">
            <v>3875</v>
          </cell>
          <cell r="N2908">
            <v>2456</v>
          </cell>
          <cell r="O2908">
            <v>1877.6399999999999</v>
          </cell>
          <cell r="P2908">
            <v>0.76451140065146572</v>
          </cell>
          <cell r="Q2908">
            <v>578.36</v>
          </cell>
          <cell r="R2908">
            <v>0.23548859934853419</v>
          </cell>
          <cell r="S2908">
            <v>23.134399999999999</v>
          </cell>
          <cell r="U2908">
            <v>0</v>
          </cell>
          <cell r="V2908">
            <v>0</v>
          </cell>
          <cell r="W2908">
            <v>3875</v>
          </cell>
          <cell r="X2908">
            <v>3875</v>
          </cell>
          <cell r="Y2908">
            <v>19600004</v>
          </cell>
        </row>
        <row r="2909">
          <cell r="A2909">
            <v>2018709</v>
          </cell>
          <cell r="C2909" t="str">
            <v>762319 Velthorst 12</v>
          </cell>
          <cell r="D2909" t="str">
            <v>Arcabo</v>
          </cell>
          <cell r="E2909">
            <v>1</v>
          </cell>
          <cell r="F2909">
            <v>10</v>
          </cell>
          <cell r="G2909">
            <v>5</v>
          </cell>
          <cell r="H2909">
            <v>3</v>
          </cell>
          <cell r="I2909">
            <v>1</v>
          </cell>
          <cell r="J2909">
            <v>1</v>
          </cell>
          <cell r="L2909">
            <v>3875</v>
          </cell>
          <cell r="N2909">
            <v>2456</v>
          </cell>
          <cell r="O2909">
            <v>1877.6399999999999</v>
          </cell>
          <cell r="P2909">
            <v>0.76451140065146572</v>
          </cell>
          <cell r="Q2909">
            <v>578.36</v>
          </cell>
          <cell r="R2909">
            <v>0.23548859934853419</v>
          </cell>
          <cell r="S2909">
            <v>23.134399999999999</v>
          </cell>
          <cell r="U2909">
            <v>0</v>
          </cell>
          <cell r="V2909">
            <v>0</v>
          </cell>
          <cell r="W2909">
            <v>3875</v>
          </cell>
          <cell r="X2909">
            <v>3875</v>
          </cell>
          <cell r="Y2909">
            <v>19600005</v>
          </cell>
        </row>
        <row r="2910">
          <cell r="A2910">
            <v>2018710</v>
          </cell>
          <cell r="C2910" t="str">
            <v>762419 Velthorst 12</v>
          </cell>
          <cell r="D2910" t="str">
            <v>Arcabo</v>
          </cell>
          <cell r="E2910">
            <v>1</v>
          </cell>
          <cell r="F2910">
            <v>10</v>
          </cell>
          <cell r="G2910">
            <v>5</v>
          </cell>
          <cell r="H2910">
            <v>3</v>
          </cell>
          <cell r="I2910">
            <v>1</v>
          </cell>
          <cell r="J2910">
            <v>1</v>
          </cell>
          <cell r="L2910">
            <v>3875</v>
          </cell>
          <cell r="N2910">
            <v>2456</v>
          </cell>
          <cell r="O2910">
            <v>1877.6399999999999</v>
          </cell>
          <cell r="P2910">
            <v>0.76451140065146572</v>
          </cell>
          <cell r="Q2910">
            <v>578.36</v>
          </cell>
          <cell r="R2910">
            <v>0.23548859934853419</v>
          </cell>
          <cell r="S2910">
            <v>23.134399999999999</v>
          </cell>
          <cell r="U2910">
            <v>0</v>
          </cell>
          <cell r="V2910">
            <v>0</v>
          </cell>
          <cell r="W2910">
            <v>3875</v>
          </cell>
          <cell r="X2910">
            <v>3875</v>
          </cell>
          <cell r="Y2910">
            <v>19600006</v>
          </cell>
        </row>
        <row r="2911">
          <cell r="A2911">
            <v>2018711</v>
          </cell>
          <cell r="C2911" t="str">
            <v>760019 Velthorst 13</v>
          </cell>
          <cell r="D2911" t="str">
            <v>Arcabo</v>
          </cell>
          <cell r="E2911">
            <v>1</v>
          </cell>
          <cell r="F2911">
            <v>11</v>
          </cell>
          <cell r="G2911">
            <v>6</v>
          </cell>
          <cell r="H2911">
            <v>3</v>
          </cell>
          <cell r="I2911">
            <v>1</v>
          </cell>
          <cell r="J2911">
            <v>1</v>
          </cell>
          <cell r="L2911">
            <v>4175</v>
          </cell>
          <cell r="N2911">
            <v>3094.19</v>
          </cell>
          <cell r="O2911">
            <v>2476.08</v>
          </cell>
          <cell r="P2911">
            <v>0.80023527966931562</v>
          </cell>
          <cell r="Q2911">
            <v>618.11</v>
          </cell>
          <cell r="R2911">
            <v>0.19976472033068429</v>
          </cell>
          <cell r="S2911">
            <v>24.724399999999999</v>
          </cell>
          <cell r="U2911">
            <v>0</v>
          </cell>
          <cell r="V2911">
            <v>0</v>
          </cell>
          <cell r="W2911">
            <v>4175</v>
          </cell>
          <cell r="X2911">
            <v>4175</v>
          </cell>
          <cell r="Y2911">
            <v>19600091</v>
          </cell>
        </row>
        <row r="2912">
          <cell r="A2912">
            <v>2018712</v>
          </cell>
          <cell r="C2912" t="str">
            <v>760119 Velthorst 13</v>
          </cell>
          <cell r="D2912" t="str">
            <v>Arcabo</v>
          </cell>
          <cell r="E2912">
            <v>1</v>
          </cell>
          <cell r="F2912">
            <v>11</v>
          </cell>
          <cell r="G2912">
            <v>6</v>
          </cell>
          <cell r="H2912">
            <v>3</v>
          </cell>
          <cell r="I2912">
            <v>1</v>
          </cell>
          <cell r="J2912">
            <v>1</v>
          </cell>
          <cell r="L2912">
            <v>4175</v>
          </cell>
          <cell r="N2912">
            <v>3094.19</v>
          </cell>
          <cell r="O2912">
            <v>2476.08</v>
          </cell>
          <cell r="P2912">
            <v>0.80023527966931562</v>
          </cell>
          <cell r="Q2912">
            <v>618.11</v>
          </cell>
          <cell r="R2912">
            <v>0.19976472033068429</v>
          </cell>
          <cell r="S2912">
            <v>24.724399999999999</v>
          </cell>
          <cell r="U2912">
            <v>0</v>
          </cell>
          <cell r="V2912">
            <v>0</v>
          </cell>
          <cell r="W2912">
            <v>4175</v>
          </cell>
          <cell r="X2912">
            <v>4175</v>
          </cell>
          <cell r="Y2912">
            <v>19600092</v>
          </cell>
        </row>
        <row r="2913">
          <cell r="A2913">
            <v>2018713</v>
          </cell>
          <cell r="C2913" t="str">
            <v>760219 Velthorst 13</v>
          </cell>
          <cell r="D2913" t="str">
            <v>Arcabo</v>
          </cell>
          <cell r="E2913">
            <v>1</v>
          </cell>
          <cell r="F2913">
            <v>11</v>
          </cell>
          <cell r="G2913">
            <v>6</v>
          </cell>
          <cell r="H2913">
            <v>3</v>
          </cell>
          <cell r="I2913">
            <v>1</v>
          </cell>
          <cell r="J2913">
            <v>1</v>
          </cell>
          <cell r="L2913">
            <v>4175</v>
          </cell>
          <cell r="N2913">
            <v>3094.19</v>
          </cell>
          <cell r="O2913">
            <v>2476.08</v>
          </cell>
          <cell r="P2913">
            <v>0.80023527966931562</v>
          </cell>
          <cell r="Q2913">
            <v>618.11</v>
          </cell>
          <cell r="R2913">
            <v>0.19976472033068429</v>
          </cell>
          <cell r="S2913">
            <v>24.724399999999999</v>
          </cell>
          <cell r="U2913">
            <v>0</v>
          </cell>
          <cell r="V2913">
            <v>0</v>
          </cell>
          <cell r="W2913">
            <v>4175</v>
          </cell>
          <cell r="X2913">
            <v>4175</v>
          </cell>
          <cell r="Y2913">
            <v>19600121</v>
          </cell>
        </row>
        <row r="2914">
          <cell r="A2914">
            <v>2018714</v>
          </cell>
          <cell r="C2914" t="str">
            <v>760319 Velthorst 13</v>
          </cell>
          <cell r="D2914" t="str">
            <v>Arcabo</v>
          </cell>
          <cell r="E2914">
            <v>1</v>
          </cell>
          <cell r="F2914">
            <v>11</v>
          </cell>
          <cell r="G2914">
            <v>6</v>
          </cell>
          <cell r="H2914">
            <v>3</v>
          </cell>
          <cell r="I2914">
            <v>1</v>
          </cell>
          <cell r="J2914">
            <v>1</v>
          </cell>
          <cell r="L2914">
            <v>4175</v>
          </cell>
          <cell r="N2914">
            <v>3094.19</v>
          </cell>
          <cell r="O2914">
            <v>2476.08</v>
          </cell>
          <cell r="P2914">
            <v>0.80023527966931562</v>
          </cell>
          <cell r="Q2914">
            <v>618.11</v>
          </cell>
          <cell r="R2914">
            <v>0.19976472033068429</v>
          </cell>
          <cell r="S2914">
            <v>24.724399999999999</v>
          </cell>
          <cell r="U2914">
            <v>0</v>
          </cell>
          <cell r="V2914">
            <v>0</v>
          </cell>
          <cell r="W2914">
            <v>4175</v>
          </cell>
          <cell r="X2914">
            <v>4175</v>
          </cell>
          <cell r="Y2914">
            <v>19600122</v>
          </cell>
        </row>
        <row r="2915">
          <cell r="A2915">
            <v>2018715</v>
          </cell>
          <cell r="C2915" t="str">
            <v>760419 Velthorst 13 SP</v>
          </cell>
          <cell r="D2915" t="str">
            <v>Arcabo</v>
          </cell>
          <cell r="E2915">
            <v>1</v>
          </cell>
          <cell r="F2915">
            <v>11</v>
          </cell>
          <cell r="G2915">
            <v>6</v>
          </cell>
          <cell r="H2915">
            <v>3</v>
          </cell>
          <cell r="I2915">
            <v>1</v>
          </cell>
          <cell r="J2915">
            <v>1</v>
          </cell>
          <cell r="L2915">
            <v>4175</v>
          </cell>
          <cell r="N2915">
            <v>3094.19</v>
          </cell>
          <cell r="O2915">
            <v>2476.08</v>
          </cell>
          <cell r="P2915">
            <v>0.80023527966931562</v>
          </cell>
          <cell r="Q2915">
            <v>618.11</v>
          </cell>
          <cell r="R2915">
            <v>0.19976472033068429</v>
          </cell>
          <cell r="S2915">
            <v>24.724399999999999</v>
          </cell>
          <cell r="U2915">
            <v>0</v>
          </cell>
          <cell r="V2915">
            <v>0</v>
          </cell>
          <cell r="W2915">
            <v>4175</v>
          </cell>
          <cell r="X2915">
            <v>4175</v>
          </cell>
          <cell r="Y2915">
            <v>19600133</v>
          </cell>
        </row>
        <row r="2916">
          <cell r="A2916">
            <v>2018716</v>
          </cell>
          <cell r="C2916" t="str">
            <v>760519 Velthorst 13 SP</v>
          </cell>
          <cell r="D2916" t="str">
            <v>Arcabo</v>
          </cell>
          <cell r="E2916">
            <v>1</v>
          </cell>
          <cell r="F2916">
            <v>11</v>
          </cell>
          <cell r="G2916">
            <v>6</v>
          </cell>
          <cell r="H2916">
            <v>3</v>
          </cell>
          <cell r="I2916">
            <v>1</v>
          </cell>
          <cell r="J2916">
            <v>1</v>
          </cell>
          <cell r="L2916">
            <v>4175</v>
          </cell>
          <cell r="N2916">
            <v>3094.19</v>
          </cell>
          <cell r="O2916">
            <v>2476.08</v>
          </cell>
          <cell r="P2916">
            <v>0.80023527966931562</v>
          </cell>
          <cell r="Q2916">
            <v>618.11</v>
          </cell>
          <cell r="R2916">
            <v>0.19976472033068429</v>
          </cell>
          <cell r="S2916">
            <v>24.724399999999999</v>
          </cell>
          <cell r="U2916">
            <v>0</v>
          </cell>
          <cell r="V2916">
            <v>0</v>
          </cell>
          <cell r="W2916">
            <v>4175</v>
          </cell>
          <cell r="X2916">
            <v>4175</v>
          </cell>
          <cell r="Y2916">
            <v>19600123</v>
          </cell>
        </row>
        <row r="2917">
          <cell r="A2917">
            <v>2018717</v>
          </cell>
          <cell r="C2917" t="str">
            <v>760619 Velthorst 13 SP</v>
          </cell>
          <cell r="D2917" t="str">
            <v>Arcabo</v>
          </cell>
          <cell r="E2917">
            <v>1</v>
          </cell>
          <cell r="F2917">
            <v>11</v>
          </cell>
          <cell r="G2917">
            <v>6</v>
          </cell>
          <cell r="H2917">
            <v>3</v>
          </cell>
          <cell r="I2917">
            <v>1</v>
          </cell>
          <cell r="J2917">
            <v>1</v>
          </cell>
          <cell r="L2917">
            <v>4175</v>
          </cell>
          <cell r="N2917">
            <v>3094.19</v>
          </cell>
          <cell r="O2917">
            <v>2476.08</v>
          </cell>
          <cell r="P2917">
            <v>0.80023527966931562</v>
          </cell>
          <cell r="Q2917">
            <v>618.11</v>
          </cell>
          <cell r="R2917">
            <v>0.19976472033068429</v>
          </cell>
          <cell r="S2917">
            <v>24.724399999999999</v>
          </cell>
          <cell r="U2917">
            <v>0</v>
          </cell>
          <cell r="V2917">
            <v>0</v>
          </cell>
          <cell r="W2917">
            <v>4175</v>
          </cell>
          <cell r="X2917">
            <v>4175</v>
          </cell>
          <cell r="Y2917">
            <v>19600124</v>
          </cell>
        </row>
        <row r="2918">
          <cell r="A2918">
            <v>2018718</v>
          </cell>
          <cell r="C2918" t="str">
            <v>760719 Velthorst 13 SP</v>
          </cell>
          <cell r="D2918" t="str">
            <v>Arcabo</v>
          </cell>
          <cell r="E2918">
            <v>1</v>
          </cell>
          <cell r="F2918">
            <v>11</v>
          </cell>
          <cell r="G2918">
            <v>6</v>
          </cell>
          <cell r="H2918">
            <v>3</v>
          </cell>
          <cell r="I2918">
            <v>1</v>
          </cell>
          <cell r="J2918">
            <v>1</v>
          </cell>
          <cell r="L2918">
            <v>4175</v>
          </cell>
          <cell r="N2918">
            <v>3094.19</v>
          </cell>
          <cell r="O2918">
            <v>2476.08</v>
          </cell>
          <cell r="P2918">
            <v>0.80023527966931562</v>
          </cell>
          <cell r="Q2918">
            <v>618.11</v>
          </cell>
          <cell r="R2918">
            <v>0.19976472033068429</v>
          </cell>
          <cell r="S2918">
            <v>24.724399999999999</v>
          </cell>
          <cell r="U2918">
            <v>0</v>
          </cell>
          <cell r="V2918">
            <v>0</v>
          </cell>
          <cell r="W2918">
            <v>4175</v>
          </cell>
          <cell r="X2918">
            <v>4175</v>
          </cell>
          <cell r="Y2918">
            <v>19600134</v>
          </cell>
        </row>
        <row r="2919">
          <cell r="A2919">
            <v>2018719</v>
          </cell>
          <cell r="C2919" t="str">
            <v>760819 Velthorst 13 SP</v>
          </cell>
          <cell r="D2919" t="str">
            <v>Arcabo</v>
          </cell>
          <cell r="E2919">
            <v>1</v>
          </cell>
          <cell r="F2919">
            <v>11</v>
          </cell>
          <cell r="G2919">
            <v>6</v>
          </cell>
          <cell r="H2919">
            <v>3</v>
          </cell>
          <cell r="I2919">
            <v>1</v>
          </cell>
          <cell r="J2919">
            <v>1</v>
          </cell>
          <cell r="L2919">
            <v>4175</v>
          </cell>
          <cell r="N2919">
            <v>3094.19</v>
          </cell>
          <cell r="O2919">
            <v>2476.08</v>
          </cell>
          <cell r="P2919">
            <v>0.80023527966931562</v>
          </cell>
          <cell r="Q2919">
            <v>618.11</v>
          </cell>
          <cell r="R2919">
            <v>0.19976472033068429</v>
          </cell>
          <cell r="S2919">
            <v>24.724399999999999</v>
          </cell>
          <cell r="U2919">
            <v>0</v>
          </cell>
          <cell r="V2919">
            <v>0</v>
          </cell>
          <cell r="W2919">
            <v>4175</v>
          </cell>
          <cell r="X2919">
            <v>4175</v>
          </cell>
          <cell r="Y2919">
            <v>19600135</v>
          </cell>
        </row>
        <row r="2920">
          <cell r="A2920">
            <v>2018720</v>
          </cell>
          <cell r="C2920" t="str">
            <v>760919 Velthorst 13 SP</v>
          </cell>
          <cell r="D2920" t="str">
            <v>Arcabo</v>
          </cell>
          <cell r="E2920">
            <v>1</v>
          </cell>
          <cell r="F2920">
            <v>11</v>
          </cell>
          <cell r="G2920">
            <v>6</v>
          </cell>
          <cell r="H2920">
            <v>3</v>
          </cell>
          <cell r="I2920">
            <v>1</v>
          </cell>
          <cell r="J2920">
            <v>1</v>
          </cell>
          <cell r="L2920">
            <v>4175</v>
          </cell>
          <cell r="N2920">
            <v>3094.19</v>
          </cell>
          <cell r="O2920">
            <v>2476.08</v>
          </cell>
          <cell r="P2920">
            <v>0.80023527966931562</v>
          </cell>
          <cell r="Q2920">
            <v>618.11</v>
          </cell>
          <cell r="R2920">
            <v>0.19976472033068429</v>
          </cell>
          <cell r="S2920">
            <v>24.724399999999999</v>
          </cell>
          <cell r="U2920">
            <v>0</v>
          </cell>
          <cell r="V2920">
            <v>0</v>
          </cell>
          <cell r="W2920">
            <v>4175</v>
          </cell>
          <cell r="X2920">
            <v>4175</v>
          </cell>
          <cell r="Y2920">
            <v>19600136</v>
          </cell>
        </row>
        <row r="2921">
          <cell r="A2921">
            <v>2018721</v>
          </cell>
          <cell r="C2921" t="str">
            <v>762519 Velthorst 13</v>
          </cell>
          <cell r="D2921" t="str">
            <v>Arcabo</v>
          </cell>
          <cell r="E2921">
            <v>1</v>
          </cell>
          <cell r="F2921">
            <v>11</v>
          </cell>
          <cell r="G2921">
            <v>6</v>
          </cell>
          <cell r="H2921">
            <v>3</v>
          </cell>
          <cell r="I2921">
            <v>0</v>
          </cell>
          <cell r="J2921">
            <v>0</v>
          </cell>
          <cell r="L2921">
            <v>4175</v>
          </cell>
          <cell r="N2921">
            <v>3094.19</v>
          </cell>
          <cell r="O2921">
            <v>2476.08</v>
          </cell>
          <cell r="P2921">
            <v>0.80023527966931562</v>
          </cell>
          <cell r="Q2921">
            <v>618.11</v>
          </cell>
          <cell r="R2921">
            <v>0.19976472033068429</v>
          </cell>
          <cell r="S2921">
            <v>24.724399999999999</v>
          </cell>
          <cell r="U2921">
            <v>3094.19</v>
          </cell>
          <cell r="V2921">
            <v>0</v>
          </cell>
          <cell r="W2921">
            <v>4175</v>
          </cell>
          <cell r="X2921">
            <v>4175</v>
          </cell>
          <cell r="Y2921">
            <v>19600220</v>
          </cell>
        </row>
        <row r="2922">
          <cell r="A2922">
            <v>2018722</v>
          </cell>
          <cell r="C2922" t="str">
            <v>762619 Velthorst 13</v>
          </cell>
          <cell r="D2922" t="str">
            <v>Arcabo</v>
          </cell>
          <cell r="E2922">
            <v>1</v>
          </cell>
          <cell r="F2922">
            <v>11</v>
          </cell>
          <cell r="G2922">
            <v>6</v>
          </cell>
          <cell r="H2922">
            <v>3</v>
          </cell>
          <cell r="I2922">
            <v>0</v>
          </cell>
          <cell r="J2922">
            <v>0</v>
          </cell>
          <cell r="L2922">
            <v>4175</v>
          </cell>
          <cell r="N2922">
            <v>3094.19</v>
          </cell>
          <cell r="O2922">
            <v>2476.08</v>
          </cell>
          <cell r="P2922">
            <v>0.80023527966931562</v>
          </cell>
          <cell r="Q2922">
            <v>618.11</v>
          </cell>
          <cell r="R2922">
            <v>0.19976472033068429</v>
          </cell>
          <cell r="S2922">
            <v>24.724399999999999</v>
          </cell>
          <cell r="U2922">
            <v>3094.19</v>
          </cell>
          <cell r="V2922">
            <v>0</v>
          </cell>
          <cell r="W2922">
            <v>4175</v>
          </cell>
          <cell r="X2922">
            <v>4175</v>
          </cell>
          <cell r="Y2922">
            <v>19600221</v>
          </cell>
        </row>
        <row r="2923">
          <cell r="A2923">
            <v>2018723</v>
          </cell>
          <cell r="C2923" t="str">
            <v>762719 Velthorst 13</v>
          </cell>
          <cell r="D2923" t="str">
            <v>Arcabo</v>
          </cell>
          <cell r="E2923">
            <v>1</v>
          </cell>
          <cell r="F2923">
            <v>11</v>
          </cell>
          <cell r="G2923">
            <v>6</v>
          </cell>
          <cell r="H2923">
            <v>3</v>
          </cell>
          <cell r="I2923">
            <v>0</v>
          </cell>
          <cell r="J2923">
            <v>0</v>
          </cell>
          <cell r="L2923">
            <v>4175</v>
          </cell>
          <cell r="N2923">
            <v>3094.19</v>
          </cell>
          <cell r="O2923">
            <v>2476.08</v>
          </cell>
          <cell r="P2923">
            <v>0.80023527966931562</v>
          </cell>
          <cell r="Q2923">
            <v>618.11</v>
          </cell>
          <cell r="R2923">
            <v>0.19976472033068429</v>
          </cell>
          <cell r="S2923">
            <v>24.724399999999999</v>
          </cell>
          <cell r="U2923">
            <v>3094.19</v>
          </cell>
          <cell r="V2923">
            <v>0</v>
          </cell>
          <cell r="W2923">
            <v>4175</v>
          </cell>
          <cell r="X2923">
            <v>4175</v>
          </cell>
          <cell r="Y2923">
            <v>19600222</v>
          </cell>
        </row>
        <row r="2924">
          <cell r="A2924">
            <v>2018724</v>
          </cell>
          <cell r="C2924" t="str">
            <v>762819 Velthorst 13 SP</v>
          </cell>
          <cell r="D2924" t="str">
            <v>Arcabo</v>
          </cell>
          <cell r="E2924">
            <v>1</v>
          </cell>
          <cell r="F2924">
            <v>11</v>
          </cell>
          <cell r="G2924">
            <v>6</v>
          </cell>
          <cell r="H2924">
            <v>3</v>
          </cell>
          <cell r="I2924">
            <v>0</v>
          </cell>
          <cell r="J2924">
            <v>0</v>
          </cell>
          <cell r="L2924">
            <v>4175</v>
          </cell>
          <cell r="N2924">
            <v>3094.19</v>
          </cell>
          <cell r="O2924">
            <v>2476.08</v>
          </cell>
          <cell r="P2924">
            <v>0.80023527966931562</v>
          </cell>
          <cell r="Q2924">
            <v>618.11</v>
          </cell>
          <cell r="R2924">
            <v>0.19976472033068429</v>
          </cell>
          <cell r="S2924">
            <v>24.724399999999999</v>
          </cell>
          <cell r="U2924">
            <v>3094.19</v>
          </cell>
          <cell r="V2924">
            <v>0</v>
          </cell>
          <cell r="W2924">
            <v>4175</v>
          </cell>
          <cell r="X2924">
            <v>4175</v>
          </cell>
          <cell r="Y2924">
            <v>19600223</v>
          </cell>
        </row>
        <row r="2925">
          <cell r="A2925">
            <v>2018725</v>
          </cell>
          <cell r="C2925" t="str">
            <v>762919 Velthorst 13 SP</v>
          </cell>
          <cell r="D2925" t="str">
            <v>Arcabo</v>
          </cell>
          <cell r="E2925">
            <v>1</v>
          </cell>
          <cell r="F2925">
            <v>11</v>
          </cell>
          <cell r="G2925">
            <v>6</v>
          </cell>
          <cell r="H2925">
            <v>3</v>
          </cell>
          <cell r="I2925">
            <v>0</v>
          </cell>
          <cell r="J2925">
            <v>0</v>
          </cell>
          <cell r="L2925">
            <v>4175</v>
          </cell>
          <cell r="N2925">
            <v>3094.19</v>
          </cell>
          <cell r="O2925">
            <v>2476.08</v>
          </cell>
          <cell r="P2925">
            <v>0.80023527966931562</v>
          </cell>
          <cell r="Q2925">
            <v>618.11</v>
          </cell>
          <cell r="R2925">
            <v>0.19976472033068429</v>
          </cell>
          <cell r="S2925">
            <v>24.724399999999999</v>
          </cell>
          <cell r="U2925">
            <v>3094.19</v>
          </cell>
          <cell r="V2925">
            <v>0</v>
          </cell>
          <cell r="W2925">
            <v>4175</v>
          </cell>
          <cell r="X2925">
            <v>4175</v>
          </cell>
          <cell r="Y2925">
            <v>19600224</v>
          </cell>
        </row>
        <row r="2926">
          <cell r="A2926">
            <v>2018726</v>
          </cell>
          <cell r="C2926" t="str">
            <v>356412 , glas 734 x 1963 met roedes</v>
          </cell>
          <cell r="D2926" t="str">
            <v>Arcabo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L2926">
            <v>129</v>
          </cell>
          <cell r="O2926">
            <v>50.04</v>
          </cell>
          <cell r="P2926" t="str">
            <v/>
          </cell>
          <cell r="R2926" t="str">
            <v/>
          </cell>
          <cell r="S2926">
            <v>0</v>
          </cell>
          <cell r="U2926">
            <v>50.04</v>
          </cell>
          <cell r="V2926">
            <v>0</v>
          </cell>
          <cell r="W2926">
            <v>129</v>
          </cell>
          <cell r="X2926">
            <v>129</v>
          </cell>
          <cell r="Y2926">
            <v>618628</v>
          </cell>
        </row>
        <row r="2927">
          <cell r="A2927">
            <v>2018727</v>
          </cell>
          <cell r="C2927" t="str">
            <v>753518 Loft AWL120 tbv 3 kopgevel kozijnen werkbon: 299</v>
          </cell>
          <cell r="D2927" t="str">
            <v>Arcabo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L2927">
            <v>189.89</v>
          </cell>
          <cell r="O2927">
            <v>82.56</v>
          </cell>
          <cell r="P2927" t="str">
            <v/>
          </cell>
          <cell r="R2927" t="str">
            <v/>
          </cell>
          <cell r="S2927">
            <v>0</v>
          </cell>
          <cell r="U2927">
            <v>82.56</v>
          </cell>
          <cell r="V2927">
            <v>0</v>
          </cell>
          <cell r="W2927">
            <v>189.89</v>
          </cell>
          <cell r="X2927">
            <v>189.89</v>
          </cell>
          <cell r="Y2927">
            <v>618628</v>
          </cell>
        </row>
        <row r="2928">
          <cell r="A2928">
            <v>2018728</v>
          </cell>
          <cell r="C2928" t="str">
            <v>750618+750718 stolpdeur New Port</v>
          </cell>
          <cell r="D2928" t="str">
            <v>Arcabo</v>
          </cell>
          <cell r="E2928">
            <v>0</v>
          </cell>
          <cell r="F2928">
            <v>2</v>
          </cell>
          <cell r="G2928">
            <v>0</v>
          </cell>
          <cell r="H2928">
            <v>4</v>
          </cell>
          <cell r="I2928">
            <v>1</v>
          </cell>
          <cell r="J2928">
            <v>1</v>
          </cell>
          <cell r="L2928">
            <v>2398.02</v>
          </cell>
          <cell r="O2928">
            <v>0</v>
          </cell>
          <cell r="P2928" t="str">
            <v/>
          </cell>
          <cell r="R2928" t="str">
            <v/>
          </cell>
          <cell r="S2928">
            <v>0</v>
          </cell>
          <cell r="U2928">
            <v>0</v>
          </cell>
          <cell r="V2928">
            <v>-82.980000000000018</v>
          </cell>
          <cell r="W2928">
            <v>2481</v>
          </cell>
          <cell r="X2928">
            <v>2481</v>
          </cell>
          <cell r="Y2928">
            <v>618604</v>
          </cell>
        </row>
        <row r="2929">
          <cell r="A2929">
            <v>2018729</v>
          </cell>
          <cell r="C2929" t="str">
            <v>750818 tm 751318 stolpdeur New Port</v>
          </cell>
          <cell r="D2929" t="str">
            <v>Arcabo</v>
          </cell>
          <cell r="E2929">
            <v>0</v>
          </cell>
          <cell r="F2929">
            <v>6</v>
          </cell>
          <cell r="G2929">
            <v>0</v>
          </cell>
          <cell r="H2929">
            <v>12</v>
          </cell>
          <cell r="I2929">
            <v>0</v>
          </cell>
          <cell r="J2929">
            <v>0</v>
          </cell>
          <cell r="L2929">
            <v>7194.05</v>
          </cell>
          <cell r="O2929">
            <v>0</v>
          </cell>
          <cell r="P2929" t="str">
            <v/>
          </cell>
          <cell r="R2929" t="str">
            <v/>
          </cell>
          <cell r="S2929">
            <v>0</v>
          </cell>
          <cell r="U2929">
            <v>0</v>
          </cell>
          <cell r="V2929">
            <v>0</v>
          </cell>
          <cell r="W2929">
            <v>7194.05</v>
          </cell>
          <cell r="X2929">
            <v>7194.05</v>
          </cell>
          <cell r="Y2929">
            <v>618641</v>
          </cell>
        </row>
        <row r="2930">
          <cell r="A2930">
            <v>2018730</v>
          </cell>
          <cell r="C2930" t="str">
            <v>753018, glas 816 x 1782</v>
          </cell>
          <cell r="D2930" t="str">
            <v>Arcabo</v>
          </cell>
          <cell r="E2930">
            <v>1</v>
          </cell>
          <cell r="F2930">
            <v>8</v>
          </cell>
          <cell r="G2930">
            <v>5</v>
          </cell>
          <cell r="H2930">
            <v>3</v>
          </cell>
          <cell r="I2930">
            <v>1</v>
          </cell>
          <cell r="J2930">
            <v>1</v>
          </cell>
          <cell r="L2930">
            <v>3075.99</v>
          </cell>
          <cell r="N2930">
            <v>2039</v>
          </cell>
          <cell r="O2930">
            <v>1574.5</v>
          </cell>
          <cell r="P2930">
            <v>0.77219225110348211</v>
          </cell>
          <cell r="Q2930">
            <v>464.5</v>
          </cell>
          <cell r="R2930">
            <v>0.22780774889651789</v>
          </cell>
          <cell r="S2930">
            <v>18.579999999999998</v>
          </cell>
          <cell r="U2930">
            <v>0</v>
          </cell>
          <cell r="V2930">
            <v>0</v>
          </cell>
          <cell r="W2930">
            <v>3075.99</v>
          </cell>
          <cell r="X2930">
            <v>3075.99</v>
          </cell>
          <cell r="Y2930">
            <v>618669</v>
          </cell>
        </row>
        <row r="2931">
          <cell r="A2931">
            <v>2018731</v>
          </cell>
          <cell r="C2931" t="str">
            <v>630117, glas 929 x 1842, ARC5512</v>
          </cell>
          <cell r="D2931" t="str">
            <v>Arcabo</v>
          </cell>
          <cell r="I2931">
            <v>0</v>
          </cell>
          <cell r="J2931">
            <v>0</v>
          </cell>
          <cell r="L2931">
            <v>135.41999999999999</v>
          </cell>
          <cell r="O2931">
            <v>60.21</v>
          </cell>
          <cell r="P2931" t="str">
            <v/>
          </cell>
          <cell r="Q2931">
            <v>15</v>
          </cell>
          <cell r="R2931" t="str">
            <v/>
          </cell>
          <cell r="S2931">
            <v>0.6</v>
          </cell>
          <cell r="U2931">
            <v>75.210000000000008</v>
          </cell>
          <cell r="V2931">
            <v>0</v>
          </cell>
          <cell r="W2931">
            <v>135.41999999999999</v>
          </cell>
          <cell r="X2931">
            <v>135.41999999999999</v>
          </cell>
          <cell r="Y2931">
            <v>618673</v>
          </cell>
        </row>
        <row r="2932">
          <cell r="A2932">
            <v>2018732</v>
          </cell>
          <cell r="C2932" t="str">
            <v>341112- bon 7759, werkbon 301</v>
          </cell>
          <cell r="D2932" t="str">
            <v>Arcabo</v>
          </cell>
          <cell r="I2932">
            <v>0</v>
          </cell>
          <cell r="J2932">
            <v>0</v>
          </cell>
          <cell r="L2932">
            <v>199.27</v>
          </cell>
          <cell r="O2932">
            <v>86.64</v>
          </cell>
          <cell r="P2932" t="str">
            <v/>
          </cell>
          <cell r="R2932" t="str">
            <v/>
          </cell>
          <cell r="S2932">
            <v>0</v>
          </cell>
          <cell r="U2932">
            <v>86.64</v>
          </cell>
          <cell r="V2932">
            <v>0</v>
          </cell>
          <cell r="W2932">
            <v>199.27</v>
          </cell>
          <cell r="X2932">
            <v>199.27</v>
          </cell>
          <cell r="Y2932">
            <v>618628</v>
          </cell>
        </row>
        <row r="2933">
          <cell r="A2933">
            <v>2018733</v>
          </cell>
          <cell r="C2933" t="str">
            <v>723518, AWL 60 tbv gehele order (verkeerd besteld) werkbon 302</v>
          </cell>
          <cell r="D2933" t="str">
            <v>Arcabo</v>
          </cell>
          <cell r="I2933">
            <v>0</v>
          </cell>
          <cell r="J2933">
            <v>0</v>
          </cell>
          <cell r="L2933">
            <v>255.02</v>
          </cell>
          <cell r="O2933">
            <v>110.88</v>
          </cell>
          <cell r="P2933" t="str">
            <v/>
          </cell>
          <cell r="R2933" t="str">
            <v/>
          </cell>
          <cell r="S2933">
            <v>0</v>
          </cell>
          <cell r="U2933">
            <v>110.88</v>
          </cell>
          <cell r="V2933">
            <v>0</v>
          </cell>
          <cell r="W2933">
            <v>255.02</v>
          </cell>
          <cell r="X2933">
            <v>255.02</v>
          </cell>
          <cell r="Y2933">
            <v>618628</v>
          </cell>
        </row>
        <row r="2934">
          <cell r="A2934">
            <v>2018734</v>
          </cell>
          <cell r="C2934" t="str">
            <v>701618, AWL 80 tbv gehele order ( verkeerd besteld) werkbon 303</v>
          </cell>
          <cell r="D2934" t="str">
            <v>Arcabo</v>
          </cell>
          <cell r="I2934">
            <v>0</v>
          </cell>
          <cell r="J2934">
            <v>0</v>
          </cell>
          <cell r="L2934">
            <v>296.98</v>
          </cell>
          <cell r="O2934">
            <v>129.12</v>
          </cell>
          <cell r="P2934" t="str">
            <v/>
          </cell>
          <cell r="R2934" t="str">
            <v/>
          </cell>
          <cell r="S2934">
            <v>0</v>
          </cell>
          <cell r="U2934">
            <v>129.12</v>
          </cell>
          <cell r="V2934">
            <v>0</v>
          </cell>
          <cell r="W2934">
            <v>296.98</v>
          </cell>
          <cell r="X2934">
            <v>296.98</v>
          </cell>
          <cell r="Y2934">
            <v>618628</v>
          </cell>
        </row>
        <row r="2935">
          <cell r="A2935">
            <v>2018735</v>
          </cell>
          <cell r="C2935">
            <v>728318</v>
          </cell>
          <cell r="D2935" t="str">
            <v>Arcabo</v>
          </cell>
          <cell r="E2935">
            <v>1</v>
          </cell>
          <cell r="F2935">
            <v>11</v>
          </cell>
          <cell r="G2935">
            <v>6</v>
          </cell>
          <cell r="H2935">
            <v>3</v>
          </cell>
          <cell r="I2935">
            <v>1</v>
          </cell>
          <cell r="J2935">
            <v>1</v>
          </cell>
          <cell r="L2935">
            <v>3053.88</v>
          </cell>
          <cell r="N2935">
            <v>2134.5300000000002</v>
          </cell>
          <cell r="O2935">
            <v>1635.3700000000001</v>
          </cell>
          <cell r="P2935">
            <v>0.76614992527629033</v>
          </cell>
          <cell r="Q2935">
            <v>499.16</v>
          </cell>
          <cell r="R2935">
            <v>0.23385007472370967</v>
          </cell>
          <cell r="S2935">
            <v>19.9664</v>
          </cell>
          <cell r="U2935">
            <v>0</v>
          </cell>
          <cell r="V2935">
            <v>0</v>
          </cell>
          <cell r="W2935">
            <v>3053.88</v>
          </cell>
          <cell r="X2935">
            <v>3053.88</v>
          </cell>
          <cell r="Y2935">
            <v>618671</v>
          </cell>
        </row>
        <row r="2936">
          <cell r="A2936">
            <v>2018736</v>
          </cell>
          <cell r="C2936" t="str">
            <v>Breukruit Duinzand schuin 911 x 1672 ( word 25-10 geleverd )</v>
          </cell>
          <cell r="D2936" t="str">
            <v>Maat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1</v>
          </cell>
          <cell r="J2936">
            <v>1</v>
          </cell>
          <cell r="L2936">
            <v>99.02</v>
          </cell>
          <cell r="O2936">
            <v>42</v>
          </cell>
          <cell r="P2936" t="str">
            <v/>
          </cell>
          <cell r="Q2936">
            <v>15</v>
          </cell>
          <cell r="R2936" t="str">
            <v/>
          </cell>
          <cell r="S2936">
            <v>0.6</v>
          </cell>
          <cell r="U2936">
            <v>0</v>
          </cell>
          <cell r="V2936">
            <v>0</v>
          </cell>
          <cell r="W2936">
            <v>99.02</v>
          </cell>
          <cell r="X2936">
            <v>99.02</v>
          </cell>
          <cell r="Y2936">
            <v>19600026</v>
          </cell>
        </row>
        <row r="2937">
          <cell r="A2937">
            <v>2018737</v>
          </cell>
          <cell r="C2937">
            <v>748618</v>
          </cell>
          <cell r="D2937" t="str">
            <v>Arcabo</v>
          </cell>
          <cell r="E2937">
            <v>1</v>
          </cell>
          <cell r="F2937">
            <v>14</v>
          </cell>
          <cell r="G2937">
            <v>9</v>
          </cell>
          <cell r="H2937">
            <v>3</v>
          </cell>
          <cell r="I2937">
            <v>1</v>
          </cell>
          <cell r="J2937">
            <v>1</v>
          </cell>
          <cell r="L2937">
            <v>4978.3100000000004</v>
          </cell>
          <cell r="N2937">
            <v>3303</v>
          </cell>
          <cell r="O2937">
            <v>2623.68</v>
          </cell>
          <cell r="P2937">
            <v>0.79433242506811985</v>
          </cell>
          <cell r="Q2937">
            <v>679.32</v>
          </cell>
          <cell r="R2937">
            <v>0.20566757493188012</v>
          </cell>
          <cell r="S2937">
            <v>27.172800000000002</v>
          </cell>
          <cell r="U2937">
            <v>0</v>
          </cell>
          <cell r="V2937">
            <v>0</v>
          </cell>
          <cell r="W2937">
            <v>4978.3100000000004</v>
          </cell>
          <cell r="X2937">
            <v>4978.3100000000004</v>
          </cell>
          <cell r="Y2937">
            <v>6186700</v>
          </cell>
        </row>
        <row r="2938">
          <cell r="A2938" t="str">
            <v>2018738L-6009</v>
          </cell>
          <cell r="C2938" t="str">
            <v>748618 Luiken</v>
          </cell>
          <cell r="D2938" t="str">
            <v>Arcabo</v>
          </cell>
          <cell r="E2938">
            <v>0</v>
          </cell>
          <cell r="F2938">
            <v>19</v>
          </cell>
          <cell r="G2938">
            <v>0</v>
          </cell>
          <cell r="H2938">
            <v>0</v>
          </cell>
          <cell r="I2938">
            <v>1</v>
          </cell>
          <cell r="J2938">
            <v>1</v>
          </cell>
          <cell r="L2938">
            <v>1858.32</v>
          </cell>
          <cell r="N2938">
            <v>1360</v>
          </cell>
          <cell r="O2938">
            <v>1013.06</v>
          </cell>
          <cell r="P2938">
            <v>0.74489705882352941</v>
          </cell>
          <cell r="Q2938">
            <v>346.94</v>
          </cell>
          <cell r="R2938">
            <v>0.25510294117647059</v>
          </cell>
          <cell r="S2938">
            <v>13.877599999999999</v>
          </cell>
          <cell r="U2938">
            <v>0</v>
          </cell>
          <cell r="V2938">
            <v>0</v>
          </cell>
          <cell r="W2938">
            <v>1858.32</v>
          </cell>
          <cell r="X2938">
            <v>1858.32</v>
          </cell>
          <cell r="Y2938">
            <v>618672</v>
          </cell>
        </row>
        <row r="2939">
          <cell r="A2939">
            <v>2018739</v>
          </cell>
          <cell r="C2939" t="str">
            <v>669217, spoed rooster ARC 1023 wit , service</v>
          </cell>
          <cell r="D2939" t="str">
            <v>Arcabo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1</v>
          </cell>
          <cell r="J2939">
            <v>1</v>
          </cell>
          <cell r="L2939">
            <v>58.95</v>
          </cell>
          <cell r="N2939">
            <v>36.97</v>
          </cell>
          <cell r="O2939">
            <v>21.97</v>
          </cell>
          <cell r="P2939">
            <v>0.59426562077360023</v>
          </cell>
          <cell r="Q2939">
            <v>15</v>
          </cell>
          <cell r="R2939">
            <v>0.40573437922639982</v>
          </cell>
          <cell r="S2939">
            <v>0.6</v>
          </cell>
          <cell r="U2939">
            <v>0</v>
          </cell>
          <cell r="V2939">
            <v>0</v>
          </cell>
          <cell r="W2939">
            <v>58.95</v>
          </cell>
          <cell r="X2939">
            <v>58.95</v>
          </cell>
          <cell r="Y2939">
            <v>618673</v>
          </cell>
        </row>
        <row r="2940">
          <cell r="A2940">
            <v>2018740</v>
          </cell>
          <cell r="C2940" t="str">
            <v>com Messiaen extra deur</v>
          </cell>
          <cell r="D2940" t="str">
            <v>Avanti</v>
          </cell>
          <cell r="E2940">
            <v>0</v>
          </cell>
          <cell r="F2940">
            <v>1</v>
          </cell>
          <cell r="G2940">
            <v>0</v>
          </cell>
          <cell r="H2940">
            <v>1</v>
          </cell>
          <cell r="I2940">
            <v>1</v>
          </cell>
          <cell r="J2940">
            <v>1</v>
          </cell>
          <cell r="L2940">
            <v>766.15</v>
          </cell>
          <cell r="O2940">
            <v>0</v>
          </cell>
          <cell r="P2940" t="str">
            <v/>
          </cell>
          <cell r="R2940" t="str">
            <v/>
          </cell>
          <cell r="S2940">
            <v>0</v>
          </cell>
          <cell r="U2940">
            <v>0</v>
          </cell>
          <cell r="V2940">
            <v>0</v>
          </cell>
          <cell r="W2940">
            <v>766.15</v>
          </cell>
          <cell r="X2940">
            <v>766.15</v>
          </cell>
          <cell r="Y2940">
            <v>618661</v>
          </cell>
        </row>
        <row r="2941">
          <cell r="A2941">
            <v>2018741</v>
          </cell>
          <cell r="C2941" t="str">
            <v xml:space="preserve">571018 bon 7400 , glas 468 x 1782, rooster ARC2018 </v>
          </cell>
          <cell r="D2941" t="str">
            <v>Arcabo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1</v>
          </cell>
          <cell r="J2941">
            <v>1</v>
          </cell>
          <cell r="L2941">
            <v>90.3</v>
          </cell>
          <cell r="N2941">
            <v>52.65</v>
          </cell>
          <cell r="O2941">
            <v>37.65</v>
          </cell>
          <cell r="P2941">
            <v>0.71509971509971504</v>
          </cell>
          <cell r="Q2941">
            <v>15</v>
          </cell>
          <cell r="R2941">
            <v>0.28490028490028491</v>
          </cell>
          <cell r="S2941">
            <v>0.6</v>
          </cell>
          <cell r="U2941">
            <v>0</v>
          </cell>
          <cell r="V2941">
            <v>0</v>
          </cell>
          <cell r="W2941">
            <v>90.3</v>
          </cell>
          <cell r="X2941">
            <v>90.3</v>
          </cell>
          <cell r="Y2941">
            <v>618673</v>
          </cell>
        </row>
        <row r="2942">
          <cell r="A2942">
            <v>2018742</v>
          </cell>
          <cell r="C2942">
            <v>722818</v>
          </cell>
          <cell r="D2942" t="str">
            <v>Arcabo</v>
          </cell>
          <cell r="E2942">
            <v>1</v>
          </cell>
          <cell r="F2942">
            <v>10</v>
          </cell>
          <cell r="G2942">
            <v>6</v>
          </cell>
          <cell r="H2942">
            <v>2</v>
          </cell>
          <cell r="I2942">
            <v>1</v>
          </cell>
          <cell r="J2942">
            <v>1</v>
          </cell>
          <cell r="L2942">
            <v>4516.41</v>
          </cell>
          <cell r="N2942">
            <v>2998.71</v>
          </cell>
          <cell r="O2942">
            <v>2491.4899999999998</v>
          </cell>
          <cell r="P2942">
            <v>0.83085393385822559</v>
          </cell>
          <cell r="Q2942">
            <v>507.22</v>
          </cell>
          <cell r="R2942">
            <v>0.1691460661417743</v>
          </cell>
          <cell r="S2942">
            <v>20.288800000000002</v>
          </cell>
          <cell r="U2942">
            <v>0</v>
          </cell>
          <cell r="V2942">
            <v>0</v>
          </cell>
          <cell r="W2942">
            <v>4516.41</v>
          </cell>
          <cell r="X2942">
            <v>4516.41</v>
          </cell>
          <cell r="Y2942">
            <v>618684</v>
          </cell>
        </row>
        <row r="2943">
          <cell r="A2943">
            <v>2018743</v>
          </cell>
          <cell r="C2943">
            <v>727218</v>
          </cell>
          <cell r="D2943" t="str">
            <v>Arcabo</v>
          </cell>
          <cell r="E2943">
            <v>0</v>
          </cell>
          <cell r="F2943">
            <v>2</v>
          </cell>
          <cell r="G2943">
            <v>1</v>
          </cell>
          <cell r="H2943">
            <v>1</v>
          </cell>
          <cell r="I2943">
            <v>1</v>
          </cell>
          <cell r="J2943">
            <v>1</v>
          </cell>
          <cell r="L2943">
            <v>705.82</v>
          </cell>
          <cell r="N2943">
            <v>470</v>
          </cell>
          <cell r="O2943">
            <v>331.44</v>
          </cell>
          <cell r="P2943">
            <v>0.70519148936170217</v>
          </cell>
          <cell r="Q2943">
            <v>138.56</v>
          </cell>
          <cell r="R2943">
            <v>0.29480851063829788</v>
          </cell>
          <cell r="S2943">
            <v>5.5423999999999998</v>
          </cell>
          <cell r="U2943">
            <v>0</v>
          </cell>
          <cell r="V2943">
            <v>0</v>
          </cell>
          <cell r="W2943">
            <v>705.82</v>
          </cell>
          <cell r="X2943">
            <v>705.82</v>
          </cell>
          <cell r="Y2943">
            <v>618683</v>
          </cell>
        </row>
        <row r="2944">
          <cell r="A2944">
            <v>2018744</v>
          </cell>
          <cell r="C2944" t="str">
            <v>701818 Schuur</v>
          </cell>
          <cell r="D2944" t="str">
            <v>Arcabo</v>
          </cell>
          <cell r="E2944">
            <v>0</v>
          </cell>
          <cell r="F2944">
            <v>2</v>
          </cell>
          <cell r="G2944">
            <v>1</v>
          </cell>
          <cell r="H2944">
            <v>1</v>
          </cell>
          <cell r="I2944">
            <v>1</v>
          </cell>
          <cell r="J2944">
            <v>1</v>
          </cell>
          <cell r="L2944">
            <v>705.82</v>
          </cell>
          <cell r="N2944">
            <v>470</v>
          </cell>
          <cell r="O2944">
            <v>331.44</v>
          </cell>
          <cell r="P2944">
            <v>0.70519148936170217</v>
          </cell>
          <cell r="Q2944">
            <v>138.56</v>
          </cell>
          <cell r="R2944">
            <v>0.29480851063829788</v>
          </cell>
          <cell r="S2944">
            <v>5.5423999999999998</v>
          </cell>
          <cell r="U2944">
            <v>0</v>
          </cell>
          <cell r="V2944">
            <v>0</v>
          </cell>
          <cell r="W2944">
            <v>705.82</v>
          </cell>
          <cell r="X2944">
            <v>705.82</v>
          </cell>
          <cell r="Y2944">
            <v>618685</v>
          </cell>
        </row>
        <row r="2945">
          <cell r="A2945">
            <v>2018745</v>
          </cell>
          <cell r="C2945" t="str">
            <v>MSE-052</v>
          </cell>
          <cell r="D2945" t="str">
            <v>Maat</v>
          </cell>
          <cell r="E2945">
            <v>1</v>
          </cell>
          <cell r="F2945">
            <v>11</v>
          </cell>
          <cell r="G2945">
            <v>7</v>
          </cell>
          <cell r="H2945">
            <v>4</v>
          </cell>
          <cell r="I2945">
            <v>1</v>
          </cell>
          <cell r="J2945">
            <v>1</v>
          </cell>
          <cell r="L2945">
            <v>3286.61</v>
          </cell>
          <cell r="N2945">
            <v>2442</v>
          </cell>
          <cell r="O2945">
            <v>1811.75</v>
          </cell>
          <cell r="P2945">
            <v>0.74191236691236695</v>
          </cell>
          <cell r="Q2945">
            <v>630.25</v>
          </cell>
          <cell r="R2945">
            <v>0.25808763308763311</v>
          </cell>
          <cell r="S2945">
            <v>25.21</v>
          </cell>
          <cell r="U2945">
            <v>0</v>
          </cell>
          <cell r="V2945">
            <v>0</v>
          </cell>
          <cell r="W2945">
            <v>3286.61</v>
          </cell>
          <cell r="X2945">
            <v>3286.61</v>
          </cell>
          <cell r="Y2945">
            <v>618731</v>
          </cell>
        </row>
        <row r="2946">
          <cell r="A2946">
            <v>2018746</v>
          </cell>
          <cell r="C2946">
            <v>739818</v>
          </cell>
          <cell r="D2946" t="str">
            <v>Arcabo</v>
          </cell>
          <cell r="E2946">
            <v>1</v>
          </cell>
          <cell r="F2946">
            <v>12</v>
          </cell>
          <cell r="G2946">
            <v>6</v>
          </cell>
          <cell r="H2946">
            <v>3</v>
          </cell>
          <cell r="I2946">
            <v>1</v>
          </cell>
          <cell r="J2946">
            <v>1</v>
          </cell>
          <cell r="L2946">
            <v>4652.82</v>
          </cell>
          <cell r="N2946">
            <v>3050</v>
          </cell>
          <cell r="O2946">
            <v>2455.66</v>
          </cell>
          <cell r="P2946">
            <v>0.80513442622950815</v>
          </cell>
          <cell r="Q2946">
            <v>594.34</v>
          </cell>
          <cell r="R2946">
            <v>0.19486557377049182</v>
          </cell>
          <cell r="S2946">
            <v>23.773600000000002</v>
          </cell>
          <cell r="U2946">
            <v>0</v>
          </cell>
          <cell r="V2946">
            <v>0</v>
          </cell>
          <cell r="W2946">
            <v>4652.82</v>
          </cell>
          <cell r="X2946">
            <v>4652.82</v>
          </cell>
          <cell r="Y2946">
            <v>618687</v>
          </cell>
        </row>
        <row r="2947">
          <cell r="A2947">
            <v>2018747</v>
          </cell>
          <cell r="C2947" t="str">
            <v>624517, glas 450 x 679 met roedes ( 2018574)</v>
          </cell>
          <cell r="D2947" t="str">
            <v>Arcabo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1</v>
          </cell>
          <cell r="J2947">
            <v>1</v>
          </cell>
          <cell r="L2947">
            <v>76</v>
          </cell>
          <cell r="N2947">
            <v>45.5</v>
          </cell>
          <cell r="O2947">
            <v>30.5</v>
          </cell>
          <cell r="P2947">
            <v>0.67032967032967028</v>
          </cell>
          <cell r="Q2947">
            <v>15</v>
          </cell>
          <cell r="R2947">
            <v>0.32967032967032966</v>
          </cell>
          <cell r="S2947">
            <v>0.6</v>
          </cell>
          <cell r="U2947">
            <v>0</v>
          </cell>
          <cell r="V2947">
            <v>0</v>
          </cell>
          <cell r="W2947">
            <v>76</v>
          </cell>
          <cell r="X2947">
            <v>76</v>
          </cell>
          <cell r="Y2947">
            <v>618673</v>
          </cell>
        </row>
        <row r="2948">
          <cell r="A2948">
            <v>2018748</v>
          </cell>
          <cell r="C2948">
            <v>743618</v>
          </cell>
          <cell r="D2948" t="str">
            <v>Arcabo</v>
          </cell>
          <cell r="E2948">
            <v>1</v>
          </cell>
          <cell r="F2948">
            <v>11</v>
          </cell>
          <cell r="G2948">
            <v>7</v>
          </cell>
          <cell r="H2948">
            <v>2</v>
          </cell>
          <cell r="I2948">
            <v>1</v>
          </cell>
          <cell r="J2948">
            <v>1</v>
          </cell>
          <cell r="L2948">
            <v>3821.98</v>
          </cell>
          <cell r="N2948">
            <v>2540</v>
          </cell>
          <cell r="O2948">
            <v>2029.43</v>
          </cell>
          <cell r="P2948">
            <v>0.79898818897637802</v>
          </cell>
          <cell r="Q2948">
            <v>510.57</v>
          </cell>
          <cell r="R2948">
            <v>0.20101181102362203</v>
          </cell>
          <cell r="S2948">
            <v>20.422799999999999</v>
          </cell>
          <cell r="U2948">
            <v>0</v>
          </cell>
          <cell r="V2948">
            <v>0</v>
          </cell>
          <cell r="W2948">
            <v>3821.98</v>
          </cell>
          <cell r="X2948">
            <v>3821.98</v>
          </cell>
          <cell r="Y2948">
            <v>618687</v>
          </cell>
        </row>
        <row r="2949">
          <cell r="A2949">
            <v>2018749</v>
          </cell>
          <cell r="C2949">
            <v>722918</v>
          </cell>
          <cell r="D2949" t="str">
            <v>Arcabo</v>
          </cell>
          <cell r="E2949">
            <v>1</v>
          </cell>
          <cell r="F2949">
            <v>7</v>
          </cell>
          <cell r="G2949">
            <v>5</v>
          </cell>
          <cell r="H2949">
            <v>3</v>
          </cell>
          <cell r="I2949">
            <v>1</v>
          </cell>
          <cell r="J2949">
            <v>1</v>
          </cell>
          <cell r="L2949">
            <v>3573.79</v>
          </cell>
          <cell r="N2949">
            <v>2353</v>
          </cell>
          <cell r="O2949">
            <v>1891.49</v>
          </cell>
          <cell r="P2949">
            <v>0.80386315342116443</v>
          </cell>
          <cell r="Q2949">
            <v>461.51</v>
          </cell>
          <cell r="R2949">
            <v>0.19613684657883554</v>
          </cell>
          <cell r="S2949">
            <v>18.4604</v>
          </cell>
          <cell r="U2949">
            <v>0</v>
          </cell>
          <cell r="V2949">
            <v>0</v>
          </cell>
          <cell r="W2949">
            <v>3573.79</v>
          </cell>
          <cell r="X2949">
            <v>3573.79</v>
          </cell>
          <cell r="Y2949">
            <v>618688</v>
          </cell>
        </row>
        <row r="2950">
          <cell r="A2950">
            <v>2018750</v>
          </cell>
          <cell r="C2950">
            <v>746718</v>
          </cell>
          <cell r="D2950" t="str">
            <v>Arcabo</v>
          </cell>
          <cell r="E2950">
            <v>1</v>
          </cell>
          <cell r="F2950">
            <v>10</v>
          </cell>
          <cell r="G2950">
            <v>5</v>
          </cell>
          <cell r="H2950">
            <v>3</v>
          </cell>
          <cell r="I2950">
            <v>1</v>
          </cell>
          <cell r="J2950">
            <v>1</v>
          </cell>
          <cell r="L2950">
            <v>3583.54</v>
          </cell>
          <cell r="N2950">
            <v>2373.65</v>
          </cell>
          <cell r="O2950">
            <v>1863.8400000000001</v>
          </cell>
          <cell r="P2950">
            <v>0.78522107303098609</v>
          </cell>
          <cell r="Q2950">
            <v>509.81</v>
          </cell>
          <cell r="R2950">
            <v>0.21477892696901396</v>
          </cell>
          <cell r="S2950">
            <v>20.392399999999999</v>
          </cell>
          <cell r="U2950">
            <v>0</v>
          </cell>
          <cell r="V2950">
            <v>0</v>
          </cell>
          <cell r="W2950">
            <v>3583.54</v>
          </cell>
          <cell r="X2950">
            <v>3583.54</v>
          </cell>
          <cell r="Y2950">
            <v>618716</v>
          </cell>
        </row>
        <row r="2951">
          <cell r="A2951">
            <v>2018751</v>
          </cell>
          <cell r="C2951">
            <v>746818</v>
          </cell>
          <cell r="D2951" t="str">
            <v>Arcabo</v>
          </cell>
          <cell r="E2951">
            <v>1</v>
          </cell>
          <cell r="F2951">
            <v>8</v>
          </cell>
          <cell r="G2951">
            <v>6</v>
          </cell>
          <cell r="H2951">
            <v>2</v>
          </cell>
          <cell r="I2951">
            <v>1</v>
          </cell>
          <cell r="J2951">
            <v>1</v>
          </cell>
          <cell r="L2951">
            <v>3246.06</v>
          </cell>
          <cell r="N2951">
            <v>2118</v>
          </cell>
          <cell r="O2951">
            <v>1690.24</v>
          </cell>
          <cell r="P2951">
            <v>0.7980358829084041</v>
          </cell>
          <cell r="Q2951">
            <v>427.76</v>
          </cell>
          <cell r="R2951">
            <v>0.20196411709159584</v>
          </cell>
          <cell r="S2951">
            <v>17.110399999999998</v>
          </cell>
          <cell r="U2951">
            <v>0</v>
          </cell>
          <cell r="V2951">
            <v>0</v>
          </cell>
          <cell r="W2951">
            <v>3246.06</v>
          </cell>
          <cell r="X2951">
            <v>3246.06</v>
          </cell>
          <cell r="Y2951">
            <v>618696</v>
          </cell>
        </row>
        <row r="2952">
          <cell r="A2952">
            <v>2018752</v>
          </cell>
          <cell r="C2952" t="str">
            <v>633518 glas, 630 x 929 en 630 x 736 allebei satinato</v>
          </cell>
          <cell r="D2952" t="str">
            <v>Arcabo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1</v>
          </cell>
          <cell r="J2952">
            <v>1</v>
          </cell>
          <cell r="L2952">
            <v>100.12</v>
          </cell>
          <cell r="N2952">
            <v>57.56</v>
          </cell>
          <cell r="O2952">
            <v>42.56</v>
          </cell>
          <cell r="P2952">
            <v>0.73940236275191107</v>
          </cell>
          <cell r="Q2952">
            <v>15</v>
          </cell>
          <cell r="R2952">
            <v>0.26059763724808893</v>
          </cell>
          <cell r="S2952">
            <v>0.6</v>
          </cell>
          <cell r="U2952">
            <v>0</v>
          </cell>
          <cell r="V2952">
            <v>0</v>
          </cell>
          <cell r="W2952">
            <v>100.12</v>
          </cell>
          <cell r="X2952">
            <v>100.12</v>
          </cell>
          <cell r="Y2952">
            <v>618788</v>
          </cell>
        </row>
        <row r="2953">
          <cell r="A2953" t="str">
            <v>2018753V</v>
          </cell>
          <cell r="C2953" t="str">
            <v>1x dakkapel kozijn</v>
          </cell>
          <cell r="D2953" t="str">
            <v>Boma Staalbouw</v>
          </cell>
          <cell r="E2953">
            <v>0</v>
          </cell>
          <cell r="F2953">
            <v>1</v>
          </cell>
          <cell r="G2953">
            <v>2</v>
          </cell>
          <cell r="H2953">
            <v>0</v>
          </cell>
          <cell r="I2953">
            <v>1</v>
          </cell>
          <cell r="J2953">
            <v>1</v>
          </cell>
          <cell r="L2953">
            <v>614.63</v>
          </cell>
          <cell r="N2953">
            <v>450</v>
          </cell>
          <cell r="O2953">
            <v>300</v>
          </cell>
          <cell r="P2953">
            <v>0.66666666666666663</v>
          </cell>
          <cell r="Q2953">
            <v>150</v>
          </cell>
          <cell r="R2953">
            <v>0.33333333333333331</v>
          </cell>
          <cell r="S2953">
            <v>6</v>
          </cell>
          <cell r="U2953">
            <v>0</v>
          </cell>
          <cell r="V2953">
            <v>0</v>
          </cell>
          <cell r="W2953">
            <v>614.63</v>
          </cell>
          <cell r="X2953">
            <v>614.63</v>
          </cell>
          <cell r="Y2953">
            <v>618727</v>
          </cell>
        </row>
        <row r="2954">
          <cell r="A2954">
            <v>2018754</v>
          </cell>
          <cell r="C2954">
            <v>741119</v>
          </cell>
          <cell r="D2954" t="str">
            <v>Arcabo</v>
          </cell>
          <cell r="E2954">
            <v>1</v>
          </cell>
          <cell r="F2954">
            <v>7</v>
          </cell>
          <cell r="G2954">
            <v>5</v>
          </cell>
          <cell r="H2954">
            <v>2</v>
          </cell>
          <cell r="I2954">
            <v>1</v>
          </cell>
          <cell r="J2954">
            <v>1</v>
          </cell>
          <cell r="L2954">
            <v>2573.5</v>
          </cell>
          <cell r="N2954">
            <v>1713</v>
          </cell>
          <cell r="O2954">
            <v>1311.99</v>
          </cell>
          <cell r="P2954">
            <v>0.76590192644483368</v>
          </cell>
          <cell r="Q2954">
            <v>401.01</v>
          </cell>
          <cell r="R2954">
            <v>0.23409807355516637</v>
          </cell>
          <cell r="S2954">
            <v>16.040399999999998</v>
          </cell>
          <cell r="U2954">
            <v>0</v>
          </cell>
          <cell r="V2954">
            <v>0</v>
          </cell>
          <cell r="W2954">
            <v>2573.5</v>
          </cell>
          <cell r="X2954">
            <v>2573.5</v>
          </cell>
          <cell r="Y2954">
            <v>618718</v>
          </cell>
        </row>
        <row r="2955">
          <cell r="A2955">
            <v>2018755</v>
          </cell>
          <cell r="C2955">
            <v>734518</v>
          </cell>
          <cell r="D2955" t="str">
            <v>Arcabo</v>
          </cell>
          <cell r="E2955">
            <v>1</v>
          </cell>
          <cell r="F2955">
            <v>9</v>
          </cell>
          <cell r="G2955">
            <v>7</v>
          </cell>
          <cell r="H2955">
            <v>3</v>
          </cell>
          <cell r="I2955">
            <v>1</v>
          </cell>
          <cell r="J2955">
            <v>1</v>
          </cell>
          <cell r="L2955">
            <v>3379.87</v>
          </cell>
          <cell r="N2955">
            <v>2235</v>
          </cell>
          <cell r="O2955">
            <v>1705.8899999999999</v>
          </cell>
          <cell r="P2955">
            <v>0.76326174496644295</v>
          </cell>
          <cell r="Q2955">
            <v>529.11</v>
          </cell>
          <cell r="R2955">
            <v>0.23673825503355705</v>
          </cell>
          <cell r="S2955">
            <v>21.164400000000001</v>
          </cell>
          <cell r="U2955">
            <v>0</v>
          </cell>
          <cell r="V2955">
            <v>0</v>
          </cell>
          <cell r="W2955">
            <v>3379.87</v>
          </cell>
          <cell r="X2955">
            <v>3379.87</v>
          </cell>
          <cell r="Y2955">
            <v>618697</v>
          </cell>
        </row>
        <row r="2956">
          <cell r="A2956">
            <v>2018756</v>
          </cell>
          <cell r="C2956" t="str">
            <v>V201810-177 tbv CCT</v>
          </cell>
          <cell r="D2956" t="str">
            <v>Arcabo</v>
          </cell>
          <cell r="E2956">
            <v>0</v>
          </cell>
          <cell r="F2956">
            <v>3</v>
          </cell>
          <cell r="G2956">
            <v>3</v>
          </cell>
          <cell r="H2956">
            <v>0</v>
          </cell>
          <cell r="I2956">
            <v>1</v>
          </cell>
          <cell r="J2956">
            <v>1</v>
          </cell>
          <cell r="L2956">
            <v>548.64</v>
          </cell>
          <cell r="N2956">
            <v>368.4</v>
          </cell>
          <cell r="O2956">
            <v>254.66999999999996</v>
          </cell>
          <cell r="P2956">
            <v>0.69128664495114001</v>
          </cell>
          <cell r="Q2956">
            <v>113.73</v>
          </cell>
          <cell r="R2956">
            <v>0.30871335504885994</v>
          </cell>
          <cell r="S2956">
            <v>4.5491999999999999</v>
          </cell>
          <cell r="U2956">
            <v>0</v>
          </cell>
          <cell r="V2956">
            <v>0</v>
          </cell>
          <cell r="W2956">
            <v>548.64</v>
          </cell>
          <cell r="X2956">
            <v>548.64</v>
          </cell>
          <cell r="Y2956">
            <v>618698</v>
          </cell>
        </row>
        <row r="2957">
          <cell r="A2957" t="str">
            <v>2018757V</v>
          </cell>
          <cell r="C2957">
            <v>734618</v>
          </cell>
          <cell r="D2957" t="str">
            <v>Arcabo</v>
          </cell>
          <cell r="E2957">
            <v>1</v>
          </cell>
          <cell r="F2957">
            <v>8</v>
          </cell>
          <cell r="G2957">
            <v>5</v>
          </cell>
          <cell r="H2957">
            <v>2</v>
          </cell>
          <cell r="I2957">
            <v>1</v>
          </cell>
          <cell r="J2957">
            <v>1</v>
          </cell>
          <cell r="L2957">
            <v>5981.77</v>
          </cell>
          <cell r="O2957">
            <v>0</v>
          </cell>
          <cell r="P2957" t="str">
            <v/>
          </cell>
          <cell r="R2957" t="str">
            <v/>
          </cell>
          <cell r="S2957">
            <v>0</v>
          </cell>
          <cell r="U2957">
            <v>0</v>
          </cell>
          <cell r="V2957">
            <v>0</v>
          </cell>
          <cell r="W2957">
            <v>5981.77</v>
          </cell>
          <cell r="X2957">
            <v>5981.77</v>
          </cell>
          <cell r="Y2957">
            <v>618699</v>
          </cell>
        </row>
        <row r="2958">
          <cell r="A2958">
            <v>2018758</v>
          </cell>
          <cell r="C2958">
            <v>761718</v>
          </cell>
          <cell r="D2958" t="str">
            <v>Arcabo</v>
          </cell>
          <cell r="E2958">
            <v>1</v>
          </cell>
          <cell r="F2958">
            <v>10</v>
          </cell>
          <cell r="G2958">
            <v>5</v>
          </cell>
          <cell r="H2958">
            <v>3</v>
          </cell>
          <cell r="I2958">
            <v>1</v>
          </cell>
          <cell r="J2958">
            <v>1</v>
          </cell>
          <cell r="L2958">
            <v>4499.0600000000004</v>
          </cell>
          <cell r="N2958">
            <v>2961</v>
          </cell>
          <cell r="O2958">
            <v>2383.8000000000002</v>
          </cell>
          <cell r="P2958">
            <v>0.80506585612968595</v>
          </cell>
          <cell r="Q2958">
            <v>577.20000000000005</v>
          </cell>
          <cell r="R2958">
            <v>0.1949341438703141</v>
          </cell>
          <cell r="S2958">
            <v>23.088000000000001</v>
          </cell>
          <cell r="U2958">
            <v>0</v>
          </cell>
          <cell r="V2958">
            <v>0</v>
          </cell>
          <cell r="W2958">
            <v>4499.0600000000004</v>
          </cell>
          <cell r="X2958">
            <v>4499.0600000000004</v>
          </cell>
          <cell r="Y2958">
            <v>618700</v>
          </cell>
        </row>
        <row r="2959">
          <cell r="A2959">
            <v>2018759</v>
          </cell>
          <cell r="C2959">
            <v>750319</v>
          </cell>
          <cell r="D2959" t="str">
            <v>Arcabo</v>
          </cell>
          <cell r="E2959">
            <v>1</v>
          </cell>
          <cell r="F2959">
            <v>8</v>
          </cell>
          <cell r="G2959">
            <v>5</v>
          </cell>
          <cell r="H2959">
            <v>3</v>
          </cell>
          <cell r="I2959">
            <v>1</v>
          </cell>
          <cell r="J2959">
            <v>1</v>
          </cell>
          <cell r="L2959">
            <v>3304.56</v>
          </cell>
          <cell r="N2959">
            <v>2198</v>
          </cell>
          <cell r="O2959">
            <v>1703.99</v>
          </cell>
          <cell r="P2959">
            <v>0.77524567788899001</v>
          </cell>
          <cell r="Q2959">
            <v>494.01</v>
          </cell>
          <cell r="R2959">
            <v>0.22475432211101001</v>
          </cell>
          <cell r="S2959">
            <v>19.760400000000001</v>
          </cell>
          <cell r="U2959">
            <v>0</v>
          </cell>
          <cell r="V2959">
            <v>0</v>
          </cell>
          <cell r="W2959">
            <v>3304.56</v>
          </cell>
          <cell r="X2959">
            <v>3304.56</v>
          </cell>
          <cell r="Y2959">
            <v>618689</v>
          </cell>
        </row>
        <row r="2960">
          <cell r="A2960">
            <v>2018760</v>
          </cell>
          <cell r="C2960">
            <v>755118</v>
          </cell>
          <cell r="D2960" t="str">
            <v>Arcabo</v>
          </cell>
          <cell r="E2960">
            <v>1</v>
          </cell>
          <cell r="F2960">
            <v>3</v>
          </cell>
          <cell r="G2960">
            <v>1</v>
          </cell>
          <cell r="H2960">
            <v>3</v>
          </cell>
          <cell r="I2960">
            <v>1</v>
          </cell>
          <cell r="J2960">
            <v>1</v>
          </cell>
          <cell r="L2960">
            <v>1507.73</v>
          </cell>
          <cell r="N2960">
            <v>996.29</v>
          </cell>
          <cell r="O2960">
            <v>774.93999999999994</v>
          </cell>
          <cell r="P2960">
            <v>0.777825733471178</v>
          </cell>
          <cell r="Q2960">
            <v>221.35</v>
          </cell>
          <cell r="R2960">
            <v>0.22217426652882194</v>
          </cell>
          <cell r="S2960">
            <v>8.8539999999999992</v>
          </cell>
          <cell r="U2960">
            <v>0</v>
          </cell>
          <cell r="V2960">
            <v>0</v>
          </cell>
          <cell r="W2960">
            <v>1507.73</v>
          </cell>
          <cell r="X2960">
            <v>1507.73</v>
          </cell>
          <cell r="Y2960">
            <v>618701</v>
          </cell>
        </row>
        <row r="2961">
          <cell r="A2961">
            <v>2018761</v>
          </cell>
          <cell r="C2961">
            <v>741219</v>
          </cell>
          <cell r="D2961" t="str">
            <v>Arcabo</v>
          </cell>
          <cell r="E2961">
            <v>1</v>
          </cell>
          <cell r="F2961">
            <v>7</v>
          </cell>
          <cell r="G2961">
            <v>5</v>
          </cell>
          <cell r="H2961">
            <v>2</v>
          </cell>
          <cell r="I2961">
            <v>1</v>
          </cell>
          <cell r="J2961">
            <v>1</v>
          </cell>
          <cell r="L2961">
            <v>2573.5</v>
          </cell>
          <cell r="N2961">
            <v>1713</v>
          </cell>
          <cell r="O2961">
            <v>1311.99</v>
          </cell>
          <cell r="P2961">
            <v>0.76590192644483368</v>
          </cell>
          <cell r="Q2961">
            <v>401.01</v>
          </cell>
          <cell r="R2961">
            <v>0.23409807355516637</v>
          </cell>
          <cell r="S2961">
            <v>16.040399999999998</v>
          </cell>
          <cell r="U2961">
            <v>0</v>
          </cell>
          <cell r="V2961">
            <v>0</v>
          </cell>
          <cell r="W2961">
            <v>2573.5</v>
          </cell>
          <cell r="X2961">
            <v>2573.5</v>
          </cell>
          <cell r="Y2961">
            <v>618702</v>
          </cell>
        </row>
        <row r="2962">
          <cell r="A2962">
            <v>2018762</v>
          </cell>
          <cell r="C2962" t="str">
            <v>2x Enkele deur SKG test</v>
          </cell>
          <cell r="D2962" t="str">
            <v>Kurokozijn</v>
          </cell>
          <cell r="E2962">
            <v>0</v>
          </cell>
          <cell r="F2962">
            <v>2</v>
          </cell>
          <cell r="G2962">
            <v>0</v>
          </cell>
          <cell r="H2962">
            <v>2</v>
          </cell>
          <cell r="I2962">
            <v>0</v>
          </cell>
          <cell r="J2962">
            <v>0</v>
          </cell>
          <cell r="O2962">
            <v>0</v>
          </cell>
          <cell r="P2962" t="str">
            <v/>
          </cell>
          <cell r="R2962" t="str">
            <v/>
          </cell>
          <cell r="S2962">
            <v>0</v>
          </cell>
          <cell r="U2962">
            <v>0</v>
          </cell>
          <cell r="V2962">
            <v>0</v>
          </cell>
          <cell r="W2962">
            <v>0</v>
          </cell>
          <cell r="X2962"/>
          <cell r="Y2962"/>
        </row>
        <row r="2963">
          <cell r="A2963">
            <v>2018763</v>
          </cell>
          <cell r="C2963">
            <v>675219</v>
          </cell>
          <cell r="D2963" t="str">
            <v>Arcabo</v>
          </cell>
          <cell r="E2963">
            <v>1</v>
          </cell>
          <cell r="F2963">
            <v>12</v>
          </cell>
          <cell r="G2963">
            <v>7</v>
          </cell>
          <cell r="H2963">
            <v>3</v>
          </cell>
          <cell r="I2963">
            <v>1</v>
          </cell>
          <cell r="J2963">
            <v>1</v>
          </cell>
          <cell r="L2963">
            <v>4008.04</v>
          </cell>
          <cell r="N2963">
            <v>2655</v>
          </cell>
          <cell r="O2963">
            <v>2068.58</v>
          </cell>
          <cell r="P2963">
            <v>0.77912617702448206</v>
          </cell>
          <cell r="Q2963">
            <v>586.41999999999996</v>
          </cell>
          <cell r="R2963">
            <v>0.22087382297551789</v>
          </cell>
          <cell r="S2963">
            <v>23.456799999999998</v>
          </cell>
          <cell r="U2963">
            <v>0</v>
          </cell>
          <cell r="V2963">
            <v>0</v>
          </cell>
          <cell r="W2963">
            <v>4008.04</v>
          </cell>
          <cell r="X2963">
            <v>4008.04</v>
          </cell>
          <cell r="Y2963">
            <v>618725</v>
          </cell>
        </row>
        <row r="2964">
          <cell r="A2964">
            <v>2018764</v>
          </cell>
          <cell r="C2964">
            <v>723218</v>
          </cell>
          <cell r="D2964" t="str">
            <v>Arcabo</v>
          </cell>
          <cell r="E2964">
            <v>1</v>
          </cell>
          <cell r="F2964">
            <v>9</v>
          </cell>
          <cell r="G2964">
            <v>7</v>
          </cell>
          <cell r="H2964">
            <v>3</v>
          </cell>
          <cell r="I2964">
            <v>1</v>
          </cell>
          <cell r="J2964">
            <v>1</v>
          </cell>
          <cell r="L2964">
            <v>3537.03</v>
          </cell>
          <cell r="N2964">
            <v>2370</v>
          </cell>
          <cell r="O2964">
            <v>1801.8600000000001</v>
          </cell>
          <cell r="P2964">
            <v>0.76027848101265827</v>
          </cell>
          <cell r="Q2964">
            <v>568.14</v>
          </cell>
          <cell r="R2964">
            <v>0.23972151898734176</v>
          </cell>
          <cell r="S2964">
            <v>22.7256</v>
          </cell>
          <cell r="U2964">
            <v>0</v>
          </cell>
          <cell r="V2964">
            <v>0</v>
          </cell>
          <cell r="W2964">
            <v>3537.03</v>
          </cell>
          <cell r="X2964">
            <v>3537.03</v>
          </cell>
          <cell r="Y2964">
            <v>618703</v>
          </cell>
        </row>
        <row r="2965">
          <cell r="A2965">
            <v>2018765</v>
          </cell>
          <cell r="C2965">
            <v>744418</v>
          </cell>
          <cell r="D2965" t="str">
            <v>Arcabo</v>
          </cell>
          <cell r="E2965">
            <v>1</v>
          </cell>
          <cell r="F2965">
            <v>8</v>
          </cell>
          <cell r="G2965">
            <v>5</v>
          </cell>
          <cell r="H2965">
            <v>3</v>
          </cell>
          <cell r="I2965">
            <v>1</v>
          </cell>
          <cell r="J2965">
            <v>1</v>
          </cell>
          <cell r="L2965">
            <v>3300.5</v>
          </cell>
          <cell r="N2965">
            <v>2185</v>
          </cell>
          <cell r="O2965">
            <v>1723.2</v>
          </cell>
          <cell r="P2965">
            <v>0.788649885583524</v>
          </cell>
          <cell r="Q2965">
            <v>461.8</v>
          </cell>
          <cell r="R2965">
            <v>0.21135011441647597</v>
          </cell>
          <cell r="S2965">
            <v>18.472000000000001</v>
          </cell>
          <cell r="U2965">
            <v>0</v>
          </cell>
          <cell r="V2965">
            <v>0</v>
          </cell>
          <cell r="W2965">
            <v>3300.5</v>
          </cell>
          <cell r="X2965">
            <v>3300.5</v>
          </cell>
          <cell r="Y2965">
            <v>618704</v>
          </cell>
        </row>
        <row r="2966">
          <cell r="A2966">
            <v>2018766</v>
          </cell>
          <cell r="C2966" t="str">
            <v>Cichino</v>
          </cell>
          <cell r="D2966" t="str">
            <v>Duocar</v>
          </cell>
          <cell r="E2966">
            <v>1</v>
          </cell>
          <cell r="F2966">
            <v>8</v>
          </cell>
          <cell r="G2966">
            <v>6</v>
          </cell>
          <cell r="H2966">
            <v>3</v>
          </cell>
          <cell r="I2966">
            <v>1</v>
          </cell>
          <cell r="J2966">
            <v>1</v>
          </cell>
          <cell r="L2966">
            <v>3250.05</v>
          </cell>
          <cell r="N2966">
            <v>2051</v>
          </cell>
          <cell r="O2966">
            <v>1502.72</v>
          </cell>
          <cell r="P2966">
            <v>0.73267674305216968</v>
          </cell>
          <cell r="Q2966">
            <v>548.28</v>
          </cell>
          <cell r="R2966">
            <v>0.26732325694783032</v>
          </cell>
          <cell r="S2966">
            <v>21.9312</v>
          </cell>
          <cell r="U2966">
            <v>0</v>
          </cell>
          <cell r="V2966">
            <v>0</v>
          </cell>
          <cell r="W2966">
            <v>3250.05</v>
          </cell>
          <cell r="X2966">
            <v>3250.05</v>
          </cell>
          <cell r="Y2966">
            <v>618738</v>
          </cell>
        </row>
        <row r="2967">
          <cell r="A2967" t="str">
            <v>2018767V</v>
          </cell>
          <cell r="C2967">
            <v>739218</v>
          </cell>
          <cell r="D2967" t="str">
            <v>Arcabo</v>
          </cell>
          <cell r="E2967">
            <v>1</v>
          </cell>
          <cell r="F2967">
            <v>9</v>
          </cell>
          <cell r="G2967">
            <v>6</v>
          </cell>
          <cell r="H2967">
            <v>3</v>
          </cell>
          <cell r="I2967">
            <v>1</v>
          </cell>
          <cell r="J2967">
            <v>1</v>
          </cell>
          <cell r="L2967">
            <v>6220.1</v>
          </cell>
          <cell r="N2967">
            <v>4060.84</v>
          </cell>
          <cell r="O2967">
            <v>3228.77</v>
          </cell>
          <cell r="P2967">
            <v>0.79509904354764038</v>
          </cell>
          <cell r="Q2967">
            <v>832.07</v>
          </cell>
          <cell r="R2967">
            <v>0.20490095645235962</v>
          </cell>
          <cell r="S2967">
            <v>33.282800000000002</v>
          </cell>
          <cell r="U2967">
            <v>0</v>
          </cell>
          <cell r="V2967">
            <v>0</v>
          </cell>
          <cell r="W2967">
            <v>6220.1</v>
          </cell>
          <cell r="X2967">
            <v>6220.1</v>
          </cell>
          <cell r="Y2967">
            <v>618705</v>
          </cell>
        </row>
        <row r="2968">
          <cell r="A2968">
            <v>2018768</v>
          </cell>
          <cell r="C2968" t="str">
            <v>Junior 11x 4 - 4 chalets</v>
          </cell>
          <cell r="D2968" t="str">
            <v>RSP recreatiebouw</v>
          </cell>
          <cell r="E2968">
            <v>4</v>
          </cell>
          <cell r="F2968">
            <v>32</v>
          </cell>
          <cell r="G2968">
            <v>20</v>
          </cell>
          <cell r="H2968">
            <v>12</v>
          </cell>
          <cell r="I2968">
            <v>1</v>
          </cell>
          <cell r="J2968">
            <v>1</v>
          </cell>
          <cell r="L2968">
            <v>13000</v>
          </cell>
          <cell r="N2968">
            <v>8694</v>
          </cell>
          <cell r="O2968">
            <v>6617</v>
          </cell>
          <cell r="P2968">
            <v>0.76109960892569584</v>
          </cell>
          <cell r="Q2968">
            <v>2077</v>
          </cell>
          <cell r="R2968">
            <v>0.23890039107430411</v>
          </cell>
          <cell r="S2968">
            <v>83.08</v>
          </cell>
          <cell r="U2968">
            <v>0</v>
          </cell>
          <cell r="V2968">
            <v>0</v>
          </cell>
          <cell r="W2968">
            <v>13000</v>
          </cell>
          <cell r="X2968">
            <v>13000</v>
          </cell>
          <cell r="Y2968">
            <v>618732</v>
          </cell>
        </row>
        <row r="2969">
          <cell r="A2969">
            <v>2018769</v>
          </cell>
          <cell r="C2969" t="str">
            <v>Butty</v>
          </cell>
          <cell r="D2969" t="str">
            <v xml:space="preserve">Stui </v>
          </cell>
          <cell r="E2969">
            <v>1</v>
          </cell>
          <cell r="F2969">
            <v>9</v>
          </cell>
          <cell r="G2969">
            <v>9</v>
          </cell>
          <cell r="H2969">
            <v>3</v>
          </cell>
          <cell r="I2969">
            <v>1</v>
          </cell>
          <cell r="J2969">
            <v>1</v>
          </cell>
          <cell r="L2969">
            <v>3874.46</v>
          </cell>
          <cell r="N2969">
            <v>2300</v>
          </cell>
          <cell r="O2969">
            <v>1637.69</v>
          </cell>
          <cell r="P2969">
            <v>0.71203913043478262</v>
          </cell>
          <cell r="Q2969">
            <v>662.31</v>
          </cell>
          <cell r="R2969">
            <v>0.28796086956521738</v>
          </cell>
          <cell r="S2969">
            <v>26.492399999999996</v>
          </cell>
          <cell r="U2969">
            <v>0</v>
          </cell>
          <cell r="V2969">
            <v>0</v>
          </cell>
          <cell r="W2969">
            <v>3874.46</v>
          </cell>
          <cell r="X2969">
            <v>3874.46</v>
          </cell>
          <cell r="Y2969">
            <v>618748</v>
          </cell>
        </row>
        <row r="2970">
          <cell r="A2970">
            <v>2018770</v>
          </cell>
          <cell r="C2970" t="str">
            <v>Bejaart - spoed</v>
          </cell>
          <cell r="D2970" t="str">
            <v>Duocar</v>
          </cell>
          <cell r="E2970">
            <v>0</v>
          </cell>
          <cell r="F2970">
            <v>1</v>
          </cell>
          <cell r="G2970">
            <v>0</v>
          </cell>
          <cell r="H2970">
            <v>2</v>
          </cell>
          <cell r="I2970">
            <v>1</v>
          </cell>
          <cell r="J2970">
            <v>1</v>
          </cell>
          <cell r="L2970">
            <v>867.07</v>
          </cell>
          <cell r="N2970">
            <v>610</v>
          </cell>
          <cell r="O2970">
            <v>497.71</v>
          </cell>
          <cell r="P2970">
            <v>0.81591803278688524</v>
          </cell>
          <cell r="Q2970">
            <v>112.29</v>
          </cell>
          <cell r="R2970">
            <v>0.18408196721311476</v>
          </cell>
          <cell r="S2970">
            <v>4.4916</v>
          </cell>
          <cell r="U2970">
            <v>0</v>
          </cell>
          <cell r="V2970">
            <v>0</v>
          </cell>
          <cell r="W2970">
            <v>867.07</v>
          </cell>
          <cell r="X2970">
            <v>867.07</v>
          </cell>
          <cell r="Y2970">
            <v>618691</v>
          </cell>
        </row>
        <row r="2971">
          <cell r="A2971">
            <v>2018771</v>
          </cell>
          <cell r="C2971" t="str">
            <v>Ijsseldreef 3x3</v>
          </cell>
          <cell r="D2971" t="str">
            <v>Duocar</v>
          </cell>
          <cell r="E2971">
            <v>0</v>
          </cell>
          <cell r="F2971">
            <v>1</v>
          </cell>
          <cell r="G2971">
            <v>0</v>
          </cell>
          <cell r="H2971">
            <v>1</v>
          </cell>
          <cell r="I2971">
            <v>1</v>
          </cell>
          <cell r="J2971">
            <v>1</v>
          </cell>
          <cell r="L2971">
            <v>801.79</v>
          </cell>
          <cell r="N2971">
            <v>487</v>
          </cell>
          <cell r="O2971">
            <v>359.79</v>
          </cell>
          <cell r="P2971">
            <v>0.73878850102669413</v>
          </cell>
          <cell r="Q2971">
            <v>127.21</v>
          </cell>
          <cell r="R2971">
            <v>0.26121149897330592</v>
          </cell>
          <cell r="S2971">
            <v>5.0884</v>
          </cell>
          <cell r="U2971">
            <v>0</v>
          </cell>
          <cell r="V2971">
            <v>0</v>
          </cell>
          <cell r="W2971">
            <v>801.79</v>
          </cell>
          <cell r="X2971">
            <v>801.79</v>
          </cell>
          <cell r="Y2971">
            <v>618739</v>
          </cell>
        </row>
        <row r="2972">
          <cell r="A2972">
            <v>2018772</v>
          </cell>
          <cell r="C2972">
            <v>741319</v>
          </cell>
          <cell r="D2972" t="str">
            <v>Arcabo</v>
          </cell>
          <cell r="E2972">
            <v>1</v>
          </cell>
          <cell r="F2972">
            <v>7</v>
          </cell>
          <cell r="G2972">
            <v>5</v>
          </cell>
          <cell r="H2972">
            <v>2</v>
          </cell>
          <cell r="I2972">
            <v>1</v>
          </cell>
          <cell r="J2972">
            <v>1</v>
          </cell>
          <cell r="L2972">
            <v>2573.5</v>
          </cell>
          <cell r="N2972">
            <v>1713</v>
          </cell>
          <cell r="O2972">
            <v>1311.99</v>
          </cell>
          <cell r="P2972">
            <v>0.76590192644483368</v>
          </cell>
          <cell r="Q2972">
            <v>401.01</v>
          </cell>
          <cell r="R2972">
            <v>0.23409807355516637</v>
          </cell>
          <cell r="S2972">
            <v>16.040399999999998</v>
          </cell>
          <cell r="U2972">
            <v>0</v>
          </cell>
          <cell r="V2972">
            <v>0</v>
          </cell>
          <cell r="W2972">
            <v>2573.5</v>
          </cell>
          <cell r="X2972">
            <v>2573.5</v>
          </cell>
          <cell r="Y2972">
            <v>618706</v>
          </cell>
        </row>
        <row r="2973">
          <cell r="A2973">
            <v>2018773</v>
          </cell>
          <cell r="C2973" t="str">
            <v>765919 schuur</v>
          </cell>
          <cell r="D2973" t="str">
            <v>Arcabo</v>
          </cell>
          <cell r="E2973">
            <v>1</v>
          </cell>
          <cell r="F2973">
            <v>2</v>
          </cell>
          <cell r="G2973">
            <v>1</v>
          </cell>
          <cell r="H2973">
            <v>1</v>
          </cell>
          <cell r="I2973">
            <v>1</v>
          </cell>
          <cell r="J2973">
            <v>1</v>
          </cell>
          <cell r="L2973">
            <v>705.82</v>
          </cell>
          <cell r="N2973">
            <v>470</v>
          </cell>
          <cell r="O2973">
            <v>331.44</v>
          </cell>
          <cell r="P2973">
            <v>0.70519148936170217</v>
          </cell>
          <cell r="Q2973">
            <v>138.56</v>
          </cell>
          <cell r="R2973">
            <v>0.29480851063829788</v>
          </cell>
          <cell r="S2973">
            <v>5.5423999999999998</v>
          </cell>
          <cell r="U2973">
            <v>0</v>
          </cell>
          <cell r="V2973">
            <v>0</v>
          </cell>
          <cell r="W2973">
            <v>705.82</v>
          </cell>
          <cell r="X2973">
            <v>705.82</v>
          </cell>
          <cell r="Y2973">
            <v>618707</v>
          </cell>
        </row>
        <row r="2974">
          <cell r="A2974">
            <v>2018774</v>
          </cell>
          <cell r="C2974">
            <v>766418</v>
          </cell>
          <cell r="D2974" t="str">
            <v>Arcabo</v>
          </cell>
          <cell r="E2974">
            <v>1</v>
          </cell>
          <cell r="F2974">
            <v>9</v>
          </cell>
          <cell r="G2974">
            <v>6</v>
          </cell>
          <cell r="H2974">
            <v>3</v>
          </cell>
          <cell r="I2974">
            <v>1</v>
          </cell>
          <cell r="J2974">
            <v>1</v>
          </cell>
          <cell r="L2974">
            <v>3382.38</v>
          </cell>
          <cell r="N2974">
            <v>2044</v>
          </cell>
          <cell r="O2974">
            <v>1534.77</v>
          </cell>
          <cell r="P2974">
            <v>0.75086594911937377</v>
          </cell>
          <cell r="Q2974">
            <v>509.23</v>
          </cell>
          <cell r="R2974">
            <v>0.24913405088062623</v>
          </cell>
          <cell r="S2974">
            <v>20.369199999999999</v>
          </cell>
          <cell r="U2974">
            <v>0</v>
          </cell>
          <cell r="V2974">
            <v>0</v>
          </cell>
          <cell r="W2974">
            <v>3382.38</v>
          </cell>
          <cell r="X2974">
            <v>3382.38</v>
          </cell>
          <cell r="Y2974">
            <v>618719</v>
          </cell>
        </row>
        <row r="2975">
          <cell r="A2975">
            <v>2018775</v>
          </cell>
          <cell r="C2975" t="str">
            <v>4 st strandhuisjes</v>
          </cell>
          <cell r="D2975" t="str">
            <v>RSP recreatiebouw</v>
          </cell>
          <cell r="E2975">
            <v>4</v>
          </cell>
          <cell r="F2975">
            <v>32</v>
          </cell>
          <cell r="G2975">
            <v>20</v>
          </cell>
          <cell r="H2975">
            <v>4</v>
          </cell>
          <cell r="I2975">
            <v>1</v>
          </cell>
          <cell r="J2975">
            <v>1</v>
          </cell>
          <cell r="L2975">
            <v>10000</v>
          </cell>
          <cell r="O2975">
            <v>0</v>
          </cell>
          <cell r="P2975" t="str">
            <v/>
          </cell>
          <cell r="R2975" t="str">
            <v/>
          </cell>
          <cell r="S2975">
            <v>0</v>
          </cell>
          <cell r="U2975">
            <v>0</v>
          </cell>
          <cell r="V2975">
            <v>0</v>
          </cell>
          <cell r="W2975">
            <v>10000</v>
          </cell>
          <cell r="X2975">
            <v>10000</v>
          </cell>
          <cell r="Y2975">
            <v>618787</v>
          </cell>
        </row>
        <row r="2976">
          <cell r="A2976">
            <v>2018776</v>
          </cell>
          <cell r="C2976">
            <v>773818</v>
          </cell>
          <cell r="D2976" t="str">
            <v>Arcabo</v>
          </cell>
          <cell r="E2976">
            <v>1</v>
          </cell>
          <cell r="F2976">
            <v>8</v>
          </cell>
          <cell r="G2976">
            <v>5</v>
          </cell>
          <cell r="H2976">
            <v>3</v>
          </cell>
          <cell r="I2976">
            <v>1</v>
          </cell>
          <cell r="J2976">
            <v>1</v>
          </cell>
          <cell r="L2976">
            <v>3346.16</v>
          </cell>
          <cell r="N2976">
            <v>2215</v>
          </cell>
          <cell r="O2976">
            <v>1750.4</v>
          </cell>
          <cell r="P2976">
            <v>0.79024830699774273</v>
          </cell>
          <cell r="Q2976">
            <v>464.6</v>
          </cell>
          <cell r="R2976">
            <v>0.20975169300225735</v>
          </cell>
          <cell r="S2976">
            <v>18.584</v>
          </cell>
          <cell r="U2976">
            <v>0</v>
          </cell>
          <cell r="V2976">
            <v>0</v>
          </cell>
          <cell r="W2976">
            <v>3346.16</v>
          </cell>
          <cell r="X2976">
            <v>3346.16</v>
          </cell>
          <cell r="Y2976">
            <v>618720</v>
          </cell>
        </row>
        <row r="2977">
          <cell r="A2977">
            <v>2018777</v>
          </cell>
          <cell r="C2977">
            <v>745719</v>
          </cell>
          <cell r="D2977" t="str">
            <v>Arcabo</v>
          </cell>
          <cell r="E2977">
            <v>1</v>
          </cell>
          <cell r="F2977">
            <v>8</v>
          </cell>
          <cell r="G2977">
            <v>5</v>
          </cell>
          <cell r="H2977">
            <v>3</v>
          </cell>
          <cell r="I2977">
            <v>1</v>
          </cell>
          <cell r="J2977">
            <v>1</v>
          </cell>
          <cell r="L2977">
            <v>3304.56</v>
          </cell>
          <cell r="N2977">
            <v>2191</v>
          </cell>
          <cell r="O2977">
            <v>1696.99</v>
          </cell>
          <cell r="P2977">
            <v>0.77452761296211781</v>
          </cell>
          <cell r="Q2977">
            <v>494.01</v>
          </cell>
          <cell r="R2977">
            <v>0.22547238703788225</v>
          </cell>
          <cell r="S2977">
            <v>19.760400000000001</v>
          </cell>
          <cell r="U2977">
            <v>0</v>
          </cell>
          <cell r="V2977">
            <v>0</v>
          </cell>
          <cell r="W2977">
            <v>3304.56</v>
          </cell>
          <cell r="X2977">
            <v>3304.56</v>
          </cell>
          <cell r="Y2977">
            <v>618721</v>
          </cell>
        </row>
        <row r="2978">
          <cell r="A2978">
            <v>2018778</v>
          </cell>
          <cell r="C2978">
            <v>745819</v>
          </cell>
          <cell r="D2978" t="str">
            <v>Arcabo</v>
          </cell>
          <cell r="E2978">
            <v>1</v>
          </cell>
          <cell r="F2978">
            <v>8</v>
          </cell>
          <cell r="G2978">
            <v>5</v>
          </cell>
          <cell r="H2978">
            <v>3</v>
          </cell>
          <cell r="I2978">
            <v>1</v>
          </cell>
          <cell r="J2978">
            <v>1</v>
          </cell>
          <cell r="L2978">
            <v>3304.56</v>
          </cell>
          <cell r="N2978">
            <v>2191</v>
          </cell>
          <cell r="O2978">
            <v>1696.99</v>
          </cell>
          <cell r="P2978">
            <v>0.77452761296211781</v>
          </cell>
          <cell r="Q2978">
            <v>494.01</v>
          </cell>
          <cell r="R2978">
            <v>0.22547238703788225</v>
          </cell>
          <cell r="S2978">
            <v>19.760400000000001</v>
          </cell>
          <cell r="U2978">
            <v>0</v>
          </cell>
          <cell r="V2978">
            <v>0</v>
          </cell>
          <cell r="W2978">
            <v>3304.56</v>
          </cell>
          <cell r="X2978">
            <v>3304.56</v>
          </cell>
          <cell r="Y2978">
            <v>618722</v>
          </cell>
        </row>
        <row r="2979">
          <cell r="A2979">
            <v>2018779</v>
          </cell>
          <cell r="C2979" t="str">
            <v>Glas 753518 , 596 x 2206</v>
          </cell>
          <cell r="D2979" t="str">
            <v>Arcabo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1</v>
          </cell>
          <cell r="J2979">
            <v>1</v>
          </cell>
          <cell r="L2979">
            <v>131.51</v>
          </cell>
          <cell r="N2979">
            <v>73.259999999999991</v>
          </cell>
          <cell r="O2979">
            <v>58.26</v>
          </cell>
          <cell r="P2979">
            <v>0.79524979524979533</v>
          </cell>
          <cell r="Q2979">
            <v>15</v>
          </cell>
          <cell r="R2979">
            <v>0.20475020475020478</v>
          </cell>
          <cell r="S2979">
            <v>0.6</v>
          </cell>
          <cell r="U2979">
            <v>0</v>
          </cell>
          <cell r="V2979">
            <v>0</v>
          </cell>
          <cell r="W2979">
            <v>131.51</v>
          </cell>
          <cell r="X2979">
            <v>131.51</v>
          </cell>
          <cell r="Y2979">
            <v>618673</v>
          </cell>
        </row>
        <row r="2980">
          <cell r="A2980">
            <v>2018780</v>
          </cell>
          <cell r="C2980" t="str">
            <v>671218 New Port glas 753 x 979 satinato</v>
          </cell>
          <cell r="D2980" t="str">
            <v>Arcabo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1</v>
          </cell>
          <cell r="J2980">
            <v>1</v>
          </cell>
          <cell r="L2980">
            <v>75.98</v>
          </cell>
          <cell r="N2980">
            <v>45.489999999999995</v>
          </cell>
          <cell r="O2980">
            <v>30.49</v>
          </cell>
          <cell r="P2980">
            <v>0.67025719938448014</v>
          </cell>
          <cell r="Q2980">
            <v>15</v>
          </cell>
          <cell r="R2980">
            <v>0.32974280061551992</v>
          </cell>
          <cell r="S2980">
            <v>0.6</v>
          </cell>
          <cell r="U2980">
            <v>0</v>
          </cell>
          <cell r="V2980">
            <v>0</v>
          </cell>
          <cell r="W2980">
            <v>75.98</v>
          </cell>
          <cell r="X2980">
            <v>75.98</v>
          </cell>
          <cell r="Y2980">
            <v>618673</v>
          </cell>
        </row>
        <row r="2981">
          <cell r="A2981">
            <v>2018781</v>
          </cell>
          <cell r="C2981" t="str">
            <v>ref: Leffring</v>
          </cell>
          <cell r="D2981" t="str">
            <v>Euro Recreatiebouw</v>
          </cell>
          <cell r="E2981">
            <v>1</v>
          </cell>
          <cell r="F2981">
            <v>9</v>
          </cell>
          <cell r="G2981">
            <v>6</v>
          </cell>
          <cell r="H2981">
            <v>1</v>
          </cell>
          <cell r="I2981">
            <v>1</v>
          </cell>
          <cell r="J2981">
            <v>1</v>
          </cell>
          <cell r="L2981">
            <v>3331.51</v>
          </cell>
          <cell r="N2981">
            <v>2068</v>
          </cell>
          <cell r="O2981">
            <v>1595.85</v>
          </cell>
          <cell r="P2981">
            <v>0.77168762088974852</v>
          </cell>
          <cell r="Q2981">
            <v>472.15</v>
          </cell>
          <cell r="R2981">
            <v>0.22831237911025143</v>
          </cell>
          <cell r="S2981">
            <v>18.885999999999999</v>
          </cell>
          <cell r="U2981">
            <v>0</v>
          </cell>
          <cell r="V2981">
            <v>0</v>
          </cell>
          <cell r="W2981">
            <v>3331.51</v>
          </cell>
          <cell r="X2981">
            <v>3331.51</v>
          </cell>
          <cell r="Y2981">
            <v>618769</v>
          </cell>
        </row>
        <row r="2982">
          <cell r="A2982">
            <v>2018782</v>
          </cell>
          <cell r="C2982">
            <v>725419</v>
          </cell>
          <cell r="D2982" t="str">
            <v>Arcabo</v>
          </cell>
          <cell r="E2982">
            <v>1</v>
          </cell>
          <cell r="F2982">
            <v>8</v>
          </cell>
          <cell r="G2982">
            <v>5</v>
          </cell>
          <cell r="H2982">
            <v>3</v>
          </cell>
          <cell r="I2982">
            <v>1</v>
          </cell>
          <cell r="J2982">
            <v>1</v>
          </cell>
          <cell r="L2982">
            <v>5752.04</v>
          </cell>
          <cell r="N2982">
            <v>3729</v>
          </cell>
          <cell r="O2982">
            <v>3022.56</v>
          </cell>
          <cell r="P2982">
            <v>0.8105551086082059</v>
          </cell>
          <cell r="Q2982">
            <v>706.44</v>
          </cell>
          <cell r="R2982">
            <v>0.18944489139179407</v>
          </cell>
          <cell r="S2982">
            <v>28.257600000000004</v>
          </cell>
          <cell r="U2982">
            <v>0</v>
          </cell>
          <cell r="V2982">
            <v>0</v>
          </cell>
          <cell r="W2982">
            <v>5752.04</v>
          </cell>
          <cell r="X2982">
            <v>5752.04</v>
          </cell>
          <cell r="Y2982">
            <v>618708</v>
          </cell>
        </row>
        <row r="2983">
          <cell r="A2983">
            <v>2018783</v>
          </cell>
          <cell r="C2983">
            <v>701818</v>
          </cell>
          <cell r="D2983" t="str">
            <v>Arcabo</v>
          </cell>
          <cell r="E2983">
            <v>1</v>
          </cell>
          <cell r="F2983">
            <v>9</v>
          </cell>
          <cell r="G2983">
            <v>6</v>
          </cell>
          <cell r="H2983">
            <v>2</v>
          </cell>
          <cell r="I2983">
            <v>1</v>
          </cell>
          <cell r="J2983">
            <v>1</v>
          </cell>
          <cell r="L2983">
            <v>3021.84</v>
          </cell>
          <cell r="N2983">
            <v>2007</v>
          </cell>
          <cell r="O2983">
            <v>1581.51</v>
          </cell>
          <cell r="P2983">
            <v>0.78799701046337822</v>
          </cell>
          <cell r="Q2983">
            <v>425.49</v>
          </cell>
          <cell r="R2983">
            <v>0.21200298953662183</v>
          </cell>
          <cell r="S2983">
            <v>17.019600000000001</v>
          </cell>
          <cell r="U2983">
            <v>0</v>
          </cell>
          <cell r="V2983">
            <v>0</v>
          </cell>
          <cell r="W2983">
            <v>3021.84</v>
          </cell>
          <cell r="X2983">
            <v>3021.84</v>
          </cell>
          <cell r="Y2983">
            <v>618709</v>
          </cell>
        </row>
        <row r="2984">
          <cell r="A2984" t="str">
            <v>2018784V</v>
          </cell>
          <cell r="C2984">
            <v>771019</v>
          </cell>
          <cell r="D2984" t="str">
            <v>Arcabo</v>
          </cell>
          <cell r="E2984">
            <v>1</v>
          </cell>
          <cell r="F2984">
            <v>8</v>
          </cell>
          <cell r="G2984">
            <v>5</v>
          </cell>
          <cell r="H2984">
            <v>3</v>
          </cell>
          <cell r="I2984">
            <v>1</v>
          </cell>
          <cell r="J2984">
            <v>1</v>
          </cell>
          <cell r="L2984">
            <v>5466.6</v>
          </cell>
          <cell r="N2984">
            <v>3584.74</v>
          </cell>
          <cell r="O2984">
            <v>2929.06</v>
          </cell>
          <cell r="P2984">
            <v>0.81709133716810711</v>
          </cell>
          <cell r="Q2984">
            <v>655.68</v>
          </cell>
          <cell r="R2984">
            <v>0.18290866283189297</v>
          </cell>
          <cell r="S2984">
            <v>26.227199999999996</v>
          </cell>
          <cell r="U2984">
            <v>0</v>
          </cell>
          <cell r="V2984">
            <v>0</v>
          </cell>
          <cell r="W2984">
            <v>5466.6</v>
          </cell>
          <cell r="X2984">
            <v>5466.6</v>
          </cell>
          <cell r="Y2984">
            <v>618710</v>
          </cell>
        </row>
        <row r="2985">
          <cell r="A2985" t="str">
            <v>2018785V</v>
          </cell>
          <cell r="C2985">
            <v>771119</v>
          </cell>
          <cell r="D2985" t="str">
            <v>Arcabo</v>
          </cell>
          <cell r="E2985">
            <v>1</v>
          </cell>
          <cell r="F2985">
            <v>8</v>
          </cell>
          <cell r="G2985">
            <v>5</v>
          </cell>
          <cell r="H2985">
            <v>3</v>
          </cell>
          <cell r="I2985">
            <v>1</v>
          </cell>
          <cell r="J2985">
            <v>1</v>
          </cell>
          <cell r="L2985">
            <v>5466.6</v>
          </cell>
          <cell r="N2985">
            <v>3584.74</v>
          </cell>
          <cell r="O2985">
            <v>2929.06</v>
          </cell>
          <cell r="P2985">
            <v>0.81709133716810711</v>
          </cell>
          <cell r="Q2985">
            <v>655.68</v>
          </cell>
          <cell r="R2985">
            <v>0.18290866283189297</v>
          </cell>
          <cell r="S2985">
            <v>26.227199999999996</v>
          </cell>
          <cell r="U2985">
            <v>0</v>
          </cell>
          <cell r="V2985">
            <v>0</v>
          </cell>
          <cell r="W2985">
            <v>5466.6</v>
          </cell>
          <cell r="X2985">
            <v>5466.6</v>
          </cell>
          <cell r="Y2985">
            <v>618735</v>
          </cell>
        </row>
        <row r="2986">
          <cell r="A2986" t="str">
            <v>2018786V</v>
          </cell>
          <cell r="C2986">
            <v>771219</v>
          </cell>
          <cell r="D2986" t="str">
            <v>Arcabo</v>
          </cell>
          <cell r="E2986">
            <v>1</v>
          </cell>
          <cell r="F2986">
            <v>8</v>
          </cell>
          <cell r="G2986">
            <v>5</v>
          </cell>
          <cell r="H2986">
            <v>3</v>
          </cell>
          <cell r="I2986">
            <v>1</v>
          </cell>
          <cell r="J2986">
            <v>1</v>
          </cell>
          <cell r="L2986">
            <v>5466.6</v>
          </cell>
          <cell r="N2986">
            <v>3584.74</v>
          </cell>
          <cell r="O2986">
            <v>2929.06</v>
          </cell>
          <cell r="P2986">
            <v>0.81709133716810711</v>
          </cell>
          <cell r="Q2986">
            <v>655.68</v>
          </cell>
          <cell r="R2986">
            <v>0.18290866283189297</v>
          </cell>
          <cell r="S2986">
            <v>26.227199999999996</v>
          </cell>
          <cell r="U2986">
            <v>0</v>
          </cell>
          <cell r="V2986">
            <v>0</v>
          </cell>
          <cell r="W2986">
            <v>5466.6</v>
          </cell>
          <cell r="X2986">
            <v>5466.6</v>
          </cell>
          <cell r="Y2986">
            <v>618752</v>
          </cell>
        </row>
        <row r="2987">
          <cell r="A2987" t="str">
            <v>2018787V</v>
          </cell>
          <cell r="C2987">
            <v>771319</v>
          </cell>
          <cell r="D2987" t="str">
            <v>Arcabo</v>
          </cell>
          <cell r="E2987">
            <v>1</v>
          </cell>
          <cell r="F2987">
            <v>8</v>
          </cell>
          <cell r="G2987">
            <v>5</v>
          </cell>
          <cell r="H2987">
            <v>3</v>
          </cell>
          <cell r="I2987">
            <v>1</v>
          </cell>
          <cell r="J2987">
            <v>1</v>
          </cell>
          <cell r="L2987">
            <v>5466.6</v>
          </cell>
          <cell r="N2987">
            <v>3584.74</v>
          </cell>
          <cell r="O2987">
            <v>2929.06</v>
          </cell>
          <cell r="P2987">
            <v>0.81709133716810711</v>
          </cell>
          <cell r="Q2987">
            <v>655.68</v>
          </cell>
          <cell r="R2987">
            <v>0.18290866283189297</v>
          </cell>
          <cell r="S2987">
            <v>26.227199999999996</v>
          </cell>
          <cell r="U2987">
            <v>0</v>
          </cell>
          <cell r="V2987">
            <v>0.6000000000003638</v>
          </cell>
          <cell r="W2987">
            <v>5466</v>
          </cell>
          <cell r="X2987">
            <v>5466</v>
          </cell>
          <cell r="Y2987">
            <v>618796</v>
          </cell>
        </row>
        <row r="2988">
          <cell r="A2988" t="str">
            <v>2018788V</v>
          </cell>
          <cell r="C2988">
            <v>771419</v>
          </cell>
          <cell r="D2988" t="str">
            <v>Arcabo</v>
          </cell>
          <cell r="E2988">
            <v>1</v>
          </cell>
          <cell r="F2988">
            <v>8</v>
          </cell>
          <cell r="G2988">
            <v>5</v>
          </cell>
          <cell r="H2988">
            <v>3</v>
          </cell>
          <cell r="I2988">
            <v>1</v>
          </cell>
          <cell r="J2988">
            <v>1</v>
          </cell>
          <cell r="L2988">
            <v>5466.6</v>
          </cell>
          <cell r="N2988">
            <v>3584.74</v>
          </cell>
          <cell r="O2988">
            <v>2929.06</v>
          </cell>
          <cell r="P2988">
            <v>0.81709133716810711</v>
          </cell>
          <cell r="Q2988">
            <v>655.68</v>
          </cell>
          <cell r="R2988">
            <v>0.18290866283189297</v>
          </cell>
          <cell r="S2988">
            <v>26.227199999999996</v>
          </cell>
          <cell r="U2988">
            <v>0</v>
          </cell>
          <cell r="V2988">
            <v>-63.849999999999454</v>
          </cell>
          <cell r="W2988">
            <v>5530.45</v>
          </cell>
          <cell r="X2988">
            <v>5530.45</v>
          </cell>
          <cell r="Y2988">
            <v>618759</v>
          </cell>
        </row>
        <row r="2989">
          <cell r="A2989">
            <v>2018789</v>
          </cell>
          <cell r="C2989">
            <v>741419</v>
          </cell>
          <cell r="D2989" t="str">
            <v>Arcabo</v>
          </cell>
          <cell r="E2989">
            <v>1</v>
          </cell>
          <cell r="F2989">
            <v>7</v>
          </cell>
          <cell r="G2989">
            <v>6</v>
          </cell>
          <cell r="H2989">
            <v>2</v>
          </cell>
          <cell r="I2989">
            <v>1</v>
          </cell>
          <cell r="J2989">
            <v>1</v>
          </cell>
          <cell r="L2989">
            <v>2573.5</v>
          </cell>
          <cell r="N2989">
            <v>1713</v>
          </cell>
          <cell r="O2989">
            <v>1311.99</v>
          </cell>
          <cell r="P2989">
            <v>0.76590192644483368</v>
          </cell>
          <cell r="Q2989">
            <v>401.01</v>
          </cell>
          <cell r="R2989">
            <v>0.23409807355516637</v>
          </cell>
          <cell r="S2989">
            <v>16.040399999999998</v>
          </cell>
          <cell r="U2989">
            <v>0</v>
          </cell>
          <cell r="V2989">
            <v>0</v>
          </cell>
          <cell r="W2989">
            <v>2573.5</v>
          </cell>
          <cell r="X2989">
            <v>2573.5</v>
          </cell>
          <cell r="Y2989">
            <v>618723</v>
          </cell>
        </row>
        <row r="2990">
          <cell r="A2990">
            <v>2018790</v>
          </cell>
          <cell r="C2990">
            <v>741519</v>
          </cell>
          <cell r="D2990" t="str">
            <v>Arcabo</v>
          </cell>
          <cell r="E2990">
            <v>1</v>
          </cell>
          <cell r="F2990">
            <v>7</v>
          </cell>
          <cell r="G2990">
            <v>6</v>
          </cell>
          <cell r="H2990">
            <v>2</v>
          </cell>
          <cell r="I2990">
            <v>1</v>
          </cell>
          <cell r="J2990">
            <v>1</v>
          </cell>
          <cell r="L2990">
            <v>2573.5</v>
          </cell>
          <cell r="N2990">
            <v>1713</v>
          </cell>
          <cell r="O2990">
            <v>1311.99</v>
          </cell>
          <cell r="P2990">
            <v>0.76590192644483368</v>
          </cell>
          <cell r="Q2990">
            <v>401.01</v>
          </cell>
          <cell r="R2990">
            <v>0.23409807355516637</v>
          </cell>
          <cell r="S2990">
            <v>16.040399999999998</v>
          </cell>
          <cell r="U2990">
            <v>0</v>
          </cell>
          <cell r="V2990">
            <v>0</v>
          </cell>
          <cell r="W2990">
            <v>2573.5</v>
          </cell>
          <cell r="X2990">
            <v>2573.5</v>
          </cell>
          <cell r="Y2990">
            <v>618724</v>
          </cell>
        </row>
        <row r="2991">
          <cell r="A2991">
            <v>2018791</v>
          </cell>
          <cell r="C2991">
            <v>741619</v>
          </cell>
          <cell r="D2991" t="str">
            <v>Arcabo</v>
          </cell>
          <cell r="E2991">
            <v>1</v>
          </cell>
          <cell r="F2991">
            <v>7</v>
          </cell>
          <cell r="G2991">
            <v>6</v>
          </cell>
          <cell r="H2991">
            <v>2</v>
          </cell>
          <cell r="I2991">
            <v>1</v>
          </cell>
          <cell r="J2991">
            <v>1</v>
          </cell>
          <cell r="L2991">
            <v>2573.5</v>
          </cell>
          <cell r="N2991">
            <v>1713</v>
          </cell>
          <cell r="O2991">
            <v>1311.99</v>
          </cell>
          <cell r="P2991">
            <v>0.76590192644483368</v>
          </cell>
          <cell r="Q2991">
            <v>401.01</v>
          </cell>
          <cell r="R2991">
            <v>0.23409807355516637</v>
          </cell>
          <cell r="S2991">
            <v>16.040399999999998</v>
          </cell>
          <cell r="U2991">
            <v>0</v>
          </cell>
          <cell r="V2991">
            <v>0</v>
          </cell>
          <cell r="W2991">
            <v>2573.5</v>
          </cell>
          <cell r="X2991">
            <v>2573.5</v>
          </cell>
          <cell r="Y2991">
            <v>618711</v>
          </cell>
        </row>
        <row r="2992">
          <cell r="A2992">
            <v>2018792</v>
          </cell>
          <cell r="C2992">
            <v>741719</v>
          </cell>
          <cell r="D2992" t="str">
            <v>Arcabo</v>
          </cell>
          <cell r="E2992">
            <v>1</v>
          </cell>
          <cell r="F2992">
            <v>7</v>
          </cell>
          <cell r="G2992">
            <v>6</v>
          </cell>
          <cell r="H2992">
            <v>2</v>
          </cell>
          <cell r="I2992">
            <v>1</v>
          </cell>
          <cell r="J2992">
            <v>1</v>
          </cell>
          <cell r="L2992">
            <v>2573.5</v>
          </cell>
          <cell r="N2992">
            <v>1713</v>
          </cell>
          <cell r="O2992">
            <v>1311.99</v>
          </cell>
          <cell r="P2992">
            <v>0.76590192644483368</v>
          </cell>
          <cell r="Q2992">
            <v>401.01</v>
          </cell>
          <cell r="R2992">
            <v>0.23409807355516637</v>
          </cell>
          <cell r="S2992">
            <v>16.040399999999998</v>
          </cell>
          <cell r="U2992">
            <v>0</v>
          </cell>
          <cell r="V2992">
            <v>0</v>
          </cell>
          <cell r="W2992">
            <v>2573.5</v>
          </cell>
          <cell r="X2992">
            <v>2573.5</v>
          </cell>
          <cell r="Y2992">
            <v>618712</v>
          </cell>
        </row>
        <row r="2993">
          <cell r="A2993">
            <v>2018793</v>
          </cell>
          <cell r="C2993">
            <v>741819</v>
          </cell>
          <cell r="D2993" t="str">
            <v>Arcabo</v>
          </cell>
          <cell r="E2993">
            <v>1</v>
          </cell>
          <cell r="F2993">
            <v>7</v>
          </cell>
          <cell r="G2993">
            <v>6</v>
          </cell>
          <cell r="H2993">
            <v>2</v>
          </cell>
          <cell r="I2993">
            <v>1</v>
          </cell>
          <cell r="J2993">
            <v>1</v>
          </cell>
          <cell r="L2993">
            <v>2573.5</v>
          </cell>
          <cell r="N2993">
            <v>1713</v>
          </cell>
          <cell r="O2993">
            <v>1311.99</v>
          </cell>
          <cell r="P2993">
            <v>0.76590192644483368</v>
          </cell>
          <cell r="Q2993">
            <v>401.01</v>
          </cell>
          <cell r="R2993">
            <v>0.23409807355516637</v>
          </cell>
          <cell r="S2993">
            <v>16.040399999999998</v>
          </cell>
          <cell r="U2993">
            <v>0</v>
          </cell>
          <cell r="V2993">
            <v>0</v>
          </cell>
          <cell r="W2993">
            <v>2573.5</v>
          </cell>
          <cell r="X2993">
            <v>2573.5</v>
          </cell>
          <cell r="Y2993">
            <v>618713</v>
          </cell>
        </row>
        <row r="2994">
          <cell r="A2994">
            <v>2018794</v>
          </cell>
          <cell r="C2994">
            <v>741919</v>
          </cell>
          <cell r="D2994" t="str">
            <v>Arcabo</v>
          </cell>
          <cell r="E2994">
            <v>1</v>
          </cell>
          <cell r="F2994">
            <v>7</v>
          </cell>
          <cell r="G2994">
            <v>6</v>
          </cell>
          <cell r="H2994">
            <v>2</v>
          </cell>
          <cell r="I2994">
            <v>1</v>
          </cell>
          <cell r="J2994">
            <v>1</v>
          </cell>
          <cell r="L2994">
            <v>2573.5</v>
          </cell>
          <cell r="N2994">
            <v>1713</v>
          </cell>
          <cell r="O2994">
            <v>1311.99</v>
          </cell>
          <cell r="P2994">
            <v>0.76590192644483368</v>
          </cell>
          <cell r="Q2994">
            <v>401.01</v>
          </cell>
          <cell r="R2994">
            <v>0.23409807355516637</v>
          </cell>
          <cell r="S2994">
            <v>16.040399999999998</v>
          </cell>
          <cell r="U2994">
            <v>0</v>
          </cell>
          <cell r="V2994">
            <v>0</v>
          </cell>
          <cell r="W2994">
            <v>2573.5</v>
          </cell>
          <cell r="X2994">
            <v>2573.5</v>
          </cell>
          <cell r="Y2994">
            <v>618714</v>
          </cell>
        </row>
        <row r="2995">
          <cell r="A2995">
            <v>2018795</v>
          </cell>
          <cell r="C2995">
            <v>742019</v>
          </cell>
          <cell r="D2995" t="str">
            <v>Arcabo</v>
          </cell>
          <cell r="E2995">
            <v>1</v>
          </cell>
          <cell r="F2995">
            <v>7</v>
          </cell>
          <cell r="G2995">
            <v>6</v>
          </cell>
          <cell r="H2995">
            <v>2</v>
          </cell>
          <cell r="I2995">
            <v>1</v>
          </cell>
          <cell r="J2995">
            <v>1</v>
          </cell>
          <cell r="L2995">
            <v>2573.5</v>
          </cell>
          <cell r="N2995">
            <v>1713</v>
          </cell>
          <cell r="O2995">
            <v>1311.99</v>
          </cell>
          <cell r="P2995">
            <v>0.76590192644483368</v>
          </cell>
          <cell r="Q2995">
            <v>401.01</v>
          </cell>
          <cell r="R2995">
            <v>0.23409807355516637</v>
          </cell>
          <cell r="S2995">
            <v>16.040399999999998</v>
          </cell>
          <cell r="U2995">
            <v>0</v>
          </cell>
          <cell r="V2995">
            <v>-2.4200000000000728</v>
          </cell>
          <cell r="W2995">
            <v>2575.92</v>
          </cell>
          <cell r="X2995">
            <v>2575.92</v>
          </cell>
          <cell r="Y2995">
            <v>618766</v>
          </cell>
        </row>
        <row r="2996">
          <cell r="A2996">
            <v>2018796</v>
          </cell>
          <cell r="C2996">
            <v>742119</v>
          </cell>
          <cell r="D2996" t="str">
            <v>Arcabo</v>
          </cell>
          <cell r="E2996">
            <v>1</v>
          </cell>
          <cell r="F2996">
            <v>7</v>
          </cell>
          <cell r="G2996">
            <v>6</v>
          </cell>
          <cell r="H2996">
            <v>2</v>
          </cell>
          <cell r="I2996">
            <v>1</v>
          </cell>
          <cell r="J2996">
            <v>1</v>
          </cell>
          <cell r="L2996">
            <v>2573.5</v>
          </cell>
          <cell r="N2996">
            <v>1713</v>
          </cell>
          <cell r="O2996">
            <v>1311.99</v>
          </cell>
          <cell r="P2996">
            <v>0.76590192644483368</v>
          </cell>
          <cell r="Q2996">
            <v>401.01</v>
          </cell>
          <cell r="R2996">
            <v>0.23409807355516637</v>
          </cell>
          <cell r="S2996">
            <v>16.040399999999998</v>
          </cell>
          <cell r="U2996">
            <v>0</v>
          </cell>
          <cell r="V2996">
            <v>0</v>
          </cell>
          <cell r="W2996">
            <v>2573.5</v>
          </cell>
          <cell r="X2996">
            <v>2573.5</v>
          </cell>
          <cell r="Y2996">
            <v>19600007</v>
          </cell>
        </row>
        <row r="2997">
          <cell r="A2997">
            <v>2018797</v>
          </cell>
          <cell r="C2997">
            <v>728419</v>
          </cell>
          <cell r="D2997" t="str">
            <v>Arcabo</v>
          </cell>
          <cell r="E2997">
            <v>1</v>
          </cell>
          <cell r="F2997">
            <v>8</v>
          </cell>
          <cell r="G2997">
            <v>5</v>
          </cell>
          <cell r="H2997">
            <v>3</v>
          </cell>
          <cell r="I2997">
            <v>1</v>
          </cell>
          <cell r="J2997">
            <v>1</v>
          </cell>
          <cell r="L2997">
            <v>3044.71</v>
          </cell>
          <cell r="N2997">
            <v>2053.94</v>
          </cell>
          <cell r="O2997">
            <v>1582.72</v>
          </cell>
          <cell r="P2997">
            <v>0.77057752417305281</v>
          </cell>
          <cell r="Q2997">
            <v>471.22</v>
          </cell>
          <cell r="R2997">
            <v>0.22942247582694725</v>
          </cell>
          <cell r="S2997">
            <v>18.848800000000001</v>
          </cell>
          <cell r="U2997">
            <v>0</v>
          </cell>
          <cell r="V2997">
            <v>0</v>
          </cell>
          <cell r="W2997">
            <v>3044.71</v>
          </cell>
          <cell r="X2997">
            <v>3044.71</v>
          </cell>
          <cell r="Y2997">
            <v>618751</v>
          </cell>
        </row>
        <row r="2998">
          <cell r="A2998">
            <v>2018798</v>
          </cell>
          <cell r="C2998" t="str">
            <v>AWL100 op maat tbv 768419 tm 768919</v>
          </cell>
          <cell r="D2998" t="str">
            <v>Arcabo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1</v>
          </cell>
          <cell r="J2998">
            <v>1</v>
          </cell>
          <cell r="L2998">
            <v>2028</v>
          </cell>
          <cell r="O2998">
            <v>0</v>
          </cell>
          <cell r="P2998" t="str">
            <v/>
          </cell>
          <cell r="R2998" t="str">
            <v/>
          </cell>
          <cell r="S2998">
            <v>0</v>
          </cell>
          <cell r="U2998">
            <v>0</v>
          </cell>
          <cell r="V2998">
            <v>0</v>
          </cell>
          <cell r="W2998">
            <v>2028</v>
          </cell>
          <cell r="X2998">
            <v>2028</v>
          </cell>
          <cell r="Y2998">
            <v>618788</v>
          </cell>
        </row>
        <row r="2999">
          <cell r="A2999">
            <v>2018799</v>
          </cell>
          <cell r="C2999">
            <v>675319</v>
          </cell>
          <cell r="D2999" t="str">
            <v>Arcabo</v>
          </cell>
          <cell r="E2999">
            <v>1</v>
          </cell>
          <cell r="F2999">
            <v>11</v>
          </cell>
          <cell r="G2999">
            <v>7</v>
          </cell>
          <cell r="H2999">
            <v>2</v>
          </cell>
          <cell r="I2999">
            <v>1</v>
          </cell>
          <cell r="J2999">
            <v>1</v>
          </cell>
          <cell r="L2999">
            <v>3553.47</v>
          </cell>
          <cell r="N2999">
            <v>2354.85</v>
          </cell>
          <cell r="O2999">
            <v>1858.1799999999998</v>
          </cell>
          <cell r="P2999">
            <v>0.78908635369556446</v>
          </cell>
          <cell r="Q2999">
            <v>496.67</v>
          </cell>
          <cell r="R2999">
            <v>0.21091364630443554</v>
          </cell>
          <cell r="S2999">
            <v>19.866800000000001</v>
          </cell>
          <cell r="U2999">
            <v>0</v>
          </cell>
          <cell r="V2999">
            <v>0</v>
          </cell>
          <cell r="W2999">
            <v>3553.47</v>
          </cell>
          <cell r="X2999">
            <v>3553.47</v>
          </cell>
          <cell r="Y2999">
            <v>618750</v>
          </cell>
        </row>
        <row r="3000">
          <cell r="A3000">
            <v>2018800</v>
          </cell>
          <cell r="C3000" t="str">
            <v>Paneel wit, 466215 , 503 x 595</v>
          </cell>
          <cell r="D3000" t="str">
            <v>Arcabo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1</v>
          </cell>
          <cell r="J3000">
            <v>1</v>
          </cell>
          <cell r="L3000">
            <v>40</v>
          </cell>
          <cell r="O3000">
            <v>0</v>
          </cell>
          <cell r="P3000" t="str">
            <v/>
          </cell>
          <cell r="R3000" t="str">
            <v/>
          </cell>
          <cell r="S3000">
            <v>0</v>
          </cell>
          <cell r="U3000">
            <v>0</v>
          </cell>
          <cell r="V3000">
            <v>0</v>
          </cell>
          <cell r="W3000">
            <v>40</v>
          </cell>
          <cell r="X3000">
            <v>40</v>
          </cell>
          <cell r="Y3000">
            <v>618788</v>
          </cell>
        </row>
        <row r="3001">
          <cell r="A3001">
            <v>2018801</v>
          </cell>
          <cell r="C3001" t="str">
            <v xml:space="preserve">AWL100 op maat tbv 769918 tm 770318 </v>
          </cell>
          <cell r="D3001" t="str">
            <v>Arcabo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1</v>
          </cell>
          <cell r="J3001">
            <v>1</v>
          </cell>
          <cell r="L3001">
            <v>1690</v>
          </cell>
          <cell r="N3001">
            <v>845</v>
          </cell>
          <cell r="O3001">
            <v>735</v>
          </cell>
          <cell r="P3001">
            <v>0.86982248520710059</v>
          </cell>
          <cell r="Q3001">
            <v>110</v>
          </cell>
          <cell r="R3001">
            <v>0.13017751479289941</v>
          </cell>
          <cell r="S3001">
            <v>4.4000000000000004</v>
          </cell>
          <cell r="U3001">
            <v>0</v>
          </cell>
          <cell r="V3001">
            <v>0</v>
          </cell>
          <cell r="W3001">
            <v>1690</v>
          </cell>
          <cell r="X3001">
            <v>1690</v>
          </cell>
          <cell r="Y3001">
            <v>618788</v>
          </cell>
        </row>
        <row r="3002">
          <cell r="A3002">
            <v>2018802</v>
          </cell>
          <cell r="C3002">
            <v>742219</v>
          </cell>
          <cell r="D3002" t="str">
            <v>Arcabo</v>
          </cell>
          <cell r="E3002">
            <v>1</v>
          </cell>
          <cell r="F3002">
            <v>10</v>
          </cell>
          <cell r="G3002">
            <v>6</v>
          </cell>
          <cell r="H3002">
            <v>2</v>
          </cell>
          <cell r="I3002">
            <v>1</v>
          </cell>
          <cell r="J3002">
            <v>1</v>
          </cell>
          <cell r="L3002">
            <v>3637.36</v>
          </cell>
          <cell r="N3002">
            <v>2205</v>
          </cell>
          <cell r="O3002">
            <v>1714.74</v>
          </cell>
          <cell r="P3002">
            <v>0.77765986394557829</v>
          </cell>
          <cell r="Q3002">
            <v>490.26</v>
          </cell>
          <cell r="R3002">
            <v>0.22234013605442177</v>
          </cell>
          <cell r="S3002">
            <v>19.610399999999998</v>
          </cell>
          <cell r="U3002">
            <v>0</v>
          </cell>
          <cell r="V3002">
            <v>0</v>
          </cell>
          <cell r="W3002">
            <v>3637.36</v>
          </cell>
          <cell r="X3002">
            <v>3637.36</v>
          </cell>
          <cell r="Y3002">
            <v>618715</v>
          </cell>
        </row>
        <row r="3003">
          <cell r="A3003">
            <v>2018803</v>
          </cell>
          <cell r="C3003">
            <v>742319</v>
          </cell>
          <cell r="D3003" t="str">
            <v>Arcabo</v>
          </cell>
          <cell r="E3003">
            <v>1</v>
          </cell>
          <cell r="F3003">
            <v>10</v>
          </cell>
          <cell r="G3003">
            <v>6</v>
          </cell>
          <cell r="H3003">
            <v>2</v>
          </cell>
          <cell r="I3003">
            <v>1</v>
          </cell>
          <cell r="J3003">
            <v>1</v>
          </cell>
          <cell r="L3003">
            <v>3637.36</v>
          </cell>
          <cell r="N3003">
            <v>2205</v>
          </cell>
          <cell r="O3003">
            <v>1714.74</v>
          </cell>
          <cell r="P3003">
            <v>0.77765986394557829</v>
          </cell>
          <cell r="Q3003">
            <v>490.26</v>
          </cell>
          <cell r="R3003">
            <v>0.22234013605442177</v>
          </cell>
          <cell r="S3003">
            <v>19.610399999999998</v>
          </cell>
          <cell r="U3003">
            <v>0</v>
          </cell>
          <cell r="V3003">
            <v>0</v>
          </cell>
          <cell r="W3003">
            <v>3637.36</v>
          </cell>
          <cell r="X3003">
            <v>3637.36</v>
          </cell>
          <cell r="Y3003">
            <v>617734</v>
          </cell>
        </row>
        <row r="3004">
          <cell r="A3004">
            <v>2018804</v>
          </cell>
          <cell r="C3004">
            <v>742419</v>
          </cell>
          <cell r="D3004" t="str">
            <v>Arcabo</v>
          </cell>
          <cell r="E3004">
            <v>1</v>
          </cell>
          <cell r="F3004">
            <v>10</v>
          </cell>
          <cell r="G3004">
            <v>6</v>
          </cell>
          <cell r="H3004">
            <v>2</v>
          </cell>
          <cell r="I3004">
            <v>1</v>
          </cell>
          <cell r="J3004">
            <v>1</v>
          </cell>
          <cell r="L3004">
            <v>3637.36</v>
          </cell>
          <cell r="N3004">
            <v>2205</v>
          </cell>
          <cell r="O3004">
            <v>1714.74</v>
          </cell>
          <cell r="P3004">
            <v>0.77765986394557829</v>
          </cell>
          <cell r="Q3004">
            <v>490.26</v>
          </cell>
          <cell r="R3004">
            <v>0.22234013605442177</v>
          </cell>
          <cell r="S3004">
            <v>19.610399999999998</v>
          </cell>
          <cell r="U3004">
            <v>0</v>
          </cell>
          <cell r="V3004">
            <v>0</v>
          </cell>
          <cell r="W3004">
            <v>3637.36</v>
          </cell>
          <cell r="X3004">
            <v>3637.36</v>
          </cell>
          <cell r="Y3004">
            <v>618754</v>
          </cell>
        </row>
        <row r="3005">
          <cell r="A3005">
            <v>2018805</v>
          </cell>
          <cell r="C3005">
            <v>742519</v>
          </cell>
          <cell r="D3005" t="str">
            <v>Arcabo</v>
          </cell>
          <cell r="E3005">
            <v>1</v>
          </cell>
          <cell r="F3005">
            <v>10</v>
          </cell>
          <cell r="G3005">
            <v>6</v>
          </cell>
          <cell r="H3005">
            <v>2</v>
          </cell>
          <cell r="I3005">
            <v>1</v>
          </cell>
          <cell r="J3005">
            <v>1</v>
          </cell>
          <cell r="L3005">
            <v>3637.36</v>
          </cell>
          <cell r="N3005">
            <v>2205</v>
          </cell>
          <cell r="O3005">
            <v>1714.74</v>
          </cell>
          <cell r="P3005">
            <v>0.77765986394557829</v>
          </cell>
          <cell r="Q3005">
            <v>490.26</v>
          </cell>
          <cell r="R3005">
            <v>0.22234013605442177</v>
          </cell>
          <cell r="S3005">
            <v>19.610399999999998</v>
          </cell>
          <cell r="U3005">
            <v>0</v>
          </cell>
          <cell r="V3005">
            <v>0</v>
          </cell>
          <cell r="W3005">
            <v>3637.36</v>
          </cell>
          <cell r="X3005">
            <v>3637.36</v>
          </cell>
          <cell r="Y3005">
            <v>618760</v>
          </cell>
        </row>
        <row r="3006">
          <cell r="A3006">
            <v>2018806</v>
          </cell>
          <cell r="C3006">
            <v>742619</v>
          </cell>
          <cell r="D3006" t="str">
            <v>Arcabo</v>
          </cell>
          <cell r="E3006">
            <v>1</v>
          </cell>
          <cell r="F3006">
            <v>10</v>
          </cell>
          <cell r="G3006">
            <v>6</v>
          </cell>
          <cell r="H3006">
            <v>2</v>
          </cell>
          <cell r="I3006">
            <v>1</v>
          </cell>
          <cell r="J3006">
            <v>1</v>
          </cell>
          <cell r="L3006">
            <v>3637.36</v>
          </cell>
          <cell r="N3006">
            <v>2205</v>
          </cell>
          <cell r="O3006">
            <v>1714.74</v>
          </cell>
          <cell r="P3006">
            <v>0.77765986394557829</v>
          </cell>
          <cell r="Q3006">
            <v>490.26</v>
          </cell>
          <cell r="R3006">
            <v>0.22234013605442177</v>
          </cell>
          <cell r="S3006">
            <v>19.610399999999998</v>
          </cell>
          <cell r="U3006">
            <v>0</v>
          </cell>
          <cell r="V3006">
            <v>0</v>
          </cell>
          <cell r="W3006">
            <v>3637.36</v>
          </cell>
          <cell r="X3006">
            <v>3637.36</v>
          </cell>
          <cell r="Y3006">
            <v>618761</v>
          </cell>
        </row>
        <row r="3007">
          <cell r="A3007">
            <v>2018807</v>
          </cell>
          <cell r="C3007" t="str">
            <v>Grevelingen berging show 3</v>
          </cell>
          <cell r="D3007" t="str">
            <v>Duocar</v>
          </cell>
          <cell r="E3007">
            <v>0</v>
          </cell>
          <cell r="F3007">
            <v>2</v>
          </cell>
          <cell r="G3007">
            <v>0</v>
          </cell>
          <cell r="H3007">
            <v>1</v>
          </cell>
          <cell r="I3007">
            <v>1</v>
          </cell>
          <cell r="J3007">
            <v>1</v>
          </cell>
          <cell r="L3007">
            <v>1054.68</v>
          </cell>
          <cell r="N3007">
            <v>659</v>
          </cell>
          <cell r="O3007">
            <v>494.21000000000004</v>
          </cell>
          <cell r="P3007">
            <v>0.74993930197268599</v>
          </cell>
          <cell r="Q3007">
            <v>164.79</v>
          </cell>
          <cell r="R3007">
            <v>0.25006069802731412</v>
          </cell>
          <cell r="S3007">
            <v>6.5915999999999997</v>
          </cell>
          <cell r="U3007">
            <v>0</v>
          </cell>
          <cell r="V3007">
            <v>0</v>
          </cell>
          <cell r="W3007">
            <v>1054.68</v>
          </cell>
          <cell r="X3007">
            <v>1054.68</v>
          </cell>
          <cell r="Y3007">
            <v>618728</v>
          </cell>
        </row>
        <row r="3008">
          <cell r="A3008">
            <v>2018808</v>
          </cell>
          <cell r="C3008" t="str">
            <v>742219 tm 742619 extra ARC1021 FVR</v>
          </cell>
          <cell r="D3008" t="str">
            <v>Arcabo</v>
          </cell>
          <cell r="E3008">
            <v>0</v>
          </cell>
          <cell r="F3008">
            <v>5</v>
          </cell>
          <cell r="G3008">
            <v>5</v>
          </cell>
          <cell r="H3008">
            <v>0</v>
          </cell>
          <cell r="I3008">
            <v>1</v>
          </cell>
          <cell r="J3008">
            <v>1</v>
          </cell>
          <cell r="L3008">
            <v>1235.3499999999999</v>
          </cell>
          <cell r="N3008">
            <v>851</v>
          </cell>
          <cell r="O3008">
            <v>649.85</v>
          </cell>
          <cell r="P3008">
            <v>0.76363102232667457</v>
          </cell>
          <cell r="Q3008">
            <v>201.15</v>
          </cell>
          <cell r="R3008">
            <v>0.23636897767332551</v>
          </cell>
          <cell r="S3008">
            <v>8.0459999999999994</v>
          </cell>
          <cell r="U3008">
            <v>0</v>
          </cell>
          <cell r="V3008">
            <v>0</v>
          </cell>
          <cell r="W3008">
            <v>1235.3499999999999</v>
          </cell>
          <cell r="X3008">
            <v>1235.3499999999999</v>
          </cell>
          <cell r="Y3008">
            <v>618717</v>
          </cell>
        </row>
        <row r="3009">
          <cell r="A3009">
            <v>2018809</v>
          </cell>
          <cell r="C3009" t="str">
            <v>Bouwbeurs Utrecht Kozijnen</v>
          </cell>
          <cell r="D3009" t="str">
            <v>Kurokozijn</v>
          </cell>
          <cell r="E3009">
            <v>0</v>
          </cell>
          <cell r="F3009">
            <v>10</v>
          </cell>
          <cell r="G3009">
            <v>6</v>
          </cell>
          <cell r="H3009">
            <v>4</v>
          </cell>
          <cell r="I3009">
            <v>0</v>
          </cell>
          <cell r="J3009">
            <v>0</v>
          </cell>
          <cell r="L3009">
            <v>7500</v>
          </cell>
          <cell r="O3009">
            <v>0</v>
          </cell>
          <cell r="P3009" t="str">
            <v/>
          </cell>
          <cell r="R3009" t="str">
            <v/>
          </cell>
          <cell r="S3009">
            <v>0</v>
          </cell>
          <cell r="U3009">
            <v>0</v>
          </cell>
          <cell r="V3009">
            <v>7500</v>
          </cell>
          <cell r="W3009">
            <v>0</v>
          </cell>
          <cell r="X3009"/>
          <cell r="Y3009"/>
        </row>
        <row r="3010">
          <cell r="A3010">
            <v>2018810</v>
          </cell>
          <cell r="B3010" t="str">
            <v>word 22-11 geleverd samen met 2018634</v>
          </cell>
          <cell r="C3010" t="str">
            <v>Glas 998 x 875, Zeebad 170 eb</v>
          </cell>
          <cell r="D3010" t="str">
            <v>Maat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1</v>
          </cell>
          <cell r="J3010">
            <v>1</v>
          </cell>
          <cell r="L3010">
            <v>53.98</v>
          </cell>
          <cell r="O3010">
            <v>19.489999999999998</v>
          </cell>
          <cell r="P3010" t="str">
            <v/>
          </cell>
          <cell r="Q3010">
            <v>15</v>
          </cell>
          <cell r="R3010" t="str">
            <v/>
          </cell>
          <cell r="S3010">
            <v>0.6</v>
          </cell>
          <cell r="U3010">
            <v>0</v>
          </cell>
          <cell r="V3010">
            <v>0</v>
          </cell>
          <cell r="W3010">
            <v>53.98</v>
          </cell>
          <cell r="X3010">
            <v>53.98</v>
          </cell>
          <cell r="Y3010">
            <v>19600026</v>
          </cell>
        </row>
        <row r="3011">
          <cell r="A3011">
            <v>2018811</v>
          </cell>
          <cell r="C3011">
            <v>725519</v>
          </cell>
          <cell r="D3011" t="str">
            <v>Arcabo</v>
          </cell>
          <cell r="E3011">
            <v>1</v>
          </cell>
          <cell r="F3011">
            <v>9</v>
          </cell>
          <cell r="G3011">
            <v>6</v>
          </cell>
          <cell r="H3011">
            <v>3</v>
          </cell>
          <cell r="I3011">
            <v>1</v>
          </cell>
          <cell r="J3011">
            <v>1</v>
          </cell>
          <cell r="L3011">
            <v>3342.45</v>
          </cell>
          <cell r="N3011">
            <v>2216</v>
          </cell>
          <cell r="O3011">
            <v>1710.35</v>
          </cell>
          <cell r="P3011">
            <v>0.77181859205776171</v>
          </cell>
          <cell r="Q3011">
            <v>505.65</v>
          </cell>
          <cell r="R3011">
            <v>0.22818140794223826</v>
          </cell>
          <cell r="S3011">
            <v>20.225999999999999</v>
          </cell>
          <cell r="U3011">
            <v>0</v>
          </cell>
          <cell r="V3011">
            <v>0</v>
          </cell>
          <cell r="W3011">
            <v>3342.45</v>
          </cell>
          <cell r="X3011">
            <v>3342.45</v>
          </cell>
          <cell r="Y3011">
            <v>618755</v>
          </cell>
        </row>
        <row r="3012">
          <cell r="A3012">
            <v>2018812</v>
          </cell>
          <cell r="C3012">
            <v>744219</v>
          </cell>
          <cell r="D3012" t="str">
            <v>Arcabo</v>
          </cell>
          <cell r="E3012">
            <v>1</v>
          </cell>
          <cell r="F3012">
            <v>8</v>
          </cell>
          <cell r="G3012">
            <v>5</v>
          </cell>
          <cell r="H3012">
            <v>2</v>
          </cell>
          <cell r="I3012">
            <v>1</v>
          </cell>
          <cell r="J3012">
            <v>1</v>
          </cell>
          <cell r="L3012">
            <v>2615.37</v>
          </cell>
          <cell r="N3012">
            <v>1730.27</v>
          </cell>
          <cell r="O3012">
            <v>1337.4099999999999</v>
          </cell>
          <cell r="P3012">
            <v>0.77294873054494373</v>
          </cell>
          <cell r="Q3012">
            <v>392.86</v>
          </cell>
          <cell r="R3012">
            <v>0.22705126945505616</v>
          </cell>
          <cell r="S3012">
            <v>15.714400000000001</v>
          </cell>
          <cell r="U3012">
            <v>0</v>
          </cell>
          <cell r="V3012">
            <v>0</v>
          </cell>
          <cell r="W3012">
            <v>2615.37</v>
          </cell>
          <cell r="X3012">
            <v>2615.37</v>
          </cell>
          <cell r="Y3012">
            <v>618762</v>
          </cell>
        </row>
        <row r="3013">
          <cell r="A3013">
            <v>2018813</v>
          </cell>
          <cell r="C3013">
            <v>744319</v>
          </cell>
          <cell r="D3013" t="str">
            <v>Arcabo</v>
          </cell>
          <cell r="E3013">
            <v>1</v>
          </cell>
          <cell r="F3013">
            <v>8</v>
          </cell>
          <cell r="G3013">
            <v>5</v>
          </cell>
          <cell r="H3013">
            <v>2</v>
          </cell>
          <cell r="I3013">
            <v>1</v>
          </cell>
          <cell r="J3013">
            <v>1</v>
          </cell>
          <cell r="L3013">
            <v>2615.37</v>
          </cell>
          <cell r="N3013">
            <v>1730.27</v>
          </cell>
          <cell r="O3013">
            <v>1337.4099999999999</v>
          </cell>
          <cell r="P3013">
            <v>0.77294873054494373</v>
          </cell>
          <cell r="Q3013">
            <v>392.86</v>
          </cell>
          <cell r="R3013">
            <v>0.22705126945505616</v>
          </cell>
          <cell r="S3013">
            <v>15.714400000000001</v>
          </cell>
          <cell r="U3013">
            <v>0</v>
          </cell>
          <cell r="V3013">
            <v>0</v>
          </cell>
          <cell r="W3013">
            <v>2615.37</v>
          </cell>
          <cell r="X3013">
            <v>2615.37</v>
          </cell>
          <cell r="Y3013">
            <v>618763</v>
          </cell>
        </row>
        <row r="3014">
          <cell r="A3014">
            <v>2018814</v>
          </cell>
          <cell r="C3014" t="str">
            <v>Weeltenkamp</v>
          </cell>
          <cell r="D3014" t="str">
            <v>RSP recreatiebouw</v>
          </cell>
          <cell r="E3014">
            <v>1</v>
          </cell>
          <cell r="F3014">
            <v>6</v>
          </cell>
          <cell r="G3014">
            <v>4</v>
          </cell>
          <cell r="H3014">
            <v>3</v>
          </cell>
          <cell r="I3014">
            <v>1</v>
          </cell>
          <cell r="J3014">
            <v>1</v>
          </cell>
          <cell r="L3014">
            <v>2119.56</v>
          </cell>
          <cell r="N3014">
            <v>1372</v>
          </cell>
          <cell r="O3014">
            <v>987</v>
          </cell>
          <cell r="P3014">
            <v>0.71938775510204078</v>
          </cell>
          <cell r="Q3014">
            <v>385</v>
          </cell>
          <cell r="R3014">
            <v>0.28061224489795916</v>
          </cell>
          <cell r="S3014">
            <v>15.4</v>
          </cell>
          <cell r="U3014">
            <v>0</v>
          </cell>
          <cell r="V3014">
            <v>0</v>
          </cell>
          <cell r="W3014">
            <v>2119.56</v>
          </cell>
          <cell r="X3014">
            <v>2119.56</v>
          </cell>
          <cell r="Y3014">
            <v>618746</v>
          </cell>
        </row>
        <row r="3015">
          <cell r="A3015">
            <v>2018815</v>
          </cell>
          <cell r="C3015" t="str">
            <v>Duinbox  MSE-046</v>
          </cell>
          <cell r="D3015" t="str">
            <v>Maat</v>
          </cell>
          <cell r="E3015">
            <v>1</v>
          </cell>
          <cell r="F3015">
            <v>12</v>
          </cell>
          <cell r="G3015">
            <v>6</v>
          </cell>
          <cell r="H3015">
            <v>9</v>
          </cell>
          <cell r="I3015">
            <v>1</v>
          </cell>
          <cell r="J3015">
            <v>1</v>
          </cell>
          <cell r="L3015">
            <v>6492.95</v>
          </cell>
          <cell r="N3015">
            <v>4587.29</v>
          </cell>
          <cell r="O3015">
            <v>3576.95</v>
          </cell>
          <cell r="P3015">
            <v>0.77975231563733705</v>
          </cell>
          <cell r="Q3015">
            <v>1010.34</v>
          </cell>
          <cell r="R3015">
            <v>0.22024768436266293</v>
          </cell>
          <cell r="S3015">
            <v>40.413600000000002</v>
          </cell>
          <cell r="U3015">
            <v>0</v>
          </cell>
          <cell r="V3015">
            <v>0</v>
          </cell>
          <cell r="W3015">
            <v>6492.95</v>
          </cell>
          <cell r="X3015">
            <v>6492.95</v>
          </cell>
          <cell r="Y3015">
            <v>618770</v>
          </cell>
        </row>
        <row r="3016">
          <cell r="A3016">
            <v>2018816</v>
          </cell>
          <cell r="C3016" t="str">
            <v>Duinbox  MSE-049</v>
          </cell>
          <cell r="D3016" t="str">
            <v>Maat</v>
          </cell>
          <cell r="E3016">
            <v>1</v>
          </cell>
          <cell r="F3016">
            <v>10</v>
          </cell>
          <cell r="G3016">
            <v>6</v>
          </cell>
          <cell r="H3016">
            <v>6</v>
          </cell>
          <cell r="I3016">
            <v>1</v>
          </cell>
          <cell r="J3016">
            <v>1</v>
          </cell>
          <cell r="L3016">
            <v>4777.57</v>
          </cell>
          <cell r="N3016">
            <v>3380</v>
          </cell>
          <cell r="O3016">
            <v>2568.84</v>
          </cell>
          <cell r="P3016">
            <v>0.76001183431952668</v>
          </cell>
          <cell r="Q3016">
            <v>811.16</v>
          </cell>
          <cell r="R3016">
            <v>0.23998816568047338</v>
          </cell>
          <cell r="S3016">
            <v>32.446399999999997</v>
          </cell>
          <cell r="U3016">
            <v>0</v>
          </cell>
          <cell r="V3016">
            <v>0</v>
          </cell>
          <cell r="W3016">
            <v>4777.57</v>
          </cell>
          <cell r="X3016">
            <v>4777.57</v>
          </cell>
          <cell r="Y3016">
            <v>617777</v>
          </cell>
        </row>
        <row r="3017">
          <cell r="A3017">
            <v>2018817</v>
          </cell>
          <cell r="C3017" t="str">
            <v>10x schaar 20"  500888</v>
          </cell>
          <cell r="D3017" t="str">
            <v>Labyrinth Outdoor en Travel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1</v>
          </cell>
          <cell r="J3017">
            <v>1</v>
          </cell>
          <cell r="L3017">
            <v>229.2</v>
          </cell>
          <cell r="N3017">
            <v>52.1</v>
          </cell>
          <cell r="O3017">
            <v>52.1</v>
          </cell>
          <cell r="P3017">
            <v>1</v>
          </cell>
          <cell r="Q3017">
            <v>0</v>
          </cell>
          <cell r="R3017">
            <v>0</v>
          </cell>
          <cell r="S3017">
            <v>0</v>
          </cell>
          <cell r="U3017">
            <v>0</v>
          </cell>
          <cell r="V3017">
            <v>0</v>
          </cell>
          <cell r="W3017">
            <v>229.2</v>
          </cell>
          <cell r="X3017">
            <v>229.2</v>
          </cell>
          <cell r="Y3017">
            <v>618793</v>
          </cell>
        </row>
        <row r="3018">
          <cell r="A3018">
            <v>2018818</v>
          </cell>
          <cell r="C3018">
            <v>648119</v>
          </cell>
          <cell r="D3018" t="str">
            <v>Arcabo</v>
          </cell>
          <cell r="E3018">
            <v>1</v>
          </cell>
          <cell r="F3018">
            <v>8</v>
          </cell>
          <cell r="G3018">
            <v>5</v>
          </cell>
          <cell r="H3018">
            <v>3</v>
          </cell>
          <cell r="I3018">
            <v>1</v>
          </cell>
          <cell r="J3018">
            <v>1</v>
          </cell>
          <cell r="L3018">
            <v>3310.1</v>
          </cell>
          <cell r="N3018">
            <v>2200</v>
          </cell>
          <cell r="O3018">
            <v>1740.02</v>
          </cell>
          <cell r="P3018">
            <v>0.79091818181818185</v>
          </cell>
          <cell r="Q3018">
            <v>459.98</v>
          </cell>
          <cell r="R3018">
            <v>0.2090818181818182</v>
          </cell>
          <cell r="S3018">
            <v>18.3992</v>
          </cell>
          <cell r="U3018">
            <v>0</v>
          </cell>
          <cell r="V3018">
            <v>0</v>
          </cell>
          <cell r="W3018">
            <v>3310.1</v>
          </cell>
          <cell r="X3018">
            <v>3310.1</v>
          </cell>
          <cell r="Y3018">
            <v>618758</v>
          </cell>
        </row>
        <row r="3019">
          <cell r="A3019">
            <v>2018819</v>
          </cell>
          <cell r="C3019">
            <v>772819</v>
          </cell>
          <cell r="D3019" t="str">
            <v>Arcabo</v>
          </cell>
          <cell r="E3019">
            <v>1</v>
          </cell>
          <cell r="F3019">
            <v>7</v>
          </cell>
          <cell r="G3019">
            <v>6</v>
          </cell>
          <cell r="H3019">
            <v>3</v>
          </cell>
          <cell r="I3019">
            <v>1</v>
          </cell>
          <cell r="J3019">
            <v>1</v>
          </cell>
          <cell r="L3019">
            <v>2955.47</v>
          </cell>
          <cell r="N3019">
            <v>1951</v>
          </cell>
          <cell r="O3019">
            <v>1465.93</v>
          </cell>
          <cell r="P3019">
            <v>0.75137365453613536</v>
          </cell>
          <cell r="Q3019">
            <v>485.07</v>
          </cell>
          <cell r="R3019">
            <v>0.24862634546386467</v>
          </cell>
          <cell r="S3019">
            <v>19.402799999999999</v>
          </cell>
          <cell r="U3019">
            <v>0</v>
          </cell>
          <cell r="V3019">
            <v>0</v>
          </cell>
          <cell r="W3019">
            <v>2955.47</v>
          </cell>
          <cell r="X3019">
            <v>2955.47</v>
          </cell>
          <cell r="Y3019">
            <v>618797</v>
          </cell>
        </row>
        <row r="3020">
          <cell r="A3020">
            <v>2018820</v>
          </cell>
          <cell r="C3020">
            <v>766519</v>
          </cell>
          <cell r="D3020" t="str">
            <v>Arcabo</v>
          </cell>
          <cell r="E3020">
            <v>1</v>
          </cell>
          <cell r="F3020">
            <v>9</v>
          </cell>
          <cell r="G3020">
            <v>5</v>
          </cell>
          <cell r="H3020">
            <v>3</v>
          </cell>
          <cell r="I3020">
            <v>1</v>
          </cell>
          <cell r="J3020">
            <v>1</v>
          </cell>
          <cell r="L3020">
            <v>4715.1099999999997</v>
          </cell>
          <cell r="N3020">
            <v>3105</v>
          </cell>
          <cell r="O3020">
            <v>2524.44</v>
          </cell>
          <cell r="P3020">
            <v>0.81302415458937205</v>
          </cell>
          <cell r="Q3020">
            <v>580.55999999999995</v>
          </cell>
          <cell r="R3020">
            <v>0.18697584541062801</v>
          </cell>
          <cell r="S3020">
            <v>23.222399999999997</v>
          </cell>
          <cell r="U3020">
            <v>0</v>
          </cell>
          <cell r="V3020">
            <v>0</v>
          </cell>
          <cell r="W3020">
            <v>4715.1099999999997</v>
          </cell>
          <cell r="X3020">
            <v>4715.1099999999997</v>
          </cell>
          <cell r="Y3020">
            <v>618757</v>
          </cell>
        </row>
        <row r="3021">
          <cell r="A3021">
            <v>2018821</v>
          </cell>
          <cell r="C3021">
            <v>702219</v>
          </cell>
          <cell r="D3021" t="str">
            <v>Arcabo</v>
          </cell>
          <cell r="E3021">
            <v>1</v>
          </cell>
          <cell r="F3021">
            <v>9</v>
          </cell>
          <cell r="G3021">
            <v>7</v>
          </cell>
          <cell r="H3021">
            <v>3</v>
          </cell>
          <cell r="I3021">
            <v>1</v>
          </cell>
          <cell r="J3021">
            <v>1</v>
          </cell>
          <cell r="L3021">
            <v>3540.95</v>
          </cell>
          <cell r="N3021">
            <v>2340</v>
          </cell>
          <cell r="O3021">
            <v>1843.67</v>
          </cell>
          <cell r="P3021">
            <v>0.78789316239316243</v>
          </cell>
          <cell r="Q3021">
            <v>496.33</v>
          </cell>
          <cell r="R3021">
            <v>0.2121068376068376</v>
          </cell>
          <cell r="S3021">
            <v>19.853200000000001</v>
          </cell>
          <cell r="U3021">
            <v>0</v>
          </cell>
          <cell r="V3021">
            <v>0</v>
          </cell>
          <cell r="W3021">
            <v>3540.95</v>
          </cell>
          <cell r="X3021">
            <v>3540.95</v>
          </cell>
          <cell r="Y3021">
            <v>618799</v>
          </cell>
        </row>
        <row r="3022">
          <cell r="A3022">
            <v>2018822</v>
          </cell>
          <cell r="C3022">
            <v>745919</v>
          </cell>
          <cell r="D3022" t="str">
            <v>Arcabo</v>
          </cell>
          <cell r="E3022">
            <v>1</v>
          </cell>
          <cell r="F3022">
            <v>9</v>
          </cell>
          <cell r="G3022">
            <v>7</v>
          </cell>
          <cell r="H3022">
            <v>2</v>
          </cell>
          <cell r="I3022">
            <v>1</v>
          </cell>
          <cell r="J3022">
            <v>1</v>
          </cell>
          <cell r="L3022">
            <v>3749.84</v>
          </cell>
          <cell r="N3022">
            <v>2490</v>
          </cell>
          <cell r="O3022">
            <v>1960.9099999999999</v>
          </cell>
          <cell r="P3022">
            <v>0.78751405622489956</v>
          </cell>
          <cell r="Q3022">
            <v>529.09</v>
          </cell>
          <cell r="R3022">
            <v>0.21248594377510041</v>
          </cell>
          <cell r="S3022">
            <v>21.163600000000002</v>
          </cell>
          <cell r="U3022">
            <v>0</v>
          </cell>
          <cell r="V3022">
            <v>0</v>
          </cell>
          <cell r="W3022">
            <v>3749.84</v>
          </cell>
          <cell r="X3022">
            <v>3749.84</v>
          </cell>
          <cell r="Y3022">
            <v>618800</v>
          </cell>
        </row>
        <row r="3023">
          <cell r="A3023">
            <v>2018823</v>
          </cell>
          <cell r="C3023">
            <v>675119</v>
          </cell>
          <cell r="D3023" t="str">
            <v>Arcabo</v>
          </cell>
          <cell r="E3023">
            <v>1</v>
          </cell>
          <cell r="F3023">
            <v>11</v>
          </cell>
          <cell r="G3023">
            <v>6</v>
          </cell>
          <cell r="H3023">
            <v>2</v>
          </cell>
          <cell r="I3023">
            <v>1</v>
          </cell>
          <cell r="J3023">
            <v>1</v>
          </cell>
          <cell r="L3023">
            <v>3746.57</v>
          </cell>
          <cell r="N3023">
            <v>2471.9299999999998</v>
          </cell>
          <cell r="O3023">
            <v>1934.77</v>
          </cell>
          <cell r="P3023">
            <v>0.78269611194491762</v>
          </cell>
          <cell r="Q3023">
            <v>537.16</v>
          </cell>
          <cell r="R3023">
            <v>0.21730388805508247</v>
          </cell>
          <cell r="S3023">
            <v>21.4864</v>
          </cell>
          <cell r="U3023">
            <v>0</v>
          </cell>
          <cell r="V3023">
            <v>0</v>
          </cell>
          <cell r="W3023">
            <v>3746.57</v>
          </cell>
          <cell r="X3023">
            <v>3746.57</v>
          </cell>
          <cell r="Y3023">
            <v>6188013</v>
          </cell>
        </row>
        <row r="3024">
          <cell r="A3024">
            <v>2018824</v>
          </cell>
          <cell r="C3024">
            <v>706019</v>
          </cell>
          <cell r="D3024" t="str">
            <v>Arcabo</v>
          </cell>
          <cell r="E3024">
            <v>1</v>
          </cell>
          <cell r="F3024">
            <v>12</v>
          </cell>
          <cell r="G3024">
            <v>6</v>
          </cell>
          <cell r="H3024">
            <v>5</v>
          </cell>
          <cell r="I3024">
            <v>1</v>
          </cell>
          <cell r="J3024">
            <v>1</v>
          </cell>
          <cell r="L3024">
            <v>7819.19</v>
          </cell>
          <cell r="N3024">
            <v>5158.12</v>
          </cell>
          <cell r="O3024">
            <v>4255.37</v>
          </cell>
          <cell r="P3024">
            <v>0.82498468434235728</v>
          </cell>
          <cell r="Q3024">
            <v>902.75</v>
          </cell>
          <cell r="R3024">
            <v>0.17501531565764272</v>
          </cell>
          <cell r="S3024">
            <v>36.11</v>
          </cell>
          <cell r="U3024">
            <v>0</v>
          </cell>
          <cell r="V3024">
            <v>0</v>
          </cell>
          <cell r="W3024">
            <v>7819.19</v>
          </cell>
          <cell r="X3024">
            <v>7819.19</v>
          </cell>
          <cell r="Y3024">
            <v>618812</v>
          </cell>
        </row>
        <row r="3025">
          <cell r="A3025">
            <v>2018825</v>
          </cell>
          <cell r="C3025">
            <v>746019</v>
          </cell>
          <cell r="D3025" t="str">
            <v>Arcabo</v>
          </cell>
          <cell r="E3025">
            <v>1</v>
          </cell>
          <cell r="F3025">
            <v>9</v>
          </cell>
          <cell r="G3025">
            <v>7</v>
          </cell>
          <cell r="H3025">
            <v>2</v>
          </cell>
          <cell r="I3025">
            <v>1</v>
          </cell>
          <cell r="J3025">
            <v>1</v>
          </cell>
          <cell r="L3025">
            <v>3749.84</v>
          </cell>
          <cell r="N3025">
            <v>2490</v>
          </cell>
          <cell r="O3025">
            <v>1960.9099999999999</v>
          </cell>
          <cell r="P3025">
            <v>0.78751405622489956</v>
          </cell>
          <cell r="Q3025">
            <v>529.09</v>
          </cell>
          <cell r="R3025">
            <v>0.21248594377510041</v>
          </cell>
          <cell r="S3025">
            <v>21.163600000000002</v>
          </cell>
          <cell r="U3025">
            <v>0</v>
          </cell>
          <cell r="V3025">
            <v>0</v>
          </cell>
          <cell r="W3025">
            <v>3749.84</v>
          </cell>
          <cell r="X3025">
            <v>3749.84</v>
          </cell>
          <cell r="Y3025">
            <v>618801</v>
          </cell>
        </row>
        <row r="3026">
          <cell r="A3026">
            <v>2018826</v>
          </cell>
          <cell r="C3026">
            <v>779519</v>
          </cell>
          <cell r="D3026" t="str">
            <v>Arcabo</v>
          </cell>
          <cell r="E3026">
            <v>1</v>
          </cell>
          <cell r="F3026">
            <v>7</v>
          </cell>
          <cell r="G3026">
            <v>3</v>
          </cell>
          <cell r="H3026">
            <v>2</v>
          </cell>
          <cell r="I3026">
            <v>1</v>
          </cell>
          <cell r="J3026">
            <v>1</v>
          </cell>
          <cell r="L3026">
            <v>2711.53</v>
          </cell>
          <cell r="N3026">
            <v>1810.09</v>
          </cell>
          <cell r="O3026">
            <v>1455.09</v>
          </cell>
          <cell r="P3026">
            <v>0.80387715527957171</v>
          </cell>
          <cell r="Q3026">
            <v>355</v>
          </cell>
          <cell r="R3026">
            <v>0.19612284472042826</v>
          </cell>
          <cell r="S3026">
            <v>14.2</v>
          </cell>
          <cell r="U3026">
            <v>0</v>
          </cell>
          <cell r="V3026">
            <v>0</v>
          </cell>
          <cell r="W3026">
            <v>2711.53</v>
          </cell>
          <cell r="X3026">
            <v>2711.53</v>
          </cell>
          <cell r="Y3026">
            <v>618814</v>
          </cell>
        </row>
        <row r="3027">
          <cell r="A3027">
            <v>2018827</v>
          </cell>
          <cell r="C3027">
            <v>772119</v>
          </cell>
          <cell r="D3027" t="str">
            <v>Arcabo</v>
          </cell>
          <cell r="E3027">
            <v>1</v>
          </cell>
          <cell r="F3027">
            <v>8</v>
          </cell>
          <cell r="G3027">
            <v>5</v>
          </cell>
          <cell r="H3027">
            <v>3</v>
          </cell>
          <cell r="I3027">
            <v>1</v>
          </cell>
          <cell r="J3027">
            <v>1</v>
          </cell>
          <cell r="L3027">
            <v>4808.25</v>
          </cell>
          <cell r="N3027">
            <v>3197.03</v>
          </cell>
          <cell r="O3027">
            <v>2670.0200000000004</v>
          </cell>
          <cell r="P3027">
            <v>0.8351563795147372</v>
          </cell>
          <cell r="Q3027">
            <v>527.01</v>
          </cell>
          <cell r="R3027">
            <v>0.16484362048526288</v>
          </cell>
          <cell r="S3027">
            <v>21.080400000000001</v>
          </cell>
          <cell r="U3027">
            <v>0</v>
          </cell>
          <cell r="V3027">
            <v>0</v>
          </cell>
          <cell r="W3027">
            <v>4808.25</v>
          </cell>
          <cell r="X3027">
            <v>4808.25</v>
          </cell>
          <cell r="Y3027">
            <v>618811</v>
          </cell>
        </row>
        <row r="3028">
          <cell r="A3028">
            <v>2018828</v>
          </cell>
          <cell r="C3028">
            <v>771619</v>
          </cell>
          <cell r="D3028" t="str">
            <v>Arcabo</v>
          </cell>
          <cell r="E3028">
            <v>1</v>
          </cell>
          <cell r="F3028">
            <v>9</v>
          </cell>
          <cell r="G3028">
            <v>5</v>
          </cell>
          <cell r="H3028">
            <v>3</v>
          </cell>
          <cell r="I3028">
            <v>1</v>
          </cell>
          <cell r="J3028">
            <v>1</v>
          </cell>
          <cell r="L3028">
            <v>3887.97</v>
          </cell>
          <cell r="N3028">
            <v>2555.08</v>
          </cell>
          <cell r="O3028">
            <v>2073.8000000000002</v>
          </cell>
          <cell r="P3028">
            <v>0.81163799176542428</v>
          </cell>
          <cell r="Q3028">
            <v>481.28</v>
          </cell>
          <cell r="R3028">
            <v>0.18836200823457583</v>
          </cell>
          <cell r="S3028">
            <v>19.251199999999997</v>
          </cell>
          <cell r="U3028">
            <v>0</v>
          </cell>
          <cell r="V3028">
            <v>0</v>
          </cell>
          <cell r="W3028">
            <v>3887.97</v>
          </cell>
          <cell r="X3028">
            <v>3887.97</v>
          </cell>
          <cell r="Y3028">
            <v>618810</v>
          </cell>
        </row>
        <row r="3029">
          <cell r="A3029">
            <v>2018829</v>
          </cell>
          <cell r="C3029">
            <v>746119</v>
          </cell>
          <cell r="D3029" t="str">
            <v>Arcabo</v>
          </cell>
          <cell r="E3029">
            <v>1</v>
          </cell>
          <cell r="F3029">
            <v>9</v>
          </cell>
          <cell r="G3029">
            <v>7</v>
          </cell>
          <cell r="H3029">
            <v>2</v>
          </cell>
          <cell r="I3029">
            <v>1</v>
          </cell>
          <cell r="J3029">
            <v>1</v>
          </cell>
          <cell r="L3029">
            <v>3749.84</v>
          </cell>
          <cell r="N3029">
            <v>2490</v>
          </cell>
          <cell r="O3029">
            <v>1960.9099999999999</v>
          </cell>
          <cell r="P3029">
            <v>0.78751405622489956</v>
          </cell>
          <cell r="Q3029">
            <v>529.09</v>
          </cell>
          <cell r="R3029">
            <v>0.21248594377510041</v>
          </cell>
          <cell r="S3029">
            <v>21.163600000000002</v>
          </cell>
          <cell r="U3029">
            <v>0</v>
          </cell>
          <cell r="V3029">
            <v>0</v>
          </cell>
          <cell r="W3029">
            <v>3749.84</v>
          </cell>
          <cell r="X3029">
            <v>3749.84</v>
          </cell>
          <cell r="Y3029">
            <v>618802</v>
          </cell>
        </row>
        <row r="3030">
          <cell r="A3030">
            <v>2018830</v>
          </cell>
          <cell r="C3030">
            <v>779619</v>
          </cell>
          <cell r="D3030" t="str">
            <v>Arcabo</v>
          </cell>
          <cell r="E3030">
            <v>1</v>
          </cell>
          <cell r="F3030">
            <v>7</v>
          </cell>
          <cell r="G3030">
            <v>3</v>
          </cell>
          <cell r="H3030">
            <v>2</v>
          </cell>
          <cell r="I3030">
            <v>1</v>
          </cell>
          <cell r="J3030">
            <v>1</v>
          </cell>
          <cell r="L3030">
            <v>2711.53</v>
          </cell>
          <cell r="N3030">
            <v>1810.09</v>
          </cell>
          <cell r="O3030">
            <v>1455.09</v>
          </cell>
          <cell r="P3030">
            <v>0.80387715527957171</v>
          </cell>
          <cell r="Q3030">
            <v>355</v>
          </cell>
          <cell r="R3030">
            <v>0.19612284472042826</v>
          </cell>
          <cell r="S3030">
            <v>14.2</v>
          </cell>
          <cell r="U3030">
            <v>0</v>
          </cell>
          <cell r="V3030">
            <v>0</v>
          </cell>
          <cell r="W3030">
            <v>2711.53</v>
          </cell>
          <cell r="X3030">
            <v>2711.53</v>
          </cell>
          <cell r="Y3030">
            <v>618815</v>
          </cell>
        </row>
        <row r="3031">
          <cell r="A3031">
            <v>2018831</v>
          </cell>
          <cell r="C3031" t="str">
            <v>2018616 Herleevring 2x drki Beurmodel</v>
          </cell>
          <cell r="D3031" t="str">
            <v>Maat</v>
          </cell>
          <cell r="E3031">
            <v>0</v>
          </cell>
          <cell r="F3031">
            <v>2</v>
          </cell>
          <cell r="G3031">
            <v>2</v>
          </cell>
          <cell r="H3031">
            <v>0</v>
          </cell>
          <cell r="I3031">
            <v>1</v>
          </cell>
          <cell r="J3031">
            <v>1</v>
          </cell>
          <cell r="L3031">
            <v>0</v>
          </cell>
          <cell r="O3031">
            <v>0</v>
          </cell>
          <cell r="P3031" t="str">
            <v/>
          </cell>
          <cell r="R3031" t="str">
            <v/>
          </cell>
          <cell r="S3031">
            <v>0</v>
          </cell>
          <cell r="U3031">
            <v>0</v>
          </cell>
          <cell r="V3031">
            <v>0</v>
          </cell>
          <cell r="W3031">
            <v>0</v>
          </cell>
          <cell r="X3031"/>
          <cell r="Y3031"/>
        </row>
        <row r="3032">
          <cell r="A3032">
            <v>2018832</v>
          </cell>
          <cell r="C3032" t="str">
            <v>Meerpaal Zoutelanden - 7 deuren</v>
          </cell>
          <cell r="D3032" t="str">
            <v>Arcabo</v>
          </cell>
          <cell r="E3032">
            <v>0</v>
          </cell>
          <cell r="F3032">
            <v>7</v>
          </cell>
          <cell r="G3032">
            <v>0</v>
          </cell>
          <cell r="H3032">
            <v>7</v>
          </cell>
          <cell r="I3032">
            <v>1</v>
          </cell>
          <cell r="J3032">
            <v>1</v>
          </cell>
          <cell r="L3032">
            <v>3954.16</v>
          </cell>
          <cell r="N3032">
            <v>2131</v>
          </cell>
          <cell r="O3032">
            <v>1556.9299999999998</v>
          </cell>
          <cell r="P3032">
            <v>0.73061004223369308</v>
          </cell>
          <cell r="Q3032">
            <v>574.07000000000005</v>
          </cell>
          <cell r="R3032">
            <v>0.26938995776630692</v>
          </cell>
          <cell r="S3032">
            <v>22.962800000000001</v>
          </cell>
          <cell r="U3032">
            <v>0</v>
          </cell>
          <cell r="V3032">
            <v>0</v>
          </cell>
          <cell r="W3032">
            <v>3954.16</v>
          </cell>
          <cell r="X3032">
            <v>3954.16</v>
          </cell>
          <cell r="Y3032">
            <v>618765</v>
          </cell>
        </row>
        <row r="3033">
          <cell r="A3033">
            <v>2018833</v>
          </cell>
          <cell r="C3033" t="str">
            <v>MSE-058</v>
          </cell>
          <cell r="D3033" t="str">
            <v>Maat</v>
          </cell>
          <cell r="E3033">
            <v>1</v>
          </cell>
          <cell r="F3033">
            <v>9</v>
          </cell>
          <cell r="G3033">
            <v>6</v>
          </cell>
          <cell r="H3033">
            <v>3</v>
          </cell>
          <cell r="I3033">
            <v>1</v>
          </cell>
          <cell r="J3033">
            <v>1</v>
          </cell>
          <cell r="L3033">
            <v>3066.94</v>
          </cell>
          <cell r="N3033">
            <v>2211.7800000000002</v>
          </cell>
          <cell r="O3033">
            <v>1698.0900000000001</v>
          </cell>
          <cell r="P3033">
            <v>0.76774814855003659</v>
          </cell>
          <cell r="Q3033">
            <v>513.69000000000005</v>
          </cell>
          <cell r="R3033">
            <v>0.23225185144996338</v>
          </cell>
          <cell r="S3033">
            <v>20.547600000000003</v>
          </cell>
          <cell r="U3033">
            <v>0</v>
          </cell>
          <cell r="V3033">
            <v>0</v>
          </cell>
          <cell r="W3033">
            <v>3066.94</v>
          </cell>
          <cell r="X3033">
            <v>3066.94</v>
          </cell>
          <cell r="Y3033">
            <v>618778</v>
          </cell>
        </row>
        <row r="3034">
          <cell r="A3034">
            <v>2018834</v>
          </cell>
          <cell r="C3034" t="str">
            <v>MSE-059</v>
          </cell>
          <cell r="D3034" t="str">
            <v>Maat</v>
          </cell>
          <cell r="E3034">
            <v>1</v>
          </cell>
          <cell r="F3034">
            <v>9</v>
          </cell>
          <cell r="G3034">
            <v>6</v>
          </cell>
          <cell r="H3034">
            <v>3</v>
          </cell>
          <cell r="I3034">
            <v>1</v>
          </cell>
          <cell r="J3034">
            <v>1</v>
          </cell>
          <cell r="L3034">
            <v>3066.94</v>
          </cell>
          <cell r="N3034">
            <v>2211.7800000000002</v>
          </cell>
          <cell r="O3034">
            <v>1698.0900000000001</v>
          </cell>
          <cell r="P3034">
            <v>0.76774814855003659</v>
          </cell>
          <cell r="Q3034">
            <v>513.69000000000005</v>
          </cell>
          <cell r="R3034">
            <v>0.23225185144996338</v>
          </cell>
          <cell r="S3034">
            <v>20.547600000000003</v>
          </cell>
          <cell r="U3034">
            <v>0</v>
          </cell>
          <cell r="V3034">
            <v>0</v>
          </cell>
          <cell r="W3034">
            <v>3066.94</v>
          </cell>
          <cell r="X3034">
            <v>3066.94</v>
          </cell>
          <cell r="Y3034">
            <v>618779</v>
          </cell>
        </row>
        <row r="3035">
          <cell r="A3035">
            <v>2018835</v>
          </cell>
          <cell r="C3035" t="str">
            <v>MSE-063</v>
          </cell>
          <cell r="D3035" t="str">
            <v>Maat</v>
          </cell>
          <cell r="E3035">
            <v>1</v>
          </cell>
          <cell r="F3035">
            <v>9</v>
          </cell>
          <cell r="G3035">
            <v>6</v>
          </cell>
          <cell r="H3035">
            <v>3</v>
          </cell>
          <cell r="I3035">
            <v>1</v>
          </cell>
          <cell r="J3035">
            <v>1</v>
          </cell>
          <cell r="L3035">
            <v>3066.94</v>
          </cell>
          <cell r="N3035">
            <v>2211.7800000000002</v>
          </cell>
          <cell r="O3035">
            <v>1698.0900000000001</v>
          </cell>
          <cell r="P3035">
            <v>0.76774814855003659</v>
          </cell>
          <cell r="Q3035">
            <v>513.69000000000005</v>
          </cell>
          <cell r="R3035">
            <v>0.23225185144996338</v>
          </cell>
          <cell r="S3035">
            <v>20.547600000000003</v>
          </cell>
          <cell r="U3035">
            <v>0</v>
          </cell>
          <cell r="V3035">
            <v>0</v>
          </cell>
          <cell r="W3035">
            <v>3066.94</v>
          </cell>
          <cell r="X3035">
            <v>3066.94</v>
          </cell>
          <cell r="Y3035">
            <v>618786</v>
          </cell>
        </row>
        <row r="3036">
          <cell r="A3036">
            <v>2018836</v>
          </cell>
          <cell r="C3036" t="str">
            <v>MSE-064</v>
          </cell>
          <cell r="D3036" t="str">
            <v>Maat</v>
          </cell>
          <cell r="E3036">
            <v>1</v>
          </cell>
          <cell r="F3036">
            <v>9</v>
          </cell>
          <cell r="G3036">
            <v>6</v>
          </cell>
          <cell r="H3036">
            <v>3</v>
          </cell>
          <cell r="I3036">
            <v>1</v>
          </cell>
          <cell r="J3036">
            <v>1</v>
          </cell>
          <cell r="L3036">
            <v>3066.94</v>
          </cell>
          <cell r="N3036">
            <v>2211.7800000000002</v>
          </cell>
          <cell r="O3036">
            <v>1698.0900000000001</v>
          </cell>
          <cell r="P3036">
            <v>0.76774814855003659</v>
          </cell>
          <cell r="Q3036">
            <v>513.69000000000005</v>
          </cell>
          <cell r="R3036">
            <v>0.23225185144996338</v>
          </cell>
          <cell r="S3036">
            <v>20.547600000000003</v>
          </cell>
          <cell r="U3036">
            <v>0</v>
          </cell>
          <cell r="V3036">
            <v>0</v>
          </cell>
          <cell r="W3036">
            <v>3066.94</v>
          </cell>
          <cell r="X3036">
            <v>3066.94</v>
          </cell>
          <cell r="Y3036">
            <v>618772</v>
          </cell>
        </row>
        <row r="3037">
          <cell r="A3037">
            <v>2018837</v>
          </cell>
          <cell r="C3037" t="str">
            <v>MSE-065</v>
          </cell>
          <cell r="D3037" t="str">
            <v>Maat</v>
          </cell>
          <cell r="E3037">
            <v>1</v>
          </cell>
          <cell r="F3037">
            <v>9</v>
          </cell>
          <cell r="G3037">
            <v>6</v>
          </cell>
          <cell r="H3037">
            <v>3</v>
          </cell>
          <cell r="I3037">
            <v>1</v>
          </cell>
          <cell r="J3037">
            <v>1</v>
          </cell>
          <cell r="L3037">
            <v>3066.94</v>
          </cell>
          <cell r="N3037">
            <v>2211.7800000000002</v>
          </cell>
          <cell r="O3037">
            <v>1698.0900000000001</v>
          </cell>
          <cell r="P3037">
            <v>0.76774814855003659</v>
          </cell>
          <cell r="Q3037">
            <v>513.69000000000005</v>
          </cell>
          <cell r="R3037">
            <v>0.23225185144996338</v>
          </cell>
          <cell r="S3037">
            <v>20.547600000000003</v>
          </cell>
          <cell r="U3037">
            <v>0</v>
          </cell>
          <cell r="V3037">
            <v>0</v>
          </cell>
          <cell r="W3037">
            <v>3066.94</v>
          </cell>
          <cell r="X3037">
            <v>3066.94</v>
          </cell>
          <cell r="Y3037">
            <v>618773</v>
          </cell>
        </row>
        <row r="3038">
          <cell r="A3038">
            <v>2018838</v>
          </cell>
          <cell r="C3038" t="str">
            <v>MSE-066</v>
          </cell>
          <cell r="D3038" t="str">
            <v>Maat</v>
          </cell>
          <cell r="E3038">
            <v>1</v>
          </cell>
          <cell r="F3038">
            <v>9</v>
          </cell>
          <cell r="G3038">
            <v>6</v>
          </cell>
          <cell r="H3038">
            <v>3</v>
          </cell>
          <cell r="I3038">
            <v>1</v>
          </cell>
          <cell r="J3038">
            <v>1</v>
          </cell>
          <cell r="L3038">
            <v>3066.94</v>
          </cell>
          <cell r="N3038">
            <v>2211.7800000000002</v>
          </cell>
          <cell r="O3038">
            <v>1698.0900000000001</v>
          </cell>
          <cell r="P3038">
            <v>0.76774814855003659</v>
          </cell>
          <cell r="Q3038">
            <v>513.69000000000005</v>
          </cell>
          <cell r="R3038">
            <v>0.23225185144996338</v>
          </cell>
          <cell r="S3038">
            <v>20.547600000000003</v>
          </cell>
          <cell r="U3038">
            <v>0</v>
          </cell>
          <cell r="V3038">
            <v>0</v>
          </cell>
          <cell r="W3038">
            <v>3066.94</v>
          </cell>
          <cell r="X3038">
            <v>3066.94</v>
          </cell>
          <cell r="Y3038">
            <v>618774</v>
          </cell>
        </row>
        <row r="3039">
          <cell r="A3039">
            <v>2018839</v>
          </cell>
          <cell r="C3039" t="str">
            <v>MSE-067</v>
          </cell>
          <cell r="D3039" t="str">
            <v>Maat</v>
          </cell>
          <cell r="E3039">
            <v>1</v>
          </cell>
          <cell r="F3039">
            <v>9</v>
          </cell>
          <cell r="G3039">
            <v>6</v>
          </cell>
          <cell r="H3039">
            <v>3</v>
          </cell>
          <cell r="I3039">
            <v>1</v>
          </cell>
          <cell r="J3039">
            <v>1</v>
          </cell>
          <cell r="L3039">
            <v>3066.94</v>
          </cell>
          <cell r="N3039">
            <v>2211.7800000000002</v>
          </cell>
          <cell r="O3039">
            <v>1698.0900000000001</v>
          </cell>
          <cell r="P3039">
            <v>0.76774814855003659</v>
          </cell>
          <cell r="Q3039">
            <v>513.69000000000005</v>
          </cell>
          <cell r="R3039">
            <v>0.23225185144996338</v>
          </cell>
          <cell r="S3039">
            <v>20.547600000000003</v>
          </cell>
          <cell r="U3039">
            <v>0</v>
          </cell>
          <cell r="V3039">
            <v>0</v>
          </cell>
          <cell r="W3039">
            <v>3066.94</v>
          </cell>
          <cell r="X3039">
            <v>3066.94</v>
          </cell>
          <cell r="Y3039">
            <v>618775</v>
          </cell>
        </row>
        <row r="3040">
          <cell r="A3040">
            <v>2018840</v>
          </cell>
          <cell r="C3040" t="str">
            <v>MSE-068</v>
          </cell>
          <cell r="D3040" t="str">
            <v>Maat</v>
          </cell>
          <cell r="E3040">
            <v>1</v>
          </cell>
          <cell r="F3040">
            <v>9</v>
          </cell>
          <cell r="G3040">
            <v>6</v>
          </cell>
          <cell r="H3040">
            <v>3</v>
          </cell>
          <cell r="I3040">
            <v>1</v>
          </cell>
          <cell r="J3040">
            <v>1</v>
          </cell>
          <cell r="L3040">
            <v>3066.94</v>
          </cell>
          <cell r="N3040">
            <v>2211.7800000000002</v>
          </cell>
          <cell r="O3040">
            <v>1698.0900000000001</v>
          </cell>
          <cell r="P3040">
            <v>0.76774814855003659</v>
          </cell>
          <cell r="Q3040">
            <v>513.69000000000005</v>
          </cell>
          <cell r="R3040">
            <v>0.23225185144996338</v>
          </cell>
          <cell r="S3040">
            <v>20.547600000000003</v>
          </cell>
          <cell r="U3040">
            <v>0</v>
          </cell>
          <cell r="V3040">
            <v>0</v>
          </cell>
          <cell r="W3040">
            <v>3066.94</v>
          </cell>
          <cell r="X3040">
            <v>3066.94</v>
          </cell>
          <cell r="Y3040">
            <v>617776</v>
          </cell>
        </row>
        <row r="3041">
          <cell r="A3041">
            <v>2018841</v>
          </cell>
          <cell r="C3041" t="str">
            <v>Versluis</v>
          </cell>
          <cell r="D3041" t="str">
            <v>Duocar</v>
          </cell>
          <cell r="E3041">
            <v>1</v>
          </cell>
          <cell r="F3041">
            <v>2</v>
          </cell>
          <cell r="G3041">
            <v>1</v>
          </cell>
          <cell r="H3041">
            <v>1</v>
          </cell>
          <cell r="I3041">
            <v>1</v>
          </cell>
          <cell r="J3041">
            <v>1</v>
          </cell>
          <cell r="L3041">
            <v>1050.79</v>
          </cell>
          <cell r="N3041">
            <v>645</v>
          </cell>
          <cell r="O3041">
            <v>472.65</v>
          </cell>
          <cell r="P3041">
            <v>0.73279069767441862</v>
          </cell>
          <cell r="Q3041">
            <v>172.35</v>
          </cell>
          <cell r="R3041">
            <v>0.26720930232558138</v>
          </cell>
          <cell r="S3041">
            <v>6.8940000000000001</v>
          </cell>
          <cell r="U3041">
            <v>0</v>
          </cell>
          <cell r="V3041">
            <v>0</v>
          </cell>
          <cell r="W3041">
            <v>1050.79</v>
          </cell>
          <cell r="X3041">
            <v>1050.79</v>
          </cell>
          <cell r="Y3041">
            <v>618767</v>
          </cell>
        </row>
        <row r="3042">
          <cell r="A3042" t="str">
            <v>2018842V</v>
          </cell>
          <cell r="C3042" t="str">
            <v>774319 New Port</v>
          </cell>
          <cell r="D3042" t="str">
            <v>Arcabo</v>
          </cell>
          <cell r="E3042">
            <v>1</v>
          </cell>
          <cell r="F3042">
            <v>10</v>
          </cell>
          <cell r="G3042">
            <v>6</v>
          </cell>
          <cell r="H3042">
            <v>3</v>
          </cell>
          <cell r="I3042">
            <v>1</v>
          </cell>
          <cell r="J3042">
            <v>1</v>
          </cell>
          <cell r="L3042">
            <v>6987.87</v>
          </cell>
          <cell r="N3042">
            <v>4592.28</v>
          </cell>
          <cell r="O3042">
            <v>3777.97</v>
          </cell>
          <cell r="P3042">
            <v>0.82267849521370651</v>
          </cell>
          <cell r="Q3042">
            <v>814.31</v>
          </cell>
          <cell r="R3042">
            <v>0.17732150478629352</v>
          </cell>
          <cell r="S3042">
            <v>32.572399999999995</v>
          </cell>
          <cell r="U3042">
            <v>0</v>
          </cell>
          <cell r="V3042">
            <v>0</v>
          </cell>
          <cell r="W3042">
            <v>6987.87</v>
          </cell>
          <cell r="X3042">
            <v>6987.87</v>
          </cell>
          <cell r="Y3042">
            <v>618804</v>
          </cell>
        </row>
        <row r="3043">
          <cell r="A3043" t="str">
            <v>2018843V</v>
          </cell>
          <cell r="C3043" t="str">
            <v>774419 New Port</v>
          </cell>
          <cell r="D3043" t="str">
            <v>Arcabo</v>
          </cell>
          <cell r="E3043">
            <v>1</v>
          </cell>
          <cell r="F3043">
            <v>10</v>
          </cell>
          <cell r="G3043">
            <v>6</v>
          </cell>
          <cell r="H3043">
            <v>3</v>
          </cell>
          <cell r="I3043">
            <v>1</v>
          </cell>
          <cell r="J3043">
            <v>1</v>
          </cell>
          <cell r="L3043">
            <v>6987.87</v>
          </cell>
          <cell r="N3043">
            <v>4592.28</v>
          </cell>
          <cell r="O3043">
            <v>3777.97</v>
          </cell>
          <cell r="P3043">
            <v>0.82267849521370651</v>
          </cell>
          <cell r="Q3043">
            <v>814.31</v>
          </cell>
          <cell r="R3043">
            <v>0.17732150478629352</v>
          </cell>
          <cell r="S3043">
            <v>32.572399999999995</v>
          </cell>
          <cell r="U3043">
            <v>0</v>
          </cell>
          <cell r="V3043">
            <v>0</v>
          </cell>
          <cell r="W3043">
            <v>6987.87</v>
          </cell>
          <cell r="X3043">
            <v>6987.87</v>
          </cell>
          <cell r="Y3043">
            <v>618805</v>
          </cell>
        </row>
        <row r="3044">
          <cell r="A3044" t="str">
            <v>2018844V</v>
          </cell>
          <cell r="C3044" t="str">
            <v>774519 New Port</v>
          </cell>
          <cell r="D3044" t="str">
            <v>Arcabo</v>
          </cell>
          <cell r="E3044">
            <v>1</v>
          </cell>
          <cell r="F3044">
            <v>10</v>
          </cell>
          <cell r="G3044">
            <v>6</v>
          </cell>
          <cell r="H3044">
            <v>3</v>
          </cell>
          <cell r="I3044">
            <v>1</v>
          </cell>
          <cell r="J3044">
            <v>1</v>
          </cell>
          <cell r="L3044">
            <v>6987.87</v>
          </cell>
          <cell r="N3044">
            <v>4592.28</v>
          </cell>
          <cell r="O3044">
            <v>3777.97</v>
          </cell>
          <cell r="P3044">
            <v>0.82267849521370651</v>
          </cell>
          <cell r="Q3044">
            <v>814.31</v>
          </cell>
          <cell r="R3044">
            <v>0.17732150478629352</v>
          </cell>
          <cell r="S3044">
            <v>32.572399999999995</v>
          </cell>
          <cell r="U3044">
            <v>0</v>
          </cell>
          <cell r="V3044">
            <v>0</v>
          </cell>
          <cell r="W3044">
            <v>6987.87</v>
          </cell>
          <cell r="X3044">
            <v>6987.87</v>
          </cell>
          <cell r="Y3044">
            <v>618806</v>
          </cell>
        </row>
        <row r="3045">
          <cell r="A3045" t="str">
            <v>2018845V</v>
          </cell>
          <cell r="C3045" t="str">
            <v>774619 New Port</v>
          </cell>
          <cell r="D3045" t="str">
            <v>Arcabo</v>
          </cell>
          <cell r="E3045">
            <v>1</v>
          </cell>
          <cell r="F3045">
            <v>10</v>
          </cell>
          <cell r="G3045">
            <v>6</v>
          </cell>
          <cell r="H3045">
            <v>3</v>
          </cell>
          <cell r="I3045">
            <v>1</v>
          </cell>
          <cell r="J3045">
            <v>1</v>
          </cell>
          <cell r="L3045">
            <v>6987.87</v>
          </cell>
          <cell r="N3045">
            <v>4592.28</v>
          </cell>
          <cell r="O3045">
            <v>3777.97</v>
          </cell>
          <cell r="P3045">
            <v>0.82267849521370651</v>
          </cell>
          <cell r="Q3045">
            <v>814.31</v>
          </cell>
          <cell r="R3045">
            <v>0.17732150478629352</v>
          </cell>
          <cell r="S3045">
            <v>32.572399999999995</v>
          </cell>
          <cell r="U3045">
            <v>0</v>
          </cell>
          <cell r="V3045">
            <v>0</v>
          </cell>
          <cell r="W3045">
            <v>6987.87</v>
          </cell>
          <cell r="X3045">
            <v>6987.87</v>
          </cell>
          <cell r="Y3045">
            <v>618807</v>
          </cell>
        </row>
        <row r="3046">
          <cell r="A3046" t="str">
            <v>2018846V</v>
          </cell>
          <cell r="C3046" t="str">
            <v>774719 New Port</v>
          </cell>
          <cell r="D3046" t="str">
            <v>Arcabo</v>
          </cell>
          <cell r="E3046">
            <v>1</v>
          </cell>
          <cell r="F3046">
            <v>10</v>
          </cell>
          <cell r="G3046">
            <v>6</v>
          </cell>
          <cell r="H3046">
            <v>3</v>
          </cell>
          <cell r="I3046">
            <v>1</v>
          </cell>
          <cell r="J3046">
            <v>1</v>
          </cell>
          <cell r="L3046">
            <v>6987.87</v>
          </cell>
          <cell r="N3046">
            <v>4592.28</v>
          </cell>
          <cell r="O3046">
            <v>3777.97</v>
          </cell>
          <cell r="P3046">
            <v>0.82267849521370651</v>
          </cell>
          <cell r="Q3046">
            <v>814.31</v>
          </cell>
          <cell r="R3046">
            <v>0.17732150478629352</v>
          </cell>
          <cell r="S3046">
            <v>32.572399999999995</v>
          </cell>
          <cell r="U3046">
            <v>0</v>
          </cell>
          <cell r="V3046">
            <v>0</v>
          </cell>
          <cell r="W3046">
            <v>6987.87</v>
          </cell>
          <cell r="X3046">
            <v>6987.87</v>
          </cell>
          <cell r="Y3046">
            <v>618808</v>
          </cell>
        </row>
        <row r="3047">
          <cell r="A3047">
            <v>2018847</v>
          </cell>
          <cell r="C3047" t="str">
            <v>Rol DVU16 - werkbon 312 Hveen</v>
          </cell>
          <cell r="D3047" t="str">
            <v>Arcabo</v>
          </cell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1</v>
          </cell>
          <cell r="J3047">
            <v>1</v>
          </cell>
          <cell r="L3047">
            <v>130.11000000000001</v>
          </cell>
          <cell r="N3047">
            <v>56.57</v>
          </cell>
          <cell r="O3047">
            <v>56.57</v>
          </cell>
          <cell r="P3047">
            <v>1</v>
          </cell>
          <cell r="Q3047">
            <v>0</v>
          </cell>
          <cell r="R3047">
            <v>0</v>
          </cell>
          <cell r="S3047">
            <v>0</v>
          </cell>
          <cell r="U3047">
            <v>0</v>
          </cell>
          <cell r="V3047">
            <v>0</v>
          </cell>
          <cell r="W3047">
            <v>130.11000000000001</v>
          </cell>
          <cell r="X3047">
            <v>130.11000000000001</v>
          </cell>
          <cell r="Y3047">
            <v>618788</v>
          </cell>
        </row>
        <row r="3048">
          <cell r="A3048" t="str">
            <v>2018848V</v>
          </cell>
          <cell r="C3048" t="str">
            <v>774819 New Port</v>
          </cell>
          <cell r="D3048" t="str">
            <v>Arcabo</v>
          </cell>
          <cell r="E3048">
            <v>1</v>
          </cell>
          <cell r="F3048">
            <v>10</v>
          </cell>
          <cell r="G3048">
            <v>5</v>
          </cell>
          <cell r="H3048">
            <v>4</v>
          </cell>
          <cell r="I3048">
            <v>1</v>
          </cell>
          <cell r="J3048">
            <v>1</v>
          </cell>
          <cell r="L3048">
            <v>7829.22</v>
          </cell>
          <cell r="N3048">
            <v>5128.29</v>
          </cell>
          <cell r="O3048">
            <v>4217.53</v>
          </cell>
          <cell r="P3048">
            <v>0.8224047392015662</v>
          </cell>
          <cell r="Q3048">
            <v>910.76</v>
          </cell>
          <cell r="R3048">
            <v>0.1775952607984338</v>
          </cell>
          <cell r="S3048">
            <v>36.430399999999999</v>
          </cell>
          <cell r="U3048">
            <v>0</v>
          </cell>
          <cell r="V3048">
            <v>0</v>
          </cell>
          <cell r="W3048">
            <v>7829.22</v>
          </cell>
          <cell r="X3048">
            <v>7829.22</v>
          </cell>
          <cell r="Y3048">
            <v>618798</v>
          </cell>
        </row>
        <row r="3049">
          <cell r="A3049" t="str">
            <v>2018849V</v>
          </cell>
          <cell r="C3049" t="str">
            <v>774919 New Port</v>
          </cell>
          <cell r="D3049" t="str">
            <v>Arcabo</v>
          </cell>
          <cell r="E3049">
            <v>1</v>
          </cell>
          <cell r="F3049">
            <v>10</v>
          </cell>
          <cell r="G3049">
            <v>5</v>
          </cell>
          <cell r="H3049">
            <v>4</v>
          </cell>
          <cell r="I3049">
            <v>1</v>
          </cell>
          <cell r="J3049">
            <v>1</v>
          </cell>
          <cell r="L3049">
            <v>7829.22</v>
          </cell>
          <cell r="N3049">
            <v>5128.29</v>
          </cell>
          <cell r="O3049">
            <v>4217.53</v>
          </cell>
          <cell r="P3049">
            <v>0.8224047392015662</v>
          </cell>
          <cell r="Q3049">
            <v>910.76</v>
          </cell>
          <cell r="R3049">
            <v>0.1775952607984338</v>
          </cell>
          <cell r="S3049">
            <v>36.430399999999999</v>
          </cell>
          <cell r="U3049">
            <v>0</v>
          </cell>
          <cell r="V3049">
            <v>0</v>
          </cell>
          <cell r="W3049">
            <v>7829.22</v>
          </cell>
          <cell r="X3049">
            <v>7829.22</v>
          </cell>
          <cell r="Y3049">
            <v>618809</v>
          </cell>
        </row>
        <row r="3050">
          <cell r="A3050" t="str">
            <v>2018850V</v>
          </cell>
          <cell r="C3050" t="str">
            <v>775019 New Port</v>
          </cell>
          <cell r="D3050" t="str">
            <v>Arcabo</v>
          </cell>
          <cell r="E3050">
            <v>1</v>
          </cell>
          <cell r="F3050">
            <v>10</v>
          </cell>
          <cell r="G3050">
            <v>5</v>
          </cell>
          <cell r="H3050">
            <v>4</v>
          </cell>
          <cell r="I3050">
            <v>1</v>
          </cell>
          <cell r="J3050">
            <v>1</v>
          </cell>
          <cell r="L3050">
            <v>7829.22</v>
          </cell>
          <cell r="N3050">
            <v>5128.29</v>
          </cell>
          <cell r="O3050">
            <v>4217.53</v>
          </cell>
          <cell r="P3050">
            <v>0.8224047392015662</v>
          </cell>
          <cell r="Q3050">
            <v>910.76</v>
          </cell>
          <cell r="R3050">
            <v>0.1775952607984338</v>
          </cell>
          <cell r="S3050">
            <v>36.430399999999999</v>
          </cell>
          <cell r="U3050">
            <v>0</v>
          </cell>
          <cell r="V3050">
            <v>0</v>
          </cell>
          <cell r="W3050">
            <v>7829.22</v>
          </cell>
          <cell r="X3050">
            <v>7829.22</v>
          </cell>
          <cell r="Y3050">
            <v>19600008</v>
          </cell>
        </row>
        <row r="3051">
          <cell r="A3051" t="str">
            <v>2018851V</v>
          </cell>
          <cell r="C3051" t="str">
            <v>775119 New Port</v>
          </cell>
          <cell r="D3051" t="str">
            <v>Arcabo</v>
          </cell>
          <cell r="E3051">
            <v>1</v>
          </cell>
          <cell r="F3051">
            <v>10</v>
          </cell>
          <cell r="G3051">
            <v>5</v>
          </cell>
          <cell r="H3051">
            <v>4</v>
          </cell>
          <cell r="I3051">
            <v>1</v>
          </cell>
          <cell r="J3051">
            <v>1</v>
          </cell>
          <cell r="L3051">
            <v>7829.22</v>
          </cell>
          <cell r="N3051">
            <v>5128.29</v>
          </cell>
          <cell r="O3051">
            <v>4217.53</v>
          </cell>
          <cell r="P3051">
            <v>0.8224047392015662</v>
          </cell>
          <cell r="Q3051">
            <v>910.76</v>
          </cell>
          <cell r="R3051">
            <v>0.1775952607984338</v>
          </cell>
          <cell r="S3051">
            <v>36.430399999999999</v>
          </cell>
          <cell r="U3051">
            <v>0</v>
          </cell>
          <cell r="V3051">
            <v>0</v>
          </cell>
          <cell r="W3051">
            <v>7829.22</v>
          </cell>
          <cell r="X3051">
            <v>7829.22</v>
          </cell>
          <cell r="Y3051">
            <v>19600009</v>
          </cell>
        </row>
        <row r="3052">
          <cell r="A3052" t="str">
            <v>2018852V</v>
          </cell>
          <cell r="C3052" t="str">
            <v>775219 New Port</v>
          </cell>
          <cell r="D3052" t="str">
            <v>Arcabo</v>
          </cell>
          <cell r="E3052">
            <v>1</v>
          </cell>
          <cell r="F3052">
            <v>10</v>
          </cell>
          <cell r="G3052">
            <v>5</v>
          </cell>
          <cell r="H3052">
            <v>4</v>
          </cell>
          <cell r="I3052">
            <v>1</v>
          </cell>
          <cell r="J3052">
            <v>1</v>
          </cell>
          <cell r="L3052">
            <v>7829.22</v>
          </cell>
          <cell r="N3052">
            <v>5128.29</v>
          </cell>
          <cell r="O3052">
            <v>4217.53</v>
          </cell>
          <cell r="P3052">
            <v>0.8224047392015662</v>
          </cell>
          <cell r="Q3052">
            <v>910.76</v>
          </cell>
          <cell r="R3052">
            <v>0.1775952607984338</v>
          </cell>
          <cell r="S3052">
            <v>36.430399999999999</v>
          </cell>
          <cell r="U3052">
            <v>0</v>
          </cell>
          <cell r="V3052">
            <v>0</v>
          </cell>
          <cell r="W3052">
            <v>7829.22</v>
          </cell>
          <cell r="X3052">
            <v>7829.22</v>
          </cell>
          <cell r="Y3052">
            <v>19600010</v>
          </cell>
        </row>
        <row r="3053">
          <cell r="A3053" t="str">
            <v>2018853V</v>
          </cell>
          <cell r="C3053" t="str">
            <v>775319 New Port</v>
          </cell>
          <cell r="D3053" t="str">
            <v>Arcabo</v>
          </cell>
          <cell r="E3053">
            <v>1</v>
          </cell>
          <cell r="F3053">
            <v>10</v>
          </cell>
          <cell r="G3053">
            <v>5</v>
          </cell>
          <cell r="H3053">
            <v>4</v>
          </cell>
          <cell r="I3053">
            <v>1</v>
          </cell>
          <cell r="J3053">
            <v>1</v>
          </cell>
          <cell r="L3053">
            <v>7829.22</v>
          </cell>
          <cell r="N3053">
            <v>5128.29</v>
          </cell>
          <cell r="O3053">
            <v>4217.53</v>
          </cell>
          <cell r="P3053">
            <v>0.8224047392015662</v>
          </cell>
          <cell r="Q3053">
            <v>910.76</v>
          </cell>
          <cell r="R3053">
            <v>0.1775952607984338</v>
          </cell>
          <cell r="S3053">
            <v>36.430399999999999</v>
          </cell>
          <cell r="U3053">
            <v>0</v>
          </cell>
          <cell r="V3053">
            <v>0</v>
          </cell>
          <cell r="W3053">
            <v>7829.22</v>
          </cell>
          <cell r="X3053">
            <v>7829.22</v>
          </cell>
          <cell r="Y3053">
            <v>19600011</v>
          </cell>
        </row>
        <row r="3054">
          <cell r="A3054" t="str">
            <v>2018854V</v>
          </cell>
          <cell r="C3054" t="str">
            <v>775419 New Port</v>
          </cell>
          <cell r="D3054" t="str">
            <v>Arcabo</v>
          </cell>
          <cell r="E3054">
            <v>1</v>
          </cell>
          <cell r="F3054">
            <v>10</v>
          </cell>
          <cell r="G3054">
            <v>5</v>
          </cell>
          <cell r="H3054">
            <v>4</v>
          </cell>
          <cell r="I3054">
            <v>1</v>
          </cell>
          <cell r="J3054">
            <v>1</v>
          </cell>
          <cell r="L3054">
            <v>7829.22</v>
          </cell>
          <cell r="N3054">
            <v>5128.29</v>
          </cell>
          <cell r="O3054">
            <v>4217.53</v>
          </cell>
          <cell r="P3054">
            <v>0.8224047392015662</v>
          </cell>
          <cell r="Q3054">
            <v>910.76</v>
          </cell>
          <cell r="R3054">
            <v>0.1775952607984338</v>
          </cell>
          <cell r="S3054">
            <v>36.430399999999999</v>
          </cell>
          <cell r="U3054">
            <v>0</v>
          </cell>
          <cell r="V3054">
            <v>0</v>
          </cell>
          <cell r="W3054">
            <v>7829.22</v>
          </cell>
          <cell r="X3054">
            <v>7829.22</v>
          </cell>
          <cell r="Y3054">
            <v>19600033</v>
          </cell>
        </row>
        <row r="3055">
          <cell r="A3055" t="str">
            <v>2018855V</v>
          </cell>
          <cell r="C3055" t="str">
            <v>775519 New Port</v>
          </cell>
          <cell r="D3055" t="str">
            <v>Arcabo</v>
          </cell>
          <cell r="E3055">
            <v>1</v>
          </cell>
          <cell r="F3055">
            <v>10</v>
          </cell>
          <cell r="G3055">
            <v>5</v>
          </cell>
          <cell r="H3055">
            <v>4</v>
          </cell>
          <cell r="I3055">
            <v>1</v>
          </cell>
          <cell r="J3055">
            <v>1</v>
          </cell>
          <cell r="L3055">
            <v>7829.22</v>
          </cell>
          <cell r="N3055">
            <v>5128.29</v>
          </cell>
          <cell r="O3055">
            <v>4217.53</v>
          </cell>
          <cell r="P3055">
            <v>0.8224047392015662</v>
          </cell>
          <cell r="Q3055">
            <v>910.76</v>
          </cell>
          <cell r="R3055">
            <v>0.1775952607984338</v>
          </cell>
          <cell r="S3055">
            <v>36.430399999999999</v>
          </cell>
          <cell r="U3055">
            <v>0</v>
          </cell>
          <cell r="V3055">
            <v>0</v>
          </cell>
          <cell r="W3055">
            <v>7829.22</v>
          </cell>
          <cell r="X3055">
            <v>7829.22</v>
          </cell>
          <cell r="Y3055">
            <v>19600034</v>
          </cell>
        </row>
        <row r="3056">
          <cell r="A3056" t="str">
            <v>2018856V</v>
          </cell>
          <cell r="C3056" t="str">
            <v>775619 New Port</v>
          </cell>
          <cell r="D3056" t="str">
            <v>Arcabo</v>
          </cell>
          <cell r="E3056">
            <v>1</v>
          </cell>
          <cell r="F3056">
            <v>10</v>
          </cell>
          <cell r="G3056">
            <v>5</v>
          </cell>
          <cell r="H3056">
            <v>4</v>
          </cell>
          <cell r="I3056">
            <v>1</v>
          </cell>
          <cell r="J3056">
            <v>1</v>
          </cell>
          <cell r="L3056">
            <v>7829.22</v>
          </cell>
          <cell r="N3056">
            <v>5128.29</v>
          </cell>
          <cell r="O3056">
            <v>4217.53</v>
          </cell>
          <cell r="P3056">
            <v>0.8224047392015662</v>
          </cell>
          <cell r="Q3056">
            <v>910.76</v>
          </cell>
          <cell r="R3056">
            <v>0.1775952607984338</v>
          </cell>
          <cell r="S3056">
            <v>36.430399999999999</v>
          </cell>
          <cell r="U3056">
            <v>0</v>
          </cell>
          <cell r="V3056">
            <v>0</v>
          </cell>
          <cell r="W3056">
            <v>7829.22</v>
          </cell>
          <cell r="X3056">
            <v>7829.22</v>
          </cell>
          <cell r="Y3056">
            <v>19600035</v>
          </cell>
        </row>
        <row r="3057">
          <cell r="A3057" t="str">
            <v>2018857V</v>
          </cell>
          <cell r="C3057" t="str">
            <v>775719 New Port</v>
          </cell>
          <cell r="D3057" t="str">
            <v>Arcabo</v>
          </cell>
          <cell r="E3057">
            <v>1</v>
          </cell>
          <cell r="F3057">
            <v>10</v>
          </cell>
          <cell r="G3057">
            <v>5</v>
          </cell>
          <cell r="H3057">
            <v>4</v>
          </cell>
          <cell r="I3057">
            <v>1</v>
          </cell>
          <cell r="J3057">
            <v>1</v>
          </cell>
          <cell r="L3057">
            <v>7829.22</v>
          </cell>
          <cell r="N3057">
            <v>5128.29</v>
          </cell>
          <cell r="O3057">
            <v>4217.53</v>
          </cell>
          <cell r="P3057">
            <v>0.8224047392015662</v>
          </cell>
          <cell r="Q3057">
            <v>910.76</v>
          </cell>
          <cell r="R3057">
            <v>0.1775952607984338</v>
          </cell>
          <cell r="S3057">
            <v>36.430399999999999</v>
          </cell>
          <cell r="U3057">
            <v>0</v>
          </cell>
          <cell r="V3057">
            <v>0</v>
          </cell>
          <cell r="W3057">
            <v>7829.22</v>
          </cell>
          <cell r="X3057">
            <v>7829.22</v>
          </cell>
          <cell r="Y3057">
            <v>19600036</v>
          </cell>
        </row>
        <row r="3058">
          <cell r="A3058" t="str">
            <v>2018858V</v>
          </cell>
          <cell r="C3058" t="str">
            <v>775819 New Port</v>
          </cell>
          <cell r="D3058" t="str">
            <v>Arcabo</v>
          </cell>
          <cell r="E3058">
            <v>1</v>
          </cell>
          <cell r="F3058">
            <v>10</v>
          </cell>
          <cell r="G3058">
            <v>5</v>
          </cell>
          <cell r="H3058">
            <v>4</v>
          </cell>
          <cell r="I3058">
            <v>1</v>
          </cell>
          <cell r="J3058">
            <v>1</v>
          </cell>
          <cell r="L3058">
            <v>7829.22</v>
          </cell>
          <cell r="N3058">
            <v>5128.29</v>
          </cell>
          <cell r="O3058">
            <v>4217.53</v>
          </cell>
          <cell r="P3058">
            <v>0.8224047392015662</v>
          </cell>
          <cell r="Q3058">
            <v>910.76</v>
          </cell>
          <cell r="R3058">
            <v>0.1775952607984338</v>
          </cell>
          <cell r="S3058">
            <v>36.430399999999999</v>
          </cell>
          <cell r="U3058">
            <v>0</v>
          </cell>
          <cell r="V3058">
            <v>0</v>
          </cell>
          <cell r="W3058">
            <v>7829.22</v>
          </cell>
          <cell r="X3058">
            <v>7829.22</v>
          </cell>
          <cell r="Y3058">
            <v>19600054</v>
          </cell>
        </row>
        <row r="3059">
          <cell r="A3059" t="str">
            <v>2018859V</v>
          </cell>
          <cell r="C3059" t="str">
            <v>775919 New Port</v>
          </cell>
          <cell r="D3059" t="str">
            <v>Arcabo</v>
          </cell>
          <cell r="E3059">
            <v>1</v>
          </cell>
          <cell r="F3059">
            <v>10</v>
          </cell>
          <cell r="G3059">
            <v>5</v>
          </cell>
          <cell r="H3059">
            <v>4</v>
          </cell>
          <cell r="I3059">
            <v>1</v>
          </cell>
          <cell r="J3059">
            <v>1</v>
          </cell>
          <cell r="L3059">
            <v>7829.22</v>
          </cell>
          <cell r="N3059">
            <v>5128.29</v>
          </cell>
          <cell r="O3059">
            <v>4217.53</v>
          </cell>
          <cell r="P3059">
            <v>0.8224047392015662</v>
          </cell>
          <cell r="Q3059">
            <v>910.76</v>
          </cell>
          <cell r="R3059">
            <v>0.1775952607984338</v>
          </cell>
          <cell r="S3059">
            <v>36.430399999999999</v>
          </cell>
          <cell r="U3059">
            <v>0</v>
          </cell>
          <cell r="V3059">
            <v>0</v>
          </cell>
          <cell r="W3059">
            <v>7829.22</v>
          </cell>
          <cell r="X3059">
            <v>7829.22</v>
          </cell>
          <cell r="Y3059">
            <v>19600055</v>
          </cell>
        </row>
        <row r="3060">
          <cell r="A3060" t="str">
            <v>2018860V</v>
          </cell>
          <cell r="C3060" t="str">
            <v>776019 New Port</v>
          </cell>
          <cell r="D3060" t="str">
            <v>Arcabo</v>
          </cell>
          <cell r="E3060">
            <v>1</v>
          </cell>
          <cell r="F3060">
            <v>10</v>
          </cell>
          <cell r="G3060">
            <v>5</v>
          </cell>
          <cell r="H3060">
            <v>4</v>
          </cell>
          <cell r="I3060">
            <v>1</v>
          </cell>
          <cell r="J3060">
            <v>1</v>
          </cell>
          <cell r="L3060">
            <v>7829.22</v>
          </cell>
          <cell r="N3060">
            <v>5128.29</v>
          </cell>
          <cell r="O3060">
            <v>4217.53</v>
          </cell>
          <cell r="P3060">
            <v>0.8224047392015662</v>
          </cell>
          <cell r="Q3060">
            <v>910.76</v>
          </cell>
          <cell r="R3060">
            <v>0.1775952607984338</v>
          </cell>
          <cell r="S3060">
            <v>36.430399999999999</v>
          </cell>
          <cell r="U3060">
            <v>0</v>
          </cell>
          <cell r="V3060">
            <v>0</v>
          </cell>
          <cell r="W3060">
            <v>7829.22</v>
          </cell>
          <cell r="X3060">
            <v>7829.22</v>
          </cell>
          <cell r="Y3060">
            <v>19600056</v>
          </cell>
        </row>
        <row r="3061">
          <cell r="A3061" t="str">
            <v>2018861V</v>
          </cell>
          <cell r="C3061" t="str">
            <v>776119 New Port</v>
          </cell>
          <cell r="D3061" t="str">
            <v>Arcabo</v>
          </cell>
          <cell r="E3061">
            <v>1</v>
          </cell>
          <cell r="F3061">
            <v>10</v>
          </cell>
          <cell r="G3061">
            <v>5</v>
          </cell>
          <cell r="H3061">
            <v>4</v>
          </cell>
          <cell r="I3061">
            <v>1</v>
          </cell>
          <cell r="J3061">
            <v>1</v>
          </cell>
          <cell r="L3061">
            <v>7829.22</v>
          </cell>
          <cell r="N3061">
            <v>5128.29</v>
          </cell>
          <cell r="O3061">
            <v>4217.53</v>
          </cell>
          <cell r="P3061">
            <v>0.8224047392015662</v>
          </cell>
          <cell r="Q3061">
            <v>910.76</v>
          </cell>
          <cell r="R3061">
            <v>0.1775952607984338</v>
          </cell>
          <cell r="S3061">
            <v>36.430399999999999</v>
          </cell>
          <cell r="U3061">
            <v>0</v>
          </cell>
          <cell r="V3061">
            <v>0</v>
          </cell>
          <cell r="W3061">
            <v>7829.22</v>
          </cell>
          <cell r="X3061">
            <v>7829.22</v>
          </cell>
          <cell r="Y3061">
            <v>19600057</v>
          </cell>
        </row>
        <row r="3062">
          <cell r="A3062" t="str">
            <v>2018862V</v>
          </cell>
          <cell r="C3062" t="str">
            <v>776219 New Port</v>
          </cell>
          <cell r="D3062" t="str">
            <v>Arcabo</v>
          </cell>
          <cell r="E3062">
            <v>1</v>
          </cell>
          <cell r="F3062">
            <v>10</v>
          </cell>
          <cell r="G3062">
            <v>5</v>
          </cell>
          <cell r="H3062">
            <v>4</v>
          </cell>
          <cell r="I3062">
            <v>1</v>
          </cell>
          <cell r="J3062">
            <v>1</v>
          </cell>
          <cell r="L3062">
            <v>7829.22</v>
          </cell>
          <cell r="N3062">
            <v>5128.29</v>
          </cell>
          <cell r="O3062">
            <v>4217.53</v>
          </cell>
          <cell r="P3062">
            <v>0.8224047392015662</v>
          </cell>
          <cell r="Q3062">
            <v>910.76</v>
          </cell>
          <cell r="R3062">
            <v>0.1775952607984338</v>
          </cell>
          <cell r="S3062">
            <v>36.430399999999999</v>
          </cell>
          <cell r="U3062">
            <v>0</v>
          </cell>
          <cell r="V3062">
            <v>9.0200000000004366</v>
          </cell>
          <cell r="W3062">
            <v>7820.2</v>
          </cell>
          <cell r="X3062">
            <v>7820.2</v>
          </cell>
          <cell r="Y3062">
            <v>19600058</v>
          </cell>
        </row>
        <row r="3063">
          <cell r="A3063" t="str">
            <v>2018863V</v>
          </cell>
          <cell r="C3063" t="str">
            <v>778419 New Port</v>
          </cell>
          <cell r="D3063" t="str">
            <v>Arcabo</v>
          </cell>
          <cell r="E3063">
            <v>1</v>
          </cell>
          <cell r="F3063">
            <v>10</v>
          </cell>
          <cell r="G3063">
            <v>5</v>
          </cell>
          <cell r="H3063">
            <v>4</v>
          </cell>
          <cell r="I3063">
            <v>1</v>
          </cell>
          <cell r="J3063">
            <v>1</v>
          </cell>
          <cell r="L3063">
            <v>7829.22</v>
          </cell>
          <cell r="N3063">
            <v>5128.29</v>
          </cell>
          <cell r="O3063">
            <v>4217.53</v>
          </cell>
          <cell r="P3063">
            <v>0.8224047392015662</v>
          </cell>
          <cell r="Q3063">
            <v>910.76</v>
          </cell>
          <cell r="R3063">
            <v>0.1775952607984338</v>
          </cell>
          <cell r="S3063">
            <v>36.430399999999999</v>
          </cell>
          <cell r="U3063">
            <v>0</v>
          </cell>
          <cell r="V3063">
            <v>0</v>
          </cell>
          <cell r="W3063">
            <v>7829.22</v>
          </cell>
          <cell r="X3063">
            <v>7829.22</v>
          </cell>
          <cell r="Y3063">
            <v>19600059</v>
          </cell>
        </row>
        <row r="3064">
          <cell r="A3064" t="str">
            <v>2018864V</v>
          </cell>
          <cell r="C3064" t="str">
            <v>778519 New Port</v>
          </cell>
          <cell r="D3064" t="str">
            <v>Arcabo</v>
          </cell>
          <cell r="E3064">
            <v>1</v>
          </cell>
          <cell r="F3064">
            <v>10</v>
          </cell>
          <cell r="G3064">
            <v>5</v>
          </cell>
          <cell r="H3064">
            <v>4</v>
          </cell>
          <cell r="I3064">
            <v>1</v>
          </cell>
          <cell r="J3064">
            <v>1</v>
          </cell>
          <cell r="L3064">
            <v>7829.22</v>
          </cell>
          <cell r="N3064">
            <v>5128.29</v>
          </cell>
          <cell r="O3064">
            <v>4217.53</v>
          </cell>
          <cell r="P3064">
            <v>0.8224047392015662</v>
          </cell>
          <cell r="Q3064">
            <v>910.76</v>
          </cell>
          <cell r="R3064">
            <v>0.1775952607984338</v>
          </cell>
          <cell r="S3064">
            <v>36.430399999999999</v>
          </cell>
          <cell r="U3064">
            <v>0</v>
          </cell>
          <cell r="V3064">
            <v>0</v>
          </cell>
          <cell r="W3064">
            <v>7829.22</v>
          </cell>
          <cell r="X3064">
            <v>7829.22</v>
          </cell>
          <cell r="Y3064">
            <v>19600060</v>
          </cell>
        </row>
        <row r="3065">
          <cell r="A3065" t="str">
            <v>2018865V</v>
          </cell>
          <cell r="C3065" t="str">
            <v>778619 New Port</v>
          </cell>
          <cell r="D3065" t="str">
            <v>Arcabo</v>
          </cell>
          <cell r="E3065">
            <v>1</v>
          </cell>
          <cell r="F3065">
            <v>10</v>
          </cell>
          <cell r="G3065">
            <v>5</v>
          </cell>
          <cell r="H3065">
            <v>4</v>
          </cell>
          <cell r="I3065">
            <v>1</v>
          </cell>
          <cell r="J3065">
            <v>1</v>
          </cell>
          <cell r="L3065">
            <v>7829.22</v>
          </cell>
          <cell r="N3065">
            <v>5128.29</v>
          </cell>
          <cell r="O3065">
            <v>4217.53</v>
          </cell>
          <cell r="P3065">
            <v>0.8224047392015662</v>
          </cell>
          <cell r="Q3065">
            <v>910.76</v>
          </cell>
          <cell r="R3065">
            <v>0.1775952607984338</v>
          </cell>
          <cell r="S3065">
            <v>36.430399999999999</v>
          </cell>
          <cell r="U3065">
            <v>0</v>
          </cell>
          <cell r="V3065">
            <v>0</v>
          </cell>
          <cell r="W3065">
            <v>7829.22</v>
          </cell>
          <cell r="X3065">
            <v>7829.22</v>
          </cell>
          <cell r="Y3065">
            <v>19600061</v>
          </cell>
        </row>
        <row r="3066">
          <cell r="A3066">
            <v>2018866</v>
          </cell>
          <cell r="C3066" t="str">
            <v>Comm 148</v>
          </cell>
          <cell r="D3066" t="str">
            <v>Diamant</v>
          </cell>
          <cell r="E3066">
            <v>1</v>
          </cell>
          <cell r="F3066">
            <v>8</v>
          </cell>
          <cell r="G3066">
            <v>6</v>
          </cell>
          <cell r="H3066">
            <v>3</v>
          </cell>
          <cell r="I3066">
            <v>1</v>
          </cell>
          <cell r="J3066">
            <v>1</v>
          </cell>
          <cell r="L3066">
            <v>3675.49</v>
          </cell>
          <cell r="N3066">
            <v>2282</v>
          </cell>
          <cell r="O3066">
            <v>1608.6599999999999</v>
          </cell>
          <cell r="P3066">
            <v>0.70493426818580185</v>
          </cell>
          <cell r="Q3066">
            <v>673.34</v>
          </cell>
          <cell r="R3066">
            <v>0.2950657318141981</v>
          </cell>
          <cell r="S3066">
            <v>26.933600000000002</v>
          </cell>
          <cell r="U3066">
            <v>0</v>
          </cell>
          <cell r="V3066">
            <v>0</v>
          </cell>
          <cell r="W3066">
            <v>3675.49</v>
          </cell>
          <cell r="X3066">
            <v>3675.49</v>
          </cell>
          <cell r="Y3066">
            <v>618736</v>
          </cell>
        </row>
        <row r="3067">
          <cell r="A3067">
            <v>2018867</v>
          </cell>
          <cell r="C3067" t="str">
            <v>Butty - 8 horren</v>
          </cell>
          <cell r="D3067" t="str">
            <v>Stui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1</v>
          </cell>
          <cell r="J3067">
            <v>1</v>
          </cell>
          <cell r="L3067">
            <v>446</v>
          </cell>
          <cell r="N3067">
            <v>225</v>
          </cell>
          <cell r="O3067">
            <v>225</v>
          </cell>
          <cell r="P3067">
            <v>1</v>
          </cell>
          <cell r="Q3067">
            <v>0</v>
          </cell>
          <cell r="R3067">
            <v>0</v>
          </cell>
          <cell r="S3067">
            <v>0</v>
          </cell>
          <cell r="U3067">
            <v>0</v>
          </cell>
          <cell r="V3067">
            <v>0</v>
          </cell>
          <cell r="W3067">
            <v>446</v>
          </cell>
          <cell r="X3067">
            <v>446</v>
          </cell>
          <cell r="Y3067">
            <v>618747</v>
          </cell>
        </row>
        <row r="3068">
          <cell r="A3068">
            <v>2018868</v>
          </cell>
          <cell r="C3068" t="str">
            <v>763918 AWL080 klemlijsten los leveren</v>
          </cell>
          <cell r="D3068" t="str">
            <v>Arcabo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1</v>
          </cell>
          <cell r="J3068">
            <v>1</v>
          </cell>
          <cell r="L3068">
            <v>135</v>
          </cell>
          <cell r="N3068">
            <v>135</v>
          </cell>
          <cell r="O3068">
            <v>80</v>
          </cell>
          <cell r="P3068">
            <v>0.59259259259259256</v>
          </cell>
          <cell r="Q3068">
            <v>55</v>
          </cell>
          <cell r="R3068">
            <v>0.40740740740740738</v>
          </cell>
          <cell r="S3068">
            <v>2.2000000000000002</v>
          </cell>
          <cell r="U3068">
            <v>0</v>
          </cell>
          <cell r="V3068">
            <v>0</v>
          </cell>
          <cell r="W3068">
            <v>135</v>
          </cell>
          <cell r="X3068">
            <v>135</v>
          </cell>
          <cell r="Y3068">
            <v>618788</v>
          </cell>
        </row>
        <row r="3069">
          <cell r="A3069">
            <v>2018869</v>
          </cell>
          <cell r="C3069" t="str">
            <v>692118 Aanslagprofiel schuifdeur vervangen nav schade heftruck</v>
          </cell>
          <cell r="D3069" t="str">
            <v>Arcabo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1</v>
          </cell>
          <cell r="J3069">
            <v>1</v>
          </cell>
          <cell r="L3069">
            <v>272</v>
          </cell>
          <cell r="N3069">
            <v>217.6</v>
          </cell>
          <cell r="O3069">
            <v>107.6</v>
          </cell>
          <cell r="P3069">
            <v>0.49448529411764702</v>
          </cell>
          <cell r="Q3069">
            <v>110</v>
          </cell>
          <cell r="R3069">
            <v>0.50551470588235292</v>
          </cell>
          <cell r="S3069">
            <v>4.4000000000000004</v>
          </cell>
          <cell r="U3069">
            <v>0</v>
          </cell>
          <cell r="V3069">
            <v>0</v>
          </cell>
          <cell r="W3069">
            <v>272</v>
          </cell>
          <cell r="X3069">
            <v>272</v>
          </cell>
          <cell r="Y3069">
            <v>618788</v>
          </cell>
        </row>
        <row r="3070">
          <cell r="A3070">
            <v>2018870</v>
          </cell>
          <cell r="C3070" t="str">
            <v>1x deurvleugel Vakantiepark Giethoorn - 250110 Orlando</v>
          </cell>
          <cell r="D3070" t="str">
            <v>Arcabo</v>
          </cell>
          <cell r="E3070">
            <v>0</v>
          </cell>
          <cell r="F3070">
            <v>0</v>
          </cell>
          <cell r="G3070">
            <v>0</v>
          </cell>
          <cell r="H3070">
            <v>1</v>
          </cell>
          <cell r="I3070">
            <v>1</v>
          </cell>
          <cell r="J3070">
            <v>1</v>
          </cell>
          <cell r="L3070">
            <v>232.5</v>
          </cell>
          <cell r="N3070">
            <v>168</v>
          </cell>
          <cell r="O3070">
            <v>93</v>
          </cell>
          <cell r="P3070">
            <v>0.5535714285714286</v>
          </cell>
          <cell r="Q3070">
            <v>75</v>
          </cell>
          <cell r="R3070">
            <v>0.44642857142857145</v>
          </cell>
          <cell r="S3070">
            <v>3</v>
          </cell>
          <cell r="U3070">
            <v>0</v>
          </cell>
          <cell r="V3070">
            <v>0</v>
          </cell>
          <cell r="W3070">
            <v>232.5</v>
          </cell>
          <cell r="X3070">
            <v>232.5</v>
          </cell>
          <cell r="Y3070">
            <v>618756</v>
          </cell>
        </row>
        <row r="3071">
          <cell r="A3071" t="str">
            <v>2018870-1</v>
          </cell>
          <cell r="C3071" t="str">
            <v>1x deurvleugel 2 Vakantiepark Giethoorn - 250110 Orlando</v>
          </cell>
          <cell r="D3071" t="str">
            <v>Arcabo</v>
          </cell>
          <cell r="E3071">
            <v>0</v>
          </cell>
          <cell r="F3071">
            <v>0</v>
          </cell>
          <cell r="G3071">
            <v>0</v>
          </cell>
          <cell r="H3071">
            <v>1</v>
          </cell>
          <cell r="I3071">
            <v>1</v>
          </cell>
          <cell r="J3071">
            <v>1</v>
          </cell>
          <cell r="L3071">
            <v>232.5</v>
          </cell>
          <cell r="N3071">
            <v>168</v>
          </cell>
          <cell r="O3071">
            <v>93</v>
          </cell>
          <cell r="P3071">
            <v>0.5535714285714286</v>
          </cell>
          <cell r="Q3071">
            <v>75</v>
          </cell>
          <cell r="R3071">
            <v>0.44642857142857145</v>
          </cell>
          <cell r="S3071">
            <v>3</v>
          </cell>
          <cell r="U3071">
            <v>0</v>
          </cell>
          <cell r="V3071">
            <v>0</v>
          </cell>
          <cell r="W3071">
            <v>232.5</v>
          </cell>
          <cell r="X3071">
            <v>232.5</v>
          </cell>
          <cell r="Y3071">
            <v>9600032</v>
          </cell>
        </row>
        <row r="3072">
          <cell r="A3072">
            <v>2018871</v>
          </cell>
          <cell r="C3072">
            <v>746219</v>
          </cell>
          <cell r="D3072" t="str">
            <v>Arcabo</v>
          </cell>
          <cell r="E3072">
            <v>1</v>
          </cell>
          <cell r="F3072">
            <v>9</v>
          </cell>
          <cell r="G3072">
            <v>7</v>
          </cell>
          <cell r="H3072">
            <v>2</v>
          </cell>
          <cell r="I3072">
            <v>1</v>
          </cell>
          <cell r="J3072">
            <v>1</v>
          </cell>
          <cell r="L3072">
            <v>3749.84</v>
          </cell>
          <cell r="N3072">
            <v>2490</v>
          </cell>
          <cell r="O3072">
            <v>1960.9099999999999</v>
          </cell>
          <cell r="P3072">
            <v>0.78751405622489956</v>
          </cell>
          <cell r="Q3072">
            <v>529.09</v>
          </cell>
          <cell r="R3072">
            <v>0.21248594377510041</v>
          </cell>
          <cell r="S3072">
            <v>21.163600000000002</v>
          </cell>
          <cell r="U3072">
            <v>0</v>
          </cell>
          <cell r="V3072">
            <v>0</v>
          </cell>
          <cell r="W3072">
            <v>3749.84</v>
          </cell>
          <cell r="X3072">
            <v>3749.84</v>
          </cell>
          <cell r="Y3072">
            <v>19600001</v>
          </cell>
        </row>
        <row r="3073">
          <cell r="A3073" t="str">
            <v>2018872L-1</v>
          </cell>
          <cell r="C3073" t="str">
            <v>777119 - 48 luiken deellevering 1</v>
          </cell>
          <cell r="D3073" t="str">
            <v>Arcabo</v>
          </cell>
          <cell r="E3073">
            <v>0</v>
          </cell>
          <cell r="F3073">
            <v>48</v>
          </cell>
          <cell r="G3073">
            <v>0</v>
          </cell>
          <cell r="H3073">
            <v>0</v>
          </cell>
          <cell r="I3073">
            <v>1</v>
          </cell>
          <cell r="J3073">
            <v>1</v>
          </cell>
          <cell r="L3073">
            <v>4416</v>
          </cell>
          <cell r="N3073">
            <v>3173.28</v>
          </cell>
          <cell r="O3073">
            <v>2192.6400000000003</v>
          </cell>
          <cell r="P3073">
            <v>0.69096959612766606</v>
          </cell>
          <cell r="Q3073">
            <v>980.64</v>
          </cell>
          <cell r="R3073">
            <v>0.30903040387233399</v>
          </cell>
          <cell r="S3073">
            <v>39.2256</v>
          </cell>
          <cell r="U3073">
            <v>0</v>
          </cell>
          <cell r="V3073">
            <v>0</v>
          </cell>
          <cell r="W3073">
            <v>4416</v>
          </cell>
          <cell r="X3073">
            <v>4416</v>
          </cell>
          <cell r="Y3073">
            <v>19600013</v>
          </cell>
        </row>
        <row r="3074">
          <cell r="A3074" t="str">
            <v>2018872L-2</v>
          </cell>
          <cell r="C3074" t="str">
            <v>777119 - 36 luiken deellevering 2</v>
          </cell>
          <cell r="D3074" t="str">
            <v>Arcabo</v>
          </cell>
          <cell r="E3074">
            <v>0</v>
          </cell>
          <cell r="F3074">
            <v>36</v>
          </cell>
          <cell r="G3074">
            <v>0</v>
          </cell>
          <cell r="H3074">
            <v>0</v>
          </cell>
          <cell r="I3074">
            <v>1</v>
          </cell>
          <cell r="J3074">
            <v>1</v>
          </cell>
          <cell r="L3074">
            <v>3312</v>
          </cell>
          <cell r="N3074">
            <v>2380</v>
          </cell>
          <cell r="O3074">
            <v>1645</v>
          </cell>
          <cell r="P3074">
            <v>0.69117647058823528</v>
          </cell>
          <cell r="Q3074">
            <v>735</v>
          </cell>
          <cell r="R3074">
            <v>0.30882352941176472</v>
          </cell>
          <cell r="S3074">
            <v>29.4</v>
          </cell>
          <cell r="U3074">
            <v>0</v>
          </cell>
          <cell r="V3074">
            <v>0</v>
          </cell>
          <cell r="W3074">
            <v>3312</v>
          </cell>
          <cell r="X3074">
            <v>3312</v>
          </cell>
          <cell r="Y3074">
            <v>19600053</v>
          </cell>
        </row>
        <row r="3075">
          <cell r="A3075" t="str">
            <v>2018872L-3</v>
          </cell>
          <cell r="C3075" t="str">
            <v>777119 - 36 luiken deellevering 3</v>
          </cell>
          <cell r="D3075" t="str">
            <v>Arcabo</v>
          </cell>
          <cell r="E3075">
            <v>0</v>
          </cell>
          <cell r="F3075">
            <v>36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L3075">
            <v>3312</v>
          </cell>
          <cell r="N3075">
            <v>2380</v>
          </cell>
          <cell r="O3075">
            <v>1645</v>
          </cell>
          <cell r="P3075">
            <v>0.69117647058823528</v>
          </cell>
          <cell r="Q3075">
            <v>735</v>
          </cell>
          <cell r="R3075">
            <v>0.30882352941176472</v>
          </cell>
          <cell r="S3075">
            <v>29.4</v>
          </cell>
          <cell r="U3075">
            <v>2380</v>
          </cell>
          <cell r="V3075">
            <v>0</v>
          </cell>
          <cell r="W3075">
            <v>3312</v>
          </cell>
          <cell r="X3075">
            <v>3312</v>
          </cell>
          <cell r="Y3075">
            <v>19600070</v>
          </cell>
        </row>
        <row r="3076">
          <cell r="A3076">
            <v>2018873</v>
          </cell>
          <cell r="C3076" t="str">
            <v>Brejaart</v>
          </cell>
          <cell r="D3076" t="str">
            <v>Duocar</v>
          </cell>
          <cell r="E3076">
            <v>0</v>
          </cell>
          <cell r="F3076">
            <v>1</v>
          </cell>
          <cell r="G3076">
            <v>0</v>
          </cell>
          <cell r="H3076">
            <v>0</v>
          </cell>
          <cell r="I3076">
            <v>1</v>
          </cell>
          <cell r="J3076">
            <v>1</v>
          </cell>
          <cell r="L3076">
            <v>479.67</v>
          </cell>
          <cell r="N3076">
            <v>299.68</v>
          </cell>
          <cell r="O3076">
            <v>255.83</v>
          </cell>
          <cell r="P3076">
            <v>0.85367725573945541</v>
          </cell>
          <cell r="Q3076">
            <v>43.85</v>
          </cell>
          <cell r="R3076">
            <v>0.14632274426054459</v>
          </cell>
          <cell r="S3076">
            <v>1.754</v>
          </cell>
          <cell r="U3076">
            <v>0</v>
          </cell>
          <cell r="V3076">
            <v>0</v>
          </cell>
          <cell r="W3076">
            <v>479.67</v>
          </cell>
          <cell r="X3076">
            <v>479.67</v>
          </cell>
          <cell r="Y3076">
            <v>618818</v>
          </cell>
        </row>
        <row r="3077">
          <cell r="A3077">
            <v>2018874</v>
          </cell>
          <cell r="C3077" t="str">
            <v>Werkbon 315 - AWL100</v>
          </cell>
          <cell r="D3077" t="str">
            <v>Arcabo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1</v>
          </cell>
          <cell r="J3077">
            <v>1</v>
          </cell>
          <cell r="L3077">
            <v>41.67</v>
          </cell>
          <cell r="N3077">
            <v>18.12</v>
          </cell>
          <cell r="O3077">
            <v>18.12</v>
          </cell>
          <cell r="P3077">
            <v>1</v>
          </cell>
          <cell r="Q3077">
            <v>0</v>
          </cell>
          <cell r="R3077">
            <v>0</v>
          </cell>
          <cell r="S3077">
            <v>0</v>
          </cell>
          <cell r="U3077">
            <v>0</v>
          </cell>
          <cell r="V3077">
            <v>0</v>
          </cell>
          <cell r="W3077">
            <v>41.67</v>
          </cell>
          <cell r="X3077">
            <v>41.67</v>
          </cell>
          <cell r="Y3077">
            <v>19600081</v>
          </cell>
        </row>
        <row r="3078">
          <cell r="A3078">
            <v>2018875</v>
          </cell>
          <cell r="C3078" t="str">
            <v>698418 werkbon 316 AWL100</v>
          </cell>
          <cell r="D3078" t="str">
            <v>Arcabo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1</v>
          </cell>
          <cell r="J3078">
            <v>1</v>
          </cell>
          <cell r="L3078">
            <v>41.68</v>
          </cell>
          <cell r="N3078">
            <v>18.12</v>
          </cell>
          <cell r="O3078">
            <v>18.12</v>
          </cell>
          <cell r="P3078">
            <v>1</v>
          </cell>
          <cell r="Q3078">
            <v>0</v>
          </cell>
          <cell r="R3078">
            <v>0</v>
          </cell>
          <cell r="S3078">
            <v>0</v>
          </cell>
          <cell r="U3078">
            <v>0</v>
          </cell>
          <cell r="V3078">
            <v>0</v>
          </cell>
          <cell r="W3078">
            <v>41.68</v>
          </cell>
          <cell r="X3078">
            <v>41.68</v>
          </cell>
          <cell r="Y3078">
            <v>19600081</v>
          </cell>
        </row>
        <row r="3079">
          <cell r="A3079">
            <v>2018876</v>
          </cell>
          <cell r="C3079" t="str">
            <v>Branding berging schade 1x L en 1x R</v>
          </cell>
          <cell r="D3079" t="str">
            <v>Maat</v>
          </cell>
          <cell r="E3079">
            <v>0</v>
          </cell>
          <cell r="F3079">
            <v>2</v>
          </cell>
          <cell r="G3079">
            <v>0</v>
          </cell>
          <cell r="H3079">
            <v>2</v>
          </cell>
          <cell r="I3079">
            <v>1</v>
          </cell>
          <cell r="J3079">
            <v>1</v>
          </cell>
          <cell r="L3079">
            <v>903.76</v>
          </cell>
          <cell r="N3079">
            <v>636.22</v>
          </cell>
          <cell r="O3079">
            <v>446.02000000000004</v>
          </cell>
          <cell r="P3079">
            <v>0.70104680770802552</v>
          </cell>
          <cell r="Q3079">
            <v>190.2</v>
          </cell>
          <cell r="R3079">
            <v>0.29895319229197442</v>
          </cell>
          <cell r="S3079">
            <v>7.6079999999999997</v>
          </cell>
          <cell r="U3079">
            <v>0</v>
          </cell>
          <cell r="V3079">
            <v>0</v>
          </cell>
          <cell r="W3079">
            <v>903.76</v>
          </cell>
          <cell r="X3079">
            <v>903.76</v>
          </cell>
          <cell r="Y3079">
            <v>618780</v>
          </cell>
        </row>
        <row r="3080">
          <cell r="A3080">
            <v>2018877</v>
          </cell>
          <cell r="C3080" t="str">
            <v>Berging</v>
          </cell>
          <cell r="D3080" t="str">
            <v>Morren</v>
          </cell>
          <cell r="E3080">
            <v>0</v>
          </cell>
          <cell r="F3080">
            <v>2</v>
          </cell>
          <cell r="G3080">
            <v>1</v>
          </cell>
          <cell r="H3080">
            <v>1</v>
          </cell>
          <cell r="I3080">
            <v>1</v>
          </cell>
          <cell r="J3080">
            <v>1</v>
          </cell>
          <cell r="L3080">
            <v>944.18</v>
          </cell>
          <cell r="N3080">
            <v>577.28</v>
          </cell>
          <cell r="O3080">
            <v>405.11</v>
          </cell>
          <cell r="P3080">
            <v>0.70175651330376942</v>
          </cell>
          <cell r="Q3080">
            <v>172.17</v>
          </cell>
          <cell r="R3080">
            <v>0.29824348669623058</v>
          </cell>
          <cell r="S3080">
            <v>6.8867999999999991</v>
          </cell>
          <cell r="U3080">
            <v>0</v>
          </cell>
          <cell r="V3080">
            <v>0</v>
          </cell>
          <cell r="W3080">
            <v>944.18</v>
          </cell>
          <cell r="X3080">
            <v>944.18</v>
          </cell>
          <cell r="Y3080">
            <v>618745</v>
          </cell>
        </row>
        <row r="3081">
          <cell r="A3081">
            <v>2018878</v>
          </cell>
          <cell r="C3081" t="str">
            <v>Glas floathouse 2018148 breuk</v>
          </cell>
          <cell r="D3081" t="str">
            <v>Arcabo</v>
          </cell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1</v>
          </cell>
          <cell r="J3081">
            <v>1</v>
          </cell>
          <cell r="L3081">
            <v>280.33999999999997</v>
          </cell>
          <cell r="O3081">
            <v>132.66999999999999</v>
          </cell>
          <cell r="P3081" t="str">
            <v/>
          </cell>
          <cell r="Q3081">
            <v>15</v>
          </cell>
          <cell r="R3081" t="str">
            <v/>
          </cell>
          <cell r="S3081">
            <v>0.6</v>
          </cell>
          <cell r="U3081">
            <v>0</v>
          </cell>
          <cell r="V3081">
            <v>0</v>
          </cell>
          <cell r="W3081">
            <v>280.33999999999997</v>
          </cell>
          <cell r="X3081">
            <v>280.33999999999997</v>
          </cell>
          <cell r="Y3081">
            <v>19600081</v>
          </cell>
        </row>
        <row r="3082">
          <cell r="A3082" t="str">
            <v>2018878-1</v>
          </cell>
          <cell r="C3082" t="str">
            <v>722818, glas en rooster tbv toilet</v>
          </cell>
          <cell r="D3082" t="str">
            <v>Arcabo</v>
          </cell>
          <cell r="E3082">
            <v>0</v>
          </cell>
          <cell r="F3082">
            <v>0</v>
          </cell>
          <cell r="G3082">
            <v>0</v>
          </cell>
          <cell r="I3082">
            <v>1</v>
          </cell>
          <cell r="J3082">
            <v>1</v>
          </cell>
          <cell r="L3082">
            <v>105.12</v>
          </cell>
          <cell r="N3082">
            <v>60.06</v>
          </cell>
          <cell r="O3082">
            <v>45.06</v>
          </cell>
          <cell r="P3082"/>
          <cell r="Q3082">
            <v>15</v>
          </cell>
          <cell r="R3082">
            <v>0.24975024975024973</v>
          </cell>
          <cell r="U3082">
            <v>0</v>
          </cell>
          <cell r="V3082">
            <v>105.12</v>
          </cell>
          <cell r="X3082">
            <v>105.12</v>
          </cell>
          <cell r="Y3082">
            <v>618788</v>
          </cell>
        </row>
        <row r="3083">
          <cell r="A3083">
            <v>2018879</v>
          </cell>
          <cell r="C3083">
            <v>780519</v>
          </cell>
          <cell r="D3083" t="str">
            <v>Arcabo</v>
          </cell>
          <cell r="E3083">
            <v>1</v>
          </cell>
          <cell r="F3083">
            <v>8</v>
          </cell>
          <cell r="G3083">
            <v>5</v>
          </cell>
          <cell r="H3083">
            <v>3</v>
          </cell>
          <cell r="I3083">
            <v>1</v>
          </cell>
          <cell r="J3083">
            <v>1</v>
          </cell>
          <cell r="L3083">
            <v>3777.03</v>
          </cell>
          <cell r="N3083">
            <v>2512.71</v>
          </cell>
          <cell r="O3083">
            <v>2061.46</v>
          </cell>
          <cell r="P3083">
            <v>0.8204130202052764</v>
          </cell>
          <cell r="Q3083">
            <v>451.25</v>
          </cell>
          <cell r="R3083">
            <v>0.17958697979472363</v>
          </cell>
          <cell r="S3083">
            <v>18.05</v>
          </cell>
          <cell r="U3083">
            <v>0</v>
          </cell>
          <cell r="V3083">
            <v>0</v>
          </cell>
          <cell r="W3083">
            <v>3777.03</v>
          </cell>
          <cell r="X3083">
            <v>3777.03</v>
          </cell>
          <cell r="Y3083">
            <v>618813</v>
          </cell>
        </row>
        <row r="3084">
          <cell r="A3084">
            <v>2018880</v>
          </cell>
          <cell r="C3084" t="str">
            <v>20 st paddestoelsluitplaten De Bosruiter, 10-12 geleverd</v>
          </cell>
          <cell r="D3084" t="str">
            <v>Arcabo</v>
          </cell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1</v>
          </cell>
          <cell r="J3084">
            <v>1</v>
          </cell>
          <cell r="L3084">
            <v>42</v>
          </cell>
          <cell r="N3084">
            <v>16.600000000000001</v>
          </cell>
          <cell r="O3084">
            <v>16.600000000000001</v>
          </cell>
          <cell r="P3084">
            <v>1</v>
          </cell>
          <cell r="Q3084">
            <v>0</v>
          </cell>
          <cell r="R3084">
            <v>0</v>
          </cell>
          <cell r="S3084">
            <v>0</v>
          </cell>
          <cell r="U3084">
            <v>0</v>
          </cell>
          <cell r="V3084">
            <v>0</v>
          </cell>
          <cell r="W3084">
            <v>42</v>
          </cell>
          <cell r="X3084">
            <v>42</v>
          </cell>
          <cell r="Y3084">
            <v>618788</v>
          </cell>
        </row>
        <row r="3085">
          <cell r="A3085">
            <v>2018881</v>
          </cell>
          <cell r="C3085" t="str">
            <v xml:space="preserve">735718 werkbon 319 - 1 set 24" </v>
          </cell>
          <cell r="D3085" t="str">
            <v>Arcabo</v>
          </cell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1</v>
          </cell>
          <cell r="J3085">
            <v>1</v>
          </cell>
          <cell r="L3085">
            <v>27.78</v>
          </cell>
          <cell r="O3085">
            <v>12.08</v>
          </cell>
          <cell r="P3085" t="str">
            <v/>
          </cell>
          <cell r="Q3085"/>
          <cell r="R3085" t="str">
            <v/>
          </cell>
          <cell r="S3085">
            <v>0</v>
          </cell>
          <cell r="U3085">
            <v>0</v>
          </cell>
          <cell r="V3085">
            <v>27.78</v>
          </cell>
          <cell r="W3085">
            <v>0</v>
          </cell>
          <cell r="X3085"/>
          <cell r="Y3085"/>
        </row>
        <row r="3086">
          <cell r="A3086">
            <v>2018882</v>
          </cell>
          <cell r="C3086" t="str">
            <v>van de Griend</v>
          </cell>
          <cell r="D3086" t="str">
            <v>Duocar</v>
          </cell>
          <cell r="E3086">
            <v>0</v>
          </cell>
          <cell r="F3086">
            <v>1</v>
          </cell>
          <cell r="G3086">
            <v>0</v>
          </cell>
          <cell r="H3086">
            <v>2</v>
          </cell>
          <cell r="I3086">
            <v>1</v>
          </cell>
          <cell r="J3086">
            <v>1</v>
          </cell>
          <cell r="L3086">
            <v>897.89</v>
          </cell>
          <cell r="N3086">
            <v>567.63</v>
          </cell>
          <cell r="O3086">
            <v>414.90999999999997</v>
          </cell>
          <cell r="P3086">
            <v>0.73095150009689402</v>
          </cell>
          <cell r="Q3086">
            <v>152.72</v>
          </cell>
          <cell r="R3086">
            <v>0.26904849990310592</v>
          </cell>
          <cell r="S3086">
            <v>6.1087999999999996</v>
          </cell>
          <cell r="U3086">
            <v>0</v>
          </cell>
          <cell r="V3086">
            <v>0</v>
          </cell>
          <cell r="W3086">
            <v>897.89</v>
          </cell>
          <cell r="X3086">
            <v>897.89</v>
          </cell>
          <cell r="Y3086">
            <v>618768</v>
          </cell>
        </row>
        <row r="3087">
          <cell r="A3087">
            <v>2018883</v>
          </cell>
          <cell r="B3087" t="str">
            <v>13-12-2018 binnen bij Maat</v>
          </cell>
          <cell r="C3087" t="str">
            <v>Zeebad 187 branding en Duinpan 196 breukglas</v>
          </cell>
          <cell r="D3087" t="str">
            <v>Maat</v>
          </cell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1</v>
          </cell>
          <cell r="J3087">
            <v>1</v>
          </cell>
          <cell r="L3087">
            <v>268.18</v>
          </cell>
          <cell r="N3087">
            <v>141.59</v>
          </cell>
          <cell r="O3087">
            <v>126.59</v>
          </cell>
          <cell r="P3087">
            <v>0.89406031499399674</v>
          </cell>
          <cell r="Q3087">
            <v>15</v>
          </cell>
          <cell r="R3087">
            <v>0.10593968500600325</v>
          </cell>
          <cell r="S3087">
            <v>0.6</v>
          </cell>
          <cell r="U3087">
            <v>0</v>
          </cell>
          <cell r="V3087">
            <v>0</v>
          </cell>
          <cell r="W3087">
            <v>268.18</v>
          </cell>
          <cell r="X3087">
            <v>268.18</v>
          </cell>
          <cell r="Y3087">
            <v>1900026</v>
          </cell>
        </row>
        <row r="3088">
          <cell r="A3088">
            <v>2018884</v>
          </cell>
          <cell r="C3088" t="str">
            <v>Stolpdeur 7030 nerf AS2750 kaartslot zware mop - Kijkduin</v>
          </cell>
          <cell r="D3088" t="str">
            <v>Maat</v>
          </cell>
          <cell r="E3088">
            <v>0</v>
          </cell>
          <cell r="F3088">
            <v>1</v>
          </cell>
          <cell r="G3088">
            <v>0</v>
          </cell>
          <cell r="H3088">
            <v>2</v>
          </cell>
          <cell r="I3088">
            <v>0</v>
          </cell>
          <cell r="J3088">
            <v>0</v>
          </cell>
          <cell r="O3088">
            <v>0</v>
          </cell>
          <cell r="P3088" t="str">
            <v/>
          </cell>
          <cell r="R3088" t="str">
            <v/>
          </cell>
          <cell r="S3088">
            <v>0</v>
          </cell>
          <cell r="U3088">
            <v>0</v>
          </cell>
          <cell r="V3088">
            <v>0</v>
          </cell>
          <cell r="W3088">
            <v>0</v>
          </cell>
          <cell r="X3088"/>
          <cell r="Y3088"/>
        </row>
        <row r="3089">
          <cell r="A3089">
            <v>2018885</v>
          </cell>
          <cell r="C3089" t="str">
            <v>780119 Schuur</v>
          </cell>
          <cell r="D3089" t="str">
            <v>Arcabo</v>
          </cell>
          <cell r="E3089">
            <v>0</v>
          </cell>
          <cell r="F3089">
            <v>1</v>
          </cell>
          <cell r="G3089">
            <v>0</v>
          </cell>
          <cell r="H3089">
            <v>1</v>
          </cell>
          <cell r="I3089">
            <v>1</v>
          </cell>
          <cell r="J3089">
            <v>1</v>
          </cell>
          <cell r="L3089">
            <v>554.13</v>
          </cell>
          <cell r="N3089">
            <v>342.31</v>
          </cell>
          <cell r="O3089">
            <v>237.87</v>
          </cell>
          <cell r="P3089">
            <v>0.69489643890041186</v>
          </cell>
          <cell r="Q3089">
            <v>104.44</v>
          </cell>
          <cell r="R3089">
            <v>0.30510356109958808</v>
          </cell>
          <cell r="S3089">
            <v>4.1776</v>
          </cell>
          <cell r="U3089">
            <v>0</v>
          </cell>
          <cell r="V3089">
            <v>10</v>
          </cell>
          <cell r="W3089">
            <v>544.13</v>
          </cell>
          <cell r="X3089">
            <v>544.13</v>
          </cell>
          <cell r="Y3089">
            <v>19600062</v>
          </cell>
        </row>
        <row r="3090">
          <cell r="A3090">
            <v>2018886</v>
          </cell>
          <cell r="C3090" t="str">
            <v>MSE-054/055</v>
          </cell>
          <cell r="D3090" t="str">
            <v>Maat</v>
          </cell>
          <cell r="E3090">
            <v>1</v>
          </cell>
          <cell r="F3090">
            <v>9</v>
          </cell>
          <cell r="G3090">
            <v>5</v>
          </cell>
          <cell r="H3090">
            <v>3</v>
          </cell>
          <cell r="I3090">
            <v>1</v>
          </cell>
          <cell r="J3090">
            <v>1</v>
          </cell>
          <cell r="L3090">
            <v>2888.05</v>
          </cell>
          <cell r="N3090">
            <v>2055.73</v>
          </cell>
          <cell r="O3090">
            <v>1524.0900000000001</v>
          </cell>
          <cell r="P3090">
            <v>0.74138627154344205</v>
          </cell>
          <cell r="Q3090">
            <v>531.64</v>
          </cell>
          <cell r="R3090">
            <v>0.258613728456558</v>
          </cell>
          <cell r="S3090">
            <v>21.265599999999999</v>
          </cell>
          <cell r="U3090">
            <v>0</v>
          </cell>
          <cell r="V3090">
            <v>0</v>
          </cell>
          <cell r="W3090">
            <v>2888.05</v>
          </cell>
          <cell r="X3090">
            <v>2888.05</v>
          </cell>
          <cell r="Y3090">
            <v>618822</v>
          </cell>
        </row>
        <row r="3091">
          <cell r="A3091">
            <v>2018887</v>
          </cell>
          <cell r="C3091" t="str">
            <v>AWL100 tbv 777119 tm 777519 - 5 chalets</v>
          </cell>
          <cell r="D3091" t="str">
            <v>Arcabo</v>
          </cell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1</v>
          </cell>
          <cell r="J3091">
            <v>1</v>
          </cell>
          <cell r="L3091">
            <v>751.5</v>
          </cell>
          <cell r="N3091">
            <v>350</v>
          </cell>
          <cell r="O3091">
            <v>260</v>
          </cell>
          <cell r="P3091">
            <v>0.74285714285714288</v>
          </cell>
          <cell r="Q3091">
            <v>90</v>
          </cell>
          <cell r="R3091">
            <v>0.25714285714285712</v>
          </cell>
          <cell r="S3091">
            <v>3.6</v>
          </cell>
          <cell r="U3091">
            <v>0</v>
          </cell>
          <cell r="V3091">
            <v>0</v>
          </cell>
          <cell r="W3091">
            <v>751.5</v>
          </cell>
          <cell r="X3091">
            <v>751.5</v>
          </cell>
          <cell r="Y3091">
            <v>618816</v>
          </cell>
        </row>
        <row r="3092">
          <cell r="A3092">
            <v>2018888</v>
          </cell>
          <cell r="C3092" t="str">
            <v>3x krukstel 307440 v Voorraad hal 2 WB320</v>
          </cell>
          <cell r="D3092" t="str">
            <v>Arcabo</v>
          </cell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  <cell r="J3092">
            <v>0</v>
          </cell>
          <cell r="O3092">
            <v>0</v>
          </cell>
          <cell r="P3092" t="str">
            <v/>
          </cell>
          <cell r="R3092" t="str">
            <v/>
          </cell>
          <cell r="S3092">
            <v>0</v>
          </cell>
          <cell r="U3092">
            <v>0</v>
          </cell>
          <cell r="V3092">
            <v>0</v>
          </cell>
          <cell r="W3092">
            <v>0</v>
          </cell>
          <cell r="X3092"/>
          <cell r="Y3092"/>
        </row>
        <row r="3093">
          <cell r="A3093">
            <v>2018889</v>
          </cell>
          <cell r="C3093" t="str">
            <v>3x  P100 scharnier voorraad Hal 3 WB321</v>
          </cell>
          <cell r="D3093" t="str">
            <v>Arcabo</v>
          </cell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  <cell r="J3093">
            <v>0</v>
          </cell>
          <cell r="O3093">
            <v>0</v>
          </cell>
          <cell r="P3093" t="str">
            <v/>
          </cell>
          <cell r="R3093" t="str">
            <v/>
          </cell>
          <cell r="S3093">
            <v>0</v>
          </cell>
          <cell r="U3093">
            <v>0</v>
          </cell>
          <cell r="V3093">
            <v>0</v>
          </cell>
          <cell r="W3093">
            <v>0</v>
          </cell>
          <cell r="X3093"/>
          <cell r="Y3093"/>
        </row>
        <row r="3094">
          <cell r="A3094">
            <v>2018890</v>
          </cell>
          <cell r="C3094" t="str">
            <v>Dammers</v>
          </cell>
          <cell r="D3094" t="str">
            <v>Duocar</v>
          </cell>
          <cell r="E3094">
            <v>1</v>
          </cell>
          <cell r="F3094">
            <v>11</v>
          </cell>
          <cell r="G3094">
            <v>5</v>
          </cell>
          <cell r="H3094">
            <v>3</v>
          </cell>
          <cell r="I3094">
            <v>1</v>
          </cell>
          <cell r="J3094">
            <v>1</v>
          </cell>
          <cell r="L3094">
            <v>4273.3999999999996</v>
          </cell>
          <cell r="N3094">
            <v>2684.9</v>
          </cell>
          <cell r="O3094">
            <v>1993.8000000000002</v>
          </cell>
          <cell r="P3094">
            <v>0.74259748966441952</v>
          </cell>
          <cell r="Q3094">
            <v>691.1</v>
          </cell>
          <cell r="R3094">
            <v>0.25740251033558048</v>
          </cell>
          <cell r="S3094">
            <v>27.644000000000002</v>
          </cell>
          <cell r="U3094">
            <v>0</v>
          </cell>
          <cell r="V3094">
            <v>0</v>
          </cell>
          <cell r="W3094">
            <v>4273.3999999999996</v>
          </cell>
          <cell r="X3094">
            <v>4273.3999999999996</v>
          </cell>
          <cell r="Y3094">
            <v>19600012</v>
          </cell>
        </row>
        <row r="3095">
          <cell r="A3095">
            <v>2018891</v>
          </cell>
          <cell r="C3095">
            <v>771719</v>
          </cell>
          <cell r="D3095" t="str">
            <v>Arcabo</v>
          </cell>
          <cell r="E3095">
            <v>1</v>
          </cell>
          <cell r="F3095">
            <v>9</v>
          </cell>
          <cell r="G3095">
            <v>5</v>
          </cell>
          <cell r="H3095">
            <v>3</v>
          </cell>
          <cell r="I3095">
            <v>1</v>
          </cell>
          <cell r="J3095">
            <v>1</v>
          </cell>
          <cell r="L3095">
            <v>3887.97</v>
          </cell>
          <cell r="N3095">
            <v>2555.08</v>
          </cell>
          <cell r="O3095">
            <v>2073.8000000000002</v>
          </cell>
          <cell r="P3095">
            <v>0.81163799176542428</v>
          </cell>
          <cell r="Q3095">
            <v>481.28</v>
          </cell>
          <cell r="R3095">
            <v>0.18836200823457583</v>
          </cell>
          <cell r="S3095">
            <v>19.251199999999997</v>
          </cell>
          <cell r="U3095">
            <v>0</v>
          </cell>
          <cell r="V3095">
            <v>0</v>
          </cell>
          <cell r="W3095">
            <v>3887.97</v>
          </cell>
          <cell r="X3095">
            <v>3887.97</v>
          </cell>
          <cell r="Y3095">
            <v>618817</v>
          </cell>
        </row>
        <row r="3096">
          <cell r="A3096">
            <v>2018892</v>
          </cell>
          <cell r="C3096">
            <v>771819</v>
          </cell>
          <cell r="D3096" t="str">
            <v>Arcabo</v>
          </cell>
          <cell r="E3096">
            <v>1</v>
          </cell>
          <cell r="F3096">
            <v>9</v>
          </cell>
          <cell r="G3096">
            <v>5</v>
          </cell>
          <cell r="H3096">
            <v>3</v>
          </cell>
          <cell r="I3096">
            <v>1</v>
          </cell>
          <cell r="J3096">
            <v>1</v>
          </cell>
          <cell r="L3096">
            <v>3887.97</v>
          </cell>
          <cell r="N3096">
            <v>2555.08</v>
          </cell>
          <cell r="O3096">
            <v>2073.8000000000002</v>
          </cell>
          <cell r="P3096">
            <v>0.81163799176542428</v>
          </cell>
          <cell r="Q3096">
            <v>481.28</v>
          </cell>
          <cell r="R3096">
            <v>0.18836200823457583</v>
          </cell>
          <cell r="S3096">
            <v>19.251199999999997</v>
          </cell>
          <cell r="U3096">
            <v>0</v>
          </cell>
          <cell r="V3096">
            <v>0</v>
          </cell>
          <cell r="W3096">
            <v>3887.97</v>
          </cell>
          <cell r="X3096">
            <v>3887.97</v>
          </cell>
          <cell r="Y3096">
            <v>19600002</v>
          </cell>
        </row>
        <row r="3097">
          <cell r="A3097">
            <v>2018893</v>
          </cell>
          <cell r="C3097">
            <v>771919</v>
          </cell>
          <cell r="D3097" t="str">
            <v>Arcabo</v>
          </cell>
          <cell r="E3097">
            <v>1</v>
          </cell>
          <cell r="F3097">
            <v>9</v>
          </cell>
          <cell r="G3097">
            <v>5</v>
          </cell>
          <cell r="H3097">
            <v>3</v>
          </cell>
          <cell r="I3097">
            <v>1</v>
          </cell>
          <cell r="J3097">
            <v>1</v>
          </cell>
          <cell r="L3097">
            <v>3887.97</v>
          </cell>
          <cell r="N3097">
            <v>2555.08</v>
          </cell>
          <cell r="O3097">
            <v>2073.8000000000002</v>
          </cell>
          <cell r="P3097">
            <v>0.81163799176542428</v>
          </cell>
          <cell r="Q3097">
            <v>481.28</v>
          </cell>
          <cell r="R3097">
            <v>0.18836200823457583</v>
          </cell>
          <cell r="S3097">
            <v>19.251199999999997</v>
          </cell>
          <cell r="U3097">
            <v>0</v>
          </cell>
          <cell r="V3097">
            <v>0</v>
          </cell>
          <cell r="W3097">
            <v>3887.97</v>
          </cell>
          <cell r="X3097">
            <v>3887.97</v>
          </cell>
          <cell r="Y3097">
            <v>19600014</v>
          </cell>
        </row>
        <row r="3098">
          <cell r="A3098">
            <v>2018894</v>
          </cell>
          <cell r="C3098">
            <v>772019</v>
          </cell>
          <cell r="D3098" t="str">
            <v>Arcabo</v>
          </cell>
          <cell r="E3098">
            <v>1</v>
          </cell>
          <cell r="F3098">
            <v>9</v>
          </cell>
          <cell r="G3098">
            <v>5</v>
          </cell>
          <cell r="H3098">
            <v>3</v>
          </cell>
          <cell r="I3098">
            <v>1</v>
          </cell>
          <cell r="J3098">
            <v>1</v>
          </cell>
          <cell r="L3098">
            <v>3887.97</v>
          </cell>
          <cell r="N3098">
            <v>2555.08</v>
          </cell>
          <cell r="O3098">
            <v>2073.8000000000002</v>
          </cell>
          <cell r="P3098">
            <v>0.81163799176542428</v>
          </cell>
          <cell r="Q3098">
            <v>481.28</v>
          </cell>
          <cell r="R3098">
            <v>0.18836200823457583</v>
          </cell>
          <cell r="S3098">
            <v>19.251199999999997</v>
          </cell>
          <cell r="U3098">
            <v>0</v>
          </cell>
          <cell r="V3098">
            <v>0</v>
          </cell>
          <cell r="W3098">
            <v>3887.97</v>
          </cell>
          <cell r="X3098">
            <v>3887.97</v>
          </cell>
          <cell r="Y3098">
            <v>19600015</v>
          </cell>
        </row>
        <row r="3099">
          <cell r="A3099">
            <v>2018895</v>
          </cell>
          <cell r="C3099" t="str">
            <v>Voorraad hal 1, wb 323</v>
          </cell>
          <cell r="D3099" t="str">
            <v>Arcabo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L3099">
            <v>33.81</v>
          </cell>
          <cell r="N3099">
            <v>14.7</v>
          </cell>
          <cell r="O3099">
            <v>14.7</v>
          </cell>
          <cell r="P3099">
            <v>1</v>
          </cell>
          <cell r="Q3099">
            <v>0</v>
          </cell>
          <cell r="R3099">
            <v>0</v>
          </cell>
          <cell r="S3099">
            <v>0</v>
          </cell>
          <cell r="U3099">
            <v>14.7</v>
          </cell>
          <cell r="V3099">
            <v>33.81</v>
          </cell>
          <cell r="W3099">
            <v>0</v>
          </cell>
          <cell r="X3099"/>
          <cell r="Y3099"/>
        </row>
        <row r="3100">
          <cell r="A3100">
            <v>2018896</v>
          </cell>
          <cell r="C3100" t="str">
            <v>De Brem Jaques XXL beeld</v>
          </cell>
          <cell r="D3100" t="str">
            <v>Maat</v>
          </cell>
          <cell r="E3100">
            <v>1</v>
          </cell>
          <cell r="F3100">
            <v>15</v>
          </cell>
          <cell r="G3100">
            <v>5</v>
          </cell>
          <cell r="H3100">
            <v>4</v>
          </cell>
          <cell r="I3100">
            <v>0</v>
          </cell>
          <cell r="J3100">
            <v>0</v>
          </cell>
          <cell r="O3100">
            <v>0</v>
          </cell>
          <cell r="P3100" t="str">
            <v/>
          </cell>
          <cell r="R3100" t="str">
            <v/>
          </cell>
          <cell r="S3100">
            <v>0</v>
          </cell>
          <cell r="U3100">
            <v>0</v>
          </cell>
          <cell r="V3100">
            <v>0</v>
          </cell>
          <cell r="W3100">
            <v>0</v>
          </cell>
          <cell r="X3100"/>
          <cell r="Y3100"/>
        </row>
        <row r="3101">
          <cell r="A3101">
            <v>2018897</v>
          </cell>
          <cell r="C3101" t="str">
            <v>De Brem Jaques XXL sp (Zindering)</v>
          </cell>
          <cell r="D3101" t="str">
            <v>Maat</v>
          </cell>
          <cell r="E3101">
            <v>1</v>
          </cell>
          <cell r="F3101">
            <v>15</v>
          </cell>
          <cell r="G3101">
            <v>5</v>
          </cell>
          <cell r="H3101">
            <v>4</v>
          </cell>
          <cell r="I3101">
            <v>0</v>
          </cell>
          <cell r="J3101">
            <v>0</v>
          </cell>
          <cell r="O3101">
            <v>0</v>
          </cell>
          <cell r="P3101" t="str">
            <v/>
          </cell>
          <cell r="R3101" t="str">
            <v/>
          </cell>
          <cell r="S3101">
            <v>0</v>
          </cell>
          <cell r="U3101">
            <v>0</v>
          </cell>
          <cell r="V3101">
            <v>0</v>
          </cell>
          <cell r="W3101">
            <v>0</v>
          </cell>
          <cell r="X3101"/>
          <cell r="Y3101"/>
        </row>
        <row r="3102">
          <cell r="A3102" t="str">
            <v>2018897-7</v>
          </cell>
          <cell r="C3102" t="str">
            <v>De Brem Zindering 7 sp</v>
          </cell>
          <cell r="D3102" t="str">
            <v>Maat</v>
          </cell>
          <cell r="E3102">
            <v>1</v>
          </cell>
          <cell r="F3102">
            <v>15</v>
          </cell>
          <cell r="G3102">
            <v>5</v>
          </cell>
          <cell r="H3102">
            <v>4</v>
          </cell>
          <cell r="I3102">
            <v>1</v>
          </cell>
          <cell r="J3102">
            <v>1</v>
          </cell>
          <cell r="L3102">
            <v>5800</v>
          </cell>
          <cell r="O3102">
            <v>0</v>
          </cell>
          <cell r="P3102" t="str">
            <v/>
          </cell>
          <cell r="R3102" t="str">
            <v/>
          </cell>
          <cell r="S3102">
            <v>0</v>
          </cell>
          <cell r="U3102">
            <v>0</v>
          </cell>
          <cell r="V3102">
            <v>0</v>
          </cell>
          <cell r="W3102">
            <v>5800</v>
          </cell>
          <cell r="X3102">
            <v>5800</v>
          </cell>
          <cell r="Y3102">
            <v>19600022</v>
          </cell>
        </row>
        <row r="3103">
          <cell r="A3103" t="str">
            <v>2018897-8</v>
          </cell>
          <cell r="C3103" t="str">
            <v>De Brem Zindering 8 sp</v>
          </cell>
          <cell r="D3103" t="str">
            <v>Maat</v>
          </cell>
          <cell r="E3103">
            <v>1</v>
          </cell>
          <cell r="F3103">
            <v>15</v>
          </cell>
          <cell r="G3103">
            <v>5</v>
          </cell>
          <cell r="H3103">
            <v>4</v>
          </cell>
          <cell r="I3103">
            <v>1</v>
          </cell>
          <cell r="J3103">
            <v>1</v>
          </cell>
          <cell r="L3103">
            <v>5800</v>
          </cell>
          <cell r="O3103">
            <v>0</v>
          </cell>
          <cell r="P3103" t="str">
            <v/>
          </cell>
          <cell r="R3103" t="str">
            <v/>
          </cell>
          <cell r="S3103">
            <v>0</v>
          </cell>
          <cell r="U3103">
            <v>0</v>
          </cell>
          <cell r="V3103">
            <v>0</v>
          </cell>
          <cell r="W3103">
            <v>5800</v>
          </cell>
          <cell r="X3103">
            <v>5800</v>
          </cell>
          <cell r="Y3103">
            <v>19600023</v>
          </cell>
        </row>
        <row r="3104">
          <cell r="A3104" t="str">
            <v>2018897-9</v>
          </cell>
          <cell r="C3104" t="str">
            <v>De Brem Zindering 9 sp</v>
          </cell>
          <cell r="D3104" t="str">
            <v>Maat</v>
          </cell>
          <cell r="E3104">
            <v>1</v>
          </cell>
          <cell r="F3104">
            <v>15</v>
          </cell>
          <cell r="G3104">
            <v>5</v>
          </cell>
          <cell r="H3104">
            <v>4</v>
          </cell>
          <cell r="I3104">
            <v>1</v>
          </cell>
          <cell r="J3104">
            <v>1</v>
          </cell>
          <cell r="L3104">
            <v>5800</v>
          </cell>
          <cell r="O3104">
            <v>0</v>
          </cell>
          <cell r="P3104" t="str">
            <v/>
          </cell>
          <cell r="R3104" t="str">
            <v/>
          </cell>
          <cell r="S3104">
            <v>0</v>
          </cell>
          <cell r="U3104">
            <v>0</v>
          </cell>
          <cell r="V3104">
            <v>0</v>
          </cell>
          <cell r="W3104">
            <v>5800</v>
          </cell>
          <cell r="X3104">
            <v>5800</v>
          </cell>
          <cell r="Y3104">
            <v>19600024</v>
          </cell>
        </row>
        <row r="3105">
          <cell r="A3105" t="str">
            <v>2018897-7-8-9</v>
          </cell>
          <cell r="C3105" t="str">
            <v>De Brem Zindering 7-8-9 stolp</v>
          </cell>
          <cell r="D3105" t="str">
            <v>Maat</v>
          </cell>
          <cell r="E3105">
            <v>0</v>
          </cell>
          <cell r="F3105">
            <v>3</v>
          </cell>
          <cell r="G3105">
            <v>0</v>
          </cell>
          <cell r="H3105">
            <v>6</v>
          </cell>
          <cell r="I3105">
            <v>1</v>
          </cell>
          <cell r="J3105">
            <v>1</v>
          </cell>
          <cell r="L3105">
            <v>0</v>
          </cell>
          <cell r="O3105">
            <v>0</v>
          </cell>
          <cell r="P3105" t="str">
            <v/>
          </cell>
          <cell r="R3105" t="str">
            <v/>
          </cell>
          <cell r="S3105">
            <v>0</v>
          </cell>
          <cell r="U3105">
            <v>0</v>
          </cell>
          <cell r="V3105">
            <v>0</v>
          </cell>
          <cell r="X3105"/>
          <cell r="Y3105"/>
        </row>
        <row r="3106">
          <cell r="A3106">
            <v>2018898</v>
          </cell>
          <cell r="C3106" t="str">
            <v>AWL100 nieuw op maat gezaagd voor 761819 en 761919</v>
          </cell>
          <cell r="D3106" t="str">
            <v>Arcabo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1</v>
          </cell>
          <cell r="J3106">
            <v>1</v>
          </cell>
          <cell r="L3106">
            <v>460</v>
          </cell>
          <cell r="N3106">
            <v>230</v>
          </cell>
          <cell r="O3106">
            <v>180</v>
          </cell>
          <cell r="P3106">
            <v>0.78260869565217395</v>
          </cell>
          <cell r="Q3106">
            <v>50</v>
          </cell>
          <cell r="R3106">
            <v>0.21739130434782608</v>
          </cell>
          <cell r="S3106">
            <v>2</v>
          </cell>
          <cell r="U3106">
            <v>0</v>
          </cell>
          <cell r="V3106">
            <v>0</v>
          </cell>
          <cell r="W3106">
            <v>460</v>
          </cell>
          <cell r="X3106">
            <v>460</v>
          </cell>
          <cell r="Y3106">
            <v>618788</v>
          </cell>
        </row>
        <row r="3107">
          <cell r="A3107">
            <v>2018899</v>
          </cell>
          <cell r="C3107" t="str">
            <v>AWL100 nieuw 5x 6 m1 voor 761718 WB326</v>
          </cell>
          <cell r="D3107" t="str">
            <v>Arcabo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1</v>
          </cell>
          <cell r="J3107">
            <v>1</v>
          </cell>
          <cell r="L3107">
            <v>202</v>
          </cell>
          <cell r="N3107">
            <v>101</v>
          </cell>
          <cell r="O3107">
            <v>101</v>
          </cell>
          <cell r="P3107">
            <v>1</v>
          </cell>
          <cell r="Q3107">
            <v>0</v>
          </cell>
          <cell r="R3107">
            <v>0</v>
          </cell>
          <cell r="S3107">
            <v>0</v>
          </cell>
          <cell r="U3107">
            <v>0</v>
          </cell>
          <cell r="V3107">
            <v>0</v>
          </cell>
          <cell r="W3107">
            <v>202</v>
          </cell>
          <cell r="X3107">
            <v>202</v>
          </cell>
          <cell r="Y3107">
            <v>618788</v>
          </cell>
        </row>
        <row r="3108">
          <cell r="A3108">
            <v>2018900</v>
          </cell>
          <cell r="C3108">
            <v>746319</v>
          </cell>
          <cell r="D3108" t="str">
            <v>Arcabo</v>
          </cell>
          <cell r="E3108">
            <v>1</v>
          </cell>
          <cell r="F3108">
            <v>9</v>
          </cell>
          <cell r="G3108">
            <v>6</v>
          </cell>
          <cell r="H3108">
            <v>3</v>
          </cell>
          <cell r="I3108">
            <v>1</v>
          </cell>
          <cell r="J3108">
            <v>1</v>
          </cell>
          <cell r="L3108">
            <v>3510.81</v>
          </cell>
          <cell r="N3108">
            <v>2125.23</v>
          </cell>
          <cell r="O3108">
            <v>1608.48</v>
          </cell>
          <cell r="P3108">
            <v>0.7568498468401067</v>
          </cell>
          <cell r="Q3108">
            <v>516.75</v>
          </cell>
          <cell r="R3108">
            <v>0.24315015315989327</v>
          </cell>
          <cell r="S3108">
            <v>20.67</v>
          </cell>
          <cell r="U3108">
            <v>0</v>
          </cell>
          <cell r="V3108">
            <v>0</v>
          </cell>
          <cell r="W3108">
            <v>3510.81</v>
          </cell>
          <cell r="X3108">
            <v>3510.81</v>
          </cell>
          <cell r="Y3108">
            <v>19600016</v>
          </cell>
        </row>
        <row r="3109">
          <cell r="A3109">
            <v>2018901</v>
          </cell>
          <cell r="C3109">
            <v>746419</v>
          </cell>
          <cell r="D3109" t="str">
            <v>Arcabo</v>
          </cell>
          <cell r="E3109">
            <v>1</v>
          </cell>
          <cell r="F3109">
            <v>9</v>
          </cell>
          <cell r="G3109">
            <v>6</v>
          </cell>
          <cell r="H3109">
            <v>3</v>
          </cell>
          <cell r="I3109">
            <v>1</v>
          </cell>
          <cell r="J3109">
            <v>1</v>
          </cell>
          <cell r="L3109">
            <v>3510.81</v>
          </cell>
          <cell r="N3109">
            <v>2125.23</v>
          </cell>
          <cell r="O3109">
            <v>1608.48</v>
          </cell>
          <cell r="P3109">
            <v>0.7568498468401067</v>
          </cell>
          <cell r="Q3109">
            <v>516.75</v>
          </cell>
          <cell r="R3109">
            <v>0.24315015315989327</v>
          </cell>
          <cell r="S3109">
            <v>20.67</v>
          </cell>
          <cell r="U3109">
            <v>0</v>
          </cell>
          <cell r="V3109">
            <v>0</v>
          </cell>
          <cell r="W3109">
            <v>3510.81</v>
          </cell>
          <cell r="X3109">
            <v>3510.81</v>
          </cell>
          <cell r="Y3109">
            <v>19600017</v>
          </cell>
        </row>
        <row r="3110">
          <cell r="A3110" t="str">
            <v>2018902V</v>
          </cell>
          <cell r="C3110" t="str">
            <v>Woning Silvolde</v>
          </cell>
          <cell r="D3110" t="str">
            <v>Heuvels</v>
          </cell>
          <cell r="E3110">
            <v>1</v>
          </cell>
          <cell r="F3110">
            <v>14</v>
          </cell>
          <cell r="G3110">
            <v>15</v>
          </cell>
          <cell r="H3110">
            <v>4</v>
          </cell>
          <cell r="I3110">
            <v>1</v>
          </cell>
          <cell r="J3110">
            <v>1</v>
          </cell>
          <cell r="L3110">
            <v>10585.33</v>
          </cell>
          <cell r="O3110">
            <v>0</v>
          </cell>
          <cell r="P3110" t="str">
            <v/>
          </cell>
          <cell r="R3110" t="str">
            <v/>
          </cell>
          <cell r="S3110">
            <v>0</v>
          </cell>
          <cell r="U3110">
            <v>0</v>
          </cell>
          <cell r="V3110">
            <v>0</v>
          </cell>
          <cell r="W3110">
            <v>10585.33</v>
          </cell>
          <cell r="X3110">
            <v>10585.33</v>
          </cell>
          <cell r="Y3110">
            <v>19600066</v>
          </cell>
        </row>
        <row r="3111">
          <cell r="A3111">
            <v>2018903</v>
          </cell>
          <cell r="C3111" t="str">
            <v>Service Amsterdamse Bos 605216 Paneel</v>
          </cell>
          <cell r="D3111" t="str">
            <v>Arcabo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1</v>
          </cell>
          <cell r="J3111">
            <v>1</v>
          </cell>
          <cell r="L3111">
            <v>420</v>
          </cell>
          <cell r="N3111">
            <v>335</v>
          </cell>
          <cell r="O3111">
            <v>335</v>
          </cell>
          <cell r="P3111">
            <v>1</v>
          </cell>
          <cell r="Q3111">
            <v>0</v>
          </cell>
          <cell r="R3111">
            <v>0</v>
          </cell>
          <cell r="S3111">
            <v>0</v>
          </cell>
          <cell r="U3111">
            <v>0</v>
          </cell>
          <cell r="V3111">
            <v>0</v>
          </cell>
          <cell r="W3111">
            <v>420</v>
          </cell>
          <cell r="X3111">
            <v>420</v>
          </cell>
          <cell r="Y3111">
            <v>19600081</v>
          </cell>
        </row>
        <row r="3112">
          <cell r="A3112">
            <v>2018904</v>
          </cell>
          <cell r="C3112" t="str">
            <v>Valraam com 148</v>
          </cell>
          <cell r="D3112" t="str">
            <v>Diamant</v>
          </cell>
          <cell r="E3112">
            <v>0</v>
          </cell>
          <cell r="F3112">
            <v>1</v>
          </cell>
          <cell r="G3112">
            <v>1</v>
          </cell>
          <cell r="H3112">
            <v>0</v>
          </cell>
          <cell r="I3112">
            <v>1</v>
          </cell>
          <cell r="J3112">
            <v>1</v>
          </cell>
          <cell r="L3112">
            <v>221.77</v>
          </cell>
          <cell r="O3112">
            <v>0</v>
          </cell>
          <cell r="P3112" t="str">
            <v/>
          </cell>
          <cell r="R3112" t="str">
            <v/>
          </cell>
          <cell r="S3112">
            <v>0</v>
          </cell>
          <cell r="U3112">
            <v>0</v>
          </cell>
          <cell r="V3112">
            <v>0</v>
          </cell>
          <cell r="W3112">
            <v>221.77</v>
          </cell>
          <cell r="X3112">
            <v>221.77</v>
          </cell>
          <cell r="Y3112">
            <v>618737</v>
          </cell>
        </row>
        <row r="3113">
          <cell r="A3113">
            <v>2018905</v>
          </cell>
          <cell r="C3113" t="str">
            <v>Louis</v>
          </cell>
          <cell r="D3113" t="str">
            <v>Duocar</v>
          </cell>
          <cell r="E3113">
            <v>0</v>
          </cell>
          <cell r="F3113">
            <v>1</v>
          </cell>
          <cell r="G3113">
            <v>0</v>
          </cell>
          <cell r="H3113">
            <v>2</v>
          </cell>
          <cell r="I3113">
            <v>1</v>
          </cell>
          <cell r="J3113">
            <v>1</v>
          </cell>
          <cell r="L3113">
            <v>941.1</v>
          </cell>
          <cell r="N3113">
            <v>592.66</v>
          </cell>
          <cell r="O3113">
            <v>438.24</v>
          </cell>
          <cell r="P3113">
            <v>0.73944588803023659</v>
          </cell>
          <cell r="Q3113">
            <v>154.41999999999999</v>
          </cell>
          <cell r="R3113">
            <v>0.26055411196976341</v>
          </cell>
          <cell r="S3113">
            <v>6.1767999999999992</v>
          </cell>
          <cell r="U3113">
            <v>0</v>
          </cell>
          <cell r="V3113">
            <v>0</v>
          </cell>
          <cell r="W3113">
            <v>941.1</v>
          </cell>
          <cell r="X3113">
            <v>941.1</v>
          </cell>
          <cell r="Y3113">
            <v>19600041</v>
          </cell>
        </row>
        <row r="3114">
          <cell r="A3114">
            <v>2018906</v>
          </cell>
          <cell r="C3114" t="str">
            <v>Glasruit met roeden DUO2002 GXR (order 2016338)</v>
          </cell>
          <cell r="D3114" t="str">
            <v>Duocar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1</v>
          </cell>
          <cell r="J3114">
            <v>1</v>
          </cell>
          <cell r="L3114">
            <v>169.56</v>
          </cell>
          <cell r="N3114">
            <v>84.78</v>
          </cell>
          <cell r="O3114">
            <v>69.78</v>
          </cell>
          <cell r="P3114">
            <v>0.8230714791224345</v>
          </cell>
          <cell r="Q3114">
            <v>15</v>
          </cell>
          <cell r="R3114">
            <v>0.17692852087756547</v>
          </cell>
          <cell r="S3114">
            <v>0.6</v>
          </cell>
          <cell r="U3114">
            <v>0</v>
          </cell>
          <cell r="V3114">
            <v>0</v>
          </cell>
          <cell r="W3114">
            <v>169.56</v>
          </cell>
          <cell r="X3114">
            <v>169.56</v>
          </cell>
          <cell r="Y3114">
            <v>19600021</v>
          </cell>
        </row>
        <row r="3115">
          <cell r="A3115">
            <v>2018907</v>
          </cell>
          <cell r="C3115">
            <v>743219</v>
          </cell>
          <cell r="D3115" t="str">
            <v>Arcabo</v>
          </cell>
          <cell r="E3115">
            <v>1</v>
          </cell>
          <cell r="F3115">
            <v>9</v>
          </cell>
          <cell r="G3115">
            <v>5</v>
          </cell>
          <cell r="H3115">
            <v>3</v>
          </cell>
          <cell r="I3115">
            <v>1</v>
          </cell>
          <cell r="J3115">
            <v>1</v>
          </cell>
          <cell r="L3115">
            <v>3613.82</v>
          </cell>
          <cell r="N3115">
            <v>2353</v>
          </cell>
          <cell r="O3115">
            <v>1865.27</v>
          </cell>
          <cell r="P3115">
            <v>0.79271993200169999</v>
          </cell>
          <cell r="Q3115">
            <v>487.73</v>
          </cell>
          <cell r="R3115">
            <v>0.20728006799830004</v>
          </cell>
          <cell r="S3115">
            <v>19.5092</v>
          </cell>
          <cell r="U3115">
            <v>0</v>
          </cell>
          <cell r="V3115">
            <v>0</v>
          </cell>
          <cell r="W3115">
            <v>3613.82</v>
          </cell>
          <cell r="X3115">
            <v>3613.82</v>
          </cell>
          <cell r="Y3115">
            <v>19600003</v>
          </cell>
        </row>
        <row r="3116">
          <cell r="A3116">
            <v>2018908</v>
          </cell>
          <cell r="C3116" t="str">
            <v>Scheepsbel</v>
          </cell>
          <cell r="D3116" t="str">
            <v>WellCamp</v>
          </cell>
          <cell r="E3116">
            <v>1</v>
          </cell>
          <cell r="F3116">
            <v>10</v>
          </cell>
          <cell r="G3116">
            <v>0</v>
          </cell>
          <cell r="H3116">
            <v>10</v>
          </cell>
          <cell r="I3116">
            <v>1</v>
          </cell>
          <cell r="J3116">
            <v>1</v>
          </cell>
          <cell r="L3116">
            <v>7852.22</v>
          </cell>
          <cell r="N3116">
            <v>5099</v>
          </cell>
          <cell r="O3116">
            <v>4021.9</v>
          </cell>
          <cell r="P3116">
            <v>0.78876250245146107</v>
          </cell>
          <cell r="Q3116">
            <v>1077.0999999999999</v>
          </cell>
          <cell r="R3116">
            <v>0.21123749754853891</v>
          </cell>
          <cell r="S3116">
            <v>43.083999999999996</v>
          </cell>
          <cell r="U3116">
            <v>0</v>
          </cell>
          <cell r="V3116">
            <v>-0.3000000000001819</v>
          </cell>
          <cell r="W3116">
            <v>7852.52</v>
          </cell>
          <cell r="X3116">
            <v>7852.52</v>
          </cell>
          <cell r="Y3116">
            <v>19600170</v>
          </cell>
        </row>
        <row r="3117">
          <cell r="A3117">
            <v>2018909</v>
          </cell>
          <cell r="C3117" t="str">
            <v>Stienboer</v>
          </cell>
          <cell r="D3117" t="str">
            <v>WellCamp</v>
          </cell>
          <cell r="E3117">
            <v>1</v>
          </cell>
          <cell r="F3117">
            <v>5</v>
          </cell>
          <cell r="G3117">
            <v>0</v>
          </cell>
          <cell r="H3117">
            <v>5</v>
          </cell>
          <cell r="I3117">
            <v>1</v>
          </cell>
          <cell r="J3117">
            <v>1</v>
          </cell>
          <cell r="L3117">
            <v>2630.25</v>
          </cell>
          <cell r="N3117">
            <v>1599.85</v>
          </cell>
          <cell r="O3117">
            <v>1174.1999999999998</v>
          </cell>
          <cell r="P3117">
            <v>0.73394380723192787</v>
          </cell>
          <cell r="Q3117">
            <v>425.65</v>
          </cell>
          <cell r="R3117">
            <v>0.26605619276807202</v>
          </cell>
          <cell r="S3117">
            <v>17.026</v>
          </cell>
          <cell r="U3117">
            <v>0</v>
          </cell>
          <cell r="V3117">
            <v>0</v>
          </cell>
          <cell r="W3117">
            <v>2630.25</v>
          </cell>
          <cell r="X3117">
            <v>2630.25</v>
          </cell>
          <cell r="Y3117">
            <v>19600068</v>
          </cell>
        </row>
        <row r="3118">
          <cell r="A3118">
            <v>2018910</v>
          </cell>
          <cell r="C3118" t="str">
            <v>Holterberg</v>
          </cell>
          <cell r="D3118" t="str">
            <v>WellCamp</v>
          </cell>
          <cell r="E3118">
            <v>1</v>
          </cell>
          <cell r="F3118">
            <v>4</v>
          </cell>
          <cell r="G3118">
            <v>0</v>
          </cell>
          <cell r="H3118">
            <v>4</v>
          </cell>
          <cell r="I3118">
            <v>1</v>
          </cell>
          <cell r="J3118">
            <v>1</v>
          </cell>
          <cell r="L3118">
            <v>2104.1999999999998</v>
          </cell>
          <cell r="N3118">
            <v>1315.94</v>
          </cell>
          <cell r="O3118">
            <v>975.42000000000007</v>
          </cell>
          <cell r="P3118">
            <v>0.74123440278432151</v>
          </cell>
          <cell r="Q3118">
            <v>340.52</v>
          </cell>
          <cell r="R3118">
            <v>0.25876559721567849</v>
          </cell>
          <cell r="S3118">
            <v>13.620799999999999</v>
          </cell>
          <cell r="U3118">
            <v>0</v>
          </cell>
          <cell r="V3118">
            <v>0</v>
          </cell>
          <cell r="W3118">
            <v>2104.1999999999998</v>
          </cell>
          <cell r="X3118">
            <v>2104.1999999999998</v>
          </cell>
          <cell r="Y3118">
            <v>19600069</v>
          </cell>
        </row>
        <row r="3119">
          <cell r="A3119">
            <v>2018911</v>
          </cell>
          <cell r="C3119" t="str">
            <v>765919 schuur 2 spoed</v>
          </cell>
          <cell r="D3119" t="str">
            <v>Arcabo</v>
          </cell>
          <cell r="E3119">
            <v>0</v>
          </cell>
          <cell r="F3119">
            <v>1</v>
          </cell>
          <cell r="G3119">
            <v>0</v>
          </cell>
          <cell r="H3119">
            <v>1</v>
          </cell>
          <cell r="I3119">
            <v>1</v>
          </cell>
          <cell r="J3119">
            <v>1</v>
          </cell>
          <cell r="L3119">
            <v>512.82000000000005</v>
          </cell>
          <cell r="N3119">
            <v>323.27</v>
          </cell>
          <cell r="O3119">
            <v>219.07999999999998</v>
          </cell>
          <cell r="P3119">
            <v>0.67769975562223528</v>
          </cell>
          <cell r="Q3119">
            <v>104.19</v>
          </cell>
          <cell r="R3119">
            <v>0.32230024437776472</v>
          </cell>
          <cell r="S3119">
            <v>4.1676000000000002</v>
          </cell>
          <cell r="U3119">
            <v>0</v>
          </cell>
          <cell r="V3119">
            <v>0</v>
          </cell>
          <cell r="W3119">
            <v>512.82000000000005</v>
          </cell>
          <cell r="X3119">
            <v>512.82000000000005</v>
          </cell>
          <cell r="Y3119">
            <v>618753</v>
          </cell>
        </row>
        <row r="3120">
          <cell r="A3120">
            <v>2018912</v>
          </cell>
          <cell r="C3120" t="str">
            <v>Junior 11x 4 - 2 chalets</v>
          </cell>
          <cell r="D3120" t="str">
            <v>RSP recreatiebouw</v>
          </cell>
          <cell r="E3120">
            <v>2</v>
          </cell>
          <cell r="F3120">
            <v>16</v>
          </cell>
          <cell r="G3120">
            <v>10</v>
          </cell>
          <cell r="H3120">
            <v>6</v>
          </cell>
          <cell r="I3120">
            <v>1</v>
          </cell>
          <cell r="J3120">
            <v>1</v>
          </cell>
          <cell r="L3120">
            <v>6500</v>
          </cell>
          <cell r="N3120">
            <v>4350.58</v>
          </cell>
          <cell r="O3120">
            <v>3313.08</v>
          </cell>
          <cell r="P3120">
            <v>0.76152604940030988</v>
          </cell>
          <cell r="Q3120">
            <v>1037.5</v>
          </cell>
          <cell r="R3120">
            <v>0.23847395059969015</v>
          </cell>
          <cell r="S3120">
            <v>41.5</v>
          </cell>
          <cell r="U3120">
            <v>0</v>
          </cell>
          <cell r="V3120">
            <v>0</v>
          </cell>
          <cell r="W3120">
            <v>6500</v>
          </cell>
          <cell r="X3120">
            <v>6500</v>
          </cell>
          <cell r="Y3120">
            <v>19600047</v>
          </cell>
        </row>
        <row r="3121">
          <cell r="A3121">
            <v>2018913</v>
          </cell>
          <cell r="C3121">
            <v>753819</v>
          </cell>
          <cell r="D3121" t="str">
            <v>Arcabo</v>
          </cell>
          <cell r="E3121">
            <v>1</v>
          </cell>
          <cell r="F3121">
            <v>10</v>
          </cell>
          <cell r="G3121">
            <v>8</v>
          </cell>
          <cell r="H3121">
            <v>3</v>
          </cell>
          <cell r="I3121">
            <v>1</v>
          </cell>
          <cell r="J3121">
            <v>1</v>
          </cell>
          <cell r="L3121">
            <v>3688.7</v>
          </cell>
          <cell r="N3121">
            <v>2460</v>
          </cell>
          <cell r="O3121">
            <v>1986.6</v>
          </cell>
          <cell r="P3121">
            <v>0.80756097560975604</v>
          </cell>
          <cell r="Q3121">
            <v>473.4</v>
          </cell>
          <cell r="R3121">
            <v>0.19243902439024391</v>
          </cell>
          <cell r="S3121">
            <v>18.936</v>
          </cell>
          <cell r="U3121">
            <v>0</v>
          </cell>
          <cell r="V3121">
            <v>0</v>
          </cell>
          <cell r="W3121">
            <v>3688.7</v>
          </cell>
          <cell r="X3121">
            <v>3688.7</v>
          </cell>
          <cell r="Y3121">
            <v>19600018</v>
          </cell>
        </row>
        <row r="3122">
          <cell r="A3122">
            <v>2018914</v>
          </cell>
          <cell r="C3122" t="str">
            <v>Louer</v>
          </cell>
          <cell r="D3122" t="str">
            <v>Duocar</v>
          </cell>
          <cell r="E3122">
            <v>1</v>
          </cell>
          <cell r="F3122">
            <v>12</v>
          </cell>
          <cell r="G3122">
            <v>6</v>
          </cell>
          <cell r="H3122">
            <v>5</v>
          </cell>
          <cell r="I3122">
            <v>1</v>
          </cell>
          <cell r="J3122">
            <v>1</v>
          </cell>
          <cell r="L3122">
            <v>5020.18</v>
          </cell>
          <cell r="N3122">
            <v>3254</v>
          </cell>
          <cell r="O3122">
            <v>2438</v>
          </cell>
          <cell r="P3122">
            <v>0.74923171481253836</v>
          </cell>
          <cell r="Q3122">
            <v>816</v>
          </cell>
          <cell r="R3122">
            <v>0.25076828518746158</v>
          </cell>
          <cell r="S3122">
            <v>32.64</v>
          </cell>
          <cell r="U3122">
            <v>0</v>
          </cell>
          <cell r="V3122">
            <v>0</v>
          </cell>
          <cell r="W3122">
            <v>5020.18</v>
          </cell>
          <cell r="X3122">
            <v>5020.18</v>
          </cell>
          <cell r="Y3122">
            <v>19600020</v>
          </cell>
        </row>
        <row r="3123">
          <cell r="A3123">
            <v>2018915</v>
          </cell>
          <cell r="B3123" t="str">
            <v>word 17-1 bij Maat geleverd</v>
          </cell>
          <cell r="C3123" t="str">
            <v>Breukglas Zeebad en Nieuwvliet 4 st</v>
          </cell>
          <cell r="D3123" t="str">
            <v>Maat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1</v>
          </cell>
          <cell r="J3123">
            <v>1</v>
          </cell>
          <cell r="L3123">
            <v>702.62</v>
          </cell>
          <cell r="O3123">
            <v>343.81</v>
          </cell>
          <cell r="P3123" t="str">
            <v/>
          </cell>
          <cell r="Q3123">
            <v>15</v>
          </cell>
          <cell r="R3123" t="str">
            <v/>
          </cell>
          <cell r="S3123">
            <v>0.6</v>
          </cell>
          <cell r="U3123">
            <v>0</v>
          </cell>
          <cell r="V3123">
            <v>0</v>
          </cell>
          <cell r="W3123">
            <v>702.62</v>
          </cell>
          <cell r="X3123">
            <v>702.62</v>
          </cell>
          <cell r="Y3123">
            <v>19600026</v>
          </cell>
        </row>
        <row r="3124">
          <cell r="A3124">
            <v>2018916</v>
          </cell>
          <cell r="C3124">
            <v>742719</v>
          </cell>
          <cell r="D3124" t="str">
            <v>Arcabo</v>
          </cell>
          <cell r="E3124">
            <v>1</v>
          </cell>
          <cell r="F3124">
            <v>6</v>
          </cell>
          <cell r="G3124">
            <v>5</v>
          </cell>
          <cell r="H3124">
            <v>2</v>
          </cell>
          <cell r="I3124">
            <v>1</v>
          </cell>
          <cell r="J3124">
            <v>1</v>
          </cell>
          <cell r="L3124">
            <v>2219.92</v>
          </cell>
          <cell r="N3124">
            <v>1467</v>
          </cell>
          <cell r="O3124">
            <v>1138.22</v>
          </cell>
          <cell r="P3124">
            <v>0.77588275391956374</v>
          </cell>
          <cell r="Q3124">
            <v>328.78</v>
          </cell>
          <cell r="R3124">
            <v>0.22411724608043623</v>
          </cell>
          <cell r="S3124">
            <v>13.151199999999999</v>
          </cell>
          <cell r="U3124">
            <v>0</v>
          </cell>
          <cell r="V3124">
            <v>0</v>
          </cell>
          <cell r="W3124">
            <v>2219.92</v>
          </cell>
          <cell r="X3124">
            <v>2219.92</v>
          </cell>
          <cell r="Y3124">
            <v>19600037</v>
          </cell>
        </row>
        <row r="3125">
          <cell r="A3125" t="str">
            <v>2018917L-7016</v>
          </cell>
          <cell r="C3125" t="str">
            <v>Luiken Louer</v>
          </cell>
          <cell r="D3125" t="str">
            <v>Duocar</v>
          </cell>
          <cell r="E3125">
            <v>0</v>
          </cell>
          <cell r="F3125">
            <v>11</v>
          </cell>
          <cell r="G3125">
            <v>0</v>
          </cell>
          <cell r="H3125">
            <v>0</v>
          </cell>
          <cell r="I3125">
            <v>1</v>
          </cell>
          <cell r="J3125">
            <v>1</v>
          </cell>
          <cell r="L3125">
            <v>1236.95</v>
          </cell>
          <cell r="N3125">
            <v>939.77</v>
          </cell>
          <cell r="O3125">
            <v>739.79</v>
          </cell>
          <cell r="P3125">
            <v>0.78720325185949747</v>
          </cell>
          <cell r="Q3125">
            <v>199.98</v>
          </cell>
          <cell r="R3125">
            <v>0.21279674814050245</v>
          </cell>
          <cell r="S3125">
            <v>7.9991999999999992</v>
          </cell>
          <cell r="U3125">
            <v>0</v>
          </cell>
          <cell r="V3125">
            <v>0</v>
          </cell>
          <cell r="W3125">
            <v>1236.95</v>
          </cell>
          <cell r="X3125">
            <v>1236.95</v>
          </cell>
          <cell r="Y3125">
            <v>19600019</v>
          </cell>
        </row>
        <row r="3126">
          <cell r="A3126">
            <v>2018918</v>
          </cell>
          <cell r="C3126" t="str">
            <v>Fam Heide Service wb 328</v>
          </cell>
          <cell r="D3126" t="str">
            <v>Arcabo</v>
          </cell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>
            <v>1</v>
          </cell>
          <cell r="J3126">
            <v>1</v>
          </cell>
          <cell r="L3126">
            <v>519.82000000000005</v>
          </cell>
          <cell r="O3126">
            <v>239.05</v>
          </cell>
          <cell r="P3126" t="str">
            <v/>
          </cell>
          <cell r="R3126" t="str">
            <v/>
          </cell>
          <cell r="S3126">
            <v>0</v>
          </cell>
          <cell r="U3126">
            <v>0</v>
          </cell>
          <cell r="V3126">
            <v>0</v>
          </cell>
          <cell r="W3126">
            <v>519.82000000000005</v>
          </cell>
          <cell r="X3126">
            <v>519.82000000000005</v>
          </cell>
          <cell r="Y3126">
            <v>618788</v>
          </cell>
        </row>
        <row r="3127">
          <cell r="A3127">
            <v>2018919</v>
          </cell>
          <cell r="C3127" t="str">
            <v>Rolluikrukken schuifpui 5 sets wb 327</v>
          </cell>
          <cell r="D3127" t="str">
            <v>Arcabo</v>
          </cell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>
            <v>1</v>
          </cell>
          <cell r="J3127">
            <v>1</v>
          </cell>
          <cell r="L3127">
            <v>322.75</v>
          </cell>
          <cell r="O3127">
            <v>140.25</v>
          </cell>
          <cell r="P3127" t="str">
            <v/>
          </cell>
          <cell r="R3127" t="str">
            <v/>
          </cell>
          <cell r="S3127">
            <v>0</v>
          </cell>
          <cell r="U3127">
            <v>0</v>
          </cell>
          <cell r="V3127">
            <v>0</v>
          </cell>
          <cell r="W3127">
            <v>322.75</v>
          </cell>
          <cell r="X3127">
            <v>322.75</v>
          </cell>
          <cell r="Y3127">
            <v>618788</v>
          </cell>
        </row>
        <row r="3128">
          <cell r="A3128">
            <v>2018920</v>
          </cell>
          <cell r="C3128" t="str">
            <v>2018220 - 722918 WB329 - 2x sluitstang 520584 CGMD 5210</v>
          </cell>
          <cell r="D3128" t="str">
            <v>Arcabo</v>
          </cell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>
            <v>1</v>
          </cell>
          <cell r="J3128">
            <v>1</v>
          </cell>
          <cell r="L3128">
            <v>50.23</v>
          </cell>
          <cell r="O3128">
            <v>21.84</v>
          </cell>
          <cell r="P3128" t="str">
            <v/>
          </cell>
          <cell r="R3128" t="str">
            <v/>
          </cell>
          <cell r="S3128">
            <v>0</v>
          </cell>
          <cell r="U3128">
            <v>0</v>
          </cell>
          <cell r="V3128">
            <v>0</v>
          </cell>
          <cell r="W3128">
            <v>50.23</v>
          </cell>
          <cell r="X3128">
            <v>50.23</v>
          </cell>
          <cell r="Y3128">
            <v>618788</v>
          </cell>
        </row>
        <row r="3129">
          <cell r="A3129">
            <v>2018921</v>
          </cell>
          <cell r="C3129" t="str">
            <v>WB330 - chalet 675219 AWL100  10 +5 voorraad = 15 lengtes</v>
          </cell>
          <cell r="D3129" t="str">
            <v>Arcabo</v>
          </cell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>
            <v>1</v>
          </cell>
          <cell r="J3129">
            <v>1</v>
          </cell>
          <cell r="L3129">
            <v>625.14</v>
          </cell>
          <cell r="O3129">
            <v>271.8</v>
          </cell>
          <cell r="P3129" t="str">
            <v/>
          </cell>
          <cell r="R3129" t="str">
            <v/>
          </cell>
          <cell r="S3129">
            <v>0</v>
          </cell>
          <cell r="U3129">
            <v>0</v>
          </cell>
          <cell r="V3129">
            <v>0</v>
          </cell>
          <cell r="W3129">
            <v>625.14</v>
          </cell>
          <cell r="X3129">
            <v>625.14</v>
          </cell>
          <cell r="Y3129">
            <v>618788</v>
          </cell>
        </row>
        <row r="3130">
          <cell r="A3130">
            <v>2018922</v>
          </cell>
          <cell r="C3130">
            <v>774219</v>
          </cell>
          <cell r="D3130" t="str">
            <v>Arcabo</v>
          </cell>
          <cell r="E3130">
            <v>1</v>
          </cell>
          <cell r="F3130">
            <v>8</v>
          </cell>
          <cell r="G3130">
            <v>5</v>
          </cell>
          <cell r="H3130">
            <v>3</v>
          </cell>
          <cell r="I3130">
            <v>1</v>
          </cell>
          <cell r="J3130">
            <v>1</v>
          </cell>
          <cell r="L3130">
            <v>3371.73</v>
          </cell>
          <cell r="N3130">
            <v>2253</v>
          </cell>
          <cell r="O3130">
            <v>1786.8600000000001</v>
          </cell>
          <cell r="P3130">
            <v>0.79310252996005337</v>
          </cell>
          <cell r="Q3130">
            <v>466.14</v>
          </cell>
          <cell r="R3130">
            <v>0.20689747003994674</v>
          </cell>
          <cell r="S3130">
            <v>18.645599999999998</v>
          </cell>
          <cell r="U3130">
            <v>0</v>
          </cell>
          <cell r="V3130">
            <v>0</v>
          </cell>
          <cell r="W3130">
            <v>3371.73</v>
          </cell>
          <cell r="X3130">
            <v>3371.73</v>
          </cell>
          <cell r="Y3130">
            <v>19600038</v>
          </cell>
        </row>
        <row r="3131">
          <cell r="A3131">
            <v>2018923</v>
          </cell>
          <cell r="C3131">
            <v>772919</v>
          </cell>
          <cell r="D3131" t="str">
            <v>Arcabo</v>
          </cell>
          <cell r="E3131">
            <v>1</v>
          </cell>
          <cell r="F3131">
            <v>7</v>
          </cell>
          <cell r="G3131">
            <v>3</v>
          </cell>
          <cell r="H3131">
            <v>3</v>
          </cell>
          <cell r="I3131">
            <v>1</v>
          </cell>
          <cell r="J3131">
            <v>1</v>
          </cell>
          <cell r="L3131">
            <v>2881.77</v>
          </cell>
          <cell r="N3131">
            <v>1900.58</v>
          </cell>
          <cell r="O3131">
            <v>1500.32</v>
          </cell>
          <cell r="P3131">
            <v>0.78940113018131308</v>
          </cell>
          <cell r="Q3131">
            <v>400.26</v>
          </cell>
          <cell r="R3131">
            <v>0.21059886981868692</v>
          </cell>
          <cell r="S3131">
            <v>16.010400000000001</v>
          </cell>
          <cell r="U3131">
            <v>0</v>
          </cell>
          <cell r="V3131">
            <v>0</v>
          </cell>
          <cell r="W3131">
            <v>2881.77</v>
          </cell>
          <cell r="X3131">
            <v>2881.77</v>
          </cell>
          <cell r="Y3131">
            <v>19600039</v>
          </cell>
        </row>
        <row r="3132">
          <cell r="A3132">
            <v>2018924</v>
          </cell>
          <cell r="C3132">
            <v>765819</v>
          </cell>
          <cell r="D3132" t="str">
            <v>Arcabo</v>
          </cell>
          <cell r="E3132">
            <v>1</v>
          </cell>
          <cell r="F3132">
            <v>9</v>
          </cell>
          <cell r="G3132">
            <v>5</v>
          </cell>
          <cell r="H3132">
            <v>3</v>
          </cell>
          <cell r="I3132">
            <v>1</v>
          </cell>
          <cell r="J3132">
            <v>1</v>
          </cell>
          <cell r="L3132">
            <v>3235.13</v>
          </cell>
          <cell r="N3132">
            <v>2135.98</v>
          </cell>
          <cell r="O3132">
            <v>1668.65</v>
          </cell>
          <cell r="P3132">
            <v>0.78121049822563882</v>
          </cell>
          <cell r="Q3132">
            <v>467.33</v>
          </cell>
          <cell r="R3132">
            <v>0.21878950177436118</v>
          </cell>
          <cell r="S3132">
            <v>18.693200000000001</v>
          </cell>
          <cell r="U3132">
            <v>0</v>
          </cell>
          <cell r="V3132">
            <v>0</v>
          </cell>
          <cell r="W3132">
            <v>3235.13</v>
          </cell>
          <cell r="X3132">
            <v>3235.13</v>
          </cell>
          <cell r="Y3132">
            <v>19600040</v>
          </cell>
        </row>
        <row r="3133">
          <cell r="A3133">
            <v>2018925</v>
          </cell>
          <cell r="C3133" t="str">
            <v>739218 ARC3554 blank glas 2 x</v>
          </cell>
          <cell r="D3133" t="str">
            <v>Arcabo</v>
          </cell>
          <cell r="E3133">
            <v>0</v>
          </cell>
          <cell r="F3133">
            <v>0</v>
          </cell>
          <cell r="G3133">
            <v>0</v>
          </cell>
          <cell r="H3133">
            <v>0</v>
          </cell>
          <cell r="I3133">
            <v>1</v>
          </cell>
          <cell r="J3133">
            <v>1</v>
          </cell>
          <cell r="L3133">
            <v>85.66</v>
          </cell>
          <cell r="O3133">
            <v>35.33</v>
          </cell>
          <cell r="P3133" t="str">
            <v/>
          </cell>
          <cell r="Q3133">
            <v>15</v>
          </cell>
          <cell r="R3133" t="str">
            <v/>
          </cell>
          <cell r="S3133">
            <v>0.6</v>
          </cell>
          <cell r="U3133">
            <v>0</v>
          </cell>
          <cell r="V3133">
            <v>0</v>
          </cell>
          <cell r="W3133">
            <v>85.66</v>
          </cell>
          <cell r="X3133">
            <v>85.66</v>
          </cell>
          <cell r="Y3133">
            <v>19600081</v>
          </cell>
        </row>
        <row r="3134">
          <cell r="A3134">
            <v>2018926</v>
          </cell>
          <cell r="C3134" t="str">
            <v>1x VE schroeven 80 mm v kozijnmontage wb 333</v>
          </cell>
          <cell r="D3134" t="str">
            <v>Duocar</v>
          </cell>
          <cell r="E3134">
            <v>0</v>
          </cell>
          <cell r="F3134">
            <v>0</v>
          </cell>
          <cell r="G3134">
            <v>0</v>
          </cell>
          <cell r="H3134">
            <v>0</v>
          </cell>
          <cell r="I3134">
            <v>1</v>
          </cell>
          <cell r="J3134">
            <v>1</v>
          </cell>
          <cell r="L3134">
            <v>19.8</v>
          </cell>
          <cell r="O3134">
            <v>7</v>
          </cell>
          <cell r="P3134" t="str">
            <v/>
          </cell>
          <cell r="R3134" t="str">
            <v/>
          </cell>
          <cell r="S3134">
            <v>0</v>
          </cell>
          <cell r="U3134">
            <v>0</v>
          </cell>
          <cell r="V3134">
            <v>0</v>
          </cell>
          <cell r="W3134">
            <v>19.8</v>
          </cell>
          <cell r="X3134">
            <v>19.8</v>
          </cell>
          <cell r="Y3134">
            <v>19600021</v>
          </cell>
        </row>
        <row r="3135">
          <cell r="A3135">
            <v>2018927</v>
          </cell>
          <cell r="C3135">
            <v>770919</v>
          </cell>
          <cell r="D3135" t="str">
            <v>Arcabo</v>
          </cell>
          <cell r="E3135">
            <v>1</v>
          </cell>
          <cell r="F3135">
            <v>14</v>
          </cell>
          <cell r="G3135">
            <v>5</v>
          </cell>
          <cell r="H3135">
            <v>4</v>
          </cell>
          <cell r="I3135">
            <v>1</v>
          </cell>
          <cell r="J3135">
            <v>1</v>
          </cell>
          <cell r="L3135">
            <v>7035.05</v>
          </cell>
          <cell r="N3135">
            <v>4323</v>
          </cell>
          <cell r="O3135">
            <v>3560.05</v>
          </cell>
          <cell r="P3135">
            <v>0.82351376359009953</v>
          </cell>
          <cell r="Q3135">
            <v>762.95</v>
          </cell>
          <cell r="R3135">
            <v>0.17648623640990055</v>
          </cell>
          <cell r="S3135">
            <v>30.518000000000001</v>
          </cell>
          <cell r="U3135">
            <v>0</v>
          </cell>
          <cell r="V3135">
            <v>0</v>
          </cell>
          <cell r="W3135">
            <v>7035.05</v>
          </cell>
          <cell r="X3135">
            <v>7035.05</v>
          </cell>
          <cell r="Y3135">
            <v>19600029</v>
          </cell>
        </row>
        <row r="3136">
          <cell r="A3136" t="str">
            <v>2018928V</v>
          </cell>
          <cell r="C3136" t="str">
            <v>658518 Floathouse</v>
          </cell>
          <cell r="D3136" t="str">
            <v>Arcabo</v>
          </cell>
          <cell r="E3136">
            <v>1</v>
          </cell>
          <cell r="F3136">
            <v>11</v>
          </cell>
          <cell r="G3136">
            <v>4</v>
          </cell>
          <cell r="H3136">
            <v>12</v>
          </cell>
          <cell r="I3136">
            <v>1</v>
          </cell>
          <cell r="J3136">
            <v>1</v>
          </cell>
          <cell r="L3136">
            <v>11442</v>
          </cell>
          <cell r="N3136">
            <v>6650</v>
          </cell>
          <cell r="O3136">
            <v>5269.9</v>
          </cell>
          <cell r="P3136">
            <v>0.79246616541353376</v>
          </cell>
          <cell r="Q3136">
            <v>1380.1</v>
          </cell>
          <cell r="R3136">
            <v>0.20753383458646615</v>
          </cell>
          <cell r="S3136">
            <v>55.203999999999994</v>
          </cell>
          <cell r="U3136">
            <v>0</v>
          </cell>
          <cell r="V3136">
            <v>0</v>
          </cell>
          <cell r="W3136">
            <v>11442</v>
          </cell>
          <cell r="X3136">
            <v>11442</v>
          </cell>
          <cell r="Y3136">
            <v>19600028</v>
          </cell>
        </row>
        <row r="3137">
          <cell r="A3137" t="str">
            <v>2018929V</v>
          </cell>
          <cell r="C3137" t="str">
            <v>658618 Floathouse</v>
          </cell>
          <cell r="D3137" t="str">
            <v>Arcabo</v>
          </cell>
          <cell r="E3137">
            <v>1</v>
          </cell>
          <cell r="F3137">
            <v>11</v>
          </cell>
          <cell r="G3137">
            <v>4</v>
          </cell>
          <cell r="H3137">
            <v>12</v>
          </cell>
          <cell r="I3137">
            <v>1</v>
          </cell>
          <cell r="J3137">
            <v>1</v>
          </cell>
          <cell r="L3137">
            <v>11442</v>
          </cell>
          <cell r="N3137">
            <v>6650</v>
          </cell>
          <cell r="O3137">
            <v>5269.9</v>
          </cell>
          <cell r="P3137">
            <v>0.79246616541353376</v>
          </cell>
          <cell r="Q3137">
            <v>1380.1</v>
          </cell>
          <cell r="R3137">
            <v>0.20753383458646615</v>
          </cell>
          <cell r="S3137">
            <v>55.203999999999994</v>
          </cell>
          <cell r="U3137">
            <v>0</v>
          </cell>
          <cell r="V3137">
            <v>0</v>
          </cell>
          <cell r="W3137">
            <v>11442</v>
          </cell>
          <cell r="X3137">
            <v>11442</v>
          </cell>
          <cell r="Y3137">
            <v>19600093</v>
          </cell>
        </row>
        <row r="3138">
          <cell r="A3138">
            <v>2018930</v>
          </cell>
          <cell r="C3138" t="str">
            <v>Comm 148 nieuw AWL100</v>
          </cell>
          <cell r="D3138" t="str">
            <v>Diamant</v>
          </cell>
          <cell r="E3138">
            <v>0</v>
          </cell>
          <cell r="F3138">
            <v>0</v>
          </cell>
          <cell r="G3138">
            <v>0</v>
          </cell>
          <cell r="H3138">
            <v>0</v>
          </cell>
          <cell r="I3138">
            <v>1</v>
          </cell>
          <cell r="J3138">
            <v>1</v>
          </cell>
          <cell r="L3138">
            <v>792</v>
          </cell>
          <cell r="N3138">
            <v>240</v>
          </cell>
          <cell r="O3138">
            <v>150</v>
          </cell>
          <cell r="P3138">
            <v>0.625</v>
          </cell>
          <cell r="Q3138">
            <v>90</v>
          </cell>
          <cell r="R3138">
            <v>0.375</v>
          </cell>
          <cell r="S3138">
            <v>3.6</v>
          </cell>
          <cell r="U3138">
            <v>0</v>
          </cell>
          <cell r="V3138">
            <v>0</v>
          </cell>
          <cell r="W3138">
            <v>792</v>
          </cell>
          <cell r="X3138">
            <v>792</v>
          </cell>
          <cell r="Y3138">
            <v>618790</v>
          </cell>
        </row>
        <row r="3139">
          <cell r="A3139">
            <v>2018931</v>
          </cell>
          <cell r="C3139">
            <v>743719</v>
          </cell>
          <cell r="D3139" t="str">
            <v>Arcabo</v>
          </cell>
          <cell r="E3139">
            <v>1</v>
          </cell>
          <cell r="F3139">
            <v>10</v>
          </cell>
          <cell r="G3139">
            <v>5</v>
          </cell>
          <cell r="H3139">
            <v>3</v>
          </cell>
          <cell r="I3139">
            <v>1</v>
          </cell>
          <cell r="J3139">
            <v>1</v>
          </cell>
          <cell r="L3139">
            <v>3636.52</v>
          </cell>
          <cell r="N3139">
            <v>2397.8000000000002</v>
          </cell>
          <cell r="O3139">
            <v>1899.8300000000002</v>
          </cell>
          <cell r="P3139">
            <v>0.79232212861789975</v>
          </cell>
          <cell r="Q3139">
            <v>497.97</v>
          </cell>
          <cell r="R3139">
            <v>0.20767787138210025</v>
          </cell>
          <cell r="S3139">
            <v>19.918800000000001</v>
          </cell>
          <cell r="U3139">
            <v>0</v>
          </cell>
          <cell r="V3139">
            <v>0</v>
          </cell>
          <cell r="W3139">
            <v>3636.52</v>
          </cell>
          <cell r="X3139">
            <v>3636.52</v>
          </cell>
          <cell r="Y3139">
            <v>19600027</v>
          </cell>
        </row>
        <row r="3140">
          <cell r="A3140">
            <v>2018932</v>
          </cell>
          <cell r="C3140" t="str">
            <v>722918 glas 630 x 2072 mm vordeur</v>
          </cell>
          <cell r="D3140" t="str">
            <v>Arcabo</v>
          </cell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L3140">
            <v>150.63999999999999</v>
          </cell>
          <cell r="O3140">
            <v>67.819999999999993</v>
          </cell>
          <cell r="P3140" t="str">
            <v/>
          </cell>
          <cell r="Q3140">
            <v>15</v>
          </cell>
          <cell r="R3140" t="str">
            <v/>
          </cell>
          <cell r="S3140">
            <v>0.6</v>
          </cell>
          <cell r="U3140">
            <v>82.82</v>
          </cell>
          <cell r="V3140">
            <v>0</v>
          </cell>
          <cell r="W3140">
            <v>150.63999999999999</v>
          </cell>
          <cell r="X3140">
            <v>150.63999999999999</v>
          </cell>
          <cell r="Y3140">
            <v>19600081</v>
          </cell>
        </row>
        <row r="3141">
          <cell r="A3141">
            <v>2018933</v>
          </cell>
          <cell r="C3141">
            <v>776919</v>
          </cell>
          <cell r="D3141" t="str">
            <v>Arcabo</v>
          </cell>
          <cell r="E3141">
            <v>1</v>
          </cell>
          <cell r="F3141">
            <v>7</v>
          </cell>
          <cell r="G3141">
            <v>5</v>
          </cell>
          <cell r="H3141">
            <v>2</v>
          </cell>
          <cell r="I3141">
            <v>0</v>
          </cell>
          <cell r="J3141">
            <v>0</v>
          </cell>
          <cell r="L3141">
            <v>2416.91</v>
          </cell>
          <cell r="N3141">
            <v>1598</v>
          </cell>
          <cell r="O3141">
            <v>1230.24</v>
          </cell>
          <cell r="P3141">
            <v>0.7698623279098874</v>
          </cell>
          <cell r="Q3141">
            <v>367.76</v>
          </cell>
          <cell r="R3141">
            <v>0.23013767209011263</v>
          </cell>
          <cell r="S3141">
            <v>14.7104</v>
          </cell>
          <cell r="U3141">
            <v>1598</v>
          </cell>
          <cell r="V3141">
            <v>0</v>
          </cell>
          <cell r="W3141">
            <v>2416.91</v>
          </cell>
          <cell r="X3141">
            <v>2416.91</v>
          </cell>
          <cell r="Y3141">
            <v>19600030</v>
          </cell>
        </row>
        <row r="3142">
          <cell r="A3142">
            <v>2018934</v>
          </cell>
          <cell r="C3142">
            <v>777019</v>
          </cell>
          <cell r="D3142" t="str">
            <v>Arcabo</v>
          </cell>
          <cell r="E3142">
            <v>1</v>
          </cell>
          <cell r="F3142">
            <v>7</v>
          </cell>
          <cell r="G3142">
            <v>5</v>
          </cell>
          <cell r="H3142">
            <v>2</v>
          </cell>
          <cell r="I3142">
            <v>1</v>
          </cell>
          <cell r="J3142">
            <v>1</v>
          </cell>
          <cell r="L3142">
            <v>2416.91</v>
          </cell>
          <cell r="N3142">
            <v>1598</v>
          </cell>
          <cell r="O3142">
            <v>1230.24</v>
          </cell>
          <cell r="P3142">
            <v>0.7698623279098874</v>
          </cell>
          <cell r="Q3142">
            <v>367.76</v>
          </cell>
          <cell r="R3142">
            <v>0.23013767209011263</v>
          </cell>
          <cell r="S3142">
            <v>14.7104</v>
          </cell>
          <cell r="U3142">
            <v>0</v>
          </cell>
          <cell r="V3142">
            <v>0</v>
          </cell>
          <cell r="W3142">
            <v>2416.91</v>
          </cell>
          <cell r="X3142">
            <v>2416.91</v>
          </cell>
          <cell r="Y3142">
            <v>19600049</v>
          </cell>
        </row>
        <row r="3143">
          <cell r="A3143">
            <v>2018935</v>
          </cell>
          <cell r="C3143" t="str">
            <v>750318, 2 ruiten 734 x 1693 en 734 x 1629 (745818)</v>
          </cell>
          <cell r="D3143" t="str">
            <v>Arcabo</v>
          </cell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L3143">
            <v>325.33999999999997</v>
          </cell>
          <cell r="O3143">
            <v>155.16999999999999</v>
          </cell>
          <cell r="P3143" t="str">
            <v/>
          </cell>
          <cell r="Q3143">
            <v>15</v>
          </cell>
          <cell r="R3143" t="str">
            <v/>
          </cell>
          <cell r="S3143">
            <v>0.6</v>
          </cell>
          <cell r="U3143">
            <v>170.17</v>
          </cell>
          <cell r="V3143">
            <v>0</v>
          </cell>
          <cell r="W3143">
            <v>325.33999999999997</v>
          </cell>
          <cell r="X3143">
            <v>325.33999999999997</v>
          </cell>
          <cell r="Y3143">
            <v>19600081</v>
          </cell>
        </row>
        <row r="3144">
          <cell r="A3144">
            <v>2018936</v>
          </cell>
          <cell r="C3144">
            <v>699219</v>
          </cell>
          <cell r="D3144" t="str">
            <v>Arcabo</v>
          </cell>
          <cell r="E3144">
            <v>1</v>
          </cell>
          <cell r="F3144">
            <v>8</v>
          </cell>
          <cell r="G3144">
            <v>5</v>
          </cell>
          <cell r="H3144">
            <v>5</v>
          </cell>
          <cell r="I3144">
            <v>1</v>
          </cell>
          <cell r="J3144">
            <v>1</v>
          </cell>
          <cell r="L3144">
            <v>3503.63</v>
          </cell>
          <cell r="N3144">
            <v>2340.35</v>
          </cell>
          <cell r="O3144">
            <v>1784.96</v>
          </cell>
          <cell r="P3144">
            <v>0.76268934133783417</v>
          </cell>
          <cell r="Q3144">
            <v>555.39</v>
          </cell>
          <cell r="R3144">
            <v>0.23731065866216591</v>
          </cell>
          <cell r="S3144">
            <v>22.215599999999998</v>
          </cell>
          <cell r="U3144">
            <v>0</v>
          </cell>
          <cell r="V3144">
            <v>0</v>
          </cell>
          <cell r="W3144">
            <v>3503.63</v>
          </cell>
          <cell r="X3144">
            <v>3503.63</v>
          </cell>
          <cell r="Y3144">
            <v>19600031</v>
          </cell>
        </row>
        <row r="3145">
          <cell r="A3145">
            <v>2018937</v>
          </cell>
          <cell r="C3145" t="str">
            <v>MP0 wb 332 hal 1</v>
          </cell>
          <cell r="D3145" t="str">
            <v>Arcabo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L3145">
            <v>67.62</v>
          </cell>
          <cell r="O3145">
            <v>29.4</v>
          </cell>
          <cell r="P3145" t="str">
            <v/>
          </cell>
          <cell r="R3145" t="str">
            <v/>
          </cell>
          <cell r="S3145">
            <v>0</v>
          </cell>
          <cell r="U3145">
            <v>29.4</v>
          </cell>
          <cell r="V3145">
            <v>0</v>
          </cell>
          <cell r="W3145">
            <v>67.62</v>
          </cell>
          <cell r="X3145">
            <v>67.62</v>
          </cell>
          <cell r="Y3145">
            <v>19600081</v>
          </cell>
        </row>
        <row r="3146">
          <cell r="A3146">
            <v>2018938</v>
          </cell>
          <cell r="C3146" t="str">
            <v xml:space="preserve">MP10 5x 10 lengtes </v>
          </cell>
          <cell r="D3146" t="str">
            <v>BKF A.Fleuren GmbH</v>
          </cell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1</v>
          </cell>
          <cell r="J3146">
            <v>1</v>
          </cell>
          <cell r="L3146">
            <v>396</v>
          </cell>
          <cell r="N3146">
            <v>315</v>
          </cell>
          <cell r="O3146">
            <v>315</v>
          </cell>
          <cell r="P3146">
            <v>1</v>
          </cell>
          <cell r="Q3146">
            <v>0</v>
          </cell>
          <cell r="R3146">
            <v>0</v>
          </cell>
          <cell r="S3146">
            <v>0</v>
          </cell>
          <cell r="U3146">
            <v>0</v>
          </cell>
          <cell r="V3146">
            <v>0</v>
          </cell>
          <cell r="W3146">
            <v>396</v>
          </cell>
          <cell r="X3146">
            <v>396</v>
          </cell>
          <cell r="Y3146">
            <v>618791</v>
          </cell>
        </row>
        <row r="3147">
          <cell r="A3147">
            <v>2018939</v>
          </cell>
          <cell r="C3147" t="str">
            <v xml:space="preserve">Vulstroken DTS </v>
          </cell>
          <cell r="D3147" t="str">
            <v>BKF A.Fleuren GmbH</v>
          </cell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1</v>
          </cell>
          <cell r="J3147">
            <v>1</v>
          </cell>
          <cell r="L3147">
            <v>821.6</v>
          </cell>
          <cell r="N3147">
            <v>410</v>
          </cell>
          <cell r="O3147">
            <v>410</v>
          </cell>
          <cell r="P3147">
            <v>1</v>
          </cell>
          <cell r="Q3147">
            <v>0</v>
          </cell>
          <cell r="R3147">
            <v>0</v>
          </cell>
          <cell r="S3147">
            <v>0</v>
          </cell>
          <cell r="U3147">
            <v>0</v>
          </cell>
          <cell r="V3147">
            <v>0</v>
          </cell>
          <cell r="W3147">
            <v>821.6</v>
          </cell>
          <cell r="X3147">
            <v>821.6</v>
          </cell>
          <cell r="Y3147">
            <v>618792</v>
          </cell>
        </row>
        <row r="3148">
          <cell r="A3148">
            <v>2018940</v>
          </cell>
          <cell r="C3148" t="str">
            <v>AWL100 op maat tbv 768419 tm 768919 - 1 set extra besteld</v>
          </cell>
          <cell r="D3148" t="str">
            <v>Arcabo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L3148">
            <v>338</v>
          </cell>
          <cell r="O3148">
            <v>0</v>
          </cell>
          <cell r="P3148" t="str">
            <v/>
          </cell>
          <cell r="R3148" t="str">
            <v/>
          </cell>
          <cell r="S3148">
            <v>0</v>
          </cell>
          <cell r="U3148">
            <v>0</v>
          </cell>
          <cell r="V3148">
            <v>0</v>
          </cell>
          <cell r="W3148">
            <v>338</v>
          </cell>
          <cell r="X3148">
            <v>338</v>
          </cell>
          <cell r="Y3148">
            <v>19600081</v>
          </cell>
        </row>
        <row r="3149">
          <cell r="A3149">
            <v>2018941</v>
          </cell>
          <cell r="C3149" t="str">
            <v>Glasruit 2342 x 1497 mm 5-15-6 mm HR++</v>
          </cell>
          <cell r="D3149" t="str">
            <v>Arcabo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L3149">
            <v>219.34</v>
          </cell>
          <cell r="O3149">
            <v>102.17</v>
          </cell>
          <cell r="P3149" t="str">
            <v/>
          </cell>
          <cell r="Q3149">
            <v>15</v>
          </cell>
          <cell r="R3149" t="str">
            <v/>
          </cell>
          <cell r="S3149">
            <v>0.6</v>
          </cell>
          <cell r="U3149">
            <v>117.17</v>
          </cell>
          <cell r="V3149">
            <v>219.34</v>
          </cell>
          <cell r="W3149">
            <v>0</v>
          </cell>
          <cell r="X3149"/>
          <cell r="Y3149"/>
        </row>
        <row r="3150">
          <cell r="A3150">
            <v>2018942</v>
          </cell>
          <cell r="C3150" t="str">
            <v>Comm 149</v>
          </cell>
          <cell r="D3150" t="str">
            <v>Diamant</v>
          </cell>
          <cell r="E3150">
            <v>1</v>
          </cell>
          <cell r="F3150">
            <v>8</v>
          </cell>
          <cell r="G3150">
            <v>6</v>
          </cell>
          <cell r="H3150">
            <v>3</v>
          </cell>
          <cell r="I3150">
            <v>1</v>
          </cell>
          <cell r="J3150">
            <v>1</v>
          </cell>
          <cell r="L3150">
            <v>3294.77</v>
          </cell>
          <cell r="N3150">
            <v>2062.4899999999998</v>
          </cell>
          <cell r="O3150">
            <v>1577.8099999999997</v>
          </cell>
          <cell r="P3150">
            <v>0.76500249698180345</v>
          </cell>
          <cell r="Q3150">
            <v>484.68</v>
          </cell>
          <cell r="R3150">
            <v>0.23499750301819647</v>
          </cell>
          <cell r="S3150">
            <v>19.3872</v>
          </cell>
          <cell r="U3150">
            <v>0</v>
          </cell>
          <cell r="V3150">
            <v>0</v>
          </cell>
          <cell r="W3150">
            <v>3294.77</v>
          </cell>
          <cell r="X3150">
            <v>3294.77</v>
          </cell>
          <cell r="Y3150">
            <v>19600100</v>
          </cell>
        </row>
        <row r="3151">
          <cell r="A3151">
            <v>2018943</v>
          </cell>
          <cell r="C3151">
            <v>765519</v>
          </cell>
          <cell r="D3151" t="str">
            <v>Arcabo</v>
          </cell>
          <cell r="E3151">
            <v>1</v>
          </cell>
          <cell r="F3151">
            <v>9</v>
          </cell>
          <cell r="G3151">
            <v>5</v>
          </cell>
          <cell r="H3151">
            <v>3</v>
          </cell>
          <cell r="I3151">
            <v>1</v>
          </cell>
          <cell r="J3151">
            <v>1</v>
          </cell>
          <cell r="L3151">
            <v>3393.76</v>
          </cell>
          <cell r="N3151">
            <v>2238.09</v>
          </cell>
          <cell r="O3151">
            <v>1713.27</v>
          </cell>
          <cell r="P3151">
            <v>0.76550540862967975</v>
          </cell>
          <cell r="Q3151">
            <v>524.82000000000005</v>
          </cell>
          <cell r="R3151">
            <v>0.23449459137032025</v>
          </cell>
          <cell r="S3151">
            <v>20.992800000000003</v>
          </cell>
          <cell r="U3151">
            <v>0</v>
          </cell>
          <cell r="V3151">
            <v>0</v>
          </cell>
          <cell r="W3151">
            <v>3393.76</v>
          </cell>
          <cell r="X3151">
            <v>3393.76</v>
          </cell>
          <cell r="Y3151">
            <v>19600050</v>
          </cell>
        </row>
        <row r="3152">
          <cell r="A3152">
            <v>2018944</v>
          </cell>
          <cell r="C3152" t="str">
            <v>De Pourcq</v>
          </cell>
          <cell r="D3152" t="str">
            <v>Duocar</v>
          </cell>
          <cell r="E3152">
            <v>1</v>
          </cell>
          <cell r="F3152">
            <v>2</v>
          </cell>
          <cell r="G3152">
            <v>1</v>
          </cell>
          <cell r="H3152">
            <v>1</v>
          </cell>
          <cell r="I3152">
            <v>1</v>
          </cell>
          <cell r="J3152">
            <v>1</v>
          </cell>
          <cell r="L3152">
            <v>924.04</v>
          </cell>
          <cell r="N3152">
            <v>574.03</v>
          </cell>
          <cell r="O3152">
            <v>410.38</v>
          </cell>
          <cell r="P3152">
            <v>0.71491037053812523</v>
          </cell>
          <cell r="Q3152">
            <v>163.65</v>
          </cell>
          <cell r="R3152">
            <v>0.28508962946187483</v>
          </cell>
          <cell r="S3152">
            <v>6.5460000000000003</v>
          </cell>
          <cell r="U3152">
            <v>0</v>
          </cell>
          <cell r="V3152">
            <v>0</v>
          </cell>
          <cell r="W3152">
            <v>924.04</v>
          </cell>
          <cell r="X3152">
            <v>924.04</v>
          </cell>
          <cell r="Y3152">
            <v>19600042</v>
          </cell>
        </row>
        <row r="3153">
          <cell r="A3153">
            <v>2018945</v>
          </cell>
          <cell r="C3153" t="str">
            <v>Bedrijfshal</v>
          </cell>
          <cell r="D3153" t="str">
            <v>Boma Staalbouw</v>
          </cell>
          <cell r="E3153">
            <v>1</v>
          </cell>
          <cell r="F3153">
            <v>7</v>
          </cell>
          <cell r="G3153">
            <v>0</v>
          </cell>
          <cell r="H3153">
            <v>0</v>
          </cell>
          <cell r="I3153">
            <v>1</v>
          </cell>
          <cell r="J3153">
            <v>1</v>
          </cell>
          <cell r="L3153">
            <v>5097.21</v>
          </cell>
          <cell r="O3153">
            <v>0</v>
          </cell>
          <cell r="P3153" t="str">
            <v/>
          </cell>
          <cell r="R3153" t="str">
            <v/>
          </cell>
          <cell r="S3153">
            <v>0</v>
          </cell>
          <cell r="U3153">
            <v>0</v>
          </cell>
          <cell r="V3153">
            <v>0</v>
          </cell>
          <cell r="W3153">
            <v>5097.21</v>
          </cell>
          <cell r="X3153">
            <v>5097.21</v>
          </cell>
          <cell r="Y3153">
            <v>19600098</v>
          </cell>
        </row>
        <row r="3154">
          <cell r="A3154">
            <v>2018946</v>
          </cell>
          <cell r="C3154">
            <v>744119</v>
          </cell>
          <cell r="D3154" t="str">
            <v>Arcabo</v>
          </cell>
          <cell r="E3154">
            <v>1</v>
          </cell>
          <cell r="F3154">
            <v>11</v>
          </cell>
          <cell r="G3154">
            <v>5</v>
          </cell>
          <cell r="H3154">
            <v>3</v>
          </cell>
          <cell r="I3154">
            <v>1</v>
          </cell>
          <cell r="J3154">
            <v>1</v>
          </cell>
          <cell r="L3154">
            <v>4388.42</v>
          </cell>
          <cell r="N3154">
            <v>2841</v>
          </cell>
          <cell r="O3154">
            <v>2255.1999999999998</v>
          </cell>
          <cell r="P3154">
            <v>0.79380499824005624</v>
          </cell>
          <cell r="Q3154">
            <v>585.79999999999995</v>
          </cell>
          <cell r="R3154">
            <v>0.20619500175994365</v>
          </cell>
          <cell r="S3154">
            <v>23.431999999999999</v>
          </cell>
          <cell r="U3154">
            <v>0</v>
          </cell>
          <cell r="V3154">
            <v>0</v>
          </cell>
          <cell r="W3154">
            <v>4388.42</v>
          </cell>
          <cell r="X3154">
            <v>4388.42</v>
          </cell>
          <cell r="Y3154">
            <v>19600051</v>
          </cell>
        </row>
        <row r="3155">
          <cell r="A3155" t="str">
            <v>2018947V</v>
          </cell>
          <cell r="C3155">
            <v>778819</v>
          </cell>
          <cell r="D3155" t="str">
            <v>Arcabo</v>
          </cell>
          <cell r="E3155">
            <v>1</v>
          </cell>
          <cell r="F3155">
            <v>9</v>
          </cell>
          <cell r="G3155">
            <v>6</v>
          </cell>
          <cell r="H3155">
            <v>2</v>
          </cell>
          <cell r="I3155">
            <v>1</v>
          </cell>
          <cell r="J3155">
            <v>1</v>
          </cell>
          <cell r="L3155">
            <v>6632.64</v>
          </cell>
          <cell r="N3155">
            <v>3887.09</v>
          </cell>
          <cell r="O3155">
            <v>3134.21</v>
          </cell>
          <cell r="P3155">
            <v>0.80631269149929641</v>
          </cell>
          <cell r="Q3155">
            <v>752.88</v>
          </cell>
          <cell r="R3155">
            <v>0.19368730850070359</v>
          </cell>
          <cell r="S3155">
            <v>30.115200000000002</v>
          </cell>
          <cell r="U3155">
            <v>0</v>
          </cell>
          <cell r="V3155">
            <v>0</v>
          </cell>
          <cell r="W3155">
            <v>6632.64</v>
          </cell>
          <cell r="X3155">
            <v>6632.64</v>
          </cell>
          <cell r="Y3155">
            <v>19600052</v>
          </cell>
        </row>
        <row r="3156">
          <cell r="A3156">
            <v>2018948</v>
          </cell>
          <cell r="C3156" t="str">
            <v>nieuwe vleugel ARC1022 761718</v>
          </cell>
          <cell r="D3156" t="str">
            <v>Arcabo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O3156">
            <v>0</v>
          </cell>
          <cell r="P3156" t="str">
            <v/>
          </cell>
          <cell r="R3156" t="str">
            <v/>
          </cell>
          <cell r="S3156">
            <v>0</v>
          </cell>
          <cell r="U3156">
            <v>0</v>
          </cell>
          <cell r="V3156">
            <v>0</v>
          </cell>
          <cell r="W3156">
            <v>0</v>
          </cell>
          <cell r="X3156"/>
          <cell r="Y3156"/>
        </row>
        <row r="3157">
          <cell r="A3157">
            <v>2018949</v>
          </cell>
          <cell r="C3157" t="str">
            <v>werkbon 334, AWL 100 voorraad hal 1</v>
          </cell>
          <cell r="D3157" t="str">
            <v>Arcabo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L3157">
            <v>250.06</v>
          </cell>
          <cell r="O3157">
            <v>108.71</v>
          </cell>
          <cell r="P3157" t="str">
            <v/>
          </cell>
          <cell r="R3157" t="str">
            <v/>
          </cell>
          <cell r="S3157">
            <v>0</v>
          </cell>
          <cell r="U3157">
            <v>108.71</v>
          </cell>
          <cell r="V3157">
            <v>0</v>
          </cell>
          <cell r="W3157">
            <v>250.06</v>
          </cell>
          <cell r="X3157">
            <v>250.06</v>
          </cell>
          <cell r="Y3157">
            <v>19600081</v>
          </cell>
        </row>
        <row r="3158">
          <cell r="A3158">
            <v>2018950</v>
          </cell>
          <cell r="C3158" t="str">
            <v>Hendels 70 mm wit - 10 st</v>
          </cell>
          <cell r="D3158" t="str">
            <v>Arcabo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L3158">
            <v>9.66</v>
          </cell>
          <cell r="O3158">
            <v>4.2</v>
          </cell>
          <cell r="P3158" t="str">
            <v/>
          </cell>
          <cell r="Q3158">
            <v>0</v>
          </cell>
          <cell r="R3158" t="str">
            <v/>
          </cell>
          <cell r="S3158">
            <v>0</v>
          </cell>
          <cell r="U3158">
            <v>4.2</v>
          </cell>
          <cell r="V3158">
            <v>0</v>
          </cell>
          <cell r="W3158">
            <v>9.66</v>
          </cell>
          <cell r="X3158">
            <v>9.66</v>
          </cell>
          <cell r="Y3158">
            <v>19600081</v>
          </cell>
        </row>
        <row r="3159">
          <cell r="A3159">
            <v>2018951</v>
          </cell>
          <cell r="C3159" t="str">
            <v>MSE-053 schuur (spoed)</v>
          </cell>
          <cell r="D3159" t="str">
            <v>Maat</v>
          </cell>
          <cell r="E3159">
            <v>0</v>
          </cell>
          <cell r="F3159">
            <v>1</v>
          </cell>
          <cell r="G3159">
            <v>0</v>
          </cell>
          <cell r="H3159">
            <v>1</v>
          </cell>
          <cell r="I3159">
            <v>1</v>
          </cell>
          <cell r="J3159">
            <v>1</v>
          </cell>
          <cell r="L3159">
            <v>505.97</v>
          </cell>
          <cell r="N3159">
            <v>355.39</v>
          </cell>
          <cell r="O3159">
            <v>250.5</v>
          </cell>
          <cell r="P3159">
            <v>0.70485945018149077</v>
          </cell>
          <cell r="Q3159">
            <v>104.89</v>
          </cell>
          <cell r="R3159">
            <v>0.29514054981850923</v>
          </cell>
          <cell r="S3159">
            <v>4.1955999999999998</v>
          </cell>
          <cell r="U3159">
            <v>0</v>
          </cell>
          <cell r="V3159">
            <v>0</v>
          </cell>
          <cell r="W3159">
            <v>505.97</v>
          </cell>
          <cell r="X3159">
            <v>505.97</v>
          </cell>
          <cell r="Y3159">
            <v>19600025</v>
          </cell>
        </row>
        <row r="3160">
          <cell r="A3160">
            <v>2018952</v>
          </cell>
          <cell r="C3160" t="str">
            <v>Glasbruggen wb 336 V530 - 50 st</v>
          </cell>
          <cell r="D3160" t="str">
            <v>Arcabo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0</v>
          </cell>
          <cell r="L3160">
            <v>7.5</v>
          </cell>
          <cell r="O3160">
            <v>2.5</v>
          </cell>
          <cell r="P3160" t="str">
            <v/>
          </cell>
          <cell r="R3160" t="str">
            <v/>
          </cell>
          <cell r="S3160">
            <v>0</v>
          </cell>
          <cell r="U3160">
            <v>2.5</v>
          </cell>
          <cell r="V3160">
            <v>0</v>
          </cell>
          <cell r="W3160">
            <v>7.5</v>
          </cell>
          <cell r="X3160">
            <v>7.5</v>
          </cell>
          <cell r="Y3160">
            <v>19600081</v>
          </cell>
        </row>
        <row r="3161">
          <cell r="A3161">
            <v>2018953</v>
          </cell>
          <cell r="C3161" t="str">
            <v>wb 337 - loopwagen s80 kg en afdekdopjes 10 mm</v>
          </cell>
          <cell r="D3161" t="str">
            <v>Arcabo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1</v>
          </cell>
          <cell r="J3161">
            <v>1</v>
          </cell>
          <cell r="L3161">
            <v>169.51</v>
          </cell>
          <cell r="O3161">
            <v>73.7</v>
          </cell>
          <cell r="P3161" t="str">
            <v/>
          </cell>
          <cell r="R3161" t="str">
            <v/>
          </cell>
          <cell r="S3161">
            <v>0</v>
          </cell>
          <cell r="U3161">
            <v>0</v>
          </cell>
          <cell r="V3161">
            <v>0</v>
          </cell>
          <cell r="W3161">
            <v>169.51</v>
          </cell>
          <cell r="X3161">
            <v>169.51</v>
          </cell>
          <cell r="Y3161">
            <v>19600081</v>
          </cell>
        </row>
        <row r="3162">
          <cell r="A3162">
            <v>2018954</v>
          </cell>
          <cell r="C3162">
            <v>776819</v>
          </cell>
          <cell r="D3162" t="str">
            <v>Arcabo</v>
          </cell>
          <cell r="E3162">
            <v>1</v>
          </cell>
          <cell r="F3162">
            <v>11</v>
          </cell>
          <cell r="G3162">
            <v>5</v>
          </cell>
          <cell r="H3162">
            <v>4</v>
          </cell>
          <cell r="I3162">
            <v>1</v>
          </cell>
          <cell r="J3162">
            <v>1</v>
          </cell>
          <cell r="L3162">
            <v>4500.17</v>
          </cell>
          <cell r="N3162">
            <v>2924</v>
          </cell>
          <cell r="O3162">
            <v>2322.56</v>
          </cell>
          <cell r="P3162">
            <v>0.79430916552667574</v>
          </cell>
          <cell r="Q3162">
            <v>601.44000000000005</v>
          </cell>
          <cell r="R3162">
            <v>0.20569083447332423</v>
          </cell>
          <cell r="S3162">
            <v>24.057600000000001</v>
          </cell>
          <cell r="U3162">
            <v>0</v>
          </cell>
          <cell r="V3162">
            <v>0</v>
          </cell>
          <cell r="W3162">
            <v>4500.17</v>
          </cell>
          <cell r="X3162">
            <v>4500.17</v>
          </cell>
          <cell r="Y3162">
            <v>19600064</v>
          </cell>
        </row>
        <row r="3163">
          <cell r="A3163">
            <v>2018955</v>
          </cell>
          <cell r="C3163">
            <v>765619</v>
          </cell>
          <cell r="D3163" t="str">
            <v>Arcabo</v>
          </cell>
          <cell r="E3163">
            <v>1</v>
          </cell>
          <cell r="F3163">
            <v>9</v>
          </cell>
          <cell r="G3163">
            <v>5</v>
          </cell>
          <cell r="H3163">
            <v>2</v>
          </cell>
          <cell r="I3163">
            <v>1</v>
          </cell>
          <cell r="J3163">
            <v>1</v>
          </cell>
          <cell r="L3163">
            <v>3181.65</v>
          </cell>
          <cell r="N3163">
            <v>2102.5100000000002</v>
          </cell>
          <cell r="O3163">
            <v>1686.6600000000003</v>
          </cell>
          <cell r="P3163">
            <v>0.80221259351917473</v>
          </cell>
          <cell r="Q3163">
            <v>415.85</v>
          </cell>
          <cell r="R3163">
            <v>0.1977874064808253</v>
          </cell>
          <cell r="S3163">
            <v>16.634</v>
          </cell>
          <cell r="U3163">
            <v>0</v>
          </cell>
          <cell r="V3163">
            <v>0</v>
          </cell>
          <cell r="W3163">
            <v>3181.65</v>
          </cell>
          <cell r="X3163">
            <v>3181.65</v>
          </cell>
          <cell r="Y3163">
            <v>19600063</v>
          </cell>
        </row>
        <row r="3164">
          <cell r="A3164" t="str">
            <v>2018956-1</v>
          </cell>
          <cell r="C3164" t="str">
            <v>Duinrell 1 Beeld</v>
          </cell>
          <cell r="D3164" t="str">
            <v>Maat</v>
          </cell>
          <cell r="E3164">
            <v>1</v>
          </cell>
          <cell r="F3164">
            <v>11</v>
          </cell>
          <cell r="G3164">
            <v>2</v>
          </cell>
          <cell r="H3164">
            <v>4</v>
          </cell>
          <cell r="I3164">
            <v>1</v>
          </cell>
          <cell r="J3164">
            <v>1</v>
          </cell>
          <cell r="L3164">
            <v>5155.25</v>
          </cell>
          <cell r="N3164">
            <v>3708</v>
          </cell>
          <cell r="O3164">
            <v>2913.54</v>
          </cell>
          <cell r="P3164">
            <v>0.78574433656957932</v>
          </cell>
          <cell r="Q3164">
            <v>794.46</v>
          </cell>
          <cell r="R3164">
            <v>0.21425566343042071</v>
          </cell>
          <cell r="S3164">
            <v>31.778400000000001</v>
          </cell>
          <cell r="U3164">
            <v>0</v>
          </cell>
          <cell r="V3164">
            <v>0</v>
          </cell>
          <cell r="W3164">
            <v>5155.25</v>
          </cell>
          <cell r="X3164">
            <v>5155.25</v>
          </cell>
          <cell r="Y3164">
            <v>19600084</v>
          </cell>
        </row>
        <row r="3165">
          <cell r="A3165" t="str">
            <v>2018956-2</v>
          </cell>
          <cell r="C3165" t="str">
            <v>Duinrell 2 Spiegel</v>
          </cell>
          <cell r="D3165" t="str">
            <v>Maat</v>
          </cell>
          <cell r="E3165">
            <v>1</v>
          </cell>
          <cell r="F3165">
            <v>11</v>
          </cell>
          <cell r="G3165">
            <v>2</v>
          </cell>
          <cell r="H3165">
            <v>4</v>
          </cell>
          <cell r="I3165">
            <v>1</v>
          </cell>
          <cell r="J3165">
            <v>1</v>
          </cell>
          <cell r="L3165">
            <v>5155.25</v>
          </cell>
          <cell r="N3165">
            <v>3708</v>
          </cell>
          <cell r="O3165">
            <v>2913.54</v>
          </cell>
          <cell r="P3165">
            <v>0.78574433656957932</v>
          </cell>
          <cell r="Q3165">
            <v>794.46</v>
          </cell>
          <cell r="R3165">
            <v>0.21425566343042071</v>
          </cell>
          <cell r="S3165">
            <v>31.778400000000001</v>
          </cell>
          <cell r="U3165">
            <v>0</v>
          </cell>
          <cell r="V3165">
            <v>0</v>
          </cell>
          <cell r="W3165">
            <v>5155.25</v>
          </cell>
          <cell r="X3165">
            <v>5155.25</v>
          </cell>
          <cell r="Y3165">
            <v>19600089</v>
          </cell>
        </row>
        <row r="3166">
          <cell r="A3166" t="str">
            <v>2018956-3</v>
          </cell>
          <cell r="C3166" t="str">
            <v>Duinrell 3 Spiegel</v>
          </cell>
          <cell r="D3166" t="str">
            <v>Maat</v>
          </cell>
          <cell r="E3166">
            <v>1</v>
          </cell>
          <cell r="F3166">
            <v>11</v>
          </cell>
          <cell r="G3166">
            <v>2</v>
          </cell>
          <cell r="H3166">
            <v>4</v>
          </cell>
          <cell r="I3166">
            <v>1</v>
          </cell>
          <cell r="J3166">
            <v>1</v>
          </cell>
          <cell r="L3166">
            <v>5155.25</v>
          </cell>
          <cell r="N3166">
            <v>3708</v>
          </cell>
          <cell r="O3166">
            <v>2913.54</v>
          </cell>
          <cell r="P3166">
            <v>0.78574433656957932</v>
          </cell>
          <cell r="Q3166">
            <v>794.46</v>
          </cell>
          <cell r="R3166">
            <v>0.21425566343042071</v>
          </cell>
          <cell r="S3166">
            <v>31.778400000000001</v>
          </cell>
          <cell r="U3166">
            <v>0</v>
          </cell>
          <cell r="V3166">
            <v>-24.640000000000327</v>
          </cell>
          <cell r="W3166">
            <v>5179.8900000000003</v>
          </cell>
          <cell r="X3166">
            <v>5179.8900000000003</v>
          </cell>
          <cell r="Y3166">
            <v>19600165</v>
          </cell>
        </row>
        <row r="3167">
          <cell r="A3167" t="str">
            <v>2018956-4</v>
          </cell>
          <cell r="C3167" t="str">
            <v>Duinrell 4 Spiegel</v>
          </cell>
          <cell r="D3167" t="str">
            <v>Maat</v>
          </cell>
          <cell r="E3167">
            <v>1</v>
          </cell>
          <cell r="F3167">
            <v>11</v>
          </cell>
          <cell r="G3167">
            <v>2</v>
          </cell>
          <cell r="H3167">
            <v>4</v>
          </cell>
          <cell r="I3167">
            <v>1</v>
          </cell>
          <cell r="J3167">
            <v>1</v>
          </cell>
          <cell r="L3167">
            <v>5155.25</v>
          </cell>
          <cell r="N3167">
            <v>3708</v>
          </cell>
          <cell r="O3167">
            <v>2913.54</v>
          </cell>
          <cell r="P3167">
            <v>0.78574433656957932</v>
          </cell>
          <cell r="Q3167">
            <v>794.46</v>
          </cell>
          <cell r="R3167">
            <v>0.21425566343042071</v>
          </cell>
          <cell r="S3167">
            <v>31.778400000000001</v>
          </cell>
          <cell r="U3167">
            <v>0</v>
          </cell>
          <cell r="V3167">
            <v>0</v>
          </cell>
          <cell r="W3167">
            <v>5155.25</v>
          </cell>
          <cell r="X3167">
            <v>5155.25</v>
          </cell>
          <cell r="Y3167">
            <v>19600162</v>
          </cell>
        </row>
        <row r="3168">
          <cell r="A3168" t="str">
            <v>2018956-5</v>
          </cell>
          <cell r="C3168" t="str">
            <v>Duinrell 5 Beeld</v>
          </cell>
          <cell r="D3168" t="str">
            <v>Maat</v>
          </cell>
          <cell r="E3168">
            <v>1</v>
          </cell>
          <cell r="F3168">
            <v>11</v>
          </cell>
          <cell r="G3168">
            <v>2</v>
          </cell>
          <cell r="H3168">
            <v>4</v>
          </cell>
          <cell r="I3168">
            <v>1</v>
          </cell>
          <cell r="J3168">
            <v>1</v>
          </cell>
          <cell r="L3168">
            <v>5155.25</v>
          </cell>
          <cell r="N3168">
            <v>3708</v>
          </cell>
          <cell r="O3168">
            <v>2913.54</v>
          </cell>
          <cell r="P3168">
            <v>0.78574433656957932</v>
          </cell>
          <cell r="Q3168">
            <v>794.46</v>
          </cell>
          <cell r="R3168">
            <v>0.21425566343042071</v>
          </cell>
          <cell r="S3168">
            <v>31.778400000000001</v>
          </cell>
          <cell r="U3168">
            <v>0</v>
          </cell>
          <cell r="V3168">
            <v>0</v>
          </cell>
          <cell r="W3168">
            <v>5155.25</v>
          </cell>
          <cell r="X3168">
            <v>5155.25</v>
          </cell>
          <cell r="Y3168">
            <v>19600163</v>
          </cell>
        </row>
        <row r="3169">
          <cell r="A3169" t="str">
            <v>2018956-6</v>
          </cell>
          <cell r="C3169" t="str">
            <v>Duinrell 6 Spiegel</v>
          </cell>
          <cell r="D3169" t="str">
            <v>Maat</v>
          </cell>
          <cell r="E3169">
            <v>1</v>
          </cell>
          <cell r="F3169">
            <v>11</v>
          </cell>
          <cell r="G3169">
            <v>2</v>
          </cell>
          <cell r="H3169">
            <v>4</v>
          </cell>
          <cell r="I3169">
            <v>1</v>
          </cell>
          <cell r="J3169">
            <v>1</v>
          </cell>
          <cell r="L3169">
            <v>5155.25</v>
          </cell>
          <cell r="N3169">
            <v>3708</v>
          </cell>
          <cell r="O3169">
            <v>2913.54</v>
          </cell>
          <cell r="P3169">
            <v>0.78574433656957932</v>
          </cell>
          <cell r="Q3169">
            <v>794.46</v>
          </cell>
          <cell r="R3169">
            <v>0.21425566343042071</v>
          </cell>
          <cell r="S3169">
            <v>31.778400000000001</v>
          </cell>
          <cell r="U3169">
            <v>0</v>
          </cell>
          <cell r="V3169">
            <v>0</v>
          </cell>
          <cell r="W3169">
            <v>5155.25</v>
          </cell>
          <cell r="X3169">
            <v>5155.25</v>
          </cell>
          <cell r="Y3169">
            <v>19600164</v>
          </cell>
        </row>
        <row r="3170">
          <cell r="A3170" t="str">
            <v>2018956-7</v>
          </cell>
          <cell r="C3170" t="str">
            <v>Duinrell 7 Beeld</v>
          </cell>
          <cell r="D3170" t="str">
            <v>Maat</v>
          </cell>
          <cell r="E3170">
            <v>1</v>
          </cell>
          <cell r="F3170">
            <v>11</v>
          </cell>
          <cell r="G3170">
            <v>2</v>
          </cell>
          <cell r="H3170">
            <v>4</v>
          </cell>
          <cell r="I3170">
            <v>0</v>
          </cell>
          <cell r="J3170">
            <v>0</v>
          </cell>
          <cell r="L3170">
            <v>5155.25</v>
          </cell>
          <cell r="N3170">
            <v>3708</v>
          </cell>
          <cell r="O3170">
            <v>2913.54</v>
          </cell>
          <cell r="P3170">
            <v>0.78574433656957932</v>
          </cell>
          <cell r="Q3170">
            <v>794.46</v>
          </cell>
          <cell r="R3170">
            <v>0.21425566343042071</v>
          </cell>
          <cell r="S3170">
            <v>31.778400000000001</v>
          </cell>
          <cell r="U3170">
            <v>3708</v>
          </cell>
          <cell r="V3170">
            <v>5155.25</v>
          </cell>
          <cell r="W3170">
            <v>0</v>
          </cell>
          <cell r="X3170"/>
          <cell r="Y3170"/>
        </row>
        <row r="3171">
          <cell r="A3171" t="str">
            <v>2018956-8</v>
          </cell>
          <cell r="C3171" t="str">
            <v>Duinrell 8 Spiegel</v>
          </cell>
          <cell r="D3171" t="str">
            <v>Maat</v>
          </cell>
          <cell r="E3171">
            <v>1</v>
          </cell>
          <cell r="F3171">
            <v>11</v>
          </cell>
          <cell r="G3171">
            <v>2</v>
          </cell>
          <cell r="H3171">
            <v>4</v>
          </cell>
          <cell r="I3171">
            <v>0</v>
          </cell>
          <cell r="J3171">
            <v>0</v>
          </cell>
          <cell r="L3171">
            <v>5155.25</v>
          </cell>
          <cell r="N3171">
            <v>3708</v>
          </cell>
          <cell r="O3171">
            <v>2913.54</v>
          </cell>
          <cell r="P3171">
            <v>0.78574433656957932</v>
          </cell>
          <cell r="Q3171">
            <v>794.46</v>
          </cell>
          <cell r="R3171">
            <v>0.21425566343042071</v>
          </cell>
          <cell r="S3171">
            <v>31.778400000000001</v>
          </cell>
          <cell r="U3171">
            <v>3708</v>
          </cell>
          <cell r="V3171">
            <v>5155.25</v>
          </cell>
          <cell r="W3171">
            <v>0</v>
          </cell>
          <cell r="X3171"/>
          <cell r="Y3171"/>
        </row>
        <row r="3172">
          <cell r="A3172">
            <v>2018957</v>
          </cell>
          <cell r="C3172" t="str">
            <v>paneel 1170 x 735 mm wit 24 mm Wim Kanis wb 338</v>
          </cell>
          <cell r="D3172" t="str">
            <v>Arcabo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>
            <v>1</v>
          </cell>
          <cell r="J3172">
            <v>1</v>
          </cell>
          <cell r="L3172">
            <v>89.9</v>
          </cell>
          <cell r="N3172">
            <v>59</v>
          </cell>
          <cell r="O3172">
            <v>44</v>
          </cell>
          <cell r="P3172">
            <v>0.74576271186440679</v>
          </cell>
          <cell r="Q3172">
            <v>15</v>
          </cell>
          <cell r="R3172">
            <v>0.25423728813559321</v>
          </cell>
          <cell r="S3172">
            <v>0.6</v>
          </cell>
          <cell r="U3172">
            <v>0</v>
          </cell>
          <cell r="V3172">
            <v>0</v>
          </cell>
          <cell r="W3172">
            <v>89.9</v>
          </cell>
          <cell r="X3172">
            <v>89.9</v>
          </cell>
          <cell r="Y3172">
            <v>19600081</v>
          </cell>
        </row>
        <row r="3173">
          <cell r="A3173">
            <v>2018958</v>
          </cell>
          <cell r="C3173" t="str">
            <v>675319 wekb 339 - platte kruk schuifpui AR0013</v>
          </cell>
          <cell r="D3173" t="str">
            <v>Arcabo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>
            <v>1</v>
          </cell>
          <cell r="J3173">
            <v>1</v>
          </cell>
          <cell r="L3173">
            <v>64.52</v>
          </cell>
          <cell r="O3173">
            <v>28.05</v>
          </cell>
          <cell r="P3173" t="str">
            <v/>
          </cell>
          <cell r="R3173" t="str">
            <v/>
          </cell>
          <cell r="S3173">
            <v>0</v>
          </cell>
          <cell r="U3173">
            <v>0</v>
          </cell>
          <cell r="V3173">
            <v>0</v>
          </cell>
          <cell r="W3173">
            <v>64.52</v>
          </cell>
          <cell r="X3173">
            <v>64.52</v>
          </cell>
          <cell r="Y3173">
            <v>19600081</v>
          </cell>
        </row>
        <row r="3174">
          <cell r="A3174">
            <v>2018959</v>
          </cell>
          <cell r="C3174" t="str">
            <v>Maris</v>
          </cell>
          <cell r="D3174" t="str">
            <v>RSP recreatiebouw</v>
          </cell>
          <cell r="E3174">
            <v>1</v>
          </cell>
          <cell r="F3174">
            <v>8</v>
          </cell>
          <cell r="G3174">
            <v>3</v>
          </cell>
          <cell r="H3174">
            <v>7</v>
          </cell>
          <cell r="I3174">
            <v>1</v>
          </cell>
          <cell r="J3174">
            <v>1</v>
          </cell>
          <cell r="L3174">
            <v>6830</v>
          </cell>
          <cell r="N3174">
            <v>4269.0600000000004</v>
          </cell>
          <cell r="O3174">
            <v>3619.0600000000004</v>
          </cell>
          <cell r="P3174">
            <v>0.84774165741404428</v>
          </cell>
          <cell r="Q3174">
            <v>650</v>
          </cell>
          <cell r="R3174">
            <v>0.15225834258595566</v>
          </cell>
          <cell r="S3174">
            <v>26</v>
          </cell>
          <cell r="U3174">
            <v>0</v>
          </cell>
          <cell r="V3174">
            <v>0</v>
          </cell>
          <cell r="W3174">
            <v>6830</v>
          </cell>
          <cell r="X3174">
            <v>6830</v>
          </cell>
          <cell r="Y3174">
            <v>19600167</v>
          </cell>
        </row>
        <row r="3175">
          <cell r="A3175">
            <v>2019</v>
          </cell>
          <cell r="B3175"/>
          <cell r="C3175"/>
          <cell r="E3175">
            <v>255</v>
          </cell>
          <cell r="F3175">
            <v>2332</v>
          </cell>
          <cell r="G3175">
            <v>1306</v>
          </cell>
          <cell r="H3175">
            <v>878</v>
          </cell>
          <cell r="I3175"/>
          <cell r="J3175"/>
          <cell r="K3175"/>
          <cell r="L3175"/>
          <cell r="M3175"/>
          <cell r="N3175"/>
          <cell r="O3175"/>
          <cell r="P3175"/>
          <cell r="Q3175"/>
          <cell r="R3175"/>
          <cell r="S3175"/>
          <cell r="T3175"/>
          <cell r="U3175"/>
          <cell r="V3175"/>
          <cell r="W3175">
            <v>0</v>
          </cell>
          <cell r="X3175"/>
          <cell r="Y3175"/>
        </row>
        <row r="3176">
          <cell r="A3176">
            <v>20190001</v>
          </cell>
          <cell r="C3176">
            <v>765919</v>
          </cell>
          <cell r="D3176" t="str">
            <v>Arcabo</v>
          </cell>
          <cell r="E3176">
            <v>1</v>
          </cell>
          <cell r="F3176">
            <v>8</v>
          </cell>
          <cell r="G3176">
            <v>5</v>
          </cell>
          <cell r="H3176">
            <v>3</v>
          </cell>
          <cell r="I3176">
            <v>1</v>
          </cell>
          <cell r="J3176">
            <v>1</v>
          </cell>
          <cell r="L3176">
            <v>3431.5</v>
          </cell>
          <cell r="N3176">
            <v>2290</v>
          </cell>
          <cell r="O3176">
            <v>1823.76</v>
          </cell>
          <cell r="P3176">
            <v>0.79640174672489084</v>
          </cell>
          <cell r="Q3176">
            <v>466.24</v>
          </cell>
          <cell r="R3176">
            <v>0.20359825327510916</v>
          </cell>
          <cell r="S3176">
            <v>18.6496</v>
          </cell>
          <cell r="U3176">
            <v>0</v>
          </cell>
          <cell r="V3176">
            <v>0</v>
          </cell>
          <cell r="W3176">
            <v>3431.5</v>
          </cell>
          <cell r="X3176">
            <v>3431.5</v>
          </cell>
          <cell r="Y3176">
            <v>19600071</v>
          </cell>
        </row>
        <row r="3177">
          <cell r="A3177">
            <v>20190002</v>
          </cell>
          <cell r="C3177">
            <v>773919</v>
          </cell>
          <cell r="D3177" t="str">
            <v>Arcabo</v>
          </cell>
          <cell r="E3177">
            <v>1</v>
          </cell>
          <cell r="F3177">
            <v>7</v>
          </cell>
          <cell r="G3177">
            <v>6</v>
          </cell>
          <cell r="H3177">
            <v>2</v>
          </cell>
          <cell r="I3177">
            <v>1</v>
          </cell>
          <cell r="J3177">
            <v>1</v>
          </cell>
          <cell r="L3177">
            <v>2552.88</v>
          </cell>
          <cell r="N3177">
            <v>1565.66</v>
          </cell>
          <cell r="O3177">
            <v>1170.31</v>
          </cell>
          <cell r="P3177">
            <v>0.74748668293243736</v>
          </cell>
          <cell r="Q3177">
            <v>395.35</v>
          </cell>
          <cell r="R3177">
            <v>0.25251331706756258</v>
          </cell>
          <cell r="S3177">
            <v>15.814</v>
          </cell>
          <cell r="U3177">
            <v>0</v>
          </cell>
          <cell r="V3177">
            <v>0</v>
          </cell>
          <cell r="W3177">
            <v>2552.88</v>
          </cell>
          <cell r="X3177">
            <v>2552.88</v>
          </cell>
          <cell r="Y3177">
            <v>19600072</v>
          </cell>
        </row>
        <row r="3178">
          <cell r="A3178">
            <v>20190003</v>
          </cell>
          <cell r="C3178">
            <v>774019</v>
          </cell>
          <cell r="D3178" t="str">
            <v>Arcabo</v>
          </cell>
          <cell r="E3178">
            <v>1</v>
          </cell>
          <cell r="F3178">
            <v>7</v>
          </cell>
          <cell r="G3178">
            <v>6</v>
          </cell>
          <cell r="H3178">
            <v>2</v>
          </cell>
          <cell r="I3178">
            <v>1</v>
          </cell>
          <cell r="J3178">
            <v>1</v>
          </cell>
          <cell r="L3178">
            <v>2552.88</v>
          </cell>
          <cell r="N3178">
            <v>1565.66</v>
          </cell>
          <cell r="O3178">
            <v>1170.31</v>
          </cell>
          <cell r="P3178">
            <v>0.74748668293243736</v>
          </cell>
          <cell r="Q3178">
            <v>395.35</v>
          </cell>
          <cell r="R3178">
            <v>0.25251331706756258</v>
          </cell>
          <cell r="S3178">
            <v>15.814</v>
          </cell>
          <cell r="U3178">
            <v>0</v>
          </cell>
          <cell r="V3178">
            <v>0</v>
          </cell>
          <cell r="W3178">
            <v>2552.88</v>
          </cell>
          <cell r="X3178">
            <v>2552.88</v>
          </cell>
          <cell r="Y3178">
            <v>19600065</v>
          </cell>
        </row>
        <row r="3179">
          <cell r="A3179">
            <v>20190004</v>
          </cell>
          <cell r="C3179">
            <v>674119</v>
          </cell>
          <cell r="D3179" t="str">
            <v>Arcabo</v>
          </cell>
          <cell r="E3179">
            <v>1</v>
          </cell>
          <cell r="F3179">
            <v>8</v>
          </cell>
          <cell r="G3179">
            <v>6</v>
          </cell>
          <cell r="H3179">
            <v>2</v>
          </cell>
          <cell r="I3179">
            <v>1</v>
          </cell>
          <cell r="J3179">
            <v>1</v>
          </cell>
          <cell r="L3179">
            <v>2618.69</v>
          </cell>
          <cell r="N3179">
            <v>1732.62</v>
          </cell>
          <cell r="O3179">
            <v>1309.2199999999998</v>
          </cell>
          <cell r="P3179">
            <v>0.75563020165991379</v>
          </cell>
          <cell r="Q3179">
            <v>423.4</v>
          </cell>
          <cell r="R3179">
            <v>0.24436979834008613</v>
          </cell>
          <cell r="S3179">
            <v>16.936</v>
          </cell>
          <cell r="U3179">
            <v>0</v>
          </cell>
          <cell r="V3179">
            <v>0</v>
          </cell>
          <cell r="W3179">
            <v>2618.69</v>
          </cell>
          <cell r="X3179">
            <v>2618.69</v>
          </cell>
          <cell r="Y3179">
            <v>19600075</v>
          </cell>
        </row>
        <row r="3180">
          <cell r="A3180">
            <v>20190005</v>
          </cell>
          <cell r="C3180">
            <v>674319</v>
          </cell>
          <cell r="D3180" t="str">
            <v>Arcabo</v>
          </cell>
          <cell r="E3180">
            <v>1</v>
          </cell>
          <cell r="F3180">
            <v>8</v>
          </cell>
          <cell r="G3180">
            <v>6</v>
          </cell>
          <cell r="H3180">
            <v>2</v>
          </cell>
          <cell r="I3180">
            <v>1</v>
          </cell>
          <cell r="J3180">
            <v>1</v>
          </cell>
          <cell r="L3180">
            <v>2618.69</v>
          </cell>
          <cell r="N3180">
            <v>1732.62</v>
          </cell>
          <cell r="O3180">
            <v>1309.2199999999998</v>
          </cell>
          <cell r="P3180">
            <v>0.75563020165991379</v>
          </cell>
          <cell r="Q3180">
            <v>423.4</v>
          </cell>
          <cell r="R3180">
            <v>0.24436979834008613</v>
          </cell>
          <cell r="S3180">
            <v>16.936</v>
          </cell>
          <cell r="U3180">
            <v>0</v>
          </cell>
          <cell r="V3180">
            <v>0</v>
          </cell>
          <cell r="W3180">
            <v>2618.69</v>
          </cell>
          <cell r="X3180">
            <v>2618.69</v>
          </cell>
          <cell r="Y3180">
            <v>19600077</v>
          </cell>
        </row>
        <row r="3181">
          <cell r="A3181">
            <v>20190006</v>
          </cell>
          <cell r="C3181">
            <v>772419</v>
          </cell>
          <cell r="D3181" t="str">
            <v>Arcabo</v>
          </cell>
          <cell r="E3181">
            <v>1</v>
          </cell>
          <cell r="F3181">
            <v>8</v>
          </cell>
          <cell r="G3181">
            <v>5</v>
          </cell>
          <cell r="H3181">
            <v>3</v>
          </cell>
          <cell r="I3181">
            <v>1</v>
          </cell>
          <cell r="J3181">
            <v>1</v>
          </cell>
          <cell r="L3181">
            <v>3173.18</v>
          </cell>
          <cell r="N3181">
            <v>2095.19</v>
          </cell>
          <cell r="O3181">
            <v>1604.5700000000002</v>
          </cell>
          <cell r="P3181">
            <v>0.76583507939614071</v>
          </cell>
          <cell r="Q3181">
            <v>490.62</v>
          </cell>
          <cell r="R3181">
            <v>0.23416492060385932</v>
          </cell>
          <cell r="S3181">
            <v>19.6248</v>
          </cell>
          <cell r="U3181">
            <v>0</v>
          </cell>
          <cell r="V3181">
            <v>0</v>
          </cell>
          <cell r="W3181">
            <v>3173.18</v>
          </cell>
          <cell r="X3181">
            <v>3173.18</v>
          </cell>
          <cell r="Y3181">
            <v>19600073</v>
          </cell>
        </row>
        <row r="3182">
          <cell r="A3182">
            <v>20190007</v>
          </cell>
          <cell r="C3182">
            <v>694419</v>
          </cell>
          <cell r="D3182" t="str">
            <v>Arcabo</v>
          </cell>
          <cell r="E3182">
            <v>1</v>
          </cell>
          <cell r="F3182">
            <v>9</v>
          </cell>
          <cell r="G3182">
            <v>5</v>
          </cell>
          <cell r="H3182">
            <v>3</v>
          </cell>
          <cell r="I3182">
            <v>1</v>
          </cell>
          <cell r="J3182">
            <v>1</v>
          </cell>
          <cell r="L3182">
            <v>3119.2</v>
          </cell>
          <cell r="N3182">
            <v>2056.0500000000002</v>
          </cell>
          <cell r="O3182">
            <v>1588.4620000000002</v>
          </cell>
          <cell r="P3182">
            <v>0.77257946061623017</v>
          </cell>
          <cell r="Q3182">
            <v>467.58800000000002</v>
          </cell>
          <cell r="R3182">
            <v>0.22742053938376985</v>
          </cell>
          <cell r="S3182">
            <v>18.703520000000001</v>
          </cell>
          <cell r="U3182">
            <v>0</v>
          </cell>
          <cell r="V3182">
            <v>0</v>
          </cell>
          <cell r="W3182">
            <v>3119.2</v>
          </cell>
          <cell r="X3182">
            <v>3119.2</v>
          </cell>
          <cell r="Y3182">
            <v>19600074</v>
          </cell>
        </row>
        <row r="3183">
          <cell r="A3183" t="str">
            <v>20190008V</v>
          </cell>
          <cell r="C3183">
            <v>694119</v>
          </cell>
          <cell r="D3183" t="str">
            <v>Arcabo</v>
          </cell>
          <cell r="E3183">
            <v>1</v>
          </cell>
          <cell r="F3183">
            <v>8</v>
          </cell>
          <cell r="G3183">
            <v>4</v>
          </cell>
          <cell r="H3183">
            <v>3</v>
          </cell>
          <cell r="I3183">
            <v>1</v>
          </cell>
          <cell r="J3183">
            <v>1</v>
          </cell>
          <cell r="L3183">
            <v>6822.55</v>
          </cell>
          <cell r="N3183">
            <v>4485.2700000000004</v>
          </cell>
          <cell r="O3183">
            <v>3525.0000000000005</v>
          </cell>
          <cell r="P3183">
            <v>0.78590586519875061</v>
          </cell>
          <cell r="Q3183">
            <v>960.27</v>
          </cell>
          <cell r="R3183">
            <v>0.21409413480124939</v>
          </cell>
          <cell r="S3183">
            <v>38.410800000000002</v>
          </cell>
          <cell r="U3183">
            <v>0</v>
          </cell>
          <cell r="V3183">
            <v>0</v>
          </cell>
          <cell r="W3183">
            <v>6822.55</v>
          </cell>
          <cell r="X3183">
            <v>6822.55</v>
          </cell>
          <cell r="Y3183">
            <v>19600078</v>
          </cell>
        </row>
        <row r="3184">
          <cell r="A3184">
            <v>20190009</v>
          </cell>
          <cell r="C3184" t="str">
            <v>AWL100 tbv Fleuren kozijnen 770419 tm 770819</v>
          </cell>
          <cell r="D3184" t="str">
            <v>Arcabo</v>
          </cell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>
            <v>1</v>
          </cell>
          <cell r="J3184">
            <v>1</v>
          </cell>
          <cell r="L3184">
            <v>1540</v>
          </cell>
          <cell r="N3184">
            <v>770</v>
          </cell>
          <cell r="O3184">
            <v>650</v>
          </cell>
          <cell r="P3184">
            <v>0.8441558441558441</v>
          </cell>
          <cell r="Q3184">
            <v>120</v>
          </cell>
          <cell r="R3184">
            <v>0.15584415584415584</v>
          </cell>
          <cell r="S3184">
            <v>4.8</v>
          </cell>
          <cell r="U3184">
            <v>0</v>
          </cell>
          <cell r="V3184">
            <v>1540</v>
          </cell>
          <cell r="W3184">
            <v>0</v>
          </cell>
          <cell r="X3184"/>
          <cell r="Y3184"/>
        </row>
        <row r="3185">
          <cell r="A3185">
            <v>20190010</v>
          </cell>
          <cell r="C3185" t="str">
            <v>702319 schuur</v>
          </cell>
          <cell r="D3185" t="str">
            <v>Arcabo</v>
          </cell>
          <cell r="E3185">
            <v>1</v>
          </cell>
          <cell r="F3185">
            <v>2</v>
          </cell>
          <cell r="G3185">
            <v>1</v>
          </cell>
          <cell r="H3185">
            <v>1</v>
          </cell>
          <cell r="I3185">
            <v>1</v>
          </cell>
          <cell r="J3185">
            <v>1</v>
          </cell>
          <cell r="L3185">
            <v>807.3</v>
          </cell>
          <cell r="N3185">
            <v>498.67</v>
          </cell>
          <cell r="O3185">
            <v>359.48</v>
          </cell>
          <cell r="P3185">
            <v>0.72087753424108125</v>
          </cell>
          <cell r="Q3185">
            <v>139.19</v>
          </cell>
          <cell r="R3185">
            <v>0.27912246575891869</v>
          </cell>
          <cell r="S3185">
            <v>5.5675999999999997</v>
          </cell>
          <cell r="U3185">
            <v>0</v>
          </cell>
          <cell r="V3185">
            <v>0</v>
          </cell>
          <cell r="W3185">
            <v>807.3</v>
          </cell>
          <cell r="X3185">
            <v>807.3</v>
          </cell>
          <cell r="Y3185">
            <v>19600076</v>
          </cell>
        </row>
        <row r="3186">
          <cell r="A3186">
            <v>20190011</v>
          </cell>
          <cell r="C3186" t="str">
            <v>Glas v 739818 ARC 9044 rechthoek ruit onder 896 x 1887</v>
          </cell>
          <cell r="D3186" t="str">
            <v>Arcabo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1</v>
          </cell>
          <cell r="J3186">
            <v>1</v>
          </cell>
          <cell r="L3186">
            <v>205.76</v>
          </cell>
          <cell r="N3186">
            <v>89.46</v>
          </cell>
          <cell r="O3186">
            <v>74.459999999999994</v>
          </cell>
          <cell r="P3186">
            <v>0.83232729711602949</v>
          </cell>
          <cell r="Q3186">
            <v>15</v>
          </cell>
          <cell r="R3186">
            <v>0.16767270288397051</v>
          </cell>
          <cell r="S3186">
            <v>0.6</v>
          </cell>
          <cell r="U3186">
            <v>0</v>
          </cell>
          <cell r="V3186">
            <v>0</v>
          </cell>
          <cell r="W3186">
            <v>205.76</v>
          </cell>
          <cell r="X3186">
            <v>205.76</v>
          </cell>
          <cell r="Y3186">
            <v>19600082</v>
          </cell>
        </row>
        <row r="3187">
          <cell r="A3187">
            <v>20190012</v>
          </cell>
          <cell r="C3187" t="str">
            <v>Comm 148 - herlevering stolpdeur</v>
          </cell>
          <cell r="D3187" t="str">
            <v>Diamant</v>
          </cell>
          <cell r="E3187">
            <v>0</v>
          </cell>
          <cell r="F3187">
            <v>1</v>
          </cell>
          <cell r="G3187">
            <v>0</v>
          </cell>
          <cell r="H3187">
            <v>2</v>
          </cell>
          <cell r="I3187">
            <v>0</v>
          </cell>
          <cell r="J3187">
            <v>0</v>
          </cell>
          <cell r="L3187">
            <v>0</v>
          </cell>
          <cell r="O3187">
            <v>0</v>
          </cell>
          <cell r="P3187" t="str">
            <v/>
          </cell>
          <cell r="R3187" t="str">
            <v/>
          </cell>
          <cell r="S3187">
            <v>0</v>
          </cell>
          <cell r="U3187">
            <v>0</v>
          </cell>
          <cell r="V3187">
            <v>0</v>
          </cell>
          <cell r="W3187">
            <v>0</v>
          </cell>
          <cell r="X3187"/>
          <cell r="Y3187"/>
        </row>
        <row r="3188">
          <cell r="A3188">
            <v>20190013</v>
          </cell>
          <cell r="C3188" t="str">
            <v>774319 glas 929x2097 Hveen New Port</v>
          </cell>
          <cell r="D3188" t="str">
            <v>Arcabo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1</v>
          </cell>
          <cell r="J3188">
            <v>1</v>
          </cell>
          <cell r="L3188">
            <v>181.6</v>
          </cell>
          <cell r="N3188">
            <v>98.3</v>
          </cell>
          <cell r="O3188">
            <v>83.3</v>
          </cell>
          <cell r="P3188">
            <v>0.84740590030518814</v>
          </cell>
          <cell r="Q3188">
            <v>15</v>
          </cell>
          <cell r="R3188">
            <v>0.1525940996948118</v>
          </cell>
          <cell r="S3188">
            <v>0.6</v>
          </cell>
          <cell r="U3188">
            <v>0</v>
          </cell>
          <cell r="V3188">
            <v>0</v>
          </cell>
          <cell r="W3188">
            <v>181.6</v>
          </cell>
          <cell r="X3188">
            <v>181.6</v>
          </cell>
          <cell r="Y3188">
            <v>19600082</v>
          </cell>
        </row>
        <row r="3189">
          <cell r="A3189" t="str">
            <v>20190014V</v>
          </cell>
          <cell r="C3189" t="str">
            <v>Super Sibculo 20180290</v>
          </cell>
          <cell r="D3189" t="str">
            <v>Boma Staalbouw</v>
          </cell>
          <cell r="E3189">
            <v>1</v>
          </cell>
          <cell r="F3189">
            <v>4</v>
          </cell>
          <cell r="G3189">
            <v>2</v>
          </cell>
          <cell r="H3189">
            <v>2</v>
          </cell>
          <cell r="I3189">
            <v>1</v>
          </cell>
          <cell r="J3189">
            <v>1</v>
          </cell>
          <cell r="L3189">
            <v>3561.69</v>
          </cell>
          <cell r="N3189">
            <v>2108.4</v>
          </cell>
          <cell r="O3189">
            <v>1650.7600000000002</v>
          </cell>
          <cell r="P3189">
            <v>0.78294441282489102</v>
          </cell>
          <cell r="Q3189">
            <v>457.64</v>
          </cell>
          <cell r="R3189">
            <v>0.21705558717510906</v>
          </cell>
          <cell r="S3189">
            <v>18.305599999999998</v>
          </cell>
          <cell r="U3189">
            <v>0</v>
          </cell>
          <cell r="V3189">
            <v>0</v>
          </cell>
          <cell r="W3189">
            <v>3561.69</v>
          </cell>
          <cell r="X3189">
            <v>3561.69</v>
          </cell>
          <cell r="Y3189">
            <v>19600083</v>
          </cell>
        </row>
        <row r="3190">
          <cell r="A3190">
            <v>20190015</v>
          </cell>
          <cell r="C3190" t="str">
            <v>MSE-049 extra kozijn</v>
          </cell>
          <cell r="D3190" t="str">
            <v>Maat</v>
          </cell>
          <cell r="E3190">
            <v>0</v>
          </cell>
          <cell r="F3190">
            <v>1</v>
          </cell>
          <cell r="G3190">
            <v>0</v>
          </cell>
          <cell r="H3190">
            <v>0</v>
          </cell>
          <cell r="I3190">
            <v>1</v>
          </cell>
          <cell r="J3190">
            <v>1</v>
          </cell>
          <cell r="L3190">
            <v>183.58</v>
          </cell>
          <cell r="N3190">
            <v>131.31</v>
          </cell>
          <cell r="O3190">
            <v>92.53</v>
          </cell>
          <cell r="P3190">
            <v>0.70466834209123452</v>
          </cell>
          <cell r="Q3190">
            <v>38.78</v>
          </cell>
          <cell r="R3190">
            <v>0.29533165790876553</v>
          </cell>
          <cell r="S3190">
            <v>1.5512000000000001</v>
          </cell>
          <cell r="U3190">
            <v>0</v>
          </cell>
          <cell r="V3190">
            <v>0</v>
          </cell>
          <cell r="W3190">
            <v>183.58</v>
          </cell>
          <cell r="X3190">
            <v>183.58</v>
          </cell>
          <cell r="Y3190">
            <v>19600088</v>
          </cell>
        </row>
        <row r="3191">
          <cell r="A3191">
            <v>20190016</v>
          </cell>
          <cell r="B3191" t="str">
            <v>24-1 bij Maat</v>
          </cell>
          <cell r="C3191" t="str">
            <v xml:space="preserve">Breukglas 2018460  Zeebad Vloed  2 st 774x 2074 en 1 st 394 x 809 mm </v>
          </cell>
          <cell r="D3191" t="str">
            <v>Maat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1</v>
          </cell>
          <cell r="J3191">
            <v>1</v>
          </cell>
          <cell r="L3191">
            <v>347.36</v>
          </cell>
          <cell r="N3191">
            <v>181.18</v>
          </cell>
          <cell r="O3191">
            <v>166.18</v>
          </cell>
          <cell r="P3191">
            <v>0.91720940501159065</v>
          </cell>
          <cell r="Q3191">
            <v>15</v>
          </cell>
          <cell r="R3191">
            <v>8.2790594988409308E-2</v>
          </cell>
          <cell r="S3191">
            <v>0.6</v>
          </cell>
          <cell r="U3191">
            <v>0</v>
          </cell>
          <cell r="V3191">
            <v>0</v>
          </cell>
          <cell r="W3191">
            <v>347.36</v>
          </cell>
          <cell r="X3191">
            <v>347.36</v>
          </cell>
          <cell r="Y3191">
            <v>19600067</v>
          </cell>
        </row>
        <row r="3192">
          <cell r="A3192">
            <v>20190017</v>
          </cell>
          <cell r="C3192" t="str">
            <v>Kersten</v>
          </cell>
          <cell r="D3192" t="str">
            <v>Duocar</v>
          </cell>
          <cell r="E3192">
            <v>1</v>
          </cell>
          <cell r="F3192">
            <v>10</v>
          </cell>
          <cell r="G3192">
            <v>7</v>
          </cell>
          <cell r="H3192">
            <v>3</v>
          </cell>
          <cell r="I3192">
            <v>1</v>
          </cell>
          <cell r="J3192">
            <v>1</v>
          </cell>
          <cell r="L3192">
            <v>3634.11</v>
          </cell>
          <cell r="N3192">
            <v>2175.5700000000002</v>
          </cell>
          <cell r="O3192">
            <v>1515.6800000000003</v>
          </cell>
          <cell r="P3192">
            <v>0.69668178914031731</v>
          </cell>
          <cell r="Q3192">
            <v>659.89</v>
          </cell>
          <cell r="R3192">
            <v>0.30331821085968275</v>
          </cell>
          <cell r="S3192">
            <v>26.395599999999998</v>
          </cell>
          <cell r="U3192">
            <v>0</v>
          </cell>
          <cell r="V3192">
            <v>0</v>
          </cell>
          <cell r="W3192">
            <v>3634.11</v>
          </cell>
          <cell r="X3192">
            <v>3634.11</v>
          </cell>
          <cell r="Y3192">
            <v>19600125</v>
          </cell>
        </row>
        <row r="3193">
          <cell r="A3193">
            <v>20190018</v>
          </cell>
          <cell r="C3193" t="str">
            <v>Vliegen</v>
          </cell>
          <cell r="D3193" t="str">
            <v>Duocar</v>
          </cell>
          <cell r="E3193">
            <v>1</v>
          </cell>
          <cell r="F3193">
            <v>8</v>
          </cell>
          <cell r="G3193">
            <v>5</v>
          </cell>
          <cell r="H3193">
            <v>3</v>
          </cell>
          <cell r="I3193">
            <v>1</v>
          </cell>
          <cell r="J3193">
            <v>1</v>
          </cell>
          <cell r="L3193">
            <v>3123.14</v>
          </cell>
          <cell r="N3193">
            <v>1959.32</v>
          </cell>
          <cell r="O3193">
            <v>1434.9499999999998</v>
          </cell>
          <cell r="P3193">
            <v>0.73237143498764867</v>
          </cell>
          <cell r="Q3193">
            <v>524.37</v>
          </cell>
          <cell r="R3193">
            <v>0.26762856501235122</v>
          </cell>
          <cell r="S3193">
            <v>20.974800000000002</v>
          </cell>
          <cell r="U3193">
            <v>0</v>
          </cell>
          <cell r="V3193">
            <v>0</v>
          </cell>
          <cell r="W3193">
            <v>3123.14</v>
          </cell>
          <cell r="X3193">
            <v>3123.14</v>
          </cell>
          <cell r="Y3193">
            <v>19600126</v>
          </cell>
        </row>
        <row r="3194">
          <cell r="A3194">
            <v>20190019</v>
          </cell>
          <cell r="C3194" t="str">
            <v>Glas en rooster</v>
          </cell>
          <cell r="D3194" t="str">
            <v>Arcabo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1</v>
          </cell>
          <cell r="J3194">
            <v>1</v>
          </cell>
          <cell r="O3194">
            <v>0</v>
          </cell>
          <cell r="P3194" t="str">
            <v/>
          </cell>
          <cell r="R3194" t="str">
            <v/>
          </cell>
          <cell r="S3194">
            <v>0</v>
          </cell>
          <cell r="U3194">
            <v>0</v>
          </cell>
          <cell r="V3194">
            <v>0</v>
          </cell>
          <cell r="W3194">
            <v>0</v>
          </cell>
          <cell r="X3194"/>
          <cell r="Y3194"/>
        </row>
        <row r="3195">
          <cell r="A3195">
            <v>20190020</v>
          </cell>
          <cell r="C3195" t="str">
            <v>werkbon 341 voorraad AWL s voor  Heerenveen</v>
          </cell>
          <cell r="D3195" t="str">
            <v>Arcabo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1</v>
          </cell>
          <cell r="J3195">
            <v>1</v>
          </cell>
          <cell r="L3195">
            <v>617.69000000000005</v>
          </cell>
          <cell r="O3195">
            <v>268.56</v>
          </cell>
          <cell r="P3195" t="str">
            <v/>
          </cell>
          <cell r="R3195" t="str">
            <v/>
          </cell>
          <cell r="S3195">
            <v>0</v>
          </cell>
          <cell r="U3195">
            <v>0</v>
          </cell>
          <cell r="V3195">
            <v>617.69000000000005</v>
          </cell>
          <cell r="W3195">
            <v>0</v>
          </cell>
          <cell r="X3195"/>
          <cell r="Y3195"/>
        </row>
        <row r="3196">
          <cell r="A3196">
            <v>20190021</v>
          </cell>
          <cell r="C3196" t="str">
            <v>754919 Ocala</v>
          </cell>
          <cell r="D3196" t="str">
            <v>Arcabo</v>
          </cell>
          <cell r="E3196">
            <v>1</v>
          </cell>
          <cell r="F3196">
            <v>8</v>
          </cell>
          <cell r="G3196">
            <v>5</v>
          </cell>
          <cell r="H3196">
            <v>3</v>
          </cell>
          <cell r="I3196">
            <v>1</v>
          </cell>
          <cell r="J3196">
            <v>1</v>
          </cell>
          <cell r="L3196">
            <v>3051.54</v>
          </cell>
          <cell r="N3196">
            <v>2021.28</v>
          </cell>
          <cell r="O3196">
            <v>1568.88</v>
          </cell>
          <cell r="P3196">
            <v>0.77618142958917125</v>
          </cell>
          <cell r="Q3196">
            <v>452.4</v>
          </cell>
          <cell r="R3196">
            <v>0.22381857041082878</v>
          </cell>
          <cell r="S3196">
            <v>18.096</v>
          </cell>
          <cell r="U3196">
            <v>0</v>
          </cell>
          <cell r="V3196">
            <v>0</v>
          </cell>
          <cell r="W3196">
            <v>3051.54</v>
          </cell>
          <cell r="X3196">
            <v>3051.54</v>
          </cell>
          <cell r="Y3196">
            <v>19600112</v>
          </cell>
        </row>
        <row r="3197">
          <cell r="A3197">
            <v>20190022</v>
          </cell>
          <cell r="C3197">
            <v>703219</v>
          </cell>
          <cell r="D3197" t="str">
            <v>Arcabo</v>
          </cell>
          <cell r="E3197">
            <v>1</v>
          </cell>
          <cell r="F3197">
            <v>8</v>
          </cell>
          <cell r="G3197">
            <v>5</v>
          </cell>
          <cell r="H3197">
            <v>3</v>
          </cell>
          <cell r="I3197">
            <v>1</v>
          </cell>
          <cell r="J3197">
            <v>1</v>
          </cell>
          <cell r="L3197">
            <v>4792.97</v>
          </cell>
          <cell r="N3197">
            <v>3184.96</v>
          </cell>
          <cell r="O3197">
            <v>2655.63</v>
          </cell>
          <cell r="P3197">
            <v>0.83380325027629865</v>
          </cell>
          <cell r="Q3197">
            <v>529.33000000000004</v>
          </cell>
          <cell r="R3197">
            <v>0.16619674972370141</v>
          </cell>
          <cell r="S3197">
            <v>21.173200000000001</v>
          </cell>
          <cell r="U3197">
            <v>0</v>
          </cell>
          <cell r="V3197">
            <v>0</v>
          </cell>
          <cell r="W3197">
            <v>4792.97</v>
          </cell>
          <cell r="X3197">
            <v>4792.97</v>
          </cell>
          <cell r="Y3197">
            <v>19600094</v>
          </cell>
        </row>
        <row r="3198">
          <cell r="A3198">
            <v>20190023</v>
          </cell>
          <cell r="C3198">
            <v>720319</v>
          </cell>
          <cell r="D3198" t="str">
            <v>Arcabo</v>
          </cell>
          <cell r="E3198">
            <v>1</v>
          </cell>
          <cell r="F3198">
            <v>6</v>
          </cell>
          <cell r="G3198">
            <v>5</v>
          </cell>
          <cell r="H3198">
            <v>2</v>
          </cell>
          <cell r="I3198">
            <v>1</v>
          </cell>
          <cell r="J3198">
            <v>1</v>
          </cell>
          <cell r="L3198">
            <v>2234.5500000000002</v>
          </cell>
          <cell r="N3198">
            <v>1480.14</v>
          </cell>
          <cell r="O3198">
            <v>1114.8800000000001</v>
          </cell>
          <cell r="P3198">
            <v>0.75322604618482036</v>
          </cell>
          <cell r="Q3198">
            <v>365.26</v>
          </cell>
          <cell r="R3198">
            <v>0.24677395381517961</v>
          </cell>
          <cell r="S3198">
            <v>14.6104</v>
          </cell>
          <cell r="U3198">
            <v>0</v>
          </cell>
          <cell r="V3198">
            <v>0</v>
          </cell>
          <cell r="W3198">
            <v>2234.5500000000002</v>
          </cell>
          <cell r="X3198">
            <v>2234.5500000000002</v>
          </cell>
          <cell r="Y3198">
            <v>19600095</v>
          </cell>
        </row>
        <row r="3199">
          <cell r="A3199">
            <v>20190024</v>
          </cell>
          <cell r="C3199">
            <v>766619</v>
          </cell>
          <cell r="D3199" t="str">
            <v>Arcabo</v>
          </cell>
          <cell r="E3199">
            <v>1</v>
          </cell>
          <cell r="F3199">
            <v>9</v>
          </cell>
          <cell r="G3199">
            <v>4</v>
          </cell>
          <cell r="H3199">
            <v>3</v>
          </cell>
          <cell r="I3199">
            <v>1</v>
          </cell>
          <cell r="J3199">
            <v>1</v>
          </cell>
          <cell r="L3199">
            <v>3667.97</v>
          </cell>
          <cell r="N3199">
            <v>2442</v>
          </cell>
          <cell r="O3199">
            <v>1950.02</v>
          </cell>
          <cell r="P3199">
            <v>0.79853398853398849</v>
          </cell>
          <cell r="Q3199">
            <v>491.98</v>
          </cell>
          <cell r="R3199">
            <v>0.20146601146601148</v>
          </cell>
          <cell r="S3199">
            <v>19.679200000000002</v>
          </cell>
          <cell r="U3199">
            <v>0</v>
          </cell>
          <cell r="V3199">
            <v>0</v>
          </cell>
          <cell r="W3199">
            <v>3667.97</v>
          </cell>
          <cell r="X3199">
            <v>3667.97</v>
          </cell>
          <cell r="Y3199">
            <v>19600096</v>
          </cell>
        </row>
        <row r="3200">
          <cell r="A3200">
            <v>20190025</v>
          </cell>
          <cell r="C3200">
            <v>778119</v>
          </cell>
          <cell r="D3200" t="str">
            <v>Arcabo</v>
          </cell>
          <cell r="E3200">
            <v>1</v>
          </cell>
          <cell r="F3200">
            <v>8</v>
          </cell>
          <cell r="G3200">
            <v>5</v>
          </cell>
          <cell r="H3200">
            <v>3</v>
          </cell>
          <cell r="I3200">
            <v>1</v>
          </cell>
          <cell r="J3200">
            <v>1</v>
          </cell>
          <cell r="L3200">
            <v>3157.67</v>
          </cell>
          <cell r="N3200">
            <v>2083.9</v>
          </cell>
          <cell r="O3200">
            <v>1592.7</v>
          </cell>
          <cell r="P3200">
            <v>0.76428811363309179</v>
          </cell>
          <cell r="Q3200">
            <v>491.2</v>
          </cell>
          <cell r="R3200">
            <v>0.23571188636690818</v>
          </cell>
          <cell r="S3200">
            <v>19.648</v>
          </cell>
          <cell r="U3200">
            <v>0</v>
          </cell>
          <cell r="V3200">
            <v>0</v>
          </cell>
          <cell r="W3200">
            <v>3157.67</v>
          </cell>
          <cell r="X3200">
            <v>3157.67</v>
          </cell>
          <cell r="Y3200">
            <v>19600119</v>
          </cell>
        </row>
        <row r="3201">
          <cell r="A3201">
            <v>20190026</v>
          </cell>
          <cell r="C3201">
            <v>772519</v>
          </cell>
          <cell r="D3201" t="str">
            <v>Arcabo</v>
          </cell>
          <cell r="E3201">
            <v>1</v>
          </cell>
          <cell r="F3201">
            <v>8</v>
          </cell>
          <cell r="G3201">
            <v>4</v>
          </cell>
          <cell r="H3201">
            <v>3</v>
          </cell>
          <cell r="I3201">
            <v>1</v>
          </cell>
          <cell r="J3201">
            <v>1</v>
          </cell>
          <cell r="L3201">
            <v>3117.37</v>
          </cell>
          <cell r="N3201">
            <v>2082</v>
          </cell>
          <cell r="O3201">
            <v>1671.65</v>
          </cell>
          <cell r="P3201">
            <v>0.8029058597502402</v>
          </cell>
          <cell r="Q3201">
            <v>410.35</v>
          </cell>
          <cell r="R3201">
            <v>0.19709414024975985</v>
          </cell>
          <cell r="S3201">
            <v>16.414000000000001</v>
          </cell>
          <cell r="U3201">
            <v>0</v>
          </cell>
          <cell r="V3201">
            <v>0</v>
          </cell>
          <cell r="W3201">
            <v>3117.37</v>
          </cell>
          <cell r="X3201">
            <v>3117.37</v>
          </cell>
          <cell r="Y3201">
            <v>19600120</v>
          </cell>
        </row>
        <row r="3202">
          <cell r="A3202">
            <v>20190027</v>
          </cell>
          <cell r="C3202">
            <v>766919</v>
          </cell>
          <cell r="D3202" t="str">
            <v>Arcabo</v>
          </cell>
          <cell r="E3202">
            <v>1</v>
          </cell>
          <cell r="F3202">
            <v>8</v>
          </cell>
          <cell r="G3202">
            <v>5</v>
          </cell>
          <cell r="H3202">
            <v>3</v>
          </cell>
          <cell r="I3202">
            <v>1</v>
          </cell>
          <cell r="J3202">
            <v>1</v>
          </cell>
          <cell r="L3202">
            <v>3047.61</v>
          </cell>
          <cell r="N3202">
            <v>2017.68</v>
          </cell>
          <cell r="O3202">
            <v>1544.8200000000002</v>
          </cell>
          <cell r="P3202">
            <v>0.76564172713215184</v>
          </cell>
          <cell r="Q3202">
            <v>472.86</v>
          </cell>
          <cell r="R3202">
            <v>0.23435827286784822</v>
          </cell>
          <cell r="S3202">
            <v>18.914400000000001</v>
          </cell>
          <cell r="U3202">
            <v>0</v>
          </cell>
          <cell r="V3202">
            <v>0</v>
          </cell>
          <cell r="W3202">
            <v>3047.61</v>
          </cell>
          <cell r="X3202">
            <v>3047.61</v>
          </cell>
          <cell r="Y3202">
            <v>19600105</v>
          </cell>
        </row>
        <row r="3203">
          <cell r="A3203">
            <v>20190028</v>
          </cell>
          <cell r="C3203" t="str">
            <v>AWL140 v Voorraad Hal 1, werkbon 342</v>
          </cell>
          <cell r="D3203" t="str">
            <v>Arcabo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1</v>
          </cell>
          <cell r="J3203">
            <v>1</v>
          </cell>
          <cell r="L3203">
            <v>259.44</v>
          </cell>
          <cell r="N3203">
            <v>112.8</v>
          </cell>
          <cell r="O3203">
            <v>112.8</v>
          </cell>
          <cell r="P3203">
            <v>1</v>
          </cell>
          <cell r="Q3203">
            <v>0</v>
          </cell>
          <cell r="R3203">
            <v>0</v>
          </cell>
          <cell r="S3203">
            <v>0</v>
          </cell>
          <cell r="U3203">
            <v>0</v>
          </cell>
          <cell r="V3203">
            <v>0</v>
          </cell>
          <cell r="W3203">
            <v>259.44</v>
          </cell>
          <cell r="X3203">
            <v>259.44</v>
          </cell>
          <cell r="Y3203">
            <v>19600082</v>
          </cell>
        </row>
        <row r="3204">
          <cell r="A3204">
            <v>20190029</v>
          </cell>
          <cell r="C3204" t="str">
            <v>772819 inzethor v ARC3658</v>
          </cell>
          <cell r="D3204" t="str">
            <v>Arcabo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1</v>
          </cell>
          <cell r="J3204">
            <v>1</v>
          </cell>
          <cell r="O3204">
            <v>0</v>
          </cell>
          <cell r="P3204" t="str">
            <v/>
          </cell>
          <cell r="R3204" t="str">
            <v/>
          </cell>
          <cell r="S3204">
            <v>0</v>
          </cell>
          <cell r="U3204">
            <v>0</v>
          </cell>
          <cell r="V3204">
            <v>0</v>
          </cell>
          <cell r="W3204">
            <v>0</v>
          </cell>
          <cell r="X3204"/>
          <cell r="Y3204"/>
        </row>
        <row r="3205">
          <cell r="A3205">
            <v>20190030</v>
          </cell>
          <cell r="C3205" t="str">
            <v>766519 inzethor v ARC3555 2018820</v>
          </cell>
          <cell r="D3205" t="str">
            <v>Arcabo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1</v>
          </cell>
          <cell r="J3205">
            <v>1</v>
          </cell>
          <cell r="O3205">
            <v>0</v>
          </cell>
          <cell r="P3205" t="str">
            <v/>
          </cell>
          <cell r="R3205" t="str">
            <v/>
          </cell>
          <cell r="S3205">
            <v>0</v>
          </cell>
          <cell r="U3205">
            <v>0</v>
          </cell>
          <cell r="V3205">
            <v>0</v>
          </cell>
          <cell r="W3205">
            <v>0</v>
          </cell>
          <cell r="X3205"/>
          <cell r="Y3205"/>
        </row>
        <row r="3206">
          <cell r="A3206">
            <v>20190031</v>
          </cell>
          <cell r="C3206" t="str">
            <v>706019 deur</v>
          </cell>
          <cell r="D3206" t="str">
            <v>Arcabo</v>
          </cell>
          <cell r="E3206">
            <v>0</v>
          </cell>
          <cell r="F3206">
            <v>1</v>
          </cell>
          <cell r="G3206">
            <v>0</v>
          </cell>
          <cell r="H3206">
            <v>1</v>
          </cell>
          <cell r="I3206">
            <v>1</v>
          </cell>
          <cell r="J3206">
            <v>1</v>
          </cell>
          <cell r="L3206">
            <v>612.11</v>
          </cell>
          <cell r="N3206">
            <v>396.18</v>
          </cell>
          <cell r="O3206">
            <v>287.27999999999997</v>
          </cell>
          <cell r="P3206">
            <v>0.72512494320763277</v>
          </cell>
          <cell r="Q3206">
            <v>108.9</v>
          </cell>
          <cell r="R3206">
            <v>0.27487505679236712</v>
          </cell>
          <cell r="S3206">
            <v>4.3559999999999999</v>
          </cell>
          <cell r="U3206">
            <v>0</v>
          </cell>
          <cell r="V3206">
            <v>0</v>
          </cell>
          <cell r="W3206">
            <v>612.11</v>
          </cell>
          <cell r="X3206">
            <v>612.11</v>
          </cell>
          <cell r="Y3206">
            <v>19600079</v>
          </cell>
        </row>
        <row r="3207">
          <cell r="A3207">
            <v>20190032</v>
          </cell>
          <cell r="C3207" t="str">
            <v>745819 glas 734 x 1693 roedes (breuk in de 2018935-745818)</v>
          </cell>
          <cell r="D3207" t="str">
            <v>Arcabo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1</v>
          </cell>
          <cell r="J3207">
            <v>1</v>
          </cell>
          <cell r="L3207">
            <v>171.92</v>
          </cell>
          <cell r="O3207">
            <v>78.459999999999994</v>
          </cell>
          <cell r="P3207" t="str">
            <v/>
          </cell>
          <cell r="Q3207">
            <v>15</v>
          </cell>
          <cell r="R3207" t="str">
            <v/>
          </cell>
          <cell r="S3207">
            <v>0.6</v>
          </cell>
          <cell r="U3207">
            <v>0</v>
          </cell>
          <cell r="V3207">
            <v>171.92</v>
          </cell>
          <cell r="W3207">
            <v>0</v>
          </cell>
          <cell r="X3207"/>
          <cell r="Y3207"/>
        </row>
        <row r="3208">
          <cell r="A3208">
            <v>20190033</v>
          </cell>
          <cell r="C3208" t="str">
            <v>Gijsbers</v>
          </cell>
          <cell r="D3208" t="str">
            <v>Duocar</v>
          </cell>
          <cell r="E3208">
            <v>1</v>
          </cell>
          <cell r="F3208">
            <v>10</v>
          </cell>
          <cell r="G3208">
            <v>7</v>
          </cell>
          <cell r="H3208">
            <v>3</v>
          </cell>
          <cell r="I3208">
            <v>1</v>
          </cell>
          <cell r="J3208">
            <v>1</v>
          </cell>
          <cell r="L3208">
            <v>4165.6899999999996</v>
          </cell>
          <cell r="N3208">
            <v>2622.22</v>
          </cell>
          <cell r="O3208">
            <v>1833.1399999999999</v>
          </cell>
          <cell r="P3208">
            <v>0.69907940599949658</v>
          </cell>
          <cell r="Q3208">
            <v>789.08</v>
          </cell>
          <cell r="R3208">
            <v>0.30092059400050342</v>
          </cell>
          <cell r="S3208">
            <v>31.563200000000002</v>
          </cell>
          <cell r="U3208">
            <v>0</v>
          </cell>
          <cell r="V3208">
            <v>0</v>
          </cell>
          <cell r="W3208">
            <v>4165.6899999999996</v>
          </cell>
          <cell r="X3208">
            <v>4165.6899999999996</v>
          </cell>
          <cell r="Y3208">
            <v>19600256</v>
          </cell>
        </row>
        <row r="3209">
          <cell r="A3209">
            <v>20190034</v>
          </cell>
          <cell r="C3209">
            <v>766319</v>
          </cell>
          <cell r="D3209" t="str">
            <v>Arcabo</v>
          </cell>
          <cell r="E3209">
            <v>1</v>
          </cell>
          <cell r="F3209">
            <v>7</v>
          </cell>
          <cell r="G3209">
            <v>5</v>
          </cell>
          <cell r="H3209">
            <v>2</v>
          </cell>
          <cell r="I3209">
            <v>1</v>
          </cell>
          <cell r="J3209">
            <v>1</v>
          </cell>
          <cell r="L3209">
            <v>3102.34</v>
          </cell>
          <cell r="N3209">
            <v>2047.95</v>
          </cell>
          <cell r="O3209">
            <v>1625.14</v>
          </cell>
          <cell r="P3209">
            <v>0.79354476427647158</v>
          </cell>
          <cell r="Q3209">
            <v>422.81</v>
          </cell>
          <cell r="R3209">
            <v>0.20645523572352839</v>
          </cell>
          <cell r="S3209">
            <v>16.912400000000002</v>
          </cell>
          <cell r="U3209">
            <v>0</v>
          </cell>
          <cell r="V3209">
            <v>0</v>
          </cell>
          <cell r="W3209">
            <v>3102.34</v>
          </cell>
          <cell r="X3209">
            <v>3102.34</v>
          </cell>
          <cell r="Y3209">
            <v>19600107</v>
          </cell>
        </row>
        <row r="3210">
          <cell r="A3210">
            <v>20190035</v>
          </cell>
          <cell r="C3210">
            <v>699519</v>
          </cell>
          <cell r="D3210" t="str">
            <v>Arcabo</v>
          </cell>
          <cell r="E3210">
            <v>1</v>
          </cell>
          <cell r="F3210">
            <v>10</v>
          </cell>
          <cell r="G3210">
            <v>7</v>
          </cell>
          <cell r="H3210">
            <v>3</v>
          </cell>
          <cell r="I3210">
            <v>1</v>
          </cell>
          <cell r="J3210">
            <v>1</v>
          </cell>
          <cell r="L3210">
            <v>3523.27</v>
          </cell>
          <cell r="N3210">
            <v>2328.84</v>
          </cell>
          <cell r="O3210">
            <v>1782.0400000000002</v>
          </cell>
          <cell r="P3210">
            <v>0.76520499476134041</v>
          </cell>
          <cell r="Q3210">
            <v>546.79999999999995</v>
          </cell>
          <cell r="R3210">
            <v>0.23479500523865957</v>
          </cell>
          <cell r="S3210">
            <v>21.872</v>
          </cell>
          <cell r="U3210">
            <v>0</v>
          </cell>
          <cell r="V3210">
            <v>0</v>
          </cell>
          <cell r="W3210">
            <v>3523.27</v>
          </cell>
          <cell r="X3210">
            <v>3523.27</v>
          </cell>
          <cell r="Y3210">
            <v>19600106</v>
          </cell>
        </row>
        <row r="3211">
          <cell r="A3211">
            <v>20190036</v>
          </cell>
          <cell r="C3211" t="str">
            <v>607016 Kremer Loodsmanduin K126 glas ruit</v>
          </cell>
          <cell r="D3211" t="str">
            <v>Arcabo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1</v>
          </cell>
          <cell r="J3211">
            <v>1</v>
          </cell>
          <cell r="L3211">
            <v>130.68</v>
          </cell>
          <cell r="O3211">
            <v>57.84</v>
          </cell>
          <cell r="P3211" t="str">
            <v/>
          </cell>
          <cell r="Q3211">
            <v>15</v>
          </cell>
          <cell r="R3211" t="str">
            <v/>
          </cell>
          <cell r="S3211">
            <v>0.6</v>
          </cell>
          <cell r="U3211">
            <v>0</v>
          </cell>
          <cell r="V3211">
            <v>130.68</v>
          </cell>
          <cell r="W3211">
            <v>0</v>
          </cell>
          <cell r="X3211"/>
          <cell r="Y3211"/>
        </row>
        <row r="3212">
          <cell r="A3212" t="str">
            <v>20190037V</v>
          </cell>
          <cell r="C3212">
            <v>776319</v>
          </cell>
          <cell r="D3212" t="str">
            <v>Arcabo</v>
          </cell>
          <cell r="E3212">
            <v>1</v>
          </cell>
          <cell r="F3212">
            <v>11</v>
          </cell>
          <cell r="G3212">
            <v>4</v>
          </cell>
          <cell r="H3212">
            <v>5</v>
          </cell>
          <cell r="I3212">
            <v>1</v>
          </cell>
          <cell r="J3212">
            <v>1</v>
          </cell>
          <cell r="L3212">
            <v>8757.3799999999992</v>
          </cell>
          <cell r="N3212">
            <v>5725.36</v>
          </cell>
          <cell r="O3212">
            <v>4530.04</v>
          </cell>
          <cell r="P3212">
            <v>0.79122360864644325</v>
          </cell>
          <cell r="Q3212">
            <v>1195.32</v>
          </cell>
          <cell r="R3212">
            <v>0.2087763913535568</v>
          </cell>
          <cell r="S3212">
            <v>47.812799999999996</v>
          </cell>
          <cell r="U3212">
            <v>0</v>
          </cell>
          <cell r="V3212">
            <v>0</v>
          </cell>
          <cell r="W3212">
            <v>8757.3799999999992</v>
          </cell>
          <cell r="X3212">
            <v>8757.3799999999992</v>
          </cell>
          <cell r="Y3212">
            <v>19600118</v>
          </cell>
        </row>
        <row r="3213">
          <cell r="A3213">
            <v>20190038</v>
          </cell>
          <cell r="C3213">
            <v>778219</v>
          </cell>
          <cell r="D3213" t="str">
            <v>Arcabo</v>
          </cell>
          <cell r="E3213">
            <v>1</v>
          </cell>
          <cell r="F3213">
            <v>8</v>
          </cell>
          <cell r="G3213">
            <v>5</v>
          </cell>
          <cell r="H3213">
            <v>3</v>
          </cell>
          <cell r="I3213">
            <v>1</v>
          </cell>
          <cell r="J3213">
            <v>1</v>
          </cell>
          <cell r="L3213">
            <v>3157.67</v>
          </cell>
          <cell r="N3213">
            <v>2083.9</v>
          </cell>
          <cell r="O3213">
            <v>1592.7</v>
          </cell>
          <cell r="P3213">
            <v>0.76428811363309179</v>
          </cell>
          <cell r="Q3213">
            <v>491.2</v>
          </cell>
          <cell r="R3213">
            <v>0.23571188636690818</v>
          </cell>
          <cell r="S3213">
            <v>19.648</v>
          </cell>
          <cell r="U3213">
            <v>0</v>
          </cell>
          <cell r="V3213">
            <v>0</v>
          </cell>
          <cell r="W3213">
            <v>3157.67</v>
          </cell>
          <cell r="X3213">
            <v>3157.67</v>
          </cell>
          <cell r="Y3213">
            <v>19600113</v>
          </cell>
        </row>
        <row r="3214">
          <cell r="A3214">
            <v>20190039</v>
          </cell>
          <cell r="C3214">
            <v>737419</v>
          </cell>
          <cell r="D3214" t="str">
            <v>Arcabo</v>
          </cell>
          <cell r="E3214">
            <v>1</v>
          </cell>
          <cell r="F3214">
            <v>8</v>
          </cell>
          <cell r="G3214">
            <v>5</v>
          </cell>
          <cell r="H3214">
            <v>3</v>
          </cell>
          <cell r="I3214">
            <v>1</v>
          </cell>
          <cell r="J3214">
            <v>1</v>
          </cell>
          <cell r="L3214">
            <v>3412.07</v>
          </cell>
          <cell r="N3214">
            <v>2278.77</v>
          </cell>
          <cell r="O3214">
            <v>1724.9099999999999</v>
          </cell>
          <cell r="P3214">
            <v>0.75694782711726061</v>
          </cell>
          <cell r="Q3214">
            <v>553.86</v>
          </cell>
          <cell r="R3214">
            <v>0.24305217288273939</v>
          </cell>
          <cell r="S3214">
            <v>22.154399999999999</v>
          </cell>
          <cell r="U3214">
            <v>0</v>
          </cell>
          <cell r="V3214">
            <v>0</v>
          </cell>
          <cell r="W3214">
            <v>3412.07</v>
          </cell>
          <cell r="X3214">
            <v>3412.07</v>
          </cell>
          <cell r="Y3214">
            <v>19600114</v>
          </cell>
        </row>
        <row r="3215">
          <cell r="A3215">
            <v>20190040</v>
          </cell>
          <cell r="C3215">
            <v>776419</v>
          </cell>
          <cell r="D3215" t="str">
            <v>Arcabo</v>
          </cell>
          <cell r="E3215">
            <v>1</v>
          </cell>
          <cell r="F3215">
            <v>8</v>
          </cell>
          <cell r="G3215">
            <v>5</v>
          </cell>
          <cell r="H3215">
            <v>3</v>
          </cell>
          <cell r="I3215">
            <v>1</v>
          </cell>
          <cell r="J3215">
            <v>1</v>
          </cell>
          <cell r="L3215">
            <v>3346.1</v>
          </cell>
          <cell r="N3215">
            <v>2228.39</v>
          </cell>
          <cell r="O3215">
            <v>1741.79</v>
          </cell>
          <cell r="P3215">
            <v>0.78163606909024008</v>
          </cell>
          <cell r="Q3215">
            <v>486.6</v>
          </cell>
          <cell r="R3215">
            <v>0.21836393090975997</v>
          </cell>
          <cell r="S3215">
            <v>19.464000000000002</v>
          </cell>
          <cell r="U3215">
            <v>0</v>
          </cell>
          <cell r="V3215">
            <v>0</v>
          </cell>
          <cell r="W3215">
            <v>3346.1</v>
          </cell>
          <cell r="X3215">
            <v>3346.1</v>
          </cell>
          <cell r="Y3215">
            <v>19600115</v>
          </cell>
        </row>
        <row r="3216">
          <cell r="A3216">
            <v>20190041</v>
          </cell>
          <cell r="C3216">
            <v>787519</v>
          </cell>
          <cell r="D3216" t="str">
            <v>Arcabo</v>
          </cell>
          <cell r="E3216">
            <v>1</v>
          </cell>
          <cell r="F3216">
            <v>16</v>
          </cell>
          <cell r="G3216">
            <v>15</v>
          </cell>
          <cell r="H3216">
            <v>1</v>
          </cell>
          <cell r="I3216">
            <v>1</v>
          </cell>
          <cell r="J3216">
            <v>1</v>
          </cell>
          <cell r="L3216">
            <v>5160.51</v>
          </cell>
          <cell r="N3216">
            <v>3419.37</v>
          </cell>
          <cell r="O3216">
            <v>2589.2599999999998</v>
          </cell>
          <cell r="P3216">
            <v>0.75723305755153725</v>
          </cell>
          <cell r="Q3216">
            <v>830.11</v>
          </cell>
          <cell r="R3216">
            <v>0.24276694244846275</v>
          </cell>
          <cell r="S3216">
            <v>33.2044</v>
          </cell>
          <cell r="U3216">
            <v>0</v>
          </cell>
          <cell r="V3216">
            <v>0</v>
          </cell>
          <cell r="W3216">
            <v>5160.51</v>
          </cell>
          <cell r="X3216">
            <v>5160.51</v>
          </cell>
          <cell r="Y3216">
            <v>19600116</v>
          </cell>
        </row>
        <row r="3217">
          <cell r="A3217">
            <v>20190042</v>
          </cell>
          <cell r="C3217" t="str">
            <v>V201901-152 Rino Koets</v>
          </cell>
          <cell r="D3217" t="str">
            <v>Arcabo</v>
          </cell>
          <cell r="E3217">
            <v>0</v>
          </cell>
          <cell r="F3217">
            <v>1</v>
          </cell>
          <cell r="G3217">
            <v>1</v>
          </cell>
          <cell r="H3217">
            <v>0</v>
          </cell>
          <cell r="I3217">
            <v>1</v>
          </cell>
          <cell r="J3217">
            <v>1</v>
          </cell>
          <cell r="L3217">
            <v>184.59</v>
          </cell>
          <cell r="N3217">
            <v>122.82</v>
          </cell>
          <cell r="O3217">
            <v>87.27</v>
          </cell>
          <cell r="P3217">
            <v>0.71055202735710798</v>
          </cell>
          <cell r="Q3217">
            <v>35.549999999999997</v>
          </cell>
          <cell r="R3217">
            <v>0.28944797264289202</v>
          </cell>
          <cell r="S3217">
            <v>1.4219999999999999</v>
          </cell>
          <cell r="U3217">
            <v>0</v>
          </cell>
          <cell r="V3217">
            <v>0</v>
          </cell>
          <cell r="W3217">
            <v>184.59</v>
          </cell>
          <cell r="X3217">
            <v>184.59</v>
          </cell>
          <cell r="Y3217">
            <v>19600080</v>
          </cell>
        </row>
        <row r="3218">
          <cell r="A3218" t="str">
            <v>20190043V</v>
          </cell>
          <cell r="C3218">
            <v>773019</v>
          </cell>
          <cell r="D3218" t="str">
            <v>Arcabo</v>
          </cell>
          <cell r="E3218">
            <v>1</v>
          </cell>
          <cell r="F3218">
            <v>9</v>
          </cell>
          <cell r="G3218">
            <v>5</v>
          </cell>
          <cell r="H3218">
            <v>2</v>
          </cell>
          <cell r="I3218">
            <v>1</v>
          </cell>
          <cell r="J3218">
            <v>1</v>
          </cell>
          <cell r="L3218">
            <v>6754.19</v>
          </cell>
          <cell r="N3218">
            <v>4447.3900000000003</v>
          </cell>
          <cell r="O3218">
            <v>3670.2400000000002</v>
          </cell>
          <cell r="P3218">
            <v>0.82525706088289985</v>
          </cell>
          <cell r="Q3218">
            <v>777.15</v>
          </cell>
          <cell r="R3218">
            <v>0.17474293911710012</v>
          </cell>
          <cell r="S3218">
            <v>31.085999999999999</v>
          </cell>
          <cell r="U3218">
            <v>0</v>
          </cell>
          <cell r="V3218">
            <v>0</v>
          </cell>
          <cell r="W3218">
            <v>6754.19</v>
          </cell>
          <cell r="X3218">
            <v>6754.19</v>
          </cell>
          <cell r="Y3218">
            <v>19600117</v>
          </cell>
        </row>
        <row r="3219">
          <cell r="A3219">
            <v>20190044</v>
          </cell>
          <cell r="C3219">
            <v>776719</v>
          </cell>
          <cell r="D3219" t="str">
            <v>Arcabo</v>
          </cell>
          <cell r="E3219">
            <v>1</v>
          </cell>
          <cell r="F3219">
            <v>9</v>
          </cell>
          <cell r="G3219">
            <v>5</v>
          </cell>
          <cell r="H3219">
            <v>2</v>
          </cell>
          <cell r="I3219">
            <v>1</v>
          </cell>
          <cell r="J3219">
            <v>1</v>
          </cell>
          <cell r="L3219">
            <v>2776.49</v>
          </cell>
          <cell r="N3219">
            <v>1845.13</v>
          </cell>
          <cell r="O3219">
            <v>1448.3200000000002</v>
          </cell>
          <cell r="P3219">
            <v>0.78494198240774371</v>
          </cell>
          <cell r="Q3219">
            <v>396.81</v>
          </cell>
          <cell r="R3219">
            <v>0.21505801759225637</v>
          </cell>
          <cell r="S3219">
            <v>15.872400000000001</v>
          </cell>
          <cell r="U3219">
            <v>0</v>
          </cell>
          <cell r="V3219">
            <v>0</v>
          </cell>
          <cell r="W3219">
            <v>2776.49</v>
          </cell>
          <cell r="X3219">
            <v>2776.49</v>
          </cell>
          <cell r="Y3219">
            <v>19600137</v>
          </cell>
        </row>
        <row r="3220">
          <cell r="A3220">
            <v>20190045</v>
          </cell>
          <cell r="C3220">
            <v>776819</v>
          </cell>
          <cell r="D3220" t="str">
            <v>Arcabo</v>
          </cell>
          <cell r="E3220">
            <v>1</v>
          </cell>
          <cell r="F3220">
            <v>9</v>
          </cell>
          <cell r="G3220">
            <v>5</v>
          </cell>
          <cell r="H3220">
            <v>2</v>
          </cell>
          <cell r="I3220">
            <v>1</v>
          </cell>
          <cell r="J3220">
            <v>1</v>
          </cell>
          <cell r="L3220">
            <v>2776.49</v>
          </cell>
          <cell r="N3220">
            <v>1845.13</v>
          </cell>
          <cell r="O3220">
            <v>1448.3200000000002</v>
          </cell>
          <cell r="P3220">
            <v>0.78494198240774371</v>
          </cell>
          <cell r="Q3220">
            <v>396.81</v>
          </cell>
          <cell r="R3220">
            <v>0.21505801759225637</v>
          </cell>
          <cell r="S3220">
            <v>15.872400000000001</v>
          </cell>
          <cell r="U3220">
            <v>0</v>
          </cell>
          <cell r="V3220">
            <v>0</v>
          </cell>
          <cell r="W3220">
            <v>2776.49</v>
          </cell>
          <cell r="X3220">
            <v>2776.49</v>
          </cell>
          <cell r="Y3220">
            <v>19600111</v>
          </cell>
        </row>
        <row r="3221">
          <cell r="A3221">
            <v>20190046</v>
          </cell>
          <cell r="C3221">
            <v>776619</v>
          </cell>
          <cell r="D3221" t="str">
            <v>Arcabo</v>
          </cell>
          <cell r="E3221">
            <v>1</v>
          </cell>
          <cell r="F3221">
            <v>9</v>
          </cell>
          <cell r="G3221">
            <v>5</v>
          </cell>
          <cell r="H3221">
            <v>2</v>
          </cell>
          <cell r="I3221">
            <v>1</v>
          </cell>
          <cell r="J3221">
            <v>1</v>
          </cell>
          <cell r="L3221">
            <v>2776.49</v>
          </cell>
          <cell r="N3221">
            <v>1845.13</v>
          </cell>
          <cell r="O3221">
            <v>1448.3200000000002</v>
          </cell>
          <cell r="P3221">
            <v>0.78494198240774371</v>
          </cell>
          <cell r="Q3221">
            <v>396.81</v>
          </cell>
          <cell r="R3221">
            <v>0.21505801759225637</v>
          </cell>
          <cell r="S3221">
            <v>15.872400000000001</v>
          </cell>
          <cell r="U3221">
            <v>0</v>
          </cell>
          <cell r="V3221">
            <v>0</v>
          </cell>
          <cell r="W3221">
            <v>2776.49</v>
          </cell>
          <cell r="X3221">
            <v>2776.49</v>
          </cell>
          <cell r="Y3221">
            <v>19600138</v>
          </cell>
        </row>
        <row r="3222">
          <cell r="A3222">
            <v>20190047</v>
          </cell>
          <cell r="C3222" t="str">
            <v>658319 Floathouse Breukglas ARC5F04F +glaslatten WB344</v>
          </cell>
          <cell r="D3222" t="str">
            <v>Arcabo</v>
          </cell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>
            <v>1</v>
          </cell>
          <cell r="J3222">
            <v>1</v>
          </cell>
          <cell r="L3222">
            <v>250.84</v>
          </cell>
          <cell r="N3222">
            <v>132.92000000000002</v>
          </cell>
          <cell r="O3222">
            <v>117.92</v>
          </cell>
          <cell r="P3222">
            <v>0.88715016551309045</v>
          </cell>
          <cell r="Q3222">
            <v>15</v>
          </cell>
          <cell r="R3222">
            <v>0.11284983448690941</v>
          </cell>
          <cell r="S3222">
            <v>0.6</v>
          </cell>
          <cell r="U3222">
            <v>0</v>
          </cell>
          <cell r="V3222">
            <v>0</v>
          </cell>
          <cell r="W3222">
            <v>250.84</v>
          </cell>
          <cell r="X3222">
            <v>250.84</v>
          </cell>
          <cell r="Y3222">
            <v>19600082</v>
          </cell>
        </row>
        <row r="3223">
          <cell r="A3223">
            <v>20190048</v>
          </cell>
          <cell r="C3223">
            <v>699619</v>
          </cell>
          <cell r="D3223" t="str">
            <v>Arcabo</v>
          </cell>
          <cell r="E3223">
            <v>1</v>
          </cell>
          <cell r="F3223">
            <v>8</v>
          </cell>
          <cell r="G3223">
            <v>5</v>
          </cell>
          <cell r="H3223">
            <v>3</v>
          </cell>
          <cell r="I3223">
            <v>1</v>
          </cell>
          <cell r="J3223">
            <v>1</v>
          </cell>
          <cell r="L3223">
            <v>3130.46</v>
          </cell>
          <cell r="N3223">
            <v>2069.9499999999998</v>
          </cell>
          <cell r="O3223">
            <v>1601.31</v>
          </cell>
          <cell r="P3223">
            <v>0.77359839609652414</v>
          </cell>
          <cell r="Q3223">
            <v>468.64</v>
          </cell>
          <cell r="R3223">
            <v>0.22640160390347594</v>
          </cell>
          <cell r="S3223">
            <v>18.7456</v>
          </cell>
          <cell r="U3223">
            <v>0</v>
          </cell>
          <cell r="V3223">
            <v>0</v>
          </cell>
          <cell r="W3223">
            <v>3130.46</v>
          </cell>
          <cell r="X3223">
            <v>3130.46</v>
          </cell>
          <cell r="Y3223">
            <v>19600108</v>
          </cell>
        </row>
        <row r="3224">
          <cell r="A3224">
            <v>20190049</v>
          </cell>
          <cell r="C3224">
            <v>674419</v>
          </cell>
          <cell r="D3224" t="str">
            <v>Arcabo</v>
          </cell>
          <cell r="E3224">
            <v>1</v>
          </cell>
          <cell r="F3224">
            <v>11</v>
          </cell>
          <cell r="G3224">
            <v>7</v>
          </cell>
          <cell r="H3224">
            <v>3</v>
          </cell>
          <cell r="I3224">
            <v>1</v>
          </cell>
          <cell r="J3224">
            <v>1</v>
          </cell>
          <cell r="L3224">
            <v>4911.05</v>
          </cell>
          <cell r="N3224">
            <v>3729.43</v>
          </cell>
          <cell r="O3224">
            <v>3065.35</v>
          </cell>
          <cell r="P3224">
            <v>0.82193525552162128</v>
          </cell>
          <cell r="Q3224">
            <v>664.08</v>
          </cell>
          <cell r="R3224">
            <v>0.17806474447837875</v>
          </cell>
          <cell r="S3224">
            <v>26.563200000000002</v>
          </cell>
          <cell r="U3224">
            <v>0</v>
          </cell>
          <cell r="V3224">
            <v>0</v>
          </cell>
          <cell r="W3224">
            <v>4911.05</v>
          </cell>
          <cell r="X3224">
            <v>4911.05</v>
          </cell>
          <cell r="Y3224">
            <v>19600109</v>
          </cell>
        </row>
        <row r="3225">
          <cell r="A3225">
            <v>20190050</v>
          </cell>
          <cell r="C3225" t="str">
            <v>MSF-002-005-006</v>
          </cell>
          <cell r="D3225" t="str">
            <v>Maat</v>
          </cell>
          <cell r="E3225">
            <v>0</v>
          </cell>
          <cell r="F3225">
            <v>3</v>
          </cell>
          <cell r="G3225">
            <v>0</v>
          </cell>
          <cell r="H3225">
            <v>3</v>
          </cell>
          <cell r="I3225">
            <v>1</v>
          </cell>
          <cell r="J3225">
            <v>1</v>
          </cell>
          <cell r="L3225">
            <v>1517.91</v>
          </cell>
          <cell r="N3225">
            <v>1066.17</v>
          </cell>
          <cell r="O3225">
            <v>751.5</v>
          </cell>
          <cell r="P3225">
            <v>0.70485945018149065</v>
          </cell>
          <cell r="Q3225">
            <v>314.67</v>
          </cell>
          <cell r="R3225">
            <v>0.29514054981850923</v>
          </cell>
          <cell r="S3225">
            <v>12.5868</v>
          </cell>
          <cell r="U3225">
            <v>0</v>
          </cell>
          <cell r="V3225">
            <v>0</v>
          </cell>
          <cell r="W3225">
            <v>1517.91</v>
          </cell>
          <cell r="X3225">
            <v>1517.91</v>
          </cell>
          <cell r="Y3225">
            <v>19600161</v>
          </cell>
        </row>
        <row r="3226">
          <cell r="A3226">
            <v>20190051</v>
          </cell>
          <cell r="C3226">
            <v>772219</v>
          </cell>
          <cell r="D3226" t="str">
            <v>Arcabo</v>
          </cell>
          <cell r="E3226">
            <v>1</v>
          </cell>
          <cell r="F3226">
            <v>8</v>
          </cell>
          <cell r="G3226">
            <v>5</v>
          </cell>
          <cell r="H3226">
            <v>3</v>
          </cell>
          <cell r="I3226">
            <v>1</v>
          </cell>
          <cell r="J3226">
            <v>1</v>
          </cell>
          <cell r="L3226">
            <v>3117.89</v>
          </cell>
          <cell r="N3226">
            <v>2061.13</v>
          </cell>
          <cell r="O3226">
            <v>1566.8300000000002</v>
          </cell>
          <cell r="P3226">
            <v>0.76018009538457065</v>
          </cell>
          <cell r="Q3226">
            <v>494.3</v>
          </cell>
          <cell r="R3226">
            <v>0.2398199046154294</v>
          </cell>
          <cell r="S3226">
            <v>19.772000000000002</v>
          </cell>
          <cell r="U3226">
            <v>0</v>
          </cell>
          <cell r="V3226">
            <v>0</v>
          </cell>
          <cell r="W3226">
            <v>3117.89</v>
          </cell>
          <cell r="X3226">
            <v>3117.89</v>
          </cell>
          <cell r="Y3226">
            <v>19600110</v>
          </cell>
        </row>
        <row r="3227">
          <cell r="A3227">
            <v>20190052</v>
          </cell>
          <cell r="C3227">
            <v>772319</v>
          </cell>
          <cell r="D3227" t="str">
            <v>Arcabo</v>
          </cell>
          <cell r="E3227">
            <v>1</v>
          </cell>
          <cell r="F3227">
            <v>8</v>
          </cell>
          <cell r="G3227">
            <v>5</v>
          </cell>
          <cell r="H3227">
            <v>3</v>
          </cell>
          <cell r="I3227">
            <v>1</v>
          </cell>
          <cell r="J3227">
            <v>1</v>
          </cell>
          <cell r="L3227">
            <v>3117.89</v>
          </cell>
          <cell r="N3227">
            <v>2061.13</v>
          </cell>
          <cell r="O3227">
            <v>1566.8300000000002</v>
          </cell>
          <cell r="P3227">
            <v>0.76018009538457065</v>
          </cell>
          <cell r="Q3227">
            <v>494.3</v>
          </cell>
          <cell r="R3227">
            <v>0.2398199046154294</v>
          </cell>
          <cell r="S3227">
            <v>19.772000000000002</v>
          </cell>
          <cell r="U3227">
            <v>0</v>
          </cell>
          <cell r="V3227">
            <v>0</v>
          </cell>
          <cell r="W3227">
            <v>3117.89</v>
          </cell>
          <cell r="X3227">
            <v>3117.89</v>
          </cell>
          <cell r="Y3227">
            <v>19600142</v>
          </cell>
        </row>
        <row r="3228">
          <cell r="A3228" t="str">
            <v>20190053V</v>
          </cell>
          <cell r="C3228" t="str">
            <v>1 stolpdeur</v>
          </cell>
          <cell r="D3228" t="str">
            <v>Boma Staalbouw</v>
          </cell>
          <cell r="E3228">
            <v>0</v>
          </cell>
          <cell r="F3228">
            <v>1</v>
          </cell>
          <cell r="G3228">
            <v>0</v>
          </cell>
          <cell r="H3228">
            <v>2</v>
          </cell>
          <cell r="I3228">
            <v>1</v>
          </cell>
          <cell r="J3228">
            <v>1</v>
          </cell>
          <cell r="L3228">
            <v>1551.39</v>
          </cell>
          <cell r="N3228">
            <v>942.29</v>
          </cell>
          <cell r="O3228">
            <v>746.54</v>
          </cell>
          <cell r="P3228">
            <v>0.79226140572435233</v>
          </cell>
          <cell r="Q3228">
            <v>195.75</v>
          </cell>
          <cell r="R3228">
            <v>0.20773859427564764</v>
          </cell>
          <cell r="S3228">
            <v>7.83</v>
          </cell>
          <cell r="U3228">
            <v>0</v>
          </cell>
          <cell r="V3228">
            <v>0</v>
          </cell>
          <cell r="W3228">
            <v>1551.39</v>
          </cell>
          <cell r="X3228">
            <v>1551.39</v>
          </cell>
          <cell r="Y3228">
            <v>19600158</v>
          </cell>
        </row>
        <row r="3229">
          <cell r="A3229">
            <v>20190054</v>
          </cell>
          <cell r="C3229" t="str">
            <v>Voorraad 2019</v>
          </cell>
          <cell r="D3229" t="str">
            <v>WellCamp</v>
          </cell>
          <cell r="E3229">
            <v>1</v>
          </cell>
          <cell r="F3229">
            <v>4</v>
          </cell>
          <cell r="G3229">
            <v>0</v>
          </cell>
          <cell r="H3229">
            <v>4</v>
          </cell>
          <cell r="I3229">
            <v>1</v>
          </cell>
          <cell r="J3229">
            <v>1</v>
          </cell>
          <cell r="L3229">
            <v>2104.1999999999998</v>
          </cell>
          <cell r="N3229">
            <v>1279.8399999999999</v>
          </cell>
          <cell r="O3229">
            <v>939.31999999999994</v>
          </cell>
          <cell r="P3229">
            <v>0.7339354919364921</v>
          </cell>
          <cell r="Q3229">
            <v>340.52</v>
          </cell>
          <cell r="R3229">
            <v>0.26606450806350795</v>
          </cell>
          <cell r="S3229">
            <v>13.620799999999999</v>
          </cell>
          <cell r="U3229">
            <v>0</v>
          </cell>
          <cell r="V3229">
            <v>0</v>
          </cell>
          <cell r="W3229">
            <v>2104.1999999999998</v>
          </cell>
          <cell r="X3229">
            <v>2104.1999999999998</v>
          </cell>
          <cell r="Y3229">
            <v>19600169</v>
          </cell>
        </row>
        <row r="3230">
          <cell r="A3230">
            <v>20190055</v>
          </cell>
          <cell r="C3230" t="str">
            <v>Grevelingen Show</v>
          </cell>
          <cell r="D3230" t="str">
            <v>Duocar</v>
          </cell>
          <cell r="E3230">
            <v>1</v>
          </cell>
          <cell r="F3230">
            <v>10</v>
          </cell>
          <cell r="G3230">
            <v>8</v>
          </cell>
          <cell r="H3230">
            <v>5</v>
          </cell>
          <cell r="I3230">
            <v>1</v>
          </cell>
          <cell r="J3230">
            <v>1</v>
          </cell>
          <cell r="L3230">
            <v>3716.88</v>
          </cell>
          <cell r="N3230">
            <v>2326.0700000000002</v>
          </cell>
          <cell r="O3230">
            <v>1742.2000000000003</v>
          </cell>
          <cell r="P3230">
            <v>0.74898863748726396</v>
          </cell>
          <cell r="Q3230">
            <v>583.87</v>
          </cell>
          <cell r="R3230">
            <v>0.25101136251273604</v>
          </cell>
          <cell r="S3230">
            <v>23.354800000000001</v>
          </cell>
          <cell r="U3230">
            <v>0</v>
          </cell>
          <cell r="V3230">
            <v>0</v>
          </cell>
          <cell r="W3230">
            <v>3716.88</v>
          </cell>
          <cell r="X3230">
            <v>3716.88</v>
          </cell>
          <cell r="Y3230">
            <v>19600234</v>
          </cell>
        </row>
        <row r="3231">
          <cell r="A3231">
            <v>20190056</v>
          </cell>
          <cell r="C3231" t="str">
            <v>Kruk v schuifdeur AR0014 wb 347 - 742419</v>
          </cell>
          <cell r="D3231" t="str">
            <v>Arcabo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1</v>
          </cell>
          <cell r="J3231">
            <v>1</v>
          </cell>
          <cell r="L3231">
            <v>54.533000000000001</v>
          </cell>
          <cell r="N3231">
            <v>23.71</v>
          </cell>
          <cell r="O3231">
            <v>23.71</v>
          </cell>
          <cell r="P3231">
            <v>1</v>
          </cell>
          <cell r="Q3231">
            <v>0</v>
          </cell>
          <cell r="R3231">
            <v>0</v>
          </cell>
          <cell r="S3231">
            <v>0</v>
          </cell>
          <cell r="U3231">
            <v>0</v>
          </cell>
          <cell r="V3231">
            <v>3.0000000000001137E-3</v>
          </cell>
          <cell r="W3231">
            <v>54.53</v>
          </cell>
          <cell r="X3231">
            <v>54.53</v>
          </cell>
          <cell r="Y3231">
            <v>19600082</v>
          </cell>
        </row>
        <row r="3232">
          <cell r="A3232">
            <v>20190057</v>
          </cell>
          <cell r="C3232" t="str">
            <v>Glasblokjes Nieuwleusen 3 ds geel- 1 ds blauw - 2 ds rood WB349</v>
          </cell>
          <cell r="D3232" t="str">
            <v>Arcabo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1</v>
          </cell>
          <cell r="J3232">
            <v>1</v>
          </cell>
          <cell r="L3232">
            <v>1366.1999999999998</v>
          </cell>
          <cell r="N3232">
            <v>594</v>
          </cell>
          <cell r="O3232">
            <v>579</v>
          </cell>
          <cell r="P3232">
            <v>0.9747474747474747</v>
          </cell>
          <cell r="Q3232">
            <v>15</v>
          </cell>
          <cell r="R3232">
            <v>2.5252525252525252E-2</v>
          </cell>
          <cell r="S3232">
            <v>0.6</v>
          </cell>
          <cell r="U3232">
            <v>0</v>
          </cell>
          <cell r="V3232">
            <v>0</v>
          </cell>
          <cell r="W3232">
            <v>1366.2</v>
          </cell>
          <cell r="X3232">
            <v>1366.2</v>
          </cell>
          <cell r="Y3232">
            <v>19600082</v>
          </cell>
        </row>
        <row r="3233">
          <cell r="A3233">
            <v>20190058</v>
          </cell>
          <cell r="C3233" t="str">
            <v xml:space="preserve">wb 350 10x6 m MP10 en 10x6m MP20 </v>
          </cell>
          <cell r="D3233" t="str">
            <v>Arcabo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1</v>
          </cell>
          <cell r="J3233">
            <v>1</v>
          </cell>
          <cell r="L3233">
            <v>388.7</v>
          </cell>
          <cell r="N3233">
            <v>169</v>
          </cell>
          <cell r="O3233">
            <v>144</v>
          </cell>
          <cell r="P3233">
            <v>0.85207100591715978</v>
          </cell>
          <cell r="Q3233">
            <v>25</v>
          </cell>
          <cell r="R3233">
            <v>0.14792899408284024</v>
          </cell>
          <cell r="S3233">
            <v>1</v>
          </cell>
          <cell r="U3233">
            <v>0</v>
          </cell>
          <cell r="V3233">
            <v>0</v>
          </cell>
          <cell r="W3233">
            <v>388.7</v>
          </cell>
          <cell r="X3233">
            <v>388.7</v>
          </cell>
          <cell r="Y3233">
            <v>19600082</v>
          </cell>
        </row>
        <row r="3234">
          <cell r="A3234">
            <v>20190059</v>
          </cell>
          <cell r="C3234" t="str">
            <v>774919 - ARC3557 glasruit 604 x 2004 gelaagd</v>
          </cell>
          <cell r="D3234" t="str">
            <v>Arcabo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1</v>
          </cell>
          <cell r="J3234">
            <v>1</v>
          </cell>
          <cell r="L3234">
            <v>123.5</v>
          </cell>
          <cell r="O3234">
            <v>54.25</v>
          </cell>
          <cell r="P3234" t="str">
            <v/>
          </cell>
          <cell r="Q3234">
            <v>15</v>
          </cell>
          <cell r="R3234" t="str">
            <v/>
          </cell>
          <cell r="S3234">
            <v>0.6</v>
          </cell>
          <cell r="U3234">
            <v>0</v>
          </cell>
          <cell r="V3234">
            <v>123.5</v>
          </cell>
          <cell r="W3234">
            <v>0</v>
          </cell>
          <cell r="X3234"/>
          <cell r="Y3234"/>
        </row>
        <row r="3235">
          <cell r="A3235">
            <v>20190060</v>
          </cell>
          <cell r="B3235" t="str">
            <v>7-2 geleverd</v>
          </cell>
          <cell r="C3235" t="str">
            <v xml:space="preserve">Glasbreuk Maat Zeebad 2 st - MSE-065 2 st </v>
          </cell>
          <cell r="D3235" t="str">
            <v>Maat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1</v>
          </cell>
          <cell r="J3235">
            <v>1</v>
          </cell>
          <cell r="L3235">
            <v>401.72</v>
          </cell>
          <cell r="O3235">
            <v>193.36</v>
          </cell>
          <cell r="P3235" t="str">
            <v/>
          </cell>
          <cell r="Q3235">
            <v>15</v>
          </cell>
          <cell r="R3235" t="str">
            <v/>
          </cell>
          <cell r="S3235">
            <v>0.6</v>
          </cell>
          <cell r="U3235">
            <v>0</v>
          </cell>
          <cell r="V3235">
            <v>401.72</v>
          </cell>
          <cell r="W3235">
            <v>0</v>
          </cell>
          <cell r="X3235"/>
          <cell r="Y3235"/>
        </row>
        <row r="3236">
          <cell r="A3236">
            <v>20190061</v>
          </cell>
          <cell r="C3236" t="str">
            <v xml:space="preserve">8 st stangbediening 1500 mm bocht 50 - kleur wit </v>
          </cell>
          <cell r="D3236" t="str">
            <v>Arcabo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1</v>
          </cell>
          <cell r="J3236">
            <v>1</v>
          </cell>
          <cell r="L3236">
            <v>113.53</v>
          </cell>
          <cell r="N3236">
            <v>49.36</v>
          </cell>
          <cell r="O3236">
            <v>49.36</v>
          </cell>
          <cell r="P3236">
            <v>1</v>
          </cell>
          <cell r="Q3236">
            <v>0</v>
          </cell>
          <cell r="R3236">
            <v>0</v>
          </cell>
          <cell r="S3236">
            <v>0</v>
          </cell>
          <cell r="U3236">
            <v>0</v>
          </cell>
          <cell r="V3236">
            <v>113.53</v>
          </cell>
          <cell r="W3236">
            <v>0</v>
          </cell>
          <cell r="X3236"/>
          <cell r="Y3236"/>
        </row>
        <row r="3237">
          <cell r="A3237">
            <v>20190062</v>
          </cell>
          <cell r="C3237">
            <v>674519</v>
          </cell>
          <cell r="D3237" t="str">
            <v>Arcabo</v>
          </cell>
          <cell r="E3237">
            <v>1</v>
          </cell>
          <cell r="F3237">
            <v>9</v>
          </cell>
          <cell r="G3237">
            <v>5</v>
          </cell>
          <cell r="H3237">
            <v>4</v>
          </cell>
          <cell r="I3237">
            <v>1</v>
          </cell>
          <cell r="J3237">
            <v>1</v>
          </cell>
          <cell r="L3237">
            <v>3562.96</v>
          </cell>
          <cell r="N3237">
            <v>2348.4699999999998</v>
          </cell>
          <cell r="O3237">
            <v>1798.9999999999998</v>
          </cell>
          <cell r="P3237">
            <v>0.7660306497421725</v>
          </cell>
          <cell r="Q3237">
            <v>549.47</v>
          </cell>
          <cell r="R3237">
            <v>0.23396935025782747</v>
          </cell>
          <cell r="S3237">
            <v>21.9788</v>
          </cell>
          <cell r="U3237">
            <v>0</v>
          </cell>
          <cell r="V3237">
            <v>0</v>
          </cell>
          <cell r="W3237">
            <v>3562.96</v>
          </cell>
          <cell r="X3237">
            <v>3562.96</v>
          </cell>
          <cell r="Y3237">
            <v>19600143</v>
          </cell>
        </row>
        <row r="3238">
          <cell r="A3238" t="str">
            <v>20190063V</v>
          </cell>
          <cell r="C3238">
            <v>766119</v>
          </cell>
          <cell r="D3238" t="str">
            <v>Arcabo</v>
          </cell>
          <cell r="E3238">
            <v>1</v>
          </cell>
          <cell r="F3238">
            <v>10</v>
          </cell>
          <cell r="G3238">
            <v>5</v>
          </cell>
          <cell r="H3238">
            <v>3</v>
          </cell>
          <cell r="I3238">
            <v>1</v>
          </cell>
          <cell r="J3238">
            <v>1</v>
          </cell>
          <cell r="L3238">
            <v>6846.26</v>
          </cell>
          <cell r="N3238">
            <v>4496.84</v>
          </cell>
          <cell r="O3238">
            <v>3692.8900000000003</v>
          </cell>
          <cell r="P3238">
            <v>0.82121890038338041</v>
          </cell>
          <cell r="Q3238">
            <v>803.95</v>
          </cell>
          <cell r="R3238">
            <v>0.17878109961661967</v>
          </cell>
          <cell r="S3238">
            <v>32.158000000000001</v>
          </cell>
          <cell r="U3238">
            <v>0</v>
          </cell>
          <cell r="V3238">
            <v>0</v>
          </cell>
          <cell r="W3238">
            <v>6846.26</v>
          </cell>
          <cell r="X3238">
            <v>6846.26</v>
          </cell>
          <cell r="Y3238">
            <v>19600144</v>
          </cell>
        </row>
        <row r="3239">
          <cell r="A3239">
            <v>20190064</v>
          </cell>
          <cell r="C3239">
            <v>749119</v>
          </cell>
          <cell r="D3239" t="str">
            <v>Arcabo</v>
          </cell>
          <cell r="E3239">
            <v>1</v>
          </cell>
          <cell r="F3239">
            <v>8</v>
          </cell>
          <cell r="G3239">
            <v>5</v>
          </cell>
          <cell r="H3239">
            <v>3</v>
          </cell>
          <cell r="I3239">
            <v>1</v>
          </cell>
          <cell r="J3239">
            <v>1</v>
          </cell>
          <cell r="L3239">
            <v>3404.31</v>
          </cell>
          <cell r="N3239">
            <v>2267.62</v>
          </cell>
          <cell r="O3239">
            <v>1776.52</v>
          </cell>
          <cell r="P3239">
            <v>0.78342932237323715</v>
          </cell>
          <cell r="Q3239">
            <v>491.1</v>
          </cell>
          <cell r="R3239">
            <v>0.21657067762676288</v>
          </cell>
          <cell r="S3239">
            <v>19.644000000000002</v>
          </cell>
          <cell r="U3239">
            <v>0</v>
          </cell>
          <cell r="V3239">
            <v>0</v>
          </cell>
          <cell r="W3239">
            <v>3404.31</v>
          </cell>
          <cell r="X3239">
            <v>3404.31</v>
          </cell>
          <cell r="Y3239">
            <v>19600145</v>
          </cell>
        </row>
        <row r="3240">
          <cell r="A3240">
            <v>20190065</v>
          </cell>
          <cell r="C3240">
            <v>673019</v>
          </cell>
          <cell r="D3240" t="str">
            <v>Arcabo</v>
          </cell>
          <cell r="E3240">
            <v>1</v>
          </cell>
          <cell r="F3240">
            <v>11</v>
          </cell>
          <cell r="G3240">
            <v>6</v>
          </cell>
          <cell r="H3240">
            <v>3</v>
          </cell>
          <cell r="I3240">
            <v>1</v>
          </cell>
          <cell r="J3240">
            <v>1</v>
          </cell>
          <cell r="L3240">
            <v>4027.02</v>
          </cell>
          <cell r="N3240">
            <v>3000.3</v>
          </cell>
          <cell r="O3240">
            <v>2388.86</v>
          </cell>
          <cell r="P3240">
            <v>0.79620704596207048</v>
          </cell>
          <cell r="Q3240">
            <v>611.44000000000005</v>
          </cell>
          <cell r="R3240">
            <v>0.20379295403792955</v>
          </cell>
          <cell r="S3240">
            <v>24.457600000000003</v>
          </cell>
          <cell r="U3240">
            <v>0</v>
          </cell>
          <cell r="V3240">
            <v>0</v>
          </cell>
          <cell r="W3240">
            <v>4027.02</v>
          </cell>
          <cell r="X3240">
            <v>4027.02</v>
          </cell>
          <cell r="Y3240">
            <v>19600147</v>
          </cell>
        </row>
        <row r="3241">
          <cell r="A3241">
            <v>20190066</v>
          </cell>
          <cell r="C3241">
            <v>782019</v>
          </cell>
          <cell r="D3241" t="str">
            <v>Arcabo</v>
          </cell>
          <cell r="E3241">
            <v>1</v>
          </cell>
          <cell r="F3241">
            <v>8</v>
          </cell>
          <cell r="G3241">
            <v>5</v>
          </cell>
          <cell r="H3241">
            <v>3</v>
          </cell>
          <cell r="I3241">
            <v>1</v>
          </cell>
          <cell r="J3241">
            <v>1</v>
          </cell>
          <cell r="L3241">
            <v>3129.88</v>
          </cell>
          <cell r="N3241">
            <v>2067.1999999999998</v>
          </cell>
          <cell r="O3241">
            <v>1600.9599999999998</v>
          </cell>
          <cell r="P3241">
            <v>0.7744582043343653</v>
          </cell>
          <cell r="Q3241">
            <v>466.24</v>
          </cell>
          <cell r="R3241">
            <v>0.2255417956656347</v>
          </cell>
          <cell r="S3241">
            <v>18.6496</v>
          </cell>
          <cell r="U3241">
            <v>0</v>
          </cell>
          <cell r="V3241">
            <v>0</v>
          </cell>
          <cell r="W3241">
            <v>3129.88</v>
          </cell>
          <cell r="X3241">
            <v>3129.88</v>
          </cell>
          <cell r="Y3241">
            <v>19600148</v>
          </cell>
        </row>
        <row r="3242">
          <cell r="A3242" t="str">
            <v>20190067V</v>
          </cell>
          <cell r="C3242">
            <v>674219</v>
          </cell>
          <cell r="D3242" t="str">
            <v>Arcabo</v>
          </cell>
          <cell r="E3242">
            <v>1</v>
          </cell>
          <cell r="F3242">
            <v>9</v>
          </cell>
          <cell r="G3242">
            <v>5</v>
          </cell>
          <cell r="H3242">
            <v>3</v>
          </cell>
          <cell r="I3242">
            <v>1</v>
          </cell>
          <cell r="J3242">
            <v>1</v>
          </cell>
          <cell r="L3242">
            <v>6816.97</v>
          </cell>
          <cell r="N3242">
            <v>4478.51</v>
          </cell>
          <cell r="O3242">
            <v>3674.5200000000004</v>
          </cell>
          <cell r="P3242">
            <v>0.8204782394144482</v>
          </cell>
          <cell r="Q3242">
            <v>803.99</v>
          </cell>
          <cell r="R3242">
            <v>0.17952176058555189</v>
          </cell>
          <cell r="S3242">
            <v>32.159599999999998</v>
          </cell>
          <cell r="U3242">
            <v>0</v>
          </cell>
          <cell r="V3242">
            <v>0</v>
          </cell>
          <cell r="W3242">
            <v>6816.97</v>
          </cell>
          <cell r="X3242">
            <v>6816.97</v>
          </cell>
          <cell r="Y3242">
            <v>19600154</v>
          </cell>
        </row>
        <row r="3243">
          <cell r="A3243">
            <v>20190068</v>
          </cell>
          <cell r="C3243">
            <v>773119</v>
          </cell>
          <cell r="D3243" t="str">
            <v>Arcabo</v>
          </cell>
          <cell r="E3243">
            <v>1</v>
          </cell>
          <cell r="F3243">
            <v>8</v>
          </cell>
          <cell r="G3243">
            <v>5</v>
          </cell>
          <cell r="H3243">
            <v>3</v>
          </cell>
          <cell r="I3243">
            <v>1</v>
          </cell>
          <cell r="J3243">
            <v>1</v>
          </cell>
          <cell r="L3243">
            <v>3049.86</v>
          </cell>
          <cell r="N3243">
            <v>2019.68</v>
          </cell>
          <cell r="O3243">
            <v>1562.3600000000001</v>
          </cell>
          <cell r="P3243">
            <v>0.77356808999445459</v>
          </cell>
          <cell r="Q3243">
            <v>457.32</v>
          </cell>
          <cell r="R3243">
            <v>0.22643191000554541</v>
          </cell>
          <cell r="S3243">
            <v>18.2928</v>
          </cell>
          <cell r="U3243">
            <v>0</v>
          </cell>
          <cell r="V3243">
            <v>0</v>
          </cell>
          <cell r="W3243">
            <v>3049.86</v>
          </cell>
          <cell r="X3243">
            <v>3049.86</v>
          </cell>
          <cell r="Y3243">
            <v>19600155</v>
          </cell>
        </row>
        <row r="3244">
          <cell r="A3244">
            <v>20190069</v>
          </cell>
          <cell r="C3244">
            <v>788419</v>
          </cell>
          <cell r="D3244" t="str">
            <v>Arcabo</v>
          </cell>
          <cell r="E3244">
            <v>1</v>
          </cell>
          <cell r="F3244">
            <v>9</v>
          </cell>
          <cell r="G3244">
            <v>8</v>
          </cell>
          <cell r="H3244">
            <v>2</v>
          </cell>
          <cell r="I3244">
            <v>1</v>
          </cell>
          <cell r="J3244">
            <v>1</v>
          </cell>
          <cell r="L3244">
            <v>3801.38</v>
          </cell>
          <cell r="N3244">
            <v>2564</v>
          </cell>
          <cell r="O3244">
            <v>2100.52</v>
          </cell>
          <cell r="P3244">
            <v>0.81923556942277687</v>
          </cell>
          <cell r="Q3244">
            <v>463.48</v>
          </cell>
          <cell r="R3244">
            <v>0.18076443057722311</v>
          </cell>
          <cell r="S3244">
            <v>18.539200000000001</v>
          </cell>
          <cell r="U3244">
            <v>0</v>
          </cell>
          <cell r="V3244">
            <v>0</v>
          </cell>
          <cell r="W3244">
            <v>3801.38</v>
          </cell>
          <cell r="X3244">
            <v>3801.38</v>
          </cell>
          <cell r="Y3244">
            <v>19600140</v>
          </cell>
        </row>
        <row r="3245">
          <cell r="A3245">
            <v>20190070</v>
          </cell>
          <cell r="C3245" t="str">
            <v>3x mes-3x hamer-3x glaslepel (Hal l1) wb 353</v>
          </cell>
          <cell r="D3245" t="str">
            <v>Arcabo</v>
          </cell>
          <cell r="E3245">
            <v>1</v>
          </cell>
          <cell r="F3245">
            <v>0</v>
          </cell>
          <cell r="G3245">
            <v>0</v>
          </cell>
          <cell r="H3245">
            <v>0</v>
          </cell>
          <cell r="I3245">
            <v>1</v>
          </cell>
          <cell r="J3245">
            <v>1</v>
          </cell>
          <cell r="L3245">
            <v>310.36</v>
          </cell>
          <cell r="O3245">
            <v>134.94999999999999</v>
          </cell>
          <cell r="P3245" t="str">
            <v/>
          </cell>
          <cell r="R3245" t="str">
            <v/>
          </cell>
          <cell r="S3245">
            <v>0</v>
          </cell>
          <cell r="U3245">
            <v>0</v>
          </cell>
          <cell r="V3245">
            <v>310.36</v>
          </cell>
          <cell r="W3245">
            <v>0</v>
          </cell>
          <cell r="X3245"/>
          <cell r="Y3245"/>
        </row>
        <row r="3246">
          <cell r="A3246">
            <v>20190071</v>
          </cell>
          <cell r="C3246">
            <v>767619</v>
          </cell>
          <cell r="D3246" t="str">
            <v>Arcabo</v>
          </cell>
          <cell r="E3246">
            <v>1</v>
          </cell>
          <cell r="F3246">
            <v>10</v>
          </cell>
          <cell r="G3246">
            <v>7</v>
          </cell>
          <cell r="H3246">
            <v>3</v>
          </cell>
          <cell r="I3246">
            <v>1</v>
          </cell>
          <cell r="J3246">
            <v>1</v>
          </cell>
          <cell r="L3246">
            <v>3435.74</v>
          </cell>
          <cell r="N3246">
            <v>2270.6999999999998</v>
          </cell>
          <cell r="O3246">
            <v>1728.9599999999998</v>
          </cell>
          <cell r="P3246">
            <v>0.76142158805654636</v>
          </cell>
          <cell r="Q3246">
            <v>541.74</v>
          </cell>
          <cell r="R3246">
            <v>0.23857841194345358</v>
          </cell>
          <cell r="S3246">
            <v>21.669599999999999</v>
          </cell>
          <cell r="U3246">
            <v>0</v>
          </cell>
          <cell r="V3246">
            <v>0</v>
          </cell>
          <cell r="W3246">
            <v>3435.74</v>
          </cell>
          <cell r="X3246">
            <v>3435.74</v>
          </cell>
          <cell r="Y3246">
            <v>19600141</v>
          </cell>
        </row>
        <row r="3247">
          <cell r="A3247">
            <v>20190072</v>
          </cell>
          <cell r="C3247" t="str">
            <v>Duinlodge 793719</v>
          </cell>
          <cell r="D3247" t="str">
            <v>Arcabo</v>
          </cell>
          <cell r="E3247">
            <v>1</v>
          </cell>
          <cell r="F3247">
            <v>9</v>
          </cell>
          <cell r="G3247">
            <v>5</v>
          </cell>
          <cell r="H3247">
            <v>2</v>
          </cell>
          <cell r="I3247">
            <v>1</v>
          </cell>
          <cell r="J3247">
            <v>1</v>
          </cell>
          <cell r="L3247">
            <v>4058</v>
          </cell>
          <cell r="N3247">
            <v>2780</v>
          </cell>
          <cell r="O3247">
            <v>2266.81</v>
          </cell>
          <cell r="P3247">
            <v>0.81539928057553956</v>
          </cell>
          <cell r="Q3247">
            <v>513.19000000000005</v>
          </cell>
          <cell r="R3247">
            <v>0.18460071942446046</v>
          </cell>
          <cell r="S3247">
            <v>20.527600000000003</v>
          </cell>
          <cell r="U3247">
            <v>0</v>
          </cell>
          <cell r="V3247">
            <v>0</v>
          </cell>
          <cell r="W3247">
            <v>4058</v>
          </cell>
          <cell r="X3247">
            <v>4058</v>
          </cell>
          <cell r="Y3247">
            <v>19600180</v>
          </cell>
        </row>
        <row r="3248">
          <cell r="A3248">
            <v>20190073</v>
          </cell>
          <cell r="C3248" t="str">
            <v>Duinlodge 793819</v>
          </cell>
          <cell r="D3248" t="str">
            <v>Arcabo</v>
          </cell>
          <cell r="E3248">
            <v>1</v>
          </cell>
          <cell r="F3248">
            <v>9</v>
          </cell>
          <cell r="G3248">
            <v>5</v>
          </cell>
          <cell r="H3248">
            <v>2</v>
          </cell>
          <cell r="I3248">
            <v>1</v>
          </cell>
          <cell r="J3248">
            <v>1</v>
          </cell>
          <cell r="L3248">
            <v>4058</v>
          </cell>
          <cell r="N3248">
            <v>2780</v>
          </cell>
          <cell r="O3248">
            <v>2266.81</v>
          </cell>
          <cell r="P3248">
            <v>0.81539928057553956</v>
          </cell>
          <cell r="Q3248">
            <v>513.19000000000005</v>
          </cell>
          <cell r="R3248">
            <v>0.18460071942446046</v>
          </cell>
          <cell r="S3248">
            <v>20.527600000000003</v>
          </cell>
          <cell r="U3248">
            <v>0</v>
          </cell>
          <cell r="V3248">
            <v>0</v>
          </cell>
          <cell r="W3248">
            <v>4058</v>
          </cell>
          <cell r="X3248">
            <v>4058</v>
          </cell>
          <cell r="Y3248">
            <v>1600184</v>
          </cell>
        </row>
        <row r="3249">
          <cell r="A3249">
            <v>20190074</v>
          </cell>
          <cell r="C3249" t="str">
            <v>Camping Rakelbos</v>
          </cell>
          <cell r="D3249" t="str">
            <v>Duocar</v>
          </cell>
          <cell r="E3249">
            <v>1</v>
          </cell>
          <cell r="F3249">
            <v>9</v>
          </cell>
          <cell r="G3249">
            <v>6</v>
          </cell>
          <cell r="H3249">
            <v>3</v>
          </cell>
          <cell r="I3249">
            <v>1</v>
          </cell>
          <cell r="J3249">
            <v>1</v>
          </cell>
          <cell r="L3249">
            <v>3424.1</v>
          </cell>
          <cell r="N3249">
            <v>2204.66</v>
          </cell>
          <cell r="O3249">
            <v>1574.06</v>
          </cell>
          <cell r="P3249">
            <v>0.71396950096613543</v>
          </cell>
          <cell r="Q3249">
            <v>630.6</v>
          </cell>
          <cell r="R3249">
            <v>0.28603049903386468</v>
          </cell>
          <cell r="S3249">
            <v>25.224</v>
          </cell>
          <cell r="U3249">
            <v>0</v>
          </cell>
          <cell r="V3249">
            <v>3424.1</v>
          </cell>
          <cell r="W3249">
            <v>0</v>
          </cell>
          <cell r="X3249"/>
          <cell r="Y3249"/>
        </row>
        <row r="3250">
          <cell r="A3250">
            <v>20190075</v>
          </cell>
          <cell r="C3250">
            <v>703019</v>
          </cell>
          <cell r="D3250" t="str">
            <v>Arcabo</v>
          </cell>
          <cell r="E3250">
            <v>1</v>
          </cell>
          <cell r="F3250">
            <v>9</v>
          </cell>
          <cell r="G3250">
            <v>5</v>
          </cell>
          <cell r="H3250">
            <v>3</v>
          </cell>
          <cell r="I3250">
            <v>1</v>
          </cell>
          <cell r="J3250">
            <v>1</v>
          </cell>
          <cell r="L3250">
            <v>2950.85</v>
          </cell>
          <cell r="N3250">
            <v>1949.29</v>
          </cell>
          <cell r="O3250">
            <v>1495.6799999999998</v>
          </cell>
          <cell r="P3250">
            <v>0.76729475860441487</v>
          </cell>
          <cell r="Q3250">
            <v>453.61</v>
          </cell>
          <cell r="R3250">
            <v>0.23270524139558507</v>
          </cell>
          <cell r="S3250">
            <v>18.144400000000001</v>
          </cell>
          <cell r="U3250">
            <v>0</v>
          </cell>
          <cell r="V3250">
            <v>0</v>
          </cell>
          <cell r="W3250">
            <v>2950.85</v>
          </cell>
          <cell r="X3250">
            <v>2950.85</v>
          </cell>
          <cell r="Y3250">
            <v>19600146</v>
          </cell>
        </row>
        <row r="3251">
          <cell r="A3251">
            <v>20190076</v>
          </cell>
          <cell r="C3251">
            <v>703119</v>
          </cell>
          <cell r="D3251" t="str">
            <v>Arcabo</v>
          </cell>
          <cell r="E3251">
            <v>1</v>
          </cell>
          <cell r="F3251">
            <v>8</v>
          </cell>
          <cell r="G3251">
            <v>5</v>
          </cell>
          <cell r="H3251">
            <v>3</v>
          </cell>
          <cell r="I3251">
            <v>1</v>
          </cell>
          <cell r="J3251">
            <v>1</v>
          </cell>
          <cell r="L3251">
            <v>3047.61</v>
          </cell>
          <cell r="N3251">
            <v>2017.68</v>
          </cell>
          <cell r="O3251">
            <v>1545</v>
          </cell>
          <cell r="P3251">
            <v>0.76573093850362794</v>
          </cell>
          <cell r="Q3251">
            <v>472.68</v>
          </cell>
          <cell r="R3251">
            <v>0.23426906149637206</v>
          </cell>
          <cell r="S3251">
            <v>18.9072</v>
          </cell>
          <cell r="U3251">
            <v>0</v>
          </cell>
          <cell r="V3251">
            <v>0</v>
          </cell>
          <cell r="W3251">
            <v>3047.61</v>
          </cell>
          <cell r="X3251">
            <v>3047.61</v>
          </cell>
          <cell r="Y3251">
            <v>19600139</v>
          </cell>
        </row>
        <row r="3252">
          <cell r="A3252">
            <v>20190077</v>
          </cell>
          <cell r="C3252" t="str">
            <v>38 stangen 1500 mm De krim Hveen</v>
          </cell>
          <cell r="D3252" t="str">
            <v>Arcabo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1</v>
          </cell>
          <cell r="J3252">
            <v>1</v>
          </cell>
          <cell r="L3252">
            <v>539.26</v>
          </cell>
          <cell r="N3252">
            <v>234.46</v>
          </cell>
          <cell r="O3252">
            <v>234.46</v>
          </cell>
          <cell r="P3252">
            <v>1</v>
          </cell>
          <cell r="Q3252">
            <v>0</v>
          </cell>
          <cell r="R3252">
            <v>0</v>
          </cell>
          <cell r="S3252">
            <v>0</v>
          </cell>
          <cell r="U3252">
            <v>0</v>
          </cell>
          <cell r="V3252">
            <v>0</v>
          </cell>
          <cell r="W3252">
            <v>539.26</v>
          </cell>
          <cell r="X3252">
            <v>539.26</v>
          </cell>
          <cell r="Y3252">
            <v>19600082</v>
          </cell>
        </row>
        <row r="3253">
          <cell r="A3253">
            <v>20190078</v>
          </cell>
          <cell r="C3253" t="str">
            <v>745818 Glasruit ARC6005 734 x 1693 met roeden 8 vaks</v>
          </cell>
          <cell r="D3253" t="str">
            <v>Arcabo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1</v>
          </cell>
          <cell r="J3253">
            <v>1</v>
          </cell>
          <cell r="L3253">
            <v>171.92</v>
          </cell>
          <cell r="O3253">
            <v>78.459999999999994</v>
          </cell>
          <cell r="P3253" t="str">
            <v/>
          </cell>
          <cell r="Q3253">
            <v>15</v>
          </cell>
          <cell r="R3253" t="str">
            <v/>
          </cell>
          <cell r="S3253">
            <v>0.6</v>
          </cell>
          <cell r="U3253">
            <v>0</v>
          </cell>
          <cell r="V3253">
            <v>171.92</v>
          </cell>
          <cell r="W3253">
            <v>0</v>
          </cell>
          <cell r="X3253"/>
          <cell r="Y3253"/>
        </row>
        <row r="3254">
          <cell r="A3254">
            <v>20190079</v>
          </cell>
          <cell r="C3254" t="str">
            <v>Junior type 2</v>
          </cell>
          <cell r="D3254" t="str">
            <v>RSP recreatiebouw</v>
          </cell>
          <cell r="E3254">
            <v>0</v>
          </cell>
          <cell r="F3254">
            <v>2</v>
          </cell>
          <cell r="G3254">
            <v>0</v>
          </cell>
          <cell r="H3254">
            <v>0</v>
          </cell>
          <cell r="I3254">
            <v>1</v>
          </cell>
          <cell r="J3254">
            <v>1</v>
          </cell>
          <cell r="L3254">
            <v>816.12</v>
          </cell>
          <cell r="N3254">
            <v>531.23</v>
          </cell>
          <cell r="O3254">
            <v>432.03000000000003</v>
          </cell>
          <cell r="P3254">
            <v>0.81326355815748363</v>
          </cell>
          <cell r="Q3254">
            <v>99.2</v>
          </cell>
          <cell r="R3254">
            <v>0.18673644184251642</v>
          </cell>
          <cell r="S3254">
            <v>3.968</v>
          </cell>
          <cell r="U3254">
            <v>0</v>
          </cell>
          <cell r="V3254">
            <v>0</v>
          </cell>
          <cell r="W3254">
            <v>816.12</v>
          </cell>
          <cell r="X3254">
            <v>816.12</v>
          </cell>
          <cell r="Y3254">
            <v>19600166</v>
          </cell>
        </row>
        <row r="3255">
          <cell r="A3255">
            <v>20190080</v>
          </cell>
          <cell r="C3255" t="str">
            <v>Glas v ARC3923 - 772919</v>
          </cell>
          <cell r="D3255" t="str">
            <v>Arcabo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1</v>
          </cell>
          <cell r="J3255">
            <v>1</v>
          </cell>
          <cell r="L3255">
            <v>34.24</v>
          </cell>
          <cell r="O3255">
            <v>9.6199999999999992</v>
          </cell>
          <cell r="P3255" t="str">
            <v/>
          </cell>
          <cell r="Q3255">
            <v>15</v>
          </cell>
          <cell r="R3255" t="str">
            <v/>
          </cell>
          <cell r="S3255">
            <v>0.6</v>
          </cell>
          <cell r="U3255">
            <v>0</v>
          </cell>
          <cell r="V3255">
            <v>34.24</v>
          </cell>
          <cell r="W3255">
            <v>0</v>
          </cell>
          <cell r="X3255"/>
          <cell r="Y3255"/>
        </row>
        <row r="3256">
          <cell r="A3256">
            <v>20190081</v>
          </cell>
          <cell r="C3256" t="str">
            <v>Landal Sluftervallei</v>
          </cell>
          <cell r="D3256" t="str">
            <v>WellCamp</v>
          </cell>
          <cell r="E3256">
            <v>1</v>
          </cell>
          <cell r="F3256">
            <v>6</v>
          </cell>
          <cell r="G3256">
            <v>0</v>
          </cell>
          <cell r="H3256">
            <v>6</v>
          </cell>
          <cell r="I3256">
            <v>1</v>
          </cell>
          <cell r="J3256">
            <v>1</v>
          </cell>
          <cell r="L3256">
            <v>3655.14</v>
          </cell>
          <cell r="N3256">
            <v>2544.42</v>
          </cell>
          <cell r="O3256">
            <v>1854</v>
          </cell>
          <cell r="P3256">
            <v>0.72865328837220267</v>
          </cell>
          <cell r="Q3256">
            <v>690.42</v>
          </cell>
          <cell r="R3256">
            <v>0.27134671162779728</v>
          </cell>
          <cell r="S3256">
            <v>27.616799999999998</v>
          </cell>
          <cell r="U3256">
            <v>0</v>
          </cell>
          <cell r="V3256">
            <v>0</v>
          </cell>
          <cell r="W3256">
            <v>3655.14</v>
          </cell>
          <cell r="X3256">
            <v>3655.14</v>
          </cell>
          <cell r="Y3256">
            <v>19600168</v>
          </cell>
        </row>
        <row r="3257">
          <cell r="A3257">
            <v>20190082</v>
          </cell>
          <cell r="C3257" t="str">
            <v>MP30  10x4m1 en 10x 2m1</v>
          </cell>
          <cell r="D3257" t="str">
            <v>BKF A.Fleuren GmbH</v>
          </cell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>
            <v>1</v>
          </cell>
          <cell r="J3257">
            <v>1</v>
          </cell>
          <cell r="L3257">
            <v>114.3</v>
          </cell>
          <cell r="N3257">
            <v>76.2</v>
          </cell>
          <cell r="O3257">
            <v>61.2</v>
          </cell>
          <cell r="P3257">
            <v>0.80314960629921262</v>
          </cell>
          <cell r="Q3257">
            <v>15</v>
          </cell>
          <cell r="R3257">
            <v>0.19685039370078738</v>
          </cell>
          <cell r="S3257">
            <v>0.6</v>
          </cell>
          <cell r="U3257">
            <v>0</v>
          </cell>
          <cell r="V3257">
            <v>0</v>
          </cell>
          <cell r="W3257">
            <v>114.3</v>
          </cell>
          <cell r="X3257">
            <v>114.3</v>
          </cell>
          <cell r="Y3257">
            <v>19600043</v>
          </cell>
        </row>
        <row r="3258">
          <cell r="A3258">
            <v>20190083</v>
          </cell>
          <cell r="C3258">
            <v>788519</v>
          </cell>
          <cell r="D3258" t="str">
            <v>Arcabo</v>
          </cell>
          <cell r="E3258">
            <v>1</v>
          </cell>
          <cell r="F3258">
            <v>9</v>
          </cell>
          <cell r="G3258">
            <v>8</v>
          </cell>
          <cell r="H3258">
            <v>2</v>
          </cell>
          <cell r="I3258">
            <v>1</v>
          </cell>
          <cell r="J3258">
            <v>1</v>
          </cell>
          <cell r="L3258">
            <v>3801.38</v>
          </cell>
          <cell r="N3258">
            <v>2564</v>
          </cell>
          <cell r="O3258">
            <v>2100.52</v>
          </cell>
          <cell r="P3258">
            <v>0.81923556942277687</v>
          </cell>
          <cell r="Q3258">
            <v>463.48</v>
          </cell>
          <cell r="R3258">
            <v>0.18076443057722311</v>
          </cell>
          <cell r="S3258">
            <v>18.539200000000001</v>
          </cell>
          <cell r="U3258">
            <v>0</v>
          </cell>
          <cell r="V3258">
            <v>0</v>
          </cell>
          <cell r="W3258">
            <v>3801.38</v>
          </cell>
          <cell r="X3258">
            <v>3801.38</v>
          </cell>
          <cell r="Y3258">
            <v>19600149</v>
          </cell>
        </row>
        <row r="3259">
          <cell r="A3259">
            <v>20190084</v>
          </cell>
          <cell r="C3259">
            <v>702319</v>
          </cell>
          <cell r="D3259" t="str">
            <v>Arcabo</v>
          </cell>
          <cell r="E3259">
            <v>1</v>
          </cell>
          <cell r="F3259">
            <v>8</v>
          </cell>
          <cell r="G3259">
            <v>5</v>
          </cell>
          <cell r="H3259">
            <v>3</v>
          </cell>
          <cell r="I3259">
            <v>1</v>
          </cell>
          <cell r="J3259">
            <v>1</v>
          </cell>
          <cell r="L3259">
            <v>3997.19</v>
          </cell>
          <cell r="N3259">
            <v>2618.6999999999998</v>
          </cell>
          <cell r="O3259">
            <v>2094.75</v>
          </cell>
          <cell r="P3259">
            <v>0.79991980753809144</v>
          </cell>
          <cell r="Q3259">
            <v>523.95000000000005</v>
          </cell>
          <cell r="R3259">
            <v>0.20008019246190861</v>
          </cell>
          <cell r="S3259">
            <v>20.958000000000002</v>
          </cell>
          <cell r="U3259">
            <v>0</v>
          </cell>
          <cell r="V3259">
            <v>0</v>
          </cell>
          <cell r="W3259">
            <v>3997.19</v>
          </cell>
          <cell r="X3259">
            <v>3997.19</v>
          </cell>
          <cell r="Y3259">
            <v>19600151</v>
          </cell>
        </row>
        <row r="3260">
          <cell r="A3260">
            <v>20190085</v>
          </cell>
          <cell r="C3260">
            <v>710619</v>
          </cell>
          <cell r="D3260" t="str">
            <v>Arcabo</v>
          </cell>
          <cell r="E3260">
            <v>1</v>
          </cell>
          <cell r="F3260">
            <v>8</v>
          </cell>
          <cell r="G3260">
            <v>1</v>
          </cell>
          <cell r="H3260">
            <v>4</v>
          </cell>
          <cell r="I3260">
            <v>1</v>
          </cell>
          <cell r="J3260">
            <v>1</v>
          </cell>
          <cell r="L3260">
            <v>4259.5</v>
          </cell>
          <cell r="N3260">
            <v>635.66999999999996</v>
          </cell>
          <cell r="O3260">
            <v>184.99999999999994</v>
          </cell>
          <cell r="P3260">
            <v>0.2910315100602513</v>
          </cell>
          <cell r="Q3260">
            <v>450.67</v>
          </cell>
          <cell r="R3260">
            <v>0.7089684899397487</v>
          </cell>
          <cell r="S3260">
            <v>18.026800000000001</v>
          </cell>
          <cell r="U3260">
            <v>0</v>
          </cell>
          <cell r="V3260">
            <v>0</v>
          </cell>
          <cell r="W3260">
            <v>4259.5</v>
          </cell>
          <cell r="X3260">
            <v>4259.5</v>
          </cell>
          <cell r="Y3260">
            <v>19600150</v>
          </cell>
        </row>
        <row r="3261">
          <cell r="A3261">
            <v>20190086</v>
          </cell>
          <cell r="C3261">
            <v>710719</v>
          </cell>
          <cell r="D3261" t="str">
            <v>Arcabo</v>
          </cell>
          <cell r="E3261">
            <v>1</v>
          </cell>
          <cell r="F3261">
            <v>8</v>
          </cell>
          <cell r="G3261">
            <v>1</v>
          </cell>
          <cell r="H3261">
            <v>4</v>
          </cell>
          <cell r="I3261">
            <v>1</v>
          </cell>
          <cell r="J3261">
            <v>1</v>
          </cell>
          <cell r="L3261">
            <v>4259.5</v>
          </cell>
          <cell r="N3261">
            <v>635.66999999999996</v>
          </cell>
          <cell r="O3261">
            <v>184.99999999999994</v>
          </cell>
          <cell r="P3261">
            <v>0.2910315100602513</v>
          </cell>
          <cell r="Q3261">
            <v>450.67</v>
          </cell>
          <cell r="R3261">
            <v>0.7089684899397487</v>
          </cell>
          <cell r="S3261">
            <v>18.026800000000001</v>
          </cell>
          <cell r="U3261">
            <v>0</v>
          </cell>
          <cell r="V3261">
            <v>0</v>
          </cell>
          <cell r="W3261">
            <v>4259.5</v>
          </cell>
          <cell r="X3261">
            <v>4259.5</v>
          </cell>
          <cell r="Y3261">
            <v>19600152</v>
          </cell>
        </row>
        <row r="3262">
          <cell r="A3262">
            <v>20190087</v>
          </cell>
          <cell r="C3262" t="str">
            <v>Heezerenbosch</v>
          </cell>
          <cell r="D3262" t="str">
            <v>Duocar</v>
          </cell>
          <cell r="E3262">
            <v>1</v>
          </cell>
          <cell r="F3262">
            <v>1</v>
          </cell>
          <cell r="G3262">
            <v>0</v>
          </cell>
          <cell r="H3262">
            <v>2</v>
          </cell>
          <cell r="I3262">
            <v>1</v>
          </cell>
          <cell r="J3262">
            <v>1</v>
          </cell>
          <cell r="L3262">
            <v>1451.26</v>
          </cell>
          <cell r="N3262">
            <v>911.83</v>
          </cell>
          <cell r="O3262">
            <v>502.35</v>
          </cell>
          <cell r="P3262">
            <v>0.55092506278582631</v>
          </cell>
          <cell r="Q3262">
            <v>409.48</v>
          </cell>
          <cell r="R3262">
            <v>0.44907493721417369</v>
          </cell>
          <cell r="S3262">
            <v>16.379200000000001</v>
          </cell>
          <cell r="U3262">
            <v>0</v>
          </cell>
          <cell r="V3262">
            <v>0</v>
          </cell>
          <cell r="W3262">
            <v>1451.26</v>
          </cell>
          <cell r="X3262">
            <v>1451.26</v>
          </cell>
          <cell r="Y3262">
            <v>19600255</v>
          </cell>
        </row>
        <row r="3263">
          <cell r="A3263">
            <v>20190088</v>
          </cell>
          <cell r="C3263">
            <v>781319</v>
          </cell>
          <cell r="D3263" t="str">
            <v>Arcabo</v>
          </cell>
          <cell r="E3263">
            <v>1</v>
          </cell>
          <cell r="F3263">
            <v>7</v>
          </cell>
          <cell r="G3263">
            <v>6</v>
          </cell>
          <cell r="H3263">
            <v>2</v>
          </cell>
          <cell r="I3263">
            <v>1</v>
          </cell>
          <cell r="J3263">
            <v>1</v>
          </cell>
          <cell r="L3263">
            <v>2441.73</v>
          </cell>
          <cell r="N3263">
            <v>1610</v>
          </cell>
          <cell r="O3263">
            <v>1241.17</v>
          </cell>
          <cell r="P3263">
            <v>0.77091304347826095</v>
          </cell>
          <cell r="Q3263">
            <v>368.83</v>
          </cell>
          <cell r="R3263">
            <v>0.22908695652173913</v>
          </cell>
          <cell r="S3263">
            <v>14.7532</v>
          </cell>
          <cell r="U3263">
            <v>0</v>
          </cell>
          <cell r="V3263">
            <v>0</v>
          </cell>
          <cell r="W3263">
            <v>2441.73</v>
          </cell>
          <cell r="X3263">
            <v>2441.73</v>
          </cell>
          <cell r="Y3263">
            <v>19600153</v>
          </cell>
        </row>
        <row r="3264">
          <cell r="A3264">
            <v>20190089</v>
          </cell>
          <cell r="C3264">
            <v>781419</v>
          </cell>
          <cell r="D3264" t="str">
            <v>Arcabo</v>
          </cell>
          <cell r="E3264">
            <v>1</v>
          </cell>
          <cell r="F3264">
            <v>7</v>
          </cell>
          <cell r="G3264">
            <v>6</v>
          </cell>
          <cell r="H3264">
            <v>2</v>
          </cell>
          <cell r="I3264">
            <v>1</v>
          </cell>
          <cell r="J3264">
            <v>1</v>
          </cell>
          <cell r="L3264">
            <v>2441.73</v>
          </cell>
          <cell r="N3264">
            <v>1610</v>
          </cell>
          <cell r="O3264">
            <v>1241.17</v>
          </cell>
          <cell r="P3264">
            <v>0.77091304347826095</v>
          </cell>
          <cell r="Q3264">
            <v>368.83</v>
          </cell>
          <cell r="R3264">
            <v>0.22908695652173913</v>
          </cell>
          <cell r="S3264">
            <v>14.7532</v>
          </cell>
          <cell r="U3264">
            <v>0</v>
          </cell>
          <cell r="V3264">
            <v>0</v>
          </cell>
          <cell r="W3264">
            <v>2441.73</v>
          </cell>
          <cell r="X3264">
            <v>2441.73</v>
          </cell>
          <cell r="Y3264">
            <v>19600156</v>
          </cell>
        </row>
        <row r="3265">
          <cell r="A3265">
            <v>20190090</v>
          </cell>
          <cell r="C3265">
            <v>710819</v>
          </cell>
          <cell r="D3265" t="str">
            <v>Arcabo</v>
          </cell>
          <cell r="E3265">
            <v>1</v>
          </cell>
          <cell r="F3265">
            <v>8</v>
          </cell>
          <cell r="G3265">
            <v>1</v>
          </cell>
          <cell r="H3265">
            <v>4</v>
          </cell>
          <cell r="I3265">
            <v>1</v>
          </cell>
          <cell r="J3265">
            <v>1</v>
          </cell>
          <cell r="L3265">
            <v>4259.5</v>
          </cell>
          <cell r="N3265">
            <v>2798.3</v>
          </cell>
          <cell r="O3265">
            <v>2347.4300000000003</v>
          </cell>
          <cell r="P3265">
            <v>0.83887717542793849</v>
          </cell>
          <cell r="Q3265">
            <v>450.87</v>
          </cell>
          <cell r="R3265">
            <v>0.16112282457206159</v>
          </cell>
          <cell r="S3265">
            <v>18.034800000000001</v>
          </cell>
          <cell r="U3265">
            <v>0</v>
          </cell>
          <cell r="V3265">
            <v>0</v>
          </cell>
          <cell r="W3265">
            <v>4259.5</v>
          </cell>
          <cell r="X3265">
            <v>4259.5</v>
          </cell>
          <cell r="Y3265">
            <v>19600179</v>
          </cell>
        </row>
        <row r="3266">
          <cell r="A3266">
            <v>20190091</v>
          </cell>
          <cell r="C3266">
            <v>781519</v>
          </cell>
          <cell r="D3266" t="str">
            <v>Arcabo</v>
          </cell>
          <cell r="E3266">
            <v>1</v>
          </cell>
          <cell r="F3266">
            <v>7</v>
          </cell>
          <cell r="G3266">
            <v>6</v>
          </cell>
          <cell r="H3266">
            <v>2</v>
          </cell>
          <cell r="I3266">
            <v>1</v>
          </cell>
          <cell r="J3266">
            <v>1</v>
          </cell>
          <cell r="L3266">
            <v>2441.73</v>
          </cell>
          <cell r="N3266">
            <v>1610</v>
          </cell>
          <cell r="O3266">
            <v>1241.17</v>
          </cell>
          <cell r="P3266">
            <v>0.77091304347826095</v>
          </cell>
          <cell r="Q3266">
            <v>368.83</v>
          </cell>
          <cell r="R3266">
            <v>0.22908695652173913</v>
          </cell>
          <cell r="S3266">
            <v>14.7532</v>
          </cell>
          <cell r="U3266">
            <v>0</v>
          </cell>
          <cell r="V3266">
            <v>0</v>
          </cell>
          <cell r="W3266">
            <v>2441.73</v>
          </cell>
          <cell r="X3266">
            <v>2441.73</v>
          </cell>
          <cell r="Y3266">
            <v>19600178</v>
          </cell>
        </row>
        <row r="3267">
          <cell r="A3267">
            <v>20190092</v>
          </cell>
          <cell r="C3267">
            <v>781619</v>
          </cell>
          <cell r="D3267" t="str">
            <v>Arcabo</v>
          </cell>
          <cell r="E3267">
            <v>1</v>
          </cell>
          <cell r="F3267">
            <v>7</v>
          </cell>
          <cell r="G3267">
            <v>6</v>
          </cell>
          <cell r="H3267">
            <v>2</v>
          </cell>
          <cell r="I3267">
            <v>1</v>
          </cell>
          <cell r="J3267">
            <v>1</v>
          </cell>
          <cell r="L3267">
            <v>2441.73</v>
          </cell>
          <cell r="N3267">
            <v>1610</v>
          </cell>
          <cell r="O3267">
            <v>1241.17</v>
          </cell>
          <cell r="P3267">
            <v>0.77091304347826095</v>
          </cell>
          <cell r="Q3267">
            <v>368.83</v>
          </cell>
          <cell r="R3267">
            <v>0.22908695652173913</v>
          </cell>
          <cell r="S3267">
            <v>14.7532</v>
          </cell>
          <cell r="U3267">
            <v>0</v>
          </cell>
          <cell r="V3267">
            <v>0</v>
          </cell>
          <cell r="W3267">
            <v>2441.73</v>
          </cell>
          <cell r="X3267">
            <v>2441.73</v>
          </cell>
          <cell r="Y3267">
            <v>19600177</v>
          </cell>
        </row>
        <row r="3268">
          <cell r="A3268">
            <v>20190093</v>
          </cell>
          <cell r="C3268" t="str">
            <v>Extra sleutels 2x Goitzsche Weblead H84191 - H84425</v>
          </cell>
          <cell r="D3268" t="str">
            <v>Arcabo</v>
          </cell>
          <cell r="E3268">
            <v>0</v>
          </cell>
          <cell r="F3268">
            <v>0</v>
          </cell>
          <cell r="G3268">
            <v>0</v>
          </cell>
          <cell r="H3268">
            <v>0</v>
          </cell>
          <cell r="I3268">
            <v>1</v>
          </cell>
          <cell r="J3268">
            <v>1</v>
          </cell>
          <cell r="L3268">
            <v>13.76</v>
          </cell>
          <cell r="O3268">
            <v>5.98</v>
          </cell>
          <cell r="P3268" t="str">
            <v/>
          </cell>
          <cell r="R3268" t="str">
            <v/>
          </cell>
          <cell r="S3268">
            <v>0</v>
          </cell>
          <cell r="U3268">
            <v>0</v>
          </cell>
          <cell r="V3268">
            <v>13.76</v>
          </cell>
          <cell r="W3268">
            <v>0</v>
          </cell>
          <cell r="X3268"/>
          <cell r="Y3268"/>
        </row>
        <row r="3269">
          <cell r="A3269">
            <v>20190094</v>
          </cell>
          <cell r="C3269" t="str">
            <v>SL1 looprail  8 st 2000 mm, werkbon 356</v>
          </cell>
          <cell r="D3269" t="str">
            <v>Arcabo</v>
          </cell>
          <cell r="E3269">
            <v>0</v>
          </cell>
          <cell r="F3269">
            <v>0</v>
          </cell>
          <cell r="G3269">
            <v>0</v>
          </cell>
          <cell r="H3269">
            <v>0</v>
          </cell>
          <cell r="I3269">
            <v>1</v>
          </cell>
          <cell r="J3269">
            <v>1</v>
          </cell>
          <cell r="L3269">
            <v>87.5</v>
          </cell>
          <cell r="N3269">
            <v>43.75</v>
          </cell>
          <cell r="O3269">
            <v>18.75</v>
          </cell>
          <cell r="P3269">
            <v>0.42857142857142855</v>
          </cell>
          <cell r="Q3269">
            <v>25</v>
          </cell>
          <cell r="R3269">
            <v>0.5714285714285714</v>
          </cell>
          <cell r="S3269">
            <v>1</v>
          </cell>
          <cell r="U3269">
            <v>0</v>
          </cell>
          <cell r="V3269">
            <v>87.5</v>
          </cell>
          <cell r="W3269">
            <v>0</v>
          </cell>
          <cell r="X3269"/>
          <cell r="Y3269"/>
        </row>
        <row r="3270">
          <cell r="A3270">
            <v>20190095</v>
          </cell>
          <cell r="C3270" t="str">
            <v>Com 149 aanvulling</v>
          </cell>
          <cell r="D3270" t="str">
            <v>Diamant</v>
          </cell>
          <cell r="E3270">
            <v>0</v>
          </cell>
          <cell r="F3270">
            <v>2</v>
          </cell>
          <cell r="G3270">
            <v>2</v>
          </cell>
          <cell r="H3270">
            <v>0</v>
          </cell>
          <cell r="I3270">
            <v>1</v>
          </cell>
          <cell r="J3270">
            <v>1</v>
          </cell>
          <cell r="L3270">
            <v>549.87</v>
          </cell>
          <cell r="N3270">
            <v>347.89</v>
          </cell>
          <cell r="O3270">
            <v>256.37</v>
          </cell>
          <cell r="P3270">
            <v>0.73692833941763203</v>
          </cell>
          <cell r="Q3270">
            <v>91.52</v>
          </cell>
          <cell r="R3270">
            <v>0.26307166058236797</v>
          </cell>
          <cell r="S3270">
            <v>3.6608000000000001</v>
          </cell>
          <cell r="U3270">
            <v>0</v>
          </cell>
          <cell r="V3270">
            <v>0</v>
          </cell>
          <cell r="W3270">
            <v>549.87</v>
          </cell>
          <cell r="X3270">
            <v>549.87</v>
          </cell>
          <cell r="Y3270">
            <v>19600099</v>
          </cell>
        </row>
        <row r="3271">
          <cell r="A3271">
            <v>20190096</v>
          </cell>
          <cell r="C3271" t="str">
            <v>796019 Velthorst 12 sp Beursmodel</v>
          </cell>
          <cell r="D3271" t="str">
            <v>Arcabo</v>
          </cell>
          <cell r="E3271">
            <v>1</v>
          </cell>
          <cell r="F3271">
            <v>10</v>
          </cell>
          <cell r="G3271">
            <v>5</v>
          </cell>
          <cell r="H3271">
            <v>3</v>
          </cell>
          <cell r="I3271">
            <v>1</v>
          </cell>
          <cell r="J3271">
            <v>1</v>
          </cell>
          <cell r="L3271">
            <v>3875</v>
          </cell>
          <cell r="N3271">
            <v>2456</v>
          </cell>
          <cell r="O3271">
            <v>1877.6399999999999</v>
          </cell>
          <cell r="P3271">
            <v>0.76451140065146572</v>
          </cell>
          <cell r="Q3271">
            <v>578.36</v>
          </cell>
          <cell r="R3271">
            <v>0.23548859934853419</v>
          </cell>
          <cell r="S3271">
            <v>23.134399999999999</v>
          </cell>
          <cell r="U3271">
            <v>0</v>
          </cell>
          <cell r="V3271">
            <v>0</v>
          </cell>
          <cell r="W3271">
            <v>3875</v>
          </cell>
          <cell r="X3271">
            <v>3875</v>
          </cell>
          <cell r="Y3271">
            <v>19600097</v>
          </cell>
        </row>
        <row r="3272">
          <cell r="A3272">
            <v>20190097</v>
          </cell>
          <cell r="C3272" t="str">
            <v>dopjes 10 mm v Hal 1 - Johan Bos werkbon 358</v>
          </cell>
          <cell r="D3272" t="str">
            <v>Arcabo</v>
          </cell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1</v>
          </cell>
          <cell r="J3272">
            <v>1</v>
          </cell>
          <cell r="L3272">
            <v>58.81</v>
          </cell>
          <cell r="O3272">
            <v>25.57</v>
          </cell>
          <cell r="P3272" t="str">
            <v/>
          </cell>
          <cell r="R3272" t="str">
            <v/>
          </cell>
          <cell r="S3272">
            <v>0</v>
          </cell>
          <cell r="U3272">
            <v>0</v>
          </cell>
          <cell r="V3272">
            <v>58.81</v>
          </cell>
          <cell r="W3272">
            <v>0</v>
          </cell>
          <cell r="X3272"/>
          <cell r="Y3272"/>
        </row>
        <row r="3273">
          <cell r="A3273">
            <v>20190098</v>
          </cell>
          <cell r="C3273" t="str">
            <v>Duinbeek 309-320-337-340-332 merk MAA3913 - 2018662</v>
          </cell>
          <cell r="D3273" t="str">
            <v>Maat</v>
          </cell>
          <cell r="E3273">
            <v>0</v>
          </cell>
          <cell r="F3273">
            <v>5</v>
          </cell>
          <cell r="G3273">
            <v>5</v>
          </cell>
          <cell r="H3273">
            <v>0</v>
          </cell>
          <cell r="I3273">
            <v>1</v>
          </cell>
          <cell r="J3273">
            <v>1</v>
          </cell>
          <cell r="L3273">
            <v>0</v>
          </cell>
          <cell r="O3273">
            <v>0</v>
          </cell>
          <cell r="P3273" t="str">
            <v/>
          </cell>
          <cell r="R3273" t="str">
            <v/>
          </cell>
          <cell r="S3273">
            <v>0</v>
          </cell>
          <cell r="U3273">
            <v>0</v>
          </cell>
          <cell r="V3273">
            <v>0</v>
          </cell>
          <cell r="W3273">
            <v>0</v>
          </cell>
          <cell r="X3273"/>
          <cell r="Y3273"/>
        </row>
        <row r="3274">
          <cell r="A3274">
            <v>20190099</v>
          </cell>
          <cell r="C3274" t="str">
            <v>v Gils</v>
          </cell>
          <cell r="D3274" t="str">
            <v>Maat</v>
          </cell>
          <cell r="E3274">
            <v>1</v>
          </cell>
          <cell r="F3274">
            <v>10</v>
          </cell>
          <cell r="G3274">
            <v>4</v>
          </cell>
          <cell r="H3274">
            <v>5</v>
          </cell>
          <cell r="I3274">
            <v>1</v>
          </cell>
          <cell r="J3274">
            <v>1</v>
          </cell>
          <cell r="L3274">
            <v>6051.02</v>
          </cell>
          <cell r="N3274">
            <v>4305.5</v>
          </cell>
          <cell r="O3274">
            <v>3473.5</v>
          </cell>
          <cell r="P3274">
            <v>0.8067587968877018</v>
          </cell>
          <cell r="Q3274">
            <v>832</v>
          </cell>
          <cell r="R3274">
            <v>0.19324120311229823</v>
          </cell>
          <cell r="S3274">
            <v>33.28</v>
          </cell>
          <cell r="U3274">
            <v>0</v>
          </cell>
          <cell r="V3274">
            <v>0</v>
          </cell>
          <cell r="W3274">
            <v>6051.02</v>
          </cell>
          <cell r="X3274">
            <v>6051.02</v>
          </cell>
          <cell r="Y3274">
            <v>19600237</v>
          </cell>
        </row>
        <row r="3275">
          <cell r="A3275">
            <v>20190100</v>
          </cell>
          <cell r="C3275">
            <v>778319</v>
          </cell>
          <cell r="D3275" t="str">
            <v>Arcabo</v>
          </cell>
          <cell r="E3275">
            <v>1</v>
          </cell>
          <cell r="F3275">
            <v>8</v>
          </cell>
          <cell r="G3275">
            <v>6</v>
          </cell>
          <cell r="H3275">
            <v>3</v>
          </cell>
          <cell r="I3275">
            <v>1</v>
          </cell>
          <cell r="J3275">
            <v>1</v>
          </cell>
          <cell r="L3275">
            <v>2943.61</v>
          </cell>
          <cell r="N3275">
            <v>1811.47</v>
          </cell>
          <cell r="O3275">
            <v>1355.77</v>
          </cell>
          <cell r="P3275">
            <v>0.74843635279634768</v>
          </cell>
          <cell r="Q3275">
            <v>455.7</v>
          </cell>
          <cell r="R3275">
            <v>0.25156364720365226</v>
          </cell>
          <cell r="S3275">
            <v>18.227999999999998</v>
          </cell>
          <cell r="U3275">
            <v>0</v>
          </cell>
          <cell r="V3275">
            <v>0</v>
          </cell>
          <cell r="W3275">
            <v>2943.61</v>
          </cell>
          <cell r="X3275">
            <v>2943.61</v>
          </cell>
          <cell r="Y3275">
            <v>19600174</v>
          </cell>
        </row>
        <row r="3276">
          <cell r="A3276">
            <v>20190101</v>
          </cell>
          <cell r="C3276">
            <v>780019</v>
          </cell>
          <cell r="D3276" t="str">
            <v>Arcabo</v>
          </cell>
          <cell r="E3276">
            <v>1</v>
          </cell>
          <cell r="F3276">
            <v>7</v>
          </cell>
          <cell r="G3276">
            <v>6</v>
          </cell>
          <cell r="H3276">
            <v>2</v>
          </cell>
          <cell r="I3276">
            <v>1</v>
          </cell>
          <cell r="J3276">
            <v>1</v>
          </cell>
          <cell r="L3276">
            <v>2459.3000000000002</v>
          </cell>
          <cell r="N3276">
            <v>1504.27</v>
          </cell>
          <cell r="O3276">
            <v>1135.22</v>
          </cell>
          <cell r="P3276">
            <v>0.75466505348109048</v>
          </cell>
          <cell r="Q3276">
            <v>369.05</v>
          </cell>
          <cell r="R3276">
            <v>0.24533494651890952</v>
          </cell>
          <cell r="S3276">
            <v>14.762</v>
          </cell>
          <cell r="U3276">
            <v>0</v>
          </cell>
          <cell r="V3276">
            <v>0</v>
          </cell>
          <cell r="W3276">
            <v>2459.3000000000002</v>
          </cell>
          <cell r="X3276">
            <v>2459.3000000000002</v>
          </cell>
          <cell r="Y3276">
            <v>19600175</v>
          </cell>
        </row>
        <row r="3277">
          <cell r="A3277">
            <v>20190102</v>
          </cell>
          <cell r="C3277">
            <v>778719</v>
          </cell>
          <cell r="D3277" t="str">
            <v>Arcabo</v>
          </cell>
          <cell r="E3277">
            <v>1</v>
          </cell>
          <cell r="F3277">
            <v>7</v>
          </cell>
          <cell r="G3277">
            <v>6</v>
          </cell>
          <cell r="H3277">
            <v>2</v>
          </cell>
          <cell r="I3277">
            <v>1</v>
          </cell>
          <cell r="J3277">
            <v>1</v>
          </cell>
          <cell r="L3277">
            <v>2420.7800000000002</v>
          </cell>
          <cell r="N3277">
            <v>1480.01</v>
          </cell>
          <cell r="O3277">
            <v>1111.06</v>
          </cell>
          <cell r="P3277">
            <v>0.7507111438436227</v>
          </cell>
          <cell r="Q3277">
            <v>368.95</v>
          </cell>
          <cell r="R3277">
            <v>0.2492888561563773</v>
          </cell>
          <cell r="S3277">
            <v>14.757999999999999</v>
          </cell>
          <cell r="U3277">
            <v>0</v>
          </cell>
          <cell r="V3277">
            <v>0</v>
          </cell>
          <cell r="W3277">
            <v>2420.7800000000002</v>
          </cell>
          <cell r="X3277">
            <v>2420.7800000000002</v>
          </cell>
          <cell r="Y3277">
            <v>19600176</v>
          </cell>
        </row>
        <row r="3278">
          <cell r="A3278">
            <v>20190103</v>
          </cell>
          <cell r="C3278" t="str">
            <v>698018 herlevering BOS raam (2018291)</v>
          </cell>
          <cell r="D3278" t="str">
            <v>Arcabo</v>
          </cell>
          <cell r="E3278">
            <v>0</v>
          </cell>
          <cell r="F3278">
            <v>1</v>
          </cell>
          <cell r="G3278">
            <v>1</v>
          </cell>
          <cell r="H3278">
            <v>0</v>
          </cell>
          <cell r="I3278">
            <v>1</v>
          </cell>
          <cell r="J3278">
            <v>1</v>
          </cell>
          <cell r="O3278">
            <v>0</v>
          </cell>
          <cell r="P3278" t="str">
            <v/>
          </cell>
          <cell r="R3278" t="str">
            <v/>
          </cell>
          <cell r="S3278">
            <v>0</v>
          </cell>
          <cell r="U3278">
            <v>0</v>
          </cell>
          <cell r="V3278">
            <v>0</v>
          </cell>
          <cell r="W3278">
            <v>0</v>
          </cell>
          <cell r="X3278"/>
          <cell r="Y3278"/>
        </row>
        <row r="3279">
          <cell r="A3279">
            <v>20190104</v>
          </cell>
          <cell r="B3279" t="str">
            <v>21-2 binnen</v>
          </cell>
          <cell r="C3279" t="str">
            <v>Glasbreuk 990x2027 mm 33.1-15-33.1 mm HR++</v>
          </cell>
          <cell r="D3279" t="str">
            <v>Maat</v>
          </cell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1</v>
          </cell>
          <cell r="J3279">
            <v>1</v>
          </cell>
          <cell r="L3279">
            <v>191.96</v>
          </cell>
          <cell r="O3279">
            <v>88.48</v>
          </cell>
          <cell r="P3279" t="str">
            <v/>
          </cell>
          <cell r="Q3279">
            <v>15</v>
          </cell>
          <cell r="R3279" t="str">
            <v/>
          </cell>
          <cell r="S3279">
            <v>0.6</v>
          </cell>
          <cell r="U3279">
            <v>0</v>
          </cell>
          <cell r="V3279">
            <v>191.96</v>
          </cell>
          <cell r="W3279">
            <v>0</v>
          </cell>
          <cell r="X3279"/>
          <cell r="Y3279"/>
        </row>
        <row r="3280">
          <cell r="A3280">
            <v>20190105</v>
          </cell>
          <cell r="C3280" t="str">
            <v>Voorraad Hal 1: AWL140 4x6 - AWL100 3x6 - AWL120 3x6 wb 364</v>
          </cell>
          <cell r="D3280" t="str">
            <v>Arcabo</v>
          </cell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1</v>
          </cell>
          <cell r="J3280">
            <v>1</v>
          </cell>
          <cell r="L3280">
            <v>463.19</v>
          </cell>
          <cell r="O3280">
            <v>201.36</v>
          </cell>
          <cell r="P3280" t="str">
            <v/>
          </cell>
          <cell r="R3280" t="str">
            <v/>
          </cell>
          <cell r="S3280">
            <v>0</v>
          </cell>
          <cell r="U3280">
            <v>0</v>
          </cell>
          <cell r="V3280">
            <v>463.19</v>
          </cell>
          <cell r="W3280">
            <v>0</v>
          </cell>
          <cell r="X3280"/>
          <cell r="Y3280"/>
        </row>
        <row r="3281">
          <cell r="A3281">
            <v>20190106</v>
          </cell>
          <cell r="C3281">
            <v>702119</v>
          </cell>
          <cell r="D3281" t="str">
            <v>Arcabo</v>
          </cell>
          <cell r="E3281">
            <v>1</v>
          </cell>
          <cell r="F3281">
            <v>9</v>
          </cell>
          <cell r="G3281">
            <v>5</v>
          </cell>
          <cell r="H3281">
            <v>3</v>
          </cell>
          <cell r="I3281">
            <v>1</v>
          </cell>
          <cell r="J3281">
            <v>1</v>
          </cell>
          <cell r="L3281">
            <v>3020.9</v>
          </cell>
          <cell r="N3281">
            <v>1997.82</v>
          </cell>
          <cell r="O3281">
            <v>1525.62</v>
          </cell>
          <cell r="P3281">
            <v>0.76364237018350001</v>
          </cell>
          <cell r="Q3281">
            <v>472.2</v>
          </cell>
          <cell r="R3281">
            <v>0.23635762981649999</v>
          </cell>
          <cell r="S3281">
            <v>18.887999999999998</v>
          </cell>
          <cell r="U3281">
            <v>0</v>
          </cell>
          <cell r="V3281">
            <v>0</v>
          </cell>
          <cell r="W3281">
            <v>3020.9</v>
          </cell>
          <cell r="X3281">
            <v>3020.9</v>
          </cell>
          <cell r="Y3281">
            <v>19600173</v>
          </cell>
        </row>
        <row r="3282">
          <cell r="A3282">
            <v>20190107</v>
          </cell>
          <cell r="C3282" t="str">
            <v>792719 Velthorst 12</v>
          </cell>
          <cell r="D3282" t="str">
            <v>Arcabo</v>
          </cell>
          <cell r="E3282">
            <v>1</v>
          </cell>
          <cell r="F3282">
            <v>10</v>
          </cell>
          <cell r="G3282">
            <v>5</v>
          </cell>
          <cell r="H3282">
            <v>3</v>
          </cell>
          <cell r="I3282">
            <v>1</v>
          </cell>
          <cell r="J3282">
            <v>1</v>
          </cell>
          <cell r="L3282">
            <v>3875</v>
          </cell>
          <cell r="N3282">
            <v>2456</v>
          </cell>
          <cell r="O3282">
            <v>1877.6399999999999</v>
          </cell>
          <cell r="P3282">
            <v>0.76451140065146572</v>
          </cell>
          <cell r="Q3282">
            <v>578.36</v>
          </cell>
          <cell r="R3282">
            <v>0.23548859934853419</v>
          </cell>
          <cell r="S3282">
            <v>23.134399999999999</v>
          </cell>
          <cell r="U3282">
            <v>0</v>
          </cell>
          <cell r="V3282">
            <v>0</v>
          </cell>
          <cell r="W3282">
            <v>3875</v>
          </cell>
          <cell r="X3282">
            <v>3875</v>
          </cell>
          <cell r="Y3282">
            <v>19600171</v>
          </cell>
        </row>
        <row r="3283">
          <cell r="A3283">
            <v>20190108</v>
          </cell>
          <cell r="C3283">
            <v>772619</v>
          </cell>
          <cell r="D3283" t="str">
            <v>Arcabo</v>
          </cell>
          <cell r="E3283">
            <v>1</v>
          </cell>
          <cell r="F3283">
            <v>11</v>
          </cell>
          <cell r="G3283">
            <v>5</v>
          </cell>
          <cell r="H3283">
            <v>3</v>
          </cell>
          <cell r="I3283">
            <v>1</v>
          </cell>
          <cell r="J3283">
            <v>1</v>
          </cell>
          <cell r="L3283">
            <v>3981.45</v>
          </cell>
          <cell r="N3283">
            <v>2443.71</v>
          </cell>
          <cell r="O3283">
            <v>1949.18</v>
          </cell>
          <cell r="P3283">
            <v>0.79763147018263214</v>
          </cell>
          <cell r="Q3283">
            <v>494.53</v>
          </cell>
          <cell r="R3283">
            <v>0.20236852981736783</v>
          </cell>
          <cell r="S3283">
            <v>19.781199999999998</v>
          </cell>
          <cell r="U3283">
            <v>0</v>
          </cell>
          <cell r="V3283">
            <v>0</v>
          </cell>
          <cell r="W3283">
            <v>3981.45</v>
          </cell>
          <cell r="X3283">
            <v>3981.45</v>
          </cell>
          <cell r="Y3283">
            <v>19600172</v>
          </cell>
        </row>
        <row r="3284">
          <cell r="A3284" t="str">
            <v>20190109V</v>
          </cell>
          <cell r="C3284" t="str">
            <v>Super Sibculo 20180290 herlevering</v>
          </cell>
          <cell r="D3284" t="str">
            <v>Boma Staalbouw</v>
          </cell>
          <cell r="E3284">
            <v>0</v>
          </cell>
          <cell r="F3284">
            <v>2</v>
          </cell>
          <cell r="G3284">
            <v>2</v>
          </cell>
          <cell r="H3284">
            <v>0</v>
          </cell>
          <cell r="I3284">
            <v>1</v>
          </cell>
          <cell r="J3284">
            <v>1</v>
          </cell>
          <cell r="L3284">
            <v>1153.8599999999999</v>
          </cell>
          <cell r="N3284">
            <v>687.84</v>
          </cell>
          <cell r="O3284">
            <v>553.1</v>
          </cell>
          <cell r="P3284">
            <v>0.8041114212607583</v>
          </cell>
          <cell r="Q3284">
            <v>134.74</v>
          </cell>
          <cell r="R3284">
            <v>0.19588857873924168</v>
          </cell>
          <cell r="S3284">
            <v>5.3896000000000006</v>
          </cell>
          <cell r="U3284">
            <v>0</v>
          </cell>
          <cell r="V3284">
            <v>0</v>
          </cell>
          <cell r="W3284">
            <v>1153.8599999999999</v>
          </cell>
          <cell r="X3284">
            <v>1153.8599999999999</v>
          </cell>
          <cell r="Y3284">
            <v>19600157</v>
          </cell>
        </row>
        <row r="3285">
          <cell r="A3285">
            <v>20190110</v>
          </cell>
          <cell r="B3285" t="str">
            <v>€43,73 inkoop glas en rooster</v>
          </cell>
          <cell r="C3285" t="str">
            <v>673019 ruit+roosters ARC5004 meerwerk</v>
          </cell>
          <cell r="D3285" t="str">
            <v>Arcabo</v>
          </cell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>
            <v>1</v>
          </cell>
          <cell r="J3285">
            <v>1</v>
          </cell>
          <cell r="O3285">
            <v>0</v>
          </cell>
          <cell r="P3285" t="str">
            <v/>
          </cell>
          <cell r="R3285" t="str">
            <v/>
          </cell>
          <cell r="S3285">
            <v>0</v>
          </cell>
          <cell r="U3285">
            <v>0</v>
          </cell>
          <cell r="V3285">
            <v>0</v>
          </cell>
          <cell r="W3285">
            <v>0</v>
          </cell>
          <cell r="X3285"/>
          <cell r="Y3285"/>
        </row>
        <row r="3286">
          <cell r="A3286">
            <v>20190111</v>
          </cell>
          <cell r="C3286" t="str">
            <v>MSF-001</v>
          </cell>
          <cell r="D3286" t="str">
            <v>Maat</v>
          </cell>
          <cell r="E3286">
            <v>1</v>
          </cell>
          <cell r="F3286">
            <v>7</v>
          </cell>
          <cell r="G3286">
            <v>3</v>
          </cell>
          <cell r="H3286">
            <v>3</v>
          </cell>
          <cell r="I3286">
            <v>1</v>
          </cell>
          <cell r="J3286">
            <v>1</v>
          </cell>
          <cell r="L3286">
            <v>2523.7600000000002</v>
          </cell>
          <cell r="N3286">
            <v>1787.99</v>
          </cell>
          <cell r="O3286">
            <v>1343.99</v>
          </cell>
          <cell r="P3286">
            <v>0.75167646351489659</v>
          </cell>
          <cell r="Q3286">
            <v>444</v>
          </cell>
          <cell r="R3286">
            <v>0.24832353648510339</v>
          </cell>
          <cell r="S3286">
            <v>17.760000000000002</v>
          </cell>
          <cell r="U3286">
            <v>0</v>
          </cell>
          <cell r="V3286">
            <v>0</v>
          </cell>
          <cell r="W3286">
            <v>2523.7600000000002</v>
          </cell>
          <cell r="X3286">
            <v>2523.7600000000002</v>
          </cell>
          <cell r="Y3286">
            <v>19600188</v>
          </cell>
        </row>
        <row r="3287">
          <cell r="A3287">
            <v>20190112</v>
          </cell>
          <cell r="C3287" t="str">
            <v>MSE-056</v>
          </cell>
          <cell r="D3287" t="str">
            <v>Maat</v>
          </cell>
          <cell r="E3287">
            <v>1</v>
          </cell>
          <cell r="F3287">
            <v>8</v>
          </cell>
          <cell r="G3287">
            <v>5</v>
          </cell>
          <cell r="H3287">
            <v>3</v>
          </cell>
          <cell r="I3287">
            <v>1</v>
          </cell>
          <cell r="J3287">
            <v>1</v>
          </cell>
          <cell r="L3287">
            <v>3173.26</v>
          </cell>
          <cell r="N3287">
            <v>2204.81</v>
          </cell>
          <cell r="O3287">
            <v>1613.2199999999998</v>
          </cell>
          <cell r="P3287">
            <v>0.73168209505580972</v>
          </cell>
          <cell r="Q3287">
            <v>591.59</v>
          </cell>
          <cell r="R3287">
            <v>0.26831790494419022</v>
          </cell>
          <cell r="S3287">
            <v>23.663600000000002</v>
          </cell>
          <cell r="U3287">
            <v>0</v>
          </cell>
          <cell r="V3287">
            <v>0</v>
          </cell>
          <cell r="W3287">
            <v>3173.26</v>
          </cell>
          <cell r="X3287">
            <v>3173.26</v>
          </cell>
          <cell r="Y3287">
            <v>19600187</v>
          </cell>
        </row>
        <row r="3288">
          <cell r="A3288">
            <v>20190113</v>
          </cell>
          <cell r="C3288" t="str">
            <v>MSF-004</v>
          </cell>
          <cell r="D3288" t="str">
            <v>Maat</v>
          </cell>
          <cell r="E3288">
            <v>1</v>
          </cell>
          <cell r="F3288">
            <v>9</v>
          </cell>
          <cell r="G3288">
            <v>6</v>
          </cell>
          <cell r="H3288">
            <v>3</v>
          </cell>
          <cell r="I3288">
            <v>1</v>
          </cell>
          <cell r="J3288">
            <v>1</v>
          </cell>
          <cell r="L3288">
            <v>3126.84</v>
          </cell>
          <cell r="N3288">
            <v>1995.34</v>
          </cell>
          <cell r="O3288">
            <v>1488.36</v>
          </cell>
          <cell r="P3288">
            <v>0.74591798891417005</v>
          </cell>
          <cell r="Q3288">
            <v>506.98</v>
          </cell>
          <cell r="R3288">
            <v>0.25408201108583001</v>
          </cell>
          <cell r="S3288">
            <v>20.279199999999999</v>
          </cell>
          <cell r="U3288">
            <v>0</v>
          </cell>
          <cell r="V3288">
            <v>0</v>
          </cell>
          <cell r="W3288">
            <v>3126.84</v>
          </cell>
          <cell r="X3288">
            <v>3126.84</v>
          </cell>
          <cell r="Y3288">
            <v>19600190</v>
          </cell>
        </row>
        <row r="3289">
          <cell r="A3289" t="str">
            <v>20190114L</v>
          </cell>
          <cell r="C3289" t="str">
            <v>MSF-004 luiken</v>
          </cell>
          <cell r="D3289" t="str">
            <v>Maat</v>
          </cell>
          <cell r="E3289">
            <v>0</v>
          </cell>
          <cell r="F3289">
            <v>15</v>
          </cell>
          <cell r="G3289">
            <v>0</v>
          </cell>
          <cell r="H3289">
            <v>0</v>
          </cell>
          <cell r="I3289">
            <v>1</v>
          </cell>
          <cell r="J3289">
            <v>1</v>
          </cell>
          <cell r="L3289">
            <v>1784.26</v>
          </cell>
          <cell r="N3289">
            <v>1213.8800000000001</v>
          </cell>
          <cell r="O3289">
            <v>920.78000000000009</v>
          </cell>
          <cell r="P3289">
            <v>0.75854285431838397</v>
          </cell>
          <cell r="Q3289">
            <v>293.10000000000002</v>
          </cell>
          <cell r="R3289">
            <v>0.24145714568161597</v>
          </cell>
          <cell r="S3289">
            <v>11.724</v>
          </cell>
          <cell r="U3289">
            <v>0</v>
          </cell>
          <cell r="V3289">
            <v>0</v>
          </cell>
          <cell r="W3289">
            <v>1784.26</v>
          </cell>
          <cell r="X3289">
            <v>1784.26</v>
          </cell>
          <cell r="Y3289">
            <v>19600189</v>
          </cell>
        </row>
        <row r="3290">
          <cell r="A3290">
            <v>20190115</v>
          </cell>
          <cell r="C3290" t="str">
            <v>MSF-003</v>
          </cell>
          <cell r="D3290" t="str">
            <v>Maat</v>
          </cell>
          <cell r="E3290">
            <v>1</v>
          </cell>
          <cell r="F3290">
            <v>8</v>
          </cell>
          <cell r="G3290">
            <v>5</v>
          </cell>
          <cell r="H3290">
            <v>3</v>
          </cell>
          <cell r="I3290">
            <v>1</v>
          </cell>
          <cell r="J3290">
            <v>1</v>
          </cell>
          <cell r="L3290">
            <v>2907.06</v>
          </cell>
          <cell r="N3290">
            <v>1853.99</v>
          </cell>
          <cell r="O3290">
            <v>1388.48</v>
          </cell>
          <cell r="P3290">
            <v>0.74891450331447307</v>
          </cell>
          <cell r="Q3290">
            <v>465.51</v>
          </cell>
          <cell r="R3290">
            <v>0.25108549668552688</v>
          </cell>
          <cell r="S3290">
            <v>18.6204</v>
          </cell>
          <cell r="U3290">
            <v>0</v>
          </cell>
          <cell r="V3290">
            <v>0</v>
          </cell>
          <cell r="W3290">
            <v>2907.06</v>
          </cell>
          <cell r="X3290">
            <v>2907.06</v>
          </cell>
          <cell r="Y3290">
            <v>19600192</v>
          </cell>
        </row>
        <row r="3291">
          <cell r="A3291" t="str">
            <v>20190116L</v>
          </cell>
          <cell r="C3291" t="str">
            <v>MSF-003 Luiken</v>
          </cell>
          <cell r="D3291" t="str">
            <v>Maat</v>
          </cell>
          <cell r="E3291">
            <v>1</v>
          </cell>
          <cell r="F3291">
            <v>13</v>
          </cell>
          <cell r="G3291">
            <v>0</v>
          </cell>
          <cell r="H3291">
            <v>0</v>
          </cell>
          <cell r="I3291">
            <v>1</v>
          </cell>
          <cell r="J3291">
            <v>1</v>
          </cell>
          <cell r="L3291">
            <v>1569.04</v>
          </cell>
          <cell r="N3291">
            <v>1066.82</v>
          </cell>
          <cell r="O3291">
            <v>812.8</v>
          </cell>
          <cell r="P3291">
            <v>0.76189047824375244</v>
          </cell>
          <cell r="Q3291">
            <v>254.02</v>
          </cell>
          <cell r="R3291">
            <v>0.23810952175624756</v>
          </cell>
          <cell r="S3291">
            <v>10.1608</v>
          </cell>
          <cell r="U3291">
            <v>0</v>
          </cell>
          <cell r="V3291">
            <v>0</v>
          </cell>
          <cell r="W3291">
            <v>1569.04</v>
          </cell>
          <cell r="X3291">
            <v>1569.04</v>
          </cell>
          <cell r="Y3291">
            <v>19600191</v>
          </cell>
        </row>
        <row r="3292">
          <cell r="A3292">
            <v>20190117</v>
          </cell>
          <cell r="C3292">
            <v>787719</v>
          </cell>
          <cell r="D3292" t="str">
            <v>Arcabo</v>
          </cell>
          <cell r="E3292">
            <v>1</v>
          </cell>
          <cell r="F3292">
            <v>8</v>
          </cell>
          <cell r="G3292">
            <v>5</v>
          </cell>
          <cell r="H3292">
            <v>3</v>
          </cell>
          <cell r="I3292">
            <v>1</v>
          </cell>
          <cell r="J3292">
            <v>1</v>
          </cell>
          <cell r="L3292">
            <v>3112.59</v>
          </cell>
          <cell r="N3292">
            <v>2061.88</v>
          </cell>
          <cell r="O3292">
            <v>1589.02</v>
          </cell>
          <cell r="P3292">
            <v>0.77066560614584745</v>
          </cell>
          <cell r="Q3292">
            <v>472.86</v>
          </cell>
          <cell r="R3292">
            <v>0.22933439385415252</v>
          </cell>
          <cell r="S3292">
            <v>18.914400000000001</v>
          </cell>
          <cell r="U3292">
            <v>0</v>
          </cell>
          <cell r="V3292">
            <v>0</v>
          </cell>
          <cell r="W3292">
            <v>3112.59</v>
          </cell>
          <cell r="X3292">
            <v>3112.59</v>
          </cell>
          <cell r="Y3292">
            <v>19600185</v>
          </cell>
        </row>
        <row r="3293">
          <cell r="A3293">
            <v>20190118</v>
          </cell>
          <cell r="C3293" t="str">
            <v>Breukglas Louer</v>
          </cell>
          <cell r="D3293" t="str">
            <v>Duocar</v>
          </cell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>
            <v>1</v>
          </cell>
          <cell r="J3293">
            <v>1</v>
          </cell>
          <cell r="L3293">
            <v>116.12</v>
          </cell>
          <cell r="O3293">
            <v>50.58</v>
          </cell>
          <cell r="P3293" t="str">
            <v/>
          </cell>
          <cell r="Q3293">
            <v>15</v>
          </cell>
          <cell r="R3293" t="str">
            <v/>
          </cell>
          <cell r="S3293">
            <v>0.6</v>
          </cell>
          <cell r="U3293">
            <v>0</v>
          </cell>
          <cell r="V3293">
            <v>116.12</v>
          </cell>
          <cell r="W3293">
            <v>0</v>
          </cell>
          <cell r="X3293"/>
          <cell r="Y3293"/>
        </row>
        <row r="3294">
          <cell r="A3294">
            <v>20190119</v>
          </cell>
          <cell r="C3294">
            <v>780119</v>
          </cell>
          <cell r="D3294" t="str">
            <v>Arcabo</v>
          </cell>
          <cell r="E3294">
            <v>1</v>
          </cell>
          <cell r="F3294">
            <v>5</v>
          </cell>
          <cell r="G3294">
            <v>4</v>
          </cell>
          <cell r="H3294">
            <v>2</v>
          </cell>
          <cell r="I3294">
            <v>1</v>
          </cell>
          <cell r="J3294">
            <v>1</v>
          </cell>
          <cell r="L3294">
            <v>1953.29</v>
          </cell>
          <cell r="N3294">
            <v>1293.55</v>
          </cell>
          <cell r="O3294">
            <v>1005.1999999999999</v>
          </cell>
          <cell r="P3294">
            <v>0.77708631285995899</v>
          </cell>
          <cell r="Q3294">
            <v>288.35000000000002</v>
          </cell>
          <cell r="R3294">
            <v>0.22291368714004101</v>
          </cell>
          <cell r="S3294">
            <v>11.534000000000001</v>
          </cell>
          <cell r="U3294">
            <v>0</v>
          </cell>
          <cell r="V3294">
            <v>0</v>
          </cell>
          <cell r="W3294">
            <v>1953.29</v>
          </cell>
          <cell r="X3294">
            <v>1953.29</v>
          </cell>
          <cell r="Y3294">
            <v>19600119</v>
          </cell>
        </row>
        <row r="3295">
          <cell r="A3295">
            <v>20190120</v>
          </cell>
          <cell r="C3295">
            <v>767719</v>
          </cell>
          <cell r="D3295" t="str">
            <v>Arcabo</v>
          </cell>
          <cell r="E3295">
            <v>1</v>
          </cell>
          <cell r="F3295">
            <v>8</v>
          </cell>
          <cell r="G3295">
            <v>5</v>
          </cell>
          <cell r="H3295">
            <v>3</v>
          </cell>
          <cell r="I3295">
            <v>1</v>
          </cell>
          <cell r="J3295">
            <v>1</v>
          </cell>
          <cell r="L3295">
            <v>3111.31</v>
          </cell>
          <cell r="N3295">
            <v>2055.34</v>
          </cell>
          <cell r="O3295">
            <v>1584.42</v>
          </cell>
          <cell r="P3295">
            <v>0.77087975712047641</v>
          </cell>
          <cell r="Q3295">
            <v>470.92</v>
          </cell>
          <cell r="R3295">
            <v>0.22912024287952357</v>
          </cell>
          <cell r="S3295">
            <v>18.8368</v>
          </cell>
          <cell r="U3295">
            <v>0</v>
          </cell>
          <cell r="V3295">
            <v>0</v>
          </cell>
          <cell r="W3295">
            <v>3111.31</v>
          </cell>
          <cell r="X3295">
            <v>3111.31</v>
          </cell>
          <cell r="Y3295">
            <v>19600195</v>
          </cell>
        </row>
        <row r="3296">
          <cell r="A3296">
            <v>20190121</v>
          </cell>
          <cell r="C3296" t="str">
            <v>Comm 150</v>
          </cell>
          <cell r="D3296" t="str">
            <v>Diamant</v>
          </cell>
          <cell r="E3296">
            <v>1</v>
          </cell>
          <cell r="F3296">
            <v>10</v>
          </cell>
          <cell r="G3296">
            <v>9</v>
          </cell>
          <cell r="H3296">
            <v>3</v>
          </cell>
          <cell r="I3296">
            <v>1</v>
          </cell>
          <cell r="J3296">
            <v>1</v>
          </cell>
          <cell r="L3296">
            <v>4556.91</v>
          </cell>
          <cell r="N3296">
            <v>2839.11</v>
          </cell>
          <cell r="O3296">
            <v>2133.08</v>
          </cell>
          <cell r="P3296">
            <v>0.75131995590167333</v>
          </cell>
          <cell r="Q3296">
            <v>706.03</v>
          </cell>
          <cell r="R3296">
            <v>0.24868004409832656</v>
          </cell>
          <cell r="S3296">
            <v>28.241199999999999</v>
          </cell>
          <cell r="U3296">
            <v>0</v>
          </cell>
          <cell r="V3296">
            <v>0</v>
          </cell>
          <cell r="W3296">
            <v>4556.91</v>
          </cell>
          <cell r="X3296">
            <v>4556.91</v>
          </cell>
          <cell r="Y3296">
            <v>19600233</v>
          </cell>
        </row>
        <row r="3297">
          <cell r="A3297">
            <v>20190122</v>
          </cell>
          <cell r="C3297" t="str">
            <v>Joanie</v>
          </cell>
          <cell r="D3297" t="str">
            <v>Diamant</v>
          </cell>
          <cell r="E3297">
            <v>1</v>
          </cell>
          <cell r="F3297">
            <v>4</v>
          </cell>
          <cell r="G3297">
            <v>6</v>
          </cell>
          <cell r="H3297">
            <v>0</v>
          </cell>
          <cell r="I3297">
            <v>1</v>
          </cell>
          <cell r="J3297">
            <v>0</v>
          </cell>
          <cell r="L3297">
            <v>1955.17</v>
          </cell>
          <cell r="N3297">
            <v>1285.6500000000001</v>
          </cell>
          <cell r="O3297">
            <v>1014.48</v>
          </cell>
          <cell r="P3297">
            <v>0.78907945397269863</v>
          </cell>
          <cell r="Q3297">
            <v>271.17</v>
          </cell>
          <cell r="R3297">
            <v>0.21092054602730137</v>
          </cell>
          <cell r="S3297">
            <v>10.8468</v>
          </cell>
          <cell r="U3297">
            <v>271.17</v>
          </cell>
          <cell r="V3297">
            <v>1955.17</v>
          </cell>
          <cell r="W3297">
            <v>0</v>
          </cell>
          <cell r="X3297"/>
          <cell r="Y3297"/>
        </row>
        <row r="3298">
          <cell r="A3298">
            <v>20190123</v>
          </cell>
          <cell r="C3298" t="str">
            <v>Van B</v>
          </cell>
          <cell r="D3298" t="str">
            <v>WDH</v>
          </cell>
          <cell r="E3298">
            <v>0</v>
          </cell>
          <cell r="F3298">
            <v>2</v>
          </cell>
          <cell r="G3298">
            <v>0</v>
          </cell>
          <cell r="H3298">
            <v>4</v>
          </cell>
          <cell r="I3298">
            <v>1</v>
          </cell>
          <cell r="J3298">
            <v>1</v>
          </cell>
          <cell r="L3298">
            <v>1785.5</v>
          </cell>
          <cell r="N3298">
            <v>944.53</v>
          </cell>
          <cell r="O3298">
            <v>649.28</v>
          </cell>
          <cell r="P3298">
            <v>0.68741066985696586</v>
          </cell>
          <cell r="Q3298">
            <v>295.25</v>
          </cell>
          <cell r="R3298">
            <v>0.31258933014303408</v>
          </cell>
          <cell r="S3298">
            <v>11.81</v>
          </cell>
          <cell r="U3298">
            <v>0</v>
          </cell>
          <cell r="V3298">
            <v>0</v>
          </cell>
          <cell r="W3298">
            <v>1785.5</v>
          </cell>
          <cell r="X3298">
            <v>1785.5</v>
          </cell>
          <cell r="Y3298">
            <v>19600262</v>
          </cell>
        </row>
        <row r="3299">
          <cell r="A3299">
            <v>20190124</v>
          </cell>
          <cell r="C3299" t="str">
            <v>2x glas  schuur 702319 herlevering ( nu zonder roeden)</v>
          </cell>
          <cell r="D3299" t="str">
            <v>Arcabo</v>
          </cell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>
            <v>1</v>
          </cell>
          <cell r="J3299">
            <v>1</v>
          </cell>
          <cell r="O3299">
            <v>0</v>
          </cell>
          <cell r="P3299" t="str">
            <v/>
          </cell>
          <cell r="R3299" t="str">
            <v/>
          </cell>
          <cell r="S3299">
            <v>0</v>
          </cell>
          <cell r="U3299">
            <v>0</v>
          </cell>
          <cell r="V3299">
            <v>0</v>
          </cell>
          <cell r="W3299">
            <v>0</v>
          </cell>
          <cell r="X3299"/>
          <cell r="Y3299"/>
        </row>
        <row r="3300">
          <cell r="A3300">
            <v>20190125</v>
          </cell>
          <cell r="C3300" t="str">
            <v>Duinlodge 793919</v>
          </cell>
          <cell r="D3300" t="str">
            <v>Arcabo</v>
          </cell>
          <cell r="E3300">
            <v>1</v>
          </cell>
          <cell r="F3300">
            <v>9</v>
          </cell>
          <cell r="G3300">
            <v>5</v>
          </cell>
          <cell r="H3300">
            <v>2</v>
          </cell>
          <cell r="I3300">
            <v>1</v>
          </cell>
          <cell r="J3300">
            <v>1</v>
          </cell>
          <cell r="L3300">
            <v>4058</v>
          </cell>
          <cell r="N3300">
            <v>2780</v>
          </cell>
          <cell r="O3300">
            <v>2266.81</v>
          </cell>
          <cell r="P3300">
            <v>0.81539928057553956</v>
          </cell>
          <cell r="Q3300">
            <v>513.19000000000005</v>
          </cell>
          <cell r="R3300">
            <v>0.18460071942446046</v>
          </cell>
          <cell r="S3300">
            <v>20.527600000000003</v>
          </cell>
          <cell r="U3300">
            <v>0</v>
          </cell>
          <cell r="V3300">
            <v>0</v>
          </cell>
          <cell r="W3300">
            <v>4058</v>
          </cell>
          <cell r="X3300">
            <v>4058</v>
          </cell>
          <cell r="Y3300">
            <v>19600183</v>
          </cell>
        </row>
        <row r="3301">
          <cell r="A3301">
            <v>20190126</v>
          </cell>
          <cell r="C3301" t="str">
            <v>Duinlodge 794019</v>
          </cell>
          <cell r="D3301" t="str">
            <v>Arcabo</v>
          </cell>
          <cell r="E3301">
            <v>1</v>
          </cell>
          <cell r="F3301">
            <v>9</v>
          </cell>
          <cell r="G3301">
            <v>5</v>
          </cell>
          <cell r="H3301">
            <v>2</v>
          </cell>
          <cell r="I3301">
            <v>1</v>
          </cell>
          <cell r="J3301">
            <v>1</v>
          </cell>
          <cell r="L3301">
            <v>4058</v>
          </cell>
          <cell r="N3301">
            <v>2780</v>
          </cell>
          <cell r="O3301">
            <v>2266.81</v>
          </cell>
          <cell r="P3301">
            <v>0.81539928057553956</v>
          </cell>
          <cell r="Q3301">
            <v>513.19000000000005</v>
          </cell>
          <cell r="R3301">
            <v>0.18460071942446046</v>
          </cell>
          <cell r="S3301">
            <v>20.527600000000003</v>
          </cell>
          <cell r="U3301">
            <v>0</v>
          </cell>
          <cell r="V3301">
            <v>0</v>
          </cell>
          <cell r="W3301">
            <v>4058</v>
          </cell>
          <cell r="X3301">
            <v>4058</v>
          </cell>
          <cell r="Y3301">
            <v>19600182</v>
          </cell>
        </row>
        <row r="3302">
          <cell r="A3302">
            <v>20190127</v>
          </cell>
          <cell r="C3302" t="str">
            <v>Duinlodge 794119</v>
          </cell>
          <cell r="D3302" t="str">
            <v>Arcabo</v>
          </cell>
          <cell r="E3302">
            <v>1</v>
          </cell>
          <cell r="F3302">
            <v>9</v>
          </cell>
          <cell r="G3302">
            <v>5</v>
          </cell>
          <cell r="H3302">
            <v>2</v>
          </cell>
          <cell r="I3302">
            <v>1</v>
          </cell>
          <cell r="J3302">
            <v>1</v>
          </cell>
          <cell r="L3302">
            <v>4058</v>
          </cell>
          <cell r="N3302">
            <v>2780</v>
          </cell>
          <cell r="O3302">
            <v>2266.81</v>
          </cell>
          <cell r="P3302">
            <v>0.81539928057553956</v>
          </cell>
          <cell r="Q3302">
            <v>513.19000000000005</v>
          </cell>
          <cell r="R3302">
            <v>0.18460071942446046</v>
          </cell>
          <cell r="S3302">
            <v>20.527600000000003</v>
          </cell>
          <cell r="U3302">
            <v>0</v>
          </cell>
          <cell r="V3302">
            <v>0</v>
          </cell>
          <cell r="W3302">
            <v>4058</v>
          </cell>
          <cell r="X3302">
            <v>4058</v>
          </cell>
          <cell r="Y3302">
            <v>19600181</v>
          </cell>
        </row>
        <row r="3303">
          <cell r="A3303">
            <v>20190128</v>
          </cell>
          <cell r="C3303" t="str">
            <v>Duinlodge 794219</v>
          </cell>
          <cell r="D3303" t="str">
            <v>Arcabo</v>
          </cell>
          <cell r="E3303">
            <v>1</v>
          </cell>
          <cell r="F3303">
            <v>9</v>
          </cell>
          <cell r="G3303">
            <v>5</v>
          </cell>
          <cell r="H3303">
            <v>2</v>
          </cell>
          <cell r="I3303">
            <v>1</v>
          </cell>
          <cell r="J3303">
            <v>1</v>
          </cell>
          <cell r="L3303">
            <v>4058</v>
          </cell>
          <cell r="N3303">
            <v>2780</v>
          </cell>
          <cell r="O3303">
            <v>2266.81</v>
          </cell>
          <cell r="P3303">
            <v>0.81539928057553956</v>
          </cell>
          <cell r="Q3303">
            <v>513.19000000000005</v>
          </cell>
          <cell r="R3303">
            <v>0.18460071942446046</v>
          </cell>
          <cell r="S3303">
            <v>20.527600000000003</v>
          </cell>
          <cell r="U3303">
            <v>0</v>
          </cell>
          <cell r="V3303">
            <v>0</v>
          </cell>
          <cell r="W3303">
            <v>4058</v>
          </cell>
          <cell r="X3303">
            <v>4058</v>
          </cell>
          <cell r="Y3303">
            <v>19600205</v>
          </cell>
        </row>
        <row r="3304">
          <cell r="A3304">
            <v>20190129</v>
          </cell>
          <cell r="C3304" t="str">
            <v>Duinlodge 794319</v>
          </cell>
          <cell r="D3304" t="str">
            <v>Arcabo</v>
          </cell>
          <cell r="E3304">
            <v>1</v>
          </cell>
          <cell r="F3304">
            <v>9</v>
          </cell>
          <cell r="G3304">
            <v>5</v>
          </cell>
          <cell r="H3304">
            <v>2</v>
          </cell>
          <cell r="I3304">
            <v>1</v>
          </cell>
          <cell r="J3304">
            <v>1</v>
          </cell>
          <cell r="L3304">
            <v>4058</v>
          </cell>
          <cell r="N3304">
            <v>2780</v>
          </cell>
          <cell r="O3304">
            <v>2266.81</v>
          </cell>
          <cell r="P3304">
            <v>0.81539928057553956</v>
          </cell>
          <cell r="Q3304">
            <v>513.19000000000005</v>
          </cell>
          <cell r="R3304">
            <v>0.18460071942446046</v>
          </cell>
          <cell r="S3304">
            <v>20.527600000000003</v>
          </cell>
          <cell r="U3304">
            <v>0</v>
          </cell>
          <cell r="V3304">
            <v>0</v>
          </cell>
          <cell r="W3304">
            <v>4058</v>
          </cell>
          <cell r="X3304">
            <v>4058</v>
          </cell>
          <cell r="Y3304">
            <v>19600204</v>
          </cell>
        </row>
        <row r="3305">
          <cell r="A3305">
            <v>20190130</v>
          </cell>
          <cell r="C3305" t="str">
            <v>Duinlodge 794419</v>
          </cell>
          <cell r="D3305" t="str">
            <v>Arcabo</v>
          </cell>
          <cell r="E3305">
            <v>1</v>
          </cell>
          <cell r="F3305">
            <v>9</v>
          </cell>
          <cell r="G3305">
            <v>5</v>
          </cell>
          <cell r="H3305">
            <v>2</v>
          </cell>
          <cell r="I3305">
            <v>1</v>
          </cell>
          <cell r="J3305">
            <v>1</v>
          </cell>
          <cell r="L3305">
            <v>4058</v>
          </cell>
          <cell r="N3305">
            <v>2780</v>
          </cell>
          <cell r="O3305">
            <v>2266.81</v>
          </cell>
          <cell r="P3305">
            <v>0.81539928057553956</v>
          </cell>
          <cell r="Q3305">
            <v>513.19000000000005</v>
          </cell>
          <cell r="R3305">
            <v>0.18460071942446046</v>
          </cell>
          <cell r="S3305">
            <v>20.527600000000003</v>
          </cell>
          <cell r="U3305">
            <v>0</v>
          </cell>
          <cell r="V3305">
            <v>0</v>
          </cell>
          <cell r="W3305">
            <v>4058</v>
          </cell>
          <cell r="X3305">
            <v>4058</v>
          </cell>
          <cell r="Y3305">
            <v>19600203</v>
          </cell>
        </row>
        <row r="3306">
          <cell r="A3306">
            <v>20190131</v>
          </cell>
          <cell r="C3306" t="str">
            <v>Duinlodge 794519</v>
          </cell>
          <cell r="D3306" t="str">
            <v>Arcabo</v>
          </cell>
          <cell r="E3306">
            <v>1</v>
          </cell>
          <cell r="F3306">
            <v>9</v>
          </cell>
          <cell r="G3306">
            <v>5</v>
          </cell>
          <cell r="H3306">
            <v>2</v>
          </cell>
          <cell r="I3306">
            <v>1</v>
          </cell>
          <cell r="J3306">
            <v>1</v>
          </cell>
          <cell r="L3306">
            <v>4058</v>
          </cell>
          <cell r="N3306">
            <v>2780</v>
          </cell>
          <cell r="O3306">
            <v>2266.81</v>
          </cell>
          <cell r="P3306">
            <v>0.81539928057553956</v>
          </cell>
          <cell r="Q3306">
            <v>513.19000000000005</v>
          </cell>
          <cell r="R3306">
            <v>0.18460071942446046</v>
          </cell>
          <cell r="S3306">
            <v>20.527600000000003</v>
          </cell>
          <cell r="U3306">
            <v>0</v>
          </cell>
          <cell r="V3306">
            <v>0</v>
          </cell>
          <cell r="W3306">
            <v>4058</v>
          </cell>
          <cell r="X3306">
            <v>4058</v>
          </cell>
          <cell r="Y3306">
            <v>19600202</v>
          </cell>
        </row>
        <row r="3307">
          <cell r="A3307">
            <v>20190132</v>
          </cell>
          <cell r="C3307" t="str">
            <v>Duinlodge 794619</v>
          </cell>
          <cell r="D3307" t="str">
            <v>Arcabo</v>
          </cell>
          <cell r="E3307">
            <v>1</v>
          </cell>
          <cell r="F3307">
            <v>9</v>
          </cell>
          <cell r="G3307">
            <v>5</v>
          </cell>
          <cell r="H3307">
            <v>2</v>
          </cell>
          <cell r="I3307">
            <v>1</v>
          </cell>
          <cell r="J3307">
            <v>1</v>
          </cell>
          <cell r="L3307">
            <v>4058</v>
          </cell>
          <cell r="N3307">
            <v>2780</v>
          </cell>
          <cell r="O3307">
            <v>2266.81</v>
          </cell>
          <cell r="P3307">
            <v>0.81539928057553956</v>
          </cell>
          <cell r="Q3307">
            <v>513.19000000000005</v>
          </cell>
          <cell r="R3307">
            <v>0.18460071942446046</v>
          </cell>
          <cell r="S3307">
            <v>20.527600000000003</v>
          </cell>
          <cell r="U3307">
            <v>0</v>
          </cell>
          <cell r="V3307">
            <v>0</v>
          </cell>
          <cell r="W3307">
            <v>4058</v>
          </cell>
          <cell r="X3307">
            <v>4058</v>
          </cell>
          <cell r="Y3307">
            <v>19600201</v>
          </cell>
        </row>
        <row r="3308">
          <cell r="A3308">
            <v>20190133</v>
          </cell>
          <cell r="C3308" t="str">
            <v>Duinzicht herlevering</v>
          </cell>
          <cell r="D3308" t="str">
            <v>Maat</v>
          </cell>
          <cell r="E3308">
            <v>0</v>
          </cell>
          <cell r="F3308">
            <v>12</v>
          </cell>
          <cell r="G3308">
            <v>12</v>
          </cell>
          <cell r="H3308">
            <v>0</v>
          </cell>
          <cell r="I3308">
            <v>1</v>
          </cell>
          <cell r="J3308">
            <v>1</v>
          </cell>
          <cell r="L3308">
            <v>0</v>
          </cell>
          <cell r="N3308">
            <v>3532.12</v>
          </cell>
          <cell r="O3308">
            <v>2948.3599999999997</v>
          </cell>
          <cell r="P3308">
            <v>0.83472815193141792</v>
          </cell>
          <cell r="Q3308">
            <v>583.76</v>
          </cell>
          <cell r="R3308">
            <v>0.16527184806858206</v>
          </cell>
          <cell r="S3308">
            <v>23.3504</v>
          </cell>
          <cell r="U3308">
            <v>0</v>
          </cell>
          <cell r="V3308">
            <v>0</v>
          </cell>
          <cell r="W3308">
            <v>0</v>
          </cell>
          <cell r="X3308"/>
          <cell r="Y3308"/>
        </row>
        <row r="3309">
          <cell r="A3309">
            <v>20190134</v>
          </cell>
          <cell r="C3309" t="str">
            <v>Floathouse 658719</v>
          </cell>
          <cell r="D3309" t="str">
            <v>Arcabo</v>
          </cell>
          <cell r="E3309">
            <v>1</v>
          </cell>
          <cell r="F3309">
            <v>11</v>
          </cell>
          <cell r="G3309">
            <v>4</v>
          </cell>
          <cell r="H3309">
            <v>8</v>
          </cell>
          <cell r="I3309">
            <v>1</v>
          </cell>
          <cell r="J3309">
            <v>1</v>
          </cell>
          <cell r="L3309">
            <v>11600</v>
          </cell>
          <cell r="O3309">
            <v>0</v>
          </cell>
          <cell r="P3309" t="str">
            <v/>
          </cell>
          <cell r="R3309" t="str">
            <v/>
          </cell>
          <cell r="S3309">
            <v>0</v>
          </cell>
          <cell r="U3309">
            <v>0</v>
          </cell>
          <cell r="V3309">
            <v>0</v>
          </cell>
          <cell r="W3309">
            <v>11600</v>
          </cell>
          <cell r="X3309">
            <v>11600</v>
          </cell>
          <cell r="Y3309">
            <v>19600197</v>
          </cell>
        </row>
        <row r="3310">
          <cell r="A3310">
            <v>20190135</v>
          </cell>
          <cell r="C3310" t="str">
            <v>Floathouse 658919 lw bouwvak</v>
          </cell>
          <cell r="D3310" t="str">
            <v>Arcabo</v>
          </cell>
          <cell r="E3310">
            <v>1</v>
          </cell>
          <cell r="F3310">
            <v>11</v>
          </cell>
          <cell r="G3310">
            <v>4</v>
          </cell>
          <cell r="H3310">
            <v>8</v>
          </cell>
          <cell r="I3310">
            <v>0</v>
          </cell>
          <cell r="J3310">
            <v>0</v>
          </cell>
          <cell r="L3310">
            <v>11600</v>
          </cell>
          <cell r="O3310">
            <v>0</v>
          </cell>
          <cell r="P3310" t="str">
            <v/>
          </cell>
          <cell r="R3310" t="str">
            <v/>
          </cell>
          <cell r="S3310">
            <v>0</v>
          </cell>
          <cell r="U3310">
            <v>0</v>
          </cell>
          <cell r="V3310">
            <v>11600</v>
          </cell>
          <cell r="W3310">
            <v>0</v>
          </cell>
          <cell r="X3310"/>
          <cell r="Y3310"/>
        </row>
        <row r="3311">
          <cell r="A3311">
            <v>20190136</v>
          </cell>
          <cell r="C3311" t="str">
            <v>Floathouse 659019</v>
          </cell>
          <cell r="D3311" t="str">
            <v>Arcabo</v>
          </cell>
          <cell r="E3311">
            <v>1</v>
          </cell>
          <cell r="F3311">
            <v>11</v>
          </cell>
          <cell r="G3311">
            <v>4</v>
          </cell>
          <cell r="H3311">
            <v>8</v>
          </cell>
          <cell r="I3311">
            <v>0</v>
          </cell>
          <cell r="J3311">
            <v>0</v>
          </cell>
          <cell r="L3311">
            <v>11600</v>
          </cell>
          <cell r="O3311">
            <v>0</v>
          </cell>
          <cell r="P3311" t="str">
            <v/>
          </cell>
          <cell r="R3311" t="str">
            <v/>
          </cell>
          <cell r="S3311">
            <v>0</v>
          </cell>
          <cell r="U3311">
            <v>0</v>
          </cell>
          <cell r="V3311">
            <v>11600</v>
          </cell>
          <cell r="W3311">
            <v>0</v>
          </cell>
          <cell r="X3311"/>
          <cell r="Y3311"/>
        </row>
        <row r="3312">
          <cell r="A3312">
            <v>20190137</v>
          </cell>
          <cell r="C3312" t="str">
            <v>Floathouse 659119</v>
          </cell>
          <cell r="D3312" t="str">
            <v>Arcabo</v>
          </cell>
          <cell r="E3312">
            <v>1</v>
          </cell>
          <cell r="F3312">
            <v>11</v>
          </cell>
          <cell r="G3312">
            <v>4</v>
          </cell>
          <cell r="H3312">
            <v>8</v>
          </cell>
          <cell r="I3312">
            <v>0</v>
          </cell>
          <cell r="J3312">
            <v>0</v>
          </cell>
          <cell r="L3312">
            <v>11600</v>
          </cell>
          <cell r="O3312">
            <v>0</v>
          </cell>
          <cell r="P3312" t="str">
            <v/>
          </cell>
          <cell r="R3312" t="str">
            <v/>
          </cell>
          <cell r="S3312">
            <v>0</v>
          </cell>
          <cell r="U3312">
            <v>0</v>
          </cell>
          <cell r="V3312">
            <v>11600</v>
          </cell>
          <cell r="W3312">
            <v>0</v>
          </cell>
          <cell r="X3312"/>
          <cell r="Y3312"/>
        </row>
        <row r="3313">
          <cell r="A3313">
            <v>20190138</v>
          </cell>
          <cell r="C3313" t="str">
            <v>Floathouse 659219</v>
          </cell>
          <cell r="D3313" t="str">
            <v>Arcabo</v>
          </cell>
          <cell r="E3313">
            <v>1</v>
          </cell>
          <cell r="F3313">
            <v>11</v>
          </cell>
          <cell r="G3313">
            <v>4</v>
          </cell>
          <cell r="H3313">
            <v>8</v>
          </cell>
          <cell r="I3313">
            <v>0</v>
          </cell>
          <cell r="J3313">
            <v>0</v>
          </cell>
          <cell r="L3313">
            <v>11600</v>
          </cell>
          <cell r="O3313">
            <v>0</v>
          </cell>
          <cell r="P3313" t="str">
            <v/>
          </cell>
          <cell r="R3313" t="str">
            <v/>
          </cell>
          <cell r="S3313">
            <v>0</v>
          </cell>
          <cell r="U3313">
            <v>0</v>
          </cell>
          <cell r="V3313">
            <v>11600</v>
          </cell>
          <cell r="W3313">
            <v>0</v>
          </cell>
          <cell r="X3313"/>
          <cell r="Y3313"/>
        </row>
        <row r="3314">
          <cell r="A3314">
            <v>20190139</v>
          </cell>
          <cell r="C3314" t="str">
            <v>Floathouse 659319</v>
          </cell>
          <cell r="D3314" t="str">
            <v>Arcabo</v>
          </cell>
          <cell r="E3314">
            <v>1</v>
          </cell>
          <cell r="F3314">
            <v>11</v>
          </cell>
          <cell r="G3314">
            <v>4</v>
          </cell>
          <cell r="H3314">
            <v>8</v>
          </cell>
          <cell r="I3314">
            <v>0</v>
          </cell>
          <cell r="J3314">
            <v>0</v>
          </cell>
          <cell r="L3314">
            <v>11600</v>
          </cell>
          <cell r="O3314">
            <v>0</v>
          </cell>
          <cell r="P3314" t="str">
            <v/>
          </cell>
          <cell r="R3314" t="str">
            <v/>
          </cell>
          <cell r="S3314">
            <v>0</v>
          </cell>
          <cell r="U3314">
            <v>0</v>
          </cell>
          <cell r="V3314">
            <v>11600</v>
          </cell>
          <cell r="W3314">
            <v>0</v>
          </cell>
          <cell r="X3314"/>
          <cell r="Y3314"/>
        </row>
        <row r="3315">
          <cell r="A3315">
            <v>20190140</v>
          </cell>
          <cell r="C3315" t="str">
            <v>Floathouse 659419</v>
          </cell>
          <cell r="D3315" t="str">
            <v>Arcabo</v>
          </cell>
          <cell r="E3315">
            <v>1</v>
          </cell>
          <cell r="F3315">
            <v>11</v>
          </cell>
          <cell r="G3315">
            <v>4</v>
          </cell>
          <cell r="H3315">
            <v>8</v>
          </cell>
          <cell r="I3315">
            <v>0</v>
          </cell>
          <cell r="J3315">
            <v>0</v>
          </cell>
          <cell r="L3315">
            <v>11600</v>
          </cell>
          <cell r="O3315">
            <v>0</v>
          </cell>
          <cell r="P3315" t="str">
            <v/>
          </cell>
          <cell r="R3315" t="str">
            <v/>
          </cell>
          <cell r="S3315">
            <v>0</v>
          </cell>
          <cell r="U3315">
            <v>0</v>
          </cell>
          <cell r="V3315">
            <v>11600</v>
          </cell>
          <cell r="W3315">
            <v>0</v>
          </cell>
          <cell r="X3315"/>
          <cell r="Y3315"/>
        </row>
        <row r="3316">
          <cell r="A3316">
            <v>20190141</v>
          </cell>
          <cell r="C3316" t="str">
            <v>Floathouse 659519</v>
          </cell>
          <cell r="D3316" t="str">
            <v>Arcabo</v>
          </cell>
          <cell r="E3316">
            <v>1</v>
          </cell>
          <cell r="F3316">
            <v>11</v>
          </cell>
          <cell r="G3316">
            <v>4</v>
          </cell>
          <cell r="H3316">
            <v>8</v>
          </cell>
          <cell r="I3316">
            <v>0</v>
          </cell>
          <cell r="J3316">
            <v>0</v>
          </cell>
          <cell r="L3316">
            <v>11600</v>
          </cell>
          <cell r="O3316">
            <v>0</v>
          </cell>
          <cell r="P3316" t="str">
            <v/>
          </cell>
          <cell r="R3316" t="str">
            <v/>
          </cell>
          <cell r="S3316">
            <v>0</v>
          </cell>
          <cell r="U3316">
            <v>0</v>
          </cell>
          <cell r="V3316">
            <v>11600</v>
          </cell>
          <cell r="W3316">
            <v>0</v>
          </cell>
          <cell r="X3316"/>
          <cell r="Y3316"/>
        </row>
        <row r="3317">
          <cell r="A3317">
            <v>20190142</v>
          </cell>
          <cell r="C3317" t="str">
            <v>Floathouse 659619</v>
          </cell>
          <cell r="D3317" t="str">
            <v>Arcabo</v>
          </cell>
          <cell r="E3317">
            <v>1</v>
          </cell>
          <cell r="F3317">
            <v>11</v>
          </cell>
          <cell r="G3317">
            <v>4</v>
          </cell>
          <cell r="H3317">
            <v>8</v>
          </cell>
          <cell r="I3317">
            <v>0</v>
          </cell>
          <cell r="J3317">
            <v>0</v>
          </cell>
          <cell r="L3317">
            <v>11600</v>
          </cell>
          <cell r="O3317">
            <v>0</v>
          </cell>
          <cell r="P3317" t="str">
            <v/>
          </cell>
          <cell r="R3317" t="str">
            <v/>
          </cell>
          <cell r="S3317">
            <v>0</v>
          </cell>
          <cell r="U3317">
            <v>0</v>
          </cell>
          <cell r="V3317">
            <v>11600</v>
          </cell>
          <cell r="W3317">
            <v>0</v>
          </cell>
          <cell r="X3317"/>
          <cell r="Y3317"/>
        </row>
        <row r="3318">
          <cell r="A3318">
            <v>20190143</v>
          </cell>
          <cell r="C3318" t="str">
            <v>Floathouse 659719</v>
          </cell>
          <cell r="D3318" t="str">
            <v>Arcabo</v>
          </cell>
          <cell r="E3318">
            <v>1</v>
          </cell>
          <cell r="F3318">
            <v>11</v>
          </cell>
          <cell r="G3318">
            <v>4</v>
          </cell>
          <cell r="H3318">
            <v>8</v>
          </cell>
          <cell r="I3318">
            <v>0</v>
          </cell>
          <cell r="J3318">
            <v>0</v>
          </cell>
          <cell r="L3318">
            <v>11600</v>
          </cell>
          <cell r="O3318">
            <v>0</v>
          </cell>
          <cell r="P3318" t="str">
            <v/>
          </cell>
          <cell r="R3318" t="str">
            <v/>
          </cell>
          <cell r="S3318">
            <v>0</v>
          </cell>
          <cell r="U3318">
            <v>0</v>
          </cell>
          <cell r="V3318">
            <v>11600</v>
          </cell>
          <cell r="W3318">
            <v>0</v>
          </cell>
          <cell r="X3318"/>
          <cell r="Y3318"/>
        </row>
        <row r="3319">
          <cell r="A3319">
            <v>20190144</v>
          </cell>
          <cell r="C3319" t="str">
            <v>Floathouse 659819</v>
          </cell>
          <cell r="D3319" t="str">
            <v>Arcabo</v>
          </cell>
          <cell r="E3319">
            <v>1</v>
          </cell>
          <cell r="F3319">
            <v>11</v>
          </cell>
          <cell r="G3319">
            <v>4</v>
          </cell>
          <cell r="H3319">
            <v>8</v>
          </cell>
          <cell r="I3319">
            <v>0</v>
          </cell>
          <cell r="J3319">
            <v>0</v>
          </cell>
          <cell r="L3319">
            <v>11600</v>
          </cell>
          <cell r="O3319">
            <v>0</v>
          </cell>
          <cell r="P3319" t="str">
            <v/>
          </cell>
          <cell r="R3319" t="str">
            <v/>
          </cell>
          <cell r="S3319">
            <v>0</v>
          </cell>
          <cell r="U3319">
            <v>0</v>
          </cell>
          <cell r="V3319">
            <v>11600</v>
          </cell>
          <cell r="W3319">
            <v>0</v>
          </cell>
          <cell r="X3319"/>
          <cell r="Y3319"/>
        </row>
        <row r="3320">
          <cell r="A3320">
            <v>20190145</v>
          </cell>
          <cell r="C3320" t="str">
            <v>Floathouse 659919</v>
          </cell>
          <cell r="D3320" t="str">
            <v>Arcabo</v>
          </cell>
          <cell r="E3320">
            <v>1</v>
          </cell>
          <cell r="F3320">
            <v>11</v>
          </cell>
          <cell r="G3320">
            <v>4</v>
          </cell>
          <cell r="H3320">
            <v>8</v>
          </cell>
          <cell r="I3320">
            <v>0</v>
          </cell>
          <cell r="J3320">
            <v>0</v>
          </cell>
          <cell r="L3320">
            <v>11600</v>
          </cell>
          <cell r="O3320">
            <v>0</v>
          </cell>
          <cell r="P3320" t="str">
            <v/>
          </cell>
          <cell r="R3320" t="str">
            <v/>
          </cell>
          <cell r="S3320">
            <v>0</v>
          </cell>
          <cell r="U3320">
            <v>0</v>
          </cell>
          <cell r="V3320">
            <v>11600</v>
          </cell>
          <cell r="W3320">
            <v>0</v>
          </cell>
          <cell r="X3320"/>
          <cell r="Y3320"/>
        </row>
        <row r="3321">
          <cell r="A3321">
            <v>20190146</v>
          </cell>
          <cell r="C3321" t="str">
            <v>Floathouse 660019</v>
          </cell>
          <cell r="D3321" t="str">
            <v>Arcabo</v>
          </cell>
          <cell r="E3321">
            <v>1</v>
          </cell>
          <cell r="F3321">
            <v>11</v>
          </cell>
          <cell r="G3321">
            <v>4</v>
          </cell>
          <cell r="H3321">
            <v>8</v>
          </cell>
          <cell r="I3321">
            <v>0</v>
          </cell>
          <cell r="J3321">
            <v>0</v>
          </cell>
          <cell r="L3321">
            <v>11600</v>
          </cell>
          <cell r="O3321">
            <v>0</v>
          </cell>
          <cell r="P3321" t="str">
            <v/>
          </cell>
          <cell r="R3321" t="str">
            <v/>
          </cell>
          <cell r="S3321">
            <v>0</v>
          </cell>
          <cell r="U3321">
            <v>0</v>
          </cell>
          <cell r="V3321">
            <v>11600</v>
          </cell>
          <cell r="W3321">
            <v>0</v>
          </cell>
          <cell r="X3321"/>
          <cell r="Y3321"/>
        </row>
        <row r="3322">
          <cell r="A3322">
            <v>20190147</v>
          </cell>
          <cell r="C3322" t="str">
            <v>Floathouse 660119</v>
          </cell>
          <cell r="D3322" t="str">
            <v>Arcabo</v>
          </cell>
          <cell r="E3322">
            <v>1</v>
          </cell>
          <cell r="F3322">
            <v>11</v>
          </cell>
          <cell r="G3322">
            <v>4</v>
          </cell>
          <cell r="H3322">
            <v>8</v>
          </cell>
          <cell r="I3322">
            <v>0</v>
          </cell>
          <cell r="J3322">
            <v>0</v>
          </cell>
          <cell r="L3322">
            <v>11600</v>
          </cell>
          <cell r="O3322">
            <v>0</v>
          </cell>
          <cell r="P3322" t="str">
            <v/>
          </cell>
          <cell r="R3322" t="str">
            <v/>
          </cell>
          <cell r="S3322">
            <v>0</v>
          </cell>
          <cell r="U3322">
            <v>0</v>
          </cell>
          <cell r="V3322">
            <v>11600</v>
          </cell>
          <cell r="W3322">
            <v>0</v>
          </cell>
          <cell r="X3322"/>
          <cell r="Y3322"/>
        </row>
        <row r="3323">
          <cell r="A3323">
            <v>20190148</v>
          </cell>
          <cell r="C3323" t="str">
            <v>Floathouse 790219</v>
          </cell>
          <cell r="D3323" t="str">
            <v>Arcabo</v>
          </cell>
          <cell r="E3323">
            <v>1</v>
          </cell>
          <cell r="F3323">
            <v>11</v>
          </cell>
          <cell r="G3323">
            <v>4</v>
          </cell>
          <cell r="H3323">
            <v>8</v>
          </cell>
          <cell r="I3323">
            <v>0</v>
          </cell>
          <cell r="J3323">
            <v>0</v>
          </cell>
          <cell r="L3323">
            <v>11600</v>
          </cell>
          <cell r="O3323">
            <v>0</v>
          </cell>
          <cell r="P3323" t="str">
            <v/>
          </cell>
          <cell r="R3323" t="str">
            <v/>
          </cell>
          <cell r="S3323">
            <v>0</v>
          </cell>
          <cell r="U3323">
            <v>0</v>
          </cell>
          <cell r="V3323">
            <v>11600</v>
          </cell>
          <cell r="W3323">
            <v>0</v>
          </cell>
          <cell r="X3323"/>
          <cell r="Y3323"/>
        </row>
        <row r="3324">
          <cell r="A3324">
            <v>20190149</v>
          </cell>
          <cell r="C3324" t="str">
            <v>Floathouse 790319</v>
          </cell>
          <cell r="D3324" t="str">
            <v>Arcabo</v>
          </cell>
          <cell r="E3324">
            <v>1</v>
          </cell>
          <cell r="F3324">
            <v>11</v>
          </cell>
          <cell r="G3324">
            <v>4</v>
          </cell>
          <cell r="H3324">
            <v>8</v>
          </cell>
          <cell r="I3324">
            <v>0</v>
          </cell>
          <cell r="J3324">
            <v>0</v>
          </cell>
          <cell r="L3324">
            <v>11600</v>
          </cell>
          <cell r="O3324">
            <v>0</v>
          </cell>
          <cell r="P3324" t="str">
            <v/>
          </cell>
          <cell r="R3324" t="str">
            <v/>
          </cell>
          <cell r="S3324">
            <v>0</v>
          </cell>
          <cell r="U3324">
            <v>0</v>
          </cell>
          <cell r="V3324">
            <v>11600</v>
          </cell>
          <cell r="W3324">
            <v>0</v>
          </cell>
          <cell r="X3324"/>
          <cell r="Y3324"/>
        </row>
        <row r="3325">
          <cell r="A3325">
            <v>20190150</v>
          </cell>
          <cell r="C3325" t="str">
            <v>Floathouse 790419</v>
          </cell>
          <cell r="D3325" t="str">
            <v>Arcabo</v>
          </cell>
          <cell r="E3325">
            <v>1</v>
          </cell>
          <cell r="F3325">
            <v>11</v>
          </cell>
          <cell r="G3325">
            <v>4</v>
          </cell>
          <cell r="H3325">
            <v>8</v>
          </cell>
          <cell r="I3325">
            <v>0</v>
          </cell>
          <cell r="J3325">
            <v>0</v>
          </cell>
          <cell r="L3325">
            <v>11600</v>
          </cell>
          <cell r="O3325">
            <v>0</v>
          </cell>
          <cell r="P3325" t="str">
            <v/>
          </cell>
          <cell r="R3325" t="str">
            <v/>
          </cell>
          <cell r="S3325">
            <v>0</v>
          </cell>
          <cell r="U3325">
            <v>0</v>
          </cell>
          <cell r="V3325">
            <v>11600</v>
          </cell>
          <cell r="W3325">
            <v>0</v>
          </cell>
          <cell r="X3325"/>
          <cell r="Y3325"/>
        </row>
        <row r="3326">
          <cell r="A3326">
            <v>20190151</v>
          </cell>
          <cell r="C3326" t="str">
            <v>Floathouse 790519</v>
          </cell>
          <cell r="D3326" t="str">
            <v>Arcabo</v>
          </cell>
          <cell r="E3326">
            <v>1</v>
          </cell>
          <cell r="F3326">
            <v>11</v>
          </cell>
          <cell r="G3326">
            <v>4</v>
          </cell>
          <cell r="H3326">
            <v>8</v>
          </cell>
          <cell r="I3326">
            <v>0</v>
          </cell>
          <cell r="J3326">
            <v>0</v>
          </cell>
          <cell r="L3326">
            <v>11600</v>
          </cell>
          <cell r="O3326">
            <v>0</v>
          </cell>
          <cell r="P3326" t="str">
            <v/>
          </cell>
          <cell r="R3326" t="str">
            <v/>
          </cell>
          <cell r="S3326">
            <v>0</v>
          </cell>
          <cell r="U3326">
            <v>0</v>
          </cell>
          <cell r="V3326">
            <v>11600</v>
          </cell>
          <cell r="W3326">
            <v>0</v>
          </cell>
          <cell r="X3326"/>
          <cell r="Y3326"/>
        </row>
        <row r="3327">
          <cell r="A3327">
            <v>20190152</v>
          </cell>
          <cell r="C3327" t="str">
            <v>Floathouse 790619</v>
          </cell>
          <cell r="D3327" t="str">
            <v>Arcabo</v>
          </cell>
          <cell r="E3327">
            <v>1</v>
          </cell>
          <cell r="F3327">
            <v>11</v>
          </cell>
          <cell r="G3327">
            <v>4</v>
          </cell>
          <cell r="H3327">
            <v>8</v>
          </cell>
          <cell r="I3327">
            <v>0</v>
          </cell>
          <cell r="J3327">
            <v>0</v>
          </cell>
          <cell r="L3327">
            <v>11600</v>
          </cell>
          <cell r="O3327">
            <v>0</v>
          </cell>
          <cell r="P3327" t="str">
            <v/>
          </cell>
          <cell r="R3327" t="str">
            <v/>
          </cell>
          <cell r="S3327">
            <v>0</v>
          </cell>
          <cell r="U3327">
            <v>0</v>
          </cell>
          <cell r="V3327">
            <v>11600</v>
          </cell>
          <cell r="W3327">
            <v>0</v>
          </cell>
          <cell r="X3327"/>
          <cell r="Y3327"/>
        </row>
        <row r="3328">
          <cell r="A3328">
            <v>20190153</v>
          </cell>
          <cell r="C3328" t="str">
            <v>Floathouse 790719</v>
          </cell>
          <cell r="D3328" t="str">
            <v>Arcabo</v>
          </cell>
          <cell r="E3328">
            <v>1</v>
          </cell>
          <cell r="F3328">
            <v>11</v>
          </cell>
          <cell r="G3328">
            <v>4</v>
          </cell>
          <cell r="H3328">
            <v>8</v>
          </cell>
          <cell r="I3328">
            <v>0</v>
          </cell>
          <cell r="J3328">
            <v>0</v>
          </cell>
          <cell r="L3328">
            <v>11600</v>
          </cell>
          <cell r="O3328">
            <v>0</v>
          </cell>
          <cell r="P3328" t="str">
            <v/>
          </cell>
          <cell r="R3328" t="str">
            <v/>
          </cell>
          <cell r="S3328">
            <v>0</v>
          </cell>
          <cell r="U3328">
            <v>0</v>
          </cell>
          <cell r="V3328">
            <v>11600</v>
          </cell>
          <cell r="W3328">
            <v>0</v>
          </cell>
          <cell r="X3328"/>
          <cell r="Y3328"/>
        </row>
        <row r="3329">
          <cell r="A3329">
            <v>20190154</v>
          </cell>
          <cell r="C3329" t="str">
            <v>Floathouse 790819</v>
          </cell>
          <cell r="D3329" t="str">
            <v>Arcabo</v>
          </cell>
          <cell r="E3329">
            <v>1</v>
          </cell>
          <cell r="F3329">
            <v>11</v>
          </cell>
          <cell r="G3329">
            <v>4</v>
          </cell>
          <cell r="H3329">
            <v>8</v>
          </cell>
          <cell r="I3329">
            <v>0</v>
          </cell>
          <cell r="J3329">
            <v>0</v>
          </cell>
          <cell r="L3329">
            <v>11600</v>
          </cell>
          <cell r="O3329">
            <v>0</v>
          </cell>
          <cell r="P3329" t="str">
            <v/>
          </cell>
          <cell r="R3329" t="str">
            <v/>
          </cell>
          <cell r="S3329">
            <v>0</v>
          </cell>
          <cell r="U3329">
            <v>0</v>
          </cell>
          <cell r="V3329">
            <v>11600</v>
          </cell>
          <cell r="W3329">
            <v>0</v>
          </cell>
          <cell r="X3329"/>
          <cell r="Y3329"/>
        </row>
        <row r="3330">
          <cell r="A3330">
            <v>20190155</v>
          </cell>
          <cell r="C3330" t="str">
            <v>Floathouse 790919</v>
          </cell>
          <cell r="D3330" t="str">
            <v>Arcabo</v>
          </cell>
          <cell r="E3330">
            <v>1</v>
          </cell>
          <cell r="F3330">
            <v>11</v>
          </cell>
          <cell r="G3330">
            <v>4</v>
          </cell>
          <cell r="H3330">
            <v>8</v>
          </cell>
          <cell r="I3330">
            <v>0</v>
          </cell>
          <cell r="J3330">
            <v>0</v>
          </cell>
          <cell r="L3330">
            <v>11600</v>
          </cell>
          <cell r="O3330">
            <v>0</v>
          </cell>
          <cell r="P3330" t="str">
            <v/>
          </cell>
          <cell r="R3330" t="str">
            <v/>
          </cell>
          <cell r="S3330">
            <v>0</v>
          </cell>
          <cell r="U3330">
            <v>0</v>
          </cell>
          <cell r="V3330">
            <v>11600</v>
          </cell>
          <cell r="W3330">
            <v>0</v>
          </cell>
          <cell r="X3330"/>
          <cell r="Y3330"/>
        </row>
        <row r="3331">
          <cell r="A3331">
            <v>20190156</v>
          </cell>
          <cell r="C3331" t="str">
            <v>Floathouse 791019</v>
          </cell>
          <cell r="D3331" t="str">
            <v>Arcabo</v>
          </cell>
          <cell r="E3331">
            <v>1</v>
          </cell>
          <cell r="F3331">
            <v>11</v>
          </cell>
          <cell r="G3331">
            <v>4</v>
          </cell>
          <cell r="H3331">
            <v>8</v>
          </cell>
          <cell r="I3331">
            <v>0</v>
          </cell>
          <cell r="J3331">
            <v>0</v>
          </cell>
          <cell r="L3331">
            <v>11600</v>
          </cell>
          <cell r="O3331">
            <v>0</v>
          </cell>
          <cell r="P3331" t="str">
            <v/>
          </cell>
          <cell r="R3331" t="str">
            <v/>
          </cell>
          <cell r="S3331">
            <v>0</v>
          </cell>
          <cell r="U3331">
            <v>0</v>
          </cell>
          <cell r="V3331">
            <v>11600</v>
          </cell>
          <cell r="W3331">
            <v>0</v>
          </cell>
          <cell r="X3331"/>
          <cell r="Y3331"/>
        </row>
        <row r="3332">
          <cell r="A3332">
            <v>20190157</v>
          </cell>
          <cell r="C3332" t="str">
            <v>Floathouse 791119</v>
          </cell>
          <cell r="D3332" t="str">
            <v>Arcabo</v>
          </cell>
          <cell r="E3332">
            <v>1</v>
          </cell>
          <cell r="F3332">
            <v>11</v>
          </cell>
          <cell r="G3332">
            <v>4</v>
          </cell>
          <cell r="H3332">
            <v>8</v>
          </cell>
          <cell r="I3332">
            <v>0</v>
          </cell>
          <cell r="J3332">
            <v>0</v>
          </cell>
          <cell r="L3332">
            <v>11600</v>
          </cell>
          <cell r="O3332">
            <v>0</v>
          </cell>
          <cell r="P3332" t="str">
            <v/>
          </cell>
          <cell r="R3332" t="str">
            <v/>
          </cell>
          <cell r="S3332">
            <v>0</v>
          </cell>
          <cell r="U3332">
            <v>0</v>
          </cell>
          <cell r="V3332">
            <v>11600</v>
          </cell>
          <cell r="W3332">
            <v>0</v>
          </cell>
          <cell r="X3332"/>
          <cell r="Y3332"/>
        </row>
        <row r="3333">
          <cell r="A3333">
            <v>20190158</v>
          </cell>
          <cell r="C3333" t="str">
            <v>Floathouse 791219</v>
          </cell>
          <cell r="D3333" t="str">
            <v>Arcabo</v>
          </cell>
          <cell r="E3333">
            <v>1</v>
          </cell>
          <cell r="F3333">
            <v>11</v>
          </cell>
          <cell r="G3333">
            <v>4</v>
          </cell>
          <cell r="H3333">
            <v>8</v>
          </cell>
          <cell r="I3333">
            <v>0</v>
          </cell>
          <cell r="J3333">
            <v>0</v>
          </cell>
          <cell r="L3333">
            <v>11600</v>
          </cell>
          <cell r="O3333">
            <v>0</v>
          </cell>
          <cell r="P3333" t="str">
            <v/>
          </cell>
          <cell r="R3333" t="str">
            <v/>
          </cell>
          <cell r="S3333">
            <v>0</v>
          </cell>
          <cell r="U3333">
            <v>0</v>
          </cell>
          <cell r="V3333">
            <v>11600</v>
          </cell>
          <cell r="W3333">
            <v>0</v>
          </cell>
          <cell r="X3333"/>
          <cell r="Y3333"/>
        </row>
        <row r="3334">
          <cell r="A3334">
            <v>20190159</v>
          </cell>
          <cell r="C3334" t="str">
            <v>Floathouse 791319</v>
          </cell>
          <cell r="D3334" t="str">
            <v>Arcabo</v>
          </cell>
          <cell r="E3334">
            <v>1</v>
          </cell>
          <cell r="F3334">
            <v>11</v>
          </cell>
          <cell r="G3334">
            <v>4</v>
          </cell>
          <cell r="H3334">
            <v>8</v>
          </cell>
          <cell r="I3334">
            <v>0</v>
          </cell>
          <cell r="J3334">
            <v>0</v>
          </cell>
          <cell r="L3334">
            <v>11600</v>
          </cell>
          <cell r="O3334">
            <v>0</v>
          </cell>
          <cell r="P3334" t="str">
            <v/>
          </cell>
          <cell r="R3334" t="str">
            <v/>
          </cell>
          <cell r="S3334">
            <v>0</v>
          </cell>
          <cell r="U3334">
            <v>0</v>
          </cell>
          <cell r="V3334">
            <v>11600</v>
          </cell>
          <cell r="W3334">
            <v>0</v>
          </cell>
          <cell r="X3334"/>
          <cell r="Y3334"/>
        </row>
        <row r="3335">
          <cell r="A3335">
            <v>20190160</v>
          </cell>
          <cell r="C3335" t="str">
            <v>Floathouse 791419</v>
          </cell>
          <cell r="D3335" t="str">
            <v>Arcabo</v>
          </cell>
          <cell r="E3335">
            <v>1</v>
          </cell>
          <cell r="F3335">
            <v>11</v>
          </cell>
          <cell r="G3335">
            <v>4</v>
          </cell>
          <cell r="H3335">
            <v>8</v>
          </cell>
          <cell r="I3335">
            <v>0</v>
          </cell>
          <cell r="J3335">
            <v>0</v>
          </cell>
          <cell r="L3335">
            <v>11600</v>
          </cell>
          <cell r="O3335">
            <v>0</v>
          </cell>
          <cell r="P3335" t="str">
            <v/>
          </cell>
          <cell r="R3335" t="str">
            <v/>
          </cell>
          <cell r="S3335">
            <v>0</v>
          </cell>
          <cell r="U3335">
            <v>0</v>
          </cell>
          <cell r="V3335">
            <v>11600</v>
          </cell>
          <cell r="W3335">
            <v>0</v>
          </cell>
          <cell r="X3335"/>
          <cell r="Y3335"/>
        </row>
        <row r="3336">
          <cell r="A3336">
            <v>20190161</v>
          </cell>
          <cell r="C3336" t="str">
            <v>Floathouse 791519</v>
          </cell>
          <cell r="D3336" t="str">
            <v>Arcabo</v>
          </cell>
          <cell r="E3336">
            <v>1</v>
          </cell>
          <cell r="F3336">
            <v>11</v>
          </cell>
          <cell r="G3336">
            <v>4</v>
          </cell>
          <cell r="H3336">
            <v>8</v>
          </cell>
          <cell r="I3336">
            <v>0</v>
          </cell>
          <cell r="J3336">
            <v>0</v>
          </cell>
          <cell r="L3336">
            <v>11600</v>
          </cell>
          <cell r="O3336">
            <v>0</v>
          </cell>
          <cell r="P3336" t="str">
            <v/>
          </cell>
          <cell r="R3336" t="str">
            <v/>
          </cell>
          <cell r="S3336">
            <v>0</v>
          </cell>
          <cell r="U3336">
            <v>0</v>
          </cell>
          <cell r="V3336">
            <v>11600</v>
          </cell>
          <cell r="W3336">
            <v>0</v>
          </cell>
          <cell r="X3336"/>
          <cell r="Y3336"/>
        </row>
        <row r="3337">
          <cell r="A3337">
            <v>20190162</v>
          </cell>
          <cell r="C3337" t="str">
            <v>Kijkduin 4 pers - 1</v>
          </cell>
          <cell r="D3337" t="str">
            <v>Maat</v>
          </cell>
          <cell r="E3337">
            <v>1</v>
          </cell>
          <cell r="F3337">
            <v>7</v>
          </cell>
          <cell r="G3337">
            <v>4</v>
          </cell>
          <cell r="H3337">
            <v>3</v>
          </cell>
          <cell r="I3337">
            <v>1</v>
          </cell>
          <cell r="J3337">
            <v>1</v>
          </cell>
          <cell r="L3337">
            <v>2203.56</v>
          </cell>
          <cell r="O3337">
            <v>0</v>
          </cell>
          <cell r="P3337" t="str">
            <v/>
          </cell>
          <cell r="R3337" t="str">
            <v/>
          </cell>
          <cell r="S3337">
            <v>0</v>
          </cell>
          <cell r="U3337">
            <v>0</v>
          </cell>
          <cell r="V3337">
            <v>0</v>
          </cell>
          <cell r="W3337">
            <v>2203.56</v>
          </cell>
          <cell r="X3337">
            <v>2203.56</v>
          </cell>
          <cell r="Y3337">
            <v>19600217</v>
          </cell>
        </row>
        <row r="3338">
          <cell r="A3338">
            <v>20190163</v>
          </cell>
          <cell r="C3338" t="str">
            <v>Kijkduin 4 pers - 2</v>
          </cell>
          <cell r="D3338" t="str">
            <v>Maat</v>
          </cell>
          <cell r="E3338">
            <v>1</v>
          </cell>
          <cell r="F3338">
            <v>7</v>
          </cell>
          <cell r="G3338">
            <v>4</v>
          </cell>
          <cell r="H3338">
            <v>3</v>
          </cell>
          <cell r="I3338">
            <v>1</v>
          </cell>
          <cell r="J3338">
            <v>1</v>
          </cell>
          <cell r="L3338">
            <v>2203.56</v>
          </cell>
          <cell r="O3338">
            <v>0</v>
          </cell>
          <cell r="P3338" t="str">
            <v/>
          </cell>
          <cell r="R3338" t="str">
            <v/>
          </cell>
          <cell r="S3338">
            <v>0</v>
          </cell>
          <cell r="U3338">
            <v>0</v>
          </cell>
          <cell r="V3338">
            <v>0</v>
          </cell>
          <cell r="W3338">
            <v>2203.56</v>
          </cell>
          <cell r="X3338">
            <v>2203.56</v>
          </cell>
          <cell r="Y3338">
            <v>19600214</v>
          </cell>
        </row>
        <row r="3339">
          <cell r="A3339">
            <v>20190164</v>
          </cell>
          <cell r="C3339" t="str">
            <v>Kijkduin 4 pers - 3</v>
          </cell>
          <cell r="D3339" t="str">
            <v>Maat</v>
          </cell>
          <cell r="E3339">
            <v>1</v>
          </cell>
          <cell r="F3339">
            <v>7</v>
          </cell>
          <cell r="G3339">
            <v>4</v>
          </cell>
          <cell r="H3339">
            <v>3</v>
          </cell>
          <cell r="I3339">
            <v>1</v>
          </cell>
          <cell r="J3339">
            <v>1</v>
          </cell>
          <cell r="L3339">
            <v>2203.56</v>
          </cell>
          <cell r="O3339">
            <v>0</v>
          </cell>
          <cell r="P3339" t="str">
            <v/>
          </cell>
          <cell r="R3339" t="str">
            <v/>
          </cell>
          <cell r="S3339">
            <v>0</v>
          </cell>
          <cell r="U3339">
            <v>0</v>
          </cell>
          <cell r="V3339">
            <v>0</v>
          </cell>
          <cell r="W3339">
            <v>2203.56</v>
          </cell>
          <cell r="X3339">
            <v>2203.56</v>
          </cell>
          <cell r="Y3339">
            <v>19600213</v>
          </cell>
        </row>
        <row r="3340">
          <cell r="A3340">
            <v>20190165</v>
          </cell>
          <cell r="C3340" t="str">
            <v>Kijkduin 4 pers - 4</v>
          </cell>
          <cell r="D3340" t="str">
            <v>Maat</v>
          </cell>
          <cell r="E3340">
            <v>1</v>
          </cell>
          <cell r="F3340">
            <v>7</v>
          </cell>
          <cell r="G3340">
            <v>4</v>
          </cell>
          <cell r="H3340">
            <v>3</v>
          </cell>
          <cell r="I3340">
            <v>0</v>
          </cell>
          <cell r="J3340">
            <v>0</v>
          </cell>
          <cell r="L3340">
            <v>2203.56</v>
          </cell>
          <cell r="O3340">
            <v>0</v>
          </cell>
          <cell r="P3340" t="str">
            <v/>
          </cell>
          <cell r="R3340" t="str">
            <v/>
          </cell>
          <cell r="S3340">
            <v>0</v>
          </cell>
          <cell r="U3340">
            <v>0</v>
          </cell>
          <cell r="V3340">
            <v>0</v>
          </cell>
          <cell r="W3340">
            <v>2203.56</v>
          </cell>
          <cell r="X3340">
            <v>2203.56</v>
          </cell>
          <cell r="Y3340">
            <v>19600259</v>
          </cell>
        </row>
        <row r="3341">
          <cell r="A3341">
            <v>20190166</v>
          </cell>
          <cell r="C3341" t="str">
            <v>Kijkduin 4 pers - 5</v>
          </cell>
          <cell r="D3341" t="str">
            <v>Maat</v>
          </cell>
          <cell r="E3341">
            <v>1</v>
          </cell>
          <cell r="F3341">
            <v>7</v>
          </cell>
          <cell r="G3341">
            <v>4</v>
          </cell>
          <cell r="H3341">
            <v>3</v>
          </cell>
          <cell r="I3341">
            <v>0</v>
          </cell>
          <cell r="J3341">
            <v>0</v>
          </cell>
          <cell r="L3341">
            <v>2203.56</v>
          </cell>
          <cell r="O3341">
            <v>0</v>
          </cell>
          <cell r="P3341" t="str">
            <v/>
          </cell>
          <cell r="R3341" t="str">
            <v/>
          </cell>
          <cell r="S3341">
            <v>0</v>
          </cell>
          <cell r="U3341">
            <v>0</v>
          </cell>
          <cell r="V3341">
            <v>0</v>
          </cell>
          <cell r="W3341">
            <v>2203.56</v>
          </cell>
          <cell r="X3341">
            <v>2203.56</v>
          </cell>
          <cell r="Y3341">
            <v>19600258</v>
          </cell>
        </row>
        <row r="3342">
          <cell r="A3342">
            <v>20190167</v>
          </cell>
          <cell r="C3342" t="str">
            <v>Kijkduin 4 pers - 6</v>
          </cell>
          <cell r="D3342" t="str">
            <v>Maat</v>
          </cell>
          <cell r="E3342">
            <v>1</v>
          </cell>
          <cell r="F3342">
            <v>7</v>
          </cell>
          <cell r="G3342">
            <v>4</v>
          </cell>
          <cell r="H3342">
            <v>3</v>
          </cell>
          <cell r="I3342">
            <v>0</v>
          </cell>
          <cell r="J3342">
            <v>0</v>
          </cell>
          <cell r="L3342">
            <v>2203.56</v>
          </cell>
          <cell r="O3342">
            <v>0</v>
          </cell>
          <cell r="P3342" t="str">
            <v/>
          </cell>
          <cell r="R3342" t="str">
            <v/>
          </cell>
          <cell r="S3342">
            <v>0</v>
          </cell>
          <cell r="U3342">
            <v>0</v>
          </cell>
          <cell r="V3342">
            <v>0</v>
          </cell>
          <cell r="W3342">
            <v>2203.56</v>
          </cell>
          <cell r="X3342">
            <v>2203.56</v>
          </cell>
          <cell r="Y3342">
            <v>19600257</v>
          </cell>
        </row>
        <row r="3343">
          <cell r="A3343">
            <v>20190168</v>
          </cell>
          <cell r="C3343" t="str">
            <v>Kijkduin 4 pers - 7</v>
          </cell>
          <cell r="D3343" t="str">
            <v>Maat</v>
          </cell>
          <cell r="E3343">
            <v>1</v>
          </cell>
          <cell r="F3343">
            <v>7</v>
          </cell>
          <cell r="G3343">
            <v>4</v>
          </cell>
          <cell r="H3343">
            <v>3</v>
          </cell>
          <cell r="I3343">
            <v>0</v>
          </cell>
          <cell r="J3343">
            <v>0</v>
          </cell>
          <cell r="L3343">
            <v>2203.56</v>
          </cell>
          <cell r="O3343">
            <v>0</v>
          </cell>
          <cell r="P3343" t="str">
            <v/>
          </cell>
          <cell r="R3343" t="str">
            <v/>
          </cell>
          <cell r="S3343">
            <v>0</v>
          </cell>
          <cell r="U3343">
            <v>0</v>
          </cell>
          <cell r="V3343">
            <v>2203.56</v>
          </cell>
          <cell r="W3343">
            <v>0</v>
          </cell>
          <cell r="X3343"/>
          <cell r="Y3343"/>
        </row>
        <row r="3344">
          <cell r="A3344">
            <v>20190169</v>
          </cell>
          <cell r="C3344" t="str">
            <v>Kijkduin 4 pers - 8</v>
          </cell>
          <cell r="D3344" t="str">
            <v>Maat</v>
          </cell>
          <cell r="E3344">
            <v>1</v>
          </cell>
          <cell r="F3344">
            <v>7</v>
          </cell>
          <cell r="G3344">
            <v>4</v>
          </cell>
          <cell r="H3344">
            <v>3</v>
          </cell>
          <cell r="I3344">
            <v>0</v>
          </cell>
          <cell r="J3344">
            <v>0</v>
          </cell>
          <cell r="L3344">
            <v>2203.56</v>
          </cell>
          <cell r="O3344">
            <v>0</v>
          </cell>
          <cell r="P3344" t="str">
            <v/>
          </cell>
          <cell r="R3344" t="str">
            <v/>
          </cell>
          <cell r="S3344">
            <v>0</v>
          </cell>
          <cell r="U3344">
            <v>0</v>
          </cell>
          <cell r="V3344">
            <v>2203.56</v>
          </cell>
          <cell r="W3344">
            <v>0</v>
          </cell>
          <cell r="X3344"/>
          <cell r="Y3344"/>
        </row>
        <row r="3345">
          <cell r="A3345">
            <v>20190170</v>
          </cell>
          <cell r="C3345" t="str">
            <v>Kijkduin 4 pers - 9</v>
          </cell>
          <cell r="D3345" t="str">
            <v>Maat</v>
          </cell>
          <cell r="E3345">
            <v>1</v>
          </cell>
          <cell r="F3345">
            <v>7</v>
          </cell>
          <cell r="G3345">
            <v>4</v>
          </cell>
          <cell r="H3345">
            <v>3</v>
          </cell>
          <cell r="I3345">
            <v>0</v>
          </cell>
          <cell r="J3345">
            <v>0</v>
          </cell>
          <cell r="L3345">
            <v>2203.56</v>
          </cell>
          <cell r="O3345">
            <v>0</v>
          </cell>
          <cell r="P3345" t="str">
            <v/>
          </cell>
          <cell r="R3345" t="str">
            <v/>
          </cell>
          <cell r="S3345">
            <v>0</v>
          </cell>
          <cell r="U3345">
            <v>0</v>
          </cell>
          <cell r="V3345">
            <v>2203.56</v>
          </cell>
          <cell r="W3345">
            <v>0</v>
          </cell>
          <cell r="X3345"/>
          <cell r="Y3345"/>
        </row>
        <row r="3346">
          <cell r="A3346">
            <v>20190171</v>
          </cell>
          <cell r="C3346" t="str">
            <v>Kijkduin 4 pers - 10</v>
          </cell>
          <cell r="D3346" t="str">
            <v>Maat</v>
          </cell>
          <cell r="E3346">
            <v>1</v>
          </cell>
          <cell r="F3346">
            <v>7</v>
          </cell>
          <cell r="G3346">
            <v>4</v>
          </cell>
          <cell r="H3346">
            <v>3</v>
          </cell>
          <cell r="I3346">
            <v>0</v>
          </cell>
          <cell r="J3346">
            <v>0</v>
          </cell>
          <cell r="L3346">
            <v>2203.56</v>
          </cell>
          <cell r="O3346">
            <v>0</v>
          </cell>
          <cell r="P3346" t="str">
            <v/>
          </cell>
          <cell r="R3346" t="str">
            <v/>
          </cell>
          <cell r="S3346">
            <v>0</v>
          </cell>
          <cell r="U3346">
            <v>0</v>
          </cell>
          <cell r="V3346">
            <v>2203.56</v>
          </cell>
          <cell r="W3346">
            <v>0</v>
          </cell>
          <cell r="X3346"/>
          <cell r="Y3346"/>
        </row>
        <row r="3347">
          <cell r="A3347">
            <v>20190172</v>
          </cell>
          <cell r="C3347" t="str">
            <v>Kijkduin 4 pers - 11</v>
          </cell>
          <cell r="D3347" t="str">
            <v>Maat</v>
          </cell>
          <cell r="E3347">
            <v>1</v>
          </cell>
          <cell r="F3347">
            <v>7</v>
          </cell>
          <cell r="G3347">
            <v>4</v>
          </cell>
          <cell r="H3347">
            <v>3</v>
          </cell>
          <cell r="I3347">
            <v>0</v>
          </cell>
          <cell r="J3347">
            <v>0</v>
          </cell>
          <cell r="L3347">
            <v>2203.56</v>
          </cell>
          <cell r="O3347">
            <v>0</v>
          </cell>
          <cell r="P3347" t="str">
            <v/>
          </cell>
          <cell r="R3347" t="str">
            <v/>
          </cell>
          <cell r="S3347">
            <v>0</v>
          </cell>
          <cell r="U3347">
            <v>0</v>
          </cell>
          <cell r="V3347">
            <v>2203.56</v>
          </cell>
          <cell r="W3347">
            <v>0</v>
          </cell>
          <cell r="X3347"/>
          <cell r="Y3347"/>
        </row>
        <row r="3348">
          <cell r="A3348">
            <v>20190173</v>
          </cell>
          <cell r="C3348" t="str">
            <v>Kijkduin 4 pers - 12</v>
          </cell>
          <cell r="D3348" t="str">
            <v>Maat</v>
          </cell>
          <cell r="E3348">
            <v>1</v>
          </cell>
          <cell r="F3348">
            <v>7</v>
          </cell>
          <cell r="G3348">
            <v>4</v>
          </cell>
          <cell r="H3348">
            <v>3</v>
          </cell>
          <cell r="I3348">
            <v>0</v>
          </cell>
          <cell r="J3348">
            <v>0</v>
          </cell>
          <cell r="L3348">
            <v>2203.56</v>
          </cell>
          <cell r="O3348">
            <v>0</v>
          </cell>
          <cell r="P3348" t="str">
            <v/>
          </cell>
          <cell r="R3348" t="str">
            <v/>
          </cell>
          <cell r="S3348">
            <v>0</v>
          </cell>
          <cell r="U3348">
            <v>0</v>
          </cell>
          <cell r="V3348">
            <v>2203.56</v>
          </cell>
          <cell r="W3348">
            <v>0</v>
          </cell>
          <cell r="X3348"/>
          <cell r="Y3348"/>
        </row>
        <row r="3349">
          <cell r="A3349">
            <v>20190174</v>
          </cell>
          <cell r="C3349" t="str">
            <v>Kijkduin 4 pers - 13</v>
          </cell>
          <cell r="D3349" t="str">
            <v>Maat</v>
          </cell>
          <cell r="E3349">
            <v>1</v>
          </cell>
          <cell r="F3349">
            <v>7</v>
          </cell>
          <cell r="G3349">
            <v>4</v>
          </cell>
          <cell r="H3349">
            <v>3</v>
          </cell>
          <cell r="I3349">
            <v>0</v>
          </cell>
          <cell r="J3349">
            <v>0</v>
          </cell>
          <cell r="L3349">
            <v>2203.56</v>
          </cell>
          <cell r="O3349">
            <v>0</v>
          </cell>
          <cell r="P3349" t="str">
            <v/>
          </cell>
          <cell r="R3349" t="str">
            <v/>
          </cell>
          <cell r="S3349">
            <v>0</v>
          </cell>
          <cell r="U3349">
            <v>0</v>
          </cell>
          <cell r="V3349">
            <v>2203.56</v>
          </cell>
          <cell r="W3349">
            <v>0</v>
          </cell>
          <cell r="X3349"/>
          <cell r="Y3349"/>
        </row>
        <row r="3350">
          <cell r="A3350">
            <v>20190175</v>
          </cell>
          <cell r="C3350" t="str">
            <v>Kijkduin 4 pers - 14</v>
          </cell>
          <cell r="D3350" t="str">
            <v>Maat</v>
          </cell>
          <cell r="E3350">
            <v>1</v>
          </cell>
          <cell r="F3350">
            <v>7</v>
          </cell>
          <cell r="G3350">
            <v>4</v>
          </cell>
          <cell r="H3350">
            <v>3</v>
          </cell>
          <cell r="I3350">
            <v>0</v>
          </cell>
          <cell r="J3350">
            <v>0</v>
          </cell>
          <cell r="L3350">
            <v>2203.56</v>
          </cell>
          <cell r="O3350">
            <v>0</v>
          </cell>
          <cell r="P3350" t="str">
            <v/>
          </cell>
          <cell r="R3350" t="str">
            <v/>
          </cell>
          <cell r="S3350">
            <v>0</v>
          </cell>
          <cell r="U3350">
            <v>0</v>
          </cell>
          <cell r="V3350">
            <v>2203.56</v>
          </cell>
          <cell r="W3350">
            <v>0</v>
          </cell>
          <cell r="X3350"/>
          <cell r="Y3350"/>
        </row>
        <row r="3351">
          <cell r="A3351">
            <v>20190176</v>
          </cell>
          <cell r="C3351" t="str">
            <v>Kijkduin 4 pers - 15</v>
          </cell>
          <cell r="D3351" t="str">
            <v>Maat</v>
          </cell>
          <cell r="E3351">
            <v>1</v>
          </cell>
          <cell r="F3351">
            <v>7</v>
          </cell>
          <cell r="G3351">
            <v>4</v>
          </cell>
          <cell r="H3351">
            <v>3</v>
          </cell>
          <cell r="I3351">
            <v>0</v>
          </cell>
          <cell r="J3351">
            <v>0</v>
          </cell>
          <cell r="L3351">
            <v>2203.56</v>
          </cell>
          <cell r="O3351">
            <v>0</v>
          </cell>
          <cell r="P3351" t="str">
            <v/>
          </cell>
          <cell r="R3351" t="str">
            <v/>
          </cell>
          <cell r="S3351">
            <v>0</v>
          </cell>
          <cell r="U3351">
            <v>0</v>
          </cell>
          <cell r="V3351">
            <v>2203.56</v>
          </cell>
          <cell r="W3351">
            <v>0</v>
          </cell>
          <cell r="X3351"/>
          <cell r="Y3351"/>
        </row>
        <row r="3352">
          <cell r="A3352">
            <v>20190177</v>
          </cell>
          <cell r="C3352" t="str">
            <v>Kijkduin 4 pers - 16</v>
          </cell>
          <cell r="D3352" t="str">
            <v>Maat</v>
          </cell>
          <cell r="E3352">
            <v>1</v>
          </cell>
          <cell r="F3352">
            <v>7</v>
          </cell>
          <cell r="G3352">
            <v>4</v>
          </cell>
          <cell r="H3352">
            <v>3</v>
          </cell>
          <cell r="I3352">
            <v>1</v>
          </cell>
          <cell r="J3352">
            <v>1</v>
          </cell>
          <cell r="L3352">
            <v>2203.56</v>
          </cell>
          <cell r="O3352">
            <v>0</v>
          </cell>
          <cell r="P3352" t="str">
            <v/>
          </cell>
          <cell r="R3352" t="str">
            <v/>
          </cell>
          <cell r="S3352">
            <v>0</v>
          </cell>
          <cell r="U3352">
            <v>0</v>
          </cell>
          <cell r="V3352">
            <v>0</v>
          </cell>
          <cell r="W3352">
            <v>2203.56</v>
          </cell>
          <cell r="X3352">
            <v>2203.56</v>
          </cell>
          <cell r="Y3352">
            <v>19600186</v>
          </cell>
        </row>
        <row r="3353">
          <cell r="A3353">
            <v>20190178</v>
          </cell>
          <cell r="C3353" t="str">
            <v>Kijkduin 4 pers - 17</v>
          </cell>
          <cell r="D3353" t="str">
            <v>Maat</v>
          </cell>
          <cell r="E3353">
            <v>1</v>
          </cell>
          <cell r="F3353">
            <v>7</v>
          </cell>
          <cell r="G3353">
            <v>4</v>
          </cell>
          <cell r="H3353">
            <v>3</v>
          </cell>
          <cell r="I3353">
            <v>0</v>
          </cell>
          <cell r="J3353">
            <v>0</v>
          </cell>
          <cell r="L3353">
            <v>2203.56</v>
          </cell>
          <cell r="O3353">
            <v>0</v>
          </cell>
          <cell r="P3353" t="str">
            <v/>
          </cell>
          <cell r="R3353" t="str">
            <v/>
          </cell>
          <cell r="S3353">
            <v>0</v>
          </cell>
          <cell r="U3353">
            <v>0</v>
          </cell>
          <cell r="V3353">
            <v>2203.56</v>
          </cell>
          <cell r="W3353">
            <v>0</v>
          </cell>
          <cell r="X3353"/>
          <cell r="Y3353"/>
        </row>
        <row r="3354">
          <cell r="A3354">
            <v>20190179</v>
          </cell>
          <cell r="C3354" t="str">
            <v>Kijkduin 4 pers - 18</v>
          </cell>
          <cell r="D3354" t="str">
            <v>Maat</v>
          </cell>
          <cell r="E3354">
            <v>1</v>
          </cell>
          <cell r="F3354">
            <v>7</v>
          </cell>
          <cell r="G3354">
            <v>4</v>
          </cell>
          <cell r="H3354">
            <v>3</v>
          </cell>
          <cell r="I3354">
            <v>0</v>
          </cell>
          <cell r="J3354">
            <v>0</v>
          </cell>
          <cell r="L3354">
            <v>2203.56</v>
          </cell>
          <cell r="O3354">
            <v>0</v>
          </cell>
          <cell r="P3354" t="str">
            <v/>
          </cell>
          <cell r="R3354" t="str">
            <v/>
          </cell>
          <cell r="S3354">
            <v>0</v>
          </cell>
          <cell r="U3354">
            <v>0</v>
          </cell>
          <cell r="V3354">
            <v>2203.56</v>
          </cell>
          <cell r="W3354">
            <v>0</v>
          </cell>
          <cell r="X3354"/>
          <cell r="Y3354"/>
        </row>
        <row r="3355">
          <cell r="A3355">
            <v>20190180</v>
          </cell>
          <cell r="C3355" t="str">
            <v>Kijkduin 4 pers - 19</v>
          </cell>
          <cell r="D3355" t="str">
            <v>Maat</v>
          </cell>
          <cell r="E3355">
            <v>1</v>
          </cell>
          <cell r="F3355">
            <v>7</v>
          </cell>
          <cell r="G3355">
            <v>4</v>
          </cell>
          <cell r="H3355">
            <v>3</v>
          </cell>
          <cell r="I3355">
            <v>0</v>
          </cell>
          <cell r="J3355">
            <v>0</v>
          </cell>
          <cell r="L3355">
            <v>2203.56</v>
          </cell>
          <cell r="O3355">
            <v>0</v>
          </cell>
          <cell r="P3355" t="str">
            <v/>
          </cell>
          <cell r="R3355" t="str">
            <v/>
          </cell>
          <cell r="S3355">
            <v>0</v>
          </cell>
          <cell r="U3355">
            <v>0</v>
          </cell>
          <cell r="V3355">
            <v>2203.56</v>
          </cell>
          <cell r="W3355">
            <v>0</v>
          </cell>
          <cell r="X3355"/>
          <cell r="Y3355"/>
        </row>
        <row r="3356">
          <cell r="A3356">
            <v>20190181</v>
          </cell>
          <cell r="C3356" t="str">
            <v>Kijkduin 4 pers - 20</v>
          </cell>
          <cell r="D3356" t="str">
            <v>Maat</v>
          </cell>
          <cell r="E3356">
            <v>1</v>
          </cell>
          <cell r="F3356">
            <v>7</v>
          </cell>
          <cell r="G3356">
            <v>4</v>
          </cell>
          <cell r="H3356">
            <v>3</v>
          </cell>
          <cell r="I3356">
            <v>0</v>
          </cell>
          <cell r="J3356">
            <v>0</v>
          </cell>
          <cell r="L3356">
            <v>2203.56</v>
          </cell>
          <cell r="O3356">
            <v>0</v>
          </cell>
          <cell r="P3356" t="str">
            <v/>
          </cell>
          <cell r="R3356" t="str">
            <v/>
          </cell>
          <cell r="S3356">
            <v>0</v>
          </cell>
          <cell r="U3356">
            <v>0</v>
          </cell>
          <cell r="V3356">
            <v>2203.56</v>
          </cell>
          <cell r="W3356">
            <v>0</v>
          </cell>
          <cell r="X3356"/>
          <cell r="Y3356"/>
        </row>
        <row r="3357">
          <cell r="A3357">
            <v>20190182</v>
          </cell>
          <cell r="C3357" t="str">
            <v>Kijkduin 4 pers - 21</v>
          </cell>
          <cell r="D3357" t="str">
            <v>Maat</v>
          </cell>
          <cell r="E3357">
            <v>1</v>
          </cell>
          <cell r="F3357">
            <v>7</v>
          </cell>
          <cell r="G3357">
            <v>4</v>
          </cell>
          <cell r="H3357">
            <v>3</v>
          </cell>
          <cell r="I3357">
            <v>0</v>
          </cell>
          <cell r="J3357">
            <v>0</v>
          </cell>
          <cell r="L3357">
            <v>2203.56</v>
          </cell>
          <cell r="O3357">
            <v>0</v>
          </cell>
          <cell r="P3357" t="str">
            <v/>
          </cell>
          <cell r="R3357" t="str">
            <v/>
          </cell>
          <cell r="S3357">
            <v>0</v>
          </cell>
          <cell r="U3357">
            <v>0</v>
          </cell>
          <cell r="V3357">
            <v>2203.56</v>
          </cell>
          <cell r="W3357">
            <v>0</v>
          </cell>
          <cell r="X3357"/>
          <cell r="Y3357"/>
        </row>
        <row r="3358">
          <cell r="A3358">
            <v>20190183</v>
          </cell>
          <cell r="C3358" t="str">
            <v>Kijkduin 4 pers Welness- 1</v>
          </cell>
          <cell r="D3358" t="str">
            <v>Maat</v>
          </cell>
          <cell r="E3358">
            <v>1</v>
          </cell>
          <cell r="F3358">
            <v>8</v>
          </cell>
          <cell r="G3358">
            <v>5</v>
          </cell>
          <cell r="H3358">
            <v>3</v>
          </cell>
          <cell r="I3358">
            <v>0</v>
          </cell>
          <cell r="J3358">
            <v>0</v>
          </cell>
          <cell r="L3358">
            <v>2370.96</v>
          </cell>
          <cell r="O3358">
            <v>0</v>
          </cell>
          <cell r="P3358" t="str">
            <v/>
          </cell>
          <cell r="R3358" t="str">
            <v/>
          </cell>
          <cell r="S3358">
            <v>0</v>
          </cell>
          <cell r="U3358">
            <v>0</v>
          </cell>
          <cell r="V3358">
            <v>2370.96</v>
          </cell>
          <cell r="W3358">
            <v>0</v>
          </cell>
          <cell r="X3358"/>
          <cell r="Y3358"/>
        </row>
        <row r="3359">
          <cell r="A3359">
            <v>20190184</v>
          </cell>
          <cell r="C3359" t="str">
            <v>Kijkduin 4 pers Welness- 2</v>
          </cell>
          <cell r="D3359" t="str">
            <v>Maat</v>
          </cell>
          <cell r="E3359">
            <v>1</v>
          </cell>
          <cell r="F3359">
            <v>8</v>
          </cell>
          <cell r="G3359">
            <v>5</v>
          </cell>
          <cell r="H3359">
            <v>3</v>
          </cell>
          <cell r="I3359">
            <v>0</v>
          </cell>
          <cell r="J3359">
            <v>0</v>
          </cell>
          <cell r="L3359">
            <v>2370.96</v>
          </cell>
          <cell r="O3359">
            <v>0</v>
          </cell>
          <cell r="P3359" t="str">
            <v/>
          </cell>
          <cell r="R3359" t="str">
            <v/>
          </cell>
          <cell r="S3359">
            <v>0</v>
          </cell>
          <cell r="U3359">
            <v>0</v>
          </cell>
          <cell r="V3359">
            <v>2370.96</v>
          </cell>
          <cell r="W3359">
            <v>0</v>
          </cell>
          <cell r="X3359"/>
          <cell r="Y3359"/>
        </row>
        <row r="3360">
          <cell r="A3360">
            <v>20190185</v>
          </cell>
          <cell r="C3360" t="str">
            <v>Kijkduin 4 pers Welness- 3</v>
          </cell>
          <cell r="D3360" t="str">
            <v>Maat</v>
          </cell>
          <cell r="E3360">
            <v>1</v>
          </cell>
          <cell r="F3360">
            <v>8</v>
          </cell>
          <cell r="G3360">
            <v>5</v>
          </cell>
          <cell r="H3360">
            <v>3</v>
          </cell>
          <cell r="I3360">
            <v>0</v>
          </cell>
          <cell r="J3360">
            <v>0</v>
          </cell>
          <cell r="L3360">
            <v>2370.96</v>
          </cell>
          <cell r="O3360">
            <v>0</v>
          </cell>
          <cell r="P3360" t="str">
            <v/>
          </cell>
          <cell r="R3360" t="str">
            <v/>
          </cell>
          <cell r="S3360">
            <v>0</v>
          </cell>
          <cell r="U3360">
            <v>0</v>
          </cell>
          <cell r="V3360">
            <v>2370.96</v>
          </cell>
          <cell r="W3360">
            <v>0</v>
          </cell>
          <cell r="X3360"/>
          <cell r="Y3360"/>
        </row>
        <row r="3361">
          <cell r="A3361">
            <v>20190186</v>
          </cell>
          <cell r="C3361">
            <v>795319</v>
          </cell>
          <cell r="D3361" t="str">
            <v>Arcabo</v>
          </cell>
          <cell r="E3361">
            <v>1</v>
          </cell>
          <cell r="F3361">
            <v>10</v>
          </cell>
          <cell r="G3361">
            <v>5</v>
          </cell>
          <cell r="H3361">
            <v>3</v>
          </cell>
          <cell r="I3361">
            <v>1</v>
          </cell>
          <cell r="J3361">
            <v>1</v>
          </cell>
          <cell r="L3361">
            <v>3649.62</v>
          </cell>
          <cell r="N3361">
            <v>2405.66</v>
          </cell>
          <cell r="O3361">
            <v>1911.0499999999997</v>
          </cell>
          <cell r="P3361">
            <v>0.79439737951331435</v>
          </cell>
          <cell r="Q3361">
            <v>494.61</v>
          </cell>
          <cell r="R3361">
            <v>0.20560262048668559</v>
          </cell>
          <cell r="S3361">
            <v>19.784400000000002</v>
          </cell>
          <cell r="U3361">
            <v>0</v>
          </cell>
          <cell r="V3361">
            <v>0</v>
          </cell>
          <cell r="W3361">
            <v>3649.62</v>
          </cell>
          <cell r="X3361">
            <v>3649.62</v>
          </cell>
          <cell r="Y3361">
            <v>19600194</v>
          </cell>
        </row>
        <row r="3362">
          <cell r="A3362" t="str">
            <v>20190187V</v>
          </cell>
          <cell r="C3362" t="str">
            <v>Vechtdal College 20181382</v>
          </cell>
          <cell r="D3362" t="str">
            <v>Boma Staalbouw</v>
          </cell>
          <cell r="E3362">
            <v>0</v>
          </cell>
          <cell r="F3362">
            <v>2</v>
          </cell>
          <cell r="G3362">
            <v>0</v>
          </cell>
          <cell r="H3362">
            <v>2</v>
          </cell>
          <cell r="I3362">
            <v>1</v>
          </cell>
          <cell r="J3362">
            <v>1</v>
          </cell>
          <cell r="L3362">
            <v>2483.94</v>
          </cell>
          <cell r="O3362">
            <v>0</v>
          </cell>
          <cell r="P3362" t="str">
            <v/>
          </cell>
          <cell r="R3362" t="str">
            <v/>
          </cell>
          <cell r="S3362">
            <v>0</v>
          </cell>
          <cell r="U3362">
            <v>0</v>
          </cell>
          <cell r="V3362">
            <v>0</v>
          </cell>
          <cell r="W3362">
            <v>2483.94</v>
          </cell>
          <cell r="X3362">
            <v>2483.94</v>
          </cell>
          <cell r="Y3362">
            <v>19600209</v>
          </cell>
        </row>
        <row r="3363">
          <cell r="A3363" t="str">
            <v>20190188V</v>
          </cell>
          <cell r="C3363" t="str">
            <v>Woning Nieuwleusen</v>
          </cell>
          <cell r="D3363" t="str">
            <v>Edifici</v>
          </cell>
          <cell r="E3363">
            <v>1</v>
          </cell>
          <cell r="F3363">
            <v>18</v>
          </cell>
          <cell r="G3363">
            <v>9</v>
          </cell>
          <cell r="H3363">
            <v>10</v>
          </cell>
          <cell r="I3363">
            <v>1</v>
          </cell>
          <cell r="J3363">
            <v>1</v>
          </cell>
          <cell r="L3363">
            <v>20339.5</v>
          </cell>
          <cell r="O3363">
            <v>0</v>
          </cell>
          <cell r="P3363" t="str">
            <v/>
          </cell>
          <cell r="R3363" t="str">
            <v/>
          </cell>
          <cell r="S3363">
            <v>0</v>
          </cell>
          <cell r="U3363">
            <v>0</v>
          </cell>
          <cell r="V3363">
            <v>0</v>
          </cell>
          <cell r="W3363">
            <v>20339.5</v>
          </cell>
          <cell r="X3363">
            <v>20339.5</v>
          </cell>
          <cell r="Y3363">
            <v>19600235</v>
          </cell>
        </row>
        <row r="3364">
          <cell r="A3364" t="str">
            <v>20190189L</v>
          </cell>
          <cell r="C3364" t="str">
            <v>Woning Nieuwleusen Luiken</v>
          </cell>
          <cell r="D3364" t="str">
            <v>Edifici</v>
          </cell>
          <cell r="E3364">
            <v>1</v>
          </cell>
          <cell r="F3364">
            <v>11</v>
          </cell>
          <cell r="G3364">
            <v>0</v>
          </cell>
          <cell r="H3364">
            <v>0</v>
          </cell>
          <cell r="I3364">
            <v>1</v>
          </cell>
          <cell r="J3364">
            <v>1</v>
          </cell>
          <cell r="L3364">
            <v>2114.58</v>
          </cell>
          <cell r="O3364">
            <v>0</v>
          </cell>
          <cell r="P3364" t="str">
            <v/>
          </cell>
          <cell r="R3364" t="str">
            <v/>
          </cell>
          <cell r="S3364">
            <v>0</v>
          </cell>
          <cell r="U3364">
            <v>0</v>
          </cell>
          <cell r="V3364">
            <v>0</v>
          </cell>
          <cell r="W3364">
            <v>2114.58</v>
          </cell>
          <cell r="X3364">
            <v>2114.58</v>
          </cell>
          <cell r="Y3364">
            <v>19600236</v>
          </cell>
        </row>
        <row r="3365">
          <cell r="A3365">
            <v>20190190</v>
          </cell>
          <cell r="C3365">
            <v>702419</v>
          </cell>
          <cell r="D3365" t="str">
            <v>Arcabo</v>
          </cell>
          <cell r="E3365">
            <v>1</v>
          </cell>
          <cell r="F3365">
            <v>7</v>
          </cell>
          <cell r="G3365">
            <v>6</v>
          </cell>
          <cell r="H3365">
            <v>2</v>
          </cell>
          <cell r="I3365">
            <v>1</v>
          </cell>
          <cell r="J3365">
            <v>1</v>
          </cell>
          <cell r="L3365">
            <v>2758.6</v>
          </cell>
          <cell r="N3365">
            <v>1819.31</v>
          </cell>
          <cell r="O3365">
            <v>1409.1</v>
          </cell>
          <cell r="P3365">
            <v>0.77452440760508101</v>
          </cell>
          <cell r="Q3365">
            <v>410.21</v>
          </cell>
          <cell r="R3365">
            <v>0.22547559239491896</v>
          </cell>
          <cell r="S3365">
            <v>16.4084</v>
          </cell>
          <cell r="U3365">
            <v>0</v>
          </cell>
          <cell r="V3365">
            <v>0</v>
          </cell>
          <cell r="W3365">
            <v>2758.6</v>
          </cell>
          <cell r="X3365">
            <v>2758.6</v>
          </cell>
          <cell r="Y3365">
            <v>19600206</v>
          </cell>
        </row>
        <row r="3366">
          <cell r="A3366">
            <v>20190191</v>
          </cell>
          <cell r="C3366">
            <v>702519</v>
          </cell>
          <cell r="D3366" t="str">
            <v>Arcabo</v>
          </cell>
          <cell r="E3366">
            <v>1</v>
          </cell>
          <cell r="F3366">
            <v>7</v>
          </cell>
          <cell r="G3366">
            <v>6</v>
          </cell>
          <cell r="H3366">
            <v>2</v>
          </cell>
          <cell r="I3366">
            <v>1</v>
          </cell>
          <cell r="J3366">
            <v>1</v>
          </cell>
          <cell r="L3366">
            <v>2758.6</v>
          </cell>
          <cell r="N3366">
            <v>1819.31</v>
          </cell>
          <cell r="O3366">
            <v>1409.1</v>
          </cell>
          <cell r="P3366">
            <v>0.77452440760508101</v>
          </cell>
          <cell r="Q3366">
            <v>410.21</v>
          </cell>
          <cell r="R3366">
            <v>0.22547559239491896</v>
          </cell>
          <cell r="S3366">
            <v>16.4084</v>
          </cell>
          <cell r="U3366">
            <v>0</v>
          </cell>
          <cell r="V3366">
            <v>0</v>
          </cell>
          <cell r="W3366">
            <v>2758.6</v>
          </cell>
          <cell r="X3366">
            <v>2758.6</v>
          </cell>
          <cell r="Y3366">
            <v>19600199</v>
          </cell>
        </row>
        <row r="3367">
          <cell r="A3367">
            <v>20190192</v>
          </cell>
          <cell r="C3367">
            <v>702619</v>
          </cell>
          <cell r="D3367" t="str">
            <v>Arcabo</v>
          </cell>
          <cell r="E3367">
            <v>1</v>
          </cell>
          <cell r="F3367">
            <v>7</v>
          </cell>
          <cell r="G3367">
            <v>6</v>
          </cell>
          <cell r="H3367">
            <v>2</v>
          </cell>
          <cell r="I3367">
            <v>1</v>
          </cell>
          <cell r="J3367">
            <v>1</v>
          </cell>
          <cell r="L3367">
            <v>2758.6</v>
          </cell>
          <cell r="N3367">
            <v>1819.31</v>
          </cell>
          <cell r="O3367">
            <v>1409.1</v>
          </cell>
          <cell r="P3367">
            <v>0.77452440760508101</v>
          </cell>
          <cell r="Q3367">
            <v>410.21</v>
          </cell>
          <cell r="R3367">
            <v>0.22547559239491896</v>
          </cell>
          <cell r="S3367">
            <v>16.4084</v>
          </cell>
          <cell r="U3367">
            <v>0</v>
          </cell>
          <cell r="V3367">
            <v>0</v>
          </cell>
          <cell r="W3367">
            <v>2758.6</v>
          </cell>
          <cell r="X3367">
            <v>2758.6</v>
          </cell>
          <cell r="Y3367">
            <v>19600198</v>
          </cell>
        </row>
        <row r="3368">
          <cell r="A3368">
            <v>20190193</v>
          </cell>
          <cell r="C3368">
            <v>702719</v>
          </cell>
          <cell r="D3368" t="str">
            <v>Arcabo</v>
          </cell>
          <cell r="E3368">
            <v>1</v>
          </cell>
          <cell r="F3368">
            <v>7</v>
          </cell>
          <cell r="G3368">
            <v>6</v>
          </cell>
          <cell r="H3368">
            <v>2</v>
          </cell>
          <cell r="I3368">
            <v>1</v>
          </cell>
          <cell r="J3368">
            <v>1</v>
          </cell>
          <cell r="L3368">
            <v>2758.6</v>
          </cell>
          <cell r="N3368">
            <v>1819.31</v>
          </cell>
          <cell r="O3368">
            <v>1409.1</v>
          </cell>
          <cell r="P3368">
            <v>0.77452440760508101</v>
          </cell>
          <cell r="Q3368">
            <v>410.21</v>
          </cell>
          <cell r="R3368">
            <v>0.22547559239491896</v>
          </cell>
          <cell r="S3368">
            <v>16.4084</v>
          </cell>
          <cell r="U3368">
            <v>0</v>
          </cell>
          <cell r="V3368">
            <v>0</v>
          </cell>
          <cell r="W3368">
            <v>2758.6</v>
          </cell>
          <cell r="X3368">
            <v>2758.6</v>
          </cell>
          <cell r="Y3368">
            <v>19600225</v>
          </cell>
        </row>
        <row r="3369">
          <cell r="A3369">
            <v>20190194</v>
          </cell>
          <cell r="C3369">
            <v>702819</v>
          </cell>
          <cell r="D3369" t="str">
            <v>Arcabo</v>
          </cell>
          <cell r="E3369">
            <v>1</v>
          </cell>
          <cell r="F3369">
            <v>7</v>
          </cell>
          <cell r="G3369">
            <v>6</v>
          </cell>
          <cell r="H3369">
            <v>2</v>
          </cell>
          <cell r="I3369">
            <v>1</v>
          </cell>
          <cell r="J3369">
            <v>1</v>
          </cell>
          <cell r="L3369">
            <v>2758.6</v>
          </cell>
          <cell r="N3369">
            <v>1819.31</v>
          </cell>
          <cell r="O3369">
            <v>1409.1</v>
          </cell>
          <cell r="P3369">
            <v>0.77452440760508101</v>
          </cell>
          <cell r="Q3369">
            <v>410.21</v>
          </cell>
          <cell r="R3369">
            <v>0.22547559239491896</v>
          </cell>
          <cell r="S3369">
            <v>16.4084</v>
          </cell>
          <cell r="U3369">
            <v>0</v>
          </cell>
          <cell r="V3369">
            <v>0</v>
          </cell>
          <cell r="W3369">
            <v>2758.6</v>
          </cell>
          <cell r="X3369">
            <v>2758.6</v>
          </cell>
          <cell r="Y3369">
            <v>19600226</v>
          </cell>
        </row>
        <row r="3370">
          <cell r="A3370">
            <v>20190195</v>
          </cell>
          <cell r="C3370">
            <v>789719</v>
          </cell>
          <cell r="D3370" t="str">
            <v>Arcabo</v>
          </cell>
          <cell r="E3370">
            <v>1</v>
          </cell>
          <cell r="F3370">
            <v>7</v>
          </cell>
          <cell r="G3370">
            <v>6</v>
          </cell>
          <cell r="H3370">
            <v>2</v>
          </cell>
          <cell r="I3370">
            <v>1</v>
          </cell>
          <cell r="J3370">
            <v>1</v>
          </cell>
          <cell r="L3370">
            <v>2758.6</v>
          </cell>
          <cell r="N3370">
            <v>1819.31</v>
          </cell>
          <cell r="O3370">
            <v>1409.1</v>
          </cell>
          <cell r="P3370">
            <v>0.77452440760508101</v>
          </cell>
          <cell r="Q3370">
            <v>410.21</v>
          </cell>
          <cell r="R3370">
            <v>0.22547559239491896</v>
          </cell>
          <cell r="S3370">
            <v>16.4084</v>
          </cell>
          <cell r="U3370">
            <v>0</v>
          </cell>
          <cell r="V3370">
            <v>0</v>
          </cell>
          <cell r="W3370">
            <v>2758.6</v>
          </cell>
          <cell r="X3370">
            <v>2758.6</v>
          </cell>
          <cell r="Y3370">
            <v>19600227</v>
          </cell>
        </row>
        <row r="3371">
          <cell r="A3371">
            <v>20190196</v>
          </cell>
          <cell r="C3371" t="str">
            <v>743719, ARC6033 DGXN + CB geleverd en geplaatst door Kuro S19060 service</v>
          </cell>
          <cell r="D3371" t="str">
            <v>Arcabo</v>
          </cell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>
            <v>1</v>
          </cell>
          <cell r="J3371">
            <v>1</v>
          </cell>
          <cell r="O3371">
            <v>0</v>
          </cell>
          <cell r="P3371" t="str">
            <v/>
          </cell>
          <cell r="R3371" t="str">
            <v/>
          </cell>
          <cell r="S3371">
            <v>0</v>
          </cell>
          <cell r="U3371">
            <v>0</v>
          </cell>
          <cell r="V3371">
            <v>0</v>
          </cell>
          <cell r="W3371">
            <v>0</v>
          </cell>
          <cell r="X3371"/>
          <cell r="Y3371"/>
        </row>
        <row r="3372">
          <cell r="A3372">
            <v>20190197</v>
          </cell>
          <cell r="C3372" t="str">
            <v>levering Hengelhoef- G.van Bree 5x frictieschaar ARC1021,5x fr.schaar -ARC1023</v>
          </cell>
          <cell r="D3372" t="str">
            <v>Arcabo</v>
          </cell>
          <cell r="I3372">
            <v>1</v>
          </cell>
          <cell r="J3372">
            <v>1</v>
          </cell>
          <cell r="L3372">
            <v>97.41</v>
          </cell>
          <cell r="O3372">
            <v>42.35</v>
          </cell>
          <cell r="P3372" t="str">
            <v/>
          </cell>
          <cell r="R3372" t="str">
            <v/>
          </cell>
          <cell r="S3372">
            <v>0</v>
          </cell>
          <cell r="U3372">
            <v>0</v>
          </cell>
          <cell r="V3372">
            <v>97.41</v>
          </cell>
          <cell r="W3372">
            <v>0</v>
          </cell>
          <cell r="X3372"/>
          <cell r="Y3372"/>
        </row>
        <row r="3373">
          <cell r="A3373">
            <v>20190198</v>
          </cell>
          <cell r="C3373" t="str">
            <v>voorraad slot type 102 (service slot was al weer gerepareerd 712518)</v>
          </cell>
          <cell r="D3373" t="str">
            <v>Arcabo</v>
          </cell>
          <cell r="I3373">
            <v>1</v>
          </cell>
          <cell r="J3373">
            <v>1</v>
          </cell>
          <cell r="L3373">
            <v>69.69</v>
          </cell>
          <cell r="O3373">
            <v>30.3</v>
          </cell>
          <cell r="P3373" t="str">
            <v/>
          </cell>
          <cell r="R3373" t="str">
            <v/>
          </cell>
          <cell r="S3373">
            <v>0</v>
          </cell>
          <cell r="U3373">
            <v>0</v>
          </cell>
          <cell r="V3373">
            <v>69.69</v>
          </cell>
          <cell r="W3373">
            <v>0</v>
          </cell>
          <cell r="X3373"/>
          <cell r="Y3373"/>
        </row>
        <row r="3374">
          <cell r="A3374">
            <v>20190199</v>
          </cell>
          <cell r="C3374" t="str">
            <v>transportkosten AB75107 fenster war nicht fertig</v>
          </cell>
          <cell r="D3374" t="str">
            <v>KS Biegetechnik</v>
          </cell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>
            <v>0</v>
          </cell>
          <cell r="J3374">
            <v>0</v>
          </cell>
          <cell r="L3374">
            <v>135</v>
          </cell>
          <cell r="O3374">
            <v>0</v>
          </cell>
          <cell r="P3374" t="str">
            <v/>
          </cell>
          <cell r="R3374" t="str">
            <v/>
          </cell>
          <cell r="S3374">
            <v>0</v>
          </cell>
          <cell r="U3374">
            <v>0</v>
          </cell>
          <cell r="V3374">
            <v>135</v>
          </cell>
          <cell r="W3374">
            <v>0</v>
          </cell>
          <cell r="X3374"/>
          <cell r="Y3374"/>
        </row>
        <row r="3375">
          <cell r="A3375">
            <v>20190200</v>
          </cell>
          <cell r="C3375" t="str">
            <v>Groothuis</v>
          </cell>
          <cell r="D3375" t="str">
            <v>Stui</v>
          </cell>
          <cell r="E3375">
            <v>1</v>
          </cell>
          <cell r="F3375">
            <v>10</v>
          </cell>
          <cell r="G3375">
            <v>8</v>
          </cell>
          <cell r="H3375">
            <v>4</v>
          </cell>
          <cell r="I3375">
            <v>0</v>
          </cell>
          <cell r="J3375">
            <v>0</v>
          </cell>
          <cell r="L3375">
            <v>6620.86</v>
          </cell>
          <cell r="N3375">
            <v>3938</v>
          </cell>
          <cell r="O3375">
            <v>3019.71</v>
          </cell>
          <cell r="P3375">
            <v>0.76681310309801931</v>
          </cell>
          <cell r="Q3375">
            <v>918.29</v>
          </cell>
          <cell r="R3375">
            <v>0.23318689690198069</v>
          </cell>
          <cell r="S3375">
            <v>36.7316</v>
          </cell>
          <cell r="U3375">
            <v>3938</v>
          </cell>
          <cell r="V3375">
            <v>0</v>
          </cell>
          <cell r="W3375">
            <v>6620.86</v>
          </cell>
          <cell r="X3375">
            <v>6620.86</v>
          </cell>
          <cell r="Y3375">
            <v>19600261</v>
          </cell>
        </row>
        <row r="3376">
          <cell r="A3376">
            <v>20190201</v>
          </cell>
          <cell r="C3376" t="str">
            <v>Belecta Borso</v>
          </cell>
          <cell r="D3376" t="str">
            <v>Duocar</v>
          </cell>
          <cell r="E3376">
            <v>1</v>
          </cell>
          <cell r="F3376">
            <v>8</v>
          </cell>
          <cell r="G3376">
            <v>5</v>
          </cell>
          <cell r="H3376">
            <v>3</v>
          </cell>
          <cell r="I3376">
            <v>0</v>
          </cell>
          <cell r="J3376">
            <v>0</v>
          </cell>
          <cell r="L3376">
            <v>3440.11</v>
          </cell>
          <cell r="N3376">
            <v>2138</v>
          </cell>
          <cell r="O3376">
            <v>1626.48</v>
          </cell>
          <cell r="P3376">
            <v>0.76074836295603365</v>
          </cell>
          <cell r="Q3376">
            <v>511.52</v>
          </cell>
          <cell r="R3376">
            <v>0.23925163704396632</v>
          </cell>
          <cell r="S3376">
            <v>20.460799999999999</v>
          </cell>
          <cell r="U3376">
            <v>2138</v>
          </cell>
          <cell r="V3376">
            <v>3440.11</v>
          </cell>
          <cell r="W3376">
            <v>0</v>
          </cell>
          <cell r="X3376"/>
          <cell r="Y3376"/>
        </row>
        <row r="3377">
          <cell r="A3377">
            <v>20190202</v>
          </cell>
          <cell r="C3377" t="str">
            <v>Kamperland 2 setjes</v>
          </cell>
          <cell r="D3377" t="str">
            <v>Maat</v>
          </cell>
          <cell r="E3377">
            <v>2</v>
          </cell>
          <cell r="F3377">
            <v>14</v>
          </cell>
          <cell r="G3377">
            <v>8</v>
          </cell>
          <cell r="H3377">
            <v>6</v>
          </cell>
          <cell r="I3377">
            <v>1</v>
          </cell>
          <cell r="J3377">
            <v>1</v>
          </cell>
          <cell r="L3377">
            <v>6270.66</v>
          </cell>
          <cell r="N3377">
            <v>4312.8999999999996</v>
          </cell>
          <cell r="O3377">
            <v>3366.7799999999997</v>
          </cell>
          <cell r="P3377">
            <v>0.78063020241600778</v>
          </cell>
          <cell r="Q3377">
            <v>946.12</v>
          </cell>
          <cell r="R3377">
            <v>0.21936979758399222</v>
          </cell>
          <cell r="S3377">
            <v>37.844799999999999</v>
          </cell>
          <cell r="U3377">
            <v>0</v>
          </cell>
          <cell r="V3377">
            <v>0</v>
          </cell>
          <cell r="W3377">
            <v>6270.66</v>
          </cell>
          <cell r="X3377">
            <v>6270.66</v>
          </cell>
          <cell r="Y3377">
            <v>19600216</v>
          </cell>
        </row>
        <row r="3378">
          <cell r="A3378" t="str">
            <v>20190203V</v>
          </cell>
          <cell r="C3378">
            <v>792819</v>
          </cell>
          <cell r="D3378" t="str">
            <v>Arcabo</v>
          </cell>
          <cell r="E3378">
            <v>1</v>
          </cell>
          <cell r="F3378">
            <v>7</v>
          </cell>
          <cell r="G3378">
            <v>4</v>
          </cell>
          <cell r="H3378">
            <v>3</v>
          </cell>
          <cell r="I3378">
            <v>1</v>
          </cell>
          <cell r="J3378">
            <v>1</v>
          </cell>
          <cell r="L3378">
            <v>5708.1530000000002</v>
          </cell>
          <cell r="N3378">
            <v>3691.43</v>
          </cell>
          <cell r="O3378">
            <v>2982.64</v>
          </cell>
          <cell r="P3378">
            <v>0.80799039938452033</v>
          </cell>
          <cell r="Q3378">
            <v>708.79</v>
          </cell>
          <cell r="R3378">
            <v>0.19200960061547964</v>
          </cell>
          <cell r="S3378">
            <v>28.351599999999998</v>
          </cell>
          <cell r="U3378">
            <v>0</v>
          </cell>
          <cell r="V3378">
            <v>3.0000000006111804E-3</v>
          </cell>
          <cell r="W3378">
            <v>5708.15</v>
          </cell>
          <cell r="X3378">
            <v>5708.15</v>
          </cell>
          <cell r="Y3378">
            <v>19600200</v>
          </cell>
        </row>
        <row r="3379">
          <cell r="A3379" t="str">
            <v>20190204V</v>
          </cell>
          <cell r="C3379">
            <v>792919</v>
          </cell>
          <cell r="D3379" t="str">
            <v>Arcabo</v>
          </cell>
          <cell r="E3379">
            <v>1</v>
          </cell>
          <cell r="F3379">
            <v>7</v>
          </cell>
          <cell r="G3379">
            <v>4</v>
          </cell>
          <cell r="H3379">
            <v>3</v>
          </cell>
          <cell r="I3379">
            <v>1</v>
          </cell>
          <cell r="J3379">
            <v>1</v>
          </cell>
          <cell r="L3379">
            <v>5708.1530000000002</v>
          </cell>
          <cell r="N3379">
            <v>3691.43</v>
          </cell>
          <cell r="O3379">
            <v>2982.64</v>
          </cell>
          <cell r="P3379">
            <v>0.80799039938452033</v>
          </cell>
          <cell r="Q3379">
            <v>708.79</v>
          </cell>
          <cell r="R3379">
            <v>0.19200960061547964</v>
          </cell>
          <cell r="S3379">
            <v>28.351599999999998</v>
          </cell>
          <cell r="U3379">
            <v>0</v>
          </cell>
          <cell r="V3379">
            <v>3.0000000006111804E-3</v>
          </cell>
          <cell r="W3379">
            <v>5708.15</v>
          </cell>
          <cell r="X3379">
            <v>5708.15</v>
          </cell>
          <cell r="Y3379">
            <v>19600228</v>
          </cell>
        </row>
        <row r="3380">
          <cell r="A3380" t="str">
            <v>20190205V</v>
          </cell>
          <cell r="C3380">
            <v>793019</v>
          </cell>
          <cell r="D3380" t="str">
            <v>Arcabo</v>
          </cell>
          <cell r="E3380">
            <v>1</v>
          </cell>
          <cell r="F3380">
            <v>7</v>
          </cell>
          <cell r="G3380">
            <v>4</v>
          </cell>
          <cell r="H3380">
            <v>3</v>
          </cell>
          <cell r="I3380">
            <v>1</v>
          </cell>
          <cell r="J3380">
            <v>1</v>
          </cell>
          <cell r="L3380">
            <v>5708.1530000000002</v>
          </cell>
          <cell r="N3380">
            <v>3691.43</v>
          </cell>
          <cell r="O3380">
            <v>2982.64</v>
          </cell>
          <cell r="P3380">
            <v>0.80799039938452033</v>
          </cell>
          <cell r="Q3380">
            <v>708.79</v>
          </cell>
          <cell r="R3380">
            <v>0.19200960061547964</v>
          </cell>
          <cell r="S3380">
            <v>28.351599999999998</v>
          </cell>
          <cell r="U3380">
            <v>0</v>
          </cell>
          <cell r="V3380">
            <v>3.0000000006111804E-3</v>
          </cell>
          <cell r="W3380">
            <v>5708.15</v>
          </cell>
          <cell r="X3380">
            <v>5708.15</v>
          </cell>
          <cell r="Y3380">
            <v>19600229</v>
          </cell>
        </row>
        <row r="3381">
          <cell r="A3381" t="str">
            <v>20190206V</v>
          </cell>
          <cell r="C3381">
            <v>793119</v>
          </cell>
          <cell r="D3381" t="str">
            <v>Arcabo</v>
          </cell>
          <cell r="E3381">
            <v>1</v>
          </cell>
          <cell r="F3381">
            <v>7</v>
          </cell>
          <cell r="G3381">
            <v>4</v>
          </cell>
          <cell r="H3381">
            <v>3</v>
          </cell>
          <cell r="I3381">
            <v>0</v>
          </cell>
          <cell r="J3381">
            <v>0</v>
          </cell>
          <cell r="L3381">
            <v>5708.1530000000002</v>
          </cell>
          <cell r="N3381">
            <v>3691.43</v>
          </cell>
          <cell r="O3381">
            <v>2982.64</v>
          </cell>
          <cell r="P3381">
            <v>0.80799039938452033</v>
          </cell>
          <cell r="Q3381">
            <v>708.79</v>
          </cell>
          <cell r="R3381">
            <v>0.19200960061547964</v>
          </cell>
          <cell r="S3381">
            <v>28.351599999999998</v>
          </cell>
          <cell r="U3381">
            <v>3691.43</v>
          </cell>
          <cell r="V3381">
            <v>3.0000000006111804E-3</v>
          </cell>
          <cell r="W3381">
            <v>5708.15</v>
          </cell>
          <cell r="X3381">
            <v>5708.15</v>
          </cell>
          <cell r="Y3381">
            <v>19600254</v>
          </cell>
        </row>
        <row r="3382">
          <cell r="A3382">
            <v>20190207</v>
          </cell>
          <cell r="C3382" t="str">
            <v>Tacozijl</v>
          </cell>
          <cell r="D3382" t="str">
            <v>Maat</v>
          </cell>
          <cell r="E3382">
            <v>0</v>
          </cell>
          <cell r="F3382">
            <v>1</v>
          </cell>
          <cell r="G3382">
            <v>0</v>
          </cell>
          <cell r="H3382">
            <v>2</v>
          </cell>
          <cell r="I3382">
            <v>1</v>
          </cell>
          <cell r="J3382">
            <v>1</v>
          </cell>
          <cell r="L3382">
            <v>837.44</v>
          </cell>
          <cell r="N3382">
            <v>622.25</v>
          </cell>
          <cell r="O3382">
            <v>417.94</v>
          </cell>
          <cell r="P3382">
            <v>0.67165930092406589</v>
          </cell>
          <cell r="Q3382">
            <v>204.31</v>
          </cell>
          <cell r="R3382">
            <v>0.32834069907593411</v>
          </cell>
          <cell r="S3382">
            <v>8.1723999999999997</v>
          </cell>
          <cell r="U3382">
            <v>0</v>
          </cell>
          <cell r="V3382">
            <v>0</v>
          </cell>
          <cell r="W3382">
            <v>837.44</v>
          </cell>
          <cell r="X3382">
            <v>837.44</v>
          </cell>
          <cell r="Y3382">
            <v>19600215</v>
          </cell>
        </row>
        <row r="3383">
          <cell r="A3383">
            <v>20190208</v>
          </cell>
          <cell r="B3383" t="str">
            <v>7-3 binnen</v>
          </cell>
          <cell r="C3383" t="str">
            <v>glas MAA6912, 1153 x 1951 Nieuwvliet Duinzicht 3</v>
          </cell>
          <cell r="D3383" t="str">
            <v>Maat</v>
          </cell>
          <cell r="I3383">
            <v>1</v>
          </cell>
          <cell r="J3383">
            <v>1</v>
          </cell>
          <cell r="L3383">
            <v>217.38</v>
          </cell>
          <cell r="O3383">
            <v>101.19</v>
          </cell>
          <cell r="P3383" t="str">
            <v/>
          </cell>
          <cell r="Q3383">
            <v>15</v>
          </cell>
          <cell r="R3383" t="str">
            <v/>
          </cell>
          <cell r="S3383">
            <v>0.6</v>
          </cell>
          <cell r="U3383">
            <v>0</v>
          </cell>
          <cell r="V3383">
            <v>217.38</v>
          </cell>
          <cell r="W3383">
            <v>0</v>
          </cell>
          <cell r="X3383"/>
          <cell r="Y3383"/>
        </row>
        <row r="3384">
          <cell r="A3384">
            <v>20190209</v>
          </cell>
          <cell r="C3384" t="str">
            <v>Demo 2</v>
          </cell>
          <cell r="D3384" t="str">
            <v>Euro Recreactiebouw</v>
          </cell>
          <cell r="E3384">
            <v>1</v>
          </cell>
          <cell r="F3384">
            <v>9</v>
          </cell>
          <cell r="G3384">
            <v>5</v>
          </cell>
          <cell r="H3384">
            <v>3</v>
          </cell>
          <cell r="I3384">
            <v>0</v>
          </cell>
          <cell r="J3384">
            <v>0</v>
          </cell>
          <cell r="L3384">
            <v>4489.9799999999996</v>
          </cell>
          <cell r="N3384">
            <v>2558.58</v>
          </cell>
          <cell r="O3384">
            <v>1950.1799999999998</v>
          </cell>
          <cell r="P3384">
            <v>0.76221185188659335</v>
          </cell>
          <cell r="Q3384">
            <v>608.4</v>
          </cell>
          <cell r="R3384">
            <v>0.23778814811340665</v>
          </cell>
          <cell r="S3384">
            <v>24.335999999999999</v>
          </cell>
          <cell r="U3384">
            <v>2558.58</v>
          </cell>
          <cell r="V3384">
            <v>4489.9799999999996</v>
          </cell>
          <cell r="W3384">
            <v>0</v>
          </cell>
          <cell r="X3384"/>
          <cell r="Y3384"/>
        </row>
        <row r="3385">
          <cell r="A3385">
            <v>20190210</v>
          </cell>
          <cell r="C3385">
            <v>766719</v>
          </cell>
          <cell r="D3385" t="str">
            <v>Arcabo</v>
          </cell>
          <cell r="E3385">
            <v>1</v>
          </cell>
          <cell r="F3385">
            <v>10</v>
          </cell>
          <cell r="G3385">
            <v>6</v>
          </cell>
          <cell r="H3385">
            <v>2</v>
          </cell>
          <cell r="I3385">
            <v>1</v>
          </cell>
          <cell r="J3385">
            <v>1</v>
          </cell>
          <cell r="L3385">
            <v>3615.73</v>
          </cell>
          <cell r="N3385">
            <v>2263.59</v>
          </cell>
          <cell r="O3385">
            <v>1807.48</v>
          </cell>
          <cell r="P3385">
            <v>0.79850149541215498</v>
          </cell>
          <cell r="Q3385">
            <v>456.11</v>
          </cell>
          <cell r="R3385">
            <v>0.20149850458784496</v>
          </cell>
          <cell r="S3385">
            <v>18.244399999999999</v>
          </cell>
          <cell r="U3385">
            <v>0</v>
          </cell>
          <cell r="V3385">
            <v>0</v>
          </cell>
          <cell r="W3385">
            <v>3615.73</v>
          </cell>
          <cell r="X3385">
            <v>3615.73</v>
          </cell>
          <cell r="Y3385">
            <v>19600230</v>
          </cell>
        </row>
        <row r="3386">
          <cell r="A3386">
            <v>20190211</v>
          </cell>
          <cell r="C3386">
            <v>773419</v>
          </cell>
          <cell r="D3386" t="str">
            <v>Arcabo</v>
          </cell>
          <cell r="E3386">
            <v>1</v>
          </cell>
          <cell r="F3386">
            <v>10</v>
          </cell>
          <cell r="G3386">
            <v>3</v>
          </cell>
          <cell r="H3386">
            <v>4</v>
          </cell>
          <cell r="I3386">
            <v>1</v>
          </cell>
          <cell r="J3386">
            <v>1</v>
          </cell>
          <cell r="L3386">
            <v>5154.49</v>
          </cell>
          <cell r="N3386">
            <v>3427.08</v>
          </cell>
          <cell r="O3386">
            <v>2855.04</v>
          </cell>
          <cell r="P3386">
            <v>0.83308239084001545</v>
          </cell>
          <cell r="Q3386">
            <v>572.04</v>
          </cell>
          <cell r="R3386">
            <v>0.16691760915998458</v>
          </cell>
          <cell r="S3386">
            <v>22.881599999999999</v>
          </cell>
          <cell r="U3386">
            <v>0</v>
          </cell>
          <cell r="V3386">
            <v>0</v>
          </cell>
          <cell r="W3386">
            <v>5154.49</v>
          </cell>
          <cell r="X3386">
            <v>5154.49</v>
          </cell>
          <cell r="Y3386">
            <v>19600231</v>
          </cell>
        </row>
        <row r="3387">
          <cell r="A3387">
            <v>20190212</v>
          </cell>
          <cell r="C3387" t="str">
            <v>Werkbon 366 2x 6m1 AWL100 Hveen</v>
          </cell>
          <cell r="D3387" t="str">
            <v>Arcabo</v>
          </cell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>
            <v>1</v>
          </cell>
          <cell r="J3387">
            <v>1</v>
          </cell>
          <cell r="L3387">
            <v>83.35</v>
          </cell>
          <cell r="O3387">
            <v>36.24</v>
          </cell>
          <cell r="P3387" t="str">
            <v/>
          </cell>
          <cell r="R3387" t="str">
            <v/>
          </cell>
          <cell r="S3387">
            <v>0</v>
          </cell>
          <cell r="U3387">
            <v>0</v>
          </cell>
          <cell r="V3387">
            <v>83.35</v>
          </cell>
          <cell r="W3387">
            <v>0</v>
          </cell>
          <cell r="X3387"/>
          <cell r="Y3387"/>
        </row>
        <row r="3388">
          <cell r="A3388">
            <v>20190213</v>
          </cell>
          <cell r="C3388" t="str">
            <v>Raamvluegel MSE-002  Biggekerke incl montage</v>
          </cell>
          <cell r="D3388" t="str">
            <v>Maat</v>
          </cell>
          <cell r="E3388">
            <v>0</v>
          </cell>
          <cell r="F3388">
            <v>0</v>
          </cell>
          <cell r="G3388">
            <v>1</v>
          </cell>
          <cell r="H3388">
            <v>0</v>
          </cell>
          <cell r="I3388">
            <v>1</v>
          </cell>
          <cell r="J3388">
            <v>1</v>
          </cell>
          <cell r="L3388">
            <v>275.89999999999998</v>
          </cell>
          <cell r="O3388">
            <v>0</v>
          </cell>
          <cell r="P3388" t="str">
            <v/>
          </cell>
          <cell r="R3388" t="str">
            <v/>
          </cell>
          <cell r="S3388">
            <v>0</v>
          </cell>
          <cell r="U3388">
            <v>0</v>
          </cell>
          <cell r="V3388">
            <v>0</v>
          </cell>
          <cell r="W3388">
            <v>275.89999999999998</v>
          </cell>
          <cell r="X3388">
            <v>275.89999999999998</v>
          </cell>
          <cell r="Y3388">
            <v>19600218</v>
          </cell>
        </row>
        <row r="3389">
          <cell r="A3389">
            <v>20190214</v>
          </cell>
          <cell r="C3389" t="str">
            <v>2016144-Kavel 127 voordeur kozijn OpSlot.nl</v>
          </cell>
          <cell r="D3389" t="str">
            <v>Maat</v>
          </cell>
          <cell r="E3389">
            <v>0</v>
          </cell>
          <cell r="F3389">
            <v>0</v>
          </cell>
          <cell r="G3389">
            <v>0</v>
          </cell>
          <cell r="H3389">
            <v>1</v>
          </cell>
          <cell r="I3389">
            <v>0</v>
          </cell>
          <cell r="J3389">
            <v>0</v>
          </cell>
          <cell r="O3389">
            <v>0</v>
          </cell>
          <cell r="P3389" t="str">
            <v/>
          </cell>
          <cell r="R3389" t="str">
            <v/>
          </cell>
          <cell r="S3389">
            <v>0</v>
          </cell>
          <cell r="U3389">
            <v>0</v>
          </cell>
          <cell r="V3389">
            <v>0</v>
          </cell>
          <cell r="W3389">
            <v>0</v>
          </cell>
          <cell r="X3389"/>
          <cell r="Y3389"/>
        </row>
        <row r="3390">
          <cell r="A3390">
            <v>20190215</v>
          </cell>
          <cell r="C3390" t="str">
            <v>706318 Wistorf- deur en T-stijl</v>
          </cell>
          <cell r="D3390" t="str">
            <v>Arcabo</v>
          </cell>
          <cell r="E3390">
            <v>0</v>
          </cell>
          <cell r="F3390">
            <v>0</v>
          </cell>
          <cell r="G3390">
            <v>0</v>
          </cell>
          <cell r="H3390">
            <v>1</v>
          </cell>
          <cell r="I3390">
            <v>0</v>
          </cell>
          <cell r="J3390">
            <v>0</v>
          </cell>
          <cell r="O3390">
            <v>0</v>
          </cell>
          <cell r="P3390" t="str">
            <v/>
          </cell>
          <cell r="R3390" t="str">
            <v/>
          </cell>
          <cell r="S3390">
            <v>0</v>
          </cell>
          <cell r="U3390">
            <v>0</v>
          </cell>
          <cell r="V3390">
            <v>0</v>
          </cell>
          <cell r="W3390">
            <v>0</v>
          </cell>
          <cell r="X3390"/>
          <cell r="Y3390"/>
        </row>
        <row r="3391">
          <cell r="A3391">
            <v>20190216</v>
          </cell>
          <cell r="C3391" t="str">
            <v>521291 sluitstang schuifdeur door CB bij Arcabo achtergelaten</v>
          </cell>
          <cell r="D3391" t="str">
            <v>Arcabo</v>
          </cell>
          <cell r="E3391">
            <v>0</v>
          </cell>
          <cell r="F3391">
            <v>0</v>
          </cell>
          <cell r="G3391">
            <v>0</v>
          </cell>
          <cell r="H3391">
            <v>0</v>
          </cell>
          <cell r="I3391">
            <v>1</v>
          </cell>
          <cell r="J3391">
            <v>1</v>
          </cell>
          <cell r="L3391">
            <v>34.89</v>
          </cell>
          <cell r="N3391">
            <v>15.17</v>
          </cell>
          <cell r="O3391">
            <v>15.17</v>
          </cell>
          <cell r="P3391">
            <v>1</v>
          </cell>
          <cell r="Q3391">
            <v>0</v>
          </cell>
          <cell r="R3391">
            <v>0</v>
          </cell>
          <cell r="S3391">
            <v>0</v>
          </cell>
          <cell r="U3391">
            <v>0</v>
          </cell>
          <cell r="V3391">
            <v>34.89</v>
          </cell>
          <cell r="W3391">
            <v>0</v>
          </cell>
          <cell r="X3391"/>
          <cell r="Y3391"/>
        </row>
        <row r="3392">
          <cell r="A3392">
            <v>20190217</v>
          </cell>
          <cell r="C3392" t="str">
            <v>Laube beslag werkbon 367</v>
          </cell>
          <cell r="D3392" t="str">
            <v>Arcabo</v>
          </cell>
          <cell r="E3392">
            <v>0</v>
          </cell>
          <cell r="F3392">
            <v>0</v>
          </cell>
          <cell r="G3392">
            <v>0</v>
          </cell>
          <cell r="H3392">
            <v>0</v>
          </cell>
          <cell r="I3392">
            <v>1</v>
          </cell>
          <cell r="J3392">
            <v>1</v>
          </cell>
          <cell r="O3392">
            <v>0</v>
          </cell>
          <cell r="P3392" t="str">
            <v/>
          </cell>
          <cell r="R3392" t="str">
            <v/>
          </cell>
          <cell r="S3392">
            <v>0</v>
          </cell>
          <cell r="U3392">
            <v>0</v>
          </cell>
          <cell r="V3392">
            <v>0</v>
          </cell>
          <cell r="W3392">
            <v>0</v>
          </cell>
          <cell r="X3392"/>
          <cell r="Y3392"/>
        </row>
        <row r="3393">
          <cell r="A3393">
            <v>20190218</v>
          </cell>
          <cell r="C3393" t="str">
            <v>werkbon 369 loopwagens 80 kg 20 stuks</v>
          </cell>
          <cell r="D3393" t="str">
            <v>Arcabo</v>
          </cell>
          <cell r="E3393">
            <v>0</v>
          </cell>
          <cell r="F3393">
            <v>0</v>
          </cell>
          <cell r="G3393">
            <v>0</v>
          </cell>
          <cell r="H3393">
            <v>0</v>
          </cell>
          <cell r="I3393">
            <v>1</v>
          </cell>
          <cell r="J3393">
            <v>1</v>
          </cell>
          <cell r="L3393">
            <v>332.12</v>
          </cell>
          <cell r="O3393">
            <v>144.4</v>
          </cell>
          <cell r="P3393" t="str">
            <v/>
          </cell>
          <cell r="R3393" t="str">
            <v/>
          </cell>
          <cell r="S3393">
            <v>0</v>
          </cell>
          <cell r="U3393">
            <v>0</v>
          </cell>
          <cell r="V3393">
            <v>332.12</v>
          </cell>
          <cell r="W3393">
            <v>0</v>
          </cell>
          <cell r="X3393"/>
          <cell r="Y3393"/>
        </row>
        <row r="3394">
          <cell r="A3394">
            <v>20190219</v>
          </cell>
          <cell r="C3394">
            <v>748519</v>
          </cell>
          <cell r="D3394" t="str">
            <v>Arcabo</v>
          </cell>
          <cell r="E3394">
            <v>1</v>
          </cell>
          <cell r="F3394">
            <v>8</v>
          </cell>
          <cell r="G3394">
            <v>5</v>
          </cell>
          <cell r="H3394">
            <v>3</v>
          </cell>
          <cell r="I3394">
            <v>1</v>
          </cell>
          <cell r="J3394">
            <v>1</v>
          </cell>
          <cell r="L3394">
            <v>3685.3</v>
          </cell>
          <cell r="N3394">
            <v>2418.46</v>
          </cell>
          <cell r="O3394">
            <v>1921.18</v>
          </cell>
          <cell r="P3394">
            <v>0.79438154858877141</v>
          </cell>
          <cell r="Q3394">
            <v>497.28</v>
          </cell>
          <cell r="R3394">
            <v>0.20561845141122861</v>
          </cell>
          <cell r="S3394">
            <v>19.891199999999998</v>
          </cell>
          <cell r="U3394">
            <v>0</v>
          </cell>
          <cell r="V3394">
            <v>0</v>
          </cell>
          <cell r="W3394">
            <v>3685.3</v>
          </cell>
          <cell r="X3394">
            <v>3685.3</v>
          </cell>
          <cell r="Y3394">
            <v>19600232</v>
          </cell>
        </row>
        <row r="3395">
          <cell r="A3395">
            <v>20190220</v>
          </cell>
          <cell r="C3395" t="str">
            <v>663917tropical glas 770 x 2391</v>
          </cell>
          <cell r="D3395" t="str">
            <v>Arcabo</v>
          </cell>
          <cell r="E3395">
            <v>0</v>
          </cell>
          <cell r="F3395">
            <v>0</v>
          </cell>
          <cell r="G3395">
            <v>0</v>
          </cell>
          <cell r="H3395">
            <v>0</v>
          </cell>
          <cell r="I3395">
            <v>0</v>
          </cell>
          <cell r="J3395">
            <v>0</v>
          </cell>
          <cell r="L3395">
            <v>175.82</v>
          </cell>
          <cell r="O3395">
            <v>80.41</v>
          </cell>
          <cell r="P3395" t="str">
            <v/>
          </cell>
          <cell r="Q3395">
            <v>15</v>
          </cell>
          <cell r="R3395" t="str">
            <v/>
          </cell>
          <cell r="S3395">
            <v>0.6</v>
          </cell>
          <cell r="U3395">
            <v>95.41</v>
          </cell>
          <cell r="V3395">
            <v>175.82</v>
          </cell>
          <cell r="W3395">
            <v>0</v>
          </cell>
          <cell r="X3395"/>
          <cell r="Y3395"/>
        </row>
        <row r="3396">
          <cell r="A3396">
            <v>20190221</v>
          </cell>
          <cell r="C3396" t="str">
            <v>782319 Velthorst 13</v>
          </cell>
          <cell r="D3396" t="str">
            <v>Arcabo</v>
          </cell>
          <cell r="E3396">
            <v>1</v>
          </cell>
          <cell r="F3396">
            <v>11</v>
          </cell>
          <cell r="G3396">
            <v>6</v>
          </cell>
          <cell r="H3396">
            <v>3</v>
          </cell>
          <cell r="I3396">
            <v>0</v>
          </cell>
          <cell r="J3396">
            <v>0</v>
          </cell>
          <cell r="L3396">
            <v>4263</v>
          </cell>
          <cell r="N3396">
            <v>3094.19</v>
          </cell>
          <cell r="O3396">
            <v>2476.08</v>
          </cell>
          <cell r="P3396">
            <v>0.80023527966931562</v>
          </cell>
          <cell r="Q3396">
            <v>618.11</v>
          </cell>
          <cell r="R3396">
            <v>0.19976472033068429</v>
          </cell>
          <cell r="S3396">
            <v>24.724399999999999</v>
          </cell>
          <cell r="U3396">
            <v>3094.19</v>
          </cell>
          <cell r="V3396">
            <v>0</v>
          </cell>
          <cell r="W3396">
            <v>4263</v>
          </cell>
          <cell r="X3396">
            <v>4263</v>
          </cell>
          <cell r="Y3396">
            <v>19600252</v>
          </cell>
        </row>
        <row r="3397">
          <cell r="A3397">
            <v>20190222</v>
          </cell>
          <cell r="C3397" t="str">
            <v>782419 Velthorst 13</v>
          </cell>
          <cell r="D3397" t="str">
            <v>Arcabo</v>
          </cell>
          <cell r="E3397">
            <v>1</v>
          </cell>
          <cell r="F3397">
            <v>11</v>
          </cell>
          <cell r="G3397">
            <v>6</v>
          </cell>
          <cell r="H3397">
            <v>3</v>
          </cell>
          <cell r="I3397">
            <v>0</v>
          </cell>
          <cell r="J3397">
            <v>0</v>
          </cell>
          <cell r="L3397">
            <v>4263</v>
          </cell>
          <cell r="N3397">
            <v>3094.19</v>
          </cell>
          <cell r="O3397">
            <v>2476.08</v>
          </cell>
          <cell r="P3397">
            <v>0.80023527966931562</v>
          </cell>
          <cell r="Q3397">
            <v>618.11</v>
          </cell>
          <cell r="R3397">
            <v>0.19976472033068429</v>
          </cell>
          <cell r="S3397">
            <v>24.724399999999999</v>
          </cell>
          <cell r="U3397">
            <v>3094.19</v>
          </cell>
          <cell r="V3397">
            <v>0</v>
          </cell>
          <cell r="W3397">
            <v>4263</v>
          </cell>
          <cell r="X3397">
            <v>4263</v>
          </cell>
          <cell r="Y3397">
            <v>19600244</v>
          </cell>
        </row>
        <row r="3398">
          <cell r="A3398">
            <v>20190223</v>
          </cell>
          <cell r="C3398" t="str">
            <v>782519 Velthorst 13</v>
          </cell>
          <cell r="D3398" t="str">
            <v>Arcabo</v>
          </cell>
          <cell r="E3398">
            <v>1</v>
          </cell>
          <cell r="F3398">
            <v>11</v>
          </cell>
          <cell r="G3398">
            <v>6</v>
          </cell>
          <cell r="H3398">
            <v>3</v>
          </cell>
          <cell r="I3398">
            <v>0</v>
          </cell>
          <cell r="J3398">
            <v>0</v>
          </cell>
          <cell r="L3398">
            <v>4263</v>
          </cell>
          <cell r="N3398">
            <v>3094.19</v>
          </cell>
          <cell r="O3398">
            <v>2476.08</v>
          </cell>
          <cell r="P3398">
            <v>0.80023527966931562</v>
          </cell>
          <cell r="Q3398">
            <v>618.11</v>
          </cell>
          <cell r="R3398">
            <v>0.19976472033068429</v>
          </cell>
          <cell r="S3398">
            <v>24.724399999999999</v>
          </cell>
          <cell r="U3398">
            <v>3094.19</v>
          </cell>
          <cell r="V3398">
            <v>0</v>
          </cell>
          <cell r="W3398">
            <v>4263</v>
          </cell>
          <cell r="X3398">
            <v>4263</v>
          </cell>
          <cell r="Y3398">
            <v>19600243</v>
          </cell>
        </row>
        <row r="3399">
          <cell r="A3399" t="str">
            <v>20190224-1</v>
          </cell>
          <cell r="C3399" t="str">
            <v>werkbon 371, ARC1122, raamkruk smal en sluitstang uitzetraam</v>
          </cell>
          <cell r="D3399" t="str">
            <v>Arcabo</v>
          </cell>
          <cell r="I3399">
            <v>1</v>
          </cell>
          <cell r="J3399">
            <v>1</v>
          </cell>
          <cell r="L3399">
            <v>21.25</v>
          </cell>
          <cell r="O3399">
            <v>9.24</v>
          </cell>
          <cell r="P3399"/>
          <cell r="R3399"/>
          <cell r="X3399"/>
          <cell r="Y3399"/>
        </row>
        <row r="3400">
          <cell r="A3400">
            <v>20190224</v>
          </cell>
          <cell r="C3400" t="str">
            <v>782619 Velthorst 13</v>
          </cell>
          <cell r="D3400" t="str">
            <v>Arcabo</v>
          </cell>
          <cell r="E3400">
            <v>1</v>
          </cell>
          <cell r="F3400">
            <v>11</v>
          </cell>
          <cell r="G3400">
            <v>6</v>
          </cell>
          <cell r="H3400">
            <v>3</v>
          </cell>
          <cell r="I3400">
            <v>0</v>
          </cell>
          <cell r="J3400">
            <v>0</v>
          </cell>
          <cell r="L3400">
            <v>4263</v>
          </cell>
          <cell r="N3400">
            <v>3094.19</v>
          </cell>
          <cell r="O3400">
            <v>2476.08</v>
          </cell>
          <cell r="P3400">
            <v>0.80023527966931562</v>
          </cell>
          <cell r="Q3400">
            <v>618.11</v>
          </cell>
          <cell r="R3400">
            <v>0.19976472033068429</v>
          </cell>
          <cell r="S3400">
            <v>24.724399999999999</v>
          </cell>
          <cell r="U3400">
            <v>3094.19</v>
          </cell>
          <cell r="V3400">
            <v>0</v>
          </cell>
          <cell r="W3400">
            <v>4263</v>
          </cell>
          <cell r="X3400">
            <v>4263</v>
          </cell>
          <cell r="Y3400">
            <v>19600242</v>
          </cell>
        </row>
        <row r="3401">
          <cell r="A3401">
            <v>20190225</v>
          </cell>
          <cell r="C3401" t="str">
            <v>782719 Velthorst 13</v>
          </cell>
          <cell r="D3401" t="str">
            <v>Arcabo</v>
          </cell>
          <cell r="E3401">
            <v>1</v>
          </cell>
          <cell r="F3401">
            <v>11</v>
          </cell>
          <cell r="G3401">
            <v>6</v>
          </cell>
          <cell r="H3401">
            <v>3</v>
          </cell>
          <cell r="I3401">
            <v>0</v>
          </cell>
          <cell r="J3401">
            <v>0</v>
          </cell>
          <cell r="L3401">
            <v>4263</v>
          </cell>
          <cell r="N3401">
            <v>3094.19</v>
          </cell>
          <cell r="O3401">
            <v>2476.08</v>
          </cell>
          <cell r="P3401">
            <v>0.80023527966931562</v>
          </cell>
          <cell r="Q3401">
            <v>618.11</v>
          </cell>
          <cell r="R3401">
            <v>0.19976472033068429</v>
          </cell>
          <cell r="S3401">
            <v>24.724399999999999</v>
          </cell>
          <cell r="U3401">
            <v>3094.19</v>
          </cell>
          <cell r="V3401">
            <v>0</v>
          </cell>
          <cell r="W3401">
            <v>4263</v>
          </cell>
          <cell r="X3401">
            <v>4263</v>
          </cell>
          <cell r="Y3401">
            <v>19600241</v>
          </cell>
        </row>
        <row r="3402">
          <cell r="A3402">
            <v>20190226</v>
          </cell>
          <cell r="C3402" t="str">
            <v>782819 Velthorst 13</v>
          </cell>
          <cell r="D3402" t="str">
            <v>Arcabo</v>
          </cell>
          <cell r="E3402">
            <v>1</v>
          </cell>
          <cell r="F3402">
            <v>11</v>
          </cell>
          <cell r="G3402">
            <v>6</v>
          </cell>
          <cell r="H3402">
            <v>3</v>
          </cell>
          <cell r="I3402">
            <v>0</v>
          </cell>
          <cell r="J3402">
            <v>0</v>
          </cell>
          <cell r="L3402">
            <v>4263</v>
          </cell>
          <cell r="N3402">
            <v>3094.19</v>
          </cell>
          <cell r="O3402">
            <v>2476.08</v>
          </cell>
          <cell r="P3402">
            <v>0.80023527966931562</v>
          </cell>
          <cell r="Q3402">
            <v>618.11</v>
          </cell>
          <cell r="R3402">
            <v>0.19976472033068429</v>
          </cell>
          <cell r="S3402">
            <v>24.724399999999999</v>
          </cell>
          <cell r="U3402">
            <v>3094.19</v>
          </cell>
          <cell r="V3402">
            <v>0</v>
          </cell>
          <cell r="W3402">
            <v>4263</v>
          </cell>
          <cell r="X3402">
            <v>4263</v>
          </cell>
          <cell r="Y3402">
            <v>19600240</v>
          </cell>
        </row>
        <row r="3403">
          <cell r="A3403">
            <v>20190227</v>
          </cell>
          <cell r="C3403" t="str">
            <v>782919 Velthorst 13</v>
          </cell>
          <cell r="D3403" t="str">
            <v>Arcabo</v>
          </cell>
          <cell r="E3403">
            <v>1</v>
          </cell>
          <cell r="F3403">
            <v>11</v>
          </cell>
          <cell r="G3403">
            <v>6</v>
          </cell>
          <cell r="H3403">
            <v>3</v>
          </cell>
          <cell r="I3403">
            <v>0</v>
          </cell>
          <cell r="J3403">
            <v>0</v>
          </cell>
          <cell r="L3403">
            <v>4263</v>
          </cell>
          <cell r="N3403">
            <v>3094.19</v>
          </cell>
          <cell r="O3403">
            <v>2476.08</v>
          </cell>
          <cell r="P3403">
            <v>0.80023527966931562</v>
          </cell>
          <cell r="Q3403">
            <v>618.11</v>
          </cell>
          <cell r="R3403">
            <v>0.19976472033068429</v>
          </cell>
          <cell r="S3403">
            <v>24.724399999999999</v>
          </cell>
          <cell r="U3403">
            <v>3094.19</v>
          </cell>
          <cell r="V3403">
            <v>0</v>
          </cell>
          <cell r="W3403">
            <v>4263</v>
          </cell>
          <cell r="X3403">
            <v>4263</v>
          </cell>
          <cell r="Y3403">
            <v>19600239</v>
          </cell>
        </row>
        <row r="3404">
          <cell r="A3404">
            <v>20190228</v>
          </cell>
          <cell r="C3404" t="str">
            <v>783019 Velthorst 13 sp</v>
          </cell>
          <cell r="D3404" t="str">
            <v>Arcabo</v>
          </cell>
          <cell r="E3404">
            <v>1</v>
          </cell>
          <cell r="F3404">
            <v>11</v>
          </cell>
          <cell r="G3404">
            <v>6</v>
          </cell>
          <cell r="H3404">
            <v>3</v>
          </cell>
          <cell r="I3404">
            <v>0</v>
          </cell>
          <cell r="J3404">
            <v>0</v>
          </cell>
          <cell r="L3404">
            <v>4263</v>
          </cell>
          <cell r="N3404">
            <v>3094.19</v>
          </cell>
          <cell r="O3404">
            <v>2476.08</v>
          </cell>
          <cell r="P3404">
            <v>0.80023527966931562</v>
          </cell>
          <cell r="Q3404">
            <v>618.11</v>
          </cell>
          <cell r="R3404">
            <v>0.19976472033068429</v>
          </cell>
          <cell r="S3404">
            <v>24.724399999999999</v>
          </cell>
          <cell r="U3404">
            <v>3094.19</v>
          </cell>
          <cell r="V3404">
            <v>4263</v>
          </cell>
          <cell r="W3404">
            <v>0</v>
          </cell>
          <cell r="X3404"/>
          <cell r="Y3404"/>
        </row>
        <row r="3405">
          <cell r="A3405">
            <v>20190229</v>
          </cell>
          <cell r="C3405" t="str">
            <v>783119 Velthorst 13 sp</v>
          </cell>
          <cell r="D3405" t="str">
            <v>Arcabo</v>
          </cell>
          <cell r="E3405">
            <v>1</v>
          </cell>
          <cell r="F3405">
            <v>11</v>
          </cell>
          <cell r="G3405">
            <v>6</v>
          </cell>
          <cell r="H3405">
            <v>3</v>
          </cell>
          <cell r="I3405">
            <v>0</v>
          </cell>
          <cell r="J3405">
            <v>0</v>
          </cell>
          <cell r="L3405">
            <v>4263</v>
          </cell>
          <cell r="N3405">
            <v>3094.19</v>
          </cell>
          <cell r="O3405">
            <v>2476.08</v>
          </cell>
          <cell r="P3405">
            <v>0.80023527966931562</v>
          </cell>
          <cell r="Q3405">
            <v>618.11</v>
          </cell>
          <cell r="R3405">
            <v>0.19976472033068429</v>
          </cell>
          <cell r="S3405">
            <v>24.724399999999999</v>
          </cell>
          <cell r="U3405">
            <v>3094.19</v>
          </cell>
          <cell r="V3405">
            <v>4263</v>
          </cell>
          <cell r="W3405">
            <v>0</v>
          </cell>
          <cell r="X3405"/>
          <cell r="Y3405"/>
        </row>
        <row r="3406">
          <cell r="A3406">
            <v>20190230</v>
          </cell>
          <cell r="C3406" t="str">
            <v>783219 Velthorst 13 sp</v>
          </cell>
          <cell r="D3406" t="str">
            <v>Arcabo</v>
          </cell>
          <cell r="E3406">
            <v>1</v>
          </cell>
          <cell r="F3406">
            <v>11</v>
          </cell>
          <cell r="G3406">
            <v>6</v>
          </cell>
          <cell r="H3406">
            <v>3</v>
          </cell>
          <cell r="I3406">
            <v>0</v>
          </cell>
          <cell r="J3406">
            <v>0</v>
          </cell>
          <cell r="L3406">
            <v>4263</v>
          </cell>
          <cell r="N3406">
            <v>3094.19</v>
          </cell>
          <cell r="O3406">
            <v>2476.08</v>
          </cell>
          <cell r="P3406">
            <v>0.80023527966931562</v>
          </cell>
          <cell r="Q3406">
            <v>618.11</v>
          </cell>
          <cell r="R3406">
            <v>0.19976472033068429</v>
          </cell>
          <cell r="S3406">
            <v>24.724399999999999</v>
          </cell>
          <cell r="U3406">
            <v>3094.19</v>
          </cell>
          <cell r="V3406">
            <v>4263</v>
          </cell>
          <cell r="W3406">
            <v>0</v>
          </cell>
          <cell r="X3406"/>
          <cell r="Y3406"/>
        </row>
        <row r="3407">
          <cell r="A3407">
            <v>20190231</v>
          </cell>
          <cell r="C3407" t="str">
            <v>784319 Velthorst 12</v>
          </cell>
          <cell r="D3407" t="str">
            <v>Arcabo</v>
          </cell>
          <cell r="E3407">
            <v>1</v>
          </cell>
          <cell r="F3407">
            <v>10</v>
          </cell>
          <cell r="G3407">
            <v>5</v>
          </cell>
          <cell r="H3407">
            <v>3</v>
          </cell>
          <cell r="I3407">
            <v>0</v>
          </cell>
          <cell r="J3407">
            <v>0</v>
          </cell>
          <cell r="L3407">
            <v>3944</v>
          </cell>
          <cell r="N3407">
            <v>2456</v>
          </cell>
          <cell r="O3407">
            <v>1877.6399999999999</v>
          </cell>
          <cell r="P3407">
            <v>0.76451140065146572</v>
          </cell>
          <cell r="Q3407">
            <v>578.36</v>
          </cell>
          <cell r="R3407">
            <v>0.23548859934853419</v>
          </cell>
          <cell r="S3407">
            <v>23.134399999999999</v>
          </cell>
          <cell r="U3407">
            <v>2456</v>
          </cell>
          <cell r="V3407">
            <v>3944</v>
          </cell>
          <cell r="W3407">
            <v>0</v>
          </cell>
          <cell r="X3407"/>
          <cell r="Y3407"/>
        </row>
        <row r="3408">
          <cell r="A3408">
            <v>20190232</v>
          </cell>
          <cell r="C3408" t="str">
            <v>784419 Velthorst 12</v>
          </cell>
          <cell r="D3408" t="str">
            <v>Arcabo</v>
          </cell>
          <cell r="E3408">
            <v>1</v>
          </cell>
          <cell r="F3408">
            <v>10</v>
          </cell>
          <cell r="G3408">
            <v>5</v>
          </cell>
          <cell r="H3408">
            <v>3</v>
          </cell>
          <cell r="I3408">
            <v>0</v>
          </cell>
          <cell r="J3408">
            <v>0</v>
          </cell>
          <cell r="L3408">
            <v>3944</v>
          </cell>
          <cell r="N3408">
            <v>2456</v>
          </cell>
          <cell r="O3408">
            <v>1877.6399999999999</v>
          </cell>
          <cell r="P3408">
            <v>0.76451140065146572</v>
          </cell>
          <cell r="Q3408">
            <v>578.36</v>
          </cell>
          <cell r="R3408">
            <v>0.23548859934853419</v>
          </cell>
          <cell r="S3408">
            <v>23.134399999999999</v>
          </cell>
          <cell r="U3408">
            <v>2456</v>
          </cell>
          <cell r="V3408">
            <v>3944</v>
          </cell>
          <cell r="W3408">
            <v>0</v>
          </cell>
          <cell r="X3408"/>
          <cell r="Y3408"/>
        </row>
        <row r="3409">
          <cell r="A3409">
            <v>20190233</v>
          </cell>
          <cell r="C3409" t="str">
            <v>784519 Velthorst 12</v>
          </cell>
          <cell r="D3409" t="str">
            <v>Arcabo</v>
          </cell>
          <cell r="E3409">
            <v>1</v>
          </cell>
          <cell r="F3409">
            <v>10</v>
          </cell>
          <cell r="G3409">
            <v>5</v>
          </cell>
          <cell r="H3409">
            <v>3</v>
          </cell>
          <cell r="I3409">
            <v>0</v>
          </cell>
          <cell r="J3409">
            <v>0</v>
          </cell>
          <cell r="L3409">
            <v>3944</v>
          </cell>
          <cell r="N3409">
            <v>2456</v>
          </cell>
          <cell r="O3409">
            <v>1877.6399999999999</v>
          </cell>
          <cell r="P3409">
            <v>0.76451140065146572</v>
          </cell>
          <cell r="Q3409">
            <v>578.36</v>
          </cell>
          <cell r="R3409">
            <v>0.23548859934853419</v>
          </cell>
          <cell r="S3409">
            <v>23.134399999999999</v>
          </cell>
          <cell r="U3409">
            <v>2456</v>
          </cell>
          <cell r="V3409">
            <v>3944</v>
          </cell>
          <cell r="W3409">
            <v>0</v>
          </cell>
          <cell r="X3409"/>
          <cell r="Y3409"/>
        </row>
        <row r="3410">
          <cell r="A3410">
            <v>20190234</v>
          </cell>
          <cell r="C3410" t="str">
            <v>784619 Velthorst 12</v>
          </cell>
          <cell r="D3410" t="str">
            <v>Arcabo</v>
          </cell>
          <cell r="E3410">
            <v>1</v>
          </cell>
          <cell r="F3410">
            <v>10</v>
          </cell>
          <cell r="G3410">
            <v>5</v>
          </cell>
          <cell r="H3410">
            <v>3</v>
          </cell>
          <cell r="I3410">
            <v>0</v>
          </cell>
          <cell r="J3410">
            <v>0</v>
          </cell>
          <cell r="L3410">
            <v>3944</v>
          </cell>
          <cell r="N3410">
            <v>2456</v>
          </cell>
          <cell r="O3410">
            <v>1877.6399999999999</v>
          </cell>
          <cell r="P3410">
            <v>0.76451140065146572</v>
          </cell>
          <cell r="Q3410">
            <v>578.36</v>
          </cell>
          <cell r="R3410">
            <v>0.23548859934853419</v>
          </cell>
          <cell r="S3410">
            <v>23.134399999999999</v>
          </cell>
          <cell r="U3410">
            <v>2456</v>
          </cell>
          <cell r="V3410">
            <v>3944</v>
          </cell>
          <cell r="W3410">
            <v>0</v>
          </cell>
          <cell r="X3410"/>
          <cell r="Y3410"/>
        </row>
        <row r="3411">
          <cell r="A3411">
            <v>20190235</v>
          </cell>
          <cell r="C3411" t="str">
            <v>784719 Velthorst 12</v>
          </cell>
          <cell r="D3411" t="str">
            <v>Arcabo</v>
          </cell>
          <cell r="E3411">
            <v>1</v>
          </cell>
          <cell r="F3411">
            <v>10</v>
          </cell>
          <cell r="G3411">
            <v>5</v>
          </cell>
          <cell r="H3411">
            <v>3</v>
          </cell>
          <cell r="I3411">
            <v>0</v>
          </cell>
          <cell r="J3411">
            <v>0</v>
          </cell>
          <cell r="L3411">
            <v>3944</v>
          </cell>
          <cell r="N3411">
            <v>2456</v>
          </cell>
          <cell r="O3411">
            <v>1877.6399999999999</v>
          </cell>
          <cell r="P3411">
            <v>0.76451140065146572</v>
          </cell>
          <cell r="Q3411">
            <v>578.36</v>
          </cell>
          <cell r="R3411">
            <v>0.23548859934853419</v>
          </cell>
          <cell r="S3411">
            <v>23.134399999999999</v>
          </cell>
          <cell r="U3411">
            <v>2456</v>
          </cell>
          <cell r="V3411">
            <v>3944</v>
          </cell>
          <cell r="W3411">
            <v>0</v>
          </cell>
          <cell r="X3411"/>
          <cell r="Y3411"/>
        </row>
        <row r="3412">
          <cell r="A3412">
            <v>20190236</v>
          </cell>
          <cell r="C3412" t="str">
            <v>784819 Velthorst 12</v>
          </cell>
          <cell r="D3412" t="str">
            <v>Arcabo</v>
          </cell>
          <cell r="E3412">
            <v>1</v>
          </cell>
          <cell r="F3412">
            <v>10</v>
          </cell>
          <cell r="G3412">
            <v>5</v>
          </cell>
          <cell r="H3412">
            <v>3</v>
          </cell>
          <cell r="I3412">
            <v>0</v>
          </cell>
          <cell r="J3412">
            <v>0</v>
          </cell>
          <cell r="L3412">
            <v>3944</v>
          </cell>
          <cell r="N3412">
            <v>2456</v>
          </cell>
          <cell r="O3412">
            <v>1877.6399999999999</v>
          </cell>
          <cell r="P3412">
            <v>0.76451140065146572</v>
          </cell>
          <cell r="Q3412">
            <v>578.36</v>
          </cell>
          <cell r="R3412">
            <v>0.23548859934853419</v>
          </cell>
          <cell r="S3412">
            <v>23.134399999999999</v>
          </cell>
          <cell r="U3412">
            <v>2456</v>
          </cell>
          <cell r="V3412">
            <v>3944</v>
          </cell>
          <cell r="W3412">
            <v>0</v>
          </cell>
          <cell r="X3412"/>
          <cell r="Y3412"/>
        </row>
        <row r="3413">
          <cell r="A3413">
            <v>20190237</v>
          </cell>
          <cell r="C3413" t="str">
            <v>784919 Velthorst 12</v>
          </cell>
          <cell r="D3413" t="str">
            <v>Arcabo</v>
          </cell>
          <cell r="E3413">
            <v>1</v>
          </cell>
          <cell r="F3413">
            <v>10</v>
          </cell>
          <cell r="G3413">
            <v>5</v>
          </cell>
          <cell r="H3413">
            <v>3</v>
          </cell>
          <cell r="I3413">
            <v>0</v>
          </cell>
          <cell r="J3413">
            <v>0</v>
          </cell>
          <cell r="L3413">
            <v>3944</v>
          </cell>
          <cell r="N3413">
            <v>2456</v>
          </cell>
          <cell r="O3413">
            <v>1877.6399999999999</v>
          </cell>
          <cell r="P3413">
            <v>0.76451140065146572</v>
          </cell>
          <cell r="Q3413">
            <v>578.36</v>
          </cell>
          <cell r="R3413">
            <v>0.23548859934853419</v>
          </cell>
          <cell r="S3413">
            <v>23.134399999999999</v>
          </cell>
          <cell r="U3413">
            <v>2456</v>
          </cell>
          <cell r="V3413">
            <v>3944</v>
          </cell>
          <cell r="W3413">
            <v>0</v>
          </cell>
          <cell r="X3413"/>
          <cell r="Y3413"/>
        </row>
        <row r="3414">
          <cell r="A3414">
            <v>20190238</v>
          </cell>
          <cell r="C3414" t="str">
            <v>785019 Velthorst 12 sp</v>
          </cell>
          <cell r="D3414" t="str">
            <v>Arcabo</v>
          </cell>
          <cell r="E3414">
            <v>1</v>
          </cell>
          <cell r="F3414">
            <v>10</v>
          </cell>
          <cell r="G3414">
            <v>5</v>
          </cell>
          <cell r="H3414">
            <v>3</v>
          </cell>
          <cell r="I3414">
            <v>0</v>
          </cell>
          <cell r="J3414">
            <v>0</v>
          </cell>
          <cell r="L3414">
            <v>3944</v>
          </cell>
          <cell r="N3414">
            <v>2456</v>
          </cell>
          <cell r="O3414">
            <v>1877.6399999999999</v>
          </cell>
          <cell r="P3414">
            <v>0.76451140065146572</v>
          </cell>
          <cell r="Q3414">
            <v>578.36</v>
          </cell>
          <cell r="R3414">
            <v>0.23548859934853419</v>
          </cell>
          <cell r="S3414">
            <v>23.134399999999999</v>
          </cell>
          <cell r="U3414">
            <v>2456</v>
          </cell>
          <cell r="V3414">
            <v>3944</v>
          </cell>
          <cell r="W3414">
            <v>0</v>
          </cell>
          <cell r="X3414"/>
          <cell r="Y3414"/>
        </row>
        <row r="3415">
          <cell r="A3415">
            <v>20190239</v>
          </cell>
          <cell r="C3415" t="str">
            <v>785119 Velthorst 12 sp</v>
          </cell>
          <cell r="D3415" t="str">
            <v>Arcabo</v>
          </cell>
          <cell r="E3415">
            <v>1</v>
          </cell>
          <cell r="F3415">
            <v>10</v>
          </cell>
          <cell r="G3415">
            <v>5</v>
          </cell>
          <cell r="H3415">
            <v>3</v>
          </cell>
          <cell r="I3415">
            <v>0</v>
          </cell>
          <cell r="J3415">
            <v>0</v>
          </cell>
          <cell r="L3415">
            <v>3944</v>
          </cell>
          <cell r="N3415">
            <v>2456</v>
          </cell>
          <cell r="O3415">
            <v>1877.6399999999999</v>
          </cell>
          <cell r="P3415">
            <v>0.76451140065146572</v>
          </cell>
          <cell r="Q3415">
            <v>578.36</v>
          </cell>
          <cell r="R3415">
            <v>0.23548859934853419</v>
          </cell>
          <cell r="S3415">
            <v>23.134399999999999</v>
          </cell>
          <cell r="U3415">
            <v>2456</v>
          </cell>
          <cell r="V3415">
            <v>3944</v>
          </cell>
          <cell r="W3415">
            <v>0</v>
          </cell>
          <cell r="X3415"/>
          <cell r="Y3415"/>
        </row>
        <row r="3416">
          <cell r="A3416">
            <v>20190240</v>
          </cell>
          <cell r="C3416" t="str">
            <v>785219 Velthorst 12 sp</v>
          </cell>
          <cell r="D3416" t="str">
            <v>Arcabo</v>
          </cell>
          <cell r="E3416">
            <v>1</v>
          </cell>
          <cell r="F3416">
            <v>10</v>
          </cell>
          <cell r="G3416">
            <v>5</v>
          </cell>
          <cell r="H3416">
            <v>3</v>
          </cell>
          <cell r="I3416">
            <v>0</v>
          </cell>
          <cell r="J3416">
            <v>0</v>
          </cell>
          <cell r="L3416">
            <v>3944</v>
          </cell>
          <cell r="N3416">
            <v>2456</v>
          </cell>
          <cell r="O3416">
            <v>1877.6399999999999</v>
          </cell>
          <cell r="P3416">
            <v>0.76451140065146572</v>
          </cell>
          <cell r="Q3416">
            <v>578.36</v>
          </cell>
          <cell r="R3416">
            <v>0.23548859934853419</v>
          </cell>
          <cell r="S3416">
            <v>23.134399999999999</v>
          </cell>
          <cell r="U3416">
            <v>2456</v>
          </cell>
          <cell r="V3416">
            <v>3944</v>
          </cell>
          <cell r="W3416">
            <v>0</v>
          </cell>
          <cell r="X3416"/>
          <cell r="Y3416"/>
        </row>
        <row r="3417">
          <cell r="A3417">
            <v>20190241</v>
          </cell>
          <cell r="C3417" t="str">
            <v>565017 selbach , Wackerballig 2sleutels G32846</v>
          </cell>
          <cell r="D3417" t="str">
            <v>Arcabo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1</v>
          </cell>
          <cell r="J3417">
            <v>1</v>
          </cell>
          <cell r="L3417">
            <v>13.75</v>
          </cell>
          <cell r="O3417">
            <v>5.98</v>
          </cell>
          <cell r="P3417" t="str">
            <v/>
          </cell>
          <cell r="R3417" t="str">
            <v/>
          </cell>
          <cell r="S3417">
            <v>0</v>
          </cell>
          <cell r="U3417">
            <v>0</v>
          </cell>
          <cell r="V3417">
            <v>13.75</v>
          </cell>
          <cell r="W3417">
            <v>0</v>
          </cell>
          <cell r="X3417"/>
          <cell r="Y3417"/>
        </row>
        <row r="3418">
          <cell r="A3418">
            <v>20190242</v>
          </cell>
          <cell r="C3418" t="str">
            <v>615017 Sluistang met kruk voor 1122 BOS werkbon 371</v>
          </cell>
          <cell r="D3418" t="str">
            <v>Arcabo</v>
          </cell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1</v>
          </cell>
          <cell r="J3418">
            <v>1</v>
          </cell>
          <cell r="L3418">
            <v>21.83</v>
          </cell>
          <cell r="O3418">
            <v>9.49</v>
          </cell>
          <cell r="P3418" t="str">
            <v/>
          </cell>
          <cell r="R3418" t="str">
            <v/>
          </cell>
          <cell r="S3418">
            <v>0</v>
          </cell>
          <cell r="U3418">
            <v>0</v>
          </cell>
          <cell r="V3418">
            <v>21.83</v>
          </cell>
          <cell r="W3418">
            <v>0</v>
          </cell>
          <cell r="X3418"/>
          <cell r="Y3418"/>
        </row>
        <row r="3419">
          <cell r="A3419">
            <v>20190243</v>
          </cell>
          <cell r="C3419">
            <v>790119</v>
          </cell>
          <cell r="D3419" t="str">
            <v>Arcabo</v>
          </cell>
          <cell r="E3419">
            <v>1</v>
          </cell>
          <cell r="F3419">
            <v>14</v>
          </cell>
          <cell r="G3419">
            <v>5</v>
          </cell>
          <cell r="H3419">
            <v>3</v>
          </cell>
          <cell r="I3419">
            <v>0</v>
          </cell>
          <cell r="J3419">
            <v>0</v>
          </cell>
          <cell r="L3419">
            <v>7970.23</v>
          </cell>
          <cell r="N3419">
            <v>5256.45</v>
          </cell>
          <cell r="O3419">
            <v>4385.5999999999995</v>
          </cell>
          <cell r="P3419">
            <v>0.83432735020783977</v>
          </cell>
          <cell r="Q3419">
            <v>870.85</v>
          </cell>
          <cell r="R3419">
            <v>0.16567264979216012</v>
          </cell>
          <cell r="S3419">
            <v>34.834000000000003</v>
          </cell>
          <cell r="U3419">
            <v>5256.45</v>
          </cell>
          <cell r="V3419">
            <v>0</v>
          </cell>
          <cell r="W3419">
            <v>7970.23</v>
          </cell>
          <cell r="X3419">
            <v>7970.23</v>
          </cell>
          <cell r="Y3419">
            <v>19600253</v>
          </cell>
        </row>
        <row r="3420">
          <cell r="A3420">
            <v>20190244</v>
          </cell>
          <cell r="C3420">
            <v>781019</v>
          </cell>
          <cell r="D3420" t="str">
            <v>Arcabo</v>
          </cell>
          <cell r="E3420">
            <v>1</v>
          </cell>
          <cell r="F3420">
            <v>8</v>
          </cell>
          <cell r="G3420">
            <v>5</v>
          </cell>
          <cell r="H3420">
            <v>3</v>
          </cell>
          <cell r="I3420">
            <v>0</v>
          </cell>
          <cell r="J3420">
            <v>0</v>
          </cell>
          <cell r="L3420">
            <v>3067.09</v>
          </cell>
          <cell r="N3420">
            <v>2026.19</v>
          </cell>
          <cell r="O3420">
            <v>1536.29</v>
          </cell>
          <cell r="P3420">
            <v>0.75821615939275189</v>
          </cell>
          <cell r="Q3420">
            <v>489.9</v>
          </cell>
          <cell r="R3420">
            <v>0.24178384060724806</v>
          </cell>
          <cell r="S3420">
            <v>19.596</v>
          </cell>
          <cell r="U3420">
            <v>2026.19</v>
          </cell>
          <cell r="V3420">
            <v>0</v>
          </cell>
          <cell r="W3420">
            <v>3067.09</v>
          </cell>
          <cell r="X3420">
            <v>3067.09</v>
          </cell>
          <cell r="Y3420">
            <v>19600251</v>
          </cell>
        </row>
        <row r="3421">
          <cell r="A3421">
            <v>20190245</v>
          </cell>
          <cell r="C3421">
            <v>781119</v>
          </cell>
          <cell r="D3421" t="str">
            <v>Arcabo</v>
          </cell>
          <cell r="E3421">
            <v>1</v>
          </cell>
          <cell r="F3421">
            <v>9</v>
          </cell>
          <cell r="G3421">
            <v>6</v>
          </cell>
          <cell r="H3421">
            <v>4</v>
          </cell>
          <cell r="I3421">
            <v>0</v>
          </cell>
          <cell r="J3421">
            <v>0</v>
          </cell>
          <cell r="L3421">
            <v>4004.72</v>
          </cell>
          <cell r="N3421">
            <v>2641.63</v>
          </cell>
          <cell r="O3421">
            <v>2080.0300000000002</v>
          </cell>
          <cell r="P3421">
            <v>0.78740398920363563</v>
          </cell>
          <cell r="Q3421">
            <v>561.6</v>
          </cell>
          <cell r="R3421">
            <v>0.21259601079636437</v>
          </cell>
          <cell r="S3421">
            <v>22.464000000000002</v>
          </cell>
          <cell r="U3421">
            <v>2641.63</v>
          </cell>
          <cell r="V3421">
            <v>0</v>
          </cell>
          <cell r="W3421">
            <v>4004.72</v>
          </cell>
          <cell r="X3421">
            <v>4004.72</v>
          </cell>
          <cell r="Y3421">
            <v>19600250</v>
          </cell>
        </row>
        <row r="3422">
          <cell r="A3422">
            <v>20190246</v>
          </cell>
          <cell r="C3422">
            <v>795219</v>
          </cell>
          <cell r="D3422" t="str">
            <v>Arcabo</v>
          </cell>
          <cell r="E3422">
            <v>1</v>
          </cell>
          <cell r="F3422">
            <v>7</v>
          </cell>
          <cell r="G3422">
            <v>4</v>
          </cell>
          <cell r="H3422">
            <v>3</v>
          </cell>
          <cell r="I3422">
            <v>0</v>
          </cell>
          <cell r="J3422">
            <v>0</v>
          </cell>
          <cell r="L3422">
            <v>2612.62</v>
          </cell>
          <cell r="N3422">
            <v>1728.42</v>
          </cell>
          <cell r="O3422">
            <v>1342.79</v>
          </cell>
          <cell r="P3422">
            <v>0.77688871917705182</v>
          </cell>
          <cell r="Q3422">
            <v>385.63</v>
          </cell>
          <cell r="R3422">
            <v>0.22311128082294812</v>
          </cell>
          <cell r="S3422">
            <v>15.4252</v>
          </cell>
          <cell r="U3422">
            <v>1728.42</v>
          </cell>
          <cell r="V3422">
            <v>0</v>
          </cell>
          <cell r="W3422">
            <v>2612.62</v>
          </cell>
          <cell r="X3422">
            <v>2612.62</v>
          </cell>
          <cell r="Y3422">
            <v>19600249</v>
          </cell>
        </row>
        <row r="3423">
          <cell r="A3423">
            <v>20190247</v>
          </cell>
          <cell r="C3423">
            <v>787819</v>
          </cell>
          <cell r="D3423" t="str">
            <v>Arcabo</v>
          </cell>
          <cell r="E3423">
            <v>1</v>
          </cell>
          <cell r="F3423">
            <v>8</v>
          </cell>
          <cell r="G3423">
            <v>5</v>
          </cell>
          <cell r="H3423">
            <v>3</v>
          </cell>
          <cell r="I3423">
            <v>0</v>
          </cell>
          <cell r="J3423">
            <v>0</v>
          </cell>
          <cell r="L3423">
            <v>3139.31</v>
          </cell>
          <cell r="N3423">
            <v>2068.81</v>
          </cell>
          <cell r="O3423">
            <v>1580.31</v>
          </cell>
          <cell r="P3423">
            <v>0.76387391785615888</v>
          </cell>
          <cell r="Q3423">
            <v>488.5</v>
          </cell>
          <cell r="R3423">
            <v>0.23612608214384115</v>
          </cell>
          <cell r="S3423">
            <v>19.54</v>
          </cell>
          <cell r="U3423">
            <v>2068.81</v>
          </cell>
          <cell r="V3423">
            <v>0</v>
          </cell>
          <cell r="W3423">
            <v>3139.31</v>
          </cell>
          <cell r="X3423">
            <v>3139.31</v>
          </cell>
          <cell r="Y3423">
            <v>19600248</v>
          </cell>
        </row>
        <row r="3424">
          <cell r="A3424" t="str">
            <v>20190248V</v>
          </cell>
          <cell r="C3424">
            <v>766019</v>
          </cell>
          <cell r="D3424" t="str">
            <v>Arcabo</v>
          </cell>
          <cell r="E3424">
            <v>1</v>
          </cell>
          <cell r="F3424">
            <v>11</v>
          </cell>
          <cell r="G3424">
            <v>8</v>
          </cell>
          <cell r="H3424">
            <v>2</v>
          </cell>
          <cell r="I3424">
            <v>0</v>
          </cell>
          <cell r="J3424">
            <v>0</v>
          </cell>
          <cell r="L3424">
            <v>6982.21</v>
          </cell>
          <cell r="N3424">
            <v>4596.9799999999996</v>
          </cell>
          <cell r="O3424">
            <v>3744.5599999999995</v>
          </cell>
          <cell r="P3424">
            <v>0.8145695652363073</v>
          </cell>
          <cell r="Q3424">
            <v>852.42</v>
          </cell>
          <cell r="R3424">
            <v>0.1854304347636927</v>
          </cell>
          <cell r="S3424">
            <v>34.096800000000002</v>
          </cell>
          <cell r="U3424">
            <v>4596.9799999999996</v>
          </cell>
          <cell r="V3424">
            <v>0</v>
          </cell>
          <cell r="W3424">
            <v>6982.21</v>
          </cell>
          <cell r="X3424">
            <v>6982.21</v>
          </cell>
          <cell r="Y3424">
            <v>19600248</v>
          </cell>
        </row>
        <row r="3425">
          <cell r="A3425">
            <v>20190250</v>
          </cell>
          <cell r="C3425" t="str">
            <v>774519 Deurvleugel ARC5075R kavel 56</v>
          </cell>
          <cell r="D3425" t="str">
            <v>Arcabo</v>
          </cell>
          <cell r="E3425">
            <v>0</v>
          </cell>
          <cell r="F3425">
            <v>0</v>
          </cell>
          <cell r="G3425">
            <v>0</v>
          </cell>
          <cell r="H3425">
            <v>1</v>
          </cell>
          <cell r="I3425">
            <v>0</v>
          </cell>
          <cell r="J3425">
            <v>0</v>
          </cell>
          <cell r="L3425">
            <v>498</v>
          </cell>
          <cell r="N3425">
            <v>312</v>
          </cell>
          <cell r="O3425">
            <v>262</v>
          </cell>
          <cell r="P3425">
            <v>0.83974358974358976</v>
          </cell>
          <cell r="Q3425">
            <v>50</v>
          </cell>
          <cell r="R3425">
            <v>0.16025641025641027</v>
          </cell>
          <cell r="S3425">
            <v>2</v>
          </cell>
          <cell r="U3425">
            <v>312</v>
          </cell>
          <cell r="V3425">
            <v>498</v>
          </cell>
          <cell r="W3425">
            <v>0</v>
          </cell>
          <cell r="X3425"/>
          <cell r="Y3425"/>
        </row>
        <row r="3426">
          <cell r="A3426">
            <v>20190251</v>
          </cell>
          <cell r="C3426" t="str">
            <v>766019 schuur</v>
          </cell>
          <cell r="D3426" t="str">
            <v>Arcabo</v>
          </cell>
          <cell r="E3426">
            <v>0</v>
          </cell>
          <cell r="F3426">
            <v>2</v>
          </cell>
          <cell r="G3426">
            <v>1</v>
          </cell>
          <cell r="H3426">
            <v>1</v>
          </cell>
          <cell r="I3426">
            <v>0</v>
          </cell>
          <cell r="J3426">
            <v>0</v>
          </cell>
          <cell r="L3426">
            <v>769.63</v>
          </cell>
          <cell r="N3426">
            <v>498.66</v>
          </cell>
          <cell r="O3426">
            <v>359.47</v>
          </cell>
          <cell r="P3426">
            <v>0.7208719367905988</v>
          </cell>
          <cell r="Q3426">
            <v>139.19</v>
          </cell>
          <cell r="R3426">
            <v>0.2791280632094012</v>
          </cell>
          <cell r="S3426">
            <v>5.5675999999999997</v>
          </cell>
          <cell r="U3426">
            <v>498.66</v>
          </cell>
          <cell r="V3426">
            <v>0</v>
          </cell>
          <cell r="W3426">
            <v>769.63</v>
          </cell>
          <cell r="X3426">
            <v>769.63</v>
          </cell>
          <cell r="Y3426">
            <v>19600246</v>
          </cell>
        </row>
        <row r="3427">
          <cell r="A3427">
            <v>20190252</v>
          </cell>
          <cell r="C3427">
            <v>744519</v>
          </cell>
          <cell r="D3427" t="str">
            <v>Arcabo</v>
          </cell>
          <cell r="E3427">
            <v>1</v>
          </cell>
          <cell r="F3427">
            <v>9</v>
          </cell>
          <cell r="G3427">
            <v>5</v>
          </cell>
          <cell r="H3427">
            <v>4</v>
          </cell>
          <cell r="I3427">
            <v>0</v>
          </cell>
          <cell r="J3427">
            <v>0</v>
          </cell>
          <cell r="L3427">
            <v>3939.59</v>
          </cell>
          <cell r="N3427">
            <v>2410.3000000000002</v>
          </cell>
          <cell r="O3427">
            <v>1859.0300000000002</v>
          </cell>
          <cell r="P3427">
            <v>0.77128573206654771</v>
          </cell>
          <cell r="Q3427">
            <v>551.27</v>
          </cell>
          <cell r="R3427">
            <v>0.22871426793345223</v>
          </cell>
          <cell r="S3427">
            <v>22.050799999999999</v>
          </cell>
          <cell r="U3427">
            <v>2410.3000000000002</v>
          </cell>
          <cell r="V3427">
            <v>0</v>
          </cell>
          <cell r="W3427">
            <v>3939.59</v>
          </cell>
          <cell r="X3427">
            <v>3939.59</v>
          </cell>
          <cell r="Y3427">
            <v>19600245</v>
          </cell>
        </row>
        <row r="3428">
          <cell r="A3428">
            <v>20190253</v>
          </cell>
          <cell r="C3428" t="str">
            <v>765919, glas 677 x 679 roedes. Bij Arcabo kapot gewaaid</v>
          </cell>
          <cell r="D3428" t="str">
            <v>Arcabo</v>
          </cell>
          <cell r="I3428">
            <v>1</v>
          </cell>
          <cell r="J3428">
            <v>1</v>
          </cell>
          <cell r="L3428">
            <v>59.86</v>
          </cell>
          <cell r="O3428">
            <v>22.43</v>
          </cell>
          <cell r="P3428" t="str">
            <v/>
          </cell>
          <cell r="Q3428">
            <v>15</v>
          </cell>
          <cell r="R3428" t="str">
            <v/>
          </cell>
          <cell r="S3428">
            <v>0.6</v>
          </cell>
          <cell r="U3428">
            <v>0</v>
          </cell>
          <cell r="V3428">
            <v>59.86</v>
          </cell>
          <cell r="W3428">
            <v>0</v>
          </cell>
          <cell r="X3428"/>
          <cell r="Y3428"/>
        </row>
        <row r="3429">
          <cell r="A3429">
            <v>20190254</v>
          </cell>
          <cell r="C3429" t="str">
            <v>762219, glas 1219 x 1882.Bij Arcabo kapot gewaaid</v>
          </cell>
          <cell r="D3429" t="str">
            <v>Arcabo</v>
          </cell>
          <cell r="I3429">
            <v>1</v>
          </cell>
          <cell r="J3429">
            <v>1</v>
          </cell>
          <cell r="L3429">
            <v>222.42</v>
          </cell>
          <cell r="M3429" t="str">
            <v xml:space="preserve"> </v>
          </cell>
          <cell r="O3429">
            <v>103.71</v>
          </cell>
          <cell r="P3429" t="str">
            <v/>
          </cell>
          <cell r="Q3429">
            <v>15</v>
          </cell>
          <cell r="R3429" t="str">
            <v/>
          </cell>
          <cell r="S3429">
            <v>0.6</v>
          </cell>
          <cell r="U3429">
            <v>0</v>
          </cell>
          <cell r="V3429">
            <v>222.42</v>
          </cell>
          <cell r="W3429">
            <v>0</v>
          </cell>
          <cell r="X3429"/>
          <cell r="Y3429"/>
        </row>
        <row r="3430">
          <cell r="A3430">
            <v>20190255</v>
          </cell>
          <cell r="C3430" t="str">
            <v>607116 Hageman Loodsmansduin. 2 sleutels</v>
          </cell>
          <cell r="D3430" t="str">
            <v>Arcabo</v>
          </cell>
          <cell r="I3430">
            <v>1</v>
          </cell>
          <cell r="J3430">
            <v>1</v>
          </cell>
          <cell r="L3430">
            <v>13.75</v>
          </cell>
          <cell r="O3430">
            <v>5.98</v>
          </cell>
          <cell r="P3430" t="str">
            <v/>
          </cell>
          <cell r="R3430" t="str">
            <v/>
          </cell>
          <cell r="S3430">
            <v>0</v>
          </cell>
          <cell r="U3430">
            <v>0</v>
          </cell>
          <cell r="V3430">
            <v>13.75</v>
          </cell>
          <cell r="W3430">
            <v>0</v>
          </cell>
          <cell r="X3430"/>
          <cell r="Y3430"/>
        </row>
        <row r="3431">
          <cell r="A3431">
            <v>20190256</v>
          </cell>
          <cell r="C3431" t="str">
            <v xml:space="preserve">werkbon 372, deurpaneel 630 x 720 wit/wit voorraad schuurtje </v>
          </cell>
          <cell r="D3431" t="str">
            <v>Arcabo</v>
          </cell>
          <cell r="I3431">
            <v>1</v>
          </cell>
          <cell r="J3431">
            <v>1</v>
          </cell>
          <cell r="L3431">
            <v>45</v>
          </cell>
          <cell r="O3431">
            <v>19.559999999999999</v>
          </cell>
          <cell r="P3431" t="str">
            <v/>
          </cell>
          <cell r="R3431" t="str">
            <v/>
          </cell>
          <cell r="S3431">
            <v>0</v>
          </cell>
          <cell r="U3431">
            <v>0</v>
          </cell>
          <cell r="V3431">
            <v>45</v>
          </cell>
          <cell r="W3431">
            <v>0</v>
          </cell>
          <cell r="X3431"/>
          <cell r="Y3431"/>
        </row>
        <row r="3432">
          <cell r="A3432">
            <v>20190257</v>
          </cell>
          <cell r="C3432" t="str">
            <v>682217 ARC1023 losse vleugel</v>
          </cell>
          <cell r="D3432" t="str">
            <v>Arcabo</v>
          </cell>
          <cell r="E3432">
            <v>0</v>
          </cell>
          <cell r="F3432">
            <v>0</v>
          </cell>
          <cell r="G3432">
            <v>1</v>
          </cell>
          <cell r="H3432">
            <v>0</v>
          </cell>
          <cell r="I3432">
            <v>0</v>
          </cell>
          <cell r="J3432">
            <v>0</v>
          </cell>
          <cell r="L3432">
            <v>93.5</v>
          </cell>
          <cell r="O3432">
            <v>0</v>
          </cell>
          <cell r="P3432" t="str">
            <v/>
          </cell>
          <cell r="R3432" t="str">
            <v/>
          </cell>
          <cell r="S3432">
            <v>0</v>
          </cell>
          <cell r="U3432">
            <v>0</v>
          </cell>
          <cell r="V3432">
            <v>93.5</v>
          </cell>
          <cell r="W3432">
            <v>0</v>
          </cell>
          <cell r="X3432"/>
          <cell r="Y3432"/>
        </row>
        <row r="3433">
          <cell r="A3433">
            <v>20190258</v>
          </cell>
          <cell r="C3433" t="str">
            <v>1 deurkozijn</v>
          </cell>
          <cell r="D3433" t="str">
            <v>Morren</v>
          </cell>
          <cell r="E3433">
            <v>0</v>
          </cell>
          <cell r="F3433">
            <v>1</v>
          </cell>
          <cell r="G3433">
            <v>0</v>
          </cell>
          <cell r="H3433">
            <v>1</v>
          </cell>
          <cell r="I3433">
            <v>0</v>
          </cell>
          <cell r="J3433">
            <v>0</v>
          </cell>
          <cell r="L3433">
            <v>637.29</v>
          </cell>
          <cell r="N3433">
            <v>391.53</v>
          </cell>
          <cell r="O3433">
            <v>272.23999999999995</v>
          </cell>
          <cell r="P3433">
            <v>0.69532347457410659</v>
          </cell>
          <cell r="Q3433">
            <v>119.29</v>
          </cell>
          <cell r="R3433">
            <v>0.30467652542589335</v>
          </cell>
          <cell r="S3433">
            <v>4.7716000000000003</v>
          </cell>
          <cell r="U3433">
            <v>391.53</v>
          </cell>
          <cell r="V3433">
            <v>637.29</v>
          </cell>
          <cell r="W3433">
            <v>0</v>
          </cell>
          <cell r="X3433"/>
          <cell r="Y3433"/>
        </row>
        <row r="3434">
          <cell r="A3434">
            <v>20190259</v>
          </cell>
          <cell r="C3434">
            <v>744619</v>
          </cell>
          <cell r="D3434" t="str">
            <v>Arcabo</v>
          </cell>
          <cell r="E3434">
            <v>1</v>
          </cell>
          <cell r="F3434">
            <v>9</v>
          </cell>
          <cell r="G3434">
            <v>4</v>
          </cell>
          <cell r="H3434">
            <v>5</v>
          </cell>
          <cell r="I3434">
            <v>0</v>
          </cell>
          <cell r="J3434">
            <v>0</v>
          </cell>
          <cell r="L3434">
            <v>4444.1400000000003</v>
          </cell>
          <cell r="N3434">
            <v>2902.13</v>
          </cell>
          <cell r="O3434">
            <v>2315.71</v>
          </cell>
          <cell r="P3434">
            <v>0.79793462043395713</v>
          </cell>
          <cell r="Q3434">
            <v>586.41999999999996</v>
          </cell>
          <cell r="R3434">
            <v>0.20206537956604284</v>
          </cell>
          <cell r="S3434">
            <v>23.456799999999998</v>
          </cell>
          <cell r="U3434">
            <v>2902.13</v>
          </cell>
          <cell r="V3434">
            <v>4444.1400000000003</v>
          </cell>
          <cell r="W3434">
            <v>0</v>
          </cell>
          <cell r="X3434"/>
          <cell r="Y3434"/>
        </row>
        <row r="3435">
          <cell r="A3435">
            <v>20190260</v>
          </cell>
          <cell r="C3435">
            <v>790019</v>
          </cell>
          <cell r="D3435" t="str">
            <v>Arcabo</v>
          </cell>
          <cell r="E3435">
            <v>1</v>
          </cell>
          <cell r="F3435">
            <v>9</v>
          </cell>
          <cell r="G3435">
            <v>4</v>
          </cell>
          <cell r="H3435">
            <v>5</v>
          </cell>
          <cell r="I3435">
            <v>0</v>
          </cell>
          <cell r="J3435">
            <v>0</v>
          </cell>
          <cell r="L3435">
            <v>3474.86</v>
          </cell>
          <cell r="N3435">
            <v>2141.41</v>
          </cell>
          <cell r="O3435">
            <v>1628.4599999999998</v>
          </cell>
          <cell r="P3435">
            <v>0.76046156504359275</v>
          </cell>
          <cell r="Q3435">
            <v>512.95000000000005</v>
          </cell>
          <cell r="R3435">
            <v>0.23953843495640725</v>
          </cell>
          <cell r="S3435">
            <v>20.518000000000001</v>
          </cell>
          <cell r="U3435">
            <v>2141.41</v>
          </cell>
          <cell r="V3435">
            <v>3474.86</v>
          </cell>
          <cell r="W3435">
            <v>0</v>
          </cell>
          <cell r="X3435"/>
          <cell r="Y3435"/>
        </row>
        <row r="3436">
          <cell r="A3436">
            <v>20190261</v>
          </cell>
          <cell r="C3436" t="str">
            <v>SKG voortest drki raam PCD82-XT</v>
          </cell>
          <cell r="D3436" t="str">
            <v>Kurokozijn</v>
          </cell>
          <cell r="E3436">
            <v>0</v>
          </cell>
          <cell r="F3436">
            <v>1</v>
          </cell>
          <cell r="G3436">
            <v>1</v>
          </cell>
          <cell r="H3436">
            <v>0</v>
          </cell>
          <cell r="I3436">
            <v>0</v>
          </cell>
          <cell r="J3436">
            <v>0</v>
          </cell>
          <cell r="O3436">
            <v>0</v>
          </cell>
          <cell r="P3436" t="str">
            <v/>
          </cell>
          <cell r="R3436" t="str">
            <v/>
          </cell>
          <cell r="S3436">
            <v>0</v>
          </cell>
          <cell r="U3436">
            <v>0</v>
          </cell>
          <cell r="V3436">
            <v>0</v>
          </cell>
          <cell r="W3436">
            <v>0</v>
          </cell>
          <cell r="X3436"/>
          <cell r="Y3436"/>
        </row>
        <row r="3437">
          <cell r="A3437">
            <v>20190262</v>
          </cell>
          <cell r="C3437">
            <v>787619</v>
          </cell>
          <cell r="D3437" t="str">
            <v>Arcabo</v>
          </cell>
          <cell r="E3437">
            <v>1</v>
          </cell>
          <cell r="F3437">
            <v>7</v>
          </cell>
          <cell r="G3437">
            <v>3</v>
          </cell>
          <cell r="H3437">
            <v>3</v>
          </cell>
          <cell r="I3437">
            <v>0</v>
          </cell>
          <cell r="J3437">
            <v>0</v>
          </cell>
          <cell r="L3437">
            <v>3817.15</v>
          </cell>
          <cell r="N3437">
            <v>2500.15</v>
          </cell>
          <cell r="O3437">
            <v>2027.74</v>
          </cell>
          <cell r="P3437">
            <v>0.8110473371597704</v>
          </cell>
          <cell r="Q3437">
            <v>472.41</v>
          </cell>
          <cell r="R3437">
            <v>0.1889526628402296</v>
          </cell>
          <cell r="S3437">
            <v>18.8964</v>
          </cell>
          <cell r="U3437">
            <v>2500.15</v>
          </cell>
          <cell r="V3437">
            <v>3817.15</v>
          </cell>
          <cell r="W3437">
            <v>0</v>
          </cell>
          <cell r="X3437"/>
          <cell r="Y3437"/>
        </row>
        <row r="3438">
          <cell r="A3438">
            <v>20190263</v>
          </cell>
          <cell r="C3438">
            <v>788319</v>
          </cell>
          <cell r="D3438" t="str">
            <v>Arcabo</v>
          </cell>
          <cell r="E3438">
            <v>1</v>
          </cell>
          <cell r="F3438">
            <v>7</v>
          </cell>
          <cell r="G3438">
            <v>5</v>
          </cell>
          <cell r="H3438">
            <v>2</v>
          </cell>
          <cell r="I3438">
            <v>0</v>
          </cell>
          <cell r="J3438">
            <v>0</v>
          </cell>
          <cell r="L3438">
            <v>3102.34</v>
          </cell>
          <cell r="N3438">
            <v>2047.95</v>
          </cell>
          <cell r="O3438">
            <v>1625.14</v>
          </cell>
          <cell r="P3438">
            <v>0.79354476427647158</v>
          </cell>
          <cell r="Q3438">
            <v>422.81</v>
          </cell>
          <cell r="R3438">
            <v>0.20645523572352839</v>
          </cell>
          <cell r="S3438">
            <v>16.912400000000002</v>
          </cell>
          <cell r="U3438">
            <v>2047.95</v>
          </cell>
          <cell r="V3438">
            <v>3102.34</v>
          </cell>
          <cell r="W3438">
            <v>0</v>
          </cell>
          <cell r="X3438"/>
          <cell r="Y3438"/>
        </row>
        <row r="3439">
          <cell r="A3439">
            <v>20190264</v>
          </cell>
          <cell r="C3439">
            <v>773219</v>
          </cell>
          <cell r="D3439" t="str">
            <v>Arcabo</v>
          </cell>
          <cell r="E3439">
            <v>1</v>
          </cell>
          <cell r="F3439">
            <v>8</v>
          </cell>
          <cell r="G3439">
            <v>5</v>
          </cell>
          <cell r="H3439">
            <v>3</v>
          </cell>
          <cell r="I3439">
            <v>0</v>
          </cell>
          <cell r="J3439">
            <v>0</v>
          </cell>
          <cell r="L3439">
            <v>3378.83</v>
          </cell>
          <cell r="N3439">
            <v>2253.9299999999998</v>
          </cell>
          <cell r="O3439">
            <v>1767.33</v>
          </cell>
          <cell r="P3439">
            <v>0.78411042046558677</v>
          </cell>
          <cell r="Q3439">
            <v>486.6</v>
          </cell>
          <cell r="R3439">
            <v>0.21588957953441326</v>
          </cell>
          <cell r="S3439">
            <v>19.464000000000002</v>
          </cell>
          <cell r="U3439">
            <v>2253.9299999999998</v>
          </cell>
          <cell r="V3439">
            <v>3378.83</v>
          </cell>
          <cell r="W3439">
            <v>0</v>
          </cell>
          <cell r="X3439"/>
          <cell r="Y3439"/>
        </row>
        <row r="3440">
          <cell r="A3440">
            <v>20190265</v>
          </cell>
          <cell r="C3440" t="str">
            <v>2 horen 695918 Fam. De Peppel</v>
          </cell>
          <cell r="D3440" t="str">
            <v>Arcabo</v>
          </cell>
          <cell r="E3440">
            <v>0</v>
          </cell>
          <cell r="F3440">
            <v>0</v>
          </cell>
          <cell r="G3440">
            <v>0</v>
          </cell>
          <cell r="H3440">
            <v>0</v>
          </cell>
          <cell r="I3440">
            <v>1</v>
          </cell>
          <cell r="J3440">
            <v>1</v>
          </cell>
          <cell r="L3440">
            <v>115</v>
          </cell>
          <cell r="O3440">
            <v>50</v>
          </cell>
          <cell r="P3440" t="str">
            <v/>
          </cell>
          <cell r="Q3440">
            <v>15</v>
          </cell>
          <cell r="R3440" t="str">
            <v/>
          </cell>
          <cell r="S3440">
            <v>0.6</v>
          </cell>
          <cell r="U3440">
            <v>0</v>
          </cell>
          <cell r="V3440">
            <v>115</v>
          </cell>
          <cell r="W3440">
            <v>0</v>
          </cell>
          <cell r="X3440"/>
          <cell r="Y3440"/>
        </row>
        <row r="3441">
          <cell r="A3441">
            <v>20190266</v>
          </cell>
          <cell r="C3441" t="str">
            <v>746818,Glas 684x 1704 roedes Fam. Kolke</v>
          </cell>
          <cell r="D3441" t="str">
            <v>Arcabo</v>
          </cell>
          <cell r="E3441">
            <v>0</v>
          </cell>
          <cell r="F3441">
            <v>0</v>
          </cell>
          <cell r="G3441">
            <v>0</v>
          </cell>
          <cell r="H3441">
            <v>0</v>
          </cell>
          <cell r="I3441">
            <v>0</v>
          </cell>
          <cell r="J3441">
            <v>0</v>
          </cell>
          <cell r="L3441">
            <v>165.28</v>
          </cell>
          <cell r="O3441">
            <v>75.14</v>
          </cell>
          <cell r="P3441" t="str">
            <v/>
          </cell>
          <cell r="Q3441">
            <v>15</v>
          </cell>
          <cell r="R3441" t="str">
            <v/>
          </cell>
          <cell r="S3441">
            <v>0.6</v>
          </cell>
          <cell r="U3441">
            <v>90.14</v>
          </cell>
          <cell r="V3441">
            <v>165.28</v>
          </cell>
          <cell r="W3441">
            <v>0</v>
          </cell>
          <cell r="X3441"/>
          <cell r="Y3441"/>
        </row>
        <row r="3442">
          <cell r="A3442">
            <v>20190267</v>
          </cell>
          <cell r="C3442" t="str">
            <v>2 sets Junior variant 2</v>
          </cell>
          <cell r="D3442" t="str">
            <v>RSP</v>
          </cell>
          <cell r="E3442">
            <v>2</v>
          </cell>
          <cell r="F3442">
            <v>18</v>
          </cell>
          <cell r="G3442">
            <v>10</v>
          </cell>
          <cell r="H3442">
            <v>6</v>
          </cell>
          <cell r="I3442">
            <v>0</v>
          </cell>
          <cell r="J3442">
            <v>0</v>
          </cell>
          <cell r="L3442">
            <v>7000</v>
          </cell>
          <cell r="N3442">
            <v>4750.68</v>
          </cell>
          <cell r="O3442">
            <v>3619</v>
          </cell>
          <cell r="P3442">
            <v>0.76178568120774282</v>
          </cell>
          <cell r="Q3442">
            <v>1131.68</v>
          </cell>
          <cell r="R3442">
            <v>0.2382143187922571</v>
          </cell>
          <cell r="S3442">
            <v>45.267200000000003</v>
          </cell>
          <cell r="U3442">
            <v>4750.68</v>
          </cell>
          <cell r="V3442">
            <v>0</v>
          </cell>
          <cell r="W3442">
            <v>7000</v>
          </cell>
          <cell r="X3442">
            <v>7000</v>
          </cell>
          <cell r="Y3442">
            <v>19600260</v>
          </cell>
        </row>
        <row r="3443">
          <cell r="A3443">
            <v>20190268</v>
          </cell>
          <cell r="C3443" t="str">
            <v>5+3 Bergingsdeur Duinzicht/Duinbeek voorzioen van boring kaart krukstel bij Maat</v>
          </cell>
          <cell r="D3443" t="str">
            <v>Maat</v>
          </cell>
          <cell r="E3443">
            <v>0</v>
          </cell>
          <cell r="F3443">
            <v>0</v>
          </cell>
          <cell r="G3443">
            <v>0</v>
          </cell>
          <cell r="H3443">
            <v>0</v>
          </cell>
          <cell r="I3443">
            <v>1</v>
          </cell>
          <cell r="J3443">
            <v>1</v>
          </cell>
          <cell r="L3443">
            <v>463.4</v>
          </cell>
          <cell r="O3443">
            <v>0</v>
          </cell>
          <cell r="P3443" t="str">
            <v/>
          </cell>
          <cell r="R3443" t="str">
            <v/>
          </cell>
          <cell r="S3443">
            <v>0</v>
          </cell>
          <cell r="U3443">
            <v>0</v>
          </cell>
          <cell r="V3443">
            <v>0</v>
          </cell>
          <cell r="W3443">
            <v>463.4</v>
          </cell>
          <cell r="X3443">
            <v>463.4</v>
          </cell>
          <cell r="Y3443">
            <v>19600219</v>
          </cell>
        </row>
        <row r="3444">
          <cell r="A3444">
            <v>20190269</v>
          </cell>
          <cell r="E3444">
            <v>0</v>
          </cell>
          <cell r="F3444">
            <v>0</v>
          </cell>
          <cell r="G3444">
            <v>0</v>
          </cell>
          <cell r="H3444">
            <v>0</v>
          </cell>
          <cell r="I3444">
            <v>0</v>
          </cell>
          <cell r="J3444">
            <v>0</v>
          </cell>
          <cell r="O3444">
            <v>0</v>
          </cell>
          <cell r="P3444" t="str">
            <v/>
          </cell>
          <cell r="R3444" t="str">
            <v/>
          </cell>
          <cell r="S3444">
            <v>0</v>
          </cell>
          <cell r="U3444">
            <v>0</v>
          </cell>
          <cell r="V3444">
            <v>0</v>
          </cell>
          <cell r="W3444">
            <v>0</v>
          </cell>
          <cell r="X3444"/>
          <cell r="Y3444"/>
        </row>
        <row r="3445">
          <cell r="A3445">
            <v>20190270</v>
          </cell>
          <cell r="C3445">
            <v>797019</v>
          </cell>
          <cell r="D3445" t="str">
            <v>Arcabo</v>
          </cell>
          <cell r="E3445">
            <v>1</v>
          </cell>
          <cell r="F3445">
            <v>8</v>
          </cell>
          <cell r="G3445">
            <v>5</v>
          </cell>
          <cell r="H3445">
            <v>3</v>
          </cell>
          <cell r="I3445">
            <v>0</v>
          </cell>
          <cell r="J3445">
            <v>0</v>
          </cell>
          <cell r="L3445">
            <v>3696.63</v>
          </cell>
          <cell r="N3445">
            <v>2422.9899999999998</v>
          </cell>
          <cell r="O3445">
            <v>1927.35</v>
          </cell>
          <cell r="P3445">
            <v>0.79544282064721694</v>
          </cell>
          <cell r="Q3445">
            <v>495.64</v>
          </cell>
          <cell r="R3445">
            <v>0.20455717935278314</v>
          </cell>
          <cell r="S3445">
            <v>19.825599999999998</v>
          </cell>
          <cell r="U3445">
            <v>2422.9899999999998</v>
          </cell>
          <cell r="V3445">
            <v>3696.63</v>
          </cell>
          <cell r="W3445">
            <v>0</v>
          </cell>
          <cell r="X3445"/>
          <cell r="Y3445"/>
        </row>
        <row r="3446">
          <cell r="A3446">
            <v>20190271</v>
          </cell>
          <cell r="C3446" t="str">
            <v>788219 - PCD82 Chalet</v>
          </cell>
          <cell r="D3446" t="str">
            <v>Arcabo</v>
          </cell>
          <cell r="E3446">
            <v>1</v>
          </cell>
          <cell r="F3446">
            <v>8</v>
          </cell>
          <cell r="G3446">
            <v>5</v>
          </cell>
          <cell r="H3446">
            <v>2</v>
          </cell>
          <cell r="I3446">
            <v>0</v>
          </cell>
          <cell r="J3446">
            <v>0</v>
          </cell>
          <cell r="L3446">
            <v>5977.78</v>
          </cell>
          <cell r="N3446">
            <v>4130.74</v>
          </cell>
          <cell r="O3446">
            <v>3367.87</v>
          </cell>
          <cell r="P3446">
            <v>0.81531880486305119</v>
          </cell>
          <cell r="Q3446">
            <v>762.87</v>
          </cell>
          <cell r="R3446">
            <v>0.18468119513694883</v>
          </cell>
          <cell r="S3446">
            <v>30.514800000000001</v>
          </cell>
          <cell r="U3446">
            <v>4130.74</v>
          </cell>
          <cell r="V3446">
            <v>5977.78</v>
          </cell>
          <cell r="W3446">
            <v>0</v>
          </cell>
          <cell r="X3446"/>
          <cell r="Y3446"/>
        </row>
        <row r="3447">
          <cell r="A3447">
            <v>20190272</v>
          </cell>
          <cell r="C3447" t="str">
            <v>WB 374 5 rolluik krukken DVU0013 - tbv schuifdeur</v>
          </cell>
          <cell r="D3447" t="str">
            <v>Arcabo</v>
          </cell>
          <cell r="E3447">
            <v>0</v>
          </cell>
          <cell r="F3447">
            <v>0</v>
          </cell>
          <cell r="G3447">
            <v>0</v>
          </cell>
          <cell r="H3447">
            <v>0</v>
          </cell>
          <cell r="I3447">
            <v>1</v>
          </cell>
          <cell r="J3447">
            <v>1</v>
          </cell>
          <cell r="L3447">
            <v>642.85</v>
          </cell>
          <cell r="O3447">
            <v>279.5</v>
          </cell>
          <cell r="P3447" t="str">
            <v/>
          </cell>
          <cell r="R3447" t="str">
            <v/>
          </cell>
          <cell r="S3447">
            <v>0</v>
          </cell>
          <cell r="U3447">
            <v>0</v>
          </cell>
          <cell r="V3447">
            <v>642.85</v>
          </cell>
          <cell r="W3447">
            <v>0</v>
          </cell>
          <cell r="X3447"/>
          <cell r="Y3447"/>
        </row>
        <row r="3448">
          <cell r="A3448">
            <v>20190273</v>
          </cell>
          <cell r="C3448" t="str">
            <v>65 st DTS profiel à 2000 mm vulprofiel BOS ramen incl transport</v>
          </cell>
          <cell r="D3448" t="str">
            <v>Arcabo</v>
          </cell>
          <cell r="E3448">
            <v>0</v>
          </cell>
          <cell r="F3448">
            <v>0</v>
          </cell>
          <cell r="G3448">
            <v>0</v>
          </cell>
          <cell r="H3448">
            <v>0</v>
          </cell>
          <cell r="I3448">
            <v>0</v>
          </cell>
          <cell r="J3448">
            <v>0</v>
          </cell>
          <cell r="O3448">
            <v>0</v>
          </cell>
          <cell r="P3448" t="str">
            <v/>
          </cell>
          <cell r="R3448" t="str">
            <v/>
          </cell>
          <cell r="S3448">
            <v>0</v>
          </cell>
          <cell r="U3448">
            <v>0</v>
          </cell>
          <cell r="V3448">
            <v>0</v>
          </cell>
          <cell r="W3448">
            <v>0</v>
          </cell>
          <cell r="X3448"/>
          <cell r="Y3448"/>
        </row>
        <row r="3449">
          <cell r="A3449">
            <v>20190274</v>
          </cell>
          <cell r="C3449">
            <v>793619</v>
          </cell>
          <cell r="D3449" t="str">
            <v>Arcabo</v>
          </cell>
          <cell r="E3449">
            <v>1</v>
          </cell>
          <cell r="F3449">
            <v>8</v>
          </cell>
          <cell r="G3449">
            <v>6</v>
          </cell>
          <cell r="H3449">
            <v>3</v>
          </cell>
          <cell r="I3449">
            <v>0</v>
          </cell>
          <cell r="J3449">
            <v>0</v>
          </cell>
          <cell r="L3449">
            <v>2798.55</v>
          </cell>
          <cell r="N3449">
            <v>1847</v>
          </cell>
          <cell r="O3449">
            <v>1371.27</v>
          </cell>
          <cell r="P3449">
            <v>0.74243096913914453</v>
          </cell>
          <cell r="Q3449">
            <v>475.73</v>
          </cell>
          <cell r="R3449">
            <v>0.25756903086085547</v>
          </cell>
          <cell r="S3449">
            <v>19.029199999999999</v>
          </cell>
          <cell r="U3449">
            <v>1847</v>
          </cell>
          <cell r="V3449">
            <v>2798.55</v>
          </cell>
          <cell r="W3449">
            <v>0</v>
          </cell>
          <cell r="X3449"/>
          <cell r="Y3449"/>
        </row>
        <row r="3450">
          <cell r="A3450">
            <v>20190275</v>
          </cell>
          <cell r="C3450">
            <v>779719</v>
          </cell>
          <cell r="D3450" t="str">
            <v>Arcabo</v>
          </cell>
          <cell r="E3450">
            <v>1</v>
          </cell>
          <cell r="F3450">
            <v>7</v>
          </cell>
          <cell r="G3450">
            <v>3</v>
          </cell>
          <cell r="H3450">
            <v>2</v>
          </cell>
          <cell r="I3450">
            <v>0</v>
          </cell>
          <cell r="J3450">
            <v>0</v>
          </cell>
          <cell r="L3450">
            <v>2757.47</v>
          </cell>
          <cell r="N3450">
            <v>1840.16</v>
          </cell>
          <cell r="O3450">
            <v>1472.17</v>
          </cell>
          <cell r="P3450">
            <v>0.80002282410225201</v>
          </cell>
          <cell r="Q3450">
            <v>367.99</v>
          </cell>
          <cell r="R3450">
            <v>0.19997717589774802</v>
          </cell>
          <cell r="S3450">
            <v>14.7196</v>
          </cell>
          <cell r="U3450">
            <v>1840.16</v>
          </cell>
          <cell r="V3450">
            <v>2757.47</v>
          </cell>
          <cell r="W3450">
            <v>0</v>
          </cell>
          <cell r="X3450"/>
          <cell r="Y3450"/>
        </row>
        <row r="3451">
          <cell r="A3451">
            <v>20190276</v>
          </cell>
          <cell r="C3451" t="str">
            <v>698018 herlevering v Asselt</v>
          </cell>
          <cell r="D3451" t="str">
            <v>Arcabo</v>
          </cell>
          <cell r="E3451">
            <v>0</v>
          </cell>
          <cell r="F3451">
            <v>1</v>
          </cell>
          <cell r="G3451">
            <v>1</v>
          </cell>
          <cell r="H3451">
            <v>0</v>
          </cell>
          <cell r="I3451">
            <v>0</v>
          </cell>
          <cell r="J3451">
            <v>0</v>
          </cell>
          <cell r="L3451">
            <v>843.16</v>
          </cell>
          <cell r="N3451">
            <v>545.34</v>
          </cell>
          <cell r="O3451">
            <v>464.29</v>
          </cell>
          <cell r="P3451">
            <v>0.85137712252906439</v>
          </cell>
          <cell r="Q3451">
            <v>81.05</v>
          </cell>
          <cell r="R3451">
            <v>0.14862287747093555</v>
          </cell>
          <cell r="S3451">
            <v>3.242</v>
          </cell>
          <cell r="U3451">
            <v>545.34</v>
          </cell>
          <cell r="V3451">
            <v>843.16</v>
          </cell>
          <cell r="W3451">
            <v>0</v>
          </cell>
          <cell r="X3451"/>
          <cell r="Y3451"/>
        </row>
        <row r="3452">
          <cell r="A3452">
            <v>20190277</v>
          </cell>
          <cell r="C3452" t="str">
            <v>SA2 6009 -  438214 De Graaf wb 378</v>
          </cell>
          <cell r="D3452" t="str">
            <v>Arcabo</v>
          </cell>
          <cell r="E3452">
            <v>0</v>
          </cell>
          <cell r="F3452">
            <v>0</v>
          </cell>
          <cell r="G3452">
            <v>0</v>
          </cell>
          <cell r="H3452">
            <v>0</v>
          </cell>
          <cell r="I3452">
            <v>1</v>
          </cell>
          <cell r="J3452">
            <v>1</v>
          </cell>
          <cell r="L3452">
            <v>34</v>
          </cell>
          <cell r="O3452">
            <v>14.79</v>
          </cell>
          <cell r="P3452" t="str">
            <v/>
          </cell>
          <cell r="R3452" t="str">
            <v/>
          </cell>
          <cell r="S3452">
            <v>0</v>
          </cell>
          <cell r="U3452">
            <v>0</v>
          </cell>
          <cell r="V3452">
            <v>34</v>
          </cell>
          <cell r="W3452">
            <v>0</v>
          </cell>
          <cell r="X3452"/>
          <cell r="Y3452"/>
        </row>
        <row r="3453">
          <cell r="A3453">
            <v>20190278</v>
          </cell>
          <cell r="C3453">
            <v>779819</v>
          </cell>
          <cell r="D3453" t="str">
            <v>Arcabo</v>
          </cell>
          <cell r="E3453">
            <v>1</v>
          </cell>
          <cell r="F3453">
            <v>7</v>
          </cell>
          <cell r="G3453">
            <v>3</v>
          </cell>
          <cell r="H3453">
            <v>2</v>
          </cell>
          <cell r="I3453">
            <v>0</v>
          </cell>
          <cell r="J3453">
            <v>0</v>
          </cell>
          <cell r="L3453">
            <v>2757.47</v>
          </cell>
          <cell r="N3453">
            <v>1840.16</v>
          </cell>
          <cell r="O3453">
            <v>1472.17</v>
          </cell>
          <cell r="P3453">
            <v>0.80002282410225201</v>
          </cell>
          <cell r="Q3453">
            <v>367.99</v>
          </cell>
          <cell r="R3453">
            <v>0.19997717589774802</v>
          </cell>
          <cell r="S3453">
            <v>14.7196</v>
          </cell>
          <cell r="U3453">
            <v>1840.16</v>
          </cell>
          <cell r="V3453">
            <v>2757.47</v>
          </cell>
          <cell r="W3453">
            <v>0</v>
          </cell>
          <cell r="X3453"/>
          <cell r="Y3453"/>
        </row>
        <row r="3454">
          <cell r="A3454">
            <v>20190279</v>
          </cell>
          <cell r="C3454">
            <v>779919</v>
          </cell>
          <cell r="D3454" t="str">
            <v>Arcabo</v>
          </cell>
          <cell r="E3454">
            <v>1</v>
          </cell>
          <cell r="F3454">
            <v>7</v>
          </cell>
          <cell r="G3454">
            <v>3</v>
          </cell>
          <cell r="H3454">
            <v>2</v>
          </cell>
          <cell r="I3454">
            <v>0</v>
          </cell>
          <cell r="J3454">
            <v>0</v>
          </cell>
          <cell r="L3454">
            <v>2757.47</v>
          </cell>
          <cell r="N3454">
            <v>1840.16</v>
          </cell>
          <cell r="O3454">
            <v>1472.17</v>
          </cell>
          <cell r="P3454">
            <v>0.80002282410225201</v>
          </cell>
          <cell r="Q3454">
            <v>367.99</v>
          </cell>
          <cell r="R3454">
            <v>0.19997717589774802</v>
          </cell>
          <cell r="S3454">
            <v>14.7196</v>
          </cell>
          <cell r="U3454">
            <v>1840.16</v>
          </cell>
          <cell r="V3454">
            <v>2757.47</v>
          </cell>
          <cell r="W3454">
            <v>0</v>
          </cell>
          <cell r="X3454"/>
          <cell r="Y3454"/>
        </row>
        <row r="3455">
          <cell r="A3455">
            <v>20190280</v>
          </cell>
          <cell r="C3455" t="str">
            <v>10x krukstel AR0010 STD blank</v>
          </cell>
          <cell r="D3455" t="str">
            <v>Arcabo</v>
          </cell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>
            <v>1</v>
          </cell>
          <cell r="J3455">
            <v>1</v>
          </cell>
          <cell r="O3455">
            <v>0</v>
          </cell>
          <cell r="P3455" t="str">
            <v/>
          </cell>
          <cell r="R3455" t="str">
            <v/>
          </cell>
          <cell r="S3455">
            <v>0</v>
          </cell>
          <cell r="U3455">
            <v>0</v>
          </cell>
          <cell r="V3455">
            <v>0</v>
          </cell>
          <cell r="W3455">
            <v>0</v>
          </cell>
          <cell r="X3455"/>
          <cell r="Y3455"/>
        </row>
        <row r="3456">
          <cell r="A3456" t="str">
            <v>20190281V</v>
          </cell>
          <cell r="C3456">
            <v>793519</v>
          </cell>
          <cell r="D3456" t="str">
            <v>Arcabo</v>
          </cell>
          <cell r="E3456">
            <v>1</v>
          </cell>
          <cell r="F3456">
            <v>13</v>
          </cell>
          <cell r="G3456">
            <v>6</v>
          </cell>
          <cell r="H3456">
            <v>7</v>
          </cell>
          <cell r="I3456">
            <v>0</v>
          </cell>
          <cell r="J3456">
            <v>0</v>
          </cell>
          <cell r="L3456">
            <v>8370.4599999999991</v>
          </cell>
          <cell r="N3456">
            <v>5476.02</v>
          </cell>
          <cell r="O3456">
            <v>4367.1900000000005</v>
          </cell>
          <cell r="P3456">
            <v>0.79751169645107212</v>
          </cell>
          <cell r="Q3456">
            <v>1108.83</v>
          </cell>
          <cell r="R3456">
            <v>0.20248830354892783</v>
          </cell>
          <cell r="S3456">
            <v>44.353199999999994</v>
          </cell>
          <cell r="U3456">
            <v>5476.02</v>
          </cell>
          <cell r="V3456">
            <v>8370.4599999999991</v>
          </cell>
          <cell r="W3456">
            <v>0</v>
          </cell>
          <cell r="X3456"/>
          <cell r="Y3456"/>
        </row>
        <row r="3457">
          <cell r="A3457">
            <v>20190282</v>
          </cell>
          <cell r="C3457">
            <v>676019</v>
          </cell>
          <cell r="D3457" t="str">
            <v>Arcabo</v>
          </cell>
          <cell r="E3457">
            <v>1</v>
          </cell>
          <cell r="F3457">
            <v>8</v>
          </cell>
          <cell r="G3457">
            <v>5</v>
          </cell>
          <cell r="H3457">
            <v>3</v>
          </cell>
          <cell r="I3457">
            <v>0</v>
          </cell>
          <cell r="J3457">
            <v>0</v>
          </cell>
          <cell r="L3457">
            <v>3128.56</v>
          </cell>
          <cell r="N3457">
            <v>2075.36</v>
          </cell>
          <cell r="O3457">
            <v>1587.15</v>
          </cell>
          <cell r="P3457">
            <v>0.76475888520545832</v>
          </cell>
          <cell r="Q3457">
            <v>488.21</v>
          </cell>
          <cell r="R3457">
            <v>0.23524111479454166</v>
          </cell>
          <cell r="S3457">
            <v>19.528399999999998</v>
          </cell>
          <cell r="U3457">
            <v>2075.36</v>
          </cell>
          <cell r="V3457">
            <v>3128.56</v>
          </cell>
          <cell r="W3457">
            <v>0</v>
          </cell>
          <cell r="X3457"/>
          <cell r="Y3457"/>
        </row>
        <row r="3458">
          <cell r="A3458">
            <v>20190283</v>
          </cell>
          <cell r="C3458">
            <v>773619</v>
          </cell>
          <cell r="D3458" t="str">
            <v>Arcabo</v>
          </cell>
          <cell r="E3458">
            <v>1</v>
          </cell>
          <cell r="F3458">
            <v>9</v>
          </cell>
          <cell r="G3458">
            <v>7</v>
          </cell>
          <cell r="H3458">
            <v>3</v>
          </cell>
          <cell r="I3458">
            <v>0</v>
          </cell>
          <cell r="J3458">
            <v>0</v>
          </cell>
          <cell r="L3458">
            <v>3188.73</v>
          </cell>
          <cell r="N3458">
            <v>1840.16</v>
          </cell>
          <cell r="O3458">
            <v>1472.17</v>
          </cell>
          <cell r="P3458">
            <v>0.80002282410225201</v>
          </cell>
          <cell r="Q3458">
            <v>367.99</v>
          </cell>
          <cell r="R3458">
            <v>0.19997717589774802</v>
          </cell>
          <cell r="S3458">
            <v>14.7196</v>
          </cell>
          <cell r="U3458">
            <v>1840.16</v>
          </cell>
          <cell r="V3458">
            <v>3188.73</v>
          </cell>
          <cell r="W3458">
            <v>0</v>
          </cell>
          <cell r="X3458"/>
          <cell r="Y3458"/>
        </row>
        <row r="3459">
          <cell r="A3459">
            <v>20190284</v>
          </cell>
          <cell r="C3459" t="str">
            <v>Glasruiten 2/903x737 2/628x193  HR++ 4-12-5 mm</v>
          </cell>
          <cell r="D3459" t="str">
            <v>Arcabo</v>
          </cell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>
            <v>0</v>
          </cell>
          <cell r="J3459">
            <v>0</v>
          </cell>
          <cell r="L3459">
            <v>121.94</v>
          </cell>
          <cell r="O3459">
            <v>53.47</v>
          </cell>
          <cell r="P3459" t="str">
            <v/>
          </cell>
          <cell r="Q3459">
            <v>15</v>
          </cell>
          <cell r="R3459" t="str">
            <v/>
          </cell>
          <cell r="S3459">
            <v>0.6</v>
          </cell>
          <cell r="U3459">
            <v>68.47</v>
          </cell>
          <cell r="V3459">
            <v>121.94</v>
          </cell>
          <cell r="W3459">
            <v>0</v>
          </cell>
          <cell r="X3459"/>
          <cell r="Y3459"/>
        </row>
        <row r="3460">
          <cell r="A3460">
            <v>20190285</v>
          </cell>
          <cell r="C3460" t="str">
            <v>MSE-056 herlevering schuifdeur</v>
          </cell>
          <cell r="D3460" t="str">
            <v>Maat</v>
          </cell>
          <cell r="E3460">
            <v>0</v>
          </cell>
          <cell r="F3460">
            <v>1</v>
          </cell>
          <cell r="G3460">
            <v>0</v>
          </cell>
          <cell r="H3460">
            <v>2</v>
          </cell>
          <cell r="I3460">
            <v>1</v>
          </cell>
          <cell r="J3460">
            <v>1</v>
          </cell>
          <cell r="L3460">
            <v>798.69</v>
          </cell>
          <cell r="N3460">
            <v>532.47</v>
          </cell>
          <cell r="O3460">
            <v>426.11</v>
          </cell>
          <cell r="P3460">
            <v>0.8002516573703683</v>
          </cell>
          <cell r="Q3460">
            <v>106.36</v>
          </cell>
          <cell r="R3460">
            <v>0.1997483426296317</v>
          </cell>
          <cell r="S3460">
            <v>4.2544000000000004</v>
          </cell>
          <cell r="U3460">
            <v>0</v>
          </cell>
          <cell r="V3460">
            <v>0</v>
          </cell>
          <cell r="W3460">
            <v>798.69</v>
          </cell>
          <cell r="X3460">
            <v>798.69</v>
          </cell>
          <cell r="Y3460">
            <v>19600212</v>
          </cell>
        </row>
        <row r="3461">
          <cell r="A3461">
            <v>20190286</v>
          </cell>
          <cell r="C3461" t="str">
            <v>Nieuwvliet Duinhbeek 340 Spiegel</v>
          </cell>
          <cell r="D3461" t="str">
            <v>Maat</v>
          </cell>
          <cell r="E3461">
            <v>1</v>
          </cell>
          <cell r="F3461">
            <v>10</v>
          </cell>
          <cell r="G3461">
            <v>1</v>
          </cell>
          <cell r="H3461">
            <v>4</v>
          </cell>
          <cell r="I3461">
            <v>0</v>
          </cell>
          <cell r="J3461">
            <v>0</v>
          </cell>
          <cell r="L3461">
            <v>4198.3999999999996</v>
          </cell>
          <cell r="O3461">
            <v>0</v>
          </cell>
          <cell r="P3461" t="str">
            <v/>
          </cell>
          <cell r="R3461" t="str">
            <v/>
          </cell>
          <cell r="S3461">
            <v>0</v>
          </cell>
          <cell r="U3461">
            <v>0</v>
          </cell>
          <cell r="V3461">
            <v>4198.3999999999996</v>
          </cell>
          <cell r="W3461">
            <v>0</v>
          </cell>
          <cell r="X3461"/>
          <cell r="Y3461"/>
        </row>
        <row r="3462">
          <cell r="A3462">
            <v>20190287</v>
          </cell>
          <cell r="C3462">
            <v>773519</v>
          </cell>
          <cell r="D3462" t="str">
            <v>Arcabo</v>
          </cell>
          <cell r="E3462">
            <v>1</v>
          </cell>
          <cell r="F3462">
            <v>7</v>
          </cell>
          <cell r="G3462">
            <v>4</v>
          </cell>
          <cell r="H3462">
            <v>3</v>
          </cell>
          <cell r="I3462">
            <v>0</v>
          </cell>
          <cell r="J3462">
            <v>0</v>
          </cell>
          <cell r="L3462">
            <v>3259.89</v>
          </cell>
          <cell r="N3462">
            <v>1989.31</v>
          </cell>
          <cell r="O3462">
            <v>1549.97</v>
          </cell>
          <cell r="P3462">
            <v>0.77914955436809752</v>
          </cell>
          <cell r="Q3462">
            <v>439.34</v>
          </cell>
          <cell r="R3462">
            <v>0.22085044563190251</v>
          </cell>
          <cell r="S3462">
            <v>17.573599999999999</v>
          </cell>
          <cell r="U3462">
            <v>1989.31</v>
          </cell>
          <cell r="V3462">
            <v>3259.89</v>
          </cell>
          <cell r="W3462">
            <v>0</v>
          </cell>
          <cell r="X3462"/>
          <cell r="Y3462"/>
        </row>
        <row r="3463">
          <cell r="A3463">
            <v>20190288</v>
          </cell>
          <cell r="C3463" t="str">
            <v>Vulprofielen DTS BOS raam - 206790-1</v>
          </cell>
          <cell r="D3463" t="str">
            <v xml:space="preserve">Fleuren </v>
          </cell>
          <cell r="E3463">
            <v>0</v>
          </cell>
          <cell r="F3463">
            <v>0</v>
          </cell>
          <cell r="G3463">
            <v>0</v>
          </cell>
          <cell r="H3463">
            <v>0</v>
          </cell>
          <cell r="I3463">
            <v>0</v>
          </cell>
          <cell r="J3463">
            <v>0</v>
          </cell>
          <cell r="L3463">
            <v>418.2</v>
          </cell>
          <cell r="M3463">
            <v>18.22</v>
          </cell>
          <cell r="O3463">
            <v>0</v>
          </cell>
          <cell r="P3463" t="str">
            <v/>
          </cell>
          <cell r="R3463" t="str">
            <v/>
          </cell>
          <cell r="S3463">
            <v>0</v>
          </cell>
          <cell r="U3463">
            <v>0</v>
          </cell>
          <cell r="V3463">
            <v>418.2</v>
          </cell>
          <cell r="W3463">
            <v>0</v>
          </cell>
          <cell r="X3463"/>
          <cell r="Y3463"/>
        </row>
        <row r="3464">
          <cell r="A3464">
            <v>20190289</v>
          </cell>
          <cell r="C3464">
            <v>771519</v>
          </cell>
          <cell r="D3464" t="str">
            <v>Arcabo</v>
          </cell>
          <cell r="E3464">
            <v>1</v>
          </cell>
          <cell r="F3464">
            <v>9</v>
          </cell>
          <cell r="G3464">
            <v>5</v>
          </cell>
          <cell r="H3464">
            <v>3</v>
          </cell>
          <cell r="I3464">
            <v>0</v>
          </cell>
          <cell r="J3464">
            <v>0</v>
          </cell>
          <cell r="L3464">
            <v>3755.04</v>
          </cell>
          <cell r="N3464">
            <v>2275.1999999999998</v>
          </cell>
          <cell r="O3464">
            <v>1763.1699999999998</v>
          </cell>
          <cell r="P3464">
            <v>0.77495165260196908</v>
          </cell>
          <cell r="Q3464">
            <v>512.03</v>
          </cell>
          <cell r="R3464">
            <v>0.22504834739803095</v>
          </cell>
          <cell r="S3464">
            <v>20.481199999999998</v>
          </cell>
          <cell r="U3464">
            <v>2275.1999999999998</v>
          </cell>
          <cell r="V3464">
            <v>3755.04</v>
          </cell>
          <cell r="W3464">
            <v>0</v>
          </cell>
          <cell r="X3464"/>
          <cell r="Y3464"/>
        </row>
        <row r="3465">
          <cell r="A3465">
            <v>20190290</v>
          </cell>
          <cell r="C3465" t="str">
            <v>760619 glas Velthorst 1145 x 1793</v>
          </cell>
          <cell r="D3465" t="str">
            <v>Arcabo</v>
          </cell>
          <cell r="E3465">
            <v>0</v>
          </cell>
          <cell r="F3465">
            <v>0</v>
          </cell>
          <cell r="G3465">
            <v>0</v>
          </cell>
          <cell r="H3465">
            <v>0</v>
          </cell>
          <cell r="I3465">
            <v>0</v>
          </cell>
          <cell r="J3465">
            <v>0</v>
          </cell>
          <cell r="L3465">
            <v>198.6</v>
          </cell>
          <cell r="O3465">
            <v>91.8</v>
          </cell>
          <cell r="P3465" t="str">
            <v/>
          </cell>
          <cell r="Q3465">
            <v>15</v>
          </cell>
          <cell r="R3465" t="str">
            <v/>
          </cell>
          <cell r="S3465">
            <v>0.6</v>
          </cell>
          <cell r="U3465">
            <v>106.8</v>
          </cell>
          <cell r="V3465">
            <v>198.6</v>
          </cell>
          <cell r="W3465">
            <v>0</v>
          </cell>
          <cell r="X3465"/>
          <cell r="Y3465"/>
        </row>
        <row r="3466">
          <cell r="A3466">
            <v>20190291</v>
          </cell>
          <cell r="C3466" t="str">
            <v>AWL100 - 12 st  AWL140-12 st Voorraad Hal 2 - WB379</v>
          </cell>
          <cell r="D3466" t="str">
            <v>Arcabo</v>
          </cell>
          <cell r="E3466">
            <v>0</v>
          </cell>
          <cell r="F3466">
            <v>0</v>
          </cell>
          <cell r="G3466">
            <v>0</v>
          </cell>
          <cell r="H3466">
            <v>0</v>
          </cell>
          <cell r="I3466">
            <v>1</v>
          </cell>
          <cell r="J3466">
            <v>1</v>
          </cell>
          <cell r="L3466">
            <v>1099.58</v>
          </cell>
          <cell r="O3466">
            <v>478.08</v>
          </cell>
          <cell r="P3466" t="str">
            <v/>
          </cell>
          <cell r="R3466" t="str">
            <v/>
          </cell>
          <cell r="S3466">
            <v>0</v>
          </cell>
          <cell r="U3466">
            <v>0</v>
          </cell>
          <cell r="V3466">
            <v>1099.58</v>
          </cell>
          <cell r="W3466">
            <v>0</v>
          </cell>
          <cell r="X3466"/>
          <cell r="Y3466"/>
        </row>
        <row r="3467">
          <cell r="A3467">
            <v>20190292</v>
          </cell>
          <cell r="C3467" t="str">
            <v>674219 glas  929 x 2107 zijlicht</v>
          </cell>
          <cell r="D3467" t="str">
            <v>Arcabo</v>
          </cell>
          <cell r="E3467">
            <v>0</v>
          </cell>
          <cell r="F3467">
            <v>0</v>
          </cell>
          <cell r="G3467">
            <v>0</v>
          </cell>
          <cell r="H3467">
            <v>0</v>
          </cell>
          <cell r="I3467">
            <v>0</v>
          </cell>
          <cell r="J3467">
            <v>0</v>
          </cell>
          <cell r="L3467">
            <v>192</v>
          </cell>
          <cell r="O3467">
            <v>88.5</v>
          </cell>
          <cell r="P3467" t="str">
            <v/>
          </cell>
          <cell r="Q3467">
            <v>15</v>
          </cell>
          <cell r="R3467" t="str">
            <v/>
          </cell>
          <cell r="S3467">
            <v>0.6</v>
          </cell>
          <cell r="U3467">
            <v>103.5</v>
          </cell>
          <cell r="V3467">
            <v>192</v>
          </cell>
          <cell r="W3467">
            <v>0</v>
          </cell>
          <cell r="X3467"/>
          <cell r="Y3467"/>
        </row>
        <row r="3468">
          <cell r="A3468">
            <v>20190293</v>
          </cell>
          <cell r="C3468" t="str">
            <v>AWL100 MP30+MP0 tbv 10 st Duinlodge Hveen</v>
          </cell>
          <cell r="D3468" t="str">
            <v>Arcabo</v>
          </cell>
          <cell r="E3468">
            <v>0</v>
          </cell>
          <cell r="F3468">
            <v>0</v>
          </cell>
          <cell r="G3468">
            <v>0</v>
          </cell>
          <cell r="H3468">
            <v>0</v>
          </cell>
          <cell r="I3468">
            <v>1</v>
          </cell>
          <cell r="J3468">
            <v>1</v>
          </cell>
          <cell r="L3468">
            <v>1131</v>
          </cell>
          <cell r="N3468">
            <v>754</v>
          </cell>
          <cell r="O3468">
            <v>530</v>
          </cell>
          <cell r="P3468">
            <v>0.70291777188328908</v>
          </cell>
          <cell r="Q3468">
            <v>224</v>
          </cell>
          <cell r="R3468">
            <v>0.29708222811671087</v>
          </cell>
          <cell r="S3468">
            <v>8.9600000000000009</v>
          </cell>
          <cell r="U3468">
            <v>0</v>
          </cell>
          <cell r="V3468">
            <v>1131</v>
          </cell>
          <cell r="W3468">
            <v>0</v>
          </cell>
          <cell r="X3468"/>
          <cell r="Y3468"/>
        </row>
        <row r="3469">
          <cell r="A3469">
            <v>20190294</v>
          </cell>
          <cell r="C3469">
            <v>796919</v>
          </cell>
          <cell r="D3469" t="str">
            <v>Arcabo</v>
          </cell>
          <cell r="E3469">
            <v>1</v>
          </cell>
          <cell r="F3469">
            <v>9</v>
          </cell>
          <cell r="G3469">
            <v>5</v>
          </cell>
          <cell r="H3469">
            <v>3</v>
          </cell>
          <cell r="I3469">
            <v>0</v>
          </cell>
          <cell r="J3469">
            <v>0</v>
          </cell>
          <cell r="L3469">
            <v>5722.94</v>
          </cell>
          <cell r="N3469">
            <v>3774.59</v>
          </cell>
          <cell r="O3469">
            <v>2902.25</v>
          </cell>
          <cell r="P3469">
            <v>0.76889145576075812</v>
          </cell>
          <cell r="Q3469">
            <v>872.34</v>
          </cell>
          <cell r="R3469">
            <v>0.23110854423924188</v>
          </cell>
          <cell r="S3469">
            <v>34.893599999999999</v>
          </cell>
          <cell r="U3469">
            <v>3774.59</v>
          </cell>
          <cell r="V3469">
            <v>5722.94</v>
          </cell>
          <cell r="W3469">
            <v>0</v>
          </cell>
          <cell r="X3469"/>
          <cell r="Y3469"/>
        </row>
        <row r="3470">
          <cell r="A3470">
            <v>20190295</v>
          </cell>
          <cell r="C3470" t="str">
            <v>Watertuin service 19 sept+3 okt 2018</v>
          </cell>
          <cell r="D3470" t="str">
            <v>Arcabo</v>
          </cell>
          <cell r="E3470">
            <v>0</v>
          </cell>
          <cell r="F3470">
            <v>0</v>
          </cell>
          <cell r="G3470">
            <v>0</v>
          </cell>
          <cell r="H3470">
            <v>0</v>
          </cell>
          <cell r="I3470">
            <v>1</v>
          </cell>
          <cell r="J3470">
            <v>1</v>
          </cell>
          <cell r="L3470">
            <v>964.6</v>
          </cell>
          <cell r="O3470">
            <v>0</v>
          </cell>
          <cell r="P3470" t="str">
            <v/>
          </cell>
          <cell r="Q3470">
            <v>0</v>
          </cell>
          <cell r="R3470" t="str">
            <v/>
          </cell>
          <cell r="S3470">
            <v>0</v>
          </cell>
          <cell r="U3470">
            <v>0</v>
          </cell>
          <cell r="V3470">
            <v>0</v>
          </cell>
          <cell r="W3470">
            <v>964.6</v>
          </cell>
          <cell r="X3470">
            <v>964.6</v>
          </cell>
          <cell r="Y3470">
            <v>19600207</v>
          </cell>
        </row>
        <row r="3471">
          <cell r="A3471">
            <v>20190296</v>
          </cell>
          <cell r="C3471" t="str">
            <v>Service S18069</v>
          </cell>
          <cell r="D3471" t="str">
            <v>Arcabo</v>
          </cell>
          <cell r="I3471">
            <v>1</v>
          </cell>
          <cell r="J3471">
            <v>1</v>
          </cell>
          <cell r="L3471">
            <v>54.7</v>
          </cell>
          <cell r="O3471">
            <v>0</v>
          </cell>
          <cell r="P3471" t="str">
            <v/>
          </cell>
          <cell r="R3471" t="str">
            <v/>
          </cell>
          <cell r="S3471">
            <v>0</v>
          </cell>
          <cell r="U3471">
            <v>0</v>
          </cell>
          <cell r="V3471">
            <v>0</v>
          </cell>
          <cell r="W3471">
            <v>54.7</v>
          </cell>
          <cell r="X3471">
            <v>54.7</v>
          </cell>
          <cell r="Y3471">
            <v>19600208</v>
          </cell>
        </row>
        <row r="3472">
          <cell r="A3472">
            <v>20190297</v>
          </cell>
          <cell r="C3472" t="str">
            <v>Bergingsdeur Nieuwvliet Duinhage sp 334</v>
          </cell>
          <cell r="D3472" t="str">
            <v>Maat</v>
          </cell>
          <cell r="E3472">
            <v>0</v>
          </cell>
          <cell r="F3472">
            <v>1</v>
          </cell>
          <cell r="G3472">
            <v>0</v>
          </cell>
          <cell r="H3472">
            <v>1</v>
          </cell>
          <cell r="I3472">
            <v>0</v>
          </cell>
          <cell r="J3472">
            <v>0</v>
          </cell>
          <cell r="L3472">
            <v>527</v>
          </cell>
          <cell r="N3472">
            <v>381.01</v>
          </cell>
          <cell r="O3472">
            <v>279.02</v>
          </cell>
          <cell r="P3472">
            <v>0.73231673709351452</v>
          </cell>
          <cell r="Q3472">
            <v>101.99</v>
          </cell>
          <cell r="R3472">
            <v>0.26768326290648536</v>
          </cell>
          <cell r="S3472">
            <v>4.0796000000000001</v>
          </cell>
          <cell r="U3472">
            <v>381.01</v>
          </cell>
          <cell r="V3472">
            <v>527</v>
          </cell>
          <cell r="W3472">
            <v>0</v>
          </cell>
          <cell r="X3472"/>
          <cell r="Y3472"/>
        </row>
        <row r="3473">
          <cell r="A3473">
            <v>20190298</v>
          </cell>
          <cell r="C3473" t="str">
            <v>Mariet Silvolde</v>
          </cell>
          <cell r="D3473" t="str">
            <v>Hans Messinkbouw</v>
          </cell>
          <cell r="E3473">
            <v>0</v>
          </cell>
          <cell r="F3473">
            <v>1</v>
          </cell>
          <cell r="G3473">
            <v>2</v>
          </cell>
          <cell r="H3473">
            <v>0</v>
          </cell>
          <cell r="I3473">
            <v>0</v>
          </cell>
          <cell r="J3473">
            <v>0</v>
          </cell>
          <cell r="O3473">
            <v>0</v>
          </cell>
          <cell r="P3473" t="str">
            <v/>
          </cell>
          <cell r="R3473" t="str">
            <v/>
          </cell>
          <cell r="S3473">
            <v>0</v>
          </cell>
          <cell r="U3473">
            <v>0</v>
          </cell>
          <cell r="V3473">
            <v>0</v>
          </cell>
          <cell r="W3473">
            <v>0</v>
          </cell>
          <cell r="X3473"/>
          <cell r="Y3473"/>
        </row>
        <row r="3474">
          <cell r="A3474">
            <v>20190299</v>
          </cell>
          <cell r="C3474" t="str">
            <v>Hendels julianahoeve verlenging</v>
          </cell>
          <cell r="D3474" t="str">
            <v>Arcabo</v>
          </cell>
          <cell r="E3474">
            <v>0</v>
          </cell>
          <cell r="F3474">
            <v>0</v>
          </cell>
          <cell r="G3474">
            <v>0</v>
          </cell>
          <cell r="H3474">
            <v>0</v>
          </cell>
          <cell r="I3474">
            <v>1</v>
          </cell>
          <cell r="J3474">
            <v>1</v>
          </cell>
          <cell r="L3474">
            <v>103.316</v>
          </cell>
          <cell r="N3474">
            <v>44.92</v>
          </cell>
          <cell r="O3474">
            <v>44.92</v>
          </cell>
          <cell r="P3474">
            <v>1</v>
          </cell>
          <cell r="Q3474">
            <v>0</v>
          </cell>
          <cell r="R3474">
            <v>0</v>
          </cell>
          <cell r="S3474">
            <v>0</v>
          </cell>
          <cell r="U3474">
            <v>0</v>
          </cell>
          <cell r="V3474">
            <v>103.316</v>
          </cell>
          <cell r="W3474">
            <v>0</v>
          </cell>
          <cell r="X3474"/>
          <cell r="Y3474"/>
        </row>
        <row r="3475">
          <cell r="A3475">
            <v>20190300</v>
          </cell>
          <cell r="C3475" t="str">
            <v>780519 spoed (schade)</v>
          </cell>
          <cell r="D3475" t="str">
            <v>Arcabo</v>
          </cell>
          <cell r="E3475">
            <v>0</v>
          </cell>
          <cell r="F3475">
            <v>1</v>
          </cell>
          <cell r="G3475">
            <v>0</v>
          </cell>
          <cell r="H3475">
            <v>1</v>
          </cell>
          <cell r="I3475">
            <v>0</v>
          </cell>
          <cell r="J3475">
            <v>0</v>
          </cell>
          <cell r="L3475">
            <v>410.5</v>
          </cell>
          <cell r="N3475">
            <v>268.94</v>
          </cell>
          <cell r="O3475">
            <v>199.56</v>
          </cell>
          <cell r="P3475">
            <v>0.74202424332564887</v>
          </cell>
          <cell r="Q3475">
            <v>69.38</v>
          </cell>
          <cell r="R3475">
            <v>0.25797575667435113</v>
          </cell>
          <cell r="S3475">
            <v>2.7751999999999999</v>
          </cell>
          <cell r="U3475">
            <v>268.94</v>
          </cell>
          <cell r="V3475">
            <v>410.5</v>
          </cell>
          <cell r="W3475">
            <v>0</v>
          </cell>
          <cell r="X3475"/>
          <cell r="Y3475"/>
        </row>
        <row r="3476">
          <cell r="A3476">
            <v>20190301</v>
          </cell>
          <cell r="C3476" t="str">
            <v>787519 glas ARC3006 554 x 1639</v>
          </cell>
          <cell r="D3476" t="str">
            <v xml:space="preserve"> </v>
          </cell>
          <cell r="I3476">
            <v>0</v>
          </cell>
          <cell r="J3476">
            <v>0</v>
          </cell>
          <cell r="L3476">
            <v>99.04</v>
          </cell>
          <cell r="O3476">
            <v>42.02</v>
          </cell>
          <cell r="P3476" t="str">
            <v/>
          </cell>
          <cell r="Q3476">
            <v>15</v>
          </cell>
          <cell r="R3476" t="str">
            <v/>
          </cell>
          <cell r="S3476">
            <v>0.6</v>
          </cell>
          <cell r="U3476">
            <v>57.02</v>
          </cell>
          <cell r="V3476">
            <v>99.04</v>
          </cell>
          <cell r="W3476">
            <v>0</v>
          </cell>
          <cell r="X3476"/>
          <cell r="Y3476"/>
        </row>
        <row r="3477">
          <cell r="A3477">
            <v>20190302</v>
          </cell>
          <cell r="B3477"/>
          <cell r="C3477">
            <v>773719</v>
          </cell>
          <cell r="D3477" t="str">
            <v>Arcabo</v>
          </cell>
          <cell r="E3477">
            <v>1</v>
          </cell>
          <cell r="F3477">
            <v>10</v>
          </cell>
          <cell r="G3477">
            <v>8</v>
          </cell>
          <cell r="H3477">
            <v>3</v>
          </cell>
          <cell r="I3477">
            <v>0</v>
          </cell>
          <cell r="J3477">
            <v>0</v>
          </cell>
          <cell r="K3477"/>
          <cell r="L3477">
            <v>3409.25</v>
          </cell>
          <cell r="M3477"/>
          <cell r="N3477">
            <v>2245.96</v>
          </cell>
          <cell r="O3477">
            <v>1685.5700000000002</v>
          </cell>
          <cell r="P3477">
            <v>0.75048976829507208</v>
          </cell>
          <cell r="Q3477">
            <v>560.39</v>
          </cell>
          <cell r="R3477">
            <v>0.24951023170492795</v>
          </cell>
          <cell r="S3477">
            <v>22.415599999999998</v>
          </cell>
          <cell r="T3477"/>
          <cell r="U3477">
            <v>2245.96</v>
          </cell>
          <cell r="V3477">
            <v>3409.25</v>
          </cell>
          <cell r="W3477">
            <v>0</v>
          </cell>
          <cell r="X3477"/>
        </row>
        <row r="3478">
          <cell r="A3478">
            <v>20190303</v>
          </cell>
          <cell r="B3478"/>
          <cell r="C3478">
            <v>781719</v>
          </cell>
          <cell r="D3478" t="str">
            <v>Arcabo</v>
          </cell>
          <cell r="E3478">
            <v>1</v>
          </cell>
          <cell r="F3478">
            <v>6</v>
          </cell>
          <cell r="G3478">
            <v>5</v>
          </cell>
          <cell r="H3478">
            <v>2</v>
          </cell>
          <cell r="I3478">
            <v>0</v>
          </cell>
          <cell r="J3478">
            <v>0</v>
          </cell>
          <cell r="K3478"/>
          <cell r="L3478">
            <v>2091.35</v>
          </cell>
          <cell r="M3478"/>
          <cell r="N3478">
            <v>1384.51</v>
          </cell>
          <cell r="O3478">
            <v>1039.25</v>
          </cell>
          <cell r="P3478">
            <v>0.75062657546713274</v>
          </cell>
          <cell r="Q3478">
            <v>345.26</v>
          </cell>
          <cell r="R3478">
            <v>0.24937342453286721</v>
          </cell>
          <cell r="S3478">
            <v>13.8104</v>
          </cell>
          <cell r="T3478"/>
          <cell r="U3478">
            <v>1384.51</v>
          </cell>
          <cell r="V3478">
            <v>2091.35</v>
          </cell>
          <cell r="W3478">
            <v>0</v>
          </cell>
          <cell r="X3478"/>
        </row>
        <row r="3479">
          <cell r="A3479">
            <v>20190304</v>
          </cell>
          <cell r="B3479"/>
          <cell r="C3479">
            <v>800919</v>
          </cell>
          <cell r="D3479" t="str">
            <v>Arcabo</v>
          </cell>
          <cell r="E3479">
            <v>1</v>
          </cell>
          <cell r="F3479">
            <v>7</v>
          </cell>
          <cell r="G3479">
            <v>3</v>
          </cell>
          <cell r="H3479">
            <v>2</v>
          </cell>
          <cell r="I3479">
            <v>0</v>
          </cell>
          <cell r="J3479">
            <v>0</v>
          </cell>
          <cell r="K3479"/>
          <cell r="L3479">
            <v>2777.24</v>
          </cell>
          <cell r="M3479"/>
          <cell r="N3479">
            <v>1840.07</v>
          </cell>
          <cell r="O3479">
            <v>1472.08</v>
          </cell>
          <cell r="P3479">
            <v>0.80001304298206044</v>
          </cell>
          <cell r="Q3479">
            <v>367.99</v>
          </cell>
          <cell r="R3479">
            <v>0.19998695701793956</v>
          </cell>
          <cell r="S3479">
            <v>14.7196</v>
          </cell>
          <cell r="T3479"/>
          <cell r="U3479">
            <v>1840.07</v>
          </cell>
          <cell r="V3479">
            <v>2777.24</v>
          </cell>
          <cell r="W3479">
            <v>0</v>
          </cell>
          <cell r="X3479"/>
        </row>
        <row r="3480">
          <cell r="A3480">
            <v>20190305</v>
          </cell>
          <cell r="B3480"/>
          <cell r="C3480">
            <v>801019</v>
          </cell>
          <cell r="D3480" t="str">
            <v>Arcabo</v>
          </cell>
          <cell r="E3480">
            <v>1</v>
          </cell>
          <cell r="F3480">
            <v>7</v>
          </cell>
          <cell r="G3480">
            <v>3</v>
          </cell>
          <cell r="H3480">
            <v>2</v>
          </cell>
          <cell r="I3480">
            <v>0</v>
          </cell>
          <cell r="J3480">
            <v>0</v>
          </cell>
          <cell r="K3480"/>
          <cell r="L3480">
            <v>2777.24</v>
          </cell>
          <cell r="M3480"/>
          <cell r="N3480">
            <v>1840.07</v>
          </cell>
          <cell r="O3480">
            <v>1472.08</v>
          </cell>
          <cell r="P3480">
            <v>0.80001304298206044</v>
          </cell>
          <cell r="Q3480">
            <v>367.99</v>
          </cell>
          <cell r="R3480">
            <v>0.19998695701793956</v>
          </cell>
          <cell r="S3480">
            <v>14.7196</v>
          </cell>
          <cell r="T3480"/>
          <cell r="U3480">
            <v>1840.07</v>
          </cell>
          <cell r="V3480">
            <v>2777.24</v>
          </cell>
          <cell r="W3480">
            <v>0</v>
          </cell>
          <cell r="X3480"/>
        </row>
        <row r="3481">
          <cell r="A3481">
            <v>20190306</v>
          </cell>
          <cell r="B3481"/>
          <cell r="C3481">
            <v>800719</v>
          </cell>
          <cell r="D3481" t="str">
            <v>Arcabo</v>
          </cell>
          <cell r="E3481">
            <v>1</v>
          </cell>
          <cell r="F3481">
            <v>9</v>
          </cell>
          <cell r="G3481">
            <v>5</v>
          </cell>
          <cell r="H3481">
            <v>3</v>
          </cell>
          <cell r="I3481">
            <v>0</v>
          </cell>
          <cell r="J3481">
            <v>0</v>
          </cell>
          <cell r="K3481"/>
          <cell r="L3481">
            <v>3119.59</v>
          </cell>
          <cell r="M3481"/>
          <cell r="N3481">
            <v>2062.0700000000002</v>
          </cell>
          <cell r="O3481">
            <v>1591.21</v>
          </cell>
          <cell r="P3481">
            <v>0.77165663629265735</v>
          </cell>
          <cell r="Q3481">
            <v>470.86</v>
          </cell>
          <cell r="R3481">
            <v>0.22834336370734262</v>
          </cell>
          <cell r="S3481">
            <v>18.834400000000002</v>
          </cell>
          <cell r="T3481"/>
          <cell r="U3481">
            <v>2062.0700000000002</v>
          </cell>
          <cell r="V3481">
            <v>3119.59</v>
          </cell>
          <cell r="W3481">
            <v>0</v>
          </cell>
          <cell r="X3481"/>
        </row>
        <row r="3482">
          <cell r="A3482">
            <v>20190307</v>
          </cell>
          <cell r="B3482"/>
          <cell r="C3482">
            <v>789800</v>
          </cell>
          <cell r="D3482" t="str">
            <v>Arcabo</v>
          </cell>
          <cell r="E3482">
            <v>1</v>
          </cell>
          <cell r="F3482">
            <v>11</v>
          </cell>
          <cell r="G3482">
            <v>8</v>
          </cell>
          <cell r="H3482">
            <v>3</v>
          </cell>
          <cell r="I3482">
            <v>0</v>
          </cell>
          <cell r="J3482">
            <v>0</v>
          </cell>
          <cell r="K3482"/>
          <cell r="L3482"/>
          <cell r="M3482"/>
          <cell r="N3482"/>
          <cell r="O3482">
            <v>0</v>
          </cell>
          <cell r="P3482" t="str">
            <v/>
          </cell>
          <cell r="Q3482"/>
          <cell r="R3482" t="str">
            <v/>
          </cell>
          <cell r="S3482">
            <v>0</v>
          </cell>
          <cell r="T3482"/>
          <cell r="U3482">
            <v>0</v>
          </cell>
          <cell r="V3482">
            <v>0</v>
          </cell>
          <cell r="W3482">
            <v>0</v>
          </cell>
          <cell r="X3482"/>
        </row>
        <row r="3483">
          <cell r="A3483">
            <v>20190308</v>
          </cell>
          <cell r="B3483"/>
          <cell r="C3483">
            <v>768319</v>
          </cell>
          <cell r="D3483" t="str">
            <v>Arcabo</v>
          </cell>
          <cell r="E3483">
            <v>1</v>
          </cell>
          <cell r="F3483">
            <v>11</v>
          </cell>
          <cell r="G3483">
            <v>6</v>
          </cell>
          <cell r="H3483">
            <v>3</v>
          </cell>
          <cell r="I3483">
            <v>0</v>
          </cell>
          <cell r="J3483">
            <v>0</v>
          </cell>
          <cell r="K3483"/>
          <cell r="L3483">
            <v>5820.27</v>
          </cell>
          <cell r="M3483"/>
          <cell r="N3483"/>
          <cell r="O3483">
            <v>0</v>
          </cell>
          <cell r="P3483" t="str">
            <v/>
          </cell>
          <cell r="Q3483"/>
          <cell r="R3483" t="str">
            <v/>
          </cell>
          <cell r="S3483">
            <v>0</v>
          </cell>
          <cell r="T3483"/>
          <cell r="U3483">
            <v>0</v>
          </cell>
          <cell r="V3483">
            <v>5820.27</v>
          </cell>
          <cell r="W3483">
            <v>0</v>
          </cell>
          <cell r="X3483"/>
        </row>
        <row r="3484">
          <cell r="A3484">
            <v>20190309</v>
          </cell>
          <cell r="B3484" t="str">
            <v>4-4 binnen</v>
          </cell>
          <cell r="C3484" t="str">
            <v>breukglas 3 ruiten (bestelling 21-3-2019)</v>
          </cell>
          <cell r="D3484" t="str">
            <v>Maat</v>
          </cell>
          <cell r="E3484">
            <v>0</v>
          </cell>
          <cell r="F3484">
            <v>0</v>
          </cell>
          <cell r="G3484">
            <v>0</v>
          </cell>
          <cell r="H3484">
            <v>0</v>
          </cell>
          <cell r="I3484">
            <v>0</v>
          </cell>
          <cell r="J3484">
            <v>0</v>
          </cell>
          <cell r="L3484">
            <v>542.6</v>
          </cell>
          <cell r="O3484">
            <v>263.8</v>
          </cell>
          <cell r="P3484" t="str">
            <v/>
          </cell>
          <cell r="R3484" t="str">
            <v/>
          </cell>
          <cell r="S3484">
            <v>0</v>
          </cell>
          <cell r="U3484">
            <v>263.8</v>
          </cell>
          <cell r="V3484">
            <v>542.6</v>
          </cell>
          <cell r="W3484">
            <v>0</v>
          </cell>
          <cell r="X3484"/>
          <cell r="Y3484"/>
        </row>
        <row r="3485">
          <cell r="A3485">
            <v>20190310</v>
          </cell>
          <cell r="B3485" t="str">
            <v>4-4 binnen</v>
          </cell>
          <cell r="C3485" t="str">
            <v>breukruit MSF-001  557 x 1078 satinato</v>
          </cell>
          <cell r="D3485" t="str">
            <v>Maat</v>
          </cell>
          <cell r="E3485">
            <v>0</v>
          </cell>
          <cell r="F3485">
            <v>0</v>
          </cell>
          <cell r="G3485">
            <v>0</v>
          </cell>
          <cell r="H3485">
            <v>0</v>
          </cell>
          <cell r="I3485">
            <v>0</v>
          </cell>
          <cell r="J3485">
            <v>0</v>
          </cell>
          <cell r="L3485">
            <v>63.62</v>
          </cell>
          <cell r="O3485">
            <v>24.31</v>
          </cell>
          <cell r="P3485" t="str">
            <v/>
          </cell>
          <cell r="Q3485">
            <v>15</v>
          </cell>
          <cell r="R3485" t="str">
            <v/>
          </cell>
          <cell r="S3485">
            <v>0.6</v>
          </cell>
          <cell r="U3485">
            <v>39.31</v>
          </cell>
          <cell r="V3485">
            <v>63.62</v>
          </cell>
          <cell r="W3485">
            <v>0</v>
          </cell>
          <cell r="X3485"/>
          <cell r="Y3485"/>
        </row>
        <row r="3486">
          <cell r="A3486" t="str">
            <v>20190311V</v>
          </cell>
          <cell r="C3486">
            <v>725619</v>
          </cell>
          <cell r="D3486" t="str">
            <v>Arcabo</v>
          </cell>
          <cell r="E3486">
            <v>1</v>
          </cell>
          <cell r="F3486">
            <v>9</v>
          </cell>
          <cell r="G3486">
            <v>6</v>
          </cell>
          <cell r="H3486">
            <v>3</v>
          </cell>
          <cell r="I3486">
            <v>0</v>
          </cell>
          <cell r="J3486">
            <v>0</v>
          </cell>
          <cell r="L3486">
            <v>6355.11</v>
          </cell>
          <cell r="N3486">
            <v>4164.92</v>
          </cell>
          <cell r="O3486">
            <v>3256.23</v>
          </cell>
          <cell r="P3486">
            <v>0.78182294017652199</v>
          </cell>
          <cell r="Q3486">
            <v>908.69</v>
          </cell>
          <cell r="R3486">
            <v>0.21817705982347801</v>
          </cell>
          <cell r="S3486">
            <v>36.3476</v>
          </cell>
          <cell r="U3486">
            <v>4164.92</v>
          </cell>
          <cell r="V3486">
            <v>6355.11</v>
          </cell>
          <cell r="W3486">
            <v>0</v>
          </cell>
          <cell r="X3486"/>
          <cell r="Y3486"/>
        </row>
        <row r="3487">
          <cell r="A3487" t="str">
            <v>20190312V</v>
          </cell>
          <cell r="C3487" t="str">
            <v>v Hameren Almere</v>
          </cell>
          <cell r="D3487" t="str">
            <v>Kuvo</v>
          </cell>
          <cell r="E3487">
            <v>1</v>
          </cell>
          <cell r="F3487">
            <v>23</v>
          </cell>
          <cell r="G3487">
            <v>17</v>
          </cell>
          <cell r="H3487">
            <v>1</v>
          </cell>
          <cell r="I3487">
            <v>0</v>
          </cell>
          <cell r="J3487">
            <v>0</v>
          </cell>
          <cell r="L3487">
            <v>9000</v>
          </cell>
          <cell r="O3487">
            <v>0</v>
          </cell>
          <cell r="P3487" t="str">
            <v/>
          </cell>
          <cell r="R3487" t="str">
            <v/>
          </cell>
          <cell r="S3487">
            <v>0</v>
          </cell>
          <cell r="U3487">
            <v>0</v>
          </cell>
          <cell r="V3487">
            <v>9000</v>
          </cell>
          <cell r="W3487">
            <v>0</v>
          </cell>
          <cell r="X3487"/>
          <cell r="Y3487"/>
        </row>
        <row r="3488">
          <cell r="A3488" t="str">
            <v>20190313V</v>
          </cell>
          <cell r="C3488" t="str">
            <v>1 kozijn Brokkenstraat 1</v>
          </cell>
          <cell r="D3488" t="str">
            <v>Bjorn Ars</v>
          </cell>
          <cell r="E3488">
            <v>0</v>
          </cell>
          <cell r="F3488">
            <v>2</v>
          </cell>
          <cell r="G3488">
            <v>0</v>
          </cell>
          <cell r="H3488">
            <v>0</v>
          </cell>
          <cell r="I3488">
            <v>0</v>
          </cell>
          <cell r="J3488">
            <v>0</v>
          </cell>
          <cell r="L3488">
            <v>589.54</v>
          </cell>
          <cell r="N3488">
            <v>197.51</v>
          </cell>
          <cell r="O3488">
            <v>168.38</v>
          </cell>
          <cell r="P3488">
            <v>0.85251379676978378</v>
          </cell>
          <cell r="Q3488">
            <v>29.13</v>
          </cell>
          <cell r="R3488">
            <v>0.14748620323021619</v>
          </cell>
          <cell r="S3488">
            <v>1.1652</v>
          </cell>
          <cell r="U3488">
            <v>197.51</v>
          </cell>
          <cell r="V3488">
            <v>589.54</v>
          </cell>
          <cell r="W3488">
            <v>0</v>
          </cell>
          <cell r="X3488"/>
          <cell r="Y3488"/>
        </row>
        <row r="3489">
          <cell r="A3489" t="str">
            <v>20190314V</v>
          </cell>
          <cell r="C3489" t="str">
            <v>1 stolpdeur</v>
          </cell>
          <cell r="D3489" t="str">
            <v>Kuvo</v>
          </cell>
          <cell r="E3489">
            <v>0</v>
          </cell>
          <cell r="F3489">
            <v>1</v>
          </cell>
          <cell r="G3489">
            <v>0</v>
          </cell>
          <cell r="H3489">
            <v>2</v>
          </cell>
          <cell r="I3489">
            <v>0</v>
          </cell>
          <cell r="J3489">
            <v>0</v>
          </cell>
          <cell r="L3489">
            <v>1575</v>
          </cell>
          <cell r="N3489">
            <v>1065.53</v>
          </cell>
          <cell r="O3489">
            <v>829.39</v>
          </cell>
          <cell r="P3489">
            <v>0.77838258894634593</v>
          </cell>
          <cell r="Q3489">
            <v>236.14</v>
          </cell>
          <cell r="R3489">
            <v>0.22161741105365404</v>
          </cell>
          <cell r="S3489">
            <v>9.4455999999999989</v>
          </cell>
          <cell r="U3489">
            <v>1065.53</v>
          </cell>
          <cell r="V3489">
            <v>1575</v>
          </cell>
          <cell r="W3489">
            <v>0</v>
          </cell>
          <cell r="X3489"/>
          <cell r="Y3489"/>
        </row>
        <row r="3490">
          <cell r="A3490">
            <v>20190315</v>
          </cell>
          <cell r="C3490" t="str">
            <v>beslag Tropical wb 384</v>
          </cell>
          <cell r="D3490" t="str">
            <v>Arcabo</v>
          </cell>
          <cell r="E3490">
            <v>0</v>
          </cell>
          <cell r="F3490">
            <v>0</v>
          </cell>
          <cell r="G3490">
            <v>0</v>
          </cell>
          <cell r="H3490">
            <v>0</v>
          </cell>
          <cell r="I3490">
            <v>0</v>
          </cell>
          <cell r="J3490">
            <v>0</v>
          </cell>
          <cell r="L3490">
            <v>319.56</v>
          </cell>
          <cell r="O3490">
            <v>138.94</v>
          </cell>
          <cell r="P3490" t="str">
            <v/>
          </cell>
          <cell r="R3490" t="str">
            <v/>
          </cell>
          <cell r="S3490">
            <v>0</v>
          </cell>
          <cell r="U3490">
            <v>138.94</v>
          </cell>
          <cell r="V3490">
            <v>319.56</v>
          </cell>
          <cell r="W3490">
            <v>0</v>
          </cell>
          <cell r="X3490"/>
          <cell r="Y3490"/>
        </row>
        <row r="3491">
          <cell r="A3491">
            <v>20190316</v>
          </cell>
          <cell r="C3491" t="str">
            <v>WB385  MP20 - 60 m1</v>
          </cell>
          <cell r="D3491" t="str">
            <v>Arcabo</v>
          </cell>
          <cell r="E3491">
            <v>0</v>
          </cell>
          <cell r="F3491">
            <v>0</v>
          </cell>
          <cell r="G3491">
            <v>0</v>
          </cell>
          <cell r="H3491">
            <v>0</v>
          </cell>
          <cell r="I3491">
            <v>0</v>
          </cell>
          <cell r="J3491">
            <v>0</v>
          </cell>
          <cell r="L3491">
            <v>142.13999999999999</v>
          </cell>
          <cell r="O3491">
            <v>61.8</v>
          </cell>
          <cell r="P3491" t="str">
            <v/>
          </cell>
          <cell r="R3491" t="str">
            <v/>
          </cell>
          <cell r="S3491">
            <v>0</v>
          </cell>
          <cell r="U3491">
            <v>61.8</v>
          </cell>
          <cell r="V3491">
            <v>142.13999999999999</v>
          </cell>
          <cell r="W3491">
            <v>0</v>
          </cell>
          <cell r="X3491"/>
          <cell r="Y3491"/>
        </row>
        <row r="3492">
          <cell r="A3492">
            <v>20190317</v>
          </cell>
          <cell r="C3492" t="str">
            <v>793719 Schuine ruit 660x 408 Duinlodge Hveen</v>
          </cell>
          <cell r="D3492" t="str">
            <v>Arcabo</v>
          </cell>
          <cell r="E3492">
            <v>0</v>
          </cell>
          <cell r="F3492">
            <v>0</v>
          </cell>
          <cell r="G3492">
            <v>0</v>
          </cell>
          <cell r="H3492">
            <v>0</v>
          </cell>
          <cell r="I3492">
            <v>0</v>
          </cell>
          <cell r="J3492">
            <v>0</v>
          </cell>
          <cell r="L3492">
            <v>42.14</v>
          </cell>
          <cell r="O3492">
            <v>13.57</v>
          </cell>
          <cell r="P3492" t="str">
            <v/>
          </cell>
          <cell r="Q3492">
            <v>15</v>
          </cell>
          <cell r="R3492" t="str">
            <v/>
          </cell>
          <cell r="S3492">
            <v>0.6</v>
          </cell>
          <cell r="U3492">
            <v>28.57</v>
          </cell>
          <cell r="V3492">
            <v>42.14</v>
          </cell>
          <cell r="W3492">
            <v>0</v>
          </cell>
          <cell r="X3492"/>
          <cell r="Y3492"/>
        </row>
        <row r="3493">
          <cell r="A3493">
            <v>20190318</v>
          </cell>
          <cell r="C3493" t="str">
            <v>780619 4 deuren ARC5055R GXN</v>
          </cell>
          <cell r="D3493" t="str">
            <v>Arcabo</v>
          </cell>
          <cell r="E3493">
            <v>0</v>
          </cell>
          <cell r="F3493">
            <v>4</v>
          </cell>
          <cell r="G3493">
            <v>0</v>
          </cell>
          <cell r="H3493">
            <v>4</v>
          </cell>
          <cell r="I3493">
            <v>0</v>
          </cell>
          <cell r="J3493">
            <v>0</v>
          </cell>
          <cell r="L3493">
            <v>2108.4</v>
          </cell>
          <cell r="N3493">
            <v>1393.04</v>
          </cell>
          <cell r="O3493">
            <v>1087.52</v>
          </cell>
          <cell r="P3493">
            <v>0.78068110032734161</v>
          </cell>
          <cell r="Q3493">
            <v>305.52</v>
          </cell>
          <cell r="R3493">
            <v>0.21931889967265836</v>
          </cell>
          <cell r="S3493">
            <v>12.220799999999999</v>
          </cell>
          <cell r="U3493">
            <v>1393.04</v>
          </cell>
          <cell r="V3493">
            <v>0</v>
          </cell>
          <cell r="W3493">
            <v>2108.4</v>
          </cell>
          <cell r="X3493">
            <v>2108.4</v>
          </cell>
          <cell r="Y3493">
            <v>19600238</v>
          </cell>
        </row>
        <row r="3494">
          <cell r="A3494">
            <v>20190319</v>
          </cell>
          <cell r="C3494" t="str">
            <v>20180531 - 720918 inzethorren 4 st</v>
          </cell>
          <cell r="D3494" t="str">
            <v>Arcabo</v>
          </cell>
          <cell r="E3494">
            <v>0</v>
          </cell>
          <cell r="F3494">
            <v>0</v>
          </cell>
          <cell r="G3494">
            <v>0</v>
          </cell>
          <cell r="H3494">
            <v>0</v>
          </cell>
          <cell r="I3494">
            <v>0</v>
          </cell>
          <cell r="J3494">
            <v>0</v>
          </cell>
          <cell r="L3494">
            <v>215</v>
          </cell>
          <cell r="O3494">
            <v>100</v>
          </cell>
          <cell r="P3494" t="str">
            <v/>
          </cell>
          <cell r="Q3494">
            <v>15</v>
          </cell>
          <cell r="R3494" t="str">
            <v/>
          </cell>
          <cell r="S3494">
            <v>0.6</v>
          </cell>
          <cell r="U3494">
            <v>115</v>
          </cell>
          <cell r="V3494">
            <v>215</v>
          </cell>
          <cell r="W3494">
            <v>0</v>
          </cell>
          <cell r="X3494"/>
          <cell r="Y3494"/>
        </row>
        <row r="3495">
          <cell r="A3495">
            <v>20190320</v>
          </cell>
          <cell r="C3495">
            <v>789900</v>
          </cell>
          <cell r="D3495" t="str">
            <v>Arcabo</v>
          </cell>
          <cell r="E3495">
            <v>1</v>
          </cell>
          <cell r="F3495">
            <v>11</v>
          </cell>
          <cell r="G3495">
            <v>8</v>
          </cell>
          <cell r="H3495">
            <v>3</v>
          </cell>
          <cell r="I3495">
            <v>0</v>
          </cell>
          <cell r="J3495">
            <v>0</v>
          </cell>
          <cell r="O3495">
            <v>0</v>
          </cell>
          <cell r="P3495" t="str">
            <v/>
          </cell>
          <cell r="R3495" t="str">
            <v/>
          </cell>
          <cell r="S3495">
            <v>0</v>
          </cell>
          <cell r="U3495">
            <v>0</v>
          </cell>
          <cell r="V3495">
            <v>0</v>
          </cell>
          <cell r="W3495">
            <v>0</v>
          </cell>
          <cell r="X3495"/>
          <cell r="Y3495"/>
        </row>
        <row r="3496">
          <cell r="A3496" t="str">
            <v>20190321V</v>
          </cell>
          <cell r="C3496" t="str">
            <v>1 drki kozijn</v>
          </cell>
          <cell r="D3496" t="str">
            <v>Kuvo</v>
          </cell>
          <cell r="E3496">
            <v>0</v>
          </cell>
          <cell r="F3496">
            <v>1</v>
          </cell>
          <cell r="G3496">
            <v>1</v>
          </cell>
          <cell r="H3496">
            <v>0</v>
          </cell>
          <cell r="I3496">
            <v>0</v>
          </cell>
          <cell r="J3496">
            <v>0</v>
          </cell>
          <cell r="L3496">
            <v>205.6</v>
          </cell>
          <cell r="O3496">
            <v>0</v>
          </cell>
          <cell r="P3496" t="str">
            <v/>
          </cell>
          <cell r="R3496" t="str">
            <v/>
          </cell>
          <cell r="S3496">
            <v>0</v>
          </cell>
          <cell r="U3496">
            <v>0</v>
          </cell>
          <cell r="V3496">
            <v>205.6</v>
          </cell>
          <cell r="W3496">
            <v>0</v>
          </cell>
          <cell r="X3496"/>
          <cell r="Y3496"/>
        </row>
        <row r="3497">
          <cell r="A3497">
            <v>20190322</v>
          </cell>
          <cell r="C3497" t="str">
            <v>Ruit 360312  4-15-5 uw 3.0  684 x 1854 mm blanke afstandhouder</v>
          </cell>
          <cell r="D3497" t="str">
            <v>Arcabo</v>
          </cell>
          <cell r="E3497">
            <v>0</v>
          </cell>
          <cell r="F3497">
            <v>0</v>
          </cell>
          <cell r="G3497">
            <v>0</v>
          </cell>
          <cell r="H3497">
            <v>0</v>
          </cell>
          <cell r="I3497">
            <v>0</v>
          </cell>
          <cell r="J3497">
            <v>0</v>
          </cell>
          <cell r="L3497">
            <v>69.260000000000005</v>
          </cell>
          <cell r="O3497">
            <v>27.13</v>
          </cell>
          <cell r="P3497" t="str">
            <v/>
          </cell>
          <cell r="Q3497">
            <v>15</v>
          </cell>
          <cell r="R3497" t="str">
            <v/>
          </cell>
          <cell r="S3497">
            <v>0.6</v>
          </cell>
          <cell r="U3497">
            <v>42.129999999999995</v>
          </cell>
          <cell r="V3497">
            <v>69.260000000000005</v>
          </cell>
          <cell r="W3497">
            <v>0</v>
          </cell>
          <cell r="X3497"/>
          <cell r="Y3497"/>
        </row>
        <row r="3498">
          <cell r="A3498">
            <v>20190323</v>
          </cell>
          <cell r="C3498" t="str">
            <v>Kijkduin extra kozijnen 6x MAA3020 en 6x MAA3009R</v>
          </cell>
          <cell r="D3498" t="str">
            <v>Maat</v>
          </cell>
          <cell r="E3498">
            <v>0</v>
          </cell>
          <cell r="F3498">
            <v>12</v>
          </cell>
          <cell r="G3498">
            <v>12</v>
          </cell>
          <cell r="H3498">
            <v>0</v>
          </cell>
          <cell r="I3498">
            <v>0</v>
          </cell>
          <cell r="J3498">
            <v>0</v>
          </cell>
          <cell r="L3498">
            <v>2316.66</v>
          </cell>
          <cell r="O3498">
            <v>0</v>
          </cell>
          <cell r="P3498" t="str">
            <v/>
          </cell>
          <cell r="R3498" t="str">
            <v/>
          </cell>
          <cell r="S3498">
            <v>0</v>
          </cell>
          <cell r="U3498">
            <v>0</v>
          </cell>
          <cell r="V3498">
            <v>2316.66</v>
          </cell>
          <cell r="W3498">
            <v>0</v>
          </cell>
          <cell r="X3498"/>
          <cell r="Y3498"/>
        </row>
        <row r="3499">
          <cell r="A3499">
            <v>20190324</v>
          </cell>
          <cell r="C3499">
            <v>800819</v>
          </cell>
          <cell r="D3499" t="str">
            <v>Arcabo</v>
          </cell>
          <cell r="E3499">
            <v>1</v>
          </cell>
          <cell r="F3499">
            <v>9</v>
          </cell>
          <cell r="G3499">
            <v>4</v>
          </cell>
          <cell r="H3499">
            <v>3</v>
          </cell>
          <cell r="I3499">
            <v>0</v>
          </cell>
          <cell r="J3499">
            <v>0</v>
          </cell>
          <cell r="O3499">
            <v>0</v>
          </cell>
          <cell r="P3499" t="str">
            <v/>
          </cell>
          <cell r="R3499" t="str">
            <v/>
          </cell>
          <cell r="S3499">
            <v>0</v>
          </cell>
          <cell r="U3499">
            <v>0</v>
          </cell>
          <cell r="V3499">
            <v>0</v>
          </cell>
          <cell r="W3499">
            <v>0</v>
          </cell>
          <cell r="X3499"/>
          <cell r="Y3499"/>
        </row>
        <row r="3500">
          <cell r="A3500">
            <v>20190325</v>
          </cell>
          <cell r="C3500" t="str">
            <v>wb386 10x MP0</v>
          </cell>
          <cell r="D3500" t="str">
            <v>Arcabo</v>
          </cell>
          <cell r="E3500">
            <v>0</v>
          </cell>
          <cell r="F3500">
            <v>0</v>
          </cell>
          <cell r="G3500">
            <v>0</v>
          </cell>
          <cell r="H3500">
            <v>0</v>
          </cell>
          <cell r="I3500">
            <v>0</v>
          </cell>
          <cell r="J3500">
            <v>0</v>
          </cell>
          <cell r="L3500">
            <v>137.4</v>
          </cell>
          <cell r="O3500">
            <v>59.74</v>
          </cell>
          <cell r="P3500" t="str">
            <v/>
          </cell>
          <cell r="R3500" t="str">
            <v/>
          </cell>
          <cell r="S3500">
            <v>0</v>
          </cell>
          <cell r="U3500">
            <v>59.74</v>
          </cell>
          <cell r="V3500">
            <v>137.4</v>
          </cell>
          <cell r="W3500">
            <v>0</v>
          </cell>
          <cell r="X3500"/>
          <cell r="Y3500"/>
        </row>
        <row r="3501">
          <cell r="A3501">
            <v>20190326</v>
          </cell>
          <cell r="C3501">
            <v>800219</v>
          </cell>
          <cell r="D3501" t="str">
            <v>Arcabo</v>
          </cell>
          <cell r="E3501">
            <v>1</v>
          </cell>
          <cell r="F3501">
            <v>9</v>
          </cell>
          <cell r="G3501">
            <v>7</v>
          </cell>
          <cell r="H3501">
            <v>3</v>
          </cell>
          <cell r="I3501">
            <v>0</v>
          </cell>
          <cell r="J3501">
            <v>0</v>
          </cell>
          <cell r="O3501">
            <v>0</v>
          </cell>
          <cell r="P3501" t="str">
            <v/>
          </cell>
          <cell r="R3501" t="str">
            <v/>
          </cell>
          <cell r="S3501">
            <v>0</v>
          </cell>
          <cell r="U3501">
            <v>0</v>
          </cell>
          <cell r="V3501">
            <v>0</v>
          </cell>
          <cell r="W3501">
            <v>0</v>
          </cell>
          <cell r="X3501"/>
          <cell r="Y3501"/>
        </row>
        <row r="3502">
          <cell r="A3502">
            <v>20190327</v>
          </cell>
          <cell r="C3502" t="str">
            <v>Werkbon 387 10 x MP30</v>
          </cell>
          <cell r="D3502" t="str">
            <v>Arcabo</v>
          </cell>
          <cell r="I3502">
            <v>0</v>
          </cell>
          <cell r="J3502">
            <v>0</v>
          </cell>
          <cell r="L3502">
            <v>142.78</v>
          </cell>
          <cell r="O3502">
            <v>62.08</v>
          </cell>
          <cell r="P3502" t="str">
            <v/>
          </cell>
          <cell r="R3502" t="str">
            <v/>
          </cell>
          <cell r="S3502">
            <v>0</v>
          </cell>
          <cell r="U3502">
            <v>62.08</v>
          </cell>
          <cell r="V3502">
            <v>142.78</v>
          </cell>
          <cell r="W3502">
            <v>0</v>
          </cell>
          <cell r="X3502"/>
          <cell r="Y3502"/>
        </row>
        <row r="3503">
          <cell r="A3503">
            <v>20190328</v>
          </cell>
          <cell r="C3503">
            <v>795519</v>
          </cell>
          <cell r="D3503" t="str">
            <v>Arcabo</v>
          </cell>
          <cell r="E3503">
            <v>5</v>
          </cell>
          <cell r="F3503">
            <v>40</v>
          </cell>
          <cell r="G3503">
            <v>25</v>
          </cell>
          <cell r="H3503">
            <v>3</v>
          </cell>
          <cell r="I3503">
            <v>0</v>
          </cell>
          <cell r="J3503">
            <v>0</v>
          </cell>
          <cell r="O3503">
            <v>0</v>
          </cell>
          <cell r="P3503" t="str">
            <v/>
          </cell>
          <cell r="R3503" t="str">
            <v/>
          </cell>
          <cell r="S3503">
            <v>0</v>
          </cell>
          <cell r="U3503">
            <v>0</v>
          </cell>
          <cell r="V3503">
            <v>0</v>
          </cell>
          <cell r="W3503">
            <v>0</v>
          </cell>
          <cell r="X3503"/>
          <cell r="Y3503"/>
        </row>
        <row r="3504">
          <cell r="A3504">
            <v>20190329</v>
          </cell>
          <cell r="C3504" t="str">
            <v>790019 schuur (spoed)</v>
          </cell>
          <cell r="D3504" t="str">
            <v>Arcabo</v>
          </cell>
          <cell r="E3504">
            <v>0</v>
          </cell>
          <cell r="F3504">
            <v>2</v>
          </cell>
          <cell r="G3504">
            <v>1</v>
          </cell>
          <cell r="H3504">
            <v>1</v>
          </cell>
          <cell r="I3504">
            <v>0</v>
          </cell>
          <cell r="J3504">
            <v>0</v>
          </cell>
          <cell r="L3504">
            <v>698.64</v>
          </cell>
          <cell r="O3504">
            <v>0</v>
          </cell>
          <cell r="P3504" t="str">
            <v/>
          </cell>
          <cell r="R3504" t="str">
            <v/>
          </cell>
          <cell r="S3504">
            <v>0</v>
          </cell>
          <cell r="U3504">
            <v>0</v>
          </cell>
          <cell r="V3504">
            <v>698.64</v>
          </cell>
          <cell r="W3504">
            <v>0</v>
          </cell>
          <cell r="X3504"/>
          <cell r="Y3504"/>
        </row>
        <row r="3505">
          <cell r="A3505">
            <v>20190330</v>
          </cell>
          <cell r="C3505" t="str">
            <v>800219 schuur</v>
          </cell>
          <cell r="D3505" t="str">
            <v>Arcabo</v>
          </cell>
          <cell r="E3505">
            <v>0</v>
          </cell>
          <cell r="F3505">
            <v>2</v>
          </cell>
          <cell r="G3505">
            <v>1</v>
          </cell>
          <cell r="H3505">
            <v>1</v>
          </cell>
          <cell r="I3505">
            <v>0</v>
          </cell>
          <cell r="J3505">
            <v>0</v>
          </cell>
          <cell r="O3505">
            <v>0</v>
          </cell>
          <cell r="P3505" t="str">
            <v/>
          </cell>
          <cell r="R3505" t="str">
            <v/>
          </cell>
          <cell r="S3505">
            <v>0</v>
          </cell>
          <cell r="U3505">
            <v>0</v>
          </cell>
          <cell r="V3505">
            <v>0</v>
          </cell>
          <cell r="W3505">
            <v>0</v>
          </cell>
          <cell r="X3505"/>
          <cell r="Y3505"/>
        </row>
        <row r="3506">
          <cell r="A3506">
            <v>20190331</v>
          </cell>
          <cell r="C3506">
            <v>797719</v>
          </cell>
          <cell r="D3506" t="str">
            <v>Arcabo</v>
          </cell>
          <cell r="E3506">
            <v>1</v>
          </cell>
          <cell r="F3506">
            <v>12</v>
          </cell>
          <cell r="G3506">
            <v>5</v>
          </cell>
          <cell r="H3506">
            <v>5</v>
          </cell>
          <cell r="I3506">
            <v>0</v>
          </cell>
          <cell r="J3506">
            <v>0</v>
          </cell>
          <cell r="O3506">
            <v>0</v>
          </cell>
          <cell r="P3506" t="str">
            <v/>
          </cell>
          <cell r="R3506" t="str">
            <v/>
          </cell>
          <cell r="S3506">
            <v>0</v>
          </cell>
          <cell r="U3506">
            <v>0</v>
          </cell>
          <cell r="V3506">
            <v>0</v>
          </cell>
          <cell r="W3506">
            <v>0</v>
          </cell>
          <cell r="X3506"/>
          <cell r="Y3506"/>
        </row>
        <row r="3507">
          <cell r="A3507">
            <v>20190332</v>
          </cell>
          <cell r="C3507" t="str">
            <v>721018 schaar en kiepsluitplaat</v>
          </cell>
          <cell r="D3507" t="str">
            <v>Arcabo</v>
          </cell>
          <cell r="E3507">
            <v>0</v>
          </cell>
          <cell r="F3507">
            <v>0</v>
          </cell>
          <cell r="G3507">
            <v>0</v>
          </cell>
          <cell r="H3507">
            <v>0</v>
          </cell>
          <cell r="I3507">
            <v>1</v>
          </cell>
          <cell r="J3507">
            <v>1</v>
          </cell>
          <cell r="O3507">
            <v>0</v>
          </cell>
          <cell r="P3507" t="str">
            <v/>
          </cell>
          <cell r="R3507" t="str">
            <v/>
          </cell>
          <cell r="S3507">
            <v>0</v>
          </cell>
          <cell r="U3507">
            <v>0</v>
          </cell>
          <cell r="V3507">
            <v>0</v>
          </cell>
          <cell r="W3507">
            <v>0</v>
          </cell>
          <cell r="X3507"/>
          <cell r="Y3507"/>
        </row>
        <row r="3508">
          <cell r="A3508">
            <v>20190333</v>
          </cell>
          <cell r="C3508">
            <v>801219</v>
          </cell>
          <cell r="D3508" t="str">
            <v>Arcabo</v>
          </cell>
          <cell r="E3508">
            <v>1</v>
          </cell>
          <cell r="F3508">
            <v>6</v>
          </cell>
          <cell r="G3508">
            <v>4</v>
          </cell>
          <cell r="H3508">
            <v>3</v>
          </cell>
          <cell r="I3508">
            <v>0</v>
          </cell>
          <cell r="J3508">
            <v>0</v>
          </cell>
          <cell r="O3508">
            <v>0</v>
          </cell>
          <cell r="P3508" t="str">
            <v/>
          </cell>
          <cell r="R3508" t="str">
            <v/>
          </cell>
          <cell r="S3508">
            <v>0</v>
          </cell>
          <cell r="U3508">
            <v>0</v>
          </cell>
          <cell r="V3508">
            <v>0</v>
          </cell>
          <cell r="W3508">
            <v>0</v>
          </cell>
          <cell r="X3508"/>
          <cell r="Y3508"/>
        </row>
        <row r="3509">
          <cell r="A3509">
            <v>20190334</v>
          </cell>
          <cell r="C3509">
            <v>797619</v>
          </cell>
          <cell r="D3509" t="str">
            <v>Arcabo</v>
          </cell>
          <cell r="E3509">
            <v>1</v>
          </cell>
          <cell r="F3509">
            <v>8</v>
          </cell>
          <cell r="G3509">
            <v>5</v>
          </cell>
          <cell r="H3509">
            <v>3</v>
          </cell>
          <cell r="I3509">
            <v>0</v>
          </cell>
          <cell r="J3509">
            <v>0</v>
          </cell>
          <cell r="O3509">
            <v>0</v>
          </cell>
          <cell r="P3509" t="str">
            <v/>
          </cell>
          <cell r="R3509" t="str">
            <v/>
          </cell>
          <cell r="S3509">
            <v>0</v>
          </cell>
          <cell r="U3509">
            <v>0</v>
          </cell>
          <cell r="V3509">
            <v>0</v>
          </cell>
          <cell r="W3509">
            <v>0</v>
          </cell>
          <cell r="X3509"/>
          <cell r="Y3509"/>
        </row>
        <row r="3510">
          <cell r="A3510">
            <v>20190335</v>
          </cell>
          <cell r="C3510" t="str">
            <v>798219 Long Beach</v>
          </cell>
          <cell r="D3510" t="str">
            <v>Arcabo</v>
          </cell>
          <cell r="E3510">
            <v>1</v>
          </cell>
          <cell r="F3510">
            <v>9</v>
          </cell>
          <cell r="G3510">
            <v>6</v>
          </cell>
          <cell r="H3510">
            <v>2</v>
          </cell>
          <cell r="I3510">
            <v>0</v>
          </cell>
          <cell r="J3510">
            <v>0</v>
          </cell>
          <cell r="O3510">
            <v>0</v>
          </cell>
          <cell r="P3510" t="str">
            <v/>
          </cell>
          <cell r="R3510" t="str">
            <v/>
          </cell>
          <cell r="S3510">
            <v>0</v>
          </cell>
          <cell r="U3510">
            <v>0</v>
          </cell>
          <cell r="V3510">
            <v>0</v>
          </cell>
          <cell r="W3510">
            <v>0</v>
          </cell>
          <cell r="X3510"/>
          <cell r="Y3510"/>
        </row>
        <row r="3511">
          <cell r="A3511">
            <v>20190336</v>
          </cell>
          <cell r="C3511" t="str">
            <v>798319 Long Beach</v>
          </cell>
          <cell r="D3511" t="str">
            <v>Arcabo</v>
          </cell>
          <cell r="E3511">
            <v>1</v>
          </cell>
          <cell r="F3511">
            <v>9</v>
          </cell>
          <cell r="G3511">
            <v>6</v>
          </cell>
          <cell r="H3511">
            <v>2</v>
          </cell>
          <cell r="I3511">
            <v>0</v>
          </cell>
          <cell r="J3511">
            <v>0</v>
          </cell>
          <cell r="O3511">
            <v>0</v>
          </cell>
          <cell r="P3511" t="str">
            <v/>
          </cell>
          <cell r="R3511" t="str">
            <v/>
          </cell>
          <cell r="S3511">
            <v>0</v>
          </cell>
          <cell r="U3511">
            <v>0</v>
          </cell>
          <cell r="V3511">
            <v>0</v>
          </cell>
          <cell r="W3511">
            <v>0</v>
          </cell>
          <cell r="X3511"/>
          <cell r="Y3511"/>
        </row>
        <row r="3512">
          <cell r="A3512">
            <v>20190337</v>
          </cell>
          <cell r="C3512" t="str">
            <v>798419 Long Beach</v>
          </cell>
          <cell r="D3512" t="str">
            <v>Arcabo</v>
          </cell>
          <cell r="E3512">
            <v>1</v>
          </cell>
          <cell r="F3512">
            <v>9</v>
          </cell>
          <cell r="G3512">
            <v>6</v>
          </cell>
          <cell r="H3512">
            <v>2</v>
          </cell>
          <cell r="I3512">
            <v>0</v>
          </cell>
          <cell r="J3512">
            <v>0</v>
          </cell>
          <cell r="O3512">
            <v>0</v>
          </cell>
          <cell r="P3512" t="str">
            <v/>
          </cell>
          <cell r="R3512" t="str">
            <v/>
          </cell>
          <cell r="S3512">
            <v>0</v>
          </cell>
          <cell r="U3512">
            <v>0</v>
          </cell>
          <cell r="V3512">
            <v>0</v>
          </cell>
          <cell r="W3512">
            <v>0</v>
          </cell>
          <cell r="X3512"/>
          <cell r="Y3512"/>
        </row>
        <row r="3513">
          <cell r="A3513">
            <v>20190338</v>
          </cell>
          <cell r="C3513" t="str">
            <v>798519 Long Beach</v>
          </cell>
          <cell r="D3513" t="str">
            <v>Arcabo</v>
          </cell>
          <cell r="E3513">
            <v>1</v>
          </cell>
          <cell r="F3513">
            <v>9</v>
          </cell>
          <cell r="G3513">
            <v>6</v>
          </cell>
          <cell r="H3513">
            <v>2</v>
          </cell>
          <cell r="I3513">
            <v>0</v>
          </cell>
          <cell r="J3513">
            <v>0</v>
          </cell>
          <cell r="O3513">
            <v>0</v>
          </cell>
          <cell r="P3513" t="str">
            <v/>
          </cell>
          <cell r="R3513" t="str">
            <v/>
          </cell>
          <cell r="S3513">
            <v>0</v>
          </cell>
          <cell r="U3513">
            <v>0</v>
          </cell>
          <cell r="V3513">
            <v>0</v>
          </cell>
          <cell r="W3513">
            <v>0</v>
          </cell>
          <cell r="X3513"/>
          <cell r="Y3513"/>
        </row>
        <row r="3514">
          <cell r="A3514">
            <v>20190339</v>
          </cell>
          <cell r="C3514" t="str">
            <v>798619 Long Beach</v>
          </cell>
          <cell r="D3514" t="str">
            <v>Arcabo</v>
          </cell>
          <cell r="E3514">
            <v>1</v>
          </cell>
          <cell r="F3514">
            <v>9</v>
          </cell>
          <cell r="G3514">
            <v>6</v>
          </cell>
          <cell r="H3514">
            <v>2</v>
          </cell>
          <cell r="I3514">
            <v>0</v>
          </cell>
          <cell r="J3514">
            <v>0</v>
          </cell>
          <cell r="O3514">
            <v>0</v>
          </cell>
          <cell r="P3514" t="str">
            <v/>
          </cell>
          <cell r="R3514" t="str">
            <v/>
          </cell>
          <cell r="S3514">
            <v>0</v>
          </cell>
          <cell r="U3514">
            <v>0</v>
          </cell>
          <cell r="V3514">
            <v>0</v>
          </cell>
          <cell r="W3514">
            <v>0</v>
          </cell>
          <cell r="X3514"/>
          <cell r="Y3514"/>
        </row>
        <row r="3515">
          <cell r="A3515">
            <v>20190340</v>
          </cell>
          <cell r="C3515" t="str">
            <v>798719 Long Beach</v>
          </cell>
          <cell r="D3515" t="str">
            <v>Arcabo</v>
          </cell>
          <cell r="E3515">
            <v>1</v>
          </cell>
          <cell r="F3515">
            <v>9</v>
          </cell>
          <cell r="G3515">
            <v>6</v>
          </cell>
          <cell r="H3515">
            <v>2</v>
          </cell>
          <cell r="I3515">
            <v>0</v>
          </cell>
          <cell r="J3515">
            <v>0</v>
          </cell>
          <cell r="O3515">
            <v>0</v>
          </cell>
          <cell r="P3515" t="str">
            <v/>
          </cell>
          <cell r="R3515" t="str">
            <v/>
          </cell>
          <cell r="S3515">
            <v>0</v>
          </cell>
          <cell r="U3515">
            <v>0</v>
          </cell>
          <cell r="V3515">
            <v>0</v>
          </cell>
          <cell r="W3515">
            <v>0</v>
          </cell>
          <cell r="X3515"/>
          <cell r="Y3515"/>
        </row>
        <row r="3516">
          <cell r="A3516">
            <v>20190341</v>
          </cell>
          <cell r="C3516" t="str">
            <v>798819 Long Beach</v>
          </cell>
          <cell r="D3516" t="str">
            <v>Arcabo</v>
          </cell>
          <cell r="E3516">
            <v>1</v>
          </cell>
          <cell r="F3516">
            <v>9</v>
          </cell>
          <cell r="G3516">
            <v>6</v>
          </cell>
          <cell r="H3516">
            <v>2</v>
          </cell>
          <cell r="I3516">
            <v>0</v>
          </cell>
          <cell r="J3516">
            <v>0</v>
          </cell>
          <cell r="O3516">
            <v>0</v>
          </cell>
          <cell r="P3516" t="str">
            <v/>
          </cell>
          <cell r="R3516" t="str">
            <v/>
          </cell>
          <cell r="S3516">
            <v>0</v>
          </cell>
          <cell r="U3516">
            <v>0</v>
          </cell>
          <cell r="V3516">
            <v>0</v>
          </cell>
          <cell r="W3516">
            <v>0</v>
          </cell>
          <cell r="X3516"/>
          <cell r="Y3516"/>
        </row>
        <row r="3517">
          <cell r="A3517">
            <v>20190342</v>
          </cell>
          <cell r="C3517" t="str">
            <v>798919 Long Beach</v>
          </cell>
          <cell r="D3517" t="str">
            <v>Arcabo</v>
          </cell>
          <cell r="E3517">
            <v>1</v>
          </cell>
          <cell r="F3517">
            <v>9</v>
          </cell>
          <cell r="G3517">
            <v>6</v>
          </cell>
          <cell r="H3517">
            <v>2</v>
          </cell>
          <cell r="I3517">
            <v>0</v>
          </cell>
          <cell r="J3517">
            <v>0</v>
          </cell>
          <cell r="O3517">
            <v>0</v>
          </cell>
          <cell r="P3517" t="str">
            <v/>
          </cell>
          <cell r="R3517" t="str">
            <v/>
          </cell>
          <cell r="S3517">
            <v>0</v>
          </cell>
          <cell r="U3517">
            <v>0</v>
          </cell>
          <cell r="V3517">
            <v>0</v>
          </cell>
          <cell r="W3517">
            <v>0</v>
          </cell>
          <cell r="X3517"/>
          <cell r="Y3517"/>
        </row>
        <row r="3518">
          <cell r="A3518">
            <v>20190343</v>
          </cell>
          <cell r="C3518" t="str">
            <v>799019 Long Beach</v>
          </cell>
          <cell r="D3518" t="str">
            <v>Arcabo</v>
          </cell>
          <cell r="E3518">
            <v>1</v>
          </cell>
          <cell r="F3518">
            <v>9</v>
          </cell>
          <cell r="G3518">
            <v>6</v>
          </cell>
          <cell r="H3518">
            <v>2</v>
          </cell>
          <cell r="I3518">
            <v>0</v>
          </cell>
          <cell r="J3518">
            <v>0</v>
          </cell>
          <cell r="O3518">
            <v>0</v>
          </cell>
          <cell r="P3518" t="str">
            <v/>
          </cell>
          <cell r="R3518" t="str">
            <v/>
          </cell>
          <cell r="S3518">
            <v>0</v>
          </cell>
          <cell r="U3518">
            <v>0</v>
          </cell>
          <cell r="V3518">
            <v>0</v>
          </cell>
          <cell r="W3518">
            <v>0</v>
          </cell>
          <cell r="X3518"/>
          <cell r="Y3518"/>
        </row>
        <row r="3519">
          <cell r="A3519">
            <v>20190344</v>
          </cell>
          <cell r="C3519" t="str">
            <v>799119 Long Beach</v>
          </cell>
          <cell r="D3519" t="str">
            <v>Arcabo</v>
          </cell>
          <cell r="E3519">
            <v>1</v>
          </cell>
          <cell r="F3519">
            <v>9</v>
          </cell>
          <cell r="G3519">
            <v>6</v>
          </cell>
          <cell r="H3519">
            <v>2</v>
          </cell>
          <cell r="I3519">
            <v>0</v>
          </cell>
          <cell r="J3519">
            <v>0</v>
          </cell>
          <cell r="O3519">
            <v>0</v>
          </cell>
          <cell r="P3519" t="str">
            <v/>
          </cell>
          <cell r="R3519" t="str">
            <v/>
          </cell>
          <cell r="S3519">
            <v>0</v>
          </cell>
          <cell r="U3519">
            <v>0</v>
          </cell>
          <cell r="V3519">
            <v>0</v>
          </cell>
          <cell r="W3519">
            <v>0</v>
          </cell>
          <cell r="X3519"/>
          <cell r="Y3519"/>
        </row>
        <row r="3520">
          <cell r="A3520">
            <v>20190345</v>
          </cell>
          <cell r="C3520" t="str">
            <v>799219 Long Beach</v>
          </cell>
          <cell r="D3520" t="str">
            <v>Arcabo</v>
          </cell>
          <cell r="E3520">
            <v>1</v>
          </cell>
          <cell r="F3520">
            <v>9</v>
          </cell>
          <cell r="G3520">
            <v>6</v>
          </cell>
          <cell r="H3520">
            <v>2</v>
          </cell>
          <cell r="I3520">
            <v>0</v>
          </cell>
          <cell r="J3520">
            <v>0</v>
          </cell>
          <cell r="O3520">
            <v>0</v>
          </cell>
          <cell r="P3520" t="str">
            <v/>
          </cell>
          <cell r="R3520" t="str">
            <v/>
          </cell>
          <cell r="S3520">
            <v>0</v>
          </cell>
          <cell r="U3520">
            <v>0</v>
          </cell>
          <cell r="V3520">
            <v>0</v>
          </cell>
          <cell r="W3520">
            <v>0</v>
          </cell>
          <cell r="X3520"/>
          <cell r="Y3520"/>
        </row>
        <row r="3521">
          <cell r="A3521">
            <v>20190346</v>
          </cell>
          <cell r="C3521" t="str">
            <v>799319 Long Beach</v>
          </cell>
          <cell r="D3521" t="str">
            <v>Arcabo</v>
          </cell>
          <cell r="E3521">
            <v>1</v>
          </cell>
          <cell r="F3521">
            <v>9</v>
          </cell>
          <cell r="G3521">
            <v>6</v>
          </cell>
          <cell r="H3521">
            <v>2</v>
          </cell>
          <cell r="I3521">
            <v>0</v>
          </cell>
          <cell r="J3521">
            <v>0</v>
          </cell>
          <cell r="O3521">
            <v>0</v>
          </cell>
          <cell r="P3521" t="str">
            <v/>
          </cell>
          <cell r="R3521" t="str">
            <v/>
          </cell>
          <cell r="S3521">
            <v>0</v>
          </cell>
          <cell r="U3521">
            <v>0</v>
          </cell>
          <cell r="V3521">
            <v>0</v>
          </cell>
          <cell r="W3521">
            <v>0</v>
          </cell>
          <cell r="X3521"/>
          <cell r="Y3521"/>
        </row>
        <row r="3522">
          <cell r="A3522">
            <v>20190347</v>
          </cell>
          <cell r="C3522" t="str">
            <v>799419 Long Beach</v>
          </cell>
          <cell r="D3522" t="str">
            <v>Arcabo</v>
          </cell>
          <cell r="E3522">
            <v>1</v>
          </cell>
          <cell r="F3522">
            <v>9</v>
          </cell>
          <cell r="G3522">
            <v>6</v>
          </cell>
          <cell r="H3522">
            <v>2</v>
          </cell>
          <cell r="I3522">
            <v>0</v>
          </cell>
          <cell r="J3522">
            <v>0</v>
          </cell>
          <cell r="O3522">
            <v>0</v>
          </cell>
          <cell r="P3522" t="str">
            <v/>
          </cell>
          <cell r="R3522" t="str">
            <v/>
          </cell>
          <cell r="S3522">
            <v>0</v>
          </cell>
          <cell r="U3522">
            <v>0</v>
          </cell>
          <cell r="V3522">
            <v>0</v>
          </cell>
          <cell r="W3522">
            <v>0</v>
          </cell>
          <cell r="X3522"/>
          <cell r="Y3522"/>
        </row>
        <row r="3523">
          <cell r="A3523">
            <v>20190348</v>
          </cell>
          <cell r="C3523" t="str">
            <v>799519 Long Beach</v>
          </cell>
          <cell r="D3523" t="str">
            <v>Arcabo</v>
          </cell>
          <cell r="E3523">
            <v>1</v>
          </cell>
          <cell r="F3523">
            <v>9</v>
          </cell>
          <cell r="G3523">
            <v>6</v>
          </cell>
          <cell r="H3523">
            <v>2</v>
          </cell>
          <cell r="I3523">
            <v>0</v>
          </cell>
          <cell r="J3523">
            <v>0</v>
          </cell>
          <cell r="O3523">
            <v>0</v>
          </cell>
          <cell r="P3523" t="str">
            <v/>
          </cell>
          <cell r="R3523" t="str">
            <v/>
          </cell>
          <cell r="S3523">
            <v>0</v>
          </cell>
          <cell r="U3523">
            <v>0</v>
          </cell>
          <cell r="V3523">
            <v>0</v>
          </cell>
          <cell r="W3523">
            <v>0</v>
          </cell>
          <cell r="X3523"/>
          <cell r="Y3523"/>
        </row>
        <row r="3524">
          <cell r="A3524">
            <v>20190349</v>
          </cell>
          <cell r="C3524" t="str">
            <v>799619 Long Beach</v>
          </cell>
          <cell r="D3524" t="str">
            <v>Arcabo</v>
          </cell>
          <cell r="E3524">
            <v>1</v>
          </cell>
          <cell r="F3524">
            <v>9</v>
          </cell>
          <cell r="G3524">
            <v>6</v>
          </cell>
          <cell r="H3524">
            <v>2</v>
          </cell>
          <cell r="I3524">
            <v>0</v>
          </cell>
          <cell r="J3524">
            <v>0</v>
          </cell>
          <cell r="O3524">
            <v>0</v>
          </cell>
          <cell r="P3524" t="str">
            <v/>
          </cell>
          <cell r="R3524" t="str">
            <v/>
          </cell>
          <cell r="S3524">
            <v>0</v>
          </cell>
          <cell r="U3524">
            <v>0</v>
          </cell>
          <cell r="V3524">
            <v>0</v>
          </cell>
          <cell r="W3524">
            <v>0</v>
          </cell>
          <cell r="X3524"/>
          <cell r="Y3524"/>
        </row>
        <row r="3525">
          <cell r="A3525">
            <v>20190350</v>
          </cell>
          <cell r="C3525" t="str">
            <v>799719 Long Beach</v>
          </cell>
          <cell r="D3525" t="str">
            <v>Arcabo</v>
          </cell>
          <cell r="E3525">
            <v>1</v>
          </cell>
          <cell r="F3525">
            <v>9</v>
          </cell>
          <cell r="G3525">
            <v>6</v>
          </cell>
          <cell r="H3525">
            <v>2</v>
          </cell>
          <cell r="I3525">
            <v>0</v>
          </cell>
          <cell r="J3525">
            <v>0</v>
          </cell>
          <cell r="O3525">
            <v>0</v>
          </cell>
          <cell r="P3525" t="str">
            <v/>
          </cell>
          <cell r="R3525" t="str">
            <v/>
          </cell>
          <cell r="S3525">
            <v>0</v>
          </cell>
          <cell r="U3525">
            <v>0</v>
          </cell>
          <cell r="V3525">
            <v>0</v>
          </cell>
          <cell r="W3525">
            <v>0</v>
          </cell>
          <cell r="X3525"/>
          <cell r="Y3525"/>
        </row>
        <row r="3526">
          <cell r="A3526">
            <v>20190351</v>
          </cell>
          <cell r="C3526" t="str">
            <v>799819 Long Beach</v>
          </cell>
          <cell r="D3526" t="str">
            <v>Arcabo</v>
          </cell>
          <cell r="E3526">
            <v>1</v>
          </cell>
          <cell r="F3526">
            <v>9</v>
          </cell>
          <cell r="G3526">
            <v>6</v>
          </cell>
          <cell r="H3526">
            <v>2</v>
          </cell>
          <cell r="I3526">
            <v>0</v>
          </cell>
          <cell r="J3526">
            <v>0</v>
          </cell>
          <cell r="O3526">
            <v>0</v>
          </cell>
          <cell r="P3526" t="str">
            <v/>
          </cell>
          <cell r="R3526" t="str">
            <v/>
          </cell>
          <cell r="S3526">
            <v>0</v>
          </cell>
          <cell r="U3526">
            <v>0</v>
          </cell>
          <cell r="V3526">
            <v>0</v>
          </cell>
          <cell r="W3526">
            <v>0</v>
          </cell>
          <cell r="X3526"/>
          <cell r="Y3526"/>
        </row>
        <row r="3527">
          <cell r="A3527">
            <v>20190352</v>
          </cell>
          <cell r="C3527" t="str">
            <v>799919 Long Beach</v>
          </cell>
          <cell r="D3527" t="str">
            <v>Arcabo</v>
          </cell>
          <cell r="E3527">
            <v>1</v>
          </cell>
          <cell r="F3527">
            <v>9</v>
          </cell>
          <cell r="G3527">
            <v>6</v>
          </cell>
          <cell r="H3527">
            <v>2</v>
          </cell>
          <cell r="I3527">
            <v>0</v>
          </cell>
          <cell r="J3527">
            <v>0</v>
          </cell>
          <cell r="O3527">
            <v>0</v>
          </cell>
          <cell r="P3527" t="str">
            <v/>
          </cell>
          <cell r="R3527" t="str">
            <v/>
          </cell>
          <cell r="S3527">
            <v>0</v>
          </cell>
          <cell r="U3527">
            <v>0</v>
          </cell>
          <cell r="V3527">
            <v>0</v>
          </cell>
          <cell r="W3527">
            <v>0</v>
          </cell>
          <cell r="X3527"/>
          <cell r="Y3527"/>
        </row>
        <row r="3528">
          <cell r="A3528">
            <v>20190353</v>
          </cell>
          <cell r="C3528" t="str">
            <v>800019 Long Beach</v>
          </cell>
          <cell r="D3528" t="str">
            <v>Arcabo</v>
          </cell>
          <cell r="E3528">
            <v>1</v>
          </cell>
          <cell r="F3528">
            <v>9</v>
          </cell>
          <cell r="G3528">
            <v>6</v>
          </cell>
          <cell r="H3528">
            <v>2</v>
          </cell>
          <cell r="I3528">
            <v>0</v>
          </cell>
          <cell r="J3528">
            <v>0</v>
          </cell>
          <cell r="O3528">
            <v>0</v>
          </cell>
          <cell r="P3528" t="str">
            <v/>
          </cell>
          <cell r="R3528" t="str">
            <v/>
          </cell>
          <cell r="S3528">
            <v>0</v>
          </cell>
          <cell r="U3528">
            <v>0</v>
          </cell>
          <cell r="V3528">
            <v>0</v>
          </cell>
          <cell r="W3528">
            <v>0</v>
          </cell>
          <cell r="X3528"/>
          <cell r="Y3528"/>
        </row>
        <row r="3529">
          <cell r="A3529">
            <v>20190354</v>
          </cell>
          <cell r="C3529" t="str">
            <v>800119 Long Beach</v>
          </cell>
          <cell r="D3529" t="str">
            <v>Arcabo</v>
          </cell>
          <cell r="E3529">
            <v>1</v>
          </cell>
          <cell r="F3529">
            <v>9</v>
          </cell>
          <cell r="G3529">
            <v>6</v>
          </cell>
          <cell r="H3529">
            <v>2</v>
          </cell>
          <cell r="I3529">
            <v>0</v>
          </cell>
          <cell r="J3529">
            <v>0</v>
          </cell>
          <cell r="O3529">
            <v>0</v>
          </cell>
          <cell r="P3529" t="str">
            <v/>
          </cell>
          <cell r="R3529" t="str">
            <v/>
          </cell>
          <cell r="S3529">
            <v>0</v>
          </cell>
          <cell r="U3529">
            <v>0</v>
          </cell>
          <cell r="V3529">
            <v>0</v>
          </cell>
          <cell r="W3529">
            <v>0</v>
          </cell>
          <cell r="X3529"/>
          <cell r="Y3529"/>
        </row>
        <row r="3530">
          <cell r="A3530">
            <v>20190355</v>
          </cell>
          <cell r="C3530">
            <v>773319</v>
          </cell>
          <cell r="D3530" t="str">
            <v>Arcabo</v>
          </cell>
          <cell r="E3530">
            <v>1</v>
          </cell>
          <cell r="F3530">
            <v>8</v>
          </cell>
          <cell r="G3530">
            <v>6</v>
          </cell>
          <cell r="H3530">
            <v>1</v>
          </cell>
          <cell r="I3530">
            <v>0</v>
          </cell>
          <cell r="J3530">
            <v>0</v>
          </cell>
          <cell r="O3530">
            <v>0</v>
          </cell>
          <cell r="P3530" t="str">
            <v/>
          </cell>
          <cell r="R3530" t="str">
            <v/>
          </cell>
          <cell r="S3530">
            <v>0</v>
          </cell>
          <cell r="U3530">
            <v>0</v>
          </cell>
          <cell r="V3530">
            <v>0</v>
          </cell>
          <cell r="W3530">
            <v>0</v>
          </cell>
          <cell r="X3530"/>
          <cell r="Y3530"/>
        </row>
        <row r="3531">
          <cell r="A3531">
            <v>20190356</v>
          </cell>
          <cell r="C3531">
            <v>787419</v>
          </cell>
          <cell r="D3531" t="str">
            <v>Arcabo</v>
          </cell>
          <cell r="E3531">
            <v>1</v>
          </cell>
          <cell r="F3531">
            <v>8</v>
          </cell>
          <cell r="G3531">
            <v>5</v>
          </cell>
          <cell r="H3531">
            <v>3</v>
          </cell>
          <cell r="I3531">
            <v>0</v>
          </cell>
          <cell r="J3531">
            <v>0</v>
          </cell>
          <cell r="O3531">
            <v>0</v>
          </cell>
          <cell r="P3531" t="str">
            <v/>
          </cell>
          <cell r="R3531" t="str">
            <v/>
          </cell>
          <cell r="S3531">
            <v>0</v>
          </cell>
          <cell r="U3531">
            <v>0</v>
          </cell>
          <cell r="V3531">
            <v>0</v>
          </cell>
          <cell r="W3531">
            <v>0</v>
          </cell>
          <cell r="X3531"/>
          <cell r="Y3531"/>
        </row>
        <row r="3532">
          <cell r="A3532">
            <v>20190357</v>
          </cell>
          <cell r="C3532">
            <v>802319</v>
          </cell>
          <cell r="D3532" t="str">
            <v>Arcabo</v>
          </cell>
          <cell r="E3532">
            <v>1</v>
          </cell>
          <cell r="F3532">
            <v>8</v>
          </cell>
          <cell r="G3532">
            <v>5</v>
          </cell>
          <cell r="H3532">
            <v>4</v>
          </cell>
          <cell r="I3532">
            <v>0</v>
          </cell>
          <cell r="J3532">
            <v>0</v>
          </cell>
          <cell r="O3532">
            <v>0</v>
          </cell>
          <cell r="P3532" t="str">
            <v/>
          </cell>
          <cell r="R3532" t="str">
            <v/>
          </cell>
          <cell r="S3532">
            <v>0</v>
          </cell>
          <cell r="U3532">
            <v>0</v>
          </cell>
          <cell r="V3532">
            <v>0</v>
          </cell>
          <cell r="W3532">
            <v>0</v>
          </cell>
          <cell r="X3532"/>
          <cell r="Y3532"/>
        </row>
        <row r="3533">
          <cell r="A3533">
            <v>20190358</v>
          </cell>
          <cell r="C3533" t="str">
            <v>Sluftervallei</v>
          </cell>
          <cell r="D3533" t="str">
            <v>WellCamp</v>
          </cell>
          <cell r="E3533">
            <v>1</v>
          </cell>
          <cell r="F3533">
            <v>3</v>
          </cell>
          <cell r="G3533">
            <v>0</v>
          </cell>
          <cell r="H3533">
            <v>2</v>
          </cell>
          <cell r="I3533">
            <v>0</v>
          </cell>
          <cell r="J3533">
            <v>0</v>
          </cell>
          <cell r="O3533">
            <v>0</v>
          </cell>
          <cell r="P3533" t="str">
            <v/>
          </cell>
          <cell r="R3533" t="str">
            <v/>
          </cell>
          <cell r="S3533">
            <v>0</v>
          </cell>
          <cell r="U3533">
            <v>0</v>
          </cell>
          <cell r="V3533">
            <v>0</v>
          </cell>
          <cell r="W3533">
            <v>0</v>
          </cell>
          <cell r="X3533"/>
          <cell r="Y3533"/>
        </row>
        <row r="3534">
          <cell r="A3534">
            <v>20190359</v>
          </cell>
          <cell r="C3534" t="str">
            <v>695918 folie vervangen ivm beschadiging en 648319 schuifpui afstellen</v>
          </cell>
          <cell r="D3534" t="str">
            <v>Arcabo</v>
          </cell>
          <cell r="E3534">
            <v>0</v>
          </cell>
          <cell r="F3534">
            <v>0</v>
          </cell>
          <cell r="G3534">
            <v>0</v>
          </cell>
          <cell r="H3534">
            <v>0</v>
          </cell>
          <cell r="I3534">
            <v>0</v>
          </cell>
          <cell r="J3534">
            <v>0</v>
          </cell>
          <cell r="L3534">
            <v>397.46</v>
          </cell>
          <cell r="O3534">
            <v>0</v>
          </cell>
          <cell r="P3534" t="str">
            <v/>
          </cell>
          <cell r="R3534" t="str">
            <v/>
          </cell>
          <cell r="S3534">
            <v>0</v>
          </cell>
          <cell r="U3534">
            <v>0</v>
          </cell>
          <cell r="V3534">
            <v>397.46</v>
          </cell>
          <cell r="W3534">
            <v>0</v>
          </cell>
          <cell r="X3534"/>
          <cell r="Y3534"/>
        </row>
        <row r="3535">
          <cell r="A3535">
            <v>20190360</v>
          </cell>
          <cell r="C3535" t="str">
            <v>Treffers</v>
          </cell>
          <cell r="D3535" t="str">
            <v>Duocar</v>
          </cell>
          <cell r="E3535">
            <v>1</v>
          </cell>
          <cell r="F3535">
            <v>8</v>
          </cell>
          <cell r="G3535">
            <v>7</v>
          </cell>
          <cell r="H3535">
            <v>3</v>
          </cell>
          <cell r="I3535">
            <v>0</v>
          </cell>
          <cell r="J3535">
            <v>0</v>
          </cell>
          <cell r="O3535">
            <v>0</v>
          </cell>
          <cell r="P3535" t="str">
            <v/>
          </cell>
          <cell r="R3535" t="str">
            <v/>
          </cell>
          <cell r="S3535">
            <v>0</v>
          </cell>
          <cell r="U3535">
            <v>0</v>
          </cell>
          <cell r="V3535">
            <v>0</v>
          </cell>
          <cell r="W3535">
            <v>0</v>
          </cell>
          <cell r="X3535"/>
          <cell r="Y3535"/>
        </row>
        <row r="3536">
          <cell r="A3536">
            <v>20190361</v>
          </cell>
          <cell r="C3536" t="str">
            <v>7001 stiften en hardwas WB389 - Hveen</v>
          </cell>
          <cell r="D3536" t="str">
            <v>Arcabo</v>
          </cell>
          <cell r="E3536">
            <v>0</v>
          </cell>
          <cell r="F3536">
            <v>0</v>
          </cell>
          <cell r="G3536">
            <v>0</v>
          </cell>
          <cell r="H3536">
            <v>0</v>
          </cell>
          <cell r="I3536">
            <v>0</v>
          </cell>
          <cell r="J3536">
            <v>0</v>
          </cell>
          <cell r="O3536">
            <v>0</v>
          </cell>
          <cell r="P3536" t="str">
            <v/>
          </cell>
          <cell r="R3536" t="str">
            <v/>
          </cell>
          <cell r="S3536">
            <v>0</v>
          </cell>
          <cell r="U3536">
            <v>0</v>
          </cell>
          <cell r="V3536">
            <v>0</v>
          </cell>
          <cell r="W3536">
            <v>0</v>
          </cell>
          <cell r="X3536"/>
          <cell r="Y3536"/>
        </row>
        <row r="3537">
          <cell r="A3537">
            <v>20190362</v>
          </cell>
          <cell r="C3537" t="str">
            <v>glas 1106 x 1106 4-15-5 Uw3.0 blanke afsth (vlieghe)</v>
          </cell>
          <cell r="D3537" t="str">
            <v>Arcabo</v>
          </cell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>
            <v>0</v>
          </cell>
          <cell r="J3537">
            <v>0</v>
          </cell>
          <cell r="O3537">
            <v>0</v>
          </cell>
          <cell r="P3537" t="str">
            <v/>
          </cell>
          <cell r="R3537" t="str">
            <v/>
          </cell>
          <cell r="S3537">
            <v>0</v>
          </cell>
          <cell r="U3537">
            <v>0</v>
          </cell>
          <cell r="V3537">
            <v>0</v>
          </cell>
          <cell r="W3537">
            <v>0</v>
          </cell>
          <cell r="X3537"/>
          <cell r="Y3537"/>
        </row>
        <row r="3538">
          <cell r="A3538">
            <v>20190363</v>
          </cell>
          <cell r="C3538" t="str">
            <v>3 deurkozijnen</v>
          </cell>
          <cell r="D3538" t="str">
            <v>WellCamp</v>
          </cell>
          <cell r="E3538">
            <v>0</v>
          </cell>
          <cell r="F3538">
            <v>3</v>
          </cell>
          <cell r="G3538">
            <v>0</v>
          </cell>
          <cell r="H3538">
            <v>3</v>
          </cell>
          <cell r="I3538">
            <v>0</v>
          </cell>
          <cell r="J3538">
            <v>0</v>
          </cell>
          <cell r="O3538">
            <v>0</v>
          </cell>
          <cell r="P3538" t="str">
            <v/>
          </cell>
          <cell r="R3538" t="str">
            <v/>
          </cell>
          <cell r="S3538">
            <v>0</v>
          </cell>
          <cell r="U3538">
            <v>0</v>
          </cell>
          <cell r="V3538">
            <v>0</v>
          </cell>
          <cell r="W3538">
            <v>0</v>
          </cell>
          <cell r="X3538"/>
          <cell r="Y3538"/>
        </row>
        <row r="3539">
          <cell r="A3539">
            <v>20190364</v>
          </cell>
          <cell r="C3539" t="str">
            <v>1 deurkozijn</v>
          </cell>
          <cell r="D3539" t="str">
            <v>Morren</v>
          </cell>
          <cell r="E3539">
            <v>0</v>
          </cell>
          <cell r="F3539">
            <v>1</v>
          </cell>
          <cell r="G3539">
            <v>0</v>
          </cell>
          <cell r="H3539">
            <v>1</v>
          </cell>
          <cell r="I3539">
            <v>0</v>
          </cell>
          <cell r="J3539">
            <v>0</v>
          </cell>
          <cell r="O3539">
            <v>0</v>
          </cell>
          <cell r="P3539" t="str">
            <v/>
          </cell>
          <cell r="R3539" t="str">
            <v/>
          </cell>
          <cell r="S3539">
            <v>0</v>
          </cell>
          <cell r="U3539">
            <v>0</v>
          </cell>
          <cell r="V3539">
            <v>0</v>
          </cell>
          <cell r="W3539">
            <v>0</v>
          </cell>
          <cell r="X3539"/>
          <cell r="Y3539"/>
        </row>
        <row r="3540">
          <cell r="A3540">
            <v>20190365</v>
          </cell>
          <cell r="C3540" t="str">
            <v>793219 (proefmodel)</v>
          </cell>
          <cell r="D3540" t="str">
            <v>Arcabo</v>
          </cell>
          <cell r="E3540">
            <v>1</v>
          </cell>
          <cell r="F3540">
            <v>8</v>
          </cell>
          <cell r="G3540">
            <v>4</v>
          </cell>
          <cell r="H3540">
            <v>2</v>
          </cell>
          <cell r="I3540">
            <v>0</v>
          </cell>
          <cell r="J3540">
            <v>0</v>
          </cell>
          <cell r="O3540">
            <v>0</v>
          </cell>
          <cell r="P3540" t="str">
            <v/>
          </cell>
          <cell r="R3540" t="str">
            <v/>
          </cell>
          <cell r="S3540">
            <v>0</v>
          </cell>
          <cell r="U3540">
            <v>0</v>
          </cell>
          <cell r="V3540">
            <v>0</v>
          </cell>
          <cell r="W3540">
            <v>0</v>
          </cell>
          <cell r="X3540"/>
          <cell r="Y3540"/>
        </row>
        <row r="3541">
          <cell r="A3541">
            <v>20190366</v>
          </cell>
          <cell r="C3541" t="str">
            <v>Julianahoeve stang m bocht en verlenging en hendel</v>
          </cell>
          <cell r="D3541" t="str">
            <v>Arcabo</v>
          </cell>
          <cell r="E3541">
            <v>0</v>
          </cell>
          <cell r="F3541">
            <v>0</v>
          </cell>
          <cell r="G3541">
            <v>0</v>
          </cell>
          <cell r="H3541">
            <v>0</v>
          </cell>
          <cell r="I3541">
            <v>0</v>
          </cell>
          <cell r="J3541">
            <v>0</v>
          </cell>
          <cell r="O3541">
            <v>0</v>
          </cell>
          <cell r="P3541" t="str">
            <v/>
          </cell>
          <cell r="R3541" t="str">
            <v/>
          </cell>
          <cell r="S3541">
            <v>0</v>
          </cell>
          <cell r="U3541">
            <v>0</v>
          </cell>
          <cell r="V3541">
            <v>0</v>
          </cell>
          <cell r="W3541">
            <v>0</v>
          </cell>
          <cell r="X3541"/>
          <cell r="Y3541"/>
        </row>
        <row r="3542">
          <cell r="I3542">
            <v>0</v>
          </cell>
          <cell r="J3542">
            <v>0</v>
          </cell>
          <cell r="O3542">
            <v>0</v>
          </cell>
          <cell r="P3542" t="str">
            <v/>
          </cell>
          <cell r="R3542" t="str">
            <v/>
          </cell>
          <cell r="S3542">
            <v>0</v>
          </cell>
          <cell r="U3542">
            <v>0</v>
          </cell>
          <cell r="V3542">
            <v>0</v>
          </cell>
          <cell r="W3542">
            <v>0</v>
          </cell>
          <cell r="X3542"/>
          <cell r="Y3542"/>
        </row>
        <row r="3543">
          <cell r="I3543">
            <v>0</v>
          </cell>
          <cell r="J3543">
            <v>0</v>
          </cell>
          <cell r="O3543">
            <v>0</v>
          </cell>
          <cell r="P3543" t="str">
            <v/>
          </cell>
          <cell r="R3543" t="str">
            <v/>
          </cell>
          <cell r="S3543">
            <v>0</v>
          </cell>
          <cell r="U3543">
            <v>0</v>
          </cell>
          <cell r="V3543">
            <v>0</v>
          </cell>
          <cell r="W3543">
            <v>0</v>
          </cell>
          <cell r="X3543"/>
          <cell r="Y3543"/>
        </row>
        <row r="3544">
          <cell r="I3544">
            <v>0</v>
          </cell>
          <cell r="J3544">
            <v>0</v>
          </cell>
          <cell r="O3544">
            <v>0</v>
          </cell>
          <cell r="P3544" t="str">
            <v/>
          </cell>
          <cell r="R3544" t="str">
            <v/>
          </cell>
          <cell r="S3544">
            <v>0</v>
          </cell>
          <cell r="U3544">
            <v>0</v>
          </cell>
          <cell r="V3544">
            <v>0</v>
          </cell>
          <cell r="W3544">
            <v>0</v>
          </cell>
          <cell r="X3544"/>
          <cell r="Y3544"/>
        </row>
        <row r="3545">
          <cell r="I3545">
            <v>0</v>
          </cell>
          <cell r="J3545">
            <v>0</v>
          </cell>
          <cell r="O3545">
            <v>0</v>
          </cell>
          <cell r="P3545" t="str">
            <v/>
          </cell>
          <cell r="R3545" t="str">
            <v/>
          </cell>
          <cell r="S3545">
            <v>0</v>
          </cell>
          <cell r="U3545">
            <v>0</v>
          </cell>
          <cell r="V3545">
            <v>0</v>
          </cell>
          <cell r="W3545">
            <v>0</v>
          </cell>
          <cell r="X3545"/>
          <cell r="Y3545"/>
        </row>
        <row r="3546">
          <cell r="I3546">
            <v>0</v>
          </cell>
          <cell r="J3546">
            <v>0</v>
          </cell>
          <cell r="O3546">
            <v>0</v>
          </cell>
          <cell r="P3546" t="str">
            <v/>
          </cell>
          <cell r="R3546" t="str">
            <v/>
          </cell>
          <cell r="S3546">
            <v>0</v>
          </cell>
          <cell r="U3546">
            <v>0</v>
          </cell>
          <cell r="V3546">
            <v>0</v>
          </cell>
          <cell r="W3546">
            <v>0</v>
          </cell>
          <cell r="X3546"/>
          <cell r="Y3546"/>
        </row>
        <row r="3547">
          <cell r="I3547">
            <v>0</v>
          </cell>
          <cell r="J3547">
            <v>0</v>
          </cell>
          <cell r="O3547">
            <v>0</v>
          </cell>
          <cell r="P3547" t="str">
            <v/>
          </cell>
          <cell r="R3547" t="str">
            <v/>
          </cell>
          <cell r="S3547">
            <v>0</v>
          </cell>
          <cell r="U3547">
            <v>0</v>
          </cell>
          <cell r="V3547">
            <v>0</v>
          </cell>
          <cell r="W3547">
            <v>0</v>
          </cell>
          <cell r="X3547"/>
          <cell r="Y3547"/>
        </row>
        <row r="3548">
          <cell r="I3548">
            <v>0</v>
          </cell>
          <cell r="J3548">
            <v>0</v>
          </cell>
          <cell r="O3548">
            <v>0</v>
          </cell>
          <cell r="P3548" t="str">
            <v/>
          </cell>
          <cell r="R3548" t="str">
            <v/>
          </cell>
          <cell r="S3548">
            <v>0</v>
          </cell>
          <cell r="U3548">
            <v>0</v>
          </cell>
          <cell r="V3548">
            <v>0</v>
          </cell>
          <cell r="W3548">
            <v>0</v>
          </cell>
          <cell r="X3548"/>
          <cell r="Y3548"/>
        </row>
        <row r="3549">
          <cell r="I3549">
            <v>0</v>
          </cell>
          <cell r="J3549">
            <v>0</v>
          </cell>
          <cell r="O3549">
            <v>0</v>
          </cell>
          <cell r="P3549" t="str">
            <v/>
          </cell>
          <cell r="R3549" t="str">
            <v/>
          </cell>
          <cell r="S3549">
            <v>0</v>
          </cell>
          <cell r="U3549">
            <v>0</v>
          </cell>
          <cell r="V3549">
            <v>0</v>
          </cell>
          <cell r="W3549">
            <v>0</v>
          </cell>
          <cell r="X3549"/>
          <cell r="Y3549"/>
        </row>
        <row r="3550">
          <cell r="I3550">
            <v>0</v>
          </cell>
          <cell r="J3550">
            <v>0</v>
          </cell>
          <cell r="O3550">
            <v>0</v>
          </cell>
          <cell r="P3550" t="str">
            <v/>
          </cell>
          <cell r="R3550" t="str">
            <v/>
          </cell>
          <cell r="S3550">
            <v>0</v>
          </cell>
          <cell r="U3550">
            <v>0</v>
          </cell>
          <cell r="V3550">
            <v>0</v>
          </cell>
          <cell r="W3550">
            <v>0</v>
          </cell>
          <cell r="X3550"/>
          <cell r="Y3550"/>
        </row>
        <row r="3551">
          <cell r="I3551">
            <v>0</v>
          </cell>
          <cell r="J3551">
            <v>0</v>
          </cell>
          <cell r="O3551">
            <v>0</v>
          </cell>
          <cell r="P3551" t="str">
            <v/>
          </cell>
          <cell r="R3551" t="str">
            <v/>
          </cell>
          <cell r="S3551">
            <v>0</v>
          </cell>
          <cell r="U3551">
            <v>0</v>
          </cell>
          <cell r="V3551">
            <v>0</v>
          </cell>
          <cell r="W3551">
            <v>0</v>
          </cell>
          <cell r="X3551"/>
          <cell r="Y3551"/>
        </row>
        <row r="3552">
          <cell r="I3552">
            <v>0</v>
          </cell>
          <cell r="J3552">
            <v>0</v>
          </cell>
          <cell r="O3552">
            <v>0</v>
          </cell>
          <cell r="P3552" t="str">
            <v/>
          </cell>
          <cell r="R3552" t="str">
            <v/>
          </cell>
          <cell r="S3552">
            <v>0</v>
          </cell>
          <cell r="U3552">
            <v>0</v>
          </cell>
          <cell r="V3552">
            <v>0</v>
          </cell>
          <cell r="W3552">
            <v>0</v>
          </cell>
          <cell r="X3552"/>
          <cell r="Y3552"/>
        </row>
        <row r="3553">
          <cell r="I3553">
            <v>0</v>
          </cell>
          <cell r="J3553">
            <v>0</v>
          </cell>
          <cell r="O3553">
            <v>0</v>
          </cell>
          <cell r="P3553" t="str">
            <v/>
          </cell>
          <cell r="R3553" t="str">
            <v/>
          </cell>
          <cell r="S3553">
            <v>0</v>
          </cell>
          <cell r="U3553">
            <v>0</v>
          </cell>
          <cell r="V3553">
            <v>0</v>
          </cell>
          <cell r="W3553">
            <v>0</v>
          </cell>
          <cell r="X3553"/>
          <cell r="Y3553"/>
        </row>
        <row r="3554">
          <cell r="I3554">
            <v>0</v>
          </cell>
          <cell r="J3554">
            <v>0</v>
          </cell>
          <cell r="O3554">
            <v>0</v>
          </cell>
          <cell r="P3554" t="str">
            <v/>
          </cell>
          <cell r="R3554" t="str">
            <v/>
          </cell>
          <cell r="S3554">
            <v>0</v>
          </cell>
          <cell r="U3554">
            <v>0</v>
          </cell>
          <cell r="V3554">
            <v>0</v>
          </cell>
          <cell r="W3554">
            <v>0</v>
          </cell>
          <cell r="X3554"/>
          <cell r="Y3554"/>
        </row>
        <row r="3555">
          <cell r="I3555">
            <v>0</v>
          </cell>
          <cell r="J3555">
            <v>0</v>
          </cell>
          <cell r="O3555">
            <v>0</v>
          </cell>
          <cell r="P3555" t="str">
            <v/>
          </cell>
          <cell r="R3555" t="str">
            <v/>
          </cell>
          <cell r="S3555">
            <v>0</v>
          </cell>
          <cell r="U3555">
            <v>0</v>
          </cell>
          <cell r="V3555">
            <v>0</v>
          </cell>
          <cell r="W3555">
            <v>0</v>
          </cell>
          <cell r="X3555"/>
          <cell r="Y3555"/>
        </row>
        <row r="3556">
          <cell r="I3556">
            <v>0</v>
          </cell>
          <cell r="J3556">
            <v>0</v>
          </cell>
          <cell r="O3556">
            <v>0</v>
          </cell>
          <cell r="P3556" t="str">
            <v/>
          </cell>
          <cell r="R3556" t="str">
            <v/>
          </cell>
          <cell r="S3556">
            <v>0</v>
          </cell>
          <cell r="U3556">
            <v>0</v>
          </cell>
          <cell r="V3556">
            <v>0</v>
          </cell>
          <cell r="W3556">
            <v>0</v>
          </cell>
          <cell r="X3556"/>
          <cell r="Y3556"/>
        </row>
        <row r="3557">
          <cell r="I3557">
            <v>0</v>
          </cell>
          <cell r="J3557">
            <v>0</v>
          </cell>
          <cell r="O3557">
            <v>0</v>
          </cell>
          <cell r="P3557" t="str">
            <v/>
          </cell>
          <cell r="R3557" t="str">
            <v/>
          </cell>
          <cell r="S3557">
            <v>0</v>
          </cell>
          <cell r="U3557">
            <v>0</v>
          </cell>
          <cell r="V3557">
            <v>0</v>
          </cell>
          <cell r="W3557">
            <v>0</v>
          </cell>
          <cell r="X3557"/>
          <cell r="Y3557"/>
        </row>
        <row r="3558">
          <cell r="I3558">
            <v>0</v>
          </cell>
          <cell r="J3558">
            <v>0</v>
          </cell>
          <cell r="O3558">
            <v>0</v>
          </cell>
          <cell r="P3558" t="str">
            <v/>
          </cell>
          <cell r="R3558" t="str">
            <v/>
          </cell>
          <cell r="S3558">
            <v>0</v>
          </cell>
          <cell r="U3558">
            <v>0</v>
          </cell>
          <cell r="V3558">
            <v>0</v>
          </cell>
          <cell r="W3558">
            <v>0</v>
          </cell>
          <cell r="X3558"/>
          <cell r="Y3558"/>
        </row>
        <row r="3559">
          <cell r="I3559">
            <v>0</v>
          </cell>
          <cell r="J3559">
            <v>0</v>
          </cell>
          <cell r="O3559">
            <v>0</v>
          </cell>
          <cell r="P3559" t="str">
            <v/>
          </cell>
          <cell r="R3559" t="str">
            <v/>
          </cell>
          <cell r="S3559">
            <v>0</v>
          </cell>
          <cell r="U3559">
            <v>0</v>
          </cell>
          <cell r="V3559">
            <v>0</v>
          </cell>
          <cell r="W3559">
            <v>0</v>
          </cell>
          <cell r="X3559"/>
          <cell r="Y3559"/>
        </row>
        <row r="3560">
          <cell r="I3560">
            <v>0</v>
          </cell>
          <cell r="J3560">
            <v>0</v>
          </cell>
          <cell r="O3560">
            <v>0</v>
          </cell>
          <cell r="P3560" t="str">
            <v/>
          </cell>
          <cell r="R3560" t="str">
            <v/>
          </cell>
          <cell r="S3560">
            <v>0</v>
          </cell>
          <cell r="U3560">
            <v>0</v>
          </cell>
          <cell r="V3560">
            <v>0</v>
          </cell>
          <cell r="W3560">
            <v>0</v>
          </cell>
          <cell r="X3560"/>
          <cell r="Y3560"/>
        </row>
        <row r="3561">
          <cell r="I3561">
            <v>0</v>
          </cell>
          <cell r="J3561">
            <v>0</v>
          </cell>
          <cell r="O3561">
            <v>0</v>
          </cell>
          <cell r="P3561" t="str">
            <v/>
          </cell>
          <cell r="R3561" t="str">
            <v/>
          </cell>
          <cell r="S3561">
            <v>0</v>
          </cell>
          <cell r="U3561">
            <v>0</v>
          </cell>
          <cell r="V3561">
            <v>0</v>
          </cell>
          <cell r="W3561">
            <v>0</v>
          </cell>
          <cell r="X3561"/>
          <cell r="Y3561"/>
        </row>
        <row r="3562">
          <cell r="I3562">
            <v>0</v>
          </cell>
          <cell r="J3562">
            <v>0</v>
          </cell>
          <cell r="O3562">
            <v>0</v>
          </cell>
          <cell r="P3562" t="str">
            <v/>
          </cell>
          <cell r="R3562" t="str">
            <v/>
          </cell>
          <cell r="S3562">
            <v>0</v>
          </cell>
          <cell r="U3562">
            <v>0</v>
          </cell>
          <cell r="V3562">
            <v>0</v>
          </cell>
          <cell r="W3562">
            <v>0</v>
          </cell>
          <cell r="X3562"/>
          <cell r="Y3562"/>
        </row>
        <row r="3563">
          <cell r="I3563">
            <v>0</v>
          </cell>
          <cell r="J3563">
            <v>0</v>
          </cell>
          <cell r="O3563">
            <v>0</v>
          </cell>
          <cell r="P3563" t="str">
            <v/>
          </cell>
          <cell r="R3563" t="str">
            <v/>
          </cell>
          <cell r="S3563">
            <v>0</v>
          </cell>
          <cell r="U3563">
            <v>0</v>
          </cell>
          <cell r="V3563">
            <v>0</v>
          </cell>
          <cell r="W3563">
            <v>0</v>
          </cell>
          <cell r="X3563"/>
          <cell r="Y3563"/>
        </row>
        <row r="3564">
          <cell r="I3564">
            <v>0</v>
          </cell>
          <cell r="J3564">
            <v>0</v>
          </cell>
          <cell r="O3564">
            <v>0</v>
          </cell>
          <cell r="P3564" t="str">
            <v/>
          </cell>
          <cell r="R3564" t="str">
            <v/>
          </cell>
          <cell r="S3564">
            <v>0</v>
          </cell>
          <cell r="U3564">
            <v>0</v>
          </cell>
          <cell r="V3564">
            <v>0</v>
          </cell>
          <cell r="W3564">
            <v>0</v>
          </cell>
          <cell r="X3564"/>
          <cell r="Y3564"/>
        </row>
        <row r="3565">
          <cell r="I3565">
            <v>0</v>
          </cell>
          <cell r="J3565">
            <v>0</v>
          </cell>
          <cell r="O3565">
            <v>0</v>
          </cell>
          <cell r="P3565" t="str">
            <v/>
          </cell>
          <cell r="R3565" t="str">
            <v/>
          </cell>
          <cell r="S3565">
            <v>0</v>
          </cell>
          <cell r="U3565">
            <v>0</v>
          </cell>
          <cell r="V3565">
            <v>0</v>
          </cell>
          <cell r="W3565">
            <v>0</v>
          </cell>
          <cell r="X3565"/>
          <cell r="Y3565"/>
        </row>
        <row r="3566">
          <cell r="I3566">
            <v>0</v>
          </cell>
          <cell r="J3566">
            <v>0</v>
          </cell>
          <cell r="O3566">
            <v>0</v>
          </cell>
          <cell r="P3566" t="str">
            <v/>
          </cell>
          <cell r="R3566" t="str">
            <v/>
          </cell>
          <cell r="S3566">
            <v>0</v>
          </cell>
          <cell r="U3566">
            <v>0</v>
          </cell>
          <cell r="V3566">
            <v>0</v>
          </cell>
          <cell r="W3566">
            <v>0</v>
          </cell>
          <cell r="X3566"/>
          <cell r="Y3566"/>
        </row>
        <row r="3567">
          <cell r="I3567">
            <v>0</v>
          </cell>
          <cell r="J3567">
            <v>0</v>
          </cell>
          <cell r="O3567">
            <v>0</v>
          </cell>
          <cell r="P3567" t="str">
            <v/>
          </cell>
          <cell r="R3567" t="str">
            <v/>
          </cell>
          <cell r="S3567">
            <v>0</v>
          </cell>
          <cell r="U3567">
            <v>0</v>
          </cell>
          <cell r="V3567">
            <v>0</v>
          </cell>
          <cell r="W3567">
            <v>0</v>
          </cell>
          <cell r="X3567"/>
          <cell r="Y3567"/>
        </row>
        <row r="3568">
          <cell r="I3568">
            <v>0</v>
          </cell>
          <cell r="J3568">
            <v>0</v>
          </cell>
          <cell r="O3568">
            <v>0</v>
          </cell>
          <cell r="P3568" t="str">
            <v/>
          </cell>
          <cell r="R3568" t="str">
            <v/>
          </cell>
          <cell r="S3568">
            <v>0</v>
          </cell>
          <cell r="U3568">
            <v>0</v>
          </cell>
          <cell r="V3568">
            <v>0</v>
          </cell>
          <cell r="W3568">
            <v>0</v>
          </cell>
          <cell r="X3568"/>
          <cell r="Y3568"/>
        </row>
        <row r="3569">
          <cell r="I3569">
            <v>0</v>
          </cell>
          <cell r="J3569">
            <v>0</v>
          </cell>
          <cell r="O3569">
            <v>0</v>
          </cell>
          <cell r="P3569" t="str">
            <v/>
          </cell>
          <cell r="R3569" t="str">
            <v/>
          </cell>
          <cell r="S3569">
            <v>0</v>
          </cell>
          <cell r="U3569">
            <v>0</v>
          </cell>
          <cell r="V3569">
            <v>0</v>
          </cell>
          <cell r="W3569">
            <v>0</v>
          </cell>
          <cell r="X3569"/>
          <cell r="Y3569"/>
        </row>
        <row r="3570">
          <cell r="I3570">
            <v>0</v>
          </cell>
          <cell r="J3570">
            <v>0</v>
          </cell>
          <cell r="O3570">
            <v>0</v>
          </cell>
          <cell r="P3570" t="str">
            <v/>
          </cell>
          <cell r="R3570" t="str">
            <v/>
          </cell>
          <cell r="S3570">
            <v>0</v>
          </cell>
          <cell r="U3570">
            <v>0</v>
          </cell>
          <cell r="V3570">
            <v>0</v>
          </cell>
          <cell r="W3570">
            <v>0</v>
          </cell>
          <cell r="X3570"/>
          <cell r="Y3570"/>
        </row>
        <row r="3571">
          <cell r="I3571">
            <v>0</v>
          </cell>
          <cell r="J3571">
            <v>0</v>
          </cell>
          <cell r="O3571">
            <v>0</v>
          </cell>
          <cell r="P3571" t="str">
            <v/>
          </cell>
          <cell r="R3571" t="str">
            <v/>
          </cell>
          <cell r="S3571">
            <v>0</v>
          </cell>
          <cell r="U3571">
            <v>0</v>
          </cell>
          <cell r="V3571">
            <v>0</v>
          </cell>
          <cell r="W3571">
            <v>0</v>
          </cell>
          <cell r="X3571"/>
          <cell r="Y3571"/>
        </row>
        <row r="3572">
          <cell r="I3572">
            <v>0</v>
          </cell>
          <cell r="J3572">
            <v>0</v>
          </cell>
          <cell r="O3572">
            <v>0</v>
          </cell>
          <cell r="P3572" t="str">
            <v/>
          </cell>
          <cell r="R3572" t="str">
            <v/>
          </cell>
          <cell r="S3572">
            <v>0</v>
          </cell>
          <cell r="U3572">
            <v>0</v>
          </cell>
          <cell r="V3572">
            <v>0</v>
          </cell>
          <cell r="W3572">
            <v>0</v>
          </cell>
          <cell r="X3572"/>
          <cell r="Y3572"/>
        </row>
        <row r="3573">
          <cell r="I3573">
            <v>0</v>
          </cell>
          <cell r="J3573">
            <v>0</v>
          </cell>
          <cell r="O3573">
            <v>0</v>
          </cell>
          <cell r="P3573" t="str">
            <v/>
          </cell>
          <cell r="R3573" t="str">
            <v/>
          </cell>
          <cell r="S3573">
            <v>0</v>
          </cell>
          <cell r="U3573">
            <v>0</v>
          </cell>
          <cell r="V3573">
            <v>0</v>
          </cell>
          <cell r="W3573">
            <v>0</v>
          </cell>
          <cell r="X3573"/>
          <cell r="Y3573"/>
        </row>
        <row r="3574">
          <cell r="I3574">
            <v>0</v>
          </cell>
          <cell r="J3574">
            <v>0</v>
          </cell>
          <cell r="O3574">
            <v>0</v>
          </cell>
          <cell r="P3574" t="str">
            <v/>
          </cell>
          <cell r="R3574" t="str">
            <v/>
          </cell>
          <cell r="S3574">
            <v>0</v>
          </cell>
          <cell r="U3574">
            <v>0</v>
          </cell>
          <cell r="V3574">
            <v>0</v>
          </cell>
          <cell r="W3574">
            <v>0</v>
          </cell>
          <cell r="X3574"/>
          <cell r="Y3574"/>
        </row>
        <row r="3575">
          <cell r="I3575">
            <v>0</v>
          </cell>
          <cell r="J3575">
            <v>0</v>
          </cell>
          <cell r="O3575">
            <v>0</v>
          </cell>
          <cell r="P3575" t="str">
            <v/>
          </cell>
          <cell r="R3575" t="str">
            <v/>
          </cell>
          <cell r="S3575">
            <v>0</v>
          </cell>
          <cell r="U3575">
            <v>0</v>
          </cell>
          <cell r="V3575">
            <v>0</v>
          </cell>
          <cell r="W3575">
            <v>0</v>
          </cell>
          <cell r="X3575"/>
          <cell r="Y3575"/>
        </row>
        <row r="3576">
          <cell r="I3576">
            <v>0</v>
          </cell>
          <cell r="J3576">
            <v>0</v>
          </cell>
          <cell r="O3576">
            <v>0</v>
          </cell>
          <cell r="P3576" t="str">
            <v/>
          </cell>
          <cell r="R3576" t="str">
            <v/>
          </cell>
          <cell r="S3576">
            <v>0</v>
          </cell>
          <cell r="U3576">
            <v>0</v>
          </cell>
          <cell r="V3576">
            <v>0</v>
          </cell>
          <cell r="W3576">
            <v>0</v>
          </cell>
          <cell r="X3576"/>
          <cell r="Y3576"/>
        </row>
        <row r="3577">
          <cell r="I3577">
            <v>0</v>
          </cell>
          <cell r="J3577">
            <v>0</v>
          </cell>
          <cell r="O3577">
            <v>0</v>
          </cell>
          <cell r="P3577" t="str">
            <v/>
          </cell>
          <cell r="R3577" t="str">
            <v/>
          </cell>
          <cell r="S3577">
            <v>0</v>
          </cell>
          <cell r="U3577">
            <v>0</v>
          </cell>
          <cell r="V3577">
            <v>0</v>
          </cell>
          <cell r="W3577">
            <v>0</v>
          </cell>
          <cell r="X3577"/>
          <cell r="Y3577"/>
        </row>
        <row r="3578">
          <cell r="I3578">
            <v>0</v>
          </cell>
          <cell r="J3578">
            <v>0</v>
          </cell>
          <cell r="O3578">
            <v>0</v>
          </cell>
          <cell r="P3578" t="str">
            <v/>
          </cell>
          <cell r="R3578" t="str">
            <v/>
          </cell>
          <cell r="S3578">
            <v>0</v>
          </cell>
          <cell r="U3578">
            <v>0</v>
          </cell>
          <cell r="V3578">
            <v>0</v>
          </cell>
          <cell r="W3578">
            <v>0</v>
          </cell>
          <cell r="X3578"/>
          <cell r="Y3578"/>
        </row>
        <row r="3579">
          <cell r="I3579">
            <v>0</v>
          </cell>
          <cell r="J3579">
            <v>0</v>
          </cell>
          <cell r="O3579">
            <v>0</v>
          </cell>
          <cell r="P3579" t="str">
            <v/>
          </cell>
          <cell r="R3579" t="str">
            <v/>
          </cell>
          <cell r="S3579">
            <v>0</v>
          </cell>
          <cell r="U3579">
            <v>0</v>
          </cell>
          <cell r="V3579">
            <v>0</v>
          </cell>
          <cell r="W3579">
            <v>0</v>
          </cell>
          <cell r="X3579"/>
          <cell r="Y3579"/>
        </row>
        <row r="3580">
          <cell r="I3580">
            <v>0</v>
          </cell>
          <cell r="J3580">
            <v>0</v>
          </cell>
          <cell r="O3580">
            <v>0</v>
          </cell>
          <cell r="P3580" t="str">
            <v/>
          </cell>
          <cell r="R3580" t="str">
            <v/>
          </cell>
          <cell r="S3580">
            <v>0</v>
          </cell>
          <cell r="U3580">
            <v>0</v>
          </cell>
          <cell r="V3580">
            <v>0</v>
          </cell>
          <cell r="W3580">
            <v>0</v>
          </cell>
          <cell r="X3580"/>
          <cell r="Y3580"/>
        </row>
        <row r="3581">
          <cell r="I3581">
            <v>0</v>
          </cell>
          <cell r="J3581">
            <v>0</v>
          </cell>
          <cell r="O3581">
            <v>0</v>
          </cell>
          <cell r="P3581" t="str">
            <v/>
          </cell>
          <cell r="R3581" t="str">
            <v/>
          </cell>
          <cell r="S3581">
            <v>0</v>
          </cell>
          <cell r="U3581">
            <v>0</v>
          </cell>
          <cell r="V3581">
            <v>0</v>
          </cell>
          <cell r="W3581">
            <v>0</v>
          </cell>
          <cell r="X3581"/>
          <cell r="Y3581"/>
        </row>
        <row r="3582">
          <cell r="I3582">
            <v>0</v>
          </cell>
          <cell r="J3582">
            <v>0</v>
          </cell>
          <cell r="O3582">
            <v>0</v>
          </cell>
          <cell r="P3582" t="str">
            <v/>
          </cell>
          <cell r="R3582" t="str">
            <v/>
          </cell>
          <cell r="S3582">
            <v>0</v>
          </cell>
          <cell r="U3582">
            <v>0</v>
          </cell>
          <cell r="V3582">
            <v>0</v>
          </cell>
          <cell r="W3582">
            <v>0</v>
          </cell>
          <cell r="X3582"/>
          <cell r="Y3582"/>
        </row>
        <row r="3583">
          <cell r="I3583">
            <v>0</v>
          </cell>
          <cell r="J3583">
            <v>0</v>
          </cell>
          <cell r="O3583">
            <v>0</v>
          </cell>
          <cell r="P3583" t="str">
            <v/>
          </cell>
          <cell r="R3583" t="str">
            <v/>
          </cell>
          <cell r="S3583">
            <v>0</v>
          </cell>
          <cell r="U3583">
            <v>0</v>
          </cell>
          <cell r="V3583">
            <v>0</v>
          </cell>
          <cell r="W3583">
            <v>0</v>
          </cell>
          <cell r="X3583"/>
          <cell r="Y3583"/>
        </row>
        <row r="3584">
          <cell r="I3584">
            <v>0</v>
          </cell>
          <cell r="J3584">
            <v>0</v>
          </cell>
          <cell r="O3584">
            <v>0</v>
          </cell>
          <cell r="P3584" t="str">
            <v/>
          </cell>
          <cell r="R3584" t="str">
            <v/>
          </cell>
          <cell r="S3584">
            <v>0</v>
          </cell>
          <cell r="U3584">
            <v>0</v>
          </cell>
          <cell r="V3584">
            <v>0</v>
          </cell>
          <cell r="W3584">
            <v>0</v>
          </cell>
          <cell r="X3584"/>
          <cell r="Y3584"/>
        </row>
        <row r="3585">
          <cell r="I3585">
            <v>0</v>
          </cell>
          <cell r="J3585">
            <v>0</v>
          </cell>
          <cell r="O3585">
            <v>0</v>
          </cell>
          <cell r="P3585" t="str">
            <v/>
          </cell>
          <cell r="R3585" t="str">
            <v/>
          </cell>
          <cell r="S3585">
            <v>0</v>
          </cell>
          <cell r="U3585">
            <v>0</v>
          </cell>
          <cell r="V3585">
            <v>0</v>
          </cell>
          <cell r="W3585">
            <v>0</v>
          </cell>
          <cell r="X3585"/>
          <cell r="Y3585"/>
        </row>
        <row r="3586">
          <cell r="I3586">
            <v>0</v>
          </cell>
          <cell r="J3586">
            <v>0</v>
          </cell>
          <cell r="O3586">
            <v>0</v>
          </cell>
          <cell r="P3586" t="str">
            <v/>
          </cell>
          <cell r="R3586" t="str">
            <v/>
          </cell>
          <cell r="S3586">
            <v>0</v>
          </cell>
          <cell r="U3586">
            <v>0</v>
          </cell>
          <cell r="V3586">
            <v>0</v>
          </cell>
          <cell r="W3586">
            <v>0</v>
          </cell>
          <cell r="X3586"/>
          <cell r="Y3586"/>
        </row>
        <row r="3587">
          <cell r="I3587">
            <v>0</v>
          </cell>
          <cell r="J3587">
            <v>0</v>
          </cell>
          <cell r="O3587">
            <v>0</v>
          </cell>
          <cell r="P3587" t="str">
            <v/>
          </cell>
          <cell r="R3587" t="str">
            <v/>
          </cell>
          <cell r="S3587">
            <v>0</v>
          </cell>
          <cell r="U3587">
            <v>0</v>
          </cell>
          <cell r="V3587">
            <v>0</v>
          </cell>
          <cell r="W3587">
            <v>0</v>
          </cell>
          <cell r="X3587"/>
          <cell r="Y3587"/>
        </row>
        <row r="3588">
          <cell r="I3588">
            <v>0</v>
          </cell>
          <cell r="J3588">
            <v>0</v>
          </cell>
          <cell r="O3588">
            <v>0</v>
          </cell>
          <cell r="P3588" t="str">
            <v/>
          </cell>
          <cell r="R3588" t="str">
            <v/>
          </cell>
          <cell r="S3588">
            <v>0</v>
          </cell>
          <cell r="U3588">
            <v>0</v>
          </cell>
          <cell r="V3588">
            <v>0</v>
          </cell>
          <cell r="W3588">
            <v>0</v>
          </cell>
          <cell r="X3588"/>
          <cell r="Y3588"/>
        </row>
        <row r="3589">
          <cell r="I3589">
            <v>0</v>
          </cell>
          <cell r="J3589">
            <v>0</v>
          </cell>
          <cell r="O3589">
            <v>0</v>
          </cell>
          <cell r="P3589" t="str">
            <v/>
          </cell>
          <cell r="R3589" t="str">
            <v/>
          </cell>
          <cell r="S3589">
            <v>0</v>
          </cell>
          <cell r="U3589">
            <v>0</v>
          </cell>
          <cell r="V3589">
            <v>0</v>
          </cell>
          <cell r="W3589">
            <v>0</v>
          </cell>
          <cell r="X3589"/>
          <cell r="Y3589"/>
        </row>
        <row r="3590">
          <cell r="I3590">
            <v>0</v>
          </cell>
          <cell r="J3590">
            <v>0</v>
          </cell>
          <cell r="O3590">
            <v>0</v>
          </cell>
          <cell r="P3590" t="str">
            <v/>
          </cell>
          <cell r="R3590" t="str">
            <v/>
          </cell>
          <cell r="S3590">
            <v>0</v>
          </cell>
          <cell r="U3590">
            <v>0</v>
          </cell>
          <cell r="V3590">
            <v>0</v>
          </cell>
          <cell r="W3590">
            <v>0</v>
          </cell>
          <cell r="X3590"/>
          <cell r="Y3590"/>
        </row>
        <row r="3591">
          <cell r="I3591">
            <v>0</v>
          </cell>
          <cell r="J3591">
            <v>0</v>
          </cell>
          <cell r="O3591">
            <v>0</v>
          </cell>
          <cell r="P3591" t="str">
            <v/>
          </cell>
          <cell r="R3591" t="str">
            <v/>
          </cell>
          <cell r="S3591">
            <v>0</v>
          </cell>
          <cell r="U3591">
            <v>0</v>
          </cell>
          <cell r="V3591">
            <v>0</v>
          </cell>
          <cell r="W3591">
            <v>0</v>
          </cell>
          <cell r="X3591"/>
          <cell r="Y3591"/>
        </row>
        <row r="3592">
          <cell r="I3592">
            <v>0</v>
          </cell>
          <cell r="J3592">
            <v>0</v>
          </cell>
          <cell r="O3592">
            <v>0</v>
          </cell>
          <cell r="P3592" t="str">
            <v/>
          </cell>
          <cell r="R3592" t="str">
            <v/>
          </cell>
          <cell r="S3592">
            <v>0</v>
          </cell>
          <cell r="U3592">
            <v>0</v>
          </cell>
          <cell r="V3592">
            <v>0</v>
          </cell>
          <cell r="W3592">
            <v>0</v>
          </cell>
          <cell r="X3592"/>
          <cell r="Y3592"/>
        </row>
        <row r="3593">
          <cell r="I3593">
            <v>0</v>
          </cell>
          <cell r="J3593">
            <v>0</v>
          </cell>
          <cell r="O3593">
            <v>0</v>
          </cell>
          <cell r="P3593" t="str">
            <v/>
          </cell>
          <cell r="R3593" t="str">
            <v/>
          </cell>
          <cell r="S3593">
            <v>0</v>
          </cell>
          <cell r="U3593">
            <v>0</v>
          </cell>
          <cell r="V3593">
            <v>0</v>
          </cell>
          <cell r="W3593">
            <v>0</v>
          </cell>
          <cell r="X3593"/>
          <cell r="Y3593"/>
        </row>
        <row r="3594">
          <cell r="I3594">
            <v>0</v>
          </cell>
          <cell r="J3594">
            <v>0</v>
          </cell>
          <cell r="O3594">
            <v>0</v>
          </cell>
          <cell r="P3594" t="str">
            <v/>
          </cell>
          <cell r="R3594" t="str">
            <v/>
          </cell>
          <cell r="S3594">
            <v>0</v>
          </cell>
          <cell r="U3594">
            <v>0</v>
          </cell>
          <cell r="V3594">
            <v>0</v>
          </cell>
          <cell r="W3594">
            <v>0</v>
          </cell>
          <cell r="X3594"/>
          <cell r="Y3594"/>
        </row>
        <row r="3595">
          <cell r="I3595">
            <v>0</v>
          </cell>
          <cell r="J3595">
            <v>0</v>
          </cell>
          <cell r="O3595">
            <v>0</v>
          </cell>
          <cell r="P3595" t="str">
            <v/>
          </cell>
          <cell r="R3595" t="str">
            <v/>
          </cell>
          <cell r="S3595">
            <v>0</v>
          </cell>
          <cell r="U3595">
            <v>0</v>
          </cell>
          <cell r="V3595">
            <v>0</v>
          </cell>
          <cell r="W3595">
            <v>0</v>
          </cell>
          <cell r="X3595"/>
          <cell r="Y3595"/>
        </row>
        <row r="3596">
          <cell r="I3596">
            <v>0</v>
          </cell>
          <cell r="J3596">
            <v>0</v>
          </cell>
          <cell r="O3596">
            <v>0</v>
          </cell>
          <cell r="P3596" t="str">
            <v/>
          </cell>
          <cell r="R3596" t="str">
            <v/>
          </cell>
          <cell r="S3596">
            <v>0</v>
          </cell>
          <cell r="U3596">
            <v>0</v>
          </cell>
          <cell r="V3596">
            <v>0</v>
          </cell>
          <cell r="W3596">
            <v>0</v>
          </cell>
          <cell r="X3596"/>
          <cell r="Y3596"/>
        </row>
        <row r="3597">
          <cell r="I3597">
            <v>0</v>
          </cell>
          <cell r="J3597">
            <v>0</v>
          </cell>
          <cell r="O3597">
            <v>0</v>
          </cell>
          <cell r="P3597" t="str">
            <v/>
          </cell>
          <cell r="R3597" t="str">
            <v/>
          </cell>
          <cell r="S3597">
            <v>0</v>
          </cell>
          <cell r="U3597">
            <v>0</v>
          </cell>
          <cell r="V3597">
            <v>0</v>
          </cell>
          <cell r="W3597">
            <v>0</v>
          </cell>
          <cell r="X3597"/>
          <cell r="Y3597"/>
        </row>
        <row r="3598">
          <cell r="I3598">
            <v>0</v>
          </cell>
          <cell r="J3598">
            <v>0</v>
          </cell>
          <cell r="O3598">
            <v>0</v>
          </cell>
          <cell r="P3598" t="str">
            <v/>
          </cell>
          <cell r="R3598" t="str">
            <v/>
          </cell>
          <cell r="S3598">
            <v>0</v>
          </cell>
          <cell r="U3598">
            <v>0</v>
          </cell>
          <cell r="V3598">
            <v>0</v>
          </cell>
          <cell r="W3598">
            <v>0</v>
          </cell>
          <cell r="X3598"/>
          <cell r="Y3598"/>
        </row>
        <row r="3599">
          <cell r="I3599">
            <v>0</v>
          </cell>
          <cell r="J3599">
            <v>0</v>
          </cell>
          <cell r="O3599">
            <v>0</v>
          </cell>
          <cell r="P3599" t="str">
            <v/>
          </cell>
          <cell r="R3599" t="str">
            <v/>
          </cell>
          <cell r="S3599">
            <v>0</v>
          </cell>
          <cell r="U3599">
            <v>0</v>
          </cell>
          <cell r="V3599">
            <v>0</v>
          </cell>
          <cell r="W3599">
            <v>0</v>
          </cell>
          <cell r="X3599"/>
          <cell r="Y3599"/>
        </row>
        <row r="3600">
          <cell r="I3600">
            <v>0</v>
          </cell>
          <cell r="J3600">
            <v>0</v>
          </cell>
          <cell r="O3600">
            <v>0</v>
          </cell>
          <cell r="P3600" t="str">
            <v/>
          </cell>
          <cell r="R3600" t="str">
            <v/>
          </cell>
          <cell r="S3600">
            <v>0</v>
          </cell>
          <cell r="U3600">
            <v>0</v>
          </cell>
          <cell r="V3600">
            <v>0</v>
          </cell>
          <cell r="W3600">
            <v>0</v>
          </cell>
          <cell r="X3600"/>
          <cell r="Y3600"/>
        </row>
        <row r="3601">
          <cell r="I3601">
            <v>0</v>
          </cell>
          <cell r="J3601">
            <v>0</v>
          </cell>
          <cell r="O3601">
            <v>0</v>
          </cell>
          <cell r="P3601" t="str">
            <v/>
          </cell>
          <cell r="R3601" t="str">
            <v/>
          </cell>
          <cell r="S3601">
            <v>0</v>
          </cell>
          <cell r="U3601">
            <v>0</v>
          </cell>
          <cell r="V3601">
            <v>0</v>
          </cell>
          <cell r="W3601">
            <v>0</v>
          </cell>
          <cell r="X3601"/>
          <cell r="Y3601"/>
        </row>
        <row r="3602">
          <cell r="I3602">
            <v>0</v>
          </cell>
          <cell r="J3602">
            <v>0</v>
          </cell>
          <cell r="O3602">
            <v>0</v>
          </cell>
          <cell r="P3602" t="str">
            <v/>
          </cell>
          <cell r="R3602" t="str">
            <v/>
          </cell>
          <cell r="S3602">
            <v>0</v>
          </cell>
          <cell r="U3602">
            <v>0</v>
          </cell>
          <cell r="V3602">
            <v>0</v>
          </cell>
          <cell r="W3602">
            <v>0</v>
          </cell>
          <cell r="X3602"/>
          <cell r="Y3602"/>
        </row>
        <row r="3603">
          <cell r="I3603">
            <v>0</v>
          </cell>
          <cell r="J3603">
            <v>0</v>
          </cell>
          <cell r="O3603">
            <v>0</v>
          </cell>
          <cell r="P3603" t="str">
            <v/>
          </cell>
          <cell r="R3603" t="str">
            <v/>
          </cell>
          <cell r="S3603">
            <v>0</v>
          </cell>
          <cell r="U3603">
            <v>0</v>
          </cell>
          <cell r="V3603">
            <v>0</v>
          </cell>
          <cell r="W3603">
            <v>0</v>
          </cell>
          <cell r="X3603"/>
          <cell r="Y3603"/>
        </row>
        <row r="3604">
          <cell r="I3604">
            <v>0</v>
          </cell>
          <cell r="J3604">
            <v>0</v>
          </cell>
          <cell r="O3604">
            <v>0</v>
          </cell>
          <cell r="P3604" t="str">
            <v/>
          </cell>
          <cell r="R3604" t="str">
            <v/>
          </cell>
          <cell r="S3604">
            <v>0</v>
          </cell>
          <cell r="U3604">
            <v>0</v>
          </cell>
          <cell r="V3604">
            <v>0</v>
          </cell>
          <cell r="W3604">
            <v>0</v>
          </cell>
          <cell r="X3604"/>
          <cell r="Y3604"/>
        </row>
        <row r="3605">
          <cell r="I3605">
            <v>0</v>
          </cell>
          <cell r="J3605">
            <v>0</v>
          </cell>
          <cell r="O3605">
            <v>0</v>
          </cell>
          <cell r="P3605" t="str">
            <v/>
          </cell>
          <cell r="R3605" t="str">
            <v/>
          </cell>
          <cell r="S3605">
            <v>0</v>
          </cell>
          <cell r="U3605">
            <v>0</v>
          </cell>
          <cell r="V3605">
            <v>0</v>
          </cell>
          <cell r="W3605">
            <v>0</v>
          </cell>
          <cell r="X3605"/>
          <cell r="Y3605"/>
        </row>
        <row r="3606">
          <cell r="I3606">
            <v>0</v>
          </cell>
          <cell r="J3606">
            <v>0</v>
          </cell>
          <cell r="O3606">
            <v>0</v>
          </cell>
          <cell r="P3606" t="str">
            <v/>
          </cell>
          <cell r="R3606" t="str">
            <v/>
          </cell>
          <cell r="S3606">
            <v>0</v>
          </cell>
          <cell r="U3606">
            <v>0</v>
          </cell>
          <cell r="V3606">
            <v>0</v>
          </cell>
          <cell r="W3606">
            <v>0</v>
          </cell>
          <cell r="X3606"/>
          <cell r="Y3606"/>
        </row>
        <row r="3607">
          <cell r="I3607">
            <v>0</v>
          </cell>
          <cell r="J3607">
            <v>0</v>
          </cell>
          <cell r="O3607">
            <v>0</v>
          </cell>
          <cell r="P3607" t="str">
            <v/>
          </cell>
          <cell r="R3607" t="str">
            <v/>
          </cell>
          <cell r="S3607">
            <v>0</v>
          </cell>
          <cell r="U3607">
            <v>0</v>
          </cell>
          <cell r="V3607">
            <v>0</v>
          </cell>
          <cell r="W3607">
            <v>0</v>
          </cell>
          <cell r="X3607"/>
          <cell r="Y3607"/>
        </row>
        <row r="3608">
          <cell r="I3608">
            <v>0</v>
          </cell>
          <cell r="J3608">
            <v>0</v>
          </cell>
          <cell r="O3608">
            <v>0</v>
          </cell>
          <cell r="P3608" t="str">
            <v/>
          </cell>
          <cell r="R3608" t="str">
            <v/>
          </cell>
          <cell r="S3608">
            <v>0</v>
          </cell>
          <cell r="U3608">
            <v>0</v>
          </cell>
          <cell r="V3608">
            <v>0</v>
          </cell>
          <cell r="W3608">
            <v>0</v>
          </cell>
          <cell r="X3608"/>
          <cell r="Y3608"/>
        </row>
        <row r="3609">
          <cell r="I3609">
            <v>0</v>
          </cell>
          <cell r="J3609">
            <v>0</v>
          </cell>
          <cell r="O3609">
            <v>0</v>
          </cell>
          <cell r="P3609" t="str">
            <v/>
          </cell>
          <cell r="R3609" t="str">
            <v/>
          </cell>
          <cell r="S3609">
            <v>0</v>
          </cell>
          <cell r="U3609">
            <v>0</v>
          </cell>
          <cell r="V3609">
            <v>0</v>
          </cell>
          <cell r="W3609">
            <v>0</v>
          </cell>
          <cell r="X3609"/>
          <cell r="Y3609"/>
        </row>
        <row r="3610">
          <cell r="I3610">
            <v>0</v>
          </cell>
          <cell r="J3610">
            <v>0</v>
          </cell>
          <cell r="O3610">
            <v>0</v>
          </cell>
          <cell r="P3610" t="str">
            <v/>
          </cell>
          <cell r="R3610" t="str">
            <v/>
          </cell>
          <cell r="S3610">
            <v>0</v>
          </cell>
          <cell r="U3610">
            <v>0</v>
          </cell>
          <cell r="V3610">
            <v>0</v>
          </cell>
          <cell r="W3610">
            <v>0</v>
          </cell>
          <cell r="X3610"/>
          <cell r="Y3610"/>
        </row>
        <row r="3611">
          <cell r="I3611">
            <v>0</v>
          </cell>
          <cell r="J3611">
            <v>0</v>
          </cell>
          <cell r="O3611">
            <v>0</v>
          </cell>
          <cell r="P3611" t="str">
            <v/>
          </cell>
          <cell r="R3611" t="str">
            <v/>
          </cell>
          <cell r="S3611">
            <v>0</v>
          </cell>
          <cell r="U3611">
            <v>0</v>
          </cell>
          <cell r="V3611">
            <v>0</v>
          </cell>
          <cell r="W3611">
            <v>0</v>
          </cell>
          <cell r="X3611"/>
          <cell r="Y3611"/>
        </row>
        <row r="3612">
          <cell r="I3612">
            <v>0</v>
          </cell>
          <cell r="J3612">
            <v>0</v>
          </cell>
          <cell r="O3612">
            <v>0</v>
          </cell>
          <cell r="P3612" t="str">
            <v/>
          </cell>
          <cell r="R3612" t="str">
            <v/>
          </cell>
          <cell r="S3612">
            <v>0</v>
          </cell>
          <cell r="U3612">
            <v>0</v>
          </cell>
          <cell r="V3612">
            <v>0</v>
          </cell>
          <cell r="W3612">
            <v>0</v>
          </cell>
          <cell r="X3612"/>
          <cell r="Y3612"/>
        </row>
        <row r="3613">
          <cell r="I3613">
            <v>0</v>
          </cell>
          <cell r="J3613">
            <v>0</v>
          </cell>
          <cell r="O3613">
            <v>0</v>
          </cell>
          <cell r="P3613" t="str">
            <v/>
          </cell>
          <cell r="R3613" t="str">
            <v/>
          </cell>
          <cell r="S3613">
            <v>0</v>
          </cell>
          <cell r="U3613">
            <v>0</v>
          </cell>
          <cell r="V3613">
            <v>0</v>
          </cell>
          <cell r="W3613">
            <v>0</v>
          </cell>
          <cell r="X3613"/>
          <cell r="Y3613"/>
        </row>
        <row r="3614">
          <cell r="I3614">
            <v>0</v>
          </cell>
          <cell r="J3614">
            <v>0</v>
          </cell>
          <cell r="O3614">
            <v>0</v>
          </cell>
          <cell r="P3614" t="str">
            <v/>
          </cell>
          <cell r="R3614" t="str">
            <v/>
          </cell>
          <cell r="S3614">
            <v>0</v>
          </cell>
          <cell r="U3614">
            <v>0</v>
          </cell>
          <cell r="V3614">
            <v>0</v>
          </cell>
          <cell r="W3614">
            <v>0</v>
          </cell>
          <cell r="X3614"/>
          <cell r="Y3614"/>
        </row>
        <row r="3615">
          <cell r="I3615">
            <v>0</v>
          </cell>
          <cell r="J3615">
            <v>0</v>
          </cell>
          <cell r="O3615">
            <v>0</v>
          </cell>
          <cell r="P3615" t="str">
            <v/>
          </cell>
          <cell r="R3615" t="str">
            <v/>
          </cell>
          <cell r="S3615">
            <v>0</v>
          </cell>
          <cell r="U3615">
            <v>0</v>
          </cell>
          <cell r="V3615">
            <v>0</v>
          </cell>
          <cell r="W3615">
            <v>0</v>
          </cell>
          <cell r="X3615"/>
          <cell r="Y3615"/>
        </row>
        <row r="3616">
          <cell r="I3616">
            <v>0</v>
          </cell>
          <cell r="J3616">
            <v>0</v>
          </cell>
          <cell r="O3616">
            <v>0</v>
          </cell>
          <cell r="P3616" t="str">
            <v/>
          </cell>
          <cell r="R3616" t="str">
            <v/>
          </cell>
          <cell r="S3616">
            <v>0</v>
          </cell>
          <cell r="U3616">
            <v>0</v>
          </cell>
          <cell r="V3616">
            <v>0</v>
          </cell>
          <cell r="W3616">
            <v>0</v>
          </cell>
          <cell r="X3616"/>
          <cell r="Y3616"/>
        </row>
        <row r="3617">
          <cell r="I3617">
            <v>0</v>
          </cell>
          <cell r="J3617">
            <v>0</v>
          </cell>
          <cell r="O3617">
            <v>0</v>
          </cell>
          <cell r="P3617" t="str">
            <v/>
          </cell>
          <cell r="R3617" t="str">
            <v/>
          </cell>
          <cell r="S3617">
            <v>0</v>
          </cell>
          <cell r="U3617">
            <v>0</v>
          </cell>
          <cell r="V3617">
            <v>0</v>
          </cell>
          <cell r="W3617">
            <v>0</v>
          </cell>
          <cell r="X3617"/>
          <cell r="Y3617"/>
        </row>
        <row r="3618">
          <cell r="I3618">
            <v>0</v>
          </cell>
          <cell r="J3618">
            <v>0</v>
          </cell>
          <cell r="O3618">
            <v>0</v>
          </cell>
          <cell r="P3618" t="str">
            <v/>
          </cell>
          <cell r="R3618" t="str">
            <v/>
          </cell>
          <cell r="S3618">
            <v>0</v>
          </cell>
          <cell r="U3618">
            <v>0</v>
          </cell>
          <cell r="V3618">
            <v>0</v>
          </cell>
          <cell r="W3618">
            <v>0</v>
          </cell>
          <cell r="X3618"/>
          <cell r="Y3618"/>
        </row>
        <row r="3619">
          <cell r="I3619">
            <v>0</v>
          </cell>
          <cell r="J3619">
            <v>0</v>
          </cell>
          <cell r="O3619">
            <v>0</v>
          </cell>
          <cell r="P3619" t="str">
            <v/>
          </cell>
          <cell r="R3619" t="str">
            <v/>
          </cell>
          <cell r="S3619">
            <v>0</v>
          </cell>
          <cell r="U3619">
            <v>0</v>
          </cell>
          <cell r="V3619">
            <v>0</v>
          </cell>
          <cell r="W3619">
            <v>0</v>
          </cell>
          <cell r="X3619"/>
          <cell r="Y3619"/>
        </row>
        <row r="3620">
          <cell r="I3620">
            <v>0</v>
          </cell>
          <cell r="J3620">
            <v>0</v>
          </cell>
          <cell r="O3620">
            <v>0</v>
          </cell>
          <cell r="P3620" t="str">
            <v/>
          </cell>
          <cell r="R3620" t="str">
            <v/>
          </cell>
          <cell r="S3620">
            <v>0</v>
          </cell>
          <cell r="U3620">
            <v>0</v>
          </cell>
          <cell r="V3620">
            <v>0</v>
          </cell>
          <cell r="W3620">
            <v>0</v>
          </cell>
          <cell r="X3620"/>
          <cell r="Y3620"/>
        </row>
        <row r="3621">
          <cell r="I3621">
            <v>0</v>
          </cell>
          <cell r="J3621">
            <v>0</v>
          </cell>
          <cell r="O3621">
            <v>0</v>
          </cell>
          <cell r="P3621" t="str">
            <v/>
          </cell>
          <cell r="R3621" t="str">
            <v/>
          </cell>
          <cell r="S3621">
            <v>0</v>
          </cell>
          <cell r="U3621">
            <v>0</v>
          </cell>
          <cell r="V3621">
            <v>0</v>
          </cell>
          <cell r="W3621">
            <v>0</v>
          </cell>
          <cell r="X3621"/>
          <cell r="Y3621"/>
        </row>
        <row r="3622">
          <cell r="I3622">
            <v>0</v>
          </cell>
          <cell r="J3622">
            <v>0</v>
          </cell>
          <cell r="O3622">
            <v>0</v>
          </cell>
          <cell r="P3622" t="str">
            <v/>
          </cell>
          <cell r="R3622" t="str">
            <v/>
          </cell>
          <cell r="S3622">
            <v>0</v>
          </cell>
          <cell r="U3622">
            <v>0</v>
          </cell>
          <cell r="V3622">
            <v>0</v>
          </cell>
          <cell r="W3622">
            <v>0</v>
          </cell>
          <cell r="X3622"/>
          <cell r="Y3622"/>
        </row>
        <row r="3623">
          <cell r="I3623">
            <v>0</v>
          </cell>
          <cell r="J3623">
            <v>0</v>
          </cell>
          <cell r="O3623">
            <v>0</v>
          </cell>
          <cell r="P3623" t="str">
            <v/>
          </cell>
          <cell r="R3623" t="str">
            <v/>
          </cell>
          <cell r="S3623">
            <v>0</v>
          </cell>
          <cell r="U3623">
            <v>0</v>
          </cell>
          <cell r="V3623">
            <v>0</v>
          </cell>
          <cell r="W3623">
            <v>0</v>
          </cell>
          <cell r="X3623"/>
          <cell r="Y3623"/>
        </row>
        <row r="3624">
          <cell r="I3624">
            <v>0</v>
          </cell>
          <cell r="J3624">
            <v>0</v>
          </cell>
          <cell r="O3624">
            <v>0</v>
          </cell>
          <cell r="P3624" t="str">
            <v/>
          </cell>
          <cell r="R3624" t="str">
            <v/>
          </cell>
          <cell r="S3624">
            <v>0</v>
          </cell>
          <cell r="U3624">
            <v>0</v>
          </cell>
          <cell r="V3624">
            <v>0</v>
          </cell>
          <cell r="W3624">
            <v>0</v>
          </cell>
          <cell r="X3624"/>
          <cell r="Y3624"/>
        </row>
        <row r="3625">
          <cell r="I3625">
            <v>0</v>
          </cell>
          <cell r="J3625">
            <v>0</v>
          </cell>
          <cell r="O3625">
            <v>0</v>
          </cell>
          <cell r="P3625" t="str">
            <v/>
          </cell>
          <cell r="R3625" t="str">
            <v/>
          </cell>
          <cell r="S3625">
            <v>0</v>
          </cell>
          <cell r="U3625">
            <v>0</v>
          </cell>
          <cell r="V3625">
            <v>0</v>
          </cell>
          <cell r="W3625">
            <v>0</v>
          </cell>
          <cell r="X3625"/>
          <cell r="Y3625"/>
        </row>
        <row r="3626">
          <cell r="I3626">
            <v>0</v>
          </cell>
          <cell r="J3626">
            <v>0</v>
          </cell>
          <cell r="O3626">
            <v>0</v>
          </cell>
          <cell r="P3626" t="str">
            <v/>
          </cell>
          <cell r="R3626" t="str">
            <v/>
          </cell>
          <cell r="S3626">
            <v>0</v>
          </cell>
          <cell r="U3626">
            <v>0</v>
          </cell>
          <cell r="V3626">
            <v>0</v>
          </cell>
          <cell r="W3626">
            <v>0</v>
          </cell>
          <cell r="X3626"/>
          <cell r="Y3626"/>
        </row>
        <row r="3627">
          <cell r="I3627">
            <v>0</v>
          </cell>
          <cell r="J3627">
            <v>0</v>
          </cell>
          <cell r="O3627">
            <v>0</v>
          </cell>
          <cell r="P3627" t="str">
            <v/>
          </cell>
          <cell r="R3627" t="str">
            <v/>
          </cell>
          <cell r="S3627">
            <v>0</v>
          </cell>
          <cell r="U3627">
            <v>0</v>
          </cell>
          <cell r="V3627">
            <v>0</v>
          </cell>
          <cell r="W3627">
            <v>0</v>
          </cell>
          <cell r="X3627"/>
          <cell r="Y3627"/>
        </row>
        <row r="3628">
          <cell r="I3628">
            <v>0</v>
          </cell>
          <cell r="J3628">
            <v>0</v>
          </cell>
          <cell r="O3628">
            <v>0</v>
          </cell>
          <cell r="P3628" t="str">
            <v/>
          </cell>
          <cell r="R3628" t="str">
            <v/>
          </cell>
          <cell r="S3628">
            <v>0</v>
          </cell>
          <cell r="U3628">
            <v>0</v>
          </cell>
          <cell r="V3628">
            <v>0</v>
          </cell>
          <cell r="W3628">
            <v>0</v>
          </cell>
          <cell r="X3628"/>
          <cell r="Y3628"/>
        </row>
        <row r="3629">
          <cell r="I3629">
            <v>0</v>
          </cell>
          <cell r="J3629">
            <v>0</v>
          </cell>
          <cell r="O3629">
            <v>0</v>
          </cell>
          <cell r="P3629" t="str">
            <v/>
          </cell>
          <cell r="R3629" t="str">
            <v/>
          </cell>
          <cell r="S3629">
            <v>0</v>
          </cell>
          <cell r="U3629">
            <v>0</v>
          </cell>
          <cell r="V3629">
            <v>0</v>
          </cell>
          <cell r="W3629">
            <v>0</v>
          </cell>
          <cell r="X3629"/>
          <cell r="Y3629"/>
        </row>
        <row r="3630">
          <cell r="I3630">
            <v>0</v>
          </cell>
          <cell r="J3630">
            <v>0</v>
          </cell>
          <cell r="O3630">
            <v>0</v>
          </cell>
          <cell r="P3630" t="str">
            <v/>
          </cell>
          <cell r="R3630" t="str">
            <v/>
          </cell>
          <cell r="S3630">
            <v>0</v>
          </cell>
          <cell r="U3630">
            <v>0</v>
          </cell>
          <cell r="V3630">
            <v>0</v>
          </cell>
          <cell r="W3630">
            <v>0</v>
          </cell>
          <cell r="X3630"/>
          <cell r="Y3630"/>
        </row>
        <row r="3631">
          <cell r="I3631">
            <v>0</v>
          </cell>
          <cell r="J3631">
            <v>0</v>
          </cell>
          <cell r="O3631">
            <v>0</v>
          </cell>
          <cell r="P3631" t="str">
            <v/>
          </cell>
          <cell r="R3631" t="str">
            <v/>
          </cell>
          <cell r="S3631">
            <v>0</v>
          </cell>
          <cell r="U3631">
            <v>0</v>
          </cell>
          <cell r="V3631">
            <v>0</v>
          </cell>
          <cell r="W3631">
            <v>0</v>
          </cell>
          <cell r="X3631"/>
          <cell r="Y3631"/>
        </row>
        <row r="3632">
          <cell r="I3632">
            <v>0</v>
          </cell>
          <cell r="J3632">
            <v>0</v>
          </cell>
          <cell r="O3632">
            <v>0</v>
          </cell>
          <cell r="P3632" t="str">
            <v/>
          </cell>
          <cell r="R3632" t="str">
            <v/>
          </cell>
          <cell r="S3632">
            <v>0</v>
          </cell>
          <cell r="U3632">
            <v>0</v>
          </cell>
          <cell r="V3632">
            <v>0</v>
          </cell>
          <cell r="W3632">
            <v>0</v>
          </cell>
          <cell r="X3632"/>
          <cell r="Y3632"/>
        </row>
        <row r="3633">
          <cell r="I3633">
            <v>0</v>
          </cell>
          <cell r="J3633">
            <v>0</v>
          </cell>
          <cell r="O3633">
            <v>0</v>
          </cell>
          <cell r="P3633" t="str">
            <v/>
          </cell>
          <cell r="R3633" t="str">
            <v/>
          </cell>
          <cell r="S3633">
            <v>0</v>
          </cell>
          <cell r="U3633">
            <v>0</v>
          </cell>
          <cell r="V3633">
            <v>0</v>
          </cell>
          <cell r="W3633">
            <v>0</v>
          </cell>
          <cell r="X3633"/>
          <cell r="Y3633"/>
        </row>
        <row r="3634">
          <cell r="I3634">
            <v>0</v>
          </cell>
          <cell r="J3634">
            <v>0</v>
          </cell>
          <cell r="O3634">
            <v>0</v>
          </cell>
          <cell r="P3634" t="str">
            <v/>
          </cell>
          <cell r="R3634" t="str">
            <v/>
          </cell>
          <cell r="S3634">
            <v>0</v>
          </cell>
          <cell r="U3634">
            <v>0</v>
          </cell>
          <cell r="V3634">
            <v>0</v>
          </cell>
          <cell r="W3634">
            <v>0</v>
          </cell>
          <cell r="X3634"/>
          <cell r="Y3634"/>
        </row>
        <row r="3635">
          <cell r="I3635">
            <v>0</v>
          </cell>
          <cell r="J3635">
            <v>0</v>
          </cell>
          <cell r="O3635">
            <v>0</v>
          </cell>
          <cell r="P3635" t="str">
            <v/>
          </cell>
          <cell r="R3635" t="str">
            <v/>
          </cell>
          <cell r="S3635">
            <v>0</v>
          </cell>
          <cell r="U3635">
            <v>0</v>
          </cell>
          <cell r="V3635">
            <v>0</v>
          </cell>
          <cell r="W3635">
            <v>0</v>
          </cell>
          <cell r="X3635"/>
          <cell r="Y3635"/>
        </row>
        <row r="3636">
          <cell r="I3636">
            <v>0</v>
          </cell>
          <cell r="J3636">
            <v>0</v>
          </cell>
          <cell r="O3636">
            <v>0</v>
          </cell>
          <cell r="P3636" t="str">
            <v/>
          </cell>
          <cell r="R3636" t="str">
            <v/>
          </cell>
          <cell r="S3636">
            <v>0</v>
          </cell>
          <cell r="U3636">
            <v>0</v>
          </cell>
          <cell r="V3636">
            <v>0</v>
          </cell>
          <cell r="W3636">
            <v>0</v>
          </cell>
          <cell r="X3636"/>
          <cell r="Y3636"/>
        </row>
        <row r="3637">
          <cell r="I3637">
            <v>0</v>
          </cell>
          <cell r="J3637">
            <v>0</v>
          </cell>
          <cell r="O3637">
            <v>0</v>
          </cell>
          <cell r="P3637" t="str">
            <v/>
          </cell>
          <cell r="R3637" t="str">
            <v/>
          </cell>
          <cell r="S3637">
            <v>0</v>
          </cell>
          <cell r="U3637">
            <v>0</v>
          </cell>
          <cell r="V3637">
            <v>0</v>
          </cell>
          <cell r="W3637">
            <v>0</v>
          </cell>
          <cell r="X3637"/>
          <cell r="Y3637"/>
        </row>
        <row r="3638">
          <cell r="I3638">
            <v>0</v>
          </cell>
          <cell r="J3638">
            <v>0</v>
          </cell>
          <cell r="O3638">
            <v>0</v>
          </cell>
          <cell r="P3638" t="str">
            <v/>
          </cell>
          <cell r="R3638" t="str">
            <v/>
          </cell>
          <cell r="S3638">
            <v>0</v>
          </cell>
          <cell r="U3638">
            <v>0</v>
          </cell>
          <cell r="V3638">
            <v>0</v>
          </cell>
          <cell r="W3638">
            <v>0</v>
          </cell>
          <cell r="X3638"/>
          <cell r="Y3638"/>
        </row>
        <row r="3639">
          <cell r="I3639">
            <v>0</v>
          </cell>
          <cell r="J3639">
            <v>0</v>
          </cell>
          <cell r="O3639">
            <v>0</v>
          </cell>
          <cell r="P3639" t="str">
            <v/>
          </cell>
          <cell r="R3639" t="str">
            <v/>
          </cell>
          <cell r="S3639">
            <v>0</v>
          </cell>
          <cell r="U3639">
            <v>0</v>
          </cell>
          <cell r="V3639">
            <v>0</v>
          </cell>
          <cell r="W3639">
            <v>0</v>
          </cell>
          <cell r="X3639"/>
          <cell r="Y3639"/>
        </row>
        <row r="3640">
          <cell r="I3640">
            <v>0</v>
          </cell>
          <cell r="J3640">
            <v>0</v>
          </cell>
          <cell r="O3640">
            <v>0</v>
          </cell>
          <cell r="P3640" t="str">
            <v/>
          </cell>
          <cell r="R3640" t="str">
            <v/>
          </cell>
          <cell r="S3640">
            <v>0</v>
          </cell>
          <cell r="U3640">
            <v>0</v>
          </cell>
          <cell r="V3640">
            <v>0</v>
          </cell>
          <cell r="W3640">
            <v>0</v>
          </cell>
          <cell r="X3640"/>
          <cell r="Y3640"/>
        </row>
        <row r="3641">
          <cell r="I3641">
            <v>0</v>
          </cell>
          <cell r="J3641">
            <v>0</v>
          </cell>
          <cell r="O3641">
            <v>0</v>
          </cell>
          <cell r="P3641" t="str">
            <v/>
          </cell>
          <cell r="R3641" t="str">
            <v/>
          </cell>
          <cell r="S3641">
            <v>0</v>
          </cell>
          <cell r="U3641">
            <v>0</v>
          </cell>
          <cell r="V3641">
            <v>0</v>
          </cell>
          <cell r="W3641">
            <v>0</v>
          </cell>
          <cell r="X3641"/>
          <cell r="Y3641"/>
        </row>
        <row r="3642">
          <cell r="I3642">
            <v>0</v>
          </cell>
          <cell r="J3642">
            <v>0</v>
          </cell>
          <cell r="O3642">
            <v>0</v>
          </cell>
          <cell r="P3642" t="str">
            <v/>
          </cell>
          <cell r="R3642" t="str">
            <v/>
          </cell>
          <cell r="S3642">
            <v>0</v>
          </cell>
          <cell r="U3642">
            <v>0</v>
          </cell>
          <cell r="V3642">
            <v>0</v>
          </cell>
          <cell r="W3642">
            <v>0</v>
          </cell>
          <cell r="X3642"/>
          <cell r="Y3642"/>
        </row>
        <row r="3643">
          <cell r="I3643">
            <v>0</v>
          </cell>
          <cell r="J3643">
            <v>0</v>
          </cell>
          <cell r="O3643">
            <v>0</v>
          </cell>
          <cell r="P3643" t="str">
            <v/>
          </cell>
          <cell r="R3643" t="str">
            <v/>
          </cell>
          <cell r="S3643">
            <v>0</v>
          </cell>
          <cell r="U3643">
            <v>0</v>
          </cell>
          <cell r="V3643">
            <v>0</v>
          </cell>
          <cell r="W3643">
            <v>0</v>
          </cell>
          <cell r="X3643"/>
          <cell r="Y3643"/>
        </row>
        <row r="3644">
          <cell r="I3644">
            <v>0</v>
          </cell>
          <cell r="J3644">
            <v>0</v>
          </cell>
          <cell r="O3644">
            <v>0</v>
          </cell>
          <cell r="P3644" t="str">
            <v/>
          </cell>
          <cell r="R3644" t="str">
            <v/>
          </cell>
          <cell r="S3644">
            <v>0</v>
          </cell>
          <cell r="U3644">
            <v>0</v>
          </cell>
          <cell r="V3644">
            <v>0</v>
          </cell>
          <cell r="W3644">
            <v>0</v>
          </cell>
          <cell r="X3644"/>
          <cell r="Y3644"/>
        </row>
        <row r="3645">
          <cell r="I3645">
            <v>0</v>
          </cell>
          <cell r="J3645">
            <v>0</v>
          </cell>
          <cell r="O3645">
            <v>0</v>
          </cell>
          <cell r="P3645" t="str">
            <v/>
          </cell>
          <cell r="R3645" t="str">
            <v/>
          </cell>
          <cell r="S3645">
            <v>0</v>
          </cell>
          <cell r="U3645">
            <v>0</v>
          </cell>
          <cell r="V3645">
            <v>0</v>
          </cell>
          <cell r="W3645">
            <v>0</v>
          </cell>
          <cell r="X3645"/>
          <cell r="Y3645"/>
        </row>
        <row r="3646">
          <cell r="I3646">
            <v>0</v>
          </cell>
          <cell r="J3646">
            <v>0</v>
          </cell>
          <cell r="O3646">
            <v>0</v>
          </cell>
          <cell r="P3646" t="str">
            <v/>
          </cell>
          <cell r="R3646" t="str">
            <v/>
          </cell>
          <cell r="S3646">
            <v>0</v>
          </cell>
          <cell r="U3646">
            <v>0</v>
          </cell>
          <cell r="V3646">
            <v>0</v>
          </cell>
          <cell r="W3646">
            <v>0</v>
          </cell>
          <cell r="X3646"/>
          <cell r="Y3646"/>
        </row>
        <row r="3647">
          <cell r="I3647">
            <v>0</v>
          </cell>
          <cell r="J3647">
            <v>0</v>
          </cell>
          <cell r="O3647">
            <v>0</v>
          </cell>
          <cell r="P3647" t="str">
            <v/>
          </cell>
          <cell r="R3647" t="str">
            <v/>
          </cell>
          <cell r="S3647">
            <v>0</v>
          </cell>
          <cell r="U3647">
            <v>0</v>
          </cell>
          <cell r="V3647">
            <v>0</v>
          </cell>
          <cell r="W3647">
            <v>0</v>
          </cell>
          <cell r="X3647"/>
          <cell r="Y3647"/>
        </row>
        <row r="3648">
          <cell r="I3648">
            <v>0</v>
          </cell>
          <cell r="J3648">
            <v>0</v>
          </cell>
          <cell r="O3648">
            <v>0</v>
          </cell>
          <cell r="P3648" t="str">
            <v/>
          </cell>
          <cell r="R3648" t="str">
            <v/>
          </cell>
          <cell r="S3648">
            <v>0</v>
          </cell>
          <cell r="U3648">
            <v>0</v>
          </cell>
          <cell r="V3648">
            <v>0</v>
          </cell>
          <cell r="W3648">
            <v>0</v>
          </cell>
          <cell r="X3648"/>
          <cell r="Y3648"/>
        </row>
        <row r="3649">
          <cell r="I3649">
            <v>0</v>
          </cell>
          <cell r="J3649">
            <v>0</v>
          </cell>
          <cell r="O3649">
            <v>0</v>
          </cell>
          <cell r="P3649" t="str">
            <v/>
          </cell>
          <cell r="R3649" t="str">
            <v/>
          </cell>
          <cell r="S3649">
            <v>0</v>
          </cell>
          <cell r="U3649">
            <v>0</v>
          </cell>
          <cell r="V3649">
            <v>0</v>
          </cell>
          <cell r="W3649">
            <v>0</v>
          </cell>
          <cell r="X3649"/>
          <cell r="Y3649"/>
        </row>
        <row r="3650">
          <cell r="I3650">
            <v>0</v>
          </cell>
          <cell r="J3650">
            <v>0</v>
          </cell>
          <cell r="O3650">
            <v>0</v>
          </cell>
          <cell r="P3650" t="str">
            <v/>
          </cell>
          <cell r="R3650" t="str">
            <v/>
          </cell>
          <cell r="S3650">
            <v>0</v>
          </cell>
          <cell r="U3650">
            <v>0</v>
          </cell>
          <cell r="V3650">
            <v>0</v>
          </cell>
          <cell r="W3650">
            <v>0</v>
          </cell>
          <cell r="X3650"/>
          <cell r="Y3650"/>
        </row>
        <row r="3651">
          <cell r="I3651">
            <v>0</v>
          </cell>
          <cell r="J3651">
            <v>0</v>
          </cell>
          <cell r="O3651">
            <v>0</v>
          </cell>
          <cell r="P3651" t="str">
            <v/>
          </cell>
          <cell r="R3651" t="str">
            <v/>
          </cell>
          <cell r="S3651">
            <v>0</v>
          </cell>
          <cell r="U3651">
            <v>0</v>
          </cell>
          <cell r="V3651">
            <v>0</v>
          </cell>
          <cell r="W3651">
            <v>0</v>
          </cell>
          <cell r="X3651"/>
          <cell r="Y3651"/>
        </row>
        <row r="3652">
          <cell r="I3652">
            <v>0</v>
          </cell>
          <cell r="J3652">
            <v>0</v>
          </cell>
          <cell r="O3652">
            <v>0</v>
          </cell>
          <cell r="P3652" t="str">
            <v/>
          </cell>
          <cell r="R3652" t="str">
            <v/>
          </cell>
          <cell r="S3652">
            <v>0</v>
          </cell>
          <cell r="U3652">
            <v>0</v>
          </cell>
          <cell r="V3652">
            <v>0</v>
          </cell>
          <cell r="W3652">
            <v>0</v>
          </cell>
          <cell r="X3652"/>
          <cell r="Y3652"/>
        </row>
        <row r="3653">
          <cell r="I3653">
            <v>0</v>
          </cell>
          <cell r="J3653">
            <v>0</v>
          </cell>
          <cell r="O3653">
            <v>0</v>
          </cell>
          <cell r="P3653" t="str">
            <v/>
          </cell>
          <cell r="R3653" t="str">
            <v/>
          </cell>
          <cell r="S3653">
            <v>0</v>
          </cell>
          <cell r="U3653">
            <v>0</v>
          </cell>
          <cell r="V3653">
            <v>0</v>
          </cell>
          <cell r="W3653">
            <v>0</v>
          </cell>
          <cell r="X3653"/>
          <cell r="Y3653"/>
        </row>
        <row r="3654">
          <cell r="I3654">
            <v>0</v>
          </cell>
          <cell r="J3654">
            <v>0</v>
          </cell>
          <cell r="O3654">
            <v>0</v>
          </cell>
          <cell r="P3654" t="str">
            <v/>
          </cell>
          <cell r="R3654" t="str">
            <v/>
          </cell>
          <cell r="S3654">
            <v>0</v>
          </cell>
          <cell r="U3654">
            <v>0</v>
          </cell>
          <cell r="V3654">
            <v>0</v>
          </cell>
          <cell r="W3654">
            <v>0</v>
          </cell>
          <cell r="X3654"/>
          <cell r="Y3654"/>
        </row>
        <row r="3655">
          <cell r="I3655">
            <v>0</v>
          </cell>
          <cell r="J3655">
            <v>0</v>
          </cell>
          <cell r="O3655">
            <v>0</v>
          </cell>
          <cell r="P3655" t="str">
            <v/>
          </cell>
          <cell r="R3655" t="str">
            <v/>
          </cell>
          <cell r="S3655">
            <v>0</v>
          </cell>
          <cell r="U3655">
            <v>0</v>
          </cell>
          <cell r="V3655">
            <v>0</v>
          </cell>
          <cell r="W3655">
            <v>0</v>
          </cell>
          <cell r="X3655"/>
          <cell r="Y3655"/>
        </row>
        <row r="3656">
          <cell r="I3656">
            <v>0</v>
          </cell>
          <cell r="J3656">
            <v>0</v>
          </cell>
          <cell r="O3656">
            <v>0</v>
          </cell>
          <cell r="P3656" t="str">
            <v/>
          </cell>
          <cell r="R3656" t="str">
            <v/>
          </cell>
          <cell r="S3656">
            <v>0</v>
          </cell>
          <cell r="U3656">
            <v>0</v>
          </cell>
          <cell r="V3656">
            <v>0</v>
          </cell>
          <cell r="W3656">
            <v>0</v>
          </cell>
          <cell r="X3656"/>
          <cell r="Y3656"/>
        </row>
        <row r="3657">
          <cell r="I3657">
            <v>0</v>
          </cell>
          <cell r="J3657">
            <v>0</v>
          </cell>
          <cell r="O3657">
            <v>0</v>
          </cell>
          <cell r="P3657" t="str">
            <v/>
          </cell>
          <cell r="R3657" t="str">
            <v/>
          </cell>
          <cell r="S3657">
            <v>0</v>
          </cell>
          <cell r="U3657">
            <v>0</v>
          </cell>
          <cell r="V3657">
            <v>0</v>
          </cell>
          <cell r="W3657">
            <v>0</v>
          </cell>
          <cell r="X3657"/>
          <cell r="Y3657"/>
        </row>
        <row r="3658">
          <cell r="I3658">
            <v>0</v>
          </cell>
          <cell r="J3658">
            <v>0</v>
          </cell>
          <cell r="O3658">
            <v>0</v>
          </cell>
          <cell r="P3658" t="str">
            <v/>
          </cell>
          <cell r="R3658" t="str">
            <v/>
          </cell>
          <cell r="S3658">
            <v>0</v>
          </cell>
          <cell r="U3658">
            <v>0</v>
          </cell>
          <cell r="V3658">
            <v>0</v>
          </cell>
          <cell r="W3658">
            <v>0</v>
          </cell>
          <cell r="X3658"/>
          <cell r="Y3658"/>
        </row>
        <row r="3659">
          <cell r="I3659">
            <v>0</v>
          </cell>
          <cell r="J3659">
            <v>0</v>
          </cell>
          <cell r="O3659">
            <v>0</v>
          </cell>
          <cell r="P3659" t="str">
            <v/>
          </cell>
          <cell r="R3659" t="str">
            <v/>
          </cell>
          <cell r="S3659">
            <v>0</v>
          </cell>
          <cell r="U3659">
            <v>0</v>
          </cell>
          <cell r="V3659">
            <v>0</v>
          </cell>
          <cell r="W3659">
            <v>0</v>
          </cell>
          <cell r="X3659"/>
          <cell r="Y3659"/>
        </row>
        <row r="3660">
          <cell r="I3660">
            <v>0</v>
          </cell>
          <cell r="J3660">
            <v>0</v>
          </cell>
          <cell r="O3660">
            <v>0</v>
          </cell>
          <cell r="P3660" t="str">
            <v/>
          </cell>
          <cell r="R3660" t="str">
            <v/>
          </cell>
          <cell r="S3660">
            <v>0</v>
          </cell>
          <cell r="U3660">
            <v>0</v>
          </cell>
          <cell r="V3660">
            <v>0</v>
          </cell>
          <cell r="W3660">
            <v>0</v>
          </cell>
          <cell r="X3660"/>
          <cell r="Y3660"/>
        </row>
        <row r="3661">
          <cell r="I3661">
            <v>0</v>
          </cell>
          <cell r="J3661">
            <v>0</v>
          </cell>
          <cell r="O3661">
            <v>0</v>
          </cell>
          <cell r="P3661" t="str">
            <v/>
          </cell>
          <cell r="R3661" t="str">
            <v/>
          </cell>
          <cell r="S3661">
            <v>0</v>
          </cell>
          <cell r="U3661">
            <v>0</v>
          </cell>
          <cell r="V3661">
            <v>0</v>
          </cell>
          <cell r="W3661">
            <v>0</v>
          </cell>
          <cell r="X3661"/>
          <cell r="Y3661"/>
        </row>
        <row r="3662">
          <cell r="I3662">
            <v>0</v>
          </cell>
          <cell r="J3662">
            <v>0</v>
          </cell>
          <cell r="O3662">
            <v>0</v>
          </cell>
          <cell r="P3662" t="str">
            <v/>
          </cell>
          <cell r="R3662" t="str">
            <v/>
          </cell>
          <cell r="S3662">
            <v>0</v>
          </cell>
          <cell r="U3662">
            <v>0</v>
          </cell>
          <cell r="V3662">
            <v>0</v>
          </cell>
          <cell r="W3662">
            <v>0</v>
          </cell>
          <cell r="X3662"/>
          <cell r="Y3662"/>
        </row>
        <row r="3663">
          <cell r="I3663">
            <v>0</v>
          </cell>
          <cell r="J3663">
            <v>0</v>
          </cell>
          <cell r="O3663">
            <v>0</v>
          </cell>
          <cell r="P3663" t="str">
            <v/>
          </cell>
          <cell r="R3663" t="str">
            <v/>
          </cell>
          <cell r="S3663">
            <v>0</v>
          </cell>
          <cell r="U3663">
            <v>0</v>
          </cell>
          <cell r="V3663">
            <v>0</v>
          </cell>
          <cell r="W3663">
            <v>0</v>
          </cell>
          <cell r="X3663"/>
          <cell r="Y3663"/>
        </row>
        <row r="3664">
          <cell r="I3664">
            <v>0</v>
          </cell>
          <cell r="J3664">
            <v>0</v>
          </cell>
          <cell r="O3664">
            <v>0</v>
          </cell>
          <cell r="P3664" t="str">
            <v/>
          </cell>
          <cell r="R3664" t="str">
            <v/>
          </cell>
          <cell r="S3664">
            <v>0</v>
          </cell>
          <cell r="U3664">
            <v>0</v>
          </cell>
          <cell r="V3664">
            <v>0</v>
          </cell>
          <cell r="W3664">
            <v>0</v>
          </cell>
          <cell r="X3664"/>
          <cell r="Y3664"/>
        </row>
        <row r="3665">
          <cell r="I3665">
            <v>0</v>
          </cell>
          <cell r="J3665">
            <v>0</v>
          </cell>
          <cell r="O3665">
            <v>0</v>
          </cell>
          <cell r="P3665" t="str">
            <v/>
          </cell>
          <cell r="R3665" t="str">
            <v/>
          </cell>
          <cell r="S3665">
            <v>0</v>
          </cell>
          <cell r="U3665">
            <v>0</v>
          </cell>
          <cell r="V3665">
            <v>0</v>
          </cell>
          <cell r="W3665">
            <v>0</v>
          </cell>
          <cell r="X3665"/>
          <cell r="Y3665"/>
        </row>
        <row r="3666">
          <cell r="I3666">
            <v>0</v>
          </cell>
          <cell r="J3666">
            <v>0</v>
          </cell>
          <cell r="O3666">
            <v>0</v>
          </cell>
          <cell r="P3666" t="str">
            <v/>
          </cell>
          <cell r="R3666" t="str">
            <v/>
          </cell>
          <cell r="S3666">
            <v>0</v>
          </cell>
          <cell r="U3666">
            <v>0</v>
          </cell>
          <cell r="V3666">
            <v>0</v>
          </cell>
          <cell r="W3666">
            <v>0</v>
          </cell>
          <cell r="X3666"/>
          <cell r="Y3666"/>
        </row>
        <row r="3667">
          <cell r="I3667">
            <v>0</v>
          </cell>
          <cell r="J3667">
            <v>0</v>
          </cell>
          <cell r="O3667">
            <v>0</v>
          </cell>
          <cell r="P3667" t="str">
            <v/>
          </cell>
          <cell r="R3667" t="str">
            <v/>
          </cell>
          <cell r="S3667">
            <v>0</v>
          </cell>
          <cell r="U3667">
            <v>0</v>
          </cell>
          <cell r="V3667">
            <v>0</v>
          </cell>
          <cell r="W3667">
            <v>0</v>
          </cell>
          <cell r="X3667"/>
          <cell r="Y3667"/>
        </row>
        <row r="3668">
          <cell r="I3668">
            <v>0</v>
          </cell>
          <cell r="J3668">
            <v>0</v>
          </cell>
          <cell r="O3668">
            <v>0</v>
          </cell>
          <cell r="P3668" t="str">
            <v/>
          </cell>
          <cell r="R3668" t="str">
            <v/>
          </cell>
          <cell r="S3668">
            <v>0</v>
          </cell>
          <cell r="U3668">
            <v>0</v>
          </cell>
          <cell r="V3668">
            <v>0</v>
          </cell>
          <cell r="W3668">
            <v>0</v>
          </cell>
          <cell r="X3668"/>
          <cell r="Y3668"/>
        </row>
        <row r="3669">
          <cell r="I3669">
            <v>0</v>
          </cell>
          <cell r="J3669">
            <v>0</v>
          </cell>
          <cell r="O3669">
            <v>0</v>
          </cell>
          <cell r="P3669" t="str">
            <v/>
          </cell>
          <cell r="R3669" t="str">
            <v/>
          </cell>
          <cell r="S3669">
            <v>0</v>
          </cell>
          <cell r="U3669">
            <v>0</v>
          </cell>
          <cell r="V3669">
            <v>0</v>
          </cell>
          <cell r="W3669">
            <v>0</v>
          </cell>
          <cell r="X3669"/>
          <cell r="Y3669"/>
        </row>
        <row r="3670">
          <cell r="I3670">
            <v>0</v>
          </cell>
          <cell r="J3670">
            <v>0</v>
          </cell>
          <cell r="O3670">
            <v>0</v>
          </cell>
          <cell r="P3670" t="str">
            <v/>
          </cell>
          <cell r="R3670" t="str">
            <v/>
          </cell>
          <cell r="S3670">
            <v>0</v>
          </cell>
          <cell r="U3670">
            <v>0</v>
          </cell>
          <cell r="V3670">
            <v>0</v>
          </cell>
          <cell r="W3670">
            <v>0</v>
          </cell>
          <cell r="X3670"/>
          <cell r="Y3670"/>
        </row>
        <row r="3671">
          <cell r="I3671">
            <v>0</v>
          </cell>
          <cell r="J3671">
            <v>0</v>
          </cell>
          <cell r="O3671">
            <v>0</v>
          </cell>
          <cell r="P3671" t="str">
            <v/>
          </cell>
          <cell r="R3671" t="str">
            <v/>
          </cell>
          <cell r="S3671">
            <v>0</v>
          </cell>
          <cell r="U3671">
            <v>0</v>
          </cell>
          <cell r="V3671">
            <v>0</v>
          </cell>
          <cell r="W3671">
            <v>0</v>
          </cell>
          <cell r="X3671"/>
          <cell r="Y3671"/>
        </row>
        <row r="3672">
          <cell r="I3672">
            <v>0</v>
          </cell>
          <cell r="J3672">
            <v>0</v>
          </cell>
          <cell r="O3672">
            <v>0</v>
          </cell>
          <cell r="P3672" t="str">
            <v/>
          </cell>
          <cell r="R3672" t="str">
            <v/>
          </cell>
          <cell r="S3672">
            <v>0</v>
          </cell>
          <cell r="U3672">
            <v>0</v>
          </cell>
          <cell r="V3672">
            <v>0</v>
          </cell>
          <cell r="W3672">
            <v>0</v>
          </cell>
          <cell r="X3672"/>
          <cell r="Y3672"/>
        </row>
        <row r="3673">
          <cell r="I3673">
            <v>0</v>
          </cell>
          <cell r="J3673">
            <v>0</v>
          </cell>
          <cell r="O3673">
            <v>0</v>
          </cell>
          <cell r="P3673" t="str">
            <v/>
          </cell>
          <cell r="R3673" t="str">
            <v/>
          </cell>
          <cell r="S3673">
            <v>0</v>
          </cell>
          <cell r="U3673">
            <v>0</v>
          </cell>
          <cell r="V3673">
            <v>0</v>
          </cell>
          <cell r="W3673">
            <v>0</v>
          </cell>
          <cell r="X3673"/>
          <cell r="Y3673"/>
        </row>
        <row r="3674">
          <cell r="I3674">
            <v>0</v>
          </cell>
          <cell r="J3674">
            <v>0</v>
          </cell>
          <cell r="O3674">
            <v>0</v>
          </cell>
          <cell r="P3674" t="str">
            <v/>
          </cell>
          <cell r="R3674" t="str">
            <v/>
          </cell>
          <cell r="S3674">
            <v>0</v>
          </cell>
          <cell r="U3674">
            <v>0</v>
          </cell>
          <cell r="V3674">
            <v>0</v>
          </cell>
          <cell r="W3674">
            <v>0</v>
          </cell>
          <cell r="X3674"/>
          <cell r="Y3674"/>
        </row>
        <row r="3675">
          <cell r="I3675">
            <v>0</v>
          </cell>
          <cell r="J3675">
            <v>0</v>
          </cell>
          <cell r="O3675">
            <v>0</v>
          </cell>
          <cell r="P3675" t="str">
            <v/>
          </cell>
          <cell r="R3675" t="str">
            <v/>
          </cell>
          <cell r="S3675">
            <v>0</v>
          </cell>
          <cell r="U3675">
            <v>0</v>
          </cell>
          <cell r="V3675">
            <v>0</v>
          </cell>
          <cell r="W3675">
            <v>0</v>
          </cell>
          <cell r="X3675"/>
          <cell r="Y3675"/>
        </row>
        <row r="3676">
          <cell r="I3676">
            <v>0</v>
          </cell>
          <cell r="J3676">
            <v>0</v>
          </cell>
          <cell r="O3676">
            <v>0</v>
          </cell>
          <cell r="P3676" t="str">
            <v/>
          </cell>
          <cell r="R3676" t="str">
            <v/>
          </cell>
          <cell r="S3676">
            <v>0</v>
          </cell>
          <cell r="U3676">
            <v>0</v>
          </cell>
          <cell r="V3676">
            <v>0</v>
          </cell>
          <cell r="W3676">
            <v>0</v>
          </cell>
          <cell r="X3676"/>
          <cell r="Y3676"/>
        </row>
        <row r="3677">
          <cell r="I3677">
            <v>0</v>
          </cell>
          <cell r="J3677">
            <v>0</v>
          </cell>
          <cell r="O3677">
            <v>0</v>
          </cell>
          <cell r="P3677" t="str">
            <v/>
          </cell>
          <cell r="R3677" t="str">
            <v/>
          </cell>
          <cell r="S3677">
            <v>0</v>
          </cell>
          <cell r="U3677">
            <v>0</v>
          </cell>
          <cell r="V3677">
            <v>0</v>
          </cell>
          <cell r="W3677">
            <v>0</v>
          </cell>
          <cell r="X3677"/>
          <cell r="Y3677"/>
        </row>
        <row r="3678">
          <cell r="I3678">
            <v>0</v>
          </cell>
          <cell r="J3678">
            <v>0</v>
          </cell>
          <cell r="O3678">
            <v>0</v>
          </cell>
          <cell r="P3678" t="str">
            <v/>
          </cell>
          <cell r="R3678" t="str">
            <v/>
          </cell>
          <cell r="S3678">
            <v>0</v>
          </cell>
          <cell r="U3678">
            <v>0</v>
          </cell>
          <cell r="V3678">
            <v>0</v>
          </cell>
          <cell r="W3678">
            <v>0</v>
          </cell>
          <cell r="X3678"/>
          <cell r="Y3678"/>
        </row>
        <row r="3679">
          <cell r="I3679">
            <v>0</v>
          </cell>
          <cell r="J3679">
            <v>0</v>
          </cell>
          <cell r="O3679">
            <v>0</v>
          </cell>
          <cell r="P3679" t="str">
            <v/>
          </cell>
          <cell r="R3679" t="str">
            <v/>
          </cell>
          <cell r="S3679">
            <v>0</v>
          </cell>
          <cell r="U3679">
            <v>0</v>
          </cell>
          <cell r="V3679">
            <v>0</v>
          </cell>
          <cell r="W3679">
            <v>0</v>
          </cell>
          <cell r="X3679"/>
          <cell r="Y3679"/>
        </row>
        <row r="3680">
          <cell r="I3680">
            <v>0</v>
          </cell>
          <cell r="J3680">
            <v>0</v>
          </cell>
          <cell r="O3680">
            <v>0</v>
          </cell>
          <cell r="P3680" t="str">
            <v/>
          </cell>
          <cell r="R3680" t="str">
            <v/>
          </cell>
          <cell r="S3680">
            <v>0</v>
          </cell>
          <cell r="U3680">
            <v>0</v>
          </cell>
          <cell r="V3680">
            <v>0</v>
          </cell>
          <cell r="W3680">
            <v>0</v>
          </cell>
          <cell r="X3680"/>
          <cell r="Y3680"/>
        </row>
        <row r="3681">
          <cell r="I3681">
            <v>0</v>
          </cell>
          <cell r="J3681">
            <v>0</v>
          </cell>
          <cell r="O3681">
            <v>0</v>
          </cell>
          <cell r="P3681" t="str">
            <v/>
          </cell>
          <cell r="R3681" t="str">
            <v/>
          </cell>
          <cell r="S3681">
            <v>0</v>
          </cell>
          <cell r="U3681">
            <v>0</v>
          </cell>
          <cell r="V3681">
            <v>0</v>
          </cell>
          <cell r="W3681">
            <v>0</v>
          </cell>
          <cell r="X3681"/>
          <cell r="Y3681"/>
        </row>
        <row r="3682">
          <cell r="I3682">
            <v>0</v>
          </cell>
          <cell r="J3682">
            <v>0</v>
          </cell>
          <cell r="O3682">
            <v>0</v>
          </cell>
          <cell r="P3682" t="str">
            <v/>
          </cell>
          <cell r="R3682" t="str">
            <v/>
          </cell>
          <cell r="S3682">
            <v>0</v>
          </cell>
          <cell r="U3682">
            <v>0</v>
          </cell>
          <cell r="V3682">
            <v>0</v>
          </cell>
          <cell r="W3682">
            <v>0</v>
          </cell>
          <cell r="X3682"/>
          <cell r="Y3682"/>
        </row>
        <row r="3683">
          <cell r="I3683">
            <v>0</v>
          </cell>
          <cell r="J3683">
            <v>0</v>
          </cell>
          <cell r="O3683">
            <v>0</v>
          </cell>
          <cell r="P3683" t="str">
            <v/>
          </cell>
          <cell r="R3683" t="str">
            <v/>
          </cell>
          <cell r="S3683">
            <v>0</v>
          </cell>
          <cell r="U3683">
            <v>0</v>
          </cell>
          <cell r="V3683">
            <v>0</v>
          </cell>
          <cell r="W3683">
            <v>0</v>
          </cell>
          <cell r="X3683"/>
          <cell r="Y3683"/>
        </row>
        <row r="3684">
          <cell r="I3684">
            <v>0</v>
          </cell>
          <cell r="J3684">
            <v>0</v>
          </cell>
          <cell r="O3684">
            <v>0</v>
          </cell>
          <cell r="P3684" t="str">
            <v/>
          </cell>
          <cell r="R3684" t="str">
            <v/>
          </cell>
          <cell r="S3684">
            <v>0</v>
          </cell>
          <cell r="U3684">
            <v>0</v>
          </cell>
          <cell r="V3684">
            <v>0</v>
          </cell>
          <cell r="W3684">
            <v>0</v>
          </cell>
          <cell r="X3684"/>
          <cell r="Y3684"/>
        </row>
        <row r="3685">
          <cell r="I3685">
            <v>0</v>
          </cell>
          <cell r="J3685">
            <v>0</v>
          </cell>
          <cell r="O3685">
            <v>0</v>
          </cell>
          <cell r="P3685" t="str">
            <v/>
          </cell>
          <cell r="R3685" t="str">
            <v/>
          </cell>
          <cell r="S3685">
            <v>0</v>
          </cell>
          <cell r="U3685">
            <v>0</v>
          </cell>
          <cell r="V3685">
            <v>0</v>
          </cell>
          <cell r="W3685">
            <v>0</v>
          </cell>
          <cell r="X3685"/>
          <cell r="Y3685"/>
        </row>
        <row r="3686">
          <cell r="I3686">
            <v>0</v>
          </cell>
          <cell r="J3686">
            <v>0</v>
          </cell>
          <cell r="O3686">
            <v>0</v>
          </cell>
          <cell r="P3686" t="str">
            <v/>
          </cell>
          <cell r="R3686" t="str">
            <v/>
          </cell>
          <cell r="S3686">
            <v>0</v>
          </cell>
          <cell r="U3686">
            <v>0</v>
          </cell>
          <cell r="V3686">
            <v>0</v>
          </cell>
          <cell r="W3686">
            <v>0</v>
          </cell>
          <cell r="X3686"/>
          <cell r="Y3686"/>
        </row>
        <row r="3687">
          <cell r="I3687">
            <v>0</v>
          </cell>
          <cell r="J3687">
            <v>0</v>
          </cell>
          <cell r="O3687">
            <v>0</v>
          </cell>
          <cell r="P3687" t="str">
            <v/>
          </cell>
          <cell r="R3687" t="str">
            <v/>
          </cell>
          <cell r="S3687">
            <v>0</v>
          </cell>
          <cell r="U3687">
            <v>0</v>
          </cell>
          <cell r="V3687">
            <v>0</v>
          </cell>
          <cell r="W3687">
            <v>0</v>
          </cell>
          <cell r="X3687"/>
          <cell r="Y3687"/>
        </row>
        <row r="3688">
          <cell r="I3688">
            <v>0</v>
          </cell>
          <cell r="J3688">
            <v>0</v>
          </cell>
          <cell r="O3688">
            <v>0</v>
          </cell>
          <cell r="P3688" t="str">
            <v/>
          </cell>
          <cell r="R3688" t="str">
            <v/>
          </cell>
          <cell r="S3688">
            <v>0</v>
          </cell>
          <cell r="U3688">
            <v>0</v>
          </cell>
          <cell r="V3688">
            <v>0</v>
          </cell>
          <cell r="W3688">
            <v>0</v>
          </cell>
          <cell r="X3688"/>
          <cell r="Y3688"/>
        </row>
        <row r="3689">
          <cell r="I3689">
            <v>0</v>
          </cell>
          <cell r="J3689">
            <v>0</v>
          </cell>
          <cell r="O3689">
            <v>0</v>
          </cell>
          <cell r="P3689" t="str">
            <v/>
          </cell>
          <cell r="R3689" t="str">
            <v/>
          </cell>
          <cell r="S3689">
            <v>0</v>
          </cell>
          <cell r="U3689">
            <v>0</v>
          </cell>
          <cell r="V3689">
            <v>0</v>
          </cell>
          <cell r="W3689">
            <v>0</v>
          </cell>
          <cell r="X3689"/>
          <cell r="Y3689"/>
        </row>
        <row r="3690">
          <cell r="I3690">
            <v>0</v>
          </cell>
          <cell r="J3690">
            <v>0</v>
          </cell>
          <cell r="O3690">
            <v>0</v>
          </cell>
          <cell r="P3690" t="str">
            <v/>
          </cell>
          <cell r="R3690" t="str">
            <v/>
          </cell>
          <cell r="S3690">
            <v>0</v>
          </cell>
          <cell r="U3690">
            <v>0</v>
          </cell>
          <cell r="V3690">
            <v>0</v>
          </cell>
          <cell r="W3690">
            <v>0</v>
          </cell>
          <cell r="X3690"/>
          <cell r="Y3690"/>
        </row>
        <row r="3691">
          <cell r="I3691">
            <v>0</v>
          </cell>
          <cell r="J3691">
            <v>0</v>
          </cell>
          <cell r="O3691">
            <v>0</v>
          </cell>
          <cell r="P3691" t="str">
            <v/>
          </cell>
          <cell r="R3691" t="str">
            <v/>
          </cell>
          <cell r="S3691">
            <v>0</v>
          </cell>
          <cell r="U3691">
            <v>0</v>
          </cell>
          <cell r="V3691">
            <v>0</v>
          </cell>
          <cell r="W3691">
            <v>0</v>
          </cell>
          <cell r="X3691"/>
          <cell r="Y3691"/>
        </row>
        <row r="3692">
          <cell r="I3692">
            <v>0</v>
          </cell>
          <cell r="J3692">
            <v>0</v>
          </cell>
          <cell r="O3692">
            <v>0</v>
          </cell>
          <cell r="P3692" t="str">
            <v/>
          </cell>
          <cell r="R3692" t="str">
            <v/>
          </cell>
          <cell r="S3692">
            <v>0</v>
          </cell>
          <cell r="U3692">
            <v>0</v>
          </cell>
          <cell r="V3692">
            <v>0</v>
          </cell>
          <cell r="W3692">
            <v>0</v>
          </cell>
          <cell r="X3692"/>
          <cell r="Y3692"/>
        </row>
        <row r="3693">
          <cell r="I3693">
            <v>0</v>
          </cell>
          <cell r="J3693">
            <v>0</v>
          </cell>
          <cell r="O3693">
            <v>0</v>
          </cell>
          <cell r="P3693" t="str">
            <v/>
          </cell>
          <cell r="R3693" t="str">
            <v/>
          </cell>
          <cell r="S3693">
            <v>0</v>
          </cell>
          <cell r="U3693">
            <v>0</v>
          </cell>
          <cell r="V3693">
            <v>0</v>
          </cell>
          <cell r="W3693">
            <v>0</v>
          </cell>
          <cell r="X3693"/>
          <cell r="Y3693"/>
        </row>
        <row r="3694">
          <cell r="I3694">
            <v>0</v>
          </cell>
          <cell r="J3694">
            <v>0</v>
          </cell>
          <cell r="O3694">
            <v>0</v>
          </cell>
          <cell r="P3694" t="str">
            <v/>
          </cell>
          <cell r="R3694" t="str">
            <v/>
          </cell>
          <cell r="S3694">
            <v>0</v>
          </cell>
          <cell r="U3694">
            <v>0</v>
          </cell>
          <cell r="V3694">
            <v>0</v>
          </cell>
          <cell r="W3694">
            <v>0</v>
          </cell>
          <cell r="X3694"/>
          <cell r="Y3694"/>
        </row>
        <row r="3695">
          <cell r="I3695">
            <v>0</v>
          </cell>
          <cell r="J3695">
            <v>0</v>
          </cell>
          <cell r="O3695">
            <v>0</v>
          </cell>
          <cell r="P3695" t="str">
            <v/>
          </cell>
          <cell r="R3695" t="str">
            <v/>
          </cell>
          <cell r="S3695">
            <v>0</v>
          </cell>
          <cell r="U3695">
            <v>0</v>
          </cell>
          <cell r="V3695">
            <v>0</v>
          </cell>
          <cell r="W3695">
            <v>0</v>
          </cell>
          <cell r="X3695"/>
          <cell r="Y3695"/>
        </row>
        <row r="3696">
          <cell r="I3696">
            <v>0</v>
          </cell>
          <cell r="J3696">
            <v>0</v>
          </cell>
          <cell r="O3696">
            <v>0</v>
          </cell>
          <cell r="P3696" t="str">
            <v/>
          </cell>
          <cell r="R3696" t="str">
            <v/>
          </cell>
          <cell r="S3696">
            <v>0</v>
          </cell>
          <cell r="U3696">
            <v>0</v>
          </cell>
          <cell r="V3696">
            <v>0</v>
          </cell>
          <cell r="W3696">
            <v>0</v>
          </cell>
          <cell r="X3696"/>
          <cell r="Y3696"/>
        </row>
        <row r="3697">
          <cell r="I3697">
            <v>0</v>
          </cell>
          <cell r="J3697">
            <v>0</v>
          </cell>
          <cell r="O3697">
            <v>0</v>
          </cell>
          <cell r="P3697" t="str">
            <v/>
          </cell>
          <cell r="R3697" t="str">
            <v/>
          </cell>
          <cell r="S3697">
            <v>0</v>
          </cell>
          <cell r="U3697">
            <v>0</v>
          </cell>
          <cell r="V3697">
            <v>0</v>
          </cell>
          <cell r="W3697">
            <v>0</v>
          </cell>
          <cell r="X3697"/>
          <cell r="Y3697"/>
        </row>
        <row r="3698">
          <cell r="I3698">
            <v>0</v>
          </cell>
          <cell r="J3698">
            <v>0</v>
          </cell>
          <cell r="O3698">
            <v>0</v>
          </cell>
          <cell r="P3698" t="str">
            <v/>
          </cell>
          <cell r="R3698" t="str">
            <v/>
          </cell>
          <cell r="S3698">
            <v>0</v>
          </cell>
          <cell r="U3698">
            <v>0</v>
          </cell>
          <cell r="V3698">
            <v>0</v>
          </cell>
          <cell r="W3698">
            <v>0</v>
          </cell>
          <cell r="X3698"/>
          <cell r="Y3698"/>
        </row>
        <row r="3699">
          <cell r="I3699">
            <v>0</v>
          </cell>
          <cell r="J3699">
            <v>0</v>
          </cell>
          <cell r="O3699">
            <v>0</v>
          </cell>
          <cell r="P3699" t="str">
            <v/>
          </cell>
          <cell r="R3699" t="str">
            <v/>
          </cell>
          <cell r="S3699">
            <v>0</v>
          </cell>
          <cell r="U3699">
            <v>0</v>
          </cell>
          <cell r="V3699">
            <v>0</v>
          </cell>
          <cell r="W3699">
            <v>0</v>
          </cell>
          <cell r="X3699"/>
          <cell r="Y3699"/>
        </row>
        <row r="3700">
          <cell r="I3700">
            <v>0</v>
          </cell>
          <cell r="J3700">
            <v>0</v>
          </cell>
          <cell r="O3700">
            <v>0</v>
          </cell>
          <cell r="P3700" t="str">
            <v/>
          </cell>
          <cell r="R3700" t="str">
            <v/>
          </cell>
          <cell r="S3700">
            <v>0</v>
          </cell>
          <cell r="U3700">
            <v>0</v>
          </cell>
          <cell r="V3700">
            <v>0</v>
          </cell>
          <cell r="W3700">
            <v>0</v>
          </cell>
          <cell r="X3700"/>
          <cell r="Y3700"/>
        </row>
        <row r="3701">
          <cell r="I3701">
            <v>0</v>
          </cell>
          <cell r="J3701">
            <v>0</v>
          </cell>
          <cell r="O3701">
            <v>0</v>
          </cell>
          <cell r="P3701" t="str">
            <v/>
          </cell>
          <cell r="R3701" t="str">
            <v/>
          </cell>
          <cell r="S3701">
            <v>0</v>
          </cell>
          <cell r="U3701">
            <v>0</v>
          </cell>
          <cell r="V3701">
            <v>0</v>
          </cell>
          <cell r="W3701">
            <v>0</v>
          </cell>
          <cell r="X3701"/>
          <cell r="Y3701"/>
        </row>
        <row r="3702">
          <cell r="I3702">
            <v>0</v>
          </cell>
          <cell r="J3702">
            <v>0</v>
          </cell>
          <cell r="O3702">
            <v>0</v>
          </cell>
          <cell r="P3702" t="str">
            <v/>
          </cell>
          <cell r="R3702" t="str">
            <v/>
          </cell>
          <cell r="S3702">
            <v>0</v>
          </cell>
          <cell r="U3702">
            <v>0</v>
          </cell>
          <cell r="V3702">
            <v>0</v>
          </cell>
          <cell r="W3702">
            <v>0</v>
          </cell>
          <cell r="X3702"/>
          <cell r="Y3702"/>
        </row>
        <row r="3703">
          <cell r="I3703">
            <v>0</v>
          </cell>
          <cell r="J3703">
            <v>0</v>
          </cell>
          <cell r="O3703">
            <v>0</v>
          </cell>
          <cell r="P3703" t="str">
            <v/>
          </cell>
          <cell r="R3703" t="str">
            <v/>
          </cell>
          <cell r="S3703">
            <v>0</v>
          </cell>
          <cell r="U3703">
            <v>0</v>
          </cell>
          <cell r="V3703">
            <v>0</v>
          </cell>
          <cell r="W3703">
            <v>0</v>
          </cell>
          <cell r="X3703"/>
          <cell r="Y3703"/>
        </row>
        <row r="3704">
          <cell r="I3704">
            <v>0</v>
          </cell>
          <cell r="J3704">
            <v>0</v>
          </cell>
          <cell r="O3704">
            <v>0</v>
          </cell>
          <cell r="P3704" t="str">
            <v/>
          </cell>
          <cell r="R3704" t="str">
            <v/>
          </cell>
          <cell r="S3704">
            <v>0</v>
          </cell>
          <cell r="U3704">
            <v>0</v>
          </cell>
          <cell r="V3704">
            <v>0</v>
          </cell>
          <cell r="W3704">
            <v>0</v>
          </cell>
          <cell r="X3704"/>
          <cell r="Y3704"/>
        </row>
        <row r="3705">
          <cell r="I3705">
            <v>0</v>
          </cell>
          <cell r="J3705">
            <v>0</v>
          </cell>
          <cell r="O3705">
            <v>0</v>
          </cell>
          <cell r="P3705" t="str">
            <v/>
          </cell>
          <cell r="R3705" t="str">
            <v/>
          </cell>
          <cell r="S3705">
            <v>0</v>
          </cell>
          <cell r="U3705">
            <v>0</v>
          </cell>
          <cell r="V3705">
            <v>0</v>
          </cell>
          <cell r="W3705">
            <v>0</v>
          </cell>
          <cell r="X3705"/>
          <cell r="Y3705"/>
        </row>
        <row r="3706">
          <cell r="I3706">
            <v>0</v>
          </cell>
          <cell r="J3706">
            <v>0</v>
          </cell>
          <cell r="O3706">
            <v>0</v>
          </cell>
          <cell r="P3706" t="str">
            <v/>
          </cell>
          <cell r="R3706" t="str">
            <v/>
          </cell>
          <cell r="S3706">
            <v>0</v>
          </cell>
          <cell r="U3706">
            <v>0</v>
          </cell>
          <cell r="V3706">
            <v>0</v>
          </cell>
          <cell r="W3706">
            <v>0</v>
          </cell>
          <cell r="X3706"/>
          <cell r="Y3706"/>
        </row>
        <row r="3707">
          <cell r="I3707">
            <v>0</v>
          </cell>
          <cell r="J3707">
            <v>0</v>
          </cell>
          <cell r="O3707">
            <v>0</v>
          </cell>
          <cell r="P3707" t="str">
            <v/>
          </cell>
          <cell r="R3707" t="str">
            <v/>
          </cell>
          <cell r="S3707">
            <v>0</v>
          </cell>
          <cell r="U3707">
            <v>0</v>
          </cell>
          <cell r="V3707">
            <v>0</v>
          </cell>
          <cell r="W3707">
            <v>0</v>
          </cell>
          <cell r="X3707"/>
          <cell r="Y3707"/>
        </row>
        <row r="3708">
          <cell r="I3708">
            <v>0</v>
          </cell>
          <cell r="J3708">
            <v>0</v>
          </cell>
          <cell r="O3708">
            <v>0</v>
          </cell>
          <cell r="P3708" t="str">
            <v/>
          </cell>
          <cell r="R3708" t="str">
            <v/>
          </cell>
          <cell r="S3708">
            <v>0</v>
          </cell>
          <cell r="U3708">
            <v>0</v>
          </cell>
          <cell r="V3708">
            <v>0</v>
          </cell>
          <cell r="W3708">
            <v>0</v>
          </cell>
          <cell r="X3708"/>
          <cell r="Y3708"/>
        </row>
        <row r="3709">
          <cell r="I3709">
            <v>0</v>
          </cell>
          <cell r="J3709">
            <v>0</v>
          </cell>
          <cell r="O3709">
            <v>0</v>
          </cell>
          <cell r="P3709" t="str">
            <v/>
          </cell>
          <cell r="R3709" t="str">
            <v/>
          </cell>
          <cell r="S3709">
            <v>0</v>
          </cell>
          <cell r="U3709">
            <v>0</v>
          </cell>
          <cell r="V3709">
            <v>0</v>
          </cell>
          <cell r="W3709">
            <v>0</v>
          </cell>
          <cell r="X3709"/>
          <cell r="Y3709"/>
        </row>
        <row r="3710">
          <cell r="I3710">
            <v>0</v>
          </cell>
          <cell r="J3710">
            <v>0</v>
          </cell>
          <cell r="O3710">
            <v>0</v>
          </cell>
          <cell r="P3710" t="str">
            <v/>
          </cell>
          <cell r="R3710" t="str">
            <v/>
          </cell>
          <cell r="S3710">
            <v>0</v>
          </cell>
          <cell r="U3710">
            <v>0</v>
          </cell>
          <cell r="V3710">
            <v>0</v>
          </cell>
          <cell r="W3710">
            <v>0</v>
          </cell>
          <cell r="X3710"/>
          <cell r="Y3710"/>
        </row>
        <row r="3711">
          <cell r="I3711">
            <v>0</v>
          </cell>
          <cell r="J3711">
            <v>0</v>
          </cell>
          <cell r="O3711">
            <v>0</v>
          </cell>
          <cell r="P3711" t="str">
            <v/>
          </cell>
          <cell r="R3711" t="str">
            <v/>
          </cell>
          <cell r="S3711">
            <v>0</v>
          </cell>
          <cell r="U3711">
            <v>0</v>
          </cell>
          <cell r="V3711">
            <v>0</v>
          </cell>
          <cell r="W3711">
            <v>0</v>
          </cell>
          <cell r="X3711"/>
          <cell r="Y3711"/>
        </row>
        <row r="3712">
          <cell r="I3712">
            <v>0</v>
          </cell>
          <cell r="J3712">
            <v>0</v>
          </cell>
          <cell r="O3712">
            <v>0</v>
          </cell>
          <cell r="P3712" t="str">
            <v/>
          </cell>
          <cell r="R3712" t="str">
            <v/>
          </cell>
          <cell r="S3712">
            <v>0</v>
          </cell>
          <cell r="U3712">
            <v>0</v>
          </cell>
          <cell r="V3712">
            <v>0</v>
          </cell>
          <cell r="W3712">
            <v>0</v>
          </cell>
          <cell r="X3712"/>
          <cell r="Y3712"/>
        </row>
        <row r="3713">
          <cell r="I3713">
            <v>0</v>
          </cell>
          <cell r="J3713">
            <v>0</v>
          </cell>
          <cell r="O3713">
            <v>0</v>
          </cell>
          <cell r="P3713" t="str">
            <v/>
          </cell>
          <cell r="R3713" t="str">
            <v/>
          </cell>
          <cell r="S3713">
            <v>0</v>
          </cell>
          <cell r="U3713">
            <v>0</v>
          </cell>
          <cell r="V3713">
            <v>0</v>
          </cell>
          <cell r="W3713">
            <v>0</v>
          </cell>
          <cell r="X3713"/>
          <cell r="Y3713"/>
        </row>
        <row r="3714">
          <cell r="I3714">
            <v>0</v>
          </cell>
          <cell r="J3714">
            <v>0</v>
          </cell>
          <cell r="O3714">
            <v>0</v>
          </cell>
          <cell r="P3714" t="str">
            <v/>
          </cell>
          <cell r="R3714" t="str">
            <v/>
          </cell>
          <cell r="S3714">
            <v>0</v>
          </cell>
          <cell r="U3714">
            <v>0</v>
          </cell>
          <cell r="V3714">
            <v>0</v>
          </cell>
          <cell r="W3714">
            <v>0</v>
          </cell>
          <cell r="X3714"/>
          <cell r="Y3714"/>
        </row>
        <row r="3715">
          <cell r="I3715">
            <v>0</v>
          </cell>
          <cell r="J3715">
            <v>0</v>
          </cell>
          <cell r="O3715">
            <v>0</v>
          </cell>
          <cell r="P3715" t="str">
            <v/>
          </cell>
          <cell r="R3715" t="str">
            <v/>
          </cell>
          <cell r="S3715">
            <v>0</v>
          </cell>
          <cell r="U3715">
            <v>0</v>
          </cell>
          <cell r="V3715">
            <v>0</v>
          </cell>
          <cell r="W3715">
            <v>0</v>
          </cell>
          <cell r="X3715"/>
          <cell r="Y3715"/>
        </row>
        <row r="3716">
          <cell r="I3716">
            <v>0</v>
          </cell>
          <cell r="J3716">
            <v>0</v>
          </cell>
          <cell r="O3716">
            <v>0</v>
          </cell>
          <cell r="P3716" t="str">
            <v/>
          </cell>
          <cell r="R3716" t="str">
            <v/>
          </cell>
          <cell r="S3716">
            <v>0</v>
          </cell>
          <cell r="U3716">
            <v>0</v>
          </cell>
          <cell r="V3716">
            <v>0</v>
          </cell>
          <cell r="W3716">
            <v>0</v>
          </cell>
          <cell r="X3716"/>
          <cell r="Y3716"/>
        </row>
        <row r="3717">
          <cell r="I3717">
            <v>0</v>
          </cell>
          <cell r="J3717">
            <v>0</v>
          </cell>
          <cell r="O3717">
            <v>0</v>
          </cell>
          <cell r="P3717" t="str">
            <v/>
          </cell>
          <cell r="R3717" t="str">
            <v/>
          </cell>
          <cell r="S3717">
            <v>0</v>
          </cell>
          <cell r="U3717">
            <v>0</v>
          </cell>
          <cell r="V3717">
            <v>0</v>
          </cell>
          <cell r="W3717">
            <v>0</v>
          </cell>
          <cell r="X3717"/>
          <cell r="Y3717"/>
        </row>
        <row r="3718">
          <cell r="I3718">
            <v>0</v>
          </cell>
          <cell r="J3718">
            <v>0</v>
          </cell>
          <cell r="O3718">
            <v>0</v>
          </cell>
          <cell r="P3718" t="str">
            <v/>
          </cell>
          <cell r="R3718" t="str">
            <v/>
          </cell>
          <cell r="S3718">
            <v>0</v>
          </cell>
          <cell r="U3718">
            <v>0</v>
          </cell>
          <cell r="V3718">
            <v>0</v>
          </cell>
          <cell r="W3718">
            <v>0</v>
          </cell>
          <cell r="X3718"/>
          <cell r="Y3718"/>
        </row>
        <row r="3719">
          <cell r="I3719">
            <v>0</v>
          </cell>
          <cell r="J3719">
            <v>0</v>
          </cell>
          <cell r="O3719">
            <v>0</v>
          </cell>
          <cell r="P3719" t="str">
            <v/>
          </cell>
          <cell r="R3719" t="str">
            <v/>
          </cell>
          <cell r="S3719">
            <v>0</v>
          </cell>
          <cell r="U3719">
            <v>0</v>
          </cell>
          <cell r="V3719">
            <v>0</v>
          </cell>
          <cell r="W3719">
            <v>0</v>
          </cell>
          <cell r="X3719"/>
          <cell r="Y3719"/>
        </row>
        <row r="3720">
          <cell r="I3720">
            <v>0</v>
          </cell>
          <cell r="J3720">
            <v>0</v>
          </cell>
          <cell r="O3720">
            <v>0</v>
          </cell>
          <cell r="P3720" t="str">
            <v/>
          </cell>
          <cell r="R3720" t="str">
            <v/>
          </cell>
          <cell r="S3720">
            <v>0</v>
          </cell>
          <cell r="U3720">
            <v>0</v>
          </cell>
          <cell r="V3720">
            <v>0</v>
          </cell>
          <cell r="W3720">
            <v>0</v>
          </cell>
          <cell r="X3720"/>
          <cell r="Y3720"/>
        </row>
        <row r="3721">
          <cell r="I3721">
            <v>0</v>
          </cell>
          <cell r="J3721">
            <v>0</v>
          </cell>
          <cell r="O3721">
            <v>0</v>
          </cell>
          <cell r="P3721" t="str">
            <v/>
          </cell>
          <cell r="R3721" t="str">
            <v/>
          </cell>
          <cell r="S3721">
            <v>0</v>
          </cell>
          <cell r="U3721">
            <v>0</v>
          </cell>
          <cell r="V3721">
            <v>0</v>
          </cell>
          <cell r="W3721">
            <v>0</v>
          </cell>
          <cell r="X3721"/>
          <cell r="Y3721"/>
        </row>
        <row r="3722">
          <cell r="I3722">
            <v>0</v>
          </cell>
          <cell r="J3722">
            <v>0</v>
          </cell>
          <cell r="O3722">
            <v>0</v>
          </cell>
          <cell r="P3722" t="str">
            <v/>
          </cell>
          <cell r="R3722" t="str">
            <v/>
          </cell>
          <cell r="S3722">
            <v>0</v>
          </cell>
          <cell r="U3722">
            <v>0</v>
          </cell>
          <cell r="V3722">
            <v>0</v>
          </cell>
          <cell r="W3722">
            <v>0</v>
          </cell>
          <cell r="X3722"/>
          <cell r="Y3722"/>
        </row>
        <row r="3723">
          <cell r="I3723">
            <v>0</v>
          </cell>
          <cell r="J3723">
            <v>0</v>
          </cell>
          <cell r="O3723">
            <v>0</v>
          </cell>
          <cell r="P3723" t="str">
            <v/>
          </cell>
          <cell r="R3723" t="str">
            <v/>
          </cell>
          <cell r="S3723">
            <v>0</v>
          </cell>
          <cell r="U3723">
            <v>0</v>
          </cell>
          <cell r="V3723">
            <v>0</v>
          </cell>
          <cell r="W3723">
            <v>0</v>
          </cell>
          <cell r="X3723"/>
          <cell r="Y3723"/>
        </row>
        <row r="3724">
          <cell r="I3724">
            <v>0</v>
          </cell>
          <cell r="J3724">
            <v>0</v>
          </cell>
          <cell r="O3724">
            <v>0</v>
          </cell>
          <cell r="P3724" t="str">
            <v/>
          </cell>
          <cell r="R3724" t="str">
            <v/>
          </cell>
          <cell r="S3724">
            <v>0</v>
          </cell>
          <cell r="U3724">
            <v>0</v>
          </cell>
          <cell r="V3724">
            <v>0</v>
          </cell>
          <cell r="W3724">
            <v>0</v>
          </cell>
          <cell r="X3724"/>
          <cell r="Y3724"/>
        </row>
        <row r="3725">
          <cell r="I3725">
            <v>0</v>
          </cell>
          <cell r="J3725">
            <v>0</v>
          </cell>
          <cell r="O3725">
            <v>0</v>
          </cell>
          <cell r="P3725" t="str">
            <v/>
          </cell>
          <cell r="R3725" t="str">
            <v/>
          </cell>
          <cell r="S3725">
            <v>0</v>
          </cell>
          <cell r="U3725">
            <v>0</v>
          </cell>
          <cell r="V3725">
            <v>0</v>
          </cell>
          <cell r="W3725">
            <v>0</v>
          </cell>
          <cell r="X3725"/>
          <cell r="Y3725"/>
        </row>
        <row r="3726">
          <cell r="I3726">
            <v>0</v>
          </cell>
          <cell r="J3726">
            <v>0</v>
          </cell>
          <cell r="O3726">
            <v>0</v>
          </cell>
          <cell r="P3726" t="str">
            <v/>
          </cell>
          <cell r="R3726" t="str">
            <v/>
          </cell>
          <cell r="S3726">
            <v>0</v>
          </cell>
          <cell r="U3726">
            <v>0</v>
          </cell>
          <cell r="V3726">
            <v>0</v>
          </cell>
          <cell r="W3726">
            <v>0</v>
          </cell>
          <cell r="X3726"/>
          <cell r="Y3726"/>
        </row>
        <row r="3727">
          <cell r="I3727">
            <v>0</v>
          </cell>
          <cell r="J3727">
            <v>0</v>
          </cell>
          <cell r="O3727">
            <v>0</v>
          </cell>
          <cell r="P3727" t="str">
            <v/>
          </cell>
          <cell r="R3727" t="str">
            <v/>
          </cell>
          <cell r="S3727">
            <v>0</v>
          </cell>
          <cell r="U3727">
            <v>0</v>
          </cell>
          <cell r="V3727">
            <v>0</v>
          </cell>
          <cell r="W3727">
            <v>0</v>
          </cell>
          <cell r="X3727"/>
          <cell r="Y3727"/>
        </row>
        <row r="3728">
          <cell r="I3728">
            <v>0</v>
          </cell>
          <cell r="J3728">
            <v>0</v>
          </cell>
          <cell r="O3728">
            <v>0</v>
          </cell>
          <cell r="P3728" t="str">
            <v/>
          </cell>
          <cell r="R3728" t="str">
            <v/>
          </cell>
          <cell r="S3728">
            <v>0</v>
          </cell>
          <cell r="U3728">
            <v>0</v>
          </cell>
          <cell r="V3728">
            <v>0</v>
          </cell>
          <cell r="W3728">
            <v>0</v>
          </cell>
          <cell r="X3728"/>
          <cell r="Y3728"/>
        </row>
        <row r="3729">
          <cell r="I3729">
            <v>0</v>
          </cell>
          <cell r="J3729">
            <v>0</v>
          </cell>
          <cell r="O3729">
            <v>0</v>
          </cell>
          <cell r="P3729" t="str">
            <v/>
          </cell>
          <cell r="R3729" t="str">
            <v/>
          </cell>
          <cell r="S3729">
            <v>0</v>
          </cell>
          <cell r="U3729">
            <v>0</v>
          </cell>
          <cell r="V3729">
            <v>0</v>
          </cell>
          <cell r="W3729">
            <v>0</v>
          </cell>
          <cell r="X3729"/>
          <cell r="Y3729"/>
        </row>
        <row r="3730">
          <cell r="I3730">
            <v>0</v>
          </cell>
          <cell r="J3730">
            <v>0</v>
          </cell>
          <cell r="O3730">
            <v>0</v>
          </cell>
          <cell r="P3730" t="str">
            <v/>
          </cell>
          <cell r="R3730" t="str">
            <v/>
          </cell>
          <cell r="S3730">
            <v>0</v>
          </cell>
          <cell r="U3730">
            <v>0</v>
          </cell>
          <cell r="V3730">
            <v>0</v>
          </cell>
          <cell r="W3730">
            <v>0</v>
          </cell>
          <cell r="X3730"/>
          <cell r="Y3730"/>
        </row>
        <row r="3731">
          <cell r="I3731">
            <v>0</v>
          </cell>
          <cell r="J3731">
            <v>0</v>
          </cell>
          <cell r="O3731">
            <v>0</v>
          </cell>
          <cell r="P3731" t="str">
            <v/>
          </cell>
          <cell r="R3731" t="str">
            <v/>
          </cell>
          <cell r="S3731">
            <v>0</v>
          </cell>
          <cell r="U3731">
            <v>0</v>
          </cell>
          <cell r="V3731">
            <v>0</v>
          </cell>
          <cell r="W3731">
            <v>0</v>
          </cell>
          <cell r="X3731"/>
          <cell r="Y3731"/>
        </row>
        <row r="3732">
          <cell r="I3732">
            <v>0</v>
          </cell>
          <cell r="J3732">
            <v>0</v>
          </cell>
          <cell r="O3732">
            <v>0</v>
          </cell>
          <cell r="P3732" t="str">
            <v/>
          </cell>
          <cell r="R3732" t="str">
            <v/>
          </cell>
          <cell r="S3732">
            <v>0</v>
          </cell>
          <cell r="U3732">
            <v>0</v>
          </cell>
          <cell r="V3732">
            <v>0</v>
          </cell>
          <cell r="W3732">
            <v>0</v>
          </cell>
          <cell r="X3732"/>
          <cell r="Y3732"/>
        </row>
        <row r="3733">
          <cell r="I3733">
            <v>0</v>
          </cell>
          <cell r="J3733">
            <v>0</v>
          </cell>
          <cell r="O3733">
            <v>0</v>
          </cell>
          <cell r="P3733" t="str">
            <v/>
          </cell>
          <cell r="R3733" t="str">
            <v/>
          </cell>
          <cell r="S3733">
            <v>0</v>
          </cell>
          <cell r="U3733">
            <v>0</v>
          </cell>
          <cell r="V3733">
            <v>0</v>
          </cell>
          <cell r="W3733">
            <v>0</v>
          </cell>
          <cell r="X3733"/>
          <cell r="Y3733"/>
        </row>
        <row r="3734">
          <cell r="I3734">
            <v>0</v>
          </cell>
          <cell r="J3734">
            <v>0</v>
          </cell>
          <cell r="O3734">
            <v>0</v>
          </cell>
          <cell r="P3734" t="str">
            <v/>
          </cell>
          <cell r="R3734" t="str">
            <v/>
          </cell>
          <cell r="S3734">
            <v>0</v>
          </cell>
          <cell r="U3734">
            <v>0</v>
          </cell>
          <cell r="V3734">
            <v>0</v>
          </cell>
          <cell r="W3734">
            <v>0</v>
          </cell>
          <cell r="X3734"/>
          <cell r="Y3734"/>
        </row>
        <row r="3735">
          <cell r="I3735">
            <v>0</v>
          </cell>
          <cell r="J3735">
            <v>0</v>
          </cell>
          <cell r="O3735">
            <v>0</v>
          </cell>
          <cell r="P3735" t="str">
            <v/>
          </cell>
          <cell r="R3735" t="str">
            <v/>
          </cell>
          <cell r="S3735">
            <v>0</v>
          </cell>
          <cell r="U3735">
            <v>0</v>
          </cell>
          <cell r="V3735">
            <v>0</v>
          </cell>
          <cell r="W3735">
            <v>0</v>
          </cell>
          <cell r="X3735"/>
          <cell r="Y3735"/>
        </row>
        <row r="3736">
          <cell r="I3736">
            <v>0</v>
          </cell>
          <cell r="J3736">
            <v>0</v>
          </cell>
          <cell r="O3736">
            <v>0</v>
          </cell>
          <cell r="P3736" t="str">
            <v/>
          </cell>
          <cell r="R3736" t="str">
            <v/>
          </cell>
          <cell r="S3736">
            <v>0</v>
          </cell>
          <cell r="U3736">
            <v>0</v>
          </cell>
          <cell r="V3736">
            <v>0</v>
          </cell>
          <cell r="W3736">
            <v>0</v>
          </cell>
          <cell r="X3736"/>
          <cell r="Y3736"/>
        </row>
        <row r="3737">
          <cell r="I3737">
            <v>0</v>
          </cell>
          <cell r="J3737">
            <v>0</v>
          </cell>
          <cell r="O3737">
            <v>0</v>
          </cell>
          <cell r="P3737" t="str">
            <v/>
          </cell>
          <cell r="R3737" t="str">
            <v/>
          </cell>
          <cell r="S3737">
            <v>0</v>
          </cell>
          <cell r="U3737">
            <v>0</v>
          </cell>
          <cell r="V3737">
            <v>0</v>
          </cell>
          <cell r="W3737">
            <v>0</v>
          </cell>
          <cell r="X3737"/>
          <cell r="Y3737"/>
        </row>
        <row r="3738">
          <cell r="I3738">
            <v>0</v>
          </cell>
          <cell r="J3738">
            <v>0</v>
          </cell>
          <cell r="O3738">
            <v>0</v>
          </cell>
          <cell r="P3738" t="str">
            <v/>
          </cell>
          <cell r="R3738" t="str">
            <v/>
          </cell>
          <cell r="S3738">
            <v>0</v>
          </cell>
          <cell r="U3738">
            <v>0</v>
          </cell>
          <cell r="V3738">
            <v>0</v>
          </cell>
          <cell r="W3738">
            <v>0</v>
          </cell>
          <cell r="X3738"/>
          <cell r="Y3738"/>
        </row>
        <row r="3739">
          <cell r="I3739">
            <v>0</v>
          </cell>
          <cell r="J3739">
            <v>0</v>
          </cell>
          <cell r="O3739">
            <v>0</v>
          </cell>
          <cell r="P3739" t="str">
            <v/>
          </cell>
          <cell r="R3739" t="str">
            <v/>
          </cell>
          <cell r="S3739">
            <v>0</v>
          </cell>
          <cell r="U3739">
            <v>0</v>
          </cell>
          <cell r="V3739">
            <v>0</v>
          </cell>
          <cell r="W3739">
            <v>0</v>
          </cell>
          <cell r="X3739"/>
          <cell r="Y3739"/>
        </row>
        <row r="3740">
          <cell r="I3740">
            <v>0</v>
          </cell>
          <cell r="J3740">
            <v>0</v>
          </cell>
          <cell r="O3740">
            <v>0</v>
          </cell>
          <cell r="P3740" t="str">
            <v/>
          </cell>
          <cell r="R3740" t="str">
            <v/>
          </cell>
          <cell r="S3740">
            <v>0</v>
          </cell>
          <cell r="U3740">
            <v>0</v>
          </cell>
          <cell r="V3740">
            <v>0</v>
          </cell>
          <cell r="W3740">
            <v>0</v>
          </cell>
          <cell r="X3740"/>
          <cell r="Y3740"/>
        </row>
        <row r="3741">
          <cell r="I3741">
            <v>0</v>
          </cell>
          <cell r="J3741">
            <v>0</v>
          </cell>
          <cell r="O3741">
            <v>0</v>
          </cell>
          <cell r="P3741" t="str">
            <v/>
          </cell>
          <cell r="R3741" t="str">
            <v/>
          </cell>
          <cell r="S3741">
            <v>0</v>
          </cell>
          <cell r="U3741">
            <v>0</v>
          </cell>
          <cell r="V3741">
            <v>0</v>
          </cell>
          <cell r="W3741">
            <v>0</v>
          </cell>
          <cell r="X3741"/>
          <cell r="Y3741"/>
        </row>
        <row r="3742">
          <cell r="I3742">
            <v>0</v>
          </cell>
          <cell r="J3742">
            <v>0</v>
          </cell>
          <cell r="O3742">
            <v>0</v>
          </cell>
          <cell r="P3742" t="str">
            <v/>
          </cell>
          <cell r="R3742" t="str">
            <v/>
          </cell>
          <cell r="S3742">
            <v>0</v>
          </cell>
          <cell r="U3742">
            <v>0</v>
          </cell>
          <cell r="V3742">
            <v>0</v>
          </cell>
          <cell r="W3742">
            <v>0</v>
          </cell>
          <cell r="X3742"/>
          <cell r="Y3742"/>
        </row>
        <row r="3743">
          <cell r="I3743">
            <v>0</v>
          </cell>
          <cell r="J3743">
            <v>0</v>
          </cell>
          <cell r="O3743">
            <v>0</v>
          </cell>
          <cell r="P3743" t="str">
            <v/>
          </cell>
          <cell r="R3743" t="str">
            <v/>
          </cell>
          <cell r="S3743">
            <v>0</v>
          </cell>
          <cell r="U3743">
            <v>0</v>
          </cell>
          <cell r="V3743">
            <v>0</v>
          </cell>
          <cell r="W3743">
            <v>0</v>
          </cell>
          <cell r="X3743"/>
          <cell r="Y3743"/>
        </row>
        <row r="3744">
          <cell r="I3744">
            <v>0</v>
          </cell>
          <cell r="J3744">
            <v>0</v>
          </cell>
          <cell r="O3744">
            <v>0</v>
          </cell>
          <cell r="P3744" t="str">
            <v/>
          </cell>
          <cell r="R3744" t="str">
            <v/>
          </cell>
          <cell r="S3744">
            <v>0</v>
          </cell>
          <cell r="U3744">
            <v>0</v>
          </cell>
          <cell r="V3744">
            <v>0</v>
          </cell>
          <cell r="W3744">
            <v>0</v>
          </cell>
          <cell r="X3744"/>
          <cell r="Y3744"/>
        </row>
        <row r="3745">
          <cell r="I3745">
            <v>0</v>
          </cell>
          <cell r="J3745">
            <v>0</v>
          </cell>
          <cell r="O3745">
            <v>0</v>
          </cell>
          <cell r="P3745" t="str">
            <v/>
          </cell>
          <cell r="R3745" t="str">
            <v/>
          </cell>
          <cell r="S3745">
            <v>0</v>
          </cell>
          <cell r="U3745">
            <v>0</v>
          </cell>
          <cell r="V3745">
            <v>0</v>
          </cell>
          <cell r="W3745">
            <v>0</v>
          </cell>
          <cell r="X3745"/>
          <cell r="Y3745"/>
        </row>
        <row r="3746">
          <cell r="I3746">
            <v>0</v>
          </cell>
          <cell r="J3746">
            <v>0</v>
          </cell>
          <cell r="O3746">
            <v>0</v>
          </cell>
          <cell r="P3746" t="str">
            <v/>
          </cell>
          <cell r="R3746" t="str">
            <v/>
          </cell>
          <cell r="S3746">
            <v>0</v>
          </cell>
          <cell r="U3746">
            <v>0</v>
          </cell>
          <cell r="V3746">
            <v>0</v>
          </cell>
          <cell r="W3746">
            <v>0</v>
          </cell>
          <cell r="X3746"/>
          <cell r="Y3746"/>
        </row>
        <row r="3747">
          <cell r="I3747">
            <v>0</v>
          </cell>
          <cell r="J3747">
            <v>0</v>
          </cell>
          <cell r="O3747">
            <v>0</v>
          </cell>
          <cell r="P3747" t="str">
            <v/>
          </cell>
          <cell r="R3747" t="str">
            <v/>
          </cell>
          <cell r="S3747">
            <v>0</v>
          </cell>
          <cell r="U3747">
            <v>0</v>
          </cell>
          <cell r="V3747">
            <v>0</v>
          </cell>
          <cell r="W3747">
            <v>0</v>
          </cell>
          <cell r="X3747"/>
          <cell r="Y3747"/>
        </row>
        <row r="3748">
          <cell r="I3748">
            <v>0</v>
          </cell>
          <cell r="J3748">
            <v>0</v>
          </cell>
          <cell r="O3748">
            <v>0</v>
          </cell>
          <cell r="P3748" t="str">
            <v/>
          </cell>
          <cell r="R3748" t="str">
            <v/>
          </cell>
          <cell r="S3748">
            <v>0</v>
          </cell>
          <cell r="U3748">
            <v>0</v>
          </cell>
          <cell r="V3748">
            <v>0</v>
          </cell>
          <cell r="W3748">
            <v>0</v>
          </cell>
          <cell r="X3748"/>
          <cell r="Y3748"/>
        </row>
        <row r="3749">
          <cell r="I3749">
            <v>0</v>
          </cell>
          <cell r="J3749">
            <v>0</v>
          </cell>
          <cell r="O3749">
            <v>0</v>
          </cell>
          <cell r="P3749" t="str">
            <v/>
          </cell>
          <cell r="R3749" t="str">
            <v/>
          </cell>
          <cell r="S3749">
            <v>0</v>
          </cell>
          <cell r="U3749">
            <v>0</v>
          </cell>
          <cell r="V3749">
            <v>0</v>
          </cell>
          <cell r="W3749">
            <v>0</v>
          </cell>
          <cell r="X3749"/>
          <cell r="Y3749"/>
        </row>
        <row r="3750">
          <cell r="I3750">
            <v>0</v>
          </cell>
          <cell r="J3750">
            <v>0</v>
          </cell>
          <cell r="O3750">
            <v>0</v>
          </cell>
          <cell r="P3750" t="str">
            <v/>
          </cell>
          <cell r="R3750" t="str">
            <v/>
          </cell>
          <cell r="S3750">
            <v>0</v>
          </cell>
          <cell r="U3750">
            <v>0</v>
          </cell>
          <cell r="V3750">
            <v>0</v>
          </cell>
          <cell r="W3750">
            <v>0</v>
          </cell>
          <cell r="X3750"/>
          <cell r="Y3750"/>
        </row>
        <row r="3751">
          <cell r="I3751">
            <v>0</v>
          </cell>
          <cell r="J3751">
            <v>0</v>
          </cell>
          <cell r="O3751">
            <v>0</v>
          </cell>
          <cell r="P3751" t="str">
            <v/>
          </cell>
          <cell r="R3751" t="str">
            <v/>
          </cell>
          <cell r="S3751">
            <v>0</v>
          </cell>
          <cell r="U3751">
            <v>0</v>
          </cell>
          <cell r="V3751">
            <v>0</v>
          </cell>
          <cell r="W3751">
            <v>0</v>
          </cell>
          <cell r="X3751"/>
          <cell r="Y3751"/>
        </row>
        <row r="3752">
          <cell r="I3752">
            <v>0</v>
          </cell>
          <cell r="J3752">
            <v>0</v>
          </cell>
          <cell r="O3752">
            <v>0</v>
          </cell>
          <cell r="P3752" t="str">
            <v/>
          </cell>
          <cell r="R3752" t="str">
            <v/>
          </cell>
          <cell r="S3752">
            <v>0</v>
          </cell>
          <cell r="U3752">
            <v>0</v>
          </cell>
          <cell r="V3752">
            <v>0</v>
          </cell>
          <cell r="W3752">
            <v>0</v>
          </cell>
          <cell r="X3752"/>
          <cell r="Y3752"/>
        </row>
        <row r="3753">
          <cell r="I3753">
            <v>0</v>
          </cell>
          <cell r="J3753">
            <v>0</v>
          </cell>
          <cell r="O3753">
            <v>0</v>
          </cell>
          <cell r="P3753" t="str">
            <v/>
          </cell>
          <cell r="R3753" t="str">
            <v/>
          </cell>
          <cell r="S3753">
            <v>0</v>
          </cell>
          <cell r="U3753">
            <v>0</v>
          </cell>
          <cell r="V3753">
            <v>0</v>
          </cell>
          <cell r="W3753">
            <v>0</v>
          </cell>
          <cell r="X3753"/>
          <cell r="Y3753"/>
        </row>
        <row r="3754">
          <cell r="I3754">
            <v>0</v>
          </cell>
          <cell r="J3754">
            <v>0</v>
          </cell>
          <cell r="O3754">
            <v>0</v>
          </cell>
          <cell r="P3754" t="str">
            <v/>
          </cell>
          <cell r="R3754" t="str">
            <v/>
          </cell>
          <cell r="S3754">
            <v>0</v>
          </cell>
          <cell r="U3754">
            <v>0</v>
          </cell>
          <cell r="V3754">
            <v>0</v>
          </cell>
          <cell r="W3754">
            <v>0</v>
          </cell>
          <cell r="X3754"/>
          <cell r="Y3754"/>
        </row>
        <row r="3755">
          <cell r="I3755">
            <v>0</v>
          </cell>
          <cell r="J3755">
            <v>0</v>
          </cell>
          <cell r="O3755">
            <v>0</v>
          </cell>
          <cell r="P3755" t="str">
            <v/>
          </cell>
          <cell r="R3755" t="str">
            <v/>
          </cell>
          <cell r="S3755">
            <v>0</v>
          </cell>
          <cell r="U3755">
            <v>0</v>
          </cell>
          <cell r="V3755">
            <v>0</v>
          </cell>
          <cell r="W3755">
            <v>0</v>
          </cell>
          <cell r="X3755"/>
          <cell r="Y3755"/>
        </row>
        <row r="3756">
          <cell r="I3756">
            <v>0</v>
          </cell>
          <cell r="J3756">
            <v>0</v>
          </cell>
          <cell r="O3756">
            <v>0</v>
          </cell>
          <cell r="P3756" t="str">
            <v/>
          </cell>
          <cell r="R3756" t="str">
            <v/>
          </cell>
          <cell r="S3756">
            <v>0</v>
          </cell>
          <cell r="U3756">
            <v>0</v>
          </cell>
          <cell r="V3756">
            <v>0</v>
          </cell>
          <cell r="W3756">
            <v>0</v>
          </cell>
          <cell r="X3756"/>
          <cell r="Y3756"/>
        </row>
        <row r="3757">
          <cell r="I3757">
            <v>0</v>
          </cell>
          <cell r="J3757">
            <v>0</v>
          </cell>
          <cell r="O3757">
            <v>0</v>
          </cell>
          <cell r="P3757" t="str">
            <v/>
          </cell>
          <cell r="R3757" t="str">
            <v/>
          </cell>
          <cell r="S3757">
            <v>0</v>
          </cell>
          <cell r="U3757">
            <v>0</v>
          </cell>
          <cell r="V3757">
            <v>0</v>
          </cell>
          <cell r="W3757">
            <v>0</v>
          </cell>
          <cell r="X3757"/>
          <cell r="Y3757"/>
        </row>
        <row r="3758">
          <cell r="I3758">
            <v>0</v>
          </cell>
          <cell r="J3758">
            <v>0</v>
          </cell>
          <cell r="O3758">
            <v>0</v>
          </cell>
          <cell r="P3758" t="str">
            <v/>
          </cell>
          <cell r="R3758" t="str">
            <v/>
          </cell>
          <cell r="S3758">
            <v>0</v>
          </cell>
          <cell r="U3758">
            <v>0</v>
          </cell>
          <cell r="V3758">
            <v>0</v>
          </cell>
          <cell r="W3758">
            <v>0</v>
          </cell>
          <cell r="X3758"/>
          <cell r="Y3758"/>
        </row>
        <row r="3759">
          <cell r="I3759">
            <v>0</v>
          </cell>
          <cell r="J3759">
            <v>0</v>
          </cell>
          <cell r="O3759">
            <v>0</v>
          </cell>
          <cell r="P3759" t="str">
            <v/>
          </cell>
          <cell r="R3759" t="str">
            <v/>
          </cell>
          <cell r="S3759">
            <v>0</v>
          </cell>
          <cell r="U3759">
            <v>0</v>
          </cell>
          <cell r="V3759">
            <v>0</v>
          </cell>
          <cell r="W3759">
            <v>0</v>
          </cell>
          <cell r="X3759"/>
          <cell r="Y3759"/>
        </row>
        <row r="3760">
          <cell r="I3760">
            <v>0</v>
          </cell>
          <cell r="J3760">
            <v>0</v>
          </cell>
          <cell r="O3760">
            <v>0</v>
          </cell>
          <cell r="P3760" t="str">
            <v/>
          </cell>
          <cell r="R3760" t="str">
            <v/>
          </cell>
          <cell r="S3760">
            <v>0</v>
          </cell>
          <cell r="U3760">
            <v>0</v>
          </cell>
          <cell r="V3760">
            <v>0</v>
          </cell>
          <cell r="W3760">
            <v>0</v>
          </cell>
          <cell r="X3760"/>
          <cell r="Y3760"/>
        </row>
        <row r="3761">
          <cell r="I3761">
            <v>0</v>
          </cell>
          <cell r="J3761">
            <v>0</v>
          </cell>
          <cell r="O3761">
            <v>0</v>
          </cell>
          <cell r="P3761" t="str">
            <v/>
          </cell>
          <cell r="R3761" t="str">
            <v/>
          </cell>
          <cell r="S3761">
            <v>0</v>
          </cell>
          <cell r="U3761">
            <v>0</v>
          </cell>
          <cell r="V3761">
            <v>0</v>
          </cell>
          <cell r="W3761">
            <v>0</v>
          </cell>
          <cell r="X3761"/>
          <cell r="Y3761"/>
        </row>
        <row r="3762">
          <cell r="I3762">
            <v>0</v>
          </cell>
          <cell r="J3762">
            <v>0</v>
          </cell>
          <cell r="O3762">
            <v>0</v>
          </cell>
          <cell r="P3762" t="str">
            <v/>
          </cell>
          <cell r="R3762" t="str">
            <v/>
          </cell>
          <cell r="S3762">
            <v>0</v>
          </cell>
          <cell r="U3762">
            <v>0</v>
          </cell>
          <cell r="V3762">
            <v>0</v>
          </cell>
          <cell r="W3762">
            <v>0</v>
          </cell>
          <cell r="X3762"/>
          <cell r="Y3762"/>
        </row>
        <row r="3763">
          <cell r="I3763">
            <v>0</v>
          </cell>
          <cell r="J3763">
            <v>0</v>
          </cell>
          <cell r="O3763">
            <v>0</v>
          </cell>
          <cell r="P3763" t="str">
            <v/>
          </cell>
          <cell r="R3763" t="str">
            <v/>
          </cell>
          <cell r="S3763">
            <v>0</v>
          </cell>
          <cell r="U3763">
            <v>0</v>
          </cell>
          <cell r="V3763">
            <v>0</v>
          </cell>
          <cell r="W3763">
            <v>0</v>
          </cell>
          <cell r="X3763"/>
          <cell r="Y3763"/>
        </row>
        <row r="3764">
          <cell r="I3764">
            <v>0</v>
          </cell>
          <cell r="J3764">
            <v>0</v>
          </cell>
          <cell r="O3764">
            <v>0</v>
          </cell>
          <cell r="P3764" t="str">
            <v/>
          </cell>
          <cell r="R3764" t="str">
            <v/>
          </cell>
          <cell r="S3764">
            <v>0</v>
          </cell>
          <cell r="U3764">
            <v>0</v>
          </cell>
          <cell r="V3764">
            <v>0</v>
          </cell>
          <cell r="W3764">
            <v>0</v>
          </cell>
          <cell r="X3764"/>
          <cell r="Y3764"/>
        </row>
        <row r="3765">
          <cell r="I3765">
            <v>0</v>
          </cell>
          <cell r="J3765">
            <v>0</v>
          </cell>
          <cell r="O3765">
            <v>0</v>
          </cell>
          <cell r="P3765" t="str">
            <v/>
          </cell>
          <cell r="R3765" t="str">
            <v/>
          </cell>
          <cell r="S3765">
            <v>0</v>
          </cell>
          <cell r="U3765">
            <v>0</v>
          </cell>
          <cell r="V3765">
            <v>0</v>
          </cell>
          <cell r="W3765">
            <v>0</v>
          </cell>
          <cell r="X3765"/>
          <cell r="Y3765"/>
        </row>
        <row r="3766">
          <cell r="I3766">
            <v>0</v>
          </cell>
          <cell r="J3766">
            <v>0</v>
          </cell>
          <cell r="O3766">
            <v>0</v>
          </cell>
          <cell r="P3766" t="str">
            <v/>
          </cell>
          <cell r="R3766" t="str">
            <v/>
          </cell>
          <cell r="S3766">
            <v>0</v>
          </cell>
          <cell r="U3766">
            <v>0</v>
          </cell>
          <cell r="V3766">
            <v>0</v>
          </cell>
          <cell r="W3766">
            <v>0</v>
          </cell>
          <cell r="X3766"/>
          <cell r="Y3766"/>
        </row>
        <row r="3767">
          <cell r="I3767">
            <v>0</v>
          </cell>
          <cell r="J3767">
            <v>0</v>
          </cell>
          <cell r="O3767">
            <v>0</v>
          </cell>
          <cell r="P3767" t="str">
            <v/>
          </cell>
          <cell r="R3767" t="str">
            <v/>
          </cell>
          <cell r="S3767">
            <v>0</v>
          </cell>
          <cell r="U3767">
            <v>0</v>
          </cell>
          <cell r="V3767">
            <v>0</v>
          </cell>
          <cell r="W3767">
            <v>0</v>
          </cell>
          <cell r="X3767"/>
          <cell r="Y3767"/>
        </row>
        <row r="3768">
          <cell r="I3768">
            <v>0</v>
          </cell>
          <cell r="J3768">
            <v>0</v>
          </cell>
          <cell r="O3768">
            <v>0</v>
          </cell>
          <cell r="P3768" t="str">
            <v/>
          </cell>
          <cell r="R3768" t="str">
            <v/>
          </cell>
          <cell r="S3768">
            <v>0</v>
          </cell>
          <cell r="U3768">
            <v>0</v>
          </cell>
          <cell r="V3768">
            <v>0</v>
          </cell>
          <cell r="W3768">
            <v>0</v>
          </cell>
          <cell r="X3768"/>
          <cell r="Y3768"/>
        </row>
        <row r="3769">
          <cell r="I3769">
            <v>0</v>
          </cell>
          <cell r="J3769">
            <v>0</v>
          </cell>
          <cell r="O3769">
            <v>0</v>
          </cell>
          <cell r="P3769" t="str">
            <v/>
          </cell>
          <cell r="R3769" t="str">
            <v/>
          </cell>
          <cell r="S3769">
            <v>0</v>
          </cell>
          <cell r="U3769">
            <v>0</v>
          </cell>
          <cell r="V3769">
            <v>0</v>
          </cell>
          <cell r="W3769">
            <v>0</v>
          </cell>
          <cell r="X3769"/>
          <cell r="Y3769"/>
        </row>
        <row r="3770">
          <cell r="I3770">
            <v>0</v>
          </cell>
          <cell r="J3770">
            <v>0</v>
          </cell>
          <cell r="O3770">
            <v>0</v>
          </cell>
          <cell r="P3770" t="str">
            <v/>
          </cell>
          <cell r="R3770" t="str">
            <v/>
          </cell>
          <cell r="S3770">
            <v>0</v>
          </cell>
          <cell r="U3770">
            <v>0</v>
          </cell>
          <cell r="V3770">
            <v>0</v>
          </cell>
          <cell r="W3770">
            <v>0</v>
          </cell>
          <cell r="X3770"/>
          <cell r="Y3770"/>
        </row>
        <row r="3771">
          <cell r="I3771">
            <v>0</v>
          </cell>
          <cell r="J3771">
            <v>0</v>
          </cell>
          <cell r="O3771">
            <v>0</v>
          </cell>
          <cell r="P3771" t="str">
            <v/>
          </cell>
          <cell r="R3771" t="str">
            <v/>
          </cell>
          <cell r="S3771">
            <v>0</v>
          </cell>
          <cell r="U3771">
            <v>0</v>
          </cell>
          <cell r="V3771">
            <v>0</v>
          </cell>
          <cell r="W3771">
            <v>0</v>
          </cell>
          <cell r="X3771"/>
          <cell r="Y3771"/>
        </row>
        <row r="3772">
          <cell r="I3772">
            <v>0</v>
          </cell>
          <cell r="J3772">
            <v>0</v>
          </cell>
          <cell r="O3772">
            <v>0</v>
          </cell>
          <cell r="P3772" t="str">
            <v/>
          </cell>
          <cell r="R3772" t="str">
            <v/>
          </cell>
          <cell r="S3772">
            <v>0</v>
          </cell>
          <cell r="U3772">
            <v>0</v>
          </cell>
          <cell r="V3772">
            <v>0</v>
          </cell>
          <cell r="W3772">
            <v>0</v>
          </cell>
          <cell r="X3772"/>
          <cell r="Y3772"/>
        </row>
        <row r="3773">
          <cell r="I3773">
            <v>0</v>
          </cell>
          <cell r="J3773">
            <v>0</v>
          </cell>
          <cell r="O3773">
            <v>0</v>
          </cell>
          <cell r="P3773" t="str">
            <v/>
          </cell>
          <cell r="R3773" t="str">
            <v/>
          </cell>
          <cell r="S3773">
            <v>0</v>
          </cell>
          <cell r="U3773">
            <v>0</v>
          </cell>
          <cell r="V3773">
            <v>0</v>
          </cell>
          <cell r="W3773">
            <v>0</v>
          </cell>
          <cell r="X3773"/>
          <cell r="Y3773"/>
        </row>
        <row r="3774">
          <cell r="I3774">
            <v>0</v>
          </cell>
          <cell r="J3774">
            <v>0</v>
          </cell>
          <cell r="O3774">
            <v>0</v>
          </cell>
          <cell r="P3774" t="str">
            <v/>
          </cell>
          <cell r="R3774" t="str">
            <v/>
          </cell>
          <cell r="S3774">
            <v>0</v>
          </cell>
          <cell r="U3774">
            <v>0</v>
          </cell>
          <cell r="V3774">
            <v>0</v>
          </cell>
          <cell r="W3774">
            <v>0</v>
          </cell>
          <cell r="X3774"/>
          <cell r="Y3774"/>
        </row>
        <row r="3775">
          <cell r="I3775">
            <v>0</v>
          </cell>
          <cell r="J3775">
            <v>0</v>
          </cell>
          <cell r="O3775">
            <v>0</v>
          </cell>
          <cell r="P3775" t="str">
            <v/>
          </cell>
          <cell r="R3775" t="str">
            <v/>
          </cell>
          <cell r="S3775">
            <v>0</v>
          </cell>
          <cell r="U3775">
            <v>0</v>
          </cell>
          <cell r="V3775">
            <v>0</v>
          </cell>
          <cell r="W3775">
            <v>0</v>
          </cell>
          <cell r="X3775"/>
          <cell r="Y3775"/>
        </row>
        <row r="3776">
          <cell r="I3776">
            <v>0</v>
          </cell>
          <cell r="J3776">
            <v>0</v>
          </cell>
          <cell r="O3776">
            <v>0</v>
          </cell>
          <cell r="P3776" t="str">
            <v/>
          </cell>
          <cell r="R3776" t="str">
            <v/>
          </cell>
          <cell r="S3776">
            <v>0</v>
          </cell>
          <cell r="U3776">
            <v>0</v>
          </cell>
          <cell r="V3776">
            <v>0</v>
          </cell>
          <cell r="W3776">
            <v>0</v>
          </cell>
          <cell r="X3776"/>
          <cell r="Y3776"/>
        </row>
        <row r="3777">
          <cell r="I3777">
            <v>0</v>
          </cell>
          <cell r="J3777">
            <v>0</v>
          </cell>
          <cell r="O3777">
            <v>0</v>
          </cell>
          <cell r="P3777" t="str">
            <v/>
          </cell>
          <cell r="R3777" t="str">
            <v/>
          </cell>
          <cell r="S3777">
            <v>0</v>
          </cell>
          <cell r="U3777">
            <v>0</v>
          </cell>
          <cell r="V3777">
            <v>0</v>
          </cell>
          <cell r="W3777">
            <v>0</v>
          </cell>
          <cell r="X3777"/>
          <cell r="Y3777"/>
        </row>
        <row r="3778">
          <cell r="I3778">
            <v>0</v>
          </cell>
          <cell r="J3778">
            <v>0</v>
          </cell>
          <cell r="O3778">
            <v>0</v>
          </cell>
          <cell r="P3778" t="str">
            <v/>
          </cell>
          <cell r="R3778" t="str">
            <v/>
          </cell>
          <cell r="S3778">
            <v>0</v>
          </cell>
          <cell r="U3778">
            <v>0</v>
          </cell>
          <cell r="V3778">
            <v>0</v>
          </cell>
          <cell r="W3778">
            <v>0</v>
          </cell>
          <cell r="X3778"/>
          <cell r="Y3778"/>
        </row>
        <row r="3779">
          <cell r="I3779">
            <v>0</v>
          </cell>
          <cell r="J3779">
            <v>0</v>
          </cell>
          <cell r="O3779">
            <v>0</v>
          </cell>
          <cell r="P3779" t="str">
            <v/>
          </cell>
          <cell r="R3779" t="str">
            <v/>
          </cell>
          <cell r="S3779">
            <v>0</v>
          </cell>
          <cell r="U3779">
            <v>0</v>
          </cell>
          <cell r="V3779">
            <v>0</v>
          </cell>
          <cell r="W3779">
            <v>0</v>
          </cell>
          <cell r="X3779"/>
          <cell r="Y3779"/>
        </row>
        <row r="3780">
          <cell r="I3780">
            <v>0</v>
          </cell>
          <cell r="J3780">
            <v>0</v>
          </cell>
          <cell r="O3780">
            <v>0</v>
          </cell>
          <cell r="P3780" t="str">
            <v/>
          </cell>
          <cell r="R3780" t="str">
            <v/>
          </cell>
          <cell r="S3780">
            <v>0</v>
          </cell>
          <cell r="U3780">
            <v>0</v>
          </cell>
          <cell r="V3780">
            <v>0</v>
          </cell>
          <cell r="W3780">
            <v>0</v>
          </cell>
          <cell r="X3780"/>
          <cell r="Y3780"/>
        </row>
        <row r="3781">
          <cell r="I3781">
            <v>0</v>
          </cell>
          <cell r="J3781">
            <v>0</v>
          </cell>
          <cell r="O3781">
            <v>0</v>
          </cell>
          <cell r="P3781" t="str">
            <v/>
          </cell>
          <cell r="R3781" t="str">
            <v/>
          </cell>
          <cell r="S3781">
            <v>0</v>
          </cell>
          <cell r="U3781">
            <v>0</v>
          </cell>
          <cell r="V3781">
            <v>0</v>
          </cell>
          <cell r="W3781">
            <v>0</v>
          </cell>
          <cell r="X3781"/>
          <cell r="Y3781"/>
        </row>
        <row r="3782">
          <cell r="I3782">
            <v>0</v>
          </cell>
          <cell r="J3782">
            <v>0</v>
          </cell>
          <cell r="O3782">
            <v>0</v>
          </cell>
          <cell r="P3782" t="str">
            <v/>
          </cell>
          <cell r="R3782" t="str">
            <v/>
          </cell>
          <cell r="S3782">
            <v>0</v>
          </cell>
          <cell r="U3782">
            <v>0</v>
          </cell>
          <cell r="V3782">
            <v>0</v>
          </cell>
          <cell r="W3782">
            <v>0</v>
          </cell>
          <cell r="X3782"/>
          <cell r="Y3782"/>
        </row>
        <row r="3783">
          <cell r="I3783">
            <v>0</v>
          </cell>
          <cell r="J3783">
            <v>0</v>
          </cell>
          <cell r="O3783">
            <v>0</v>
          </cell>
          <cell r="P3783" t="str">
            <v/>
          </cell>
          <cell r="R3783" t="str">
            <v/>
          </cell>
          <cell r="S3783">
            <v>0</v>
          </cell>
          <cell r="U3783">
            <v>0</v>
          </cell>
          <cell r="V3783">
            <v>0</v>
          </cell>
          <cell r="W3783">
            <v>0</v>
          </cell>
          <cell r="X3783"/>
          <cell r="Y3783"/>
        </row>
        <row r="3784">
          <cell r="I3784">
            <v>0</v>
          </cell>
          <cell r="J3784">
            <v>0</v>
          </cell>
          <cell r="O3784">
            <v>0</v>
          </cell>
          <cell r="P3784" t="str">
            <v/>
          </cell>
          <cell r="R3784" t="str">
            <v/>
          </cell>
          <cell r="S3784">
            <v>0</v>
          </cell>
          <cell r="U3784">
            <v>0</v>
          </cell>
          <cell r="V3784">
            <v>0</v>
          </cell>
          <cell r="W3784">
            <v>0</v>
          </cell>
          <cell r="X3784"/>
          <cell r="Y3784"/>
        </row>
        <row r="3785">
          <cell r="I3785">
            <v>0</v>
          </cell>
          <cell r="J3785">
            <v>0</v>
          </cell>
          <cell r="O3785">
            <v>0</v>
          </cell>
          <cell r="P3785" t="str">
            <v/>
          </cell>
          <cell r="R3785" t="str">
            <v/>
          </cell>
          <cell r="S3785">
            <v>0</v>
          </cell>
          <cell r="U3785">
            <v>0</v>
          </cell>
          <cell r="V3785">
            <v>0</v>
          </cell>
          <cell r="W3785">
            <v>0</v>
          </cell>
          <cell r="X3785"/>
          <cell r="Y3785"/>
        </row>
        <row r="3786">
          <cell r="I3786">
            <v>0</v>
          </cell>
          <cell r="J3786">
            <v>0</v>
          </cell>
          <cell r="O3786">
            <v>0</v>
          </cell>
          <cell r="P3786" t="str">
            <v/>
          </cell>
          <cell r="R3786" t="str">
            <v/>
          </cell>
          <cell r="S3786">
            <v>0</v>
          </cell>
          <cell r="U3786">
            <v>0</v>
          </cell>
          <cell r="V3786">
            <v>0</v>
          </cell>
          <cell r="W3786">
            <v>0</v>
          </cell>
          <cell r="X3786"/>
          <cell r="Y3786"/>
        </row>
        <row r="3787">
          <cell r="I3787">
            <v>0</v>
          </cell>
          <cell r="J3787">
            <v>0</v>
          </cell>
          <cell r="O3787">
            <v>0</v>
          </cell>
          <cell r="P3787" t="str">
            <v/>
          </cell>
          <cell r="R3787" t="str">
            <v/>
          </cell>
          <cell r="S3787">
            <v>0</v>
          </cell>
          <cell r="U3787">
            <v>0</v>
          </cell>
          <cell r="V3787">
            <v>0</v>
          </cell>
          <cell r="W3787">
            <v>0</v>
          </cell>
          <cell r="X3787"/>
          <cell r="Y3787"/>
        </row>
        <row r="3788">
          <cell r="I3788">
            <v>0</v>
          </cell>
          <cell r="J3788">
            <v>0</v>
          </cell>
          <cell r="O3788">
            <v>0</v>
          </cell>
          <cell r="P3788" t="str">
            <v/>
          </cell>
          <cell r="R3788" t="str">
            <v/>
          </cell>
          <cell r="S3788">
            <v>0</v>
          </cell>
          <cell r="U3788">
            <v>0</v>
          </cell>
          <cell r="V3788">
            <v>0</v>
          </cell>
          <cell r="W3788">
            <v>0</v>
          </cell>
          <cell r="X3788"/>
          <cell r="Y3788"/>
        </row>
        <row r="3789">
          <cell r="I3789">
            <v>0</v>
          </cell>
          <cell r="J3789">
            <v>0</v>
          </cell>
          <cell r="O3789">
            <v>0</v>
          </cell>
          <cell r="P3789" t="str">
            <v/>
          </cell>
          <cell r="R3789" t="str">
            <v/>
          </cell>
          <cell r="S3789">
            <v>0</v>
          </cell>
          <cell r="U3789">
            <v>0</v>
          </cell>
          <cell r="V3789">
            <v>0</v>
          </cell>
          <cell r="W3789">
            <v>0</v>
          </cell>
          <cell r="X3789"/>
          <cell r="Y3789"/>
        </row>
        <row r="3790">
          <cell r="I3790">
            <v>0</v>
          </cell>
          <cell r="J3790">
            <v>0</v>
          </cell>
          <cell r="O3790">
            <v>0</v>
          </cell>
          <cell r="P3790" t="str">
            <v/>
          </cell>
          <cell r="R3790" t="str">
            <v/>
          </cell>
          <cell r="S3790">
            <v>0</v>
          </cell>
          <cell r="U3790">
            <v>0</v>
          </cell>
          <cell r="V3790">
            <v>0</v>
          </cell>
          <cell r="W3790">
            <v>0</v>
          </cell>
          <cell r="X3790"/>
          <cell r="Y3790"/>
        </row>
        <row r="3791">
          <cell r="I3791">
            <v>0</v>
          </cell>
          <cell r="J3791">
            <v>0</v>
          </cell>
          <cell r="O3791">
            <v>0</v>
          </cell>
          <cell r="P3791" t="str">
            <v/>
          </cell>
          <cell r="R3791" t="str">
            <v/>
          </cell>
          <cell r="S3791">
            <v>0</v>
          </cell>
          <cell r="U3791">
            <v>0</v>
          </cell>
          <cell r="V3791">
            <v>0</v>
          </cell>
          <cell r="W3791">
            <v>0</v>
          </cell>
          <cell r="X3791"/>
          <cell r="Y3791"/>
        </row>
        <row r="3792">
          <cell r="I3792">
            <v>0</v>
          </cell>
          <cell r="J3792">
            <v>0</v>
          </cell>
          <cell r="O3792">
            <v>0</v>
          </cell>
          <cell r="P3792" t="str">
            <v/>
          </cell>
          <cell r="R3792" t="str">
            <v/>
          </cell>
          <cell r="S3792">
            <v>0</v>
          </cell>
          <cell r="U3792">
            <v>0</v>
          </cell>
          <cell r="V3792">
            <v>0</v>
          </cell>
          <cell r="W3792">
            <v>0</v>
          </cell>
          <cell r="X3792"/>
          <cell r="Y3792"/>
        </row>
        <row r="3793">
          <cell r="I3793">
            <v>0</v>
          </cell>
          <cell r="J3793">
            <v>0</v>
          </cell>
          <cell r="O3793">
            <v>0</v>
          </cell>
          <cell r="P3793" t="str">
            <v/>
          </cell>
          <cell r="R3793" t="str">
            <v/>
          </cell>
          <cell r="S3793">
            <v>0</v>
          </cell>
          <cell r="U3793">
            <v>0</v>
          </cell>
          <cell r="V3793">
            <v>0</v>
          </cell>
          <cell r="W3793">
            <v>0</v>
          </cell>
          <cell r="X3793"/>
          <cell r="Y3793"/>
        </row>
        <row r="3794">
          <cell r="I3794">
            <v>0</v>
          </cell>
          <cell r="J3794">
            <v>0</v>
          </cell>
          <cell r="O3794">
            <v>0</v>
          </cell>
          <cell r="P3794" t="str">
            <v/>
          </cell>
          <cell r="R3794" t="str">
            <v/>
          </cell>
          <cell r="S3794">
            <v>0</v>
          </cell>
          <cell r="U3794">
            <v>0</v>
          </cell>
          <cell r="V3794">
            <v>0</v>
          </cell>
          <cell r="W3794">
            <v>0</v>
          </cell>
          <cell r="X3794"/>
          <cell r="Y3794"/>
        </row>
        <row r="3795">
          <cell r="I3795">
            <v>0</v>
          </cell>
          <cell r="J3795">
            <v>0</v>
          </cell>
          <cell r="O3795">
            <v>0</v>
          </cell>
          <cell r="P3795" t="str">
            <v/>
          </cell>
          <cell r="R3795" t="str">
            <v/>
          </cell>
          <cell r="S3795">
            <v>0</v>
          </cell>
          <cell r="U3795">
            <v>0</v>
          </cell>
          <cell r="V3795">
            <v>0</v>
          </cell>
          <cell r="W3795">
            <v>0</v>
          </cell>
          <cell r="X3795"/>
          <cell r="Y3795"/>
        </row>
        <row r="3796">
          <cell r="I3796">
            <v>0</v>
          </cell>
          <cell r="J3796">
            <v>0</v>
          </cell>
          <cell r="O3796">
            <v>0</v>
          </cell>
          <cell r="P3796" t="str">
            <v/>
          </cell>
          <cell r="R3796" t="str">
            <v/>
          </cell>
          <cell r="S3796">
            <v>0</v>
          </cell>
          <cell r="U3796">
            <v>0</v>
          </cell>
          <cell r="V3796">
            <v>0</v>
          </cell>
          <cell r="W3796">
            <v>0</v>
          </cell>
          <cell r="X3796"/>
          <cell r="Y3796"/>
        </row>
        <row r="3797">
          <cell r="I3797">
            <v>0</v>
          </cell>
          <cell r="J3797">
            <v>0</v>
          </cell>
          <cell r="O3797">
            <v>0</v>
          </cell>
          <cell r="P3797" t="str">
            <v/>
          </cell>
          <cell r="R3797" t="str">
            <v/>
          </cell>
          <cell r="S3797">
            <v>0</v>
          </cell>
          <cell r="U3797">
            <v>0</v>
          </cell>
          <cell r="V3797">
            <v>0</v>
          </cell>
          <cell r="W3797">
            <v>0</v>
          </cell>
          <cell r="X3797"/>
          <cell r="Y3797"/>
        </row>
        <row r="3798">
          <cell r="I3798">
            <v>0</v>
          </cell>
          <cell r="J3798">
            <v>0</v>
          </cell>
          <cell r="O3798">
            <v>0</v>
          </cell>
          <cell r="P3798" t="str">
            <v/>
          </cell>
          <cell r="R3798" t="str">
            <v/>
          </cell>
          <cell r="S3798">
            <v>0</v>
          </cell>
          <cell r="U3798">
            <v>0</v>
          </cell>
          <cell r="V3798">
            <v>0</v>
          </cell>
          <cell r="W3798">
            <v>0</v>
          </cell>
          <cell r="X3798"/>
          <cell r="Y3798"/>
        </row>
        <row r="3799">
          <cell r="I3799">
            <v>0</v>
          </cell>
          <cell r="J3799">
            <v>0</v>
          </cell>
          <cell r="O3799">
            <v>0</v>
          </cell>
          <cell r="P3799" t="str">
            <v/>
          </cell>
          <cell r="R3799" t="str">
            <v/>
          </cell>
          <cell r="S3799">
            <v>0</v>
          </cell>
          <cell r="U3799">
            <v>0</v>
          </cell>
          <cell r="V3799">
            <v>0</v>
          </cell>
          <cell r="W3799">
            <v>0</v>
          </cell>
          <cell r="X3799"/>
          <cell r="Y3799"/>
        </row>
        <row r="3800">
          <cell r="I3800">
            <v>0</v>
          </cell>
          <cell r="J3800">
            <v>0</v>
          </cell>
          <cell r="O3800">
            <v>0</v>
          </cell>
          <cell r="P3800" t="str">
            <v/>
          </cell>
          <cell r="R3800" t="str">
            <v/>
          </cell>
          <cell r="S3800">
            <v>0</v>
          </cell>
          <cell r="U3800">
            <v>0</v>
          </cell>
          <cell r="V3800">
            <v>0</v>
          </cell>
          <cell r="W3800">
            <v>0</v>
          </cell>
          <cell r="X3800"/>
          <cell r="Y3800"/>
        </row>
        <row r="3801">
          <cell r="I3801">
            <v>0</v>
          </cell>
          <cell r="J3801">
            <v>0</v>
          </cell>
          <cell r="O3801">
            <v>0</v>
          </cell>
          <cell r="P3801" t="str">
            <v/>
          </cell>
          <cell r="R3801" t="str">
            <v/>
          </cell>
          <cell r="S3801">
            <v>0</v>
          </cell>
          <cell r="U3801">
            <v>0</v>
          </cell>
          <cell r="V3801">
            <v>0</v>
          </cell>
          <cell r="W3801">
            <v>0</v>
          </cell>
          <cell r="X3801"/>
          <cell r="Y3801"/>
        </row>
        <row r="3802">
          <cell r="I3802">
            <v>0</v>
          </cell>
          <cell r="J3802">
            <v>0</v>
          </cell>
          <cell r="O3802">
            <v>0</v>
          </cell>
          <cell r="P3802" t="str">
            <v/>
          </cell>
          <cell r="R3802" t="str">
            <v/>
          </cell>
          <cell r="S3802">
            <v>0</v>
          </cell>
          <cell r="U3802">
            <v>0</v>
          </cell>
          <cell r="V3802">
            <v>0</v>
          </cell>
          <cell r="W3802">
            <v>0</v>
          </cell>
          <cell r="X3802"/>
          <cell r="Y3802"/>
        </row>
        <row r="3803">
          <cell r="I3803">
            <v>0</v>
          </cell>
          <cell r="J3803">
            <v>0</v>
          </cell>
          <cell r="O3803">
            <v>0</v>
          </cell>
          <cell r="P3803" t="str">
            <v/>
          </cell>
          <cell r="R3803" t="str">
            <v/>
          </cell>
          <cell r="S3803">
            <v>0</v>
          </cell>
          <cell r="U3803">
            <v>0</v>
          </cell>
          <cell r="V3803">
            <v>0</v>
          </cell>
          <cell r="W3803">
            <v>0</v>
          </cell>
          <cell r="X3803"/>
          <cell r="Y3803"/>
        </row>
        <row r="3804">
          <cell r="I3804">
            <v>0</v>
          </cell>
          <cell r="J3804">
            <v>0</v>
          </cell>
          <cell r="O3804">
            <v>0</v>
          </cell>
          <cell r="P3804" t="str">
            <v/>
          </cell>
          <cell r="R3804" t="str">
            <v/>
          </cell>
          <cell r="S3804">
            <v>0</v>
          </cell>
          <cell r="U3804">
            <v>0</v>
          </cell>
          <cell r="V3804">
            <v>0</v>
          </cell>
          <cell r="W3804">
            <v>0</v>
          </cell>
          <cell r="X3804"/>
          <cell r="Y3804"/>
        </row>
        <row r="3805">
          <cell r="I3805">
            <v>0</v>
          </cell>
          <cell r="J3805">
            <v>0</v>
          </cell>
          <cell r="O3805">
            <v>0</v>
          </cell>
          <cell r="P3805" t="str">
            <v/>
          </cell>
          <cell r="R3805" t="str">
            <v/>
          </cell>
          <cell r="S3805">
            <v>0</v>
          </cell>
          <cell r="U3805">
            <v>0</v>
          </cell>
          <cell r="V3805">
            <v>0</v>
          </cell>
          <cell r="W3805">
            <v>0</v>
          </cell>
          <cell r="X3805"/>
          <cell r="Y3805"/>
        </row>
        <row r="3806">
          <cell r="I3806">
            <v>0</v>
          </cell>
          <cell r="J3806">
            <v>0</v>
          </cell>
          <cell r="O3806">
            <v>0</v>
          </cell>
          <cell r="P3806" t="str">
            <v/>
          </cell>
          <cell r="R3806" t="str">
            <v/>
          </cell>
          <cell r="S3806">
            <v>0</v>
          </cell>
          <cell r="U3806">
            <v>0</v>
          </cell>
          <cell r="V3806">
            <v>0</v>
          </cell>
          <cell r="W3806">
            <v>0</v>
          </cell>
          <cell r="X3806"/>
          <cell r="Y3806"/>
        </row>
        <row r="3807">
          <cell r="I3807">
            <v>0</v>
          </cell>
          <cell r="J3807">
            <v>0</v>
          </cell>
          <cell r="O3807">
            <v>0</v>
          </cell>
          <cell r="P3807" t="str">
            <v/>
          </cell>
          <cell r="R3807" t="str">
            <v/>
          </cell>
          <cell r="S3807">
            <v>0</v>
          </cell>
          <cell r="U3807">
            <v>0</v>
          </cell>
          <cell r="V3807">
            <v>0</v>
          </cell>
          <cell r="W3807">
            <v>0</v>
          </cell>
          <cell r="X3807"/>
          <cell r="Y3807"/>
        </row>
        <row r="3808">
          <cell r="I3808">
            <v>0</v>
          </cell>
          <cell r="J3808">
            <v>0</v>
          </cell>
          <cell r="O3808">
            <v>0</v>
          </cell>
          <cell r="P3808" t="str">
            <v/>
          </cell>
          <cell r="R3808" t="str">
            <v/>
          </cell>
          <cell r="S3808">
            <v>0</v>
          </cell>
          <cell r="U3808">
            <v>0</v>
          </cell>
          <cell r="V3808">
            <v>0</v>
          </cell>
          <cell r="W3808">
            <v>0</v>
          </cell>
          <cell r="X3808"/>
          <cell r="Y3808"/>
        </row>
        <row r="3809">
          <cell r="I3809">
            <v>0</v>
          </cell>
          <cell r="J3809">
            <v>0</v>
          </cell>
          <cell r="O3809">
            <v>0</v>
          </cell>
          <cell r="P3809" t="str">
            <v/>
          </cell>
          <cell r="R3809" t="str">
            <v/>
          </cell>
          <cell r="S3809">
            <v>0</v>
          </cell>
          <cell r="U3809">
            <v>0</v>
          </cell>
          <cell r="V3809">
            <v>0</v>
          </cell>
          <cell r="W3809">
            <v>0</v>
          </cell>
          <cell r="X3809"/>
          <cell r="Y3809"/>
        </row>
        <row r="3810">
          <cell r="I3810">
            <v>0</v>
          </cell>
          <cell r="J3810">
            <v>0</v>
          </cell>
          <cell r="O3810">
            <v>0</v>
          </cell>
          <cell r="P3810" t="str">
            <v/>
          </cell>
          <cell r="R3810" t="str">
            <v/>
          </cell>
          <cell r="S3810">
            <v>0</v>
          </cell>
          <cell r="U3810">
            <v>0</v>
          </cell>
          <cell r="V3810">
            <v>0</v>
          </cell>
          <cell r="W3810">
            <v>0</v>
          </cell>
          <cell r="X3810"/>
          <cell r="Y3810"/>
        </row>
        <row r="3811">
          <cell r="I3811">
            <v>0</v>
          </cell>
          <cell r="J3811">
            <v>0</v>
          </cell>
          <cell r="O3811">
            <v>0</v>
          </cell>
          <cell r="P3811" t="str">
            <v/>
          </cell>
          <cell r="R3811" t="str">
            <v/>
          </cell>
          <cell r="S3811">
            <v>0</v>
          </cell>
          <cell r="U3811">
            <v>0</v>
          </cell>
          <cell r="V3811">
            <v>0</v>
          </cell>
          <cell r="W3811">
            <v>0</v>
          </cell>
          <cell r="X3811"/>
          <cell r="Y3811"/>
        </row>
        <row r="3812">
          <cell r="I3812">
            <v>0</v>
          </cell>
          <cell r="J3812">
            <v>0</v>
          </cell>
          <cell r="O3812">
            <v>0</v>
          </cell>
          <cell r="P3812" t="str">
            <v/>
          </cell>
          <cell r="R3812" t="str">
            <v/>
          </cell>
          <cell r="S3812">
            <v>0</v>
          </cell>
          <cell r="U3812">
            <v>0</v>
          </cell>
          <cell r="V3812">
            <v>0</v>
          </cell>
          <cell r="W3812">
            <v>0</v>
          </cell>
          <cell r="X3812"/>
          <cell r="Y3812"/>
        </row>
        <row r="3813">
          <cell r="I3813">
            <v>0</v>
          </cell>
          <cell r="J3813">
            <v>0</v>
          </cell>
          <cell r="O3813">
            <v>0</v>
          </cell>
          <cell r="P3813" t="str">
            <v/>
          </cell>
          <cell r="R3813" t="str">
            <v/>
          </cell>
          <cell r="S3813">
            <v>0</v>
          </cell>
          <cell r="U3813">
            <v>0</v>
          </cell>
          <cell r="V3813">
            <v>0</v>
          </cell>
          <cell r="W3813">
            <v>0</v>
          </cell>
          <cell r="X3813"/>
          <cell r="Y3813"/>
        </row>
        <row r="3814">
          <cell r="I3814">
            <v>0</v>
          </cell>
          <cell r="J3814">
            <v>0</v>
          </cell>
          <cell r="O3814">
            <v>0</v>
          </cell>
          <cell r="P3814" t="str">
            <v/>
          </cell>
          <cell r="R3814" t="str">
            <v/>
          </cell>
          <cell r="S3814">
            <v>0</v>
          </cell>
          <cell r="U3814">
            <v>0</v>
          </cell>
          <cell r="V3814">
            <v>0</v>
          </cell>
          <cell r="W3814">
            <v>0</v>
          </cell>
          <cell r="X3814"/>
          <cell r="Y3814"/>
        </row>
        <row r="3815">
          <cell r="I3815">
            <v>0</v>
          </cell>
          <cell r="J3815">
            <v>0</v>
          </cell>
          <cell r="O3815">
            <v>0</v>
          </cell>
          <cell r="P3815" t="str">
            <v/>
          </cell>
          <cell r="R3815" t="str">
            <v/>
          </cell>
          <cell r="S3815">
            <v>0</v>
          </cell>
          <cell r="U3815">
            <v>0</v>
          </cell>
          <cell r="V3815">
            <v>0</v>
          </cell>
          <cell r="W3815">
            <v>0</v>
          </cell>
          <cell r="X3815"/>
          <cell r="Y3815"/>
        </row>
        <row r="3816">
          <cell r="I3816">
            <v>0</v>
          </cell>
          <cell r="J3816">
            <v>0</v>
          </cell>
          <cell r="O3816">
            <v>0</v>
          </cell>
          <cell r="P3816" t="str">
            <v/>
          </cell>
          <cell r="R3816" t="str">
            <v/>
          </cell>
          <cell r="S3816">
            <v>0</v>
          </cell>
          <cell r="U3816">
            <v>0</v>
          </cell>
          <cell r="V3816">
            <v>0</v>
          </cell>
          <cell r="W3816">
            <v>0</v>
          </cell>
          <cell r="X3816"/>
          <cell r="Y3816"/>
        </row>
        <row r="3817">
          <cell r="I3817">
            <v>0</v>
          </cell>
          <cell r="J3817">
            <v>0</v>
          </cell>
          <cell r="O3817">
            <v>0</v>
          </cell>
          <cell r="P3817" t="str">
            <v/>
          </cell>
          <cell r="R3817" t="str">
            <v/>
          </cell>
          <cell r="S3817">
            <v>0</v>
          </cell>
          <cell r="U3817">
            <v>0</v>
          </cell>
          <cell r="V3817">
            <v>0</v>
          </cell>
          <cell r="W3817">
            <v>0</v>
          </cell>
          <cell r="X3817"/>
          <cell r="Y3817"/>
        </row>
        <row r="3818">
          <cell r="I3818">
            <v>0</v>
          </cell>
          <cell r="J3818">
            <v>0</v>
          </cell>
          <cell r="O3818">
            <v>0</v>
          </cell>
          <cell r="P3818" t="str">
            <v/>
          </cell>
          <cell r="R3818" t="str">
            <v/>
          </cell>
          <cell r="S3818">
            <v>0</v>
          </cell>
          <cell r="U3818">
            <v>0</v>
          </cell>
          <cell r="V3818">
            <v>0</v>
          </cell>
          <cell r="W3818">
            <v>0</v>
          </cell>
          <cell r="X3818"/>
          <cell r="Y3818"/>
        </row>
        <row r="3819">
          <cell r="I3819">
            <v>0</v>
          </cell>
          <cell r="J3819">
            <v>0</v>
          </cell>
          <cell r="O3819">
            <v>0</v>
          </cell>
          <cell r="P3819" t="str">
            <v/>
          </cell>
          <cell r="R3819" t="str">
            <v/>
          </cell>
          <cell r="S3819">
            <v>0</v>
          </cell>
          <cell r="U3819">
            <v>0</v>
          </cell>
          <cell r="V3819">
            <v>0</v>
          </cell>
          <cell r="W3819">
            <v>0</v>
          </cell>
          <cell r="X3819"/>
          <cell r="Y3819"/>
        </row>
        <row r="3820">
          <cell r="I3820">
            <v>0</v>
          </cell>
          <cell r="J3820">
            <v>0</v>
          </cell>
          <cell r="O3820">
            <v>0</v>
          </cell>
          <cell r="P3820" t="str">
            <v/>
          </cell>
          <cell r="R3820" t="str">
            <v/>
          </cell>
          <cell r="S3820">
            <v>0</v>
          </cell>
          <cell r="U3820">
            <v>0</v>
          </cell>
          <cell r="V3820">
            <v>0</v>
          </cell>
          <cell r="W3820">
            <v>0</v>
          </cell>
          <cell r="X3820"/>
          <cell r="Y3820"/>
        </row>
        <row r="3821">
          <cell r="I3821">
            <v>0</v>
          </cell>
          <cell r="J3821">
            <v>0</v>
          </cell>
          <cell r="O3821">
            <v>0</v>
          </cell>
          <cell r="P3821" t="str">
            <v/>
          </cell>
          <cell r="R3821" t="str">
            <v/>
          </cell>
          <cell r="S3821">
            <v>0</v>
          </cell>
          <cell r="U3821">
            <v>0</v>
          </cell>
          <cell r="V3821">
            <v>0</v>
          </cell>
          <cell r="W3821">
            <v>0</v>
          </cell>
          <cell r="X3821"/>
          <cell r="Y3821"/>
        </row>
        <row r="3822">
          <cell r="I3822">
            <v>0</v>
          </cell>
          <cell r="J3822">
            <v>0</v>
          </cell>
          <cell r="O3822">
            <v>0</v>
          </cell>
          <cell r="P3822" t="str">
            <v/>
          </cell>
          <cell r="R3822" t="str">
            <v/>
          </cell>
          <cell r="S3822">
            <v>0</v>
          </cell>
          <cell r="U3822">
            <v>0</v>
          </cell>
          <cell r="V3822">
            <v>0</v>
          </cell>
          <cell r="W3822">
            <v>0</v>
          </cell>
          <cell r="X3822"/>
          <cell r="Y3822"/>
        </row>
        <row r="3823">
          <cell r="I3823">
            <v>0</v>
          </cell>
          <cell r="J3823">
            <v>0</v>
          </cell>
          <cell r="O3823">
            <v>0</v>
          </cell>
          <cell r="P3823" t="str">
            <v/>
          </cell>
          <cell r="R3823" t="str">
            <v/>
          </cell>
          <cell r="S3823">
            <v>0</v>
          </cell>
          <cell r="U3823">
            <v>0</v>
          </cell>
          <cell r="V3823">
            <v>0</v>
          </cell>
          <cell r="W3823">
            <v>0</v>
          </cell>
          <cell r="X3823"/>
          <cell r="Y3823"/>
        </row>
        <row r="3824">
          <cell r="I3824">
            <v>0</v>
          </cell>
          <cell r="J3824">
            <v>0</v>
          </cell>
          <cell r="O3824">
            <v>0</v>
          </cell>
          <cell r="P3824" t="str">
            <v/>
          </cell>
          <cell r="R3824" t="str">
            <v/>
          </cell>
          <cell r="S3824">
            <v>0</v>
          </cell>
          <cell r="U3824">
            <v>0</v>
          </cell>
          <cell r="V3824">
            <v>0</v>
          </cell>
          <cell r="W3824">
            <v>0</v>
          </cell>
          <cell r="X3824"/>
          <cell r="Y3824"/>
        </row>
        <row r="3825">
          <cell r="I3825">
            <v>0</v>
          </cell>
          <cell r="J3825">
            <v>0</v>
          </cell>
          <cell r="O3825">
            <v>0</v>
          </cell>
          <cell r="P3825" t="str">
            <v/>
          </cell>
          <cell r="R3825" t="str">
            <v/>
          </cell>
          <cell r="S3825">
            <v>0</v>
          </cell>
          <cell r="U3825">
            <v>0</v>
          </cell>
          <cell r="V3825">
            <v>0</v>
          </cell>
          <cell r="W3825">
            <v>0</v>
          </cell>
          <cell r="X3825"/>
          <cell r="Y3825"/>
        </row>
        <row r="3826">
          <cell r="I3826">
            <v>0</v>
          </cell>
          <cell r="J3826">
            <v>0</v>
          </cell>
          <cell r="O3826">
            <v>0</v>
          </cell>
          <cell r="P3826" t="str">
            <v/>
          </cell>
          <cell r="R3826" t="str">
            <v/>
          </cell>
          <cell r="S3826">
            <v>0</v>
          </cell>
          <cell r="U3826">
            <v>0</v>
          </cell>
          <cell r="V3826">
            <v>0</v>
          </cell>
          <cell r="W3826">
            <v>0</v>
          </cell>
          <cell r="X3826"/>
          <cell r="Y3826"/>
        </row>
        <row r="3827">
          <cell r="I3827">
            <v>0</v>
          </cell>
          <cell r="J3827">
            <v>0</v>
          </cell>
          <cell r="O3827">
            <v>0</v>
          </cell>
          <cell r="P3827" t="str">
            <v/>
          </cell>
          <cell r="R3827" t="str">
            <v/>
          </cell>
          <cell r="S3827">
            <v>0</v>
          </cell>
          <cell r="U3827">
            <v>0</v>
          </cell>
          <cell r="V3827">
            <v>0</v>
          </cell>
          <cell r="W3827">
            <v>0</v>
          </cell>
          <cell r="X3827"/>
          <cell r="Y3827"/>
        </row>
        <row r="3828">
          <cell r="I3828">
            <v>0</v>
          </cell>
          <cell r="J3828">
            <v>0</v>
          </cell>
          <cell r="O3828">
            <v>0</v>
          </cell>
          <cell r="P3828" t="str">
            <v/>
          </cell>
          <cell r="R3828" t="str">
            <v/>
          </cell>
          <cell r="S3828">
            <v>0</v>
          </cell>
          <cell r="U3828">
            <v>0</v>
          </cell>
          <cell r="V3828">
            <v>0</v>
          </cell>
          <cell r="W3828">
            <v>0</v>
          </cell>
          <cell r="X3828"/>
          <cell r="Y3828"/>
        </row>
        <row r="3829">
          <cell r="I3829">
            <v>0</v>
          </cell>
          <cell r="J3829">
            <v>0</v>
          </cell>
          <cell r="O3829">
            <v>0</v>
          </cell>
          <cell r="P3829" t="str">
            <v/>
          </cell>
          <cell r="R3829" t="str">
            <v/>
          </cell>
          <cell r="S3829">
            <v>0</v>
          </cell>
          <cell r="U3829">
            <v>0</v>
          </cell>
          <cell r="V3829">
            <v>0</v>
          </cell>
          <cell r="W3829">
            <v>0</v>
          </cell>
          <cell r="X3829"/>
          <cell r="Y3829"/>
        </row>
        <row r="3830">
          <cell r="I3830">
            <v>0</v>
          </cell>
          <cell r="J3830">
            <v>0</v>
          </cell>
          <cell r="O3830">
            <v>0</v>
          </cell>
          <cell r="P3830" t="str">
            <v/>
          </cell>
          <cell r="R3830" t="str">
            <v/>
          </cell>
          <cell r="S3830">
            <v>0</v>
          </cell>
          <cell r="U3830">
            <v>0</v>
          </cell>
          <cell r="V3830">
            <v>0</v>
          </cell>
          <cell r="W3830">
            <v>0</v>
          </cell>
          <cell r="X3830"/>
          <cell r="Y3830"/>
        </row>
        <row r="3831">
          <cell r="I3831">
            <v>0</v>
          </cell>
          <cell r="J3831">
            <v>0</v>
          </cell>
          <cell r="O3831">
            <v>0</v>
          </cell>
          <cell r="P3831" t="str">
            <v/>
          </cell>
          <cell r="R3831" t="str">
            <v/>
          </cell>
          <cell r="S3831">
            <v>0</v>
          </cell>
          <cell r="U3831">
            <v>0</v>
          </cell>
          <cell r="V3831">
            <v>0</v>
          </cell>
          <cell r="W3831">
            <v>0</v>
          </cell>
          <cell r="X3831"/>
          <cell r="Y3831"/>
        </row>
        <row r="3832">
          <cell r="I3832">
            <v>0</v>
          </cell>
          <cell r="J3832">
            <v>0</v>
          </cell>
          <cell r="O3832">
            <v>0</v>
          </cell>
          <cell r="P3832" t="str">
            <v/>
          </cell>
          <cell r="R3832" t="str">
            <v/>
          </cell>
          <cell r="S3832">
            <v>0</v>
          </cell>
          <cell r="U3832">
            <v>0</v>
          </cell>
          <cell r="V3832">
            <v>0</v>
          </cell>
          <cell r="W3832">
            <v>0</v>
          </cell>
          <cell r="X3832"/>
          <cell r="Y3832"/>
        </row>
        <row r="3833">
          <cell r="I3833">
            <v>0</v>
          </cell>
          <cell r="J3833">
            <v>0</v>
          </cell>
          <cell r="O3833">
            <v>0</v>
          </cell>
          <cell r="P3833" t="str">
            <v/>
          </cell>
          <cell r="R3833" t="str">
            <v/>
          </cell>
          <cell r="S3833">
            <v>0</v>
          </cell>
          <cell r="U3833">
            <v>0</v>
          </cell>
          <cell r="V3833">
            <v>0</v>
          </cell>
          <cell r="W3833">
            <v>0</v>
          </cell>
          <cell r="X3833"/>
          <cell r="Y3833"/>
        </row>
        <row r="3834">
          <cell r="I3834">
            <v>0</v>
          </cell>
          <cell r="J3834">
            <v>0</v>
          </cell>
          <cell r="O3834">
            <v>0</v>
          </cell>
          <cell r="P3834" t="str">
            <v/>
          </cell>
          <cell r="R3834" t="str">
            <v/>
          </cell>
          <cell r="S3834">
            <v>0</v>
          </cell>
          <cell r="U3834">
            <v>0</v>
          </cell>
          <cell r="V3834">
            <v>0</v>
          </cell>
          <cell r="W3834">
            <v>0</v>
          </cell>
          <cell r="X3834"/>
          <cell r="Y3834"/>
        </row>
        <row r="3835">
          <cell r="I3835">
            <v>0</v>
          </cell>
          <cell r="J3835">
            <v>0</v>
          </cell>
          <cell r="O3835">
            <v>0</v>
          </cell>
          <cell r="P3835" t="str">
            <v/>
          </cell>
          <cell r="R3835" t="str">
            <v/>
          </cell>
          <cell r="S3835">
            <v>0</v>
          </cell>
          <cell r="U3835">
            <v>0</v>
          </cell>
          <cell r="V3835">
            <v>0</v>
          </cell>
          <cell r="W3835">
            <v>0</v>
          </cell>
          <cell r="X3835"/>
          <cell r="Y3835"/>
        </row>
        <row r="3836">
          <cell r="I3836">
            <v>0</v>
          </cell>
          <cell r="J3836">
            <v>0</v>
          </cell>
          <cell r="O3836">
            <v>0</v>
          </cell>
          <cell r="P3836" t="str">
            <v/>
          </cell>
          <cell r="R3836" t="str">
            <v/>
          </cell>
          <cell r="S3836">
            <v>0</v>
          </cell>
          <cell r="U3836">
            <v>0</v>
          </cell>
          <cell r="V3836">
            <v>0</v>
          </cell>
          <cell r="W3836">
            <v>0</v>
          </cell>
          <cell r="X3836"/>
          <cell r="Y3836"/>
        </row>
        <row r="3837">
          <cell r="I3837">
            <v>0</v>
          </cell>
          <cell r="J3837">
            <v>0</v>
          </cell>
          <cell r="O3837">
            <v>0</v>
          </cell>
          <cell r="P3837" t="str">
            <v/>
          </cell>
          <cell r="R3837" t="str">
            <v/>
          </cell>
          <cell r="S3837">
            <v>0</v>
          </cell>
          <cell r="U3837">
            <v>0</v>
          </cell>
          <cell r="V3837">
            <v>0</v>
          </cell>
          <cell r="W3837">
            <v>0</v>
          </cell>
          <cell r="X3837"/>
          <cell r="Y3837"/>
        </row>
        <row r="3838">
          <cell r="I3838">
            <v>0</v>
          </cell>
          <cell r="J3838">
            <v>0</v>
          </cell>
          <cell r="O3838">
            <v>0</v>
          </cell>
          <cell r="P3838" t="str">
            <v/>
          </cell>
          <cell r="R3838" t="str">
            <v/>
          </cell>
          <cell r="S3838">
            <v>0</v>
          </cell>
          <cell r="U3838">
            <v>0</v>
          </cell>
          <cell r="V3838">
            <v>0</v>
          </cell>
          <cell r="W3838">
            <v>0</v>
          </cell>
          <cell r="X3838"/>
          <cell r="Y3838"/>
        </row>
        <row r="3839">
          <cell r="I3839">
            <v>0</v>
          </cell>
          <cell r="J3839">
            <v>0</v>
          </cell>
          <cell r="O3839">
            <v>0</v>
          </cell>
          <cell r="P3839" t="str">
            <v/>
          </cell>
          <cell r="R3839" t="str">
            <v/>
          </cell>
          <cell r="S3839">
            <v>0</v>
          </cell>
          <cell r="U3839">
            <v>0</v>
          </cell>
          <cell r="V3839">
            <v>0</v>
          </cell>
          <cell r="W3839">
            <v>0</v>
          </cell>
          <cell r="X3839"/>
          <cell r="Y3839"/>
        </row>
        <row r="3840">
          <cell r="I3840">
            <v>0</v>
          </cell>
          <cell r="J3840">
            <v>0</v>
          </cell>
          <cell r="O3840">
            <v>0</v>
          </cell>
          <cell r="P3840" t="str">
            <v/>
          </cell>
          <cell r="R3840" t="str">
            <v/>
          </cell>
          <cell r="S3840">
            <v>0</v>
          </cell>
          <cell r="U3840">
            <v>0</v>
          </cell>
          <cell r="V3840">
            <v>0</v>
          </cell>
          <cell r="W3840">
            <v>0</v>
          </cell>
          <cell r="X3840"/>
          <cell r="Y3840"/>
        </row>
        <row r="3841">
          <cell r="I3841">
            <v>0</v>
          </cell>
          <cell r="J3841">
            <v>0</v>
          </cell>
          <cell r="O3841">
            <v>0</v>
          </cell>
          <cell r="P3841" t="str">
            <v/>
          </cell>
          <cell r="R3841" t="str">
            <v/>
          </cell>
          <cell r="S3841">
            <v>0</v>
          </cell>
          <cell r="U3841">
            <v>0</v>
          </cell>
          <cell r="V3841">
            <v>0</v>
          </cell>
          <cell r="W3841">
            <v>0</v>
          </cell>
          <cell r="X3841"/>
          <cell r="Y3841"/>
        </row>
        <row r="3842">
          <cell r="I3842">
            <v>0</v>
          </cell>
          <cell r="J3842">
            <v>0</v>
          </cell>
          <cell r="O3842">
            <v>0</v>
          </cell>
          <cell r="P3842" t="str">
            <v/>
          </cell>
          <cell r="R3842" t="str">
            <v/>
          </cell>
          <cell r="S3842">
            <v>0</v>
          </cell>
          <cell r="U3842">
            <v>0</v>
          </cell>
          <cell r="V3842">
            <v>0</v>
          </cell>
          <cell r="W3842">
            <v>0</v>
          </cell>
          <cell r="X3842"/>
          <cell r="Y3842"/>
        </row>
        <row r="3843">
          <cell r="I3843">
            <v>0</v>
          </cell>
          <cell r="J3843">
            <v>0</v>
          </cell>
          <cell r="O3843">
            <v>0</v>
          </cell>
          <cell r="P3843" t="str">
            <v/>
          </cell>
          <cell r="R3843" t="str">
            <v/>
          </cell>
          <cell r="S3843">
            <v>0</v>
          </cell>
          <cell r="U3843">
            <v>0</v>
          </cell>
          <cell r="V3843">
            <v>0</v>
          </cell>
          <cell r="W3843">
            <v>0</v>
          </cell>
          <cell r="X3843"/>
          <cell r="Y3843"/>
        </row>
        <row r="3844">
          <cell r="I3844">
            <v>0</v>
          </cell>
          <cell r="J3844">
            <v>0</v>
          </cell>
          <cell r="O3844">
            <v>0</v>
          </cell>
          <cell r="P3844" t="str">
            <v/>
          </cell>
          <cell r="R3844" t="str">
            <v/>
          </cell>
          <cell r="S3844">
            <v>0</v>
          </cell>
          <cell r="U3844">
            <v>0</v>
          </cell>
          <cell r="V3844">
            <v>0</v>
          </cell>
          <cell r="W3844">
            <v>0</v>
          </cell>
          <cell r="X3844"/>
          <cell r="Y3844"/>
        </row>
        <row r="3845">
          <cell r="I3845">
            <v>0</v>
          </cell>
          <cell r="J3845">
            <v>0</v>
          </cell>
          <cell r="O3845">
            <v>0</v>
          </cell>
          <cell r="P3845" t="str">
            <v/>
          </cell>
          <cell r="R3845" t="str">
            <v/>
          </cell>
          <cell r="S3845">
            <v>0</v>
          </cell>
          <cell r="U3845">
            <v>0</v>
          </cell>
          <cell r="V3845">
            <v>0</v>
          </cell>
          <cell r="W3845">
            <v>0</v>
          </cell>
          <cell r="X3845"/>
          <cell r="Y3845"/>
        </row>
        <row r="3846">
          <cell r="I3846">
            <v>0</v>
          </cell>
          <cell r="J3846">
            <v>0</v>
          </cell>
          <cell r="O3846">
            <v>0</v>
          </cell>
          <cell r="P3846" t="str">
            <v/>
          </cell>
          <cell r="R3846" t="str">
            <v/>
          </cell>
          <cell r="S3846">
            <v>0</v>
          </cell>
          <cell r="U3846">
            <v>0</v>
          </cell>
          <cell r="V3846">
            <v>0</v>
          </cell>
          <cell r="W3846">
            <v>0</v>
          </cell>
          <cell r="X3846"/>
          <cell r="Y3846"/>
        </row>
        <row r="3847">
          <cell r="I3847">
            <v>0</v>
          </cell>
          <cell r="J3847">
            <v>0</v>
          </cell>
          <cell r="O3847">
            <v>0</v>
          </cell>
          <cell r="P3847" t="str">
            <v/>
          </cell>
          <cell r="R3847" t="str">
            <v/>
          </cell>
          <cell r="S3847">
            <v>0</v>
          </cell>
          <cell r="U3847">
            <v>0</v>
          </cell>
          <cell r="V3847">
            <v>0</v>
          </cell>
          <cell r="W3847">
            <v>0</v>
          </cell>
          <cell r="X3847"/>
          <cell r="Y3847"/>
        </row>
        <row r="3848">
          <cell r="I3848">
            <v>0</v>
          </cell>
          <cell r="J3848">
            <v>0</v>
          </cell>
          <cell r="O3848">
            <v>0</v>
          </cell>
          <cell r="P3848" t="str">
            <v/>
          </cell>
          <cell r="R3848" t="str">
            <v/>
          </cell>
          <cell r="S3848">
            <v>0</v>
          </cell>
          <cell r="U3848">
            <v>0</v>
          </cell>
          <cell r="V3848">
            <v>0</v>
          </cell>
          <cell r="W3848">
            <v>0</v>
          </cell>
          <cell r="X3848"/>
          <cell r="Y3848"/>
        </row>
        <row r="3849">
          <cell r="I3849">
            <v>0</v>
          </cell>
          <cell r="J3849">
            <v>0</v>
          </cell>
          <cell r="O3849">
            <v>0</v>
          </cell>
          <cell r="P3849" t="str">
            <v/>
          </cell>
          <cell r="R3849" t="str">
            <v/>
          </cell>
          <cell r="S3849">
            <v>0</v>
          </cell>
          <cell r="U3849">
            <v>0</v>
          </cell>
          <cell r="V3849">
            <v>0</v>
          </cell>
          <cell r="W3849">
            <v>0</v>
          </cell>
          <cell r="X3849"/>
          <cell r="Y3849"/>
        </row>
        <row r="3850">
          <cell r="I3850">
            <v>0</v>
          </cell>
          <cell r="J3850">
            <v>0</v>
          </cell>
          <cell r="O3850">
            <v>0</v>
          </cell>
          <cell r="P3850" t="str">
            <v/>
          </cell>
          <cell r="R3850" t="str">
            <v/>
          </cell>
          <cell r="S3850">
            <v>0</v>
          </cell>
          <cell r="U3850">
            <v>0</v>
          </cell>
          <cell r="V3850">
            <v>0</v>
          </cell>
          <cell r="W3850">
            <v>0</v>
          </cell>
          <cell r="X3850"/>
          <cell r="Y3850"/>
        </row>
        <row r="3851">
          <cell r="I3851">
            <v>0</v>
          </cell>
          <cell r="J3851">
            <v>0</v>
          </cell>
          <cell r="O3851">
            <v>0</v>
          </cell>
          <cell r="P3851" t="str">
            <v/>
          </cell>
          <cell r="R3851" t="str">
            <v/>
          </cell>
          <cell r="S3851">
            <v>0</v>
          </cell>
          <cell r="U3851">
            <v>0</v>
          </cell>
          <cell r="V3851">
            <v>0</v>
          </cell>
          <cell r="W3851">
            <v>0</v>
          </cell>
          <cell r="X3851"/>
          <cell r="Y3851"/>
        </row>
        <row r="3852">
          <cell r="I3852">
            <v>0</v>
          </cell>
          <cell r="J3852">
            <v>0</v>
          </cell>
          <cell r="O3852">
            <v>0</v>
          </cell>
          <cell r="P3852" t="str">
            <v/>
          </cell>
          <cell r="R3852" t="str">
            <v/>
          </cell>
          <cell r="S3852">
            <v>0</v>
          </cell>
          <cell r="U3852">
            <v>0</v>
          </cell>
          <cell r="V3852">
            <v>0</v>
          </cell>
          <cell r="W3852">
            <v>0</v>
          </cell>
          <cell r="X3852"/>
          <cell r="Y3852"/>
        </row>
        <row r="3853">
          <cell r="I3853">
            <v>0</v>
          </cell>
          <cell r="J3853">
            <v>0</v>
          </cell>
          <cell r="O3853">
            <v>0</v>
          </cell>
          <cell r="P3853" t="str">
            <v/>
          </cell>
          <cell r="R3853" t="str">
            <v/>
          </cell>
          <cell r="S3853">
            <v>0</v>
          </cell>
          <cell r="U3853">
            <v>0</v>
          </cell>
          <cell r="V3853">
            <v>0</v>
          </cell>
          <cell r="W3853">
            <v>0</v>
          </cell>
          <cell r="X3853"/>
          <cell r="Y3853"/>
        </row>
        <row r="3854">
          <cell r="I3854">
            <v>0</v>
          </cell>
          <cell r="J3854">
            <v>0</v>
          </cell>
          <cell r="O3854">
            <v>0</v>
          </cell>
          <cell r="P3854" t="str">
            <v/>
          </cell>
          <cell r="R3854" t="str">
            <v/>
          </cell>
          <cell r="S3854">
            <v>0</v>
          </cell>
          <cell r="U3854">
            <v>0</v>
          </cell>
          <cell r="V3854">
            <v>0</v>
          </cell>
          <cell r="W3854">
            <v>0</v>
          </cell>
          <cell r="X3854"/>
          <cell r="Y3854"/>
        </row>
        <row r="3855">
          <cell r="I3855">
            <v>0</v>
          </cell>
          <cell r="J3855">
            <v>0</v>
          </cell>
          <cell r="O3855">
            <v>0</v>
          </cell>
          <cell r="P3855" t="str">
            <v/>
          </cell>
          <cell r="R3855" t="str">
            <v/>
          </cell>
          <cell r="S3855">
            <v>0</v>
          </cell>
          <cell r="U3855">
            <v>0</v>
          </cell>
          <cell r="V3855">
            <v>0</v>
          </cell>
          <cell r="W3855">
            <v>0</v>
          </cell>
          <cell r="X3855"/>
          <cell r="Y3855"/>
        </row>
        <row r="3856">
          <cell r="I3856">
            <v>0</v>
          </cell>
          <cell r="J3856">
            <v>0</v>
          </cell>
          <cell r="O3856">
            <v>0</v>
          </cell>
          <cell r="P3856" t="str">
            <v/>
          </cell>
          <cell r="R3856" t="str">
            <v/>
          </cell>
          <cell r="S3856">
            <v>0</v>
          </cell>
          <cell r="U3856">
            <v>0</v>
          </cell>
          <cell r="V3856">
            <v>0</v>
          </cell>
          <cell r="W3856">
            <v>0</v>
          </cell>
          <cell r="X3856"/>
          <cell r="Y3856"/>
        </row>
        <row r="3857">
          <cell r="I3857">
            <v>0</v>
          </cell>
          <cell r="J3857">
            <v>0</v>
          </cell>
          <cell r="O3857">
            <v>0</v>
          </cell>
          <cell r="P3857" t="str">
            <v/>
          </cell>
          <cell r="R3857" t="str">
            <v/>
          </cell>
          <cell r="S3857">
            <v>0</v>
          </cell>
          <cell r="U3857">
            <v>0</v>
          </cell>
          <cell r="V3857">
            <v>0</v>
          </cell>
          <cell r="W3857">
            <v>0</v>
          </cell>
          <cell r="X3857"/>
          <cell r="Y3857"/>
        </row>
        <row r="3858">
          <cell r="I3858">
            <v>0</v>
          </cell>
          <cell r="J3858">
            <v>0</v>
          </cell>
          <cell r="O3858">
            <v>0</v>
          </cell>
          <cell r="P3858" t="str">
            <v/>
          </cell>
          <cell r="R3858" t="str">
            <v/>
          </cell>
          <cell r="S3858">
            <v>0</v>
          </cell>
          <cell r="U3858">
            <v>0</v>
          </cell>
          <cell r="V3858">
            <v>0</v>
          </cell>
          <cell r="W3858">
            <v>0</v>
          </cell>
          <cell r="X3858"/>
          <cell r="Y3858"/>
        </row>
        <row r="3859">
          <cell r="I3859">
            <v>0</v>
          </cell>
          <cell r="J3859">
            <v>0</v>
          </cell>
          <cell r="O3859">
            <v>0</v>
          </cell>
          <cell r="P3859" t="str">
            <v/>
          </cell>
          <cell r="R3859" t="str">
            <v/>
          </cell>
          <cell r="S3859">
            <v>0</v>
          </cell>
          <cell r="U3859">
            <v>0</v>
          </cell>
          <cell r="V3859">
            <v>0</v>
          </cell>
          <cell r="W3859">
            <v>0</v>
          </cell>
          <cell r="X3859"/>
          <cell r="Y3859"/>
        </row>
        <row r="3860">
          <cell r="I3860">
            <v>0</v>
          </cell>
          <cell r="J3860">
            <v>0</v>
          </cell>
          <cell r="O3860">
            <v>0</v>
          </cell>
          <cell r="P3860" t="str">
            <v/>
          </cell>
          <cell r="R3860" t="str">
            <v/>
          </cell>
          <cell r="S3860">
            <v>0</v>
          </cell>
          <cell r="U3860">
            <v>0</v>
          </cell>
          <cell r="V3860">
            <v>0</v>
          </cell>
          <cell r="W3860">
            <v>0</v>
          </cell>
          <cell r="X3860"/>
          <cell r="Y3860"/>
        </row>
        <row r="3861">
          <cell r="I3861">
            <v>0</v>
          </cell>
          <cell r="J3861">
            <v>0</v>
          </cell>
          <cell r="O3861">
            <v>0</v>
          </cell>
          <cell r="P3861" t="str">
            <v/>
          </cell>
          <cell r="R3861" t="str">
            <v/>
          </cell>
          <cell r="S3861">
            <v>0</v>
          </cell>
          <cell r="U3861">
            <v>0</v>
          </cell>
          <cell r="V3861">
            <v>0</v>
          </cell>
          <cell r="W3861">
            <v>0</v>
          </cell>
          <cell r="X3861"/>
          <cell r="Y3861"/>
        </row>
        <row r="3862">
          <cell r="I3862">
            <v>0</v>
          </cell>
          <cell r="J3862">
            <v>0</v>
          </cell>
          <cell r="O3862">
            <v>0</v>
          </cell>
          <cell r="P3862" t="str">
            <v/>
          </cell>
          <cell r="R3862" t="str">
            <v/>
          </cell>
          <cell r="S3862">
            <v>0</v>
          </cell>
          <cell r="U3862">
            <v>0</v>
          </cell>
          <cell r="V3862">
            <v>0</v>
          </cell>
          <cell r="W3862">
            <v>0</v>
          </cell>
          <cell r="X3862"/>
          <cell r="Y3862"/>
        </row>
        <row r="3863">
          <cell r="I3863">
            <v>0</v>
          </cell>
          <cell r="J3863">
            <v>0</v>
          </cell>
          <cell r="O3863">
            <v>0</v>
          </cell>
          <cell r="P3863" t="str">
            <v/>
          </cell>
          <cell r="R3863" t="str">
            <v/>
          </cell>
          <cell r="S3863">
            <v>0</v>
          </cell>
          <cell r="U3863">
            <v>0</v>
          </cell>
          <cell r="V3863">
            <v>0</v>
          </cell>
          <cell r="W3863">
            <v>0</v>
          </cell>
          <cell r="X3863"/>
          <cell r="Y3863"/>
        </row>
        <row r="3864">
          <cell r="I3864">
            <v>0</v>
          </cell>
          <cell r="J3864">
            <v>0</v>
          </cell>
          <cell r="O3864">
            <v>0</v>
          </cell>
          <cell r="P3864" t="str">
            <v/>
          </cell>
          <cell r="R3864" t="str">
            <v/>
          </cell>
          <cell r="S3864">
            <v>0</v>
          </cell>
          <cell r="U3864">
            <v>0</v>
          </cell>
          <cell r="V3864">
            <v>0</v>
          </cell>
          <cell r="W3864">
            <v>0</v>
          </cell>
          <cell r="X3864"/>
          <cell r="Y3864"/>
        </row>
        <row r="3865">
          <cell r="I3865">
            <v>0</v>
          </cell>
          <cell r="J3865">
            <v>0</v>
          </cell>
          <cell r="O3865">
            <v>0</v>
          </cell>
          <cell r="P3865" t="str">
            <v/>
          </cell>
          <cell r="R3865" t="str">
            <v/>
          </cell>
          <cell r="S3865">
            <v>0</v>
          </cell>
          <cell r="U3865">
            <v>0</v>
          </cell>
          <cell r="V3865">
            <v>0</v>
          </cell>
          <cell r="W3865">
            <v>0</v>
          </cell>
          <cell r="X3865"/>
          <cell r="Y3865"/>
        </row>
        <row r="3866">
          <cell r="I3866">
            <v>0</v>
          </cell>
          <cell r="J3866">
            <v>0</v>
          </cell>
          <cell r="O3866">
            <v>0</v>
          </cell>
          <cell r="P3866" t="str">
            <v/>
          </cell>
          <cell r="R3866" t="str">
            <v/>
          </cell>
          <cell r="S3866">
            <v>0</v>
          </cell>
          <cell r="U3866">
            <v>0</v>
          </cell>
          <cell r="V3866">
            <v>0</v>
          </cell>
          <cell r="W3866">
            <v>0</v>
          </cell>
          <cell r="X3866"/>
          <cell r="Y3866"/>
        </row>
        <row r="3867">
          <cell r="I3867">
            <v>0</v>
          </cell>
          <cell r="J3867">
            <v>0</v>
          </cell>
          <cell r="O3867">
            <v>0</v>
          </cell>
          <cell r="P3867" t="str">
            <v/>
          </cell>
          <cell r="R3867" t="str">
            <v/>
          </cell>
          <cell r="S3867">
            <v>0</v>
          </cell>
          <cell r="U3867">
            <v>0</v>
          </cell>
          <cell r="V3867">
            <v>0</v>
          </cell>
          <cell r="W3867">
            <v>0</v>
          </cell>
          <cell r="X3867"/>
          <cell r="Y3867"/>
        </row>
        <row r="3868">
          <cell r="I3868">
            <v>0</v>
          </cell>
          <cell r="J3868">
            <v>0</v>
          </cell>
          <cell r="O3868">
            <v>0</v>
          </cell>
          <cell r="P3868" t="str">
            <v/>
          </cell>
          <cell r="R3868" t="str">
            <v/>
          </cell>
          <cell r="S3868">
            <v>0</v>
          </cell>
          <cell r="U3868">
            <v>0</v>
          </cell>
          <cell r="V3868">
            <v>0</v>
          </cell>
          <cell r="W3868">
            <v>0</v>
          </cell>
          <cell r="X3868"/>
          <cell r="Y3868"/>
        </row>
        <row r="3869">
          <cell r="I3869">
            <v>0</v>
          </cell>
          <cell r="J3869">
            <v>0</v>
          </cell>
          <cell r="O3869">
            <v>0</v>
          </cell>
          <cell r="P3869" t="str">
            <v/>
          </cell>
          <cell r="R3869" t="str">
            <v/>
          </cell>
          <cell r="S3869">
            <v>0</v>
          </cell>
          <cell r="U3869">
            <v>0</v>
          </cell>
          <cell r="V3869">
            <v>0</v>
          </cell>
          <cell r="W3869">
            <v>0</v>
          </cell>
          <cell r="X3869"/>
          <cell r="Y3869"/>
        </row>
        <row r="3870">
          <cell r="I3870">
            <v>0</v>
          </cell>
          <cell r="J3870">
            <v>0</v>
          </cell>
          <cell r="O3870">
            <v>0</v>
          </cell>
          <cell r="P3870" t="str">
            <v/>
          </cell>
          <cell r="R3870" t="str">
            <v/>
          </cell>
          <cell r="S3870">
            <v>0</v>
          </cell>
          <cell r="U3870">
            <v>0</v>
          </cell>
          <cell r="V3870">
            <v>0</v>
          </cell>
          <cell r="W3870">
            <v>0</v>
          </cell>
          <cell r="X3870"/>
          <cell r="Y3870"/>
        </row>
        <row r="3871">
          <cell r="I3871">
            <v>0</v>
          </cell>
          <cell r="J3871">
            <v>0</v>
          </cell>
          <cell r="O3871">
            <v>0</v>
          </cell>
          <cell r="P3871" t="str">
            <v/>
          </cell>
          <cell r="R3871" t="str">
            <v/>
          </cell>
          <cell r="S3871">
            <v>0</v>
          </cell>
          <cell r="U3871">
            <v>0</v>
          </cell>
          <cell r="V3871">
            <v>0</v>
          </cell>
          <cell r="W3871">
            <v>0</v>
          </cell>
          <cell r="X3871"/>
          <cell r="Y3871"/>
        </row>
        <row r="3872">
          <cell r="I3872">
            <v>0</v>
          </cell>
          <cell r="J3872">
            <v>0</v>
          </cell>
          <cell r="O3872">
            <v>0</v>
          </cell>
          <cell r="P3872" t="str">
            <v/>
          </cell>
          <cell r="R3872" t="str">
            <v/>
          </cell>
          <cell r="S3872">
            <v>0</v>
          </cell>
          <cell r="U3872">
            <v>0</v>
          </cell>
          <cell r="V3872">
            <v>0</v>
          </cell>
          <cell r="W3872">
            <v>0</v>
          </cell>
          <cell r="X3872"/>
          <cell r="Y3872"/>
        </row>
        <row r="3873">
          <cell r="I3873">
            <v>0</v>
          </cell>
          <cell r="J3873">
            <v>0</v>
          </cell>
          <cell r="O3873">
            <v>0</v>
          </cell>
          <cell r="P3873" t="str">
            <v/>
          </cell>
          <cell r="R3873" t="str">
            <v/>
          </cell>
          <cell r="S3873">
            <v>0</v>
          </cell>
          <cell r="U3873">
            <v>0</v>
          </cell>
          <cell r="V3873">
            <v>0</v>
          </cell>
          <cell r="W3873">
            <v>0</v>
          </cell>
          <cell r="X3873"/>
          <cell r="Y3873"/>
        </row>
        <row r="3874">
          <cell r="I3874">
            <v>0</v>
          </cell>
          <cell r="J3874">
            <v>0</v>
          </cell>
          <cell r="O3874">
            <v>0</v>
          </cell>
          <cell r="P3874" t="str">
            <v/>
          </cell>
          <cell r="R3874" t="str">
            <v/>
          </cell>
          <cell r="S3874">
            <v>0</v>
          </cell>
          <cell r="U3874">
            <v>0</v>
          </cell>
          <cell r="V3874">
            <v>0</v>
          </cell>
          <cell r="W3874">
            <v>0</v>
          </cell>
          <cell r="X3874"/>
          <cell r="Y3874"/>
        </row>
        <row r="3875">
          <cell r="I3875">
            <v>0</v>
          </cell>
          <cell r="J3875">
            <v>0</v>
          </cell>
          <cell r="O3875">
            <v>0</v>
          </cell>
          <cell r="P3875" t="str">
            <v/>
          </cell>
          <cell r="R3875" t="str">
            <v/>
          </cell>
          <cell r="S3875">
            <v>0</v>
          </cell>
          <cell r="U3875">
            <v>0</v>
          </cell>
          <cell r="V3875">
            <v>0</v>
          </cell>
          <cell r="W3875">
            <v>0</v>
          </cell>
          <cell r="X3875"/>
          <cell r="Y3875"/>
        </row>
        <row r="3876">
          <cell r="I3876">
            <v>0</v>
          </cell>
          <cell r="J3876">
            <v>0</v>
          </cell>
          <cell r="O3876">
            <v>0</v>
          </cell>
          <cell r="P3876" t="str">
            <v/>
          </cell>
          <cell r="R3876" t="str">
            <v/>
          </cell>
          <cell r="S3876">
            <v>0</v>
          </cell>
          <cell r="U3876">
            <v>0</v>
          </cell>
          <cell r="V3876">
            <v>0</v>
          </cell>
          <cell r="W3876">
            <v>0</v>
          </cell>
          <cell r="X3876"/>
          <cell r="Y3876"/>
        </row>
        <row r="3877">
          <cell r="I3877">
            <v>0</v>
          </cell>
          <cell r="J3877">
            <v>0</v>
          </cell>
          <cell r="O3877">
            <v>0</v>
          </cell>
          <cell r="P3877" t="str">
            <v/>
          </cell>
          <cell r="R3877" t="str">
            <v/>
          </cell>
          <cell r="S3877">
            <v>0</v>
          </cell>
          <cell r="U3877">
            <v>0</v>
          </cell>
          <cell r="V3877">
            <v>0</v>
          </cell>
          <cell r="W3877">
            <v>0</v>
          </cell>
          <cell r="X3877"/>
          <cell r="Y3877"/>
        </row>
        <row r="3878">
          <cell r="I3878">
            <v>0</v>
          </cell>
          <cell r="J3878">
            <v>0</v>
          </cell>
          <cell r="O3878">
            <v>0</v>
          </cell>
          <cell r="P3878" t="str">
            <v/>
          </cell>
          <cell r="R3878" t="str">
            <v/>
          </cell>
          <cell r="S3878">
            <v>0</v>
          </cell>
          <cell r="U3878">
            <v>0</v>
          </cell>
          <cell r="V3878">
            <v>0</v>
          </cell>
          <cell r="W3878">
            <v>0</v>
          </cell>
          <cell r="X3878"/>
          <cell r="Y3878"/>
        </row>
        <row r="3879">
          <cell r="I3879">
            <v>0</v>
          </cell>
          <cell r="J3879">
            <v>0</v>
          </cell>
          <cell r="O3879">
            <v>0</v>
          </cell>
          <cell r="P3879" t="str">
            <v/>
          </cell>
          <cell r="R3879" t="str">
            <v/>
          </cell>
          <cell r="S3879">
            <v>0</v>
          </cell>
          <cell r="U3879">
            <v>0</v>
          </cell>
          <cell r="V3879">
            <v>0</v>
          </cell>
          <cell r="W3879">
            <v>0</v>
          </cell>
          <cell r="X3879"/>
          <cell r="Y3879"/>
        </row>
        <row r="3880">
          <cell r="I3880">
            <v>0</v>
          </cell>
          <cell r="J3880">
            <v>0</v>
          </cell>
          <cell r="O3880">
            <v>0</v>
          </cell>
          <cell r="P3880" t="str">
            <v/>
          </cell>
          <cell r="R3880" t="str">
            <v/>
          </cell>
          <cell r="S3880">
            <v>0</v>
          </cell>
          <cell r="U3880">
            <v>0</v>
          </cell>
          <cell r="V3880">
            <v>0</v>
          </cell>
          <cell r="W3880">
            <v>0</v>
          </cell>
          <cell r="X3880"/>
          <cell r="Y3880"/>
        </row>
        <row r="3881">
          <cell r="I3881">
            <v>0</v>
          </cell>
          <cell r="J3881">
            <v>0</v>
          </cell>
          <cell r="O3881">
            <v>0</v>
          </cell>
          <cell r="P3881" t="str">
            <v/>
          </cell>
          <cell r="R3881" t="str">
            <v/>
          </cell>
          <cell r="S3881">
            <v>0</v>
          </cell>
          <cell r="U3881">
            <v>0</v>
          </cell>
          <cell r="V3881">
            <v>0</v>
          </cell>
          <cell r="W3881">
            <v>0</v>
          </cell>
          <cell r="X3881"/>
          <cell r="Y3881"/>
        </row>
        <row r="3882">
          <cell r="I3882">
            <v>0</v>
          </cell>
          <cell r="J3882">
            <v>0</v>
          </cell>
          <cell r="O3882">
            <v>0</v>
          </cell>
          <cell r="P3882" t="str">
            <v/>
          </cell>
          <cell r="R3882" t="str">
            <v/>
          </cell>
          <cell r="S3882">
            <v>0</v>
          </cell>
          <cell r="U3882">
            <v>0</v>
          </cell>
          <cell r="V3882">
            <v>0</v>
          </cell>
          <cell r="W3882">
            <v>0</v>
          </cell>
          <cell r="X3882"/>
          <cell r="Y3882"/>
        </row>
        <row r="3883">
          <cell r="I3883">
            <v>0</v>
          </cell>
          <cell r="J3883">
            <v>0</v>
          </cell>
          <cell r="O3883">
            <v>0</v>
          </cell>
          <cell r="P3883" t="str">
            <v/>
          </cell>
          <cell r="R3883" t="str">
            <v/>
          </cell>
          <cell r="S3883">
            <v>0</v>
          </cell>
          <cell r="U3883">
            <v>0</v>
          </cell>
          <cell r="V3883">
            <v>0</v>
          </cell>
          <cell r="W3883">
            <v>0</v>
          </cell>
          <cell r="X3883"/>
          <cell r="Y3883"/>
        </row>
        <row r="3884">
          <cell r="I3884">
            <v>0</v>
          </cell>
          <cell r="J3884">
            <v>0</v>
          </cell>
          <cell r="O3884">
            <v>0</v>
          </cell>
          <cell r="P3884" t="str">
            <v/>
          </cell>
          <cell r="R3884" t="str">
            <v/>
          </cell>
          <cell r="S3884">
            <v>0</v>
          </cell>
          <cell r="U3884">
            <v>0</v>
          </cell>
          <cell r="V3884">
            <v>0</v>
          </cell>
          <cell r="W3884">
            <v>0</v>
          </cell>
          <cell r="X3884"/>
          <cell r="Y3884"/>
        </row>
        <row r="3885">
          <cell r="I3885">
            <v>0</v>
          </cell>
          <cell r="J3885">
            <v>0</v>
          </cell>
          <cell r="O3885">
            <v>0</v>
          </cell>
          <cell r="P3885" t="str">
            <v/>
          </cell>
          <cell r="R3885" t="str">
            <v/>
          </cell>
          <cell r="S3885">
            <v>0</v>
          </cell>
          <cell r="U3885">
            <v>0</v>
          </cell>
          <cell r="V3885">
            <v>0</v>
          </cell>
          <cell r="W3885">
            <v>0</v>
          </cell>
          <cell r="X3885"/>
          <cell r="Y3885"/>
        </row>
        <row r="3886">
          <cell r="I3886">
            <v>0</v>
          </cell>
          <cell r="J3886">
            <v>0</v>
          </cell>
          <cell r="O3886">
            <v>0</v>
          </cell>
          <cell r="P3886" t="str">
            <v/>
          </cell>
          <cell r="R3886" t="str">
            <v/>
          </cell>
          <cell r="S3886">
            <v>0</v>
          </cell>
          <cell r="U3886">
            <v>0</v>
          </cell>
          <cell r="V3886">
            <v>0</v>
          </cell>
          <cell r="W3886">
            <v>0</v>
          </cell>
          <cell r="X3886"/>
          <cell r="Y3886"/>
        </row>
        <row r="3887">
          <cell r="I3887">
            <v>0</v>
          </cell>
          <cell r="J3887">
            <v>0</v>
          </cell>
          <cell r="O3887">
            <v>0</v>
          </cell>
          <cell r="P3887" t="str">
            <v/>
          </cell>
          <cell r="R3887" t="str">
            <v/>
          </cell>
          <cell r="S3887">
            <v>0</v>
          </cell>
          <cell r="U3887">
            <v>0</v>
          </cell>
          <cell r="V3887">
            <v>0</v>
          </cell>
          <cell r="W3887">
            <v>0</v>
          </cell>
          <cell r="X3887"/>
          <cell r="Y3887"/>
        </row>
        <row r="3888">
          <cell r="I3888">
            <v>0</v>
          </cell>
          <cell r="J3888">
            <v>0</v>
          </cell>
          <cell r="O3888">
            <v>0</v>
          </cell>
          <cell r="P3888" t="str">
            <v/>
          </cell>
          <cell r="R3888" t="str">
            <v/>
          </cell>
          <cell r="S3888">
            <v>0</v>
          </cell>
          <cell r="U3888">
            <v>0</v>
          </cell>
          <cell r="V3888">
            <v>0</v>
          </cell>
          <cell r="W3888">
            <v>0</v>
          </cell>
          <cell r="X3888"/>
          <cell r="Y3888"/>
        </row>
        <row r="3889">
          <cell r="I3889">
            <v>0</v>
          </cell>
          <cell r="J3889">
            <v>0</v>
          </cell>
          <cell r="O3889">
            <v>0</v>
          </cell>
          <cell r="P3889" t="str">
            <v/>
          </cell>
          <cell r="R3889" t="str">
            <v/>
          </cell>
          <cell r="S3889">
            <v>0</v>
          </cell>
          <cell r="U3889">
            <v>0</v>
          </cell>
          <cell r="V3889">
            <v>0</v>
          </cell>
          <cell r="W3889">
            <v>0</v>
          </cell>
          <cell r="X3889"/>
          <cell r="Y3889"/>
        </row>
        <row r="3890">
          <cell r="I3890">
            <v>0</v>
          </cell>
          <cell r="J3890">
            <v>0</v>
          </cell>
          <cell r="O3890">
            <v>0</v>
          </cell>
          <cell r="P3890" t="str">
            <v/>
          </cell>
          <cell r="R3890" t="str">
            <v/>
          </cell>
          <cell r="S3890">
            <v>0</v>
          </cell>
          <cell r="U3890">
            <v>0</v>
          </cell>
          <cell r="V3890">
            <v>0</v>
          </cell>
          <cell r="W3890">
            <v>0</v>
          </cell>
          <cell r="X3890"/>
          <cell r="Y3890"/>
        </row>
        <row r="3891">
          <cell r="I3891">
            <v>0</v>
          </cell>
          <cell r="J3891">
            <v>0</v>
          </cell>
          <cell r="O3891">
            <v>0</v>
          </cell>
          <cell r="P3891" t="str">
            <v/>
          </cell>
          <cell r="R3891" t="str">
            <v/>
          </cell>
          <cell r="S3891">
            <v>0</v>
          </cell>
          <cell r="U3891">
            <v>0</v>
          </cell>
          <cell r="V3891">
            <v>0</v>
          </cell>
          <cell r="W3891">
            <v>0</v>
          </cell>
          <cell r="X3891"/>
          <cell r="Y3891"/>
        </row>
        <row r="3892">
          <cell r="I3892">
            <v>0</v>
          </cell>
          <cell r="J3892">
            <v>0</v>
          </cell>
          <cell r="O3892">
            <v>0</v>
          </cell>
          <cell r="P3892" t="str">
            <v/>
          </cell>
          <cell r="R3892" t="str">
            <v/>
          </cell>
          <cell r="S3892">
            <v>0</v>
          </cell>
          <cell r="U3892">
            <v>0</v>
          </cell>
          <cell r="V3892">
            <v>0</v>
          </cell>
          <cell r="W3892">
            <v>0</v>
          </cell>
          <cell r="X3892"/>
          <cell r="Y3892"/>
        </row>
        <row r="3893">
          <cell r="I3893">
            <v>0</v>
          </cell>
          <cell r="J3893">
            <v>0</v>
          </cell>
          <cell r="O3893">
            <v>0</v>
          </cell>
          <cell r="P3893" t="str">
            <v/>
          </cell>
          <cell r="R3893" t="str">
            <v/>
          </cell>
          <cell r="S3893">
            <v>0</v>
          </cell>
          <cell r="U3893">
            <v>0</v>
          </cell>
          <cell r="V3893">
            <v>0</v>
          </cell>
          <cell r="W3893">
            <v>0</v>
          </cell>
          <cell r="X3893"/>
          <cell r="Y3893"/>
        </row>
        <row r="3894">
          <cell r="I3894">
            <v>0</v>
          </cell>
          <cell r="J3894">
            <v>0</v>
          </cell>
          <cell r="O3894">
            <v>0</v>
          </cell>
          <cell r="P3894" t="str">
            <v/>
          </cell>
          <cell r="R3894" t="str">
            <v/>
          </cell>
          <cell r="S3894">
            <v>0</v>
          </cell>
          <cell r="U3894">
            <v>0</v>
          </cell>
          <cell r="V3894">
            <v>0</v>
          </cell>
          <cell r="W3894">
            <v>0</v>
          </cell>
          <cell r="X3894"/>
          <cell r="Y3894"/>
        </row>
        <row r="3895">
          <cell r="I3895">
            <v>0</v>
          </cell>
          <cell r="J3895">
            <v>0</v>
          </cell>
          <cell r="O3895">
            <v>0</v>
          </cell>
          <cell r="P3895" t="str">
            <v/>
          </cell>
          <cell r="R3895" t="str">
            <v/>
          </cell>
          <cell r="S3895">
            <v>0</v>
          </cell>
          <cell r="U3895">
            <v>0</v>
          </cell>
          <cell r="V3895">
            <v>0</v>
          </cell>
          <cell r="W3895">
            <v>0</v>
          </cell>
          <cell r="X3895"/>
          <cell r="Y3895"/>
        </row>
        <row r="3896">
          <cell r="I3896">
            <v>0</v>
          </cell>
          <cell r="J3896">
            <v>0</v>
          </cell>
          <cell r="O3896">
            <v>0</v>
          </cell>
          <cell r="P3896" t="str">
            <v/>
          </cell>
          <cell r="R3896" t="str">
            <v/>
          </cell>
          <cell r="S3896">
            <v>0</v>
          </cell>
          <cell r="U3896">
            <v>0</v>
          </cell>
          <cell r="V3896">
            <v>0</v>
          </cell>
          <cell r="W3896">
            <v>0</v>
          </cell>
          <cell r="X3896"/>
          <cell r="Y3896"/>
        </row>
        <row r="3897">
          <cell r="I3897">
            <v>0</v>
          </cell>
          <cell r="J3897">
            <v>0</v>
          </cell>
          <cell r="O3897">
            <v>0</v>
          </cell>
          <cell r="P3897" t="str">
            <v/>
          </cell>
          <cell r="R3897" t="str">
            <v/>
          </cell>
          <cell r="S3897">
            <v>0</v>
          </cell>
          <cell r="U3897">
            <v>0</v>
          </cell>
          <cell r="V3897">
            <v>0</v>
          </cell>
          <cell r="W3897">
            <v>0</v>
          </cell>
          <cell r="X3897"/>
          <cell r="Y3897"/>
        </row>
        <row r="3898">
          <cell r="I3898">
            <v>0</v>
          </cell>
          <cell r="J3898">
            <v>0</v>
          </cell>
          <cell r="O3898">
            <v>0</v>
          </cell>
          <cell r="P3898" t="str">
            <v/>
          </cell>
          <cell r="R3898" t="str">
            <v/>
          </cell>
          <cell r="S3898">
            <v>0</v>
          </cell>
          <cell r="U3898">
            <v>0</v>
          </cell>
          <cell r="V3898">
            <v>0</v>
          </cell>
          <cell r="W3898">
            <v>0</v>
          </cell>
          <cell r="X3898"/>
          <cell r="Y3898"/>
        </row>
        <row r="3899">
          <cell r="I3899">
            <v>0</v>
          </cell>
          <cell r="J3899">
            <v>0</v>
          </cell>
          <cell r="O3899">
            <v>0</v>
          </cell>
          <cell r="P3899" t="str">
            <v/>
          </cell>
          <cell r="R3899" t="str">
            <v/>
          </cell>
          <cell r="S3899">
            <v>0</v>
          </cell>
          <cell r="U3899">
            <v>0</v>
          </cell>
          <cell r="V3899">
            <v>0</v>
          </cell>
          <cell r="W3899">
            <v>0</v>
          </cell>
          <cell r="X3899"/>
          <cell r="Y3899"/>
        </row>
        <row r="3900">
          <cell r="I3900">
            <v>0</v>
          </cell>
          <cell r="J3900">
            <v>0</v>
          </cell>
          <cell r="O3900">
            <v>0</v>
          </cell>
          <cell r="P3900" t="str">
            <v/>
          </cell>
          <cell r="R3900" t="str">
            <v/>
          </cell>
          <cell r="S3900">
            <v>0</v>
          </cell>
          <cell r="U3900">
            <v>0</v>
          </cell>
          <cell r="V3900">
            <v>0</v>
          </cell>
          <cell r="W3900">
            <v>0</v>
          </cell>
          <cell r="X3900"/>
          <cell r="Y3900"/>
        </row>
        <row r="3901">
          <cell r="I3901">
            <v>0</v>
          </cell>
          <cell r="J3901">
            <v>0</v>
          </cell>
          <cell r="O3901">
            <v>0</v>
          </cell>
          <cell r="P3901" t="str">
            <v/>
          </cell>
          <cell r="R3901" t="str">
            <v/>
          </cell>
          <cell r="S3901">
            <v>0</v>
          </cell>
          <cell r="U3901">
            <v>0</v>
          </cell>
          <cell r="V3901">
            <v>0</v>
          </cell>
          <cell r="W3901">
            <v>0</v>
          </cell>
          <cell r="X3901"/>
          <cell r="Y3901"/>
        </row>
        <row r="3902">
          <cell r="I3902">
            <v>0</v>
          </cell>
          <cell r="J3902">
            <v>0</v>
          </cell>
          <cell r="O3902">
            <v>0</v>
          </cell>
          <cell r="P3902" t="str">
            <v/>
          </cell>
          <cell r="R3902" t="str">
            <v/>
          </cell>
          <cell r="S3902">
            <v>0</v>
          </cell>
          <cell r="U3902">
            <v>0</v>
          </cell>
          <cell r="V3902">
            <v>0</v>
          </cell>
          <cell r="W3902">
            <v>0</v>
          </cell>
          <cell r="X3902"/>
          <cell r="Y3902"/>
        </row>
        <row r="3903">
          <cell r="I3903">
            <v>0</v>
          </cell>
          <cell r="J3903">
            <v>0</v>
          </cell>
          <cell r="O3903">
            <v>0</v>
          </cell>
          <cell r="P3903" t="str">
            <v/>
          </cell>
          <cell r="R3903" t="str">
            <v/>
          </cell>
          <cell r="S3903">
            <v>0</v>
          </cell>
          <cell r="U3903">
            <v>0</v>
          </cell>
          <cell r="V3903">
            <v>0</v>
          </cell>
          <cell r="W3903">
            <v>0</v>
          </cell>
          <cell r="X3903"/>
          <cell r="Y3903"/>
        </row>
        <row r="3904">
          <cell r="I3904">
            <v>0</v>
          </cell>
          <cell r="J3904">
            <v>0</v>
          </cell>
          <cell r="O3904">
            <v>0</v>
          </cell>
          <cell r="P3904" t="str">
            <v/>
          </cell>
          <cell r="R3904" t="str">
            <v/>
          </cell>
          <cell r="S3904">
            <v>0</v>
          </cell>
          <cell r="U3904">
            <v>0</v>
          </cell>
          <cell r="V3904">
            <v>0</v>
          </cell>
          <cell r="W3904">
            <v>0</v>
          </cell>
          <cell r="X3904"/>
          <cell r="Y3904"/>
        </row>
        <row r="3905">
          <cell r="I3905">
            <v>0</v>
          </cell>
          <cell r="J3905">
            <v>0</v>
          </cell>
          <cell r="O3905">
            <v>0</v>
          </cell>
          <cell r="P3905" t="str">
            <v/>
          </cell>
          <cell r="R3905" t="str">
            <v/>
          </cell>
          <cell r="S3905">
            <v>0</v>
          </cell>
          <cell r="U3905">
            <v>0</v>
          </cell>
          <cell r="V3905">
            <v>0</v>
          </cell>
          <cell r="W3905">
            <v>0</v>
          </cell>
          <cell r="X3905"/>
          <cell r="Y3905"/>
        </row>
        <row r="3906">
          <cell r="I3906">
            <v>0</v>
          </cell>
          <cell r="J3906">
            <v>0</v>
          </cell>
          <cell r="O3906">
            <v>0</v>
          </cell>
          <cell r="P3906" t="str">
            <v/>
          </cell>
          <cell r="R3906" t="str">
            <v/>
          </cell>
          <cell r="S3906">
            <v>0</v>
          </cell>
          <cell r="U3906">
            <v>0</v>
          </cell>
          <cell r="V3906">
            <v>0</v>
          </cell>
          <cell r="W3906">
            <v>0</v>
          </cell>
          <cell r="X3906"/>
          <cell r="Y3906"/>
        </row>
        <row r="3907">
          <cell r="I3907">
            <v>0</v>
          </cell>
          <cell r="J3907">
            <v>0</v>
          </cell>
          <cell r="O3907">
            <v>0</v>
          </cell>
          <cell r="P3907" t="str">
            <v/>
          </cell>
          <cell r="R3907" t="str">
            <v/>
          </cell>
          <cell r="S3907">
            <v>0</v>
          </cell>
          <cell r="U3907">
            <v>0</v>
          </cell>
          <cell r="V3907">
            <v>0</v>
          </cell>
          <cell r="W3907">
            <v>0</v>
          </cell>
          <cell r="X3907"/>
          <cell r="Y3907"/>
        </row>
        <row r="3908">
          <cell r="I3908">
            <v>0</v>
          </cell>
          <cell r="J3908">
            <v>0</v>
          </cell>
          <cell r="O3908">
            <v>0</v>
          </cell>
          <cell r="P3908" t="str">
            <v/>
          </cell>
          <cell r="R3908" t="str">
            <v/>
          </cell>
          <cell r="S3908">
            <v>0</v>
          </cell>
          <cell r="U3908">
            <v>0</v>
          </cell>
          <cell r="V3908">
            <v>0</v>
          </cell>
          <cell r="W3908">
            <v>0</v>
          </cell>
          <cell r="X3908"/>
          <cell r="Y3908"/>
        </row>
        <row r="3909">
          <cell r="I3909">
            <v>0</v>
          </cell>
          <cell r="J3909">
            <v>0</v>
          </cell>
          <cell r="O3909">
            <v>0</v>
          </cell>
          <cell r="P3909" t="str">
            <v/>
          </cell>
          <cell r="R3909" t="str">
            <v/>
          </cell>
          <cell r="S3909">
            <v>0</v>
          </cell>
          <cell r="U3909">
            <v>0</v>
          </cell>
          <cell r="V3909">
            <v>0</v>
          </cell>
          <cell r="W3909">
            <v>0</v>
          </cell>
          <cell r="X3909"/>
          <cell r="Y3909"/>
        </row>
        <row r="3910">
          <cell r="I3910">
            <v>0</v>
          </cell>
          <cell r="J3910">
            <v>0</v>
          </cell>
          <cell r="O3910">
            <v>0</v>
          </cell>
          <cell r="P3910" t="str">
            <v/>
          </cell>
          <cell r="R3910" t="str">
            <v/>
          </cell>
          <cell r="S3910">
            <v>0</v>
          </cell>
          <cell r="U3910">
            <v>0</v>
          </cell>
          <cell r="V3910">
            <v>0</v>
          </cell>
          <cell r="W3910">
            <v>0</v>
          </cell>
          <cell r="X3910"/>
          <cell r="Y3910"/>
        </row>
        <row r="3911">
          <cell r="I3911">
            <v>0</v>
          </cell>
          <cell r="J3911">
            <v>0</v>
          </cell>
          <cell r="O3911">
            <v>0</v>
          </cell>
          <cell r="P3911" t="str">
            <v/>
          </cell>
          <cell r="R3911" t="str">
            <v/>
          </cell>
          <cell r="S3911">
            <v>0</v>
          </cell>
          <cell r="U3911">
            <v>0</v>
          </cell>
          <cell r="V3911">
            <v>0</v>
          </cell>
          <cell r="W3911">
            <v>0</v>
          </cell>
          <cell r="X3911"/>
          <cell r="Y3911"/>
        </row>
        <row r="3912">
          <cell r="I3912">
            <v>0</v>
          </cell>
          <cell r="J3912">
            <v>0</v>
          </cell>
          <cell r="O3912">
            <v>0</v>
          </cell>
          <cell r="P3912" t="str">
            <v/>
          </cell>
          <cell r="R3912" t="str">
            <v/>
          </cell>
          <cell r="S3912">
            <v>0</v>
          </cell>
          <cell r="U3912">
            <v>0</v>
          </cell>
          <cell r="V3912">
            <v>0</v>
          </cell>
          <cell r="W3912">
            <v>0</v>
          </cell>
          <cell r="X3912"/>
          <cell r="Y3912"/>
        </row>
        <row r="3913">
          <cell r="I3913">
            <v>0</v>
          </cell>
          <cell r="J3913">
            <v>0</v>
          </cell>
          <cell r="O3913">
            <v>0</v>
          </cell>
          <cell r="P3913" t="str">
            <v/>
          </cell>
          <cell r="R3913" t="str">
            <v/>
          </cell>
          <cell r="S3913">
            <v>0</v>
          </cell>
          <cell r="U3913">
            <v>0</v>
          </cell>
          <cell r="V3913">
            <v>0</v>
          </cell>
          <cell r="W3913">
            <v>0</v>
          </cell>
          <cell r="X3913"/>
          <cell r="Y3913"/>
        </row>
        <row r="3914">
          <cell r="I3914">
            <v>0</v>
          </cell>
          <cell r="J3914">
            <v>0</v>
          </cell>
          <cell r="O3914">
            <v>0</v>
          </cell>
          <cell r="P3914" t="str">
            <v/>
          </cell>
          <cell r="R3914" t="str">
            <v/>
          </cell>
          <cell r="S3914">
            <v>0</v>
          </cell>
          <cell r="U3914">
            <v>0</v>
          </cell>
          <cell r="V3914">
            <v>0</v>
          </cell>
          <cell r="W3914">
            <v>0</v>
          </cell>
          <cell r="X3914"/>
          <cell r="Y3914"/>
        </row>
        <row r="3915">
          <cell r="I3915">
            <v>0</v>
          </cell>
          <cell r="J3915">
            <v>0</v>
          </cell>
          <cell r="O3915">
            <v>0</v>
          </cell>
          <cell r="P3915" t="str">
            <v/>
          </cell>
          <cell r="R3915" t="str">
            <v/>
          </cell>
          <cell r="S3915">
            <v>0</v>
          </cell>
          <cell r="U3915">
            <v>0</v>
          </cell>
          <cell r="V3915">
            <v>0</v>
          </cell>
          <cell r="W3915">
            <v>0</v>
          </cell>
          <cell r="X3915"/>
          <cell r="Y3915"/>
        </row>
        <row r="3916">
          <cell r="I3916">
            <v>0</v>
          </cell>
          <cell r="J3916">
            <v>0</v>
          </cell>
          <cell r="O3916">
            <v>0</v>
          </cell>
          <cell r="P3916" t="str">
            <v/>
          </cell>
          <cell r="R3916" t="str">
            <v/>
          </cell>
          <cell r="S3916">
            <v>0</v>
          </cell>
          <cell r="U3916">
            <v>0</v>
          </cell>
          <cell r="V3916">
            <v>0</v>
          </cell>
          <cell r="W3916">
            <v>0</v>
          </cell>
          <cell r="X3916"/>
          <cell r="Y3916"/>
        </row>
        <row r="3917">
          <cell r="I3917">
            <v>0</v>
          </cell>
          <cell r="J3917">
            <v>0</v>
          </cell>
          <cell r="O3917">
            <v>0</v>
          </cell>
          <cell r="P3917" t="str">
            <v/>
          </cell>
          <cell r="R3917" t="str">
            <v/>
          </cell>
          <cell r="S3917">
            <v>0</v>
          </cell>
          <cell r="U3917">
            <v>0</v>
          </cell>
          <cell r="V3917">
            <v>0</v>
          </cell>
          <cell r="W3917">
            <v>0</v>
          </cell>
          <cell r="X3917"/>
          <cell r="Y3917"/>
        </row>
        <row r="3918">
          <cell r="I3918">
            <v>0</v>
          </cell>
          <cell r="J3918">
            <v>0</v>
          </cell>
          <cell r="O3918">
            <v>0</v>
          </cell>
          <cell r="P3918" t="str">
            <v/>
          </cell>
          <cell r="R3918" t="str">
            <v/>
          </cell>
          <cell r="S3918">
            <v>0</v>
          </cell>
          <cell r="U3918">
            <v>0</v>
          </cell>
          <cell r="V3918">
            <v>0</v>
          </cell>
          <cell r="W3918">
            <v>0</v>
          </cell>
          <cell r="X3918"/>
          <cell r="Y3918"/>
        </row>
        <row r="3919">
          <cell r="I3919">
            <v>0</v>
          </cell>
          <cell r="J3919">
            <v>0</v>
          </cell>
          <cell r="O3919">
            <v>0</v>
          </cell>
          <cell r="P3919" t="str">
            <v/>
          </cell>
          <cell r="R3919" t="str">
            <v/>
          </cell>
          <cell r="S3919">
            <v>0</v>
          </cell>
          <cell r="U3919">
            <v>0</v>
          </cell>
          <cell r="V3919">
            <v>0</v>
          </cell>
          <cell r="W3919">
            <v>0</v>
          </cell>
          <cell r="X3919"/>
          <cell r="Y3919"/>
        </row>
        <row r="3920">
          <cell r="I3920">
            <v>0</v>
          </cell>
          <cell r="J3920">
            <v>0</v>
          </cell>
          <cell r="O3920">
            <v>0</v>
          </cell>
          <cell r="P3920" t="str">
            <v/>
          </cell>
          <cell r="R3920" t="str">
            <v/>
          </cell>
          <cell r="S3920">
            <v>0</v>
          </cell>
          <cell r="U3920">
            <v>0</v>
          </cell>
          <cell r="V3920">
            <v>0</v>
          </cell>
          <cell r="W3920">
            <v>0</v>
          </cell>
          <cell r="X3920"/>
          <cell r="Y3920"/>
        </row>
        <row r="3921">
          <cell r="I3921">
            <v>0</v>
          </cell>
          <cell r="J3921">
            <v>0</v>
          </cell>
          <cell r="O3921">
            <v>0</v>
          </cell>
          <cell r="P3921" t="str">
            <v/>
          </cell>
          <cell r="R3921" t="str">
            <v/>
          </cell>
          <cell r="S3921">
            <v>0</v>
          </cell>
          <cell r="U3921">
            <v>0</v>
          </cell>
          <cell r="V3921">
            <v>0</v>
          </cell>
          <cell r="W3921">
            <v>0</v>
          </cell>
          <cell r="X3921"/>
          <cell r="Y3921"/>
        </row>
        <row r="3922">
          <cell r="I3922">
            <v>0</v>
          </cell>
          <cell r="J3922">
            <v>0</v>
          </cell>
          <cell r="O3922">
            <v>0</v>
          </cell>
          <cell r="P3922" t="str">
            <v/>
          </cell>
          <cell r="R3922" t="str">
            <v/>
          </cell>
          <cell r="S3922">
            <v>0</v>
          </cell>
          <cell r="U3922">
            <v>0</v>
          </cell>
          <cell r="V3922">
            <v>0</v>
          </cell>
          <cell r="W3922">
            <v>0</v>
          </cell>
          <cell r="X3922"/>
          <cell r="Y3922"/>
        </row>
        <row r="3923">
          <cell r="I3923">
            <v>0</v>
          </cell>
          <cell r="J3923">
            <v>0</v>
          </cell>
          <cell r="O3923">
            <v>0</v>
          </cell>
          <cell r="P3923" t="str">
            <v/>
          </cell>
          <cell r="R3923" t="str">
            <v/>
          </cell>
          <cell r="S3923">
            <v>0</v>
          </cell>
          <cell r="U3923">
            <v>0</v>
          </cell>
          <cell r="V3923">
            <v>0</v>
          </cell>
          <cell r="W3923">
            <v>0</v>
          </cell>
          <cell r="X3923"/>
          <cell r="Y3923"/>
        </row>
        <row r="3924">
          <cell r="I3924">
            <v>0</v>
          </cell>
          <cell r="J3924">
            <v>0</v>
          </cell>
          <cell r="O3924">
            <v>0</v>
          </cell>
          <cell r="P3924" t="str">
            <v/>
          </cell>
          <cell r="R3924" t="str">
            <v/>
          </cell>
          <cell r="S3924">
            <v>0</v>
          </cell>
          <cell r="U3924">
            <v>0</v>
          </cell>
          <cell r="V3924">
            <v>0</v>
          </cell>
          <cell r="W3924">
            <v>0</v>
          </cell>
          <cell r="X3924"/>
          <cell r="Y3924"/>
        </row>
        <row r="3925">
          <cell r="I3925">
            <v>0</v>
          </cell>
          <cell r="J3925">
            <v>0</v>
          </cell>
          <cell r="O3925">
            <v>0</v>
          </cell>
          <cell r="P3925" t="str">
            <v/>
          </cell>
          <cell r="R3925" t="str">
            <v/>
          </cell>
          <cell r="S3925">
            <v>0</v>
          </cell>
          <cell r="U3925">
            <v>0</v>
          </cell>
          <cell r="V3925">
            <v>0</v>
          </cell>
          <cell r="W3925">
            <v>0</v>
          </cell>
          <cell r="X3925"/>
          <cell r="Y3925"/>
        </row>
        <row r="3926">
          <cell r="I3926">
            <v>0</v>
          </cell>
          <cell r="J3926">
            <v>0</v>
          </cell>
          <cell r="O3926">
            <v>0</v>
          </cell>
          <cell r="P3926" t="str">
            <v/>
          </cell>
          <cell r="R3926" t="str">
            <v/>
          </cell>
          <cell r="S3926">
            <v>0</v>
          </cell>
          <cell r="U3926">
            <v>0</v>
          </cell>
          <cell r="V3926">
            <v>0</v>
          </cell>
          <cell r="W3926">
            <v>0</v>
          </cell>
          <cell r="X3926"/>
          <cell r="Y3926"/>
        </row>
        <row r="3927">
          <cell r="I3927">
            <v>0</v>
          </cell>
          <cell r="J3927">
            <v>0</v>
          </cell>
          <cell r="O3927">
            <v>0</v>
          </cell>
          <cell r="P3927" t="str">
            <v/>
          </cell>
          <cell r="R3927" t="str">
            <v/>
          </cell>
          <cell r="S3927">
            <v>0</v>
          </cell>
          <cell r="U3927">
            <v>0</v>
          </cell>
          <cell r="V3927">
            <v>0</v>
          </cell>
          <cell r="W3927">
            <v>0</v>
          </cell>
          <cell r="X3927"/>
          <cell r="Y3927"/>
        </row>
        <row r="3928">
          <cell r="I3928">
            <v>0</v>
          </cell>
          <cell r="J3928">
            <v>0</v>
          </cell>
          <cell r="O3928">
            <v>0</v>
          </cell>
          <cell r="P3928" t="str">
            <v/>
          </cell>
          <cell r="R3928" t="str">
            <v/>
          </cell>
          <cell r="S3928">
            <v>0</v>
          </cell>
          <cell r="U3928">
            <v>0</v>
          </cell>
          <cell r="V3928">
            <v>0</v>
          </cell>
          <cell r="W3928">
            <v>0</v>
          </cell>
          <cell r="X3928"/>
          <cell r="Y3928"/>
        </row>
        <row r="3929">
          <cell r="I3929">
            <v>0</v>
          </cell>
          <cell r="J3929">
            <v>0</v>
          </cell>
          <cell r="O3929">
            <v>0</v>
          </cell>
          <cell r="P3929" t="str">
            <v/>
          </cell>
          <cell r="R3929" t="str">
            <v/>
          </cell>
          <cell r="S3929">
            <v>0</v>
          </cell>
          <cell r="U3929">
            <v>0</v>
          </cell>
          <cell r="V3929">
            <v>0</v>
          </cell>
          <cell r="W3929">
            <v>0</v>
          </cell>
          <cell r="X3929"/>
          <cell r="Y3929"/>
        </row>
        <row r="3930">
          <cell r="I3930">
            <v>0</v>
          </cell>
          <cell r="J3930">
            <v>0</v>
          </cell>
          <cell r="O3930">
            <v>0</v>
          </cell>
          <cell r="P3930" t="str">
            <v/>
          </cell>
          <cell r="R3930" t="str">
            <v/>
          </cell>
          <cell r="S3930">
            <v>0</v>
          </cell>
          <cell r="U3930">
            <v>0</v>
          </cell>
          <cell r="V3930">
            <v>0</v>
          </cell>
          <cell r="W3930">
            <v>0</v>
          </cell>
          <cell r="X3930"/>
          <cell r="Y3930"/>
        </row>
        <row r="3931">
          <cell r="I3931">
            <v>0</v>
          </cell>
          <cell r="J3931">
            <v>0</v>
          </cell>
          <cell r="O3931">
            <v>0</v>
          </cell>
          <cell r="P3931" t="str">
            <v/>
          </cell>
          <cell r="R3931" t="str">
            <v/>
          </cell>
          <cell r="S3931">
            <v>0</v>
          </cell>
          <cell r="U3931">
            <v>0</v>
          </cell>
          <cell r="V3931">
            <v>0</v>
          </cell>
          <cell r="W3931">
            <v>0</v>
          </cell>
          <cell r="X3931"/>
          <cell r="Y3931"/>
        </row>
        <row r="3932">
          <cell r="I3932">
            <v>0</v>
          </cell>
          <cell r="J3932">
            <v>0</v>
          </cell>
          <cell r="O3932">
            <v>0</v>
          </cell>
          <cell r="P3932" t="str">
            <v/>
          </cell>
          <cell r="R3932" t="str">
            <v/>
          </cell>
          <cell r="S3932">
            <v>0</v>
          </cell>
          <cell r="U3932">
            <v>0</v>
          </cell>
          <cell r="V3932">
            <v>0</v>
          </cell>
          <cell r="W3932">
            <v>0</v>
          </cell>
          <cell r="X3932"/>
          <cell r="Y3932"/>
        </row>
        <row r="3933">
          <cell r="I3933">
            <v>0</v>
          </cell>
          <cell r="J3933">
            <v>0</v>
          </cell>
          <cell r="O3933">
            <v>0</v>
          </cell>
          <cell r="P3933" t="str">
            <v/>
          </cell>
          <cell r="R3933" t="str">
            <v/>
          </cell>
          <cell r="S3933">
            <v>0</v>
          </cell>
          <cell r="U3933">
            <v>0</v>
          </cell>
          <cell r="V3933">
            <v>0</v>
          </cell>
          <cell r="W3933">
            <v>0</v>
          </cell>
          <cell r="X3933"/>
          <cell r="Y3933"/>
        </row>
        <row r="3934">
          <cell r="I3934">
            <v>0</v>
          </cell>
          <cell r="J3934">
            <v>0</v>
          </cell>
          <cell r="O3934">
            <v>0</v>
          </cell>
          <cell r="P3934" t="str">
            <v/>
          </cell>
          <cell r="R3934" t="str">
            <v/>
          </cell>
          <cell r="S3934">
            <v>0</v>
          </cell>
          <cell r="U3934">
            <v>0</v>
          </cell>
          <cell r="V3934">
            <v>0</v>
          </cell>
          <cell r="W3934">
            <v>0</v>
          </cell>
          <cell r="X3934"/>
          <cell r="Y3934"/>
        </row>
        <row r="3935">
          <cell r="I3935">
            <v>0</v>
          </cell>
          <cell r="J3935">
            <v>0</v>
          </cell>
          <cell r="O3935">
            <v>0</v>
          </cell>
          <cell r="P3935" t="str">
            <v/>
          </cell>
          <cell r="R3935" t="str">
            <v/>
          </cell>
          <cell r="S3935">
            <v>0</v>
          </cell>
          <cell r="U3935">
            <v>0</v>
          </cell>
          <cell r="V3935">
            <v>0</v>
          </cell>
          <cell r="W3935">
            <v>0</v>
          </cell>
          <cell r="X3935"/>
          <cell r="Y3935"/>
        </row>
        <row r="3936">
          <cell r="I3936">
            <v>0</v>
          </cell>
          <cell r="J3936">
            <v>0</v>
          </cell>
          <cell r="O3936">
            <v>0</v>
          </cell>
          <cell r="P3936" t="str">
            <v/>
          </cell>
          <cell r="R3936" t="str">
            <v/>
          </cell>
          <cell r="S3936">
            <v>0</v>
          </cell>
          <cell r="U3936">
            <v>0</v>
          </cell>
          <cell r="V3936">
            <v>0</v>
          </cell>
          <cell r="W3936">
            <v>0</v>
          </cell>
          <cell r="X3936"/>
          <cell r="Y3936"/>
        </row>
        <row r="3937">
          <cell r="I3937">
            <v>0</v>
          </cell>
          <cell r="J3937">
            <v>0</v>
          </cell>
          <cell r="O3937">
            <v>0</v>
          </cell>
          <cell r="P3937" t="str">
            <v/>
          </cell>
          <cell r="R3937" t="str">
            <v/>
          </cell>
          <cell r="S3937">
            <v>0</v>
          </cell>
          <cell r="U3937">
            <v>0</v>
          </cell>
          <cell r="V3937">
            <v>0</v>
          </cell>
          <cell r="W3937">
            <v>0</v>
          </cell>
          <cell r="X3937"/>
          <cell r="Y3937"/>
        </row>
        <row r="3938">
          <cell r="I3938">
            <v>0</v>
          </cell>
          <cell r="J3938">
            <v>0</v>
          </cell>
          <cell r="O3938">
            <v>0</v>
          </cell>
          <cell r="P3938" t="str">
            <v/>
          </cell>
          <cell r="R3938" t="str">
            <v/>
          </cell>
          <cell r="S3938">
            <v>0</v>
          </cell>
          <cell r="U3938">
            <v>0</v>
          </cell>
          <cell r="V3938">
            <v>0</v>
          </cell>
          <cell r="W3938">
            <v>0</v>
          </cell>
          <cell r="X3938"/>
          <cell r="Y3938"/>
        </row>
        <row r="3939">
          <cell r="I3939">
            <v>0</v>
          </cell>
          <cell r="J3939">
            <v>0</v>
          </cell>
          <cell r="O3939">
            <v>0</v>
          </cell>
          <cell r="P3939" t="str">
            <v/>
          </cell>
          <cell r="R3939" t="str">
            <v/>
          </cell>
          <cell r="S3939">
            <v>0</v>
          </cell>
          <cell r="U3939">
            <v>0</v>
          </cell>
          <cell r="V3939">
            <v>0</v>
          </cell>
          <cell r="W3939">
            <v>0</v>
          </cell>
          <cell r="X3939"/>
          <cell r="Y3939"/>
        </row>
        <row r="3940">
          <cell r="I3940">
            <v>0</v>
          </cell>
          <cell r="J3940">
            <v>0</v>
          </cell>
          <cell r="O3940">
            <v>0</v>
          </cell>
          <cell r="P3940" t="str">
            <v/>
          </cell>
          <cell r="R3940" t="str">
            <v/>
          </cell>
          <cell r="S3940">
            <v>0</v>
          </cell>
          <cell r="U3940">
            <v>0</v>
          </cell>
          <cell r="V3940">
            <v>0</v>
          </cell>
          <cell r="W3940">
            <v>0</v>
          </cell>
          <cell r="X3940"/>
          <cell r="Y3940"/>
        </row>
        <row r="3941">
          <cell r="I3941">
            <v>0</v>
          </cell>
          <cell r="J3941">
            <v>0</v>
          </cell>
          <cell r="O3941">
            <v>0</v>
          </cell>
          <cell r="P3941" t="str">
            <v/>
          </cell>
          <cell r="R3941" t="str">
            <v/>
          </cell>
          <cell r="S3941">
            <v>0</v>
          </cell>
          <cell r="U3941">
            <v>0</v>
          </cell>
          <cell r="V3941">
            <v>0</v>
          </cell>
          <cell r="W3941">
            <v>0</v>
          </cell>
          <cell r="X3941"/>
          <cell r="Y3941"/>
        </row>
        <row r="3942">
          <cell r="I3942">
            <v>0</v>
          </cell>
          <cell r="J3942">
            <v>0</v>
          </cell>
          <cell r="O3942">
            <v>0</v>
          </cell>
          <cell r="P3942" t="str">
            <v/>
          </cell>
          <cell r="R3942" t="str">
            <v/>
          </cell>
          <cell r="S3942">
            <v>0</v>
          </cell>
          <cell r="U3942">
            <v>0</v>
          </cell>
          <cell r="V3942">
            <v>0</v>
          </cell>
          <cell r="W3942">
            <v>0</v>
          </cell>
          <cell r="X3942"/>
          <cell r="Y3942"/>
        </row>
        <row r="3943">
          <cell r="I3943">
            <v>0</v>
          </cell>
          <cell r="J3943">
            <v>0</v>
          </cell>
          <cell r="O3943">
            <v>0</v>
          </cell>
          <cell r="P3943" t="str">
            <v/>
          </cell>
          <cell r="R3943" t="str">
            <v/>
          </cell>
          <cell r="S3943">
            <v>0</v>
          </cell>
          <cell r="U3943">
            <v>0</v>
          </cell>
          <cell r="V3943">
            <v>0</v>
          </cell>
          <cell r="W3943">
            <v>0</v>
          </cell>
          <cell r="X3943"/>
          <cell r="Y3943"/>
        </row>
        <row r="3944">
          <cell r="I3944">
            <v>0</v>
          </cell>
          <cell r="J3944">
            <v>0</v>
          </cell>
          <cell r="O3944">
            <v>0</v>
          </cell>
          <cell r="P3944" t="str">
            <v/>
          </cell>
          <cell r="R3944" t="str">
            <v/>
          </cell>
          <cell r="S3944">
            <v>0</v>
          </cell>
          <cell r="U3944">
            <v>0</v>
          </cell>
          <cell r="V3944">
            <v>0</v>
          </cell>
          <cell r="W3944">
            <v>0</v>
          </cell>
          <cell r="X3944"/>
          <cell r="Y3944"/>
        </row>
        <row r="3945">
          <cell r="I3945">
            <v>0</v>
          </cell>
          <cell r="J3945">
            <v>0</v>
          </cell>
          <cell r="O3945">
            <v>0</v>
          </cell>
          <cell r="P3945" t="str">
            <v/>
          </cell>
          <cell r="R3945" t="str">
            <v/>
          </cell>
          <cell r="S3945">
            <v>0</v>
          </cell>
          <cell r="U3945">
            <v>0</v>
          </cell>
          <cell r="V3945">
            <v>0</v>
          </cell>
          <cell r="W3945">
            <v>0</v>
          </cell>
          <cell r="X3945"/>
          <cell r="Y3945"/>
        </row>
        <row r="3946">
          <cell r="I3946">
            <v>0</v>
          </cell>
          <cell r="J3946">
            <v>0</v>
          </cell>
          <cell r="O3946">
            <v>0</v>
          </cell>
          <cell r="P3946" t="str">
            <v/>
          </cell>
          <cell r="R3946" t="str">
            <v/>
          </cell>
          <cell r="S3946">
            <v>0</v>
          </cell>
          <cell r="U3946">
            <v>0</v>
          </cell>
          <cell r="V3946">
            <v>0</v>
          </cell>
          <cell r="W3946">
            <v>0</v>
          </cell>
          <cell r="X3946"/>
          <cell r="Y3946"/>
        </row>
        <row r="3947">
          <cell r="I3947">
            <v>0</v>
          </cell>
          <cell r="J3947">
            <v>0</v>
          </cell>
          <cell r="O3947">
            <v>0</v>
          </cell>
          <cell r="P3947" t="str">
            <v/>
          </cell>
          <cell r="R3947" t="str">
            <v/>
          </cell>
          <cell r="S3947">
            <v>0</v>
          </cell>
          <cell r="U3947">
            <v>0</v>
          </cell>
          <cell r="V3947">
            <v>0</v>
          </cell>
          <cell r="W3947">
            <v>0</v>
          </cell>
          <cell r="X3947"/>
          <cell r="Y3947"/>
        </row>
        <row r="3948">
          <cell r="I3948">
            <v>0</v>
          </cell>
          <cell r="J3948">
            <v>0</v>
          </cell>
          <cell r="O3948">
            <v>0</v>
          </cell>
          <cell r="P3948" t="str">
            <v/>
          </cell>
          <cell r="R3948" t="str">
            <v/>
          </cell>
          <cell r="S3948">
            <v>0</v>
          </cell>
          <cell r="U3948">
            <v>0</v>
          </cell>
          <cell r="V3948">
            <v>0</v>
          </cell>
          <cell r="W3948">
            <v>0</v>
          </cell>
          <cell r="X3948"/>
          <cell r="Y3948"/>
        </row>
        <row r="3949">
          <cell r="I3949">
            <v>0</v>
          </cell>
          <cell r="J3949">
            <v>0</v>
          </cell>
          <cell r="O3949">
            <v>0</v>
          </cell>
          <cell r="P3949" t="str">
            <v/>
          </cell>
          <cell r="R3949" t="str">
            <v/>
          </cell>
          <cell r="S3949">
            <v>0</v>
          </cell>
          <cell r="U3949">
            <v>0</v>
          </cell>
          <cell r="V3949">
            <v>0</v>
          </cell>
          <cell r="W3949">
            <v>0</v>
          </cell>
          <cell r="X3949"/>
          <cell r="Y3949"/>
        </row>
        <row r="3950">
          <cell r="I3950">
            <v>0</v>
          </cell>
          <cell r="J3950">
            <v>0</v>
          </cell>
          <cell r="O3950">
            <v>0</v>
          </cell>
          <cell r="P3950" t="str">
            <v/>
          </cell>
          <cell r="R3950" t="str">
            <v/>
          </cell>
          <cell r="S3950">
            <v>0</v>
          </cell>
          <cell r="U3950">
            <v>0</v>
          </cell>
          <cell r="V3950">
            <v>0</v>
          </cell>
          <cell r="W3950">
            <v>0</v>
          </cell>
          <cell r="X3950"/>
          <cell r="Y3950"/>
        </row>
        <row r="3951">
          <cell r="I3951">
            <v>0</v>
          </cell>
          <cell r="J3951">
            <v>0</v>
          </cell>
          <cell r="O3951">
            <v>0</v>
          </cell>
          <cell r="P3951" t="str">
            <v/>
          </cell>
          <cell r="R3951" t="str">
            <v/>
          </cell>
          <cell r="S3951">
            <v>0</v>
          </cell>
          <cell r="U3951">
            <v>0</v>
          </cell>
          <cell r="V3951">
            <v>0</v>
          </cell>
          <cell r="W3951">
            <v>0</v>
          </cell>
          <cell r="X3951"/>
          <cell r="Y3951"/>
        </row>
        <row r="3952">
          <cell r="I3952">
            <v>0</v>
          </cell>
          <cell r="J3952">
            <v>0</v>
          </cell>
          <cell r="O3952">
            <v>0</v>
          </cell>
          <cell r="P3952" t="str">
            <v/>
          </cell>
          <cell r="R3952" t="str">
            <v/>
          </cell>
          <cell r="S3952">
            <v>0</v>
          </cell>
          <cell r="U3952">
            <v>0</v>
          </cell>
          <cell r="V3952">
            <v>0</v>
          </cell>
          <cell r="W3952">
            <v>0</v>
          </cell>
          <cell r="X3952"/>
          <cell r="Y3952"/>
        </row>
        <row r="3953">
          <cell r="I3953">
            <v>0</v>
          </cell>
          <cell r="J3953">
            <v>0</v>
          </cell>
          <cell r="O3953">
            <v>0</v>
          </cell>
          <cell r="P3953" t="str">
            <v/>
          </cell>
          <cell r="R3953" t="str">
            <v/>
          </cell>
          <cell r="S3953">
            <v>0</v>
          </cell>
          <cell r="U3953">
            <v>0</v>
          </cell>
          <cell r="V3953">
            <v>0</v>
          </cell>
          <cell r="W3953">
            <v>0</v>
          </cell>
          <cell r="X3953"/>
          <cell r="Y3953"/>
        </row>
        <row r="3954">
          <cell r="I3954">
            <v>0</v>
          </cell>
          <cell r="J3954">
            <v>0</v>
          </cell>
          <cell r="O3954">
            <v>0</v>
          </cell>
          <cell r="P3954" t="str">
            <v/>
          </cell>
          <cell r="R3954" t="str">
            <v/>
          </cell>
          <cell r="S3954">
            <v>0</v>
          </cell>
          <cell r="U3954">
            <v>0</v>
          </cell>
          <cell r="V3954">
            <v>0</v>
          </cell>
          <cell r="W3954">
            <v>0</v>
          </cell>
          <cell r="X3954"/>
          <cell r="Y3954"/>
        </row>
        <row r="3955">
          <cell r="I3955">
            <v>0</v>
          </cell>
          <cell r="J3955">
            <v>0</v>
          </cell>
          <cell r="O3955">
            <v>0</v>
          </cell>
          <cell r="P3955" t="str">
            <v/>
          </cell>
          <cell r="R3955" t="str">
            <v/>
          </cell>
          <cell r="S3955">
            <v>0</v>
          </cell>
          <cell r="U3955">
            <v>0</v>
          </cell>
          <cell r="V3955">
            <v>0</v>
          </cell>
          <cell r="W3955">
            <v>0</v>
          </cell>
          <cell r="X3955"/>
          <cell r="Y3955"/>
        </row>
        <row r="3956">
          <cell r="I3956">
            <v>0</v>
          </cell>
          <cell r="J3956">
            <v>0</v>
          </cell>
          <cell r="O3956">
            <v>0</v>
          </cell>
          <cell r="P3956" t="str">
            <v/>
          </cell>
          <cell r="R3956" t="str">
            <v/>
          </cell>
          <cell r="S3956">
            <v>0</v>
          </cell>
          <cell r="U3956">
            <v>0</v>
          </cell>
          <cell r="V3956">
            <v>0</v>
          </cell>
          <cell r="W3956">
            <v>0</v>
          </cell>
          <cell r="X3956"/>
          <cell r="Y3956"/>
        </row>
        <row r="3957">
          <cell r="I3957">
            <v>0</v>
          </cell>
          <cell r="J3957">
            <v>0</v>
          </cell>
          <cell r="O3957">
            <v>0</v>
          </cell>
          <cell r="P3957" t="str">
            <v/>
          </cell>
          <cell r="R3957" t="str">
            <v/>
          </cell>
          <cell r="S3957">
            <v>0</v>
          </cell>
          <cell r="U3957">
            <v>0</v>
          </cell>
          <cell r="V3957">
            <v>0</v>
          </cell>
          <cell r="W3957">
            <v>0</v>
          </cell>
          <cell r="X3957"/>
          <cell r="Y3957"/>
        </row>
        <row r="3958">
          <cell r="I3958">
            <v>0</v>
          </cell>
          <cell r="J3958">
            <v>0</v>
          </cell>
          <cell r="O3958">
            <v>0</v>
          </cell>
          <cell r="P3958" t="str">
            <v/>
          </cell>
          <cell r="R3958" t="str">
            <v/>
          </cell>
          <cell r="S3958">
            <v>0</v>
          </cell>
          <cell r="U3958">
            <v>0</v>
          </cell>
          <cell r="V3958">
            <v>0</v>
          </cell>
          <cell r="W3958">
            <v>0</v>
          </cell>
          <cell r="X3958"/>
          <cell r="Y3958"/>
        </row>
        <row r="3959">
          <cell r="I3959">
            <v>0</v>
          </cell>
          <cell r="J3959">
            <v>0</v>
          </cell>
          <cell r="O3959">
            <v>0</v>
          </cell>
          <cell r="P3959" t="str">
            <v/>
          </cell>
          <cell r="R3959" t="str">
            <v/>
          </cell>
          <cell r="S3959">
            <v>0</v>
          </cell>
          <cell r="U3959">
            <v>0</v>
          </cell>
          <cell r="V3959">
            <v>0</v>
          </cell>
          <cell r="W3959">
            <v>0</v>
          </cell>
          <cell r="X3959"/>
          <cell r="Y3959"/>
        </row>
        <row r="3960">
          <cell r="I3960">
            <v>0</v>
          </cell>
          <cell r="J3960">
            <v>0</v>
          </cell>
          <cell r="O3960">
            <v>0</v>
          </cell>
          <cell r="P3960" t="str">
            <v/>
          </cell>
          <cell r="R3960" t="str">
            <v/>
          </cell>
          <cell r="S3960">
            <v>0</v>
          </cell>
          <cell r="U3960">
            <v>0</v>
          </cell>
          <cell r="V3960">
            <v>0</v>
          </cell>
          <cell r="W3960">
            <v>0</v>
          </cell>
          <cell r="X3960"/>
          <cell r="Y3960"/>
        </row>
        <row r="3961">
          <cell r="I3961">
            <v>0</v>
          </cell>
          <cell r="J3961">
            <v>0</v>
          </cell>
          <cell r="O3961">
            <v>0</v>
          </cell>
          <cell r="P3961" t="str">
            <v/>
          </cell>
          <cell r="R3961" t="str">
            <v/>
          </cell>
          <cell r="S3961">
            <v>0</v>
          </cell>
          <cell r="U3961">
            <v>0</v>
          </cell>
          <cell r="V3961">
            <v>0</v>
          </cell>
          <cell r="W3961">
            <v>0</v>
          </cell>
          <cell r="X3961"/>
          <cell r="Y3961"/>
        </row>
        <row r="3962">
          <cell r="I3962">
            <v>0</v>
          </cell>
          <cell r="J3962">
            <v>0</v>
          </cell>
          <cell r="O3962">
            <v>0</v>
          </cell>
          <cell r="P3962" t="str">
            <v/>
          </cell>
          <cell r="R3962" t="str">
            <v/>
          </cell>
          <cell r="S3962">
            <v>0</v>
          </cell>
          <cell r="U3962">
            <v>0</v>
          </cell>
          <cell r="V3962">
            <v>0</v>
          </cell>
          <cell r="W3962">
            <v>0</v>
          </cell>
          <cell r="X3962"/>
          <cell r="Y3962"/>
        </row>
        <row r="3963">
          <cell r="I3963">
            <v>0</v>
          </cell>
          <cell r="J3963">
            <v>0</v>
          </cell>
          <cell r="O3963">
            <v>0</v>
          </cell>
          <cell r="P3963" t="str">
            <v/>
          </cell>
          <cell r="R3963" t="str">
            <v/>
          </cell>
          <cell r="S3963">
            <v>0</v>
          </cell>
          <cell r="U3963">
            <v>0</v>
          </cell>
          <cell r="V3963">
            <v>0</v>
          </cell>
          <cell r="W3963">
            <v>0</v>
          </cell>
          <cell r="X3963"/>
          <cell r="Y3963"/>
        </row>
        <row r="3964">
          <cell r="I3964">
            <v>0</v>
          </cell>
          <cell r="J3964">
            <v>0</v>
          </cell>
          <cell r="O3964">
            <v>0</v>
          </cell>
          <cell r="P3964" t="str">
            <v/>
          </cell>
          <cell r="R3964" t="str">
            <v/>
          </cell>
          <cell r="S3964">
            <v>0</v>
          </cell>
          <cell r="U3964">
            <v>0</v>
          </cell>
          <cell r="V3964">
            <v>0</v>
          </cell>
          <cell r="W3964">
            <v>0</v>
          </cell>
          <cell r="X3964"/>
          <cell r="Y3964"/>
        </row>
        <row r="3965">
          <cell r="I3965">
            <v>0</v>
          </cell>
          <cell r="J3965">
            <v>0</v>
          </cell>
          <cell r="O3965">
            <v>0</v>
          </cell>
          <cell r="P3965" t="str">
            <v/>
          </cell>
          <cell r="R3965" t="str">
            <v/>
          </cell>
          <cell r="S3965">
            <v>0</v>
          </cell>
          <cell r="U3965">
            <v>0</v>
          </cell>
          <cell r="V3965">
            <v>0</v>
          </cell>
          <cell r="W3965">
            <v>0</v>
          </cell>
          <cell r="X3965"/>
          <cell r="Y3965"/>
        </row>
        <row r="3966">
          <cell r="I3966">
            <v>0</v>
          </cell>
          <cell r="J3966">
            <v>0</v>
          </cell>
          <cell r="O3966">
            <v>0</v>
          </cell>
          <cell r="P3966" t="str">
            <v/>
          </cell>
          <cell r="R3966" t="str">
            <v/>
          </cell>
          <cell r="S3966">
            <v>0</v>
          </cell>
          <cell r="U3966">
            <v>0</v>
          </cell>
          <cell r="V3966">
            <v>0</v>
          </cell>
          <cell r="W3966">
            <v>0</v>
          </cell>
          <cell r="X3966"/>
          <cell r="Y3966"/>
        </row>
        <row r="3967">
          <cell r="I3967">
            <v>0</v>
          </cell>
          <cell r="J3967">
            <v>0</v>
          </cell>
          <cell r="O3967">
            <v>0</v>
          </cell>
          <cell r="P3967" t="str">
            <v/>
          </cell>
          <cell r="R3967" t="str">
            <v/>
          </cell>
          <cell r="S3967">
            <v>0</v>
          </cell>
          <cell r="U3967">
            <v>0</v>
          </cell>
          <cell r="V3967">
            <v>0</v>
          </cell>
          <cell r="W3967">
            <v>0</v>
          </cell>
          <cell r="X3967"/>
          <cell r="Y3967"/>
        </row>
        <row r="3968">
          <cell r="I3968">
            <v>0</v>
          </cell>
          <cell r="J3968">
            <v>0</v>
          </cell>
          <cell r="O3968">
            <v>0</v>
          </cell>
          <cell r="P3968" t="str">
            <v/>
          </cell>
          <cell r="R3968" t="str">
            <v/>
          </cell>
          <cell r="S3968">
            <v>0</v>
          </cell>
          <cell r="U3968">
            <v>0</v>
          </cell>
          <cell r="V3968">
            <v>0</v>
          </cell>
          <cell r="W3968">
            <v>0</v>
          </cell>
          <cell r="X3968"/>
          <cell r="Y3968"/>
        </row>
        <row r="3969">
          <cell r="I3969">
            <v>0</v>
          </cell>
          <cell r="J3969">
            <v>0</v>
          </cell>
          <cell r="O3969">
            <v>0</v>
          </cell>
          <cell r="P3969" t="str">
            <v/>
          </cell>
          <cell r="R3969" t="str">
            <v/>
          </cell>
          <cell r="S3969">
            <v>0</v>
          </cell>
          <cell r="U3969">
            <v>0</v>
          </cell>
          <cell r="V3969">
            <v>0</v>
          </cell>
          <cell r="W3969">
            <v>0</v>
          </cell>
          <cell r="X3969"/>
          <cell r="Y3969"/>
        </row>
        <row r="3970">
          <cell r="I3970">
            <v>0</v>
          </cell>
          <cell r="J3970">
            <v>0</v>
          </cell>
          <cell r="O3970">
            <v>0</v>
          </cell>
          <cell r="P3970" t="str">
            <v/>
          </cell>
          <cell r="R3970" t="str">
            <v/>
          </cell>
          <cell r="S3970">
            <v>0</v>
          </cell>
          <cell r="U3970">
            <v>0</v>
          </cell>
          <cell r="V3970">
            <v>0</v>
          </cell>
          <cell r="W3970">
            <v>0</v>
          </cell>
          <cell r="X3970"/>
          <cell r="Y3970"/>
        </row>
        <row r="3971">
          <cell r="I3971">
            <v>0</v>
          </cell>
          <cell r="J3971">
            <v>0</v>
          </cell>
          <cell r="O3971">
            <v>0</v>
          </cell>
          <cell r="P3971" t="str">
            <v/>
          </cell>
          <cell r="R3971" t="str">
            <v/>
          </cell>
          <cell r="S3971">
            <v>0</v>
          </cell>
          <cell r="U3971">
            <v>0</v>
          </cell>
          <cell r="V3971">
            <v>0</v>
          </cell>
          <cell r="W3971">
            <v>0</v>
          </cell>
          <cell r="X3971"/>
          <cell r="Y3971"/>
        </row>
        <row r="3972">
          <cell r="I3972">
            <v>0</v>
          </cell>
          <cell r="J3972">
            <v>0</v>
          </cell>
          <cell r="O3972">
            <v>0</v>
          </cell>
          <cell r="P3972" t="str">
            <v/>
          </cell>
          <cell r="R3972" t="str">
            <v/>
          </cell>
          <cell r="S3972">
            <v>0</v>
          </cell>
          <cell r="U3972">
            <v>0</v>
          </cell>
          <cell r="V3972">
            <v>0</v>
          </cell>
          <cell r="W3972">
            <v>0</v>
          </cell>
          <cell r="X3972"/>
          <cell r="Y3972"/>
        </row>
        <row r="3973">
          <cell r="I3973">
            <v>0</v>
          </cell>
          <cell r="J3973">
            <v>0</v>
          </cell>
          <cell r="O3973">
            <v>0</v>
          </cell>
          <cell r="P3973" t="str">
            <v/>
          </cell>
          <cell r="R3973" t="str">
            <v/>
          </cell>
          <cell r="S3973">
            <v>0</v>
          </cell>
          <cell r="U3973">
            <v>0</v>
          </cell>
          <cell r="V3973">
            <v>0</v>
          </cell>
          <cell r="W3973">
            <v>0</v>
          </cell>
          <cell r="X3973"/>
          <cell r="Y3973"/>
        </row>
        <row r="3974">
          <cell r="I3974">
            <v>0</v>
          </cell>
          <cell r="J3974">
            <v>0</v>
          </cell>
          <cell r="O3974">
            <v>0</v>
          </cell>
          <cell r="P3974" t="str">
            <v/>
          </cell>
          <cell r="R3974" t="str">
            <v/>
          </cell>
          <cell r="S3974">
            <v>0</v>
          </cell>
          <cell r="U3974">
            <v>0</v>
          </cell>
          <cell r="V3974">
            <v>0</v>
          </cell>
          <cell r="W3974">
            <v>0</v>
          </cell>
          <cell r="X3974"/>
          <cell r="Y3974"/>
        </row>
        <row r="3975">
          <cell r="I3975">
            <v>0</v>
          </cell>
          <cell r="J3975">
            <v>0</v>
          </cell>
          <cell r="O3975">
            <v>0</v>
          </cell>
          <cell r="P3975" t="str">
            <v/>
          </cell>
          <cell r="R3975" t="str">
            <v/>
          </cell>
          <cell r="S3975">
            <v>0</v>
          </cell>
          <cell r="U3975">
            <v>0</v>
          </cell>
          <cell r="V3975">
            <v>0</v>
          </cell>
          <cell r="W3975">
            <v>0</v>
          </cell>
          <cell r="X3975"/>
          <cell r="Y3975"/>
        </row>
        <row r="3976">
          <cell r="I3976">
            <v>0</v>
          </cell>
          <cell r="J3976">
            <v>0</v>
          </cell>
          <cell r="O3976">
            <v>0</v>
          </cell>
          <cell r="P3976" t="str">
            <v/>
          </cell>
          <cell r="R3976" t="str">
            <v/>
          </cell>
          <cell r="S3976">
            <v>0</v>
          </cell>
          <cell r="U3976">
            <v>0</v>
          </cell>
          <cell r="V3976">
            <v>0</v>
          </cell>
          <cell r="W3976">
            <v>0</v>
          </cell>
          <cell r="X3976"/>
          <cell r="Y3976"/>
        </row>
        <row r="3977">
          <cell r="I3977">
            <v>0</v>
          </cell>
          <cell r="J3977">
            <v>0</v>
          </cell>
          <cell r="O3977">
            <v>0</v>
          </cell>
          <cell r="P3977" t="str">
            <v/>
          </cell>
          <cell r="R3977" t="str">
            <v/>
          </cell>
          <cell r="S3977">
            <v>0</v>
          </cell>
          <cell r="U3977">
            <v>0</v>
          </cell>
          <cell r="V3977">
            <v>0</v>
          </cell>
          <cell r="W3977">
            <v>0</v>
          </cell>
          <cell r="X3977"/>
          <cell r="Y3977"/>
        </row>
        <row r="3978">
          <cell r="I3978">
            <v>0</v>
          </cell>
          <cell r="J3978">
            <v>0</v>
          </cell>
          <cell r="O3978">
            <v>0</v>
          </cell>
          <cell r="P3978" t="str">
            <v/>
          </cell>
          <cell r="R3978" t="str">
            <v/>
          </cell>
          <cell r="S3978">
            <v>0</v>
          </cell>
          <cell r="U3978">
            <v>0</v>
          </cell>
          <cell r="V3978">
            <v>0</v>
          </cell>
          <cell r="W3978">
            <v>0</v>
          </cell>
          <cell r="X3978"/>
          <cell r="Y3978"/>
        </row>
        <row r="3979">
          <cell r="I3979">
            <v>0</v>
          </cell>
          <cell r="J3979">
            <v>0</v>
          </cell>
          <cell r="O3979">
            <v>0</v>
          </cell>
          <cell r="P3979" t="str">
            <v/>
          </cell>
          <cell r="R3979" t="str">
            <v/>
          </cell>
          <cell r="S3979">
            <v>0</v>
          </cell>
          <cell r="U3979">
            <v>0</v>
          </cell>
          <cell r="V3979">
            <v>0</v>
          </cell>
          <cell r="W3979">
            <v>0</v>
          </cell>
          <cell r="X3979"/>
          <cell r="Y3979"/>
        </row>
        <row r="3980">
          <cell r="I3980">
            <v>0</v>
          </cell>
          <cell r="J3980">
            <v>0</v>
          </cell>
          <cell r="O3980">
            <v>0</v>
          </cell>
          <cell r="P3980" t="str">
            <v/>
          </cell>
          <cell r="R3980" t="str">
            <v/>
          </cell>
          <cell r="S3980">
            <v>0</v>
          </cell>
          <cell r="U3980">
            <v>0</v>
          </cell>
          <cell r="V3980">
            <v>0</v>
          </cell>
          <cell r="W3980">
            <v>0</v>
          </cell>
          <cell r="X3980"/>
          <cell r="Y3980"/>
        </row>
        <row r="3981">
          <cell r="I3981">
            <v>0</v>
          </cell>
          <cell r="J3981">
            <v>0</v>
          </cell>
          <cell r="O3981">
            <v>0</v>
          </cell>
          <cell r="P3981" t="str">
            <v/>
          </cell>
          <cell r="R3981" t="str">
            <v/>
          </cell>
          <cell r="S3981">
            <v>0</v>
          </cell>
          <cell r="U3981">
            <v>0</v>
          </cell>
          <cell r="V3981">
            <v>0</v>
          </cell>
          <cell r="W3981">
            <v>0</v>
          </cell>
          <cell r="X3981"/>
          <cell r="Y3981"/>
        </row>
        <row r="3982">
          <cell r="I3982">
            <v>0</v>
          </cell>
          <cell r="J3982">
            <v>0</v>
          </cell>
          <cell r="O3982">
            <v>0</v>
          </cell>
          <cell r="P3982" t="str">
            <v/>
          </cell>
          <cell r="R3982" t="str">
            <v/>
          </cell>
          <cell r="S3982">
            <v>0</v>
          </cell>
          <cell r="U3982">
            <v>0</v>
          </cell>
          <cell r="V3982">
            <v>0</v>
          </cell>
          <cell r="W3982">
            <v>0</v>
          </cell>
          <cell r="X3982"/>
          <cell r="Y3982"/>
        </row>
        <row r="3983">
          <cell r="I3983">
            <v>0</v>
          </cell>
          <cell r="J3983">
            <v>0</v>
          </cell>
          <cell r="O3983">
            <v>0</v>
          </cell>
          <cell r="P3983" t="str">
            <v/>
          </cell>
          <cell r="R3983" t="str">
            <v/>
          </cell>
          <cell r="S3983">
            <v>0</v>
          </cell>
          <cell r="U3983">
            <v>0</v>
          </cell>
          <cell r="V3983">
            <v>0</v>
          </cell>
          <cell r="W3983">
            <v>0</v>
          </cell>
          <cell r="X3983"/>
          <cell r="Y3983"/>
        </row>
        <row r="3984">
          <cell r="I3984">
            <v>0</v>
          </cell>
          <cell r="J3984">
            <v>0</v>
          </cell>
          <cell r="O3984">
            <v>0</v>
          </cell>
          <cell r="P3984" t="str">
            <v/>
          </cell>
          <cell r="R3984" t="str">
            <v/>
          </cell>
          <cell r="S3984">
            <v>0</v>
          </cell>
          <cell r="U3984">
            <v>0</v>
          </cell>
          <cell r="V3984">
            <v>0</v>
          </cell>
          <cell r="W3984">
            <v>0</v>
          </cell>
          <cell r="X3984"/>
          <cell r="Y3984"/>
        </row>
        <row r="3985">
          <cell r="I3985">
            <v>0</v>
          </cell>
          <cell r="J3985">
            <v>0</v>
          </cell>
          <cell r="O3985">
            <v>0</v>
          </cell>
          <cell r="P3985" t="str">
            <v/>
          </cell>
          <cell r="R3985" t="str">
            <v/>
          </cell>
          <cell r="S3985">
            <v>0</v>
          </cell>
          <cell r="U3985">
            <v>0</v>
          </cell>
          <cell r="V3985">
            <v>0</v>
          </cell>
          <cell r="W3985">
            <v>0</v>
          </cell>
          <cell r="X3985"/>
          <cell r="Y3985"/>
        </row>
        <row r="3986">
          <cell r="I3986">
            <v>0</v>
          </cell>
          <cell r="J3986">
            <v>0</v>
          </cell>
          <cell r="O3986">
            <v>0</v>
          </cell>
          <cell r="P3986" t="str">
            <v/>
          </cell>
          <cell r="R3986" t="str">
            <v/>
          </cell>
          <cell r="S3986">
            <v>0</v>
          </cell>
          <cell r="U3986">
            <v>0</v>
          </cell>
          <cell r="V3986">
            <v>0</v>
          </cell>
          <cell r="W3986">
            <v>0</v>
          </cell>
          <cell r="X3986"/>
          <cell r="Y3986"/>
        </row>
        <row r="3987">
          <cell r="I3987">
            <v>0</v>
          </cell>
          <cell r="J3987">
            <v>0</v>
          </cell>
          <cell r="O3987">
            <v>0</v>
          </cell>
          <cell r="P3987" t="str">
            <v/>
          </cell>
          <cell r="R3987" t="str">
            <v/>
          </cell>
          <cell r="S3987">
            <v>0</v>
          </cell>
          <cell r="U3987">
            <v>0</v>
          </cell>
          <cell r="V3987">
            <v>0</v>
          </cell>
          <cell r="W3987">
            <v>0</v>
          </cell>
          <cell r="X3987"/>
          <cell r="Y3987"/>
        </row>
        <row r="3988">
          <cell r="I3988">
            <v>0</v>
          </cell>
          <cell r="J3988">
            <v>0</v>
          </cell>
          <cell r="O3988">
            <v>0</v>
          </cell>
          <cell r="P3988" t="str">
            <v/>
          </cell>
          <cell r="R3988" t="str">
            <v/>
          </cell>
          <cell r="S3988">
            <v>0</v>
          </cell>
          <cell r="U3988">
            <v>0</v>
          </cell>
          <cell r="V3988">
            <v>0</v>
          </cell>
          <cell r="W3988">
            <v>0</v>
          </cell>
          <cell r="X3988"/>
          <cell r="Y3988"/>
        </row>
        <row r="3989">
          <cell r="I3989">
            <v>0</v>
          </cell>
          <cell r="J3989">
            <v>0</v>
          </cell>
          <cell r="O3989">
            <v>0</v>
          </cell>
          <cell r="P3989" t="str">
            <v/>
          </cell>
          <cell r="R3989" t="str">
            <v/>
          </cell>
          <cell r="S3989">
            <v>0</v>
          </cell>
          <cell r="U3989">
            <v>0</v>
          </cell>
          <cell r="V3989">
            <v>0</v>
          </cell>
          <cell r="W3989">
            <v>0</v>
          </cell>
          <cell r="X3989"/>
          <cell r="Y3989"/>
        </row>
        <row r="3990">
          <cell r="I3990">
            <v>0</v>
          </cell>
          <cell r="J3990">
            <v>0</v>
          </cell>
          <cell r="O3990">
            <v>0</v>
          </cell>
          <cell r="P3990" t="str">
            <v/>
          </cell>
          <cell r="R3990" t="str">
            <v/>
          </cell>
          <cell r="S3990">
            <v>0</v>
          </cell>
          <cell r="U3990">
            <v>0</v>
          </cell>
          <cell r="V3990">
            <v>0</v>
          </cell>
          <cell r="W3990">
            <v>0</v>
          </cell>
          <cell r="X3990"/>
          <cell r="Y3990"/>
        </row>
        <row r="3991">
          <cell r="I3991">
            <v>0</v>
          </cell>
          <cell r="J3991">
            <v>0</v>
          </cell>
          <cell r="O3991">
            <v>0</v>
          </cell>
          <cell r="P3991" t="str">
            <v/>
          </cell>
          <cell r="R3991" t="str">
            <v/>
          </cell>
          <cell r="S3991">
            <v>0</v>
          </cell>
          <cell r="U3991">
            <v>0</v>
          </cell>
          <cell r="V3991">
            <v>0</v>
          </cell>
          <cell r="W3991">
            <v>0</v>
          </cell>
          <cell r="X3991"/>
          <cell r="Y3991"/>
        </row>
        <row r="3992">
          <cell r="I3992">
            <v>0</v>
          </cell>
          <cell r="J3992">
            <v>0</v>
          </cell>
          <cell r="O3992">
            <v>0</v>
          </cell>
          <cell r="P3992" t="str">
            <v/>
          </cell>
          <cell r="R3992" t="str">
            <v/>
          </cell>
          <cell r="S3992">
            <v>0</v>
          </cell>
          <cell r="U3992">
            <v>0</v>
          </cell>
          <cell r="V3992">
            <v>0</v>
          </cell>
          <cell r="W3992">
            <v>0</v>
          </cell>
          <cell r="X3992"/>
          <cell r="Y3992"/>
        </row>
        <row r="3993">
          <cell r="I3993">
            <v>0</v>
          </cell>
          <cell r="J3993">
            <v>0</v>
          </cell>
          <cell r="O3993">
            <v>0</v>
          </cell>
          <cell r="P3993" t="str">
            <v/>
          </cell>
          <cell r="R3993" t="str">
            <v/>
          </cell>
          <cell r="S3993">
            <v>0</v>
          </cell>
          <cell r="U3993">
            <v>0</v>
          </cell>
          <cell r="V3993">
            <v>0</v>
          </cell>
          <cell r="W3993">
            <v>0</v>
          </cell>
          <cell r="X3993"/>
          <cell r="Y3993"/>
        </row>
        <row r="3994">
          <cell r="I3994">
            <v>0</v>
          </cell>
          <cell r="J3994">
            <v>0</v>
          </cell>
          <cell r="O3994">
            <v>0</v>
          </cell>
          <cell r="P3994" t="str">
            <v/>
          </cell>
          <cell r="R3994" t="str">
            <v/>
          </cell>
          <cell r="S3994">
            <v>0</v>
          </cell>
          <cell r="U3994">
            <v>0</v>
          </cell>
          <cell r="V3994">
            <v>0</v>
          </cell>
          <cell r="W3994">
            <v>0</v>
          </cell>
          <cell r="X3994"/>
          <cell r="Y3994"/>
        </row>
        <row r="3995">
          <cell r="I3995">
            <v>0</v>
          </cell>
          <cell r="J3995">
            <v>0</v>
          </cell>
          <cell r="O3995">
            <v>0</v>
          </cell>
          <cell r="P3995" t="str">
            <v/>
          </cell>
          <cell r="R3995" t="str">
            <v/>
          </cell>
          <cell r="S3995">
            <v>0</v>
          </cell>
          <cell r="U3995">
            <v>0</v>
          </cell>
          <cell r="V3995">
            <v>0</v>
          </cell>
          <cell r="W3995">
            <v>0</v>
          </cell>
          <cell r="X3995"/>
          <cell r="Y3995"/>
        </row>
        <row r="3996">
          <cell r="I3996">
            <v>0</v>
          </cell>
          <cell r="J3996">
            <v>0</v>
          </cell>
          <cell r="O3996">
            <v>0</v>
          </cell>
          <cell r="P3996" t="str">
            <v/>
          </cell>
          <cell r="R3996" t="str">
            <v/>
          </cell>
          <cell r="S3996">
            <v>0</v>
          </cell>
          <cell r="U3996">
            <v>0</v>
          </cell>
          <cell r="V3996">
            <v>0</v>
          </cell>
          <cell r="W3996">
            <v>0</v>
          </cell>
          <cell r="X3996"/>
          <cell r="Y3996"/>
        </row>
        <row r="3997">
          <cell r="I3997">
            <v>0</v>
          </cell>
          <cell r="J3997">
            <v>0</v>
          </cell>
          <cell r="O3997">
            <v>0</v>
          </cell>
          <cell r="P3997" t="str">
            <v/>
          </cell>
          <cell r="R3997" t="str">
            <v/>
          </cell>
          <cell r="S3997">
            <v>0</v>
          </cell>
          <cell r="U3997">
            <v>0</v>
          </cell>
          <cell r="V3997">
            <v>0</v>
          </cell>
          <cell r="W3997">
            <v>0</v>
          </cell>
          <cell r="X3997"/>
          <cell r="Y3997"/>
        </row>
        <row r="3998">
          <cell r="I3998">
            <v>0</v>
          </cell>
          <cell r="J3998">
            <v>0</v>
          </cell>
          <cell r="O3998">
            <v>0</v>
          </cell>
          <cell r="P3998" t="str">
            <v/>
          </cell>
          <cell r="R3998" t="str">
            <v/>
          </cell>
          <cell r="S3998">
            <v>0</v>
          </cell>
          <cell r="U3998">
            <v>0</v>
          </cell>
          <cell r="V3998">
            <v>0</v>
          </cell>
          <cell r="W3998">
            <v>0</v>
          </cell>
          <cell r="X3998"/>
          <cell r="Y3998"/>
        </row>
        <row r="3999">
          <cell r="I3999">
            <v>0</v>
          </cell>
          <cell r="J3999">
            <v>0</v>
          </cell>
          <cell r="O3999">
            <v>0</v>
          </cell>
          <cell r="P3999" t="str">
            <v/>
          </cell>
          <cell r="R3999" t="str">
            <v/>
          </cell>
          <cell r="S3999">
            <v>0</v>
          </cell>
          <cell r="U3999">
            <v>0</v>
          </cell>
          <cell r="V3999">
            <v>0</v>
          </cell>
          <cell r="W3999">
            <v>0</v>
          </cell>
          <cell r="X3999"/>
          <cell r="Y3999"/>
        </row>
        <row r="4000">
          <cell r="I4000">
            <v>0</v>
          </cell>
          <cell r="J4000">
            <v>0</v>
          </cell>
          <cell r="O4000">
            <v>0</v>
          </cell>
          <cell r="P4000" t="str">
            <v/>
          </cell>
          <cell r="R4000" t="str">
            <v/>
          </cell>
          <cell r="S4000">
            <v>0</v>
          </cell>
          <cell r="U4000">
            <v>0</v>
          </cell>
          <cell r="V4000">
            <v>0</v>
          </cell>
          <cell r="W4000">
            <v>0</v>
          </cell>
          <cell r="X4000"/>
          <cell r="Y4000"/>
        </row>
        <row r="4001">
          <cell r="I4001">
            <v>0</v>
          </cell>
          <cell r="J4001">
            <v>0</v>
          </cell>
          <cell r="O4001">
            <v>0</v>
          </cell>
          <cell r="P4001" t="str">
            <v/>
          </cell>
          <cell r="R4001" t="str">
            <v/>
          </cell>
          <cell r="S4001">
            <v>0</v>
          </cell>
          <cell r="U4001">
            <v>0</v>
          </cell>
          <cell r="V4001">
            <v>0</v>
          </cell>
          <cell r="W4001">
            <v>0</v>
          </cell>
          <cell r="X4001"/>
          <cell r="Y4001"/>
        </row>
        <row r="4002">
          <cell r="I4002">
            <v>0</v>
          </cell>
          <cell r="J4002">
            <v>0</v>
          </cell>
          <cell r="O4002">
            <v>0</v>
          </cell>
          <cell r="P4002" t="str">
            <v/>
          </cell>
          <cell r="R4002" t="str">
            <v/>
          </cell>
          <cell r="S4002">
            <v>0</v>
          </cell>
          <cell r="U4002">
            <v>0</v>
          </cell>
          <cell r="V4002">
            <v>0</v>
          </cell>
          <cell r="W4002">
            <v>0</v>
          </cell>
          <cell r="X4002"/>
          <cell r="Y4002"/>
        </row>
        <row r="4003">
          <cell r="I4003">
            <v>0</v>
          </cell>
          <cell r="J4003">
            <v>0</v>
          </cell>
          <cell r="O4003">
            <v>0</v>
          </cell>
          <cell r="P4003" t="str">
            <v/>
          </cell>
          <cell r="R4003" t="str">
            <v/>
          </cell>
          <cell r="S4003">
            <v>0</v>
          </cell>
          <cell r="U4003">
            <v>0</v>
          </cell>
          <cell r="V4003">
            <v>0</v>
          </cell>
          <cell r="W4003">
            <v>0</v>
          </cell>
          <cell r="X4003"/>
          <cell r="Y4003"/>
        </row>
        <row r="4004">
          <cell r="I4004">
            <v>0</v>
          </cell>
          <cell r="J4004">
            <v>0</v>
          </cell>
          <cell r="O4004">
            <v>0</v>
          </cell>
          <cell r="P4004" t="str">
            <v/>
          </cell>
          <cell r="R4004" t="str">
            <v/>
          </cell>
          <cell r="S4004">
            <v>0</v>
          </cell>
          <cell r="U4004">
            <v>0</v>
          </cell>
          <cell r="V4004">
            <v>0</v>
          </cell>
          <cell r="W4004">
            <v>0</v>
          </cell>
          <cell r="X4004"/>
          <cell r="Y4004"/>
        </row>
        <row r="4005">
          <cell r="I4005">
            <v>0</v>
          </cell>
          <cell r="J4005">
            <v>0</v>
          </cell>
          <cell r="O4005">
            <v>0</v>
          </cell>
          <cell r="P4005" t="str">
            <v/>
          </cell>
          <cell r="R4005" t="str">
            <v/>
          </cell>
          <cell r="S4005">
            <v>0</v>
          </cell>
          <cell r="U4005">
            <v>0</v>
          </cell>
          <cell r="V4005">
            <v>0</v>
          </cell>
          <cell r="W4005">
            <v>0</v>
          </cell>
          <cell r="X4005"/>
          <cell r="Y4005"/>
        </row>
        <row r="4006">
          <cell r="I4006">
            <v>0</v>
          </cell>
          <cell r="J4006">
            <v>0</v>
          </cell>
          <cell r="O4006">
            <v>0</v>
          </cell>
          <cell r="P4006" t="str">
            <v/>
          </cell>
          <cell r="R4006" t="str">
            <v/>
          </cell>
          <cell r="S4006">
            <v>0</v>
          </cell>
          <cell r="U4006">
            <v>0</v>
          </cell>
          <cell r="V4006">
            <v>0</v>
          </cell>
          <cell r="W4006">
            <v>0</v>
          </cell>
          <cell r="X4006"/>
          <cell r="Y4006"/>
        </row>
        <row r="4007">
          <cell r="I4007">
            <v>0</v>
          </cell>
          <cell r="J4007">
            <v>0</v>
          </cell>
          <cell r="O4007">
            <v>0</v>
          </cell>
          <cell r="P4007" t="str">
            <v/>
          </cell>
          <cell r="R4007" t="str">
            <v/>
          </cell>
          <cell r="S4007">
            <v>0</v>
          </cell>
          <cell r="U4007">
            <v>0</v>
          </cell>
          <cell r="V4007">
            <v>0</v>
          </cell>
          <cell r="W4007">
            <v>0</v>
          </cell>
          <cell r="X4007"/>
          <cell r="Y4007"/>
        </row>
        <row r="4008">
          <cell r="I4008">
            <v>0</v>
          </cell>
          <cell r="J4008">
            <v>0</v>
          </cell>
          <cell r="O4008">
            <v>0</v>
          </cell>
          <cell r="P4008" t="str">
            <v/>
          </cell>
          <cell r="R4008" t="str">
            <v/>
          </cell>
          <cell r="S4008">
            <v>0</v>
          </cell>
          <cell r="U4008">
            <v>0</v>
          </cell>
          <cell r="V4008">
            <v>0</v>
          </cell>
          <cell r="W4008">
            <v>0</v>
          </cell>
          <cell r="X4008"/>
          <cell r="Y4008"/>
        </row>
        <row r="4009">
          <cell r="I4009">
            <v>0</v>
          </cell>
          <cell r="J4009">
            <v>0</v>
          </cell>
          <cell r="O4009">
            <v>0</v>
          </cell>
          <cell r="P4009" t="str">
            <v/>
          </cell>
          <cell r="R4009" t="str">
            <v/>
          </cell>
          <cell r="S4009">
            <v>0</v>
          </cell>
          <cell r="U4009">
            <v>0</v>
          </cell>
          <cell r="V4009">
            <v>0</v>
          </cell>
          <cell r="W4009">
            <v>0</v>
          </cell>
          <cell r="X4009"/>
          <cell r="Y4009"/>
        </row>
        <row r="4010">
          <cell r="I4010">
            <v>0</v>
          </cell>
          <cell r="J4010">
            <v>0</v>
          </cell>
          <cell r="O4010">
            <v>0</v>
          </cell>
          <cell r="P4010" t="str">
            <v/>
          </cell>
          <cell r="R4010" t="str">
            <v/>
          </cell>
          <cell r="S4010">
            <v>0</v>
          </cell>
          <cell r="U4010">
            <v>0</v>
          </cell>
          <cell r="V4010">
            <v>0</v>
          </cell>
          <cell r="W4010">
            <v>0</v>
          </cell>
          <cell r="X4010"/>
          <cell r="Y4010"/>
        </row>
        <row r="4011">
          <cell r="I4011">
            <v>0</v>
          </cell>
          <cell r="J4011">
            <v>0</v>
          </cell>
          <cell r="O4011">
            <v>0</v>
          </cell>
          <cell r="P4011" t="str">
            <v/>
          </cell>
          <cell r="R4011" t="str">
            <v/>
          </cell>
          <cell r="S4011">
            <v>0</v>
          </cell>
          <cell r="U4011">
            <v>0</v>
          </cell>
          <cell r="V4011">
            <v>0</v>
          </cell>
          <cell r="W4011">
            <v>0</v>
          </cell>
          <cell r="X4011"/>
          <cell r="Y4011"/>
        </row>
        <row r="4012">
          <cell r="I4012">
            <v>0</v>
          </cell>
          <cell r="J4012">
            <v>0</v>
          </cell>
          <cell r="O4012">
            <v>0</v>
          </cell>
          <cell r="P4012" t="str">
            <v/>
          </cell>
          <cell r="R4012" t="str">
            <v/>
          </cell>
          <cell r="S4012">
            <v>0</v>
          </cell>
          <cell r="U4012">
            <v>0</v>
          </cell>
          <cell r="V4012">
            <v>0</v>
          </cell>
          <cell r="W4012">
            <v>0</v>
          </cell>
          <cell r="X4012"/>
          <cell r="Y4012"/>
        </row>
        <row r="4013">
          <cell r="I4013">
            <v>0</v>
          </cell>
          <cell r="J4013">
            <v>0</v>
          </cell>
          <cell r="O4013">
            <v>0</v>
          </cell>
          <cell r="P4013" t="str">
            <v/>
          </cell>
          <cell r="R4013" t="str">
            <v/>
          </cell>
          <cell r="S4013">
            <v>0</v>
          </cell>
          <cell r="U4013">
            <v>0</v>
          </cell>
          <cell r="V4013">
            <v>0</v>
          </cell>
          <cell r="W4013">
            <v>0</v>
          </cell>
          <cell r="X4013"/>
          <cell r="Y4013"/>
        </row>
        <row r="4014">
          <cell r="I4014">
            <v>0</v>
          </cell>
          <cell r="J4014">
            <v>0</v>
          </cell>
          <cell r="O4014">
            <v>0</v>
          </cell>
          <cell r="P4014" t="str">
            <v/>
          </cell>
          <cell r="R4014" t="str">
            <v/>
          </cell>
          <cell r="S4014">
            <v>0</v>
          </cell>
          <cell r="U4014">
            <v>0</v>
          </cell>
          <cell r="V4014">
            <v>0</v>
          </cell>
          <cell r="W4014">
            <v>0</v>
          </cell>
          <cell r="X4014"/>
          <cell r="Y4014"/>
        </row>
        <row r="4015">
          <cell r="I4015">
            <v>0</v>
          </cell>
          <cell r="J4015">
            <v>0</v>
          </cell>
          <cell r="O4015">
            <v>0</v>
          </cell>
          <cell r="P4015" t="str">
            <v/>
          </cell>
          <cell r="R4015" t="str">
            <v/>
          </cell>
          <cell r="S4015">
            <v>0</v>
          </cell>
          <cell r="U4015">
            <v>0</v>
          </cell>
          <cell r="V4015">
            <v>0</v>
          </cell>
          <cell r="W4015">
            <v>0</v>
          </cell>
          <cell r="X4015"/>
          <cell r="Y4015"/>
        </row>
        <row r="4016">
          <cell r="I4016">
            <v>0</v>
          </cell>
          <cell r="J4016">
            <v>0</v>
          </cell>
          <cell r="O4016">
            <v>0</v>
          </cell>
          <cell r="P4016" t="str">
            <v/>
          </cell>
          <cell r="R4016" t="str">
            <v/>
          </cell>
          <cell r="S4016">
            <v>0</v>
          </cell>
          <cell r="U4016">
            <v>0</v>
          </cell>
          <cell r="V4016">
            <v>0</v>
          </cell>
          <cell r="W4016">
            <v>0</v>
          </cell>
          <cell r="X4016"/>
          <cell r="Y4016"/>
        </row>
        <row r="4017">
          <cell r="I4017">
            <v>0</v>
          </cell>
          <cell r="J4017">
            <v>0</v>
          </cell>
          <cell r="O4017">
            <v>0</v>
          </cell>
          <cell r="P4017" t="str">
            <v/>
          </cell>
          <cell r="R4017" t="str">
            <v/>
          </cell>
          <cell r="S4017">
            <v>0</v>
          </cell>
          <cell r="U4017">
            <v>0</v>
          </cell>
          <cell r="V4017">
            <v>0</v>
          </cell>
          <cell r="W4017">
            <v>0</v>
          </cell>
          <cell r="X4017"/>
          <cell r="Y4017"/>
        </row>
        <row r="4018">
          <cell r="I4018">
            <v>0</v>
          </cell>
          <cell r="J4018">
            <v>0</v>
          </cell>
          <cell r="O4018">
            <v>0</v>
          </cell>
          <cell r="P4018" t="str">
            <v/>
          </cell>
          <cell r="R4018" t="str">
            <v/>
          </cell>
          <cell r="S4018">
            <v>0</v>
          </cell>
          <cell r="U4018">
            <v>0</v>
          </cell>
          <cell r="V4018">
            <v>0</v>
          </cell>
          <cell r="W4018">
            <v>0</v>
          </cell>
          <cell r="X4018"/>
          <cell r="Y4018"/>
        </row>
        <row r="4019">
          <cell r="I4019">
            <v>0</v>
          </cell>
          <cell r="J4019">
            <v>0</v>
          </cell>
          <cell r="O4019">
            <v>0</v>
          </cell>
          <cell r="P4019" t="str">
            <v/>
          </cell>
          <cell r="R4019" t="str">
            <v/>
          </cell>
          <cell r="S4019">
            <v>0</v>
          </cell>
          <cell r="U4019">
            <v>0</v>
          </cell>
          <cell r="V4019">
            <v>0</v>
          </cell>
          <cell r="W4019">
            <v>0</v>
          </cell>
          <cell r="X4019"/>
          <cell r="Y4019"/>
        </row>
        <row r="4020">
          <cell r="I4020">
            <v>0</v>
          </cell>
          <cell r="J4020">
            <v>0</v>
          </cell>
          <cell r="O4020">
            <v>0</v>
          </cell>
          <cell r="P4020" t="str">
            <v/>
          </cell>
          <cell r="R4020" t="str">
            <v/>
          </cell>
          <cell r="S4020">
            <v>0</v>
          </cell>
          <cell r="U4020">
            <v>0</v>
          </cell>
          <cell r="V4020">
            <v>0</v>
          </cell>
          <cell r="W4020">
            <v>0</v>
          </cell>
          <cell r="X4020"/>
          <cell r="Y4020"/>
        </row>
        <row r="4021">
          <cell r="I4021">
            <v>0</v>
          </cell>
          <cell r="J4021">
            <v>0</v>
          </cell>
          <cell r="O4021">
            <v>0</v>
          </cell>
          <cell r="P4021" t="str">
            <v/>
          </cell>
          <cell r="R4021" t="str">
            <v/>
          </cell>
          <cell r="S4021">
            <v>0</v>
          </cell>
          <cell r="U4021">
            <v>0</v>
          </cell>
          <cell r="V4021">
            <v>0</v>
          </cell>
          <cell r="W4021">
            <v>0</v>
          </cell>
          <cell r="X4021"/>
          <cell r="Y4021"/>
        </row>
        <row r="4022">
          <cell r="I4022">
            <v>0</v>
          </cell>
          <cell r="J4022">
            <v>0</v>
          </cell>
          <cell r="O4022">
            <v>0</v>
          </cell>
          <cell r="P4022" t="str">
            <v/>
          </cell>
          <cell r="R4022" t="str">
            <v/>
          </cell>
          <cell r="S4022">
            <v>0</v>
          </cell>
          <cell r="U4022">
            <v>0</v>
          </cell>
          <cell r="V4022">
            <v>0</v>
          </cell>
          <cell r="W4022">
            <v>0</v>
          </cell>
          <cell r="X4022"/>
          <cell r="Y4022"/>
        </row>
        <row r="4023">
          <cell r="I4023">
            <v>0</v>
          </cell>
          <cell r="J4023">
            <v>0</v>
          </cell>
          <cell r="O4023">
            <v>0</v>
          </cell>
          <cell r="P4023" t="str">
            <v/>
          </cell>
          <cell r="R4023" t="str">
            <v/>
          </cell>
          <cell r="S4023">
            <v>0</v>
          </cell>
          <cell r="U4023">
            <v>0</v>
          </cell>
          <cell r="V4023">
            <v>0</v>
          </cell>
          <cell r="W4023">
            <v>0</v>
          </cell>
          <cell r="X4023"/>
          <cell r="Y4023"/>
        </row>
        <row r="4024">
          <cell r="I4024">
            <v>0</v>
          </cell>
          <cell r="J4024">
            <v>0</v>
          </cell>
          <cell r="O4024">
            <v>0</v>
          </cell>
          <cell r="P4024" t="str">
            <v/>
          </cell>
          <cell r="R4024" t="str">
            <v/>
          </cell>
          <cell r="S4024">
            <v>0</v>
          </cell>
          <cell r="U4024">
            <v>0</v>
          </cell>
          <cell r="V4024">
            <v>0</v>
          </cell>
          <cell r="W4024">
            <v>0</v>
          </cell>
          <cell r="X4024"/>
          <cell r="Y4024"/>
        </row>
        <row r="4025">
          <cell r="I4025">
            <v>0</v>
          </cell>
          <cell r="J4025">
            <v>0</v>
          </cell>
          <cell r="O4025">
            <v>0</v>
          </cell>
          <cell r="P4025" t="str">
            <v/>
          </cell>
          <cell r="R4025" t="str">
            <v/>
          </cell>
          <cell r="S4025">
            <v>0</v>
          </cell>
          <cell r="U4025">
            <v>0</v>
          </cell>
          <cell r="V4025">
            <v>0</v>
          </cell>
          <cell r="W4025">
            <v>0</v>
          </cell>
          <cell r="X4025"/>
          <cell r="Y4025"/>
        </row>
        <row r="4026">
          <cell r="I4026">
            <v>0</v>
          </cell>
          <cell r="J4026">
            <v>0</v>
          </cell>
          <cell r="O4026">
            <v>0</v>
          </cell>
          <cell r="P4026" t="str">
            <v/>
          </cell>
          <cell r="R4026" t="str">
            <v/>
          </cell>
          <cell r="S4026">
            <v>0</v>
          </cell>
          <cell r="U4026">
            <v>0</v>
          </cell>
          <cell r="V4026">
            <v>0</v>
          </cell>
          <cell r="W4026">
            <v>0</v>
          </cell>
          <cell r="X4026"/>
          <cell r="Y4026"/>
        </row>
        <row r="4027">
          <cell r="I4027">
            <v>0</v>
          </cell>
          <cell r="J4027">
            <v>0</v>
          </cell>
          <cell r="O4027">
            <v>0</v>
          </cell>
          <cell r="P4027" t="str">
            <v/>
          </cell>
          <cell r="R4027" t="str">
            <v/>
          </cell>
          <cell r="S4027">
            <v>0</v>
          </cell>
          <cell r="U4027">
            <v>0</v>
          </cell>
          <cell r="V4027">
            <v>0</v>
          </cell>
          <cell r="W4027">
            <v>0</v>
          </cell>
          <cell r="X4027"/>
          <cell r="Y4027"/>
        </row>
        <row r="4028">
          <cell r="I4028">
            <v>0</v>
          </cell>
          <cell r="J4028">
            <v>0</v>
          </cell>
          <cell r="O4028">
            <v>0</v>
          </cell>
          <cell r="P4028" t="str">
            <v/>
          </cell>
          <cell r="R4028" t="str">
            <v/>
          </cell>
          <cell r="S4028">
            <v>0</v>
          </cell>
          <cell r="U4028">
            <v>0</v>
          </cell>
          <cell r="V4028">
            <v>0</v>
          </cell>
          <cell r="W4028">
            <v>0</v>
          </cell>
          <cell r="X4028"/>
          <cell r="Y4028"/>
        </row>
        <row r="4029">
          <cell r="I4029">
            <v>0</v>
          </cell>
          <cell r="J4029">
            <v>0</v>
          </cell>
          <cell r="O4029">
            <v>0</v>
          </cell>
          <cell r="P4029" t="str">
            <v/>
          </cell>
          <cell r="R4029" t="str">
            <v/>
          </cell>
          <cell r="S4029">
            <v>0</v>
          </cell>
          <cell r="U4029">
            <v>0</v>
          </cell>
          <cell r="V4029">
            <v>0</v>
          </cell>
          <cell r="W4029">
            <v>0</v>
          </cell>
          <cell r="X4029"/>
          <cell r="Y4029"/>
        </row>
        <row r="4030">
          <cell r="I4030">
            <v>0</v>
          </cell>
          <cell r="J4030">
            <v>0</v>
          </cell>
          <cell r="O4030">
            <v>0</v>
          </cell>
          <cell r="P4030" t="str">
            <v/>
          </cell>
          <cell r="R4030" t="str">
            <v/>
          </cell>
          <cell r="S4030">
            <v>0</v>
          </cell>
          <cell r="U4030">
            <v>0</v>
          </cell>
          <cell r="V4030">
            <v>0</v>
          </cell>
          <cell r="W4030">
            <v>0</v>
          </cell>
          <cell r="X4030"/>
          <cell r="Y4030"/>
        </row>
        <row r="4031">
          <cell r="I4031">
            <v>0</v>
          </cell>
          <cell r="J4031">
            <v>0</v>
          </cell>
          <cell r="O4031">
            <v>0</v>
          </cell>
          <cell r="P4031" t="str">
            <v/>
          </cell>
          <cell r="R4031" t="str">
            <v/>
          </cell>
          <cell r="S4031">
            <v>0</v>
          </cell>
          <cell r="U4031">
            <v>0</v>
          </cell>
          <cell r="V4031">
            <v>0</v>
          </cell>
          <cell r="W4031">
            <v>0</v>
          </cell>
          <cell r="X4031"/>
          <cell r="Y4031"/>
        </row>
        <row r="4032">
          <cell r="I4032">
            <v>0</v>
          </cell>
          <cell r="J4032">
            <v>0</v>
          </cell>
          <cell r="O4032">
            <v>0</v>
          </cell>
          <cell r="P4032" t="str">
            <v/>
          </cell>
          <cell r="R4032" t="str">
            <v/>
          </cell>
          <cell r="S4032">
            <v>0</v>
          </cell>
          <cell r="U4032">
            <v>0</v>
          </cell>
          <cell r="V4032">
            <v>0</v>
          </cell>
          <cell r="W4032">
            <v>0</v>
          </cell>
          <cell r="X4032"/>
          <cell r="Y4032"/>
        </row>
        <row r="4033">
          <cell r="I4033">
            <v>0</v>
          </cell>
          <cell r="J4033">
            <v>0</v>
          </cell>
          <cell r="O4033">
            <v>0</v>
          </cell>
          <cell r="P4033" t="str">
            <v/>
          </cell>
          <cell r="R4033" t="str">
            <v/>
          </cell>
          <cell r="S4033">
            <v>0</v>
          </cell>
          <cell r="U4033">
            <v>0</v>
          </cell>
          <cell r="V4033">
            <v>0</v>
          </cell>
          <cell r="W4033">
            <v>0</v>
          </cell>
          <cell r="X4033"/>
          <cell r="Y4033"/>
        </row>
        <row r="4034">
          <cell r="I4034">
            <v>0</v>
          </cell>
          <cell r="J4034">
            <v>0</v>
          </cell>
          <cell r="O4034">
            <v>0</v>
          </cell>
          <cell r="P4034" t="str">
            <v/>
          </cell>
          <cell r="R4034" t="str">
            <v/>
          </cell>
          <cell r="S4034">
            <v>0</v>
          </cell>
          <cell r="U4034">
            <v>0</v>
          </cell>
          <cell r="V4034">
            <v>0</v>
          </cell>
          <cell r="W4034">
            <v>0</v>
          </cell>
          <cell r="X4034"/>
          <cell r="Y4034"/>
        </row>
        <row r="4035">
          <cell r="I4035">
            <v>0</v>
          </cell>
          <cell r="J4035">
            <v>0</v>
          </cell>
          <cell r="O4035">
            <v>0</v>
          </cell>
          <cell r="P4035" t="str">
            <v/>
          </cell>
          <cell r="R4035" t="str">
            <v/>
          </cell>
          <cell r="S4035">
            <v>0</v>
          </cell>
          <cell r="U4035">
            <v>0</v>
          </cell>
          <cell r="V4035">
            <v>0</v>
          </cell>
          <cell r="W4035">
            <v>0</v>
          </cell>
          <cell r="X4035"/>
          <cell r="Y4035"/>
        </row>
        <row r="4036">
          <cell r="I4036">
            <v>0</v>
          </cell>
          <cell r="J4036">
            <v>0</v>
          </cell>
          <cell r="O4036">
            <v>0</v>
          </cell>
          <cell r="P4036" t="str">
            <v/>
          </cell>
          <cell r="R4036" t="str">
            <v/>
          </cell>
          <cell r="S4036">
            <v>0</v>
          </cell>
          <cell r="U4036">
            <v>0</v>
          </cell>
          <cell r="V4036">
            <v>0</v>
          </cell>
          <cell r="W4036">
            <v>0</v>
          </cell>
          <cell r="X4036"/>
          <cell r="Y4036"/>
        </row>
        <row r="4037">
          <cell r="I4037">
            <v>0</v>
          </cell>
          <cell r="J4037">
            <v>0</v>
          </cell>
          <cell r="O4037">
            <v>0</v>
          </cell>
          <cell r="P4037" t="str">
            <v/>
          </cell>
          <cell r="R4037" t="str">
            <v/>
          </cell>
          <cell r="S4037">
            <v>0</v>
          </cell>
          <cell r="U4037">
            <v>0</v>
          </cell>
          <cell r="V4037">
            <v>0</v>
          </cell>
          <cell r="W4037">
            <v>0</v>
          </cell>
          <cell r="X4037"/>
          <cell r="Y4037"/>
        </row>
        <row r="4038">
          <cell r="I4038">
            <v>0</v>
          </cell>
          <cell r="J4038">
            <v>0</v>
          </cell>
          <cell r="O4038">
            <v>0</v>
          </cell>
          <cell r="P4038" t="str">
            <v/>
          </cell>
          <cell r="R4038" t="str">
            <v/>
          </cell>
          <cell r="S4038">
            <v>0</v>
          </cell>
          <cell r="U4038">
            <v>0</v>
          </cell>
          <cell r="V4038">
            <v>0</v>
          </cell>
          <cell r="W4038">
            <v>0</v>
          </cell>
          <cell r="X4038"/>
          <cell r="Y4038"/>
        </row>
        <row r="4039">
          <cell r="I4039">
            <v>0</v>
          </cell>
          <cell r="J4039">
            <v>0</v>
          </cell>
          <cell r="O4039">
            <v>0</v>
          </cell>
          <cell r="P4039" t="str">
            <v/>
          </cell>
          <cell r="R4039" t="str">
            <v/>
          </cell>
          <cell r="S4039">
            <v>0</v>
          </cell>
          <cell r="U4039">
            <v>0</v>
          </cell>
          <cell r="V4039">
            <v>0</v>
          </cell>
          <cell r="W4039">
            <v>0</v>
          </cell>
          <cell r="X4039"/>
          <cell r="Y4039"/>
        </row>
        <row r="4040">
          <cell r="I4040">
            <v>0</v>
          </cell>
          <cell r="J4040">
            <v>0</v>
          </cell>
          <cell r="O4040">
            <v>0</v>
          </cell>
          <cell r="P4040" t="str">
            <v/>
          </cell>
          <cell r="R4040" t="str">
            <v/>
          </cell>
          <cell r="S4040">
            <v>0</v>
          </cell>
          <cell r="U4040">
            <v>0</v>
          </cell>
          <cell r="V4040">
            <v>0</v>
          </cell>
          <cell r="W4040">
            <v>0</v>
          </cell>
          <cell r="X4040"/>
          <cell r="Y4040"/>
        </row>
        <row r="4041">
          <cell r="I4041">
            <v>0</v>
          </cell>
          <cell r="J4041">
            <v>0</v>
          </cell>
          <cell r="O4041">
            <v>0</v>
          </cell>
          <cell r="P4041" t="str">
            <v/>
          </cell>
          <cell r="R4041" t="str">
            <v/>
          </cell>
          <cell r="S4041">
            <v>0</v>
          </cell>
          <cell r="U4041">
            <v>0</v>
          </cell>
          <cell r="V4041">
            <v>0</v>
          </cell>
          <cell r="W4041">
            <v>0</v>
          </cell>
          <cell r="X4041"/>
          <cell r="Y4041"/>
        </row>
        <row r="4042">
          <cell r="I4042">
            <v>0</v>
          </cell>
          <cell r="J4042">
            <v>0</v>
          </cell>
          <cell r="O4042">
            <v>0</v>
          </cell>
          <cell r="P4042" t="str">
            <v/>
          </cell>
          <cell r="R4042" t="str">
            <v/>
          </cell>
          <cell r="S4042">
            <v>0</v>
          </cell>
          <cell r="U4042">
            <v>0</v>
          </cell>
          <cell r="V4042">
            <v>0</v>
          </cell>
          <cell r="W4042">
            <v>0</v>
          </cell>
          <cell r="X4042"/>
          <cell r="Y4042"/>
        </row>
        <row r="4043">
          <cell r="I4043">
            <v>0</v>
          </cell>
          <cell r="J4043">
            <v>0</v>
          </cell>
          <cell r="O4043">
            <v>0</v>
          </cell>
          <cell r="P4043" t="str">
            <v/>
          </cell>
          <cell r="R4043" t="str">
            <v/>
          </cell>
          <cell r="S4043">
            <v>0</v>
          </cell>
          <cell r="U4043">
            <v>0</v>
          </cell>
          <cell r="V4043">
            <v>0</v>
          </cell>
          <cell r="W4043">
            <v>0</v>
          </cell>
          <cell r="X4043"/>
          <cell r="Y4043"/>
        </row>
        <row r="4044">
          <cell r="I4044">
            <v>0</v>
          </cell>
          <cell r="J4044">
            <v>0</v>
          </cell>
          <cell r="O4044">
            <v>0</v>
          </cell>
          <cell r="P4044" t="str">
            <v/>
          </cell>
          <cell r="R4044" t="str">
            <v/>
          </cell>
          <cell r="S4044">
            <v>0</v>
          </cell>
          <cell r="U4044">
            <v>0</v>
          </cell>
          <cell r="V4044">
            <v>0</v>
          </cell>
          <cell r="W4044">
            <v>0</v>
          </cell>
          <cell r="X4044"/>
          <cell r="Y4044"/>
        </row>
        <row r="4045">
          <cell r="I4045">
            <v>0</v>
          </cell>
          <cell r="J4045">
            <v>0</v>
          </cell>
          <cell r="O4045">
            <v>0</v>
          </cell>
          <cell r="P4045" t="str">
            <v/>
          </cell>
          <cell r="R4045" t="str">
            <v/>
          </cell>
          <cell r="S4045">
            <v>0</v>
          </cell>
          <cell r="U4045">
            <v>0</v>
          </cell>
          <cell r="V4045">
            <v>0</v>
          </cell>
          <cell r="W4045">
            <v>0</v>
          </cell>
          <cell r="X4045"/>
          <cell r="Y4045"/>
        </row>
        <row r="4046">
          <cell r="I4046">
            <v>0</v>
          </cell>
          <cell r="J4046">
            <v>0</v>
          </cell>
          <cell r="O4046">
            <v>0</v>
          </cell>
          <cell r="P4046" t="str">
            <v/>
          </cell>
          <cell r="R4046" t="str">
            <v/>
          </cell>
          <cell r="S4046">
            <v>0</v>
          </cell>
          <cell r="U4046">
            <v>0</v>
          </cell>
          <cell r="V4046">
            <v>0</v>
          </cell>
          <cell r="W4046">
            <v>0</v>
          </cell>
          <cell r="X4046"/>
          <cell r="Y4046"/>
        </row>
        <row r="4047">
          <cell r="I4047">
            <v>0</v>
          </cell>
          <cell r="J4047">
            <v>0</v>
          </cell>
          <cell r="O4047">
            <v>0</v>
          </cell>
          <cell r="P4047" t="str">
            <v/>
          </cell>
          <cell r="R4047" t="str">
            <v/>
          </cell>
          <cell r="S4047">
            <v>0</v>
          </cell>
          <cell r="U4047">
            <v>0</v>
          </cell>
          <cell r="V4047">
            <v>0</v>
          </cell>
          <cell r="W4047">
            <v>0</v>
          </cell>
          <cell r="X4047"/>
          <cell r="Y4047"/>
        </row>
        <row r="4048">
          <cell r="I4048">
            <v>0</v>
          </cell>
          <cell r="J4048">
            <v>0</v>
          </cell>
          <cell r="O4048">
            <v>0</v>
          </cell>
          <cell r="P4048" t="str">
            <v/>
          </cell>
          <cell r="R4048" t="str">
            <v/>
          </cell>
          <cell r="S4048">
            <v>0</v>
          </cell>
          <cell r="U4048">
            <v>0</v>
          </cell>
          <cell r="V4048">
            <v>0</v>
          </cell>
          <cell r="W4048">
            <v>0</v>
          </cell>
          <cell r="X4048"/>
          <cell r="Y4048"/>
        </row>
        <row r="4049">
          <cell r="I4049">
            <v>0</v>
          </cell>
          <cell r="J4049">
            <v>0</v>
          </cell>
          <cell r="O4049">
            <v>0</v>
          </cell>
          <cell r="P4049" t="str">
            <v/>
          </cell>
          <cell r="R4049" t="str">
            <v/>
          </cell>
          <cell r="S4049">
            <v>0</v>
          </cell>
          <cell r="U4049">
            <v>0</v>
          </cell>
          <cell r="V4049">
            <v>0</v>
          </cell>
          <cell r="W4049">
            <v>0</v>
          </cell>
          <cell r="X4049"/>
          <cell r="Y4049"/>
        </row>
        <row r="4050">
          <cell r="I4050">
            <v>0</v>
          </cell>
          <cell r="J4050">
            <v>0</v>
          </cell>
          <cell r="O4050">
            <v>0</v>
          </cell>
          <cell r="P4050" t="str">
            <v/>
          </cell>
          <cell r="R4050" t="str">
            <v/>
          </cell>
          <cell r="S4050">
            <v>0</v>
          </cell>
          <cell r="U4050">
            <v>0</v>
          </cell>
          <cell r="V4050">
            <v>0</v>
          </cell>
          <cell r="W4050">
            <v>0</v>
          </cell>
          <cell r="X4050"/>
          <cell r="Y4050"/>
        </row>
        <row r="4051">
          <cell r="I4051">
            <v>0</v>
          </cell>
          <cell r="J4051">
            <v>0</v>
          </cell>
          <cell r="O4051">
            <v>0</v>
          </cell>
          <cell r="P4051" t="str">
            <v/>
          </cell>
          <cell r="R4051" t="str">
            <v/>
          </cell>
          <cell r="S4051">
            <v>0</v>
          </cell>
          <cell r="U4051">
            <v>0</v>
          </cell>
          <cell r="V4051">
            <v>0</v>
          </cell>
          <cell r="W4051">
            <v>0</v>
          </cell>
          <cell r="X4051"/>
          <cell r="Y4051"/>
        </row>
        <row r="4052">
          <cell r="I4052">
            <v>0</v>
          </cell>
          <cell r="J4052">
            <v>0</v>
          </cell>
          <cell r="O4052">
            <v>0</v>
          </cell>
          <cell r="P4052" t="str">
            <v/>
          </cell>
          <cell r="R4052" t="str">
            <v/>
          </cell>
          <cell r="S4052">
            <v>0</v>
          </cell>
          <cell r="U4052">
            <v>0</v>
          </cell>
          <cell r="V4052">
            <v>0</v>
          </cell>
          <cell r="W4052">
            <v>0</v>
          </cell>
          <cell r="X4052"/>
          <cell r="Y4052"/>
        </row>
        <row r="4053">
          <cell r="I4053">
            <v>0</v>
          </cell>
          <cell r="J4053">
            <v>0</v>
          </cell>
          <cell r="O4053">
            <v>0</v>
          </cell>
          <cell r="P4053" t="str">
            <v/>
          </cell>
          <cell r="R4053" t="str">
            <v/>
          </cell>
          <cell r="S4053">
            <v>0</v>
          </cell>
          <cell r="U4053">
            <v>0</v>
          </cell>
          <cell r="V4053">
            <v>0</v>
          </cell>
          <cell r="W4053">
            <v>0</v>
          </cell>
          <cell r="X4053"/>
          <cell r="Y4053"/>
        </row>
        <row r="4054">
          <cell r="I4054">
            <v>0</v>
          </cell>
          <cell r="J4054">
            <v>0</v>
          </cell>
          <cell r="O4054">
            <v>0</v>
          </cell>
          <cell r="P4054" t="str">
            <v/>
          </cell>
          <cell r="R4054" t="str">
            <v/>
          </cell>
          <cell r="S4054">
            <v>0</v>
          </cell>
          <cell r="U4054">
            <v>0</v>
          </cell>
          <cell r="V4054">
            <v>0</v>
          </cell>
          <cell r="W4054">
            <v>0</v>
          </cell>
          <cell r="X4054"/>
          <cell r="Y4054"/>
        </row>
        <row r="4055">
          <cell r="I4055">
            <v>0</v>
          </cell>
          <cell r="J4055">
            <v>0</v>
          </cell>
          <cell r="O4055">
            <v>0</v>
          </cell>
          <cell r="P4055" t="str">
            <v/>
          </cell>
          <cell r="R4055" t="str">
            <v/>
          </cell>
          <cell r="S4055">
            <v>0</v>
          </cell>
          <cell r="U4055">
            <v>0</v>
          </cell>
          <cell r="V4055">
            <v>0</v>
          </cell>
          <cell r="W4055">
            <v>0</v>
          </cell>
          <cell r="X4055"/>
          <cell r="Y4055"/>
        </row>
        <row r="4056">
          <cell r="I4056">
            <v>0</v>
          </cell>
          <cell r="J4056">
            <v>0</v>
          </cell>
          <cell r="O4056">
            <v>0</v>
          </cell>
          <cell r="P4056" t="str">
            <v/>
          </cell>
          <cell r="R4056" t="str">
            <v/>
          </cell>
          <cell r="S4056">
            <v>0</v>
          </cell>
          <cell r="U4056">
            <v>0</v>
          </cell>
          <cell r="V4056">
            <v>0</v>
          </cell>
          <cell r="W4056">
            <v>0</v>
          </cell>
          <cell r="X4056"/>
          <cell r="Y4056"/>
        </row>
        <row r="4057">
          <cell r="I4057">
            <v>0</v>
          </cell>
          <cell r="J4057">
            <v>0</v>
          </cell>
          <cell r="O4057">
            <v>0</v>
          </cell>
          <cell r="P4057" t="str">
            <v/>
          </cell>
          <cell r="R4057" t="str">
            <v/>
          </cell>
          <cell r="S4057">
            <v>0</v>
          </cell>
          <cell r="U4057">
            <v>0</v>
          </cell>
          <cell r="V4057">
            <v>0</v>
          </cell>
          <cell r="W4057">
            <v>0</v>
          </cell>
          <cell r="X4057"/>
          <cell r="Y4057"/>
        </row>
        <row r="4058">
          <cell r="I4058">
            <v>0</v>
          </cell>
          <cell r="J4058">
            <v>0</v>
          </cell>
          <cell r="O4058">
            <v>0</v>
          </cell>
          <cell r="P4058" t="str">
            <v/>
          </cell>
          <cell r="R4058" t="str">
            <v/>
          </cell>
          <cell r="S4058">
            <v>0</v>
          </cell>
          <cell r="U4058">
            <v>0</v>
          </cell>
          <cell r="V4058">
            <v>0</v>
          </cell>
          <cell r="W4058">
            <v>0</v>
          </cell>
          <cell r="X4058"/>
          <cell r="Y4058"/>
        </row>
        <row r="4059">
          <cell r="I4059">
            <v>0</v>
          </cell>
          <cell r="J4059">
            <v>0</v>
          </cell>
          <cell r="O4059">
            <v>0</v>
          </cell>
          <cell r="P4059" t="str">
            <v/>
          </cell>
          <cell r="R4059" t="str">
            <v/>
          </cell>
          <cell r="S4059">
            <v>0</v>
          </cell>
          <cell r="U4059">
            <v>0</v>
          </cell>
          <cell r="V4059">
            <v>0</v>
          </cell>
          <cell r="W4059">
            <v>0</v>
          </cell>
          <cell r="X4059"/>
          <cell r="Y4059"/>
        </row>
        <row r="4060">
          <cell r="I4060">
            <v>0</v>
          </cell>
          <cell r="J4060">
            <v>0</v>
          </cell>
          <cell r="O4060">
            <v>0</v>
          </cell>
          <cell r="P4060" t="str">
            <v/>
          </cell>
          <cell r="R4060" t="str">
            <v/>
          </cell>
          <cell r="S4060">
            <v>0</v>
          </cell>
          <cell r="U4060">
            <v>0</v>
          </cell>
          <cell r="V4060">
            <v>0</v>
          </cell>
          <cell r="W4060">
            <v>0</v>
          </cell>
          <cell r="X4060"/>
          <cell r="Y4060"/>
        </row>
        <row r="4061">
          <cell r="I4061">
            <v>0</v>
          </cell>
          <cell r="J4061">
            <v>0</v>
          </cell>
          <cell r="O4061">
            <v>0</v>
          </cell>
          <cell r="P4061" t="str">
            <v/>
          </cell>
          <cell r="R4061" t="str">
            <v/>
          </cell>
          <cell r="S4061">
            <v>0</v>
          </cell>
          <cell r="U4061">
            <v>0</v>
          </cell>
          <cell r="V4061">
            <v>0</v>
          </cell>
          <cell r="W4061">
            <v>0</v>
          </cell>
          <cell r="X4061"/>
          <cell r="Y4061"/>
        </row>
        <row r="4062">
          <cell r="I4062">
            <v>0</v>
          </cell>
          <cell r="J4062">
            <v>0</v>
          </cell>
          <cell r="O4062">
            <v>0</v>
          </cell>
          <cell r="P4062" t="str">
            <v/>
          </cell>
          <cell r="R4062" t="str">
            <v/>
          </cell>
          <cell r="S4062">
            <v>0</v>
          </cell>
          <cell r="U4062">
            <v>0</v>
          </cell>
          <cell r="V4062">
            <v>0</v>
          </cell>
          <cell r="W4062">
            <v>0</v>
          </cell>
          <cell r="X4062"/>
          <cell r="Y4062"/>
        </row>
        <row r="4063">
          <cell r="I4063">
            <v>0</v>
          </cell>
          <cell r="J4063">
            <v>0</v>
          </cell>
          <cell r="O4063">
            <v>0</v>
          </cell>
          <cell r="P4063" t="str">
            <v/>
          </cell>
          <cell r="R4063" t="str">
            <v/>
          </cell>
          <cell r="S4063">
            <v>0</v>
          </cell>
          <cell r="U4063">
            <v>0</v>
          </cell>
          <cell r="V4063">
            <v>0</v>
          </cell>
          <cell r="W4063">
            <v>0</v>
          </cell>
          <cell r="X4063"/>
          <cell r="Y4063"/>
        </row>
        <row r="4064">
          <cell r="I4064">
            <v>0</v>
          </cell>
          <cell r="J4064">
            <v>0</v>
          </cell>
          <cell r="O4064">
            <v>0</v>
          </cell>
          <cell r="P4064" t="str">
            <v/>
          </cell>
          <cell r="R4064" t="str">
            <v/>
          </cell>
          <cell r="S4064">
            <v>0</v>
          </cell>
          <cell r="U4064">
            <v>0</v>
          </cell>
          <cell r="V4064">
            <v>0</v>
          </cell>
          <cell r="W4064">
            <v>0</v>
          </cell>
          <cell r="X4064"/>
          <cell r="Y4064"/>
        </row>
        <row r="4065">
          <cell r="I4065">
            <v>0</v>
          </cell>
          <cell r="J4065">
            <v>0</v>
          </cell>
          <cell r="O4065">
            <v>0</v>
          </cell>
          <cell r="P4065" t="str">
            <v/>
          </cell>
          <cell r="R4065" t="str">
            <v/>
          </cell>
          <cell r="S4065">
            <v>0</v>
          </cell>
          <cell r="U4065">
            <v>0</v>
          </cell>
          <cell r="V4065">
            <v>0</v>
          </cell>
          <cell r="W4065">
            <v>0</v>
          </cell>
          <cell r="X4065"/>
          <cell r="Y4065"/>
        </row>
        <row r="4066">
          <cell r="I4066">
            <v>0</v>
          </cell>
          <cell r="J4066">
            <v>0</v>
          </cell>
          <cell r="O4066">
            <v>0</v>
          </cell>
          <cell r="P4066" t="str">
            <v/>
          </cell>
          <cell r="R4066" t="str">
            <v/>
          </cell>
          <cell r="S4066">
            <v>0</v>
          </cell>
          <cell r="U4066">
            <v>0</v>
          </cell>
          <cell r="V4066">
            <v>0</v>
          </cell>
          <cell r="W4066">
            <v>0</v>
          </cell>
          <cell r="X4066"/>
          <cell r="Y4066"/>
        </row>
        <row r="4067">
          <cell r="I4067">
            <v>0</v>
          </cell>
          <cell r="J4067">
            <v>0</v>
          </cell>
          <cell r="O4067">
            <v>0</v>
          </cell>
          <cell r="P4067" t="str">
            <v/>
          </cell>
          <cell r="R4067" t="str">
            <v/>
          </cell>
          <cell r="S4067">
            <v>0</v>
          </cell>
          <cell r="U4067">
            <v>0</v>
          </cell>
          <cell r="V4067">
            <v>0</v>
          </cell>
          <cell r="W4067">
            <v>0</v>
          </cell>
          <cell r="X4067"/>
          <cell r="Y4067"/>
        </row>
        <row r="4068">
          <cell r="I4068">
            <v>0</v>
          </cell>
          <cell r="J4068">
            <v>0</v>
          </cell>
          <cell r="O4068">
            <v>0</v>
          </cell>
          <cell r="P4068" t="str">
            <v/>
          </cell>
          <cell r="R4068" t="str">
            <v/>
          </cell>
          <cell r="S4068">
            <v>0</v>
          </cell>
          <cell r="U4068">
            <v>0</v>
          </cell>
          <cell r="V4068">
            <v>0</v>
          </cell>
          <cell r="W4068">
            <v>0</v>
          </cell>
          <cell r="X4068"/>
          <cell r="Y4068"/>
        </row>
        <row r="4069">
          <cell r="I4069">
            <v>0</v>
          </cell>
          <cell r="J4069">
            <v>0</v>
          </cell>
          <cell r="O4069">
            <v>0</v>
          </cell>
          <cell r="P4069" t="str">
            <v/>
          </cell>
          <cell r="R4069" t="str">
            <v/>
          </cell>
          <cell r="S4069">
            <v>0</v>
          </cell>
          <cell r="U4069">
            <v>0</v>
          </cell>
          <cell r="V4069">
            <v>0</v>
          </cell>
          <cell r="W4069">
            <v>0</v>
          </cell>
          <cell r="X4069"/>
          <cell r="Y4069"/>
        </row>
        <row r="4070">
          <cell r="I4070">
            <v>0</v>
          </cell>
          <cell r="J4070">
            <v>0</v>
          </cell>
          <cell r="O4070">
            <v>0</v>
          </cell>
          <cell r="P4070" t="str">
            <v/>
          </cell>
          <cell r="R4070" t="str">
            <v/>
          </cell>
          <cell r="S4070">
            <v>0</v>
          </cell>
          <cell r="U4070">
            <v>0</v>
          </cell>
          <cell r="V4070">
            <v>0</v>
          </cell>
          <cell r="W4070">
            <v>0</v>
          </cell>
          <cell r="X4070"/>
          <cell r="Y4070"/>
        </row>
        <row r="4071">
          <cell r="I4071">
            <v>0</v>
          </cell>
          <cell r="J4071">
            <v>0</v>
          </cell>
          <cell r="O4071">
            <v>0</v>
          </cell>
          <cell r="P4071" t="str">
            <v/>
          </cell>
          <cell r="R4071" t="str">
            <v/>
          </cell>
          <cell r="S4071">
            <v>0</v>
          </cell>
          <cell r="U4071">
            <v>0</v>
          </cell>
          <cell r="V4071">
            <v>0</v>
          </cell>
          <cell r="W4071">
            <v>0</v>
          </cell>
          <cell r="X4071"/>
          <cell r="Y4071"/>
        </row>
        <row r="4072">
          <cell r="I4072">
            <v>0</v>
          </cell>
          <cell r="J4072">
            <v>0</v>
          </cell>
          <cell r="O4072">
            <v>0</v>
          </cell>
          <cell r="P4072" t="str">
            <v/>
          </cell>
          <cell r="R4072" t="str">
            <v/>
          </cell>
          <cell r="S4072">
            <v>0</v>
          </cell>
          <cell r="U4072">
            <v>0</v>
          </cell>
          <cell r="V4072">
            <v>0</v>
          </cell>
          <cell r="W4072">
            <v>0</v>
          </cell>
          <cell r="X4072"/>
          <cell r="Y4072"/>
        </row>
        <row r="4073">
          <cell r="I4073">
            <v>0</v>
          </cell>
          <cell r="J4073">
            <v>0</v>
          </cell>
          <cell r="O4073">
            <v>0</v>
          </cell>
          <cell r="P4073" t="str">
            <v/>
          </cell>
          <cell r="R4073" t="str">
            <v/>
          </cell>
          <cell r="S4073">
            <v>0</v>
          </cell>
          <cell r="U4073">
            <v>0</v>
          </cell>
          <cell r="V4073">
            <v>0</v>
          </cell>
          <cell r="W4073">
            <v>0</v>
          </cell>
          <cell r="X4073"/>
          <cell r="Y4073"/>
        </row>
        <row r="4074">
          <cell r="I4074">
            <v>0</v>
          </cell>
          <cell r="J4074">
            <v>0</v>
          </cell>
          <cell r="O4074">
            <v>0</v>
          </cell>
          <cell r="P4074" t="str">
            <v/>
          </cell>
          <cell r="R4074" t="str">
            <v/>
          </cell>
          <cell r="S4074">
            <v>0</v>
          </cell>
          <cell r="U4074">
            <v>0</v>
          </cell>
          <cell r="V4074">
            <v>0</v>
          </cell>
          <cell r="W4074">
            <v>0</v>
          </cell>
          <cell r="X4074"/>
          <cell r="Y4074"/>
        </row>
        <row r="4075">
          <cell r="I4075">
            <v>0</v>
          </cell>
          <cell r="J4075">
            <v>0</v>
          </cell>
          <cell r="O4075">
            <v>0</v>
          </cell>
          <cell r="P4075" t="str">
            <v/>
          </cell>
          <cell r="R4075" t="str">
            <v/>
          </cell>
          <cell r="S4075">
            <v>0</v>
          </cell>
          <cell r="U4075">
            <v>0</v>
          </cell>
          <cell r="V4075">
            <v>0</v>
          </cell>
          <cell r="W4075">
            <v>0</v>
          </cell>
          <cell r="X4075"/>
          <cell r="Y4075"/>
        </row>
        <row r="4076">
          <cell r="I4076">
            <v>0</v>
          </cell>
          <cell r="J4076">
            <v>0</v>
          </cell>
          <cell r="O4076">
            <v>0</v>
          </cell>
          <cell r="P4076" t="str">
            <v/>
          </cell>
          <cell r="R4076" t="str">
            <v/>
          </cell>
          <cell r="S4076">
            <v>0</v>
          </cell>
          <cell r="U4076">
            <v>0</v>
          </cell>
          <cell r="V4076">
            <v>0</v>
          </cell>
          <cell r="W4076">
            <v>0</v>
          </cell>
          <cell r="X4076"/>
          <cell r="Y4076"/>
        </row>
        <row r="4077">
          <cell r="I4077">
            <v>0</v>
          </cell>
          <cell r="J4077">
            <v>0</v>
          </cell>
          <cell r="O4077">
            <v>0</v>
          </cell>
          <cell r="P4077" t="str">
            <v/>
          </cell>
          <cell r="R4077" t="str">
            <v/>
          </cell>
          <cell r="S4077">
            <v>0</v>
          </cell>
          <cell r="U4077">
            <v>0</v>
          </cell>
          <cell r="V4077">
            <v>0</v>
          </cell>
          <cell r="W4077">
            <v>0</v>
          </cell>
          <cell r="X4077"/>
          <cell r="Y4077"/>
        </row>
        <row r="4078">
          <cell r="I4078">
            <v>0</v>
          </cell>
          <cell r="J4078">
            <v>0</v>
          </cell>
          <cell r="O4078">
            <v>0</v>
          </cell>
          <cell r="P4078" t="str">
            <v/>
          </cell>
          <cell r="R4078" t="str">
            <v/>
          </cell>
          <cell r="S4078">
            <v>0</v>
          </cell>
          <cell r="U4078">
            <v>0</v>
          </cell>
          <cell r="V4078">
            <v>0</v>
          </cell>
          <cell r="W4078">
            <v>0</v>
          </cell>
          <cell r="X4078"/>
          <cell r="Y4078"/>
        </row>
        <row r="4079">
          <cell r="I4079">
            <v>0</v>
          </cell>
          <cell r="J4079">
            <v>0</v>
          </cell>
          <cell r="O4079">
            <v>0</v>
          </cell>
          <cell r="P4079" t="str">
            <v/>
          </cell>
          <cell r="R4079" t="str">
            <v/>
          </cell>
          <cell r="S4079">
            <v>0</v>
          </cell>
          <cell r="U4079">
            <v>0</v>
          </cell>
          <cell r="V4079">
            <v>0</v>
          </cell>
          <cell r="W4079">
            <v>0</v>
          </cell>
          <cell r="X4079"/>
          <cell r="Y4079"/>
        </row>
        <row r="4080">
          <cell r="I4080">
            <v>0</v>
          </cell>
          <cell r="J4080">
            <v>0</v>
          </cell>
          <cell r="O4080">
            <v>0</v>
          </cell>
          <cell r="P4080" t="str">
            <v/>
          </cell>
          <cell r="R4080" t="str">
            <v/>
          </cell>
          <cell r="S4080">
            <v>0</v>
          </cell>
          <cell r="U4080">
            <v>0</v>
          </cell>
          <cell r="V4080">
            <v>0</v>
          </cell>
          <cell r="W4080">
            <v>0</v>
          </cell>
          <cell r="X4080"/>
          <cell r="Y4080"/>
        </row>
        <row r="4081">
          <cell r="I4081">
            <v>0</v>
          </cell>
          <cell r="J4081">
            <v>0</v>
          </cell>
          <cell r="O4081">
            <v>0</v>
          </cell>
          <cell r="P4081" t="str">
            <v/>
          </cell>
          <cell r="R4081" t="str">
            <v/>
          </cell>
          <cell r="S4081">
            <v>0</v>
          </cell>
          <cell r="U4081">
            <v>0</v>
          </cell>
          <cell r="V4081">
            <v>0</v>
          </cell>
          <cell r="W4081">
            <v>0</v>
          </cell>
          <cell r="X4081"/>
          <cell r="Y4081"/>
        </row>
        <row r="4082">
          <cell r="I4082">
            <v>0</v>
          </cell>
          <cell r="J4082">
            <v>0</v>
          </cell>
          <cell r="O4082">
            <v>0</v>
          </cell>
          <cell r="P4082" t="str">
            <v/>
          </cell>
          <cell r="R4082" t="str">
            <v/>
          </cell>
          <cell r="S4082">
            <v>0</v>
          </cell>
          <cell r="U4082">
            <v>0</v>
          </cell>
          <cell r="V4082">
            <v>0</v>
          </cell>
          <cell r="W4082">
            <v>0</v>
          </cell>
          <cell r="X4082"/>
          <cell r="Y4082"/>
        </row>
        <row r="4083">
          <cell r="I4083">
            <v>0</v>
          </cell>
          <cell r="J4083">
            <v>0</v>
          </cell>
          <cell r="O4083">
            <v>0</v>
          </cell>
          <cell r="P4083" t="str">
            <v/>
          </cell>
          <cell r="R4083" t="str">
            <v/>
          </cell>
          <cell r="S4083">
            <v>0</v>
          </cell>
          <cell r="U4083">
            <v>0</v>
          </cell>
          <cell r="V4083">
            <v>0</v>
          </cell>
          <cell r="W4083">
            <v>0</v>
          </cell>
          <cell r="X4083"/>
          <cell r="Y4083"/>
        </row>
        <row r="4084">
          <cell r="I4084">
            <v>0</v>
          </cell>
          <cell r="J4084">
            <v>0</v>
          </cell>
          <cell r="O4084">
            <v>0</v>
          </cell>
          <cell r="P4084" t="str">
            <v/>
          </cell>
          <cell r="R4084" t="str">
            <v/>
          </cell>
          <cell r="S4084">
            <v>0</v>
          </cell>
          <cell r="U4084">
            <v>0</v>
          </cell>
          <cell r="V4084">
            <v>0</v>
          </cell>
          <cell r="W4084">
            <v>0</v>
          </cell>
          <cell r="X4084"/>
          <cell r="Y4084"/>
        </row>
        <row r="4085">
          <cell r="I4085">
            <v>0</v>
          </cell>
          <cell r="J4085">
            <v>0</v>
          </cell>
          <cell r="O4085">
            <v>0</v>
          </cell>
          <cell r="P4085" t="str">
            <v/>
          </cell>
          <cell r="R4085" t="str">
            <v/>
          </cell>
          <cell r="S4085">
            <v>0</v>
          </cell>
          <cell r="U4085">
            <v>0</v>
          </cell>
          <cell r="V4085">
            <v>0</v>
          </cell>
          <cell r="W4085">
            <v>0</v>
          </cell>
          <cell r="X4085"/>
          <cell r="Y4085"/>
        </row>
        <row r="4086">
          <cell r="I4086">
            <v>0</v>
          </cell>
          <cell r="J4086">
            <v>0</v>
          </cell>
          <cell r="O4086">
            <v>0</v>
          </cell>
          <cell r="P4086" t="str">
            <v/>
          </cell>
          <cell r="R4086" t="str">
            <v/>
          </cell>
          <cell r="S4086">
            <v>0</v>
          </cell>
          <cell r="U4086">
            <v>0</v>
          </cell>
          <cell r="V4086">
            <v>0</v>
          </cell>
          <cell r="W4086">
            <v>0</v>
          </cell>
          <cell r="X4086"/>
          <cell r="Y4086"/>
        </row>
        <row r="4087">
          <cell r="I4087">
            <v>0</v>
          </cell>
          <cell r="J4087">
            <v>0</v>
          </cell>
          <cell r="O4087">
            <v>0</v>
          </cell>
          <cell r="P4087" t="str">
            <v/>
          </cell>
          <cell r="R4087" t="str">
            <v/>
          </cell>
          <cell r="S4087">
            <v>0</v>
          </cell>
          <cell r="U4087">
            <v>0</v>
          </cell>
          <cell r="V4087">
            <v>0</v>
          </cell>
          <cell r="W4087">
            <v>0</v>
          </cell>
          <cell r="X4087"/>
          <cell r="Y4087"/>
        </row>
        <row r="4088">
          <cell r="I4088">
            <v>0</v>
          </cell>
          <cell r="J4088">
            <v>0</v>
          </cell>
          <cell r="O4088">
            <v>0</v>
          </cell>
          <cell r="P4088" t="str">
            <v/>
          </cell>
          <cell r="R4088" t="str">
            <v/>
          </cell>
          <cell r="S4088">
            <v>0</v>
          </cell>
          <cell r="U4088">
            <v>0</v>
          </cell>
          <cell r="V4088">
            <v>0</v>
          </cell>
          <cell r="W4088">
            <v>0</v>
          </cell>
          <cell r="X4088"/>
          <cell r="Y4088"/>
        </row>
        <row r="4089">
          <cell r="I4089">
            <v>0</v>
          </cell>
          <cell r="J4089">
            <v>0</v>
          </cell>
          <cell r="O4089">
            <v>0</v>
          </cell>
          <cell r="P4089" t="str">
            <v/>
          </cell>
          <cell r="R4089" t="str">
            <v/>
          </cell>
          <cell r="S4089">
            <v>0</v>
          </cell>
          <cell r="U4089">
            <v>0</v>
          </cell>
          <cell r="V4089">
            <v>0</v>
          </cell>
          <cell r="W4089">
            <v>0</v>
          </cell>
          <cell r="X4089"/>
          <cell r="Y4089"/>
        </row>
        <row r="4090">
          <cell r="I4090">
            <v>0</v>
          </cell>
          <cell r="J4090">
            <v>0</v>
          </cell>
          <cell r="O4090">
            <v>0</v>
          </cell>
          <cell r="P4090" t="str">
            <v/>
          </cell>
          <cell r="R4090" t="str">
            <v/>
          </cell>
          <cell r="S4090">
            <v>0</v>
          </cell>
          <cell r="U4090">
            <v>0</v>
          </cell>
          <cell r="V4090">
            <v>0</v>
          </cell>
          <cell r="W4090">
            <v>0</v>
          </cell>
          <cell r="X4090"/>
          <cell r="Y4090"/>
        </row>
        <row r="4091">
          <cell r="I4091">
            <v>0</v>
          </cell>
          <cell r="J4091">
            <v>0</v>
          </cell>
          <cell r="O4091">
            <v>0</v>
          </cell>
          <cell r="P4091" t="str">
            <v/>
          </cell>
          <cell r="R4091" t="str">
            <v/>
          </cell>
          <cell r="S4091">
            <v>0</v>
          </cell>
          <cell r="U4091">
            <v>0</v>
          </cell>
          <cell r="V4091">
            <v>0</v>
          </cell>
          <cell r="W4091">
            <v>0</v>
          </cell>
          <cell r="X4091"/>
          <cell r="Y4091"/>
        </row>
        <row r="4092">
          <cell r="I4092">
            <v>0</v>
          </cell>
          <cell r="J4092">
            <v>0</v>
          </cell>
          <cell r="O4092">
            <v>0</v>
          </cell>
          <cell r="P4092" t="str">
            <v/>
          </cell>
          <cell r="R4092" t="str">
            <v/>
          </cell>
          <cell r="S4092">
            <v>0</v>
          </cell>
          <cell r="U4092">
            <v>0</v>
          </cell>
          <cell r="V4092">
            <v>0</v>
          </cell>
          <cell r="W4092">
            <v>0</v>
          </cell>
          <cell r="X4092"/>
          <cell r="Y4092"/>
        </row>
        <row r="4093">
          <cell r="I4093">
            <v>0</v>
          </cell>
          <cell r="J4093">
            <v>0</v>
          </cell>
          <cell r="O4093">
            <v>0</v>
          </cell>
          <cell r="P4093" t="str">
            <v/>
          </cell>
          <cell r="R4093" t="str">
            <v/>
          </cell>
          <cell r="S4093">
            <v>0</v>
          </cell>
          <cell r="U4093">
            <v>0</v>
          </cell>
          <cell r="V4093">
            <v>0</v>
          </cell>
          <cell r="W4093">
            <v>0</v>
          </cell>
          <cell r="X4093"/>
          <cell r="Y4093"/>
        </row>
        <row r="4094">
          <cell r="I4094">
            <v>0</v>
          </cell>
          <cell r="J4094">
            <v>0</v>
          </cell>
          <cell r="O4094">
            <v>0</v>
          </cell>
          <cell r="P4094" t="str">
            <v/>
          </cell>
          <cell r="R4094" t="str">
            <v/>
          </cell>
          <cell r="S4094">
            <v>0</v>
          </cell>
          <cell r="U4094">
            <v>0</v>
          </cell>
          <cell r="V4094">
            <v>0</v>
          </cell>
          <cell r="W4094">
            <v>0</v>
          </cell>
          <cell r="X4094"/>
          <cell r="Y4094"/>
        </row>
        <row r="4095">
          <cell r="I4095">
            <v>0</v>
          </cell>
          <cell r="J4095">
            <v>0</v>
          </cell>
          <cell r="O4095">
            <v>0</v>
          </cell>
          <cell r="P4095" t="str">
            <v/>
          </cell>
          <cell r="R4095" t="str">
            <v/>
          </cell>
          <cell r="S4095">
            <v>0</v>
          </cell>
          <cell r="U4095">
            <v>0</v>
          </cell>
          <cell r="V4095">
            <v>0</v>
          </cell>
          <cell r="W4095">
            <v>0</v>
          </cell>
          <cell r="X4095"/>
          <cell r="Y4095"/>
        </row>
        <row r="4096">
          <cell r="I4096">
            <v>0</v>
          </cell>
          <cell r="J4096">
            <v>0</v>
          </cell>
          <cell r="O4096">
            <v>0</v>
          </cell>
          <cell r="P4096" t="str">
            <v/>
          </cell>
          <cell r="R4096" t="str">
            <v/>
          </cell>
          <cell r="S4096">
            <v>0</v>
          </cell>
          <cell r="U4096">
            <v>0</v>
          </cell>
          <cell r="V4096">
            <v>0</v>
          </cell>
          <cell r="W4096">
            <v>0</v>
          </cell>
          <cell r="X4096"/>
          <cell r="Y4096"/>
        </row>
        <row r="4097">
          <cell r="I4097">
            <v>0</v>
          </cell>
          <cell r="J4097">
            <v>0</v>
          </cell>
          <cell r="O4097">
            <v>0</v>
          </cell>
          <cell r="P4097" t="str">
            <v/>
          </cell>
          <cell r="R4097" t="str">
            <v/>
          </cell>
          <cell r="S4097">
            <v>0</v>
          </cell>
          <cell r="U4097">
            <v>0</v>
          </cell>
          <cell r="V4097">
            <v>0</v>
          </cell>
          <cell r="W4097">
            <v>0</v>
          </cell>
          <cell r="X4097"/>
          <cell r="Y4097"/>
        </row>
        <row r="4098">
          <cell r="I4098">
            <v>0</v>
          </cell>
          <cell r="J4098">
            <v>0</v>
          </cell>
          <cell r="O4098">
            <v>0</v>
          </cell>
          <cell r="P4098" t="str">
            <v/>
          </cell>
          <cell r="R4098" t="str">
            <v/>
          </cell>
          <cell r="S4098">
            <v>0</v>
          </cell>
          <cell r="U4098">
            <v>0</v>
          </cell>
          <cell r="V4098">
            <v>0</v>
          </cell>
          <cell r="W4098">
            <v>0</v>
          </cell>
          <cell r="X4098"/>
          <cell r="Y4098"/>
        </row>
        <row r="4099">
          <cell r="I4099">
            <v>0</v>
          </cell>
          <cell r="J4099">
            <v>0</v>
          </cell>
          <cell r="O4099">
            <v>0</v>
          </cell>
          <cell r="P4099" t="str">
            <v/>
          </cell>
          <cell r="R4099" t="str">
            <v/>
          </cell>
          <cell r="S4099">
            <v>0</v>
          </cell>
          <cell r="U4099">
            <v>0</v>
          </cell>
          <cell r="V4099">
            <v>0</v>
          </cell>
          <cell r="W4099">
            <v>0</v>
          </cell>
          <cell r="X4099"/>
          <cell r="Y4099"/>
        </row>
        <row r="4100">
          <cell r="I4100">
            <v>0</v>
          </cell>
          <cell r="J4100">
            <v>0</v>
          </cell>
          <cell r="O4100">
            <v>0</v>
          </cell>
          <cell r="P4100" t="str">
            <v/>
          </cell>
          <cell r="R4100" t="str">
            <v/>
          </cell>
          <cell r="S4100">
            <v>0</v>
          </cell>
          <cell r="U4100">
            <v>0</v>
          </cell>
          <cell r="V4100">
            <v>0</v>
          </cell>
          <cell r="W4100">
            <v>0</v>
          </cell>
          <cell r="X4100"/>
          <cell r="Y4100"/>
        </row>
        <row r="4101">
          <cell r="I4101">
            <v>0</v>
          </cell>
          <cell r="J4101">
            <v>0</v>
          </cell>
          <cell r="O4101">
            <v>0</v>
          </cell>
          <cell r="P4101" t="str">
            <v/>
          </cell>
          <cell r="R4101" t="str">
            <v/>
          </cell>
          <cell r="S4101">
            <v>0</v>
          </cell>
          <cell r="U4101">
            <v>0</v>
          </cell>
          <cell r="V4101">
            <v>0</v>
          </cell>
          <cell r="W4101">
            <v>0</v>
          </cell>
          <cell r="X4101"/>
          <cell r="Y4101"/>
        </row>
        <row r="4102">
          <cell r="I4102">
            <v>0</v>
          </cell>
          <cell r="J4102">
            <v>0</v>
          </cell>
          <cell r="O4102">
            <v>0</v>
          </cell>
          <cell r="P4102" t="str">
            <v/>
          </cell>
          <cell r="R4102" t="str">
            <v/>
          </cell>
          <cell r="S4102">
            <v>0</v>
          </cell>
          <cell r="U4102">
            <v>0</v>
          </cell>
          <cell r="V4102">
            <v>0</v>
          </cell>
          <cell r="W4102">
            <v>0</v>
          </cell>
          <cell r="X4102"/>
          <cell r="Y4102"/>
        </row>
        <row r="4103">
          <cell r="I4103">
            <v>0</v>
          </cell>
          <cell r="J4103">
            <v>0</v>
          </cell>
          <cell r="O4103">
            <v>0</v>
          </cell>
          <cell r="P4103" t="str">
            <v/>
          </cell>
          <cell r="R4103" t="str">
            <v/>
          </cell>
          <cell r="S4103">
            <v>0</v>
          </cell>
          <cell r="U4103">
            <v>0</v>
          </cell>
          <cell r="V4103">
            <v>0</v>
          </cell>
          <cell r="W4103">
            <v>0</v>
          </cell>
          <cell r="X4103"/>
          <cell r="Y4103"/>
        </row>
        <row r="4104">
          <cell r="I4104">
            <v>0</v>
          </cell>
          <cell r="J4104">
            <v>0</v>
          </cell>
          <cell r="O4104">
            <v>0</v>
          </cell>
          <cell r="P4104" t="str">
            <v/>
          </cell>
          <cell r="R4104" t="str">
            <v/>
          </cell>
          <cell r="S4104">
            <v>0</v>
          </cell>
          <cell r="U4104">
            <v>0</v>
          </cell>
          <cell r="V4104">
            <v>0</v>
          </cell>
          <cell r="W4104">
            <v>0</v>
          </cell>
          <cell r="X4104"/>
          <cell r="Y4104"/>
        </row>
        <row r="4105">
          <cell r="I4105">
            <v>0</v>
          </cell>
          <cell r="J4105">
            <v>0</v>
          </cell>
          <cell r="O4105">
            <v>0</v>
          </cell>
          <cell r="P4105" t="str">
            <v/>
          </cell>
          <cell r="R4105" t="str">
            <v/>
          </cell>
          <cell r="S4105">
            <v>0</v>
          </cell>
          <cell r="U4105">
            <v>0</v>
          </cell>
          <cell r="V4105">
            <v>0</v>
          </cell>
          <cell r="W4105">
            <v>0</v>
          </cell>
          <cell r="X4105"/>
          <cell r="Y4105"/>
        </row>
        <row r="4106">
          <cell r="I4106">
            <v>0</v>
          </cell>
          <cell r="J4106">
            <v>0</v>
          </cell>
          <cell r="O4106">
            <v>0</v>
          </cell>
          <cell r="P4106" t="str">
            <v/>
          </cell>
          <cell r="R4106" t="str">
            <v/>
          </cell>
          <cell r="S4106">
            <v>0</v>
          </cell>
          <cell r="U4106">
            <v>0</v>
          </cell>
          <cell r="V4106">
            <v>0</v>
          </cell>
          <cell r="W4106">
            <v>0</v>
          </cell>
          <cell r="X4106"/>
          <cell r="Y4106"/>
        </row>
        <row r="4107">
          <cell r="I4107">
            <v>0</v>
          </cell>
          <cell r="J4107">
            <v>0</v>
          </cell>
          <cell r="O4107">
            <v>0</v>
          </cell>
          <cell r="P4107" t="str">
            <v/>
          </cell>
          <cell r="R4107" t="str">
            <v/>
          </cell>
          <cell r="S4107">
            <v>0</v>
          </cell>
          <cell r="U4107">
            <v>0</v>
          </cell>
          <cell r="V4107">
            <v>0</v>
          </cell>
          <cell r="W4107">
            <v>0</v>
          </cell>
          <cell r="X4107"/>
          <cell r="Y4107"/>
        </row>
        <row r="4108">
          <cell r="I4108">
            <v>0</v>
          </cell>
          <cell r="J4108">
            <v>0</v>
          </cell>
          <cell r="O4108">
            <v>0</v>
          </cell>
          <cell r="P4108" t="str">
            <v/>
          </cell>
          <cell r="R4108" t="str">
            <v/>
          </cell>
          <cell r="S4108">
            <v>0</v>
          </cell>
          <cell r="U4108">
            <v>0</v>
          </cell>
          <cell r="V4108">
            <v>0</v>
          </cell>
          <cell r="W4108">
            <v>0</v>
          </cell>
          <cell r="X4108"/>
          <cell r="Y4108"/>
        </row>
        <row r="4109">
          <cell r="I4109">
            <v>0</v>
          </cell>
          <cell r="J4109">
            <v>0</v>
          </cell>
          <cell r="O4109">
            <v>0</v>
          </cell>
          <cell r="P4109" t="str">
            <v/>
          </cell>
          <cell r="R4109" t="str">
            <v/>
          </cell>
          <cell r="S4109">
            <v>0</v>
          </cell>
          <cell r="U4109">
            <v>0</v>
          </cell>
          <cell r="V4109">
            <v>0</v>
          </cell>
          <cell r="W4109">
            <v>0</v>
          </cell>
          <cell r="X4109"/>
          <cell r="Y4109"/>
        </row>
        <row r="4110">
          <cell r="I4110">
            <v>0</v>
          </cell>
          <cell r="J4110">
            <v>0</v>
          </cell>
          <cell r="O4110">
            <v>0</v>
          </cell>
          <cell r="P4110" t="str">
            <v/>
          </cell>
          <cell r="R4110" t="str">
            <v/>
          </cell>
          <cell r="S4110">
            <v>0</v>
          </cell>
          <cell r="U4110">
            <v>0</v>
          </cell>
          <cell r="V4110">
            <v>0</v>
          </cell>
          <cell r="W4110">
            <v>0</v>
          </cell>
          <cell r="X4110"/>
          <cell r="Y4110"/>
        </row>
        <row r="4111">
          <cell r="I4111">
            <v>0</v>
          </cell>
          <cell r="J4111">
            <v>0</v>
          </cell>
          <cell r="O4111">
            <v>0</v>
          </cell>
          <cell r="P4111" t="str">
            <v/>
          </cell>
          <cell r="R4111" t="str">
            <v/>
          </cell>
          <cell r="S4111">
            <v>0</v>
          </cell>
          <cell r="U4111">
            <v>0</v>
          </cell>
          <cell r="V4111">
            <v>0</v>
          </cell>
          <cell r="W4111">
            <v>0</v>
          </cell>
          <cell r="X4111"/>
          <cell r="Y4111"/>
        </row>
        <row r="4112">
          <cell r="I4112">
            <v>0</v>
          </cell>
          <cell r="J4112">
            <v>0</v>
          </cell>
          <cell r="O4112">
            <v>0</v>
          </cell>
          <cell r="P4112" t="str">
            <v/>
          </cell>
          <cell r="R4112" t="str">
            <v/>
          </cell>
          <cell r="S4112">
            <v>0</v>
          </cell>
          <cell r="U4112">
            <v>0</v>
          </cell>
          <cell r="V4112">
            <v>0</v>
          </cell>
          <cell r="W4112">
            <v>0</v>
          </cell>
          <cell r="X4112"/>
          <cell r="Y4112"/>
        </row>
        <row r="4113">
          <cell r="I4113">
            <v>0</v>
          </cell>
          <cell r="J4113">
            <v>0</v>
          </cell>
          <cell r="O4113">
            <v>0</v>
          </cell>
          <cell r="P4113" t="str">
            <v/>
          </cell>
          <cell r="R4113" t="str">
            <v/>
          </cell>
          <cell r="S4113">
            <v>0</v>
          </cell>
          <cell r="U4113">
            <v>0</v>
          </cell>
          <cell r="V4113">
            <v>0</v>
          </cell>
          <cell r="W4113">
            <v>0</v>
          </cell>
          <cell r="X4113"/>
          <cell r="Y4113"/>
        </row>
        <row r="4114">
          <cell r="I4114">
            <v>0</v>
          </cell>
          <cell r="J4114">
            <v>0</v>
          </cell>
          <cell r="O4114">
            <v>0</v>
          </cell>
          <cell r="P4114" t="str">
            <v/>
          </cell>
          <cell r="R4114" t="str">
            <v/>
          </cell>
          <cell r="S4114">
            <v>0</v>
          </cell>
          <cell r="U4114">
            <v>0</v>
          </cell>
          <cell r="V4114">
            <v>0</v>
          </cell>
          <cell r="W4114">
            <v>0</v>
          </cell>
          <cell r="X4114"/>
          <cell r="Y4114"/>
        </row>
        <row r="4115">
          <cell r="I4115">
            <v>0</v>
          </cell>
          <cell r="J4115">
            <v>0</v>
          </cell>
          <cell r="O4115">
            <v>0</v>
          </cell>
          <cell r="P4115" t="str">
            <v/>
          </cell>
          <cell r="R4115" t="str">
            <v/>
          </cell>
          <cell r="S4115">
            <v>0</v>
          </cell>
          <cell r="U4115">
            <v>0</v>
          </cell>
          <cell r="V4115">
            <v>0</v>
          </cell>
          <cell r="W4115">
            <v>0</v>
          </cell>
          <cell r="X4115"/>
          <cell r="Y4115"/>
        </row>
        <row r="4116">
          <cell r="I4116">
            <v>0</v>
          </cell>
          <cell r="J4116">
            <v>0</v>
          </cell>
          <cell r="O4116">
            <v>0</v>
          </cell>
          <cell r="P4116" t="str">
            <v/>
          </cell>
          <cell r="R4116" t="str">
            <v/>
          </cell>
          <cell r="S4116">
            <v>0</v>
          </cell>
          <cell r="U4116">
            <v>0</v>
          </cell>
          <cell r="V4116">
            <v>0</v>
          </cell>
          <cell r="W4116">
            <v>0</v>
          </cell>
          <cell r="X4116"/>
          <cell r="Y4116"/>
        </row>
        <row r="4117">
          <cell r="I4117">
            <v>0</v>
          </cell>
          <cell r="J4117">
            <v>0</v>
          </cell>
          <cell r="O4117">
            <v>0</v>
          </cell>
          <cell r="P4117" t="str">
            <v/>
          </cell>
          <cell r="R4117" t="str">
            <v/>
          </cell>
          <cell r="S4117">
            <v>0</v>
          </cell>
          <cell r="U4117">
            <v>0</v>
          </cell>
          <cell r="V4117">
            <v>0</v>
          </cell>
          <cell r="W4117">
            <v>0</v>
          </cell>
          <cell r="X4117"/>
          <cell r="Y4117"/>
        </row>
        <row r="4118">
          <cell r="I4118">
            <v>0</v>
          </cell>
          <cell r="J4118">
            <v>0</v>
          </cell>
          <cell r="O4118">
            <v>0</v>
          </cell>
          <cell r="P4118" t="str">
            <v/>
          </cell>
          <cell r="R4118" t="str">
            <v/>
          </cell>
          <cell r="S4118">
            <v>0</v>
          </cell>
          <cell r="U4118">
            <v>0</v>
          </cell>
          <cell r="V4118">
            <v>0</v>
          </cell>
          <cell r="W4118">
            <v>0</v>
          </cell>
          <cell r="X4118"/>
          <cell r="Y4118"/>
        </row>
        <row r="4119">
          <cell r="I4119">
            <v>0</v>
          </cell>
          <cell r="J4119">
            <v>0</v>
          </cell>
          <cell r="O4119">
            <v>0</v>
          </cell>
          <cell r="P4119" t="str">
            <v/>
          </cell>
          <cell r="R4119" t="str">
            <v/>
          </cell>
          <cell r="S4119">
            <v>0</v>
          </cell>
          <cell r="U4119">
            <v>0</v>
          </cell>
          <cell r="V4119">
            <v>0</v>
          </cell>
          <cell r="W4119">
            <v>0</v>
          </cell>
          <cell r="X4119"/>
          <cell r="Y4119"/>
        </row>
        <row r="4120">
          <cell r="I4120">
            <v>0</v>
          </cell>
          <cell r="J4120">
            <v>0</v>
          </cell>
          <cell r="O4120">
            <v>0</v>
          </cell>
          <cell r="P4120" t="str">
            <v/>
          </cell>
          <cell r="R4120" t="str">
            <v/>
          </cell>
          <cell r="S4120">
            <v>0</v>
          </cell>
          <cell r="U4120">
            <v>0</v>
          </cell>
          <cell r="V4120">
            <v>0</v>
          </cell>
          <cell r="W4120">
            <v>0</v>
          </cell>
          <cell r="X4120"/>
          <cell r="Y4120"/>
        </row>
        <row r="4121">
          <cell r="I4121">
            <v>0</v>
          </cell>
          <cell r="J4121">
            <v>0</v>
          </cell>
          <cell r="O4121">
            <v>0</v>
          </cell>
          <cell r="P4121" t="str">
            <v/>
          </cell>
          <cell r="R4121" t="str">
            <v/>
          </cell>
          <cell r="S4121">
            <v>0</v>
          </cell>
          <cell r="U4121">
            <v>0</v>
          </cell>
          <cell r="V4121">
            <v>0</v>
          </cell>
          <cell r="W4121">
            <v>0</v>
          </cell>
          <cell r="X4121"/>
          <cell r="Y4121"/>
        </row>
        <row r="4122">
          <cell r="I4122">
            <v>0</v>
          </cell>
          <cell r="J4122">
            <v>0</v>
          </cell>
          <cell r="O4122">
            <v>0</v>
          </cell>
          <cell r="P4122" t="str">
            <v/>
          </cell>
          <cell r="R4122" t="str">
            <v/>
          </cell>
          <cell r="S4122">
            <v>0</v>
          </cell>
          <cell r="U4122">
            <v>0</v>
          </cell>
          <cell r="V4122">
            <v>0</v>
          </cell>
          <cell r="W4122">
            <v>0</v>
          </cell>
          <cell r="X4122"/>
          <cell r="Y4122"/>
        </row>
        <row r="4123">
          <cell r="I4123">
            <v>0</v>
          </cell>
          <cell r="J4123">
            <v>0</v>
          </cell>
          <cell r="O4123">
            <v>0</v>
          </cell>
          <cell r="P4123" t="str">
            <v/>
          </cell>
          <cell r="R4123" t="str">
            <v/>
          </cell>
          <cell r="S4123">
            <v>0</v>
          </cell>
          <cell r="U4123">
            <v>0</v>
          </cell>
          <cell r="V4123">
            <v>0</v>
          </cell>
          <cell r="W4123">
            <v>0</v>
          </cell>
          <cell r="X4123"/>
          <cell r="Y4123"/>
        </row>
        <row r="4124">
          <cell r="I4124">
            <v>0</v>
          </cell>
          <cell r="J4124">
            <v>0</v>
          </cell>
          <cell r="O4124">
            <v>0</v>
          </cell>
          <cell r="P4124" t="str">
            <v/>
          </cell>
          <cell r="R4124" t="str">
            <v/>
          </cell>
          <cell r="S4124">
            <v>0</v>
          </cell>
          <cell r="U4124">
            <v>0</v>
          </cell>
          <cell r="V4124">
            <v>0</v>
          </cell>
          <cell r="W4124">
            <v>0</v>
          </cell>
          <cell r="X4124"/>
          <cell r="Y4124"/>
        </row>
        <row r="4125">
          <cell r="I4125">
            <v>0</v>
          </cell>
          <cell r="J4125">
            <v>0</v>
          </cell>
          <cell r="O4125">
            <v>0</v>
          </cell>
          <cell r="P4125" t="str">
            <v/>
          </cell>
          <cell r="R4125" t="str">
            <v/>
          </cell>
          <cell r="S4125">
            <v>0</v>
          </cell>
          <cell r="U4125">
            <v>0</v>
          </cell>
          <cell r="V4125">
            <v>0</v>
          </cell>
          <cell r="W4125">
            <v>0</v>
          </cell>
          <cell r="X4125"/>
          <cell r="Y4125"/>
        </row>
        <row r="4126">
          <cell r="I4126">
            <v>0</v>
          </cell>
          <cell r="J4126">
            <v>0</v>
          </cell>
          <cell r="O4126">
            <v>0</v>
          </cell>
          <cell r="P4126" t="str">
            <v/>
          </cell>
          <cell r="R4126" t="str">
            <v/>
          </cell>
          <cell r="S4126">
            <v>0</v>
          </cell>
          <cell r="U4126">
            <v>0</v>
          </cell>
          <cell r="V4126">
            <v>0</v>
          </cell>
          <cell r="W4126">
            <v>0</v>
          </cell>
          <cell r="X4126"/>
          <cell r="Y4126"/>
        </row>
        <row r="4127">
          <cell r="I4127">
            <v>0</v>
          </cell>
          <cell r="J4127">
            <v>0</v>
          </cell>
          <cell r="O4127">
            <v>0</v>
          </cell>
          <cell r="P4127" t="str">
            <v/>
          </cell>
          <cell r="R4127" t="str">
            <v/>
          </cell>
          <cell r="S4127">
            <v>0</v>
          </cell>
          <cell r="U4127">
            <v>0</v>
          </cell>
          <cell r="V4127">
            <v>0</v>
          </cell>
          <cell r="W4127">
            <v>0</v>
          </cell>
          <cell r="X4127"/>
          <cell r="Y4127"/>
        </row>
        <row r="4128">
          <cell r="I4128">
            <v>0</v>
          </cell>
          <cell r="J4128">
            <v>0</v>
          </cell>
          <cell r="O4128">
            <v>0</v>
          </cell>
          <cell r="P4128" t="str">
            <v/>
          </cell>
          <cell r="R4128" t="str">
            <v/>
          </cell>
          <cell r="S4128">
            <v>0</v>
          </cell>
          <cell r="U4128">
            <v>0</v>
          </cell>
          <cell r="V4128">
            <v>0</v>
          </cell>
          <cell r="W4128">
            <v>0</v>
          </cell>
          <cell r="X4128"/>
          <cell r="Y4128"/>
        </row>
        <row r="4129">
          <cell r="I4129">
            <v>0</v>
          </cell>
          <cell r="J4129">
            <v>0</v>
          </cell>
          <cell r="O4129">
            <v>0</v>
          </cell>
          <cell r="P4129" t="str">
            <v/>
          </cell>
          <cell r="R4129" t="str">
            <v/>
          </cell>
          <cell r="S4129">
            <v>0</v>
          </cell>
          <cell r="U4129">
            <v>0</v>
          </cell>
          <cell r="V4129">
            <v>0</v>
          </cell>
          <cell r="W4129">
            <v>0</v>
          </cell>
          <cell r="X4129"/>
          <cell r="Y4129"/>
        </row>
        <row r="4130">
          <cell r="I4130">
            <v>0</v>
          </cell>
          <cell r="J4130">
            <v>0</v>
          </cell>
          <cell r="O4130">
            <v>0</v>
          </cell>
          <cell r="P4130" t="str">
            <v/>
          </cell>
          <cell r="R4130" t="str">
            <v/>
          </cell>
          <cell r="S4130">
            <v>0</v>
          </cell>
          <cell r="U4130">
            <v>0</v>
          </cell>
          <cell r="V4130">
            <v>0</v>
          </cell>
          <cell r="W4130">
            <v>0</v>
          </cell>
          <cell r="X4130"/>
          <cell r="Y4130"/>
        </row>
        <row r="4131">
          <cell r="I4131">
            <v>0</v>
          </cell>
          <cell r="J4131">
            <v>0</v>
          </cell>
          <cell r="O4131">
            <v>0</v>
          </cell>
          <cell r="P4131" t="str">
            <v/>
          </cell>
          <cell r="R4131" t="str">
            <v/>
          </cell>
          <cell r="S4131">
            <v>0</v>
          </cell>
          <cell r="U4131">
            <v>0</v>
          </cell>
          <cell r="V4131">
            <v>0</v>
          </cell>
          <cell r="W4131">
            <v>0</v>
          </cell>
          <cell r="X4131"/>
          <cell r="Y4131"/>
        </row>
        <row r="4132">
          <cell r="I4132">
            <v>0</v>
          </cell>
          <cell r="J4132">
            <v>0</v>
          </cell>
          <cell r="O4132">
            <v>0</v>
          </cell>
          <cell r="P4132" t="str">
            <v/>
          </cell>
          <cell r="R4132" t="str">
            <v/>
          </cell>
          <cell r="S4132">
            <v>0</v>
          </cell>
          <cell r="U4132">
            <v>0</v>
          </cell>
          <cell r="V4132">
            <v>0</v>
          </cell>
          <cell r="W4132">
            <v>0</v>
          </cell>
          <cell r="X4132"/>
          <cell r="Y4132"/>
        </row>
        <row r="4133">
          <cell r="I4133">
            <v>0</v>
          </cell>
          <cell r="J4133">
            <v>0</v>
          </cell>
          <cell r="O4133">
            <v>0</v>
          </cell>
          <cell r="P4133" t="str">
            <v/>
          </cell>
          <cell r="R4133" t="str">
            <v/>
          </cell>
          <cell r="S4133">
            <v>0</v>
          </cell>
          <cell r="U4133">
            <v>0</v>
          </cell>
          <cell r="V4133">
            <v>0</v>
          </cell>
          <cell r="W4133">
            <v>0</v>
          </cell>
          <cell r="X4133"/>
          <cell r="Y4133"/>
        </row>
        <row r="4134">
          <cell r="I4134">
            <v>0</v>
          </cell>
          <cell r="J4134">
            <v>0</v>
          </cell>
          <cell r="O4134">
            <v>0</v>
          </cell>
          <cell r="P4134" t="str">
            <v/>
          </cell>
          <cell r="R4134" t="str">
            <v/>
          </cell>
          <cell r="S4134">
            <v>0</v>
          </cell>
          <cell r="U4134">
            <v>0</v>
          </cell>
          <cell r="V4134">
            <v>0</v>
          </cell>
          <cell r="W4134">
            <v>0</v>
          </cell>
          <cell r="X4134"/>
          <cell r="Y4134"/>
        </row>
        <row r="4135">
          <cell r="I4135">
            <v>0</v>
          </cell>
          <cell r="J4135">
            <v>0</v>
          </cell>
          <cell r="O4135">
            <v>0</v>
          </cell>
          <cell r="P4135" t="str">
            <v/>
          </cell>
          <cell r="R4135" t="str">
            <v/>
          </cell>
          <cell r="S4135">
            <v>0</v>
          </cell>
          <cell r="U4135">
            <v>0</v>
          </cell>
          <cell r="V4135">
            <v>0</v>
          </cell>
          <cell r="W4135">
            <v>0</v>
          </cell>
          <cell r="X4135"/>
          <cell r="Y4135"/>
        </row>
        <row r="4136">
          <cell r="I4136">
            <v>0</v>
          </cell>
          <cell r="J4136">
            <v>0</v>
          </cell>
          <cell r="O4136">
            <v>0</v>
          </cell>
          <cell r="P4136" t="str">
            <v/>
          </cell>
          <cell r="R4136" t="str">
            <v/>
          </cell>
          <cell r="S4136">
            <v>0</v>
          </cell>
          <cell r="U4136">
            <v>0</v>
          </cell>
          <cell r="V4136">
            <v>0</v>
          </cell>
          <cell r="W4136">
            <v>0</v>
          </cell>
          <cell r="X4136"/>
          <cell r="Y4136"/>
        </row>
        <row r="4137">
          <cell r="I4137">
            <v>0</v>
          </cell>
          <cell r="J4137">
            <v>0</v>
          </cell>
          <cell r="O4137">
            <v>0</v>
          </cell>
          <cell r="P4137" t="str">
            <v/>
          </cell>
          <cell r="R4137" t="str">
            <v/>
          </cell>
          <cell r="S4137">
            <v>0</v>
          </cell>
          <cell r="U4137">
            <v>0</v>
          </cell>
          <cell r="V4137">
            <v>0</v>
          </cell>
          <cell r="W4137">
            <v>0</v>
          </cell>
          <cell r="X4137"/>
          <cell r="Y4137"/>
        </row>
        <row r="4138">
          <cell r="I4138">
            <v>0</v>
          </cell>
          <cell r="J4138">
            <v>0</v>
          </cell>
          <cell r="O4138">
            <v>0</v>
          </cell>
          <cell r="P4138" t="str">
            <v/>
          </cell>
          <cell r="R4138" t="str">
            <v/>
          </cell>
          <cell r="S4138">
            <v>0</v>
          </cell>
          <cell r="U4138">
            <v>0</v>
          </cell>
          <cell r="V4138">
            <v>0</v>
          </cell>
          <cell r="W4138">
            <v>0</v>
          </cell>
          <cell r="X4138"/>
          <cell r="Y4138"/>
        </row>
        <row r="4139">
          <cell r="I4139">
            <v>0</v>
          </cell>
          <cell r="J4139">
            <v>0</v>
          </cell>
          <cell r="O4139">
            <v>0</v>
          </cell>
          <cell r="P4139" t="str">
            <v/>
          </cell>
          <cell r="R4139" t="str">
            <v/>
          </cell>
          <cell r="S4139">
            <v>0</v>
          </cell>
          <cell r="U4139">
            <v>0</v>
          </cell>
          <cell r="V4139">
            <v>0</v>
          </cell>
          <cell r="W4139">
            <v>0</v>
          </cell>
          <cell r="X4139"/>
          <cell r="Y4139"/>
        </row>
        <row r="4140">
          <cell r="I4140">
            <v>0</v>
          </cell>
          <cell r="J4140">
            <v>0</v>
          </cell>
          <cell r="O4140">
            <v>0</v>
          </cell>
          <cell r="P4140" t="str">
            <v/>
          </cell>
          <cell r="R4140" t="str">
            <v/>
          </cell>
          <cell r="S4140">
            <v>0</v>
          </cell>
          <cell r="U4140">
            <v>0</v>
          </cell>
          <cell r="V4140">
            <v>0</v>
          </cell>
          <cell r="W4140">
            <v>0</v>
          </cell>
          <cell r="X4140"/>
          <cell r="Y4140"/>
        </row>
        <row r="4141">
          <cell r="I4141">
            <v>0</v>
          </cell>
          <cell r="J4141">
            <v>0</v>
          </cell>
          <cell r="O4141">
            <v>0</v>
          </cell>
          <cell r="P4141" t="str">
            <v/>
          </cell>
          <cell r="R4141" t="str">
            <v/>
          </cell>
          <cell r="S4141">
            <v>0</v>
          </cell>
          <cell r="U4141">
            <v>0</v>
          </cell>
          <cell r="V4141">
            <v>0</v>
          </cell>
          <cell r="W4141">
            <v>0</v>
          </cell>
          <cell r="X4141"/>
          <cell r="Y4141"/>
        </row>
        <row r="4142">
          <cell r="I4142">
            <v>0</v>
          </cell>
          <cell r="J4142">
            <v>0</v>
          </cell>
          <cell r="O4142">
            <v>0</v>
          </cell>
          <cell r="P4142" t="str">
            <v/>
          </cell>
          <cell r="R4142" t="str">
            <v/>
          </cell>
          <cell r="S4142">
            <v>0</v>
          </cell>
          <cell r="U4142">
            <v>0</v>
          </cell>
          <cell r="V4142">
            <v>0</v>
          </cell>
          <cell r="W4142">
            <v>0</v>
          </cell>
          <cell r="X4142"/>
          <cell r="Y4142"/>
        </row>
        <row r="4143">
          <cell r="I4143">
            <v>0</v>
          </cell>
          <cell r="J4143">
            <v>0</v>
          </cell>
          <cell r="O4143">
            <v>0</v>
          </cell>
          <cell r="P4143" t="str">
            <v/>
          </cell>
          <cell r="R4143" t="str">
            <v/>
          </cell>
          <cell r="S4143">
            <v>0</v>
          </cell>
          <cell r="U4143">
            <v>0</v>
          </cell>
          <cell r="V4143">
            <v>0</v>
          </cell>
          <cell r="W4143">
            <v>0</v>
          </cell>
          <cell r="X4143"/>
          <cell r="Y4143"/>
        </row>
        <row r="4144">
          <cell r="I4144">
            <v>0</v>
          </cell>
          <cell r="J4144">
            <v>0</v>
          </cell>
          <cell r="O4144">
            <v>0</v>
          </cell>
          <cell r="P4144" t="str">
            <v/>
          </cell>
          <cell r="R4144" t="str">
            <v/>
          </cell>
          <cell r="S4144">
            <v>0</v>
          </cell>
          <cell r="U4144">
            <v>0</v>
          </cell>
          <cell r="V4144">
            <v>0</v>
          </cell>
          <cell r="W4144">
            <v>0</v>
          </cell>
          <cell r="X4144"/>
          <cell r="Y4144"/>
        </row>
        <row r="4145">
          <cell r="I4145">
            <v>0</v>
          </cell>
          <cell r="J4145">
            <v>0</v>
          </cell>
          <cell r="O4145">
            <v>0</v>
          </cell>
          <cell r="P4145" t="str">
            <v/>
          </cell>
          <cell r="R4145" t="str">
            <v/>
          </cell>
          <cell r="S4145">
            <v>0</v>
          </cell>
          <cell r="U4145">
            <v>0</v>
          </cell>
          <cell r="V4145">
            <v>0</v>
          </cell>
          <cell r="W4145">
            <v>0</v>
          </cell>
          <cell r="X4145"/>
          <cell r="Y4145"/>
        </row>
        <row r="4146">
          <cell r="I4146">
            <v>0</v>
          </cell>
          <cell r="J4146">
            <v>0</v>
          </cell>
          <cell r="O4146">
            <v>0</v>
          </cell>
          <cell r="P4146" t="str">
            <v/>
          </cell>
          <cell r="R4146" t="str">
            <v/>
          </cell>
          <cell r="S4146">
            <v>0</v>
          </cell>
          <cell r="U4146">
            <v>0</v>
          </cell>
          <cell r="V4146">
            <v>0</v>
          </cell>
          <cell r="W4146">
            <v>0</v>
          </cell>
          <cell r="X4146"/>
          <cell r="Y4146"/>
        </row>
        <row r="4147">
          <cell r="I4147">
            <v>0</v>
          </cell>
          <cell r="J4147">
            <v>0</v>
          </cell>
          <cell r="O4147">
            <v>0</v>
          </cell>
          <cell r="P4147" t="str">
            <v/>
          </cell>
          <cell r="R4147" t="str">
            <v/>
          </cell>
          <cell r="S4147">
            <v>0</v>
          </cell>
          <cell r="U4147">
            <v>0</v>
          </cell>
          <cell r="V4147">
            <v>0</v>
          </cell>
          <cell r="W4147">
            <v>0</v>
          </cell>
          <cell r="X4147"/>
          <cell r="Y4147"/>
        </row>
        <row r="4148">
          <cell r="I4148">
            <v>0</v>
          </cell>
          <cell r="J4148">
            <v>0</v>
          </cell>
          <cell r="O4148">
            <v>0</v>
          </cell>
          <cell r="P4148" t="str">
            <v/>
          </cell>
          <cell r="R4148" t="str">
            <v/>
          </cell>
          <cell r="S4148">
            <v>0</v>
          </cell>
          <cell r="U4148">
            <v>0</v>
          </cell>
          <cell r="V4148">
            <v>0</v>
          </cell>
          <cell r="W4148">
            <v>0</v>
          </cell>
          <cell r="X4148"/>
          <cell r="Y4148"/>
        </row>
        <row r="4149">
          <cell r="I4149">
            <v>0</v>
          </cell>
          <cell r="J4149">
            <v>0</v>
          </cell>
          <cell r="O4149">
            <v>0</v>
          </cell>
          <cell r="P4149" t="str">
            <v/>
          </cell>
          <cell r="R4149" t="str">
            <v/>
          </cell>
          <cell r="S4149">
            <v>0</v>
          </cell>
          <cell r="U4149">
            <v>0</v>
          </cell>
          <cell r="V4149">
            <v>0</v>
          </cell>
          <cell r="W4149">
            <v>0</v>
          </cell>
          <cell r="X4149"/>
          <cell r="Y4149"/>
        </row>
        <row r="4150">
          <cell r="I4150">
            <v>0</v>
          </cell>
          <cell r="J4150">
            <v>0</v>
          </cell>
          <cell r="O4150">
            <v>0</v>
          </cell>
          <cell r="P4150" t="str">
            <v/>
          </cell>
          <cell r="R4150" t="str">
            <v/>
          </cell>
          <cell r="S4150">
            <v>0</v>
          </cell>
          <cell r="U4150">
            <v>0</v>
          </cell>
          <cell r="V4150">
            <v>0</v>
          </cell>
          <cell r="W4150">
            <v>0</v>
          </cell>
          <cell r="X4150"/>
          <cell r="Y4150"/>
        </row>
        <row r="4151">
          <cell r="I4151">
            <v>0</v>
          </cell>
          <cell r="J4151">
            <v>0</v>
          </cell>
          <cell r="O4151">
            <v>0</v>
          </cell>
          <cell r="P4151" t="str">
            <v/>
          </cell>
          <cell r="R4151" t="str">
            <v/>
          </cell>
          <cell r="S4151">
            <v>0</v>
          </cell>
          <cell r="U4151">
            <v>0</v>
          </cell>
          <cell r="V4151">
            <v>0</v>
          </cell>
          <cell r="W4151">
            <v>0</v>
          </cell>
          <cell r="X4151"/>
          <cell r="Y4151"/>
        </row>
        <row r="4152">
          <cell r="I4152">
            <v>0</v>
          </cell>
          <cell r="J4152">
            <v>0</v>
          </cell>
          <cell r="O4152">
            <v>0</v>
          </cell>
          <cell r="P4152" t="str">
            <v/>
          </cell>
          <cell r="R4152" t="str">
            <v/>
          </cell>
          <cell r="S4152">
            <v>0</v>
          </cell>
          <cell r="U4152">
            <v>0</v>
          </cell>
          <cell r="V4152">
            <v>0</v>
          </cell>
          <cell r="W4152">
            <v>0</v>
          </cell>
          <cell r="X4152"/>
          <cell r="Y4152"/>
        </row>
        <row r="4153">
          <cell r="I4153">
            <v>0</v>
          </cell>
          <cell r="J4153">
            <v>0</v>
          </cell>
          <cell r="O4153">
            <v>0</v>
          </cell>
          <cell r="P4153" t="str">
            <v/>
          </cell>
          <cell r="R4153" t="str">
            <v/>
          </cell>
          <cell r="S4153">
            <v>0</v>
          </cell>
          <cell r="U4153">
            <v>0</v>
          </cell>
          <cell r="V4153">
            <v>0</v>
          </cell>
          <cell r="W4153">
            <v>0</v>
          </cell>
          <cell r="X4153"/>
          <cell r="Y4153"/>
        </row>
        <row r="4154">
          <cell r="I4154">
            <v>0</v>
          </cell>
          <cell r="J4154">
            <v>0</v>
          </cell>
          <cell r="O4154">
            <v>0</v>
          </cell>
          <cell r="P4154" t="str">
            <v/>
          </cell>
          <cell r="R4154" t="str">
            <v/>
          </cell>
          <cell r="S4154">
            <v>0</v>
          </cell>
          <cell r="U4154">
            <v>0</v>
          </cell>
          <cell r="V4154">
            <v>0</v>
          </cell>
          <cell r="W4154">
            <v>0</v>
          </cell>
          <cell r="X4154"/>
          <cell r="Y4154"/>
        </row>
        <row r="4155">
          <cell r="I4155">
            <v>0</v>
          </cell>
          <cell r="J4155">
            <v>0</v>
          </cell>
          <cell r="O4155">
            <v>0</v>
          </cell>
          <cell r="P4155" t="str">
            <v/>
          </cell>
          <cell r="R4155" t="str">
            <v/>
          </cell>
          <cell r="S4155">
            <v>0</v>
          </cell>
          <cell r="U4155">
            <v>0</v>
          </cell>
          <cell r="V4155">
            <v>0</v>
          </cell>
          <cell r="W4155">
            <v>0</v>
          </cell>
          <cell r="X4155"/>
          <cell r="Y4155"/>
        </row>
        <row r="4156">
          <cell r="I4156">
            <v>0</v>
          </cell>
          <cell r="J4156">
            <v>0</v>
          </cell>
          <cell r="O4156">
            <v>0</v>
          </cell>
          <cell r="P4156" t="str">
            <v/>
          </cell>
          <cell r="R4156" t="str">
            <v/>
          </cell>
          <cell r="S4156">
            <v>0</v>
          </cell>
          <cell r="U4156">
            <v>0</v>
          </cell>
          <cell r="V4156">
            <v>0</v>
          </cell>
          <cell r="W4156">
            <v>0</v>
          </cell>
          <cell r="X4156"/>
          <cell r="Y4156"/>
        </row>
        <row r="4157">
          <cell r="I4157">
            <v>0</v>
          </cell>
          <cell r="J4157">
            <v>0</v>
          </cell>
          <cell r="O4157">
            <v>0</v>
          </cell>
          <cell r="P4157" t="str">
            <v/>
          </cell>
          <cell r="R4157" t="str">
            <v/>
          </cell>
          <cell r="S4157">
            <v>0</v>
          </cell>
          <cell r="U4157">
            <v>0</v>
          </cell>
          <cell r="V4157">
            <v>0</v>
          </cell>
          <cell r="W4157">
            <v>0</v>
          </cell>
          <cell r="X4157"/>
          <cell r="Y4157"/>
        </row>
        <row r="4158">
          <cell r="I4158">
            <v>0</v>
          </cell>
          <cell r="J4158">
            <v>0</v>
          </cell>
          <cell r="O4158">
            <v>0</v>
          </cell>
          <cell r="P4158" t="str">
            <v/>
          </cell>
          <cell r="R4158" t="str">
            <v/>
          </cell>
          <cell r="S4158">
            <v>0</v>
          </cell>
          <cell r="U4158">
            <v>0</v>
          </cell>
          <cell r="V4158">
            <v>0</v>
          </cell>
          <cell r="W4158">
            <v>0</v>
          </cell>
          <cell r="X4158"/>
          <cell r="Y4158"/>
        </row>
        <row r="4159">
          <cell r="I4159">
            <v>0</v>
          </cell>
          <cell r="J4159">
            <v>0</v>
          </cell>
          <cell r="O4159">
            <v>0</v>
          </cell>
          <cell r="P4159" t="str">
            <v/>
          </cell>
          <cell r="R4159" t="str">
            <v/>
          </cell>
          <cell r="S4159">
            <v>0</v>
          </cell>
          <cell r="U4159">
            <v>0</v>
          </cell>
          <cell r="V4159">
            <v>0</v>
          </cell>
          <cell r="W4159">
            <v>0</v>
          </cell>
          <cell r="X4159"/>
          <cell r="Y4159"/>
        </row>
        <row r="4160">
          <cell r="I4160">
            <v>0</v>
          </cell>
          <cell r="J4160">
            <v>0</v>
          </cell>
          <cell r="O4160">
            <v>0</v>
          </cell>
          <cell r="P4160" t="str">
            <v/>
          </cell>
          <cell r="R4160" t="str">
            <v/>
          </cell>
          <cell r="S4160">
            <v>0</v>
          </cell>
          <cell r="U4160">
            <v>0</v>
          </cell>
          <cell r="V4160">
            <v>0</v>
          </cell>
          <cell r="W4160">
            <v>0</v>
          </cell>
          <cell r="X4160"/>
          <cell r="Y4160"/>
        </row>
        <row r="4161">
          <cell r="I4161">
            <v>0</v>
          </cell>
          <cell r="J4161">
            <v>0</v>
          </cell>
          <cell r="O4161">
            <v>0</v>
          </cell>
          <cell r="P4161" t="str">
            <v/>
          </cell>
          <cell r="R4161" t="str">
            <v/>
          </cell>
          <cell r="S4161">
            <v>0</v>
          </cell>
          <cell r="U4161">
            <v>0</v>
          </cell>
          <cell r="V4161">
            <v>0</v>
          </cell>
          <cell r="W4161">
            <v>0</v>
          </cell>
          <cell r="X4161"/>
          <cell r="Y4161"/>
        </row>
        <row r="4162">
          <cell r="I4162">
            <v>0</v>
          </cell>
          <cell r="J4162">
            <v>0</v>
          </cell>
          <cell r="O4162">
            <v>0</v>
          </cell>
          <cell r="P4162" t="str">
            <v/>
          </cell>
          <cell r="R4162" t="str">
            <v/>
          </cell>
          <cell r="S4162">
            <v>0</v>
          </cell>
          <cell r="U4162">
            <v>0</v>
          </cell>
          <cell r="V4162">
            <v>0</v>
          </cell>
          <cell r="W4162">
            <v>0</v>
          </cell>
          <cell r="X4162"/>
          <cell r="Y4162"/>
        </row>
        <row r="4163">
          <cell r="I4163">
            <v>0</v>
          </cell>
          <cell r="J4163">
            <v>0</v>
          </cell>
          <cell r="O4163">
            <v>0</v>
          </cell>
          <cell r="P4163" t="str">
            <v/>
          </cell>
          <cell r="R4163" t="str">
            <v/>
          </cell>
          <cell r="S4163">
            <v>0</v>
          </cell>
          <cell r="U4163">
            <v>0</v>
          </cell>
          <cell r="V4163">
            <v>0</v>
          </cell>
          <cell r="W4163">
            <v>0</v>
          </cell>
          <cell r="X4163"/>
          <cell r="Y4163"/>
        </row>
        <row r="4164">
          <cell r="I4164">
            <v>0</v>
          </cell>
          <cell r="J4164">
            <v>0</v>
          </cell>
          <cell r="O4164">
            <v>0</v>
          </cell>
          <cell r="P4164" t="str">
            <v/>
          </cell>
          <cell r="R4164" t="str">
            <v/>
          </cell>
          <cell r="S4164">
            <v>0</v>
          </cell>
          <cell r="U4164">
            <v>0</v>
          </cell>
          <cell r="V4164">
            <v>0</v>
          </cell>
          <cell r="W4164">
            <v>0</v>
          </cell>
          <cell r="X4164"/>
          <cell r="Y4164"/>
        </row>
        <row r="4165">
          <cell r="I4165">
            <v>0</v>
          </cell>
          <cell r="J4165">
            <v>0</v>
          </cell>
          <cell r="O4165">
            <v>0</v>
          </cell>
          <cell r="P4165" t="str">
            <v/>
          </cell>
          <cell r="R4165" t="str">
            <v/>
          </cell>
          <cell r="S4165">
            <v>0</v>
          </cell>
          <cell r="U4165">
            <v>0</v>
          </cell>
          <cell r="V4165">
            <v>0</v>
          </cell>
          <cell r="W4165">
            <v>0</v>
          </cell>
          <cell r="X4165"/>
          <cell r="Y4165"/>
        </row>
        <row r="4166">
          <cell r="I4166">
            <v>0</v>
          </cell>
          <cell r="J4166">
            <v>0</v>
          </cell>
          <cell r="O4166">
            <v>0</v>
          </cell>
          <cell r="P4166" t="str">
            <v/>
          </cell>
          <cell r="R4166" t="str">
            <v/>
          </cell>
          <cell r="S4166">
            <v>0</v>
          </cell>
          <cell r="U4166">
            <v>0</v>
          </cell>
          <cell r="V4166">
            <v>0</v>
          </cell>
          <cell r="W4166">
            <v>0</v>
          </cell>
          <cell r="X4166"/>
          <cell r="Y4166"/>
        </row>
        <row r="4167">
          <cell r="I4167">
            <v>0</v>
          </cell>
          <cell r="J4167">
            <v>0</v>
          </cell>
          <cell r="O4167">
            <v>0</v>
          </cell>
          <cell r="P4167" t="str">
            <v/>
          </cell>
          <cell r="R4167" t="str">
            <v/>
          </cell>
          <cell r="S4167">
            <v>0</v>
          </cell>
          <cell r="U4167">
            <v>0</v>
          </cell>
          <cell r="V4167">
            <v>0</v>
          </cell>
          <cell r="W4167">
            <v>0</v>
          </cell>
          <cell r="X4167"/>
          <cell r="Y4167"/>
        </row>
        <row r="4168">
          <cell r="I4168">
            <v>0</v>
          </cell>
          <cell r="J4168">
            <v>0</v>
          </cell>
          <cell r="O4168">
            <v>0</v>
          </cell>
          <cell r="P4168" t="str">
            <v/>
          </cell>
          <cell r="R4168" t="str">
            <v/>
          </cell>
          <cell r="S4168">
            <v>0</v>
          </cell>
          <cell r="U4168">
            <v>0</v>
          </cell>
          <cell r="V4168">
            <v>0</v>
          </cell>
          <cell r="W4168">
            <v>0</v>
          </cell>
          <cell r="X4168"/>
          <cell r="Y4168"/>
        </row>
        <row r="4169">
          <cell r="I4169">
            <v>0</v>
          </cell>
          <cell r="J4169">
            <v>0</v>
          </cell>
          <cell r="O4169">
            <v>0</v>
          </cell>
          <cell r="P4169" t="str">
            <v/>
          </cell>
          <cell r="R4169" t="str">
            <v/>
          </cell>
          <cell r="S4169">
            <v>0</v>
          </cell>
          <cell r="U4169">
            <v>0</v>
          </cell>
          <cell r="V4169">
            <v>0</v>
          </cell>
          <cell r="W4169">
            <v>0</v>
          </cell>
          <cell r="X4169"/>
          <cell r="Y4169"/>
        </row>
        <row r="4170">
          <cell r="I4170">
            <v>0</v>
          </cell>
          <cell r="J4170">
            <v>0</v>
          </cell>
          <cell r="O4170">
            <v>0</v>
          </cell>
          <cell r="P4170" t="str">
            <v/>
          </cell>
          <cell r="R4170" t="str">
            <v/>
          </cell>
          <cell r="S4170">
            <v>0</v>
          </cell>
          <cell r="U4170">
            <v>0</v>
          </cell>
          <cell r="V4170">
            <v>0</v>
          </cell>
          <cell r="W4170">
            <v>0</v>
          </cell>
          <cell r="X4170"/>
          <cell r="Y4170"/>
        </row>
        <row r="4171">
          <cell r="I4171">
            <v>0</v>
          </cell>
          <cell r="J4171">
            <v>0</v>
          </cell>
          <cell r="O4171">
            <v>0</v>
          </cell>
          <cell r="P4171" t="str">
            <v/>
          </cell>
          <cell r="R4171" t="str">
            <v/>
          </cell>
          <cell r="S4171">
            <v>0</v>
          </cell>
          <cell r="U4171">
            <v>0</v>
          </cell>
          <cell r="V4171">
            <v>0</v>
          </cell>
          <cell r="W4171">
            <v>0</v>
          </cell>
          <cell r="X4171"/>
          <cell r="Y4171"/>
        </row>
        <row r="4172">
          <cell r="I4172">
            <v>0</v>
          </cell>
          <cell r="J4172">
            <v>0</v>
          </cell>
          <cell r="O4172">
            <v>0</v>
          </cell>
          <cell r="P4172" t="str">
            <v/>
          </cell>
          <cell r="R4172" t="str">
            <v/>
          </cell>
          <cell r="S4172">
            <v>0</v>
          </cell>
          <cell r="U4172">
            <v>0</v>
          </cell>
          <cell r="V4172">
            <v>0</v>
          </cell>
          <cell r="W4172">
            <v>0</v>
          </cell>
          <cell r="X4172"/>
          <cell r="Y4172"/>
        </row>
        <row r="4173">
          <cell r="I4173">
            <v>0</v>
          </cell>
          <cell r="J4173">
            <v>0</v>
          </cell>
          <cell r="O4173">
            <v>0</v>
          </cell>
          <cell r="P4173" t="str">
            <v/>
          </cell>
          <cell r="R4173" t="str">
            <v/>
          </cell>
          <cell r="S4173">
            <v>0</v>
          </cell>
          <cell r="U4173">
            <v>0</v>
          </cell>
          <cell r="V4173">
            <v>0</v>
          </cell>
          <cell r="W4173">
            <v>0</v>
          </cell>
          <cell r="X4173"/>
          <cell r="Y4173"/>
        </row>
        <row r="4174">
          <cell r="I4174">
            <v>0</v>
          </cell>
          <cell r="J4174">
            <v>0</v>
          </cell>
          <cell r="O4174">
            <v>0</v>
          </cell>
          <cell r="P4174" t="str">
            <v/>
          </cell>
          <cell r="R4174" t="str">
            <v/>
          </cell>
          <cell r="S4174">
            <v>0</v>
          </cell>
          <cell r="U4174">
            <v>0</v>
          </cell>
          <cell r="V4174">
            <v>0</v>
          </cell>
          <cell r="W4174">
            <v>0</v>
          </cell>
          <cell r="X4174"/>
          <cell r="Y4174"/>
        </row>
        <row r="4175">
          <cell r="I4175">
            <v>0</v>
          </cell>
          <cell r="J4175">
            <v>0</v>
          </cell>
          <cell r="O4175">
            <v>0</v>
          </cell>
          <cell r="P4175" t="str">
            <v/>
          </cell>
          <cell r="R4175" t="str">
            <v/>
          </cell>
          <cell r="S4175">
            <v>0</v>
          </cell>
          <cell r="U4175">
            <v>0</v>
          </cell>
          <cell r="V4175">
            <v>0</v>
          </cell>
          <cell r="W4175">
            <v>0</v>
          </cell>
          <cell r="X4175"/>
          <cell r="Y4175"/>
        </row>
        <row r="4176">
          <cell r="I4176">
            <v>0</v>
          </cell>
          <cell r="J4176">
            <v>0</v>
          </cell>
          <cell r="O4176">
            <v>0</v>
          </cell>
          <cell r="P4176" t="str">
            <v/>
          </cell>
          <cell r="R4176" t="str">
            <v/>
          </cell>
          <cell r="S4176">
            <v>0</v>
          </cell>
          <cell r="U4176">
            <v>0</v>
          </cell>
          <cell r="V4176">
            <v>0</v>
          </cell>
          <cell r="W4176">
            <v>0</v>
          </cell>
          <cell r="X4176"/>
          <cell r="Y4176"/>
        </row>
        <row r="4177">
          <cell r="I4177">
            <v>0</v>
          </cell>
          <cell r="J4177">
            <v>0</v>
          </cell>
          <cell r="O4177">
            <v>0</v>
          </cell>
          <cell r="P4177" t="str">
            <v/>
          </cell>
          <cell r="R4177" t="str">
            <v/>
          </cell>
          <cell r="S4177">
            <v>0</v>
          </cell>
          <cell r="U4177">
            <v>0</v>
          </cell>
          <cell r="V4177">
            <v>0</v>
          </cell>
          <cell r="W4177">
            <v>0</v>
          </cell>
          <cell r="X4177"/>
          <cell r="Y4177"/>
        </row>
        <row r="4178">
          <cell r="I4178">
            <v>0</v>
          </cell>
          <cell r="J4178">
            <v>0</v>
          </cell>
          <cell r="O4178">
            <v>0</v>
          </cell>
          <cell r="P4178" t="str">
            <v/>
          </cell>
          <cell r="R4178" t="str">
            <v/>
          </cell>
          <cell r="S4178">
            <v>0</v>
          </cell>
          <cell r="U4178">
            <v>0</v>
          </cell>
          <cell r="V4178">
            <v>0</v>
          </cell>
          <cell r="W4178">
            <v>0</v>
          </cell>
          <cell r="X4178"/>
          <cell r="Y4178"/>
        </row>
        <row r="4179">
          <cell r="I4179">
            <v>0</v>
          </cell>
          <cell r="J4179">
            <v>0</v>
          </cell>
          <cell r="O4179">
            <v>0</v>
          </cell>
          <cell r="P4179" t="str">
            <v/>
          </cell>
          <cell r="R4179" t="str">
            <v/>
          </cell>
          <cell r="S4179">
            <v>0</v>
          </cell>
          <cell r="U4179">
            <v>0</v>
          </cell>
          <cell r="V4179">
            <v>0</v>
          </cell>
          <cell r="W4179">
            <v>0</v>
          </cell>
          <cell r="X4179"/>
          <cell r="Y4179"/>
        </row>
        <row r="4180">
          <cell r="I4180">
            <v>0</v>
          </cell>
          <cell r="J4180">
            <v>0</v>
          </cell>
          <cell r="O4180">
            <v>0</v>
          </cell>
          <cell r="P4180" t="str">
            <v/>
          </cell>
          <cell r="R4180" t="str">
            <v/>
          </cell>
          <cell r="S4180">
            <v>0</v>
          </cell>
          <cell r="U4180">
            <v>0</v>
          </cell>
          <cell r="V4180">
            <v>0</v>
          </cell>
          <cell r="W4180">
            <v>0</v>
          </cell>
          <cell r="X4180"/>
          <cell r="Y4180"/>
        </row>
        <row r="4181">
          <cell r="I4181">
            <v>0</v>
          </cell>
          <cell r="J4181">
            <v>0</v>
          </cell>
          <cell r="O4181">
            <v>0</v>
          </cell>
          <cell r="P4181" t="str">
            <v/>
          </cell>
          <cell r="R4181" t="str">
            <v/>
          </cell>
          <cell r="S4181">
            <v>0</v>
          </cell>
          <cell r="U4181">
            <v>0</v>
          </cell>
          <cell r="V4181">
            <v>0</v>
          </cell>
          <cell r="W4181">
            <v>0</v>
          </cell>
          <cell r="X4181"/>
          <cell r="Y4181"/>
        </row>
        <row r="4182">
          <cell r="I4182">
            <v>0</v>
          </cell>
          <cell r="J4182">
            <v>0</v>
          </cell>
          <cell r="O4182">
            <v>0</v>
          </cell>
          <cell r="P4182" t="str">
            <v/>
          </cell>
          <cell r="R4182" t="str">
            <v/>
          </cell>
          <cell r="S4182">
            <v>0</v>
          </cell>
          <cell r="U4182">
            <v>0</v>
          </cell>
          <cell r="V4182">
            <v>0</v>
          </cell>
          <cell r="W4182">
            <v>0</v>
          </cell>
          <cell r="X4182"/>
          <cell r="Y4182"/>
        </row>
        <row r="4183">
          <cell r="I4183">
            <v>0</v>
          </cell>
          <cell r="J4183">
            <v>0</v>
          </cell>
          <cell r="O4183">
            <v>0</v>
          </cell>
          <cell r="P4183" t="str">
            <v/>
          </cell>
          <cell r="R4183" t="str">
            <v/>
          </cell>
          <cell r="S4183">
            <v>0</v>
          </cell>
          <cell r="U4183">
            <v>0</v>
          </cell>
          <cell r="V4183">
            <v>0</v>
          </cell>
          <cell r="W4183">
            <v>0</v>
          </cell>
          <cell r="X4183"/>
          <cell r="Y4183"/>
        </row>
        <row r="4184">
          <cell r="I4184">
            <v>0</v>
          </cell>
          <cell r="J4184">
            <v>0</v>
          </cell>
          <cell r="O4184">
            <v>0</v>
          </cell>
          <cell r="P4184" t="str">
            <v/>
          </cell>
          <cell r="R4184" t="str">
            <v/>
          </cell>
          <cell r="S4184">
            <v>0</v>
          </cell>
          <cell r="U4184">
            <v>0</v>
          </cell>
          <cell r="V4184">
            <v>0</v>
          </cell>
          <cell r="W4184">
            <v>0</v>
          </cell>
          <cell r="X4184"/>
          <cell r="Y4184"/>
        </row>
        <row r="4185">
          <cell r="I4185">
            <v>0</v>
          </cell>
          <cell r="J4185">
            <v>0</v>
          </cell>
          <cell r="O4185">
            <v>0</v>
          </cell>
          <cell r="P4185" t="str">
            <v/>
          </cell>
          <cell r="R4185" t="str">
            <v/>
          </cell>
          <cell r="S4185">
            <v>0</v>
          </cell>
          <cell r="U4185">
            <v>0</v>
          </cell>
          <cell r="V4185">
            <v>0</v>
          </cell>
          <cell r="W4185">
            <v>0</v>
          </cell>
          <cell r="X4185"/>
          <cell r="Y4185"/>
        </row>
        <row r="4186">
          <cell r="I4186">
            <v>0</v>
          </cell>
          <cell r="J4186">
            <v>0</v>
          </cell>
          <cell r="O4186">
            <v>0</v>
          </cell>
          <cell r="P4186" t="str">
            <v/>
          </cell>
          <cell r="R4186" t="str">
            <v/>
          </cell>
          <cell r="S4186">
            <v>0</v>
          </cell>
          <cell r="U4186">
            <v>0</v>
          </cell>
          <cell r="V4186">
            <v>0</v>
          </cell>
          <cell r="W4186">
            <v>0</v>
          </cell>
          <cell r="X4186"/>
          <cell r="Y4186"/>
        </row>
        <row r="4187">
          <cell r="I4187">
            <v>0</v>
          </cell>
          <cell r="J4187">
            <v>0</v>
          </cell>
          <cell r="O4187">
            <v>0</v>
          </cell>
          <cell r="P4187" t="str">
            <v/>
          </cell>
          <cell r="R4187" t="str">
            <v/>
          </cell>
          <cell r="S4187">
            <v>0</v>
          </cell>
          <cell r="U4187">
            <v>0</v>
          </cell>
          <cell r="V4187">
            <v>0</v>
          </cell>
          <cell r="W4187">
            <v>0</v>
          </cell>
          <cell r="X4187"/>
          <cell r="Y4187"/>
        </row>
        <row r="4188">
          <cell r="I4188">
            <v>0</v>
          </cell>
          <cell r="J4188">
            <v>0</v>
          </cell>
          <cell r="O4188">
            <v>0</v>
          </cell>
          <cell r="P4188" t="str">
            <v/>
          </cell>
          <cell r="R4188" t="str">
            <v/>
          </cell>
          <cell r="S4188">
            <v>0</v>
          </cell>
          <cell r="U4188">
            <v>0</v>
          </cell>
          <cell r="V4188">
            <v>0</v>
          </cell>
          <cell r="W4188">
            <v>0</v>
          </cell>
          <cell r="X4188"/>
          <cell r="Y4188"/>
        </row>
        <row r="4189">
          <cell r="I4189">
            <v>0</v>
          </cell>
          <cell r="J4189">
            <v>0</v>
          </cell>
          <cell r="O4189">
            <v>0</v>
          </cell>
          <cell r="P4189" t="str">
            <v/>
          </cell>
          <cell r="R4189" t="str">
            <v/>
          </cell>
          <cell r="S4189">
            <v>0</v>
          </cell>
          <cell r="U4189">
            <v>0</v>
          </cell>
          <cell r="V4189">
            <v>0</v>
          </cell>
          <cell r="W4189">
            <v>0</v>
          </cell>
          <cell r="X4189"/>
          <cell r="Y4189"/>
        </row>
        <row r="4190">
          <cell r="I4190">
            <v>0</v>
          </cell>
          <cell r="J4190">
            <v>0</v>
          </cell>
          <cell r="O4190">
            <v>0</v>
          </cell>
          <cell r="P4190" t="str">
            <v/>
          </cell>
          <cell r="R4190" t="str">
            <v/>
          </cell>
          <cell r="S4190">
            <v>0</v>
          </cell>
          <cell r="U4190">
            <v>0</v>
          </cell>
          <cell r="V4190">
            <v>0</v>
          </cell>
          <cell r="W4190">
            <v>0</v>
          </cell>
          <cell r="X4190"/>
          <cell r="Y4190"/>
        </row>
        <row r="4191">
          <cell r="I4191">
            <v>0</v>
          </cell>
          <cell r="J4191">
            <v>0</v>
          </cell>
          <cell r="O4191">
            <v>0</v>
          </cell>
          <cell r="P4191" t="str">
            <v/>
          </cell>
          <cell r="R4191" t="str">
            <v/>
          </cell>
          <cell r="S4191">
            <v>0</v>
          </cell>
          <cell r="U4191">
            <v>0</v>
          </cell>
          <cell r="V4191">
            <v>0</v>
          </cell>
          <cell r="W4191">
            <v>0</v>
          </cell>
          <cell r="X4191"/>
          <cell r="Y4191"/>
        </row>
        <row r="4192">
          <cell r="I4192">
            <v>0</v>
          </cell>
          <cell r="J4192">
            <v>0</v>
          </cell>
          <cell r="O4192">
            <v>0</v>
          </cell>
          <cell r="P4192" t="str">
            <v/>
          </cell>
          <cell r="R4192" t="str">
            <v/>
          </cell>
          <cell r="S4192">
            <v>0</v>
          </cell>
          <cell r="U4192">
            <v>0</v>
          </cell>
          <cell r="V4192">
            <v>0</v>
          </cell>
          <cell r="W4192">
            <v>0</v>
          </cell>
          <cell r="X4192"/>
          <cell r="Y4192"/>
        </row>
        <row r="4193">
          <cell r="I4193">
            <v>0</v>
          </cell>
          <cell r="J4193">
            <v>0</v>
          </cell>
          <cell r="O4193">
            <v>0</v>
          </cell>
          <cell r="P4193" t="str">
            <v/>
          </cell>
          <cell r="R4193" t="str">
            <v/>
          </cell>
          <cell r="S4193">
            <v>0</v>
          </cell>
          <cell r="U4193">
            <v>0</v>
          </cell>
          <cell r="V4193">
            <v>0</v>
          </cell>
          <cell r="W4193">
            <v>0</v>
          </cell>
          <cell r="X4193"/>
          <cell r="Y4193"/>
        </row>
        <row r="4194">
          <cell r="I4194">
            <v>0</v>
          </cell>
          <cell r="J4194">
            <v>0</v>
          </cell>
          <cell r="O4194">
            <v>0</v>
          </cell>
          <cell r="P4194" t="str">
            <v/>
          </cell>
          <cell r="R4194" t="str">
            <v/>
          </cell>
          <cell r="S4194">
            <v>0</v>
          </cell>
          <cell r="U4194">
            <v>0</v>
          </cell>
          <cell r="V4194">
            <v>0</v>
          </cell>
          <cell r="W4194">
            <v>0</v>
          </cell>
          <cell r="X4194"/>
          <cell r="Y4194"/>
        </row>
        <row r="4195">
          <cell r="I4195">
            <v>0</v>
          </cell>
          <cell r="J4195">
            <v>0</v>
          </cell>
          <cell r="O4195">
            <v>0</v>
          </cell>
          <cell r="P4195" t="str">
            <v/>
          </cell>
          <cell r="R4195" t="str">
            <v/>
          </cell>
          <cell r="S4195">
            <v>0</v>
          </cell>
          <cell r="U4195">
            <v>0</v>
          </cell>
          <cell r="V4195">
            <v>0</v>
          </cell>
          <cell r="W4195">
            <v>0</v>
          </cell>
          <cell r="X4195"/>
          <cell r="Y4195"/>
        </row>
        <row r="4196">
          <cell r="I4196">
            <v>0</v>
          </cell>
          <cell r="J4196">
            <v>0</v>
          </cell>
          <cell r="O4196">
            <v>0</v>
          </cell>
          <cell r="P4196" t="str">
            <v/>
          </cell>
          <cell r="R4196" t="str">
            <v/>
          </cell>
          <cell r="S4196">
            <v>0</v>
          </cell>
          <cell r="U4196">
            <v>0</v>
          </cell>
          <cell r="V4196">
            <v>0</v>
          </cell>
          <cell r="W4196">
            <v>0</v>
          </cell>
          <cell r="X4196"/>
          <cell r="Y4196"/>
        </row>
        <row r="4197">
          <cell r="I4197">
            <v>0</v>
          </cell>
          <cell r="J4197">
            <v>0</v>
          </cell>
          <cell r="O4197">
            <v>0</v>
          </cell>
          <cell r="P4197" t="str">
            <v/>
          </cell>
          <cell r="R4197" t="str">
            <v/>
          </cell>
          <cell r="S4197">
            <v>0</v>
          </cell>
          <cell r="U4197">
            <v>0</v>
          </cell>
          <cell r="V4197">
            <v>0</v>
          </cell>
          <cell r="W4197">
            <v>0</v>
          </cell>
          <cell r="X4197"/>
          <cell r="Y4197"/>
        </row>
        <row r="4198">
          <cell r="I4198">
            <v>0</v>
          </cell>
          <cell r="J4198">
            <v>0</v>
          </cell>
          <cell r="O4198">
            <v>0</v>
          </cell>
          <cell r="P4198" t="str">
            <v/>
          </cell>
          <cell r="R4198" t="str">
            <v/>
          </cell>
          <cell r="S4198">
            <v>0</v>
          </cell>
          <cell r="U4198">
            <v>0</v>
          </cell>
          <cell r="V4198">
            <v>0</v>
          </cell>
          <cell r="W4198">
            <v>0</v>
          </cell>
          <cell r="X4198"/>
          <cell r="Y4198"/>
        </row>
        <row r="4199">
          <cell r="I4199">
            <v>0</v>
          </cell>
          <cell r="J4199">
            <v>0</v>
          </cell>
          <cell r="O4199">
            <v>0</v>
          </cell>
          <cell r="P4199" t="str">
            <v/>
          </cell>
          <cell r="R4199" t="str">
            <v/>
          </cell>
          <cell r="S4199">
            <v>0</v>
          </cell>
          <cell r="U4199">
            <v>0</v>
          </cell>
          <cell r="V4199">
            <v>0</v>
          </cell>
          <cell r="W4199">
            <v>0</v>
          </cell>
          <cell r="X4199"/>
          <cell r="Y4199"/>
        </row>
        <row r="4200">
          <cell r="I4200">
            <v>0</v>
          </cell>
          <cell r="J4200">
            <v>0</v>
          </cell>
          <cell r="O4200">
            <v>0</v>
          </cell>
          <cell r="P4200" t="str">
            <v/>
          </cell>
          <cell r="R4200" t="str">
            <v/>
          </cell>
          <cell r="S4200">
            <v>0</v>
          </cell>
          <cell r="U4200">
            <v>0</v>
          </cell>
          <cell r="V4200">
            <v>0</v>
          </cell>
          <cell r="W4200">
            <v>0</v>
          </cell>
          <cell r="X4200"/>
          <cell r="Y4200"/>
        </row>
        <row r="4201">
          <cell r="I4201">
            <v>0</v>
          </cell>
          <cell r="J4201">
            <v>0</v>
          </cell>
          <cell r="O4201">
            <v>0</v>
          </cell>
          <cell r="P4201" t="str">
            <v/>
          </cell>
          <cell r="R4201" t="str">
            <v/>
          </cell>
          <cell r="S4201">
            <v>0</v>
          </cell>
          <cell r="U4201">
            <v>0</v>
          </cell>
          <cell r="V4201">
            <v>0</v>
          </cell>
          <cell r="W4201">
            <v>0</v>
          </cell>
          <cell r="X4201"/>
          <cell r="Y4201"/>
        </row>
        <row r="4202">
          <cell r="I4202">
            <v>0</v>
          </cell>
          <cell r="J4202">
            <v>0</v>
          </cell>
          <cell r="O4202">
            <v>0</v>
          </cell>
          <cell r="P4202" t="str">
            <v/>
          </cell>
          <cell r="R4202" t="str">
            <v/>
          </cell>
          <cell r="S4202">
            <v>0</v>
          </cell>
          <cell r="U4202">
            <v>0</v>
          </cell>
          <cell r="V4202">
            <v>0</v>
          </cell>
          <cell r="W4202">
            <v>0</v>
          </cell>
          <cell r="X4202"/>
          <cell r="Y4202"/>
        </row>
        <row r="4203">
          <cell r="I4203">
            <v>0</v>
          </cell>
          <cell r="J4203">
            <v>0</v>
          </cell>
          <cell r="O4203">
            <v>0</v>
          </cell>
          <cell r="P4203" t="str">
            <v/>
          </cell>
          <cell r="R4203" t="str">
            <v/>
          </cell>
          <cell r="S4203">
            <v>0</v>
          </cell>
          <cell r="U4203">
            <v>0</v>
          </cell>
          <cell r="V4203">
            <v>0</v>
          </cell>
          <cell r="W4203">
            <v>0</v>
          </cell>
          <cell r="X4203"/>
          <cell r="Y4203"/>
        </row>
        <row r="4204">
          <cell r="I4204">
            <v>0</v>
          </cell>
          <cell r="J4204">
            <v>0</v>
          </cell>
          <cell r="O4204">
            <v>0</v>
          </cell>
          <cell r="P4204" t="str">
            <v/>
          </cell>
          <cell r="R4204" t="str">
            <v/>
          </cell>
          <cell r="S4204">
            <v>0</v>
          </cell>
          <cell r="U4204">
            <v>0</v>
          </cell>
          <cell r="V4204">
            <v>0</v>
          </cell>
          <cell r="W4204">
            <v>0</v>
          </cell>
          <cell r="X4204"/>
          <cell r="Y4204"/>
        </row>
        <row r="4205">
          <cell r="I4205">
            <v>0</v>
          </cell>
          <cell r="J4205">
            <v>0</v>
          </cell>
          <cell r="O4205">
            <v>0</v>
          </cell>
          <cell r="P4205" t="str">
            <v/>
          </cell>
          <cell r="R4205" t="str">
            <v/>
          </cell>
          <cell r="S4205">
            <v>0</v>
          </cell>
          <cell r="U4205">
            <v>0</v>
          </cell>
          <cell r="V4205">
            <v>0</v>
          </cell>
          <cell r="W4205">
            <v>0</v>
          </cell>
          <cell r="X4205"/>
          <cell r="Y4205"/>
        </row>
        <row r="4206">
          <cell r="I4206">
            <v>0</v>
          </cell>
          <cell r="J4206">
            <v>0</v>
          </cell>
          <cell r="O4206">
            <v>0</v>
          </cell>
          <cell r="P4206" t="str">
            <v/>
          </cell>
          <cell r="R4206" t="str">
            <v/>
          </cell>
          <cell r="S4206">
            <v>0</v>
          </cell>
          <cell r="U4206">
            <v>0</v>
          </cell>
          <cell r="V4206">
            <v>0</v>
          </cell>
          <cell r="W4206">
            <v>0</v>
          </cell>
          <cell r="X4206"/>
          <cell r="Y4206"/>
        </row>
        <row r="4207">
          <cell r="I4207">
            <v>0</v>
          </cell>
          <cell r="J4207">
            <v>0</v>
          </cell>
          <cell r="O4207">
            <v>0</v>
          </cell>
          <cell r="P4207" t="str">
            <v/>
          </cell>
          <cell r="R4207" t="str">
            <v/>
          </cell>
          <cell r="S4207">
            <v>0</v>
          </cell>
          <cell r="U4207">
            <v>0</v>
          </cell>
          <cell r="V4207">
            <v>0</v>
          </cell>
          <cell r="W4207">
            <v>0</v>
          </cell>
          <cell r="X4207"/>
          <cell r="Y4207"/>
        </row>
        <row r="4208">
          <cell r="I4208">
            <v>0</v>
          </cell>
          <cell r="J4208">
            <v>0</v>
          </cell>
          <cell r="O4208">
            <v>0</v>
          </cell>
          <cell r="P4208" t="str">
            <v/>
          </cell>
          <cell r="R4208" t="str">
            <v/>
          </cell>
          <cell r="S4208">
            <v>0</v>
          </cell>
          <cell r="U4208">
            <v>0</v>
          </cell>
          <cell r="V4208">
            <v>0</v>
          </cell>
          <cell r="W4208">
            <v>0</v>
          </cell>
          <cell r="X4208"/>
          <cell r="Y4208"/>
        </row>
        <row r="4209">
          <cell r="I4209">
            <v>0</v>
          </cell>
          <cell r="J4209">
            <v>0</v>
          </cell>
          <cell r="O4209">
            <v>0</v>
          </cell>
          <cell r="P4209" t="str">
            <v/>
          </cell>
          <cell r="R4209" t="str">
            <v/>
          </cell>
          <cell r="S4209">
            <v>0</v>
          </cell>
          <cell r="U4209">
            <v>0</v>
          </cell>
          <cell r="V4209">
            <v>0</v>
          </cell>
          <cell r="W4209">
            <v>0</v>
          </cell>
          <cell r="X4209"/>
          <cell r="Y4209"/>
        </row>
        <row r="4210">
          <cell r="I4210">
            <v>0</v>
          </cell>
          <cell r="J4210">
            <v>0</v>
          </cell>
          <cell r="O4210">
            <v>0</v>
          </cell>
          <cell r="P4210" t="str">
            <v/>
          </cell>
          <cell r="R4210" t="str">
            <v/>
          </cell>
          <cell r="S4210">
            <v>0</v>
          </cell>
          <cell r="U4210">
            <v>0</v>
          </cell>
          <cell r="V4210">
            <v>0</v>
          </cell>
          <cell r="W4210">
            <v>0</v>
          </cell>
          <cell r="X4210"/>
          <cell r="Y4210"/>
        </row>
        <row r="4211">
          <cell r="I4211">
            <v>0</v>
          </cell>
          <cell r="J4211">
            <v>0</v>
          </cell>
          <cell r="O4211">
            <v>0</v>
          </cell>
          <cell r="P4211" t="str">
            <v/>
          </cell>
          <cell r="R4211" t="str">
            <v/>
          </cell>
          <cell r="S4211">
            <v>0</v>
          </cell>
          <cell r="U4211">
            <v>0</v>
          </cell>
          <cell r="V4211">
            <v>0</v>
          </cell>
          <cell r="W4211">
            <v>0</v>
          </cell>
          <cell r="X4211"/>
          <cell r="Y4211"/>
        </row>
        <row r="4212">
          <cell r="I4212">
            <v>0</v>
          </cell>
          <cell r="J4212">
            <v>0</v>
          </cell>
          <cell r="O4212">
            <v>0</v>
          </cell>
          <cell r="P4212" t="str">
            <v/>
          </cell>
          <cell r="R4212" t="str">
            <v/>
          </cell>
          <cell r="S4212">
            <v>0</v>
          </cell>
          <cell r="U4212">
            <v>0</v>
          </cell>
          <cell r="V4212">
            <v>0</v>
          </cell>
          <cell r="W4212">
            <v>0</v>
          </cell>
          <cell r="X4212"/>
          <cell r="Y4212"/>
        </row>
        <row r="4213">
          <cell r="I4213">
            <v>0</v>
          </cell>
          <cell r="J4213">
            <v>0</v>
          </cell>
          <cell r="O4213">
            <v>0</v>
          </cell>
          <cell r="P4213" t="str">
            <v/>
          </cell>
          <cell r="R4213" t="str">
            <v/>
          </cell>
          <cell r="S4213">
            <v>0</v>
          </cell>
          <cell r="U4213">
            <v>0</v>
          </cell>
          <cell r="V4213">
            <v>0</v>
          </cell>
          <cell r="W4213">
            <v>0</v>
          </cell>
          <cell r="X4213"/>
          <cell r="Y4213"/>
        </row>
        <row r="4214">
          <cell r="I4214">
            <v>0</v>
          </cell>
          <cell r="J4214">
            <v>0</v>
          </cell>
          <cell r="O4214">
            <v>0</v>
          </cell>
          <cell r="P4214" t="str">
            <v/>
          </cell>
          <cell r="R4214" t="str">
            <v/>
          </cell>
          <cell r="S4214">
            <v>0</v>
          </cell>
          <cell r="U4214">
            <v>0</v>
          </cell>
          <cell r="V4214">
            <v>0</v>
          </cell>
          <cell r="W4214">
            <v>0</v>
          </cell>
          <cell r="X4214"/>
          <cell r="Y4214"/>
        </row>
        <row r="4215">
          <cell r="I4215">
            <v>0</v>
          </cell>
          <cell r="J4215">
            <v>0</v>
          </cell>
          <cell r="O4215">
            <v>0</v>
          </cell>
          <cell r="P4215" t="str">
            <v/>
          </cell>
          <cell r="R4215" t="str">
            <v/>
          </cell>
          <cell r="S4215">
            <v>0</v>
          </cell>
          <cell r="U4215">
            <v>0</v>
          </cell>
          <cell r="V4215">
            <v>0</v>
          </cell>
          <cell r="W4215">
            <v>0</v>
          </cell>
          <cell r="X4215"/>
          <cell r="Y4215"/>
        </row>
        <row r="4216">
          <cell r="I4216">
            <v>0</v>
          </cell>
          <cell r="J4216">
            <v>0</v>
          </cell>
          <cell r="O4216">
            <v>0</v>
          </cell>
          <cell r="P4216" t="str">
            <v/>
          </cell>
          <cell r="R4216" t="str">
            <v/>
          </cell>
          <cell r="S4216">
            <v>0</v>
          </cell>
          <cell r="U4216">
            <v>0</v>
          </cell>
          <cell r="V4216">
            <v>0</v>
          </cell>
          <cell r="W4216">
            <v>0</v>
          </cell>
          <cell r="X4216"/>
          <cell r="Y4216"/>
        </row>
        <row r="4217">
          <cell r="I4217">
            <v>0</v>
          </cell>
          <cell r="J4217">
            <v>0</v>
          </cell>
          <cell r="O4217">
            <v>0</v>
          </cell>
          <cell r="P4217" t="str">
            <v/>
          </cell>
          <cell r="R4217" t="str">
            <v/>
          </cell>
          <cell r="S4217">
            <v>0</v>
          </cell>
          <cell r="U4217">
            <v>0</v>
          </cell>
          <cell r="V4217">
            <v>0</v>
          </cell>
          <cell r="W4217">
            <v>0</v>
          </cell>
          <cell r="X4217"/>
          <cell r="Y4217"/>
        </row>
        <row r="4218">
          <cell r="I4218">
            <v>0</v>
          </cell>
          <cell r="J4218">
            <v>0</v>
          </cell>
          <cell r="O4218">
            <v>0</v>
          </cell>
          <cell r="P4218" t="str">
            <v/>
          </cell>
          <cell r="R4218" t="str">
            <v/>
          </cell>
          <cell r="S4218">
            <v>0</v>
          </cell>
          <cell r="U4218">
            <v>0</v>
          </cell>
          <cell r="V4218">
            <v>0</v>
          </cell>
          <cell r="W4218">
            <v>0</v>
          </cell>
          <cell r="X4218"/>
          <cell r="Y4218"/>
        </row>
        <row r="4219">
          <cell r="I4219">
            <v>0</v>
          </cell>
          <cell r="J4219">
            <v>0</v>
          </cell>
          <cell r="O4219">
            <v>0</v>
          </cell>
          <cell r="P4219" t="str">
            <v/>
          </cell>
          <cell r="R4219" t="str">
            <v/>
          </cell>
          <cell r="S4219">
            <v>0</v>
          </cell>
          <cell r="U4219">
            <v>0</v>
          </cell>
          <cell r="V4219">
            <v>0</v>
          </cell>
          <cell r="W4219">
            <v>0</v>
          </cell>
          <cell r="X4219"/>
          <cell r="Y4219"/>
        </row>
        <row r="4220">
          <cell r="I4220">
            <v>0</v>
          </cell>
          <cell r="J4220">
            <v>0</v>
          </cell>
          <cell r="O4220">
            <v>0</v>
          </cell>
          <cell r="P4220" t="str">
            <v/>
          </cell>
          <cell r="R4220" t="str">
            <v/>
          </cell>
          <cell r="S4220">
            <v>0</v>
          </cell>
          <cell r="U4220">
            <v>0</v>
          </cell>
          <cell r="V4220">
            <v>0</v>
          </cell>
          <cell r="W4220">
            <v>0</v>
          </cell>
          <cell r="X4220"/>
          <cell r="Y4220"/>
        </row>
        <row r="4221">
          <cell r="I4221">
            <v>0</v>
          </cell>
          <cell r="J4221">
            <v>0</v>
          </cell>
          <cell r="O4221">
            <v>0</v>
          </cell>
          <cell r="P4221" t="str">
            <v/>
          </cell>
          <cell r="R4221" t="str">
            <v/>
          </cell>
          <cell r="S4221">
            <v>0</v>
          </cell>
          <cell r="U4221">
            <v>0</v>
          </cell>
          <cell r="V4221">
            <v>0</v>
          </cell>
          <cell r="W4221">
            <v>0</v>
          </cell>
          <cell r="X4221"/>
          <cell r="Y4221"/>
        </row>
        <row r="4222">
          <cell r="I4222">
            <v>0</v>
          </cell>
          <cell r="J4222">
            <v>0</v>
          </cell>
          <cell r="O4222">
            <v>0</v>
          </cell>
          <cell r="P4222" t="str">
            <v/>
          </cell>
          <cell r="R4222" t="str">
            <v/>
          </cell>
          <cell r="S4222">
            <v>0</v>
          </cell>
          <cell r="U4222">
            <v>0</v>
          </cell>
          <cell r="V4222">
            <v>0</v>
          </cell>
          <cell r="W4222">
            <v>0</v>
          </cell>
          <cell r="X4222"/>
          <cell r="Y4222"/>
        </row>
        <row r="4223">
          <cell r="I4223">
            <v>0</v>
          </cell>
          <cell r="J4223">
            <v>0</v>
          </cell>
          <cell r="O4223">
            <v>0</v>
          </cell>
          <cell r="P4223" t="str">
            <v/>
          </cell>
          <cell r="R4223" t="str">
            <v/>
          </cell>
          <cell r="S4223">
            <v>0</v>
          </cell>
          <cell r="U4223">
            <v>0</v>
          </cell>
          <cell r="V4223">
            <v>0</v>
          </cell>
          <cell r="W4223">
            <v>0</v>
          </cell>
          <cell r="X4223"/>
          <cell r="Y4223"/>
        </row>
        <row r="4224">
          <cell r="I4224">
            <v>0</v>
          </cell>
          <cell r="J4224">
            <v>0</v>
          </cell>
          <cell r="O4224">
            <v>0</v>
          </cell>
          <cell r="P4224" t="str">
            <v/>
          </cell>
          <cell r="R4224" t="str">
            <v/>
          </cell>
          <cell r="S4224">
            <v>0</v>
          </cell>
          <cell r="U4224">
            <v>0</v>
          </cell>
          <cell r="V4224">
            <v>0</v>
          </cell>
          <cell r="W4224">
            <v>0</v>
          </cell>
          <cell r="X4224"/>
          <cell r="Y4224"/>
        </row>
        <row r="4225">
          <cell r="I4225">
            <v>0</v>
          </cell>
          <cell r="J4225">
            <v>0</v>
          </cell>
          <cell r="O4225">
            <v>0</v>
          </cell>
          <cell r="P4225" t="str">
            <v/>
          </cell>
          <cell r="R4225" t="str">
            <v/>
          </cell>
          <cell r="S4225">
            <v>0</v>
          </cell>
          <cell r="U4225">
            <v>0</v>
          </cell>
          <cell r="V4225">
            <v>0</v>
          </cell>
          <cell r="W4225">
            <v>0</v>
          </cell>
          <cell r="X4225"/>
          <cell r="Y4225"/>
        </row>
        <row r="4226">
          <cell r="I4226">
            <v>0</v>
          </cell>
          <cell r="J4226">
            <v>0</v>
          </cell>
          <cell r="O4226">
            <v>0</v>
          </cell>
          <cell r="P4226" t="str">
            <v/>
          </cell>
          <cell r="R4226" t="str">
            <v/>
          </cell>
          <cell r="S4226">
            <v>0</v>
          </cell>
          <cell r="U4226">
            <v>0</v>
          </cell>
          <cell r="V4226">
            <v>0</v>
          </cell>
          <cell r="W4226">
            <v>0</v>
          </cell>
          <cell r="X4226"/>
          <cell r="Y4226"/>
        </row>
        <row r="4227">
          <cell r="I4227">
            <v>0</v>
          </cell>
          <cell r="J4227">
            <v>0</v>
          </cell>
          <cell r="O4227">
            <v>0</v>
          </cell>
          <cell r="P4227" t="str">
            <v/>
          </cell>
          <cell r="R4227" t="str">
            <v/>
          </cell>
          <cell r="S4227">
            <v>0</v>
          </cell>
          <cell r="U4227">
            <v>0</v>
          </cell>
          <cell r="V4227">
            <v>0</v>
          </cell>
          <cell r="W4227">
            <v>0</v>
          </cell>
          <cell r="X4227"/>
          <cell r="Y4227"/>
        </row>
        <row r="4228">
          <cell r="I4228">
            <v>0</v>
          </cell>
          <cell r="J4228">
            <v>0</v>
          </cell>
          <cell r="O4228">
            <v>0</v>
          </cell>
          <cell r="P4228" t="str">
            <v/>
          </cell>
          <cell r="R4228" t="str">
            <v/>
          </cell>
          <cell r="S4228">
            <v>0</v>
          </cell>
          <cell r="U4228">
            <v>0</v>
          </cell>
          <cell r="V4228">
            <v>0</v>
          </cell>
          <cell r="W4228">
            <v>0</v>
          </cell>
          <cell r="X4228"/>
          <cell r="Y4228"/>
        </row>
        <row r="4229">
          <cell r="I4229">
            <v>0</v>
          </cell>
          <cell r="J4229">
            <v>0</v>
          </cell>
          <cell r="O4229">
            <v>0</v>
          </cell>
          <cell r="P4229" t="str">
            <v/>
          </cell>
          <cell r="R4229" t="str">
            <v/>
          </cell>
          <cell r="S4229">
            <v>0</v>
          </cell>
          <cell r="U4229">
            <v>0</v>
          </cell>
          <cell r="V4229">
            <v>0</v>
          </cell>
          <cell r="W4229">
            <v>0</v>
          </cell>
          <cell r="X4229"/>
          <cell r="Y4229"/>
        </row>
        <row r="4230">
          <cell r="I4230">
            <v>0</v>
          </cell>
          <cell r="J4230">
            <v>0</v>
          </cell>
          <cell r="O4230">
            <v>0</v>
          </cell>
          <cell r="P4230" t="str">
            <v/>
          </cell>
          <cell r="R4230" t="str">
            <v/>
          </cell>
          <cell r="S4230">
            <v>0</v>
          </cell>
          <cell r="U4230">
            <v>0</v>
          </cell>
          <cell r="V4230">
            <v>0</v>
          </cell>
          <cell r="W4230">
            <v>0</v>
          </cell>
          <cell r="X4230"/>
          <cell r="Y4230"/>
        </row>
        <row r="4231">
          <cell r="I4231">
            <v>0</v>
          </cell>
          <cell r="J4231">
            <v>0</v>
          </cell>
          <cell r="O4231">
            <v>0</v>
          </cell>
          <cell r="P4231" t="str">
            <v/>
          </cell>
          <cell r="R4231" t="str">
            <v/>
          </cell>
          <cell r="S4231">
            <v>0</v>
          </cell>
          <cell r="U4231">
            <v>0</v>
          </cell>
          <cell r="V4231">
            <v>0</v>
          </cell>
          <cell r="W4231">
            <v>0</v>
          </cell>
          <cell r="X4231"/>
          <cell r="Y4231"/>
        </row>
        <row r="4232">
          <cell r="I4232">
            <v>0</v>
          </cell>
          <cell r="J4232">
            <v>0</v>
          </cell>
          <cell r="O4232">
            <v>0</v>
          </cell>
          <cell r="P4232" t="str">
            <v/>
          </cell>
          <cell r="R4232" t="str">
            <v/>
          </cell>
          <cell r="S4232">
            <v>0</v>
          </cell>
          <cell r="U4232">
            <v>0</v>
          </cell>
          <cell r="V4232">
            <v>0</v>
          </cell>
          <cell r="W4232">
            <v>0</v>
          </cell>
          <cell r="X4232"/>
          <cell r="Y4232"/>
        </row>
        <row r="4233">
          <cell r="I4233">
            <v>0</v>
          </cell>
          <cell r="J4233">
            <v>0</v>
          </cell>
          <cell r="O4233">
            <v>0</v>
          </cell>
          <cell r="P4233" t="str">
            <v/>
          </cell>
          <cell r="R4233" t="str">
            <v/>
          </cell>
          <cell r="S4233">
            <v>0</v>
          </cell>
          <cell r="U4233">
            <v>0</v>
          </cell>
          <cell r="V4233">
            <v>0</v>
          </cell>
          <cell r="W4233">
            <v>0</v>
          </cell>
          <cell r="X4233"/>
          <cell r="Y4233"/>
        </row>
        <row r="4234">
          <cell r="I4234">
            <v>0</v>
          </cell>
          <cell r="J4234">
            <v>0</v>
          </cell>
          <cell r="O4234">
            <v>0</v>
          </cell>
          <cell r="P4234" t="str">
            <v/>
          </cell>
          <cell r="R4234" t="str">
            <v/>
          </cell>
          <cell r="S4234">
            <v>0</v>
          </cell>
          <cell r="U4234">
            <v>0</v>
          </cell>
          <cell r="V4234">
            <v>0</v>
          </cell>
          <cell r="W4234">
            <v>0</v>
          </cell>
          <cell r="X4234"/>
          <cell r="Y4234"/>
        </row>
        <row r="4235">
          <cell r="I4235">
            <v>0</v>
          </cell>
          <cell r="J4235">
            <v>0</v>
          </cell>
          <cell r="O4235">
            <v>0</v>
          </cell>
          <cell r="P4235" t="str">
            <v/>
          </cell>
          <cell r="R4235" t="str">
            <v/>
          </cell>
          <cell r="S4235">
            <v>0</v>
          </cell>
          <cell r="U4235">
            <v>0</v>
          </cell>
          <cell r="V4235">
            <v>0</v>
          </cell>
          <cell r="W4235">
            <v>0</v>
          </cell>
          <cell r="X4235"/>
          <cell r="Y4235"/>
        </row>
        <row r="4236">
          <cell r="I4236">
            <v>0</v>
          </cell>
          <cell r="J4236">
            <v>0</v>
          </cell>
          <cell r="O4236">
            <v>0</v>
          </cell>
          <cell r="P4236" t="str">
            <v/>
          </cell>
          <cell r="R4236" t="str">
            <v/>
          </cell>
          <cell r="S4236">
            <v>0</v>
          </cell>
          <cell r="U4236">
            <v>0</v>
          </cell>
          <cell r="V4236">
            <v>0</v>
          </cell>
          <cell r="W4236">
            <v>0</v>
          </cell>
          <cell r="X4236"/>
          <cell r="Y4236"/>
        </row>
        <row r="4237">
          <cell r="I4237">
            <v>0</v>
          </cell>
          <cell r="J4237">
            <v>0</v>
          </cell>
          <cell r="O4237">
            <v>0</v>
          </cell>
          <cell r="P4237" t="str">
            <v/>
          </cell>
          <cell r="R4237" t="str">
            <v/>
          </cell>
          <cell r="S4237">
            <v>0</v>
          </cell>
          <cell r="U4237">
            <v>0</v>
          </cell>
          <cell r="V4237">
            <v>0</v>
          </cell>
          <cell r="W4237">
            <v>0</v>
          </cell>
          <cell r="X4237"/>
          <cell r="Y4237"/>
        </row>
        <row r="4238">
          <cell r="I4238">
            <v>0</v>
          </cell>
          <cell r="J4238">
            <v>0</v>
          </cell>
          <cell r="O4238">
            <v>0</v>
          </cell>
          <cell r="P4238" t="str">
            <v/>
          </cell>
          <cell r="R4238" t="str">
            <v/>
          </cell>
          <cell r="S4238">
            <v>0</v>
          </cell>
          <cell r="U4238">
            <v>0</v>
          </cell>
          <cell r="V4238">
            <v>0</v>
          </cell>
          <cell r="W4238">
            <v>0</v>
          </cell>
          <cell r="X4238"/>
          <cell r="Y4238"/>
        </row>
        <row r="4239">
          <cell r="I4239">
            <v>0</v>
          </cell>
          <cell r="J4239">
            <v>0</v>
          </cell>
          <cell r="O4239">
            <v>0</v>
          </cell>
          <cell r="P4239" t="str">
            <v/>
          </cell>
          <cell r="R4239" t="str">
            <v/>
          </cell>
          <cell r="S4239">
            <v>0</v>
          </cell>
          <cell r="U4239">
            <v>0</v>
          </cell>
          <cell r="V4239">
            <v>0</v>
          </cell>
          <cell r="W4239">
            <v>0</v>
          </cell>
          <cell r="X4239"/>
          <cell r="Y4239"/>
        </row>
        <row r="4240">
          <cell r="I4240">
            <v>0</v>
          </cell>
          <cell r="J4240">
            <v>0</v>
          </cell>
          <cell r="O4240">
            <v>0</v>
          </cell>
          <cell r="P4240" t="str">
            <v/>
          </cell>
          <cell r="R4240" t="str">
            <v/>
          </cell>
          <cell r="S4240">
            <v>0</v>
          </cell>
          <cell r="U4240">
            <v>0</v>
          </cell>
          <cell r="V4240">
            <v>0</v>
          </cell>
          <cell r="W4240">
            <v>0</v>
          </cell>
          <cell r="X4240"/>
          <cell r="Y4240"/>
        </row>
        <row r="4241">
          <cell r="I4241">
            <v>0</v>
          </cell>
          <cell r="J4241">
            <v>0</v>
          </cell>
          <cell r="O4241">
            <v>0</v>
          </cell>
          <cell r="P4241" t="str">
            <v/>
          </cell>
          <cell r="R4241" t="str">
            <v/>
          </cell>
          <cell r="S4241">
            <v>0</v>
          </cell>
          <cell r="U4241">
            <v>0</v>
          </cell>
          <cell r="V4241">
            <v>0</v>
          </cell>
          <cell r="W4241">
            <v>0</v>
          </cell>
          <cell r="X4241"/>
          <cell r="Y4241"/>
        </row>
        <row r="4242">
          <cell r="I4242">
            <v>0</v>
          </cell>
          <cell r="J4242">
            <v>0</v>
          </cell>
          <cell r="O4242">
            <v>0</v>
          </cell>
          <cell r="P4242" t="str">
            <v/>
          </cell>
          <cell r="R4242" t="str">
            <v/>
          </cell>
          <cell r="S4242">
            <v>0</v>
          </cell>
          <cell r="U4242">
            <v>0</v>
          </cell>
          <cell r="V4242">
            <v>0</v>
          </cell>
          <cell r="W4242">
            <v>0</v>
          </cell>
          <cell r="X4242"/>
          <cell r="Y4242"/>
        </row>
        <row r="4243">
          <cell r="I4243">
            <v>0</v>
          </cell>
          <cell r="J4243">
            <v>0</v>
          </cell>
          <cell r="O4243">
            <v>0</v>
          </cell>
          <cell r="P4243" t="str">
            <v/>
          </cell>
          <cell r="R4243" t="str">
            <v/>
          </cell>
          <cell r="S4243">
            <v>0</v>
          </cell>
          <cell r="U4243">
            <v>0</v>
          </cell>
          <cell r="V4243">
            <v>0</v>
          </cell>
          <cell r="W4243">
            <v>0</v>
          </cell>
          <cell r="X4243"/>
          <cell r="Y4243"/>
        </row>
        <row r="4244">
          <cell r="I4244">
            <v>0</v>
          </cell>
          <cell r="J4244">
            <v>0</v>
          </cell>
          <cell r="O4244">
            <v>0</v>
          </cell>
          <cell r="P4244" t="str">
            <v/>
          </cell>
          <cell r="R4244" t="str">
            <v/>
          </cell>
          <cell r="S4244">
            <v>0</v>
          </cell>
          <cell r="U4244">
            <v>0</v>
          </cell>
          <cell r="V4244">
            <v>0</v>
          </cell>
          <cell r="W4244">
            <v>0</v>
          </cell>
          <cell r="X4244"/>
          <cell r="Y4244"/>
        </row>
        <row r="4245">
          <cell r="I4245">
            <v>0</v>
          </cell>
          <cell r="J4245">
            <v>0</v>
          </cell>
          <cell r="O4245">
            <v>0</v>
          </cell>
          <cell r="P4245" t="str">
            <v/>
          </cell>
          <cell r="R4245" t="str">
            <v/>
          </cell>
          <cell r="S4245">
            <v>0</v>
          </cell>
          <cell r="U4245">
            <v>0</v>
          </cell>
          <cell r="V4245">
            <v>0</v>
          </cell>
          <cell r="W4245">
            <v>0</v>
          </cell>
          <cell r="X4245"/>
          <cell r="Y4245"/>
        </row>
        <row r="4246">
          <cell r="I4246">
            <v>0</v>
          </cell>
          <cell r="J4246">
            <v>0</v>
          </cell>
          <cell r="O4246">
            <v>0</v>
          </cell>
          <cell r="P4246" t="str">
            <v/>
          </cell>
          <cell r="R4246" t="str">
            <v/>
          </cell>
          <cell r="S4246">
            <v>0</v>
          </cell>
          <cell r="U4246">
            <v>0</v>
          </cell>
          <cell r="V4246">
            <v>0</v>
          </cell>
          <cell r="W4246">
            <v>0</v>
          </cell>
          <cell r="X4246"/>
          <cell r="Y4246"/>
        </row>
        <row r="4247">
          <cell r="I4247">
            <v>0</v>
          </cell>
          <cell r="J4247">
            <v>0</v>
          </cell>
          <cell r="O4247">
            <v>0</v>
          </cell>
          <cell r="P4247" t="str">
            <v/>
          </cell>
          <cell r="R4247" t="str">
            <v/>
          </cell>
          <cell r="S4247">
            <v>0</v>
          </cell>
          <cell r="U4247">
            <v>0</v>
          </cell>
          <cell r="V4247">
            <v>0</v>
          </cell>
          <cell r="W4247">
            <v>0</v>
          </cell>
          <cell r="X4247"/>
          <cell r="Y4247"/>
        </row>
        <row r="4248">
          <cell r="I4248">
            <v>0</v>
          </cell>
          <cell r="J4248">
            <v>0</v>
          </cell>
          <cell r="O4248">
            <v>0</v>
          </cell>
          <cell r="P4248" t="str">
            <v/>
          </cell>
          <cell r="R4248" t="str">
            <v/>
          </cell>
          <cell r="S4248">
            <v>0</v>
          </cell>
          <cell r="U4248">
            <v>0</v>
          </cell>
          <cell r="V4248">
            <v>0</v>
          </cell>
          <cell r="W4248">
            <v>0</v>
          </cell>
          <cell r="X4248"/>
          <cell r="Y4248"/>
        </row>
        <row r="4249">
          <cell r="I4249">
            <v>0</v>
          </cell>
          <cell r="J4249">
            <v>0</v>
          </cell>
          <cell r="O4249">
            <v>0</v>
          </cell>
          <cell r="P4249" t="str">
            <v/>
          </cell>
          <cell r="R4249" t="str">
            <v/>
          </cell>
          <cell r="S4249">
            <v>0</v>
          </cell>
          <cell r="U4249">
            <v>0</v>
          </cell>
          <cell r="V4249">
            <v>0</v>
          </cell>
          <cell r="W4249">
            <v>0</v>
          </cell>
          <cell r="X4249"/>
          <cell r="Y4249"/>
        </row>
        <row r="4250">
          <cell r="I4250">
            <v>0</v>
          </cell>
          <cell r="J4250">
            <v>0</v>
          </cell>
          <cell r="O4250">
            <v>0</v>
          </cell>
          <cell r="P4250" t="str">
            <v/>
          </cell>
          <cell r="R4250" t="str">
            <v/>
          </cell>
          <cell r="S4250">
            <v>0</v>
          </cell>
          <cell r="U4250">
            <v>0</v>
          </cell>
          <cell r="V4250">
            <v>0</v>
          </cell>
          <cell r="W4250">
            <v>0</v>
          </cell>
          <cell r="X4250"/>
          <cell r="Y4250"/>
        </row>
        <row r="4251">
          <cell r="I4251">
            <v>0</v>
          </cell>
          <cell r="J4251">
            <v>0</v>
          </cell>
          <cell r="O4251">
            <v>0</v>
          </cell>
          <cell r="P4251" t="str">
            <v/>
          </cell>
          <cell r="R4251" t="str">
            <v/>
          </cell>
          <cell r="S4251">
            <v>0</v>
          </cell>
          <cell r="U4251">
            <v>0</v>
          </cell>
          <cell r="V4251">
            <v>0</v>
          </cell>
          <cell r="W4251">
            <v>0</v>
          </cell>
          <cell r="X4251"/>
          <cell r="Y4251"/>
        </row>
        <row r="4252">
          <cell r="I4252">
            <v>0</v>
          </cell>
          <cell r="J4252">
            <v>0</v>
          </cell>
          <cell r="O4252">
            <v>0</v>
          </cell>
          <cell r="P4252" t="str">
            <v/>
          </cell>
          <cell r="R4252" t="str">
            <v/>
          </cell>
          <cell r="S4252">
            <v>0</v>
          </cell>
          <cell r="U4252">
            <v>0</v>
          </cell>
          <cell r="V4252">
            <v>0</v>
          </cell>
          <cell r="W4252">
            <v>0</v>
          </cell>
          <cell r="X4252"/>
          <cell r="Y4252"/>
        </row>
        <row r="4253">
          <cell r="I4253">
            <v>0</v>
          </cell>
          <cell r="J4253">
            <v>0</v>
          </cell>
          <cell r="O4253">
            <v>0</v>
          </cell>
          <cell r="P4253" t="str">
            <v/>
          </cell>
          <cell r="R4253" t="str">
            <v/>
          </cell>
          <cell r="S4253">
            <v>0</v>
          </cell>
          <cell r="U4253">
            <v>0</v>
          </cell>
          <cell r="V4253">
            <v>0</v>
          </cell>
          <cell r="W4253">
            <v>0</v>
          </cell>
          <cell r="X4253"/>
          <cell r="Y4253"/>
        </row>
        <row r="4254">
          <cell r="I4254">
            <v>0</v>
          </cell>
          <cell r="J4254">
            <v>0</v>
          </cell>
          <cell r="O4254">
            <v>0</v>
          </cell>
          <cell r="P4254" t="str">
            <v/>
          </cell>
          <cell r="R4254" t="str">
            <v/>
          </cell>
          <cell r="S4254">
            <v>0</v>
          </cell>
          <cell r="U4254">
            <v>0</v>
          </cell>
          <cell r="V4254">
            <v>0</v>
          </cell>
          <cell r="W4254">
            <v>0</v>
          </cell>
          <cell r="X4254"/>
          <cell r="Y4254"/>
        </row>
        <row r="4255">
          <cell r="I4255">
            <v>0</v>
          </cell>
          <cell r="J4255">
            <v>0</v>
          </cell>
          <cell r="O4255">
            <v>0</v>
          </cell>
          <cell r="P4255" t="str">
            <v/>
          </cell>
          <cell r="R4255" t="str">
            <v/>
          </cell>
          <cell r="S4255">
            <v>0</v>
          </cell>
          <cell r="U4255">
            <v>0</v>
          </cell>
          <cell r="V4255">
            <v>0</v>
          </cell>
          <cell r="W4255">
            <v>0</v>
          </cell>
          <cell r="X4255"/>
          <cell r="Y4255"/>
        </row>
        <row r="4256">
          <cell r="I4256">
            <v>0</v>
          </cell>
          <cell r="J4256">
            <v>0</v>
          </cell>
          <cell r="O4256">
            <v>0</v>
          </cell>
          <cell r="P4256" t="str">
            <v/>
          </cell>
          <cell r="R4256" t="str">
            <v/>
          </cell>
          <cell r="S4256">
            <v>0</v>
          </cell>
          <cell r="U4256">
            <v>0</v>
          </cell>
          <cell r="V4256">
            <v>0</v>
          </cell>
          <cell r="W4256">
            <v>0</v>
          </cell>
          <cell r="X4256"/>
          <cell r="Y4256"/>
        </row>
        <row r="4257">
          <cell r="I4257">
            <v>0</v>
          </cell>
          <cell r="J4257">
            <v>0</v>
          </cell>
          <cell r="O4257">
            <v>0</v>
          </cell>
          <cell r="P4257" t="str">
            <v/>
          </cell>
          <cell r="R4257" t="str">
            <v/>
          </cell>
          <cell r="S4257">
            <v>0</v>
          </cell>
          <cell r="U4257">
            <v>0</v>
          </cell>
          <cell r="V4257">
            <v>0</v>
          </cell>
          <cell r="W4257">
            <v>0</v>
          </cell>
          <cell r="X4257"/>
          <cell r="Y4257"/>
        </row>
        <row r="4258">
          <cell r="I4258">
            <v>0</v>
          </cell>
          <cell r="J4258">
            <v>0</v>
          </cell>
          <cell r="O4258">
            <v>0</v>
          </cell>
          <cell r="P4258" t="str">
            <v/>
          </cell>
          <cell r="R4258" t="str">
            <v/>
          </cell>
          <cell r="S4258">
            <v>0</v>
          </cell>
          <cell r="U4258">
            <v>0</v>
          </cell>
          <cell r="V4258">
            <v>0</v>
          </cell>
          <cell r="W4258">
            <v>0</v>
          </cell>
          <cell r="X4258"/>
          <cell r="Y4258"/>
        </row>
        <row r="4259">
          <cell r="I4259">
            <v>0</v>
          </cell>
          <cell r="J4259">
            <v>0</v>
          </cell>
          <cell r="O4259">
            <v>0</v>
          </cell>
          <cell r="P4259" t="str">
            <v/>
          </cell>
          <cell r="R4259" t="str">
            <v/>
          </cell>
          <cell r="S4259">
            <v>0</v>
          </cell>
          <cell r="U4259">
            <v>0</v>
          </cell>
          <cell r="V4259">
            <v>0</v>
          </cell>
          <cell r="W4259">
            <v>0</v>
          </cell>
          <cell r="X4259"/>
          <cell r="Y4259"/>
        </row>
        <row r="4260">
          <cell r="I4260">
            <v>0</v>
          </cell>
          <cell r="J4260">
            <v>0</v>
          </cell>
          <cell r="O4260">
            <v>0</v>
          </cell>
          <cell r="P4260" t="str">
            <v/>
          </cell>
          <cell r="R4260" t="str">
            <v/>
          </cell>
          <cell r="S4260">
            <v>0</v>
          </cell>
          <cell r="U4260">
            <v>0</v>
          </cell>
          <cell r="V4260">
            <v>0</v>
          </cell>
          <cell r="W4260">
            <v>0</v>
          </cell>
          <cell r="X4260"/>
          <cell r="Y4260"/>
        </row>
        <row r="4261">
          <cell r="I4261">
            <v>0</v>
          </cell>
          <cell r="J4261">
            <v>0</v>
          </cell>
          <cell r="O4261">
            <v>0</v>
          </cell>
          <cell r="P4261" t="str">
            <v/>
          </cell>
          <cell r="R4261" t="str">
            <v/>
          </cell>
          <cell r="S4261">
            <v>0</v>
          </cell>
          <cell r="U4261">
            <v>0</v>
          </cell>
          <cell r="V4261">
            <v>0</v>
          </cell>
          <cell r="W4261">
            <v>0</v>
          </cell>
          <cell r="X4261"/>
          <cell r="Y4261"/>
        </row>
        <row r="4262">
          <cell r="I4262">
            <v>0</v>
          </cell>
          <cell r="J4262">
            <v>0</v>
          </cell>
          <cell r="O4262">
            <v>0</v>
          </cell>
          <cell r="P4262" t="str">
            <v/>
          </cell>
          <cell r="R4262" t="str">
            <v/>
          </cell>
          <cell r="S4262">
            <v>0</v>
          </cell>
          <cell r="U4262">
            <v>0</v>
          </cell>
          <cell r="V4262">
            <v>0</v>
          </cell>
          <cell r="W4262">
            <v>0</v>
          </cell>
          <cell r="X4262"/>
          <cell r="Y4262"/>
        </row>
        <row r="4263">
          <cell r="I4263">
            <v>0</v>
          </cell>
          <cell r="J4263">
            <v>0</v>
          </cell>
          <cell r="O4263">
            <v>0</v>
          </cell>
          <cell r="P4263" t="str">
            <v/>
          </cell>
          <cell r="R4263" t="str">
            <v/>
          </cell>
          <cell r="S4263">
            <v>0</v>
          </cell>
          <cell r="U4263">
            <v>0</v>
          </cell>
          <cell r="V4263">
            <v>0</v>
          </cell>
          <cell r="W4263">
            <v>0</v>
          </cell>
          <cell r="X4263"/>
          <cell r="Y4263"/>
        </row>
        <row r="4264">
          <cell r="I4264">
            <v>0</v>
          </cell>
          <cell r="J4264">
            <v>0</v>
          </cell>
          <cell r="O4264">
            <v>0</v>
          </cell>
          <cell r="P4264" t="str">
            <v/>
          </cell>
          <cell r="R4264" t="str">
            <v/>
          </cell>
          <cell r="S4264">
            <v>0</v>
          </cell>
          <cell r="U4264">
            <v>0</v>
          </cell>
          <cell r="V4264">
            <v>0</v>
          </cell>
          <cell r="W4264">
            <v>0</v>
          </cell>
          <cell r="X4264"/>
          <cell r="Y4264"/>
        </row>
        <row r="4265">
          <cell r="I4265">
            <v>0</v>
          </cell>
          <cell r="J4265">
            <v>0</v>
          </cell>
          <cell r="O4265">
            <v>0</v>
          </cell>
          <cell r="P4265" t="str">
            <v/>
          </cell>
          <cell r="R4265" t="str">
            <v/>
          </cell>
          <cell r="S4265">
            <v>0</v>
          </cell>
          <cell r="U4265">
            <v>0</v>
          </cell>
          <cell r="V4265">
            <v>0</v>
          </cell>
          <cell r="W4265">
            <v>0</v>
          </cell>
          <cell r="X4265"/>
          <cell r="Y4265"/>
        </row>
        <row r="4266">
          <cell r="I4266">
            <v>0</v>
          </cell>
          <cell r="J4266">
            <v>0</v>
          </cell>
          <cell r="O4266">
            <v>0</v>
          </cell>
          <cell r="P4266" t="str">
            <v/>
          </cell>
          <cell r="R4266" t="str">
            <v/>
          </cell>
          <cell r="S4266">
            <v>0</v>
          </cell>
          <cell r="U4266">
            <v>0</v>
          </cell>
          <cell r="V4266">
            <v>0</v>
          </cell>
          <cell r="W4266">
            <v>0</v>
          </cell>
          <cell r="X4266"/>
          <cell r="Y4266"/>
        </row>
        <row r="4267">
          <cell r="I4267">
            <v>0</v>
          </cell>
          <cell r="J4267">
            <v>0</v>
          </cell>
          <cell r="O4267">
            <v>0</v>
          </cell>
          <cell r="P4267" t="str">
            <v/>
          </cell>
          <cell r="R4267" t="str">
            <v/>
          </cell>
          <cell r="S4267">
            <v>0</v>
          </cell>
          <cell r="U4267">
            <v>0</v>
          </cell>
          <cell r="V4267">
            <v>0</v>
          </cell>
          <cell r="W4267">
            <v>0</v>
          </cell>
          <cell r="X4267"/>
          <cell r="Y4267"/>
        </row>
        <row r="4268">
          <cell r="I4268">
            <v>0</v>
          </cell>
          <cell r="J4268">
            <v>0</v>
          </cell>
          <cell r="O4268">
            <v>0</v>
          </cell>
          <cell r="P4268" t="str">
            <v/>
          </cell>
          <cell r="R4268" t="str">
            <v/>
          </cell>
          <cell r="S4268">
            <v>0</v>
          </cell>
          <cell r="U4268">
            <v>0</v>
          </cell>
          <cell r="V4268">
            <v>0</v>
          </cell>
          <cell r="W4268">
            <v>0</v>
          </cell>
          <cell r="X4268"/>
          <cell r="Y4268"/>
        </row>
        <row r="4269">
          <cell r="I4269">
            <v>0</v>
          </cell>
          <cell r="J4269">
            <v>0</v>
          </cell>
          <cell r="O4269">
            <v>0</v>
          </cell>
          <cell r="P4269" t="str">
            <v/>
          </cell>
          <cell r="R4269" t="str">
            <v/>
          </cell>
          <cell r="S4269">
            <v>0</v>
          </cell>
          <cell r="U4269">
            <v>0</v>
          </cell>
          <cell r="V4269">
            <v>0</v>
          </cell>
          <cell r="W4269">
            <v>0</v>
          </cell>
          <cell r="X4269"/>
          <cell r="Y4269"/>
        </row>
        <row r="4270">
          <cell r="I4270">
            <v>0</v>
          </cell>
          <cell r="J4270">
            <v>0</v>
          </cell>
          <cell r="O4270">
            <v>0</v>
          </cell>
          <cell r="P4270" t="str">
            <v/>
          </cell>
          <cell r="R4270" t="str">
            <v/>
          </cell>
          <cell r="S4270">
            <v>0</v>
          </cell>
          <cell r="U4270">
            <v>0</v>
          </cell>
          <cell r="V4270">
            <v>0</v>
          </cell>
          <cell r="W4270">
            <v>0</v>
          </cell>
          <cell r="X4270"/>
          <cell r="Y4270"/>
        </row>
        <row r="4271">
          <cell r="I4271">
            <v>0</v>
          </cell>
          <cell r="J4271">
            <v>0</v>
          </cell>
          <cell r="O4271">
            <v>0</v>
          </cell>
          <cell r="P4271" t="str">
            <v/>
          </cell>
          <cell r="R4271" t="str">
            <v/>
          </cell>
          <cell r="S4271">
            <v>0</v>
          </cell>
          <cell r="U4271">
            <v>0</v>
          </cell>
          <cell r="V4271">
            <v>0</v>
          </cell>
          <cell r="W4271">
            <v>0</v>
          </cell>
          <cell r="X4271"/>
          <cell r="Y4271"/>
        </row>
        <row r="4272">
          <cell r="I4272">
            <v>0</v>
          </cell>
          <cell r="J4272">
            <v>0</v>
          </cell>
          <cell r="O4272">
            <v>0</v>
          </cell>
          <cell r="P4272" t="str">
            <v/>
          </cell>
          <cell r="R4272" t="str">
            <v/>
          </cell>
          <cell r="S4272">
            <v>0</v>
          </cell>
          <cell r="U4272">
            <v>0</v>
          </cell>
          <cell r="V4272">
            <v>0</v>
          </cell>
          <cell r="W4272">
            <v>0</v>
          </cell>
          <cell r="X4272"/>
          <cell r="Y4272"/>
        </row>
        <row r="4273">
          <cell r="I4273">
            <v>0</v>
          </cell>
          <cell r="J4273">
            <v>0</v>
          </cell>
          <cell r="O4273">
            <v>0</v>
          </cell>
          <cell r="P4273" t="str">
            <v/>
          </cell>
          <cell r="R4273" t="str">
            <v/>
          </cell>
          <cell r="S4273">
            <v>0</v>
          </cell>
          <cell r="U4273">
            <v>0</v>
          </cell>
          <cell r="V4273">
            <v>0</v>
          </cell>
          <cell r="W4273">
            <v>0</v>
          </cell>
          <cell r="X4273"/>
          <cell r="Y4273"/>
        </row>
        <row r="4274">
          <cell r="I4274">
            <v>0</v>
          </cell>
          <cell r="J4274">
            <v>0</v>
          </cell>
          <cell r="O4274">
            <v>0</v>
          </cell>
          <cell r="P4274" t="str">
            <v/>
          </cell>
          <cell r="R4274" t="str">
            <v/>
          </cell>
          <cell r="S4274">
            <v>0</v>
          </cell>
          <cell r="U4274">
            <v>0</v>
          </cell>
          <cell r="V4274">
            <v>0</v>
          </cell>
          <cell r="W4274">
            <v>0</v>
          </cell>
          <cell r="X4274"/>
          <cell r="Y4274"/>
        </row>
        <row r="4275">
          <cell r="I4275">
            <v>0</v>
          </cell>
          <cell r="J4275">
            <v>0</v>
          </cell>
          <cell r="O4275">
            <v>0</v>
          </cell>
          <cell r="P4275" t="str">
            <v/>
          </cell>
          <cell r="R4275" t="str">
            <v/>
          </cell>
          <cell r="S4275">
            <v>0</v>
          </cell>
          <cell r="U4275">
            <v>0</v>
          </cell>
          <cell r="V4275">
            <v>0</v>
          </cell>
          <cell r="W4275">
            <v>0</v>
          </cell>
          <cell r="X4275"/>
          <cell r="Y4275"/>
        </row>
        <row r="4276">
          <cell r="I4276">
            <v>0</v>
          </cell>
          <cell r="J4276">
            <v>0</v>
          </cell>
          <cell r="O4276">
            <v>0</v>
          </cell>
          <cell r="P4276" t="str">
            <v/>
          </cell>
          <cell r="R4276" t="str">
            <v/>
          </cell>
          <cell r="S4276">
            <v>0</v>
          </cell>
          <cell r="U4276">
            <v>0</v>
          </cell>
          <cell r="V4276">
            <v>0</v>
          </cell>
          <cell r="W4276">
            <v>0</v>
          </cell>
          <cell r="X4276"/>
          <cell r="Y4276"/>
        </row>
        <row r="4277">
          <cell r="I4277">
            <v>0</v>
          </cell>
          <cell r="J4277">
            <v>0</v>
          </cell>
          <cell r="O4277">
            <v>0</v>
          </cell>
          <cell r="P4277" t="str">
            <v/>
          </cell>
          <cell r="R4277" t="str">
            <v/>
          </cell>
          <cell r="S4277">
            <v>0</v>
          </cell>
          <cell r="U4277">
            <v>0</v>
          </cell>
          <cell r="V4277">
            <v>0</v>
          </cell>
          <cell r="W4277">
            <v>0</v>
          </cell>
          <cell r="X4277"/>
          <cell r="Y4277"/>
        </row>
        <row r="4278">
          <cell r="I4278">
            <v>0</v>
          </cell>
          <cell r="J4278">
            <v>0</v>
          </cell>
          <cell r="O4278">
            <v>0</v>
          </cell>
          <cell r="P4278" t="str">
            <v/>
          </cell>
          <cell r="R4278" t="str">
            <v/>
          </cell>
          <cell r="S4278">
            <v>0</v>
          </cell>
          <cell r="U4278">
            <v>0</v>
          </cell>
          <cell r="V4278">
            <v>0</v>
          </cell>
          <cell r="W4278">
            <v>0</v>
          </cell>
          <cell r="X4278"/>
          <cell r="Y4278"/>
        </row>
        <row r="4279">
          <cell r="I4279">
            <v>0</v>
          </cell>
          <cell r="J4279">
            <v>0</v>
          </cell>
          <cell r="O4279">
            <v>0</v>
          </cell>
          <cell r="P4279" t="str">
            <v/>
          </cell>
          <cell r="R4279" t="str">
            <v/>
          </cell>
          <cell r="S4279">
            <v>0</v>
          </cell>
          <cell r="U4279">
            <v>0</v>
          </cell>
          <cell r="V4279">
            <v>0</v>
          </cell>
          <cell r="W4279">
            <v>0</v>
          </cell>
          <cell r="X4279"/>
          <cell r="Y4279"/>
        </row>
        <row r="4280">
          <cell r="I4280">
            <v>0</v>
          </cell>
          <cell r="J4280">
            <v>0</v>
          </cell>
          <cell r="O4280">
            <v>0</v>
          </cell>
          <cell r="P4280" t="str">
            <v/>
          </cell>
          <cell r="R4280" t="str">
            <v/>
          </cell>
          <cell r="S4280">
            <v>0</v>
          </cell>
          <cell r="U4280">
            <v>0</v>
          </cell>
          <cell r="V4280">
            <v>0</v>
          </cell>
          <cell r="W4280">
            <v>0</v>
          </cell>
          <cell r="X4280"/>
          <cell r="Y4280"/>
        </row>
        <row r="4281">
          <cell r="I4281">
            <v>0</v>
          </cell>
          <cell r="J4281">
            <v>0</v>
          </cell>
          <cell r="O4281">
            <v>0</v>
          </cell>
          <cell r="P4281" t="str">
            <v/>
          </cell>
          <cell r="R4281" t="str">
            <v/>
          </cell>
          <cell r="S4281">
            <v>0</v>
          </cell>
          <cell r="U4281">
            <v>0</v>
          </cell>
          <cell r="V4281">
            <v>0</v>
          </cell>
          <cell r="W4281">
            <v>0</v>
          </cell>
          <cell r="X4281"/>
          <cell r="Y4281"/>
        </row>
        <row r="4282">
          <cell r="I4282">
            <v>0</v>
          </cell>
          <cell r="J4282">
            <v>0</v>
          </cell>
          <cell r="O4282">
            <v>0</v>
          </cell>
          <cell r="P4282" t="str">
            <v/>
          </cell>
          <cell r="R4282" t="str">
            <v/>
          </cell>
          <cell r="S4282">
            <v>0</v>
          </cell>
          <cell r="U4282">
            <v>0</v>
          </cell>
          <cell r="V4282">
            <v>0</v>
          </cell>
          <cell r="W4282">
            <v>0</v>
          </cell>
          <cell r="X4282"/>
          <cell r="Y4282"/>
        </row>
        <row r="4283">
          <cell r="I4283">
            <v>0</v>
          </cell>
          <cell r="J4283">
            <v>0</v>
          </cell>
          <cell r="O4283">
            <v>0</v>
          </cell>
          <cell r="P4283" t="str">
            <v/>
          </cell>
          <cell r="R4283" t="str">
            <v/>
          </cell>
          <cell r="S4283">
            <v>0</v>
          </cell>
          <cell r="U4283">
            <v>0</v>
          </cell>
          <cell r="V4283">
            <v>0</v>
          </cell>
          <cell r="W4283">
            <v>0</v>
          </cell>
          <cell r="X4283"/>
          <cell r="Y4283"/>
        </row>
        <row r="4284">
          <cell r="I4284">
            <v>0</v>
          </cell>
          <cell r="J4284">
            <v>0</v>
          </cell>
          <cell r="O4284">
            <v>0</v>
          </cell>
          <cell r="P4284" t="str">
            <v/>
          </cell>
          <cell r="R4284" t="str">
            <v/>
          </cell>
          <cell r="S4284">
            <v>0</v>
          </cell>
          <cell r="U4284">
            <v>0</v>
          </cell>
          <cell r="V4284">
            <v>0</v>
          </cell>
          <cell r="W4284">
            <v>0</v>
          </cell>
          <cell r="X4284"/>
          <cell r="Y4284"/>
        </row>
        <row r="4285">
          <cell r="I4285">
            <v>0</v>
          </cell>
          <cell r="J4285">
            <v>0</v>
          </cell>
          <cell r="O4285">
            <v>0</v>
          </cell>
          <cell r="P4285" t="str">
            <v/>
          </cell>
          <cell r="R4285" t="str">
            <v/>
          </cell>
          <cell r="S4285">
            <v>0</v>
          </cell>
          <cell r="U4285">
            <v>0</v>
          </cell>
          <cell r="V4285">
            <v>0</v>
          </cell>
          <cell r="W4285">
            <v>0</v>
          </cell>
          <cell r="X4285"/>
          <cell r="Y4285"/>
        </row>
        <row r="4286">
          <cell r="I4286">
            <v>0</v>
          </cell>
          <cell r="J4286">
            <v>0</v>
          </cell>
          <cell r="O4286">
            <v>0</v>
          </cell>
          <cell r="P4286" t="str">
            <v/>
          </cell>
          <cell r="R4286" t="str">
            <v/>
          </cell>
          <cell r="S4286">
            <v>0</v>
          </cell>
          <cell r="U4286">
            <v>0</v>
          </cell>
          <cell r="V4286">
            <v>0</v>
          </cell>
          <cell r="W4286">
            <v>0</v>
          </cell>
          <cell r="X4286"/>
          <cell r="Y4286"/>
        </row>
        <row r="4287">
          <cell r="I4287">
            <v>0</v>
          </cell>
          <cell r="J4287">
            <v>0</v>
          </cell>
          <cell r="O4287">
            <v>0</v>
          </cell>
          <cell r="P4287" t="str">
            <v/>
          </cell>
          <cell r="R4287" t="str">
            <v/>
          </cell>
          <cell r="S4287">
            <v>0</v>
          </cell>
          <cell r="U4287">
            <v>0</v>
          </cell>
          <cell r="V4287">
            <v>0</v>
          </cell>
          <cell r="W4287">
            <v>0</v>
          </cell>
          <cell r="X4287"/>
          <cell r="Y4287"/>
        </row>
        <row r="4288">
          <cell r="I4288">
            <v>0</v>
          </cell>
          <cell r="J4288">
            <v>0</v>
          </cell>
          <cell r="O4288">
            <v>0</v>
          </cell>
          <cell r="P4288" t="str">
            <v/>
          </cell>
          <cell r="R4288" t="str">
            <v/>
          </cell>
          <cell r="S4288">
            <v>0</v>
          </cell>
          <cell r="U4288">
            <v>0</v>
          </cell>
          <cell r="V4288">
            <v>0</v>
          </cell>
          <cell r="W4288">
            <v>0</v>
          </cell>
          <cell r="X4288"/>
          <cell r="Y4288"/>
        </row>
        <row r="4289">
          <cell r="I4289">
            <v>0</v>
          </cell>
          <cell r="J4289">
            <v>0</v>
          </cell>
          <cell r="O4289">
            <v>0</v>
          </cell>
          <cell r="P4289" t="str">
            <v/>
          </cell>
          <cell r="R4289" t="str">
            <v/>
          </cell>
          <cell r="S4289">
            <v>0</v>
          </cell>
          <cell r="U4289">
            <v>0</v>
          </cell>
          <cell r="V4289">
            <v>0</v>
          </cell>
          <cell r="W4289">
            <v>0</v>
          </cell>
          <cell r="X4289"/>
          <cell r="Y4289"/>
        </row>
        <row r="4290">
          <cell r="I4290">
            <v>0</v>
          </cell>
          <cell r="J4290">
            <v>0</v>
          </cell>
          <cell r="O4290">
            <v>0</v>
          </cell>
          <cell r="P4290" t="str">
            <v/>
          </cell>
          <cell r="R4290" t="str">
            <v/>
          </cell>
          <cell r="S4290">
            <v>0</v>
          </cell>
          <cell r="U4290">
            <v>0</v>
          </cell>
          <cell r="V4290">
            <v>0</v>
          </cell>
          <cell r="W4290">
            <v>0</v>
          </cell>
          <cell r="X4290"/>
          <cell r="Y4290"/>
        </row>
        <row r="4291">
          <cell r="I4291">
            <v>0</v>
          </cell>
          <cell r="J4291">
            <v>0</v>
          </cell>
          <cell r="O4291">
            <v>0</v>
          </cell>
          <cell r="P4291" t="str">
            <v/>
          </cell>
          <cell r="R4291" t="str">
            <v/>
          </cell>
          <cell r="S4291">
            <v>0</v>
          </cell>
          <cell r="U4291">
            <v>0</v>
          </cell>
          <cell r="V4291">
            <v>0</v>
          </cell>
          <cell r="W4291">
            <v>0</v>
          </cell>
          <cell r="X4291"/>
          <cell r="Y4291"/>
        </row>
        <row r="4292">
          <cell r="I4292">
            <v>0</v>
          </cell>
          <cell r="J4292">
            <v>0</v>
          </cell>
          <cell r="O4292">
            <v>0</v>
          </cell>
          <cell r="P4292" t="str">
            <v/>
          </cell>
          <cell r="R4292" t="str">
            <v/>
          </cell>
          <cell r="S4292">
            <v>0</v>
          </cell>
          <cell r="U4292">
            <v>0</v>
          </cell>
          <cell r="V4292">
            <v>0</v>
          </cell>
          <cell r="W4292">
            <v>0</v>
          </cell>
          <cell r="X4292"/>
          <cell r="Y4292"/>
        </row>
        <row r="4293">
          <cell r="I4293">
            <v>0</v>
          </cell>
          <cell r="J4293">
            <v>0</v>
          </cell>
          <cell r="O4293">
            <v>0</v>
          </cell>
          <cell r="P4293" t="str">
            <v/>
          </cell>
          <cell r="R4293" t="str">
            <v/>
          </cell>
          <cell r="S4293">
            <v>0</v>
          </cell>
          <cell r="U4293">
            <v>0</v>
          </cell>
          <cell r="V4293">
            <v>0</v>
          </cell>
          <cell r="W4293">
            <v>0</v>
          </cell>
          <cell r="X4293"/>
          <cell r="Y4293"/>
        </row>
        <row r="4294">
          <cell r="I4294">
            <v>0</v>
          </cell>
          <cell r="J4294">
            <v>0</v>
          </cell>
          <cell r="O4294">
            <v>0</v>
          </cell>
          <cell r="P4294" t="str">
            <v/>
          </cell>
          <cell r="R4294" t="str">
            <v/>
          </cell>
          <cell r="S4294">
            <v>0</v>
          </cell>
          <cell r="U4294">
            <v>0</v>
          </cell>
          <cell r="V4294">
            <v>0</v>
          </cell>
          <cell r="W4294">
            <v>0</v>
          </cell>
          <cell r="X4294"/>
          <cell r="Y4294"/>
        </row>
        <row r="4295">
          <cell r="I4295">
            <v>0</v>
          </cell>
          <cell r="J4295">
            <v>0</v>
          </cell>
          <cell r="O4295">
            <v>0</v>
          </cell>
          <cell r="P4295" t="str">
            <v/>
          </cell>
          <cell r="R4295" t="str">
            <v/>
          </cell>
          <cell r="S4295">
            <v>0</v>
          </cell>
          <cell r="U4295">
            <v>0</v>
          </cell>
          <cell r="V4295">
            <v>0</v>
          </cell>
          <cell r="W4295">
            <v>0</v>
          </cell>
          <cell r="X4295"/>
          <cell r="Y4295"/>
        </row>
        <row r="4296">
          <cell r="I4296">
            <v>0</v>
          </cell>
          <cell r="J4296">
            <v>0</v>
          </cell>
          <cell r="O4296">
            <v>0</v>
          </cell>
          <cell r="P4296" t="str">
            <v/>
          </cell>
          <cell r="R4296" t="str">
            <v/>
          </cell>
          <cell r="S4296">
            <v>0</v>
          </cell>
          <cell r="U4296">
            <v>0</v>
          </cell>
          <cell r="V4296">
            <v>0</v>
          </cell>
          <cell r="W4296">
            <v>0</v>
          </cell>
          <cell r="X4296"/>
          <cell r="Y4296"/>
        </row>
        <row r="4297">
          <cell r="I4297">
            <v>0</v>
          </cell>
          <cell r="J4297">
            <v>0</v>
          </cell>
          <cell r="O4297">
            <v>0</v>
          </cell>
          <cell r="P4297" t="str">
            <v/>
          </cell>
          <cell r="R4297" t="str">
            <v/>
          </cell>
          <cell r="S4297">
            <v>0</v>
          </cell>
          <cell r="U4297">
            <v>0</v>
          </cell>
          <cell r="V4297">
            <v>0</v>
          </cell>
          <cell r="W4297">
            <v>0</v>
          </cell>
          <cell r="X4297"/>
          <cell r="Y4297"/>
        </row>
        <row r="4298">
          <cell r="I4298">
            <v>0</v>
          </cell>
          <cell r="J4298">
            <v>0</v>
          </cell>
          <cell r="O4298">
            <v>0</v>
          </cell>
          <cell r="P4298" t="str">
            <v/>
          </cell>
          <cell r="R4298" t="str">
            <v/>
          </cell>
          <cell r="S4298">
            <v>0</v>
          </cell>
          <cell r="U4298">
            <v>0</v>
          </cell>
          <cell r="V4298">
            <v>0</v>
          </cell>
          <cell r="W4298">
            <v>0</v>
          </cell>
          <cell r="X4298"/>
          <cell r="Y4298"/>
        </row>
        <row r="4299">
          <cell r="I4299">
            <v>0</v>
          </cell>
          <cell r="J4299">
            <v>0</v>
          </cell>
          <cell r="O4299">
            <v>0</v>
          </cell>
          <cell r="P4299" t="str">
            <v/>
          </cell>
          <cell r="R4299" t="str">
            <v/>
          </cell>
          <cell r="S4299">
            <v>0</v>
          </cell>
          <cell r="U4299">
            <v>0</v>
          </cell>
          <cell r="V4299">
            <v>0</v>
          </cell>
          <cell r="W4299">
            <v>0</v>
          </cell>
          <cell r="X4299"/>
          <cell r="Y4299"/>
        </row>
        <row r="4300">
          <cell r="I4300">
            <v>0</v>
          </cell>
          <cell r="J4300">
            <v>0</v>
          </cell>
          <cell r="O4300">
            <v>0</v>
          </cell>
          <cell r="P4300" t="str">
            <v/>
          </cell>
          <cell r="R4300" t="str">
            <v/>
          </cell>
          <cell r="S4300">
            <v>0</v>
          </cell>
          <cell r="U4300">
            <v>0</v>
          </cell>
          <cell r="V4300">
            <v>0</v>
          </cell>
          <cell r="W4300">
            <v>0</v>
          </cell>
          <cell r="X4300"/>
          <cell r="Y4300"/>
        </row>
        <row r="4301">
          <cell r="I4301">
            <v>0</v>
          </cell>
          <cell r="J4301">
            <v>0</v>
          </cell>
          <cell r="O4301">
            <v>0</v>
          </cell>
          <cell r="P4301" t="str">
            <v/>
          </cell>
          <cell r="R4301" t="str">
            <v/>
          </cell>
          <cell r="S4301">
            <v>0</v>
          </cell>
          <cell r="U4301">
            <v>0</v>
          </cell>
          <cell r="V4301">
            <v>0</v>
          </cell>
          <cell r="W4301">
            <v>0</v>
          </cell>
          <cell r="X4301"/>
          <cell r="Y4301"/>
        </row>
        <row r="4302">
          <cell r="I4302">
            <v>0</v>
          </cell>
          <cell r="J4302">
            <v>0</v>
          </cell>
          <cell r="O4302">
            <v>0</v>
          </cell>
          <cell r="P4302" t="str">
            <v/>
          </cell>
          <cell r="R4302" t="str">
            <v/>
          </cell>
          <cell r="S4302">
            <v>0</v>
          </cell>
          <cell r="U4302">
            <v>0</v>
          </cell>
          <cell r="V4302">
            <v>0</v>
          </cell>
          <cell r="W4302">
            <v>0</v>
          </cell>
          <cell r="X4302"/>
          <cell r="Y4302"/>
        </row>
        <row r="4303">
          <cell r="I4303">
            <v>0</v>
          </cell>
          <cell r="J4303">
            <v>0</v>
          </cell>
          <cell r="O4303">
            <v>0</v>
          </cell>
          <cell r="P4303" t="str">
            <v/>
          </cell>
          <cell r="R4303" t="str">
            <v/>
          </cell>
          <cell r="S4303">
            <v>0</v>
          </cell>
          <cell r="U4303">
            <v>0</v>
          </cell>
          <cell r="V4303">
            <v>0</v>
          </cell>
          <cell r="W4303">
            <v>0</v>
          </cell>
          <cell r="X4303"/>
          <cell r="Y4303"/>
        </row>
        <row r="4304">
          <cell r="I4304">
            <v>0</v>
          </cell>
          <cell r="J4304">
            <v>0</v>
          </cell>
          <cell r="O4304">
            <v>0</v>
          </cell>
          <cell r="P4304" t="str">
            <v/>
          </cell>
          <cell r="R4304" t="str">
            <v/>
          </cell>
          <cell r="S4304">
            <v>0</v>
          </cell>
          <cell r="U4304">
            <v>0</v>
          </cell>
          <cell r="V4304">
            <v>0</v>
          </cell>
          <cell r="W4304">
            <v>0</v>
          </cell>
          <cell r="X4304"/>
          <cell r="Y4304"/>
        </row>
        <row r="4305">
          <cell r="I4305">
            <v>0</v>
          </cell>
          <cell r="J4305">
            <v>0</v>
          </cell>
          <cell r="O4305">
            <v>0</v>
          </cell>
          <cell r="P4305" t="str">
            <v/>
          </cell>
          <cell r="R4305" t="str">
            <v/>
          </cell>
          <cell r="S4305">
            <v>0</v>
          </cell>
          <cell r="U4305">
            <v>0</v>
          </cell>
          <cell r="V4305">
            <v>0</v>
          </cell>
          <cell r="W4305">
            <v>0</v>
          </cell>
          <cell r="X4305"/>
          <cell r="Y4305"/>
        </row>
        <row r="4306">
          <cell r="I4306">
            <v>0</v>
          </cell>
          <cell r="J4306">
            <v>0</v>
          </cell>
          <cell r="O4306">
            <v>0</v>
          </cell>
          <cell r="P4306" t="str">
            <v/>
          </cell>
          <cell r="R4306" t="str">
            <v/>
          </cell>
          <cell r="S4306">
            <v>0</v>
          </cell>
          <cell r="U4306">
            <v>0</v>
          </cell>
          <cell r="V4306">
            <v>0</v>
          </cell>
          <cell r="W4306">
            <v>0</v>
          </cell>
          <cell r="X4306"/>
          <cell r="Y4306"/>
        </row>
        <row r="4307">
          <cell r="I4307">
            <v>0</v>
          </cell>
          <cell r="J4307">
            <v>0</v>
          </cell>
          <cell r="O4307">
            <v>0</v>
          </cell>
          <cell r="P4307" t="str">
            <v/>
          </cell>
          <cell r="R4307" t="str">
            <v/>
          </cell>
          <cell r="S4307">
            <v>0</v>
          </cell>
          <cell r="U4307">
            <v>0</v>
          </cell>
          <cell r="V4307">
            <v>0</v>
          </cell>
          <cell r="W4307">
            <v>0</v>
          </cell>
          <cell r="X4307"/>
          <cell r="Y4307"/>
        </row>
        <row r="4308">
          <cell r="I4308">
            <v>0</v>
          </cell>
          <cell r="J4308">
            <v>0</v>
          </cell>
          <cell r="O4308">
            <v>0</v>
          </cell>
          <cell r="P4308" t="str">
            <v/>
          </cell>
          <cell r="R4308" t="str">
            <v/>
          </cell>
          <cell r="S4308">
            <v>0</v>
          </cell>
          <cell r="U4308">
            <v>0</v>
          </cell>
          <cell r="V4308">
            <v>0</v>
          </cell>
          <cell r="W4308">
            <v>0</v>
          </cell>
          <cell r="X4308"/>
          <cell r="Y4308"/>
        </row>
        <row r="4309">
          <cell r="I4309">
            <v>0</v>
          </cell>
          <cell r="J4309">
            <v>0</v>
          </cell>
          <cell r="O4309">
            <v>0</v>
          </cell>
          <cell r="P4309" t="str">
            <v/>
          </cell>
          <cell r="R4309" t="str">
            <v/>
          </cell>
          <cell r="S4309">
            <v>0</v>
          </cell>
          <cell r="U4309">
            <v>0</v>
          </cell>
          <cell r="V4309">
            <v>0</v>
          </cell>
          <cell r="W4309">
            <v>0</v>
          </cell>
          <cell r="X4309"/>
          <cell r="Y4309"/>
        </row>
        <row r="4310">
          <cell r="I4310">
            <v>0</v>
          </cell>
          <cell r="J4310">
            <v>0</v>
          </cell>
          <cell r="O4310">
            <v>0</v>
          </cell>
          <cell r="P4310" t="str">
            <v/>
          </cell>
          <cell r="R4310" t="str">
            <v/>
          </cell>
          <cell r="S4310">
            <v>0</v>
          </cell>
          <cell r="U4310">
            <v>0</v>
          </cell>
          <cell r="V4310">
            <v>0</v>
          </cell>
          <cell r="W4310">
            <v>0</v>
          </cell>
          <cell r="X4310"/>
          <cell r="Y4310"/>
        </row>
        <row r="4311">
          <cell r="I4311">
            <v>0</v>
          </cell>
          <cell r="J4311">
            <v>0</v>
          </cell>
          <cell r="O4311">
            <v>0</v>
          </cell>
          <cell r="P4311" t="str">
            <v/>
          </cell>
          <cell r="R4311" t="str">
            <v/>
          </cell>
          <cell r="S4311">
            <v>0</v>
          </cell>
          <cell r="U4311">
            <v>0</v>
          </cell>
          <cell r="V4311">
            <v>0</v>
          </cell>
          <cell r="W4311">
            <v>0</v>
          </cell>
          <cell r="X4311"/>
          <cell r="Y4311"/>
        </row>
        <row r="4312">
          <cell r="I4312">
            <v>0</v>
          </cell>
          <cell r="J4312">
            <v>0</v>
          </cell>
          <cell r="O4312">
            <v>0</v>
          </cell>
          <cell r="P4312" t="str">
            <v/>
          </cell>
          <cell r="R4312" t="str">
            <v/>
          </cell>
          <cell r="S4312">
            <v>0</v>
          </cell>
          <cell r="U4312">
            <v>0</v>
          </cell>
          <cell r="V4312">
            <v>0</v>
          </cell>
          <cell r="W4312">
            <v>0</v>
          </cell>
          <cell r="X4312"/>
          <cell r="Y4312"/>
        </row>
        <row r="4313">
          <cell r="I4313">
            <v>0</v>
          </cell>
          <cell r="J4313">
            <v>0</v>
          </cell>
          <cell r="O4313">
            <v>0</v>
          </cell>
          <cell r="P4313" t="str">
            <v/>
          </cell>
          <cell r="R4313" t="str">
            <v/>
          </cell>
          <cell r="S4313">
            <v>0</v>
          </cell>
          <cell r="U4313">
            <v>0</v>
          </cell>
          <cell r="V4313">
            <v>0</v>
          </cell>
          <cell r="W4313">
            <v>0</v>
          </cell>
          <cell r="X4313"/>
          <cell r="Y4313"/>
        </row>
        <row r="4314">
          <cell r="I4314">
            <v>0</v>
          </cell>
          <cell r="J4314">
            <v>0</v>
          </cell>
          <cell r="O4314">
            <v>0</v>
          </cell>
          <cell r="P4314" t="str">
            <v/>
          </cell>
          <cell r="R4314" t="str">
            <v/>
          </cell>
          <cell r="S4314">
            <v>0</v>
          </cell>
          <cell r="U4314">
            <v>0</v>
          </cell>
          <cell r="V4314">
            <v>0</v>
          </cell>
          <cell r="W4314">
            <v>0</v>
          </cell>
          <cell r="X4314"/>
          <cell r="Y4314"/>
        </row>
        <row r="4315">
          <cell r="I4315">
            <v>0</v>
          </cell>
          <cell r="J4315">
            <v>0</v>
          </cell>
          <cell r="O4315">
            <v>0</v>
          </cell>
          <cell r="P4315" t="str">
            <v/>
          </cell>
          <cell r="R4315" t="str">
            <v/>
          </cell>
          <cell r="S4315">
            <v>0</v>
          </cell>
          <cell r="U4315">
            <v>0</v>
          </cell>
          <cell r="V4315">
            <v>0</v>
          </cell>
          <cell r="W4315">
            <v>0</v>
          </cell>
          <cell r="X4315"/>
          <cell r="Y4315"/>
        </row>
        <row r="4316">
          <cell r="I4316">
            <v>0</v>
          </cell>
          <cell r="J4316">
            <v>0</v>
          </cell>
          <cell r="O4316">
            <v>0</v>
          </cell>
          <cell r="P4316" t="str">
            <v/>
          </cell>
          <cell r="R4316" t="str">
            <v/>
          </cell>
          <cell r="S4316">
            <v>0</v>
          </cell>
          <cell r="U4316">
            <v>0</v>
          </cell>
          <cell r="V4316">
            <v>0</v>
          </cell>
          <cell r="W4316">
            <v>0</v>
          </cell>
          <cell r="X4316"/>
          <cell r="Y4316"/>
        </row>
        <row r="4317">
          <cell r="I4317">
            <v>0</v>
          </cell>
          <cell r="J4317">
            <v>0</v>
          </cell>
          <cell r="O4317">
            <v>0</v>
          </cell>
          <cell r="P4317" t="str">
            <v/>
          </cell>
          <cell r="R4317" t="str">
            <v/>
          </cell>
          <cell r="S4317">
            <v>0</v>
          </cell>
          <cell r="U4317">
            <v>0</v>
          </cell>
          <cell r="V4317">
            <v>0</v>
          </cell>
          <cell r="W4317">
            <v>0</v>
          </cell>
          <cell r="X4317"/>
          <cell r="Y4317"/>
        </row>
        <row r="4318">
          <cell r="I4318">
            <v>0</v>
          </cell>
          <cell r="J4318">
            <v>0</v>
          </cell>
          <cell r="O4318">
            <v>0</v>
          </cell>
          <cell r="P4318" t="str">
            <v/>
          </cell>
          <cell r="R4318" t="str">
            <v/>
          </cell>
          <cell r="S4318">
            <v>0</v>
          </cell>
          <cell r="U4318">
            <v>0</v>
          </cell>
          <cell r="V4318">
            <v>0</v>
          </cell>
          <cell r="W4318">
            <v>0</v>
          </cell>
          <cell r="X4318"/>
          <cell r="Y4318"/>
        </row>
        <row r="4319">
          <cell r="I4319">
            <v>0</v>
          </cell>
          <cell r="J4319">
            <v>0</v>
          </cell>
          <cell r="O4319">
            <v>0</v>
          </cell>
          <cell r="P4319" t="str">
            <v/>
          </cell>
          <cell r="R4319" t="str">
            <v/>
          </cell>
          <cell r="S4319">
            <v>0</v>
          </cell>
          <cell r="U4319">
            <v>0</v>
          </cell>
          <cell r="V4319">
            <v>0</v>
          </cell>
          <cell r="W4319">
            <v>0</v>
          </cell>
          <cell r="X4319"/>
          <cell r="Y4319"/>
        </row>
        <row r="4320">
          <cell r="I4320">
            <v>0</v>
          </cell>
          <cell r="J4320">
            <v>0</v>
          </cell>
          <cell r="O4320">
            <v>0</v>
          </cell>
          <cell r="P4320" t="str">
            <v/>
          </cell>
          <cell r="R4320" t="str">
            <v/>
          </cell>
          <cell r="S4320">
            <v>0</v>
          </cell>
          <cell r="U4320">
            <v>0</v>
          </cell>
          <cell r="V4320">
            <v>0</v>
          </cell>
          <cell r="W4320">
            <v>0</v>
          </cell>
          <cell r="X4320"/>
          <cell r="Y4320"/>
        </row>
        <row r="4321">
          <cell r="I4321">
            <v>0</v>
          </cell>
          <cell r="J4321">
            <v>0</v>
          </cell>
          <cell r="O4321">
            <v>0</v>
          </cell>
          <cell r="P4321" t="str">
            <v/>
          </cell>
          <cell r="R4321" t="str">
            <v/>
          </cell>
          <cell r="S4321">
            <v>0</v>
          </cell>
          <cell r="U4321">
            <v>0</v>
          </cell>
          <cell r="V4321">
            <v>0</v>
          </cell>
          <cell r="W4321">
            <v>0</v>
          </cell>
          <cell r="X4321"/>
          <cell r="Y4321"/>
        </row>
        <row r="4322">
          <cell r="I4322">
            <v>0</v>
          </cell>
          <cell r="J4322">
            <v>0</v>
          </cell>
          <cell r="O4322">
            <v>0</v>
          </cell>
          <cell r="P4322" t="str">
            <v/>
          </cell>
          <cell r="R4322" t="str">
            <v/>
          </cell>
          <cell r="S4322">
            <v>0</v>
          </cell>
          <cell r="U4322">
            <v>0</v>
          </cell>
          <cell r="V4322">
            <v>0</v>
          </cell>
          <cell r="W4322">
            <v>0</v>
          </cell>
          <cell r="X4322"/>
          <cell r="Y4322"/>
        </row>
        <row r="4323">
          <cell r="I4323">
            <v>0</v>
          </cell>
          <cell r="J4323">
            <v>0</v>
          </cell>
          <cell r="O4323">
            <v>0</v>
          </cell>
          <cell r="P4323" t="str">
            <v/>
          </cell>
          <cell r="R4323" t="str">
            <v/>
          </cell>
          <cell r="S4323">
            <v>0</v>
          </cell>
          <cell r="U4323">
            <v>0</v>
          </cell>
          <cell r="V4323">
            <v>0</v>
          </cell>
          <cell r="W4323">
            <v>0</v>
          </cell>
          <cell r="X4323"/>
          <cell r="Y4323"/>
        </row>
        <row r="4324">
          <cell r="I4324">
            <v>0</v>
          </cell>
          <cell r="J4324">
            <v>0</v>
          </cell>
          <cell r="O4324">
            <v>0</v>
          </cell>
          <cell r="P4324" t="str">
            <v/>
          </cell>
          <cell r="R4324" t="str">
            <v/>
          </cell>
          <cell r="S4324">
            <v>0</v>
          </cell>
          <cell r="U4324">
            <v>0</v>
          </cell>
          <cell r="V4324">
            <v>0</v>
          </cell>
          <cell r="W4324">
            <v>0</v>
          </cell>
          <cell r="X4324"/>
          <cell r="Y4324"/>
        </row>
        <row r="4325">
          <cell r="I4325">
            <v>0</v>
          </cell>
          <cell r="J4325">
            <v>0</v>
          </cell>
          <cell r="O4325">
            <v>0</v>
          </cell>
          <cell r="P4325" t="str">
            <v/>
          </cell>
          <cell r="R4325" t="str">
            <v/>
          </cell>
          <cell r="S4325">
            <v>0</v>
          </cell>
          <cell r="U4325">
            <v>0</v>
          </cell>
          <cell r="V4325">
            <v>0</v>
          </cell>
          <cell r="W4325">
            <v>0</v>
          </cell>
          <cell r="X4325"/>
          <cell r="Y4325"/>
        </row>
        <row r="4326">
          <cell r="I4326">
            <v>0</v>
          </cell>
          <cell r="J4326">
            <v>0</v>
          </cell>
          <cell r="O4326">
            <v>0</v>
          </cell>
          <cell r="P4326" t="str">
            <v/>
          </cell>
          <cell r="R4326" t="str">
            <v/>
          </cell>
          <cell r="S4326">
            <v>0</v>
          </cell>
          <cell r="U4326">
            <v>0</v>
          </cell>
          <cell r="V4326">
            <v>0</v>
          </cell>
          <cell r="W4326">
            <v>0</v>
          </cell>
          <cell r="X4326"/>
          <cell r="Y4326"/>
        </row>
        <row r="4327">
          <cell r="I4327">
            <v>0</v>
          </cell>
          <cell r="J4327">
            <v>0</v>
          </cell>
          <cell r="O4327">
            <v>0</v>
          </cell>
          <cell r="P4327" t="str">
            <v/>
          </cell>
          <cell r="R4327" t="str">
            <v/>
          </cell>
          <cell r="S4327">
            <v>0</v>
          </cell>
          <cell r="U4327">
            <v>0</v>
          </cell>
          <cell r="V4327">
            <v>0</v>
          </cell>
          <cell r="W4327">
            <v>0</v>
          </cell>
          <cell r="X4327"/>
          <cell r="Y4327"/>
        </row>
        <row r="4328">
          <cell r="I4328">
            <v>0</v>
          </cell>
          <cell r="J4328">
            <v>0</v>
          </cell>
          <cell r="O4328">
            <v>0</v>
          </cell>
          <cell r="P4328" t="str">
            <v/>
          </cell>
          <cell r="R4328" t="str">
            <v/>
          </cell>
          <cell r="S4328">
            <v>0</v>
          </cell>
          <cell r="U4328">
            <v>0</v>
          </cell>
          <cell r="V4328">
            <v>0</v>
          </cell>
          <cell r="W4328">
            <v>0</v>
          </cell>
          <cell r="X4328"/>
          <cell r="Y4328"/>
        </row>
        <row r="4329">
          <cell r="I4329">
            <v>0</v>
          </cell>
          <cell r="J4329">
            <v>0</v>
          </cell>
          <cell r="O4329">
            <v>0</v>
          </cell>
          <cell r="P4329" t="str">
            <v/>
          </cell>
          <cell r="R4329" t="str">
            <v/>
          </cell>
          <cell r="S4329">
            <v>0</v>
          </cell>
          <cell r="U4329">
            <v>0</v>
          </cell>
          <cell r="V4329">
            <v>0</v>
          </cell>
          <cell r="W4329">
            <v>0</v>
          </cell>
          <cell r="X4329"/>
          <cell r="Y4329"/>
        </row>
        <row r="4330">
          <cell r="I4330">
            <v>0</v>
          </cell>
          <cell r="J4330">
            <v>0</v>
          </cell>
          <cell r="O4330">
            <v>0</v>
          </cell>
          <cell r="P4330" t="str">
            <v/>
          </cell>
          <cell r="R4330" t="str">
            <v/>
          </cell>
          <cell r="S4330">
            <v>0</v>
          </cell>
          <cell r="U4330">
            <v>0</v>
          </cell>
          <cell r="V4330">
            <v>0</v>
          </cell>
          <cell r="W4330">
            <v>0</v>
          </cell>
          <cell r="X4330"/>
          <cell r="Y4330"/>
        </row>
        <row r="4331">
          <cell r="I4331">
            <v>0</v>
          </cell>
          <cell r="J4331">
            <v>0</v>
          </cell>
          <cell r="O4331">
            <v>0</v>
          </cell>
          <cell r="P4331" t="str">
            <v/>
          </cell>
          <cell r="R4331" t="str">
            <v/>
          </cell>
          <cell r="S4331">
            <v>0</v>
          </cell>
          <cell r="U4331">
            <v>0</v>
          </cell>
          <cell r="V4331">
            <v>0</v>
          </cell>
          <cell r="W4331">
            <v>0</v>
          </cell>
          <cell r="X4331"/>
          <cell r="Y4331"/>
        </row>
        <row r="4332">
          <cell r="I4332">
            <v>0</v>
          </cell>
          <cell r="J4332">
            <v>0</v>
          </cell>
          <cell r="O4332">
            <v>0</v>
          </cell>
          <cell r="P4332" t="str">
            <v/>
          </cell>
          <cell r="R4332" t="str">
            <v/>
          </cell>
          <cell r="S4332">
            <v>0</v>
          </cell>
          <cell r="U4332">
            <v>0</v>
          </cell>
          <cell r="V4332">
            <v>0</v>
          </cell>
          <cell r="W4332">
            <v>0</v>
          </cell>
          <cell r="X4332"/>
          <cell r="Y4332"/>
        </row>
        <row r="4333">
          <cell r="I4333">
            <v>0</v>
          </cell>
          <cell r="J4333">
            <v>0</v>
          </cell>
          <cell r="O4333">
            <v>0</v>
          </cell>
          <cell r="P4333" t="str">
            <v/>
          </cell>
          <cell r="R4333" t="str">
            <v/>
          </cell>
          <cell r="S4333">
            <v>0</v>
          </cell>
          <cell r="U4333">
            <v>0</v>
          </cell>
          <cell r="V4333">
            <v>0</v>
          </cell>
          <cell r="W4333">
            <v>0</v>
          </cell>
          <cell r="X4333"/>
          <cell r="Y4333"/>
        </row>
        <row r="4334">
          <cell r="I4334">
            <v>0</v>
          </cell>
          <cell r="J4334">
            <v>0</v>
          </cell>
          <cell r="O4334">
            <v>0</v>
          </cell>
          <cell r="P4334" t="str">
            <v/>
          </cell>
          <cell r="R4334" t="str">
            <v/>
          </cell>
          <cell r="S4334">
            <v>0</v>
          </cell>
          <cell r="U4334">
            <v>0</v>
          </cell>
          <cell r="V4334">
            <v>0</v>
          </cell>
          <cell r="W4334">
            <v>0</v>
          </cell>
          <cell r="X4334"/>
          <cell r="Y4334"/>
        </row>
        <row r="4335">
          <cell r="I4335">
            <v>0</v>
          </cell>
          <cell r="J4335">
            <v>0</v>
          </cell>
          <cell r="O4335">
            <v>0</v>
          </cell>
          <cell r="P4335" t="str">
            <v/>
          </cell>
          <cell r="R4335" t="str">
            <v/>
          </cell>
          <cell r="S4335">
            <v>0</v>
          </cell>
          <cell r="U4335">
            <v>0</v>
          </cell>
          <cell r="V4335">
            <v>0</v>
          </cell>
          <cell r="W4335">
            <v>0</v>
          </cell>
          <cell r="X4335"/>
          <cell r="Y4335"/>
        </row>
        <row r="4336">
          <cell r="I4336">
            <v>0</v>
          </cell>
          <cell r="J4336">
            <v>0</v>
          </cell>
          <cell r="O4336">
            <v>0</v>
          </cell>
          <cell r="P4336" t="str">
            <v/>
          </cell>
          <cell r="R4336" t="str">
            <v/>
          </cell>
          <cell r="S4336">
            <v>0</v>
          </cell>
          <cell r="U4336">
            <v>0</v>
          </cell>
          <cell r="V4336">
            <v>0</v>
          </cell>
          <cell r="W4336">
            <v>0</v>
          </cell>
          <cell r="X4336"/>
          <cell r="Y4336"/>
        </row>
        <row r="4337">
          <cell r="I4337">
            <v>0</v>
          </cell>
          <cell r="J4337">
            <v>0</v>
          </cell>
          <cell r="O4337">
            <v>0</v>
          </cell>
          <cell r="P4337" t="str">
            <v/>
          </cell>
          <cell r="R4337" t="str">
            <v/>
          </cell>
          <cell r="S4337">
            <v>0</v>
          </cell>
          <cell r="U4337">
            <v>0</v>
          </cell>
          <cell r="V4337">
            <v>0</v>
          </cell>
          <cell r="W4337">
            <v>0</v>
          </cell>
          <cell r="X4337"/>
          <cell r="Y4337"/>
        </row>
        <row r="4338">
          <cell r="I4338">
            <v>0</v>
          </cell>
          <cell r="J4338">
            <v>0</v>
          </cell>
          <cell r="O4338">
            <v>0</v>
          </cell>
          <cell r="P4338" t="str">
            <v/>
          </cell>
          <cell r="R4338" t="str">
            <v/>
          </cell>
          <cell r="S4338">
            <v>0</v>
          </cell>
          <cell r="U4338">
            <v>0</v>
          </cell>
          <cell r="V4338">
            <v>0</v>
          </cell>
          <cell r="W4338">
            <v>0</v>
          </cell>
          <cell r="X4338"/>
          <cell r="Y4338"/>
        </row>
        <row r="4339">
          <cell r="I4339">
            <v>0</v>
          </cell>
          <cell r="J4339">
            <v>0</v>
          </cell>
          <cell r="O4339">
            <v>0</v>
          </cell>
          <cell r="P4339" t="str">
            <v/>
          </cell>
          <cell r="R4339" t="str">
            <v/>
          </cell>
          <cell r="S4339">
            <v>0</v>
          </cell>
          <cell r="U4339">
            <v>0</v>
          </cell>
          <cell r="V4339">
            <v>0</v>
          </cell>
          <cell r="W4339">
            <v>0</v>
          </cell>
          <cell r="X4339"/>
          <cell r="Y4339"/>
        </row>
        <row r="4340">
          <cell r="I4340">
            <v>0</v>
          </cell>
          <cell r="J4340">
            <v>0</v>
          </cell>
          <cell r="O4340">
            <v>0</v>
          </cell>
          <cell r="P4340" t="str">
            <v/>
          </cell>
          <cell r="R4340" t="str">
            <v/>
          </cell>
          <cell r="S4340">
            <v>0</v>
          </cell>
          <cell r="U4340">
            <v>0</v>
          </cell>
          <cell r="V4340">
            <v>0</v>
          </cell>
          <cell r="W4340">
            <v>0</v>
          </cell>
          <cell r="X4340"/>
          <cell r="Y4340"/>
        </row>
        <row r="4341">
          <cell r="I4341">
            <v>0</v>
          </cell>
          <cell r="J4341">
            <v>0</v>
          </cell>
          <cell r="O4341">
            <v>0</v>
          </cell>
          <cell r="P4341" t="str">
            <v/>
          </cell>
          <cell r="R4341" t="str">
            <v/>
          </cell>
          <cell r="S4341">
            <v>0</v>
          </cell>
          <cell r="U4341">
            <v>0</v>
          </cell>
          <cell r="V4341">
            <v>0</v>
          </cell>
          <cell r="W4341">
            <v>0</v>
          </cell>
          <cell r="X4341"/>
          <cell r="Y4341"/>
        </row>
        <row r="4342">
          <cell r="I4342">
            <v>0</v>
          </cell>
          <cell r="J4342">
            <v>0</v>
          </cell>
          <cell r="O4342">
            <v>0</v>
          </cell>
          <cell r="P4342" t="str">
            <v/>
          </cell>
          <cell r="R4342" t="str">
            <v/>
          </cell>
          <cell r="S4342">
            <v>0</v>
          </cell>
          <cell r="U4342">
            <v>0</v>
          </cell>
          <cell r="V4342">
            <v>0</v>
          </cell>
          <cell r="W4342">
            <v>0</v>
          </cell>
          <cell r="X4342"/>
          <cell r="Y4342"/>
        </row>
        <row r="4343">
          <cell r="I4343">
            <v>0</v>
          </cell>
          <cell r="J4343">
            <v>0</v>
          </cell>
          <cell r="O4343">
            <v>0</v>
          </cell>
          <cell r="P4343" t="str">
            <v/>
          </cell>
          <cell r="R4343" t="str">
            <v/>
          </cell>
          <cell r="S4343">
            <v>0</v>
          </cell>
          <cell r="U4343">
            <v>0</v>
          </cell>
          <cell r="V4343">
            <v>0</v>
          </cell>
          <cell r="W4343">
            <v>0</v>
          </cell>
          <cell r="X4343"/>
          <cell r="Y4343"/>
        </row>
        <row r="4344">
          <cell r="I4344">
            <v>0</v>
          </cell>
          <cell r="J4344">
            <v>0</v>
          </cell>
          <cell r="O4344">
            <v>0</v>
          </cell>
          <cell r="P4344" t="str">
            <v/>
          </cell>
          <cell r="R4344" t="str">
            <v/>
          </cell>
          <cell r="S4344">
            <v>0</v>
          </cell>
          <cell r="U4344">
            <v>0</v>
          </cell>
          <cell r="V4344">
            <v>0</v>
          </cell>
          <cell r="W4344">
            <v>0</v>
          </cell>
          <cell r="X4344"/>
          <cell r="Y4344"/>
        </row>
        <row r="4345">
          <cell r="I4345">
            <v>0</v>
          </cell>
          <cell r="J4345">
            <v>0</v>
          </cell>
          <cell r="O4345">
            <v>0</v>
          </cell>
          <cell r="P4345" t="str">
            <v/>
          </cell>
          <cell r="R4345" t="str">
            <v/>
          </cell>
          <cell r="S4345">
            <v>0</v>
          </cell>
          <cell r="U4345">
            <v>0</v>
          </cell>
          <cell r="V4345">
            <v>0</v>
          </cell>
          <cell r="W4345">
            <v>0</v>
          </cell>
          <cell r="X4345"/>
          <cell r="Y4345"/>
        </row>
        <row r="4346">
          <cell r="I4346">
            <v>0</v>
          </cell>
          <cell r="J4346">
            <v>0</v>
          </cell>
          <cell r="O4346">
            <v>0</v>
          </cell>
          <cell r="P4346" t="str">
            <v/>
          </cell>
          <cell r="R4346" t="str">
            <v/>
          </cell>
          <cell r="S4346">
            <v>0</v>
          </cell>
          <cell r="U4346">
            <v>0</v>
          </cell>
          <cell r="V4346">
            <v>0</v>
          </cell>
          <cell r="W4346">
            <v>0</v>
          </cell>
          <cell r="X4346"/>
          <cell r="Y4346"/>
        </row>
        <row r="4347">
          <cell r="I4347">
            <v>0</v>
          </cell>
          <cell r="J4347">
            <v>0</v>
          </cell>
          <cell r="O4347">
            <v>0</v>
          </cell>
          <cell r="P4347" t="str">
            <v/>
          </cell>
          <cell r="R4347" t="str">
            <v/>
          </cell>
          <cell r="S4347">
            <v>0</v>
          </cell>
          <cell r="U4347">
            <v>0</v>
          </cell>
          <cell r="V4347">
            <v>0</v>
          </cell>
          <cell r="W4347">
            <v>0</v>
          </cell>
          <cell r="X4347"/>
          <cell r="Y4347"/>
        </row>
        <row r="4348">
          <cell r="I4348">
            <v>0</v>
          </cell>
          <cell r="J4348">
            <v>0</v>
          </cell>
          <cell r="O4348">
            <v>0</v>
          </cell>
          <cell r="P4348" t="str">
            <v/>
          </cell>
          <cell r="R4348" t="str">
            <v/>
          </cell>
          <cell r="S4348">
            <v>0</v>
          </cell>
          <cell r="U4348">
            <v>0</v>
          </cell>
          <cell r="V4348">
            <v>0</v>
          </cell>
          <cell r="W4348">
            <v>0</v>
          </cell>
          <cell r="X4348"/>
          <cell r="Y4348"/>
        </row>
        <row r="4349">
          <cell r="I4349">
            <v>0</v>
          </cell>
          <cell r="J4349">
            <v>0</v>
          </cell>
          <cell r="O4349">
            <v>0</v>
          </cell>
          <cell r="P4349" t="str">
            <v/>
          </cell>
          <cell r="R4349" t="str">
            <v/>
          </cell>
          <cell r="S4349">
            <v>0</v>
          </cell>
          <cell r="U4349">
            <v>0</v>
          </cell>
          <cell r="V4349">
            <v>0</v>
          </cell>
          <cell r="W4349">
            <v>0</v>
          </cell>
          <cell r="X4349"/>
          <cell r="Y4349"/>
        </row>
        <row r="4350">
          <cell r="I4350">
            <v>0</v>
          </cell>
          <cell r="J4350">
            <v>0</v>
          </cell>
          <cell r="O4350">
            <v>0</v>
          </cell>
          <cell r="P4350" t="str">
            <v/>
          </cell>
          <cell r="R4350" t="str">
            <v/>
          </cell>
          <cell r="S4350">
            <v>0</v>
          </cell>
          <cell r="U4350">
            <v>0</v>
          </cell>
          <cell r="V4350">
            <v>0</v>
          </cell>
          <cell r="W4350">
            <v>0</v>
          </cell>
          <cell r="X4350"/>
          <cell r="Y4350"/>
        </row>
        <row r="4351">
          <cell r="I4351">
            <v>0</v>
          </cell>
          <cell r="J4351">
            <v>0</v>
          </cell>
          <cell r="O4351">
            <v>0</v>
          </cell>
          <cell r="P4351" t="str">
            <v/>
          </cell>
          <cell r="R4351" t="str">
            <v/>
          </cell>
          <cell r="S4351">
            <v>0</v>
          </cell>
          <cell r="U4351">
            <v>0</v>
          </cell>
          <cell r="V4351">
            <v>0</v>
          </cell>
          <cell r="W4351">
            <v>0</v>
          </cell>
          <cell r="X4351"/>
          <cell r="Y4351"/>
        </row>
        <row r="4352">
          <cell r="I4352">
            <v>0</v>
          </cell>
          <cell r="J4352">
            <v>0</v>
          </cell>
          <cell r="O4352">
            <v>0</v>
          </cell>
          <cell r="P4352" t="str">
            <v/>
          </cell>
          <cell r="R4352" t="str">
            <v/>
          </cell>
          <cell r="S4352">
            <v>0</v>
          </cell>
          <cell r="U4352">
            <v>0</v>
          </cell>
          <cell r="V4352">
            <v>0</v>
          </cell>
          <cell r="W4352">
            <v>0</v>
          </cell>
          <cell r="X4352"/>
          <cell r="Y4352"/>
        </row>
        <row r="4353">
          <cell r="I4353">
            <v>0</v>
          </cell>
          <cell r="J4353">
            <v>0</v>
          </cell>
          <cell r="O4353">
            <v>0</v>
          </cell>
          <cell r="P4353" t="str">
            <v/>
          </cell>
          <cell r="R4353" t="str">
            <v/>
          </cell>
          <cell r="S4353">
            <v>0</v>
          </cell>
          <cell r="U4353">
            <v>0</v>
          </cell>
          <cell r="V4353">
            <v>0</v>
          </cell>
          <cell r="W4353">
            <v>0</v>
          </cell>
          <cell r="X4353"/>
          <cell r="Y4353"/>
        </row>
        <row r="4354">
          <cell r="I4354">
            <v>0</v>
          </cell>
          <cell r="J4354">
            <v>0</v>
          </cell>
          <cell r="O4354">
            <v>0</v>
          </cell>
          <cell r="P4354" t="str">
            <v/>
          </cell>
          <cell r="R4354" t="str">
            <v/>
          </cell>
          <cell r="S4354">
            <v>0</v>
          </cell>
          <cell r="U4354">
            <v>0</v>
          </cell>
          <cell r="V4354">
            <v>0</v>
          </cell>
          <cell r="W4354">
            <v>0</v>
          </cell>
          <cell r="X4354"/>
          <cell r="Y4354"/>
        </row>
        <row r="4355">
          <cell r="I4355">
            <v>0</v>
          </cell>
          <cell r="J4355">
            <v>0</v>
          </cell>
          <cell r="O4355">
            <v>0</v>
          </cell>
          <cell r="P4355" t="str">
            <v/>
          </cell>
          <cell r="R4355" t="str">
            <v/>
          </cell>
          <cell r="S4355">
            <v>0</v>
          </cell>
          <cell r="U4355">
            <v>0</v>
          </cell>
          <cell r="V4355">
            <v>0</v>
          </cell>
          <cell r="W4355">
            <v>0</v>
          </cell>
          <cell r="X4355"/>
          <cell r="Y4355"/>
        </row>
        <row r="4356">
          <cell r="I4356">
            <v>0</v>
          </cell>
          <cell r="J4356">
            <v>0</v>
          </cell>
          <cell r="O4356">
            <v>0</v>
          </cell>
          <cell r="P4356" t="str">
            <v/>
          </cell>
          <cell r="R4356" t="str">
            <v/>
          </cell>
          <cell r="S4356">
            <v>0</v>
          </cell>
          <cell r="U4356">
            <v>0</v>
          </cell>
          <cell r="V4356">
            <v>0</v>
          </cell>
          <cell r="W4356">
            <v>0</v>
          </cell>
          <cell r="X4356"/>
          <cell r="Y4356"/>
        </row>
        <row r="4357">
          <cell r="I4357">
            <v>0</v>
          </cell>
          <cell r="J4357">
            <v>0</v>
          </cell>
          <cell r="O4357">
            <v>0</v>
          </cell>
          <cell r="P4357" t="str">
            <v/>
          </cell>
          <cell r="R4357" t="str">
            <v/>
          </cell>
          <cell r="S4357">
            <v>0</v>
          </cell>
          <cell r="U4357">
            <v>0</v>
          </cell>
          <cell r="V4357">
            <v>0</v>
          </cell>
          <cell r="W4357">
            <v>0</v>
          </cell>
          <cell r="X4357"/>
          <cell r="Y4357"/>
        </row>
        <row r="4358">
          <cell r="I4358">
            <v>0</v>
          </cell>
          <cell r="J4358">
            <v>0</v>
          </cell>
          <cell r="O4358">
            <v>0</v>
          </cell>
          <cell r="P4358" t="str">
            <v/>
          </cell>
          <cell r="R4358" t="str">
            <v/>
          </cell>
          <cell r="S4358">
            <v>0</v>
          </cell>
          <cell r="U4358">
            <v>0</v>
          </cell>
          <cell r="V4358">
            <v>0</v>
          </cell>
          <cell r="W4358">
            <v>0</v>
          </cell>
          <cell r="X4358"/>
          <cell r="Y4358"/>
        </row>
        <row r="4359">
          <cell r="I4359">
            <v>0</v>
          </cell>
          <cell r="J4359">
            <v>0</v>
          </cell>
          <cell r="O4359">
            <v>0</v>
          </cell>
          <cell r="P4359" t="str">
            <v/>
          </cell>
          <cell r="R4359" t="str">
            <v/>
          </cell>
          <cell r="S4359">
            <v>0</v>
          </cell>
          <cell r="U4359">
            <v>0</v>
          </cell>
          <cell r="V4359">
            <v>0</v>
          </cell>
          <cell r="W4359">
            <v>0</v>
          </cell>
          <cell r="X4359"/>
          <cell r="Y4359"/>
        </row>
        <row r="4360">
          <cell r="I4360">
            <v>0</v>
          </cell>
          <cell r="J4360">
            <v>0</v>
          </cell>
          <cell r="O4360">
            <v>0</v>
          </cell>
          <cell r="P4360" t="str">
            <v/>
          </cell>
          <cell r="R4360" t="str">
            <v/>
          </cell>
          <cell r="S4360">
            <v>0</v>
          </cell>
          <cell r="U4360">
            <v>0</v>
          </cell>
          <cell r="V4360">
            <v>0</v>
          </cell>
          <cell r="W4360">
            <v>0</v>
          </cell>
          <cell r="X4360"/>
          <cell r="Y4360"/>
        </row>
        <row r="4361">
          <cell r="I4361">
            <v>0</v>
          </cell>
          <cell r="J4361">
            <v>0</v>
          </cell>
          <cell r="O4361">
            <v>0</v>
          </cell>
          <cell r="P4361" t="str">
            <v/>
          </cell>
          <cell r="R4361" t="str">
            <v/>
          </cell>
          <cell r="S4361">
            <v>0</v>
          </cell>
          <cell r="U4361">
            <v>0</v>
          </cell>
          <cell r="V4361">
            <v>0</v>
          </cell>
          <cell r="W4361">
            <v>0</v>
          </cell>
          <cell r="X4361"/>
          <cell r="Y4361"/>
        </row>
        <row r="4362">
          <cell r="I4362">
            <v>0</v>
          </cell>
          <cell r="J4362">
            <v>0</v>
          </cell>
          <cell r="O4362">
            <v>0</v>
          </cell>
          <cell r="P4362" t="str">
            <v/>
          </cell>
          <cell r="R4362" t="str">
            <v/>
          </cell>
          <cell r="S4362">
            <v>0</v>
          </cell>
          <cell r="U4362">
            <v>0</v>
          </cell>
          <cell r="V4362">
            <v>0</v>
          </cell>
          <cell r="W4362">
            <v>0</v>
          </cell>
          <cell r="X4362"/>
          <cell r="Y4362"/>
        </row>
        <row r="4363">
          <cell r="I4363">
            <v>0</v>
          </cell>
          <cell r="J4363">
            <v>0</v>
          </cell>
          <cell r="O4363">
            <v>0</v>
          </cell>
          <cell r="P4363" t="str">
            <v/>
          </cell>
          <cell r="R4363" t="str">
            <v/>
          </cell>
          <cell r="S4363">
            <v>0</v>
          </cell>
          <cell r="U4363">
            <v>0</v>
          </cell>
          <cell r="V4363">
            <v>0</v>
          </cell>
          <cell r="W4363">
            <v>0</v>
          </cell>
          <cell r="X4363"/>
          <cell r="Y4363"/>
        </row>
        <row r="4364">
          <cell r="I4364">
            <v>0</v>
          </cell>
          <cell r="J4364">
            <v>0</v>
          </cell>
          <cell r="O4364">
            <v>0</v>
          </cell>
          <cell r="P4364" t="str">
            <v/>
          </cell>
          <cell r="R4364" t="str">
            <v/>
          </cell>
          <cell r="S4364">
            <v>0</v>
          </cell>
          <cell r="U4364">
            <v>0</v>
          </cell>
          <cell r="V4364">
            <v>0</v>
          </cell>
          <cell r="W4364">
            <v>0</v>
          </cell>
          <cell r="X4364"/>
          <cell r="Y4364"/>
        </row>
        <row r="4365">
          <cell r="I4365">
            <v>0</v>
          </cell>
          <cell r="J4365">
            <v>0</v>
          </cell>
          <cell r="O4365">
            <v>0</v>
          </cell>
          <cell r="P4365" t="str">
            <v/>
          </cell>
          <cell r="R4365" t="str">
            <v/>
          </cell>
          <cell r="S4365">
            <v>0</v>
          </cell>
          <cell r="U4365">
            <v>0</v>
          </cell>
          <cell r="V4365">
            <v>0</v>
          </cell>
          <cell r="W4365">
            <v>0</v>
          </cell>
          <cell r="X4365"/>
          <cell r="Y4365"/>
        </row>
        <row r="4366">
          <cell r="I4366">
            <v>0</v>
          </cell>
          <cell r="J4366">
            <v>0</v>
          </cell>
          <cell r="O4366">
            <v>0</v>
          </cell>
          <cell r="P4366" t="str">
            <v/>
          </cell>
          <cell r="R4366" t="str">
            <v/>
          </cell>
          <cell r="S4366">
            <v>0</v>
          </cell>
          <cell r="U4366">
            <v>0</v>
          </cell>
          <cell r="V4366">
            <v>0</v>
          </cell>
          <cell r="W4366">
            <v>0</v>
          </cell>
          <cell r="X4366"/>
          <cell r="Y4366"/>
        </row>
        <row r="4367">
          <cell r="I4367">
            <v>0</v>
          </cell>
          <cell r="J4367">
            <v>0</v>
          </cell>
          <cell r="O4367">
            <v>0</v>
          </cell>
          <cell r="P4367" t="str">
            <v/>
          </cell>
          <cell r="R4367" t="str">
            <v/>
          </cell>
          <cell r="S4367">
            <v>0</v>
          </cell>
          <cell r="U4367">
            <v>0</v>
          </cell>
          <cell r="V4367">
            <v>0</v>
          </cell>
          <cell r="W4367">
            <v>0</v>
          </cell>
          <cell r="X4367"/>
          <cell r="Y4367"/>
        </row>
        <row r="4368">
          <cell r="I4368">
            <v>0</v>
          </cell>
          <cell r="J4368">
            <v>0</v>
          </cell>
          <cell r="O4368">
            <v>0</v>
          </cell>
          <cell r="P4368" t="str">
            <v/>
          </cell>
          <cell r="R4368" t="str">
            <v/>
          </cell>
          <cell r="S4368">
            <v>0</v>
          </cell>
          <cell r="U4368">
            <v>0</v>
          </cell>
          <cell r="V4368">
            <v>0</v>
          </cell>
          <cell r="W4368">
            <v>0</v>
          </cell>
          <cell r="X4368"/>
          <cell r="Y4368"/>
        </row>
        <row r="4369">
          <cell r="I4369">
            <v>0</v>
          </cell>
          <cell r="J4369">
            <v>0</v>
          </cell>
          <cell r="O4369">
            <v>0</v>
          </cell>
          <cell r="P4369" t="str">
            <v/>
          </cell>
          <cell r="R4369" t="str">
            <v/>
          </cell>
          <cell r="S4369">
            <v>0</v>
          </cell>
          <cell r="U4369">
            <v>0</v>
          </cell>
          <cell r="V4369">
            <v>0</v>
          </cell>
          <cell r="W4369">
            <v>0</v>
          </cell>
          <cell r="X4369"/>
          <cell r="Y4369"/>
        </row>
        <row r="4370">
          <cell r="I4370">
            <v>0</v>
          </cell>
          <cell r="J4370">
            <v>0</v>
          </cell>
          <cell r="O4370">
            <v>0</v>
          </cell>
          <cell r="P4370" t="str">
            <v/>
          </cell>
          <cell r="R4370" t="str">
            <v/>
          </cell>
          <cell r="S4370">
            <v>0</v>
          </cell>
          <cell r="U4370">
            <v>0</v>
          </cell>
          <cell r="V4370">
            <v>0</v>
          </cell>
          <cell r="W4370">
            <v>0</v>
          </cell>
          <cell r="X4370"/>
          <cell r="Y4370"/>
        </row>
        <row r="4371">
          <cell r="I4371">
            <v>0</v>
          </cell>
          <cell r="J4371">
            <v>0</v>
          </cell>
          <cell r="O4371">
            <v>0</v>
          </cell>
          <cell r="P4371" t="str">
            <v/>
          </cell>
          <cell r="R4371" t="str">
            <v/>
          </cell>
          <cell r="S4371">
            <v>0</v>
          </cell>
          <cell r="U4371">
            <v>0</v>
          </cell>
          <cell r="V4371">
            <v>0</v>
          </cell>
          <cell r="W4371">
            <v>0</v>
          </cell>
          <cell r="X4371"/>
          <cell r="Y4371"/>
        </row>
        <row r="4372">
          <cell r="I4372">
            <v>0</v>
          </cell>
          <cell r="J4372">
            <v>0</v>
          </cell>
          <cell r="O4372">
            <v>0</v>
          </cell>
          <cell r="P4372" t="str">
            <v/>
          </cell>
          <cell r="R4372" t="str">
            <v/>
          </cell>
          <cell r="S4372">
            <v>0</v>
          </cell>
          <cell r="U4372">
            <v>0</v>
          </cell>
          <cell r="V4372">
            <v>0</v>
          </cell>
          <cell r="W4372">
            <v>0</v>
          </cell>
          <cell r="X4372"/>
          <cell r="Y4372"/>
        </row>
        <row r="4373">
          <cell r="I4373">
            <v>0</v>
          </cell>
          <cell r="J4373">
            <v>0</v>
          </cell>
          <cell r="O4373">
            <v>0</v>
          </cell>
          <cell r="P4373" t="str">
            <v/>
          </cell>
          <cell r="R4373" t="str">
            <v/>
          </cell>
          <cell r="S4373">
            <v>0</v>
          </cell>
          <cell r="U4373">
            <v>0</v>
          </cell>
          <cell r="V4373">
            <v>0</v>
          </cell>
          <cell r="W4373">
            <v>0</v>
          </cell>
          <cell r="X4373"/>
          <cell r="Y4373"/>
        </row>
        <row r="4374">
          <cell r="I4374">
            <v>0</v>
          </cell>
          <cell r="J4374">
            <v>0</v>
          </cell>
          <cell r="O4374">
            <v>0</v>
          </cell>
          <cell r="P4374" t="str">
            <v/>
          </cell>
          <cell r="R4374" t="str">
            <v/>
          </cell>
          <cell r="S4374">
            <v>0</v>
          </cell>
          <cell r="U4374">
            <v>0</v>
          </cell>
          <cell r="V4374">
            <v>0</v>
          </cell>
          <cell r="W4374">
            <v>0</v>
          </cell>
          <cell r="X4374"/>
          <cell r="Y4374"/>
        </row>
        <row r="4375">
          <cell r="I4375">
            <v>0</v>
          </cell>
          <cell r="J4375">
            <v>0</v>
          </cell>
          <cell r="O4375">
            <v>0</v>
          </cell>
          <cell r="P4375" t="str">
            <v/>
          </cell>
          <cell r="R4375" t="str">
            <v/>
          </cell>
          <cell r="S4375">
            <v>0</v>
          </cell>
          <cell r="U4375">
            <v>0</v>
          </cell>
          <cell r="V4375">
            <v>0</v>
          </cell>
          <cell r="W4375">
            <v>0</v>
          </cell>
          <cell r="X4375"/>
          <cell r="Y4375"/>
        </row>
        <row r="4376">
          <cell r="I4376">
            <v>0</v>
          </cell>
          <cell r="J4376">
            <v>0</v>
          </cell>
          <cell r="O4376">
            <v>0</v>
          </cell>
          <cell r="P4376" t="str">
            <v/>
          </cell>
          <cell r="R4376" t="str">
            <v/>
          </cell>
          <cell r="S4376">
            <v>0</v>
          </cell>
          <cell r="U4376">
            <v>0</v>
          </cell>
          <cell r="V4376">
            <v>0</v>
          </cell>
          <cell r="W4376">
            <v>0</v>
          </cell>
          <cell r="X4376"/>
          <cell r="Y4376"/>
        </row>
        <row r="4377">
          <cell r="I4377">
            <v>0</v>
          </cell>
          <cell r="J4377">
            <v>0</v>
          </cell>
          <cell r="O4377">
            <v>0</v>
          </cell>
          <cell r="P4377" t="str">
            <v/>
          </cell>
          <cell r="R4377" t="str">
            <v/>
          </cell>
          <cell r="S4377">
            <v>0</v>
          </cell>
          <cell r="U4377">
            <v>0</v>
          </cell>
          <cell r="V4377">
            <v>0</v>
          </cell>
          <cell r="W4377">
            <v>0</v>
          </cell>
          <cell r="X4377"/>
          <cell r="Y4377"/>
        </row>
        <row r="4378">
          <cell r="I4378">
            <v>0</v>
          </cell>
          <cell r="J4378">
            <v>0</v>
          </cell>
          <cell r="O4378">
            <v>0</v>
          </cell>
          <cell r="P4378" t="str">
            <v/>
          </cell>
          <cell r="R4378" t="str">
            <v/>
          </cell>
          <cell r="S4378">
            <v>0</v>
          </cell>
          <cell r="U4378">
            <v>0</v>
          </cell>
          <cell r="V4378">
            <v>0</v>
          </cell>
          <cell r="W4378">
            <v>0</v>
          </cell>
          <cell r="X4378"/>
          <cell r="Y4378"/>
        </row>
        <row r="4379">
          <cell r="I4379">
            <v>0</v>
          </cell>
          <cell r="J4379">
            <v>0</v>
          </cell>
          <cell r="O4379">
            <v>0</v>
          </cell>
          <cell r="P4379" t="str">
            <v/>
          </cell>
          <cell r="R4379" t="str">
            <v/>
          </cell>
          <cell r="S4379">
            <v>0</v>
          </cell>
          <cell r="U4379">
            <v>0</v>
          </cell>
          <cell r="V4379">
            <v>0</v>
          </cell>
          <cell r="W4379">
            <v>0</v>
          </cell>
          <cell r="X4379"/>
          <cell r="Y4379"/>
        </row>
        <row r="4380">
          <cell r="I4380">
            <v>0</v>
          </cell>
          <cell r="J4380">
            <v>0</v>
          </cell>
          <cell r="O4380">
            <v>0</v>
          </cell>
          <cell r="P4380" t="str">
            <v/>
          </cell>
          <cell r="R4380" t="str">
            <v/>
          </cell>
          <cell r="S4380">
            <v>0</v>
          </cell>
          <cell r="U4380">
            <v>0</v>
          </cell>
          <cell r="V4380">
            <v>0</v>
          </cell>
          <cell r="W4380">
            <v>0</v>
          </cell>
          <cell r="X4380"/>
          <cell r="Y4380"/>
        </row>
        <row r="4381">
          <cell r="I4381">
            <v>0</v>
          </cell>
          <cell r="J4381">
            <v>0</v>
          </cell>
          <cell r="O4381">
            <v>0</v>
          </cell>
          <cell r="P4381" t="str">
            <v/>
          </cell>
          <cell r="R4381" t="str">
            <v/>
          </cell>
          <cell r="S4381">
            <v>0</v>
          </cell>
          <cell r="U4381">
            <v>0</v>
          </cell>
          <cell r="V4381">
            <v>0</v>
          </cell>
          <cell r="W4381">
            <v>0</v>
          </cell>
          <cell r="X4381"/>
          <cell r="Y4381"/>
        </row>
        <row r="4382">
          <cell r="I4382">
            <v>0</v>
          </cell>
          <cell r="J4382">
            <v>0</v>
          </cell>
          <cell r="O4382">
            <v>0</v>
          </cell>
          <cell r="P4382" t="str">
            <v/>
          </cell>
          <cell r="R4382" t="str">
            <v/>
          </cell>
          <cell r="S4382">
            <v>0</v>
          </cell>
          <cell r="U4382">
            <v>0</v>
          </cell>
          <cell r="V4382">
            <v>0</v>
          </cell>
          <cell r="W4382">
            <v>0</v>
          </cell>
          <cell r="X4382"/>
          <cell r="Y4382"/>
        </row>
        <row r="4383">
          <cell r="I4383">
            <v>0</v>
          </cell>
          <cell r="J4383">
            <v>0</v>
          </cell>
          <cell r="O4383">
            <v>0</v>
          </cell>
          <cell r="P4383" t="str">
            <v/>
          </cell>
          <cell r="R4383" t="str">
            <v/>
          </cell>
          <cell r="S4383">
            <v>0</v>
          </cell>
          <cell r="U4383">
            <v>0</v>
          </cell>
          <cell r="V4383">
            <v>0</v>
          </cell>
          <cell r="W4383">
            <v>0</v>
          </cell>
          <cell r="X4383"/>
          <cell r="Y4383"/>
        </row>
        <row r="4384">
          <cell r="I4384">
            <v>0</v>
          </cell>
          <cell r="J4384">
            <v>0</v>
          </cell>
          <cell r="O4384">
            <v>0</v>
          </cell>
          <cell r="P4384" t="str">
            <v/>
          </cell>
          <cell r="R4384" t="str">
            <v/>
          </cell>
          <cell r="S4384">
            <v>0</v>
          </cell>
          <cell r="U4384">
            <v>0</v>
          </cell>
          <cell r="V4384">
            <v>0</v>
          </cell>
          <cell r="W4384">
            <v>0</v>
          </cell>
          <cell r="X4384"/>
          <cell r="Y4384"/>
        </row>
        <row r="4385">
          <cell r="I4385">
            <v>0</v>
          </cell>
          <cell r="J4385">
            <v>0</v>
          </cell>
          <cell r="O4385">
            <v>0</v>
          </cell>
          <cell r="P4385" t="str">
            <v/>
          </cell>
          <cell r="R4385" t="str">
            <v/>
          </cell>
          <cell r="S4385">
            <v>0</v>
          </cell>
          <cell r="U4385">
            <v>0</v>
          </cell>
          <cell r="V4385">
            <v>0</v>
          </cell>
          <cell r="W4385">
            <v>0</v>
          </cell>
          <cell r="X4385"/>
          <cell r="Y4385"/>
        </row>
        <row r="4386">
          <cell r="I4386">
            <v>0</v>
          </cell>
          <cell r="J4386">
            <v>0</v>
          </cell>
          <cell r="O4386">
            <v>0</v>
          </cell>
          <cell r="P4386" t="str">
            <v/>
          </cell>
          <cell r="R4386" t="str">
            <v/>
          </cell>
          <cell r="S4386">
            <v>0</v>
          </cell>
          <cell r="U4386">
            <v>0</v>
          </cell>
          <cell r="V4386">
            <v>0</v>
          </cell>
          <cell r="W4386">
            <v>0</v>
          </cell>
          <cell r="X4386"/>
          <cell r="Y4386"/>
        </row>
        <row r="4387">
          <cell r="I4387">
            <v>0</v>
          </cell>
          <cell r="J4387">
            <v>0</v>
          </cell>
          <cell r="O4387">
            <v>0</v>
          </cell>
          <cell r="P4387" t="str">
            <v/>
          </cell>
          <cell r="R4387" t="str">
            <v/>
          </cell>
          <cell r="S4387">
            <v>0</v>
          </cell>
          <cell r="U4387">
            <v>0</v>
          </cell>
          <cell r="V4387">
            <v>0</v>
          </cell>
          <cell r="W4387">
            <v>0</v>
          </cell>
          <cell r="X4387"/>
          <cell r="Y4387"/>
        </row>
        <row r="4388">
          <cell r="I4388">
            <v>0</v>
          </cell>
          <cell r="J4388">
            <v>0</v>
          </cell>
          <cell r="O4388">
            <v>0</v>
          </cell>
          <cell r="P4388" t="str">
            <v/>
          </cell>
          <cell r="R4388" t="str">
            <v/>
          </cell>
          <cell r="S4388">
            <v>0</v>
          </cell>
          <cell r="U4388">
            <v>0</v>
          </cell>
          <cell r="V4388">
            <v>0</v>
          </cell>
          <cell r="W4388">
            <v>0</v>
          </cell>
          <cell r="X4388"/>
          <cell r="Y4388"/>
        </row>
        <row r="4389">
          <cell r="I4389">
            <v>0</v>
          </cell>
          <cell r="J4389">
            <v>0</v>
          </cell>
          <cell r="O4389">
            <v>0</v>
          </cell>
          <cell r="P4389" t="str">
            <v/>
          </cell>
          <cell r="R4389" t="str">
            <v/>
          </cell>
          <cell r="S4389">
            <v>0</v>
          </cell>
          <cell r="U4389">
            <v>0</v>
          </cell>
          <cell r="V4389">
            <v>0</v>
          </cell>
          <cell r="W4389">
            <v>0</v>
          </cell>
          <cell r="X4389"/>
          <cell r="Y4389"/>
        </row>
        <row r="4390">
          <cell r="I4390">
            <v>0</v>
          </cell>
          <cell r="J4390">
            <v>0</v>
          </cell>
          <cell r="O4390">
            <v>0</v>
          </cell>
          <cell r="P4390" t="str">
            <v/>
          </cell>
          <cell r="R4390" t="str">
            <v/>
          </cell>
          <cell r="S4390">
            <v>0</v>
          </cell>
          <cell r="U4390">
            <v>0</v>
          </cell>
          <cell r="V4390">
            <v>0</v>
          </cell>
          <cell r="W4390">
            <v>0</v>
          </cell>
          <cell r="X4390"/>
          <cell r="Y4390"/>
        </row>
        <row r="4391">
          <cell r="I4391">
            <v>0</v>
          </cell>
          <cell r="J4391">
            <v>0</v>
          </cell>
          <cell r="O4391">
            <v>0</v>
          </cell>
          <cell r="P4391" t="str">
            <v/>
          </cell>
          <cell r="R4391" t="str">
            <v/>
          </cell>
          <cell r="S4391">
            <v>0</v>
          </cell>
          <cell r="U4391">
            <v>0</v>
          </cell>
          <cell r="V4391">
            <v>0</v>
          </cell>
          <cell r="W4391">
            <v>0</v>
          </cell>
          <cell r="X4391"/>
          <cell r="Y4391"/>
        </row>
        <row r="4392">
          <cell r="I4392">
            <v>0</v>
          </cell>
          <cell r="J4392">
            <v>0</v>
          </cell>
          <cell r="O4392">
            <v>0</v>
          </cell>
          <cell r="P4392" t="str">
            <v/>
          </cell>
          <cell r="R4392" t="str">
            <v/>
          </cell>
          <cell r="S4392">
            <v>0</v>
          </cell>
          <cell r="U4392">
            <v>0</v>
          </cell>
          <cell r="V4392">
            <v>0</v>
          </cell>
          <cell r="W4392">
            <v>0</v>
          </cell>
          <cell r="X4392"/>
          <cell r="Y4392"/>
        </row>
        <row r="4393">
          <cell r="I4393">
            <v>0</v>
          </cell>
          <cell r="J4393">
            <v>0</v>
          </cell>
          <cell r="O4393">
            <v>0</v>
          </cell>
          <cell r="P4393" t="str">
            <v/>
          </cell>
          <cell r="R4393" t="str">
            <v/>
          </cell>
          <cell r="S4393">
            <v>0</v>
          </cell>
          <cell r="U4393">
            <v>0</v>
          </cell>
          <cell r="V4393">
            <v>0</v>
          </cell>
          <cell r="W4393">
            <v>0</v>
          </cell>
          <cell r="X4393"/>
          <cell r="Y4393"/>
        </row>
        <row r="4394">
          <cell r="I4394">
            <v>0</v>
          </cell>
          <cell r="J4394">
            <v>0</v>
          </cell>
          <cell r="O4394">
            <v>0</v>
          </cell>
          <cell r="P4394" t="str">
            <v/>
          </cell>
          <cell r="R4394" t="str">
            <v/>
          </cell>
          <cell r="S4394">
            <v>0</v>
          </cell>
          <cell r="U4394">
            <v>0</v>
          </cell>
          <cell r="V4394">
            <v>0</v>
          </cell>
          <cell r="W4394">
            <v>0</v>
          </cell>
          <cell r="X4394"/>
          <cell r="Y4394"/>
        </row>
        <row r="4395">
          <cell r="I4395">
            <v>0</v>
          </cell>
          <cell r="J4395">
            <v>0</v>
          </cell>
          <cell r="O4395">
            <v>0</v>
          </cell>
          <cell r="P4395" t="str">
            <v/>
          </cell>
          <cell r="R4395" t="str">
            <v/>
          </cell>
          <cell r="S4395">
            <v>0</v>
          </cell>
          <cell r="U4395">
            <v>0</v>
          </cell>
          <cell r="V4395">
            <v>0</v>
          </cell>
          <cell r="W4395">
            <v>0</v>
          </cell>
          <cell r="X4395"/>
          <cell r="Y4395"/>
        </row>
        <row r="4396">
          <cell r="I4396">
            <v>0</v>
          </cell>
          <cell r="J4396">
            <v>0</v>
          </cell>
          <cell r="O4396">
            <v>0</v>
          </cell>
          <cell r="P4396" t="str">
            <v/>
          </cell>
          <cell r="R4396" t="str">
            <v/>
          </cell>
          <cell r="S4396">
            <v>0</v>
          </cell>
          <cell r="U4396">
            <v>0</v>
          </cell>
          <cell r="V4396">
            <v>0</v>
          </cell>
          <cell r="W4396">
            <v>0</v>
          </cell>
          <cell r="X4396"/>
          <cell r="Y4396"/>
        </row>
        <row r="4397">
          <cell r="I4397">
            <v>0</v>
          </cell>
          <cell r="J4397">
            <v>0</v>
          </cell>
          <cell r="O4397">
            <v>0</v>
          </cell>
          <cell r="P4397" t="str">
            <v/>
          </cell>
          <cell r="R4397" t="str">
            <v/>
          </cell>
          <cell r="S4397">
            <v>0</v>
          </cell>
          <cell r="U4397">
            <v>0</v>
          </cell>
          <cell r="V4397">
            <v>0</v>
          </cell>
          <cell r="W4397">
            <v>0</v>
          </cell>
          <cell r="X4397"/>
          <cell r="Y4397"/>
        </row>
        <row r="4398">
          <cell r="I4398">
            <v>0</v>
          </cell>
          <cell r="J4398">
            <v>0</v>
          </cell>
          <cell r="O4398">
            <v>0</v>
          </cell>
          <cell r="P4398" t="str">
            <v/>
          </cell>
          <cell r="R4398" t="str">
            <v/>
          </cell>
          <cell r="S4398">
            <v>0</v>
          </cell>
          <cell r="U4398">
            <v>0</v>
          </cell>
          <cell r="V4398">
            <v>0</v>
          </cell>
          <cell r="W4398">
            <v>0</v>
          </cell>
          <cell r="X4398"/>
          <cell r="Y4398"/>
        </row>
        <row r="4399">
          <cell r="I4399">
            <v>0</v>
          </cell>
          <cell r="J4399">
            <v>0</v>
          </cell>
          <cell r="O4399">
            <v>0</v>
          </cell>
          <cell r="P4399" t="str">
            <v/>
          </cell>
          <cell r="R4399" t="str">
            <v/>
          </cell>
          <cell r="S4399">
            <v>0</v>
          </cell>
          <cell r="U4399">
            <v>0</v>
          </cell>
          <cell r="V4399">
            <v>0</v>
          </cell>
          <cell r="W4399">
            <v>0</v>
          </cell>
          <cell r="X4399"/>
          <cell r="Y4399"/>
        </row>
        <row r="4400">
          <cell r="I4400">
            <v>0</v>
          </cell>
          <cell r="J4400">
            <v>0</v>
          </cell>
          <cell r="O4400">
            <v>0</v>
          </cell>
          <cell r="P4400" t="str">
            <v/>
          </cell>
          <cell r="R4400" t="str">
            <v/>
          </cell>
          <cell r="S4400">
            <v>0</v>
          </cell>
          <cell r="U4400">
            <v>0</v>
          </cell>
          <cell r="V4400">
            <v>0</v>
          </cell>
          <cell r="W4400">
            <v>0</v>
          </cell>
          <cell r="X4400"/>
          <cell r="Y4400"/>
        </row>
        <row r="4401">
          <cell r="I4401">
            <v>0</v>
          </cell>
          <cell r="J4401">
            <v>0</v>
          </cell>
          <cell r="O4401">
            <v>0</v>
          </cell>
          <cell r="P4401" t="str">
            <v/>
          </cell>
          <cell r="R4401" t="str">
            <v/>
          </cell>
          <cell r="S4401">
            <v>0</v>
          </cell>
          <cell r="U4401">
            <v>0</v>
          </cell>
          <cell r="V4401">
            <v>0</v>
          </cell>
          <cell r="W4401">
            <v>0</v>
          </cell>
          <cell r="X4401"/>
          <cell r="Y4401"/>
        </row>
        <row r="4402">
          <cell r="I4402">
            <v>0</v>
          </cell>
          <cell r="J4402">
            <v>0</v>
          </cell>
          <cell r="O4402">
            <v>0</v>
          </cell>
          <cell r="P4402" t="str">
            <v/>
          </cell>
          <cell r="R4402" t="str">
            <v/>
          </cell>
          <cell r="S4402">
            <v>0</v>
          </cell>
          <cell r="U4402">
            <v>0</v>
          </cell>
          <cell r="V4402">
            <v>0</v>
          </cell>
          <cell r="W4402">
            <v>0</v>
          </cell>
          <cell r="X4402"/>
          <cell r="Y4402"/>
        </row>
        <row r="4403">
          <cell r="I4403">
            <v>0</v>
          </cell>
          <cell r="J4403">
            <v>0</v>
          </cell>
          <cell r="O4403">
            <v>0</v>
          </cell>
          <cell r="P4403" t="str">
            <v/>
          </cell>
          <cell r="R4403" t="str">
            <v/>
          </cell>
          <cell r="S4403">
            <v>0</v>
          </cell>
          <cell r="U4403">
            <v>0</v>
          </cell>
          <cell r="V4403">
            <v>0</v>
          </cell>
          <cell r="W4403">
            <v>0</v>
          </cell>
          <cell r="X4403"/>
          <cell r="Y4403"/>
        </row>
        <row r="4404">
          <cell r="I4404">
            <v>0</v>
          </cell>
          <cell r="J4404">
            <v>0</v>
          </cell>
          <cell r="O4404">
            <v>0</v>
          </cell>
          <cell r="P4404" t="str">
            <v/>
          </cell>
          <cell r="R4404" t="str">
            <v/>
          </cell>
          <cell r="S4404">
            <v>0</v>
          </cell>
          <cell r="U4404">
            <v>0</v>
          </cell>
          <cell r="V4404">
            <v>0</v>
          </cell>
          <cell r="W4404">
            <v>0</v>
          </cell>
          <cell r="X4404"/>
          <cell r="Y4404"/>
        </row>
        <row r="4405">
          <cell r="I4405">
            <v>0</v>
          </cell>
          <cell r="J4405">
            <v>0</v>
          </cell>
          <cell r="O4405">
            <v>0</v>
          </cell>
          <cell r="P4405" t="str">
            <v/>
          </cell>
          <cell r="R4405" t="str">
            <v/>
          </cell>
          <cell r="S4405">
            <v>0</v>
          </cell>
          <cell r="U4405">
            <v>0</v>
          </cell>
          <cell r="V4405">
            <v>0</v>
          </cell>
          <cell r="W4405">
            <v>0</v>
          </cell>
          <cell r="X4405"/>
          <cell r="Y4405"/>
        </row>
        <row r="4406">
          <cell r="I4406">
            <v>0</v>
          </cell>
          <cell r="J4406">
            <v>0</v>
          </cell>
          <cell r="O4406">
            <v>0</v>
          </cell>
          <cell r="P4406" t="str">
            <v/>
          </cell>
          <cell r="R4406" t="str">
            <v/>
          </cell>
          <cell r="S4406">
            <v>0</v>
          </cell>
          <cell r="U4406">
            <v>0</v>
          </cell>
          <cell r="V4406">
            <v>0</v>
          </cell>
          <cell r="W4406">
            <v>0</v>
          </cell>
          <cell r="X4406"/>
          <cell r="Y4406"/>
        </row>
        <row r="4407">
          <cell r="I4407">
            <v>0</v>
          </cell>
          <cell r="J4407">
            <v>0</v>
          </cell>
          <cell r="O4407">
            <v>0</v>
          </cell>
          <cell r="P4407" t="str">
            <v/>
          </cell>
          <cell r="R4407" t="str">
            <v/>
          </cell>
          <cell r="S4407">
            <v>0</v>
          </cell>
          <cell r="U4407">
            <v>0</v>
          </cell>
          <cell r="V4407">
            <v>0</v>
          </cell>
          <cell r="W4407">
            <v>0</v>
          </cell>
          <cell r="X4407"/>
          <cell r="Y4407"/>
        </row>
        <row r="4408">
          <cell r="I4408">
            <v>0</v>
          </cell>
          <cell r="J4408">
            <v>0</v>
          </cell>
          <cell r="O4408">
            <v>0</v>
          </cell>
          <cell r="P4408" t="str">
            <v/>
          </cell>
          <cell r="R4408" t="str">
            <v/>
          </cell>
          <cell r="S4408">
            <v>0</v>
          </cell>
          <cell r="U4408">
            <v>0</v>
          </cell>
          <cell r="V4408">
            <v>0</v>
          </cell>
          <cell r="W4408">
            <v>0</v>
          </cell>
          <cell r="X4408"/>
          <cell r="Y4408"/>
        </row>
        <row r="4409">
          <cell r="I4409">
            <v>0</v>
          </cell>
          <cell r="J4409">
            <v>0</v>
          </cell>
          <cell r="O4409">
            <v>0</v>
          </cell>
          <cell r="P4409" t="str">
            <v/>
          </cell>
          <cell r="R4409" t="str">
            <v/>
          </cell>
          <cell r="S4409">
            <v>0</v>
          </cell>
          <cell r="U4409">
            <v>0</v>
          </cell>
          <cell r="V4409">
            <v>0</v>
          </cell>
          <cell r="W4409">
            <v>0</v>
          </cell>
          <cell r="X4409"/>
          <cell r="Y4409"/>
        </row>
        <row r="4410">
          <cell r="I4410">
            <v>0</v>
          </cell>
          <cell r="J4410">
            <v>0</v>
          </cell>
          <cell r="O4410">
            <v>0</v>
          </cell>
          <cell r="P4410" t="str">
            <v/>
          </cell>
          <cell r="R4410" t="str">
            <v/>
          </cell>
          <cell r="S4410">
            <v>0</v>
          </cell>
          <cell r="U4410">
            <v>0</v>
          </cell>
          <cell r="V4410">
            <v>0</v>
          </cell>
          <cell r="W4410">
            <v>0</v>
          </cell>
          <cell r="X4410"/>
          <cell r="Y4410"/>
        </row>
        <row r="4411">
          <cell r="I4411">
            <v>0</v>
          </cell>
          <cell r="J4411">
            <v>0</v>
          </cell>
          <cell r="O4411">
            <v>0</v>
          </cell>
          <cell r="P4411" t="str">
            <v/>
          </cell>
          <cell r="R4411" t="str">
            <v/>
          </cell>
          <cell r="S4411">
            <v>0</v>
          </cell>
          <cell r="U4411">
            <v>0</v>
          </cell>
          <cell r="V4411">
            <v>0</v>
          </cell>
          <cell r="W4411">
            <v>0</v>
          </cell>
          <cell r="X4411"/>
          <cell r="Y4411"/>
        </row>
        <row r="4412">
          <cell r="I4412">
            <v>0</v>
          </cell>
          <cell r="J4412">
            <v>0</v>
          </cell>
          <cell r="O4412">
            <v>0</v>
          </cell>
          <cell r="P4412" t="str">
            <v/>
          </cell>
          <cell r="R4412" t="str">
            <v/>
          </cell>
          <cell r="S4412">
            <v>0</v>
          </cell>
          <cell r="U4412">
            <v>0</v>
          </cell>
          <cell r="V4412">
            <v>0</v>
          </cell>
          <cell r="W4412">
            <v>0</v>
          </cell>
          <cell r="X4412"/>
          <cell r="Y4412"/>
        </row>
        <row r="4413">
          <cell r="I4413">
            <v>0</v>
          </cell>
          <cell r="J4413">
            <v>0</v>
          </cell>
          <cell r="O4413">
            <v>0</v>
          </cell>
          <cell r="P4413" t="str">
            <v/>
          </cell>
          <cell r="R4413" t="str">
            <v/>
          </cell>
          <cell r="S4413">
            <v>0</v>
          </cell>
          <cell r="U4413">
            <v>0</v>
          </cell>
          <cell r="V4413">
            <v>0</v>
          </cell>
          <cell r="W4413">
            <v>0</v>
          </cell>
          <cell r="X4413"/>
          <cell r="Y4413"/>
        </row>
        <row r="4414">
          <cell r="I4414">
            <v>0</v>
          </cell>
          <cell r="J4414">
            <v>0</v>
          </cell>
          <cell r="O4414">
            <v>0</v>
          </cell>
          <cell r="P4414" t="str">
            <v/>
          </cell>
          <cell r="R4414" t="str">
            <v/>
          </cell>
          <cell r="S4414">
            <v>0</v>
          </cell>
          <cell r="U4414">
            <v>0</v>
          </cell>
          <cell r="V4414">
            <v>0</v>
          </cell>
          <cell r="W4414">
            <v>0</v>
          </cell>
          <cell r="X4414"/>
          <cell r="Y4414"/>
        </row>
        <row r="4415">
          <cell r="I4415">
            <v>0</v>
          </cell>
          <cell r="J4415">
            <v>0</v>
          </cell>
          <cell r="O4415">
            <v>0</v>
          </cell>
          <cell r="P4415" t="str">
            <v/>
          </cell>
          <cell r="R4415" t="str">
            <v/>
          </cell>
          <cell r="S4415">
            <v>0</v>
          </cell>
          <cell r="U4415">
            <v>0</v>
          </cell>
          <cell r="V4415">
            <v>0</v>
          </cell>
          <cell r="W4415">
            <v>0</v>
          </cell>
          <cell r="X4415"/>
          <cell r="Y4415"/>
        </row>
        <row r="4416">
          <cell r="I4416">
            <v>0</v>
          </cell>
          <cell r="J4416">
            <v>0</v>
          </cell>
          <cell r="O4416">
            <v>0</v>
          </cell>
          <cell r="P4416" t="str">
            <v/>
          </cell>
          <cell r="R4416" t="str">
            <v/>
          </cell>
          <cell r="S4416">
            <v>0</v>
          </cell>
          <cell r="U4416">
            <v>0</v>
          </cell>
          <cell r="V4416">
            <v>0</v>
          </cell>
          <cell r="W4416">
            <v>0</v>
          </cell>
          <cell r="X4416"/>
          <cell r="Y4416"/>
        </row>
        <row r="4417">
          <cell r="I4417">
            <v>0</v>
          </cell>
          <cell r="J4417">
            <v>0</v>
          </cell>
          <cell r="O4417">
            <v>0</v>
          </cell>
          <cell r="P4417" t="str">
            <v/>
          </cell>
          <cell r="R4417" t="str">
            <v/>
          </cell>
          <cell r="S4417">
            <v>0</v>
          </cell>
          <cell r="U4417">
            <v>0</v>
          </cell>
          <cell r="V4417">
            <v>0</v>
          </cell>
          <cell r="W4417">
            <v>0</v>
          </cell>
          <cell r="X4417"/>
          <cell r="Y4417"/>
        </row>
        <row r="4418">
          <cell r="I4418">
            <v>0</v>
          </cell>
          <cell r="J4418">
            <v>0</v>
          </cell>
          <cell r="O4418">
            <v>0</v>
          </cell>
          <cell r="P4418" t="str">
            <v/>
          </cell>
          <cell r="R4418" t="str">
            <v/>
          </cell>
          <cell r="S4418">
            <v>0</v>
          </cell>
          <cell r="U4418">
            <v>0</v>
          </cell>
          <cell r="V4418">
            <v>0</v>
          </cell>
          <cell r="W4418">
            <v>0</v>
          </cell>
          <cell r="X4418"/>
          <cell r="Y4418"/>
        </row>
        <row r="4419">
          <cell r="I4419">
            <v>0</v>
          </cell>
          <cell r="J4419">
            <v>0</v>
          </cell>
          <cell r="O4419">
            <v>0</v>
          </cell>
          <cell r="P4419" t="str">
            <v/>
          </cell>
          <cell r="R4419" t="str">
            <v/>
          </cell>
          <cell r="S4419">
            <v>0</v>
          </cell>
          <cell r="U4419">
            <v>0</v>
          </cell>
          <cell r="V4419">
            <v>0</v>
          </cell>
          <cell r="W4419">
            <v>0</v>
          </cell>
          <cell r="X4419"/>
          <cell r="Y4419"/>
        </row>
        <row r="4420">
          <cell r="I4420">
            <v>0</v>
          </cell>
          <cell r="J4420">
            <v>0</v>
          </cell>
          <cell r="O4420">
            <v>0</v>
          </cell>
          <cell r="P4420" t="str">
            <v/>
          </cell>
          <cell r="R4420" t="str">
            <v/>
          </cell>
          <cell r="S4420">
            <v>0</v>
          </cell>
          <cell r="U4420">
            <v>0</v>
          </cell>
          <cell r="V4420">
            <v>0</v>
          </cell>
          <cell r="W4420">
            <v>0</v>
          </cell>
          <cell r="X4420"/>
          <cell r="Y4420"/>
        </row>
        <row r="4421">
          <cell r="I4421">
            <v>0</v>
          </cell>
          <cell r="J4421">
            <v>0</v>
          </cell>
          <cell r="O4421">
            <v>0</v>
          </cell>
          <cell r="P4421" t="str">
            <v/>
          </cell>
          <cell r="R4421" t="str">
            <v/>
          </cell>
          <cell r="S4421">
            <v>0</v>
          </cell>
          <cell r="U4421">
            <v>0</v>
          </cell>
          <cell r="V4421">
            <v>0</v>
          </cell>
          <cell r="W4421">
            <v>0</v>
          </cell>
          <cell r="X4421"/>
          <cell r="Y4421"/>
        </row>
        <row r="4422">
          <cell r="I4422">
            <v>0</v>
          </cell>
          <cell r="J4422">
            <v>0</v>
          </cell>
          <cell r="O4422">
            <v>0</v>
          </cell>
          <cell r="P4422" t="str">
            <v/>
          </cell>
          <cell r="R4422" t="str">
            <v/>
          </cell>
          <cell r="S4422">
            <v>0</v>
          </cell>
          <cell r="U4422">
            <v>0</v>
          </cell>
          <cell r="V4422">
            <v>0</v>
          </cell>
          <cell r="W4422">
            <v>0</v>
          </cell>
          <cell r="X4422"/>
          <cell r="Y4422"/>
        </row>
        <row r="4423">
          <cell r="I4423">
            <v>0</v>
          </cell>
          <cell r="J4423">
            <v>0</v>
          </cell>
          <cell r="O4423">
            <v>0</v>
          </cell>
          <cell r="P4423" t="str">
            <v/>
          </cell>
          <cell r="R4423" t="str">
            <v/>
          </cell>
          <cell r="S4423">
            <v>0</v>
          </cell>
          <cell r="U4423">
            <v>0</v>
          </cell>
          <cell r="V4423">
            <v>0</v>
          </cell>
          <cell r="W4423">
            <v>0</v>
          </cell>
          <cell r="X4423"/>
          <cell r="Y4423"/>
        </row>
        <row r="4424">
          <cell r="I4424">
            <v>0</v>
          </cell>
          <cell r="J4424">
            <v>0</v>
          </cell>
          <cell r="O4424">
            <v>0</v>
          </cell>
          <cell r="P4424" t="str">
            <v/>
          </cell>
          <cell r="R4424" t="str">
            <v/>
          </cell>
          <cell r="S4424">
            <v>0</v>
          </cell>
          <cell r="U4424">
            <v>0</v>
          </cell>
          <cell r="V4424">
            <v>0</v>
          </cell>
          <cell r="W4424">
            <v>0</v>
          </cell>
          <cell r="X4424"/>
          <cell r="Y4424"/>
        </row>
        <row r="4425">
          <cell r="I4425">
            <v>0</v>
          </cell>
          <cell r="J4425">
            <v>0</v>
          </cell>
          <cell r="O4425">
            <v>0</v>
          </cell>
          <cell r="P4425" t="str">
            <v/>
          </cell>
          <cell r="R4425" t="str">
            <v/>
          </cell>
          <cell r="S4425">
            <v>0</v>
          </cell>
          <cell r="U4425">
            <v>0</v>
          </cell>
          <cell r="V4425">
            <v>0</v>
          </cell>
          <cell r="W4425">
            <v>0</v>
          </cell>
          <cell r="X4425"/>
          <cell r="Y4425"/>
        </row>
        <row r="4426">
          <cell r="I4426">
            <v>0</v>
          </cell>
          <cell r="J4426">
            <v>0</v>
          </cell>
          <cell r="O4426">
            <v>0</v>
          </cell>
          <cell r="P4426" t="str">
            <v/>
          </cell>
          <cell r="R4426" t="str">
            <v/>
          </cell>
          <cell r="S4426">
            <v>0</v>
          </cell>
          <cell r="U4426">
            <v>0</v>
          </cell>
          <cell r="V4426">
            <v>0</v>
          </cell>
          <cell r="W4426">
            <v>0</v>
          </cell>
          <cell r="X4426"/>
          <cell r="Y4426"/>
        </row>
        <row r="4427">
          <cell r="I4427">
            <v>0</v>
          </cell>
          <cell r="J4427">
            <v>0</v>
          </cell>
          <cell r="O4427">
            <v>0</v>
          </cell>
          <cell r="P4427" t="str">
            <v/>
          </cell>
          <cell r="R4427" t="str">
            <v/>
          </cell>
          <cell r="S4427">
            <v>0</v>
          </cell>
          <cell r="U4427">
            <v>0</v>
          </cell>
          <cell r="V4427">
            <v>0</v>
          </cell>
          <cell r="W4427">
            <v>0</v>
          </cell>
          <cell r="X4427"/>
          <cell r="Y4427"/>
        </row>
        <row r="4428">
          <cell r="I4428">
            <v>0</v>
          </cell>
          <cell r="J4428">
            <v>0</v>
          </cell>
          <cell r="O4428">
            <v>0</v>
          </cell>
          <cell r="P4428" t="str">
            <v/>
          </cell>
          <cell r="R4428" t="str">
            <v/>
          </cell>
          <cell r="S4428">
            <v>0</v>
          </cell>
          <cell r="U4428">
            <v>0</v>
          </cell>
          <cell r="V4428">
            <v>0</v>
          </cell>
          <cell r="W4428">
            <v>0</v>
          </cell>
          <cell r="X4428"/>
          <cell r="Y4428"/>
        </row>
        <row r="4429">
          <cell r="I4429">
            <v>0</v>
          </cell>
          <cell r="J4429">
            <v>0</v>
          </cell>
          <cell r="O4429">
            <v>0</v>
          </cell>
          <cell r="P4429" t="str">
            <v/>
          </cell>
          <cell r="R4429" t="str">
            <v/>
          </cell>
          <cell r="S4429">
            <v>0</v>
          </cell>
          <cell r="U4429">
            <v>0</v>
          </cell>
          <cell r="V4429">
            <v>0</v>
          </cell>
          <cell r="W4429">
            <v>0</v>
          </cell>
          <cell r="X4429"/>
          <cell r="Y4429"/>
        </row>
        <row r="4430">
          <cell r="I4430">
            <v>0</v>
          </cell>
          <cell r="J4430">
            <v>0</v>
          </cell>
          <cell r="O4430">
            <v>0</v>
          </cell>
          <cell r="P4430" t="str">
            <v/>
          </cell>
          <cell r="R4430" t="str">
            <v/>
          </cell>
          <cell r="S4430">
            <v>0</v>
          </cell>
          <cell r="U4430">
            <v>0</v>
          </cell>
          <cell r="V4430">
            <v>0</v>
          </cell>
          <cell r="W4430">
            <v>0</v>
          </cell>
          <cell r="X4430"/>
          <cell r="Y4430"/>
        </row>
        <row r="4431">
          <cell r="I4431">
            <v>0</v>
          </cell>
          <cell r="J4431">
            <v>0</v>
          </cell>
          <cell r="O4431">
            <v>0</v>
          </cell>
          <cell r="P4431" t="str">
            <v/>
          </cell>
          <cell r="R4431" t="str">
            <v/>
          </cell>
          <cell r="S4431">
            <v>0</v>
          </cell>
          <cell r="U4431">
            <v>0</v>
          </cell>
          <cell r="V4431">
            <v>0</v>
          </cell>
          <cell r="W4431">
            <v>0</v>
          </cell>
          <cell r="X4431"/>
          <cell r="Y4431"/>
        </row>
        <row r="4432">
          <cell r="I4432">
            <v>0</v>
          </cell>
          <cell r="J4432">
            <v>0</v>
          </cell>
          <cell r="O4432">
            <v>0</v>
          </cell>
          <cell r="P4432" t="str">
            <v/>
          </cell>
          <cell r="R4432" t="str">
            <v/>
          </cell>
          <cell r="S4432">
            <v>0</v>
          </cell>
          <cell r="U4432">
            <v>0</v>
          </cell>
          <cell r="V4432">
            <v>0</v>
          </cell>
          <cell r="W4432">
            <v>0</v>
          </cell>
          <cell r="X4432"/>
          <cell r="Y4432"/>
        </row>
        <row r="4433">
          <cell r="I4433">
            <v>0</v>
          </cell>
          <cell r="J4433">
            <v>0</v>
          </cell>
          <cell r="O4433">
            <v>0</v>
          </cell>
          <cell r="P4433" t="str">
            <v/>
          </cell>
          <cell r="R4433" t="str">
            <v/>
          </cell>
          <cell r="S4433">
            <v>0</v>
          </cell>
          <cell r="U4433">
            <v>0</v>
          </cell>
          <cell r="V4433">
            <v>0</v>
          </cell>
          <cell r="W4433">
            <v>0</v>
          </cell>
          <cell r="X4433"/>
          <cell r="Y4433"/>
        </row>
        <row r="4434">
          <cell r="I4434">
            <v>0</v>
          </cell>
          <cell r="J4434">
            <v>0</v>
          </cell>
          <cell r="O4434">
            <v>0</v>
          </cell>
          <cell r="P4434" t="str">
            <v/>
          </cell>
          <cell r="R4434" t="str">
            <v/>
          </cell>
          <cell r="S4434">
            <v>0</v>
          </cell>
          <cell r="U4434">
            <v>0</v>
          </cell>
          <cell r="V4434">
            <v>0</v>
          </cell>
          <cell r="W4434">
            <v>0</v>
          </cell>
          <cell r="X4434"/>
          <cell r="Y4434"/>
        </row>
        <row r="4435">
          <cell r="I4435">
            <v>0</v>
          </cell>
          <cell r="J4435">
            <v>0</v>
          </cell>
          <cell r="O4435">
            <v>0</v>
          </cell>
          <cell r="P4435" t="str">
            <v/>
          </cell>
          <cell r="R4435" t="str">
            <v/>
          </cell>
          <cell r="S4435">
            <v>0</v>
          </cell>
          <cell r="U4435">
            <v>0</v>
          </cell>
          <cell r="V4435">
            <v>0</v>
          </cell>
          <cell r="W4435">
            <v>0</v>
          </cell>
          <cell r="X4435"/>
          <cell r="Y4435"/>
        </row>
        <row r="4436">
          <cell r="I4436">
            <v>0</v>
          </cell>
          <cell r="J4436">
            <v>0</v>
          </cell>
          <cell r="O4436">
            <v>0</v>
          </cell>
          <cell r="P4436" t="str">
            <v/>
          </cell>
          <cell r="R4436" t="str">
            <v/>
          </cell>
          <cell r="S4436">
            <v>0</v>
          </cell>
          <cell r="U4436">
            <v>0</v>
          </cell>
          <cell r="V4436">
            <v>0</v>
          </cell>
          <cell r="W4436">
            <v>0</v>
          </cell>
          <cell r="X4436"/>
          <cell r="Y4436"/>
        </row>
        <row r="4437">
          <cell r="I4437">
            <v>0</v>
          </cell>
          <cell r="J4437">
            <v>0</v>
          </cell>
          <cell r="O4437">
            <v>0</v>
          </cell>
          <cell r="P4437" t="str">
            <v/>
          </cell>
          <cell r="R4437" t="str">
            <v/>
          </cell>
          <cell r="S4437">
            <v>0</v>
          </cell>
          <cell r="U4437">
            <v>0</v>
          </cell>
          <cell r="V4437">
            <v>0</v>
          </cell>
          <cell r="W4437">
            <v>0</v>
          </cell>
          <cell r="X4437"/>
          <cell r="Y4437"/>
        </row>
        <row r="4438">
          <cell r="I4438">
            <v>0</v>
          </cell>
          <cell r="J4438">
            <v>0</v>
          </cell>
          <cell r="O4438">
            <v>0</v>
          </cell>
          <cell r="P4438" t="str">
            <v/>
          </cell>
          <cell r="R4438" t="str">
            <v/>
          </cell>
          <cell r="S4438">
            <v>0</v>
          </cell>
          <cell r="U4438">
            <v>0</v>
          </cell>
          <cell r="V4438">
            <v>0</v>
          </cell>
          <cell r="W4438">
            <v>0</v>
          </cell>
          <cell r="X4438"/>
          <cell r="Y4438"/>
        </row>
        <row r="4439">
          <cell r="I4439">
            <v>0</v>
          </cell>
          <cell r="J4439">
            <v>0</v>
          </cell>
          <cell r="O4439">
            <v>0</v>
          </cell>
          <cell r="P4439" t="str">
            <v/>
          </cell>
          <cell r="R4439" t="str">
            <v/>
          </cell>
          <cell r="S4439">
            <v>0</v>
          </cell>
          <cell r="U4439">
            <v>0</v>
          </cell>
          <cell r="V4439">
            <v>0</v>
          </cell>
          <cell r="W4439">
            <v>0</v>
          </cell>
          <cell r="X4439"/>
          <cell r="Y4439"/>
        </row>
        <row r="4440">
          <cell r="I4440">
            <v>0</v>
          </cell>
          <cell r="J4440">
            <v>0</v>
          </cell>
          <cell r="O4440">
            <v>0</v>
          </cell>
          <cell r="P4440" t="str">
            <v/>
          </cell>
          <cell r="R4440" t="str">
            <v/>
          </cell>
          <cell r="S4440">
            <v>0</v>
          </cell>
          <cell r="U4440">
            <v>0</v>
          </cell>
          <cell r="V4440">
            <v>0</v>
          </cell>
          <cell r="W4440">
            <v>0</v>
          </cell>
          <cell r="X4440"/>
          <cell r="Y4440"/>
        </row>
        <row r="4441">
          <cell r="I4441">
            <v>0</v>
          </cell>
          <cell r="J4441">
            <v>0</v>
          </cell>
          <cell r="O4441">
            <v>0</v>
          </cell>
          <cell r="P4441" t="str">
            <v/>
          </cell>
          <cell r="R4441" t="str">
            <v/>
          </cell>
          <cell r="S4441">
            <v>0</v>
          </cell>
          <cell r="U4441">
            <v>0</v>
          </cell>
          <cell r="V4441">
            <v>0</v>
          </cell>
          <cell r="W4441">
            <v>0</v>
          </cell>
          <cell r="X4441"/>
          <cell r="Y4441"/>
        </row>
        <row r="4442">
          <cell r="I4442">
            <v>0</v>
          </cell>
          <cell r="J4442">
            <v>0</v>
          </cell>
          <cell r="O4442">
            <v>0</v>
          </cell>
          <cell r="P4442" t="str">
            <v/>
          </cell>
          <cell r="R4442" t="str">
            <v/>
          </cell>
          <cell r="S4442">
            <v>0</v>
          </cell>
          <cell r="U4442">
            <v>0</v>
          </cell>
          <cell r="V4442">
            <v>0</v>
          </cell>
          <cell r="W4442">
            <v>0</v>
          </cell>
          <cell r="X4442"/>
          <cell r="Y4442"/>
        </row>
        <row r="4443">
          <cell r="I4443">
            <v>0</v>
          </cell>
          <cell r="J4443">
            <v>0</v>
          </cell>
          <cell r="O4443">
            <v>0</v>
          </cell>
          <cell r="P4443" t="str">
            <v/>
          </cell>
          <cell r="R4443" t="str">
            <v/>
          </cell>
          <cell r="S4443">
            <v>0</v>
          </cell>
          <cell r="U4443">
            <v>0</v>
          </cell>
          <cell r="V4443">
            <v>0</v>
          </cell>
          <cell r="W4443">
            <v>0</v>
          </cell>
          <cell r="X4443"/>
          <cell r="Y4443"/>
        </row>
        <row r="4444">
          <cell r="I4444">
            <v>0</v>
          </cell>
          <cell r="J4444">
            <v>0</v>
          </cell>
          <cell r="O4444">
            <v>0</v>
          </cell>
          <cell r="P4444" t="str">
            <v/>
          </cell>
          <cell r="R4444" t="str">
            <v/>
          </cell>
          <cell r="S4444">
            <v>0</v>
          </cell>
          <cell r="U4444">
            <v>0</v>
          </cell>
          <cell r="V4444">
            <v>0</v>
          </cell>
          <cell r="W4444">
            <v>0</v>
          </cell>
          <cell r="X4444"/>
          <cell r="Y4444"/>
        </row>
        <row r="4445">
          <cell r="I4445">
            <v>0</v>
          </cell>
          <cell r="J4445">
            <v>0</v>
          </cell>
          <cell r="O4445">
            <v>0</v>
          </cell>
          <cell r="P4445" t="str">
            <v/>
          </cell>
          <cell r="R4445" t="str">
            <v/>
          </cell>
          <cell r="S4445">
            <v>0</v>
          </cell>
          <cell r="U4445">
            <v>0</v>
          </cell>
          <cell r="V4445">
            <v>0</v>
          </cell>
          <cell r="W4445">
            <v>0</v>
          </cell>
          <cell r="X4445"/>
          <cell r="Y4445"/>
        </row>
        <row r="4446">
          <cell r="I4446">
            <v>0</v>
          </cell>
          <cell r="J4446">
            <v>0</v>
          </cell>
          <cell r="O4446">
            <v>0</v>
          </cell>
          <cell r="P4446" t="str">
            <v/>
          </cell>
          <cell r="R4446" t="str">
            <v/>
          </cell>
          <cell r="S4446">
            <v>0</v>
          </cell>
          <cell r="U4446">
            <v>0</v>
          </cell>
          <cell r="V4446">
            <v>0</v>
          </cell>
          <cell r="W4446">
            <v>0</v>
          </cell>
          <cell r="X4446"/>
          <cell r="Y4446"/>
        </row>
        <row r="4447">
          <cell r="I4447">
            <v>0</v>
          </cell>
          <cell r="J4447">
            <v>0</v>
          </cell>
          <cell r="O4447">
            <v>0</v>
          </cell>
          <cell r="P4447" t="str">
            <v/>
          </cell>
          <cell r="R4447" t="str">
            <v/>
          </cell>
          <cell r="S4447">
            <v>0</v>
          </cell>
          <cell r="U4447">
            <v>0</v>
          </cell>
          <cell r="V4447">
            <v>0</v>
          </cell>
          <cell r="W4447">
            <v>0</v>
          </cell>
          <cell r="X4447"/>
          <cell r="Y4447"/>
        </row>
        <row r="4448">
          <cell r="I4448">
            <v>0</v>
          </cell>
          <cell r="J4448">
            <v>0</v>
          </cell>
          <cell r="O4448">
            <v>0</v>
          </cell>
          <cell r="P4448" t="str">
            <v/>
          </cell>
          <cell r="R4448" t="str">
            <v/>
          </cell>
          <cell r="S4448">
            <v>0</v>
          </cell>
          <cell r="U4448">
            <v>0</v>
          </cell>
          <cell r="V4448">
            <v>0</v>
          </cell>
          <cell r="W4448">
            <v>0</v>
          </cell>
          <cell r="X4448"/>
          <cell r="Y4448"/>
        </row>
        <row r="4449">
          <cell r="I4449">
            <v>0</v>
          </cell>
          <cell r="J4449">
            <v>0</v>
          </cell>
          <cell r="O4449">
            <v>0</v>
          </cell>
          <cell r="P4449" t="str">
            <v/>
          </cell>
          <cell r="R4449" t="str">
            <v/>
          </cell>
          <cell r="S4449">
            <v>0</v>
          </cell>
          <cell r="U4449">
            <v>0</v>
          </cell>
          <cell r="V4449">
            <v>0</v>
          </cell>
          <cell r="W4449">
            <v>0</v>
          </cell>
          <cell r="X4449"/>
          <cell r="Y4449"/>
        </row>
        <row r="4450">
          <cell r="I4450">
            <v>0</v>
          </cell>
          <cell r="J4450">
            <v>0</v>
          </cell>
          <cell r="O4450">
            <v>0</v>
          </cell>
          <cell r="P4450" t="str">
            <v/>
          </cell>
          <cell r="R4450" t="str">
            <v/>
          </cell>
          <cell r="S4450">
            <v>0</v>
          </cell>
          <cell r="U4450">
            <v>0</v>
          </cell>
          <cell r="V4450">
            <v>0</v>
          </cell>
          <cell r="W4450">
            <v>0</v>
          </cell>
          <cell r="X4450"/>
          <cell r="Y4450"/>
        </row>
        <row r="4451">
          <cell r="I4451">
            <v>0</v>
          </cell>
          <cell r="J4451">
            <v>0</v>
          </cell>
          <cell r="O4451">
            <v>0</v>
          </cell>
          <cell r="P4451" t="str">
            <v/>
          </cell>
          <cell r="R4451" t="str">
            <v/>
          </cell>
          <cell r="S4451">
            <v>0</v>
          </cell>
          <cell r="U4451">
            <v>0</v>
          </cell>
          <cell r="V4451">
            <v>0</v>
          </cell>
          <cell r="W4451">
            <v>0</v>
          </cell>
          <cell r="X4451"/>
          <cell r="Y4451"/>
        </row>
        <row r="4452">
          <cell r="I4452">
            <v>0</v>
          </cell>
          <cell r="J4452">
            <v>0</v>
          </cell>
          <cell r="O4452">
            <v>0</v>
          </cell>
          <cell r="P4452" t="str">
            <v/>
          </cell>
          <cell r="R4452" t="str">
            <v/>
          </cell>
          <cell r="S4452">
            <v>0</v>
          </cell>
          <cell r="U4452">
            <v>0</v>
          </cell>
          <cell r="V4452">
            <v>0</v>
          </cell>
          <cell r="W4452">
            <v>0</v>
          </cell>
          <cell r="X4452"/>
          <cell r="Y4452"/>
        </row>
        <row r="4453">
          <cell r="I4453">
            <v>0</v>
          </cell>
          <cell r="J4453">
            <v>0</v>
          </cell>
          <cell r="O4453">
            <v>0</v>
          </cell>
          <cell r="P4453" t="str">
            <v/>
          </cell>
          <cell r="R4453" t="str">
            <v/>
          </cell>
          <cell r="S4453">
            <v>0</v>
          </cell>
          <cell r="U4453">
            <v>0</v>
          </cell>
          <cell r="V4453">
            <v>0</v>
          </cell>
          <cell r="W4453">
            <v>0</v>
          </cell>
          <cell r="X4453"/>
          <cell r="Y4453"/>
        </row>
        <row r="4454">
          <cell r="I4454">
            <v>0</v>
          </cell>
          <cell r="J4454">
            <v>0</v>
          </cell>
          <cell r="O4454">
            <v>0</v>
          </cell>
          <cell r="P4454" t="str">
            <v/>
          </cell>
          <cell r="R4454" t="str">
            <v/>
          </cell>
          <cell r="S4454">
            <v>0</v>
          </cell>
          <cell r="U4454">
            <v>0</v>
          </cell>
          <cell r="V4454">
            <v>0</v>
          </cell>
          <cell r="W4454">
            <v>0</v>
          </cell>
          <cell r="X4454"/>
          <cell r="Y4454"/>
        </row>
        <row r="4455">
          <cell r="I4455">
            <v>0</v>
          </cell>
          <cell r="J4455">
            <v>0</v>
          </cell>
          <cell r="O4455">
            <v>0</v>
          </cell>
          <cell r="P4455" t="str">
            <v/>
          </cell>
          <cell r="R4455" t="str">
            <v/>
          </cell>
          <cell r="S4455">
            <v>0</v>
          </cell>
          <cell r="U4455">
            <v>0</v>
          </cell>
          <cell r="V4455">
            <v>0</v>
          </cell>
          <cell r="W4455">
            <v>0</v>
          </cell>
          <cell r="X4455"/>
          <cell r="Y4455"/>
        </row>
        <row r="4456">
          <cell r="I4456">
            <v>0</v>
          </cell>
          <cell r="J4456">
            <v>0</v>
          </cell>
          <cell r="O4456">
            <v>0</v>
          </cell>
          <cell r="P4456" t="str">
            <v/>
          </cell>
          <cell r="R4456" t="str">
            <v/>
          </cell>
          <cell r="S4456">
            <v>0</v>
          </cell>
          <cell r="U4456">
            <v>0</v>
          </cell>
          <cell r="V4456">
            <v>0</v>
          </cell>
          <cell r="W4456">
            <v>0</v>
          </cell>
          <cell r="X4456"/>
          <cell r="Y4456"/>
        </row>
        <row r="4457">
          <cell r="I4457">
            <v>0</v>
          </cell>
          <cell r="J4457">
            <v>0</v>
          </cell>
          <cell r="O4457">
            <v>0</v>
          </cell>
          <cell r="P4457" t="str">
            <v/>
          </cell>
          <cell r="R4457" t="str">
            <v/>
          </cell>
          <cell r="S4457">
            <v>0</v>
          </cell>
          <cell r="U4457">
            <v>0</v>
          </cell>
          <cell r="V4457">
            <v>0</v>
          </cell>
          <cell r="W4457">
            <v>0</v>
          </cell>
          <cell r="X4457"/>
          <cell r="Y4457"/>
        </row>
        <row r="4458">
          <cell r="I4458">
            <v>0</v>
          </cell>
          <cell r="J4458">
            <v>0</v>
          </cell>
          <cell r="O4458">
            <v>0</v>
          </cell>
          <cell r="P4458" t="str">
            <v/>
          </cell>
          <cell r="R4458" t="str">
            <v/>
          </cell>
          <cell r="S4458">
            <v>0</v>
          </cell>
          <cell r="U4458">
            <v>0</v>
          </cell>
          <cell r="V4458">
            <v>0</v>
          </cell>
          <cell r="W4458">
            <v>0</v>
          </cell>
          <cell r="X4458"/>
          <cell r="Y4458"/>
        </row>
        <row r="4459">
          <cell r="I4459">
            <v>0</v>
          </cell>
          <cell r="J4459">
            <v>0</v>
          </cell>
          <cell r="O4459">
            <v>0</v>
          </cell>
          <cell r="P4459" t="str">
            <v/>
          </cell>
          <cell r="R4459" t="str">
            <v/>
          </cell>
          <cell r="S4459">
            <v>0</v>
          </cell>
          <cell r="U4459">
            <v>0</v>
          </cell>
          <cell r="V4459">
            <v>0</v>
          </cell>
          <cell r="W4459">
            <v>0</v>
          </cell>
          <cell r="X4459"/>
          <cell r="Y4459"/>
        </row>
        <row r="4460">
          <cell r="I4460">
            <v>0</v>
          </cell>
          <cell r="J4460">
            <v>0</v>
          </cell>
          <cell r="O4460">
            <v>0</v>
          </cell>
          <cell r="P4460" t="str">
            <v/>
          </cell>
          <cell r="R4460" t="str">
            <v/>
          </cell>
          <cell r="S4460">
            <v>0</v>
          </cell>
          <cell r="U4460">
            <v>0</v>
          </cell>
          <cell r="V4460">
            <v>0</v>
          </cell>
          <cell r="W4460">
            <v>0</v>
          </cell>
          <cell r="X4460"/>
          <cell r="Y4460"/>
        </row>
        <row r="4461">
          <cell r="I4461">
            <v>0</v>
          </cell>
          <cell r="J4461">
            <v>0</v>
          </cell>
          <cell r="O4461">
            <v>0</v>
          </cell>
          <cell r="P4461" t="str">
            <v/>
          </cell>
          <cell r="R4461" t="str">
            <v/>
          </cell>
          <cell r="S4461">
            <v>0</v>
          </cell>
          <cell r="U4461">
            <v>0</v>
          </cell>
          <cell r="V4461">
            <v>0</v>
          </cell>
          <cell r="W4461">
            <v>0</v>
          </cell>
          <cell r="X4461"/>
          <cell r="Y4461"/>
        </row>
        <row r="4462">
          <cell r="I4462">
            <v>0</v>
          </cell>
          <cell r="J4462">
            <v>0</v>
          </cell>
          <cell r="O4462">
            <v>0</v>
          </cell>
          <cell r="P4462" t="str">
            <v/>
          </cell>
          <cell r="R4462" t="str">
            <v/>
          </cell>
          <cell r="S4462">
            <v>0</v>
          </cell>
          <cell r="U4462">
            <v>0</v>
          </cell>
          <cell r="V4462">
            <v>0</v>
          </cell>
          <cell r="W4462">
            <v>0</v>
          </cell>
          <cell r="X4462"/>
          <cell r="Y4462"/>
        </row>
        <row r="4463">
          <cell r="I4463">
            <v>0</v>
          </cell>
          <cell r="J4463">
            <v>0</v>
          </cell>
          <cell r="O4463">
            <v>0</v>
          </cell>
          <cell r="P4463" t="str">
            <v/>
          </cell>
          <cell r="R4463" t="str">
            <v/>
          </cell>
          <cell r="S4463">
            <v>0</v>
          </cell>
          <cell r="U4463">
            <v>0</v>
          </cell>
          <cell r="V4463">
            <v>0</v>
          </cell>
          <cell r="W4463">
            <v>0</v>
          </cell>
          <cell r="X4463"/>
          <cell r="Y4463"/>
        </row>
        <row r="4464">
          <cell r="I4464">
            <v>0</v>
          </cell>
          <cell r="J4464">
            <v>0</v>
          </cell>
          <cell r="O4464">
            <v>0</v>
          </cell>
          <cell r="P4464" t="str">
            <v/>
          </cell>
          <cell r="R4464" t="str">
            <v/>
          </cell>
          <cell r="S4464">
            <v>0</v>
          </cell>
          <cell r="U4464">
            <v>0</v>
          </cell>
          <cell r="V4464">
            <v>0</v>
          </cell>
          <cell r="W4464">
            <v>0</v>
          </cell>
          <cell r="X4464"/>
          <cell r="Y4464"/>
        </row>
        <row r="4465">
          <cell r="I4465">
            <v>0</v>
          </cell>
          <cell r="J4465">
            <v>0</v>
          </cell>
          <cell r="O4465">
            <v>0</v>
          </cell>
          <cell r="P4465" t="str">
            <v/>
          </cell>
          <cell r="R4465" t="str">
            <v/>
          </cell>
          <cell r="S4465">
            <v>0</v>
          </cell>
          <cell r="U4465">
            <v>0</v>
          </cell>
          <cell r="V4465">
            <v>0</v>
          </cell>
          <cell r="W4465">
            <v>0</v>
          </cell>
          <cell r="X4465"/>
          <cell r="Y4465"/>
        </row>
        <row r="4466">
          <cell r="I4466">
            <v>0</v>
          </cell>
          <cell r="J4466">
            <v>0</v>
          </cell>
          <cell r="O4466">
            <v>0</v>
          </cell>
          <cell r="P4466" t="str">
            <v/>
          </cell>
          <cell r="R4466" t="str">
            <v/>
          </cell>
          <cell r="S4466">
            <v>0</v>
          </cell>
          <cell r="U4466">
            <v>0</v>
          </cell>
          <cell r="V4466">
            <v>0</v>
          </cell>
          <cell r="W4466">
            <v>0</v>
          </cell>
          <cell r="X4466"/>
          <cell r="Y4466"/>
        </row>
        <row r="4467">
          <cell r="I4467">
            <v>0</v>
          </cell>
          <cell r="J4467">
            <v>0</v>
          </cell>
          <cell r="O4467">
            <v>0</v>
          </cell>
          <cell r="P4467" t="str">
            <v/>
          </cell>
          <cell r="R4467" t="str">
            <v/>
          </cell>
          <cell r="S4467">
            <v>0</v>
          </cell>
          <cell r="U4467">
            <v>0</v>
          </cell>
          <cell r="V4467">
            <v>0</v>
          </cell>
          <cell r="W4467">
            <v>0</v>
          </cell>
          <cell r="X4467"/>
          <cell r="Y4467"/>
        </row>
        <row r="4468">
          <cell r="I4468">
            <v>0</v>
          </cell>
          <cell r="J4468">
            <v>0</v>
          </cell>
          <cell r="O4468">
            <v>0</v>
          </cell>
          <cell r="P4468" t="str">
            <v/>
          </cell>
          <cell r="R4468" t="str">
            <v/>
          </cell>
          <cell r="S4468">
            <v>0</v>
          </cell>
          <cell r="U4468">
            <v>0</v>
          </cell>
          <cell r="V4468">
            <v>0</v>
          </cell>
          <cell r="W4468">
            <v>0</v>
          </cell>
          <cell r="X4468"/>
          <cell r="Y4468"/>
        </row>
        <row r="4469">
          <cell r="I4469">
            <v>0</v>
          </cell>
          <cell r="J4469">
            <v>0</v>
          </cell>
          <cell r="O4469">
            <v>0</v>
          </cell>
          <cell r="P4469" t="str">
            <v/>
          </cell>
          <cell r="R4469" t="str">
            <v/>
          </cell>
          <cell r="S4469">
            <v>0</v>
          </cell>
          <cell r="U4469">
            <v>0</v>
          </cell>
          <cell r="V4469">
            <v>0</v>
          </cell>
          <cell r="W4469">
            <v>0</v>
          </cell>
          <cell r="X4469"/>
          <cell r="Y4469"/>
        </row>
        <row r="4470">
          <cell r="I4470">
            <v>0</v>
          </cell>
          <cell r="J4470">
            <v>0</v>
          </cell>
          <cell r="O4470">
            <v>0</v>
          </cell>
          <cell r="P4470" t="str">
            <v/>
          </cell>
          <cell r="R4470" t="str">
            <v/>
          </cell>
          <cell r="S4470">
            <v>0</v>
          </cell>
          <cell r="U4470">
            <v>0</v>
          </cell>
          <cell r="V4470">
            <v>0</v>
          </cell>
          <cell r="W4470">
            <v>0</v>
          </cell>
          <cell r="X4470"/>
          <cell r="Y4470"/>
        </row>
        <row r="4471">
          <cell r="I4471">
            <v>0</v>
          </cell>
          <cell r="J4471">
            <v>0</v>
          </cell>
          <cell r="O4471">
            <v>0</v>
          </cell>
          <cell r="P4471" t="str">
            <v/>
          </cell>
          <cell r="R4471" t="str">
            <v/>
          </cell>
          <cell r="S4471">
            <v>0</v>
          </cell>
          <cell r="U4471">
            <v>0</v>
          </cell>
          <cell r="V4471">
            <v>0</v>
          </cell>
          <cell r="W4471">
            <v>0</v>
          </cell>
          <cell r="X4471"/>
          <cell r="Y4471"/>
        </row>
        <row r="4472">
          <cell r="I4472">
            <v>0</v>
          </cell>
          <cell r="J4472">
            <v>0</v>
          </cell>
          <cell r="O4472">
            <v>0</v>
          </cell>
          <cell r="P4472" t="str">
            <v/>
          </cell>
          <cell r="R4472" t="str">
            <v/>
          </cell>
          <cell r="S4472">
            <v>0</v>
          </cell>
          <cell r="U4472">
            <v>0</v>
          </cell>
          <cell r="V4472">
            <v>0</v>
          </cell>
          <cell r="W4472">
            <v>0</v>
          </cell>
          <cell r="X4472"/>
          <cell r="Y4472"/>
        </row>
        <row r="4473">
          <cell r="I4473">
            <v>0</v>
          </cell>
          <cell r="J4473">
            <v>0</v>
          </cell>
          <cell r="O4473">
            <v>0</v>
          </cell>
          <cell r="P4473" t="str">
            <v/>
          </cell>
          <cell r="R4473" t="str">
            <v/>
          </cell>
          <cell r="S4473">
            <v>0</v>
          </cell>
          <cell r="U4473">
            <v>0</v>
          </cell>
          <cell r="V4473">
            <v>0</v>
          </cell>
          <cell r="W4473">
            <v>0</v>
          </cell>
          <cell r="X4473"/>
          <cell r="Y4473"/>
        </row>
        <row r="4474">
          <cell r="I4474">
            <v>0</v>
          </cell>
          <cell r="J4474">
            <v>0</v>
          </cell>
          <cell r="O4474">
            <v>0</v>
          </cell>
          <cell r="P4474" t="str">
            <v/>
          </cell>
          <cell r="R4474" t="str">
            <v/>
          </cell>
          <cell r="S4474">
            <v>0</v>
          </cell>
          <cell r="U4474">
            <v>0</v>
          </cell>
          <cell r="V4474">
            <v>0</v>
          </cell>
          <cell r="W4474">
            <v>0</v>
          </cell>
          <cell r="X4474"/>
          <cell r="Y4474"/>
        </row>
        <row r="4475">
          <cell r="I4475">
            <v>0</v>
          </cell>
          <cell r="J4475">
            <v>0</v>
          </cell>
          <cell r="O4475">
            <v>0</v>
          </cell>
          <cell r="P4475" t="str">
            <v/>
          </cell>
          <cell r="R4475" t="str">
            <v/>
          </cell>
          <cell r="S4475">
            <v>0</v>
          </cell>
          <cell r="U4475">
            <v>0</v>
          </cell>
          <cell r="V4475">
            <v>0</v>
          </cell>
          <cell r="W4475">
            <v>0</v>
          </cell>
          <cell r="X4475"/>
          <cell r="Y4475"/>
        </row>
        <row r="4476">
          <cell r="I4476">
            <v>0</v>
          </cell>
          <cell r="J4476">
            <v>0</v>
          </cell>
          <cell r="O4476">
            <v>0</v>
          </cell>
          <cell r="P4476" t="str">
            <v/>
          </cell>
          <cell r="R4476" t="str">
            <v/>
          </cell>
          <cell r="S4476">
            <v>0</v>
          </cell>
          <cell r="U4476">
            <v>0</v>
          </cell>
          <cell r="V4476">
            <v>0</v>
          </cell>
          <cell r="W4476">
            <v>0</v>
          </cell>
          <cell r="X4476"/>
          <cell r="Y4476"/>
        </row>
        <row r="4477">
          <cell r="I4477">
            <v>0</v>
          </cell>
          <cell r="J4477">
            <v>0</v>
          </cell>
          <cell r="O4477">
            <v>0</v>
          </cell>
          <cell r="P4477" t="str">
            <v/>
          </cell>
          <cell r="R4477" t="str">
            <v/>
          </cell>
          <cell r="S4477">
            <v>0</v>
          </cell>
          <cell r="U4477">
            <v>0</v>
          </cell>
          <cell r="V4477">
            <v>0</v>
          </cell>
          <cell r="W4477">
            <v>0</v>
          </cell>
          <cell r="X4477"/>
          <cell r="Y4477"/>
        </row>
        <row r="4478">
          <cell r="I4478">
            <v>0</v>
          </cell>
          <cell r="J4478">
            <v>0</v>
          </cell>
          <cell r="O4478">
            <v>0</v>
          </cell>
          <cell r="P4478" t="str">
            <v/>
          </cell>
          <cell r="R4478" t="str">
            <v/>
          </cell>
          <cell r="S4478">
            <v>0</v>
          </cell>
          <cell r="U4478">
            <v>0</v>
          </cell>
          <cell r="V4478">
            <v>0</v>
          </cell>
          <cell r="W4478">
            <v>0</v>
          </cell>
          <cell r="X4478"/>
          <cell r="Y4478"/>
        </row>
        <row r="4479">
          <cell r="I4479">
            <v>0</v>
          </cell>
          <cell r="J4479">
            <v>0</v>
          </cell>
          <cell r="O4479">
            <v>0</v>
          </cell>
          <cell r="P4479" t="str">
            <v/>
          </cell>
          <cell r="R4479" t="str">
            <v/>
          </cell>
          <cell r="S4479">
            <v>0</v>
          </cell>
          <cell r="U4479">
            <v>0</v>
          </cell>
          <cell r="V4479">
            <v>0</v>
          </cell>
          <cell r="W4479">
            <v>0</v>
          </cell>
          <cell r="X4479"/>
          <cell r="Y4479"/>
        </row>
        <row r="4480">
          <cell r="I4480">
            <v>0</v>
          </cell>
          <cell r="J4480">
            <v>0</v>
          </cell>
          <cell r="O4480">
            <v>0</v>
          </cell>
          <cell r="P4480" t="str">
            <v/>
          </cell>
          <cell r="R4480" t="str">
            <v/>
          </cell>
          <cell r="S4480">
            <v>0</v>
          </cell>
          <cell r="U4480">
            <v>0</v>
          </cell>
          <cell r="V4480">
            <v>0</v>
          </cell>
          <cell r="W4480">
            <v>0</v>
          </cell>
          <cell r="X4480"/>
          <cell r="Y4480"/>
        </row>
        <row r="4481">
          <cell r="I4481">
            <v>0</v>
          </cell>
          <cell r="J4481">
            <v>0</v>
          </cell>
          <cell r="O4481">
            <v>0</v>
          </cell>
          <cell r="P4481" t="str">
            <v/>
          </cell>
          <cell r="R4481" t="str">
            <v/>
          </cell>
          <cell r="S4481">
            <v>0</v>
          </cell>
          <cell r="U4481">
            <v>0</v>
          </cell>
          <cell r="V4481">
            <v>0</v>
          </cell>
          <cell r="W4481">
            <v>0</v>
          </cell>
          <cell r="X4481"/>
          <cell r="Y4481"/>
        </row>
        <row r="4482">
          <cell r="I4482">
            <v>0</v>
          </cell>
          <cell r="J4482">
            <v>0</v>
          </cell>
          <cell r="O4482">
            <v>0</v>
          </cell>
          <cell r="P4482" t="str">
            <v/>
          </cell>
          <cell r="R4482" t="str">
            <v/>
          </cell>
          <cell r="S4482">
            <v>0</v>
          </cell>
          <cell r="U4482">
            <v>0</v>
          </cell>
          <cell r="V4482">
            <v>0</v>
          </cell>
          <cell r="W4482">
            <v>0</v>
          </cell>
          <cell r="X4482"/>
          <cell r="Y4482"/>
        </row>
        <row r="4483">
          <cell r="I4483">
            <v>0</v>
          </cell>
          <cell r="J4483">
            <v>0</v>
          </cell>
          <cell r="O4483">
            <v>0</v>
          </cell>
          <cell r="P4483" t="str">
            <v/>
          </cell>
          <cell r="R4483" t="str">
            <v/>
          </cell>
          <cell r="S4483">
            <v>0</v>
          </cell>
          <cell r="U4483">
            <v>0</v>
          </cell>
          <cell r="V4483">
            <v>0</v>
          </cell>
          <cell r="W4483">
            <v>0</v>
          </cell>
          <cell r="X4483"/>
          <cell r="Y4483"/>
        </row>
        <row r="4484">
          <cell r="I4484">
            <v>0</v>
          </cell>
          <cell r="J4484">
            <v>0</v>
          </cell>
          <cell r="O4484">
            <v>0</v>
          </cell>
          <cell r="P4484" t="str">
            <v/>
          </cell>
          <cell r="R4484" t="str">
            <v/>
          </cell>
          <cell r="S4484">
            <v>0</v>
          </cell>
          <cell r="U4484">
            <v>0</v>
          </cell>
          <cell r="V4484">
            <v>0</v>
          </cell>
          <cell r="W4484">
            <v>0</v>
          </cell>
          <cell r="X4484"/>
          <cell r="Y4484"/>
        </row>
        <row r="4485">
          <cell r="I4485">
            <v>0</v>
          </cell>
          <cell r="J4485">
            <v>0</v>
          </cell>
          <cell r="O4485">
            <v>0</v>
          </cell>
          <cell r="P4485" t="str">
            <v/>
          </cell>
          <cell r="R4485" t="str">
            <v/>
          </cell>
          <cell r="S4485">
            <v>0</v>
          </cell>
          <cell r="U4485">
            <v>0</v>
          </cell>
          <cell r="V4485">
            <v>0</v>
          </cell>
          <cell r="W4485">
            <v>0</v>
          </cell>
          <cell r="X4485"/>
          <cell r="Y4485"/>
        </row>
        <row r="4486">
          <cell r="I4486">
            <v>0</v>
          </cell>
          <cell r="J4486">
            <v>0</v>
          </cell>
          <cell r="O4486">
            <v>0</v>
          </cell>
          <cell r="P4486" t="str">
            <v/>
          </cell>
          <cell r="R4486" t="str">
            <v/>
          </cell>
          <cell r="S4486">
            <v>0</v>
          </cell>
          <cell r="U4486">
            <v>0</v>
          </cell>
          <cell r="V4486">
            <v>0</v>
          </cell>
          <cell r="W4486">
            <v>0</v>
          </cell>
          <cell r="X4486"/>
          <cell r="Y4486"/>
        </row>
        <row r="4487">
          <cell r="I4487">
            <v>0</v>
          </cell>
          <cell r="J4487">
            <v>0</v>
          </cell>
          <cell r="O4487">
            <v>0</v>
          </cell>
          <cell r="P4487" t="str">
            <v/>
          </cell>
          <cell r="R4487" t="str">
            <v/>
          </cell>
          <cell r="S4487">
            <v>0</v>
          </cell>
          <cell r="U4487">
            <v>0</v>
          </cell>
          <cell r="V4487">
            <v>0</v>
          </cell>
          <cell r="W4487">
            <v>0</v>
          </cell>
          <cell r="X4487"/>
          <cell r="Y4487"/>
        </row>
        <row r="4488">
          <cell r="I4488">
            <v>0</v>
          </cell>
          <cell r="J4488">
            <v>0</v>
          </cell>
          <cell r="O4488">
            <v>0</v>
          </cell>
          <cell r="P4488" t="str">
            <v/>
          </cell>
          <cell r="R4488" t="str">
            <v/>
          </cell>
          <cell r="S4488">
            <v>0</v>
          </cell>
          <cell r="U4488">
            <v>0</v>
          </cell>
          <cell r="V4488">
            <v>0</v>
          </cell>
          <cell r="W4488">
            <v>0</v>
          </cell>
          <cell r="X4488"/>
          <cell r="Y4488"/>
        </row>
        <row r="4489">
          <cell r="I4489">
            <v>0</v>
          </cell>
          <cell r="J4489">
            <v>0</v>
          </cell>
          <cell r="O4489">
            <v>0</v>
          </cell>
          <cell r="P4489" t="str">
            <v/>
          </cell>
          <cell r="R4489" t="str">
            <v/>
          </cell>
          <cell r="S4489">
            <v>0</v>
          </cell>
          <cell r="U4489">
            <v>0</v>
          </cell>
          <cell r="V4489">
            <v>0</v>
          </cell>
          <cell r="W4489">
            <v>0</v>
          </cell>
          <cell r="X4489"/>
          <cell r="Y4489"/>
        </row>
        <row r="4490">
          <cell r="I4490">
            <v>0</v>
          </cell>
          <cell r="J4490">
            <v>0</v>
          </cell>
          <cell r="O4490">
            <v>0</v>
          </cell>
          <cell r="P4490" t="str">
            <v/>
          </cell>
          <cell r="R4490" t="str">
            <v/>
          </cell>
          <cell r="S4490">
            <v>0</v>
          </cell>
          <cell r="U4490">
            <v>0</v>
          </cell>
          <cell r="V4490">
            <v>0</v>
          </cell>
          <cell r="W4490">
            <v>0</v>
          </cell>
          <cell r="X4490"/>
          <cell r="Y4490"/>
        </row>
        <row r="4491">
          <cell r="I4491">
            <v>0</v>
          </cell>
          <cell r="J4491">
            <v>0</v>
          </cell>
          <cell r="O4491">
            <v>0</v>
          </cell>
          <cell r="P4491" t="str">
            <v/>
          </cell>
          <cell r="R4491" t="str">
            <v/>
          </cell>
          <cell r="S4491">
            <v>0</v>
          </cell>
          <cell r="U4491">
            <v>0</v>
          </cell>
          <cell r="V4491">
            <v>0</v>
          </cell>
          <cell r="W4491">
            <v>0</v>
          </cell>
          <cell r="X4491"/>
          <cell r="Y4491"/>
        </row>
        <row r="4492">
          <cell r="I4492">
            <v>0</v>
          </cell>
          <cell r="J4492">
            <v>0</v>
          </cell>
          <cell r="O4492">
            <v>0</v>
          </cell>
          <cell r="P4492" t="str">
            <v/>
          </cell>
          <cell r="R4492" t="str">
            <v/>
          </cell>
          <cell r="S4492">
            <v>0</v>
          </cell>
          <cell r="U4492">
            <v>0</v>
          </cell>
          <cell r="V4492">
            <v>0</v>
          </cell>
          <cell r="W4492">
            <v>0</v>
          </cell>
          <cell r="X4492"/>
          <cell r="Y4492"/>
        </row>
        <row r="4493">
          <cell r="I4493">
            <v>0</v>
          </cell>
          <cell r="J4493">
            <v>0</v>
          </cell>
          <cell r="O4493">
            <v>0</v>
          </cell>
          <cell r="P4493" t="str">
            <v/>
          </cell>
          <cell r="R4493" t="str">
            <v/>
          </cell>
          <cell r="S4493">
            <v>0</v>
          </cell>
          <cell r="U4493">
            <v>0</v>
          </cell>
          <cell r="V4493">
            <v>0</v>
          </cell>
          <cell r="W4493">
            <v>0</v>
          </cell>
          <cell r="X4493"/>
          <cell r="Y4493"/>
        </row>
        <row r="4494">
          <cell r="I4494">
            <v>0</v>
          </cell>
          <cell r="J4494">
            <v>0</v>
          </cell>
          <cell r="O4494">
            <v>0</v>
          </cell>
          <cell r="P4494" t="str">
            <v/>
          </cell>
          <cell r="R4494" t="str">
            <v/>
          </cell>
          <cell r="S4494">
            <v>0</v>
          </cell>
          <cell r="U4494">
            <v>0</v>
          </cell>
          <cell r="V4494">
            <v>0</v>
          </cell>
          <cell r="W4494">
            <v>0</v>
          </cell>
          <cell r="X4494"/>
          <cell r="Y4494"/>
        </row>
        <row r="4495">
          <cell r="I4495">
            <v>0</v>
          </cell>
          <cell r="J4495">
            <v>0</v>
          </cell>
          <cell r="O4495">
            <v>0</v>
          </cell>
          <cell r="P4495" t="str">
            <v/>
          </cell>
          <cell r="R4495" t="str">
            <v/>
          </cell>
          <cell r="S4495">
            <v>0</v>
          </cell>
          <cell r="U4495">
            <v>0</v>
          </cell>
          <cell r="V4495">
            <v>0</v>
          </cell>
          <cell r="W4495">
            <v>0</v>
          </cell>
          <cell r="X4495"/>
          <cell r="Y4495"/>
        </row>
        <row r="4496">
          <cell r="I4496">
            <v>0</v>
          </cell>
          <cell r="J4496">
            <v>0</v>
          </cell>
          <cell r="O4496">
            <v>0</v>
          </cell>
          <cell r="P4496" t="str">
            <v/>
          </cell>
          <cell r="R4496" t="str">
            <v/>
          </cell>
          <cell r="S4496">
            <v>0</v>
          </cell>
          <cell r="U4496">
            <v>0</v>
          </cell>
          <cell r="V4496">
            <v>0</v>
          </cell>
          <cell r="W4496">
            <v>0</v>
          </cell>
          <cell r="X4496"/>
          <cell r="Y4496"/>
        </row>
        <row r="4497">
          <cell r="I4497">
            <v>0</v>
          </cell>
          <cell r="J4497">
            <v>0</v>
          </cell>
          <cell r="O4497">
            <v>0</v>
          </cell>
          <cell r="P4497" t="str">
            <v/>
          </cell>
          <cell r="R4497" t="str">
            <v/>
          </cell>
          <cell r="S4497">
            <v>0</v>
          </cell>
          <cell r="U4497">
            <v>0</v>
          </cell>
          <cell r="V4497">
            <v>0</v>
          </cell>
          <cell r="W4497">
            <v>0</v>
          </cell>
          <cell r="X4497"/>
          <cell r="Y4497"/>
        </row>
        <row r="4498">
          <cell r="I4498">
            <v>0</v>
          </cell>
          <cell r="J4498">
            <v>0</v>
          </cell>
          <cell r="O4498">
            <v>0</v>
          </cell>
          <cell r="P4498" t="str">
            <v/>
          </cell>
          <cell r="R4498" t="str">
            <v/>
          </cell>
          <cell r="S4498">
            <v>0</v>
          </cell>
          <cell r="U4498">
            <v>0</v>
          </cell>
          <cell r="V4498">
            <v>0</v>
          </cell>
          <cell r="W4498">
            <v>0</v>
          </cell>
          <cell r="X4498"/>
          <cell r="Y4498"/>
        </row>
        <row r="4499">
          <cell r="I4499">
            <v>0</v>
          </cell>
          <cell r="J4499">
            <v>0</v>
          </cell>
          <cell r="O4499">
            <v>0</v>
          </cell>
          <cell r="P4499" t="str">
            <v/>
          </cell>
          <cell r="R4499" t="str">
            <v/>
          </cell>
          <cell r="S4499">
            <v>0</v>
          </cell>
          <cell r="U4499">
            <v>0</v>
          </cell>
          <cell r="V4499">
            <v>0</v>
          </cell>
          <cell r="W4499">
            <v>0</v>
          </cell>
          <cell r="X4499"/>
          <cell r="Y4499"/>
        </row>
        <row r="4500">
          <cell r="I4500">
            <v>0</v>
          </cell>
          <cell r="J4500">
            <v>0</v>
          </cell>
          <cell r="O4500">
            <v>0</v>
          </cell>
          <cell r="P4500" t="str">
            <v/>
          </cell>
          <cell r="R4500" t="str">
            <v/>
          </cell>
          <cell r="S4500">
            <v>0</v>
          </cell>
          <cell r="U4500">
            <v>0</v>
          </cell>
          <cell r="V4500">
            <v>0</v>
          </cell>
          <cell r="W4500">
            <v>0</v>
          </cell>
          <cell r="X4500"/>
          <cell r="Y4500"/>
        </row>
        <row r="4501">
          <cell r="I4501">
            <v>0</v>
          </cell>
          <cell r="J4501">
            <v>0</v>
          </cell>
          <cell r="O4501">
            <v>0</v>
          </cell>
          <cell r="P4501" t="str">
            <v/>
          </cell>
          <cell r="R4501" t="str">
            <v/>
          </cell>
          <cell r="S4501">
            <v>0</v>
          </cell>
          <cell r="U4501">
            <v>0</v>
          </cell>
          <cell r="V4501">
            <v>0</v>
          </cell>
          <cell r="W4501">
            <v>0</v>
          </cell>
          <cell r="X4501"/>
          <cell r="Y4501"/>
        </row>
        <row r="4502">
          <cell r="I4502">
            <v>0</v>
          </cell>
          <cell r="J4502">
            <v>0</v>
          </cell>
          <cell r="O4502">
            <v>0</v>
          </cell>
          <cell r="P4502" t="str">
            <v/>
          </cell>
          <cell r="R4502" t="str">
            <v/>
          </cell>
          <cell r="S4502">
            <v>0</v>
          </cell>
          <cell r="U4502">
            <v>0</v>
          </cell>
          <cell r="V4502">
            <v>0</v>
          </cell>
          <cell r="W4502">
            <v>0</v>
          </cell>
          <cell r="X4502"/>
          <cell r="Y4502"/>
        </row>
        <row r="4503">
          <cell r="I4503">
            <v>0</v>
          </cell>
          <cell r="J4503">
            <v>0</v>
          </cell>
          <cell r="O4503">
            <v>0</v>
          </cell>
          <cell r="P4503" t="str">
            <v/>
          </cell>
          <cell r="R4503" t="str">
            <v/>
          </cell>
          <cell r="S4503">
            <v>0</v>
          </cell>
          <cell r="U4503">
            <v>0</v>
          </cell>
          <cell r="V4503">
            <v>0</v>
          </cell>
          <cell r="W4503">
            <v>0</v>
          </cell>
          <cell r="X4503"/>
          <cell r="Y4503"/>
        </row>
        <row r="4504">
          <cell r="I4504">
            <v>0</v>
          </cell>
          <cell r="J4504">
            <v>0</v>
          </cell>
          <cell r="O4504">
            <v>0</v>
          </cell>
          <cell r="P4504" t="str">
            <v/>
          </cell>
          <cell r="R4504" t="str">
            <v/>
          </cell>
          <cell r="S4504">
            <v>0</v>
          </cell>
          <cell r="U4504">
            <v>0</v>
          </cell>
          <cell r="V4504">
            <v>0</v>
          </cell>
          <cell r="W4504">
            <v>0</v>
          </cell>
          <cell r="X4504"/>
          <cell r="Y4504"/>
        </row>
        <row r="4505">
          <cell r="I4505">
            <v>0</v>
          </cell>
          <cell r="J4505">
            <v>0</v>
          </cell>
          <cell r="O4505">
            <v>0</v>
          </cell>
          <cell r="P4505" t="str">
            <v/>
          </cell>
          <cell r="R4505" t="str">
            <v/>
          </cell>
          <cell r="S4505">
            <v>0</v>
          </cell>
          <cell r="U4505">
            <v>0</v>
          </cell>
          <cell r="V4505">
            <v>0</v>
          </cell>
          <cell r="W4505">
            <v>0</v>
          </cell>
          <cell r="X4505"/>
          <cell r="Y4505"/>
        </row>
        <row r="4506">
          <cell r="I4506">
            <v>0</v>
          </cell>
          <cell r="J4506">
            <v>0</v>
          </cell>
          <cell r="O4506">
            <v>0</v>
          </cell>
          <cell r="P4506" t="str">
            <v/>
          </cell>
          <cell r="R4506" t="str">
            <v/>
          </cell>
          <cell r="S4506">
            <v>0</v>
          </cell>
          <cell r="U4506">
            <v>0</v>
          </cell>
          <cell r="V4506">
            <v>0</v>
          </cell>
          <cell r="W4506">
            <v>0</v>
          </cell>
          <cell r="X4506"/>
          <cell r="Y4506"/>
        </row>
        <row r="4507">
          <cell r="I4507">
            <v>0</v>
          </cell>
          <cell r="J4507">
            <v>0</v>
          </cell>
          <cell r="O4507">
            <v>0</v>
          </cell>
          <cell r="P4507" t="str">
            <v/>
          </cell>
          <cell r="R4507" t="str">
            <v/>
          </cell>
          <cell r="S4507">
            <v>0</v>
          </cell>
          <cell r="U4507">
            <v>0</v>
          </cell>
          <cell r="V4507">
            <v>0</v>
          </cell>
          <cell r="W4507">
            <v>0</v>
          </cell>
          <cell r="X4507"/>
          <cell r="Y4507"/>
        </row>
        <row r="4508">
          <cell r="I4508">
            <v>0</v>
          </cell>
          <cell r="J4508">
            <v>0</v>
          </cell>
          <cell r="O4508">
            <v>0</v>
          </cell>
          <cell r="P4508" t="str">
            <v/>
          </cell>
          <cell r="R4508" t="str">
            <v/>
          </cell>
          <cell r="S4508">
            <v>0</v>
          </cell>
          <cell r="U4508">
            <v>0</v>
          </cell>
          <cell r="V4508">
            <v>0</v>
          </cell>
          <cell r="W4508">
            <v>0</v>
          </cell>
          <cell r="X4508"/>
          <cell r="Y4508"/>
        </row>
        <row r="4509">
          <cell r="I4509">
            <v>0</v>
          </cell>
          <cell r="J4509">
            <v>0</v>
          </cell>
          <cell r="O4509">
            <v>0</v>
          </cell>
          <cell r="P4509" t="str">
            <v/>
          </cell>
          <cell r="R4509" t="str">
            <v/>
          </cell>
          <cell r="S4509">
            <v>0</v>
          </cell>
          <cell r="U4509">
            <v>0</v>
          </cell>
          <cell r="V4509">
            <v>0</v>
          </cell>
          <cell r="W4509">
            <v>0</v>
          </cell>
          <cell r="X4509"/>
          <cell r="Y4509"/>
        </row>
        <row r="4510">
          <cell r="I4510">
            <v>0</v>
          </cell>
          <cell r="J4510">
            <v>0</v>
          </cell>
          <cell r="O4510">
            <v>0</v>
          </cell>
          <cell r="P4510" t="str">
            <v/>
          </cell>
          <cell r="R4510" t="str">
            <v/>
          </cell>
          <cell r="S4510">
            <v>0</v>
          </cell>
          <cell r="U4510">
            <v>0</v>
          </cell>
          <cell r="V4510">
            <v>0</v>
          </cell>
          <cell r="W4510">
            <v>0</v>
          </cell>
          <cell r="X4510"/>
          <cell r="Y4510"/>
        </row>
        <row r="4511">
          <cell r="I4511">
            <v>0</v>
          </cell>
          <cell r="J4511">
            <v>0</v>
          </cell>
          <cell r="O4511">
            <v>0</v>
          </cell>
          <cell r="P4511" t="str">
            <v/>
          </cell>
          <cell r="R4511" t="str">
            <v/>
          </cell>
          <cell r="S4511">
            <v>0</v>
          </cell>
          <cell r="U4511">
            <v>0</v>
          </cell>
          <cell r="V4511">
            <v>0</v>
          </cell>
          <cell r="W4511">
            <v>0</v>
          </cell>
          <cell r="X4511"/>
          <cell r="Y4511"/>
        </row>
        <row r="4512">
          <cell r="I4512">
            <v>0</v>
          </cell>
          <cell r="J4512">
            <v>0</v>
          </cell>
          <cell r="O4512">
            <v>0</v>
          </cell>
          <cell r="P4512" t="str">
            <v/>
          </cell>
          <cell r="R4512" t="str">
            <v/>
          </cell>
          <cell r="S4512">
            <v>0</v>
          </cell>
          <cell r="U4512">
            <v>0</v>
          </cell>
          <cell r="V4512">
            <v>0</v>
          </cell>
          <cell r="W4512">
            <v>0</v>
          </cell>
          <cell r="X4512"/>
          <cell r="Y4512"/>
        </row>
        <row r="4513">
          <cell r="I4513">
            <v>0</v>
          </cell>
          <cell r="J4513">
            <v>0</v>
          </cell>
          <cell r="O4513">
            <v>0</v>
          </cell>
          <cell r="P4513" t="str">
            <v/>
          </cell>
          <cell r="R4513" t="str">
            <v/>
          </cell>
          <cell r="S4513">
            <v>0</v>
          </cell>
          <cell r="U4513">
            <v>0</v>
          </cell>
          <cell r="V4513">
            <v>0</v>
          </cell>
          <cell r="W4513">
            <v>0</v>
          </cell>
          <cell r="X4513"/>
          <cell r="Y4513"/>
        </row>
        <row r="4514">
          <cell r="I4514">
            <v>0</v>
          </cell>
          <cell r="J4514">
            <v>0</v>
          </cell>
          <cell r="O4514">
            <v>0</v>
          </cell>
          <cell r="P4514" t="str">
            <v/>
          </cell>
          <cell r="R4514" t="str">
            <v/>
          </cell>
          <cell r="S4514">
            <v>0</v>
          </cell>
          <cell r="U4514">
            <v>0</v>
          </cell>
          <cell r="V4514">
            <v>0</v>
          </cell>
          <cell r="W4514">
            <v>0</v>
          </cell>
          <cell r="X4514"/>
          <cell r="Y4514"/>
        </row>
        <row r="4515">
          <cell r="I4515">
            <v>0</v>
          </cell>
          <cell r="J4515">
            <v>0</v>
          </cell>
          <cell r="O4515">
            <v>0</v>
          </cell>
          <cell r="P4515" t="str">
            <v/>
          </cell>
          <cell r="R4515" t="str">
            <v/>
          </cell>
          <cell r="S4515">
            <v>0</v>
          </cell>
          <cell r="U4515">
            <v>0</v>
          </cell>
          <cell r="V4515">
            <v>0</v>
          </cell>
          <cell r="W4515">
            <v>0</v>
          </cell>
          <cell r="X4515"/>
          <cell r="Y4515"/>
        </row>
        <row r="4516">
          <cell r="I4516">
            <v>0</v>
          </cell>
          <cell r="J4516">
            <v>0</v>
          </cell>
          <cell r="O4516">
            <v>0</v>
          </cell>
          <cell r="P4516" t="str">
            <v/>
          </cell>
          <cell r="R4516" t="str">
            <v/>
          </cell>
          <cell r="S4516">
            <v>0</v>
          </cell>
          <cell r="U4516">
            <v>0</v>
          </cell>
          <cell r="V4516">
            <v>0</v>
          </cell>
          <cell r="W4516">
            <v>0</v>
          </cell>
          <cell r="X4516"/>
          <cell r="Y4516"/>
        </row>
        <row r="4517">
          <cell r="I4517">
            <v>0</v>
          </cell>
          <cell r="J4517">
            <v>0</v>
          </cell>
          <cell r="O4517">
            <v>0</v>
          </cell>
          <cell r="P4517" t="str">
            <v/>
          </cell>
          <cell r="R4517" t="str">
            <v/>
          </cell>
          <cell r="S4517">
            <v>0</v>
          </cell>
          <cell r="U4517">
            <v>0</v>
          </cell>
          <cell r="V4517">
            <v>0</v>
          </cell>
          <cell r="W4517">
            <v>0</v>
          </cell>
          <cell r="X4517"/>
          <cell r="Y4517"/>
        </row>
        <row r="4518">
          <cell r="I4518">
            <v>0</v>
          </cell>
          <cell r="J4518">
            <v>0</v>
          </cell>
          <cell r="O4518">
            <v>0</v>
          </cell>
          <cell r="P4518" t="str">
            <v/>
          </cell>
          <cell r="R4518" t="str">
            <v/>
          </cell>
          <cell r="S4518">
            <v>0</v>
          </cell>
          <cell r="U4518">
            <v>0</v>
          </cell>
          <cell r="V4518">
            <v>0</v>
          </cell>
          <cell r="W4518">
            <v>0</v>
          </cell>
          <cell r="X4518"/>
          <cell r="Y4518"/>
        </row>
        <row r="4519">
          <cell r="I4519">
            <v>0</v>
          </cell>
          <cell r="J4519">
            <v>0</v>
          </cell>
          <cell r="O4519">
            <v>0</v>
          </cell>
          <cell r="P4519" t="str">
            <v/>
          </cell>
          <cell r="R4519" t="str">
            <v/>
          </cell>
          <cell r="S4519">
            <v>0</v>
          </cell>
          <cell r="U4519">
            <v>0</v>
          </cell>
          <cell r="V4519">
            <v>0</v>
          </cell>
          <cell r="W4519">
            <v>0</v>
          </cell>
          <cell r="X4519"/>
          <cell r="Y4519"/>
        </row>
        <row r="4520">
          <cell r="I4520">
            <v>0</v>
          </cell>
          <cell r="J4520">
            <v>0</v>
          </cell>
          <cell r="O4520">
            <v>0</v>
          </cell>
          <cell r="P4520" t="str">
            <v/>
          </cell>
          <cell r="R4520" t="str">
            <v/>
          </cell>
          <cell r="S4520">
            <v>0</v>
          </cell>
          <cell r="U4520">
            <v>0</v>
          </cell>
          <cell r="V4520">
            <v>0</v>
          </cell>
          <cell r="W4520">
            <v>0</v>
          </cell>
          <cell r="X4520"/>
          <cell r="Y4520"/>
        </row>
        <row r="4521">
          <cell r="I4521">
            <v>0</v>
          </cell>
          <cell r="J4521">
            <v>0</v>
          </cell>
          <cell r="O4521">
            <v>0</v>
          </cell>
          <cell r="P4521" t="str">
            <v/>
          </cell>
          <cell r="R4521" t="str">
            <v/>
          </cell>
          <cell r="S4521">
            <v>0</v>
          </cell>
          <cell r="U4521">
            <v>0</v>
          </cell>
          <cell r="V4521">
            <v>0</v>
          </cell>
          <cell r="W4521">
            <v>0</v>
          </cell>
          <cell r="X4521"/>
          <cell r="Y4521"/>
        </row>
        <row r="4522">
          <cell r="I4522">
            <v>0</v>
          </cell>
          <cell r="J4522">
            <v>0</v>
          </cell>
          <cell r="O4522">
            <v>0</v>
          </cell>
          <cell r="P4522" t="str">
            <v/>
          </cell>
          <cell r="R4522" t="str">
            <v/>
          </cell>
          <cell r="S4522">
            <v>0</v>
          </cell>
          <cell r="U4522">
            <v>0</v>
          </cell>
          <cell r="V4522">
            <v>0</v>
          </cell>
          <cell r="W4522">
            <v>0</v>
          </cell>
          <cell r="X4522"/>
          <cell r="Y4522"/>
        </row>
        <row r="4523">
          <cell r="I4523">
            <v>0</v>
          </cell>
          <cell r="J4523">
            <v>0</v>
          </cell>
          <cell r="O4523">
            <v>0</v>
          </cell>
          <cell r="P4523" t="str">
            <v/>
          </cell>
          <cell r="R4523" t="str">
            <v/>
          </cell>
          <cell r="S4523">
            <v>0</v>
          </cell>
          <cell r="U4523">
            <v>0</v>
          </cell>
          <cell r="V4523">
            <v>0</v>
          </cell>
          <cell r="W4523">
            <v>0</v>
          </cell>
          <cell r="X4523"/>
          <cell r="Y4523"/>
        </row>
        <row r="4524">
          <cell r="I4524">
            <v>0</v>
          </cell>
          <cell r="J4524">
            <v>0</v>
          </cell>
          <cell r="O4524">
            <v>0</v>
          </cell>
          <cell r="P4524" t="str">
            <v/>
          </cell>
          <cell r="R4524" t="str">
            <v/>
          </cell>
          <cell r="S4524">
            <v>0</v>
          </cell>
          <cell r="U4524">
            <v>0</v>
          </cell>
          <cell r="V4524">
            <v>0</v>
          </cell>
          <cell r="W4524">
            <v>0</v>
          </cell>
          <cell r="X4524"/>
          <cell r="Y4524"/>
        </row>
        <row r="4525">
          <cell r="I4525">
            <v>0</v>
          </cell>
          <cell r="J4525">
            <v>0</v>
          </cell>
          <cell r="O4525">
            <v>0</v>
          </cell>
          <cell r="P4525" t="str">
            <v/>
          </cell>
          <cell r="R4525" t="str">
            <v/>
          </cell>
          <cell r="S4525">
            <v>0</v>
          </cell>
          <cell r="U4525">
            <v>0</v>
          </cell>
          <cell r="V4525">
            <v>0</v>
          </cell>
          <cell r="W4525">
            <v>0</v>
          </cell>
          <cell r="X4525"/>
          <cell r="Y4525"/>
        </row>
        <row r="4526">
          <cell r="I4526">
            <v>0</v>
          </cell>
          <cell r="J4526">
            <v>0</v>
          </cell>
          <cell r="O4526">
            <v>0</v>
          </cell>
          <cell r="P4526" t="str">
            <v/>
          </cell>
          <cell r="R4526" t="str">
            <v/>
          </cell>
          <cell r="S4526">
            <v>0</v>
          </cell>
          <cell r="U4526">
            <v>0</v>
          </cell>
          <cell r="V4526">
            <v>0</v>
          </cell>
          <cell r="W4526">
            <v>0</v>
          </cell>
          <cell r="X4526"/>
          <cell r="Y4526"/>
        </row>
        <row r="4527">
          <cell r="I4527">
            <v>0</v>
          </cell>
          <cell r="J4527">
            <v>0</v>
          </cell>
          <cell r="O4527">
            <v>0</v>
          </cell>
          <cell r="P4527" t="str">
            <v/>
          </cell>
          <cell r="R4527" t="str">
            <v/>
          </cell>
          <cell r="S4527">
            <v>0</v>
          </cell>
          <cell r="U4527">
            <v>0</v>
          </cell>
          <cell r="V4527">
            <v>0</v>
          </cell>
          <cell r="W4527">
            <v>0</v>
          </cell>
          <cell r="X4527"/>
          <cell r="Y4527"/>
        </row>
        <row r="4528">
          <cell r="I4528">
            <v>0</v>
          </cell>
          <cell r="J4528">
            <v>0</v>
          </cell>
          <cell r="O4528">
            <v>0</v>
          </cell>
          <cell r="P4528" t="str">
            <v/>
          </cell>
          <cell r="R4528" t="str">
            <v/>
          </cell>
          <cell r="S4528">
            <v>0</v>
          </cell>
          <cell r="U4528">
            <v>0</v>
          </cell>
          <cell r="V4528">
            <v>0</v>
          </cell>
          <cell r="W4528">
            <v>0</v>
          </cell>
          <cell r="X4528"/>
          <cell r="Y4528"/>
        </row>
        <row r="4529">
          <cell r="I4529">
            <v>0</v>
          </cell>
          <cell r="J4529">
            <v>0</v>
          </cell>
          <cell r="O4529">
            <v>0</v>
          </cell>
          <cell r="P4529" t="str">
            <v/>
          </cell>
          <cell r="R4529" t="str">
            <v/>
          </cell>
          <cell r="S4529">
            <v>0</v>
          </cell>
          <cell r="U4529">
            <v>0</v>
          </cell>
          <cell r="V4529">
            <v>0</v>
          </cell>
          <cell r="W4529">
            <v>0</v>
          </cell>
          <cell r="X4529"/>
          <cell r="Y4529"/>
        </row>
        <row r="4530">
          <cell r="I4530">
            <v>0</v>
          </cell>
          <cell r="J4530">
            <v>0</v>
          </cell>
          <cell r="O4530">
            <v>0</v>
          </cell>
          <cell r="P4530" t="str">
            <v/>
          </cell>
          <cell r="R4530" t="str">
            <v/>
          </cell>
          <cell r="S4530">
            <v>0</v>
          </cell>
          <cell r="U4530">
            <v>0</v>
          </cell>
          <cell r="V4530">
            <v>0</v>
          </cell>
          <cell r="W4530">
            <v>0</v>
          </cell>
          <cell r="X4530"/>
          <cell r="Y4530"/>
        </row>
        <row r="4531">
          <cell r="I4531">
            <v>0</v>
          </cell>
          <cell r="J4531">
            <v>0</v>
          </cell>
          <cell r="O4531">
            <v>0</v>
          </cell>
          <cell r="P4531" t="str">
            <v/>
          </cell>
          <cell r="R4531" t="str">
            <v/>
          </cell>
          <cell r="S4531">
            <v>0</v>
          </cell>
          <cell r="U4531">
            <v>0</v>
          </cell>
          <cell r="V4531">
            <v>0</v>
          </cell>
          <cell r="W4531">
            <v>0</v>
          </cell>
          <cell r="X4531"/>
          <cell r="Y4531"/>
        </row>
        <row r="4532">
          <cell r="I4532">
            <v>0</v>
          </cell>
          <cell r="J4532">
            <v>0</v>
          </cell>
          <cell r="O4532">
            <v>0</v>
          </cell>
          <cell r="P4532" t="str">
            <v/>
          </cell>
          <cell r="R4532" t="str">
            <v/>
          </cell>
          <cell r="S4532">
            <v>0</v>
          </cell>
          <cell r="U4532">
            <v>0</v>
          </cell>
          <cell r="V4532">
            <v>0</v>
          </cell>
          <cell r="W4532">
            <v>0</v>
          </cell>
          <cell r="X4532"/>
          <cell r="Y4532"/>
        </row>
        <row r="4533">
          <cell r="I4533">
            <v>0</v>
          </cell>
          <cell r="J4533">
            <v>0</v>
          </cell>
          <cell r="O4533">
            <v>0</v>
          </cell>
          <cell r="P4533" t="str">
            <v/>
          </cell>
          <cell r="R4533" t="str">
            <v/>
          </cell>
          <cell r="S4533">
            <v>0</v>
          </cell>
          <cell r="U4533">
            <v>0</v>
          </cell>
          <cell r="V4533">
            <v>0</v>
          </cell>
          <cell r="W4533">
            <v>0</v>
          </cell>
          <cell r="X4533"/>
          <cell r="Y4533"/>
        </row>
        <row r="4534">
          <cell r="I4534">
            <v>0</v>
          </cell>
          <cell r="J4534">
            <v>0</v>
          </cell>
          <cell r="O4534">
            <v>0</v>
          </cell>
          <cell r="P4534" t="str">
            <v/>
          </cell>
          <cell r="R4534" t="str">
            <v/>
          </cell>
          <cell r="S4534">
            <v>0</v>
          </cell>
          <cell r="U4534">
            <v>0</v>
          </cell>
          <cell r="V4534">
            <v>0</v>
          </cell>
          <cell r="W4534">
            <v>0</v>
          </cell>
          <cell r="X4534"/>
          <cell r="Y4534"/>
        </row>
        <row r="4535">
          <cell r="I4535">
            <v>0</v>
          </cell>
          <cell r="J4535">
            <v>0</v>
          </cell>
          <cell r="O4535">
            <v>0</v>
          </cell>
          <cell r="P4535" t="str">
            <v/>
          </cell>
          <cell r="R4535" t="str">
            <v/>
          </cell>
          <cell r="S4535">
            <v>0</v>
          </cell>
          <cell r="U4535">
            <v>0</v>
          </cell>
          <cell r="V4535">
            <v>0</v>
          </cell>
          <cell r="W4535">
            <v>0</v>
          </cell>
          <cell r="X4535"/>
          <cell r="Y4535"/>
        </row>
        <row r="4536">
          <cell r="I4536">
            <v>0</v>
          </cell>
          <cell r="J4536">
            <v>0</v>
          </cell>
          <cell r="O4536">
            <v>0</v>
          </cell>
          <cell r="P4536" t="str">
            <v/>
          </cell>
          <cell r="R4536" t="str">
            <v/>
          </cell>
          <cell r="S4536">
            <v>0</v>
          </cell>
          <cell r="U4536">
            <v>0</v>
          </cell>
          <cell r="V4536">
            <v>0</v>
          </cell>
          <cell r="W4536">
            <v>0</v>
          </cell>
          <cell r="X4536"/>
          <cell r="Y4536"/>
        </row>
        <row r="4537">
          <cell r="I4537">
            <v>0</v>
          </cell>
          <cell r="J4537">
            <v>0</v>
          </cell>
          <cell r="O4537">
            <v>0</v>
          </cell>
          <cell r="P4537" t="str">
            <v/>
          </cell>
          <cell r="R4537" t="str">
            <v/>
          </cell>
          <cell r="S4537">
            <v>0</v>
          </cell>
          <cell r="U4537">
            <v>0</v>
          </cell>
          <cell r="V4537">
            <v>0</v>
          </cell>
          <cell r="W4537">
            <v>0</v>
          </cell>
          <cell r="X4537"/>
          <cell r="Y4537"/>
        </row>
        <row r="4538">
          <cell r="I4538">
            <v>0</v>
          </cell>
          <cell r="J4538">
            <v>0</v>
          </cell>
          <cell r="O4538">
            <v>0</v>
          </cell>
          <cell r="P4538" t="str">
            <v/>
          </cell>
          <cell r="R4538" t="str">
            <v/>
          </cell>
          <cell r="S4538">
            <v>0</v>
          </cell>
          <cell r="U4538">
            <v>0</v>
          </cell>
          <cell r="V4538">
            <v>0</v>
          </cell>
          <cell r="W4538">
            <v>0</v>
          </cell>
          <cell r="X4538"/>
          <cell r="Y4538"/>
        </row>
        <row r="4539">
          <cell r="I4539">
            <v>0</v>
          </cell>
          <cell r="J4539">
            <v>0</v>
          </cell>
          <cell r="O4539">
            <v>0</v>
          </cell>
          <cell r="P4539" t="str">
            <v/>
          </cell>
          <cell r="R4539" t="str">
            <v/>
          </cell>
          <cell r="S4539">
            <v>0</v>
          </cell>
          <cell r="U4539">
            <v>0</v>
          </cell>
          <cell r="V4539">
            <v>0</v>
          </cell>
          <cell r="W4539">
            <v>0</v>
          </cell>
          <cell r="X4539"/>
          <cell r="Y4539"/>
        </row>
        <row r="4540">
          <cell r="I4540">
            <v>0</v>
          </cell>
          <cell r="J4540">
            <v>0</v>
          </cell>
          <cell r="O4540">
            <v>0</v>
          </cell>
          <cell r="P4540" t="str">
            <v/>
          </cell>
          <cell r="R4540" t="str">
            <v/>
          </cell>
          <cell r="S4540">
            <v>0</v>
          </cell>
          <cell r="U4540">
            <v>0</v>
          </cell>
          <cell r="V4540">
            <v>0</v>
          </cell>
          <cell r="W4540">
            <v>0</v>
          </cell>
          <cell r="X4540"/>
          <cell r="Y4540"/>
        </row>
        <row r="4541">
          <cell r="I4541">
            <v>0</v>
          </cell>
          <cell r="J4541">
            <v>0</v>
          </cell>
          <cell r="O4541">
            <v>0</v>
          </cell>
          <cell r="P4541" t="str">
            <v/>
          </cell>
          <cell r="R4541" t="str">
            <v/>
          </cell>
          <cell r="S4541">
            <v>0</v>
          </cell>
          <cell r="U4541">
            <v>0</v>
          </cell>
          <cell r="V4541">
            <v>0</v>
          </cell>
          <cell r="W4541">
            <v>0</v>
          </cell>
          <cell r="X4541"/>
          <cell r="Y4541"/>
        </row>
        <row r="4542">
          <cell r="I4542">
            <v>0</v>
          </cell>
          <cell r="J4542">
            <v>0</v>
          </cell>
          <cell r="O4542">
            <v>0</v>
          </cell>
          <cell r="P4542" t="str">
            <v/>
          </cell>
          <cell r="R4542" t="str">
            <v/>
          </cell>
          <cell r="S4542">
            <v>0</v>
          </cell>
          <cell r="U4542">
            <v>0</v>
          </cell>
          <cell r="V4542">
            <v>0</v>
          </cell>
          <cell r="W4542">
            <v>0</v>
          </cell>
          <cell r="X4542"/>
          <cell r="Y4542"/>
        </row>
        <row r="4543">
          <cell r="I4543">
            <v>0</v>
          </cell>
          <cell r="J4543">
            <v>0</v>
          </cell>
          <cell r="O4543">
            <v>0</v>
          </cell>
          <cell r="P4543" t="str">
            <v/>
          </cell>
          <cell r="R4543" t="str">
            <v/>
          </cell>
          <cell r="S4543">
            <v>0</v>
          </cell>
          <cell r="U4543">
            <v>0</v>
          </cell>
          <cell r="V4543">
            <v>0</v>
          </cell>
          <cell r="W4543">
            <v>0</v>
          </cell>
          <cell r="X4543"/>
          <cell r="Y4543"/>
        </row>
        <row r="4544">
          <cell r="I4544">
            <v>0</v>
          </cell>
          <cell r="J4544">
            <v>0</v>
          </cell>
          <cell r="O4544">
            <v>0</v>
          </cell>
          <cell r="P4544" t="str">
            <v/>
          </cell>
          <cell r="R4544" t="str">
            <v/>
          </cell>
          <cell r="S4544">
            <v>0</v>
          </cell>
          <cell r="U4544">
            <v>0</v>
          </cell>
          <cell r="V4544">
            <v>0</v>
          </cell>
          <cell r="W4544">
            <v>0</v>
          </cell>
          <cell r="X4544"/>
          <cell r="Y4544"/>
        </row>
        <row r="4545">
          <cell r="I4545">
            <v>0</v>
          </cell>
          <cell r="J4545">
            <v>0</v>
          </cell>
          <cell r="O4545">
            <v>0</v>
          </cell>
          <cell r="P4545" t="str">
            <v/>
          </cell>
          <cell r="R4545" t="str">
            <v/>
          </cell>
          <cell r="S4545">
            <v>0</v>
          </cell>
          <cell r="U4545">
            <v>0</v>
          </cell>
          <cell r="V4545">
            <v>0</v>
          </cell>
          <cell r="W4545">
            <v>0</v>
          </cell>
          <cell r="X4545"/>
          <cell r="Y4545"/>
        </row>
        <row r="4546">
          <cell r="I4546">
            <v>0</v>
          </cell>
          <cell r="J4546">
            <v>0</v>
          </cell>
          <cell r="O4546">
            <v>0</v>
          </cell>
          <cell r="P4546" t="str">
            <v/>
          </cell>
          <cell r="R4546" t="str">
            <v/>
          </cell>
          <cell r="S4546">
            <v>0</v>
          </cell>
          <cell r="U4546">
            <v>0</v>
          </cell>
          <cell r="V4546">
            <v>0</v>
          </cell>
          <cell r="W4546">
            <v>0</v>
          </cell>
          <cell r="X4546"/>
          <cell r="Y4546"/>
        </row>
        <row r="4547">
          <cell r="I4547">
            <v>0</v>
          </cell>
          <cell r="J4547">
            <v>0</v>
          </cell>
          <cell r="O4547">
            <v>0</v>
          </cell>
          <cell r="P4547" t="str">
            <v/>
          </cell>
          <cell r="R4547" t="str">
            <v/>
          </cell>
          <cell r="S4547">
            <v>0</v>
          </cell>
          <cell r="U4547">
            <v>0</v>
          </cell>
          <cell r="V4547">
            <v>0</v>
          </cell>
          <cell r="W4547">
            <v>0</v>
          </cell>
          <cell r="X4547"/>
          <cell r="Y4547"/>
        </row>
        <row r="4548">
          <cell r="I4548">
            <v>0</v>
          </cell>
          <cell r="J4548">
            <v>0</v>
          </cell>
          <cell r="O4548">
            <v>0</v>
          </cell>
          <cell r="P4548" t="str">
            <v/>
          </cell>
          <cell r="R4548" t="str">
            <v/>
          </cell>
          <cell r="S4548">
            <v>0</v>
          </cell>
          <cell r="U4548">
            <v>0</v>
          </cell>
          <cell r="V4548">
            <v>0</v>
          </cell>
          <cell r="W4548">
            <v>0</v>
          </cell>
          <cell r="X4548"/>
          <cell r="Y4548"/>
        </row>
        <row r="4549">
          <cell r="I4549">
            <v>0</v>
          </cell>
          <cell r="J4549">
            <v>0</v>
          </cell>
          <cell r="O4549">
            <v>0</v>
          </cell>
          <cell r="P4549" t="str">
            <v/>
          </cell>
          <cell r="R4549" t="str">
            <v/>
          </cell>
          <cell r="S4549">
            <v>0</v>
          </cell>
          <cell r="U4549">
            <v>0</v>
          </cell>
          <cell r="V4549">
            <v>0</v>
          </cell>
          <cell r="W4549">
            <v>0</v>
          </cell>
          <cell r="X4549"/>
          <cell r="Y4549"/>
        </row>
        <row r="4550">
          <cell r="I4550">
            <v>0</v>
          </cell>
          <cell r="J4550">
            <v>0</v>
          </cell>
          <cell r="O4550">
            <v>0</v>
          </cell>
          <cell r="P4550" t="str">
            <v/>
          </cell>
          <cell r="R4550" t="str">
            <v/>
          </cell>
          <cell r="S4550">
            <v>0</v>
          </cell>
          <cell r="U4550">
            <v>0</v>
          </cell>
          <cell r="V4550">
            <v>0</v>
          </cell>
          <cell r="W4550">
            <v>0</v>
          </cell>
          <cell r="X4550"/>
          <cell r="Y4550"/>
        </row>
        <row r="4551">
          <cell r="I4551">
            <v>0</v>
          </cell>
          <cell r="J4551">
            <v>0</v>
          </cell>
          <cell r="O4551">
            <v>0</v>
          </cell>
          <cell r="P4551" t="str">
            <v/>
          </cell>
          <cell r="R4551" t="str">
            <v/>
          </cell>
          <cell r="S4551">
            <v>0</v>
          </cell>
          <cell r="U4551">
            <v>0</v>
          </cell>
          <cell r="V4551">
            <v>0</v>
          </cell>
          <cell r="W4551">
            <v>0</v>
          </cell>
          <cell r="X4551"/>
          <cell r="Y4551"/>
        </row>
        <row r="4552">
          <cell r="I4552">
            <v>0</v>
          </cell>
          <cell r="J4552">
            <v>0</v>
          </cell>
          <cell r="O4552">
            <v>0</v>
          </cell>
          <cell r="P4552" t="str">
            <v/>
          </cell>
          <cell r="R4552" t="str">
            <v/>
          </cell>
          <cell r="S4552">
            <v>0</v>
          </cell>
          <cell r="U4552">
            <v>0</v>
          </cell>
          <cell r="V4552">
            <v>0</v>
          </cell>
          <cell r="W4552">
            <v>0</v>
          </cell>
          <cell r="X4552"/>
          <cell r="Y4552"/>
        </row>
        <row r="4553">
          <cell r="I4553">
            <v>0</v>
          </cell>
          <cell r="J4553">
            <v>0</v>
          </cell>
          <cell r="O4553">
            <v>0</v>
          </cell>
          <cell r="P4553" t="str">
            <v/>
          </cell>
          <cell r="R4553" t="str">
            <v/>
          </cell>
          <cell r="S4553">
            <v>0</v>
          </cell>
          <cell r="U4553">
            <v>0</v>
          </cell>
          <cell r="V4553">
            <v>0</v>
          </cell>
          <cell r="W4553">
            <v>0</v>
          </cell>
          <cell r="X4553"/>
          <cell r="Y4553"/>
        </row>
        <row r="4554">
          <cell r="I4554">
            <v>0</v>
          </cell>
          <cell r="J4554">
            <v>0</v>
          </cell>
          <cell r="O4554">
            <v>0</v>
          </cell>
          <cell r="P4554" t="str">
            <v/>
          </cell>
          <cell r="R4554" t="str">
            <v/>
          </cell>
          <cell r="S4554">
            <v>0</v>
          </cell>
          <cell r="U4554">
            <v>0</v>
          </cell>
          <cell r="V4554">
            <v>0</v>
          </cell>
          <cell r="W4554">
            <v>0</v>
          </cell>
          <cell r="X4554"/>
          <cell r="Y4554"/>
        </row>
        <row r="4555">
          <cell r="I4555">
            <v>0</v>
          </cell>
          <cell r="J4555">
            <v>0</v>
          </cell>
          <cell r="O4555">
            <v>0</v>
          </cell>
          <cell r="P4555" t="str">
            <v/>
          </cell>
          <cell r="R4555" t="str">
            <v/>
          </cell>
          <cell r="S4555">
            <v>0</v>
          </cell>
          <cell r="U4555">
            <v>0</v>
          </cell>
          <cell r="V4555">
            <v>0</v>
          </cell>
          <cell r="W4555">
            <v>0</v>
          </cell>
          <cell r="X4555"/>
          <cell r="Y4555"/>
        </row>
        <row r="4556">
          <cell r="I4556">
            <v>0</v>
          </cell>
          <cell r="J4556">
            <v>0</v>
          </cell>
          <cell r="O4556">
            <v>0</v>
          </cell>
          <cell r="P4556" t="str">
            <v/>
          </cell>
          <cell r="R4556" t="str">
            <v/>
          </cell>
          <cell r="S4556">
            <v>0</v>
          </cell>
          <cell r="U4556">
            <v>0</v>
          </cell>
          <cell r="V4556">
            <v>0</v>
          </cell>
          <cell r="W4556">
            <v>0</v>
          </cell>
          <cell r="X4556"/>
          <cell r="Y4556"/>
        </row>
        <row r="4557">
          <cell r="I4557">
            <v>0</v>
          </cell>
          <cell r="J4557">
            <v>0</v>
          </cell>
          <cell r="O4557">
            <v>0</v>
          </cell>
          <cell r="P4557" t="str">
            <v/>
          </cell>
          <cell r="R4557" t="str">
            <v/>
          </cell>
          <cell r="S4557">
            <v>0</v>
          </cell>
          <cell r="U4557">
            <v>0</v>
          </cell>
          <cell r="V4557">
            <v>0</v>
          </cell>
          <cell r="W4557">
            <v>0</v>
          </cell>
          <cell r="X4557"/>
          <cell r="Y4557"/>
        </row>
        <row r="4558">
          <cell r="I4558">
            <v>0</v>
          </cell>
          <cell r="J4558">
            <v>0</v>
          </cell>
          <cell r="O4558">
            <v>0</v>
          </cell>
          <cell r="P4558" t="str">
            <v/>
          </cell>
          <cell r="R4558" t="str">
            <v/>
          </cell>
          <cell r="S4558">
            <v>0</v>
          </cell>
          <cell r="U4558">
            <v>0</v>
          </cell>
          <cell r="V4558">
            <v>0</v>
          </cell>
          <cell r="W4558">
            <v>0</v>
          </cell>
          <cell r="X4558"/>
          <cell r="Y4558"/>
        </row>
        <row r="4559">
          <cell r="I4559">
            <v>0</v>
          </cell>
          <cell r="J4559">
            <v>0</v>
          </cell>
          <cell r="O4559">
            <v>0</v>
          </cell>
          <cell r="P4559" t="str">
            <v/>
          </cell>
          <cell r="R4559" t="str">
            <v/>
          </cell>
          <cell r="S4559">
            <v>0</v>
          </cell>
          <cell r="U4559">
            <v>0</v>
          </cell>
          <cell r="V4559">
            <v>0</v>
          </cell>
          <cell r="W4559">
            <v>0</v>
          </cell>
          <cell r="X4559"/>
          <cell r="Y4559"/>
        </row>
        <row r="4560">
          <cell r="I4560">
            <v>0</v>
          </cell>
          <cell r="J4560">
            <v>0</v>
          </cell>
          <cell r="O4560">
            <v>0</v>
          </cell>
          <cell r="P4560" t="str">
            <v/>
          </cell>
          <cell r="R4560" t="str">
            <v/>
          </cell>
          <cell r="S4560">
            <v>0</v>
          </cell>
          <cell r="U4560">
            <v>0</v>
          </cell>
          <cell r="V4560">
            <v>0</v>
          </cell>
          <cell r="W4560">
            <v>0</v>
          </cell>
          <cell r="X4560"/>
          <cell r="Y4560"/>
        </row>
        <row r="4561">
          <cell r="I4561">
            <v>0</v>
          </cell>
          <cell r="J4561">
            <v>0</v>
          </cell>
          <cell r="O4561">
            <v>0</v>
          </cell>
          <cell r="P4561" t="str">
            <v/>
          </cell>
          <cell r="R4561" t="str">
            <v/>
          </cell>
          <cell r="S4561">
            <v>0</v>
          </cell>
          <cell r="U4561">
            <v>0</v>
          </cell>
          <cell r="V4561">
            <v>0</v>
          </cell>
          <cell r="W4561">
            <v>0</v>
          </cell>
          <cell r="X4561"/>
          <cell r="Y4561"/>
        </row>
        <row r="4562">
          <cell r="I4562">
            <v>0</v>
          </cell>
          <cell r="J4562">
            <v>0</v>
          </cell>
          <cell r="O4562">
            <v>0</v>
          </cell>
          <cell r="P4562" t="str">
            <v/>
          </cell>
          <cell r="R4562" t="str">
            <v/>
          </cell>
          <cell r="S4562">
            <v>0</v>
          </cell>
          <cell r="U4562">
            <v>0</v>
          </cell>
          <cell r="V4562">
            <v>0</v>
          </cell>
          <cell r="W4562">
            <v>0</v>
          </cell>
          <cell r="X4562"/>
          <cell r="Y4562"/>
        </row>
        <row r="4563">
          <cell r="I4563">
            <v>0</v>
          </cell>
          <cell r="J4563">
            <v>0</v>
          </cell>
          <cell r="O4563">
            <v>0</v>
          </cell>
          <cell r="P4563" t="str">
            <v/>
          </cell>
          <cell r="R4563" t="str">
            <v/>
          </cell>
          <cell r="S4563">
            <v>0</v>
          </cell>
          <cell r="U4563">
            <v>0</v>
          </cell>
          <cell r="V4563">
            <v>0</v>
          </cell>
          <cell r="W4563">
            <v>0</v>
          </cell>
          <cell r="X4563"/>
          <cell r="Y4563"/>
        </row>
        <row r="4564">
          <cell r="I4564">
            <v>0</v>
          </cell>
          <cell r="J4564">
            <v>0</v>
          </cell>
          <cell r="O4564">
            <v>0</v>
          </cell>
          <cell r="P4564" t="str">
            <v/>
          </cell>
          <cell r="R4564" t="str">
            <v/>
          </cell>
          <cell r="S4564">
            <v>0</v>
          </cell>
          <cell r="U4564">
            <v>0</v>
          </cell>
          <cell r="V4564">
            <v>0</v>
          </cell>
          <cell r="W4564">
            <v>0</v>
          </cell>
          <cell r="X4564"/>
          <cell r="Y4564"/>
        </row>
        <row r="4565">
          <cell r="I4565">
            <v>0</v>
          </cell>
          <cell r="J4565">
            <v>0</v>
          </cell>
          <cell r="O4565">
            <v>0</v>
          </cell>
          <cell r="P4565" t="str">
            <v/>
          </cell>
          <cell r="R4565" t="str">
            <v/>
          </cell>
          <cell r="S4565">
            <v>0</v>
          </cell>
          <cell r="U4565">
            <v>0</v>
          </cell>
          <cell r="V4565">
            <v>0</v>
          </cell>
          <cell r="W4565">
            <v>0</v>
          </cell>
          <cell r="X4565"/>
          <cell r="Y4565"/>
        </row>
        <row r="4566">
          <cell r="I4566">
            <v>0</v>
          </cell>
          <cell r="J4566">
            <v>0</v>
          </cell>
          <cell r="O4566">
            <v>0</v>
          </cell>
          <cell r="P4566" t="str">
            <v/>
          </cell>
          <cell r="R4566" t="str">
            <v/>
          </cell>
          <cell r="S4566">
            <v>0</v>
          </cell>
          <cell r="U4566">
            <v>0</v>
          </cell>
          <cell r="V4566">
            <v>0</v>
          </cell>
          <cell r="W4566">
            <v>0</v>
          </cell>
          <cell r="X4566"/>
          <cell r="Y4566"/>
        </row>
        <row r="4567">
          <cell r="I4567">
            <v>0</v>
          </cell>
          <cell r="J4567">
            <v>0</v>
          </cell>
          <cell r="O4567">
            <v>0</v>
          </cell>
          <cell r="P4567" t="str">
            <v/>
          </cell>
          <cell r="R4567" t="str">
            <v/>
          </cell>
          <cell r="S4567">
            <v>0</v>
          </cell>
          <cell r="U4567">
            <v>0</v>
          </cell>
          <cell r="V4567">
            <v>0</v>
          </cell>
          <cell r="W4567">
            <v>0</v>
          </cell>
          <cell r="X4567"/>
          <cell r="Y4567"/>
        </row>
        <row r="4568">
          <cell r="I4568">
            <v>0</v>
          </cell>
          <cell r="J4568">
            <v>0</v>
          </cell>
          <cell r="O4568">
            <v>0</v>
          </cell>
          <cell r="P4568" t="str">
            <v/>
          </cell>
          <cell r="R4568" t="str">
            <v/>
          </cell>
          <cell r="S4568">
            <v>0</v>
          </cell>
          <cell r="U4568">
            <v>0</v>
          </cell>
          <cell r="V4568">
            <v>0</v>
          </cell>
          <cell r="W4568">
            <v>0</v>
          </cell>
          <cell r="X4568"/>
          <cell r="Y4568"/>
        </row>
        <row r="4569">
          <cell r="I4569">
            <v>0</v>
          </cell>
          <cell r="J4569">
            <v>0</v>
          </cell>
          <cell r="O4569">
            <v>0</v>
          </cell>
          <cell r="P4569" t="str">
            <v/>
          </cell>
          <cell r="R4569" t="str">
            <v/>
          </cell>
          <cell r="S4569">
            <v>0</v>
          </cell>
          <cell r="U4569">
            <v>0</v>
          </cell>
          <cell r="V4569">
            <v>0</v>
          </cell>
          <cell r="W4569">
            <v>0</v>
          </cell>
          <cell r="X4569"/>
          <cell r="Y4569"/>
        </row>
        <row r="4570">
          <cell r="I4570">
            <v>0</v>
          </cell>
          <cell r="J4570">
            <v>0</v>
          </cell>
          <cell r="O4570">
            <v>0</v>
          </cell>
          <cell r="P4570" t="str">
            <v/>
          </cell>
          <cell r="R4570" t="str">
            <v/>
          </cell>
          <cell r="S4570">
            <v>0</v>
          </cell>
          <cell r="U4570">
            <v>0</v>
          </cell>
          <cell r="V4570">
            <v>0</v>
          </cell>
          <cell r="W4570">
            <v>0</v>
          </cell>
          <cell r="X4570"/>
          <cell r="Y4570"/>
        </row>
        <row r="4571">
          <cell r="I4571">
            <v>0</v>
          </cell>
          <cell r="J4571">
            <v>0</v>
          </cell>
          <cell r="O4571">
            <v>0</v>
          </cell>
          <cell r="P4571" t="str">
            <v/>
          </cell>
          <cell r="R4571" t="str">
            <v/>
          </cell>
          <cell r="S4571">
            <v>0</v>
          </cell>
          <cell r="U4571">
            <v>0</v>
          </cell>
          <cell r="V4571">
            <v>0</v>
          </cell>
          <cell r="W4571">
            <v>0</v>
          </cell>
          <cell r="X4571"/>
          <cell r="Y4571"/>
        </row>
        <row r="4572">
          <cell r="I4572">
            <v>0</v>
          </cell>
          <cell r="J4572">
            <v>0</v>
          </cell>
          <cell r="O4572">
            <v>0</v>
          </cell>
          <cell r="P4572" t="str">
            <v/>
          </cell>
          <cell r="R4572" t="str">
            <v/>
          </cell>
          <cell r="S4572">
            <v>0</v>
          </cell>
          <cell r="U4572">
            <v>0</v>
          </cell>
          <cell r="V4572">
            <v>0</v>
          </cell>
          <cell r="W4572">
            <v>0</v>
          </cell>
          <cell r="X4572"/>
          <cell r="Y4572"/>
        </row>
        <row r="4573">
          <cell r="I4573">
            <v>0</v>
          </cell>
          <cell r="J4573">
            <v>0</v>
          </cell>
          <cell r="O4573">
            <v>0</v>
          </cell>
          <cell r="P4573" t="str">
            <v/>
          </cell>
          <cell r="R4573" t="str">
            <v/>
          </cell>
          <cell r="S4573">
            <v>0</v>
          </cell>
          <cell r="U4573">
            <v>0</v>
          </cell>
          <cell r="V4573">
            <v>0</v>
          </cell>
          <cell r="W4573">
            <v>0</v>
          </cell>
          <cell r="X4573"/>
          <cell r="Y4573"/>
        </row>
        <row r="4574">
          <cell r="I4574">
            <v>0</v>
          </cell>
          <cell r="J4574">
            <v>0</v>
          </cell>
          <cell r="O4574">
            <v>0</v>
          </cell>
          <cell r="P4574" t="str">
            <v/>
          </cell>
          <cell r="R4574" t="str">
            <v/>
          </cell>
          <cell r="S4574">
            <v>0</v>
          </cell>
          <cell r="U4574">
            <v>0</v>
          </cell>
          <cell r="V4574">
            <v>0</v>
          </cell>
          <cell r="W4574">
            <v>0</v>
          </cell>
          <cell r="X4574"/>
          <cell r="Y4574"/>
        </row>
        <row r="4575">
          <cell r="I4575">
            <v>0</v>
          </cell>
          <cell r="J4575">
            <v>0</v>
          </cell>
          <cell r="O4575">
            <v>0</v>
          </cell>
          <cell r="P4575" t="str">
            <v/>
          </cell>
          <cell r="R4575" t="str">
            <v/>
          </cell>
          <cell r="S4575">
            <v>0</v>
          </cell>
          <cell r="U4575">
            <v>0</v>
          </cell>
          <cell r="V4575">
            <v>0</v>
          </cell>
          <cell r="W4575">
            <v>0</v>
          </cell>
          <cell r="X4575"/>
          <cell r="Y4575"/>
        </row>
        <row r="4576">
          <cell r="I4576">
            <v>0</v>
          </cell>
          <cell r="J4576">
            <v>0</v>
          </cell>
          <cell r="O4576">
            <v>0</v>
          </cell>
          <cell r="P4576" t="str">
            <v/>
          </cell>
          <cell r="R4576" t="str">
            <v/>
          </cell>
          <cell r="S4576">
            <v>0</v>
          </cell>
          <cell r="U4576">
            <v>0</v>
          </cell>
          <cell r="V4576">
            <v>0</v>
          </cell>
          <cell r="W4576">
            <v>0</v>
          </cell>
          <cell r="X4576"/>
          <cell r="Y4576"/>
        </row>
        <row r="4577">
          <cell r="I4577">
            <v>0</v>
          </cell>
          <cell r="J4577">
            <v>0</v>
          </cell>
          <cell r="O4577">
            <v>0</v>
          </cell>
          <cell r="P4577" t="str">
            <v/>
          </cell>
          <cell r="R4577" t="str">
            <v/>
          </cell>
          <cell r="S4577">
            <v>0</v>
          </cell>
          <cell r="U4577">
            <v>0</v>
          </cell>
          <cell r="V4577">
            <v>0</v>
          </cell>
          <cell r="W4577">
            <v>0</v>
          </cell>
          <cell r="X4577"/>
          <cell r="Y4577"/>
        </row>
        <row r="4578">
          <cell r="I4578">
            <v>0</v>
          </cell>
          <cell r="J4578">
            <v>0</v>
          </cell>
          <cell r="O4578">
            <v>0</v>
          </cell>
          <cell r="P4578" t="str">
            <v/>
          </cell>
          <cell r="R4578" t="str">
            <v/>
          </cell>
          <cell r="S4578">
            <v>0</v>
          </cell>
          <cell r="U4578">
            <v>0</v>
          </cell>
          <cell r="V4578">
            <v>0</v>
          </cell>
          <cell r="W4578">
            <v>0</v>
          </cell>
          <cell r="X4578"/>
          <cell r="Y4578"/>
        </row>
        <row r="4579">
          <cell r="I4579">
            <v>0</v>
          </cell>
          <cell r="J4579">
            <v>0</v>
          </cell>
          <cell r="O4579">
            <v>0</v>
          </cell>
          <cell r="P4579" t="str">
            <v/>
          </cell>
          <cell r="R4579" t="str">
            <v/>
          </cell>
          <cell r="S4579">
            <v>0</v>
          </cell>
          <cell r="U4579">
            <v>0</v>
          </cell>
          <cell r="V4579">
            <v>0</v>
          </cell>
          <cell r="W4579">
            <v>0</v>
          </cell>
          <cell r="X4579"/>
          <cell r="Y4579"/>
        </row>
        <row r="4580">
          <cell r="I4580">
            <v>0</v>
          </cell>
          <cell r="J4580">
            <v>0</v>
          </cell>
          <cell r="O4580">
            <v>0</v>
          </cell>
          <cell r="P4580" t="str">
            <v/>
          </cell>
          <cell r="R4580" t="str">
            <v/>
          </cell>
          <cell r="S4580">
            <v>0</v>
          </cell>
          <cell r="U4580">
            <v>0</v>
          </cell>
          <cell r="V4580">
            <v>0</v>
          </cell>
          <cell r="W4580">
            <v>0</v>
          </cell>
          <cell r="X4580"/>
          <cell r="Y4580"/>
        </row>
        <row r="4581">
          <cell r="I4581">
            <v>0</v>
          </cell>
          <cell r="J4581">
            <v>0</v>
          </cell>
          <cell r="O4581">
            <v>0</v>
          </cell>
          <cell r="P4581" t="str">
            <v/>
          </cell>
          <cell r="R4581" t="str">
            <v/>
          </cell>
          <cell r="S4581">
            <v>0</v>
          </cell>
          <cell r="U4581">
            <v>0</v>
          </cell>
          <cell r="V4581">
            <v>0</v>
          </cell>
          <cell r="W4581">
            <v>0</v>
          </cell>
          <cell r="X4581"/>
          <cell r="Y4581"/>
        </row>
        <row r="4582">
          <cell r="I4582">
            <v>0</v>
          </cell>
          <cell r="J4582">
            <v>0</v>
          </cell>
          <cell r="O4582">
            <v>0</v>
          </cell>
          <cell r="P4582" t="str">
            <v/>
          </cell>
          <cell r="R4582" t="str">
            <v/>
          </cell>
          <cell r="S4582">
            <v>0</v>
          </cell>
          <cell r="U4582">
            <v>0</v>
          </cell>
          <cell r="V4582">
            <v>0</v>
          </cell>
          <cell r="W4582">
            <v>0</v>
          </cell>
          <cell r="X4582"/>
          <cell r="Y4582"/>
        </row>
        <row r="4583">
          <cell r="I4583">
            <v>0</v>
          </cell>
          <cell r="J4583">
            <v>0</v>
          </cell>
          <cell r="O4583">
            <v>0</v>
          </cell>
          <cell r="P4583" t="str">
            <v/>
          </cell>
          <cell r="R4583" t="str">
            <v/>
          </cell>
          <cell r="S4583">
            <v>0</v>
          </cell>
          <cell r="U4583">
            <v>0</v>
          </cell>
          <cell r="V4583">
            <v>0</v>
          </cell>
          <cell r="W4583">
            <v>0</v>
          </cell>
          <cell r="X4583"/>
          <cell r="Y4583"/>
        </row>
        <row r="4584">
          <cell r="I4584">
            <v>0</v>
          </cell>
          <cell r="J4584">
            <v>0</v>
          </cell>
          <cell r="O4584">
            <v>0</v>
          </cell>
          <cell r="P4584" t="str">
            <v/>
          </cell>
          <cell r="R4584" t="str">
            <v/>
          </cell>
          <cell r="S4584">
            <v>0</v>
          </cell>
          <cell r="U4584">
            <v>0</v>
          </cell>
          <cell r="V4584">
            <v>0</v>
          </cell>
          <cell r="W4584">
            <v>0</v>
          </cell>
          <cell r="X4584"/>
          <cell r="Y4584"/>
        </row>
        <row r="4585">
          <cell r="I4585">
            <v>0</v>
          </cell>
          <cell r="J4585">
            <v>0</v>
          </cell>
          <cell r="O4585">
            <v>0</v>
          </cell>
          <cell r="P4585" t="str">
            <v/>
          </cell>
          <cell r="R4585" t="str">
            <v/>
          </cell>
          <cell r="S4585">
            <v>0</v>
          </cell>
          <cell r="U4585">
            <v>0</v>
          </cell>
          <cell r="V4585">
            <v>0</v>
          </cell>
          <cell r="W4585">
            <v>0</v>
          </cell>
          <cell r="X4585"/>
          <cell r="Y4585"/>
        </row>
        <row r="4586">
          <cell r="I4586">
            <v>0</v>
          </cell>
          <cell r="J4586">
            <v>0</v>
          </cell>
          <cell r="O4586">
            <v>0</v>
          </cell>
          <cell r="P4586" t="str">
            <v/>
          </cell>
          <cell r="R4586" t="str">
            <v/>
          </cell>
          <cell r="S4586">
            <v>0</v>
          </cell>
          <cell r="U4586">
            <v>0</v>
          </cell>
          <cell r="V4586">
            <v>0</v>
          </cell>
          <cell r="W4586">
            <v>0</v>
          </cell>
          <cell r="X4586"/>
          <cell r="Y4586"/>
        </row>
        <row r="4587">
          <cell r="I4587">
            <v>0</v>
          </cell>
          <cell r="J4587">
            <v>0</v>
          </cell>
          <cell r="O4587">
            <v>0</v>
          </cell>
          <cell r="P4587" t="str">
            <v/>
          </cell>
          <cell r="R4587" t="str">
            <v/>
          </cell>
          <cell r="S4587">
            <v>0</v>
          </cell>
          <cell r="U4587">
            <v>0</v>
          </cell>
          <cell r="V4587">
            <v>0</v>
          </cell>
          <cell r="W4587">
            <v>0</v>
          </cell>
          <cell r="X4587"/>
          <cell r="Y4587"/>
        </row>
        <row r="4588">
          <cell r="I4588">
            <v>0</v>
          </cell>
          <cell r="J4588">
            <v>0</v>
          </cell>
          <cell r="O4588">
            <v>0</v>
          </cell>
          <cell r="P4588" t="str">
            <v/>
          </cell>
          <cell r="R4588" t="str">
            <v/>
          </cell>
          <cell r="S4588">
            <v>0</v>
          </cell>
          <cell r="U4588">
            <v>0</v>
          </cell>
          <cell r="V4588">
            <v>0</v>
          </cell>
          <cell r="W4588">
            <v>0</v>
          </cell>
          <cell r="X4588"/>
          <cell r="Y4588"/>
        </row>
        <row r="4589">
          <cell r="I4589">
            <v>0</v>
          </cell>
          <cell r="J4589">
            <v>0</v>
          </cell>
          <cell r="O4589">
            <v>0</v>
          </cell>
          <cell r="P4589" t="str">
            <v/>
          </cell>
          <cell r="R4589" t="str">
            <v/>
          </cell>
          <cell r="S4589">
            <v>0</v>
          </cell>
          <cell r="U4589">
            <v>0</v>
          </cell>
          <cell r="V4589">
            <v>0</v>
          </cell>
          <cell r="W4589">
            <v>0</v>
          </cell>
          <cell r="X4589"/>
          <cell r="Y4589"/>
        </row>
        <row r="4590">
          <cell r="I4590">
            <v>0</v>
          </cell>
          <cell r="J4590">
            <v>0</v>
          </cell>
          <cell r="O4590">
            <v>0</v>
          </cell>
          <cell r="P4590" t="str">
            <v/>
          </cell>
          <cell r="R4590" t="str">
            <v/>
          </cell>
          <cell r="S4590">
            <v>0</v>
          </cell>
          <cell r="U4590">
            <v>0</v>
          </cell>
          <cell r="V4590">
            <v>0</v>
          </cell>
          <cell r="W4590">
            <v>0</v>
          </cell>
          <cell r="X4590"/>
          <cell r="Y4590"/>
        </row>
        <row r="4591">
          <cell r="I4591">
            <v>0</v>
          </cell>
          <cell r="J4591">
            <v>0</v>
          </cell>
          <cell r="O4591">
            <v>0</v>
          </cell>
          <cell r="P4591" t="str">
            <v/>
          </cell>
          <cell r="R4591" t="str">
            <v/>
          </cell>
          <cell r="S4591">
            <v>0</v>
          </cell>
          <cell r="U4591">
            <v>0</v>
          </cell>
          <cell r="V4591">
            <v>0</v>
          </cell>
          <cell r="W4591">
            <v>0</v>
          </cell>
          <cell r="X4591"/>
          <cell r="Y4591"/>
        </row>
        <row r="4592">
          <cell r="I4592">
            <v>0</v>
          </cell>
          <cell r="J4592">
            <v>0</v>
          </cell>
          <cell r="O4592">
            <v>0</v>
          </cell>
          <cell r="P4592" t="str">
            <v/>
          </cell>
          <cell r="R4592" t="str">
            <v/>
          </cell>
          <cell r="S4592">
            <v>0</v>
          </cell>
          <cell r="U4592">
            <v>0</v>
          </cell>
          <cell r="V4592">
            <v>0</v>
          </cell>
          <cell r="W4592">
            <v>0</v>
          </cell>
          <cell r="X4592"/>
          <cell r="Y4592"/>
        </row>
        <row r="4593">
          <cell r="I4593">
            <v>0</v>
          </cell>
          <cell r="J4593">
            <v>0</v>
          </cell>
          <cell r="O4593">
            <v>0</v>
          </cell>
          <cell r="P4593" t="str">
            <v/>
          </cell>
          <cell r="R4593" t="str">
            <v/>
          </cell>
          <cell r="S4593">
            <v>0</v>
          </cell>
          <cell r="U4593">
            <v>0</v>
          </cell>
          <cell r="V4593">
            <v>0</v>
          </cell>
          <cell r="W4593">
            <v>0</v>
          </cell>
          <cell r="X4593"/>
          <cell r="Y4593"/>
        </row>
        <row r="4594">
          <cell r="I4594">
            <v>0</v>
          </cell>
          <cell r="J4594">
            <v>0</v>
          </cell>
          <cell r="O4594">
            <v>0</v>
          </cell>
          <cell r="P4594" t="str">
            <v/>
          </cell>
          <cell r="R4594" t="str">
            <v/>
          </cell>
          <cell r="S4594">
            <v>0</v>
          </cell>
          <cell r="U4594">
            <v>0</v>
          </cell>
          <cell r="V4594">
            <v>0</v>
          </cell>
          <cell r="W4594">
            <v>0</v>
          </cell>
          <cell r="X4594"/>
          <cell r="Y4594"/>
        </row>
        <row r="4595">
          <cell r="I4595">
            <v>0</v>
          </cell>
          <cell r="J4595">
            <v>0</v>
          </cell>
          <cell r="O4595">
            <v>0</v>
          </cell>
          <cell r="P4595" t="str">
            <v/>
          </cell>
          <cell r="R4595" t="str">
            <v/>
          </cell>
          <cell r="S4595">
            <v>0</v>
          </cell>
          <cell r="U4595">
            <v>0</v>
          </cell>
          <cell r="V4595">
            <v>0</v>
          </cell>
          <cell r="W4595">
            <v>0</v>
          </cell>
          <cell r="X4595"/>
          <cell r="Y4595"/>
        </row>
        <row r="4596">
          <cell r="I4596">
            <v>0</v>
          </cell>
          <cell r="J4596">
            <v>0</v>
          </cell>
          <cell r="O4596">
            <v>0</v>
          </cell>
          <cell r="P4596" t="str">
            <v/>
          </cell>
          <cell r="R4596" t="str">
            <v/>
          </cell>
          <cell r="S4596">
            <v>0</v>
          </cell>
          <cell r="U4596">
            <v>0</v>
          </cell>
          <cell r="V4596">
            <v>0</v>
          </cell>
          <cell r="W4596">
            <v>0</v>
          </cell>
          <cell r="X4596"/>
          <cell r="Y4596"/>
        </row>
        <row r="4597">
          <cell r="I4597">
            <v>0</v>
          </cell>
          <cell r="J4597">
            <v>0</v>
          </cell>
          <cell r="O4597">
            <v>0</v>
          </cell>
          <cell r="P4597" t="str">
            <v/>
          </cell>
          <cell r="R4597" t="str">
            <v/>
          </cell>
          <cell r="S4597">
            <v>0</v>
          </cell>
          <cell r="U4597">
            <v>0</v>
          </cell>
          <cell r="V4597">
            <v>0</v>
          </cell>
          <cell r="W4597">
            <v>0</v>
          </cell>
          <cell r="X4597"/>
          <cell r="Y4597"/>
        </row>
        <row r="4598">
          <cell r="I4598">
            <v>0</v>
          </cell>
          <cell r="J4598">
            <v>0</v>
          </cell>
          <cell r="O4598">
            <v>0</v>
          </cell>
          <cell r="P4598" t="str">
            <v/>
          </cell>
          <cell r="R4598" t="str">
            <v/>
          </cell>
          <cell r="S4598">
            <v>0</v>
          </cell>
          <cell r="U4598">
            <v>0</v>
          </cell>
          <cell r="V4598">
            <v>0</v>
          </cell>
          <cell r="W4598">
            <v>0</v>
          </cell>
          <cell r="X4598"/>
          <cell r="Y4598"/>
        </row>
        <row r="4599">
          <cell r="I4599">
            <v>0</v>
          </cell>
          <cell r="J4599">
            <v>0</v>
          </cell>
          <cell r="O4599">
            <v>0</v>
          </cell>
          <cell r="P4599" t="str">
            <v/>
          </cell>
          <cell r="R4599" t="str">
            <v/>
          </cell>
          <cell r="S4599">
            <v>0</v>
          </cell>
          <cell r="U4599">
            <v>0</v>
          </cell>
          <cell r="V4599">
            <v>0</v>
          </cell>
          <cell r="W4599">
            <v>0</v>
          </cell>
          <cell r="X4599"/>
          <cell r="Y4599"/>
        </row>
        <row r="4600">
          <cell r="I4600">
            <v>0</v>
          </cell>
          <cell r="J4600">
            <v>0</v>
          </cell>
          <cell r="O4600">
            <v>0</v>
          </cell>
          <cell r="P4600" t="str">
            <v/>
          </cell>
          <cell r="R4600" t="str">
            <v/>
          </cell>
          <cell r="S4600">
            <v>0</v>
          </cell>
          <cell r="U4600">
            <v>0</v>
          </cell>
          <cell r="V4600">
            <v>0</v>
          </cell>
          <cell r="W4600">
            <v>0</v>
          </cell>
          <cell r="X4600"/>
          <cell r="Y4600"/>
        </row>
        <row r="4601">
          <cell r="I4601">
            <v>0</v>
          </cell>
          <cell r="J4601">
            <v>0</v>
          </cell>
          <cell r="O4601">
            <v>0</v>
          </cell>
          <cell r="P4601" t="str">
            <v/>
          </cell>
          <cell r="R4601" t="str">
            <v/>
          </cell>
          <cell r="S4601">
            <v>0</v>
          </cell>
          <cell r="U4601">
            <v>0</v>
          </cell>
          <cell r="V4601">
            <v>0</v>
          </cell>
          <cell r="W4601">
            <v>0</v>
          </cell>
          <cell r="X4601"/>
          <cell r="Y4601"/>
        </row>
        <row r="4602">
          <cell r="I4602">
            <v>0</v>
          </cell>
          <cell r="J4602">
            <v>0</v>
          </cell>
          <cell r="O4602">
            <v>0</v>
          </cell>
          <cell r="P4602" t="str">
            <v/>
          </cell>
          <cell r="R4602" t="str">
            <v/>
          </cell>
          <cell r="S4602">
            <v>0</v>
          </cell>
          <cell r="U4602">
            <v>0</v>
          </cell>
          <cell r="V4602">
            <v>0</v>
          </cell>
          <cell r="W4602">
            <v>0</v>
          </cell>
          <cell r="X4602"/>
          <cell r="Y4602"/>
        </row>
        <row r="4603">
          <cell r="I4603">
            <v>0</v>
          </cell>
          <cell r="J4603">
            <v>0</v>
          </cell>
          <cell r="O4603">
            <v>0</v>
          </cell>
          <cell r="P4603" t="str">
            <v/>
          </cell>
          <cell r="R4603" t="str">
            <v/>
          </cell>
          <cell r="S4603">
            <v>0</v>
          </cell>
          <cell r="U4603">
            <v>0</v>
          </cell>
          <cell r="V4603">
            <v>0</v>
          </cell>
          <cell r="W4603">
            <v>0</v>
          </cell>
          <cell r="X4603"/>
          <cell r="Y4603"/>
        </row>
        <row r="4604">
          <cell r="I4604">
            <v>0</v>
          </cell>
          <cell r="J4604">
            <v>0</v>
          </cell>
          <cell r="O4604">
            <v>0</v>
          </cell>
          <cell r="P4604" t="str">
            <v/>
          </cell>
          <cell r="R4604" t="str">
            <v/>
          </cell>
          <cell r="S4604">
            <v>0</v>
          </cell>
          <cell r="U4604">
            <v>0</v>
          </cell>
          <cell r="V4604">
            <v>0</v>
          </cell>
          <cell r="W4604">
            <v>0</v>
          </cell>
          <cell r="X4604"/>
          <cell r="Y4604"/>
        </row>
        <row r="4605">
          <cell r="I4605">
            <v>0</v>
          </cell>
          <cell r="J4605">
            <v>0</v>
          </cell>
          <cell r="O4605">
            <v>0</v>
          </cell>
          <cell r="P4605" t="str">
            <v/>
          </cell>
          <cell r="R4605" t="str">
            <v/>
          </cell>
          <cell r="S4605">
            <v>0</v>
          </cell>
          <cell r="U4605">
            <v>0</v>
          </cell>
          <cell r="V4605">
            <v>0</v>
          </cell>
          <cell r="W4605">
            <v>0</v>
          </cell>
          <cell r="X4605"/>
          <cell r="Y4605"/>
        </row>
        <row r="4606">
          <cell r="I4606">
            <v>0</v>
          </cell>
          <cell r="J4606">
            <v>0</v>
          </cell>
          <cell r="O4606">
            <v>0</v>
          </cell>
          <cell r="P4606" t="str">
            <v/>
          </cell>
          <cell r="R4606" t="str">
            <v/>
          </cell>
          <cell r="S4606">
            <v>0</v>
          </cell>
          <cell r="U4606">
            <v>0</v>
          </cell>
          <cell r="V4606">
            <v>0</v>
          </cell>
          <cell r="W4606">
            <v>0</v>
          </cell>
          <cell r="X4606"/>
          <cell r="Y4606"/>
        </row>
        <row r="4607">
          <cell r="I4607">
            <v>0</v>
          </cell>
          <cell r="J4607">
            <v>0</v>
          </cell>
          <cell r="O4607">
            <v>0</v>
          </cell>
          <cell r="P4607" t="str">
            <v/>
          </cell>
          <cell r="R4607" t="str">
            <v/>
          </cell>
          <cell r="S4607">
            <v>0</v>
          </cell>
          <cell r="U4607">
            <v>0</v>
          </cell>
          <cell r="V4607">
            <v>0</v>
          </cell>
          <cell r="W4607">
            <v>0</v>
          </cell>
          <cell r="X4607"/>
          <cell r="Y4607"/>
        </row>
        <row r="4608">
          <cell r="I4608">
            <v>0</v>
          </cell>
          <cell r="J4608">
            <v>0</v>
          </cell>
          <cell r="O4608">
            <v>0</v>
          </cell>
          <cell r="P4608" t="str">
            <v/>
          </cell>
          <cell r="R4608" t="str">
            <v/>
          </cell>
          <cell r="S4608">
            <v>0</v>
          </cell>
          <cell r="U4608">
            <v>0</v>
          </cell>
          <cell r="V4608">
            <v>0</v>
          </cell>
          <cell r="W4608">
            <v>0</v>
          </cell>
          <cell r="X4608"/>
          <cell r="Y4608"/>
        </row>
        <row r="4609">
          <cell r="I4609">
            <v>0</v>
          </cell>
          <cell r="J4609">
            <v>0</v>
          </cell>
          <cell r="O4609">
            <v>0</v>
          </cell>
          <cell r="P4609" t="str">
            <v/>
          </cell>
          <cell r="R4609" t="str">
            <v/>
          </cell>
          <cell r="S4609">
            <v>0</v>
          </cell>
          <cell r="U4609">
            <v>0</v>
          </cell>
          <cell r="V4609">
            <v>0</v>
          </cell>
          <cell r="W4609">
            <v>0</v>
          </cell>
          <cell r="X4609"/>
          <cell r="Y4609"/>
        </row>
        <row r="4610">
          <cell r="I4610">
            <v>0</v>
          </cell>
          <cell r="J4610">
            <v>0</v>
          </cell>
          <cell r="O4610">
            <v>0</v>
          </cell>
          <cell r="P4610" t="str">
            <v/>
          </cell>
          <cell r="R4610" t="str">
            <v/>
          </cell>
          <cell r="S4610">
            <v>0</v>
          </cell>
          <cell r="U4610">
            <v>0</v>
          </cell>
          <cell r="V4610">
            <v>0</v>
          </cell>
          <cell r="W4610">
            <v>0</v>
          </cell>
          <cell r="X4610"/>
          <cell r="Y4610"/>
        </row>
        <row r="4611">
          <cell r="I4611">
            <v>0</v>
          </cell>
          <cell r="J4611">
            <v>0</v>
          </cell>
          <cell r="O4611">
            <v>0</v>
          </cell>
          <cell r="P4611" t="str">
            <v/>
          </cell>
          <cell r="R4611" t="str">
            <v/>
          </cell>
          <cell r="S4611">
            <v>0</v>
          </cell>
          <cell r="U4611">
            <v>0</v>
          </cell>
          <cell r="V4611">
            <v>0</v>
          </cell>
          <cell r="W4611">
            <v>0</v>
          </cell>
          <cell r="X4611"/>
          <cell r="Y4611"/>
        </row>
        <row r="4612">
          <cell r="I4612">
            <v>0</v>
          </cell>
          <cell r="J4612">
            <v>0</v>
          </cell>
          <cell r="O4612">
            <v>0</v>
          </cell>
          <cell r="P4612" t="str">
            <v/>
          </cell>
          <cell r="R4612" t="str">
            <v/>
          </cell>
          <cell r="S4612">
            <v>0</v>
          </cell>
          <cell r="U4612">
            <v>0</v>
          </cell>
          <cell r="V4612">
            <v>0</v>
          </cell>
          <cell r="W4612">
            <v>0</v>
          </cell>
          <cell r="X4612"/>
          <cell r="Y4612"/>
        </row>
        <row r="4613">
          <cell r="I4613">
            <v>0</v>
          </cell>
          <cell r="J4613">
            <v>0</v>
          </cell>
          <cell r="O4613">
            <v>0</v>
          </cell>
          <cell r="P4613" t="str">
            <v/>
          </cell>
          <cell r="R4613" t="str">
            <v/>
          </cell>
          <cell r="S4613">
            <v>0</v>
          </cell>
          <cell r="U4613">
            <v>0</v>
          </cell>
          <cell r="V4613">
            <v>0</v>
          </cell>
          <cell r="W4613">
            <v>0</v>
          </cell>
          <cell r="X4613"/>
          <cell r="Y4613"/>
        </row>
        <row r="4614">
          <cell r="I4614">
            <v>0</v>
          </cell>
          <cell r="J4614">
            <v>0</v>
          </cell>
          <cell r="O4614">
            <v>0</v>
          </cell>
          <cell r="P4614" t="str">
            <v/>
          </cell>
          <cell r="R4614" t="str">
            <v/>
          </cell>
          <cell r="S4614">
            <v>0</v>
          </cell>
          <cell r="U4614">
            <v>0</v>
          </cell>
          <cell r="V4614">
            <v>0</v>
          </cell>
          <cell r="W4614">
            <v>0</v>
          </cell>
          <cell r="X4614"/>
          <cell r="Y4614"/>
        </row>
        <row r="4615">
          <cell r="I4615">
            <v>0</v>
          </cell>
          <cell r="J4615">
            <v>0</v>
          </cell>
          <cell r="O4615">
            <v>0</v>
          </cell>
          <cell r="P4615" t="str">
            <v/>
          </cell>
          <cell r="R4615" t="str">
            <v/>
          </cell>
          <cell r="S4615">
            <v>0</v>
          </cell>
          <cell r="U4615">
            <v>0</v>
          </cell>
          <cell r="V4615">
            <v>0</v>
          </cell>
          <cell r="W4615">
            <v>0</v>
          </cell>
          <cell r="X4615"/>
          <cell r="Y4615"/>
        </row>
        <row r="4616">
          <cell r="I4616">
            <v>0</v>
          </cell>
          <cell r="J4616">
            <v>0</v>
          </cell>
          <cell r="O4616">
            <v>0</v>
          </cell>
          <cell r="P4616" t="str">
            <v/>
          </cell>
          <cell r="R4616" t="str">
            <v/>
          </cell>
          <cell r="S4616">
            <v>0</v>
          </cell>
          <cell r="U4616">
            <v>0</v>
          </cell>
          <cell r="V4616">
            <v>0</v>
          </cell>
          <cell r="W4616">
            <v>0</v>
          </cell>
          <cell r="X4616"/>
          <cell r="Y4616"/>
        </row>
        <row r="4617">
          <cell r="I4617">
            <v>0</v>
          </cell>
          <cell r="J4617">
            <v>0</v>
          </cell>
          <cell r="O4617">
            <v>0</v>
          </cell>
          <cell r="P4617" t="str">
            <v/>
          </cell>
          <cell r="R4617" t="str">
            <v/>
          </cell>
          <cell r="S4617">
            <v>0</v>
          </cell>
          <cell r="U4617">
            <v>0</v>
          </cell>
          <cell r="V4617">
            <v>0</v>
          </cell>
          <cell r="W4617">
            <v>0</v>
          </cell>
          <cell r="X4617"/>
          <cell r="Y4617"/>
        </row>
        <row r="4618">
          <cell r="I4618">
            <v>0</v>
          </cell>
          <cell r="J4618">
            <v>0</v>
          </cell>
          <cell r="O4618">
            <v>0</v>
          </cell>
          <cell r="P4618" t="str">
            <v/>
          </cell>
          <cell r="R4618" t="str">
            <v/>
          </cell>
          <cell r="S4618">
            <v>0</v>
          </cell>
          <cell r="U4618">
            <v>0</v>
          </cell>
          <cell r="V4618">
            <v>0</v>
          </cell>
          <cell r="W4618">
            <v>0</v>
          </cell>
          <cell r="X4618"/>
          <cell r="Y4618"/>
        </row>
        <row r="4619">
          <cell r="I4619">
            <v>0</v>
          </cell>
          <cell r="J4619">
            <v>0</v>
          </cell>
          <cell r="O4619">
            <v>0</v>
          </cell>
          <cell r="P4619" t="str">
            <v/>
          </cell>
          <cell r="R4619" t="str">
            <v/>
          </cell>
          <cell r="S4619">
            <v>0</v>
          </cell>
          <cell r="U4619">
            <v>0</v>
          </cell>
          <cell r="V4619">
            <v>0</v>
          </cell>
          <cell r="W4619">
            <v>0</v>
          </cell>
          <cell r="X4619"/>
          <cell r="Y4619"/>
        </row>
        <row r="4620">
          <cell r="I4620">
            <v>0</v>
          </cell>
          <cell r="J4620">
            <v>0</v>
          </cell>
          <cell r="O4620">
            <v>0</v>
          </cell>
          <cell r="P4620" t="str">
            <v/>
          </cell>
          <cell r="R4620" t="str">
            <v/>
          </cell>
          <cell r="S4620">
            <v>0</v>
          </cell>
          <cell r="U4620">
            <v>0</v>
          </cell>
          <cell r="V4620">
            <v>0</v>
          </cell>
          <cell r="W4620">
            <v>0</v>
          </cell>
          <cell r="X4620"/>
          <cell r="Y4620"/>
        </row>
        <row r="4621">
          <cell r="I4621">
            <v>0</v>
          </cell>
          <cell r="J4621">
            <v>0</v>
          </cell>
          <cell r="O4621">
            <v>0</v>
          </cell>
          <cell r="P4621" t="str">
            <v/>
          </cell>
          <cell r="R4621" t="str">
            <v/>
          </cell>
          <cell r="S4621">
            <v>0</v>
          </cell>
          <cell r="U4621">
            <v>0</v>
          </cell>
          <cell r="V4621">
            <v>0</v>
          </cell>
          <cell r="W4621">
            <v>0</v>
          </cell>
          <cell r="X4621"/>
          <cell r="Y4621"/>
        </row>
        <row r="4622">
          <cell r="I4622">
            <v>0</v>
          </cell>
          <cell r="J4622">
            <v>0</v>
          </cell>
          <cell r="O4622">
            <v>0</v>
          </cell>
          <cell r="P4622" t="str">
            <v/>
          </cell>
          <cell r="R4622" t="str">
            <v/>
          </cell>
          <cell r="S4622">
            <v>0</v>
          </cell>
          <cell r="U4622">
            <v>0</v>
          </cell>
          <cell r="V4622">
            <v>0</v>
          </cell>
          <cell r="W4622">
            <v>0</v>
          </cell>
          <cell r="X4622"/>
          <cell r="Y4622"/>
        </row>
        <row r="4623">
          <cell r="I4623">
            <v>0</v>
          </cell>
          <cell r="J4623">
            <v>0</v>
          </cell>
          <cell r="O4623">
            <v>0</v>
          </cell>
          <cell r="P4623" t="str">
            <v/>
          </cell>
          <cell r="R4623" t="str">
            <v/>
          </cell>
          <cell r="S4623">
            <v>0</v>
          </cell>
          <cell r="U4623">
            <v>0</v>
          </cell>
          <cell r="V4623">
            <v>0</v>
          </cell>
          <cell r="W4623">
            <v>0</v>
          </cell>
          <cell r="X4623"/>
          <cell r="Y4623"/>
        </row>
        <row r="4624">
          <cell r="I4624">
            <v>0</v>
          </cell>
          <cell r="J4624">
            <v>0</v>
          </cell>
          <cell r="O4624">
            <v>0</v>
          </cell>
          <cell r="P4624" t="str">
            <v/>
          </cell>
          <cell r="R4624" t="str">
            <v/>
          </cell>
          <cell r="S4624">
            <v>0</v>
          </cell>
          <cell r="U4624">
            <v>0</v>
          </cell>
          <cell r="V4624">
            <v>0</v>
          </cell>
          <cell r="W4624">
            <v>0</v>
          </cell>
          <cell r="X4624"/>
          <cell r="Y4624"/>
        </row>
        <row r="4625">
          <cell r="I4625">
            <v>0</v>
          </cell>
          <cell r="J4625">
            <v>0</v>
          </cell>
          <cell r="O4625">
            <v>0</v>
          </cell>
          <cell r="P4625" t="str">
            <v/>
          </cell>
          <cell r="R4625" t="str">
            <v/>
          </cell>
          <cell r="S4625">
            <v>0</v>
          </cell>
          <cell r="U4625">
            <v>0</v>
          </cell>
          <cell r="V4625">
            <v>0</v>
          </cell>
          <cell r="W4625">
            <v>0</v>
          </cell>
          <cell r="X4625"/>
          <cell r="Y4625"/>
        </row>
        <row r="4626">
          <cell r="I4626">
            <v>0</v>
          </cell>
          <cell r="J4626">
            <v>0</v>
          </cell>
          <cell r="O4626">
            <v>0</v>
          </cell>
          <cell r="P4626" t="str">
            <v/>
          </cell>
          <cell r="R4626" t="str">
            <v/>
          </cell>
          <cell r="S4626">
            <v>0</v>
          </cell>
          <cell r="U4626">
            <v>0</v>
          </cell>
          <cell r="V4626">
            <v>0</v>
          </cell>
          <cell r="W4626">
            <v>0</v>
          </cell>
          <cell r="X4626"/>
          <cell r="Y4626"/>
        </row>
        <row r="4627">
          <cell r="I4627">
            <v>0</v>
          </cell>
          <cell r="J4627">
            <v>0</v>
          </cell>
          <cell r="O4627">
            <v>0</v>
          </cell>
          <cell r="P4627" t="str">
            <v/>
          </cell>
          <cell r="R4627" t="str">
            <v/>
          </cell>
          <cell r="S4627">
            <v>0</v>
          </cell>
          <cell r="U4627">
            <v>0</v>
          </cell>
          <cell r="V4627">
            <v>0</v>
          </cell>
          <cell r="W4627">
            <v>0</v>
          </cell>
          <cell r="X4627"/>
          <cell r="Y4627"/>
        </row>
        <row r="4628">
          <cell r="I4628">
            <v>0</v>
          </cell>
          <cell r="J4628">
            <v>0</v>
          </cell>
          <cell r="O4628">
            <v>0</v>
          </cell>
          <cell r="P4628" t="str">
            <v/>
          </cell>
          <cell r="R4628" t="str">
            <v/>
          </cell>
          <cell r="S4628">
            <v>0</v>
          </cell>
          <cell r="U4628">
            <v>0</v>
          </cell>
          <cell r="V4628">
            <v>0</v>
          </cell>
          <cell r="W4628">
            <v>0</v>
          </cell>
          <cell r="X4628"/>
          <cell r="Y4628"/>
        </row>
        <row r="4629">
          <cell r="I4629">
            <v>0</v>
          </cell>
          <cell r="J4629">
            <v>0</v>
          </cell>
          <cell r="O4629">
            <v>0</v>
          </cell>
          <cell r="P4629" t="str">
            <v/>
          </cell>
          <cell r="R4629" t="str">
            <v/>
          </cell>
          <cell r="S4629">
            <v>0</v>
          </cell>
          <cell r="U4629">
            <v>0</v>
          </cell>
          <cell r="V4629">
            <v>0</v>
          </cell>
          <cell r="W4629">
            <v>0</v>
          </cell>
          <cell r="X4629"/>
          <cell r="Y4629"/>
        </row>
        <row r="4630">
          <cell r="I4630">
            <v>0</v>
          </cell>
          <cell r="J4630">
            <v>0</v>
          </cell>
          <cell r="O4630">
            <v>0</v>
          </cell>
          <cell r="P4630" t="str">
            <v/>
          </cell>
          <cell r="R4630" t="str">
            <v/>
          </cell>
          <cell r="S4630">
            <v>0</v>
          </cell>
          <cell r="U4630">
            <v>0</v>
          </cell>
          <cell r="V4630">
            <v>0</v>
          </cell>
          <cell r="W4630">
            <v>0</v>
          </cell>
          <cell r="X4630"/>
          <cell r="Y4630"/>
        </row>
        <row r="4631">
          <cell r="I4631">
            <v>0</v>
          </cell>
          <cell r="J4631">
            <v>0</v>
          </cell>
          <cell r="O4631">
            <v>0</v>
          </cell>
          <cell r="P4631" t="str">
            <v/>
          </cell>
          <cell r="R4631" t="str">
            <v/>
          </cell>
          <cell r="S4631">
            <v>0</v>
          </cell>
          <cell r="U4631">
            <v>0</v>
          </cell>
          <cell r="V4631">
            <v>0</v>
          </cell>
          <cell r="W4631">
            <v>0</v>
          </cell>
          <cell r="X4631"/>
          <cell r="Y4631"/>
        </row>
        <row r="4632">
          <cell r="I4632">
            <v>0</v>
          </cell>
          <cell r="J4632">
            <v>0</v>
          </cell>
          <cell r="O4632">
            <v>0</v>
          </cell>
          <cell r="P4632" t="str">
            <v/>
          </cell>
          <cell r="R4632" t="str">
            <v/>
          </cell>
          <cell r="S4632">
            <v>0</v>
          </cell>
          <cell r="U4632">
            <v>0</v>
          </cell>
          <cell r="V4632">
            <v>0</v>
          </cell>
          <cell r="W4632">
            <v>0</v>
          </cell>
          <cell r="X4632"/>
          <cell r="Y4632"/>
        </row>
        <row r="4633">
          <cell r="I4633">
            <v>0</v>
          </cell>
          <cell r="J4633">
            <v>0</v>
          </cell>
          <cell r="O4633">
            <v>0</v>
          </cell>
          <cell r="P4633" t="str">
            <v/>
          </cell>
          <cell r="R4633" t="str">
            <v/>
          </cell>
          <cell r="S4633">
            <v>0</v>
          </cell>
          <cell r="U4633">
            <v>0</v>
          </cell>
          <cell r="V4633">
            <v>0</v>
          </cell>
          <cell r="W4633">
            <v>0</v>
          </cell>
          <cell r="X4633"/>
          <cell r="Y4633"/>
        </row>
        <row r="4634">
          <cell r="I4634">
            <v>0</v>
          </cell>
          <cell r="J4634">
            <v>0</v>
          </cell>
          <cell r="O4634">
            <v>0</v>
          </cell>
          <cell r="P4634" t="str">
            <v/>
          </cell>
          <cell r="R4634" t="str">
            <v/>
          </cell>
          <cell r="S4634">
            <v>0</v>
          </cell>
          <cell r="U4634">
            <v>0</v>
          </cell>
          <cell r="V4634">
            <v>0</v>
          </cell>
          <cell r="W4634">
            <v>0</v>
          </cell>
          <cell r="X4634"/>
          <cell r="Y4634"/>
        </row>
        <row r="4635">
          <cell r="I4635">
            <v>0</v>
          </cell>
          <cell r="J4635">
            <v>0</v>
          </cell>
          <cell r="O4635">
            <v>0</v>
          </cell>
          <cell r="P4635" t="str">
            <v/>
          </cell>
          <cell r="R4635" t="str">
            <v/>
          </cell>
          <cell r="S4635">
            <v>0</v>
          </cell>
          <cell r="U4635">
            <v>0</v>
          </cell>
          <cell r="V4635">
            <v>0</v>
          </cell>
          <cell r="W4635">
            <v>0</v>
          </cell>
          <cell r="X4635"/>
          <cell r="Y4635"/>
        </row>
        <row r="4636">
          <cell r="I4636">
            <v>0</v>
          </cell>
          <cell r="J4636">
            <v>0</v>
          </cell>
          <cell r="O4636">
            <v>0</v>
          </cell>
          <cell r="P4636" t="str">
            <v/>
          </cell>
          <cell r="R4636" t="str">
            <v/>
          </cell>
          <cell r="S4636">
            <v>0</v>
          </cell>
          <cell r="U4636">
            <v>0</v>
          </cell>
          <cell r="V4636">
            <v>0</v>
          </cell>
          <cell r="W4636">
            <v>0</v>
          </cell>
          <cell r="X4636"/>
          <cell r="Y4636"/>
        </row>
        <row r="4637">
          <cell r="I4637">
            <v>0</v>
          </cell>
          <cell r="J4637">
            <v>0</v>
          </cell>
          <cell r="O4637">
            <v>0</v>
          </cell>
          <cell r="P4637" t="str">
            <v/>
          </cell>
          <cell r="R4637" t="str">
            <v/>
          </cell>
          <cell r="S4637">
            <v>0</v>
          </cell>
          <cell r="U4637">
            <v>0</v>
          </cell>
          <cell r="V4637">
            <v>0</v>
          </cell>
          <cell r="W4637">
            <v>0</v>
          </cell>
          <cell r="X4637"/>
          <cell r="Y4637"/>
        </row>
        <row r="4638">
          <cell r="I4638">
            <v>0</v>
          </cell>
          <cell r="J4638">
            <v>0</v>
          </cell>
          <cell r="O4638">
            <v>0</v>
          </cell>
          <cell r="P4638" t="str">
            <v/>
          </cell>
          <cell r="R4638" t="str">
            <v/>
          </cell>
          <cell r="S4638">
            <v>0</v>
          </cell>
          <cell r="U4638">
            <v>0</v>
          </cell>
          <cell r="V4638">
            <v>0</v>
          </cell>
          <cell r="W4638">
            <v>0</v>
          </cell>
          <cell r="X4638"/>
          <cell r="Y4638"/>
        </row>
        <row r="4639">
          <cell r="I4639">
            <v>0</v>
          </cell>
          <cell r="J4639">
            <v>0</v>
          </cell>
          <cell r="O4639">
            <v>0</v>
          </cell>
          <cell r="P4639" t="str">
            <v/>
          </cell>
          <cell r="R4639" t="str">
            <v/>
          </cell>
          <cell r="S4639">
            <v>0</v>
          </cell>
          <cell r="U4639">
            <v>0</v>
          </cell>
          <cell r="V4639">
            <v>0</v>
          </cell>
          <cell r="W4639">
            <v>0</v>
          </cell>
          <cell r="X4639"/>
          <cell r="Y4639"/>
        </row>
        <row r="4640">
          <cell r="I4640">
            <v>0</v>
          </cell>
          <cell r="J4640">
            <v>0</v>
          </cell>
          <cell r="O4640">
            <v>0</v>
          </cell>
          <cell r="P4640" t="str">
            <v/>
          </cell>
          <cell r="R4640" t="str">
            <v/>
          </cell>
          <cell r="S4640">
            <v>0</v>
          </cell>
          <cell r="U4640">
            <v>0</v>
          </cell>
          <cell r="V4640">
            <v>0</v>
          </cell>
          <cell r="W4640">
            <v>0</v>
          </cell>
          <cell r="X4640"/>
          <cell r="Y4640"/>
        </row>
        <row r="4641">
          <cell r="I4641">
            <v>0</v>
          </cell>
          <cell r="J4641">
            <v>0</v>
          </cell>
          <cell r="O4641">
            <v>0</v>
          </cell>
          <cell r="P4641" t="str">
            <v/>
          </cell>
          <cell r="R4641" t="str">
            <v/>
          </cell>
          <cell r="S4641">
            <v>0</v>
          </cell>
          <cell r="U4641">
            <v>0</v>
          </cell>
          <cell r="V4641">
            <v>0</v>
          </cell>
          <cell r="W4641">
            <v>0</v>
          </cell>
          <cell r="X4641"/>
          <cell r="Y4641"/>
        </row>
        <row r="4642">
          <cell r="I4642">
            <v>0</v>
          </cell>
          <cell r="J4642">
            <v>0</v>
          </cell>
          <cell r="O4642">
            <v>0</v>
          </cell>
          <cell r="P4642" t="str">
            <v/>
          </cell>
          <cell r="R4642" t="str">
            <v/>
          </cell>
          <cell r="S4642">
            <v>0</v>
          </cell>
          <cell r="U4642">
            <v>0</v>
          </cell>
          <cell r="V4642">
            <v>0</v>
          </cell>
          <cell r="W4642">
            <v>0</v>
          </cell>
          <cell r="X4642"/>
          <cell r="Y4642"/>
        </row>
        <row r="4643">
          <cell r="I4643">
            <v>0</v>
          </cell>
          <cell r="J4643">
            <v>0</v>
          </cell>
          <cell r="O4643">
            <v>0</v>
          </cell>
          <cell r="P4643" t="str">
            <v/>
          </cell>
          <cell r="R4643" t="str">
            <v/>
          </cell>
          <cell r="S4643">
            <v>0</v>
          </cell>
          <cell r="U4643">
            <v>0</v>
          </cell>
          <cell r="V4643">
            <v>0</v>
          </cell>
          <cell r="W4643">
            <v>0</v>
          </cell>
          <cell r="X4643"/>
          <cell r="Y4643"/>
        </row>
        <row r="4644">
          <cell r="I4644">
            <v>0</v>
          </cell>
          <cell r="J4644">
            <v>0</v>
          </cell>
          <cell r="O4644">
            <v>0</v>
          </cell>
          <cell r="P4644" t="str">
            <v/>
          </cell>
          <cell r="R4644" t="str">
            <v/>
          </cell>
          <cell r="S4644">
            <v>0</v>
          </cell>
          <cell r="U4644">
            <v>0</v>
          </cell>
          <cell r="V4644">
            <v>0</v>
          </cell>
          <cell r="W4644">
            <v>0</v>
          </cell>
          <cell r="X4644"/>
          <cell r="Y4644"/>
        </row>
        <row r="4645">
          <cell r="I4645">
            <v>0</v>
          </cell>
          <cell r="J4645">
            <v>0</v>
          </cell>
          <cell r="O4645">
            <v>0</v>
          </cell>
          <cell r="P4645" t="str">
            <v/>
          </cell>
          <cell r="R4645" t="str">
            <v/>
          </cell>
          <cell r="S4645">
            <v>0</v>
          </cell>
          <cell r="U4645">
            <v>0</v>
          </cell>
          <cell r="V4645">
            <v>0</v>
          </cell>
          <cell r="W4645">
            <v>0</v>
          </cell>
          <cell r="X4645"/>
          <cell r="Y4645"/>
        </row>
        <row r="4646">
          <cell r="I4646">
            <v>0</v>
          </cell>
          <cell r="J4646">
            <v>0</v>
          </cell>
          <cell r="O4646">
            <v>0</v>
          </cell>
          <cell r="P4646" t="str">
            <v/>
          </cell>
          <cell r="R4646" t="str">
            <v/>
          </cell>
          <cell r="S4646">
            <v>0</v>
          </cell>
          <cell r="U4646">
            <v>0</v>
          </cell>
          <cell r="V4646">
            <v>0</v>
          </cell>
          <cell r="W4646">
            <v>0</v>
          </cell>
          <cell r="X4646"/>
          <cell r="Y4646"/>
        </row>
        <row r="4647">
          <cell r="I4647">
            <v>0</v>
          </cell>
          <cell r="J4647">
            <v>0</v>
          </cell>
          <cell r="O4647">
            <v>0</v>
          </cell>
          <cell r="P4647" t="str">
            <v/>
          </cell>
          <cell r="R4647" t="str">
            <v/>
          </cell>
          <cell r="S4647">
            <v>0</v>
          </cell>
          <cell r="U4647">
            <v>0</v>
          </cell>
          <cell r="V4647">
            <v>0</v>
          </cell>
          <cell r="W4647">
            <v>0</v>
          </cell>
          <cell r="X4647"/>
          <cell r="Y4647"/>
        </row>
        <row r="4648">
          <cell r="I4648">
            <v>0</v>
          </cell>
          <cell r="J4648">
            <v>0</v>
          </cell>
          <cell r="O4648">
            <v>0</v>
          </cell>
          <cell r="P4648" t="str">
            <v/>
          </cell>
          <cell r="R4648" t="str">
            <v/>
          </cell>
          <cell r="S4648">
            <v>0</v>
          </cell>
          <cell r="U4648">
            <v>0</v>
          </cell>
          <cell r="V4648">
            <v>0</v>
          </cell>
          <cell r="W4648">
            <v>0</v>
          </cell>
          <cell r="X4648"/>
          <cell r="Y4648"/>
        </row>
        <row r="4649">
          <cell r="I4649">
            <v>0</v>
          </cell>
          <cell r="J4649">
            <v>0</v>
          </cell>
          <cell r="O4649">
            <v>0</v>
          </cell>
          <cell r="P4649" t="str">
            <v/>
          </cell>
          <cell r="R4649" t="str">
            <v/>
          </cell>
          <cell r="S4649">
            <v>0</v>
          </cell>
          <cell r="U4649">
            <v>0</v>
          </cell>
          <cell r="V4649">
            <v>0</v>
          </cell>
          <cell r="W4649">
            <v>0</v>
          </cell>
          <cell r="X4649"/>
          <cell r="Y4649"/>
        </row>
        <row r="4650">
          <cell r="I4650">
            <v>0</v>
          </cell>
          <cell r="J4650">
            <v>0</v>
          </cell>
          <cell r="O4650">
            <v>0</v>
          </cell>
          <cell r="P4650" t="str">
            <v/>
          </cell>
          <cell r="R4650" t="str">
            <v/>
          </cell>
          <cell r="S4650">
            <v>0</v>
          </cell>
          <cell r="U4650">
            <v>0</v>
          </cell>
          <cell r="V4650">
            <v>0</v>
          </cell>
          <cell r="W4650">
            <v>0</v>
          </cell>
          <cell r="X4650"/>
          <cell r="Y4650"/>
        </row>
        <row r="4651">
          <cell r="I4651">
            <v>0</v>
          </cell>
          <cell r="J4651">
            <v>0</v>
          </cell>
          <cell r="O4651">
            <v>0</v>
          </cell>
          <cell r="P4651" t="str">
            <v/>
          </cell>
          <cell r="R4651" t="str">
            <v/>
          </cell>
          <cell r="S4651">
            <v>0</v>
          </cell>
          <cell r="U4651">
            <v>0</v>
          </cell>
          <cell r="V4651">
            <v>0</v>
          </cell>
          <cell r="W4651">
            <v>0</v>
          </cell>
          <cell r="X4651"/>
          <cell r="Y4651"/>
        </row>
        <row r="4652">
          <cell r="I4652">
            <v>0</v>
          </cell>
          <cell r="J4652">
            <v>0</v>
          </cell>
          <cell r="O4652">
            <v>0</v>
          </cell>
          <cell r="P4652" t="str">
            <v/>
          </cell>
          <cell r="R4652" t="str">
            <v/>
          </cell>
          <cell r="S4652">
            <v>0</v>
          </cell>
          <cell r="U4652">
            <v>0</v>
          </cell>
          <cell r="V4652">
            <v>0</v>
          </cell>
          <cell r="W4652">
            <v>0</v>
          </cell>
          <cell r="X4652"/>
          <cell r="Y4652"/>
        </row>
        <row r="4653">
          <cell r="I4653">
            <v>0</v>
          </cell>
          <cell r="J4653">
            <v>0</v>
          </cell>
          <cell r="O4653">
            <v>0</v>
          </cell>
          <cell r="P4653" t="str">
            <v/>
          </cell>
          <cell r="R4653" t="str">
            <v/>
          </cell>
          <cell r="S4653">
            <v>0</v>
          </cell>
          <cell r="U4653">
            <v>0</v>
          </cell>
          <cell r="V4653">
            <v>0</v>
          </cell>
          <cell r="W4653">
            <v>0</v>
          </cell>
          <cell r="X4653"/>
          <cell r="Y4653"/>
        </row>
        <row r="4654">
          <cell r="I4654">
            <v>0</v>
          </cell>
          <cell r="J4654">
            <v>0</v>
          </cell>
          <cell r="O4654">
            <v>0</v>
          </cell>
          <cell r="P4654" t="str">
            <v/>
          </cell>
          <cell r="R4654" t="str">
            <v/>
          </cell>
          <cell r="S4654">
            <v>0</v>
          </cell>
          <cell r="U4654">
            <v>0</v>
          </cell>
          <cell r="V4654">
            <v>0</v>
          </cell>
          <cell r="W4654">
            <v>0</v>
          </cell>
          <cell r="X4654"/>
          <cell r="Y4654"/>
        </row>
        <row r="4655">
          <cell r="I4655">
            <v>0</v>
          </cell>
          <cell r="J4655">
            <v>0</v>
          </cell>
          <cell r="O4655">
            <v>0</v>
          </cell>
          <cell r="P4655" t="str">
            <v/>
          </cell>
          <cell r="R4655" t="str">
            <v/>
          </cell>
          <cell r="S4655">
            <v>0</v>
          </cell>
          <cell r="U4655">
            <v>0</v>
          </cell>
          <cell r="V4655">
            <v>0</v>
          </cell>
          <cell r="W4655">
            <v>0</v>
          </cell>
          <cell r="X4655"/>
          <cell r="Y4655"/>
        </row>
        <row r="4656">
          <cell r="I4656">
            <v>0</v>
          </cell>
          <cell r="J4656">
            <v>0</v>
          </cell>
          <cell r="O4656">
            <v>0</v>
          </cell>
          <cell r="P4656" t="str">
            <v/>
          </cell>
          <cell r="R4656" t="str">
            <v/>
          </cell>
          <cell r="S4656">
            <v>0</v>
          </cell>
          <cell r="U4656">
            <v>0</v>
          </cell>
          <cell r="V4656">
            <v>0</v>
          </cell>
          <cell r="W4656">
            <v>0</v>
          </cell>
          <cell r="X4656"/>
          <cell r="Y4656"/>
        </row>
        <row r="4657">
          <cell r="I4657">
            <v>0</v>
          </cell>
          <cell r="J4657">
            <v>0</v>
          </cell>
          <cell r="O4657">
            <v>0</v>
          </cell>
          <cell r="P4657" t="str">
            <v/>
          </cell>
          <cell r="R4657" t="str">
            <v/>
          </cell>
          <cell r="S4657">
            <v>0</v>
          </cell>
          <cell r="U4657">
            <v>0</v>
          </cell>
          <cell r="V4657">
            <v>0</v>
          </cell>
          <cell r="W4657">
            <v>0</v>
          </cell>
          <cell r="X4657"/>
          <cell r="Y4657"/>
        </row>
        <row r="4658">
          <cell r="I4658">
            <v>0</v>
          </cell>
          <cell r="J4658">
            <v>0</v>
          </cell>
          <cell r="O4658">
            <v>0</v>
          </cell>
          <cell r="P4658" t="str">
            <v/>
          </cell>
          <cell r="R4658" t="str">
            <v/>
          </cell>
          <cell r="S4658">
            <v>0</v>
          </cell>
          <cell r="U4658">
            <v>0</v>
          </cell>
          <cell r="V4658">
            <v>0</v>
          </cell>
          <cell r="W4658">
            <v>0</v>
          </cell>
          <cell r="X4658"/>
          <cell r="Y4658"/>
        </row>
        <row r="4659">
          <cell r="I4659">
            <v>0</v>
          </cell>
          <cell r="J4659">
            <v>0</v>
          </cell>
          <cell r="O4659">
            <v>0</v>
          </cell>
          <cell r="P4659" t="str">
            <v/>
          </cell>
          <cell r="R4659" t="str">
            <v/>
          </cell>
          <cell r="S4659">
            <v>0</v>
          </cell>
          <cell r="U4659">
            <v>0</v>
          </cell>
          <cell r="V4659">
            <v>0</v>
          </cell>
          <cell r="W4659">
            <v>0</v>
          </cell>
          <cell r="X4659"/>
          <cell r="Y4659"/>
        </row>
        <row r="4660">
          <cell r="I4660">
            <v>0</v>
          </cell>
          <cell r="J4660">
            <v>0</v>
          </cell>
          <cell r="O4660">
            <v>0</v>
          </cell>
          <cell r="P4660" t="str">
            <v/>
          </cell>
          <cell r="R4660" t="str">
            <v/>
          </cell>
          <cell r="S4660">
            <v>0</v>
          </cell>
          <cell r="U4660">
            <v>0</v>
          </cell>
          <cell r="V4660">
            <v>0</v>
          </cell>
          <cell r="W4660">
            <v>0</v>
          </cell>
          <cell r="X4660"/>
          <cell r="Y4660"/>
        </row>
        <row r="4661">
          <cell r="I4661">
            <v>0</v>
          </cell>
          <cell r="J4661">
            <v>0</v>
          </cell>
          <cell r="O4661">
            <v>0</v>
          </cell>
          <cell r="P4661" t="str">
            <v/>
          </cell>
          <cell r="R4661" t="str">
            <v/>
          </cell>
          <cell r="S4661">
            <v>0</v>
          </cell>
          <cell r="U4661">
            <v>0</v>
          </cell>
          <cell r="V4661">
            <v>0</v>
          </cell>
          <cell r="W4661">
            <v>0</v>
          </cell>
          <cell r="X4661"/>
          <cell r="Y4661"/>
        </row>
        <row r="4662">
          <cell r="I4662">
            <v>0</v>
          </cell>
          <cell r="J4662">
            <v>0</v>
          </cell>
          <cell r="O4662">
            <v>0</v>
          </cell>
          <cell r="P4662" t="str">
            <v/>
          </cell>
          <cell r="R4662" t="str">
            <v/>
          </cell>
          <cell r="S4662">
            <v>0</v>
          </cell>
          <cell r="U4662">
            <v>0</v>
          </cell>
          <cell r="V4662">
            <v>0</v>
          </cell>
          <cell r="W4662">
            <v>0</v>
          </cell>
          <cell r="X4662"/>
          <cell r="Y4662"/>
        </row>
        <row r="4663">
          <cell r="I4663">
            <v>0</v>
          </cell>
          <cell r="J4663">
            <v>0</v>
          </cell>
          <cell r="O4663">
            <v>0</v>
          </cell>
          <cell r="P4663" t="str">
            <v/>
          </cell>
          <cell r="R4663" t="str">
            <v/>
          </cell>
          <cell r="S4663">
            <v>0</v>
          </cell>
          <cell r="U4663">
            <v>0</v>
          </cell>
          <cell r="V4663">
            <v>0</v>
          </cell>
          <cell r="W4663">
            <v>0</v>
          </cell>
          <cell r="X4663"/>
          <cell r="Y4663"/>
        </row>
        <row r="4664">
          <cell r="I4664">
            <v>0</v>
          </cell>
          <cell r="J4664">
            <v>0</v>
          </cell>
          <cell r="O4664">
            <v>0</v>
          </cell>
          <cell r="P4664" t="str">
            <v/>
          </cell>
          <cell r="R4664" t="str">
            <v/>
          </cell>
          <cell r="S4664">
            <v>0</v>
          </cell>
          <cell r="U4664">
            <v>0</v>
          </cell>
          <cell r="V4664">
            <v>0</v>
          </cell>
          <cell r="W4664">
            <v>0</v>
          </cell>
          <cell r="X4664"/>
          <cell r="Y4664"/>
        </row>
        <row r="4665">
          <cell r="I4665">
            <v>0</v>
          </cell>
          <cell r="J4665">
            <v>0</v>
          </cell>
          <cell r="O4665">
            <v>0</v>
          </cell>
          <cell r="P4665" t="str">
            <v/>
          </cell>
          <cell r="R4665" t="str">
            <v/>
          </cell>
          <cell r="S4665">
            <v>0</v>
          </cell>
          <cell r="U4665">
            <v>0</v>
          </cell>
          <cell r="V4665">
            <v>0</v>
          </cell>
          <cell r="W4665">
            <v>0</v>
          </cell>
          <cell r="X4665"/>
          <cell r="Y4665"/>
        </row>
        <row r="4666">
          <cell r="I4666">
            <v>0</v>
          </cell>
          <cell r="J4666">
            <v>0</v>
          </cell>
          <cell r="O4666">
            <v>0</v>
          </cell>
          <cell r="P4666" t="str">
            <v/>
          </cell>
          <cell r="R4666" t="str">
            <v/>
          </cell>
          <cell r="S4666">
            <v>0</v>
          </cell>
          <cell r="U4666">
            <v>0</v>
          </cell>
          <cell r="V4666">
            <v>0</v>
          </cell>
          <cell r="W4666">
            <v>0</v>
          </cell>
          <cell r="X4666"/>
          <cell r="Y4666"/>
        </row>
        <row r="4667">
          <cell r="I4667">
            <v>0</v>
          </cell>
          <cell r="J4667">
            <v>0</v>
          </cell>
          <cell r="O4667">
            <v>0</v>
          </cell>
          <cell r="P4667" t="str">
            <v/>
          </cell>
          <cell r="R4667" t="str">
            <v/>
          </cell>
          <cell r="S4667">
            <v>0</v>
          </cell>
          <cell r="U4667">
            <v>0</v>
          </cell>
          <cell r="V4667">
            <v>0</v>
          </cell>
          <cell r="W4667">
            <v>0</v>
          </cell>
          <cell r="X4667"/>
          <cell r="Y4667"/>
        </row>
        <row r="4668">
          <cell r="I4668">
            <v>0</v>
          </cell>
          <cell r="J4668">
            <v>0</v>
          </cell>
          <cell r="O4668">
            <v>0</v>
          </cell>
          <cell r="P4668" t="str">
            <v/>
          </cell>
          <cell r="R4668" t="str">
            <v/>
          </cell>
          <cell r="S4668">
            <v>0</v>
          </cell>
          <cell r="U4668">
            <v>0</v>
          </cell>
          <cell r="V4668">
            <v>0</v>
          </cell>
          <cell r="W4668">
            <v>0</v>
          </cell>
          <cell r="X4668"/>
          <cell r="Y4668"/>
        </row>
        <row r="4669">
          <cell r="I4669">
            <v>0</v>
          </cell>
          <cell r="J4669">
            <v>0</v>
          </cell>
          <cell r="O4669">
            <v>0</v>
          </cell>
          <cell r="P4669" t="str">
            <v/>
          </cell>
          <cell r="R4669" t="str">
            <v/>
          </cell>
          <cell r="S4669">
            <v>0</v>
          </cell>
          <cell r="U4669">
            <v>0</v>
          </cell>
          <cell r="V4669">
            <v>0</v>
          </cell>
          <cell r="W4669">
            <v>0</v>
          </cell>
          <cell r="X4669"/>
          <cell r="Y4669"/>
        </row>
        <row r="4670">
          <cell r="I4670">
            <v>0</v>
          </cell>
          <cell r="J4670">
            <v>0</v>
          </cell>
          <cell r="O4670">
            <v>0</v>
          </cell>
          <cell r="P4670" t="str">
            <v/>
          </cell>
          <cell r="R4670" t="str">
            <v/>
          </cell>
          <cell r="S4670">
            <v>0</v>
          </cell>
          <cell r="U4670">
            <v>0</v>
          </cell>
          <cell r="V4670">
            <v>0</v>
          </cell>
          <cell r="W4670">
            <v>0</v>
          </cell>
          <cell r="X4670"/>
          <cell r="Y4670"/>
        </row>
        <row r="4671">
          <cell r="I4671">
            <v>0</v>
          </cell>
          <cell r="J4671">
            <v>0</v>
          </cell>
          <cell r="O4671">
            <v>0</v>
          </cell>
          <cell r="P4671" t="str">
            <v/>
          </cell>
          <cell r="R4671" t="str">
            <v/>
          </cell>
          <cell r="S4671">
            <v>0</v>
          </cell>
          <cell r="U4671">
            <v>0</v>
          </cell>
          <cell r="V4671">
            <v>0</v>
          </cell>
          <cell r="W4671">
            <v>0</v>
          </cell>
          <cell r="X4671"/>
          <cell r="Y4671"/>
        </row>
        <row r="4672">
          <cell r="I4672">
            <v>0</v>
          </cell>
          <cell r="J4672">
            <v>0</v>
          </cell>
          <cell r="O4672">
            <v>0</v>
          </cell>
          <cell r="P4672" t="str">
            <v/>
          </cell>
          <cell r="R4672" t="str">
            <v/>
          </cell>
          <cell r="S4672">
            <v>0</v>
          </cell>
          <cell r="U4672">
            <v>0</v>
          </cell>
          <cell r="V4672">
            <v>0</v>
          </cell>
          <cell r="W4672">
            <v>0</v>
          </cell>
          <cell r="X4672"/>
          <cell r="Y4672"/>
        </row>
        <row r="4673">
          <cell r="I4673">
            <v>0</v>
          </cell>
          <cell r="J4673">
            <v>0</v>
          </cell>
          <cell r="O4673">
            <v>0</v>
          </cell>
          <cell r="P4673" t="str">
            <v/>
          </cell>
          <cell r="R4673" t="str">
            <v/>
          </cell>
          <cell r="S4673">
            <v>0</v>
          </cell>
          <cell r="U4673">
            <v>0</v>
          </cell>
          <cell r="V4673">
            <v>0</v>
          </cell>
          <cell r="W4673">
            <v>0</v>
          </cell>
          <cell r="X4673"/>
          <cell r="Y4673"/>
        </row>
        <row r="4674">
          <cell r="I4674">
            <v>0</v>
          </cell>
          <cell r="J4674">
            <v>0</v>
          </cell>
          <cell r="O4674">
            <v>0</v>
          </cell>
          <cell r="P4674" t="str">
            <v/>
          </cell>
          <cell r="R4674" t="str">
            <v/>
          </cell>
          <cell r="S4674">
            <v>0</v>
          </cell>
          <cell r="U4674">
            <v>0</v>
          </cell>
          <cell r="V4674">
            <v>0</v>
          </cell>
          <cell r="W4674">
            <v>0</v>
          </cell>
          <cell r="X4674"/>
          <cell r="Y4674"/>
        </row>
        <row r="4675">
          <cell r="I4675">
            <v>0</v>
          </cell>
          <cell r="J4675">
            <v>0</v>
          </cell>
          <cell r="O4675">
            <v>0</v>
          </cell>
          <cell r="P4675" t="str">
            <v/>
          </cell>
          <cell r="R4675" t="str">
            <v/>
          </cell>
          <cell r="S4675">
            <v>0</v>
          </cell>
          <cell r="U4675">
            <v>0</v>
          </cell>
          <cell r="V4675">
            <v>0</v>
          </cell>
          <cell r="W4675">
            <v>0</v>
          </cell>
          <cell r="X4675"/>
          <cell r="Y4675"/>
        </row>
        <row r="4676">
          <cell r="I4676">
            <v>0</v>
          </cell>
          <cell r="J4676">
            <v>0</v>
          </cell>
          <cell r="O4676">
            <v>0</v>
          </cell>
          <cell r="P4676" t="str">
            <v/>
          </cell>
          <cell r="R4676" t="str">
            <v/>
          </cell>
          <cell r="S4676">
            <v>0</v>
          </cell>
          <cell r="U4676">
            <v>0</v>
          </cell>
          <cell r="V4676">
            <v>0</v>
          </cell>
          <cell r="W4676">
            <v>0</v>
          </cell>
          <cell r="X4676"/>
          <cell r="Y4676"/>
        </row>
        <row r="4677">
          <cell r="I4677">
            <v>0</v>
          </cell>
          <cell r="J4677">
            <v>0</v>
          </cell>
          <cell r="O4677">
            <v>0</v>
          </cell>
          <cell r="P4677" t="str">
            <v/>
          </cell>
          <cell r="R4677" t="str">
            <v/>
          </cell>
          <cell r="S4677">
            <v>0</v>
          </cell>
          <cell r="U4677">
            <v>0</v>
          </cell>
          <cell r="V4677">
            <v>0</v>
          </cell>
          <cell r="W4677">
            <v>0</v>
          </cell>
          <cell r="X4677"/>
          <cell r="Y4677"/>
        </row>
        <row r="4678">
          <cell r="I4678">
            <v>0</v>
          </cell>
          <cell r="J4678">
            <v>0</v>
          </cell>
          <cell r="O4678">
            <v>0</v>
          </cell>
          <cell r="P4678" t="str">
            <v/>
          </cell>
          <cell r="R4678" t="str">
            <v/>
          </cell>
          <cell r="S4678">
            <v>0</v>
          </cell>
          <cell r="U4678">
            <v>0</v>
          </cell>
          <cell r="V4678">
            <v>0</v>
          </cell>
          <cell r="W4678">
            <v>0</v>
          </cell>
          <cell r="X4678"/>
          <cell r="Y4678"/>
        </row>
        <row r="4679">
          <cell r="I4679">
            <v>0</v>
          </cell>
          <cell r="J4679">
            <v>0</v>
          </cell>
          <cell r="O4679">
            <v>0</v>
          </cell>
          <cell r="P4679" t="str">
            <v/>
          </cell>
          <cell r="R4679" t="str">
            <v/>
          </cell>
          <cell r="S4679">
            <v>0</v>
          </cell>
          <cell r="U4679">
            <v>0</v>
          </cell>
          <cell r="V4679">
            <v>0</v>
          </cell>
          <cell r="W4679">
            <v>0</v>
          </cell>
          <cell r="X4679"/>
          <cell r="Y4679"/>
        </row>
        <row r="4680">
          <cell r="I4680">
            <v>0</v>
          </cell>
          <cell r="J4680">
            <v>0</v>
          </cell>
          <cell r="O4680">
            <v>0</v>
          </cell>
          <cell r="P4680" t="str">
            <v/>
          </cell>
          <cell r="R4680" t="str">
            <v/>
          </cell>
          <cell r="S4680">
            <v>0</v>
          </cell>
          <cell r="U4680">
            <v>0</v>
          </cell>
          <cell r="V4680">
            <v>0</v>
          </cell>
          <cell r="W4680">
            <v>0</v>
          </cell>
          <cell r="X4680"/>
          <cell r="Y4680"/>
        </row>
        <row r="4681">
          <cell r="I4681">
            <v>0</v>
          </cell>
          <cell r="J4681">
            <v>0</v>
          </cell>
          <cell r="O4681">
            <v>0</v>
          </cell>
          <cell r="P4681" t="str">
            <v/>
          </cell>
          <cell r="R4681" t="str">
            <v/>
          </cell>
          <cell r="S4681">
            <v>0</v>
          </cell>
          <cell r="U4681">
            <v>0</v>
          </cell>
          <cell r="V4681">
            <v>0</v>
          </cell>
          <cell r="W4681">
            <v>0</v>
          </cell>
          <cell r="X4681"/>
          <cell r="Y4681"/>
        </row>
        <row r="4682">
          <cell r="I4682">
            <v>0</v>
          </cell>
          <cell r="J4682">
            <v>0</v>
          </cell>
          <cell r="O4682">
            <v>0</v>
          </cell>
          <cell r="P4682" t="str">
            <v/>
          </cell>
          <cell r="R4682" t="str">
            <v/>
          </cell>
          <cell r="S4682">
            <v>0</v>
          </cell>
          <cell r="U4682">
            <v>0</v>
          </cell>
          <cell r="V4682">
            <v>0</v>
          </cell>
          <cell r="W4682">
            <v>0</v>
          </cell>
          <cell r="X4682"/>
          <cell r="Y4682"/>
        </row>
        <row r="4683">
          <cell r="I4683">
            <v>0</v>
          </cell>
          <cell r="J4683">
            <v>0</v>
          </cell>
          <cell r="O4683">
            <v>0</v>
          </cell>
          <cell r="P4683" t="str">
            <v/>
          </cell>
          <cell r="R4683" t="str">
            <v/>
          </cell>
          <cell r="S4683">
            <v>0</v>
          </cell>
          <cell r="U4683">
            <v>0</v>
          </cell>
          <cell r="V4683">
            <v>0</v>
          </cell>
          <cell r="W4683">
            <v>0</v>
          </cell>
          <cell r="X4683"/>
          <cell r="Y4683"/>
        </row>
        <row r="4684">
          <cell r="I4684">
            <v>0</v>
          </cell>
          <cell r="J4684">
            <v>0</v>
          </cell>
          <cell r="O4684">
            <v>0</v>
          </cell>
          <cell r="P4684" t="str">
            <v/>
          </cell>
          <cell r="R4684" t="str">
            <v/>
          </cell>
          <cell r="S4684">
            <v>0</v>
          </cell>
          <cell r="U4684">
            <v>0</v>
          </cell>
          <cell r="V4684">
            <v>0</v>
          </cell>
          <cell r="W4684">
            <v>0</v>
          </cell>
          <cell r="X4684"/>
          <cell r="Y4684"/>
        </row>
        <row r="4685">
          <cell r="I4685">
            <v>0</v>
          </cell>
          <cell r="J4685">
            <v>0</v>
          </cell>
          <cell r="O4685">
            <v>0</v>
          </cell>
          <cell r="P4685" t="str">
            <v/>
          </cell>
          <cell r="R4685" t="str">
            <v/>
          </cell>
          <cell r="S4685">
            <v>0</v>
          </cell>
          <cell r="U4685">
            <v>0</v>
          </cell>
          <cell r="V4685">
            <v>0</v>
          </cell>
          <cell r="W4685">
            <v>0</v>
          </cell>
          <cell r="X4685"/>
          <cell r="Y4685"/>
        </row>
        <row r="4686">
          <cell r="I4686">
            <v>0</v>
          </cell>
          <cell r="J4686">
            <v>0</v>
          </cell>
          <cell r="O4686">
            <v>0</v>
          </cell>
          <cell r="P4686" t="str">
            <v/>
          </cell>
          <cell r="R4686" t="str">
            <v/>
          </cell>
          <cell r="S4686">
            <v>0</v>
          </cell>
          <cell r="U4686">
            <v>0</v>
          </cell>
          <cell r="V4686">
            <v>0</v>
          </cell>
          <cell r="W4686">
            <v>0</v>
          </cell>
          <cell r="X4686"/>
          <cell r="Y4686"/>
        </row>
        <row r="4687">
          <cell r="I4687">
            <v>0</v>
          </cell>
          <cell r="J4687">
            <v>0</v>
          </cell>
          <cell r="O4687">
            <v>0</v>
          </cell>
          <cell r="P4687" t="str">
            <v/>
          </cell>
          <cell r="R4687" t="str">
            <v/>
          </cell>
          <cell r="S4687">
            <v>0</v>
          </cell>
          <cell r="U4687">
            <v>0</v>
          </cell>
          <cell r="V4687">
            <v>0</v>
          </cell>
          <cell r="W4687">
            <v>0</v>
          </cell>
          <cell r="X4687"/>
          <cell r="Y4687"/>
        </row>
        <row r="4688">
          <cell r="I4688">
            <v>0</v>
          </cell>
          <cell r="J4688">
            <v>0</v>
          </cell>
          <cell r="O4688">
            <v>0</v>
          </cell>
          <cell r="P4688" t="str">
            <v/>
          </cell>
          <cell r="R4688" t="str">
            <v/>
          </cell>
          <cell r="S4688">
            <v>0</v>
          </cell>
          <cell r="U4688">
            <v>0</v>
          </cell>
          <cell r="V4688">
            <v>0</v>
          </cell>
          <cell r="W4688">
            <v>0</v>
          </cell>
          <cell r="X4688"/>
          <cell r="Y4688"/>
        </row>
        <row r="4689">
          <cell r="I4689">
            <v>0</v>
          </cell>
          <cell r="J4689">
            <v>0</v>
          </cell>
          <cell r="O4689">
            <v>0</v>
          </cell>
          <cell r="P4689" t="str">
            <v/>
          </cell>
          <cell r="R4689" t="str">
            <v/>
          </cell>
          <cell r="S4689">
            <v>0</v>
          </cell>
          <cell r="U4689">
            <v>0</v>
          </cell>
          <cell r="V4689">
            <v>0</v>
          </cell>
          <cell r="W4689">
            <v>0</v>
          </cell>
          <cell r="X4689"/>
          <cell r="Y4689"/>
        </row>
        <row r="4690">
          <cell r="I4690">
            <v>0</v>
          </cell>
          <cell r="J4690">
            <v>0</v>
          </cell>
          <cell r="O4690">
            <v>0</v>
          </cell>
          <cell r="P4690" t="str">
            <v/>
          </cell>
          <cell r="R4690" t="str">
            <v/>
          </cell>
          <cell r="S4690">
            <v>0</v>
          </cell>
          <cell r="U4690">
            <v>0</v>
          </cell>
          <cell r="V4690">
            <v>0</v>
          </cell>
          <cell r="W4690">
            <v>0</v>
          </cell>
          <cell r="X4690"/>
          <cell r="Y4690"/>
        </row>
        <row r="4691">
          <cell r="I4691">
            <v>0</v>
          </cell>
          <cell r="J4691">
            <v>0</v>
          </cell>
          <cell r="O4691">
            <v>0</v>
          </cell>
          <cell r="P4691" t="str">
            <v/>
          </cell>
          <cell r="R4691" t="str">
            <v/>
          </cell>
          <cell r="S4691">
            <v>0</v>
          </cell>
          <cell r="U4691">
            <v>0</v>
          </cell>
          <cell r="V4691">
            <v>0</v>
          </cell>
          <cell r="W4691">
            <v>0</v>
          </cell>
          <cell r="X4691"/>
          <cell r="Y4691"/>
        </row>
        <row r="4692">
          <cell r="I4692">
            <v>0</v>
          </cell>
          <cell r="J4692">
            <v>0</v>
          </cell>
          <cell r="O4692">
            <v>0</v>
          </cell>
          <cell r="P4692" t="str">
            <v/>
          </cell>
          <cell r="R4692" t="str">
            <v/>
          </cell>
          <cell r="S4692">
            <v>0</v>
          </cell>
          <cell r="U4692">
            <v>0</v>
          </cell>
          <cell r="V4692">
            <v>0</v>
          </cell>
          <cell r="W4692">
            <v>0</v>
          </cell>
          <cell r="X4692"/>
          <cell r="Y4692"/>
        </row>
        <row r="4693">
          <cell r="I4693">
            <v>0</v>
          </cell>
          <cell r="J4693">
            <v>0</v>
          </cell>
          <cell r="O4693">
            <v>0</v>
          </cell>
          <cell r="P4693" t="str">
            <v/>
          </cell>
          <cell r="R4693" t="str">
            <v/>
          </cell>
          <cell r="S4693">
            <v>0</v>
          </cell>
          <cell r="U4693">
            <v>0</v>
          </cell>
          <cell r="V4693">
            <v>0</v>
          </cell>
          <cell r="W4693">
            <v>0</v>
          </cell>
          <cell r="X4693"/>
          <cell r="Y4693"/>
        </row>
        <row r="4694">
          <cell r="I4694">
            <v>0</v>
          </cell>
          <cell r="J4694">
            <v>0</v>
          </cell>
          <cell r="O4694">
            <v>0</v>
          </cell>
          <cell r="P4694" t="str">
            <v/>
          </cell>
          <cell r="R4694" t="str">
            <v/>
          </cell>
          <cell r="S4694">
            <v>0</v>
          </cell>
          <cell r="U4694">
            <v>0</v>
          </cell>
          <cell r="V4694">
            <v>0</v>
          </cell>
          <cell r="W4694">
            <v>0</v>
          </cell>
          <cell r="X4694"/>
          <cell r="Y4694"/>
        </row>
        <row r="4695">
          <cell r="I4695">
            <v>0</v>
          </cell>
          <cell r="J4695">
            <v>0</v>
          </cell>
          <cell r="O4695">
            <v>0</v>
          </cell>
          <cell r="P4695" t="str">
            <v/>
          </cell>
          <cell r="R4695" t="str">
            <v/>
          </cell>
          <cell r="S4695">
            <v>0</v>
          </cell>
          <cell r="U4695">
            <v>0</v>
          </cell>
          <cell r="V4695">
            <v>0</v>
          </cell>
          <cell r="W4695">
            <v>0</v>
          </cell>
          <cell r="X4695"/>
          <cell r="Y4695"/>
        </row>
        <row r="4696">
          <cell r="I4696">
            <v>0</v>
          </cell>
          <cell r="J4696">
            <v>0</v>
          </cell>
          <cell r="O4696">
            <v>0</v>
          </cell>
          <cell r="P4696" t="str">
            <v/>
          </cell>
          <cell r="R4696" t="str">
            <v/>
          </cell>
          <cell r="S4696">
            <v>0</v>
          </cell>
          <cell r="U4696">
            <v>0</v>
          </cell>
          <cell r="V4696">
            <v>0</v>
          </cell>
          <cell r="W4696">
            <v>0</v>
          </cell>
          <cell r="X4696"/>
          <cell r="Y4696"/>
        </row>
        <row r="4697">
          <cell r="I4697">
            <v>0</v>
          </cell>
          <cell r="J4697">
            <v>0</v>
          </cell>
          <cell r="O4697">
            <v>0</v>
          </cell>
          <cell r="P4697" t="str">
            <v/>
          </cell>
          <cell r="R4697" t="str">
            <v/>
          </cell>
          <cell r="S4697">
            <v>0</v>
          </cell>
          <cell r="U4697">
            <v>0</v>
          </cell>
          <cell r="V4697">
            <v>0</v>
          </cell>
          <cell r="W4697">
            <v>0</v>
          </cell>
          <cell r="X4697"/>
          <cell r="Y4697"/>
        </row>
        <row r="4698">
          <cell r="I4698">
            <v>0</v>
          </cell>
          <cell r="J4698">
            <v>0</v>
          </cell>
          <cell r="O4698">
            <v>0</v>
          </cell>
          <cell r="P4698" t="str">
            <v/>
          </cell>
          <cell r="R4698" t="str">
            <v/>
          </cell>
          <cell r="S4698">
            <v>0</v>
          </cell>
          <cell r="U4698">
            <v>0</v>
          </cell>
          <cell r="V4698">
            <v>0</v>
          </cell>
          <cell r="W4698">
            <v>0</v>
          </cell>
          <cell r="X4698"/>
          <cell r="Y4698"/>
        </row>
        <row r="4699">
          <cell r="I4699">
            <v>0</v>
          </cell>
          <cell r="J4699">
            <v>0</v>
          </cell>
          <cell r="O4699">
            <v>0</v>
          </cell>
          <cell r="P4699" t="str">
            <v/>
          </cell>
          <cell r="R4699" t="str">
            <v/>
          </cell>
          <cell r="S4699">
            <v>0</v>
          </cell>
          <cell r="U4699">
            <v>0</v>
          </cell>
          <cell r="V4699">
            <v>0</v>
          </cell>
          <cell r="W4699">
            <v>0</v>
          </cell>
          <cell r="X4699"/>
          <cell r="Y4699"/>
        </row>
        <row r="4700">
          <cell r="I4700">
            <v>0</v>
          </cell>
          <cell r="J4700">
            <v>0</v>
          </cell>
          <cell r="O4700">
            <v>0</v>
          </cell>
          <cell r="P4700" t="str">
            <v/>
          </cell>
          <cell r="R4700" t="str">
            <v/>
          </cell>
          <cell r="S4700">
            <v>0</v>
          </cell>
          <cell r="U4700">
            <v>0</v>
          </cell>
          <cell r="V4700">
            <v>0</v>
          </cell>
          <cell r="W4700">
            <v>0</v>
          </cell>
          <cell r="X4700"/>
          <cell r="Y4700"/>
        </row>
        <row r="4701">
          <cell r="I4701">
            <v>0</v>
          </cell>
          <cell r="J4701">
            <v>0</v>
          </cell>
          <cell r="O4701">
            <v>0</v>
          </cell>
          <cell r="P4701" t="str">
            <v/>
          </cell>
          <cell r="R4701" t="str">
            <v/>
          </cell>
          <cell r="S4701">
            <v>0</v>
          </cell>
          <cell r="U4701">
            <v>0</v>
          </cell>
          <cell r="V4701">
            <v>0</v>
          </cell>
          <cell r="W4701">
            <v>0</v>
          </cell>
          <cell r="X4701"/>
          <cell r="Y4701"/>
        </row>
        <row r="4702">
          <cell r="I4702">
            <v>0</v>
          </cell>
          <cell r="J4702">
            <v>0</v>
          </cell>
          <cell r="O4702">
            <v>0</v>
          </cell>
          <cell r="P4702" t="str">
            <v/>
          </cell>
          <cell r="R4702" t="str">
            <v/>
          </cell>
          <cell r="S4702">
            <v>0</v>
          </cell>
          <cell r="U4702">
            <v>0</v>
          </cell>
          <cell r="V4702">
            <v>0</v>
          </cell>
          <cell r="W4702">
            <v>0</v>
          </cell>
          <cell r="X4702"/>
          <cell r="Y4702"/>
        </row>
        <row r="4703">
          <cell r="I4703">
            <v>0</v>
          </cell>
          <cell r="J4703">
            <v>0</v>
          </cell>
          <cell r="O4703">
            <v>0</v>
          </cell>
          <cell r="P4703" t="str">
            <v/>
          </cell>
          <cell r="R4703" t="str">
            <v/>
          </cell>
          <cell r="S4703">
            <v>0</v>
          </cell>
          <cell r="U4703">
            <v>0</v>
          </cell>
          <cell r="V4703">
            <v>0</v>
          </cell>
          <cell r="W4703">
            <v>0</v>
          </cell>
          <cell r="X4703"/>
          <cell r="Y4703"/>
        </row>
        <row r="4704">
          <cell r="I4704">
            <v>0</v>
          </cell>
          <cell r="J4704">
            <v>0</v>
          </cell>
          <cell r="O4704">
            <v>0</v>
          </cell>
          <cell r="P4704" t="str">
            <v/>
          </cell>
          <cell r="R4704" t="str">
            <v/>
          </cell>
          <cell r="S4704">
            <v>0</v>
          </cell>
          <cell r="U4704">
            <v>0</v>
          </cell>
          <cell r="V4704">
            <v>0</v>
          </cell>
          <cell r="W4704">
            <v>0</v>
          </cell>
          <cell r="X4704"/>
          <cell r="Y4704"/>
        </row>
        <row r="4705">
          <cell r="I4705">
            <v>0</v>
          </cell>
          <cell r="J4705">
            <v>0</v>
          </cell>
          <cell r="O4705">
            <v>0</v>
          </cell>
          <cell r="P4705" t="str">
            <v/>
          </cell>
          <cell r="R4705" t="str">
            <v/>
          </cell>
          <cell r="S4705">
            <v>0</v>
          </cell>
          <cell r="U4705">
            <v>0</v>
          </cell>
          <cell r="V4705">
            <v>0</v>
          </cell>
          <cell r="W4705">
            <v>0</v>
          </cell>
          <cell r="X4705"/>
          <cell r="Y4705"/>
        </row>
        <row r="4706">
          <cell r="I4706">
            <v>0</v>
          </cell>
          <cell r="J4706">
            <v>0</v>
          </cell>
          <cell r="O4706">
            <v>0</v>
          </cell>
          <cell r="P4706" t="str">
            <v/>
          </cell>
          <cell r="R4706" t="str">
            <v/>
          </cell>
          <cell r="S4706">
            <v>0</v>
          </cell>
          <cell r="U4706">
            <v>0</v>
          </cell>
          <cell r="V4706">
            <v>0</v>
          </cell>
          <cell r="W4706">
            <v>0</v>
          </cell>
          <cell r="X4706"/>
          <cell r="Y4706"/>
        </row>
        <row r="4707">
          <cell r="I4707">
            <v>0</v>
          </cell>
          <cell r="J4707">
            <v>0</v>
          </cell>
          <cell r="O4707">
            <v>0</v>
          </cell>
          <cell r="P4707" t="str">
            <v/>
          </cell>
          <cell r="R4707" t="str">
            <v/>
          </cell>
          <cell r="S4707">
            <v>0</v>
          </cell>
          <cell r="U4707">
            <v>0</v>
          </cell>
          <cell r="V4707">
            <v>0</v>
          </cell>
          <cell r="W4707">
            <v>0</v>
          </cell>
          <cell r="X4707"/>
          <cell r="Y4707"/>
        </row>
        <row r="4708">
          <cell r="I4708">
            <v>0</v>
          </cell>
          <cell r="J4708">
            <v>0</v>
          </cell>
          <cell r="O4708">
            <v>0</v>
          </cell>
          <cell r="P4708" t="str">
            <v/>
          </cell>
          <cell r="R4708" t="str">
            <v/>
          </cell>
          <cell r="S4708">
            <v>0</v>
          </cell>
          <cell r="U4708">
            <v>0</v>
          </cell>
          <cell r="V4708">
            <v>0</v>
          </cell>
          <cell r="W4708">
            <v>0</v>
          </cell>
          <cell r="X4708"/>
          <cell r="Y4708"/>
        </row>
        <row r="4709">
          <cell r="I4709">
            <v>0</v>
          </cell>
          <cell r="J4709">
            <v>0</v>
          </cell>
          <cell r="O4709">
            <v>0</v>
          </cell>
          <cell r="P4709" t="str">
            <v/>
          </cell>
          <cell r="R4709" t="str">
            <v/>
          </cell>
          <cell r="S4709">
            <v>0</v>
          </cell>
          <cell r="U4709">
            <v>0</v>
          </cell>
          <cell r="V4709">
            <v>0</v>
          </cell>
          <cell r="W4709">
            <v>0</v>
          </cell>
          <cell r="X4709"/>
          <cell r="Y4709"/>
        </row>
        <row r="4710">
          <cell r="I4710">
            <v>0</v>
          </cell>
          <cell r="J4710">
            <v>0</v>
          </cell>
          <cell r="O4710">
            <v>0</v>
          </cell>
          <cell r="P4710" t="str">
            <v/>
          </cell>
          <cell r="R4710" t="str">
            <v/>
          </cell>
          <cell r="S4710">
            <v>0</v>
          </cell>
          <cell r="U4710">
            <v>0</v>
          </cell>
          <cell r="V4710">
            <v>0</v>
          </cell>
          <cell r="W4710">
            <v>0</v>
          </cell>
          <cell r="X4710"/>
          <cell r="Y4710"/>
        </row>
        <row r="4711">
          <cell r="I4711">
            <v>0</v>
          </cell>
          <cell r="J4711">
            <v>0</v>
          </cell>
          <cell r="O4711">
            <v>0</v>
          </cell>
          <cell r="P4711" t="str">
            <v/>
          </cell>
          <cell r="R4711" t="str">
            <v/>
          </cell>
          <cell r="S4711">
            <v>0</v>
          </cell>
          <cell r="U4711">
            <v>0</v>
          </cell>
          <cell r="V4711">
            <v>0</v>
          </cell>
          <cell r="W4711">
            <v>0</v>
          </cell>
          <cell r="X4711"/>
          <cell r="Y4711"/>
        </row>
        <row r="4712">
          <cell r="I4712">
            <v>0</v>
          </cell>
          <cell r="J4712">
            <v>0</v>
          </cell>
          <cell r="O4712">
            <v>0</v>
          </cell>
          <cell r="P4712" t="str">
            <v/>
          </cell>
          <cell r="R4712" t="str">
            <v/>
          </cell>
          <cell r="S4712">
            <v>0</v>
          </cell>
          <cell r="U4712">
            <v>0</v>
          </cell>
          <cell r="V4712">
            <v>0</v>
          </cell>
          <cell r="W4712">
            <v>0</v>
          </cell>
          <cell r="X4712"/>
          <cell r="Y4712"/>
        </row>
        <row r="4713">
          <cell r="I4713">
            <v>0</v>
          </cell>
          <cell r="J4713">
            <v>0</v>
          </cell>
          <cell r="O4713">
            <v>0</v>
          </cell>
          <cell r="P4713" t="str">
            <v/>
          </cell>
          <cell r="R4713" t="str">
            <v/>
          </cell>
          <cell r="S4713">
            <v>0</v>
          </cell>
          <cell r="U4713">
            <v>0</v>
          </cell>
          <cell r="V4713">
            <v>0</v>
          </cell>
          <cell r="W4713">
            <v>0</v>
          </cell>
          <cell r="X4713"/>
          <cell r="Y4713"/>
        </row>
        <row r="4714">
          <cell r="I4714">
            <v>0</v>
          </cell>
          <cell r="J4714">
            <v>0</v>
          </cell>
          <cell r="O4714">
            <v>0</v>
          </cell>
          <cell r="P4714" t="str">
            <v/>
          </cell>
          <cell r="R4714" t="str">
            <v/>
          </cell>
          <cell r="S4714">
            <v>0</v>
          </cell>
          <cell r="U4714">
            <v>0</v>
          </cell>
          <cell r="V4714">
            <v>0</v>
          </cell>
          <cell r="W4714">
            <v>0</v>
          </cell>
          <cell r="X4714"/>
          <cell r="Y4714"/>
        </row>
        <row r="4715">
          <cell r="I4715">
            <v>0</v>
          </cell>
          <cell r="J4715">
            <v>0</v>
          </cell>
          <cell r="O4715">
            <v>0</v>
          </cell>
          <cell r="P4715" t="str">
            <v/>
          </cell>
          <cell r="R4715" t="str">
            <v/>
          </cell>
          <cell r="S4715">
            <v>0</v>
          </cell>
          <cell r="U4715">
            <v>0</v>
          </cell>
          <cell r="V4715">
            <v>0</v>
          </cell>
          <cell r="W4715">
            <v>0</v>
          </cell>
          <cell r="X4715"/>
          <cell r="Y4715"/>
        </row>
        <row r="4716">
          <cell r="I4716">
            <v>0</v>
          </cell>
          <cell r="J4716">
            <v>0</v>
          </cell>
          <cell r="O4716">
            <v>0</v>
          </cell>
          <cell r="P4716" t="str">
            <v/>
          </cell>
          <cell r="R4716" t="str">
            <v/>
          </cell>
          <cell r="S4716">
            <v>0</v>
          </cell>
          <cell r="U4716">
            <v>0</v>
          </cell>
          <cell r="V4716">
            <v>0</v>
          </cell>
          <cell r="W4716">
            <v>0</v>
          </cell>
          <cell r="X4716"/>
          <cell r="Y4716"/>
        </row>
        <row r="4717">
          <cell r="I4717">
            <v>0</v>
          </cell>
          <cell r="J4717">
            <v>0</v>
          </cell>
          <cell r="O4717">
            <v>0</v>
          </cell>
          <cell r="P4717" t="str">
            <v/>
          </cell>
          <cell r="R4717" t="str">
            <v/>
          </cell>
          <cell r="S4717">
            <v>0</v>
          </cell>
          <cell r="U4717">
            <v>0</v>
          </cell>
          <cell r="V4717">
            <v>0</v>
          </cell>
          <cell r="W4717">
            <v>0</v>
          </cell>
          <cell r="X4717"/>
          <cell r="Y4717"/>
        </row>
        <row r="4718">
          <cell r="I4718">
            <v>0</v>
          </cell>
          <cell r="J4718">
            <v>0</v>
          </cell>
          <cell r="O4718">
            <v>0</v>
          </cell>
          <cell r="P4718" t="str">
            <v/>
          </cell>
          <cell r="R4718" t="str">
            <v/>
          </cell>
          <cell r="S4718">
            <v>0</v>
          </cell>
          <cell r="U4718">
            <v>0</v>
          </cell>
          <cell r="V4718">
            <v>0</v>
          </cell>
          <cell r="W4718">
            <v>0</v>
          </cell>
          <cell r="X4718"/>
          <cell r="Y4718"/>
        </row>
        <row r="4719">
          <cell r="I4719">
            <v>0</v>
          </cell>
          <cell r="J4719">
            <v>0</v>
          </cell>
          <cell r="O4719">
            <v>0</v>
          </cell>
          <cell r="P4719" t="str">
            <v/>
          </cell>
          <cell r="R4719" t="str">
            <v/>
          </cell>
          <cell r="S4719">
            <v>0</v>
          </cell>
          <cell r="U4719">
            <v>0</v>
          </cell>
          <cell r="V4719">
            <v>0</v>
          </cell>
          <cell r="W4719">
            <v>0</v>
          </cell>
          <cell r="X4719"/>
          <cell r="Y4719"/>
        </row>
        <row r="4720">
          <cell r="I4720">
            <v>0</v>
          </cell>
          <cell r="J4720">
            <v>0</v>
          </cell>
          <cell r="O4720">
            <v>0</v>
          </cell>
          <cell r="P4720" t="str">
            <v/>
          </cell>
          <cell r="R4720" t="str">
            <v/>
          </cell>
          <cell r="S4720">
            <v>0</v>
          </cell>
          <cell r="U4720">
            <v>0</v>
          </cell>
          <cell r="V4720">
            <v>0</v>
          </cell>
          <cell r="W4720">
            <v>0</v>
          </cell>
          <cell r="X4720"/>
          <cell r="Y4720"/>
        </row>
        <row r="4721">
          <cell r="I4721">
            <v>0</v>
          </cell>
          <cell r="J4721">
            <v>0</v>
          </cell>
          <cell r="O4721">
            <v>0</v>
          </cell>
          <cell r="P4721" t="str">
            <v/>
          </cell>
          <cell r="R4721" t="str">
            <v/>
          </cell>
          <cell r="S4721">
            <v>0</v>
          </cell>
          <cell r="U4721">
            <v>0</v>
          </cell>
          <cell r="V4721">
            <v>0</v>
          </cell>
          <cell r="W4721">
            <v>0</v>
          </cell>
          <cell r="X4721"/>
          <cell r="Y4721"/>
        </row>
        <row r="4722">
          <cell r="I4722">
            <v>0</v>
          </cell>
          <cell r="J4722">
            <v>0</v>
          </cell>
          <cell r="O4722">
            <v>0</v>
          </cell>
          <cell r="P4722" t="str">
            <v/>
          </cell>
          <cell r="R4722" t="str">
            <v/>
          </cell>
          <cell r="S4722">
            <v>0</v>
          </cell>
          <cell r="U4722">
            <v>0</v>
          </cell>
          <cell r="V4722">
            <v>0</v>
          </cell>
          <cell r="W4722">
            <v>0</v>
          </cell>
          <cell r="X4722"/>
          <cell r="Y4722"/>
        </row>
        <row r="4723">
          <cell r="I4723">
            <v>0</v>
          </cell>
          <cell r="J4723">
            <v>0</v>
          </cell>
          <cell r="O4723">
            <v>0</v>
          </cell>
          <cell r="P4723" t="str">
            <v/>
          </cell>
          <cell r="R4723" t="str">
            <v/>
          </cell>
          <cell r="S4723">
            <v>0</v>
          </cell>
          <cell r="U4723">
            <v>0</v>
          </cell>
          <cell r="V4723">
            <v>0</v>
          </cell>
          <cell r="W4723">
            <v>0</v>
          </cell>
          <cell r="X4723"/>
          <cell r="Y4723"/>
        </row>
        <row r="4724">
          <cell r="I4724">
            <v>0</v>
          </cell>
          <cell r="J4724">
            <v>0</v>
          </cell>
          <cell r="O4724">
            <v>0</v>
          </cell>
          <cell r="P4724" t="str">
            <v/>
          </cell>
          <cell r="R4724" t="str">
            <v/>
          </cell>
          <cell r="S4724">
            <v>0</v>
          </cell>
          <cell r="U4724">
            <v>0</v>
          </cell>
          <cell r="V4724">
            <v>0</v>
          </cell>
          <cell r="W4724">
            <v>0</v>
          </cell>
          <cell r="X4724"/>
          <cell r="Y4724"/>
        </row>
        <row r="4725">
          <cell r="I4725">
            <v>0</v>
          </cell>
          <cell r="J4725">
            <v>0</v>
          </cell>
          <cell r="O4725">
            <v>0</v>
          </cell>
          <cell r="P4725" t="str">
            <v/>
          </cell>
          <cell r="R4725" t="str">
            <v/>
          </cell>
          <cell r="S4725">
            <v>0</v>
          </cell>
          <cell r="U4725">
            <v>0</v>
          </cell>
          <cell r="V4725">
            <v>0</v>
          </cell>
          <cell r="W4725">
            <v>0</v>
          </cell>
          <cell r="X4725"/>
          <cell r="Y4725"/>
        </row>
        <row r="4726">
          <cell r="I4726">
            <v>0</v>
          </cell>
          <cell r="J4726">
            <v>0</v>
          </cell>
          <cell r="O4726">
            <v>0</v>
          </cell>
          <cell r="P4726" t="str">
            <v/>
          </cell>
          <cell r="R4726" t="str">
            <v/>
          </cell>
          <cell r="S4726">
            <v>0</v>
          </cell>
          <cell r="U4726">
            <v>0</v>
          </cell>
          <cell r="V4726">
            <v>0</v>
          </cell>
          <cell r="W4726">
            <v>0</v>
          </cell>
          <cell r="X4726"/>
          <cell r="Y4726"/>
        </row>
        <row r="4727">
          <cell r="I4727">
            <v>0</v>
          </cell>
          <cell r="J4727">
            <v>0</v>
          </cell>
          <cell r="O4727">
            <v>0</v>
          </cell>
          <cell r="P4727" t="str">
            <v/>
          </cell>
          <cell r="R4727" t="str">
            <v/>
          </cell>
          <cell r="S4727">
            <v>0</v>
          </cell>
          <cell r="U4727">
            <v>0</v>
          </cell>
          <cell r="V4727">
            <v>0</v>
          </cell>
          <cell r="W4727">
            <v>0</v>
          </cell>
          <cell r="X4727"/>
          <cell r="Y4727"/>
        </row>
        <row r="4728">
          <cell r="I4728">
            <v>0</v>
          </cell>
          <cell r="J4728">
            <v>0</v>
          </cell>
          <cell r="O4728">
            <v>0</v>
          </cell>
          <cell r="P4728" t="str">
            <v/>
          </cell>
          <cell r="R4728" t="str">
            <v/>
          </cell>
          <cell r="S4728">
            <v>0</v>
          </cell>
          <cell r="U4728">
            <v>0</v>
          </cell>
          <cell r="V4728">
            <v>0</v>
          </cell>
          <cell r="W4728">
            <v>0</v>
          </cell>
          <cell r="X4728"/>
          <cell r="Y4728"/>
        </row>
        <row r="4729">
          <cell r="I4729">
            <v>0</v>
          </cell>
          <cell r="J4729">
            <v>0</v>
          </cell>
          <cell r="O4729">
            <v>0</v>
          </cell>
          <cell r="P4729" t="str">
            <v/>
          </cell>
          <cell r="R4729" t="str">
            <v/>
          </cell>
          <cell r="S4729">
            <v>0</v>
          </cell>
          <cell r="U4729">
            <v>0</v>
          </cell>
          <cell r="V4729">
            <v>0</v>
          </cell>
          <cell r="W4729">
            <v>0</v>
          </cell>
          <cell r="X4729"/>
          <cell r="Y4729"/>
        </row>
        <row r="4730">
          <cell r="I4730">
            <v>0</v>
          </cell>
          <cell r="J4730">
            <v>0</v>
          </cell>
          <cell r="O4730">
            <v>0</v>
          </cell>
          <cell r="P4730" t="str">
            <v/>
          </cell>
          <cell r="R4730" t="str">
            <v/>
          </cell>
          <cell r="S4730">
            <v>0</v>
          </cell>
          <cell r="U4730">
            <v>0</v>
          </cell>
          <cell r="V4730">
            <v>0</v>
          </cell>
          <cell r="W4730">
            <v>0</v>
          </cell>
          <cell r="X4730"/>
          <cell r="Y4730"/>
        </row>
        <row r="4731">
          <cell r="I4731">
            <v>0</v>
          </cell>
          <cell r="J4731">
            <v>0</v>
          </cell>
          <cell r="O4731">
            <v>0</v>
          </cell>
          <cell r="P4731" t="str">
            <v/>
          </cell>
          <cell r="R4731" t="str">
            <v/>
          </cell>
          <cell r="S4731">
            <v>0</v>
          </cell>
          <cell r="U4731">
            <v>0</v>
          </cell>
          <cell r="V4731">
            <v>0</v>
          </cell>
          <cell r="W4731">
            <v>0</v>
          </cell>
          <cell r="X4731"/>
          <cell r="Y4731"/>
        </row>
        <row r="4732">
          <cell r="I4732">
            <v>0</v>
          </cell>
          <cell r="J4732">
            <v>0</v>
          </cell>
          <cell r="O4732">
            <v>0</v>
          </cell>
          <cell r="P4732" t="str">
            <v/>
          </cell>
          <cell r="R4732" t="str">
            <v/>
          </cell>
          <cell r="S4732">
            <v>0</v>
          </cell>
          <cell r="U4732">
            <v>0</v>
          </cell>
          <cell r="V4732">
            <v>0</v>
          </cell>
          <cell r="W4732">
            <v>0</v>
          </cell>
          <cell r="X4732"/>
          <cell r="Y4732"/>
        </row>
        <row r="4733">
          <cell r="I4733">
            <v>0</v>
          </cell>
          <cell r="J4733">
            <v>0</v>
          </cell>
          <cell r="O4733">
            <v>0</v>
          </cell>
          <cell r="P4733" t="str">
            <v/>
          </cell>
          <cell r="R4733" t="str">
            <v/>
          </cell>
          <cell r="S4733">
            <v>0</v>
          </cell>
          <cell r="U4733">
            <v>0</v>
          </cell>
          <cell r="V4733">
            <v>0</v>
          </cell>
          <cell r="W4733">
            <v>0</v>
          </cell>
          <cell r="X4733"/>
          <cell r="Y4733"/>
        </row>
        <row r="4734">
          <cell r="I4734">
            <v>0</v>
          </cell>
          <cell r="J4734">
            <v>0</v>
          </cell>
          <cell r="O4734">
            <v>0</v>
          </cell>
          <cell r="P4734" t="str">
            <v/>
          </cell>
          <cell r="R4734" t="str">
            <v/>
          </cell>
          <cell r="S4734">
            <v>0</v>
          </cell>
          <cell r="U4734">
            <v>0</v>
          </cell>
          <cell r="V4734">
            <v>0</v>
          </cell>
          <cell r="W4734">
            <v>0</v>
          </cell>
          <cell r="X4734"/>
          <cell r="Y4734"/>
        </row>
        <row r="4735">
          <cell r="I4735">
            <v>0</v>
          </cell>
          <cell r="J4735">
            <v>0</v>
          </cell>
          <cell r="O4735">
            <v>0</v>
          </cell>
          <cell r="P4735" t="str">
            <v/>
          </cell>
          <cell r="R4735" t="str">
            <v/>
          </cell>
          <cell r="S4735">
            <v>0</v>
          </cell>
          <cell r="U4735">
            <v>0</v>
          </cell>
          <cell r="V4735">
            <v>0</v>
          </cell>
          <cell r="W4735">
            <v>0</v>
          </cell>
          <cell r="X4735"/>
          <cell r="Y4735"/>
        </row>
        <row r="4736">
          <cell r="I4736">
            <v>0</v>
          </cell>
          <cell r="J4736">
            <v>0</v>
          </cell>
          <cell r="O4736">
            <v>0</v>
          </cell>
          <cell r="P4736" t="str">
            <v/>
          </cell>
          <cell r="R4736" t="str">
            <v/>
          </cell>
          <cell r="S4736">
            <v>0</v>
          </cell>
          <cell r="U4736">
            <v>0</v>
          </cell>
          <cell r="V4736">
            <v>0</v>
          </cell>
          <cell r="W4736">
            <v>0</v>
          </cell>
          <cell r="X4736"/>
          <cell r="Y4736"/>
        </row>
        <row r="4737">
          <cell r="I4737">
            <v>0</v>
          </cell>
          <cell r="J4737">
            <v>0</v>
          </cell>
          <cell r="O4737">
            <v>0</v>
          </cell>
          <cell r="P4737" t="str">
            <v/>
          </cell>
          <cell r="R4737" t="str">
            <v/>
          </cell>
          <cell r="S4737">
            <v>0</v>
          </cell>
          <cell r="U4737">
            <v>0</v>
          </cell>
          <cell r="V4737">
            <v>0</v>
          </cell>
          <cell r="W4737">
            <v>0</v>
          </cell>
          <cell r="X4737"/>
          <cell r="Y4737"/>
        </row>
        <row r="4738">
          <cell r="I4738">
            <v>0</v>
          </cell>
          <cell r="J4738">
            <v>0</v>
          </cell>
          <cell r="O4738">
            <v>0</v>
          </cell>
          <cell r="P4738" t="str">
            <v/>
          </cell>
          <cell r="R4738" t="str">
            <v/>
          </cell>
          <cell r="S4738">
            <v>0</v>
          </cell>
          <cell r="U4738">
            <v>0</v>
          </cell>
          <cell r="V4738">
            <v>0</v>
          </cell>
          <cell r="W4738">
            <v>0</v>
          </cell>
          <cell r="X4738"/>
          <cell r="Y4738"/>
        </row>
        <row r="4739">
          <cell r="I4739">
            <v>0</v>
          </cell>
          <cell r="J4739">
            <v>0</v>
          </cell>
          <cell r="O4739">
            <v>0</v>
          </cell>
          <cell r="P4739" t="str">
            <v/>
          </cell>
          <cell r="R4739" t="str">
            <v/>
          </cell>
          <cell r="S4739">
            <v>0</v>
          </cell>
          <cell r="U4739">
            <v>0</v>
          </cell>
          <cell r="V4739">
            <v>0</v>
          </cell>
          <cell r="W4739">
            <v>0</v>
          </cell>
          <cell r="X4739"/>
          <cell r="Y4739"/>
        </row>
        <row r="4740">
          <cell r="I4740">
            <v>0</v>
          </cell>
          <cell r="J4740">
            <v>0</v>
          </cell>
          <cell r="O4740">
            <v>0</v>
          </cell>
          <cell r="P4740" t="str">
            <v/>
          </cell>
          <cell r="R4740" t="str">
            <v/>
          </cell>
          <cell r="S4740">
            <v>0</v>
          </cell>
          <cell r="U4740">
            <v>0</v>
          </cell>
          <cell r="V4740">
            <v>0</v>
          </cell>
          <cell r="W4740">
            <v>0</v>
          </cell>
          <cell r="X4740"/>
          <cell r="Y4740"/>
        </row>
        <row r="4741">
          <cell r="I4741">
            <v>0</v>
          </cell>
          <cell r="J4741">
            <v>0</v>
          </cell>
          <cell r="O4741">
            <v>0</v>
          </cell>
          <cell r="P4741" t="str">
            <v/>
          </cell>
          <cell r="R4741" t="str">
            <v/>
          </cell>
          <cell r="S4741">
            <v>0</v>
          </cell>
          <cell r="U4741">
            <v>0</v>
          </cell>
          <cell r="V4741">
            <v>0</v>
          </cell>
          <cell r="W4741">
            <v>0</v>
          </cell>
          <cell r="X4741"/>
          <cell r="Y4741"/>
        </row>
        <row r="4742">
          <cell r="I4742">
            <v>0</v>
          </cell>
          <cell r="J4742">
            <v>0</v>
          </cell>
          <cell r="O4742">
            <v>0</v>
          </cell>
          <cell r="P4742" t="str">
            <v/>
          </cell>
          <cell r="R4742" t="str">
            <v/>
          </cell>
          <cell r="S4742">
            <v>0</v>
          </cell>
          <cell r="U4742">
            <v>0</v>
          </cell>
          <cell r="V4742">
            <v>0</v>
          </cell>
          <cell r="W4742">
            <v>0</v>
          </cell>
          <cell r="X4742"/>
          <cell r="Y4742"/>
        </row>
        <row r="4743">
          <cell r="I4743">
            <v>0</v>
          </cell>
          <cell r="J4743">
            <v>0</v>
          </cell>
          <cell r="O4743">
            <v>0</v>
          </cell>
          <cell r="P4743" t="str">
            <v/>
          </cell>
          <cell r="R4743" t="str">
            <v/>
          </cell>
          <cell r="S4743">
            <v>0</v>
          </cell>
          <cell r="U4743">
            <v>0</v>
          </cell>
          <cell r="V4743">
            <v>0</v>
          </cell>
          <cell r="W4743">
            <v>0</v>
          </cell>
          <cell r="X4743"/>
          <cell r="Y4743"/>
        </row>
        <row r="4744">
          <cell r="I4744">
            <v>0</v>
          </cell>
          <cell r="J4744">
            <v>0</v>
          </cell>
          <cell r="O4744">
            <v>0</v>
          </cell>
          <cell r="P4744" t="str">
            <v/>
          </cell>
          <cell r="R4744" t="str">
            <v/>
          </cell>
          <cell r="S4744">
            <v>0</v>
          </cell>
          <cell r="U4744">
            <v>0</v>
          </cell>
          <cell r="V4744">
            <v>0</v>
          </cell>
          <cell r="W4744">
            <v>0</v>
          </cell>
          <cell r="X4744"/>
          <cell r="Y4744"/>
        </row>
        <row r="4745">
          <cell r="I4745">
            <v>0</v>
          </cell>
          <cell r="J4745">
            <v>0</v>
          </cell>
          <cell r="O4745">
            <v>0</v>
          </cell>
          <cell r="P4745" t="str">
            <v/>
          </cell>
          <cell r="R4745" t="str">
            <v/>
          </cell>
          <cell r="S4745">
            <v>0</v>
          </cell>
          <cell r="U4745">
            <v>0</v>
          </cell>
          <cell r="V4745">
            <v>0</v>
          </cell>
          <cell r="W4745">
            <v>0</v>
          </cell>
          <cell r="X4745"/>
          <cell r="Y4745"/>
        </row>
        <row r="4746">
          <cell r="I4746">
            <v>0</v>
          </cell>
          <cell r="J4746">
            <v>0</v>
          </cell>
          <cell r="O4746">
            <v>0</v>
          </cell>
          <cell r="P4746" t="str">
            <v/>
          </cell>
          <cell r="R4746" t="str">
            <v/>
          </cell>
          <cell r="S4746">
            <v>0</v>
          </cell>
          <cell r="U4746">
            <v>0</v>
          </cell>
          <cell r="V4746">
            <v>0</v>
          </cell>
          <cell r="W4746">
            <v>0</v>
          </cell>
          <cell r="X4746"/>
          <cell r="Y4746"/>
        </row>
        <row r="4747">
          <cell r="I4747">
            <v>0</v>
          </cell>
          <cell r="J4747">
            <v>0</v>
          </cell>
          <cell r="O4747">
            <v>0</v>
          </cell>
          <cell r="P4747" t="str">
            <v/>
          </cell>
          <cell r="R4747" t="str">
            <v/>
          </cell>
          <cell r="S4747">
            <v>0</v>
          </cell>
          <cell r="U4747">
            <v>0</v>
          </cell>
          <cell r="V4747">
            <v>0</v>
          </cell>
          <cell r="W4747">
            <v>0</v>
          </cell>
          <cell r="X4747"/>
          <cell r="Y4747"/>
        </row>
        <row r="4748">
          <cell r="I4748">
            <v>0</v>
          </cell>
          <cell r="J4748">
            <v>0</v>
          </cell>
          <cell r="O4748">
            <v>0</v>
          </cell>
          <cell r="P4748" t="str">
            <v/>
          </cell>
          <cell r="R4748" t="str">
            <v/>
          </cell>
          <cell r="S4748">
            <v>0</v>
          </cell>
          <cell r="U4748">
            <v>0</v>
          </cell>
          <cell r="V4748">
            <v>0</v>
          </cell>
          <cell r="W4748">
            <v>0</v>
          </cell>
          <cell r="X4748"/>
          <cell r="Y4748"/>
        </row>
        <row r="4749">
          <cell r="I4749">
            <v>0</v>
          </cell>
          <cell r="J4749">
            <v>0</v>
          </cell>
          <cell r="O4749">
            <v>0</v>
          </cell>
          <cell r="P4749" t="str">
            <v/>
          </cell>
          <cell r="R4749" t="str">
            <v/>
          </cell>
          <cell r="S4749">
            <v>0</v>
          </cell>
          <cell r="U4749">
            <v>0</v>
          </cell>
          <cell r="V4749">
            <v>0</v>
          </cell>
          <cell r="W4749">
            <v>0</v>
          </cell>
          <cell r="X4749"/>
          <cell r="Y4749"/>
        </row>
        <row r="4750">
          <cell r="I4750">
            <v>0</v>
          </cell>
          <cell r="J4750">
            <v>0</v>
          </cell>
          <cell r="O4750">
            <v>0</v>
          </cell>
          <cell r="P4750" t="str">
            <v/>
          </cell>
          <cell r="R4750" t="str">
            <v/>
          </cell>
          <cell r="S4750">
            <v>0</v>
          </cell>
          <cell r="U4750">
            <v>0</v>
          </cell>
          <cell r="V4750">
            <v>0</v>
          </cell>
          <cell r="W4750">
            <v>0</v>
          </cell>
          <cell r="X4750"/>
          <cell r="Y4750"/>
        </row>
        <row r="4751">
          <cell r="I4751">
            <v>0</v>
          </cell>
          <cell r="J4751">
            <v>0</v>
          </cell>
          <cell r="O4751">
            <v>0</v>
          </cell>
          <cell r="P4751" t="str">
            <v/>
          </cell>
          <cell r="R4751" t="str">
            <v/>
          </cell>
          <cell r="S4751">
            <v>0</v>
          </cell>
          <cell r="U4751">
            <v>0</v>
          </cell>
          <cell r="V4751">
            <v>0</v>
          </cell>
          <cell r="W4751">
            <v>0</v>
          </cell>
          <cell r="X4751"/>
          <cell r="Y4751"/>
        </row>
        <row r="4752">
          <cell r="I4752">
            <v>0</v>
          </cell>
          <cell r="J4752">
            <v>0</v>
          </cell>
          <cell r="O4752">
            <v>0</v>
          </cell>
          <cell r="P4752" t="str">
            <v/>
          </cell>
          <cell r="R4752" t="str">
            <v/>
          </cell>
          <cell r="S4752">
            <v>0</v>
          </cell>
          <cell r="U4752">
            <v>0</v>
          </cell>
          <cell r="V4752">
            <v>0</v>
          </cell>
          <cell r="W4752">
            <v>0</v>
          </cell>
          <cell r="X4752"/>
          <cell r="Y4752"/>
        </row>
        <row r="4753">
          <cell r="I4753">
            <v>0</v>
          </cell>
          <cell r="J4753">
            <v>0</v>
          </cell>
          <cell r="O4753">
            <v>0</v>
          </cell>
          <cell r="P4753" t="str">
            <v/>
          </cell>
          <cell r="R4753" t="str">
            <v/>
          </cell>
          <cell r="S4753">
            <v>0</v>
          </cell>
          <cell r="U4753">
            <v>0</v>
          </cell>
          <cell r="V4753">
            <v>0</v>
          </cell>
          <cell r="W4753">
            <v>0</v>
          </cell>
          <cell r="X4753"/>
          <cell r="Y4753"/>
        </row>
        <row r="4754">
          <cell r="I4754">
            <v>0</v>
          </cell>
          <cell r="J4754">
            <v>0</v>
          </cell>
          <cell r="O4754">
            <v>0</v>
          </cell>
          <cell r="P4754" t="str">
            <v/>
          </cell>
          <cell r="R4754" t="str">
            <v/>
          </cell>
          <cell r="S4754">
            <v>0</v>
          </cell>
          <cell r="U4754">
            <v>0</v>
          </cell>
          <cell r="V4754">
            <v>0</v>
          </cell>
          <cell r="W4754">
            <v>0</v>
          </cell>
          <cell r="X4754"/>
          <cell r="Y4754"/>
        </row>
        <row r="4755">
          <cell r="I4755">
            <v>0</v>
          </cell>
          <cell r="J4755">
            <v>0</v>
          </cell>
          <cell r="O4755">
            <v>0</v>
          </cell>
          <cell r="P4755" t="str">
            <v/>
          </cell>
          <cell r="R4755" t="str">
            <v/>
          </cell>
          <cell r="S4755">
            <v>0</v>
          </cell>
          <cell r="U4755">
            <v>0</v>
          </cell>
          <cell r="V4755">
            <v>0</v>
          </cell>
          <cell r="W4755">
            <v>0</v>
          </cell>
          <cell r="X4755"/>
          <cell r="Y4755"/>
        </row>
        <row r="4756">
          <cell r="I4756">
            <v>0</v>
          </cell>
          <cell r="J4756">
            <v>0</v>
          </cell>
          <cell r="O4756">
            <v>0</v>
          </cell>
          <cell r="P4756" t="str">
            <v/>
          </cell>
          <cell r="R4756" t="str">
            <v/>
          </cell>
          <cell r="S4756">
            <v>0</v>
          </cell>
          <cell r="U4756">
            <v>0</v>
          </cell>
          <cell r="V4756">
            <v>0</v>
          </cell>
          <cell r="W4756">
            <v>0</v>
          </cell>
          <cell r="X4756"/>
          <cell r="Y4756"/>
        </row>
        <row r="4757">
          <cell r="I4757">
            <v>0</v>
          </cell>
          <cell r="J4757">
            <v>0</v>
          </cell>
          <cell r="O4757">
            <v>0</v>
          </cell>
          <cell r="P4757" t="str">
            <v/>
          </cell>
          <cell r="R4757" t="str">
            <v/>
          </cell>
          <cell r="S4757">
            <v>0</v>
          </cell>
          <cell r="U4757">
            <v>0</v>
          </cell>
          <cell r="V4757">
            <v>0</v>
          </cell>
          <cell r="W4757">
            <v>0</v>
          </cell>
          <cell r="X4757"/>
          <cell r="Y4757"/>
        </row>
        <row r="4758">
          <cell r="I4758">
            <v>0</v>
          </cell>
          <cell r="J4758">
            <v>0</v>
          </cell>
          <cell r="O4758">
            <v>0</v>
          </cell>
          <cell r="P4758" t="str">
            <v/>
          </cell>
          <cell r="R4758" t="str">
            <v/>
          </cell>
          <cell r="S4758">
            <v>0</v>
          </cell>
          <cell r="U4758">
            <v>0</v>
          </cell>
          <cell r="V4758">
            <v>0</v>
          </cell>
          <cell r="W4758">
            <v>0</v>
          </cell>
          <cell r="X4758"/>
          <cell r="Y4758"/>
        </row>
        <row r="4759">
          <cell r="I4759">
            <v>0</v>
          </cell>
          <cell r="J4759">
            <v>0</v>
          </cell>
          <cell r="O4759">
            <v>0</v>
          </cell>
          <cell r="P4759" t="str">
            <v/>
          </cell>
          <cell r="R4759" t="str">
            <v/>
          </cell>
          <cell r="S4759">
            <v>0</v>
          </cell>
          <cell r="U4759">
            <v>0</v>
          </cell>
          <cell r="V4759">
            <v>0</v>
          </cell>
          <cell r="W4759">
            <v>0</v>
          </cell>
          <cell r="X4759"/>
          <cell r="Y4759"/>
        </row>
        <row r="4760">
          <cell r="I4760">
            <v>0</v>
          </cell>
          <cell r="J4760">
            <v>0</v>
          </cell>
          <cell r="O4760">
            <v>0</v>
          </cell>
          <cell r="P4760" t="str">
            <v/>
          </cell>
          <cell r="R4760" t="str">
            <v/>
          </cell>
          <cell r="S4760">
            <v>0</v>
          </cell>
          <cell r="U4760">
            <v>0</v>
          </cell>
          <cell r="V4760">
            <v>0</v>
          </cell>
          <cell r="W4760">
            <v>0</v>
          </cell>
          <cell r="X4760"/>
          <cell r="Y4760"/>
        </row>
        <row r="4761">
          <cell r="I4761">
            <v>0</v>
          </cell>
          <cell r="J4761">
            <v>0</v>
          </cell>
          <cell r="O4761">
            <v>0</v>
          </cell>
          <cell r="P4761" t="str">
            <v/>
          </cell>
          <cell r="R4761" t="str">
            <v/>
          </cell>
          <cell r="S4761">
            <v>0</v>
          </cell>
          <cell r="U4761">
            <v>0</v>
          </cell>
          <cell r="V4761">
            <v>0</v>
          </cell>
          <cell r="W4761">
            <v>0</v>
          </cell>
          <cell r="X4761"/>
          <cell r="Y4761"/>
        </row>
        <row r="4762">
          <cell r="I4762">
            <v>0</v>
          </cell>
          <cell r="J4762">
            <v>0</v>
          </cell>
          <cell r="O4762">
            <v>0</v>
          </cell>
          <cell r="P4762" t="str">
            <v/>
          </cell>
          <cell r="R4762" t="str">
            <v/>
          </cell>
          <cell r="S4762">
            <v>0</v>
          </cell>
          <cell r="U4762">
            <v>0</v>
          </cell>
          <cell r="V4762">
            <v>0</v>
          </cell>
          <cell r="W4762">
            <v>0</v>
          </cell>
          <cell r="X4762"/>
          <cell r="Y4762"/>
        </row>
        <row r="4763">
          <cell r="I4763">
            <v>0</v>
          </cell>
          <cell r="J4763">
            <v>0</v>
          </cell>
          <cell r="O4763">
            <v>0</v>
          </cell>
          <cell r="P4763" t="str">
            <v/>
          </cell>
          <cell r="R4763" t="str">
            <v/>
          </cell>
          <cell r="S4763">
            <v>0</v>
          </cell>
          <cell r="U4763">
            <v>0</v>
          </cell>
          <cell r="V4763">
            <v>0</v>
          </cell>
          <cell r="W4763">
            <v>0</v>
          </cell>
          <cell r="X4763"/>
          <cell r="Y4763"/>
        </row>
        <row r="4764">
          <cell r="I4764">
            <v>0</v>
          </cell>
          <cell r="J4764">
            <v>0</v>
          </cell>
          <cell r="O4764">
            <v>0</v>
          </cell>
          <cell r="P4764" t="str">
            <v/>
          </cell>
          <cell r="R4764" t="str">
            <v/>
          </cell>
          <cell r="S4764">
            <v>0</v>
          </cell>
          <cell r="U4764">
            <v>0</v>
          </cell>
          <cell r="V4764">
            <v>0</v>
          </cell>
          <cell r="W4764">
            <v>0</v>
          </cell>
          <cell r="X4764"/>
          <cell r="Y4764"/>
        </row>
        <row r="4765">
          <cell r="I4765">
            <v>0</v>
          </cell>
          <cell r="J4765">
            <v>0</v>
          </cell>
          <cell r="O4765">
            <v>0</v>
          </cell>
          <cell r="P4765" t="str">
            <v/>
          </cell>
          <cell r="R4765" t="str">
            <v/>
          </cell>
          <cell r="S4765">
            <v>0</v>
          </cell>
          <cell r="U4765">
            <v>0</v>
          </cell>
          <cell r="V4765">
            <v>0</v>
          </cell>
          <cell r="W4765">
            <v>0</v>
          </cell>
          <cell r="X4765"/>
          <cell r="Y4765"/>
        </row>
        <row r="4766">
          <cell r="I4766">
            <v>0</v>
          </cell>
          <cell r="J4766">
            <v>0</v>
          </cell>
          <cell r="O4766">
            <v>0</v>
          </cell>
          <cell r="P4766" t="str">
            <v/>
          </cell>
          <cell r="R4766" t="str">
            <v/>
          </cell>
          <cell r="S4766">
            <v>0</v>
          </cell>
          <cell r="U4766">
            <v>0</v>
          </cell>
          <cell r="V4766">
            <v>0</v>
          </cell>
          <cell r="W4766">
            <v>0</v>
          </cell>
          <cell r="X4766"/>
          <cell r="Y4766"/>
        </row>
        <row r="4767">
          <cell r="I4767">
            <v>0</v>
          </cell>
          <cell r="J4767">
            <v>0</v>
          </cell>
          <cell r="O4767">
            <v>0</v>
          </cell>
          <cell r="P4767" t="str">
            <v/>
          </cell>
          <cell r="R4767" t="str">
            <v/>
          </cell>
          <cell r="S4767">
            <v>0</v>
          </cell>
          <cell r="U4767">
            <v>0</v>
          </cell>
          <cell r="V4767">
            <v>0</v>
          </cell>
          <cell r="W4767">
            <v>0</v>
          </cell>
          <cell r="X4767"/>
          <cell r="Y4767"/>
        </row>
        <row r="4768">
          <cell r="I4768">
            <v>0</v>
          </cell>
          <cell r="J4768">
            <v>0</v>
          </cell>
          <cell r="O4768">
            <v>0</v>
          </cell>
          <cell r="P4768" t="str">
            <v/>
          </cell>
          <cell r="R4768" t="str">
            <v/>
          </cell>
          <cell r="S4768">
            <v>0</v>
          </cell>
          <cell r="U4768">
            <v>0</v>
          </cell>
          <cell r="V4768">
            <v>0</v>
          </cell>
          <cell r="W4768">
            <v>0</v>
          </cell>
          <cell r="X4768"/>
          <cell r="Y4768"/>
        </row>
        <row r="4769">
          <cell r="I4769">
            <v>0</v>
          </cell>
          <cell r="J4769">
            <v>0</v>
          </cell>
          <cell r="O4769">
            <v>0</v>
          </cell>
          <cell r="P4769" t="str">
            <v/>
          </cell>
          <cell r="R4769" t="str">
            <v/>
          </cell>
          <cell r="S4769">
            <v>0</v>
          </cell>
          <cell r="U4769">
            <v>0</v>
          </cell>
          <cell r="V4769">
            <v>0</v>
          </cell>
          <cell r="W4769">
            <v>0</v>
          </cell>
          <cell r="X4769"/>
          <cell r="Y4769"/>
        </row>
        <row r="4770">
          <cell r="I4770">
            <v>0</v>
          </cell>
          <cell r="J4770">
            <v>0</v>
          </cell>
          <cell r="O4770">
            <v>0</v>
          </cell>
          <cell r="P4770" t="str">
            <v/>
          </cell>
          <cell r="R4770" t="str">
            <v/>
          </cell>
          <cell r="S4770">
            <v>0</v>
          </cell>
          <cell r="U4770">
            <v>0</v>
          </cell>
          <cell r="V4770">
            <v>0</v>
          </cell>
          <cell r="W4770">
            <v>0</v>
          </cell>
          <cell r="X4770"/>
          <cell r="Y4770"/>
        </row>
        <row r="4771">
          <cell r="I4771">
            <v>0</v>
          </cell>
          <cell r="J4771">
            <v>0</v>
          </cell>
          <cell r="O4771">
            <v>0</v>
          </cell>
          <cell r="P4771" t="str">
            <v/>
          </cell>
          <cell r="R4771" t="str">
            <v/>
          </cell>
          <cell r="S4771">
            <v>0</v>
          </cell>
          <cell r="U4771">
            <v>0</v>
          </cell>
          <cell r="V4771">
            <v>0</v>
          </cell>
          <cell r="W4771">
            <v>0</v>
          </cell>
          <cell r="X4771"/>
          <cell r="Y4771"/>
        </row>
        <row r="4772">
          <cell r="I4772">
            <v>0</v>
          </cell>
          <cell r="J4772">
            <v>0</v>
          </cell>
          <cell r="O4772">
            <v>0</v>
          </cell>
          <cell r="P4772" t="str">
            <v/>
          </cell>
          <cell r="R4772" t="str">
            <v/>
          </cell>
          <cell r="S4772">
            <v>0</v>
          </cell>
          <cell r="U4772">
            <v>0</v>
          </cell>
          <cell r="V4772">
            <v>0</v>
          </cell>
          <cell r="W4772">
            <v>0</v>
          </cell>
          <cell r="X4772"/>
          <cell r="Y4772"/>
        </row>
        <row r="4773">
          <cell r="I4773">
            <v>0</v>
          </cell>
          <cell r="J4773">
            <v>0</v>
          </cell>
          <cell r="O4773">
            <v>0</v>
          </cell>
          <cell r="P4773" t="str">
            <v/>
          </cell>
          <cell r="R4773" t="str">
            <v/>
          </cell>
          <cell r="S4773">
            <v>0</v>
          </cell>
          <cell r="U4773">
            <v>0</v>
          </cell>
          <cell r="V4773">
            <v>0</v>
          </cell>
          <cell r="W4773">
            <v>0</v>
          </cell>
          <cell r="X4773"/>
          <cell r="Y4773"/>
        </row>
        <row r="4774">
          <cell r="I4774">
            <v>0</v>
          </cell>
          <cell r="J4774">
            <v>0</v>
          </cell>
          <cell r="O4774">
            <v>0</v>
          </cell>
          <cell r="P4774" t="str">
            <v/>
          </cell>
          <cell r="R4774" t="str">
            <v/>
          </cell>
          <cell r="S4774">
            <v>0</v>
          </cell>
          <cell r="U4774">
            <v>0</v>
          </cell>
          <cell r="V4774">
            <v>0</v>
          </cell>
          <cell r="W4774">
            <v>0</v>
          </cell>
          <cell r="X4774"/>
          <cell r="Y4774"/>
        </row>
        <row r="4775">
          <cell r="I4775">
            <v>0</v>
          </cell>
          <cell r="J4775">
            <v>0</v>
          </cell>
          <cell r="O4775">
            <v>0</v>
          </cell>
          <cell r="P4775" t="str">
            <v/>
          </cell>
          <cell r="R4775" t="str">
            <v/>
          </cell>
          <cell r="S4775">
            <v>0</v>
          </cell>
          <cell r="U4775">
            <v>0</v>
          </cell>
          <cell r="V4775">
            <v>0</v>
          </cell>
          <cell r="W4775">
            <v>0</v>
          </cell>
          <cell r="X4775"/>
          <cell r="Y4775"/>
        </row>
        <row r="4776">
          <cell r="I4776">
            <v>0</v>
          </cell>
          <cell r="J4776">
            <v>0</v>
          </cell>
          <cell r="O4776">
            <v>0</v>
          </cell>
          <cell r="P4776" t="str">
            <v/>
          </cell>
          <cell r="R4776" t="str">
            <v/>
          </cell>
          <cell r="S4776">
            <v>0</v>
          </cell>
          <cell r="U4776">
            <v>0</v>
          </cell>
          <cell r="V4776">
            <v>0</v>
          </cell>
          <cell r="W4776">
            <v>0</v>
          </cell>
          <cell r="X4776"/>
          <cell r="Y4776"/>
        </row>
        <row r="4777">
          <cell r="I4777">
            <v>0</v>
          </cell>
          <cell r="J4777">
            <v>0</v>
          </cell>
          <cell r="O4777">
            <v>0</v>
          </cell>
          <cell r="P4777" t="str">
            <v/>
          </cell>
          <cell r="R4777" t="str">
            <v/>
          </cell>
          <cell r="S4777">
            <v>0</v>
          </cell>
          <cell r="U4777">
            <v>0</v>
          </cell>
          <cell r="V4777">
            <v>0</v>
          </cell>
          <cell r="W4777">
            <v>0</v>
          </cell>
          <cell r="X4777"/>
          <cell r="Y4777"/>
        </row>
        <row r="4778">
          <cell r="I4778">
            <v>0</v>
          </cell>
          <cell r="J4778">
            <v>0</v>
          </cell>
          <cell r="O4778">
            <v>0</v>
          </cell>
          <cell r="P4778" t="str">
            <v/>
          </cell>
          <cell r="R4778" t="str">
            <v/>
          </cell>
          <cell r="S4778">
            <v>0</v>
          </cell>
          <cell r="U4778">
            <v>0</v>
          </cell>
          <cell r="V4778">
            <v>0</v>
          </cell>
          <cell r="W4778">
            <v>0</v>
          </cell>
          <cell r="X4778"/>
          <cell r="Y4778"/>
        </row>
        <row r="4779">
          <cell r="I4779">
            <v>0</v>
          </cell>
          <cell r="J4779">
            <v>0</v>
          </cell>
          <cell r="O4779">
            <v>0</v>
          </cell>
          <cell r="P4779" t="str">
            <v/>
          </cell>
          <cell r="R4779" t="str">
            <v/>
          </cell>
          <cell r="S4779">
            <v>0</v>
          </cell>
          <cell r="U4779">
            <v>0</v>
          </cell>
          <cell r="V4779">
            <v>0</v>
          </cell>
          <cell r="W4779">
            <v>0</v>
          </cell>
          <cell r="X4779"/>
          <cell r="Y4779"/>
        </row>
        <row r="4780">
          <cell r="I4780">
            <v>0</v>
          </cell>
          <cell r="J4780">
            <v>0</v>
          </cell>
          <cell r="O4780">
            <v>0</v>
          </cell>
          <cell r="P4780" t="str">
            <v/>
          </cell>
          <cell r="R4780" t="str">
            <v/>
          </cell>
          <cell r="S4780">
            <v>0</v>
          </cell>
          <cell r="U4780">
            <v>0</v>
          </cell>
          <cell r="V4780">
            <v>0</v>
          </cell>
          <cell r="W4780">
            <v>0</v>
          </cell>
          <cell r="X4780"/>
          <cell r="Y4780"/>
        </row>
        <row r="4781">
          <cell r="I4781">
            <v>0</v>
          </cell>
          <cell r="J4781">
            <v>0</v>
          </cell>
          <cell r="O4781">
            <v>0</v>
          </cell>
          <cell r="P4781" t="str">
            <v/>
          </cell>
          <cell r="R4781" t="str">
            <v/>
          </cell>
          <cell r="S4781">
            <v>0</v>
          </cell>
          <cell r="U4781">
            <v>0</v>
          </cell>
          <cell r="V4781">
            <v>0</v>
          </cell>
          <cell r="W4781">
            <v>0</v>
          </cell>
          <cell r="X4781"/>
          <cell r="Y4781"/>
        </row>
        <row r="4782">
          <cell r="I4782">
            <v>0</v>
          </cell>
          <cell r="J4782">
            <v>0</v>
          </cell>
          <cell r="O4782">
            <v>0</v>
          </cell>
          <cell r="P4782" t="str">
            <v/>
          </cell>
          <cell r="R4782" t="str">
            <v/>
          </cell>
          <cell r="S4782">
            <v>0</v>
          </cell>
          <cell r="U4782">
            <v>0</v>
          </cell>
          <cell r="V4782">
            <v>0</v>
          </cell>
          <cell r="W4782">
            <v>0</v>
          </cell>
          <cell r="X4782"/>
          <cell r="Y4782"/>
        </row>
        <row r="4783">
          <cell r="I4783">
            <v>0</v>
          </cell>
          <cell r="J4783">
            <v>0</v>
          </cell>
          <cell r="O4783">
            <v>0</v>
          </cell>
          <cell r="P4783" t="str">
            <v/>
          </cell>
          <cell r="R4783" t="str">
            <v/>
          </cell>
          <cell r="S4783">
            <v>0</v>
          </cell>
          <cell r="U4783">
            <v>0</v>
          </cell>
          <cell r="V4783">
            <v>0</v>
          </cell>
          <cell r="W4783">
            <v>0</v>
          </cell>
          <cell r="X4783"/>
          <cell r="Y4783"/>
        </row>
        <row r="4784">
          <cell r="I4784">
            <v>0</v>
          </cell>
          <cell r="J4784">
            <v>0</v>
          </cell>
          <cell r="O4784">
            <v>0</v>
          </cell>
          <cell r="P4784" t="str">
            <v/>
          </cell>
          <cell r="R4784" t="str">
            <v/>
          </cell>
          <cell r="S4784">
            <v>0</v>
          </cell>
          <cell r="U4784">
            <v>0</v>
          </cell>
          <cell r="V4784">
            <v>0</v>
          </cell>
          <cell r="W4784">
            <v>0</v>
          </cell>
          <cell r="X4784"/>
          <cell r="Y4784"/>
        </row>
        <row r="4785">
          <cell r="I4785">
            <v>0</v>
          </cell>
          <cell r="J4785">
            <v>0</v>
          </cell>
          <cell r="O4785">
            <v>0</v>
          </cell>
          <cell r="P4785" t="str">
            <v/>
          </cell>
          <cell r="R4785" t="str">
            <v/>
          </cell>
          <cell r="S4785">
            <v>0</v>
          </cell>
          <cell r="U4785">
            <v>0</v>
          </cell>
          <cell r="V4785">
            <v>0</v>
          </cell>
          <cell r="W4785">
            <v>0</v>
          </cell>
          <cell r="X4785"/>
          <cell r="Y4785"/>
        </row>
        <row r="4786">
          <cell r="I4786">
            <v>0</v>
          </cell>
          <cell r="J4786">
            <v>0</v>
          </cell>
          <cell r="O4786">
            <v>0</v>
          </cell>
          <cell r="P4786" t="str">
            <v/>
          </cell>
          <cell r="R4786" t="str">
            <v/>
          </cell>
          <cell r="S4786">
            <v>0</v>
          </cell>
          <cell r="U4786">
            <v>0</v>
          </cell>
          <cell r="V4786">
            <v>0</v>
          </cell>
          <cell r="W4786">
            <v>0</v>
          </cell>
          <cell r="X4786"/>
          <cell r="Y4786"/>
        </row>
        <row r="4787">
          <cell r="I4787">
            <v>0</v>
          </cell>
          <cell r="J4787">
            <v>0</v>
          </cell>
          <cell r="O4787">
            <v>0</v>
          </cell>
          <cell r="P4787" t="str">
            <v/>
          </cell>
          <cell r="R4787" t="str">
            <v/>
          </cell>
          <cell r="S4787">
            <v>0</v>
          </cell>
          <cell r="U4787">
            <v>0</v>
          </cell>
          <cell r="V4787">
            <v>0</v>
          </cell>
          <cell r="W4787">
            <v>0</v>
          </cell>
          <cell r="X4787"/>
          <cell r="Y4787"/>
        </row>
        <row r="4788">
          <cell r="I4788">
            <v>0</v>
          </cell>
          <cell r="J4788">
            <v>0</v>
          </cell>
          <cell r="O4788">
            <v>0</v>
          </cell>
          <cell r="P4788" t="str">
            <v/>
          </cell>
          <cell r="R4788" t="str">
            <v/>
          </cell>
          <cell r="S4788">
            <v>0</v>
          </cell>
          <cell r="U4788">
            <v>0</v>
          </cell>
          <cell r="V4788">
            <v>0</v>
          </cell>
          <cell r="W4788">
            <v>0</v>
          </cell>
          <cell r="X4788"/>
          <cell r="Y4788"/>
        </row>
        <row r="4789">
          <cell r="I4789">
            <v>0</v>
          </cell>
          <cell r="J4789">
            <v>0</v>
          </cell>
          <cell r="O4789">
            <v>0</v>
          </cell>
          <cell r="P4789" t="str">
            <v/>
          </cell>
          <cell r="R4789" t="str">
            <v/>
          </cell>
          <cell r="S4789">
            <v>0</v>
          </cell>
          <cell r="U4789">
            <v>0</v>
          </cell>
          <cell r="V4789">
            <v>0</v>
          </cell>
          <cell r="W4789">
            <v>0</v>
          </cell>
          <cell r="X4789"/>
          <cell r="Y4789"/>
        </row>
        <row r="4790">
          <cell r="I4790">
            <v>0</v>
          </cell>
          <cell r="J4790">
            <v>0</v>
          </cell>
          <cell r="O4790">
            <v>0</v>
          </cell>
          <cell r="P4790" t="str">
            <v/>
          </cell>
          <cell r="R4790" t="str">
            <v/>
          </cell>
          <cell r="S4790">
            <v>0</v>
          </cell>
          <cell r="U4790">
            <v>0</v>
          </cell>
          <cell r="V4790">
            <v>0</v>
          </cell>
          <cell r="W4790">
            <v>0</v>
          </cell>
          <cell r="X4790"/>
          <cell r="Y4790"/>
        </row>
        <row r="4791">
          <cell r="I4791">
            <v>0</v>
          </cell>
          <cell r="J4791">
            <v>0</v>
          </cell>
          <cell r="O4791">
            <v>0</v>
          </cell>
          <cell r="P4791" t="str">
            <v/>
          </cell>
          <cell r="R4791" t="str">
            <v/>
          </cell>
          <cell r="S4791">
            <v>0</v>
          </cell>
          <cell r="U4791">
            <v>0</v>
          </cell>
          <cell r="V4791">
            <v>0</v>
          </cell>
          <cell r="W4791">
            <v>0</v>
          </cell>
          <cell r="X4791"/>
          <cell r="Y4791"/>
        </row>
        <row r="4792">
          <cell r="I4792">
            <v>0</v>
          </cell>
          <cell r="J4792">
            <v>0</v>
          </cell>
          <cell r="O4792">
            <v>0</v>
          </cell>
          <cell r="P4792" t="str">
            <v/>
          </cell>
          <cell r="R4792" t="str">
            <v/>
          </cell>
          <cell r="S4792">
            <v>0</v>
          </cell>
          <cell r="U4792">
            <v>0</v>
          </cell>
          <cell r="V4792">
            <v>0</v>
          </cell>
          <cell r="W4792">
            <v>0</v>
          </cell>
          <cell r="X4792"/>
          <cell r="Y4792"/>
        </row>
        <row r="4793">
          <cell r="I4793">
            <v>0</v>
          </cell>
          <cell r="J4793">
            <v>0</v>
          </cell>
          <cell r="O4793">
            <v>0</v>
          </cell>
          <cell r="P4793" t="str">
            <v/>
          </cell>
          <cell r="R4793" t="str">
            <v/>
          </cell>
          <cell r="S4793">
            <v>0</v>
          </cell>
          <cell r="U4793">
            <v>0</v>
          </cell>
          <cell r="V4793">
            <v>0</v>
          </cell>
          <cell r="W4793">
            <v>0</v>
          </cell>
          <cell r="X4793"/>
          <cell r="Y4793"/>
        </row>
        <row r="4794">
          <cell r="I4794">
            <v>0</v>
          </cell>
          <cell r="J4794">
            <v>0</v>
          </cell>
          <cell r="O4794">
            <v>0</v>
          </cell>
          <cell r="P4794" t="str">
            <v/>
          </cell>
          <cell r="R4794" t="str">
            <v/>
          </cell>
          <cell r="S4794">
            <v>0</v>
          </cell>
          <cell r="U4794">
            <v>0</v>
          </cell>
          <cell r="V4794">
            <v>0</v>
          </cell>
          <cell r="W4794">
            <v>0</v>
          </cell>
          <cell r="X4794"/>
          <cell r="Y4794"/>
        </row>
        <row r="4795">
          <cell r="I4795">
            <v>0</v>
          </cell>
          <cell r="J4795">
            <v>0</v>
          </cell>
          <cell r="O4795">
            <v>0</v>
          </cell>
          <cell r="P4795" t="str">
            <v/>
          </cell>
          <cell r="R4795" t="str">
            <v/>
          </cell>
          <cell r="S4795">
            <v>0</v>
          </cell>
          <cell r="U4795">
            <v>0</v>
          </cell>
          <cell r="V4795">
            <v>0</v>
          </cell>
          <cell r="W4795">
            <v>0</v>
          </cell>
          <cell r="X4795"/>
          <cell r="Y4795"/>
        </row>
        <row r="4796">
          <cell r="I4796">
            <v>0</v>
          </cell>
          <cell r="J4796">
            <v>0</v>
          </cell>
          <cell r="O4796">
            <v>0</v>
          </cell>
          <cell r="P4796" t="str">
            <v/>
          </cell>
          <cell r="R4796" t="str">
            <v/>
          </cell>
          <cell r="S4796">
            <v>0</v>
          </cell>
          <cell r="U4796">
            <v>0</v>
          </cell>
          <cell r="V4796">
            <v>0</v>
          </cell>
          <cell r="W4796">
            <v>0</v>
          </cell>
          <cell r="X4796"/>
          <cell r="Y4796"/>
        </row>
        <row r="4797">
          <cell r="I4797">
            <v>0</v>
          </cell>
          <cell r="J4797">
            <v>0</v>
          </cell>
          <cell r="O4797">
            <v>0</v>
          </cell>
          <cell r="P4797" t="str">
            <v/>
          </cell>
          <cell r="R4797" t="str">
            <v/>
          </cell>
          <cell r="S4797">
            <v>0</v>
          </cell>
          <cell r="U4797">
            <v>0</v>
          </cell>
          <cell r="V4797">
            <v>0</v>
          </cell>
          <cell r="W4797">
            <v>0</v>
          </cell>
          <cell r="X4797"/>
          <cell r="Y4797"/>
        </row>
        <row r="4798">
          <cell r="I4798">
            <v>0</v>
          </cell>
          <cell r="J4798">
            <v>0</v>
          </cell>
          <cell r="O4798">
            <v>0</v>
          </cell>
          <cell r="P4798" t="str">
            <v/>
          </cell>
          <cell r="R4798" t="str">
            <v/>
          </cell>
          <cell r="S4798">
            <v>0</v>
          </cell>
          <cell r="U4798">
            <v>0</v>
          </cell>
          <cell r="V4798">
            <v>0</v>
          </cell>
          <cell r="W4798">
            <v>0</v>
          </cell>
          <cell r="X4798"/>
          <cell r="Y4798"/>
        </row>
        <row r="4799">
          <cell r="I4799">
            <v>0</v>
          </cell>
          <cell r="J4799">
            <v>0</v>
          </cell>
          <cell r="O4799">
            <v>0</v>
          </cell>
          <cell r="P4799" t="str">
            <v/>
          </cell>
          <cell r="R4799" t="str">
            <v/>
          </cell>
          <cell r="S4799">
            <v>0</v>
          </cell>
          <cell r="U4799">
            <v>0</v>
          </cell>
          <cell r="V4799">
            <v>0</v>
          </cell>
          <cell r="W4799">
            <v>0</v>
          </cell>
          <cell r="X4799"/>
          <cell r="Y4799"/>
        </row>
        <row r="4800">
          <cell r="I4800">
            <v>0</v>
          </cell>
          <cell r="J4800">
            <v>0</v>
          </cell>
          <cell r="O4800">
            <v>0</v>
          </cell>
          <cell r="P4800" t="str">
            <v/>
          </cell>
          <cell r="R4800" t="str">
            <v/>
          </cell>
          <cell r="S4800">
            <v>0</v>
          </cell>
          <cell r="U4800">
            <v>0</v>
          </cell>
          <cell r="V4800">
            <v>0</v>
          </cell>
          <cell r="W4800">
            <v>0</v>
          </cell>
          <cell r="X4800"/>
          <cell r="Y4800"/>
        </row>
        <row r="4801">
          <cell r="I4801">
            <v>0</v>
          </cell>
          <cell r="J4801">
            <v>0</v>
          </cell>
          <cell r="O4801">
            <v>0</v>
          </cell>
          <cell r="P4801" t="str">
            <v/>
          </cell>
          <cell r="R4801" t="str">
            <v/>
          </cell>
          <cell r="S4801">
            <v>0</v>
          </cell>
          <cell r="U4801">
            <v>0</v>
          </cell>
          <cell r="V4801">
            <v>0</v>
          </cell>
          <cell r="W4801">
            <v>0</v>
          </cell>
          <cell r="X4801"/>
          <cell r="Y4801"/>
        </row>
        <row r="4802">
          <cell r="I4802">
            <v>0</v>
          </cell>
          <cell r="J4802">
            <v>0</v>
          </cell>
          <cell r="O4802">
            <v>0</v>
          </cell>
          <cell r="P4802" t="str">
            <v/>
          </cell>
          <cell r="R4802" t="str">
            <v/>
          </cell>
          <cell r="S4802">
            <v>0</v>
          </cell>
          <cell r="U4802">
            <v>0</v>
          </cell>
          <cell r="V4802">
            <v>0</v>
          </cell>
          <cell r="W4802">
            <v>0</v>
          </cell>
          <cell r="X4802"/>
          <cell r="Y4802"/>
        </row>
        <row r="4803">
          <cell r="I4803">
            <v>0</v>
          </cell>
          <cell r="J4803">
            <v>0</v>
          </cell>
          <cell r="O4803">
            <v>0</v>
          </cell>
          <cell r="P4803" t="str">
            <v/>
          </cell>
          <cell r="R4803" t="str">
            <v/>
          </cell>
          <cell r="S4803">
            <v>0</v>
          </cell>
          <cell r="U4803">
            <v>0</v>
          </cell>
          <cell r="V4803">
            <v>0</v>
          </cell>
          <cell r="W4803">
            <v>0</v>
          </cell>
          <cell r="X4803"/>
          <cell r="Y4803"/>
        </row>
        <row r="4804">
          <cell r="I4804">
            <v>0</v>
          </cell>
          <cell r="J4804">
            <v>0</v>
          </cell>
          <cell r="O4804">
            <v>0</v>
          </cell>
          <cell r="P4804" t="str">
            <v/>
          </cell>
          <cell r="R4804" t="str">
            <v/>
          </cell>
          <cell r="S4804">
            <v>0</v>
          </cell>
          <cell r="U4804">
            <v>0</v>
          </cell>
          <cell r="V4804">
            <v>0</v>
          </cell>
          <cell r="W4804">
            <v>0</v>
          </cell>
          <cell r="X4804"/>
          <cell r="Y4804"/>
        </row>
        <row r="4805">
          <cell r="I4805">
            <v>0</v>
          </cell>
          <cell r="J4805">
            <v>0</v>
          </cell>
          <cell r="O4805">
            <v>0</v>
          </cell>
          <cell r="P4805" t="str">
            <v/>
          </cell>
          <cell r="R4805" t="str">
            <v/>
          </cell>
          <cell r="S4805">
            <v>0</v>
          </cell>
          <cell r="U4805">
            <v>0</v>
          </cell>
          <cell r="V4805">
            <v>0</v>
          </cell>
          <cell r="W4805">
            <v>0</v>
          </cell>
          <cell r="X4805"/>
          <cell r="Y4805"/>
        </row>
        <row r="4806">
          <cell r="I4806">
            <v>0</v>
          </cell>
          <cell r="J4806">
            <v>0</v>
          </cell>
          <cell r="O4806">
            <v>0</v>
          </cell>
          <cell r="P4806" t="str">
            <v/>
          </cell>
          <cell r="R4806" t="str">
            <v/>
          </cell>
          <cell r="S4806">
            <v>0</v>
          </cell>
          <cell r="U4806">
            <v>0</v>
          </cell>
          <cell r="V4806">
            <v>0</v>
          </cell>
          <cell r="W4806">
            <v>0</v>
          </cell>
          <cell r="X4806"/>
          <cell r="Y4806"/>
        </row>
        <row r="4807">
          <cell r="I4807">
            <v>0</v>
          </cell>
          <cell r="J4807">
            <v>0</v>
          </cell>
          <cell r="O4807">
            <v>0</v>
          </cell>
          <cell r="P4807" t="str">
            <v/>
          </cell>
          <cell r="R4807" t="str">
            <v/>
          </cell>
          <cell r="S4807">
            <v>0</v>
          </cell>
          <cell r="U4807">
            <v>0</v>
          </cell>
          <cell r="V4807">
            <v>0</v>
          </cell>
          <cell r="W4807">
            <v>0</v>
          </cell>
          <cell r="X4807"/>
          <cell r="Y4807"/>
        </row>
        <row r="4808">
          <cell r="I4808">
            <v>0</v>
          </cell>
          <cell r="J4808">
            <v>0</v>
          </cell>
          <cell r="O4808">
            <v>0</v>
          </cell>
          <cell r="P4808" t="str">
            <v/>
          </cell>
          <cell r="R4808" t="str">
            <v/>
          </cell>
          <cell r="S4808">
            <v>0</v>
          </cell>
          <cell r="U4808">
            <v>0</v>
          </cell>
          <cell r="V4808">
            <v>0</v>
          </cell>
          <cell r="W4808">
            <v>0</v>
          </cell>
          <cell r="X4808"/>
          <cell r="Y4808"/>
        </row>
        <row r="4809">
          <cell r="I4809">
            <v>0</v>
          </cell>
          <cell r="J4809">
            <v>0</v>
          </cell>
          <cell r="O4809">
            <v>0</v>
          </cell>
          <cell r="P4809" t="str">
            <v/>
          </cell>
          <cell r="R4809" t="str">
            <v/>
          </cell>
          <cell r="S4809">
            <v>0</v>
          </cell>
          <cell r="U4809">
            <v>0</v>
          </cell>
          <cell r="V4809">
            <v>0</v>
          </cell>
          <cell r="W4809">
            <v>0</v>
          </cell>
          <cell r="X4809"/>
          <cell r="Y4809"/>
        </row>
        <row r="4810">
          <cell r="I4810">
            <v>0</v>
          </cell>
          <cell r="J4810">
            <v>0</v>
          </cell>
          <cell r="O4810">
            <v>0</v>
          </cell>
          <cell r="P4810" t="str">
            <v/>
          </cell>
          <cell r="R4810" t="str">
            <v/>
          </cell>
          <cell r="S4810">
            <v>0</v>
          </cell>
          <cell r="U4810">
            <v>0</v>
          </cell>
          <cell r="V4810">
            <v>0</v>
          </cell>
          <cell r="W4810">
            <v>0</v>
          </cell>
          <cell r="X4810"/>
          <cell r="Y4810"/>
        </row>
        <row r="4811">
          <cell r="I4811">
            <v>0</v>
          </cell>
          <cell r="J4811">
            <v>0</v>
          </cell>
          <cell r="O4811">
            <v>0</v>
          </cell>
          <cell r="P4811" t="str">
            <v/>
          </cell>
          <cell r="R4811" t="str">
            <v/>
          </cell>
          <cell r="S4811">
            <v>0</v>
          </cell>
          <cell r="U4811">
            <v>0</v>
          </cell>
          <cell r="V4811">
            <v>0</v>
          </cell>
          <cell r="W4811">
            <v>0</v>
          </cell>
          <cell r="X4811"/>
          <cell r="Y4811"/>
        </row>
        <row r="4812">
          <cell r="I4812">
            <v>0</v>
          </cell>
          <cell r="J4812">
            <v>0</v>
          </cell>
          <cell r="O4812">
            <v>0</v>
          </cell>
          <cell r="P4812" t="str">
            <v/>
          </cell>
          <cell r="R4812" t="str">
            <v/>
          </cell>
          <cell r="S4812">
            <v>0</v>
          </cell>
          <cell r="U4812">
            <v>0</v>
          </cell>
          <cell r="V4812">
            <v>0</v>
          </cell>
          <cell r="W4812">
            <v>0</v>
          </cell>
          <cell r="X4812"/>
          <cell r="Y4812"/>
        </row>
        <row r="4813">
          <cell r="I4813">
            <v>0</v>
          </cell>
          <cell r="J4813">
            <v>0</v>
          </cell>
          <cell r="O4813">
            <v>0</v>
          </cell>
          <cell r="P4813" t="str">
            <v/>
          </cell>
          <cell r="R4813" t="str">
            <v/>
          </cell>
          <cell r="S4813">
            <v>0</v>
          </cell>
          <cell r="U4813">
            <v>0</v>
          </cell>
          <cell r="V4813">
            <v>0</v>
          </cell>
          <cell r="W4813">
            <v>0</v>
          </cell>
          <cell r="X4813"/>
          <cell r="Y4813"/>
        </row>
        <row r="4814">
          <cell r="I4814">
            <v>0</v>
          </cell>
          <cell r="J4814">
            <v>0</v>
          </cell>
          <cell r="O4814">
            <v>0</v>
          </cell>
          <cell r="P4814" t="str">
            <v/>
          </cell>
          <cell r="R4814" t="str">
            <v/>
          </cell>
          <cell r="S4814">
            <v>0</v>
          </cell>
          <cell r="U4814">
            <v>0</v>
          </cell>
          <cell r="V4814">
            <v>0</v>
          </cell>
          <cell r="W4814">
            <v>0</v>
          </cell>
          <cell r="X4814"/>
          <cell r="Y4814"/>
        </row>
        <row r="4815">
          <cell r="I4815">
            <v>0</v>
          </cell>
          <cell r="J4815">
            <v>0</v>
          </cell>
          <cell r="O4815">
            <v>0</v>
          </cell>
          <cell r="P4815" t="str">
            <v/>
          </cell>
          <cell r="R4815" t="str">
            <v/>
          </cell>
          <cell r="S4815">
            <v>0</v>
          </cell>
          <cell r="U4815">
            <v>0</v>
          </cell>
          <cell r="V4815">
            <v>0</v>
          </cell>
          <cell r="W4815">
            <v>0</v>
          </cell>
          <cell r="X4815"/>
          <cell r="Y4815"/>
        </row>
        <row r="4816">
          <cell r="I4816">
            <v>0</v>
          </cell>
          <cell r="J4816">
            <v>0</v>
          </cell>
          <cell r="O4816">
            <v>0</v>
          </cell>
          <cell r="P4816" t="str">
            <v/>
          </cell>
          <cell r="R4816" t="str">
            <v/>
          </cell>
          <cell r="S4816">
            <v>0</v>
          </cell>
          <cell r="U4816">
            <v>0</v>
          </cell>
          <cell r="V4816">
            <v>0</v>
          </cell>
          <cell r="W4816">
            <v>0</v>
          </cell>
          <cell r="X4816"/>
          <cell r="Y4816"/>
        </row>
        <row r="4817">
          <cell r="I4817">
            <v>0</v>
          </cell>
          <cell r="J4817">
            <v>0</v>
          </cell>
          <cell r="O4817">
            <v>0</v>
          </cell>
          <cell r="P4817" t="str">
            <v/>
          </cell>
          <cell r="R4817" t="str">
            <v/>
          </cell>
          <cell r="S4817">
            <v>0</v>
          </cell>
          <cell r="U4817">
            <v>0</v>
          </cell>
          <cell r="V4817">
            <v>0</v>
          </cell>
          <cell r="W4817">
            <v>0</v>
          </cell>
          <cell r="X4817"/>
          <cell r="Y4817"/>
        </row>
        <row r="4818">
          <cell r="I4818">
            <v>0</v>
          </cell>
          <cell r="J4818">
            <v>0</v>
          </cell>
          <cell r="O4818">
            <v>0</v>
          </cell>
          <cell r="P4818" t="str">
            <v/>
          </cell>
          <cell r="R4818" t="str">
            <v/>
          </cell>
          <cell r="S4818">
            <v>0</v>
          </cell>
          <cell r="U4818">
            <v>0</v>
          </cell>
          <cell r="V4818">
            <v>0</v>
          </cell>
          <cell r="W4818">
            <v>0</v>
          </cell>
          <cell r="X4818"/>
          <cell r="Y4818"/>
        </row>
        <row r="4819">
          <cell r="I4819">
            <v>0</v>
          </cell>
          <cell r="J4819">
            <v>0</v>
          </cell>
          <cell r="O4819">
            <v>0</v>
          </cell>
          <cell r="P4819" t="str">
            <v/>
          </cell>
          <cell r="R4819" t="str">
            <v/>
          </cell>
          <cell r="S4819">
            <v>0</v>
          </cell>
          <cell r="U4819">
            <v>0</v>
          </cell>
          <cell r="V4819">
            <v>0</v>
          </cell>
          <cell r="W4819">
            <v>0</v>
          </cell>
          <cell r="X4819"/>
          <cell r="Y4819"/>
        </row>
        <row r="4820">
          <cell r="I4820">
            <v>0</v>
          </cell>
          <cell r="J4820">
            <v>0</v>
          </cell>
          <cell r="O4820">
            <v>0</v>
          </cell>
          <cell r="P4820" t="str">
            <v/>
          </cell>
          <cell r="R4820" t="str">
            <v/>
          </cell>
          <cell r="S4820">
            <v>0</v>
          </cell>
          <cell r="U4820">
            <v>0</v>
          </cell>
          <cell r="V4820">
            <v>0</v>
          </cell>
          <cell r="W4820">
            <v>0</v>
          </cell>
          <cell r="X4820"/>
          <cell r="Y4820"/>
        </row>
        <row r="4821">
          <cell r="I4821">
            <v>0</v>
          </cell>
          <cell r="J4821">
            <v>0</v>
          </cell>
          <cell r="O4821">
            <v>0</v>
          </cell>
          <cell r="P4821" t="str">
            <v/>
          </cell>
          <cell r="R4821" t="str">
            <v/>
          </cell>
          <cell r="S4821">
            <v>0</v>
          </cell>
          <cell r="U4821">
            <v>0</v>
          </cell>
          <cell r="V4821">
            <v>0</v>
          </cell>
          <cell r="W4821">
            <v>0</v>
          </cell>
          <cell r="X4821"/>
          <cell r="Y4821"/>
        </row>
        <row r="4822">
          <cell r="I4822">
            <v>0</v>
          </cell>
          <cell r="J4822">
            <v>0</v>
          </cell>
          <cell r="O4822">
            <v>0</v>
          </cell>
          <cell r="P4822" t="str">
            <v/>
          </cell>
          <cell r="R4822" t="str">
            <v/>
          </cell>
          <cell r="S4822">
            <v>0</v>
          </cell>
          <cell r="U4822">
            <v>0</v>
          </cell>
          <cell r="V4822">
            <v>0</v>
          </cell>
          <cell r="W4822">
            <v>0</v>
          </cell>
          <cell r="X4822"/>
          <cell r="Y4822"/>
        </row>
        <row r="4823">
          <cell r="I4823">
            <v>0</v>
          </cell>
          <cell r="J4823">
            <v>0</v>
          </cell>
          <cell r="O4823">
            <v>0</v>
          </cell>
          <cell r="P4823" t="str">
            <v/>
          </cell>
          <cell r="R4823" t="str">
            <v/>
          </cell>
          <cell r="S4823">
            <v>0</v>
          </cell>
          <cell r="U4823">
            <v>0</v>
          </cell>
          <cell r="V4823">
            <v>0</v>
          </cell>
          <cell r="W4823">
            <v>0</v>
          </cell>
          <cell r="X4823"/>
          <cell r="Y4823"/>
        </row>
        <row r="4824">
          <cell r="I4824">
            <v>0</v>
          </cell>
          <cell r="J4824">
            <v>0</v>
          </cell>
          <cell r="O4824">
            <v>0</v>
          </cell>
          <cell r="P4824" t="str">
            <v/>
          </cell>
          <cell r="R4824" t="str">
            <v/>
          </cell>
          <cell r="S4824">
            <v>0</v>
          </cell>
          <cell r="U4824">
            <v>0</v>
          </cell>
          <cell r="V4824">
            <v>0</v>
          </cell>
          <cell r="W4824">
            <v>0</v>
          </cell>
          <cell r="X4824"/>
          <cell r="Y4824"/>
        </row>
        <row r="4825">
          <cell r="I4825">
            <v>0</v>
          </cell>
          <cell r="J4825">
            <v>0</v>
          </cell>
          <cell r="O4825">
            <v>0</v>
          </cell>
          <cell r="P4825" t="str">
            <v/>
          </cell>
          <cell r="R4825" t="str">
            <v/>
          </cell>
          <cell r="S4825">
            <v>0</v>
          </cell>
          <cell r="U4825">
            <v>0</v>
          </cell>
          <cell r="V4825">
            <v>0</v>
          </cell>
          <cell r="W4825">
            <v>0</v>
          </cell>
          <cell r="X4825"/>
          <cell r="Y4825"/>
        </row>
        <row r="4826">
          <cell r="I4826">
            <v>0</v>
          </cell>
          <cell r="J4826">
            <v>0</v>
          </cell>
          <cell r="O4826">
            <v>0</v>
          </cell>
          <cell r="P4826" t="str">
            <v/>
          </cell>
          <cell r="R4826" t="str">
            <v/>
          </cell>
          <cell r="S4826">
            <v>0</v>
          </cell>
          <cell r="U4826">
            <v>0</v>
          </cell>
          <cell r="V4826">
            <v>0</v>
          </cell>
          <cell r="W4826">
            <v>0</v>
          </cell>
          <cell r="X4826"/>
          <cell r="Y4826"/>
        </row>
        <row r="4827">
          <cell r="I4827">
            <v>0</v>
          </cell>
          <cell r="J4827">
            <v>0</v>
          </cell>
          <cell r="O4827">
            <v>0</v>
          </cell>
          <cell r="P4827" t="str">
            <v/>
          </cell>
          <cell r="R4827" t="str">
            <v/>
          </cell>
          <cell r="S4827">
            <v>0</v>
          </cell>
          <cell r="U4827">
            <v>0</v>
          </cell>
          <cell r="V4827">
            <v>0</v>
          </cell>
          <cell r="W4827">
            <v>0</v>
          </cell>
          <cell r="X4827"/>
          <cell r="Y4827"/>
        </row>
        <row r="4828">
          <cell r="I4828">
            <v>0</v>
          </cell>
          <cell r="J4828">
            <v>0</v>
          </cell>
          <cell r="O4828">
            <v>0</v>
          </cell>
          <cell r="P4828" t="str">
            <v/>
          </cell>
          <cell r="R4828" t="str">
            <v/>
          </cell>
          <cell r="S4828">
            <v>0</v>
          </cell>
          <cell r="U4828">
            <v>0</v>
          </cell>
          <cell r="V4828">
            <v>0</v>
          </cell>
          <cell r="W4828">
            <v>0</v>
          </cell>
          <cell r="X4828"/>
          <cell r="Y4828"/>
        </row>
        <row r="4829">
          <cell r="I4829">
            <v>0</v>
          </cell>
          <cell r="J4829">
            <v>0</v>
          </cell>
          <cell r="O4829">
            <v>0</v>
          </cell>
          <cell r="P4829" t="str">
            <v/>
          </cell>
          <cell r="R4829" t="str">
            <v/>
          </cell>
          <cell r="S4829">
            <v>0</v>
          </cell>
          <cell r="U4829">
            <v>0</v>
          </cell>
          <cell r="V4829">
            <v>0</v>
          </cell>
          <cell r="W4829">
            <v>0</v>
          </cell>
          <cell r="X4829"/>
          <cell r="Y4829"/>
        </row>
        <row r="4830">
          <cell r="I4830">
            <v>0</v>
          </cell>
          <cell r="J4830">
            <v>0</v>
          </cell>
          <cell r="O4830">
            <v>0</v>
          </cell>
          <cell r="P4830" t="str">
            <v/>
          </cell>
          <cell r="R4830" t="str">
            <v/>
          </cell>
          <cell r="S4830">
            <v>0</v>
          </cell>
          <cell r="U4830">
            <v>0</v>
          </cell>
          <cell r="V4830">
            <v>0</v>
          </cell>
          <cell r="W4830">
            <v>0</v>
          </cell>
          <cell r="X4830"/>
          <cell r="Y4830"/>
        </row>
        <row r="4831">
          <cell r="I4831">
            <v>0</v>
          </cell>
          <cell r="J4831">
            <v>0</v>
          </cell>
          <cell r="O4831">
            <v>0</v>
          </cell>
          <cell r="P4831" t="str">
            <v/>
          </cell>
          <cell r="R4831" t="str">
            <v/>
          </cell>
          <cell r="S4831">
            <v>0</v>
          </cell>
          <cell r="U4831">
            <v>0</v>
          </cell>
          <cell r="V4831">
            <v>0</v>
          </cell>
          <cell r="W4831">
            <v>0</v>
          </cell>
          <cell r="X4831"/>
          <cell r="Y4831"/>
        </row>
        <row r="4832">
          <cell r="I4832">
            <v>0</v>
          </cell>
          <cell r="J4832">
            <v>0</v>
          </cell>
          <cell r="O4832">
            <v>0</v>
          </cell>
          <cell r="P4832" t="str">
            <v/>
          </cell>
          <cell r="R4832" t="str">
            <v/>
          </cell>
          <cell r="S4832">
            <v>0</v>
          </cell>
          <cell r="U4832">
            <v>0</v>
          </cell>
          <cell r="V4832">
            <v>0</v>
          </cell>
          <cell r="W4832">
            <v>0</v>
          </cell>
          <cell r="X4832"/>
          <cell r="Y4832"/>
        </row>
        <row r="4833">
          <cell r="I4833">
            <v>0</v>
          </cell>
          <cell r="J4833">
            <v>0</v>
          </cell>
          <cell r="O4833">
            <v>0</v>
          </cell>
          <cell r="P4833" t="str">
            <v/>
          </cell>
          <cell r="R4833" t="str">
            <v/>
          </cell>
          <cell r="S4833">
            <v>0</v>
          </cell>
          <cell r="U4833">
            <v>0</v>
          </cell>
          <cell r="V4833">
            <v>0</v>
          </cell>
          <cell r="W4833">
            <v>0</v>
          </cell>
          <cell r="X4833"/>
          <cell r="Y4833"/>
        </row>
        <row r="4834">
          <cell r="I4834">
            <v>0</v>
          </cell>
          <cell r="J4834">
            <v>0</v>
          </cell>
          <cell r="O4834">
            <v>0</v>
          </cell>
          <cell r="P4834" t="str">
            <v/>
          </cell>
          <cell r="R4834" t="str">
            <v/>
          </cell>
          <cell r="S4834">
            <v>0</v>
          </cell>
          <cell r="U4834">
            <v>0</v>
          </cell>
          <cell r="V4834">
            <v>0</v>
          </cell>
          <cell r="W4834">
            <v>0</v>
          </cell>
          <cell r="X4834"/>
          <cell r="Y4834"/>
        </row>
        <row r="4835">
          <cell r="I4835">
            <v>0</v>
          </cell>
          <cell r="J4835">
            <v>0</v>
          </cell>
          <cell r="O4835">
            <v>0</v>
          </cell>
          <cell r="P4835" t="str">
            <v/>
          </cell>
          <cell r="R4835" t="str">
            <v/>
          </cell>
          <cell r="S4835">
            <v>0</v>
          </cell>
          <cell r="U4835">
            <v>0</v>
          </cell>
          <cell r="V4835">
            <v>0</v>
          </cell>
          <cell r="W4835">
            <v>0</v>
          </cell>
          <cell r="X4835"/>
          <cell r="Y4835"/>
        </row>
        <row r="4836">
          <cell r="I4836">
            <v>0</v>
          </cell>
          <cell r="J4836">
            <v>0</v>
          </cell>
          <cell r="O4836">
            <v>0</v>
          </cell>
          <cell r="P4836" t="str">
            <v/>
          </cell>
          <cell r="R4836" t="str">
            <v/>
          </cell>
          <cell r="S4836">
            <v>0</v>
          </cell>
          <cell r="U4836">
            <v>0</v>
          </cell>
          <cell r="V4836">
            <v>0</v>
          </cell>
          <cell r="W4836">
            <v>0</v>
          </cell>
          <cell r="X4836"/>
          <cell r="Y4836"/>
        </row>
        <row r="4837">
          <cell r="I4837">
            <v>0</v>
          </cell>
          <cell r="J4837">
            <v>0</v>
          </cell>
          <cell r="O4837">
            <v>0</v>
          </cell>
          <cell r="P4837" t="str">
            <v/>
          </cell>
          <cell r="R4837" t="str">
            <v/>
          </cell>
          <cell r="S4837">
            <v>0</v>
          </cell>
          <cell r="U4837">
            <v>0</v>
          </cell>
          <cell r="V4837">
            <v>0</v>
          </cell>
          <cell r="W4837">
            <v>0</v>
          </cell>
          <cell r="X4837"/>
          <cell r="Y4837"/>
        </row>
        <row r="4838">
          <cell r="I4838">
            <v>0</v>
          </cell>
          <cell r="J4838">
            <v>0</v>
          </cell>
          <cell r="O4838">
            <v>0</v>
          </cell>
          <cell r="P4838" t="str">
            <v/>
          </cell>
          <cell r="R4838" t="str">
            <v/>
          </cell>
          <cell r="S4838">
            <v>0</v>
          </cell>
          <cell r="U4838">
            <v>0</v>
          </cell>
          <cell r="V4838">
            <v>0</v>
          </cell>
          <cell r="W4838">
            <v>0</v>
          </cell>
          <cell r="X4838"/>
          <cell r="Y4838"/>
        </row>
        <row r="4839">
          <cell r="I4839">
            <v>0</v>
          </cell>
          <cell r="J4839">
            <v>0</v>
          </cell>
          <cell r="O4839">
            <v>0</v>
          </cell>
          <cell r="P4839" t="str">
            <v/>
          </cell>
          <cell r="R4839" t="str">
            <v/>
          </cell>
          <cell r="S4839">
            <v>0</v>
          </cell>
          <cell r="U4839">
            <v>0</v>
          </cell>
          <cell r="V4839">
            <v>0</v>
          </cell>
          <cell r="W4839">
            <v>0</v>
          </cell>
          <cell r="X4839"/>
          <cell r="Y4839"/>
        </row>
        <row r="4840">
          <cell r="I4840">
            <v>0</v>
          </cell>
          <cell r="J4840">
            <v>0</v>
          </cell>
          <cell r="O4840">
            <v>0</v>
          </cell>
          <cell r="P4840" t="str">
            <v/>
          </cell>
          <cell r="R4840" t="str">
            <v/>
          </cell>
          <cell r="S4840">
            <v>0</v>
          </cell>
          <cell r="U4840">
            <v>0</v>
          </cell>
          <cell r="V4840">
            <v>0</v>
          </cell>
          <cell r="W4840">
            <v>0</v>
          </cell>
          <cell r="X4840"/>
          <cell r="Y4840"/>
        </row>
        <row r="4841">
          <cell r="I4841">
            <v>0</v>
          </cell>
          <cell r="J4841">
            <v>0</v>
          </cell>
          <cell r="O4841">
            <v>0</v>
          </cell>
          <cell r="P4841" t="str">
            <v/>
          </cell>
          <cell r="R4841" t="str">
            <v/>
          </cell>
          <cell r="S4841">
            <v>0</v>
          </cell>
          <cell r="U4841">
            <v>0</v>
          </cell>
          <cell r="V4841">
            <v>0</v>
          </cell>
          <cell r="W4841">
            <v>0</v>
          </cell>
          <cell r="X4841"/>
          <cell r="Y4841"/>
        </row>
        <row r="4842">
          <cell r="I4842">
            <v>0</v>
          </cell>
          <cell r="J4842">
            <v>0</v>
          </cell>
          <cell r="O4842">
            <v>0</v>
          </cell>
          <cell r="P4842" t="str">
            <v/>
          </cell>
          <cell r="R4842" t="str">
            <v/>
          </cell>
          <cell r="S4842">
            <v>0</v>
          </cell>
          <cell r="U4842">
            <v>0</v>
          </cell>
          <cell r="V4842">
            <v>0</v>
          </cell>
          <cell r="W4842">
            <v>0</v>
          </cell>
          <cell r="X4842"/>
          <cell r="Y4842"/>
        </row>
        <row r="4843">
          <cell r="I4843">
            <v>0</v>
          </cell>
          <cell r="J4843">
            <v>0</v>
          </cell>
          <cell r="O4843">
            <v>0</v>
          </cell>
          <cell r="P4843" t="str">
            <v/>
          </cell>
          <cell r="R4843" t="str">
            <v/>
          </cell>
          <cell r="S4843">
            <v>0</v>
          </cell>
          <cell r="U4843">
            <v>0</v>
          </cell>
          <cell r="V4843">
            <v>0</v>
          </cell>
          <cell r="W4843">
            <v>0</v>
          </cell>
          <cell r="X4843"/>
          <cell r="Y4843"/>
        </row>
        <row r="4844">
          <cell r="I4844">
            <v>0</v>
          </cell>
          <cell r="J4844">
            <v>0</v>
          </cell>
          <cell r="O4844">
            <v>0</v>
          </cell>
          <cell r="P4844" t="str">
            <v/>
          </cell>
          <cell r="R4844" t="str">
            <v/>
          </cell>
          <cell r="S4844">
            <v>0</v>
          </cell>
          <cell r="U4844">
            <v>0</v>
          </cell>
          <cell r="V4844">
            <v>0</v>
          </cell>
          <cell r="W4844">
            <v>0</v>
          </cell>
          <cell r="X4844"/>
          <cell r="Y4844"/>
        </row>
        <row r="4845">
          <cell r="I4845">
            <v>0</v>
          </cell>
          <cell r="J4845">
            <v>0</v>
          </cell>
          <cell r="O4845">
            <v>0</v>
          </cell>
          <cell r="P4845" t="str">
            <v/>
          </cell>
          <cell r="R4845" t="str">
            <v/>
          </cell>
          <cell r="S4845">
            <v>0</v>
          </cell>
          <cell r="U4845">
            <v>0</v>
          </cell>
          <cell r="V4845">
            <v>0</v>
          </cell>
          <cell r="W4845">
            <v>0</v>
          </cell>
          <cell r="X4845"/>
          <cell r="Y4845"/>
        </row>
        <row r="4846">
          <cell r="I4846">
            <v>0</v>
          </cell>
          <cell r="J4846">
            <v>0</v>
          </cell>
          <cell r="O4846">
            <v>0</v>
          </cell>
          <cell r="P4846" t="str">
            <v/>
          </cell>
          <cell r="R4846" t="str">
            <v/>
          </cell>
          <cell r="S4846">
            <v>0</v>
          </cell>
          <cell r="U4846">
            <v>0</v>
          </cell>
          <cell r="V4846">
            <v>0</v>
          </cell>
          <cell r="W4846">
            <v>0</v>
          </cell>
          <cell r="X4846"/>
          <cell r="Y4846"/>
        </row>
        <row r="4847">
          <cell r="I4847">
            <v>0</v>
          </cell>
          <cell r="J4847">
            <v>0</v>
          </cell>
          <cell r="O4847">
            <v>0</v>
          </cell>
          <cell r="P4847" t="str">
            <v/>
          </cell>
          <cell r="R4847" t="str">
            <v/>
          </cell>
          <cell r="S4847">
            <v>0</v>
          </cell>
          <cell r="U4847">
            <v>0</v>
          </cell>
          <cell r="V4847">
            <v>0</v>
          </cell>
          <cell r="W4847">
            <v>0</v>
          </cell>
          <cell r="X4847"/>
          <cell r="Y4847"/>
        </row>
        <row r="4848">
          <cell r="I4848">
            <v>0</v>
          </cell>
          <cell r="J4848">
            <v>0</v>
          </cell>
          <cell r="O4848">
            <v>0</v>
          </cell>
          <cell r="P4848" t="str">
            <v/>
          </cell>
          <cell r="R4848" t="str">
            <v/>
          </cell>
          <cell r="S4848">
            <v>0</v>
          </cell>
          <cell r="U4848">
            <v>0</v>
          </cell>
          <cell r="V4848">
            <v>0</v>
          </cell>
          <cell r="W4848">
            <v>0</v>
          </cell>
          <cell r="X4848"/>
          <cell r="Y4848"/>
        </row>
        <row r="4849">
          <cell r="I4849">
            <v>0</v>
          </cell>
          <cell r="J4849">
            <v>0</v>
          </cell>
          <cell r="O4849">
            <v>0</v>
          </cell>
          <cell r="P4849" t="str">
            <v/>
          </cell>
          <cell r="R4849" t="str">
            <v/>
          </cell>
          <cell r="S4849">
            <v>0</v>
          </cell>
          <cell r="U4849">
            <v>0</v>
          </cell>
          <cell r="V4849">
            <v>0</v>
          </cell>
          <cell r="W4849">
            <v>0</v>
          </cell>
          <cell r="X4849"/>
          <cell r="Y4849"/>
        </row>
        <row r="4850">
          <cell r="I4850">
            <v>0</v>
          </cell>
          <cell r="J4850">
            <v>0</v>
          </cell>
          <cell r="O4850">
            <v>0</v>
          </cell>
          <cell r="P4850" t="str">
            <v/>
          </cell>
          <cell r="R4850" t="str">
            <v/>
          </cell>
          <cell r="S4850">
            <v>0</v>
          </cell>
          <cell r="U4850">
            <v>0</v>
          </cell>
          <cell r="V4850">
            <v>0</v>
          </cell>
          <cell r="W4850">
            <v>0</v>
          </cell>
          <cell r="X4850"/>
          <cell r="Y4850"/>
        </row>
        <row r="4851">
          <cell r="I4851">
            <v>0</v>
          </cell>
          <cell r="J4851">
            <v>0</v>
          </cell>
          <cell r="O4851">
            <v>0</v>
          </cell>
          <cell r="P4851" t="str">
            <v/>
          </cell>
          <cell r="R4851" t="str">
            <v/>
          </cell>
          <cell r="S4851">
            <v>0</v>
          </cell>
          <cell r="U4851">
            <v>0</v>
          </cell>
          <cell r="V4851">
            <v>0</v>
          </cell>
          <cell r="W4851">
            <v>0</v>
          </cell>
          <cell r="X4851"/>
          <cell r="Y4851"/>
        </row>
        <row r="4852">
          <cell r="I4852">
            <v>0</v>
          </cell>
          <cell r="J4852">
            <v>0</v>
          </cell>
          <cell r="O4852">
            <v>0</v>
          </cell>
          <cell r="P4852" t="str">
            <v/>
          </cell>
          <cell r="R4852" t="str">
            <v/>
          </cell>
          <cell r="S4852">
            <v>0</v>
          </cell>
          <cell r="U4852">
            <v>0</v>
          </cell>
          <cell r="V4852">
            <v>0</v>
          </cell>
          <cell r="W4852">
            <v>0</v>
          </cell>
          <cell r="X4852"/>
          <cell r="Y4852"/>
        </row>
        <row r="4853">
          <cell r="I4853">
            <v>0</v>
          </cell>
          <cell r="J4853">
            <v>0</v>
          </cell>
          <cell r="O4853">
            <v>0</v>
          </cell>
          <cell r="P4853" t="str">
            <v/>
          </cell>
          <cell r="R4853" t="str">
            <v/>
          </cell>
          <cell r="S4853">
            <v>0</v>
          </cell>
          <cell r="U4853">
            <v>0</v>
          </cell>
          <cell r="V4853">
            <v>0</v>
          </cell>
          <cell r="W4853">
            <v>0</v>
          </cell>
          <cell r="X4853"/>
          <cell r="Y4853"/>
        </row>
        <row r="4854">
          <cell r="I4854">
            <v>0</v>
          </cell>
          <cell r="J4854">
            <v>0</v>
          </cell>
          <cell r="O4854">
            <v>0</v>
          </cell>
          <cell r="P4854" t="str">
            <v/>
          </cell>
          <cell r="R4854" t="str">
            <v/>
          </cell>
          <cell r="S4854">
            <v>0</v>
          </cell>
          <cell r="U4854">
            <v>0</v>
          </cell>
          <cell r="V4854">
            <v>0</v>
          </cell>
          <cell r="W4854">
            <v>0</v>
          </cell>
          <cell r="X4854"/>
          <cell r="Y4854"/>
        </row>
        <row r="4855">
          <cell r="I4855">
            <v>0</v>
          </cell>
          <cell r="J4855">
            <v>0</v>
          </cell>
          <cell r="O4855">
            <v>0</v>
          </cell>
          <cell r="P4855" t="str">
            <v/>
          </cell>
          <cell r="R4855" t="str">
            <v/>
          </cell>
          <cell r="S4855">
            <v>0</v>
          </cell>
          <cell r="U4855">
            <v>0</v>
          </cell>
          <cell r="V4855">
            <v>0</v>
          </cell>
          <cell r="W4855">
            <v>0</v>
          </cell>
          <cell r="X4855"/>
          <cell r="Y4855"/>
        </row>
        <row r="4856">
          <cell r="I4856">
            <v>0</v>
          </cell>
          <cell r="J4856">
            <v>0</v>
          </cell>
          <cell r="O4856">
            <v>0</v>
          </cell>
          <cell r="P4856" t="str">
            <v/>
          </cell>
          <cell r="R4856" t="str">
            <v/>
          </cell>
          <cell r="S4856">
            <v>0</v>
          </cell>
          <cell r="U4856">
            <v>0</v>
          </cell>
          <cell r="V4856">
            <v>0</v>
          </cell>
          <cell r="W4856">
            <v>0</v>
          </cell>
          <cell r="X4856"/>
          <cell r="Y4856"/>
        </row>
        <row r="4857">
          <cell r="I4857">
            <v>0</v>
          </cell>
          <cell r="J4857">
            <v>0</v>
          </cell>
          <cell r="O4857">
            <v>0</v>
          </cell>
          <cell r="P4857" t="str">
            <v/>
          </cell>
          <cell r="R4857" t="str">
            <v/>
          </cell>
          <cell r="S4857">
            <v>0</v>
          </cell>
          <cell r="U4857">
            <v>0</v>
          </cell>
          <cell r="V4857">
            <v>0</v>
          </cell>
          <cell r="W4857">
            <v>0</v>
          </cell>
          <cell r="X4857"/>
          <cell r="Y4857"/>
        </row>
        <row r="4858">
          <cell r="I4858">
            <v>0</v>
          </cell>
          <cell r="J4858">
            <v>0</v>
          </cell>
          <cell r="O4858">
            <v>0</v>
          </cell>
          <cell r="P4858" t="str">
            <v/>
          </cell>
          <cell r="R4858" t="str">
            <v/>
          </cell>
          <cell r="S4858">
            <v>0</v>
          </cell>
          <cell r="U4858">
            <v>0</v>
          </cell>
          <cell r="V4858">
            <v>0</v>
          </cell>
          <cell r="W4858">
            <v>0</v>
          </cell>
          <cell r="X4858"/>
          <cell r="Y4858"/>
        </row>
        <row r="4859">
          <cell r="I4859">
            <v>0</v>
          </cell>
          <cell r="J4859">
            <v>0</v>
          </cell>
          <cell r="O4859">
            <v>0</v>
          </cell>
          <cell r="P4859" t="str">
            <v/>
          </cell>
          <cell r="R4859" t="str">
            <v/>
          </cell>
          <cell r="S4859">
            <v>0</v>
          </cell>
          <cell r="U4859">
            <v>0</v>
          </cell>
          <cell r="V4859">
            <v>0</v>
          </cell>
          <cell r="W4859">
            <v>0</v>
          </cell>
          <cell r="X4859"/>
          <cell r="Y4859"/>
        </row>
        <row r="4860">
          <cell r="I4860">
            <v>0</v>
          </cell>
          <cell r="J4860">
            <v>0</v>
          </cell>
          <cell r="O4860">
            <v>0</v>
          </cell>
          <cell r="P4860" t="str">
            <v/>
          </cell>
          <cell r="R4860" t="str">
            <v/>
          </cell>
          <cell r="S4860">
            <v>0</v>
          </cell>
          <cell r="U4860">
            <v>0</v>
          </cell>
          <cell r="V4860">
            <v>0</v>
          </cell>
          <cell r="W4860">
            <v>0</v>
          </cell>
          <cell r="X4860"/>
          <cell r="Y4860"/>
        </row>
        <row r="4861">
          <cell r="I4861">
            <v>0</v>
          </cell>
          <cell r="J4861">
            <v>0</v>
          </cell>
          <cell r="O4861">
            <v>0</v>
          </cell>
          <cell r="P4861" t="str">
            <v/>
          </cell>
          <cell r="R4861" t="str">
            <v/>
          </cell>
          <cell r="S4861">
            <v>0</v>
          </cell>
          <cell r="U4861">
            <v>0</v>
          </cell>
          <cell r="V4861">
            <v>0</v>
          </cell>
          <cell r="W4861">
            <v>0</v>
          </cell>
          <cell r="X4861"/>
          <cell r="Y4861"/>
        </row>
        <row r="4862">
          <cell r="I4862">
            <v>0</v>
          </cell>
          <cell r="J4862">
            <v>0</v>
          </cell>
          <cell r="O4862">
            <v>0</v>
          </cell>
          <cell r="P4862" t="str">
            <v/>
          </cell>
          <cell r="R4862" t="str">
            <v/>
          </cell>
          <cell r="S4862">
            <v>0</v>
          </cell>
          <cell r="U4862">
            <v>0</v>
          </cell>
          <cell r="V4862">
            <v>0</v>
          </cell>
          <cell r="W4862">
            <v>0</v>
          </cell>
          <cell r="X4862"/>
          <cell r="Y4862"/>
        </row>
        <row r="4863">
          <cell r="I4863">
            <v>0</v>
          </cell>
          <cell r="J4863">
            <v>0</v>
          </cell>
          <cell r="O4863">
            <v>0</v>
          </cell>
          <cell r="P4863" t="str">
            <v/>
          </cell>
          <cell r="R4863" t="str">
            <v/>
          </cell>
          <cell r="S4863">
            <v>0</v>
          </cell>
          <cell r="U4863">
            <v>0</v>
          </cell>
          <cell r="V4863">
            <v>0</v>
          </cell>
          <cell r="W4863">
            <v>0</v>
          </cell>
          <cell r="X4863"/>
          <cell r="Y4863"/>
        </row>
        <row r="4864">
          <cell r="I4864">
            <v>0</v>
          </cell>
          <cell r="J4864">
            <v>0</v>
          </cell>
          <cell r="O4864">
            <v>0</v>
          </cell>
          <cell r="P4864" t="str">
            <v/>
          </cell>
          <cell r="R4864" t="str">
            <v/>
          </cell>
          <cell r="S4864">
            <v>0</v>
          </cell>
          <cell r="U4864">
            <v>0</v>
          </cell>
          <cell r="V4864">
            <v>0</v>
          </cell>
          <cell r="W4864">
            <v>0</v>
          </cell>
          <cell r="X4864"/>
          <cell r="Y4864"/>
        </row>
        <row r="4865">
          <cell r="I4865">
            <v>0</v>
          </cell>
          <cell r="J4865">
            <v>0</v>
          </cell>
          <cell r="O4865">
            <v>0</v>
          </cell>
          <cell r="P4865" t="str">
            <v/>
          </cell>
          <cell r="R4865" t="str">
            <v/>
          </cell>
          <cell r="S4865">
            <v>0</v>
          </cell>
          <cell r="U4865">
            <v>0</v>
          </cell>
          <cell r="V4865">
            <v>0</v>
          </cell>
          <cell r="W4865">
            <v>0</v>
          </cell>
          <cell r="X4865"/>
          <cell r="Y4865"/>
        </row>
        <row r="4866">
          <cell r="I4866">
            <v>0</v>
          </cell>
          <cell r="J4866">
            <v>0</v>
          </cell>
          <cell r="O4866">
            <v>0</v>
          </cell>
          <cell r="P4866" t="str">
            <v/>
          </cell>
          <cell r="R4866" t="str">
            <v/>
          </cell>
          <cell r="S4866">
            <v>0</v>
          </cell>
          <cell r="U4866">
            <v>0</v>
          </cell>
          <cell r="V4866">
            <v>0</v>
          </cell>
          <cell r="W4866">
            <v>0</v>
          </cell>
          <cell r="X4866"/>
          <cell r="Y4866"/>
        </row>
        <row r="4867">
          <cell r="I4867">
            <v>0</v>
          </cell>
          <cell r="J4867">
            <v>0</v>
          </cell>
          <cell r="O4867">
            <v>0</v>
          </cell>
          <cell r="P4867" t="str">
            <v/>
          </cell>
          <cell r="R4867" t="str">
            <v/>
          </cell>
          <cell r="S4867">
            <v>0</v>
          </cell>
          <cell r="U4867">
            <v>0</v>
          </cell>
          <cell r="V4867">
            <v>0</v>
          </cell>
          <cell r="W4867">
            <v>0</v>
          </cell>
          <cell r="X4867"/>
          <cell r="Y4867"/>
        </row>
        <row r="4868">
          <cell r="I4868">
            <v>0</v>
          </cell>
          <cell r="J4868">
            <v>0</v>
          </cell>
          <cell r="O4868">
            <v>0</v>
          </cell>
          <cell r="P4868" t="str">
            <v/>
          </cell>
          <cell r="R4868" t="str">
            <v/>
          </cell>
          <cell r="S4868">
            <v>0</v>
          </cell>
          <cell r="U4868">
            <v>0</v>
          </cell>
          <cell r="V4868">
            <v>0</v>
          </cell>
          <cell r="W4868">
            <v>0</v>
          </cell>
          <cell r="X4868"/>
          <cell r="Y4868"/>
        </row>
        <row r="4869">
          <cell r="I4869">
            <v>0</v>
          </cell>
          <cell r="J4869">
            <v>0</v>
          </cell>
          <cell r="O4869">
            <v>0</v>
          </cell>
          <cell r="P4869" t="str">
            <v/>
          </cell>
          <cell r="R4869" t="str">
            <v/>
          </cell>
          <cell r="S4869">
            <v>0</v>
          </cell>
          <cell r="U4869">
            <v>0</v>
          </cell>
          <cell r="V4869">
            <v>0</v>
          </cell>
          <cell r="W4869">
            <v>0</v>
          </cell>
          <cell r="X4869"/>
          <cell r="Y4869"/>
        </row>
        <row r="4870">
          <cell r="I4870">
            <v>0</v>
          </cell>
          <cell r="J4870">
            <v>0</v>
          </cell>
          <cell r="O4870">
            <v>0</v>
          </cell>
          <cell r="P4870" t="str">
            <v/>
          </cell>
          <cell r="R4870" t="str">
            <v/>
          </cell>
          <cell r="S4870">
            <v>0</v>
          </cell>
          <cell r="U4870">
            <v>0</v>
          </cell>
          <cell r="V4870">
            <v>0</v>
          </cell>
          <cell r="W4870">
            <v>0</v>
          </cell>
          <cell r="X4870"/>
          <cell r="Y4870"/>
        </row>
        <row r="4871">
          <cell r="I4871">
            <v>0</v>
          </cell>
          <cell r="J4871">
            <v>0</v>
          </cell>
          <cell r="O4871">
            <v>0</v>
          </cell>
          <cell r="P4871" t="str">
            <v/>
          </cell>
          <cell r="R4871" t="str">
            <v/>
          </cell>
          <cell r="S4871">
            <v>0</v>
          </cell>
          <cell r="U4871">
            <v>0</v>
          </cell>
          <cell r="V4871">
            <v>0</v>
          </cell>
          <cell r="W4871">
            <v>0</v>
          </cell>
          <cell r="X4871"/>
          <cell r="Y4871"/>
        </row>
        <row r="4872">
          <cell r="I4872">
            <v>0</v>
          </cell>
          <cell r="J4872">
            <v>0</v>
          </cell>
          <cell r="O4872">
            <v>0</v>
          </cell>
          <cell r="P4872" t="str">
            <v/>
          </cell>
          <cell r="R4872" t="str">
            <v/>
          </cell>
          <cell r="S4872">
            <v>0</v>
          </cell>
          <cell r="U4872">
            <v>0</v>
          </cell>
          <cell r="V4872">
            <v>0</v>
          </cell>
          <cell r="W4872">
            <v>0</v>
          </cell>
          <cell r="X4872"/>
          <cell r="Y4872"/>
        </row>
        <row r="4873">
          <cell r="I4873">
            <v>0</v>
          </cell>
          <cell r="J4873">
            <v>0</v>
          </cell>
          <cell r="O4873">
            <v>0</v>
          </cell>
          <cell r="P4873" t="str">
            <v/>
          </cell>
          <cell r="R4873" t="str">
            <v/>
          </cell>
          <cell r="S4873">
            <v>0</v>
          </cell>
          <cell r="U4873">
            <v>0</v>
          </cell>
          <cell r="V4873">
            <v>0</v>
          </cell>
          <cell r="W4873">
            <v>0</v>
          </cell>
          <cell r="X4873"/>
          <cell r="Y4873"/>
        </row>
        <row r="4874">
          <cell r="I4874">
            <v>0</v>
          </cell>
          <cell r="J4874">
            <v>0</v>
          </cell>
          <cell r="O4874">
            <v>0</v>
          </cell>
          <cell r="P4874" t="str">
            <v/>
          </cell>
          <cell r="R4874" t="str">
            <v/>
          </cell>
          <cell r="S4874">
            <v>0</v>
          </cell>
          <cell r="U4874">
            <v>0</v>
          </cell>
          <cell r="V4874">
            <v>0</v>
          </cell>
          <cell r="W4874">
            <v>0</v>
          </cell>
          <cell r="X4874"/>
          <cell r="Y4874"/>
        </row>
        <row r="4875">
          <cell r="I4875">
            <v>0</v>
          </cell>
          <cell r="J4875">
            <v>0</v>
          </cell>
          <cell r="O4875">
            <v>0</v>
          </cell>
          <cell r="P4875" t="str">
            <v/>
          </cell>
          <cell r="R4875" t="str">
            <v/>
          </cell>
          <cell r="S4875">
            <v>0</v>
          </cell>
          <cell r="U4875">
            <v>0</v>
          </cell>
          <cell r="V4875">
            <v>0</v>
          </cell>
          <cell r="W4875">
            <v>0</v>
          </cell>
          <cell r="X4875"/>
          <cell r="Y4875"/>
        </row>
        <row r="4876">
          <cell r="I4876">
            <v>0</v>
          </cell>
          <cell r="J4876">
            <v>0</v>
          </cell>
          <cell r="O4876">
            <v>0</v>
          </cell>
          <cell r="P4876" t="str">
            <v/>
          </cell>
          <cell r="R4876" t="str">
            <v/>
          </cell>
          <cell r="S4876">
            <v>0</v>
          </cell>
          <cell r="U4876">
            <v>0</v>
          </cell>
          <cell r="V4876">
            <v>0</v>
          </cell>
          <cell r="W4876">
            <v>0</v>
          </cell>
          <cell r="X4876"/>
          <cell r="Y4876"/>
        </row>
        <row r="4877">
          <cell r="I4877">
            <v>0</v>
          </cell>
          <cell r="J4877">
            <v>0</v>
          </cell>
          <cell r="O4877">
            <v>0</v>
          </cell>
          <cell r="P4877" t="str">
            <v/>
          </cell>
          <cell r="R4877" t="str">
            <v/>
          </cell>
          <cell r="S4877">
            <v>0</v>
          </cell>
          <cell r="U4877">
            <v>0</v>
          </cell>
          <cell r="V4877">
            <v>0</v>
          </cell>
          <cell r="W4877">
            <v>0</v>
          </cell>
          <cell r="X4877"/>
          <cell r="Y4877"/>
        </row>
        <row r="4878">
          <cell r="I4878">
            <v>0</v>
          </cell>
          <cell r="J4878">
            <v>0</v>
          </cell>
          <cell r="O4878">
            <v>0</v>
          </cell>
          <cell r="P4878" t="str">
            <v/>
          </cell>
          <cell r="R4878" t="str">
            <v/>
          </cell>
          <cell r="S4878">
            <v>0</v>
          </cell>
          <cell r="U4878">
            <v>0</v>
          </cell>
          <cell r="V4878">
            <v>0</v>
          </cell>
          <cell r="W4878">
            <v>0</v>
          </cell>
          <cell r="X4878"/>
          <cell r="Y4878"/>
        </row>
        <row r="4879">
          <cell r="I4879">
            <v>0</v>
          </cell>
          <cell r="J4879">
            <v>0</v>
          </cell>
          <cell r="O4879">
            <v>0</v>
          </cell>
          <cell r="P4879" t="str">
            <v/>
          </cell>
          <cell r="R4879" t="str">
            <v/>
          </cell>
          <cell r="S4879">
            <v>0</v>
          </cell>
          <cell r="U4879">
            <v>0</v>
          </cell>
          <cell r="V4879">
            <v>0</v>
          </cell>
          <cell r="W4879">
            <v>0</v>
          </cell>
          <cell r="X4879"/>
          <cell r="Y4879"/>
        </row>
        <row r="4880">
          <cell r="I4880">
            <v>0</v>
          </cell>
          <cell r="J4880">
            <v>0</v>
          </cell>
          <cell r="O4880">
            <v>0</v>
          </cell>
          <cell r="P4880" t="str">
            <v/>
          </cell>
          <cell r="R4880" t="str">
            <v/>
          </cell>
          <cell r="S4880">
            <v>0</v>
          </cell>
          <cell r="U4880">
            <v>0</v>
          </cell>
          <cell r="V4880">
            <v>0</v>
          </cell>
          <cell r="W4880">
            <v>0</v>
          </cell>
          <cell r="X4880"/>
          <cell r="Y4880"/>
        </row>
        <row r="4881">
          <cell r="I4881">
            <v>0</v>
          </cell>
          <cell r="J4881">
            <v>0</v>
          </cell>
          <cell r="O4881">
            <v>0</v>
          </cell>
          <cell r="P4881" t="str">
            <v/>
          </cell>
          <cell r="R4881" t="str">
            <v/>
          </cell>
          <cell r="S4881">
            <v>0</v>
          </cell>
          <cell r="U4881">
            <v>0</v>
          </cell>
          <cell r="V4881">
            <v>0</v>
          </cell>
          <cell r="W4881">
            <v>0</v>
          </cell>
          <cell r="X4881"/>
          <cell r="Y4881"/>
        </row>
        <row r="4882">
          <cell r="I4882">
            <v>0</v>
          </cell>
          <cell r="J4882">
            <v>0</v>
          </cell>
          <cell r="O4882">
            <v>0</v>
          </cell>
          <cell r="P4882" t="str">
            <v/>
          </cell>
          <cell r="R4882" t="str">
            <v/>
          </cell>
          <cell r="S4882">
            <v>0</v>
          </cell>
          <cell r="U4882">
            <v>0</v>
          </cell>
          <cell r="V4882">
            <v>0</v>
          </cell>
          <cell r="W4882">
            <v>0</v>
          </cell>
          <cell r="X4882"/>
          <cell r="Y4882"/>
        </row>
        <row r="4883">
          <cell r="I4883">
            <v>0</v>
          </cell>
          <cell r="J4883">
            <v>0</v>
          </cell>
          <cell r="O4883">
            <v>0</v>
          </cell>
          <cell r="P4883" t="str">
            <v/>
          </cell>
          <cell r="R4883" t="str">
            <v/>
          </cell>
          <cell r="S4883">
            <v>0</v>
          </cell>
          <cell r="U4883">
            <v>0</v>
          </cell>
          <cell r="V4883">
            <v>0</v>
          </cell>
          <cell r="W4883">
            <v>0</v>
          </cell>
          <cell r="X4883"/>
          <cell r="Y4883"/>
        </row>
        <row r="4884">
          <cell r="I4884">
            <v>0</v>
          </cell>
          <cell r="J4884">
            <v>0</v>
          </cell>
          <cell r="O4884">
            <v>0</v>
          </cell>
          <cell r="P4884" t="str">
            <v/>
          </cell>
          <cell r="R4884" t="str">
            <v/>
          </cell>
          <cell r="S4884">
            <v>0</v>
          </cell>
          <cell r="U4884">
            <v>0</v>
          </cell>
          <cell r="V4884">
            <v>0</v>
          </cell>
          <cell r="W4884">
            <v>0</v>
          </cell>
          <cell r="X4884"/>
          <cell r="Y4884"/>
        </row>
        <row r="4885">
          <cell r="I4885">
            <v>0</v>
          </cell>
          <cell r="J4885">
            <v>0</v>
          </cell>
          <cell r="O4885">
            <v>0</v>
          </cell>
          <cell r="P4885" t="str">
            <v/>
          </cell>
          <cell r="R4885" t="str">
            <v/>
          </cell>
          <cell r="S4885">
            <v>0</v>
          </cell>
          <cell r="U4885">
            <v>0</v>
          </cell>
          <cell r="V4885">
            <v>0</v>
          </cell>
          <cell r="W4885">
            <v>0</v>
          </cell>
          <cell r="X4885"/>
          <cell r="Y4885"/>
        </row>
        <row r="4886">
          <cell r="I4886">
            <v>0</v>
          </cell>
          <cell r="J4886">
            <v>0</v>
          </cell>
          <cell r="O4886">
            <v>0</v>
          </cell>
          <cell r="P4886" t="str">
            <v/>
          </cell>
          <cell r="R4886" t="str">
            <v/>
          </cell>
          <cell r="S4886">
            <v>0</v>
          </cell>
          <cell r="U4886">
            <v>0</v>
          </cell>
          <cell r="V4886">
            <v>0</v>
          </cell>
          <cell r="W4886">
            <v>0</v>
          </cell>
          <cell r="X4886"/>
          <cell r="Y4886"/>
        </row>
        <row r="4887">
          <cell r="I4887">
            <v>0</v>
          </cell>
          <cell r="J4887">
            <v>0</v>
          </cell>
          <cell r="O4887">
            <v>0</v>
          </cell>
          <cell r="P4887" t="str">
            <v/>
          </cell>
          <cell r="R4887" t="str">
            <v/>
          </cell>
          <cell r="S4887">
            <v>0</v>
          </cell>
          <cell r="U4887">
            <v>0</v>
          </cell>
          <cell r="V4887">
            <v>0</v>
          </cell>
          <cell r="W4887">
            <v>0</v>
          </cell>
          <cell r="X4887"/>
          <cell r="Y4887"/>
        </row>
        <row r="4888">
          <cell r="I4888">
            <v>0</v>
          </cell>
          <cell r="J4888">
            <v>0</v>
          </cell>
          <cell r="O4888">
            <v>0</v>
          </cell>
          <cell r="P4888" t="str">
            <v/>
          </cell>
          <cell r="R4888" t="str">
            <v/>
          </cell>
          <cell r="S4888">
            <v>0</v>
          </cell>
          <cell r="U4888">
            <v>0</v>
          </cell>
          <cell r="V4888">
            <v>0</v>
          </cell>
          <cell r="W4888">
            <v>0</v>
          </cell>
          <cell r="X4888"/>
          <cell r="Y4888"/>
        </row>
        <row r="4889">
          <cell r="I4889">
            <v>0</v>
          </cell>
          <cell r="J4889">
            <v>0</v>
          </cell>
          <cell r="O4889">
            <v>0</v>
          </cell>
          <cell r="P4889" t="str">
            <v/>
          </cell>
          <cell r="R4889" t="str">
            <v/>
          </cell>
          <cell r="S4889">
            <v>0</v>
          </cell>
          <cell r="U4889">
            <v>0</v>
          </cell>
          <cell r="V4889">
            <v>0</v>
          </cell>
          <cell r="W4889">
            <v>0</v>
          </cell>
          <cell r="X4889"/>
          <cell r="Y4889"/>
        </row>
        <row r="4890">
          <cell r="I4890">
            <v>0</v>
          </cell>
          <cell r="J4890">
            <v>0</v>
          </cell>
          <cell r="O4890">
            <v>0</v>
          </cell>
          <cell r="P4890" t="str">
            <v/>
          </cell>
          <cell r="R4890" t="str">
            <v/>
          </cell>
          <cell r="S4890">
            <v>0</v>
          </cell>
          <cell r="U4890">
            <v>0</v>
          </cell>
          <cell r="V4890">
            <v>0</v>
          </cell>
          <cell r="W4890">
            <v>0</v>
          </cell>
          <cell r="X4890"/>
          <cell r="Y4890"/>
        </row>
        <row r="4891">
          <cell r="I4891">
            <v>0</v>
          </cell>
          <cell r="J4891">
            <v>0</v>
          </cell>
          <cell r="O4891">
            <v>0</v>
          </cell>
          <cell r="P4891" t="str">
            <v/>
          </cell>
          <cell r="R4891" t="str">
            <v/>
          </cell>
          <cell r="S4891">
            <v>0</v>
          </cell>
          <cell r="U4891">
            <v>0</v>
          </cell>
          <cell r="V4891">
            <v>0</v>
          </cell>
          <cell r="W4891">
            <v>0</v>
          </cell>
          <cell r="X4891"/>
          <cell r="Y4891"/>
        </row>
        <row r="4892">
          <cell r="I4892">
            <v>0</v>
          </cell>
          <cell r="J4892">
            <v>0</v>
          </cell>
          <cell r="O4892">
            <v>0</v>
          </cell>
          <cell r="P4892" t="str">
            <v/>
          </cell>
          <cell r="R4892" t="str">
            <v/>
          </cell>
          <cell r="S4892">
            <v>0</v>
          </cell>
          <cell r="U4892">
            <v>0</v>
          </cell>
          <cell r="V4892">
            <v>0</v>
          </cell>
          <cell r="W4892">
            <v>0</v>
          </cell>
          <cell r="X4892"/>
          <cell r="Y4892"/>
        </row>
        <row r="4893">
          <cell r="I4893">
            <v>0</v>
          </cell>
          <cell r="J4893">
            <v>0</v>
          </cell>
          <cell r="O4893">
            <v>0</v>
          </cell>
          <cell r="P4893" t="str">
            <v/>
          </cell>
          <cell r="R4893" t="str">
            <v/>
          </cell>
          <cell r="S4893">
            <v>0</v>
          </cell>
          <cell r="U4893">
            <v>0</v>
          </cell>
          <cell r="V4893">
            <v>0</v>
          </cell>
          <cell r="W4893">
            <v>0</v>
          </cell>
          <cell r="X4893"/>
          <cell r="Y4893"/>
        </row>
        <row r="4894">
          <cell r="I4894">
            <v>0</v>
          </cell>
          <cell r="J4894">
            <v>0</v>
          </cell>
          <cell r="O4894">
            <v>0</v>
          </cell>
          <cell r="P4894" t="str">
            <v/>
          </cell>
          <cell r="R4894" t="str">
            <v/>
          </cell>
          <cell r="S4894">
            <v>0</v>
          </cell>
          <cell r="U4894">
            <v>0</v>
          </cell>
          <cell r="V4894">
            <v>0</v>
          </cell>
          <cell r="W4894">
            <v>0</v>
          </cell>
          <cell r="X4894"/>
          <cell r="Y4894"/>
        </row>
        <row r="4895">
          <cell r="I4895">
            <v>0</v>
          </cell>
          <cell r="J4895">
            <v>0</v>
          </cell>
          <cell r="O4895">
            <v>0</v>
          </cell>
          <cell r="P4895" t="str">
            <v/>
          </cell>
          <cell r="R4895" t="str">
            <v/>
          </cell>
          <cell r="S4895">
            <v>0</v>
          </cell>
          <cell r="U4895">
            <v>0</v>
          </cell>
          <cell r="V4895">
            <v>0</v>
          </cell>
          <cell r="W4895">
            <v>0</v>
          </cell>
          <cell r="X4895"/>
          <cell r="Y4895"/>
        </row>
        <row r="4896">
          <cell r="I4896">
            <v>0</v>
          </cell>
          <cell r="J4896">
            <v>0</v>
          </cell>
          <cell r="O4896">
            <v>0</v>
          </cell>
          <cell r="P4896" t="str">
            <v/>
          </cell>
          <cell r="R4896" t="str">
            <v/>
          </cell>
          <cell r="S4896">
            <v>0</v>
          </cell>
          <cell r="U4896">
            <v>0</v>
          </cell>
          <cell r="V4896">
            <v>0</v>
          </cell>
          <cell r="W4896">
            <v>0</v>
          </cell>
          <cell r="X4896"/>
          <cell r="Y4896"/>
        </row>
        <row r="4897">
          <cell r="I4897">
            <v>0</v>
          </cell>
          <cell r="J4897">
            <v>0</v>
          </cell>
          <cell r="O4897">
            <v>0</v>
          </cell>
          <cell r="P4897" t="str">
            <v/>
          </cell>
          <cell r="R4897" t="str">
            <v/>
          </cell>
          <cell r="S4897">
            <v>0</v>
          </cell>
          <cell r="U4897">
            <v>0</v>
          </cell>
          <cell r="V4897">
            <v>0</v>
          </cell>
          <cell r="W4897">
            <v>0</v>
          </cell>
          <cell r="X4897"/>
          <cell r="Y4897"/>
        </row>
        <row r="4898">
          <cell r="I4898">
            <v>0</v>
          </cell>
          <cell r="J4898">
            <v>0</v>
          </cell>
          <cell r="O4898">
            <v>0</v>
          </cell>
          <cell r="P4898" t="str">
            <v/>
          </cell>
          <cell r="R4898" t="str">
            <v/>
          </cell>
          <cell r="S4898">
            <v>0</v>
          </cell>
          <cell r="U4898">
            <v>0</v>
          </cell>
          <cell r="V4898">
            <v>0</v>
          </cell>
          <cell r="W4898">
            <v>0</v>
          </cell>
          <cell r="X4898"/>
          <cell r="Y4898"/>
        </row>
        <row r="4899">
          <cell r="I4899">
            <v>0</v>
          </cell>
          <cell r="J4899">
            <v>0</v>
          </cell>
          <cell r="O4899">
            <v>0</v>
          </cell>
          <cell r="P4899" t="str">
            <v/>
          </cell>
          <cell r="R4899" t="str">
            <v/>
          </cell>
          <cell r="S4899">
            <v>0</v>
          </cell>
          <cell r="U4899">
            <v>0</v>
          </cell>
          <cell r="V4899">
            <v>0</v>
          </cell>
          <cell r="W4899">
            <v>0</v>
          </cell>
          <cell r="X4899"/>
          <cell r="Y4899"/>
        </row>
        <row r="4900">
          <cell r="I4900">
            <v>0</v>
          </cell>
          <cell r="J4900">
            <v>0</v>
          </cell>
          <cell r="O4900">
            <v>0</v>
          </cell>
          <cell r="P4900" t="str">
            <v/>
          </cell>
          <cell r="R4900" t="str">
            <v/>
          </cell>
          <cell r="S4900">
            <v>0</v>
          </cell>
          <cell r="U4900">
            <v>0</v>
          </cell>
          <cell r="V4900">
            <v>0</v>
          </cell>
          <cell r="W4900">
            <v>0</v>
          </cell>
          <cell r="X4900"/>
          <cell r="Y4900"/>
        </row>
        <row r="4901">
          <cell r="I4901">
            <v>0</v>
          </cell>
          <cell r="J4901">
            <v>0</v>
          </cell>
          <cell r="O4901">
            <v>0</v>
          </cell>
          <cell r="P4901" t="str">
            <v/>
          </cell>
          <cell r="R4901" t="str">
            <v/>
          </cell>
          <cell r="S4901">
            <v>0</v>
          </cell>
          <cell r="U4901">
            <v>0</v>
          </cell>
          <cell r="V4901">
            <v>0</v>
          </cell>
          <cell r="W4901">
            <v>0</v>
          </cell>
          <cell r="X4901"/>
          <cell r="Y4901"/>
        </row>
        <row r="4902">
          <cell r="I4902">
            <v>0</v>
          </cell>
          <cell r="J4902">
            <v>0</v>
          </cell>
          <cell r="O4902">
            <v>0</v>
          </cell>
          <cell r="P4902" t="str">
            <v/>
          </cell>
          <cell r="R4902" t="str">
            <v/>
          </cell>
          <cell r="S4902">
            <v>0</v>
          </cell>
          <cell r="U4902">
            <v>0</v>
          </cell>
          <cell r="V4902">
            <v>0</v>
          </cell>
          <cell r="W4902">
            <v>0</v>
          </cell>
          <cell r="X4902"/>
          <cell r="Y4902"/>
        </row>
        <row r="4903">
          <cell r="I4903">
            <v>0</v>
          </cell>
          <cell r="J4903">
            <v>0</v>
          </cell>
          <cell r="O4903">
            <v>0</v>
          </cell>
          <cell r="P4903" t="str">
            <v/>
          </cell>
          <cell r="R4903" t="str">
            <v/>
          </cell>
          <cell r="S4903">
            <v>0</v>
          </cell>
          <cell r="U4903">
            <v>0</v>
          </cell>
          <cell r="V4903">
            <v>0</v>
          </cell>
          <cell r="W4903">
            <v>0</v>
          </cell>
          <cell r="X4903"/>
          <cell r="Y4903"/>
        </row>
        <row r="4904">
          <cell r="I4904">
            <v>0</v>
          </cell>
          <cell r="J4904">
            <v>0</v>
          </cell>
          <cell r="O4904">
            <v>0</v>
          </cell>
          <cell r="P4904" t="str">
            <v/>
          </cell>
          <cell r="R4904" t="str">
            <v/>
          </cell>
          <cell r="S4904">
            <v>0</v>
          </cell>
          <cell r="U4904">
            <v>0</v>
          </cell>
          <cell r="V4904">
            <v>0</v>
          </cell>
          <cell r="W4904">
            <v>0</v>
          </cell>
          <cell r="X4904"/>
          <cell r="Y4904"/>
        </row>
        <row r="4905">
          <cell r="I4905">
            <v>0</v>
          </cell>
          <cell r="J4905">
            <v>0</v>
          </cell>
          <cell r="O4905">
            <v>0</v>
          </cell>
          <cell r="P4905" t="str">
            <v/>
          </cell>
          <cell r="R4905" t="str">
            <v/>
          </cell>
          <cell r="S4905">
            <v>0</v>
          </cell>
          <cell r="U4905">
            <v>0</v>
          </cell>
          <cell r="V4905">
            <v>0</v>
          </cell>
          <cell r="W4905">
            <v>0</v>
          </cell>
          <cell r="X4905"/>
          <cell r="Y4905"/>
        </row>
        <row r="4906">
          <cell r="I4906">
            <v>0</v>
          </cell>
          <cell r="J4906">
            <v>0</v>
          </cell>
          <cell r="O4906">
            <v>0</v>
          </cell>
          <cell r="P4906" t="str">
            <v/>
          </cell>
          <cell r="R4906" t="str">
            <v/>
          </cell>
          <cell r="S4906">
            <v>0</v>
          </cell>
          <cell r="U4906">
            <v>0</v>
          </cell>
          <cell r="V4906">
            <v>0</v>
          </cell>
          <cell r="W4906">
            <v>0</v>
          </cell>
          <cell r="X4906"/>
          <cell r="Y4906"/>
        </row>
        <row r="4907">
          <cell r="I4907">
            <v>0</v>
          </cell>
          <cell r="J4907">
            <v>0</v>
          </cell>
          <cell r="O4907">
            <v>0</v>
          </cell>
          <cell r="P4907" t="str">
            <v/>
          </cell>
          <cell r="R4907" t="str">
            <v/>
          </cell>
          <cell r="S4907">
            <v>0</v>
          </cell>
          <cell r="U4907">
            <v>0</v>
          </cell>
          <cell r="V4907">
            <v>0</v>
          </cell>
          <cell r="W4907">
            <v>0</v>
          </cell>
          <cell r="X4907"/>
          <cell r="Y4907"/>
        </row>
        <row r="4908">
          <cell r="I4908">
            <v>0</v>
          </cell>
          <cell r="J4908">
            <v>0</v>
          </cell>
          <cell r="O4908">
            <v>0</v>
          </cell>
          <cell r="P4908" t="str">
            <v/>
          </cell>
          <cell r="R4908" t="str">
            <v/>
          </cell>
          <cell r="S4908">
            <v>0</v>
          </cell>
          <cell r="U4908">
            <v>0</v>
          </cell>
          <cell r="V4908">
            <v>0</v>
          </cell>
          <cell r="W4908">
            <v>0</v>
          </cell>
          <cell r="X4908"/>
          <cell r="Y4908"/>
        </row>
        <row r="4909">
          <cell r="I4909">
            <v>0</v>
          </cell>
          <cell r="J4909">
            <v>0</v>
          </cell>
          <cell r="O4909">
            <v>0</v>
          </cell>
          <cell r="P4909" t="str">
            <v/>
          </cell>
          <cell r="R4909" t="str">
            <v/>
          </cell>
          <cell r="S4909">
            <v>0</v>
          </cell>
          <cell r="U4909">
            <v>0</v>
          </cell>
          <cell r="V4909">
            <v>0</v>
          </cell>
          <cell r="W4909">
            <v>0</v>
          </cell>
          <cell r="X4909"/>
          <cell r="Y4909"/>
        </row>
        <row r="4910">
          <cell r="I4910">
            <v>0</v>
          </cell>
          <cell r="J4910">
            <v>0</v>
          </cell>
          <cell r="O4910">
            <v>0</v>
          </cell>
          <cell r="P4910" t="str">
            <v/>
          </cell>
          <cell r="R4910" t="str">
            <v/>
          </cell>
          <cell r="S4910">
            <v>0</v>
          </cell>
          <cell r="U4910">
            <v>0</v>
          </cell>
          <cell r="V4910">
            <v>0</v>
          </cell>
          <cell r="W4910">
            <v>0</v>
          </cell>
          <cell r="X4910"/>
          <cell r="Y4910"/>
        </row>
        <row r="4911">
          <cell r="I4911">
            <v>0</v>
          </cell>
          <cell r="J4911">
            <v>0</v>
          </cell>
          <cell r="O4911">
            <v>0</v>
          </cell>
          <cell r="P4911" t="str">
            <v/>
          </cell>
          <cell r="R4911" t="str">
            <v/>
          </cell>
          <cell r="S4911">
            <v>0</v>
          </cell>
          <cell r="U4911">
            <v>0</v>
          </cell>
          <cell r="V4911">
            <v>0</v>
          </cell>
          <cell r="W4911">
            <v>0</v>
          </cell>
          <cell r="X4911"/>
          <cell r="Y4911"/>
        </row>
        <row r="4912">
          <cell r="I4912">
            <v>0</v>
          </cell>
          <cell r="J4912">
            <v>0</v>
          </cell>
          <cell r="O4912">
            <v>0</v>
          </cell>
          <cell r="P4912" t="str">
            <v/>
          </cell>
          <cell r="R4912" t="str">
            <v/>
          </cell>
          <cell r="S4912">
            <v>0</v>
          </cell>
          <cell r="U4912">
            <v>0</v>
          </cell>
          <cell r="V4912">
            <v>0</v>
          </cell>
          <cell r="W4912">
            <v>0</v>
          </cell>
          <cell r="X4912"/>
          <cell r="Y4912"/>
        </row>
        <row r="4913">
          <cell r="I4913">
            <v>0</v>
          </cell>
          <cell r="J4913">
            <v>0</v>
          </cell>
          <cell r="O4913">
            <v>0</v>
          </cell>
          <cell r="P4913" t="str">
            <v/>
          </cell>
          <cell r="R4913" t="str">
            <v/>
          </cell>
          <cell r="S4913">
            <v>0</v>
          </cell>
          <cell r="U4913">
            <v>0</v>
          </cell>
          <cell r="V4913">
            <v>0</v>
          </cell>
          <cell r="W4913">
            <v>0</v>
          </cell>
          <cell r="X4913"/>
          <cell r="Y4913"/>
        </row>
        <row r="4914">
          <cell r="I4914">
            <v>0</v>
          </cell>
          <cell r="J4914">
            <v>0</v>
          </cell>
          <cell r="O4914">
            <v>0</v>
          </cell>
          <cell r="P4914" t="str">
            <v/>
          </cell>
          <cell r="R4914" t="str">
            <v/>
          </cell>
          <cell r="S4914">
            <v>0</v>
          </cell>
          <cell r="U4914">
            <v>0</v>
          </cell>
          <cell r="V4914">
            <v>0</v>
          </cell>
          <cell r="W4914">
            <v>0</v>
          </cell>
          <cell r="X4914"/>
          <cell r="Y4914"/>
        </row>
        <row r="4915">
          <cell r="I4915">
            <v>0</v>
          </cell>
          <cell r="J4915">
            <v>0</v>
          </cell>
          <cell r="O4915">
            <v>0</v>
          </cell>
          <cell r="P4915" t="str">
            <v/>
          </cell>
          <cell r="R4915" t="str">
            <v/>
          </cell>
          <cell r="S4915">
            <v>0</v>
          </cell>
          <cell r="U4915">
            <v>0</v>
          </cell>
          <cell r="V4915">
            <v>0</v>
          </cell>
          <cell r="W4915">
            <v>0</v>
          </cell>
          <cell r="X4915"/>
          <cell r="Y4915"/>
        </row>
        <row r="4916">
          <cell r="I4916">
            <v>0</v>
          </cell>
          <cell r="J4916">
            <v>0</v>
          </cell>
          <cell r="O4916">
            <v>0</v>
          </cell>
          <cell r="P4916" t="str">
            <v/>
          </cell>
          <cell r="R4916" t="str">
            <v/>
          </cell>
          <cell r="S4916">
            <v>0</v>
          </cell>
          <cell r="U4916">
            <v>0</v>
          </cell>
          <cell r="V4916">
            <v>0</v>
          </cell>
          <cell r="W4916">
            <v>0</v>
          </cell>
          <cell r="X4916"/>
          <cell r="Y4916"/>
        </row>
        <row r="4917">
          <cell r="I4917">
            <v>0</v>
          </cell>
          <cell r="J4917">
            <v>0</v>
          </cell>
          <cell r="O4917">
            <v>0</v>
          </cell>
          <cell r="P4917" t="str">
            <v/>
          </cell>
          <cell r="R4917" t="str">
            <v/>
          </cell>
          <cell r="S4917">
            <v>0</v>
          </cell>
          <cell r="U4917">
            <v>0</v>
          </cell>
          <cell r="V4917">
            <v>0</v>
          </cell>
          <cell r="W4917">
            <v>0</v>
          </cell>
          <cell r="X4917"/>
          <cell r="Y4917"/>
        </row>
        <row r="4918">
          <cell r="I4918">
            <v>0</v>
          </cell>
          <cell r="J4918">
            <v>0</v>
          </cell>
          <cell r="O4918">
            <v>0</v>
          </cell>
          <cell r="P4918" t="str">
            <v/>
          </cell>
          <cell r="R4918" t="str">
            <v/>
          </cell>
          <cell r="S4918">
            <v>0</v>
          </cell>
          <cell r="U4918">
            <v>0</v>
          </cell>
          <cell r="V4918">
            <v>0</v>
          </cell>
          <cell r="W4918">
            <v>0</v>
          </cell>
          <cell r="X4918"/>
          <cell r="Y4918"/>
        </row>
        <row r="4919">
          <cell r="I4919">
            <v>0</v>
          </cell>
          <cell r="J4919">
            <v>0</v>
          </cell>
          <cell r="O4919">
            <v>0</v>
          </cell>
          <cell r="P4919" t="str">
            <v/>
          </cell>
          <cell r="R4919" t="str">
            <v/>
          </cell>
          <cell r="S4919">
            <v>0</v>
          </cell>
          <cell r="U4919">
            <v>0</v>
          </cell>
          <cell r="V4919">
            <v>0</v>
          </cell>
          <cell r="W4919">
            <v>0</v>
          </cell>
          <cell r="X4919"/>
          <cell r="Y4919"/>
        </row>
        <row r="4920">
          <cell r="I4920">
            <v>0</v>
          </cell>
          <cell r="J4920">
            <v>0</v>
          </cell>
          <cell r="O4920">
            <v>0</v>
          </cell>
          <cell r="P4920" t="str">
            <v/>
          </cell>
          <cell r="R4920" t="str">
            <v/>
          </cell>
          <cell r="S4920">
            <v>0</v>
          </cell>
          <cell r="U4920">
            <v>0</v>
          </cell>
          <cell r="V4920">
            <v>0</v>
          </cell>
          <cell r="W4920">
            <v>0</v>
          </cell>
          <cell r="X4920"/>
          <cell r="Y4920"/>
        </row>
        <row r="4921">
          <cell r="I4921">
            <v>0</v>
          </cell>
          <cell r="J4921">
            <v>0</v>
          </cell>
          <cell r="O4921">
            <v>0</v>
          </cell>
          <cell r="P4921" t="str">
            <v/>
          </cell>
          <cell r="R4921" t="str">
            <v/>
          </cell>
          <cell r="S4921">
            <v>0</v>
          </cell>
          <cell r="U4921">
            <v>0</v>
          </cell>
          <cell r="V4921">
            <v>0</v>
          </cell>
          <cell r="W4921">
            <v>0</v>
          </cell>
          <cell r="X4921"/>
          <cell r="Y4921"/>
        </row>
        <row r="4922">
          <cell r="I4922">
            <v>0</v>
          </cell>
          <cell r="J4922">
            <v>0</v>
          </cell>
          <cell r="O4922">
            <v>0</v>
          </cell>
          <cell r="P4922" t="str">
            <v/>
          </cell>
          <cell r="R4922" t="str">
            <v/>
          </cell>
          <cell r="S4922">
            <v>0</v>
          </cell>
          <cell r="U4922">
            <v>0</v>
          </cell>
          <cell r="V4922">
            <v>0</v>
          </cell>
          <cell r="W4922">
            <v>0</v>
          </cell>
          <cell r="X4922"/>
          <cell r="Y4922"/>
        </row>
        <row r="4923">
          <cell r="I4923">
            <v>0</v>
          </cell>
          <cell r="J4923">
            <v>0</v>
          </cell>
          <cell r="O4923">
            <v>0</v>
          </cell>
          <cell r="P4923" t="str">
            <v/>
          </cell>
          <cell r="R4923" t="str">
            <v/>
          </cell>
          <cell r="S4923">
            <v>0</v>
          </cell>
          <cell r="U4923">
            <v>0</v>
          </cell>
          <cell r="V4923">
            <v>0</v>
          </cell>
          <cell r="W4923">
            <v>0</v>
          </cell>
          <cell r="X4923"/>
          <cell r="Y4923"/>
        </row>
        <row r="4924">
          <cell r="I4924">
            <v>0</v>
          </cell>
          <cell r="J4924">
            <v>0</v>
          </cell>
          <cell r="O4924">
            <v>0</v>
          </cell>
          <cell r="P4924" t="str">
            <v/>
          </cell>
          <cell r="R4924" t="str">
            <v/>
          </cell>
          <cell r="S4924">
            <v>0</v>
          </cell>
          <cell r="U4924">
            <v>0</v>
          </cell>
          <cell r="V4924">
            <v>0</v>
          </cell>
          <cell r="W4924">
            <v>0</v>
          </cell>
          <cell r="X4924"/>
          <cell r="Y4924"/>
        </row>
        <row r="4925">
          <cell r="I4925">
            <v>0</v>
          </cell>
          <cell r="J4925">
            <v>0</v>
          </cell>
          <cell r="O4925">
            <v>0</v>
          </cell>
          <cell r="P4925" t="str">
            <v/>
          </cell>
          <cell r="R4925" t="str">
            <v/>
          </cell>
          <cell r="S4925">
            <v>0</v>
          </cell>
          <cell r="U4925">
            <v>0</v>
          </cell>
          <cell r="V4925">
            <v>0</v>
          </cell>
          <cell r="W4925">
            <v>0</v>
          </cell>
          <cell r="X4925"/>
          <cell r="Y4925"/>
        </row>
        <row r="4926">
          <cell r="I4926">
            <v>0</v>
          </cell>
          <cell r="J4926">
            <v>0</v>
          </cell>
          <cell r="O4926">
            <v>0</v>
          </cell>
          <cell r="P4926" t="str">
            <v/>
          </cell>
          <cell r="R4926" t="str">
            <v/>
          </cell>
          <cell r="S4926">
            <v>0</v>
          </cell>
          <cell r="U4926">
            <v>0</v>
          </cell>
          <cell r="V4926">
            <v>0</v>
          </cell>
          <cell r="W4926">
            <v>0</v>
          </cell>
          <cell r="X4926"/>
          <cell r="Y4926"/>
        </row>
        <row r="4927">
          <cell r="I4927">
            <v>0</v>
          </cell>
          <cell r="J4927">
            <v>0</v>
          </cell>
          <cell r="O4927">
            <v>0</v>
          </cell>
          <cell r="P4927" t="str">
            <v/>
          </cell>
          <cell r="R4927" t="str">
            <v/>
          </cell>
          <cell r="S4927">
            <v>0</v>
          </cell>
          <cell r="U4927">
            <v>0</v>
          </cell>
          <cell r="V4927">
            <v>0</v>
          </cell>
          <cell r="W4927">
            <v>0</v>
          </cell>
          <cell r="X4927"/>
          <cell r="Y4927"/>
        </row>
        <row r="4928">
          <cell r="I4928">
            <v>0</v>
          </cell>
          <cell r="J4928">
            <v>0</v>
          </cell>
          <cell r="O4928">
            <v>0</v>
          </cell>
          <cell r="P4928" t="str">
            <v/>
          </cell>
          <cell r="R4928" t="str">
            <v/>
          </cell>
          <cell r="S4928">
            <v>0</v>
          </cell>
          <cell r="U4928">
            <v>0</v>
          </cell>
          <cell r="V4928">
            <v>0</v>
          </cell>
          <cell r="W4928">
            <v>0</v>
          </cell>
          <cell r="X4928"/>
          <cell r="Y4928"/>
        </row>
        <row r="4929">
          <cell r="I4929">
            <v>0</v>
          </cell>
          <cell r="J4929">
            <v>0</v>
          </cell>
          <cell r="O4929">
            <v>0</v>
          </cell>
          <cell r="P4929" t="str">
            <v/>
          </cell>
          <cell r="R4929" t="str">
            <v/>
          </cell>
          <cell r="S4929">
            <v>0</v>
          </cell>
          <cell r="U4929">
            <v>0</v>
          </cell>
          <cell r="V4929">
            <v>0</v>
          </cell>
          <cell r="W4929">
            <v>0</v>
          </cell>
          <cell r="X4929"/>
          <cell r="Y4929"/>
        </row>
        <row r="4930">
          <cell r="I4930">
            <v>0</v>
          </cell>
          <cell r="J4930">
            <v>0</v>
          </cell>
          <cell r="O4930">
            <v>0</v>
          </cell>
          <cell r="P4930" t="str">
            <v/>
          </cell>
          <cell r="R4930" t="str">
            <v/>
          </cell>
          <cell r="S4930">
            <v>0</v>
          </cell>
          <cell r="U4930">
            <v>0</v>
          </cell>
          <cell r="V4930">
            <v>0</v>
          </cell>
          <cell r="W4930">
            <v>0</v>
          </cell>
          <cell r="X4930"/>
          <cell r="Y4930"/>
        </row>
        <row r="4931">
          <cell r="I4931">
            <v>0</v>
          </cell>
          <cell r="J4931">
            <v>0</v>
          </cell>
          <cell r="O4931">
            <v>0</v>
          </cell>
          <cell r="P4931" t="str">
            <v/>
          </cell>
          <cell r="R4931" t="str">
            <v/>
          </cell>
          <cell r="S4931">
            <v>0</v>
          </cell>
          <cell r="U4931">
            <v>0</v>
          </cell>
          <cell r="V4931">
            <v>0</v>
          </cell>
          <cell r="W4931">
            <v>0</v>
          </cell>
          <cell r="X4931"/>
          <cell r="Y4931"/>
        </row>
        <row r="4932">
          <cell r="I4932">
            <v>0</v>
          </cell>
          <cell r="J4932">
            <v>0</v>
          </cell>
          <cell r="O4932">
            <v>0</v>
          </cell>
          <cell r="P4932" t="str">
            <v/>
          </cell>
          <cell r="R4932" t="str">
            <v/>
          </cell>
          <cell r="S4932">
            <v>0</v>
          </cell>
          <cell r="U4932">
            <v>0</v>
          </cell>
          <cell r="V4932">
            <v>0</v>
          </cell>
          <cell r="W4932">
            <v>0</v>
          </cell>
          <cell r="X4932"/>
          <cell r="Y4932"/>
        </row>
        <row r="4933">
          <cell r="I4933">
            <v>0</v>
          </cell>
          <cell r="J4933">
            <v>0</v>
          </cell>
          <cell r="O4933">
            <v>0</v>
          </cell>
          <cell r="P4933" t="str">
            <v/>
          </cell>
          <cell r="R4933" t="str">
            <v/>
          </cell>
          <cell r="S4933">
            <v>0</v>
          </cell>
          <cell r="U4933">
            <v>0</v>
          </cell>
          <cell r="V4933">
            <v>0</v>
          </cell>
          <cell r="W4933">
            <v>0</v>
          </cell>
          <cell r="X4933"/>
          <cell r="Y4933"/>
        </row>
        <row r="4934">
          <cell r="I4934">
            <v>0</v>
          </cell>
          <cell r="J4934">
            <v>0</v>
          </cell>
          <cell r="O4934">
            <v>0</v>
          </cell>
          <cell r="P4934" t="str">
            <v/>
          </cell>
          <cell r="R4934" t="str">
            <v/>
          </cell>
          <cell r="S4934">
            <v>0</v>
          </cell>
          <cell r="U4934">
            <v>0</v>
          </cell>
          <cell r="V4934">
            <v>0</v>
          </cell>
          <cell r="W4934">
            <v>0</v>
          </cell>
          <cell r="X4934"/>
          <cell r="Y4934"/>
        </row>
        <row r="4935">
          <cell r="I4935">
            <v>0</v>
          </cell>
          <cell r="J4935">
            <v>0</v>
          </cell>
          <cell r="O4935">
            <v>0</v>
          </cell>
          <cell r="P4935" t="str">
            <v/>
          </cell>
          <cell r="R4935" t="str">
            <v/>
          </cell>
          <cell r="S4935">
            <v>0</v>
          </cell>
          <cell r="U4935">
            <v>0</v>
          </cell>
          <cell r="V4935">
            <v>0</v>
          </cell>
          <cell r="W4935">
            <v>0</v>
          </cell>
          <cell r="X4935"/>
          <cell r="Y4935"/>
        </row>
        <row r="4936">
          <cell r="I4936">
            <v>0</v>
          </cell>
          <cell r="J4936">
            <v>0</v>
          </cell>
          <cell r="O4936">
            <v>0</v>
          </cell>
          <cell r="P4936" t="str">
            <v/>
          </cell>
          <cell r="R4936" t="str">
            <v/>
          </cell>
          <cell r="S4936">
            <v>0</v>
          </cell>
          <cell r="U4936">
            <v>0</v>
          </cell>
          <cell r="V4936">
            <v>0</v>
          </cell>
          <cell r="W4936">
            <v>0</v>
          </cell>
          <cell r="X4936"/>
          <cell r="Y4936"/>
        </row>
        <row r="4937">
          <cell r="I4937">
            <v>0</v>
          </cell>
          <cell r="J4937">
            <v>0</v>
          </cell>
          <cell r="O4937">
            <v>0</v>
          </cell>
          <cell r="P4937" t="str">
            <v/>
          </cell>
          <cell r="R4937" t="str">
            <v/>
          </cell>
          <cell r="S4937">
            <v>0</v>
          </cell>
          <cell r="U4937">
            <v>0</v>
          </cell>
          <cell r="V4937">
            <v>0</v>
          </cell>
          <cell r="W4937">
            <v>0</v>
          </cell>
          <cell r="X4937"/>
          <cell r="Y4937"/>
        </row>
        <row r="4938">
          <cell r="I4938">
            <v>0</v>
          </cell>
          <cell r="J4938">
            <v>0</v>
          </cell>
          <cell r="O4938">
            <v>0</v>
          </cell>
          <cell r="P4938" t="str">
            <v/>
          </cell>
          <cell r="R4938" t="str">
            <v/>
          </cell>
          <cell r="S4938">
            <v>0</v>
          </cell>
          <cell r="U4938">
            <v>0</v>
          </cell>
          <cell r="V4938">
            <v>0</v>
          </cell>
          <cell r="W4938">
            <v>0</v>
          </cell>
          <cell r="X4938"/>
          <cell r="Y4938"/>
        </row>
        <row r="4939">
          <cell r="I4939">
            <v>0</v>
          </cell>
          <cell r="J4939">
            <v>0</v>
          </cell>
          <cell r="O4939">
            <v>0</v>
          </cell>
          <cell r="P4939" t="str">
            <v/>
          </cell>
          <cell r="R4939" t="str">
            <v/>
          </cell>
          <cell r="S4939">
            <v>0</v>
          </cell>
          <cell r="U4939">
            <v>0</v>
          </cell>
          <cell r="V4939">
            <v>0</v>
          </cell>
          <cell r="W4939">
            <v>0</v>
          </cell>
          <cell r="X4939"/>
          <cell r="Y4939"/>
        </row>
        <row r="4940">
          <cell r="I4940">
            <v>0</v>
          </cell>
          <cell r="J4940">
            <v>0</v>
          </cell>
          <cell r="O4940">
            <v>0</v>
          </cell>
          <cell r="P4940" t="str">
            <v/>
          </cell>
          <cell r="R4940" t="str">
            <v/>
          </cell>
          <cell r="S4940">
            <v>0</v>
          </cell>
          <cell r="U4940">
            <v>0</v>
          </cell>
          <cell r="V4940">
            <v>0</v>
          </cell>
          <cell r="W4940">
            <v>0</v>
          </cell>
          <cell r="X4940"/>
          <cell r="Y4940"/>
        </row>
        <row r="4941">
          <cell r="I4941">
            <v>0</v>
          </cell>
          <cell r="J4941">
            <v>0</v>
          </cell>
          <cell r="O4941">
            <v>0</v>
          </cell>
          <cell r="P4941" t="str">
            <v/>
          </cell>
          <cell r="R4941" t="str">
            <v/>
          </cell>
          <cell r="S4941">
            <v>0</v>
          </cell>
          <cell r="U4941">
            <v>0</v>
          </cell>
          <cell r="V4941">
            <v>0</v>
          </cell>
          <cell r="W4941">
            <v>0</v>
          </cell>
          <cell r="X4941"/>
          <cell r="Y4941"/>
        </row>
        <row r="4942">
          <cell r="I4942">
            <v>0</v>
          </cell>
          <cell r="J4942">
            <v>0</v>
          </cell>
          <cell r="O4942">
            <v>0</v>
          </cell>
          <cell r="P4942" t="str">
            <v/>
          </cell>
          <cell r="R4942" t="str">
            <v/>
          </cell>
          <cell r="S4942">
            <v>0</v>
          </cell>
          <cell r="U4942">
            <v>0</v>
          </cell>
          <cell r="V4942">
            <v>0</v>
          </cell>
          <cell r="W4942">
            <v>0</v>
          </cell>
          <cell r="X4942"/>
          <cell r="Y4942"/>
        </row>
        <row r="4943">
          <cell r="I4943">
            <v>0</v>
          </cell>
          <cell r="J4943">
            <v>0</v>
          </cell>
          <cell r="O4943">
            <v>0</v>
          </cell>
          <cell r="P4943" t="str">
            <v/>
          </cell>
          <cell r="R4943" t="str">
            <v/>
          </cell>
          <cell r="S4943">
            <v>0</v>
          </cell>
          <cell r="U4943">
            <v>0</v>
          </cell>
          <cell r="V4943">
            <v>0</v>
          </cell>
          <cell r="W4943">
            <v>0</v>
          </cell>
          <cell r="X4943"/>
          <cell r="Y4943"/>
        </row>
        <row r="4944">
          <cell r="I4944">
            <v>0</v>
          </cell>
          <cell r="J4944">
            <v>0</v>
          </cell>
          <cell r="O4944">
            <v>0</v>
          </cell>
          <cell r="P4944" t="str">
            <v/>
          </cell>
          <cell r="R4944" t="str">
            <v/>
          </cell>
          <cell r="S4944">
            <v>0</v>
          </cell>
          <cell r="U4944">
            <v>0</v>
          </cell>
          <cell r="V4944">
            <v>0</v>
          </cell>
          <cell r="W4944">
            <v>0</v>
          </cell>
          <cell r="X4944"/>
          <cell r="Y4944"/>
        </row>
        <row r="4945">
          <cell r="I4945">
            <v>0</v>
          </cell>
          <cell r="J4945">
            <v>0</v>
          </cell>
          <cell r="O4945">
            <v>0</v>
          </cell>
          <cell r="P4945" t="str">
            <v/>
          </cell>
          <cell r="R4945" t="str">
            <v/>
          </cell>
          <cell r="S4945">
            <v>0</v>
          </cell>
          <cell r="U4945">
            <v>0</v>
          </cell>
          <cell r="V4945">
            <v>0</v>
          </cell>
          <cell r="W4945">
            <v>0</v>
          </cell>
          <cell r="X4945"/>
          <cell r="Y4945"/>
        </row>
        <row r="4946">
          <cell r="I4946">
            <v>0</v>
          </cell>
          <cell r="J4946">
            <v>0</v>
          </cell>
          <cell r="O4946">
            <v>0</v>
          </cell>
          <cell r="P4946" t="str">
            <v/>
          </cell>
          <cell r="R4946" t="str">
            <v/>
          </cell>
          <cell r="S4946">
            <v>0</v>
          </cell>
          <cell r="U4946">
            <v>0</v>
          </cell>
          <cell r="V4946">
            <v>0</v>
          </cell>
          <cell r="W4946">
            <v>0</v>
          </cell>
          <cell r="X4946"/>
          <cell r="Y4946"/>
        </row>
        <row r="4947">
          <cell r="I4947">
            <v>0</v>
          </cell>
          <cell r="J4947">
            <v>0</v>
          </cell>
          <cell r="O4947">
            <v>0</v>
          </cell>
          <cell r="P4947" t="str">
            <v/>
          </cell>
          <cell r="R4947" t="str">
            <v/>
          </cell>
          <cell r="S4947">
            <v>0</v>
          </cell>
          <cell r="U4947">
            <v>0</v>
          </cell>
          <cell r="V4947">
            <v>0</v>
          </cell>
          <cell r="W4947">
            <v>0</v>
          </cell>
          <cell r="X4947"/>
          <cell r="Y4947"/>
        </row>
        <row r="4948">
          <cell r="I4948">
            <v>0</v>
          </cell>
          <cell r="J4948">
            <v>0</v>
          </cell>
          <cell r="O4948">
            <v>0</v>
          </cell>
          <cell r="P4948" t="str">
            <v/>
          </cell>
          <cell r="R4948" t="str">
            <v/>
          </cell>
          <cell r="S4948">
            <v>0</v>
          </cell>
          <cell r="U4948">
            <v>0</v>
          </cell>
          <cell r="V4948">
            <v>0</v>
          </cell>
          <cell r="W4948">
            <v>0</v>
          </cell>
          <cell r="X4948"/>
          <cell r="Y4948"/>
        </row>
        <row r="4949">
          <cell r="I4949">
            <v>0</v>
          </cell>
          <cell r="J4949">
            <v>0</v>
          </cell>
          <cell r="O4949">
            <v>0</v>
          </cell>
          <cell r="P4949" t="str">
            <v/>
          </cell>
          <cell r="R4949" t="str">
            <v/>
          </cell>
          <cell r="S4949">
            <v>0</v>
          </cell>
          <cell r="U4949">
            <v>0</v>
          </cell>
          <cell r="V4949">
            <v>0</v>
          </cell>
          <cell r="W4949">
            <v>0</v>
          </cell>
          <cell r="X4949"/>
          <cell r="Y4949"/>
        </row>
        <row r="4950">
          <cell r="I4950">
            <v>0</v>
          </cell>
          <cell r="J4950">
            <v>0</v>
          </cell>
          <cell r="O4950">
            <v>0</v>
          </cell>
          <cell r="P4950" t="str">
            <v/>
          </cell>
          <cell r="R4950" t="str">
            <v/>
          </cell>
          <cell r="S4950">
            <v>0</v>
          </cell>
          <cell r="U4950">
            <v>0</v>
          </cell>
          <cell r="V4950">
            <v>0</v>
          </cell>
          <cell r="W4950">
            <v>0</v>
          </cell>
          <cell r="X4950"/>
          <cell r="Y4950"/>
        </row>
        <row r="4951">
          <cell r="I4951">
            <v>0</v>
          </cell>
          <cell r="J4951">
            <v>0</v>
          </cell>
          <cell r="O4951">
            <v>0</v>
          </cell>
          <cell r="P4951" t="str">
            <v/>
          </cell>
          <cell r="R4951" t="str">
            <v/>
          </cell>
          <cell r="S4951">
            <v>0</v>
          </cell>
          <cell r="U4951">
            <v>0</v>
          </cell>
          <cell r="V4951">
            <v>0</v>
          </cell>
          <cell r="W4951">
            <v>0</v>
          </cell>
          <cell r="X4951"/>
          <cell r="Y4951"/>
        </row>
        <row r="4952">
          <cell r="I4952">
            <v>0</v>
          </cell>
          <cell r="J4952">
            <v>0</v>
          </cell>
          <cell r="O4952">
            <v>0</v>
          </cell>
          <cell r="P4952" t="str">
            <v/>
          </cell>
          <cell r="R4952" t="str">
            <v/>
          </cell>
          <cell r="S4952">
            <v>0</v>
          </cell>
          <cell r="U4952">
            <v>0</v>
          </cell>
          <cell r="V4952">
            <v>0</v>
          </cell>
          <cell r="W4952">
            <v>0</v>
          </cell>
          <cell r="X4952"/>
          <cell r="Y4952"/>
        </row>
        <row r="4953">
          <cell r="I4953">
            <v>0</v>
          </cell>
          <cell r="J4953">
            <v>0</v>
          </cell>
          <cell r="O4953">
            <v>0</v>
          </cell>
          <cell r="P4953" t="str">
            <v/>
          </cell>
          <cell r="R4953" t="str">
            <v/>
          </cell>
          <cell r="S4953">
            <v>0</v>
          </cell>
          <cell r="U4953">
            <v>0</v>
          </cell>
          <cell r="V4953">
            <v>0</v>
          </cell>
          <cell r="W4953">
            <v>0</v>
          </cell>
          <cell r="X4953"/>
          <cell r="Y4953"/>
        </row>
        <row r="4954">
          <cell r="I4954">
            <v>0</v>
          </cell>
          <cell r="J4954">
            <v>0</v>
          </cell>
          <cell r="O4954">
            <v>0</v>
          </cell>
          <cell r="P4954" t="str">
            <v/>
          </cell>
          <cell r="R4954" t="str">
            <v/>
          </cell>
          <cell r="S4954">
            <v>0</v>
          </cell>
          <cell r="U4954">
            <v>0</v>
          </cell>
          <cell r="V4954">
            <v>0</v>
          </cell>
          <cell r="W4954">
            <v>0</v>
          </cell>
          <cell r="X4954"/>
          <cell r="Y4954"/>
        </row>
        <row r="4955">
          <cell r="I4955">
            <v>0</v>
          </cell>
          <cell r="J4955">
            <v>0</v>
          </cell>
          <cell r="O4955">
            <v>0</v>
          </cell>
          <cell r="P4955" t="str">
            <v/>
          </cell>
          <cell r="R4955" t="str">
            <v/>
          </cell>
          <cell r="S4955">
            <v>0</v>
          </cell>
          <cell r="U4955">
            <v>0</v>
          </cell>
          <cell r="V4955">
            <v>0</v>
          </cell>
          <cell r="W4955">
            <v>0</v>
          </cell>
          <cell r="X4955"/>
          <cell r="Y4955"/>
        </row>
        <row r="4956">
          <cell r="I4956">
            <v>0</v>
          </cell>
          <cell r="J4956">
            <v>0</v>
          </cell>
          <cell r="O4956">
            <v>0</v>
          </cell>
          <cell r="P4956" t="str">
            <v/>
          </cell>
          <cell r="R4956" t="str">
            <v/>
          </cell>
          <cell r="S4956">
            <v>0</v>
          </cell>
          <cell r="U4956">
            <v>0</v>
          </cell>
          <cell r="V4956">
            <v>0</v>
          </cell>
          <cell r="W4956">
            <v>0</v>
          </cell>
          <cell r="X4956"/>
          <cell r="Y4956"/>
        </row>
        <row r="4957">
          <cell r="I4957">
            <v>0</v>
          </cell>
          <cell r="J4957">
            <v>0</v>
          </cell>
          <cell r="O4957">
            <v>0</v>
          </cell>
          <cell r="P4957" t="str">
            <v/>
          </cell>
          <cell r="R4957" t="str">
            <v/>
          </cell>
          <cell r="S4957">
            <v>0</v>
          </cell>
          <cell r="U4957">
            <v>0</v>
          </cell>
          <cell r="V4957">
            <v>0</v>
          </cell>
          <cell r="W4957">
            <v>0</v>
          </cell>
          <cell r="X4957"/>
          <cell r="Y4957"/>
        </row>
        <row r="4958">
          <cell r="I4958">
            <v>0</v>
          </cell>
          <cell r="J4958">
            <v>0</v>
          </cell>
          <cell r="O4958">
            <v>0</v>
          </cell>
          <cell r="P4958" t="str">
            <v/>
          </cell>
          <cell r="R4958" t="str">
            <v/>
          </cell>
          <cell r="S4958">
            <v>0</v>
          </cell>
          <cell r="U4958">
            <v>0</v>
          </cell>
          <cell r="V4958">
            <v>0</v>
          </cell>
          <cell r="W4958">
            <v>0</v>
          </cell>
          <cell r="X4958"/>
          <cell r="Y4958"/>
        </row>
        <row r="4959">
          <cell r="I4959">
            <v>0</v>
          </cell>
          <cell r="J4959">
            <v>0</v>
          </cell>
          <cell r="O4959">
            <v>0</v>
          </cell>
          <cell r="P4959" t="str">
            <v/>
          </cell>
          <cell r="R4959" t="str">
            <v/>
          </cell>
          <cell r="S4959">
            <v>0</v>
          </cell>
          <cell r="U4959">
            <v>0</v>
          </cell>
          <cell r="V4959">
            <v>0</v>
          </cell>
          <cell r="W4959">
            <v>0</v>
          </cell>
          <cell r="X4959"/>
          <cell r="Y4959"/>
        </row>
        <row r="4960">
          <cell r="I4960">
            <v>0</v>
          </cell>
          <cell r="J4960">
            <v>0</v>
          </cell>
          <cell r="O4960">
            <v>0</v>
          </cell>
          <cell r="P4960" t="str">
            <v/>
          </cell>
          <cell r="R4960" t="str">
            <v/>
          </cell>
          <cell r="S4960">
            <v>0</v>
          </cell>
          <cell r="U4960">
            <v>0</v>
          </cell>
          <cell r="V4960">
            <v>0</v>
          </cell>
          <cell r="W4960">
            <v>0</v>
          </cell>
          <cell r="X4960"/>
          <cell r="Y4960"/>
        </row>
        <row r="4961">
          <cell r="I4961">
            <v>0</v>
          </cell>
          <cell r="J4961">
            <v>0</v>
          </cell>
          <cell r="O4961">
            <v>0</v>
          </cell>
          <cell r="P4961" t="str">
            <v/>
          </cell>
          <cell r="R4961" t="str">
            <v/>
          </cell>
          <cell r="S4961">
            <v>0</v>
          </cell>
          <cell r="U4961">
            <v>0</v>
          </cell>
          <cell r="V4961">
            <v>0</v>
          </cell>
          <cell r="W4961">
            <v>0</v>
          </cell>
          <cell r="X4961"/>
          <cell r="Y4961"/>
        </row>
        <row r="4962">
          <cell r="I4962">
            <v>0</v>
          </cell>
          <cell r="J4962">
            <v>0</v>
          </cell>
          <cell r="O4962">
            <v>0</v>
          </cell>
          <cell r="P4962" t="str">
            <v/>
          </cell>
          <cell r="R4962" t="str">
            <v/>
          </cell>
          <cell r="S4962">
            <v>0</v>
          </cell>
          <cell r="U4962">
            <v>0</v>
          </cell>
          <cell r="V4962">
            <v>0</v>
          </cell>
          <cell r="W4962">
            <v>0</v>
          </cell>
          <cell r="X4962"/>
          <cell r="Y4962"/>
        </row>
        <row r="4963">
          <cell r="I4963">
            <v>0</v>
          </cell>
          <cell r="J4963">
            <v>0</v>
          </cell>
          <cell r="O4963">
            <v>0</v>
          </cell>
          <cell r="P4963" t="str">
            <v/>
          </cell>
          <cell r="R4963" t="str">
            <v/>
          </cell>
          <cell r="S4963">
            <v>0</v>
          </cell>
          <cell r="U4963">
            <v>0</v>
          </cell>
          <cell r="V4963">
            <v>0</v>
          </cell>
          <cell r="W4963">
            <v>0</v>
          </cell>
          <cell r="X4963"/>
          <cell r="Y4963"/>
        </row>
        <row r="4964">
          <cell r="I4964">
            <v>0</v>
          </cell>
          <cell r="J4964">
            <v>0</v>
          </cell>
          <cell r="O4964">
            <v>0</v>
          </cell>
          <cell r="P4964" t="str">
            <v/>
          </cell>
          <cell r="R4964" t="str">
            <v/>
          </cell>
          <cell r="S4964">
            <v>0</v>
          </cell>
          <cell r="U4964">
            <v>0</v>
          </cell>
          <cell r="V4964">
            <v>0</v>
          </cell>
          <cell r="W4964">
            <v>0</v>
          </cell>
          <cell r="X4964"/>
          <cell r="Y4964"/>
        </row>
        <row r="4965">
          <cell r="I4965">
            <v>0</v>
          </cell>
          <cell r="J4965">
            <v>0</v>
          </cell>
          <cell r="O4965">
            <v>0</v>
          </cell>
          <cell r="P4965" t="str">
            <v/>
          </cell>
          <cell r="R4965" t="str">
            <v/>
          </cell>
          <cell r="S4965">
            <v>0</v>
          </cell>
          <cell r="U4965">
            <v>0</v>
          </cell>
          <cell r="V4965">
            <v>0</v>
          </cell>
          <cell r="W4965">
            <v>0</v>
          </cell>
          <cell r="X4965"/>
          <cell r="Y4965"/>
        </row>
        <row r="4966">
          <cell r="I4966">
            <v>0</v>
          </cell>
          <cell r="J4966">
            <v>0</v>
          </cell>
          <cell r="O4966">
            <v>0</v>
          </cell>
          <cell r="P4966" t="str">
            <v/>
          </cell>
          <cell r="R4966" t="str">
            <v/>
          </cell>
          <cell r="S4966">
            <v>0</v>
          </cell>
          <cell r="U4966">
            <v>0</v>
          </cell>
          <cell r="V4966">
            <v>0</v>
          </cell>
          <cell r="W4966">
            <v>0</v>
          </cell>
          <cell r="X4966"/>
          <cell r="Y4966"/>
        </row>
        <row r="4967">
          <cell r="I4967">
            <v>0</v>
          </cell>
          <cell r="J4967">
            <v>0</v>
          </cell>
          <cell r="O4967">
            <v>0</v>
          </cell>
          <cell r="P4967" t="str">
            <v/>
          </cell>
          <cell r="R4967" t="str">
            <v/>
          </cell>
          <cell r="S4967">
            <v>0</v>
          </cell>
          <cell r="U4967">
            <v>0</v>
          </cell>
          <cell r="V4967">
            <v>0</v>
          </cell>
          <cell r="W4967">
            <v>0</v>
          </cell>
          <cell r="X4967"/>
          <cell r="Y4967"/>
        </row>
        <row r="4968">
          <cell r="I4968">
            <v>0</v>
          </cell>
          <cell r="J4968">
            <v>0</v>
          </cell>
          <cell r="O4968">
            <v>0</v>
          </cell>
          <cell r="P4968" t="str">
            <v/>
          </cell>
          <cell r="R4968" t="str">
            <v/>
          </cell>
          <cell r="S4968">
            <v>0</v>
          </cell>
          <cell r="U4968">
            <v>0</v>
          </cell>
          <cell r="V4968">
            <v>0</v>
          </cell>
          <cell r="W4968">
            <v>0</v>
          </cell>
          <cell r="X4968"/>
          <cell r="Y4968"/>
        </row>
        <row r="4969">
          <cell r="I4969">
            <v>0</v>
          </cell>
          <cell r="J4969">
            <v>0</v>
          </cell>
          <cell r="O4969">
            <v>0</v>
          </cell>
          <cell r="P4969" t="str">
            <v/>
          </cell>
          <cell r="R4969" t="str">
            <v/>
          </cell>
          <cell r="S4969">
            <v>0</v>
          </cell>
          <cell r="U4969">
            <v>0</v>
          </cell>
          <cell r="V4969">
            <v>0</v>
          </cell>
          <cell r="W4969">
            <v>0</v>
          </cell>
          <cell r="X4969"/>
          <cell r="Y4969"/>
        </row>
        <row r="4970">
          <cell r="I4970">
            <v>0</v>
          </cell>
          <cell r="J4970">
            <v>0</v>
          </cell>
          <cell r="O4970">
            <v>0</v>
          </cell>
          <cell r="P4970" t="str">
            <v/>
          </cell>
          <cell r="R4970" t="str">
            <v/>
          </cell>
          <cell r="S4970">
            <v>0</v>
          </cell>
          <cell r="U4970">
            <v>0</v>
          </cell>
          <cell r="V4970">
            <v>0</v>
          </cell>
          <cell r="W4970">
            <v>0</v>
          </cell>
          <cell r="X4970"/>
          <cell r="Y4970"/>
        </row>
        <row r="4971">
          <cell r="I4971">
            <v>0</v>
          </cell>
          <cell r="J4971">
            <v>0</v>
          </cell>
          <cell r="O4971">
            <v>0</v>
          </cell>
          <cell r="P4971" t="str">
            <v/>
          </cell>
          <cell r="R4971" t="str">
            <v/>
          </cell>
          <cell r="S4971">
            <v>0</v>
          </cell>
          <cell r="U4971">
            <v>0</v>
          </cell>
          <cell r="V4971">
            <v>0</v>
          </cell>
          <cell r="W4971">
            <v>0</v>
          </cell>
          <cell r="X4971"/>
          <cell r="Y4971"/>
        </row>
        <row r="4972">
          <cell r="I4972">
            <v>0</v>
          </cell>
          <cell r="J4972">
            <v>0</v>
          </cell>
          <cell r="O4972">
            <v>0</v>
          </cell>
          <cell r="P4972" t="str">
            <v/>
          </cell>
          <cell r="R4972" t="str">
            <v/>
          </cell>
          <cell r="S4972">
            <v>0</v>
          </cell>
          <cell r="U4972">
            <v>0</v>
          </cell>
          <cell r="V4972">
            <v>0</v>
          </cell>
          <cell r="W4972">
            <v>0</v>
          </cell>
          <cell r="X4972"/>
          <cell r="Y4972"/>
        </row>
        <row r="4973">
          <cell r="I4973">
            <v>0</v>
          </cell>
          <cell r="J4973">
            <v>0</v>
          </cell>
          <cell r="O4973">
            <v>0</v>
          </cell>
          <cell r="P4973" t="str">
            <v/>
          </cell>
          <cell r="R4973" t="str">
            <v/>
          </cell>
          <cell r="S4973">
            <v>0</v>
          </cell>
          <cell r="U4973">
            <v>0</v>
          </cell>
          <cell r="V4973">
            <v>0</v>
          </cell>
          <cell r="W4973">
            <v>0</v>
          </cell>
          <cell r="X4973"/>
          <cell r="Y4973"/>
        </row>
        <row r="4974">
          <cell r="I4974">
            <v>0</v>
          </cell>
          <cell r="J4974">
            <v>0</v>
          </cell>
          <cell r="O4974">
            <v>0</v>
          </cell>
          <cell r="P4974" t="str">
            <v/>
          </cell>
          <cell r="R4974" t="str">
            <v/>
          </cell>
          <cell r="S4974">
            <v>0</v>
          </cell>
          <cell r="U4974">
            <v>0</v>
          </cell>
          <cell r="V4974">
            <v>0</v>
          </cell>
          <cell r="W4974">
            <v>0</v>
          </cell>
          <cell r="X4974"/>
          <cell r="Y4974"/>
        </row>
        <row r="4975">
          <cell r="I4975">
            <v>0</v>
          </cell>
          <cell r="J4975">
            <v>0</v>
          </cell>
          <cell r="O4975">
            <v>0</v>
          </cell>
          <cell r="P4975" t="str">
            <v/>
          </cell>
          <cell r="R4975" t="str">
            <v/>
          </cell>
          <cell r="S4975">
            <v>0</v>
          </cell>
          <cell r="U4975">
            <v>0</v>
          </cell>
          <cell r="V4975">
            <v>0</v>
          </cell>
          <cell r="W4975">
            <v>0</v>
          </cell>
          <cell r="X4975"/>
          <cell r="Y4975"/>
        </row>
        <row r="4976">
          <cell r="I4976">
            <v>0</v>
          </cell>
          <cell r="J4976">
            <v>0</v>
          </cell>
          <cell r="O4976">
            <v>0</v>
          </cell>
          <cell r="P4976" t="str">
            <v/>
          </cell>
          <cell r="R4976" t="str">
            <v/>
          </cell>
          <cell r="S4976">
            <v>0</v>
          </cell>
          <cell r="U4976">
            <v>0</v>
          </cell>
          <cell r="V4976">
            <v>0</v>
          </cell>
          <cell r="W4976">
            <v>0</v>
          </cell>
          <cell r="X4976"/>
          <cell r="Y4976"/>
        </row>
        <row r="4977">
          <cell r="I4977">
            <v>0</v>
          </cell>
          <cell r="J4977">
            <v>0</v>
          </cell>
          <cell r="O4977">
            <v>0</v>
          </cell>
          <cell r="P4977" t="str">
            <v/>
          </cell>
          <cell r="R4977" t="str">
            <v/>
          </cell>
          <cell r="S4977">
            <v>0</v>
          </cell>
          <cell r="U4977">
            <v>0</v>
          </cell>
          <cell r="V4977">
            <v>0</v>
          </cell>
          <cell r="W4977">
            <v>0</v>
          </cell>
          <cell r="X4977"/>
          <cell r="Y4977"/>
        </row>
        <row r="4978">
          <cell r="I4978">
            <v>0</v>
          </cell>
          <cell r="J4978">
            <v>0</v>
          </cell>
          <cell r="O4978">
            <v>0</v>
          </cell>
          <cell r="P4978" t="str">
            <v/>
          </cell>
          <cell r="R4978" t="str">
            <v/>
          </cell>
          <cell r="S4978">
            <v>0</v>
          </cell>
          <cell r="U4978">
            <v>0</v>
          </cell>
          <cell r="V4978">
            <v>0</v>
          </cell>
          <cell r="W4978">
            <v>0</v>
          </cell>
          <cell r="X4978"/>
          <cell r="Y4978"/>
        </row>
        <row r="4979">
          <cell r="I4979">
            <v>0</v>
          </cell>
          <cell r="J4979">
            <v>0</v>
          </cell>
          <cell r="O4979">
            <v>0</v>
          </cell>
          <cell r="P4979" t="str">
            <v/>
          </cell>
          <cell r="R4979" t="str">
            <v/>
          </cell>
          <cell r="S4979">
            <v>0</v>
          </cell>
          <cell r="U4979">
            <v>0</v>
          </cell>
          <cell r="V4979">
            <v>0</v>
          </cell>
          <cell r="W4979">
            <v>0</v>
          </cell>
          <cell r="X4979"/>
          <cell r="Y4979"/>
        </row>
        <row r="4980">
          <cell r="I4980">
            <v>0</v>
          </cell>
          <cell r="J4980">
            <v>0</v>
          </cell>
          <cell r="O4980">
            <v>0</v>
          </cell>
          <cell r="P4980" t="str">
            <v/>
          </cell>
          <cell r="R4980" t="str">
            <v/>
          </cell>
          <cell r="S4980">
            <v>0</v>
          </cell>
          <cell r="U4980">
            <v>0</v>
          </cell>
          <cell r="V4980">
            <v>0</v>
          </cell>
          <cell r="W4980">
            <v>0</v>
          </cell>
          <cell r="X4980"/>
          <cell r="Y4980"/>
        </row>
        <row r="4981">
          <cell r="I4981">
            <v>0</v>
          </cell>
          <cell r="J4981">
            <v>0</v>
          </cell>
          <cell r="O4981">
            <v>0</v>
          </cell>
          <cell r="P4981" t="str">
            <v/>
          </cell>
          <cell r="R4981" t="str">
            <v/>
          </cell>
          <cell r="S4981">
            <v>0</v>
          </cell>
          <cell r="U4981">
            <v>0</v>
          </cell>
          <cell r="V4981">
            <v>0</v>
          </cell>
          <cell r="W4981">
            <v>0</v>
          </cell>
          <cell r="X4981"/>
          <cell r="Y4981"/>
        </row>
        <row r="4982">
          <cell r="I4982">
            <v>0</v>
          </cell>
          <cell r="J4982">
            <v>0</v>
          </cell>
          <cell r="O4982">
            <v>0</v>
          </cell>
          <cell r="P4982" t="str">
            <v/>
          </cell>
          <cell r="R4982" t="str">
            <v/>
          </cell>
          <cell r="S4982">
            <v>0</v>
          </cell>
          <cell r="U4982">
            <v>0</v>
          </cell>
          <cell r="V4982">
            <v>0</v>
          </cell>
          <cell r="W4982">
            <v>0</v>
          </cell>
          <cell r="X4982"/>
          <cell r="Y4982"/>
        </row>
        <row r="4983">
          <cell r="I4983">
            <v>0</v>
          </cell>
          <cell r="J4983">
            <v>0</v>
          </cell>
          <cell r="O4983">
            <v>0</v>
          </cell>
          <cell r="P4983" t="str">
            <v/>
          </cell>
          <cell r="R4983" t="str">
            <v/>
          </cell>
          <cell r="S4983">
            <v>0</v>
          </cell>
          <cell r="U4983">
            <v>0</v>
          </cell>
          <cell r="V4983">
            <v>0</v>
          </cell>
          <cell r="W4983">
            <v>0</v>
          </cell>
          <cell r="X4983"/>
          <cell r="Y4983"/>
        </row>
        <row r="4984">
          <cell r="I4984">
            <v>0</v>
          </cell>
          <cell r="J4984">
            <v>0</v>
          </cell>
          <cell r="O4984">
            <v>0</v>
          </cell>
          <cell r="P4984" t="str">
            <v/>
          </cell>
          <cell r="R4984" t="str">
            <v/>
          </cell>
          <cell r="S4984">
            <v>0</v>
          </cell>
          <cell r="U4984">
            <v>0</v>
          </cell>
          <cell r="V4984">
            <v>0</v>
          </cell>
          <cell r="W4984">
            <v>0</v>
          </cell>
          <cell r="X4984"/>
          <cell r="Y4984"/>
        </row>
        <row r="4985">
          <cell r="I4985">
            <v>0</v>
          </cell>
          <cell r="J4985">
            <v>0</v>
          </cell>
          <cell r="O4985">
            <v>0</v>
          </cell>
          <cell r="P4985" t="str">
            <v/>
          </cell>
          <cell r="R4985" t="str">
            <v/>
          </cell>
          <cell r="S4985">
            <v>0</v>
          </cell>
          <cell r="U4985">
            <v>0</v>
          </cell>
          <cell r="V4985">
            <v>0</v>
          </cell>
          <cell r="W4985">
            <v>0</v>
          </cell>
          <cell r="X4985"/>
          <cell r="Y4985"/>
        </row>
        <row r="4986">
          <cell r="I4986">
            <v>0</v>
          </cell>
          <cell r="J4986">
            <v>0</v>
          </cell>
          <cell r="O4986">
            <v>0</v>
          </cell>
          <cell r="P4986" t="str">
            <v/>
          </cell>
          <cell r="R4986" t="str">
            <v/>
          </cell>
          <cell r="S4986">
            <v>0</v>
          </cell>
          <cell r="U4986">
            <v>0</v>
          </cell>
          <cell r="V4986">
            <v>0</v>
          </cell>
          <cell r="W4986">
            <v>0</v>
          </cell>
          <cell r="X4986"/>
          <cell r="Y4986"/>
        </row>
        <row r="4987">
          <cell r="I4987">
            <v>0</v>
          </cell>
          <cell r="J4987">
            <v>0</v>
          </cell>
          <cell r="O4987">
            <v>0</v>
          </cell>
          <cell r="P4987" t="str">
            <v/>
          </cell>
          <cell r="R4987" t="str">
            <v/>
          </cell>
          <cell r="S4987">
            <v>0</v>
          </cell>
          <cell r="U4987">
            <v>0</v>
          </cell>
          <cell r="V4987">
            <v>0</v>
          </cell>
          <cell r="W4987">
            <v>0</v>
          </cell>
          <cell r="X4987"/>
          <cell r="Y4987"/>
        </row>
        <row r="4988">
          <cell r="I4988">
            <v>0</v>
          </cell>
          <cell r="J4988">
            <v>0</v>
          </cell>
          <cell r="O4988">
            <v>0</v>
          </cell>
          <cell r="P4988" t="str">
            <v/>
          </cell>
          <cell r="R4988" t="str">
            <v/>
          </cell>
          <cell r="S4988">
            <v>0</v>
          </cell>
          <cell r="U4988">
            <v>0</v>
          </cell>
          <cell r="V4988">
            <v>0</v>
          </cell>
          <cell r="W4988">
            <v>0</v>
          </cell>
          <cell r="X4988"/>
          <cell r="Y4988"/>
        </row>
        <row r="4989">
          <cell r="I4989">
            <v>0</v>
          </cell>
          <cell r="J4989">
            <v>0</v>
          </cell>
          <cell r="O4989">
            <v>0</v>
          </cell>
          <cell r="P4989" t="str">
            <v/>
          </cell>
          <cell r="R4989" t="str">
            <v/>
          </cell>
          <cell r="S4989">
            <v>0</v>
          </cell>
          <cell r="U4989">
            <v>0</v>
          </cell>
          <cell r="V4989">
            <v>0</v>
          </cell>
          <cell r="W4989">
            <v>0</v>
          </cell>
          <cell r="X4989"/>
          <cell r="Y4989"/>
        </row>
        <row r="4990">
          <cell r="I4990">
            <v>0</v>
          </cell>
          <cell r="J4990">
            <v>0</v>
          </cell>
          <cell r="O4990">
            <v>0</v>
          </cell>
          <cell r="P4990" t="str">
            <v/>
          </cell>
          <cell r="R4990" t="str">
            <v/>
          </cell>
          <cell r="S4990">
            <v>0</v>
          </cell>
          <cell r="U4990">
            <v>0</v>
          </cell>
          <cell r="V4990">
            <v>0</v>
          </cell>
          <cell r="W4990">
            <v>0</v>
          </cell>
          <cell r="X4990"/>
          <cell r="Y4990"/>
        </row>
        <row r="4991">
          <cell r="I4991">
            <v>0</v>
          </cell>
          <cell r="J4991">
            <v>0</v>
          </cell>
          <cell r="O4991">
            <v>0</v>
          </cell>
          <cell r="P4991" t="str">
            <v/>
          </cell>
          <cell r="R4991" t="str">
            <v/>
          </cell>
          <cell r="S4991">
            <v>0</v>
          </cell>
          <cell r="U4991">
            <v>0</v>
          </cell>
          <cell r="V4991">
            <v>0</v>
          </cell>
          <cell r="W4991">
            <v>0</v>
          </cell>
          <cell r="X4991"/>
          <cell r="Y4991"/>
        </row>
        <row r="4992">
          <cell r="I4992">
            <v>0</v>
          </cell>
          <cell r="J4992">
            <v>0</v>
          </cell>
          <cell r="O4992">
            <v>0</v>
          </cell>
          <cell r="P4992" t="str">
            <v/>
          </cell>
          <cell r="R4992" t="str">
            <v/>
          </cell>
          <cell r="S4992">
            <v>0</v>
          </cell>
          <cell r="U4992">
            <v>0</v>
          </cell>
          <cell r="V4992">
            <v>0</v>
          </cell>
          <cell r="W4992">
            <v>0</v>
          </cell>
          <cell r="X4992"/>
          <cell r="Y4992"/>
        </row>
        <row r="4993">
          <cell r="I4993">
            <v>0</v>
          </cell>
          <cell r="J4993">
            <v>0</v>
          </cell>
          <cell r="O4993">
            <v>0</v>
          </cell>
          <cell r="P4993" t="str">
            <v/>
          </cell>
          <cell r="R4993" t="str">
            <v/>
          </cell>
          <cell r="S4993">
            <v>0</v>
          </cell>
          <cell r="U4993">
            <v>0</v>
          </cell>
          <cell r="V4993">
            <v>0</v>
          </cell>
          <cell r="W4993">
            <v>0</v>
          </cell>
          <cell r="X4993"/>
          <cell r="Y4993"/>
        </row>
        <row r="4994">
          <cell r="I4994">
            <v>0</v>
          </cell>
          <cell r="J4994">
            <v>0</v>
          </cell>
          <cell r="O4994">
            <v>0</v>
          </cell>
          <cell r="P4994" t="str">
            <v/>
          </cell>
          <cell r="R4994" t="str">
            <v/>
          </cell>
          <cell r="S4994">
            <v>0</v>
          </cell>
          <cell r="U4994">
            <v>0</v>
          </cell>
          <cell r="V4994">
            <v>0</v>
          </cell>
          <cell r="W4994">
            <v>0</v>
          </cell>
          <cell r="X4994"/>
          <cell r="Y4994"/>
        </row>
        <row r="4995">
          <cell r="I4995">
            <v>0</v>
          </cell>
          <cell r="J4995">
            <v>0</v>
          </cell>
          <cell r="O4995">
            <v>0</v>
          </cell>
          <cell r="P4995" t="str">
            <v/>
          </cell>
          <cell r="R4995" t="str">
            <v/>
          </cell>
          <cell r="S4995">
            <v>0</v>
          </cell>
          <cell r="U4995">
            <v>0</v>
          </cell>
          <cell r="V4995">
            <v>0</v>
          </cell>
          <cell r="W4995">
            <v>0</v>
          </cell>
          <cell r="X4995"/>
          <cell r="Y4995"/>
        </row>
        <row r="4996">
          <cell r="I4996">
            <v>0</v>
          </cell>
          <cell r="J4996">
            <v>0</v>
          </cell>
          <cell r="O4996">
            <v>0</v>
          </cell>
          <cell r="P4996" t="str">
            <v/>
          </cell>
          <cell r="R4996" t="str">
            <v/>
          </cell>
          <cell r="S4996">
            <v>0</v>
          </cell>
          <cell r="U4996">
            <v>0</v>
          </cell>
          <cell r="V4996">
            <v>0</v>
          </cell>
          <cell r="W4996">
            <v>0</v>
          </cell>
          <cell r="X4996"/>
          <cell r="Y4996"/>
        </row>
        <row r="4997">
          <cell r="I4997">
            <v>0</v>
          </cell>
          <cell r="J4997">
            <v>0</v>
          </cell>
          <cell r="O4997">
            <v>0</v>
          </cell>
          <cell r="P4997" t="str">
            <v/>
          </cell>
          <cell r="R4997" t="str">
            <v/>
          </cell>
          <cell r="S4997">
            <v>0</v>
          </cell>
          <cell r="U4997">
            <v>0</v>
          </cell>
          <cell r="V4997">
            <v>0</v>
          </cell>
          <cell r="W4997">
            <v>0</v>
          </cell>
          <cell r="X4997"/>
          <cell r="Y4997"/>
        </row>
        <row r="4998">
          <cell r="I4998">
            <v>0</v>
          </cell>
          <cell r="J4998">
            <v>0</v>
          </cell>
          <cell r="O4998">
            <v>0</v>
          </cell>
          <cell r="P4998" t="str">
            <v/>
          </cell>
          <cell r="R4998" t="str">
            <v/>
          </cell>
          <cell r="S4998">
            <v>0</v>
          </cell>
          <cell r="U4998">
            <v>0</v>
          </cell>
          <cell r="V4998">
            <v>0</v>
          </cell>
          <cell r="W4998">
            <v>0</v>
          </cell>
          <cell r="X4998"/>
          <cell r="Y4998"/>
        </row>
        <row r="4999">
          <cell r="I4999">
            <v>0</v>
          </cell>
          <cell r="J4999">
            <v>0</v>
          </cell>
          <cell r="O4999">
            <v>0</v>
          </cell>
          <cell r="P4999" t="str">
            <v/>
          </cell>
          <cell r="R4999" t="str">
            <v/>
          </cell>
          <cell r="S4999">
            <v>0</v>
          </cell>
          <cell r="U4999">
            <v>0</v>
          </cell>
          <cell r="V4999">
            <v>0</v>
          </cell>
          <cell r="W4999">
            <v>0</v>
          </cell>
          <cell r="X4999"/>
          <cell r="Y4999"/>
        </row>
        <row r="5000">
          <cell r="I5000">
            <v>0</v>
          </cell>
          <cell r="J5000">
            <v>0</v>
          </cell>
          <cell r="O5000">
            <v>0</v>
          </cell>
          <cell r="P5000" t="str">
            <v/>
          </cell>
          <cell r="R5000" t="str">
            <v/>
          </cell>
          <cell r="S5000">
            <v>0</v>
          </cell>
          <cell r="U5000">
            <v>0</v>
          </cell>
          <cell r="V5000">
            <v>0</v>
          </cell>
          <cell r="W5000">
            <v>0</v>
          </cell>
          <cell r="X5000"/>
          <cell r="Y5000"/>
        </row>
        <row r="5001">
          <cell r="I5001">
            <v>0</v>
          </cell>
          <cell r="J5001">
            <v>0</v>
          </cell>
          <cell r="O5001">
            <v>0</v>
          </cell>
          <cell r="P5001" t="str">
            <v/>
          </cell>
          <cell r="R5001" t="str">
            <v/>
          </cell>
          <cell r="S5001">
            <v>0</v>
          </cell>
          <cell r="U5001">
            <v>0</v>
          </cell>
          <cell r="V5001">
            <v>0</v>
          </cell>
          <cell r="W5001">
            <v>0</v>
          </cell>
          <cell r="X5001"/>
          <cell r="Y5001"/>
        </row>
        <row r="5002">
          <cell r="I5002">
            <v>0</v>
          </cell>
          <cell r="J5002">
            <v>0</v>
          </cell>
          <cell r="O5002">
            <v>0</v>
          </cell>
          <cell r="P5002" t="str">
            <v/>
          </cell>
          <cell r="R5002" t="str">
            <v/>
          </cell>
          <cell r="S5002">
            <v>0</v>
          </cell>
          <cell r="U5002">
            <v>0</v>
          </cell>
          <cell r="V5002">
            <v>0</v>
          </cell>
          <cell r="W5002">
            <v>0</v>
          </cell>
          <cell r="X5002"/>
          <cell r="Y5002"/>
        </row>
        <row r="5003">
          <cell r="I5003">
            <v>0</v>
          </cell>
          <cell r="J5003">
            <v>0</v>
          </cell>
          <cell r="O5003">
            <v>0</v>
          </cell>
          <cell r="P5003" t="str">
            <v/>
          </cell>
          <cell r="R5003" t="str">
            <v/>
          </cell>
          <cell r="S5003">
            <v>0</v>
          </cell>
          <cell r="U5003">
            <v>0</v>
          </cell>
          <cell r="V5003">
            <v>0</v>
          </cell>
          <cell r="W5003">
            <v>0</v>
          </cell>
          <cell r="X5003"/>
          <cell r="Y5003"/>
        </row>
        <row r="5004">
          <cell r="I5004">
            <v>0</v>
          </cell>
          <cell r="J5004">
            <v>0</v>
          </cell>
          <cell r="O5004">
            <v>0</v>
          </cell>
          <cell r="P5004" t="str">
            <v/>
          </cell>
          <cell r="R5004" t="str">
            <v/>
          </cell>
          <cell r="S5004">
            <v>0</v>
          </cell>
          <cell r="U5004">
            <v>0</v>
          </cell>
          <cell r="V5004">
            <v>0</v>
          </cell>
          <cell r="W5004">
            <v>0</v>
          </cell>
          <cell r="X5004"/>
          <cell r="Y5004"/>
        </row>
        <row r="5005">
          <cell r="I5005">
            <v>0</v>
          </cell>
          <cell r="J5005">
            <v>0</v>
          </cell>
          <cell r="O5005">
            <v>0</v>
          </cell>
          <cell r="P5005" t="str">
            <v/>
          </cell>
          <cell r="R5005" t="str">
            <v/>
          </cell>
          <cell r="S5005">
            <v>0</v>
          </cell>
          <cell r="U5005">
            <v>0</v>
          </cell>
          <cell r="V5005">
            <v>0</v>
          </cell>
          <cell r="W5005">
            <v>0</v>
          </cell>
          <cell r="X5005"/>
          <cell r="Y5005"/>
        </row>
        <row r="5006">
          <cell r="I5006">
            <v>0</v>
          </cell>
          <cell r="J5006">
            <v>0</v>
          </cell>
          <cell r="O5006">
            <v>0</v>
          </cell>
          <cell r="P5006" t="str">
            <v/>
          </cell>
          <cell r="R5006" t="str">
            <v/>
          </cell>
          <cell r="S5006">
            <v>0</v>
          </cell>
          <cell r="U5006">
            <v>0</v>
          </cell>
          <cell r="V5006">
            <v>0</v>
          </cell>
          <cell r="W5006">
            <v>0</v>
          </cell>
          <cell r="X5006"/>
          <cell r="Y5006"/>
        </row>
        <row r="5007">
          <cell r="I5007">
            <v>0</v>
          </cell>
          <cell r="J5007">
            <v>0</v>
          </cell>
          <cell r="O5007">
            <v>0</v>
          </cell>
          <cell r="P5007" t="str">
            <v/>
          </cell>
          <cell r="R5007" t="str">
            <v/>
          </cell>
          <cell r="S5007">
            <v>0</v>
          </cell>
          <cell r="U5007">
            <v>0</v>
          </cell>
          <cell r="V5007">
            <v>0</v>
          </cell>
          <cell r="W5007">
            <v>0</v>
          </cell>
          <cell r="X5007"/>
          <cell r="Y5007"/>
        </row>
        <row r="5008">
          <cell r="I5008">
            <v>0</v>
          </cell>
          <cell r="J5008">
            <v>0</v>
          </cell>
          <cell r="O5008">
            <v>0</v>
          </cell>
          <cell r="P5008" t="str">
            <v/>
          </cell>
          <cell r="R5008" t="str">
            <v/>
          </cell>
          <cell r="S5008">
            <v>0</v>
          </cell>
          <cell r="U5008">
            <v>0</v>
          </cell>
          <cell r="V5008">
            <v>0</v>
          </cell>
          <cell r="W5008">
            <v>0</v>
          </cell>
          <cell r="X5008"/>
          <cell r="Y5008"/>
        </row>
        <row r="5009">
          <cell r="I5009">
            <v>0</v>
          </cell>
          <cell r="J5009">
            <v>0</v>
          </cell>
          <cell r="O5009">
            <v>0</v>
          </cell>
          <cell r="P5009" t="str">
            <v/>
          </cell>
          <cell r="R5009" t="str">
            <v/>
          </cell>
          <cell r="S5009">
            <v>0</v>
          </cell>
          <cell r="U5009">
            <v>0</v>
          </cell>
          <cell r="V5009">
            <v>0</v>
          </cell>
          <cell r="W5009">
            <v>0</v>
          </cell>
          <cell r="X5009"/>
          <cell r="Y5009"/>
        </row>
        <row r="5010">
          <cell r="I5010">
            <v>0</v>
          </cell>
          <cell r="J5010">
            <v>0</v>
          </cell>
          <cell r="O5010">
            <v>0</v>
          </cell>
          <cell r="P5010" t="str">
            <v/>
          </cell>
          <cell r="R5010" t="str">
            <v/>
          </cell>
          <cell r="S5010">
            <v>0</v>
          </cell>
          <cell r="U5010">
            <v>0</v>
          </cell>
          <cell r="V5010">
            <v>0</v>
          </cell>
          <cell r="W5010">
            <v>0</v>
          </cell>
          <cell r="X5010"/>
          <cell r="Y5010"/>
        </row>
        <row r="5011">
          <cell r="I5011">
            <v>0</v>
          </cell>
          <cell r="J5011">
            <v>0</v>
          </cell>
          <cell r="O5011">
            <v>0</v>
          </cell>
          <cell r="P5011" t="str">
            <v/>
          </cell>
          <cell r="R5011" t="str">
            <v/>
          </cell>
          <cell r="S5011">
            <v>0</v>
          </cell>
          <cell r="U5011">
            <v>0</v>
          </cell>
          <cell r="V5011">
            <v>0</v>
          </cell>
          <cell r="W5011">
            <v>0</v>
          </cell>
          <cell r="X5011"/>
          <cell r="Y5011"/>
        </row>
        <row r="5012">
          <cell r="I5012">
            <v>0</v>
          </cell>
          <cell r="J5012">
            <v>0</v>
          </cell>
          <cell r="O5012">
            <v>0</v>
          </cell>
          <cell r="P5012" t="str">
            <v/>
          </cell>
          <cell r="R5012" t="str">
            <v/>
          </cell>
          <cell r="S5012">
            <v>0</v>
          </cell>
          <cell r="U5012">
            <v>0</v>
          </cell>
          <cell r="V5012">
            <v>0</v>
          </cell>
          <cell r="W5012">
            <v>0</v>
          </cell>
          <cell r="X5012"/>
          <cell r="Y5012"/>
        </row>
        <row r="5013">
          <cell r="I5013">
            <v>0</v>
          </cell>
          <cell r="J5013">
            <v>0</v>
          </cell>
          <cell r="O5013">
            <v>0</v>
          </cell>
          <cell r="P5013" t="str">
            <v/>
          </cell>
          <cell r="R5013" t="str">
            <v/>
          </cell>
          <cell r="S5013">
            <v>0</v>
          </cell>
          <cell r="U5013">
            <v>0</v>
          </cell>
          <cell r="V5013">
            <v>0</v>
          </cell>
          <cell r="W5013">
            <v>0</v>
          </cell>
          <cell r="X5013"/>
          <cell r="Y5013"/>
        </row>
        <row r="5014">
          <cell r="I5014">
            <v>0</v>
          </cell>
          <cell r="J5014">
            <v>0</v>
          </cell>
          <cell r="O5014">
            <v>0</v>
          </cell>
          <cell r="P5014" t="str">
            <v/>
          </cell>
          <cell r="R5014" t="str">
            <v/>
          </cell>
          <cell r="S5014">
            <v>0</v>
          </cell>
          <cell r="U5014">
            <v>0</v>
          </cell>
          <cell r="V5014">
            <v>0</v>
          </cell>
          <cell r="W5014">
            <v>0</v>
          </cell>
          <cell r="X5014"/>
          <cell r="Y5014"/>
        </row>
        <row r="5015">
          <cell r="I5015">
            <v>0</v>
          </cell>
          <cell r="J5015">
            <v>0</v>
          </cell>
          <cell r="O5015">
            <v>0</v>
          </cell>
          <cell r="P5015" t="str">
            <v/>
          </cell>
          <cell r="R5015" t="str">
            <v/>
          </cell>
          <cell r="S5015">
            <v>0</v>
          </cell>
          <cell r="U5015">
            <v>0</v>
          </cell>
          <cell r="V5015">
            <v>0</v>
          </cell>
          <cell r="W5015">
            <v>0</v>
          </cell>
          <cell r="X5015"/>
          <cell r="Y5015"/>
        </row>
        <row r="5016">
          <cell r="I5016">
            <v>0</v>
          </cell>
          <cell r="J5016">
            <v>0</v>
          </cell>
          <cell r="O5016">
            <v>0</v>
          </cell>
          <cell r="P5016" t="str">
            <v/>
          </cell>
          <cell r="R5016" t="str">
            <v/>
          </cell>
          <cell r="S5016">
            <v>0</v>
          </cell>
          <cell r="U5016">
            <v>0</v>
          </cell>
          <cell r="V5016">
            <v>0</v>
          </cell>
          <cell r="W5016">
            <v>0</v>
          </cell>
          <cell r="X5016"/>
          <cell r="Y5016"/>
        </row>
        <row r="5017">
          <cell r="I5017">
            <v>0</v>
          </cell>
          <cell r="J5017">
            <v>0</v>
          </cell>
          <cell r="O5017">
            <v>0</v>
          </cell>
          <cell r="P5017" t="str">
            <v/>
          </cell>
          <cell r="R5017" t="str">
            <v/>
          </cell>
          <cell r="S5017">
            <v>0</v>
          </cell>
          <cell r="U5017">
            <v>0</v>
          </cell>
          <cell r="V5017">
            <v>0</v>
          </cell>
          <cell r="W5017">
            <v>0</v>
          </cell>
          <cell r="X5017"/>
          <cell r="Y5017"/>
        </row>
        <row r="5018">
          <cell r="I5018">
            <v>0</v>
          </cell>
          <cell r="J5018">
            <v>0</v>
          </cell>
          <cell r="O5018">
            <v>0</v>
          </cell>
          <cell r="P5018" t="str">
            <v/>
          </cell>
          <cell r="R5018" t="str">
            <v/>
          </cell>
          <cell r="S5018">
            <v>0</v>
          </cell>
          <cell r="U5018">
            <v>0</v>
          </cell>
          <cell r="V5018">
            <v>0</v>
          </cell>
          <cell r="W5018">
            <v>0</v>
          </cell>
          <cell r="X5018"/>
          <cell r="Y5018"/>
        </row>
        <row r="5019">
          <cell r="I5019">
            <v>0</v>
          </cell>
          <cell r="J5019">
            <v>0</v>
          </cell>
          <cell r="O5019">
            <v>0</v>
          </cell>
          <cell r="P5019" t="str">
            <v/>
          </cell>
          <cell r="R5019" t="str">
            <v/>
          </cell>
          <cell r="S5019">
            <v>0</v>
          </cell>
          <cell r="U5019">
            <v>0</v>
          </cell>
          <cell r="V5019">
            <v>0</v>
          </cell>
          <cell r="W5019">
            <v>0</v>
          </cell>
          <cell r="X5019"/>
          <cell r="Y5019"/>
        </row>
        <row r="5020">
          <cell r="I5020">
            <v>0</v>
          </cell>
          <cell r="J5020">
            <v>0</v>
          </cell>
          <cell r="O5020">
            <v>0</v>
          </cell>
          <cell r="P5020" t="str">
            <v/>
          </cell>
          <cell r="R5020" t="str">
            <v/>
          </cell>
          <cell r="S5020">
            <v>0</v>
          </cell>
          <cell r="U5020">
            <v>0</v>
          </cell>
          <cell r="V5020">
            <v>0</v>
          </cell>
          <cell r="W5020">
            <v>0</v>
          </cell>
          <cell r="X5020"/>
          <cell r="Y5020"/>
        </row>
        <row r="5021">
          <cell r="I5021">
            <v>0</v>
          </cell>
          <cell r="J5021">
            <v>0</v>
          </cell>
          <cell r="O5021">
            <v>0</v>
          </cell>
          <cell r="P5021" t="str">
            <v/>
          </cell>
          <cell r="R5021" t="str">
            <v/>
          </cell>
          <cell r="S5021">
            <v>0</v>
          </cell>
          <cell r="U5021">
            <v>0</v>
          </cell>
          <cell r="V5021">
            <v>0</v>
          </cell>
          <cell r="W5021">
            <v>0</v>
          </cell>
          <cell r="X5021"/>
          <cell r="Y5021"/>
        </row>
        <row r="5022">
          <cell r="I5022">
            <v>0</v>
          </cell>
          <cell r="J5022">
            <v>0</v>
          </cell>
          <cell r="O5022">
            <v>0</v>
          </cell>
          <cell r="P5022" t="str">
            <v/>
          </cell>
          <cell r="R5022" t="str">
            <v/>
          </cell>
          <cell r="S5022">
            <v>0</v>
          </cell>
          <cell r="U5022">
            <v>0</v>
          </cell>
          <cell r="V5022">
            <v>0</v>
          </cell>
          <cell r="W5022">
            <v>0</v>
          </cell>
          <cell r="X5022"/>
          <cell r="Y5022"/>
        </row>
        <row r="5023">
          <cell r="I5023">
            <v>0</v>
          </cell>
          <cell r="J5023">
            <v>0</v>
          </cell>
          <cell r="O5023">
            <v>0</v>
          </cell>
          <cell r="P5023" t="str">
            <v/>
          </cell>
          <cell r="R5023" t="str">
            <v/>
          </cell>
          <cell r="S5023">
            <v>0</v>
          </cell>
          <cell r="U5023">
            <v>0</v>
          </cell>
          <cell r="V5023">
            <v>0</v>
          </cell>
          <cell r="W5023">
            <v>0</v>
          </cell>
          <cell r="X5023"/>
          <cell r="Y5023"/>
        </row>
        <row r="5024">
          <cell r="I5024">
            <v>0</v>
          </cell>
          <cell r="J5024">
            <v>0</v>
          </cell>
          <cell r="O5024">
            <v>0</v>
          </cell>
          <cell r="P5024" t="str">
            <v/>
          </cell>
          <cell r="R5024" t="str">
            <v/>
          </cell>
          <cell r="S5024">
            <v>0</v>
          </cell>
          <cell r="U5024">
            <v>0</v>
          </cell>
          <cell r="V5024">
            <v>0</v>
          </cell>
          <cell r="W5024">
            <v>0</v>
          </cell>
          <cell r="X5024"/>
          <cell r="Y5024"/>
        </row>
        <row r="5025">
          <cell r="I5025">
            <v>0</v>
          </cell>
          <cell r="J5025">
            <v>0</v>
          </cell>
          <cell r="O5025">
            <v>0</v>
          </cell>
          <cell r="P5025" t="str">
            <v/>
          </cell>
          <cell r="R5025" t="str">
            <v/>
          </cell>
          <cell r="S5025">
            <v>0</v>
          </cell>
          <cell r="U5025">
            <v>0</v>
          </cell>
          <cell r="V5025">
            <v>0</v>
          </cell>
          <cell r="W5025">
            <v>0</v>
          </cell>
          <cell r="X5025"/>
          <cell r="Y5025"/>
        </row>
        <row r="5026">
          <cell r="I5026">
            <v>0</v>
          </cell>
          <cell r="J5026">
            <v>0</v>
          </cell>
          <cell r="O5026">
            <v>0</v>
          </cell>
          <cell r="P5026" t="str">
            <v/>
          </cell>
          <cell r="R5026" t="str">
            <v/>
          </cell>
          <cell r="S5026">
            <v>0</v>
          </cell>
          <cell r="U5026">
            <v>0</v>
          </cell>
          <cell r="V5026">
            <v>0</v>
          </cell>
          <cell r="W5026">
            <v>0</v>
          </cell>
          <cell r="X5026"/>
          <cell r="Y5026"/>
        </row>
        <row r="5027">
          <cell r="I5027">
            <v>0</v>
          </cell>
          <cell r="J5027">
            <v>0</v>
          </cell>
          <cell r="O5027">
            <v>0</v>
          </cell>
          <cell r="P5027" t="str">
            <v/>
          </cell>
          <cell r="R5027" t="str">
            <v/>
          </cell>
          <cell r="S5027">
            <v>0</v>
          </cell>
          <cell r="U5027">
            <v>0</v>
          </cell>
          <cell r="V5027">
            <v>0</v>
          </cell>
          <cell r="W5027">
            <v>0</v>
          </cell>
          <cell r="X5027"/>
          <cell r="Y5027"/>
        </row>
        <row r="5028">
          <cell r="I5028">
            <v>0</v>
          </cell>
          <cell r="J5028">
            <v>0</v>
          </cell>
          <cell r="O5028">
            <v>0</v>
          </cell>
          <cell r="P5028" t="str">
            <v/>
          </cell>
          <cell r="R5028" t="str">
            <v/>
          </cell>
          <cell r="S5028">
            <v>0</v>
          </cell>
          <cell r="U5028">
            <v>0</v>
          </cell>
          <cell r="V5028">
            <v>0</v>
          </cell>
          <cell r="W5028">
            <v>0</v>
          </cell>
          <cell r="X5028"/>
          <cell r="Y5028"/>
        </row>
        <row r="5029">
          <cell r="I5029">
            <v>0</v>
          </cell>
          <cell r="J5029">
            <v>0</v>
          </cell>
          <cell r="O5029">
            <v>0</v>
          </cell>
          <cell r="P5029" t="str">
            <v/>
          </cell>
          <cell r="R5029" t="str">
            <v/>
          </cell>
          <cell r="S5029">
            <v>0</v>
          </cell>
          <cell r="U5029">
            <v>0</v>
          </cell>
          <cell r="V5029">
            <v>0</v>
          </cell>
          <cell r="W5029">
            <v>0</v>
          </cell>
          <cell r="X5029"/>
          <cell r="Y5029"/>
        </row>
        <row r="5030">
          <cell r="I5030">
            <v>0</v>
          </cell>
          <cell r="J5030">
            <v>0</v>
          </cell>
          <cell r="O5030">
            <v>0</v>
          </cell>
          <cell r="P5030" t="str">
            <v/>
          </cell>
          <cell r="R5030" t="str">
            <v/>
          </cell>
          <cell r="S5030">
            <v>0</v>
          </cell>
          <cell r="U5030">
            <v>0</v>
          </cell>
          <cell r="V5030">
            <v>0</v>
          </cell>
          <cell r="W5030">
            <v>0</v>
          </cell>
          <cell r="X5030"/>
          <cell r="Y5030"/>
        </row>
        <row r="5031">
          <cell r="I5031">
            <v>0</v>
          </cell>
          <cell r="J5031">
            <v>0</v>
          </cell>
          <cell r="O5031">
            <v>0</v>
          </cell>
          <cell r="P5031" t="str">
            <v/>
          </cell>
          <cell r="R5031" t="str">
            <v/>
          </cell>
          <cell r="S5031">
            <v>0</v>
          </cell>
          <cell r="U5031">
            <v>0</v>
          </cell>
          <cell r="V5031">
            <v>0</v>
          </cell>
          <cell r="W5031">
            <v>0</v>
          </cell>
          <cell r="X5031"/>
          <cell r="Y5031"/>
        </row>
        <row r="5032">
          <cell r="I5032">
            <v>0</v>
          </cell>
          <cell r="J5032">
            <v>0</v>
          </cell>
          <cell r="O5032">
            <v>0</v>
          </cell>
          <cell r="P5032" t="str">
            <v/>
          </cell>
          <cell r="R5032" t="str">
            <v/>
          </cell>
          <cell r="S5032">
            <v>0</v>
          </cell>
          <cell r="U5032">
            <v>0</v>
          </cell>
          <cell r="V5032">
            <v>0</v>
          </cell>
          <cell r="W5032">
            <v>0</v>
          </cell>
          <cell r="X5032"/>
          <cell r="Y5032"/>
        </row>
        <row r="5033">
          <cell r="I5033">
            <v>0</v>
          </cell>
          <cell r="J5033">
            <v>0</v>
          </cell>
          <cell r="O5033">
            <v>0</v>
          </cell>
          <cell r="P5033" t="str">
            <v/>
          </cell>
          <cell r="R5033" t="str">
            <v/>
          </cell>
          <cell r="S5033">
            <v>0</v>
          </cell>
          <cell r="U5033">
            <v>0</v>
          </cell>
          <cell r="V5033">
            <v>0</v>
          </cell>
          <cell r="W5033">
            <v>0</v>
          </cell>
          <cell r="X5033"/>
          <cell r="Y5033"/>
        </row>
        <row r="5034">
          <cell r="I5034">
            <v>0</v>
          </cell>
          <cell r="J5034">
            <v>0</v>
          </cell>
          <cell r="O5034">
            <v>0</v>
          </cell>
          <cell r="P5034" t="str">
            <v/>
          </cell>
          <cell r="R5034" t="str">
            <v/>
          </cell>
          <cell r="S5034">
            <v>0</v>
          </cell>
          <cell r="U5034">
            <v>0</v>
          </cell>
          <cell r="V5034">
            <v>0</v>
          </cell>
          <cell r="W5034">
            <v>0</v>
          </cell>
          <cell r="X5034"/>
          <cell r="Y5034"/>
        </row>
        <row r="5035">
          <cell r="I5035">
            <v>0</v>
          </cell>
          <cell r="J5035">
            <v>0</v>
          </cell>
          <cell r="O5035">
            <v>0</v>
          </cell>
          <cell r="P5035" t="str">
            <v/>
          </cell>
          <cell r="R5035" t="str">
            <v/>
          </cell>
          <cell r="S5035">
            <v>0</v>
          </cell>
          <cell r="U5035">
            <v>0</v>
          </cell>
          <cell r="V5035">
            <v>0</v>
          </cell>
          <cell r="W5035">
            <v>0</v>
          </cell>
          <cell r="X5035"/>
          <cell r="Y5035"/>
        </row>
        <row r="5036">
          <cell r="I5036">
            <v>0</v>
          </cell>
          <cell r="J5036">
            <v>0</v>
          </cell>
          <cell r="O5036">
            <v>0</v>
          </cell>
          <cell r="P5036" t="str">
            <v/>
          </cell>
          <cell r="R5036" t="str">
            <v/>
          </cell>
          <cell r="S5036">
            <v>0</v>
          </cell>
          <cell r="U5036">
            <v>0</v>
          </cell>
          <cell r="V5036">
            <v>0</v>
          </cell>
          <cell r="W5036">
            <v>0</v>
          </cell>
          <cell r="X5036"/>
          <cell r="Y5036"/>
        </row>
        <row r="5037">
          <cell r="I5037">
            <v>0</v>
          </cell>
          <cell r="J5037">
            <v>0</v>
          </cell>
          <cell r="O5037">
            <v>0</v>
          </cell>
          <cell r="P5037" t="str">
            <v/>
          </cell>
          <cell r="R5037" t="str">
            <v/>
          </cell>
          <cell r="S5037">
            <v>0</v>
          </cell>
          <cell r="U5037">
            <v>0</v>
          </cell>
          <cell r="V5037">
            <v>0</v>
          </cell>
          <cell r="W5037">
            <v>0</v>
          </cell>
          <cell r="X5037"/>
          <cell r="Y5037"/>
        </row>
        <row r="5038">
          <cell r="I5038">
            <v>0</v>
          </cell>
          <cell r="J5038">
            <v>0</v>
          </cell>
          <cell r="O5038">
            <v>0</v>
          </cell>
          <cell r="P5038" t="str">
            <v/>
          </cell>
          <cell r="R5038" t="str">
            <v/>
          </cell>
          <cell r="S5038">
            <v>0</v>
          </cell>
          <cell r="U5038">
            <v>0</v>
          </cell>
          <cell r="V5038">
            <v>0</v>
          </cell>
          <cell r="W5038">
            <v>0</v>
          </cell>
          <cell r="X5038"/>
          <cell r="Y5038"/>
        </row>
        <row r="5039">
          <cell r="I5039">
            <v>0</v>
          </cell>
          <cell r="J5039">
            <v>0</v>
          </cell>
          <cell r="O5039">
            <v>0</v>
          </cell>
          <cell r="P5039" t="str">
            <v/>
          </cell>
          <cell r="R5039" t="str">
            <v/>
          </cell>
          <cell r="S5039">
            <v>0</v>
          </cell>
          <cell r="U5039">
            <v>0</v>
          </cell>
          <cell r="V5039">
            <v>0</v>
          </cell>
          <cell r="W5039">
            <v>0</v>
          </cell>
          <cell r="X5039"/>
          <cell r="Y5039"/>
        </row>
        <row r="5040">
          <cell r="I5040">
            <v>0</v>
          </cell>
          <cell r="J5040">
            <v>0</v>
          </cell>
          <cell r="O5040">
            <v>0</v>
          </cell>
          <cell r="P5040" t="str">
            <v/>
          </cell>
          <cell r="R5040" t="str">
            <v/>
          </cell>
          <cell r="S5040">
            <v>0</v>
          </cell>
          <cell r="U5040">
            <v>0</v>
          </cell>
          <cell r="V5040">
            <v>0</v>
          </cell>
          <cell r="W5040">
            <v>0</v>
          </cell>
          <cell r="X5040"/>
          <cell r="Y5040"/>
        </row>
        <row r="5041">
          <cell r="I5041">
            <v>0</v>
          </cell>
          <cell r="J5041">
            <v>0</v>
          </cell>
          <cell r="O5041">
            <v>0</v>
          </cell>
          <cell r="P5041" t="str">
            <v/>
          </cell>
          <cell r="R5041" t="str">
            <v/>
          </cell>
          <cell r="S5041">
            <v>0</v>
          </cell>
          <cell r="U5041">
            <v>0</v>
          </cell>
          <cell r="V5041">
            <v>0</v>
          </cell>
          <cell r="W5041">
            <v>0</v>
          </cell>
          <cell r="X5041"/>
          <cell r="Y5041"/>
        </row>
        <row r="5042">
          <cell r="I5042">
            <v>0</v>
          </cell>
          <cell r="J5042">
            <v>0</v>
          </cell>
          <cell r="O5042">
            <v>0</v>
          </cell>
          <cell r="P5042" t="str">
            <v/>
          </cell>
          <cell r="R5042" t="str">
            <v/>
          </cell>
          <cell r="S5042">
            <v>0</v>
          </cell>
          <cell r="U5042">
            <v>0</v>
          </cell>
          <cell r="V5042">
            <v>0</v>
          </cell>
          <cell r="W5042">
            <v>0</v>
          </cell>
          <cell r="X5042"/>
          <cell r="Y5042"/>
        </row>
        <row r="5043">
          <cell r="I5043">
            <v>0</v>
          </cell>
          <cell r="J5043">
            <v>0</v>
          </cell>
          <cell r="O5043">
            <v>0</v>
          </cell>
          <cell r="P5043" t="str">
            <v/>
          </cell>
          <cell r="R5043" t="str">
            <v/>
          </cell>
          <cell r="S5043">
            <v>0</v>
          </cell>
          <cell r="U5043">
            <v>0</v>
          </cell>
          <cell r="V5043">
            <v>0</v>
          </cell>
          <cell r="W5043">
            <v>0</v>
          </cell>
          <cell r="X5043"/>
          <cell r="Y5043"/>
        </row>
        <row r="5044">
          <cell r="I5044">
            <v>0</v>
          </cell>
          <cell r="J5044">
            <v>0</v>
          </cell>
          <cell r="O5044">
            <v>0</v>
          </cell>
          <cell r="P5044" t="str">
            <v/>
          </cell>
          <cell r="R5044" t="str">
            <v/>
          </cell>
          <cell r="S5044">
            <v>0</v>
          </cell>
          <cell r="U5044">
            <v>0</v>
          </cell>
          <cell r="V5044">
            <v>0</v>
          </cell>
          <cell r="W5044">
            <v>0</v>
          </cell>
          <cell r="X5044"/>
          <cell r="Y5044"/>
        </row>
        <row r="5045">
          <cell r="I5045">
            <v>0</v>
          </cell>
          <cell r="J5045">
            <v>0</v>
          </cell>
          <cell r="O5045">
            <v>0</v>
          </cell>
          <cell r="P5045" t="str">
            <v/>
          </cell>
          <cell r="R5045" t="str">
            <v/>
          </cell>
          <cell r="S5045">
            <v>0</v>
          </cell>
          <cell r="U5045">
            <v>0</v>
          </cell>
          <cell r="V5045">
            <v>0</v>
          </cell>
          <cell r="W5045">
            <v>0</v>
          </cell>
          <cell r="X5045"/>
          <cell r="Y5045"/>
        </row>
        <row r="5046">
          <cell r="I5046">
            <v>0</v>
          </cell>
          <cell r="J5046">
            <v>0</v>
          </cell>
          <cell r="O5046">
            <v>0</v>
          </cell>
          <cell r="P5046" t="str">
            <v/>
          </cell>
          <cell r="R5046" t="str">
            <v/>
          </cell>
          <cell r="S5046">
            <v>0</v>
          </cell>
          <cell r="U5046">
            <v>0</v>
          </cell>
          <cell r="V5046">
            <v>0</v>
          </cell>
          <cell r="W5046">
            <v>0</v>
          </cell>
          <cell r="X5046"/>
          <cell r="Y5046"/>
        </row>
        <row r="5047">
          <cell r="I5047">
            <v>0</v>
          </cell>
          <cell r="J5047">
            <v>0</v>
          </cell>
          <cell r="O5047">
            <v>0</v>
          </cell>
          <cell r="P5047" t="str">
            <v/>
          </cell>
          <cell r="R5047" t="str">
            <v/>
          </cell>
          <cell r="S5047">
            <v>0</v>
          </cell>
          <cell r="U5047">
            <v>0</v>
          </cell>
          <cell r="V5047">
            <v>0</v>
          </cell>
          <cell r="W5047">
            <v>0</v>
          </cell>
          <cell r="X5047"/>
          <cell r="Y5047"/>
        </row>
        <row r="5048">
          <cell r="I5048">
            <v>0</v>
          </cell>
          <cell r="J5048">
            <v>0</v>
          </cell>
          <cell r="O5048">
            <v>0</v>
          </cell>
          <cell r="P5048" t="str">
            <v/>
          </cell>
          <cell r="R5048" t="str">
            <v/>
          </cell>
          <cell r="S5048">
            <v>0</v>
          </cell>
          <cell r="U5048">
            <v>0</v>
          </cell>
          <cell r="V5048">
            <v>0</v>
          </cell>
          <cell r="W5048">
            <v>0</v>
          </cell>
          <cell r="X5048"/>
          <cell r="Y5048"/>
        </row>
        <row r="5049">
          <cell r="I5049">
            <v>0</v>
          </cell>
          <cell r="J5049">
            <v>0</v>
          </cell>
          <cell r="O5049">
            <v>0</v>
          </cell>
          <cell r="P5049" t="str">
            <v/>
          </cell>
          <cell r="R5049" t="str">
            <v/>
          </cell>
          <cell r="S5049">
            <v>0</v>
          </cell>
          <cell r="U5049">
            <v>0</v>
          </cell>
          <cell r="V5049">
            <v>0</v>
          </cell>
          <cell r="W5049">
            <v>0</v>
          </cell>
          <cell r="X5049"/>
          <cell r="Y5049"/>
        </row>
        <row r="5050">
          <cell r="I5050">
            <v>0</v>
          </cell>
          <cell r="J5050">
            <v>0</v>
          </cell>
          <cell r="O5050">
            <v>0</v>
          </cell>
          <cell r="P5050" t="str">
            <v/>
          </cell>
          <cell r="R5050" t="str">
            <v/>
          </cell>
          <cell r="S5050">
            <v>0</v>
          </cell>
          <cell r="U5050">
            <v>0</v>
          </cell>
          <cell r="V5050">
            <v>0</v>
          </cell>
          <cell r="W5050">
            <v>0</v>
          </cell>
          <cell r="X5050"/>
          <cell r="Y5050"/>
        </row>
        <row r="5051">
          <cell r="I5051">
            <v>0</v>
          </cell>
          <cell r="J5051">
            <v>0</v>
          </cell>
          <cell r="O5051">
            <v>0</v>
          </cell>
          <cell r="P5051" t="str">
            <v/>
          </cell>
          <cell r="R5051" t="str">
            <v/>
          </cell>
          <cell r="S5051">
            <v>0</v>
          </cell>
          <cell r="U5051">
            <v>0</v>
          </cell>
          <cell r="V5051">
            <v>0</v>
          </cell>
          <cell r="W5051">
            <v>0</v>
          </cell>
          <cell r="X5051"/>
          <cell r="Y5051"/>
        </row>
        <row r="5052">
          <cell r="I5052">
            <v>0</v>
          </cell>
          <cell r="J5052">
            <v>0</v>
          </cell>
          <cell r="O5052">
            <v>0</v>
          </cell>
          <cell r="P5052" t="str">
            <v/>
          </cell>
          <cell r="R5052" t="str">
            <v/>
          </cell>
          <cell r="S5052">
            <v>0</v>
          </cell>
          <cell r="U5052">
            <v>0</v>
          </cell>
          <cell r="V5052">
            <v>0</v>
          </cell>
          <cell r="W5052">
            <v>0</v>
          </cell>
          <cell r="X5052"/>
          <cell r="Y5052"/>
        </row>
        <row r="5053">
          <cell r="I5053">
            <v>0</v>
          </cell>
          <cell r="J5053">
            <v>0</v>
          </cell>
          <cell r="O5053">
            <v>0</v>
          </cell>
          <cell r="P5053" t="str">
            <v/>
          </cell>
          <cell r="R5053" t="str">
            <v/>
          </cell>
          <cell r="S5053">
            <v>0</v>
          </cell>
          <cell r="U5053">
            <v>0</v>
          </cell>
          <cell r="V5053">
            <v>0</v>
          </cell>
          <cell r="W5053">
            <v>0</v>
          </cell>
          <cell r="X5053"/>
          <cell r="Y5053"/>
        </row>
        <row r="5054">
          <cell r="I5054">
            <v>0</v>
          </cell>
          <cell r="J5054">
            <v>0</v>
          </cell>
          <cell r="O5054">
            <v>0</v>
          </cell>
          <cell r="P5054" t="str">
            <v/>
          </cell>
          <cell r="R5054" t="str">
            <v/>
          </cell>
          <cell r="S5054">
            <v>0</v>
          </cell>
          <cell r="U5054">
            <v>0</v>
          </cell>
          <cell r="V5054">
            <v>0</v>
          </cell>
          <cell r="W5054">
            <v>0</v>
          </cell>
          <cell r="X5054"/>
          <cell r="Y5054"/>
        </row>
        <row r="5055">
          <cell r="I5055">
            <v>0</v>
          </cell>
          <cell r="J5055">
            <v>0</v>
          </cell>
          <cell r="O5055">
            <v>0</v>
          </cell>
          <cell r="P5055" t="str">
            <v/>
          </cell>
          <cell r="R5055" t="str">
            <v/>
          </cell>
          <cell r="S5055">
            <v>0</v>
          </cell>
          <cell r="U5055">
            <v>0</v>
          </cell>
          <cell r="V5055">
            <v>0</v>
          </cell>
          <cell r="W5055">
            <v>0</v>
          </cell>
          <cell r="X5055"/>
          <cell r="Y5055"/>
        </row>
        <row r="5056">
          <cell r="I5056">
            <v>0</v>
          </cell>
          <cell r="J5056">
            <v>0</v>
          </cell>
          <cell r="O5056">
            <v>0</v>
          </cell>
          <cell r="P5056" t="str">
            <v/>
          </cell>
          <cell r="R5056" t="str">
            <v/>
          </cell>
          <cell r="S5056">
            <v>0</v>
          </cell>
          <cell r="U5056">
            <v>0</v>
          </cell>
          <cell r="V5056">
            <v>0</v>
          </cell>
          <cell r="W5056">
            <v>0</v>
          </cell>
          <cell r="X5056"/>
          <cell r="Y5056"/>
        </row>
        <row r="5057">
          <cell r="I5057">
            <v>0</v>
          </cell>
          <cell r="J5057">
            <v>0</v>
          </cell>
          <cell r="O5057">
            <v>0</v>
          </cell>
          <cell r="P5057" t="str">
            <v/>
          </cell>
          <cell r="R5057" t="str">
            <v/>
          </cell>
          <cell r="S5057">
            <v>0</v>
          </cell>
          <cell r="U5057">
            <v>0</v>
          </cell>
          <cell r="V5057">
            <v>0</v>
          </cell>
          <cell r="W5057">
            <v>0</v>
          </cell>
          <cell r="X5057"/>
          <cell r="Y5057"/>
        </row>
        <row r="5058">
          <cell r="I5058">
            <v>0</v>
          </cell>
          <cell r="J5058">
            <v>0</v>
          </cell>
          <cell r="O5058">
            <v>0</v>
          </cell>
          <cell r="P5058" t="str">
            <v/>
          </cell>
          <cell r="R5058" t="str">
            <v/>
          </cell>
          <cell r="S5058">
            <v>0</v>
          </cell>
          <cell r="U5058">
            <v>0</v>
          </cell>
          <cell r="V5058">
            <v>0</v>
          </cell>
          <cell r="W5058">
            <v>0</v>
          </cell>
          <cell r="X5058"/>
          <cell r="Y5058"/>
        </row>
        <row r="5059">
          <cell r="I5059">
            <v>0</v>
          </cell>
          <cell r="J5059">
            <v>0</v>
          </cell>
          <cell r="O5059">
            <v>0</v>
          </cell>
          <cell r="P5059" t="str">
            <v/>
          </cell>
          <cell r="R5059" t="str">
            <v/>
          </cell>
          <cell r="S5059">
            <v>0</v>
          </cell>
          <cell r="U5059">
            <v>0</v>
          </cell>
          <cell r="V5059">
            <v>0</v>
          </cell>
          <cell r="W5059">
            <v>0</v>
          </cell>
          <cell r="X5059"/>
          <cell r="Y5059"/>
        </row>
        <row r="5060">
          <cell r="I5060">
            <v>0</v>
          </cell>
          <cell r="J5060">
            <v>0</v>
          </cell>
          <cell r="O5060">
            <v>0</v>
          </cell>
          <cell r="P5060" t="str">
            <v/>
          </cell>
          <cell r="R5060" t="str">
            <v/>
          </cell>
          <cell r="S5060">
            <v>0</v>
          </cell>
          <cell r="U5060">
            <v>0</v>
          </cell>
          <cell r="V5060">
            <v>0</v>
          </cell>
          <cell r="W5060">
            <v>0</v>
          </cell>
          <cell r="X5060"/>
          <cell r="Y5060"/>
        </row>
        <row r="5061">
          <cell r="I5061">
            <v>0</v>
          </cell>
          <cell r="J5061">
            <v>0</v>
          </cell>
          <cell r="O5061">
            <v>0</v>
          </cell>
          <cell r="P5061" t="str">
            <v/>
          </cell>
          <cell r="R5061" t="str">
            <v/>
          </cell>
          <cell r="S5061">
            <v>0</v>
          </cell>
          <cell r="U5061">
            <v>0</v>
          </cell>
          <cell r="V5061">
            <v>0</v>
          </cell>
          <cell r="W5061">
            <v>0</v>
          </cell>
          <cell r="X5061"/>
          <cell r="Y5061"/>
        </row>
        <row r="5062">
          <cell r="I5062">
            <v>0</v>
          </cell>
          <cell r="J5062">
            <v>0</v>
          </cell>
          <cell r="O5062">
            <v>0</v>
          </cell>
          <cell r="P5062" t="str">
            <v/>
          </cell>
          <cell r="R5062" t="str">
            <v/>
          </cell>
          <cell r="S5062">
            <v>0</v>
          </cell>
          <cell r="U5062">
            <v>0</v>
          </cell>
          <cell r="V5062">
            <v>0</v>
          </cell>
          <cell r="W5062">
            <v>0</v>
          </cell>
          <cell r="X5062"/>
          <cell r="Y5062"/>
        </row>
        <row r="5063">
          <cell r="I5063">
            <v>0</v>
          </cell>
          <cell r="J5063">
            <v>0</v>
          </cell>
          <cell r="O5063">
            <v>0</v>
          </cell>
          <cell r="P5063" t="str">
            <v/>
          </cell>
          <cell r="R5063" t="str">
            <v/>
          </cell>
          <cell r="S5063">
            <v>0</v>
          </cell>
          <cell r="U5063">
            <v>0</v>
          </cell>
          <cell r="V5063">
            <v>0</v>
          </cell>
          <cell r="W5063">
            <v>0</v>
          </cell>
          <cell r="X5063"/>
          <cell r="Y5063"/>
        </row>
        <row r="5064">
          <cell r="I5064">
            <v>0</v>
          </cell>
          <cell r="J5064">
            <v>0</v>
          </cell>
          <cell r="O5064">
            <v>0</v>
          </cell>
          <cell r="P5064" t="str">
            <v/>
          </cell>
          <cell r="R5064" t="str">
            <v/>
          </cell>
          <cell r="S5064">
            <v>0</v>
          </cell>
          <cell r="U5064">
            <v>0</v>
          </cell>
          <cell r="V5064">
            <v>0</v>
          </cell>
          <cell r="W5064">
            <v>0</v>
          </cell>
          <cell r="X5064"/>
          <cell r="Y5064"/>
        </row>
        <row r="5065">
          <cell r="I5065">
            <v>0</v>
          </cell>
          <cell r="J5065">
            <v>0</v>
          </cell>
          <cell r="O5065">
            <v>0</v>
          </cell>
          <cell r="P5065" t="str">
            <v/>
          </cell>
          <cell r="R5065" t="str">
            <v/>
          </cell>
          <cell r="S5065">
            <v>0</v>
          </cell>
          <cell r="U5065">
            <v>0</v>
          </cell>
          <cell r="V5065">
            <v>0</v>
          </cell>
          <cell r="W5065">
            <v>0</v>
          </cell>
          <cell r="X5065"/>
          <cell r="Y5065"/>
        </row>
        <row r="5066">
          <cell r="I5066">
            <v>0</v>
          </cell>
          <cell r="J5066">
            <v>0</v>
          </cell>
          <cell r="O5066">
            <v>0</v>
          </cell>
          <cell r="P5066" t="str">
            <v/>
          </cell>
          <cell r="R5066" t="str">
            <v/>
          </cell>
          <cell r="S5066">
            <v>0</v>
          </cell>
          <cell r="U5066">
            <v>0</v>
          </cell>
          <cell r="V5066">
            <v>0</v>
          </cell>
          <cell r="W5066">
            <v>0</v>
          </cell>
          <cell r="X5066"/>
          <cell r="Y5066"/>
        </row>
        <row r="5067">
          <cell r="I5067">
            <v>0</v>
          </cell>
          <cell r="J5067">
            <v>0</v>
          </cell>
          <cell r="O5067">
            <v>0</v>
          </cell>
          <cell r="P5067" t="str">
            <v/>
          </cell>
          <cell r="R5067" t="str">
            <v/>
          </cell>
          <cell r="S5067">
            <v>0</v>
          </cell>
          <cell r="U5067">
            <v>0</v>
          </cell>
          <cell r="V5067">
            <v>0</v>
          </cell>
          <cell r="W5067">
            <v>0</v>
          </cell>
          <cell r="X5067"/>
          <cell r="Y5067"/>
        </row>
        <row r="5068">
          <cell r="I5068">
            <v>0</v>
          </cell>
          <cell r="J5068">
            <v>0</v>
          </cell>
          <cell r="O5068">
            <v>0</v>
          </cell>
          <cell r="P5068" t="str">
            <v/>
          </cell>
          <cell r="R5068" t="str">
            <v/>
          </cell>
          <cell r="S5068">
            <v>0</v>
          </cell>
          <cell r="U5068">
            <v>0</v>
          </cell>
          <cell r="V5068">
            <v>0</v>
          </cell>
          <cell r="W5068">
            <v>0</v>
          </cell>
          <cell r="X5068"/>
          <cell r="Y5068"/>
        </row>
        <row r="5069">
          <cell r="I5069">
            <v>0</v>
          </cell>
          <cell r="J5069">
            <v>0</v>
          </cell>
          <cell r="O5069">
            <v>0</v>
          </cell>
          <cell r="P5069" t="str">
            <v/>
          </cell>
          <cell r="R5069" t="str">
            <v/>
          </cell>
          <cell r="S5069">
            <v>0</v>
          </cell>
          <cell r="U5069">
            <v>0</v>
          </cell>
          <cell r="V5069">
            <v>0</v>
          </cell>
          <cell r="W5069">
            <v>0</v>
          </cell>
          <cell r="X5069"/>
          <cell r="Y5069"/>
        </row>
        <row r="5070">
          <cell r="I5070">
            <v>0</v>
          </cell>
          <cell r="J5070">
            <v>0</v>
          </cell>
          <cell r="O5070">
            <v>0</v>
          </cell>
          <cell r="P5070" t="str">
            <v/>
          </cell>
          <cell r="R5070" t="str">
            <v/>
          </cell>
          <cell r="S5070">
            <v>0</v>
          </cell>
          <cell r="U5070">
            <v>0</v>
          </cell>
          <cell r="V5070">
            <v>0</v>
          </cell>
          <cell r="W5070">
            <v>0</v>
          </cell>
          <cell r="X5070"/>
          <cell r="Y5070"/>
        </row>
        <row r="5071">
          <cell r="I5071">
            <v>0</v>
          </cell>
          <cell r="J5071">
            <v>0</v>
          </cell>
          <cell r="O5071">
            <v>0</v>
          </cell>
          <cell r="P5071" t="str">
            <v/>
          </cell>
          <cell r="R5071" t="str">
            <v/>
          </cell>
          <cell r="S5071">
            <v>0</v>
          </cell>
          <cell r="U5071">
            <v>0</v>
          </cell>
          <cell r="V5071">
            <v>0</v>
          </cell>
          <cell r="W5071">
            <v>0</v>
          </cell>
          <cell r="X5071"/>
          <cell r="Y5071"/>
        </row>
        <row r="5072">
          <cell r="I5072">
            <v>0</v>
          </cell>
          <cell r="J5072">
            <v>0</v>
          </cell>
          <cell r="O5072">
            <v>0</v>
          </cell>
          <cell r="P5072" t="str">
            <v/>
          </cell>
          <cell r="R5072" t="str">
            <v/>
          </cell>
          <cell r="S5072">
            <v>0</v>
          </cell>
          <cell r="U5072">
            <v>0</v>
          </cell>
          <cell r="V5072">
            <v>0</v>
          </cell>
          <cell r="W5072">
            <v>0</v>
          </cell>
          <cell r="X5072"/>
          <cell r="Y5072"/>
        </row>
        <row r="5073">
          <cell r="I5073">
            <v>0</v>
          </cell>
          <cell r="J5073">
            <v>0</v>
          </cell>
          <cell r="O5073">
            <v>0</v>
          </cell>
          <cell r="P5073" t="str">
            <v/>
          </cell>
          <cell r="R5073" t="str">
            <v/>
          </cell>
          <cell r="S5073">
            <v>0</v>
          </cell>
          <cell r="U5073">
            <v>0</v>
          </cell>
          <cell r="V5073">
            <v>0</v>
          </cell>
          <cell r="W5073">
            <v>0</v>
          </cell>
          <cell r="X5073"/>
          <cell r="Y5073"/>
        </row>
        <row r="5074">
          <cell r="I5074">
            <v>0</v>
          </cell>
          <cell r="J5074">
            <v>0</v>
          </cell>
          <cell r="O5074">
            <v>0</v>
          </cell>
          <cell r="P5074" t="str">
            <v/>
          </cell>
          <cell r="R5074" t="str">
            <v/>
          </cell>
          <cell r="S5074">
            <v>0</v>
          </cell>
          <cell r="U5074">
            <v>0</v>
          </cell>
          <cell r="V5074">
            <v>0</v>
          </cell>
          <cell r="W5074">
            <v>0</v>
          </cell>
          <cell r="X5074"/>
          <cell r="Y5074"/>
        </row>
        <row r="5075">
          <cell r="I5075">
            <v>0</v>
          </cell>
          <cell r="J5075">
            <v>0</v>
          </cell>
          <cell r="O5075">
            <v>0</v>
          </cell>
          <cell r="P5075" t="str">
            <v/>
          </cell>
          <cell r="R5075" t="str">
            <v/>
          </cell>
          <cell r="S5075">
            <v>0</v>
          </cell>
          <cell r="U5075">
            <v>0</v>
          </cell>
          <cell r="V5075">
            <v>0</v>
          </cell>
          <cell r="W5075">
            <v>0</v>
          </cell>
          <cell r="X5075"/>
          <cell r="Y5075"/>
        </row>
        <row r="5076">
          <cell r="I5076">
            <v>0</v>
          </cell>
          <cell r="J5076">
            <v>0</v>
          </cell>
          <cell r="O5076">
            <v>0</v>
          </cell>
          <cell r="P5076" t="str">
            <v/>
          </cell>
          <cell r="R5076" t="str">
            <v/>
          </cell>
          <cell r="S5076">
            <v>0</v>
          </cell>
          <cell r="U5076">
            <v>0</v>
          </cell>
          <cell r="V5076">
            <v>0</v>
          </cell>
          <cell r="W5076">
            <v>0</v>
          </cell>
          <cell r="X5076"/>
          <cell r="Y5076"/>
        </row>
        <row r="5077">
          <cell r="I5077">
            <v>0</v>
          </cell>
          <cell r="J5077">
            <v>0</v>
          </cell>
          <cell r="O5077">
            <v>0</v>
          </cell>
          <cell r="P5077" t="str">
            <v/>
          </cell>
          <cell r="R5077" t="str">
            <v/>
          </cell>
          <cell r="S5077">
            <v>0</v>
          </cell>
          <cell r="U5077">
            <v>0</v>
          </cell>
          <cell r="V5077">
            <v>0</v>
          </cell>
          <cell r="W5077">
            <v>0</v>
          </cell>
          <cell r="X5077"/>
          <cell r="Y5077"/>
        </row>
        <row r="5078">
          <cell r="I5078">
            <v>0</v>
          </cell>
          <cell r="J5078">
            <v>0</v>
          </cell>
          <cell r="O5078">
            <v>0</v>
          </cell>
          <cell r="P5078" t="str">
            <v/>
          </cell>
          <cell r="R5078" t="str">
            <v/>
          </cell>
          <cell r="S5078">
            <v>0</v>
          </cell>
          <cell r="U5078">
            <v>0</v>
          </cell>
          <cell r="V5078">
            <v>0</v>
          </cell>
          <cell r="W5078">
            <v>0</v>
          </cell>
          <cell r="X5078"/>
          <cell r="Y5078"/>
        </row>
        <row r="5079">
          <cell r="I5079">
            <v>0</v>
          </cell>
          <cell r="J5079">
            <v>0</v>
          </cell>
          <cell r="O5079">
            <v>0</v>
          </cell>
          <cell r="P5079" t="str">
            <v/>
          </cell>
          <cell r="R5079" t="str">
            <v/>
          </cell>
          <cell r="S5079">
            <v>0</v>
          </cell>
          <cell r="U5079">
            <v>0</v>
          </cell>
          <cell r="V5079">
            <v>0</v>
          </cell>
          <cell r="W5079">
            <v>0</v>
          </cell>
          <cell r="X5079"/>
          <cell r="Y5079"/>
        </row>
        <row r="5080">
          <cell r="I5080">
            <v>0</v>
          </cell>
          <cell r="J5080">
            <v>0</v>
          </cell>
          <cell r="O5080">
            <v>0</v>
          </cell>
          <cell r="P5080" t="str">
            <v/>
          </cell>
          <cell r="R5080" t="str">
            <v/>
          </cell>
          <cell r="S5080">
            <v>0</v>
          </cell>
          <cell r="U5080">
            <v>0</v>
          </cell>
          <cell r="V5080">
            <v>0</v>
          </cell>
          <cell r="W5080">
            <v>0</v>
          </cell>
          <cell r="X5080"/>
          <cell r="Y5080"/>
        </row>
        <row r="5081">
          <cell r="I5081">
            <v>0</v>
          </cell>
          <cell r="J5081">
            <v>0</v>
          </cell>
          <cell r="O5081">
            <v>0</v>
          </cell>
          <cell r="P5081" t="str">
            <v/>
          </cell>
          <cell r="R5081" t="str">
            <v/>
          </cell>
          <cell r="S5081">
            <v>0</v>
          </cell>
          <cell r="U5081">
            <v>0</v>
          </cell>
          <cell r="V5081">
            <v>0</v>
          </cell>
          <cell r="W5081">
            <v>0</v>
          </cell>
          <cell r="X5081"/>
          <cell r="Y5081"/>
        </row>
        <row r="5082">
          <cell r="I5082">
            <v>0</v>
          </cell>
          <cell r="J5082">
            <v>0</v>
          </cell>
          <cell r="O5082">
            <v>0</v>
          </cell>
          <cell r="P5082" t="str">
            <v/>
          </cell>
          <cell r="R5082" t="str">
            <v/>
          </cell>
          <cell r="S5082">
            <v>0</v>
          </cell>
          <cell r="U5082">
            <v>0</v>
          </cell>
          <cell r="V5082">
            <v>0</v>
          </cell>
          <cell r="W5082">
            <v>0</v>
          </cell>
          <cell r="X5082"/>
          <cell r="Y5082"/>
        </row>
        <row r="5083">
          <cell r="I5083">
            <v>0</v>
          </cell>
          <cell r="J5083">
            <v>0</v>
          </cell>
          <cell r="O5083">
            <v>0</v>
          </cell>
          <cell r="P5083" t="str">
            <v/>
          </cell>
          <cell r="R5083" t="str">
            <v/>
          </cell>
          <cell r="S5083">
            <v>0</v>
          </cell>
          <cell r="U5083">
            <v>0</v>
          </cell>
          <cell r="V5083">
            <v>0</v>
          </cell>
          <cell r="W5083">
            <v>0</v>
          </cell>
          <cell r="X5083"/>
          <cell r="Y5083"/>
        </row>
        <row r="5084">
          <cell r="I5084">
            <v>0</v>
          </cell>
          <cell r="J5084">
            <v>0</v>
          </cell>
          <cell r="O5084">
            <v>0</v>
          </cell>
          <cell r="P5084" t="str">
            <v/>
          </cell>
          <cell r="R5084" t="str">
            <v/>
          </cell>
          <cell r="S5084">
            <v>0</v>
          </cell>
          <cell r="U5084">
            <v>0</v>
          </cell>
          <cell r="V5084">
            <v>0</v>
          </cell>
          <cell r="W5084">
            <v>0</v>
          </cell>
          <cell r="X5084"/>
          <cell r="Y5084"/>
        </row>
        <row r="5085">
          <cell r="I5085">
            <v>0</v>
          </cell>
          <cell r="J5085">
            <v>0</v>
          </cell>
          <cell r="O5085">
            <v>0</v>
          </cell>
          <cell r="P5085" t="str">
            <v/>
          </cell>
          <cell r="R5085" t="str">
            <v/>
          </cell>
          <cell r="S5085">
            <v>0</v>
          </cell>
          <cell r="U5085">
            <v>0</v>
          </cell>
          <cell r="V5085">
            <v>0</v>
          </cell>
          <cell r="W5085">
            <v>0</v>
          </cell>
          <cell r="X5085"/>
          <cell r="Y5085"/>
        </row>
        <row r="5086">
          <cell r="I5086">
            <v>0</v>
          </cell>
          <cell r="J5086">
            <v>0</v>
          </cell>
          <cell r="O5086">
            <v>0</v>
          </cell>
          <cell r="P5086" t="str">
            <v/>
          </cell>
          <cell r="R5086" t="str">
            <v/>
          </cell>
          <cell r="S5086">
            <v>0</v>
          </cell>
          <cell r="U5086">
            <v>0</v>
          </cell>
          <cell r="V5086">
            <v>0</v>
          </cell>
          <cell r="W5086">
            <v>0</v>
          </cell>
          <cell r="X5086"/>
          <cell r="Y5086"/>
        </row>
        <row r="5087">
          <cell r="I5087">
            <v>0</v>
          </cell>
          <cell r="J5087">
            <v>0</v>
          </cell>
          <cell r="O5087">
            <v>0</v>
          </cell>
          <cell r="P5087" t="str">
            <v/>
          </cell>
          <cell r="R5087" t="str">
            <v/>
          </cell>
          <cell r="S5087">
            <v>0</v>
          </cell>
          <cell r="U5087">
            <v>0</v>
          </cell>
          <cell r="V5087">
            <v>0</v>
          </cell>
          <cell r="W5087">
            <v>0</v>
          </cell>
          <cell r="X5087"/>
          <cell r="Y5087"/>
        </row>
        <row r="5088">
          <cell r="I5088">
            <v>0</v>
          </cell>
          <cell r="J5088">
            <v>0</v>
          </cell>
          <cell r="O5088">
            <v>0</v>
          </cell>
          <cell r="P5088" t="str">
            <v/>
          </cell>
          <cell r="R5088" t="str">
            <v/>
          </cell>
          <cell r="S5088">
            <v>0</v>
          </cell>
          <cell r="U5088">
            <v>0</v>
          </cell>
          <cell r="V5088">
            <v>0</v>
          </cell>
          <cell r="W5088">
            <v>0</v>
          </cell>
          <cell r="X5088"/>
          <cell r="Y5088"/>
        </row>
        <row r="5089">
          <cell r="I5089">
            <v>0</v>
          </cell>
          <cell r="J5089">
            <v>0</v>
          </cell>
          <cell r="O5089">
            <v>0</v>
          </cell>
          <cell r="P5089" t="str">
            <v/>
          </cell>
          <cell r="R5089" t="str">
            <v/>
          </cell>
          <cell r="S5089">
            <v>0</v>
          </cell>
          <cell r="U5089">
            <v>0</v>
          </cell>
          <cell r="V5089">
            <v>0</v>
          </cell>
          <cell r="W5089">
            <v>0</v>
          </cell>
          <cell r="X5089"/>
          <cell r="Y5089"/>
        </row>
        <row r="5090">
          <cell r="I5090">
            <v>0</v>
          </cell>
          <cell r="J5090">
            <v>0</v>
          </cell>
          <cell r="O5090">
            <v>0</v>
          </cell>
          <cell r="P5090" t="str">
            <v/>
          </cell>
          <cell r="R5090" t="str">
            <v/>
          </cell>
          <cell r="S5090">
            <v>0</v>
          </cell>
          <cell r="U5090">
            <v>0</v>
          </cell>
          <cell r="V5090">
            <v>0</v>
          </cell>
          <cell r="W5090">
            <v>0</v>
          </cell>
          <cell r="X5090"/>
          <cell r="Y5090"/>
        </row>
        <row r="5091">
          <cell r="I5091">
            <v>0</v>
          </cell>
          <cell r="J5091">
            <v>0</v>
          </cell>
          <cell r="O5091">
            <v>0</v>
          </cell>
          <cell r="P5091" t="str">
            <v/>
          </cell>
          <cell r="R5091" t="str">
            <v/>
          </cell>
          <cell r="S5091">
            <v>0</v>
          </cell>
          <cell r="U5091">
            <v>0</v>
          </cell>
          <cell r="V5091">
            <v>0</v>
          </cell>
          <cell r="W5091">
            <v>0</v>
          </cell>
          <cell r="X5091"/>
          <cell r="Y5091"/>
        </row>
        <row r="5092">
          <cell r="I5092">
            <v>0</v>
          </cell>
          <cell r="J5092">
            <v>0</v>
          </cell>
          <cell r="O5092">
            <v>0</v>
          </cell>
          <cell r="P5092" t="str">
            <v/>
          </cell>
          <cell r="R5092" t="str">
            <v/>
          </cell>
          <cell r="S5092">
            <v>0</v>
          </cell>
          <cell r="U5092">
            <v>0</v>
          </cell>
          <cell r="V5092">
            <v>0</v>
          </cell>
          <cell r="W5092">
            <v>0</v>
          </cell>
          <cell r="X5092"/>
          <cell r="Y5092"/>
        </row>
        <row r="5093">
          <cell r="I5093">
            <v>0</v>
          </cell>
          <cell r="J5093">
            <v>0</v>
          </cell>
          <cell r="O5093">
            <v>0</v>
          </cell>
          <cell r="P5093" t="str">
            <v/>
          </cell>
          <cell r="R5093" t="str">
            <v/>
          </cell>
          <cell r="S5093">
            <v>0</v>
          </cell>
          <cell r="U5093">
            <v>0</v>
          </cell>
          <cell r="V5093">
            <v>0</v>
          </cell>
          <cell r="W5093">
            <v>0</v>
          </cell>
          <cell r="X5093"/>
          <cell r="Y5093"/>
        </row>
        <row r="5094">
          <cell r="I5094">
            <v>0</v>
          </cell>
          <cell r="J5094">
            <v>0</v>
          </cell>
          <cell r="O5094">
            <v>0</v>
          </cell>
          <cell r="P5094" t="str">
            <v/>
          </cell>
          <cell r="R5094" t="str">
            <v/>
          </cell>
          <cell r="S5094">
            <v>0</v>
          </cell>
          <cell r="U5094">
            <v>0</v>
          </cell>
          <cell r="V5094">
            <v>0</v>
          </cell>
          <cell r="W5094">
            <v>0</v>
          </cell>
          <cell r="X5094"/>
          <cell r="Y5094"/>
        </row>
        <row r="5095">
          <cell r="I5095">
            <v>0</v>
          </cell>
          <cell r="J5095">
            <v>0</v>
          </cell>
          <cell r="O5095">
            <v>0</v>
          </cell>
          <cell r="P5095" t="str">
            <v/>
          </cell>
          <cell r="R5095" t="str">
            <v/>
          </cell>
          <cell r="S5095">
            <v>0</v>
          </cell>
          <cell r="U5095">
            <v>0</v>
          </cell>
          <cell r="V5095">
            <v>0</v>
          </cell>
          <cell r="W5095">
            <v>0</v>
          </cell>
          <cell r="X5095"/>
          <cell r="Y5095"/>
        </row>
        <row r="5096">
          <cell r="I5096">
            <v>0</v>
          </cell>
          <cell r="J5096">
            <v>0</v>
          </cell>
          <cell r="O5096">
            <v>0</v>
          </cell>
          <cell r="P5096" t="str">
            <v/>
          </cell>
          <cell r="R5096" t="str">
            <v/>
          </cell>
          <cell r="S5096">
            <v>0</v>
          </cell>
          <cell r="U5096">
            <v>0</v>
          </cell>
          <cell r="V5096">
            <v>0</v>
          </cell>
          <cell r="W5096">
            <v>0</v>
          </cell>
          <cell r="X5096"/>
          <cell r="Y5096"/>
        </row>
        <row r="5097">
          <cell r="I5097">
            <v>0</v>
          </cell>
          <cell r="J5097">
            <v>0</v>
          </cell>
          <cell r="O5097">
            <v>0</v>
          </cell>
          <cell r="P5097" t="str">
            <v/>
          </cell>
          <cell r="R5097" t="str">
            <v/>
          </cell>
          <cell r="S5097">
            <v>0</v>
          </cell>
          <cell r="U5097">
            <v>0</v>
          </cell>
          <cell r="V5097">
            <v>0</v>
          </cell>
          <cell r="W5097">
            <v>0</v>
          </cell>
          <cell r="X5097"/>
          <cell r="Y5097"/>
        </row>
        <row r="5098">
          <cell r="I5098">
            <v>0</v>
          </cell>
          <cell r="J5098">
            <v>0</v>
          </cell>
          <cell r="O5098">
            <v>0</v>
          </cell>
          <cell r="P5098" t="str">
            <v/>
          </cell>
          <cell r="R5098" t="str">
            <v/>
          </cell>
          <cell r="S5098">
            <v>0</v>
          </cell>
          <cell r="U5098">
            <v>0</v>
          </cell>
          <cell r="V5098">
            <v>0</v>
          </cell>
          <cell r="W5098">
            <v>0</v>
          </cell>
          <cell r="X5098"/>
          <cell r="Y5098"/>
        </row>
        <row r="5099">
          <cell r="I5099">
            <v>0</v>
          </cell>
          <cell r="J5099">
            <v>0</v>
          </cell>
          <cell r="O5099">
            <v>0</v>
          </cell>
          <cell r="P5099" t="str">
            <v/>
          </cell>
          <cell r="R5099" t="str">
            <v/>
          </cell>
          <cell r="S5099">
            <v>0</v>
          </cell>
          <cell r="U5099">
            <v>0</v>
          </cell>
          <cell r="V5099">
            <v>0</v>
          </cell>
          <cell r="W5099">
            <v>0</v>
          </cell>
          <cell r="X5099"/>
          <cell r="Y5099"/>
        </row>
        <row r="5100">
          <cell r="I5100">
            <v>0</v>
          </cell>
          <cell r="J5100">
            <v>0</v>
          </cell>
          <cell r="O5100">
            <v>0</v>
          </cell>
          <cell r="P5100" t="str">
            <v/>
          </cell>
          <cell r="R5100" t="str">
            <v/>
          </cell>
          <cell r="S5100">
            <v>0</v>
          </cell>
          <cell r="U5100">
            <v>0</v>
          </cell>
          <cell r="V5100">
            <v>0</v>
          </cell>
          <cell r="W5100">
            <v>0</v>
          </cell>
          <cell r="X5100"/>
          <cell r="Y5100"/>
        </row>
        <row r="5101">
          <cell r="I5101">
            <v>0</v>
          </cell>
          <cell r="J5101">
            <v>0</v>
          </cell>
          <cell r="O5101">
            <v>0</v>
          </cell>
          <cell r="P5101" t="str">
            <v/>
          </cell>
          <cell r="R5101" t="str">
            <v/>
          </cell>
          <cell r="S5101">
            <v>0</v>
          </cell>
          <cell r="U5101">
            <v>0</v>
          </cell>
          <cell r="V5101">
            <v>0</v>
          </cell>
          <cell r="W5101">
            <v>0</v>
          </cell>
          <cell r="X5101"/>
          <cell r="Y5101"/>
        </row>
        <row r="5102">
          <cell r="I5102">
            <v>0</v>
          </cell>
          <cell r="J5102">
            <v>0</v>
          </cell>
          <cell r="O5102">
            <v>0</v>
          </cell>
          <cell r="P5102" t="str">
            <v/>
          </cell>
          <cell r="R5102" t="str">
            <v/>
          </cell>
          <cell r="S5102">
            <v>0</v>
          </cell>
          <cell r="U5102">
            <v>0</v>
          </cell>
          <cell r="V5102">
            <v>0</v>
          </cell>
          <cell r="W5102">
            <v>0</v>
          </cell>
          <cell r="X5102"/>
          <cell r="Y5102"/>
        </row>
        <row r="5103">
          <cell r="I5103">
            <v>0</v>
          </cell>
          <cell r="J5103">
            <v>0</v>
          </cell>
          <cell r="O5103">
            <v>0</v>
          </cell>
          <cell r="P5103" t="str">
            <v/>
          </cell>
          <cell r="R5103" t="str">
            <v/>
          </cell>
          <cell r="S5103">
            <v>0</v>
          </cell>
          <cell r="U5103">
            <v>0</v>
          </cell>
          <cell r="V5103">
            <v>0</v>
          </cell>
          <cell r="W5103">
            <v>0</v>
          </cell>
          <cell r="X5103"/>
          <cell r="Y5103"/>
        </row>
        <row r="5104">
          <cell r="I5104">
            <v>0</v>
          </cell>
          <cell r="J5104">
            <v>0</v>
          </cell>
          <cell r="O5104">
            <v>0</v>
          </cell>
          <cell r="P5104" t="str">
            <v/>
          </cell>
          <cell r="R5104" t="str">
            <v/>
          </cell>
          <cell r="S5104">
            <v>0</v>
          </cell>
          <cell r="U5104">
            <v>0</v>
          </cell>
          <cell r="V5104">
            <v>0</v>
          </cell>
          <cell r="W5104">
            <v>0</v>
          </cell>
          <cell r="X5104"/>
          <cell r="Y5104"/>
        </row>
        <row r="5105">
          <cell r="I5105">
            <v>0</v>
          </cell>
          <cell r="J5105">
            <v>0</v>
          </cell>
          <cell r="O5105">
            <v>0</v>
          </cell>
          <cell r="P5105" t="str">
            <v/>
          </cell>
          <cell r="R5105" t="str">
            <v/>
          </cell>
          <cell r="S5105">
            <v>0</v>
          </cell>
          <cell r="U5105">
            <v>0</v>
          </cell>
          <cell r="V5105">
            <v>0</v>
          </cell>
          <cell r="W5105">
            <v>0</v>
          </cell>
          <cell r="X5105"/>
          <cell r="Y5105"/>
        </row>
        <row r="5106">
          <cell r="I5106">
            <v>0</v>
          </cell>
          <cell r="J5106">
            <v>0</v>
          </cell>
          <cell r="O5106">
            <v>0</v>
          </cell>
          <cell r="P5106" t="str">
            <v/>
          </cell>
          <cell r="R5106" t="str">
            <v/>
          </cell>
          <cell r="S5106">
            <v>0</v>
          </cell>
          <cell r="U5106">
            <v>0</v>
          </cell>
          <cell r="V5106">
            <v>0</v>
          </cell>
          <cell r="W5106">
            <v>0</v>
          </cell>
          <cell r="X5106"/>
          <cell r="Y5106"/>
        </row>
        <row r="5107">
          <cell r="I5107">
            <v>0</v>
          </cell>
          <cell r="J5107">
            <v>0</v>
          </cell>
          <cell r="O5107">
            <v>0</v>
          </cell>
          <cell r="P5107" t="str">
            <v/>
          </cell>
          <cell r="R5107" t="str">
            <v/>
          </cell>
          <cell r="S5107">
            <v>0</v>
          </cell>
          <cell r="U5107">
            <v>0</v>
          </cell>
          <cell r="V5107">
            <v>0</v>
          </cell>
          <cell r="W5107">
            <v>0</v>
          </cell>
          <cell r="X5107"/>
          <cell r="Y5107"/>
        </row>
        <row r="5108">
          <cell r="I5108">
            <v>0</v>
          </cell>
          <cell r="J5108">
            <v>0</v>
          </cell>
          <cell r="O5108">
            <v>0</v>
          </cell>
          <cell r="P5108" t="str">
            <v/>
          </cell>
          <cell r="R5108" t="str">
            <v/>
          </cell>
          <cell r="S5108">
            <v>0</v>
          </cell>
          <cell r="U5108">
            <v>0</v>
          </cell>
          <cell r="V5108">
            <v>0</v>
          </cell>
          <cell r="W5108">
            <v>0</v>
          </cell>
          <cell r="X5108"/>
          <cell r="Y5108"/>
        </row>
        <row r="5109">
          <cell r="I5109">
            <v>0</v>
          </cell>
          <cell r="J5109">
            <v>0</v>
          </cell>
          <cell r="O5109">
            <v>0</v>
          </cell>
          <cell r="P5109" t="str">
            <v/>
          </cell>
          <cell r="R5109" t="str">
            <v/>
          </cell>
          <cell r="S5109">
            <v>0</v>
          </cell>
          <cell r="U5109">
            <v>0</v>
          </cell>
          <cell r="V5109">
            <v>0</v>
          </cell>
          <cell r="W5109">
            <v>0</v>
          </cell>
          <cell r="X5109"/>
          <cell r="Y5109"/>
        </row>
        <row r="5110">
          <cell r="I5110">
            <v>0</v>
          </cell>
          <cell r="J5110">
            <v>0</v>
          </cell>
          <cell r="O5110">
            <v>0</v>
          </cell>
          <cell r="P5110" t="str">
            <v/>
          </cell>
          <cell r="R5110" t="str">
            <v/>
          </cell>
          <cell r="S5110">
            <v>0</v>
          </cell>
          <cell r="U5110">
            <v>0</v>
          </cell>
          <cell r="V5110">
            <v>0</v>
          </cell>
          <cell r="W5110">
            <v>0</v>
          </cell>
          <cell r="X5110"/>
          <cell r="Y5110"/>
        </row>
        <row r="5111">
          <cell r="I5111">
            <v>0</v>
          </cell>
          <cell r="J5111">
            <v>0</v>
          </cell>
          <cell r="O5111">
            <v>0</v>
          </cell>
          <cell r="P5111" t="str">
            <v/>
          </cell>
          <cell r="R5111" t="str">
            <v/>
          </cell>
          <cell r="S5111">
            <v>0</v>
          </cell>
          <cell r="U5111">
            <v>0</v>
          </cell>
          <cell r="V5111">
            <v>0</v>
          </cell>
          <cell r="W5111">
            <v>0</v>
          </cell>
          <cell r="X5111"/>
          <cell r="Y5111"/>
        </row>
        <row r="5112">
          <cell r="I5112">
            <v>0</v>
          </cell>
          <cell r="J5112">
            <v>0</v>
          </cell>
          <cell r="O5112">
            <v>0</v>
          </cell>
          <cell r="P5112" t="str">
            <v/>
          </cell>
          <cell r="R5112" t="str">
            <v/>
          </cell>
          <cell r="S5112">
            <v>0</v>
          </cell>
          <cell r="U5112">
            <v>0</v>
          </cell>
          <cell r="V5112">
            <v>0</v>
          </cell>
          <cell r="W5112">
            <v>0</v>
          </cell>
          <cell r="X5112"/>
          <cell r="Y5112"/>
        </row>
        <row r="5113">
          <cell r="I5113">
            <v>0</v>
          </cell>
          <cell r="J5113">
            <v>0</v>
          </cell>
          <cell r="O5113">
            <v>0</v>
          </cell>
          <cell r="P5113" t="str">
            <v/>
          </cell>
          <cell r="R5113" t="str">
            <v/>
          </cell>
          <cell r="S5113">
            <v>0</v>
          </cell>
          <cell r="U5113">
            <v>0</v>
          </cell>
          <cell r="V5113">
            <v>0</v>
          </cell>
          <cell r="W5113">
            <v>0</v>
          </cell>
          <cell r="X5113"/>
          <cell r="Y5113"/>
        </row>
        <row r="5114">
          <cell r="I5114">
            <v>0</v>
          </cell>
          <cell r="J5114">
            <v>0</v>
          </cell>
          <cell r="O5114">
            <v>0</v>
          </cell>
          <cell r="P5114" t="str">
            <v/>
          </cell>
          <cell r="R5114" t="str">
            <v/>
          </cell>
          <cell r="S5114">
            <v>0</v>
          </cell>
          <cell r="U5114">
            <v>0</v>
          </cell>
          <cell r="V5114">
            <v>0</v>
          </cell>
          <cell r="W5114">
            <v>0</v>
          </cell>
          <cell r="X5114"/>
          <cell r="Y5114"/>
        </row>
        <row r="5115">
          <cell r="I5115">
            <v>0</v>
          </cell>
          <cell r="J5115">
            <v>0</v>
          </cell>
          <cell r="O5115">
            <v>0</v>
          </cell>
          <cell r="P5115" t="str">
            <v/>
          </cell>
          <cell r="R5115" t="str">
            <v/>
          </cell>
          <cell r="S5115">
            <v>0</v>
          </cell>
          <cell r="U5115">
            <v>0</v>
          </cell>
          <cell r="V5115">
            <v>0</v>
          </cell>
          <cell r="W5115">
            <v>0</v>
          </cell>
          <cell r="X5115"/>
          <cell r="Y5115"/>
        </row>
        <row r="5116">
          <cell r="I5116">
            <v>0</v>
          </cell>
          <cell r="J5116">
            <v>0</v>
          </cell>
          <cell r="O5116">
            <v>0</v>
          </cell>
          <cell r="P5116" t="str">
            <v/>
          </cell>
          <cell r="R5116" t="str">
            <v/>
          </cell>
          <cell r="S5116">
            <v>0</v>
          </cell>
          <cell r="U5116">
            <v>0</v>
          </cell>
          <cell r="V5116">
            <v>0</v>
          </cell>
          <cell r="W5116">
            <v>0</v>
          </cell>
          <cell r="X5116"/>
          <cell r="Y5116"/>
        </row>
        <row r="5117">
          <cell r="I5117">
            <v>0</v>
          </cell>
          <cell r="J5117">
            <v>0</v>
          </cell>
          <cell r="O5117">
            <v>0</v>
          </cell>
          <cell r="P5117" t="str">
            <v/>
          </cell>
          <cell r="R5117" t="str">
            <v/>
          </cell>
          <cell r="S5117">
            <v>0</v>
          </cell>
          <cell r="U5117">
            <v>0</v>
          </cell>
          <cell r="V5117">
            <v>0</v>
          </cell>
          <cell r="W5117">
            <v>0</v>
          </cell>
          <cell r="X5117"/>
          <cell r="Y5117"/>
        </row>
        <row r="5118">
          <cell r="I5118">
            <v>0</v>
          </cell>
          <cell r="J5118">
            <v>0</v>
          </cell>
          <cell r="O5118">
            <v>0</v>
          </cell>
          <cell r="P5118" t="str">
            <v/>
          </cell>
          <cell r="R5118" t="str">
            <v/>
          </cell>
          <cell r="S5118">
            <v>0</v>
          </cell>
          <cell r="U5118">
            <v>0</v>
          </cell>
          <cell r="V5118">
            <v>0</v>
          </cell>
          <cell r="W5118">
            <v>0</v>
          </cell>
          <cell r="X5118"/>
          <cell r="Y5118"/>
        </row>
        <row r="5119">
          <cell r="I5119">
            <v>0</v>
          </cell>
          <cell r="J5119">
            <v>0</v>
          </cell>
          <cell r="O5119">
            <v>0</v>
          </cell>
          <cell r="P5119" t="str">
            <v/>
          </cell>
          <cell r="R5119" t="str">
            <v/>
          </cell>
          <cell r="S5119">
            <v>0</v>
          </cell>
          <cell r="U5119">
            <v>0</v>
          </cell>
          <cell r="V5119">
            <v>0</v>
          </cell>
          <cell r="W5119">
            <v>0</v>
          </cell>
          <cell r="X5119"/>
          <cell r="Y5119"/>
        </row>
        <row r="5120">
          <cell r="I5120">
            <v>0</v>
          </cell>
          <cell r="J5120">
            <v>0</v>
          </cell>
          <cell r="O5120">
            <v>0</v>
          </cell>
          <cell r="P5120" t="str">
            <v/>
          </cell>
          <cell r="R5120" t="str">
            <v/>
          </cell>
          <cell r="S5120">
            <v>0</v>
          </cell>
          <cell r="U5120">
            <v>0</v>
          </cell>
          <cell r="V5120">
            <v>0</v>
          </cell>
          <cell r="W5120">
            <v>0</v>
          </cell>
          <cell r="X5120"/>
          <cell r="Y5120"/>
        </row>
        <row r="5121">
          <cell r="I5121">
            <v>0</v>
          </cell>
          <cell r="J5121">
            <v>0</v>
          </cell>
          <cell r="O5121">
            <v>0</v>
          </cell>
          <cell r="P5121" t="str">
            <v/>
          </cell>
          <cell r="R5121" t="str">
            <v/>
          </cell>
          <cell r="S5121">
            <v>0</v>
          </cell>
          <cell r="U5121">
            <v>0</v>
          </cell>
          <cell r="V5121">
            <v>0</v>
          </cell>
          <cell r="W5121">
            <v>0</v>
          </cell>
          <cell r="X5121"/>
          <cell r="Y5121"/>
        </row>
        <row r="5122">
          <cell r="I5122">
            <v>0</v>
          </cell>
          <cell r="J5122">
            <v>0</v>
          </cell>
          <cell r="O5122">
            <v>0</v>
          </cell>
          <cell r="P5122" t="str">
            <v/>
          </cell>
          <cell r="R5122" t="str">
            <v/>
          </cell>
          <cell r="S5122">
            <v>0</v>
          </cell>
          <cell r="U5122">
            <v>0</v>
          </cell>
          <cell r="V5122">
            <v>0</v>
          </cell>
          <cell r="W5122">
            <v>0</v>
          </cell>
          <cell r="X5122"/>
          <cell r="Y5122"/>
        </row>
        <row r="5123">
          <cell r="I5123">
            <v>0</v>
          </cell>
          <cell r="J5123">
            <v>0</v>
          </cell>
          <cell r="O5123">
            <v>0</v>
          </cell>
          <cell r="P5123" t="str">
            <v/>
          </cell>
          <cell r="R5123" t="str">
            <v/>
          </cell>
          <cell r="S5123">
            <v>0</v>
          </cell>
          <cell r="U5123">
            <v>0</v>
          </cell>
          <cell r="V5123">
            <v>0</v>
          </cell>
          <cell r="W5123">
            <v>0</v>
          </cell>
          <cell r="X5123"/>
          <cell r="Y5123"/>
        </row>
        <row r="5124">
          <cell r="I5124">
            <v>0</v>
          </cell>
          <cell r="J5124">
            <v>0</v>
          </cell>
          <cell r="O5124">
            <v>0</v>
          </cell>
          <cell r="P5124" t="str">
            <v/>
          </cell>
          <cell r="R5124" t="str">
            <v/>
          </cell>
          <cell r="S5124">
            <v>0</v>
          </cell>
          <cell r="U5124">
            <v>0</v>
          </cell>
          <cell r="V5124">
            <v>0</v>
          </cell>
          <cell r="W5124">
            <v>0</v>
          </cell>
          <cell r="X5124"/>
          <cell r="Y5124"/>
        </row>
        <row r="5125">
          <cell r="I5125">
            <v>0</v>
          </cell>
          <cell r="J5125">
            <v>0</v>
          </cell>
          <cell r="O5125">
            <v>0</v>
          </cell>
          <cell r="P5125" t="str">
            <v/>
          </cell>
          <cell r="R5125" t="str">
            <v/>
          </cell>
          <cell r="S5125">
            <v>0</v>
          </cell>
          <cell r="U5125">
            <v>0</v>
          </cell>
          <cell r="V5125">
            <v>0</v>
          </cell>
          <cell r="W5125">
            <v>0</v>
          </cell>
          <cell r="X5125"/>
          <cell r="Y5125"/>
        </row>
        <row r="5126">
          <cell r="I5126">
            <v>0</v>
          </cell>
          <cell r="J5126">
            <v>0</v>
          </cell>
          <cell r="O5126">
            <v>0</v>
          </cell>
          <cell r="P5126" t="str">
            <v/>
          </cell>
          <cell r="R5126" t="str">
            <v/>
          </cell>
          <cell r="S5126">
            <v>0</v>
          </cell>
          <cell r="U5126">
            <v>0</v>
          </cell>
          <cell r="V5126">
            <v>0</v>
          </cell>
          <cell r="W5126">
            <v>0</v>
          </cell>
          <cell r="X5126"/>
          <cell r="Y5126"/>
        </row>
        <row r="5127">
          <cell r="I5127">
            <v>0</v>
          </cell>
          <cell r="J5127">
            <v>0</v>
          </cell>
          <cell r="O5127">
            <v>0</v>
          </cell>
          <cell r="P5127" t="str">
            <v/>
          </cell>
          <cell r="R5127" t="str">
            <v/>
          </cell>
          <cell r="S5127">
            <v>0</v>
          </cell>
          <cell r="U5127">
            <v>0</v>
          </cell>
          <cell r="V5127">
            <v>0</v>
          </cell>
          <cell r="W5127">
            <v>0</v>
          </cell>
          <cell r="X5127"/>
          <cell r="Y5127"/>
        </row>
        <row r="5128">
          <cell r="I5128">
            <v>0</v>
          </cell>
          <cell r="J5128">
            <v>0</v>
          </cell>
          <cell r="O5128">
            <v>0</v>
          </cell>
          <cell r="P5128" t="str">
            <v/>
          </cell>
          <cell r="R5128" t="str">
            <v/>
          </cell>
          <cell r="S5128">
            <v>0</v>
          </cell>
          <cell r="U5128">
            <v>0</v>
          </cell>
          <cell r="V5128">
            <v>0</v>
          </cell>
          <cell r="W5128">
            <v>0</v>
          </cell>
          <cell r="X5128"/>
          <cell r="Y5128"/>
        </row>
        <row r="5129">
          <cell r="I5129">
            <v>0</v>
          </cell>
          <cell r="J5129">
            <v>0</v>
          </cell>
          <cell r="O5129">
            <v>0</v>
          </cell>
          <cell r="P5129" t="str">
            <v/>
          </cell>
          <cell r="R5129" t="str">
            <v/>
          </cell>
          <cell r="S5129">
            <v>0</v>
          </cell>
          <cell r="U5129">
            <v>0</v>
          </cell>
          <cell r="V5129">
            <v>0</v>
          </cell>
          <cell r="W5129">
            <v>0</v>
          </cell>
          <cell r="X5129"/>
          <cell r="Y5129"/>
        </row>
        <row r="5130">
          <cell r="I5130">
            <v>0</v>
          </cell>
          <cell r="J5130">
            <v>0</v>
          </cell>
          <cell r="O5130">
            <v>0</v>
          </cell>
          <cell r="P5130" t="str">
            <v/>
          </cell>
          <cell r="R5130" t="str">
            <v/>
          </cell>
          <cell r="S5130">
            <v>0</v>
          </cell>
          <cell r="U5130">
            <v>0</v>
          </cell>
          <cell r="V5130">
            <v>0</v>
          </cell>
          <cell r="W5130">
            <v>0</v>
          </cell>
          <cell r="X5130"/>
          <cell r="Y5130"/>
        </row>
        <row r="5131">
          <cell r="I5131">
            <v>0</v>
          </cell>
          <cell r="J5131">
            <v>0</v>
          </cell>
          <cell r="O5131">
            <v>0</v>
          </cell>
          <cell r="P5131" t="str">
            <v/>
          </cell>
          <cell r="R5131" t="str">
            <v/>
          </cell>
          <cell r="S5131">
            <v>0</v>
          </cell>
          <cell r="U5131">
            <v>0</v>
          </cell>
          <cell r="V5131">
            <v>0</v>
          </cell>
          <cell r="W5131">
            <v>0</v>
          </cell>
          <cell r="X5131"/>
          <cell r="Y5131"/>
        </row>
        <row r="5132">
          <cell r="I5132">
            <v>0</v>
          </cell>
          <cell r="J5132">
            <v>0</v>
          </cell>
          <cell r="O5132">
            <v>0</v>
          </cell>
          <cell r="P5132" t="str">
            <v/>
          </cell>
          <cell r="R5132" t="str">
            <v/>
          </cell>
          <cell r="S5132">
            <v>0</v>
          </cell>
          <cell r="U5132">
            <v>0</v>
          </cell>
          <cell r="V5132">
            <v>0</v>
          </cell>
          <cell r="W5132">
            <v>0</v>
          </cell>
          <cell r="X5132"/>
          <cell r="Y5132"/>
        </row>
        <row r="5133">
          <cell r="I5133">
            <v>0</v>
          </cell>
          <cell r="J5133">
            <v>0</v>
          </cell>
          <cell r="O5133">
            <v>0</v>
          </cell>
          <cell r="P5133" t="str">
            <v/>
          </cell>
          <cell r="R5133" t="str">
            <v/>
          </cell>
          <cell r="S5133">
            <v>0</v>
          </cell>
          <cell r="U5133">
            <v>0</v>
          </cell>
          <cell r="V5133">
            <v>0</v>
          </cell>
          <cell r="W5133">
            <v>0</v>
          </cell>
          <cell r="X5133"/>
          <cell r="Y5133"/>
        </row>
        <row r="5134">
          <cell r="I5134">
            <v>0</v>
          </cell>
          <cell r="J5134">
            <v>0</v>
          </cell>
          <cell r="O5134">
            <v>0</v>
          </cell>
          <cell r="P5134" t="str">
            <v/>
          </cell>
          <cell r="R5134" t="str">
            <v/>
          </cell>
          <cell r="S5134">
            <v>0</v>
          </cell>
          <cell r="U5134">
            <v>0</v>
          </cell>
          <cell r="V5134">
            <v>0</v>
          </cell>
          <cell r="W5134">
            <v>0</v>
          </cell>
          <cell r="X5134"/>
          <cell r="Y5134"/>
        </row>
        <row r="5135">
          <cell r="I5135">
            <v>0</v>
          </cell>
          <cell r="J5135">
            <v>0</v>
          </cell>
          <cell r="O5135">
            <v>0</v>
          </cell>
          <cell r="P5135" t="str">
            <v/>
          </cell>
          <cell r="R5135" t="str">
            <v/>
          </cell>
          <cell r="S5135">
            <v>0</v>
          </cell>
          <cell r="U5135">
            <v>0</v>
          </cell>
          <cell r="V5135">
            <v>0</v>
          </cell>
          <cell r="W5135">
            <v>0</v>
          </cell>
          <cell r="X5135"/>
          <cell r="Y5135"/>
        </row>
        <row r="5136">
          <cell r="I5136">
            <v>0</v>
          </cell>
          <cell r="J5136">
            <v>0</v>
          </cell>
          <cell r="O5136">
            <v>0</v>
          </cell>
          <cell r="P5136" t="str">
            <v/>
          </cell>
          <cell r="R5136" t="str">
            <v/>
          </cell>
          <cell r="S5136">
            <v>0</v>
          </cell>
          <cell r="U5136">
            <v>0</v>
          </cell>
          <cell r="V5136">
            <v>0</v>
          </cell>
          <cell r="W5136">
            <v>0</v>
          </cell>
          <cell r="X5136"/>
          <cell r="Y5136"/>
        </row>
        <row r="5137">
          <cell r="I5137">
            <v>0</v>
          </cell>
          <cell r="J5137">
            <v>0</v>
          </cell>
          <cell r="O5137">
            <v>0</v>
          </cell>
          <cell r="P5137" t="str">
            <v/>
          </cell>
          <cell r="R5137" t="str">
            <v/>
          </cell>
          <cell r="S5137">
            <v>0</v>
          </cell>
          <cell r="U5137">
            <v>0</v>
          </cell>
          <cell r="V5137">
            <v>0</v>
          </cell>
          <cell r="W5137">
            <v>0</v>
          </cell>
          <cell r="X5137"/>
          <cell r="Y5137"/>
        </row>
        <row r="5138">
          <cell r="I5138">
            <v>0</v>
          </cell>
          <cell r="J5138">
            <v>0</v>
          </cell>
          <cell r="O5138">
            <v>0</v>
          </cell>
          <cell r="P5138" t="str">
            <v/>
          </cell>
          <cell r="R5138" t="str">
            <v/>
          </cell>
          <cell r="S5138">
            <v>0</v>
          </cell>
          <cell r="U5138">
            <v>0</v>
          </cell>
          <cell r="V5138">
            <v>0</v>
          </cell>
          <cell r="W5138">
            <v>0</v>
          </cell>
          <cell r="X5138"/>
          <cell r="Y5138"/>
        </row>
        <row r="5139">
          <cell r="I5139">
            <v>0</v>
          </cell>
          <cell r="J5139">
            <v>0</v>
          </cell>
          <cell r="O5139">
            <v>0</v>
          </cell>
          <cell r="P5139" t="str">
            <v/>
          </cell>
          <cell r="R5139" t="str">
            <v/>
          </cell>
          <cell r="S5139">
            <v>0</v>
          </cell>
          <cell r="U5139">
            <v>0</v>
          </cell>
          <cell r="V5139">
            <v>0</v>
          </cell>
          <cell r="W5139">
            <v>0</v>
          </cell>
          <cell r="X5139"/>
          <cell r="Y5139"/>
        </row>
        <row r="5140">
          <cell r="I5140">
            <v>0</v>
          </cell>
          <cell r="J5140">
            <v>0</v>
          </cell>
          <cell r="O5140">
            <v>0</v>
          </cell>
          <cell r="P5140" t="str">
            <v/>
          </cell>
          <cell r="R5140" t="str">
            <v/>
          </cell>
          <cell r="S5140">
            <v>0</v>
          </cell>
          <cell r="U5140">
            <v>0</v>
          </cell>
          <cell r="V5140">
            <v>0</v>
          </cell>
          <cell r="W5140">
            <v>0</v>
          </cell>
          <cell r="X5140"/>
          <cell r="Y5140"/>
        </row>
        <row r="5141">
          <cell r="I5141">
            <v>0</v>
          </cell>
          <cell r="J5141">
            <v>0</v>
          </cell>
          <cell r="O5141">
            <v>0</v>
          </cell>
          <cell r="P5141" t="str">
            <v/>
          </cell>
          <cell r="R5141" t="str">
            <v/>
          </cell>
          <cell r="S5141">
            <v>0</v>
          </cell>
          <cell r="U5141">
            <v>0</v>
          </cell>
          <cell r="V5141">
            <v>0</v>
          </cell>
          <cell r="W5141">
            <v>0</v>
          </cell>
          <cell r="X5141"/>
          <cell r="Y5141"/>
        </row>
        <row r="5142">
          <cell r="I5142">
            <v>0</v>
          </cell>
          <cell r="J5142">
            <v>0</v>
          </cell>
          <cell r="O5142">
            <v>0</v>
          </cell>
          <cell r="P5142" t="str">
            <v/>
          </cell>
          <cell r="R5142" t="str">
            <v/>
          </cell>
          <cell r="S5142">
            <v>0</v>
          </cell>
          <cell r="U5142">
            <v>0</v>
          </cell>
          <cell r="V5142">
            <v>0</v>
          </cell>
          <cell r="W5142">
            <v>0</v>
          </cell>
          <cell r="X5142"/>
          <cell r="Y5142"/>
        </row>
        <row r="5143">
          <cell r="I5143">
            <v>0</v>
          </cell>
          <cell r="J5143">
            <v>0</v>
          </cell>
          <cell r="O5143">
            <v>0</v>
          </cell>
          <cell r="P5143" t="str">
            <v/>
          </cell>
          <cell r="R5143" t="str">
            <v/>
          </cell>
          <cell r="S5143">
            <v>0</v>
          </cell>
          <cell r="U5143">
            <v>0</v>
          </cell>
          <cell r="V5143">
            <v>0</v>
          </cell>
          <cell r="W5143">
            <v>0</v>
          </cell>
          <cell r="X5143"/>
          <cell r="Y5143"/>
        </row>
        <row r="5144">
          <cell r="I5144">
            <v>0</v>
          </cell>
          <cell r="J5144">
            <v>0</v>
          </cell>
          <cell r="O5144">
            <v>0</v>
          </cell>
          <cell r="P5144" t="str">
            <v/>
          </cell>
          <cell r="R5144" t="str">
            <v/>
          </cell>
          <cell r="S5144">
            <v>0</v>
          </cell>
          <cell r="U5144">
            <v>0</v>
          </cell>
          <cell r="V5144">
            <v>0</v>
          </cell>
          <cell r="W5144">
            <v>0</v>
          </cell>
          <cell r="X5144"/>
          <cell r="Y5144"/>
        </row>
        <row r="5145">
          <cell r="I5145">
            <v>0</v>
          </cell>
          <cell r="J5145">
            <v>0</v>
          </cell>
          <cell r="O5145">
            <v>0</v>
          </cell>
          <cell r="P5145" t="str">
            <v/>
          </cell>
          <cell r="R5145" t="str">
            <v/>
          </cell>
          <cell r="S5145">
            <v>0</v>
          </cell>
          <cell r="U5145">
            <v>0</v>
          </cell>
          <cell r="V5145">
            <v>0</v>
          </cell>
          <cell r="W5145">
            <v>0</v>
          </cell>
          <cell r="X5145"/>
          <cell r="Y5145"/>
        </row>
        <row r="5146">
          <cell r="I5146">
            <v>0</v>
          </cell>
          <cell r="J5146">
            <v>0</v>
          </cell>
          <cell r="O5146">
            <v>0</v>
          </cell>
          <cell r="P5146" t="str">
            <v/>
          </cell>
          <cell r="R5146" t="str">
            <v/>
          </cell>
          <cell r="S5146">
            <v>0</v>
          </cell>
          <cell r="U5146">
            <v>0</v>
          </cell>
          <cell r="V5146">
            <v>0</v>
          </cell>
          <cell r="W5146">
            <v>0</v>
          </cell>
          <cell r="X5146"/>
          <cell r="Y5146"/>
        </row>
        <row r="5147">
          <cell r="I5147">
            <v>0</v>
          </cell>
          <cell r="J5147">
            <v>0</v>
          </cell>
          <cell r="O5147">
            <v>0</v>
          </cell>
          <cell r="P5147" t="str">
            <v/>
          </cell>
          <cell r="R5147" t="str">
            <v/>
          </cell>
          <cell r="S5147">
            <v>0</v>
          </cell>
          <cell r="U5147">
            <v>0</v>
          </cell>
          <cell r="V5147">
            <v>0</v>
          </cell>
          <cell r="W5147">
            <v>0</v>
          </cell>
          <cell r="X5147"/>
          <cell r="Y5147"/>
        </row>
        <row r="5148">
          <cell r="I5148">
            <v>0</v>
          </cell>
          <cell r="J5148">
            <v>0</v>
          </cell>
          <cell r="O5148">
            <v>0</v>
          </cell>
          <cell r="P5148" t="str">
            <v/>
          </cell>
          <cell r="R5148" t="str">
            <v/>
          </cell>
          <cell r="S5148">
            <v>0</v>
          </cell>
          <cell r="U5148">
            <v>0</v>
          </cell>
          <cell r="V5148">
            <v>0</v>
          </cell>
          <cell r="W5148">
            <v>0</v>
          </cell>
          <cell r="X5148"/>
          <cell r="Y5148"/>
        </row>
        <row r="5149">
          <cell r="I5149">
            <v>0</v>
          </cell>
          <cell r="J5149">
            <v>0</v>
          </cell>
          <cell r="O5149">
            <v>0</v>
          </cell>
          <cell r="P5149" t="str">
            <v/>
          </cell>
          <cell r="R5149" t="str">
            <v/>
          </cell>
          <cell r="S5149">
            <v>0</v>
          </cell>
          <cell r="U5149">
            <v>0</v>
          </cell>
          <cell r="V5149">
            <v>0</v>
          </cell>
          <cell r="W5149">
            <v>0</v>
          </cell>
          <cell r="X5149"/>
          <cell r="Y5149"/>
        </row>
        <row r="5150">
          <cell r="I5150">
            <v>0</v>
          </cell>
          <cell r="J5150">
            <v>0</v>
          </cell>
          <cell r="O5150">
            <v>0</v>
          </cell>
          <cell r="P5150" t="str">
            <v/>
          </cell>
          <cell r="R5150" t="str">
            <v/>
          </cell>
          <cell r="S5150">
            <v>0</v>
          </cell>
          <cell r="U5150">
            <v>0</v>
          </cell>
          <cell r="V5150">
            <v>0</v>
          </cell>
          <cell r="W5150">
            <v>0</v>
          </cell>
          <cell r="X5150"/>
          <cell r="Y5150"/>
        </row>
        <row r="5151">
          <cell r="I5151">
            <v>0</v>
          </cell>
          <cell r="J5151">
            <v>0</v>
          </cell>
          <cell r="O5151">
            <v>0</v>
          </cell>
          <cell r="P5151" t="str">
            <v/>
          </cell>
          <cell r="R5151" t="str">
            <v/>
          </cell>
          <cell r="S5151">
            <v>0</v>
          </cell>
          <cell r="U5151">
            <v>0</v>
          </cell>
          <cell r="V5151">
            <v>0</v>
          </cell>
          <cell r="W5151">
            <v>0</v>
          </cell>
          <cell r="X5151"/>
          <cell r="Y5151"/>
        </row>
        <row r="5152">
          <cell r="I5152">
            <v>0</v>
          </cell>
          <cell r="J5152">
            <v>0</v>
          </cell>
          <cell r="O5152">
            <v>0</v>
          </cell>
          <cell r="P5152" t="str">
            <v/>
          </cell>
          <cell r="R5152" t="str">
            <v/>
          </cell>
          <cell r="S5152">
            <v>0</v>
          </cell>
          <cell r="U5152">
            <v>0</v>
          </cell>
          <cell r="V5152">
            <v>0</v>
          </cell>
          <cell r="W5152">
            <v>0</v>
          </cell>
          <cell r="X5152"/>
          <cell r="Y5152"/>
        </row>
        <row r="5153">
          <cell r="I5153">
            <v>0</v>
          </cell>
          <cell r="J5153">
            <v>0</v>
          </cell>
          <cell r="O5153">
            <v>0</v>
          </cell>
          <cell r="P5153" t="str">
            <v/>
          </cell>
          <cell r="R5153" t="str">
            <v/>
          </cell>
          <cell r="S5153">
            <v>0</v>
          </cell>
          <cell r="U5153">
            <v>0</v>
          </cell>
          <cell r="V5153">
            <v>0</v>
          </cell>
          <cell r="W5153">
            <v>0</v>
          </cell>
          <cell r="X5153"/>
          <cell r="Y5153"/>
        </row>
        <row r="5154">
          <cell r="I5154">
            <v>0</v>
          </cell>
          <cell r="J5154">
            <v>0</v>
          </cell>
          <cell r="O5154">
            <v>0</v>
          </cell>
          <cell r="P5154" t="str">
            <v/>
          </cell>
          <cell r="R5154" t="str">
            <v/>
          </cell>
          <cell r="S5154">
            <v>0</v>
          </cell>
          <cell r="U5154">
            <v>0</v>
          </cell>
          <cell r="V5154">
            <v>0</v>
          </cell>
          <cell r="W5154">
            <v>0</v>
          </cell>
          <cell r="X5154"/>
          <cell r="Y5154"/>
        </row>
        <row r="5155">
          <cell r="I5155">
            <v>0</v>
          </cell>
          <cell r="J5155">
            <v>0</v>
          </cell>
          <cell r="O5155">
            <v>0</v>
          </cell>
          <cell r="P5155" t="str">
            <v/>
          </cell>
          <cell r="R5155" t="str">
            <v/>
          </cell>
          <cell r="S5155">
            <v>0</v>
          </cell>
          <cell r="U5155">
            <v>0</v>
          </cell>
          <cell r="V5155">
            <v>0</v>
          </cell>
          <cell r="W5155">
            <v>0</v>
          </cell>
          <cell r="X5155"/>
          <cell r="Y5155"/>
        </row>
        <row r="5156">
          <cell r="I5156">
            <v>0</v>
          </cell>
          <cell r="J5156">
            <v>0</v>
          </cell>
          <cell r="O5156">
            <v>0</v>
          </cell>
          <cell r="P5156" t="str">
            <v/>
          </cell>
          <cell r="R5156" t="str">
            <v/>
          </cell>
          <cell r="S5156">
            <v>0</v>
          </cell>
          <cell r="U5156">
            <v>0</v>
          </cell>
          <cell r="V5156">
            <v>0</v>
          </cell>
          <cell r="W5156">
            <v>0</v>
          </cell>
          <cell r="X5156"/>
          <cell r="Y5156"/>
        </row>
        <row r="5157">
          <cell r="I5157">
            <v>0</v>
          </cell>
          <cell r="J5157">
            <v>0</v>
          </cell>
          <cell r="O5157">
            <v>0</v>
          </cell>
          <cell r="P5157" t="str">
            <v/>
          </cell>
          <cell r="R5157" t="str">
            <v/>
          </cell>
          <cell r="S5157">
            <v>0</v>
          </cell>
          <cell r="U5157">
            <v>0</v>
          </cell>
          <cell r="V5157">
            <v>0</v>
          </cell>
          <cell r="W5157">
            <v>0</v>
          </cell>
          <cell r="X5157"/>
          <cell r="Y5157"/>
        </row>
        <row r="5158">
          <cell r="I5158">
            <v>0</v>
          </cell>
          <cell r="J5158">
            <v>0</v>
          </cell>
          <cell r="O5158">
            <v>0</v>
          </cell>
          <cell r="P5158" t="str">
            <v/>
          </cell>
          <cell r="R5158" t="str">
            <v/>
          </cell>
          <cell r="S5158">
            <v>0</v>
          </cell>
          <cell r="U5158">
            <v>0</v>
          </cell>
          <cell r="V5158">
            <v>0</v>
          </cell>
          <cell r="W5158">
            <v>0</v>
          </cell>
          <cell r="X5158"/>
          <cell r="Y5158"/>
        </row>
        <row r="5159">
          <cell r="I5159">
            <v>0</v>
          </cell>
          <cell r="J5159">
            <v>0</v>
          </cell>
          <cell r="O5159">
            <v>0</v>
          </cell>
          <cell r="P5159" t="str">
            <v/>
          </cell>
          <cell r="R5159" t="str">
            <v/>
          </cell>
          <cell r="S5159">
            <v>0</v>
          </cell>
          <cell r="U5159">
            <v>0</v>
          </cell>
          <cell r="V5159">
            <v>0</v>
          </cell>
          <cell r="W5159">
            <v>0</v>
          </cell>
          <cell r="X5159"/>
          <cell r="Y5159"/>
        </row>
        <row r="5160">
          <cell r="I5160">
            <v>0</v>
          </cell>
          <cell r="J5160">
            <v>0</v>
          </cell>
          <cell r="O5160">
            <v>0</v>
          </cell>
          <cell r="P5160" t="str">
            <v/>
          </cell>
          <cell r="R5160" t="str">
            <v/>
          </cell>
          <cell r="S5160">
            <v>0</v>
          </cell>
          <cell r="U5160">
            <v>0</v>
          </cell>
          <cell r="V5160">
            <v>0</v>
          </cell>
          <cell r="W5160">
            <v>0</v>
          </cell>
          <cell r="X5160"/>
          <cell r="Y5160"/>
        </row>
        <row r="5161">
          <cell r="I5161">
            <v>0</v>
          </cell>
          <cell r="J5161">
            <v>0</v>
          </cell>
          <cell r="O5161">
            <v>0</v>
          </cell>
          <cell r="P5161" t="str">
            <v/>
          </cell>
          <cell r="R5161" t="str">
            <v/>
          </cell>
          <cell r="S5161">
            <v>0</v>
          </cell>
          <cell r="U5161">
            <v>0</v>
          </cell>
          <cell r="V5161">
            <v>0</v>
          </cell>
          <cell r="W5161">
            <v>0</v>
          </cell>
          <cell r="X5161"/>
          <cell r="Y5161"/>
        </row>
        <row r="5162">
          <cell r="I5162">
            <v>0</v>
          </cell>
          <cell r="J5162">
            <v>0</v>
          </cell>
          <cell r="O5162">
            <v>0</v>
          </cell>
          <cell r="P5162" t="str">
            <v/>
          </cell>
          <cell r="R5162" t="str">
            <v/>
          </cell>
          <cell r="S5162">
            <v>0</v>
          </cell>
          <cell r="U5162">
            <v>0</v>
          </cell>
          <cell r="V5162">
            <v>0</v>
          </cell>
          <cell r="W5162">
            <v>0</v>
          </cell>
          <cell r="X5162"/>
          <cell r="Y5162"/>
        </row>
        <row r="5163">
          <cell r="I5163">
            <v>0</v>
          </cell>
          <cell r="J5163">
            <v>0</v>
          </cell>
          <cell r="O5163">
            <v>0</v>
          </cell>
          <cell r="P5163" t="str">
            <v/>
          </cell>
          <cell r="R5163" t="str">
            <v/>
          </cell>
          <cell r="S5163">
            <v>0</v>
          </cell>
          <cell r="U5163">
            <v>0</v>
          </cell>
          <cell r="V5163">
            <v>0</v>
          </cell>
          <cell r="W5163">
            <v>0</v>
          </cell>
          <cell r="X5163"/>
          <cell r="Y5163"/>
        </row>
        <row r="5164">
          <cell r="I5164">
            <v>0</v>
          </cell>
          <cell r="J5164">
            <v>0</v>
          </cell>
          <cell r="O5164">
            <v>0</v>
          </cell>
          <cell r="P5164" t="str">
            <v/>
          </cell>
          <cell r="R5164" t="str">
            <v/>
          </cell>
          <cell r="S5164">
            <v>0</v>
          </cell>
          <cell r="U5164">
            <v>0</v>
          </cell>
          <cell r="V5164">
            <v>0</v>
          </cell>
          <cell r="W5164">
            <v>0</v>
          </cell>
          <cell r="X5164"/>
          <cell r="Y5164"/>
        </row>
        <row r="5165">
          <cell r="I5165">
            <v>0</v>
          </cell>
          <cell r="J5165">
            <v>0</v>
          </cell>
          <cell r="O5165">
            <v>0</v>
          </cell>
          <cell r="P5165" t="str">
            <v/>
          </cell>
          <cell r="R5165" t="str">
            <v/>
          </cell>
          <cell r="S5165">
            <v>0</v>
          </cell>
          <cell r="U5165">
            <v>0</v>
          </cell>
          <cell r="V5165">
            <v>0</v>
          </cell>
          <cell r="W5165">
            <v>0</v>
          </cell>
          <cell r="X5165"/>
          <cell r="Y5165"/>
        </row>
        <row r="5166">
          <cell r="I5166">
            <v>0</v>
          </cell>
          <cell r="J5166">
            <v>0</v>
          </cell>
          <cell r="O5166">
            <v>0</v>
          </cell>
          <cell r="P5166" t="str">
            <v/>
          </cell>
          <cell r="R5166" t="str">
            <v/>
          </cell>
          <cell r="S5166">
            <v>0</v>
          </cell>
          <cell r="U5166">
            <v>0</v>
          </cell>
          <cell r="V5166">
            <v>0</v>
          </cell>
          <cell r="W5166">
            <v>0</v>
          </cell>
          <cell r="X5166"/>
          <cell r="Y5166"/>
        </row>
        <row r="5167">
          <cell r="I5167">
            <v>0</v>
          </cell>
          <cell r="J5167">
            <v>0</v>
          </cell>
          <cell r="O5167">
            <v>0</v>
          </cell>
          <cell r="P5167" t="str">
            <v/>
          </cell>
          <cell r="R5167" t="str">
            <v/>
          </cell>
          <cell r="S5167">
            <v>0</v>
          </cell>
          <cell r="U5167">
            <v>0</v>
          </cell>
          <cell r="V5167">
            <v>0</v>
          </cell>
          <cell r="W5167">
            <v>0</v>
          </cell>
          <cell r="X5167"/>
          <cell r="Y5167"/>
        </row>
        <row r="5168">
          <cell r="I5168">
            <v>0</v>
          </cell>
          <cell r="J5168">
            <v>0</v>
          </cell>
          <cell r="O5168">
            <v>0</v>
          </cell>
          <cell r="P5168" t="str">
            <v/>
          </cell>
          <cell r="R5168" t="str">
            <v/>
          </cell>
          <cell r="S5168">
            <v>0</v>
          </cell>
          <cell r="U5168">
            <v>0</v>
          </cell>
          <cell r="V5168">
            <v>0</v>
          </cell>
          <cell r="W5168">
            <v>0</v>
          </cell>
          <cell r="X5168"/>
          <cell r="Y5168"/>
        </row>
        <row r="5169">
          <cell r="I5169">
            <v>0</v>
          </cell>
          <cell r="J5169">
            <v>0</v>
          </cell>
          <cell r="O5169">
            <v>0</v>
          </cell>
          <cell r="P5169" t="str">
            <v/>
          </cell>
          <cell r="R5169" t="str">
            <v/>
          </cell>
          <cell r="S5169">
            <v>0</v>
          </cell>
          <cell r="U5169">
            <v>0</v>
          </cell>
          <cell r="V5169">
            <v>0</v>
          </cell>
          <cell r="W5169">
            <v>0</v>
          </cell>
          <cell r="X5169"/>
          <cell r="Y5169"/>
        </row>
        <row r="5170">
          <cell r="I5170">
            <v>0</v>
          </cell>
          <cell r="J5170">
            <v>0</v>
          </cell>
          <cell r="O5170">
            <v>0</v>
          </cell>
          <cell r="P5170" t="str">
            <v/>
          </cell>
          <cell r="R5170" t="str">
            <v/>
          </cell>
          <cell r="S5170">
            <v>0</v>
          </cell>
          <cell r="U5170">
            <v>0</v>
          </cell>
          <cell r="V5170">
            <v>0</v>
          </cell>
          <cell r="W5170">
            <v>0</v>
          </cell>
          <cell r="X5170"/>
          <cell r="Y5170"/>
        </row>
        <row r="5171">
          <cell r="I5171">
            <v>0</v>
          </cell>
          <cell r="J5171">
            <v>0</v>
          </cell>
          <cell r="O5171">
            <v>0</v>
          </cell>
          <cell r="P5171" t="str">
            <v/>
          </cell>
          <cell r="R5171" t="str">
            <v/>
          </cell>
          <cell r="S5171">
            <v>0</v>
          </cell>
          <cell r="U5171">
            <v>0</v>
          </cell>
          <cell r="V5171">
            <v>0</v>
          </cell>
          <cell r="W5171">
            <v>0</v>
          </cell>
          <cell r="X5171"/>
          <cell r="Y5171"/>
        </row>
        <row r="5172">
          <cell r="I5172">
            <v>0</v>
          </cell>
          <cell r="J5172">
            <v>0</v>
          </cell>
          <cell r="O5172">
            <v>0</v>
          </cell>
          <cell r="P5172" t="str">
            <v/>
          </cell>
          <cell r="R5172" t="str">
            <v/>
          </cell>
          <cell r="S5172">
            <v>0</v>
          </cell>
          <cell r="U5172">
            <v>0</v>
          </cell>
          <cell r="V5172">
            <v>0</v>
          </cell>
          <cell r="W5172">
            <v>0</v>
          </cell>
          <cell r="X5172"/>
          <cell r="Y5172"/>
        </row>
        <row r="5173">
          <cell r="I5173">
            <v>0</v>
          </cell>
          <cell r="J5173">
            <v>0</v>
          </cell>
          <cell r="O5173">
            <v>0</v>
          </cell>
          <cell r="P5173" t="str">
            <v/>
          </cell>
          <cell r="R5173" t="str">
            <v/>
          </cell>
          <cell r="S5173">
            <v>0</v>
          </cell>
          <cell r="U5173">
            <v>0</v>
          </cell>
          <cell r="V5173">
            <v>0</v>
          </cell>
          <cell r="W5173">
            <v>0</v>
          </cell>
          <cell r="X5173"/>
          <cell r="Y5173"/>
        </row>
        <row r="5174">
          <cell r="I5174">
            <v>0</v>
          </cell>
          <cell r="J5174">
            <v>0</v>
          </cell>
          <cell r="O5174">
            <v>0</v>
          </cell>
          <cell r="P5174" t="str">
            <v/>
          </cell>
          <cell r="R5174" t="str">
            <v/>
          </cell>
          <cell r="S5174">
            <v>0</v>
          </cell>
          <cell r="U5174">
            <v>0</v>
          </cell>
          <cell r="V5174">
            <v>0</v>
          </cell>
          <cell r="W5174">
            <v>0</v>
          </cell>
          <cell r="X5174"/>
          <cell r="Y5174"/>
        </row>
        <row r="5175">
          <cell r="I5175">
            <v>0</v>
          </cell>
          <cell r="J5175">
            <v>0</v>
          </cell>
          <cell r="O5175">
            <v>0</v>
          </cell>
          <cell r="P5175" t="str">
            <v/>
          </cell>
          <cell r="R5175" t="str">
            <v/>
          </cell>
          <cell r="S5175">
            <v>0</v>
          </cell>
          <cell r="U5175">
            <v>0</v>
          </cell>
          <cell r="V5175">
            <v>0</v>
          </cell>
          <cell r="W5175">
            <v>0</v>
          </cell>
          <cell r="X5175"/>
          <cell r="Y5175"/>
        </row>
        <row r="5176">
          <cell r="I5176">
            <v>0</v>
          </cell>
          <cell r="J5176">
            <v>0</v>
          </cell>
          <cell r="O5176">
            <v>0</v>
          </cell>
          <cell r="P5176" t="str">
            <v/>
          </cell>
          <cell r="R5176" t="str">
            <v/>
          </cell>
          <cell r="S5176">
            <v>0</v>
          </cell>
          <cell r="U5176">
            <v>0</v>
          </cell>
          <cell r="V5176">
            <v>0</v>
          </cell>
          <cell r="W5176">
            <v>0</v>
          </cell>
          <cell r="X5176"/>
          <cell r="Y5176"/>
        </row>
        <row r="5177">
          <cell r="I5177">
            <v>0</v>
          </cell>
          <cell r="J5177">
            <v>0</v>
          </cell>
          <cell r="O5177">
            <v>0</v>
          </cell>
          <cell r="P5177" t="str">
            <v/>
          </cell>
          <cell r="R5177" t="str">
            <v/>
          </cell>
          <cell r="S5177">
            <v>0</v>
          </cell>
          <cell r="U5177">
            <v>0</v>
          </cell>
          <cell r="V5177">
            <v>0</v>
          </cell>
          <cell r="W5177">
            <v>0</v>
          </cell>
          <cell r="X5177"/>
          <cell r="Y5177"/>
        </row>
        <row r="5178">
          <cell r="I5178">
            <v>0</v>
          </cell>
          <cell r="J5178">
            <v>0</v>
          </cell>
          <cell r="O5178">
            <v>0</v>
          </cell>
          <cell r="P5178" t="str">
            <v/>
          </cell>
          <cell r="R5178" t="str">
            <v/>
          </cell>
          <cell r="S5178">
            <v>0</v>
          </cell>
          <cell r="U5178">
            <v>0</v>
          </cell>
          <cell r="V5178">
            <v>0</v>
          </cell>
          <cell r="W5178">
            <v>0</v>
          </cell>
          <cell r="X5178"/>
          <cell r="Y5178"/>
        </row>
        <row r="5179">
          <cell r="I5179">
            <v>0</v>
          </cell>
          <cell r="J5179">
            <v>0</v>
          </cell>
          <cell r="O5179">
            <v>0</v>
          </cell>
          <cell r="P5179" t="str">
            <v/>
          </cell>
          <cell r="R5179" t="str">
            <v/>
          </cell>
          <cell r="S5179">
            <v>0</v>
          </cell>
          <cell r="U5179">
            <v>0</v>
          </cell>
          <cell r="V5179">
            <v>0</v>
          </cell>
          <cell r="W5179">
            <v>0</v>
          </cell>
          <cell r="X5179"/>
          <cell r="Y5179"/>
        </row>
        <row r="5180">
          <cell r="I5180">
            <v>0</v>
          </cell>
          <cell r="J5180">
            <v>0</v>
          </cell>
          <cell r="O5180">
            <v>0</v>
          </cell>
          <cell r="P5180" t="str">
            <v/>
          </cell>
          <cell r="R5180" t="str">
            <v/>
          </cell>
          <cell r="S5180">
            <v>0</v>
          </cell>
          <cell r="U5180">
            <v>0</v>
          </cell>
          <cell r="V5180">
            <v>0</v>
          </cell>
          <cell r="W5180">
            <v>0</v>
          </cell>
          <cell r="X5180"/>
          <cell r="Y5180"/>
        </row>
        <row r="5181">
          <cell r="I5181">
            <v>0</v>
          </cell>
          <cell r="J5181">
            <v>0</v>
          </cell>
          <cell r="O5181">
            <v>0</v>
          </cell>
          <cell r="P5181" t="str">
            <v/>
          </cell>
          <cell r="R5181" t="str">
            <v/>
          </cell>
          <cell r="S5181">
            <v>0</v>
          </cell>
          <cell r="U5181">
            <v>0</v>
          </cell>
          <cell r="V5181">
            <v>0</v>
          </cell>
          <cell r="W5181">
            <v>0</v>
          </cell>
          <cell r="X5181"/>
          <cell r="Y5181"/>
        </row>
        <row r="5182">
          <cell r="I5182">
            <v>0</v>
          </cell>
          <cell r="J5182">
            <v>0</v>
          </cell>
          <cell r="O5182">
            <v>0</v>
          </cell>
          <cell r="P5182" t="str">
            <v/>
          </cell>
          <cell r="R5182" t="str">
            <v/>
          </cell>
          <cell r="S5182">
            <v>0</v>
          </cell>
          <cell r="U5182">
            <v>0</v>
          </cell>
          <cell r="V5182">
            <v>0</v>
          </cell>
          <cell r="W5182">
            <v>0</v>
          </cell>
          <cell r="X5182"/>
          <cell r="Y5182"/>
        </row>
        <row r="5183">
          <cell r="I5183">
            <v>0</v>
          </cell>
          <cell r="J5183">
            <v>0</v>
          </cell>
          <cell r="O5183">
            <v>0</v>
          </cell>
          <cell r="P5183" t="str">
            <v/>
          </cell>
          <cell r="R5183" t="str">
            <v/>
          </cell>
          <cell r="S5183">
            <v>0</v>
          </cell>
          <cell r="U5183">
            <v>0</v>
          </cell>
          <cell r="V5183">
            <v>0</v>
          </cell>
          <cell r="W5183">
            <v>0</v>
          </cell>
          <cell r="X5183"/>
          <cell r="Y5183"/>
        </row>
        <row r="5184">
          <cell r="I5184">
            <v>0</v>
          </cell>
          <cell r="J5184">
            <v>0</v>
          </cell>
          <cell r="O5184">
            <v>0</v>
          </cell>
          <cell r="P5184" t="str">
            <v/>
          </cell>
          <cell r="R5184" t="str">
            <v/>
          </cell>
          <cell r="S5184">
            <v>0</v>
          </cell>
          <cell r="U5184">
            <v>0</v>
          </cell>
          <cell r="V5184">
            <v>0</v>
          </cell>
          <cell r="W5184">
            <v>0</v>
          </cell>
          <cell r="X5184"/>
          <cell r="Y5184"/>
        </row>
        <row r="5185">
          <cell r="I5185">
            <v>0</v>
          </cell>
          <cell r="J5185">
            <v>0</v>
          </cell>
          <cell r="O5185">
            <v>0</v>
          </cell>
          <cell r="P5185" t="str">
            <v/>
          </cell>
          <cell r="R5185" t="str">
            <v/>
          </cell>
          <cell r="S5185">
            <v>0</v>
          </cell>
          <cell r="U5185">
            <v>0</v>
          </cell>
          <cell r="V5185">
            <v>0</v>
          </cell>
          <cell r="W5185">
            <v>0</v>
          </cell>
          <cell r="X5185"/>
          <cell r="Y5185"/>
        </row>
        <row r="5186">
          <cell r="I5186">
            <v>0</v>
          </cell>
          <cell r="J5186">
            <v>0</v>
          </cell>
          <cell r="O5186">
            <v>0</v>
          </cell>
          <cell r="P5186" t="str">
            <v/>
          </cell>
          <cell r="R5186" t="str">
            <v/>
          </cell>
          <cell r="S5186">
            <v>0</v>
          </cell>
          <cell r="U5186">
            <v>0</v>
          </cell>
          <cell r="V5186">
            <v>0</v>
          </cell>
          <cell r="W5186">
            <v>0</v>
          </cell>
          <cell r="X5186"/>
          <cell r="Y5186"/>
        </row>
        <row r="5187">
          <cell r="I5187">
            <v>0</v>
          </cell>
          <cell r="J5187">
            <v>0</v>
          </cell>
          <cell r="O5187">
            <v>0</v>
          </cell>
          <cell r="P5187" t="str">
            <v/>
          </cell>
          <cell r="R5187" t="str">
            <v/>
          </cell>
          <cell r="S5187">
            <v>0</v>
          </cell>
          <cell r="U5187">
            <v>0</v>
          </cell>
          <cell r="V5187">
            <v>0</v>
          </cell>
          <cell r="W5187">
            <v>0</v>
          </cell>
          <cell r="X5187"/>
          <cell r="Y5187"/>
        </row>
        <row r="5188">
          <cell r="I5188">
            <v>0</v>
          </cell>
          <cell r="J5188">
            <v>0</v>
          </cell>
          <cell r="O5188">
            <v>0</v>
          </cell>
          <cell r="P5188" t="str">
            <v/>
          </cell>
          <cell r="R5188" t="str">
            <v/>
          </cell>
          <cell r="S5188">
            <v>0</v>
          </cell>
          <cell r="U5188">
            <v>0</v>
          </cell>
          <cell r="V5188">
            <v>0</v>
          </cell>
          <cell r="W5188">
            <v>0</v>
          </cell>
          <cell r="X5188"/>
          <cell r="Y5188"/>
        </row>
        <row r="5189">
          <cell r="I5189">
            <v>0</v>
          </cell>
          <cell r="J5189">
            <v>0</v>
          </cell>
          <cell r="O5189">
            <v>0</v>
          </cell>
          <cell r="P5189" t="str">
            <v/>
          </cell>
          <cell r="R5189" t="str">
            <v/>
          </cell>
          <cell r="S5189">
            <v>0</v>
          </cell>
          <cell r="U5189">
            <v>0</v>
          </cell>
          <cell r="V5189">
            <v>0</v>
          </cell>
          <cell r="W5189">
            <v>0</v>
          </cell>
          <cell r="X5189"/>
          <cell r="Y5189"/>
        </row>
        <row r="5190">
          <cell r="I5190">
            <v>0</v>
          </cell>
          <cell r="J5190">
            <v>0</v>
          </cell>
          <cell r="O5190">
            <v>0</v>
          </cell>
          <cell r="P5190" t="str">
            <v/>
          </cell>
          <cell r="R5190" t="str">
            <v/>
          </cell>
          <cell r="S5190">
            <v>0</v>
          </cell>
          <cell r="U5190">
            <v>0</v>
          </cell>
          <cell r="V5190">
            <v>0</v>
          </cell>
          <cell r="W5190">
            <v>0</v>
          </cell>
          <cell r="X5190"/>
          <cell r="Y5190"/>
        </row>
        <row r="5191">
          <cell r="I5191">
            <v>0</v>
          </cell>
          <cell r="J5191">
            <v>0</v>
          </cell>
          <cell r="O5191">
            <v>0</v>
          </cell>
          <cell r="P5191" t="str">
            <v/>
          </cell>
          <cell r="R5191" t="str">
            <v/>
          </cell>
          <cell r="S5191">
            <v>0</v>
          </cell>
          <cell r="U5191">
            <v>0</v>
          </cell>
          <cell r="V5191">
            <v>0</v>
          </cell>
          <cell r="W5191">
            <v>0</v>
          </cell>
          <cell r="X5191"/>
          <cell r="Y5191"/>
        </row>
        <row r="5192">
          <cell r="I5192">
            <v>0</v>
          </cell>
          <cell r="J5192">
            <v>0</v>
          </cell>
          <cell r="O5192">
            <v>0</v>
          </cell>
          <cell r="P5192" t="str">
            <v/>
          </cell>
          <cell r="R5192" t="str">
            <v/>
          </cell>
          <cell r="S5192">
            <v>0</v>
          </cell>
          <cell r="U5192">
            <v>0</v>
          </cell>
          <cell r="V5192">
            <v>0</v>
          </cell>
          <cell r="W5192">
            <v>0</v>
          </cell>
          <cell r="X5192"/>
          <cell r="Y5192"/>
        </row>
        <row r="5193">
          <cell r="I5193">
            <v>0</v>
          </cell>
          <cell r="J5193">
            <v>0</v>
          </cell>
          <cell r="O5193">
            <v>0</v>
          </cell>
          <cell r="P5193" t="str">
            <v/>
          </cell>
          <cell r="R5193" t="str">
            <v/>
          </cell>
          <cell r="S5193">
            <v>0</v>
          </cell>
          <cell r="U5193">
            <v>0</v>
          </cell>
          <cell r="V5193">
            <v>0</v>
          </cell>
          <cell r="W5193">
            <v>0</v>
          </cell>
          <cell r="X5193"/>
          <cell r="Y5193"/>
        </row>
        <row r="5194">
          <cell r="I5194">
            <v>0</v>
          </cell>
          <cell r="J5194">
            <v>0</v>
          </cell>
          <cell r="O5194">
            <v>0</v>
          </cell>
          <cell r="P5194" t="str">
            <v/>
          </cell>
          <cell r="R5194" t="str">
            <v/>
          </cell>
          <cell r="S5194">
            <v>0</v>
          </cell>
          <cell r="U5194">
            <v>0</v>
          </cell>
          <cell r="V5194">
            <v>0</v>
          </cell>
          <cell r="W5194">
            <v>0</v>
          </cell>
          <cell r="X5194"/>
          <cell r="Y5194"/>
        </row>
        <row r="5195">
          <cell r="I5195">
            <v>0</v>
          </cell>
          <cell r="J5195">
            <v>0</v>
          </cell>
          <cell r="O5195">
            <v>0</v>
          </cell>
          <cell r="P5195" t="str">
            <v/>
          </cell>
          <cell r="R5195" t="str">
            <v/>
          </cell>
          <cell r="S5195">
            <v>0</v>
          </cell>
          <cell r="U5195">
            <v>0</v>
          </cell>
          <cell r="V5195">
            <v>0</v>
          </cell>
          <cell r="W5195">
            <v>0</v>
          </cell>
          <cell r="X5195"/>
          <cell r="Y5195"/>
        </row>
        <row r="5196">
          <cell r="I5196">
            <v>0</v>
          </cell>
          <cell r="J5196">
            <v>0</v>
          </cell>
          <cell r="O5196">
            <v>0</v>
          </cell>
          <cell r="P5196" t="str">
            <v/>
          </cell>
          <cell r="R5196" t="str">
            <v/>
          </cell>
          <cell r="S5196">
            <v>0</v>
          </cell>
          <cell r="U5196">
            <v>0</v>
          </cell>
          <cell r="V5196">
            <v>0</v>
          </cell>
          <cell r="W5196">
            <v>0</v>
          </cell>
          <cell r="X5196"/>
          <cell r="Y5196"/>
        </row>
        <row r="5197">
          <cell r="I5197">
            <v>0</v>
          </cell>
          <cell r="J5197">
            <v>0</v>
          </cell>
          <cell r="O5197">
            <v>0</v>
          </cell>
          <cell r="P5197" t="str">
            <v/>
          </cell>
          <cell r="R5197" t="str">
            <v/>
          </cell>
          <cell r="S5197">
            <v>0</v>
          </cell>
          <cell r="U5197">
            <v>0</v>
          </cell>
          <cell r="V5197">
            <v>0</v>
          </cell>
          <cell r="W5197">
            <v>0</v>
          </cell>
          <cell r="X5197"/>
          <cell r="Y5197"/>
        </row>
        <row r="5198">
          <cell r="I5198">
            <v>0</v>
          </cell>
          <cell r="J5198">
            <v>0</v>
          </cell>
          <cell r="O5198">
            <v>0</v>
          </cell>
          <cell r="P5198" t="str">
            <v/>
          </cell>
          <cell r="R5198" t="str">
            <v/>
          </cell>
          <cell r="S5198">
            <v>0</v>
          </cell>
          <cell r="U5198">
            <v>0</v>
          </cell>
          <cell r="V5198">
            <v>0</v>
          </cell>
          <cell r="W5198">
            <v>0</v>
          </cell>
          <cell r="X5198"/>
          <cell r="Y5198"/>
        </row>
        <row r="5199">
          <cell r="I5199">
            <v>0</v>
          </cell>
          <cell r="J5199">
            <v>0</v>
          </cell>
          <cell r="O5199">
            <v>0</v>
          </cell>
          <cell r="P5199" t="str">
            <v/>
          </cell>
          <cell r="R5199" t="str">
            <v/>
          </cell>
          <cell r="S5199">
            <v>0</v>
          </cell>
          <cell r="U5199">
            <v>0</v>
          </cell>
          <cell r="V5199">
            <v>0</v>
          </cell>
          <cell r="W5199">
            <v>0</v>
          </cell>
          <cell r="X5199"/>
          <cell r="Y5199"/>
        </row>
        <row r="5200">
          <cell r="I5200">
            <v>0</v>
          </cell>
          <cell r="J5200">
            <v>0</v>
          </cell>
          <cell r="O5200">
            <v>0</v>
          </cell>
          <cell r="P5200" t="str">
            <v/>
          </cell>
          <cell r="R5200" t="str">
            <v/>
          </cell>
          <cell r="S5200">
            <v>0</v>
          </cell>
          <cell r="U5200">
            <v>0</v>
          </cell>
          <cell r="V5200">
            <v>0</v>
          </cell>
          <cell r="W5200">
            <v>0</v>
          </cell>
          <cell r="X5200"/>
          <cell r="Y5200"/>
        </row>
        <row r="5201">
          <cell r="I5201">
            <v>0</v>
          </cell>
          <cell r="J5201">
            <v>0</v>
          </cell>
          <cell r="O5201">
            <v>0</v>
          </cell>
          <cell r="P5201" t="str">
            <v/>
          </cell>
          <cell r="R5201" t="str">
            <v/>
          </cell>
          <cell r="S5201">
            <v>0</v>
          </cell>
          <cell r="U5201">
            <v>0</v>
          </cell>
          <cell r="V5201">
            <v>0</v>
          </cell>
          <cell r="W5201">
            <v>0</v>
          </cell>
          <cell r="X5201"/>
          <cell r="Y5201"/>
        </row>
        <row r="5202">
          <cell r="I5202">
            <v>0</v>
          </cell>
          <cell r="J5202">
            <v>0</v>
          </cell>
          <cell r="O5202">
            <v>0</v>
          </cell>
          <cell r="P5202" t="str">
            <v/>
          </cell>
          <cell r="R5202" t="str">
            <v/>
          </cell>
          <cell r="S5202">
            <v>0</v>
          </cell>
          <cell r="U5202">
            <v>0</v>
          </cell>
          <cell r="V5202">
            <v>0</v>
          </cell>
          <cell r="W5202">
            <v>0</v>
          </cell>
          <cell r="X5202"/>
          <cell r="Y5202"/>
        </row>
        <row r="5203">
          <cell r="I5203">
            <v>0</v>
          </cell>
          <cell r="J5203">
            <v>0</v>
          </cell>
          <cell r="O5203">
            <v>0</v>
          </cell>
          <cell r="P5203" t="str">
            <v/>
          </cell>
          <cell r="R5203" t="str">
            <v/>
          </cell>
          <cell r="S5203">
            <v>0</v>
          </cell>
          <cell r="U5203">
            <v>0</v>
          </cell>
          <cell r="V5203">
            <v>0</v>
          </cell>
          <cell r="W5203">
            <v>0</v>
          </cell>
          <cell r="X5203"/>
          <cell r="Y5203"/>
        </row>
        <row r="5204">
          <cell r="I5204">
            <v>0</v>
          </cell>
          <cell r="J5204">
            <v>0</v>
          </cell>
          <cell r="O5204">
            <v>0</v>
          </cell>
          <cell r="P5204" t="str">
            <v/>
          </cell>
          <cell r="R5204" t="str">
            <v/>
          </cell>
          <cell r="S5204">
            <v>0</v>
          </cell>
          <cell r="U5204">
            <v>0</v>
          </cell>
          <cell r="V5204">
            <v>0</v>
          </cell>
          <cell r="W5204">
            <v>0</v>
          </cell>
          <cell r="X5204"/>
          <cell r="Y5204"/>
        </row>
        <row r="5205">
          <cell r="I5205">
            <v>0</v>
          </cell>
          <cell r="J5205">
            <v>0</v>
          </cell>
          <cell r="O5205">
            <v>0</v>
          </cell>
          <cell r="P5205" t="str">
            <v/>
          </cell>
          <cell r="R5205" t="str">
            <v/>
          </cell>
          <cell r="S5205">
            <v>0</v>
          </cell>
          <cell r="U5205">
            <v>0</v>
          </cell>
          <cell r="V5205">
            <v>0</v>
          </cell>
          <cell r="W5205">
            <v>0</v>
          </cell>
          <cell r="X5205"/>
          <cell r="Y5205"/>
        </row>
        <row r="5206">
          <cell r="I5206">
            <v>0</v>
          </cell>
          <cell r="J5206">
            <v>0</v>
          </cell>
          <cell r="O5206">
            <v>0</v>
          </cell>
          <cell r="P5206" t="str">
            <v/>
          </cell>
          <cell r="R5206" t="str">
            <v/>
          </cell>
          <cell r="S5206">
            <v>0</v>
          </cell>
          <cell r="U5206">
            <v>0</v>
          </cell>
          <cell r="V5206">
            <v>0</v>
          </cell>
          <cell r="W5206">
            <v>0</v>
          </cell>
          <cell r="X5206"/>
          <cell r="Y5206"/>
        </row>
        <row r="5207">
          <cell r="I5207">
            <v>0</v>
          </cell>
          <cell r="J5207">
            <v>0</v>
          </cell>
          <cell r="O5207">
            <v>0</v>
          </cell>
          <cell r="P5207" t="str">
            <v/>
          </cell>
          <cell r="R5207" t="str">
            <v/>
          </cell>
          <cell r="S5207">
            <v>0</v>
          </cell>
          <cell r="U5207">
            <v>0</v>
          </cell>
          <cell r="V5207">
            <v>0</v>
          </cell>
          <cell r="W5207">
            <v>0</v>
          </cell>
          <cell r="X5207"/>
          <cell r="Y5207"/>
        </row>
        <row r="5208">
          <cell r="I5208">
            <v>0</v>
          </cell>
          <cell r="J5208">
            <v>0</v>
          </cell>
          <cell r="O5208">
            <v>0</v>
          </cell>
          <cell r="P5208" t="str">
            <v/>
          </cell>
          <cell r="R5208" t="str">
            <v/>
          </cell>
          <cell r="S5208">
            <v>0</v>
          </cell>
          <cell r="U5208">
            <v>0</v>
          </cell>
          <cell r="V5208">
            <v>0</v>
          </cell>
          <cell r="W5208">
            <v>0</v>
          </cell>
          <cell r="X5208"/>
          <cell r="Y5208"/>
        </row>
        <row r="5209">
          <cell r="I5209">
            <v>0</v>
          </cell>
          <cell r="J5209">
            <v>0</v>
          </cell>
          <cell r="O5209">
            <v>0</v>
          </cell>
          <cell r="P5209" t="str">
            <v/>
          </cell>
          <cell r="R5209" t="str">
            <v/>
          </cell>
          <cell r="S5209">
            <v>0</v>
          </cell>
          <cell r="U5209">
            <v>0</v>
          </cell>
          <cell r="V5209">
            <v>0</v>
          </cell>
          <cell r="W5209">
            <v>0</v>
          </cell>
          <cell r="X5209"/>
          <cell r="Y5209"/>
        </row>
        <row r="5210">
          <cell r="I5210">
            <v>0</v>
          </cell>
          <cell r="J5210">
            <v>0</v>
          </cell>
          <cell r="O5210">
            <v>0</v>
          </cell>
          <cell r="P5210" t="str">
            <v/>
          </cell>
          <cell r="R5210" t="str">
            <v/>
          </cell>
          <cell r="S5210">
            <v>0</v>
          </cell>
          <cell r="U5210">
            <v>0</v>
          </cell>
          <cell r="V5210">
            <v>0</v>
          </cell>
          <cell r="W5210">
            <v>0</v>
          </cell>
          <cell r="X5210"/>
          <cell r="Y5210"/>
        </row>
        <row r="5211">
          <cell r="I5211">
            <v>0</v>
          </cell>
          <cell r="J5211">
            <v>0</v>
          </cell>
          <cell r="O5211">
            <v>0</v>
          </cell>
          <cell r="P5211" t="str">
            <v/>
          </cell>
          <cell r="R5211" t="str">
            <v/>
          </cell>
          <cell r="S5211">
            <v>0</v>
          </cell>
          <cell r="U5211">
            <v>0</v>
          </cell>
          <cell r="V5211">
            <v>0</v>
          </cell>
          <cell r="W5211">
            <v>0</v>
          </cell>
          <cell r="X5211"/>
          <cell r="Y5211"/>
        </row>
        <row r="5212">
          <cell r="I5212">
            <v>0</v>
          </cell>
          <cell r="J5212">
            <v>0</v>
          </cell>
          <cell r="O5212">
            <v>0</v>
          </cell>
          <cell r="P5212" t="str">
            <v/>
          </cell>
          <cell r="R5212" t="str">
            <v/>
          </cell>
          <cell r="S5212">
            <v>0</v>
          </cell>
          <cell r="U5212">
            <v>0</v>
          </cell>
          <cell r="V5212">
            <v>0</v>
          </cell>
          <cell r="W5212">
            <v>0</v>
          </cell>
          <cell r="X5212"/>
          <cell r="Y5212"/>
        </row>
        <row r="5213">
          <cell r="I5213">
            <v>0</v>
          </cell>
          <cell r="J5213">
            <v>0</v>
          </cell>
          <cell r="O5213">
            <v>0</v>
          </cell>
          <cell r="P5213" t="str">
            <v/>
          </cell>
          <cell r="R5213" t="str">
            <v/>
          </cell>
          <cell r="S5213">
            <v>0</v>
          </cell>
          <cell r="U5213">
            <v>0</v>
          </cell>
          <cell r="V5213">
            <v>0</v>
          </cell>
          <cell r="W5213">
            <v>0</v>
          </cell>
          <cell r="X5213"/>
          <cell r="Y5213"/>
        </row>
        <row r="5214">
          <cell r="I5214">
            <v>0</v>
          </cell>
          <cell r="J5214">
            <v>0</v>
          </cell>
          <cell r="O5214">
            <v>0</v>
          </cell>
          <cell r="P5214" t="str">
            <v/>
          </cell>
          <cell r="R5214" t="str">
            <v/>
          </cell>
          <cell r="S5214">
            <v>0</v>
          </cell>
          <cell r="U5214">
            <v>0</v>
          </cell>
          <cell r="V5214">
            <v>0</v>
          </cell>
          <cell r="W5214">
            <v>0</v>
          </cell>
          <cell r="X5214"/>
          <cell r="Y5214"/>
        </row>
        <row r="5215">
          <cell r="I5215">
            <v>0</v>
          </cell>
          <cell r="J5215">
            <v>0</v>
          </cell>
          <cell r="O5215">
            <v>0</v>
          </cell>
          <cell r="P5215" t="str">
            <v/>
          </cell>
          <cell r="R5215" t="str">
            <v/>
          </cell>
          <cell r="S5215">
            <v>0</v>
          </cell>
          <cell r="U5215">
            <v>0</v>
          </cell>
          <cell r="V5215">
            <v>0</v>
          </cell>
          <cell r="W5215">
            <v>0</v>
          </cell>
          <cell r="X5215"/>
          <cell r="Y5215"/>
        </row>
        <row r="5216">
          <cell r="I5216">
            <v>0</v>
          </cell>
          <cell r="J5216">
            <v>0</v>
          </cell>
          <cell r="O5216">
            <v>0</v>
          </cell>
          <cell r="P5216" t="str">
            <v/>
          </cell>
          <cell r="R5216" t="str">
            <v/>
          </cell>
          <cell r="S5216">
            <v>0</v>
          </cell>
          <cell r="U5216">
            <v>0</v>
          </cell>
          <cell r="V5216">
            <v>0</v>
          </cell>
          <cell r="W5216">
            <v>0</v>
          </cell>
          <cell r="X5216"/>
          <cell r="Y5216"/>
        </row>
        <row r="5217">
          <cell r="I5217">
            <v>0</v>
          </cell>
          <cell r="J5217">
            <v>0</v>
          </cell>
          <cell r="O5217">
            <v>0</v>
          </cell>
          <cell r="P5217" t="str">
            <v/>
          </cell>
          <cell r="R5217" t="str">
            <v/>
          </cell>
          <cell r="S5217">
            <v>0</v>
          </cell>
          <cell r="U5217">
            <v>0</v>
          </cell>
          <cell r="V5217">
            <v>0</v>
          </cell>
          <cell r="W5217">
            <v>0</v>
          </cell>
          <cell r="X5217"/>
          <cell r="Y5217"/>
        </row>
        <row r="5218">
          <cell r="I5218">
            <v>0</v>
          </cell>
          <cell r="J5218">
            <v>0</v>
          </cell>
          <cell r="O5218">
            <v>0</v>
          </cell>
          <cell r="P5218" t="str">
            <v/>
          </cell>
          <cell r="R5218" t="str">
            <v/>
          </cell>
          <cell r="S5218">
            <v>0</v>
          </cell>
          <cell r="U5218">
            <v>0</v>
          </cell>
          <cell r="V5218">
            <v>0</v>
          </cell>
          <cell r="W5218">
            <v>0</v>
          </cell>
          <cell r="X5218"/>
          <cell r="Y5218"/>
        </row>
        <row r="5219">
          <cell r="I5219">
            <v>0</v>
          </cell>
          <cell r="J5219">
            <v>0</v>
          </cell>
          <cell r="O5219">
            <v>0</v>
          </cell>
          <cell r="P5219" t="str">
            <v/>
          </cell>
          <cell r="R5219" t="str">
            <v/>
          </cell>
          <cell r="S5219">
            <v>0</v>
          </cell>
          <cell r="U5219">
            <v>0</v>
          </cell>
          <cell r="V5219">
            <v>0</v>
          </cell>
          <cell r="W5219">
            <v>0</v>
          </cell>
          <cell r="X5219"/>
          <cell r="Y5219"/>
        </row>
        <row r="5220">
          <cell r="I5220">
            <v>0</v>
          </cell>
          <cell r="J5220">
            <v>0</v>
          </cell>
          <cell r="O5220">
            <v>0</v>
          </cell>
          <cell r="P5220" t="str">
            <v/>
          </cell>
          <cell r="R5220" t="str">
            <v/>
          </cell>
          <cell r="S5220">
            <v>0</v>
          </cell>
          <cell r="U5220">
            <v>0</v>
          </cell>
          <cell r="V5220">
            <v>0</v>
          </cell>
          <cell r="W5220">
            <v>0</v>
          </cell>
          <cell r="X5220"/>
          <cell r="Y5220"/>
        </row>
        <row r="5221">
          <cell r="I5221">
            <v>0</v>
          </cell>
          <cell r="J5221">
            <v>0</v>
          </cell>
          <cell r="O5221">
            <v>0</v>
          </cell>
          <cell r="P5221" t="str">
            <v/>
          </cell>
          <cell r="R5221" t="str">
            <v/>
          </cell>
          <cell r="S5221">
            <v>0</v>
          </cell>
          <cell r="U5221">
            <v>0</v>
          </cell>
          <cell r="V5221">
            <v>0</v>
          </cell>
          <cell r="W5221">
            <v>0</v>
          </cell>
          <cell r="X5221"/>
          <cell r="Y5221"/>
        </row>
        <row r="5222">
          <cell r="I5222">
            <v>0</v>
          </cell>
          <cell r="J5222">
            <v>0</v>
          </cell>
          <cell r="O5222">
            <v>0</v>
          </cell>
          <cell r="P5222" t="str">
            <v/>
          </cell>
          <cell r="R5222" t="str">
            <v/>
          </cell>
          <cell r="S5222">
            <v>0</v>
          </cell>
          <cell r="U5222">
            <v>0</v>
          </cell>
          <cell r="V5222">
            <v>0</v>
          </cell>
          <cell r="W5222">
            <v>0</v>
          </cell>
          <cell r="X5222"/>
          <cell r="Y5222"/>
        </row>
        <row r="5223">
          <cell r="I5223">
            <v>0</v>
          </cell>
          <cell r="J5223">
            <v>0</v>
          </cell>
          <cell r="O5223">
            <v>0</v>
          </cell>
          <cell r="P5223" t="str">
            <v/>
          </cell>
          <cell r="R5223" t="str">
            <v/>
          </cell>
          <cell r="S5223">
            <v>0</v>
          </cell>
          <cell r="U5223">
            <v>0</v>
          </cell>
          <cell r="V5223">
            <v>0</v>
          </cell>
          <cell r="W5223">
            <v>0</v>
          </cell>
          <cell r="X5223"/>
          <cell r="Y5223"/>
        </row>
        <row r="5224">
          <cell r="I5224">
            <v>0</v>
          </cell>
          <cell r="J5224">
            <v>0</v>
          </cell>
          <cell r="O5224">
            <v>0</v>
          </cell>
          <cell r="P5224" t="str">
            <v/>
          </cell>
          <cell r="R5224" t="str">
            <v/>
          </cell>
          <cell r="S5224">
            <v>0</v>
          </cell>
          <cell r="U5224">
            <v>0</v>
          </cell>
          <cell r="V5224">
            <v>0</v>
          </cell>
          <cell r="W5224">
            <v>0</v>
          </cell>
          <cell r="X5224"/>
          <cell r="Y5224"/>
        </row>
        <row r="5225">
          <cell r="I5225">
            <v>0</v>
          </cell>
          <cell r="J5225">
            <v>0</v>
          </cell>
          <cell r="O5225">
            <v>0</v>
          </cell>
          <cell r="P5225" t="str">
            <v/>
          </cell>
          <cell r="R5225" t="str">
            <v/>
          </cell>
          <cell r="S5225">
            <v>0</v>
          </cell>
          <cell r="U5225">
            <v>0</v>
          </cell>
          <cell r="V5225">
            <v>0</v>
          </cell>
          <cell r="W5225">
            <v>0</v>
          </cell>
          <cell r="X5225"/>
          <cell r="Y5225"/>
        </row>
        <row r="5226">
          <cell r="I5226">
            <v>0</v>
          </cell>
          <cell r="J5226">
            <v>0</v>
          </cell>
          <cell r="O5226">
            <v>0</v>
          </cell>
          <cell r="P5226" t="str">
            <v/>
          </cell>
          <cell r="R5226" t="str">
            <v/>
          </cell>
          <cell r="S5226">
            <v>0</v>
          </cell>
          <cell r="U5226">
            <v>0</v>
          </cell>
          <cell r="V5226">
            <v>0</v>
          </cell>
          <cell r="W5226">
            <v>0</v>
          </cell>
          <cell r="X5226"/>
          <cell r="Y5226"/>
        </row>
        <row r="5227">
          <cell r="I5227">
            <v>0</v>
          </cell>
          <cell r="J5227">
            <v>0</v>
          </cell>
          <cell r="O5227">
            <v>0</v>
          </cell>
          <cell r="P5227" t="str">
            <v/>
          </cell>
          <cell r="R5227" t="str">
            <v/>
          </cell>
          <cell r="S5227">
            <v>0</v>
          </cell>
          <cell r="U5227">
            <v>0</v>
          </cell>
          <cell r="V5227">
            <v>0</v>
          </cell>
          <cell r="W5227">
            <v>0</v>
          </cell>
          <cell r="X5227"/>
          <cell r="Y5227"/>
        </row>
        <row r="5228">
          <cell r="I5228">
            <v>0</v>
          </cell>
          <cell r="J5228">
            <v>0</v>
          </cell>
          <cell r="O5228">
            <v>0</v>
          </cell>
          <cell r="P5228" t="str">
            <v/>
          </cell>
          <cell r="R5228" t="str">
            <v/>
          </cell>
          <cell r="S5228">
            <v>0</v>
          </cell>
          <cell r="U5228">
            <v>0</v>
          </cell>
          <cell r="V5228">
            <v>0</v>
          </cell>
          <cell r="W5228">
            <v>0</v>
          </cell>
          <cell r="X5228"/>
          <cell r="Y5228"/>
        </row>
        <row r="5229">
          <cell r="I5229">
            <v>0</v>
          </cell>
          <cell r="J5229">
            <v>0</v>
          </cell>
          <cell r="O5229">
            <v>0</v>
          </cell>
          <cell r="P5229" t="str">
            <v/>
          </cell>
          <cell r="R5229" t="str">
            <v/>
          </cell>
          <cell r="S5229">
            <v>0</v>
          </cell>
          <cell r="U5229">
            <v>0</v>
          </cell>
          <cell r="V5229">
            <v>0</v>
          </cell>
          <cell r="W5229">
            <v>0</v>
          </cell>
          <cell r="X5229"/>
          <cell r="Y5229"/>
        </row>
        <row r="5230">
          <cell r="I5230">
            <v>0</v>
          </cell>
          <cell r="J5230">
            <v>0</v>
          </cell>
          <cell r="O5230">
            <v>0</v>
          </cell>
          <cell r="P5230" t="str">
            <v/>
          </cell>
          <cell r="R5230" t="str">
            <v/>
          </cell>
          <cell r="S5230">
            <v>0</v>
          </cell>
          <cell r="U5230">
            <v>0</v>
          </cell>
          <cell r="V5230">
            <v>0</v>
          </cell>
          <cell r="W5230">
            <v>0</v>
          </cell>
          <cell r="X5230"/>
          <cell r="Y5230"/>
        </row>
        <row r="5231">
          <cell r="I5231">
            <v>0</v>
          </cell>
          <cell r="J5231">
            <v>0</v>
          </cell>
          <cell r="O5231">
            <v>0</v>
          </cell>
          <cell r="P5231" t="str">
            <v/>
          </cell>
          <cell r="R5231" t="str">
            <v/>
          </cell>
          <cell r="S5231">
            <v>0</v>
          </cell>
          <cell r="U5231">
            <v>0</v>
          </cell>
          <cell r="V5231">
            <v>0</v>
          </cell>
          <cell r="W5231">
            <v>0</v>
          </cell>
          <cell r="X5231"/>
          <cell r="Y5231"/>
        </row>
        <row r="5232">
          <cell r="I5232">
            <v>0</v>
          </cell>
          <cell r="J5232">
            <v>0</v>
          </cell>
          <cell r="O5232">
            <v>0</v>
          </cell>
          <cell r="P5232" t="str">
            <v/>
          </cell>
          <cell r="R5232" t="str">
            <v/>
          </cell>
          <cell r="S5232">
            <v>0</v>
          </cell>
          <cell r="U5232">
            <v>0</v>
          </cell>
          <cell r="V5232">
            <v>0</v>
          </cell>
          <cell r="W5232">
            <v>0</v>
          </cell>
          <cell r="X5232"/>
          <cell r="Y5232"/>
        </row>
        <row r="5233">
          <cell r="I5233">
            <v>0</v>
          </cell>
          <cell r="J5233">
            <v>0</v>
          </cell>
          <cell r="O5233">
            <v>0</v>
          </cell>
          <cell r="P5233" t="str">
            <v/>
          </cell>
          <cell r="R5233" t="str">
            <v/>
          </cell>
          <cell r="S5233">
            <v>0</v>
          </cell>
          <cell r="U5233">
            <v>0</v>
          </cell>
          <cell r="V5233">
            <v>0</v>
          </cell>
          <cell r="W5233">
            <v>0</v>
          </cell>
          <cell r="X5233"/>
          <cell r="Y5233"/>
        </row>
        <row r="5234">
          <cell r="I5234">
            <v>0</v>
          </cell>
          <cell r="J5234">
            <v>0</v>
          </cell>
          <cell r="O5234">
            <v>0</v>
          </cell>
          <cell r="P5234" t="str">
            <v/>
          </cell>
          <cell r="R5234" t="str">
            <v/>
          </cell>
          <cell r="S5234">
            <v>0</v>
          </cell>
          <cell r="U5234">
            <v>0</v>
          </cell>
          <cell r="V5234">
            <v>0</v>
          </cell>
          <cell r="W5234">
            <v>0</v>
          </cell>
          <cell r="X5234"/>
          <cell r="Y5234"/>
        </row>
        <row r="5235">
          <cell r="I5235">
            <v>0</v>
          </cell>
          <cell r="J5235">
            <v>0</v>
          </cell>
          <cell r="O5235">
            <v>0</v>
          </cell>
          <cell r="P5235" t="str">
            <v/>
          </cell>
          <cell r="R5235" t="str">
            <v/>
          </cell>
          <cell r="S5235">
            <v>0</v>
          </cell>
          <cell r="U5235">
            <v>0</v>
          </cell>
          <cell r="V5235">
            <v>0</v>
          </cell>
          <cell r="W5235">
            <v>0</v>
          </cell>
          <cell r="X5235"/>
          <cell r="Y5235"/>
        </row>
        <row r="5236">
          <cell r="I5236">
            <v>0</v>
          </cell>
          <cell r="J5236">
            <v>0</v>
          </cell>
          <cell r="O5236">
            <v>0</v>
          </cell>
          <cell r="P5236" t="str">
            <v/>
          </cell>
          <cell r="R5236" t="str">
            <v/>
          </cell>
          <cell r="S5236">
            <v>0</v>
          </cell>
          <cell r="U5236">
            <v>0</v>
          </cell>
          <cell r="V5236">
            <v>0</v>
          </cell>
          <cell r="W5236">
            <v>0</v>
          </cell>
          <cell r="X5236"/>
          <cell r="Y5236"/>
        </row>
        <row r="5237">
          <cell r="I5237">
            <v>0</v>
          </cell>
          <cell r="J5237">
            <v>0</v>
          </cell>
          <cell r="O5237">
            <v>0</v>
          </cell>
          <cell r="P5237" t="str">
            <v/>
          </cell>
          <cell r="R5237" t="str">
            <v/>
          </cell>
          <cell r="S5237">
            <v>0</v>
          </cell>
          <cell r="U5237">
            <v>0</v>
          </cell>
          <cell r="V5237">
            <v>0</v>
          </cell>
          <cell r="W5237">
            <v>0</v>
          </cell>
          <cell r="X5237"/>
          <cell r="Y5237"/>
        </row>
        <row r="5238">
          <cell r="I5238">
            <v>0</v>
          </cell>
          <cell r="J5238">
            <v>0</v>
          </cell>
          <cell r="O5238">
            <v>0</v>
          </cell>
          <cell r="P5238" t="str">
            <v/>
          </cell>
          <cell r="R5238" t="str">
            <v/>
          </cell>
          <cell r="S5238">
            <v>0</v>
          </cell>
          <cell r="U5238">
            <v>0</v>
          </cell>
          <cell r="V5238">
            <v>0</v>
          </cell>
          <cell r="W5238">
            <v>0</v>
          </cell>
          <cell r="X5238"/>
          <cell r="Y5238"/>
        </row>
        <row r="5239">
          <cell r="I5239">
            <v>0</v>
          </cell>
          <cell r="J5239">
            <v>0</v>
          </cell>
          <cell r="O5239">
            <v>0</v>
          </cell>
          <cell r="P5239" t="str">
            <v/>
          </cell>
          <cell r="R5239" t="str">
            <v/>
          </cell>
          <cell r="S5239">
            <v>0</v>
          </cell>
          <cell r="U5239">
            <v>0</v>
          </cell>
          <cell r="V5239">
            <v>0</v>
          </cell>
          <cell r="W5239">
            <v>0</v>
          </cell>
          <cell r="X5239"/>
          <cell r="Y5239"/>
        </row>
        <row r="5240">
          <cell r="I5240">
            <v>0</v>
          </cell>
          <cell r="J5240">
            <v>0</v>
          </cell>
          <cell r="O5240">
            <v>0</v>
          </cell>
          <cell r="P5240" t="str">
            <v/>
          </cell>
          <cell r="R5240" t="str">
            <v/>
          </cell>
          <cell r="S5240">
            <v>0</v>
          </cell>
          <cell r="U5240">
            <v>0</v>
          </cell>
          <cell r="V5240">
            <v>0</v>
          </cell>
          <cell r="W5240">
            <v>0</v>
          </cell>
          <cell r="X5240"/>
          <cell r="Y5240"/>
        </row>
        <row r="5241">
          <cell r="I5241">
            <v>0</v>
          </cell>
          <cell r="J5241">
            <v>0</v>
          </cell>
          <cell r="O5241">
            <v>0</v>
          </cell>
          <cell r="P5241" t="str">
            <v/>
          </cell>
          <cell r="R5241" t="str">
            <v/>
          </cell>
          <cell r="S5241">
            <v>0</v>
          </cell>
          <cell r="U5241">
            <v>0</v>
          </cell>
          <cell r="V5241">
            <v>0</v>
          </cell>
          <cell r="W5241">
            <v>0</v>
          </cell>
          <cell r="X5241"/>
          <cell r="Y5241"/>
        </row>
        <row r="5242">
          <cell r="I5242">
            <v>0</v>
          </cell>
          <cell r="J5242">
            <v>0</v>
          </cell>
          <cell r="O5242">
            <v>0</v>
          </cell>
          <cell r="P5242" t="str">
            <v/>
          </cell>
          <cell r="R5242" t="str">
            <v/>
          </cell>
          <cell r="S5242">
            <v>0</v>
          </cell>
          <cell r="U5242">
            <v>0</v>
          </cell>
          <cell r="V5242">
            <v>0</v>
          </cell>
          <cell r="W5242">
            <v>0</v>
          </cell>
          <cell r="X5242"/>
          <cell r="Y5242"/>
        </row>
        <row r="5243">
          <cell r="I5243">
            <v>0</v>
          </cell>
          <cell r="J5243">
            <v>0</v>
          </cell>
          <cell r="O5243">
            <v>0</v>
          </cell>
          <cell r="P5243" t="str">
            <v/>
          </cell>
          <cell r="R5243" t="str">
            <v/>
          </cell>
          <cell r="S5243">
            <v>0</v>
          </cell>
          <cell r="U5243">
            <v>0</v>
          </cell>
          <cell r="V5243">
            <v>0</v>
          </cell>
          <cell r="W5243">
            <v>0</v>
          </cell>
          <cell r="X5243"/>
          <cell r="Y5243"/>
        </row>
        <row r="5244">
          <cell r="I5244">
            <v>0</v>
          </cell>
          <cell r="J5244">
            <v>0</v>
          </cell>
          <cell r="O5244">
            <v>0</v>
          </cell>
          <cell r="P5244" t="str">
            <v/>
          </cell>
          <cell r="R5244" t="str">
            <v/>
          </cell>
          <cell r="S5244">
            <v>0</v>
          </cell>
          <cell r="U5244">
            <v>0</v>
          </cell>
          <cell r="V5244">
            <v>0</v>
          </cell>
          <cell r="W5244">
            <v>0</v>
          </cell>
          <cell r="X5244"/>
          <cell r="Y5244"/>
        </row>
        <row r="5245">
          <cell r="I5245">
            <v>0</v>
          </cell>
          <cell r="J5245">
            <v>0</v>
          </cell>
          <cell r="O5245">
            <v>0</v>
          </cell>
          <cell r="P5245" t="str">
            <v/>
          </cell>
          <cell r="R5245" t="str">
            <v/>
          </cell>
          <cell r="S5245">
            <v>0</v>
          </cell>
          <cell r="U5245">
            <v>0</v>
          </cell>
          <cell r="V5245">
            <v>0</v>
          </cell>
          <cell r="W5245">
            <v>0</v>
          </cell>
          <cell r="X5245"/>
          <cell r="Y5245"/>
        </row>
        <row r="5246">
          <cell r="I5246">
            <v>0</v>
          </cell>
          <cell r="J5246">
            <v>0</v>
          </cell>
          <cell r="O5246">
            <v>0</v>
          </cell>
          <cell r="P5246" t="str">
            <v/>
          </cell>
          <cell r="R5246" t="str">
            <v/>
          </cell>
          <cell r="S5246">
            <v>0</v>
          </cell>
          <cell r="U5246">
            <v>0</v>
          </cell>
          <cell r="V5246">
            <v>0</v>
          </cell>
          <cell r="W5246">
            <v>0</v>
          </cell>
          <cell r="X5246"/>
          <cell r="Y5246"/>
        </row>
        <row r="5247">
          <cell r="I5247">
            <v>0</v>
          </cell>
          <cell r="J5247">
            <v>0</v>
          </cell>
          <cell r="O5247">
            <v>0</v>
          </cell>
          <cell r="P5247" t="str">
            <v/>
          </cell>
          <cell r="R5247" t="str">
            <v/>
          </cell>
          <cell r="S5247">
            <v>0</v>
          </cell>
          <cell r="U5247">
            <v>0</v>
          </cell>
          <cell r="V5247">
            <v>0</v>
          </cell>
          <cell r="W5247">
            <v>0</v>
          </cell>
          <cell r="X5247"/>
          <cell r="Y5247"/>
        </row>
        <row r="5248">
          <cell r="I5248">
            <v>0</v>
          </cell>
          <cell r="J5248">
            <v>0</v>
          </cell>
          <cell r="O5248">
            <v>0</v>
          </cell>
          <cell r="P5248" t="str">
            <v/>
          </cell>
          <cell r="R5248" t="str">
            <v/>
          </cell>
          <cell r="S5248">
            <v>0</v>
          </cell>
          <cell r="U5248">
            <v>0</v>
          </cell>
          <cell r="V5248">
            <v>0</v>
          </cell>
          <cell r="W5248">
            <v>0</v>
          </cell>
          <cell r="X5248"/>
          <cell r="Y5248"/>
        </row>
        <row r="5249">
          <cell r="I5249">
            <v>0</v>
          </cell>
          <cell r="J5249">
            <v>0</v>
          </cell>
          <cell r="O5249">
            <v>0</v>
          </cell>
          <cell r="P5249" t="str">
            <v/>
          </cell>
          <cell r="R5249" t="str">
            <v/>
          </cell>
          <cell r="S5249">
            <v>0</v>
          </cell>
          <cell r="U5249">
            <v>0</v>
          </cell>
          <cell r="V5249">
            <v>0</v>
          </cell>
          <cell r="W5249">
            <v>0</v>
          </cell>
          <cell r="X5249"/>
          <cell r="Y5249"/>
        </row>
        <row r="5250">
          <cell r="I5250">
            <v>0</v>
          </cell>
          <cell r="J5250">
            <v>0</v>
          </cell>
          <cell r="O5250">
            <v>0</v>
          </cell>
          <cell r="P5250" t="str">
            <v/>
          </cell>
          <cell r="R5250" t="str">
            <v/>
          </cell>
          <cell r="S5250">
            <v>0</v>
          </cell>
          <cell r="U5250">
            <v>0</v>
          </cell>
          <cell r="V5250">
            <v>0</v>
          </cell>
          <cell r="W5250">
            <v>0</v>
          </cell>
          <cell r="X5250"/>
          <cell r="Y5250"/>
        </row>
        <row r="5251">
          <cell r="I5251">
            <v>0</v>
          </cell>
          <cell r="J5251">
            <v>0</v>
          </cell>
          <cell r="O5251">
            <v>0</v>
          </cell>
          <cell r="P5251" t="str">
            <v/>
          </cell>
          <cell r="R5251" t="str">
            <v/>
          </cell>
          <cell r="S5251">
            <v>0</v>
          </cell>
          <cell r="U5251">
            <v>0</v>
          </cell>
          <cell r="V5251">
            <v>0</v>
          </cell>
          <cell r="W5251">
            <v>0</v>
          </cell>
          <cell r="X5251"/>
          <cell r="Y5251"/>
        </row>
        <row r="5252">
          <cell r="I5252">
            <v>0</v>
          </cell>
          <cell r="J5252">
            <v>0</v>
          </cell>
          <cell r="O5252">
            <v>0</v>
          </cell>
          <cell r="P5252" t="str">
            <v/>
          </cell>
          <cell r="R5252" t="str">
            <v/>
          </cell>
          <cell r="S5252">
            <v>0</v>
          </cell>
          <cell r="U5252">
            <v>0</v>
          </cell>
          <cell r="V5252">
            <v>0</v>
          </cell>
          <cell r="W5252">
            <v>0</v>
          </cell>
          <cell r="X5252"/>
          <cell r="Y5252"/>
        </row>
        <row r="5253">
          <cell r="I5253">
            <v>0</v>
          </cell>
          <cell r="J5253">
            <v>0</v>
          </cell>
          <cell r="O5253">
            <v>0</v>
          </cell>
          <cell r="P5253" t="str">
            <v/>
          </cell>
          <cell r="R5253" t="str">
            <v/>
          </cell>
          <cell r="S5253">
            <v>0</v>
          </cell>
          <cell r="U5253">
            <v>0</v>
          </cell>
          <cell r="V5253">
            <v>0</v>
          </cell>
          <cell r="W5253">
            <v>0</v>
          </cell>
          <cell r="X5253"/>
          <cell r="Y5253"/>
        </row>
        <row r="5254">
          <cell r="I5254">
            <v>0</v>
          </cell>
          <cell r="J5254">
            <v>0</v>
          </cell>
          <cell r="O5254">
            <v>0</v>
          </cell>
          <cell r="P5254" t="str">
            <v/>
          </cell>
          <cell r="R5254" t="str">
            <v/>
          </cell>
          <cell r="S5254">
            <v>0</v>
          </cell>
          <cell r="U5254">
            <v>0</v>
          </cell>
          <cell r="V5254">
            <v>0</v>
          </cell>
          <cell r="W5254">
            <v>0</v>
          </cell>
          <cell r="X5254"/>
          <cell r="Y5254"/>
        </row>
        <row r="5255">
          <cell r="I5255">
            <v>0</v>
          </cell>
          <cell r="J5255">
            <v>0</v>
          </cell>
          <cell r="O5255">
            <v>0</v>
          </cell>
          <cell r="P5255" t="str">
            <v/>
          </cell>
          <cell r="R5255" t="str">
            <v/>
          </cell>
          <cell r="S5255">
            <v>0</v>
          </cell>
          <cell r="U5255">
            <v>0</v>
          </cell>
          <cell r="V5255">
            <v>0</v>
          </cell>
          <cell r="W5255">
            <v>0</v>
          </cell>
          <cell r="X5255"/>
          <cell r="Y5255"/>
        </row>
        <row r="5256">
          <cell r="I5256">
            <v>0</v>
          </cell>
          <cell r="J5256">
            <v>0</v>
          </cell>
          <cell r="O5256">
            <v>0</v>
          </cell>
          <cell r="P5256" t="str">
            <v/>
          </cell>
          <cell r="R5256" t="str">
            <v/>
          </cell>
          <cell r="S5256">
            <v>0</v>
          </cell>
          <cell r="U5256">
            <v>0</v>
          </cell>
          <cell r="V5256">
            <v>0</v>
          </cell>
          <cell r="W5256">
            <v>0</v>
          </cell>
          <cell r="X5256"/>
          <cell r="Y5256"/>
        </row>
        <row r="5257">
          <cell r="I5257">
            <v>0</v>
          </cell>
          <cell r="J5257">
            <v>0</v>
          </cell>
          <cell r="O5257">
            <v>0</v>
          </cell>
          <cell r="P5257" t="str">
            <v/>
          </cell>
          <cell r="R5257" t="str">
            <v/>
          </cell>
          <cell r="S5257">
            <v>0</v>
          </cell>
          <cell r="U5257">
            <v>0</v>
          </cell>
          <cell r="V5257">
            <v>0</v>
          </cell>
          <cell r="W5257">
            <v>0</v>
          </cell>
          <cell r="X5257"/>
          <cell r="Y5257"/>
        </row>
        <row r="5258">
          <cell r="I5258">
            <v>0</v>
          </cell>
          <cell r="J5258">
            <v>0</v>
          </cell>
          <cell r="O5258">
            <v>0</v>
          </cell>
          <cell r="P5258" t="str">
            <v/>
          </cell>
          <cell r="R5258" t="str">
            <v/>
          </cell>
          <cell r="S5258">
            <v>0</v>
          </cell>
          <cell r="U5258">
            <v>0</v>
          </cell>
          <cell r="V5258">
            <v>0</v>
          </cell>
          <cell r="W5258">
            <v>0</v>
          </cell>
          <cell r="X5258"/>
          <cell r="Y5258"/>
        </row>
        <row r="5259">
          <cell r="I5259">
            <v>0</v>
          </cell>
          <cell r="J5259">
            <v>0</v>
          </cell>
          <cell r="O5259">
            <v>0</v>
          </cell>
          <cell r="P5259" t="str">
            <v/>
          </cell>
          <cell r="R5259" t="str">
            <v/>
          </cell>
          <cell r="S5259">
            <v>0</v>
          </cell>
          <cell r="U5259">
            <v>0</v>
          </cell>
          <cell r="V5259">
            <v>0</v>
          </cell>
          <cell r="W5259">
            <v>0</v>
          </cell>
          <cell r="X5259"/>
          <cell r="Y5259"/>
        </row>
        <row r="5260">
          <cell r="I5260">
            <v>0</v>
          </cell>
          <cell r="J5260">
            <v>0</v>
          </cell>
          <cell r="O5260">
            <v>0</v>
          </cell>
          <cell r="P5260" t="str">
            <v/>
          </cell>
          <cell r="R5260" t="str">
            <v/>
          </cell>
          <cell r="S5260">
            <v>0</v>
          </cell>
          <cell r="U5260">
            <v>0</v>
          </cell>
          <cell r="V5260">
            <v>0</v>
          </cell>
          <cell r="W5260">
            <v>0</v>
          </cell>
          <cell r="X5260"/>
          <cell r="Y5260"/>
        </row>
        <row r="5261">
          <cell r="I5261">
            <v>0</v>
          </cell>
          <cell r="J5261">
            <v>0</v>
          </cell>
          <cell r="O5261">
            <v>0</v>
          </cell>
          <cell r="P5261" t="str">
            <v/>
          </cell>
          <cell r="R5261" t="str">
            <v/>
          </cell>
          <cell r="S5261">
            <v>0</v>
          </cell>
          <cell r="U5261">
            <v>0</v>
          </cell>
          <cell r="V5261">
            <v>0</v>
          </cell>
          <cell r="W5261">
            <v>0</v>
          </cell>
          <cell r="X5261"/>
          <cell r="Y5261"/>
        </row>
        <row r="5262">
          <cell r="I5262">
            <v>0</v>
          </cell>
          <cell r="J5262">
            <v>0</v>
          </cell>
          <cell r="O5262">
            <v>0</v>
          </cell>
          <cell r="P5262" t="str">
            <v/>
          </cell>
          <cell r="R5262" t="str">
            <v/>
          </cell>
          <cell r="S5262">
            <v>0</v>
          </cell>
          <cell r="U5262">
            <v>0</v>
          </cell>
          <cell r="V5262">
            <v>0</v>
          </cell>
          <cell r="W5262">
            <v>0</v>
          </cell>
          <cell r="X5262"/>
          <cell r="Y5262"/>
        </row>
        <row r="5263">
          <cell r="I5263">
            <v>0</v>
          </cell>
          <cell r="J5263">
            <v>0</v>
          </cell>
          <cell r="O5263">
            <v>0</v>
          </cell>
          <cell r="P5263" t="str">
            <v/>
          </cell>
          <cell r="R5263" t="str">
            <v/>
          </cell>
          <cell r="S5263">
            <v>0</v>
          </cell>
          <cell r="U5263">
            <v>0</v>
          </cell>
          <cell r="V5263">
            <v>0</v>
          </cell>
          <cell r="W5263">
            <v>0</v>
          </cell>
          <cell r="X5263"/>
          <cell r="Y5263"/>
        </row>
        <row r="5264">
          <cell r="I5264">
            <v>0</v>
          </cell>
          <cell r="J5264">
            <v>0</v>
          </cell>
          <cell r="O5264">
            <v>0</v>
          </cell>
          <cell r="P5264" t="str">
            <v/>
          </cell>
          <cell r="R5264" t="str">
            <v/>
          </cell>
          <cell r="S5264">
            <v>0</v>
          </cell>
          <cell r="U5264">
            <v>0</v>
          </cell>
          <cell r="V5264">
            <v>0</v>
          </cell>
          <cell r="W5264">
            <v>0</v>
          </cell>
          <cell r="X5264"/>
          <cell r="Y5264"/>
        </row>
        <row r="5265">
          <cell r="I5265">
            <v>0</v>
          </cell>
          <cell r="J5265">
            <v>0</v>
          </cell>
          <cell r="O5265">
            <v>0</v>
          </cell>
          <cell r="P5265" t="str">
            <v/>
          </cell>
          <cell r="R5265" t="str">
            <v/>
          </cell>
          <cell r="S5265">
            <v>0</v>
          </cell>
          <cell r="U5265">
            <v>0</v>
          </cell>
          <cell r="V5265">
            <v>0</v>
          </cell>
          <cell r="W5265">
            <v>0</v>
          </cell>
          <cell r="X5265"/>
          <cell r="Y5265"/>
        </row>
        <row r="5266">
          <cell r="I5266">
            <v>0</v>
          </cell>
          <cell r="J5266">
            <v>0</v>
          </cell>
          <cell r="O5266">
            <v>0</v>
          </cell>
          <cell r="P5266" t="str">
            <v/>
          </cell>
          <cell r="R5266" t="str">
            <v/>
          </cell>
          <cell r="S5266">
            <v>0</v>
          </cell>
          <cell r="U5266">
            <v>0</v>
          </cell>
          <cell r="V5266">
            <v>0</v>
          </cell>
          <cell r="W5266">
            <v>0</v>
          </cell>
          <cell r="X5266"/>
          <cell r="Y5266"/>
        </row>
        <row r="5267">
          <cell r="I5267">
            <v>0</v>
          </cell>
          <cell r="J5267">
            <v>0</v>
          </cell>
          <cell r="O5267">
            <v>0</v>
          </cell>
          <cell r="P5267" t="str">
            <v/>
          </cell>
          <cell r="R5267" t="str">
            <v/>
          </cell>
          <cell r="S5267">
            <v>0</v>
          </cell>
          <cell r="U5267">
            <v>0</v>
          </cell>
          <cell r="V5267">
            <v>0</v>
          </cell>
          <cell r="W5267">
            <v>0</v>
          </cell>
          <cell r="X5267"/>
          <cell r="Y5267"/>
        </row>
        <row r="5268">
          <cell r="I5268">
            <v>0</v>
          </cell>
          <cell r="J5268">
            <v>0</v>
          </cell>
          <cell r="O5268">
            <v>0</v>
          </cell>
          <cell r="P5268" t="str">
            <v/>
          </cell>
          <cell r="R5268" t="str">
            <v/>
          </cell>
          <cell r="S5268">
            <v>0</v>
          </cell>
          <cell r="U5268">
            <v>0</v>
          </cell>
          <cell r="V5268">
            <v>0</v>
          </cell>
          <cell r="W5268">
            <v>0</v>
          </cell>
          <cell r="X5268"/>
          <cell r="Y5268"/>
        </row>
        <row r="5269">
          <cell r="I5269">
            <v>0</v>
          </cell>
          <cell r="J5269">
            <v>0</v>
          </cell>
          <cell r="O5269">
            <v>0</v>
          </cell>
          <cell r="P5269" t="str">
            <v/>
          </cell>
          <cell r="R5269" t="str">
            <v/>
          </cell>
          <cell r="S5269">
            <v>0</v>
          </cell>
          <cell r="U5269">
            <v>0</v>
          </cell>
          <cell r="V5269">
            <v>0</v>
          </cell>
          <cell r="W5269">
            <v>0</v>
          </cell>
          <cell r="X5269"/>
          <cell r="Y5269"/>
        </row>
        <row r="5270">
          <cell r="I5270">
            <v>0</v>
          </cell>
          <cell r="J5270">
            <v>0</v>
          </cell>
          <cell r="O5270">
            <v>0</v>
          </cell>
          <cell r="P5270" t="str">
            <v/>
          </cell>
          <cell r="R5270" t="str">
            <v/>
          </cell>
          <cell r="S5270">
            <v>0</v>
          </cell>
          <cell r="U5270">
            <v>0</v>
          </cell>
          <cell r="V5270">
            <v>0</v>
          </cell>
          <cell r="W5270">
            <v>0</v>
          </cell>
          <cell r="X5270"/>
          <cell r="Y5270"/>
        </row>
        <row r="5271">
          <cell r="I5271">
            <v>0</v>
          </cell>
          <cell r="J5271">
            <v>0</v>
          </cell>
          <cell r="O5271">
            <v>0</v>
          </cell>
          <cell r="P5271" t="str">
            <v/>
          </cell>
          <cell r="R5271" t="str">
            <v/>
          </cell>
          <cell r="S5271">
            <v>0</v>
          </cell>
          <cell r="U5271">
            <v>0</v>
          </cell>
          <cell r="V5271">
            <v>0</v>
          </cell>
          <cell r="W5271">
            <v>0</v>
          </cell>
          <cell r="X5271"/>
          <cell r="Y5271"/>
        </row>
        <row r="5272">
          <cell r="I5272">
            <v>0</v>
          </cell>
          <cell r="J5272">
            <v>0</v>
          </cell>
          <cell r="O5272">
            <v>0</v>
          </cell>
          <cell r="P5272" t="str">
            <v/>
          </cell>
          <cell r="R5272" t="str">
            <v/>
          </cell>
          <cell r="S5272">
            <v>0</v>
          </cell>
          <cell r="U5272">
            <v>0</v>
          </cell>
          <cell r="V5272">
            <v>0</v>
          </cell>
          <cell r="W5272">
            <v>0</v>
          </cell>
          <cell r="X5272"/>
          <cell r="Y5272"/>
        </row>
        <row r="5273">
          <cell r="I5273">
            <v>0</v>
          </cell>
          <cell r="J5273">
            <v>0</v>
          </cell>
          <cell r="O5273">
            <v>0</v>
          </cell>
          <cell r="P5273" t="str">
            <v/>
          </cell>
          <cell r="R5273" t="str">
            <v/>
          </cell>
          <cell r="S5273">
            <v>0</v>
          </cell>
          <cell r="U5273">
            <v>0</v>
          </cell>
          <cell r="V5273">
            <v>0</v>
          </cell>
          <cell r="W5273">
            <v>0</v>
          </cell>
          <cell r="X5273"/>
          <cell r="Y5273"/>
        </row>
        <row r="5274">
          <cell r="I5274">
            <v>0</v>
          </cell>
          <cell r="J5274">
            <v>0</v>
          </cell>
          <cell r="O5274">
            <v>0</v>
          </cell>
          <cell r="P5274" t="str">
            <v/>
          </cell>
          <cell r="R5274" t="str">
            <v/>
          </cell>
          <cell r="S5274">
            <v>0</v>
          </cell>
          <cell r="U5274">
            <v>0</v>
          </cell>
          <cell r="V5274">
            <v>0</v>
          </cell>
          <cell r="W5274">
            <v>0</v>
          </cell>
          <cell r="X5274"/>
          <cell r="Y5274"/>
        </row>
        <row r="5275">
          <cell r="I5275">
            <v>0</v>
          </cell>
          <cell r="J5275">
            <v>0</v>
          </cell>
          <cell r="O5275">
            <v>0</v>
          </cell>
          <cell r="P5275" t="str">
            <v/>
          </cell>
          <cell r="R5275" t="str">
            <v/>
          </cell>
          <cell r="S5275">
            <v>0</v>
          </cell>
          <cell r="U5275">
            <v>0</v>
          </cell>
          <cell r="V5275">
            <v>0</v>
          </cell>
          <cell r="W5275">
            <v>0</v>
          </cell>
          <cell r="X5275"/>
          <cell r="Y5275"/>
        </row>
        <row r="5276">
          <cell r="I5276">
            <v>0</v>
          </cell>
          <cell r="J5276">
            <v>0</v>
          </cell>
          <cell r="O5276">
            <v>0</v>
          </cell>
          <cell r="P5276" t="str">
            <v/>
          </cell>
          <cell r="R5276" t="str">
            <v/>
          </cell>
          <cell r="S5276">
            <v>0</v>
          </cell>
          <cell r="U5276">
            <v>0</v>
          </cell>
          <cell r="V5276">
            <v>0</v>
          </cell>
          <cell r="W5276">
            <v>0</v>
          </cell>
          <cell r="X5276"/>
          <cell r="Y5276"/>
        </row>
        <row r="5277">
          <cell r="I5277">
            <v>0</v>
          </cell>
          <cell r="J5277">
            <v>0</v>
          </cell>
          <cell r="O5277">
            <v>0</v>
          </cell>
          <cell r="P5277" t="str">
            <v/>
          </cell>
          <cell r="R5277" t="str">
            <v/>
          </cell>
          <cell r="S5277">
            <v>0</v>
          </cell>
          <cell r="U5277">
            <v>0</v>
          </cell>
          <cell r="V5277">
            <v>0</v>
          </cell>
          <cell r="W5277">
            <v>0</v>
          </cell>
          <cell r="X5277"/>
          <cell r="Y5277"/>
        </row>
        <row r="5278">
          <cell r="I5278">
            <v>0</v>
          </cell>
          <cell r="J5278">
            <v>0</v>
          </cell>
          <cell r="O5278">
            <v>0</v>
          </cell>
          <cell r="P5278" t="str">
            <v/>
          </cell>
          <cell r="R5278" t="str">
            <v/>
          </cell>
          <cell r="S5278">
            <v>0</v>
          </cell>
          <cell r="U5278">
            <v>0</v>
          </cell>
          <cell r="V5278">
            <v>0</v>
          </cell>
          <cell r="W5278">
            <v>0</v>
          </cell>
          <cell r="X5278"/>
          <cell r="Y5278"/>
        </row>
        <row r="5279">
          <cell r="I5279">
            <v>0</v>
          </cell>
          <cell r="J5279">
            <v>0</v>
          </cell>
          <cell r="O5279">
            <v>0</v>
          </cell>
          <cell r="P5279" t="str">
            <v/>
          </cell>
          <cell r="R5279" t="str">
            <v/>
          </cell>
          <cell r="S5279">
            <v>0</v>
          </cell>
          <cell r="U5279">
            <v>0</v>
          </cell>
          <cell r="V5279">
            <v>0</v>
          </cell>
          <cell r="W5279">
            <v>0</v>
          </cell>
          <cell r="X5279"/>
          <cell r="Y5279"/>
        </row>
        <row r="5280">
          <cell r="I5280">
            <v>0</v>
          </cell>
          <cell r="J5280">
            <v>0</v>
          </cell>
          <cell r="O5280">
            <v>0</v>
          </cell>
          <cell r="P5280" t="str">
            <v/>
          </cell>
          <cell r="R5280" t="str">
            <v/>
          </cell>
          <cell r="S5280">
            <v>0</v>
          </cell>
          <cell r="U5280">
            <v>0</v>
          </cell>
          <cell r="V5280">
            <v>0</v>
          </cell>
          <cell r="W5280">
            <v>0</v>
          </cell>
          <cell r="X5280"/>
          <cell r="Y5280"/>
        </row>
        <row r="5281">
          <cell r="I5281">
            <v>0</v>
          </cell>
          <cell r="J5281">
            <v>0</v>
          </cell>
          <cell r="O5281">
            <v>0</v>
          </cell>
          <cell r="P5281" t="str">
            <v/>
          </cell>
          <cell r="R5281" t="str">
            <v/>
          </cell>
          <cell r="S5281">
            <v>0</v>
          </cell>
          <cell r="U5281">
            <v>0</v>
          </cell>
          <cell r="V5281">
            <v>0</v>
          </cell>
          <cell r="W5281">
            <v>0</v>
          </cell>
          <cell r="X5281"/>
          <cell r="Y5281"/>
        </row>
        <row r="5282">
          <cell r="I5282">
            <v>0</v>
          </cell>
          <cell r="J5282">
            <v>0</v>
          </cell>
          <cell r="O5282">
            <v>0</v>
          </cell>
          <cell r="P5282" t="str">
            <v/>
          </cell>
          <cell r="R5282" t="str">
            <v/>
          </cell>
          <cell r="S5282">
            <v>0</v>
          </cell>
          <cell r="U5282">
            <v>0</v>
          </cell>
          <cell r="V5282">
            <v>0</v>
          </cell>
          <cell r="W5282">
            <v>0</v>
          </cell>
          <cell r="X5282"/>
          <cell r="Y5282"/>
        </row>
        <row r="5283">
          <cell r="I5283">
            <v>0</v>
          </cell>
          <cell r="J5283">
            <v>0</v>
          </cell>
          <cell r="O5283">
            <v>0</v>
          </cell>
          <cell r="P5283" t="str">
            <v/>
          </cell>
          <cell r="R5283" t="str">
            <v/>
          </cell>
          <cell r="S5283">
            <v>0</v>
          </cell>
          <cell r="U5283">
            <v>0</v>
          </cell>
          <cell r="V5283">
            <v>0</v>
          </cell>
          <cell r="W5283">
            <v>0</v>
          </cell>
          <cell r="X5283"/>
          <cell r="Y5283"/>
        </row>
        <row r="5284">
          <cell r="I5284">
            <v>0</v>
          </cell>
          <cell r="J5284">
            <v>0</v>
          </cell>
          <cell r="O5284">
            <v>0</v>
          </cell>
          <cell r="P5284" t="str">
            <v/>
          </cell>
          <cell r="R5284" t="str">
            <v/>
          </cell>
          <cell r="S5284">
            <v>0</v>
          </cell>
          <cell r="U5284">
            <v>0</v>
          </cell>
          <cell r="V5284">
            <v>0</v>
          </cell>
          <cell r="W5284">
            <v>0</v>
          </cell>
          <cell r="X5284"/>
          <cell r="Y5284"/>
        </row>
        <row r="5285">
          <cell r="I5285">
            <v>0</v>
          </cell>
          <cell r="J5285">
            <v>0</v>
          </cell>
          <cell r="O5285">
            <v>0</v>
          </cell>
          <cell r="P5285" t="str">
            <v/>
          </cell>
          <cell r="R5285" t="str">
            <v/>
          </cell>
          <cell r="S5285">
            <v>0</v>
          </cell>
          <cell r="U5285">
            <v>0</v>
          </cell>
          <cell r="V5285">
            <v>0</v>
          </cell>
          <cell r="W5285">
            <v>0</v>
          </cell>
          <cell r="X5285"/>
          <cell r="Y5285"/>
        </row>
        <row r="5286">
          <cell r="I5286">
            <v>0</v>
          </cell>
          <cell r="J5286">
            <v>0</v>
          </cell>
          <cell r="O5286">
            <v>0</v>
          </cell>
          <cell r="P5286" t="str">
            <v/>
          </cell>
          <cell r="R5286" t="str">
            <v/>
          </cell>
          <cell r="S5286">
            <v>0</v>
          </cell>
          <cell r="U5286">
            <v>0</v>
          </cell>
          <cell r="V5286">
            <v>0</v>
          </cell>
          <cell r="W5286">
            <v>0</v>
          </cell>
          <cell r="X5286"/>
          <cell r="Y5286"/>
        </row>
        <row r="5287">
          <cell r="I5287">
            <v>0</v>
          </cell>
          <cell r="J5287">
            <v>0</v>
          </cell>
          <cell r="O5287">
            <v>0</v>
          </cell>
          <cell r="P5287" t="str">
            <v/>
          </cell>
          <cell r="R5287" t="str">
            <v/>
          </cell>
          <cell r="S5287">
            <v>0</v>
          </cell>
          <cell r="U5287">
            <v>0</v>
          </cell>
          <cell r="V5287">
            <v>0</v>
          </cell>
          <cell r="W5287">
            <v>0</v>
          </cell>
          <cell r="X5287"/>
          <cell r="Y5287"/>
        </row>
        <row r="5288">
          <cell r="I5288">
            <v>0</v>
          </cell>
          <cell r="J5288">
            <v>0</v>
          </cell>
          <cell r="O5288">
            <v>0</v>
          </cell>
          <cell r="P5288" t="str">
            <v/>
          </cell>
          <cell r="R5288" t="str">
            <v/>
          </cell>
          <cell r="S5288">
            <v>0</v>
          </cell>
          <cell r="U5288">
            <v>0</v>
          </cell>
          <cell r="V5288">
            <v>0</v>
          </cell>
          <cell r="W5288">
            <v>0</v>
          </cell>
          <cell r="X5288"/>
          <cell r="Y5288"/>
        </row>
        <row r="5289">
          <cell r="I5289">
            <v>0</v>
          </cell>
          <cell r="J5289">
            <v>0</v>
          </cell>
          <cell r="O5289">
            <v>0</v>
          </cell>
          <cell r="P5289" t="str">
            <v/>
          </cell>
          <cell r="R5289" t="str">
            <v/>
          </cell>
          <cell r="S5289">
            <v>0</v>
          </cell>
          <cell r="U5289">
            <v>0</v>
          </cell>
          <cell r="V5289">
            <v>0</v>
          </cell>
          <cell r="W5289">
            <v>0</v>
          </cell>
          <cell r="X5289"/>
          <cell r="Y5289"/>
        </row>
        <row r="5290">
          <cell r="I5290">
            <v>0</v>
          </cell>
          <cell r="J5290">
            <v>0</v>
          </cell>
          <cell r="O5290">
            <v>0</v>
          </cell>
          <cell r="P5290" t="str">
            <v/>
          </cell>
          <cell r="R5290" t="str">
            <v/>
          </cell>
          <cell r="S5290">
            <v>0</v>
          </cell>
          <cell r="U5290">
            <v>0</v>
          </cell>
          <cell r="V5290">
            <v>0</v>
          </cell>
          <cell r="W5290">
            <v>0</v>
          </cell>
          <cell r="X5290"/>
          <cell r="Y5290"/>
        </row>
        <row r="5291">
          <cell r="I5291">
            <v>0</v>
          </cell>
          <cell r="J5291">
            <v>0</v>
          </cell>
          <cell r="O5291">
            <v>0</v>
          </cell>
          <cell r="P5291" t="str">
            <v/>
          </cell>
          <cell r="R5291" t="str">
            <v/>
          </cell>
          <cell r="S5291">
            <v>0</v>
          </cell>
          <cell r="U5291">
            <v>0</v>
          </cell>
          <cell r="V5291">
            <v>0</v>
          </cell>
          <cell r="W5291">
            <v>0</v>
          </cell>
          <cell r="X5291"/>
          <cell r="Y5291"/>
        </row>
        <row r="5292">
          <cell r="I5292">
            <v>0</v>
          </cell>
          <cell r="J5292">
            <v>0</v>
          </cell>
          <cell r="O5292">
            <v>0</v>
          </cell>
          <cell r="P5292" t="str">
            <v/>
          </cell>
          <cell r="R5292" t="str">
            <v/>
          </cell>
          <cell r="S5292">
            <v>0</v>
          </cell>
          <cell r="U5292">
            <v>0</v>
          </cell>
          <cell r="V5292">
            <v>0</v>
          </cell>
          <cell r="W5292">
            <v>0</v>
          </cell>
          <cell r="X5292"/>
          <cell r="Y5292"/>
        </row>
        <row r="5293">
          <cell r="I5293">
            <v>0</v>
          </cell>
          <cell r="J5293">
            <v>0</v>
          </cell>
          <cell r="O5293">
            <v>0</v>
          </cell>
          <cell r="P5293" t="str">
            <v/>
          </cell>
          <cell r="R5293" t="str">
            <v/>
          </cell>
          <cell r="S5293">
            <v>0</v>
          </cell>
          <cell r="U5293">
            <v>0</v>
          </cell>
          <cell r="V5293">
            <v>0</v>
          </cell>
          <cell r="W5293">
            <v>0</v>
          </cell>
          <cell r="X5293"/>
          <cell r="Y5293"/>
        </row>
        <row r="5294">
          <cell r="I5294">
            <v>0</v>
          </cell>
          <cell r="J5294">
            <v>0</v>
          </cell>
          <cell r="O5294">
            <v>0</v>
          </cell>
          <cell r="P5294" t="str">
            <v/>
          </cell>
          <cell r="R5294" t="str">
            <v/>
          </cell>
          <cell r="S5294">
            <v>0</v>
          </cell>
          <cell r="U5294">
            <v>0</v>
          </cell>
          <cell r="V5294">
            <v>0</v>
          </cell>
          <cell r="W5294">
            <v>0</v>
          </cell>
          <cell r="X5294"/>
          <cell r="Y5294"/>
        </row>
        <row r="5295">
          <cell r="I5295">
            <v>0</v>
          </cell>
          <cell r="J5295">
            <v>0</v>
          </cell>
          <cell r="O5295">
            <v>0</v>
          </cell>
          <cell r="P5295" t="str">
            <v/>
          </cell>
          <cell r="R5295" t="str">
            <v/>
          </cell>
          <cell r="S5295">
            <v>0</v>
          </cell>
          <cell r="U5295">
            <v>0</v>
          </cell>
          <cell r="V5295">
            <v>0</v>
          </cell>
          <cell r="W5295">
            <v>0</v>
          </cell>
          <cell r="X5295"/>
          <cell r="Y5295"/>
        </row>
        <row r="5296">
          <cell r="I5296">
            <v>0</v>
          </cell>
          <cell r="J5296">
            <v>0</v>
          </cell>
          <cell r="O5296">
            <v>0</v>
          </cell>
          <cell r="P5296" t="str">
            <v/>
          </cell>
          <cell r="R5296" t="str">
            <v/>
          </cell>
          <cell r="S5296">
            <v>0</v>
          </cell>
          <cell r="U5296">
            <v>0</v>
          </cell>
          <cell r="V5296">
            <v>0</v>
          </cell>
          <cell r="W5296">
            <v>0</v>
          </cell>
          <cell r="X5296"/>
          <cell r="Y5296"/>
        </row>
        <row r="5297">
          <cell r="I5297">
            <v>0</v>
          </cell>
          <cell r="J5297">
            <v>0</v>
          </cell>
          <cell r="O5297">
            <v>0</v>
          </cell>
          <cell r="P5297" t="str">
            <v/>
          </cell>
          <cell r="R5297" t="str">
            <v/>
          </cell>
          <cell r="S5297">
            <v>0</v>
          </cell>
          <cell r="U5297">
            <v>0</v>
          </cell>
          <cell r="V5297">
            <v>0</v>
          </cell>
          <cell r="W5297">
            <v>0</v>
          </cell>
          <cell r="X5297"/>
          <cell r="Y5297"/>
        </row>
        <row r="5298">
          <cell r="I5298">
            <v>0</v>
          </cell>
          <cell r="J5298">
            <v>0</v>
          </cell>
          <cell r="O5298">
            <v>0</v>
          </cell>
          <cell r="P5298" t="str">
            <v/>
          </cell>
          <cell r="R5298" t="str">
            <v/>
          </cell>
          <cell r="S5298">
            <v>0</v>
          </cell>
          <cell r="U5298">
            <v>0</v>
          </cell>
          <cell r="V5298">
            <v>0</v>
          </cell>
          <cell r="W5298">
            <v>0</v>
          </cell>
          <cell r="X5298"/>
          <cell r="Y5298"/>
        </row>
        <row r="5299">
          <cell r="I5299">
            <v>0</v>
          </cell>
          <cell r="J5299">
            <v>0</v>
          </cell>
          <cell r="O5299">
            <v>0</v>
          </cell>
          <cell r="P5299" t="str">
            <v/>
          </cell>
          <cell r="R5299" t="str">
            <v/>
          </cell>
          <cell r="S5299">
            <v>0</v>
          </cell>
          <cell r="U5299">
            <v>0</v>
          </cell>
          <cell r="V5299">
            <v>0</v>
          </cell>
          <cell r="W5299">
            <v>0</v>
          </cell>
          <cell r="X5299"/>
          <cell r="Y5299"/>
        </row>
        <row r="5300">
          <cell r="I5300">
            <v>0</v>
          </cell>
          <cell r="J5300">
            <v>0</v>
          </cell>
          <cell r="O5300">
            <v>0</v>
          </cell>
          <cell r="P5300" t="str">
            <v/>
          </cell>
          <cell r="R5300" t="str">
            <v/>
          </cell>
          <cell r="S5300">
            <v>0</v>
          </cell>
          <cell r="U5300">
            <v>0</v>
          </cell>
          <cell r="V5300">
            <v>0</v>
          </cell>
          <cell r="W5300">
            <v>0</v>
          </cell>
          <cell r="X5300"/>
          <cell r="Y5300"/>
        </row>
        <row r="5301">
          <cell r="I5301">
            <v>0</v>
          </cell>
          <cell r="J5301">
            <v>0</v>
          </cell>
          <cell r="O5301">
            <v>0</v>
          </cell>
          <cell r="P5301" t="str">
            <v/>
          </cell>
          <cell r="R5301" t="str">
            <v/>
          </cell>
          <cell r="S5301">
            <v>0</v>
          </cell>
          <cell r="U5301">
            <v>0</v>
          </cell>
          <cell r="V5301">
            <v>0</v>
          </cell>
          <cell r="W5301">
            <v>0</v>
          </cell>
          <cell r="X5301"/>
          <cell r="Y5301"/>
        </row>
        <row r="5302">
          <cell r="I5302">
            <v>0</v>
          </cell>
          <cell r="J5302">
            <v>0</v>
          </cell>
          <cell r="O5302">
            <v>0</v>
          </cell>
          <cell r="P5302" t="str">
            <v/>
          </cell>
          <cell r="R5302" t="str">
            <v/>
          </cell>
          <cell r="S5302">
            <v>0</v>
          </cell>
          <cell r="U5302">
            <v>0</v>
          </cell>
          <cell r="V5302">
            <v>0</v>
          </cell>
          <cell r="W5302">
            <v>0</v>
          </cell>
          <cell r="X5302"/>
          <cell r="Y5302"/>
        </row>
        <row r="5303">
          <cell r="I5303">
            <v>0</v>
          </cell>
          <cell r="J5303">
            <v>0</v>
          </cell>
          <cell r="O5303">
            <v>0</v>
          </cell>
          <cell r="P5303" t="str">
            <v/>
          </cell>
          <cell r="R5303" t="str">
            <v/>
          </cell>
          <cell r="S5303">
            <v>0</v>
          </cell>
          <cell r="U5303">
            <v>0</v>
          </cell>
          <cell r="V5303">
            <v>0</v>
          </cell>
          <cell r="W5303">
            <v>0</v>
          </cell>
          <cell r="X5303"/>
          <cell r="Y5303"/>
        </row>
        <row r="5304">
          <cell r="I5304">
            <v>0</v>
          </cell>
          <cell r="J5304">
            <v>0</v>
          </cell>
          <cell r="O5304">
            <v>0</v>
          </cell>
          <cell r="P5304" t="str">
            <v/>
          </cell>
          <cell r="R5304" t="str">
            <v/>
          </cell>
          <cell r="S5304">
            <v>0</v>
          </cell>
          <cell r="U5304">
            <v>0</v>
          </cell>
          <cell r="V5304">
            <v>0</v>
          </cell>
          <cell r="W5304">
            <v>0</v>
          </cell>
          <cell r="X5304"/>
          <cell r="Y5304"/>
        </row>
        <row r="5305">
          <cell r="I5305">
            <v>0</v>
          </cell>
          <cell r="J5305">
            <v>0</v>
          </cell>
          <cell r="O5305">
            <v>0</v>
          </cell>
          <cell r="P5305" t="str">
            <v/>
          </cell>
          <cell r="R5305" t="str">
            <v/>
          </cell>
          <cell r="S5305">
            <v>0</v>
          </cell>
          <cell r="U5305">
            <v>0</v>
          </cell>
          <cell r="V5305">
            <v>0</v>
          </cell>
          <cell r="W5305">
            <v>0</v>
          </cell>
          <cell r="X5305"/>
          <cell r="Y5305"/>
        </row>
        <row r="5306">
          <cell r="I5306">
            <v>0</v>
          </cell>
          <cell r="J5306">
            <v>0</v>
          </cell>
          <cell r="O5306">
            <v>0</v>
          </cell>
          <cell r="P5306" t="str">
            <v/>
          </cell>
          <cell r="R5306" t="str">
            <v/>
          </cell>
          <cell r="S5306">
            <v>0</v>
          </cell>
          <cell r="U5306">
            <v>0</v>
          </cell>
          <cell r="V5306">
            <v>0</v>
          </cell>
          <cell r="W5306">
            <v>0</v>
          </cell>
          <cell r="X5306"/>
          <cell r="Y5306"/>
        </row>
        <row r="5307">
          <cell r="I5307">
            <v>0</v>
          </cell>
          <cell r="J5307">
            <v>0</v>
          </cell>
          <cell r="O5307">
            <v>0</v>
          </cell>
          <cell r="P5307" t="str">
            <v/>
          </cell>
          <cell r="R5307" t="str">
            <v/>
          </cell>
          <cell r="S5307">
            <v>0</v>
          </cell>
          <cell r="U5307">
            <v>0</v>
          </cell>
          <cell r="V5307">
            <v>0</v>
          </cell>
          <cell r="W5307">
            <v>0</v>
          </cell>
          <cell r="X5307"/>
          <cell r="Y5307"/>
        </row>
        <row r="5308">
          <cell r="I5308">
            <v>0</v>
          </cell>
          <cell r="J5308">
            <v>0</v>
          </cell>
          <cell r="O5308">
            <v>0</v>
          </cell>
          <cell r="P5308" t="str">
            <v/>
          </cell>
          <cell r="R5308" t="str">
            <v/>
          </cell>
          <cell r="S5308">
            <v>0</v>
          </cell>
          <cell r="U5308">
            <v>0</v>
          </cell>
          <cell r="V5308">
            <v>0</v>
          </cell>
          <cell r="W5308">
            <v>0</v>
          </cell>
          <cell r="X5308"/>
          <cell r="Y5308"/>
        </row>
        <row r="5309">
          <cell r="I5309">
            <v>0</v>
          </cell>
          <cell r="J5309">
            <v>0</v>
          </cell>
          <cell r="O5309">
            <v>0</v>
          </cell>
          <cell r="P5309" t="str">
            <v/>
          </cell>
          <cell r="R5309" t="str">
            <v/>
          </cell>
          <cell r="S5309">
            <v>0</v>
          </cell>
          <cell r="U5309">
            <v>0</v>
          </cell>
          <cell r="V5309">
            <v>0</v>
          </cell>
          <cell r="W5309">
            <v>0</v>
          </cell>
          <cell r="X5309"/>
          <cell r="Y5309"/>
        </row>
        <row r="5310">
          <cell r="I5310">
            <v>0</v>
          </cell>
          <cell r="J5310">
            <v>0</v>
          </cell>
          <cell r="O5310">
            <v>0</v>
          </cell>
          <cell r="P5310" t="str">
            <v/>
          </cell>
          <cell r="R5310" t="str">
            <v/>
          </cell>
          <cell r="S5310">
            <v>0</v>
          </cell>
          <cell r="U5310">
            <v>0</v>
          </cell>
          <cell r="V5310">
            <v>0</v>
          </cell>
          <cell r="W5310">
            <v>0</v>
          </cell>
          <cell r="X5310"/>
          <cell r="Y5310"/>
        </row>
        <row r="5311">
          <cell r="I5311">
            <v>0</v>
          </cell>
          <cell r="J5311">
            <v>0</v>
          </cell>
          <cell r="O5311">
            <v>0</v>
          </cell>
          <cell r="P5311" t="str">
            <v/>
          </cell>
          <cell r="R5311" t="str">
            <v/>
          </cell>
          <cell r="S5311">
            <v>0</v>
          </cell>
          <cell r="U5311">
            <v>0</v>
          </cell>
          <cell r="V5311">
            <v>0</v>
          </cell>
          <cell r="W5311">
            <v>0</v>
          </cell>
          <cell r="X5311"/>
          <cell r="Y5311"/>
        </row>
        <row r="5312">
          <cell r="I5312">
            <v>0</v>
          </cell>
          <cell r="J5312">
            <v>0</v>
          </cell>
          <cell r="O5312">
            <v>0</v>
          </cell>
          <cell r="P5312" t="str">
            <v/>
          </cell>
          <cell r="R5312" t="str">
            <v/>
          </cell>
          <cell r="S5312">
            <v>0</v>
          </cell>
          <cell r="U5312">
            <v>0</v>
          </cell>
          <cell r="V5312">
            <v>0</v>
          </cell>
          <cell r="W5312">
            <v>0</v>
          </cell>
          <cell r="X5312"/>
          <cell r="Y5312"/>
        </row>
        <row r="5313">
          <cell r="I5313">
            <v>0</v>
          </cell>
          <cell r="J5313">
            <v>0</v>
          </cell>
          <cell r="O5313">
            <v>0</v>
          </cell>
          <cell r="P5313" t="str">
            <v/>
          </cell>
          <cell r="R5313" t="str">
            <v/>
          </cell>
          <cell r="S5313">
            <v>0</v>
          </cell>
          <cell r="U5313">
            <v>0</v>
          </cell>
          <cell r="V5313">
            <v>0</v>
          </cell>
          <cell r="W5313">
            <v>0</v>
          </cell>
          <cell r="X5313"/>
          <cell r="Y5313"/>
        </row>
        <row r="5314">
          <cell r="I5314">
            <v>0</v>
          </cell>
          <cell r="J5314">
            <v>0</v>
          </cell>
          <cell r="O5314">
            <v>0</v>
          </cell>
          <cell r="P5314" t="str">
            <v/>
          </cell>
          <cell r="R5314" t="str">
            <v/>
          </cell>
          <cell r="S5314">
            <v>0</v>
          </cell>
          <cell r="U5314">
            <v>0</v>
          </cell>
          <cell r="V5314">
            <v>0</v>
          </cell>
          <cell r="W5314">
            <v>0</v>
          </cell>
          <cell r="X5314"/>
          <cell r="Y5314"/>
        </row>
        <row r="5315">
          <cell r="I5315">
            <v>0</v>
          </cell>
          <cell r="J5315">
            <v>0</v>
          </cell>
          <cell r="O5315">
            <v>0</v>
          </cell>
          <cell r="P5315" t="str">
            <v/>
          </cell>
          <cell r="R5315" t="str">
            <v/>
          </cell>
          <cell r="S5315">
            <v>0</v>
          </cell>
          <cell r="U5315">
            <v>0</v>
          </cell>
          <cell r="V5315">
            <v>0</v>
          </cell>
          <cell r="W5315">
            <v>0</v>
          </cell>
          <cell r="X5315"/>
          <cell r="Y5315"/>
        </row>
        <row r="5316">
          <cell r="I5316">
            <v>0</v>
          </cell>
          <cell r="J5316">
            <v>0</v>
          </cell>
          <cell r="O5316">
            <v>0</v>
          </cell>
          <cell r="P5316" t="str">
            <v/>
          </cell>
          <cell r="R5316" t="str">
            <v/>
          </cell>
          <cell r="S5316">
            <v>0</v>
          </cell>
          <cell r="U5316">
            <v>0</v>
          </cell>
          <cell r="V5316">
            <v>0</v>
          </cell>
          <cell r="W5316">
            <v>0</v>
          </cell>
          <cell r="X5316"/>
          <cell r="Y5316"/>
        </row>
        <row r="5317">
          <cell r="I5317">
            <v>0</v>
          </cell>
          <cell r="J5317">
            <v>0</v>
          </cell>
          <cell r="O5317">
            <v>0</v>
          </cell>
          <cell r="P5317" t="str">
            <v/>
          </cell>
          <cell r="R5317" t="str">
            <v/>
          </cell>
          <cell r="S5317">
            <v>0</v>
          </cell>
          <cell r="U5317">
            <v>0</v>
          </cell>
          <cell r="V5317">
            <v>0</v>
          </cell>
          <cell r="W5317">
            <v>0</v>
          </cell>
          <cell r="X5317"/>
          <cell r="Y5317"/>
        </row>
        <row r="5318">
          <cell r="I5318">
            <v>0</v>
          </cell>
          <cell r="J5318">
            <v>0</v>
          </cell>
          <cell r="O5318">
            <v>0</v>
          </cell>
          <cell r="P5318" t="str">
            <v/>
          </cell>
          <cell r="R5318" t="str">
            <v/>
          </cell>
          <cell r="S5318">
            <v>0</v>
          </cell>
          <cell r="U5318">
            <v>0</v>
          </cell>
          <cell r="V5318">
            <v>0</v>
          </cell>
          <cell r="W5318">
            <v>0</v>
          </cell>
          <cell r="X5318"/>
          <cell r="Y5318"/>
        </row>
        <row r="5319">
          <cell r="I5319">
            <v>0</v>
          </cell>
          <cell r="J5319">
            <v>0</v>
          </cell>
          <cell r="O5319">
            <v>0</v>
          </cell>
          <cell r="P5319" t="str">
            <v/>
          </cell>
          <cell r="R5319" t="str">
            <v/>
          </cell>
          <cell r="S5319">
            <v>0</v>
          </cell>
          <cell r="U5319">
            <v>0</v>
          </cell>
          <cell r="V5319">
            <v>0</v>
          </cell>
          <cell r="W5319">
            <v>0</v>
          </cell>
          <cell r="X5319"/>
          <cell r="Y5319"/>
        </row>
        <row r="5320">
          <cell r="I5320">
            <v>0</v>
          </cell>
          <cell r="J5320">
            <v>0</v>
          </cell>
          <cell r="O5320">
            <v>0</v>
          </cell>
          <cell r="P5320" t="str">
            <v/>
          </cell>
          <cell r="R5320" t="str">
            <v/>
          </cell>
          <cell r="S5320">
            <v>0</v>
          </cell>
          <cell r="U5320">
            <v>0</v>
          </cell>
          <cell r="V5320">
            <v>0</v>
          </cell>
          <cell r="W5320">
            <v>0</v>
          </cell>
          <cell r="X5320"/>
          <cell r="Y5320"/>
        </row>
        <row r="5321">
          <cell r="I5321">
            <v>0</v>
          </cell>
          <cell r="J5321">
            <v>0</v>
          </cell>
          <cell r="O5321">
            <v>0</v>
          </cell>
          <cell r="P5321" t="str">
            <v/>
          </cell>
          <cell r="R5321" t="str">
            <v/>
          </cell>
          <cell r="S5321">
            <v>0</v>
          </cell>
          <cell r="U5321">
            <v>0</v>
          </cell>
          <cell r="V5321">
            <v>0</v>
          </cell>
          <cell r="W5321">
            <v>0</v>
          </cell>
          <cell r="X5321"/>
          <cell r="Y5321"/>
        </row>
        <row r="5322">
          <cell r="I5322">
            <v>0</v>
          </cell>
          <cell r="J5322">
            <v>0</v>
          </cell>
          <cell r="O5322">
            <v>0</v>
          </cell>
          <cell r="P5322" t="str">
            <v/>
          </cell>
          <cell r="R5322" t="str">
            <v/>
          </cell>
          <cell r="S5322">
            <v>0</v>
          </cell>
          <cell r="U5322">
            <v>0</v>
          </cell>
          <cell r="V5322">
            <v>0</v>
          </cell>
          <cell r="W5322">
            <v>0</v>
          </cell>
          <cell r="X5322"/>
          <cell r="Y5322"/>
        </row>
        <row r="5323">
          <cell r="I5323">
            <v>0</v>
          </cell>
          <cell r="J5323">
            <v>0</v>
          </cell>
          <cell r="O5323">
            <v>0</v>
          </cell>
          <cell r="P5323" t="str">
            <v/>
          </cell>
          <cell r="R5323" t="str">
            <v/>
          </cell>
          <cell r="S5323">
            <v>0</v>
          </cell>
          <cell r="U5323">
            <v>0</v>
          </cell>
          <cell r="V5323">
            <v>0</v>
          </cell>
          <cell r="W5323">
            <v>0</v>
          </cell>
          <cell r="X5323"/>
          <cell r="Y5323"/>
        </row>
        <row r="5324">
          <cell r="I5324">
            <v>0</v>
          </cell>
          <cell r="J5324">
            <v>0</v>
          </cell>
          <cell r="O5324">
            <v>0</v>
          </cell>
          <cell r="P5324" t="str">
            <v/>
          </cell>
          <cell r="R5324" t="str">
            <v/>
          </cell>
          <cell r="S5324">
            <v>0</v>
          </cell>
          <cell r="U5324">
            <v>0</v>
          </cell>
          <cell r="V5324">
            <v>0</v>
          </cell>
          <cell r="W5324">
            <v>0</v>
          </cell>
          <cell r="X5324"/>
          <cell r="Y5324"/>
        </row>
        <row r="5325">
          <cell r="I5325">
            <v>0</v>
          </cell>
          <cell r="J5325">
            <v>0</v>
          </cell>
          <cell r="O5325">
            <v>0</v>
          </cell>
          <cell r="P5325" t="str">
            <v/>
          </cell>
          <cell r="R5325" t="str">
            <v/>
          </cell>
          <cell r="S5325">
            <v>0</v>
          </cell>
          <cell r="U5325">
            <v>0</v>
          </cell>
          <cell r="V5325">
            <v>0</v>
          </cell>
          <cell r="W5325">
            <v>0</v>
          </cell>
          <cell r="X5325"/>
          <cell r="Y5325"/>
        </row>
        <row r="5326">
          <cell r="I5326">
            <v>0</v>
          </cell>
          <cell r="J5326">
            <v>0</v>
          </cell>
          <cell r="O5326">
            <v>0</v>
          </cell>
          <cell r="P5326" t="str">
            <v/>
          </cell>
          <cell r="R5326" t="str">
            <v/>
          </cell>
          <cell r="S5326">
            <v>0</v>
          </cell>
          <cell r="U5326">
            <v>0</v>
          </cell>
          <cell r="V5326">
            <v>0</v>
          </cell>
          <cell r="W5326">
            <v>0</v>
          </cell>
          <cell r="X5326"/>
          <cell r="Y5326"/>
        </row>
        <row r="5327">
          <cell r="I5327">
            <v>0</v>
          </cell>
          <cell r="J5327">
            <v>0</v>
          </cell>
          <cell r="O5327">
            <v>0</v>
          </cell>
          <cell r="P5327" t="str">
            <v/>
          </cell>
          <cell r="R5327" t="str">
            <v/>
          </cell>
          <cell r="S5327">
            <v>0</v>
          </cell>
          <cell r="U5327">
            <v>0</v>
          </cell>
          <cell r="V5327">
            <v>0</v>
          </cell>
          <cell r="W5327">
            <v>0</v>
          </cell>
          <cell r="X5327"/>
          <cell r="Y5327"/>
        </row>
        <row r="5328">
          <cell r="I5328">
            <v>0</v>
          </cell>
          <cell r="J5328">
            <v>0</v>
          </cell>
          <cell r="O5328">
            <v>0</v>
          </cell>
          <cell r="P5328" t="str">
            <v/>
          </cell>
          <cell r="R5328" t="str">
            <v/>
          </cell>
          <cell r="S5328">
            <v>0</v>
          </cell>
          <cell r="U5328">
            <v>0</v>
          </cell>
          <cell r="V5328">
            <v>0</v>
          </cell>
          <cell r="W5328">
            <v>0</v>
          </cell>
          <cell r="X5328"/>
          <cell r="Y5328"/>
        </row>
        <row r="5329">
          <cell r="I5329">
            <v>0</v>
          </cell>
          <cell r="J5329">
            <v>0</v>
          </cell>
          <cell r="O5329">
            <v>0</v>
          </cell>
          <cell r="P5329" t="str">
            <v/>
          </cell>
          <cell r="R5329" t="str">
            <v/>
          </cell>
          <cell r="S5329">
            <v>0</v>
          </cell>
          <cell r="U5329">
            <v>0</v>
          </cell>
          <cell r="V5329">
            <v>0</v>
          </cell>
          <cell r="W5329">
            <v>0</v>
          </cell>
          <cell r="X5329"/>
          <cell r="Y5329"/>
        </row>
        <row r="5330">
          <cell r="I5330">
            <v>0</v>
          </cell>
          <cell r="J5330">
            <v>0</v>
          </cell>
          <cell r="O5330">
            <v>0</v>
          </cell>
          <cell r="P5330" t="str">
            <v/>
          </cell>
          <cell r="R5330" t="str">
            <v/>
          </cell>
          <cell r="S5330">
            <v>0</v>
          </cell>
          <cell r="U5330">
            <v>0</v>
          </cell>
          <cell r="V5330">
            <v>0</v>
          </cell>
          <cell r="W5330">
            <v>0</v>
          </cell>
          <cell r="X5330"/>
          <cell r="Y5330"/>
        </row>
        <row r="5331">
          <cell r="I5331">
            <v>0</v>
          </cell>
          <cell r="J5331">
            <v>0</v>
          </cell>
          <cell r="O5331">
            <v>0</v>
          </cell>
          <cell r="P5331" t="str">
            <v/>
          </cell>
          <cell r="R5331" t="str">
            <v/>
          </cell>
          <cell r="S5331">
            <v>0</v>
          </cell>
          <cell r="U5331">
            <v>0</v>
          </cell>
          <cell r="V5331">
            <v>0</v>
          </cell>
          <cell r="W5331">
            <v>0</v>
          </cell>
          <cell r="X5331"/>
          <cell r="Y5331"/>
        </row>
        <row r="5332">
          <cell r="I5332">
            <v>0</v>
          </cell>
          <cell r="J5332">
            <v>0</v>
          </cell>
          <cell r="O5332">
            <v>0</v>
          </cell>
          <cell r="P5332" t="str">
            <v/>
          </cell>
          <cell r="R5332" t="str">
            <v/>
          </cell>
          <cell r="S5332">
            <v>0</v>
          </cell>
          <cell r="U5332">
            <v>0</v>
          </cell>
          <cell r="V5332">
            <v>0</v>
          </cell>
          <cell r="W5332">
            <v>0</v>
          </cell>
          <cell r="X5332"/>
          <cell r="Y5332"/>
        </row>
        <row r="5333">
          <cell r="I5333">
            <v>0</v>
          </cell>
          <cell r="J5333">
            <v>0</v>
          </cell>
          <cell r="O5333">
            <v>0</v>
          </cell>
          <cell r="P5333" t="str">
            <v/>
          </cell>
          <cell r="R5333" t="str">
            <v/>
          </cell>
          <cell r="S5333">
            <v>0</v>
          </cell>
          <cell r="U5333">
            <v>0</v>
          </cell>
          <cell r="V5333">
            <v>0</v>
          </cell>
          <cell r="W5333">
            <v>0</v>
          </cell>
          <cell r="X5333"/>
          <cell r="Y5333"/>
        </row>
        <row r="5334">
          <cell r="I5334">
            <v>0</v>
          </cell>
          <cell r="J5334">
            <v>0</v>
          </cell>
          <cell r="O5334">
            <v>0</v>
          </cell>
          <cell r="P5334" t="str">
            <v/>
          </cell>
          <cell r="R5334" t="str">
            <v/>
          </cell>
          <cell r="S5334">
            <v>0</v>
          </cell>
          <cell r="U5334">
            <v>0</v>
          </cell>
          <cell r="V5334">
            <v>0</v>
          </cell>
          <cell r="W5334">
            <v>0</v>
          </cell>
          <cell r="X5334"/>
          <cell r="Y5334"/>
        </row>
        <row r="5335">
          <cell r="I5335">
            <v>0</v>
          </cell>
          <cell r="J5335">
            <v>0</v>
          </cell>
          <cell r="O5335">
            <v>0</v>
          </cell>
          <cell r="P5335" t="str">
            <v/>
          </cell>
          <cell r="R5335" t="str">
            <v/>
          </cell>
          <cell r="S5335">
            <v>0</v>
          </cell>
          <cell r="U5335">
            <v>0</v>
          </cell>
          <cell r="V5335">
            <v>0</v>
          </cell>
          <cell r="W5335">
            <v>0</v>
          </cell>
          <cell r="X5335"/>
          <cell r="Y5335"/>
        </row>
        <row r="5336">
          <cell r="I5336">
            <v>0</v>
          </cell>
          <cell r="J5336">
            <v>0</v>
          </cell>
          <cell r="O5336">
            <v>0</v>
          </cell>
          <cell r="P5336" t="str">
            <v/>
          </cell>
          <cell r="R5336" t="str">
            <v/>
          </cell>
          <cell r="S5336">
            <v>0</v>
          </cell>
          <cell r="U5336">
            <v>0</v>
          </cell>
          <cell r="V5336">
            <v>0</v>
          </cell>
          <cell r="W5336">
            <v>0</v>
          </cell>
          <cell r="X5336"/>
          <cell r="Y5336"/>
        </row>
        <row r="5337">
          <cell r="I5337">
            <v>0</v>
          </cell>
          <cell r="J5337">
            <v>0</v>
          </cell>
          <cell r="O5337">
            <v>0</v>
          </cell>
          <cell r="P5337" t="str">
            <v/>
          </cell>
          <cell r="R5337" t="str">
            <v/>
          </cell>
          <cell r="S5337">
            <v>0</v>
          </cell>
          <cell r="U5337">
            <v>0</v>
          </cell>
          <cell r="V5337">
            <v>0</v>
          </cell>
          <cell r="W5337">
            <v>0</v>
          </cell>
          <cell r="X5337"/>
          <cell r="Y5337"/>
        </row>
        <row r="5338">
          <cell r="I5338">
            <v>0</v>
          </cell>
          <cell r="J5338">
            <v>0</v>
          </cell>
          <cell r="O5338">
            <v>0</v>
          </cell>
          <cell r="P5338" t="str">
            <v/>
          </cell>
          <cell r="R5338" t="str">
            <v/>
          </cell>
          <cell r="S5338">
            <v>0</v>
          </cell>
          <cell r="U5338">
            <v>0</v>
          </cell>
          <cell r="V5338">
            <v>0</v>
          </cell>
          <cell r="W5338">
            <v>0</v>
          </cell>
          <cell r="X5338"/>
          <cell r="Y5338"/>
        </row>
        <row r="5339">
          <cell r="I5339">
            <v>0</v>
          </cell>
          <cell r="J5339">
            <v>0</v>
          </cell>
          <cell r="O5339">
            <v>0</v>
          </cell>
          <cell r="P5339" t="str">
            <v/>
          </cell>
          <cell r="R5339" t="str">
            <v/>
          </cell>
          <cell r="S5339">
            <v>0</v>
          </cell>
          <cell r="U5339">
            <v>0</v>
          </cell>
          <cell r="V5339">
            <v>0</v>
          </cell>
          <cell r="W5339">
            <v>0</v>
          </cell>
          <cell r="X5339"/>
          <cell r="Y5339"/>
        </row>
        <row r="5340">
          <cell r="I5340">
            <v>0</v>
          </cell>
          <cell r="J5340">
            <v>0</v>
          </cell>
          <cell r="O5340">
            <v>0</v>
          </cell>
          <cell r="P5340" t="str">
            <v/>
          </cell>
          <cell r="R5340" t="str">
            <v/>
          </cell>
          <cell r="S5340">
            <v>0</v>
          </cell>
          <cell r="U5340">
            <v>0</v>
          </cell>
          <cell r="V5340">
            <v>0</v>
          </cell>
          <cell r="W5340">
            <v>0</v>
          </cell>
          <cell r="X5340"/>
          <cell r="Y5340"/>
        </row>
        <row r="5341">
          <cell r="I5341">
            <v>0</v>
          </cell>
          <cell r="J5341">
            <v>0</v>
          </cell>
          <cell r="O5341">
            <v>0</v>
          </cell>
          <cell r="P5341" t="str">
            <v/>
          </cell>
          <cell r="R5341" t="str">
            <v/>
          </cell>
          <cell r="S5341">
            <v>0</v>
          </cell>
          <cell r="U5341">
            <v>0</v>
          </cell>
          <cell r="V5341">
            <v>0</v>
          </cell>
          <cell r="W5341">
            <v>0</v>
          </cell>
          <cell r="X5341"/>
          <cell r="Y5341"/>
        </row>
        <row r="5342">
          <cell r="I5342">
            <v>0</v>
          </cell>
          <cell r="J5342">
            <v>0</v>
          </cell>
          <cell r="O5342">
            <v>0</v>
          </cell>
          <cell r="P5342" t="str">
            <v/>
          </cell>
          <cell r="R5342" t="str">
            <v/>
          </cell>
          <cell r="S5342">
            <v>0</v>
          </cell>
          <cell r="U5342">
            <v>0</v>
          </cell>
          <cell r="V5342">
            <v>0</v>
          </cell>
          <cell r="W5342">
            <v>0</v>
          </cell>
          <cell r="X5342"/>
          <cell r="Y5342"/>
        </row>
        <row r="5343">
          <cell r="I5343">
            <v>0</v>
          </cell>
          <cell r="J5343">
            <v>0</v>
          </cell>
          <cell r="O5343">
            <v>0</v>
          </cell>
          <cell r="P5343" t="str">
            <v/>
          </cell>
          <cell r="R5343" t="str">
            <v/>
          </cell>
          <cell r="S5343">
            <v>0</v>
          </cell>
          <cell r="U5343">
            <v>0</v>
          </cell>
          <cell r="V5343">
            <v>0</v>
          </cell>
          <cell r="W5343">
            <v>0</v>
          </cell>
          <cell r="X5343"/>
          <cell r="Y5343"/>
        </row>
        <row r="5344">
          <cell r="I5344">
            <v>0</v>
          </cell>
          <cell r="J5344">
            <v>0</v>
          </cell>
          <cell r="O5344">
            <v>0</v>
          </cell>
          <cell r="P5344" t="str">
            <v/>
          </cell>
          <cell r="R5344" t="str">
            <v/>
          </cell>
          <cell r="S5344">
            <v>0</v>
          </cell>
          <cell r="U5344">
            <v>0</v>
          </cell>
          <cell r="V5344">
            <v>0</v>
          </cell>
          <cell r="W5344">
            <v>0</v>
          </cell>
          <cell r="X5344"/>
          <cell r="Y5344"/>
        </row>
        <row r="5345">
          <cell r="I5345">
            <v>0</v>
          </cell>
          <cell r="J5345">
            <v>0</v>
          </cell>
          <cell r="O5345">
            <v>0</v>
          </cell>
          <cell r="P5345" t="str">
            <v/>
          </cell>
          <cell r="R5345" t="str">
            <v/>
          </cell>
          <cell r="S5345">
            <v>0</v>
          </cell>
          <cell r="U5345">
            <v>0</v>
          </cell>
          <cell r="V5345">
            <v>0</v>
          </cell>
          <cell r="W5345">
            <v>0</v>
          </cell>
          <cell r="X5345"/>
          <cell r="Y5345"/>
        </row>
        <row r="5346">
          <cell r="I5346">
            <v>0</v>
          </cell>
          <cell r="J5346">
            <v>0</v>
          </cell>
          <cell r="O5346">
            <v>0</v>
          </cell>
          <cell r="P5346" t="str">
            <v/>
          </cell>
          <cell r="R5346" t="str">
            <v/>
          </cell>
          <cell r="S5346">
            <v>0</v>
          </cell>
          <cell r="U5346">
            <v>0</v>
          </cell>
          <cell r="V5346">
            <v>0</v>
          </cell>
          <cell r="W5346">
            <v>0</v>
          </cell>
          <cell r="X5346"/>
          <cell r="Y5346"/>
        </row>
        <row r="5347">
          <cell r="I5347">
            <v>0</v>
          </cell>
          <cell r="J5347">
            <v>0</v>
          </cell>
          <cell r="O5347">
            <v>0</v>
          </cell>
          <cell r="P5347" t="str">
            <v/>
          </cell>
          <cell r="R5347" t="str">
            <v/>
          </cell>
          <cell r="S5347">
            <v>0</v>
          </cell>
          <cell r="U5347">
            <v>0</v>
          </cell>
          <cell r="V5347">
            <v>0</v>
          </cell>
          <cell r="W5347">
            <v>0</v>
          </cell>
          <cell r="X5347"/>
          <cell r="Y5347"/>
        </row>
        <row r="5348">
          <cell r="I5348">
            <v>0</v>
          </cell>
          <cell r="J5348">
            <v>0</v>
          </cell>
          <cell r="O5348">
            <v>0</v>
          </cell>
          <cell r="P5348" t="str">
            <v/>
          </cell>
          <cell r="R5348" t="str">
            <v/>
          </cell>
          <cell r="S5348">
            <v>0</v>
          </cell>
          <cell r="U5348">
            <v>0</v>
          </cell>
          <cell r="V5348">
            <v>0</v>
          </cell>
          <cell r="W5348">
            <v>0</v>
          </cell>
          <cell r="X5348"/>
          <cell r="Y5348"/>
        </row>
        <row r="5349">
          <cell r="I5349">
            <v>0</v>
          </cell>
          <cell r="J5349">
            <v>0</v>
          </cell>
          <cell r="O5349">
            <v>0</v>
          </cell>
          <cell r="P5349" t="str">
            <v/>
          </cell>
          <cell r="R5349" t="str">
            <v/>
          </cell>
          <cell r="S5349">
            <v>0</v>
          </cell>
          <cell r="U5349">
            <v>0</v>
          </cell>
          <cell r="V5349">
            <v>0</v>
          </cell>
          <cell r="W5349">
            <v>0</v>
          </cell>
          <cell r="X5349"/>
          <cell r="Y5349"/>
        </row>
        <row r="5350">
          <cell r="I5350">
            <v>0</v>
          </cell>
          <cell r="J5350">
            <v>0</v>
          </cell>
          <cell r="O5350">
            <v>0</v>
          </cell>
          <cell r="P5350" t="str">
            <v/>
          </cell>
          <cell r="R5350" t="str">
            <v/>
          </cell>
          <cell r="S5350">
            <v>0</v>
          </cell>
          <cell r="U5350">
            <v>0</v>
          </cell>
          <cell r="V5350">
            <v>0</v>
          </cell>
          <cell r="W5350">
            <v>0</v>
          </cell>
          <cell r="X5350"/>
          <cell r="Y5350"/>
        </row>
        <row r="5351">
          <cell r="I5351">
            <v>0</v>
          </cell>
          <cell r="J5351">
            <v>0</v>
          </cell>
          <cell r="O5351">
            <v>0</v>
          </cell>
          <cell r="P5351" t="str">
            <v/>
          </cell>
          <cell r="R5351" t="str">
            <v/>
          </cell>
          <cell r="S5351">
            <v>0</v>
          </cell>
          <cell r="U5351">
            <v>0</v>
          </cell>
          <cell r="V5351">
            <v>0</v>
          </cell>
          <cell r="W5351">
            <v>0</v>
          </cell>
          <cell r="X5351"/>
          <cell r="Y5351"/>
        </row>
        <row r="5352">
          <cell r="I5352">
            <v>0</v>
          </cell>
          <cell r="J5352">
            <v>0</v>
          </cell>
          <cell r="O5352">
            <v>0</v>
          </cell>
          <cell r="P5352" t="str">
            <v/>
          </cell>
          <cell r="R5352" t="str">
            <v/>
          </cell>
          <cell r="S5352">
            <v>0</v>
          </cell>
          <cell r="U5352">
            <v>0</v>
          </cell>
          <cell r="V5352">
            <v>0</v>
          </cell>
          <cell r="W5352">
            <v>0</v>
          </cell>
          <cell r="X5352"/>
          <cell r="Y5352"/>
        </row>
        <row r="5353">
          <cell r="I5353">
            <v>0</v>
          </cell>
          <cell r="J5353">
            <v>0</v>
          </cell>
          <cell r="O5353">
            <v>0</v>
          </cell>
          <cell r="P5353" t="str">
            <v/>
          </cell>
          <cell r="R5353" t="str">
            <v/>
          </cell>
          <cell r="S5353">
            <v>0</v>
          </cell>
          <cell r="U5353">
            <v>0</v>
          </cell>
          <cell r="V5353">
            <v>0</v>
          </cell>
          <cell r="W5353">
            <v>0</v>
          </cell>
          <cell r="X5353"/>
          <cell r="Y5353"/>
        </row>
        <row r="5354">
          <cell r="I5354">
            <v>0</v>
          </cell>
          <cell r="J5354">
            <v>0</v>
          </cell>
          <cell r="O5354">
            <v>0</v>
          </cell>
          <cell r="P5354" t="str">
            <v/>
          </cell>
          <cell r="R5354" t="str">
            <v/>
          </cell>
          <cell r="S5354">
            <v>0</v>
          </cell>
          <cell r="U5354">
            <v>0</v>
          </cell>
          <cell r="V5354">
            <v>0</v>
          </cell>
          <cell r="W5354">
            <v>0</v>
          </cell>
          <cell r="X5354"/>
          <cell r="Y5354"/>
        </row>
        <row r="5355">
          <cell r="I5355">
            <v>0</v>
          </cell>
          <cell r="J5355">
            <v>0</v>
          </cell>
          <cell r="O5355">
            <v>0</v>
          </cell>
          <cell r="P5355" t="str">
            <v/>
          </cell>
          <cell r="R5355" t="str">
            <v/>
          </cell>
          <cell r="S5355">
            <v>0</v>
          </cell>
          <cell r="U5355">
            <v>0</v>
          </cell>
          <cell r="V5355">
            <v>0</v>
          </cell>
          <cell r="W5355">
            <v>0</v>
          </cell>
          <cell r="X5355"/>
          <cell r="Y5355"/>
        </row>
        <row r="5356">
          <cell r="I5356">
            <v>0</v>
          </cell>
          <cell r="J5356">
            <v>0</v>
          </cell>
          <cell r="O5356">
            <v>0</v>
          </cell>
          <cell r="P5356" t="str">
            <v/>
          </cell>
          <cell r="R5356" t="str">
            <v/>
          </cell>
          <cell r="S5356">
            <v>0</v>
          </cell>
          <cell r="U5356">
            <v>0</v>
          </cell>
          <cell r="V5356">
            <v>0</v>
          </cell>
          <cell r="W5356">
            <v>0</v>
          </cell>
          <cell r="X5356"/>
          <cell r="Y5356"/>
        </row>
        <row r="5357">
          <cell r="I5357">
            <v>0</v>
          </cell>
          <cell r="J5357">
            <v>0</v>
          </cell>
          <cell r="O5357">
            <v>0</v>
          </cell>
          <cell r="P5357" t="str">
            <v/>
          </cell>
          <cell r="R5357" t="str">
            <v/>
          </cell>
          <cell r="S5357">
            <v>0</v>
          </cell>
          <cell r="U5357">
            <v>0</v>
          </cell>
          <cell r="V5357">
            <v>0</v>
          </cell>
          <cell r="W5357">
            <v>0</v>
          </cell>
          <cell r="X5357"/>
          <cell r="Y5357"/>
        </row>
        <row r="5358">
          <cell r="I5358">
            <v>0</v>
          </cell>
          <cell r="J5358">
            <v>0</v>
          </cell>
          <cell r="O5358">
            <v>0</v>
          </cell>
          <cell r="P5358" t="str">
            <v/>
          </cell>
          <cell r="R5358" t="str">
            <v/>
          </cell>
          <cell r="S5358">
            <v>0</v>
          </cell>
          <cell r="U5358">
            <v>0</v>
          </cell>
          <cell r="V5358">
            <v>0</v>
          </cell>
          <cell r="W5358">
            <v>0</v>
          </cell>
          <cell r="X5358"/>
          <cell r="Y5358"/>
        </row>
        <row r="5359">
          <cell r="I5359">
            <v>0</v>
          </cell>
          <cell r="J5359">
            <v>0</v>
          </cell>
          <cell r="O5359">
            <v>0</v>
          </cell>
          <cell r="P5359" t="str">
            <v/>
          </cell>
          <cell r="R5359" t="str">
            <v/>
          </cell>
          <cell r="S5359">
            <v>0</v>
          </cell>
          <cell r="U5359">
            <v>0</v>
          </cell>
          <cell r="V5359">
            <v>0</v>
          </cell>
          <cell r="W5359">
            <v>0</v>
          </cell>
          <cell r="X5359"/>
          <cell r="Y5359"/>
        </row>
        <row r="5360">
          <cell r="I5360">
            <v>0</v>
          </cell>
          <cell r="J5360">
            <v>0</v>
          </cell>
          <cell r="O5360">
            <v>0</v>
          </cell>
          <cell r="P5360" t="str">
            <v/>
          </cell>
          <cell r="R5360" t="str">
            <v/>
          </cell>
          <cell r="S5360">
            <v>0</v>
          </cell>
          <cell r="U5360">
            <v>0</v>
          </cell>
          <cell r="V5360">
            <v>0</v>
          </cell>
          <cell r="W5360">
            <v>0</v>
          </cell>
          <cell r="X5360"/>
          <cell r="Y5360"/>
        </row>
        <row r="5361">
          <cell r="I5361">
            <v>0</v>
          </cell>
          <cell r="J5361">
            <v>0</v>
          </cell>
          <cell r="O5361">
            <v>0</v>
          </cell>
          <cell r="P5361" t="str">
            <v/>
          </cell>
          <cell r="R5361" t="str">
            <v/>
          </cell>
          <cell r="S5361">
            <v>0</v>
          </cell>
          <cell r="U5361">
            <v>0</v>
          </cell>
          <cell r="V5361">
            <v>0</v>
          </cell>
          <cell r="W5361">
            <v>0</v>
          </cell>
          <cell r="X5361"/>
          <cell r="Y5361"/>
        </row>
        <row r="5362">
          <cell r="I5362">
            <v>0</v>
          </cell>
          <cell r="J5362">
            <v>0</v>
          </cell>
          <cell r="O5362">
            <v>0</v>
          </cell>
          <cell r="P5362" t="str">
            <v/>
          </cell>
          <cell r="R5362" t="str">
            <v/>
          </cell>
          <cell r="S5362">
            <v>0</v>
          </cell>
          <cell r="U5362">
            <v>0</v>
          </cell>
          <cell r="V5362">
            <v>0</v>
          </cell>
          <cell r="W5362">
            <v>0</v>
          </cell>
          <cell r="X5362"/>
          <cell r="Y5362"/>
        </row>
        <row r="5363">
          <cell r="I5363">
            <v>0</v>
          </cell>
          <cell r="J5363">
            <v>0</v>
          </cell>
          <cell r="O5363">
            <v>0</v>
          </cell>
          <cell r="P5363" t="str">
            <v/>
          </cell>
          <cell r="R5363" t="str">
            <v/>
          </cell>
          <cell r="S5363">
            <v>0</v>
          </cell>
          <cell r="U5363">
            <v>0</v>
          </cell>
          <cell r="V5363">
            <v>0</v>
          </cell>
          <cell r="W5363">
            <v>0</v>
          </cell>
          <cell r="X5363"/>
          <cell r="Y5363"/>
        </row>
        <row r="5364">
          <cell r="I5364">
            <v>0</v>
          </cell>
          <cell r="J5364">
            <v>0</v>
          </cell>
          <cell r="O5364">
            <v>0</v>
          </cell>
          <cell r="P5364" t="str">
            <v/>
          </cell>
          <cell r="R5364" t="str">
            <v/>
          </cell>
          <cell r="S5364">
            <v>0</v>
          </cell>
          <cell r="U5364">
            <v>0</v>
          </cell>
          <cell r="V5364">
            <v>0</v>
          </cell>
          <cell r="W5364">
            <v>0</v>
          </cell>
          <cell r="X5364"/>
          <cell r="Y5364"/>
        </row>
        <row r="5365">
          <cell r="I5365">
            <v>0</v>
          </cell>
          <cell r="J5365">
            <v>0</v>
          </cell>
          <cell r="O5365">
            <v>0</v>
          </cell>
          <cell r="P5365" t="str">
            <v/>
          </cell>
          <cell r="R5365" t="str">
            <v/>
          </cell>
          <cell r="S5365">
            <v>0</v>
          </cell>
          <cell r="U5365">
            <v>0</v>
          </cell>
          <cell r="V5365">
            <v>0</v>
          </cell>
          <cell r="W5365">
            <v>0</v>
          </cell>
          <cell r="X5365"/>
          <cell r="Y5365"/>
        </row>
        <row r="5366">
          <cell r="I5366">
            <v>0</v>
          </cell>
          <cell r="J5366">
            <v>0</v>
          </cell>
          <cell r="O5366">
            <v>0</v>
          </cell>
          <cell r="P5366" t="str">
            <v/>
          </cell>
          <cell r="R5366" t="str">
            <v/>
          </cell>
          <cell r="S5366">
            <v>0</v>
          </cell>
          <cell r="U5366">
            <v>0</v>
          </cell>
          <cell r="V5366">
            <v>0</v>
          </cell>
          <cell r="W5366">
            <v>0</v>
          </cell>
          <cell r="X5366"/>
          <cell r="Y5366"/>
        </row>
        <row r="5367">
          <cell r="I5367">
            <v>0</v>
          </cell>
          <cell r="J5367">
            <v>0</v>
          </cell>
          <cell r="O5367">
            <v>0</v>
          </cell>
          <cell r="P5367" t="str">
            <v/>
          </cell>
          <cell r="R5367" t="str">
            <v/>
          </cell>
          <cell r="S5367">
            <v>0</v>
          </cell>
          <cell r="U5367">
            <v>0</v>
          </cell>
          <cell r="V5367">
            <v>0</v>
          </cell>
          <cell r="W5367">
            <v>0</v>
          </cell>
          <cell r="X5367"/>
          <cell r="Y5367"/>
        </row>
        <row r="5368">
          <cell r="I5368">
            <v>0</v>
          </cell>
          <cell r="J5368">
            <v>0</v>
          </cell>
          <cell r="O5368">
            <v>0</v>
          </cell>
          <cell r="P5368" t="str">
            <v/>
          </cell>
          <cell r="R5368" t="str">
            <v/>
          </cell>
          <cell r="S5368">
            <v>0</v>
          </cell>
          <cell r="U5368">
            <v>0</v>
          </cell>
          <cell r="V5368">
            <v>0</v>
          </cell>
          <cell r="W5368">
            <v>0</v>
          </cell>
          <cell r="X5368"/>
          <cell r="Y5368"/>
        </row>
        <row r="5369">
          <cell r="I5369">
            <v>0</v>
          </cell>
          <cell r="J5369">
            <v>0</v>
          </cell>
          <cell r="O5369">
            <v>0</v>
          </cell>
          <cell r="P5369" t="str">
            <v/>
          </cell>
          <cell r="R5369" t="str">
            <v/>
          </cell>
          <cell r="S5369">
            <v>0</v>
          </cell>
          <cell r="U5369">
            <v>0</v>
          </cell>
          <cell r="V5369">
            <v>0</v>
          </cell>
          <cell r="W5369">
            <v>0</v>
          </cell>
          <cell r="X5369"/>
          <cell r="Y5369"/>
        </row>
        <row r="5370">
          <cell r="I5370">
            <v>0</v>
          </cell>
          <cell r="J5370">
            <v>0</v>
          </cell>
          <cell r="O5370">
            <v>0</v>
          </cell>
          <cell r="P5370" t="str">
            <v/>
          </cell>
          <cell r="R5370" t="str">
            <v/>
          </cell>
          <cell r="S5370">
            <v>0</v>
          </cell>
          <cell r="U5370">
            <v>0</v>
          </cell>
          <cell r="V5370">
            <v>0</v>
          </cell>
          <cell r="W5370">
            <v>0</v>
          </cell>
          <cell r="X5370"/>
          <cell r="Y5370"/>
        </row>
        <row r="5371">
          <cell r="I5371">
            <v>0</v>
          </cell>
          <cell r="J5371">
            <v>0</v>
          </cell>
          <cell r="O5371">
            <v>0</v>
          </cell>
          <cell r="P5371" t="str">
            <v/>
          </cell>
          <cell r="R5371" t="str">
            <v/>
          </cell>
          <cell r="S5371">
            <v>0</v>
          </cell>
          <cell r="U5371">
            <v>0</v>
          </cell>
          <cell r="V5371">
            <v>0</v>
          </cell>
          <cell r="W5371">
            <v>0</v>
          </cell>
          <cell r="X5371"/>
          <cell r="Y5371"/>
        </row>
        <row r="5372">
          <cell r="I5372">
            <v>0</v>
          </cell>
          <cell r="J5372">
            <v>0</v>
          </cell>
          <cell r="O5372">
            <v>0</v>
          </cell>
          <cell r="P5372" t="str">
            <v/>
          </cell>
          <cell r="R5372" t="str">
            <v/>
          </cell>
          <cell r="S5372">
            <v>0</v>
          </cell>
          <cell r="U5372">
            <v>0</v>
          </cell>
          <cell r="V5372">
            <v>0</v>
          </cell>
          <cell r="W5372">
            <v>0</v>
          </cell>
          <cell r="X5372"/>
          <cell r="Y5372"/>
        </row>
        <row r="5373">
          <cell r="I5373">
            <v>0</v>
          </cell>
          <cell r="J5373">
            <v>0</v>
          </cell>
          <cell r="O5373">
            <v>0</v>
          </cell>
          <cell r="P5373" t="str">
            <v/>
          </cell>
          <cell r="R5373" t="str">
            <v/>
          </cell>
          <cell r="S5373">
            <v>0</v>
          </cell>
          <cell r="U5373">
            <v>0</v>
          </cell>
          <cell r="V5373">
            <v>0</v>
          </cell>
          <cell r="W5373">
            <v>0</v>
          </cell>
          <cell r="X5373"/>
          <cell r="Y5373"/>
        </row>
        <row r="5374">
          <cell r="I5374">
            <v>0</v>
          </cell>
          <cell r="J5374">
            <v>0</v>
          </cell>
          <cell r="O5374">
            <v>0</v>
          </cell>
          <cell r="P5374" t="str">
            <v/>
          </cell>
          <cell r="R5374" t="str">
            <v/>
          </cell>
          <cell r="S5374">
            <v>0</v>
          </cell>
          <cell r="U5374">
            <v>0</v>
          </cell>
          <cell r="V5374">
            <v>0</v>
          </cell>
          <cell r="W5374">
            <v>0</v>
          </cell>
          <cell r="X5374"/>
          <cell r="Y5374"/>
        </row>
        <row r="5375">
          <cell r="I5375">
            <v>0</v>
          </cell>
          <cell r="J5375">
            <v>0</v>
          </cell>
          <cell r="O5375">
            <v>0</v>
          </cell>
          <cell r="P5375" t="str">
            <v/>
          </cell>
          <cell r="R5375" t="str">
            <v/>
          </cell>
          <cell r="S5375">
            <v>0</v>
          </cell>
          <cell r="U5375">
            <v>0</v>
          </cell>
          <cell r="V5375">
            <v>0</v>
          </cell>
          <cell r="W5375">
            <v>0</v>
          </cell>
          <cell r="X5375"/>
          <cell r="Y5375"/>
        </row>
        <row r="5376">
          <cell r="I5376">
            <v>0</v>
          </cell>
          <cell r="J5376">
            <v>0</v>
          </cell>
          <cell r="O5376">
            <v>0</v>
          </cell>
          <cell r="P5376" t="str">
            <v/>
          </cell>
          <cell r="R5376" t="str">
            <v/>
          </cell>
          <cell r="S5376">
            <v>0</v>
          </cell>
          <cell r="U5376">
            <v>0</v>
          </cell>
          <cell r="V5376">
            <v>0</v>
          </cell>
          <cell r="W5376">
            <v>0</v>
          </cell>
          <cell r="X5376"/>
          <cell r="Y5376"/>
        </row>
        <row r="5377">
          <cell r="I5377">
            <v>0</v>
          </cell>
          <cell r="J5377">
            <v>0</v>
          </cell>
          <cell r="O5377">
            <v>0</v>
          </cell>
          <cell r="P5377" t="str">
            <v/>
          </cell>
          <cell r="R5377" t="str">
            <v/>
          </cell>
          <cell r="S5377">
            <v>0</v>
          </cell>
          <cell r="U5377">
            <v>0</v>
          </cell>
          <cell r="V5377">
            <v>0</v>
          </cell>
          <cell r="W5377">
            <v>0</v>
          </cell>
          <cell r="X5377"/>
          <cell r="Y5377"/>
        </row>
        <row r="5378">
          <cell r="I5378">
            <v>0</v>
          </cell>
          <cell r="J5378">
            <v>0</v>
          </cell>
          <cell r="O5378">
            <v>0</v>
          </cell>
          <cell r="P5378" t="str">
            <v/>
          </cell>
          <cell r="R5378" t="str">
            <v/>
          </cell>
          <cell r="S5378">
            <v>0</v>
          </cell>
          <cell r="U5378">
            <v>0</v>
          </cell>
          <cell r="V5378">
            <v>0</v>
          </cell>
          <cell r="W5378">
            <v>0</v>
          </cell>
          <cell r="X5378"/>
          <cell r="Y5378"/>
        </row>
        <row r="5379">
          <cell r="I5379">
            <v>0</v>
          </cell>
          <cell r="J5379">
            <v>0</v>
          </cell>
          <cell r="O5379">
            <v>0</v>
          </cell>
          <cell r="P5379" t="str">
            <v/>
          </cell>
          <cell r="R5379" t="str">
            <v/>
          </cell>
          <cell r="S5379">
            <v>0</v>
          </cell>
          <cell r="U5379">
            <v>0</v>
          </cell>
          <cell r="V5379">
            <v>0</v>
          </cell>
          <cell r="W5379">
            <v>0</v>
          </cell>
          <cell r="X5379"/>
          <cell r="Y5379"/>
        </row>
        <row r="5380">
          <cell r="I5380">
            <v>0</v>
          </cell>
          <cell r="J5380">
            <v>0</v>
          </cell>
          <cell r="O5380">
            <v>0</v>
          </cell>
          <cell r="P5380" t="str">
            <v/>
          </cell>
          <cell r="R5380" t="str">
            <v/>
          </cell>
          <cell r="S5380">
            <v>0</v>
          </cell>
          <cell r="U5380">
            <v>0</v>
          </cell>
          <cell r="V5380">
            <v>0</v>
          </cell>
          <cell r="W5380">
            <v>0</v>
          </cell>
          <cell r="X5380"/>
          <cell r="Y5380"/>
        </row>
        <row r="5381">
          <cell r="I5381">
            <v>0</v>
          </cell>
          <cell r="J5381">
            <v>0</v>
          </cell>
          <cell r="O5381">
            <v>0</v>
          </cell>
          <cell r="P5381" t="str">
            <v/>
          </cell>
          <cell r="R5381" t="str">
            <v/>
          </cell>
          <cell r="S5381">
            <v>0</v>
          </cell>
          <cell r="U5381">
            <v>0</v>
          </cell>
          <cell r="V5381">
            <v>0</v>
          </cell>
          <cell r="W5381">
            <v>0</v>
          </cell>
          <cell r="X5381"/>
          <cell r="Y5381"/>
        </row>
        <row r="5382">
          <cell r="I5382">
            <v>0</v>
          </cell>
          <cell r="J5382">
            <v>0</v>
          </cell>
          <cell r="O5382">
            <v>0</v>
          </cell>
          <cell r="P5382" t="str">
            <v/>
          </cell>
          <cell r="R5382" t="str">
            <v/>
          </cell>
          <cell r="S5382">
            <v>0</v>
          </cell>
          <cell r="U5382">
            <v>0</v>
          </cell>
          <cell r="V5382">
            <v>0</v>
          </cell>
          <cell r="W5382">
            <v>0</v>
          </cell>
          <cell r="X5382"/>
          <cell r="Y5382"/>
        </row>
        <row r="5383">
          <cell r="I5383">
            <v>0</v>
          </cell>
          <cell r="J5383">
            <v>0</v>
          </cell>
          <cell r="O5383">
            <v>0</v>
          </cell>
          <cell r="P5383" t="str">
            <v/>
          </cell>
          <cell r="R5383" t="str">
            <v/>
          </cell>
          <cell r="S5383">
            <v>0</v>
          </cell>
          <cell r="U5383">
            <v>0</v>
          </cell>
          <cell r="V5383">
            <v>0</v>
          </cell>
          <cell r="W5383">
            <v>0</v>
          </cell>
          <cell r="X5383"/>
          <cell r="Y5383"/>
        </row>
        <row r="5384">
          <cell r="I5384">
            <v>0</v>
          </cell>
          <cell r="J5384">
            <v>0</v>
          </cell>
          <cell r="O5384">
            <v>0</v>
          </cell>
          <cell r="P5384" t="str">
            <v/>
          </cell>
          <cell r="R5384" t="str">
            <v/>
          </cell>
          <cell r="S5384">
            <v>0</v>
          </cell>
          <cell r="U5384">
            <v>0</v>
          </cell>
          <cell r="V5384">
            <v>0</v>
          </cell>
          <cell r="W5384">
            <v>0</v>
          </cell>
          <cell r="X5384"/>
          <cell r="Y5384"/>
        </row>
        <row r="5385">
          <cell r="I5385">
            <v>0</v>
          </cell>
          <cell r="J5385">
            <v>0</v>
          </cell>
          <cell r="O5385">
            <v>0</v>
          </cell>
          <cell r="P5385" t="str">
            <v/>
          </cell>
          <cell r="R5385" t="str">
            <v/>
          </cell>
          <cell r="S5385">
            <v>0</v>
          </cell>
          <cell r="U5385">
            <v>0</v>
          </cell>
          <cell r="V5385">
            <v>0</v>
          </cell>
          <cell r="W5385">
            <v>0</v>
          </cell>
          <cell r="X5385"/>
          <cell r="Y5385"/>
        </row>
        <row r="5386">
          <cell r="I5386">
            <v>0</v>
          </cell>
          <cell r="J5386">
            <v>0</v>
          </cell>
          <cell r="O5386">
            <v>0</v>
          </cell>
          <cell r="P5386" t="str">
            <v/>
          </cell>
          <cell r="R5386" t="str">
            <v/>
          </cell>
          <cell r="S5386">
            <v>0</v>
          </cell>
          <cell r="U5386">
            <v>0</v>
          </cell>
          <cell r="V5386">
            <v>0</v>
          </cell>
          <cell r="W5386">
            <v>0</v>
          </cell>
          <cell r="X5386"/>
          <cell r="Y5386"/>
        </row>
        <row r="5387">
          <cell r="I5387">
            <v>0</v>
          </cell>
          <cell r="J5387">
            <v>0</v>
          </cell>
          <cell r="O5387">
            <v>0</v>
          </cell>
          <cell r="P5387" t="str">
            <v/>
          </cell>
          <cell r="R5387" t="str">
            <v/>
          </cell>
          <cell r="S5387">
            <v>0</v>
          </cell>
          <cell r="U5387">
            <v>0</v>
          </cell>
          <cell r="V5387">
            <v>0</v>
          </cell>
          <cell r="W5387">
            <v>0</v>
          </cell>
          <cell r="X5387"/>
          <cell r="Y5387"/>
        </row>
        <row r="5388">
          <cell r="I5388">
            <v>0</v>
          </cell>
          <cell r="J5388">
            <v>0</v>
          </cell>
          <cell r="O5388">
            <v>0</v>
          </cell>
          <cell r="P5388" t="str">
            <v/>
          </cell>
          <cell r="R5388" t="str">
            <v/>
          </cell>
          <cell r="S5388">
            <v>0</v>
          </cell>
          <cell r="U5388">
            <v>0</v>
          </cell>
          <cell r="V5388">
            <v>0</v>
          </cell>
          <cell r="W5388">
            <v>0</v>
          </cell>
          <cell r="X5388"/>
          <cell r="Y5388"/>
        </row>
        <row r="5389">
          <cell r="I5389">
            <v>0</v>
          </cell>
          <cell r="J5389">
            <v>0</v>
          </cell>
          <cell r="O5389">
            <v>0</v>
          </cell>
          <cell r="P5389" t="str">
            <v/>
          </cell>
          <cell r="R5389" t="str">
            <v/>
          </cell>
          <cell r="S5389">
            <v>0</v>
          </cell>
          <cell r="U5389">
            <v>0</v>
          </cell>
          <cell r="V5389">
            <v>0</v>
          </cell>
          <cell r="W5389">
            <v>0</v>
          </cell>
          <cell r="X5389"/>
          <cell r="Y5389"/>
        </row>
        <row r="5390">
          <cell r="I5390">
            <v>0</v>
          </cell>
          <cell r="J5390">
            <v>0</v>
          </cell>
          <cell r="O5390">
            <v>0</v>
          </cell>
          <cell r="P5390" t="str">
            <v/>
          </cell>
          <cell r="R5390" t="str">
            <v/>
          </cell>
          <cell r="S5390">
            <v>0</v>
          </cell>
          <cell r="U5390">
            <v>0</v>
          </cell>
          <cell r="V5390">
            <v>0</v>
          </cell>
          <cell r="W5390">
            <v>0</v>
          </cell>
          <cell r="X5390"/>
          <cell r="Y5390"/>
        </row>
        <row r="5391">
          <cell r="I5391">
            <v>0</v>
          </cell>
          <cell r="J5391">
            <v>0</v>
          </cell>
          <cell r="O5391">
            <v>0</v>
          </cell>
          <cell r="P5391" t="str">
            <v/>
          </cell>
          <cell r="R5391" t="str">
            <v/>
          </cell>
          <cell r="S5391">
            <v>0</v>
          </cell>
          <cell r="U5391">
            <v>0</v>
          </cell>
          <cell r="V5391">
            <v>0</v>
          </cell>
          <cell r="W5391">
            <v>0</v>
          </cell>
          <cell r="X5391"/>
          <cell r="Y5391"/>
        </row>
        <row r="5392">
          <cell r="I5392">
            <v>0</v>
          </cell>
          <cell r="J5392">
            <v>0</v>
          </cell>
          <cell r="O5392">
            <v>0</v>
          </cell>
          <cell r="P5392" t="str">
            <v/>
          </cell>
          <cell r="R5392" t="str">
            <v/>
          </cell>
          <cell r="S5392">
            <v>0</v>
          </cell>
          <cell r="U5392">
            <v>0</v>
          </cell>
          <cell r="V5392">
            <v>0</v>
          </cell>
          <cell r="W5392">
            <v>0</v>
          </cell>
          <cell r="X5392"/>
          <cell r="Y5392"/>
        </row>
        <row r="5393">
          <cell r="I5393">
            <v>0</v>
          </cell>
          <cell r="J5393">
            <v>0</v>
          </cell>
          <cell r="O5393">
            <v>0</v>
          </cell>
          <cell r="P5393" t="str">
            <v/>
          </cell>
          <cell r="R5393" t="str">
            <v/>
          </cell>
          <cell r="S5393">
            <v>0</v>
          </cell>
          <cell r="U5393">
            <v>0</v>
          </cell>
          <cell r="V5393">
            <v>0</v>
          </cell>
          <cell r="W5393">
            <v>0</v>
          </cell>
          <cell r="X5393"/>
          <cell r="Y5393"/>
        </row>
        <row r="5394">
          <cell r="I5394">
            <v>0</v>
          </cell>
          <cell r="J5394">
            <v>0</v>
          </cell>
          <cell r="O5394">
            <v>0</v>
          </cell>
          <cell r="P5394" t="str">
            <v/>
          </cell>
          <cell r="R5394" t="str">
            <v/>
          </cell>
          <cell r="S5394">
            <v>0</v>
          </cell>
          <cell r="U5394">
            <v>0</v>
          </cell>
          <cell r="V5394">
            <v>0</v>
          </cell>
          <cell r="W5394">
            <v>0</v>
          </cell>
          <cell r="X5394"/>
          <cell r="Y5394"/>
        </row>
        <row r="5395">
          <cell r="I5395">
            <v>0</v>
          </cell>
          <cell r="J5395">
            <v>0</v>
          </cell>
          <cell r="O5395">
            <v>0</v>
          </cell>
          <cell r="P5395" t="str">
            <v/>
          </cell>
          <cell r="R5395" t="str">
            <v/>
          </cell>
          <cell r="S5395">
            <v>0</v>
          </cell>
          <cell r="U5395">
            <v>0</v>
          </cell>
          <cell r="V5395">
            <v>0</v>
          </cell>
          <cell r="W5395">
            <v>0</v>
          </cell>
          <cell r="X5395"/>
          <cell r="Y5395"/>
        </row>
        <row r="5396">
          <cell r="I5396">
            <v>0</v>
          </cell>
          <cell r="J5396">
            <v>0</v>
          </cell>
          <cell r="O5396">
            <v>0</v>
          </cell>
          <cell r="P5396" t="str">
            <v/>
          </cell>
          <cell r="R5396" t="str">
            <v/>
          </cell>
          <cell r="S5396">
            <v>0</v>
          </cell>
          <cell r="U5396">
            <v>0</v>
          </cell>
          <cell r="V5396">
            <v>0</v>
          </cell>
          <cell r="W5396">
            <v>0</v>
          </cell>
          <cell r="X5396"/>
          <cell r="Y5396"/>
        </row>
        <row r="5397">
          <cell r="I5397">
            <v>0</v>
          </cell>
          <cell r="J5397">
            <v>0</v>
          </cell>
          <cell r="O5397">
            <v>0</v>
          </cell>
          <cell r="P5397" t="str">
            <v/>
          </cell>
          <cell r="R5397" t="str">
            <v/>
          </cell>
          <cell r="S5397">
            <v>0</v>
          </cell>
          <cell r="U5397">
            <v>0</v>
          </cell>
          <cell r="V5397">
            <v>0</v>
          </cell>
          <cell r="W5397">
            <v>0</v>
          </cell>
          <cell r="X5397"/>
          <cell r="Y5397"/>
        </row>
        <row r="5398">
          <cell r="I5398">
            <v>0</v>
          </cell>
          <cell r="J5398">
            <v>0</v>
          </cell>
          <cell r="O5398">
            <v>0</v>
          </cell>
          <cell r="P5398" t="str">
            <v/>
          </cell>
          <cell r="R5398" t="str">
            <v/>
          </cell>
          <cell r="S5398">
            <v>0</v>
          </cell>
          <cell r="U5398">
            <v>0</v>
          </cell>
          <cell r="V5398">
            <v>0</v>
          </cell>
          <cell r="W5398">
            <v>0</v>
          </cell>
          <cell r="X5398"/>
          <cell r="Y5398"/>
        </row>
        <row r="5399">
          <cell r="I5399">
            <v>0</v>
          </cell>
          <cell r="J5399">
            <v>0</v>
          </cell>
          <cell r="O5399">
            <v>0</v>
          </cell>
          <cell r="P5399" t="str">
            <v/>
          </cell>
          <cell r="R5399" t="str">
            <v/>
          </cell>
          <cell r="S5399">
            <v>0</v>
          </cell>
          <cell r="U5399">
            <v>0</v>
          </cell>
          <cell r="V5399">
            <v>0</v>
          </cell>
          <cell r="W5399">
            <v>0</v>
          </cell>
          <cell r="X5399"/>
          <cell r="Y5399"/>
        </row>
        <row r="5400">
          <cell r="I5400">
            <v>0</v>
          </cell>
          <cell r="J5400">
            <v>0</v>
          </cell>
          <cell r="O5400">
            <v>0</v>
          </cell>
          <cell r="P5400" t="str">
            <v/>
          </cell>
          <cell r="R5400" t="str">
            <v/>
          </cell>
          <cell r="S5400">
            <v>0</v>
          </cell>
          <cell r="U5400">
            <v>0</v>
          </cell>
          <cell r="V5400">
            <v>0</v>
          </cell>
          <cell r="W5400">
            <v>0</v>
          </cell>
          <cell r="X5400"/>
          <cell r="Y5400"/>
        </row>
        <row r="5401">
          <cell r="I5401">
            <v>0</v>
          </cell>
          <cell r="J5401">
            <v>0</v>
          </cell>
          <cell r="O5401">
            <v>0</v>
          </cell>
          <cell r="P5401" t="str">
            <v/>
          </cell>
          <cell r="R5401" t="str">
            <v/>
          </cell>
          <cell r="S5401">
            <v>0</v>
          </cell>
          <cell r="U5401">
            <v>0</v>
          </cell>
          <cell r="V5401">
            <v>0</v>
          </cell>
          <cell r="W5401">
            <v>0</v>
          </cell>
          <cell r="X5401"/>
          <cell r="Y5401"/>
        </row>
        <row r="5402">
          <cell r="I5402">
            <v>0</v>
          </cell>
          <cell r="J5402">
            <v>0</v>
          </cell>
          <cell r="O5402">
            <v>0</v>
          </cell>
          <cell r="P5402" t="str">
            <v/>
          </cell>
          <cell r="R5402" t="str">
            <v/>
          </cell>
          <cell r="S5402">
            <v>0</v>
          </cell>
          <cell r="U5402">
            <v>0</v>
          </cell>
          <cell r="V5402">
            <v>0</v>
          </cell>
          <cell r="W5402">
            <v>0</v>
          </cell>
          <cell r="X5402"/>
          <cell r="Y5402"/>
        </row>
        <row r="5403">
          <cell r="I5403">
            <v>0</v>
          </cell>
          <cell r="J5403">
            <v>0</v>
          </cell>
          <cell r="O5403">
            <v>0</v>
          </cell>
          <cell r="P5403" t="str">
            <v/>
          </cell>
          <cell r="R5403" t="str">
            <v/>
          </cell>
          <cell r="S5403">
            <v>0</v>
          </cell>
          <cell r="U5403">
            <v>0</v>
          </cell>
          <cell r="V5403">
            <v>0</v>
          </cell>
          <cell r="W5403">
            <v>0</v>
          </cell>
          <cell r="X5403"/>
          <cell r="Y5403"/>
        </row>
        <row r="5404">
          <cell r="I5404">
            <v>0</v>
          </cell>
          <cell r="J5404">
            <v>0</v>
          </cell>
          <cell r="O5404">
            <v>0</v>
          </cell>
          <cell r="P5404" t="str">
            <v/>
          </cell>
          <cell r="R5404" t="str">
            <v/>
          </cell>
          <cell r="S5404">
            <v>0</v>
          </cell>
          <cell r="U5404">
            <v>0</v>
          </cell>
          <cell r="V5404">
            <v>0</v>
          </cell>
          <cell r="W5404">
            <v>0</v>
          </cell>
          <cell r="X5404"/>
          <cell r="Y5404"/>
        </row>
        <row r="5405">
          <cell r="I5405">
            <v>0</v>
          </cell>
          <cell r="J5405">
            <v>0</v>
          </cell>
          <cell r="O5405">
            <v>0</v>
          </cell>
          <cell r="P5405" t="str">
            <v/>
          </cell>
          <cell r="R5405" t="str">
            <v/>
          </cell>
          <cell r="S5405">
            <v>0</v>
          </cell>
          <cell r="U5405">
            <v>0</v>
          </cell>
          <cell r="V5405">
            <v>0</v>
          </cell>
          <cell r="W5405">
            <v>0</v>
          </cell>
          <cell r="X5405"/>
          <cell r="Y5405"/>
        </row>
        <row r="5406">
          <cell r="I5406">
            <v>0</v>
          </cell>
          <cell r="J5406">
            <v>0</v>
          </cell>
          <cell r="O5406">
            <v>0</v>
          </cell>
          <cell r="P5406" t="str">
            <v/>
          </cell>
          <cell r="R5406" t="str">
            <v/>
          </cell>
          <cell r="S5406">
            <v>0</v>
          </cell>
          <cell r="U5406">
            <v>0</v>
          </cell>
          <cell r="V5406">
            <v>0</v>
          </cell>
          <cell r="W5406">
            <v>0</v>
          </cell>
          <cell r="X5406"/>
          <cell r="Y5406"/>
        </row>
        <row r="5407">
          <cell r="I5407">
            <v>0</v>
          </cell>
          <cell r="J5407">
            <v>0</v>
          </cell>
          <cell r="O5407">
            <v>0</v>
          </cell>
          <cell r="P5407" t="str">
            <v/>
          </cell>
          <cell r="R5407" t="str">
            <v/>
          </cell>
          <cell r="S5407">
            <v>0</v>
          </cell>
          <cell r="U5407">
            <v>0</v>
          </cell>
          <cell r="V5407">
            <v>0</v>
          </cell>
          <cell r="W5407">
            <v>0</v>
          </cell>
          <cell r="X5407"/>
          <cell r="Y5407"/>
        </row>
        <row r="5408">
          <cell r="I5408">
            <v>0</v>
          </cell>
          <cell r="J5408">
            <v>0</v>
          </cell>
          <cell r="O5408">
            <v>0</v>
          </cell>
          <cell r="P5408" t="str">
            <v/>
          </cell>
          <cell r="R5408" t="str">
            <v/>
          </cell>
          <cell r="S5408">
            <v>0</v>
          </cell>
          <cell r="U5408">
            <v>0</v>
          </cell>
          <cell r="V5408">
            <v>0</v>
          </cell>
          <cell r="W5408">
            <v>0</v>
          </cell>
          <cell r="X5408"/>
          <cell r="Y5408"/>
        </row>
        <row r="5409">
          <cell r="I5409">
            <v>0</v>
          </cell>
          <cell r="J5409">
            <v>0</v>
          </cell>
          <cell r="O5409">
            <v>0</v>
          </cell>
          <cell r="P5409" t="str">
            <v/>
          </cell>
          <cell r="R5409" t="str">
            <v/>
          </cell>
          <cell r="S5409">
            <v>0</v>
          </cell>
          <cell r="U5409">
            <v>0</v>
          </cell>
          <cell r="V5409">
            <v>0</v>
          </cell>
          <cell r="W5409">
            <v>0</v>
          </cell>
          <cell r="X5409"/>
          <cell r="Y5409"/>
        </row>
        <row r="5410">
          <cell r="I5410">
            <v>0</v>
          </cell>
          <cell r="J5410">
            <v>0</v>
          </cell>
          <cell r="O5410">
            <v>0</v>
          </cell>
          <cell r="P5410" t="str">
            <v/>
          </cell>
          <cell r="R5410" t="str">
            <v/>
          </cell>
          <cell r="S5410">
            <v>0</v>
          </cell>
          <cell r="U5410">
            <v>0</v>
          </cell>
          <cell r="V5410">
            <v>0</v>
          </cell>
          <cell r="W5410">
            <v>0</v>
          </cell>
          <cell r="X5410"/>
          <cell r="Y5410"/>
        </row>
        <row r="5411">
          <cell r="I5411">
            <v>0</v>
          </cell>
          <cell r="J5411">
            <v>0</v>
          </cell>
          <cell r="O5411">
            <v>0</v>
          </cell>
          <cell r="P5411" t="str">
            <v/>
          </cell>
          <cell r="R5411" t="str">
            <v/>
          </cell>
          <cell r="S5411">
            <v>0</v>
          </cell>
          <cell r="U5411">
            <v>0</v>
          </cell>
          <cell r="V5411">
            <v>0</v>
          </cell>
          <cell r="W5411">
            <v>0</v>
          </cell>
          <cell r="X5411"/>
          <cell r="Y5411"/>
        </row>
        <row r="5412">
          <cell r="I5412">
            <v>0</v>
          </cell>
          <cell r="J5412">
            <v>0</v>
          </cell>
          <cell r="O5412">
            <v>0</v>
          </cell>
          <cell r="P5412" t="str">
            <v/>
          </cell>
          <cell r="R5412" t="str">
            <v/>
          </cell>
          <cell r="S5412">
            <v>0</v>
          </cell>
          <cell r="U5412">
            <v>0</v>
          </cell>
          <cell r="V5412">
            <v>0</v>
          </cell>
          <cell r="W5412">
            <v>0</v>
          </cell>
          <cell r="X5412"/>
          <cell r="Y5412"/>
        </row>
        <row r="5413">
          <cell r="I5413">
            <v>0</v>
          </cell>
          <cell r="J5413">
            <v>0</v>
          </cell>
          <cell r="O5413">
            <v>0</v>
          </cell>
          <cell r="P5413" t="str">
            <v/>
          </cell>
          <cell r="R5413" t="str">
            <v/>
          </cell>
          <cell r="S5413">
            <v>0</v>
          </cell>
          <cell r="U5413">
            <v>0</v>
          </cell>
          <cell r="V5413">
            <v>0</v>
          </cell>
          <cell r="W5413">
            <v>0</v>
          </cell>
          <cell r="X5413"/>
          <cell r="Y5413"/>
        </row>
        <row r="5414">
          <cell r="I5414">
            <v>0</v>
          </cell>
          <cell r="J5414">
            <v>0</v>
          </cell>
          <cell r="O5414">
            <v>0</v>
          </cell>
          <cell r="P5414" t="str">
            <v/>
          </cell>
          <cell r="R5414" t="str">
            <v/>
          </cell>
          <cell r="S5414">
            <v>0</v>
          </cell>
          <cell r="U5414">
            <v>0</v>
          </cell>
          <cell r="V5414">
            <v>0</v>
          </cell>
          <cell r="W5414">
            <v>0</v>
          </cell>
          <cell r="X5414"/>
          <cell r="Y5414"/>
        </row>
        <row r="5415">
          <cell r="I5415">
            <v>0</v>
          </cell>
          <cell r="J5415">
            <v>0</v>
          </cell>
          <cell r="O5415">
            <v>0</v>
          </cell>
          <cell r="P5415" t="str">
            <v/>
          </cell>
          <cell r="R5415" t="str">
            <v/>
          </cell>
          <cell r="S5415">
            <v>0</v>
          </cell>
          <cell r="U5415">
            <v>0</v>
          </cell>
          <cell r="V5415">
            <v>0</v>
          </cell>
          <cell r="W5415">
            <v>0</v>
          </cell>
          <cell r="X5415"/>
          <cell r="Y5415"/>
        </row>
        <row r="5416">
          <cell r="I5416">
            <v>0</v>
          </cell>
          <cell r="J5416">
            <v>0</v>
          </cell>
          <cell r="O5416">
            <v>0</v>
          </cell>
          <cell r="P5416" t="str">
            <v/>
          </cell>
          <cell r="R5416" t="str">
            <v/>
          </cell>
          <cell r="S5416">
            <v>0</v>
          </cell>
          <cell r="U5416">
            <v>0</v>
          </cell>
          <cell r="V5416">
            <v>0</v>
          </cell>
          <cell r="W5416">
            <v>0</v>
          </cell>
          <cell r="X5416"/>
          <cell r="Y5416"/>
        </row>
        <row r="5417">
          <cell r="I5417">
            <v>0</v>
          </cell>
          <cell r="J5417">
            <v>0</v>
          </cell>
          <cell r="O5417">
            <v>0</v>
          </cell>
          <cell r="P5417" t="str">
            <v/>
          </cell>
          <cell r="R5417" t="str">
            <v/>
          </cell>
          <cell r="S5417">
            <v>0</v>
          </cell>
          <cell r="U5417">
            <v>0</v>
          </cell>
          <cell r="V5417">
            <v>0</v>
          </cell>
          <cell r="W5417">
            <v>0</v>
          </cell>
          <cell r="X5417"/>
          <cell r="Y5417"/>
        </row>
        <row r="5418">
          <cell r="I5418">
            <v>0</v>
          </cell>
          <cell r="J5418">
            <v>0</v>
          </cell>
          <cell r="O5418">
            <v>0</v>
          </cell>
          <cell r="P5418" t="str">
            <v/>
          </cell>
          <cell r="R5418" t="str">
            <v/>
          </cell>
          <cell r="S5418">
            <v>0</v>
          </cell>
          <cell r="U5418">
            <v>0</v>
          </cell>
          <cell r="V5418">
            <v>0</v>
          </cell>
          <cell r="W5418">
            <v>0</v>
          </cell>
          <cell r="X5418"/>
          <cell r="Y5418"/>
        </row>
        <row r="5419">
          <cell r="I5419">
            <v>0</v>
          </cell>
          <cell r="J5419">
            <v>0</v>
          </cell>
          <cell r="O5419">
            <v>0</v>
          </cell>
          <cell r="P5419" t="str">
            <v/>
          </cell>
          <cell r="R5419" t="str">
            <v/>
          </cell>
          <cell r="S5419">
            <v>0</v>
          </cell>
          <cell r="U5419">
            <v>0</v>
          </cell>
          <cell r="V5419">
            <v>0</v>
          </cell>
          <cell r="W5419">
            <v>0</v>
          </cell>
          <cell r="X5419"/>
          <cell r="Y5419"/>
        </row>
        <row r="5420">
          <cell r="I5420">
            <v>0</v>
          </cell>
          <cell r="J5420">
            <v>0</v>
          </cell>
          <cell r="O5420">
            <v>0</v>
          </cell>
          <cell r="P5420" t="str">
            <v/>
          </cell>
          <cell r="R5420" t="str">
            <v/>
          </cell>
          <cell r="S5420">
            <v>0</v>
          </cell>
          <cell r="U5420">
            <v>0</v>
          </cell>
          <cell r="V5420">
            <v>0</v>
          </cell>
          <cell r="W5420">
            <v>0</v>
          </cell>
          <cell r="X5420"/>
          <cell r="Y5420"/>
        </row>
        <row r="5421">
          <cell r="I5421">
            <v>0</v>
          </cell>
          <cell r="J5421">
            <v>0</v>
          </cell>
          <cell r="O5421">
            <v>0</v>
          </cell>
          <cell r="P5421" t="str">
            <v/>
          </cell>
          <cell r="R5421" t="str">
            <v/>
          </cell>
          <cell r="S5421">
            <v>0</v>
          </cell>
          <cell r="U5421">
            <v>0</v>
          </cell>
          <cell r="V5421">
            <v>0</v>
          </cell>
          <cell r="W5421">
            <v>0</v>
          </cell>
          <cell r="X5421"/>
          <cell r="Y5421"/>
        </row>
        <row r="5422">
          <cell r="I5422">
            <v>0</v>
          </cell>
          <cell r="J5422">
            <v>0</v>
          </cell>
          <cell r="O5422">
            <v>0</v>
          </cell>
          <cell r="P5422" t="str">
            <v/>
          </cell>
          <cell r="R5422" t="str">
            <v/>
          </cell>
          <cell r="S5422">
            <v>0</v>
          </cell>
          <cell r="U5422">
            <v>0</v>
          </cell>
          <cell r="V5422">
            <v>0</v>
          </cell>
          <cell r="W5422">
            <v>0</v>
          </cell>
          <cell r="X5422"/>
          <cell r="Y5422"/>
        </row>
        <row r="5423">
          <cell r="I5423">
            <v>0</v>
          </cell>
          <cell r="J5423">
            <v>0</v>
          </cell>
          <cell r="O5423">
            <v>0</v>
          </cell>
          <cell r="P5423" t="str">
            <v/>
          </cell>
          <cell r="R5423" t="str">
            <v/>
          </cell>
          <cell r="S5423">
            <v>0</v>
          </cell>
          <cell r="U5423">
            <v>0</v>
          </cell>
          <cell r="V5423">
            <v>0</v>
          </cell>
          <cell r="W5423">
            <v>0</v>
          </cell>
          <cell r="X5423"/>
          <cell r="Y5423"/>
        </row>
        <row r="5424">
          <cell r="I5424">
            <v>0</v>
          </cell>
          <cell r="J5424">
            <v>0</v>
          </cell>
          <cell r="O5424">
            <v>0</v>
          </cell>
          <cell r="P5424" t="str">
            <v/>
          </cell>
          <cell r="R5424" t="str">
            <v/>
          </cell>
          <cell r="S5424">
            <v>0</v>
          </cell>
          <cell r="U5424">
            <v>0</v>
          </cell>
          <cell r="V5424">
            <v>0</v>
          </cell>
          <cell r="W5424">
            <v>0</v>
          </cell>
          <cell r="X5424"/>
          <cell r="Y5424"/>
        </row>
        <row r="5425">
          <cell r="I5425">
            <v>0</v>
          </cell>
          <cell r="J5425">
            <v>0</v>
          </cell>
          <cell r="O5425">
            <v>0</v>
          </cell>
          <cell r="P5425" t="str">
            <v/>
          </cell>
          <cell r="R5425" t="str">
            <v/>
          </cell>
          <cell r="S5425">
            <v>0</v>
          </cell>
          <cell r="U5425">
            <v>0</v>
          </cell>
          <cell r="V5425">
            <v>0</v>
          </cell>
          <cell r="W5425">
            <v>0</v>
          </cell>
          <cell r="X5425"/>
          <cell r="Y5425"/>
        </row>
        <row r="5426">
          <cell r="I5426">
            <v>0</v>
          </cell>
          <cell r="J5426">
            <v>0</v>
          </cell>
          <cell r="O5426">
            <v>0</v>
          </cell>
          <cell r="P5426" t="str">
            <v/>
          </cell>
          <cell r="R5426" t="str">
            <v/>
          </cell>
          <cell r="S5426">
            <v>0</v>
          </cell>
          <cell r="U5426">
            <v>0</v>
          </cell>
          <cell r="V5426">
            <v>0</v>
          </cell>
          <cell r="W5426">
            <v>0</v>
          </cell>
          <cell r="X5426"/>
          <cell r="Y5426"/>
        </row>
        <row r="5427">
          <cell r="I5427">
            <v>0</v>
          </cell>
          <cell r="J5427">
            <v>0</v>
          </cell>
          <cell r="O5427">
            <v>0</v>
          </cell>
          <cell r="P5427" t="str">
            <v/>
          </cell>
          <cell r="R5427" t="str">
            <v/>
          </cell>
          <cell r="S5427">
            <v>0</v>
          </cell>
          <cell r="U5427">
            <v>0</v>
          </cell>
          <cell r="V5427">
            <v>0</v>
          </cell>
          <cell r="W5427">
            <v>0</v>
          </cell>
          <cell r="X5427"/>
          <cell r="Y5427"/>
        </row>
        <row r="5428">
          <cell r="I5428">
            <v>0</v>
          </cell>
          <cell r="J5428">
            <v>0</v>
          </cell>
          <cell r="O5428">
            <v>0</v>
          </cell>
          <cell r="P5428" t="str">
            <v/>
          </cell>
          <cell r="R5428" t="str">
            <v/>
          </cell>
          <cell r="S5428">
            <v>0</v>
          </cell>
          <cell r="U5428">
            <v>0</v>
          </cell>
          <cell r="V5428">
            <v>0</v>
          </cell>
          <cell r="W5428">
            <v>0</v>
          </cell>
          <cell r="X5428"/>
          <cell r="Y5428"/>
        </row>
        <row r="5429">
          <cell r="I5429">
            <v>0</v>
          </cell>
          <cell r="J5429">
            <v>0</v>
          </cell>
          <cell r="O5429">
            <v>0</v>
          </cell>
          <cell r="P5429" t="str">
            <v/>
          </cell>
          <cell r="R5429" t="str">
            <v/>
          </cell>
          <cell r="S5429">
            <v>0</v>
          </cell>
          <cell r="U5429">
            <v>0</v>
          </cell>
          <cell r="V5429">
            <v>0</v>
          </cell>
          <cell r="W5429">
            <v>0</v>
          </cell>
          <cell r="X5429"/>
          <cell r="Y5429"/>
        </row>
        <row r="5430">
          <cell r="I5430">
            <v>0</v>
          </cell>
          <cell r="J5430">
            <v>0</v>
          </cell>
          <cell r="O5430">
            <v>0</v>
          </cell>
          <cell r="P5430" t="str">
            <v/>
          </cell>
          <cell r="R5430" t="str">
            <v/>
          </cell>
          <cell r="S5430">
            <v>0</v>
          </cell>
          <cell r="U5430">
            <v>0</v>
          </cell>
          <cell r="V5430">
            <v>0</v>
          </cell>
          <cell r="W5430">
            <v>0</v>
          </cell>
          <cell r="X5430"/>
          <cell r="Y5430"/>
        </row>
        <row r="5431">
          <cell r="I5431">
            <v>0</v>
          </cell>
          <cell r="J5431">
            <v>0</v>
          </cell>
          <cell r="O5431">
            <v>0</v>
          </cell>
          <cell r="P5431" t="str">
            <v/>
          </cell>
          <cell r="R5431" t="str">
            <v/>
          </cell>
          <cell r="S5431">
            <v>0</v>
          </cell>
          <cell r="U5431">
            <v>0</v>
          </cell>
          <cell r="V5431">
            <v>0</v>
          </cell>
          <cell r="W5431">
            <v>0</v>
          </cell>
          <cell r="X5431"/>
          <cell r="Y5431"/>
        </row>
        <row r="5432">
          <cell r="I5432">
            <v>0</v>
          </cell>
          <cell r="J5432">
            <v>0</v>
          </cell>
          <cell r="O5432">
            <v>0</v>
          </cell>
          <cell r="P5432" t="str">
            <v/>
          </cell>
          <cell r="R5432" t="str">
            <v/>
          </cell>
          <cell r="S5432">
            <v>0</v>
          </cell>
          <cell r="U5432">
            <v>0</v>
          </cell>
          <cell r="V5432">
            <v>0</v>
          </cell>
          <cell r="W5432">
            <v>0</v>
          </cell>
          <cell r="X5432"/>
          <cell r="Y5432"/>
        </row>
        <row r="5433">
          <cell r="I5433">
            <v>0</v>
          </cell>
          <cell r="J5433">
            <v>0</v>
          </cell>
          <cell r="O5433">
            <v>0</v>
          </cell>
          <cell r="P5433" t="str">
            <v/>
          </cell>
          <cell r="R5433" t="str">
            <v/>
          </cell>
          <cell r="S5433">
            <v>0</v>
          </cell>
          <cell r="U5433">
            <v>0</v>
          </cell>
          <cell r="V5433">
            <v>0</v>
          </cell>
          <cell r="W5433">
            <v>0</v>
          </cell>
          <cell r="X5433"/>
          <cell r="Y5433"/>
        </row>
        <row r="5434">
          <cell r="I5434">
            <v>0</v>
          </cell>
          <cell r="J5434">
            <v>0</v>
          </cell>
          <cell r="O5434">
            <v>0</v>
          </cell>
          <cell r="P5434" t="str">
            <v/>
          </cell>
          <cell r="R5434" t="str">
            <v/>
          </cell>
          <cell r="S5434">
            <v>0</v>
          </cell>
          <cell r="U5434">
            <v>0</v>
          </cell>
          <cell r="V5434">
            <v>0</v>
          </cell>
          <cell r="W5434">
            <v>0</v>
          </cell>
          <cell r="X5434"/>
          <cell r="Y5434"/>
        </row>
        <row r="5435">
          <cell r="I5435">
            <v>0</v>
          </cell>
          <cell r="J5435">
            <v>0</v>
          </cell>
          <cell r="O5435">
            <v>0</v>
          </cell>
          <cell r="P5435" t="str">
            <v/>
          </cell>
          <cell r="R5435" t="str">
            <v/>
          </cell>
          <cell r="S5435">
            <v>0</v>
          </cell>
          <cell r="U5435">
            <v>0</v>
          </cell>
          <cell r="V5435">
            <v>0</v>
          </cell>
          <cell r="W5435">
            <v>0</v>
          </cell>
          <cell r="X5435"/>
          <cell r="Y5435"/>
        </row>
        <row r="5436">
          <cell r="I5436">
            <v>0</v>
          </cell>
          <cell r="J5436">
            <v>0</v>
          </cell>
          <cell r="O5436">
            <v>0</v>
          </cell>
          <cell r="P5436" t="str">
            <v/>
          </cell>
          <cell r="R5436" t="str">
            <v/>
          </cell>
          <cell r="S5436">
            <v>0</v>
          </cell>
          <cell r="U5436">
            <v>0</v>
          </cell>
          <cell r="V5436">
            <v>0</v>
          </cell>
          <cell r="W5436">
            <v>0</v>
          </cell>
          <cell r="X5436"/>
          <cell r="Y5436"/>
        </row>
        <row r="5437">
          <cell r="I5437">
            <v>0</v>
          </cell>
          <cell r="J5437">
            <v>0</v>
          </cell>
          <cell r="O5437">
            <v>0</v>
          </cell>
          <cell r="P5437" t="str">
            <v/>
          </cell>
          <cell r="R5437" t="str">
            <v/>
          </cell>
          <cell r="S5437">
            <v>0</v>
          </cell>
          <cell r="U5437">
            <v>0</v>
          </cell>
          <cell r="V5437">
            <v>0</v>
          </cell>
          <cell r="W5437">
            <v>0</v>
          </cell>
          <cell r="X5437"/>
          <cell r="Y5437"/>
        </row>
        <row r="5438">
          <cell r="I5438">
            <v>0</v>
          </cell>
          <cell r="J5438">
            <v>0</v>
          </cell>
          <cell r="O5438">
            <v>0</v>
          </cell>
          <cell r="P5438" t="str">
            <v/>
          </cell>
          <cell r="R5438" t="str">
            <v/>
          </cell>
          <cell r="S5438">
            <v>0</v>
          </cell>
          <cell r="U5438">
            <v>0</v>
          </cell>
          <cell r="V5438">
            <v>0</v>
          </cell>
          <cell r="W5438">
            <v>0</v>
          </cell>
          <cell r="X5438"/>
          <cell r="Y5438"/>
        </row>
        <row r="5439">
          <cell r="I5439">
            <v>0</v>
          </cell>
          <cell r="J5439">
            <v>0</v>
          </cell>
          <cell r="O5439">
            <v>0</v>
          </cell>
          <cell r="P5439" t="str">
            <v/>
          </cell>
          <cell r="R5439" t="str">
            <v/>
          </cell>
          <cell r="S5439">
            <v>0</v>
          </cell>
          <cell r="U5439">
            <v>0</v>
          </cell>
          <cell r="V5439">
            <v>0</v>
          </cell>
          <cell r="W5439">
            <v>0</v>
          </cell>
          <cell r="X5439"/>
          <cell r="Y5439"/>
        </row>
        <row r="5440">
          <cell r="I5440">
            <v>0</v>
          </cell>
          <cell r="J5440">
            <v>0</v>
          </cell>
          <cell r="O5440">
            <v>0</v>
          </cell>
          <cell r="P5440" t="str">
            <v/>
          </cell>
          <cell r="R5440" t="str">
            <v/>
          </cell>
          <cell r="S5440">
            <v>0</v>
          </cell>
          <cell r="U5440">
            <v>0</v>
          </cell>
          <cell r="V5440">
            <v>0</v>
          </cell>
          <cell r="W5440">
            <v>0</v>
          </cell>
          <cell r="X5440"/>
          <cell r="Y5440"/>
        </row>
        <row r="5441">
          <cell r="I5441">
            <v>0</v>
          </cell>
          <cell r="J5441">
            <v>0</v>
          </cell>
          <cell r="O5441">
            <v>0</v>
          </cell>
          <cell r="P5441" t="str">
            <v/>
          </cell>
          <cell r="R5441" t="str">
            <v/>
          </cell>
          <cell r="S5441">
            <v>0</v>
          </cell>
          <cell r="U5441">
            <v>0</v>
          </cell>
          <cell r="V5441">
            <v>0</v>
          </cell>
          <cell r="W5441">
            <v>0</v>
          </cell>
          <cell r="X5441"/>
          <cell r="Y5441"/>
        </row>
        <row r="5442">
          <cell r="I5442">
            <v>0</v>
          </cell>
          <cell r="J5442">
            <v>0</v>
          </cell>
          <cell r="O5442">
            <v>0</v>
          </cell>
          <cell r="P5442" t="str">
            <v/>
          </cell>
          <cell r="R5442" t="str">
            <v/>
          </cell>
          <cell r="S5442">
            <v>0</v>
          </cell>
          <cell r="U5442">
            <v>0</v>
          </cell>
          <cell r="V5442">
            <v>0</v>
          </cell>
          <cell r="W5442">
            <v>0</v>
          </cell>
          <cell r="X5442"/>
          <cell r="Y5442"/>
        </row>
        <row r="5443">
          <cell r="I5443">
            <v>0</v>
          </cell>
          <cell r="J5443">
            <v>0</v>
          </cell>
          <cell r="O5443">
            <v>0</v>
          </cell>
          <cell r="P5443" t="str">
            <v/>
          </cell>
          <cell r="R5443" t="str">
            <v/>
          </cell>
          <cell r="S5443">
            <v>0</v>
          </cell>
          <cell r="U5443">
            <v>0</v>
          </cell>
          <cell r="V5443">
            <v>0</v>
          </cell>
          <cell r="W5443">
            <v>0</v>
          </cell>
          <cell r="X5443"/>
          <cell r="Y5443"/>
        </row>
        <row r="5444">
          <cell r="I5444">
            <v>0</v>
          </cell>
          <cell r="J5444">
            <v>0</v>
          </cell>
          <cell r="O5444">
            <v>0</v>
          </cell>
          <cell r="P5444" t="str">
            <v/>
          </cell>
          <cell r="R5444" t="str">
            <v/>
          </cell>
          <cell r="S5444">
            <v>0</v>
          </cell>
          <cell r="U5444">
            <v>0</v>
          </cell>
          <cell r="V5444">
            <v>0</v>
          </cell>
          <cell r="W5444">
            <v>0</v>
          </cell>
          <cell r="X5444"/>
          <cell r="Y5444"/>
        </row>
        <row r="5445">
          <cell r="I5445">
            <v>0</v>
          </cell>
          <cell r="J5445">
            <v>0</v>
          </cell>
          <cell r="O5445">
            <v>0</v>
          </cell>
          <cell r="P5445" t="str">
            <v/>
          </cell>
          <cell r="R5445" t="str">
            <v/>
          </cell>
          <cell r="S5445">
            <v>0</v>
          </cell>
          <cell r="U5445">
            <v>0</v>
          </cell>
          <cell r="V5445">
            <v>0</v>
          </cell>
          <cell r="W5445">
            <v>0</v>
          </cell>
          <cell r="X5445"/>
          <cell r="Y5445"/>
        </row>
        <row r="5446">
          <cell r="I5446">
            <v>0</v>
          </cell>
          <cell r="J5446">
            <v>0</v>
          </cell>
          <cell r="O5446">
            <v>0</v>
          </cell>
          <cell r="P5446" t="str">
            <v/>
          </cell>
          <cell r="R5446" t="str">
            <v/>
          </cell>
          <cell r="S5446">
            <v>0</v>
          </cell>
          <cell r="U5446">
            <v>0</v>
          </cell>
          <cell r="V5446">
            <v>0</v>
          </cell>
          <cell r="W5446">
            <v>0</v>
          </cell>
          <cell r="X5446"/>
          <cell r="Y5446"/>
        </row>
        <row r="5447">
          <cell r="I5447">
            <v>0</v>
          </cell>
          <cell r="J5447">
            <v>0</v>
          </cell>
          <cell r="O5447">
            <v>0</v>
          </cell>
          <cell r="P5447" t="str">
            <v/>
          </cell>
          <cell r="R5447" t="str">
            <v/>
          </cell>
          <cell r="S5447">
            <v>0</v>
          </cell>
          <cell r="U5447">
            <v>0</v>
          </cell>
          <cell r="V5447">
            <v>0</v>
          </cell>
          <cell r="W5447">
            <v>0</v>
          </cell>
          <cell r="X5447"/>
          <cell r="Y5447"/>
        </row>
        <row r="5448">
          <cell r="I5448">
            <v>0</v>
          </cell>
          <cell r="J5448">
            <v>0</v>
          </cell>
          <cell r="O5448">
            <v>0</v>
          </cell>
          <cell r="P5448" t="str">
            <v/>
          </cell>
          <cell r="R5448" t="str">
            <v/>
          </cell>
          <cell r="S5448">
            <v>0</v>
          </cell>
          <cell r="U5448">
            <v>0</v>
          </cell>
          <cell r="V5448">
            <v>0</v>
          </cell>
          <cell r="W5448">
            <v>0</v>
          </cell>
          <cell r="X5448"/>
          <cell r="Y5448"/>
        </row>
        <row r="5449">
          <cell r="I5449">
            <v>0</v>
          </cell>
          <cell r="J5449">
            <v>0</v>
          </cell>
          <cell r="O5449">
            <v>0</v>
          </cell>
          <cell r="P5449" t="str">
            <v/>
          </cell>
          <cell r="R5449" t="str">
            <v/>
          </cell>
          <cell r="S5449">
            <v>0</v>
          </cell>
          <cell r="U5449">
            <v>0</v>
          </cell>
          <cell r="V5449">
            <v>0</v>
          </cell>
          <cell r="W5449">
            <v>0</v>
          </cell>
          <cell r="X5449"/>
          <cell r="Y5449"/>
        </row>
        <row r="5450">
          <cell r="I5450">
            <v>0</v>
          </cell>
          <cell r="J5450">
            <v>0</v>
          </cell>
          <cell r="O5450">
            <v>0</v>
          </cell>
          <cell r="P5450" t="str">
            <v/>
          </cell>
          <cell r="R5450" t="str">
            <v/>
          </cell>
          <cell r="S5450">
            <v>0</v>
          </cell>
          <cell r="U5450">
            <v>0</v>
          </cell>
          <cell r="V5450">
            <v>0</v>
          </cell>
          <cell r="W5450">
            <v>0</v>
          </cell>
          <cell r="X5450"/>
          <cell r="Y5450"/>
        </row>
        <row r="5451">
          <cell r="I5451">
            <v>0</v>
          </cell>
          <cell r="J5451">
            <v>0</v>
          </cell>
          <cell r="O5451">
            <v>0</v>
          </cell>
          <cell r="P5451" t="str">
            <v/>
          </cell>
          <cell r="R5451" t="str">
            <v/>
          </cell>
          <cell r="S5451">
            <v>0</v>
          </cell>
          <cell r="U5451">
            <v>0</v>
          </cell>
          <cell r="V5451">
            <v>0</v>
          </cell>
          <cell r="W5451">
            <v>0</v>
          </cell>
          <cell r="X5451"/>
          <cell r="Y5451"/>
        </row>
        <row r="5452">
          <cell r="I5452">
            <v>0</v>
          </cell>
          <cell r="J5452">
            <v>0</v>
          </cell>
          <cell r="O5452">
            <v>0</v>
          </cell>
          <cell r="P5452" t="str">
            <v/>
          </cell>
          <cell r="R5452" t="str">
            <v/>
          </cell>
          <cell r="S5452">
            <v>0</v>
          </cell>
          <cell r="U5452">
            <v>0</v>
          </cell>
          <cell r="V5452">
            <v>0</v>
          </cell>
          <cell r="W5452">
            <v>0</v>
          </cell>
          <cell r="X5452"/>
          <cell r="Y5452"/>
        </row>
        <row r="5453">
          <cell r="I5453">
            <v>0</v>
          </cell>
          <cell r="J5453">
            <v>0</v>
          </cell>
          <cell r="O5453">
            <v>0</v>
          </cell>
          <cell r="P5453" t="str">
            <v/>
          </cell>
          <cell r="R5453" t="str">
            <v/>
          </cell>
          <cell r="S5453">
            <v>0</v>
          </cell>
          <cell r="U5453">
            <v>0</v>
          </cell>
          <cell r="V5453">
            <v>0</v>
          </cell>
          <cell r="W5453">
            <v>0</v>
          </cell>
          <cell r="X5453"/>
          <cell r="Y5453"/>
        </row>
        <row r="5454">
          <cell r="I5454">
            <v>0</v>
          </cell>
          <cell r="J5454">
            <v>0</v>
          </cell>
          <cell r="O5454">
            <v>0</v>
          </cell>
          <cell r="P5454" t="str">
            <v/>
          </cell>
          <cell r="R5454" t="str">
            <v/>
          </cell>
          <cell r="S5454">
            <v>0</v>
          </cell>
          <cell r="U5454">
            <v>0</v>
          </cell>
          <cell r="V5454">
            <v>0</v>
          </cell>
          <cell r="W5454">
            <v>0</v>
          </cell>
          <cell r="X5454"/>
          <cell r="Y5454"/>
        </row>
        <row r="5455">
          <cell r="I5455">
            <v>0</v>
          </cell>
          <cell r="J5455">
            <v>0</v>
          </cell>
          <cell r="O5455">
            <v>0</v>
          </cell>
          <cell r="P5455" t="str">
            <v/>
          </cell>
          <cell r="R5455" t="str">
            <v/>
          </cell>
          <cell r="S5455">
            <v>0</v>
          </cell>
          <cell r="U5455">
            <v>0</v>
          </cell>
          <cell r="V5455">
            <v>0</v>
          </cell>
          <cell r="W5455">
            <v>0</v>
          </cell>
          <cell r="X5455"/>
          <cell r="Y5455"/>
        </row>
        <row r="5456">
          <cell r="I5456">
            <v>0</v>
          </cell>
          <cell r="J5456">
            <v>0</v>
          </cell>
          <cell r="O5456">
            <v>0</v>
          </cell>
          <cell r="P5456" t="str">
            <v/>
          </cell>
          <cell r="R5456" t="str">
            <v/>
          </cell>
          <cell r="S5456">
            <v>0</v>
          </cell>
          <cell r="U5456">
            <v>0</v>
          </cell>
          <cell r="V5456">
            <v>0</v>
          </cell>
          <cell r="W5456">
            <v>0</v>
          </cell>
          <cell r="X5456"/>
          <cell r="Y5456"/>
        </row>
        <row r="5457">
          <cell r="I5457">
            <v>0</v>
          </cell>
          <cell r="J5457">
            <v>0</v>
          </cell>
          <cell r="O5457">
            <v>0</v>
          </cell>
          <cell r="P5457" t="str">
            <v/>
          </cell>
          <cell r="R5457" t="str">
            <v/>
          </cell>
          <cell r="S5457">
            <v>0</v>
          </cell>
          <cell r="U5457">
            <v>0</v>
          </cell>
          <cell r="V5457">
            <v>0</v>
          </cell>
          <cell r="W5457">
            <v>0</v>
          </cell>
          <cell r="X5457"/>
          <cell r="Y5457"/>
        </row>
        <row r="5458">
          <cell r="I5458">
            <v>0</v>
          </cell>
          <cell r="J5458">
            <v>0</v>
          </cell>
          <cell r="O5458">
            <v>0</v>
          </cell>
          <cell r="P5458" t="str">
            <v/>
          </cell>
          <cell r="R5458" t="str">
            <v/>
          </cell>
          <cell r="S5458">
            <v>0</v>
          </cell>
          <cell r="U5458">
            <v>0</v>
          </cell>
          <cell r="V5458">
            <v>0</v>
          </cell>
          <cell r="W5458">
            <v>0</v>
          </cell>
          <cell r="X5458"/>
          <cell r="Y5458"/>
        </row>
        <row r="5459">
          <cell r="I5459">
            <v>0</v>
          </cell>
          <cell r="J5459">
            <v>0</v>
          </cell>
          <cell r="O5459">
            <v>0</v>
          </cell>
          <cell r="P5459" t="str">
            <v/>
          </cell>
          <cell r="R5459" t="str">
            <v/>
          </cell>
          <cell r="S5459">
            <v>0</v>
          </cell>
          <cell r="U5459">
            <v>0</v>
          </cell>
          <cell r="V5459">
            <v>0</v>
          </cell>
          <cell r="W5459">
            <v>0</v>
          </cell>
          <cell r="X5459"/>
          <cell r="Y5459"/>
        </row>
        <row r="5460">
          <cell r="I5460">
            <v>0</v>
          </cell>
          <cell r="J5460">
            <v>0</v>
          </cell>
          <cell r="O5460">
            <v>0</v>
          </cell>
          <cell r="P5460" t="str">
            <v/>
          </cell>
          <cell r="R5460" t="str">
            <v/>
          </cell>
          <cell r="S5460">
            <v>0</v>
          </cell>
          <cell r="U5460">
            <v>0</v>
          </cell>
          <cell r="V5460">
            <v>0</v>
          </cell>
          <cell r="W5460">
            <v>0</v>
          </cell>
          <cell r="X5460"/>
          <cell r="Y5460"/>
        </row>
        <row r="5461">
          <cell r="I5461">
            <v>0</v>
          </cell>
          <cell r="J5461">
            <v>0</v>
          </cell>
          <cell r="O5461">
            <v>0</v>
          </cell>
          <cell r="P5461" t="str">
            <v/>
          </cell>
          <cell r="R5461" t="str">
            <v/>
          </cell>
          <cell r="S5461">
            <v>0</v>
          </cell>
          <cell r="U5461">
            <v>0</v>
          </cell>
          <cell r="V5461">
            <v>0</v>
          </cell>
          <cell r="W5461">
            <v>0</v>
          </cell>
          <cell r="X5461"/>
          <cell r="Y5461"/>
        </row>
        <row r="5462">
          <cell r="I5462">
            <v>0</v>
          </cell>
          <cell r="J5462">
            <v>0</v>
          </cell>
          <cell r="O5462">
            <v>0</v>
          </cell>
          <cell r="P5462" t="str">
            <v/>
          </cell>
          <cell r="R5462" t="str">
            <v/>
          </cell>
          <cell r="S5462">
            <v>0</v>
          </cell>
          <cell r="U5462">
            <v>0</v>
          </cell>
          <cell r="V5462">
            <v>0</v>
          </cell>
          <cell r="W5462">
            <v>0</v>
          </cell>
          <cell r="X5462"/>
          <cell r="Y5462"/>
        </row>
        <row r="5463">
          <cell r="I5463">
            <v>0</v>
          </cell>
          <cell r="J5463">
            <v>0</v>
          </cell>
          <cell r="O5463">
            <v>0</v>
          </cell>
          <cell r="P5463" t="str">
            <v/>
          </cell>
          <cell r="R5463" t="str">
            <v/>
          </cell>
          <cell r="S5463">
            <v>0</v>
          </cell>
          <cell r="U5463">
            <v>0</v>
          </cell>
          <cell r="V5463">
            <v>0</v>
          </cell>
          <cell r="W5463">
            <v>0</v>
          </cell>
          <cell r="X5463"/>
          <cell r="Y5463"/>
        </row>
        <row r="5464">
          <cell r="I5464">
            <v>0</v>
          </cell>
          <cell r="J5464">
            <v>0</v>
          </cell>
          <cell r="O5464">
            <v>0</v>
          </cell>
          <cell r="P5464" t="str">
            <v/>
          </cell>
          <cell r="R5464" t="str">
            <v/>
          </cell>
          <cell r="S5464">
            <v>0</v>
          </cell>
          <cell r="U5464">
            <v>0</v>
          </cell>
          <cell r="V5464">
            <v>0</v>
          </cell>
          <cell r="W5464">
            <v>0</v>
          </cell>
          <cell r="X5464"/>
          <cell r="Y5464"/>
        </row>
        <row r="5465">
          <cell r="I5465">
            <v>0</v>
          </cell>
          <cell r="J5465">
            <v>0</v>
          </cell>
          <cell r="O5465">
            <v>0</v>
          </cell>
          <cell r="P5465" t="str">
            <v/>
          </cell>
          <cell r="R5465" t="str">
            <v/>
          </cell>
          <cell r="S5465">
            <v>0</v>
          </cell>
          <cell r="U5465">
            <v>0</v>
          </cell>
          <cell r="V5465">
            <v>0</v>
          </cell>
          <cell r="W5465">
            <v>0</v>
          </cell>
          <cell r="X5465"/>
          <cell r="Y5465"/>
        </row>
        <row r="5466">
          <cell r="I5466">
            <v>0</v>
          </cell>
          <cell r="J5466">
            <v>0</v>
          </cell>
          <cell r="O5466">
            <v>0</v>
          </cell>
          <cell r="P5466" t="str">
            <v/>
          </cell>
          <cell r="R5466" t="str">
            <v/>
          </cell>
          <cell r="S5466">
            <v>0</v>
          </cell>
          <cell r="U5466">
            <v>0</v>
          </cell>
          <cell r="V5466">
            <v>0</v>
          </cell>
          <cell r="W5466">
            <v>0</v>
          </cell>
          <cell r="X5466"/>
          <cell r="Y5466"/>
        </row>
        <row r="5467">
          <cell r="I5467">
            <v>0</v>
          </cell>
          <cell r="J5467">
            <v>0</v>
          </cell>
          <cell r="O5467">
            <v>0</v>
          </cell>
          <cell r="P5467" t="str">
            <v/>
          </cell>
          <cell r="R5467" t="str">
            <v/>
          </cell>
          <cell r="S5467">
            <v>0</v>
          </cell>
          <cell r="U5467">
            <v>0</v>
          </cell>
          <cell r="V5467">
            <v>0</v>
          </cell>
          <cell r="W5467">
            <v>0</v>
          </cell>
          <cell r="X5467"/>
          <cell r="Y5467"/>
        </row>
        <row r="5468">
          <cell r="I5468">
            <v>0</v>
          </cell>
          <cell r="J5468">
            <v>0</v>
          </cell>
          <cell r="O5468">
            <v>0</v>
          </cell>
          <cell r="P5468" t="str">
            <v/>
          </cell>
          <cell r="R5468" t="str">
            <v/>
          </cell>
          <cell r="S5468">
            <v>0</v>
          </cell>
          <cell r="U5468">
            <v>0</v>
          </cell>
          <cell r="V5468">
            <v>0</v>
          </cell>
          <cell r="W5468">
            <v>0</v>
          </cell>
          <cell r="X5468"/>
          <cell r="Y5468"/>
        </row>
        <row r="5469">
          <cell r="I5469">
            <v>0</v>
          </cell>
          <cell r="J5469">
            <v>0</v>
          </cell>
          <cell r="O5469">
            <v>0</v>
          </cell>
          <cell r="P5469" t="str">
            <v/>
          </cell>
          <cell r="R5469" t="str">
            <v/>
          </cell>
          <cell r="S5469">
            <v>0</v>
          </cell>
          <cell r="U5469">
            <v>0</v>
          </cell>
          <cell r="V5469">
            <v>0</v>
          </cell>
          <cell r="W5469">
            <v>0</v>
          </cell>
          <cell r="X5469"/>
          <cell r="Y5469"/>
        </row>
        <row r="5470">
          <cell r="I5470">
            <v>0</v>
          </cell>
          <cell r="J5470">
            <v>0</v>
          </cell>
          <cell r="O5470">
            <v>0</v>
          </cell>
          <cell r="P5470" t="str">
            <v/>
          </cell>
          <cell r="R5470" t="str">
            <v/>
          </cell>
          <cell r="S5470">
            <v>0</v>
          </cell>
          <cell r="U5470">
            <v>0</v>
          </cell>
          <cell r="V5470">
            <v>0</v>
          </cell>
          <cell r="W5470">
            <v>0</v>
          </cell>
          <cell r="X5470"/>
          <cell r="Y5470"/>
        </row>
        <row r="5471">
          <cell r="I5471">
            <v>0</v>
          </cell>
          <cell r="J5471">
            <v>0</v>
          </cell>
          <cell r="O5471">
            <v>0</v>
          </cell>
          <cell r="P5471" t="str">
            <v/>
          </cell>
          <cell r="R5471" t="str">
            <v/>
          </cell>
          <cell r="S5471">
            <v>0</v>
          </cell>
          <cell r="U5471">
            <v>0</v>
          </cell>
          <cell r="V5471">
            <v>0</v>
          </cell>
          <cell r="W5471">
            <v>0</v>
          </cell>
          <cell r="X5471"/>
          <cell r="Y5471"/>
        </row>
        <row r="5472">
          <cell r="I5472">
            <v>0</v>
          </cell>
          <cell r="J5472">
            <v>0</v>
          </cell>
          <cell r="O5472">
            <v>0</v>
          </cell>
          <cell r="P5472" t="str">
            <v/>
          </cell>
          <cell r="R5472" t="str">
            <v/>
          </cell>
          <cell r="S5472">
            <v>0</v>
          </cell>
          <cell r="U5472">
            <v>0</v>
          </cell>
          <cell r="V5472">
            <v>0</v>
          </cell>
          <cell r="W5472">
            <v>0</v>
          </cell>
          <cell r="X5472"/>
          <cell r="Y5472"/>
        </row>
        <row r="5473">
          <cell r="I5473">
            <v>0</v>
          </cell>
          <cell r="J5473">
            <v>0</v>
          </cell>
          <cell r="O5473">
            <v>0</v>
          </cell>
          <cell r="P5473" t="str">
            <v/>
          </cell>
          <cell r="R5473" t="str">
            <v/>
          </cell>
          <cell r="S5473">
            <v>0</v>
          </cell>
          <cell r="U5473">
            <v>0</v>
          </cell>
          <cell r="V5473">
            <v>0</v>
          </cell>
          <cell r="W5473">
            <v>0</v>
          </cell>
          <cell r="X5473"/>
          <cell r="Y5473"/>
        </row>
        <row r="5474">
          <cell r="I5474">
            <v>0</v>
          </cell>
          <cell r="J5474">
            <v>0</v>
          </cell>
          <cell r="O5474">
            <v>0</v>
          </cell>
          <cell r="P5474" t="str">
            <v/>
          </cell>
          <cell r="R5474" t="str">
            <v/>
          </cell>
          <cell r="S5474">
            <v>0</v>
          </cell>
          <cell r="U5474">
            <v>0</v>
          </cell>
          <cell r="V5474">
            <v>0</v>
          </cell>
          <cell r="W5474">
            <v>0</v>
          </cell>
          <cell r="X5474"/>
          <cell r="Y5474"/>
        </row>
        <row r="5475">
          <cell r="I5475">
            <v>0</v>
          </cell>
          <cell r="J5475">
            <v>0</v>
          </cell>
          <cell r="O5475">
            <v>0</v>
          </cell>
          <cell r="P5475" t="str">
            <v/>
          </cell>
          <cell r="R5475" t="str">
            <v/>
          </cell>
          <cell r="S5475">
            <v>0</v>
          </cell>
          <cell r="U5475">
            <v>0</v>
          </cell>
          <cell r="V5475">
            <v>0</v>
          </cell>
          <cell r="W5475">
            <v>0</v>
          </cell>
          <cell r="X5475"/>
          <cell r="Y5475"/>
        </row>
        <row r="5476">
          <cell r="I5476">
            <v>0</v>
          </cell>
          <cell r="J5476">
            <v>0</v>
          </cell>
          <cell r="O5476">
            <v>0</v>
          </cell>
          <cell r="P5476" t="str">
            <v/>
          </cell>
          <cell r="R5476" t="str">
            <v/>
          </cell>
          <cell r="S5476">
            <v>0</v>
          </cell>
          <cell r="U5476">
            <v>0</v>
          </cell>
          <cell r="V5476">
            <v>0</v>
          </cell>
          <cell r="W5476">
            <v>0</v>
          </cell>
          <cell r="X5476"/>
          <cell r="Y5476"/>
        </row>
        <row r="5477">
          <cell r="I5477">
            <v>0</v>
          </cell>
          <cell r="J5477">
            <v>0</v>
          </cell>
          <cell r="O5477">
            <v>0</v>
          </cell>
          <cell r="P5477" t="str">
            <v/>
          </cell>
          <cell r="R5477" t="str">
            <v/>
          </cell>
          <cell r="S5477">
            <v>0</v>
          </cell>
          <cell r="U5477">
            <v>0</v>
          </cell>
          <cell r="V5477">
            <v>0</v>
          </cell>
          <cell r="W5477">
            <v>0</v>
          </cell>
          <cell r="X5477"/>
          <cell r="Y5477"/>
        </row>
        <row r="5478">
          <cell r="I5478">
            <v>0</v>
          </cell>
          <cell r="J5478">
            <v>0</v>
          </cell>
          <cell r="O5478">
            <v>0</v>
          </cell>
          <cell r="P5478" t="str">
            <v/>
          </cell>
          <cell r="R5478" t="str">
            <v/>
          </cell>
          <cell r="S5478">
            <v>0</v>
          </cell>
          <cell r="U5478">
            <v>0</v>
          </cell>
          <cell r="V5478">
            <v>0</v>
          </cell>
          <cell r="W5478">
            <v>0</v>
          </cell>
          <cell r="X5478"/>
          <cell r="Y5478"/>
        </row>
        <row r="5479">
          <cell r="I5479">
            <v>0</v>
          </cell>
          <cell r="J5479">
            <v>0</v>
          </cell>
          <cell r="O5479">
            <v>0</v>
          </cell>
          <cell r="P5479" t="str">
            <v/>
          </cell>
          <cell r="R5479" t="str">
            <v/>
          </cell>
          <cell r="S5479">
            <v>0</v>
          </cell>
          <cell r="U5479">
            <v>0</v>
          </cell>
          <cell r="V5479">
            <v>0</v>
          </cell>
          <cell r="W5479">
            <v>0</v>
          </cell>
          <cell r="X5479"/>
          <cell r="Y5479"/>
        </row>
        <row r="5480">
          <cell r="I5480">
            <v>0</v>
          </cell>
          <cell r="J5480">
            <v>0</v>
          </cell>
          <cell r="O5480">
            <v>0</v>
          </cell>
          <cell r="P5480" t="str">
            <v/>
          </cell>
          <cell r="R5480" t="str">
            <v/>
          </cell>
          <cell r="S5480">
            <v>0</v>
          </cell>
          <cell r="U5480">
            <v>0</v>
          </cell>
          <cell r="V5480">
            <v>0</v>
          </cell>
          <cell r="W5480">
            <v>0</v>
          </cell>
          <cell r="X5480"/>
          <cell r="Y5480"/>
        </row>
        <row r="5481">
          <cell r="I5481">
            <v>0</v>
          </cell>
          <cell r="J5481">
            <v>0</v>
          </cell>
          <cell r="O5481">
            <v>0</v>
          </cell>
          <cell r="P5481" t="str">
            <v/>
          </cell>
          <cell r="R5481" t="str">
            <v/>
          </cell>
          <cell r="S5481">
            <v>0</v>
          </cell>
          <cell r="U5481">
            <v>0</v>
          </cell>
          <cell r="V5481">
            <v>0</v>
          </cell>
          <cell r="W5481">
            <v>0</v>
          </cell>
          <cell r="X5481"/>
          <cell r="Y5481"/>
        </row>
        <row r="5482">
          <cell r="I5482">
            <v>0</v>
          </cell>
          <cell r="J5482">
            <v>0</v>
          </cell>
          <cell r="O5482">
            <v>0</v>
          </cell>
          <cell r="P5482" t="str">
            <v/>
          </cell>
          <cell r="R5482" t="str">
            <v/>
          </cell>
          <cell r="S5482">
            <v>0</v>
          </cell>
          <cell r="U5482">
            <v>0</v>
          </cell>
          <cell r="V5482">
            <v>0</v>
          </cell>
          <cell r="W5482">
            <v>0</v>
          </cell>
          <cell r="X5482"/>
          <cell r="Y5482"/>
        </row>
        <row r="5483">
          <cell r="I5483">
            <v>0</v>
          </cell>
          <cell r="J5483">
            <v>0</v>
          </cell>
          <cell r="O5483">
            <v>0</v>
          </cell>
          <cell r="P5483" t="str">
            <v/>
          </cell>
          <cell r="R5483" t="str">
            <v/>
          </cell>
          <cell r="S5483">
            <v>0</v>
          </cell>
          <cell r="U5483">
            <v>0</v>
          </cell>
          <cell r="V5483">
            <v>0</v>
          </cell>
          <cell r="W5483">
            <v>0</v>
          </cell>
          <cell r="X5483"/>
          <cell r="Y5483"/>
        </row>
        <row r="5484">
          <cell r="I5484">
            <v>0</v>
          </cell>
          <cell r="J5484">
            <v>0</v>
          </cell>
          <cell r="O5484">
            <v>0</v>
          </cell>
          <cell r="P5484" t="str">
            <v/>
          </cell>
          <cell r="R5484" t="str">
            <v/>
          </cell>
          <cell r="S5484">
            <v>0</v>
          </cell>
          <cell r="U5484">
            <v>0</v>
          </cell>
          <cell r="V5484">
            <v>0</v>
          </cell>
          <cell r="W5484">
            <v>0</v>
          </cell>
          <cell r="X5484"/>
          <cell r="Y5484"/>
        </row>
        <row r="5485">
          <cell r="I5485">
            <v>0</v>
          </cell>
          <cell r="J5485">
            <v>0</v>
          </cell>
          <cell r="O5485">
            <v>0</v>
          </cell>
          <cell r="P5485" t="str">
            <v/>
          </cell>
          <cell r="R5485" t="str">
            <v/>
          </cell>
          <cell r="S5485">
            <v>0</v>
          </cell>
          <cell r="U5485">
            <v>0</v>
          </cell>
          <cell r="V5485">
            <v>0</v>
          </cell>
          <cell r="W5485">
            <v>0</v>
          </cell>
          <cell r="X5485"/>
          <cell r="Y5485"/>
        </row>
        <row r="5486">
          <cell r="I5486">
            <v>0</v>
          </cell>
          <cell r="J5486">
            <v>0</v>
          </cell>
          <cell r="O5486">
            <v>0</v>
          </cell>
          <cell r="P5486" t="str">
            <v/>
          </cell>
          <cell r="R5486" t="str">
            <v/>
          </cell>
          <cell r="S5486">
            <v>0</v>
          </cell>
          <cell r="U5486">
            <v>0</v>
          </cell>
          <cell r="V5486">
            <v>0</v>
          </cell>
          <cell r="W5486">
            <v>0</v>
          </cell>
          <cell r="X5486"/>
          <cell r="Y5486"/>
        </row>
        <row r="5487">
          <cell r="I5487">
            <v>0</v>
          </cell>
          <cell r="J5487">
            <v>0</v>
          </cell>
          <cell r="O5487">
            <v>0</v>
          </cell>
          <cell r="P5487" t="str">
            <v/>
          </cell>
          <cell r="R5487" t="str">
            <v/>
          </cell>
          <cell r="S5487">
            <v>0</v>
          </cell>
          <cell r="U5487">
            <v>0</v>
          </cell>
          <cell r="V5487">
            <v>0</v>
          </cell>
          <cell r="W5487">
            <v>0</v>
          </cell>
          <cell r="X5487"/>
          <cell r="Y5487"/>
        </row>
        <row r="5488">
          <cell r="I5488">
            <v>0</v>
          </cell>
          <cell r="J5488">
            <v>0</v>
          </cell>
          <cell r="O5488">
            <v>0</v>
          </cell>
          <cell r="P5488" t="str">
            <v/>
          </cell>
          <cell r="R5488" t="str">
            <v/>
          </cell>
          <cell r="S5488">
            <v>0</v>
          </cell>
          <cell r="U5488">
            <v>0</v>
          </cell>
          <cell r="V5488">
            <v>0</v>
          </cell>
          <cell r="W5488">
            <v>0</v>
          </cell>
          <cell r="X5488"/>
          <cell r="Y5488"/>
        </row>
        <row r="5489">
          <cell r="I5489">
            <v>0</v>
          </cell>
          <cell r="J5489">
            <v>0</v>
          </cell>
          <cell r="O5489">
            <v>0</v>
          </cell>
          <cell r="P5489" t="str">
            <v/>
          </cell>
          <cell r="R5489" t="str">
            <v/>
          </cell>
          <cell r="S5489">
            <v>0</v>
          </cell>
          <cell r="U5489">
            <v>0</v>
          </cell>
          <cell r="V5489">
            <v>0</v>
          </cell>
          <cell r="W5489">
            <v>0</v>
          </cell>
          <cell r="X5489"/>
          <cell r="Y5489"/>
        </row>
        <row r="5490">
          <cell r="I5490">
            <v>0</v>
          </cell>
          <cell r="J5490">
            <v>0</v>
          </cell>
          <cell r="O5490">
            <v>0</v>
          </cell>
          <cell r="P5490" t="str">
            <v/>
          </cell>
          <cell r="R5490" t="str">
            <v/>
          </cell>
          <cell r="S5490">
            <v>0</v>
          </cell>
          <cell r="U5490">
            <v>0</v>
          </cell>
          <cell r="V5490">
            <v>0</v>
          </cell>
          <cell r="W5490">
            <v>0</v>
          </cell>
          <cell r="X5490"/>
          <cell r="Y5490"/>
        </row>
        <row r="5491">
          <cell r="I5491">
            <v>0</v>
          </cell>
          <cell r="J5491">
            <v>0</v>
          </cell>
          <cell r="O5491">
            <v>0</v>
          </cell>
          <cell r="P5491" t="str">
            <v/>
          </cell>
          <cell r="R5491" t="str">
            <v/>
          </cell>
          <cell r="S5491">
            <v>0</v>
          </cell>
          <cell r="U5491">
            <v>0</v>
          </cell>
          <cell r="V5491">
            <v>0</v>
          </cell>
          <cell r="W5491">
            <v>0</v>
          </cell>
          <cell r="X5491"/>
          <cell r="Y5491"/>
        </row>
        <row r="5492">
          <cell r="I5492">
            <v>0</v>
          </cell>
          <cell r="J5492">
            <v>0</v>
          </cell>
          <cell r="O5492">
            <v>0</v>
          </cell>
          <cell r="P5492" t="str">
            <v/>
          </cell>
          <cell r="R5492" t="str">
            <v/>
          </cell>
          <cell r="S5492">
            <v>0</v>
          </cell>
          <cell r="U5492">
            <v>0</v>
          </cell>
          <cell r="V5492">
            <v>0</v>
          </cell>
          <cell r="W5492">
            <v>0</v>
          </cell>
          <cell r="X5492"/>
          <cell r="Y5492"/>
        </row>
        <row r="5493">
          <cell r="I5493">
            <v>0</v>
          </cell>
          <cell r="J5493">
            <v>0</v>
          </cell>
          <cell r="O5493">
            <v>0</v>
          </cell>
          <cell r="P5493" t="str">
            <v/>
          </cell>
          <cell r="R5493" t="str">
            <v/>
          </cell>
          <cell r="S5493">
            <v>0</v>
          </cell>
          <cell r="U5493">
            <v>0</v>
          </cell>
          <cell r="V5493">
            <v>0</v>
          </cell>
          <cell r="W5493">
            <v>0</v>
          </cell>
          <cell r="X5493"/>
          <cell r="Y5493"/>
        </row>
        <row r="5494">
          <cell r="I5494">
            <v>0</v>
          </cell>
          <cell r="J5494">
            <v>0</v>
          </cell>
          <cell r="O5494">
            <v>0</v>
          </cell>
          <cell r="P5494" t="str">
            <v/>
          </cell>
          <cell r="R5494" t="str">
            <v/>
          </cell>
          <cell r="S5494">
            <v>0</v>
          </cell>
          <cell r="U5494">
            <v>0</v>
          </cell>
          <cell r="V5494">
            <v>0</v>
          </cell>
          <cell r="W5494">
            <v>0</v>
          </cell>
          <cell r="X5494"/>
          <cell r="Y5494"/>
        </row>
        <row r="5495">
          <cell r="I5495">
            <v>0</v>
          </cell>
          <cell r="J5495">
            <v>0</v>
          </cell>
          <cell r="O5495">
            <v>0</v>
          </cell>
          <cell r="P5495" t="str">
            <v/>
          </cell>
          <cell r="R5495" t="str">
            <v/>
          </cell>
          <cell r="S5495">
            <v>0</v>
          </cell>
          <cell r="U5495">
            <v>0</v>
          </cell>
          <cell r="V5495">
            <v>0</v>
          </cell>
          <cell r="W5495">
            <v>0</v>
          </cell>
          <cell r="X5495"/>
          <cell r="Y5495"/>
        </row>
        <row r="5496">
          <cell r="I5496">
            <v>0</v>
          </cell>
          <cell r="J5496">
            <v>0</v>
          </cell>
          <cell r="O5496">
            <v>0</v>
          </cell>
          <cell r="P5496" t="str">
            <v/>
          </cell>
          <cell r="R5496" t="str">
            <v/>
          </cell>
          <cell r="S5496">
            <v>0</v>
          </cell>
          <cell r="U5496">
            <v>0</v>
          </cell>
          <cell r="V5496">
            <v>0</v>
          </cell>
          <cell r="W5496">
            <v>0</v>
          </cell>
          <cell r="X5496"/>
          <cell r="Y5496"/>
        </row>
        <row r="5497">
          <cell r="I5497">
            <v>0</v>
          </cell>
          <cell r="J5497">
            <v>0</v>
          </cell>
          <cell r="O5497">
            <v>0</v>
          </cell>
          <cell r="P5497" t="str">
            <v/>
          </cell>
          <cell r="R5497" t="str">
            <v/>
          </cell>
          <cell r="S5497">
            <v>0</v>
          </cell>
          <cell r="U5497">
            <v>0</v>
          </cell>
          <cell r="V5497">
            <v>0</v>
          </cell>
          <cell r="W5497">
            <v>0</v>
          </cell>
          <cell r="X5497"/>
          <cell r="Y5497"/>
        </row>
        <row r="5498">
          <cell r="I5498">
            <v>0</v>
          </cell>
          <cell r="J5498">
            <v>0</v>
          </cell>
          <cell r="O5498">
            <v>0</v>
          </cell>
          <cell r="P5498" t="str">
            <v/>
          </cell>
          <cell r="R5498" t="str">
            <v/>
          </cell>
          <cell r="S5498">
            <v>0</v>
          </cell>
          <cell r="U5498">
            <v>0</v>
          </cell>
          <cell r="V5498">
            <v>0</v>
          </cell>
          <cell r="W5498">
            <v>0</v>
          </cell>
          <cell r="X5498"/>
          <cell r="Y5498"/>
        </row>
        <row r="5499">
          <cell r="I5499">
            <v>0</v>
          </cell>
          <cell r="J5499">
            <v>0</v>
          </cell>
          <cell r="O5499">
            <v>0</v>
          </cell>
          <cell r="P5499" t="str">
            <v/>
          </cell>
          <cell r="R5499" t="str">
            <v/>
          </cell>
          <cell r="S5499">
            <v>0</v>
          </cell>
          <cell r="U5499">
            <v>0</v>
          </cell>
          <cell r="V5499">
            <v>0</v>
          </cell>
          <cell r="W5499">
            <v>0</v>
          </cell>
          <cell r="X5499"/>
          <cell r="Y5499"/>
        </row>
        <row r="5500">
          <cell r="I5500">
            <v>0</v>
          </cell>
          <cell r="J5500">
            <v>0</v>
          </cell>
          <cell r="O5500">
            <v>0</v>
          </cell>
          <cell r="P5500" t="str">
            <v/>
          </cell>
          <cell r="R5500" t="str">
            <v/>
          </cell>
          <cell r="S5500">
            <v>0</v>
          </cell>
          <cell r="U5500">
            <v>0</v>
          </cell>
          <cell r="V5500">
            <v>0</v>
          </cell>
          <cell r="W5500">
            <v>0</v>
          </cell>
          <cell r="X5500"/>
          <cell r="Y5500"/>
        </row>
        <row r="5501">
          <cell r="I5501">
            <v>0</v>
          </cell>
          <cell r="J5501">
            <v>0</v>
          </cell>
          <cell r="O5501">
            <v>0</v>
          </cell>
          <cell r="P5501" t="str">
            <v/>
          </cell>
          <cell r="R5501" t="str">
            <v/>
          </cell>
          <cell r="S5501">
            <v>0</v>
          </cell>
          <cell r="U5501">
            <v>0</v>
          </cell>
          <cell r="V5501">
            <v>0</v>
          </cell>
          <cell r="W5501">
            <v>0</v>
          </cell>
          <cell r="X5501"/>
          <cell r="Y5501"/>
        </row>
        <row r="5502">
          <cell r="I5502">
            <v>0</v>
          </cell>
          <cell r="J5502">
            <v>0</v>
          </cell>
          <cell r="O5502">
            <v>0</v>
          </cell>
          <cell r="P5502" t="str">
            <v/>
          </cell>
          <cell r="R5502" t="str">
            <v/>
          </cell>
          <cell r="S5502">
            <v>0</v>
          </cell>
          <cell r="U5502">
            <v>0</v>
          </cell>
          <cell r="V5502">
            <v>0</v>
          </cell>
          <cell r="W5502">
            <v>0</v>
          </cell>
          <cell r="X5502"/>
          <cell r="Y5502"/>
        </row>
        <row r="5503">
          <cell r="I5503">
            <v>0</v>
          </cell>
          <cell r="J5503">
            <v>0</v>
          </cell>
          <cell r="O5503">
            <v>0</v>
          </cell>
          <cell r="P5503" t="str">
            <v/>
          </cell>
          <cell r="R5503" t="str">
            <v/>
          </cell>
          <cell r="S5503">
            <v>0</v>
          </cell>
          <cell r="U5503">
            <v>0</v>
          </cell>
          <cell r="V5503">
            <v>0</v>
          </cell>
          <cell r="W5503">
            <v>0</v>
          </cell>
          <cell r="X5503"/>
          <cell r="Y5503"/>
        </row>
        <row r="5504">
          <cell r="I5504">
            <v>0</v>
          </cell>
          <cell r="J5504">
            <v>0</v>
          </cell>
          <cell r="O5504">
            <v>0</v>
          </cell>
          <cell r="P5504" t="str">
            <v/>
          </cell>
          <cell r="R5504" t="str">
            <v/>
          </cell>
          <cell r="S5504">
            <v>0</v>
          </cell>
          <cell r="U5504">
            <v>0</v>
          </cell>
          <cell r="V5504">
            <v>0</v>
          </cell>
          <cell r="W5504">
            <v>0</v>
          </cell>
          <cell r="X5504"/>
          <cell r="Y5504"/>
        </row>
        <row r="5505">
          <cell r="I5505">
            <v>0</v>
          </cell>
          <cell r="J5505">
            <v>0</v>
          </cell>
          <cell r="O5505">
            <v>0</v>
          </cell>
          <cell r="P5505" t="str">
            <v/>
          </cell>
          <cell r="R5505" t="str">
            <v/>
          </cell>
          <cell r="S5505">
            <v>0</v>
          </cell>
          <cell r="U5505">
            <v>0</v>
          </cell>
          <cell r="V5505">
            <v>0</v>
          </cell>
          <cell r="W5505">
            <v>0</v>
          </cell>
          <cell r="X5505"/>
          <cell r="Y5505"/>
        </row>
        <row r="5506">
          <cell r="I5506">
            <v>0</v>
          </cell>
          <cell r="J5506">
            <v>0</v>
          </cell>
          <cell r="O5506">
            <v>0</v>
          </cell>
          <cell r="P5506" t="str">
            <v/>
          </cell>
          <cell r="R5506" t="str">
            <v/>
          </cell>
          <cell r="S5506">
            <v>0</v>
          </cell>
          <cell r="U5506">
            <v>0</v>
          </cell>
          <cell r="V5506">
            <v>0</v>
          </cell>
          <cell r="W5506">
            <v>0</v>
          </cell>
          <cell r="X5506"/>
          <cell r="Y5506"/>
        </row>
        <row r="5507">
          <cell r="I5507">
            <v>0</v>
          </cell>
          <cell r="J5507">
            <v>0</v>
          </cell>
          <cell r="O5507">
            <v>0</v>
          </cell>
          <cell r="P5507" t="str">
            <v/>
          </cell>
          <cell r="R5507" t="str">
            <v/>
          </cell>
          <cell r="S5507">
            <v>0</v>
          </cell>
          <cell r="U5507">
            <v>0</v>
          </cell>
          <cell r="V5507">
            <v>0</v>
          </cell>
          <cell r="W5507">
            <v>0</v>
          </cell>
          <cell r="X5507"/>
          <cell r="Y5507"/>
        </row>
        <row r="5508">
          <cell r="I5508">
            <v>0</v>
          </cell>
          <cell r="J5508">
            <v>0</v>
          </cell>
          <cell r="O5508">
            <v>0</v>
          </cell>
          <cell r="P5508" t="str">
            <v/>
          </cell>
          <cell r="R5508" t="str">
            <v/>
          </cell>
          <cell r="S5508">
            <v>0</v>
          </cell>
          <cell r="U5508">
            <v>0</v>
          </cell>
          <cell r="V5508">
            <v>0</v>
          </cell>
          <cell r="W5508">
            <v>0</v>
          </cell>
          <cell r="X5508"/>
          <cell r="Y5508"/>
        </row>
        <row r="5509">
          <cell r="I5509">
            <v>0</v>
          </cell>
          <cell r="J5509">
            <v>0</v>
          </cell>
          <cell r="O5509">
            <v>0</v>
          </cell>
          <cell r="P5509" t="str">
            <v/>
          </cell>
          <cell r="R5509" t="str">
            <v/>
          </cell>
          <cell r="S5509">
            <v>0</v>
          </cell>
          <cell r="U5509">
            <v>0</v>
          </cell>
          <cell r="V5509">
            <v>0</v>
          </cell>
          <cell r="W5509">
            <v>0</v>
          </cell>
          <cell r="X5509"/>
          <cell r="Y5509"/>
        </row>
        <row r="5510">
          <cell r="I5510">
            <v>0</v>
          </cell>
          <cell r="J5510">
            <v>0</v>
          </cell>
          <cell r="O5510">
            <v>0</v>
          </cell>
          <cell r="P5510" t="str">
            <v/>
          </cell>
          <cell r="R5510" t="str">
            <v/>
          </cell>
          <cell r="S5510">
            <v>0</v>
          </cell>
          <cell r="U5510">
            <v>0</v>
          </cell>
          <cell r="V5510">
            <v>0</v>
          </cell>
          <cell r="W5510">
            <v>0</v>
          </cell>
          <cell r="X5510"/>
          <cell r="Y5510"/>
        </row>
        <row r="5511">
          <cell r="I5511">
            <v>0</v>
          </cell>
          <cell r="J5511">
            <v>0</v>
          </cell>
          <cell r="O5511">
            <v>0</v>
          </cell>
          <cell r="P5511" t="str">
            <v/>
          </cell>
          <cell r="R5511" t="str">
            <v/>
          </cell>
          <cell r="S5511">
            <v>0</v>
          </cell>
          <cell r="U5511">
            <v>0</v>
          </cell>
          <cell r="V5511">
            <v>0</v>
          </cell>
          <cell r="W5511">
            <v>0</v>
          </cell>
          <cell r="X5511"/>
          <cell r="Y5511"/>
        </row>
        <row r="5512">
          <cell r="I5512">
            <v>0</v>
          </cell>
          <cell r="J5512">
            <v>0</v>
          </cell>
          <cell r="O5512">
            <v>0</v>
          </cell>
          <cell r="P5512" t="str">
            <v/>
          </cell>
          <cell r="R5512" t="str">
            <v/>
          </cell>
          <cell r="S5512">
            <v>0</v>
          </cell>
          <cell r="U5512">
            <v>0</v>
          </cell>
          <cell r="V5512">
            <v>0</v>
          </cell>
          <cell r="W5512">
            <v>0</v>
          </cell>
          <cell r="X5512"/>
          <cell r="Y5512"/>
        </row>
        <row r="5513">
          <cell r="I5513">
            <v>0</v>
          </cell>
          <cell r="J5513">
            <v>0</v>
          </cell>
          <cell r="O5513">
            <v>0</v>
          </cell>
          <cell r="P5513" t="str">
            <v/>
          </cell>
          <cell r="R5513" t="str">
            <v/>
          </cell>
          <cell r="S5513">
            <v>0</v>
          </cell>
          <cell r="U5513">
            <v>0</v>
          </cell>
          <cell r="V5513">
            <v>0</v>
          </cell>
          <cell r="W5513">
            <v>0</v>
          </cell>
          <cell r="X5513"/>
          <cell r="Y5513"/>
        </row>
        <row r="5514">
          <cell r="I5514">
            <v>0</v>
          </cell>
          <cell r="J5514">
            <v>0</v>
          </cell>
          <cell r="O5514">
            <v>0</v>
          </cell>
          <cell r="P5514" t="str">
            <v/>
          </cell>
          <cell r="R5514" t="str">
            <v/>
          </cell>
          <cell r="S5514">
            <v>0</v>
          </cell>
          <cell r="U5514">
            <v>0</v>
          </cell>
          <cell r="V5514">
            <v>0</v>
          </cell>
          <cell r="W5514">
            <v>0</v>
          </cell>
          <cell r="X5514"/>
          <cell r="Y5514"/>
        </row>
        <row r="5515">
          <cell r="I5515">
            <v>0</v>
          </cell>
          <cell r="J5515">
            <v>0</v>
          </cell>
          <cell r="O5515">
            <v>0</v>
          </cell>
          <cell r="P5515" t="str">
            <v/>
          </cell>
          <cell r="R5515" t="str">
            <v/>
          </cell>
          <cell r="S5515">
            <v>0</v>
          </cell>
          <cell r="U5515">
            <v>0</v>
          </cell>
          <cell r="V5515">
            <v>0</v>
          </cell>
          <cell r="W5515">
            <v>0</v>
          </cell>
          <cell r="X5515"/>
          <cell r="Y5515"/>
        </row>
        <row r="5516">
          <cell r="I5516">
            <v>0</v>
          </cell>
          <cell r="J5516">
            <v>0</v>
          </cell>
          <cell r="O5516">
            <v>0</v>
          </cell>
          <cell r="P5516" t="str">
            <v/>
          </cell>
          <cell r="R5516" t="str">
            <v/>
          </cell>
          <cell r="S5516">
            <v>0</v>
          </cell>
          <cell r="U5516">
            <v>0</v>
          </cell>
          <cell r="V5516">
            <v>0</v>
          </cell>
          <cell r="W5516">
            <v>0</v>
          </cell>
          <cell r="X5516"/>
          <cell r="Y5516"/>
        </row>
        <row r="5517">
          <cell r="I5517">
            <v>0</v>
          </cell>
          <cell r="J5517">
            <v>0</v>
          </cell>
          <cell r="O5517">
            <v>0</v>
          </cell>
          <cell r="P5517" t="str">
            <v/>
          </cell>
          <cell r="R5517" t="str">
            <v/>
          </cell>
          <cell r="S5517">
            <v>0</v>
          </cell>
          <cell r="U5517">
            <v>0</v>
          </cell>
          <cell r="V5517">
            <v>0</v>
          </cell>
          <cell r="W5517">
            <v>0</v>
          </cell>
          <cell r="X5517"/>
          <cell r="Y5517"/>
        </row>
        <row r="5518">
          <cell r="I5518">
            <v>0</v>
          </cell>
          <cell r="J5518">
            <v>0</v>
          </cell>
          <cell r="O5518">
            <v>0</v>
          </cell>
          <cell r="P5518" t="str">
            <v/>
          </cell>
          <cell r="R5518" t="str">
            <v/>
          </cell>
          <cell r="S5518">
            <v>0</v>
          </cell>
          <cell r="U5518">
            <v>0</v>
          </cell>
          <cell r="V5518">
            <v>0</v>
          </cell>
          <cell r="W5518">
            <v>0</v>
          </cell>
          <cell r="X5518"/>
          <cell r="Y5518"/>
        </row>
        <row r="5519">
          <cell r="I5519">
            <v>0</v>
          </cell>
          <cell r="J5519">
            <v>0</v>
          </cell>
          <cell r="O5519">
            <v>0</v>
          </cell>
          <cell r="P5519" t="str">
            <v/>
          </cell>
          <cell r="R5519" t="str">
            <v/>
          </cell>
          <cell r="S5519">
            <v>0</v>
          </cell>
          <cell r="U5519">
            <v>0</v>
          </cell>
          <cell r="V5519">
            <v>0</v>
          </cell>
          <cell r="W5519">
            <v>0</v>
          </cell>
          <cell r="X5519"/>
          <cell r="Y5519"/>
        </row>
        <row r="5520">
          <cell r="I5520">
            <v>0</v>
          </cell>
          <cell r="J5520">
            <v>0</v>
          </cell>
          <cell r="O5520">
            <v>0</v>
          </cell>
          <cell r="P5520" t="str">
            <v/>
          </cell>
          <cell r="R5520" t="str">
            <v/>
          </cell>
          <cell r="S5520">
            <v>0</v>
          </cell>
          <cell r="U5520">
            <v>0</v>
          </cell>
          <cell r="V5520">
            <v>0</v>
          </cell>
          <cell r="W5520">
            <v>0</v>
          </cell>
          <cell r="X5520"/>
          <cell r="Y5520"/>
        </row>
        <row r="5521">
          <cell r="I5521">
            <v>0</v>
          </cell>
          <cell r="J5521">
            <v>0</v>
          </cell>
          <cell r="O5521">
            <v>0</v>
          </cell>
          <cell r="P5521" t="str">
            <v/>
          </cell>
          <cell r="R5521" t="str">
            <v/>
          </cell>
          <cell r="S5521">
            <v>0</v>
          </cell>
          <cell r="U5521">
            <v>0</v>
          </cell>
          <cell r="V5521">
            <v>0</v>
          </cell>
          <cell r="W5521">
            <v>0</v>
          </cell>
          <cell r="X5521"/>
          <cell r="Y5521"/>
        </row>
        <row r="5522">
          <cell r="I5522">
            <v>0</v>
          </cell>
          <cell r="J5522">
            <v>0</v>
          </cell>
          <cell r="O5522">
            <v>0</v>
          </cell>
          <cell r="P5522" t="str">
            <v/>
          </cell>
          <cell r="R5522" t="str">
            <v/>
          </cell>
          <cell r="S5522">
            <v>0</v>
          </cell>
          <cell r="U5522">
            <v>0</v>
          </cell>
          <cell r="V5522">
            <v>0</v>
          </cell>
          <cell r="W5522">
            <v>0</v>
          </cell>
          <cell r="X5522"/>
          <cell r="Y5522"/>
        </row>
        <row r="5523">
          <cell r="I5523">
            <v>0</v>
          </cell>
          <cell r="J5523">
            <v>0</v>
          </cell>
          <cell r="O5523">
            <v>0</v>
          </cell>
          <cell r="P5523" t="str">
            <v/>
          </cell>
          <cell r="R5523" t="str">
            <v/>
          </cell>
          <cell r="S5523">
            <v>0</v>
          </cell>
          <cell r="U5523">
            <v>0</v>
          </cell>
          <cell r="V5523">
            <v>0</v>
          </cell>
          <cell r="W5523">
            <v>0</v>
          </cell>
          <cell r="X5523"/>
          <cell r="Y5523"/>
        </row>
        <row r="5524">
          <cell r="I5524">
            <v>0</v>
          </cell>
          <cell r="J5524">
            <v>0</v>
          </cell>
          <cell r="O5524">
            <v>0</v>
          </cell>
          <cell r="P5524" t="str">
            <v/>
          </cell>
          <cell r="R5524" t="str">
            <v/>
          </cell>
          <cell r="S5524">
            <v>0</v>
          </cell>
          <cell r="U5524">
            <v>0</v>
          </cell>
          <cell r="V5524">
            <v>0</v>
          </cell>
          <cell r="W5524">
            <v>0</v>
          </cell>
          <cell r="X5524"/>
          <cell r="Y5524"/>
        </row>
        <row r="5525">
          <cell r="I5525">
            <v>0</v>
          </cell>
          <cell r="J5525">
            <v>0</v>
          </cell>
          <cell r="O5525">
            <v>0</v>
          </cell>
          <cell r="P5525" t="str">
            <v/>
          </cell>
          <cell r="R5525" t="str">
            <v/>
          </cell>
          <cell r="S5525">
            <v>0</v>
          </cell>
          <cell r="U5525">
            <v>0</v>
          </cell>
          <cell r="V5525">
            <v>0</v>
          </cell>
          <cell r="W5525">
            <v>0</v>
          </cell>
          <cell r="X5525"/>
          <cell r="Y5525"/>
        </row>
        <row r="5526">
          <cell r="I5526">
            <v>0</v>
          </cell>
          <cell r="J5526">
            <v>0</v>
          </cell>
          <cell r="O5526">
            <v>0</v>
          </cell>
          <cell r="P5526" t="str">
            <v/>
          </cell>
          <cell r="R5526" t="str">
            <v/>
          </cell>
          <cell r="S5526">
            <v>0</v>
          </cell>
          <cell r="U5526">
            <v>0</v>
          </cell>
          <cell r="V5526">
            <v>0</v>
          </cell>
          <cell r="W5526">
            <v>0</v>
          </cell>
          <cell r="X5526"/>
          <cell r="Y5526"/>
        </row>
        <row r="5527">
          <cell r="I5527">
            <v>0</v>
          </cell>
          <cell r="J5527">
            <v>0</v>
          </cell>
          <cell r="O5527">
            <v>0</v>
          </cell>
          <cell r="P5527" t="str">
            <v/>
          </cell>
          <cell r="R5527" t="str">
            <v/>
          </cell>
          <cell r="S5527">
            <v>0</v>
          </cell>
          <cell r="U5527">
            <v>0</v>
          </cell>
          <cell r="V5527">
            <v>0</v>
          </cell>
          <cell r="W5527">
            <v>0</v>
          </cell>
          <cell r="X5527"/>
          <cell r="Y5527"/>
        </row>
        <row r="5528">
          <cell r="I5528">
            <v>0</v>
          </cell>
          <cell r="J5528">
            <v>0</v>
          </cell>
          <cell r="O5528">
            <v>0</v>
          </cell>
          <cell r="P5528" t="str">
            <v/>
          </cell>
          <cell r="R5528" t="str">
            <v/>
          </cell>
          <cell r="S5528">
            <v>0</v>
          </cell>
          <cell r="U5528">
            <v>0</v>
          </cell>
          <cell r="V5528">
            <v>0</v>
          </cell>
          <cell r="W5528">
            <v>0</v>
          </cell>
          <cell r="X5528"/>
          <cell r="Y5528"/>
        </row>
        <row r="5529">
          <cell r="I5529">
            <v>0</v>
          </cell>
          <cell r="J5529">
            <v>0</v>
          </cell>
          <cell r="O5529">
            <v>0</v>
          </cell>
          <cell r="P5529" t="str">
            <v/>
          </cell>
          <cell r="R5529" t="str">
            <v/>
          </cell>
          <cell r="S5529">
            <v>0</v>
          </cell>
          <cell r="U5529">
            <v>0</v>
          </cell>
          <cell r="V5529">
            <v>0</v>
          </cell>
          <cell r="W5529">
            <v>0</v>
          </cell>
          <cell r="X5529"/>
          <cell r="Y5529"/>
        </row>
        <row r="5530">
          <cell r="I5530">
            <v>0</v>
          </cell>
          <cell r="J5530">
            <v>0</v>
          </cell>
          <cell r="O5530">
            <v>0</v>
          </cell>
          <cell r="P5530" t="str">
            <v/>
          </cell>
          <cell r="R5530" t="str">
            <v/>
          </cell>
          <cell r="S5530">
            <v>0</v>
          </cell>
          <cell r="U5530">
            <v>0</v>
          </cell>
          <cell r="V5530">
            <v>0</v>
          </cell>
          <cell r="W5530">
            <v>0</v>
          </cell>
          <cell r="X5530"/>
          <cell r="Y5530"/>
        </row>
        <row r="5531">
          <cell r="I5531">
            <v>0</v>
          </cell>
          <cell r="J5531">
            <v>0</v>
          </cell>
          <cell r="O5531">
            <v>0</v>
          </cell>
          <cell r="P5531" t="str">
            <v/>
          </cell>
          <cell r="R5531" t="str">
            <v/>
          </cell>
          <cell r="S5531">
            <v>0</v>
          </cell>
          <cell r="U5531">
            <v>0</v>
          </cell>
          <cell r="V5531">
            <v>0</v>
          </cell>
          <cell r="W5531">
            <v>0</v>
          </cell>
          <cell r="X5531"/>
          <cell r="Y5531"/>
        </row>
        <row r="5532">
          <cell r="I5532">
            <v>0</v>
          </cell>
          <cell r="J5532">
            <v>0</v>
          </cell>
          <cell r="O5532">
            <v>0</v>
          </cell>
          <cell r="P5532" t="str">
            <v/>
          </cell>
          <cell r="R5532" t="str">
            <v/>
          </cell>
          <cell r="S5532">
            <v>0</v>
          </cell>
          <cell r="U5532">
            <v>0</v>
          </cell>
          <cell r="V5532">
            <v>0</v>
          </cell>
          <cell r="W5532">
            <v>0</v>
          </cell>
          <cell r="X5532"/>
          <cell r="Y5532"/>
        </row>
        <row r="5533">
          <cell r="I5533">
            <v>0</v>
          </cell>
          <cell r="J5533">
            <v>0</v>
          </cell>
          <cell r="O5533">
            <v>0</v>
          </cell>
          <cell r="P5533" t="str">
            <v/>
          </cell>
          <cell r="R5533" t="str">
            <v/>
          </cell>
          <cell r="S5533">
            <v>0</v>
          </cell>
          <cell r="U5533">
            <v>0</v>
          </cell>
          <cell r="V5533">
            <v>0</v>
          </cell>
          <cell r="W5533">
            <v>0</v>
          </cell>
          <cell r="X5533"/>
          <cell r="Y5533"/>
        </row>
        <row r="5534">
          <cell r="I5534">
            <v>0</v>
          </cell>
          <cell r="J5534">
            <v>0</v>
          </cell>
          <cell r="O5534">
            <v>0</v>
          </cell>
          <cell r="P5534" t="str">
            <v/>
          </cell>
          <cell r="R5534" t="str">
            <v/>
          </cell>
          <cell r="S5534">
            <v>0</v>
          </cell>
          <cell r="U5534">
            <v>0</v>
          </cell>
          <cell r="V5534">
            <v>0</v>
          </cell>
          <cell r="W5534">
            <v>0</v>
          </cell>
          <cell r="X5534"/>
          <cell r="Y5534"/>
        </row>
        <row r="5535">
          <cell r="I5535">
            <v>0</v>
          </cell>
          <cell r="J5535">
            <v>0</v>
          </cell>
          <cell r="O5535">
            <v>0</v>
          </cell>
          <cell r="P5535" t="str">
            <v/>
          </cell>
          <cell r="R5535" t="str">
            <v/>
          </cell>
          <cell r="S5535">
            <v>0</v>
          </cell>
          <cell r="U5535">
            <v>0</v>
          </cell>
          <cell r="V5535">
            <v>0</v>
          </cell>
          <cell r="W5535">
            <v>0</v>
          </cell>
          <cell r="X5535"/>
          <cell r="Y5535"/>
        </row>
        <row r="5536">
          <cell r="I5536">
            <v>0</v>
          </cell>
          <cell r="J5536">
            <v>0</v>
          </cell>
          <cell r="O5536">
            <v>0</v>
          </cell>
          <cell r="P5536" t="str">
            <v/>
          </cell>
          <cell r="R5536" t="str">
            <v/>
          </cell>
          <cell r="S5536">
            <v>0</v>
          </cell>
          <cell r="U5536">
            <v>0</v>
          </cell>
          <cell r="V5536">
            <v>0</v>
          </cell>
          <cell r="W5536">
            <v>0</v>
          </cell>
          <cell r="X5536"/>
          <cell r="Y5536"/>
        </row>
        <row r="5537">
          <cell r="I5537">
            <v>0</v>
          </cell>
          <cell r="J5537">
            <v>0</v>
          </cell>
          <cell r="O5537">
            <v>0</v>
          </cell>
          <cell r="P5537" t="str">
            <v/>
          </cell>
          <cell r="R5537" t="str">
            <v/>
          </cell>
          <cell r="S5537">
            <v>0</v>
          </cell>
          <cell r="U5537">
            <v>0</v>
          </cell>
          <cell r="V5537">
            <v>0</v>
          </cell>
          <cell r="W5537">
            <v>0</v>
          </cell>
          <cell r="X5537"/>
          <cell r="Y5537"/>
        </row>
        <row r="5538">
          <cell r="I5538">
            <v>0</v>
          </cell>
          <cell r="J5538">
            <v>0</v>
          </cell>
          <cell r="O5538">
            <v>0</v>
          </cell>
          <cell r="P5538" t="str">
            <v/>
          </cell>
          <cell r="R5538" t="str">
            <v/>
          </cell>
          <cell r="S5538">
            <v>0</v>
          </cell>
          <cell r="U5538">
            <v>0</v>
          </cell>
          <cell r="V5538">
            <v>0</v>
          </cell>
          <cell r="W5538">
            <v>0</v>
          </cell>
          <cell r="X5538"/>
          <cell r="Y5538"/>
        </row>
        <row r="5539">
          <cell r="I5539">
            <v>0</v>
          </cell>
          <cell r="J5539">
            <v>0</v>
          </cell>
          <cell r="O5539">
            <v>0</v>
          </cell>
          <cell r="P5539" t="str">
            <v/>
          </cell>
          <cell r="R5539" t="str">
            <v/>
          </cell>
          <cell r="S5539">
            <v>0</v>
          </cell>
          <cell r="U5539">
            <v>0</v>
          </cell>
          <cell r="V5539">
            <v>0</v>
          </cell>
          <cell r="W5539">
            <v>0</v>
          </cell>
          <cell r="X5539"/>
          <cell r="Y5539"/>
        </row>
        <row r="5540">
          <cell r="I5540">
            <v>0</v>
          </cell>
          <cell r="J5540">
            <v>0</v>
          </cell>
          <cell r="O5540">
            <v>0</v>
          </cell>
          <cell r="P5540" t="str">
            <v/>
          </cell>
          <cell r="R5540" t="str">
            <v/>
          </cell>
          <cell r="S5540">
            <v>0</v>
          </cell>
          <cell r="U5540">
            <v>0</v>
          </cell>
          <cell r="V5540">
            <v>0</v>
          </cell>
          <cell r="W5540">
            <v>0</v>
          </cell>
          <cell r="X5540"/>
          <cell r="Y5540"/>
        </row>
        <row r="5541">
          <cell r="I5541">
            <v>0</v>
          </cell>
          <cell r="J5541">
            <v>0</v>
          </cell>
          <cell r="O5541">
            <v>0</v>
          </cell>
          <cell r="P5541" t="str">
            <v/>
          </cell>
          <cell r="R5541" t="str">
            <v/>
          </cell>
          <cell r="S5541">
            <v>0</v>
          </cell>
          <cell r="U5541">
            <v>0</v>
          </cell>
          <cell r="V5541">
            <v>0</v>
          </cell>
          <cell r="W5541">
            <v>0</v>
          </cell>
          <cell r="X5541"/>
          <cell r="Y5541"/>
        </row>
        <row r="5542">
          <cell r="I5542">
            <v>0</v>
          </cell>
          <cell r="J5542">
            <v>0</v>
          </cell>
          <cell r="O5542">
            <v>0</v>
          </cell>
          <cell r="P5542" t="str">
            <v/>
          </cell>
          <cell r="R5542" t="str">
            <v/>
          </cell>
          <cell r="S5542">
            <v>0</v>
          </cell>
          <cell r="U5542">
            <v>0</v>
          </cell>
          <cell r="V5542">
            <v>0</v>
          </cell>
          <cell r="W5542">
            <v>0</v>
          </cell>
          <cell r="X5542"/>
          <cell r="Y5542"/>
        </row>
        <row r="5543">
          <cell r="I5543">
            <v>0</v>
          </cell>
          <cell r="J5543">
            <v>0</v>
          </cell>
          <cell r="O5543">
            <v>0</v>
          </cell>
          <cell r="P5543" t="str">
            <v/>
          </cell>
          <cell r="R5543" t="str">
            <v/>
          </cell>
          <cell r="S5543">
            <v>0</v>
          </cell>
          <cell r="U5543">
            <v>0</v>
          </cell>
          <cell r="V5543">
            <v>0</v>
          </cell>
          <cell r="W5543">
            <v>0</v>
          </cell>
          <cell r="X5543"/>
          <cell r="Y5543"/>
        </row>
        <row r="5544">
          <cell r="I5544">
            <v>0</v>
          </cell>
          <cell r="J5544">
            <v>0</v>
          </cell>
          <cell r="O5544">
            <v>0</v>
          </cell>
          <cell r="P5544" t="str">
            <v/>
          </cell>
          <cell r="R5544" t="str">
            <v/>
          </cell>
          <cell r="S5544">
            <v>0</v>
          </cell>
          <cell r="U5544">
            <v>0</v>
          </cell>
          <cell r="V5544">
            <v>0</v>
          </cell>
          <cell r="W5544">
            <v>0</v>
          </cell>
          <cell r="X5544"/>
          <cell r="Y5544"/>
        </row>
        <row r="5545">
          <cell r="I5545">
            <v>0</v>
          </cell>
          <cell r="J5545">
            <v>0</v>
          </cell>
          <cell r="O5545">
            <v>0</v>
          </cell>
          <cell r="P5545" t="str">
            <v/>
          </cell>
          <cell r="R5545" t="str">
            <v/>
          </cell>
          <cell r="S5545">
            <v>0</v>
          </cell>
          <cell r="U5545">
            <v>0</v>
          </cell>
          <cell r="V5545">
            <v>0</v>
          </cell>
          <cell r="W5545">
            <v>0</v>
          </cell>
          <cell r="X5545"/>
          <cell r="Y5545"/>
        </row>
        <row r="5546">
          <cell r="I5546">
            <v>0</v>
          </cell>
          <cell r="J5546">
            <v>0</v>
          </cell>
          <cell r="O5546">
            <v>0</v>
          </cell>
          <cell r="P5546" t="str">
            <v/>
          </cell>
          <cell r="R5546" t="str">
            <v/>
          </cell>
          <cell r="S5546">
            <v>0</v>
          </cell>
          <cell r="U5546">
            <v>0</v>
          </cell>
          <cell r="V5546">
            <v>0</v>
          </cell>
          <cell r="W5546">
            <v>0</v>
          </cell>
          <cell r="X5546"/>
          <cell r="Y5546"/>
        </row>
        <row r="5547">
          <cell r="I5547">
            <v>0</v>
          </cell>
          <cell r="J5547">
            <v>0</v>
          </cell>
          <cell r="O5547">
            <v>0</v>
          </cell>
          <cell r="P5547" t="str">
            <v/>
          </cell>
          <cell r="R5547" t="str">
            <v/>
          </cell>
          <cell r="S5547">
            <v>0</v>
          </cell>
          <cell r="U5547">
            <v>0</v>
          </cell>
          <cell r="V5547">
            <v>0</v>
          </cell>
          <cell r="W5547">
            <v>0</v>
          </cell>
          <cell r="X5547"/>
          <cell r="Y5547"/>
        </row>
        <row r="5548">
          <cell r="I5548">
            <v>0</v>
          </cell>
          <cell r="J5548">
            <v>0</v>
          </cell>
          <cell r="O5548">
            <v>0</v>
          </cell>
          <cell r="P5548" t="str">
            <v/>
          </cell>
          <cell r="R5548" t="str">
            <v/>
          </cell>
          <cell r="S5548">
            <v>0</v>
          </cell>
          <cell r="U5548">
            <v>0</v>
          </cell>
          <cell r="V5548">
            <v>0</v>
          </cell>
          <cell r="W5548">
            <v>0</v>
          </cell>
          <cell r="X5548"/>
          <cell r="Y5548"/>
        </row>
        <row r="5549">
          <cell r="I5549">
            <v>0</v>
          </cell>
          <cell r="J5549">
            <v>0</v>
          </cell>
          <cell r="O5549">
            <v>0</v>
          </cell>
          <cell r="P5549" t="str">
            <v/>
          </cell>
          <cell r="R5549" t="str">
            <v/>
          </cell>
          <cell r="S5549">
            <v>0</v>
          </cell>
          <cell r="U5549">
            <v>0</v>
          </cell>
          <cell r="V5549">
            <v>0</v>
          </cell>
          <cell r="W5549">
            <v>0</v>
          </cell>
          <cell r="X5549"/>
          <cell r="Y5549"/>
        </row>
        <row r="5550">
          <cell r="I5550">
            <v>0</v>
          </cell>
          <cell r="J5550">
            <v>0</v>
          </cell>
          <cell r="O5550">
            <v>0</v>
          </cell>
          <cell r="P5550" t="str">
            <v/>
          </cell>
          <cell r="R5550" t="str">
            <v/>
          </cell>
          <cell r="S5550">
            <v>0</v>
          </cell>
          <cell r="U5550">
            <v>0</v>
          </cell>
          <cell r="V5550">
            <v>0</v>
          </cell>
          <cell r="W5550">
            <v>0</v>
          </cell>
          <cell r="X5550"/>
          <cell r="Y5550"/>
        </row>
        <row r="5551">
          <cell r="I5551">
            <v>0</v>
          </cell>
          <cell r="J5551">
            <v>0</v>
          </cell>
          <cell r="O5551">
            <v>0</v>
          </cell>
          <cell r="P5551" t="str">
            <v/>
          </cell>
          <cell r="R5551" t="str">
            <v/>
          </cell>
          <cell r="S5551">
            <v>0</v>
          </cell>
          <cell r="U5551">
            <v>0</v>
          </cell>
          <cell r="V5551">
            <v>0</v>
          </cell>
          <cell r="W5551">
            <v>0</v>
          </cell>
          <cell r="X5551"/>
          <cell r="Y5551"/>
        </row>
        <row r="5552">
          <cell r="I5552">
            <v>0</v>
          </cell>
          <cell r="J5552">
            <v>0</v>
          </cell>
          <cell r="O5552">
            <v>0</v>
          </cell>
          <cell r="P5552" t="str">
            <v/>
          </cell>
          <cell r="R5552" t="str">
            <v/>
          </cell>
          <cell r="S5552">
            <v>0</v>
          </cell>
          <cell r="U5552">
            <v>0</v>
          </cell>
          <cell r="V5552">
            <v>0</v>
          </cell>
          <cell r="W5552">
            <v>0</v>
          </cell>
          <cell r="X5552"/>
          <cell r="Y5552"/>
        </row>
        <row r="5553">
          <cell r="I5553">
            <v>0</v>
          </cell>
          <cell r="J5553">
            <v>0</v>
          </cell>
          <cell r="O5553">
            <v>0</v>
          </cell>
          <cell r="P5553" t="str">
            <v/>
          </cell>
          <cell r="R5553" t="str">
            <v/>
          </cell>
          <cell r="S5553">
            <v>0</v>
          </cell>
          <cell r="U5553">
            <v>0</v>
          </cell>
          <cell r="V5553">
            <v>0</v>
          </cell>
          <cell r="W5553">
            <v>0</v>
          </cell>
          <cell r="X5553"/>
          <cell r="Y5553"/>
        </row>
        <row r="5554">
          <cell r="I5554">
            <v>0</v>
          </cell>
          <cell r="J5554">
            <v>0</v>
          </cell>
          <cell r="O5554">
            <v>0</v>
          </cell>
          <cell r="P5554" t="str">
            <v/>
          </cell>
          <cell r="R5554" t="str">
            <v/>
          </cell>
          <cell r="S5554">
            <v>0</v>
          </cell>
          <cell r="U5554">
            <v>0</v>
          </cell>
          <cell r="V5554">
            <v>0</v>
          </cell>
          <cell r="W5554">
            <v>0</v>
          </cell>
          <cell r="X5554"/>
          <cell r="Y5554"/>
        </row>
        <row r="5555">
          <cell r="I5555">
            <v>0</v>
          </cell>
          <cell r="J5555">
            <v>0</v>
          </cell>
          <cell r="O5555">
            <v>0</v>
          </cell>
          <cell r="P5555" t="str">
            <v/>
          </cell>
          <cell r="R5555" t="str">
            <v/>
          </cell>
          <cell r="S5555">
            <v>0</v>
          </cell>
          <cell r="U5555">
            <v>0</v>
          </cell>
          <cell r="V5555">
            <v>0</v>
          </cell>
          <cell r="W5555">
            <v>0</v>
          </cell>
          <cell r="X5555"/>
          <cell r="Y5555"/>
        </row>
        <row r="5556">
          <cell r="I5556">
            <v>0</v>
          </cell>
          <cell r="J5556">
            <v>0</v>
          </cell>
          <cell r="O5556">
            <v>0</v>
          </cell>
          <cell r="P5556" t="str">
            <v/>
          </cell>
          <cell r="R5556" t="str">
            <v/>
          </cell>
          <cell r="S5556">
            <v>0</v>
          </cell>
          <cell r="U5556">
            <v>0</v>
          </cell>
          <cell r="V5556">
            <v>0</v>
          </cell>
          <cell r="W5556">
            <v>0</v>
          </cell>
          <cell r="X5556"/>
          <cell r="Y5556"/>
        </row>
        <row r="5557">
          <cell r="I5557">
            <v>0</v>
          </cell>
          <cell r="J5557">
            <v>0</v>
          </cell>
          <cell r="O5557">
            <v>0</v>
          </cell>
          <cell r="P5557" t="str">
            <v/>
          </cell>
          <cell r="R5557" t="str">
            <v/>
          </cell>
          <cell r="S5557">
            <v>0</v>
          </cell>
          <cell r="U5557">
            <v>0</v>
          </cell>
          <cell r="V5557">
            <v>0</v>
          </cell>
          <cell r="W5557">
            <v>0</v>
          </cell>
          <cell r="X5557"/>
          <cell r="Y5557"/>
        </row>
        <row r="5558">
          <cell r="I5558">
            <v>0</v>
          </cell>
          <cell r="J5558">
            <v>0</v>
          </cell>
          <cell r="O5558">
            <v>0</v>
          </cell>
          <cell r="P5558" t="str">
            <v/>
          </cell>
          <cell r="R5558" t="str">
            <v/>
          </cell>
          <cell r="S5558">
            <v>0</v>
          </cell>
          <cell r="U5558">
            <v>0</v>
          </cell>
          <cell r="V5558">
            <v>0</v>
          </cell>
          <cell r="W5558">
            <v>0</v>
          </cell>
          <cell r="X5558"/>
          <cell r="Y5558"/>
        </row>
        <row r="5559">
          <cell r="I5559">
            <v>0</v>
          </cell>
          <cell r="J5559">
            <v>0</v>
          </cell>
          <cell r="O5559">
            <v>0</v>
          </cell>
          <cell r="P5559" t="str">
            <v/>
          </cell>
          <cell r="R5559" t="str">
            <v/>
          </cell>
          <cell r="S5559">
            <v>0</v>
          </cell>
          <cell r="U5559">
            <v>0</v>
          </cell>
          <cell r="V5559">
            <v>0</v>
          </cell>
          <cell r="W5559">
            <v>0</v>
          </cell>
          <cell r="X5559"/>
          <cell r="Y5559"/>
        </row>
        <row r="5560">
          <cell r="I5560">
            <v>0</v>
          </cell>
          <cell r="J5560">
            <v>0</v>
          </cell>
          <cell r="O5560">
            <v>0</v>
          </cell>
          <cell r="P5560" t="str">
            <v/>
          </cell>
          <cell r="R5560" t="str">
            <v/>
          </cell>
          <cell r="S5560">
            <v>0</v>
          </cell>
          <cell r="U5560">
            <v>0</v>
          </cell>
          <cell r="V5560">
            <v>0</v>
          </cell>
          <cell r="W5560">
            <v>0</v>
          </cell>
          <cell r="X5560"/>
          <cell r="Y5560"/>
        </row>
        <row r="5561">
          <cell r="I5561">
            <v>0</v>
          </cell>
          <cell r="J5561">
            <v>0</v>
          </cell>
          <cell r="O5561">
            <v>0</v>
          </cell>
          <cell r="P5561" t="str">
            <v/>
          </cell>
          <cell r="R5561" t="str">
            <v/>
          </cell>
          <cell r="S5561">
            <v>0</v>
          </cell>
          <cell r="U5561">
            <v>0</v>
          </cell>
          <cell r="V5561">
            <v>0</v>
          </cell>
          <cell r="W5561">
            <v>0</v>
          </cell>
          <cell r="X5561"/>
          <cell r="Y5561"/>
        </row>
        <row r="5562">
          <cell r="I5562">
            <v>0</v>
          </cell>
          <cell r="J5562">
            <v>0</v>
          </cell>
          <cell r="O5562">
            <v>0</v>
          </cell>
          <cell r="P5562" t="str">
            <v/>
          </cell>
          <cell r="R5562" t="str">
            <v/>
          </cell>
          <cell r="S5562">
            <v>0</v>
          </cell>
          <cell r="U5562">
            <v>0</v>
          </cell>
          <cell r="V5562">
            <v>0</v>
          </cell>
          <cell r="W5562">
            <v>0</v>
          </cell>
          <cell r="X5562"/>
          <cell r="Y5562"/>
        </row>
        <row r="5563">
          <cell r="I5563">
            <v>0</v>
          </cell>
          <cell r="J5563">
            <v>0</v>
          </cell>
          <cell r="O5563">
            <v>0</v>
          </cell>
          <cell r="P5563" t="str">
            <v/>
          </cell>
          <cell r="R5563" t="str">
            <v/>
          </cell>
          <cell r="S5563">
            <v>0</v>
          </cell>
          <cell r="U5563">
            <v>0</v>
          </cell>
          <cell r="V5563">
            <v>0</v>
          </cell>
          <cell r="W5563">
            <v>0</v>
          </cell>
          <cell r="X5563"/>
          <cell r="Y5563"/>
        </row>
        <row r="5564">
          <cell r="I5564">
            <v>0</v>
          </cell>
          <cell r="J5564">
            <v>0</v>
          </cell>
          <cell r="O5564">
            <v>0</v>
          </cell>
          <cell r="P5564" t="str">
            <v/>
          </cell>
          <cell r="R5564" t="str">
            <v/>
          </cell>
          <cell r="S5564">
            <v>0</v>
          </cell>
          <cell r="U5564">
            <v>0</v>
          </cell>
          <cell r="V5564">
            <v>0</v>
          </cell>
          <cell r="W5564">
            <v>0</v>
          </cell>
          <cell r="X5564"/>
          <cell r="Y5564"/>
        </row>
        <row r="5565">
          <cell r="I5565">
            <v>0</v>
          </cell>
          <cell r="J5565">
            <v>0</v>
          </cell>
          <cell r="O5565">
            <v>0</v>
          </cell>
          <cell r="P5565" t="str">
            <v/>
          </cell>
          <cell r="R5565" t="str">
            <v/>
          </cell>
          <cell r="S5565">
            <v>0</v>
          </cell>
          <cell r="U5565">
            <v>0</v>
          </cell>
          <cell r="V5565">
            <v>0</v>
          </cell>
          <cell r="W5565">
            <v>0</v>
          </cell>
          <cell r="X5565"/>
          <cell r="Y5565"/>
        </row>
        <row r="5566">
          <cell r="I5566">
            <v>0</v>
          </cell>
          <cell r="J5566">
            <v>0</v>
          </cell>
          <cell r="O5566">
            <v>0</v>
          </cell>
          <cell r="P5566" t="str">
            <v/>
          </cell>
          <cell r="R5566" t="str">
            <v/>
          </cell>
          <cell r="S5566">
            <v>0</v>
          </cell>
          <cell r="U5566">
            <v>0</v>
          </cell>
          <cell r="V5566">
            <v>0</v>
          </cell>
          <cell r="W5566">
            <v>0</v>
          </cell>
          <cell r="X5566"/>
          <cell r="Y5566"/>
        </row>
        <row r="5567">
          <cell r="I5567">
            <v>0</v>
          </cell>
          <cell r="J5567">
            <v>0</v>
          </cell>
          <cell r="O5567">
            <v>0</v>
          </cell>
          <cell r="P5567" t="str">
            <v/>
          </cell>
          <cell r="R5567" t="str">
            <v/>
          </cell>
          <cell r="S5567">
            <v>0</v>
          </cell>
          <cell r="U5567">
            <v>0</v>
          </cell>
          <cell r="V5567">
            <v>0</v>
          </cell>
          <cell r="W5567">
            <v>0</v>
          </cell>
          <cell r="X5567"/>
          <cell r="Y5567"/>
        </row>
        <row r="5568">
          <cell r="I5568">
            <v>0</v>
          </cell>
          <cell r="J5568">
            <v>0</v>
          </cell>
          <cell r="O5568">
            <v>0</v>
          </cell>
          <cell r="P5568" t="str">
            <v/>
          </cell>
          <cell r="R5568" t="str">
            <v/>
          </cell>
          <cell r="S5568">
            <v>0</v>
          </cell>
          <cell r="U5568">
            <v>0</v>
          </cell>
          <cell r="V5568">
            <v>0</v>
          </cell>
          <cell r="W5568">
            <v>0</v>
          </cell>
          <cell r="X5568"/>
          <cell r="Y5568"/>
        </row>
        <row r="5569">
          <cell r="I5569">
            <v>0</v>
          </cell>
          <cell r="J5569">
            <v>0</v>
          </cell>
          <cell r="O5569">
            <v>0</v>
          </cell>
          <cell r="P5569" t="str">
            <v/>
          </cell>
          <cell r="R5569" t="str">
            <v/>
          </cell>
          <cell r="S5569">
            <v>0</v>
          </cell>
          <cell r="U5569">
            <v>0</v>
          </cell>
          <cell r="V5569">
            <v>0</v>
          </cell>
          <cell r="W5569">
            <v>0</v>
          </cell>
          <cell r="X5569"/>
          <cell r="Y5569"/>
        </row>
        <row r="5570">
          <cell r="I5570">
            <v>0</v>
          </cell>
          <cell r="J5570">
            <v>0</v>
          </cell>
          <cell r="O5570">
            <v>0</v>
          </cell>
          <cell r="P5570" t="str">
            <v/>
          </cell>
          <cell r="R5570" t="str">
            <v/>
          </cell>
          <cell r="S5570">
            <v>0</v>
          </cell>
          <cell r="U5570">
            <v>0</v>
          </cell>
          <cell r="V5570">
            <v>0</v>
          </cell>
          <cell r="W5570">
            <v>0</v>
          </cell>
          <cell r="X5570"/>
          <cell r="Y5570"/>
        </row>
        <row r="5571">
          <cell r="I5571">
            <v>0</v>
          </cell>
          <cell r="J5571">
            <v>0</v>
          </cell>
          <cell r="O5571">
            <v>0</v>
          </cell>
          <cell r="P5571" t="str">
            <v/>
          </cell>
          <cell r="R5571" t="str">
            <v/>
          </cell>
          <cell r="S5571">
            <v>0</v>
          </cell>
          <cell r="U5571">
            <v>0</v>
          </cell>
          <cell r="V5571">
            <v>0</v>
          </cell>
          <cell r="W5571">
            <v>0</v>
          </cell>
          <cell r="X5571"/>
          <cell r="Y5571"/>
        </row>
        <row r="5572">
          <cell r="I5572">
            <v>0</v>
          </cell>
          <cell r="J5572">
            <v>0</v>
          </cell>
          <cell r="O5572">
            <v>0</v>
          </cell>
          <cell r="P5572" t="str">
            <v/>
          </cell>
          <cell r="R5572" t="str">
            <v/>
          </cell>
          <cell r="S5572">
            <v>0</v>
          </cell>
          <cell r="U5572">
            <v>0</v>
          </cell>
          <cell r="V5572">
            <v>0</v>
          </cell>
          <cell r="W5572">
            <v>0</v>
          </cell>
          <cell r="X5572"/>
          <cell r="Y5572"/>
        </row>
        <row r="5573">
          <cell r="I5573">
            <v>0</v>
          </cell>
          <cell r="J5573">
            <v>0</v>
          </cell>
          <cell r="O5573">
            <v>0</v>
          </cell>
          <cell r="P5573" t="str">
            <v/>
          </cell>
          <cell r="R5573" t="str">
            <v/>
          </cell>
          <cell r="S5573">
            <v>0</v>
          </cell>
          <cell r="U5573">
            <v>0</v>
          </cell>
          <cell r="V5573">
            <v>0</v>
          </cell>
          <cell r="W5573">
            <v>0</v>
          </cell>
          <cell r="X5573"/>
          <cell r="Y5573"/>
        </row>
        <row r="5574">
          <cell r="I5574">
            <v>0</v>
          </cell>
          <cell r="J5574">
            <v>0</v>
          </cell>
          <cell r="O5574">
            <v>0</v>
          </cell>
          <cell r="P5574" t="str">
            <v/>
          </cell>
          <cell r="R5574" t="str">
            <v/>
          </cell>
          <cell r="S5574">
            <v>0</v>
          </cell>
          <cell r="U5574">
            <v>0</v>
          </cell>
          <cell r="V5574">
            <v>0</v>
          </cell>
          <cell r="W5574">
            <v>0</v>
          </cell>
          <cell r="X5574"/>
          <cell r="Y5574"/>
        </row>
        <row r="5575">
          <cell r="I5575">
            <v>0</v>
          </cell>
          <cell r="J5575">
            <v>0</v>
          </cell>
          <cell r="O5575">
            <v>0</v>
          </cell>
          <cell r="P5575" t="str">
            <v/>
          </cell>
          <cell r="R5575" t="str">
            <v/>
          </cell>
          <cell r="S5575">
            <v>0</v>
          </cell>
          <cell r="U5575">
            <v>0</v>
          </cell>
          <cell r="V5575">
            <v>0</v>
          </cell>
          <cell r="W5575">
            <v>0</v>
          </cell>
          <cell r="X5575"/>
          <cell r="Y5575"/>
        </row>
        <row r="5576">
          <cell r="I5576">
            <v>0</v>
          </cell>
          <cell r="J5576">
            <v>0</v>
          </cell>
          <cell r="O5576">
            <v>0</v>
          </cell>
          <cell r="P5576" t="str">
            <v/>
          </cell>
          <cell r="R5576" t="str">
            <v/>
          </cell>
          <cell r="S5576">
            <v>0</v>
          </cell>
          <cell r="U5576">
            <v>0</v>
          </cell>
          <cell r="V5576">
            <v>0</v>
          </cell>
          <cell r="W5576">
            <v>0</v>
          </cell>
          <cell r="X5576"/>
          <cell r="Y5576"/>
        </row>
        <row r="5577">
          <cell r="I5577">
            <v>0</v>
          </cell>
          <cell r="J5577">
            <v>0</v>
          </cell>
          <cell r="O5577">
            <v>0</v>
          </cell>
          <cell r="P5577" t="str">
            <v/>
          </cell>
          <cell r="R5577" t="str">
            <v/>
          </cell>
          <cell r="S5577">
            <v>0</v>
          </cell>
          <cell r="U5577">
            <v>0</v>
          </cell>
          <cell r="V5577">
            <v>0</v>
          </cell>
          <cell r="W5577">
            <v>0</v>
          </cell>
          <cell r="X5577"/>
          <cell r="Y5577"/>
        </row>
        <row r="5578">
          <cell r="I5578">
            <v>0</v>
          </cell>
          <cell r="J5578">
            <v>0</v>
          </cell>
          <cell r="O5578">
            <v>0</v>
          </cell>
          <cell r="P5578" t="str">
            <v/>
          </cell>
          <cell r="R5578" t="str">
            <v/>
          </cell>
          <cell r="S5578">
            <v>0</v>
          </cell>
          <cell r="U5578">
            <v>0</v>
          </cell>
          <cell r="V5578">
            <v>0</v>
          </cell>
          <cell r="W5578">
            <v>0</v>
          </cell>
          <cell r="X5578"/>
          <cell r="Y5578"/>
        </row>
        <row r="5579">
          <cell r="I5579">
            <v>0</v>
          </cell>
          <cell r="J5579">
            <v>0</v>
          </cell>
          <cell r="O5579">
            <v>0</v>
          </cell>
          <cell r="P5579" t="str">
            <v/>
          </cell>
          <cell r="R5579" t="str">
            <v/>
          </cell>
          <cell r="S5579">
            <v>0</v>
          </cell>
          <cell r="U5579">
            <v>0</v>
          </cell>
          <cell r="V5579">
            <v>0</v>
          </cell>
          <cell r="W5579">
            <v>0</v>
          </cell>
          <cell r="X5579"/>
          <cell r="Y5579"/>
        </row>
        <row r="5580">
          <cell r="I5580">
            <v>0</v>
          </cell>
          <cell r="J5580">
            <v>0</v>
          </cell>
          <cell r="O5580">
            <v>0</v>
          </cell>
          <cell r="P5580" t="str">
            <v/>
          </cell>
          <cell r="R5580" t="str">
            <v/>
          </cell>
          <cell r="S5580">
            <v>0</v>
          </cell>
          <cell r="U5580">
            <v>0</v>
          </cell>
          <cell r="V5580">
            <v>0</v>
          </cell>
          <cell r="W5580">
            <v>0</v>
          </cell>
          <cell r="X5580"/>
          <cell r="Y5580"/>
        </row>
        <row r="5581">
          <cell r="I5581">
            <v>0</v>
          </cell>
          <cell r="J5581">
            <v>0</v>
          </cell>
          <cell r="O5581">
            <v>0</v>
          </cell>
          <cell r="P5581" t="str">
            <v/>
          </cell>
          <cell r="R5581" t="str">
            <v/>
          </cell>
          <cell r="S5581">
            <v>0</v>
          </cell>
          <cell r="U5581">
            <v>0</v>
          </cell>
          <cell r="V5581">
            <v>0</v>
          </cell>
          <cell r="W5581">
            <v>0</v>
          </cell>
          <cell r="X5581"/>
          <cell r="Y5581"/>
        </row>
        <row r="5582">
          <cell r="I5582">
            <v>0</v>
          </cell>
          <cell r="J5582">
            <v>0</v>
          </cell>
          <cell r="O5582">
            <v>0</v>
          </cell>
          <cell r="P5582" t="str">
            <v/>
          </cell>
          <cell r="R5582" t="str">
            <v/>
          </cell>
          <cell r="S5582">
            <v>0</v>
          </cell>
          <cell r="U5582">
            <v>0</v>
          </cell>
          <cell r="V5582">
            <v>0</v>
          </cell>
          <cell r="W5582">
            <v>0</v>
          </cell>
          <cell r="X5582"/>
          <cell r="Y5582"/>
        </row>
        <row r="5583">
          <cell r="I5583">
            <v>0</v>
          </cell>
          <cell r="J5583">
            <v>0</v>
          </cell>
          <cell r="O5583">
            <v>0</v>
          </cell>
          <cell r="P5583" t="str">
            <v/>
          </cell>
          <cell r="R5583" t="str">
            <v/>
          </cell>
          <cell r="S5583">
            <v>0</v>
          </cell>
          <cell r="U5583">
            <v>0</v>
          </cell>
          <cell r="V5583">
            <v>0</v>
          </cell>
          <cell r="W5583">
            <v>0</v>
          </cell>
          <cell r="X5583"/>
          <cell r="Y5583"/>
        </row>
        <row r="5584">
          <cell r="I5584">
            <v>0</v>
          </cell>
          <cell r="J5584">
            <v>0</v>
          </cell>
          <cell r="O5584">
            <v>0</v>
          </cell>
          <cell r="P5584" t="str">
            <v/>
          </cell>
          <cell r="R5584" t="str">
            <v/>
          </cell>
          <cell r="S5584">
            <v>0</v>
          </cell>
          <cell r="U5584">
            <v>0</v>
          </cell>
          <cell r="V5584">
            <v>0</v>
          </cell>
          <cell r="W5584">
            <v>0</v>
          </cell>
          <cell r="X5584"/>
          <cell r="Y5584"/>
        </row>
        <row r="5585">
          <cell r="I5585">
            <v>0</v>
          </cell>
          <cell r="J5585">
            <v>0</v>
          </cell>
          <cell r="O5585">
            <v>0</v>
          </cell>
          <cell r="P5585" t="str">
            <v/>
          </cell>
          <cell r="R5585" t="str">
            <v/>
          </cell>
          <cell r="S5585">
            <v>0</v>
          </cell>
          <cell r="U5585">
            <v>0</v>
          </cell>
          <cell r="V5585">
            <v>0</v>
          </cell>
          <cell r="W5585">
            <v>0</v>
          </cell>
          <cell r="X5585"/>
          <cell r="Y5585"/>
        </row>
        <row r="5586">
          <cell r="I5586">
            <v>0</v>
          </cell>
          <cell r="J5586">
            <v>0</v>
          </cell>
          <cell r="O5586">
            <v>0</v>
          </cell>
          <cell r="P5586" t="str">
            <v/>
          </cell>
          <cell r="R5586" t="str">
            <v/>
          </cell>
          <cell r="S5586">
            <v>0</v>
          </cell>
          <cell r="U5586">
            <v>0</v>
          </cell>
          <cell r="V5586">
            <v>0</v>
          </cell>
          <cell r="W5586">
            <v>0</v>
          </cell>
          <cell r="X5586"/>
          <cell r="Y5586"/>
        </row>
        <row r="5587">
          <cell r="I5587">
            <v>0</v>
          </cell>
          <cell r="J5587">
            <v>0</v>
          </cell>
          <cell r="O5587">
            <v>0</v>
          </cell>
          <cell r="P5587" t="str">
            <v/>
          </cell>
          <cell r="R5587" t="str">
            <v/>
          </cell>
          <cell r="S5587">
            <v>0</v>
          </cell>
          <cell r="U5587">
            <v>0</v>
          </cell>
          <cell r="V5587">
            <v>0</v>
          </cell>
          <cell r="W5587">
            <v>0</v>
          </cell>
          <cell r="X5587"/>
          <cell r="Y5587"/>
        </row>
        <row r="5588">
          <cell r="I5588">
            <v>0</v>
          </cell>
          <cell r="J5588">
            <v>0</v>
          </cell>
          <cell r="O5588">
            <v>0</v>
          </cell>
          <cell r="P5588" t="str">
            <v/>
          </cell>
          <cell r="R5588" t="str">
            <v/>
          </cell>
          <cell r="S5588">
            <v>0</v>
          </cell>
          <cell r="U5588">
            <v>0</v>
          </cell>
          <cell r="V5588">
            <v>0</v>
          </cell>
          <cell r="W5588">
            <v>0</v>
          </cell>
          <cell r="X5588"/>
          <cell r="Y5588"/>
        </row>
        <row r="5589">
          <cell r="I5589">
            <v>0</v>
          </cell>
          <cell r="J5589">
            <v>0</v>
          </cell>
          <cell r="O5589">
            <v>0</v>
          </cell>
          <cell r="P5589" t="str">
            <v/>
          </cell>
          <cell r="R5589" t="str">
            <v/>
          </cell>
          <cell r="S5589">
            <v>0</v>
          </cell>
          <cell r="U5589">
            <v>0</v>
          </cell>
          <cell r="V5589">
            <v>0</v>
          </cell>
          <cell r="W5589">
            <v>0</v>
          </cell>
          <cell r="X5589"/>
          <cell r="Y5589"/>
        </row>
        <row r="5590">
          <cell r="I5590">
            <v>0</v>
          </cell>
          <cell r="J5590">
            <v>0</v>
          </cell>
          <cell r="O5590">
            <v>0</v>
          </cell>
          <cell r="P5590" t="str">
            <v/>
          </cell>
          <cell r="R5590" t="str">
            <v/>
          </cell>
          <cell r="S5590">
            <v>0</v>
          </cell>
          <cell r="U5590">
            <v>0</v>
          </cell>
          <cell r="V5590">
            <v>0</v>
          </cell>
          <cell r="W5590">
            <v>0</v>
          </cell>
          <cell r="X5590"/>
          <cell r="Y5590"/>
        </row>
        <row r="5591">
          <cell r="I5591">
            <v>0</v>
          </cell>
          <cell r="J5591">
            <v>0</v>
          </cell>
          <cell r="O5591">
            <v>0</v>
          </cell>
          <cell r="P5591" t="str">
            <v/>
          </cell>
          <cell r="R5591" t="str">
            <v/>
          </cell>
          <cell r="S5591">
            <v>0</v>
          </cell>
          <cell r="U5591">
            <v>0</v>
          </cell>
          <cell r="V5591">
            <v>0</v>
          </cell>
          <cell r="W5591">
            <v>0</v>
          </cell>
          <cell r="X5591"/>
          <cell r="Y5591"/>
        </row>
        <row r="5592">
          <cell r="I5592">
            <v>0</v>
          </cell>
          <cell r="J5592">
            <v>0</v>
          </cell>
          <cell r="O5592">
            <v>0</v>
          </cell>
          <cell r="P5592" t="str">
            <v/>
          </cell>
          <cell r="R5592" t="str">
            <v/>
          </cell>
          <cell r="S5592">
            <v>0</v>
          </cell>
          <cell r="U5592">
            <v>0</v>
          </cell>
          <cell r="V5592">
            <v>0</v>
          </cell>
          <cell r="W5592">
            <v>0</v>
          </cell>
          <cell r="X5592"/>
          <cell r="Y5592"/>
        </row>
        <row r="5593">
          <cell r="I5593">
            <v>0</v>
          </cell>
          <cell r="J5593">
            <v>0</v>
          </cell>
          <cell r="O5593">
            <v>0</v>
          </cell>
          <cell r="P5593" t="str">
            <v/>
          </cell>
          <cell r="R5593" t="str">
            <v/>
          </cell>
          <cell r="S5593">
            <v>0</v>
          </cell>
          <cell r="U5593">
            <v>0</v>
          </cell>
          <cell r="V5593">
            <v>0</v>
          </cell>
          <cell r="W5593">
            <v>0</v>
          </cell>
          <cell r="X5593"/>
          <cell r="Y5593"/>
        </row>
        <row r="5594">
          <cell r="I5594">
            <v>0</v>
          </cell>
          <cell r="J5594">
            <v>0</v>
          </cell>
          <cell r="O5594">
            <v>0</v>
          </cell>
          <cell r="P5594" t="str">
            <v/>
          </cell>
          <cell r="R5594" t="str">
            <v/>
          </cell>
          <cell r="S5594">
            <v>0</v>
          </cell>
          <cell r="U5594">
            <v>0</v>
          </cell>
          <cell r="V5594">
            <v>0</v>
          </cell>
          <cell r="W5594">
            <v>0</v>
          </cell>
          <cell r="X5594"/>
          <cell r="Y5594"/>
        </row>
        <row r="5595">
          <cell r="I5595">
            <v>0</v>
          </cell>
          <cell r="J5595">
            <v>0</v>
          </cell>
          <cell r="O5595">
            <v>0</v>
          </cell>
          <cell r="P5595" t="str">
            <v/>
          </cell>
          <cell r="R5595" t="str">
            <v/>
          </cell>
          <cell r="S5595">
            <v>0</v>
          </cell>
          <cell r="U5595">
            <v>0</v>
          </cell>
          <cell r="V5595">
            <v>0</v>
          </cell>
          <cell r="W5595">
            <v>0</v>
          </cell>
          <cell r="X5595"/>
          <cell r="Y5595"/>
        </row>
        <row r="5596">
          <cell r="I5596">
            <v>0</v>
          </cell>
          <cell r="J5596">
            <v>0</v>
          </cell>
          <cell r="O5596">
            <v>0</v>
          </cell>
          <cell r="P5596" t="str">
            <v/>
          </cell>
          <cell r="R5596" t="str">
            <v/>
          </cell>
          <cell r="S5596">
            <v>0</v>
          </cell>
          <cell r="U5596">
            <v>0</v>
          </cell>
          <cell r="V5596">
            <v>0</v>
          </cell>
          <cell r="W5596">
            <v>0</v>
          </cell>
          <cell r="X5596"/>
          <cell r="Y5596"/>
        </row>
        <row r="5597">
          <cell r="I5597">
            <v>0</v>
          </cell>
          <cell r="J5597">
            <v>0</v>
          </cell>
          <cell r="O5597">
            <v>0</v>
          </cell>
          <cell r="P5597" t="str">
            <v/>
          </cell>
          <cell r="R5597" t="str">
            <v/>
          </cell>
          <cell r="S5597">
            <v>0</v>
          </cell>
          <cell r="U5597">
            <v>0</v>
          </cell>
          <cell r="V5597">
            <v>0</v>
          </cell>
          <cell r="W5597">
            <v>0</v>
          </cell>
          <cell r="X5597"/>
          <cell r="Y5597"/>
        </row>
        <row r="5598">
          <cell r="I5598">
            <v>0</v>
          </cell>
          <cell r="J5598">
            <v>0</v>
          </cell>
          <cell r="O5598">
            <v>0</v>
          </cell>
          <cell r="P5598" t="str">
            <v/>
          </cell>
          <cell r="R5598" t="str">
            <v/>
          </cell>
          <cell r="S5598">
            <v>0</v>
          </cell>
          <cell r="U5598">
            <v>0</v>
          </cell>
          <cell r="V5598">
            <v>0</v>
          </cell>
          <cell r="W5598">
            <v>0</v>
          </cell>
          <cell r="X5598"/>
          <cell r="Y5598"/>
        </row>
        <row r="5599">
          <cell r="I5599">
            <v>0</v>
          </cell>
          <cell r="J5599">
            <v>0</v>
          </cell>
          <cell r="O5599">
            <v>0</v>
          </cell>
          <cell r="P5599" t="str">
            <v/>
          </cell>
          <cell r="R5599" t="str">
            <v/>
          </cell>
          <cell r="S5599">
            <v>0</v>
          </cell>
          <cell r="U5599">
            <v>0</v>
          </cell>
          <cell r="V5599">
            <v>0</v>
          </cell>
          <cell r="W5599">
            <v>0</v>
          </cell>
          <cell r="X5599"/>
          <cell r="Y5599"/>
        </row>
        <row r="5600">
          <cell r="I5600">
            <v>0</v>
          </cell>
          <cell r="J5600">
            <v>0</v>
          </cell>
          <cell r="O5600">
            <v>0</v>
          </cell>
          <cell r="P5600" t="str">
            <v/>
          </cell>
          <cell r="R5600" t="str">
            <v/>
          </cell>
          <cell r="S5600">
            <v>0</v>
          </cell>
          <cell r="U5600">
            <v>0</v>
          </cell>
          <cell r="V5600">
            <v>0</v>
          </cell>
          <cell r="W5600">
            <v>0</v>
          </cell>
          <cell r="X5600"/>
          <cell r="Y5600"/>
        </row>
        <row r="5601">
          <cell r="I5601">
            <v>0</v>
          </cell>
          <cell r="J5601">
            <v>0</v>
          </cell>
          <cell r="O5601">
            <v>0</v>
          </cell>
          <cell r="P5601" t="str">
            <v/>
          </cell>
          <cell r="R5601" t="str">
            <v/>
          </cell>
          <cell r="S5601">
            <v>0</v>
          </cell>
          <cell r="U5601">
            <v>0</v>
          </cell>
          <cell r="V5601">
            <v>0</v>
          </cell>
          <cell r="W5601">
            <v>0</v>
          </cell>
          <cell r="X5601"/>
          <cell r="Y5601"/>
        </row>
        <row r="5602">
          <cell r="I5602">
            <v>0</v>
          </cell>
          <cell r="J5602">
            <v>0</v>
          </cell>
          <cell r="O5602">
            <v>0</v>
          </cell>
          <cell r="P5602" t="str">
            <v/>
          </cell>
          <cell r="R5602" t="str">
            <v/>
          </cell>
          <cell r="S5602">
            <v>0</v>
          </cell>
          <cell r="U5602">
            <v>0</v>
          </cell>
          <cell r="V5602">
            <v>0</v>
          </cell>
          <cell r="W5602">
            <v>0</v>
          </cell>
          <cell r="X5602"/>
          <cell r="Y5602"/>
        </row>
        <row r="5603">
          <cell r="I5603">
            <v>0</v>
          </cell>
          <cell r="J5603">
            <v>0</v>
          </cell>
          <cell r="O5603">
            <v>0</v>
          </cell>
          <cell r="P5603" t="str">
            <v/>
          </cell>
          <cell r="R5603" t="str">
            <v/>
          </cell>
          <cell r="S5603">
            <v>0</v>
          </cell>
          <cell r="U5603">
            <v>0</v>
          </cell>
          <cell r="V5603">
            <v>0</v>
          </cell>
          <cell r="W5603">
            <v>0</v>
          </cell>
          <cell r="X5603"/>
          <cell r="Y5603"/>
        </row>
        <row r="5604">
          <cell r="I5604">
            <v>0</v>
          </cell>
          <cell r="J5604">
            <v>0</v>
          </cell>
          <cell r="O5604">
            <v>0</v>
          </cell>
          <cell r="P5604" t="str">
            <v/>
          </cell>
          <cell r="R5604" t="str">
            <v/>
          </cell>
          <cell r="S5604">
            <v>0</v>
          </cell>
          <cell r="U5604">
            <v>0</v>
          </cell>
          <cell r="V5604">
            <v>0</v>
          </cell>
          <cell r="W5604">
            <v>0</v>
          </cell>
          <cell r="X5604"/>
          <cell r="Y5604"/>
        </row>
        <row r="5605">
          <cell r="I5605">
            <v>0</v>
          </cell>
          <cell r="J5605">
            <v>0</v>
          </cell>
          <cell r="O5605">
            <v>0</v>
          </cell>
          <cell r="P5605" t="str">
            <v/>
          </cell>
          <cell r="R5605" t="str">
            <v/>
          </cell>
          <cell r="S5605">
            <v>0</v>
          </cell>
          <cell r="U5605">
            <v>0</v>
          </cell>
          <cell r="V5605">
            <v>0</v>
          </cell>
          <cell r="W5605">
            <v>0</v>
          </cell>
          <cell r="X5605"/>
          <cell r="Y5605"/>
        </row>
        <row r="5606">
          <cell r="I5606">
            <v>0</v>
          </cell>
          <cell r="J5606">
            <v>0</v>
          </cell>
          <cell r="O5606">
            <v>0</v>
          </cell>
          <cell r="P5606" t="str">
            <v/>
          </cell>
          <cell r="R5606" t="str">
            <v/>
          </cell>
          <cell r="S5606">
            <v>0</v>
          </cell>
          <cell r="U5606">
            <v>0</v>
          </cell>
          <cell r="V5606">
            <v>0</v>
          </cell>
          <cell r="W5606">
            <v>0</v>
          </cell>
          <cell r="X5606"/>
          <cell r="Y5606"/>
        </row>
        <row r="5607">
          <cell r="I5607">
            <v>0</v>
          </cell>
          <cell r="J5607">
            <v>0</v>
          </cell>
          <cell r="O5607">
            <v>0</v>
          </cell>
          <cell r="P5607" t="str">
            <v/>
          </cell>
          <cell r="R5607" t="str">
            <v/>
          </cell>
          <cell r="S5607">
            <v>0</v>
          </cell>
          <cell r="U5607">
            <v>0</v>
          </cell>
          <cell r="V5607">
            <v>0</v>
          </cell>
          <cell r="W5607">
            <v>0</v>
          </cell>
          <cell r="X5607"/>
          <cell r="Y5607"/>
        </row>
        <row r="5608">
          <cell r="I5608">
            <v>0</v>
          </cell>
          <cell r="J5608">
            <v>0</v>
          </cell>
          <cell r="O5608">
            <v>0</v>
          </cell>
          <cell r="P5608" t="str">
            <v/>
          </cell>
          <cell r="R5608" t="str">
            <v/>
          </cell>
          <cell r="S5608">
            <v>0</v>
          </cell>
          <cell r="U5608">
            <v>0</v>
          </cell>
          <cell r="V5608">
            <v>0</v>
          </cell>
          <cell r="W5608">
            <v>0</v>
          </cell>
          <cell r="X5608"/>
          <cell r="Y5608"/>
        </row>
        <row r="5609">
          <cell r="I5609">
            <v>0</v>
          </cell>
          <cell r="J5609">
            <v>0</v>
          </cell>
          <cell r="O5609">
            <v>0</v>
          </cell>
          <cell r="P5609" t="str">
            <v/>
          </cell>
          <cell r="R5609" t="str">
            <v/>
          </cell>
          <cell r="S5609">
            <v>0</v>
          </cell>
          <cell r="U5609">
            <v>0</v>
          </cell>
          <cell r="V5609">
            <v>0</v>
          </cell>
          <cell r="W5609">
            <v>0</v>
          </cell>
          <cell r="X5609"/>
          <cell r="Y5609"/>
        </row>
        <row r="5610">
          <cell r="I5610">
            <v>0</v>
          </cell>
          <cell r="J5610">
            <v>0</v>
          </cell>
          <cell r="O5610">
            <v>0</v>
          </cell>
          <cell r="P5610" t="str">
            <v/>
          </cell>
          <cell r="R5610" t="str">
            <v/>
          </cell>
          <cell r="S5610">
            <v>0</v>
          </cell>
          <cell r="U5610">
            <v>0</v>
          </cell>
          <cell r="V5610">
            <v>0</v>
          </cell>
          <cell r="W5610">
            <v>0</v>
          </cell>
          <cell r="X5610"/>
          <cell r="Y5610"/>
        </row>
        <row r="5611">
          <cell r="I5611">
            <v>0</v>
          </cell>
          <cell r="J5611">
            <v>0</v>
          </cell>
          <cell r="O5611">
            <v>0</v>
          </cell>
          <cell r="P5611" t="str">
            <v/>
          </cell>
          <cell r="R5611" t="str">
            <v/>
          </cell>
          <cell r="S5611">
            <v>0</v>
          </cell>
          <cell r="U5611">
            <v>0</v>
          </cell>
          <cell r="V5611">
            <v>0</v>
          </cell>
          <cell r="W5611">
            <v>0</v>
          </cell>
          <cell r="X5611"/>
          <cell r="Y5611"/>
        </row>
        <row r="5612">
          <cell r="I5612">
            <v>0</v>
          </cell>
          <cell r="J5612">
            <v>0</v>
          </cell>
          <cell r="O5612">
            <v>0</v>
          </cell>
          <cell r="P5612" t="str">
            <v/>
          </cell>
          <cell r="R5612" t="str">
            <v/>
          </cell>
          <cell r="S5612">
            <v>0</v>
          </cell>
          <cell r="U5612">
            <v>0</v>
          </cell>
          <cell r="V5612">
            <v>0</v>
          </cell>
          <cell r="W5612">
            <v>0</v>
          </cell>
          <cell r="X5612"/>
          <cell r="Y5612"/>
        </row>
        <row r="5613">
          <cell r="I5613">
            <v>0</v>
          </cell>
          <cell r="J5613">
            <v>0</v>
          </cell>
          <cell r="O5613">
            <v>0</v>
          </cell>
          <cell r="P5613" t="str">
            <v/>
          </cell>
          <cell r="R5613" t="str">
            <v/>
          </cell>
          <cell r="S5613">
            <v>0</v>
          </cell>
          <cell r="U5613">
            <v>0</v>
          </cell>
          <cell r="V5613">
            <v>0</v>
          </cell>
          <cell r="W5613">
            <v>0</v>
          </cell>
          <cell r="X5613"/>
          <cell r="Y5613"/>
        </row>
        <row r="5614">
          <cell r="I5614">
            <v>0</v>
          </cell>
          <cell r="J5614">
            <v>0</v>
          </cell>
          <cell r="O5614">
            <v>0</v>
          </cell>
          <cell r="P5614" t="str">
            <v/>
          </cell>
          <cell r="R5614" t="str">
            <v/>
          </cell>
          <cell r="S5614">
            <v>0</v>
          </cell>
          <cell r="U5614">
            <v>0</v>
          </cell>
          <cell r="V5614">
            <v>0</v>
          </cell>
          <cell r="W5614">
            <v>0</v>
          </cell>
          <cell r="X5614"/>
          <cell r="Y5614"/>
        </row>
        <row r="5615">
          <cell r="I5615">
            <v>0</v>
          </cell>
          <cell r="J5615">
            <v>0</v>
          </cell>
          <cell r="O5615">
            <v>0</v>
          </cell>
          <cell r="P5615" t="str">
            <v/>
          </cell>
          <cell r="R5615" t="str">
            <v/>
          </cell>
          <cell r="S5615">
            <v>0</v>
          </cell>
          <cell r="U5615">
            <v>0</v>
          </cell>
          <cell r="V5615">
            <v>0</v>
          </cell>
          <cell r="W5615">
            <v>0</v>
          </cell>
          <cell r="X5615"/>
          <cell r="Y5615"/>
        </row>
        <row r="5616">
          <cell r="I5616">
            <v>0</v>
          </cell>
          <cell r="J5616">
            <v>0</v>
          </cell>
          <cell r="O5616">
            <v>0</v>
          </cell>
          <cell r="P5616" t="str">
            <v/>
          </cell>
          <cell r="R5616" t="str">
            <v/>
          </cell>
          <cell r="S5616">
            <v>0</v>
          </cell>
          <cell r="U5616">
            <v>0</v>
          </cell>
          <cell r="V5616">
            <v>0</v>
          </cell>
          <cell r="W5616">
            <v>0</v>
          </cell>
          <cell r="X5616"/>
          <cell r="Y5616"/>
        </row>
        <row r="5617">
          <cell r="I5617">
            <v>0</v>
          </cell>
          <cell r="J5617">
            <v>0</v>
          </cell>
          <cell r="O5617">
            <v>0</v>
          </cell>
          <cell r="P5617" t="str">
            <v/>
          </cell>
          <cell r="R5617" t="str">
            <v/>
          </cell>
          <cell r="S5617">
            <v>0</v>
          </cell>
          <cell r="U5617">
            <v>0</v>
          </cell>
          <cell r="V5617">
            <v>0</v>
          </cell>
          <cell r="W5617">
            <v>0</v>
          </cell>
          <cell r="X5617"/>
          <cell r="Y5617"/>
        </row>
        <row r="5618">
          <cell r="I5618">
            <v>0</v>
          </cell>
          <cell r="J5618">
            <v>0</v>
          </cell>
          <cell r="O5618">
            <v>0</v>
          </cell>
          <cell r="P5618" t="str">
            <v/>
          </cell>
          <cell r="R5618" t="str">
            <v/>
          </cell>
          <cell r="S5618">
            <v>0</v>
          </cell>
          <cell r="U5618">
            <v>0</v>
          </cell>
          <cell r="V5618">
            <v>0</v>
          </cell>
          <cell r="W5618">
            <v>0</v>
          </cell>
          <cell r="X5618"/>
          <cell r="Y5618"/>
        </row>
        <row r="5619">
          <cell r="I5619">
            <v>0</v>
          </cell>
          <cell r="J5619">
            <v>0</v>
          </cell>
          <cell r="O5619">
            <v>0</v>
          </cell>
          <cell r="P5619" t="str">
            <v/>
          </cell>
          <cell r="R5619" t="str">
            <v/>
          </cell>
          <cell r="S5619">
            <v>0</v>
          </cell>
          <cell r="U5619">
            <v>0</v>
          </cell>
          <cell r="V5619">
            <v>0</v>
          </cell>
          <cell r="W5619">
            <v>0</v>
          </cell>
          <cell r="X5619"/>
          <cell r="Y5619"/>
        </row>
        <row r="5620">
          <cell r="I5620">
            <v>0</v>
          </cell>
          <cell r="J5620">
            <v>0</v>
          </cell>
          <cell r="O5620">
            <v>0</v>
          </cell>
          <cell r="P5620" t="str">
            <v/>
          </cell>
          <cell r="R5620" t="str">
            <v/>
          </cell>
          <cell r="S5620">
            <v>0</v>
          </cell>
          <cell r="U5620">
            <v>0</v>
          </cell>
          <cell r="V5620">
            <v>0</v>
          </cell>
          <cell r="W5620">
            <v>0</v>
          </cell>
          <cell r="X5620"/>
          <cell r="Y5620"/>
        </row>
        <row r="5621">
          <cell r="I5621">
            <v>0</v>
          </cell>
          <cell r="J5621">
            <v>0</v>
          </cell>
          <cell r="O5621">
            <v>0</v>
          </cell>
          <cell r="P5621" t="str">
            <v/>
          </cell>
          <cell r="R5621" t="str">
            <v/>
          </cell>
          <cell r="S5621">
            <v>0</v>
          </cell>
          <cell r="U5621">
            <v>0</v>
          </cell>
          <cell r="V5621">
            <v>0</v>
          </cell>
          <cell r="W5621">
            <v>0</v>
          </cell>
          <cell r="X5621"/>
          <cell r="Y5621"/>
        </row>
        <row r="5622">
          <cell r="I5622">
            <v>0</v>
          </cell>
          <cell r="J5622">
            <v>0</v>
          </cell>
          <cell r="O5622">
            <v>0</v>
          </cell>
          <cell r="P5622" t="str">
            <v/>
          </cell>
          <cell r="R5622" t="str">
            <v/>
          </cell>
          <cell r="S5622">
            <v>0</v>
          </cell>
          <cell r="U5622">
            <v>0</v>
          </cell>
          <cell r="V5622">
            <v>0</v>
          </cell>
          <cell r="W5622">
            <v>0</v>
          </cell>
          <cell r="X5622"/>
          <cell r="Y5622"/>
        </row>
        <row r="5623">
          <cell r="I5623">
            <v>0</v>
          </cell>
          <cell r="J5623">
            <v>0</v>
          </cell>
          <cell r="O5623">
            <v>0</v>
          </cell>
          <cell r="P5623" t="str">
            <v/>
          </cell>
          <cell r="R5623" t="str">
            <v/>
          </cell>
          <cell r="S5623">
            <v>0</v>
          </cell>
          <cell r="U5623">
            <v>0</v>
          </cell>
          <cell r="V5623">
            <v>0</v>
          </cell>
          <cell r="W5623">
            <v>0</v>
          </cell>
          <cell r="X5623"/>
          <cell r="Y5623"/>
        </row>
        <row r="5624">
          <cell r="I5624">
            <v>0</v>
          </cell>
          <cell r="J5624">
            <v>0</v>
          </cell>
          <cell r="O5624">
            <v>0</v>
          </cell>
          <cell r="P5624" t="str">
            <v/>
          </cell>
          <cell r="R5624" t="str">
            <v/>
          </cell>
          <cell r="S5624">
            <v>0</v>
          </cell>
          <cell r="U5624">
            <v>0</v>
          </cell>
          <cell r="V5624">
            <v>0</v>
          </cell>
          <cell r="W5624">
            <v>0</v>
          </cell>
          <cell r="X5624"/>
          <cell r="Y5624"/>
        </row>
        <row r="5625">
          <cell r="I5625">
            <v>0</v>
          </cell>
          <cell r="J5625">
            <v>0</v>
          </cell>
          <cell r="O5625">
            <v>0</v>
          </cell>
          <cell r="P5625" t="str">
            <v/>
          </cell>
          <cell r="R5625" t="str">
            <v/>
          </cell>
          <cell r="S5625">
            <v>0</v>
          </cell>
          <cell r="U5625">
            <v>0</v>
          </cell>
          <cell r="V5625">
            <v>0</v>
          </cell>
          <cell r="W5625">
            <v>0</v>
          </cell>
          <cell r="X5625"/>
          <cell r="Y5625"/>
        </row>
        <row r="5626">
          <cell r="I5626">
            <v>0</v>
          </cell>
          <cell r="J5626">
            <v>0</v>
          </cell>
          <cell r="O5626">
            <v>0</v>
          </cell>
          <cell r="P5626" t="str">
            <v/>
          </cell>
          <cell r="R5626" t="str">
            <v/>
          </cell>
          <cell r="S5626">
            <v>0</v>
          </cell>
          <cell r="U5626">
            <v>0</v>
          </cell>
          <cell r="V5626">
            <v>0</v>
          </cell>
          <cell r="W5626">
            <v>0</v>
          </cell>
          <cell r="X5626"/>
          <cell r="Y5626"/>
        </row>
        <row r="5627">
          <cell r="I5627">
            <v>0</v>
          </cell>
          <cell r="J5627">
            <v>0</v>
          </cell>
          <cell r="O5627">
            <v>0</v>
          </cell>
          <cell r="P5627" t="str">
            <v/>
          </cell>
          <cell r="R5627" t="str">
            <v/>
          </cell>
          <cell r="S5627">
            <v>0</v>
          </cell>
          <cell r="U5627">
            <v>0</v>
          </cell>
          <cell r="V5627">
            <v>0</v>
          </cell>
          <cell r="W5627">
            <v>0</v>
          </cell>
          <cell r="X5627"/>
          <cell r="Y5627"/>
        </row>
        <row r="5628">
          <cell r="I5628">
            <v>0</v>
          </cell>
          <cell r="J5628">
            <v>0</v>
          </cell>
          <cell r="O5628">
            <v>0</v>
          </cell>
          <cell r="P5628" t="str">
            <v/>
          </cell>
          <cell r="R5628" t="str">
            <v/>
          </cell>
          <cell r="S5628">
            <v>0</v>
          </cell>
          <cell r="U5628">
            <v>0</v>
          </cell>
          <cell r="V5628">
            <v>0</v>
          </cell>
          <cell r="W5628">
            <v>0</v>
          </cell>
          <cell r="X5628"/>
          <cell r="Y5628"/>
        </row>
        <row r="5629">
          <cell r="I5629">
            <v>0</v>
          </cell>
          <cell r="J5629">
            <v>0</v>
          </cell>
          <cell r="O5629">
            <v>0</v>
          </cell>
          <cell r="P5629" t="str">
            <v/>
          </cell>
          <cell r="R5629" t="str">
            <v/>
          </cell>
          <cell r="S5629">
            <v>0</v>
          </cell>
          <cell r="U5629">
            <v>0</v>
          </cell>
          <cell r="V5629">
            <v>0</v>
          </cell>
          <cell r="W5629">
            <v>0</v>
          </cell>
          <cell r="X5629"/>
          <cell r="Y5629"/>
        </row>
        <row r="5630">
          <cell r="I5630">
            <v>0</v>
          </cell>
          <cell r="J5630">
            <v>0</v>
          </cell>
          <cell r="O5630">
            <v>0</v>
          </cell>
          <cell r="P5630" t="str">
            <v/>
          </cell>
          <cell r="R5630" t="str">
            <v/>
          </cell>
          <cell r="S5630">
            <v>0</v>
          </cell>
          <cell r="U5630">
            <v>0</v>
          </cell>
          <cell r="V5630">
            <v>0</v>
          </cell>
          <cell r="W5630">
            <v>0</v>
          </cell>
          <cell r="X5630"/>
          <cell r="Y5630"/>
        </row>
        <row r="5631">
          <cell r="I5631">
            <v>0</v>
          </cell>
          <cell r="J5631">
            <v>0</v>
          </cell>
          <cell r="O5631">
            <v>0</v>
          </cell>
          <cell r="P5631" t="str">
            <v/>
          </cell>
          <cell r="R5631" t="str">
            <v/>
          </cell>
          <cell r="S5631">
            <v>0</v>
          </cell>
          <cell r="U5631">
            <v>0</v>
          </cell>
          <cell r="V5631">
            <v>0</v>
          </cell>
          <cell r="W5631">
            <v>0</v>
          </cell>
          <cell r="X5631"/>
          <cell r="Y5631"/>
        </row>
        <row r="5632">
          <cell r="I5632">
            <v>0</v>
          </cell>
          <cell r="J5632">
            <v>0</v>
          </cell>
          <cell r="O5632">
            <v>0</v>
          </cell>
          <cell r="P5632" t="str">
            <v/>
          </cell>
          <cell r="R5632" t="str">
            <v/>
          </cell>
          <cell r="S5632">
            <v>0</v>
          </cell>
          <cell r="U5632">
            <v>0</v>
          </cell>
          <cell r="V5632">
            <v>0</v>
          </cell>
          <cell r="W5632">
            <v>0</v>
          </cell>
          <cell r="X5632"/>
          <cell r="Y5632"/>
        </row>
        <row r="5633">
          <cell r="I5633">
            <v>0</v>
          </cell>
          <cell r="J5633">
            <v>0</v>
          </cell>
          <cell r="O5633">
            <v>0</v>
          </cell>
          <cell r="P5633" t="str">
            <v/>
          </cell>
          <cell r="R5633" t="str">
            <v/>
          </cell>
          <cell r="S5633">
            <v>0</v>
          </cell>
          <cell r="U5633">
            <v>0</v>
          </cell>
          <cell r="V5633">
            <v>0</v>
          </cell>
          <cell r="W5633">
            <v>0</v>
          </cell>
          <cell r="X5633"/>
          <cell r="Y5633"/>
        </row>
        <row r="5634">
          <cell r="I5634">
            <v>0</v>
          </cell>
          <cell r="J5634">
            <v>0</v>
          </cell>
          <cell r="O5634">
            <v>0</v>
          </cell>
          <cell r="P5634" t="str">
            <v/>
          </cell>
          <cell r="R5634" t="str">
            <v/>
          </cell>
          <cell r="S5634">
            <v>0</v>
          </cell>
          <cell r="U5634">
            <v>0</v>
          </cell>
          <cell r="V5634">
            <v>0</v>
          </cell>
          <cell r="W5634">
            <v>0</v>
          </cell>
          <cell r="X5634"/>
          <cell r="Y5634"/>
        </row>
      </sheetData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comments" Target="../comments2.x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.bin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12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11" Type="http://schemas.openxmlformats.org/officeDocument/2006/relationships/printerSettings" Target="../printerSettings/printerSettings33.bin"/><Relationship Id="rId5" Type="http://schemas.openxmlformats.org/officeDocument/2006/relationships/printerSettings" Target="../printerSettings/printerSettings27.bin"/><Relationship Id="rId10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26.bin"/><Relationship Id="rId9" Type="http://schemas.openxmlformats.org/officeDocument/2006/relationships/printerSettings" Target="../printerSettings/printerSettings3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6.bin"/><Relationship Id="rId7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Relationship Id="rId6" Type="http://schemas.openxmlformats.org/officeDocument/2006/relationships/printerSettings" Target="../printerSettings/printerSettings39.bin"/><Relationship Id="rId11" Type="http://schemas.openxmlformats.org/officeDocument/2006/relationships/printerSettings" Target="../printerSettings/printerSettings44.bin"/><Relationship Id="rId5" Type="http://schemas.openxmlformats.org/officeDocument/2006/relationships/printerSettings" Target="../printerSettings/printerSettings38.bin"/><Relationship Id="rId10" Type="http://schemas.openxmlformats.org/officeDocument/2006/relationships/printerSettings" Target="../printerSettings/printerSettings43.bin"/><Relationship Id="rId4" Type="http://schemas.openxmlformats.org/officeDocument/2006/relationships/printerSettings" Target="../printerSettings/printerSettings37.bin"/><Relationship Id="rId9" Type="http://schemas.openxmlformats.org/officeDocument/2006/relationships/printerSettings" Target="../printerSettings/printerSettings4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2.bin"/><Relationship Id="rId13" Type="http://schemas.openxmlformats.org/officeDocument/2006/relationships/comments" Target="../comments4.xml"/><Relationship Id="rId3" Type="http://schemas.openxmlformats.org/officeDocument/2006/relationships/printerSettings" Target="../printerSettings/printerSettings47.bin"/><Relationship Id="rId7" Type="http://schemas.openxmlformats.org/officeDocument/2006/relationships/printerSettings" Target="../printerSettings/printerSettings51.bin"/><Relationship Id="rId12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printerSettings" Target="../printerSettings/printerSettings50.bin"/><Relationship Id="rId11" Type="http://schemas.openxmlformats.org/officeDocument/2006/relationships/printerSettings" Target="../printerSettings/printerSettings55.bin"/><Relationship Id="rId5" Type="http://schemas.openxmlformats.org/officeDocument/2006/relationships/printerSettings" Target="../printerSettings/printerSettings49.bin"/><Relationship Id="rId10" Type="http://schemas.openxmlformats.org/officeDocument/2006/relationships/printerSettings" Target="../printerSettings/printerSettings54.bin"/><Relationship Id="rId4" Type="http://schemas.openxmlformats.org/officeDocument/2006/relationships/printerSettings" Target="../printerSettings/printerSettings48.bin"/><Relationship Id="rId9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5">
    <pageSetUpPr fitToPage="1"/>
  </sheetPr>
  <dimension ref="A1:CT5634"/>
  <sheetViews>
    <sheetView showRuler="0" zoomScale="85" zoomScaleNormal="85" workbookViewId="0">
      <pane xSplit="4" ySplit="2" topLeftCell="E3512" activePane="bottomRight" state="frozen"/>
      <selection pane="topRight" activeCell="E1" sqref="E1"/>
      <selection pane="bottomLeft" activeCell="A3" sqref="A3"/>
      <selection pane="bottomRight" activeCell="A3543" sqref="A3543"/>
    </sheetView>
  </sheetViews>
  <sheetFormatPr defaultRowHeight="15" x14ac:dyDescent="0.25"/>
  <cols>
    <col min="1" max="1" width="14.28515625" style="1781" bestFit="1" customWidth="1"/>
    <col min="2" max="2" width="21.28515625" style="1782" customWidth="1"/>
    <col min="3" max="3" width="58.28515625" style="1782" bestFit="1" customWidth="1"/>
    <col min="4" max="4" width="22.7109375" style="1762" customWidth="1"/>
    <col min="5" max="8" width="4.42578125" style="1762" customWidth="1"/>
    <col min="9" max="9" width="7.140625" style="1919" customWidth="1"/>
    <col min="10" max="10" width="6.7109375" style="1919" customWidth="1"/>
    <col min="11" max="11" width="5.5703125" style="1919" bestFit="1" customWidth="1"/>
    <col min="12" max="12" width="14.140625" style="1764" bestFit="1" customWidth="1"/>
    <col min="13" max="13" width="11.85546875" style="1764" customWidth="1"/>
    <col min="14" max="15" width="14.140625" style="1764" bestFit="1" customWidth="1"/>
    <col min="16" max="16" width="5" style="1762" customWidth="1"/>
    <col min="17" max="17" width="14.140625" style="1764" bestFit="1" customWidth="1"/>
    <col min="18" max="18" width="10.42578125" style="1762" customWidth="1"/>
    <col min="19" max="19" width="6.28515625" style="1807" customWidth="1"/>
    <col min="20" max="20" width="5.5703125" style="1808" customWidth="1"/>
    <col min="21" max="21" width="16.5703125" style="1764" bestFit="1" customWidth="1"/>
    <col min="22" max="22" width="12.42578125" style="1764" bestFit="1" customWidth="1"/>
    <col min="23" max="23" width="15.140625" style="1764" bestFit="1" customWidth="1"/>
    <col min="24" max="24" width="12.42578125" style="1938" bestFit="1" customWidth="1"/>
    <col min="25" max="25" width="10.28515625" style="1936" bestFit="1" customWidth="1"/>
    <col min="26" max="26" width="8.42578125" style="1943" bestFit="1" customWidth="1"/>
    <col min="27" max="27" width="4.5703125" style="1944" bestFit="1" customWidth="1"/>
    <col min="28" max="28" width="3.85546875" style="1944" bestFit="1" customWidth="1"/>
    <col min="29" max="29" width="11.42578125" style="1764" bestFit="1" customWidth="1"/>
    <col min="30" max="30" width="7.140625" style="1762" bestFit="1" customWidth="1"/>
    <col min="31" max="31" width="9.42578125" style="1773" bestFit="1" customWidth="1"/>
    <col min="32" max="32" width="4.5703125" style="1844" bestFit="1" customWidth="1"/>
    <col min="33" max="33" width="3.85546875" style="1844" bestFit="1" customWidth="1"/>
    <col min="34" max="34" width="10.5703125" style="1887" bestFit="1" customWidth="1"/>
    <col min="35" max="35" width="7.140625" style="1780" bestFit="1" customWidth="1"/>
    <col min="36" max="36" width="9.42578125" style="1780" bestFit="1" customWidth="1"/>
    <col min="37" max="37" width="4.5703125" style="1847" bestFit="1" customWidth="1"/>
    <col min="38" max="38" width="3.85546875" style="1847" bestFit="1" customWidth="1"/>
    <col min="39" max="39" width="10.5703125" style="1764" bestFit="1" customWidth="1"/>
    <col min="40" max="40" width="7.140625" style="1762" bestFit="1" customWidth="1"/>
    <col min="41" max="41" width="9.42578125" style="1762" bestFit="1" customWidth="1"/>
    <col min="42" max="42" width="4.5703125" style="1844" bestFit="1" customWidth="1"/>
    <col min="43" max="43" width="3.85546875" style="1844" bestFit="1" customWidth="1"/>
    <col min="44" max="44" width="10.42578125" style="1768" bestFit="1" customWidth="1"/>
    <col min="45" max="45" width="7.140625" style="1784" bestFit="1" customWidth="1"/>
    <col min="46" max="46" width="9.42578125" style="1784" bestFit="1" customWidth="1"/>
    <col min="47" max="47" width="4.5703125" style="1843" bestFit="1" customWidth="1"/>
    <col min="48" max="48" width="3.85546875" style="1843" bestFit="1" customWidth="1"/>
    <col min="49" max="49" width="11.42578125" style="1764" bestFit="1" customWidth="1"/>
    <col min="50" max="50" width="7.140625" style="1762" bestFit="1" customWidth="1"/>
    <col min="51" max="51" width="8.42578125" style="1762" bestFit="1" customWidth="1"/>
    <col min="52" max="52" width="4.5703125" style="1844" bestFit="1" customWidth="1"/>
    <col min="53" max="53" width="3.85546875" style="1844" bestFit="1" customWidth="1"/>
    <col min="54" max="54" width="10.42578125" style="1780" bestFit="1" customWidth="1"/>
    <col min="55" max="55" width="7.140625" style="1780" bestFit="1" customWidth="1"/>
    <col min="56" max="56" width="9.42578125" style="1780" bestFit="1" customWidth="1"/>
    <col min="57" max="57" width="7.7109375" style="1780" bestFit="1" customWidth="1"/>
    <col min="58" max="58" width="6.42578125" style="1780" bestFit="1" customWidth="1"/>
    <col min="59" max="59" width="10.42578125" style="1762" bestFit="1" customWidth="1"/>
    <col min="60" max="60" width="7.140625" style="1762" bestFit="1" customWidth="1"/>
    <col min="61" max="61" width="9.42578125" style="1762" bestFit="1" customWidth="1"/>
    <col min="62" max="62" width="7.7109375" style="1762" bestFit="1" customWidth="1"/>
    <col min="63" max="63" width="6.42578125" style="1762" bestFit="1" customWidth="1"/>
    <col min="64" max="64" width="5.140625" style="1780" bestFit="1" customWidth="1"/>
    <col min="65" max="65" width="7.140625" style="1780" bestFit="1" customWidth="1"/>
    <col min="66" max="66" width="8.42578125" style="1780" bestFit="1" customWidth="1"/>
    <col min="67" max="67" width="7.7109375" style="1780" bestFit="1" customWidth="1"/>
    <col min="68" max="68" width="6.42578125" style="1780" bestFit="1" customWidth="1"/>
    <col min="69" max="69" width="5.140625" style="1762" bestFit="1" customWidth="1"/>
    <col min="70" max="70" width="7.140625" style="1762" bestFit="1" customWidth="1"/>
    <col min="71" max="71" width="8.42578125" style="1762" bestFit="1" customWidth="1"/>
    <col min="72" max="72" width="7.7109375" style="1762" bestFit="1" customWidth="1"/>
    <col min="73" max="73" width="6.42578125" style="1762" bestFit="1" customWidth="1"/>
    <col min="74" max="74" width="6.140625" style="1780" bestFit="1" customWidth="1"/>
    <col min="75" max="75" width="7.140625" style="1780" bestFit="1" customWidth="1"/>
    <col min="76" max="76" width="9.42578125" style="1780" bestFit="1" customWidth="1"/>
    <col min="77" max="77" width="7.7109375" style="1780" bestFit="1" customWidth="1"/>
    <col min="78" max="78" width="6.42578125" style="1780" bestFit="1" customWidth="1"/>
    <col min="79" max="79" width="6.140625" style="1762" bestFit="1" customWidth="1"/>
    <col min="80" max="80" width="7.140625" style="1762" bestFit="1" customWidth="1"/>
    <col min="81" max="81" width="9.42578125" style="1762" bestFit="1" customWidth="1"/>
    <col min="82" max="82" width="7.7109375" style="1762" bestFit="1" customWidth="1"/>
    <col min="83" max="83" width="6.42578125" style="1762" bestFit="1" customWidth="1"/>
    <col min="84" max="84" width="5.140625" style="1780" bestFit="1" customWidth="1"/>
    <col min="85" max="85" width="7.140625" style="1780" bestFit="1" customWidth="1"/>
    <col min="86" max="86" width="9.42578125" style="1780" bestFit="1" customWidth="1"/>
    <col min="87" max="87" width="7.7109375" style="1780" bestFit="1" customWidth="1"/>
    <col min="88" max="88" width="6.42578125" style="1780" bestFit="1" customWidth="1"/>
    <col min="89" max="89" width="6.140625" style="1762" bestFit="1" customWidth="1"/>
    <col min="90" max="90" width="7.140625" style="1762" bestFit="1" customWidth="1"/>
    <col min="91" max="91" width="9.42578125" style="1762" bestFit="1" customWidth="1"/>
    <col min="92" max="92" width="7.7109375" style="1762" bestFit="1" customWidth="1"/>
    <col min="93" max="93" width="6.42578125" style="1762" bestFit="1" customWidth="1"/>
    <col min="94" max="94" width="5.140625" style="1780" bestFit="1" customWidth="1"/>
    <col min="95" max="95" width="7.140625" style="1780" bestFit="1" customWidth="1"/>
    <col min="96" max="96" width="9.42578125" style="1780" bestFit="1" customWidth="1"/>
    <col min="97" max="97" width="7.7109375" style="1780" bestFit="1" customWidth="1"/>
    <col min="98" max="98" width="6.42578125" style="1780" bestFit="1" customWidth="1"/>
    <col min="99" max="16384" width="9.140625" style="1762"/>
  </cols>
  <sheetData>
    <row r="1" spans="1:98" s="1731" customFormat="1" x14ac:dyDescent="0.25">
      <c r="A1" s="1728"/>
      <c r="B1" s="1729"/>
      <c r="C1" s="1730"/>
      <c r="E1" s="1732"/>
      <c r="F1" s="1732"/>
      <c r="G1" s="1732"/>
      <c r="H1" s="1732"/>
      <c r="I1" s="1733"/>
      <c r="J1" s="1733"/>
      <c r="K1" s="1733"/>
      <c r="L1" s="1734">
        <f ca="1">NOW()</f>
        <v>43571.941390277774</v>
      </c>
      <c r="M1" s="1734"/>
      <c r="N1" s="1735" t="s">
        <v>0</v>
      </c>
      <c r="O1" s="1735"/>
      <c r="P1" s="1736"/>
      <c r="Q1" s="1735"/>
      <c r="R1" s="1737"/>
      <c r="S1" s="1738">
        <v>25</v>
      </c>
      <c r="T1" s="1739"/>
      <c r="U1" s="1740" t="s">
        <v>13</v>
      </c>
      <c r="V1" s="1741">
        <f>SUM(V4:V9441)</f>
        <v>562837.22350000008</v>
      </c>
      <c r="W1" s="1735"/>
      <c r="X1" s="1742">
        <v>1</v>
      </c>
      <c r="Y1" s="1742"/>
      <c r="Z1" s="1743"/>
      <c r="AA1" s="1742"/>
      <c r="AB1" s="1742"/>
      <c r="AC1" s="1733">
        <v>2</v>
      </c>
      <c r="AD1" s="1733"/>
      <c r="AE1" s="1733"/>
      <c r="AF1" s="1733"/>
      <c r="AG1" s="1733"/>
      <c r="AH1" s="1733">
        <v>3</v>
      </c>
      <c r="AI1" s="1733"/>
      <c r="AJ1" s="1733"/>
      <c r="AK1" s="1733"/>
      <c r="AL1" s="1733"/>
      <c r="AM1" s="1733">
        <v>4</v>
      </c>
      <c r="AN1" s="1733"/>
      <c r="AO1" s="1733"/>
      <c r="AP1" s="1733"/>
      <c r="AQ1" s="1733"/>
      <c r="AR1" s="1733">
        <v>5</v>
      </c>
      <c r="AS1" s="1733"/>
      <c r="AT1" s="1733"/>
      <c r="AU1" s="1733"/>
      <c r="AV1" s="1733"/>
      <c r="AW1" s="1742">
        <v>6</v>
      </c>
      <c r="AX1" s="1742"/>
      <c r="AY1" s="1742"/>
      <c r="AZ1" s="1742"/>
      <c r="BA1" s="1742"/>
      <c r="BB1" s="1742">
        <v>7</v>
      </c>
      <c r="BC1" s="1742"/>
      <c r="BD1" s="1742"/>
      <c r="BE1" s="1742"/>
      <c r="BF1" s="1742"/>
      <c r="BG1" s="1742">
        <v>8</v>
      </c>
      <c r="BH1" s="1742"/>
      <c r="BI1" s="1742"/>
      <c r="BJ1" s="1742"/>
      <c r="BK1" s="1742"/>
      <c r="BL1" s="1742">
        <v>9</v>
      </c>
      <c r="BM1" s="1742"/>
      <c r="BN1" s="1742"/>
      <c r="BO1" s="1742"/>
      <c r="BP1" s="1742"/>
      <c r="BQ1" s="1742">
        <v>10</v>
      </c>
      <c r="BR1" s="1742"/>
      <c r="BS1" s="1742"/>
      <c r="BT1" s="1742"/>
      <c r="BU1" s="1742"/>
      <c r="BV1" s="1742">
        <v>11</v>
      </c>
      <c r="BW1" s="1742"/>
      <c r="BX1" s="1742"/>
      <c r="BY1" s="1742"/>
      <c r="BZ1" s="1742"/>
      <c r="CA1" s="1742">
        <v>12</v>
      </c>
      <c r="CB1" s="1742"/>
      <c r="CC1" s="1742"/>
      <c r="CD1" s="1742"/>
      <c r="CE1" s="1742"/>
      <c r="CF1" s="1742">
        <v>13</v>
      </c>
      <c r="CG1" s="1742"/>
      <c r="CH1" s="1742"/>
      <c r="CI1" s="1742"/>
      <c r="CJ1" s="1742"/>
      <c r="CK1" s="1742">
        <v>14</v>
      </c>
      <c r="CL1" s="1742"/>
      <c r="CM1" s="1742"/>
      <c r="CN1" s="1742"/>
      <c r="CO1" s="1742"/>
      <c r="CP1" s="1742">
        <v>15</v>
      </c>
      <c r="CQ1" s="1742"/>
      <c r="CR1" s="1742"/>
      <c r="CS1" s="1742"/>
      <c r="CT1" s="1742"/>
    </row>
    <row r="2" spans="1:98" s="1746" customFormat="1" ht="60" x14ac:dyDescent="0.25">
      <c r="A2" s="1744" t="s">
        <v>14</v>
      </c>
      <c r="B2" s="1745" t="s">
        <v>53</v>
      </c>
      <c r="C2" s="1745" t="s">
        <v>1</v>
      </c>
      <c r="D2" s="1746" t="s">
        <v>2</v>
      </c>
      <c r="E2" s="1747" t="s">
        <v>3</v>
      </c>
      <c r="F2" s="1747" t="s">
        <v>4</v>
      </c>
      <c r="G2" s="1747" t="s">
        <v>5</v>
      </c>
      <c r="H2" s="1747" t="s">
        <v>6</v>
      </c>
      <c r="I2" s="1748" t="s">
        <v>7</v>
      </c>
      <c r="J2" s="1748" t="s">
        <v>8</v>
      </c>
      <c r="K2" s="1749" t="s">
        <v>1065</v>
      </c>
      <c r="L2" s="1750" t="s">
        <v>15</v>
      </c>
      <c r="M2" s="1750" t="s">
        <v>965</v>
      </c>
      <c r="N2" s="1750" t="s">
        <v>9</v>
      </c>
      <c r="O2" s="1750" t="s">
        <v>10</v>
      </c>
      <c r="P2" s="1748"/>
      <c r="Q2" s="1750" t="s">
        <v>11</v>
      </c>
      <c r="R2" s="1748"/>
      <c r="S2" s="1751" t="s">
        <v>562</v>
      </c>
      <c r="T2" s="1752" t="s">
        <v>563</v>
      </c>
      <c r="U2" s="1750" t="s">
        <v>16</v>
      </c>
      <c r="V2" s="1750" t="s">
        <v>17</v>
      </c>
      <c r="W2" s="1750" t="s">
        <v>18</v>
      </c>
      <c r="X2" s="1753" t="s">
        <v>19</v>
      </c>
      <c r="Y2" s="1754" t="s">
        <v>20</v>
      </c>
      <c r="Z2" s="1755" t="s">
        <v>21</v>
      </c>
      <c r="AA2" s="1756" t="s">
        <v>130</v>
      </c>
      <c r="AB2" s="1756" t="s">
        <v>22</v>
      </c>
      <c r="AC2" s="1757" t="s">
        <v>19</v>
      </c>
      <c r="AD2" s="1758" t="s">
        <v>23</v>
      </c>
      <c r="AE2" s="1759" t="s">
        <v>21</v>
      </c>
      <c r="AF2" s="1758" t="s">
        <v>130</v>
      </c>
      <c r="AG2" s="1758" t="s">
        <v>22</v>
      </c>
      <c r="AH2" s="1757" t="s">
        <v>19</v>
      </c>
      <c r="AI2" s="1758" t="s">
        <v>23</v>
      </c>
      <c r="AJ2" s="1759" t="s">
        <v>21</v>
      </c>
      <c r="AK2" s="1758" t="s">
        <v>130</v>
      </c>
      <c r="AL2" s="1758" t="s">
        <v>22</v>
      </c>
      <c r="AM2" s="1757" t="s">
        <v>19</v>
      </c>
      <c r="AN2" s="1758" t="s">
        <v>23</v>
      </c>
      <c r="AO2" s="1758" t="s">
        <v>21</v>
      </c>
      <c r="AP2" s="1758" t="s">
        <v>130</v>
      </c>
      <c r="AQ2" s="1758" t="s">
        <v>22</v>
      </c>
      <c r="AR2" s="1757" t="s">
        <v>19</v>
      </c>
      <c r="AS2" s="1758" t="s">
        <v>23</v>
      </c>
      <c r="AT2" s="1758" t="s">
        <v>21</v>
      </c>
      <c r="AU2" s="1758" t="s">
        <v>130</v>
      </c>
      <c r="AV2" s="1758" t="s">
        <v>22</v>
      </c>
      <c r="AW2" s="1753" t="s">
        <v>19</v>
      </c>
      <c r="AX2" s="1754" t="s">
        <v>20</v>
      </c>
      <c r="AY2" s="1756" t="s">
        <v>21</v>
      </c>
      <c r="AZ2" s="1756" t="s">
        <v>130</v>
      </c>
      <c r="BA2" s="1756" t="s">
        <v>22</v>
      </c>
      <c r="BB2" s="1753" t="s">
        <v>19</v>
      </c>
      <c r="BC2" s="1754" t="s">
        <v>20</v>
      </c>
      <c r="BD2" s="1756" t="s">
        <v>21</v>
      </c>
      <c r="BE2" s="1756" t="s">
        <v>130</v>
      </c>
      <c r="BF2" s="1756" t="s">
        <v>22</v>
      </c>
      <c r="BG2" s="1753" t="s">
        <v>19</v>
      </c>
      <c r="BH2" s="1754" t="s">
        <v>20</v>
      </c>
      <c r="BI2" s="1756" t="s">
        <v>21</v>
      </c>
      <c r="BJ2" s="1756" t="s">
        <v>130</v>
      </c>
      <c r="BK2" s="1756" t="s">
        <v>22</v>
      </c>
      <c r="BL2" s="1753" t="s">
        <v>19</v>
      </c>
      <c r="BM2" s="1754" t="s">
        <v>20</v>
      </c>
      <c r="BN2" s="1756" t="s">
        <v>21</v>
      </c>
      <c r="BO2" s="1756" t="s">
        <v>130</v>
      </c>
      <c r="BP2" s="1756" t="s">
        <v>22</v>
      </c>
      <c r="BQ2" s="1753" t="s">
        <v>19</v>
      </c>
      <c r="BR2" s="1754" t="s">
        <v>20</v>
      </c>
      <c r="BS2" s="1756" t="s">
        <v>21</v>
      </c>
      <c r="BT2" s="1756" t="s">
        <v>130</v>
      </c>
      <c r="BU2" s="1756" t="s">
        <v>22</v>
      </c>
      <c r="BV2" s="1753" t="s">
        <v>19</v>
      </c>
      <c r="BW2" s="1754" t="s">
        <v>20</v>
      </c>
      <c r="BX2" s="1756" t="s">
        <v>21</v>
      </c>
      <c r="BY2" s="1756" t="s">
        <v>130</v>
      </c>
      <c r="BZ2" s="1756" t="s">
        <v>22</v>
      </c>
      <c r="CA2" s="1753" t="s">
        <v>19</v>
      </c>
      <c r="CB2" s="1754" t="s">
        <v>20</v>
      </c>
      <c r="CC2" s="1756" t="s">
        <v>21</v>
      </c>
      <c r="CD2" s="1756" t="s">
        <v>130</v>
      </c>
      <c r="CE2" s="1756" t="s">
        <v>22</v>
      </c>
      <c r="CF2" s="1753" t="s">
        <v>19</v>
      </c>
      <c r="CG2" s="1754" t="s">
        <v>20</v>
      </c>
      <c r="CH2" s="1756" t="s">
        <v>21</v>
      </c>
      <c r="CI2" s="1756" t="s">
        <v>130</v>
      </c>
      <c r="CJ2" s="1756" t="s">
        <v>22</v>
      </c>
      <c r="CK2" s="1753" t="s">
        <v>19</v>
      </c>
      <c r="CL2" s="1754" t="s">
        <v>20</v>
      </c>
      <c r="CM2" s="1756" t="s">
        <v>21</v>
      </c>
      <c r="CN2" s="1756" t="s">
        <v>130</v>
      </c>
      <c r="CO2" s="1756" t="s">
        <v>22</v>
      </c>
      <c r="CP2" s="1753" t="s">
        <v>19</v>
      </c>
      <c r="CQ2" s="1754" t="s">
        <v>20</v>
      </c>
      <c r="CR2" s="1756" t="s">
        <v>21</v>
      </c>
      <c r="CS2" s="1756" t="s">
        <v>130</v>
      </c>
      <c r="CT2" s="1756" t="s">
        <v>22</v>
      </c>
    </row>
    <row r="3" spans="1:98" x14ac:dyDescent="0.25">
      <c r="A3" s="1760" t="s">
        <v>12</v>
      </c>
      <c r="B3" s="1761"/>
      <c r="C3" s="1761"/>
      <c r="E3" s="1763">
        <f>E5+E12+E256</f>
        <v>1173</v>
      </c>
      <c r="F3" s="1763">
        <f>F5+F12+F256</f>
        <v>9797</v>
      </c>
      <c r="G3" s="1763">
        <f>G5+G12+G256</f>
        <v>5624</v>
      </c>
      <c r="H3" s="1763">
        <f>H5+H12+H256</f>
        <v>2943</v>
      </c>
      <c r="I3" s="1763"/>
      <c r="J3" s="1763"/>
      <c r="K3" s="1763"/>
      <c r="L3" s="1764">
        <f>SUM(L4:L1252)</f>
        <v>4408832.919999999</v>
      </c>
      <c r="N3" s="1764">
        <f>SUM(N45:N2415)</f>
        <v>5374287.2939999988</v>
      </c>
      <c r="O3" s="1764">
        <f>SUM(O45:O2415)</f>
        <v>4136402.1079999916</v>
      </c>
      <c r="P3" s="1765">
        <f>AVERAGE(P4:P159)</f>
        <v>0.79084946873919537</v>
      </c>
      <c r="Q3" s="1764">
        <f>SUM(Q4:Q2415)</f>
        <v>1313013.4429492899</v>
      </c>
      <c r="R3" s="1765">
        <f>AVERAGE(R45:R2415)</f>
        <v>0.22131993202467981</v>
      </c>
      <c r="S3" s="1766"/>
      <c r="T3" s="1767"/>
      <c r="U3" s="1764">
        <f>SUM(U4:U2415)</f>
        <v>8551.6999999999989</v>
      </c>
      <c r="W3" s="1764">
        <f>SUM(W4:W2415)</f>
        <v>12061036.039999994</v>
      </c>
      <c r="X3" s="1768"/>
      <c r="Y3" s="1769">
        <v>616</v>
      </c>
      <c r="Z3" s="1770"/>
      <c r="AA3" s="1771"/>
      <c r="AB3" s="1771"/>
      <c r="AD3" s="1772"/>
      <c r="AF3" s="1774"/>
      <c r="AG3" s="1774"/>
      <c r="AH3" s="1775"/>
      <c r="AI3" s="1776"/>
      <c r="AJ3" s="1776"/>
      <c r="AK3" s="1777"/>
      <c r="AL3" s="1777"/>
      <c r="AM3" s="1778"/>
      <c r="AN3" s="1779"/>
      <c r="AO3" s="1779"/>
      <c r="AP3" s="1774"/>
      <c r="AQ3" s="1774"/>
      <c r="AR3" s="1775"/>
      <c r="AS3" s="1776"/>
      <c r="AT3" s="1776"/>
      <c r="AU3" s="1777"/>
      <c r="AV3" s="1777"/>
      <c r="AW3" s="1778"/>
      <c r="AX3" s="1779"/>
      <c r="AY3" s="1779"/>
      <c r="AZ3" s="1774"/>
      <c r="BA3" s="1774"/>
    </row>
    <row r="4" spans="1:98" x14ac:dyDescent="0.25">
      <c r="I4" s="1783"/>
      <c r="J4" s="1783"/>
      <c r="K4" s="1783"/>
      <c r="P4" s="1765"/>
      <c r="R4" s="1765"/>
      <c r="S4" s="1766"/>
      <c r="T4" s="1767"/>
      <c r="X4" s="1768"/>
      <c r="Y4" s="1784"/>
      <c r="Z4" s="1770"/>
      <c r="AA4" s="1771"/>
      <c r="AB4" s="1771"/>
      <c r="AD4" s="1772"/>
      <c r="AF4" s="1774"/>
      <c r="AG4" s="1774"/>
      <c r="AH4" s="1775"/>
      <c r="AI4" s="1776"/>
      <c r="AJ4" s="1776"/>
      <c r="AK4" s="1777"/>
      <c r="AL4" s="1777"/>
      <c r="AM4" s="1778"/>
      <c r="AN4" s="1779"/>
      <c r="AO4" s="1779"/>
      <c r="AP4" s="1774"/>
      <c r="AQ4" s="1774"/>
      <c r="AR4" s="1775"/>
      <c r="AS4" s="1776"/>
      <c r="AT4" s="1776"/>
      <c r="AU4" s="1777"/>
      <c r="AV4" s="1777"/>
      <c r="AW4" s="1778"/>
      <c r="AX4" s="1779"/>
      <c r="AY4" s="1779"/>
      <c r="AZ4" s="1774"/>
      <c r="BA4" s="1774"/>
    </row>
    <row r="5" spans="1:98" s="1788" customFormat="1" x14ac:dyDescent="0.25">
      <c r="A5" s="1785">
        <v>2014</v>
      </c>
      <c r="B5" s="1786"/>
      <c r="C5" s="1787"/>
      <c r="D5" s="1788" t="s">
        <v>24</v>
      </c>
      <c r="E5" s="1789">
        <f>SUM(E6:E10)</f>
        <v>121</v>
      </c>
      <c r="F5" s="1789">
        <f>SUM(F6:F10)</f>
        <v>936</v>
      </c>
      <c r="G5" s="1789">
        <f>SUM(G6:G10)</f>
        <v>603</v>
      </c>
      <c r="H5" s="1789">
        <f>SUM(H6:H10)</f>
        <v>254</v>
      </c>
      <c r="I5" s="1790"/>
      <c r="J5" s="1790"/>
      <c r="K5" s="1790"/>
      <c r="L5" s="1791"/>
      <c r="M5" s="1791"/>
      <c r="N5" s="1791"/>
      <c r="O5" s="1791"/>
      <c r="P5" s="1792"/>
      <c r="Q5" s="1791"/>
      <c r="R5" s="1792"/>
      <c r="S5" s="1793"/>
      <c r="T5" s="1794"/>
      <c r="U5" s="1791"/>
      <c r="V5" s="1791"/>
      <c r="W5" s="1791"/>
      <c r="X5" s="1795"/>
      <c r="Y5" s="1796"/>
      <c r="Z5" s="1797"/>
      <c r="AA5" s="1798"/>
      <c r="AB5" s="1798"/>
      <c r="AC5" s="1791"/>
      <c r="AD5" s="1799"/>
      <c r="AE5" s="1800"/>
      <c r="AF5" s="1801"/>
      <c r="AG5" s="1801"/>
      <c r="AH5" s="1795"/>
      <c r="AI5" s="1796"/>
      <c r="AJ5" s="1796"/>
      <c r="AK5" s="1798"/>
      <c r="AL5" s="1798"/>
      <c r="AM5" s="1791"/>
      <c r="AN5" s="1799"/>
      <c r="AO5" s="1799"/>
      <c r="AP5" s="1801"/>
      <c r="AQ5" s="1801"/>
      <c r="AR5" s="1795"/>
      <c r="AS5" s="1796"/>
      <c r="AT5" s="1796"/>
      <c r="AU5" s="1798"/>
      <c r="AV5" s="1798"/>
      <c r="AW5" s="1791"/>
      <c r="AX5" s="1802"/>
      <c r="AY5" s="1802"/>
      <c r="AZ5" s="1803"/>
      <c r="BA5" s="1803"/>
      <c r="BB5" s="1804"/>
      <c r="BC5" s="1804"/>
      <c r="BD5" s="1804"/>
      <c r="BE5" s="1804"/>
      <c r="BF5" s="1804"/>
      <c r="BL5" s="1804"/>
      <c r="BM5" s="1804"/>
      <c r="BN5" s="1804"/>
      <c r="BO5" s="1804"/>
      <c r="BP5" s="1804"/>
      <c r="BV5" s="1804"/>
      <c r="BW5" s="1804"/>
      <c r="BX5" s="1804"/>
      <c r="BY5" s="1804"/>
      <c r="BZ5" s="1804"/>
      <c r="CF5" s="1804"/>
      <c r="CG5" s="1804"/>
      <c r="CH5" s="1804"/>
      <c r="CI5" s="1804"/>
      <c r="CJ5" s="1804"/>
      <c r="CP5" s="1804"/>
      <c r="CQ5" s="1804"/>
      <c r="CR5" s="1804"/>
      <c r="CS5" s="1804"/>
      <c r="CT5" s="1804"/>
    </row>
    <row r="6" spans="1:98" s="1813" customFormat="1" x14ac:dyDescent="0.25">
      <c r="A6" s="1781">
        <v>2014001</v>
      </c>
      <c r="B6" s="1782"/>
      <c r="C6" s="1782" t="s">
        <v>25</v>
      </c>
      <c r="D6" s="1805" t="s">
        <v>26</v>
      </c>
      <c r="E6" s="1762">
        <v>10</v>
      </c>
      <c r="F6" s="1762">
        <v>80</v>
      </c>
      <c r="G6" s="1762">
        <v>60</v>
      </c>
      <c r="H6" s="1762">
        <v>10</v>
      </c>
      <c r="I6" s="1783">
        <v>0.95</v>
      </c>
      <c r="J6" s="1783">
        <v>0.05</v>
      </c>
      <c r="K6" s="1783"/>
      <c r="L6" s="1764">
        <v>27625.1</v>
      </c>
      <c r="M6" s="1764"/>
      <c r="N6" s="1764">
        <v>16634</v>
      </c>
      <c r="O6" s="1764">
        <v>13484</v>
      </c>
      <c r="P6" s="1806">
        <f>O6/N6</f>
        <v>0.81062883251172302</v>
      </c>
      <c r="Q6" s="1764">
        <v>3150</v>
      </c>
      <c r="R6" s="1806">
        <f>Q6/N6</f>
        <v>0.18937116748827704</v>
      </c>
      <c r="S6" s="1807">
        <f>Q6/$S$1</f>
        <v>126</v>
      </c>
      <c r="T6" s="1808"/>
      <c r="U6" s="1764">
        <f>((1-I6)*O6)+((1-J6)*Q6)</f>
        <v>3666.7000000000007</v>
      </c>
      <c r="V6" s="1764">
        <f t="shared" ref="V6:V11" si="0">L6-W6</f>
        <v>0</v>
      </c>
      <c r="W6" s="1764">
        <f t="shared" ref="W6:W11" si="1">X6+AC6+AH6+AM6+AO6+AR6</f>
        <v>27625.1</v>
      </c>
      <c r="X6" s="1768">
        <v>27625.1</v>
      </c>
      <c r="Y6" s="1809"/>
      <c r="Z6" s="1770">
        <v>41942</v>
      </c>
      <c r="AA6" s="1810" t="s">
        <v>104</v>
      </c>
      <c r="AB6" s="1811" t="s">
        <v>104</v>
      </c>
      <c r="AC6" s="1812"/>
      <c r="AE6" s="1814"/>
      <c r="AF6" s="1815"/>
      <c r="AG6" s="1815"/>
      <c r="AH6" s="1816"/>
      <c r="AI6" s="1816"/>
      <c r="AJ6" s="1816"/>
      <c r="AK6" s="1817"/>
      <c r="AL6" s="1817"/>
      <c r="AM6" s="1812"/>
      <c r="AN6" s="1812"/>
      <c r="AO6" s="1812"/>
      <c r="AP6" s="1818"/>
      <c r="AQ6" s="1818"/>
      <c r="AR6" s="1816"/>
      <c r="AS6" s="1816"/>
      <c r="AT6" s="1816"/>
      <c r="AU6" s="1817"/>
      <c r="AV6" s="1817"/>
      <c r="AW6" s="1812"/>
      <c r="AZ6" s="1815"/>
      <c r="BA6" s="1815"/>
      <c r="BB6" s="1819"/>
      <c r="BC6" s="1819"/>
      <c r="BD6" s="1819"/>
      <c r="BE6" s="1819"/>
      <c r="BF6" s="1819"/>
      <c r="BL6" s="1819"/>
      <c r="BM6" s="1819"/>
      <c r="BN6" s="1819"/>
      <c r="BO6" s="1819"/>
      <c r="BP6" s="1819"/>
      <c r="BV6" s="1819"/>
      <c r="BW6" s="1819"/>
      <c r="BX6" s="1819"/>
      <c r="BY6" s="1819"/>
      <c r="BZ6" s="1819"/>
      <c r="CF6" s="1819"/>
      <c r="CG6" s="1819"/>
      <c r="CH6" s="1819"/>
      <c r="CI6" s="1819"/>
      <c r="CJ6" s="1819"/>
      <c r="CP6" s="1819"/>
      <c r="CQ6" s="1819"/>
      <c r="CR6" s="1819"/>
      <c r="CS6" s="1819"/>
      <c r="CT6" s="1819"/>
    </row>
    <row r="7" spans="1:98" s="1813" customFormat="1" x14ac:dyDescent="0.25">
      <c r="A7" s="1781">
        <v>2014002</v>
      </c>
      <c r="B7" s="1782"/>
      <c r="C7" s="1782" t="s">
        <v>27</v>
      </c>
      <c r="D7" s="1805" t="s">
        <v>26</v>
      </c>
      <c r="E7" s="1762">
        <v>10</v>
      </c>
      <c r="F7" s="1762">
        <v>80</v>
      </c>
      <c r="G7" s="1762">
        <v>50</v>
      </c>
      <c r="H7" s="1762">
        <v>30</v>
      </c>
      <c r="I7" s="1783">
        <v>1</v>
      </c>
      <c r="J7" s="1783">
        <v>1</v>
      </c>
      <c r="K7" s="1783"/>
      <c r="L7" s="1764">
        <v>18390</v>
      </c>
      <c r="M7" s="1764"/>
      <c r="N7" s="1764">
        <v>15165</v>
      </c>
      <c r="O7" s="1764">
        <v>11665</v>
      </c>
      <c r="P7" s="1806">
        <f>O7/N7</f>
        <v>0.769205407187603</v>
      </c>
      <c r="Q7" s="1764">
        <v>3500</v>
      </c>
      <c r="R7" s="1806">
        <f>Q7/N7</f>
        <v>0.23079459281239698</v>
      </c>
      <c r="S7" s="1807">
        <f t="shared" ref="S7:S70" si="2">Q7/$S$1</f>
        <v>140</v>
      </c>
      <c r="T7" s="1808"/>
      <c r="U7" s="1764">
        <f>((1-I7)*O7)+((1-J7)*Q7)</f>
        <v>0</v>
      </c>
      <c r="V7" s="1764">
        <f t="shared" si="0"/>
        <v>0</v>
      </c>
      <c r="W7" s="1764">
        <f t="shared" si="1"/>
        <v>18390</v>
      </c>
      <c r="X7" s="1768">
        <v>18390</v>
      </c>
      <c r="Y7" s="1809"/>
      <c r="Z7" s="1770">
        <v>41942</v>
      </c>
      <c r="AA7" s="1810" t="s">
        <v>104</v>
      </c>
      <c r="AB7" s="1811" t="s">
        <v>104</v>
      </c>
      <c r="AC7" s="1812"/>
      <c r="AE7" s="1814"/>
      <c r="AF7" s="1815"/>
      <c r="AG7" s="1815"/>
      <c r="AH7" s="1816"/>
      <c r="AI7" s="1816"/>
      <c r="AJ7" s="1816"/>
      <c r="AK7" s="1817"/>
      <c r="AL7" s="1817"/>
      <c r="AM7" s="1812"/>
      <c r="AN7" s="1812"/>
      <c r="AO7" s="1812"/>
      <c r="AP7" s="1818"/>
      <c r="AQ7" s="1818"/>
      <c r="AR7" s="1816"/>
      <c r="AS7" s="1816"/>
      <c r="AT7" s="1816"/>
      <c r="AU7" s="1817"/>
      <c r="AV7" s="1817"/>
      <c r="AW7" s="1812"/>
      <c r="AZ7" s="1815"/>
      <c r="BA7" s="1815"/>
      <c r="BB7" s="1819"/>
      <c r="BC7" s="1819"/>
      <c r="BD7" s="1819"/>
      <c r="BE7" s="1819"/>
      <c r="BF7" s="1819"/>
      <c r="BL7" s="1819"/>
      <c r="BM7" s="1819"/>
      <c r="BN7" s="1819"/>
      <c r="BO7" s="1819"/>
      <c r="BP7" s="1819"/>
      <c r="BV7" s="1819"/>
      <c r="BW7" s="1819"/>
      <c r="BX7" s="1819"/>
      <c r="BY7" s="1819"/>
      <c r="BZ7" s="1819"/>
      <c r="CF7" s="1819"/>
      <c r="CG7" s="1819"/>
      <c r="CH7" s="1819"/>
      <c r="CI7" s="1819"/>
      <c r="CJ7" s="1819"/>
      <c r="CP7" s="1819"/>
      <c r="CQ7" s="1819"/>
      <c r="CR7" s="1819"/>
      <c r="CS7" s="1819"/>
      <c r="CT7" s="1819"/>
    </row>
    <row r="8" spans="1:98" s="1813" customFormat="1" x14ac:dyDescent="0.25">
      <c r="A8" s="1781">
        <v>2014003</v>
      </c>
      <c r="B8" s="1782"/>
      <c r="C8" s="1782" t="s">
        <v>28</v>
      </c>
      <c r="D8" s="1805" t="s">
        <v>26</v>
      </c>
      <c r="E8" s="1762">
        <v>10</v>
      </c>
      <c r="F8" s="1762">
        <v>60</v>
      </c>
      <c r="G8" s="1762">
        <v>50</v>
      </c>
      <c r="H8" s="1762">
        <v>20</v>
      </c>
      <c r="I8" s="1783">
        <v>1</v>
      </c>
      <c r="J8" s="1783">
        <v>1</v>
      </c>
      <c r="K8" s="1783"/>
      <c r="L8" s="1764">
        <v>10670</v>
      </c>
      <c r="M8" s="1764"/>
      <c r="N8" s="1764">
        <v>8657</v>
      </c>
      <c r="O8" s="1764">
        <v>6007</v>
      </c>
      <c r="P8" s="1806">
        <f>O8/N8</f>
        <v>0.69388933810788955</v>
      </c>
      <c r="Q8" s="1764">
        <v>2650</v>
      </c>
      <c r="R8" s="1806">
        <f>Q8/N8</f>
        <v>0.30611066189211045</v>
      </c>
      <c r="S8" s="1807">
        <f t="shared" si="2"/>
        <v>106</v>
      </c>
      <c r="T8" s="1808"/>
      <c r="U8" s="1764">
        <f>((1-I8)*O8)+((1-J8)*Q8)</f>
        <v>0</v>
      </c>
      <c r="V8" s="1764">
        <f t="shared" si="0"/>
        <v>0</v>
      </c>
      <c r="W8" s="1764">
        <f t="shared" si="1"/>
        <v>10670</v>
      </c>
      <c r="X8" s="1768">
        <v>10670</v>
      </c>
      <c r="Y8" s="1809"/>
      <c r="Z8" s="1770">
        <v>41988</v>
      </c>
      <c r="AA8" s="1810" t="s">
        <v>104</v>
      </c>
      <c r="AB8" s="1811" t="s">
        <v>104</v>
      </c>
      <c r="AC8" s="1812"/>
      <c r="AE8" s="1814"/>
      <c r="AF8" s="1815"/>
      <c r="AG8" s="1815"/>
      <c r="AH8" s="1816"/>
      <c r="AI8" s="1816"/>
      <c r="AJ8" s="1816"/>
      <c r="AK8" s="1817"/>
      <c r="AL8" s="1817"/>
      <c r="AM8" s="1812"/>
      <c r="AN8" s="1812"/>
      <c r="AO8" s="1812"/>
      <c r="AP8" s="1818"/>
      <c r="AQ8" s="1818"/>
      <c r="AR8" s="1816"/>
      <c r="AS8" s="1816"/>
      <c r="AT8" s="1816"/>
      <c r="AU8" s="1817"/>
      <c r="AV8" s="1817"/>
      <c r="AW8" s="1812"/>
      <c r="AZ8" s="1815"/>
      <c r="BA8" s="1815"/>
      <c r="BB8" s="1819"/>
      <c r="BC8" s="1819"/>
      <c r="BD8" s="1819"/>
      <c r="BE8" s="1819"/>
      <c r="BF8" s="1819"/>
      <c r="BL8" s="1819"/>
      <c r="BM8" s="1819"/>
      <c r="BN8" s="1819"/>
      <c r="BO8" s="1819"/>
      <c r="BP8" s="1819"/>
      <c r="BV8" s="1819"/>
      <c r="BW8" s="1819"/>
      <c r="BX8" s="1819"/>
      <c r="BY8" s="1819"/>
      <c r="BZ8" s="1819"/>
      <c r="CF8" s="1819"/>
      <c r="CG8" s="1819"/>
      <c r="CH8" s="1819"/>
      <c r="CI8" s="1819"/>
      <c r="CJ8" s="1819"/>
      <c r="CP8" s="1819"/>
      <c r="CQ8" s="1819"/>
      <c r="CR8" s="1819"/>
      <c r="CS8" s="1819"/>
      <c r="CT8" s="1819"/>
    </row>
    <row r="9" spans="1:98" s="1813" customFormat="1" x14ac:dyDescent="0.25">
      <c r="A9" s="1781">
        <v>2014004</v>
      </c>
      <c r="B9" s="1782"/>
      <c r="C9" s="1782" t="s">
        <v>29</v>
      </c>
      <c r="D9" s="1805" t="s">
        <v>26</v>
      </c>
      <c r="E9" s="1762">
        <v>12</v>
      </c>
      <c r="F9" s="1762">
        <v>84</v>
      </c>
      <c r="G9" s="1762">
        <v>48</v>
      </c>
      <c r="H9" s="1762">
        <v>36</v>
      </c>
      <c r="I9" s="1783">
        <v>1</v>
      </c>
      <c r="J9" s="1783">
        <v>1</v>
      </c>
      <c r="K9" s="1783"/>
      <c r="L9" s="1764">
        <v>23880</v>
      </c>
      <c r="M9" s="1764"/>
      <c r="N9" s="1764">
        <v>14884</v>
      </c>
      <c r="O9" s="1764">
        <v>11009</v>
      </c>
      <c r="P9" s="1806">
        <f>O9/N9</f>
        <v>0.73965331900026876</v>
      </c>
      <c r="Q9" s="1764">
        <v>3875</v>
      </c>
      <c r="R9" s="1806">
        <f>Q9/N9</f>
        <v>0.26034668099973124</v>
      </c>
      <c r="S9" s="1807">
        <f t="shared" si="2"/>
        <v>155</v>
      </c>
      <c r="T9" s="1808"/>
      <c r="U9" s="1764">
        <f>((1-I9)*O9)+((1-J9)*Q9)</f>
        <v>0</v>
      </c>
      <c r="V9" s="1764">
        <f t="shared" si="0"/>
        <v>0</v>
      </c>
      <c r="W9" s="1764">
        <f t="shared" si="1"/>
        <v>23880</v>
      </c>
      <c r="X9" s="1768">
        <v>23880</v>
      </c>
      <c r="Y9" s="1809"/>
      <c r="Z9" s="1770">
        <v>41988</v>
      </c>
      <c r="AA9" s="1810" t="s">
        <v>104</v>
      </c>
      <c r="AB9" s="1811" t="s">
        <v>104</v>
      </c>
      <c r="AC9" s="1812"/>
      <c r="AE9" s="1814"/>
      <c r="AF9" s="1815"/>
      <c r="AG9" s="1815"/>
      <c r="AH9" s="1816"/>
      <c r="AI9" s="1816"/>
      <c r="AJ9" s="1816"/>
      <c r="AK9" s="1817"/>
      <c r="AL9" s="1817"/>
      <c r="AM9" s="1812"/>
      <c r="AN9" s="1812"/>
      <c r="AO9" s="1812"/>
      <c r="AP9" s="1818"/>
      <c r="AQ9" s="1818"/>
      <c r="AR9" s="1816"/>
      <c r="AS9" s="1816"/>
      <c r="AT9" s="1816"/>
      <c r="AU9" s="1817"/>
      <c r="AV9" s="1817"/>
      <c r="AW9" s="1812"/>
      <c r="AZ9" s="1815"/>
      <c r="BA9" s="1815"/>
      <c r="BB9" s="1819"/>
      <c r="BC9" s="1819"/>
      <c r="BD9" s="1819"/>
      <c r="BE9" s="1819"/>
      <c r="BF9" s="1819"/>
      <c r="BL9" s="1819"/>
      <c r="BM9" s="1819"/>
      <c r="BN9" s="1819"/>
      <c r="BO9" s="1819"/>
      <c r="BP9" s="1819"/>
      <c r="BV9" s="1819"/>
      <c r="BW9" s="1819"/>
      <c r="BX9" s="1819"/>
      <c r="BY9" s="1819"/>
      <c r="BZ9" s="1819"/>
      <c r="CF9" s="1819"/>
      <c r="CG9" s="1819"/>
      <c r="CH9" s="1819"/>
      <c r="CI9" s="1819"/>
      <c r="CJ9" s="1819"/>
      <c r="CP9" s="1819"/>
      <c r="CQ9" s="1819"/>
      <c r="CR9" s="1819"/>
      <c r="CS9" s="1819"/>
      <c r="CT9" s="1819"/>
    </row>
    <row r="10" spans="1:98" s="1822" customFormat="1" x14ac:dyDescent="0.25">
      <c r="A10" s="1820">
        <v>2014005</v>
      </c>
      <c r="B10" s="1821"/>
      <c r="C10" s="1821" t="s">
        <v>127</v>
      </c>
      <c r="D10" s="1805" t="s">
        <v>26</v>
      </c>
      <c r="E10" s="1822">
        <v>79</v>
      </c>
      <c r="F10" s="1822">
        <v>632</v>
      </c>
      <c r="G10" s="1822">
        <v>395</v>
      </c>
      <c r="H10" s="1822">
        <f>79*2</f>
        <v>158</v>
      </c>
      <c r="I10" s="1823">
        <v>1</v>
      </c>
      <c r="J10" s="1823">
        <v>1</v>
      </c>
      <c r="K10" s="1823"/>
      <c r="L10" s="1824">
        <v>129090.51</v>
      </c>
      <c r="M10" s="1824"/>
      <c r="N10" s="1824">
        <v>87412</v>
      </c>
      <c r="O10" s="1824">
        <v>63312</v>
      </c>
      <c r="P10" s="1825">
        <f>O10/N10</f>
        <v>0.72429414725666952</v>
      </c>
      <c r="Q10" s="1824">
        <v>24100</v>
      </c>
      <c r="R10" s="1825">
        <f>Q10/N10</f>
        <v>0.27570585274333043</v>
      </c>
      <c r="S10" s="1807">
        <f t="shared" si="2"/>
        <v>964</v>
      </c>
      <c r="T10" s="1826"/>
      <c r="U10" s="1824">
        <f>((1-I10)*O10)+((1-J10)*Q10)</f>
        <v>0</v>
      </c>
      <c r="V10" s="1824">
        <f t="shared" si="0"/>
        <v>0</v>
      </c>
      <c r="W10" s="1824">
        <f t="shared" si="1"/>
        <v>129090.51</v>
      </c>
      <c r="X10" s="1827">
        <v>50000</v>
      </c>
      <c r="Y10" s="1828"/>
      <c r="Z10" s="1829">
        <v>42018</v>
      </c>
      <c r="AA10" s="1830" t="s">
        <v>104</v>
      </c>
      <c r="AB10" s="1811" t="s">
        <v>104</v>
      </c>
      <c r="AC10" s="1824">
        <v>79090.509999999995</v>
      </c>
      <c r="AD10" s="1831"/>
      <c r="AE10" s="1832">
        <v>42040</v>
      </c>
      <c r="AF10" s="1833" t="s">
        <v>104</v>
      </c>
      <c r="AG10" s="1833" t="s">
        <v>104</v>
      </c>
      <c r="AH10" s="1834"/>
      <c r="AI10" s="1835"/>
      <c r="AJ10" s="1835"/>
      <c r="AK10" s="1836"/>
      <c r="AL10" s="1836"/>
      <c r="AM10" s="1824"/>
      <c r="AN10" s="1824"/>
      <c r="AO10" s="1824"/>
      <c r="AP10" s="1824"/>
      <c r="AQ10" s="1824"/>
      <c r="AR10" s="1834"/>
      <c r="AS10" s="1835"/>
      <c r="AT10" s="1835"/>
      <c r="AU10" s="1836"/>
      <c r="AV10" s="1836"/>
      <c r="AW10" s="1824"/>
      <c r="AX10" s="1831"/>
      <c r="AY10" s="1831"/>
      <c r="AZ10" s="1833"/>
      <c r="BA10" s="1833"/>
      <c r="BB10" s="1837"/>
      <c r="BC10" s="1837"/>
      <c r="BD10" s="1837"/>
      <c r="BE10" s="1837"/>
      <c r="BF10" s="1837"/>
      <c r="BL10" s="1837"/>
      <c r="BM10" s="1837"/>
      <c r="BN10" s="1837"/>
      <c r="BO10" s="1837"/>
      <c r="BP10" s="1837"/>
      <c r="BV10" s="1837"/>
      <c r="BW10" s="1837"/>
      <c r="BX10" s="1837"/>
      <c r="BY10" s="1837"/>
      <c r="BZ10" s="1837"/>
      <c r="CF10" s="1837"/>
      <c r="CG10" s="1837"/>
      <c r="CH10" s="1837"/>
      <c r="CI10" s="1837"/>
      <c r="CJ10" s="1837"/>
      <c r="CP10" s="1837"/>
      <c r="CQ10" s="1837"/>
      <c r="CR10" s="1837"/>
      <c r="CS10" s="1837"/>
      <c r="CT10" s="1837"/>
    </row>
    <row r="11" spans="1:98" s="1822" customFormat="1" x14ac:dyDescent="0.25">
      <c r="A11" s="1820" t="s">
        <v>128</v>
      </c>
      <c r="B11" s="1821"/>
      <c r="C11" s="1821" t="s">
        <v>129</v>
      </c>
      <c r="D11" s="1805" t="s">
        <v>26</v>
      </c>
      <c r="E11" s="1822">
        <v>0</v>
      </c>
      <c r="F11" s="1822">
        <v>0</v>
      </c>
      <c r="G11" s="1822">
        <v>0</v>
      </c>
      <c r="H11" s="1822">
        <v>0</v>
      </c>
      <c r="I11" s="1823">
        <v>0</v>
      </c>
      <c r="J11" s="1823">
        <v>0</v>
      </c>
      <c r="K11" s="1823"/>
      <c r="L11" s="1824">
        <v>107.5</v>
      </c>
      <c r="M11" s="1824"/>
      <c r="N11" s="1824"/>
      <c r="O11" s="1824"/>
      <c r="P11" s="1825"/>
      <c r="Q11" s="1824"/>
      <c r="R11" s="1825"/>
      <c r="S11" s="1807">
        <f t="shared" si="2"/>
        <v>0</v>
      </c>
      <c r="T11" s="1826"/>
      <c r="U11" s="1824"/>
      <c r="V11" s="1824">
        <f t="shared" si="0"/>
        <v>0</v>
      </c>
      <c r="W11" s="1824">
        <f t="shared" si="1"/>
        <v>107.5</v>
      </c>
      <c r="X11" s="1827">
        <v>107.5</v>
      </c>
      <c r="Y11" s="1828">
        <v>615025</v>
      </c>
      <c r="Z11" s="1829">
        <v>42109</v>
      </c>
      <c r="AA11" s="1830" t="s">
        <v>104</v>
      </c>
      <c r="AB11" s="1811" t="s">
        <v>104</v>
      </c>
      <c r="AC11" s="1824"/>
      <c r="AD11" s="1831"/>
      <c r="AE11" s="1838"/>
      <c r="AF11" s="1833"/>
      <c r="AG11" s="1833"/>
      <c r="AH11" s="1834"/>
      <c r="AI11" s="1835"/>
      <c r="AJ11" s="1835"/>
      <c r="AK11" s="1836"/>
      <c r="AL11" s="1836"/>
      <c r="AM11" s="1824"/>
      <c r="AN11" s="1824"/>
      <c r="AO11" s="1824"/>
      <c r="AP11" s="1824"/>
      <c r="AQ11" s="1824"/>
      <c r="AR11" s="1834"/>
      <c r="AS11" s="1835"/>
      <c r="AT11" s="1835"/>
      <c r="AU11" s="1836"/>
      <c r="AV11" s="1836"/>
      <c r="AW11" s="1824"/>
      <c r="AX11" s="1831"/>
      <c r="AY11" s="1831"/>
      <c r="AZ11" s="1833"/>
      <c r="BA11" s="1833"/>
      <c r="BB11" s="1837"/>
      <c r="BC11" s="1837"/>
      <c r="BD11" s="1837"/>
      <c r="BE11" s="1837"/>
      <c r="BF11" s="1837"/>
      <c r="BL11" s="1837"/>
      <c r="BM11" s="1837"/>
      <c r="BN11" s="1837"/>
      <c r="BO11" s="1837"/>
      <c r="BP11" s="1837"/>
      <c r="BV11" s="1837"/>
      <c r="BW11" s="1837"/>
      <c r="BX11" s="1837"/>
      <c r="BY11" s="1837"/>
      <c r="BZ11" s="1837"/>
      <c r="CF11" s="1837"/>
      <c r="CG11" s="1837"/>
      <c r="CH11" s="1837"/>
      <c r="CI11" s="1837"/>
      <c r="CJ11" s="1837"/>
      <c r="CP11" s="1837"/>
      <c r="CQ11" s="1837"/>
      <c r="CR11" s="1837"/>
      <c r="CS11" s="1837"/>
      <c r="CT11" s="1837"/>
    </row>
    <row r="12" spans="1:98" s="1788" customFormat="1" x14ac:dyDescent="0.25">
      <c r="A12" s="1785">
        <v>2015</v>
      </c>
      <c r="B12" s="1786"/>
      <c r="C12" s="1787"/>
      <c r="E12" s="1789">
        <f>SUM(E13:E159)</f>
        <v>214</v>
      </c>
      <c r="F12" s="1789">
        <f>SUM(F13:F159)</f>
        <v>1666</v>
      </c>
      <c r="G12" s="1789">
        <f>SUM(G13:G159)</f>
        <v>1091</v>
      </c>
      <c r="H12" s="1789">
        <f>SUM(H13:H159)</f>
        <v>607</v>
      </c>
      <c r="I12" s="1790"/>
      <c r="J12" s="1790"/>
      <c r="K12" s="1790"/>
      <c r="L12" s="1791"/>
      <c r="M12" s="1791"/>
      <c r="N12" s="1791"/>
      <c r="O12" s="1791"/>
      <c r="P12" s="1792"/>
      <c r="Q12" s="1791"/>
      <c r="R12" s="1792"/>
      <c r="S12" s="1793"/>
      <c r="T12" s="1794"/>
      <c r="U12" s="1791"/>
      <c r="V12" s="1791"/>
      <c r="W12" s="1791"/>
      <c r="X12" s="1795"/>
      <c r="Y12" s="1796"/>
      <c r="Z12" s="1797"/>
      <c r="AA12" s="1839"/>
      <c r="AB12" s="1798"/>
      <c r="AC12" s="1791"/>
      <c r="AD12" s="1799"/>
      <c r="AE12" s="1800"/>
      <c r="AF12" s="1801"/>
      <c r="AG12" s="1801"/>
      <c r="AH12" s="1795"/>
      <c r="AI12" s="1796"/>
      <c r="AJ12" s="1796"/>
      <c r="AK12" s="1798"/>
      <c r="AL12" s="1798"/>
      <c r="AM12" s="1791"/>
      <c r="AN12" s="1799"/>
      <c r="AO12" s="1799"/>
      <c r="AP12" s="1801"/>
      <c r="AQ12" s="1801"/>
      <c r="AR12" s="1795"/>
      <c r="AS12" s="1796"/>
      <c r="AT12" s="1796"/>
      <c r="AU12" s="1798"/>
      <c r="AV12" s="1798"/>
      <c r="AW12" s="1791"/>
      <c r="AX12" s="1799"/>
      <c r="AY12" s="1799"/>
      <c r="AZ12" s="1801"/>
      <c r="BA12" s="1801"/>
      <c r="BB12" s="1796"/>
      <c r="BC12" s="1796"/>
      <c r="BD12" s="1796"/>
      <c r="BE12" s="1796"/>
      <c r="BF12" s="1796"/>
      <c r="BG12" s="1799"/>
      <c r="BH12" s="1799"/>
      <c r="BI12" s="1799"/>
      <c r="BJ12" s="1799"/>
      <c r="BK12" s="1799"/>
      <c r="BL12" s="1796"/>
      <c r="BM12" s="1796"/>
      <c r="BN12" s="1796"/>
      <c r="BO12" s="1796"/>
      <c r="BP12" s="1796"/>
      <c r="BQ12" s="1799"/>
      <c r="BR12" s="1799"/>
      <c r="BS12" s="1799"/>
      <c r="BT12" s="1799"/>
      <c r="BV12" s="1804"/>
      <c r="BW12" s="1804"/>
      <c r="BX12" s="1804"/>
      <c r="BY12" s="1804"/>
      <c r="BZ12" s="1804"/>
      <c r="CF12" s="1804"/>
      <c r="CG12" s="1804"/>
      <c r="CH12" s="1804"/>
      <c r="CI12" s="1804"/>
      <c r="CJ12" s="1804"/>
      <c r="CP12" s="1804"/>
      <c r="CQ12" s="1804"/>
      <c r="CR12" s="1804"/>
      <c r="CS12" s="1804"/>
      <c r="CT12" s="1804"/>
    </row>
    <row r="13" spans="1:98" x14ac:dyDescent="0.25">
      <c r="A13" s="1781">
        <v>2015001</v>
      </c>
      <c r="C13" s="1782" t="s">
        <v>30</v>
      </c>
      <c r="D13" s="1805" t="s">
        <v>26</v>
      </c>
      <c r="E13" s="1813">
        <v>0</v>
      </c>
      <c r="F13" s="1813">
        <v>0</v>
      </c>
      <c r="G13" s="1813">
        <v>0</v>
      </c>
      <c r="H13" s="1813">
        <v>0</v>
      </c>
      <c r="I13" s="1783">
        <v>1</v>
      </c>
      <c r="J13" s="1783">
        <v>1</v>
      </c>
      <c r="K13" s="1783"/>
      <c r="L13" s="1764">
        <v>193.2</v>
      </c>
      <c r="N13" s="1840">
        <f t="shared" ref="N13:N45" si="3">O13+Q13</f>
        <v>164.99270475549818</v>
      </c>
      <c r="O13" s="1840">
        <f t="shared" ref="O13:O37" si="4">(L13-(20%*L13))*$P$3</f>
        <v>122.23369388833004</v>
      </c>
      <c r="Q13" s="1840">
        <f>L13*$R$3</f>
        <v>42.759010867168136</v>
      </c>
      <c r="S13" s="1807">
        <f t="shared" si="2"/>
        <v>1.7103604346867254</v>
      </c>
      <c r="U13" s="1764">
        <f t="shared" ref="U13:U62" si="5">((1-I13)*O13)+((1-J13)*Q13)</f>
        <v>0</v>
      </c>
      <c r="V13" s="1764">
        <f t="shared" ref="V13:V63" si="6">L13-W13</f>
        <v>0</v>
      </c>
      <c r="W13" s="1764">
        <f t="shared" ref="W13:W63" si="7">X13+AC13+AH13+AM13+AO13+AR13</f>
        <v>193.2</v>
      </c>
      <c r="X13" s="1768">
        <v>193.2</v>
      </c>
      <c r="Y13" s="1809"/>
      <c r="Z13" s="1841"/>
      <c r="AA13" s="1842"/>
      <c r="AB13" s="1843"/>
      <c r="AH13" s="1845"/>
      <c r="AI13" s="1846"/>
      <c r="AJ13" s="1846"/>
      <c r="AM13" s="1848"/>
      <c r="AN13" s="1849"/>
      <c r="AO13" s="1849"/>
      <c r="AR13" s="1845"/>
      <c r="AS13" s="1846"/>
      <c r="AT13" s="1846"/>
      <c r="AU13" s="1847"/>
      <c r="AV13" s="1847"/>
    </row>
    <row r="14" spans="1:98" x14ac:dyDescent="0.25">
      <c r="A14" s="1781">
        <v>2015002</v>
      </c>
      <c r="C14" s="1782" t="s">
        <v>30</v>
      </c>
      <c r="D14" s="1805" t="s">
        <v>26</v>
      </c>
      <c r="E14" s="1813">
        <v>0</v>
      </c>
      <c r="F14" s="1813"/>
      <c r="G14" s="1813">
        <v>0</v>
      </c>
      <c r="H14" s="1813">
        <v>0</v>
      </c>
      <c r="I14" s="1783">
        <v>1</v>
      </c>
      <c r="J14" s="1783">
        <v>1</v>
      </c>
      <c r="K14" s="1783"/>
      <c r="L14" s="1764">
        <v>79.7</v>
      </c>
      <c r="N14" s="1840">
        <f t="shared" si="3"/>
        <v>68.063760709178084</v>
      </c>
      <c r="O14" s="1840">
        <f t="shared" si="4"/>
        <v>50.424562126811104</v>
      </c>
      <c r="Q14" s="1840">
        <f t="shared" ref="Q14:Q44" si="8">L14*$R$3</f>
        <v>17.63919858236698</v>
      </c>
      <c r="S14" s="1807">
        <f t="shared" si="2"/>
        <v>0.7055679432946792</v>
      </c>
      <c r="U14" s="1764">
        <f t="shared" si="5"/>
        <v>0</v>
      </c>
      <c r="V14" s="1764">
        <f t="shared" si="6"/>
        <v>0</v>
      </c>
      <c r="W14" s="1764">
        <f t="shared" si="7"/>
        <v>79.7</v>
      </c>
      <c r="X14" s="1768">
        <v>79.7</v>
      </c>
      <c r="Y14" s="1809"/>
      <c r="Z14" s="1841"/>
      <c r="AA14" s="1842"/>
      <c r="AB14" s="1843"/>
      <c r="AH14" s="1845"/>
      <c r="AI14" s="1846"/>
      <c r="AJ14" s="1846"/>
      <c r="AM14" s="1848"/>
      <c r="AN14" s="1849"/>
      <c r="AO14" s="1849"/>
      <c r="AR14" s="1845"/>
      <c r="AS14" s="1846"/>
      <c r="AT14" s="1846"/>
      <c r="AU14" s="1847"/>
      <c r="AV14" s="1847"/>
    </row>
    <row r="15" spans="1:98" x14ac:dyDescent="0.25">
      <c r="A15" s="1781">
        <v>2015003</v>
      </c>
      <c r="C15" s="1805" t="s">
        <v>75</v>
      </c>
      <c r="D15" s="1805" t="s">
        <v>26</v>
      </c>
      <c r="E15" s="1762">
        <v>10</v>
      </c>
      <c r="F15" s="1762">
        <v>70</v>
      </c>
      <c r="G15" s="1762">
        <v>60</v>
      </c>
      <c r="H15" s="1762">
        <v>20</v>
      </c>
      <c r="I15" s="1783">
        <v>1</v>
      </c>
      <c r="J15" s="1783">
        <v>1</v>
      </c>
      <c r="K15" s="1783"/>
      <c r="L15" s="1764">
        <v>22840</v>
      </c>
      <c r="N15" s="1840">
        <f t="shared" si="3"/>
        <v>19505.348740246263</v>
      </c>
      <c r="O15" s="1840">
        <f t="shared" si="4"/>
        <v>14450.401492802577</v>
      </c>
      <c r="Q15" s="1840">
        <f t="shared" si="8"/>
        <v>5054.947247443687</v>
      </c>
      <c r="S15" s="1807">
        <f t="shared" si="2"/>
        <v>202.19788989774747</v>
      </c>
      <c r="U15" s="1764">
        <f t="shared" si="5"/>
        <v>0</v>
      </c>
      <c r="V15" s="1764">
        <f t="shared" si="6"/>
        <v>0</v>
      </c>
      <c r="W15" s="1764">
        <f t="shared" si="7"/>
        <v>22840</v>
      </c>
      <c r="X15" s="1768">
        <v>22840</v>
      </c>
      <c r="Y15" s="1784">
        <v>615005</v>
      </c>
      <c r="Z15" s="1770">
        <v>42082</v>
      </c>
      <c r="AA15" s="1810" t="s">
        <v>104</v>
      </c>
      <c r="AB15" s="1810" t="s">
        <v>104</v>
      </c>
      <c r="AH15" s="1845"/>
      <c r="AI15" s="1846"/>
      <c r="AJ15" s="1846"/>
      <c r="AM15" s="1848"/>
      <c r="AN15" s="1849"/>
      <c r="AO15" s="1849"/>
      <c r="AR15" s="1845"/>
      <c r="AS15" s="1846"/>
      <c r="AT15" s="1846"/>
      <c r="AU15" s="1847"/>
      <c r="AV15" s="1847"/>
    </row>
    <row r="16" spans="1:98" x14ac:dyDescent="0.25">
      <c r="A16" s="1781">
        <v>2015004</v>
      </c>
      <c r="C16" s="1805" t="s">
        <v>76</v>
      </c>
      <c r="D16" s="1805" t="s">
        <v>26</v>
      </c>
      <c r="E16" s="1762">
        <v>10</v>
      </c>
      <c r="F16" s="1762">
        <v>60</v>
      </c>
      <c r="G16" s="1762">
        <v>50</v>
      </c>
      <c r="H16" s="1762">
        <v>20</v>
      </c>
      <c r="I16" s="1783">
        <v>1</v>
      </c>
      <c r="J16" s="1783">
        <v>1</v>
      </c>
      <c r="K16" s="1783"/>
      <c r="L16" s="1764">
        <v>21640</v>
      </c>
      <c r="N16" s="1840">
        <f t="shared" si="3"/>
        <v>18480.549331827024</v>
      </c>
      <c r="O16" s="1840">
        <f t="shared" si="4"/>
        <v>13691.18600281295</v>
      </c>
      <c r="Q16" s="1840">
        <f t="shared" si="8"/>
        <v>4789.3633290140715</v>
      </c>
      <c r="S16" s="1807">
        <f t="shared" si="2"/>
        <v>191.57453316056285</v>
      </c>
      <c r="U16" s="1764">
        <f t="shared" si="5"/>
        <v>0</v>
      </c>
      <c r="V16" s="1764">
        <f t="shared" si="6"/>
        <v>0</v>
      </c>
      <c r="W16" s="1764">
        <f t="shared" si="7"/>
        <v>21640</v>
      </c>
      <c r="X16" s="1768">
        <v>21640</v>
      </c>
      <c r="Y16" s="1784">
        <v>615006</v>
      </c>
      <c r="Z16" s="1770">
        <v>42082</v>
      </c>
      <c r="AA16" s="1810" t="s">
        <v>104</v>
      </c>
      <c r="AB16" s="1810" t="s">
        <v>104</v>
      </c>
      <c r="AH16" s="1845"/>
      <c r="AI16" s="1846"/>
      <c r="AJ16" s="1846"/>
      <c r="AM16" s="1848"/>
      <c r="AN16" s="1849"/>
      <c r="AO16" s="1849"/>
      <c r="AR16" s="1845"/>
      <c r="AS16" s="1846"/>
      <c r="AT16" s="1846"/>
      <c r="AU16" s="1847"/>
      <c r="AV16" s="1847"/>
    </row>
    <row r="17" spans="1:53" x14ac:dyDescent="0.25">
      <c r="A17" s="1781">
        <v>2015005</v>
      </c>
      <c r="C17" s="1805" t="s">
        <v>77</v>
      </c>
      <c r="D17" s="1805" t="s">
        <v>26</v>
      </c>
      <c r="E17" s="1762">
        <v>10</v>
      </c>
      <c r="F17" s="1762">
        <v>60</v>
      </c>
      <c r="G17" s="1762">
        <v>50</v>
      </c>
      <c r="H17" s="1762">
        <v>20</v>
      </c>
      <c r="I17" s="1783">
        <v>1</v>
      </c>
      <c r="J17" s="1783">
        <v>1</v>
      </c>
      <c r="K17" s="1783"/>
      <c r="L17" s="1764">
        <v>22810</v>
      </c>
      <c r="N17" s="1840">
        <f t="shared" si="3"/>
        <v>19479.728755035783</v>
      </c>
      <c r="O17" s="1840">
        <f t="shared" si="4"/>
        <v>14431.421105552838</v>
      </c>
      <c r="Q17" s="1840">
        <f t="shared" si="8"/>
        <v>5048.3076494829465</v>
      </c>
      <c r="S17" s="1807">
        <f t="shared" si="2"/>
        <v>201.93230597931787</v>
      </c>
      <c r="U17" s="1764">
        <f t="shared" si="5"/>
        <v>0</v>
      </c>
      <c r="V17" s="1764">
        <f t="shared" si="6"/>
        <v>0</v>
      </c>
      <c r="W17" s="1764">
        <f t="shared" si="7"/>
        <v>22810</v>
      </c>
      <c r="X17" s="1768">
        <v>22810</v>
      </c>
      <c r="Y17" s="1784">
        <v>615007</v>
      </c>
      <c r="Z17" s="1770">
        <v>42082</v>
      </c>
      <c r="AA17" s="1810" t="s">
        <v>104</v>
      </c>
      <c r="AB17" s="1843" t="s">
        <v>104</v>
      </c>
      <c r="AC17" s="1762"/>
      <c r="AE17" s="1762"/>
      <c r="AF17" s="1762"/>
      <c r="AG17" s="1762"/>
      <c r="AH17" s="1780"/>
      <c r="AK17" s="1780"/>
      <c r="AL17" s="1780"/>
      <c r="AM17" s="1762"/>
      <c r="AP17" s="1762"/>
      <c r="AQ17" s="1762"/>
      <c r="AR17" s="1780"/>
      <c r="AS17" s="1780"/>
      <c r="AT17" s="1780"/>
      <c r="AU17" s="1780"/>
      <c r="AV17" s="1780"/>
      <c r="AW17" s="1762"/>
      <c r="AZ17" s="1762"/>
      <c r="BA17" s="1762"/>
    </row>
    <row r="18" spans="1:53" x14ac:dyDescent="0.25">
      <c r="A18" s="1781">
        <v>2015006</v>
      </c>
      <c r="C18" s="1805" t="s">
        <v>89</v>
      </c>
      <c r="D18" s="1805" t="s">
        <v>26</v>
      </c>
      <c r="E18" s="1762">
        <v>1</v>
      </c>
      <c r="F18" s="1762">
        <v>8</v>
      </c>
      <c r="G18" s="1762">
        <v>5</v>
      </c>
      <c r="H18" s="1762">
        <v>3</v>
      </c>
      <c r="I18" s="1783">
        <v>1</v>
      </c>
      <c r="J18" s="1783">
        <v>1</v>
      </c>
      <c r="K18" s="1783"/>
      <c r="L18" s="1764">
        <v>2144</v>
      </c>
      <c r="N18" s="1840">
        <f t="shared" si="3"/>
        <v>1830.9749430423815</v>
      </c>
      <c r="O18" s="1840">
        <f t="shared" si="4"/>
        <v>1356.465008781468</v>
      </c>
      <c r="Q18" s="1840">
        <f t="shared" si="8"/>
        <v>474.5099342609135</v>
      </c>
      <c r="S18" s="1807">
        <f t="shared" si="2"/>
        <v>18.980397370436538</v>
      </c>
      <c r="U18" s="1764">
        <f t="shared" si="5"/>
        <v>0</v>
      </c>
      <c r="V18" s="1764">
        <f t="shared" si="6"/>
        <v>0</v>
      </c>
      <c r="W18" s="1764">
        <f t="shared" si="7"/>
        <v>2144</v>
      </c>
      <c r="X18" s="1768">
        <v>2144</v>
      </c>
      <c r="Y18" s="1784">
        <v>615008</v>
      </c>
      <c r="Z18" s="1770">
        <v>42082</v>
      </c>
      <c r="AA18" s="1810" t="s">
        <v>104</v>
      </c>
      <c r="AB18" s="1843" t="s">
        <v>104</v>
      </c>
      <c r="AC18" s="1762"/>
      <c r="AE18" s="1762"/>
      <c r="AF18" s="1762"/>
      <c r="AG18" s="1762"/>
      <c r="AH18" s="1780"/>
      <c r="AK18" s="1780"/>
      <c r="AL18" s="1780"/>
      <c r="AM18" s="1762"/>
      <c r="AP18" s="1762"/>
      <c r="AQ18" s="1762"/>
      <c r="AR18" s="1780"/>
      <c r="AS18" s="1780"/>
      <c r="AT18" s="1780"/>
      <c r="AU18" s="1780"/>
      <c r="AV18" s="1780"/>
      <c r="AW18" s="1762"/>
      <c r="AZ18" s="1762"/>
      <c r="BA18" s="1762"/>
    </row>
    <row r="19" spans="1:53" x14ac:dyDescent="0.25">
      <c r="A19" s="1781">
        <v>2015007</v>
      </c>
      <c r="C19" s="1805" t="s">
        <v>78</v>
      </c>
      <c r="D19" s="1805" t="s">
        <v>26</v>
      </c>
      <c r="E19" s="1762">
        <v>1</v>
      </c>
      <c r="F19" s="1762">
        <v>10</v>
      </c>
      <c r="G19" s="1762">
        <v>7</v>
      </c>
      <c r="H19" s="1762">
        <v>4</v>
      </c>
      <c r="I19" s="1783">
        <v>1</v>
      </c>
      <c r="J19" s="1783">
        <v>1</v>
      </c>
      <c r="K19" s="1783"/>
      <c r="L19" s="1764">
        <v>3303</v>
      </c>
      <c r="N19" s="1840">
        <f t="shared" si="3"/>
        <v>2820.7603716739673</v>
      </c>
      <c r="O19" s="1840">
        <f t="shared" si="4"/>
        <v>2089.7406361964499</v>
      </c>
      <c r="Q19" s="1840">
        <f t="shared" si="8"/>
        <v>731.01973547751743</v>
      </c>
      <c r="S19" s="1807">
        <f t="shared" si="2"/>
        <v>29.240789419100697</v>
      </c>
      <c r="U19" s="1764">
        <f t="shared" si="5"/>
        <v>0</v>
      </c>
      <c r="V19" s="1764">
        <f t="shared" si="6"/>
        <v>0</v>
      </c>
      <c r="W19" s="1764">
        <f t="shared" si="7"/>
        <v>3303</v>
      </c>
      <c r="X19" s="1768">
        <v>3303</v>
      </c>
      <c r="Y19" s="1784">
        <v>615009</v>
      </c>
      <c r="Z19" s="1770">
        <v>42082</v>
      </c>
      <c r="AA19" s="1810" t="s">
        <v>104</v>
      </c>
      <c r="AB19" s="1843" t="s">
        <v>104</v>
      </c>
      <c r="AC19" s="1762"/>
      <c r="AE19" s="1762"/>
      <c r="AF19" s="1762"/>
      <c r="AG19" s="1762"/>
      <c r="AH19" s="1780"/>
      <c r="AK19" s="1780"/>
      <c r="AL19" s="1780"/>
      <c r="AM19" s="1762"/>
      <c r="AP19" s="1762"/>
      <c r="AQ19" s="1762"/>
      <c r="AR19" s="1780"/>
      <c r="AS19" s="1780"/>
      <c r="AT19" s="1780"/>
      <c r="AU19" s="1780"/>
      <c r="AV19" s="1780"/>
      <c r="AW19" s="1762"/>
      <c r="AZ19" s="1762"/>
      <c r="BA19" s="1762"/>
    </row>
    <row r="20" spans="1:53" x14ac:dyDescent="0.25">
      <c r="A20" s="1781">
        <v>2015008</v>
      </c>
      <c r="C20" s="1805" t="s">
        <v>79</v>
      </c>
      <c r="D20" s="1805" t="s">
        <v>26</v>
      </c>
      <c r="E20" s="1762">
        <v>1</v>
      </c>
      <c r="F20" s="1762">
        <v>9</v>
      </c>
      <c r="G20" s="1762">
        <v>8</v>
      </c>
      <c r="H20" s="1762">
        <v>1</v>
      </c>
      <c r="I20" s="1783">
        <v>1</v>
      </c>
      <c r="J20" s="1783">
        <v>1</v>
      </c>
      <c r="K20" s="1783"/>
      <c r="L20" s="1764">
        <v>2060</v>
      </c>
      <c r="N20" s="1840">
        <f t="shared" si="3"/>
        <v>1759.2389844530344</v>
      </c>
      <c r="O20" s="1840">
        <f t="shared" si="4"/>
        <v>1303.319924482194</v>
      </c>
      <c r="Q20" s="1840">
        <f t="shared" si="8"/>
        <v>455.91905997084041</v>
      </c>
      <c r="S20" s="1807">
        <f t="shared" si="2"/>
        <v>18.236762398833616</v>
      </c>
      <c r="U20" s="1764">
        <f t="shared" si="5"/>
        <v>0</v>
      </c>
      <c r="V20" s="1764">
        <f t="shared" si="6"/>
        <v>0</v>
      </c>
      <c r="W20" s="1764">
        <f t="shared" si="7"/>
        <v>2060</v>
      </c>
      <c r="X20" s="1768">
        <v>2060</v>
      </c>
      <c r="Y20" s="1784">
        <v>615010</v>
      </c>
      <c r="Z20" s="1770">
        <v>42082</v>
      </c>
      <c r="AA20" s="1810" t="s">
        <v>104</v>
      </c>
      <c r="AB20" s="1843" t="s">
        <v>104</v>
      </c>
      <c r="AC20" s="1762"/>
      <c r="AE20" s="1762"/>
      <c r="AF20" s="1762"/>
      <c r="AG20" s="1762"/>
      <c r="AH20" s="1780"/>
      <c r="AK20" s="1780"/>
      <c r="AL20" s="1780"/>
      <c r="AM20" s="1762"/>
      <c r="AP20" s="1762"/>
      <c r="AQ20" s="1762"/>
      <c r="AR20" s="1780"/>
      <c r="AS20" s="1780"/>
      <c r="AT20" s="1780"/>
      <c r="AU20" s="1780"/>
      <c r="AV20" s="1780"/>
      <c r="AW20" s="1762"/>
      <c r="AZ20" s="1762"/>
      <c r="BA20" s="1762"/>
    </row>
    <row r="21" spans="1:53" x14ac:dyDescent="0.25">
      <c r="A21" s="1781">
        <v>2015009</v>
      </c>
      <c r="C21" s="1805" t="s">
        <v>93</v>
      </c>
      <c r="D21" s="1805" t="s">
        <v>26</v>
      </c>
      <c r="E21" s="1762">
        <v>1</v>
      </c>
      <c r="F21" s="1762">
        <v>8</v>
      </c>
      <c r="G21" s="1762">
        <v>5</v>
      </c>
      <c r="H21" s="1762">
        <v>3</v>
      </c>
      <c r="I21" s="1783">
        <v>1</v>
      </c>
      <c r="J21" s="1783">
        <v>1</v>
      </c>
      <c r="K21" s="1783"/>
      <c r="L21" s="1764">
        <v>2109</v>
      </c>
      <c r="N21" s="1840">
        <f t="shared" si="3"/>
        <v>1801.0849602968201</v>
      </c>
      <c r="O21" s="1840">
        <f t="shared" si="4"/>
        <v>1334.3212236567704</v>
      </c>
      <c r="Q21" s="1840">
        <f t="shared" si="8"/>
        <v>466.76373664004973</v>
      </c>
      <c r="S21" s="1807">
        <f t="shared" si="2"/>
        <v>18.67054946560199</v>
      </c>
      <c r="U21" s="1764">
        <f t="shared" si="5"/>
        <v>0</v>
      </c>
      <c r="V21" s="1764">
        <f t="shared" si="6"/>
        <v>0</v>
      </c>
      <c r="W21" s="1764">
        <f t="shared" si="7"/>
        <v>2109</v>
      </c>
      <c r="X21" s="1768">
        <v>2109</v>
      </c>
      <c r="Y21" s="1784">
        <v>615011</v>
      </c>
      <c r="Z21" s="1770">
        <v>42082</v>
      </c>
      <c r="AA21" s="1810" t="s">
        <v>104</v>
      </c>
      <c r="AB21" s="1843" t="s">
        <v>104</v>
      </c>
      <c r="AC21" s="1762"/>
      <c r="AE21" s="1762"/>
      <c r="AF21" s="1762"/>
      <c r="AG21" s="1762"/>
      <c r="AH21" s="1780"/>
      <c r="AK21" s="1780"/>
      <c r="AL21" s="1780"/>
      <c r="AM21" s="1762"/>
      <c r="AP21" s="1762"/>
      <c r="AQ21" s="1762"/>
      <c r="AR21" s="1780"/>
      <c r="AS21" s="1780"/>
      <c r="AT21" s="1780"/>
      <c r="AU21" s="1780"/>
      <c r="AV21" s="1780"/>
      <c r="AW21" s="1762"/>
      <c r="AZ21" s="1762"/>
      <c r="BA21" s="1762"/>
    </row>
    <row r="22" spans="1:53" x14ac:dyDescent="0.25">
      <c r="A22" s="1781">
        <v>2015010</v>
      </c>
      <c r="C22" s="1805" t="s">
        <v>80</v>
      </c>
      <c r="D22" s="1805" t="s">
        <v>26</v>
      </c>
      <c r="E22" s="1762">
        <v>1</v>
      </c>
      <c r="F22" s="1762">
        <v>8</v>
      </c>
      <c r="G22" s="1762">
        <v>4</v>
      </c>
      <c r="H22" s="1762">
        <v>3</v>
      </c>
      <c r="I22" s="1783">
        <v>1</v>
      </c>
      <c r="J22" s="1783">
        <v>1</v>
      </c>
      <c r="K22" s="1783"/>
      <c r="L22" s="1764">
        <v>2296</v>
      </c>
      <c r="N22" s="1840">
        <f t="shared" si="3"/>
        <v>1960.782868108819</v>
      </c>
      <c r="O22" s="1840">
        <f t="shared" si="4"/>
        <v>1452.6323041801541</v>
      </c>
      <c r="Q22" s="1840">
        <f t="shared" si="8"/>
        <v>508.15056392866484</v>
      </c>
      <c r="S22" s="1807">
        <f t="shared" si="2"/>
        <v>20.326022557146594</v>
      </c>
      <c r="U22" s="1764">
        <f t="shared" si="5"/>
        <v>0</v>
      </c>
      <c r="V22" s="1764">
        <f t="shared" si="6"/>
        <v>0</v>
      </c>
      <c r="W22" s="1764">
        <f t="shared" si="7"/>
        <v>2296</v>
      </c>
      <c r="X22" s="1768">
        <v>2296</v>
      </c>
      <c r="Y22" s="1784">
        <v>615012</v>
      </c>
      <c r="Z22" s="1770">
        <v>42082</v>
      </c>
      <c r="AA22" s="1810" t="s">
        <v>104</v>
      </c>
      <c r="AB22" s="1843" t="s">
        <v>104</v>
      </c>
      <c r="AC22" s="1762"/>
      <c r="AE22" s="1762"/>
      <c r="AF22" s="1762"/>
      <c r="AG22" s="1762"/>
      <c r="AH22" s="1780"/>
      <c r="AK22" s="1780"/>
      <c r="AL22" s="1780"/>
      <c r="AM22" s="1762"/>
      <c r="AP22" s="1762"/>
      <c r="AQ22" s="1762"/>
      <c r="AR22" s="1780"/>
      <c r="AS22" s="1780"/>
      <c r="AT22" s="1780"/>
      <c r="AU22" s="1780"/>
      <c r="AV22" s="1780"/>
      <c r="AW22" s="1762"/>
      <c r="AZ22" s="1762"/>
      <c r="BA22" s="1762"/>
    </row>
    <row r="23" spans="1:53" x14ac:dyDescent="0.25">
      <c r="A23" s="1781">
        <v>2015011</v>
      </c>
      <c r="C23" s="1805" t="s">
        <v>81</v>
      </c>
      <c r="D23" s="1805" t="s">
        <v>26</v>
      </c>
      <c r="E23" s="1762">
        <v>1</v>
      </c>
      <c r="F23" s="1762">
        <v>8</v>
      </c>
      <c r="G23" s="1762">
        <v>5</v>
      </c>
      <c r="H23" s="1762">
        <v>3</v>
      </c>
      <c r="I23" s="1783">
        <v>1</v>
      </c>
      <c r="J23" s="1783">
        <v>1</v>
      </c>
      <c r="K23" s="1783"/>
      <c r="L23" s="1764">
        <v>2191</v>
      </c>
      <c r="N23" s="1840">
        <f t="shared" si="3"/>
        <v>1871.1129198721351</v>
      </c>
      <c r="O23" s="1840">
        <f t="shared" si="4"/>
        <v>1386.2009488060617</v>
      </c>
      <c r="Q23" s="1840">
        <f t="shared" si="8"/>
        <v>484.91197106607348</v>
      </c>
      <c r="S23" s="1807">
        <f t="shared" si="2"/>
        <v>19.396478842642939</v>
      </c>
      <c r="U23" s="1764">
        <f t="shared" si="5"/>
        <v>0</v>
      </c>
      <c r="V23" s="1764">
        <f t="shared" si="6"/>
        <v>0</v>
      </c>
      <c r="W23" s="1764">
        <f t="shared" si="7"/>
        <v>2191</v>
      </c>
      <c r="X23" s="1768">
        <v>2191</v>
      </c>
      <c r="Y23" s="1784">
        <v>615013</v>
      </c>
      <c r="Z23" s="1770">
        <v>42082</v>
      </c>
      <c r="AA23" s="1810" t="s">
        <v>104</v>
      </c>
      <c r="AB23" s="1843" t="s">
        <v>104</v>
      </c>
      <c r="AC23" s="1762"/>
      <c r="AE23" s="1762"/>
      <c r="AF23" s="1762"/>
      <c r="AG23" s="1762"/>
      <c r="AH23" s="1780"/>
      <c r="AK23" s="1780"/>
      <c r="AL23" s="1780"/>
      <c r="AM23" s="1762"/>
      <c r="AP23" s="1762"/>
      <c r="AQ23" s="1762"/>
      <c r="AR23" s="1780"/>
      <c r="AS23" s="1780"/>
      <c r="AT23" s="1780"/>
      <c r="AU23" s="1780"/>
      <c r="AV23" s="1780"/>
      <c r="AW23" s="1762"/>
      <c r="AZ23" s="1762"/>
      <c r="BA23" s="1762"/>
    </row>
    <row r="24" spans="1:53" x14ac:dyDescent="0.25">
      <c r="A24" s="1781">
        <v>2015012</v>
      </c>
      <c r="C24" s="1805" t="s">
        <v>82</v>
      </c>
      <c r="D24" s="1805" t="s">
        <v>26</v>
      </c>
      <c r="E24" s="1762">
        <v>1</v>
      </c>
      <c r="F24" s="1762">
        <v>11</v>
      </c>
      <c r="G24" s="1762">
        <v>6</v>
      </c>
      <c r="H24" s="1762">
        <v>3</v>
      </c>
      <c r="I24" s="1783">
        <v>1</v>
      </c>
      <c r="J24" s="1783">
        <v>1</v>
      </c>
      <c r="K24" s="1783"/>
      <c r="L24" s="1764">
        <v>2133</v>
      </c>
      <c r="N24" s="1840">
        <f t="shared" si="3"/>
        <v>1821.580948465205</v>
      </c>
      <c r="O24" s="1840">
        <f t="shared" si="4"/>
        <v>1349.5055334565629</v>
      </c>
      <c r="Q24" s="1840">
        <f t="shared" si="8"/>
        <v>472.07541500864204</v>
      </c>
      <c r="S24" s="1807">
        <f t="shared" si="2"/>
        <v>18.88301660034568</v>
      </c>
      <c r="U24" s="1764">
        <f t="shared" si="5"/>
        <v>0</v>
      </c>
      <c r="V24" s="1764">
        <f t="shared" si="6"/>
        <v>0</v>
      </c>
      <c r="W24" s="1764">
        <f t="shared" si="7"/>
        <v>2133</v>
      </c>
      <c r="X24" s="1768">
        <v>2133</v>
      </c>
      <c r="Y24" s="1784">
        <v>615014</v>
      </c>
      <c r="Z24" s="1770">
        <v>42082</v>
      </c>
      <c r="AA24" s="1810" t="s">
        <v>104</v>
      </c>
      <c r="AB24" s="1843" t="s">
        <v>104</v>
      </c>
      <c r="AC24" s="1762"/>
      <c r="AE24" s="1762"/>
      <c r="AF24" s="1762"/>
      <c r="AG24" s="1762"/>
      <c r="AH24" s="1780"/>
      <c r="AK24" s="1780"/>
      <c r="AL24" s="1780"/>
      <c r="AM24" s="1762"/>
      <c r="AP24" s="1762"/>
      <c r="AQ24" s="1762"/>
      <c r="AR24" s="1780"/>
      <c r="AS24" s="1780"/>
      <c r="AT24" s="1780"/>
      <c r="AU24" s="1780"/>
      <c r="AV24" s="1780"/>
      <c r="AW24" s="1762"/>
      <c r="AZ24" s="1762"/>
      <c r="BA24" s="1762"/>
    </row>
    <row r="25" spans="1:53" x14ac:dyDescent="0.25">
      <c r="A25" s="1781">
        <v>2015013</v>
      </c>
      <c r="C25" s="1805" t="s">
        <v>83</v>
      </c>
      <c r="D25" s="1805" t="s">
        <v>26</v>
      </c>
      <c r="E25" s="1762">
        <v>1</v>
      </c>
      <c r="F25" s="1762">
        <v>10</v>
      </c>
      <c r="G25" s="1762">
        <v>4</v>
      </c>
      <c r="H25" s="1762">
        <v>2</v>
      </c>
      <c r="I25" s="1783">
        <v>1</v>
      </c>
      <c r="J25" s="1783">
        <v>1</v>
      </c>
      <c r="K25" s="1783"/>
      <c r="L25" s="1764">
        <v>2291</v>
      </c>
      <c r="N25" s="1840">
        <f t="shared" si="3"/>
        <v>1956.5128705737386</v>
      </c>
      <c r="O25" s="1840">
        <f t="shared" si="4"/>
        <v>1449.4689063051972</v>
      </c>
      <c r="Q25" s="1840">
        <f t="shared" si="8"/>
        <v>507.04396426854146</v>
      </c>
      <c r="S25" s="1807">
        <f t="shared" si="2"/>
        <v>20.281758570741658</v>
      </c>
      <c r="U25" s="1764">
        <f t="shared" si="5"/>
        <v>0</v>
      </c>
      <c r="V25" s="1764">
        <f t="shared" si="6"/>
        <v>0</v>
      </c>
      <c r="W25" s="1764">
        <f t="shared" si="7"/>
        <v>2291</v>
      </c>
      <c r="X25" s="1768">
        <v>2291</v>
      </c>
      <c r="Y25" s="1784">
        <v>615015</v>
      </c>
      <c r="Z25" s="1770">
        <v>42082</v>
      </c>
      <c r="AA25" s="1810" t="s">
        <v>104</v>
      </c>
      <c r="AB25" s="1843" t="s">
        <v>104</v>
      </c>
      <c r="AC25" s="1762"/>
      <c r="AE25" s="1762"/>
      <c r="AF25" s="1762"/>
      <c r="AG25" s="1762"/>
      <c r="AH25" s="1780"/>
      <c r="AK25" s="1780"/>
      <c r="AL25" s="1780"/>
      <c r="AM25" s="1762"/>
      <c r="AP25" s="1762"/>
      <c r="AQ25" s="1762"/>
      <c r="AR25" s="1780"/>
      <c r="AS25" s="1780"/>
      <c r="AT25" s="1780"/>
      <c r="AU25" s="1780"/>
      <c r="AV25" s="1780"/>
      <c r="AW25" s="1762"/>
      <c r="AZ25" s="1762"/>
      <c r="BA25" s="1762"/>
    </row>
    <row r="26" spans="1:53" x14ac:dyDescent="0.25">
      <c r="A26" s="1781">
        <v>2015014</v>
      </c>
      <c r="C26" s="1805" t="s">
        <v>84</v>
      </c>
      <c r="D26" s="1805" t="s">
        <v>26</v>
      </c>
      <c r="E26" s="1762">
        <v>1</v>
      </c>
      <c r="F26" s="1762">
        <v>9</v>
      </c>
      <c r="G26" s="1762">
        <v>6</v>
      </c>
      <c r="H26" s="1762">
        <v>3</v>
      </c>
      <c r="I26" s="1783">
        <v>1</v>
      </c>
      <c r="J26" s="1783">
        <v>1</v>
      </c>
      <c r="K26" s="1783"/>
      <c r="L26" s="1764">
        <v>2219</v>
      </c>
      <c r="N26" s="1840">
        <f t="shared" si="3"/>
        <v>1895.0249060685842</v>
      </c>
      <c r="O26" s="1840">
        <f t="shared" si="4"/>
        <v>1403.9159769058197</v>
      </c>
      <c r="Q26" s="1840">
        <f t="shared" si="8"/>
        <v>491.10892916276453</v>
      </c>
      <c r="S26" s="1807">
        <f t="shared" si="2"/>
        <v>19.644357166510581</v>
      </c>
      <c r="U26" s="1764">
        <f t="shared" si="5"/>
        <v>0</v>
      </c>
      <c r="V26" s="1764">
        <f t="shared" si="6"/>
        <v>0</v>
      </c>
      <c r="W26" s="1764">
        <f t="shared" si="7"/>
        <v>2219</v>
      </c>
      <c r="X26" s="1768">
        <v>2219</v>
      </c>
      <c r="Y26" s="1784">
        <v>615016</v>
      </c>
      <c r="Z26" s="1770">
        <v>42082</v>
      </c>
      <c r="AA26" s="1810" t="s">
        <v>104</v>
      </c>
      <c r="AB26" s="1843" t="s">
        <v>104</v>
      </c>
      <c r="AC26" s="1762"/>
      <c r="AE26" s="1762"/>
      <c r="AF26" s="1762"/>
      <c r="AG26" s="1762"/>
      <c r="AH26" s="1780"/>
      <c r="AK26" s="1780"/>
      <c r="AL26" s="1780"/>
      <c r="AM26" s="1762"/>
      <c r="AP26" s="1762"/>
      <c r="AQ26" s="1762"/>
      <c r="AR26" s="1780"/>
      <c r="AS26" s="1780"/>
      <c r="AT26" s="1780"/>
      <c r="AU26" s="1780"/>
      <c r="AV26" s="1780"/>
      <c r="AW26" s="1762"/>
      <c r="AZ26" s="1762"/>
      <c r="BA26" s="1762"/>
    </row>
    <row r="27" spans="1:53" x14ac:dyDescent="0.25">
      <c r="A27" s="1781">
        <v>2015015</v>
      </c>
      <c r="C27" s="1805" t="s">
        <v>85</v>
      </c>
      <c r="D27" s="1805" t="s">
        <v>26</v>
      </c>
      <c r="E27" s="1762">
        <v>1</v>
      </c>
      <c r="F27" s="1762">
        <v>11</v>
      </c>
      <c r="G27" s="1762">
        <v>6</v>
      </c>
      <c r="H27" s="1762">
        <v>3</v>
      </c>
      <c r="I27" s="1783">
        <v>1</v>
      </c>
      <c r="J27" s="1783">
        <v>1</v>
      </c>
      <c r="K27" s="1783"/>
      <c r="L27" s="1764">
        <v>2454</v>
      </c>
      <c r="N27" s="1840">
        <f t="shared" si="3"/>
        <v>2095.7147902173529</v>
      </c>
      <c r="O27" s="1840">
        <f t="shared" si="4"/>
        <v>1552.5956770287885</v>
      </c>
      <c r="Q27" s="1840">
        <f t="shared" si="8"/>
        <v>543.11911318856426</v>
      </c>
      <c r="S27" s="1807">
        <f t="shared" si="2"/>
        <v>21.724764527542572</v>
      </c>
      <c r="U27" s="1764">
        <f t="shared" si="5"/>
        <v>0</v>
      </c>
      <c r="V27" s="1764">
        <f t="shared" si="6"/>
        <v>0</v>
      </c>
      <c r="W27" s="1764">
        <f t="shared" si="7"/>
        <v>2454</v>
      </c>
      <c r="X27" s="1768">
        <v>2454</v>
      </c>
      <c r="Y27" s="1784">
        <v>615017</v>
      </c>
      <c r="Z27" s="1770">
        <v>42082</v>
      </c>
      <c r="AA27" s="1810" t="s">
        <v>104</v>
      </c>
      <c r="AB27" s="1843" t="s">
        <v>104</v>
      </c>
      <c r="AC27" s="1762"/>
      <c r="AE27" s="1762"/>
      <c r="AF27" s="1762"/>
      <c r="AG27" s="1762"/>
      <c r="AH27" s="1780"/>
      <c r="AK27" s="1780"/>
      <c r="AL27" s="1780"/>
      <c r="AM27" s="1762"/>
      <c r="AP27" s="1762"/>
      <c r="AQ27" s="1762"/>
      <c r="AR27" s="1780"/>
      <c r="AS27" s="1780"/>
      <c r="AT27" s="1780"/>
      <c r="AU27" s="1780"/>
      <c r="AV27" s="1780"/>
      <c r="AW27" s="1762"/>
      <c r="AZ27" s="1762"/>
      <c r="BA27" s="1762"/>
    </row>
    <row r="28" spans="1:53" x14ac:dyDescent="0.25">
      <c r="A28" s="1781">
        <v>2015016</v>
      </c>
      <c r="C28" s="1782" t="s">
        <v>56</v>
      </c>
      <c r="D28" s="1805" t="s">
        <v>26</v>
      </c>
      <c r="E28" s="1813">
        <v>0</v>
      </c>
      <c r="F28" s="1813">
        <v>0</v>
      </c>
      <c r="G28" s="1813">
        <v>0</v>
      </c>
      <c r="H28" s="1813">
        <v>0</v>
      </c>
      <c r="I28" s="1783">
        <v>1</v>
      </c>
      <c r="J28" s="1783">
        <v>1</v>
      </c>
      <c r="K28" s="1783"/>
      <c r="L28" s="1764">
        <v>0</v>
      </c>
      <c r="N28" s="1840">
        <f t="shared" si="3"/>
        <v>0</v>
      </c>
      <c r="O28" s="1840">
        <f t="shared" si="4"/>
        <v>0</v>
      </c>
      <c r="Q28" s="1840">
        <f t="shared" si="8"/>
        <v>0</v>
      </c>
      <c r="S28" s="1807">
        <f t="shared" si="2"/>
        <v>0</v>
      </c>
      <c r="U28" s="1764">
        <f t="shared" si="5"/>
        <v>0</v>
      </c>
      <c r="V28" s="1764">
        <f t="shared" si="6"/>
        <v>0</v>
      </c>
      <c r="W28" s="1764">
        <f t="shared" si="7"/>
        <v>0</v>
      </c>
      <c r="X28" s="1768"/>
      <c r="Y28" s="1809"/>
      <c r="Z28" s="1841"/>
      <c r="AA28" s="1842"/>
      <c r="AB28" s="1843"/>
      <c r="AC28" s="1762"/>
      <c r="AE28" s="1762"/>
      <c r="AF28" s="1762"/>
      <c r="AG28" s="1762"/>
      <c r="AH28" s="1780"/>
      <c r="AK28" s="1780"/>
      <c r="AL28" s="1780"/>
      <c r="AM28" s="1762"/>
      <c r="AP28" s="1762"/>
      <c r="AQ28" s="1762"/>
      <c r="AR28" s="1780"/>
      <c r="AS28" s="1780"/>
      <c r="AT28" s="1780"/>
      <c r="AU28" s="1780"/>
      <c r="AV28" s="1780"/>
      <c r="AW28" s="1762"/>
      <c r="AZ28" s="1762"/>
      <c r="BA28" s="1762"/>
    </row>
    <row r="29" spans="1:53" x14ac:dyDescent="0.25">
      <c r="A29" s="1781">
        <v>2015017</v>
      </c>
      <c r="C29" s="1805" t="s">
        <v>86</v>
      </c>
      <c r="D29" s="1805" t="s">
        <v>26</v>
      </c>
      <c r="E29" s="1762">
        <v>1</v>
      </c>
      <c r="F29" s="1762">
        <v>8</v>
      </c>
      <c r="G29" s="1762">
        <v>5</v>
      </c>
      <c r="H29" s="1762">
        <v>3</v>
      </c>
      <c r="I29" s="1783">
        <v>1</v>
      </c>
      <c r="J29" s="1783">
        <v>1</v>
      </c>
      <c r="K29" s="1783"/>
      <c r="L29" s="1764">
        <v>2128</v>
      </c>
      <c r="N29" s="1840">
        <f t="shared" si="3"/>
        <v>1817.3109509301248</v>
      </c>
      <c r="O29" s="1840">
        <f t="shared" si="4"/>
        <v>1346.3421355816063</v>
      </c>
      <c r="Q29" s="1840">
        <f t="shared" si="8"/>
        <v>470.96881534851866</v>
      </c>
      <c r="S29" s="1807">
        <f t="shared" si="2"/>
        <v>18.838752613940745</v>
      </c>
      <c r="U29" s="1764">
        <f t="shared" si="5"/>
        <v>0</v>
      </c>
      <c r="V29" s="1764">
        <f t="shared" si="6"/>
        <v>0</v>
      </c>
      <c r="W29" s="1764">
        <f t="shared" si="7"/>
        <v>2128</v>
      </c>
      <c r="X29" s="1768">
        <v>2128</v>
      </c>
      <c r="Y29" s="1784">
        <v>615018</v>
      </c>
      <c r="Z29" s="1770">
        <v>42082</v>
      </c>
      <c r="AA29" s="1810" t="s">
        <v>104</v>
      </c>
      <c r="AB29" s="1843" t="s">
        <v>104</v>
      </c>
      <c r="AC29" s="1762"/>
      <c r="AE29" s="1762"/>
      <c r="AF29" s="1762"/>
      <c r="AG29" s="1762"/>
      <c r="AH29" s="1780"/>
      <c r="AK29" s="1780"/>
      <c r="AL29" s="1780"/>
      <c r="AM29" s="1762"/>
      <c r="AP29" s="1762"/>
      <c r="AQ29" s="1762"/>
      <c r="AR29" s="1780"/>
      <c r="AS29" s="1780"/>
      <c r="AT29" s="1780"/>
      <c r="AU29" s="1780"/>
      <c r="AV29" s="1780"/>
      <c r="AW29" s="1762"/>
      <c r="AZ29" s="1762"/>
      <c r="BA29" s="1762"/>
    </row>
    <row r="30" spans="1:53" x14ac:dyDescent="0.25">
      <c r="A30" s="1781">
        <v>2015018</v>
      </c>
      <c r="C30" s="1782" t="s">
        <v>87</v>
      </c>
      <c r="D30" s="1762" t="s">
        <v>26</v>
      </c>
      <c r="E30" s="1762">
        <v>1</v>
      </c>
      <c r="F30" s="1762">
        <v>11</v>
      </c>
      <c r="G30" s="1762">
        <v>9</v>
      </c>
      <c r="H30" s="1762">
        <v>3</v>
      </c>
      <c r="I30" s="1783">
        <v>1</v>
      </c>
      <c r="J30" s="1783">
        <v>1</v>
      </c>
      <c r="K30" s="1783"/>
      <c r="L30" s="1764">
        <v>2423</v>
      </c>
      <c r="N30" s="1840">
        <f t="shared" si="3"/>
        <v>2069.2408054998555</v>
      </c>
      <c r="O30" s="1840">
        <f t="shared" si="4"/>
        <v>1532.9826102040563</v>
      </c>
      <c r="Q30" s="1840">
        <f t="shared" si="8"/>
        <v>536.25819529579917</v>
      </c>
      <c r="S30" s="1807">
        <f t="shared" si="2"/>
        <v>21.450327811831968</v>
      </c>
      <c r="U30" s="1764">
        <f t="shared" si="5"/>
        <v>0</v>
      </c>
      <c r="V30" s="1764">
        <f t="shared" ref="V30:V35" si="9">L30-W30</f>
        <v>0</v>
      </c>
      <c r="W30" s="1764">
        <f t="shared" si="7"/>
        <v>2423</v>
      </c>
      <c r="X30" s="1768">
        <v>2423</v>
      </c>
      <c r="Y30" s="1784">
        <v>615019</v>
      </c>
      <c r="Z30" s="1770">
        <v>42083</v>
      </c>
      <c r="AA30" s="1810" t="s">
        <v>104</v>
      </c>
      <c r="AB30" s="1843" t="s">
        <v>104</v>
      </c>
      <c r="AC30" s="1762"/>
      <c r="AE30" s="1762"/>
      <c r="AF30" s="1762"/>
      <c r="AG30" s="1762"/>
      <c r="AH30" s="1780"/>
      <c r="AK30" s="1780"/>
      <c r="AL30" s="1780"/>
      <c r="AM30" s="1762"/>
      <c r="AP30" s="1762"/>
      <c r="AQ30" s="1762"/>
      <c r="AR30" s="1780"/>
      <c r="AS30" s="1780"/>
      <c r="AT30" s="1780"/>
      <c r="AU30" s="1780"/>
      <c r="AV30" s="1780"/>
      <c r="AW30" s="1762"/>
      <c r="AZ30" s="1762"/>
      <c r="BA30" s="1762"/>
    </row>
    <row r="31" spans="1:53" x14ac:dyDescent="0.25">
      <c r="A31" s="1781">
        <v>2015019</v>
      </c>
      <c r="C31" s="1782" t="s">
        <v>88</v>
      </c>
      <c r="D31" s="1762" t="s">
        <v>26</v>
      </c>
      <c r="E31" s="1762">
        <v>1</v>
      </c>
      <c r="F31" s="1762">
        <v>11</v>
      </c>
      <c r="G31" s="1762">
        <v>9</v>
      </c>
      <c r="H31" s="1762">
        <v>3</v>
      </c>
      <c r="I31" s="1783">
        <v>1</v>
      </c>
      <c r="J31" s="1783">
        <v>1</v>
      </c>
      <c r="K31" s="1783"/>
      <c r="L31" s="1764">
        <v>2600</v>
      </c>
      <c r="N31" s="1840">
        <f t="shared" si="3"/>
        <v>2220.398718241694</v>
      </c>
      <c r="O31" s="1840">
        <f t="shared" si="4"/>
        <v>1644.9668949775264</v>
      </c>
      <c r="Q31" s="1840">
        <f t="shared" si="8"/>
        <v>575.43182326416752</v>
      </c>
      <c r="S31" s="1807">
        <f t="shared" si="2"/>
        <v>23.017272930566701</v>
      </c>
      <c r="U31" s="1764">
        <f t="shared" si="5"/>
        <v>0</v>
      </c>
      <c r="V31" s="1764">
        <f t="shared" si="9"/>
        <v>0</v>
      </c>
      <c r="W31" s="1764">
        <f t="shared" si="7"/>
        <v>2600</v>
      </c>
      <c r="X31" s="1768">
        <v>2600</v>
      </c>
      <c r="Y31" s="1784">
        <v>615020</v>
      </c>
      <c r="Z31" s="1770">
        <v>42095</v>
      </c>
      <c r="AA31" s="1810" t="s">
        <v>104</v>
      </c>
      <c r="AB31" s="1843" t="s">
        <v>104</v>
      </c>
      <c r="AC31" s="1762"/>
      <c r="AE31" s="1762"/>
      <c r="AF31" s="1762"/>
      <c r="AG31" s="1762"/>
      <c r="AH31" s="1780"/>
      <c r="AK31" s="1780"/>
      <c r="AL31" s="1780"/>
      <c r="AM31" s="1762"/>
      <c r="AP31" s="1762"/>
      <c r="AQ31" s="1762"/>
      <c r="AR31" s="1780"/>
      <c r="AS31" s="1780"/>
      <c r="AT31" s="1780"/>
      <c r="AU31" s="1780"/>
      <c r="AV31" s="1780"/>
      <c r="AW31" s="1762"/>
      <c r="AZ31" s="1762"/>
      <c r="BA31" s="1762"/>
    </row>
    <row r="32" spans="1:53" x14ac:dyDescent="0.25">
      <c r="A32" s="1781">
        <v>2015020</v>
      </c>
      <c r="C32" s="1782" t="s">
        <v>55</v>
      </c>
      <c r="D32" s="1762" t="s">
        <v>54</v>
      </c>
      <c r="E32" s="1762">
        <v>0</v>
      </c>
      <c r="F32" s="1762">
        <v>3</v>
      </c>
      <c r="G32" s="1762">
        <v>2</v>
      </c>
      <c r="H32" s="1762">
        <v>0</v>
      </c>
      <c r="I32" s="1783">
        <v>1</v>
      </c>
      <c r="J32" s="1783">
        <v>1</v>
      </c>
      <c r="K32" s="1783"/>
      <c r="L32" s="1764">
        <v>2000</v>
      </c>
      <c r="N32" s="1840">
        <f t="shared" si="3"/>
        <v>1707.9990140320722</v>
      </c>
      <c r="O32" s="1840">
        <f t="shared" si="4"/>
        <v>1265.3591499827126</v>
      </c>
      <c r="Q32" s="1840">
        <f t="shared" si="8"/>
        <v>442.63986404935963</v>
      </c>
      <c r="S32" s="1807">
        <f t="shared" si="2"/>
        <v>17.705594561974387</v>
      </c>
      <c r="U32" s="1764">
        <f t="shared" si="5"/>
        <v>0</v>
      </c>
      <c r="V32" s="1764">
        <f t="shared" si="9"/>
        <v>0</v>
      </c>
      <c r="W32" s="1764">
        <f t="shared" si="7"/>
        <v>2000</v>
      </c>
      <c r="X32" s="1768">
        <v>2000</v>
      </c>
      <c r="Y32" s="1784">
        <v>615028</v>
      </c>
      <c r="Z32" s="1770">
        <v>42118</v>
      </c>
      <c r="AA32" s="1810" t="s">
        <v>104</v>
      </c>
      <c r="AB32" s="1843" t="s">
        <v>104</v>
      </c>
      <c r="AC32" s="1762"/>
      <c r="AE32" s="1762"/>
      <c r="AF32" s="1762"/>
      <c r="AG32" s="1762"/>
      <c r="AH32" s="1780"/>
      <c r="AK32" s="1780"/>
      <c r="AL32" s="1780"/>
      <c r="AM32" s="1762"/>
      <c r="AP32" s="1762"/>
      <c r="AQ32" s="1762"/>
      <c r="AR32" s="1780"/>
      <c r="AS32" s="1780"/>
      <c r="AT32" s="1780"/>
      <c r="AU32" s="1780"/>
      <c r="AV32" s="1780"/>
      <c r="AW32" s="1762"/>
      <c r="AZ32" s="1762"/>
      <c r="BA32" s="1762"/>
    </row>
    <row r="33" spans="1:53" x14ac:dyDescent="0.25">
      <c r="A33" s="1781">
        <v>2015021</v>
      </c>
      <c r="C33" s="1782" t="s">
        <v>73</v>
      </c>
      <c r="D33" s="1762" t="s">
        <v>26</v>
      </c>
      <c r="E33" s="1762">
        <v>11</v>
      </c>
      <c r="F33" s="1762">
        <v>88</v>
      </c>
      <c r="G33" s="1762">
        <v>55</v>
      </c>
      <c r="H33" s="1762">
        <v>33</v>
      </c>
      <c r="I33" s="1783">
        <v>1</v>
      </c>
      <c r="J33" s="1783">
        <v>1</v>
      </c>
      <c r="K33" s="1783"/>
      <c r="L33" s="1764">
        <v>23133</v>
      </c>
      <c r="N33" s="1840">
        <f t="shared" si="3"/>
        <v>19755.570595801964</v>
      </c>
      <c r="O33" s="1840">
        <f t="shared" si="4"/>
        <v>14635.776608275046</v>
      </c>
      <c r="Q33" s="1840">
        <f t="shared" si="8"/>
        <v>5119.7939875269185</v>
      </c>
      <c r="S33" s="1807">
        <f t="shared" si="2"/>
        <v>204.79175950107674</v>
      </c>
      <c r="U33" s="1764">
        <f t="shared" si="5"/>
        <v>0</v>
      </c>
      <c r="V33" s="1764">
        <f t="shared" si="9"/>
        <v>0</v>
      </c>
      <c r="W33" s="1764">
        <f t="shared" si="7"/>
        <v>23133</v>
      </c>
      <c r="X33" s="1768">
        <v>23133</v>
      </c>
      <c r="Y33" s="1784">
        <v>615021</v>
      </c>
      <c r="Z33" s="1770">
        <v>42095</v>
      </c>
      <c r="AA33" s="1810" t="s">
        <v>104</v>
      </c>
      <c r="AB33" s="1843" t="s">
        <v>104</v>
      </c>
      <c r="AH33" s="1780"/>
      <c r="AK33" s="1780"/>
      <c r="AL33" s="1780"/>
      <c r="AM33" s="1762"/>
      <c r="AP33" s="1762"/>
      <c r="AQ33" s="1762"/>
      <c r="AR33" s="1780"/>
      <c r="AS33" s="1780"/>
      <c r="AT33" s="1780"/>
      <c r="AU33" s="1780"/>
      <c r="AV33" s="1780"/>
      <c r="AW33" s="1762"/>
      <c r="AZ33" s="1762"/>
      <c r="BA33" s="1762"/>
    </row>
    <row r="34" spans="1:53" x14ac:dyDescent="0.25">
      <c r="A34" s="1781">
        <v>2015022</v>
      </c>
      <c r="C34" s="1782" t="s">
        <v>74</v>
      </c>
      <c r="D34" s="1762" t="s">
        <v>26</v>
      </c>
      <c r="E34" s="1762">
        <v>1</v>
      </c>
      <c r="F34" s="1762">
        <v>8</v>
      </c>
      <c r="G34" s="1762">
        <v>5</v>
      </c>
      <c r="H34" s="1762">
        <v>3</v>
      </c>
      <c r="I34" s="1783">
        <v>1</v>
      </c>
      <c r="J34" s="1783">
        <v>1</v>
      </c>
      <c r="K34" s="1783"/>
      <c r="L34" s="1764">
        <v>2401</v>
      </c>
      <c r="N34" s="1840">
        <f t="shared" si="3"/>
        <v>2050.4528163455025</v>
      </c>
      <c r="O34" s="1840">
        <f t="shared" si="4"/>
        <v>1519.0636595542464</v>
      </c>
      <c r="Q34" s="1840">
        <f t="shared" si="8"/>
        <v>531.38915679125626</v>
      </c>
      <c r="S34" s="1807">
        <f t="shared" si="2"/>
        <v>21.255566271650249</v>
      </c>
      <c r="U34" s="1764">
        <f t="shared" si="5"/>
        <v>0</v>
      </c>
      <c r="V34" s="1764">
        <f t="shared" si="9"/>
        <v>0</v>
      </c>
      <c r="W34" s="1764">
        <f t="shared" si="7"/>
        <v>2401</v>
      </c>
      <c r="X34" s="1768">
        <v>2401</v>
      </c>
      <c r="Y34" s="1784">
        <v>615023</v>
      </c>
      <c r="Z34" s="1770">
        <v>42095</v>
      </c>
      <c r="AA34" s="1810" t="s">
        <v>104</v>
      </c>
      <c r="AB34" s="1843" t="s">
        <v>104</v>
      </c>
      <c r="AH34" s="1780"/>
      <c r="AK34" s="1780"/>
      <c r="AL34" s="1780"/>
      <c r="AM34" s="1762"/>
      <c r="AP34" s="1762"/>
      <c r="AQ34" s="1762"/>
      <c r="AR34" s="1780"/>
      <c r="AS34" s="1780"/>
      <c r="AT34" s="1780"/>
      <c r="AU34" s="1780"/>
      <c r="AV34" s="1780"/>
      <c r="AW34" s="1762"/>
      <c r="AZ34" s="1762"/>
      <c r="BA34" s="1762"/>
    </row>
    <row r="35" spans="1:53" x14ac:dyDescent="0.25">
      <c r="A35" s="1781">
        <v>2015023</v>
      </c>
      <c r="C35" s="1782" t="s">
        <v>91</v>
      </c>
      <c r="D35" s="1762" t="s">
        <v>26</v>
      </c>
      <c r="I35" s="1783">
        <v>1</v>
      </c>
      <c r="J35" s="1783">
        <v>1</v>
      </c>
      <c r="K35" s="1783"/>
      <c r="L35" s="1764">
        <v>4920</v>
      </c>
      <c r="N35" s="1840">
        <f t="shared" si="3"/>
        <v>3112.7835089574728</v>
      </c>
      <c r="O35" s="1840">
        <f t="shared" si="4"/>
        <v>3112.7835089574728</v>
      </c>
      <c r="Q35" s="1840">
        <v>0</v>
      </c>
      <c r="S35" s="1807">
        <f t="shared" si="2"/>
        <v>0</v>
      </c>
      <c r="U35" s="1764">
        <f t="shared" si="5"/>
        <v>0</v>
      </c>
      <c r="V35" s="1764">
        <f t="shared" si="9"/>
        <v>0</v>
      </c>
      <c r="W35" s="1764">
        <f t="shared" si="7"/>
        <v>4920</v>
      </c>
      <c r="X35" s="1768">
        <v>4920</v>
      </c>
      <c r="Y35" s="1784">
        <v>615022</v>
      </c>
      <c r="Z35" s="1770">
        <v>42095</v>
      </c>
      <c r="AA35" s="1810" t="s">
        <v>104</v>
      </c>
      <c r="AB35" s="1843" t="s">
        <v>104</v>
      </c>
      <c r="AH35" s="1780"/>
      <c r="AK35" s="1780"/>
      <c r="AL35" s="1780"/>
      <c r="AM35" s="1762"/>
      <c r="AP35" s="1762"/>
      <c r="AQ35" s="1762"/>
      <c r="AR35" s="1780"/>
      <c r="AS35" s="1780"/>
      <c r="AT35" s="1780"/>
      <c r="AU35" s="1780"/>
      <c r="AV35" s="1780"/>
      <c r="AW35" s="1762"/>
      <c r="AZ35" s="1762"/>
      <c r="BA35" s="1762"/>
    </row>
    <row r="36" spans="1:53" x14ac:dyDescent="0.25">
      <c r="A36" s="1781">
        <v>2015024</v>
      </c>
      <c r="C36" s="1782" t="s">
        <v>101</v>
      </c>
      <c r="D36" s="1762" t="s">
        <v>102</v>
      </c>
      <c r="F36" s="1762">
        <v>3</v>
      </c>
      <c r="G36" s="1762">
        <v>3</v>
      </c>
      <c r="H36" s="1762">
        <v>0</v>
      </c>
      <c r="I36" s="1783">
        <v>1</v>
      </c>
      <c r="J36" s="1783">
        <v>1</v>
      </c>
      <c r="K36" s="1783"/>
      <c r="L36" s="1764">
        <v>431.22</v>
      </c>
      <c r="N36" s="1840">
        <f t="shared" si="3"/>
        <v>368.26166741545507</v>
      </c>
      <c r="O36" s="1840">
        <f t="shared" si="4"/>
        <v>272.82408632777265</v>
      </c>
      <c r="Q36" s="1840">
        <f t="shared" si="8"/>
        <v>95.437581087682432</v>
      </c>
      <c r="S36" s="1807">
        <f t="shared" si="2"/>
        <v>3.8175032435072973</v>
      </c>
      <c r="U36" s="1764">
        <f t="shared" si="5"/>
        <v>0</v>
      </c>
      <c r="V36" s="1764">
        <v>0</v>
      </c>
      <c r="W36" s="1764">
        <f t="shared" si="7"/>
        <v>0</v>
      </c>
      <c r="X36" s="1768"/>
      <c r="Y36" s="1784"/>
      <c r="Z36" s="1770"/>
      <c r="AA36" s="1810"/>
      <c r="AB36" s="1843"/>
      <c r="AH36" s="1780"/>
      <c r="AK36" s="1780"/>
      <c r="AL36" s="1780"/>
      <c r="AM36" s="1762"/>
      <c r="AP36" s="1762"/>
      <c r="AQ36" s="1762"/>
      <c r="AR36" s="1780"/>
      <c r="AS36" s="1780"/>
      <c r="AT36" s="1780"/>
      <c r="AU36" s="1780"/>
      <c r="AV36" s="1780"/>
      <c r="AW36" s="1762"/>
      <c r="AZ36" s="1762"/>
      <c r="BA36" s="1762"/>
    </row>
    <row r="37" spans="1:53" x14ac:dyDescent="0.25">
      <c r="A37" s="1781">
        <v>2015025</v>
      </c>
      <c r="C37" s="1782" t="s">
        <v>109</v>
      </c>
      <c r="D37" s="1762" t="s">
        <v>26</v>
      </c>
      <c r="E37" s="1762">
        <v>1</v>
      </c>
      <c r="F37" s="1762">
        <v>11</v>
      </c>
      <c r="G37" s="1762">
        <v>10</v>
      </c>
      <c r="H37" s="1762">
        <v>3</v>
      </c>
      <c r="I37" s="1783">
        <v>1</v>
      </c>
      <c r="J37" s="1783">
        <v>1</v>
      </c>
      <c r="K37" s="1783"/>
      <c r="L37" s="1764">
        <v>2495</v>
      </c>
      <c r="N37" s="1840">
        <f t="shared" si="3"/>
        <v>2130.7287700050101</v>
      </c>
      <c r="O37" s="1840">
        <f t="shared" si="4"/>
        <v>1578.535539603434</v>
      </c>
      <c r="Q37" s="1840">
        <f t="shared" si="8"/>
        <v>552.1932304015761</v>
      </c>
      <c r="S37" s="1807">
        <f t="shared" si="2"/>
        <v>22.087729216063043</v>
      </c>
      <c r="U37" s="1764">
        <f t="shared" si="5"/>
        <v>0</v>
      </c>
      <c r="V37" s="1764">
        <f t="shared" si="6"/>
        <v>0</v>
      </c>
      <c r="W37" s="1764">
        <f t="shared" si="7"/>
        <v>2495</v>
      </c>
      <c r="X37" s="1768">
        <v>2495</v>
      </c>
      <c r="Y37" s="1784">
        <v>615024</v>
      </c>
      <c r="Z37" s="1770">
        <v>42107</v>
      </c>
      <c r="AA37" s="1810" t="s">
        <v>104</v>
      </c>
      <c r="AB37" s="1843" t="s">
        <v>104</v>
      </c>
      <c r="AH37" s="1780"/>
      <c r="AK37" s="1780"/>
      <c r="AL37" s="1780"/>
      <c r="AM37" s="1762"/>
      <c r="AP37" s="1762"/>
      <c r="AQ37" s="1762"/>
      <c r="AR37" s="1780"/>
      <c r="AS37" s="1780"/>
      <c r="AT37" s="1780"/>
      <c r="AU37" s="1780"/>
      <c r="AV37" s="1780"/>
      <c r="AW37" s="1762"/>
      <c r="AZ37" s="1762"/>
      <c r="BA37" s="1762"/>
    </row>
    <row r="38" spans="1:53" x14ac:dyDescent="0.25">
      <c r="A38" s="1781" t="s">
        <v>157</v>
      </c>
      <c r="C38" s="1782" t="s">
        <v>158</v>
      </c>
      <c r="D38" s="1762" t="s">
        <v>26</v>
      </c>
      <c r="E38" s="1762">
        <v>1</v>
      </c>
      <c r="F38" s="1762">
        <v>1</v>
      </c>
      <c r="G38" s="1762">
        <v>0</v>
      </c>
      <c r="H38" s="1762">
        <v>1</v>
      </c>
      <c r="I38" s="1783">
        <v>1</v>
      </c>
      <c r="J38" s="1783">
        <v>1</v>
      </c>
      <c r="K38" s="1783"/>
      <c r="L38" s="1764">
        <v>549</v>
      </c>
      <c r="N38" s="1764">
        <f t="shared" si="3"/>
        <v>331.2</v>
      </c>
      <c r="O38" s="1764">
        <v>262.02999999999997</v>
      </c>
      <c r="P38" s="1850">
        <f>O38/N38</f>
        <v>0.79115338164251203</v>
      </c>
      <c r="Q38" s="1764">
        <v>69.17</v>
      </c>
      <c r="R38" s="1850">
        <f>Q38/N38</f>
        <v>0.20884661835748794</v>
      </c>
      <c r="S38" s="1807">
        <f t="shared" si="2"/>
        <v>2.7667999999999999</v>
      </c>
      <c r="T38" s="1851"/>
      <c r="U38" s="1764">
        <f>((1-I38)*O38)+((1-J38)*Q38)</f>
        <v>0</v>
      </c>
      <c r="V38" s="1764">
        <f>L38-W38</f>
        <v>0</v>
      </c>
      <c r="W38" s="1764">
        <f>X38+AC38+AH38+AM38+AO38+AR38</f>
        <v>549</v>
      </c>
      <c r="X38" s="1768">
        <v>549</v>
      </c>
      <c r="Y38" s="1769">
        <v>615049</v>
      </c>
      <c r="Z38" s="1852">
        <v>42156</v>
      </c>
      <c r="AA38" s="1853" t="s">
        <v>104</v>
      </c>
      <c r="AB38" s="1854"/>
      <c r="AH38" s="1780"/>
      <c r="AK38" s="1780"/>
      <c r="AL38" s="1780"/>
      <c r="AM38" s="1762"/>
      <c r="AP38" s="1762"/>
      <c r="AQ38" s="1762"/>
      <c r="AR38" s="1780"/>
      <c r="AS38" s="1780"/>
      <c r="AT38" s="1780"/>
      <c r="AU38" s="1780"/>
      <c r="AV38" s="1780"/>
      <c r="AW38" s="1762"/>
      <c r="AZ38" s="1762"/>
      <c r="BA38" s="1762"/>
    </row>
    <row r="39" spans="1:53" x14ac:dyDescent="0.25">
      <c r="A39" s="1781">
        <v>2015026</v>
      </c>
      <c r="C39" s="1782" t="s">
        <v>119</v>
      </c>
      <c r="D39" s="1762" t="s">
        <v>26</v>
      </c>
      <c r="E39" s="1762">
        <v>5</v>
      </c>
      <c r="F39" s="1762">
        <v>40</v>
      </c>
      <c r="G39" s="1762">
        <v>25</v>
      </c>
      <c r="H39" s="1762">
        <v>10</v>
      </c>
      <c r="I39" s="1783">
        <v>1</v>
      </c>
      <c r="J39" s="1783">
        <v>1</v>
      </c>
      <c r="K39" s="1783"/>
      <c r="L39" s="1764">
        <v>19900</v>
      </c>
      <c r="N39" s="1840">
        <f t="shared" si="3"/>
        <v>20142.171075201113</v>
      </c>
      <c r="O39" s="1840">
        <f>L39*$P$3</f>
        <v>15737.904427909987</v>
      </c>
      <c r="Q39" s="1840">
        <f t="shared" si="8"/>
        <v>4404.2666472911278</v>
      </c>
      <c r="S39" s="1807">
        <f t="shared" si="2"/>
        <v>176.17066589164511</v>
      </c>
      <c r="U39" s="1764">
        <f t="shared" si="5"/>
        <v>0</v>
      </c>
      <c r="V39" s="1764">
        <f t="shared" si="6"/>
        <v>0</v>
      </c>
      <c r="W39" s="1764">
        <f t="shared" si="7"/>
        <v>19900</v>
      </c>
      <c r="X39" s="1768">
        <v>15920</v>
      </c>
      <c r="Y39" s="1784">
        <v>615032</v>
      </c>
      <c r="Z39" s="1770">
        <v>42125</v>
      </c>
      <c r="AA39" s="1810" t="s">
        <v>104</v>
      </c>
      <c r="AB39" s="1843" t="s">
        <v>104</v>
      </c>
      <c r="AC39" s="1764">
        <v>3980</v>
      </c>
      <c r="AD39" s="1762">
        <v>615033</v>
      </c>
      <c r="AE39" s="1773">
        <v>42125</v>
      </c>
      <c r="AF39" s="1844" t="s">
        <v>104</v>
      </c>
      <c r="AG39" s="1844" t="s">
        <v>104</v>
      </c>
      <c r="AH39" s="1780"/>
      <c r="AK39" s="1780"/>
      <c r="AL39" s="1780"/>
      <c r="AM39" s="1762"/>
      <c r="AP39" s="1762"/>
      <c r="AQ39" s="1762"/>
      <c r="AR39" s="1780"/>
      <c r="AS39" s="1780"/>
      <c r="AT39" s="1780"/>
      <c r="AU39" s="1780"/>
      <c r="AV39" s="1780"/>
      <c r="AW39" s="1762"/>
      <c r="AZ39" s="1762"/>
      <c r="BA39" s="1762"/>
    </row>
    <row r="40" spans="1:53" x14ac:dyDescent="0.25">
      <c r="A40" s="1781" t="s">
        <v>161</v>
      </c>
      <c r="C40" s="1782" t="s">
        <v>251</v>
      </c>
      <c r="D40" s="1762" t="s">
        <v>26</v>
      </c>
      <c r="E40" s="1762">
        <v>0</v>
      </c>
      <c r="F40" s="1762">
        <v>0</v>
      </c>
      <c r="G40" s="1762">
        <v>0</v>
      </c>
      <c r="H40" s="1762">
        <v>0</v>
      </c>
      <c r="I40" s="1783">
        <v>1</v>
      </c>
      <c r="J40" s="1783">
        <v>1</v>
      </c>
      <c r="K40" s="1783"/>
      <c r="L40" s="1764">
        <v>113.5</v>
      </c>
      <c r="N40" s="1764">
        <f t="shared" si="3"/>
        <v>56.57</v>
      </c>
      <c r="O40" s="1764">
        <v>56.57</v>
      </c>
      <c r="P40" s="1850">
        <f>O40/N40</f>
        <v>1</v>
      </c>
      <c r="Q40" s="1764">
        <v>0</v>
      </c>
      <c r="R40" s="1850">
        <f>Q40/N40</f>
        <v>0</v>
      </c>
      <c r="S40" s="1807">
        <f t="shared" si="2"/>
        <v>0</v>
      </c>
      <c r="T40" s="1851"/>
      <c r="U40" s="1764">
        <f>((1-I40)*O40)+((1-J40)*Q40)</f>
        <v>0</v>
      </c>
      <c r="V40" s="1764">
        <f>L40-W40</f>
        <v>0</v>
      </c>
      <c r="W40" s="1764">
        <f>X40+AC40+AH40+AM40+AO40+AR40</f>
        <v>113.5</v>
      </c>
      <c r="X40" s="1768">
        <v>113.5</v>
      </c>
      <c r="Y40" s="1784">
        <v>615083</v>
      </c>
      <c r="Z40" s="1770">
        <v>42181</v>
      </c>
      <c r="AA40" s="1810" t="s">
        <v>104</v>
      </c>
      <c r="AB40" s="1843" t="s">
        <v>104</v>
      </c>
      <c r="AH40" s="1780"/>
      <c r="AK40" s="1780"/>
      <c r="AL40" s="1780"/>
      <c r="AM40" s="1762"/>
      <c r="AP40" s="1762"/>
      <c r="AQ40" s="1762"/>
      <c r="AR40" s="1780"/>
      <c r="AS40" s="1780"/>
      <c r="AT40" s="1780"/>
      <c r="AU40" s="1780"/>
      <c r="AV40" s="1780"/>
      <c r="AW40" s="1762"/>
      <c r="AZ40" s="1762"/>
      <c r="BA40" s="1762"/>
    </row>
    <row r="41" spans="1:53" x14ac:dyDescent="0.25">
      <c r="A41" s="1781" t="s">
        <v>286</v>
      </c>
      <c r="C41" s="1782" t="s">
        <v>287</v>
      </c>
      <c r="D41" s="1762" t="s">
        <v>26</v>
      </c>
      <c r="E41" s="1762">
        <v>0</v>
      </c>
      <c r="F41" s="1762">
        <v>0</v>
      </c>
      <c r="G41" s="1762">
        <v>0</v>
      </c>
      <c r="H41" s="1762">
        <v>0</v>
      </c>
      <c r="I41" s="1783">
        <v>1</v>
      </c>
      <c r="J41" s="1783">
        <v>0</v>
      </c>
      <c r="K41" s="1783"/>
      <c r="L41" s="1764">
        <v>56.75</v>
      </c>
      <c r="N41" s="1764">
        <v>29.26</v>
      </c>
      <c r="O41" s="1764">
        <v>29.26</v>
      </c>
      <c r="P41" s="1850">
        <f>O41/N41</f>
        <v>1</v>
      </c>
      <c r="Q41" s="1764">
        <v>0</v>
      </c>
      <c r="R41" s="1850">
        <f>Q41/N41</f>
        <v>0</v>
      </c>
      <c r="S41" s="1807">
        <f t="shared" si="2"/>
        <v>0</v>
      </c>
      <c r="T41" s="1851"/>
      <c r="U41" s="1764">
        <f>((1-I41)*O41)+((1-J41)*Q41)</f>
        <v>0</v>
      </c>
      <c r="V41" s="1764">
        <f>L41-W41</f>
        <v>0</v>
      </c>
      <c r="W41" s="1764">
        <f>X41+AC41+AH41+AM41+AO41+AR41</f>
        <v>56.75</v>
      </c>
      <c r="X41" s="1768">
        <v>56.75</v>
      </c>
      <c r="Y41" s="1784">
        <v>615110</v>
      </c>
      <c r="Z41" s="1770">
        <v>42200</v>
      </c>
      <c r="AA41" s="1810" t="s">
        <v>104</v>
      </c>
      <c r="AB41" s="1843"/>
      <c r="AH41" s="1780"/>
      <c r="AK41" s="1780"/>
      <c r="AL41" s="1780"/>
      <c r="AM41" s="1762"/>
      <c r="AP41" s="1762"/>
      <c r="AQ41" s="1762"/>
      <c r="AR41" s="1780"/>
      <c r="AS41" s="1780"/>
      <c r="AT41" s="1780"/>
      <c r="AU41" s="1780"/>
      <c r="AV41" s="1780"/>
      <c r="AW41" s="1762"/>
      <c r="AZ41" s="1762"/>
      <c r="BA41" s="1762"/>
    </row>
    <row r="42" spans="1:53" x14ac:dyDescent="0.25">
      <c r="A42" s="1781">
        <v>2015027</v>
      </c>
      <c r="C42" s="1782" t="s">
        <v>120</v>
      </c>
      <c r="D42" s="1762" t="s">
        <v>26</v>
      </c>
      <c r="E42" s="1762">
        <v>1</v>
      </c>
      <c r="F42" s="1762">
        <v>12</v>
      </c>
      <c r="G42" s="1762">
        <v>10</v>
      </c>
      <c r="H42" s="1762">
        <v>3</v>
      </c>
      <c r="I42" s="1783">
        <v>1</v>
      </c>
      <c r="J42" s="1783">
        <v>1</v>
      </c>
      <c r="K42" s="1783"/>
      <c r="L42" s="1764">
        <v>2637</v>
      </c>
      <c r="N42" s="1840">
        <f t="shared" si="3"/>
        <v>2669.0907098143389</v>
      </c>
      <c r="O42" s="1840">
        <f>L42*$P$3</f>
        <v>2085.4700490652581</v>
      </c>
      <c r="Q42" s="1840">
        <f t="shared" si="8"/>
        <v>583.62066074908068</v>
      </c>
      <c r="S42" s="1807">
        <f t="shared" si="2"/>
        <v>23.344826429963227</v>
      </c>
      <c r="U42" s="1764">
        <f t="shared" si="5"/>
        <v>0</v>
      </c>
      <c r="V42" s="1764">
        <f t="shared" si="6"/>
        <v>0</v>
      </c>
      <c r="W42" s="1764">
        <f t="shared" si="7"/>
        <v>2637</v>
      </c>
      <c r="X42" s="1768">
        <v>2637</v>
      </c>
      <c r="Y42" s="1784">
        <v>615031</v>
      </c>
      <c r="Z42" s="1770">
        <v>42125</v>
      </c>
      <c r="AA42" s="1810" t="s">
        <v>104</v>
      </c>
      <c r="AB42" s="1843" t="s">
        <v>104</v>
      </c>
      <c r="AH42" s="1780"/>
      <c r="AK42" s="1780"/>
      <c r="AL42" s="1780"/>
      <c r="AM42" s="1762"/>
      <c r="AP42" s="1762"/>
      <c r="AQ42" s="1762"/>
      <c r="AR42" s="1780"/>
      <c r="AS42" s="1780"/>
      <c r="AT42" s="1780"/>
      <c r="AU42" s="1780"/>
      <c r="AV42" s="1780"/>
      <c r="AW42" s="1762"/>
      <c r="AZ42" s="1762"/>
      <c r="BA42" s="1762"/>
    </row>
    <row r="43" spans="1:53" x14ac:dyDescent="0.25">
      <c r="A43" s="1781">
        <v>2015028</v>
      </c>
      <c r="C43" s="1782" t="s">
        <v>110</v>
      </c>
      <c r="D43" s="1762" t="s">
        <v>26</v>
      </c>
      <c r="E43" s="1762">
        <v>1</v>
      </c>
      <c r="F43" s="1762">
        <v>13</v>
      </c>
      <c r="G43" s="1762">
        <v>10</v>
      </c>
      <c r="H43" s="1762">
        <v>4</v>
      </c>
      <c r="I43" s="1783">
        <v>1</v>
      </c>
      <c r="J43" s="1783">
        <v>1</v>
      </c>
      <c r="K43" s="1783"/>
      <c r="L43" s="1764">
        <v>3110</v>
      </c>
      <c r="N43" s="1840">
        <f t="shared" si="3"/>
        <v>3147.8468363756519</v>
      </c>
      <c r="O43" s="1840">
        <f>L43*$P$3</f>
        <v>2459.5418477788976</v>
      </c>
      <c r="Q43" s="1840">
        <f t="shared" si="8"/>
        <v>688.30498859675424</v>
      </c>
      <c r="S43" s="1807">
        <f t="shared" si="2"/>
        <v>27.532199543870171</v>
      </c>
      <c r="U43" s="1764">
        <f t="shared" si="5"/>
        <v>0</v>
      </c>
      <c r="V43" s="1764">
        <f t="shared" si="6"/>
        <v>0</v>
      </c>
      <c r="W43" s="1764">
        <f t="shared" si="7"/>
        <v>3110</v>
      </c>
      <c r="X43" s="1768">
        <v>3110</v>
      </c>
      <c r="Y43" s="1784">
        <v>615026</v>
      </c>
      <c r="Z43" s="1770">
        <v>42111</v>
      </c>
      <c r="AA43" s="1810" t="s">
        <v>104</v>
      </c>
      <c r="AB43" s="1843" t="s">
        <v>104</v>
      </c>
      <c r="AH43" s="1780"/>
      <c r="AK43" s="1780"/>
      <c r="AL43" s="1780"/>
      <c r="AM43" s="1762"/>
      <c r="AP43" s="1762"/>
      <c r="AQ43" s="1762"/>
      <c r="AR43" s="1780"/>
      <c r="AS43" s="1780"/>
      <c r="AT43" s="1780"/>
      <c r="AU43" s="1780"/>
      <c r="AV43" s="1780"/>
      <c r="AW43" s="1762"/>
      <c r="AZ43" s="1762"/>
      <c r="BA43" s="1762"/>
    </row>
    <row r="44" spans="1:53" x14ac:dyDescent="0.25">
      <c r="A44" s="1781">
        <v>2015029</v>
      </c>
      <c r="C44" s="1782" t="s">
        <v>114</v>
      </c>
      <c r="D44" s="1762" t="s">
        <v>26</v>
      </c>
      <c r="E44" s="1762">
        <v>5</v>
      </c>
      <c r="F44" s="1762">
        <v>35</v>
      </c>
      <c r="G44" s="1762">
        <v>20</v>
      </c>
      <c r="H44" s="1762">
        <v>10</v>
      </c>
      <c r="I44" s="1783">
        <v>1</v>
      </c>
      <c r="J44" s="1783">
        <v>1</v>
      </c>
      <c r="K44" s="1783"/>
      <c r="L44" s="1764">
        <v>19117</v>
      </c>
      <c r="N44" s="1840">
        <f t="shared" si="3"/>
        <v>19349.642434403002</v>
      </c>
      <c r="O44" s="1840">
        <f>L44*$P$3</f>
        <v>15118.669293887198</v>
      </c>
      <c r="Q44" s="1840">
        <f t="shared" si="8"/>
        <v>4230.9731405158036</v>
      </c>
      <c r="S44" s="1807">
        <f t="shared" si="2"/>
        <v>169.23892562063213</v>
      </c>
      <c r="U44" s="1764">
        <f t="shared" si="5"/>
        <v>0</v>
      </c>
      <c r="V44" s="1764">
        <f t="shared" si="6"/>
        <v>0</v>
      </c>
      <c r="W44" s="1764">
        <f t="shared" si="7"/>
        <v>19117</v>
      </c>
      <c r="X44" s="1768">
        <v>7649</v>
      </c>
      <c r="Y44" s="1784">
        <v>615029</v>
      </c>
      <c r="Z44" s="1770">
        <v>42118</v>
      </c>
      <c r="AA44" s="1810" t="s">
        <v>104</v>
      </c>
      <c r="AB44" s="1843" t="s">
        <v>104</v>
      </c>
      <c r="AC44" s="1764">
        <v>11468</v>
      </c>
      <c r="AD44" s="1762">
        <v>615030</v>
      </c>
      <c r="AE44" s="1773">
        <v>42118</v>
      </c>
      <c r="AF44" s="1855" t="s">
        <v>104</v>
      </c>
      <c r="AG44" s="1844" t="s">
        <v>104</v>
      </c>
      <c r="AH44" s="1780"/>
      <c r="AK44" s="1780"/>
      <c r="AL44" s="1780"/>
      <c r="AM44" s="1762"/>
      <c r="AP44" s="1762"/>
      <c r="AQ44" s="1762"/>
      <c r="AR44" s="1780"/>
      <c r="AS44" s="1780"/>
      <c r="AT44" s="1780"/>
      <c r="AU44" s="1780"/>
      <c r="AV44" s="1780"/>
      <c r="AW44" s="1762"/>
      <c r="AZ44" s="1762"/>
      <c r="BA44" s="1762"/>
    </row>
    <row r="45" spans="1:53" x14ac:dyDescent="0.25">
      <c r="A45" s="1781">
        <v>2015030</v>
      </c>
      <c r="C45" s="1782" t="s">
        <v>122</v>
      </c>
      <c r="D45" s="1762" t="s">
        <v>26</v>
      </c>
      <c r="E45" s="1762">
        <v>1</v>
      </c>
      <c r="F45" s="1762">
        <v>7</v>
      </c>
      <c r="G45" s="1762">
        <v>3</v>
      </c>
      <c r="H45" s="1762">
        <v>4</v>
      </c>
      <c r="I45" s="1783">
        <v>1</v>
      </c>
      <c r="J45" s="1783">
        <v>1</v>
      </c>
      <c r="K45" s="1783"/>
      <c r="L45" s="1764">
        <v>3850</v>
      </c>
      <c r="N45" s="1764">
        <f t="shared" si="3"/>
        <v>2375.92</v>
      </c>
      <c r="O45" s="1764">
        <v>1936.34</v>
      </c>
      <c r="P45" s="1850">
        <f t="shared" ref="P45:P72" si="10">O45/N45</f>
        <v>0.81498535304218989</v>
      </c>
      <c r="Q45" s="1764">
        <v>439.58</v>
      </c>
      <c r="R45" s="1850">
        <f t="shared" ref="R45:R72" si="11">Q45/N45</f>
        <v>0.18501464695781</v>
      </c>
      <c r="S45" s="1807">
        <f t="shared" si="2"/>
        <v>17.583199999999998</v>
      </c>
      <c r="T45" s="1851"/>
      <c r="U45" s="1764">
        <f t="shared" si="5"/>
        <v>0</v>
      </c>
      <c r="V45" s="1764">
        <f t="shared" si="6"/>
        <v>0</v>
      </c>
      <c r="W45" s="1764">
        <f t="shared" si="7"/>
        <v>3850</v>
      </c>
      <c r="X45" s="1768">
        <v>3850</v>
      </c>
      <c r="Y45" s="1784">
        <v>615036</v>
      </c>
      <c r="Z45" s="1770">
        <v>42128</v>
      </c>
      <c r="AA45" s="1843" t="s">
        <v>104</v>
      </c>
      <c r="AB45" s="1843" t="s">
        <v>104</v>
      </c>
      <c r="AH45" s="1780"/>
      <c r="AK45" s="1780"/>
      <c r="AL45" s="1780"/>
      <c r="AM45" s="1762"/>
      <c r="AP45" s="1762"/>
      <c r="AQ45" s="1762"/>
      <c r="AR45" s="1780"/>
      <c r="AS45" s="1780"/>
      <c r="AT45" s="1780"/>
      <c r="AU45" s="1780"/>
      <c r="AV45" s="1780"/>
      <c r="AW45" s="1762"/>
      <c r="AZ45" s="1762"/>
      <c r="BA45" s="1762"/>
    </row>
    <row r="46" spans="1:53" x14ac:dyDescent="0.25">
      <c r="A46" s="1781">
        <v>2015031</v>
      </c>
      <c r="C46" s="1782" t="s">
        <v>111</v>
      </c>
      <c r="D46" s="1762" t="s">
        <v>26</v>
      </c>
      <c r="E46" s="1762">
        <v>1</v>
      </c>
      <c r="F46" s="1762">
        <v>11</v>
      </c>
      <c r="G46" s="1762">
        <v>9</v>
      </c>
      <c r="H46" s="1762">
        <v>3</v>
      </c>
      <c r="I46" s="1783">
        <v>1</v>
      </c>
      <c r="J46" s="1783">
        <v>1</v>
      </c>
      <c r="K46" s="1783"/>
      <c r="L46" s="1764">
        <v>2495</v>
      </c>
      <c r="N46" s="1764">
        <f t="shared" ref="N46:N52" si="12">O46+Q46</f>
        <v>1879</v>
      </c>
      <c r="O46" s="1764">
        <v>1464</v>
      </c>
      <c r="P46" s="1850">
        <f t="shared" si="10"/>
        <v>0.77913783927621072</v>
      </c>
      <c r="Q46" s="1764">
        <v>415</v>
      </c>
      <c r="R46" s="1850">
        <f t="shared" si="11"/>
        <v>0.22086216072378925</v>
      </c>
      <c r="S46" s="1807">
        <f t="shared" si="2"/>
        <v>16.600000000000001</v>
      </c>
      <c r="T46" s="1851"/>
      <c r="U46" s="1764">
        <f t="shared" si="5"/>
        <v>0</v>
      </c>
      <c r="V46" s="1764">
        <f t="shared" si="6"/>
        <v>0</v>
      </c>
      <c r="W46" s="1764">
        <f t="shared" si="7"/>
        <v>2495</v>
      </c>
      <c r="X46" s="1768">
        <v>2495</v>
      </c>
      <c r="Y46" s="1784">
        <v>515027</v>
      </c>
      <c r="Z46" s="1770">
        <v>42111</v>
      </c>
      <c r="AA46" s="1810" t="s">
        <v>104</v>
      </c>
      <c r="AB46" s="1843" t="s">
        <v>104</v>
      </c>
      <c r="AH46" s="1780"/>
      <c r="AK46" s="1780"/>
      <c r="AL46" s="1780"/>
      <c r="AM46" s="1762"/>
      <c r="AP46" s="1762"/>
      <c r="AQ46" s="1762"/>
      <c r="AR46" s="1780"/>
      <c r="AS46" s="1780"/>
      <c r="AT46" s="1780"/>
      <c r="AU46" s="1780"/>
      <c r="AV46" s="1780"/>
      <c r="AW46" s="1762"/>
      <c r="AZ46" s="1762"/>
      <c r="BA46" s="1762"/>
    </row>
    <row r="47" spans="1:53" x14ac:dyDescent="0.25">
      <c r="A47" s="1781">
        <v>2015032</v>
      </c>
      <c r="C47" s="1782" t="s">
        <v>126</v>
      </c>
      <c r="D47" s="1762" t="s">
        <v>26</v>
      </c>
      <c r="E47" s="1762">
        <v>1</v>
      </c>
      <c r="F47" s="1762">
        <v>12</v>
      </c>
      <c r="G47" s="1762">
        <v>10</v>
      </c>
      <c r="H47" s="1762">
        <v>3</v>
      </c>
      <c r="I47" s="1783">
        <v>1</v>
      </c>
      <c r="J47" s="1783">
        <v>1</v>
      </c>
      <c r="K47" s="1783"/>
      <c r="L47" s="1764">
        <v>2920</v>
      </c>
      <c r="N47" s="1764">
        <f t="shared" si="12"/>
        <v>1945.02</v>
      </c>
      <c r="O47" s="1764">
        <v>1482.52</v>
      </c>
      <c r="P47" s="1850">
        <f t="shared" si="10"/>
        <v>0.76221324202321827</v>
      </c>
      <c r="Q47" s="1764">
        <v>462.5</v>
      </c>
      <c r="R47" s="1850">
        <f t="shared" si="11"/>
        <v>0.23778675797678173</v>
      </c>
      <c r="S47" s="1807">
        <f t="shared" si="2"/>
        <v>18.5</v>
      </c>
      <c r="T47" s="1851"/>
      <c r="U47" s="1764">
        <f t="shared" si="5"/>
        <v>0</v>
      </c>
      <c r="V47" s="1764">
        <f t="shared" si="6"/>
        <v>0</v>
      </c>
      <c r="W47" s="1764">
        <f t="shared" si="7"/>
        <v>2920</v>
      </c>
      <c r="X47" s="1768">
        <v>2920</v>
      </c>
      <c r="Y47" s="1784">
        <v>615035</v>
      </c>
      <c r="Z47" s="1770">
        <v>42128</v>
      </c>
      <c r="AA47" s="1843" t="s">
        <v>104</v>
      </c>
      <c r="AB47" s="1843" t="s">
        <v>104</v>
      </c>
      <c r="AH47" s="1780"/>
      <c r="AK47" s="1780"/>
      <c r="AL47" s="1780"/>
      <c r="AM47" s="1762"/>
      <c r="AP47" s="1762"/>
      <c r="AQ47" s="1762"/>
      <c r="AR47" s="1780"/>
      <c r="AS47" s="1780"/>
      <c r="AT47" s="1780"/>
      <c r="AU47" s="1780"/>
      <c r="AV47" s="1780"/>
      <c r="AW47" s="1762"/>
      <c r="AZ47" s="1762"/>
      <c r="BA47" s="1762"/>
    </row>
    <row r="48" spans="1:53" x14ac:dyDescent="0.25">
      <c r="A48" s="1781">
        <v>2015033</v>
      </c>
      <c r="C48" s="1782" t="s">
        <v>131</v>
      </c>
      <c r="D48" s="1762" t="s">
        <v>26</v>
      </c>
      <c r="E48" s="1762">
        <v>1</v>
      </c>
      <c r="F48" s="1762">
        <v>8</v>
      </c>
      <c r="G48" s="1762">
        <v>5</v>
      </c>
      <c r="H48" s="1762">
        <v>3</v>
      </c>
      <c r="I48" s="1783">
        <v>1</v>
      </c>
      <c r="J48" s="1783">
        <v>1</v>
      </c>
      <c r="K48" s="1783"/>
      <c r="L48" s="1764">
        <v>3263</v>
      </c>
      <c r="N48" s="1764">
        <f t="shared" si="12"/>
        <v>1888.67</v>
      </c>
      <c r="O48" s="1764">
        <v>1479.92</v>
      </c>
      <c r="P48" s="1850">
        <f t="shared" si="10"/>
        <v>0.78357786166985233</v>
      </c>
      <c r="Q48" s="1764">
        <v>408.75</v>
      </c>
      <c r="R48" s="1850">
        <f t="shared" si="11"/>
        <v>0.21642213833014767</v>
      </c>
      <c r="S48" s="1807">
        <f t="shared" si="2"/>
        <v>16.350000000000001</v>
      </c>
      <c r="T48" s="1851"/>
      <c r="U48" s="1764">
        <f t="shared" si="5"/>
        <v>0</v>
      </c>
      <c r="V48" s="1764">
        <f t="shared" si="6"/>
        <v>0</v>
      </c>
      <c r="W48" s="1764">
        <f t="shared" si="7"/>
        <v>3263</v>
      </c>
      <c r="X48" s="1768">
        <v>2548</v>
      </c>
      <c r="Y48" s="1784">
        <v>615034</v>
      </c>
      <c r="Z48" s="1770">
        <v>42128</v>
      </c>
      <c r="AA48" s="1843" t="s">
        <v>104</v>
      </c>
      <c r="AB48" s="1843" t="s">
        <v>104</v>
      </c>
      <c r="AC48" s="1764">
        <v>715</v>
      </c>
      <c r="AD48" s="1762">
        <v>615084</v>
      </c>
      <c r="AE48" s="1773">
        <v>42181</v>
      </c>
      <c r="AF48" s="1844" t="s">
        <v>104</v>
      </c>
      <c r="AG48" s="1844" t="s">
        <v>104</v>
      </c>
      <c r="AH48" s="1780"/>
      <c r="AK48" s="1780"/>
      <c r="AL48" s="1780"/>
      <c r="AM48" s="1762"/>
      <c r="AP48" s="1762"/>
      <c r="AQ48" s="1762"/>
      <c r="AR48" s="1780"/>
      <c r="AS48" s="1780"/>
      <c r="AT48" s="1780"/>
      <c r="AU48" s="1780"/>
      <c r="AV48" s="1780"/>
      <c r="AW48" s="1762"/>
      <c r="AZ48" s="1762"/>
      <c r="BA48" s="1762"/>
    </row>
    <row r="49" spans="1:53" x14ac:dyDescent="0.25">
      <c r="A49" s="1781">
        <v>2015034</v>
      </c>
      <c r="C49" s="1782" t="s">
        <v>135</v>
      </c>
      <c r="D49" s="1762" t="s">
        <v>26</v>
      </c>
      <c r="E49" s="1762">
        <v>1</v>
      </c>
      <c r="F49" s="1762">
        <v>10</v>
      </c>
      <c r="G49" s="1762">
        <v>5</v>
      </c>
      <c r="H49" s="1762">
        <v>3</v>
      </c>
      <c r="I49" s="1783">
        <v>1</v>
      </c>
      <c r="J49" s="1783">
        <v>1</v>
      </c>
      <c r="K49" s="1783"/>
      <c r="L49" s="1764">
        <v>2010</v>
      </c>
      <c r="N49" s="1764">
        <f t="shared" si="12"/>
        <v>1403.1399999999999</v>
      </c>
      <c r="O49" s="1764">
        <v>1063.56</v>
      </c>
      <c r="P49" s="1850">
        <f t="shared" si="10"/>
        <v>0.7579856607323574</v>
      </c>
      <c r="Q49" s="1764">
        <v>339.58</v>
      </c>
      <c r="R49" s="1850">
        <f t="shared" si="11"/>
        <v>0.2420143392676426</v>
      </c>
      <c r="S49" s="1807">
        <f t="shared" si="2"/>
        <v>13.5832</v>
      </c>
      <c r="T49" s="1851"/>
      <c r="U49" s="1764">
        <f t="shared" si="5"/>
        <v>0</v>
      </c>
      <c r="V49" s="1764">
        <f t="shared" si="6"/>
        <v>0</v>
      </c>
      <c r="W49" s="1764">
        <f t="shared" si="7"/>
        <v>2010</v>
      </c>
      <c r="X49" s="1768">
        <v>2010</v>
      </c>
      <c r="Y49" s="1784">
        <v>615037</v>
      </c>
      <c r="Z49" s="1770">
        <v>42128</v>
      </c>
      <c r="AA49" s="1843" t="s">
        <v>104</v>
      </c>
      <c r="AB49" s="1843" t="s">
        <v>104</v>
      </c>
      <c r="AH49" s="1780"/>
      <c r="AK49" s="1780"/>
      <c r="AL49" s="1780"/>
      <c r="AM49" s="1762"/>
      <c r="AP49" s="1762"/>
      <c r="AQ49" s="1762"/>
      <c r="AR49" s="1780"/>
      <c r="AS49" s="1780"/>
      <c r="AT49" s="1780"/>
      <c r="AU49" s="1780"/>
      <c r="AV49" s="1780"/>
      <c r="AW49" s="1762"/>
      <c r="AZ49" s="1762"/>
      <c r="BA49" s="1762"/>
    </row>
    <row r="50" spans="1:53" x14ac:dyDescent="0.25">
      <c r="A50" s="1781">
        <v>2015035</v>
      </c>
      <c r="C50" s="1782" t="s">
        <v>136</v>
      </c>
      <c r="D50" s="1762" t="s">
        <v>26</v>
      </c>
      <c r="E50" s="1762">
        <v>15</v>
      </c>
      <c r="F50" s="1762">
        <v>120</v>
      </c>
      <c r="G50" s="1762">
        <v>75</v>
      </c>
      <c r="H50" s="1762">
        <v>45</v>
      </c>
      <c r="I50" s="1783">
        <v>1</v>
      </c>
      <c r="J50" s="1783">
        <v>1</v>
      </c>
      <c r="K50" s="1783"/>
      <c r="L50" s="1764">
        <v>31140</v>
      </c>
      <c r="N50" s="1764">
        <f t="shared" si="12"/>
        <v>20985.86</v>
      </c>
      <c r="O50" s="1764">
        <v>15837.94</v>
      </c>
      <c r="P50" s="1850">
        <f t="shared" si="10"/>
        <v>0.75469578087340716</v>
      </c>
      <c r="Q50" s="1764">
        <v>5147.92</v>
      </c>
      <c r="R50" s="1850">
        <f t="shared" si="11"/>
        <v>0.24530421912659287</v>
      </c>
      <c r="S50" s="1807">
        <f t="shared" si="2"/>
        <v>205.91679999999999</v>
      </c>
      <c r="T50" s="1851"/>
      <c r="U50" s="1764">
        <f t="shared" si="5"/>
        <v>0</v>
      </c>
      <c r="V50" s="1764">
        <f t="shared" si="6"/>
        <v>0</v>
      </c>
      <c r="W50" s="1764">
        <f t="shared" si="7"/>
        <v>31140</v>
      </c>
      <c r="X50" s="1768">
        <v>31140</v>
      </c>
      <c r="Y50" s="1784">
        <v>615038</v>
      </c>
      <c r="Z50" s="1770">
        <v>42128</v>
      </c>
      <c r="AA50" s="1843" t="s">
        <v>104</v>
      </c>
      <c r="AB50" s="1843" t="s">
        <v>104</v>
      </c>
      <c r="AH50" s="1780"/>
      <c r="AK50" s="1780"/>
      <c r="AL50" s="1780"/>
      <c r="AM50" s="1762"/>
      <c r="AP50" s="1762"/>
      <c r="AQ50" s="1762"/>
      <c r="AR50" s="1780"/>
      <c r="AS50" s="1780"/>
      <c r="AT50" s="1780"/>
      <c r="AU50" s="1780"/>
      <c r="AV50" s="1780"/>
      <c r="AW50" s="1762"/>
      <c r="AZ50" s="1762"/>
      <c r="BA50" s="1762"/>
    </row>
    <row r="51" spans="1:53" x14ac:dyDescent="0.25">
      <c r="A51" s="1781" t="s">
        <v>267</v>
      </c>
      <c r="C51" s="1782" t="s">
        <v>268</v>
      </c>
      <c r="D51" s="1762" t="s">
        <v>26</v>
      </c>
      <c r="E51" s="1762">
        <v>0</v>
      </c>
      <c r="F51" s="1762">
        <v>1</v>
      </c>
      <c r="G51" s="1762">
        <v>1</v>
      </c>
      <c r="H51" s="1762">
        <v>0</v>
      </c>
      <c r="I51" s="1783">
        <v>1</v>
      </c>
      <c r="J51" s="1783">
        <v>1</v>
      </c>
      <c r="K51" s="1783"/>
      <c r="L51" s="1764">
        <v>135</v>
      </c>
      <c r="N51" s="1764">
        <f>O51+Q51</f>
        <v>99.41</v>
      </c>
      <c r="O51" s="1764">
        <v>68.16</v>
      </c>
      <c r="P51" s="1850">
        <f>O51/N51</f>
        <v>0.68564530731314755</v>
      </c>
      <c r="Q51" s="1764">
        <v>31.25</v>
      </c>
      <c r="R51" s="1850">
        <f>Q51/N51</f>
        <v>0.31435469268685245</v>
      </c>
      <c r="S51" s="1807">
        <f t="shared" si="2"/>
        <v>1.25</v>
      </c>
      <c r="T51" s="1851"/>
      <c r="U51" s="1764">
        <f>((1-I51)*O51)+((1-J51)*Q51)</f>
        <v>0</v>
      </c>
      <c r="V51" s="1764">
        <f>L51-W51</f>
        <v>0</v>
      </c>
      <c r="W51" s="1764">
        <f>X51+AC51+AH51+AM51+AO51+AR51</f>
        <v>135</v>
      </c>
      <c r="X51" s="1768">
        <v>135</v>
      </c>
      <c r="Y51" s="1856">
        <v>615095</v>
      </c>
      <c r="Z51" s="1770">
        <v>42195</v>
      </c>
      <c r="AA51" s="1843" t="s">
        <v>104</v>
      </c>
      <c r="AB51" s="1843" t="s">
        <v>104</v>
      </c>
      <c r="AH51" s="1780"/>
      <c r="AK51" s="1780"/>
      <c r="AL51" s="1780"/>
      <c r="AM51" s="1762"/>
      <c r="AP51" s="1762"/>
      <c r="AQ51" s="1762"/>
      <c r="AR51" s="1780"/>
      <c r="AS51" s="1780"/>
      <c r="AT51" s="1780"/>
      <c r="AU51" s="1780"/>
      <c r="AV51" s="1780"/>
      <c r="AW51" s="1762"/>
      <c r="AZ51" s="1762"/>
      <c r="BA51" s="1762"/>
    </row>
    <row r="52" spans="1:53" x14ac:dyDescent="0.25">
      <c r="A52" s="1781">
        <v>2015036</v>
      </c>
      <c r="C52" s="1782" t="s">
        <v>137</v>
      </c>
      <c r="D52" s="1762" t="s">
        <v>26</v>
      </c>
      <c r="E52" s="1762">
        <v>1</v>
      </c>
      <c r="F52" s="1762">
        <v>9</v>
      </c>
      <c r="G52" s="1762">
        <v>5</v>
      </c>
      <c r="H52" s="1762">
        <v>3</v>
      </c>
      <c r="I52" s="1783">
        <v>1</v>
      </c>
      <c r="J52" s="1783">
        <v>1</v>
      </c>
      <c r="K52" s="1783"/>
      <c r="L52" s="1764">
        <v>2337</v>
      </c>
      <c r="N52" s="1764">
        <f t="shared" si="12"/>
        <v>1613.1799999999998</v>
      </c>
      <c r="O52" s="1764">
        <v>1267.3499999999999</v>
      </c>
      <c r="P52" s="1850">
        <f t="shared" si="10"/>
        <v>0.78562218723267085</v>
      </c>
      <c r="Q52" s="1764">
        <v>345.83</v>
      </c>
      <c r="R52" s="1850">
        <f t="shared" si="11"/>
        <v>0.21437781276732915</v>
      </c>
      <c r="S52" s="1807">
        <f t="shared" si="2"/>
        <v>13.8332</v>
      </c>
      <c r="T52" s="1851"/>
      <c r="U52" s="1764">
        <f t="shared" si="5"/>
        <v>0</v>
      </c>
      <c r="V52" s="1764">
        <f t="shared" si="6"/>
        <v>0</v>
      </c>
      <c r="W52" s="1764">
        <f t="shared" si="7"/>
        <v>2337</v>
      </c>
      <c r="X52" s="1768">
        <v>2337</v>
      </c>
      <c r="Y52" s="1784">
        <v>615039</v>
      </c>
      <c r="Z52" s="1770">
        <v>42132</v>
      </c>
      <c r="AA52" s="1843" t="s">
        <v>104</v>
      </c>
      <c r="AB52" s="1843" t="s">
        <v>104</v>
      </c>
      <c r="AH52" s="1780"/>
      <c r="AK52" s="1780"/>
      <c r="AL52" s="1780"/>
      <c r="AM52" s="1762"/>
      <c r="AP52" s="1762"/>
      <c r="AQ52" s="1762"/>
      <c r="AR52" s="1780"/>
      <c r="AS52" s="1780"/>
      <c r="AT52" s="1780"/>
      <c r="AU52" s="1780"/>
      <c r="AV52" s="1780"/>
      <c r="AW52" s="1762"/>
      <c r="AZ52" s="1762"/>
      <c r="BA52" s="1762"/>
    </row>
    <row r="53" spans="1:53" x14ac:dyDescent="0.25">
      <c r="A53" s="1781">
        <v>2015037</v>
      </c>
      <c r="C53" s="1782" t="s">
        <v>139</v>
      </c>
      <c r="D53" s="1762" t="s">
        <v>26</v>
      </c>
      <c r="E53" s="1762">
        <v>1</v>
      </c>
      <c r="F53" s="1762">
        <v>9</v>
      </c>
      <c r="G53" s="1762">
        <v>5</v>
      </c>
      <c r="H53" s="1762">
        <v>4</v>
      </c>
      <c r="I53" s="1783">
        <v>1</v>
      </c>
      <c r="J53" s="1783">
        <v>1</v>
      </c>
      <c r="K53" s="1783"/>
      <c r="L53" s="1764">
        <v>2536</v>
      </c>
      <c r="N53" s="1764">
        <f t="shared" ref="N53:N73" si="13">O53+Q53</f>
        <v>1700.96</v>
      </c>
      <c r="O53" s="1764">
        <v>1298.03</v>
      </c>
      <c r="P53" s="1850">
        <f t="shared" si="10"/>
        <v>0.76311612266014484</v>
      </c>
      <c r="Q53" s="1764">
        <v>402.93</v>
      </c>
      <c r="R53" s="1850">
        <f t="shared" si="11"/>
        <v>0.23688387733985514</v>
      </c>
      <c r="S53" s="1807">
        <f t="shared" si="2"/>
        <v>16.1172</v>
      </c>
      <c r="T53" s="1851"/>
      <c r="U53" s="1764">
        <f t="shared" si="5"/>
        <v>0</v>
      </c>
      <c r="V53" s="1764">
        <f t="shared" si="6"/>
        <v>0</v>
      </c>
      <c r="W53" s="1764">
        <f t="shared" si="7"/>
        <v>2536</v>
      </c>
      <c r="X53" s="1768">
        <v>2410</v>
      </c>
      <c r="Y53" s="1784">
        <v>615042</v>
      </c>
      <c r="Z53" s="1770">
        <v>42135</v>
      </c>
      <c r="AA53" s="1843" t="s">
        <v>104</v>
      </c>
      <c r="AB53" s="1843" t="s">
        <v>104</v>
      </c>
      <c r="AC53" s="1764">
        <v>126</v>
      </c>
      <c r="AD53" s="1762">
        <v>615043</v>
      </c>
      <c r="AE53" s="1773">
        <v>42142</v>
      </c>
      <c r="AF53" s="1844" t="s">
        <v>104</v>
      </c>
      <c r="AG53" s="1844" t="s">
        <v>104</v>
      </c>
      <c r="AH53" s="1780"/>
      <c r="AK53" s="1780"/>
      <c r="AL53" s="1780"/>
      <c r="AM53" s="1762"/>
      <c r="AP53" s="1762"/>
      <c r="AQ53" s="1762"/>
      <c r="AR53" s="1780"/>
      <c r="AS53" s="1780"/>
      <c r="AT53" s="1780"/>
      <c r="AU53" s="1780"/>
      <c r="AV53" s="1780"/>
      <c r="AW53" s="1762"/>
      <c r="AZ53" s="1762"/>
      <c r="BA53" s="1762"/>
    </row>
    <row r="54" spans="1:53" x14ac:dyDescent="0.25">
      <c r="A54" s="1781">
        <v>2015038</v>
      </c>
      <c r="C54" s="1782" t="s">
        <v>140</v>
      </c>
      <c r="D54" s="1762" t="s">
        <v>26</v>
      </c>
      <c r="E54" s="1762">
        <v>1</v>
      </c>
      <c r="F54" s="1762">
        <v>12</v>
      </c>
      <c r="G54" s="1762">
        <v>10</v>
      </c>
      <c r="H54" s="1762">
        <v>3</v>
      </c>
      <c r="I54" s="1783">
        <v>1</v>
      </c>
      <c r="J54" s="1783">
        <v>1</v>
      </c>
      <c r="K54" s="1783"/>
      <c r="L54" s="1764">
        <v>2637</v>
      </c>
      <c r="N54" s="1764">
        <f t="shared" si="13"/>
        <v>1950.4199999999998</v>
      </c>
      <c r="O54" s="1764">
        <v>1479.59</v>
      </c>
      <c r="P54" s="1850">
        <f t="shared" si="10"/>
        <v>0.75860071164159515</v>
      </c>
      <c r="Q54" s="1764">
        <v>470.83</v>
      </c>
      <c r="R54" s="1850">
        <f t="shared" si="11"/>
        <v>0.24139928835840488</v>
      </c>
      <c r="S54" s="1807">
        <f t="shared" si="2"/>
        <v>18.833199999999998</v>
      </c>
      <c r="T54" s="1851"/>
      <c r="U54" s="1764">
        <f t="shared" si="5"/>
        <v>0</v>
      </c>
      <c r="V54" s="1764">
        <f t="shared" si="6"/>
        <v>0</v>
      </c>
      <c r="W54" s="1764">
        <f t="shared" si="7"/>
        <v>2637</v>
      </c>
      <c r="X54" s="1768">
        <v>2637</v>
      </c>
      <c r="Y54" s="1784">
        <v>615041</v>
      </c>
      <c r="Z54" s="1770">
        <v>42135</v>
      </c>
      <c r="AA54" s="1843" t="s">
        <v>104</v>
      </c>
      <c r="AB54" s="1843" t="s">
        <v>104</v>
      </c>
      <c r="AH54" s="1780"/>
      <c r="AK54" s="1780"/>
      <c r="AL54" s="1780"/>
      <c r="AM54" s="1762"/>
      <c r="AP54" s="1762"/>
      <c r="AQ54" s="1762"/>
      <c r="AR54" s="1780"/>
      <c r="AS54" s="1780"/>
      <c r="AT54" s="1780"/>
      <c r="AU54" s="1780"/>
      <c r="AV54" s="1780"/>
      <c r="AW54" s="1762"/>
      <c r="AZ54" s="1762"/>
      <c r="BA54" s="1762"/>
    </row>
    <row r="55" spans="1:53" x14ac:dyDescent="0.25">
      <c r="A55" s="1781">
        <v>2015039</v>
      </c>
      <c r="C55" s="1782" t="s">
        <v>141</v>
      </c>
      <c r="D55" s="1762" t="s">
        <v>26</v>
      </c>
      <c r="E55" s="1762">
        <v>1</v>
      </c>
      <c r="F55" s="1762">
        <v>8</v>
      </c>
      <c r="G55" s="1762">
        <v>6</v>
      </c>
      <c r="H55" s="1762">
        <v>3</v>
      </c>
      <c r="I55" s="1783">
        <v>1</v>
      </c>
      <c r="J55" s="1783">
        <v>1</v>
      </c>
      <c r="K55" s="1783"/>
      <c r="L55" s="1764">
        <v>2096</v>
      </c>
      <c r="N55" s="1764">
        <f t="shared" si="13"/>
        <v>1418.77</v>
      </c>
      <c r="O55" s="1764">
        <v>1087.0999999999999</v>
      </c>
      <c r="P55" s="1850">
        <f t="shared" si="10"/>
        <v>0.76622708402348505</v>
      </c>
      <c r="Q55" s="1764">
        <v>331.67</v>
      </c>
      <c r="R55" s="1850">
        <f t="shared" si="11"/>
        <v>0.23377291597651489</v>
      </c>
      <c r="S55" s="1807">
        <f t="shared" si="2"/>
        <v>13.2668</v>
      </c>
      <c r="T55" s="1851"/>
      <c r="U55" s="1764">
        <f t="shared" si="5"/>
        <v>0</v>
      </c>
      <c r="V55" s="1764">
        <f t="shared" si="6"/>
        <v>0</v>
      </c>
      <c r="W55" s="1764">
        <f t="shared" si="7"/>
        <v>2096</v>
      </c>
      <c r="X55" s="1768">
        <v>2096</v>
      </c>
      <c r="Y55" s="1784">
        <v>615040</v>
      </c>
      <c r="Z55" s="1770">
        <v>42135</v>
      </c>
      <c r="AA55" s="1843" t="s">
        <v>104</v>
      </c>
      <c r="AB55" s="1843" t="s">
        <v>104</v>
      </c>
      <c r="AH55" s="1780"/>
      <c r="AK55" s="1780"/>
      <c r="AL55" s="1780"/>
      <c r="AM55" s="1762"/>
      <c r="AP55" s="1762"/>
      <c r="AQ55" s="1762"/>
      <c r="AR55" s="1780"/>
      <c r="AS55" s="1780"/>
      <c r="AT55" s="1780"/>
      <c r="AU55" s="1780"/>
      <c r="AV55" s="1780"/>
      <c r="AW55" s="1762"/>
      <c r="AZ55" s="1762"/>
      <c r="BA55" s="1762"/>
    </row>
    <row r="56" spans="1:53" x14ac:dyDescent="0.25">
      <c r="A56" s="1781">
        <v>2015040</v>
      </c>
      <c r="C56" s="1782" t="s">
        <v>142</v>
      </c>
      <c r="D56" s="1762" t="s">
        <v>26</v>
      </c>
      <c r="E56" s="1762">
        <v>1</v>
      </c>
      <c r="F56" s="1762">
        <v>8</v>
      </c>
      <c r="G56" s="1762">
        <v>5</v>
      </c>
      <c r="H56" s="1762">
        <v>4</v>
      </c>
      <c r="I56" s="1783">
        <v>1</v>
      </c>
      <c r="J56" s="1783">
        <v>1</v>
      </c>
      <c r="K56" s="1783"/>
      <c r="L56" s="1764">
        <v>2899</v>
      </c>
      <c r="N56" s="1764">
        <f t="shared" si="13"/>
        <v>1881.67</v>
      </c>
      <c r="O56" s="1764">
        <v>1457.5</v>
      </c>
      <c r="P56" s="1850">
        <f t="shared" si="10"/>
        <v>0.77457790154490425</v>
      </c>
      <c r="Q56" s="1764">
        <v>424.17</v>
      </c>
      <c r="R56" s="1850">
        <f t="shared" si="11"/>
        <v>0.22542209845509573</v>
      </c>
      <c r="S56" s="1807">
        <f t="shared" si="2"/>
        <v>16.966799999999999</v>
      </c>
      <c r="T56" s="1851"/>
      <c r="U56" s="1764">
        <f>((1-I56)*O56)+((1-J56)*Q56)</f>
        <v>0</v>
      </c>
      <c r="V56" s="1764">
        <f t="shared" si="6"/>
        <v>0</v>
      </c>
      <c r="W56" s="1764">
        <f t="shared" si="7"/>
        <v>2899</v>
      </c>
      <c r="X56" s="1768">
        <v>2899</v>
      </c>
      <c r="Y56" s="1784">
        <v>615044</v>
      </c>
      <c r="Z56" s="1770">
        <v>42142</v>
      </c>
      <c r="AA56" s="1843" t="s">
        <v>104</v>
      </c>
      <c r="AB56" s="1843" t="s">
        <v>104</v>
      </c>
      <c r="AH56" s="1780"/>
      <c r="AK56" s="1780"/>
      <c r="AL56" s="1780"/>
      <c r="AM56" s="1762"/>
      <c r="AP56" s="1762"/>
      <c r="AQ56" s="1762"/>
      <c r="AR56" s="1780"/>
      <c r="AS56" s="1780"/>
      <c r="AT56" s="1780"/>
      <c r="AU56" s="1780"/>
      <c r="AV56" s="1780"/>
      <c r="AW56" s="1762"/>
      <c r="AZ56" s="1762"/>
      <c r="BA56" s="1762"/>
    </row>
    <row r="57" spans="1:53" x14ac:dyDescent="0.25">
      <c r="A57" s="1781">
        <v>2015041</v>
      </c>
      <c r="C57" s="1782" t="s">
        <v>145</v>
      </c>
      <c r="D57" s="1762" t="s">
        <v>26</v>
      </c>
      <c r="E57" s="1762">
        <v>1</v>
      </c>
      <c r="F57" s="1762">
        <v>12</v>
      </c>
      <c r="G57" s="1762">
        <v>9</v>
      </c>
      <c r="H57" s="1762">
        <v>4</v>
      </c>
      <c r="I57" s="1783">
        <v>1</v>
      </c>
      <c r="J57" s="1783">
        <v>1</v>
      </c>
      <c r="K57" s="1783"/>
      <c r="L57" s="1764">
        <v>4187</v>
      </c>
      <c r="N57" s="1764">
        <f t="shared" si="13"/>
        <v>2572.58</v>
      </c>
      <c r="O57" s="1764">
        <v>2016.33</v>
      </c>
      <c r="P57" s="1850">
        <f t="shared" si="10"/>
        <v>0.78377737524197499</v>
      </c>
      <c r="Q57" s="1764">
        <v>556.25</v>
      </c>
      <c r="R57" s="1850">
        <f t="shared" si="11"/>
        <v>0.21622262475802503</v>
      </c>
      <c r="S57" s="1807">
        <f t="shared" si="2"/>
        <v>22.25</v>
      </c>
      <c r="T57" s="1851"/>
      <c r="U57" s="1764">
        <f t="shared" si="5"/>
        <v>0</v>
      </c>
      <c r="V57" s="1764">
        <f t="shared" si="6"/>
        <v>0</v>
      </c>
      <c r="W57" s="1764">
        <f t="shared" si="7"/>
        <v>4187</v>
      </c>
      <c r="X57" s="1768">
        <v>4187</v>
      </c>
      <c r="Y57" s="1784">
        <v>615045</v>
      </c>
      <c r="Z57" s="1770">
        <v>42142</v>
      </c>
      <c r="AA57" s="1843" t="s">
        <v>104</v>
      </c>
      <c r="AB57" s="1843" t="s">
        <v>104</v>
      </c>
      <c r="AH57" s="1780"/>
      <c r="AK57" s="1780"/>
      <c r="AL57" s="1780"/>
      <c r="AM57" s="1762"/>
      <c r="AP57" s="1762"/>
      <c r="AQ57" s="1762"/>
      <c r="AR57" s="1780"/>
      <c r="AS57" s="1780"/>
      <c r="AT57" s="1780"/>
      <c r="AU57" s="1780"/>
      <c r="AV57" s="1780"/>
      <c r="AW57" s="1762"/>
      <c r="AZ57" s="1762"/>
      <c r="BA57" s="1762"/>
    </row>
    <row r="58" spans="1:53" x14ac:dyDescent="0.25">
      <c r="A58" s="1781">
        <v>2015042</v>
      </c>
      <c r="C58" s="1782" t="s">
        <v>146</v>
      </c>
      <c r="D58" s="1762" t="s">
        <v>26</v>
      </c>
      <c r="E58" s="1762">
        <v>1</v>
      </c>
      <c r="F58" s="1762">
        <v>9</v>
      </c>
      <c r="G58" s="1762">
        <v>5</v>
      </c>
      <c r="H58" s="1762">
        <v>4</v>
      </c>
      <c r="I58" s="1783">
        <v>1</v>
      </c>
      <c r="J58" s="1783">
        <v>1</v>
      </c>
      <c r="K58" s="1783"/>
      <c r="L58" s="1764">
        <v>2972</v>
      </c>
      <c r="N58" s="1764">
        <f t="shared" si="13"/>
        <v>1956.3000000000002</v>
      </c>
      <c r="O58" s="1764">
        <v>1537.13</v>
      </c>
      <c r="P58" s="1850">
        <f t="shared" si="10"/>
        <v>0.7857332719930481</v>
      </c>
      <c r="Q58" s="1764">
        <v>419.17</v>
      </c>
      <c r="R58" s="1850">
        <f t="shared" si="11"/>
        <v>0.2142667280069519</v>
      </c>
      <c r="S58" s="1807">
        <f t="shared" si="2"/>
        <v>16.7668</v>
      </c>
      <c r="T58" s="1851"/>
      <c r="U58" s="1764">
        <f t="shared" si="5"/>
        <v>0</v>
      </c>
      <c r="V58" s="1764">
        <f t="shared" si="6"/>
        <v>0</v>
      </c>
      <c r="W58" s="1764">
        <f t="shared" si="7"/>
        <v>2972</v>
      </c>
      <c r="X58" s="1768">
        <v>2972</v>
      </c>
      <c r="Y58" s="1784">
        <v>615046</v>
      </c>
      <c r="Z58" s="1770">
        <v>42142</v>
      </c>
      <c r="AA58" s="1843" t="s">
        <v>104</v>
      </c>
      <c r="AB58" s="1843" t="s">
        <v>104</v>
      </c>
      <c r="AH58" s="1780"/>
      <c r="AK58" s="1780"/>
      <c r="AL58" s="1780"/>
      <c r="AM58" s="1762"/>
      <c r="AP58" s="1762"/>
      <c r="AQ58" s="1762"/>
      <c r="AR58" s="1780"/>
      <c r="AS58" s="1780"/>
      <c r="AT58" s="1780"/>
      <c r="AU58" s="1780"/>
      <c r="AV58" s="1780"/>
      <c r="AW58" s="1762"/>
      <c r="AZ58" s="1762"/>
      <c r="BA58" s="1762"/>
    </row>
    <row r="59" spans="1:53" x14ac:dyDescent="0.25">
      <c r="A59" s="1781">
        <v>2015043</v>
      </c>
      <c r="C59" s="1782" t="s">
        <v>147</v>
      </c>
      <c r="D59" s="1762" t="s">
        <v>26</v>
      </c>
      <c r="E59" s="1762">
        <v>1</v>
      </c>
      <c r="F59" s="1762">
        <v>8</v>
      </c>
      <c r="G59" s="1762">
        <v>5</v>
      </c>
      <c r="H59" s="1762">
        <v>3</v>
      </c>
      <c r="I59" s="1783">
        <v>1</v>
      </c>
      <c r="J59" s="1783">
        <v>1</v>
      </c>
      <c r="K59" s="1783"/>
      <c r="L59" s="1764">
        <v>2450</v>
      </c>
      <c r="N59" s="1764">
        <f t="shared" si="13"/>
        <v>1664.61</v>
      </c>
      <c r="O59" s="1764">
        <v>1313.78</v>
      </c>
      <c r="P59" s="1850">
        <f t="shared" si="10"/>
        <v>0.78924192453487607</v>
      </c>
      <c r="Q59" s="1764">
        <v>350.83</v>
      </c>
      <c r="R59" s="1850">
        <f t="shared" si="11"/>
        <v>0.21075807546512396</v>
      </c>
      <c r="S59" s="1807">
        <f t="shared" si="2"/>
        <v>14.033199999999999</v>
      </c>
      <c r="T59" s="1851"/>
      <c r="U59" s="1764">
        <f t="shared" si="5"/>
        <v>0</v>
      </c>
      <c r="V59" s="1764">
        <f t="shared" si="6"/>
        <v>0</v>
      </c>
      <c r="W59" s="1764">
        <f t="shared" si="7"/>
        <v>2450</v>
      </c>
      <c r="X59" s="1768">
        <v>2450</v>
      </c>
      <c r="Y59" s="1784">
        <v>615047</v>
      </c>
      <c r="Z59" s="1770">
        <v>42142</v>
      </c>
      <c r="AA59" s="1843" t="s">
        <v>104</v>
      </c>
      <c r="AB59" s="1843" t="s">
        <v>104</v>
      </c>
      <c r="AH59" s="1780"/>
      <c r="AK59" s="1780"/>
      <c r="AL59" s="1780"/>
      <c r="AM59" s="1762"/>
      <c r="AP59" s="1762"/>
      <c r="AQ59" s="1762"/>
      <c r="AR59" s="1780"/>
      <c r="AS59" s="1780"/>
      <c r="AT59" s="1780"/>
      <c r="AU59" s="1780"/>
      <c r="AV59" s="1780"/>
      <c r="AW59" s="1762"/>
      <c r="AZ59" s="1762"/>
      <c r="BA59" s="1762"/>
    </row>
    <row r="60" spans="1:53" x14ac:dyDescent="0.25">
      <c r="A60" s="1781">
        <v>2015044</v>
      </c>
      <c r="C60" s="1782" t="s">
        <v>148</v>
      </c>
      <c r="D60" s="1762" t="s">
        <v>26</v>
      </c>
      <c r="E60" s="1762">
        <v>1</v>
      </c>
      <c r="F60" s="1762">
        <v>8</v>
      </c>
      <c r="G60" s="1762">
        <v>5</v>
      </c>
      <c r="H60" s="1762">
        <v>3</v>
      </c>
      <c r="I60" s="1783">
        <v>1</v>
      </c>
      <c r="J60" s="1783">
        <v>1</v>
      </c>
      <c r="K60" s="1783"/>
      <c r="L60" s="1764">
        <v>2109</v>
      </c>
      <c r="N60" s="1764">
        <f t="shared" si="13"/>
        <v>1456.76</v>
      </c>
      <c r="O60" s="1764">
        <v>1106.76</v>
      </c>
      <c r="P60" s="1850">
        <f t="shared" si="10"/>
        <v>0.75974079464016031</v>
      </c>
      <c r="Q60" s="1764">
        <v>350</v>
      </c>
      <c r="R60" s="1850">
        <f t="shared" si="11"/>
        <v>0.24025920535983963</v>
      </c>
      <c r="S60" s="1807">
        <f t="shared" si="2"/>
        <v>14</v>
      </c>
      <c r="T60" s="1851"/>
      <c r="U60" s="1764">
        <f t="shared" si="5"/>
        <v>0</v>
      </c>
      <c r="V60" s="1764">
        <f t="shared" si="6"/>
        <v>0</v>
      </c>
      <c r="W60" s="1764">
        <f t="shared" si="7"/>
        <v>2109</v>
      </c>
      <c r="X60" s="1768">
        <v>2109</v>
      </c>
      <c r="Y60" s="1784">
        <v>615048</v>
      </c>
      <c r="Z60" s="1770">
        <v>42142</v>
      </c>
      <c r="AA60" s="1843" t="s">
        <v>104</v>
      </c>
      <c r="AB60" s="1843" t="s">
        <v>104</v>
      </c>
      <c r="AH60" s="1780"/>
      <c r="AK60" s="1780"/>
      <c r="AL60" s="1780"/>
      <c r="AM60" s="1762"/>
      <c r="AP60" s="1762"/>
      <c r="AQ60" s="1762"/>
      <c r="AR60" s="1780"/>
      <c r="AS60" s="1780"/>
      <c r="AT60" s="1780"/>
      <c r="AU60" s="1780"/>
      <c r="AV60" s="1780"/>
      <c r="AW60" s="1762"/>
      <c r="AZ60" s="1762"/>
      <c r="BA60" s="1762"/>
    </row>
    <row r="61" spans="1:53" x14ac:dyDescent="0.25">
      <c r="A61" s="1781">
        <v>2015045</v>
      </c>
      <c r="C61" s="1782" t="s">
        <v>149</v>
      </c>
      <c r="D61" s="1762" t="s">
        <v>26</v>
      </c>
      <c r="E61" s="1762">
        <v>1</v>
      </c>
      <c r="F61" s="1762">
        <v>8</v>
      </c>
      <c r="G61" s="1762">
        <v>5</v>
      </c>
      <c r="H61" s="1762">
        <v>3</v>
      </c>
      <c r="I61" s="1783">
        <v>1</v>
      </c>
      <c r="J61" s="1783">
        <v>1</v>
      </c>
      <c r="K61" s="1783"/>
      <c r="L61" s="1764">
        <v>2450</v>
      </c>
      <c r="N61" s="1764">
        <f t="shared" si="13"/>
        <v>1647.66</v>
      </c>
      <c r="O61" s="1764">
        <v>1304.74</v>
      </c>
      <c r="P61" s="1850">
        <f t="shared" si="10"/>
        <v>0.79187453722248524</v>
      </c>
      <c r="Q61" s="1764">
        <v>342.92</v>
      </c>
      <c r="R61" s="1850">
        <f t="shared" si="11"/>
        <v>0.20812546277751479</v>
      </c>
      <c r="S61" s="1807">
        <f t="shared" si="2"/>
        <v>13.716800000000001</v>
      </c>
      <c r="T61" s="1851"/>
      <c r="U61" s="1764">
        <f t="shared" si="5"/>
        <v>0</v>
      </c>
      <c r="V61" s="1764">
        <f t="shared" si="6"/>
        <v>0</v>
      </c>
      <c r="W61" s="1764">
        <f t="shared" si="7"/>
        <v>2450</v>
      </c>
      <c r="X61" s="1768">
        <v>2450</v>
      </c>
      <c r="Y61" s="1784">
        <v>615050</v>
      </c>
      <c r="Z61" s="1770">
        <v>42156</v>
      </c>
      <c r="AA61" s="1843" t="s">
        <v>104</v>
      </c>
      <c r="AB61" s="1843" t="s">
        <v>104</v>
      </c>
      <c r="AH61" s="1780"/>
      <c r="AK61" s="1780"/>
      <c r="AL61" s="1780"/>
      <c r="AM61" s="1762"/>
      <c r="AP61" s="1762"/>
      <c r="AQ61" s="1762"/>
      <c r="AR61" s="1780"/>
      <c r="AS61" s="1780"/>
      <c r="AT61" s="1780"/>
      <c r="AU61" s="1780"/>
      <c r="AV61" s="1780"/>
      <c r="AW61" s="1762"/>
      <c r="AZ61" s="1762"/>
      <c r="BA61" s="1762"/>
    </row>
    <row r="62" spans="1:53" x14ac:dyDescent="0.25">
      <c r="A62" s="1781">
        <v>2015046</v>
      </c>
      <c r="C62" s="1782" t="s">
        <v>150</v>
      </c>
      <c r="D62" s="1762" t="s">
        <v>26</v>
      </c>
      <c r="E62" s="1762">
        <v>1</v>
      </c>
      <c r="F62" s="1762">
        <v>9</v>
      </c>
      <c r="G62" s="1762">
        <v>6</v>
      </c>
      <c r="H62" s="1762">
        <v>2</v>
      </c>
      <c r="I62" s="1783">
        <v>1</v>
      </c>
      <c r="J62" s="1783">
        <v>1</v>
      </c>
      <c r="K62" s="1783"/>
      <c r="L62" s="1764">
        <v>2341</v>
      </c>
      <c r="N62" s="1764">
        <f t="shared" si="13"/>
        <v>1518.87</v>
      </c>
      <c r="O62" s="1764">
        <v>1201.79</v>
      </c>
      <c r="P62" s="1850">
        <f t="shared" si="10"/>
        <v>0.79123953992112561</v>
      </c>
      <c r="Q62" s="1764">
        <v>317.08</v>
      </c>
      <c r="R62" s="1850">
        <f t="shared" si="11"/>
        <v>0.20876046007887444</v>
      </c>
      <c r="S62" s="1807">
        <f t="shared" si="2"/>
        <v>12.683199999999999</v>
      </c>
      <c r="T62" s="1851"/>
      <c r="U62" s="1764">
        <f t="shared" si="5"/>
        <v>0</v>
      </c>
      <c r="V62" s="1764">
        <f t="shared" si="6"/>
        <v>0</v>
      </c>
      <c r="W62" s="1764">
        <f t="shared" si="7"/>
        <v>2341</v>
      </c>
      <c r="X62" s="1768">
        <v>2341</v>
      </c>
      <c r="Y62" s="1784">
        <v>615051</v>
      </c>
      <c r="Z62" s="1770">
        <v>42156</v>
      </c>
      <c r="AA62" s="1843" t="s">
        <v>104</v>
      </c>
      <c r="AB62" s="1843" t="s">
        <v>104</v>
      </c>
      <c r="AH62" s="1780"/>
      <c r="AK62" s="1780"/>
      <c r="AL62" s="1780"/>
      <c r="AM62" s="1762"/>
      <c r="AP62" s="1762"/>
      <c r="AQ62" s="1762"/>
      <c r="AR62" s="1780"/>
      <c r="AS62" s="1780"/>
      <c r="AT62" s="1780"/>
      <c r="AU62" s="1780"/>
      <c r="AV62" s="1780"/>
      <c r="AW62" s="1762"/>
      <c r="AZ62" s="1762"/>
      <c r="BA62" s="1762"/>
    </row>
    <row r="63" spans="1:53" x14ac:dyDescent="0.25">
      <c r="A63" s="1781">
        <v>2015047</v>
      </c>
      <c r="C63" s="1782" t="s">
        <v>151</v>
      </c>
      <c r="D63" s="1762" t="s">
        <v>26</v>
      </c>
      <c r="E63" s="1762">
        <v>1</v>
      </c>
      <c r="F63" s="1762">
        <v>8</v>
      </c>
      <c r="G63" s="1762">
        <v>4</v>
      </c>
      <c r="H63" s="1762">
        <v>3</v>
      </c>
      <c r="I63" s="1783">
        <v>1</v>
      </c>
      <c r="J63" s="1783">
        <v>1</v>
      </c>
      <c r="K63" s="1783"/>
      <c r="L63" s="1764">
        <v>2619</v>
      </c>
      <c r="N63" s="1764">
        <f t="shared" si="13"/>
        <v>1572.24</v>
      </c>
      <c r="O63" s="1764">
        <v>1282.6600000000001</v>
      </c>
      <c r="P63" s="1850">
        <f t="shared" si="10"/>
        <v>0.81581692362489189</v>
      </c>
      <c r="Q63" s="1764">
        <v>289.58</v>
      </c>
      <c r="R63" s="1850">
        <f t="shared" si="11"/>
        <v>0.18418307637510811</v>
      </c>
      <c r="S63" s="1807">
        <f t="shared" si="2"/>
        <v>11.5832</v>
      </c>
      <c r="T63" s="1851"/>
      <c r="U63" s="1764" t="s">
        <v>115</v>
      </c>
      <c r="V63" s="1764">
        <f t="shared" si="6"/>
        <v>0</v>
      </c>
      <c r="W63" s="1764">
        <f t="shared" si="7"/>
        <v>2619</v>
      </c>
      <c r="X63" s="1768">
        <v>2619</v>
      </c>
      <c r="Y63" s="1784">
        <v>615052</v>
      </c>
      <c r="Z63" s="1770">
        <v>42156</v>
      </c>
      <c r="AA63" s="1843" t="s">
        <v>104</v>
      </c>
      <c r="AB63" s="1843" t="s">
        <v>104</v>
      </c>
      <c r="AH63" s="1780"/>
      <c r="AK63" s="1780"/>
      <c r="AL63" s="1780"/>
      <c r="AM63" s="1762"/>
      <c r="AP63" s="1762"/>
      <c r="AQ63" s="1762"/>
      <c r="AR63" s="1780"/>
      <c r="AS63" s="1780"/>
      <c r="AT63" s="1780"/>
      <c r="AU63" s="1780"/>
      <c r="AV63" s="1780"/>
      <c r="AW63" s="1762"/>
      <c r="AZ63" s="1762"/>
      <c r="BA63" s="1762"/>
    </row>
    <row r="64" spans="1:53" x14ac:dyDescent="0.25">
      <c r="A64" s="1781" t="s">
        <v>288</v>
      </c>
      <c r="C64" s="1782" t="s">
        <v>289</v>
      </c>
      <c r="D64" s="1762" t="s">
        <v>26</v>
      </c>
      <c r="E64" s="1762">
        <v>0</v>
      </c>
      <c r="F64" s="1762">
        <v>0</v>
      </c>
      <c r="G64" s="1762">
        <v>0</v>
      </c>
      <c r="H64" s="1762">
        <v>0</v>
      </c>
      <c r="I64" s="1783">
        <v>1</v>
      </c>
      <c r="J64" s="1783">
        <v>0</v>
      </c>
      <c r="K64" s="1783"/>
      <c r="L64" s="1764">
        <v>142.86000000000001</v>
      </c>
      <c r="N64" s="1764">
        <f t="shared" si="13"/>
        <v>47.62</v>
      </c>
      <c r="O64" s="1764">
        <v>47.62</v>
      </c>
      <c r="P64" s="1850">
        <f t="shared" si="10"/>
        <v>1</v>
      </c>
      <c r="Q64" s="1764">
        <v>0</v>
      </c>
      <c r="R64" s="1850">
        <f t="shared" si="11"/>
        <v>0</v>
      </c>
      <c r="S64" s="1807">
        <f t="shared" si="2"/>
        <v>0</v>
      </c>
      <c r="T64" s="1851"/>
      <c r="U64" s="1764">
        <f>((1-I64)*O64)+((1-J64)*Q64)</f>
        <v>0</v>
      </c>
      <c r="V64" s="1764">
        <f>L64-W64</f>
        <v>0</v>
      </c>
      <c r="W64" s="1764">
        <f>X64+AC64+AH64+AM64+AO64+AR64</f>
        <v>142.86000000000001</v>
      </c>
      <c r="X64" s="1768">
        <v>142.86000000000001</v>
      </c>
      <c r="Y64" s="1784">
        <v>615111</v>
      </c>
      <c r="Z64" s="1770">
        <v>42200</v>
      </c>
      <c r="AA64" s="1843" t="s">
        <v>104</v>
      </c>
      <c r="AB64" s="1843"/>
      <c r="AH64" s="1780"/>
      <c r="AK64" s="1780"/>
      <c r="AL64" s="1780"/>
      <c r="AM64" s="1762"/>
      <c r="AP64" s="1762"/>
      <c r="AQ64" s="1762"/>
      <c r="AR64" s="1780"/>
      <c r="AS64" s="1780"/>
      <c r="AT64" s="1780"/>
      <c r="AU64" s="1780"/>
      <c r="AV64" s="1780"/>
      <c r="AW64" s="1762"/>
      <c r="AZ64" s="1762"/>
      <c r="BA64" s="1762"/>
    </row>
    <row r="65" spans="1:53" x14ac:dyDescent="0.25">
      <c r="A65" s="1781">
        <v>2015048</v>
      </c>
      <c r="C65" s="1782" t="s">
        <v>152</v>
      </c>
      <c r="D65" s="1762" t="s">
        <v>26</v>
      </c>
      <c r="E65" s="1762">
        <v>1</v>
      </c>
      <c r="F65" s="1762">
        <v>8</v>
      </c>
      <c r="G65" s="1762">
        <v>6</v>
      </c>
      <c r="H65" s="1762">
        <v>3</v>
      </c>
      <c r="I65" s="1783">
        <v>1</v>
      </c>
      <c r="J65" s="1783">
        <v>1</v>
      </c>
      <c r="K65" s="1783"/>
      <c r="L65" s="1764">
        <v>1784</v>
      </c>
      <c r="N65" s="1764">
        <f t="shared" si="13"/>
        <v>1354.51</v>
      </c>
      <c r="O65" s="1764">
        <v>1017.43</v>
      </c>
      <c r="P65" s="1850">
        <f t="shared" si="10"/>
        <v>0.75114247956825708</v>
      </c>
      <c r="Q65" s="1764">
        <v>337.08</v>
      </c>
      <c r="R65" s="1850">
        <f t="shared" si="11"/>
        <v>0.24885752043174283</v>
      </c>
      <c r="S65" s="1807">
        <f t="shared" si="2"/>
        <v>13.4832</v>
      </c>
      <c r="T65" s="1851"/>
      <c r="U65" s="1764">
        <f t="shared" ref="U65:U103" si="14">((1-I65)*O65)+((1-J65)*Q65)</f>
        <v>0</v>
      </c>
      <c r="V65" s="1764">
        <f t="shared" ref="V65:V103" si="15">L65-W65</f>
        <v>0</v>
      </c>
      <c r="W65" s="1764">
        <f t="shared" ref="W65:W103" si="16">X65+AC65+AH65+AM65+AO65+AR65</f>
        <v>1784</v>
      </c>
      <c r="X65" s="1768">
        <v>1784</v>
      </c>
      <c r="Y65" s="1784">
        <v>615053</v>
      </c>
      <c r="Z65" s="1770">
        <v>42156</v>
      </c>
      <c r="AA65" s="1843" t="s">
        <v>104</v>
      </c>
      <c r="AB65" s="1843" t="s">
        <v>104</v>
      </c>
      <c r="AC65" s="1762"/>
      <c r="AE65" s="1762"/>
      <c r="AF65" s="1762"/>
      <c r="AG65" s="1762"/>
      <c r="AH65" s="1780"/>
      <c r="AK65" s="1780"/>
      <c r="AL65" s="1780"/>
      <c r="AM65" s="1762"/>
      <c r="AP65" s="1762"/>
      <c r="AQ65" s="1762"/>
      <c r="AR65" s="1780"/>
      <c r="AS65" s="1780"/>
      <c r="AT65" s="1780"/>
      <c r="AU65" s="1780"/>
      <c r="AV65" s="1780"/>
      <c r="AW65" s="1762"/>
      <c r="AZ65" s="1762"/>
      <c r="BA65" s="1762"/>
    </row>
    <row r="66" spans="1:53" x14ac:dyDescent="0.25">
      <c r="A66" s="1781">
        <v>2015049</v>
      </c>
      <c r="C66" s="1782" t="s">
        <v>156</v>
      </c>
      <c r="D66" s="1762" t="s">
        <v>26</v>
      </c>
      <c r="E66" s="1762">
        <v>1</v>
      </c>
      <c r="F66" s="1762">
        <v>3</v>
      </c>
      <c r="G66" s="1762">
        <v>3</v>
      </c>
      <c r="H66" s="1762">
        <v>0</v>
      </c>
      <c r="I66" s="1783">
        <v>1</v>
      </c>
      <c r="J66" s="1783">
        <v>1</v>
      </c>
      <c r="K66" s="1783"/>
      <c r="L66" s="1764">
        <v>397</v>
      </c>
      <c r="N66" s="1764">
        <f t="shared" si="13"/>
        <v>328.4</v>
      </c>
      <c r="O66" s="1764">
        <v>237.98</v>
      </c>
      <c r="P66" s="1850">
        <f t="shared" si="10"/>
        <v>0.72466504263093789</v>
      </c>
      <c r="Q66" s="1764">
        <v>90.42</v>
      </c>
      <c r="R66" s="1850">
        <f t="shared" si="11"/>
        <v>0.27533495736906216</v>
      </c>
      <c r="S66" s="1807">
        <f t="shared" si="2"/>
        <v>3.6168</v>
      </c>
      <c r="T66" s="1851"/>
      <c r="U66" s="1764">
        <f t="shared" si="14"/>
        <v>0</v>
      </c>
      <c r="V66" s="1764">
        <f t="shared" si="15"/>
        <v>0</v>
      </c>
      <c r="W66" s="1764">
        <f t="shared" si="16"/>
        <v>397</v>
      </c>
      <c r="X66" s="1768">
        <v>397</v>
      </c>
      <c r="Y66" s="1784">
        <v>615054</v>
      </c>
      <c r="Z66" s="1770">
        <v>42156</v>
      </c>
      <c r="AA66" s="1843" t="s">
        <v>104</v>
      </c>
      <c r="AB66" s="1843" t="s">
        <v>104</v>
      </c>
      <c r="AC66" s="1762"/>
      <c r="AE66" s="1762"/>
      <c r="AF66" s="1762"/>
      <c r="AG66" s="1762"/>
      <c r="AH66" s="1780"/>
      <c r="AK66" s="1780"/>
      <c r="AL66" s="1780"/>
      <c r="AM66" s="1762"/>
      <c r="AP66" s="1762"/>
      <c r="AQ66" s="1762"/>
      <c r="AR66" s="1780"/>
      <c r="AS66" s="1780"/>
      <c r="AT66" s="1780"/>
      <c r="AU66" s="1780"/>
      <c r="AV66" s="1780"/>
      <c r="AW66" s="1762"/>
      <c r="AZ66" s="1762"/>
      <c r="BA66" s="1762"/>
    </row>
    <row r="67" spans="1:53" x14ac:dyDescent="0.25">
      <c r="A67" s="1781">
        <v>2015050</v>
      </c>
      <c r="C67" s="1782" t="s">
        <v>159</v>
      </c>
      <c r="D67" s="1762" t="s">
        <v>26</v>
      </c>
      <c r="E67" s="1762">
        <v>1</v>
      </c>
      <c r="F67" s="1762">
        <v>9</v>
      </c>
      <c r="G67" s="1762">
        <v>5</v>
      </c>
      <c r="H67" s="1762">
        <v>4</v>
      </c>
      <c r="I67" s="1783">
        <v>1</v>
      </c>
      <c r="J67" s="1783">
        <v>1</v>
      </c>
      <c r="K67" s="1783"/>
      <c r="L67" s="1764">
        <v>2647</v>
      </c>
      <c r="N67" s="1764">
        <f t="shared" si="13"/>
        <v>1730.1299999999999</v>
      </c>
      <c r="O67" s="1764">
        <v>1313.05</v>
      </c>
      <c r="P67" s="1850">
        <f t="shared" si="10"/>
        <v>0.75893140977845597</v>
      </c>
      <c r="Q67" s="1764">
        <v>417.08</v>
      </c>
      <c r="R67" s="1850">
        <f t="shared" si="11"/>
        <v>0.24106859022154406</v>
      </c>
      <c r="S67" s="1807">
        <f t="shared" si="2"/>
        <v>16.683199999999999</v>
      </c>
      <c r="T67" s="1851"/>
      <c r="U67" s="1764">
        <f t="shared" si="14"/>
        <v>0</v>
      </c>
      <c r="V67" s="1764">
        <f t="shared" si="15"/>
        <v>0</v>
      </c>
      <c r="W67" s="1764">
        <f t="shared" si="16"/>
        <v>2647</v>
      </c>
      <c r="X67" s="1768">
        <v>2647</v>
      </c>
      <c r="Y67" s="1784">
        <v>615055</v>
      </c>
      <c r="Z67" s="1770">
        <v>42156</v>
      </c>
      <c r="AA67" s="1843" t="s">
        <v>104</v>
      </c>
      <c r="AB67" s="1843" t="s">
        <v>104</v>
      </c>
      <c r="AC67" s="1762"/>
      <c r="AE67" s="1762"/>
      <c r="AF67" s="1762"/>
      <c r="AG67" s="1762"/>
      <c r="AH67" s="1780"/>
      <c r="AK67" s="1780"/>
      <c r="AL67" s="1780"/>
      <c r="AM67" s="1762"/>
      <c r="AP67" s="1762"/>
      <c r="AQ67" s="1762"/>
      <c r="AR67" s="1780"/>
      <c r="AS67" s="1780"/>
      <c r="AT67" s="1780"/>
      <c r="AU67" s="1780"/>
      <c r="AV67" s="1780"/>
      <c r="AW67" s="1762"/>
      <c r="AZ67" s="1762"/>
      <c r="BA67" s="1762"/>
    </row>
    <row r="68" spans="1:53" x14ac:dyDescent="0.25">
      <c r="A68" s="1781">
        <v>2015051</v>
      </c>
      <c r="C68" s="1782" t="s">
        <v>7204</v>
      </c>
      <c r="D68" s="1762" t="s">
        <v>26</v>
      </c>
      <c r="E68" s="1762">
        <v>1</v>
      </c>
      <c r="F68" s="1762">
        <v>12</v>
      </c>
      <c r="G68" s="1762">
        <v>5</v>
      </c>
      <c r="H68" s="1762">
        <v>2</v>
      </c>
      <c r="I68" s="1783">
        <v>1</v>
      </c>
      <c r="J68" s="1783">
        <v>1</v>
      </c>
      <c r="K68" s="1783"/>
      <c r="L68" s="1764">
        <v>2580</v>
      </c>
      <c r="N68" s="1764">
        <f t="shared" si="13"/>
        <v>2059.56</v>
      </c>
      <c r="O68" s="1764">
        <v>1208.73</v>
      </c>
      <c r="P68" s="1857">
        <f t="shared" si="10"/>
        <v>0.58688749053195832</v>
      </c>
      <c r="Q68" s="1764">
        <v>850.83</v>
      </c>
      <c r="R68" s="1857">
        <f t="shared" si="11"/>
        <v>0.41311250946804173</v>
      </c>
      <c r="S68" s="1807">
        <f t="shared" si="2"/>
        <v>34.033200000000001</v>
      </c>
      <c r="T68" s="1858"/>
      <c r="U68" s="1764">
        <f t="shared" si="14"/>
        <v>0</v>
      </c>
      <c r="V68" s="1764">
        <f t="shared" si="15"/>
        <v>0</v>
      </c>
      <c r="W68" s="1764">
        <f t="shared" si="16"/>
        <v>2580</v>
      </c>
      <c r="X68" s="1768">
        <v>2580</v>
      </c>
      <c r="Y68" s="1784">
        <v>615056</v>
      </c>
      <c r="Z68" s="1770">
        <v>42156</v>
      </c>
      <c r="AA68" s="1843" t="s">
        <v>104</v>
      </c>
      <c r="AB68" s="1843" t="s">
        <v>104</v>
      </c>
      <c r="AC68" s="1762"/>
      <c r="AE68" s="1762"/>
      <c r="AF68" s="1762"/>
      <c r="AG68" s="1762"/>
      <c r="AH68" s="1780"/>
      <c r="AK68" s="1780"/>
      <c r="AL68" s="1780"/>
      <c r="AM68" s="1762"/>
      <c r="AP68" s="1762"/>
      <c r="AQ68" s="1762"/>
      <c r="AR68" s="1780"/>
      <c r="AS68" s="1780"/>
      <c r="AT68" s="1780"/>
      <c r="AU68" s="1780"/>
      <c r="AV68" s="1780"/>
      <c r="AW68" s="1762"/>
      <c r="AZ68" s="1762"/>
      <c r="BA68" s="1762"/>
    </row>
    <row r="69" spans="1:53" x14ac:dyDescent="0.25">
      <c r="A69" s="1781" t="s">
        <v>211</v>
      </c>
      <c r="C69" s="1782" t="s">
        <v>222</v>
      </c>
      <c r="D69" s="1762" t="s">
        <v>26</v>
      </c>
      <c r="E69" s="1762">
        <v>0</v>
      </c>
      <c r="F69" s="1762">
        <v>2</v>
      </c>
      <c r="G69" s="1762">
        <v>0</v>
      </c>
      <c r="H69" s="1762">
        <v>0</v>
      </c>
      <c r="I69" s="1783">
        <v>1</v>
      </c>
      <c r="J69" s="1783">
        <v>1</v>
      </c>
      <c r="K69" s="1783"/>
      <c r="L69" s="1764">
        <v>300</v>
      </c>
      <c r="N69" s="1764">
        <f>O69+Q69</f>
        <v>280</v>
      </c>
      <c r="O69" s="1764">
        <v>195</v>
      </c>
      <c r="P69" s="1857">
        <f>O69/N69</f>
        <v>0.6964285714285714</v>
      </c>
      <c r="Q69" s="1764">
        <v>85</v>
      </c>
      <c r="R69" s="1857">
        <f>Q69/N69</f>
        <v>0.30357142857142855</v>
      </c>
      <c r="S69" s="1807">
        <f t="shared" si="2"/>
        <v>3.4</v>
      </c>
      <c r="T69" s="1858"/>
      <c r="U69" s="1764">
        <f>((1-I69)*O69)+((1-J69)*Q69)</f>
        <v>0</v>
      </c>
      <c r="V69" s="1764">
        <f>L69-W69</f>
        <v>0</v>
      </c>
      <c r="W69" s="1764">
        <f>X69+AC69+AH69+AM69+AO69+AR69</f>
        <v>300</v>
      </c>
      <c r="X69" s="1768">
        <v>300</v>
      </c>
      <c r="Y69" s="1784">
        <v>615074</v>
      </c>
      <c r="Z69" s="1770">
        <v>42167</v>
      </c>
      <c r="AA69" s="1843" t="s">
        <v>104</v>
      </c>
      <c r="AB69" s="1843" t="s">
        <v>104</v>
      </c>
      <c r="AC69" s="1762"/>
      <c r="AE69" s="1762"/>
      <c r="AF69" s="1762"/>
      <c r="AG69" s="1762"/>
      <c r="AH69" s="1780"/>
      <c r="AK69" s="1780"/>
      <c r="AL69" s="1780"/>
      <c r="AM69" s="1762"/>
      <c r="AP69" s="1762"/>
      <c r="AQ69" s="1762"/>
      <c r="AR69" s="1780"/>
      <c r="AS69" s="1780"/>
      <c r="AT69" s="1780"/>
      <c r="AU69" s="1780"/>
      <c r="AV69" s="1780"/>
      <c r="AW69" s="1762"/>
      <c r="AZ69" s="1762"/>
      <c r="BA69" s="1762"/>
    </row>
    <row r="70" spans="1:53" x14ac:dyDescent="0.25">
      <c r="A70" s="1781">
        <v>2015052</v>
      </c>
      <c r="C70" s="1782" t="s">
        <v>167</v>
      </c>
      <c r="D70" s="1762" t="s">
        <v>26</v>
      </c>
      <c r="E70" s="1762">
        <v>1</v>
      </c>
      <c r="F70" s="1762">
        <v>8</v>
      </c>
      <c r="G70" s="1762">
        <v>5</v>
      </c>
      <c r="H70" s="1762">
        <v>3</v>
      </c>
      <c r="I70" s="1783">
        <v>1</v>
      </c>
      <c r="J70" s="1783">
        <v>1</v>
      </c>
      <c r="K70" s="1783"/>
      <c r="L70" s="1764">
        <v>2001</v>
      </c>
      <c r="N70" s="1764">
        <f t="shared" si="13"/>
        <v>1449.73</v>
      </c>
      <c r="O70" s="1764">
        <v>1100.25</v>
      </c>
      <c r="P70" s="1850">
        <f t="shared" si="10"/>
        <v>0.75893442227173336</v>
      </c>
      <c r="Q70" s="1764">
        <v>349.48</v>
      </c>
      <c r="R70" s="1850">
        <f t="shared" si="11"/>
        <v>0.24106557772826664</v>
      </c>
      <c r="S70" s="1807">
        <f t="shared" si="2"/>
        <v>13.979200000000001</v>
      </c>
      <c r="T70" s="1851"/>
      <c r="U70" s="1764">
        <f t="shared" si="14"/>
        <v>0</v>
      </c>
      <c r="V70" s="1764">
        <f t="shared" si="15"/>
        <v>0</v>
      </c>
      <c r="W70" s="1764">
        <f t="shared" si="16"/>
        <v>2001</v>
      </c>
      <c r="X70" s="1768">
        <v>2001</v>
      </c>
      <c r="Y70" s="1784">
        <v>615057</v>
      </c>
      <c r="Z70" s="1770">
        <v>42157</v>
      </c>
      <c r="AA70" s="1843" t="s">
        <v>104</v>
      </c>
      <c r="AB70" s="1843" t="s">
        <v>104</v>
      </c>
      <c r="AC70" s="1762"/>
      <c r="AE70" s="1762"/>
      <c r="AF70" s="1762"/>
      <c r="AG70" s="1762"/>
      <c r="AH70" s="1780"/>
      <c r="AK70" s="1780"/>
      <c r="AL70" s="1780"/>
      <c r="AM70" s="1762"/>
      <c r="AP70" s="1762"/>
      <c r="AQ70" s="1762"/>
      <c r="AR70" s="1780"/>
      <c r="AS70" s="1780"/>
      <c r="AT70" s="1780"/>
      <c r="AU70" s="1780"/>
      <c r="AV70" s="1780"/>
      <c r="AW70" s="1762"/>
      <c r="AZ70" s="1762"/>
      <c r="BA70" s="1762"/>
    </row>
    <row r="71" spans="1:53" x14ac:dyDescent="0.25">
      <c r="A71" s="1781" t="s">
        <v>257</v>
      </c>
      <c r="C71" s="1782" t="s">
        <v>264</v>
      </c>
      <c r="D71" s="1762" t="s">
        <v>26</v>
      </c>
      <c r="E71" s="1762">
        <v>0</v>
      </c>
      <c r="F71" s="1762">
        <v>0</v>
      </c>
      <c r="G71" s="1762">
        <v>0</v>
      </c>
      <c r="H71" s="1762">
        <v>0</v>
      </c>
      <c r="I71" s="1783">
        <v>1</v>
      </c>
      <c r="J71" s="1783">
        <v>1</v>
      </c>
      <c r="K71" s="1783"/>
      <c r="L71" s="1764">
        <v>1025.8399999999999</v>
      </c>
      <c r="N71" s="1764">
        <f t="shared" si="13"/>
        <v>649.41999999999996</v>
      </c>
      <c r="O71" s="1764">
        <v>649.41999999999996</v>
      </c>
      <c r="P71" s="1850">
        <f t="shared" si="10"/>
        <v>1</v>
      </c>
      <c r="Q71" s="1764">
        <v>0</v>
      </c>
      <c r="R71" s="1850">
        <f t="shared" si="11"/>
        <v>0</v>
      </c>
      <c r="S71" s="1807">
        <f t="shared" ref="S71:S134" si="17">Q71/$S$1</f>
        <v>0</v>
      </c>
      <c r="T71" s="1851"/>
      <c r="U71" s="1764">
        <f>((1-I71)*O71)+((1-J71)*Q71)</f>
        <v>0</v>
      </c>
      <c r="V71" s="1764">
        <f>L71-W71</f>
        <v>0</v>
      </c>
      <c r="W71" s="1764">
        <f>X71+AC71+AH71+AM71+AO71+AR71</f>
        <v>1025.8399999999999</v>
      </c>
      <c r="X71" s="1768">
        <v>1025.8399999999999</v>
      </c>
      <c r="Y71" s="1784">
        <v>615112</v>
      </c>
      <c r="Z71" s="1770">
        <v>42200</v>
      </c>
      <c r="AA71" s="1843" t="s">
        <v>104</v>
      </c>
      <c r="AB71" s="1843"/>
      <c r="AC71" s="1762"/>
      <c r="AE71" s="1762"/>
      <c r="AF71" s="1762"/>
      <c r="AG71" s="1762"/>
      <c r="AH71" s="1780"/>
      <c r="AK71" s="1780"/>
      <c r="AL71" s="1780"/>
      <c r="AM71" s="1762"/>
      <c r="AP71" s="1762"/>
      <c r="AQ71" s="1762"/>
      <c r="AR71" s="1780"/>
      <c r="AS71" s="1780"/>
      <c r="AT71" s="1780"/>
      <c r="AU71" s="1780"/>
      <c r="AV71" s="1780"/>
      <c r="AW71" s="1762"/>
      <c r="AZ71" s="1762"/>
      <c r="BA71" s="1762"/>
    </row>
    <row r="72" spans="1:53" x14ac:dyDescent="0.25">
      <c r="A72" s="1781">
        <v>2015053</v>
      </c>
      <c r="C72" s="1782" t="s">
        <v>168</v>
      </c>
      <c r="D72" s="1762" t="s">
        <v>26</v>
      </c>
      <c r="E72" s="1762">
        <v>1</v>
      </c>
      <c r="F72" s="1762">
        <v>8</v>
      </c>
      <c r="G72" s="1762">
        <v>5</v>
      </c>
      <c r="H72" s="1762">
        <v>3</v>
      </c>
      <c r="I72" s="1783">
        <v>1</v>
      </c>
      <c r="J72" s="1783">
        <v>1</v>
      </c>
      <c r="K72" s="1783"/>
      <c r="L72" s="1764">
        <v>2109</v>
      </c>
      <c r="N72" s="1764">
        <f t="shared" si="13"/>
        <v>1436.43</v>
      </c>
      <c r="O72" s="1764">
        <v>1091.01</v>
      </c>
      <c r="P72" s="1850">
        <f t="shared" si="10"/>
        <v>0.7595288318957415</v>
      </c>
      <c r="Q72" s="1764">
        <v>345.42</v>
      </c>
      <c r="R72" s="1850">
        <f t="shared" si="11"/>
        <v>0.24047116810425848</v>
      </c>
      <c r="S72" s="1807">
        <f t="shared" si="17"/>
        <v>13.816800000000001</v>
      </c>
      <c r="T72" s="1851"/>
      <c r="U72" s="1764">
        <f t="shared" si="14"/>
        <v>0</v>
      </c>
      <c r="V72" s="1764">
        <f t="shared" si="15"/>
        <v>0</v>
      </c>
      <c r="W72" s="1764">
        <f t="shared" si="16"/>
        <v>2109</v>
      </c>
      <c r="X72" s="1768">
        <v>2109</v>
      </c>
      <c r="Y72" s="1784">
        <v>615058</v>
      </c>
      <c r="Z72" s="1770">
        <v>42157</v>
      </c>
      <c r="AA72" s="1843" t="s">
        <v>104</v>
      </c>
      <c r="AB72" s="1843" t="s">
        <v>104</v>
      </c>
      <c r="AC72" s="1762"/>
      <c r="AE72" s="1762"/>
      <c r="AF72" s="1762"/>
      <c r="AG72" s="1762"/>
      <c r="AH72" s="1780"/>
      <c r="AK72" s="1780"/>
      <c r="AL72" s="1780"/>
      <c r="AM72" s="1762"/>
      <c r="AP72" s="1762"/>
      <c r="AQ72" s="1762"/>
      <c r="AR72" s="1780"/>
      <c r="AS72" s="1780"/>
      <c r="AT72" s="1780"/>
      <c r="AU72" s="1780"/>
      <c r="AV72" s="1780"/>
      <c r="AW72" s="1762"/>
      <c r="AZ72" s="1762"/>
      <c r="BA72" s="1762"/>
    </row>
    <row r="73" spans="1:53" x14ac:dyDescent="0.25">
      <c r="A73" s="1781">
        <v>2015054</v>
      </c>
      <c r="C73" s="1782" t="s">
        <v>169</v>
      </c>
      <c r="D73" s="1762" t="s">
        <v>26</v>
      </c>
      <c r="E73" s="1762">
        <v>0</v>
      </c>
      <c r="F73" s="1762">
        <v>0</v>
      </c>
      <c r="G73" s="1762">
        <v>0</v>
      </c>
      <c r="H73" s="1762">
        <v>0</v>
      </c>
      <c r="I73" s="1783">
        <v>1</v>
      </c>
      <c r="J73" s="1783">
        <v>1</v>
      </c>
      <c r="K73" s="1783"/>
      <c r="L73" s="1764">
        <v>123</v>
      </c>
      <c r="N73" s="1764">
        <f t="shared" si="13"/>
        <v>61.32</v>
      </c>
      <c r="O73" s="1764">
        <v>61.32</v>
      </c>
      <c r="Q73" s="1764">
        <v>0</v>
      </c>
      <c r="S73" s="1807">
        <f t="shared" si="17"/>
        <v>0</v>
      </c>
      <c r="U73" s="1764">
        <f t="shared" si="14"/>
        <v>0</v>
      </c>
      <c r="V73" s="1764">
        <f t="shared" si="15"/>
        <v>0</v>
      </c>
      <c r="W73" s="1764">
        <f t="shared" si="16"/>
        <v>123</v>
      </c>
      <c r="X73" s="1768">
        <v>123</v>
      </c>
      <c r="Y73" s="1784">
        <v>615062</v>
      </c>
      <c r="Z73" s="1770">
        <v>42160</v>
      </c>
      <c r="AA73" s="1843" t="s">
        <v>104</v>
      </c>
      <c r="AB73" s="1843" t="s">
        <v>104</v>
      </c>
      <c r="AC73" s="1762"/>
      <c r="AE73" s="1762"/>
      <c r="AF73" s="1762"/>
      <c r="AG73" s="1762"/>
      <c r="AH73" s="1780"/>
      <c r="AK73" s="1780"/>
      <c r="AL73" s="1780"/>
      <c r="AM73" s="1762"/>
      <c r="AP73" s="1762"/>
      <c r="AQ73" s="1762"/>
      <c r="AR73" s="1780"/>
      <c r="AS73" s="1780"/>
      <c r="AT73" s="1780"/>
      <c r="AU73" s="1780"/>
      <c r="AV73" s="1780"/>
      <c r="AW73" s="1762"/>
      <c r="AZ73" s="1762"/>
      <c r="BA73" s="1762"/>
    </row>
    <row r="74" spans="1:53" x14ac:dyDescent="0.25">
      <c r="A74" s="1781" t="s">
        <v>170</v>
      </c>
      <c r="C74" s="1782" t="s">
        <v>174</v>
      </c>
      <c r="D74" s="1762" t="s">
        <v>26</v>
      </c>
      <c r="E74" s="1762">
        <v>0</v>
      </c>
      <c r="F74" s="1762">
        <v>0</v>
      </c>
      <c r="G74" s="1762">
        <v>0</v>
      </c>
      <c r="H74" s="1762">
        <v>0</v>
      </c>
      <c r="I74" s="1783">
        <v>1</v>
      </c>
      <c r="J74" s="1783">
        <v>1</v>
      </c>
      <c r="K74" s="1783"/>
      <c r="L74" s="1764">
        <v>105</v>
      </c>
      <c r="N74" s="1764">
        <f t="shared" ref="N74:N95" si="18">O74+Q74</f>
        <v>45</v>
      </c>
      <c r="O74" s="1764">
        <v>20</v>
      </c>
      <c r="Q74" s="1764">
        <v>25</v>
      </c>
      <c r="S74" s="1807">
        <f t="shared" si="17"/>
        <v>1</v>
      </c>
      <c r="U74" s="1764">
        <f>((1-I74)*O74)+((1-J74)*Q74)</f>
        <v>0</v>
      </c>
      <c r="V74" s="1764">
        <f>L74-W74</f>
        <v>0</v>
      </c>
      <c r="W74" s="1764">
        <f>X74+AC74+AH74+AM74+AO74+AR74</f>
        <v>105</v>
      </c>
      <c r="X74" s="1768">
        <v>105</v>
      </c>
      <c r="Y74" s="1784">
        <v>615063</v>
      </c>
      <c r="Z74" s="1770">
        <v>42160</v>
      </c>
      <c r="AA74" s="1843" t="s">
        <v>104</v>
      </c>
      <c r="AB74" s="1843" t="s">
        <v>104</v>
      </c>
      <c r="AC74" s="1762"/>
      <c r="AE74" s="1762"/>
      <c r="AF74" s="1762"/>
      <c r="AG74" s="1762"/>
      <c r="AH74" s="1780"/>
      <c r="AK74" s="1780"/>
      <c r="AL74" s="1780"/>
      <c r="AM74" s="1762"/>
      <c r="AP74" s="1762"/>
      <c r="AQ74" s="1762"/>
      <c r="AR74" s="1780"/>
      <c r="AS74" s="1780"/>
      <c r="AT74" s="1780"/>
      <c r="AU74" s="1780"/>
      <c r="AV74" s="1780"/>
      <c r="AW74" s="1762"/>
      <c r="AZ74" s="1762"/>
      <c r="BA74" s="1762"/>
    </row>
    <row r="75" spans="1:53" x14ac:dyDescent="0.25">
      <c r="A75" s="1781" t="s">
        <v>171</v>
      </c>
      <c r="C75" s="1782" t="s">
        <v>172</v>
      </c>
      <c r="D75" s="1762" t="s">
        <v>26</v>
      </c>
      <c r="E75" s="1762">
        <v>0</v>
      </c>
      <c r="F75" s="1762">
        <v>0</v>
      </c>
      <c r="G75" s="1762">
        <v>0</v>
      </c>
      <c r="H75" s="1762">
        <v>0</v>
      </c>
      <c r="I75" s="1783">
        <v>1</v>
      </c>
      <c r="J75" s="1783">
        <v>1</v>
      </c>
      <c r="K75" s="1783"/>
      <c r="L75" s="1764">
        <v>50.64</v>
      </c>
      <c r="N75" s="1764">
        <f t="shared" si="18"/>
        <v>25.32</v>
      </c>
      <c r="O75" s="1764">
        <v>25.32</v>
      </c>
      <c r="Q75" s="1764">
        <v>0</v>
      </c>
      <c r="S75" s="1807">
        <f t="shared" si="17"/>
        <v>0</v>
      </c>
      <c r="U75" s="1764">
        <f>((1-I75)*O75)+((1-J75)*Q75)</f>
        <v>0</v>
      </c>
      <c r="V75" s="1764">
        <f>L75-W75</f>
        <v>0</v>
      </c>
      <c r="W75" s="1764">
        <f>X75+AC75+AH75+AM75+AO75+AR75</f>
        <v>50.64</v>
      </c>
      <c r="X75" s="1768">
        <v>50.64</v>
      </c>
      <c r="Y75" s="1784">
        <v>615064</v>
      </c>
      <c r="Z75" s="1770">
        <v>42160</v>
      </c>
      <c r="AA75" s="1843" t="s">
        <v>104</v>
      </c>
      <c r="AB75" s="1843" t="s">
        <v>104</v>
      </c>
      <c r="AC75" s="1762"/>
      <c r="AE75" s="1762"/>
      <c r="AF75" s="1762"/>
      <c r="AG75" s="1762"/>
      <c r="AH75" s="1780"/>
      <c r="AK75" s="1780"/>
      <c r="AL75" s="1780"/>
      <c r="AM75" s="1762"/>
      <c r="AP75" s="1762"/>
      <c r="AQ75" s="1762"/>
      <c r="AR75" s="1780"/>
      <c r="AS75" s="1780"/>
      <c r="AT75" s="1780"/>
      <c r="AU75" s="1780"/>
      <c r="AV75" s="1780"/>
      <c r="AW75" s="1762"/>
      <c r="AZ75" s="1762"/>
      <c r="BA75" s="1762"/>
    </row>
    <row r="76" spans="1:53" x14ac:dyDescent="0.25">
      <c r="A76" s="1781" t="s">
        <v>242</v>
      </c>
      <c r="C76" s="1782" t="s">
        <v>243</v>
      </c>
      <c r="D76" s="1762" t="s">
        <v>26</v>
      </c>
      <c r="E76" s="1762">
        <v>0</v>
      </c>
      <c r="F76" s="1762">
        <v>0</v>
      </c>
      <c r="G76" s="1762">
        <v>0</v>
      </c>
      <c r="H76" s="1762">
        <v>0</v>
      </c>
      <c r="I76" s="1783">
        <v>1</v>
      </c>
      <c r="J76" s="1783">
        <v>0</v>
      </c>
      <c r="K76" s="1783"/>
      <c r="L76" s="1764">
        <v>50.64</v>
      </c>
      <c r="N76" s="1764">
        <f t="shared" si="18"/>
        <v>25.32</v>
      </c>
      <c r="O76" s="1764">
        <v>25.32</v>
      </c>
      <c r="Q76" s="1764">
        <v>0</v>
      </c>
      <c r="S76" s="1807">
        <f t="shared" si="17"/>
        <v>0</v>
      </c>
      <c r="U76" s="1764">
        <f>((1-I76)*O76)+((1-J76)*Q76)</f>
        <v>0</v>
      </c>
      <c r="V76" s="1764">
        <f>L76-W76</f>
        <v>0</v>
      </c>
      <c r="W76" s="1764">
        <f>X76+AC76+AH76+AM76+AO76+AR76</f>
        <v>50.64</v>
      </c>
      <c r="X76" s="1768">
        <v>50.64</v>
      </c>
      <c r="Y76" s="1784">
        <v>615080</v>
      </c>
      <c r="Z76" s="1770">
        <v>42179</v>
      </c>
      <c r="AA76" s="1843" t="s">
        <v>104</v>
      </c>
      <c r="AB76" s="1843" t="s">
        <v>104</v>
      </c>
      <c r="AC76" s="1762"/>
      <c r="AE76" s="1762"/>
      <c r="AF76" s="1762"/>
      <c r="AG76" s="1762"/>
      <c r="AH76" s="1780"/>
      <c r="AK76" s="1780"/>
      <c r="AL76" s="1780"/>
      <c r="AM76" s="1762"/>
      <c r="AP76" s="1762"/>
      <c r="AQ76" s="1762"/>
      <c r="AR76" s="1780"/>
      <c r="AS76" s="1780"/>
      <c r="AT76" s="1780"/>
      <c r="AU76" s="1780"/>
      <c r="AV76" s="1780"/>
      <c r="AW76" s="1762"/>
      <c r="AZ76" s="1762"/>
      <c r="BA76" s="1762"/>
    </row>
    <row r="77" spans="1:53" x14ac:dyDescent="0.25">
      <c r="A77" s="1781">
        <v>2015055</v>
      </c>
      <c r="C77" s="1782" t="s">
        <v>176</v>
      </c>
      <c r="D77" s="1762" t="s">
        <v>26</v>
      </c>
      <c r="E77" s="1762">
        <v>1</v>
      </c>
      <c r="F77" s="1762">
        <v>8</v>
      </c>
      <c r="G77" s="1762">
        <v>5</v>
      </c>
      <c r="H77" s="1762">
        <v>3</v>
      </c>
      <c r="I77" s="1783">
        <v>1</v>
      </c>
      <c r="J77" s="1783">
        <v>1</v>
      </c>
      <c r="K77" s="1783"/>
      <c r="L77" s="1764">
        <v>2109</v>
      </c>
      <c r="N77" s="1764">
        <f t="shared" si="18"/>
        <v>1445.49</v>
      </c>
      <c r="O77" s="1764">
        <v>1097.99</v>
      </c>
      <c r="P77" s="1850">
        <f t="shared" ref="P77:P95" si="19">O77/N77</f>
        <v>0.75959709164366407</v>
      </c>
      <c r="Q77" s="1764">
        <v>347.5</v>
      </c>
      <c r="R77" s="1850">
        <f t="shared" ref="R77:R95" si="20">Q77/N77</f>
        <v>0.2404029083563359</v>
      </c>
      <c r="S77" s="1807">
        <f t="shared" si="17"/>
        <v>13.9</v>
      </c>
      <c r="T77" s="1851"/>
      <c r="U77" s="1764">
        <f t="shared" si="14"/>
        <v>0</v>
      </c>
      <c r="V77" s="1764">
        <f t="shared" si="15"/>
        <v>0</v>
      </c>
      <c r="W77" s="1764">
        <f t="shared" si="16"/>
        <v>2109</v>
      </c>
      <c r="X77" s="1768">
        <v>2109</v>
      </c>
      <c r="Y77" s="1784">
        <v>615059</v>
      </c>
      <c r="Z77" s="1770">
        <v>42157</v>
      </c>
      <c r="AA77" s="1843" t="s">
        <v>104</v>
      </c>
      <c r="AB77" s="1843" t="s">
        <v>104</v>
      </c>
      <c r="AC77" s="1762"/>
      <c r="AE77" s="1762"/>
      <c r="AF77" s="1762"/>
      <c r="AG77" s="1762"/>
      <c r="AH77" s="1780"/>
      <c r="AK77" s="1780"/>
      <c r="AL77" s="1780"/>
      <c r="AM77" s="1762"/>
      <c r="AP77" s="1762"/>
      <c r="AQ77" s="1762"/>
      <c r="AR77" s="1780"/>
      <c r="AS77" s="1780"/>
      <c r="AT77" s="1780"/>
      <c r="AU77" s="1780"/>
      <c r="AV77" s="1780"/>
      <c r="AW77" s="1762"/>
      <c r="AZ77" s="1762"/>
      <c r="BA77" s="1762"/>
    </row>
    <row r="78" spans="1:53" x14ac:dyDescent="0.25">
      <c r="A78" s="1781">
        <v>2015056</v>
      </c>
      <c r="C78" s="1782" t="s">
        <v>177</v>
      </c>
      <c r="D78" s="1762" t="s">
        <v>26</v>
      </c>
      <c r="E78" s="1762">
        <v>1</v>
      </c>
      <c r="F78" s="1762">
        <v>8</v>
      </c>
      <c r="G78" s="1762">
        <v>5</v>
      </c>
      <c r="H78" s="1762">
        <v>3</v>
      </c>
      <c r="I78" s="1783">
        <v>1</v>
      </c>
      <c r="J78" s="1783">
        <v>1</v>
      </c>
      <c r="K78" s="1783"/>
      <c r="L78" s="1764">
        <v>2745</v>
      </c>
      <c r="N78" s="1764">
        <f t="shared" si="18"/>
        <v>1794.6000000000001</v>
      </c>
      <c r="O78" s="1764">
        <v>1394.18</v>
      </c>
      <c r="P78" s="1850">
        <f t="shared" si="19"/>
        <v>0.77687506965340458</v>
      </c>
      <c r="Q78" s="1764">
        <v>400.42</v>
      </c>
      <c r="R78" s="1850">
        <f t="shared" si="20"/>
        <v>0.22312493034659533</v>
      </c>
      <c r="S78" s="1807">
        <f t="shared" si="17"/>
        <v>16.0168</v>
      </c>
      <c r="T78" s="1851"/>
      <c r="U78" s="1764">
        <f t="shared" si="14"/>
        <v>0</v>
      </c>
      <c r="V78" s="1764">
        <f t="shared" si="15"/>
        <v>0</v>
      </c>
      <c r="W78" s="1764">
        <f t="shared" si="16"/>
        <v>2745</v>
      </c>
      <c r="X78" s="1768">
        <v>2745</v>
      </c>
      <c r="Y78" s="1784">
        <v>615060</v>
      </c>
      <c r="Z78" s="1770">
        <v>42157</v>
      </c>
      <c r="AA78" s="1843" t="s">
        <v>104</v>
      </c>
      <c r="AB78" s="1843" t="s">
        <v>104</v>
      </c>
      <c r="AC78" s="1762"/>
      <c r="AE78" s="1762"/>
      <c r="AF78" s="1762"/>
      <c r="AG78" s="1762"/>
      <c r="AH78" s="1780"/>
      <c r="AK78" s="1780"/>
      <c r="AL78" s="1780"/>
      <c r="AM78" s="1762"/>
      <c r="AP78" s="1762"/>
      <c r="AQ78" s="1762"/>
      <c r="AR78" s="1780"/>
      <c r="AS78" s="1780"/>
      <c r="AT78" s="1780"/>
      <c r="AU78" s="1780"/>
      <c r="AV78" s="1780"/>
      <c r="AW78" s="1762"/>
      <c r="AZ78" s="1762"/>
      <c r="BA78" s="1762"/>
    </row>
    <row r="79" spans="1:53" x14ac:dyDescent="0.25">
      <c r="A79" s="1781">
        <v>2015057</v>
      </c>
      <c r="C79" s="1782" t="s">
        <v>178</v>
      </c>
      <c r="D79" s="1762" t="s">
        <v>26</v>
      </c>
      <c r="E79" s="1762">
        <v>10</v>
      </c>
      <c r="F79" s="1762">
        <v>80</v>
      </c>
      <c r="G79" s="1762">
        <v>50</v>
      </c>
      <c r="H79" s="1762">
        <v>30</v>
      </c>
      <c r="I79" s="1783">
        <v>1</v>
      </c>
      <c r="J79" s="1783">
        <v>1</v>
      </c>
      <c r="K79" s="1783"/>
      <c r="L79" s="1764">
        <v>20660</v>
      </c>
      <c r="N79" s="1764">
        <f t="shared" si="18"/>
        <v>14295.19</v>
      </c>
      <c r="O79" s="1764">
        <v>10820.19</v>
      </c>
      <c r="P79" s="1850">
        <f t="shared" si="19"/>
        <v>0.75691124077399463</v>
      </c>
      <c r="Q79" s="1764">
        <v>3475</v>
      </c>
      <c r="R79" s="1850">
        <f t="shared" si="20"/>
        <v>0.24308875922600537</v>
      </c>
      <c r="S79" s="1807">
        <f t="shared" si="17"/>
        <v>139</v>
      </c>
      <c r="T79" s="1851"/>
      <c r="U79" s="1764">
        <f t="shared" si="14"/>
        <v>0</v>
      </c>
      <c r="V79" s="1764">
        <f t="shared" si="15"/>
        <v>0</v>
      </c>
      <c r="W79" s="1764">
        <f t="shared" si="16"/>
        <v>20660</v>
      </c>
      <c r="X79" s="1768">
        <v>20660</v>
      </c>
      <c r="Y79" s="1784">
        <v>615061</v>
      </c>
      <c r="Z79" s="1770">
        <v>42157</v>
      </c>
      <c r="AA79" s="1843" t="s">
        <v>104</v>
      </c>
      <c r="AB79" s="1843" t="s">
        <v>104</v>
      </c>
      <c r="AC79" s="1762"/>
      <c r="AE79" s="1762"/>
      <c r="AF79" s="1762"/>
      <c r="AG79" s="1762"/>
      <c r="AH79" s="1780"/>
      <c r="AK79" s="1780"/>
      <c r="AL79" s="1780"/>
      <c r="AM79" s="1762"/>
      <c r="AP79" s="1762"/>
      <c r="AQ79" s="1762"/>
      <c r="AR79" s="1780"/>
      <c r="AS79" s="1780"/>
      <c r="AT79" s="1780"/>
      <c r="AU79" s="1780"/>
      <c r="AV79" s="1780"/>
      <c r="AW79" s="1762"/>
      <c r="AZ79" s="1762"/>
      <c r="BA79" s="1762"/>
    </row>
    <row r="80" spans="1:53" x14ac:dyDescent="0.25">
      <c r="A80" s="1781" t="s">
        <v>272</v>
      </c>
      <c r="C80" s="1782" t="s">
        <v>290</v>
      </c>
      <c r="D80" s="1762" t="s">
        <v>26</v>
      </c>
      <c r="E80" s="1762">
        <v>0</v>
      </c>
      <c r="F80" s="1762">
        <v>0</v>
      </c>
      <c r="G80" s="1762">
        <v>0</v>
      </c>
      <c r="H80" s="1762">
        <v>0</v>
      </c>
      <c r="I80" s="1783">
        <v>1</v>
      </c>
      <c r="J80" s="1783">
        <v>1</v>
      </c>
      <c r="K80" s="1783"/>
      <c r="L80" s="1764">
        <v>1934.4</v>
      </c>
      <c r="N80" s="1764">
        <f t="shared" si="18"/>
        <v>756.2</v>
      </c>
      <c r="O80" s="1764">
        <v>581.20000000000005</v>
      </c>
      <c r="P80" s="1850">
        <f t="shared" si="19"/>
        <v>0.76857974080930969</v>
      </c>
      <c r="Q80" s="1764">
        <v>175</v>
      </c>
      <c r="R80" s="1850">
        <f t="shared" si="20"/>
        <v>0.23142025919069029</v>
      </c>
      <c r="S80" s="1807">
        <f t="shared" si="17"/>
        <v>7</v>
      </c>
      <c r="T80" s="1851"/>
      <c r="U80" s="1764">
        <f>((1-I80)*O80)+((1-J80)*Q80)</f>
        <v>0</v>
      </c>
      <c r="V80" s="1764">
        <f>L80-W80</f>
        <v>0</v>
      </c>
      <c r="W80" s="1764">
        <f>X80+AC80+AH80+AM80+AO80+AR80</f>
        <v>1934.4</v>
      </c>
      <c r="X80" s="1768">
        <v>1934.4</v>
      </c>
      <c r="Y80" s="1784">
        <v>615113</v>
      </c>
      <c r="Z80" s="1770">
        <v>42200</v>
      </c>
      <c r="AA80" s="1843" t="s">
        <v>104</v>
      </c>
      <c r="AB80" s="1843"/>
      <c r="AC80" s="1762"/>
      <c r="AE80" s="1762"/>
      <c r="AF80" s="1762"/>
      <c r="AG80" s="1762"/>
      <c r="AH80" s="1780"/>
      <c r="AK80" s="1780"/>
      <c r="AL80" s="1780"/>
      <c r="AM80" s="1762"/>
      <c r="AP80" s="1762"/>
      <c r="AQ80" s="1762"/>
      <c r="AR80" s="1780"/>
      <c r="AS80" s="1780"/>
      <c r="AT80" s="1780"/>
      <c r="AU80" s="1780"/>
      <c r="AV80" s="1780"/>
      <c r="AW80" s="1762"/>
      <c r="AZ80" s="1762"/>
      <c r="BA80" s="1762"/>
    </row>
    <row r="81" spans="1:53" x14ac:dyDescent="0.25">
      <c r="A81" s="1781">
        <v>2015058</v>
      </c>
      <c r="C81" s="1782" t="s">
        <v>190</v>
      </c>
      <c r="D81" s="1762" t="s">
        <v>26</v>
      </c>
      <c r="E81" s="1762">
        <v>0</v>
      </c>
      <c r="F81" s="1762">
        <v>1</v>
      </c>
      <c r="G81" s="1762">
        <v>0</v>
      </c>
      <c r="H81" s="1762">
        <v>1</v>
      </c>
      <c r="I81" s="1783">
        <v>1</v>
      </c>
      <c r="J81" s="1783">
        <v>1</v>
      </c>
      <c r="K81" s="1783"/>
      <c r="L81" s="1764">
        <v>450</v>
      </c>
      <c r="N81" s="1764">
        <f t="shared" si="18"/>
        <v>298.43</v>
      </c>
      <c r="O81" s="1764">
        <v>228.85</v>
      </c>
      <c r="P81" s="1850">
        <f t="shared" si="19"/>
        <v>0.76684649666588478</v>
      </c>
      <c r="Q81" s="1764">
        <v>69.58</v>
      </c>
      <c r="R81" s="1850">
        <f t="shared" si="20"/>
        <v>0.23315350333411519</v>
      </c>
      <c r="S81" s="1807">
        <f t="shared" si="17"/>
        <v>2.7831999999999999</v>
      </c>
      <c r="T81" s="1851"/>
      <c r="U81" s="1764">
        <f t="shared" si="14"/>
        <v>0</v>
      </c>
      <c r="V81" s="1764">
        <f t="shared" si="15"/>
        <v>0</v>
      </c>
      <c r="W81" s="1764">
        <f t="shared" si="16"/>
        <v>450</v>
      </c>
      <c r="X81" s="1768">
        <v>450</v>
      </c>
      <c r="Y81" s="1784">
        <v>615065</v>
      </c>
      <c r="Z81" s="1770">
        <v>42160</v>
      </c>
      <c r="AA81" s="1843" t="s">
        <v>104</v>
      </c>
      <c r="AB81" s="1843" t="s">
        <v>104</v>
      </c>
      <c r="AH81" s="1780"/>
      <c r="AK81" s="1780"/>
      <c r="AL81" s="1780"/>
      <c r="AM81" s="1762"/>
      <c r="AP81" s="1762"/>
      <c r="AQ81" s="1762"/>
      <c r="AR81" s="1780"/>
      <c r="AS81" s="1780"/>
      <c r="AT81" s="1780"/>
      <c r="AU81" s="1780"/>
      <c r="AV81" s="1780"/>
      <c r="AW81" s="1762"/>
      <c r="AZ81" s="1762"/>
      <c r="BA81" s="1762"/>
    </row>
    <row r="82" spans="1:53" x14ac:dyDescent="0.25">
      <c r="A82" s="1781">
        <v>2015059</v>
      </c>
      <c r="C82" s="1782" t="s">
        <v>191</v>
      </c>
      <c r="D82" s="1762" t="s">
        <v>26</v>
      </c>
      <c r="E82" s="1762">
        <v>1</v>
      </c>
      <c r="F82" s="1762">
        <v>8</v>
      </c>
      <c r="G82" s="1762">
        <v>5</v>
      </c>
      <c r="H82" s="1762">
        <v>3</v>
      </c>
      <c r="I82" s="1783">
        <v>1</v>
      </c>
      <c r="J82" s="1783">
        <v>1</v>
      </c>
      <c r="K82" s="1783"/>
      <c r="L82" s="1764">
        <v>2401</v>
      </c>
      <c r="N82" s="1764">
        <f t="shared" si="18"/>
        <v>1630.5500000000002</v>
      </c>
      <c r="O82" s="1764">
        <v>1281.3800000000001</v>
      </c>
      <c r="P82" s="1850">
        <f t="shared" si="19"/>
        <v>0.78585753273435344</v>
      </c>
      <c r="Q82" s="1764">
        <v>349.17</v>
      </c>
      <c r="R82" s="1850">
        <f t="shared" si="20"/>
        <v>0.21414246726564654</v>
      </c>
      <c r="S82" s="1807">
        <f t="shared" si="17"/>
        <v>13.966800000000001</v>
      </c>
      <c r="T82" s="1851"/>
      <c r="U82" s="1764">
        <f t="shared" si="14"/>
        <v>0</v>
      </c>
      <c r="V82" s="1764">
        <f t="shared" si="15"/>
        <v>0</v>
      </c>
      <c r="W82" s="1764">
        <f t="shared" si="16"/>
        <v>2401</v>
      </c>
      <c r="X82" s="1768">
        <v>2401</v>
      </c>
      <c r="Y82" s="1784">
        <v>615066</v>
      </c>
      <c r="Z82" s="1770">
        <v>42160</v>
      </c>
      <c r="AA82" s="1843" t="s">
        <v>104</v>
      </c>
      <c r="AB82" s="1843" t="s">
        <v>104</v>
      </c>
      <c r="AH82" s="1780"/>
      <c r="AK82" s="1780"/>
      <c r="AL82" s="1780"/>
      <c r="AM82" s="1762"/>
      <c r="AP82" s="1762"/>
      <c r="AQ82" s="1762"/>
      <c r="AR82" s="1780"/>
      <c r="AS82" s="1780"/>
      <c r="AT82" s="1780"/>
      <c r="AU82" s="1780"/>
      <c r="AV82" s="1780"/>
      <c r="AW82" s="1762"/>
      <c r="AZ82" s="1762"/>
      <c r="BA82" s="1762"/>
    </row>
    <row r="83" spans="1:53" x14ac:dyDescent="0.25">
      <c r="A83" s="1781">
        <v>2015060</v>
      </c>
      <c r="C83" s="1782" t="s">
        <v>192</v>
      </c>
      <c r="D83" s="1762" t="s">
        <v>26</v>
      </c>
      <c r="E83" s="1762">
        <v>1</v>
      </c>
      <c r="F83" s="1762">
        <v>9</v>
      </c>
      <c r="G83" s="1762">
        <v>5</v>
      </c>
      <c r="H83" s="1762">
        <v>4</v>
      </c>
      <c r="I83" s="1783">
        <v>1</v>
      </c>
      <c r="J83" s="1783">
        <v>1</v>
      </c>
      <c r="K83" s="1783"/>
      <c r="L83" s="1764">
        <v>2489</v>
      </c>
      <c r="N83" s="1764">
        <f t="shared" si="18"/>
        <v>1648.52</v>
      </c>
      <c r="O83" s="1764">
        <v>1275.5999999999999</v>
      </c>
      <c r="P83" s="1850">
        <f t="shared" si="19"/>
        <v>0.77378497076165287</v>
      </c>
      <c r="Q83" s="1764">
        <v>372.92</v>
      </c>
      <c r="R83" s="1850">
        <f t="shared" si="20"/>
        <v>0.22621502923834713</v>
      </c>
      <c r="S83" s="1807">
        <f t="shared" si="17"/>
        <v>14.9168</v>
      </c>
      <c r="T83" s="1851"/>
      <c r="U83" s="1764">
        <f t="shared" si="14"/>
        <v>0</v>
      </c>
      <c r="V83" s="1764">
        <f t="shared" si="15"/>
        <v>0</v>
      </c>
      <c r="W83" s="1764">
        <f t="shared" si="16"/>
        <v>2489</v>
      </c>
      <c r="X83" s="1768">
        <v>2489</v>
      </c>
      <c r="Y83" s="1784">
        <v>615067</v>
      </c>
      <c r="Z83" s="1770">
        <v>42160</v>
      </c>
      <c r="AA83" s="1843" t="s">
        <v>104</v>
      </c>
      <c r="AB83" s="1843" t="s">
        <v>104</v>
      </c>
      <c r="AH83" s="1780"/>
      <c r="AK83" s="1780"/>
      <c r="AL83" s="1780"/>
      <c r="AM83" s="1762"/>
      <c r="AP83" s="1762"/>
      <c r="AQ83" s="1762"/>
      <c r="AR83" s="1780"/>
      <c r="AS83" s="1780"/>
      <c r="AT83" s="1780"/>
      <c r="AU83" s="1780"/>
      <c r="AV83" s="1780"/>
      <c r="AW83" s="1762"/>
      <c r="AZ83" s="1762"/>
      <c r="BA83" s="1762"/>
    </row>
    <row r="84" spans="1:53" x14ac:dyDescent="0.25">
      <c r="A84" s="1781">
        <v>2015061</v>
      </c>
      <c r="C84" s="1782" t="s">
        <v>197</v>
      </c>
      <c r="D84" s="1762" t="s">
        <v>26</v>
      </c>
      <c r="E84" s="1762">
        <v>1</v>
      </c>
      <c r="F84" s="1762">
        <v>8</v>
      </c>
      <c r="G84" s="1762">
        <v>7</v>
      </c>
      <c r="H84" s="1762">
        <v>2</v>
      </c>
      <c r="I84" s="1783">
        <v>1</v>
      </c>
      <c r="J84" s="1783">
        <v>1</v>
      </c>
      <c r="K84" s="1783"/>
      <c r="L84" s="1764">
        <v>2744</v>
      </c>
      <c r="N84" s="1764">
        <f t="shared" si="18"/>
        <v>1720.61</v>
      </c>
      <c r="O84" s="1764">
        <v>1334.36</v>
      </c>
      <c r="P84" s="1850">
        <f t="shared" si="19"/>
        <v>0.77551566014378626</v>
      </c>
      <c r="Q84" s="1764">
        <v>386.25</v>
      </c>
      <c r="R84" s="1850">
        <f t="shared" si="20"/>
        <v>0.2244843398562138</v>
      </c>
      <c r="S84" s="1807">
        <f t="shared" si="17"/>
        <v>15.45</v>
      </c>
      <c r="T84" s="1851"/>
      <c r="U84" s="1764">
        <f t="shared" si="14"/>
        <v>0</v>
      </c>
      <c r="V84" s="1764">
        <f t="shared" si="15"/>
        <v>0</v>
      </c>
      <c r="W84" s="1764">
        <f t="shared" si="16"/>
        <v>2744</v>
      </c>
      <c r="X84" s="1768">
        <v>2744</v>
      </c>
      <c r="Y84" s="1784">
        <v>615068</v>
      </c>
      <c r="Z84" s="1770">
        <v>42163</v>
      </c>
      <c r="AA84" s="1843" t="s">
        <v>104</v>
      </c>
      <c r="AB84" s="1843" t="s">
        <v>104</v>
      </c>
      <c r="AH84" s="1780"/>
      <c r="AK84" s="1780"/>
      <c r="AL84" s="1780"/>
      <c r="AM84" s="1762"/>
      <c r="AP84" s="1762"/>
      <c r="AQ84" s="1762"/>
      <c r="AR84" s="1780"/>
      <c r="AS84" s="1780"/>
      <c r="AT84" s="1780"/>
      <c r="AU84" s="1780"/>
      <c r="AV84" s="1780"/>
      <c r="AW84" s="1762"/>
      <c r="AZ84" s="1762"/>
      <c r="BA84" s="1762"/>
    </row>
    <row r="85" spans="1:53" x14ac:dyDescent="0.25">
      <c r="A85" s="1781">
        <v>2015062</v>
      </c>
      <c r="C85" s="1782" t="s">
        <v>198</v>
      </c>
      <c r="D85" s="1762" t="s">
        <v>26</v>
      </c>
      <c r="E85" s="1762">
        <v>1</v>
      </c>
      <c r="F85" s="1762">
        <v>8</v>
      </c>
      <c r="G85" s="1762">
        <v>5</v>
      </c>
      <c r="H85" s="1762">
        <v>3</v>
      </c>
      <c r="I85" s="1783">
        <v>1</v>
      </c>
      <c r="J85" s="1783">
        <v>1</v>
      </c>
      <c r="K85" s="1783"/>
      <c r="L85" s="1764">
        <v>2401</v>
      </c>
      <c r="N85" s="1764">
        <f t="shared" si="18"/>
        <v>1636.98</v>
      </c>
      <c r="O85" s="1764">
        <v>1288.23</v>
      </c>
      <c r="P85" s="1850">
        <f t="shared" si="19"/>
        <v>0.78695524685701723</v>
      </c>
      <c r="Q85" s="1764">
        <v>348.75</v>
      </c>
      <c r="R85" s="1850">
        <f t="shared" si="20"/>
        <v>0.2130447531429828</v>
      </c>
      <c r="S85" s="1807">
        <f t="shared" si="17"/>
        <v>13.95</v>
      </c>
      <c r="T85" s="1851"/>
      <c r="U85" s="1764">
        <f t="shared" si="14"/>
        <v>0</v>
      </c>
      <c r="V85" s="1764">
        <f t="shared" si="15"/>
        <v>0</v>
      </c>
      <c r="W85" s="1764">
        <f t="shared" si="16"/>
        <v>2401</v>
      </c>
      <c r="X85" s="1768">
        <v>2401</v>
      </c>
      <c r="Y85" s="1784">
        <v>615069</v>
      </c>
      <c r="Z85" s="1770">
        <v>42165</v>
      </c>
      <c r="AA85" s="1843" t="s">
        <v>104</v>
      </c>
      <c r="AB85" s="1843" t="s">
        <v>104</v>
      </c>
      <c r="AH85" s="1780"/>
      <c r="AK85" s="1780"/>
      <c r="AL85" s="1780"/>
      <c r="AM85" s="1762"/>
      <c r="AP85" s="1762"/>
      <c r="AQ85" s="1762"/>
      <c r="AR85" s="1780"/>
      <c r="AS85" s="1780"/>
      <c r="AT85" s="1780"/>
      <c r="AU85" s="1780"/>
      <c r="AV85" s="1780"/>
      <c r="AW85" s="1762"/>
      <c r="AZ85" s="1762"/>
      <c r="BA85" s="1762"/>
    </row>
    <row r="86" spans="1:53" x14ac:dyDescent="0.25">
      <c r="A86" s="1781">
        <v>2015063</v>
      </c>
      <c r="C86" s="1782" t="s">
        <v>212</v>
      </c>
      <c r="D86" s="1762" t="s">
        <v>26</v>
      </c>
      <c r="E86" s="1762">
        <v>1</v>
      </c>
      <c r="F86" s="1762">
        <v>9</v>
      </c>
      <c r="G86" s="1762">
        <v>7</v>
      </c>
      <c r="H86" s="1762">
        <v>3</v>
      </c>
      <c r="I86" s="1783">
        <v>1</v>
      </c>
      <c r="J86" s="1783">
        <v>1</v>
      </c>
      <c r="K86" s="1783"/>
      <c r="L86" s="1764">
        <v>2622</v>
      </c>
      <c r="N86" s="1764">
        <f t="shared" si="18"/>
        <v>1781.42</v>
      </c>
      <c r="O86" s="1764">
        <v>1372.25</v>
      </c>
      <c r="P86" s="1850">
        <f t="shared" si="19"/>
        <v>0.77031244737344362</v>
      </c>
      <c r="Q86" s="1764">
        <v>409.17</v>
      </c>
      <c r="R86" s="1850">
        <f t="shared" si="20"/>
        <v>0.22968755262655635</v>
      </c>
      <c r="S86" s="1807">
        <f t="shared" si="17"/>
        <v>16.366800000000001</v>
      </c>
      <c r="T86" s="1851"/>
      <c r="U86" s="1764">
        <f t="shared" si="14"/>
        <v>0</v>
      </c>
      <c r="V86" s="1764">
        <f t="shared" si="15"/>
        <v>0</v>
      </c>
      <c r="W86" s="1764">
        <f t="shared" si="16"/>
        <v>2622</v>
      </c>
      <c r="X86" s="1768">
        <v>2622</v>
      </c>
      <c r="Y86" s="1784">
        <v>615070</v>
      </c>
      <c r="Z86" s="1770">
        <v>42165</v>
      </c>
      <c r="AA86" s="1843" t="s">
        <v>104</v>
      </c>
      <c r="AB86" s="1843" t="s">
        <v>104</v>
      </c>
      <c r="AH86" s="1780"/>
      <c r="AK86" s="1780"/>
      <c r="AL86" s="1780"/>
      <c r="AM86" s="1762"/>
      <c r="AP86" s="1762"/>
      <c r="AQ86" s="1762"/>
      <c r="AR86" s="1780"/>
      <c r="AS86" s="1780"/>
      <c r="AT86" s="1780"/>
      <c r="AU86" s="1780"/>
      <c r="AV86" s="1780"/>
      <c r="AW86" s="1762"/>
      <c r="AZ86" s="1762"/>
      <c r="BA86" s="1762"/>
    </row>
    <row r="87" spans="1:53" x14ac:dyDescent="0.25">
      <c r="A87" s="1781">
        <v>2015064</v>
      </c>
      <c r="C87" s="1782" t="s">
        <v>213</v>
      </c>
      <c r="D87" s="1762" t="s">
        <v>26</v>
      </c>
      <c r="E87" s="1762">
        <v>1</v>
      </c>
      <c r="F87" s="1762">
        <v>9</v>
      </c>
      <c r="G87" s="1762">
        <v>7</v>
      </c>
      <c r="H87" s="1762">
        <v>3</v>
      </c>
      <c r="I87" s="1783">
        <v>1</v>
      </c>
      <c r="J87" s="1783">
        <v>1</v>
      </c>
      <c r="K87" s="1783"/>
      <c r="L87" s="1764">
        <v>2622</v>
      </c>
      <c r="N87" s="1764">
        <f t="shared" si="18"/>
        <v>1781.42</v>
      </c>
      <c r="O87" s="1764">
        <v>1372.25</v>
      </c>
      <c r="P87" s="1850">
        <f t="shared" si="19"/>
        <v>0.77031244737344362</v>
      </c>
      <c r="Q87" s="1764">
        <v>409.17</v>
      </c>
      <c r="R87" s="1850">
        <f t="shared" si="20"/>
        <v>0.22968755262655635</v>
      </c>
      <c r="S87" s="1807">
        <f t="shared" si="17"/>
        <v>16.366800000000001</v>
      </c>
      <c r="T87" s="1851"/>
      <c r="U87" s="1764">
        <f t="shared" si="14"/>
        <v>0</v>
      </c>
      <c r="V87" s="1764">
        <f t="shared" si="15"/>
        <v>0</v>
      </c>
      <c r="W87" s="1764">
        <f t="shared" si="16"/>
        <v>2622</v>
      </c>
      <c r="X87" s="1768">
        <v>2622</v>
      </c>
      <c r="Y87" s="1784">
        <v>615071</v>
      </c>
      <c r="Z87" s="1770">
        <v>42165</v>
      </c>
      <c r="AA87" s="1843" t="s">
        <v>104</v>
      </c>
      <c r="AB87" s="1843" t="s">
        <v>104</v>
      </c>
      <c r="AH87" s="1780"/>
      <c r="AK87" s="1780"/>
      <c r="AL87" s="1780"/>
      <c r="AM87" s="1762"/>
      <c r="AP87" s="1762"/>
      <c r="AQ87" s="1762"/>
      <c r="AR87" s="1780"/>
      <c r="AS87" s="1780"/>
      <c r="AT87" s="1780"/>
      <c r="AU87" s="1780"/>
      <c r="AV87" s="1780"/>
      <c r="AW87" s="1762"/>
      <c r="AZ87" s="1762"/>
      <c r="BA87" s="1762"/>
    </row>
    <row r="88" spans="1:53" x14ac:dyDescent="0.25">
      <c r="A88" s="1781">
        <v>2015065</v>
      </c>
      <c r="C88" s="1782" t="s">
        <v>216</v>
      </c>
      <c r="D88" s="1762" t="s">
        <v>26</v>
      </c>
      <c r="E88" s="1762">
        <v>1</v>
      </c>
      <c r="F88" s="1762">
        <v>7</v>
      </c>
      <c r="G88" s="1762">
        <v>5</v>
      </c>
      <c r="H88" s="1762">
        <v>3</v>
      </c>
      <c r="I88" s="1783">
        <v>1</v>
      </c>
      <c r="J88" s="1783">
        <v>1</v>
      </c>
      <c r="K88" s="1783"/>
      <c r="L88" s="1764">
        <v>2275</v>
      </c>
      <c r="N88" s="1764">
        <f t="shared" si="18"/>
        <v>1423.75</v>
      </c>
      <c r="O88" s="1764">
        <v>1105.42</v>
      </c>
      <c r="P88" s="1850">
        <f t="shared" si="19"/>
        <v>0.77641439859525907</v>
      </c>
      <c r="Q88" s="1764">
        <v>318.33</v>
      </c>
      <c r="R88" s="1850">
        <f t="shared" si="20"/>
        <v>0.22358560140474099</v>
      </c>
      <c r="S88" s="1807">
        <f t="shared" si="17"/>
        <v>12.7332</v>
      </c>
      <c r="T88" s="1851"/>
      <c r="U88" s="1764">
        <f t="shared" si="14"/>
        <v>0</v>
      </c>
      <c r="V88" s="1764">
        <f t="shared" si="15"/>
        <v>0</v>
      </c>
      <c r="W88" s="1764">
        <f t="shared" si="16"/>
        <v>2275</v>
      </c>
      <c r="X88" s="1768">
        <v>2275</v>
      </c>
      <c r="Y88" s="1784">
        <v>615072</v>
      </c>
      <c r="Z88" s="1770">
        <v>42165</v>
      </c>
      <c r="AA88" s="1843" t="s">
        <v>104</v>
      </c>
      <c r="AB88" s="1843" t="s">
        <v>104</v>
      </c>
      <c r="AH88" s="1780"/>
      <c r="AK88" s="1780"/>
      <c r="AL88" s="1780"/>
      <c r="AM88" s="1762"/>
      <c r="AP88" s="1762"/>
      <c r="AQ88" s="1762"/>
      <c r="AR88" s="1780"/>
      <c r="AS88" s="1780"/>
      <c r="AT88" s="1780"/>
      <c r="AU88" s="1780"/>
      <c r="AV88" s="1780"/>
      <c r="AW88" s="1762"/>
      <c r="AZ88" s="1762"/>
      <c r="BA88" s="1762"/>
    </row>
    <row r="89" spans="1:53" x14ac:dyDescent="0.25">
      <c r="A89" s="1781">
        <v>2015066</v>
      </c>
      <c r="C89" s="1782" t="s">
        <v>218</v>
      </c>
      <c r="D89" s="1762" t="s">
        <v>26</v>
      </c>
      <c r="E89" s="1762">
        <v>1</v>
      </c>
      <c r="F89" s="1762">
        <v>10</v>
      </c>
      <c r="G89" s="1762">
        <v>5</v>
      </c>
      <c r="H89" s="1762">
        <v>3</v>
      </c>
      <c r="I89" s="1783">
        <v>1</v>
      </c>
      <c r="J89" s="1783">
        <v>1</v>
      </c>
      <c r="K89" s="1783"/>
      <c r="L89" s="1764">
        <v>3308</v>
      </c>
      <c r="N89" s="1764">
        <f t="shared" si="18"/>
        <v>2226.7399999999998</v>
      </c>
      <c r="O89" s="1764">
        <v>1755.07</v>
      </c>
      <c r="P89" s="1850">
        <f t="shared" si="19"/>
        <v>0.78817913182499988</v>
      </c>
      <c r="Q89" s="1764">
        <v>471.67</v>
      </c>
      <c r="R89" s="1850">
        <f t="shared" si="20"/>
        <v>0.21182086817500026</v>
      </c>
      <c r="S89" s="1807">
        <f t="shared" si="17"/>
        <v>18.866800000000001</v>
      </c>
      <c r="T89" s="1851"/>
      <c r="U89" s="1764">
        <f t="shared" si="14"/>
        <v>0</v>
      </c>
      <c r="V89" s="1764">
        <f t="shared" si="15"/>
        <v>0</v>
      </c>
      <c r="W89" s="1764">
        <f t="shared" si="16"/>
        <v>3308</v>
      </c>
      <c r="X89" s="1768">
        <v>3308</v>
      </c>
      <c r="Y89" s="1784">
        <v>615073</v>
      </c>
      <c r="Z89" s="1770">
        <v>42165</v>
      </c>
      <c r="AA89" s="1843" t="s">
        <v>104</v>
      </c>
      <c r="AB89" s="1843" t="s">
        <v>104</v>
      </c>
      <c r="AH89" s="1780"/>
      <c r="AK89" s="1780"/>
      <c r="AL89" s="1780"/>
      <c r="AM89" s="1762"/>
      <c r="AP89" s="1762"/>
      <c r="AQ89" s="1762"/>
      <c r="AR89" s="1780"/>
      <c r="AS89" s="1780"/>
      <c r="AT89" s="1780"/>
      <c r="AU89" s="1780"/>
      <c r="AV89" s="1780"/>
      <c r="AW89" s="1762"/>
      <c r="AZ89" s="1762"/>
      <c r="BA89" s="1762"/>
    </row>
    <row r="90" spans="1:53" x14ac:dyDescent="0.25">
      <c r="A90" s="1781">
        <v>2015067</v>
      </c>
      <c r="C90" s="1782" t="s">
        <v>223</v>
      </c>
      <c r="D90" s="1762" t="s">
        <v>26</v>
      </c>
      <c r="E90" s="1762">
        <v>1</v>
      </c>
      <c r="F90" s="1762">
        <v>10</v>
      </c>
      <c r="G90" s="1762">
        <v>5</v>
      </c>
      <c r="H90" s="1762">
        <v>3</v>
      </c>
      <c r="I90" s="1783">
        <v>1</v>
      </c>
      <c r="J90" s="1783">
        <v>1</v>
      </c>
      <c r="K90" s="1783"/>
      <c r="L90" s="1764">
        <v>2007</v>
      </c>
      <c r="N90" s="1764">
        <f t="shared" si="18"/>
        <v>1473.21</v>
      </c>
      <c r="O90" s="1764">
        <v>1124.46</v>
      </c>
      <c r="P90" s="1850">
        <f t="shared" si="19"/>
        <v>0.76327203860956683</v>
      </c>
      <c r="Q90" s="1764">
        <v>348.75</v>
      </c>
      <c r="R90" s="1850">
        <f t="shared" si="20"/>
        <v>0.23672796139043312</v>
      </c>
      <c r="S90" s="1807">
        <f t="shared" si="17"/>
        <v>13.95</v>
      </c>
      <c r="T90" s="1851"/>
      <c r="U90" s="1764">
        <f t="shared" si="14"/>
        <v>0</v>
      </c>
      <c r="V90" s="1764">
        <f t="shared" si="15"/>
        <v>0</v>
      </c>
      <c r="W90" s="1764">
        <f t="shared" si="16"/>
        <v>2007</v>
      </c>
      <c r="X90" s="1768">
        <v>2007</v>
      </c>
      <c r="Y90" s="1784">
        <v>615075</v>
      </c>
      <c r="Z90" s="1770">
        <v>42167</v>
      </c>
      <c r="AA90" s="1843" t="s">
        <v>104</v>
      </c>
      <c r="AB90" s="1843" t="s">
        <v>104</v>
      </c>
      <c r="AH90" s="1780"/>
      <c r="AK90" s="1780"/>
      <c r="AL90" s="1780"/>
      <c r="AM90" s="1762"/>
      <c r="AP90" s="1762"/>
      <c r="AQ90" s="1762"/>
      <c r="AR90" s="1780"/>
      <c r="AS90" s="1780"/>
      <c r="AT90" s="1780"/>
      <c r="AU90" s="1780"/>
      <c r="AV90" s="1780"/>
      <c r="AW90" s="1762"/>
      <c r="AZ90" s="1762"/>
      <c r="BA90" s="1762"/>
    </row>
    <row r="91" spans="1:53" x14ac:dyDescent="0.25">
      <c r="A91" s="1781">
        <v>2015068</v>
      </c>
      <c r="C91" s="1782" t="s">
        <v>226</v>
      </c>
      <c r="D91" s="1762" t="s">
        <v>26</v>
      </c>
      <c r="E91" s="1762">
        <v>1</v>
      </c>
      <c r="F91" s="1762">
        <v>5</v>
      </c>
      <c r="G91" s="1762">
        <v>4</v>
      </c>
      <c r="H91" s="1762">
        <v>2</v>
      </c>
      <c r="I91" s="1783">
        <v>1</v>
      </c>
      <c r="J91" s="1783">
        <v>1</v>
      </c>
      <c r="K91" s="1783"/>
      <c r="L91" s="1764">
        <v>1483</v>
      </c>
      <c r="N91" s="1764">
        <f t="shared" si="18"/>
        <v>1437.01</v>
      </c>
      <c r="O91" s="1764">
        <v>1212.01</v>
      </c>
      <c r="P91" s="1850">
        <f t="shared" si="19"/>
        <v>0.843424889179616</v>
      </c>
      <c r="Q91" s="1764">
        <v>225</v>
      </c>
      <c r="R91" s="1850">
        <f t="shared" si="20"/>
        <v>0.156575110820384</v>
      </c>
      <c r="S91" s="1807">
        <f t="shared" si="17"/>
        <v>9</v>
      </c>
      <c r="T91" s="1851"/>
      <c r="U91" s="1764">
        <f t="shared" si="14"/>
        <v>0</v>
      </c>
      <c r="V91" s="1764">
        <f t="shared" si="15"/>
        <v>0</v>
      </c>
      <c r="W91" s="1764">
        <f t="shared" si="16"/>
        <v>1483</v>
      </c>
      <c r="X91" s="1768">
        <v>1483</v>
      </c>
      <c r="Y91" s="1784">
        <v>615076</v>
      </c>
      <c r="Z91" s="1770">
        <v>42170</v>
      </c>
      <c r="AA91" s="1843" t="s">
        <v>104</v>
      </c>
      <c r="AB91" s="1843" t="s">
        <v>104</v>
      </c>
      <c r="AH91" s="1780"/>
      <c r="AK91" s="1780"/>
      <c r="AL91" s="1780"/>
      <c r="AM91" s="1762"/>
      <c r="AP91" s="1762"/>
      <c r="AQ91" s="1762"/>
      <c r="AR91" s="1780"/>
      <c r="AS91" s="1780"/>
      <c r="AT91" s="1780"/>
      <c r="AU91" s="1780"/>
      <c r="AV91" s="1780"/>
      <c r="AW91" s="1762"/>
      <c r="AZ91" s="1762"/>
      <c r="BA91" s="1762"/>
    </row>
    <row r="92" spans="1:53" x14ac:dyDescent="0.25">
      <c r="A92" s="1781">
        <v>2015069</v>
      </c>
      <c r="C92" s="1782" t="s">
        <v>227</v>
      </c>
      <c r="D92" s="1762" t="s">
        <v>26</v>
      </c>
      <c r="E92" s="1762">
        <v>1</v>
      </c>
      <c r="F92" s="1762">
        <v>11</v>
      </c>
      <c r="G92" s="1762">
        <v>8</v>
      </c>
      <c r="H92" s="1762">
        <v>3</v>
      </c>
      <c r="I92" s="1783">
        <v>1</v>
      </c>
      <c r="J92" s="1783">
        <v>1</v>
      </c>
      <c r="K92" s="1783"/>
      <c r="L92" s="1764">
        <v>3094</v>
      </c>
      <c r="N92" s="1764">
        <f t="shared" si="18"/>
        <v>1982.6</v>
      </c>
      <c r="O92" s="1764">
        <v>1539.27</v>
      </c>
      <c r="P92" s="1850">
        <f t="shared" si="19"/>
        <v>0.77638958942802383</v>
      </c>
      <c r="Q92" s="1764">
        <v>443.33</v>
      </c>
      <c r="R92" s="1850">
        <f t="shared" si="20"/>
        <v>0.2236104105719762</v>
      </c>
      <c r="S92" s="1807">
        <f t="shared" si="17"/>
        <v>17.7332</v>
      </c>
      <c r="T92" s="1851"/>
      <c r="U92" s="1764">
        <f t="shared" si="14"/>
        <v>0</v>
      </c>
      <c r="V92" s="1764">
        <f t="shared" si="15"/>
        <v>0</v>
      </c>
      <c r="W92" s="1764">
        <f t="shared" si="16"/>
        <v>3094</v>
      </c>
      <c r="X92" s="1768">
        <v>3094</v>
      </c>
      <c r="Y92" s="1784">
        <v>615077</v>
      </c>
      <c r="Z92" s="1770">
        <v>42170</v>
      </c>
      <c r="AA92" s="1843" t="s">
        <v>104</v>
      </c>
      <c r="AB92" s="1843" t="s">
        <v>104</v>
      </c>
      <c r="AH92" s="1780"/>
      <c r="AK92" s="1780"/>
      <c r="AL92" s="1780"/>
      <c r="AM92" s="1762"/>
      <c r="AP92" s="1762"/>
      <c r="AQ92" s="1762"/>
      <c r="AR92" s="1780"/>
      <c r="AS92" s="1780"/>
      <c r="AT92" s="1780"/>
      <c r="AU92" s="1780"/>
      <c r="AV92" s="1780"/>
      <c r="AW92" s="1762"/>
      <c r="AZ92" s="1762"/>
      <c r="BA92" s="1762"/>
    </row>
    <row r="93" spans="1:53" x14ac:dyDescent="0.25">
      <c r="A93" s="1781">
        <v>2015070</v>
      </c>
      <c r="C93" s="1782" t="s">
        <v>229</v>
      </c>
      <c r="D93" s="1762" t="s">
        <v>26</v>
      </c>
      <c r="E93" s="1762">
        <v>1</v>
      </c>
      <c r="F93" s="1762">
        <v>11</v>
      </c>
      <c r="G93" s="1762">
        <v>5</v>
      </c>
      <c r="H93" s="1762">
        <v>4</v>
      </c>
      <c r="I93" s="1783">
        <v>1</v>
      </c>
      <c r="J93" s="1783">
        <v>1</v>
      </c>
      <c r="K93" s="1783"/>
      <c r="L93" s="1764">
        <v>3555</v>
      </c>
      <c r="N93" s="1764">
        <f t="shared" si="18"/>
        <v>2239.84</v>
      </c>
      <c r="O93" s="1764">
        <v>1769.42</v>
      </c>
      <c r="P93" s="1850">
        <f t="shared" si="19"/>
        <v>0.78997606971926559</v>
      </c>
      <c r="Q93" s="1764">
        <v>470.42</v>
      </c>
      <c r="R93" s="1850">
        <f t="shared" si="20"/>
        <v>0.21002393028073432</v>
      </c>
      <c r="S93" s="1807">
        <f t="shared" si="17"/>
        <v>18.816800000000001</v>
      </c>
      <c r="T93" s="1851"/>
      <c r="U93" s="1764">
        <f t="shared" si="14"/>
        <v>0</v>
      </c>
      <c r="V93" s="1764">
        <f t="shared" si="15"/>
        <v>0</v>
      </c>
      <c r="W93" s="1764">
        <f t="shared" si="16"/>
        <v>3555</v>
      </c>
      <c r="X93" s="1768">
        <v>2996</v>
      </c>
      <c r="Y93" s="1784">
        <v>615078</v>
      </c>
      <c r="Z93" s="1770">
        <v>42173</v>
      </c>
      <c r="AA93" s="1843" t="s">
        <v>104</v>
      </c>
      <c r="AB93" s="1843" t="s">
        <v>104</v>
      </c>
      <c r="AC93" s="1764">
        <v>559</v>
      </c>
      <c r="AD93" s="1762">
        <v>615079</v>
      </c>
      <c r="AE93" s="1773">
        <v>42177</v>
      </c>
      <c r="AF93" s="1844" t="s">
        <v>104</v>
      </c>
      <c r="AG93" s="1844" t="s">
        <v>104</v>
      </c>
      <c r="AH93" s="1780"/>
      <c r="AK93" s="1780"/>
      <c r="AL93" s="1780"/>
      <c r="AM93" s="1762"/>
      <c r="AP93" s="1762"/>
      <c r="AQ93" s="1762"/>
      <c r="AR93" s="1780"/>
      <c r="AS93" s="1780"/>
      <c r="AT93" s="1780"/>
      <c r="AU93" s="1780"/>
      <c r="AV93" s="1780"/>
      <c r="AW93" s="1762"/>
      <c r="AZ93" s="1762"/>
      <c r="BA93" s="1762"/>
    </row>
    <row r="94" spans="1:53" x14ac:dyDescent="0.25">
      <c r="A94" s="1781">
        <v>2015071</v>
      </c>
      <c r="C94" s="1782" t="s">
        <v>224</v>
      </c>
      <c r="D94" s="1762" t="s">
        <v>173</v>
      </c>
      <c r="E94" s="1762">
        <v>1</v>
      </c>
      <c r="F94" s="1762">
        <v>6</v>
      </c>
      <c r="G94" s="1762">
        <v>3</v>
      </c>
      <c r="H94" s="1762">
        <v>3</v>
      </c>
      <c r="I94" s="1783">
        <v>1</v>
      </c>
      <c r="J94" s="1783">
        <v>1</v>
      </c>
      <c r="K94" s="1783"/>
      <c r="L94" s="1764">
        <v>2024.48</v>
      </c>
      <c r="N94" s="1764">
        <f t="shared" si="18"/>
        <v>1257</v>
      </c>
      <c r="O94" s="1764">
        <v>957</v>
      </c>
      <c r="P94" s="1850">
        <f t="shared" si="19"/>
        <v>0.76133651551312653</v>
      </c>
      <c r="Q94" s="1764">
        <v>300</v>
      </c>
      <c r="R94" s="1850">
        <f t="shared" si="20"/>
        <v>0.2386634844868735</v>
      </c>
      <c r="S94" s="1807">
        <f t="shared" si="17"/>
        <v>12</v>
      </c>
      <c r="T94" s="1851"/>
      <c r="U94" s="1764">
        <f t="shared" si="14"/>
        <v>0</v>
      </c>
      <c r="V94" s="1764">
        <f t="shared" si="15"/>
        <v>0</v>
      </c>
      <c r="W94" s="1764">
        <f t="shared" si="16"/>
        <v>2024.48</v>
      </c>
      <c r="X94" s="1768">
        <v>2024.48</v>
      </c>
      <c r="Y94" s="1784">
        <v>615117</v>
      </c>
      <c r="Z94" s="1770">
        <v>42208</v>
      </c>
      <c r="AA94" s="1843" t="s">
        <v>104</v>
      </c>
      <c r="AB94" s="1843" t="s">
        <v>104</v>
      </c>
      <c r="AH94" s="1780"/>
      <c r="AK94" s="1780"/>
      <c r="AL94" s="1780"/>
      <c r="AM94" s="1762"/>
      <c r="AP94" s="1762"/>
      <c r="AQ94" s="1762"/>
      <c r="AR94" s="1780"/>
      <c r="AS94" s="1780"/>
      <c r="AT94" s="1780"/>
      <c r="AU94" s="1780"/>
      <c r="AV94" s="1780"/>
      <c r="AW94" s="1762"/>
      <c r="AZ94" s="1762"/>
      <c r="BA94" s="1762"/>
    </row>
    <row r="95" spans="1:53" x14ac:dyDescent="0.25">
      <c r="A95" s="1859">
        <v>2015072</v>
      </c>
      <c r="C95" s="1782" t="s">
        <v>231</v>
      </c>
      <c r="D95" s="1762" t="s">
        <v>201</v>
      </c>
      <c r="E95" s="1762">
        <v>0</v>
      </c>
      <c r="F95" s="1762">
        <v>2</v>
      </c>
      <c r="G95" s="1762">
        <v>0</v>
      </c>
      <c r="H95" s="1762">
        <v>0</v>
      </c>
      <c r="I95" s="1783">
        <v>1</v>
      </c>
      <c r="J95" s="1783">
        <v>1</v>
      </c>
      <c r="K95" s="1783"/>
      <c r="L95" s="1764">
        <v>1600</v>
      </c>
      <c r="N95" s="1764">
        <f t="shared" si="18"/>
        <v>1150</v>
      </c>
      <c r="O95" s="1764">
        <v>850</v>
      </c>
      <c r="P95" s="1850">
        <f t="shared" si="19"/>
        <v>0.73913043478260865</v>
      </c>
      <c r="Q95" s="1764">
        <v>300</v>
      </c>
      <c r="R95" s="1850">
        <f t="shared" si="20"/>
        <v>0.2608695652173913</v>
      </c>
      <c r="S95" s="1807">
        <f t="shared" si="17"/>
        <v>12</v>
      </c>
      <c r="U95" s="1764">
        <f t="shared" si="14"/>
        <v>0</v>
      </c>
      <c r="V95" s="1764">
        <f t="shared" si="15"/>
        <v>0</v>
      </c>
      <c r="W95" s="1764">
        <f t="shared" si="16"/>
        <v>1600</v>
      </c>
      <c r="X95" s="1768">
        <v>1600</v>
      </c>
      <c r="Y95" s="1784">
        <v>615133</v>
      </c>
      <c r="Z95" s="1770">
        <v>42248</v>
      </c>
      <c r="AA95" s="1843" t="s">
        <v>104</v>
      </c>
      <c r="AB95" s="1843"/>
      <c r="AH95" s="1780"/>
      <c r="AK95" s="1780"/>
      <c r="AL95" s="1780"/>
      <c r="AM95" s="1762"/>
      <c r="AP95" s="1762"/>
      <c r="AQ95" s="1762"/>
      <c r="AR95" s="1780"/>
      <c r="AS95" s="1780"/>
      <c r="AT95" s="1780"/>
      <c r="AU95" s="1780"/>
      <c r="AV95" s="1780"/>
      <c r="AW95" s="1762"/>
      <c r="AZ95" s="1762"/>
      <c r="BA95" s="1762"/>
    </row>
    <row r="96" spans="1:53" x14ac:dyDescent="0.25">
      <c r="A96" s="1781">
        <v>2015073</v>
      </c>
      <c r="C96" s="1782" t="s">
        <v>236</v>
      </c>
      <c r="D96" s="1762" t="s">
        <v>26</v>
      </c>
      <c r="E96" s="1762">
        <v>1</v>
      </c>
      <c r="F96" s="1762">
        <v>5</v>
      </c>
      <c r="G96" s="1762">
        <v>4</v>
      </c>
      <c r="H96" s="1762">
        <v>2</v>
      </c>
      <c r="I96" s="1783">
        <v>1</v>
      </c>
      <c r="J96" s="1783">
        <v>1</v>
      </c>
      <c r="K96" s="1783"/>
      <c r="L96" s="1764">
        <v>1483</v>
      </c>
      <c r="N96" s="1764">
        <f t="shared" ref="N96:N103" si="21">O96+Q96</f>
        <v>1191.48</v>
      </c>
      <c r="O96" s="1764">
        <v>966.48</v>
      </c>
      <c r="P96" s="1850">
        <f t="shared" ref="P96:P103" si="22">O96/N96</f>
        <v>0.81115923053681138</v>
      </c>
      <c r="Q96" s="1764">
        <v>225</v>
      </c>
      <c r="R96" s="1850">
        <f t="shared" ref="R96:R103" si="23">Q96/N96</f>
        <v>0.18884076946318865</v>
      </c>
      <c r="S96" s="1807">
        <f t="shared" si="17"/>
        <v>9</v>
      </c>
      <c r="T96" s="1851"/>
      <c r="U96" s="1764">
        <f t="shared" si="14"/>
        <v>0</v>
      </c>
      <c r="V96" s="1764">
        <f t="shared" si="15"/>
        <v>0</v>
      </c>
      <c r="W96" s="1764">
        <f t="shared" si="16"/>
        <v>1483</v>
      </c>
      <c r="X96" s="1768">
        <v>1483</v>
      </c>
      <c r="Y96" s="1784">
        <v>615081</v>
      </c>
      <c r="Z96" s="1770">
        <v>42179</v>
      </c>
      <c r="AA96" s="1843" t="s">
        <v>104</v>
      </c>
      <c r="AB96" s="1843" t="s">
        <v>104</v>
      </c>
      <c r="AH96" s="1780"/>
      <c r="AK96" s="1780"/>
      <c r="AL96" s="1780"/>
      <c r="AM96" s="1762"/>
      <c r="AP96" s="1762"/>
      <c r="AQ96" s="1762"/>
      <c r="AR96" s="1780"/>
      <c r="AS96" s="1780"/>
      <c r="AT96" s="1780"/>
      <c r="AU96" s="1780"/>
      <c r="AV96" s="1780"/>
      <c r="AW96" s="1762"/>
      <c r="AZ96" s="1762"/>
      <c r="BA96" s="1762"/>
    </row>
    <row r="97" spans="1:53" x14ac:dyDescent="0.25">
      <c r="A97" s="1781">
        <v>2015074</v>
      </c>
      <c r="C97" s="1782" t="s">
        <v>237</v>
      </c>
      <c r="D97" s="1762" t="s">
        <v>26</v>
      </c>
      <c r="E97" s="1762">
        <v>1</v>
      </c>
      <c r="F97" s="1762">
        <v>8</v>
      </c>
      <c r="G97" s="1762">
        <v>5</v>
      </c>
      <c r="H97" s="1762">
        <v>3</v>
      </c>
      <c r="I97" s="1783">
        <v>1</v>
      </c>
      <c r="J97" s="1783">
        <v>1</v>
      </c>
      <c r="K97" s="1783"/>
      <c r="L97" s="1764">
        <v>2109</v>
      </c>
      <c r="N97" s="1764">
        <f t="shared" si="21"/>
        <v>1418.34</v>
      </c>
      <c r="O97" s="1764">
        <v>1072.51</v>
      </c>
      <c r="P97" s="1850">
        <f t="shared" si="22"/>
        <v>0.75617270894143862</v>
      </c>
      <c r="Q97" s="1764">
        <v>345.83</v>
      </c>
      <c r="R97" s="1850">
        <f t="shared" si="23"/>
        <v>0.24382729105856141</v>
      </c>
      <c r="S97" s="1807">
        <f t="shared" si="17"/>
        <v>13.8332</v>
      </c>
      <c r="T97" s="1851"/>
      <c r="U97" s="1764">
        <f t="shared" si="14"/>
        <v>0</v>
      </c>
      <c r="V97" s="1764">
        <f t="shared" si="15"/>
        <v>0</v>
      </c>
      <c r="W97" s="1764">
        <f t="shared" si="16"/>
        <v>2109</v>
      </c>
      <c r="X97" s="1768">
        <v>2109</v>
      </c>
      <c r="Y97" s="1784">
        <v>615082</v>
      </c>
      <c r="Z97" s="1770">
        <v>42179</v>
      </c>
      <c r="AA97" s="1843" t="s">
        <v>104</v>
      </c>
      <c r="AB97" s="1843" t="s">
        <v>104</v>
      </c>
      <c r="AC97" s="1762"/>
      <c r="AE97" s="1762"/>
      <c r="AF97" s="1762"/>
      <c r="AG97" s="1762"/>
      <c r="AH97" s="1780"/>
      <c r="AK97" s="1780"/>
      <c r="AL97" s="1780"/>
      <c r="AM97" s="1762"/>
      <c r="AP97" s="1762"/>
      <c r="AQ97" s="1762"/>
      <c r="AR97" s="1780"/>
      <c r="AS97" s="1780"/>
      <c r="AT97" s="1780"/>
      <c r="AU97" s="1780"/>
      <c r="AV97" s="1780"/>
      <c r="AW97" s="1762"/>
      <c r="AZ97" s="1762"/>
      <c r="BA97" s="1762"/>
    </row>
    <row r="98" spans="1:53" x14ac:dyDescent="0.25">
      <c r="A98" s="1781">
        <v>2015075</v>
      </c>
      <c r="C98" s="1782" t="s">
        <v>256</v>
      </c>
      <c r="D98" s="1762" t="s">
        <v>26</v>
      </c>
      <c r="E98" s="1762">
        <v>0</v>
      </c>
      <c r="F98" s="1762">
        <v>0</v>
      </c>
      <c r="G98" s="1762">
        <v>0</v>
      </c>
      <c r="H98" s="1762">
        <v>0</v>
      </c>
      <c r="I98" s="1783">
        <v>1</v>
      </c>
      <c r="J98" s="1783">
        <v>1</v>
      </c>
      <c r="K98" s="1783"/>
      <c r="L98" s="1764">
        <v>374</v>
      </c>
      <c r="N98" s="1764">
        <f t="shared" si="21"/>
        <v>209.5</v>
      </c>
      <c r="O98" s="1764">
        <v>197</v>
      </c>
      <c r="P98" s="1850">
        <f t="shared" si="22"/>
        <v>0.94033412887828161</v>
      </c>
      <c r="Q98" s="1764">
        <v>12.5</v>
      </c>
      <c r="R98" s="1850">
        <f t="shared" si="23"/>
        <v>5.9665871121718374E-2</v>
      </c>
      <c r="S98" s="1807">
        <f t="shared" si="17"/>
        <v>0.5</v>
      </c>
      <c r="T98" s="1851"/>
      <c r="U98" s="1764">
        <f t="shared" si="14"/>
        <v>0</v>
      </c>
      <c r="V98" s="1764">
        <f t="shared" si="15"/>
        <v>0</v>
      </c>
      <c r="W98" s="1764">
        <f t="shared" si="16"/>
        <v>374</v>
      </c>
      <c r="X98" s="1768">
        <v>374</v>
      </c>
      <c r="Y98" s="1784">
        <v>615085</v>
      </c>
      <c r="Z98" s="1770">
        <v>42181</v>
      </c>
      <c r="AA98" s="1843" t="s">
        <v>104</v>
      </c>
      <c r="AB98" s="1843" t="s">
        <v>104</v>
      </c>
      <c r="AC98" s="1762"/>
      <c r="AE98" s="1762"/>
      <c r="AF98" s="1762"/>
      <c r="AG98" s="1762"/>
      <c r="AH98" s="1780"/>
      <c r="AK98" s="1780"/>
      <c r="AL98" s="1780"/>
      <c r="AM98" s="1762"/>
      <c r="AP98" s="1762"/>
      <c r="AQ98" s="1762"/>
      <c r="AR98" s="1780"/>
      <c r="AS98" s="1780"/>
      <c r="AT98" s="1780"/>
      <c r="AU98" s="1780"/>
      <c r="AV98" s="1780"/>
      <c r="AW98" s="1762"/>
      <c r="AZ98" s="1762"/>
      <c r="BA98" s="1762"/>
    </row>
    <row r="99" spans="1:53" x14ac:dyDescent="0.25">
      <c r="A99" s="1781">
        <v>2015076</v>
      </c>
      <c r="C99" s="1782" t="s">
        <v>252</v>
      </c>
      <c r="D99" s="1762" t="s">
        <v>26</v>
      </c>
      <c r="E99" s="1762">
        <v>3</v>
      </c>
      <c r="F99" s="1762">
        <v>16</v>
      </c>
      <c r="G99" s="1762">
        <v>10</v>
      </c>
      <c r="H99" s="1762">
        <v>3</v>
      </c>
      <c r="I99" s="1783">
        <v>1</v>
      </c>
      <c r="J99" s="1783">
        <v>1</v>
      </c>
      <c r="K99" s="1783"/>
      <c r="L99" s="1764">
        <v>4564.0600000000004</v>
      </c>
      <c r="N99" s="1764">
        <f t="shared" si="21"/>
        <v>2867.24</v>
      </c>
      <c r="O99" s="1764">
        <v>2267.2399999999998</v>
      </c>
      <c r="P99" s="1850">
        <f t="shared" si="22"/>
        <v>0.79073952651330193</v>
      </c>
      <c r="Q99" s="1764">
        <v>600</v>
      </c>
      <c r="R99" s="1850">
        <f t="shared" si="23"/>
        <v>0.20926047348669802</v>
      </c>
      <c r="S99" s="1807">
        <f t="shared" si="17"/>
        <v>24</v>
      </c>
      <c r="T99" s="1851"/>
      <c r="U99" s="1764">
        <f t="shared" si="14"/>
        <v>0</v>
      </c>
      <c r="V99" s="1764">
        <f t="shared" si="15"/>
        <v>0</v>
      </c>
      <c r="W99" s="1764">
        <f t="shared" si="16"/>
        <v>4564.0600000000004</v>
      </c>
      <c r="X99" s="1768">
        <v>4564.0600000000004</v>
      </c>
      <c r="Y99" s="1784">
        <v>615087</v>
      </c>
      <c r="Z99" s="1770">
        <v>42188</v>
      </c>
      <c r="AA99" s="1843" t="s">
        <v>104</v>
      </c>
      <c r="AB99" s="1843" t="s">
        <v>104</v>
      </c>
      <c r="AC99" s="1762"/>
      <c r="AE99" s="1762"/>
      <c r="AF99" s="1762"/>
      <c r="AG99" s="1762"/>
      <c r="AH99" s="1780"/>
      <c r="AK99" s="1780"/>
      <c r="AL99" s="1780"/>
      <c r="AM99" s="1762"/>
      <c r="AP99" s="1762"/>
      <c r="AQ99" s="1762"/>
      <c r="AR99" s="1780"/>
      <c r="AS99" s="1780"/>
      <c r="AT99" s="1780"/>
      <c r="AU99" s="1780"/>
      <c r="AV99" s="1780"/>
      <c r="AW99" s="1762"/>
      <c r="AZ99" s="1762"/>
      <c r="BA99" s="1762"/>
    </row>
    <row r="100" spans="1:53" x14ac:dyDescent="0.25">
      <c r="A100" s="1781" t="s">
        <v>296</v>
      </c>
      <c r="C100" s="1782" t="s">
        <v>297</v>
      </c>
      <c r="D100" s="1762" t="s">
        <v>26</v>
      </c>
      <c r="E100" s="1762">
        <v>0</v>
      </c>
      <c r="F100" s="1762">
        <v>0</v>
      </c>
      <c r="G100" s="1762">
        <v>0</v>
      </c>
      <c r="H100" s="1762">
        <v>0</v>
      </c>
      <c r="I100" s="1783">
        <v>1</v>
      </c>
      <c r="J100" s="1783">
        <v>1</v>
      </c>
      <c r="K100" s="1783"/>
      <c r="L100" s="1764">
        <v>94.69</v>
      </c>
      <c r="N100" s="1764">
        <f t="shared" si="21"/>
        <v>47.35</v>
      </c>
      <c r="O100" s="1764">
        <v>47.35</v>
      </c>
      <c r="P100" s="1850">
        <f t="shared" si="22"/>
        <v>1</v>
      </c>
      <c r="Q100" s="1764">
        <v>0</v>
      </c>
      <c r="R100" s="1850">
        <f t="shared" si="23"/>
        <v>0</v>
      </c>
      <c r="S100" s="1807">
        <f t="shared" si="17"/>
        <v>0</v>
      </c>
      <c r="T100" s="1851"/>
      <c r="U100" s="1764">
        <f>((1-I100)*O100)+((1-J100)*Q100)</f>
        <v>0</v>
      </c>
      <c r="V100" s="1764">
        <f>L100-W100</f>
        <v>0</v>
      </c>
      <c r="W100" s="1764">
        <f>X100+AC100+AH100+AM100+AO100+AR100</f>
        <v>94.69</v>
      </c>
      <c r="X100" s="1768">
        <v>94.69</v>
      </c>
      <c r="Y100" s="1784">
        <v>615114</v>
      </c>
      <c r="Z100" s="1770">
        <v>42200</v>
      </c>
      <c r="AA100" s="1843" t="s">
        <v>104</v>
      </c>
      <c r="AB100" s="1843"/>
      <c r="AC100" s="1762"/>
      <c r="AE100" s="1762"/>
      <c r="AF100" s="1762"/>
      <c r="AG100" s="1762"/>
      <c r="AH100" s="1780"/>
      <c r="AK100" s="1780"/>
      <c r="AL100" s="1780"/>
      <c r="AM100" s="1762"/>
      <c r="AP100" s="1762"/>
      <c r="AQ100" s="1762"/>
      <c r="AR100" s="1780"/>
      <c r="AS100" s="1780"/>
      <c r="AT100" s="1780"/>
      <c r="AU100" s="1780"/>
      <c r="AV100" s="1780"/>
      <c r="AW100" s="1762"/>
      <c r="AZ100" s="1762"/>
      <c r="BA100" s="1762"/>
    </row>
    <row r="101" spans="1:53" x14ac:dyDescent="0.25">
      <c r="A101" s="1781">
        <v>2015077</v>
      </c>
      <c r="C101" s="1782" t="s">
        <v>254</v>
      </c>
      <c r="D101" s="1762" t="s">
        <v>26</v>
      </c>
      <c r="E101" s="1762">
        <v>1</v>
      </c>
      <c r="F101" s="1762">
        <v>9</v>
      </c>
      <c r="G101" s="1762">
        <v>7</v>
      </c>
      <c r="H101" s="1762">
        <v>3</v>
      </c>
      <c r="I101" s="1783">
        <v>1</v>
      </c>
      <c r="J101" s="1783">
        <v>1</v>
      </c>
      <c r="K101" s="1783"/>
      <c r="L101" s="1764">
        <v>2876</v>
      </c>
      <c r="N101" s="1764">
        <f t="shared" si="21"/>
        <v>1770.8130000000001</v>
      </c>
      <c r="O101" s="1764">
        <v>1354.14</v>
      </c>
      <c r="P101" s="1850">
        <f t="shared" si="22"/>
        <v>0.7646996040801598</v>
      </c>
      <c r="Q101" s="1764">
        <v>416.673</v>
      </c>
      <c r="R101" s="1850">
        <f t="shared" si="23"/>
        <v>0.2353003959198402</v>
      </c>
      <c r="S101" s="1807">
        <f t="shared" si="17"/>
        <v>16.666920000000001</v>
      </c>
      <c r="T101" s="1851"/>
      <c r="U101" s="1764">
        <f t="shared" si="14"/>
        <v>0</v>
      </c>
      <c r="V101" s="1764">
        <f t="shared" si="15"/>
        <v>0</v>
      </c>
      <c r="W101" s="1764">
        <f t="shared" si="16"/>
        <v>2876</v>
      </c>
      <c r="X101" s="1768">
        <v>2876</v>
      </c>
      <c r="Y101" s="1784">
        <v>615086</v>
      </c>
      <c r="Z101" s="1770">
        <v>42181</v>
      </c>
      <c r="AA101" s="1843" t="s">
        <v>104</v>
      </c>
      <c r="AB101" s="1843" t="s">
        <v>104</v>
      </c>
      <c r="AC101" s="1762"/>
      <c r="AE101" s="1762"/>
      <c r="AF101" s="1762"/>
      <c r="AG101" s="1762"/>
      <c r="AH101" s="1780"/>
      <c r="AK101" s="1780"/>
      <c r="AL101" s="1780"/>
      <c r="AM101" s="1762"/>
      <c r="AP101" s="1762"/>
      <c r="AQ101" s="1762"/>
      <c r="AR101" s="1780"/>
      <c r="AS101" s="1780"/>
      <c r="AT101" s="1780"/>
      <c r="AU101" s="1780"/>
      <c r="AV101" s="1780"/>
      <c r="AW101" s="1762"/>
      <c r="AZ101" s="1762"/>
      <c r="BA101" s="1762"/>
    </row>
    <row r="102" spans="1:53" x14ac:dyDescent="0.25">
      <c r="A102" s="1781">
        <v>2015078</v>
      </c>
      <c r="C102" s="1782" t="s">
        <v>259</v>
      </c>
      <c r="D102" s="1762" t="s">
        <v>26</v>
      </c>
      <c r="E102" s="1762">
        <v>5</v>
      </c>
      <c r="F102" s="1762">
        <v>40</v>
      </c>
      <c r="G102" s="1762">
        <v>25</v>
      </c>
      <c r="H102" s="1762">
        <v>15</v>
      </c>
      <c r="I102" s="1783">
        <v>1</v>
      </c>
      <c r="J102" s="1783">
        <v>1</v>
      </c>
      <c r="K102" s="1783"/>
      <c r="L102" s="1764">
        <v>9890</v>
      </c>
      <c r="N102" s="1764">
        <f t="shared" si="21"/>
        <v>10147.02</v>
      </c>
      <c r="O102" s="1764">
        <v>8714.52</v>
      </c>
      <c r="P102" s="1850">
        <f t="shared" si="22"/>
        <v>0.85882554681078782</v>
      </c>
      <c r="Q102" s="1764">
        <v>1432.5</v>
      </c>
      <c r="R102" s="1850">
        <f t="shared" si="23"/>
        <v>0.14117445318921221</v>
      </c>
      <c r="S102" s="1807">
        <f t="shared" si="17"/>
        <v>57.3</v>
      </c>
      <c r="T102" s="1851"/>
      <c r="U102" s="1764">
        <f t="shared" si="14"/>
        <v>0</v>
      </c>
      <c r="V102" s="1764">
        <f t="shared" si="15"/>
        <v>0</v>
      </c>
      <c r="W102" s="1764">
        <f t="shared" si="16"/>
        <v>9890</v>
      </c>
      <c r="X102" s="1768">
        <v>9890</v>
      </c>
      <c r="Y102" s="1784">
        <v>615090</v>
      </c>
      <c r="Z102" s="1770">
        <v>42188</v>
      </c>
      <c r="AA102" s="1843" t="s">
        <v>104</v>
      </c>
      <c r="AB102" s="1843" t="s">
        <v>104</v>
      </c>
      <c r="AC102" s="1762"/>
      <c r="AE102" s="1762"/>
      <c r="AF102" s="1762"/>
      <c r="AG102" s="1762"/>
      <c r="AH102" s="1780"/>
      <c r="AK102" s="1780"/>
      <c r="AL102" s="1780"/>
      <c r="AM102" s="1762"/>
      <c r="AP102" s="1762"/>
      <c r="AQ102" s="1762"/>
      <c r="AR102" s="1780"/>
      <c r="AS102" s="1780"/>
      <c r="AT102" s="1780"/>
      <c r="AU102" s="1780"/>
      <c r="AV102" s="1780"/>
      <c r="AW102" s="1762"/>
      <c r="AZ102" s="1762"/>
      <c r="BA102" s="1762"/>
    </row>
    <row r="103" spans="1:53" x14ac:dyDescent="0.25">
      <c r="A103" s="1781">
        <v>2015079</v>
      </c>
      <c r="C103" s="1782" t="s">
        <v>260</v>
      </c>
      <c r="D103" s="1762" t="s">
        <v>26</v>
      </c>
      <c r="E103" s="1762">
        <v>5</v>
      </c>
      <c r="F103" s="1762">
        <v>40</v>
      </c>
      <c r="G103" s="1762">
        <v>25</v>
      </c>
      <c r="H103" s="1762">
        <v>15</v>
      </c>
      <c r="I103" s="1783">
        <v>1</v>
      </c>
      <c r="J103" s="1783">
        <v>1</v>
      </c>
      <c r="K103" s="1783"/>
      <c r="L103" s="1764">
        <v>9890</v>
      </c>
      <c r="N103" s="1764">
        <f t="shared" si="21"/>
        <v>10147.02</v>
      </c>
      <c r="O103" s="1764">
        <v>8714.52</v>
      </c>
      <c r="P103" s="1850">
        <f t="shared" si="22"/>
        <v>0.85882554681078782</v>
      </c>
      <c r="Q103" s="1764">
        <v>1432.5</v>
      </c>
      <c r="R103" s="1850">
        <f t="shared" si="23"/>
        <v>0.14117445318921221</v>
      </c>
      <c r="S103" s="1807">
        <f t="shared" si="17"/>
        <v>57.3</v>
      </c>
      <c r="T103" s="1851"/>
      <c r="U103" s="1764">
        <f t="shared" si="14"/>
        <v>0</v>
      </c>
      <c r="V103" s="1764">
        <f t="shared" si="15"/>
        <v>0</v>
      </c>
      <c r="W103" s="1764">
        <f t="shared" si="16"/>
        <v>9890</v>
      </c>
      <c r="X103" s="1768">
        <v>9890</v>
      </c>
      <c r="Y103" s="1784">
        <v>615091</v>
      </c>
      <c r="Z103" s="1770">
        <v>42188</v>
      </c>
      <c r="AA103" s="1843" t="s">
        <v>104</v>
      </c>
      <c r="AB103" s="1843" t="s">
        <v>104</v>
      </c>
      <c r="AC103" s="1762"/>
      <c r="AE103" s="1762"/>
      <c r="AF103" s="1762"/>
      <c r="AG103" s="1762"/>
      <c r="AH103" s="1780"/>
      <c r="AK103" s="1780"/>
      <c r="AL103" s="1780"/>
      <c r="AM103" s="1762"/>
      <c r="AP103" s="1762"/>
      <c r="AQ103" s="1762"/>
      <c r="AR103" s="1780"/>
      <c r="AS103" s="1780"/>
      <c r="AT103" s="1780"/>
      <c r="AU103" s="1780"/>
      <c r="AV103" s="1780"/>
      <c r="AW103" s="1762"/>
      <c r="AZ103" s="1762"/>
      <c r="BA103" s="1762"/>
    </row>
    <row r="104" spans="1:53" x14ac:dyDescent="0.25">
      <c r="A104" s="1781">
        <v>2015080</v>
      </c>
      <c r="C104" s="1782" t="s">
        <v>265</v>
      </c>
      <c r="D104" s="1762" t="s">
        <v>26</v>
      </c>
      <c r="E104" s="1762">
        <v>0</v>
      </c>
      <c r="F104" s="1762">
        <v>0</v>
      </c>
      <c r="G104" s="1762">
        <v>0</v>
      </c>
      <c r="H104" s="1762">
        <v>0</v>
      </c>
      <c r="I104" s="1783">
        <v>1</v>
      </c>
      <c r="J104" s="1783">
        <v>0</v>
      </c>
      <c r="K104" s="1783"/>
      <c r="L104" s="1764">
        <v>660</v>
      </c>
      <c r="O104" s="1764">
        <v>330</v>
      </c>
      <c r="Q104" s="1764">
        <v>0</v>
      </c>
      <c r="S104" s="1807">
        <f t="shared" si="17"/>
        <v>0</v>
      </c>
      <c r="U104" s="1764">
        <f t="shared" ref="U104:U133" si="24">((1-I104)*O104)+((1-J104)*Q104)</f>
        <v>0</v>
      </c>
      <c r="V104" s="1764">
        <f t="shared" ref="V104:V135" si="25">L104-W104</f>
        <v>0</v>
      </c>
      <c r="W104" s="1764">
        <f t="shared" ref="W104:W135" si="26">X104+AC104+AH104+AM104+AO104+AR104</f>
        <v>660</v>
      </c>
      <c r="X104" s="1768">
        <v>660</v>
      </c>
      <c r="Y104" s="1784">
        <v>615088</v>
      </c>
      <c r="Z104" s="1770">
        <v>42188</v>
      </c>
      <c r="AA104" s="1843" t="s">
        <v>104</v>
      </c>
      <c r="AB104" s="1843" t="s">
        <v>104</v>
      </c>
      <c r="AC104" s="1762"/>
      <c r="AE104" s="1762"/>
      <c r="AF104" s="1762"/>
      <c r="AG104" s="1762"/>
      <c r="AH104" s="1780"/>
      <c r="AK104" s="1780"/>
      <c r="AL104" s="1780"/>
      <c r="AM104" s="1762"/>
      <c r="AP104" s="1762"/>
      <c r="AQ104" s="1762"/>
      <c r="AR104" s="1780"/>
      <c r="AS104" s="1780"/>
      <c r="AT104" s="1780"/>
      <c r="AU104" s="1780"/>
      <c r="AV104" s="1780"/>
      <c r="AW104" s="1762"/>
      <c r="AZ104" s="1762"/>
      <c r="BA104" s="1762"/>
    </row>
    <row r="105" spans="1:53" x14ac:dyDescent="0.25">
      <c r="A105" s="1781">
        <v>2015081</v>
      </c>
      <c r="C105" s="1782" t="s">
        <v>266</v>
      </c>
      <c r="D105" s="1762" t="s">
        <v>26</v>
      </c>
      <c r="E105" s="1762">
        <v>0</v>
      </c>
      <c r="F105" s="1762">
        <v>0</v>
      </c>
      <c r="G105" s="1762">
        <v>0</v>
      </c>
      <c r="H105" s="1762">
        <v>0</v>
      </c>
      <c r="I105" s="1783">
        <v>1</v>
      </c>
      <c r="J105" s="1783">
        <v>0</v>
      </c>
      <c r="K105" s="1783"/>
      <c r="L105" s="1764">
        <v>540</v>
      </c>
      <c r="O105" s="1764">
        <v>270</v>
      </c>
      <c r="Q105" s="1764">
        <v>0</v>
      </c>
      <c r="S105" s="1807">
        <f t="shared" si="17"/>
        <v>0</v>
      </c>
      <c r="U105" s="1764">
        <f t="shared" si="24"/>
        <v>0</v>
      </c>
      <c r="V105" s="1764">
        <f t="shared" si="25"/>
        <v>0</v>
      </c>
      <c r="W105" s="1764">
        <f t="shared" si="26"/>
        <v>540</v>
      </c>
      <c r="X105" s="1768">
        <v>540</v>
      </c>
      <c r="Y105" s="1784">
        <v>615089</v>
      </c>
      <c r="Z105" s="1770">
        <v>42188</v>
      </c>
      <c r="AA105" s="1843" t="s">
        <v>104</v>
      </c>
      <c r="AB105" s="1843" t="s">
        <v>104</v>
      </c>
      <c r="AC105" s="1762"/>
      <c r="AE105" s="1762"/>
      <c r="AF105" s="1762"/>
      <c r="AG105" s="1762"/>
      <c r="AH105" s="1780"/>
      <c r="AK105" s="1780"/>
      <c r="AL105" s="1780"/>
      <c r="AM105" s="1762"/>
      <c r="AP105" s="1762"/>
      <c r="AQ105" s="1762"/>
      <c r="AR105" s="1780"/>
      <c r="AS105" s="1780"/>
      <c r="AT105" s="1780"/>
      <c r="AU105" s="1780"/>
      <c r="AV105" s="1780"/>
      <c r="AW105" s="1762"/>
      <c r="AZ105" s="1762"/>
      <c r="BA105" s="1762"/>
    </row>
    <row r="106" spans="1:53" x14ac:dyDescent="0.25">
      <c r="A106" s="1781">
        <v>2015082</v>
      </c>
      <c r="C106" s="1782" t="s">
        <v>262</v>
      </c>
      <c r="D106" s="1762" t="s">
        <v>26</v>
      </c>
      <c r="E106" s="1762">
        <v>1</v>
      </c>
      <c r="F106" s="1762">
        <v>7</v>
      </c>
      <c r="G106" s="1762">
        <v>3</v>
      </c>
      <c r="H106" s="1762">
        <v>4</v>
      </c>
      <c r="I106" s="1783">
        <v>1</v>
      </c>
      <c r="J106" s="1783">
        <v>1</v>
      </c>
      <c r="K106" s="1783"/>
      <c r="L106" s="1764">
        <v>2771</v>
      </c>
      <c r="N106" s="1764">
        <f t="shared" ref="N106:N117" si="27">O106+Q106</f>
        <v>1743.25</v>
      </c>
      <c r="O106" s="1764">
        <v>1395.75</v>
      </c>
      <c r="P106" s="1850">
        <f t="shared" ref="P106:P117" si="28">O106/N106</f>
        <v>0.80065968736555282</v>
      </c>
      <c r="Q106" s="1764">
        <v>347.5</v>
      </c>
      <c r="R106" s="1850">
        <f t="shared" ref="R106:R117" si="29">Q106/N106</f>
        <v>0.19934031263444715</v>
      </c>
      <c r="S106" s="1807">
        <f t="shared" si="17"/>
        <v>13.9</v>
      </c>
      <c r="T106" s="1851"/>
      <c r="U106" s="1764">
        <f t="shared" si="24"/>
        <v>0</v>
      </c>
      <c r="V106" s="1764">
        <f t="shared" si="25"/>
        <v>0</v>
      </c>
      <c r="W106" s="1764">
        <f t="shared" si="26"/>
        <v>2771</v>
      </c>
      <c r="X106" s="1768">
        <v>2771</v>
      </c>
      <c r="Y106" s="1784">
        <v>615092</v>
      </c>
      <c r="Z106" s="1770">
        <v>42188</v>
      </c>
      <c r="AA106" s="1843" t="s">
        <v>104</v>
      </c>
      <c r="AB106" s="1843" t="s">
        <v>104</v>
      </c>
      <c r="AC106" s="1762"/>
      <c r="AE106" s="1762"/>
      <c r="AF106" s="1762"/>
      <c r="AG106" s="1762"/>
      <c r="AH106" s="1780"/>
      <c r="AK106" s="1780"/>
      <c r="AL106" s="1780"/>
      <c r="AM106" s="1762"/>
      <c r="AP106" s="1762"/>
      <c r="AQ106" s="1762"/>
      <c r="AR106" s="1780"/>
      <c r="AS106" s="1780"/>
      <c r="AT106" s="1780"/>
      <c r="AU106" s="1780"/>
      <c r="AV106" s="1780"/>
      <c r="AW106" s="1762"/>
      <c r="AZ106" s="1762"/>
      <c r="BA106" s="1762"/>
    </row>
    <row r="107" spans="1:53" x14ac:dyDescent="0.25">
      <c r="A107" s="1781">
        <v>2015083</v>
      </c>
      <c r="C107" s="1782" t="s">
        <v>263</v>
      </c>
      <c r="D107" s="1762" t="s">
        <v>26</v>
      </c>
      <c r="E107" s="1762">
        <v>1</v>
      </c>
      <c r="F107" s="1762">
        <v>7</v>
      </c>
      <c r="G107" s="1762">
        <v>3</v>
      </c>
      <c r="H107" s="1762">
        <v>2</v>
      </c>
      <c r="I107" s="1783">
        <v>1</v>
      </c>
      <c r="J107" s="1783">
        <v>1</v>
      </c>
      <c r="K107" s="1783"/>
      <c r="L107" s="1764">
        <v>2526</v>
      </c>
      <c r="N107" s="1764">
        <f t="shared" si="27"/>
        <v>1434.75</v>
      </c>
      <c r="O107" s="1764">
        <v>1151</v>
      </c>
      <c r="P107" s="1850">
        <f t="shared" si="28"/>
        <v>0.80223035372016027</v>
      </c>
      <c r="Q107" s="1764">
        <v>283.75</v>
      </c>
      <c r="R107" s="1850">
        <f t="shared" si="29"/>
        <v>0.1977696462798397</v>
      </c>
      <c r="S107" s="1807">
        <f t="shared" si="17"/>
        <v>11.35</v>
      </c>
      <c r="T107" s="1851"/>
      <c r="U107" s="1764">
        <f t="shared" si="24"/>
        <v>0</v>
      </c>
      <c r="V107" s="1764">
        <f t="shared" si="25"/>
        <v>0</v>
      </c>
      <c r="W107" s="1764">
        <f t="shared" si="26"/>
        <v>2526</v>
      </c>
      <c r="X107" s="1768">
        <v>2526</v>
      </c>
      <c r="Y107" s="1784">
        <v>615093</v>
      </c>
      <c r="Z107" s="1770">
        <v>42188</v>
      </c>
      <c r="AA107" s="1843" t="s">
        <v>104</v>
      </c>
      <c r="AB107" s="1843" t="s">
        <v>104</v>
      </c>
      <c r="AC107" s="1762"/>
      <c r="AE107" s="1762"/>
      <c r="AF107" s="1762"/>
      <c r="AG107" s="1762"/>
      <c r="AH107" s="1780"/>
      <c r="AK107" s="1780"/>
      <c r="AL107" s="1780"/>
      <c r="AM107" s="1762"/>
      <c r="AP107" s="1762"/>
      <c r="AQ107" s="1762"/>
      <c r="AR107" s="1780"/>
      <c r="AS107" s="1780"/>
      <c r="AT107" s="1780"/>
      <c r="AU107" s="1780"/>
      <c r="AV107" s="1780"/>
      <c r="AW107" s="1762"/>
      <c r="AZ107" s="1762"/>
      <c r="BA107" s="1762"/>
    </row>
    <row r="108" spans="1:53" x14ac:dyDescent="0.25">
      <c r="A108" s="1781">
        <v>2015084</v>
      </c>
      <c r="C108" s="1782" t="s">
        <v>269</v>
      </c>
      <c r="D108" s="1762" t="s">
        <v>26</v>
      </c>
      <c r="E108" s="1762">
        <v>1</v>
      </c>
      <c r="F108" s="1762">
        <v>9</v>
      </c>
      <c r="G108" s="1762">
        <v>5</v>
      </c>
      <c r="H108" s="1762">
        <v>4</v>
      </c>
      <c r="I108" s="1783">
        <v>1</v>
      </c>
      <c r="J108" s="1783">
        <v>1</v>
      </c>
      <c r="K108" s="1783"/>
      <c r="L108" s="1764">
        <v>2496</v>
      </c>
      <c r="N108" s="1764">
        <f t="shared" si="27"/>
        <v>1664.62</v>
      </c>
      <c r="O108" s="1764">
        <v>1263.3699999999999</v>
      </c>
      <c r="P108" s="1850">
        <f t="shared" si="28"/>
        <v>0.7589539955064819</v>
      </c>
      <c r="Q108" s="1764">
        <v>401.25</v>
      </c>
      <c r="R108" s="1850">
        <f t="shared" si="29"/>
        <v>0.24104600449351807</v>
      </c>
      <c r="S108" s="1807">
        <f t="shared" si="17"/>
        <v>16.05</v>
      </c>
      <c r="T108" s="1851"/>
      <c r="U108" s="1764">
        <f t="shared" si="24"/>
        <v>0</v>
      </c>
      <c r="V108" s="1764">
        <f t="shared" si="25"/>
        <v>0</v>
      </c>
      <c r="W108" s="1764">
        <f t="shared" si="26"/>
        <v>2496</v>
      </c>
      <c r="X108" s="1768">
        <v>2496</v>
      </c>
      <c r="Y108" s="1784">
        <v>615094</v>
      </c>
      <c r="Z108" s="1770">
        <v>42191</v>
      </c>
      <c r="AA108" s="1843" t="s">
        <v>104</v>
      </c>
      <c r="AB108" s="1843" t="s">
        <v>104</v>
      </c>
      <c r="AC108" s="1762"/>
      <c r="AE108" s="1762"/>
      <c r="AF108" s="1762"/>
      <c r="AG108" s="1762"/>
      <c r="AH108" s="1780"/>
      <c r="AK108" s="1780"/>
      <c r="AL108" s="1780"/>
      <c r="AM108" s="1762"/>
      <c r="AP108" s="1762"/>
      <c r="AQ108" s="1762"/>
      <c r="AR108" s="1780"/>
      <c r="AS108" s="1780"/>
      <c r="AT108" s="1780"/>
      <c r="AU108" s="1780"/>
      <c r="AV108" s="1780"/>
      <c r="AW108" s="1762"/>
      <c r="AZ108" s="1762"/>
      <c r="BA108" s="1762"/>
    </row>
    <row r="109" spans="1:53" x14ac:dyDescent="0.25">
      <c r="A109" s="1781">
        <v>2015085</v>
      </c>
      <c r="C109" s="1782" t="s">
        <v>280</v>
      </c>
      <c r="D109" s="1762" t="s">
        <v>26</v>
      </c>
      <c r="E109" s="1762">
        <v>1</v>
      </c>
      <c r="F109" s="1762">
        <v>11</v>
      </c>
      <c r="G109" s="1762">
        <v>5</v>
      </c>
      <c r="H109" s="1762">
        <v>3</v>
      </c>
      <c r="I109" s="1783">
        <v>1</v>
      </c>
      <c r="J109" s="1783">
        <v>1</v>
      </c>
      <c r="K109" s="1783"/>
      <c r="L109" s="1764">
        <v>3237</v>
      </c>
      <c r="N109" s="1764">
        <f t="shared" si="27"/>
        <v>2687.21</v>
      </c>
      <c r="O109" s="1764">
        <v>2248.88</v>
      </c>
      <c r="P109" s="1850">
        <f t="shared" si="28"/>
        <v>0.83688286363923925</v>
      </c>
      <c r="Q109" s="1764">
        <v>438.33</v>
      </c>
      <c r="R109" s="1850">
        <f t="shared" si="29"/>
        <v>0.16311713636076078</v>
      </c>
      <c r="S109" s="1807">
        <f t="shared" si="17"/>
        <v>17.533200000000001</v>
      </c>
      <c r="T109" s="1851"/>
      <c r="U109" s="1764">
        <f t="shared" si="24"/>
        <v>0</v>
      </c>
      <c r="V109" s="1764">
        <f t="shared" si="25"/>
        <v>0</v>
      </c>
      <c r="W109" s="1764">
        <f t="shared" si="26"/>
        <v>3237</v>
      </c>
      <c r="X109" s="1768">
        <v>3237</v>
      </c>
      <c r="Y109" s="1784">
        <v>615096</v>
      </c>
      <c r="Z109" s="1770">
        <v>42195</v>
      </c>
      <c r="AA109" s="1843" t="s">
        <v>104</v>
      </c>
      <c r="AB109" s="1843" t="s">
        <v>104</v>
      </c>
      <c r="AC109" s="1762"/>
      <c r="AE109" s="1762"/>
      <c r="AF109" s="1762"/>
      <c r="AG109" s="1762"/>
      <c r="AH109" s="1780"/>
      <c r="AK109" s="1780"/>
      <c r="AL109" s="1780"/>
      <c r="AM109" s="1762"/>
      <c r="AP109" s="1762"/>
      <c r="AQ109" s="1762"/>
      <c r="AR109" s="1780"/>
      <c r="AS109" s="1780"/>
      <c r="AT109" s="1780"/>
      <c r="AU109" s="1780"/>
      <c r="AV109" s="1780"/>
      <c r="AW109" s="1762"/>
      <c r="AZ109" s="1762"/>
      <c r="BA109" s="1762"/>
    </row>
    <row r="110" spans="1:53" x14ac:dyDescent="0.25">
      <c r="A110" s="1781">
        <v>2015086</v>
      </c>
      <c r="C110" s="1782" t="s">
        <v>271</v>
      </c>
      <c r="D110" s="1762" t="s">
        <v>26</v>
      </c>
      <c r="E110" s="1762">
        <v>1</v>
      </c>
      <c r="F110" s="1762">
        <v>10</v>
      </c>
      <c r="G110" s="1762">
        <v>7</v>
      </c>
      <c r="H110" s="1762">
        <v>2</v>
      </c>
      <c r="I110" s="1783">
        <v>1</v>
      </c>
      <c r="J110" s="1783">
        <v>1</v>
      </c>
      <c r="K110" s="1783"/>
      <c r="L110" s="1764">
        <v>3204</v>
      </c>
      <c r="N110" s="1764">
        <f t="shared" si="27"/>
        <v>2138.4</v>
      </c>
      <c r="O110" s="1764">
        <v>1624.23</v>
      </c>
      <c r="P110" s="1850">
        <f t="shared" si="28"/>
        <v>0.75955387205387204</v>
      </c>
      <c r="Q110" s="1764">
        <v>514.16999999999996</v>
      </c>
      <c r="R110" s="1850">
        <f t="shared" si="29"/>
        <v>0.24044612794612791</v>
      </c>
      <c r="S110" s="1807">
        <f t="shared" si="17"/>
        <v>20.566799999999997</v>
      </c>
      <c r="T110" s="1851"/>
      <c r="U110" s="1764">
        <f t="shared" si="24"/>
        <v>0</v>
      </c>
      <c r="V110" s="1764">
        <f t="shared" si="25"/>
        <v>0</v>
      </c>
      <c r="W110" s="1764">
        <f t="shared" si="26"/>
        <v>3204</v>
      </c>
      <c r="X110" s="1768">
        <v>3204</v>
      </c>
      <c r="Y110" s="1784">
        <v>615097</v>
      </c>
      <c r="Z110" s="1770">
        <v>42195</v>
      </c>
      <c r="AA110" s="1843" t="s">
        <v>104</v>
      </c>
      <c r="AB110" s="1843" t="s">
        <v>104</v>
      </c>
      <c r="AC110" s="1762"/>
      <c r="AE110" s="1762"/>
      <c r="AF110" s="1762"/>
      <c r="AG110" s="1762"/>
      <c r="AH110" s="1780"/>
      <c r="AK110" s="1780"/>
      <c r="AL110" s="1780"/>
      <c r="AM110" s="1762"/>
      <c r="AP110" s="1762"/>
      <c r="AQ110" s="1762"/>
      <c r="AR110" s="1780"/>
      <c r="AS110" s="1780"/>
      <c r="AT110" s="1780"/>
      <c r="AU110" s="1780"/>
      <c r="AV110" s="1780"/>
      <c r="AW110" s="1762"/>
      <c r="AZ110" s="1762"/>
      <c r="BA110" s="1762"/>
    </row>
    <row r="111" spans="1:53" x14ac:dyDescent="0.25">
      <c r="A111" s="1781">
        <v>2015087</v>
      </c>
      <c r="C111" s="1782" t="s">
        <v>274</v>
      </c>
      <c r="D111" s="1762" t="s">
        <v>26</v>
      </c>
      <c r="E111" s="1762">
        <v>1</v>
      </c>
      <c r="F111" s="1762">
        <v>9</v>
      </c>
      <c r="G111" s="1762">
        <v>5</v>
      </c>
      <c r="H111" s="1762">
        <v>3</v>
      </c>
      <c r="I111" s="1783">
        <v>1</v>
      </c>
      <c r="J111" s="1783">
        <v>1</v>
      </c>
      <c r="K111" s="1783"/>
      <c r="L111" s="1764">
        <v>2642.9</v>
      </c>
      <c r="N111" s="1764">
        <f t="shared" si="27"/>
        <v>1749.85</v>
      </c>
      <c r="O111" s="1764">
        <v>1381.52</v>
      </c>
      <c r="P111" s="1850">
        <f t="shared" si="28"/>
        <v>0.78950767208617889</v>
      </c>
      <c r="Q111" s="1764">
        <v>368.33</v>
      </c>
      <c r="R111" s="1850">
        <f t="shared" si="29"/>
        <v>0.21049232791382119</v>
      </c>
      <c r="S111" s="1807">
        <f t="shared" si="17"/>
        <v>14.7332</v>
      </c>
      <c r="T111" s="1851"/>
      <c r="U111" s="1764">
        <f t="shared" si="24"/>
        <v>0</v>
      </c>
      <c r="V111" s="1764">
        <f t="shared" si="25"/>
        <v>0</v>
      </c>
      <c r="W111" s="1764">
        <f t="shared" si="26"/>
        <v>2642.9</v>
      </c>
      <c r="X111" s="1768">
        <v>2642.9</v>
      </c>
      <c r="Y111" s="1784">
        <v>615098</v>
      </c>
      <c r="Z111" s="1770">
        <v>42195</v>
      </c>
      <c r="AA111" s="1843" t="s">
        <v>104</v>
      </c>
      <c r="AB111" s="1843" t="s">
        <v>104</v>
      </c>
      <c r="AC111" s="1762"/>
      <c r="AE111" s="1762"/>
      <c r="AF111" s="1762"/>
      <c r="AG111" s="1762"/>
      <c r="AH111" s="1780"/>
      <c r="AK111" s="1780"/>
      <c r="AL111" s="1780"/>
      <c r="AM111" s="1762"/>
      <c r="AP111" s="1762"/>
      <c r="AQ111" s="1762"/>
      <c r="AR111" s="1780"/>
      <c r="AS111" s="1780"/>
      <c r="AT111" s="1780"/>
      <c r="AU111" s="1780"/>
      <c r="AV111" s="1780"/>
      <c r="AW111" s="1762"/>
      <c r="AZ111" s="1762"/>
      <c r="BA111" s="1762"/>
    </row>
    <row r="112" spans="1:53" x14ac:dyDescent="0.25">
      <c r="A112" s="1781">
        <v>2015088</v>
      </c>
      <c r="C112" s="1782" t="s">
        <v>275</v>
      </c>
      <c r="D112" s="1762" t="s">
        <v>26</v>
      </c>
      <c r="E112" s="1762">
        <v>1</v>
      </c>
      <c r="F112" s="1762">
        <v>9</v>
      </c>
      <c r="G112" s="1762">
        <v>5</v>
      </c>
      <c r="H112" s="1762">
        <v>3</v>
      </c>
      <c r="I112" s="1783">
        <v>1</v>
      </c>
      <c r="J112" s="1783">
        <v>1</v>
      </c>
      <c r="K112" s="1783"/>
      <c r="L112" s="1764">
        <v>2642.9</v>
      </c>
      <c r="N112" s="1764">
        <f t="shared" si="27"/>
        <v>1749.85</v>
      </c>
      <c r="O112" s="1764">
        <v>1381.52</v>
      </c>
      <c r="P112" s="1850">
        <f t="shared" si="28"/>
        <v>0.78950767208617889</v>
      </c>
      <c r="Q112" s="1764">
        <v>368.33</v>
      </c>
      <c r="R112" s="1850">
        <f t="shared" si="29"/>
        <v>0.21049232791382119</v>
      </c>
      <c r="S112" s="1807">
        <f t="shared" si="17"/>
        <v>14.7332</v>
      </c>
      <c r="T112" s="1851"/>
      <c r="U112" s="1764">
        <f t="shared" si="24"/>
        <v>0</v>
      </c>
      <c r="V112" s="1764">
        <f t="shared" si="25"/>
        <v>0</v>
      </c>
      <c r="W112" s="1764">
        <f t="shared" si="26"/>
        <v>2642.9</v>
      </c>
      <c r="X112" s="1768">
        <v>2642.9</v>
      </c>
      <c r="Y112" s="1784">
        <v>615099</v>
      </c>
      <c r="Z112" s="1770">
        <v>42195</v>
      </c>
      <c r="AA112" s="1843" t="s">
        <v>104</v>
      </c>
      <c r="AB112" s="1843" t="s">
        <v>104</v>
      </c>
      <c r="AC112" s="1762"/>
      <c r="AE112" s="1762"/>
      <c r="AF112" s="1762"/>
      <c r="AG112" s="1762"/>
      <c r="AH112" s="1780"/>
      <c r="AK112" s="1780"/>
      <c r="AL112" s="1780"/>
      <c r="AM112" s="1762"/>
      <c r="AP112" s="1762"/>
      <c r="AQ112" s="1762"/>
      <c r="AR112" s="1780"/>
      <c r="AS112" s="1780"/>
      <c r="AT112" s="1780"/>
      <c r="AU112" s="1780"/>
      <c r="AV112" s="1780"/>
      <c r="AW112" s="1762"/>
      <c r="AZ112" s="1762"/>
      <c r="BA112" s="1762"/>
    </row>
    <row r="113" spans="1:53" x14ac:dyDescent="0.25">
      <c r="A113" s="1781">
        <v>2015089</v>
      </c>
      <c r="C113" s="1782" t="s">
        <v>276</v>
      </c>
      <c r="D113" s="1762" t="s">
        <v>26</v>
      </c>
      <c r="E113" s="1762">
        <v>1</v>
      </c>
      <c r="F113" s="1762">
        <v>9</v>
      </c>
      <c r="G113" s="1762">
        <v>5</v>
      </c>
      <c r="H113" s="1762">
        <v>3</v>
      </c>
      <c r="I113" s="1783">
        <v>1</v>
      </c>
      <c r="J113" s="1783">
        <v>1</v>
      </c>
      <c r="K113" s="1783"/>
      <c r="L113" s="1764">
        <v>2642.9</v>
      </c>
      <c r="N113" s="1764">
        <f t="shared" si="27"/>
        <v>1749.85</v>
      </c>
      <c r="O113" s="1764">
        <v>1381.52</v>
      </c>
      <c r="P113" s="1850">
        <f t="shared" si="28"/>
        <v>0.78950767208617889</v>
      </c>
      <c r="Q113" s="1764">
        <v>368.33</v>
      </c>
      <c r="R113" s="1850">
        <f t="shared" si="29"/>
        <v>0.21049232791382119</v>
      </c>
      <c r="S113" s="1807">
        <f t="shared" si="17"/>
        <v>14.7332</v>
      </c>
      <c r="T113" s="1851"/>
      <c r="U113" s="1764">
        <f t="shared" si="24"/>
        <v>0</v>
      </c>
      <c r="V113" s="1764">
        <f t="shared" si="25"/>
        <v>0</v>
      </c>
      <c r="W113" s="1764">
        <f t="shared" si="26"/>
        <v>2642.9</v>
      </c>
      <c r="X113" s="1768">
        <v>2642.9</v>
      </c>
      <c r="Y113" s="1784">
        <v>615100</v>
      </c>
      <c r="Z113" s="1770">
        <v>42195</v>
      </c>
      <c r="AA113" s="1843" t="s">
        <v>104</v>
      </c>
      <c r="AB113" s="1843" t="s">
        <v>104</v>
      </c>
      <c r="AC113" s="1762"/>
      <c r="AE113" s="1762"/>
      <c r="AF113" s="1762"/>
      <c r="AG113" s="1762"/>
      <c r="AH113" s="1780"/>
      <c r="AK113" s="1780"/>
      <c r="AL113" s="1780"/>
      <c r="AM113" s="1762"/>
      <c r="AP113" s="1762"/>
      <c r="AQ113" s="1762"/>
      <c r="AR113" s="1780"/>
      <c r="AS113" s="1780"/>
      <c r="AT113" s="1780"/>
      <c r="AU113" s="1780"/>
      <c r="AV113" s="1780"/>
      <c r="AW113" s="1762"/>
      <c r="AZ113" s="1762"/>
      <c r="BA113" s="1762"/>
    </row>
    <row r="114" spans="1:53" x14ac:dyDescent="0.25">
      <c r="A114" s="1781">
        <v>2015090</v>
      </c>
      <c r="C114" s="1782" t="s">
        <v>285</v>
      </c>
      <c r="D114" s="1762" t="s">
        <v>26</v>
      </c>
      <c r="E114" s="1762">
        <v>1</v>
      </c>
      <c r="F114" s="1762">
        <v>3</v>
      </c>
      <c r="G114" s="1762">
        <v>3</v>
      </c>
      <c r="H114" s="1762">
        <v>0</v>
      </c>
      <c r="I114" s="1783">
        <v>1</v>
      </c>
      <c r="J114" s="1783">
        <v>1</v>
      </c>
      <c r="K114" s="1783"/>
      <c r="L114" s="1764">
        <v>380</v>
      </c>
      <c r="N114" s="1764">
        <f t="shared" si="27"/>
        <v>286.33999999999997</v>
      </c>
      <c r="O114" s="1764">
        <v>197.17</v>
      </c>
      <c r="P114" s="1850">
        <f t="shared" si="28"/>
        <v>0.68858699448208427</v>
      </c>
      <c r="Q114" s="1764">
        <v>89.17</v>
      </c>
      <c r="R114" s="1850">
        <f t="shared" si="29"/>
        <v>0.31141300551791579</v>
      </c>
      <c r="S114" s="1807">
        <f t="shared" si="17"/>
        <v>3.5668000000000002</v>
      </c>
      <c r="T114" s="1851"/>
      <c r="U114" s="1764">
        <f t="shared" si="24"/>
        <v>0</v>
      </c>
      <c r="V114" s="1764">
        <f t="shared" si="25"/>
        <v>0</v>
      </c>
      <c r="W114" s="1764">
        <f t="shared" si="26"/>
        <v>380</v>
      </c>
      <c r="X114" s="1768">
        <v>380</v>
      </c>
      <c r="Y114" s="1784">
        <v>615101</v>
      </c>
      <c r="Z114" s="1770">
        <v>42195</v>
      </c>
      <c r="AA114" s="1843" t="s">
        <v>104</v>
      </c>
      <c r="AB114" s="1843" t="s">
        <v>104</v>
      </c>
      <c r="AC114" s="1762"/>
      <c r="AE114" s="1762"/>
      <c r="AF114" s="1762"/>
      <c r="AG114" s="1762"/>
      <c r="AH114" s="1780"/>
      <c r="AK114" s="1780"/>
      <c r="AL114" s="1780"/>
      <c r="AM114" s="1762"/>
      <c r="AP114" s="1762"/>
      <c r="AQ114" s="1762"/>
      <c r="AR114" s="1780"/>
      <c r="AS114" s="1780"/>
      <c r="AT114" s="1780"/>
      <c r="AU114" s="1780"/>
      <c r="AV114" s="1780"/>
      <c r="AW114" s="1762"/>
      <c r="AZ114" s="1762"/>
      <c r="BA114" s="1762"/>
    </row>
    <row r="115" spans="1:53" x14ac:dyDescent="0.25">
      <c r="A115" s="1781">
        <v>2015091</v>
      </c>
      <c r="C115" s="1782" t="s">
        <v>273</v>
      </c>
      <c r="D115" s="1762" t="s">
        <v>283</v>
      </c>
      <c r="E115" s="1762">
        <v>1</v>
      </c>
      <c r="F115" s="1762">
        <v>2</v>
      </c>
      <c r="G115" s="1762">
        <v>2</v>
      </c>
      <c r="H115" s="1762">
        <v>0</v>
      </c>
      <c r="I115" s="1783">
        <v>1</v>
      </c>
      <c r="J115" s="1783">
        <v>1</v>
      </c>
      <c r="K115" s="1783"/>
      <c r="L115" s="1764">
        <v>425.84</v>
      </c>
      <c r="N115" s="1764">
        <f t="shared" si="27"/>
        <v>265.05</v>
      </c>
      <c r="O115" s="1764">
        <v>195.88</v>
      </c>
      <c r="P115" s="1850">
        <f t="shared" si="28"/>
        <v>0.73903037162799468</v>
      </c>
      <c r="Q115" s="1764">
        <v>69.17</v>
      </c>
      <c r="R115" s="1850">
        <f t="shared" si="29"/>
        <v>0.26096962837200527</v>
      </c>
      <c r="S115" s="1807">
        <f t="shared" si="17"/>
        <v>2.7667999999999999</v>
      </c>
      <c r="T115" s="1851"/>
      <c r="U115" s="1764">
        <f t="shared" si="24"/>
        <v>0</v>
      </c>
      <c r="V115" s="1764">
        <f t="shared" si="25"/>
        <v>0</v>
      </c>
      <c r="W115" s="1764">
        <f t="shared" si="26"/>
        <v>425.84</v>
      </c>
      <c r="X115" s="1768">
        <v>425.84</v>
      </c>
      <c r="Y115" s="1784">
        <v>615118</v>
      </c>
      <c r="Z115" s="1770">
        <v>42208</v>
      </c>
      <c r="AA115" s="1843" t="s">
        <v>104</v>
      </c>
      <c r="AB115" s="1843" t="s">
        <v>104</v>
      </c>
      <c r="AC115" s="1762"/>
      <c r="AE115" s="1762"/>
      <c r="AF115" s="1762"/>
      <c r="AG115" s="1762"/>
      <c r="AH115" s="1780"/>
      <c r="AK115" s="1780"/>
      <c r="AL115" s="1780"/>
      <c r="AM115" s="1762"/>
      <c r="AP115" s="1762"/>
      <c r="AQ115" s="1762"/>
      <c r="AR115" s="1780"/>
      <c r="AS115" s="1780"/>
      <c r="AT115" s="1780"/>
      <c r="AU115" s="1780"/>
      <c r="AV115" s="1780"/>
      <c r="AW115" s="1762"/>
      <c r="AZ115" s="1762"/>
      <c r="BA115" s="1762"/>
    </row>
    <row r="116" spans="1:53" x14ac:dyDescent="0.25">
      <c r="A116" s="1781">
        <v>2015092</v>
      </c>
      <c r="C116" s="1782" t="s">
        <v>291</v>
      </c>
      <c r="D116" s="1762" t="s">
        <v>26</v>
      </c>
      <c r="E116" s="1762">
        <v>1</v>
      </c>
      <c r="F116" s="1762">
        <v>7</v>
      </c>
      <c r="G116" s="1762">
        <v>4</v>
      </c>
      <c r="H116" s="1762">
        <v>3</v>
      </c>
      <c r="I116" s="1783">
        <v>1</v>
      </c>
      <c r="J116" s="1783">
        <v>1</v>
      </c>
      <c r="K116" s="1783"/>
      <c r="L116" s="1764">
        <v>2147</v>
      </c>
      <c r="N116" s="1764">
        <f t="shared" si="27"/>
        <v>1386.73</v>
      </c>
      <c r="O116" s="1764">
        <v>1053.81</v>
      </c>
      <c r="P116" s="1850">
        <f t="shared" si="28"/>
        <v>0.75992442652859604</v>
      </c>
      <c r="Q116" s="1764">
        <v>332.92</v>
      </c>
      <c r="R116" s="1850">
        <f t="shared" si="29"/>
        <v>0.24007557347140396</v>
      </c>
      <c r="S116" s="1807">
        <f t="shared" si="17"/>
        <v>13.316800000000001</v>
      </c>
      <c r="T116" s="1851"/>
      <c r="U116" s="1764">
        <f t="shared" si="24"/>
        <v>0</v>
      </c>
      <c r="V116" s="1764">
        <f t="shared" si="25"/>
        <v>0</v>
      </c>
      <c r="W116" s="1764">
        <f t="shared" si="26"/>
        <v>2147</v>
      </c>
      <c r="X116" s="1768">
        <v>2147</v>
      </c>
      <c r="Y116" s="1784">
        <v>615102</v>
      </c>
      <c r="Z116" s="1770">
        <v>42198</v>
      </c>
      <c r="AA116" s="1843" t="s">
        <v>104</v>
      </c>
      <c r="AB116" s="1843" t="s">
        <v>104</v>
      </c>
      <c r="AC116" s="1762"/>
      <c r="AE116" s="1762"/>
      <c r="AF116" s="1762"/>
      <c r="AG116" s="1762"/>
      <c r="AH116" s="1780"/>
      <c r="AK116" s="1780"/>
      <c r="AL116" s="1780"/>
      <c r="AM116" s="1762"/>
      <c r="AP116" s="1762"/>
      <c r="AQ116" s="1762"/>
      <c r="AR116" s="1780"/>
      <c r="AS116" s="1780"/>
      <c r="AT116" s="1780"/>
      <c r="AU116" s="1780"/>
      <c r="AV116" s="1780"/>
      <c r="AW116" s="1762"/>
      <c r="AZ116" s="1762"/>
      <c r="BA116" s="1762"/>
    </row>
    <row r="117" spans="1:53" x14ac:dyDescent="0.25">
      <c r="A117" s="1781">
        <v>2015093</v>
      </c>
      <c r="C117" s="1782" t="s">
        <v>292</v>
      </c>
      <c r="D117" s="1762" t="s">
        <v>26</v>
      </c>
      <c r="E117" s="1762">
        <v>1</v>
      </c>
      <c r="F117" s="1762">
        <v>9</v>
      </c>
      <c r="G117" s="1762">
        <v>5</v>
      </c>
      <c r="H117" s="1762">
        <v>4</v>
      </c>
      <c r="I117" s="1783">
        <v>1</v>
      </c>
      <c r="J117" s="1783">
        <v>1</v>
      </c>
      <c r="K117" s="1783"/>
      <c r="L117" s="1764">
        <v>2874</v>
      </c>
      <c r="N117" s="1764">
        <f t="shared" si="27"/>
        <v>1980.23</v>
      </c>
      <c r="O117" s="1764">
        <v>1547.31</v>
      </c>
      <c r="P117" s="1850">
        <f t="shared" si="28"/>
        <v>0.78137893073026865</v>
      </c>
      <c r="Q117" s="1764">
        <v>432.92</v>
      </c>
      <c r="R117" s="1850">
        <f t="shared" si="29"/>
        <v>0.21862106926973129</v>
      </c>
      <c r="S117" s="1807">
        <f t="shared" si="17"/>
        <v>17.316800000000001</v>
      </c>
      <c r="T117" s="1851"/>
      <c r="U117" s="1764">
        <f t="shared" si="24"/>
        <v>0</v>
      </c>
      <c r="V117" s="1764">
        <f t="shared" si="25"/>
        <v>0</v>
      </c>
      <c r="W117" s="1764">
        <f t="shared" si="26"/>
        <v>2874</v>
      </c>
      <c r="X117" s="1768">
        <v>2874</v>
      </c>
      <c r="Y117" s="1784">
        <v>615103</v>
      </c>
      <c r="Z117" s="1770">
        <v>42198</v>
      </c>
      <c r="AA117" s="1843" t="s">
        <v>104</v>
      </c>
      <c r="AB117" s="1843" t="s">
        <v>104</v>
      </c>
      <c r="AC117" s="1762"/>
      <c r="AE117" s="1762"/>
      <c r="AF117" s="1762"/>
      <c r="AG117" s="1762"/>
      <c r="AH117" s="1780"/>
      <c r="AK117" s="1780"/>
      <c r="AL117" s="1780"/>
      <c r="AM117" s="1762"/>
      <c r="AP117" s="1762"/>
      <c r="AQ117" s="1762"/>
      <c r="AR117" s="1780"/>
      <c r="AS117" s="1780"/>
      <c r="AT117" s="1780"/>
      <c r="AU117" s="1780"/>
      <c r="AV117" s="1780"/>
      <c r="AW117" s="1762"/>
      <c r="AZ117" s="1762"/>
      <c r="BA117" s="1762"/>
    </row>
    <row r="118" spans="1:53" x14ac:dyDescent="0.25">
      <c r="A118" s="1781">
        <v>2015094</v>
      </c>
      <c r="C118" s="1782" t="s">
        <v>293</v>
      </c>
      <c r="D118" s="1762" t="s">
        <v>26</v>
      </c>
      <c r="E118" s="1762">
        <v>1</v>
      </c>
      <c r="F118" s="1762">
        <v>9</v>
      </c>
      <c r="G118" s="1762">
        <v>5</v>
      </c>
      <c r="H118" s="1762">
        <v>5</v>
      </c>
      <c r="I118" s="1783">
        <v>1</v>
      </c>
      <c r="J118" s="1783">
        <v>1</v>
      </c>
      <c r="K118" s="1783"/>
      <c r="L118" s="1764">
        <v>2907</v>
      </c>
      <c r="N118" s="1764">
        <f t="shared" ref="N118:N127" si="30">O118+Q118</f>
        <v>1974.79</v>
      </c>
      <c r="O118" s="1764">
        <v>1558.54</v>
      </c>
      <c r="P118" s="1850">
        <f t="shared" ref="P118:P127" si="31">O118/N118</f>
        <v>0.78921809407582577</v>
      </c>
      <c r="Q118" s="1764">
        <v>416.25</v>
      </c>
      <c r="R118" s="1850">
        <f t="shared" ref="R118:R127" si="32">Q118/N118</f>
        <v>0.21078190592417423</v>
      </c>
      <c r="S118" s="1807">
        <f t="shared" si="17"/>
        <v>16.649999999999999</v>
      </c>
      <c r="T118" s="1851"/>
      <c r="U118" s="1764">
        <f>((1-I118)*O118)+((1-J118)*Q118)</f>
        <v>0</v>
      </c>
      <c r="V118" s="1764">
        <f>L118-W118</f>
        <v>0</v>
      </c>
      <c r="W118" s="1764">
        <f t="shared" si="26"/>
        <v>2907</v>
      </c>
      <c r="X118" s="1768">
        <v>2907</v>
      </c>
      <c r="Y118" s="1784">
        <v>615104</v>
      </c>
      <c r="Z118" s="1770">
        <v>42198</v>
      </c>
      <c r="AA118" s="1843" t="s">
        <v>104</v>
      </c>
      <c r="AB118" s="1843" t="s">
        <v>104</v>
      </c>
      <c r="AC118" s="1762"/>
      <c r="AE118" s="1762"/>
      <c r="AF118" s="1762"/>
      <c r="AG118" s="1762"/>
      <c r="AH118" s="1780"/>
      <c r="AK118" s="1780"/>
      <c r="AL118" s="1780"/>
      <c r="AM118" s="1762"/>
      <c r="AP118" s="1762"/>
      <c r="AQ118" s="1762"/>
      <c r="AR118" s="1780"/>
      <c r="AS118" s="1780"/>
      <c r="AT118" s="1780"/>
      <c r="AU118" s="1780"/>
      <c r="AV118" s="1780"/>
      <c r="AW118" s="1762"/>
      <c r="AZ118" s="1762"/>
      <c r="BA118" s="1762"/>
    </row>
    <row r="119" spans="1:53" x14ac:dyDescent="0.25">
      <c r="A119" s="1781">
        <v>2015095</v>
      </c>
      <c r="C119" s="1782" t="s">
        <v>300</v>
      </c>
      <c r="D119" s="1762" t="s">
        <v>26</v>
      </c>
      <c r="E119" s="1762">
        <v>1</v>
      </c>
      <c r="F119" s="1762">
        <v>9</v>
      </c>
      <c r="G119" s="1762">
        <v>5</v>
      </c>
      <c r="H119" s="1762">
        <v>3</v>
      </c>
      <c r="I119" s="1783">
        <v>1</v>
      </c>
      <c r="J119" s="1783">
        <v>1</v>
      </c>
      <c r="K119" s="1783"/>
      <c r="L119" s="1764">
        <v>2642.9</v>
      </c>
      <c r="N119" s="1764">
        <f t="shared" si="30"/>
        <v>1749.85</v>
      </c>
      <c r="O119" s="1764">
        <v>1381.52</v>
      </c>
      <c r="P119" s="1850">
        <f t="shared" si="31"/>
        <v>0.78950767208617889</v>
      </c>
      <c r="Q119" s="1764">
        <v>368.33</v>
      </c>
      <c r="R119" s="1850">
        <f t="shared" si="32"/>
        <v>0.21049232791382119</v>
      </c>
      <c r="S119" s="1807">
        <f t="shared" si="17"/>
        <v>14.7332</v>
      </c>
      <c r="T119" s="1851"/>
      <c r="U119" s="1764">
        <f>((1-I119)*O119)+((1-J119)*Q119)</f>
        <v>0</v>
      </c>
      <c r="V119" s="1764">
        <f>L119-W119</f>
        <v>0</v>
      </c>
      <c r="W119" s="1764">
        <f t="shared" si="26"/>
        <v>2642.9</v>
      </c>
      <c r="X119" s="1768">
        <v>2642.9</v>
      </c>
      <c r="Y119" s="1784">
        <v>615105</v>
      </c>
      <c r="Z119" s="1770">
        <v>42198</v>
      </c>
      <c r="AA119" s="1843" t="s">
        <v>104</v>
      </c>
      <c r="AB119" s="1843" t="s">
        <v>104</v>
      </c>
      <c r="AC119" s="1762"/>
      <c r="AE119" s="1762"/>
      <c r="AF119" s="1762"/>
      <c r="AG119" s="1762"/>
      <c r="AH119" s="1780"/>
      <c r="AK119" s="1780"/>
      <c r="AL119" s="1780"/>
      <c r="AM119" s="1762"/>
      <c r="AP119" s="1762"/>
      <c r="AQ119" s="1762"/>
      <c r="AR119" s="1780"/>
      <c r="AS119" s="1780"/>
      <c r="AT119" s="1780"/>
      <c r="AU119" s="1780"/>
      <c r="AV119" s="1780"/>
      <c r="AW119" s="1762"/>
      <c r="AZ119" s="1762"/>
      <c r="BA119" s="1762"/>
    </row>
    <row r="120" spans="1:53" x14ac:dyDescent="0.25">
      <c r="A120" s="1781">
        <v>2015096</v>
      </c>
      <c r="C120" s="1782" t="s">
        <v>301</v>
      </c>
      <c r="D120" s="1762" t="s">
        <v>26</v>
      </c>
      <c r="E120" s="1762">
        <v>1</v>
      </c>
      <c r="F120" s="1762">
        <v>9</v>
      </c>
      <c r="G120" s="1762">
        <v>5</v>
      </c>
      <c r="H120" s="1762">
        <v>3</v>
      </c>
      <c r="I120" s="1783">
        <v>1</v>
      </c>
      <c r="J120" s="1783">
        <v>1</v>
      </c>
      <c r="K120" s="1783"/>
      <c r="L120" s="1764">
        <v>2642.9</v>
      </c>
      <c r="N120" s="1764">
        <f t="shared" si="30"/>
        <v>1749.85</v>
      </c>
      <c r="O120" s="1764">
        <v>1381.52</v>
      </c>
      <c r="P120" s="1850">
        <f t="shared" si="31"/>
        <v>0.78950767208617889</v>
      </c>
      <c r="Q120" s="1764">
        <v>368.33</v>
      </c>
      <c r="R120" s="1850">
        <f t="shared" si="32"/>
        <v>0.21049232791382119</v>
      </c>
      <c r="S120" s="1807">
        <f t="shared" si="17"/>
        <v>14.7332</v>
      </c>
      <c r="T120" s="1851"/>
      <c r="U120" s="1764">
        <f>((1-I120)*O120)+((1-J120)*Q120)</f>
        <v>0</v>
      </c>
      <c r="V120" s="1764">
        <f>L120-W120</f>
        <v>0</v>
      </c>
      <c r="W120" s="1764">
        <f t="shared" si="26"/>
        <v>2642.9</v>
      </c>
      <c r="X120" s="1768">
        <v>2642.9</v>
      </c>
      <c r="Y120" s="1784">
        <v>615106</v>
      </c>
      <c r="Z120" s="1770">
        <v>42198</v>
      </c>
      <c r="AA120" s="1843" t="s">
        <v>104</v>
      </c>
      <c r="AB120" s="1843" t="s">
        <v>104</v>
      </c>
      <c r="AC120" s="1762"/>
      <c r="AE120" s="1762"/>
      <c r="AF120" s="1762"/>
      <c r="AG120" s="1762"/>
      <c r="AH120" s="1780"/>
      <c r="AK120" s="1780"/>
      <c r="AL120" s="1780"/>
      <c r="AM120" s="1762"/>
      <c r="AP120" s="1762"/>
      <c r="AQ120" s="1762"/>
      <c r="AR120" s="1780"/>
      <c r="AS120" s="1780"/>
      <c r="AT120" s="1780"/>
      <c r="AU120" s="1780"/>
      <c r="AV120" s="1780"/>
      <c r="AW120" s="1762"/>
      <c r="AZ120" s="1762"/>
      <c r="BA120" s="1762"/>
    </row>
    <row r="121" spans="1:53" x14ac:dyDescent="0.25">
      <c r="A121" s="1781">
        <v>2015097</v>
      </c>
      <c r="C121" s="1782" t="s">
        <v>302</v>
      </c>
      <c r="D121" s="1762" t="s">
        <v>26</v>
      </c>
      <c r="E121" s="1762">
        <v>1</v>
      </c>
      <c r="F121" s="1762">
        <v>9</v>
      </c>
      <c r="G121" s="1762">
        <v>5</v>
      </c>
      <c r="H121" s="1762">
        <v>3</v>
      </c>
      <c r="I121" s="1783">
        <v>1</v>
      </c>
      <c r="J121" s="1783">
        <v>1</v>
      </c>
      <c r="K121" s="1783"/>
      <c r="L121" s="1764">
        <v>2642.9</v>
      </c>
      <c r="N121" s="1764">
        <f t="shared" si="30"/>
        <v>1749.85</v>
      </c>
      <c r="O121" s="1764">
        <v>1381.52</v>
      </c>
      <c r="P121" s="1850">
        <f t="shared" si="31"/>
        <v>0.78950767208617889</v>
      </c>
      <c r="Q121" s="1764">
        <v>368.33</v>
      </c>
      <c r="R121" s="1850">
        <f t="shared" si="32"/>
        <v>0.21049232791382119</v>
      </c>
      <c r="S121" s="1807">
        <f t="shared" si="17"/>
        <v>14.7332</v>
      </c>
      <c r="T121" s="1851"/>
      <c r="U121" s="1764">
        <f>((1-I121)*O121)+((1-J121)*Q121)</f>
        <v>0</v>
      </c>
      <c r="V121" s="1764">
        <f>L121-W121</f>
        <v>0</v>
      </c>
      <c r="W121" s="1764">
        <f t="shared" si="26"/>
        <v>2642.9</v>
      </c>
      <c r="X121" s="1768">
        <v>2642.9</v>
      </c>
      <c r="Y121" s="1784">
        <v>615107</v>
      </c>
      <c r="Z121" s="1770">
        <v>42198</v>
      </c>
      <c r="AA121" s="1843" t="s">
        <v>104</v>
      </c>
      <c r="AB121" s="1843" t="s">
        <v>104</v>
      </c>
      <c r="AC121" s="1762"/>
      <c r="AE121" s="1762"/>
      <c r="AF121" s="1762"/>
      <c r="AG121" s="1762"/>
      <c r="AH121" s="1780"/>
      <c r="AK121" s="1780"/>
      <c r="AL121" s="1780"/>
      <c r="AM121" s="1762"/>
      <c r="AP121" s="1762"/>
      <c r="AQ121" s="1762"/>
      <c r="AR121" s="1780"/>
      <c r="AS121" s="1780"/>
      <c r="AT121" s="1780"/>
      <c r="AU121" s="1780"/>
      <c r="AV121" s="1780"/>
      <c r="AW121" s="1762"/>
      <c r="AZ121" s="1762"/>
      <c r="BA121" s="1762"/>
    </row>
    <row r="122" spans="1:53" x14ac:dyDescent="0.25">
      <c r="A122" s="1781">
        <v>2015098</v>
      </c>
      <c r="C122" s="1782" t="s">
        <v>303</v>
      </c>
      <c r="D122" s="1762" t="s">
        <v>26</v>
      </c>
      <c r="E122" s="1762">
        <v>1</v>
      </c>
      <c r="F122" s="1762">
        <v>9</v>
      </c>
      <c r="G122" s="1762">
        <v>5</v>
      </c>
      <c r="H122" s="1762">
        <v>5</v>
      </c>
      <c r="I122" s="1783">
        <v>1</v>
      </c>
      <c r="J122" s="1783">
        <v>1</v>
      </c>
      <c r="K122" s="1783"/>
      <c r="L122" s="1764">
        <v>2825</v>
      </c>
      <c r="N122" s="1764">
        <f t="shared" si="30"/>
        <v>1944.19</v>
      </c>
      <c r="O122" s="1764">
        <v>1494.19</v>
      </c>
      <c r="P122" s="1850">
        <f t="shared" si="31"/>
        <v>0.76854114052638889</v>
      </c>
      <c r="Q122" s="1764">
        <v>450</v>
      </c>
      <c r="R122" s="1850">
        <f t="shared" si="32"/>
        <v>0.23145885947361111</v>
      </c>
      <c r="S122" s="1807">
        <f t="shared" si="17"/>
        <v>18</v>
      </c>
      <c r="T122" s="1851"/>
      <c r="U122" s="1764">
        <f t="shared" si="24"/>
        <v>0</v>
      </c>
      <c r="V122" s="1764">
        <f t="shared" si="25"/>
        <v>0</v>
      </c>
      <c r="W122" s="1764">
        <f t="shared" si="26"/>
        <v>2825</v>
      </c>
      <c r="X122" s="1768">
        <v>2825</v>
      </c>
      <c r="Y122" s="1784">
        <v>615108</v>
      </c>
      <c r="Z122" s="1770">
        <v>42198</v>
      </c>
      <c r="AA122" s="1843" t="s">
        <v>104</v>
      </c>
      <c r="AB122" s="1843" t="s">
        <v>104</v>
      </c>
      <c r="AC122" s="1762"/>
      <c r="AE122" s="1762"/>
      <c r="AF122" s="1762"/>
      <c r="AG122" s="1762"/>
      <c r="AH122" s="1780"/>
      <c r="AK122" s="1780"/>
      <c r="AL122" s="1780"/>
      <c r="AM122" s="1762"/>
      <c r="AP122" s="1762"/>
      <c r="AQ122" s="1762"/>
      <c r="AR122" s="1780"/>
      <c r="AS122" s="1780"/>
      <c r="AT122" s="1780"/>
      <c r="AU122" s="1780"/>
      <c r="AV122" s="1780"/>
      <c r="AW122" s="1762"/>
      <c r="AZ122" s="1762"/>
      <c r="BA122" s="1762"/>
    </row>
    <row r="123" spans="1:53" x14ac:dyDescent="0.25">
      <c r="A123" s="1781">
        <v>2015099</v>
      </c>
      <c r="C123" s="1782" t="s">
        <v>304</v>
      </c>
      <c r="D123" s="1762" t="s">
        <v>26</v>
      </c>
      <c r="E123" s="1762">
        <v>1</v>
      </c>
      <c r="F123" s="1762">
        <v>8</v>
      </c>
      <c r="G123" s="1762">
        <v>5</v>
      </c>
      <c r="H123" s="1762">
        <v>3</v>
      </c>
      <c r="I123" s="1783">
        <v>1</v>
      </c>
      <c r="J123" s="1783">
        <v>1</v>
      </c>
      <c r="K123" s="1783"/>
      <c r="L123" s="1764">
        <v>2401</v>
      </c>
      <c r="N123" s="1764">
        <f t="shared" si="30"/>
        <v>1627.28</v>
      </c>
      <c r="O123" s="1764">
        <v>1275.19</v>
      </c>
      <c r="P123" s="1850">
        <f t="shared" si="31"/>
        <v>0.78363281057961753</v>
      </c>
      <c r="Q123" s="1764">
        <v>352.09</v>
      </c>
      <c r="R123" s="1850">
        <f t="shared" si="32"/>
        <v>0.21636718942038247</v>
      </c>
      <c r="S123" s="1807">
        <f t="shared" si="17"/>
        <v>14.083599999999999</v>
      </c>
      <c r="T123" s="1851"/>
      <c r="U123" s="1764">
        <f t="shared" si="24"/>
        <v>0</v>
      </c>
      <c r="V123" s="1764">
        <f t="shared" si="25"/>
        <v>0</v>
      </c>
      <c r="W123" s="1764">
        <f t="shared" si="26"/>
        <v>2401</v>
      </c>
      <c r="X123" s="1768">
        <v>2401</v>
      </c>
      <c r="Y123" s="1784">
        <v>615109</v>
      </c>
      <c r="Z123" s="1770">
        <v>42198</v>
      </c>
      <c r="AA123" s="1843" t="s">
        <v>104</v>
      </c>
      <c r="AB123" s="1843" t="s">
        <v>104</v>
      </c>
      <c r="AC123" s="1762"/>
      <c r="AE123" s="1762"/>
      <c r="AF123" s="1762"/>
      <c r="AG123" s="1762"/>
      <c r="AH123" s="1780"/>
      <c r="AK123" s="1780"/>
      <c r="AL123" s="1780"/>
      <c r="AM123" s="1762"/>
      <c r="AP123" s="1762"/>
      <c r="AQ123" s="1762"/>
      <c r="AR123" s="1780"/>
      <c r="AS123" s="1780"/>
      <c r="AT123" s="1780"/>
      <c r="AU123" s="1780"/>
      <c r="AV123" s="1780"/>
      <c r="AW123" s="1762"/>
      <c r="AZ123" s="1762"/>
      <c r="BA123" s="1762"/>
    </row>
    <row r="124" spans="1:53" x14ac:dyDescent="0.25">
      <c r="A124" s="1781">
        <v>2015100</v>
      </c>
      <c r="C124" s="1782" t="s">
        <v>305</v>
      </c>
      <c r="D124" s="1762" t="s">
        <v>26</v>
      </c>
      <c r="E124" s="1762">
        <v>1</v>
      </c>
      <c r="F124" s="1762">
        <v>6</v>
      </c>
      <c r="G124" s="1762">
        <v>5</v>
      </c>
      <c r="H124" s="1762">
        <v>2</v>
      </c>
      <c r="I124" s="1783">
        <v>1</v>
      </c>
      <c r="J124" s="1783">
        <v>1</v>
      </c>
      <c r="K124" s="1783"/>
      <c r="L124" s="1764">
        <v>1637</v>
      </c>
      <c r="N124" s="1764">
        <f t="shared" si="30"/>
        <v>1142.27</v>
      </c>
      <c r="O124" s="1764">
        <v>889.35</v>
      </c>
      <c r="P124" s="1850">
        <f t="shared" si="31"/>
        <v>0.77858124611519175</v>
      </c>
      <c r="Q124" s="1764">
        <v>252.92</v>
      </c>
      <c r="R124" s="1850">
        <f t="shared" si="32"/>
        <v>0.22141875388480831</v>
      </c>
      <c r="S124" s="1807">
        <f t="shared" si="17"/>
        <v>10.1168</v>
      </c>
      <c r="T124" s="1851"/>
      <c r="U124" s="1764">
        <f t="shared" si="24"/>
        <v>0</v>
      </c>
      <c r="V124" s="1764">
        <f t="shared" si="25"/>
        <v>0</v>
      </c>
      <c r="W124" s="1764">
        <f t="shared" si="26"/>
        <v>1637</v>
      </c>
      <c r="X124" s="1768">
        <v>1637</v>
      </c>
      <c r="Y124" s="1784">
        <v>615115</v>
      </c>
      <c r="Z124" s="1770">
        <v>42200</v>
      </c>
      <c r="AA124" s="1843" t="s">
        <v>104</v>
      </c>
      <c r="AB124" s="1843" t="s">
        <v>104</v>
      </c>
      <c r="AC124" s="1762"/>
      <c r="AE124" s="1762"/>
      <c r="AF124" s="1762"/>
      <c r="AG124" s="1762"/>
      <c r="AH124" s="1780"/>
      <c r="AK124" s="1780"/>
      <c r="AL124" s="1780"/>
      <c r="AM124" s="1762"/>
      <c r="AP124" s="1762"/>
      <c r="AQ124" s="1762"/>
      <c r="AR124" s="1780"/>
      <c r="AS124" s="1780"/>
      <c r="AT124" s="1780"/>
      <c r="AU124" s="1780"/>
      <c r="AV124" s="1780"/>
      <c r="AW124" s="1762"/>
      <c r="AZ124" s="1762"/>
      <c r="BA124" s="1762"/>
    </row>
    <row r="125" spans="1:53" x14ac:dyDescent="0.25">
      <c r="A125" s="1781">
        <v>2015101</v>
      </c>
      <c r="C125" s="1782" t="s">
        <v>306</v>
      </c>
      <c r="D125" s="1762" t="s">
        <v>26</v>
      </c>
      <c r="E125" s="1762">
        <v>1</v>
      </c>
      <c r="F125" s="1762">
        <v>6</v>
      </c>
      <c r="G125" s="1762">
        <v>5</v>
      </c>
      <c r="H125" s="1762">
        <v>2</v>
      </c>
      <c r="I125" s="1783">
        <v>1</v>
      </c>
      <c r="J125" s="1783">
        <v>1</v>
      </c>
      <c r="K125" s="1783"/>
      <c r="L125" s="1764">
        <v>1637</v>
      </c>
      <c r="N125" s="1764">
        <f t="shared" si="30"/>
        <v>1142.27</v>
      </c>
      <c r="O125" s="1764">
        <v>889.35</v>
      </c>
      <c r="P125" s="1850">
        <f t="shared" si="31"/>
        <v>0.77858124611519175</v>
      </c>
      <c r="Q125" s="1764">
        <v>252.92</v>
      </c>
      <c r="R125" s="1850">
        <f t="shared" si="32"/>
        <v>0.22141875388480831</v>
      </c>
      <c r="S125" s="1807">
        <f t="shared" si="17"/>
        <v>10.1168</v>
      </c>
      <c r="T125" s="1851"/>
      <c r="U125" s="1764">
        <f>((1-I125)*O125)+((1-J125)*Q125)</f>
        <v>0</v>
      </c>
      <c r="V125" s="1764">
        <f t="shared" si="25"/>
        <v>0</v>
      </c>
      <c r="W125" s="1764">
        <f t="shared" si="26"/>
        <v>1637</v>
      </c>
      <c r="X125" s="1768">
        <v>1637</v>
      </c>
      <c r="Y125" s="1784">
        <v>615116</v>
      </c>
      <c r="Z125" s="1770">
        <v>42200</v>
      </c>
      <c r="AA125" s="1843" t="s">
        <v>104</v>
      </c>
      <c r="AB125" s="1843" t="s">
        <v>104</v>
      </c>
      <c r="AC125" s="1762"/>
      <c r="AE125" s="1762"/>
      <c r="AF125" s="1762"/>
      <c r="AG125" s="1762"/>
      <c r="AH125" s="1780"/>
      <c r="AK125" s="1780"/>
      <c r="AL125" s="1780"/>
      <c r="AM125" s="1762"/>
      <c r="AP125" s="1762"/>
      <c r="AQ125" s="1762"/>
      <c r="AR125" s="1780"/>
      <c r="AS125" s="1780"/>
      <c r="AT125" s="1780"/>
      <c r="AU125" s="1780"/>
      <c r="AV125" s="1780"/>
      <c r="AW125" s="1762"/>
      <c r="AZ125" s="1762"/>
      <c r="BA125" s="1762"/>
    </row>
    <row r="126" spans="1:53" x14ac:dyDescent="0.25">
      <c r="A126" s="1781">
        <v>2015102</v>
      </c>
      <c r="C126" s="1782" t="s">
        <v>308</v>
      </c>
      <c r="D126" s="1762" t="s">
        <v>26</v>
      </c>
      <c r="E126" s="1762">
        <v>10</v>
      </c>
      <c r="F126" s="1762">
        <f>6*E126</f>
        <v>60</v>
      </c>
      <c r="G126" s="1762">
        <f>4*E126</f>
        <v>40</v>
      </c>
      <c r="H126" s="1762">
        <f>4*E126</f>
        <v>40</v>
      </c>
      <c r="I126" s="1783">
        <v>1</v>
      </c>
      <c r="J126" s="1783">
        <v>1</v>
      </c>
      <c r="K126" s="1783"/>
      <c r="L126" s="1764">
        <v>23360</v>
      </c>
      <c r="N126" s="1764">
        <f t="shared" si="30"/>
        <v>14563.2</v>
      </c>
      <c r="O126" s="1764">
        <v>10935.7</v>
      </c>
      <c r="P126" s="1850">
        <f t="shared" si="31"/>
        <v>0.75091326082179743</v>
      </c>
      <c r="Q126" s="1764">
        <v>3627.5</v>
      </c>
      <c r="R126" s="1850">
        <f t="shared" si="32"/>
        <v>0.24908673917820259</v>
      </c>
      <c r="S126" s="1807">
        <f t="shared" si="17"/>
        <v>145.1</v>
      </c>
      <c r="T126" s="1851"/>
      <c r="U126" s="1764">
        <f>((1-I126)*O126)+((1-J127)*Q126)</f>
        <v>0</v>
      </c>
      <c r="V126" s="1764">
        <f>L126-W126</f>
        <v>0</v>
      </c>
      <c r="W126" s="1764">
        <f t="shared" si="26"/>
        <v>23360</v>
      </c>
      <c r="X126" s="1768">
        <v>23360</v>
      </c>
      <c r="Y126" s="1784">
        <v>615119</v>
      </c>
      <c r="Z126" s="1770">
        <v>42236</v>
      </c>
      <c r="AA126" s="1843" t="s">
        <v>104</v>
      </c>
      <c r="AB126" s="1843"/>
      <c r="AC126" s="1762"/>
      <c r="AE126" s="1762"/>
      <c r="AF126" s="1762"/>
      <c r="AG126" s="1762"/>
      <c r="AH126" s="1780"/>
      <c r="AK126" s="1780"/>
      <c r="AL126" s="1780"/>
      <c r="AM126" s="1762"/>
      <c r="AP126" s="1762"/>
      <c r="AQ126" s="1762"/>
      <c r="AR126" s="1780"/>
      <c r="AS126" s="1780"/>
      <c r="AT126" s="1780"/>
      <c r="AU126" s="1780"/>
      <c r="AV126" s="1780"/>
      <c r="AW126" s="1762"/>
      <c r="AZ126" s="1762"/>
      <c r="BA126" s="1762"/>
    </row>
    <row r="127" spans="1:53" x14ac:dyDescent="0.25">
      <c r="A127" s="1781">
        <v>2015103</v>
      </c>
      <c r="C127" s="1782" t="s">
        <v>318</v>
      </c>
      <c r="D127" s="1762" t="s">
        <v>26</v>
      </c>
      <c r="E127" s="1762">
        <v>10</v>
      </c>
      <c r="F127" s="1762">
        <f>6*E127</f>
        <v>60</v>
      </c>
      <c r="G127" s="1762">
        <f>4*E127</f>
        <v>40</v>
      </c>
      <c r="H127" s="1762">
        <f>4*E127</f>
        <v>40</v>
      </c>
      <c r="I127" s="1783">
        <v>1</v>
      </c>
      <c r="J127" s="1783">
        <v>1</v>
      </c>
      <c r="K127" s="1783"/>
      <c r="L127" s="1764">
        <v>23360</v>
      </c>
      <c r="N127" s="1764">
        <f t="shared" si="30"/>
        <v>14563.2</v>
      </c>
      <c r="O127" s="1764">
        <v>10935.7</v>
      </c>
      <c r="P127" s="1850">
        <f t="shared" si="31"/>
        <v>0.75091326082179743</v>
      </c>
      <c r="Q127" s="1764">
        <v>3627.5</v>
      </c>
      <c r="R127" s="1850">
        <f t="shared" si="32"/>
        <v>0.24908673917820259</v>
      </c>
      <c r="S127" s="1807">
        <f t="shared" si="17"/>
        <v>145.1</v>
      </c>
      <c r="T127" s="1851"/>
      <c r="U127" s="1764">
        <f>((1-I127)*O127)+((1-J128)*Q127)</f>
        <v>0</v>
      </c>
      <c r="V127" s="1764">
        <f t="shared" si="25"/>
        <v>0</v>
      </c>
      <c r="W127" s="1764">
        <f t="shared" si="26"/>
        <v>23360</v>
      </c>
      <c r="X127" s="1768">
        <v>23360</v>
      </c>
      <c r="Y127" s="1784">
        <v>615120</v>
      </c>
      <c r="Z127" s="1770">
        <v>42236</v>
      </c>
      <c r="AA127" s="1843" t="s">
        <v>104</v>
      </c>
      <c r="AB127" s="1843" t="s">
        <v>104</v>
      </c>
      <c r="AC127" s="1762"/>
      <c r="AE127" s="1762"/>
      <c r="AF127" s="1762"/>
      <c r="AG127" s="1762"/>
      <c r="AH127" s="1780"/>
      <c r="AK127" s="1780"/>
      <c r="AL127" s="1780"/>
      <c r="AM127" s="1762"/>
      <c r="AP127" s="1762"/>
      <c r="AQ127" s="1762"/>
      <c r="AR127" s="1780"/>
      <c r="AS127" s="1780"/>
      <c r="AT127" s="1780"/>
      <c r="AU127" s="1780"/>
      <c r="AV127" s="1780"/>
      <c r="AW127" s="1762"/>
      <c r="AZ127" s="1762"/>
      <c r="BA127" s="1762"/>
    </row>
    <row r="128" spans="1:53" x14ac:dyDescent="0.25">
      <c r="A128" s="1860">
        <v>2015104</v>
      </c>
      <c r="B128" s="1861"/>
      <c r="C128" s="1861" t="s">
        <v>319</v>
      </c>
      <c r="D128" s="1862" t="s">
        <v>26</v>
      </c>
      <c r="E128" s="1862">
        <v>1</v>
      </c>
      <c r="F128" s="1862">
        <v>8</v>
      </c>
      <c r="G128" s="1862">
        <v>4</v>
      </c>
      <c r="H128" s="1862">
        <v>3</v>
      </c>
      <c r="I128" s="1863">
        <v>1</v>
      </c>
      <c r="J128" s="1863">
        <v>1</v>
      </c>
      <c r="K128" s="1863"/>
      <c r="L128" s="1764">
        <v>6352.22</v>
      </c>
      <c r="N128" s="1764">
        <f>O128+Q128</f>
        <v>4953.6100000000006</v>
      </c>
      <c r="O128" s="1764">
        <v>3993.61</v>
      </c>
      <c r="P128" s="1850">
        <f>O128/N128</f>
        <v>0.80620194161429737</v>
      </c>
      <c r="Q128" s="1764">
        <v>960</v>
      </c>
      <c r="R128" s="1850">
        <f>Q128/N128</f>
        <v>0.19379805838570252</v>
      </c>
      <c r="S128" s="1807">
        <f t="shared" si="17"/>
        <v>38.4</v>
      </c>
      <c r="T128" s="1851"/>
      <c r="U128" s="1764">
        <f t="shared" si="24"/>
        <v>0</v>
      </c>
      <c r="V128" s="1764">
        <f t="shared" si="25"/>
        <v>0</v>
      </c>
      <c r="W128" s="1764">
        <f t="shared" si="26"/>
        <v>6352.22</v>
      </c>
      <c r="X128" s="1768">
        <v>6352.22</v>
      </c>
      <c r="Y128" s="1784">
        <v>655142</v>
      </c>
      <c r="Z128" s="1770">
        <v>42265</v>
      </c>
      <c r="AA128" s="1843" t="s">
        <v>104</v>
      </c>
      <c r="AB128" s="1843"/>
      <c r="AC128" s="1762"/>
      <c r="AE128" s="1762"/>
      <c r="AF128" s="1762"/>
      <c r="AG128" s="1762"/>
      <c r="AH128" s="1780"/>
      <c r="AK128" s="1780"/>
      <c r="AL128" s="1780"/>
      <c r="AM128" s="1762"/>
      <c r="AP128" s="1762"/>
      <c r="AQ128" s="1762"/>
      <c r="AR128" s="1780"/>
      <c r="AS128" s="1780"/>
      <c r="AT128" s="1780"/>
      <c r="AU128" s="1780"/>
      <c r="AV128" s="1780"/>
      <c r="AW128" s="1762"/>
      <c r="AZ128" s="1762"/>
      <c r="BA128" s="1762"/>
    </row>
    <row r="129" spans="1:53" x14ac:dyDescent="0.25">
      <c r="A129" s="1860">
        <v>2015105</v>
      </c>
      <c r="B129" s="1861"/>
      <c r="C129" s="1861" t="s">
        <v>331</v>
      </c>
      <c r="D129" s="1862" t="s">
        <v>26</v>
      </c>
      <c r="E129" s="1862">
        <v>1</v>
      </c>
      <c r="F129" s="1862">
        <v>8</v>
      </c>
      <c r="G129" s="1862">
        <v>5</v>
      </c>
      <c r="H129" s="1862">
        <v>2</v>
      </c>
      <c r="I129" s="1863">
        <v>1</v>
      </c>
      <c r="J129" s="1863">
        <v>1</v>
      </c>
      <c r="K129" s="1863"/>
      <c r="L129" s="1764">
        <v>5562.62</v>
      </c>
      <c r="N129" s="1764">
        <f>O129+Q129</f>
        <v>3737.32</v>
      </c>
      <c r="O129" s="1764">
        <v>3131.9</v>
      </c>
      <c r="P129" s="1850">
        <f>O129/N129</f>
        <v>0.83800691404535865</v>
      </c>
      <c r="Q129" s="1764">
        <v>605.41999999999996</v>
      </c>
      <c r="R129" s="1850">
        <f>Q129/N129</f>
        <v>0.16199308595464126</v>
      </c>
      <c r="S129" s="1807">
        <f t="shared" si="17"/>
        <v>24.216799999999999</v>
      </c>
      <c r="T129" s="1851"/>
      <c r="U129" s="1764">
        <f t="shared" si="24"/>
        <v>0</v>
      </c>
      <c r="V129" s="1764">
        <f t="shared" si="25"/>
        <v>0</v>
      </c>
      <c r="W129" s="1764">
        <f t="shared" si="26"/>
        <v>5562.62</v>
      </c>
      <c r="X129" s="1768">
        <v>5562.62</v>
      </c>
      <c r="Y129" s="1784">
        <v>615143</v>
      </c>
      <c r="Z129" s="1770">
        <v>42265</v>
      </c>
      <c r="AA129" s="1843" t="s">
        <v>104</v>
      </c>
      <c r="AB129" s="1780"/>
      <c r="AC129" s="1762"/>
      <c r="AE129" s="1762"/>
      <c r="AF129" s="1762"/>
      <c r="AG129" s="1762"/>
      <c r="AH129" s="1780"/>
      <c r="AK129" s="1780"/>
      <c r="AL129" s="1780"/>
      <c r="AM129" s="1762"/>
      <c r="AP129" s="1762"/>
      <c r="AQ129" s="1762"/>
      <c r="AR129" s="1780"/>
      <c r="AS129" s="1780"/>
      <c r="AT129" s="1780"/>
      <c r="AU129" s="1780"/>
      <c r="AV129" s="1780"/>
      <c r="AW129" s="1762"/>
      <c r="AZ129" s="1762"/>
      <c r="BA129" s="1762"/>
    </row>
    <row r="130" spans="1:53" x14ac:dyDescent="0.25">
      <c r="A130" s="1860">
        <v>2015106</v>
      </c>
      <c r="B130" s="1861"/>
      <c r="C130" s="1861" t="s">
        <v>330</v>
      </c>
      <c r="D130" s="1862" t="s">
        <v>26</v>
      </c>
      <c r="E130" s="1862">
        <v>1</v>
      </c>
      <c r="F130" s="1862">
        <v>9</v>
      </c>
      <c r="G130" s="1862">
        <v>5</v>
      </c>
      <c r="H130" s="1862">
        <v>3</v>
      </c>
      <c r="I130" s="1863">
        <v>1</v>
      </c>
      <c r="J130" s="1863">
        <v>1</v>
      </c>
      <c r="K130" s="1863"/>
      <c r="L130" s="1764">
        <v>5025.83</v>
      </c>
      <c r="N130" s="1764">
        <f>O130+Q130</f>
        <v>3303.59</v>
      </c>
      <c r="O130" s="1764">
        <v>2797.76</v>
      </c>
      <c r="P130" s="1850">
        <f>O130/N130</f>
        <v>0.84688475264787699</v>
      </c>
      <c r="Q130" s="1764">
        <v>505.83</v>
      </c>
      <c r="R130" s="1850">
        <f>Q130/N130</f>
        <v>0.15311524735212298</v>
      </c>
      <c r="S130" s="1807">
        <f t="shared" si="17"/>
        <v>20.2332</v>
      </c>
      <c r="T130" s="1851"/>
      <c r="U130" s="1764">
        <f t="shared" si="24"/>
        <v>0</v>
      </c>
      <c r="V130" s="1764">
        <f t="shared" si="25"/>
        <v>0</v>
      </c>
      <c r="W130" s="1764">
        <f t="shared" si="26"/>
        <v>5025.83</v>
      </c>
      <c r="X130" s="1768">
        <v>5025.83</v>
      </c>
      <c r="Y130" s="1784">
        <v>615144</v>
      </c>
      <c r="Z130" s="1770">
        <v>42265</v>
      </c>
      <c r="AA130" s="1843" t="s">
        <v>104</v>
      </c>
      <c r="AB130" s="1780"/>
      <c r="AC130" s="1762"/>
      <c r="AE130" s="1762"/>
      <c r="AF130" s="1762"/>
      <c r="AG130" s="1762"/>
      <c r="AH130" s="1780"/>
      <c r="AK130" s="1780"/>
      <c r="AL130" s="1780"/>
      <c r="AM130" s="1762"/>
      <c r="AP130" s="1762"/>
      <c r="AQ130" s="1762"/>
      <c r="AR130" s="1780"/>
      <c r="AS130" s="1780"/>
      <c r="AT130" s="1780"/>
      <c r="AU130" s="1780"/>
      <c r="AV130" s="1780"/>
      <c r="AW130" s="1762"/>
      <c r="AZ130" s="1762"/>
      <c r="BA130" s="1762"/>
    </row>
    <row r="131" spans="1:53" x14ac:dyDescent="0.25">
      <c r="A131" s="1859">
        <v>2015107</v>
      </c>
      <c r="C131" s="1782" t="s">
        <v>323</v>
      </c>
      <c r="D131" s="1762" t="s">
        <v>26</v>
      </c>
      <c r="E131" s="1762">
        <v>0</v>
      </c>
      <c r="F131" s="1762">
        <v>0</v>
      </c>
      <c r="G131" s="1762">
        <v>0</v>
      </c>
      <c r="H131" s="1762">
        <v>0</v>
      </c>
      <c r="I131" s="1783">
        <v>1</v>
      </c>
      <c r="J131" s="1783">
        <v>0</v>
      </c>
      <c r="K131" s="1783"/>
      <c r="L131" s="1764">
        <v>89.07</v>
      </c>
      <c r="N131" s="1764">
        <f>O131+Q131</f>
        <v>29.69</v>
      </c>
      <c r="O131" s="1764">
        <v>29.69</v>
      </c>
      <c r="P131" s="1850"/>
      <c r="Q131" s="1764">
        <v>0</v>
      </c>
      <c r="R131" s="1850"/>
      <c r="S131" s="1807">
        <f t="shared" si="17"/>
        <v>0</v>
      </c>
      <c r="T131" s="1851"/>
      <c r="U131" s="1764">
        <f t="shared" si="24"/>
        <v>0</v>
      </c>
      <c r="V131" s="1764">
        <f>L131-W131</f>
        <v>0</v>
      </c>
      <c r="W131" s="1764">
        <v>89.07</v>
      </c>
      <c r="X131" s="1768">
        <f>107.77/1.21</f>
        <v>89.066115702479337</v>
      </c>
      <c r="Y131" s="1784">
        <v>615132</v>
      </c>
      <c r="Z131" s="1770">
        <v>42248</v>
      </c>
      <c r="AA131" s="1843" t="s">
        <v>104</v>
      </c>
      <c r="AB131" s="1780"/>
      <c r="AC131" s="1762"/>
      <c r="AE131" s="1762"/>
      <c r="AF131" s="1762"/>
      <c r="AG131" s="1762"/>
      <c r="AH131" s="1780"/>
      <c r="AK131" s="1780"/>
      <c r="AL131" s="1780"/>
      <c r="AM131" s="1762"/>
      <c r="AP131" s="1762"/>
      <c r="AQ131" s="1762"/>
      <c r="AR131" s="1780"/>
      <c r="AS131" s="1780"/>
      <c r="AT131" s="1780"/>
      <c r="AU131" s="1780"/>
      <c r="AV131" s="1780"/>
      <c r="AW131" s="1762"/>
      <c r="AZ131" s="1762"/>
      <c r="BA131" s="1762"/>
    </row>
    <row r="132" spans="1:53" x14ac:dyDescent="0.25">
      <c r="A132" s="1859">
        <v>2015108</v>
      </c>
      <c r="C132" s="1782" t="s">
        <v>324</v>
      </c>
      <c r="D132" s="1762" t="s">
        <v>26</v>
      </c>
      <c r="E132" s="1762">
        <v>1</v>
      </c>
      <c r="F132" s="1762">
        <v>2</v>
      </c>
      <c r="G132" s="1762">
        <v>1</v>
      </c>
      <c r="H132" s="1762">
        <v>1</v>
      </c>
      <c r="I132" s="1783">
        <v>1</v>
      </c>
      <c r="J132" s="1783">
        <v>1</v>
      </c>
      <c r="K132" s="1783"/>
      <c r="L132" s="1764">
        <v>584</v>
      </c>
      <c r="N132" s="1764">
        <f t="shared" ref="N132:N141" si="33">O132+Q132</f>
        <v>425.7</v>
      </c>
      <c r="O132" s="1764">
        <v>309.02999999999997</v>
      </c>
      <c r="P132" s="1850">
        <f t="shared" ref="P132:P141" si="34">O132/N132</f>
        <v>0.72593375616631428</v>
      </c>
      <c r="Q132" s="1764">
        <v>116.67</v>
      </c>
      <c r="R132" s="1850">
        <f t="shared" ref="R132:R141" si="35">Q132/N132</f>
        <v>0.27406624383368572</v>
      </c>
      <c r="S132" s="1807">
        <f t="shared" si="17"/>
        <v>4.6668000000000003</v>
      </c>
      <c r="T132" s="1851"/>
      <c r="U132" s="1764">
        <f t="shared" si="24"/>
        <v>0</v>
      </c>
      <c r="V132" s="1764">
        <f t="shared" si="25"/>
        <v>0</v>
      </c>
      <c r="W132" s="1764">
        <f t="shared" si="26"/>
        <v>584</v>
      </c>
      <c r="X132" s="1768">
        <f>706.64/1.21</f>
        <v>584</v>
      </c>
      <c r="Y132" s="1784">
        <v>615121</v>
      </c>
      <c r="Z132" s="1770">
        <v>42248</v>
      </c>
      <c r="AA132" s="1843" t="s">
        <v>104</v>
      </c>
      <c r="AB132" s="1780"/>
      <c r="AC132" s="1762"/>
      <c r="AE132" s="1762"/>
      <c r="AF132" s="1762"/>
      <c r="AG132" s="1762"/>
      <c r="AH132" s="1780"/>
      <c r="AK132" s="1780"/>
      <c r="AL132" s="1780"/>
      <c r="AM132" s="1762"/>
      <c r="AP132" s="1762"/>
      <c r="AQ132" s="1762"/>
      <c r="AR132" s="1780"/>
      <c r="AS132" s="1780"/>
      <c r="AT132" s="1780"/>
      <c r="AU132" s="1780"/>
      <c r="AV132" s="1780"/>
      <c r="AW132" s="1762"/>
      <c r="AZ132" s="1762"/>
      <c r="BA132" s="1762"/>
    </row>
    <row r="133" spans="1:53" x14ac:dyDescent="0.25">
      <c r="A133" s="1859">
        <v>2015109</v>
      </c>
      <c r="C133" s="1782" t="s">
        <v>325</v>
      </c>
      <c r="D133" s="1762" t="s">
        <v>26</v>
      </c>
      <c r="E133" s="1762">
        <v>1</v>
      </c>
      <c r="F133" s="1762">
        <v>7</v>
      </c>
      <c r="G133" s="1762">
        <v>5</v>
      </c>
      <c r="H133" s="1762">
        <v>1</v>
      </c>
      <c r="I133" s="1783">
        <v>1</v>
      </c>
      <c r="J133" s="1783">
        <v>1</v>
      </c>
      <c r="K133" s="1783"/>
      <c r="L133" s="1764">
        <v>2378</v>
      </c>
      <c r="N133" s="1764">
        <f t="shared" si="33"/>
        <v>1550.27</v>
      </c>
      <c r="O133" s="1764">
        <v>1194.8499999999999</v>
      </c>
      <c r="P133" s="1850">
        <f t="shared" si="34"/>
        <v>0.77073671037948221</v>
      </c>
      <c r="Q133" s="1764">
        <v>355.42</v>
      </c>
      <c r="R133" s="1850">
        <f t="shared" si="35"/>
        <v>0.22926328962051773</v>
      </c>
      <c r="S133" s="1807">
        <f t="shared" si="17"/>
        <v>14.216800000000001</v>
      </c>
      <c r="T133" s="1851"/>
      <c r="U133" s="1764">
        <f t="shared" si="24"/>
        <v>0</v>
      </c>
      <c r="V133" s="1764">
        <f t="shared" si="25"/>
        <v>0</v>
      </c>
      <c r="W133" s="1764">
        <f t="shared" si="26"/>
        <v>2378</v>
      </c>
      <c r="X133" s="1768">
        <f>2877.38/1.21</f>
        <v>2378</v>
      </c>
      <c r="Y133" s="1784">
        <v>615122</v>
      </c>
      <c r="Z133" s="1770">
        <v>42248</v>
      </c>
      <c r="AA133" s="1843" t="s">
        <v>104</v>
      </c>
      <c r="AB133" s="1780"/>
      <c r="AC133" s="1762"/>
      <c r="AE133" s="1762"/>
      <c r="AF133" s="1762"/>
      <c r="AG133" s="1762"/>
      <c r="AH133" s="1780"/>
      <c r="AK133" s="1780"/>
      <c r="AL133" s="1780"/>
      <c r="AM133" s="1762"/>
      <c r="AP133" s="1762"/>
      <c r="AQ133" s="1762"/>
      <c r="AR133" s="1780"/>
      <c r="AS133" s="1780"/>
      <c r="AT133" s="1780"/>
      <c r="AU133" s="1780"/>
      <c r="AV133" s="1780"/>
      <c r="AW133" s="1762"/>
      <c r="AZ133" s="1762"/>
      <c r="BA133" s="1762"/>
    </row>
    <row r="134" spans="1:53" x14ac:dyDescent="0.25">
      <c r="A134" s="1859">
        <v>2015110</v>
      </c>
      <c r="C134" s="1782" t="s">
        <v>326</v>
      </c>
      <c r="D134" s="1762" t="s">
        <v>26</v>
      </c>
      <c r="E134" s="1762">
        <v>1</v>
      </c>
      <c r="F134" s="1762">
        <v>7</v>
      </c>
      <c r="G134" s="1762">
        <v>5</v>
      </c>
      <c r="H134" s="1762">
        <v>1</v>
      </c>
      <c r="I134" s="1783">
        <v>1</v>
      </c>
      <c r="J134" s="1783">
        <v>1</v>
      </c>
      <c r="K134" s="1783"/>
      <c r="L134" s="1764">
        <v>2378</v>
      </c>
      <c r="N134" s="1764">
        <f t="shared" si="33"/>
        <v>1550.27</v>
      </c>
      <c r="O134" s="1764">
        <v>1194.8499999999999</v>
      </c>
      <c r="P134" s="1850">
        <f t="shared" si="34"/>
        <v>0.77073671037948221</v>
      </c>
      <c r="Q134" s="1764">
        <v>355.42</v>
      </c>
      <c r="R134" s="1850">
        <f t="shared" si="35"/>
        <v>0.22926328962051773</v>
      </c>
      <c r="S134" s="1807">
        <f t="shared" si="17"/>
        <v>14.216800000000001</v>
      </c>
      <c r="T134" s="1851"/>
      <c r="U134" s="1764">
        <f>((1-I134)*O134)+((1-J134)*Q134)</f>
        <v>0</v>
      </c>
      <c r="V134" s="1764">
        <f t="shared" si="25"/>
        <v>0</v>
      </c>
      <c r="W134" s="1764">
        <f t="shared" si="26"/>
        <v>2378</v>
      </c>
      <c r="X134" s="1768">
        <f>2877.38/1.21</f>
        <v>2378</v>
      </c>
      <c r="Y134" s="1784">
        <v>615123</v>
      </c>
      <c r="Z134" s="1770">
        <v>42248</v>
      </c>
      <c r="AA134" s="1843" t="s">
        <v>104</v>
      </c>
      <c r="AB134" s="1780"/>
      <c r="AC134" s="1762"/>
      <c r="AE134" s="1762"/>
      <c r="AF134" s="1762"/>
      <c r="AG134" s="1762"/>
      <c r="AH134" s="1780"/>
      <c r="AK134" s="1780"/>
      <c r="AL134" s="1780"/>
      <c r="AM134" s="1762"/>
      <c r="AP134" s="1762"/>
      <c r="AQ134" s="1762"/>
      <c r="AR134" s="1780"/>
      <c r="AS134" s="1780"/>
      <c r="AT134" s="1780"/>
      <c r="AU134" s="1780"/>
      <c r="AV134" s="1780"/>
      <c r="AW134" s="1762"/>
      <c r="AZ134" s="1762"/>
      <c r="BA134" s="1762"/>
    </row>
    <row r="135" spans="1:53" x14ac:dyDescent="0.25">
      <c r="A135" s="1859">
        <v>2015111</v>
      </c>
      <c r="C135" s="1782" t="s">
        <v>327</v>
      </c>
      <c r="D135" s="1762" t="s">
        <v>26</v>
      </c>
      <c r="E135" s="1762">
        <v>1</v>
      </c>
      <c r="F135" s="1762">
        <v>7</v>
      </c>
      <c r="G135" s="1762">
        <v>5</v>
      </c>
      <c r="H135" s="1762">
        <v>1</v>
      </c>
      <c r="I135" s="1783">
        <v>1</v>
      </c>
      <c r="J135" s="1783">
        <v>1</v>
      </c>
      <c r="K135" s="1783"/>
      <c r="L135" s="1764">
        <v>2378</v>
      </c>
      <c r="N135" s="1764">
        <f t="shared" si="33"/>
        <v>1550.27</v>
      </c>
      <c r="O135" s="1764">
        <v>1194.8499999999999</v>
      </c>
      <c r="P135" s="1850">
        <f t="shared" si="34"/>
        <v>0.77073671037948221</v>
      </c>
      <c r="Q135" s="1764">
        <v>355.42</v>
      </c>
      <c r="R135" s="1850">
        <f t="shared" si="35"/>
        <v>0.22926328962051773</v>
      </c>
      <c r="S135" s="1807">
        <f t="shared" ref="S135:S204" si="36">Q135/$S$1</f>
        <v>14.216800000000001</v>
      </c>
      <c r="T135" s="1851"/>
      <c r="U135" s="1764">
        <f>((1-I135)*O135)+((1-J135)*Q135)</f>
        <v>0</v>
      </c>
      <c r="V135" s="1764">
        <f t="shared" si="25"/>
        <v>0</v>
      </c>
      <c r="W135" s="1764">
        <f t="shared" si="26"/>
        <v>2378</v>
      </c>
      <c r="X135" s="1768">
        <f>2877.38/1.21</f>
        <v>2378</v>
      </c>
      <c r="Y135" s="1784">
        <v>615124</v>
      </c>
      <c r="Z135" s="1770">
        <v>42248</v>
      </c>
      <c r="AA135" s="1843" t="s">
        <v>104</v>
      </c>
      <c r="AB135" s="1780"/>
      <c r="AC135" s="1762"/>
      <c r="AE135" s="1762"/>
      <c r="AF135" s="1762"/>
      <c r="AG135" s="1762"/>
      <c r="AH135" s="1780"/>
      <c r="AK135" s="1780"/>
      <c r="AL135" s="1780"/>
      <c r="AM135" s="1762"/>
      <c r="AP135" s="1762"/>
      <c r="AQ135" s="1762"/>
      <c r="AR135" s="1780"/>
      <c r="AS135" s="1780"/>
      <c r="AT135" s="1780"/>
      <c r="AU135" s="1780"/>
      <c r="AV135" s="1780"/>
      <c r="AW135" s="1762"/>
      <c r="AZ135" s="1762"/>
      <c r="BA135" s="1762"/>
    </row>
    <row r="136" spans="1:53" x14ac:dyDescent="0.25">
      <c r="A136" s="1859">
        <v>2015112</v>
      </c>
      <c r="C136" s="1782" t="s">
        <v>328</v>
      </c>
      <c r="D136" s="1762" t="s">
        <v>26</v>
      </c>
      <c r="E136" s="1762">
        <v>1</v>
      </c>
      <c r="F136" s="1762">
        <v>11</v>
      </c>
      <c r="G136" s="1762">
        <v>5</v>
      </c>
      <c r="H136" s="1762">
        <v>3</v>
      </c>
      <c r="I136" s="1783">
        <v>1</v>
      </c>
      <c r="J136" s="1783">
        <v>1</v>
      </c>
      <c r="K136" s="1783"/>
      <c r="L136" s="1764">
        <v>3073</v>
      </c>
      <c r="N136" s="1764">
        <f t="shared" si="33"/>
        <v>1945.26</v>
      </c>
      <c r="O136" s="1764">
        <v>1538.18</v>
      </c>
      <c r="P136" s="1850">
        <f t="shared" si="34"/>
        <v>0.79073234426246364</v>
      </c>
      <c r="Q136" s="1764">
        <v>407.08</v>
      </c>
      <c r="R136" s="1850">
        <f t="shared" si="35"/>
        <v>0.20926765573753636</v>
      </c>
      <c r="S136" s="1807">
        <f t="shared" si="36"/>
        <v>16.283200000000001</v>
      </c>
      <c r="T136" s="1851"/>
      <c r="U136" s="1764">
        <f t="shared" ref="U136:U168" si="37">((1-I136)*O136)+((1-J136)*Q136)</f>
        <v>0</v>
      </c>
      <c r="V136" s="1764">
        <f t="shared" ref="V136:V168" si="38">L136-W136</f>
        <v>0</v>
      </c>
      <c r="W136" s="1764">
        <f t="shared" ref="W136:W168" si="39">X136+AC136+AH136+AM136+AO136+AR136</f>
        <v>3073</v>
      </c>
      <c r="X136" s="1768">
        <f>3718.33/1.21</f>
        <v>3073</v>
      </c>
      <c r="Y136" s="1784">
        <v>615125</v>
      </c>
      <c r="Z136" s="1770">
        <v>42248</v>
      </c>
      <c r="AA136" s="1843" t="s">
        <v>104</v>
      </c>
      <c r="AB136" s="1780"/>
      <c r="AC136" s="1762"/>
      <c r="AE136" s="1762"/>
      <c r="AF136" s="1762"/>
      <c r="AG136" s="1762"/>
      <c r="AH136" s="1780"/>
      <c r="AK136" s="1780"/>
      <c r="AL136" s="1780"/>
      <c r="AM136" s="1762"/>
      <c r="AP136" s="1762"/>
      <c r="AQ136" s="1762"/>
      <c r="AR136" s="1780"/>
      <c r="AS136" s="1780"/>
      <c r="AT136" s="1780"/>
      <c r="AU136" s="1780"/>
      <c r="AV136" s="1780"/>
      <c r="AW136" s="1762"/>
      <c r="AZ136" s="1762"/>
      <c r="BA136" s="1762"/>
    </row>
    <row r="137" spans="1:53" x14ac:dyDescent="0.25">
      <c r="A137" s="1859">
        <v>2015113</v>
      </c>
      <c r="C137" s="1782" t="s">
        <v>329</v>
      </c>
      <c r="D137" s="1762" t="s">
        <v>26</v>
      </c>
      <c r="E137" s="1762">
        <v>1</v>
      </c>
      <c r="F137" s="1762">
        <v>10</v>
      </c>
      <c r="G137" s="1762">
        <v>7</v>
      </c>
      <c r="H137" s="1762">
        <v>3</v>
      </c>
      <c r="I137" s="1783">
        <v>1</v>
      </c>
      <c r="J137" s="1783">
        <v>1</v>
      </c>
      <c r="K137" s="1783"/>
      <c r="L137" s="1764">
        <v>3219</v>
      </c>
      <c r="N137" s="1764">
        <f t="shared" si="33"/>
        <v>2113.38</v>
      </c>
      <c r="O137" s="1764">
        <v>1624.21</v>
      </c>
      <c r="P137" s="1850">
        <f t="shared" si="34"/>
        <v>0.76853665691924777</v>
      </c>
      <c r="Q137" s="1764">
        <v>489.17</v>
      </c>
      <c r="R137" s="1850">
        <f t="shared" si="35"/>
        <v>0.23146334308075214</v>
      </c>
      <c r="S137" s="1807">
        <f t="shared" si="36"/>
        <v>19.566800000000001</v>
      </c>
      <c r="T137" s="1851"/>
      <c r="U137" s="1764">
        <f t="shared" si="37"/>
        <v>0</v>
      </c>
      <c r="V137" s="1764">
        <f t="shared" si="38"/>
        <v>0</v>
      </c>
      <c r="W137" s="1764">
        <f t="shared" si="39"/>
        <v>3219</v>
      </c>
      <c r="X137" s="1768">
        <f>3894.99/1.21</f>
        <v>3219</v>
      </c>
      <c r="Y137" s="1784">
        <v>615126</v>
      </c>
      <c r="Z137" s="1770">
        <v>42248</v>
      </c>
      <c r="AA137" s="1843" t="s">
        <v>104</v>
      </c>
      <c r="AB137" s="1780"/>
      <c r="AC137" s="1762"/>
      <c r="AE137" s="1762"/>
      <c r="AF137" s="1762"/>
      <c r="AG137" s="1762"/>
      <c r="AH137" s="1780"/>
      <c r="AK137" s="1780"/>
      <c r="AL137" s="1780"/>
      <c r="AM137" s="1762"/>
      <c r="AP137" s="1762"/>
      <c r="AQ137" s="1762"/>
      <c r="AR137" s="1780"/>
      <c r="AS137" s="1780"/>
      <c r="AT137" s="1780"/>
      <c r="AU137" s="1780"/>
      <c r="AV137" s="1780"/>
      <c r="AW137" s="1762"/>
      <c r="AZ137" s="1762"/>
      <c r="BA137" s="1762"/>
    </row>
    <row r="138" spans="1:53" x14ac:dyDescent="0.25">
      <c r="A138" s="1859">
        <v>2015114</v>
      </c>
      <c r="C138" s="1782" t="s">
        <v>334</v>
      </c>
      <c r="D138" s="1762" t="s">
        <v>26</v>
      </c>
      <c r="E138" s="1762">
        <v>1</v>
      </c>
      <c r="F138" s="1762">
        <v>9</v>
      </c>
      <c r="G138" s="1762">
        <v>5</v>
      </c>
      <c r="H138" s="1762">
        <v>3</v>
      </c>
      <c r="I138" s="1783">
        <v>1</v>
      </c>
      <c r="J138" s="1783">
        <v>1</v>
      </c>
      <c r="K138" s="1783"/>
      <c r="L138" s="1764">
        <v>2998</v>
      </c>
      <c r="N138" s="1764">
        <f t="shared" si="33"/>
        <v>2019.3400000000001</v>
      </c>
      <c r="O138" s="1764">
        <v>1591.42</v>
      </c>
      <c r="P138" s="1850">
        <f t="shared" si="34"/>
        <v>0.78808917765210418</v>
      </c>
      <c r="Q138" s="1764">
        <v>427.92</v>
      </c>
      <c r="R138" s="1850">
        <f t="shared" si="35"/>
        <v>0.21191082234789585</v>
      </c>
      <c r="S138" s="1807">
        <f t="shared" si="36"/>
        <v>17.116800000000001</v>
      </c>
      <c r="T138" s="1851"/>
      <c r="U138" s="1764">
        <f t="shared" si="37"/>
        <v>0</v>
      </c>
      <c r="V138" s="1764">
        <f t="shared" si="38"/>
        <v>0</v>
      </c>
      <c r="W138" s="1764">
        <f t="shared" si="39"/>
        <v>2998</v>
      </c>
      <c r="X138" s="1768">
        <f>3627.58/1.21</f>
        <v>2998</v>
      </c>
      <c r="Y138" s="1784">
        <v>615127</v>
      </c>
      <c r="Z138" s="1770">
        <v>42248</v>
      </c>
      <c r="AA138" s="1843" t="s">
        <v>104</v>
      </c>
      <c r="AB138" s="1780"/>
      <c r="AC138" s="1762"/>
      <c r="AE138" s="1762"/>
      <c r="AF138" s="1762"/>
      <c r="AG138" s="1762"/>
      <c r="AH138" s="1780"/>
      <c r="AK138" s="1780"/>
      <c r="AL138" s="1780"/>
      <c r="AM138" s="1762"/>
      <c r="AP138" s="1762"/>
      <c r="AQ138" s="1762"/>
      <c r="AR138" s="1780"/>
      <c r="AS138" s="1780"/>
      <c r="AT138" s="1780"/>
      <c r="AU138" s="1780"/>
      <c r="AV138" s="1780"/>
      <c r="AW138" s="1762"/>
      <c r="AZ138" s="1762"/>
      <c r="BA138" s="1762"/>
    </row>
    <row r="139" spans="1:53" x14ac:dyDescent="0.25">
      <c r="A139" s="1859">
        <v>2015115</v>
      </c>
      <c r="C139" s="1782" t="s">
        <v>335</v>
      </c>
      <c r="D139" s="1762" t="s">
        <v>26</v>
      </c>
      <c r="E139" s="1762">
        <v>1</v>
      </c>
      <c r="F139" s="1762">
        <v>8</v>
      </c>
      <c r="G139" s="1762">
        <v>5</v>
      </c>
      <c r="H139" s="1762">
        <v>3</v>
      </c>
      <c r="I139" s="1783">
        <v>1</v>
      </c>
      <c r="J139" s="1783">
        <v>1</v>
      </c>
      <c r="K139" s="1783"/>
      <c r="L139" s="1764">
        <v>2109</v>
      </c>
      <c r="N139" s="1764">
        <f t="shared" si="33"/>
        <v>1415.25</v>
      </c>
      <c r="O139" s="1764">
        <v>1061.92</v>
      </c>
      <c r="P139" s="1850">
        <f t="shared" si="34"/>
        <v>0.7503409291644586</v>
      </c>
      <c r="Q139" s="1764">
        <v>353.33</v>
      </c>
      <c r="R139" s="1850">
        <f t="shared" si="35"/>
        <v>0.24965907083554142</v>
      </c>
      <c r="S139" s="1807">
        <f t="shared" si="36"/>
        <v>14.133199999999999</v>
      </c>
      <c r="T139" s="1851"/>
      <c r="U139" s="1764">
        <f t="shared" si="37"/>
        <v>0</v>
      </c>
      <c r="V139" s="1764">
        <f t="shared" si="38"/>
        <v>0</v>
      </c>
      <c r="W139" s="1764">
        <f t="shared" si="39"/>
        <v>2109</v>
      </c>
      <c r="X139" s="1768">
        <f>2551.89/1.21</f>
        <v>2109</v>
      </c>
      <c r="Y139" s="1784">
        <v>615128</v>
      </c>
      <c r="Z139" s="1770">
        <v>42248</v>
      </c>
      <c r="AA139" s="1843" t="s">
        <v>104</v>
      </c>
      <c r="AB139" s="1780"/>
      <c r="AC139" s="1762"/>
      <c r="AE139" s="1762"/>
      <c r="AF139" s="1762"/>
      <c r="AG139" s="1762"/>
      <c r="AH139" s="1780"/>
      <c r="AK139" s="1780"/>
      <c r="AL139" s="1780"/>
      <c r="AM139" s="1762"/>
      <c r="AP139" s="1762"/>
      <c r="AQ139" s="1762"/>
      <c r="AR139" s="1780"/>
      <c r="AS139" s="1780"/>
      <c r="AT139" s="1780"/>
      <c r="AU139" s="1780"/>
      <c r="AV139" s="1780"/>
      <c r="AW139" s="1762"/>
      <c r="AZ139" s="1762"/>
      <c r="BA139" s="1762"/>
    </row>
    <row r="140" spans="1:53" x14ac:dyDescent="0.25">
      <c r="A140" s="1859">
        <v>2015116</v>
      </c>
      <c r="C140" s="1782" t="s">
        <v>336</v>
      </c>
      <c r="D140" s="1762" t="s">
        <v>26</v>
      </c>
      <c r="E140" s="1762">
        <v>1</v>
      </c>
      <c r="F140" s="1762">
        <v>7</v>
      </c>
      <c r="G140" s="1762">
        <v>6</v>
      </c>
      <c r="H140" s="1762">
        <v>3</v>
      </c>
      <c r="I140" s="1783">
        <v>1</v>
      </c>
      <c r="J140" s="1783">
        <v>1</v>
      </c>
      <c r="K140" s="1783"/>
      <c r="L140" s="1764">
        <v>2965</v>
      </c>
      <c r="N140" s="1764">
        <f t="shared" si="33"/>
        <v>1763.07</v>
      </c>
      <c r="O140" s="1764">
        <v>1344.74</v>
      </c>
      <c r="P140" s="1850">
        <f t="shared" si="34"/>
        <v>0.7627263806882314</v>
      </c>
      <c r="Q140" s="1764">
        <v>418.33</v>
      </c>
      <c r="R140" s="1850">
        <f t="shared" si="35"/>
        <v>0.23727361931176869</v>
      </c>
      <c r="S140" s="1807">
        <f t="shared" si="36"/>
        <v>16.7332</v>
      </c>
      <c r="T140" s="1851"/>
      <c r="U140" s="1764">
        <f t="shared" si="37"/>
        <v>0</v>
      </c>
      <c r="V140" s="1764">
        <f t="shared" si="38"/>
        <v>0</v>
      </c>
      <c r="W140" s="1764">
        <f t="shared" si="39"/>
        <v>2965</v>
      </c>
      <c r="X140" s="1768">
        <f>3587.65/1.21</f>
        <v>2965</v>
      </c>
      <c r="Y140" s="1784">
        <v>615129</v>
      </c>
      <c r="Z140" s="1770">
        <v>42248</v>
      </c>
      <c r="AA140" s="1843" t="s">
        <v>104</v>
      </c>
      <c r="AB140" s="1780"/>
      <c r="AC140" s="1762"/>
      <c r="AE140" s="1762"/>
      <c r="AF140" s="1762"/>
      <c r="AG140" s="1762"/>
      <c r="AH140" s="1780"/>
      <c r="AK140" s="1780"/>
      <c r="AL140" s="1780"/>
      <c r="AM140" s="1762"/>
      <c r="AP140" s="1762"/>
      <c r="AQ140" s="1762"/>
      <c r="AR140" s="1780"/>
      <c r="AS140" s="1780"/>
      <c r="AT140" s="1780"/>
      <c r="AU140" s="1780"/>
      <c r="AV140" s="1780"/>
      <c r="AW140" s="1762"/>
      <c r="AZ140" s="1762"/>
      <c r="BA140" s="1762"/>
    </row>
    <row r="141" spans="1:53" x14ac:dyDescent="0.25">
      <c r="A141" s="1859">
        <v>2015117</v>
      </c>
      <c r="C141" s="1782" t="s">
        <v>337</v>
      </c>
      <c r="D141" s="1762" t="s">
        <v>26</v>
      </c>
      <c r="E141" s="1762">
        <v>1</v>
      </c>
      <c r="F141" s="1762">
        <v>9</v>
      </c>
      <c r="G141" s="1762">
        <v>7</v>
      </c>
      <c r="H141" s="1762">
        <v>3</v>
      </c>
      <c r="I141" s="1783">
        <v>1</v>
      </c>
      <c r="J141" s="1783">
        <v>1</v>
      </c>
      <c r="K141" s="1783"/>
      <c r="L141" s="1764">
        <v>3091</v>
      </c>
      <c r="N141" s="1764">
        <f t="shared" si="33"/>
        <v>1817.81</v>
      </c>
      <c r="O141" s="1764">
        <v>1405.73</v>
      </c>
      <c r="P141" s="1850">
        <f t="shared" si="34"/>
        <v>0.77330964182175255</v>
      </c>
      <c r="Q141" s="1764">
        <v>412.08</v>
      </c>
      <c r="R141" s="1850">
        <f t="shared" si="35"/>
        <v>0.22669035817824745</v>
      </c>
      <c r="S141" s="1807">
        <f t="shared" si="36"/>
        <v>16.4832</v>
      </c>
      <c r="T141" s="1851"/>
      <c r="U141" s="1764">
        <f t="shared" si="37"/>
        <v>0</v>
      </c>
      <c r="V141" s="1764">
        <f t="shared" si="38"/>
        <v>0</v>
      </c>
      <c r="W141" s="1764">
        <f t="shared" si="39"/>
        <v>3091</v>
      </c>
      <c r="X141" s="1768">
        <f>3740.11/1.21</f>
        <v>3091</v>
      </c>
      <c r="Y141" s="1784">
        <v>615130</v>
      </c>
      <c r="Z141" s="1770">
        <v>42248</v>
      </c>
      <c r="AA141" s="1843" t="s">
        <v>104</v>
      </c>
      <c r="AB141" s="1780"/>
      <c r="AC141" s="1762"/>
      <c r="AE141" s="1762"/>
      <c r="AF141" s="1762"/>
      <c r="AG141" s="1762"/>
      <c r="AH141" s="1780"/>
      <c r="AK141" s="1780"/>
      <c r="AL141" s="1780"/>
      <c r="AM141" s="1762"/>
      <c r="AP141" s="1762"/>
      <c r="AQ141" s="1762"/>
      <c r="AR141" s="1780"/>
      <c r="AS141" s="1780"/>
      <c r="AT141" s="1780"/>
      <c r="AU141" s="1780"/>
      <c r="AV141" s="1780"/>
      <c r="AW141" s="1762"/>
      <c r="AZ141" s="1762"/>
      <c r="BA141" s="1762"/>
    </row>
    <row r="142" spans="1:53" x14ac:dyDescent="0.25">
      <c r="A142" s="1859">
        <v>2015118</v>
      </c>
      <c r="C142" s="1782" t="s">
        <v>338</v>
      </c>
      <c r="D142" s="1762" t="s">
        <v>26</v>
      </c>
      <c r="E142" s="1762">
        <v>1</v>
      </c>
      <c r="F142" s="1762">
        <v>8</v>
      </c>
      <c r="G142" s="1762">
        <v>5</v>
      </c>
      <c r="H142" s="1762">
        <v>3</v>
      </c>
      <c r="I142" s="1783">
        <v>1</v>
      </c>
      <c r="J142" s="1783">
        <v>1</v>
      </c>
      <c r="K142" s="1783"/>
      <c r="L142" s="1764">
        <v>2109</v>
      </c>
      <c r="N142" s="1764">
        <f t="shared" ref="N142:N153" si="40">O142+Q142</f>
        <v>1415.25</v>
      </c>
      <c r="O142" s="1764">
        <v>1061.92</v>
      </c>
      <c r="P142" s="1850">
        <f t="shared" ref="P142:P153" si="41">O142/N142</f>
        <v>0.7503409291644586</v>
      </c>
      <c r="Q142" s="1764">
        <v>353.33</v>
      </c>
      <c r="R142" s="1850">
        <f t="shared" ref="R142:R153" si="42">Q142/N142</f>
        <v>0.24965907083554142</v>
      </c>
      <c r="S142" s="1807">
        <f t="shared" si="36"/>
        <v>14.133199999999999</v>
      </c>
      <c r="T142" s="1851"/>
      <c r="U142" s="1764">
        <f>((1-I142)*O142)+((1-J142)*Q142)</f>
        <v>0</v>
      </c>
      <c r="V142" s="1764">
        <f>L142-W142</f>
        <v>0</v>
      </c>
      <c r="W142" s="1764">
        <f t="shared" si="39"/>
        <v>2109</v>
      </c>
      <c r="X142" s="1768">
        <f>2551.89/1.21</f>
        <v>2109</v>
      </c>
      <c r="Y142" s="1784">
        <v>615131</v>
      </c>
      <c r="Z142" s="1770">
        <v>42248</v>
      </c>
      <c r="AA142" s="1843" t="s">
        <v>104</v>
      </c>
      <c r="AB142" s="1780"/>
      <c r="AC142" s="1762"/>
      <c r="AE142" s="1762"/>
      <c r="AF142" s="1762"/>
      <c r="AG142" s="1762"/>
      <c r="AH142" s="1780"/>
      <c r="AK142" s="1780"/>
      <c r="AL142" s="1780"/>
      <c r="AM142" s="1762"/>
      <c r="AP142" s="1762"/>
      <c r="AQ142" s="1762"/>
      <c r="AR142" s="1780"/>
      <c r="AS142" s="1780"/>
      <c r="AT142" s="1780"/>
      <c r="AU142" s="1780"/>
      <c r="AV142" s="1780"/>
      <c r="AW142" s="1762"/>
      <c r="AZ142" s="1762"/>
      <c r="BA142" s="1762"/>
    </row>
    <row r="143" spans="1:53" x14ac:dyDescent="0.25">
      <c r="A143" s="1859">
        <v>2015119</v>
      </c>
      <c r="C143" s="1782" t="s">
        <v>341</v>
      </c>
      <c r="D143" s="1762" t="s">
        <v>26</v>
      </c>
      <c r="E143" s="1762">
        <v>1</v>
      </c>
      <c r="F143" s="1762">
        <v>11</v>
      </c>
      <c r="G143" s="1762">
        <v>8</v>
      </c>
      <c r="H143" s="1762">
        <v>4</v>
      </c>
      <c r="I143" s="1783">
        <v>1</v>
      </c>
      <c r="J143" s="1783">
        <v>1</v>
      </c>
      <c r="K143" s="1783"/>
      <c r="L143" s="1764">
        <v>4084</v>
      </c>
      <c r="N143" s="1764">
        <f t="shared" si="40"/>
        <v>2602.34</v>
      </c>
      <c r="O143" s="1764">
        <v>2018.59</v>
      </c>
      <c r="P143" s="1850">
        <f t="shared" si="41"/>
        <v>0.77568265484141186</v>
      </c>
      <c r="Q143" s="1764">
        <v>583.75</v>
      </c>
      <c r="R143" s="1850">
        <f t="shared" si="42"/>
        <v>0.22431734515858803</v>
      </c>
      <c r="S143" s="1807">
        <f t="shared" si="36"/>
        <v>23.35</v>
      </c>
      <c r="T143" s="1851"/>
      <c r="U143" s="1764">
        <f t="shared" si="37"/>
        <v>0</v>
      </c>
      <c r="V143" s="1764">
        <f t="shared" si="38"/>
        <v>0</v>
      </c>
      <c r="W143" s="1764">
        <f t="shared" si="39"/>
        <v>4084.0000000000005</v>
      </c>
      <c r="X143" s="1768">
        <f>4941.64/1.21</f>
        <v>4084.0000000000005</v>
      </c>
      <c r="Y143" s="1784">
        <v>615134</v>
      </c>
      <c r="Z143" s="1770">
        <v>42249</v>
      </c>
      <c r="AA143" s="1843" t="s">
        <v>104</v>
      </c>
      <c r="AB143" s="1780"/>
      <c r="AC143" s="1762"/>
      <c r="AE143" s="1762"/>
      <c r="AF143" s="1762"/>
      <c r="AG143" s="1762"/>
      <c r="AH143" s="1780"/>
      <c r="AK143" s="1780"/>
      <c r="AL143" s="1780"/>
      <c r="AM143" s="1762"/>
      <c r="AP143" s="1762"/>
      <c r="AQ143" s="1762"/>
      <c r="AR143" s="1780"/>
      <c r="AS143" s="1780"/>
      <c r="AT143" s="1780"/>
      <c r="AU143" s="1780"/>
      <c r="AV143" s="1780"/>
      <c r="AW143" s="1762"/>
      <c r="AZ143" s="1762"/>
      <c r="BA143" s="1762"/>
    </row>
    <row r="144" spans="1:53" x14ac:dyDescent="0.25">
      <c r="A144" s="1859">
        <v>2015120</v>
      </c>
      <c r="C144" s="1782" t="s">
        <v>342</v>
      </c>
      <c r="D144" s="1762" t="s">
        <v>26</v>
      </c>
      <c r="E144" s="1762">
        <v>1</v>
      </c>
      <c r="F144" s="1762">
        <v>11</v>
      </c>
      <c r="G144" s="1762">
        <v>5</v>
      </c>
      <c r="H144" s="1762">
        <v>5</v>
      </c>
      <c r="I144" s="1783">
        <v>1</v>
      </c>
      <c r="J144" s="1783">
        <v>1</v>
      </c>
      <c r="K144" s="1783"/>
      <c r="L144" s="1764">
        <v>3667</v>
      </c>
      <c r="N144" s="1764">
        <f t="shared" si="40"/>
        <v>2419.56</v>
      </c>
      <c r="O144" s="1764">
        <v>1923.73</v>
      </c>
      <c r="P144" s="1850">
        <f t="shared" si="41"/>
        <v>0.79507431103175785</v>
      </c>
      <c r="Q144" s="1764">
        <v>495.83</v>
      </c>
      <c r="R144" s="1850">
        <f t="shared" si="42"/>
        <v>0.20492568896824215</v>
      </c>
      <c r="S144" s="1807">
        <f t="shared" si="36"/>
        <v>19.833199999999998</v>
      </c>
      <c r="T144" s="1851"/>
      <c r="U144" s="1764">
        <f t="shared" si="37"/>
        <v>0</v>
      </c>
      <c r="V144" s="1764">
        <f t="shared" si="38"/>
        <v>0</v>
      </c>
      <c r="W144" s="1764">
        <f t="shared" si="39"/>
        <v>3667</v>
      </c>
      <c r="X144" s="1768">
        <f>4437.07/1.21</f>
        <v>3667</v>
      </c>
      <c r="Y144" s="1784">
        <v>615135</v>
      </c>
      <c r="Z144" s="1770">
        <v>42249</v>
      </c>
      <c r="AA144" s="1843" t="s">
        <v>104</v>
      </c>
      <c r="AB144" s="1780"/>
      <c r="AC144" s="1762"/>
      <c r="AE144" s="1762"/>
      <c r="AF144" s="1762"/>
      <c r="AG144" s="1762"/>
      <c r="AH144" s="1780"/>
      <c r="AK144" s="1780"/>
      <c r="AL144" s="1780"/>
      <c r="AM144" s="1762"/>
      <c r="AP144" s="1762"/>
      <c r="AQ144" s="1762"/>
      <c r="AR144" s="1780"/>
      <c r="AS144" s="1780"/>
      <c r="AT144" s="1780"/>
      <c r="AU144" s="1780"/>
      <c r="AV144" s="1780"/>
      <c r="AW144" s="1762"/>
      <c r="AZ144" s="1762"/>
      <c r="BA144" s="1762"/>
    </row>
    <row r="145" spans="1:53" x14ac:dyDescent="0.25">
      <c r="A145" s="1781" t="s">
        <v>683</v>
      </c>
      <c r="C145" s="1782" t="s">
        <v>684</v>
      </c>
      <c r="D145" s="1762" t="s">
        <v>26</v>
      </c>
      <c r="E145" s="1762">
        <v>0</v>
      </c>
      <c r="F145" s="1762">
        <v>0</v>
      </c>
      <c r="G145" s="1762">
        <v>0</v>
      </c>
      <c r="H145" s="1762">
        <v>0</v>
      </c>
      <c r="I145" s="1783">
        <v>0</v>
      </c>
      <c r="J145" s="1783">
        <v>0</v>
      </c>
      <c r="K145" s="1783"/>
      <c r="L145" s="1764">
        <v>0</v>
      </c>
      <c r="N145" s="1764">
        <f>O145+Q145</f>
        <v>0</v>
      </c>
      <c r="O145" s="1764">
        <v>0</v>
      </c>
      <c r="P145" s="1850">
        <v>1</v>
      </c>
      <c r="Q145" s="1764">
        <v>0</v>
      </c>
      <c r="R145" s="1850" t="str">
        <f>IF(N145&lt;=0,"",Q145/N145)</f>
        <v/>
      </c>
      <c r="S145" s="1807">
        <f>Q145/$S$1</f>
        <v>0</v>
      </c>
      <c r="U145" s="1764">
        <f>((1-I145)*O145)+((1-J145)*Q145)</f>
        <v>0</v>
      </c>
      <c r="V145" s="1764">
        <f>L145-W145</f>
        <v>0</v>
      </c>
      <c r="W145" s="1764">
        <f>X145+AC145+AH145+AM145+AO145+AR145</f>
        <v>0</v>
      </c>
      <c r="X145" s="1768"/>
      <c r="Y145" s="1784"/>
      <c r="Z145" s="1770"/>
      <c r="AA145" s="1843"/>
      <c r="AB145" s="1780"/>
      <c r="AC145" s="1762"/>
      <c r="AE145" s="1762"/>
      <c r="AF145" s="1762"/>
      <c r="AG145" s="1762"/>
      <c r="AH145" s="1780"/>
      <c r="AK145" s="1780"/>
      <c r="AL145" s="1780"/>
      <c r="AM145" s="1762"/>
      <c r="AP145" s="1762"/>
      <c r="AQ145" s="1762"/>
      <c r="AR145" s="1780"/>
      <c r="AS145" s="1780"/>
      <c r="AT145" s="1780"/>
      <c r="AU145" s="1780"/>
      <c r="AV145" s="1780"/>
      <c r="AW145" s="1762"/>
      <c r="AZ145" s="1762"/>
      <c r="BA145" s="1762"/>
    </row>
    <row r="146" spans="1:53" x14ac:dyDescent="0.25">
      <c r="A146" s="1859">
        <v>2015121</v>
      </c>
      <c r="C146" s="1782" t="s">
        <v>343</v>
      </c>
      <c r="D146" s="1762" t="s">
        <v>26</v>
      </c>
      <c r="E146" s="1762">
        <v>0</v>
      </c>
      <c r="F146" s="1762">
        <v>0</v>
      </c>
      <c r="G146" s="1762">
        <v>0</v>
      </c>
      <c r="H146" s="1762">
        <v>0</v>
      </c>
      <c r="I146" s="1783">
        <v>1</v>
      </c>
      <c r="J146" s="1783">
        <v>1</v>
      </c>
      <c r="K146" s="1783"/>
      <c r="L146" s="1764">
        <v>590.4</v>
      </c>
      <c r="N146" s="1764">
        <f t="shared" si="40"/>
        <v>295.2</v>
      </c>
      <c r="O146" s="1764">
        <v>295.2</v>
      </c>
      <c r="P146" s="1850">
        <f t="shared" si="41"/>
        <v>1</v>
      </c>
      <c r="Q146" s="1764">
        <v>0</v>
      </c>
      <c r="R146" s="1850">
        <f t="shared" si="42"/>
        <v>0</v>
      </c>
      <c r="S146" s="1807">
        <f t="shared" si="36"/>
        <v>0</v>
      </c>
      <c r="T146" s="1851"/>
      <c r="U146" s="1764">
        <f t="shared" si="37"/>
        <v>0</v>
      </c>
      <c r="V146" s="1764">
        <f t="shared" si="38"/>
        <v>0</v>
      </c>
      <c r="W146" s="1764">
        <f t="shared" si="39"/>
        <v>590.4</v>
      </c>
      <c r="X146" s="1768">
        <v>590.4</v>
      </c>
      <c r="Y146" s="1784">
        <v>615136</v>
      </c>
      <c r="Z146" s="1770">
        <v>42249</v>
      </c>
      <c r="AA146" s="1843" t="s">
        <v>104</v>
      </c>
      <c r="AB146" s="1780"/>
      <c r="AC146" s="1762"/>
      <c r="AE146" s="1762"/>
      <c r="AF146" s="1762"/>
      <c r="AG146" s="1762"/>
      <c r="AH146" s="1780"/>
      <c r="AK146" s="1780"/>
      <c r="AL146" s="1780"/>
      <c r="AM146" s="1762"/>
      <c r="AP146" s="1762"/>
      <c r="AQ146" s="1762"/>
      <c r="AR146" s="1780"/>
      <c r="AS146" s="1780"/>
      <c r="AT146" s="1780"/>
      <c r="AU146" s="1780"/>
      <c r="AV146" s="1780"/>
      <c r="AW146" s="1762"/>
      <c r="AZ146" s="1762"/>
      <c r="BA146" s="1762"/>
    </row>
    <row r="147" spans="1:53" x14ac:dyDescent="0.25">
      <c r="A147" s="1781">
        <v>2015122</v>
      </c>
      <c r="C147" s="1782" t="s">
        <v>344</v>
      </c>
      <c r="D147" s="1762" t="s">
        <v>26</v>
      </c>
      <c r="E147" s="1762">
        <v>1</v>
      </c>
      <c r="F147" s="1762">
        <v>8</v>
      </c>
      <c r="G147" s="1762">
        <v>2</v>
      </c>
      <c r="H147" s="1762">
        <v>6</v>
      </c>
      <c r="I147" s="1783">
        <v>1</v>
      </c>
      <c r="J147" s="1783">
        <v>1</v>
      </c>
      <c r="K147" s="1783"/>
      <c r="L147" s="1764">
        <v>3203.6</v>
      </c>
      <c r="N147" s="1764">
        <f t="shared" si="40"/>
        <v>2258.8000000000002</v>
      </c>
      <c r="O147" s="1764">
        <v>1710.47</v>
      </c>
      <c r="P147" s="1850">
        <f t="shared" si="41"/>
        <v>0.75724721090844693</v>
      </c>
      <c r="Q147" s="1764">
        <v>548.33000000000004</v>
      </c>
      <c r="R147" s="1850">
        <f t="shared" si="42"/>
        <v>0.24275278909155304</v>
      </c>
      <c r="S147" s="1807">
        <f t="shared" si="36"/>
        <v>21.933200000000003</v>
      </c>
      <c r="T147" s="1851"/>
      <c r="U147" s="1764">
        <f t="shared" si="37"/>
        <v>0</v>
      </c>
      <c r="V147" s="1764">
        <f t="shared" si="38"/>
        <v>0</v>
      </c>
      <c r="W147" s="1764">
        <f t="shared" si="39"/>
        <v>3203.6</v>
      </c>
      <c r="X147" s="1768">
        <v>3203.6</v>
      </c>
      <c r="Y147" s="1784">
        <v>615137</v>
      </c>
      <c r="Z147" s="1770">
        <v>42249</v>
      </c>
      <c r="AA147" s="1843" t="s">
        <v>104</v>
      </c>
      <c r="AB147" s="1780"/>
      <c r="AC147" s="1762"/>
      <c r="AE147" s="1762"/>
      <c r="AF147" s="1762"/>
      <c r="AG147" s="1762"/>
      <c r="AH147" s="1780"/>
      <c r="AK147" s="1780"/>
      <c r="AL147" s="1780"/>
      <c r="AM147" s="1762"/>
      <c r="AP147" s="1762"/>
      <c r="AQ147" s="1762"/>
      <c r="AR147" s="1780"/>
      <c r="AS147" s="1780"/>
      <c r="AT147" s="1780"/>
      <c r="AU147" s="1780"/>
      <c r="AV147" s="1780"/>
      <c r="AW147" s="1762"/>
      <c r="AZ147" s="1762"/>
      <c r="BA147" s="1762"/>
    </row>
    <row r="148" spans="1:53" x14ac:dyDescent="0.25">
      <c r="A148" s="1781">
        <v>2015123</v>
      </c>
      <c r="C148" s="1782" t="s">
        <v>345</v>
      </c>
      <c r="D148" s="1762" t="s">
        <v>26</v>
      </c>
      <c r="E148" s="1762">
        <v>1</v>
      </c>
      <c r="F148" s="1762">
        <v>8</v>
      </c>
      <c r="G148" s="1762">
        <v>2</v>
      </c>
      <c r="H148" s="1762">
        <v>6</v>
      </c>
      <c r="I148" s="1783">
        <v>1</v>
      </c>
      <c r="J148" s="1783">
        <v>1</v>
      </c>
      <c r="K148" s="1783"/>
      <c r="L148" s="1764">
        <v>3203.6</v>
      </c>
      <c r="N148" s="1764">
        <f t="shared" si="40"/>
        <v>2258.8000000000002</v>
      </c>
      <c r="O148" s="1764">
        <v>1710.47</v>
      </c>
      <c r="P148" s="1850">
        <f t="shared" si="41"/>
        <v>0.75724721090844693</v>
      </c>
      <c r="Q148" s="1764">
        <v>548.33000000000004</v>
      </c>
      <c r="R148" s="1850">
        <f t="shared" si="42"/>
        <v>0.24275278909155304</v>
      </c>
      <c r="S148" s="1807">
        <f t="shared" si="36"/>
        <v>21.933200000000003</v>
      </c>
      <c r="T148" s="1851"/>
      <c r="U148" s="1764">
        <f>((1-I148)*O148)+((1-J148)*Q148)</f>
        <v>0</v>
      </c>
      <c r="V148" s="1764">
        <f t="shared" si="38"/>
        <v>0</v>
      </c>
      <c r="W148" s="1764">
        <f t="shared" si="39"/>
        <v>3203.6</v>
      </c>
      <c r="X148" s="1768">
        <v>3203.6</v>
      </c>
      <c r="Y148" s="1784">
        <v>615138</v>
      </c>
      <c r="Z148" s="1770">
        <v>42249</v>
      </c>
      <c r="AA148" s="1843" t="s">
        <v>104</v>
      </c>
      <c r="AB148" s="1780"/>
      <c r="AC148" s="1762"/>
      <c r="AE148" s="1762"/>
      <c r="AF148" s="1762"/>
      <c r="AG148" s="1762"/>
      <c r="AH148" s="1780"/>
      <c r="AK148" s="1780"/>
      <c r="AL148" s="1780"/>
      <c r="AM148" s="1762"/>
      <c r="AP148" s="1762"/>
      <c r="AQ148" s="1762"/>
      <c r="AR148" s="1780"/>
      <c r="AS148" s="1780"/>
      <c r="AT148" s="1780"/>
      <c r="AU148" s="1780"/>
      <c r="AV148" s="1780"/>
      <c r="AW148" s="1762"/>
      <c r="AZ148" s="1762"/>
      <c r="BA148" s="1762"/>
    </row>
    <row r="149" spans="1:53" x14ac:dyDescent="0.25">
      <c r="A149" s="1781">
        <v>2015124</v>
      </c>
      <c r="C149" s="1782" t="s">
        <v>346</v>
      </c>
      <c r="D149" s="1762" t="s">
        <v>26</v>
      </c>
      <c r="E149" s="1762">
        <v>1</v>
      </c>
      <c r="F149" s="1762">
        <v>8</v>
      </c>
      <c r="G149" s="1762">
        <v>2</v>
      </c>
      <c r="H149" s="1762">
        <v>6</v>
      </c>
      <c r="I149" s="1783">
        <v>1</v>
      </c>
      <c r="J149" s="1783">
        <v>1</v>
      </c>
      <c r="K149" s="1783"/>
      <c r="L149" s="1764">
        <v>3203.6</v>
      </c>
      <c r="N149" s="1764">
        <f t="shared" si="40"/>
        <v>2258.8000000000002</v>
      </c>
      <c r="O149" s="1764">
        <v>1710.47</v>
      </c>
      <c r="P149" s="1850">
        <f t="shared" si="41"/>
        <v>0.75724721090844693</v>
      </c>
      <c r="Q149" s="1764">
        <v>548.33000000000004</v>
      </c>
      <c r="R149" s="1850">
        <f t="shared" si="42"/>
        <v>0.24275278909155304</v>
      </c>
      <c r="S149" s="1807">
        <f t="shared" si="36"/>
        <v>21.933200000000003</v>
      </c>
      <c r="T149" s="1851"/>
      <c r="U149" s="1764">
        <f>((1-I149)*O149)+((1-J149)*Q149)</f>
        <v>0</v>
      </c>
      <c r="V149" s="1764">
        <f t="shared" si="38"/>
        <v>0</v>
      </c>
      <c r="W149" s="1764">
        <f t="shared" si="39"/>
        <v>3203.6</v>
      </c>
      <c r="X149" s="1768">
        <v>3203.6</v>
      </c>
      <c r="Y149" s="1784">
        <v>615139</v>
      </c>
      <c r="Z149" s="1770">
        <v>42249</v>
      </c>
      <c r="AA149" s="1843" t="s">
        <v>104</v>
      </c>
      <c r="AB149" s="1780"/>
      <c r="AC149" s="1762"/>
      <c r="AE149" s="1762"/>
      <c r="AF149" s="1762"/>
      <c r="AG149" s="1762"/>
      <c r="AH149" s="1780"/>
      <c r="AK149" s="1780"/>
      <c r="AL149" s="1780"/>
      <c r="AM149" s="1762"/>
      <c r="AP149" s="1762"/>
      <c r="AQ149" s="1762"/>
      <c r="AR149" s="1780"/>
      <c r="AS149" s="1780"/>
      <c r="AT149" s="1780"/>
      <c r="AU149" s="1780"/>
      <c r="AV149" s="1780"/>
      <c r="AW149" s="1762"/>
      <c r="AZ149" s="1762"/>
      <c r="BA149" s="1762"/>
    </row>
    <row r="150" spans="1:53" x14ac:dyDescent="0.25">
      <c r="A150" s="1781">
        <v>2015125</v>
      </c>
      <c r="C150" s="1782" t="s">
        <v>347</v>
      </c>
      <c r="D150" s="1762" t="s">
        <v>26</v>
      </c>
      <c r="E150" s="1762">
        <v>1</v>
      </c>
      <c r="F150" s="1762">
        <v>2</v>
      </c>
      <c r="G150" s="1762">
        <v>1</v>
      </c>
      <c r="H150" s="1762">
        <v>1</v>
      </c>
      <c r="I150" s="1783">
        <v>1</v>
      </c>
      <c r="J150" s="1783">
        <v>1</v>
      </c>
      <c r="K150" s="1783"/>
      <c r="L150" s="1764">
        <v>523</v>
      </c>
      <c r="N150" s="1764">
        <f t="shared" si="40"/>
        <v>400.11</v>
      </c>
      <c r="O150" s="1764">
        <v>283.44</v>
      </c>
      <c r="P150" s="1850">
        <f t="shared" si="41"/>
        <v>0.70840518857314239</v>
      </c>
      <c r="Q150" s="1764">
        <v>116.67</v>
      </c>
      <c r="R150" s="1850">
        <f t="shared" si="42"/>
        <v>0.29159481142685761</v>
      </c>
      <c r="S150" s="1807">
        <f t="shared" si="36"/>
        <v>4.6668000000000003</v>
      </c>
      <c r="T150" s="1851"/>
      <c r="U150" s="1764">
        <f t="shared" si="37"/>
        <v>0</v>
      </c>
      <c r="V150" s="1764">
        <f t="shared" si="38"/>
        <v>0</v>
      </c>
      <c r="W150" s="1764">
        <f t="shared" si="39"/>
        <v>523</v>
      </c>
      <c r="X150" s="1768">
        <f>632.83/1.21</f>
        <v>523</v>
      </c>
      <c r="Y150" s="1784">
        <v>615140</v>
      </c>
      <c r="Z150" s="1770">
        <v>42249</v>
      </c>
      <c r="AA150" s="1843" t="s">
        <v>104</v>
      </c>
      <c r="AB150" s="1780"/>
      <c r="AC150" s="1762"/>
      <c r="AE150" s="1762"/>
      <c r="AF150" s="1762"/>
      <c r="AG150" s="1762"/>
      <c r="AH150" s="1780"/>
      <c r="AK150" s="1780"/>
      <c r="AL150" s="1780"/>
      <c r="AM150" s="1762"/>
      <c r="AP150" s="1762"/>
      <c r="AQ150" s="1762"/>
      <c r="AR150" s="1780"/>
      <c r="AS150" s="1780"/>
      <c r="AT150" s="1780"/>
      <c r="AU150" s="1780"/>
      <c r="AV150" s="1780"/>
      <c r="AW150" s="1762"/>
      <c r="AZ150" s="1762"/>
      <c r="BA150" s="1762"/>
    </row>
    <row r="151" spans="1:53" x14ac:dyDescent="0.25">
      <c r="A151" s="1781">
        <v>2015126</v>
      </c>
      <c r="C151" s="1782" t="s">
        <v>348</v>
      </c>
      <c r="D151" s="1762" t="s">
        <v>26</v>
      </c>
      <c r="E151" s="1762">
        <v>1</v>
      </c>
      <c r="F151" s="1762">
        <v>7</v>
      </c>
      <c r="G151" s="1762">
        <v>5</v>
      </c>
      <c r="H151" s="1762">
        <v>1</v>
      </c>
      <c r="I151" s="1783">
        <v>1</v>
      </c>
      <c r="J151" s="1783">
        <v>1</v>
      </c>
      <c r="K151" s="1783"/>
      <c r="L151" s="1764">
        <v>2257</v>
      </c>
      <c r="N151" s="1764">
        <f t="shared" si="40"/>
        <v>1305.02</v>
      </c>
      <c r="O151" s="1764">
        <v>989.6</v>
      </c>
      <c r="P151" s="1850">
        <f t="shared" si="41"/>
        <v>0.75830255475011876</v>
      </c>
      <c r="Q151" s="1764">
        <v>315.42</v>
      </c>
      <c r="R151" s="1850">
        <f t="shared" si="42"/>
        <v>0.24169744524988124</v>
      </c>
      <c r="S151" s="1807">
        <f t="shared" si="36"/>
        <v>12.616800000000001</v>
      </c>
      <c r="T151" s="1851"/>
      <c r="U151" s="1764">
        <f t="shared" si="37"/>
        <v>0</v>
      </c>
      <c r="V151" s="1764">
        <f t="shared" si="38"/>
        <v>0</v>
      </c>
      <c r="W151" s="1764">
        <f t="shared" si="39"/>
        <v>2257</v>
      </c>
      <c r="X151" s="1768">
        <f>2730.97/1.21</f>
        <v>2257</v>
      </c>
      <c r="Y151" s="1784">
        <v>615141</v>
      </c>
      <c r="Z151" s="1770">
        <v>42249</v>
      </c>
      <c r="AA151" s="1843" t="s">
        <v>104</v>
      </c>
      <c r="AB151" s="1780"/>
      <c r="AC151" s="1762"/>
      <c r="AE151" s="1762"/>
      <c r="AF151" s="1762"/>
      <c r="AG151" s="1762"/>
      <c r="AH151" s="1780"/>
      <c r="AK151" s="1780"/>
      <c r="AL151" s="1780"/>
      <c r="AM151" s="1762"/>
      <c r="AP151" s="1762"/>
      <c r="AQ151" s="1762"/>
      <c r="AR151" s="1780"/>
      <c r="AS151" s="1780"/>
      <c r="AT151" s="1780"/>
      <c r="AU151" s="1780"/>
      <c r="AV151" s="1780"/>
      <c r="AW151" s="1762"/>
      <c r="AZ151" s="1762"/>
      <c r="BA151" s="1762"/>
    </row>
    <row r="152" spans="1:53" x14ac:dyDescent="0.25">
      <c r="A152" s="1781">
        <v>2015127</v>
      </c>
      <c r="C152" s="1782" t="s">
        <v>349</v>
      </c>
      <c r="D152" s="1762" t="s">
        <v>201</v>
      </c>
      <c r="E152" s="1762">
        <v>0</v>
      </c>
      <c r="F152" s="1762">
        <v>4</v>
      </c>
      <c r="G152" s="1762">
        <v>4</v>
      </c>
      <c r="H152" s="1762">
        <v>0</v>
      </c>
      <c r="I152" s="1783">
        <v>1</v>
      </c>
      <c r="J152" s="1783">
        <v>1</v>
      </c>
      <c r="K152" s="1783"/>
      <c r="L152" s="1764">
        <v>1529.56</v>
      </c>
      <c r="N152" s="1764">
        <f t="shared" si="40"/>
        <v>1019.1700000000001</v>
      </c>
      <c r="O152" s="1764">
        <v>880.84</v>
      </c>
      <c r="P152" s="1850">
        <f t="shared" si="41"/>
        <v>0.86427190753260008</v>
      </c>
      <c r="Q152" s="1764">
        <v>138.33000000000001</v>
      </c>
      <c r="R152" s="1850">
        <f t="shared" si="42"/>
        <v>0.13572809246739995</v>
      </c>
      <c r="S152" s="1807">
        <f t="shared" si="36"/>
        <v>5.5332000000000008</v>
      </c>
      <c r="T152" s="1851"/>
      <c r="U152" s="1764">
        <f t="shared" si="37"/>
        <v>0</v>
      </c>
      <c r="V152" s="1764">
        <f t="shared" si="38"/>
        <v>0</v>
      </c>
      <c r="W152" s="1764">
        <f t="shared" si="39"/>
        <v>1529.56</v>
      </c>
      <c r="X152" s="1768">
        <v>1529.56</v>
      </c>
      <c r="Y152" s="1784">
        <v>615160</v>
      </c>
      <c r="Z152" s="1770">
        <v>42270</v>
      </c>
      <c r="AA152" s="1843" t="s">
        <v>104</v>
      </c>
      <c r="AB152" s="1780"/>
      <c r="AC152" s="1762"/>
      <c r="AE152" s="1762"/>
      <c r="AF152" s="1762"/>
      <c r="AG152" s="1762"/>
      <c r="AH152" s="1780"/>
      <c r="AK152" s="1780"/>
      <c r="AL152" s="1780"/>
      <c r="AM152" s="1762"/>
      <c r="AP152" s="1762"/>
      <c r="AQ152" s="1762"/>
      <c r="AR152" s="1780"/>
      <c r="AS152" s="1780"/>
      <c r="AT152" s="1780"/>
      <c r="AU152" s="1780"/>
      <c r="AV152" s="1780"/>
      <c r="AW152" s="1762"/>
      <c r="AZ152" s="1762"/>
      <c r="BA152" s="1762"/>
    </row>
    <row r="153" spans="1:53" x14ac:dyDescent="0.25">
      <c r="A153" s="1781">
        <v>2015128</v>
      </c>
      <c r="C153" s="1782" t="s">
        <v>353</v>
      </c>
      <c r="D153" s="1762" t="s">
        <v>26</v>
      </c>
      <c r="E153" s="1762">
        <v>0</v>
      </c>
      <c r="F153" s="1762">
        <v>0</v>
      </c>
      <c r="G153" s="1762">
        <v>0</v>
      </c>
      <c r="H153" s="1762">
        <v>0</v>
      </c>
      <c r="I153" s="1783">
        <v>1</v>
      </c>
      <c r="J153" s="1783">
        <v>0</v>
      </c>
      <c r="K153" s="1783"/>
      <c r="L153" s="1764">
        <v>130.5</v>
      </c>
      <c r="N153" s="1764">
        <f t="shared" si="40"/>
        <v>87</v>
      </c>
      <c r="O153" s="1764">
        <v>87</v>
      </c>
      <c r="P153" s="1850">
        <f t="shared" si="41"/>
        <v>1</v>
      </c>
      <c r="Q153" s="1764">
        <v>0</v>
      </c>
      <c r="R153" s="1850">
        <f t="shared" si="42"/>
        <v>0</v>
      </c>
      <c r="S153" s="1807">
        <f t="shared" si="36"/>
        <v>0</v>
      </c>
      <c r="T153" s="1851"/>
      <c r="U153" s="1764">
        <f t="shared" si="37"/>
        <v>0</v>
      </c>
      <c r="V153" s="1764">
        <f t="shared" si="38"/>
        <v>0</v>
      </c>
      <c r="W153" s="1764">
        <f t="shared" si="39"/>
        <v>130.5</v>
      </c>
      <c r="X153" s="1768">
        <v>130.5</v>
      </c>
      <c r="Y153" s="1784">
        <v>615145</v>
      </c>
      <c r="Z153" s="1770">
        <v>42265</v>
      </c>
      <c r="AA153" s="1843" t="s">
        <v>104</v>
      </c>
      <c r="AB153" s="1780"/>
      <c r="AC153" s="1762"/>
      <c r="AE153" s="1762"/>
      <c r="AF153" s="1762"/>
      <c r="AG153" s="1762"/>
      <c r="AH153" s="1780"/>
      <c r="AK153" s="1780"/>
      <c r="AL153" s="1780"/>
      <c r="AM153" s="1762"/>
      <c r="AP153" s="1762"/>
      <c r="AQ153" s="1762"/>
      <c r="AR153" s="1780"/>
      <c r="AS153" s="1780"/>
      <c r="AT153" s="1780"/>
      <c r="AU153" s="1780"/>
      <c r="AV153" s="1780"/>
      <c r="AW153" s="1762"/>
      <c r="AZ153" s="1762"/>
      <c r="BA153" s="1762"/>
    </row>
    <row r="154" spans="1:53" x14ac:dyDescent="0.25">
      <c r="A154" s="1781">
        <v>2015129</v>
      </c>
      <c r="C154" s="1782" t="s">
        <v>356</v>
      </c>
      <c r="D154" s="1762" t="s">
        <v>26</v>
      </c>
      <c r="E154" s="1762">
        <v>1</v>
      </c>
      <c r="F154" s="1762">
        <v>10</v>
      </c>
      <c r="G154" s="1762">
        <v>5</v>
      </c>
      <c r="H154" s="1762">
        <v>4</v>
      </c>
      <c r="I154" s="1783">
        <v>1</v>
      </c>
      <c r="J154" s="1783">
        <v>1</v>
      </c>
      <c r="K154" s="1783"/>
      <c r="L154" s="1764">
        <v>3238</v>
      </c>
      <c r="N154" s="1764">
        <f t="shared" ref="N154:N163" si="43">O154+Q154</f>
        <v>2141.69</v>
      </c>
      <c r="O154" s="1764">
        <v>1680.44</v>
      </c>
      <c r="P154" s="1850">
        <f t="shared" ref="P154:P163" si="44">O154/N154</f>
        <v>0.7846326966087529</v>
      </c>
      <c r="Q154" s="1764">
        <v>461.25</v>
      </c>
      <c r="R154" s="1850">
        <f t="shared" ref="R154:R163" si="45">Q154/N154</f>
        <v>0.2153673033912471</v>
      </c>
      <c r="S154" s="1807">
        <f t="shared" si="36"/>
        <v>18.45</v>
      </c>
      <c r="T154" s="1851"/>
      <c r="U154" s="1764">
        <f t="shared" si="37"/>
        <v>0</v>
      </c>
      <c r="V154" s="1764">
        <f t="shared" si="38"/>
        <v>0</v>
      </c>
      <c r="W154" s="1764">
        <f t="shared" si="39"/>
        <v>3238</v>
      </c>
      <c r="X154" s="1768">
        <v>3238</v>
      </c>
      <c r="Y154" s="1784">
        <v>615146</v>
      </c>
      <c r="Z154" s="1770">
        <v>42265</v>
      </c>
      <c r="AA154" s="1843" t="s">
        <v>104</v>
      </c>
      <c r="AB154" s="1780"/>
      <c r="AC154" s="1762"/>
      <c r="AE154" s="1762"/>
      <c r="AF154" s="1762"/>
      <c r="AG154" s="1762"/>
      <c r="AH154" s="1780"/>
      <c r="AK154" s="1780"/>
      <c r="AL154" s="1780"/>
      <c r="AM154" s="1762"/>
      <c r="AP154" s="1762"/>
      <c r="AQ154" s="1762"/>
      <c r="AR154" s="1780"/>
      <c r="AS154" s="1780"/>
      <c r="AT154" s="1780"/>
      <c r="AU154" s="1780"/>
      <c r="AV154" s="1780"/>
      <c r="AW154" s="1762"/>
      <c r="AZ154" s="1762"/>
      <c r="BA154" s="1762"/>
    </row>
    <row r="155" spans="1:53" x14ac:dyDescent="0.25">
      <c r="A155" s="1781">
        <v>2015130</v>
      </c>
      <c r="C155" s="1782" t="s">
        <v>357</v>
      </c>
      <c r="D155" s="1762" t="s">
        <v>26</v>
      </c>
      <c r="E155" s="1762">
        <v>1</v>
      </c>
      <c r="F155" s="1762">
        <v>10</v>
      </c>
      <c r="G155" s="1762">
        <v>7</v>
      </c>
      <c r="H155" s="1762">
        <v>3</v>
      </c>
      <c r="I155" s="1783">
        <v>1</v>
      </c>
      <c r="J155" s="1783">
        <v>1</v>
      </c>
      <c r="K155" s="1783"/>
      <c r="L155" s="1764">
        <v>3104</v>
      </c>
      <c r="N155" s="1764">
        <f t="shared" si="43"/>
        <v>2105.19</v>
      </c>
      <c r="O155" s="1764">
        <v>1611.44</v>
      </c>
      <c r="P155" s="1850">
        <f t="shared" si="44"/>
        <v>0.76546059975584158</v>
      </c>
      <c r="Q155" s="1764">
        <v>493.75</v>
      </c>
      <c r="R155" s="1850">
        <f t="shared" si="45"/>
        <v>0.23453940024415848</v>
      </c>
      <c r="S155" s="1807">
        <f t="shared" si="36"/>
        <v>19.75</v>
      </c>
      <c r="T155" s="1851"/>
      <c r="U155" s="1764">
        <f t="shared" si="37"/>
        <v>0</v>
      </c>
      <c r="V155" s="1764">
        <f t="shared" si="38"/>
        <v>0</v>
      </c>
      <c r="W155" s="1764">
        <f t="shared" si="39"/>
        <v>3104</v>
      </c>
      <c r="X155" s="1768">
        <v>3104</v>
      </c>
      <c r="Y155" s="1784">
        <v>615147</v>
      </c>
      <c r="Z155" s="1770">
        <v>42265</v>
      </c>
      <c r="AA155" s="1843" t="s">
        <v>104</v>
      </c>
      <c r="AB155" s="1780"/>
      <c r="AC155" s="1762"/>
      <c r="AE155" s="1762"/>
      <c r="AF155" s="1762"/>
      <c r="AG155" s="1762"/>
      <c r="AH155" s="1780"/>
      <c r="AK155" s="1780"/>
      <c r="AL155" s="1780"/>
      <c r="AM155" s="1762"/>
      <c r="AP155" s="1762"/>
      <c r="AQ155" s="1762"/>
      <c r="AR155" s="1780"/>
      <c r="AS155" s="1780"/>
      <c r="AT155" s="1780"/>
      <c r="AU155" s="1780"/>
      <c r="AV155" s="1780"/>
      <c r="AW155" s="1762"/>
      <c r="AZ155" s="1762"/>
      <c r="BA155" s="1762"/>
    </row>
    <row r="156" spans="1:53" x14ac:dyDescent="0.25">
      <c r="A156" s="1781">
        <v>2015131</v>
      </c>
      <c r="C156" s="1782" t="s">
        <v>358</v>
      </c>
      <c r="D156" s="1762" t="s">
        <v>26</v>
      </c>
      <c r="E156" s="1762">
        <v>1</v>
      </c>
      <c r="F156" s="1762">
        <v>9</v>
      </c>
      <c r="G156" s="1762">
        <v>7</v>
      </c>
      <c r="H156" s="1762">
        <v>3</v>
      </c>
      <c r="I156" s="1783">
        <v>1</v>
      </c>
      <c r="J156" s="1783">
        <v>1</v>
      </c>
      <c r="K156" s="1783"/>
      <c r="L156" s="1764">
        <v>2418</v>
      </c>
      <c r="N156" s="1764">
        <f t="shared" si="43"/>
        <v>1553.61</v>
      </c>
      <c r="O156" s="1764">
        <v>1169.8599999999999</v>
      </c>
      <c r="P156" s="1850">
        <f t="shared" si="44"/>
        <v>0.75299463829403779</v>
      </c>
      <c r="Q156" s="1764">
        <v>383.75</v>
      </c>
      <c r="R156" s="1850">
        <f t="shared" si="45"/>
        <v>0.24700536170596227</v>
      </c>
      <c r="S156" s="1807">
        <f t="shared" si="36"/>
        <v>15.35</v>
      </c>
      <c r="T156" s="1851"/>
      <c r="U156" s="1764">
        <f t="shared" si="37"/>
        <v>0</v>
      </c>
      <c r="V156" s="1764">
        <f t="shared" si="38"/>
        <v>0</v>
      </c>
      <c r="W156" s="1764">
        <f t="shared" si="39"/>
        <v>2418</v>
      </c>
      <c r="X156" s="1768">
        <v>2418</v>
      </c>
      <c r="Y156" s="1784">
        <v>615148</v>
      </c>
      <c r="Z156" s="1770">
        <v>42265</v>
      </c>
      <c r="AA156" s="1843" t="s">
        <v>104</v>
      </c>
      <c r="AB156" s="1780"/>
      <c r="AC156" s="1762"/>
      <c r="AE156" s="1762"/>
      <c r="AF156" s="1762"/>
      <c r="AG156" s="1762"/>
      <c r="AH156" s="1780"/>
      <c r="AK156" s="1780"/>
      <c r="AL156" s="1780"/>
      <c r="AM156" s="1762"/>
      <c r="AP156" s="1762"/>
      <c r="AQ156" s="1762"/>
      <c r="AR156" s="1780"/>
      <c r="AS156" s="1780"/>
      <c r="AT156" s="1780"/>
      <c r="AU156" s="1780"/>
      <c r="AV156" s="1780"/>
      <c r="AW156" s="1762"/>
      <c r="AZ156" s="1762"/>
      <c r="BA156" s="1762"/>
    </row>
    <row r="157" spans="1:53" x14ac:dyDescent="0.25">
      <c r="A157" s="1781">
        <v>2015132</v>
      </c>
      <c r="C157" s="1782" t="s">
        <v>359</v>
      </c>
      <c r="D157" s="1762" t="s">
        <v>26</v>
      </c>
      <c r="E157" s="1762">
        <v>1</v>
      </c>
      <c r="F157" s="1762">
        <v>2</v>
      </c>
      <c r="G157" s="1762">
        <v>1</v>
      </c>
      <c r="H157" s="1762">
        <v>1</v>
      </c>
      <c r="I157" s="1783">
        <v>1</v>
      </c>
      <c r="J157" s="1783">
        <v>1</v>
      </c>
      <c r="K157" s="1783"/>
      <c r="L157" s="1764">
        <v>643</v>
      </c>
      <c r="N157" s="1764">
        <f t="shared" si="43"/>
        <v>436.02</v>
      </c>
      <c r="O157" s="1764">
        <v>336.02</v>
      </c>
      <c r="P157" s="1850">
        <f t="shared" si="44"/>
        <v>0.77065272235218563</v>
      </c>
      <c r="Q157" s="1764">
        <v>100</v>
      </c>
      <c r="R157" s="1850">
        <f t="shared" si="45"/>
        <v>0.22934727764781432</v>
      </c>
      <c r="S157" s="1807">
        <f t="shared" si="36"/>
        <v>4</v>
      </c>
      <c r="T157" s="1851"/>
      <c r="U157" s="1764">
        <f t="shared" si="37"/>
        <v>0</v>
      </c>
      <c r="V157" s="1764">
        <f t="shared" si="38"/>
        <v>0</v>
      </c>
      <c r="W157" s="1764">
        <f t="shared" si="39"/>
        <v>643</v>
      </c>
      <c r="X157" s="1768">
        <v>643</v>
      </c>
      <c r="Y157" s="1784">
        <v>615149</v>
      </c>
      <c r="Z157" s="1770">
        <v>42265</v>
      </c>
      <c r="AA157" s="1843" t="s">
        <v>104</v>
      </c>
      <c r="AB157" s="1780"/>
      <c r="AC157" s="1762"/>
      <c r="AE157" s="1762"/>
      <c r="AF157" s="1762"/>
      <c r="AG157" s="1762"/>
      <c r="AH157" s="1780"/>
      <c r="AK157" s="1780"/>
      <c r="AL157" s="1780"/>
      <c r="AM157" s="1762"/>
      <c r="AP157" s="1762"/>
      <c r="AQ157" s="1762"/>
      <c r="AR157" s="1780"/>
      <c r="AS157" s="1780"/>
      <c r="AT157" s="1780"/>
      <c r="AU157" s="1780"/>
      <c r="AV157" s="1780"/>
      <c r="AW157" s="1762"/>
      <c r="AZ157" s="1762"/>
      <c r="BA157" s="1762"/>
    </row>
    <row r="158" spans="1:53" x14ac:dyDescent="0.25">
      <c r="A158" s="1781">
        <v>2015133</v>
      </c>
      <c r="C158" s="1782" t="s">
        <v>360</v>
      </c>
      <c r="D158" s="1762" t="s">
        <v>26</v>
      </c>
      <c r="E158" s="1762">
        <v>1</v>
      </c>
      <c r="F158" s="1762">
        <v>8</v>
      </c>
      <c r="G158" s="1762">
        <v>7</v>
      </c>
      <c r="H158" s="1762">
        <v>1</v>
      </c>
      <c r="I158" s="1783">
        <v>1</v>
      </c>
      <c r="J158" s="1783">
        <v>1</v>
      </c>
      <c r="K158" s="1783"/>
      <c r="L158" s="1764">
        <v>1878</v>
      </c>
      <c r="N158" s="1764">
        <f t="shared" si="43"/>
        <v>1206.79</v>
      </c>
      <c r="O158" s="1764">
        <v>885.54</v>
      </c>
      <c r="P158" s="1850">
        <f t="shared" si="44"/>
        <v>0.73379792673124566</v>
      </c>
      <c r="Q158" s="1764">
        <v>321.25</v>
      </c>
      <c r="R158" s="1850">
        <f t="shared" si="45"/>
        <v>0.26620207326875428</v>
      </c>
      <c r="S158" s="1807">
        <f t="shared" si="36"/>
        <v>12.85</v>
      </c>
      <c r="T158" s="1851"/>
      <c r="U158" s="1764">
        <f t="shared" si="37"/>
        <v>0</v>
      </c>
      <c r="V158" s="1764">
        <f t="shared" si="38"/>
        <v>0</v>
      </c>
      <c r="W158" s="1764">
        <f t="shared" si="39"/>
        <v>1878</v>
      </c>
      <c r="X158" s="1768">
        <v>1878</v>
      </c>
      <c r="Y158" s="1784">
        <v>615150</v>
      </c>
      <c r="Z158" s="1770">
        <v>42265</v>
      </c>
      <c r="AA158" s="1843" t="s">
        <v>104</v>
      </c>
      <c r="AB158" s="1780"/>
      <c r="AC158" s="1762"/>
      <c r="AE158" s="1762"/>
      <c r="AF158" s="1762"/>
      <c r="AG158" s="1762"/>
      <c r="AH158" s="1780"/>
      <c r="AK158" s="1780"/>
      <c r="AL158" s="1780"/>
      <c r="AM158" s="1762"/>
      <c r="AP158" s="1762"/>
      <c r="AQ158" s="1762"/>
      <c r="AR158" s="1780"/>
      <c r="AS158" s="1780"/>
      <c r="AT158" s="1780"/>
      <c r="AU158" s="1780"/>
      <c r="AV158" s="1780"/>
      <c r="AW158" s="1762"/>
      <c r="AZ158" s="1762"/>
      <c r="BA158" s="1762"/>
    </row>
    <row r="159" spans="1:53" x14ac:dyDescent="0.25">
      <c r="A159" s="1781">
        <v>2015134</v>
      </c>
      <c r="C159" s="1861" t="s">
        <v>370</v>
      </c>
      <c r="D159" s="1762" t="s">
        <v>26</v>
      </c>
      <c r="E159" s="1762">
        <v>0</v>
      </c>
      <c r="F159" s="1762">
        <v>0</v>
      </c>
      <c r="G159" s="1762">
        <v>0</v>
      </c>
      <c r="H159" s="1762">
        <v>0</v>
      </c>
      <c r="I159" s="1783">
        <v>1</v>
      </c>
      <c r="J159" s="1783">
        <v>0</v>
      </c>
      <c r="K159" s="1783"/>
      <c r="L159" s="1764">
        <v>35.880000000000003</v>
      </c>
      <c r="N159" s="1764">
        <f t="shared" si="43"/>
        <v>17.940000000000001</v>
      </c>
      <c r="O159" s="1764">
        <v>17.940000000000001</v>
      </c>
      <c r="P159" s="1850">
        <f t="shared" si="44"/>
        <v>1</v>
      </c>
      <c r="Q159" s="1764">
        <v>0</v>
      </c>
      <c r="R159" s="1850">
        <f t="shared" si="45"/>
        <v>0</v>
      </c>
      <c r="S159" s="1807">
        <f t="shared" si="36"/>
        <v>0</v>
      </c>
      <c r="T159" s="1851"/>
      <c r="U159" s="1764">
        <f t="shared" si="37"/>
        <v>0</v>
      </c>
      <c r="V159" s="1764">
        <f t="shared" si="38"/>
        <v>0</v>
      </c>
      <c r="W159" s="1764">
        <f t="shared" si="39"/>
        <v>35.880000000000003</v>
      </c>
      <c r="X159" s="1768">
        <v>35.880000000000003</v>
      </c>
      <c r="Y159" s="1784">
        <v>615151</v>
      </c>
      <c r="Z159" s="1770">
        <v>42265</v>
      </c>
      <c r="AA159" s="1843" t="s">
        <v>104</v>
      </c>
      <c r="AB159" s="1780"/>
      <c r="AC159" s="1762"/>
      <c r="AE159" s="1762"/>
      <c r="AF159" s="1762"/>
      <c r="AG159" s="1762"/>
      <c r="AH159" s="1780"/>
      <c r="AK159" s="1780"/>
      <c r="AL159" s="1780"/>
      <c r="AM159" s="1762"/>
      <c r="AP159" s="1762"/>
      <c r="AQ159" s="1762"/>
      <c r="AR159" s="1780"/>
      <c r="AS159" s="1780"/>
      <c r="AT159" s="1780"/>
      <c r="AU159" s="1780"/>
      <c r="AV159" s="1780"/>
      <c r="AW159" s="1762"/>
      <c r="AZ159" s="1762"/>
      <c r="BA159" s="1762"/>
    </row>
    <row r="160" spans="1:53" x14ac:dyDescent="0.25">
      <c r="A160" s="1781">
        <v>2015135</v>
      </c>
      <c r="C160" s="1861" t="s">
        <v>361</v>
      </c>
      <c r="D160" s="1762" t="s">
        <v>26</v>
      </c>
      <c r="E160" s="1762">
        <v>1</v>
      </c>
      <c r="F160" s="1762">
        <v>1</v>
      </c>
      <c r="G160" s="1762">
        <v>0</v>
      </c>
      <c r="H160" s="1762">
        <v>1</v>
      </c>
      <c r="I160" s="1783">
        <v>1</v>
      </c>
      <c r="J160" s="1783">
        <v>1</v>
      </c>
      <c r="K160" s="1783"/>
      <c r="L160" s="1764">
        <v>585</v>
      </c>
      <c r="N160" s="1764">
        <f t="shared" si="43"/>
        <v>390.99</v>
      </c>
      <c r="O160" s="1764">
        <v>311.82</v>
      </c>
      <c r="P160" s="1850">
        <f t="shared" si="44"/>
        <v>0.79751400291567554</v>
      </c>
      <c r="Q160" s="1764">
        <v>79.17</v>
      </c>
      <c r="R160" s="1850">
        <f t="shared" si="45"/>
        <v>0.20248599708432441</v>
      </c>
      <c r="S160" s="1807">
        <f t="shared" si="36"/>
        <v>3.1668000000000003</v>
      </c>
      <c r="T160" s="1851"/>
      <c r="U160" s="1764">
        <f t="shared" si="37"/>
        <v>0</v>
      </c>
      <c r="V160" s="1764">
        <f t="shared" si="38"/>
        <v>0</v>
      </c>
      <c r="W160" s="1764">
        <f t="shared" si="39"/>
        <v>585</v>
      </c>
      <c r="X160" s="1768">
        <v>585</v>
      </c>
      <c r="Y160" s="1784">
        <v>615152</v>
      </c>
      <c r="Z160" s="1770">
        <v>42265</v>
      </c>
      <c r="AA160" s="1843" t="s">
        <v>104</v>
      </c>
      <c r="AB160" s="1780"/>
      <c r="AC160" s="1762"/>
      <c r="AE160" s="1762"/>
      <c r="AF160" s="1762"/>
      <c r="AG160" s="1762"/>
      <c r="AH160" s="1780"/>
      <c r="AK160" s="1780"/>
      <c r="AL160" s="1780"/>
      <c r="AM160" s="1762"/>
      <c r="AP160" s="1762"/>
      <c r="AQ160" s="1762"/>
      <c r="AR160" s="1780"/>
      <c r="AS160" s="1780"/>
      <c r="AT160" s="1780"/>
      <c r="AU160" s="1780"/>
      <c r="AV160" s="1780"/>
      <c r="AW160" s="1762"/>
      <c r="AZ160" s="1762"/>
      <c r="BA160" s="1762"/>
    </row>
    <row r="161" spans="1:53" x14ac:dyDescent="0.25">
      <c r="A161" s="1781">
        <v>2015136</v>
      </c>
      <c r="C161" s="1861" t="s">
        <v>362</v>
      </c>
      <c r="D161" s="1762" t="s">
        <v>26</v>
      </c>
      <c r="E161" s="1762">
        <v>1</v>
      </c>
      <c r="F161" s="1762">
        <v>7</v>
      </c>
      <c r="G161" s="1762">
        <v>4</v>
      </c>
      <c r="H161" s="1762">
        <v>3</v>
      </c>
      <c r="I161" s="1783">
        <v>1</v>
      </c>
      <c r="J161" s="1783">
        <v>1</v>
      </c>
      <c r="K161" s="1783"/>
      <c r="L161" s="1764">
        <v>2136</v>
      </c>
      <c r="N161" s="1764">
        <f t="shared" si="43"/>
        <v>1316.08</v>
      </c>
      <c r="O161" s="1764">
        <v>999.83</v>
      </c>
      <c r="P161" s="1850">
        <f t="shared" si="44"/>
        <v>0.75970305756488976</v>
      </c>
      <c r="Q161" s="1764">
        <v>316.25</v>
      </c>
      <c r="R161" s="1850">
        <f t="shared" si="45"/>
        <v>0.24029694243511035</v>
      </c>
      <c r="S161" s="1807">
        <f t="shared" si="36"/>
        <v>12.65</v>
      </c>
      <c r="T161" s="1851"/>
      <c r="U161" s="1764">
        <f t="shared" si="37"/>
        <v>0</v>
      </c>
      <c r="V161" s="1764">
        <f t="shared" si="38"/>
        <v>0</v>
      </c>
      <c r="W161" s="1764">
        <f t="shared" si="39"/>
        <v>2136</v>
      </c>
      <c r="X161" s="1768">
        <v>2136</v>
      </c>
      <c r="Y161" s="1784">
        <v>615153</v>
      </c>
      <c r="Z161" s="1770">
        <v>42265</v>
      </c>
      <c r="AA161" s="1843" t="s">
        <v>104</v>
      </c>
      <c r="AB161" s="1780"/>
      <c r="AC161" s="1762"/>
      <c r="AE161" s="1762"/>
      <c r="AF161" s="1762"/>
      <c r="AG161" s="1762"/>
      <c r="AH161" s="1780"/>
      <c r="AK161" s="1780"/>
      <c r="AL161" s="1780"/>
      <c r="AM161" s="1762"/>
      <c r="AP161" s="1762"/>
      <c r="AQ161" s="1762"/>
      <c r="AR161" s="1780"/>
      <c r="AS161" s="1780"/>
      <c r="AT161" s="1780"/>
      <c r="AU161" s="1780"/>
      <c r="AV161" s="1780"/>
      <c r="AW161" s="1762"/>
      <c r="AZ161" s="1762"/>
      <c r="BA161" s="1762"/>
    </row>
    <row r="162" spans="1:53" x14ac:dyDescent="0.25">
      <c r="A162" s="1781">
        <v>2015137</v>
      </c>
      <c r="C162" s="1861" t="s">
        <v>363</v>
      </c>
      <c r="D162" s="1762" t="s">
        <v>26</v>
      </c>
      <c r="E162" s="1762">
        <v>1</v>
      </c>
      <c r="F162" s="1762">
        <v>11</v>
      </c>
      <c r="G162" s="1762">
        <v>5</v>
      </c>
      <c r="H162" s="1762">
        <v>3</v>
      </c>
      <c r="I162" s="1783">
        <v>1</v>
      </c>
      <c r="J162" s="1783">
        <v>1</v>
      </c>
      <c r="K162" s="1783"/>
      <c r="L162" s="1764">
        <v>2484</v>
      </c>
      <c r="N162" s="1764">
        <f t="shared" si="43"/>
        <v>1579.76</v>
      </c>
      <c r="O162" s="1764">
        <v>1183.51</v>
      </c>
      <c r="P162" s="1850">
        <f t="shared" si="44"/>
        <v>0.74917076011546058</v>
      </c>
      <c r="Q162" s="1764">
        <v>396.25</v>
      </c>
      <c r="R162" s="1850">
        <f t="shared" si="45"/>
        <v>0.25082923988453942</v>
      </c>
      <c r="S162" s="1807">
        <f t="shared" si="36"/>
        <v>15.85</v>
      </c>
      <c r="T162" s="1851"/>
      <c r="U162" s="1764">
        <f t="shared" si="37"/>
        <v>0</v>
      </c>
      <c r="V162" s="1764">
        <f t="shared" si="38"/>
        <v>0</v>
      </c>
      <c r="W162" s="1764">
        <f t="shared" si="39"/>
        <v>2484</v>
      </c>
      <c r="X162" s="1768">
        <v>2484</v>
      </c>
      <c r="Y162" s="1784">
        <v>615154</v>
      </c>
      <c r="Z162" s="1770">
        <v>42265</v>
      </c>
      <c r="AA162" s="1843" t="s">
        <v>104</v>
      </c>
      <c r="AB162" s="1780"/>
      <c r="AC162" s="1762"/>
      <c r="AE162" s="1762"/>
      <c r="AF162" s="1762"/>
      <c r="AG162" s="1762"/>
      <c r="AH162" s="1780"/>
      <c r="AK162" s="1780"/>
      <c r="AL162" s="1780"/>
      <c r="AM162" s="1762"/>
      <c r="AP162" s="1762"/>
      <c r="AQ162" s="1762"/>
      <c r="AR162" s="1780"/>
      <c r="AS162" s="1780"/>
      <c r="AT162" s="1780"/>
      <c r="AU162" s="1780"/>
      <c r="AV162" s="1780"/>
      <c r="AW162" s="1762"/>
      <c r="AZ162" s="1762"/>
      <c r="BA162" s="1762"/>
    </row>
    <row r="163" spans="1:53" x14ac:dyDescent="0.25">
      <c r="A163" s="1781">
        <v>2015138</v>
      </c>
      <c r="C163" s="1782" t="s">
        <v>369</v>
      </c>
      <c r="D163" s="1762" t="s">
        <v>26</v>
      </c>
      <c r="E163" s="1762">
        <v>1</v>
      </c>
      <c r="F163" s="1762">
        <v>11</v>
      </c>
      <c r="G163" s="1762">
        <v>4</v>
      </c>
      <c r="H163" s="1762">
        <v>3</v>
      </c>
      <c r="I163" s="1783">
        <v>1</v>
      </c>
      <c r="J163" s="1783">
        <v>1</v>
      </c>
      <c r="K163" s="1783"/>
      <c r="L163" s="1764">
        <v>4111</v>
      </c>
      <c r="N163" s="1764">
        <f t="shared" si="43"/>
        <v>2245.48</v>
      </c>
      <c r="O163" s="1764">
        <v>1785.9</v>
      </c>
      <c r="P163" s="1850">
        <f t="shared" si="44"/>
        <v>0.7953310650729466</v>
      </c>
      <c r="Q163" s="1764">
        <v>459.58</v>
      </c>
      <c r="R163" s="1850">
        <f t="shared" si="45"/>
        <v>0.20466893492705346</v>
      </c>
      <c r="S163" s="1807">
        <f t="shared" si="36"/>
        <v>18.383199999999999</v>
      </c>
      <c r="T163" s="1851"/>
      <c r="U163" s="1764">
        <f t="shared" si="37"/>
        <v>0</v>
      </c>
      <c r="V163" s="1764">
        <f t="shared" si="38"/>
        <v>0</v>
      </c>
      <c r="W163" s="1764">
        <f t="shared" si="39"/>
        <v>4111</v>
      </c>
      <c r="X163" s="1768">
        <v>4111</v>
      </c>
      <c r="Y163" s="1784">
        <v>615179</v>
      </c>
      <c r="Z163" s="1770">
        <v>42286</v>
      </c>
      <c r="AA163" s="1843" t="s">
        <v>104</v>
      </c>
      <c r="AB163" s="1780"/>
      <c r="AC163" s="1762"/>
      <c r="AE163" s="1762"/>
      <c r="AF163" s="1762"/>
      <c r="AG163" s="1762"/>
      <c r="AH163" s="1780"/>
      <c r="AK163" s="1780"/>
      <c r="AL163" s="1780"/>
      <c r="AM163" s="1762"/>
      <c r="AP163" s="1762"/>
      <c r="AQ163" s="1762"/>
      <c r="AR163" s="1780"/>
      <c r="AS163" s="1780"/>
      <c r="AT163" s="1780"/>
      <c r="AU163" s="1780"/>
      <c r="AV163" s="1780"/>
      <c r="AW163" s="1762"/>
      <c r="AZ163" s="1762"/>
      <c r="BA163" s="1762"/>
    </row>
    <row r="164" spans="1:53" x14ac:dyDescent="0.25">
      <c r="A164" s="1781">
        <v>2015139</v>
      </c>
      <c r="C164" s="1782" t="s">
        <v>381</v>
      </c>
      <c r="D164" s="1762" t="s">
        <v>26</v>
      </c>
      <c r="E164" s="1762">
        <v>1</v>
      </c>
      <c r="F164" s="1762">
        <v>10</v>
      </c>
      <c r="G164" s="1762">
        <v>5</v>
      </c>
      <c r="H164" s="1762">
        <v>3</v>
      </c>
      <c r="I164" s="1783">
        <v>0</v>
      </c>
      <c r="J164" s="1783">
        <v>0</v>
      </c>
      <c r="K164" s="1783"/>
      <c r="P164" s="1864"/>
      <c r="S164" s="1807">
        <f t="shared" si="36"/>
        <v>0</v>
      </c>
      <c r="U164" s="1764">
        <f t="shared" si="37"/>
        <v>0</v>
      </c>
      <c r="V164" s="1764">
        <f t="shared" si="38"/>
        <v>0</v>
      </c>
      <c r="W164" s="1764">
        <f t="shared" si="39"/>
        <v>0</v>
      </c>
      <c r="X164" s="1768"/>
      <c r="Y164" s="1784"/>
      <c r="Z164" s="1770"/>
      <c r="AA164" s="1843"/>
      <c r="AB164" s="1780"/>
      <c r="AC164" s="1762"/>
      <c r="AE164" s="1762"/>
      <c r="AF164" s="1762"/>
      <c r="AG164" s="1762"/>
      <c r="AH164" s="1780"/>
      <c r="AK164" s="1780"/>
      <c r="AL164" s="1780"/>
      <c r="AM164" s="1762"/>
      <c r="AP164" s="1762"/>
      <c r="AQ164" s="1762"/>
      <c r="AR164" s="1780"/>
      <c r="AS164" s="1780"/>
      <c r="AT164" s="1780"/>
      <c r="AU164" s="1780"/>
      <c r="AV164" s="1780"/>
      <c r="AW164" s="1762"/>
      <c r="AZ164" s="1762"/>
      <c r="BA164" s="1762"/>
    </row>
    <row r="165" spans="1:53" x14ac:dyDescent="0.25">
      <c r="A165" s="1781">
        <v>2015140</v>
      </c>
      <c r="C165" s="1782" t="s">
        <v>366</v>
      </c>
      <c r="D165" s="1762" t="s">
        <v>26</v>
      </c>
      <c r="E165" s="1762">
        <v>1</v>
      </c>
      <c r="F165" s="1762">
        <v>10</v>
      </c>
      <c r="G165" s="1762">
        <v>8</v>
      </c>
      <c r="H165" s="1762">
        <v>3</v>
      </c>
      <c r="I165" s="1783">
        <v>1</v>
      </c>
      <c r="J165" s="1783">
        <v>1</v>
      </c>
      <c r="K165" s="1783"/>
      <c r="L165" s="1764">
        <v>3060</v>
      </c>
      <c r="N165" s="1764">
        <f t="shared" ref="N165:N178" si="46">O165+Q165</f>
        <v>1892.47</v>
      </c>
      <c r="O165" s="1764">
        <v>1444.55</v>
      </c>
      <c r="P165" s="1850">
        <f t="shared" ref="P165:P178" si="47">O165/N165</f>
        <v>0.76331461000702783</v>
      </c>
      <c r="Q165" s="1764">
        <v>447.92</v>
      </c>
      <c r="R165" s="1850">
        <f t="shared" ref="R165:R178" si="48">Q165/N165</f>
        <v>0.23668538999297214</v>
      </c>
      <c r="S165" s="1807">
        <f t="shared" si="36"/>
        <v>17.916800000000002</v>
      </c>
      <c r="T165" s="1851"/>
      <c r="U165" s="1764">
        <f t="shared" si="37"/>
        <v>0</v>
      </c>
      <c r="V165" s="1764">
        <f t="shared" si="38"/>
        <v>0</v>
      </c>
      <c r="W165" s="1764">
        <f t="shared" si="39"/>
        <v>3060</v>
      </c>
      <c r="X165" s="1768">
        <v>3060</v>
      </c>
      <c r="Y165" s="1784">
        <v>615155</v>
      </c>
      <c r="Z165" s="1770">
        <v>42265</v>
      </c>
      <c r="AA165" s="1843" t="s">
        <v>104</v>
      </c>
      <c r="AB165" s="1780"/>
      <c r="AC165" s="1762"/>
      <c r="AE165" s="1762"/>
      <c r="AF165" s="1762"/>
      <c r="AG165" s="1762"/>
      <c r="AH165" s="1780"/>
      <c r="AK165" s="1780"/>
      <c r="AL165" s="1780"/>
      <c r="AM165" s="1762"/>
      <c r="AP165" s="1762"/>
      <c r="AQ165" s="1762"/>
      <c r="AR165" s="1780"/>
      <c r="AS165" s="1780"/>
      <c r="AT165" s="1780"/>
      <c r="AU165" s="1780"/>
      <c r="AV165" s="1780"/>
      <c r="AW165" s="1762"/>
      <c r="AZ165" s="1762"/>
      <c r="BA165" s="1762"/>
    </row>
    <row r="166" spans="1:53" x14ac:dyDescent="0.25">
      <c r="A166" s="1781">
        <v>2015141</v>
      </c>
      <c r="C166" s="1782" t="s">
        <v>367</v>
      </c>
      <c r="D166" s="1762" t="s">
        <v>26</v>
      </c>
      <c r="E166" s="1762">
        <v>1</v>
      </c>
      <c r="F166" s="1762">
        <v>9</v>
      </c>
      <c r="G166" s="1762">
        <v>7</v>
      </c>
      <c r="H166" s="1762">
        <v>3</v>
      </c>
      <c r="I166" s="1783">
        <v>1</v>
      </c>
      <c r="J166" s="1783">
        <v>1</v>
      </c>
      <c r="K166" s="1783"/>
      <c r="L166" s="1764">
        <v>2622</v>
      </c>
      <c r="N166" s="1764">
        <f t="shared" si="46"/>
        <v>1738.33</v>
      </c>
      <c r="O166" s="1764">
        <v>1316.25</v>
      </c>
      <c r="P166" s="1850">
        <f t="shared" si="47"/>
        <v>0.75719224773201865</v>
      </c>
      <c r="Q166" s="1764">
        <v>422.08</v>
      </c>
      <c r="R166" s="1850">
        <f t="shared" si="48"/>
        <v>0.24280775226798135</v>
      </c>
      <c r="S166" s="1807">
        <f t="shared" si="36"/>
        <v>16.883199999999999</v>
      </c>
      <c r="T166" s="1851"/>
      <c r="U166" s="1764">
        <f t="shared" si="37"/>
        <v>0</v>
      </c>
      <c r="V166" s="1764">
        <f t="shared" si="38"/>
        <v>0</v>
      </c>
      <c r="W166" s="1764">
        <f t="shared" si="39"/>
        <v>2622</v>
      </c>
      <c r="X166" s="1768">
        <v>2622</v>
      </c>
      <c r="Y166" s="1784">
        <v>615156</v>
      </c>
      <c r="Z166" s="1770">
        <v>42265</v>
      </c>
      <c r="AA166" s="1843" t="s">
        <v>104</v>
      </c>
      <c r="AB166" s="1780"/>
      <c r="AC166" s="1762"/>
      <c r="AE166" s="1762"/>
      <c r="AF166" s="1762"/>
      <c r="AG166" s="1762"/>
      <c r="AH166" s="1780"/>
      <c r="AK166" s="1780"/>
      <c r="AL166" s="1780"/>
      <c r="AM166" s="1762"/>
      <c r="AP166" s="1762"/>
      <c r="AQ166" s="1762"/>
      <c r="AR166" s="1780"/>
      <c r="AS166" s="1780"/>
      <c r="AT166" s="1780"/>
      <c r="AU166" s="1780"/>
      <c r="AV166" s="1780"/>
      <c r="AW166" s="1762"/>
      <c r="AZ166" s="1762"/>
      <c r="BA166" s="1762"/>
    </row>
    <row r="167" spans="1:53" x14ac:dyDescent="0.25">
      <c r="A167" s="1781">
        <v>2015142</v>
      </c>
      <c r="C167" s="1782" t="s">
        <v>368</v>
      </c>
      <c r="D167" s="1762" t="s">
        <v>26</v>
      </c>
      <c r="E167" s="1762">
        <v>1</v>
      </c>
      <c r="F167" s="1762">
        <v>8</v>
      </c>
      <c r="G167" s="1762">
        <v>5</v>
      </c>
      <c r="H167" s="1762">
        <v>3</v>
      </c>
      <c r="I167" s="1783">
        <v>1</v>
      </c>
      <c r="J167" s="1783">
        <v>1</v>
      </c>
      <c r="K167" s="1783"/>
      <c r="L167" s="1764">
        <v>1961</v>
      </c>
      <c r="N167" s="1764">
        <f t="shared" si="46"/>
        <v>1421.73</v>
      </c>
      <c r="O167" s="1764">
        <v>1076.73</v>
      </c>
      <c r="P167" s="1850">
        <f t="shared" si="47"/>
        <v>0.75733789116076888</v>
      </c>
      <c r="Q167" s="1764">
        <v>345</v>
      </c>
      <c r="R167" s="1850">
        <f t="shared" si="48"/>
        <v>0.24266210883923106</v>
      </c>
      <c r="S167" s="1807">
        <f t="shared" si="36"/>
        <v>13.8</v>
      </c>
      <c r="T167" s="1851"/>
      <c r="U167" s="1764">
        <f t="shared" si="37"/>
        <v>0</v>
      </c>
      <c r="V167" s="1764">
        <f t="shared" si="38"/>
        <v>0</v>
      </c>
      <c r="W167" s="1764">
        <f t="shared" si="39"/>
        <v>1961</v>
      </c>
      <c r="X167" s="1768">
        <v>1961</v>
      </c>
      <c r="Y167" s="1784">
        <v>615157</v>
      </c>
      <c r="Z167" s="1770">
        <v>42265</v>
      </c>
      <c r="AA167" s="1843" t="s">
        <v>104</v>
      </c>
      <c r="AB167" s="1780"/>
      <c r="AC167" s="1762"/>
      <c r="AE167" s="1762"/>
      <c r="AF167" s="1762"/>
      <c r="AG167" s="1762"/>
      <c r="AH167" s="1780"/>
      <c r="AK167" s="1780"/>
      <c r="AL167" s="1780"/>
      <c r="AM167" s="1762"/>
      <c r="AP167" s="1762"/>
      <c r="AQ167" s="1762"/>
      <c r="AR167" s="1780"/>
      <c r="AS167" s="1780"/>
      <c r="AT167" s="1780"/>
      <c r="AU167" s="1780"/>
      <c r="AV167" s="1780"/>
      <c r="AW167" s="1762"/>
      <c r="AZ167" s="1762"/>
      <c r="BA167" s="1762"/>
    </row>
    <row r="168" spans="1:53" x14ac:dyDescent="0.25">
      <c r="A168" s="1781">
        <v>2015143</v>
      </c>
      <c r="C168" s="1782" t="s">
        <v>371</v>
      </c>
      <c r="D168" s="1762" t="s">
        <v>26</v>
      </c>
      <c r="E168" s="1762">
        <v>1</v>
      </c>
      <c r="F168" s="1762">
        <v>8</v>
      </c>
      <c r="G168" s="1762">
        <v>5</v>
      </c>
      <c r="H168" s="1762">
        <v>3</v>
      </c>
      <c r="I168" s="1783">
        <v>1</v>
      </c>
      <c r="J168" s="1783">
        <v>1</v>
      </c>
      <c r="K168" s="1783"/>
      <c r="L168" s="1764">
        <v>2517</v>
      </c>
      <c r="N168" s="1764">
        <f t="shared" si="46"/>
        <v>1540.04</v>
      </c>
      <c r="O168" s="1764">
        <v>1202.54</v>
      </c>
      <c r="P168" s="1850">
        <f t="shared" si="47"/>
        <v>0.78084984805589464</v>
      </c>
      <c r="Q168" s="1764">
        <v>337.5</v>
      </c>
      <c r="R168" s="1850">
        <f t="shared" si="48"/>
        <v>0.21915015194410536</v>
      </c>
      <c r="S168" s="1807">
        <f t="shared" si="36"/>
        <v>13.5</v>
      </c>
      <c r="T168" s="1851"/>
      <c r="U168" s="1764">
        <f t="shared" si="37"/>
        <v>0</v>
      </c>
      <c r="V168" s="1764">
        <f t="shared" si="38"/>
        <v>0</v>
      </c>
      <c r="W168" s="1764">
        <f t="shared" si="39"/>
        <v>2517</v>
      </c>
      <c r="X168" s="1768">
        <v>2517</v>
      </c>
      <c r="Y168" s="1784">
        <v>615161</v>
      </c>
      <c r="Z168" s="1770">
        <v>42270</v>
      </c>
      <c r="AA168" s="1843" t="s">
        <v>104</v>
      </c>
      <c r="AB168" s="1780"/>
      <c r="AC168" s="1762"/>
      <c r="AE168" s="1762"/>
      <c r="AF168" s="1762"/>
      <c r="AG168" s="1762"/>
      <c r="AH168" s="1780"/>
      <c r="AK168" s="1780"/>
      <c r="AL168" s="1780"/>
      <c r="AM168" s="1762"/>
      <c r="AP168" s="1762"/>
      <c r="AQ168" s="1762"/>
      <c r="AR168" s="1780"/>
      <c r="AS168" s="1780"/>
      <c r="AT168" s="1780"/>
      <c r="AU168" s="1780"/>
      <c r="AV168" s="1780"/>
      <c r="AW168" s="1762"/>
      <c r="AZ168" s="1762"/>
      <c r="BA168" s="1762"/>
    </row>
    <row r="169" spans="1:53" x14ac:dyDescent="0.25">
      <c r="A169" s="1781">
        <v>2015144</v>
      </c>
      <c r="C169" s="1782" t="s">
        <v>372</v>
      </c>
      <c r="D169" s="1762" t="s">
        <v>26</v>
      </c>
      <c r="E169" s="1762">
        <v>1</v>
      </c>
      <c r="F169" s="1762">
        <v>2</v>
      </c>
      <c r="G169" s="1762">
        <v>1</v>
      </c>
      <c r="H169" s="1762">
        <v>1</v>
      </c>
      <c r="I169" s="1783">
        <v>1</v>
      </c>
      <c r="J169" s="1783">
        <v>1</v>
      </c>
      <c r="K169" s="1783"/>
      <c r="L169" s="1764">
        <v>584</v>
      </c>
      <c r="N169" s="1764">
        <f t="shared" si="46"/>
        <v>418.5</v>
      </c>
      <c r="O169" s="1764">
        <v>302.67</v>
      </c>
      <c r="P169" s="1850">
        <f t="shared" si="47"/>
        <v>0.72322580645161294</v>
      </c>
      <c r="Q169" s="1764">
        <v>115.83</v>
      </c>
      <c r="R169" s="1850">
        <f t="shared" si="48"/>
        <v>0.27677419354838712</v>
      </c>
      <c r="S169" s="1807">
        <f t="shared" si="36"/>
        <v>4.6331999999999995</v>
      </c>
      <c r="T169" s="1851"/>
      <c r="U169" s="1764">
        <f t="shared" ref="U169:U175" si="49">((1-I169)*O169)+((1-J169)*Q169)</f>
        <v>0</v>
      </c>
      <c r="V169" s="1764">
        <f t="shared" ref="V169:V175" si="50">L169-W169</f>
        <v>0</v>
      </c>
      <c r="W169" s="1764">
        <f t="shared" ref="W169:W178" si="51">X169+AC169+AH169+AM169+AO169+AR169</f>
        <v>584</v>
      </c>
      <c r="X169" s="1768">
        <v>584</v>
      </c>
      <c r="Y169" s="1784">
        <v>615162</v>
      </c>
      <c r="Z169" s="1770">
        <v>42270</v>
      </c>
      <c r="AA169" s="1843" t="s">
        <v>104</v>
      </c>
      <c r="AB169" s="1780"/>
      <c r="AC169" s="1762"/>
      <c r="AE169" s="1762"/>
      <c r="AF169" s="1762"/>
      <c r="AG169" s="1762"/>
      <c r="AH169" s="1780"/>
      <c r="AK169" s="1780"/>
      <c r="AL169" s="1780"/>
      <c r="AM169" s="1762"/>
      <c r="AP169" s="1762"/>
      <c r="AQ169" s="1762"/>
      <c r="AR169" s="1780"/>
      <c r="AS169" s="1780"/>
      <c r="AT169" s="1780"/>
      <c r="AU169" s="1780"/>
      <c r="AV169" s="1780"/>
      <c r="AW169" s="1762"/>
      <c r="AZ169" s="1762"/>
      <c r="BA169" s="1762"/>
    </row>
    <row r="170" spans="1:53" x14ac:dyDescent="0.25">
      <c r="A170" s="1781">
        <v>2015145</v>
      </c>
      <c r="C170" s="1782" t="s">
        <v>373</v>
      </c>
      <c r="D170" s="1762" t="s">
        <v>26</v>
      </c>
      <c r="E170" s="1762">
        <v>10</v>
      </c>
      <c r="F170" s="1762">
        <v>56</v>
      </c>
      <c r="G170" s="1762">
        <v>36</v>
      </c>
      <c r="H170" s="1762">
        <v>40</v>
      </c>
      <c r="I170" s="1783">
        <v>1</v>
      </c>
      <c r="J170" s="1783">
        <v>1</v>
      </c>
      <c r="K170" s="1783"/>
      <c r="L170" s="1764">
        <v>23360</v>
      </c>
      <c r="N170" s="1764">
        <f t="shared" si="46"/>
        <v>14563.2</v>
      </c>
      <c r="O170" s="1764">
        <v>10935.7</v>
      </c>
      <c r="P170" s="1850">
        <f t="shared" si="47"/>
        <v>0.75091326082179743</v>
      </c>
      <c r="Q170" s="1764">
        <v>3627.5</v>
      </c>
      <c r="R170" s="1850">
        <f t="shared" si="48"/>
        <v>0.24908673917820259</v>
      </c>
      <c r="S170" s="1807">
        <f t="shared" si="36"/>
        <v>145.1</v>
      </c>
      <c r="T170" s="1851"/>
      <c r="U170" s="1764">
        <f t="shared" si="49"/>
        <v>0</v>
      </c>
      <c r="V170" s="1764">
        <f t="shared" si="50"/>
        <v>0</v>
      </c>
      <c r="W170" s="1764">
        <f t="shared" si="51"/>
        <v>23360</v>
      </c>
      <c r="X170" s="1768">
        <v>23360</v>
      </c>
      <c r="Y170" s="1784">
        <v>615158</v>
      </c>
      <c r="Z170" s="1770">
        <v>42265</v>
      </c>
      <c r="AA170" s="1843" t="s">
        <v>104</v>
      </c>
      <c r="AB170" s="1780"/>
      <c r="AC170" s="1762"/>
      <c r="AE170" s="1762"/>
      <c r="AF170" s="1762"/>
      <c r="AG170" s="1762"/>
      <c r="AH170" s="1780"/>
      <c r="AK170" s="1780"/>
      <c r="AL170" s="1780"/>
      <c r="AM170" s="1762"/>
      <c r="AP170" s="1762"/>
      <c r="AQ170" s="1762"/>
      <c r="AR170" s="1780"/>
      <c r="AS170" s="1780"/>
      <c r="AT170" s="1780"/>
      <c r="AU170" s="1780"/>
      <c r="AV170" s="1780"/>
      <c r="AW170" s="1762"/>
      <c r="AZ170" s="1762"/>
      <c r="BA170" s="1762"/>
    </row>
    <row r="171" spans="1:53" x14ac:dyDescent="0.25">
      <c r="A171" s="1781">
        <v>2015146</v>
      </c>
      <c r="C171" s="1782" t="s">
        <v>374</v>
      </c>
      <c r="D171" s="1762" t="s">
        <v>26</v>
      </c>
      <c r="E171" s="1762">
        <v>10</v>
      </c>
      <c r="F171" s="1762">
        <v>60</v>
      </c>
      <c r="G171" s="1762">
        <v>40</v>
      </c>
      <c r="H171" s="1762">
        <v>40</v>
      </c>
      <c r="I171" s="1783">
        <v>1</v>
      </c>
      <c r="J171" s="1783">
        <v>1</v>
      </c>
      <c r="K171" s="1783"/>
      <c r="L171" s="1764">
        <v>23360</v>
      </c>
      <c r="N171" s="1764">
        <f t="shared" si="46"/>
        <v>14563.2</v>
      </c>
      <c r="O171" s="1764">
        <v>10935.7</v>
      </c>
      <c r="P171" s="1850">
        <f t="shared" si="47"/>
        <v>0.75091326082179743</v>
      </c>
      <c r="Q171" s="1764">
        <v>3627.5</v>
      </c>
      <c r="R171" s="1850">
        <f t="shared" si="48"/>
        <v>0.24908673917820259</v>
      </c>
      <c r="S171" s="1807">
        <f t="shared" si="36"/>
        <v>145.1</v>
      </c>
      <c r="T171" s="1851"/>
      <c r="U171" s="1764">
        <f t="shared" si="49"/>
        <v>0</v>
      </c>
      <c r="V171" s="1764">
        <f t="shared" si="50"/>
        <v>0</v>
      </c>
      <c r="W171" s="1764">
        <f t="shared" si="51"/>
        <v>23360</v>
      </c>
      <c r="X171" s="1768">
        <v>23360</v>
      </c>
      <c r="Y171" s="1784">
        <v>615159</v>
      </c>
      <c r="Z171" s="1770">
        <v>42265</v>
      </c>
      <c r="AA171" s="1843" t="s">
        <v>104</v>
      </c>
      <c r="AB171" s="1780"/>
      <c r="AC171" s="1762"/>
      <c r="AE171" s="1762"/>
      <c r="AF171" s="1762"/>
      <c r="AG171" s="1762"/>
      <c r="AH171" s="1780"/>
      <c r="AK171" s="1780"/>
      <c r="AL171" s="1780"/>
      <c r="AM171" s="1762"/>
      <c r="AP171" s="1762"/>
      <c r="AQ171" s="1762"/>
      <c r="AR171" s="1780"/>
      <c r="AS171" s="1780"/>
      <c r="AT171" s="1780"/>
      <c r="AU171" s="1780"/>
      <c r="AV171" s="1780"/>
      <c r="AW171" s="1762"/>
      <c r="AZ171" s="1762"/>
      <c r="BA171" s="1762"/>
    </row>
    <row r="172" spans="1:53" x14ac:dyDescent="0.25">
      <c r="A172" s="1781">
        <v>2015147</v>
      </c>
      <c r="C172" s="1782" t="s">
        <v>375</v>
      </c>
      <c r="D172" s="1762" t="s">
        <v>26</v>
      </c>
      <c r="E172" s="1762">
        <v>1</v>
      </c>
      <c r="F172" s="1762">
        <v>8</v>
      </c>
      <c r="G172" s="1762">
        <v>5</v>
      </c>
      <c r="H172" s="1762">
        <v>3</v>
      </c>
      <c r="I172" s="1783">
        <v>1</v>
      </c>
      <c r="J172" s="1783">
        <v>1</v>
      </c>
      <c r="K172" s="1783"/>
      <c r="L172" s="1764">
        <v>2000</v>
      </c>
      <c r="N172" s="1764">
        <f t="shared" si="46"/>
        <v>1441.43</v>
      </c>
      <c r="O172" s="1764">
        <v>1081.01</v>
      </c>
      <c r="P172" s="1850">
        <f t="shared" si="47"/>
        <v>0.7499566402808322</v>
      </c>
      <c r="Q172" s="1764">
        <v>360.42</v>
      </c>
      <c r="R172" s="1850">
        <f t="shared" si="48"/>
        <v>0.25004335971916775</v>
      </c>
      <c r="S172" s="1807">
        <f t="shared" si="36"/>
        <v>14.4168</v>
      </c>
      <c r="T172" s="1851"/>
      <c r="U172" s="1764">
        <f t="shared" si="49"/>
        <v>0</v>
      </c>
      <c r="V172" s="1764">
        <f t="shared" si="50"/>
        <v>0</v>
      </c>
      <c r="W172" s="1764">
        <f t="shared" si="51"/>
        <v>2000</v>
      </c>
      <c r="X172" s="1768">
        <v>2000</v>
      </c>
      <c r="Y172" s="1784">
        <v>615163</v>
      </c>
      <c r="Z172" s="1770">
        <v>42270</v>
      </c>
      <c r="AA172" s="1843" t="s">
        <v>104</v>
      </c>
      <c r="AB172" s="1780"/>
      <c r="AC172" s="1762"/>
      <c r="AE172" s="1762"/>
      <c r="AF172" s="1762"/>
      <c r="AG172" s="1762"/>
      <c r="AH172" s="1780"/>
      <c r="AK172" s="1780"/>
      <c r="AL172" s="1780"/>
      <c r="AM172" s="1762"/>
      <c r="AP172" s="1762"/>
      <c r="AQ172" s="1762"/>
      <c r="AR172" s="1780"/>
      <c r="AS172" s="1780"/>
      <c r="AT172" s="1780"/>
      <c r="AU172" s="1780"/>
      <c r="AV172" s="1780"/>
      <c r="AW172" s="1762"/>
      <c r="AZ172" s="1762"/>
      <c r="BA172" s="1762"/>
    </row>
    <row r="173" spans="1:53" x14ac:dyDescent="0.25">
      <c r="A173" s="1781">
        <v>2015148</v>
      </c>
      <c r="C173" s="1782" t="s">
        <v>376</v>
      </c>
      <c r="D173" s="1762" t="s">
        <v>26</v>
      </c>
      <c r="E173" s="1762">
        <v>1</v>
      </c>
      <c r="F173" s="1762">
        <v>9</v>
      </c>
      <c r="G173" s="1762">
        <v>6</v>
      </c>
      <c r="H173" s="1762">
        <v>3</v>
      </c>
      <c r="I173" s="1783">
        <v>1</v>
      </c>
      <c r="J173" s="1783">
        <v>1</v>
      </c>
      <c r="K173" s="1783"/>
      <c r="L173" s="1764">
        <v>2545</v>
      </c>
      <c r="N173" s="1764">
        <f t="shared" si="46"/>
        <v>1744.6</v>
      </c>
      <c r="O173" s="1764">
        <v>1353.1</v>
      </c>
      <c r="P173" s="1850">
        <f t="shared" si="47"/>
        <v>0.77559325919981659</v>
      </c>
      <c r="Q173" s="1764">
        <v>391.5</v>
      </c>
      <c r="R173" s="1850">
        <f t="shared" si="48"/>
        <v>0.22440674080018344</v>
      </c>
      <c r="S173" s="1807">
        <f t="shared" si="36"/>
        <v>15.66</v>
      </c>
      <c r="T173" s="1851"/>
      <c r="U173" s="1764">
        <f t="shared" si="49"/>
        <v>0</v>
      </c>
      <c r="V173" s="1764">
        <f t="shared" si="50"/>
        <v>0</v>
      </c>
      <c r="W173" s="1764">
        <f t="shared" si="51"/>
        <v>2545</v>
      </c>
      <c r="X173" s="1768">
        <v>2545</v>
      </c>
      <c r="Y173" s="1784">
        <v>615164</v>
      </c>
      <c r="Z173" s="1770">
        <v>42270</v>
      </c>
      <c r="AA173" s="1843" t="s">
        <v>104</v>
      </c>
      <c r="AB173" s="1780"/>
      <c r="AC173" s="1762"/>
      <c r="AE173" s="1762"/>
      <c r="AF173" s="1762"/>
      <c r="AG173" s="1762"/>
      <c r="AH173" s="1780"/>
      <c r="AK173" s="1780"/>
      <c r="AL173" s="1780"/>
      <c r="AM173" s="1762"/>
      <c r="AP173" s="1762"/>
      <c r="AQ173" s="1762"/>
      <c r="AR173" s="1780"/>
      <c r="AS173" s="1780"/>
      <c r="AT173" s="1780"/>
      <c r="AU173" s="1780"/>
      <c r="AV173" s="1780"/>
      <c r="AW173" s="1762"/>
      <c r="AZ173" s="1762"/>
      <c r="BA173" s="1762"/>
    </row>
    <row r="174" spans="1:53" x14ac:dyDescent="0.25">
      <c r="A174" s="1781">
        <v>2015149</v>
      </c>
      <c r="C174" s="1782" t="s">
        <v>377</v>
      </c>
      <c r="D174" s="1762" t="s">
        <v>26</v>
      </c>
      <c r="E174" s="1762">
        <v>1</v>
      </c>
      <c r="F174" s="1762">
        <v>8</v>
      </c>
      <c r="G174" s="1762">
        <v>5</v>
      </c>
      <c r="H174" s="1762">
        <v>3</v>
      </c>
      <c r="I174" s="1783">
        <v>1</v>
      </c>
      <c r="J174" s="1783">
        <v>1</v>
      </c>
      <c r="K174" s="1783"/>
      <c r="L174" s="1764">
        <v>2912</v>
      </c>
      <c r="N174" s="1764">
        <f t="shared" si="46"/>
        <v>1865.52</v>
      </c>
      <c r="O174" s="1764">
        <v>1491.77</v>
      </c>
      <c r="P174" s="1850">
        <f t="shared" si="47"/>
        <v>0.79965371585402456</v>
      </c>
      <c r="Q174" s="1764">
        <v>373.75</v>
      </c>
      <c r="R174" s="1850">
        <f t="shared" si="48"/>
        <v>0.20034628414597538</v>
      </c>
      <c r="S174" s="1807">
        <f t="shared" si="36"/>
        <v>14.95</v>
      </c>
      <c r="T174" s="1851"/>
      <c r="U174" s="1764">
        <f t="shared" si="49"/>
        <v>0</v>
      </c>
      <c r="V174" s="1764">
        <f t="shared" si="50"/>
        <v>0</v>
      </c>
      <c r="W174" s="1764">
        <f t="shared" si="51"/>
        <v>2912</v>
      </c>
      <c r="X174" s="1768">
        <v>2912</v>
      </c>
      <c r="Y174" s="1784">
        <v>615165</v>
      </c>
      <c r="Z174" s="1770">
        <v>42270</v>
      </c>
      <c r="AA174" s="1843" t="s">
        <v>104</v>
      </c>
      <c r="AB174" s="1780"/>
      <c r="AC174" s="1762"/>
      <c r="AE174" s="1762"/>
      <c r="AF174" s="1762"/>
      <c r="AG174" s="1762"/>
      <c r="AH174" s="1780"/>
      <c r="AK174" s="1780"/>
      <c r="AL174" s="1780"/>
      <c r="AM174" s="1762"/>
      <c r="AP174" s="1762"/>
      <c r="AQ174" s="1762"/>
      <c r="AR174" s="1780"/>
      <c r="AS174" s="1780"/>
      <c r="AT174" s="1780"/>
      <c r="AU174" s="1780"/>
      <c r="AV174" s="1780"/>
      <c r="AW174" s="1762"/>
      <c r="AZ174" s="1762"/>
      <c r="BA174" s="1762"/>
    </row>
    <row r="175" spans="1:53" x14ac:dyDescent="0.25">
      <c r="A175" s="1781">
        <v>2015150</v>
      </c>
      <c r="C175" s="1782" t="s">
        <v>379</v>
      </c>
      <c r="D175" s="1762" t="s">
        <v>26</v>
      </c>
      <c r="E175" s="1762">
        <v>1</v>
      </c>
      <c r="F175" s="1762">
        <v>6</v>
      </c>
      <c r="G175" s="1762">
        <v>5</v>
      </c>
      <c r="H175" s="1762">
        <v>1</v>
      </c>
      <c r="I175" s="1783">
        <v>1</v>
      </c>
      <c r="J175" s="1783">
        <v>1</v>
      </c>
      <c r="K175" s="1783"/>
      <c r="L175" s="1764">
        <v>1643</v>
      </c>
      <c r="N175" s="1764">
        <f t="shared" si="46"/>
        <v>1085.19</v>
      </c>
      <c r="O175" s="1764">
        <v>831.02</v>
      </c>
      <c r="P175" s="1850">
        <f t="shared" si="47"/>
        <v>0.76578295045107303</v>
      </c>
      <c r="Q175" s="1764">
        <v>254.17</v>
      </c>
      <c r="R175" s="1850">
        <f t="shared" si="48"/>
        <v>0.23421704954892689</v>
      </c>
      <c r="S175" s="1807">
        <f t="shared" si="36"/>
        <v>10.1668</v>
      </c>
      <c r="T175" s="1851"/>
      <c r="U175" s="1764">
        <f t="shared" si="49"/>
        <v>0</v>
      </c>
      <c r="V175" s="1764">
        <f t="shared" si="50"/>
        <v>0</v>
      </c>
      <c r="W175" s="1764">
        <f t="shared" si="51"/>
        <v>1643</v>
      </c>
      <c r="X175" s="1768">
        <v>1643</v>
      </c>
      <c r="Y175" s="1784">
        <v>615166</v>
      </c>
      <c r="Z175" s="1770">
        <v>42270</v>
      </c>
      <c r="AA175" s="1843" t="s">
        <v>104</v>
      </c>
      <c r="AB175" s="1780"/>
      <c r="AC175" s="1762"/>
      <c r="AE175" s="1762"/>
      <c r="AF175" s="1762"/>
      <c r="AG175" s="1762"/>
      <c r="AH175" s="1780"/>
      <c r="AK175" s="1780"/>
      <c r="AL175" s="1780"/>
      <c r="AM175" s="1762"/>
      <c r="AP175" s="1762"/>
      <c r="AQ175" s="1762"/>
      <c r="AR175" s="1780"/>
      <c r="AS175" s="1780"/>
      <c r="AT175" s="1780"/>
      <c r="AU175" s="1780"/>
      <c r="AV175" s="1780"/>
      <c r="AW175" s="1762"/>
      <c r="AZ175" s="1762"/>
      <c r="BA175" s="1762"/>
    </row>
    <row r="176" spans="1:53" x14ac:dyDescent="0.25">
      <c r="A176" s="1781">
        <v>2015151</v>
      </c>
      <c r="C176" s="1782" t="s">
        <v>380</v>
      </c>
      <c r="D176" s="1762" t="s">
        <v>26</v>
      </c>
      <c r="E176" s="1762">
        <v>1</v>
      </c>
      <c r="F176" s="1762">
        <v>8</v>
      </c>
      <c r="G176" s="1762">
        <v>5</v>
      </c>
      <c r="H176" s="1762">
        <v>3</v>
      </c>
      <c r="I176" s="1783">
        <v>1</v>
      </c>
      <c r="J176" s="1783">
        <v>1</v>
      </c>
      <c r="K176" s="1783"/>
      <c r="L176" s="1764">
        <v>2675</v>
      </c>
      <c r="N176" s="1764">
        <f t="shared" si="46"/>
        <v>1689.97</v>
      </c>
      <c r="O176" s="1764">
        <v>1314.97</v>
      </c>
      <c r="P176" s="1850">
        <f t="shared" si="47"/>
        <v>0.77810256986810422</v>
      </c>
      <c r="Q176" s="1764">
        <v>375</v>
      </c>
      <c r="R176" s="1850">
        <f t="shared" si="48"/>
        <v>0.22189743013189583</v>
      </c>
      <c r="S176" s="1807">
        <f t="shared" si="36"/>
        <v>15</v>
      </c>
      <c r="T176" s="1851"/>
      <c r="U176" s="1764">
        <f t="shared" ref="U176:U186" si="52">((1-I176)*O176)+((1-J176)*Q176)</f>
        <v>0</v>
      </c>
      <c r="V176" s="1764">
        <f t="shared" ref="V176:V249" si="53">L176-W176</f>
        <v>0</v>
      </c>
      <c r="W176" s="1764">
        <f t="shared" si="51"/>
        <v>2675</v>
      </c>
      <c r="X176" s="1768">
        <v>2675</v>
      </c>
      <c r="Y176" s="1784">
        <v>615167</v>
      </c>
      <c r="Z176" s="1770">
        <v>42270</v>
      </c>
      <c r="AA176" s="1843" t="s">
        <v>104</v>
      </c>
      <c r="AB176" s="1780"/>
      <c r="AC176" s="1762"/>
      <c r="AE176" s="1762"/>
      <c r="AF176" s="1762"/>
      <c r="AG176" s="1762"/>
      <c r="AH176" s="1780"/>
      <c r="AK176" s="1780"/>
      <c r="AL176" s="1780"/>
      <c r="AM176" s="1762"/>
      <c r="AP176" s="1762"/>
      <c r="AQ176" s="1762"/>
      <c r="AR176" s="1780"/>
      <c r="AS176" s="1780"/>
      <c r="AT176" s="1780"/>
      <c r="AU176" s="1780"/>
      <c r="AV176" s="1780"/>
      <c r="AW176" s="1762"/>
      <c r="AZ176" s="1762"/>
      <c r="BA176" s="1762"/>
    </row>
    <row r="177" spans="1:53" x14ac:dyDescent="0.25">
      <c r="A177" s="1865">
        <v>2015152</v>
      </c>
      <c r="C177" s="1782" t="s">
        <v>382</v>
      </c>
      <c r="D177" s="1762" t="s">
        <v>26</v>
      </c>
      <c r="E177" s="1762">
        <v>1</v>
      </c>
      <c r="F177" s="1762">
        <v>1</v>
      </c>
      <c r="G177" s="1762">
        <v>1</v>
      </c>
      <c r="H177" s="1762">
        <v>0</v>
      </c>
      <c r="I177" s="1783">
        <v>1</v>
      </c>
      <c r="J177" s="1783">
        <v>1</v>
      </c>
      <c r="K177" s="1783"/>
      <c r="L177" s="1764">
        <v>110</v>
      </c>
      <c r="N177" s="1764">
        <f t="shared" si="46"/>
        <v>69.44</v>
      </c>
      <c r="O177" s="1764">
        <v>59.44</v>
      </c>
      <c r="P177" s="1850">
        <f t="shared" si="47"/>
        <v>0.85599078341013823</v>
      </c>
      <c r="Q177" s="1764">
        <v>10</v>
      </c>
      <c r="R177" s="1850">
        <f t="shared" si="48"/>
        <v>0.14400921658986177</v>
      </c>
      <c r="S177" s="1807">
        <f t="shared" si="36"/>
        <v>0.4</v>
      </c>
      <c r="T177" s="1851"/>
      <c r="U177" s="1764">
        <f t="shared" si="52"/>
        <v>0</v>
      </c>
      <c r="V177" s="1764">
        <f t="shared" si="53"/>
        <v>0</v>
      </c>
      <c r="W177" s="1764">
        <f t="shared" si="51"/>
        <v>110</v>
      </c>
      <c r="X177" s="1768">
        <v>110</v>
      </c>
      <c r="Y177" s="1784">
        <v>615168</v>
      </c>
      <c r="Z177" s="1770">
        <v>42272</v>
      </c>
      <c r="AA177" s="1843" t="s">
        <v>104</v>
      </c>
      <c r="AB177" s="1780"/>
      <c r="AC177" s="1762"/>
      <c r="AE177" s="1762"/>
      <c r="AF177" s="1762"/>
      <c r="AG177" s="1762"/>
      <c r="AH177" s="1780"/>
      <c r="AK177" s="1780"/>
      <c r="AL177" s="1780"/>
      <c r="AM177" s="1762"/>
      <c r="AP177" s="1762"/>
      <c r="AQ177" s="1762"/>
      <c r="AR177" s="1780"/>
      <c r="AS177" s="1780"/>
      <c r="AT177" s="1780"/>
      <c r="AU177" s="1780"/>
      <c r="AV177" s="1780"/>
      <c r="AW177" s="1762"/>
      <c r="AZ177" s="1762"/>
      <c r="BA177" s="1762"/>
    </row>
    <row r="178" spans="1:53" x14ac:dyDescent="0.25">
      <c r="A178" s="1865">
        <v>2015153</v>
      </c>
      <c r="C178" s="1782" t="s">
        <v>383</v>
      </c>
      <c r="D178" s="1762" t="s">
        <v>26</v>
      </c>
      <c r="E178" s="1762">
        <v>1</v>
      </c>
      <c r="F178" s="1762">
        <v>2</v>
      </c>
      <c r="G178" s="1762">
        <v>1</v>
      </c>
      <c r="H178" s="1762">
        <v>1</v>
      </c>
      <c r="I178" s="1783">
        <v>1</v>
      </c>
      <c r="J178" s="1783">
        <v>1</v>
      </c>
      <c r="K178" s="1783"/>
      <c r="L178" s="1764">
        <v>523</v>
      </c>
      <c r="N178" s="1764">
        <f t="shared" si="46"/>
        <v>398.62</v>
      </c>
      <c r="O178" s="1764">
        <v>282.79000000000002</v>
      </c>
      <c r="P178" s="1850">
        <f t="shared" si="47"/>
        <v>0.70942250765139736</v>
      </c>
      <c r="Q178" s="1764">
        <v>115.83</v>
      </c>
      <c r="R178" s="1850">
        <f t="shared" si="48"/>
        <v>0.2905774923486027</v>
      </c>
      <c r="S178" s="1807">
        <f t="shared" si="36"/>
        <v>4.6331999999999995</v>
      </c>
      <c r="T178" s="1851"/>
      <c r="U178" s="1764">
        <f t="shared" si="52"/>
        <v>0</v>
      </c>
      <c r="V178" s="1764">
        <f t="shared" si="53"/>
        <v>0</v>
      </c>
      <c r="W178" s="1764">
        <f t="shared" si="51"/>
        <v>523</v>
      </c>
      <c r="X178" s="1768">
        <v>523</v>
      </c>
      <c r="Y178" s="1784">
        <v>615172</v>
      </c>
      <c r="Z178" s="1770">
        <v>42275</v>
      </c>
      <c r="AA178" s="1843" t="s">
        <v>104</v>
      </c>
      <c r="AB178" s="1780"/>
      <c r="AC178" s="1762"/>
      <c r="AE178" s="1762"/>
      <c r="AF178" s="1762"/>
      <c r="AG178" s="1762"/>
      <c r="AH178" s="1780"/>
      <c r="AK178" s="1780"/>
      <c r="AL178" s="1780"/>
      <c r="AM178" s="1762"/>
      <c r="AP178" s="1762"/>
      <c r="AQ178" s="1762"/>
      <c r="AR178" s="1780"/>
      <c r="AS178" s="1780"/>
      <c r="AT178" s="1780"/>
      <c r="AU178" s="1780"/>
      <c r="AV178" s="1780"/>
      <c r="AW178" s="1762"/>
      <c r="AZ178" s="1762"/>
      <c r="BA178" s="1762"/>
    </row>
    <row r="179" spans="1:53" x14ac:dyDescent="0.25">
      <c r="A179" s="1865">
        <v>2015154</v>
      </c>
      <c r="C179" s="1782" t="s">
        <v>386</v>
      </c>
      <c r="D179" s="1762" t="s">
        <v>26</v>
      </c>
      <c r="E179" s="1762">
        <v>1</v>
      </c>
      <c r="F179" s="1762">
        <v>10</v>
      </c>
      <c r="G179" s="1762">
        <v>10</v>
      </c>
      <c r="H179" s="1762">
        <v>0</v>
      </c>
      <c r="I179" s="1783">
        <v>1</v>
      </c>
      <c r="J179" s="1783">
        <v>1</v>
      </c>
      <c r="K179" s="1783"/>
      <c r="L179" s="1764">
        <v>1350</v>
      </c>
      <c r="N179" s="1764">
        <f t="shared" ref="N179:N200" si="54">O179+Q179</f>
        <v>1021.06</v>
      </c>
      <c r="O179" s="1764">
        <v>707.31</v>
      </c>
      <c r="P179" s="1850">
        <f t="shared" ref="P179:P200" si="55">O179/N179</f>
        <v>0.69272128964017787</v>
      </c>
      <c r="Q179" s="1764">
        <v>313.75</v>
      </c>
      <c r="R179" s="1850">
        <f t="shared" ref="R179:R200" si="56">Q179/N179</f>
        <v>0.30727871035982218</v>
      </c>
      <c r="S179" s="1807">
        <f t="shared" si="36"/>
        <v>12.55</v>
      </c>
      <c r="T179" s="1851"/>
      <c r="U179" s="1764">
        <f t="shared" si="52"/>
        <v>0</v>
      </c>
      <c r="V179" s="1764">
        <f t="shared" si="53"/>
        <v>0</v>
      </c>
      <c r="W179" s="1764">
        <f t="shared" ref="W179:W251" si="57">X179+AC179+AH179+AM179+AO179+AR179</f>
        <v>1350</v>
      </c>
      <c r="X179" s="1768">
        <v>1350</v>
      </c>
      <c r="Y179" s="1784">
        <v>615169</v>
      </c>
      <c r="Z179" s="1770">
        <v>42272</v>
      </c>
      <c r="AA179" s="1843" t="s">
        <v>104</v>
      </c>
      <c r="AB179" s="1780"/>
      <c r="AC179" s="1762"/>
      <c r="AE179" s="1762"/>
      <c r="AF179" s="1762"/>
      <c r="AG179" s="1762"/>
      <c r="AH179" s="1780"/>
      <c r="AK179" s="1780"/>
      <c r="AL179" s="1780"/>
      <c r="AM179" s="1762"/>
      <c r="AP179" s="1762"/>
      <c r="AQ179" s="1762"/>
      <c r="AR179" s="1780"/>
      <c r="AS179" s="1780"/>
      <c r="AT179" s="1780"/>
      <c r="AU179" s="1780"/>
      <c r="AV179" s="1780"/>
      <c r="AW179" s="1762"/>
      <c r="AZ179" s="1762"/>
      <c r="BA179" s="1762"/>
    </row>
    <row r="180" spans="1:53" x14ac:dyDescent="0.25">
      <c r="A180" s="1865">
        <v>2015155</v>
      </c>
      <c r="C180" s="1782" t="s">
        <v>384</v>
      </c>
      <c r="D180" s="1762" t="s">
        <v>26</v>
      </c>
      <c r="E180" s="1762">
        <v>1</v>
      </c>
      <c r="F180" s="1762">
        <v>7</v>
      </c>
      <c r="G180" s="1762">
        <v>4</v>
      </c>
      <c r="H180" s="1762">
        <v>3</v>
      </c>
      <c r="I180" s="1783">
        <v>1</v>
      </c>
      <c r="J180" s="1783">
        <v>1</v>
      </c>
      <c r="K180" s="1783"/>
      <c r="L180" s="1764">
        <v>2377</v>
      </c>
      <c r="N180" s="1764">
        <f t="shared" si="54"/>
        <v>1536.72</v>
      </c>
      <c r="O180" s="1764">
        <v>1215.05</v>
      </c>
      <c r="P180" s="1850">
        <f t="shared" si="55"/>
        <v>0.79067754698318493</v>
      </c>
      <c r="Q180" s="1764">
        <v>321.67</v>
      </c>
      <c r="R180" s="1850">
        <f t="shared" si="56"/>
        <v>0.20932245301681504</v>
      </c>
      <c r="S180" s="1807">
        <f t="shared" si="36"/>
        <v>12.866800000000001</v>
      </c>
      <c r="T180" s="1851"/>
      <c r="U180" s="1764">
        <f t="shared" si="52"/>
        <v>0</v>
      </c>
      <c r="V180" s="1764">
        <f t="shared" si="53"/>
        <v>0</v>
      </c>
      <c r="W180" s="1764">
        <f t="shared" si="57"/>
        <v>2377</v>
      </c>
      <c r="X180" s="1768">
        <v>2377</v>
      </c>
      <c r="Y180" s="1784">
        <v>615173</v>
      </c>
      <c r="Z180" s="1770">
        <v>42282</v>
      </c>
      <c r="AA180" s="1843" t="s">
        <v>104</v>
      </c>
      <c r="AB180" s="1780"/>
      <c r="AC180" s="1762"/>
      <c r="AE180" s="1762"/>
      <c r="AF180" s="1762"/>
      <c r="AG180" s="1762"/>
      <c r="AH180" s="1780"/>
      <c r="AK180" s="1780"/>
      <c r="AL180" s="1780"/>
      <c r="AM180" s="1762"/>
      <c r="AP180" s="1762"/>
      <c r="AQ180" s="1762"/>
      <c r="AR180" s="1780"/>
      <c r="AS180" s="1780"/>
      <c r="AT180" s="1780"/>
      <c r="AU180" s="1780"/>
      <c r="AV180" s="1780"/>
      <c r="AW180" s="1762"/>
      <c r="AZ180" s="1762"/>
      <c r="BA180" s="1762"/>
    </row>
    <row r="181" spans="1:53" x14ac:dyDescent="0.25">
      <c r="A181" s="1865">
        <v>2015156</v>
      </c>
      <c r="C181" s="1782" t="s">
        <v>390</v>
      </c>
      <c r="D181" s="1762" t="s">
        <v>26</v>
      </c>
      <c r="E181" s="1762">
        <v>5</v>
      </c>
      <c r="F181" s="1762">
        <v>20</v>
      </c>
      <c r="G181" s="1762">
        <v>10</v>
      </c>
      <c r="H181" s="1762">
        <v>20</v>
      </c>
      <c r="I181" s="1783">
        <v>1</v>
      </c>
      <c r="J181" s="1783">
        <v>1</v>
      </c>
      <c r="K181" s="1783"/>
      <c r="L181" s="1764">
        <v>9100</v>
      </c>
      <c r="N181" s="1764">
        <f t="shared" si="54"/>
        <v>6860.6</v>
      </c>
      <c r="O181" s="1764">
        <v>5362.27</v>
      </c>
      <c r="P181" s="1850">
        <f t="shared" si="55"/>
        <v>0.78160364982654584</v>
      </c>
      <c r="Q181" s="1764">
        <v>1498.33</v>
      </c>
      <c r="R181" s="1850">
        <f t="shared" si="56"/>
        <v>0.21839635017345418</v>
      </c>
      <c r="S181" s="1807">
        <f t="shared" si="36"/>
        <v>59.933199999999999</v>
      </c>
      <c r="T181" s="1851"/>
      <c r="U181" s="1764">
        <f t="shared" si="52"/>
        <v>0</v>
      </c>
      <c r="V181" s="1764">
        <f t="shared" si="53"/>
        <v>0</v>
      </c>
      <c r="W181" s="1764">
        <f t="shared" si="57"/>
        <v>9100</v>
      </c>
      <c r="X181" s="1768">
        <v>9100</v>
      </c>
      <c r="Y181" s="1784">
        <v>615170</v>
      </c>
      <c r="Z181" s="1770">
        <v>42272</v>
      </c>
      <c r="AA181" s="1843" t="s">
        <v>104</v>
      </c>
      <c r="AB181" s="1780"/>
      <c r="AC181" s="1762"/>
      <c r="AE181" s="1762"/>
      <c r="AF181" s="1762"/>
      <c r="AG181" s="1762"/>
      <c r="AH181" s="1780"/>
      <c r="AK181" s="1780"/>
      <c r="AL181" s="1780"/>
      <c r="AM181" s="1762"/>
      <c r="AP181" s="1762"/>
      <c r="AQ181" s="1762"/>
      <c r="AR181" s="1780"/>
      <c r="AS181" s="1780"/>
      <c r="AT181" s="1780"/>
      <c r="AU181" s="1780"/>
      <c r="AV181" s="1780"/>
      <c r="AW181" s="1762"/>
      <c r="AZ181" s="1762"/>
      <c r="BA181" s="1762"/>
    </row>
    <row r="182" spans="1:53" x14ac:dyDescent="0.25">
      <c r="A182" s="1865" t="s">
        <v>450</v>
      </c>
      <c r="C182" s="1782" t="s">
        <v>452</v>
      </c>
      <c r="D182" s="1762" t="s">
        <v>26</v>
      </c>
      <c r="E182" s="1762">
        <v>43</v>
      </c>
      <c r="F182" s="1762">
        <v>258</v>
      </c>
      <c r="G182" s="1762">
        <v>172</v>
      </c>
      <c r="H182" s="1762">
        <v>172</v>
      </c>
      <c r="I182" s="1783">
        <v>1</v>
      </c>
      <c r="J182" s="1783">
        <v>0.8</v>
      </c>
      <c r="K182" s="1783"/>
      <c r="L182" s="1764">
        <v>113821</v>
      </c>
      <c r="N182" s="1764">
        <f t="shared" si="54"/>
        <v>71265.959999999992</v>
      </c>
      <c r="O182" s="1764">
        <v>54615.96</v>
      </c>
      <c r="P182" s="1850">
        <f t="shared" si="55"/>
        <v>0.76636812301412915</v>
      </c>
      <c r="Q182" s="1764">
        <v>16650</v>
      </c>
      <c r="R182" s="1850">
        <f t="shared" si="56"/>
        <v>0.23363187698587098</v>
      </c>
      <c r="S182" s="1807">
        <f t="shared" si="36"/>
        <v>666</v>
      </c>
      <c r="T182" s="1851"/>
      <c r="U182" s="1764">
        <f t="shared" si="52"/>
        <v>3329.9999999999991</v>
      </c>
      <c r="V182" s="1764">
        <f t="shared" si="53"/>
        <v>7541</v>
      </c>
      <c r="W182" s="1764">
        <f t="shared" si="57"/>
        <v>106280</v>
      </c>
      <c r="X182" s="1768">
        <v>106280</v>
      </c>
      <c r="Y182" s="1784">
        <v>615174</v>
      </c>
      <c r="Z182" s="1770">
        <v>42282</v>
      </c>
      <c r="AA182" s="1843" t="s">
        <v>104</v>
      </c>
      <c r="AB182" s="1780"/>
      <c r="AC182" s="1762"/>
      <c r="AE182" s="1762"/>
      <c r="AF182" s="1762"/>
      <c r="AG182" s="1762"/>
      <c r="AH182" s="1780"/>
      <c r="AK182" s="1780"/>
      <c r="AL182" s="1780"/>
      <c r="AM182" s="1762"/>
      <c r="AP182" s="1762"/>
      <c r="AQ182" s="1762"/>
      <c r="AR182" s="1780"/>
      <c r="AS182" s="1780"/>
      <c r="AT182" s="1780"/>
      <c r="AU182" s="1780"/>
      <c r="AV182" s="1780"/>
      <c r="AW182" s="1762"/>
      <c r="AZ182" s="1762"/>
      <c r="BA182" s="1762"/>
    </row>
    <row r="183" spans="1:53" x14ac:dyDescent="0.25">
      <c r="A183" s="1865" t="s">
        <v>451</v>
      </c>
      <c r="C183" s="1782" t="s">
        <v>453</v>
      </c>
      <c r="D183" s="1762" t="s">
        <v>26</v>
      </c>
      <c r="E183" s="1762">
        <v>43</v>
      </c>
      <c r="F183" s="1762">
        <v>258</v>
      </c>
      <c r="G183" s="1762">
        <v>172</v>
      </c>
      <c r="H183" s="1762">
        <v>172</v>
      </c>
      <c r="I183" s="1783">
        <v>1</v>
      </c>
      <c r="J183" s="1783">
        <v>0.9</v>
      </c>
      <c r="K183" s="1783"/>
      <c r="L183" s="1764">
        <v>96277</v>
      </c>
      <c r="N183" s="1764">
        <f t="shared" si="54"/>
        <v>62230.13</v>
      </c>
      <c r="O183" s="1764">
        <v>46680.13</v>
      </c>
      <c r="P183" s="1850">
        <f t="shared" si="55"/>
        <v>0.75012104265249002</v>
      </c>
      <c r="Q183" s="1764">
        <v>15550</v>
      </c>
      <c r="R183" s="1850">
        <f t="shared" si="56"/>
        <v>0.24987895734750998</v>
      </c>
      <c r="S183" s="1807">
        <f t="shared" si="36"/>
        <v>622</v>
      </c>
      <c r="T183" s="1851"/>
      <c r="U183" s="1764">
        <f>((1-I183)*O183)+((1-J183)*Q183)</f>
        <v>1554.9999999999995</v>
      </c>
      <c r="V183" s="1764">
        <f>L183-W183</f>
        <v>-7541</v>
      </c>
      <c r="W183" s="1764">
        <f t="shared" si="57"/>
        <v>103818</v>
      </c>
      <c r="X183" s="1768">
        <v>103818</v>
      </c>
      <c r="Y183" s="1784">
        <v>615186</v>
      </c>
      <c r="Z183" s="1770">
        <v>42309</v>
      </c>
      <c r="AA183" s="1843" t="s">
        <v>104</v>
      </c>
      <c r="AB183" s="1780"/>
      <c r="AC183" s="1762"/>
      <c r="AE183" s="1762"/>
      <c r="AF183" s="1762"/>
      <c r="AG183" s="1762"/>
      <c r="AH183" s="1780"/>
      <c r="AK183" s="1780"/>
      <c r="AL183" s="1780"/>
      <c r="AM183" s="1762"/>
      <c r="AP183" s="1762"/>
      <c r="AQ183" s="1762"/>
      <c r="AR183" s="1780"/>
      <c r="AS183" s="1780"/>
      <c r="AT183" s="1780"/>
      <c r="AU183" s="1780"/>
      <c r="AV183" s="1780"/>
      <c r="AW183" s="1762"/>
      <c r="AZ183" s="1762"/>
      <c r="BA183" s="1762"/>
    </row>
    <row r="184" spans="1:53" x14ac:dyDescent="0.25">
      <c r="A184" s="1865">
        <v>2015157</v>
      </c>
      <c r="C184" s="1782" t="s">
        <v>708</v>
      </c>
      <c r="D184" s="1762" t="s">
        <v>26</v>
      </c>
      <c r="E184" s="1762">
        <v>1</v>
      </c>
      <c r="F184" s="1762">
        <v>0</v>
      </c>
      <c r="G184" s="1762">
        <v>1</v>
      </c>
      <c r="H184" s="1762">
        <v>0</v>
      </c>
      <c r="I184" s="1783">
        <v>1</v>
      </c>
      <c r="J184" s="1783">
        <v>1</v>
      </c>
      <c r="K184" s="1783"/>
      <c r="L184" s="1764">
        <v>175</v>
      </c>
      <c r="N184" s="1764">
        <f>O184+Q184</f>
        <v>70</v>
      </c>
      <c r="O184" s="1764">
        <v>50</v>
      </c>
      <c r="P184" s="1850">
        <v>1</v>
      </c>
      <c r="Q184" s="1764">
        <v>20</v>
      </c>
      <c r="R184" s="1850">
        <f>Q184/N184</f>
        <v>0.2857142857142857</v>
      </c>
      <c r="S184" s="1807">
        <f>Q184/$S$1</f>
        <v>0.8</v>
      </c>
      <c r="T184" s="1851"/>
      <c r="U184" s="1764">
        <f>((1-I184)*O184)+((1-J184)*Q184)</f>
        <v>0</v>
      </c>
      <c r="V184" s="1764">
        <f>L184-W184</f>
        <v>0</v>
      </c>
      <c r="W184" s="1764">
        <f>X184+AC184+AH184+AM184+AO184+AR184</f>
        <v>175</v>
      </c>
      <c r="X184" s="1768">
        <v>175</v>
      </c>
      <c r="Y184" s="1784">
        <v>615215</v>
      </c>
      <c r="Z184" s="1770">
        <v>42715</v>
      </c>
      <c r="AA184" s="1843" t="s">
        <v>104</v>
      </c>
      <c r="AB184" s="1780"/>
      <c r="AC184" s="1762"/>
      <c r="AE184" s="1762"/>
      <c r="AF184" s="1762"/>
      <c r="AG184" s="1762"/>
      <c r="AH184" s="1780"/>
      <c r="AK184" s="1780"/>
      <c r="AL184" s="1780"/>
      <c r="AM184" s="1762"/>
      <c r="AP184" s="1762"/>
      <c r="AQ184" s="1762"/>
      <c r="AR184" s="1780"/>
      <c r="AS184" s="1780"/>
      <c r="AT184" s="1780"/>
      <c r="AU184" s="1780"/>
      <c r="AV184" s="1780"/>
      <c r="AW184" s="1762"/>
      <c r="AZ184" s="1762"/>
      <c r="BA184" s="1762"/>
    </row>
    <row r="185" spans="1:53" x14ac:dyDescent="0.25">
      <c r="A185" s="1865">
        <v>2015158</v>
      </c>
      <c r="C185" s="1782" t="s">
        <v>405</v>
      </c>
      <c r="D185" s="1762" t="s">
        <v>26</v>
      </c>
      <c r="E185" s="1762">
        <v>0</v>
      </c>
      <c r="F185" s="1762">
        <v>0</v>
      </c>
      <c r="G185" s="1762">
        <v>0</v>
      </c>
      <c r="H185" s="1762">
        <v>0</v>
      </c>
      <c r="I185" s="1783">
        <v>1</v>
      </c>
      <c r="J185" s="1783">
        <v>1</v>
      </c>
      <c r="K185" s="1783"/>
      <c r="L185" s="1764">
        <v>31.5</v>
      </c>
      <c r="N185" s="1764">
        <f t="shared" si="54"/>
        <v>15.17</v>
      </c>
      <c r="O185" s="1764">
        <v>11</v>
      </c>
      <c r="P185" s="1850">
        <f t="shared" si="55"/>
        <v>0.72511535926170068</v>
      </c>
      <c r="Q185" s="1764">
        <v>4.17</v>
      </c>
      <c r="R185" s="1850">
        <f t="shared" si="56"/>
        <v>0.27488464073829927</v>
      </c>
      <c r="S185" s="1807">
        <f t="shared" si="36"/>
        <v>0.1668</v>
      </c>
      <c r="T185" s="1851"/>
      <c r="U185" s="1764">
        <f t="shared" si="52"/>
        <v>0</v>
      </c>
      <c r="V185" s="1764">
        <f t="shared" si="53"/>
        <v>0</v>
      </c>
      <c r="W185" s="1764">
        <f t="shared" si="57"/>
        <v>31.5</v>
      </c>
      <c r="X185" s="1768">
        <v>31.5</v>
      </c>
      <c r="Y185" s="1784">
        <v>615175</v>
      </c>
      <c r="Z185" s="1770">
        <v>42282</v>
      </c>
      <c r="AA185" s="1843" t="s">
        <v>104</v>
      </c>
      <c r="AB185" s="1780"/>
      <c r="AC185" s="1762"/>
      <c r="AE185" s="1762"/>
      <c r="AF185" s="1762"/>
      <c r="AG185" s="1762"/>
      <c r="AH185" s="1780"/>
      <c r="AK185" s="1780"/>
      <c r="AL185" s="1780"/>
      <c r="AM185" s="1762"/>
      <c r="AP185" s="1762"/>
      <c r="AQ185" s="1762"/>
      <c r="AR185" s="1780"/>
      <c r="AS185" s="1780"/>
      <c r="AT185" s="1780"/>
      <c r="AU185" s="1780"/>
      <c r="AV185" s="1780"/>
      <c r="AW185" s="1762"/>
      <c r="AZ185" s="1762"/>
      <c r="BA185" s="1762"/>
    </row>
    <row r="186" spans="1:53" x14ac:dyDescent="0.25">
      <c r="A186" s="1865">
        <v>2015159</v>
      </c>
      <c r="C186" s="1782" t="s">
        <v>389</v>
      </c>
      <c r="D186" s="1762" t="s">
        <v>26</v>
      </c>
      <c r="E186" s="1762">
        <v>1</v>
      </c>
      <c r="F186" s="1762">
        <v>3</v>
      </c>
      <c r="G186" s="1762">
        <v>1</v>
      </c>
      <c r="H186" s="1762">
        <v>0</v>
      </c>
      <c r="I186" s="1783">
        <v>1</v>
      </c>
      <c r="J186" s="1783">
        <v>1</v>
      </c>
      <c r="K186" s="1783"/>
      <c r="L186" s="1764">
        <v>405</v>
      </c>
      <c r="N186" s="1764">
        <f t="shared" si="54"/>
        <v>306.39999999999998</v>
      </c>
      <c r="O186" s="1764">
        <v>213.48</v>
      </c>
      <c r="P186" s="1850">
        <f t="shared" si="55"/>
        <v>0.69673629242819846</v>
      </c>
      <c r="Q186" s="1764">
        <v>92.92</v>
      </c>
      <c r="R186" s="1850">
        <f t="shared" si="56"/>
        <v>0.3032637075718016</v>
      </c>
      <c r="S186" s="1807">
        <f t="shared" si="36"/>
        <v>3.7168000000000001</v>
      </c>
      <c r="T186" s="1851"/>
      <c r="U186" s="1764">
        <f t="shared" si="52"/>
        <v>0</v>
      </c>
      <c r="V186" s="1764">
        <f t="shared" si="53"/>
        <v>0</v>
      </c>
      <c r="W186" s="1764">
        <f t="shared" si="57"/>
        <v>405</v>
      </c>
      <c r="X186" s="1768">
        <v>405</v>
      </c>
      <c r="Y186" s="1784">
        <v>615171</v>
      </c>
      <c r="Z186" s="1770">
        <v>42272</v>
      </c>
      <c r="AA186" s="1843" t="s">
        <v>104</v>
      </c>
      <c r="AB186" s="1780"/>
      <c r="AC186" s="1762"/>
      <c r="AE186" s="1762"/>
      <c r="AF186" s="1762"/>
      <c r="AG186" s="1762"/>
      <c r="AH186" s="1780"/>
      <c r="AK186" s="1780"/>
      <c r="AL186" s="1780"/>
      <c r="AM186" s="1762"/>
      <c r="AP186" s="1762"/>
      <c r="AQ186" s="1762"/>
      <c r="AR186" s="1780"/>
      <c r="AS186" s="1780"/>
      <c r="AT186" s="1780"/>
      <c r="AU186" s="1780"/>
      <c r="AV186" s="1780"/>
      <c r="AW186" s="1762"/>
      <c r="AZ186" s="1762"/>
      <c r="BA186" s="1762"/>
    </row>
    <row r="187" spans="1:53" x14ac:dyDescent="0.25">
      <c r="A187" s="1865">
        <v>2015160</v>
      </c>
      <c r="C187" s="1782" t="s">
        <v>385</v>
      </c>
      <c r="D187" s="1762" t="s">
        <v>26</v>
      </c>
      <c r="E187" s="1762">
        <v>0</v>
      </c>
      <c r="F187" s="1762">
        <v>0</v>
      </c>
      <c r="G187" s="1762">
        <v>0</v>
      </c>
      <c r="H187" s="1762">
        <v>0</v>
      </c>
      <c r="I187" s="1783">
        <v>1</v>
      </c>
      <c r="J187" s="1783">
        <v>0</v>
      </c>
      <c r="K187" s="1783"/>
      <c r="L187" s="1764">
        <v>239</v>
      </c>
      <c r="N187" s="1764">
        <f t="shared" si="54"/>
        <v>144.07</v>
      </c>
      <c r="O187" s="1764">
        <v>144.07</v>
      </c>
      <c r="P187" s="1850">
        <f t="shared" si="55"/>
        <v>1</v>
      </c>
      <c r="Q187" s="1764">
        <v>0</v>
      </c>
      <c r="R187" s="1850">
        <f t="shared" si="56"/>
        <v>0</v>
      </c>
      <c r="S187" s="1807">
        <f t="shared" si="36"/>
        <v>0</v>
      </c>
      <c r="T187" s="1851"/>
      <c r="U187" s="1764">
        <f t="shared" ref="U187:U200" si="58">((1-I187)*O187)+((1-J187)*Q187)</f>
        <v>0</v>
      </c>
      <c r="V187" s="1764">
        <f t="shared" si="53"/>
        <v>0</v>
      </c>
      <c r="W187" s="1764">
        <f t="shared" si="57"/>
        <v>239</v>
      </c>
      <c r="X187" s="1768">
        <v>239</v>
      </c>
      <c r="Y187" s="1784">
        <v>615176</v>
      </c>
      <c r="Z187" s="1770">
        <v>42282</v>
      </c>
      <c r="AA187" s="1843" t="s">
        <v>104</v>
      </c>
      <c r="AB187" s="1780"/>
      <c r="AC187" s="1762"/>
      <c r="AE187" s="1762"/>
      <c r="AF187" s="1762"/>
      <c r="AG187" s="1762"/>
      <c r="AH187" s="1780"/>
      <c r="AK187" s="1780"/>
      <c r="AL187" s="1780"/>
      <c r="AM187" s="1762"/>
      <c r="AP187" s="1762"/>
      <c r="AQ187" s="1762"/>
      <c r="AR187" s="1780"/>
      <c r="AS187" s="1780"/>
      <c r="AT187" s="1780"/>
      <c r="AU187" s="1780"/>
      <c r="AV187" s="1780"/>
      <c r="AW187" s="1762"/>
      <c r="AZ187" s="1762"/>
      <c r="BA187" s="1762"/>
    </row>
    <row r="188" spans="1:53" x14ac:dyDescent="0.25">
      <c r="A188" s="1865">
        <v>2015161</v>
      </c>
      <c r="C188" s="1782" t="s">
        <v>394</v>
      </c>
      <c r="D188" s="1762" t="s">
        <v>26</v>
      </c>
      <c r="E188" s="1762">
        <v>1</v>
      </c>
      <c r="F188" s="1762">
        <v>9</v>
      </c>
      <c r="G188" s="1762">
        <v>6</v>
      </c>
      <c r="H188" s="1762">
        <v>2</v>
      </c>
      <c r="I188" s="1783">
        <v>1</v>
      </c>
      <c r="J188" s="1783">
        <v>1</v>
      </c>
      <c r="K188" s="1783"/>
      <c r="L188" s="1764">
        <v>2239</v>
      </c>
      <c r="N188" s="1764">
        <f t="shared" si="54"/>
        <v>1456.19</v>
      </c>
      <c r="O188" s="1764">
        <v>1138.69</v>
      </c>
      <c r="P188" s="1850">
        <f t="shared" si="55"/>
        <v>0.78196526552166956</v>
      </c>
      <c r="Q188" s="1764">
        <v>317.5</v>
      </c>
      <c r="R188" s="1850">
        <f t="shared" si="56"/>
        <v>0.21803473447833044</v>
      </c>
      <c r="S188" s="1807">
        <f t="shared" si="36"/>
        <v>12.7</v>
      </c>
      <c r="T188" s="1851"/>
      <c r="U188" s="1764">
        <f t="shared" si="58"/>
        <v>0</v>
      </c>
      <c r="V188" s="1764">
        <f t="shared" si="53"/>
        <v>0</v>
      </c>
      <c r="W188" s="1764">
        <f t="shared" si="57"/>
        <v>2239</v>
      </c>
      <c r="X188" s="1768">
        <v>2239</v>
      </c>
      <c r="Y188" s="1784">
        <v>615177</v>
      </c>
      <c r="Z188" s="1770">
        <v>2239</v>
      </c>
      <c r="AA188" s="1843" t="s">
        <v>104</v>
      </c>
      <c r="AB188" s="1780"/>
      <c r="AC188" s="1762"/>
      <c r="AE188" s="1762"/>
      <c r="AF188" s="1762"/>
      <c r="AG188" s="1762"/>
      <c r="AH188" s="1780"/>
      <c r="AK188" s="1780"/>
      <c r="AL188" s="1780"/>
      <c r="AM188" s="1762"/>
      <c r="AP188" s="1762"/>
      <c r="AQ188" s="1762"/>
      <c r="AR188" s="1780"/>
      <c r="AS188" s="1780"/>
      <c r="AT188" s="1780"/>
      <c r="AU188" s="1780"/>
      <c r="AV188" s="1780"/>
      <c r="AW188" s="1762"/>
      <c r="AZ188" s="1762"/>
      <c r="BA188" s="1762"/>
    </row>
    <row r="189" spans="1:53" x14ac:dyDescent="0.25">
      <c r="A189" s="1865">
        <v>2015162</v>
      </c>
      <c r="C189" s="1782" t="s">
        <v>395</v>
      </c>
      <c r="D189" s="1762" t="s">
        <v>26</v>
      </c>
      <c r="E189" s="1762">
        <v>1</v>
      </c>
      <c r="F189" s="1762">
        <v>9</v>
      </c>
      <c r="G189" s="1762">
        <v>6</v>
      </c>
      <c r="H189" s="1762">
        <v>3</v>
      </c>
      <c r="I189" s="1783">
        <v>1</v>
      </c>
      <c r="J189" s="1783">
        <v>1</v>
      </c>
      <c r="K189" s="1783"/>
      <c r="L189" s="1764">
        <v>2082</v>
      </c>
      <c r="N189" s="1764">
        <f t="shared" si="54"/>
        <v>1488.89</v>
      </c>
      <c r="O189" s="1764">
        <v>1107.22</v>
      </c>
      <c r="P189" s="1850">
        <f t="shared" si="55"/>
        <v>0.74365466891442611</v>
      </c>
      <c r="Q189" s="1764">
        <v>381.67</v>
      </c>
      <c r="R189" s="1850">
        <f t="shared" si="56"/>
        <v>0.25634533108557384</v>
      </c>
      <c r="S189" s="1807">
        <f t="shared" si="36"/>
        <v>15.2668</v>
      </c>
      <c r="T189" s="1851"/>
      <c r="U189" s="1764">
        <f t="shared" si="58"/>
        <v>0</v>
      </c>
      <c r="V189" s="1764">
        <f t="shared" si="53"/>
        <v>0</v>
      </c>
      <c r="W189" s="1764">
        <f t="shared" si="57"/>
        <v>2082</v>
      </c>
      <c r="X189" s="1768">
        <v>2082</v>
      </c>
      <c r="Y189" s="1784">
        <v>615178</v>
      </c>
      <c r="Z189" s="1770">
        <v>42282</v>
      </c>
      <c r="AA189" s="1843" t="s">
        <v>104</v>
      </c>
      <c r="AB189" s="1780"/>
      <c r="AC189" s="1762"/>
      <c r="AE189" s="1762"/>
      <c r="AF189" s="1762"/>
      <c r="AG189" s="1762"/>
      <c r="AH189" s="1780"/>
      <c r="AK189" s="1780"/>
      <c r="AL189" s="1780"/>
      <c r="AM189" s="1762"/>
      <c r="AP189" s="1762"/>
      <c r="AQ189" s="1762"/>
      <c r="AR189" s="1780"/>
      <c r="AS189" s="1780"/>
      <c r="AT189" s="1780"/>
      <c r="AU189" s="1780"/>
      <c r="AV189" s="1780"/>
      <c r="AW189" s="1762"/>
      <c r="AZ189" s="1762"/>
      <c r="BA189" s="1762"/>
    </row>
    <row r="190" spans="1:53" x14ac:dyDescent="0.25">
      <c r="A190" s="1865">
        <v>2015163</v>
      </c>
      <c r="C190" s="1782" t="s">
        <v>396</v>
      </c>
      <c r="D190" s="1762" t="s">
        <v>26</v>
      </c>
      <c r="E190" s="1762">
        <v>1</v>
      </c>
      <c r="F190" s="1762">
        <v>9</v>
      </c>
      <c r="G190" s="1762">
        <v>5</v>
      </c>
      <c r="H190" s="1762">
        <v>3</v>
      </c>
      <c r="I190" s="1783">
        <v>1</v>
      </c>
      <c r="J190" s="1783">
        <v>1</v>
      </c>
      <c r="K190" s="1783"/>
      <c r="L190" s="1764">
        <v>2874</v>
      </c>
      <c r="N190" s="1764">
        <f t="shared" si="54"/>
        <v>1909.67</v>
      </c>
      <c r="O190" s="1764">
        <v>1499.67</v>
      </c>
      <c r="P190" s="1850">
        <f t="shared" si="55"/>
        <v>0.78530321992805041</v>
      </c>
      <c r="Q190" s="1764">
        <v>410</v>
      </c>
      <c r="R190" s="1850">
        <f t="shared" si="56"/>
        <v>0.21469678007194959</v>
      </c>
      <c r="S190" s="1807">
        <f t="shared" si="36"/>
        <v>16.399999999999999</v>
      </c>
      <c r="T190" s="1851"/>
      <c r="U190" s="1764">
        <f t="shared" si="58"/>
        <v>0</v>
      </c>
      <c r="V190" s="1764">
        <f t="shared" si="53"/>
        <v>0</v>
      </c>
      <c r="W190" s="1764">
        <f t="shared" si="57"/>
        <v>2874</v>
      </c>
      <c r="X190" s="1768">
        <v>2874</v>
      </c>
      <c r="Y190" s="1856">
        <v>615180</v>
      </c>
      <c r="Z190" s="1770">
        <v>42286</v>
      </c>
      <c r="AA190" s="1843" t="s">
        <v>104</v>
      </c>
      <c r="AB190" s="1780"/>
      <c r="AC190" s="1762"/>
      <c r="AE190" s="1762"/>
      <c r="AF190" s="1762"/>
      <c r="AG190" s="1762"/>
      <c r="AH190" s="1780"/>
      <c r="AK190" s="1780"/>
      <c r="AL190" s="1780"/>
      <c r="AM190" s="1762"/>
      <c r="AP190" s="1762"/>
      <c r="AQ190" s="1762"/>
      <c r="AR190" s="1780"/>
      <c r="AS190" s="1780"/>
      <c r="AT190" s="1780"/>
      <c r="AU190" s="1780"/>
      <c r="AV190" s="1780"/>
      <c r="AW190" s="1762"/>
      <c r="AZ190" s="1762"/>
      <c r="BA190" s="1762"/>
    </row>
    <row r="191" spans="1:53" x14ac:dyDescent="0.25">
      <c r="A191" s="1865">
        <v>2015164</v>
      </c>
      <c r="C191" s="1782" t="s">
        <v>397</v>
      </c>
      <c r="D191" s="1762" t="s">
        <v>26</v>
      </c>
      <c r="E191" s="1762">
        <v>1</v>
      </c>
      <c r="F191" s="1762">
        <v>9</v>
      </c>
      <c r="G191" s="1762">
        <v>6</v>
      </c>
      <c r="H191" s="1762">
        <v>2</v>
      </c>
      <c r="I191" s="1783">
        <v>1</v>
      </c>
      <c r="J191" s="1783">
        <v>1</v>
      </c>
      <c r="K191" s="1783"/>
      <c r="L191" s="1764">
        <v>2999</v>
      </c>
      <c r="N191" s="1764">
        <f t="shared" si="54"/>
        <v>1720.08</v>
      </c>
      <c r="O191" s="1764">
        <v>1306.75</v>
      </c>
      <c r="P191" s="1850">
        <f t="shared" si="55"/>
        <v>0.75970303706804343</v>
      </c>
      <c r="Q191" s="1764">
        <v>413.33</v>
      </c>
      <c r="R191" s="1850">
        <f t="shared" si="56"/>
        <v>0.24029696293195665</v>
      </c>
      <c r="S191" s="1807">
        <f t="shared" si="36"/>
        <v>16.533200000000001</v>
      </c>
      <c r="T191" s="1851"/>
      <c r="U191" s="1764">
        <f t="shared" si="58"/>
        <v>0</v>
      </c>
      <c r="V191" s="1764">
        <f t="shared" si="53"/>
        <v>0</v>
      </c>
      <c r="W191" s="1764">
        <f t="shared" si="57"/>
        <v>2999</v>
      </c>
      <c r="X191" s="1768">
        <v>2999</v>
      </c>
      <c r="Y191" s="1784">
        <v>615181</v>
      </c>
      <c r="Z191" s="1770">
        <v>42286</v>
      </c>
      <c r="AA191" s="1843" t="s">
        <v>104</v>
      </c>
      <c r="AB191" s="1780"/>
      <c r="AC191" s="1762"/>
      <c r="AE191" s="1762"/>
      <c r="AF191" s="1762"/>
      <c r="AG191" s="1762"/>
      <c r="AH191" s="1780"/>
      <c r="AK191" s="1780"/>
      <c r="AL191" s="1780"/>
      <c r="AM191" s="1762"/>
      <c r="AP191" s="1762"/>
      <c r="AQ191" s="1762"/>
      <c r="AR191" s="1780"/>
      <c r="AS191" s="1780"/>
      <c r="AT191" s="1780"/>
      <c r="AU191" s="1780"/>
      <c r="AV191" s="1780"/>
      <c r="AW191" s="1762"/>
      <c r="AZ191" s="1762"/>
      <c r="BA191" s="1762"/>
    </row>
    <row r="192" spans="1:53" x14ac:dyDescent="0.25">
      <c r="A192" s="1865">
        <v>2015165</v>
      </c>
      <c r="C192" s="1782" t="s">
        <v>398</v>
      </c>
      <c r="D192" s="1762" t="s">
        <v>26</v>
      </c>
      <c r="E192" s="1762">
        <v>1</v>
      </c>
      <c r="F192" s="1762">
        <v>9</v>
      </c>
      <c r="G192" s="1762">
        <v>6</v>
      </c>
      <c r="H192" s="1762">
        <v>3</v>
      </c>
      <c r="I192" s="1783">
        <v>1</v>
      </c>
      <c r="J192" s="1783">
        <v>1</v>
      </c>
      <c r="K192" s="1783"/>
      <c r="L192" s="1764">
        <v>2999</v>
      </c>
      <c r="N192" s="1764">
        <f t="shared" si="54"/>
        <v>1695.02</v>
      </c>
      <c r="O192" s="1764">
        <v>1291.69</v>
      </c>
      <c r="P192" s="1850">
        <f t="shared" si="55"/>
        <v>0.76205000530967193</v>
      </c>
      <c r="Q192" s="1764">
        <v>403.33</v>
      </c>
      <c r="R192" s="1850">
        <f t="shared" si="56"/>
        <v>0.23794999469032813</v>
      </c>
      <c r="S192" s="1807">
        <f t="shared" si="36"/>
        <v>16.133199999999999</v>
      </c>
      <c r="T192" s="1851"/>
      <c r="U192" s="1764">
        <f t="shared" si="58"/>
        <v>0</v>
      </c>
      <c r="V192" s="1764">
        <f t="shared" si="53"/>
        <v>0</v>
      </c>
      <c r="W192" s="1764">
        <f t="shared" si="57"/>
        <v>2999</v>
      </c>
      <c r="X192" s="1768">
        <v>2999</v>
      </c>
      <c r="Y192" s="1784">
        <v>615182</v>
      </c>
      <c r="Z192" s="1770">
        <v>42286</v>
      </c>
      <c r="AA192" s="1843" t="s">
        <v>104</v>
      </c>
      <c r="AB192" s="1780"/>
      <c r="AC192" s="1762"/>
      <c r="AE192" s="1762"/>
      <c r="AF192" s="1762"/>
      <c r="AG192" s="1762"/>
      <c r="AH192" s="1780"/>
      <c r="AK192" s="1780"/>
      <c r="AL192" s="1780"/>
      <c r="AM192" s="1762"/>
      <c r="AP192" s="1762"/>
      <c r="AQ192" s="1762"/>
      <c r="AR192" s="1780"/>
      <c r="AS192" s="1780"/>
      <c r="AT192" s="1780"/>
      <c r="AU192" s="1780"/>
      <c r="AV192" s="1780"/>
      <c r="AW192" s="1762"/>
      <c r="AZ192" s="1762"/>
      <c r="BA192" s="1762"/>
    </row>
    <row r="193" spans="1:53" x14ac:dyDescent="0.25">
      <c r="A193" s="1865">
        <v>2015166</v>
      </c>
      <c r="C193" s="1782" t="s">
        <v>400</v>
      </c>
      <c r="D193" s="1762" t="s">
        <v>26</v>
      </c>
      <c r="E193" s="1762">
        <v>1</v>
      </c>
      <c r="F193" s="1762">
        <v>8</v>
      </c>
      <c r="G193" s="1762">
        <v>5</v>
      </c>
      <c r="H193" s="1762">
        <v>3</v>
      </c>
      <c r="I193" s="1783">
        <v>1</v>
      </c>
      <c r="J193" s="1783">
        <v>1</v>
      </c>
      <c r="K193" s="1783"/>
      <c r="L193" s="1764">
        <v>3387</v>
      </c>
      <c r="N193" s="1764">
        <f t="shared" si="54"/>
        <v>2060.8559999999998</v>
      </c>
      <c r="O193" s="1764">
        <v>1638.606</v>
      </c>
      <c r="P193" s="1850">
        <f t="shared" si="55"/>
        <v>0.79510941084675502</v>
      </c>
      <c r="Q193" s="1764">
        <v>422.25</v>
      </c>
      <c r="R193" s="1850">
        <f t="shared" si="56"/>
        <v>0.2048905891532451</v>
      </c>
      <c r="S193" s="1807">
        <f t="shared" si="36"/>
        <v>16.89</v>
      </c>
      <c r="T193" s="1851"/>
      <c r="U193" s="1764">
        <f t="shared" si="58"/>
        <v>0</v>
      </c>
      <c r="V193" s="1764">
        <f t="shared" si="53"/>
        <v>0</v>
      </c>
      <c r="W193" s="1764">
        <f t="shared" si="57"/>
        <v>3387</v>
      </c>
      <c r="X193" s="1768">
        <v>3387</v>
      </c>
      <c r="Y193" s="1784">
        <v>615183</v>
      </c>
      <c r="Z193" s="1770">
        <v>42286</v>
      </c>
      <c r="AA193" s="1843" t="s">
        <v>104</v>
      </c>
      <c r="AB193" s="1780"/>
      <c r="AC193" s="1762"/>
      <c r="AE193" s="1762"/>
      <c r="AF193" s="1762"/>
      <c r="AG193" s="1762"/>
      <c r="AH193" s="1780"/>
      <c r="AK193" s="1780"/>
      <c r="AL193" s="1780"/>
      <c r="AM193" s="1762"/>
      <c r="AP193" s="1762"/>
      <c r="AQ193" s="1762"/>
      <c r="AR193" s="1780"/>
      <c r="AS193" s="1780"/>
      <c r="AT193" s="1780"/>
      <c r="AU193" s="1780"/>
      <c r="AV193" s="1780"/>
      <c r="AW193" s="1762"/>
      <c r="AZ193" s="1762"/>
      <c r="BA193" s="1762"/>
    </row>
    <row r="194" spans="1:53" x14ac:dyDescent="0.25">
      <c r="A194" s="1865">
        <v>2015167</v>
      </c>
      <c r="C194" s="1782" t="s">
        <v>401</v>
      </c>
      <c r="D194" s="1762" t="s">
        <v>26</v>
      </c>
      <c r="E194" s="1762">
        <v>1</v>
      </c>
      <c r="F194" s="1762">
        <v>20</v>
      </c>
      <c r="G194" s="1762">
        <v>7</v>
      </c>
      <c r="H194" s="1762">
        <v>5</v>
      </c>
      <c r="I194" s="1783">
        <v>1</v>
      </c>
      <c r="J194" s="1783">
        <v>1</v>
      </c>
      <c r="K194" s="1783"/>
      <c r="L194" s="1764">
        <v>13184</v>
      </c>
      <c r="N194" s="1764">
        <f t="shared" si="54"/>
        <v>8542.4700000000012</v>
      </c>
      <c r="O194" s="1764">
        <v>7417.47</v>
      </c>
      <c r="P194" s="1850">
        <f t="shared" si="55"/>
        <v>0.86830506867451673</v>
      </c>
      <c r="Q194" s="1764">
        <v>1125</v>
      </c>
      <c r="R194" s="1850">
        <f t="shared" si="56"/>
        <v>0.13169493132548313</v>
      </c>
      <c r="S194" s="1807">
        <f t="shared" si="36"/>
        <v>45</v>
      </c>
      <c r="T194" s="1851"/>
      <c r="U194" s="1764">
        <f t="shared" si="58"/>
        <v>0</v>
      </c>
      <c r="V194" s="1764">
        <f t="shared" si="53"/>
        <v>0</v>
      </c>
      <c r="W194" s="1764">
        <f t="shared" si="57"/>
        <v>13184</v>
      </c>
      <c r="X194" s="1768">
        <v>13184</v>
      </c>
      <c r="Y194" s="1784">
        <v>615187</v>
      </c>
      <c r="Z194" s="1770">
        <v>42309</v>
      </c>
      <c r="AA194" s="1843" t="s">
        <v>104</v>
      </c>
      <c r="AB194" s="1780"/>
      <c r="AC194" s="1762"/>
      <c r="AE194" s="1762"/>
      <c r="AF194" s="1762"/>
      <c r="AG194" s="1762"/>
      <c r="AH194" s="1780"/>
      <c r="AK194" s="1780"/>
      <c r="AL194" s="1780"/>
      <c r="AM194" s="1762"/>
      <c r="AP194" s="1762"/>
      <c r="AQ194" s="1762"/>
      <c r="AR194" s="1780"/>
      <c r="AS194" s="1780"/>
      <c r="AT194" s="1780"/>
      <c r="AU194" s="1780"/>
      <c r="AV194" s="1780"/>
      <c r="AW194" s="1762"/>
      <c r="AZ194" s="1762"/>
      <c r="BA194" s="1762"/>
    </row>
    <row r="195" spans="1:53" x14ac:dyDescent="0.25">
      <c r="A195" s="1866">
        <v>2015167</v>
      </c>
      <c r="C195" s="1782" t="s">
        <v>555</v>
      </c>
      <c r="D195" s="1762" t="s">
        <v>26</v>
      </c>
      <c r="E195" s="1762">
        <v>0</v>
      </c>
      <c r="F195" s="1762">
        <v>0</v>
      </c>
      <c r="G195" s="1762">
        <v>0</v>
      </c>
      <c r="H195" s="1762">
        <v>0</v>
      </c>
      <c r="I195" s="1783">
        <v>1</v>
      </c>
      <c r="J195" s="1783">
        <v>1</v>
      </c>
      <c r="K195" s="1783"/>
      <c r="L195" s="1764">
        <v>734</v>
      </c>
      <c r="N195" s="1764">
        <f>O195+Q195</f>
        <v>734</v>
      </c>
      <c r="O195" s="1764">
        <v>0</v>
      </c>
      <c r="P195" s="1850">
        <f>O195/N195</f>
        <v>0</v>
      </c>
      <c r="Q195" s="1764">
        <v>734</v>
      </c>
      <c r="R195" s="1850">
        <f>Q195/N195</f>
        <v>1</v>
      </c>
      <c r="S195" s="1807">
        <f>Q195/$S$1</f>
        <v>29.36</v>
      </c>
      <c r="U195" s="1764">
        <f>((1-I195)*O195)+((1-J195)*Q195)</f>
        <v>0</v>
      </c>
      <c r="V195" s="1764">
        <f>L195-W195</f>
        <v>0</v>
      </c>
      <c r="W195" s="1764">
        <f>X195+AC195+AH195+AM195+AO195+AR195</f>
        <v>734</v>
      </c>
      <c r="X195" s="1768">
        <v>734</v>
      </c>
      <c r="Y195" s="1784">
        <v>615214</v>
      </c>
      <c r="Z195" s="1770">
        <v>42715</v>
      </c>
      <c r="AA195" s="1843" t="s">
        <v>104</v>
      </c>
      <c r="AB195" s="1780"/>
      <c r="AC195" s="1762"/>
      <c r="AE195" s="1762"/>
      <c r="AF195" s="1762"/>
      <c r="AG195" s="1762"/>
      <c r="AH195" s="1780"/>
      <c r="AK195" s="1780"/>
      <c r="AL195" s="1780"/>
      <c r="AM195" s="1762"/>
      <c r="AP195" s="1762"/>
      <c r="AQ195" s="1762"/>
      <c r="AR195" s="1780"/>
      <c r="AS195" s="1780"/>
      <c r="AT195" s="1780"/>
      <c r="AU195" s="1780"/>
      <c r="AV195" s="1780"/>
      <c r="AW195" s="1762"/>
      <c r="AZ195" s="1762"/>
      <c r="BA195" s="1762"/>
    </row>
    <row r="196" spans="1:53" x14ac:dyDescent="0.25">
      <c r="A196" s="1866" t="s">
        <v>503</v>
      </c>
      <c r="C196" s="1782" t="s">
        <v>528</v>
      </c>
      <c r="D196" s="1762" t="s">
        <v>26</v>
      </c>
      <c r="E196" s="1762">
        <v>0</v>
      </c>
      <c r="F196" s="1762">
        <v>0</v>
      </c>
      <c r="G196" s="1762">
        <v>0</v>
      </c>
      <c r="H196" s="1762">
        <v>0</v>
      </c>
      <c r="I196" s="1783">
        <v>1</v>
      </c>
      <c r="J196" s="1783">
        <v>1</v>
      </c>
      <c r="K196" s="1783"/>
      <c r="L196" s="1764">
        <v>390</v>
      </c>
      <c r="N196" s="1764">
        <f>O196+Q196</f>
        <v>195.01</v>
      </c>
      <c r="O196" s="1764">
        <v>195.01</v>
      </c>
      <c r="P196" s="1850">
        <f>O196/N196</f>
        <v>1</v>
      </c>
      <c r="Q196" s="1764">
        <v>0</v>
      </c>
      <c r="R196" s="1850">
        <f>Q196/N196</f>
        <v>0</v>
      </c>
      <c r="S196" s="1807">
        <f>Q196/$S$1</f>
        <v>0</v>
      </c>
      <c r="T196" s="1851"/>
      <c r="U196" s="1764">
        <f>((1-I196)*O196)+((1-J196)*Q196)</f>
        <v>0</v>
      </c>
      <c r="V196" s="1764">
        <f>L196-W196</f>
        <v>0</v>
      </c>
      <c r="W196" s="1764">
        <f>X196+AC196+AH196+AM196+AO196+AR196</f>
        <v>390</v>
      </c>
      <c r="X196" s="1768">
        <v>390</v>
      </c>
      <c r="Y196" s="1784">
        <v>616167</v>
      </c>
      <c r="Z196" s="1770">
        <v>42342</v>
      </c>
      <c r="AA196" s="1843" t="s">
        <v>104</v>
      </c>
      <c r="AB196" s="1780"/>
      <c r="AC196" s="1762"/>
      <c r="AE196" s="1762"/>
      <c r="AF196" s="1762"/>
      <c r="AG196" s="1762"/>
      <c r="AH196" s="1780"/>
      <c r="AK196" s="1780"/>
      <c r="AL196" s="1780"/>
      <c r="AM196" s="1762"/>
      <c r="AP196" s="1762"/>
      <c r="AQ196" s="1762"/>
      <c r="AR196" s="1780"/>
      <c r="AS196" s="1780"/>
      <c r="AT196" s="1780"/>
      <c r="AU196" s="1780"/>
      <c r="AV196" s="1780"/>
      <c r="AW196" s="1762"/>
      <c r="AZ196" s="1762"/>
      <c r="BA196" s="1762"/>
    </row>
    <row r="197" spans="1:53" x14ac:dyDescent="0.25">
      <c r="A197" s="1866" t="s">
        <v>503</v>
      </c>
      <c r="C197" s="1782" t="s">
        <v>504</v>
      </c>
      <c r="D197" s="1762" t="s">
        <v>26</v>
      </c>
      <c r="E197" s="1762">
        <v>0</v>
      </c>
      <c r="F197" s="1762">
        <v>1</v>
      </c>
      <c r="G197" s="1762">
        <v>0</v>
      </c>
      <c r="H197" s="1762">
        <v>0</v>
      </c>
      <c r="I197" s="1783">
        <v>1</v>
      </c>
      <c r="J197" s="1783">
        <v>1</v>
      </c>
      <c r="K197" s="1783"/>
      <c r="L197" s="1764">
        <v>355</v>
      </c>
      <c r="N197" s="1764">
        <f t="shared" si="54"/>
        <v>236.72000000000003</v>
      </c>
      <c r="O197" s="1764">
        <v>160.05000000000001</v>
      </c>
      <c r="P197" s="1850">
        <f t="shared" si="55"/>
        <v>0.6761152416356877</v>
      </c>
      <c r="Q197" s="1764">
        <v>76.67</v>
      </c>
      <c r="R197" s="1850">
        <f t="shared" si="56"/>
        <v>0.32388475836431224</v>
      </c>
      <c r="S197" s="1807">
        <f t="shared" si="36"/>
        <v>3.0668000000000002</v>
      </c>
      <c r="T197" s="1851"/>
      <c r="U197" s="1764">
        <f t="shared" si="58"/>
        <v>0</v>
      </c>
      <c r="V197" s="1764">
        <f>L197-W197</f>
        <v>0</v>
      </c>
      <c r="W197" s="1764">
        <f>X197+AC197+AH197+AM197+AO197+AR197</f>
        <v>355</v>
      </c>
      <c r="X197" s="1768">
        <v>355</v>
      </c>
      <c r="Y197" s="1784">
        <v>616003</v>
      </c>
      <c r="Z197" s="1770">
        <v>42719</v>
      </c>
      <c r="AA197" s="1843" t="s">
        <v>104</v>
      </c>
      <c r="AB197" s="1780"/>
      <c r="AC197" s="1762"/>
      <c r="AE197" s="1762"/>
      <c r="AF197" s="1762"/>
      <c r="AG197" s="1762"/>
      <c r="AH197" s="1780"/>
      <c r="AK197" s="1780"/>
      <c r="AL197" s="1780"/>
      <c r="AM197" s="1762"/>
      <c r="AP197" s="1762"/>
      <c r="AQ197" s="1762"/>
      <c r="AR197" s="1780"/>
      <c r="AS197" s="1780"/>
      <c r="AT197" s="1780"/>
      <c r="AU197" s="1780"/>
      <c r="AV197" s="1780"/>
      <c r="AW197" s="1762"/>
      <c r="AZ197" s="1762"/>
      <c r="BA197" s="1762"/>
    </row>
    <row r="198" spans="1:53" x14ac:dyDescent="0.25">
      <c r="A198" s="1865" t="s">
        <v>564</v>
      </c>
      <c r="C198" s="1782" t="s">
        <v>565</v>
      </c>
      <c r="D198" s="1762" t="s">
        <v>26</v>
      </c>
      <c r="E198" s="1762">
        <v>1</v>
      </c>
      <c r="F198" s="1762">
        <v>20</v>
      </c>
      <c r="G198" s="1762">
        <v>7</v>
      </c>
      <c r="H198" s="1762">
        <v>5</v>
      </c>
      <c r="I198" s="1783">
        <v>1</v>
      </c>
      <c r="J198" s="1783">
        <v>1</v>
      </c>
      <c r="K198" s="1783"/>
      <c r="L198" s="1764">
        <v>390</v>
      </c>
      <c r="N198" s="1764">
        <f>O198+Q198</f>
        <v>260</v>
      </c>
      <c r="O198" s="1764">
        <v>200</v>
      </c>
      <c r="P198" s="1850">
        <f>O198/N198</f>
        <v>0.76923076923076927</v>
      </c>
      <c r="Q198" s="1764">
        <v>60</v>
      </c>
      <c r="R198" s="1850">
        <f>Q198/N198</f>
        <v>0.23076923076923078</v>
      </c>
      <c r="S198" s="1807">
        <f>Q198/$S$1</f>
        <v>2.4</v>
      </c>
      <c r="T198" s="1851"/>
      <c r="U198" s="1764">
        <f>((1-I198)*O198)+((1-J198)*Q198)</f>
        <v>0</v>
      </c>
      <c r="V198" s="1764">
        <f>L198-W198</f>
        <v>0</v>
      </c>
      <c r="W198" s="1764">
        <f>X198+AC198+AH198+AM198+AO198+AR198</f>
        <v>390</v>
      </c>
      <c r="X198" s="1768">
        <v>390</v>
      </c>
      <c r="Y198" s="1784">
        <v>615209</v>
      </c>
      <c r="Z198" s="1770">
        <v>42342</v>
      </c>
      <c r="AA198" s="1843"/>
      <c r="AB198" s="1780"/>
      <c r="AC198" s="1762"/>
      <c r="AE198" s="1762"/>
      <c r="AF198" s="1762"/>
      <c r="AG198" s="1762"/>
      <c r="AH198" s="1780"/>
      <c r="AK198" s="1780"/>
      <c r="AL198" s="1780"/>
      <c r="AM198" s="1762"/>
      <c r="AP198" s="1762"/>
      <c r="AQ198" s="1762"/>
      <c r="AR198" s="1780"/>
      <c r="AS198" s="1780"/>
      <c r="AT198" s="1780"/>
      <c r="AU198" s="1780"/>
      <c r="AV198" s="1780"/>
      <c r="AW198" s="1762"/>
      <c r="AZ198" s="1762"/>
      <c r="BA198" s="1762"/>
    </row>
    <row r="199" spans="1:53" x14ac:dyDescent="0.25">
      <c r="A199" s="1865">
        <v>2015168</v>
      </c>
      <c r="C199" s="1782" t="s">
        <v>438</v>
      </c>
      <c r="D199" s="1762" t="s">
        <v>26</v>
      </c>
      <c r="E199" s="1762">
        <v>1</v>
      </c>
      <c r="F199" s="1762">
        <v>20</v>
      </c>
      <c r="G199" s="1762">
        <v>7</v>
      </c>
      <c r="H199" s="1762">
        <v>5</v>
      </c>
      <c r="I199" s="1783">
        <v>1</v>
      </c>
      <c r="J199" s="1783">
        <v>1</v>
      </c>
      <c r="K199" s="1783"/>
      <c r="L199" s="1764">
        <v>12432</v>
      </c>
      <c r="N199" s="1764">
        <f t="shared" si="54"/>
        <v>8134</v>
      </c>
      <c r="O199" s="1764">
        <v>7134</v>
      </c>
      <c r="P199" s="1850">
        <f t="shared" si="55"/>
        <v>0.87705925743791491</v>
      </c>
      <c r="Q199" s="1764">
        <v>1000</v>
      </c>
      <c r="R199" s="1850">
        <f t="shared" si="56"/>
        <v>0.12294074256208508</v>
      </c>
      <c r="S199" s="1807">
        <f t="shared" si="36"/>
        <v>40</v>
      </c>
      <c r="T199" s="1851"/>
      <c r="U199" s="1764">
        <f t="shared" si="58"/>
        <v>0</v>
      </c>
      <c r="V199" s="1764">
        <f t="shared" si="53"/>
        <v>0</v>
      </c>
      <c r="W199" s="1764">
        <f t="shared" si="57"/>
        <v>12432</v>
      </c>
      <c r="X199" s="1768">
        <v>12432</v>
      </c>
      <c r="Y199" s="1784">
        <v>615188</v>
      </c>
      <c r="Z199" s="1770">
        <v>42309</v>
      </c>
      <c r="AA199" s="1843" t="s">
        <v>104</v>
      </c>
      <c r="AB199" s="1780"/>
      <c r="AC199" s="1762"/>
      <c r="AE199" s="1762"/>
      <c r="AF199" s="1762"/>
      <c r="AG199" s="1762"/>
      <c r="AH199" s="1780"/>
      <c r="AK199" s="1780"/>
      <c r="AL199" s="1780"/>
      <c r="AM199" s="1762"/>
      <c r="AP199" s="1762"/>
      <c r="AQ199" s="1762"/>
      <c r="AR199" s="1780"/>
      <c r="AS199" s="1780"/>
      <c r="AT199" s="1780"/>
      <c r="AU199" s="1780"/>
      <c r="AV199" s="1780"/>
      <c r="AW199" s="1762"/>
      <c r="AZ199" s="1762"/>
      <c r="BA199" s="1762"/>
    </row>
    <row r="200" spans="1:53" x14ac:dyDescent="0.25">
      <c r="A200" s="1866" t="s">
        <v>588</v>
      </c>
      <c r="C200" s="1782" t="s">
        <v>589</v>
      </c>
      <c r="D200" s="1762" t="s">
        <v>26</v>
      </c>
      <c r="E200" s="1762">
        <v>0</v>
      </c>
      <c r="F200" s="1762">
        <v>0</v>
      </c>
      <c r="G200" s="1762">
        <v>0</v>
      </c>
      <c r="H200" s="1762">
        <v>0</v>
      </c>
      <c r="I200" s="1783">
        <v>1</v>
      </c>
      <c r="J200" s="1783">
        <v>1</v>
      </c>
      <c r="K200" s="1783"/>
      <c r="L200" s="1764">
        <v>356</v>
      </c>
      <c r="N200" s="1764">
        <f t="shared" si="54"/>
        <v>177.71</v>
      </c>
      <c r="O200" s="1764">
        <v>177.71</v>
      </c>
      <c r="P200" s="1850">
        <f t="shared" si="55"/>
        <v>1</v>
      </c>
      <c r="Q200" s="1764">
        <v>0</v>
      </c>
      <c r="R200" s="1850">
        <f t="shared" si="56"/>
        <v>0</v>
      </c>
      <c r="S200" s="1807">
        <f t="shared" si="36"/>
        <v>0</v>
      </c>
      <c r="T200" s="1851"/>
      <c r="U200" s="1764">
        <f t="shared" si="58"/>
        <v>0</v>
      </c>
      <c r="V200" s="1764">
        <f>L200-W200</f>
        <v>0</v>
      </c>
      <c r="W200" s="1764">
        <f>X200+AC200+AH200+AM200+AO200+AR200</f>
        <v>356</v>
      </c>
      <c r="X200" s="1768">
        <v>356</v>
      </c>
      <c r="Y200" s="1784">
        <v>616004</v>
      </c>
      <c r="Z200" s="1770">
        <v>42719</v>
      </c>
      <c r="AA200" s="1843" t="s">
        <v>104</v>
      </c>
      <c r="AB200" s="1780"/>
      <c r="AC200" s="1762"/>
      <c r="AE200" s="1762"/>
      <c r="AF200" s="1762"/>
      <c r="AG200" s="1762"/>
      <c r="AH200" s="1780"/>
      <c r="AK200" s="1780"/>
      <c r="AL200" s="1780"/>
      <c r="AM200" s="1762"/>
      <c r="AP200" s="1762"/>
      <c r="AQ200" s="1762"/>
      <c r="AR200" s="1780"/>
      <c r="AS200" s="1780"/>
      <c r="AT200" s="1780"/>
      <c r="AU200" s="1780"/>
      <c r="AV200" s="1780"/>
      <c r="AW200" s="1762"/>
      <c r="AZ200" s="1762"/>
      <c r="BA200" s="1762"/>
    </row>
    <row r="201" spans="1:53" x14ac:dyDescent="0.25">
      <c r="A201" s="1865">
        <v>2015169</v>
      </c>
      <c r="C201" s="1782" t="s">
        <v>403</v>
      </c>
      <c r="D201" s="1762" t="s">
        <v>26</v>
      </c>
      <c r="E201" s="1762">
        <v>1</v>
      </c>
      <c r="F201" s="1762">
        <v>11</v>
      </c>
      <c r="G201" s="1762">
        <v>5</v>
      </c>
      <c r="H201" s="1762">
        <v>3</v>
      </c>
      <c r="I201" s="1783">
        <v>1</v>
      </c>
      <c r="J201" s="1783">
        <v>1</v>
      </c>
      <c r="K201" s="1783"/>
      <c r="L201" s="1764">
        <v>3605</v>
      </c>
      <c r="N201" s="1764">
        <f t="shared" ref="N201:N209" si="59">O201+Q201</f>
        <v>2035.89</v>
      </c>
      <c r="O201" s="1764">
        <v>1636.72</v>
      </c>
      <c r="P201" s="1850">
        <f t="shared" ref="P201:P209" si="60">O201/N201</f>
        <v>0.80393341487015502</v>
      </c>
      <c r="Q201" s="1764">
        <v>399.17</v>
      </c>
      <c r="R201" s="1850">
        <f t="shared" ref="R201:R209" si="61">Q201/N201</f>
        <v>0.19606658512984493</v>
      </c>
      <c r="S201" s="1807">
        <f t="shared" si="36"/>
        <v>15.966800000000001</v>
      </c>
      <c r="T201" s="1851"/>
      <c r="U201" s="1764">
        <f t="shared" ref="U201:U209" si="62">((1-I201)*O201)+((1-J201)*Q201)</f>
        <v>0</v>
      </c>
      <c r="V201" s="1764">
        <f t="shared" si="53"/>
        <v>0</v>
      </c>
      <c r="W201" s="1764">
        <f t="shared" si="57"/>
        <v>3605</v>
      </c>
      <c r="X201" s="1768">
        <v>3605</v>
      </c>
      <c r="Y201" s="1856">
        <v>615189</v>
      </c>
      <c r="Z201" s="1770">
        <v>42286</v>
      </c>
      <c r="AA201" s="1843" t="s">
        <v>104</v>
      </c>
      <c r="AB201" s="1780"/>
      <c r="AC201" s="1762"/>
      <c r="AE201" s="1762"/>
      <c r="AF201" s="1762"/>
      <c r="AG201" s="1762"/>
      <c r="AH201" s="1780"/>
      <c r="AK201" s="1780"/>
      <c r="AL201" s="1780"/>
      <c r="AM201" s="1762"/>
      <c r="AP201" s="1762"/>
      <c r="AQ201" s="1762"/>
      <c r="AR201" s="1780"/>
      <c r="AS201" s="1780"/>
      <c r="AT201" s="1780"/>
      <c r="AU201" s="1780"/>
      <c r="AV201" s="1780"/>
      <c r="AW201" s="1762"/>
      <c r="AZ201" s="1762"/>
      <c r="BA201" s="1762"/>
    </row>
    <row r="202" spans="1:53" x14ac:dyDescent="0.25">
      <c r="A202" s="1865">
        <v>2015170</v>
      </c>
      <c r="C202" s="1782" t="s">
        <v>404</v>
      </c>
      <c r="D202" s="1762" t="s">
        <v>26</v>
      </c>
      <c r="E202" s="1762">
        <v>1</v>
      </c>
      <c r="F202" s="1762">
        <v>10</v>
      </c>
      <c r="G202" s="1762">
        <v>7</v>
      </c>
      <c r="H202" s="1762">
        <v>3</v>
      </c>
      <c r="I202" s="1783">
        <v>1</v>
      </c>
      <c r="J202" s="1783">
        <v>1</v>
      </c>
      <c r="K202" s="1783"/>
      <c r="L202" s="1764">
        <v>2774</v>
      </c>
      <c r="N202" s="1764">
        <f t="shared" si="59"/>
        <v>1936.4</v>
      </c>
      <c r="O202" s="1764">
        <v>1458.9</v>
      </c>
      <c r="P202" s="1850">
        <f t="shared" si="60"/>
        <v>0.75340838669696342</v>
      </c>
      <c r="Q202" s="1764">
        <v>477.5</v>
      </c>
      <c r="R202" s="1850">
        <f t="shared" si="61"/>
        <v>0.24659161330303656</v>
      </c>
      <c r="S202" s="1807">
        <f t="shared" si="36"/>
        <v>19.100000000000001</v>
      </c>
      <c r="T202" s="1851"/>
      <c r="U202" s="1764">
        <f t="shared" si="62"/>
        <v>0</v>
      </c>
      <c r="V202" s="1764">
        <f t="shared" si="53"/>
        <v>0</v>
      </c>
      <c r="W202" s="1764">
        <f t="shared" si="57"/>
        <v>2774</v>
      </c>
      <c r="X202" s="1768">
        <v>2774</v>
      </c>
      <c r="Y202" s="1784">
        <v>615185</v>
      </c>
      <c r="Z202" s="1770">
        <v>42286</v>
      </c>
      <c r="AA202" s="1843" t="s">
        <v>104</v>
      </c>
      <c r="AB202" s="1780"/>
      <c r="AC202" s="1762"/>
      <c r="AE202" s="1762"/>
      <c r="AF202" s="1762"/>
      <c r="AG202" s="1762"/>
      <c r="AH202" s="1780"/>
      <c r="AK202" s="1780"/>
      <c r="AL202" s="1780"/>
      <c r="AM202" s="1762"/>
      <c r="AP202" s="1762"/>
      <c r="AQ202" s="1762"/>
      <c r="AR202" s="1780"/>
      <c r="AS202" s="1780"/>
      <c r="AT202" s="1780"/>
      <c r="AU202" s="1780"/>
      <c r="AV202" s="1780"/>
      <c r="AW202" s="1762"/>
      <c r="AZ202" s="1762"/>
      <c r="BA202" s="1762"/>
    </row>
    <row r="203" spans="1:53" x14ac:dyDescent="0.25">
      <c r="A203" s="1865">
        <v>2015171</v>
      </c>
      <c r="C203" s="1782" t="s">
        <v>419</v>
      </c>
      <c r="D203" s="1762" t="s">
        <v>26</v>
      </c>
      <c r="E203" s="1762">
        <v>1</v>
      </c>
      <c r="F203" s="1762">
        <v>12</v>
      </c>
      <c r="G203" s="1762">
        <v>5</v>
      </c>
      <c r="H203" s="1762">
        <v>3</v>
      </c>
      <c r="I203" s="1783">
        <v>1</v>
      </c>
      <c r="J203" s="1783">
        <v>1</v>
      </c>
      <c r="K203" s="1783"/>
      <c r="L203" s="1764">
        <v>5322</v>
      </c>
      <c r="N203" s="1764">
        <f t="shared" si="59"/>
        <v>3334.0699999999997</v>
      </c>
      <c r="O203" s="1764">
        <v>2500.7399999999998</v>
      </c>
      <c r="P203" s="1850">
        <f t="shared" si="60"/>
        <v>0.75005623757149675</v>
      </c>
      <c r="Q203" s="1764">
        <v>833.33</v>
      </c>
      <c r="R203" s="1850">
        <f t="shared" si="61"/>
        <v>0.24994376242850333</v>
      </c>
      <c r="S203" s="1807">
        <f t="shared" si="36"/>
        <v>33.333200000000005</v>
      </c>
      <c r="T203" s="1851"/>
      <c r="U203" s="1764">
        <f t="shared" si="62"/>
        <v>0</v>
      </c>
      <c r="V203" s="1764">
        <f t="shared" si="53"/>
        <v>0</v>
      </c>
      <c r="W203" s="1764">
        <f t="shared" si="57"/>
        <v>5322</v>
      </c>
      <c r="X203" s="1768">
        <v>5322</v>
      </c>
      <c r="Y203" s="1784">
        <v>615189</v>
      </c>
      <c r="Z203" s="1770">
        <v>42309</v>
      </c>
      <c r="AA203" s="1843" t="s">
        <v>104</v>
      </c>
      <c r="AB203" s="1780"/>
      <c r="AC203" s="1762"/>
      <c r="AE203" s="1762"/>
      <c r="AF203" s="1762"/>
      <c r="AG203" s="1762"/>
      <c r="AH203" s="1780"/>
      <c r="AK203" s="1780"/>
      <c r="AL203" s="1780"/>
      <c r="AM203" s="1762"/>
      <c r="AP203" s="1762"/>
      <c r="AQ203" s="1762"/>
      <c r="AR203" s="1780"/>
      <c r="AS203" s="1780"/>
      <c r="AT203" s="1780"/>
      <c r="AU203" s="1780"/>
      <c r="AV203" s="1780"/>
      <c r="AW203" s="1762"/>
      <c r="AZ203" s="1762"/>
      <c r="BA203" s="1762"/>
    </row>
    <row r="204" spans="1:53" x14ac:dyDescent="0.25">
      <c r="A204" s="1865">
        <v>2015172</v>
      </c>
      <c r="C204" s="1782" t="s">
        <v>411</v>
      </c>
      <c r="D204" s="1762" t="s">
        <v>26</v>
      </c>
      <c r="E204" s="1762">
        <v>1</v>
      </c>
      <c r="F204" s="1762">
        <v>9</v>
      </c>
      <c r="G204" s="1762">
        <v>6</v>
      </c>
      <c r="H204" s="1762">
        <v>3</v>
      </c>
      <c r="I204" s="1783">
        <v>1</v>
      </c>
      <c r="J204" s="1783">
        <v>1</v>
      </c>
      <c r="K204" s="1783"/>
      <c r="L204" s="1764">
        <v>2297</v>
      </c>
      <c r="N204" s="1764">
        <f t="shared" si="59"/>
        <v>1516.03</v>
      </c>
      <c r="O204" s="1764">
        <v>1123.95</v>
      </c>
      <c r="P204" s="1850">
        <f t="shared" si="60"/>
        <v>0.74137714952870326</v>
      </c>
      <c r="Q204" s="1764">
        <v>392.08</v>
      </c>
      <c r="R204" s="1850">
        <f t="shared" si="61"/>
        <v>0.25862285047129674</v>
      </c>
      <c r="S204" s="1807">
        <f t="shared" si="36"/>
        <v>15.683199999999999</v>
      </c>
      <c r="T204" s="1851"/>
      <c r="U204" s="1764">
        <f t="shared" si="62"/>
        <v>0</v>
      </c>
      <c r="V204" s="1764">
        <f t="shared" si="53"/>
        <v>0</v>
      </c>
      <c r="W204" s="1764">
        <f t="shared" si="57"/>
        <v>2297</v>
      </c>
      <c r="X204" s="1768">
        <v>2297</v>
      </c>
      <c r="Y204" s="1784">
        <v>615190</v>
      </c>
      <c r="Z204" s="1770">
        <v>42309</v>
      </c>
      <c r="AA204" s="1843" t="s">
        <v>104</v>
      </c>
      <c r="AB204" s="1780"/>
      <c r="AC204" s="1762"/>
      <c r="AE204" s="1762"/>
      <c r="AF204" s="1762"/>
      <c r="AG204" s="1762"/>
      <c r="AH204" s="1780"/>
      <c r="AK204" s="1780"/>
      <c r="AL204" s="1780"/>
      <c r="AM204" s="1762"/>
      <c r="AP204" s="1762"/>
      <c r="AQ204" s="1762"/>
      <c r="AR204" s="1780"/>
      <c r="AS204" s="1780"/>
      <c r="AT204" s="1780"/>
      <c r="AU204" s="1780"/>
      <c r="AV204" s="1780"/>
      <c r="AW204" s="1762"/>
      <c r="AZ204" s="1762"/>
      <c r="BA204" s="1762"/>
    </row>
    <row r="205" spans="1:53" x14ac:dyDescent="0.25">
      <c r="A205" s="1865">
        <v>2015173</v>
      </c>
      <c r="C205" s="1782" t="s">
        <v>412</v>
      </c>
      <c r="D205" s="1762" t="s">
        <v>26</v>
      </c>
      <c r="E205" s="1762">
        <v>1</v>
      </c>
      <c r="F205" s="1762">
        <v>9</v>
      </c>
      <c r="G205" s="1762">
        <v>6</v>
      </c>
      <c r="H205" s="1762">
        <v>3</v>
      </c>
      <c r="I205" s="1783">
        <v>1</v>
      </c>
      <c r="J205" s="1783">
        <v>1</v>
      </c>
      <c r="K205" s="1783"/>
      <c r="L205" s="1764">
        <v>2297</v>
      </c>
      <c r="N205" s="1764">
        <f t="shared" si="59"/>
        <v>1516.03</v>
      </c>
      <c r="O205" s="1764">
        <v>1123.95</v>
      </c>
      <c r="P205" s="1850">
        <f t="shared" si="60"/>
        <v>0.74137714952870326</v>
      </c>
      <c r="Q205" s="1764">
        <v>392.08</v>
      </c>
      <c r="R205" s="1850">
        <f t="shared" si="61"/>
        <v>0.25862285047129674</v>
      </c>
      <c r="S205" s="1807">
        <f t="shared" ref="S205:S255" si="63">Q205/$S$1</f>
        <v>15.683199999999999</v>
      </c>
      <c r="T205" s="1851"/>
      <c r="U205" s="1764">
        <f t="shared" si="62"/>
        <v>0</v>
      </c>
      <c r="V205" s="1764">
        <f t="shared" si="53"/>
        <v>0</v>
      </c>
      <c r="W205" s="1764">
        <f t="shared" si="57"/>
        <v>2297</v>
      </c>
      <c r="X205" s="1768">
        <v>2297</v>
      </c>
      <c r="Y205" s="1784">
        <v>615191</v>
      </c>
      <c r="Z205" s="1770">
        <v>42309</v>
      </c>
      <c r="AA205" s="1843" t="s">
        <v>104</v>
      </c>
      <c r="AB205" s="1780"/>
      <c r="AC205" s="1762"/>
      <c r="AE205" s="1762"/>
      <c r="AF205" s="1762"/>
      <c r="AG205" s="1762"/>
      <c r="AH205" s="1780"/>
      <c r="AK205" s="1780"/>
      <c r="AL205" s="1780"/>
      <c r="AM205" s="1762"/>
      <c r="AP205" s="1762"/>
      <c r="AQ205" s="1762"/>
      <c r="AR205" s="1780"/>
      <c r="AS205" s="1780"/>
      <c r="AT205" s="1780"/>
      <c r="AU205" s="1780"/>
      <c r="AV205" s="1780"/>
      <c r="AW205" s="1762"/>
      <c r="AZ205" s="1762"/>
      <c r="BA205" s="1762"/>
    </row>
    <row r="206" spans="1:53" x14ac:dyDescent="0.25">
      <c r="A206" s="1865">
        <v>2015174</v>
      </c>
      <c r="C206" s="1782" t="s">
        <v>413</v>
      </c>
      <c r="D206" s="1762" t="s">
        <v>26</v>
      </c>
      <c r="E206" s="1762">
        <v>1</v>
      </c>
      <c r="F206" s="1762">
        <v>10</v>
      </c>
      <c r="G206" s="1762">
        <v>7</v>
      </c>
      <c r="H206" s="1762">
        <v>1</v>
      </c>
      <c r="I206" s="1783">
        <v>1</v>
      </c>
      <c r="J206" s="1783">
        <v>1</v>
      </c>
      <c r="K206" s="1783"/>
      <c r="L206" s="1764">
        <v>3219</v>
      </c>
      <c r="N206" s="1764">
        <f t="shared" si="59"/>
        <v>2069.33</v>
      </c>
      <c r="O206" s="1764">
        <v>1591.83</v>
      </c>
      <c r="P206" s="1850">
        <f t="shared" si="60"/>
        <v>0.76924898397065711</v>
      </c>
      <c r="Q206" s="1764">
        <v>477.5</v>
      </c>
      <c r="R206" s="1850">
        <f t="shared" si="61"/>
        <v>0.23075101602934284</v>
      </c>
      <c r="S206" s="1807">
        <f t="shared" si="63"/>
        <v>19.100000000000001</v>
      </c>
      <c r="T206" s="1851"/>
      <c r="U206" s="1764">
        <f t="shared" si="62"/>
        <v>0</v>
      </c>
      <c r="V206" s="1764">
        <f t="shared" si="53"/>
        <v>0</v>
      </c>
      <c r="W206" s="1764">
        <f t="shared" si="57"/>
        <v>3219</v>
      </c>
      <c r="X206" s="1768">
        <v>3219</v>
      </c>
      <c r="Y206" s="1784">
        <v>615192</v>
      </c>
      <c r="Z206" s="1770">
        <v>42309</v>
      </c>
      <c r="AA206" s="1843" t="s">
        <v>104</v>
      </c>
      <c r="AB206" s="1780"/>
      <c r="AC206" s="1762"/>
      <c r="AE206" s="1762"/>
      <c r="AF206" s="1762"/>
      <c r="AG206" s="1762"/>
      <c r="AH206" s="1780"/>
      <c r="AK206" s="1780"/>
      <c r="AL206" s="1780"/>
      <c r="AM206" s="1762"/>
      <c r="AP206" s="1762"/>
      <c r="AQ206" s="1762"/>
      <c r="AR206" s="1780"/>
      <c r="AS206" s="1780"/>
      <c r="AT206" s="1780"/>
      <c r="AU206" s="1780"/>
      <c r="AV206" s="1780"/>
      <c r="AW206" s="1762"/>
      <c r="AZ206" s="1762"/>
      <c r="BA206" s="1762"/>
    </row>
    <row r="207" spans="1:53" x14ac:dyDescent="0.25">
      <c r="A207" s="1865">
        <v>2015175</v>
      </c>
      <c r="C207" s="1782" t="s">
        <v>414</v>
      </c>
      <c r="D207" s="1762" t="s">
        <v>26</v>
      </c>
      <c r="E207" s="1762">
        <v>1</v>
      </c>
      <c r="F207" s="1762">
        <v>12</v>
      </c>
      <c r="G207" s="1762">
        <v>9</v>
      </c>
      <c r="H207" s="1762">
        <v>2</v>
      </c>
      <c r="I207" s="1783">
        <v>1</v>
      </c>
      <c r="J207" s="1783">
        <v>1</v>
      </c>
      <c r="K207" s="1783"/>
      <c r="L207" s="1764">
        <v>3544</v>
      </c>
      <c r="N207" s="1764">
        <f t="shared" si="59"/>
        <v>1985.6</v>
      </c>
      <c r="O207" s="1764">
        <v>1510.6</v>
      </c>
      <c r="P207" s="1850">
        <f t="shared" si="60"/>
        <v>0.76077759871071715</v>
      </c>
      <c r="Q207" s="1764">
        <v>475</v>
      </c>
      <c r="R207" s="1850">
        <f t="shared" si="61"/>
        <v>0.23922240128928285</v>
      </c>
      <c r="S207" s="1807">
        <f t="shared" si="63"/>
        <v>19</v>
      </c>
      <c r="T207" s="1851"/>
      <c r="U207" s="1764">
        <f t="shared" si="62"/>
        <v>0</v>
      </c>
      <c r="V207" s="1764">
        <f t="shared" si="53"/>
        <v>0</v>
      </c>
      <c r="W207" s="1764">
        <f t="shared" si="57"/>
        <v>3544</v>
      </c>
      <c r="X207" s="1768">
        <v>3544</v>
      </c>
      <c r="Y207" s="1784">
        <v>615193</v>
      </c>
      <c r="Z207" s="1770">
        <v>42309</v>
      </c>
      <c r="AA207" s="1843" t="s">
        <v>104</v>
      </c>
      <c r="AB207" s="1780"/>
      <c r="AC207" s="1762"/>
      <c r="AE207" s="1762"/>
      <c r="AF207" s="1762"/>
      <c r="AG207" s="1762"/>
      <c r="AH207" s="1780"/>
      <c r="AK207" s="1780"/>
      <c r="AL207" s="1780"/>
      <c r="AM207" s="1762"/>
      <c r="AP207" s="1762"/>
      <c r="AQ207" s="1762"/>
      <c r="AR207" s="1780"/>
      <c r="AS207" s="1780"/>
      <c r="AT207" s="1780"/>
      <c r="AU207" s="1780"/>
      <c r="AV207" s="1780"/>
      <c r="AW207" s="1762"/>
      <c r="AZ207" s="1762"/>
      <c r="BA207" s="1762"/>
    </row>
    <row r="208" spans="1:53" x14ac:dyDescent="0.25">
      <c r="A208" s="1865">
        <v>2015176</v>
      </c>
      <c r="C208" s="1782" t="s">
        <v>415</v>
      </c>
      <c r="D208" s="1762" t="s">
        <v>26</v>
      </c>
      <c r="E208" s="1762">
        <v>1</v>
      </c>
      <c r="F208" s="1762">
        <v>7</v>
      </c>
      <c r="G208" s="1762">
        <v>4</v>
      </c>
      <c r="H208" s="1762">
        <v>5</v>
      </c>
      <c r="I208" s="1783">
        <v>1</v>
      </c>
      <c r="J208" s="1783">
        <v>1</v>
      </c>
      <c r="K208" s="1783"/>
      <c r="L208" s="1764">
        <v>4416</v>
      </c>
      <c r="N208" s="1764">
        <f t="shared" si="59"/>
        <v>2489.6099999999997</v>
      </c>
      <c r="O208" s="1764">
        <v>2018.36</v>
      </c>
      <c r="P208" s="1850">
        <f t="shared" si="60"/>
        <v>0.81071332457694179</v>
      </c>
      <c r="Q208" s="1764">
        <v>471.25</v>
      </c>
      <c r="R208" s="1850">
        <f t="shared" si="61"/>
        <v>0.18928667542305824</v>
      </c>
      <c r="S208" s="1807">
        <f t="shared" si="63"/>
        <v>18.850000000000001</v>
      </c>
      <c r="T208" s="1851"/>
      <c r="U208" s="1764">
        <f t="shared" si="62"/>
        <v>0</v>
      </c>
      <c r="V208" s="1764">
        <f t="shared" si="53"/>
        <v>0</v>
      </c>
      <c r="W208" s="1764">
        <f t="shared" si="57"/>
        <v>4416</v>
      </c>
      <c r="X208" s="1768">
        <v>4416</v>
      </c>
      <c r="Y208" s="1784">
        <v>615194</v>
      </c>
      <c r="Z208" s="1770">
        <v>42309</v>
      </c>
      <c r="AA208" s="1843" t="s">
        <v>104</v>
      </c>
      <c r="AB208" s="1780"/>
      <c r="AC208" s="1762"/>
      <c r="AE208" s="1762"/>
      <c r="AF208" s="1762"/>
      <c r="AG208" s="1762"/>
      <c r="AH208" s="1780"/>
      <c r="AK208" s="1780"/>
      <c r="AL208" s="1780"/>
      <c r="AM208" s="1762"/>
      <c r="AP208" s="1762"/>
      <c r="AQ208" s="1762"/>
      <c r="AR208" s="1780"/>
      <c r="AS208" s="1780"/>
      <c r="AT208" s="1780"/>
      <c r="AU208" s="1780"/>
      <c r="AV208" s="1780"/>
      <c r="AW208" s="1762"/>
      <c r="AZ208" s="1762"/>
      <c r="BA208" s="1762"/>
    </row>
    <row r="209" spans="1:53" x14ac:dyDescent="0.25">
      <c r="A209" s="1865">
        <v>2015177</v>
      </c>
      <c r="C209" s="1782" t="s">
        <v>426</v>
      </c>
      <c r="D209" s="1762" t="s">
        <v>26</v>
      </c>
      <c r="E209" s="1762">
        <v>1</v>
      </c>
      <c r="F209" s="1762">
        <v>9</v>
      </c>
      <c r="G209" s="1762">
        <v>5</v>
      </c>
      <c r="H209" s="1762">
        <v>1</v>
      </c>
      <c r="I209" s="1783">
        <v>1</v>
      </c>
      <c r="J209" s="1783">
        <v>1</v>
      </c>
      <c r="K209" s="1783"/>
      <c r="L209" s="1764">
        <v>2513</v>
      </c>
      <c r="N209" s="1764">
        <f t="shared" si="59"/>
        <v>1594.54</v>
      </c>
      <c r="O209" s="1764">
        <v>1281.6199999999999</v>
      </c>
      <c r="P209" s="1850">
        <f t="shared" si="60"/>
        <v>0.80375531501247999</v>
      </c>
      <c r="Q209" s="1764">
        <v>312.92</v>
      </c>
      <c r="R209" s="1850">
        <f t="shared" si="61"/>
        <v>0.19624468498751993</v>
      </c>
      <c r="S209" s="1807">
        <f t="shared" si="63"/>
        <v>12.5168</v>
      </c>
      <c r="T209" s="1851"/>
      <c r="U209" s="1764">
        <f t="shared" si="62"/>
        <v>0</v>
      </c>
      <c r="V209" s="1764">
        <f t="shared" si="53"/>
        <v>0</v>
      </c>
      <c r="W209" s="1764">
        <f t="shared" si="57"/>
        <v>2513</v>
      </c>
      <c r="X209" s="1768">
        <v>2513</v>
      </c>
      <c r="Y209" s="1784">
        <v>615195</v>
      </c>
      <c r="Z209" s="1770">
        <v>42309</v>
      </c>
      <c r="AA209" s="1843" t="s">
        <v>104</v>
      </c>
      <c r="AB209" s="1780"/>
      <c r="AC209" s="1762"/>
      <c r="AE209" s="1762"/>
      <c r="AF209" s="1762"/>
      <c r="AG209" s="1762"/>
      <c r="AH209" s="1780"/>
      <c r="AK209" s="1780"/>
      <c r="AL209" s="1780"/>
      <c r="AM209" s="1762"/>
      <c r="AP209" s="1762"/>
      <c r="AQ209" s="1762"/>
      <c r="AR209" s="1780"/>
      <c r="AS209" s="1780"/>
      <c r="AT209" s="1780"/>
      <c r="AU209" s="1780"/>
      <c r="AV209" s="1780"/>
      <c r="AW209" s="1762"/>
      <c r="AZ209" s="1762"/>
      <c r="BA209" s="1762"/>
    </row>
    <row r="210" spans="1:53" x14ac:dyDescent="0.25">
      <c r="A210" s="1865">
        <v>2015178</v>
      </c>
      <c r="C210" s="1782" t="s">
        <v>427</v>
      </c>
      <c r="D210" s="1762" t="s">
        <v>26</v>
      </c>
      <c r="E210" s="1762">
        <v>1</v>
      </c>
      <c r="F210" s="1762">
        <v>9</v>
      </c>
      <c r="G210" s="1762">
        <v>5</v>
      </c>
      <c r="H210" s="1762">
        <v>1</v>
      </c>
      <c r="I210" s="1783">
        <v>1</v>
      </c>
      <c r="J210" s="1783">
        <v>1</v>
      </c>
      <c r="K210" s="1783"/>
      <c r="L210" s="1764">
        <v>2513</v>
      </c>
      <c r="N210" s="1764">
        <f t="shared" ref="N210:N215" si="64">O210+Q210</f>
        <v>1594.54</v>
      </c>
      <c r="O210" s="1764">
        <v>1281.6199999999999</v>
      </c>
      <c r="P210" s="1850">
        <f t="shared" ref="P210:P215" si="65">O210/N210</f>
        <v>0.80375531501247999</v>
      </c>
      <c r="Q210" s="1764">
        <v>312.92</v>
      </c>
      <c r="R210" s="1850">
        <f t="shared" ref="R210:R215" si="66">Q210/N210</f>
        <v>0.19624468498751993</v>
      </c>
      <c r="S210" s="1807">
        <f t="shared" si="63"/>
        <v>12.5168</v>
      </c>
      <c r="T210" s="1851"/>
      <c r="U210" s="1764">
        <f t="shared" ref="U210:U215" si="67">((1-I210)*O210)+((1-J210)*Q210)</f>
        <v>0</v>
      </c>
      <c r="V210" s="1764">
        <f t="shared" si="53"/>
        <v>0</v>
      </c>
      <c r="W210" s="1764">
        <f t="shared" si="57"/>
        <v>2513</v>
      </c>
      <c r="X210" s="1768">
        <v>2513</v>
      </c>
      <c r="Y210" s="1784">
        <v>615196</v>
      </c>
      <c r="Z210" s="1770">
        <v>42309</v>
      </c>
      <c r="AA210" s="1843" t="s">
        <v>104</v>
      </c>
      <c r="AB210" s="1780"/>
      <c r="AC210" s="1762"/>
      <c r="AE210" s="1762"/>
      <c r="AF210" s="1762"/>
      <c r="AG210" s="1762"/>
      <c r="AH210" s="1780"/>
      <c r="AK210" s="1780"/>
      <c r="AL210" s="1780"/>
      <c r="AM210" s="1762"/>
      <c r="AP210" s="1762"/>
      <c r="AQ210" s="1762"/>
      <c r="AR210" s="1780"/>
      <c r="AS210" s="1780"/>
      <c r="AT210" s="1780"/>
      <c r="AU210" s="1780"/>
      <c r="AV210" s="1780"/>
      <c r="AW210" s="1762"/>
      <c r="AZ210" s="1762"/>
      <c r="BA210" s="1762"/>
    </row>
    <row r="211" spans="1:53" x14ac:dyDescent="0.25">
      <c r="A211" s="1865">
        <v>2015179</v>
      </c>
      <c r="C211" s="1782" t="s">
        <v>428</v>
      </c>
      <c r="D211" s="1762" t="s">
        <v>26</v>
      </c>
      <c r="E211" s="1762">
        <v>1</v>
      </c>
      <c r="F211" s="1762">
        <v>9</v>
      </c>
      <c r="G211" s="1762">
        <v>5</v>
      </c>
      <c r="H211" s="1762">
        <v>1</v>
      </c>
      <c r="I211" s="1783">
        <v>1</v>
      </c>
      <c r="J211" s="1783">
        <v>1</v>
      </c>
      <c r="K211" s="1783"/>
      <c r="L211" s="1764">
        <v>2513</v>
      </c>
      <c r="N211" s="1764">
        <f t="shared" si="64"/>
        <v>1594.54</v>
      </c>
      <c r="O211" s="1764">
        <v>1281.6199999999999</v>
      </c>
      <c r="P211" s="1850">
        <f t="shared" si="65"/>
        <v>0.80375531501247999</v>
      </c>
      <c r="Q211" s="1764">
        <v>312.92</v>
      </c>
      <c r="R211" s="1850">
        <f t="shared" si="66"/>
        <v>0.19624468498751993</v>
      </c>
      <c r="S211" s="1807">
        <f t="shared" si="63"/>
        <v>12.5168</v>
      </c>
      <c r="T211" s="1851"/>
      <c r="U211" s="1764">
        <f t="shared" si="67"/>
        <v>0</v>
      </c>
      <c r="V211" s="1764">
        <f t="shared" si="53"/>
        <v>0</v>
      </c>
      <c r="W211" s="1764">
        <f t="shared" si="57"/>
        <v>2513</v>
      </c>
      <c r="X211" s="1768">
        <v>2513</v>
      </c>
      <c r="Y211" s="1784">
        <v>615197</v>
      </c>
      <c r="Z211" s="1770">
        <v>42309</v>
      </c>
      <c r="AA211" s="1843" t="s">
        <v>104</v>
      </c>
      <c r="AB211" s="1780"/>
      <c r="AC211" s="1762"/>
      <c r="AE211" s="1762"/>
      <c r="AF211" s="1762"/>
      <c r="AG211" s="1762"/>
      <c r="AH211" s="1780"/>
      <c r="AK211" s="1780"/>
      <c r="AL211" s="1780"/>
      <c r="AM211" s="1762"/>
      <c r="AP211" s="1762"/>
      <c r="AQ211" s="1762"/>
      <c r="AR211" s="1780"/>
      <c r="AS211" s="1780"/>
      <c r="AT211" s="1780"/>
      <c r="AU211" s="1780"/>
      <c r="AV211" s="1780"/>
      <c r="AW211" s="1762"/>
      <c r="AZ211" s="1762"/>
      <c r="BA211" s="1762"/>
    </row>
    <row r="212" spans="1:53" x14ac:dyDescent="0.25">
      <c r="A212" s="1865">
        <v>2015180</v>
      </c>
      <c r="C212" s="1782" t="s">
        <v>429</v>
      </c>
      <c r="D212" s="1762" t="s">
        <v>26</v>
      </c>
      <c r="E212" s="1762">
        <v>1</v>
      </c>
      <c r="F212" s="1762">
        <v>9</v>
      </c>
      <c r="G212" s="1762">
        <v>5</v>
      </c>
      <c r="H212" s="1762">
        <v>1</v>
      </c>
      <c r="I212" s="1783">
        <v>1</v>
      </c>
      <c r="J212" s="1783">
        <v>1</v>
      </c>
      <c r="K212" s="1783"/>
      <c r="L212" s="1764">
        <v>2513</v>
      </c>
      <c r="N212" s="1764">
        <f t="shared" si="64"/>
        <v>1594.54</v>
      </c>
      <c r="O212" s="1764">
        <v>1281.6199999999999</v>
      </c>
      <c r="P212" s="1850">
        <f t="shared" si="65"/>
        <v>0.80375531501247999</v>
      </c>
      <c r="Q212" s="1764">
        <v>312.92</v>
      </c>
      <c r="R212" s="1850">
        <f t="shared" si="66"/>
        <v>0.19624468498751993</v>
      </c>
      <c r="S212" s="1807">
        <f t="shared" si="63"/>
        <v>12.5168</v>
      </c>
      <c r="T212" s="1851"/>
      <c r="U212" s="1764">
        <f t="shared" si="67"/>
        <v>0</v>
      </c>
      <c r="V212" s="1764">
        <f t="shared" si="53"/>
        <v>0</v>
      </c>
      <c r="W212" s="1764">
        <f t="shared" si="57"/>
        <v>2513</v>
      </c>
      <c r="X212" s="1768">
        <v>2513</v>
      </c>
      <c r="Y212" s="1784">
        <v>615198</v>
      </c>
      <c r="Z212" s="1770">
        <v>42309</v>
      </c>
      <c r="AA212" s="1843" t="s">
        <v>104</v>
      </c>
      <c r="AB212" s="1780"/>
      <c r="AC212" s="1762"/>
      <c r="AE212" s="1762"/>
      <c r="AF212" s="1762"/>
      <c r="AG212" s="1762"/>
      <c r="AH212" s="1780"/>
      <c r="AK212" s="1780"/>
      <c r="AL212" s="1780"/>
      <c r="AM212" s="1762"/>
      <c r="AP212" s="1762"/>
      <c r="AQ212" s="1762"/>
      <c r="AR212" s="1780"/>
      <c r="AS212" s="1780"/>
      <c r="AT212" s="1780"/>
      <c r="AU212" s="1780"/>
      <c r="AV212" s="1780"/>
      <c r="AW212" s="1762"/>
      <c r="AZ212" s="1762"/>
      <c r="BA212" s="1762"/>
    </row>
    <row r="213" spans="1:53" x14ac:dyDescent="0.25">
      <c r="A213" s="1865">
        <v>2015181</v>
      </c>
      <c r="C213" s="1782" t="s">
        <v>430</v>
      </c>
      <c r="D213" s="1762" t="s">
        <v>26</v>
      </c>
      <c r="E213" s="1762">
        <v>1</v>
      </c>
      <c r="F213" s="1762">
        <v>9</v>
      </c>
      <c r="G213" s="1762">
        <v>5</v>
      </c>
      <c r="H213" s="1762">
        <v>1</v>
      </c>
      <c r="I213" s="1783">
        <v>1</v>
      </c>
      <c r="J213" s="1783">
        <v>1</v>
      </c>
      <c r="K213" s="1783"/>
      <c r="L213" s="1764">
        <v>2513</v>
      </c>
      <c r="N213" s="1764">
        <f t="shared" si="64"/>
        <v>1594.54</v>
      </c>
      <c r="O213" s="1764">
        <v>1281.6199999999999</v>
      </c>
      <c r="P213" s="1850">
        <f t="shared" si="65"/>
        <v>0.80375531501247999</v>
      </c>
      <c r="Q213" s="1764">
        <v>312.92</v>
      </c>
      <c r="R213" s="1850">
        <f t="shared" si="66"/>
        <v>0.19624468498751993</v>
      </c>
      <c r="S213" s="1807">
        <f t="shared" si="63"/>
        <v>12.5168</v>
      </c>
      <c r="T213" s="1851"/>
      <c r="U213" s="1764">
        <f t="shared" si="67"/>
        <v>0</v>
      </c>
      <c r="V213" s="1764">
        <f t="shared" si="53"/>
        <v>0</v>
      </c>
      <c r="W213" s="1764">
        <f t="shared" si="57"/>
        <v>2513</v>
      </c>
      <c r="X213" s="1768">
        <v>2513</v>
      </c>
      <c r="Y213" s="1784">
        <v>615199</v>
      </c>
      <c r="Z213" s="1770">
        <v>42309</v>
      </c>
      <c r="AA213" s="1843" t="s">
        <v>104</v>
      </c>
      <c r="AB213" s="1780"/>
      <c r="AC213" s="1762"/>
      <c r="AE213" s="1762"/>
      <c r="AF213" s="1762"/>
      <c r="AG213" s="1762"/>
      <c r="AH213" s="1780"/>
      <c r="AK213" s="1780"/>
      <c r="AL213" s="1780"/>
      <c r="AM213" s="1762"/>
      <c r="AP213" s="1762"/>
      <c r="AQ213" s="1762"/>
      <c r="AR213" s="1780"/>
      <c r="AS213" s="1780"/>
      <c r="AT213" s="1780"/>
      <c r="AU213" s="1780"/>
      <c r="AV213" s="1780"/>
      <c r="AW213" s="1762"/>
      <c r="AZ213" s="1762"/>
      <c r="BA213" s="1762"/>
    </row>
    <row r="214" spans="1:53" x14ac:dyDescent="0.25">
      <c r="A214" s="1865">
        <v>2015182</v>
      </c>
      <c r="C214" s="1782" t="s">
        <v>431</v>
      </c>
      <c r="D214" s="1762" t="s">
        <v>26</v>
      </c>
      <c r="E214" s="1762">
        <v>1</v>
      </c>
      <c r="F214" s="1762">
        <v>8</v>
      </c>
      <c r="G214" s="1762">
        <v>5</v>
      </c>
      <c r="H214" s="1762">
        <v>3</v>
      </c>
      <c r="I214" s="1783">
        <v>1</v>
      </c>
      <c r="J214" s="1783">
        <v>1</v>
      </c>
      <c r="K214" s="1783"/>
      <c r="L214" s="1764">
        <v>2450</v>
      </c>
      <c r="N214" s="1764">
        <f t="shared" si="64"/>
        <v>1624.36</v>
      </c>
      <c r="O214" s="1764">
        <v>1266.8599999999999</v>
      </c>
      <c r="P214" s="1850">
        <f t="shared" si="65"/>
        <v>0.77991331970745403</v>
      </c>
      <c r="Q214" s="1764">
        <v>357.5</v>
      </c>
      <c r="R214" s="1850">
        <f t="shared" si="66"/>
        <v>0.22008668029254599</v>
      </c>
      <c r="S214" s="1807">
        <f t="shared" si="63"/>
        <v>14.3</v>
      </c>
      <c r="T214" s="1851"/>
      <c r="U214" s="1764">
        <f t="shared" si="67"/>
        <v>0</v>
      </c>
      <c r="V214" s="1764">
        <f t="shared" si="53"/>
        <v>0</v>
      </c>
      <c r="W214" s="1764">
        <f t="shared" si="57"/>
        <v>2450</v>
      </c>
      <c r="X214" s="1768">
        <v>2450</v>
      </c>
      <c r="Y214" s="1784">
        <v>615200</v>
      </c>
      <c r="Z214" s="1770">
        <v>42309</v>
      </c>
      <c r="AA214" s="1843" t="s">
        <v>104</v>
      </c>
      <c r="AB214" s="1780"/>
      <c r="AC214" s="1762"/>
      <c r="AE214" s="1762"/>
      <c r="AF214" s="1762"/>
      <c r="AG214" s="1762"/>
      <c r="AH214" s="1780"/>
      <c r="AK214" s="1780"/>
      <c r="AL214" s="1780"/>
      <c r="AM214" s="1762"/>
      <c r="AP214" s="1762"/>
      <c r="AQ214" s="1762"/>
      <c r="AR214" s="1780"/>
      <c r="AS214" s="1780"/>
      <c r="AT214" s="1780"/>
      <c r="AU214" s="1780"/>
      <c r="AV214" s="1780"/>
      <c r="AW214" s="1762"/>
      <c r="AZ214" s="1762"/>
      <c r="BA214" s="1762"/>
    </row>
    <row r="215" spans="1:53" x14ac:dyDescent="0.25">
      <c r="A215" s="1865">
        <v>2015183</v>
      </c>
      <c r="C215" s="1782" t="s">
        <v>432</v>
      </c>
      <c r="D215" s="1762" t="s">
        <v>26</v>
      </c>
      <c r="E215" s="1762">
        <v>1</v>
      </c>
      <c r="F215" s="1762">
        <v>11</v>
      </c>
      <c r="G215" s="1762">
        <v>5</v>
      </c>
      <c r="H215" s="1762">
        <v>3</v>
      </c>
      <c r="I215" s="1783">
        <v>1</v>
      </c>
      <c r="J215" s="1783">
        <v>1</v>
      </c>
      <c r="K215" s="1783"/>
      <c r="L215" s="1764">
        <v>3113</v>
      </c>
      <c r="N215" s="1764">
        <f t="shared" si="64"/>
        <v>1999.3</v>
      </c>
      <c r="O215" s="1764">
        <v>1589.72</v>
      </c>
      <c r="P215" s="1850">
        <f t="shared" si="65"/>
        <v>0.79513829840444161</v>
      </c>
      <c r="Q215" s="1764">
        <v>409.58</v>
      </c>
      <c r="R215" s="1850">
        <f t="shared" si="66"/>
        <v>0.20486170159555844</v>
      </c>
      <c r="S215" s="1807">
        <f t="shared" si="63"/>
        <v>16.383199999999999</v>
      </c>
      <c r="T215" s="1851"/>
      <c r="U215" s="1764">
        <f t="shared" si="67"/>
        <v>0</v>
      </c>
      <c r="V215" s="1764">
        <f t="shared" si="53"/>
        <v>0</v>
      </c>
      <c r="W215" s="1764">
        <f t="shared" si="57"/>
        <v>3113</v>
      </c>
      <c r="X215" s="1768">
        <v>3113</v>
      </c>
      <c r="Y215" s="1784">
        <v>615205</v>
      </c>
      <c r="Z215" s="1770">
        <v>42339</v>
      </c>
      <c r="AA215" s="1843" t="s">
        <v>104</v>
      </c>
      <c r="AB215" s="1780"/>
      <c r="AC215" s="1762"/>
      <c r="AE215" s="1762"/>
      <c r="AF215" s="1762"/>
      <c r="AG215" s="1762"/>
      <c r="AH215" s="1780"/>
      <c r="AK215" s="1780"/>
      <c r="AL215" s="1780"/>
      <c r="AM215" s="1762"/>
      <c r="AP215" s="1762"/>
      <c r="AQ215" s="1762"/>
      <c r="AR215" s="1780"/>
      <c r="AS215" s="1780"/>
      <c r="AT215" s="1780"/>
      <c r="AU215" s="1780"/>
      <c r="AV215" s="1780"/>
      <c r="AW215" s="1762"/>
      <c r="AZ215" s="1762"/>
      <c r="BA215" s="1762"/>
    </row>
    <row r="216" spans="1:53" x14ac:dyDescent="0.25">
      <c r="A216" s="1865">
        <v>2015184</v>
      </c>
      <c r="C216" s="1782" t="s">
        <v>433</v>
      </c>
      <c r="D216" s="1762" t="s">
        <v>26</v>
      </c>
      <c r="E216" s="1762">
        <v>1</v>
      </c>
      <c r="F216" s="1762">
        <v>9</v>
      </c>
      <c r="G216" s="1762">
        <v>6</v>
      </c>
      <c r="H216" s="1762">
        <v>3</v>
      </c>
      <c r="I216" s="1783">
        <v>1</v>
      </c>
      <c r="J216" s="1783">
        <v>1</v>
      </c>
      <c r="K216" s="1783"/>
      <c r="L216" s="1764">
        <v>2277</v>
      </c>
      <c r="N216" s="1764">
        <f t="shared" ref="N216:N224" si="68">O216+Q216</f>
        <v>1516.03</v>
      </c>
      <c r="O216" s="1764">
        <v>1123.95</v>
      </c>
      <c r="P216" s="1850">
        <f t="shared" ref="P216:P224" si="69">O216/N216</f>
        <v>0.74137714952870326</v>
      </c>
      <c r="Q216" s="1764">
        <v>392.08</v>
      </c>
      <c r="R216" s="1850">
        <f t="shared" ref="R216:R224" si="70">Q216/N216</f>
        <v>0.25862285047129674</v>
      </c>
      <c r="S216" s="1807">
        <f t="shared" si="63"/>
        <v>15.683199999999999</v>
      </c>
      <c r="T216" s="1851"/>
      <c r="U216" s="1764">
        <f t="shared" ref="U216:U224" si="71">((1-I216)*O216)+((1-J216)*Q216)</f>
        <v>0</v>
      </c>
      <c r="V216" s="1764">
        <f t="shared" si="53"/>
        <v>0</v>
      </c>
      <c r="W216" s="1764">
        <f t="shared" si="57"/>
        <v>2277</v>
      </c>
      <c r="X216" s="1768">
        <v>2277</v>
      </c>
      <c r="Y216" s="1784">
        <v>615206</v>
      </c>
      <c r="Z216" s="1770">
        <v>42339</v>
      </c>
      <c r="AA216" s="1843" t="s">
        <v>104</v>
      </c>
      <c r="AB216" s="1780"/>
      <c r="AC216" s="1762"/>
      <c r="AE216" s="1762"/>
      <c r="AF216" s="1762"/>
      <c r="AG216" s="1762"/>
      <c r="AH216" s="1780"/>
      <c r="AK216" s="1780"/>
      <c r="AL216" s="1780"/>
      <c r="AM216" s="1762"/>
      <c r="AP216" s="1762"/>
      <c r="AQ216" s="1762"/>
      <c r="AR216" s="1780"/>
      <c r="AS216" s="1780"/>
      <c r="AT216" s="1780"/>
      <c r="AU216" s="1780"/>
      <c r="AV216" s="1780"/>
      <c r="AW216" s="1762"/>
      <c r="AZ216" s="1762"/>
      <c r="BA216" s="1762"/>
    </row>
    <row r="217" spans="1:53" x14ac:dyDescent="0.25">
      <c r="A217" s="1865">
        <v>2015185</v>
      </c>
      <c r="C217" s="1782" t="s">
        <v>458</v>
      </c>
      <c r="D217" s="1762" t="s">
        <v>26</v>
      </c>
      <c r="E217" s="1762">
        <v>0</v>
      </c>
      <c r="F217" s="1762">
        <v>1</v>
      </c>
      <c r="G217" s="1762">
        <v>0</v>
      </c>
      <c r="H217" s="1762">
        <v>1</v>
      </c>
      <c r="I217" s="1783">
        <v>1</v>
      </c>
      <c r="J217" s="1783">
        <v>1</v>
      </c>
      <c r="K217" s="1783"/>
      <c r="L217" s="1764">
        <v>410</v>
      </c>
      <c r="N217" s="1764">
        <f t="shared" si="68"/>
        <v>290.62</v>
      </c>
      <c r="O217" s="1764">
        <v>203.95</v>
      </c>
      <c r="P217" s="1850">
        <f t="shared" si="69"/>
        <v>0.70177551441745234</v>
      </c>
      <c r="Q217" s="1764">
        <v>86.67</v>
      </c>
      <c r="R217" s="1850">
        <f t="shared" si="70"/>
        <v>0.29822448558254766</v>
      </c>
      <c r="S217" s="1807">
        <f t="shared" si="63"/>
        <v>3.4668000000000001</v>
      </c>
      <c r="T217" s="1851"/>
      <c r="U217" s="1764">
        <f t="shared" si="71"/>
        <v>0</v>
      </c>
      <c r="V217" s="1764">
        <f t="shared" si="53"/>
        <v>0</v>
      </c>
      <c r="W217" s="1764">
        <f t="shared" si="57"/>
        <v>410</v>
      </c>
      <c r="X217" s="1768">
        <v>410</v>
      </c>
      <c r="Y217" s="1784">
        <v>615201</v>
      </c>
      <c r="Z217" s="1770">
        <v>42310</v>
      </c>
      <c r="AA217" s="1843" t="s">
        <v>104</v>
      </c>
      <c r="AB217" s="1780"/>
      <c r="AC217" s="1762"/>
      <c r="AE217" s="1762"/>
      <c r="AF217" s="1762"/>
      <c r="AG217" s="1762"/>
      <c r="AH217" s="1780"/>
      <c r="AK217" s="1780"/>
      <c r="AL217" s="1780"/>
      <c r="AM217" s="1762"/>
      <c r="AP217" s="1762"/>
      <c r="AQ217" s="1762"/>
      <c r="AR217" s="1780"/>
      <c r="AS217" s="1780"/>
      <c r="AT217" s="1780"/>
      <c r="AU217" s="1780"/>
      <c r="AV217" s="1780"/>
      <c r="AW217" s="1762"/>
      <c r="AZ217" s="1762"/>
      <c r="BA217" s="1762"/>
    </row>
    <row r="218" spans="1:53" x14ac:dyDescent="0.25">
      <c r="A218" s="1865">
        <v>2015186</v>
      </c>
      <c r="C218" s="1782" t="s">
        <v>459</v>
      </c>
      <c r="D218" s="1762" t="s">
        <v>26</v>
      </c>
      <c r="E218" s="1762">
        <v>1</v>
      </c>
      <c r="F218" s="1762">
        <v>8</v>
      </c>
      <c r="G218" s="1762">
        <v>6</v>
      </c>
      <c r="H218" s="1762">
        <v>3</v>
      </c>
      <c r="I218" s="1783">
        <v>1</v>
      </c>
      <c r="J218" s="1783">
        <v>1</v>
      </c>
      <c r="K218" s="1783"/>
      <c r="L218" s="1764">
        <v>2585</v>
      </c>
      <c r="N218" s="1764">
        <f t="shared" si="68"/>
        <v>1631.9</v>
      </c>
      <c r="O218" s="1764">
        <v>1226.48</v>
      </c>
      <c r="P218" s="1850">
        <f t="shared" si="69"/>
        <v>0.75156565966051836</v>
      </c>
      <c r="Q218" s="1764">
        <v>405.42</v>
      </c>
      <c r="R218" s="1850">
        <f t="shared" si="70"/>
        <v>0.24843434033948159</v>
      </c>
      <c r="S218" s="1807">
        <f t="shared" si="63"/>
        <v>16.216799999999999</v>
      </c>
      <c r="T218" s="1851"/>
      <c r="U218" s="1764">
        <f t="shared" si="71"/>
        <v>0</v>
      </c>
      <c r="V218" s="1764">
        <f t="shared" si="53"/>
        <v>0</v>
      </c>
      <c r="W218" s="1764">
        <f t="shared" si="57"/>
        <v>2585</v>
      </c>
      <c r="X218" s="1768">
        <v>2585</v>
      </c>
      <c r="Y218" s="1784">
        <v>615202</v>
      </c>
      <c r="Z218" s="1770">
        <v>42310</v>
      </c>
      <c r="AA218" s="1843" t="s">
        <v>104</v>
      </c>
      <c r="AB218" s="1780"/>
      <c r="AC218" s="1762"/>
      <c r="AE218" s="1762"/>
      <c r="AF218" s="1762"/>
      <c r="AG218" s="1762"/>
      <c r="AH218" s="1780"/>
      <c r="AK218" s="1780"/>
      <c r="AL218" s="1780"/>
      <c r="AM218" s="1762"/>
      <c r="AP218" s="1762"/>
      <c r="AQ218" s="1762"/>
      <c r="AR218" s="1780"/>
      <c r="AS218" s="1780"/>
      <c r="AT218" s="1780"/>
      <c r="AU218" s="1780"/>
      <c r="AV218" s="1780"/>
      <c r="AW218" s="1762"/>
      <c r="AZ218" s="1762"/>
      <c r="BA218" s="1762"/>
    </row>
    <row r="219" spans="1:53" x14ac:dyDescent="0.25">
      <c r="A219" s="1865">
        <v>2015187</v>
      </c>
      <c r="C219" s="1782" t="s">
        <v>460</v>
      </c>
      <c r="D219" s="1762" t="s">
        <v>26</v>
      </c>
      <c r="E219" s="1762">
        <v>0</v>
      </c>
      <c r="F219" s="1762">
        <v>0</v>
      </c>
      <c r="G219" s="1762">
        <v>0</v>
      </c>
      <c r="H219" s="1762">
        <v>0</v>
      </c>
      <c r="I219" s="1783">
        <v>1</v>
      </c>
      <c r="J219" s="1783">
        <v>0</v>
      </c>
      <c r="K219" s="1783"/>
      <c r="L219" s="1764">
        <v>93.84</v>
      </c>
      <c r="N219" s="1764">
        <f t="shared" si="68"/>
        <v>46.92</v>
      </c>
      <c r="O219" s="1764">
        <v>46.92</v>
      </c>
      <c r="P219" s="1850">
        <f t="shared" si="69"/>
        <v>1</v>
      </c>
      <c r="Q219" s="1764">
        <v>0</v>
      </c>
      <c r="R219" s="1850">
        <f t="shared" si="70"/>
        <v>0</v>
      </c>
      <c r="S219" s="1807">
        <f t="shared" si="63"/>
        <v>0</v>
      </c>
      <c r="T219" s="1851"/>
      <c r="U219" s="1764">
        <f t="shared" si="71"/>
        <v>0</v>
      </c>
      <c r="V219" s="1764">
        <f t="shared" si="53"/>
        <v>0</v>
      </c>
      <c r="W219" s="1764">
        <f t="shared" si="57"/>
        <v>93.84</v>
      </c>
      <c r="X219" s="1768">
        <v>93.84</v>
      </c>
      <c r="Y219" s="1784">
        <v>615203</v>
      </c>
      <c r="Z219" s="1770">
        <v>42310</v>
      </c>
      <c r="AA219" s="1843" t="s">
        <v>104</v>
      </c>
      <c r="AB219" s="1780"/>
      <c r="AC219" s="1762"/>
      <c r="AE219" s="1762"/>
      <c r="AF219" s="1762"/>
      <c r="AG219" s="1762"/>
      <c r="AH219" s="1780"/>
      <c r="AK219" s="1780"/>
      <c r="AL219" s="1780"/>
      <c r="AM219" s="1762"/>
      <c r="AP219" s="1762"/>
      <c r="AQ219" s="1762"/>
      <c r="AR219" s="1780"/>
      <c r="AS219" s="1780"/>
      <c r="AT219" s="1780"/>
      <c r="AU219" s="1780"/>
      <c r="AV219" s="1780"/>
      <c r="AW219" s="1762"/>
      <c r="AZ219" s="1762"/>
      <c r="BA219" s="1762"/>
    </row>
    <row r="220" spans="1:53" x14ac:dyDescent="0.25">
      <c r="A220" s="1865">
        <v>2015188</v>
      </c>
      <c r="C220" s="1782" t="s">
        <v>485</v>
      </c>
      <c r="D220" s="1762" t="s">
        <v>26</v>
      </c>
      <c r="E220" s="1762">
        <v>17</v>
      </c>
      <c r="F220" s="1762">
        <f>E220*10</f>
        <v>170</v>
      </c>
      <c r="G220" s="1762">
        <f>E220*5</f>
        <v>85</v>
      </c>
      <c r="H220" s="1762">
        <f>E220*3</f>
        <v>51</v>
      </c>
      <c r="I220" s="1783">
        <v>1</v>
      </c>
      <c r="J220" s="1783">
        <v>1</v>
      </c>
      <c r="K220" s="1783"/>
      <c r="L220" s="1764">
        <v>55199</v>
      </c>
      <c r="N220" s="1764">
        <f t="shared" si="68"/>
        <v>31965.14</v>
      </c>
      <c r="O220" s="1764">
        <v>24540.14</v>
      </c>
      <c r="P220" s="1850">
        <f t="shared" si="69"/>
        <v>0.76771570529645727</v>
      </c>
      <c r="Q220" s="1764">
        <v>7425</v>
      </c>
      <c r="R220" s="1850">
        <f t="shared" si="70"/>
        <v>0.23228429470354267</v>
      </c>
      <c r="S220" s="1807">
        <f t="shared" si="63"/>
        <v>297</v>
      </c>
      <c r="T220" s="1851"/>
      <c r="U220" s="1764">
        <f t="shared" si="71"/>
        <v>0</v>
      </c>
      <c r="V220" s="1764">
        <f t="shared" si="53"/>
        <v>0</v>
      </c>
      <c r="W220" s="1764">
        <f t="shared" si="57"/>
        <v>55199</v>
      </c>
      <c r="X220" s="1768">
        <v>55199</v>
      </c>
      <c r="Y220" s="1784">
        <v>615204</v>
      </c>
      <c r="Z220" s="1770">
        <v>42310</v>
      </c>
      <c r="AA220" s="1843" t="s">
        <v>104</v>
      </c>
      <c r="AB220" s="1780"/>
      <c r="AC220" s="1762"/>
      <c r="AE220" s="1762"/>
      <c r="AF220" s="1762"/>
      <c r="AG220" s="1762"/>
      <c r="AH220" s="1780"/>
      <c r="AK220" s="1780"/>
      <c r="AL220" s="1780"/>
      <c r="AM220" s="1762"/>
      <c r="AP220" s="1762"/>
      <c r="AQ220" s="1762"/>
      <c r="AR220" s="1780"/>
      <c r="AS220" s="1780"/>
      <c r="AT220" s="1780"/>
      <c r="AU220" s="1780"/>
      <c r="AV220" s="1780"/>
      <c r="AW220" s="1762"/>
      <c r="AZ220" s="1762"/>
      <c r="BA220" s="1762"/>
    </row>
    <row r="221" spans="1:53" x14ac:dyDescent="0.25">
      <c r="A221" s="1865">
        <v>2015189</v>
      </c>
      <c r="C221" s="1782" t="s">
        <v>486</v>
      </c>
      <c r="D221" s="1762" t="s">
        <v>26</v>
      </c>
      <c r="E221" s="1762">
        <v>11</v>
      </c>
      <c r="F221" s="1762">
        <f>E221*9</f>
        <v>99</v>
      </c>
      <c r="G221" s="1762">
        <f>E221*4</f>
        <v>44</v>
      </c>
      <c r="H221" s="1762">
        <f>E221*3</f>
        <v>33</v>
      </c>
      <c r="I221" s="1783">
        <v>1</v>
      </c>
      <c r="J221" s="1783">
        <v>1</v>
      </c>
      <c r="K221" s="1783"/>
      <c r="L221" s="1764">
        <v>30965</v>
      </c>
      <c r="N221" s="1764">
        <f t="shared" si="68"/>
        <v>17691.07</v>
      </c>
      <c r="O221" s="1764">
        <v>13591.07</v>
      </c>
      <c r="P221" s="1850">
        <f t="shared" si="69"/>
        <v>0.76824465676751041</v>
      </c>
      <c r="Q221" s="1764">
        <v>4100</v>
      </c>
      <c r="R221" s="1850">
        <f t="shared" si="70"/>
        <v>0.23175534323248961</v>
      </c>
      <c r="S221" s="1807">
        <f t="shared" si="63"/>
        <v>164</v>
      </c>
      <c r="T221" s="1851"/>
      <c r="U221" s="1764">
        <f t="shared" si="71"/>
        <v>0</v>
      </c>
      <c r="V221" s="1764">
        <f t="shared" si="53"/>
        <v>0</v>
      </c>
      <c r="W221" s="1764">
        <f t="shared" si="57"/>
        <v>30965</v>
      </c>
      <c r="X221" s="1768">
        <v>30965</v>
      </c>
      <c r="Y221" s="1784">
        <v>615207</v>
      </c>
      <c r="Z221" s="1770">
        <v>42339</v>
      </c>
      <c r="AA221" s="1843" t="s">
        <v>104</v>
      </c>
      <c r="AB221" s="1780"/>
      <c r="AC221" s="1762"/>
      <c r="AE221" s="1762"/>
      <c r="AF221" s="1762"/>
      <c r="AG221" s="1762"/>
      <c r="AH221" s="1780"/>
      <c r="AK221" s="1780"/>
      <c r="AL221" s="1780"/>
      <c r="AM221" s="1762"/>
      <c r="AP221" s="1762"/>
      <c r="AQ221" s="1762"/>
      <c r="AR221" s="1780"/>
      <c r="AS221" s="1780"/>
      <c r="AT221" s="1780"/>
      <c r="AU221" s="1780"/>
      <c r="AV221" s="1780"/>
      <c r="AW221" s="1762"/>
      <c r="AZ221" s="1762"/>
      <c r="BA221" s="1762"/>
    </row>
    <row r="222" spans="1:53" x14ac:dyDescent="0.25">
      <c r="A222" s="1866">
        <v>2015190</v>
      </c>
      <c r="C222" s="1782" t="s">
        <v>482</v>
      </c>
      <c r="D222" s="1762" t="s">
        <v>483</v>
      </c>
      <c r="E222" s="1762">
        <v>0</v>
      </c>
      <c r="F222" s="1762">
        <v>2</v>
      </c>
      <c r="G222" s="1762">
        <v>0</v>
      </c>
      <c r="H222" s="1762">
        <v>4</v>
      </c>
      <c r="I222" s="1783">
        <v>1</v>
      </c>
      <c r="J222" s="1783">
        <v>1</v>
      </c>
      <c r="K222" s="1783"/>
      <c r="L222" s="1764">
        <v>1554</v>
      </c>
      <c r="N222" s="1764">
        <f t="shared" si="68"/>
        <v>1001.47</v>
      </c>
      <c r="O222" s="1764">
        <v>798.97</v>
      </c>
      <c r="P222" s="1850">
        <f t="shared" si="69"/>
        <v>0.79779723806005176</v>
      </c>
      <c r="Q222" s="1764">
        <v>202.5</v>
      </c>
      <c r="R222" s="1850">
        <f t="shared" si="70"/>
        <v>0.20220276193994827</v>
      </c>
      <c r="S222" s="1807">
        <f t="shared" si="63"/>
        <v>8.1</v>
      </c>
      <c r="T222" s="1851"/>
      <c r="U222" s="1764">
        <f t="shared" si="71"/>
        <v>0</v>
      </c>
      <c r="V222" s="1764">
        <f t="shared" si="53"/>
        <v>0</v>
      </c>
      <c r="W222" s="1764">
        <f t="shared" si="57"/>
        <v>1554</v>
      </c>
      <c r="X222" s="1768">
        <v>1554</v>
      </c>
      <c r="Y222" s="1784">
        <v>616002</v>
      </c>
      <c r="Z222" s="1770">
        <v>42384</v>
      </c>
      <c r="AA222" s="1843" t="s">
        <v>104</v>
      </c>
      <c r="AB222" s="1780"/>
      <c r="AC222" s="1762"/>
      <c r="AE222" s="1762"/>
      <c r="AF222" s="1762"/>
      <c r="AG222" s="1762"/>
      <c r="AH222" s="1780"/>
      <c r="AK222" s="1780"/>
      <c r="AL222" s="1780"/>
      <c r="AM222" s="1762"/>
      <c r="AP222" s="1762"/>
      <c r="AQ222" s="1762"/>
      <c r="AR222" s="1780"/>
      <c r="AS222" s="1780"/>
      <c r="AT222" s="1780"/>
      <c r="AU222" s="1780"/>
      <c r="AV222" s="1780"/>
      <c r="AW222" s="1762"/>
      <c r="AZ222" s="1762"/>
      <c r="BA222" s="1762"/>
    </row>
    <row r="223" spans="1:53" x14ac:dyDescent="0.25">
      <c r="A223" s="1866">
        <v>2015191</v>
      </c>
      <c r="C223" s="1782" t="s">
        <v>496</v>
      </c>
      <c r="D223" s="1762" t="s">
        <v>26</v>
      </c>
      <c r="E223" s="1762">
        <v>7</v>
      </c>
      <c r="F223" s="1762">
        <f>E223*10</f>
        <v>70</v>
      </c>
      <c r="G223" s="1762">
        <f>E223*5</f>
        <v>35</v>
      </c>
      <c r="H223" s="1762">
        <f>E223*3</f>
        <v>21</v>
      </c>
      <c r="I223" s="1783">
        <v>1</v>
      </c>
      <c r="J223" s="1783">
        <v>1</v>
      </c>
      <c r="K223" s="1783"/>
      <c r="L223" s="1764">
        <v>22729</v>
      </c>
      <c r="N223" s="1764">
        <f t="shared" si="68"/>
        <v>13140.47</v>
      </c>
      <c r="O223" s="1764">
        <v>10098.379999999999</v>
      </c>
      <c r="P223" s="1850">
        <f t="shared" si="69"/>
        <v>0.7684945820050576</v>
      </c>
      <c r="Q223" s="1764">
        <v>3042.09</v>
      </c>
      <c r="R223" s="1850">
        <f t="shared" si="70"/>
        <v>0.23150541799494237</v>
      </c>
      <c r="S223" s="1807">
        <f t="shared" si="63"/>
        <v>121.68360000000001</v>
      </c>
      <c r="T223" s="1851"/>
      <c r="U223" s="1764">
        <f t="shared" si="71"/>
        <v>0</v>
      </c>
      <c r="V223" s="1764">
        <f t="shared" si="53"/>
        <v>0</v>
      </c>
      <c r="W223" s="1764">
        <f t="shared" si="57"/>
        <v>22729</v>
      </c>
      <c r="X223" s="1768">
        <v>22729</v>
      </c>
      <c r="Y223" s="1784">
        <v>615208</v>
      </c>
      <c r="Z223" s="1770">
        <v>42339</v>
      </c>
      <c r="AA223" s="1843" t="s">
        <v>104</v>
      </c>
      <c r="AB223" s="1780"/>
      <c r="AC223" s="1762"/>
      <c r="AE223" s="1762"/>
      <c r="AF223" s="1762"/>
      <c r="AG223" s="1762"/>
      <c r="AH223" s="1780"/>
      <c r="AK223" s="1780"/>
      <c r="AL223" s="1780"/>
      <c r="AM223" s="1762"/>
      <c r="AP223" s="1762"/>
      <c r="AQ223" s="1762"/>
      <c r="AR223" s="1780"/>
      <c r="AS223" s="1780"/>
      <c r="AT223" s="1780"/>
      <c r="AU223" s="1780"/>
      <c r="AV223" s="1780"/>
      <c r="AW223" s="1762"/>
      <c r="AZ223" s="1762"/>
      <c r="BA223" s="1762"/>
    </row>
    <row r="224" spans="1:53" x14ac:dyDescent="0.25">
      <c r="A224" s="1866">
        <v>2015192</v>
      </c>
      <c r="C224" s="1782" t="s">
        <v>497</v>
      </c>
      <c r="D224" s="1762" t="s">
        <v>469</v>
      </c>
      <c r="E224" s="1762">
        <v>1</v>
      </c>
      <c r="F224" s="1762">
        <v>13</v>
      </c>
      <c r="G224" s="1762">
        <v>4</v>
      </c>
      <c r="H224" s="1762">
        <v>3</v>
      </c>
      <c r="I224" s="1783">
        <v>1</v>
      </c>
      <c r="J224" s="1783">
        <v>1</v>
      </c>
      <c r="K224" s="1783"/>
      <c r="L224" s="1764">
        <v>4153.07</v>
      </c>
      <c r="N224" s="1764">
        <f t="shared" si="68"/>
        <v>3023.04</v>
      </c>
      <c r="O224" s="1764">
        <v>2294.29</v>
      </c>
      <c r="P224" s="1850">
        <f t="shared" si="69"/>
        <v>0.75893471472425111</v>
      </c>
      <c r="Q224" s="1764">
        <v>728.75</v>
      </c>
      <c r="R224" s="1850">
        <f t="shared" si="70"/>
        <v>0.24106528527574891</v>
      </c>
      <c r="S224" s="1807">
        <f t="shared" si="63"/>
        <v>29.15</v>
      </c>
      <c r="T224" s="1851"/>
      <c r="U224" s="1764">
        <f t="shared" si="71"/>
        <v>0</v>
      </c>
      <c r="V224" s="1764">
        <f t="shared" si="53"/>
        <v>0</v>
      </c>
      <c r="W224" s="1764">
        <f t="shared" si="57"/>
        <v>4153.07</v>
      </c>
      <c r="X224" s="1768">
        <v>4153.07</v>
      </c>
      <c r="Y224" s="1784">
        <v>616051</v>
      </c>
      <c r="Z224" s="1770">
        <v>42419</v>
      </c>
      <c r="AA224" s="1843" t="s">
        <v>104</v>
      </c>
      <c r="AB224" s="1780"/>
      <c r="AC224" s="1762"/>
      <c r="AE224" s="1762"/>
      <c r="AF224" s="1762"/>
      <c r="AG224" s="1762"/>
      <c r="AH224" s="1780"/>
      <c r="AK224" s="1780"/>
      <c r="AL224" s="1780"/>
      <c r="AM224" s="1762"/>
      <c r="AP224" s="1762"/>
      <c r="AQ224" s="1762"/>
      <c r="AR224" s="1780"/>
      <c r="AS224" s="1780"/>
      <c r="AT224" s="1780"/>
      <c r="AU224" s="1780"/>
      <c r="AV224" s="1780"/>
      <c r="AW224" s="1762"/>
      <c r="AZ224" s="1762"/>
      <c r="BA224" s="1762"/>
    </row>
    <row r="225" spans="1:53" x14ac:dyDescent="0.25">
      <c r="A225" s="1866">
        <v>2015193</v>
      </c>
      <c r="C225" s="1782" t="s">
        <v>506</v>
      </c>
      <c r="D225" s="1762" t="s">
        <v>26</v>
      </c>
      <c r="E225" s="1762">
        <v>0</v>
      </c>
      <c r="F225" s="1762">
        <v>0</v>
      </c>
      <c r="G225" s="1762">
        <v>0</v>
      </c>
      <c r="H225" s="1762">
        <v>0</v>
      </c>
      <c r="I225" s="1783">
        <v>1</v>
      </c>
      <c r="J225" s="1783">
        <v>0</v>
      </c>
      <c r="K225" s="1783"/>
      <c r="L225" s="1764">
        <v>0</v>
      </c>
      <c r="N225" s="1764">
        <v>0</v>
      </c>
      <c r="O225" s="1764">
        <v>10</v>
      </c>
      <c r="P225" s="1762">
        <v>0</v>
      </c>
      <c r="Q225" s="1764">
        <v>0</v>
      </c>
      <c r="R225" s="1762">
        <v>0</v>
      </c>
      <c r="S225" s="1807">
        <f t="shared" si="63"/>
        <v>0</v>
      </c>
      <c r="U225" s="1764">
        <v>0</v>
      </c>
      <c r="V225" s="1764">
        <f t="shared" si="53"/>
        <v>0</v>
      </c>
      <c r="W225" s="1764">
        <f t="shared" si="57"/>
        <v>0</v>
      </c>
      <c r="X225" s="1768"/>
      <c r="Y225" s="1784"/>
      <c r="Z225" s="1770"/>
      <c r="AA225" s="1843"/>
      <c r="AB225" s="1780"/>
      <c r="AC225" s="1762"/>
      <c r="AE225" s="1762"/>
      <c r="AF225" s="1762"/>
      <c r="AG225" s="1762"/>
      <c r="AH225" s="1780"/>
      <c r="AK225" s="1780"/>
      <c r="AL225" s="1780"/>
      <c r="AM225" s="1762"/>
      <c r="AP225" s="1762"/>
      <c r="AQ225" s="1762"/>
      <c r="AR225" s="1780"/>
      <c r="AS225" s="1780"/>
      <c r="AT225" s="1780"/>
      <c r="AU225" s="1780"/>
      <c r="AV225" s="1780"/>
      <c r="AW225" s="1762"/>
      <c r="AZ225" s="1762"/>
      <c r="BA225" s="1762"/>
    </row>
    <row r="226" spans="1:53" x14ac:dyDescent="0.25">
      <c r="A226" s="1866">
        <v>2015194</v>
      </c>
      <c r="C226" s="1782" t="s">
        <v>519</v>
      </c>
      <c r="D226" s="1762" t="s">
        <v>26</v>
      </c>
      <c r="E226" s="1762">
        <v>5</v>
      </c>
      <c r="F226" s="1762">
        <f>E226*6</f>
        <v>30</v>
      </c>
      <c r="G226" s="1762">
        <f>E226*4</f>
        <v>20</v>
      </c>
      <c r="H226" s="1762">
        <f>E226*4</f>
        <v>20</v>
      </c>
      <c r="I226" s="1783">
        <v>1</v>
      </c>
      <c r="J226" s="1783">
        <v>1</v>
      </c>
      <c r="K226" s="1783"/>
      <c r="L226" s="1764">
        <v>11230</v>
      </c>
      <c r="N226" s="1764">
        <f t="shared" ref="N226:N232" si="72">O226+Q226</f>
        <v>7106.28</v>
      </c>
      <c r="O226" s="1764">
        <v>5284.19</v>
      </c>
      <c r="P226" s="1850">
        <f t="shared" ref="P226:P232" si="73">O226/N226</f>
        <v>0.7435943981942732</v>
      </c>
      <c r="Q226" s="1764">
        <v>1822.09</v>
      </c>
      <c r="R226" s="1850">
        <f t="shared" ref="R226:R232" si="74">Q226/N226</f>
        <v>0.25640560180572675</v>
      </c>
      <c r="S226" s="1807">
        <f t="shared" si="63"/>
        <v>72.883600000000001</v>
      </c>
      <c r="T226" s="1851"/>
      <c r="U226" s="1764">
        <f t="shared" ref="U226:U232" si="75">((1-I226)*O226)+((1-J226)*Q226)</f>
        <v>0</v>
      </c>
      <c r="V226" s="1764">
        <f t="shared" si="53"/>
        <v>0</v>
      </c>
      <c r="W226" s="1764">
        <f t="shared" si="57"/>
        <v>11230</v>
      </c>
      <c r="X226" s="1768">
        <v>11230</v>
      </c>
      <c r="Y226" s="1784">
        <v>615210</v>
      </c>
      <c r="Z226" s="1770">
        <v>42342</v>
      </c>
      <c r="AA226" s="1843" t="s">
        <v>104</v>
      </c>
      <c r="AB226" s="1780"/>
      <c r="AC226" s="1762"/>
      <c r="AE226" s="1762"/>
      <c r="AF226" s="1762"/>
      <c r="AG226" s="1762"/>
      <c r="AH226" s="1780"/>
      <c r="AK226" s="1780"/>
      <c r="AL226" s="1780"/>
      <c r="AM226" s="1762"/>
      <c r="AP226" s="1762"/>
      <c r="AQ226" s="1762"/>
      <c r="AR226" s="1780"/>
      <c r="AS226" s="1780"/>
      <c r="AT226" s="1780"/>
      <c r="AU226" s="1780"/>
      <c r="AV226" s="1780"/>
      <c r="AW226" s="1762"/>
      <c r="AZ226" s="1762"/>
      <c r="BA226" s="1762"/>
    </row>
    <row r="227" spans="1:53" x14ac:dyDescent="0.25">
      <c r="A227" s="1866">
        <v>2015195</v>
      </c>
      <c r="C227" s="1782" t="s">
        <v>520</v>
      </c>
      <c r="D227" s="1762" t="s">
        <v>26</v>
      </c>
      <c r="E227" s="1762">
        <v>32</v>
      </c>
      <c r="F227" s="1762">
        <f>E227*6</f>
        <v>192</v>
      </c>
      <c r="G227" s="1762">
        <f>E227*4</f>
        <v>128</v>
      </c>
      <c r="H227" s="1762">
        <f>E227*4</f>
        <v>128</v>
      </c>
      <c r="I227" s="1783">
        <v>1</v>
      </c>
      <c r="J227" s="1783">
        <v>1</v>
      </c>
      <c r="K227" s="1783"/>
      <c r="L227" s="1764">
        <v>71872</v>
      </c>
      <c r="N227" s="1764">
        <f t="shared" si="72"/>
        <v>45540.91</v>
      </c>
      <c r="O227" s="1764">
        <v>33919.660000000003</v>
      </c>
      <c r="P227" s="1850">
        <f t="shared" si="73"/>
        <v>0.74481735213459721</v>
      </c>
      <c r="Q227" s="1764">
        <v>11621.25</v>
      </c>
      <c r="R227" s="1850">
        <f t="shared" si="74"/>
        <v>0.25518264786540273</v>
      </c>
      <c r="S227" s="1807">
        <f t="shared" si="63"/>
        <v>464.85</v>
      </c>
      <c r="T227" s="1851"/>
      <c r="U227" s="1764">
        <f t="shared" si="75"/>
        <v>0</v>
      </c>
      <c r="V227" s="1764">
        <f t="shared" si="53"/>
        <v>0</v>
      </c>
      <c r="W227" s="1764">
        <f t="shared" si="57"/>
        <v>71872</v>
      </c>
      <c r="X227" s="1768">
        <v>71872</v>
      </c>
      <c r="Y227" s="1784">
        <v>615211</v>
      </c>
      <c r="Z227" s="1770">
        <v>42342</v>
      </c>
      <c r="AA227" s="1843" t="s">
        <v>104</v>
      </c>
      <c r="AB227" s="1780"/>
      <c r="AC227" s="1762"/>
      <c r="AE227" s="1762"/>
      <c r="AF227" s="1762"/>
      <c r="AG227" s="1762"/>
      <c r="AH227" s="1780"/>
      <c r="AK227" s="1780"/>
      <c r="AL227" s="1780"/>
      <c r="AM227" s="1762"/>
      <c r="AP227" s="1762"/>
      <c r="AQ227" s="1762"/>
      <c r="AR227" s="1780"/>
      <c r="AS227" s="1780"/>
      <c r="AT227" s="1780"/>
      <c r="AU227" s="1780"/>
      <c r="AV227" s="1780"/>
      <c r="AW227" s="1762"/>
      <c r="AZ227" s="1762"/>
      <c r="BA227" s="1762"/>
    </row>
    <row r="228" spans="1:53" x14ac:dyDescent="0.25">
      <c r="A228" s="1866" t="s">
        <v>971</v>
      </c>
      <c r="C228" s="1782" t="s">
        <v>970</v>
      </c>
      <c r="D228" s="1762" t="s">
        <v>26</v>
      </c>
      <c r="E228" s="1762">
        <v>0</v>
      </c>
      <c r="F228" s="1762">
        <v>0</v>
      </c>
      <c r="G228" s="1762">
        <v>0</v>
      </c>
      <c r="H228" s="1762">
        <v>0</v>
      </c>
      <c r="I228" s="1783">
        <v>1</v>
      </c>
      <c r="J228" s="1783">
        <v>1</v>
      </c>
      <c r="K228" s="1783"/>
      <c r="L228" s="1764">
        <v>563</v>
      </c>
      <c r="N228" s="1764">
        <v>563</v>
      </c>
      <c r="O228" s="1764">
        <v>563</v>
      </c>
      <c r="P228" s="1850">
        <f>O228/N228</f>
        <v>1</v>
      </c>
      <c r="Q228" s="1764">
        <v>563</v>
      </c>
      <c r="R228" s="1850">
        <f>Q228/N228</f>
        <v>1</v>
      </c>
      <c r="S228" s="1807">
        <v>0</v>
      </c>
      <c r="T228" s="1851"/>
      <c r="U228" s="1764">
        <f>((1-I228)*O228)+((1-J228)*Q228)</f>
        <v>0</v>
      </c>
      <c r="V228" s="1764">
        <f>L228-W228</f>
        <v>0</v>
      </c>
      <c r="W228" s="1764">
        <f>X228+AC228+AH228+AM228+AO228+AR228</f>
        <v>563</v>
      </c>
      <c r="X228" s="1768">
        <v>563</v>
      </c>
      <c r="Y228" s="1784">
        <v>616171</v>
      </c>
      <c r="Z228" s="1770">
        <v>42503</v>
      </c>
      <c r="AA228" s="1843" t="s">
        <v>104</v>
      </c>
      <c r="AB228" s="1780"/>
      <c r="AC228" s="1762"/>
      <c r="AE228" s="1762"/>
      <c r="AF228" s="1762"/>
      <c r="AG228" s="1762"/>
      <c r="AH228" s="1780"/>
      <c r="AK228" s="1780"/>
      <c r="AL228" s="1780"/>
      <c r="AM228" s="1762"/>
      <c r="AP228" s="1762"/>
      <c r="AQ228" s="1762"/>
      <c r="AR228" s="1780"/>
      <c r="AS228" s="1780"/>
      <c r="AT228" s="1780"/>
      <c r="AU228" s="1780"/>
      <c r="AV228" s="1780"/>
      <c r="AW228" s="1762"/>
      <c r="AZ228" s="1762"/>
      <c r="BA228" s="1762"/>
    </row>
    <row r="229" spans="1:53" x14ac:dyDescent="0.25">
      <c r="A229" s="1866">
        <v>2015196</v>
      </c>
      <c r="C229" s="1782" t="s">
        <v>512</v>
      </c>
      <c r="D229" s="1762" t="s">
        <v>26</v>
      </c>
      <c r="E229" s="1762">
        <v>1</v>
      </c>
      <c r="F229" s="1762">
        <v>8</v>
      </c>
      <c r="G229" s="1762">
        <v>2</v>
      </c>
      <c r="H229" s="1762">
        <v>2</v>
      </c>
      <c r="I229" s="1783">
        <v>1</v>
      </c>
      <c r="J229" s="1783">
        <v>1</v>
      </c>
      <c r="K229" s="1783"/>
      <c r="L229" s="1764">
        <v>2690</v>
      </c>
      <c r="N229" s="1764">
        <f t="shared" si="72"/>
        <v>496.31</v>
      </c>
      <c r="O229" s="1764">
        <v>362.56</v>
      </c>
      <c r="P229" s="1850">
        <f t="shared" si="73"/>
        <v>0.73051117245270092</v>
      </c>
      <c r="Q229" s="1764">
        <v>133.75</v>
      </c>
      <c r="R229" s="1850">
        <f t="shared" si="74"/>
        <v>0.26948882754729908</v>
      </c>
      <c r="S229" s="1807">
        <f t="shared" si="63"/>
        <v>5.35</v>
      </c>
      <c r="T229" s="1851"/>
      <c r="U229" s="1764">
        <f t="shared" si="75"/>
        <v>0</v>
      </c>
      <c r="V229" s="1764">
        <f t="shared" si="53"/>
        <v>0</v>
      </c>
      <c r="W229" s="1764">
        <f t="shared" si="57"/>
        <v>2690</v>
      </c>
      <c r="X229" s="1768">
        <v>2690</v>
      </c>
      <c r="Y229" s="1784">
        <v>615212</v>
      </c>
      <c r="Z229" s="1770">
        <v>42342</v>
      </c>
      <c r="AA229" s="1843" t="s">
        <v>104</v>
      </c>
      <c r="AB229" s="1780"/>
      <c r="AC229" s="1762"/>
      <c r="AE229" s="1762"/>
      <c r="AF229" s="1762"/>
      <c r="AG229" s="1762"/>
      <c r="AH229" s="1780"/>
      <c r="AK229" s="1780"/>
      <c r="AL229" s="1780"/>
      <c r="AM229" s="1762"/>
      <c r="AP229" s="1762"/>
      <c r="AQ229" s="1762"/>
      <c r="AR229" s="1780"/>
      <c r="AS229" s="1780"/>
      <c r="AT229" s="1780"/>
      <c r="AU229" s="1780"/>
      <c r="AV229" s="1780"/>
      <c r="AW229" s="1762"/>
      <c r="AZ229" s="1762"/>
      <c r="BA229" s="1762"/>
    </row>
    <row r="230" spans="1:53" x14ac:dyDescent="0.25">
      <c r="A230" s="1866">
        <v>2015197</v>
      </c>
      <c r="C230" s="1782" t="s">
        <v>513</v>
      </c>
      <c r="D230" s="1762" t="s">
        <v>26</v>
      </c>
      <c r="E230" s="1762">
        <v>1</v>
      </c>
      <c r="F230" s="1762">
        <v>2</v>
      </c>
      <c r="G230" s="1762">
        <v>1</v>
      </c>
      <c r="H230" s="1762">
        <v>1</v>
      </c>
      <c r="I230" s="1783">
        <v>1</v>
      </c>
      <c r="J230" s="1783">
        <v>1</v>
      </c>
      <c r="K230" s="1783"/>
      <c r="L230" s="1764">
        <v>783</v>
      </c>
      <c r="N230" s="1764">
        <f t="shared" si="72"/>
        <v>1560.9399999999998</v>
      </c>
      <c r="O230" s="1764">
        <v>1226.3499999999999</v>
      </c>
      <c r="P230" s="1850">
        <f t="shared" si="73"/>
        <v>0.78564839135392783</v>
      </c>
      <c r="Q230" s="1764">
        <v>334.59</v>
      </c>
      <c r="R230" s="1850">
        <f t="shared" si="74"/>
        <v>0.21435160864607225</v>
      </c>
      <c r="S230" s="1807">
        <f t="shared" si="63"/>
        <v>13.383599999999999</v>
      </c>
      <c r="T230" s="1851"/>
      <c r="U230" s="1764">
        <f t="shared" si="75"/>
        <v>0</v>
      </c>
      <c r="V230" s="1764">
        <f t="shared" si="53"/>
        <v>0</v>
      </c>
      <c r="W230" s="1764">
        <f t="shared" si="57"/>
        <v>783</v>
      </c>
      <c r="X230" s="1768">
        <v>783</v>
      </c>
      <c r="Y230" s="1784">
        <v>615213</v>
      </c>
      <c r="Z230" s="1770">
        <v>42342</v>
      </c>
      <c r="AA230" s="1843" t="s">
        <v>104</v>
      </c>
      <c r="AB230" s="1780"/>
      <c r="AC230" s="1762"/>
      <c r="AE230" s="1762"/>
      <c r="AF230" s="1762"/>
      <c r="AG230" s="1762"/>
      <c r="AH230" s="1780"/>
      <c r="AK230" s="1780"/>
      <c r="AL230" s="1780"/>
      <c r="AM230" s="1762"/>
      <c r="AP230" s="1762"/>
      <c r="AQ230" s="1762"/>
      <c r="AR230" s="1780"/>
      <c r="AS230" s="1780"/>
      <c r="AT230" s="1780"/>
      <c r="AU230" s="1780"/>
      <c r="AV230" s="1780"/>
      <c r="AW230" s="1762"/>
      <c r="AZ230" s="1762"/>
      <c r="BA230" s="1762"/>
    </row>
    <row r="231" spans="1:53" x14ac:dyDescent="0.25">
      <c r="A231" s="1866">
        <v>2015198</v>
      </c>
      <c r="C231" s="1782" t="s">
        <v>527</v>
      </c>
      <c r="D231" s="1762" t="s">
        <v>352</v>
      </c>
      <c r="E231" s="1762">
        <v>1</v>
      </c>
      <c r="F231" s="1762">
        <v>8</v>
      </c>
      <c r="G231" s="1762">
        <v>5</v>
      </c>
      <c r="H231" s="1762">
        <v>3</v>
      </c>
      <c r="I231" s="1783">
        <v>1</v>
      </c>
      <c r="J231" s="1783">
        <v>1</v>
      </c>
      <c r="K231" s="1783"/>
      <c r="L231" s="1764">
        <v>2280.87</v>
      </c>
      <c r="N231" s="1764">
        <f t="shared" si="72"/>
        <v>1647.71</v>
      </c>
      <c r="O231" s="1764">
        <v>1181.04</v>
      </c>
      <c r="P231" s="1850">
        <f t="shared" si="73"/>
        <v>0.71677661724453934</v>
      </c>
      <c r="Q231" s="1764">
        <v>466.67</v>
      </c>
      <c r="R231" s="1850">
        <f t="shared" si="74"/>
        <v>0.28322338275546061</v>
      </c>
      <c r="S231" s="1807">
        <f t="shared" si="63"/>
        <v>18.666800000000002</v>
      </c>
      <c r="T231" s="1851"/>
      <c r="U231" s="1764">
        <f t="shared" si="75"/>
        <v>0</v>
      </c>
      <c r="V231" s="1764">
        <f t="shared" si="53"/>
        <v>0</v>
      </c>
      <c r="W231" s="1764">
        <f t="shared" si="57"/>
        <v>2280.87</v>
      </c>
      <c r="X231" s="1768">
        <v>2280.87</v>
      </c>
      <c r="Y231" s="1784">
        <v>616048</v>
      </c>
      <c r="Z231" s="1770">
        <v>42412</v>
      </c>
      <c r="AA231" s="1843" t="s">
        <v>104</v>
      </c>
      <c r="AB231" s="1780"/>
      <c r="AC231" s="1762"/>
      <c r="AE231" s="1762"/>
      <c r="AF231" s="1762"/>
      <c r="AG231" s="1762"/>
      <c r="AH231" s="1780"/>
      <c r="AK231" s="1780"/>
      <c r="AL231" s="1780"/>
      <c r="AM231" s="1762"/>
      <c r="AP231" s="1762"/>
      <c r="AQ231" s="1762"/>
      <c r="AR231" s="1780"/>
      <c r="AS231" s="1780"/>
      <c r="AT231" s="1780"/>
      <c r="AU231" s="1780"/>
      <c r="AV231" s="1780"/>
      <c r="AW231" s="1762"/>
      <c r="AZ231" s="1762"/>
      <c r="BA231" s="1762"/>
    </row>
    <row r="232" spans="1:53" x14ac:dyDescent="0.25">
      <c r="A232" s="1866">
        <v>2015199</v>
      </c>
      <c r="C232" s="1782" t="s">
        <v>514</v>
      </c>
      <c r="D232" s="1762" t="s">
        <v>469</v>
      </c>
      <c r="E232" s="1762">
        <v>1</v>
      </c>
      <c r="F232" s="1762">
        <v>8</v>
      </c>
      <c r="G232" s="1762">
        <v>4</v>
      </c>
      <c r="H232" s="1762">
        <v>3</v>
      </c>
      <c r="I232" s="1783">
        <v>1</v>
      </c>
      <c r="J232" s="1783">
        <v>1</v>
      </c>
      <c r="K232" s="1783"/>
      <c r="L232" s="1764">
        <v>2663.57</v>
      </c>
      <c r="N232" s="1764">
        <f t="shared" si="72"/>
        <v>408.33</v>
      </c>
      <c r="O232" s="1764">
        <v>0</v>
      </c>
      <c r="P232" s="1850">
        <f t="shared" si="73"/>
        <v>0</v>
      </c>
      <c r="Q232" s="1764">
        <v>408.33</v>
      </c>
      <c r="R232" s="1850">
        <f t="shared" si="74"/>
        <v>1</v>
      </c>
      <c r="S232" s="1807">
        <f t="shared" si="63"/>
        <v>16.333199999999998</v>
      </c>
      <c r="T232" s="1851"/>
      <c r="U232" s="1764">
        <f t="shared" si="75"/>
        <v>0</v>
      </c>
      <c r="V232" s="1764">
        <f t="shared" si="53"/>
        <v>0</v>
      </c>
      <c r="W232" s="1764">
        <f t="shared" si="57"/>
        <v>2663.57</v>
      </c>
      <c r="X232" s="1768">
        <v>2663.57</v>
      </c>
      <c r="Y232" s="1784">
        <v>616050</v>
      </c>
      <c r="Z232" s="1770">
        <v>42419</v>
      </c>
      <c r="AA232" s="1843" t="s">
        <v>104</v>
      </c>
      <c r="AB232" s="1780"/>
      <c r="AC232" s="1762"/>
      <c r="AE232" s="1762"/>
      <c r="AF232" s="1762"/>
      <c r="AG232" s="1762"/>
      <c r="AH232" s="1780"/>
      <c r="AK232" s="1780"/>
      <c r="AL232" s="1780"/>
      <c r="AM232" s="1762"/>
      <c r="AP232" s="1762"/>
      <c r="AQ232" s="1762"/>
      <c r="AR232" s="1780"/>
      <c r="AS232" s="1780"/>
      <c r="AT232" s="1780"/>
      <c r="AU232" s="1780"/>
      <c r="AV232" s="1780"/>
      <c r="AW232" s="1762"/>
      <c r="AZ232" s="1762"/>
      <c r="BA232" s="1762"/>
    </row>
    <row r="233" spans="1:53" x14ac:dyDescent="0.25">
      <c r="A233" s="1866" t="s">
        <v>1171</v>
      </c>
      <c r="C233" s="1782" t="s">
        <v>1172</v>
      </c>
      <c r="D233" s="1762" t="s">
        <v>469</v>
      </c>
      <c r="E233" s="1762">
        <v>0</v>
      </c>
      <c r="F233" s="1762">
        <v>0</v>
      </c>
      <c r="G233" s="1762">
        <v>0</v>
      </c>
      <c r="H233" s="1762">
        <v>0</v>
      </c>
      <c r="I233" s="1783">
        <v>1</v>
      </c>
      <c r="J233" s="1783">
        <v>1</v>
      </c>
      <c r="K233" s="1783"/>
      <c r="L233" s="1764">
        <v>-822.5</v>
      </c>
      <c r="N233" s="1764">
        <v>100</v>
      </c>
      <c r="O233" s="1764">
        <v>0</v>
      </c>
      <c r="P233" s="1850">
        <f>O233/N233</f>
        <v>0</v>
      </c>
      <c r="Q233" s="1764">
        <v>0</v>
      </c>
      <c r="R233" s="1850">
        <f>Q233/N233</f>
        <v>0</v>
      </c>
      <c r="S233" s="1807">
        <f>Q233/$S$1</f>
        <v>0</v>
      </c>
      <c r="T233" s="1851"/>
      <c r="U233" s="1764">
        <f t="shared" ref="U233:U255" si="76">((1-I233)*O233)+((1-J233)*Q233)</f>
        <v>0</v>
      </c>
      <c r="V233" s="1764">
        <f>L233-W233</f>
        <v>0</v>
      </c>
      <c r="W233" s="1764">
        <f>X233+AC233+AH233+AM233+AO233+AR233</f>
        <v>-822.5</v>
      </c>
      <c r="X233" s="1768">
        <v>-822.5</v>
      </c>
      <c r="Y233" s="1784">
        <v>616193</v>
      </c>
      <c r="Z233" s="1770">
        <v>42503</v>
      </c>
      <c r="AA233" s="1843" t="s">
        <v>104</v>
      </c>
      <c r="AB233" s="1780"/>
      <c r="AC233" s="1762"/>
      <c r="AE233" s="1762"/>
      <c r="AF233" s="1762"/>
      <c r="AG233" s="1762"/>
      <c r="AH233" s="1780"/>
      <c r="AK233" s="1780"/>
      <c r="AL233" s="1780"/>
      <c r="AM233" s="1762"/>
      <c r="AP233" s="1762"/>
      <c r="AQ233" s="1762"/>
      <c r="AR233" s="1780"/>
      <c r="AS233" s="1780"/>
      <c r="AT233" s="1780"/>
      <c r="AU233" s="1780"/>
      <c r="AV233" s="1780"/>
      <c r="AW233" s="1762"/>
      <c r="AZ233" s="1762"/>
      <c r="BA233" s="1762"/>
    </row>
    <row r="234" spans="1:53" x14ac:dyDescent="0.25">
      <c r="A234" s="1866">
        <v>2015200</v>
      </c>
      <c r="C234" s="1782" t="s">
        <v>529</v>
      </c>
      <c r="D234" s="1762" t="s">
        <v>26</v>
      </c>
      <c r="E234" s="1762">
        <v>0</v>
      </c>
      <c r="F234" s="1762">
        <v>0</v>
      </c>
      <c r="G234" s="1762">
        <v>0</v>
      </c>
      <c r="H234" s="1762">
        <v>0</v>
      </c>
      <c r="I234" s="1783">
        <v>1</v>
      </c>
      <c r="J234" s="1783">
        <v>1</v>
      </c>
      <c r="K234" s="1783"/>
      <c r="L234" s="1764">
        <v>860</v>
      </c>
      <c r="N234" s="1764">
        <f>O234+Q234</f>
        <v>430</v>
      </c>
      <c r="O234" s="1764">
        <v>330</v>
      </c>
      <c r="P234" s="1850">
        <f>O234/N234</f>
        <v>0.76744186046511631</v>
      </c>
      <c r="Q234" s="1764">
        <v>100</v>
      </c>
      <c r="R234" s="1850">
        <f>Q234/N234</f>
        <v>0.23255813953488372</v>
      </c>
      <c r="S234" s="1807">
        <f t="shared" si="63"/>
        <v>4</v>
      </c>
      <c r="U234" s="1764">
        <f t="shared" si="76"/>
        <v>0</v>
      </c>
      <c r="V234" s="1764">
        <f t="shared" si="53"/>
        <v>0</v>
      </c>
      <c r="W234" s="1764">
        <f t="shared" si="57"/>
        <v>860</v>
      </c>
      <c r="X234" s="1768">
        <v>860</v>
      </c>
      <c r="Y234" s="1784">
        <v>616001</v>
      </c>
      <c r="Z234" s="1770">
        <v>42384</v>
      </c>
      <c r="AA234" s="1843" t="s">
        <v>104</v>
      </c>
      <c r="AB234" s="1780"/>
      <c r="AC234" s="1762"/>
      <c r="AE234" s="1762"/>
      <c r="AF234" s="1762"/>
      <c r="AG234" s="1762"/>
      <c r="AH234" s="1780"/>
      <c r="AK234" s="1780"/>
      <c r="AL234" s="1780"/>
      <c r="AM234" s="1762"/>
      <c r="AP234" s="1762"/>
      <c r="AQ234" s="1762"/>
      <c r="AR234" s="1780"/>
      <c r="AS234" s="1780"/>
      <c r="AT234" s="1780"/>
      <c r="AU234" s="1780"/>
      <c r="AV234" s="1780"/>
      <c r="AW234" s="1762"/>
      <c r="AZ234" s="1762"/>
      <c r="BA234" s="1762"/>
    </row>
    <row r="235" spans="1:53" x14ac:dyDescent="0.25">
      <c r="A235" s="1866">
        <v>2015201</v>
      </c>
      <c r="C235" s="1782" t="s">
        <v>533</v>
      </c>
      <c r="D235" s="1762" t="s">
        <v>307</v>
      </c>
      <c r="E235" s="1762">
        <v>0</v>
      </c>
      <c r="F235" s="1762">
        <v>4</v>
      </c>
      <c r="G235" s="1762">
        <v>8</v>
      </c>
      <c r="H235" s="1762">
        <v>0</v>
      </c>
      <c r="I235" s="1783">
        <v>1</v>
      </c>
      <c r="J235" s="1783">
        <v>1</v>
      </c>
      <c r="K235" s="1783"/>
      <c r="L235" s="1764">
        <v>638.82000000000005</v>
      </c>
      <c r="S235" s="1807">
        <f t="shared" si="63"/>
        <v>0</v>
      </c>
      <c r="U235" s="1764">
        <f t="shared" si="76"/>
        <v>0</v>
      </c>
      <c r="V235" s="1764">
        <f t="shared" si="53"/>
        <v>0</v>
      </c>
      <c r="W235" s="1764">
        <f t="shared" si="57"/>
        <v>638.82000000000005</v>
      </c>
      <c r="X235" s="1768">
        <v>638.82000000000005</v>
      </c>
      <c r="Y235" s="1784">
        <v>616386</v>
      </c>
      <c r="Z235" s="1770">
        <v>42621</v>
      </c>
      <c r="AA235" s="1843" t="s">
        <v>104</v>
      </c>
      <c r="AB235" s="1780"/>
      <c r="AC235" s="1762"/>
      <c r="AE235" s="1762"/>
      <c r="AF235" s="1762"/>
      <c r="AG235" s="1762"/>
      <c r="AH235" s="1780"/>
      <c r="AK235" s="1780"/>
      <c r="AL235" s="1780"/>
      <c r="AM235" s="1762"/>
      <c r="AP235" s="1762"/>
      <c r="AQ235" s="1762"/>
      <c r="AR235" s="1780"/>
      <c r="AS235" s="1780"/>
      <c r="AT235" s="1780"/>
      <c r="AU235" s="1780"/>
      <c r="AV235" s="1780"/>
      <c r="AW235" s="1762"/>
      <c r="AZ235" s="1762"/>
      <c r="BA235" s="1762"/>
    </row>
    <row r="236" spans="1:53" x14ac:dyDescent="0.25">
      <c r="A236" s="1866">
        <v>2015202</v>
      </c>
      <c r="C236" s="1782" t="s">
        <v>541</v>
      </c>
      <c r="D236" s="1762" t="s">
        <v>26</v>
      </c>
      <c r="E236" s="1762">
        <v>1</v>
      </c>
      <c r="F236" s="1762">
        <v>8</v>
      </c>
      <c r="G236" s="1762">
        <v>5</v>
      </c>
      <c r="H236" s="1762">
        <v>2</v>
      </c>
      <c r="I236" s="1783">
        <v>1</v>
      </c>
      <c r="J236" s="1783">
        <v>1</v>
      </c>
      <c r="K236" s="1783"/>
      <c r="L236" s="1764">
        <v>5027</v>
      </c>
      <c r="N236" s="1764">
        <f t="shared" ref="N236:N247" si="77">O236+Q236</f>
        <v>3514.2400000000002</v>
      </c>
      <c r="O236" s="1764">
        <v>2955.07</v>
      </c>
      <c r="P236" s="1850">
        <f t="shared" ref="P236:P247" si="78">O236/N236</f>
        <v>0.84088451557093424</v>
      </c>
      <c r="Q236" s="1764">
        <v>559.16999999999996</v>
      </c>
      <c r="R236" s="1850">
        <f t="shared" ref="R236:R247" si="79">Q236/N236</f>
        <v>0.15911548442906573</v>
      </c>
      <c r="S236" s="1807">
        <f t="shared" si="63"/>
        <v>22.366799999999998</v>
      </c>
      <c r="U236" s="1764">
        <f t="shared" si="76"/>
        <v>0</v>
      </c>
      <c r="V236" s="1764">
        <f t="shared" si="53"/>
        <v>0</v>
      </c>
      <c r="W236" s="1764">
        <f t="shared" si="57"/>
        <v>5027</v>
      </c>
      <c r="X236" s="1768">
        <v>5027</v>
      </c>
      <c r="Y236" s="1784">
        <v>616021</v>
      </c>
      <c r="Z236" s="1770">
        <v>42396</v>
      </c>
      <c r="AA236" s="1843" t="s">
        <v>104</v>
      </c>
      <c r="AB236" s="1780"/>
      <c r="AC236" s="1762"/>
      <c r="AE236" s="1762"/>
      <c r="AF236" s="1762"/>
      <c r="AG236" s="1762"/>
      <c r="AH236" s="1780"/>
      <c r="AK236" s="1780"/>
      <c r="AL236" s="1780"/>
      <c r="AM236" s="1762"/>
      <c r="AP236" s="1762"/>
      <c r="AQ236" s="1762"/>
      <c r="AR236" s="1780"/>
      <c r="AS236" s="1780"/>
      <c r="AT236" s="1780"/>
      <c r="AU236" s="1780"/>
      <c r="AV236" s="1780"/>
      <c r="AW236" s="1762"/>
      <c r="AZ236" s="1762"/>
      <c r="BA236" s="1762"/>
    </row>
    <row r="237" spans="1:53" x14ac:dyDescent="0.25">
      <c r="A237" s="1866" t="s">
        <v>655</v>
      </c>
      <c r="C237" s="1782" t="s">
        <v>667</v>
      </c>
      <c r="D237" s="1762" t="s">
        <v>26</v>
      </c>
      <c r="E237" s="1762">
        <v>0</v>
      </c>
      <c r="F237" s="1762">
        <v>0</v>
      </c>
      <c r="G237" s="1762">
        <v>0</v>
      </c>
      <c r="H237" s="1762">
        <v>0</v>
      </c>
      <c r="I237" s="1783">
        <v>1</v>
      </c>
      <c r="J237" s="1783">
        <v>1</v>
      </c>
      <c r="K237" s="1783"/>
      <c r="L237" s="1764">
        <v>52.77</v>
      </c>
      <c r="N237" s="1764">
        <f>O237+Q237</f>
        <v>52.77</v>
      </c>
      <c r="O237" s="1764">
        <v>52.77</v>
      </c>
      <c r="P237" s="1850">
        <f>O237/N237</f>
        <v>1</v>
      </c>
      <c r="Q237" s="1764">
        <v>0</v>
      </c>
      <c r="R237" s="1850">
        <f>Q237/N237</f>
        <v>0</v>
      </c>
      <c r="S237" s="1807">
        <f>Q237/$S$1</f>
        <v>0</v>
      </c>
      <c r="U237" s="1764">
        <f t="shared" si="76"/>
        <v>0</v>
      </c>
      <c r="V237" s="1764">
        <f>L237-W237</f>
        <v>0</v>
      </c>
      <c r="W237" s="1764">
        <f>X237+AC237+AH237+AM237+AO237+AR237</f>
        <v>52.77</v>
      </c>
      <c r="X237" s="1768">
        <v>52.77</v>
      </c>
      <c r="Y237" s="1784">
        <v>616039</v>
      </c>
      <c r="Z237" s="1770">
        <v>42410</v>
      </c>
      <c r="AA237" s="1843" t="s">
        <v>104</v>
      </c>
      <c r="AB237" s="1780"/>
      <c r="AC237" s="1762"/>
      <c r="AE237" s="1762"/>
      <c r="AF237" s="1762"/>
      <c r="AG237" s="1762"/>
      <c r="AH237" s="1780"/>
      <c r="AK237" s="1780"/>
      <c r="AL237" s="1780"/>
      <c r="AM237" s="1762"/>
      <c r="AP237" s="1762"/>
      <c r="AQ237" s="1762"/>
      <c r="AR237" s="1780"/>
      <c r="AS237" s="1780"/>
      <c r="AT237" s="1780"/>
      <c r="AU237" s="1780"/>
      <c r="AV237" s="1780"/>
      <c r="AW237" s="1762"/>
      <c r="AZ237" s="1762"/>
      <c r="BA237" s="1762"/>
    </row>
    <row r="238" spans="1:53" x14ac:dyDescent="0.25">
      <c r="A238" s="1866">
        <v>2015203</v>
      </c>
      <c r="C238" s="1782" t="s">
        <v>542</v>
      </c>
      <c r="D238" s="1762" t="s">
        <v>26</v>
      </c>
      <c r="E238" s="1762">
        <v>1</v>
      </c>
      <c r="F238" s="1762">
        <v>8</v>
      </c>
      <c r="G238" s="1762">
        <v>5</v>
      </c>
      <c r="H238" s="1762">
        <v>2</v>
      </c>
      <c r="I238" s="1783">
        <v>1</v>
      </c>
      <c r="J238" s="1783">
        <v>1</v>
      </c>
      <c r="K238" s="1783"/>
      <c r="L238" s="1764">
        <v>5027</v>
      </c>
      <c r="N238" s="1764">
        <f t="shared" si="77"/>
        <v>3514.2400000000002</v>
      </c>
      <c r="O238" s="1764">
        <v>2955.07</v>
      </c>
      <c r="P238" s="1850">
        <f t="shared" si="78"/>
        <v>0.84088451557093424</v>
      </c>
      <c r="Q238" s="1764">
        <v>559.16999999999996</v>
      </c>
      <c r="R238" s="1850">
        <f t="shared" si="79"/>
        <v>0.15911548442906573</v>
      </c>
      <c r="S238" s="1807">
        <f>Q238/$S$1</f>
        <v>22.366799999999998</v>
      </c>
      <c r="U238" s="1764">
        <f t="shared" si="76"/>
        <v>0</v>
      </c>
      <c r="V238" s="1764">
        <f t="shared" si="53"/>
        <v>0</v>
      </c>
      <c r="W238" s="1764">
        <f t="shared" si="57"/>
        <v>5027</v>
      </c>
      <c r="X238" s="1768">
        <v>5027</v>
      </c>
      <c r="Y238" s="1784">
        <v>616022</v>
      </c>
      <c r="Z238" s="1770">
        <v>42427</v>
      </c>
      <c r="AA238" s="1843" t="s">
        <v>104</v>
      </c>
      <c r="AB238" s="1780"/>
      <c r="AC238" s="1762"/>
      <c r="AE238" s="1762"/>
      <c r="AF238" s="1762"/>
      <c r="AG238" s="1762"/>
      <c r="AH238" s="1780"/>
      <c r="AK238" s="1780"/>
      <c r="AL238" s="1780"/>
      <c r="AM238" s="1762"/>
      <c r="AP238" s="1762"/>
      <c r="AQ238" s="1762"/>
      <c r="AR238" s="1780"/>
      <c r="AS238" s="1780"/>
      <c r="AT238" s="1780"/>
      <c r="AU238" s="1780"/>
      <c r="AV238" s="1780"/>
      <c r="AW238" s="1762"/>
      <c r="AZ238" s="1762"/>
      <c r="BA238" s="1762"/>
    </row>
    <row r="239" spans="1:53" x14ac:dyDescent="0.25">
      <c r="A239" s="1866">
        <v>2015204</v>
      </c>
      <c r="C239" s="1782" t="s">
        <v>543</v>
      </c>
      <c r="D239" s="1762" t="s">
        <v>26</v>
      </c>
      <c r="E239" s="1762">
        <v>1</v>
      </c>
      <c r="F239" s="1762">
        <v>8</v>
      </c>
      <c r="G239" s="1762">
        <v>5</v>
      </c>
      <c r="H239" s="1762">
        <v>2</v>
      </c>
      <c r="I239" s="1783">
        <v>1</v>
      </c>
      <c r="J239" s="1783">
        <v>1</v>
      </c>
      <c r="K239" s="1783"/>
      <c r="L239" s="1764">
        <v>5027</v>
      </c>
      <c r="N239" s="1764">
        <f t="shared" si="77"/>
        <v>3514.2400000000002</v>
      </c>
      <c r="O239" s="1764">
        <v>2955.07</v>
      </c>
      <c r="P239" s="1850">
        <f t="shared" si="78"/>
        <v>0.84088451557093424</v>
      </c>
      <c r="Q239" s="1764">
        <v>559.16999999999996</v>
      </c>
      <c r="R239" s="1850">
        <f t="shared" si="79"/>
        <v>0.15911548442906573</v>
      </c>
      <c r="S239" s="1807">
        <f>Q239/$S$1</f>
        <v>22.366799999999998</v>
      </c>
      <c r="U239" s="1764">
        <f t="shared" si="76"/>
        <v>0</v>
      </c>
      <c r="V239" s="1764">
        <f t="shared" si="53"/>
        <v>0</v>
      </c>
      <c r="W239" s="1764">
        <f t="shared" si="57"/>
        <v>5027</v>
      </c>
      <c r="X239" s="1768">
        <v>5027</v>
      </c>
      <c r="Y239" s="1784">
        <v>616023</v>
      </c>
      <c r="Z239" s="1770">
        <v>42396</v>
      </c>
      <c r="AA239" s="1843" t="s">
        <v>104</v>
      </c>
      <c r="AB239" s="1780"/>
      <c r="AC239" s="1762"/>
      <c r="AE239" s="1762"/>
      <c r="AF239" s="1762"/>
      <c r="AG239" s="1762"/>
      <c r="AH239" s="1780"/>
      <c r="AK239" s="1780"/>
      <c r="AL239" s="1780"/>
      <c r="AM239" s="1762"/>
      <c r="AP239" s="1762"/>
      <c r="AQ239" s="1762"/>
      <c r="AR239" s="1780"/>
      <c r="AS239" s="1780"/>
      <c r="AT239" s="1780"/>
      <c r="AU239" s="1780"/>
      <c r="AV239" s="1780"/>
      <c r="AW239" s="1762"/>
      <c r="AZ239" s="1762"/>
      <c r="BA239" s="1762"/>
    </row>
    <row r="240" spans="1:53" x14ac:dyDescent="0.25">
      <c r="A240" s="1866">
        <v>2015205</v>
      </c>
      <c r="C240" s="1782" t="s">
        <v>544</v>
      </c>
      <c r="D240" s="1762" t="s">
        <v>26</v>
      </c>
      <c r="E240" s="1762">
        <v>1</v>
      </c>
      <c r="F240" s="1762">
        <v>8</v>
      </c>
      <c r="G240" s="1762">
        <v>5</v>
      </c>
      <c r="H240" s="1762">
        <v>2</v>
      </c>
      <c r="I240" s="1783">
        <v>1</v>
      </c>
      <c r="J240" s="1783">
        <v>1</v>
      </c>
      <c r="K240" s="1783"/>
      <c r="L240" s="1764">
        <v>5251</v>
      </c>
      <c r="N240" s="1764">
        <f t="shared" si="77"/>
        <v>3579.75</v>
      </c>
      <c r="O240" s="1764">
        <v>2915.17</v>
      </c>
      <c r="P240" s="1850">
        <f t="shared" si="78"/>
        <v>0.81435016411760597</v>
      </c>
      <c r="Q240" s="1764">
        <v>664.58</v>
      </c>
      <c r="R240" s="1850">
        <f t="shared" si="79"/>
        <v>0.18564983588239403</v>
      </c>
      <c r="S240" s="1807">
        <f t="shared" si="63"/>
        <v>26.583200000000001</v>
      </c>
      <c r="U240" s="1764">
        <f t="shared" si="76"/>
        <v>0</v>
      </c>
      <c r="V240" s="1764">
        <f t="shared" si="53"/>
        <v>0</v>
      </c>
      <c r="W240" s="1764">
        <f t="shared" si="57"/>
        <v>5251</v>
      </c>
      <c r="X240" s="1768">
        <v>5251</v>
      </c>
      <c r="Y240" s="1784">
        <v>616024</v>
      </c>
      <c r="Z240" s="1770">
        <v>42396</v>
      </c>
      <c r="AA240" s="1843" t="s">
        <v>104</v>
      </c>
      <c r="AB240" s="1780"/>
      <c r="AC240" s="1762"/>
      <c r="AE240" s="1762"/>
      <c r="AF240" s="1762"/>
      <c r="AG240" s="1762"/>
      <c r="AH240" s="1780"/>
      <c r="AK240" s="1780"/>
      <c r="AL240" s="1780"/>
      <c r="AM240" s="1762"/>
      <c r="AP240" s="1762"/>
      <c r="AQ240" s="1762"/>
      <c r="AR240" s="1780"/>
      <c r="AS240" s="1780"/>
      <c r="AT240" s="1780"/>
      <c r="AU240" s="1780"/>
      <c r="AV240" s="1780"/>
      <c r="AW240" s="1762"/>
      <c r="AZ240" s="1762"/>
      <c r="BA240" s="1762"/>
    </row>
    <row r="241" spans="1:98" x14ac:dyDescent="0.25">
      <c r="A241" s="1866">
        <v>2015206</v>
      </c>
      <c r="C241" s="1782" t="s">
        <v>545</v>
      </c>
      <c r="D241" s="1762" t="s">
        <v>26</v>
      </c>
      <c r="E241" s="1762">
        <v>1</v>
      </c>
      <c r="F241" s="1762">
        <v>8</v>
      </c>
      <c r="G241" s="1762">
        <v>5</v>
      </c>
      <c r="H241" s="1762">
        <v>2</v>
      </c>
      <c r="I241" s="1783">
        <v>1</v>
      </c>
      <c r="J241" s="1783">
        <v>1</v>
      </c>
      <c r="K241" s="1783"/>
      <c r="L241" s="1764">
        <v>5251</v>
      </c>
      <c r="N241" s="1764">
        <f t="shared" si="77"/>
        <v>3579.75</v>
      </c>
      <c r="O241" s="1764">
        <v>2915.17</v>
      </c>
      <c r="P241" s="1850">
        <f t="shared" si="78"/>
        <v>0.81435016411760597</v>
      </c>
      <c r="Q241" s="1764">
        <v>664.58</v>
      </c>
      <c r="R241" s="1850">
        <f t="shared" si="79"/>
        <v>0.18564983588239403</v>
      </c>
      <c r="S241" s="1807">
        <f t="shared" ref="S241:S246" si="80">Q241/$S$1</f>
        <v>26.583200000000001</v>
      </c>
      <c r="U241" s="1764">
        <f t="shared" si="76"/>
        <v>0</v>
      </c>
      <c r="V241" s="1764">
        <f t="shared" si="53"/>
        <v>0</v>
      </c>
      <c r="W241" s="1764">
        <f t="shared" si="57"/>
        <v>5251</v>
      </c>
      <c r="X241" s="1768">
        <v>5251</v>
      </c>
      <c r="Y241" s="1784">
        <v>616025</v>
      </c>
      <c r="Z241" s="1770">
        <v>42396</v>
      </c>
      <c r="AA241" s="1843" t="s">
        <v>104</v>
      </c>
      <c r="AB241" s="1843"/>
      <c r="AH241" s="1867"/>
      <c r="AK241" s="1868"/>
      <c r="AL241" s="1868"/>
      <c r="AR241" s="1867"/>
      <c r="AS241" s="1780"/>
      <c r="AT241" s="1780"/>
      <c r="AU241" s="1868"/>
      <c r="AV241" s="1868"/>
    </row>
    <row r="242" spans="1:98" x14ac:dyDescent="0.25">
      <c r="A242" s="1866">
        <v>2015207</v>
      </c>
      <c r="C242" s="1782" t="s">
        <v>546</v>
      </c>
      <c r="D242" s="1762" t="s">
        <v>26</v>
      </c>
      <c r="E242" s="1762">
        <v>1</v>
      </c>
      <c r="F242" s="1762">
        <v>8</v>
      </c>
      <c r="G242" s="1762">
        <v>5</v>
      </c>
      <c r="H242" s="1762">
        <v>2</v>
      </c>
      <c r="I242" s="1783">
        <v>1</v>
      </c>
      <c r="J242" s="1783">
        <v>1</v>
      </c>
      <c r="K242" s="1783"/>
      <c r="L242" s="1764">
        <v>5251</v>
      </c>
      <c r="N242" s="1764">
        <f t="shared" si="77"/>
        <v>3579.75</v>
      </c>
      <c r="O242" s="1764">
        <v>2915.17</v>
      </c>
      <c r="P242" s="1850">
        <f t="shared" si="78"/>
        <v>0.81435016411760597</v>
      </c>
      <c r="Q242" s="1764">
        <v>664.58</v>
      </c>
      <c r="R242" s="1850">
        <f t="shared" si="79"/>
        <v>0.18564983588239403</v>
      </c>
      <c r="S242" s="1807">
        <f t="shared" si="80"/>
        <v>26.583200000000001</v>
      </c>
      <c r="U242" s="1764">
        <f t="shared" si="76"/>
        <v>0</v>
      </c>
      <c r="V242" s="1764">
        <f t="shared" si="53"/>
        <v>0</v>
      </c>
      <c r="W242" s="1764">
        <f t="shared" si="57"/>
        <v>5251</v>
      </c>
      <c r="X242" s="1768">
        <v>5251</v>
      </c>
      <c r="Y242" s="1784">
        <v>616026</v>
      </c>
      <c r="Z242" s="1770">
        <v>42396</v>
      </c>
      <c r="AA242" s="1843" t="s">
        <v>104</v>
      </c>
      <c r="AB242" s="1843"/>
      <c r="AH242" s="1867"/>
      <c r="AK242" s="1868"/>
      <c r="AL242" s="1868"/>
      <c r="AR242" s="1867"/>
      <c r="AS242" s="1780"/>
      <c r="AT242" s="1780"/>
      <c r="AU242" s="1868"/>
      <c r="AV242" s="1868"/>
    </row>
    <row r="243" spans="1:98" x14ac:dyDescent="0.25">
      <c r="A243" s="1866">
        <v>2015208</v>
      </c>
      <c r="C243" s="1782" t="s">
        <v>547</v>
      </c>
      <c r="D243" s="1762" t="s">
        <v>26</v>
      </c>
      <c r="E243" s="1762">
        <v>1</v>
      </c>
      <c r="F243" s="1762">
        <v>8</v>
      </c>
      <c r="G243" s="1762">
        <v>5</v>
      </c>
      <c r="H243" s="1762">
        <v>2</v>
      </c>
      <c r="I243" s="1783">
        <v>1</v>
      </c>
      <c r="J243" s="1783">
        <v>1</v>
      </c>
      <c r="K243" s="1783"/>
      <c r="L243" s="1764">
        <v>5251</v>
      </c>
      <c r="N243" s="1764">
        <f t="shared" si="77"/>
        <v>3579.75</v>
      </c>
      <c r="O243" s="1764">
        <v>2915.17</v>
      </c>
      <c r="P243" s="1850">
        <f t="shared" si="78"/>
        <v>0.81435016411760597</v>
      </c>
      <c r="Q243" s="1764">
        <v>664.58</v>
      </c>
      <c r="R243" s="1850">
        <f t="shared" si="79"/>
        <v>0.18564983588239403</v>
      </c>
      <c r="S243" s="1807">
        <f t="shared" si="80"/>
        <v>26.583200000000001</v>
      </c>
      <c r="U243" s="1764">
        <f t="shared" si="76"/>
        <v>0</v>
      </c>
      <c r="V243" s="1764">
        <f t="shared" si="53"/>
        <v>0</v>
      </c>
      <c r="W243" s="1764">
        <f t="shared" si="57"/>
        <v>5251</v>
      </c>
      <c r="X243" s="1768">
        <v>5251</v>
      </c>
      <c r="Y243" s="1784">
        <v>616027</v>
      </c>
      <c r="Z243" s="1770">
        <v>42396</v>
      </c>
      <c r="AA243" s="1843" t="s">
        <v>104</v>
      </c>
      <c r="AB243" s="1843"/>
      <c r="AH243" s="1867"/>
      <c r="AK243" s="1868"/>
      <c r="AL243" s="1868"/>
      <c r="AR243" s="1867"/>
      <c r="AS243" s="1780"/>
      <c r="AT243" s="1780"/>
      <c r="AU243" s="1868"/>
      <c r="AV243" s="1868"/>
    </row>
    <row r="244" spans="1:98" x14ac:dyDescent="0.25">
      <c r="A244" s="1869" t="s">
        <v>720</v>
      </c>
      <c r="C244" s="1782" t="s">
        <v>721</v>
      </c>
      <c r="D244" s="1762" t="s">
        <v>26</v>
      </c>
      <c r="E244" s="1762">
        <v>0</v>
      </c>
      <c r="F244" s="1762">
        <v>0</v>
      </c>
      <c r="G244" s="1762">
        <v>0</v>
      </c>
      <c r="H244" s="1762">
        <v>0</v>
      </c>
      <c r="I244" s="1783">
        <v>1</v>
      </c>
      <c r="J244" s="1783">
        <v>1</v>
      </c>
      <c r="K244" s="1783"/>
      <c r="L244" s="1764">
        <v>120</v>
      </c>
      <c r="N244" s="1764">
        <f>O244+Q244</f>
        <v>60</v>
      </c>
      <c r="O244" s="1764">
        <v>60</v>
      </c>
      <c r="P244" s="1850">
        <f>O244/N244</f>
        <v>1</v>
      </c>
      <c r="Q244" s="1764">
        <v>0</v>
      </c>
      <c r="R244" s="1850">
        <f>Q244/N244</f>
        <v>0</v>
      </c>
      <c r="S244" s="1807">
        <f t="shared" si="80"/>
        <v>0</v>
      </c>
      <c r="U244" s="1764">
        <f t="shared" si="76"/>
        <v>0</v>
      </c>
      <c r="V244" s="1764">
        <f>L244-W244</f>
        <v>0</v>
      </c>
      <c r="W244" s="1764">
        <f>X244+AC244+AH244+AM244+AO244+AR244</f>
        <v>120</v>
      </c>
      <c r="X244" s="1768">
        <v>120</v>
      </c>
      <c r="Y244" s="1784">
        <v>616119</v>
      </c>
      <c r="Z244" s="1770">
        <v>42479</v>
      </c>
      <c r="AA244" s="1843" t="s">
        <v>104</v>
      </c>
      <c r="AB244" s="1843"/>
      <c r="AH244" s="1867"/>
      <c r="AK244" s="1868"/>
      <c r="AL244" s="1868"/>
      <c r="AR244" s="1867"/>
      <c r="AS244" s="1780"/>
      <c r="AT244" s="1780"/>
      <c r="AU244" s="1868"/>
      <c r="AV244" s="1868"/>
    </row>
    <row r="245" spans="1:98" x14ac:dyDescent="0.25">
      <c r="A245" s="1866">
        <v>2015209</v>
      </c>
      <c r="C245" s="1782" t="s">
        <v>548</v>
      </c>
      <c r="D245" s="1762" t="s">
        <v>26</v>
      </c>
      <c r="E245" s="1762">
        <v>1</v>
      </c>
      <c r="F245" s="1762">
        <v>8</v>
      </c>
      <c r="G245" s="1762">
        <v>5</v>
      </c>
      <c r="H245" s="1762">
        <v>2</v>
      </c>
      <c r="I245" s="1783">
        <v>1</v>
      </c>
      <c r="J245" s="1783">
        <v>1</v>
      </c>
      <c r="K245" s="1783"/>
      <c r="L245" s="1764">
        <v>5251</v>
      </c>
      <c r="N245" s="1764">
        <f t="shared" si="77"/>
        <v>3579.75</v>
      </c>
      <c r="O245" s="1764">
        <v>2915.17</v>
      </c>
      <c r="P245" s="1850">
        <f t="shared" si="78"/>
        <v>0.81435016411760597</v>
      </c>
      <c r="Q245" s="1764">
        <v>664.58</v>
      </c>
      <c r="R245" s="1850">
        <f t="shared" si="79"/>
        <v>0.18564983588239403</v>
      </c>
      <c r="S245" s="1807">
        <f t="shared" si="80"/>
        <v>26.583200000000001</v>
      </c>
      <c r="U245" s="1764">
        <f t="shared" si="76"/>
        <v>0</v>
      </c>
      <c r="V245" s="1764">
        <f t="shared" si="53"/>
        <v>0</v>
      </c>
      <c r="W245" s="1764">
        <f t="shared" si="57"/>
        <v>5251</v>
      </c>
      <c r="X245" s="1768">
        <v>5251</v>
      </c>
      <c r="Y245" s="1784">
        <v>616028</v>
      </c>
      <c r="Z245" s="1770">
        <v>42396</v>
      </c>
      <c r="AA245" s="1843" t="s">
        <v>104</v>
      </c>
      <c r="AB245" s="1843"/>
      <c r="AH245" s="1867"/>
      <c r="AK245" s="1868"/>
      <c r="AL245" s="1868"/>
      <c r="AR245" s="1867"/>
      <c r="AS245" s="1780"/>
      <c r="AT245" s="1780"/>
      <c r="AU245" s="1868"/>
      <c r="AV245" s="1868"/>
    </row>
    <row r="246" spans="1:98" x14ac:dyDescent="0.25">
      <c r="A246" s="1869" t="s">
        <v>734</v>
      </c>
      <c r="C246" s="1782" t="s">
        <v>744</v>
      </c>
      <c r="D246" s="1762" t="s">
        <v>26</v>
      </c>
      <c r="E246" s="1762">
        <v>0</v>
      </c>
      <c r="F246" s="1762">
        <v>0</v>
      </c>
      <c r="G246" s="1762">
        <v>0</v>
      </c>
      <c r="H246" s="1762">
        <v>0</v>
      </c>
      <c r="I246" s="1783">
        <v>1</v>
      </c>
      <c r="J246" s="1783">
        <v>1</v>
      </c>
      <c r="K246" s="1783"/>
      <c r="L246" s="1764">
        <v>293.62</v>
      </c>
      <c r="N246" s="1764">
        <f>O246+Q246</f>
        <v>146.81</v>
      </c>
      <c r="O246" s="1764">
        <v>146.81</v>
      </c>
      <c r="P246" s="1850">
        <f>O246/N246</f>
        <v>1</v>
      </c>
      <c r="Q246" s="1764">
        <v>0</v>
      </c>
      <c r="R246" s="1850">
        <f>Q246/N246</f>
        <v>0</v>
      </c>
      <c r="S246" s="1807">
        <f t="shared" si="80"/>
        <v>0</v>
      </c>
      <c r="U246" s="1764">
        <f t="shared" si="76"/>
        <v>0</v>
      </c>
      <c r="V246" s="1764">
        <f>L246-W246</f>
        <v>0</v>
      </c>
      <c r="W246" s="1764">
        <f>X246+AC246+AH246+AM246+AO246+AR246</f>
        <v>293.62</v>
      </c>
      <c r="X246" s="1768">
        <v>293.62</v>
      </c>
      <c r="Y246" s="1784">
        <v>616120</v>
      </c>
      <c r="Z246" s="1770">
        <v>42479</v>
      </c>
      <c r="AA246" s="1843" t="s">
        <v>104</v>
      </c>
      <c r="AB246" s="1843"/>
      <c r="AH246" s="1867"/>
      <c r="AK246" s="1868"/>
      <c r="AL246" s="1868"/>
      <c r="AR246" s="1867"/>
      <c r="AS246" s="1780"/>
      <c r="AT246" s="1780"/>
      <c r="AU246" s="1868"/>
      <c r="AV246" s="1868"/>
    </row>
    <row r="247" spans="1:98" x14ac:dyDescent="0.25">
      <c r="A247" s="1866">
        <v>2015210</v>
      </c>
      <c r="C247" s="1782" t="s">
        <v>549</v>
      </c>
      <c r="D247" s="1762" t="s">
        <v>26</v>
      </c>
      <c r="E247" s="1762">
        <v>1</v>
      </c>
      <c r="F247" s="1762">
        <v>8</v>
      </c>
      <c r="G247" s="1762">
        <v>5</v>
      </c>
      <c r="H247" s="1762">
        <v>2</v>
      </c>
      <c r="I247" s="1783">
        <v>1</v>
      </c>
      <c r="J247" s="1783">
        <v>1</v>
      </c>
      <c r="K247" s="1783"/>
      <c r="L247" s="1764">
        <v>4330</v>
      </c>
      <c r="N247" s="1764">
        <f t="shared" si="77"/>
        <v>3002.86</v>
      </c>
      <c r="O247" s="1764">
        <v>2526.61</v>
      </c>
      <c r="P247" s="1850">
        <f t="shared" si="78"/>
        <v>0.84140119752502618</v>
      </c>
      <c r="Q247" s="1764">
        <v>476.25</v>
      </c>
      <c r="R247" s="1850">
        <f t="shared" si="79"/>
        <v>0.15859880247497385</v>
      </c>
      <c r="S247" s="1807">
        <f t="shared" si="63"/>
        <v>19.05</v>
      </c>
      <c r="U247" s="1764">
        <f t="shared" si="76"/>
        <v>0</v>
      </c>
      <c r="V247" s="1764">
        <f t="shared" si="53"/>
        <v>0</v>
      </c>
      <c r="W247" s="1764">
        <f t="shared" si="57"/>
        <v>4330</v>
      </c>
      <c r="X247" s="1768">
        <v>4330</v>
      </c>
      <c r="Y247" s="1784">
        <v>616029</v>
      </c>
      <c r="Z247" s="1770">
        <v>42396</v>
      </c>
      <c r="AA247" s="1843" t="s">
        <v>104</v>
      </c>
      <c r="AB247" s="1843"/>
      <c r="AH247" s="1867"/>
      <c r="AK247" s="1868"/>
      <c r="AL247" s="1868"/>
      <c r="AR247" s="1867"/>
      <c r="AS247" s="1780"/>
      <c r="AT247" s="1780"/>
      <c r="AU247" s="1868"/>
      <c r="AV247" s="1868"/>
    </row>
    <row r="248" spans="1:98" x14ac:dyDescent="0.25">
      <c r="A248" s="1866">
        <v>2015211</v>
      </c>
      <c r="C248" s="1782" t="s">
        <v>553</v>
      </c>
      <c r="D248" s="1762" t="s">
        <v>26</v>
      </c>
      <c r="E248" s="1762">
        <v>1</v>
      </c>
      <c r="F248" s="1762">
        <v>8</v>
      </c>
      <c r="G248" s="1762">
        <v>5</v>
      </c>
      <c r="H248" s="1762">
        <v>2</v>
      </c>
      <c r="I248" s="1783">
        <v>1</v>
      </c>
      <c r="J248" s="1783">
        <v>1</v>
      </c>
      <c r="K248" s="1783"/>
      <c r="L248" s="1764">
        <v>4330</v>
      </c>
      <c r="N248" s="1764">
        <f t="shared" ref="N248:N254" si="81">O248+Q248</f>
        <v>3002.86</v>
      </c>
      <c r="O248" s="1764">
        <v>2526.61</v>
      </c>
      <c r="P248" s="1850">
        <f t="shared" ref="P248:P254" si="82">O248/N248</f>
        <v>0.84140119752502618</v>
      </c>
      <c r="Q248" s="1764">
        <v>476.25</v>
      </c>
      <c r="R248" s="1850">
        <f t="shared" ref="R248:R254" si="83">Q248/N248</f>
        <v>0.15859880247497385</v>
      </c>
      <c r="S248" s="1807">
        <f t="shared" si="63"/>
        <v>19.05</v>
      </c>
      <c r="U248" s="1764">
        <f t="shared" si="76"/>
        <v>0</v>
      </c>
      <c r="V248" s="1764">
        <f t="shared" si="53"/>
        <v>0</v>
      </c>
      <c r="W248" s="1764">
        <f t="shared" si="57"/>
        <v>4330</v>
      </c>
      <c r="X248" s="1768">
        <v>4330</v>
      </c>
      <c r="Y248" s="1784">
        <v>616030</v>
      </c>
      <c r="Z248" s="1770">
        <v>42396</v>
      </c>
      <c r="AA248" s="1843" t="s">
        <v>104</v>
      </c>
      <c r="AB248" s="1843"/>
      <c r="AH248" s="1867"/>
      <c r="AK248" s="1868"/>
      <c r="AL248" s="1868"/>
      <c r="AR248" s="1867"/>
      <c r="AS248" s="1780"/>
      <c r="AT248" s="1780"/>
      <c r="AU248" s="1868"/>
      <c r="AV248" s="1868"/>
    </row>
    <row r="249" spans="1:98" x14ac:dyDescent="0.25">
      <c r="A249" s="1866">
        <v>2015212</v>
      </c>
      <c r="C249" s="1782" t="s">
        <v>554</v>
      </c>
      <c r="D249" s="1762" t="s">
        <v>26</v>
      </c>
      <c r="E249" s="1762">
        <v>0</v>
      </c>
      <c r="F249" s="1762">
        <v>0</v>
      </c>
      <c r="G249" s="1762">
        <v>0</v>
      </c>
      <c r="H249" s="1762">
        <v>0</v>
      </c>
      <c r="I249" s="1783">
        <v>1</v>
      </c>
      <c r="J249" s="1783">
        <v>1</v>
      </c>
      <c r="K249" s="1783"/>
      <c r="L249" s="1764">
        <v>694</v>
      </c>
      <c r="N249" s="1764">
        <f t="shared" si="81"/>
        <v>347</v>
      </c>
      <c r="O249" s="1764">
        <v>347</v>
      </c>
      <c r="P249" s="1850">
        <f t="shared" si="82"/>
        <v>1</v>
      </c>
      <c r="Q249" s="1764">
        <v>0</v>
      </c>
      <c r="R249" s="1850">
        <f t="shared" si="83"/>
        <v>0</v>
      </c>
      <c r="S249" s="1807">
        <f t="shared" si="63"/>
        <v>0</v>
      </c>
      <c r="U249" s="1764">
        <f t="shared" si="76"/>
        <v>0</v>
      </c>
      <c r="V249" s="1764">
        <f t="shared" si="53"/>
        <v>0</v>
      </c>
      <c r="W249" s="1764">
        <f t="shared" si="57"/>
        <v>694</v>
      </c>
      <c r="X249" s="1768">
        <v>694</v>
      </c>
      <c r="Y249" s="1784">
        <v>616005</v>
      </c>
      <c r="Z249" s="1770">
        <v>42384</v>
      </c>
      <c r="AA249" s="1843" t="s">
        <v>104</v>
      </c>
      <c r="AB249" s="1843"/>
      <c r="AH249" s="1867"/>
      <c r="AK249" s="1868"/>
      <c r="AL249" s="1868"/>
      <c r="AR249" s="1867"/>
      <c r="AS249" s="1780"/>
      <c r="AT249" s="1780"/>
      <c r="AU249" s="1868"/>
      <c r="AV249" s="1868"/>
    </row>
    <row r="250" spans="1:98" x14ac:dyDescent="0.25">
      <c r="A250" s="1866">
        <v>2015213</v>
      </c>
      <c r="C250" s="1782" t="s">
        <v>556</v>
      </c>
      <c r="D250" s="1762" t="s">
        <v>26</v>
      </c>
      <c r="E250" s="1762">
        <v>1</v>
      </c>
      <c r="F250" s="1762">
        <v>10</v>
      </c>
      <c r="G250" s="1762">
        <v>6</v>
      </c>
      <c r="H250" s="1762">
        <v>4</v>
      </c>
      <c r="I250" s="1783">
        <v>1</v>
      </c>
      <c r="J250" s="1783">
        <v>1</v>
      </c>
      <c r="K250" s="1783"/>
      <c r="L250" s="1764">
        <v>3927</v>
      </c>
      <c r="N250" s="1764">
        <f t="shared" si="81"/>
        <v>2454.9700000000003</v>
      </c>
      <c r="O250" s="1764">
        <v>1893.72</v>
      </c>
      <c r="P250" s="1850">
        <f t="shared" si="82"/>
        <v>0.77138213501590647</v>
      </c>
      <c r="Q250" s="1764">
        <v>561.25</v>
      </c>
      <c r="R250" s="1850">
        <f t="shared" si="83"/>
        <v>0.22861786498409348</v>
      </c>
      <c r="S250" s="1807">
        <f t="shared" si="63"/>
        <v>22.45</v>
      </c>
      <c r="U250" s="1764">
        <f t="shared" si="76"/>
        <v>0</v>
      </c>
      <c r="V250" s="1764">
        <f t="shared" ref="V250:V318" si="84">L250-W250</f>
        <v>0</v>
      </c>
      <c r="W250" s="1764">
        <f t="shared" si="57"/>
        <v>3927</v>
      </c>
      <c r="X250" s="1768">
        <v>3858</v>
      </c>
      <c r="Y250" s="1784">
        <v>616006</v>
      </c>
      <c r="Z250" s="1770">
        <v>42384</v>
      </c>
      <c r="AA250" s="1843" t="s">
        <v>104</v>
      </c>
      <c r="AB250" s="1843"/>
      <c r="AC250" s="1764">
        <v>69</v>
      </c>
      <c r="AD250" s="1762">
        <v>616073</v>
      </c>
      <c r="AE250" s="1773">
        <v>42060</v>
      </c>
      <c r="AF250" s="1844" t="s">
        <v>104</v>
      </c>
      <c r="AH250" s="1867"/>
      <c r="AK250" s="1868"/>
      <c r="AL250" s="1868"/>
      <c r="AR250" s="1867"/>
      <c r="AS250" s="1780"/>
      <c r="AT250" s="1780"/>
      <c r="AU250" s="1868"/>
      <c r="AV250" s="1868"/>
    </row>
    <row r="251" spans="1:98" x14ac:dyDescent="0.25">
      <c r="A251" s="1866">
        <v>2015214</v>
      </c>
      <c r="C251" s="1870" t="s">
        <v>557</v>
      </c>
      <c r="D251" s="1762" t="s">
        <v>26</v>
      </c>
      <c r="E251" s="1762">
        <v>1</v>
      </c>
      <c r="F251" s="1762">
        <v>10</v>
      </c>
      <c r="G251" s="1762">
        <v>6</v>
      </c>
      <c r="H251" s="1762">
        <v>4</v>
      </c>
      <c r="I251" s="1783">
        <v>1</v>
      </c>
      <c r="J251" s="1783">
        <v>1</v>
      </c>
      <c r="K251" s="1783"/>
      <c r="L251" s="1764">
        <v>3927</v>
      </c>
      <c r="N251" s="1764">
        <f t="shared" si="81"/>
        <v>2454.9700000000003</v>
      </c>
      <c r="O251" s="1764">
        <v>1893.72</v>
      </c>
      <c r="P251" s="1850">
        <f t="shared" si="82"/>
        <v>0.77138213501590647</v>
      </c>
      <c r="Q251" s="1764">
        <v>561.25</v>
      </c>
      <c r="R251" s="1850">
        <f t="shared" si="83"/>
        <v>0.22861786498409348</v>
      </c>
      <c r="S251" s="1807">
        <f t="shared" si="63"/>
        <v>22.45</v>
      </c>
      <c r="U251" s="1764">
        <f t="shared" si="76"/>
        <v>0</v>
      </c>
      <c r="V251" s="1764">
        <f t="shared" si="84"/>
        <v>0</v>
      </c>
      <c r="W251" s="1764">
        <f t="shared" si="57"/>
        <v>3927</v>
      </c>
      <c r="X251" s="1768">
        <v>3858</v>
      </c>
      <c r="Y251" s="1784">
        <v>616007</v>
      </c>
      <c r="Z251" s="1770">
        <v>42384</v>
      </c>
      <c r="AA251" s="1843" t="s">
        <v>104</v>
      </c>
      <c r="AB251" s="1843"/>
      <c r="AC251" s="1764">
        <v>69</v>
      </c>
      <c r="AD251" s="1762">
        <v>616073</v>
      </c>
      <c r="AE251" s="1773">
        <v>42060</v>
      </c>
      <c r="AF251" s="1844" t="s">
        <v>104</v>
      </c>
      <c r="AH251" s="1867"/>
      <c r="AK251" s="1868"/>
      <c r="AL251" s="1868"/>
      <c r="AR251" s="1867"/>
      <c r="AS251" s="1780"/>
      <c r="AT251" s="1780"/>
      <c r="AU251" s="1868"/>
      <c r="AV251" s="1868"/>
    </row>
    <row r="252" spans="1:98" x14ac:dyDescent="0.25">
      <c r="A252" s="1866">
        <v>2015215</v>
      </c>
      <c r="C252" s="1870" t="s">
        <v>558</v>
      </c>
      <c r="D252" s="1762" t="s">
        <v>26</v>
      </c>
      <c r="E252" s="1762">
        <v>1</v>
      </c>
      <c r="F252" s="1762">
        <v>10</v>
      </c>
      <c r="G252" s="1762">
        <v>6</v>
      </c>
      <c r="H252" s="1762">
        <v>4</v>
      </c>
      <c r="I252" s="1783">
        <v>1</v>
      </c>
      <c r="J252" s="1783">
        <v>1</v>
      </c>
      <c r="K252" s="1783"/>
      <c r="L252" s="1764">
        <v>3927</v>
      </c>
      <c r="N252" s="1764">
        <f t="shared" si="81"/>
        <v>2454.9700000000003</v>
      </c>
      <c r="O252" s="1764">
        <v>1893.72</v>
      </c>
      <c r="P252" s="1850">
        <f t="shared" si="82"/>
        <v>0.77138213501590647</v>
      </c>
      <c r="Q252" s="1764">
        <v>561.25</v>
      </c>
      <c r="R252" s="1850">
        <f t="shared" si="83"/>
        <v>0.22861786498409348</v>
      </c>
      <c r="S252" s="1807">
        <f t="shared" si="63"/>
        <v>22.45</v>
      </c>
      <c r="U252" s="1764">
        <f t="shared" si="76"/>
        <v>0</v>
      </c>
      <c r="V252" s="1764">
        <f t="shared" si="84"/>
        <v>0</v>
      </c>
      <c r="W252" s="1764">
        <f t="shared" ref="W252:W319" si="85">X252+AC252+AH252+AM252+AO252+AR252</f>
        <v>3927</v>
      </c>
      <c r="X252" s="1768">
        <v>3858</v>
      </c>
      <c r="Y252" s="1784">
        <v>616008</v>
      </c>
      <c r="Z252" s="1770">
        <v>42384</v>
      </c>
      <c r="AA252" s="1843" t="s">
        <v>104</v>
      </c>
      <c r="AB252" s="1843"/>
      <c r="AC252" s="1764">
        <v>69</v>
      </c>
      <c r="AD252" s="1762">
        <v>616073</v>
      </c>
      <c r="AE252" s="1773">
        <v>42060</v>
      </c>
      <c r="AF252" s="1844" t="s">
        <v>104</v>
      </c>
      <c r="AH252" s="1867"/>
      <c r="AK252" s="1868"/>
      <c r="AL252" s="1868"/>
      <c r="AR252" s="1867"/>
      <c r="AS252" s="1780"/>
      <c r="AT252" s="1780"/>
      <c r="AU252" s="1868"/>
      <c r="AV252" s="1868"/>
    </row>
    <row r="253" spans="1:98" x14ac:dyDescent="0.25">
      <c r="A253" s="1866">
        <v>2015216</v>
      </c>
      <c r="C253" s="1870" t="s">
        <v>559</v>
      </c>
      <c r="D253" s="1762" t="s">
        <v>26</v>
      </c>
      <c r="E253" s="1762">
        <v>1</v>
      </c>
      <c r="F253" s="1762">
        <v>10</v>
      </c>
      <c r="G253" s="1762">
        <v>6</v>
      </c>
      <c r="H253" s="1762">
        <v>4</v>
      </c>
      <c r="I253" s="1783">
        <v>1</v>
      </c>
      <c r="J253" s="1783">
        <v>1</v>
      </c>
      <c r="K253" s="1783"/>
      <c r="L253" s="1764">
        <v>3927</v>
      </c>
      <c r="N253" s="1764">
        <f t="shared" si="81"/>
        <v>2454.9700000000003</v>
      </c>
      <c r="O253" s="1764">
        <v>1893.72</v>
      </c>
      <c r="P253" s="1850">
        <f t="shared" si="82"/>
        <v>0.77138213501590647</v>
      </c>
      <c r="Q253" s="1764">
        <v>561.25</v>
      </c>
      <c r="R253" s="1850">
        <f t="shared" si="83"/>
        <v>0.22861786498409348</v>
      </c>
      <c r="S253" s="1807">
        <f t="shared" si="63"/>
        <v>22.45</v>
      </c>
      <c r="U253" s="1764">
        <f t="shared" si="76"/>
        <v>0</v>
      </c>
      <c r="V253" s="1764">
        <f t="shared" si="84"/>
        <v>0</v>
      </c>
      <c r="W253" s="1764">
        <f t="shared" si="85"/>
        <v>3927</v>
      </c>
      <c r="X253" s="1768">
        <v>3927</v>
      </c>
      <c r="Y253" s="1784">
        <v>616009</v>
      </c>
      <c r="Z253" s="1770">
        <v>42384</v>
      </c>
      <c r="AA253" s="1843" t="s">
        <v>104</v>
      </c>
      <c r="AB253" s="1843"/>
      <c r="AH253" s="1867"/>
      <c r="AK253" s="1868"/>
      <c r="AL253" s="1868"/>
      <c r="AR253" s="1867"/>
      <c r="AS253" s="1780"/>
      <c r="AT253" s="1780"/>
      <c r="AU253" s="1868"/>
      <c r="AV253" s="1868"/>
    </row>
    <row r="254" spans="1:98" x14ac:dyDescent="0.25">
      <c r="A254" s="1866">
        <v>2015217</v>
      </c>
      <c r="C254" s="1870" t="s">
        <v>560</v>
      </c>
      <c r="D254" s="1762" t="s">
        <v>26</v>
      </c>
      <c r="E254" s="1762">
        <v>1</v>
      </c>
      <c r="F254" s="1762">
        <v>10</v>
      </c>
      <c r="G254" s="1762">
        <v>6</v>
      </c>
      <c r="H254" s="1762">
        <v>4</v>
      </c>
      <c r="I254" s="1783">
        <v>1</v>
      </c>
      <c r="J254" s="1783">
        <v>1</v>
      </c>
      <c r="K254" s="1783"/>
      <c r="L254" s="1764">
        <v>3927</v>
      </c>
      <c r="N254" s="1764">
        <f t="shared" si="81"/>
        <v>2454.9700000000003</v>
      </c>
      <c r="O254" s="1764">
        <v>1893.72</v>
      </c>
      <c r="P254" s="1850">
        <f t="shared" si="82"/>
        <v>0.77138213501590647</v>
      </c>
      <c r="Q254" s="1764">
        <v>561.25</v>
      </c>
      <c r="R254" s="1850">
        <f t="shared" si="83"/>
        <v>0.22861786498409348</v>
      </c>
      <c r="S254" s="1807">
        <f t="shared" si="63"/>
        <v>22.45</v>
      </c>
      <c r="U254" s="1764">
        <f t="shared" si="76"/>
        <v>0</v>
      </c>
      <c r="V254" s="1764">
        <f t="shared" si="84"/>
        <v>0</v>
      </c>
      <c r="W254" s="1764">
        <f t="shared" si="85"/>
        <v>3927</v>
      </c>
      <c r="X254" s="1768">
        <v>3858</v>
      </c>
      <c r="Y254" s="1784">
        <v>616010</v>
      </c>
      <c r="Z254" s="1770">
        <v>42384</v>
      </c>
      <c r="AA254" s="1843" t="s">
        <v>104</v>
      </c>
      <c r="AB254" s="1843"/>
      <c r="AC254" s="1764">
        <v>69</v>
      </c>
      <c r="AD254" s="1762">
        <v>616073</v>
      </c>
      <c r="AE254" s="1773">
        <v>42060</v>
      </c>
      <c r="AF254" s="1844" t="s">
        <v>104</v>
      </c>
      <c r="AH254" s="1867"/>
      <c r="AK254" s="1868"/>
      <c r="AL254" s="1868"/>
      <c r="AR254" s="1867"/>
      <c r="AS254" s="1780"/>
      <c r="AT254" s="1780"/>
      <c r="AU254" s="1868"/>
      <c r="AV254" s="1868"/>
    </row>
    <row r="255" spans="1:98" x14ac:dyDescent="0.25">
      <c r="A255" s="1866">
        <v>2015219</v>
      </c>
      <c r="C255" s="1782" t="s">
        <v>590</v>
      </c>
      <c r="D255" s="1762" t="s">
        <v>26</v>
      </c>
      <c r="E255" s="1762">
        <v>0</v>
      </c>
      <c r="F255" s="1762">
        <v>0</v>
      </c>
      <c r="G255" s="1762">
        <v>0</v>
      </c>
      <c r="H255" s="1762">
        <v>0</v>
      </c>
      <c r="I255" s="1783">
        <v>1</v>
      </c>
      <c r="J255" s="1783">
        <v>1</v>
      </c>
      <c r="K255" s="1783"/>
      <c r="L255" s="1764">
        <v>51</v>
      </c>
      <c r="N255" s="1764">
        <f t="shared" ref="N255:N269" si="86">O255+Q255</f>
        <v>20</v>
      </c>
      <c r="O255" s="1764">
        <v>20</v>
      </c>
      <c r="P255" s="1850">
        <f t="shared" ref="P255:P268" si="87">O255/N255</f>
        <v>1</v>
      </c>
      <c r="Q255" s="1764">
        <v>0</v>
      </c>
      <c r="R255" s="1850">
        <f t="shared" ref="R255:R269" si="88">Q255/N255</f>
        <v>0</v>
      </c>
      <c r="S255" s="1807">
        <f t="shared" si="63"/>
        <v>0</v>
      </c>
      <c r="U255" s="1764">
        <f t="shared" si="76"/>
        <v>0</v>
      </c>
      <c r="V255" s="1764">
        <f t="shared" si="84"/>
        <v>0</v>
      </c>
      <c r="W255" s="1764">
        <f>X255+AC255+AH255+AM255+AO255+AR255</f>
        <v>51</v>
      </c>
      <c r="X255" s="1768">
        <v>51</v>
      </c>
      <c r="Y255" s="1784">
        <v>616011</v>
      </c>
      <c r="Z255" s="1770">
        <v>42384</v>
      </c>
      <c r="AA255" s="1843" t="s">
        <v>104</v>
      </c>
      <c r="AB255" s="1843"/>
      <c r="AH255" s="1867"/>
      <c r="AK255" s="1868"/>
      <c r="AL255" s="1868"/>
      <c r="AR255" s="1867"/>
      <c r="AS255" s="1780"/>
      <c r="AT255" s="1780"/>
      <c r="AU255" s="1868"/>
      <c r="AV255" s="1868"/>
    </row>
    <row r="256" spans="1:98" s="1873" customFormat="1" x14ac:dyDescent="0.25">
      <c r="A256" s="1871">
        <v>2016</v>
      </c>
      <c r="B256" s="1872"/>
      <c r="C256" s="1872"/>
      <c r="E256" s="1873">
        <f>SUM(E257:E1001)</f>
        <v>838</v>
      </c>
      <c r="F256" s="1873">
        <f>SUM(F257:F1001)</f>
        <v>7195</v>
      </c>
      <c r="G256" s="1873">
        <f>SUM(G257:G1001)</f>
        <v>3930</v>
      </c>
      <c r="H256" s="1873">
        <f>SUM(H257:H1001)</f>
        <v>2082</v>
      </c>
      <c r="I256" s="1874"/>
      <c r="J256" s="1874"/>
      <c r="K256" s="1874"/>
      <c r="L256" s="1875"/>
      <c r="M256" s="1875"/>
      <c r="N256" s="1875"/>
      <c r="O256" s="1875"/>
      <c r="P256" s="1876"/>
      <c r="Q256" s="1875"/>
      <c r="R256" s="1876"/>
      <c r="S256" s="1877"/>
      <c r="T256" s="1878"/>
      <c r="U256" s="1875"/>
      <c r="V256" s="1875"/>
      <c r="W256" s="1875"/>
      <c r="X256" s="1875"/>
      <c r="Y256" s="1875"/>
      <c r="Z256" s="1879"/>
      <c r="AA256" s="1880"/>
      <c r="AB256" s="1880"/>
      <c r="AC256" s="1875"/>
      <c r="AE256" s="1881"/>
      <c r="AF256" s="1882"/>
      <c r="AG256" s="1882"/>
      <c r="AH256" s="1883"/>
      <c r="AI256" s="1884"/>
      <c r="AJ256" s="1884"/>
      <c r="AK256" s="1885"/>
      <c r="AL256" s="1885"/>
      <c r="AM256" s="1875"/>
      <c r="AP256" s="1882"/>
      <c r="AQ256" s="1882"/>
      <c r="AR256" s="1883"/>
      <c r="AS256" s="1884"/>
      <c r="AT256" s="1884"/>
      <c r="AU256" s="1885"/>
      <c r="AV256" s="1885"/>
      <c r="AW256" s="1875"/>
      <c r="AZ256" s="1882"/>
      <c r="BA256" s="1882"/>
      <c r="BB256" s="1886"/>
      <c r="BC256" s="1886"/>
      <c r="BD256" s="1886"/>
      <c r="BE256" s="1886"/>
      <c r="BF256" s="1886"/>
      <c r="BL256" s="1886"/>
      <c r="BM256" s="1886"/>
      <c r="BN256" s="1886"/>
      <c r="BO256" s="1886"/>
      <c r="BP256" s="1886"/>
      <c r="BV256" s="1886"/>
      <c r="BW256" s="1886"/>
      <c r="BX256" s="1886"/>
      <c r="BY256" s="1886"/>
      <c r="BZ256" s="1886"/>
      <c r="CF256" s="1886"/>
      <c r="CG256" s="1886"/>
      <c r="CH256" s="1886"/>
      <c r="CI256" s="1886"/>
      <c r="CJ256" s="1886"/>
      <c r="CP256" s="1886"/>
      <c r="CQ256" s="1886"/>
      <c r="CR256" s="1886"/>
      <c r="CS256" s="1886"/>
      <c r="CT256" s="1886"/>
    </row>
    <row r="257" spans="1:53" x14ac:dyDescent="0.25">
      <c r="A257" s="1866">
        <v>2016001</v>
      </c>
      <c r="C257" s="1782" t="s">
        <v>576</v>
      </c>
      <c r="D257" s="1762" t="s">
        <v>26</v>
      </c>
      <c r="E257" s="1762">
        <v>1</v>
      </c>
      <c r="F257" s="1762">
        <v>9</v>
      </c>
      <c r="G257" s="1762">
        <v>8</v>
      </c>
      <c r="H257" s="1762">
        <v>1</v>
      </c>
      <c r="I257" s="1783">
        <v>1</v>
      </c>
      <c r="J257" s="1783">
        <v>1</v>
      </c>
      <c r="K257" s="1783"/>
      <c r="L257" s="1764">
        <v>2513</v>
      </c>
      <c r="N257" s="1764">
        <f t="shared" si="86"/>
        <v>1594.54</v>
      </c>
      <c r="O257" s="1764">
        <v>1281.6199999999999</v>
      </c>
      <c r="P257" s="1850">
        <f t="shared" si="87"/>
        <v>0.80375531501247999</v>
      </c>
      <c r="Q257" s="1764">
        <v>312.92</v>
      </c>
      <c r="R257" s="1850">
        <f t="shared" si="88"/>
        <v>0.19624468498751993</v>
      </c>
      <c r="S257" s="1807">
        <f t="shared" ref="S257:S274" si="89">Q257/$S$1</f>
        <v>12.5168</v>
      </c>
      <c r="U257" s="1764">
        <f>((1-I257)*O257)+((1-J257)*Q257)</f>
        <v>0</v>
      </c>
      <c r="V257" s="1764">
        <f t="shared" si="84"/>
        <v>0</v>
      </c>
      <c r="W257" s="1764">
        <f>X257+AC257+AH257+AM257+AR257+AW257+BB257+BG257+BL257+BQ257+BV257+CA257+CF257+CK257</f>
        <v>2513</v>
      </c>
      <c r="X257" s="1768">
        <v>2513</v>
      </c>
      <c r="Y257" s="1784">
        <v>616016</v>
      </c>
      <c r="Z257" s="1770">
        <v>42387</v>
      </c>
      <c r="AA257" s="1843" t="s">
        <v>104</v>
      </c>
      <c r="AB257" s="1843"/>
      <c r="AG257" s="1762"/>
      <c r="AH257" s="1780"/>
      <c r="AK257" s="1780"/>
      <c r="AL257" s="1780"/>
      <c r="AM257" s="1762"/>
      <c r="AP257" s="1762"/>
      <c r="AQ257" s="1762"/>
      <c r="AR257" s="1780"/>
      <c r="AS257" s="1780"/>
      <c r="AT257" s="1780"/>
      <c r="AU257" s="1780"/>
      <c r="AV257" s="1780"/>
      <c r="AW257" s="1762"/>
      <c r="AZ257" s="1762"/>
      <c r="BA257" s="1762"/>
    </row>
    <row r="258" spans="1:53" x14ac:dyDescent="0.25">
      <c r="A258" s="1866">
        <v>2016002</v>
      </c>
      <c r="C258" s="1870" t="s">
        <v>572</v>
      </c>
      <c r="D258" s="1762" t="s">
        <v>26</v>
      </c>
      <c r="E258" s="1762">
        <v>1</v>
      </c>
      <c r="F258" s="1762">
        <v>9</v>
      </c>
      <c r="G258" s="1762">
        <v>8</v>
      </c>
      <c r="H258" s="1762">
        <v>1</v>
      </c>
      <c r="I258" s="1783">
        <v>1</v>
      </c>
      <c r="J258" s="1783">
        <v>1</v>
      </c>
      <c r="K258" s="1783"/>
      <c r="L258" s="1764">
        <v>2513</v>
      </c>
      <c r="N258" s="1764">
        <f t="shared" si="86"/>
        <v>1594.54</v>
      </c>
      <c r="O258" s="1764">
        <v>1281.6199999999999</v>
      </c>
      <c r="P258" s="1850">
        <f t="shared" si="87"/>
        <v>0.80375531501247999</v>
      </c>
      <c r="Q258" s="1764">
        <v>312.92</v>
      </c>
      <c r="R258" s="1850">
        <f t="shared" si="88"/>
        <v>0.19624468498751993</v>
      </c>
      <c r="S258" s="1807">
        <f t="shared" si="89"/>
        <v>12.5168</v>
      </c>
      <c r="U258" s="1764">
        <f t="shared" ref="U258:U288" si="90">((1-I258)*O258)+((1-J258)*Q258)</f>
        <v>0</v>
      </c>
      <c r="V258" s="1764">
        <f t="shared" si="84"/>
        <v>0</v>
      </c>
      <c r="W258" s="1764">
        <f t="shared" si="85"/>
        <v>2513</v>
      </c>
      <c r="X258" s="1768">
        <v>2513</v>
      </c>
      <c r="Y258" s="1784">
        <v>616017</v>
      </c>
      <c r="Z258" s="1770">
        <v>42387</v>
      </c>
      <c r="AA258" s="1843" t="s">
        <v>104</v>
      </c>
      <c r="AB258" s="1843"/>
      <c r="AG258" s="1762"/>
      <c r="AH258" s="1780"/>
      <c r="AK258" s="1780"/>
      <c r="AL258" s="1780"/>
      <c r="AM258" s="1762"/>
      <c r="AP258" s="1762"/>
      <c r="AQ258" s="1762"/>
      <c r="AR258" s="1780"/>
      <c r="AS258" s="1780"/>
      <c r="AT258" s="1780"/>
      <c r="AU258" s="1780"/>
      <c r="AV258" s="1780"/>
      <c r="AW258" s="1762"/>
      <c r="AZ258" s="1762"/>
      <c r="BA258" s="1762"/>
    </row>
    <row r="259" spans="1:53" x14ac:dyDescent="0.25">
      <c r="A259" s="1866">
        <v>2016003</v>
      </c>
      <c r="C259" s="1870" t="s">
        <v>573</v>
      </c>
      <c r="D259" s="1762" t="s">
        <v>26</v>
      </c>
      <c r="E259" s="1762">
        <v>1</v>
      </c>
      <c r="F259" s="1762">
        <v>9</v>
      </c>
      <c r="G259" s="1762">
        <v>8</v>
      </c>
      <c r="H259" s="1762">
        <v>1</v>
      </c>
      <c r="I259" s="1783">
        <v>1</v>
      </c>
      <c r="J259" s="1783">
        <v>1</v>
      </c>
      <c r="K259" s="1783"/>
      <c r="L259" s="1764">
        <v>2513</v>
      </c>
      <c r="N259" s="1764">
        <f t="shared" si="86"/>
        <v>1594.54</v>
      </c>
      <c r="O259" s="1764">
        <v>1281.6199999999999</v>
      </c>
      <c r="P259" s="1850">
        <f t="shared" si="87"/>
        <v>0.80375531501247999</v>
      </c>
      <c r="Q259" s="1764">
        <v>312.92</v>
      </c>
      <c r="R259" s="1850">
        <f t="shared" si="88"/>
        <v>0.19624468498751993</v>
      </c>
      <c r="S259" s="1807">
        <f t="shared" si="89"/>
        <v>12.5168</v>
      </c>
      <c r="U259" s="1764">
        <f t="shared" si="90"/>
        <v>0</v>
      </c>
      <c r="V259" s="1764">
        <f>L259-W259</f>
        <v>0</v>
      </c>
      <c r="W259" s="1764">
        <f t="shared" si="85"/>
        <v>2513</v>
      </c>
      <c r="X259" s="1768">
        <v>2513</v>
      </c>
      <c r="Y259" s="1784">
        <v>616018</v>
      </c>
      <c r="Z259" s="1770">
        <v>42387</v>
      </c>
      <c r="AA259" s="1843" t="s">
        <v>104</v>
      </c>
      <c r="AB259" s="1843"/>
      <c r="AG259" s="1762"/>
      <c r="AH259" s="1780"/>
      <c r="AK259" s="1780"/>
      <c r="AL259" s="1780"/>
      <c r="AM259" s="1762"/>
      <c r="AP259" s="1762"/>
      <c r="AQ259" s="1762"/>
      <c r="AR259" s="1780"/>
      <c r="AS259" s="1780"/>
      <c r="AT259" s="1780"/>
      <c r="AU259" s="1780"/>
      <c r="AV259" s="1780"/>
      <c r="AW259" s="1762"/>
      <c r="AZ259" s="1762"/>
      <c r="BA259" s="1762"/>
    </row>
    <row r="260" spans="1:53" x14ac:dyDescent="0.25">
      <c r="A260" s="1866">
        <v>2016004</v>
      </c>
      <c r="C260" s="1870" t="s">
        <v>574</v>
      </c>
      <c r="D260" s="1762" t="s">
        <v>26</v>
      </c>
      <c r="E260" s="1762">
        <v>1</v>
      </c>
      <c r="F260" s="1762">
        <v>9</v>
      </c>
      <c r="G260" s="1762">
        <v>8</v>
      </c>
      <c r="H260" s="1762">
        <v>1</v>
      </c>
      <c r="I260" s="1783">
        <v>1</v>
      </c>
      <c r="J260" s="1783">
        <v>1</v>
      </c>
      <c r="K260" s="1783"/>
      <c r="L260" s="1764">
        <v>2513</v>
      </c>
      <c r="N260" s="1764">
        <f t="shared" si="86"/>
        <v>1594.54</v>
      </c>
      <c r="O260" s="1764">
        <v>1281.6199999999999</v>
      </c>
      <c r="P260" s="1850">
        <f t="shared" si="87"/>
        <v>0.80375531501247999</v>
      </c>
      <c r="Q260" s="1764">
        <v>312.92</v>
      </c>
      <c r="R260" s="1850">
        <f t="shared" si="88"/>
        <v>0.19624468498751993</v>
      </c>
      <c r="S260" s="1807">
        <f t="shared" si="89"/>
        <v>12.5168</v>
      </c>
      <c r="U260" s="1764">
        <f t="shared" si="90"/>
        <v>0</v>
      </c>
      <c r="V260" s="1764">
        <f>L260-W260</f>
        <v>0</v>
      </c>
      <c r="W260" s="1764">
        <f t="shared" si="85"/>
        <v>2513</v>
      </c>
      <c r="X260" s="1768">
        <v>2513</v>
      </c>
      <c r="Y260" s="1784">
        <v>616019</v>
      </c>
      <c r="Z260" s="1770">
        <v>42387</v>
      </c>
      <c r="AA260" s="1843" t="s">
        <v>104</v>
      </c>
      <c r="AB260" s="1843"/>
      <c r="AG260" s="1762"/>
      <c r="AH260" s="1780"/>
      <c r="AK260" s="1780"/>
      <c r="AL260" s="1780"/>
      <c r="AM260" s="1762"/>
      <c r="AP260" s="1762"/>
      <c r="AQ260" s="1762"/>
      <c r="AR260" s="1780"/>
      <c r="AS260" s="1780"/>
      <c r="AT260" s="1780"/>
      <c r="AU260" s="1780"/>
      <c r="AV260" s="1780"/>
      <c r="AW260" s="1762"/>
      <c r="AZ260" s="1762"/>
      <c r="BA260" s="1762"/>
    </row>
    <row r="261" spans="1:53" x14ac:dyDescent="0.25">
      <c r="A261" s="1866">
        <v>2016005</v>
      </c>
      <c r="C261" s="1870" t="s">
        <v>575</v>
      </c>
      <c r="D261" s="1762" t="s">
        <v>26</v>
      </c>
      <c r="E261" s="1762">
        <v>1</v>
      </c>
      <c r="F261" s="1762">
        <v>9</v>
      </c>
      <c r="G261" s="1762">
        <v>8</v>
      </c>
      <c r="H261" s="1762">
        <v>1</v>
      </c>
      <c r="I261" s="1783">
        <v>1</v>
      </c>
      <c r="J261" s="1783">
        <v>1</v>
      </c>
      <c r="K261" s="1783"/>
      <c r="L261" s="1764">
        <v>2513</v>
      </c>
      <c r="N261" s="1764">
        <f t="shared" si="86"/>
        <v>1594.54</v>
      </c>
      <c r="O261" s="1764">
        <v>1281.6199999999999</v>
      </c>
      <c r="P261" s="1850">
        <f t="shared" si="87"/>
        <v>0.80375531501247999</v>
      </c>
      <c r="Q261" s="1764">
        <v>312.92</v>
      </c>
      <c r="R261" s="1850">
        <f t="shared" si="88"/>
        <v>0.19624468498751993</v>
      </c>
      <c r="S261" s="1807">
        <f t="shared" si="89"/>
        <v>12.5168</v>
      </c>
      <c r="U261" s="1764">
        <f t="shared" si="90"/>
        <v>0</v>
      </c>
      <c r="V261" s="1764">
        <f>L261-W261</f>
        <v>0</v>
      </c>
      <c r="W261" s="1764">
        <f t="shared" si="85"/>
        <v>2513</v>
      </c>
      <c r="X261" s="1768">
        <v>2513</v>
      </c>
      <c r="Y261" s="1784">
        <v>616020</v>
      </c>
      <c r="Z261" s="1770">
        <v>42387</v>
      </c>
      <c r="AA261" s="1843" t="s">
        <v>104</v>
      </c>
      <c r="AB261" s="1843"/>
      <c r="AG261" s="1762"/>
      <c r="AH261" s="1780"/>
      <c r="AK261" s="1780"/>
      <c r="AL261" s="1780"/>
      <c r="AM261" s="1762"/>
      <c r="AP261" s="1762"/>
      <c r="AQ261" s="1762"/>
      <c r="AR261" s="1780"/>
      <c r="AS261" s="1780"/>
      <c r="AT261" s="1780"/>
      <c r="AU261" s="1780"/>
      <c r="AV261" s="1780"/>
      <c r="AW261" s="1762"/>
      <c r="AZ261" s="1762"/>
      <c r="BA261" s="1762"/>
    </row>
    <row r="262" spans="1:53" x14ac:dyDescent="0.25">
      <c r="A262" s="1866">
        <v>2016006</v>
      </c>
      <c r="C262" s="1870" t="s">
        <v>584</v>
      </c>
      <c r="D262" s="1762" t="s">
        <v>26</v>
      </c>
      <c r="E262" s="1762">
        <v>10</v>
      </c>
      <c r="F262" s="1762">
        <f>E262*9</f>
        <v>90</v>
      </c>
      <c r="G262" s="1762">
        <f>E262*7</f>
        <v>70</v>
      </c>
      <c r="H262" s="1762">
        <f>E262*2</f>
        <v>20</v>
      </c>
      <c r="I262" s="1783">
        <v>1</v>
      </c>
      <c r="J262" s="1783">
        <v>1</v>
      </c>
      <c r="K262" s="1783"/>
      <c r="L262" s="1764">
        <v>26980</v>
      </c>
      <c r="N262" s="1764">
        <f t="shared" si="86"/>
        <v>22055.39</v>
      </c>
      <c r="O262" s="1764">
        <v>18854.46</v>
      </c>
      <c r="P262" s="1850">
        <f t="shared" si="87"/>
        <v>0.8548685831445284</v>
      </c>
      <c r="Q262" s="1764">
        <v>3200.93</v>
      </c>
      <c r="R262" s="1850">
        <f t="shared" si="88"/>
        <v>0.1451314168554716</v>
      </c>
      <c r="S262" s="1807">
        <f t="shared" si="89"/>
        <v>128.03719999999998</v>
      </c>
      <c r="U262" s="1764">
        <f t="shared" si="90"/>
        <v>0</v>
      </c>
      <c r="V262" s="1764">
        <f>L262-W262</f>
        <v>0</v>
      </c>
      <c r="W262" s="1764">
        <f t="shared" si="85"/>
        <v>26980</v>
      </c>
      <c r="X262" s="1768">
        <v>26980</v>
      </c>
      <c r="Y262" s="1784">
        <v>616012</v>
      </c>
      <c r="Z262" s="1770">
        <v>42384</v>
      </c>
      <c r="AA262" s="1843" t="s">
        <v>104</v>
      </c>
      <c r="AB262" s="1843"/>
      <c r="AG262" s="1762"/>
      <c r="AH262" s="1780"/>
      <c r="AK262" s="1780"/>
      <c r="AL262" s="1780"/>
      <c r="AM262" s="1762"/>
      <c r="AP262" s="1762"/>
      <c r="AQ262" s="1762"/>
      <c r="AR262" s="1780"/>
      <c r="AS262" s="1780"/>
      <c r="AT262" s="1780"/>
      <c r="AU262" s="1780"/>
      <c r="AV262" s="1780"/>
      <c r="AW262" s="1762"/>
      <c r="AZ262" s="1762"/>
      <c r="BA262" s="1762"/>
    </row>
    <row r="263" spans="1:53" x14ac:dyDescent="0.25">
      <c r="A263" s="1866">
        <v>2016007</v>
      </c>
      <c r="C263" s="1782" t="s">
        <v>585</v>
      </c>
      <c r="D263" s="1762" t="s">
        <v>26</v>
      </c>
      <c r="E263" s="1762">
        <v>5</v>
      </c>
      <c r="F263" s="1762">
        <f>E263*11</f>
        <v>55</v>
      </c>
      <c r="G263" s="1762">
        <f>E263*8</f>
        <v>40</v>
      </c>
      <c r="H263" s="1762">
        <f>E263*3</f>
        <v>15</v>
      </c>
      <c r="I263" s="1783">
        <v>1</v>
      </c>
      <c r="J263" s="1783">
        <v>1</v>
      </c>
      <c r="K263" s="1783"/>
      <c r="L263" s="1764">
        <v>15640</v>
      </c>
      <c r="N263" s="1764">
        <f t="shared" si="86"/>
        <v>10787.76</v>
      </c>
      <c r="O263" s="1764">
        <v>8272.34</v>
      </c>
      <c r="P263" s="1850">
        <f>O263/N263</f>
        <v>0.76682647741514454</v>
      </c>
      <c r="Q263" s="1764">
        <v>2515.42</v>
      </c>
      <c r="R263" s="1850">
        <f t="shared" si="88"/>
        <v>0.23317352258485544</v>
      </c>
      <c r="S263" s="1807">
        <f t="shared" si="89"/>
        <v>100.6168</v>
      </c>
      <c r="U263" s="1764">
        <f t="shared" si="90"/>
        <v>0</v>
      </c>
      <c r="V263" s="1764">
        <f t="shared" si="84"/>
        <v>0</v>
      </c>
      <c r="W263" s="1764">
        <f t="shared" si="85"/>
        <v>15640</v>
      </c>
      <c r="X263" s="1768">
        <v>15640</v>
      </c>
      <c r="Y263" s="1784">
        <v>616013</v>
      </c>
      <c r="Z263" s="1770">
        <v>42384</v>
      </c>
      <c r="AA263" s="1843" t="s">
        <v>104</v>
      </c>
      <c r="AB263" s="1843"/>
      <c r="AG263" s="1762"/>
      <c r="AH263" s="1780"/>
      <c r="AK263" s="1780"/>
      <c r="AL263" s="1780"/>
      <c r="AM263" s="1762"/>
      <c r="AP263" s="1762"/>
      <c r="AQ263" s="1762"/>
      <c r="AR263" s="1780"/>
      <c r="AS263" s="1780"/>
      <c r="AT263" s="1780"/>
      <c r="AU263" s="1780"/>
      <c r="AV263" s="1780"/>
      <c r="AW263" s="1762"/>
      <c r="AZ263" s="1762"/>
      <c r="BA263" s="1762"/>
    </row>
    <row r="264" spans="1:53" x14ac:dyDescent="0.25">
      <c r="A264" s="1869" t="s">
        <v>742</v>
      </c>
      <c r="C264" s="1782" t="s">
        <v>743</v>
      </c>
      <c r="D264" s="1762" t="s">
        <v>26</v>
      </c>
      <c r="E264" s="1762">
        <v>0</v>
      </c>
      <c r="F264" s="1762">
        <v>0</v>
      </c>
      <c r="G264" s="1762">
        <v>0</v>
      </c>
      <c r="H264" s="1762">
        <v>0</v>
      </c>
      <c r="I264" s="1783">
        <v>1</v>
      </c>
      <c r="J264" s="1783">
        <v>1</v>
      </c>
      <c r="K264" s="1783"/>
      <c r="L264" s="1764">
        <v>83.12</v>
      </c>
      <c r="N264" s="1764">
        <f>O264+Q264</f>
        <v>41.56</v>
      </c>
      <c r="O264" s="1764">
        <v>41.56</v>
      </c>
      <c r="P264" s="1850">
        <f>O264/N264</f>
        <v>1</v>
      </c>
      <c r="Q264" s="1764">
        <v>0</v>
      </c>
      <c r="R264" s="1850">
        <f>Q264/N264</f>
        <v>0</v>
      </c>
      <c r="S264" s="1807">
        <f>Q264/$S$1</f>
        <v>0</v>
      </c>
      <c r="U264" s="1764">
        <f t="shared" si="90"/>
        <v>0</v>
      </c>
      <c r="V264" s="1764">
        <f>L264-W264</f>
        <v>0</v>
      </c>
      <c r="W264" s="1764">
        <f t="shared" si="85"/>
        <v>83.12</v>
      </c>
      <c r="X264" s="1768">
        <v>83.12</v>
      </c>
      <c r="Y264" s="1784">
        <v>616121</v>
      </c>
      <c r="Z264" s="1770">
        <v>42479</v>
      </c>
      <c r="AA264" s="1843" t="s">
        <v>104</v>
      </c>
      <c r="AB264" s="1843"/>
      <c r="AG264" s="1762"/>
      <c r="AH264" s="1780"/>
      <c r="AK264" s="1780"/>
      <c r="AL264" s="1780"/>
      <c r="AM264" s="1762"/>
      <c r="AP264" s="1762"/>
      <c r="AQ264" s="1762"/>
      <c r="AR264" s="1780"/>
      <c r="AS264" s="1780"/>
      <c r="AT264" s="1780"/>
      <c r="AU264" s="1780"/>
      <c r="AV264" s="1780"/>
      <c r="AW264" s="1762"/>
      <c r="AZ264" s="1762"/>
      <c r="BA264" s="1762"/>
    </row>
    <row r="265" spans="1:53" x14ac:dyDescent="0.25">
      <c r="A265" s="1866">
        <v>2016008</v>
      </c>
      <c r="C265" s="1782" t="s">
        <v>606</v>
      </c>
      <c r="D265" s="1762" t="s">
        <v>352</v>
      </c>
      <c r="E265" s="1762">
        <v>26</v>
      </c>
      <c r="F265" s="1762">
        <f>E265*7</f>
        <v>182</v>
      </c>
      <c r="G265" s="1762">
        <f>E265*4</f>
        <v>104</v>
      </c>
      <c r="H265" s="1762">
        <f>E265*1</f>
        <v>26</v>
      </c>
      <c r="I265" s="1783">
        <v>1</v>
      </c>
      <c r="J265" s="1783">
        <v>1</v>
      </c>
      <c r="K265" s="1783"/>
      <c r="L265" s="1764">
        <v>34866</v>
      </c>
      <c r="N265" s="1764">
        <f t="shared" si="86"/>
        <v>25359.690000000002</v>
      </c>
      <c r="O265" s="1764">
        <v>18813.86</v>
      </c>
      <c r="P265" s="1850">
        <f t="shared" si="87"/>
        <v>0.74188051983285275</v>
      </c>
      <c r="Q265" s="1764">
        <v>6545.83</v>
      </c>
      <c r="R265" s="1850">
        <f t="shared" si="88"/>
        <v>0.25811948016714714</v>
      </c>
      <c r="S265" s="1807">
        <f t="shared" si="89"/>
        <v>261.83319999999998</v>
      </c>
      <c r="U265" s="1764">
        <f t="shared" si="90"/>
        <v>0</v>
      </c>
      <c r="V265" s="1764">
        <f t="shared" si="84"/>
        <v>0</v>
      </c>
      <c r="W265" s="1764">
        <f t="shared" si="85"/>
        <v>34866</v>
      </c>
      <c r="X265" s="1768">
        <v>16092</v>
      </c>
      <c r="Y265" s="1784">
        <v>616052</v>
      </c>
      <c r="Z265" s="1770">
        <v>42419</v>
      </c>
      <c r="AA265" s="1843" t="s">
        <v>104</v>
      </c>
      <c r="AB265" s="1843"/>
      <c r="AC265" s="1764">
        <v>18774</v>
      </c>
      <c r="AD265" s="1762">
        <v>616049</v>
      </c>
      <c r="AE265" s="1773">
        <v>42419</v>
      </c>
      <c r="AF265" s="1844" t="s">
        <v>104</v>
      </c>
      <c r="AG265" s="1762"/>
      <c r="AH265" s="1780"/>
      <c r="AK265" s="1780"/>
      <c r="AL265" s="1780"/>
      <c r="AM265" s="1762"/>
      <c r="AP265" s="1762"/>
      <c r="AQ265" s="1762"/>
      <c r="AR265" s="1780"/>
      <c r="AS265" s="1780"/>
      <c r="AT265" s="1780"/>
      <c r="AU265" s="1780"/>
      <c r="AV265" s="1780"/>
      <c r="AW265" s="1762"/>
      <c r="AZ265" s="1762"/>
      <c r="BA265" s="1762"/>
    </row>
    <row r="266" spans="1:53" x14ac:dyDescent="0.25">
      <c r="A266" s="1866">
        <v>2016009</v>
      </c>
      <c r="C266" s="1782" t="s">
        <v>599</v>
      </c>
      <c r="D266" s="1762" t="s">
        <v>26</v>
      </c>
      <c r="E266" s="1762">
        <v>5</v>
      </c>
      <c r="F266" s="1762">
        <f>E266*7</f>
        <v>35</v>
      </c>
      <c r="G266" s="1762">
        <f>E266*6</f>
        <v>30</v>
      </c>
      <c r="H266" s="1762">
        <f>E266*2</f>
        <v>10</v>
      </c>
      <c r="I266" s="1783">
        <v>1</v>
      </c>
      <c r="J266" s="1783">
        <v>1</v>
      </c>
      <c r="K266" s="1783"/>
      <c r="L266" s="1764">
        <v>8350</v>
      </c>
      <c r="N266" s="1764">
        <f t="shared" si="86"/>
        <v>5446.8</v>
      </c>
      <c r="O266" s="1764">
        <v>4043.88</v>
      </c>
      <c r="P266" s="1850">
        <f t="shared" si="87"/>
        <v>0.74243225380039657</v>
      </c>
      <c r="Q266" s="1764">
        <v>1402.92</v>
      </c>
      <c r="R266" s="1850">
        <f t="shared" si="88"/>
        <v>0.25756774619960343</v>
      </c>
      <c r="S266" s="1807">
        <f t="shared" si="89"/>
        <v>56.116800000000005</v>
      </c>
      <c r="U266" s="1764">
        <f t="shared" si="90"/>
        <v>0</v>
      </c>
      <c r="V266" s="1764">
        <f t="shared" si="84"/>
        <v>0</v>
      </c>
      <c r="W266" s="1764">
        <f t="shared" si="85"/>
        <v>8350</v>
      </c>
      <c r="X266" s="1768">
        <v>8350</v>
      </c>
      <c r="Y266" s="1784">
        <v>616014</v>
      </c>
      <c r="Z266" s="1770">
        <v>42384</v>
      </c>
      <c r="AA266" s="1843" t="s">
        <v>104</v>
      </c>
      <c r="AB266" s="1843"/>
      <c r="AG266" s="1762"/>
      <c r="AH266" s="1780"/>
      <c r="AK266" s="1780"/>
      <c r="AL266" s="1780"/>
      <c r="AM266" s="1762"/>
      <c r="AP266" s="1762"/>
      <c r="AQ266" s="1762"/>
      <c r="AR266" s="1780"/>
      <c r="AS266" s="1780"/>
      <c r="AT266" s="1780"/>
      <c r="AU266" s="1780"/>
      <c r="AV266" s="1780"/>
      <c r="AW266" s="1762"/>
      <c r="AZ266" s="1762"/>
      <c r="BA266" s="1762"/>
    </row>
    <row r="267" spans="1:53" x14ac:dyDescent="0.25">
      <c r="A267" s="1866">
        <v>2016010</v>
      </c>
      <c r="C267" s="1782" t="s">
        <v>605</v>
      </c>
      <c r="D267" s="1762" t="s">
        <v>26</v>
      </c>
      <c r="E267" s="1762">
        <v>0</v>
      </c>
      <c r="F267" s="1762">
        <v>0</v>
      </c>
      <c r="G267" s="1762">
        <v>0</v>
      </c>
      <c r="H267" s="1762">
        <v>0</v>
      </c>
      <c r="I267" s="1783">
        <v>1</v>
      </c>
      <c r="J267" s="1783">
        <v>1</v>
      </c>
      <c r="K267" s="1783"/>
      <c r="L267" s="1764">
        <v>854.4</v>
      </c>
      <c r="N267" s="1764">
        <f t="shared" si="86"/>
        <v>427.2</v>
      </c>
      <c r="O267" s="1764">
        <v>427.2</v>
      </c>
      <c r="P267" s="1850">
        <f t="shared" si="87"/>
        <v>1</v>
      </c>
      <c r="Q267" s="1764">
        <v>0</v>
      </c>
      <c r="R267" s="1850">
        <f t="shared" si="88"/>
        <v>0</v>
      </c>
      <c r="S267" s="1807">
        <f t="shared" si="89"/>
        <v>0</v>
      </c>
      <c r="U267" s="1764">
        <f t="shared" si="90"/>
        <v>0</v>
      </c>
      <c r="V267" s="1764">
        <f t="shared" si="84"/>
        <v>0</v>
      </c>
      <c r="W267" s="1764">
        <f t="shared" si="85"/>
        <v>854.4</v>
      </c>
      <c r="X267" s="1768">
        <v>854.4</v>
      </c>
      <c r="Y267" s="1784">
        <v>616015</v>
      </c>
      <c r="Z267" s="1770">
        <v>42384</v>
      </c>
      <c r="AA267" s="1843" t="s">
        <v>104</v>
      </c>
      <c r="AB267" s="1843"/>
      <c r="AG267" s="1762"/>
      <c r="AH267" s="1780"/>
      <c r="AK267" s="1780"/>
      <c r="AL267" s="1780"/>
      <c r="AM267" s="1762"/>
      <c r="AP267" s="1762"/>
      <c r="AQ267" s="1762"/>
      <c r="AR267" s="1780"/>
      <c r="AS267" s="1780"/>
      <c r="AT267" s="1780"/>
      <c r="AU267" s="1780"/>
      <c r="AV267" s="1780"/>
      <c r="AW267" s="1762"/>
      <c r="AZ267" s="1762"/>
      <c r="BA267" s="1762"/>
    </row>
    <row r="268" spans="1:53" x14ac:dyDescent="0.25">
      <c r="A268" s="1866">
        <v>2016011</v>
      </c>
      <c r="C268" s="1782" t="s">
        <v>610</v>
      </c>
      <c r="D268" s="1762" t="s">
        <v>26</v>
      </c>
      <c r="E268" s="1762">
        <v>0</v>
      </c>
      <c r="F268" s="1762">
        <v>0</v>
      </c>
      <c r="G268" s="1762">
        <v>0</v>
      </c>
      <c r="H268" s="1762">
        <v>0</v>
      </c>
      <c r="I268" s="1783">
        <v>1</v>
      </c>
      <c r="J268" s="1783">
        <v>1</v>
      </c>
      <c r="K268" s="1783"/>
      <c r="L268" s="1764">
        <v>18</v>
      </c>
      <c r="N268" s="1764">
        <f t="shared" si="86"/>
        <v>5.98</v>
      </c>
      <c r="O268" s="1764">
        <v>5.98</v>
      </c>
      <c r="P268" s="1850">
        <f t="shared" si="87"/>
        <v>1</v>
      </c>
      <c r="Q268" s="1764">
        <v>0</v>
      </c>
      <c r="R268" s="1850">
        <f t="shared" si="88"/>
        <v>0</v>
      </c>
      <c r="S268" s="1807">
        <f t="shared" si="89"/>
        <v>0</v>
      </c>
      <c r="U268" s="1764">
        <f t="shared" si="90"/>
        <v>0</v>
      </c>
      <c r="V268" s="1764">
        <f t="shared" si="84"/>
        <v>0</v>
      </c>
      <c r="W268" s="1764">
        <f t="shared" si="85"/>
        <v>18</v>
      </c>
      <c r="X268" s="1768">
        <v>18</v>
      </c>
      <c r="Y268" s="1784">
        <v>616487</v>
      </c>
      <c r="Z268" s="1770">
        <v>42660</v>
      </c>
      <c r="AA268" s="1843" t="s">
        <v>104</v>
      </c>
      <c r="AB268" s="1843"/>
      <c r="AG268" s="1762"/>
      <c r="AH268" s="1780"/>
      <c r="AK268" s="1780"/>
      <c r="AL268" s="1780"/>
      <c r="AM268" s="1762"/>
      <c r="AP268" s="1762"/>
      <c r="AQ268" s="1762"/>
      <c r="AR268" s="1780"/>
      <c r="AS268" s="1780"/>
      <c r="AT268" s="1780"/>
      <c r="AU268" s="1780"/>
      <c r="AV268" s="1780"/>
      <c r="AW268" s="1762"/>
      <c r="AZ268" s="1762"/>
      <c r="BA268" s="1762"/>
    </row>
    <row r="269" spans="1:53" x14ac:dyDescent="0.25">
      <c r="A269" s="1866">
        <v>2016012</v>
      </c>
      <c r="C269" s="1782" t="s">
        <v>613</v>
      </c>
      <c r="D269" s="1762" t="s">
        <v>469</v>
      </c>
      <c r="E269" s="1762">
        <v>1</v>
      </c>
      <c r="F269" s="1762">
        <v>6</v>
      </c>
      <c r="G269" s="1762">
        <v>4</v>
      </c>
      <c r="H269" s="1762">
        <v>3</v>
      </c>
      <c r="I269" s="1783">
        <v>1</v>
      </c>
      <c r="J269" s="1783">
        <v>1</v>
      </c>
      <c r="K269" s="1783"/>
      <c r="L269" s="1764">
        <v>1827.15</v>
      </c>
      <c r="N269" s="1764">
        <f t="shared" si="86"/>
        <v>1246.3130000000001</v>
      </c>
      <c r="O269" s="1764">
        <v>918.81299999999999</v>
      </c>
      <c r="P269" s="1850">
        <f>O269/N269</f>
        <v>0.73722491861996142</v>
      </c>
      <c r="Q269" s="1764">
        <v>327.5</v>
      </c>
      <c r="R269" s="1762">
        <f t="shared" si="88"/>
        <v>0.26277508138003852</v>
      </c>
      <c r="S269" s="1807">
        <f t="shared" si="89"/>
        <v>13.1</v>
      </c>
      <c r="U269" s="1764">
        <f t="shared" si="90"/>
        <v>0</v>
      </c>
      <c r="V269" s="1764">
        <f t="shared" si="84"/>
        <v>0</v>
      </c>
      <c r="W269" s="1764">
        <f t="shared" si="85"/>
        <v>1827.15</v>
      </c>
      <c r="X269" s="1768">
        <v>1827.15</v>
      </c>
      <c r="Y269" s="1784">
        <v>616105</v>
      </c>
      <c r="Z269" s="1770">
        <v>42445</v>
      </c>
      <c r="AA269" s="1843" t="s">
        <v>104</v>
      </c>
      <c r="AB269" s="1843"/>
      <c r="AG269" s="1762"/>
      <c r="AH269" s="1780"/>
      <c r="AK269" s="1780"/>
      <c r="AL269" s="1780"/>
      <c r="AM269" s="1762"/>
      <c r="AP269" s="1762"/>
      <c r="AQ269" s="1762"/>
      <c r="AR269" s="1780"/>
      <c r="AS269" s="1780"/>
      <c r="AT269" s="1780"/>
      <c r="AU269" s="1780"/>
      <c r="AV269" s="1780"/>
      <c r="AW269" s="1762"/>
      <c r="AZ269" s="1762"/>
      <c r="BA269" s="1762"/>
    </row>
    <row r="270" spans="1:53" x14ac:dyDescent="0.25">
      <c r="A270" s="1866">
        <v>2016013</v>
      </c>
      <c r="C270" s="1782">
        <v>576216</v>
      </c>
      <c r="D270" s="1762" t="s">
        <v>26</v>
      </c>
      <c r="E270" s="1762">
        <v>1</v>
      </c>
      <c r="F270" s="1762">
        <v>8</v>
      </c>
      <c r="G270" s="1762">
        <v>5</v>
      </c>
      <c r="H270" s="1762">
        <v>3</v>
      </c>
      <c r="I270" s="1783">
        <v>1</v>
      </c>
      <c r="J270" s="1783">
        <v>1</v>
      </c>
      <c r="K270" s="1783"/>
      <c r="L270" s="1764">
        <v>2401</v>
      </c>
      <c r="N270" s="1764">
        <f t="shared" ref="N270:N282" si="91">O270+Q270</f>
        <v>2392.56</v>
      </c>
      <c r="O270" s="1764">
        <v>2039.64</v>
      </c>
      <c r="P270" s="1850">
        <f t="shared" ref="P270:P282" si="92">O270/N270</f>
        <v>0.85249272745511095</v>
      </c>
      <c r="Q270" s="1764">
        <v>352.92</v>
      </c>
      <c r="R270" s="1850">
        <f t="shared" ref="R270:R278" si="93">Q270/N270</f>
        <v>0.14750727254488916</v>
      </c>
      <c r="S270" s="1807">
        <f t="shared" si="89"/>
        <v>14.116800000000001</v>
      </c>
      <c r="U270" s="1764">
        <f t="shared" si="90"/>
        <v>0</v>
      </c>
      <c r="V270" s="1764">
        <f t="shared" si="84"/>
        <v>0</v>
      </c>
      <c r="W270" s="1764">
        <f t="shared" si="85"/>
        <v>2401</v>
      </c>
      <c r="X270" s="1768">
        <v>2401</v>
      </c>
      <c r="Y270" s="1784">
        <v>616031</v>
      </c>
      <c r="Z270" s="1770">
        <v>42396</v>
      </c>
      <c r="AA270" s="1843" t="s">
        <v>104</v>
      </c>
      <c r="AB270" s="1843"/>
      <c r="AG270" s="1762"/>
      <c r="AH270" s="1780"/>
      <c r="AK270" s="1780"/>
      <c r="AL270" s="1780"/>
      <c r="AM270" s="1762"/>
      <c r="AP270" s="1762"/>
      <c r="AQ270" s="1762"/>
      <c r="AR270" s="1780"/>
      <c r="AS270" s="1780"/>
      <c r="AT270" s="1780"/>
      <c r="AU270" s="1780"/>
      <c r="AV270" s="1780"/>
      <c r="AW270" s="1762"/>
      <c r="AZ270" s="1762"/>
      <c r="BA270" s="1762"/>
    </row>
    <row r="271" spans="1:53" x14ac:dyDescent="0.25">
      <c r="A271" s="1866">
        <v>2016014</v>
      </c>
      <c r="C271" s="1782" t="s">
        <v>645</v>
      </c>
      <c r="D271" s="1762" t="s">
        <v>26</v>
      </c>
      <c r="E271" s="1762">
        <v>1</v>
      </c>
      <c r="F271" s="1762">
        <v>11</v>
      </c>
      <c r="G271" s="1762">
        <v>5</v>
      </c>
      <c r="H271" s="1762">
        <v>3</v>
      </c>
      <c r="I271" s="1783">
        <v>1</v>
      </c>
      <c r="J271" s="1783">
        <v>1</v>
      </c>
      <c r="K271" s="1783"/>
      <c r="L271" s="1764">
        <v>4367</v>
      </c>
      <c r="N271" s="1764">
        <f t="shared" si="91"/>
        <v>2058.09</v>
      </c>
      <c r="O271" s="1764">
        <v>1638.51</v>
      </c>
      <c r="P271" s="1850">
        <f t="shared" si="92"/>
        <v>0.79613136451758659</v>
      </c>
      <c r="Q271" s="1764">
        <v>419.58</v>
      </c>
      <c r="R271" s="1850">
        <f t="shared" si="93"/>
        <v>0.2038686354824133</v>
      </c>
      <c r="S271" s="1807">
        <f t="shared" si="89"/>
        <v>16.783200000000001</v>
      </c>
      <c r="U271" s="1764">
        <f t="shared" si="90"/>
        <v>0</v>
      </c>
      <c r="V271" s="1764">
        <f t="shared" si="84"/>
        <v>0</v>
      </c>
      <c r="W271" s="1764">
        <f t="shared" si="85"/>
        <v>4367</v>
      </c>
      <c r="X271" s="1768">
        <v>4367</v>
      </c>
      <c r="Y271" s="1784">
        <v>616040</v>
      </c>
      <c r="Z271" s="1770">
        <v>42410</v>
      </c>
      <c r="AA271" s="1843" t="s">
        <v>104</v>
      </c>
      <c r="AB271" s="1843"/>
      <c r="AG271" s="1762"/>
      <c r="AH271" s="1780"/>
      <c r="AK271" s="1780"/>
      <c r="AL271" s="1780"/>
      <c r="AM271" s="1762"/>
      <c r="AP271" s="1762"/>
      <c r="AQ271" s="1762"/>
      <c r="AR271" s="1780"/>
      <c r="AS271" s="1780"/>
      <c r="AT271" s="1780"/>
      <c r="AU271" s="1780"/>
      <c r="AV271" s="1780"/>
      <c r="AW271" s="1762"/>
      <c r="AZ271" s="1762"/>
      <c r="BA271" s="1762"/>
    </row>
    <row r="272" spans="1:53" x14ac:dyDescent="0.25">
      <c r="A272" s="1866">
        <v>2016015</v>
      </c>
      <c r="C272" s="1782" t="s">
        <v>617</v>
      </c>
      <c r="D272" s="1762" t="s">
        <v>26</v>
      </c>
      <c r="E272" s="1762">
        <v>1</v>
      </c>
      <c r="F272" s="1762">
        <v>7</v>
      </c>
      <c r="G272" s="1762">
        <v>4</v>
      </c>
      <c r="H272" s="1762">
        <v>7</v>
      </c>
      <c r="I272" s="1783">
        <v>1</v>
      </c>
      <c r="J272" s="1783">
        <v>1</v>
      </c>
      <c r="K272" s="1783"/>
      <c r="L272" s="1764">
        <v>3486</v>
      </c>
      <c r="N272" s="1764">
        <f t="shared" si="91"/>
        <v>2180.0299999999997</v>
      </c>
      <c r="O272" s="1764">
        <v>1644.49</v>
      </c>
      <c r="P272" s="1850">
        <f t="shared" si="92"/>
        <v>0.7543428301445394</v>
      </c>
      <c r="Q272" s="1764">
        <v>535.54</v>
      </c>
      <c r="R272" s="1850">
        <f t="shared" si="93"/>
        <v>0.24565716985546071</v>
      </c>
      <c r="S272" s="1807">
        <f t="shared" si="89"/>
        <v>21.421599999999998</v>
      </c>
      <c r="U272" s="1764">
        <f t="shared" si="90"/>
        <v>0</v>
      </c>
      <c r="V272" s="1764">
        <f t="shared" si="84"/>
        <v>0</v>
      </c>
      <c r="W272" s="1764">
        <f t="shared" si="85"/>
        <v>3486</v>
      </c>
      <c r="X272" s="1768">
        <v>3486</v>
      </c>
      <c r="Y272" s="1784">
        <v>616032</v>
      </c>
      <c r="Z272" s="1770">
        <v>42396</v>
      </c>
      <c r="AA272" s="1843" t="s">
        <v>104</v>
      </c>
      <c r="AB272" s="1843"/>
      <c r="AG272" s="1762"/>
      <c r="AH272" s="1780"/>
      <c r="AK272" s="1780"/>
      <c r="AL272" s="1780"/>
      <c r="AM272" s="1762"/>
      <c r="AP272" s="1762"/>
      <c r="AQ272" s="1762"/>
      <c r="AR272" s="1780"/>
      <c r="AS272" s="1780"/>
      <c r="AT272" s="1780"/>
      <c r="AU272" s="1780"/>
      <c r="AV272" s="1780"/>
      <c r="AW272" s="1762"/>
      <c r="AZ272" s="1762"/>
      <c r="BA272" s="1762"/>
    </row>
    <row r="273" spans="1:53" x14ac:dyDescent="0.25">
      <c r="A273" s="1866" t="s">
        <v>669</v>
      </c>
      <c r="C273" s="1782" t="s">
        <v>670</v>
      </c>
      <c r="D273" s="1762" t="s">
        <v>26</v>
      </c>
      <c r="E273" s="1762">
        <v>0</v>
      </c>
      <c r="F273" s="1762">
        <v>0</v>
      </c>
      <c r="G273" s="1762">
        <v>0</v>
      </c>
      <c r="H273" s="1762">
        <v>0</v>
      </c>
      <c r="I273" s="1783">
        <v>1</v>
      </c>
      <c r="J273" s="1783">
        <v>1</v>
      </c>
      <c r="K273" s="1783"/>
      <c r="L273" s="1764">
        <v>594.65</v>
      </c>
      <c r="N273" s="1764">
        <f t="shared" si="91"/>
        <v>515.20000000000005</v>
      </c>
      <c r="O273" s="1764">
        <v>79.45</v>
      </c>
      <c r="P273" s="1850">
        <f t="shared" si="92"/>
        <v>0.15421195652173914</v>
      </c>
      <c r="Q273" s="1764">
        <v>435.75</v>
      </c>
      <c r="R273" s="1850">
        <f t="shared" si="93"/>
        <v>0.84578804347826075</v>
      </c>
      <c r="S273" s="1807">
        <f t="shared" si="89"/>
        <v>17.43</v>
      </c>
      <c r="U273" s="1764">
        <f t="shared" si="90"/>
        <v>0</v>
      </c>
      <c r="V273" s="1764">
        <f>L273-W273</f>
        <v>0</v>
      </c>
      <c r="W273" s="1764">
        <f t="shared" si="85"/>
        <v>594.65</v>
      </c>
      <c r="X273" s="1768">
        <v>594.65</v>
      </c>
      <c r="Y273" s="1784">
        <v>616072</v>
      </c>
      <c r="Z273" s="1770">
        <v>42423</v>
      </c>
      <c r="AA273" s="1843" t="s">
        <v>104</v>
      </c>
      <c r="AB273" s="1780"/>
      <c r="AC273" s="1762"/>
      <c r="AE273" s="1762"/>
      <c r="AF273" s="1762"/>
      <c r="AG273" s="1762"/>
      <c r="AH273" s="1780"/>
      <c r="AK273" s="1780"/>
      <c r="AL273" s="1780"/>
      <c r="AM273" s="1762"/>
      <c r="AP273" s="1762"/>
      <c r="AQ273" s="1762"/>
      <c r="AR273" s="1780"/>
      <c r="AS273" s="1780"/>
      <c r="AT273" s="1780"/>
      <c r="AU273" s="1780"/>
      <c r="AV273" s="1780"/>
      <c r="AW273" s="1762"/>
      <c r="AZ273" s="1762"/>
      <c r="BA273" s="1762"/>
    </row>
    <row r="274" spans="1:53" x14ac:dyDescent="0.25">
      <c r="A274" s="1866">
        <v>2016016</v>
      </c>
      <c r="C274" s="1782" t="s">
        <v>618</v>
      </c>
      <c r="D274" s="1762" t="s">
        <v>26</v>
      </c>
      <c r="E274" s="1762">
        <v>1</v>
      </c>
      <c r="F274" s="1762">
        <v>3</v>
      </c>
      <c r="G274" s="1762">
        <v>1</v>
      </c>
      <c r="H274" s="1762">
        <v>2</v>
      </c>
      <c r="I274" s="1783">
        <v>1</v>
      </c>
      <c r="J274" s="1783">
        <v>1</v>
      </c>
      <c r="K274" s="1783"/>
      <c r="L274" s="1764">
        <v>943</v>
      </c>
      <c r="N274" s="1764">
        <f t="shared" si="91"/>
        <v>604.74</v>
      </c>
      <c r="O274" s="1764">
        <v>468.7</v>
      </c>
      <c r="P274" s="1850">
        <f t="shared" si="92"/>
        <v>0.77504382048483644</v>
      </c>
      <c r="Q274" s="1764">
        <v>136.04</v>
      </c>
      <c r="R274" s="1850">
        <f t="shared" si="93"/>
        <v>0.22495617951516353</v>
      </c>
      <c r="S274" s="1807">
        <f t="shared" si="89"/>
        <v>5.4415999999999993</v>
      </c>
      <c r="U274" s="1764">
        <f t="shared" si="90"/>
        <v>0</v>
      </c>
      <c r="V274" s="1764">
        <f>L274-W274</f>
        <v>0</v>
      </c>
      <c r="W274" s="1764">
        <f t="shared" si="85"/>
        <v>943</v>
      </c>
      <c r="X274" s="1768">
        <v>943</v>
      </c>
      <c r="Y274" s="1784">
        <v>616033</v>
      </c>
      <c r="Z274" s="1770">
        <v>42427</v>
      </c>
      <c r="AA274" s="1843" t="s">
        <v>104</v>
      </c>
      <c r="AB274" s="1780"/>
      <c r="AC274" s="1762"/>
      <c r="AE274" s="1762"/>
      <c r="AF274" s="1762"/>
      <c r="AG274" s="1762"/>
      <c r="AH274" s="1780"/>
      <c r="AK274" s="1780"/>
      <c r="AL274" s="1780"/>
      <c r="AM274" s="1762"/>
      <c r="AP274" s="1762"/>
      <c r="AQ274" s="1762"/>
      <c r="AR274" s="1780"/>
      <c r="AS274" s="1780"/>
      <c r="AT274" s="1780"/>
      <c r="AU274" s="1780"/>
      <c r="AV274" s="1780"/>
      <c r="AW274" s="1762"/>
      <c r="AZ274" s="1762"/>
      <c r="BA274" s="1762"/>
    </row>
    <row r="275" spans="1:53" x14ac:dyDescent="0.25">
      <c r="A275" s="1866">
        <v>2016017</v>
      </c>
      <c r="C275" s="1782">
        <v>566716</v>
      </c>
      <c r="D275" s="1762" t="s">
        <v>26</v>
      </c>
      <c r="E275" s="1762">
        <v>1</v>
      </c>
      <c r="F275" s="1762">
        <v>7</v>
      </c>
      <c r="G275" s="1762">
        <v>6</v>
      </c>
      <c r="H275" s="1762">
        <v>1</v>
      </c>
      <c r="I275" s="1783">
        <v>1</v>
      </c>
      <c r="J275" s="1783">
        <v>1</v>
      </c>
      <c r="K275" s="1783"/>
      <c r="L275" s="1764">
        <v>1570</v>
      </c>
      <c r="N275" s="1764">
        <f t="shared" si="91"/>
        <v>1089.46</v>
      </c>
      <c r="O275" s="1764">
        <v>808.83</v>
      </c>
      <c r="P275" s="1850">
        <f t="shared" si="92"/>
        <v>0.74241367282874082</v>
      </c>
      <c r="Q275" s="1764">
        <v>280.63</v>
      </c>
      <c r="R275" s="1850">
        <f t="shared" si="93"/>
        <v>0.25758632717125912</v>
      </c>
      <c r="S275" s="1807">
        <f>Q275/$S$1</f>
        <v>11.225199999999999</v>
      </c>
      <c r="U275" s="1764">
        <f t="shared" si="90"/>
        <v>0</v>
      </c>
      <c r="V275" s="1764">
        <f>L275-W275</f>
        <v>0</v>
      </c>
      <c r="W275" s="1764">
        <f t="shared" si="85"/>
        <v>1570</v>
      </c>
      <c r="X275" s="1768">
        <v>1570</v>
      </c>
      <c r="Y275" s="1784">
        <v>616034</v>
      </c>
      <c r="Z275" s="1770">
        <v>42396</v>
      </c>
      <c r="AA275" s="1843" t="s">
        <v>104</v>
      </c>
      <c r="AB275" s="1780"/>
      <c r="AC275" s="1762"/>
      <c r="AE275" s="1762"/>
      <c r="AF275" s="1762"/>
      <c r="AG275" s="1762"/>
      <c r="AH275" s="1780"/>
      <c r="AK275" s="1780"/>
      <c r="AL275" s="1780"/>
      <c r="AM275" s="1762"/>
      <c r="AP275" s="1762"/>
      <c r="AQ275" s="1762"/>
      <c r="AR275" s="1780"/>
      <c r="AS275" s="1780"/>
      <c r="AT275" s="1780"/>
      <c r="AU275" s="1780"/>
      <c r="AV275" s="1780"/>
      <c r="AW275" s="1762"/>
      <c r="AZ275" s="1762"/>
      <c r="BA275" s="1762"/>
    </row>
    <row r="276" spans="1:53" x14ac:dyDescent="0.25">
      <c r="A276" s="1866">
        <v>2016018</v>
      </c>
      <c r="C276" s="1782" t="s">
        <v>619</v>
      </c>
      <c r="D276" s="1762" t="s">
        <v>26</v>
      </c>
      <c r="E276" s="1762">
        <v>10</v>
      </c>
      <c r="F276" s="1762">
        <f>E276*9</f>
        <v>90</v>
      </c>
      <c r="G276" s="1762">
        <f>E276*6</f>
        <v>60</v>
      </c>
      <c r="H276" s="1762">
        <f>E276*3</f>
        <v>30</v>
      </c>
      <c r="I276" s="1783">
        <v>1</v>
      </c>
      <c r="J276" s="1783">
        <v>1</v>
      </c>
      <c r="K276" s="1783"/>
      <c r="L276" s="1764">
        <v>26370</v>
      </c>
      <c r="N276" s="1764">
        <f t="shared" si="91"/>
        <v>19419.559999999998</v>
      </c>
      <c r="O276" s="1764">
        <v>15202.48</v>
      </c>
      <c r="P276" s="1850">
        <f t="shared" si="92"/>
        <v>0.78284368955836292</v>
      </c>
      <c r="Q276" s="1764">
        <v>4217.08</v>
      </c>
      <c r="R276" s="1850">
        <f t="shared" si="93"/>
        <v>0.21715631044163722</v>
      </c>
      <c r="S276" s="1807">
        <f t="shared" ref="S276:S342" si="94">Q276/$S$1</f>
        <v>168.6832</v>
      </c>
      <c r="U276" s="1764">
        <f t="shared" si="90"/>
        <v>0</v>
      </c>
      <c r="V276" s="1764">
        <f t="shared" si="84"/>
        <v>0</v>
      </c>
      <c r="W276" s="1764">
        <f t="shared" si="85"/>
        <v>26370</v>
      </c>
      <c r="X276" s="1768">
        <v>26370</v>
      </c>
      <c r="Y276" s="1784">
        <v>616035</v>
      </c>
      <c r="Z276" s="1770">
        <v>42401</v>
      </c>
      <c r="AA276" s="1843" t="s">
        <v>104</v>
      </c>
      <c r="AB276" s="1780"/>
      <c r="AC276" s="1762"/>
      <c r="AE276" s="1762"/>
      <c r="AF276" s="1762"/>
      <c r="AG276" s="1762"/>
      <c r="AH276" s="1780"/>
      <c r="AK276" s="1780"/>
      <c r="AL276" s="1780"/>
      <c r="AM276" s="1762"/>
      <c r="AP276" s="1762"/>
      <c r="AQ276" s="1762"/>
      <c r="AR276" s="1780"/>
      <c r="AS276" s="1780"/>
      <c r="AT276" s="1780"/>
      <c r="AU276" s="1780"/>
      <c r="AV276" s="1780"/>
      <c r="AW276" s="1762"/>
      <c r="AZ276" s="1762"/>
      <c r="BA276" s="1762"/>
    </row>
    <row r="277" spans="1:53" x14ac:dyDescent="0.25">
      <c r="A277" s="1866">
        <v>2016019</v>
      </c>
      <c r="C277" s="1782">
        <v>559016</v>
      </c>
      <c r="D277" s="1762" t="s">
        <v>26</v>
      </c>
      <c r="E277" s="1762">
        <v>1</v>
      </c>
      <c r="F277" s="1762">
        <v>8</v>
      </c>
      <c r="G277" s="1762">
        <v>5</v>
      </c>
      <c r="H277" s="1762">
        <v>3</v>
      </c>
      <c r="I277" s="1783">
        <v>1</v>
      </c>
      <c r="J277" s="1783">
        <v>1</v>
      </c>
      <c r="K277" s="1783"/>
      <c r="L277" s="1764">
        <v>2450</v>
      </c>
      <c r="N277" s="1764">
        <f t="shared" si="91"/>
        <v>1628.48</v>
      </c>
      <c r="O277" s="1764">
        <v>1277.6500000000001</v>
      </c>
      <c r="P277" s="1850">
        <f t="shared" si="92"/>
        <v>0.78456597563371988</v>
      </c>
      <c r="Q277" s="1764">
        <v>350.83</v>
      </c>
      <c r="R277" s="1850">
        <f t="shared" si="93"/>
        <v>0.2154340243662802</v>
      </c>
      <c r="S277" s="1807">
        <f t="shared" si="94"/>
        <v>14.033199999999999</v>
      </c>
      <c r="U277" s="1764">
        <f t="shared" si="90"/>
        <v>0</v>
      </c>
      <c r="V277" s="1764">
        <f t="shared" si="84"/>
        <v>0</v>
      </c>
      <c r="W277" s="1764">
        <f t="shared" si="85"/>
        <v>2450</v>
      </c>
      <c r="X277" s="1768">
        <v>2450</v>
      </c>
      <c r="Y277" s="1784">
        <v>616036</v>
      </c>
      <c r="Z277" s="1770">
        <v>42401</v>
      </c>
      <c r="AA277" s="1843" t="s">
        <v>104</v>
      </c>
      <c r="AB277" s="1780"/>
      <c r="AC277" s="1762"/>
      <c r="AE277" s="1762"/>
      <c r="AF277" s="1762"/>
      <c r="AG277" s="1762"/>
      <c r="AH277" s="1780"/>
      <c r="AK277" s="1780"/>
      <c r="AL277" s="1780"/>
      <c r="AM277" s="1762"/>
      <c r="AP277" s="1762"/>
      <c r="AQ277" s="1762"/>
      <c r="AR277" s="1780"/>
      <c r="AS277" s="1780"/>
      <c r="AT277" s="1780"/>
      <c r="AU277" s="1780"/>
      <c r="AV277" s="1780"/>
      <c r="AW277" s="1762"/>
      <c r="AZ277" s="1762"/>
      <c r="BA277" s="1762"/>
    </row>
    <row r="278" spans="1:53" x14ac:dyDescent="0.25">
      <c r="A278" s="1866">
        <v>2016020</v>
      </c>
      <c r="C278" s="1782" t="s">
        <v>628</v>
      </c>
      <c r="D278" s="1762" t="s">
        <v>26</v>
      </c>
      <c r="E278" s="1762">
        <v>0</v>
      </c>
      <c r="F278" s="1762">
        <v>0</v>
      </c>
      <c r="G278" s="1762">
        <v>0</v>
      </c>
      <c r="H278" s="1762">
        <v>0</v>
      </c>
      <c r="I278" s="1783">
        <v>1</v>
      </c>
      <c r="J278" s="1783">
        <v>1</v>
      </c>
      <c r="K278" s="1783"/>
      <c r="L278" s="1764">
        <v>34.64</v>
      </c>
      <c r="N278" s="1764">
        <f t="shared" si="91"/>
        <v>17.32</v>
      </c>
      <c r="O278" s="1764">
        <v>17.32</v>
      </c>
      <c r="P278" s="1850">
        <f t="shared" si="92"/>
        <v>1</v>
      </c>
      <c r="Q278" s="1764">
        <v>0</v>
      </c>
      <c r="R278" s="1762">
        <f t="shared" si="93"/>
        <v>0</v>
      </c>
      <c r="S278" s="1807">
        <f t="shared" si="94"/>
        <v>0</v>
      </c>
      <c r="U278" s="1764">
        <f t="shared" si="90"/>
        <v>0</v>
      </c>
      <c r="V278" s="1764">
        <f t="shared" si="84"/>
        <v>0</v>
      </c>
      <c r="W278" s="1764">
        <f t="shared" si="85"/>
        <v>34.64</v>
      </c>
      <c r="X278" s="1768">
        <v>34.64</v>
      </c>
      <c r="Y278" s="1784">
        <v>616488</v>
      </c>
      <c r="Z278" s="1770">
        <v>42660</v>
      </c>
      <c r="AA278" s="1843" t="s">
        <v>104</v>
      </c>
      <c r="AB278" s="1780"/>
      <c r="AC278" s="1762"/>
      <c r="AE278" s="1762"/>
      <c r="AF278" s="1762"/>
      <c r="AG278" s="1762"/>
      <c r="AH278" s="1780"/>
      <c r="AK278" s="1780"/>
      <c r="AL278" s="1780"/>
      <c r="AM278" s="1762"/>
      <c r="AP278" s="1762"/>
      <c r="AQ278" s="1762"/>
      <c r="AR278" s="1780"/>
      <c r="AS278" s="1780"/>
      <c r="AT278" s="1780"/>
      <c r="AU278" s="1780"/>
      <c r="AV278" s="1780"/>
      <c r="AW278" s="1762"/>
      <c r="AZ278" s="1762"/>
      <c r="BA278" s="1762"/>
    </row>
    <row r="279" spans="1:53" x14ac:dyDescent="0.25">
      <c r="A279" s="1866">
        <v>2016021</v>
      </c>
      <c r="C279" s="1782" t="s">
        <v>642</v>
      </c>
      <c r="D279" s="1762" t="s">
        <v>26</v>
      </c>
      <c r="E279" s="1762">
        <v>1</v>
      </c>
      <c r="F279" s="1762">
        <v>12</v>
      </c>
      <c r="G279" s="1762">
        <v>7</v>
      </c>
      <c r="H279" s="1762">
        <v>3</v>
      </c>
      <c r="I279" s="1783">
        <v>1</v>
      </c>
      <c r="J279" s="1783">
        <v>1</v>
      </c>
      <c r="K279" s="1783"/>
      <c r="L279" s="1764">
        <v>3746</v>
      </c>
      <c r="N279" s="1764">
        <f t="shared" si="91"/>
        <v>2064.85</v>
      </c>
      <c r="O279" s="1764">
        <v>1644.85</v>
      </c>
      <c r="P279" s="1850">
        <f t="shared" si="92"/>
        <v>0.79659539433857185</v>
      </c>
      <c r="Q279" s="1764">
        <v>420</v>
      </c>
      <c r="R279" s="1850">
        <f>Q279/N279</f>
        <v>0.20340460566142821</v>
      </c>
      <c r="S279" s="1807">
        <f>Q279/$S$1</f>
        <v>16.8</v>
      </c>
      <c r="U279" s="1764">
        <f t="shared" si="90"/>
        <v>0</v>
      </c>
      <c r="V279" s="1764">
        <f t="shared" si="84"/>
        <v>0</v>
      </c>
      <c r="W279" s="1764">
        <f t="shared" si="85"/>
        <v>3746</v>
      </c>
      <c r="X279" s="1768">
        <v>3746</v>
      </c>
      <c r="Y279" s="1784">
        <v>616041</v>
      </c>
      <c r="Z279" s="1770">
        <v>42410</v>
      </c>
      <c r="AA279" s="1843" t="s">
        <v>104</v>
      </c>
      <c r="AB279" s="1780"/>
      <c r="AC279" s="1762"/>
      <c r="AE279" s="1762"/>
      <c r="AF279" s="1762"/>
      <c r="AG279" s="1762"/>
      <c r="AH279" s="1780"/>
      <c r="AK279" s="1780"/>
      <c r="AL279" s="1780"/>
      <c r="AM279" s="1762"/>
      <c r="AP279" s="1762"/>
      <c r="AQ279" s="1762"/>
      <c r="AR279" s="1780"/>
      <c r="AS279" s="1780"/>
      <c r="AT279" s="1780"/>
      <c r="AU279" s="1780"/>
      <c r="AV279" s="1780"/>
      <c r="AW279" s="1762"/>
      <c r="AZ279" s="1762"/>
      <c r="BA279" s="1762"/>
    </row>
    <row r="280" spans="1:53" x14ac:dyDescent="0.25">
      <c r="A280" s="1866">
        <v>2016022</v>
      </c>
      <c r="C280" s="1782">
        <v>559416</v>
      </c>
      <c r="D280" s="1762" t="s">
        <v>26</v>
      </c>
      <c r="E280" s="1762">
        <v>1</v>
      </c>
      <c r="F280" s="1762">
        <v>8</v>
      </c>
      <c r="G280" s="1762">
        <v>4</v>
      </c>
      <c r="H280" s="1762">
        <v>5</v>
      </c>
      <c r="I280" s="1783">
        <v>1</v>
      </c>
      <c r="J280" s="1783">
        <v>1</v>
      </c>
      <c r="K280" s="1783"/>
      <c r="L280" s="1764">
        <v>4521</v>
      </c>
      <c r="N280" s="1764">
        <f t="shared" si="91"/>
        <v>2639.51</v>
      </c>
      <c r="O280" s="1764">
        <v>2097.0100000000002</v>
      </c>
      <c r="P280" s="1850">
        <f t="shared" si="92"/>
        <v>0.79446942803777976</v>
      </c>
      <c r="Q280" s="1764">
        <v>542.5</v>
      </c>
      <c r="R280" s="1850">
        <f>Q280/N280</f>
        <v>0.20553057196222024</v>
      </c>
      <c r="S280" s="1807">
        <f t="shared" si="94"/>
        <v>21.7</v>
      </c>
      <c r="U280" s="1764">
        <f t="shared" si="90"/>
        <v>0</v>
      </c>
      <c r="V280" s="1764">
        <f t="shared" si="84"/>
        <v>0</v>
      </c>
      <c r="W280" s="1764">
        <f t="shared" si="85"/>
        <v>4521</v>
      </c>
      <c r="X280" s="1768">
        <v>4521</v>
      </c>
      <c r="Y280" s="1784">
        <v>616037</v>
      </c>
      <c r="Z280" s="1770">
        <v>42410</v>
      </c>
      <c r="AA280" s="1843" t="s">
        <v>104</v>
      </c>
      <c r="AB280" s="1780"/>
      <c r="AC280" s="1762"/>
      <c r="AE280" s="1762"/>
      <c r="AF280" s="1762"/>
      <c r="AG280" s="1762"/>
      <c r="AH280" s="1780"/>
      <c r="AK280" s="1780"/>
      <c r="AL280" s="1780"/>
      <c r="AM280" s="1762"/>
      <c r="AP280" s="1762"/>
      <c r="AQ280" s="1762"/>
      <c r="AR280" s="1780"/>
      <c r="AS280" s="1780"/>
      <c r="AT280" s="1780"/>
      <c r="AU280" s="1780"/>
      <c r="AV280" s="1780"/>
      <c r="AW280" s="1762"/>
      <c r="AZ280" s="1762"/>
      <c r="BA280" s="1762"/>
    </row>
    <row r="281" spans="1:53" x14ac:dyDescent="0.25">
      <c r="A281" s="1866">
        <v>2016023</v>
      </c>
      <c r="C281" s="1782">
        <v>121491</v>
      </c>
      <c r="D281" s="1762" t="s">
        <v>494</v>
      </c>
      <c r="E281" s="1762">
        <v>0</v>
      </c>
      <c r="F281" s="1762">
        <v>1</v>
      </c>
      <c r="G281" s="1762">
        <v>0</v>
      </c>
      <c r="H281" s="1762">
        <v>2</v>
      </c>
      <c r="I281" s="1783">
        <v>1</v>
      </c>
      <c r="J281" s="1783">
        <v>1</v>
      </c>
      <c r="K281" s="1783"/>
      <c r="L281" s="1764">
        <v>1000</v>
      </c>
      <c r="N281" s="1764">
        <f t="shared" si="91"/>
        <v>710.18</v>
      </c>
      <c r="O281" s="1764">
        <v>563.51</v>
      </c>
      <c r="P281" s="1850">
        <f t="shared" si="92"/>
        <v>0.79347489368892399</v>
      </c>
      <c r="Q281" s="1764">
        <v>146.66999999999999</v>
      </c>
      <c r="R281" s="1850">
        <f>Q281/N281</f>
        <v>0.20652510631107607</v>
      </c>
      <c r="S281" s="1807">
        <f t="shared" si="94"/>
        <v>5.8667999999999996</v>
      </c>
      <c r="U281" s="1764">
        <f t="shared" si="90"/>
        <v>0</v>
      </c>
      <c r="V281" s="1764">
        <f t="shared" si="84"/>
        <v>0</v>
      </c>
      <c r="W281" s="1764">
        <f t="shared" si="85"/>
        <v>1000</v>
      </c>
      <c r="X281" s="1768">
        <v>1000</v>
      </c>
      <c r="Y281" s="1784">
        <v>616102</v>
      </c>
      <c r="Z281" s="1770">
        <v>42445</v>
      </c>
      <c r="AA281" s="1843" t="s">
        <v>104</v>
      </c>
      <c r="AB281" s="1780"/>
      <c r="AC281" s="1762"/>
      <c r="AE281" s="1762"/>
      <c r="AF281" s="1762"/>
      <c r="AG281" s="1762"/>
      <c r="AH281" s="1780"/>
      <c r="AK281" s="1780"/>
      <c r="AL281" s="1780"/>
      <c r="AM281" s="1762"/>
      <c r="AP281" s="1762"/>
      <c r="AQ281" s="1762"/>
      <c r="AR281" s="1780"/>
      <c r="AS281" s="1780"/>
      <c r="AT281" s="1780"/>
      <c r="AU281" s="1780"/>
      <c r="AV281" s="1780"/>
      <c r="AW281" s="1762"/>
      <c r="AZ281" s="1762"/>
      <c r="BA281" s="1762"/>
    </row>
    <row r="282" spans="1:53" x14ac:dyDescent="0.25">
      <c r="A282" s="1866">
        <v>2016024</v>
      </c>
      <c r="C282" s="1782" t="s">
        <v>635</v>
      </c>
      <c r="D282" s="1762" t="s">
        <v>26</v>
      </c>
      <c r="E282" s="1762">
        <v>1</v>
      </c>
      <c r="F282" s="1762">
        <v>3</v>
      </c>
      <c r="G282" s="1762">
        <v>1</v>
      </c>
      <c r="H282" s="1762">
        <v>2</v>
      </c>
      <c r="I282" s="1783">
        <v>1</v>
      </c>
      <c r="J282" s="1783">
        <v>1</v>
      </c>
      <c r="K282" s="1783"/>
      <c r="L282" s="1764">
        <v>1464</v>
      </c>
      <c r="N282" s="1764">
        <f t="shared" si="91"/>
        <v>1019.64</v>
      </c>
      <c r="O282" s="1764">
        <v>730.89</v>
      </c>
      <c r="P282" s="1850">
        <f t="shared" si="92"/>
        <v>0.71681181593503585</v>
      </c>
      <c r="Q282" s="1764">
        <v>288.75</v>
      </c>
      <c r="R282" s="1850">
        <f>Q282/N282</f>
        <v>0.2831881840649641</v>
      </c>
      <c r="S282" s="1807">
        <f t="shared" si="94"/>
        <v>11.55</v>
      </c>
      <c r="U282" s="1764">
        <f t="shared" si="90"/>
        <v>0</v>
      </c>
      <c r="V282" s="1764">
        <f t="shared" si="84"/>
        <v>0</v>
      </c>
      <c r="W282" s="1764">
        <f t="shared" si="85"/>
        <v>1464</v>
      </c>
      <c r="X282" s="1768">
        <v>1464</v>
      </c>
      <c r="Y282" s="1784">
        <v>616042</v>
      </c>
      <c r="Z282" s="1770">
        <v>42410</v>
      </c>
      <c r="AA282" s="1843" t="s">
        <v>104</v>
      </c>
      <c r="AB282" s="1780"/>
      <c r="AC282" s="1762"/>
      <c r="AE282" s="1762"/>
      <c r="AF282" s="1762"/>
      <c r="AG282" s="1762"/>
      <c r="AH282" s="1780"/>
      <c r="AK282" s="1780"/>
      <c r="AL282" s="1780"/>
      <c r="AM282" s="1762"/>
      <c r="AP282" s="1762"/>
      <c r="AQ282" s="1762"/>
      <c r="AR282" s="1780"/>
      <c r="AS282" s="1780"/>
      <c r="AT282" s="1780"/>
      <c r="AU282" s="1780"/>
      <c r="AV282" s="1780"/>
      <c r="AW282" s="1762"/>
      <c r="AZ282" s="1762"/>
      <c r="BA282" s="1762"/>
    </row>
    <row r="283" spans="1:53" x14ac:dyDescent="0.25">
      <c r="A283" s="1866">
        <v>2016025</v>
      </c>
      <c r="C283" s="1782" t="s">
        <v>636</v>
      </c>
      <c r="D283" s="1762" t="s">
        <v>26</v>
      </c>
      <c r="E283" s="1762">
        <v>0</v>
      </c>
      <c r="F283" s="1762">
        <v>0</v>
      </c>
      <c r="G283" s="1762">
        <v>0</v>
      </c>
      <c r="H283" s="1762">
        <v>0</v>
      </c>
      <c r="I283" s="1783">
        <v>1</v>
      </c>
      <c r="J283" s="1783">
        <v>1</v>
      </c>
      <c r="K283" s="1783"/>
      <c r="L283" s="1764">
        <v>159.4</v>
      </c>
      <c r="N283" s="1764">
        <f t="shared" ref="N283:N368" si="95">O283+Q283</f>
        <v>79.2</v>
      </c>
      <c r="O283" s="1764">
        <v>79.2</v>
      </c>
      <c r="P283" s="1850">
        <f>O283/N283</f>
        <v>1</v>
      </c>
      <c r="Q283" s="1764">
        <v>0</v>
      </c>
      <c r="R283" s="1850">
        <f>Q283/N283</f>
        <v>0</v>
      </c>
      <c r="S283" s="1807">
        <f t="shared" si="94"/>
        <v>0</v>
      </c>
      <c r="U283" s="1764">
        <f t="shared" si="90"/>
        <v>0</v>
      </c>
      <c r="V283" s="1764">
        <f t="shared" si="84"/>
        <v>0</v>
      </c>
      <c r="W283" s="1764">
        <f t="shared" si="85"/>
        <v>159.4</v>
      </c>
      <c r="X283" s="1768">
        <v>159.4</v>
      </c>
      <c r="Y283" s="1784">
        <v>616038</v>
      </c>
      <c r="Z283" s="1770">
        <v>42410</v>
      </c>
      <c r="AA283" s="1843" t="s">
        <v>104</v>
      </c>
      <c r="AB283" s="1780"/>
      <c r="AC283" s="1762"/>
      <c r="AE283" s="1762"/>
      <c r="AF283" s="1762"/>
      <c r="AG283" s="1762"/>
      <c r="AH283" s="1780"/>
      <c r="AK283" s="1780"/>
      <c r="AL283" s="1780"/>
      <c r="AM283" s="1762"/>
      <c r="AP283" s="1762"/>
      <c r="AQ283" s="1762"/>
      <c r="AR283" s="1780"/>
      <c r="AS283" s="1780"/>
      <c r="AT283" s="1780"/>
      <c r="AU283" s="1780"/>
      <c r="AV283" s="1780"/>
      <c r="AW283" s="1762"/>
      <c r="AZ283" s="1762"/>
      <c r="BA283" s="1762"/>
    </row>
    <row r="284" spans="1:53" x14ac:dyDescent="0.25">
      <c r="A284" s="1869">
        <v>2016026</v>
      </c>
      <c r="C284" s="1782" t="s">
        <v>639</v>
      </c>
      <c r="D284" s="1762" t="s">
        <v>640</v>
      </c>
      <c r="E284" s="1762">
        <v>1</v>
      </c>
      <c r="F284" s="1762">
        <v>8</v>
      </c>
      <c r="G284" s="1762">
        <v>5</v>
      </c>
      <c r="H284" s="1762">
        <v>3</v>
      </c>
      <c r="I284" s="1783">
        <v>1</v>
      </c>
      <c r="J284" s="1783">
        <v>1</v>
      </c>
      <c r="K284" s="1783"/>
      <c r="L284" s="1764">
        <v>3159.56</v>
      </c>
      <c r="N284" s="1764">
        <f t="shared" si="95"/>
        <v>0</v>
      </c>
      <c r="O284" s="1764">
        <v>0</v>
      </c>
      <c r="P284" s="1850"/>
      <c r="Q284" s="1764">
        <v>0</v>
      </c>
      <c r="R284" s="1850"/>
      <c r="S284" s="1807">
        <f t="shared" si="94"/>
        <v>0</v>
      </c>
      <c r="U284" s="1764">
        <f t="shared" si="90"/>
        <v>0</v>
      </c>
      <c r="V284" s="1764">
        <f t="shared" si="84"/>
        <v>0</v>
      </c>
      <c r="W284" s="1764">
        <f t="shared" si="85"/>
        <v>3159.56</v>
      </c>
      <c r="X284" s="1768">
        <v>3159.56</v>
      </c>
      <c r="Y284" s="1784">
        <v>616106</v>
      </c>
      <c r="Z284" s="1770">
        <v>42445</v>
      </c>
      <c r="AA284" s="1843" t="s">
        <v>104</v>
      </c>
      <c r="AB284" s="1780"/>
      <c r="AC284" s="1762"/>
      <c r="AE284" s="1762"/>
      <c r="AF284" s="1762"/>
      <c r="AG284" s="1762"/>
      <c r="AH284" s="1780"/>
      <c r="AK284" s="1780"/>
      <c r="AL284" s="1780"/>
      <c r="AM284" s="1762"/>
      <c r="AP284" s="1762"/>
      <c r="AQ284" s="1762"/>
      <c r="AR284" s="1780"/>
      <c r="AS284" s="1780"/>
      <c r="AT284" s="1780"/>
      <c r="AU284" s="1780"/>
      <c r="AV284" s="1780"/>
      <c r="AW284" s="1762"/>
      <c r="AZ284" s="1762"/>
      <c r="BA284" s="1762"/>
    </row>
    <row r="285" spans="1:53" x14ac:dyDescent="0.25">
      <c r="A285" s="1866">
        <v>2016027</v>
      </c>
      <c r="C285" s="1782">
        <v>492216</v>
      </c>
      <c r="D285" s="1762" t="s">
        <v>26</v>
      </c>
      <c r="E285" s="1762">
        <v>1</v>
      </c>
      <c r="F285" s="1762">
        <v>7</v>
      </c>
      <c r="G285" s="1762">
        <v>3</v>
      </c>
      <c r="H285" s="1762">
        <v>5</v>
      </c>
      <c r="I285" s="1783">
        <v>1</v>
      </c>
      <c r="J285" s="1783">
        <v>1</v>
      </c>
      <c r="K285" s="1783"/>
      <c r="L285" s="1764">
        <v>2736</v>
      </c>
      <c r="N285" s="1764">
        <f t="shared" si="95"/>
        <v>1916.769</v>
      </c>
      <c r="O285" s="1764">
        <v>1502.1890000000001</v>
      </c>
      <c r="P285" s="1850">
        <f t="shared" ref="P285:P290" si="96">O285/N285</f>
        <v>0.7837089393661939</v>
      </c>
      <c r="Q285" s="1764">
        <v>414.58</v>
      </c>
      <c r="R285" s="1850">
        <f t="shared" ref="R285:R290" si="97">Q285/N285</f>
        <v>0.21629106063380615</v>
      </c>
      <c r="S285" s="1807">
        <f t="shared" si="94"/>
        <v>16.583199999999998</v>
      </c>
      <c r="U285" s="1764">
        <f t="shared" si="90"/>
        <v>0</v>
      </c>
      <c r="V285" s="1764">
        <f t="shared" si="84"/>
        <v>0</v>
      </c>
      <c r="W285" s="1764">
        <f t="shared" si="85"/>
        <v>2736</v>
      </c>
      <c r="X285" s="1768">
        <v>2736</v>
      </c>
      <c r="Y285" s="1784">
        <v>616043</v>
      </c>
      <c r="Z285" s="1770">
        <v>42410</v>
      </c>
      <c r="AA285" s="1843" t="s">
        <v>104</v>
      </c>
      <c r="AB285" s="1780"/>
      <c r="AC285" s="1762"/>
      <c r="AE285" s="1762"/>
      <c r="AF285" s="1762"/>
      <c r="AG285" s="1762"/>
      <c r="AH285" s="1780"/>
      <c r="AK285" s="1780"/>
      <c r="AL285" s="1780"/>
      <c r="AM285" s="1762"/>
      <c r="AP285" s="1762"/>
      <c r="AQ285" s="1762"/>
      <c r="AR285" s="1780"/>
      <c r="AS285" s="1780"/>
      <c r="AT285" s="1780"/>
      <c r="AU285" s="1780"/>
      <c r="AV285" s="1780"/>
      <c r="AW285" s="1762"/>
      <c r="AZ285" s="1762"/>
      <c r="BA285" s="1762"/>
    </row>
    <row r="286" spans="1:53" x14ac:dyDescent="0.25">
      <c r="A286" s="1866">
        <v>2016028</v>
      </c>
      <c r="C286" s="1782" t="s">
        <v>641</v>
      </c>
      <c r="D286" s="1762" t="s">
        <v>26</v>
      </c>
      <c r="E286" s="1762">
        <v>1</v>
      </c>
      <c r="F286" s="1762">
        <v>10</v>
      </c>
      <c r="G286" s="1762">
        <v>6</v>
      </c>
      <c r="H286" s="1762">
        <v>3</v>
      </c>
      <c r="I286" s="1783">
        <v>1</v>
      </c>
      <c r="J286" s="1783">
        <v>1</v>
      </c>
      <c r="K286" s="1783"/>
      <c r="L286" s="1764">
        <v>4422</v>
      </c>
      <c r="N286" s="1764">
        <f t="shared" si="95"/>
        <v>2272.29</v>
      </c>
      <c r="O286" s="1764">
        <v>1861.46</v>
      </c>
      <c r="P286" s="1850">
        <f t="shared" si="96"/>
        <v>0.81920001408270959</v>
      </c>
      <c r="Q286" s="1764">
        <v>410.83</v>
      </c>
      <c r="R286" s="1850">
        <f t="shared" si="97"/>
        <v>0.18079998591729049</v>
      </c>
      <c r="S286" s="1807">
        <f t="shared" si="94"/>
        <v>16.433199999999999</v>
      </c>
      <c r="U286" s="1764">
        <f t="shared" si="90"/>
        <v>0</v>
      </c>
      <c r="V286" s="1764">
        <f t="shared" si="84"/>
        <v>0</v>
      </c>
      <c r="W286" s="1764">
        <f t="shared" si="85"/>
        <v>4422</v>
      </c>
      <c r="X286" s="1768">
        <v>4422</v>
      </c>
      <c r="Y286" s="1784">
        <v>616044</v>
      </c>
      <c r="Z286" s="1770">
        <v>42410</v>
      </c>
      <c r="AA286" s="1843" t="s">
        <v>104</v>
      </c>
      <c r="AB286" s="1780"/>
      <c r="AC286" s="1762"/>
      <c r="AE286" s="1762"/>
      <c r="AF286" s="1762"/>
      <c r="AG286" s="1762"/>
      <c r="AH286" s="1780"/>
      <c r="AK286" s="1780"/>
      <c r="AL286" s="1780"/>
      <c r="AM286" s="1762"/>
      <c r="AP286" s="1762"/>
      <c r="AQ286" s="1762"/>
      <c r="AR286" s="1780"/>
      <c r="AS286" s="1780"/>
      <c r="AT286" s="1780"/>
      <c r="AU286" s="1780"/>
      <c r="AV286" s="1780"/>
      <c r="AW286" s="1762"/>
      <c r="AZ286" s="1762"/>
      <c r="BA286" s="1762"/>
    </row>
    <row r="287" spans="1:53" x14ac:dyDescent="0.25">
      <c r="A287" s="1866">
        <v>2016029</v>
      </c>
      <c r="C287" s="1782" t="s">
        <v>643</v>
      </c>
      <c r="D287" s="1762" t="s">
        <v>26</v>
      </c>
      <c r="E287" s="1762">
        <v>1</v>
      </c>
      <c r="F287" s="1762">
        <v>12</v>
      </c>
      <c r="G287" s="1762">
        <v>7</v>
      </c>
      <c r="H287" s="1762">
        <v>3</v>
      </c>
      <c r="I287" s="1783">
        <v>1</v>
      </c>
      <c r="J287" s="1783">
        <v>1</v>
      </c>
      <c r="K287" s="1783"/>
      <c r="L287" s="1764">
        <v>3746</v>
      </c>
      <c r="N287" s="1764">
        <f t="shared" si="95"/>
        <v>2064.85</v>
      </c>
      <c r="O287" s="1764">
        <v>1644.85</v>
      </c>
      <c r="P287" s="1850">
        <f t="shared" si="96"/>
        <v>0.79659539433857185</v>
      </c>
      <c r="Q287" s="1764">
        <v>420</v>
      </c>
      <c r="R287" s="1850">
        <f t="shared" si="97"/>
        <v>0.20340460566142821</v>
      </c>
      <c r="S287" s="1807">
        <f t="shared" si="94"/>
        <v>16.8</v>
      </c>
      <c r="U287" s="1764">
        <f t="shared" si="90"/>
        <v>0</v>
      </c>
      <c r="V287" s="1764">
        <f t="shared" si="84"/>
        <v>0</v>
      </c>
      <c r="W287" s="1764">
        <f t="shared" si="85"/>
        <v>3746</v>
      </c>
      <c r="X287" s="1768">
        <v>3746</v>
      </c>
      <c r="Y287" s="1784">
        <v>616045</v>
      </c>
      <c r="Z287" s="1770">
        <v>42410</v>
      </c>
      <c r="AA287" s="1843" t="s">
        <v>104</v>
      </c>
      <c r="AB287" s="1780"/>
      <c r="AC287" s="1762"/>
      <c r="AE287" s="1762"/>
      <c r="AF287" s="1762"/>
      <c r="AG287" s="1762"/>
      <c r="AH287" s="1780"/>
      <c r="AK287" s="1780"/>
      <c r="AL287" s="1780"/>
      <c r="AM287" s="1762"/>
      <c r="AP287" s="1762"/>
      <c r="AQ287" s="1762"/>
      <c r="AR287" s="1780"/>
      <c r="AS287" s="1780"/>
      <c r="AT287" s="1780"/>
      <c r="AU287" s="1780"/>
      <c r="AV287" s="1780"/>
      <c r="AW287" s="1762"/>
      <c r="AZ287" s="1762"/>
      <c r="BA287" s="1762"/>
    </row>
    <row r="288" spans="1:53" x14ac:dyDescent="0.25">
      <c r="A288" s="1866">
        <v>2016030</v>
      </c>
      <c r="C288" s="1782" t="s">
        <v>644</v>
      </c>
      <c r="D288" s="1762" t="s">
        <v>26</v>
      </c>
      <c r="E288" s="1762">
        <v>1</v>
      </c>
      <c r="F288" s="1762">
        <v>12</v>
      </c>
      <c r="G288" s="1762">
        <v>7</v>
      </c>
      <c r="H288" s="1762">
        <v>3</v>
      </c>
      <c r="I288" s="1783">
        <v>1</v>
      </c>
      <c r="J288" s="1783">
        <v>1</v>
      </c>
      <c r="K288" s="1783"/>
      <c r="L288" s="1764">
        <v>3746</v>
      </c>
      <c r="N288" s="1764">
        <f t="shared" si="95"/>
        <v>2064.85</v>
      </c>
      <c r="O288" s="1764">
        <v>1644.85</v>
      </c>
      <c r="P288" s="1850">
        <f t="shared" si="96"/>
        <v>0.79659539433857185</v>
      </c>
      <c r="Q288" s="1764">
        <v>420</v>
      </c>
      <c r="R288" s="1850">
        <f t="shared" si="97"/>
        <v>0.20340460566142821</v>
      </c>
      <c r="S288" s="1807">
        <f t="shared" si="94"/>
        <v>16.8</v>
      </c>
      <c r="U288" s="1764">
        <f t="shared" si="90"/>
        <v>0</v>
      </c>
      <c r="V288" s="1764">
        <f t="shared" si="84"/>
        <v>0</v>
      </c>
      <c r="W288" s="1764">
        <f t="shared" si="85"/>
        <v>3746</v>
      </c>
      <c r="X288" s="1768">
        <v>3746</v>
      </c>
      <c r="Y288" s="1784">
        <v>616046</v>
      </c>
      <c r="Z288" s="1770">
        <v>42410</v>
      </c>
      <c r="AA288" s="1843" t="s">
        <v>104</v>
      </c>
      <c r="AB288" s="1780"/>
      <c r="AC288" s="1762"/>
      <c r="AE288" s="1762"/>
      <c r="AF288" s="1762"/>
      <c r="AG288" s="1762"/>
      <c r="AH288" s="1780"/>
      <c r="AK288" s="1780"/>
      <c r="AL288" s="1780"/>
      <c r="AM288" s="1762"/>
      <c r="AP288" s="1762"/>
      <c r="AQ288" s="1762"/>
      <c r="AR288" s="1780"/>
      <c r="AS288" s="1780"/>
      <c r="AT288" s="1780"/>
      <c r="AU288" s="1780"/>
      <c r="AV288" s="1780"/>
      <c r="AW288" s="1762"/>
      <c r="AZ288" s="1762"/>
      <c r="BA288" s="1762"/>
    </row>
    <row r="289" spans="1:53" x14ac:dyDescent="0.25">
      <c r="A289" s="1866">
        <v>2016031</v>
      </c>
      <c r="C289" s="1782">
        <v>556016</v>
      </c>
      <c r="D289" s="1762" t="s">
        <v>26</v>
      </c>
      <c r="E289" s="1762">
        <v>1</v>
      </c>
      <c r="F289" s="1762">
        <v>10</v>
      </c>
      <c r="G289" s="1762">
        <v>5</v>
      </c>
      <c r="H289" s="1762">
        <v>3</v>
      </c>
      <c r="I289" s="1783">
        <v>1</v>
      </c>
      <c r="J289" s="1783">
        <v>1</v>
      </c>
      <c r="K289" s="1783"/>
      <c r="L289" s="1764">
        <v>2007</v>
      </c>
      <c r="N289" s="1764">
        <f t="shared" si="95"/>
        <v>1483.46</v>
      </c>
      <c r="O289" s="1764">
        <v>1128.04</v>
      </c>
      <c r="P289" s="1850">
        <f t="shared" si="96"/>
        <v>0.7604114704811723</v>
      </c>
      <c r="Q289" s="1764">
        <v>355.42</v>
      </c>
      <c r="R289" s="1850">
        <f t="shared" si="97"/>
        <v>0.23958852951882761</v>
      </c>
      <c r="S289" s="1807">
        <f t="shared" si="94"/>
        <v>14.216800000000001</v>
      </c>
      <c r="U289" s="1764">
        <f t="shared" ref="U289:U322" si="98">((1-I289)*O289)+((1-J289)*Q289)</f>
        <v>0</v>
      </c>
      <c r="V289" s="1764">
        <f t="shared" si="84"/>
        <v>0</v>
      </c>
      <c r="W289" s="1764">
        <f t="shared" si="85"/>
        <v>2007</v>
      </c>
      <c r="X289" s="1768">
        <v>2007</v>
      </c>
      <c r="Y289" s="1784">
        <v>616047</v>
      </c>
      <c r="Z289" s="1770">
        <v>42410</v>
      </c>
      <c r="AA289" s="1843" t="s">
        <v>104</v>
      </c>
      <c r="AB289" s="1780"/>
      <c r="AC289" s="1762"/>
      <c r="AE289" s="1762"/>
      <c r="AF289" s="1762"/>
      <c r="AG289" s="1762"/>
      <c r="AH289" s="1780"/>
      <c r="AK289" s="1780"/>
      <c r="AL289" s="1780"/>
      <c r="AM289" s="1762"/>
      <c r="AP289" s="1762"/>
      <c r="AQ289" s="1762"/>
      <c r="AR289" s="1780"/>
      <c r="AS289" s="1780"/>
      <c r="AT289" s="1780"/>
      <c r="AU289" s="1780"/>
      <c r="AV289" s="1780"/>
      <c r="AW289" s="1762"/>
      <c r="AZ289" s="1762"/>
      <c r="BA289" s="1762"/>
    </row>
    <row r="290" spans="1:53" x14ac:dyDescent="0.25">
      <c r="A290" s="1866">
        <v>2016032</v>
      </c>
      <c r="C290" s="1782">
        <v>557216</v>
      </c>
      <c r="D290" s="1762" t="s">
        <v>26</v>
      </c>
      <c r="E290" s="1762">
        <v>1</v>
      </c>
      <c r="F290" s="1762">
        <v>8</v>
      </c>
      <c r="G290" s="1762">
        <v>4</v>
      </c>
      <c r="H290" s="1762">
        <v>5</v>
      </c>
      <c r="I290" s="1783">
        <v>1</v>
      </c>
      <c r="J290" s="1783">
        <v>1</v>
      </c>
      <c r="K290" s="1783"/>
      <c r="L290" s="1764">
        <v>3174</v>
      </c>
      <c r="N290" s="1764">
        <f t="shared" si="95"/>
        <v>2124.84</v>
      </c>
      <c r="O290" s="1764">
        <v>1674.84</v>
      </c>
      <c r="P290" s="1850">
        <f t="shared" si="96"/>
        <v>0.78821934828034101</v>
      </c>
      <c r="Q290" s="1764">
        <v>450</v>
      </c>
      <c r="R290" s="1850">
        <f t="shared" si="97"/>
        <v>0.21178065171965887</v>
      </c>
      <c r="S290" s="1807">
        <f t="shared" si="94"/>
        <v>18</v>
      </c>
      <c r="U290" s="1764">
        <f t="shared" si="98"/>
        <v>0</v>
      </c>
      <c r="V290" s="1764">
        <f t="shared" si="84"/>
        <v>0</v>
      </c>
      <c r="W290" s="1764">
        <f t="shared" si="85"/>
        <v>3174</v>
      </c>
      <c r="X290" s="1768">
        <v>3174</v>
      </c>
      <c r="Y290" s="1784">
        <v>616054</v>
      </c>
      <c r="Z290" s="1770">
        <v>42419</v>
      </c>
      <c r="AA290" s="1843" t="s">
        <v>104</v>
      </c>
      <c r="AB290" s="1780"/>
      <c r="AC290" s="1762"/>
      <c r="AE290" s="1762"/>
      <c r="AF290" s="1762"/>
      <c r="AG290" s="1762"/>
      <c r="AH290" s="1780"/>
      <c r="AK290" s="1780"/>
      <c r="AL290" s="1780"/>
      <c r="AM290" s="1762"/>
      <c r="AP290" s="1762"/>
      <c r="AQ290" s="1762"/>
      <c r="AR290" s="1780"/>
      <c r="AS290" s="1780"/>
      <c r="AT290" s="1780"/>
      <c r="AU290" s="1780"/>
      <c r="AV290" s="1780"/>
      <c r="AW290" s="1762"/>
      <c r="AZ290" s="1762"/>
      <c r="BA290" s="1762"/>
    </row>
    <row r="291" spans="1:53" x14ac:dyDescent="0.25">
      <c r="A291" s="1869" t="s">
        <v>882</v>
      </c>
      <c r="C291" s="1782" t="s">
        <v>883</v>
      </c>
      <c r="D291" s="1762" t="s">
        <v>26</v>
      </c>
      <c r="E291" s="1762">
        <v>0</v>
      </c>
      <c r="F291" s="1762">
        <v>1</v>
      </c>
      <c r="G291" s="1762">
        <v>2</v>
      </c>
      <c r="H291" s="1762">
        <v>0</v>
      </c>
      <c r="I291" s="1783">
        <v>1</v>
      </c>
      <c r="J291" s="1783">
        <v>1</v>
      </c>
      <c r="K291" s="1783"/>
      <c r="L291" s="1764">
        <v>449</v>
      </c>
      <c r="N291" s="1764">
        <f>O291+Q291</f>
        <v>302.65999999999997</v>
      </c>
      <c r="O291" s="1764">
        <v>227.66</v>
      </c>
      <c r="P291" s="1850">
        <f>O291/N291</f>
        <v>0.75219718496002119</v>
      </c>
      <c r="Q291" s="1764">
        <v>75</v>
      </c>
      <c r="R291" s="1850">
        <f>Q291/N291</f>
        <v>0.24780281503997889</v>
      </c>
      <c r="S291" s="1807">
        <f>Q291/$S$1</f>
        <v>3</v>
      </c>
      <c r="U291" s="1764">
        <f t="shared" si="98"/>
        <v>0</v>
      </c>
      <c r="V291" s="1764">
        <f>L291-W291</f>
        <v>0</v>
      </c>
      <c r="W291" s="1764">
        <f t="shared" si="85"/>
        <v>449</v>
      </c>
      <c r="X291" s="1768">
        <v>449</v>
      </c>
      <c r="Y291" s="1784">
        <v>616122</v>
      </c>
      <c r="Z291" s="1770">
        <v>42479</v>
      </c>
      <c r="AA291" s="1843" t="s">
        <v>104</v>
      </c>
      <c r="AB291" s="1780"/>
      <c r="AC291" s="1762"/>
      <c r="AE291" s="1762"/>
      <c r="AF291" s="1762"/>
      <c r="AG291" s="1762"/>
      <c r="AH291" s="1780"/>
      <c r="AK291" s="1780"/>
      <c r="AL291" s="1780"/>
      <c r="AM291" s="1762"/>
      <c r="AP291" s="1762"/>
      <c r="AQ291" s="1762"/>
      <c r="AR291" s="1780"/>
      <c r="AS291" s="1780"/>
      <c r="AT291" s="1780"/>
      <c r="AU291" s="1780"/>
      <c r="AV291" s="1780"/>
      <c r="AW291" s="1762"/>
      <c r="AZ291" s="1762"/>
      <c r="BA291" s="1762"/>
    </row>
    <row r="292" spans="1:53" x14ac:dyDescent="0.25">
      <c r="A292" s="1866">
        <v>2016033</v>
      </c>
      <c r="C292" s="1782" t="s">
        <v>653</v>
      </c>
      <c r="D292" s="1762" t="s">
        <v>201</v>
      </c>
      <c r="E292" s="1762">
        <v>0</v>
      </c>
      <c r="F292" s="1762">
        <v>6</v>
      </c>
      <c r="G292" s="1762">
        <v>2</v>
      </c>
      <c r="H292" s="1762">
        <v>0</v>
      </c>
      <c r="I292" s="1783">
        <v>1</v>
      </c>
      <c r="J292" s="1783">
        <v>1</v>
      </c>
      <c r="K292" s="1783"/>
      <c r="L292" s="1764">
        <v>1369.62</v>
      </c>
      <c r="N292" s="1764">
        <f t="shared" si="95"/>
        <v>0</v>
      </c>
      <c r="O292" s="1764">
        <v>0</v>
      </c>
      <c r="P292" s="1850"/>
      <c r="Q292" s="1764">
        <v>0</v>
      </c>
      <c r="R292" s="1850"/>
      <c r="S292" s="1807">
        <f t="shared" si="94"/>
        <v>0</v>
      </c>
      <c r="U292" s="1764">
        <f t="shared" si="98"/>
        <v>0</v>
      </c>
      <c r="V292" s="1764">
        <f t="shared" si="84"/>
        <v>0</v>
      </c>
      <c r="W292" s="1764">
        <f t="shared" si="85"/>
        <v>1369.62</v>
      </c>
      <c r="X292" s="1768">
        <v>1369.62</v>
      </c>
      <c r="Y292" s="1784">
        <v>616101</v>
      </c>
      <c r="Z292" s="1770">
        <v>42445</v>
      </c>
      <c r="AA292" s="1843" t="s">
        <v>104</v>
      </c>
      <c r="AB292" s="1780"/>
      <c r="AC292" s="1762"/>
      <c r="AE292" s="1762"/>
      <c r="AF292" s="1762"/>
      <c r="AG292" s="1762"/>
      <c r="AH292" s="1780"/>
      <c r="AK292" s="1780"/>
      <c r="AL292" s="1780"/>
      <c r="AM292" s="1762"/>
      <c r="AP292" s="1762"/>
      <c r="AQ292" s="1762"/>
      <c r="AR292" s="1780"/>
      <c r="AS292" s="1780"/>
      <c r="AT292" s="1780"/>
      <c r="AU292" s="1780"/>
      <c r="AV292" s="1780"/>
      <c r="AW292" s="1762"/>
      <c r="AZ292" s="1762"/>
      <c r="BA292" s="1762"/>
    </row>
    <row r="293" spans="1:53" x14ac:dyDescent="0.25">
      <c r="A293" s="1866">
        <v>2016034</v>
      </c>
      <c r="C293" s="1782" t="s">
        <v>660</v>
      </c>
      <c r="D293" s="1762" t="s">
        <v>494</v>
      </c>
      <c r="E293" s="1762">
        <v>1</v>
      </c>
      <c r="F293" s="1762">
        <v>4</v>
      </c>
      <c r="G293" s="1762">
        <v>2</v>
      </c>
      <c r="H293" s="1762">
        <v>2</v>
      </c>
      <c r="I293" s="1783">
        <v>1</v>
      </c>
      <c r="J293" s="1783">
        <v>1</v>
      </c>
      <c r="K293" s="1783"/>
      <c r="L293" s="1764">
        <v>1318.28</v>
      </c>
      <c r="N293" s="1764">
        <f t="shared" si="95"/>
        <v>1249</v>
      </c>
      <c r="O293" s="1764">
        <v>1008.17</v>
      </c>
      <c r="P293" s="1850">
        <f>O293/N293</f>
        <v>0.80718174539631704</v>
      </c>
      <c r="Q293" s="1764">
        <v>240.83</v>
      </c>
      <c r="R293" s="1850">
        <f>Q293/N293</f>
        <v>0.19281825460368296</v>
      </c>
      <c r="S293" s="1807">
        <f t="shared" si="94"/>
        <v>9.6332000000000004</v>
      </c>
      <c r="U293" s="1764">
        <f t="shared" si="98"/>
        <v>0</v>
      </c>
      <c r="V293" s="1764">
        <f t="shared" si="84"/>
        <v>0</v>
      </c>
      <c r="W293" s="1764">
        <f t="shared" si="85"/>
        <v>1318.28</v>
      </c>
      <c r="X293" s="1768">
        <v>1318.28</v>
      </c>
      <c r="Y293" s="1784">
        <v>616103</v>
      </c>
      <c r="Z293" s="1770">
        <v>42445</v>
      </c>
      <c r="AA293" s="1843" t="s">
        <v>104</v>
      </c>
      <c r="AB293" s="1780"/>
      <c r="AC293" s="1762"/>
      <c r="AE293" s="1762"/>
      <c r="AF293" s="1762"/>
      <c r="AG293" s="1762"/>
      <c r="AH293" s="1780"/>
      <c r="AK293" s="1780"/>
      <c r="AL293" s="1780"/>
      <c r="AM293" s="1762"/>
      <c r="AP293" s="1762"/>
      <c r="AQ293" s="1762"/>
      <c r="AR293" s="1780"/>
      <c r="AS293" s="1780"/>
      <c r="AT293" s="1780"/>
      <c r="AU293" s="1780"/>
      <c r="AV293" s="1780"/>
      <c r="AW293" s="1762"/>
      <c r="AZ293" s="1762"/>
      <c r="BA293" s="1762"/>
    </row>
    <row r="294" spans="1:53" x14ac:dyDescent="0.25">
      <c r="A294" s="1866">
        <v>2016035</v>
      </c>
      <c r="C294" s="1782" t="s">
        <v>665</v>
      </c>
      <c r="D294" s="1762" t="s">
        <v>201</v>
      </c>
      <c r="E294" s="1762">
        <v>0</v>
      </c>
      <c r="F294" s="1762">
        <v>2</v>
      </c>
      <c r="G294" s="1762">
        <v>0</v>
      </c>
      <c r="H294" s="1762">
        <v>0</v>
      </c>
      <c r="I294" s="1783">
        <v>1</v>
      </c>
      <c r="J294" s="1783">
        <v>1</v>
      </c>
      <c r="K294" s="1783"/>
      <c r="L294" s="1764">
        <v>557.38</v>
      </c>
      <c r="N294" s="1764">
        <f t="shared" si="95"/>
        <v>0</v>
      </c>
      <c r="O294" s="1764">
        <v>0</v>
      </c>
      <c r="P294" s="1850"/>
      <c r="Q294" s="1764">
        <v>0</v>
      </c>
      <c r="R294" s="1850"/>
      <c r="S294" s="1807">
        <f t="shared" si="94"/>
        <v>0</v>
      </c>
      <c r="U294" s="1764">
        <f t="shared" si="98"/>
        <v>0</v>
      </c>
      <c r="V294" s="1764">
        <f t="shared" si="84"/>
        <v>0</v>
      </c>
      <c r="W294" s="1764">
        <f t="shared" si="85"/>
        <v>557.38</v>
      </c>
      <c r="X294" s="1768">
        <v>557.38</v>
      </c>
      <c r="Y294" s="1784">
        <v>616053</v>
      </c>
      <c r="Z294" s="1770">
        <v>42419</v>
      </c>
      <c r="AA294" s="1843" t="s">
        <v>104</v>
      </c>
      <c r="AB294" s="1780"/>
      <c r="AC294" s="1762"/>
      <c r="AE294" s="1762"/>
      <c r="AF294" s="1762"/>
      <c r="AG294" s="1762"/>
      <c r="AH294" s="1780"/>
      <c r="AK294" s="1780"/>
      <c r="AL294" s="1780"/>
      <c r="AM294" s="1762"/>
      <c r="AP294" s="1762"/>
      <c r="AQ294" s="1762"/>
      <c r="AR294" s="1780"/>
      <c r="AS294" s="1780"/>
      <c r="AT294" s="1780"/>
      <c r="AU294" s="1780"/>
      <c r="AV294" s="1780"/>
      <c r="AW294" s="1762"/>
      <c r="AZ294" s="1762"/>
      <c r="BA294" s="1762"/>
    </row>
    <row r="295" spans="1:53" x14ac:dyDescent="0.25">
      <c r="A295" s="1866">
        <v>2016036</v>
      </c>
      <c r="C295" s="1782">
        <v>574316</v>
      </c>
      <c r="D295" s="1762" t="s">
        <v>26</v>
      </c>
      <c r="E295" s="1762">
        <v>1</v>
      </c>
      <c r="F295" s="1762">
        <v>7</v>
      </c>
      <c r="G295" s="1762">
        <v>5</v>
      </c>
      <c r="H295" s="1762">
        <v>2</v>
      </c>
      <c r="I295" s="1783">
        <v>1</v>
      </c>
      <c r="J295" s="1783">
        <v>1</v>
      </c>
      <c r="K295" s="1783"/>
      <c r="L295" s="1764">
        <v>1872</v>
      </c>
      <c r="N295" s="1764">
        <f t="shared" si="95"/>
        <v>1330.73</v>
      </c>
      <c r="O295" s="1764">
        <v>1020.77</v>
      </c>
      <c r="P295" s="1850">
        <f>O295/N295</f>
        <v>0.7670752143560301</v>
      </c>
      <c r="Q295" s="1764">
        <v>309.95999999999998</v>
      </c>
      <c r="R295" s="1850">
        <f>Q295/N295</f>
        <v>0.23292478564396984</v>
      </c>
      <c r="S295" s="1807">
        <f t="shared" si="94"/>
        <v>12.398399999999999</v>
      </c>
      <c r="U295" s="1764">
        <f t="shared" si="98"/>
        <v>0</v>
      </c>
      <c r="V295" s="1764">
        <f t="shared" si="84"/>
        <v>0</v>
      </c>
      <c r="W295" s="1764">
        <f t="shared" si="85"/>
        <v>1872</v>
      </c>
      <c r="X295" s="1768">
        <v>1872</v>
      </c>
      <c r="Y295" s="1784">
        <v>616055</v>
      </c>
      <c r="Z295" s="1770">
        <v>42419</v>
      </c>
      <c r="AA295" s="1843" t="s">
        <v>104</v>
      </c>
      <c r="AB295" s="1780"/>
      <c r="AC295" s="1762"/>
      <c r="AE295" s="1762"/>
      <c r="AF295" s="1762"/>
      <c r="AG295" s="1762"/>
      <c r="AH295" s="1780"/>
      <c r="AK295" s="1780"/>
      <c r="AL295" s="1780"/>
      <c r="AM295" s="1762"/>
      <c r="AP295" s="1762"/>
      <c r="AQ295" s="1762"/>
      <c r="AR295" s="1780"/>
      <c r="AS295" s="1780"/>
      <c r="AT295" s="1780"/>
      <c r="AU295" s="1780"/>
      <c r="AV295" s="1780"/>
      <c r="AW295" s="1762"/>
      <c r="AZ295" s="1762"/>
      <c r="BA295" s="1762"/>
    </row>
    <row r="296" spans="1:53" x14ac:dyDescent="0.25">
      <c r="A296" s="1866">
        <v>2016037</v>
      </c>
      <c r="C296" s="1782">
        <v>565216</v>
      </c>
      <c r="D296" s="1762" t="s">
        <v>26</v>
      </c>
      <c r="E296" s="1762">
        <v>1</v>
      </c>
      <c r="F296" s="1762">
        <v>11</v>
      </c>
      <c r="G296" s="1762">
        <v>10</v>
      </c>
      <c r="H296" s="1762">
        <v>1</v>
      </c>
      <c r="I296" s="1783">
        <v>1</v>
      </c>
      <c r="J296" s="1783">
        <v>1</v>
      </c>
      <c r="K296" s="1783"/>
      <c r="L296" s="1764">
        <v>3434</v>
      </c>
      <c r="N296" s="1764">
        <f t="shared" si="95"/>
        <v>1875.9</v>
      </c>
      <c r="O296" s="1764">
        <v>1155.27</v>
      </c>
      <c r="P296" s="1850">
        <f>O296/N296</f>
        <v>0.61584839277146963</v>
      </c>
      <c r="Q296" s="1764">
        <v>720.63</v>
      </c>
      <c r="R296" s="1850">
        <f>Q296/N296</f>
        <v>0.38415160722853031</v>
      </c>
      <c r="S296" s="1807">
        <f t="shared" si="94"/>
        <v>28.825199999999999</v>
      </c>
      <c r="U296" s="1764">
        <f t="shared" si="98"/>
        <v>0</v>
      </c>
      <c r="V296" s="1764">
        <f t="shared" si="84"/>
        <v>0</v>
      </c>
      <c r="W296" s="1764">
        <f t="shared" si="85"/>
        <v>3434</v>
      </c>
      <c r="X296" s="1887">
        <v>3434</v>
      </c>
      <c r="Y296" s="1784">
        <v>616056</v>
      </c>
      <c r="Z296" s="1770">
        <v>42419</v>
      </c>
      <c r="AA296" s="1843" t="s">
        <v>104</v>
      </c>
      <c r="AB296" s="1780"/>
      <c r="AC296" s="1762"/>
      <c r="AE296" s="1762"/>
      <c r="AF296" s="1762"/>
      <c r="AG296" s="1762"/>
      <c r="AH296" s="1780"/>
      <c r="AK296" s="1780"/>
      <c r="AL296" s="1780"/>
      <c r="AM296" s="1762"/>
      <c r="AP296" s="1762"/>
      <c r="AQ296" s="1762"/>
      <c r="AR296" s="1780"/>
      <c r="AS296" s="1780"/>
      <c r="AT296" s="1780"/>
      <c r="AU296" s="1780"/>
      <c r="AV296" s="1780"/>
      <c r="AW296" s="1762"/>
      <c r="AZ296" s="1762"/>
      <c r="BA296" s="1762"/>
    </row>
    <row r="297" spans="1:53" x14ac:dyDescent="0.25">
      <c r="A297" s="1866">
        <v>2016038</v>
      </c>
      <c r="C297" s="1782" t="s">
        <v>671</v>
      </c>
      <c r="D297" s="1762" t="s">
        <v>494</v>
      </c>
      <c r="E297" s="1762">
        <v>1</v>
      </c>
      <c r="F297" s="1762">
        <v>7</v>
      </c>
      <c r="G297" s="1762">
        <v>6</v>
      </c>
      <c r="H297" s="1762">
        <v>3</v>
      </c>
      <c r="I297" s="1783">
        <v>1</v>
      </c>
      <c r="J297" s="1783">
        <v>1</v>
      </c>
      <c r="K297" s="1783"/>
      <c r="L297" s="1764">
        <v>3102.62</v>
      </c>
      <c r="N297" s="1764">
        <f t="shared" si="95"/>
        <v>0</v>
      </c>
      <c r="O297" s="1764">
        <v>0</v>
      </c>
      <c r="P297" s="1850"/>
      <c r="Q297" s="1764">
        <v>0</v>
      </c>
      <c r="R297" s="1850"/>
      <c r="S297" s="1807">
        <f t="shared" si="94"/>
        <v>0</v>
      </c>
      <c r="U297" s="1764">
        <f t="shared" si="98"/>
        <v>0</v>
      </c>
      <c r="V297" s="1764">
        <f t="shared" si="84"/>
        <v>0</v>
      </c>
      <c r="W297" s="1764">
        <f t="shared" si="85"/>
        <v>3102.62</v>
      </c>
      <c r="X297" s="1768">
        <v>3102.62</v>
      </c>
      <c r="Y297" s="1784">
        <v>616104</v>
      </c>
      <c r="Z297" s="1770">
        <v>42445</v>
      </c>
      <c r="AA297" s="1843" t="s">
        <v>104</v>
      </c>
      <c r="AB297" s="1780"/>
      <c r="AC297" s="1762"/>
      <c r="AE297" s="1762"/>
      <c r="AF297" s="1762"/>
      <c r="AG297" s="1762"/>
      <c r="AH297" s="1780"/>
      <c r="AK297" s="1780"/>
      <c r="AL297" s="1780"/>
      <c r="AM297" s="1762"/>
      <c r="AP297" s="1762"/>
      <c r="AQ297" s="1762"/>
      <c r="AR297" s="1780"/>
      <c r="AS297" s="1780"/>
      <c r="AT297" s="1780"/>
      <c r="AU297" s="1780"/>
      <c r="AV297" s="1780"/>
      <c r="AW297" s="1762"/>
      <c r="AZ297" s="1762"/>
      <c r="BA297" s="1762"/>
    </row>
    <row r="298" spans="1:53" x14ac:dyDescent="0.25">
      <c r="A298" s="1866">
        <v>2016039</v>
      </c>
      <c r="C298" s="1782" t="s">
        <v>672</v>
      </c>
      <c r="D298" s="1762" t="s">
        <v>26</v>
      </c>
      <c r="E298" s="1762">
        <v>7</v>
      </c>
      <c r="F298" s="1762">
        <f>E298*7</f>
        <v>49</v>
      </c>
      <c r="G298" s="1762">
        <f>E298*6</f>
        <v>42</v>
      </c>
      <c r="H298" s="1762">
        <f>E298*2</f>
        <v>14</v>
      </c>
      <c r="I298" s="1783">
        <v>1</v>
      </c>
      <c r="J298" s="1783">
        <v>1</v>
      </c>
      <c r="K298" s="1783"/>
      <c r="L298" s="1764">
        <v>12271</v>
      </c>
      <c r="N298" s="1764">
        <f t="shared" si="95"/>
        <v>8151.23</v>
      </c>
      <c r="O298" s="1764">
        <v>6156.13</v>
      </c>
      <c r="P298" s="1850">
        <f>O298/N298</f>
        <v>0.75523939331855439</v>
      </c>
      <c r="Q298" s="1764">
        <v>1995.1</v>
      </c>
      <c r="R298" s="1850">
        <f>Q298/N298</f>
        <v>0.24476060668144561</v>
      </c>
      <c r="S298" s="1807">
        <f t="shared" si="94"/>
        <v>79.804000000000002</v>
      </c>
      <c r="U298" s="1764">
        <f t="shared" si="98"/>
        <v>0</v>
      </c>
      <c r="V298" s="1764">
        <f t="shared" si="84"/>
        <v>0</v>
      </c>
      <c r="W298" s="1764">
        <f t="shared" si="85"/>
        <v>12271</v>
      </c>
      <c r="X298" s="1768">
        <v>12271</v>
      </c>
      <c r="Y298" s="1784">
        <v>616057</v>
      </c>
      <c r="Z298" s="1770">
        <v>42419</v>
      </c>
      <c r="AA298" s="1843" t="s">
        <v>104</v>
      </c>
      <c r="AB298" s="1780"/>
      <c r="AC298" s="1762"/>
      <c r="AE298" s="1762"/>
      <c r="AF298" s="1762"/>
      <c r="AG298" s="1762"/>
      <c r="AH298" s="1780"/>
      <c r="AK298" s="1780"/>
      <c r="AL298" s="1780"/>
      <c r="AM298" s="1762"/>
      <c r="AP298" s="1762"/>
      <c r="AQ298" s="1762"/>
      <c r="AR298" s="1780"/>
      <c r="AS298" s="1780"/>
      <c r="AT298" s="1780"/>
      <c r="AU298" s="1780"/>
      <c r="AV298" s="1780"/>
      <c r="AW298" s="1762"/>
      <c r="AZ298" s="1762"/>
      <c r="BA298" s="1762"/>
    </row>
    <row r="299" spans="1:53" x14ac:dyDescent="0.25">
      <c r="A299" s="1869" t="s">
        <v>774</v>
      </c>
      <c r="C299" s="1782" t="s">
        <v>795</v>
      </c>
      <c r="D299" s="1762" t="s">
        <v>26</v>
      </c>
      <c r="E299" s="1762">
        <v>0</v>
      </c>
      <c r="F299" s="1762">
        <v>0</v>
      </c>
      <c r="G299" s="1762">
        <v>0</v>
      </c>
      <c r="H299" s="1762">
        <v>0</v>
      </c>
      <c r="I299" s="1783">
        <v>1</v>
      </c>
      <c r="J299" s="1783">
        <v>1</v>
      </c>
      <c r="K299" s="1783"/>
      <c r="L299" s="1764">
        <v>59.75</v>
      </c>
      <c r="N299" s="1764">
        <f>O299+Q299</f>
        <v>49.75</v>
      </c>
      <c r="O299" s="1764">
        <v>49.75</v>
      </c>
      <c r="P299" s="1850">
        <f>O299/N299</f>
        <v>1</v>
      </c>
      <c r="Q299" s="1764">
        <v>0</v>
      </c>
      <c r="R299" s="1850">
        <f>Q299/N299</f>
        <v>0</v>
      </c>
      <c r="S299" s="1807">
        <f>Q299/$S$1</f>
        <v>0</v>
      </c>
      <c r="U299" s="1764">
        <f t="shared" si="98"/>
        <v>0</v>
      </c>
      <c r="V299" s="1764">
        <f>L299-W299</f>
        <v>0</v>
      </c>
      <c r="W299" s="1764">
        <f t="shared" si="85"/>
        <v>59.75</v>
      </c>
      <c r="X299" s="1768">
        <v>59.75</v>
      </c>
      <c r="Y299" s="1784">
        <v>616123</v>
      </c>
      <c r="Z299" s="1770">
        <v>42479</v>
      </c>
      <c r="AA299" s="1843" t="s">
        <v>104</v>
      </c>
      <c r="AB299" s="1780"/>
      <c r="AC299" s="1762"/>
      <c r="AE299" s="1762"/>
      <c r="AF299" s="1762"/>
      <c r="AG299" s="1762"/>
      <c r="AH299" s="1780"/>
      <c r="AK299" s="1780"/>
      <c r="AL299" s="1780"/>
      <c r="AM299" s="1762"/>
      <c r="AP299" s="1762"/>
      <c r="AQ299" s="1762"/>
      <c r="AR299" s="1780"/>
      <c r="AS299" s="1780"/>
      <c r="AT299" s="1780"/>
      <c r="AU299" s="1780"/>
      <c r="AV299" s="1780"/>
      <c r="AW299" s="1762"/>
      <c r="AZ299" s="1762"/>
      <c r="BA299" s="1762"/>
    </row>
    <row r="300" spans="1:53" x14ac:dyDescent="0.25">
      <c r="A300" s="1866">
        <v>2016040</v>
      </c>
      <c r="C300" s="1782" t="s">
        <v>673</v>
      </c>
      <c r="D300" s="1762" t="s">
        <v>26</v>
      </c>
      <c r="E300" s="1762">
        <v>3</v>
      </c>
      <c r="F300" s="1762">
        <f>E300*6</f>
        <v>18</v>
      </c>
      <c r="G300" s="1762">
        <f>E300*5</f>
        <v>15</v>
      </c>
      <c r="H300" s="1762">
        <f>E300*1</f>
        <v>3</v>
      </c>
      <c r="I300" s="1783">
        <v>1</v>
      </c>
      <c r="J300" s="1783">
        <v>1</v>
      </c>
      <c r="K300" s="1783"/>
      <c r="L300" s="1764">
        <v>4929</v>
      </c>
      <c r="N300" s="1764">
        <f t="shared" si="95"/>
        <v>3350.31</v>
      </c>
      <c r="O300" s="1764">
        <v>2595.52</v>
      </c>
      <c r="P300" s="1850">
        <f>O300/N300</f>
        <v>0.7747103999331405</v>
      </c>
      <c r="Q300" s="1764">
        <v>754.79</v>
      </c>
      <c r="R300" s="1850">
        <f>Q300/N300</f>
        <v>0.22528960006685947</v>
      </c>
      <c r="S300" s="1807">
        <f t="shared" si="94"/>
        <v>30.191599999999998</v>
      </c>
      <c r="U300" s="1764">
        <f t="shared" si="98"/>
        <v>0</v>
      </c>
      <c r="V300" s="1764">
        <f t="shared" si="84"/>
        <v>0</v>
      </c>
      <c r="W300" s="1764">
        <f t="shared" si="85"/>
        <v>4929</v>
      </c>
      <c r="X300" s="1768">
        <v>4929</v>
      </c>
      <c r="Y300" s="1784">
        <v>616058</v>
      </c>
      <c r="Z300" s="1770">
        <v>42419</v>
      </c>
      <c r="AA300" s="1843" t="s">
        <v>104</v>
      </c>
      <c r="AB300" s="1780"/>
      <c r="AC300" s="1762"/>
      <c r="AE300" s="1762"/>
      <c r="AF300" s="1762"/>
      <c r="AG300" s="1762"/>
      <c r="AH300" s="1780"/>
      <c r="AK300" s="1780"/>
      <c r="AL300" s="1780"/>
      <c r="AM300" s="1762"/>
      <c r="AP300" s="1762"/>
      <c r="AQ300" s="1762"/>
      <c r="AR300" s="1780"/>
      <c r="AS300" s="1780"/>
      <c r="AT300" s="1780"/>
      <c r="AU300" s="1780"/>
      <c r="AV300" s="1780"/>
      <c r="AW300" s="1762"/>
      <c r="AZ300" s="1762"/>
      <c r="BA300" s="1762"/>
    </row>
    <row r="301" spans="1:53" x14ac:dyDescent="0.25">
      <c r="A301" s="1866">
        <v>2016041</v>
      </c>
      <c r="C301" s="1782">
        <v>568216</v>
      </c>
      <c r="D301" s="1762" t="s">
        <v>26</v>
      </c>
      <c r="E301" s="1762">
        <v>4</v>
      </c>
      <c r="F301" s="1762">
        <v>32</v>
      </c>
      <c r="G301" s="1762">
        <v>20</v>
      </c>
      <c r="H301" s="1762">
        <v>8</v>
      </c>
      <c r="I301" s="1783">
        <v>1</v>
      </c>
      <c r="J301" s="1783">
        <v>1</v>
      </c>
      <c r="K301" s="1783"/>
      <c r="L301" s="1764">
        <v>7824</v>
      </c>
      <c r="N301" s="1764">
        <f t="shared" si="95"/>
        <v>5297.86</v>
      </c>
      <c r="O301" s="1764">
        <v>4154.3599999999997</v>
      </c>
      <c r="P301" s="1850">
        <f>O301/N301</f>
        <v>0.78415813177396154</v>
      </c>
      <c r="Q301" s="1764">
        <v>1143.5</v>
      </c>
      <c r="R301" s="1850">
        <f>Q301/N301</f>
        <v>0.21584186822603846</v>
      </c>
      <c r="S301" s="1807">
        <f t="shared" si="94"/>
        <v>45.74</v>
      </c>
      <c r="U301" s="1764">
        <f t="shared" si="98"/>
        <v>0</v>
      </c>
      <c r="V301" s="1764">
        <f t="shared" si="84"/>
        <v>0</v>
      </c>
      <c r="W301" s="1764">
        <f t="shared" si="85"/>
        <v>7824</v>
      </c>
      <c r="X301" s="1768">
        <v>7824</v>
      </c>
      <c r="Y301" s="1784">
        <v>616059</v>
      </c>
      <c r="Z301" s="1770">
        <v>42419</v>
      </c>
      <c r="AA301" s="1843" t="s">
        <v>104</v>
      </c>
      <c r="AB301" s="1780"/>
      <c r="AC301" s="1762"/>
      <c r="AE301" s="1762"/>
      <c r="AF301" s="1762"/>
      <c r="AG301" s="1762"/>
      <c r="AH301" s="1780"/>
      <c r="AK301" s="1780"/>
      <c r="AL301" s="1780"/>
      <c r="AM301" s="1762"/>
      <c r="AP301" s="1762"/>
      <c r="AQ301" s="1762"/>
      <c r="AR301" s="1780"/>
      <c r="AS301" s="1780"/>
      <c r="AT301" s="1780"/>
      <c r="AU301" s="1780"/>
      <c r="AV301" s="1780"/>
      <c r="AW301" s="1762"/>
      <c r="AZ301" s="1762"/>
      <c r="BA301" s="1762"/>
    </row>
    <row r="302" spans="1:53" x14ac:dyDescent="0.25">
      <c r="A302" s="1869" t="s">
        <v>862</v>
      </c>
      <c r="C302" s="1782" t="s">
        <v>863</v>
      </c>
      <c r="D302" s="1762" t="s">
        <v>26</v>
      </c>
      <c r="E302" s="1762">
        <v>0</v>
      </c>
      <c r="F302" s="1762">
        <v>0</v>
      </c>
      <c r="G302" s="1762">
        <v>0</v>
      </c>
      <c r="H302" s="1762">
        <v>0</v>
      </c>
      <c r="I302" s="1783">
        <v>1</v>
      </c>
      <c r="J302" s="1783">
        <v>1</v>
      </c>
      <c r="K302" s="1783"/>
      <c r="L302" s="1764">
        <v>107.52</v>
      </c>
      <c r="N302" s="1764">
        <f>O302+Q302</f>
        <v>53.76</v>
      </c>
      <c r="O302" s="1764">
        <v>53.76</v>
      </c>
      <c r="P302" s="1850">
        <f>O302/N302</f>
        <v>1</v>
      </c>
      <c r="Q302" s="1764">
        <v>0</v>
      </c>
      <c r="R302" s="1850">
        <f>Q302/N302</f>
        <v>0</v>
      </c>
      <c r="S302" s="1807">
        <f>Q302/$S$1</f>
        <v>0</v>
      </c>
      <c r="U302" s="1764">
        <f t="shared" si="98"/>
        <v>0</v>
      </c>
      <c r="V302" s="1764">
        <f>L302-W302</f>
        <v>0</v>
      </c>
      <c r="W302" s="1764">
        <f t="shared" si="85"/>
        <v>107.52</v>
      </c>
      <c r="X302" s="1768">
        <v>107.52</v>
      </c>
      <c r="Y302" s="1784">
        <v>616124</v>
      </c>
      <c r="Z302" s="1770">
        <v>42479</v>
      </c>
      <c r="AA302" s="1843" t="s">
        <v>104</v>
      </c>
      <c r="AB302" s="1780"/>
      <c r="AC302" s="1762"/>
      <c r="AE302" s="1762"/>
      <c r="AF302" s="1762"/>
      <c r="AG302" s="1762"/>
      <c r="AH302" s="1780"/>
      <c r="AK302" s="1780"/>
      <c r="AL302" s="1780"/>
      <c r="AM302" s="1762"/>
      <c r="AP302" s="1762"/>
      <c r="AQ302" s="1762"/>
      <c r="AR302" s="1780"/>
      <c r="AS302" s="1780"/>
      <c r="AT302" s="1780"/>
      <c r="AU302" s="1780"/>
      <c r="AV302" s="1780"/>
      <c r="AW302" s="1762"/>
      <c r="AZ302" s="1762"/>
      <c r="BA302" s="1762"/>
    </row>
    <row r="303" spans="1:53" x14ac:dyDescent="0.25">
      <c r="A303" s="1866">
        <v>2016042</v>
      </c>
      <c r="C303" s="1782">
        <v>568616</v>
      </c>
      <c r="D303" s="1762" t="s">
        <v>26</v>
      </c>
      <c r="E303" s="1762">
        <v>1</v>
      </c>
      <c r="F303" s="1762">
        <v>9</v>
      </c>
      <c r="G303" s="1762">
        <v>5</v>
      </c>
      <c r="H303" s="1762">
        <v>3</v>
      </c>
      <c r="I303" s="1783">
        <v>1</v>
      </c>
      <c r="J303" s="1783">
        <v>1</v>
      </c>
      <c r="K303" s="1783"/>
      <c r="L303" s="1764">
        <v>2407</v>
      </c>
      <c r="N303" s="1764">
        <f t="shared" si="95"/>
        <v>1678.3600000000001</v>
      </c>
      <c r="O303" s="1764">
        <v>1321.9</v>
      </c>
      <c r="P303" s="1850">
        <f>IF(N303&lt;=0,"",O303/N303)</f>
        <v>0.78761409947806194</v>
      </c>
      <c r="Q303" s="1764">
        <v>356.46</v>
      </c>
      <c r="R303" s="1850">
        <f>IF(N303&lt;=0,"",Q303/N303)</f>
        <v>0.21238590052193806</v>
      </c>
      <c r="S303" s="1807">
        <f t="shared" si="94"/>
        <v>14.2584</v>
      </c>
      <c r="U303" s="1764">
        <f t="shared" si="98"/>
        <v>0</v>
      </c>
      <c r="V303" s="1764">
        <f t="shared" si="84"/>
        <v>0</v>
      </c>
      <c r="W303" s="1764">
        <f t="shared" si="85"/>
        <v>2407</v>
      </c>
      <c r="X303" s="1768">
        <v>2407</v>
      </c>
      <c r="Y303" s="1784">
        <v>616060</v>
      </c>
      <c r="Z303" s="1770">
        <v>42419</v>
      </c>
      <c r="AA303" s="1843" t="s">
        <v>104</v>
      </c>
      <c r="AB303" s="1780"/>
      <c r="AC303" s="1762"/>
      <c r="AE303" s="1762"/>
      <c r="AF303" s="1762"/>
      <c r="AG303" s="1762"/>
      <c r="AH303" s="1780"/>
      <c r="AK303" s="1780"/>
      <c r="AL303" s="1780"/>
      <c r="AM303" s="1762"/>
      <c r="AP303" s="1762"/>
      <c r="AQ303" s="1762"/>
      <c r="AR303" s="1780"/>
      <c r="AS303" s="1780"/>
      <c r="AT303" s="1780"/>
      <c r="AU303" s="1780"/>
      <c r="AV303" s="1780"/>
      <c r="AW303" s="1762"/>
      <c r="AZ303" s="1762"/>
      <c r="BA303" s="1762"/>
    </row>
    <row r="304" spans="1:53" x14ac:dyDescent="0.25">
      <c r="A304" s="1866">
        <v>2016043</v>
      </c>
      <c r="C304" s="1782" t="s">
        <v>674</v>
      </c>
      <c r="D304" s="1762" t="s">
        <v>26</v>
      </c>
      <c r="E304" s="1762">
        <v>4</v>
      </c>
      <c r="F304" s="1762">
        <v>32</v>
      </c>
      <c r="G304" s="1762">
        <v>20</v>
      </c>
      <c r="H304" s="1762">
        <v>3</v>
      </c>
      <c r="I304" s="1783">
        <v>1</v>
      </c>
      <c r="J304" s="1783">
        <v>1</v>
      </c>
      <c r="K304" s="1783"/>
      <c r="L304" s="1764">
        <v>8952</v>
      </c>
      <c r="N304" s="1764">
        <f t="shared" si="95"/>
        <v>5937.3</v>
      </c>
      <c r="O304" s="1764">
        <v>4527.51</v>
      </c>
      <c r="P304" s="1850">
        <f>IF(N304&lt;=0,"",O304/N304)</f>
        <v>0.7625536860188975</v>
      </c>
      <c r="Q304" s="1764">
        <v>1409.79</v>
      </c>
      <c r="R304" s="1850">
        <f>IF(N304&lt;=0,"",Q304/N304)</f>
        <v>0.2374463139811025</v>
      </c>
      <c r="S304" s="1807">
        <f t="shared" si="94"/>
        <v>56.391599999999997</v>
      </c>
      <c r="U304" s="1764">
        <f t="shared" si="98"/>
        <v>0</v>
      </c>
      <c r="V304" s="1764">
        <f t="shared" si="84"/>
        <v>0</v>
      </c>
      <c r="W304" s="1764">
        <f t="shared" si="85"/>
        <v>8952</v>
      </c>
      <c r="X304" s="1768">
        <v>8952</v>
      </c>
      <c r="Y304" s="1784">
        <v>616061</v>
      </c>
      <c r="Z304" s="1770">
        <v>42419</v>
      </c>
      <c r="AA304" s="1843" t="s">
        <v>104</v>
      </c>
      <c r="AB304" s="1780"/>
      <c r="AC304" s="1762"/>
      <c r="AE304" s="1762"/>
      <c r="AF304" s="1762"/>
      <c r="AG304" s="1762"/>
      <c r="AH304" s="1780"/>
      <c r="AK304" s="1780"/>
      <c r="AL304" s="1780"/>
      <c r="AM304" s="1762"/>
      <c r="AP304" s="1762"/>
      <c r="AQ304" s="1762"/>
      <c r="AR304" s="1780"/>
      <c r="AS304" s="1780"/>
      <c r="AT304" s="1780"/>
      <c r="AU304" s="1780"/>
      <c r="AV304" s="1780"/>
      <c r="AW304" s="1762"/>
      <c r="AZ304" s="1762"/>
      <c r="BA304" s="1762"/>
    </row>
    <row r="305" spans="1:53" x14ac:dyDescent="0.25">
      <c r="A305" s="1869" t="s">
        <v>791</v>
      </c>
      <c r="C305" s="1782" t="s">
        <v>792</v>
      </c>
      <c r="D305" s="1762" t="s">
        <v>26</v>
      </c>
      <c r="E305" s="1762">
        <v>0</v>
      </c>
      <c r="F305" s="1762">
        <v>0</v>
      </c>
      <c r="G305" s="1762">
        <v>0</v>
      </c>
      <c r="H305" s="1762">
        <v>0</v>
      </c>
      <c r="I305" s="1783">
        <v>1</v>
      </c>
      <c r="J305" s="1783">
        <v>1</v>
      </c>
      <c r="K305" s="1783"/>
      <c r="L305" s="1764">
        <v>907.2</v>
      </c>
      <c r="N305" s="1764">
        <f>O305+Q305</f>
        <v>453.6</v>
      </c>
      <c r="O305" s="1764">
        <v>303.60000000000002</v>
      </c>
      <c r="P305" s="1850">
        <f>IF(N305&lt;=0,"",O305/N305)</f>
        <v>0.6693121693121693</v>
      </c>
      <c r="Q305" s="1764">
        <v>150</v>
      </c>
      <c r="R305" s="1850">
        <f>IF(N305&lt;=0,"",Q305/N305)</f>
        <v>0.3306878306878307</v>
      </c>
      <c r="S305" s="1807">
        <f>Q305/$S$1</f>
        <v>6</v>
      </c>
      <c r="U305" s="1764">
        <f t="shared" si="98"/>
        <v>0</v>
      </c>
      <c r="V305" s="1764">
        <f>L305-W305</f>
        <v>0</v>
      </c>
      <c r="W305" s="1764">
        <f t="shared" si="85"/>
        <v>907.2</v>
      </c>
      <c r="X305" s="1768">
        <v>907.2</v>
      </c>
      <c r="Y305" s="1784">
        <v>616125</v>
      </c>
      <c r="Z305" s="1770">
        <v>42479</v>
      </c>
      <c r="AA305" s="1843" t="s">
        <v>104</v>
      </c>
      <c r="AB305" s="1780"/>
      <c r="AC305" s="1762"/>
      <c r="AE305" s="1762"/>
      <c r="AF305" s="1762"/>
      <c r="AG305" s="1762"/>
      <c r="AH305" s="1780"/>
      <c r="AK305" s="1780"/>
      <c r="AL305" s="1780"/>
      <c r="AM305" s="1762"/>
      <c r="AP305" s="1762"/>
      <c r="AQ305" s="1762"/>
      <c r="AR305" s="1780"/>
      <c r="AS305" s="1780"/>
      <c r="AT305" s="1780"/>
      <c r="AU305" s="1780"/>
      <c r="AV305" s="1780"/>
      <c r="AW305" s="1762"/>
      <c r="AZ305" s="1762"/>
      <c r="BA305" s="1762"/>
    </row>
    <row r="306" spans="1:53" x14ac:dyDescent="0.25">
      <c r="A306" s="1866">
        <v>2016044</v>
      </c>
      <c r="C306" s="1782">
        <v>568916</v>
      </c>
      <c r="D306" s="1762" t="s">
        <v>26</v>
      </c>
      <c r="E306" s="1762">
        <v>1</v>
      </c>
      <c r="F306" s="1762">
        <v>10</v>
      </c>
      <c r="G306" s="1762">
        <v>5</v>
      </c>
      <c r="H306" s="1762">
        <v>5</v>
      </c>
      <c r="I306" s="1783">
        <v>1</v>
      </c>
      <c r="J306" s="1783">
        <v>1</v>
      </c>
      <c r="K306" s="1783"/>
      <c r="L306" s="1764">
        <v>3571</v>
      </c>
      <c r="N306" s="1764">
        <f t="shared" si="95"/>
        <v>2351.83</v>
      </c>
      <c r="O306" s="1764">
        <v>1836.41</v>
      </c>
      <c r="P306" s="1850">
        <f t="shared" ref="P306:P392" si="99">IF(N306&lt;=0,"",O306/N306)</f>
        <v>0.78084300310821797</v>
      </c>
      <c r="Q306" s="1764">
        <v>515.41999999999996</v>
      </c>
      <c r="R306" s="1850">
        <f t="shared" ref="R306:R392" si="100">IF(N306&lt;=0,"",Q306/N306)</f>
        <v>0.21915699689178214</v>
      </c>
      <c r="S306" s="1807">
        <f t="shared" si="94"/>
        <v>20.616799999999998</v>
      </c>
      <c r="U306" s="1764">
        <f t="shared" si="98"/>
        <v>0</v>
      </c>
      <c r="V306" s="1764">
        <f t="shared" si="84"/>
        <v>0</v>
      </c>
      <c r="W306" s="1764">
        <f t="shared" si="85"/>
        <v>3571</v>
      </c>
      <c r="X306" s="1768">
        <v>3571</v>
      </c>
      <c r="Y306" s="1784">
        <v>616062</v>
      </c>
      <c r="Z306" s="1770">
        <v>42419</v>
      </c>
      <c r="AA306" s="1843" t="s">
        <v>104</v>
      </c>
      <c r="AB306" s="1780"/>
      <c r="AC306" s="1762"/>
      <c r="AE306" s="1762"/>
      <c r="AF306" s="1762"/>
      <c r="AG306" s="1762"/>
      <c r="AH306" s="1780"/>
      <c r="AK306" s="1780"/>
      <c r="AL306" s="1780"/>
      <c r="AM306" s="1762"/>
      <c r="AP306" s="1762"/>
      <c r="AQ306" s="1762"/>
      <c r="AR306" s="1780"/>
      <c r="AS306" s="1780"/>
      <c r="AT306" s="1780"/>
      <c r="AU306" s="1780"/>
      <c r="AV306" s="1780"/>
      <c r="AW306" s="1762"/>
      <c r="AZ306" s="1762"/>
      <c r="BA306" s="1762"/>
    </row>
    <row r="307" spans="1:53" x14ac:dyDescent="0.25">
      <c r="A307" s="1866">
        <v>2016045</v>
      </c>
      <c r="C307" s="1782">
        <v>569016</v>
      </c>
      <c r="D307" s="1762" t="s">
        <v>26</v>
      </c>
      <c r="E307" s="1762">
        <v>1</v>
      </c>
      <c r="F307" s="1762">
        <v>10</v>
      </c>
      <c r="G307" s="1762">
        <v>5</v>
      </c>
      <c r="H307" s="1762">
        <v>5</v>
      </c>
      <c r="I307" s="1783">
        <v>1</v>
      </c>
      <c r="J307" s="1783">
        <v>1</v>
      </c>
      <c r="K307" s="1783"/>
      <c r="L307" s="1764">
        <v>3571</v>
      </c>
      <c r="N307" s="1764">
        <f t="shared" si="95"/>
        <v>2351.83</v>
      </c>
      <c r="O307" s="1764">
        <v>1836.41</v>
      </c>
      <c r="P307" s="1850">
        <f t="shared" si="99"/>
        <v>0.78084300310821797</v>
      </c>
      <c r="Q307" s="1764">
        <v>515.41999999999996</v>
      </c>
      <c r="R307" s="1850">
        <f t="shared" si="100"/>
        <v>0.21915699689178214</v>
      </c>
      <c r="S307" s="1807">
        <f t="shared" si="94"/>
        <v>20.616799999999998</v>
      </c>
      <c r="U307" s="1764">
        <f t="shared" si="98"/>
        <v>0</v>
      </c>
      <c r="V307" s="1764">
        <f t="shared" si="84"/>
        <v>0</v>
      </c>
      <c r="W307" s="1764">
        <f t="shared" si="85"/>
        <v>3571</v>
      </c>
      <c r="X307" s="1768">
        <v>3571</v>
      </c>
      <c r="Y307" s="1784">
        <v>616063</v>
      </c>
      <c r="Z307" s="1770">
        <v>42419</v>
      </c>
      <c r="AA307" s="1843" t="s">
        <v>104</v>
      </c>
      <c r="AB307" s="1780"/>
      <c r="AC307" s="1762"/>
      <c r="AE307" s="1762"/>
      <c r="AF307" s="1762"/>
      <c r="AG307" s="1762"/>
      <c r="AH307" s="1780"/>
      <c r="AK307" s="1780"/>
      <c r="AL307" s="1780"/>
      <c r="AM307" s="1762"/>
      <c r="AP307" s="1762"/>
      <c r="AQ307" s="1762"/>
      <c r="AR307" s="1780"/>
      <c r="AS307" s="1780"/>
      <c r="AT307" s="1780"/>
      <c r="AU307" s="1780"/>
      <c r="AV307" s="1780"/>
      <c r="AW307" s="1762"/>
      <c r="AZ307" s="1762"/>
      <c r="BA307" s="1762"/>
    </row>
    <row r="308" spans="1:53" x14ac:dyDescent="0.25">
      <c r="A308" s="1869" t="s">
        <v>775</v>
      </c>
      <c r="C308" s="1782" t="s">
        <v>776</v>
      </c>
      <c r="D308" s="1762" t="s">
        <v>26</v>
      </c>
      <c r="E308" s="1762">
        <v>1</v>
      </c>
      <c r="F308" s="1762">
        <v>4</v>
      </c>
      <c r="G308" s="1762">
        <v>0</v>
      </c>
      <c r="H308" s="1762">
        <v>5</v>
      </c>
      <c r="I308" s="1783">
        <v>1</v>
      </c>
      <c r="J308" s="1783">
        <v>1</v>
      </c>
      <c r="K308" s="1783"/>
      <c r="L308" s="1764">
        <v>2250</v>
      </c>
      <c r="N308" s="1764">
        <f>O308+Q308</f>
        <v>1184.01</v>
      </c>
      <c r="O308" s="1764">
        <v>889.43</v>
      </c>
      <c r="P308" s="1850">
        <f>IF(N308&lt;=0,"",O308/N308)</f>
        <v>0.75120142566363457</v>
      </c>
      <c r="Q308" s="1764">
        <v>294.58</v>
      </c>
      <c r="R308" s="1850">
        <f>IF(N308&lt;=0,"",Q308/N308)</f>
        <v>0.2487985743363654</v>
      </c>
      <c r="S308" s="1807">
        <f>Q308/$S$1</f>
        <v>11.783199999999999</v>
      </c>
      <c r="U308" s="1764">
        <f t="shared" si="98"/>
        <v>0</v>
      </c>
      <c r="V308" s="1764">
        <f>L308-W308</f>
        <v>0</v>
      </c>
      <c r="W308" s="1764">
        <f t="shared" si="85"/>
        <v>2250</v>
      </c>
      <c r="X308" s="1768">
        <v>2250</v>
      </c>
      <c r="Y308" s="1784">
        <v>616112</v>
      </c>
      <c r="Z308" s="1770">
        <v>42461</v>
      </c>
      <c r="AA308" s="1843" t="s">
        <v>104</v>
      </c>
      <c r="AB308" s="1780"/>
      <c r="AC308" s="1762"/>
      <c r="AE308" s="1762"/>
      <c r="AF308" s="1762"/>
      <c r="AG308" s="1762"/>
      <c r="AH308" s="1780"/>
      <c r="AK308" s="1780"/>
      <c r="AL308" s="1780"/>
      <c r="AM308" s="1762"/>
      <c r="AP308" s="1762"/>
      <c r="AQ308" s="1762"/>
      <c r="AR308" s="1780"/>
      <c r="AS308" s="1780"/>
      <c r="AT308" s="1780"/>
      <c r="AU308" s="1780"/>
      <c r="AV308" s="1780"/>
      <c r="AW308" s="1762"/>
      <c r="AZ308" s="1762"/>
      <c r="BA308" s="1762"/>
    </row>
    <row r="309" spans="1:53" x14ac:dyDescent="0.25">
      <c r="A309" s="1869">
        <v>2016046</v>
      </c>
      <c r="C309" s="1782" t="s">
        <v>676</v>
      </c>
      <c r="D309" s="1762" t="s">
        <v>677</v>
      </c>
      <c r="E309" s="1762">
        <v>1</v>
      </c>
      <c r="F309" s="1762">
        <v>1</v>
      </c>
      <c r="G309" s="1762">
        <v>1</v>
      </c>
      <c r="H309" s="1762">
        <v>0</v>
      </c>
      <c r="I309" s="1783">
        <v>1</v>
      </c>
      <c r="J309" s="1783">
        <v>1</v>
      </c>
      <c r="K309" s="1783"/>
      <c r="L309" s="1764">
        <v>648.64</v>
      </c>
      <c r="N309" s="1764">
        <f t="shared" si="95"/>
        <v>408.90000000000003</v>
      </c>
      <c r="O309" s="1764">
        <v>338.85</v>
      </c>
      <c r="P309" s="1850">
        <f t="shared" si="99"/>
        <v>0.8286867204695525</v>
      </c>
      <c r="Q309" s="1764">
        <v>70.05</v>
      </c>
      <c r="R309" s="1850">
        <f t="shared" si="100"/>
        <v>0.17131327953044753</v>
      </c>
      <c r="S309" s="1807">
        <f t="shared" si="94"/>
        <v>2.802</v>
      </c>
      <c r="U309" s="1764">
        <f t="shared" si="98"/>
        <v>0</v>
      </c>
      <c r="V309" s="1764">
        <f t="shared" si="84"/>
        <v>0</v>
      </c>
      <c r="W309" s="1764">
        <f t="shared" si="85"/>
        <v>648.64</v>
      </c>
      <c r="X309" s="1768">
        <v>648.64</v>
      </c>
      <c r="Y309" s="1784">
        <v>616126</v>
      </c>
      <c r="Z309" s="1770">
        <v>42479</v>
      </c>
      <c r="AA309" s="1843" t="s">
        <v>104</v>
      </c>
      <c r="AB309" s="1780"/>
      <c r="AC309" s="1762"/>
      <c r="AE309" s="1762"/>
      <c r="AF309" s="1762"/>
      <c r="AG309" s="1762"/>
      <c r="AH309" s="1780"/>
      <c r="AK309" s="1780"/>
      <c r="AL309" s="1780"/>
      <c r="AM309" s="1762"/>
      <c r="AP309" s="1762"/>
      <c r="AQ309" s="1762"/>
      <c r="AR309" s="1780"/>
      <c r="AS309" s="1780"/>
      <c r="AT309" s="1780"/>
      <c r="AU309" s="1780"/>
      <c r="AV309" s="1780"/>
      <c r="AW309" s="1762"/>
      <c r="AZ309" s="1762"/>
      <c r="BA309" s="1762"/>
    </row>
    <row r="310" spans="1:53" x14ac:dyDescent="0.25">
      <c r="A310" s="1866">
        <v>2016047</v>
      </c>
      <c r="C310" s="1782" t="s">
        <v>678</v>
      </c>
      <c r="D310" s="1762" t="s">
        <v>26</v>
      </c>
      <c r="E310" s="1762">
        <v>1</v>
      </c>
      <c r="F310" s="1762">
        <v>2</v>
      </c>
      <c r="G310" s="1762">
        <v>1</v>
      </c>
      <c r="H310" s="1762">
        <v>1</v>
      </c>
      <c r="I310" s="1783">
        <v>1</v>
      </c>
      <c r="J310" s="1783">
        <v>1</v>
      </c>
      <c r="K310" s="1783"/>
      <c r="L310" s="1764">
        <v>523</v>
      </c>
      <c r="N310" s="1764">
        <f t="shared" si="95"/>
        <v>379.34999999999997</v>
      </c>
      <c r="O310" s="1764">
        <v>263.83999999999997</v>
      </c>
      <c r="P310" s="1850">
        <f t="shared" si="99"/>
        <v>0.69550546988269413</v>
      </c>
      <c r="Q310" s="1764">
        <v>115.51</v>
      </c>
      <c r="R310" s="1850">
        <f t="shared" si="100"/>
        <v>0.30449453011730598</v>
      </c>
      <c r="S310" s="1807">
        <f t="shared" si="94"/>
        <v>4.6204000000000001</v>
      </c>
      <c r="U310" s="1764">
        <f t="shared" si="98"/>
        <v>0</v>
      </c>
      <c r="V310" s="1764">
        <f t="shared" si="84"/>
        <v>0</v>
      </c>
      <c r="W310" s="1764">
        <f t="shared" si="85"/>
        <v>523</v>
      </c>
      <c r="X310" s="1768">
        <v>523</v>
      </c>
      <c r="Y310" s="1784">
        <v>616064</v>
      </c>
      <c r="Z310" s="1770">
        <v>42419</v>
      </c>
      <c r="AA310" s="1843" t="s">
        <v>104</v>
      </c>
      <c r="AB310" s="1780"/>
      <c r="AC310" s="1762"/>
      <c r="AE310" s="1762"/>
      <c r="AF310" s="1762"/>
      <c r="AG310" s="1762"/>
      <c r="AH310" s="1780"/>
      <c r="AK310" s="1780"/>
      <c r="AL310" s="1780"/>
      <c r="AM310" s="1762"/>
      <c r="AP310" s="1762"/>
      <c r="AQ310" s="1762"/>
      <c r="AR310" s="1780"/>
      <c r="AS310" s="1780"/>
      <c r="AT310" s="1780"/>
      <c r="AU310" s="1780"/>
      <c r="AV310" s="1780"/>
      <c r="AW310" s="1762"/>
      <c r="AZ310" s="1762"/>
      <c r="BA310" s="1762"/>
    </row>
    <row r="311" spans="1:53" x14ac:dyDescent="0.25">
      <c r="A311" s="1866">
        <v>2016048</v>
      </c>
      <c r="C311" s="1782">
        <v>518816</v>
      </c>
      <c r="D311" s="1762" t="s">
        <v>26</v>
      </c>
      <c r="E311" s="1762">
        <v>1</v>
      </c>
      <c r="F311" s="1762">
        <v>9</v>
      </c>
      <c r="G311" s="1762">
        <v>5</v>
      </c>
      <c r="H311" s="1762">
        <v>5</v>
      </c>
      <c r="I311" s="1783">
        <v>1</v>
      </c>
      <c r="J311" s="1783">
        <v>1</v>
      </c>
      <c r="K311" s="1783"/>
      <c r="L311" s="1764">
        <v>3075</v>
      </c>
      <c r="N311" s="1764">
        <f t="shared" si="95"/>
        <v>2216.9699999999998</v>
      </c>
      <c r="O311" s="1764">
        <v>1703.84</v>
      </c>
      <c r="P311" s="1850">
        <f t="shared" si="99"/>
        <v>0.76854445481896461</v>
      </c>
      <c r="Q311" s="1764">
        <v>513.13</v>
      </c>
      <c r="R311" s="1850">
        <f t="shared" si="100"/>
        <v>0.23145554518103539</v>
      </c>
      <c r="S311" s="1807">
        <f t="shared" si="94"/>
        <v>20.525199999999998</v>
      </c>
      <c r="U311" s="1764">
        <f t="shared" si="98"/>
        <v>0</v>
      </c>
      <c r="V311" s="1764">
        <f t="shared" si="84"/>
        <v>0</v>
      </c>
      <c r="W311" s="1764">
        <f t="shared" si="85"/>
        <v>3075</v>
      </c>
      <c r="X311" s="1768">
        <v>3075</v>
      </c>
      <c r="Y311" s="1784">
        <v>616065</v>
      </c>
      <c r="Z311" s="1770">
        <v>42419</v>
      </c>
      <c r="AA311" s="1843" t="s">
        <v>104</v>
      </c>
      <c r="AB311" s="1780"/>
      <c r="AC311" s="1762"/>
      <c r="AE311" s="1762"/>
      <c r="AF311" s="1762"/>
      <c r="AG311" s="1762"/>
      <c r="AH311" s="1780"/>
      <c r="AK311" s="1780"/>
      <c r="AL311" s="1780"/>
      <c r="AM311" s="1762"/>
      <c r="AP311" s="1762"/>
      <c r="AQ311" s="1762"/>
      <c r="AR311" s="1780"/>
      <c r="AS311" s="1780"/>
      <c r="AT311" s="1780"/>
      <c r="AU311" s="1780"/>
      <c r="AV311" s="1780"/>
      <c r="AW311" s="1762"/>
      <c r="AZ311" s="1762"/>
      <c r="BA311" s="1762"/>
    </row>
    <row r="312" spans="1:53" x14ac:dyDescent="0.25">
      <c r="A312" s="1866">
        <v>2016049</v>
      </c>
      <c r="C312" s="1782">
        <v>566216</v>
      </c>
      <c r="D312" s="1762" t="s">
        <v>26</v>
      </c>
      <c r="E312" s="1762">
        <v>1</v>
      </c>
      <c r="F312" s="1762">
        <v>11</v>
      </c>
      <c r="G312" s="1762">
        <v>7</v>
      </c>
      <c r="H312" s="1762">
        <v>5</v>
      </c>
      <c r="I312" s="1783">
        <v>1</v>
      </c>
      <c r="J312" s="1783">
        <v>1</v>
      </c>
      <c r="K312" s="1783"/>
      <c r="L312" s="1764">
        <v>3608</v>
      </c>
      <c r="N312" s="1764">
        <f t="shared" si="95"/>
        <v>2335.8200000000002</v>
      </c>
      <c r="O312" s="1764">
        <v>1822.38</v>
      </c>
      <c r="P312" s="1850">
        <f t="shared" si="99"/>
        <v>0.78018854192531961</v>
      </c>
      <c r="Q312" s="1764">
        <v>513.44000000000005</v>
      </c>
      <c r="R312" s="1850">
        <f t="shared" si="100"/>
        <v>0.21981145807468042</v>
      </c>
      <c r="S312" s="1807">
        <f t="shared" si="94"/>
        <v>20.537600000000001</v>
      </c>
      <c r="U312" s="1764">
        <f t="shared" si="98"/>
        <v>0</v>
      </c>
      <c r="V312" s="1764">
        <f t="shared" si="84"/>
        <v>0</v>
      </c>
      <c r="W312" s="1764">
        <f t="shared" si="85"/>
        <v>3608</v>
      </c>
      <c r="X312" s="1768">
        <v>3608</v>
      </c>
      <c r="Y312" s="1784">
        <v>616066</v>
      </c>
      <c r="Z312" s="1770">
        <v>42419</v>
      </c>
      <c r="AA312" s="1843" t="s">
        <v>104</v>
      </c>
      <c r="AB312" s="1780"/>
      <c r="AC312" s="1762"/>
      <c r="AE312" s="1762"/>
      <c r="AF312" s="1762"/>
      <c r="AG312" s="1762"/>
      <c r="AH312" s="1780"/>
      <c r="AK312" s="1780"/>
      <c r="AL312" s="1780"/>
      <c r="AM312" s="1762"/>
      <c r="AP312" s="1762"/>
      <c r="AQ312" s="1762"/>
      <c r="AR312" s="1780"/>
      <c r="AS312" s="1780"/>
      <c r="AT312" s="1780"/>
      <c r="AU312" s="1780"/>
      <c r="AV312" s="1780"/>
      <c r="AW312" s="1762"/>
      <c r="AZ312" s="1762"/>
      <c r="BA312" s="1762"/>
    </row>
    <row r="313" spans="1:53" x14ac:dyDescent="0.25">
      <c r="A313" s="1869" t="s">
        <v>877</v>
      </c>
      <c r="C313" s="1782" t="s">
        <v>878</v>
      </c>
      <c r="D313" s="1762" t="s">
        <v>26</v>
      </c>
      <c r="E313" s="1762">
        <v>0</v>
      </c>
      <c r="F313" s="1762">
        <v>0</v>
      </c>
      <c r="G313" s="1762">
        <v>1</v>
      </c>
      <c r="H313" s="1762">
        <v>0</v>
      </c>
      <c r="I313" s="1783">
        <v>1</v>
      </c>
      <c r="J313" s="1783">
        <v>1</v>
      </c>
      <c r="K313" s="1783"/>
      <c r="L313" s="1764">
        <v>75</v>
      </c>
      <c r="N313" s="1764">
        <f>O313+Q313</f>
        <v>50</v>
      </c>
      <c r="O313" s="1764">
        <v>25</v>
      </c>
      <c r="P313" s="1850">
        <f>IF(N313&lt;=0,"",O313/N313)</f>
        <v>0.5</v>
      </c>
      <c r="Q313" s="1764">
        <v>25</v>
      </c>
      <c r="R313" s="1850">
        <f>IF(N313&lt;=0,"",Q313/N313)</f>
        <v>0.5</v>
      </c>
      <c r="S313" s="1807">
        <f>Q313/$S$1</f>
        <v>1</v>
      </c>
      <c r="U313" s="1764">
        <f t="shared" si="98"/>
        <v>0</v>
      </c>
      <c r="V313" s="1764">
        <f>L313-W313</f>
        <v>0</v>
      </c>
      <c r="W313" s="1764">
        <f t="shared" si="85"/>
        <v>75</v>
      </c>
      <c r="X313" s="1768">
        <v>75</v>
      </c>
      <c r="Y313" s="1784">
        <v>616127</v>
      </c>
      <c r="Z313" s="1770">
        <v>42479</v>
      </c>
      <c r="AA313" s="1843" t="s">
        <v>104</v>
      </c>
      <c r="AB313" s="1780"/>
      <c r="AC313" s="1762"/>
      <c r="AE313" s="1762"/>
      <c r="AF313" s="1762"/>
      <c r="AG313" s="1762"/>
      <c r="AH313" s="1780"/>
      <c r="AK313" s="1780"/>
      <c r="AL313" s="1780"/>
      <c r="AM313" s="1762"/>
      <c r="AP313" s="1762"/>
      <c r="AQ313" s="1762"/>
      <c r="AR313" s="1780"/>
      <c r="AS313" s="1780"/>
      <c r="AT313" s="1780"/>
      <c r="AU313" s="1780"/>
      <c r="AV313" s="1780"/>
      <c r="AW313" s="1762"/>
      <c r="AZ313" s="1762"/>
      <c r="BA313" s="1762"/>
    </row>
    <row r="314" spans="1:53" x14ac:dyDescent="0.25">
      <c r="A314" s="1866">
        <v>2016050</v>
      </c>
      <c r="C314" s="1782">
        <v>566316</v>
      </c>
      <c r="D314" s="1762" t="s">
        <v>26</v>
      </c>
      <c r="E314" s="1762">
        <v>1</v>
      </c>
      <c r="F314" s="1762">
        <v>11</v>
      </c>
      <c r="G314" s="1762">
        <v>7</v>
      </c>
      <c r="H314" s="1762">
        <v>5</v>
      </c>
      <c r="I314" s="1783">
        <v>1</v>
      </c>
      <c r="J314" s="1783">
        <v>1</v>
      </c>
      <c r="K314" s="1783"/>
      <c r="L314" s="1764">
        <v>3608</v>
      </c>
      <c r="N314" s="1764">
        <f t="shared" si="95"/>
        <v>2335.8200000000002</v>
      </c>
      <c r="O314" s="1764">
        <v>1822.38</v>
      </c>
      <c r="P314" s="1850">
        <f t="shared" si="99"/>
        <v>0.78018854192531961</v>
      </c>
      <c r="Q314" s="1764">
        <v>513.44000000000005</v>
      </c>
      <c r="R314" s="1850">
        <f t="shared" si="100"/>
        <v>0.21981145807468042</v>
      </c>
      <c r="S314" s="1807">
        <f t="shared" si="94"/>
        <v>20.537600000000001</v>
      </c>
      <c r="U314" s="1764">
        <f t="shared" si="98"/>
        <v>0</v>
      </c>
      <c r="V314" s="1764">
        <f t="shared" si="84"/>
        <v>0</v>
      </c>
      <c r="W314" s="1764">
        <f t="shared" si="85"/>
        <v>3608</v>
      </c>
      <c r="X314" s="1768">
        <v>3608</v>
      </c>
      <c r="Y314" s="1784">
        <v>616067</v>
      </c>
      <c r="Z314" s="1770">
        <v>42419</v>
      </c>
      <c r="AA314" s="1843" t="s">
        <v>104</v>
      </c>
      <c r="AB314" s="1780"/>
      <c r="AC314" s="1762"/>
      <c r="AE314" s="1762"/>
      <c r="AF314" s="1762"/>
      <c r="AG314" s="1762"/>
      <c r="AH314" s="1780"/>
      <c r="AK314" s="1780"/>
      <c r="AL314" s="1780"/>
      <c r="AM314" s="1762"/>
      <c r="AP314" s="1762"/>
      <c r="AQ314" s="1762"/>
      <c r="AR314" s="1780"/>
      <c r="AS314" s="1780"/>
      <c r="AT314" s="1780"/>
      <c r="AU314" s="1780"/>
      <c r="AV314" s="1780"/>
      <c r="AW314" s="1762"/>
      <c r="AZ314" s="1762"/>
      <c r="BA314" s="1762"/>
    </row>
    <row r="315" spans="1:53" x14ac:dyDescent="0.25">
      <c r="A315" s="1866">
        <v>2016051</v>
      </c>
      <c r="C315" s="1782" t="s">
        <v>682</v>
      </c>
      <c r="D315" s="1762" t="s">
        <v>26</v>
      </c>
      <c r="E315" s="1762">
        <v>1</v>
      </c>
      <c r="F315" s="1762">
        <v>8</v>
      </c>
      <c r="G315" s="1762">
        <v>5</v>
      </c>
      <c r="H315" s="1762">
        <v>3</v>
      </c>
      <c r="I315" s="1783">
        <v>1</v>
      </c>
      <c r="J315" s="1783">
        <v>1</v>
      </c>
      <c r="K315" s="1783"/>
      <c r="L315" s="1764">
        <v>2829</v>
      </c>
      <c r="N315" s="1764">
        <f t="shared" si="95"/>
        <v>1691.57</v>
      </c>
      <c r="O315" s="1764">
        <v>1308.8599999999999</v>
      </c>
      <c r="P315" s="1850">
        <f t="shared" si="99"/>
        <v>0.77375455937383608</v>
      </c>
      <c r="Q315" s="1764">
        <v>382.71</v>
      </c>
      <c r="R315" s="1850">
        <f t="shared" si="100"/>
        <v>0.22624544062616386</v>
      </c>
      <c r="S315" s="1807">
        <f t="shared" si="94"/>
        <v>15.308399999999999</v>
      </c>
      <c r="U315" s="1764">
        <f t="shared" si="98"/>
        <v>0</v>
      </c>
      <c r="V315" s="1764">
        <f t="shared" si="84"/>
        <v>0</v>
      </c>
      <c r="W315" s="1764">
        <f t="shared" si="85"/>
        <v>2829</v>
      </c>
      <c r="X315" s="1768">
        <v>2829</v>
      </c>
      <c r="Y315" s="1784">
        <v>616068</v>
      </c>
      <c r="Z315" s="1770">
        <v>42419</v>
      </c>
      <c r="AA315" s="1843" t="s">
        <v>104</v>
      </c>
      <c r="AB315" s="1780"/>
      <c r="AC315" s="1762"/>
      <c r="AE315" s="1762"/>
      <c r="AF315" s="1762"/>
      <c r="AG315" s="1762"/>
      <c r="AH315" s="1780"/>
      <c r="AK315" s="1780"/>
      <c r="AL315" s="1780"/>
      <c r="AM315" s="1762"/>
      <c r="AP315" s="1762"/>
      <c r="AQ315" s="1762"/>
      <c r="AR315" s="1780"/>
      <c r="AS315" s="1780"/>
      <c r="AT315" s="1780"/>
      <c r="AU315" s="1780"/>
      <c r="AV315" s="1780"/>
      <c r="AW315" s="1762"/>
      <c r="AZ315" s="1762"/>
      <c r="BA315" s="1762"/>
    </row>
    <row r="316" spans="1:53" x14ac:dyDescent="0.25">
      <c r="A316" s="1866">
        <v>2016052</v>
      </c>
      <c r="C316" s="1782">
        <v>586516</v>
      </c>
      <c r="D316" s="1762" t="s">
        <v>26</v>
      </c>
      <c r="E316" s="1762">
        <v>1</v>
      </c>
      <c r="F316" s="1762">
        <v>6</v>
      </c>
      <c r="G316" s="1762">
        <v>3</v>
      </c>
      <c r="H316" s="1762">
        <v>3</v>
      </c>
      <c r="I316" s="1783">
        <v>1</v>
      </c>
      <c r="J316" s="1783">
        <v>1</v>
      </c>
      <c r="K316" s="1783"/>
      <c r="L316" s="1764">
        <v>2310</v>
      </c>
      <c r="N316" s="1764">
        <f t="shared" si="95"/>
        <v>1483.63</v>
      </c>
      <c r="O316" s="1764">
        <v>1152.48</v>
      </c>
      <c r="P316" s="1850">
        <f t="shared" si="99"/>
        <v>0.7767974494988642</v>
      </c>
      <c r="Q316" s="1764">
        <v>331.15</v>
      </c>
      <c r="R316" s="1850">
        <f t="shared" si="100"/>
        <v>0.22320255050113569</v>
      </c>
      <c r="S316" s="1807">
        <f t="shared" si="94"/>
        <v>13.245999999999999</v>
      </c>
      <c r="U316" s="1764">
        <f t="shared" si="98"/>
        <v>0</v>
      </c>
      <c r="V316" s="1764">
        <f t="shared" si="84"/>
        <v>0</v>
      </c>
      <c r="W316" s="1764">
        <f t="shared" si="85"/>
        <v>2310</v>
      </c>
      <c r="X316" s="1768">
        <v>2310</v>
      </c>
      <c r="Y316" s="1784">
        <v>616069</v>
      </c>
      <c r="Z316" s="1770">
        <v>42419</v>
      </c>
      <c r="AA316" s="1843" t="s">
        <v>104</v>
      </c>
      <c r="AB316" s="1780"/>
      <c r="AC316" s="1762"/>
      <c r="AE316" s="1762"/>
      <c r="AF316" s="1762"/>
      <c r="AG316" s="1762"/>
      <c r="AH316" s="1780"/>
      <c r="AK316" s="1780"/>
      <c r="AL316" s="1780"/>
      <c r="AM316" s="1762"/>
      <c r="AP316" s="1762"/>
      <c r="AQ316" s="1762"/>
      <c r="AR316" s="1780"/>
      <c r="AS316" s="1780"/>
      <c r="AT316" s="1780"/>
      <c r="AU316" s="1780"/>
      <c r="AV316" s="1780"/>
      <c r="AW316" s="1762"/>
      <c r="AZ316" s="1762"/>
      <c r="BA316" s="1762"/>
    </row>
    <row r="317" spans="1:53" x14ac:dyDescent="0.25">
      <c r="A317" s="1866">
        <v>2016053</v>
      </c>
      <c r="C317" s="1782">
        <v>590316</v>
      </c>
      <c r="D317" s="1762" t="s">
        <v>26</v>
      </c>
      <c r="E317" s="1762">
        <v>1</v>
      </c>
      <c r="F317" s="1762">
        <v>5</v>
      </c>
      <c r="G317" s="1762">
        <v>4</v>
      </c>
      <c r="H317" s="1762">
        <v>1</v>
      </c>
      <c r="I317" s="1783">
        <v>1</v>
      </c>
      <c r="J317" s="1783">
        <v>1</v>
      </c>
      <c r="K317" s="1783"/>
      <c r="L317" s="1764">
        <v>974</v>
      </c>
      <c r="N317" s="1764">
        <f t="shared" si="95"/>
        <v>766.92000000000007</v>
      </c>
      <c r="O317" s="1764">
        <v>586.48</v>
      </c>
      <c r="P317" s="1850">
        <f t="shared" si="99"/>
        <v>0.76472122255254782</v>
      </c>
      <c r="Q317" s="1764">
        <v>180.44</v>
      </c>
      <c r="R317" s="1850">
        <f t="shared" si="100"/>
        <v>0.23527877744745213</v>
      </c>
      <c r="S317" s="1807">
        <f t="shared" si="94"/>
        <v>7.2176</v>
      </c>
      <c r="U317" s="1764">
        <f t="shared" si="98"/>
        <v>0</v>
      </c>
      <c r="V317" s="1764">
        <f t="shared" si="84"/>
        <v>0</v>
      </c>
      <c r="W317" s="1764">
        <f t="shared" si="85"/>
        <v>974</v>
      </c>
      <c r="X317" s="1768">
        <v>974</v>
      </c>
      <c r="Y317" s="1784">
        <v>616070</v>
      </c>
      <c r="Z317" s="1770">
        <v>42419</v>
      </c>
      <c r="AA317" s="1843" t="s">
        <v>104</v>
      </c>
      <c r="AB317" s="1780"/>
      <c r="AC317" s="1762"/>
      <c r="AE317" s="1762"/>
      <c r="AF317" s="1762"/>
      <c r="AG317" s="1762"/>
      <c r="AH317" s="1780"/>
      <c r="AK317" s="1780"/>
      <c r="AL317" s="1780"/>
      <c r="AM317" s="1762"/>
      <c r="AP317" s="1762"/>
      <c r="AQ317" s="1762"/>
      <c r="AR317" s="1780"/>
      <c r="AS317" s="1780"/>
      <c r="AT317" s="1780"/>
      <c r="AU317" s="1780"/>
      <c r="AV317" s="1780"/>
      <c r="AW317" s="1762"/>
      <c r="AZ317" s="1762"/>
      <c r="BA317" s="1762"/>
    </row>
    <row r="318" spans="1:53" x14ac:dyDescent="0.25">
      <c r="A318" s="1869">
        <v>2016055</v>
      </c>
      <c r="C318" s="1782" t="s">
        <v>688</v>
      </c>
      <c r="D318" s="1762" t="s">
        <v>469</v>
      </c>
      <c r="E318" s="1762">
        <v>1</v>
      </c>
      <c r="F318" s="1762">
        <v>8</v>
      </c>
      <c r="G318" s="1762">
        <v>6</v>
      </c>
      <c r="H318" s="1762">
        <v>3</v>
      </c>
      <c r="I318" s="1783">
        <v>1</v>
      </c>
      <c r="J318" s="1783">
        <v>1</v>
      </c>
      <c r="K318" s="1783"/>
      <c r="L318" s="1764">
        <v>2773.49</v>
      </c>
      <c r="N318" s="1764">
        <f t="shared" si="95"/>
        <v>1863.06</v>
      </c>
      <c r="O318" s="1764">
        <v>1402.92</v>
      </c>
      <c r="P318" s="1850">
        <f t="shared" si="99"/>
        <v>0.75301922643393138</v>
      </c>
      <c r="Q318" s="1764">
        <v>460.14</v>
      </c>
      <c r="R318" s="1850">
        <f t="shared" si="100"/>
        <v>0.24698077356606873</v>
      </c>
      <c r="S318" s="1807">
        <f t="shared" si="94"/>
        <v>18.4056</v>
      </c>
      <c r="U318" s="1764">
        <f t="shared" si="98"/>
        <v>0</v>
      </c>
      <c r="V318" s="1764">
        <f t="shared" si="84"/>
        <v>0</v>
      </c>
      <c r="W318" s="1764">
        <f t="shared" si="85"/>
        <v>2773.49</v>
      </c>
      <c r="X318" s="1768">
        <v>2773.49</v>
      </c>
      <c r="Y318" s="1784">
        <v>616194</v>
      </c>
      <c r="Z318" s="1770">
        <v>42503</v>
      </c>
      <c r="AA318" s="1843" t="s">
        <v>104</v>
      </c>
      <c r="AB318" s="1780"/>
      <c r="AC318" s="1762"/>
      <c r="AE318" s="1762"/>
      <c r="AF318" s="1762"/>
      <c r="AG318" s="1762"/>
      <c r="AH318" s="1780"/>
      <c r="AK318" s="1780"/>
      <c r="AL318" s="1780"/>
      <c r="AM318" s="1762"/>
      <c r="AP318" s="1762"/>
      <c r="AQ318" s="1762"/>
      <c r="AR318" s="1780"/>
      <c r="AS318" s="1780"/>
      <c r="AT318" s="1780"/>
      <c r="AU318" s="1780"/>
      <c r="AV318" s="1780"/>
      <c r="AW318" s="1762"/>
      <c r="AZ318" s="1762"/>
      <c r="BA318" s="1762"/>
    </row>
    <row r="319" spans="1:53" x14ac:dyDescent="0.25">
      <c r="A319" s="1866">
        <v>2016056</v>
      </c>
      <c r="C319" s="1782" t="s">
        <v>694</v>
      </c>
      <c r="D319" s="1762" t="s">
        <v>26</v>
      </c>
      <c r="E319" s="1762">
        <v>7</v>
      </c>
      <c r="F319" s="1762">
        <f>E319*8</f>
        <v>56</v>
      </c>
      <c r="G319" s="1762">
        <f>E319*5</f>
        <v>35</v>
      </c>
      <c r="H319" s="1762">
        <f>E319*3</f>
        <v>21</v>
      </c>
      <c r="I319" s="1783">
        <v>1</v>
      </c>
      <c r="J319" s="1783">
        <v>1</v>
      </c>
      <c r="K319" s="1783"/>
      <c r="L319" s="1764">
        <v>16709</v>
      </c>
      <c r="N319" s="1764">
        <f t="shared" si="95"/>
        <v>11811.3</v>
      </c>
      <c r="O319" s="1764">
        <v>9342.1299999999992</v>
      </c>
      <c r="P319" s="1850">
        <f t="shared" si="99"/>
        <v>0.79094849847180237</v>
      </c>
      <c r="Q319" s="1764">
        <v>2469.17</v>
      </c>
      <c r="R319" s="1850">
        <f t="shared" si="100"/>
        <v>0.2090515015281976</v>
      </c>
      <c r="S319" s="1807">
        <f t="shared" si="94"/>
        <v>98.766800000000003</v>
      </c>
      <c r="U319" s="1764">
        <f t="shared" si="98"/>
        <v>0</v>
      </c>
      <c r="V319" s="1764">
        <f t="shared" ref="V319:V405" si="101">L319-W319</f>
        <v>0</v>
      </c>
      <c r="W319" s="1764">
        <f t="shared" si="85"/>
        <v>16709</v>
      </c>
      <c r="X319" s="1768">
        <v>16709</v>
      </c>
      <c r="Y319" s="1784">
        <v>616071</v>
      </c>
      <c r="Z319" s="1770">
        <v>42419</v>
      </c>
      <c r="AA319" s="1843" t="s">
        <v>104</v>
      </c>
      <c r="AB319" s="1780"/>
      <c r="AC319" s="1762"/>
      <c r="AE319" s="1762"/>
      <c r="AF319" s="1762"/>
      <c r="AG319" s="1762"/>
      <c r="AH319" s="1780"/>
      <c r="AK319" s="1780"/>
      <c r="AL319" s="1780"/>
      <c r="AM319" s="1762"/>
      <c r="AP319" s="1762"/>
      <c r="AQ319" s="1762"/>
      <c r="AR319" s="1780"/>
      <c r="AS319" s="1780"/>
      <c r="AT319" s="1780"/>
      <c r="AU319" s="1780"/>
      <c r="AV319" s="1780"/>
      <c r="AW319" s="1762"/>
      <c r="AZ319" s="1762"/>
      <c r="BA319" s="1762"/>
    </row>
    <row r="320" spans="1:53" x14ac:dyDescent="0.25">
      <c r="A320" s="1866">
        <v>2016057</v>
      </c>
      <c r="C320" s="1782" t="s">
        <v>695</v>
      </c>
      <c r="D320" s="1762" t="s">
        <v>26</v>
      </c>
      <c r="E320" s="1762">
        <v>0</v>
      </c>
      <c r="F320" s="1762">
        <v>0</v>
      </c>
      <c r="G320" s="1762">
        <v>0</v>
      </c>
      <c r="H320" s="1762">
        <v>0</v>
      </c>
      <c r="I320" s="1783">
        <v>1</v>
      </c>
      <c r="J320" s="1783">
        <v>1</v>
      </c>
      <c r="K320" s="1783"/>
      <c r="L320" s="1764">
        <v>46.69</v>
      </c>
      <c r="N320" s="1764">
        <f t="shared" si="95"/>
        <v>23.48</v>
      </c>
      <c r="O320" s="1764">
        <v>23.48</v>
      </c>
      <c r="P320" s="1850">
        <f t="shared" si="99"/>
        <v>1</v>
      </c>
      <c r="Q320" s="1764">
        <v>0</v>
      </c>
      <c r="R320" s="1850">
        <f t="shared" si="100"/>
        <v>0</v>
      </c>
      <c r="S320" s="1807">
        <f t="shared" si="94"/>
        <v>0</v>
      </c>
      <c r="U320" s="1764">
        <f t="shared" si="98"/>
        <v>0</v>
      </c>
      <c r="V320" s="1764">
        <f t="shared" si="101"/>
        <v>0</v>
      </c>
      <c r="W320" s="1764">
        <f t="shared" ref="W320:W383" si="102">X320+AC320+AH320+AM320+AO320+AR320</f>
        <v>46.69</v>
      </c>
      <c r="X320" s="1768">
        <v>46.69</v>
      </c>
      <c r="Y320" s="1784">
        <v>616128</v>
      </c>
      <c r="Z320" s="1770">
        <v>42479</v>
      </c>
      <c r="AA320" s="1843" t="s">
        <v>104</v>
      </c>
      <c r="AB320" s="1780"/>
      <c r="AC320" s="1762"/>
      <c r="AE320" s="1762"/>
      <c r="AF320" s="1762"/>
      <c r="AG320" s="1762"/>
      <c r="AH320" s="1780"/>
      <c r="AK320" s="1780"/>
      <c r="AL320" s="1780"/>
      <c r="AM320" s="1762"/>
      <c r="AP320" s="1762"/>
      <c r="AQ320" s="1762"/>
      <c r="AR320" s="1780"/>
      <c r="AS320" s="1780"/>
      <c r="AT320" s="1780"/>
      <c r="AU320" s="1780"/>
      <c r="AV320" s="1780"/>
      <c r="AW320" s="1762"/>
      <c r="AZ320" s="1762"/>
      <c r="BA320" s="1762"/>
    </row>
    <row r="321" spans="1:53" x14ac:dyDescent="0.25">
      <c r="A321" s="1866">
        <v>2016058</v>
      </c>
      <c r="C321" s="1782" t="s">
        <v>706</v>
      </c>
      <c r="D321" s="1762" t="s">
        <v>26</v>
      </c>
      <c r="E321" s="1762">
        <v>1</v>
      </c>
      <c r="F321" s="1762">
        <v>2</v>
      </c>
      <c r="G321" s="1762">
        <v>1</v>
      </c>
      <c r="H321" s="1762">
        <v>1</v>
      </c>
      <c r="I321" s="1783">
        <v>1</v>
      </c>
      <c r="J321" s="1783">
        <v>1</v>
      </c>
      <c r="K321" s="1783"/>
      <c r="L321" s="1764">
        <v>523</v>
      </c>
      <c r="N321" s="1764">
        <f t="shared" si="95"/>
        <v>393.44</v>
      </c>
      <c r="O321" s="1764">
        <v>276.36</v>
      </c>
      <c r="P321" s="1850">
        <f t="shared" si="99"/>
        <v>0.70241968279788536</v>
      </c>
      <c r="Q321" s="1764">
        <v>117.08</v>
      </c>
      <c r="R321" s="1850">
        <f t="shared" si="100"/>
        <v>0.2975803172021147</v>
      </c>
      <c r="S321" s="1807">
        <f t="shared" si="94"/>
        <v>4.6832000000000003</v>
      </c>
      <c r="U321" s="1764">
        <f t="shared" si="98"/>
        <v>0</v>
      </c>
      <c r="V321" s="1764">
        <f t="shared" si="101"/>
        <v>0</v>
      </c>
      <c r="W321" s="1764">
        <f t="shared" si="102"/>
        <v>523</v>
      </c>
      <c r="X321" s="1768">
        <v>523</v>
      </c>
      <c r="Y321" s="1784">
        <v>616076</v>
      </c>
      <c r="Z321" s="1770">
        <v>42431</v>
      </c>
      <c r="AA321" s="1843" t="s">
        <v>104</v>
      </c>
      <c r="AB321" s="1843"/>
      <c r="AH321" s="1867"/>
      <c r="AK321" s="1868"/>
      <c r="AL321" s="1780"/>
      <c r="AM321" s="1762"/>
      <c r="AP321" s="1762"/>
      <c r="AQ321" s="1762"/>
      <c r="AR321" s="1780"/>
      <c r="AS321" s="1780"/>
      <c r="AT321" s="1780"/>
      <c r="AU321" s="1780"/>
      <c r="AV321" s="1780"/>
      <c r="AW321" s="1762"/>
      <c r="AZ321" s="1762"/>
      <c r="BA321" s="1762"/>
    </row>
    <row r="322" spans="1:53" x14ac:dyDescent="0.25">
      <c r="A322" s="1866">
        <v>2016059</v>
      </c>
      <c r="C322" s="1782" t="s">
        <v>915</v>
      </c>
      <c r="D322" s="1762" t="s">
        <v>26</v>
      </c>
      <c r="E322" s="1762">
        <v>10</v>
      </c>
      <c r="F322" s="1762">
        <f>E322*10</f>
        <v>100</v>
      </c>
      <c r="G322" s="1762">
        <f>E322*6</f>
        <v>60</v>
      </c>
      <c r="H322" s="1762">
        <f>E322*2</f>
        <v>20</v>
      </c>
      <c r="I322" s="1783">
        <v>1</v>
      </c>
      <c r="J322" s="1783">
        <v>1</v>
      </c>
      <c r="K322" s="1783"/>
      <c r="L322" s="1764">
        <v>28830</v>
      </c>
      <c r="N322" s="1764">
        <f t="shared" si="95"/>
        <v>18124.79</v>
      </c>
      <c r="O322" s="1764">
        <v>14175.83</v>
      </c>
      <c r="P322" s="1850">
        <f t="shared" si="99"/>
        <v>0.78212382046909223</v>
      </c>
      <c r="Q322" s="1764">
        <v>3948.96</v>
      </c>
      <c r="R322" s="1850">
        <f t="shared" si="100"/>
        <v>0.21787617953090765</v>
      </c>
      <c r="S322" s="1807">
        <f t="shared" si="94"/>
        <v>157.95840000000001</v>
      </c>
      <c r="U322" s="1764">
        <f t="shared" si="98"/>
        <v>0</v>
      </c>
      <c r="V322" s="1764">
        <f t="shared" si="101"/>
        <v>0</v>
      </c>
      <c r="W322" s="1764">
        <f t="shared" si="102"/>
        <v>28830</v>
      </c>
      <c r="X322" s="1768">
        <v>28830</v>
      </c>
      <c r="Y322" s="1784">
        <v>616077</v>
      </c>
      <c r="Z322" s="1770">
        <v>42431</v>
      </c>
      <c r="AA322" s="1843" t="s">
        <v>104</v>
      </c>
      <c r="AB322" s="1843"/>
      <c r="AH322" s="1867"/>
      <c r="AK322" s="1868"/>
      <c r="AL322" s="1780"/>
      <c r="AM322" s="1762"/>
      <c r="AP322" s="1762"/>
      <c r="AQ322" s="1762"/>
      <c r="AR322" s="1780"/>
      <c r="AS322" s="1780"/>
      <c r="AT322" s="1780"/>
      <c r="AU322" s="1780"/>
      <c r="AV322" s="1780"/>
      <c r="AW322" s="1762"/>
      <c r="AZ322" s="1762"/>
      <c r="BA322" s="1762"/>
    </row>
    <row r="323" spans="1:53" x14ac:dyDescent="0.25">
      <c r="A323" s="1866" t="s">
        <v>1223</v>
      </c>
      <c r="C323" s="1782" t="s">
        <v>1222</v>
      </c>
      <c r="D323" s="1762" t="s">
        <v>26</v>
      </c>
      <c r="E323" s="1762">
        <v>0</v>
      </c>
      <c r="F323" s="1762">
        <v>0</v>
      </c>
      <c r="G323" s="1762">
        <v>0</v>
      </c>
      <c r="H323" s="1762">
        <v>0</v>
      </c>
      <c r="I323" s="1783">
        <v>1</v>
      </c>
      <c r="J323" s="1783">
        <v>1</v>
      </c>
      <c r="K323" s="1783"/>
      <c r="L323" s="1764">
        <v>273.88</v>
      </c>
      <c r="N323" s="1764">
        <f>O323+Q323</f>
        <v>273.8</v>
      </c>
      <c r="O323" s="1764">
        <v>273.8</v>
      </c>
      <c r="P323" s="1850">
        <f>IF(N323&lt;=0,"",O323/N323)</f>
        <v>1</v>
      </c>
      <c r="Q323" s="1764">
        <v>0</v>
      </c>
      <c r="R323" s="1850">
        <f>IF(N323&lt;=0,"",Q323/N323)</f>
        <v>0</v>
      </c>
      <c r="S323" s="1807">
        <f>Q323/$S$1</f>
        <v>0</v>
      </c>
      <c r="U323" s="1764">
        <v>0</v>
      </c>
      <c r="V323" s="1764">
        <f>L323-W323</f>
        <v>0</v>
      </c>
      <c r="W323" s="1764">
        <f t="shared" si="102"/>
        <v>273.88</v>
      </c>
      <c r="X323" s="1768">
        <v>273.88</v>
      </c>
      <c r="Y323" s="1784">
        <v>616272</v>
      </c>
      <c r="Z323" s="1770">
        <v>42545</v>
      </c>
      <c r="AA323" s="1843" t="s">
        <v>104</v>
      </c>
      <c r="AB323" s="1843"/>
      <c r="AH323" s="1867"/>
      <c r="AK323" s="1868"/>
      <c r="AL323" s="1780"/>
      <c r="AM323" s="1762"/>
      <c r="AP323" s="1762"/>
      <c r="AQ323" s="1762"/>
      <c r="AR323" s="1780"/>
      <c r="AS323" s="1780"/>
      <c r="AT323" s="1780"/>
      <c r="AU323" s="1780"/>
      <c r="AV323" s="1780"/>
      <c r="AW323" s="1762"/>
      <c r="AZ323" s="1762"/>
      <c r="BA323" s="1762"/>
    </row>
    <row r="324" spans="1:53" x14ac:dyDescent="0.25">
      <c r="A324" s="1866">
        <v>2016060</v>
      </c>
      <c r="C324" s="1782">
        <v>568016</v>
      </c>
      <c r="D324" s="1762" t="s">
        <v>26</v>
      </c>
      <c r="E324" s="1762">
        <v>1</v>
      </c>
      <c r="F324" s="1762">
        <v>8</v>
      </c>
      <c r="G324" s="1762">
        <v>5</v>
      </c>
      <c r="H324" s="1762">
        <v>3</v>
      </c>
      <c r="I324" s="1783">
        <v>1</v>
      </c>
      <c r="J324" s="1783">
        <v>1</v>
      </c>
      <c r="K324" s="1783"/>
      <c r="L324" s="1764">
        <v>2022</v>
      </c>
      <c r="N324" s="1764">
        <f t="shared" si="95"/>
        <v>1463.35</v>
      </c>
      <c r="O324" s="1764">
        <v>1110.77</v>
      </c>
      <c r="P324" s="1850">
        <f t="shared" si="99"/>
        <v>0.75905969180305466</v>
      </c>
      <c r="Q324" s="1764">
        <v>352.58</v>
      </c>
      <c r="R324" s="1850">
        <f>IF(N324&lt;=0,"",Q324/N324)</f>
        <v>0.24094030819694537</v>
      </c>
      <c r="S324" s="1807">
        <f t="shared" si="94"/>
        <v>14.103199999999999</v>
      </c>
      <c r="U324" s="1764">
        <f t="shared" ref="U324:U329" si="103">((1-I324)*O324)+((1-J324)*Q324)</f>
        <v>0</v>
      </c>
      <c r="V324" s="1764">
        <f t="shared" si="101"/>
        <v>0</v>
      </c>
      <c r="W324" s="1764">
        <f t="shared" si="102"/>
        <v>2022</v>
      </c>
      <c r="X324" s="1768">
        <v>2022</v>
      </c>
      <c r="Y324" s="1784">
        <v>616078</v>
      </c>
      <c r="Z324" s="1770">
        <v>42431</v>
      </c>
      <c r="AA324" s="1843" t="s">
        <v>104</v>
      </c>
      <c r="AB324" s="1843"/>
      <c r="AH324" s="1867"/>
      <c r="AK324" s="1868"/>
      <c r="AL324" s="1780"/>
      <c r="AM324" s="1762"/>
      <c r="AP324" s="1762"/>
      <c r="AQ324" s="1762"/>
      <c r="AR324" s="1780"/>
      <c r="AS324" s="1780"/>
      <c r="AT324" s="1780"/>
      <c r="AU324" s="1780"/>
      <c r="AV324" s="1780"/>
      <c r="AW324" s="1762"/>
      <c r="AZ324" s="1762"/>
      <c r="BA324" s="1762"/>
    </row>
    <row r="325" spans="1:53" x14ac:dyDescent="0.25">
      <c r="A325" s="1866">
        <v>2016061</v>
      </c>
      <c r="C325" s="1782">
        <v>527116</v>
      </c>
      <c r="D325" s="1762" t="s">
        <v>26</v>
      </c>
      <c r="E325" s="1762">
        <v>1</v>
      </c>
      <c r="F325" s="1762">
        <v>8</v>
      </c>
      <c r="G325" s="1762">
        <v>5</v>
      </c>
      <c r="H325" s="1762">
        <v>3</v>
      </c>
      <c r="I325" s="1783">
        <v>1</v>
      </c>
      <c r="J325" s="1783">
        <v>1</v>
      </c>
      <c r="K325" s="1783"/>
      <c r="L325" s="1764">
        <v>2627</v>
      </c>
      <c r="N325" s="1764">
        <f t="shared" si="95"/>
        <v>1617.62</v>
      </c>
      <c r="O325" s="1764">
        <v>1282.06</v>
      </c>
      <c r="P325" s="1850">
        <f t="shared" si="99"/>
        <v>0.79255943917607352</v>
      </c>
      <c r="Q325" s="1764">
        <v>335.56</v>
      </c>
      <c r="R325" s="1850">
        <f t="shared" si="100"/>
        <v>0.20744056082392653</v>
      </c>
      <c r="S325" s="1807">
        <f t="shared" si="94"/>
        <v>13.4224</v>
      </c>
      <c r="U325" s="1764">
        <f t="shared" si="103"/>
        <v>0</v>
      </c>
      <c r="V325" s="1764">
        <f t="shared" si="101"/>
        <v>0</v>
      </c>
      <c r="W325" s="1764">
        <f t="shared" si="102"/>
        <v>2627</v>
      </c>
      <c r="X325" s="1768">
        <v>2627</v>
      </c>
      <c r="Y325" s="1784">
        <v>616079</v>
      </c>
      <c r="Z325" s="1770">
        <v>42431</v>
      </c>
      <c r="AA325" s="1843" t="s">
        <v>104</v>
      </c>
      <c r="AB325" s="1843"/>
      <c r="AH325" s="1867"/>
      <c r="AK325" s="1868"/>
      <c r="AL325" s="1780"/>
      <c r="AM325" s="1762"/>
      <c r="AP325" s="1762"/>
      <c r="AQ325" s="1762"/>
      <c r="AR325" s="1780"/>
      <c r="AS325" s="1780"/>
      <c r="AT325" s="1780"/>
      <c r="AU325" s="1780"/>
      <c r="AV325" s="1780"/>
      <c r="AW325" s="1762"/>
      <c r="AZ325" s="1762"/>
      <c r="BA325" s="1762"/>
    </row>
    <row r="326" spans="1:53" x14ac:dyDescent="0.25">
      <c r="A326" s="1869">
        <v>2016062</v>
      </c>
      <c r="C326" s="1782" t="s">
        <v>711</v>
      </c>
      <c r="D326" s="1762" t="s">
        <v>317</v>
      </c>
      <c r="E326" s="1762">
        <v>1</v>
      </c>
      <c r="F326" s="1762">
        <v>8</v>
      </c>
      <c r="G326" s="1762">
        <v>5</v>
      </c>
      <c r="H326" s="1762">
        <v>3</v>
      </c>
      <c r="I326" s="1783">
        <v>1</v>
      </c>
      <c r="J326" s="1783">
        <v>1</v>
      </c>
      <c r="K326" s="1783"/>
      <c r="L326" s="1764">
        <v>3923.7</v>
      </c>
      <c r="N326" s="1764">
        <f t="shared" si="95"/>
        <v>2755.0299999999997</v>
      </c>
      <c r="O326" s="1764">
        <v>2121.5</v>
      </c>
      <c r="P326" s="1850">
        <f t="shared" si="99"/>
        <v>0.77004606120441532</v>
      </c>
      <c r="Q326" s="1764">
        <v>633.53</v>
      </c>
      <c r="R326" s="1850">
        <f t="shared" si="100"/>
        <v>0.22995393879558482</v>
      </c>
      <c r="S326" s="1807">
        <f t="shared" si="94"/>
        <v>25.341200000000001</v>
      </c>
      <c r="U326" s="1764">
        <f t="shared" si="103"/>
        <v>0</v>
      </c>
      <c r="V326" s="1764">
        <f t="shared" si="101"/>
        <v>0</v>
      </c>
      <c r="W326" s="1764">
        <f t="shared" si="102"/>
        <v>3923.7</v>
      </c>
      <c r="X326" s="1768">
        <v>3923.7</v>
      </c>
      <c r="Y326" s="1784">
        <v>616129</v>
      </c>
      <c r="Z326" s="1770">
        <v>42479</v>
      </c>
      <c r="AA326" s="1843" t="s">
        <v>104</v>
      </c>
      <c r="AB326" s="1843"/>
      <c r="AH326" s="1867"/>
      <c r="AK326" s="1868"/>
      <c r="AL326" s="1780"/>
      <c r="AM326" s="1762"/>
      <c r="AP326" s="1762"/>
      <c r="AQ326" s="1762"/>
      <c r="AR326" s="1780"/>
      <c r="AS326" s="1780"/>
      <c r="AT326" s="1780"/>
      <c r="AU326" s="1780"/>
      <c r="AV326" s="1780"/>
      <c r="AW326" s="1762"/>
      <c r="AZ326" s="1762"/>
      <c r="BA326" s="1762"/>
    </row>
    <row r="327" spans="1:53" x14ac:dyDescent="0.25">
      <c r="A327" s="1869">
        <v>2016063</v>
      </c>
      <c r="C327" s="1782" t="s">
        <v>712</v>
      </c>
      <c r="D327" s="1762" t="s">
        <v>317</v>
      </c>
      <c r="E327" s="1762">
        <v>1</v>
      </c>
      <c r="F327" s="1762">
        <v>9</v>
      </c>
      <c r="G327" s="1762">
        <v>7</v>
      </c>
      <c r="H327" s="1762">
        <v>2</v>
      </c>
      <c r="I327" s="1783">
        <v>1</v>
      </c>
      <c r="J327" s="1783">
        <v>1</v>
      </c>
      <c r="K327" s="1783"/>
      <c r="L327" s="1764">
        <v>4471.72</v>
      </c>
      <c r="N327" s="1764">
        <f t="shared" si="95"/>
        <v>3155.51</v>
      </c>
      <c r="O327" s="1764">
        <v>2555.59</v>
      </c>
      <c r="P327" s="1850">
        <f t="shared" si="99"/>
        <v>0.80988176237755549</v>
      </c>
      <c r="Q327" s="1764">
        <v>599.91999999999996</v>
      </c>
      <c r="R327" s="1850">
        <f t="shared" si="100"/>
        <v>0.19011823762244454</v>
      </c>
      <c r="S327" s="1807">
        <f t="shared" si="94"/>
        <v>23.996799999999997</v>
      </c>
      <c r="U327" s="1764">
        <f t="shared" si="103"/>
        <v>0</v>
      </c>
      <c r="V327" s="1764">
        <f t="shared" si="101"/>
        <v>0</v>
      </c>
      <c r="W327" s="1764">
        <f t="shared" si="102"/>
        <v>4471.72</v>
      </c>
      <c r="X327" s="1768">
        <v>4471.72</v>
      </c>
      <c r="Y327" s="1784">
        <v>616130</v>
      </c>
      <c r="Z327" s="1770">
        <v>42479</v>
      </c>
      <c r="AA327" s="1843" t="s">
        <v>104</v>
      </c>
      <c r="AB327" s="1843"/>
      <c r="AH327" s="1867"/>
      <c r="AK327" s="1868"/>
      <c r="AL327" s="1780"/>
      <c r="AM327" s="1762"/>
      <c r="AP327" s="1762"/>
      <c r="AQ327" s="1762"/>
      <c r="AR327" s="1780"/>
      <c r="AS327" s="1780"/>
      <c r="AT327" s="1780"/>
      <c r="AU327" s="1780"/>
      <c r="AV327" s="1780"/>
      <c r="AW327" s="1762"/>
      <c r="AZ327" s="1762"/>
      <c r="BA327" s="1762"/>
    </row>
    <row r="328" spans="1:53" x14ac:dyDescent="0.25">
      <c r="A328" s="1866">
        <v>2016064</v>
      </c>
      <c r="C328" s="1782">
        <v>586616</v>
      </c>
      <c r="D328" s="1762" t="s">
        <v>26</v>
      </c>
      <c r="E328" s="1762">
        <v>1</v>
      </c>
      <c r="F328" s="1762">
        <v>7</v>
      </c>
      <c r="G328" s="1762">
        <v>6</v>
      </c>
      <c r="H328" s="1762">
        <v>1</v>
      </c>
      <c r="I328" s="1783">
        <v>1</v>
      </c>
      <c r="J328" s="1783">
        <v>1</v>
      </c>
      <c r="K328" s="1783"/>
      <c r="L328" s="1764">
        <v>1462</v>
      </c>
      <c r="N328" s="1764">
        <f t="shared" si="95"/>
        <v>1034.08</v>
      </c>
      <c r="O328" s="1764">
        <v>791.14</v>
      </c>
      <c r="P328" s="1850">
        <f t="shared" si="99"/>
        <v>0.765066532570014</v>
      </c>
      <c r="Q328" s="1764">
        <v>242.94</v>
      </c>
      <c r="R328" s="1850">
        <f t="shared" si="100"/>
        <v>0.23493346742998608</v>
      </c>
      <c r="S328" s="1807">
        <f t="shared" si="94"/>
        <v>9.7175999999999991</v>
      </c>
      <c r="U328" s="1764">
        <f t="shared" si="103"/>
        <v>0</v>
      </c>
      <c r="V328" s="1764">
        <f t="shared" si="101"/>
        <v>0</v>
      </c>
      <c r="W328" s="1764">
        <f t="shared" si="102"/>
        <v>1462</v>
      </c>
      <c r="X328" s="1768">
        <v>1462</v>
      </c>
      <c r="Y328" s="1784">
        <v>616080</v>
      </c>
      <c r="Z328" s="1770">
        <v>42431</v>
      </c>
      <c r="AA328" s="1843" t="s">
        <v>104</v>
      </c>
      <c r="AB328" s="1843"/>
      <c r="AH328" s="1867"/>
      <c r="AK328" s="1868"/>
      <c r="AL328" s="1780"/>
      <c r="AM328" s="1762"/>
      <c r="AP328" s="1762"/>
      <c r="AQ328" s="1762"/>
      <c r="AR328" s="1780"/>
      <c r="AS328" s="1780"/>
      <c r="AT328" s="1780"/>
      <c r="AU328" s="1780"/>
      <c r="AV328" s="1780"/>
      <c r="AW328" s="1762"/>
      <c r="AZ328" s="1762"/>
      <c r="BA328" s="1762"/>
    </row>
    <row r="329" spans="1:53" x14ac:dyDescent="0.25">
      <c r="A329" s="1866">
        <v>2016065</v>
      </c>
      <c r="C329" s="1782">
        <v>586716</v>
      </c>
      <c r="D329" s="1762" t="s">
        <v>26</v>
      </c>
      <c r="E329" s="1762">
        <v>1</v>
      </c>
      <c r="F329" s="1762">
        <v>7</v>
      </c>
      <c r="G329" s="1762">
        <v>6</v>
      </c>
      <c r="H329" s="1762">
        <v>1</v>
      </c>
      <c r="I329" s="1783">
        <v>1</v>
      </c>
      <c r="J329" s="1783">
        <v>1</v>
      </c>
      <c r="K329" s="1783"/>
      <c r="L329" s="1764">
        <v>1462</v>
      </c>
      <c r="N329" s="1764">
        <f t="shared" si="95"/>
        <v>1034.08</v>
      </c>
      <c r="O329" s="1764">
        <v>791.14</v>
      </c>
      <c r="P329" s="1850">
        <f t="shared" si="99"/>
        <v>0.765066532570014</v>
      </c>
      <c r="Q329" s="1764">
        <v>242.94</v>
      </c>
      <c r="R329" s="1850">
        <f t="shared" si="100"/>
        <v>0.23493346742998608</v>
      </c>
      <c r="S329" s="1807">
        <f t="shared" si="94"/>
        <v>9.7175999999999991</v>
      </c>
      <c r="U329" s="1764">
        <f t="shared" si="103"/>
        <v>0</v>
      </c>
      <c r="V329" s="1764">
        <f t="shared" si="101"/>
        <v>0</v>
      </c>
      <c r="W329" s="1764">
        <f t="shared" si="102"/>
        <v>1462</v>
      </c>
      <c r="X329" s="1768">
        <v>1462</v>
      </c>
      <c r="Y329" s="1784">
        <v>616081</v>
      </c>
      <c r="Z329" s="1770">
        <v>42431</v>
      </c>
      <c r="AA329" s="1843" t="s">
        <v>104</v>
      </c>
      <c r="AB329" s="1843"/>
      <c r="AH329" s="1867"/>
      <c r="AK329" s="1868"/>
      <c r="AL329" s="1780"/>
      <c r="AM329" s="1762"/>
      <c r="AP329" s="1762"/>
      <c r="AQ329" s="1762"/>
      <c r="AR329" s="1780"/>
      <c r="AS329" s="1780"/>
      <c r="AT329" s="1780"/>
      <c r="AU329" s="1780"/>
      <c r="AV329" s="1780"/>
      <c r="AW329" s="1762"/>
      <c r="AZ329" s="1762"/>
      <c r="BA329" s="1762"/>
    </row>
    <row r="330" spans="1:53" x14ac:dyDescent="0.25">
      <c r="A330" s="1866">
        <v>2016066</v>
      </c>
      <c r="C330" s="1782">
        <v>586916</v>
      </c>
      <c r="D330" s="1762" t="s">
        <v>26</v>
      </c>
      <c r="E330" s="1762">
        <v>1</v>
      </c>
      <c r="F330" s="1762">
        <v>8</v>
      </c>
      <c r="G330" s="1762">
        <v>5</v>
      </c>
      <c r="H330" s="1762">
        <v>3</v>
      </c>
      <c r="I330" s="1783">
        <v>1</v>
      </c>
      <c r="J330" s="1783">
        <v>1</v>
      </c>
      <c r="K330" s="1783"/>
      <c r="L330" s="1764">
        <v>2401</v>
      </c>
      <c r="N330" s="1764">
        <f t="shared" si="95"/>
        <v>1632.03</v>
      </c>
      <c r="O330" s="1764">
        <v>1278.49</v>
      </c>
      <c r="P330" s="1850">
        <f t="shared" si="99"/>
        <v>0.78337408013333087</v>
      </c>
      <c r="Q330" s="1764">
        <v>353.54</v>
      </c>
      <c r="R330" s="1850">
        <f t="shared" si="100"/>
        <v>0.21662591986666913</v>
      </c>
      <c r="S330" s="1807">
        <f t="shared" si="94"/>
        <v>14.1416</v>
      </c>
      <c r="U330" s="1764">
        <f t="shared" ref="U330:U400" si="104">((1-I330)*O330)+((1-J330)*Q330)</f>
        <v>0</v>
      </c>
      <c r="V330" s="1764">
        <f t="shared" si="101"/>
        <v>0</v>
      </c>
      <c r="W330" s="1764">
        <f t="shared" si="102"/>
        <v>2401</v>
      </c>
      <c r="X330" s="1768">
        <v>2401</v>
      </c>
      <c r="Y330" s="1784">
        <v>616082</v>
      </c>
      <c r="Z330" s="1770">
        <v>42431</v>
      </c>
      <c r="AA330" s="1843" t="s">
        <v>104</v>
      </c>
      <c r="AB330" s="1843"/>
      <c r="AH330" s="1867"/>
      <c r="AK330" s="1868"/>
      <c r="AL330" s="1780"/>
      <c r="AM330" s="1762"/>
      <c r="AP330" s="1762"/>
      <c r="AQ330" s="1762"/>
      <c r="AR330" s="1780"/>
      <c r="AS330" s="1780"/>
      <c r="AT330" s="1780"/>
      <c r="AU330" s="1780"/>
      <c r="AV330" s="1780"/>
      <c r="AW330" s="1762"/>
      <c r="AZ330" s="1762"/>
      <c r="BA330" s="1762"/>
    </row>
    <row r="331" spans="1:53" x14ac:dyDescent="0.25">
      <c r="A331" s="1866">
        <v>2016067</v>
      </c>
      <c r="C331" s="1782">
        <v>587016</v>
      </c>
      <c r="D331" s="1762" t="s">
        <v>26</v>
      </c>
      <c r="E331" s="1762">
        <v>1</v>
      </c>
      <c r="F331" s="1762">
        <v>6</v>
      </c>
      <c r="G331" s="1762">
        <v>5</v>
      </c>
      <c r="H331" s="1762">
        <v>2</v>
      </c>
      <c r="I331" s="1783">
        <v>1</v>
      </c>
      <c r="J331" s="1783">
        <v>1</v>
      </c>
      <c r="K331" s="1783"/>
      <c r="L331" s="1764">
        <v>1880</v>
      </c>
      <c r="N331" s="1764">
        <f t="shared" si="95"/>
        <v>1173.5</v>
      </c>
      <c r="O331" s="1764">
        <v>931.25</v>
      </c>
      <c r="P331" s="1850">
        <f t="shared" si="99"/>
        <v>0.79356625479335319</v>
      </c>
      <c r="Q331" s="1764">
        <v>242.25</v>
      </c>
      <c r="R331" s="1850">
        <f t="shared" si="100"/>
        <v>0.20643374520664678</v>
      </c>
      <c r="S331" s="1807">
        <f t="shared" si="94"/>
        <v>9.69</v>
      </c>
      <c r="U331" s="1764">
        <f t="shared" si="104"/>
        <v>0</v>
      </c>
      <c r="V331" s="1764">
        <f t="shared" si="101"/>
        <v>0</v>
      </c>
      <c r="W331" s="1764">
        <f t="shared" si="102"/>
        <v>1880</v>
      </c>
      <c r="X331" s="1768">
        <v>1880</v>
      </c>
      <c r="Y331" s="1784">
        <v>616083</v>
      </c>
      <c r="Z331" s="1770">
        <v>42433</v>
      </c>
      <c r="AA331" s="1843" t="s">
        <v>104</v>
      </c>
      <c r="AB331" s="1843"/>
      <c r="AH331" s="1867"/>
      <c r="AK331" s="1868"/>
      <c r="AL331" s="1780"/>
      <c r="AM331" s="1762"/>
      <c r="AP331" s="1762"/>
      <c r="AQ331" s="1762"/>
      <c r="AR331" s="1780"/>
      <c r="AS331" s="1780"/>
      <c r="AT331" s="1780"/>
      <c r="AU331" s="1780"/>
      <c r="AV331" s="1780"/>
      <c r="AW331" s="1762"/>
      <c r="AZ331" s="1762"/>
      <c r="BA331" s="1762"/>
    </row>
    <row r="332" spans="1:53" x14ac:dyDescent="0.25">
      <c r="A332" s="1866">
        <v>2016068</v>
      </c>
      <c r="C332" s="1782">
        <v>587116</v>
      </c>
      <c r="D332" s="1762" t="s">
        <v>26</v>
      </c>
      <c r="E332" s="1762">
        <v>1</v>
      </c>
      <c r="F332" s="1762">
        <v>6</v>
      </c>
      <c r="G332" s="1762">
        <v>6</v>
      </c>
      <c r="H332" s="1762">
        <v>0</v>
      </c>
      <c r="I332" s="1783">
        <v>1</v>
      </c>
      <c r="J332" s="1783">
        <v>1</v>
      </c>
      <c r="K332" s="1783"/>
      <c r="L332" s="1764">
        <v>1006</v>
      </c>
      <c r="N332" s="1764">
        <f t="shared" si="95"/>
        <v>684.64</v>
      </c>
      <c r="O332" s="1764">
        <v>508.89</v>
      </c>
      <c r="P332" s="1850">
        <f t="shared" si="99"/>
        <v>0.74329574666978271</v>
      </c>
      <c r="Q332" s="1764">
        <v>175.75</v>
      </c>
      <c r="R332" s="1850">
        <f t="shared" si="100"/>
        <v>0.25670425333021735</v>
      </c>
      <c r="S332" s="1807">
        <f t="shared" si="94"/>
        <v>7.03</v>
      </c>
      <c r="U332" s="1764">
        <f t="shared" si="104"/>
        <v>0</v>
      </c>
      <c r="V332" s="1764">
        <f t="shared" si="101"/>
        <v>0</v>
      </c>
      <c r="W332" s="1764">
        <f t="shared" si="102"/>
        <v>1006</v>
      </c>
      <c r="X332" s="1768">
        <v>1006</v>
      </c>
      <c r="Y332" s="1784">
        <v>616084</v>
      </c>
      <c r="Z332" s="1770">
        <v>42433</v>
      </c>
      <c r="AA332" s="1843" t="s">
        <v>104</v>
      </c>
      <c r="AB332" s="1843"/>
      <c r="AH332" s="1867"/>
      <c r="AK332" s="1868"/>
      <c r="AL332" s="1780"/>
      <c r="AM332" s="1762"/>
      <c r="AP332" s="1762"/>
      <c r="AQ332" s="1762"/>
      <c r="AR332" s="1780"/>
      <c r="AS332" s="1780"/>
      <c r="AT332" s="1780"/>
      <c r="AU332" s="1780"/>
      <c r="AV332" s="1780"/>
      <c r="AW332" s="1762"/>
      <c r="AZ332" s="1762"/>
      <c r="BA332" s="1762"/>
    </row>
    <row r="333" spans="1:53" x14ac:dyDescent="0.25">
      <c r="A333" s="1866">
        <v>2016069</v>
      </c>
      <c r="C333" s="1782">
        <v>575116</v>
      </c>
      <c r="D333" s="1762" t="s">
        <v>26</v>
      </c>
      <c r="E333" s="1762">
        <v>1</v>
      </c>
      <c r="F333" s="1762">
        <v>13</v>
      </c>
      <c r="G333" s="1762">
        <v>7</v>
      </c>
      <c r="H333" s="1762">
        <v>3</v>
      </c>
      <c r="I333" s="1783">
        <v>1</v>
      </c>
      <c r="J333" s="1783">
        <v>1</v>
      </c>
      <c r="K333" s="1783"/>
      <c r="L333" s="1764">
        <v>3113</v>
      </c>
      <c r="N333" s="1764">
        <f t="shared" si="95"/>
        <v>2011.73</v>
      </c>
      <c r="O333" s="1764">
        <v>1611.48</v>
      </c>
      <c r="P333" s="1850">
        <f t="shared" si="99"/>
        <v>0.80104188931914322</v>
      </c>
      <c r="Q333" s="1764">
        <v>400.25</v>
      </c>
      <c r="R333" s="1850">
        <f t="shared" si="100"/>
        <v>0.19895811068085678</v>
      </c>
      <c r="S333" s="1807">
        <f t="shared" si="94"/>
        <v>16.010000000000002</v>
      </c>
      <c r="U333" s="1764">
        <f t="shared" si="104"/>
        <v>0</v>
      </c>
      <c r="V333" s="1764">
        <f t="shared" si="101"/>
        <v>0</v>
      </c>
      <c r="W333" s="1764">
        <f t="shared" si="102"/>
        <v>3113</v>
      </c>
      <c r="X333" s="1768">
        <v>3113</v>
      </c>
      <c r="Y333" s="1784">
        <v>616086</v>
      </c>
      <c r="Z333" s="1770">
        <v>42445</v>
      </c>
      <c r="AA333" s="1843" t="s">
        <v>104</v>
      </c>
      <c r="AB333" s="1843"/>
      <c r="AH333" s="1867"/>
      <c r="AK333" s="1868"/>
      <c r="AL333" s="1780"/>
      <c r="AM333" s="1762"/>
      <c r="AP333" s="1762"/>
      <c r="AQ333" s="1762"/>
      <c r="AR333" s="1780"/>
      <c r="AS333" s="1780"/>
      <c r="AT333" s="1780"/>
      <c r="AU333" s="1780"/>
      <c r="AV333" s="1780"/>
      <c r="AW333" s="1762"/>
      <c r="AZ333" s="1762"/>
      <c r="BA333" s="1762"/>
    </row>
    <row r="334" spans="1:53" x14ac:dyDescent="0.25">
      <c r="A334" s="1869">
        <v>2016070</v>
      </c>
      <c r="C334" s="1782" t="s">
        <v>716</v>
      </c>
      <c r="D334" s="1762" t="s">
        <v>469</v>
      </c>
      <c r="E334" s="1762">
        <v>0</v>
      </c>
      <c r="F334" s="1762">
        <v>1</v>
      </c>
      <c r="G334" s="1762">
        <v>0</v>
      </c>
      <c r="H334" s="1762">
        <v>2</v>
      </c>
      <c r="I334" s="1783">
        <v>1</v>
      </c>
      <c r="J334" s="1783">
        <v>1</v>
      </c>
      <c r="K334" s="1783"/>
      <c r="L334" s="1764">
        <v>1144.75</v>
      </c>
      <c r="N334" s="1764">
        <f t="shared" si="95"/>
        <v>725.45</v>
      </c>
      <c r="O334" s="1764">
        <v>478.56</v>
      </c>
      <c r="P334" s="1850">
        <f t="shared" si="99"/>
        <v>0.65967330622372322</v>
      </c>
      <c r="Q334" s="1764">
        <v>246.89</v>
      </c>
      <c r="R334" s="1850">
        <f t="shared" si="100"/>
        <v>0.34032669377627678</v>
      </c>
      <c r="S334" s="1807">
        <f t="shared" si="94"/>
        <v>9.8755999999999986</v>
      </c>
      <c r="U334" s="1764">
        <f t="shared" si="104"/>
        <v>0</v>
      </c>
      <c r="V334" s="1764">
        <f t="shared" si="101"/>
        <v>0</v>
      </c>
      <c r="W334" s="1764">
        <f t="shared" si="102"/>
        <v>1144.75</v>
      </c>
      <c r="X334" s="1768">
        <v>1144.75</v>
      </c>
      <c r="Y334" s="1784">
        <v>616196</v>
      </c>
      <c r="Z334" s="1770">
        <v>42503</v>
      </c>
      <c r="AA334" s="1843" t="s">
        <v>104</v>
      </c>
      <c r="AB334" s="1843"/>
      <c r="AH334" s="1867"/>
      <c r="AK334" s="1868"/>
      <c r="AL334" s="1780"/>
      <c r="AM334" s="1762"/>
      <c r="AP334" s="1762"/>
      <c r="AQ334" s="1762"/>
      <c r="AR334" s="1780"/>
      <c r="AS334" s="1780"/>
      <c r="AT334" s="1780"/>
      <c r="AU334" s="1780"/>
      <c r="AV334" s="1780"/>
      <c r="AW334" s="1762"/>
      <c r="AZ334" s="1762"/>
      <c r="BA334" s="1762"/>
    </row>
    <row r="335" spans="1:53" x14ac:dyDescent="0.25">
      <c r="A335" s="1866">
        <v>2016071</v>
      </c>
      <c r="C335" s="1782">
        <v>586816</v>
      </c>
      <c r="D335" s="1762" t="s">
        <v>26</v>
      </c>
      <c r="E335" s="1762">
        <v>1</v>
      </c>
      <c r="F335" s="1762">
        <v>8</v>
      </c>
      <c r="G335" s="1762">
        <v>5</v>
      </c>
      <c r="H335" s="1762">
        <v>3</v>
      </c>
      <c r="I335" s="1783">
        <v>1</v>
      </c>
      <c r="J335" s="1783">
        <v>1</v>
      </c>
      <c r="K335" s="1783"/>
      <c r="L335" s="1764">
        <v>2109</v>
      </c>
      <c r="N335" s="1764">
        <f t="shared" si="95"/>
        <v>1452.34</v>
      </c>
      <c r="O335" s="1764">
        <v>1101.31</v>
      </c>
      <c r="P335" s="1850">
        <f t="shared" si="99"/>
        <v>0.75830039797843485</v>
      </c>
      <c r="Q335" s="1764">
        <v>351.03</v>
      </c>
      <c r="R335" s="1850">
        <f t="shared" si="100"/>
        <v>0.24169960202156518</v>
      </c>
      <c r="S335" s="1807">
        <f t="shared" si="94"/>
        <v>14.041199999999998</v>
      </c>
      <c r="U335" s="1764">
        <f t="shared" si="104"/>
        <v>0</v>
      </c>
      <c r="V335" s="1764">
        <f t="shared" si="101"/>
        <v>0</v>
      </c>
      <c r="W335" s="1764">
        <f t="shared" si="102"/>
        <v>2109</v>
      </c>
      <c r="X335" s="1768">
        <v>2109</v>
      </c>
      <c r="Y335" s="1784">
        <v>616087</v>
      </c>
      <c r="Z335" s="1770">
        <v>42445</v>
      </c>
      <c r="AA335" s="1843" t="s">
        <v>104</v>
      </c>
      <c r="AB335" s="1843"/>
      <c r="AH335" s="1867"/>
      <c r="AK335" s="1868"/>
      <c r="AL335" s="1780"/>
      <c r="AM335" s="1762"/>
      <c r="AP335" s="1762"/>
      <c r="AQ335" s="1762"/>
      <c r="AR335" s="1780"/>
      <c r="AS335" s="1780"/>
      <c r="AT335" s="1780"/>
      <c r="AU335" s="1780"/>
      <c r="AV335" s="1780"/>
      <c r="AW335" s="1762"/>
      <c r="AZ335" s="1762"/>
      <c r="BA335" s="1762"/>
    </row>
    <row r="336" spans="1:53" x14ac:dyDescent="0.25">
      <c r="A336" s="1869">
        <v>2016072</v>
      </c>
      <c r="C336" s="1782">
        <v>121591</v>
      </c>
      <c r="D336" s="1762" t="s">
        <v>494</v>
      </c>
      <c r="E336" s="1762">
        <v>1</v>
      </c>
      <c r="F336" s="1762">
        <v>5</v>
      </c>
      <c r="G336" s="1762">
        <v>3</v>
      </c>
      <c r="H336" s="1762">
        <v>3</v>
      </c>
      <c r="I336" s="1783">
        <v>1</v>
      </c>
      <c r="J336" s="1783">
        <v>1</v>
      </c>
      <c r="K336" s="1783"/>
      <c r="L336" s="1764">
        <v>2230.37</v>
      </c>
      <c r="N336" s="1764">
        <f t="shared" si="95"/>
        <v>1611.28</v>
      </c>
      <c r="O336" s="1764">
        <v>1277.04</v>
      </c>
      <c r="P336" s="1850">
        <f t="shared" si="99"/>
        <v>0.79256243483441735</v>
      </c>
      <c r="Q336" s="1764">
        <v>334.24</v>
      </c>
      <c r="R336" s="1850">
        <f t="shared" si="100"/>
        <v>0.20743756516558265</v>
      </c>
      <c r="S336" s="1807">
        <f t="shared" si="94"/>
        <v>13.3696</v>
      </c>
      <c r="U336" s="1764">
        <f t="shared" si="104"/>
        <v>0</v>
      </c>
      <c r="V336" s="1764">
        <f>L336-W336</f>
        <v>0</v>
      </c>
      <c r="W336" s="1764">
        <f t="shared" si="102"/>
        <v>2230.37</v>
      </c>
      <c r="X336" s="1768">
        <v>2230.37</v>
      </c>
      <c r="Y336" s="1784">
        <v>616131</v>
      </c>
      <c r="Z336" s="1770">
        <v>42479</v>
      </c>
      <c r="AA336" s="1843" t="s">
        <v>104</v>
      </c>
      <c r="AB336" s="1843"/>
      <c r="AC336" s="1764">
        <v>158.52000000000001</v>
      </c>
      <c r="AD336" s="1762">
        <v>616244</v>
      </c>
      <c r="AE336" s="1773">
        <v>42534</v>
      </c>
      <c r="AF336" s="1844" t="s">
        <v>104</v>
      </c>
      <c r="AH336" s="1768">
        <v>-158.52000000000001</v>
      </c>
      <c r="AI336" s="1784">
        <v>617040</v>
      </c>
      <c r="AJ336" s="1888">
        <v>42748</v>
      </c>
      <c r="AK336" s="1843" t="s">
        <v>104</v>
      </c>
      <c r="AL336" s="1780"/>
      <c r="AM336" s="1762"/>
      <c r="AP336" s="1762"/>
      <c r="AQ336" s="1762"/>
      <c r="AR336" s="1780"/>
      <c r="AS336" s="1780"/>
      <c r="AT336" s="1780"/>
      <c r="AU336" s="1780"/>
      <c r="AV336" s="1780"/>
      <c r="AW336" s="1762"/>
      <c r="AZ336" s="1762"/>
      <c r="BA336" s="1762"/>
    </row>
    <row r="337" spans="1:53" x14ac:dyDescent="0.25">
      <c r="A337" s="1866">
        <v>2016073</v>
      </c>
      <c r="C337" s="1782">
        <v>576316</v>
      </c>
      <c r="D337" s="1762" t="s">
        <v>26</v>
      </c>
      <c r="E337" s="1762">
        <v>1</v>
      </c>
      <c r="F337" s="1762">
        <v>8</v>
      </c>
      <c r="G337" s="1762">
        <v>5</v>
      </c>
      <c r="H337" s="1762">
        <v>5</v>
      </c>
      <c r="I337" s="1783">
        <v>1</v>
      </c>
      <c r="J337" s="1783">
        <v>1</v>
      </c>
      <c r="K337" s="1783"/>
      <c r="L337" s="1764">
        <v>2476</v>
      </c>
      <c r="N337" s="1764">
        <f t="shared" si="95"/>
        <v>1688.74</v>
      </c>
      <c r="O337" s="1764">
        <v>1337.96</v>
      </c>
      <c r="P337" s="1850">
        <f t="shared" si="99"/>
        <v>0.79228300389639617</v>
      </c>
      <c r="Q337" s="1764">
        <v>350.78</v>
      </c>
      <c r="R337" s="1850">
        <f t="shared" si="100"/>
        <v>0.20771699610360386</v>
      </c>
      <c r="S337" s="1807">
        <f t="shared" si="94"/>
        <v>14.031199999999998</v>
      </c>
      <c r="U337" s="1764">
        <f t="shared" si="104"/>
        <v>0</v>
      </c>
      <c r="V337" s="1764">
        <f t="shared" si="101"/>
        <v>0</v>
      </c>
      <c r="W337" s="1764">
        <f t="shared" si="102"/>
        <v>2476</v>
      </c>
      <c r="X337" s="1768">
        <v>2476</v>
      </c>
      <c r="Y337" s="1784">
        <v>616088</v>
      </c>
      <c r="Z337" s="1770">
        <v>42445</v>
      </c>
      <c r="AA337" s="1843" t="s">
        <v>104</v>
      </c>
      <c r="AB337" s="1780"/>
      <c r="AC337" s="1762"/>
      <c r="AE337" s="1762"/>
      <c r="AF337" s="1762"/>
      <c r="AG337" s="1762"/>
      <c r="AH337" s="1780"/>
      <c r="AK337" s="1780"/>
      <c r="AL337" s="1780"/>
      <c r="AM337" s="1762"/>
      <c r="AP337" s="1762"/>
      <c r="AQ337" s="1762"/>
      <c r="AR337" s="1780"/>
      <c r="AS337" s="1780"/>
      <c r="AT337" s="1780"/>
      <c r="AU337" s="1780"/>
      <c r="AV337" s="1780"/>
      <c r="AW337" s="1762"/>
      <c r="AZ337" s="1762"/>
      <c r="BA337" s="1762"/>
    </row>
    <row r="338" spans="1:53" x14ac:dyDescent="0.25">
      <c r="A338" s="1866" t="s">
        <v>859</v>
      </c>
      <c r="C338" s="1782" t="s">
        <v>860</v>
      </c>
      <c r="D338" s="1762" t="s">
        <v>26</v>
      </c>
      <c r="E338" s="1762">
        <v>0</v>
      </c>
      <c r="F338" s="1762">
        <v>1</v>
      </c>
      <c r="G338" s="1762">
        <v>1</v>
      </c>
      <c r="H338" s="1762">
        <v>0</v>
      </c>
      <c r="I338" s="1783">
        <v>1</v>
      </c>
      <c r="J338" s="1783">
        <v>1</v>
      </c>
      <c r="K338" s="1783"/>
      <c r="L338" s="1764">
        <v>75</v>
      </c>
      <c r="N338" s="1764">
        <f>O338+Q338</f>
        <v>50</v>
      </c>
      <c r="O338" s="1764">
        <v>25</v>
      </c>
      <c r="P338" s="1850">
        <f>IF(N338&lt;=0,"",O338/N338)</f>
        <v>0.5</v>
      </c>
      <c r="Q338" s="1764">
        <v>25</v>
      </c>
      <c r="R338" s="1850">
        <f>IF(N338&lt;=0,"",Q338/N338)</f>
        <v>0.5</v>
      </c>
      <c r="S338" s="1807">
        <f>Q338/$S$1</f>
        <v>1</v>
      </c>
      <c r="U338" s="1764">
        <f>((1-I338)*O338)+((1-J338)*Q338)</f>
        <v>0</v>
      </c>
      <c r="V338" s="1764">
        <f>L338-W338</f>
        <v>0</v>
      </c>
      <c r="W338" s="1764">
        <f t="shared" si="102"/>
        <v>75</v>
      </c>
      <c r="X338" s="1768">
        <v>75</v>
      </c>
      <c r="Y338" s="1784">
        <v>616350</v>
      </c>
      <c r="Z338" s="1770">
        <v>42608</v>
      </c>
      <c r="AA338" s="1843" t="s">
        <v>104</v>
      </c>
      <c r="AB338" s="1780"/>
      <c r="AC338" s="1762"/>
      <c r="AE338" s="1762"/>
      <c r="AF338" s="1762"/>
      <c r="AG338" s="1762"/>
      <c r="AH338" s="1780"/>
      <c r="AK338" s="1780"/>
      <c r="AL338" s="1780"/>
      <c r="AM338" s="1762"/>
      <c r="AP338" s="1762"/>
      <c r="AQ338" s="1762"/>
      <c r="AR338" s="1780"/>
      <c r="AS338" s="1780"/>
      <c r="AT338" s="1780"/>
      <c r="AU338" s="1780"/>
      <c r="AV338" s="1780"/>
      <c r="AW338" s="1762"/>
      <c r="AZ338" s="1762"/>
      <c r="BA338" s="1762"/>
    </row>
    <row r="339" spans="1:53" x14ac:dyDescent="0.25">
      <c r="A339" s="1866">
        <v>2016074</v>
      </c>
      <c r="C339" s="1782">
        <v>589016</v>
      </c>
      <c r="D339" s="1762" t="s">
        <v>26</v>
      </c>
      <c r="E339" s="1762">
        <v>1</v>
      </c>
      <c r="F339" s="1762">
        <v>9</v>
      </c>
      <c r="G339" s="1762">
        <v>6</v>
      </c>
      <c r="H339" s="1762">
        <v>3</v>
      </c>
      <c r="I339" s="1783">
        <v>1</v>
      </c>
      <c r="J339" s="1783">
        <v>1</v>
      </c>
      <c r="K339" s="1783"/>
      <c r="L339" s="1764">
        <v>2277</v>
      </c>
      <c r="N339" s="1764">
        <f t="shared" si="95"/>
        <v>1544.18</v>
      </c>
      <c r="O339" s="1764">
        <v>1162.76</v>
      </c>
      <c r="P339" s="1850">
        <f t="shared" si="99"/>
        <v>0.75299511714955503</v>
      </c>
      <c r="Q339" s="1764">
        <v>381.42</v>
      </c>
      <c r="R339" s="1850">
        <f t="shared" si="100"/>
        <v>0.24700488285044489</v>
      </c>
      <c r="S339" s="1807">
        <f t="shared" si="94"/>
        <v>15.2568</v>
      </c>
      <c r="U339" s="1764">
        <f t="shared" si="104"/>
        <v>0</v>
      </c>
      <c r="V339" s="1764">
        <f t="shared" si="101"/>
        <v>0</v>
      </c>
      <c r="W339" s="1764">
        <f t="shared" si="102"/>
        <v>2277</v>
      </c>
      <c r="X339" s="1768">
        <v>2277</v>
      </c>
      <c r="Y339" s="1784">
        <v>616089</v>
      </c>
      <c r="Z339" s="1770">
        <v>42445</v>
      </c>
      <c r="AA339" s="1843" t="s">
        <v>104</v>
      </c>
      <c r="AB339" s="1780"/>
      <c r="AC339" s="1762"/>
      <c r="AE339" s="1762"/>
      <c r="AF339" s="1762"/>
      <c r="AG339" s="1762"/>
      <c r="AH339" s="1780"/>
      <c r="AK339" s="1780"/>
      <c r="AL339" s="1780"/>
      <c r="AM339" s="1762"/>
      <c r="AP339" s="1762"/>
      <c r="AQ339" s="1762"/>
      <c r="AR339" s="1780"/>
      <c r="AS339" s="1780"/>
      <c r="AT339" s="1780"/>
      <c r="AU339" s="1780"/>
      <c r="AV339" s="1780"/>
      <c r="AW339" s="1762"/>
      <c r="AZ339" s="1762"/>
      <c r="BA339" s="1762"/>
    </row>
    <row r="340" spans="1:53" x14ac:dyDescent="0.25">
      <c r="A340" s="1866">
        <v>2016075</v>
      </c>
      <c r="C340" s="1782">
        <v>527216</v>
      </c>
      <c r="D340" s="1762" t="s">
        <v>26</v>
      </c>
      <c r="E340" s="1762">
        <v>1</v>
      </c>
      <c r="F340" s="1762">
        <v>11</v>
      </c>
      <c r="G340" s="1762">
        <v>8</v>
      </c>
      <c r="H340" s="1762">
        <v>6</v>
      </c>
      <c r="I340" s="1783">
        <v>1</v>
      </c>
      <c r="J340" s="1783">
        <v>1</v>
      </c>
      <c r="K340" s="1783"/>
      <c r="L340" s="1764">
        <v>3283</v>
      </c>
      <c r="N340" s="1764">
        <f t="shared" si="95"/>
        <v>0</v>
      </c>
      <c r="O340" s="1764">
        <v>0</v>
      </c>
      <c r="P340" s="1850" t="str">
        <f t="shared" si="99"/>
        <v/>
      </c>
      <c r="Q340" s="1764">
        <v>0</v>
      </c>
      <c r="R340" s="1850" t="str">
        <f t="shared" si="100"/>
        <v/>
      </c>
      <c r="S340" s="1807">
        <f t="shared" si="94"/>
        <v>0</v>
      </c>
      <c r="U340" s="1764">
        <f t="shared" si="104"/>
        <v>0</v>
      </c>
      <c r="V340" s="1764">
        <f t="shared" si="101"/>
        <v>0</v>
      </c>
      <c r="W340" s="1764">
        <f t="shared" si="102"/>
        <v>3283</v>
      </c>
      <c r="X340" s="1768">
        <v>3283</v>
      </c>
      <c r="Y340" s="1784">
        <v>616090</v>
      </c>
      <c r="Z340" s="1770">
        <v>42445</v>
      </c>
      <c r="AA340" s="1843" t="s">
        <v>104</v>
      </c>
      <c r="AB340" s="1780"/>
      <c r="AC340" s="1762"/>
      <c r="AE340" s="1762"/>
      <c r="AF340" s="1762"/>
      <c r="AG340" s="1762"/>
      <c r="AH340" s="1780"/>
      <c r="AK340" s="1780"/>
      <c r="AL340" s="1780"/>
      <c r="AM340" s="1762"/>
      <c r="AP340" s="1762"/>
      <c r="AQ340" s="1762"/>
      <c r="AR340" s="1780"/>
      <c r="AS340" s="1780"/>
      <c r="AT340" s="1780"/>
      <c r="AU340" s="1780"/>
      <c r="AV340" s="1780"/>
      <c r="AW340" s="1762"/>
      <c r="AZ340" s="1762"/>
      <c r="BA340" s="1762"/>
    </row>
    <row r="341" spans="1:53" x14ac:dyDescent="0.25">
      <c r="A341" s="1866">
        <v>2016076</v>
      </c>
      <c r="C341" s="1782" t="s">
        <v>740</v>
      </c>
      <c r="D341" s="1762" t="s">
        <v>26</v>
      </c>
      <c r="E341" s="1762">
        <v>10</v>
      </c>
      <c r="F341" s="1762">
        <f>E341*8</f>
        <v>80</v>
      </c>
      <c r="G341" s="1762">
        <f>E341*5</f>
        <v>50</v>
      </c>
      <c r="H341" s="1762">
        <f>E341*3</f>
        <v>30</v>
      </c>
      <c r="I341" s="1783">
        <v>1</v>
      </c>
      <c r="J341" s="1783">
        <v>1</v>
      </c>
      <c r="K341" s="1783"/>
      <c r="L341" s="1764">
        <v>21420</v>
      </c>
      <c r="N341" s="1764">
        <f t="shared" si="95"/>
        <v>14474.34</v>
      </c>
      <c r="O341" s="1764">
        <v>10944.76</v>
      </c>
      <c r="P341" s="1850">
        <f t="shared" si="99"/>
        <v>0.75614915775088887</v>
      </c>
      <c r="Q341" s="1764">
        <v>3529.58</v>
      </c>
      <c r="R341" s="1850">
        <f t="shared" si="100"/>
        <v>0.24385084224911119</v>
      </c>
      <c r="S341" s="1807">
        <f t="shared" si="94"/>
        <v>141.1832</v>
      </c>
      <c r="U341" s="1764">
        <f t="shared" si="104"/>
        <v>0</v>
      </c>
      <c r="V341" s="1764">
        <f t="shared" si="101"/>
        <v>0</v>
      </c>
      <c r="W341" s="1764">
        <f t="shared" si="102"/>
        <v>21420</v>
      </c>
      <c r="X341" s="1768">
        <v>21420</v>
      </c>
      <c r="Y341" s="1784">
        <v>616085</v>
      </c>
      <c r="Z341" s="1770">
        <v>42433</v>
      </c>
      <c r="AA341" s="1843" t="s">
        <v>104</v>
      </c>
      <c r="AB341" s="1780"/>
      <c r="AC341" s="1762"/>
      <c r="AE341" s="1762"/>
      <c r="AF341" s="1762"/>
      <c r="AG341" s="1762"/>
      <c r="AH341" s="1780"/>
      <c r="AK341" s="1780"/>
      <c r="AL341" s="1780"/>
      <c r="AM341" s="1762"/>
      <c r="AP341" s="1762"/>
      <c r="AQ341" s="1762"/>
      <c r="AR341" s="1780"/>
      <c r="AS341" s="1780"/>
      <c r="AT341" s="1780"/>
      <c r="AU341" s="1780"/>
      <c r="AV341" s="1780"/>
      <c r="AW341" s="1762"/>
      <c r="AZ341" s="1762"/>
      <c r="BA341" s="1762"/>
    </row>
    <row r="342" spans="1:53" x14ac:dyDescent="0.25">
      <c r="A342" s="1889">
        <v>2016077</v>
      </c>
      <c r="C342" s="1890" t="s">
        <v>806</v>
      </c>
      <c r="D342" s="1762" t="s">
        <v>352</v>
      </c>
      <c r="I342" s="1783">
        <v>0</v>
      </c>
      <c r="J342" s="1783">
        <v>0</v>
      </c>
      <c r="K342" s="1783"/>
      <c r="L342" s="1764">
        <v>0</v>
      </c>
      <c r="N342" s="1764">
        <f t="shared" si="95"/>
        <v>0</v>
      </c>
      <c r="O342" s="1764">
        <v>0</v>
      </c>
      <c r="P342" s="1850" t="str">
        <f t="shared" si="99"/>
        <v/>
      </c>
      <c r="Q342" s="1764">
        <v>0</v>
      </c>
      <c r="R342" s="1850" t="str">
        <f t="shared" si="100"/>
        <v/>
      </c>
      <c r="S342" s="1807">
        <f t="shared" si="94"/>
        <v>0</v>
      </c>
      <c r="U342" s="1764">
        <f t="shared" si="104"/>
        <v>0</v>
      </c>
      <c r="V342" s="1764">
        <f t="shared" si="101"/>
        <v>0</v>
      </c>
      <c r="W342" s="1764">
        <f t="shared" si="102"/>
        <v>0</v>
      </c>
      <c r="X342" s="1768"/>
      <c r="Y342" s="1784"/>
      <c r="Z342" s="1770"/>
      <c r="AA342" s="1843"/>
      <c r="AB342" s="1780"/>
      <c r="AC342" s="1762"/>
      <c r="AE342" s="1762"/>
      <c r="AF342" s="1762"/>
      <c r="AG342" s="1762"/>
      <c r="AH342" s="1780"/>
      <c r="AK342" s="1780"/>
      <c r="AL342" s="1780"/>
      <c r="AM342" s="1762"/>
      <c r="AP342" s="1762"/>
      <c r="AQ342" s="1762"/>
      <c r="AR342" s="1780"/>
      <c r="AS342" s="1780"/>
      <c r="AT342" s="1780"/>
      <c r="AU342" s="1780"/>
      <c r="AV342" s="1780"/>
      <c r="AW342" s="1762"/>
      <c r="AZ342" s="1762"/>
      <c r="BA342" s="1762"/>
    </row>
    <row r="343" spans="1:53" x14ac:dyDescent="0.25">
      <c r="A343" s="1869" t="s">
        <v>818</v>
      </c>
      <c r="C343" s="1891" t="s">
        <v>823</v>
      </c>
      <c r="D343" s="1762" t="s">
        <v>352</v>
      </c>
      <c r="E343" s="1762">
        <v>1</v>
      </c>
      <c r="F343" s="1762">
        <v>11</v>
      </c>
      <c r="G343" s="1762">
        <v>4</v>
      </c>
      <c r="H343" s="1762">
        <v>4</v>
      </c>
      <c r="I343" s="1783">
        <v>1</v>
      </c>
      <c r="J343" s="1783">
        <v>1</v>
      </c>
      <c r="K343" s="1783"/>
      <c r="L343" s="1764">
        <v>4908</v>
      </c>
      <c r="N343" s="1764">
        <f t="shared" ref="N343:N355" si="105">O343+Q343</f>
        <v>3209.88</v>
      </c>
      <c r="O343" s="1764">
        <v>2484.88</v>
      </c>
      <c r="P343" s="1850">
        <f t="shared" ref="P343:P356" si="106">IF(N343&lt;=0,"",O343/N343)</f>
        <v>0.77413485862399845</v>
      </c>
      <c r="Q343" s="1764">
        <v>725</v>
      </c>
      <c r="R343" s="1850">
        <f t="shared" ref="R343:R356" si="107">IF(N343&lt;=0,"",Q343/N343)</f>
        <v>0.22586514137600158</v>
      </c>
      <c r="S343" s="1807">
        <f t="shared" ref="S343:S352" si="108">Q343/$S$1</f>
        <v>29</v>
      </c>
      <c r="U343" s="1764">
        <f t="shared" ref="U343:U356" si="109">((1-I343)*O343)+((1-J343)*Q343)</f>
        <v>0</v>
      </c>
      <c r="V343" s="1764">
        <f t="shared" ref="V343:V356" si="110">L343-W343</f>
        <v>0</v>
      </c>
      <c r="W343" s="1764">
        <f t="shared" si="102"/>
        <v>4908</v>
      </c>
      <c r="X343" s="1768">
        <v>4908</v>
      </c>
      <c r="Y343" s="1784">
        <v>616167</v>
      </c>
      <c r="Z343" s="1770">
        <v>42493</v>
      </c>
      <c r="AA343" s="1843" t="s">
        <v>104</v>
      </c>
      <c r="AB343" s="1780"/>
      <c r="AC343" s="1762"/>
      <c r="AE343" s="1762"/>
      <c r="AF343" s="1762"/>
      <c r="AG343" s="1762"/>
      <c r="AH343" s="1780"/>
      <c r="AK343" s="1780"/>
      <c r="AL343" s="1780"/>
      <c r="AM343" s="1762"/>
      <c r="AP343" s="1762"/>
      <c r="AQ343" s="1762"/>
      <c r="AR343" s="1780"/>
      <c r="AS343" s="1780"/>
      <c r="AT343" s="1780"/>
      <c r="AU343" s="1780"/>
      <c r="AV343" s="1780"/>
      <c r="AW343" s="1762"/>
      <c r="AZ343" s="1762"/>
      <c r="BA343" s="1762"/>
    </row>
    <row r="344" spans="1:53" x14ac:dyDescent="0.25">
      <c r="A344" s="1869" t="s">
        <v>819</v>
      </c>
      <c r="C344" s="1891" t="s">
        <v>823</v>
      </c>
      <c r="D344" s="1762" t="s">
        <v>352</v>
      </c>
      <c r="E344" s="1762">
        <v>1</v>
      </c>
      <c r="F344" s="1762">
        <v>11</v>
      </c>
      <c r="G344" s="1762">
        <v>4</v>
      </c>
      <c r="H344" s="1762">
        <v>4</v>
      </c>
      <c r="I344" s="1783">
        <v>1</v>
      </c>
      <c r="J344" s="1783">
        <v>1</v>
      </c>
      <c r="K344" s="1783"/>
      <c r="L344" s="1764">
        <v>4908</v>
      </c>
      <c r="N344" s="1764">
        <f t="shared" si="105"/>
        <v>3209.88</v>
      </c>
      <c r="O344" s="1764">
        <v>2484.88</v>
      </c>
      <c r="P344" s="1850">
        <f t="shared" si="106"/>
        <v>0.77413485862399845</v>
      </c>
      <c r="Q344" s="1764">
        <v>725</v>
      </c>
      <c r="R344" s="1850">
        <f t="shared" si="107"/>
        <v>0.22586514137600158</v>
      </c>
      <c r="S344" s="1807">
        <f t="shared" si="108"/>
        <v>29</v>
      </c>
      <c r="U344" s="1764">
        <f t="shared" si="109"/>
        <v>0</v>
      </c>
      <c r="V344" s="1764">
        <f t="shared" si="110"/>
        <v>0</v>
      </c>
      <c r="W344" s="1764">
        <f t="shared" si="102"/>
        <v>4908</v>
      </c>
      <c r="X344" s="1768">
        <v>4908</v>
      </c>
      <c r="Y344" s="1784">
        <v>616167</v>
      </c>
      <c r="Z344" s="1770">
        <v>42493</v>
      </c>
      <c r="AA344" s="1843" t="s">
        <v>104</v>
      </c>
      <c r="AB344" s="1780"/>
      <c r="AC344" s="1762"/>
      <c r="AE344" s="1762"/>
      <c r="AF344" s="1762"/>
      <c r="AG344" s="1762"/>
      <c r="AH344" s="1780"/>
      <c r="AK344" s="1780"/>
      <c r="AL344" s="1780"/>
      <c r="AM344" s="1762"/>
      <c r="AP344" s="1762"/>
      <c r="AQ344" s="1762"/>
      <c r="AR344" s="1780"/>
      <c r="AS344" s="1780"/>
      <c r="AT344" s="1780"/>
      <c r="AU344" s="1780"/>
      <c r="AV344" s="1780"/>
      <c r="AW344" s="1762"/>
      <c r="AZ344" s="1762"/>
      <c r="BA344" s="1762"/>
    </row>
    <row r="345" spans="1:53" x14ac:dyDescent="0.25">
      <c r="A345" s="1869" t="s">
        <v>820</v>
      </c>
      <c r="C345" s="1891" t="s">
        <v>823</v>
      </c>
      <c r="D345" s="1762" t="s">
        <v>352</v>
      </c>
      <c r="E345" s="1762">
        <v>1</v>
      </c>
      <c r="F345" s="1762">
        <v>11</v>
      </c>
      <c r="G345" s="1762">
        <v>4</v>
      </c>
      <c r="H345" s="1762">
        <v>4</v>
      </c>
      <c r="I345" s="1783">
        <v>1</v>
      </c>
      <c r="J345" s="1783">
        <v>1</v>
      </c>
      <c r="K345" s="1783"/>
      <c r="L345" s="1764">
        <v>4908</v>
      </c>
      <c r="N345" s="1764">
        <f t="shared" si="105"/>
        <v>3209.88</v>
      </c>
      <c r="O345" s="1764">
        <v>2484.88</v>
      </c>
      <c r="P345" s="1850">
        <f t="shared" si="106"/>
        <v>0.77413485862399845</v>
      </c>
      <c r="Q345" s="1764">
        <v>725</v>
      </c>
      <c r="R345" s="1850">
        <f t="shared" si="107"/>
        <v>0.22586514137600158</v>
      </c>
      <c r="S345" s="1807">
        <f t="shared" si="108"/>
        <v>29</v>
      </c>
      <c r="U345" s="1764">
        <f t="shared" si="109"/>
        <v>0</v>
      </c>
      <c r="V345" s="1764">
        <f t="shared" si="110"/>
        <v>0</v>
      </c>
      <c r="W345" s="1764">
        <f t="shared" si="102"/>
        <v>4908</v>
      </c>
      <c r="X345" s="1768">
        <v>4908</v>
      </c>
      <c r="Y345" s="1784">
        <v>616206</v>
      </c>
      <c r="Z345" s="1770">
        <v>42503</v>
      </c>
      <c r="AA345" s="1843" t="s">
        <v>104</v>
      </c>
      <c r="AB345" s="1780"/>
      <c r="AC345" s="1762"/>
      <c r="AE345" s="1762"/>
      <c r="AF345" s="1762"/>
      <c r="AG345" s="1762"/>
      <c r="AH345" s="1780"/>
      <c r="AK345" s="1780"/>
      <c r="AL345" s="1780"/>
      <c r="AM345" s="1762"/>
      <c r="AP345" s="1762"/>
      <c r="AQ345" s="1762"/>
      <c r="AR345" s="1780"/>
      <c r="AS345" s="1780"/>
      <c r="AT345" s="1780"/>
      <c r="AU345" s="1780"/>
      <c r="AV345" s="1780"/>
      <c r="AW345" s="1762"/>
      <c r="AZ345" s="1762"/>
      <c r="BA345" s="1762"/>
    </row>
    <row r="346" spans="1:53" x14ac:dyDescent="0.25">
      <c r="A346" s="1869" t="s">
        <v>821</v>
      </c>
      <c r="C346" s="1891" t="s">
        <v>823</v>
      </c>
      <c r="D346" s="1762" t="s">
        <v>352</v>
      </c>
      <c r="E346" s="1762">
        <v>1</v>
      </c>
      <c r="F346" s="1762">
        <v>11</v>
      </c>
      <c r="G346" s="1762">
        <v>4</v>
      </c>
      <c r="H346" s="1762">
        <v>4</v>
      </c>
      <c r="I346" s="1783">
        <v>1</v>
      </c>
      <c r="J346" s="1783">
        <v>1</v>
      </c>
      <c r="K346" s="1783"/>
      <c r="L346" s="1764">
        <v>4908</v>
      </c>
      <c r="N346" s="1764">
        <f t="shared" si="105"/>
        <v>3209.88</v>
      </c>
      <c r="O346" s="1764">
        <v>2484.88</v>
      </c>
      <c r="P346" s="1850">
        <f t="shared" si="106"/>
        <v>0.77413485862399845</v>
      </c>
      <c r="Q346" s="1764">
        <v>725</v>
      </c>
      <c r="R346" s="1850">
        <f t="shared" si="107"/>
        <v>0.22586514137600158</v>
      </c>
      <c r="S346" s="1807">
        <f t="shared" si="108"/>
        <v>29</v>
      </c>
      <c r="U346" s="1764">
        <f t="shared" si="109"/>
        <v>0</v>
      </c>
      <c r="V346" s="1764">
        <f t="shared" si="110"/>
        <v>0</v>
      </c>
      <c r="W346" s="1764">
        <f t="shared" si="102"/>
        <v>4908</v>
      </c>
      <c r="X346" s="1768">
        <v>4908</v>
      </c>
      <c r="Y346" s="1784">
        <v>616206</v>
      </c>
      <c r="Z346" s="1770">
        <v>42503</v>
      </c>
      <c r="AA346" s="1843" t="s">
        <v>104</v>
      </c>
      <c r="AB346" s="1780"/>
      <c r="AC346" s="1762"/>
      <c r="AE346" s="1762"/>
      <c r="AF346" s="1762"/>
      <c r="AG346" s="1762"/>
      <c r="AH346" s="1780"/>
      <c r="AK346" s="1780"/>
      <c r="AL346" s="1780"/>
      <c r="AM346" s="1762"/>
      <c r="AP346" s="1762"/>
      <c r="AQ346" s="1762"/>
      <c r="AR346" s="1780"/>
      <c r="AS346" s="1780"/>
      <c r="AT346" s="1780"/>
      <c r="AU346" s="1780"/>
      <c r="AV346" s="1780"/>
      <c r="AW346" s="1762"/>
      <c r="AZ346" s="1762"/>
      <c r="BA346" s="1762"/>
    </row>
    <row r="347" spans="1:53" x14ac:dyDescent="0.25">
      <c r="A347" s="1869" t="s">
        <v>822</v>
      </c>
      <c r="C347" s="1891" t="s">
        <v>824</v>
      </c>
      <c r="D347" s="1762" t="s">
        <v>352</v>
      </c>
      <c r="E347" s="1762">
        <v>1</v>
      </c>
      <c r="F347" s="1762">
        <v>10</v>
      </c>
      <c r="G347" s="1762">
        <v>5</v>
      </c>
      <c r="H347" s="1762">
        <v>4</v>
      </c>
      <c r="I347" s="1783">
        <v>1</v>
      </c>
      <c r="J347" s="1783">
        <v>1</v>
      </c>
      <c r="K347" s="1783"/>
      <c r="L347" s="1764">
        <v>4993</v>
      </c>
      <c r="N347" s="1764">
        <f t="shared" si="105"/>
        <v>3387.39</v>
      </c>
      <c r="O347" s="1764">
        <v>2662.39</v>
      </c>
      <c r="P347" s="1850">
        <f t="shared" si="106"/>
        <v>0.78597090975647921</v>
      </c>
      <c r="Q347" s="1764">
        <v>725</v>
      </c>
      <c r="R347" s="1850">
        <f t="shared" si="107"/>
        <v>0.21402909024352082</v>
      </c>
      <c r="S347" s="1807">
        <f t="shared" si="108"/>
        <v>29</v>
      </c>
      <c r="U347" s="1764">
        <f t="shared" si="109"/>
        <v>0</v>
      </c>
      <c r="V347" s="1764">
        <f t="shared" si="110"/>
        <v>0</v>
      </c>
      <c r="W347" s="1764">
        <f t="shared" si="102"/>
        <v>4993</v>
      </c>
      <c r="X347" s="1768">
        <v>4993</v>
      </c>
      <c r="Y347" s="1784">
        <v>616206</v>
      </c>
      <c r="Z347" s="1770">
        <v>42503</v>
      </c>
      <c r="AA347" s="1843" t="s">
        <v>104</v>
      </c>
      <c r="AB347" s="1780"/>
      <c r="AC347" s="1762"/>
      <c r="AE347" s="1762"/>
      <c r="AF347" s="1762"/>
      <c r="AG347" s="1762"/>
      <c r="AH347" s="1780"/>
      <c r="AK347" s="1780"/>
      <c r="AL347" s="1780"/>
      <c r="AM347" s="1762"/>
      <c r="AP347" s="1762"/>
      <c r="AQ347" s="1762"/>
      <c r="AR347" s="1780"/>
      <c r="AS347" s="1780"/>
      <c r="AT347" s="1780"/>
      <c r="AU347" s="1780"/>
      <c r="AV347" s="1780"/>
      <c r="AW347" s="1762"/>
      <c r="AZ347" s="1762"/>
      <c r="BA347" s="1762"/>
    </row>
    <row r="348" spans="1:53" x14ac:dyDescent="0.25">
      <c r="A348" s="1869" t="s">
        <v>825</v>
      </c>
      <c r="C348" s="1891" t="s">
        <v>823</v>
      </c>
      <c r="D348" s="1762" t="s">
        <v>352</v>
      </c>
      <c r="E348" s="1762">
        <v>1</v>
      </c>
      <c r="F348" s="1762">
        <v>11</v>
      </c>
      <c r="G348" s="1762">
        <v>4</v>
      </c>
      <c r="H348" s="1762">
        <v>4</v>
      </c>
      <c r="I348" s="1783">
        <v>1</v>
      </c>
      <c r="J348" s="1783">
        <v>1</v>
      </c>
      <c r="K348" s="1783"/>
      <c r="L348" s="1764">
        <v>4908</v>
      </c>
      <c r="N348" s="1764">
        <f t="shared" si="105"/>
        <v>3209.88</v>
      </c>
      <c r="O348" s="1764">
        <v>2484.88</v>
      </c>
      <c r="P348" s="1850">
        <f t="shared" si="106"/>
        <v>0.77413485862399845</v>
      </c>
      <c r="Q348" s="1764">
        <v>725</v>
      </c>
      <c r="R348" s="1850">
        <f t="shared" si="107"/>
        <v>0.22586514137600158</v>
      </c>
      <c r="S348" s="1807">
        <f t="shared" si="108"/>
        <v>29</v>
      </c>
      <c r="U348" s="1764">
        <f t="shared" si="109"/>
        <v>0</v>
      </c>
      <c r="V348" s="1764">
        <f t="shared" si="110"/>
        <v>0</v>
      </c>
      <c r="W348" s="1764">
        <f t="shared" si="102"/>
        <v>4908</v>
      </c>
      <c r="X348" s="1768">
        <v>4908</v>
      </c>
      <c r="Y348" s="1784">
        <v>616206</v>
      </c>
      <c r="Z348" s="1770">
        <v>42503</v>
      </c>
      <c r="AA348" s="1843" t="s">
        <v>104</v>
      </c>
      <c r="AB348" s="1780"/>
      <c r="AC348" s="1762"/>
      <c r="AE348" s="1762"/>
      <c r="AF348" s="1762"/>
      <c r="AG348" s="1762"/>
      <c r="AH348" s="1780"/>
      <c r="AK348" s="1780"/>
      <c r="AL348" s="1780"/>
      <c r="AM348" s="1762"/>
      <c r="AP348" s="1762"/>
      <c r="AQ348" s="1762"/>
      <c r="AR348" s="1780"/>
      <c r="AS348" s="1780"/>
      <c r="AT348" s="1780"/>
      <c r="AU348" s="1780"/>
      <c r="AV348" s="1780"/>
      <c r="AW348" s="1762"/>
      <c r="AZ348" s="1762"/>
      <c r="BA348" s="1762"/>
    </row>
    <row r="349" spans="1:53" x14ac:dyDescent="0.25">
      <c r="A349" s="1869" t="s">
        <v>826</v>
      </c>
      <c r="C349" s="1861" t="s">
        <v>823</v>
      </c>
      <c r="D349" s="1762" t="s">
        <v>352</v>
      </c>
      <c r="E349" s="1762">
        <v>1</v>
      </c>
      <c r="F349" s="1762">
        <v>11</v>
      </c>
      <c r="G349" s="1762">
        <v>4</v>
      </c>
      <c r="H349" s="1762">
        <v>4</v>
      </c>
      <c r="I349" s="1783">
        <v>1</v>
      </c>
      <c r="J349" s="1783">
        <v>1</v>
      </c>
      <c r="K349" s="1783"/>
      <c r="L349" s="1764">
        <v>4908</v>
      </c>
      <c r="N349" s="1764">
        <f t="shared" si="105"/>
        <v>3209.88</v>
      </c>
      <c r="O349" s="1764">
        <v>2484.88</v>
      </c>
      <c r="P349" s="1850">
        <f t="shared" si="106"/>
        <v>0.77413485862399845</v>
      </c>
      <c r="Q349" s="1764">
        <v>725</v>
      </c>
      <c r="R349" s="1850">
        <f t="shared" si="107"/>
        <v>0.22586514137600158</v>
      </c>
      <c r="S349" s="1807">
        <f t="shared" si="108"/>
        <v>29</v>
      </c>
      <c r="U349" s="1764">
        <f t="shared" si="109"/>
        <v>0</v>
      </c>
      <c r="V349" s="1764">
        <f t="shared" si="110"/>
        <v>0</v>
      </c>
      <c r="W349" s="1764">
        <f t="shared" si="102"/>
        <v>4908</v>
      </c>
      <c r="X349" s="1768">
        <v>4908</v>
      </c>
      <c r="Y349" s="1784">
        <v>616206</v>
      </c>
      <c r="Z349" s="1770">
        <v>42503</v>
      </c>
      <c r="AA349" s="1843" t="s">
        <v>104</v>
      </c>
      <c r="AB349" s="1780"/>
      <c r="AC349" s="1762"/>
      <c r="AE349" s="1762"/>
      <c r="AF349" s="1762"/>
      <c r="AG349" s="1762"/>
      <c r="AH349" s="1780"/>
      <c r="AK349" s="1780"/>
      <c r="AL349" s="1780"/>
      <c r="AM349" s="1762"/>
      <c r="AP349" s="1762"/>
      <c r="AQ349" s="1762"/>
      <c r="AR349" s="1780"/>
      <c r="AS349" s="1780"/>
      <c r="AT349" s="1780"/>
      <c r="AU349" s="1780"/>
      <c r="AV349" s="1780"/>
      <c r="AW349" s="1762"/>
      <c r="AZ349" s="1762"/>
      <c r="BA349" s="1762"/>
    </row>
    <row r="350" spans="1:53" x14ac:dyDescent="0.25">
      <c r="A350" s="1869" t="s">
        <v>829</v>
      </c>
      <c r="C350" s="1861" t="s">
        <v>824</v>
      </c>
      <c r="D350" s="1762" t="s">
        <v>352</v>
      </c>
      <c r="E350" s="1762">
        <v>1</v>
      </c>
      <c r="F350" s="1762">
        <v>10</v>
      </c>
      <c r="G350" s="1762">
        <v>5</v>
      </c>
      <c r="H350" s="1762">
        <v>4</v>
      </c>
      <c r="I350" s="1783">
        <v>1</v>
      </c>
      <c r="J350" s="1783">
        <v>1</v>
      </c>
      <c r="K350" s="1783"/>
      <c r="L350" s="1764">
        <v>4993</v>
      </c>
      <c r="N350" s="1764">
        <f t="shared" si="105"/>
        <v>3387.39</v>
      </c>
      <c r="O350" s="1764">
        <v>2662.39</v>
      </c>
      <c r="P350" s="1850">
        <f t="shared" si="106"/>
        <v>0.78597090975647921</v>
      </c>
      <c r="Q350" s="1764">
        <v>725</v>
      </c>
      <c r="R350" s="1850">
        <f t="shared" si="107"/>
        <v>0.21402909024352082</v>
      </c>
      <c r="S350" s="1807">
        <f t="shared" si="108"/>
        <v>29</v>
      </c>
      <c r="U350" s="1764">
        <f t="shared" si="109"/>
        <v>0</v>
      </c>
      <c r="V350" s="1764">
        <f t="shared" si="110"/>
        <v>0</v>
      </c>
      <c r="W350" s="1764">
        <f t="shared" si="102"/>
        <v>4993</v>
      </c>
      <c r="X350" s="1768">
        <v>4993</v>
      </c>
      <c r="Y350" s="1784">
        <v>616206</v>
      </c>
      <c r="Z350" s="1770">
        <v>42503</v>
      </c>
      <c r="AA350" s="1843" t="s">
        <v>104</v>
      </c>
      <c r="AB350" s="1780"/>
      <c r="AC350" s="1762"/>
      <c r="AE350" s="1762"/>
      <c r="AF350" s="1762"/>
      <c r="AG350" s="1762"/>
      <c r="AH350" s="1780"/>
      <c r="AK350" s="1780"/>
      <c r="AL350" s="1780"/>
      <c r="AM350" s="1762"/>
      <c r="AP350" s="1762"/>
      <c r="AQ350" s="1762"/>
      <c r="AR350" s="1780"/>
      <c r="AS350" s="1780"/>
      <c r="AT350" s="1780"/>
      <c r="AU350" s="1780"/>
      <c r="AV350" s="1780"/>
      <c r="AW350" s="1762"/>
      <c r="AZ350" s="1762"/>
      <c r="BA350" s="1762"/>
    </row>
    <row r="351" spans="1:53" x14ac:dyDescent="0.25">
      <c r="A351" s="1869" t="s">
        <v>827</v>
      </c>
      <c r="C351" s="1861" t="s">
        <v>854</v>
      </c>
      <c r="D351" s="1762" t="s">
        <v>352</v>
      </c>
      <c r="E351" s="1762">
        <v>1</v>
      </c>
      <c r="F351" s="1762">
        <v>10</v>
      </c>
      <c r="G351" s="1762">
        <v>5</v>
      </c>
      <c r="H351" s="1762">
        <v>4</v>
      </c>
      <c r="I351" s="1783">
        <v>1</v>
      </c>
      <c r="J351" s="1783">
        <v>1</v>
      </c>
      <c r="K351" s="1783"/>
      <c r="L351" s="1764">
        <v>4993</v>
      </c>
      <c r="N351" s="1764">
        <f t="shared" si="105"/>
        <v>3387.39</v>
      </c>
      <c r="O351" s="1764">
        <v>2662.39</v>
      </c>
      <c r="P351" s="1850">
        <f t="shared" si="106"/>
        <v>0.78597090975647921</v>
      </c>
      <c r="Q351" s="1764">
        <v>725</v>
      </c>
      <c r="R351" s="1850">
        <f t="shared" si="107"/>
        <v>0.21402909024352082</v>
      </c>
      <c r="S351" s="1807">
        <f t="shared" si="108"/>
        <v>29</v>
      </c>
      <c r="U351" s="1764">
        <f t="shared" si="109"/>
        <v>0</v>
      </c>
      <c r="V351" s="1764">
        <f t="shared" si="110"/>
        <v>0</v>
      </c>
      <c r="W351" s="1764">
        <f t="shared" si="102"/>
        <v>4993</v>
      </c>
      <c r="X351" s="1768">
        <v>4993</v>
      </c>
      <c r="Y351" s="1784">
        <v>616206</v>
      </c>
      <c r="Z351" s="1770">
        <v>42503</v>
      </c>
      <c r="AA351" s="1843" t="s">
        <v>104</v>
      </c>
      <c r="AB351" s="1780"/>
      <c r="AC351" s="1762"/>
      <c r="AE351" s="1762"/>
      <c r="AF351" s="1762"/>
      <c r="AG351" s="1762"/>
      <c r="AH351" s="1780"/>
      <c r="AK351" s="1780"/>
      <c r="AL351" s="1780"/>
      <c r="AM351" s="1762"/>
      <c r="AP351" s="1762"/>
      <c r="AQ351" s="1762"/>
      <c r="AR351" s="1780"/>
      <c r="AS351" s="1780"/>
      <c r="AT351" s="1780"/>
      <c r="AU351" s="1780"/>
      <c r="AV351" s="1780"/>
      <c r="AW351" s="1762"/>
      <c r="AZ351" s="1762"/>
      <c r="BA351" s="1762"/>
    </row>
    <row r="352" spans="1:53" x14ac:dyDescent="0.25">
      <c r="A352" s="1869" t="s">
        <v>828</v>
      </c>
      <c r="C352" s="1861" t="s">
        <v>854</v>
      </c>
      <c r="D352" s="1762" t="s">
        <v>352</v>
      </c>
      <c r="E352" s="1762">
        <v>1</v>
      </c>
      <c r="F352" s="1762">
        <v>10</v>
      </c>
      <c r="G352" s="1762">
        <v>5</v>
      </c>
      <c r="H352" s="1762">
        <v>4</v>
      </c>
      <c r="I352" s="1783">
        <v>1</v>
      </c>
      <c r="J352" s="1783">
        <v>1</v>
      </c>
      <c r="K352" s="1783"/>
      <c r="L352" s="1764">
        <v>4993</v>
      </c>
      <c r="N352" s="1764">
        <f t="shared" si="105"/>
        <v>3387.39</v>
      </c>
      <c r="O352" s="1764">
        <v>2662.39</v>
      </c>
      <c r="P352" s="1850">
        <f t="shared" si="106"/>
        <v>0.78597090975647921</v>
      </c>
      <c r="Q352" s="1764">
        <v>725</v>
      </c>
      <c r="R352" s="1850">
        <f t="shared" si="107"/>
        <v>0.21402909024352082</v>
      </c>
      <c r="S352" s="1807">
        <f t="shared" si="108"/>
        <v>29</v>
      </c>
      <c r="U352" s="1764">
        <f t="shared" si="109"/>
        <v>0</v>
      </c>
      <c r="V352" s="1764">
        <f t="shared" si="110"/>
        <v>0</v>
      </c>
      <c r="W352" s="1764">
        <f t="shared" si="102"/>
        <v>4993</v>
      </c>
      <c r="X352" s="1768">
        <v>4993</v>
      </c>
      <c r="Y352" s="1784">
        <v>616206</v>
      </c>
      <c r="Z352" s="1770">
        <v>42503</v>
      </c>
      <c r="AA352" s="1843" t="s">
        <v>104</v>
      </c>
      <c r="AB352" s="1780"/>
      <c r="AC352" s="1762"/>
      <c r="AE352" s="1762"/>
      <c r="AF352" s="1762"/>
      <c r="AG352" s="1762"/>
      <c r="AH352" s="1780"/>
      <c r="AK352" s="1780"/>
      <c r="AL352" s="1780"/>
      <c r="AM352" s="1762"/>
      <c r="AP352" s="1762"/>
      <c r="AQ352" s="1762"/>
      <c r="AR352" s="1780"/>
      <c r="AS352" s="1780"/>
      <c r="AT352" s="1780"/>
      <c r="AU352" s="1780"/>
      <c r="AV352" s="1780"/>
      <c r="AW352" s="1762"/>
      <c r="AZ352" s="1762"/>
      <c r="BA352" s="1762"/>
    </row>
    <row r="353" spans="1:53" x14ac:dyDescent="0.25">
      <c r="A353" s="1866" t="s">
        <v>952</v>
      </c>
      <c r="C353" s="1861" t="s">
        <v>957</v>
      </c>
      <c r="D353" s="1762" t="s">
        <v>352</v>
      </c>
      <c r="E353" s="1762">
        <v>1</v>
      </c>
      <c r="F353" s="1762">
        <v>9</v>
      </c>
      <c r="G353" s="1762">
        <v>5</v>
      </c>
      <c r="H353" s="1762">
        <v>4</v>
      </c>
      <c r="I353" s="1783">
        <v>1</v>
      </c>
      <c r="J353" s="1783">
        <v>1</v>
      </c>
      <c r="K353" s="1783"/>
      <c r="L353" s="1764">
        <v>4144</v>
      </c>
      <c r="N353" s="1764">
        <f t="shared" si="105"/>
        <v>2854.17</v>
      </c>
      <c r="O353" s="1764">
        <v>2257.92</v>
      </c>
      <c r="P353" s="1850">
        <f t="shared" si="106"/>
        <v>0.79109513448743418</v>
      </c>
      <c r="Q353" s="1764">
        <v>596.25</v>
      </c>
      <c r="R353" s="1850">
        <f t="shared" si="107"/>
        <v>0.20890486551256582</v>
      </c>
      <c r="S353" s="1807">
        <f t="shared" ref="S353:S358" si="111">Q353/$S$1</f>
        <v>23.85</v>
      </c>
      <c r="U353" s="1764">
        <f t="shared" si="109"/>
        <v>0</v>
      </c>
      <c r="V353" s="1764">
        <f>L353-W353+AC353</f>
        <v>0</v>
      </c>
      <c r="W353" s="1764">
        <f t="shared" si="102"/>
        <v>4525.8999999999996</v>
      </c>
      <c r="X353" s="1887">
        <v>4144</v>
      </c>
      <c r="Y353" s="1784">
        <v>616256</v>
      </c>
      <c r="Z353" s="1770">
        <v>42538</v>
      </c>
      <c r="AA353" s="1843" t="s">
        <v>104</v>
      </c>
      <c r="AB353" s="1843"/>
      <c r="AC353" s="1764">
        <v>381.9</v>
      </c>
      <c r="AD353" s="1762">
        <v>616307</v>
      </c>
      <c r="AE353" s="1773">
        <v>42566</v>
      </c>
      <c r="AF353" s="1844" t="s">
        <v>104</v>
      </c>
      <c r="AG353" s="1762"/>
      <c r="AH353" s="1780"/>
      <c r="AK353" s="1780"/>
      <c r="AL353" s="1780"/>
      <c r="AM353" s="1762"/>
      <c r="AP353" s="1762"/>
      <c r="AQ353" s="1762"/>
      <c r="AR353" s="1780"/>
      <c r="AS353" s="1780"/>
      <c r="AT353" s="1780"/>
      <c r="AU353" s="1780"/>
      <c r="AV353" s="1780"/>
      <c r="AW353" s="1762"/>
      <c r="AZ353" s="1762"/>
      <c r="BA353" s="1762"/>
    </row>
    <row r="354" spans="1:53" x14ac:dyDescent="0.25">
      <c r="A354" s="1866" t="s">
        <v>953</v>
      </c>
      <c r="C354" s="1861" t="s">
        <v>957</v>
      </c>
      <c r="D354" s="1762" t="s">
        <v>352</v>
      </c>
      <c r="E354" s="1762">
        <v>1</v>
      </c>
      <c r="F354" s="1762">
        <v>9</v>
      </c>
      <c r="G354" s="1762">
        <v>5</v>
      </c>
      <c r="H354" s="1762">
        <v>4</v>
      </c>
      <c r="I354" s="1783">
        <v>1</v>
      </c>
      <c r="J354" s="1783">
        <v>1</v>
      </c>
      <c r="K354" s="1783"/>
      <c r="L354" s="1764">
        <v>4144</v>
      </c>
      <c r="N354" s="1764">
        <f>O354+Q354</f>
        <v>2854.17</v>
      </c>
      <c r="O354" s="1764">
        <v>2257.92</v>
      </c>
      <c r="P354" s="1850">
        <f>IF(N354&lt;=0,"",O354/N354)</f>
        <v>0.79109513448743418</v>
      </c>
      <c r="Q354" s="1764">
        <v>596.25</v>
      </c>
      <c r="R354" s="1850">
        <f>IF(N354&lt;=0,"",Q354/N354)</f>
        <v>0.20890486551256582</v>
      </c>
      <c r="S354" s="1807">
        <f t="shared" si="111"/>
        <v>23.85</v>
      </c>
      <c r="U354" s="1764">
        <f>((1-I354)*O354)+((1-J354)*Q354)</f>
        <v>0</v>
      </c>
      <c r="V354" s="1764">
        <f>L354-W354</f>
        <v>0</v>
      </c>
      <c r="W354" s="1764">
        <f t="shared" si="102"/>
        <v>4144</v>
      </c>
      <c r="X354" s="1887">
        <v>4144</v>
      </c>
      <c r="Y354" s="1784">
        <v>616256</v>
      </c>
      <c r="Z354" s="1770">
        <v>42538</v>
      </c>
      <c r="AA354" s="1843" t="s">
        <v>104</v>
      </c>
      <c r="AB354" s="1843"/>
      <c r="AG354" s="1762"/>
      <c r="AH354" s="1780"/>
      <c r="AK354" s="1780"/>
      <c r="AL354" s="1780"/>
      <c r="AM354" s="1762"/>
      <c r="AP354" s="1762"/>
      <c r="AQ354" s="1762"/>
      <c r="AR354" s="1780"/>
      <c r="AS354" s="1780"/>
      <c r="AT354" s="1780"/>
      <c r="AU354" s="1780"/>
      <c r="AV354" s="1780"/>
      <c r="AW354" s="1762"/>
      <c r="AZ354" s="1762"/>
      <c r="BA354" s="1762"/>
    </row>
    <row r="355" spans="1:53" x14ac:dyDescent="0.25">
      <c r="A355" s="1866" t="s">
        <v>954</v>
      </c>
      <c r="C355" s="1861" t="s">
        <v>958</v>
      </c>
      <c r="D355" s="1762" t="s">
        <v>352</v>
      </c>
      <c r="E355" s="1762">
        <v>1</v>
      </c>
      <c r="F355" s="1762">
        <v>10</v>
      </c>
      <c r="G355" s="1762">
        <v>6</v>
      </c>
      <c r="H355" s="1762">
        <v>4</v>
      </c>
      <c r="I355" s="1783">
        <v>1</v>
      </c>
      <c r="J355" s="1783">
        <v>1</v>
      </c>
      <c r="K355" s="1783"/>
      <c r="L355" s="1764">
        <v>4099</v>
      </c>
      <c r="N355" s="1764">
        <f t="shared" si="105"/>
        <v>2828.41</v>
      </c>
      <c r="O355" s="1764">
        <v>2235.91</v>
      </c>
      <c r="P355" s="1850">
        <f t="shared" si="106"/>
        <v>0.79051834776429164</v>
      </c>
      <c r="Q355" s="1764">
        <v>592.5</v>
      </c>
      <c r="R355" s="1850">
        <f t="shared" si="107"/>
        <v>0.20948165223570842</v>
      </c>
      <c r="S355" s="1807">
        <f t="shared" si="111"/>
        <v>23.7</v>
      </c>
      <c r="U355" s="1764">
        <f t="shared" si="109"/>
        <v>0</v>
      </c>
      <c r="V355" s="1764">
        <f t="shared" si="110"/>
        <v>0</v>
      </c>
      <c r="W355" s="1764">
        <f t="shared" si="102"/>
        <v>4099</v>
      </c>
      <c r="X355" s="1887">
        <v>4099</v>
      </c>
      <c r="Y355" s="1784">
        <v>616256</v>
      </c>
      <c r="Z355" s="1770">
        <v>42538</v>
      </c>
      <c r="AA355" s="1843" t="s">
        <v>104</v>
      </c>
      <c r="AB355" s="1843"/>
      <c r="AG355" s="1762"/>
      <c r="AH355" s="1780"/>
      <c r="AK355" s="1780"/>
      <c r="AL355" s="1780"/>
      <c r="AM355" s="1762"/>
      <c r="AP355" s="1762"/>
      <c r="AQ355" s="1762"/>
      <c r="AR355" s="1780"/>
      <c r="AS355" s="1780"/>
      <c r="AT355" s="1780"/>
      <c r="AU355" s="1780"/>
      <c r="AV355" s="1780"/>
      <c r="AW355" s="1762"/>
      <c r="AZ355" s="1762"/>
      <c r="BA355" s="1762"/>
    </row>
    <row r="356" spans="1:53" x14ac:dyDescent="0.25">
      <c r="A356" s="1866" t="s">
        <v>955</v>
      </c>
      <c r="C356" s="1861" t="s">
        <v>959</v>
      </c>
      <c r="D356" s="1762" t="s">
        <v>352</v>
      </c>
      <c r="E356" s="1762">
        <v>1</v>
      </c>
      <c r="F356" s="1762">
        <v>11</v>
      </c>
      <c r="G356" s="1762">
        <v>4</v>
      </c>
      <c r="H356" s="1762">
        <v>4</v>
      </c>
      <c r="I356" s="1783">
        <v>1</v>
      </c>
      <c r="J356" s="1783">
        <v>1</v>
      </c>
      <c r="K356" s="1783"/>
      <c r="L356" s="1764">
        <v>4864</v>
      </c>
      <c r="N356" s="1764">
        <f>O356+Q356</f>
        <v>3342.0099999999998</v>
      </c>
      <c r="O356" s="1764">
        <v>2627.43</v>
      </c>
      <c r="P356" s="1850">
        <f t="shared" si="106"/>
        <v>0.78618256677867515</v>
      </c>
      <c r="Q356" s="1764">
        <v>714.58</v>
      </c>
      <c r="R356" s="1850">
        <f t="shared" si="107"/>
        <v>0.21381743322132493</v>
      </c>
      <c r="S356" s="1807">
        <f t="shared" si="111"/>
        <v>28.583200000000001</v>
      </c>
      <c r="U356" s="1764">
        <f t="shared" si="109"/>
        <v>0</v>
      </c>
      <c r="V356" s="1764">
        <f t="shared" si="110"/>
        <v>0</v>
      </c>
      <c r="W356" s="1764">
        <f t="shared" si="102"/>
        <v>4864</v>
      </c>
      <c r="X356" s="1887">
        <v>4864</v>
      </c>
      <c r="Y356" s="1784">
        <v>616256</v>
      </c>
      <c r="Z356" s="1770">
        <v>42538</v>
      </c>
      <c r="AA356" s="1843" t="s">
        <v>104</v>
      </c>
      <c r="AB356" s="1843"/>
      <c r="AG356" s="1762"/>
      <c r="AH356" s="1780"/>
      <c r="AK356" s="1780"/>
      <c r="AL356" s="1780"/>
      <c r="AM356" s="1762"/>
      <c r="AP356" s="1762"/>
      <c r="AQ356" s="1762"/>
      <c r="AR356" s="1780"/>
      <c r="AS356" s="1780"/>
      <c r="AT356" s="1780"/>
      <c r="AU356" s="1780"/>
      <c r="AV356" s="1780"/>
      <c r="AW356" s="1762"/>
      <c r="AZ356" s="1762"/>
      <c r="BA356" s="1762"/>
    </row>
    <row r="357" spans="1:53" x14ac:dyDescent="0.25">
      <c r="A357" s="1866" t="s">
        <v>956</v>
      </c>
      <c r="C357" s="1861" t="s">
        <v>959</v>
      </c>
      <c r="D357" s="1762" t="s">
        <v>352</v>
      </c>
      <c r="E357" s="1762">
        <v>1</v>
      </c>
      <c r="F357" s="1762">
        <v>11</v>
      </c>
      <c r="G357" s="1762">
        <v>4</v>
      </c>
      <c r="H357" s="1762">
        <v>4</v>
      </c>
      <c r="I357" s="1783">
        <v>1</v>
      </c>
      <c r="J357" s="1783">
        <v>1</v>
      </c>
      <c r="K357" s="1783"/>
      <c r="L357" s="1764">
        <v>4864</v>
      </c>
      <c r="N357" s="1764">
        <f>O357+Q357</f>
        <v>3342.0099999999998</v>
      </c>
      <c r="O357" s="1764">
        <v>2627.43</v>
      </c>
      <c r="P357" s="1850">
        <f>IF(N357&lt;=0,"",O357/N357)</f>
        <v>0.78618256677867515</v>
      </c>
      <c r="Q357" s="1764">
        <v>714.58</v>
      </c>
      <c r="R357" s="1850">
        <f>IF(N357&lt;=0,"",Q357/N357)</f>
        <v>0.21381743322132493</v>
      </c>
      <c r="S357" s="1807">
        <f t="shared" si="111"/>
        <v>28.583200000000001</v>
      </c>
      <c r="U357" s="1764">
        <f>((1-I357)*O357)+((1-J357)*Q357)</f>
        <v>0</v>
      </c>
      <c r="V357" s="1764">
        <f>L357-W357</f>
        <v>0</v>
      </c>
      <c r="W357" s="1764">
        <f t="shared" si="102"/>
        <v>4864</v>
      </c>
      <c r="X357" s="1887">
        <v>4864</v>
      </c>
      <c r="Y357" s="1784">
        <v>616256</v>
      </c>
      <c r="Z357" s="1770">
        <v>42538</v>
      </c>
      <c r="AA357" s="1843" t="s">
        <v>104</v>
      </c>
      <c r="AB357" s="1843"/>
      <c r="AG357" s="1762"/>
      <c r="AH357" s="1780"/>
      <c r="AK357" s="1780"/>
      <c r="AL357" s="1780"/>
      <c r="AM357" s="1762"/>
      <c r="AP357" s="1762"/>
      <c r="AQ357" s="1762"/>
      <c r="AR357" s="1780"/>
      <c r="AS357" s="1780"/>
      <c r="AT357" s="1780"/>
      <c r="AU357" s="1780"/>
      <c r="AV357" s="1780"/>
      <c r="AW357" s="1762"/>
      <c r="AZ357" s="1762"/>
      <c r="BA357" s="1762"/>
    </row>
    <row r="358" spans="1:53" x14ac:dyDescent="0.25">
      <c r="A358" s="1866">
        <v>2016077</v>
      </c>
      <c r="C358" s="1861" t="s">
        <v>1094</v>
      </c>
      <c r="D358" s="1762" t="s">
        <v>352</v>
      </c>
      <c r="E358" s="1762">
        <v>0</v>
      </c>
      <c r="F358" s="1762">
        <v>0</v>
      </c>
      <c r="G358" s="1762">
        <v>0</v>
      </c>
      <c r="H358" s="1762">
        <v>0</v>
      </c>
      <c r="I358" s="1783">
        <v>1</v>
      </c>
      <c r="J358" s="1783">
        <v>1</v>
      </c>
      <c r="K358" s="1783"/>
      <c r="L358" s="1764">
        <v>28.6</v>
      </c>
      <c r="N358" s="1764">
        <f>O358+Q358</f>
        <v>14.3</v>
      </c>
      <c r="O358" s="1764">
        <v>14.3</v>
      </c>
      <c r="P358" s="1850">
        <f>IF(N358&lt;=0,"",O358/N358)</f>
        <v>1</v>
      </c>
      <c r="Q358" s="1764">
        <v>0</v>
      </c>
      <c r="R358" s="1850">
        <f>IF(N358&lt;=0,"",Q358/N358)</f>
        <v>0</v>
      </c>
      <c r="S358" s="1807">
        <f t="shared" si="111"/>
        <v>0</v>
      </c>
      <c r="U358" s="1764">
        <f>((1-I358)*O358)+((1-J358)*Q358)</f>
        <v>0</v>
      </c>
      <c r="V358" s="1764">
        <f>L358-W358</f>
        <v>0</v>
      </c>
      <c r="W358" s="1764">
        <f t="shared" si="102"/>
        <v>28.6</v>
      </c>
      <c r="X358" s="1887">
        <v>28.6</v>
      </c>
      <c r="Y358" s="1784">
        <v>616255</v>
      </c>
      <c r="Z358" s="1770">
        <v>42538</v>
      </c>
      <c r="AA358" s="1843" t="s">
        <v>104</v>
      </c>
      <c r="AB358" s="1843"/>
      <c r="AG358" s="1762"/>
      <c r="AH358" s="1780"/>
      <c r="AK358" s="1780"/>
      <c r="AL358" s="1780"/>
      <c r="AM358" s="1762"/>
      <c r="AP358" s="1762"/>
      <c r="AQ358" s="1762"/>
      <c r="AR358" s="1780"/>
      <c r="AS358" s="1780"/>
      <c r="AT358" s="1780"/>
      <c r="AU358" s="1780"/>
      <c r="AV358" s="1780"/>
      <c r="AW358" s="1762"/>
      <c r="AZ358" s="1762"/>
      <c r="BA358" s="1762"/>
    </row>
    <row r="359" spans="1:53" x14ac:dyDescent="0.25">
      <c r="A359" s="1866">
        <v>2016078</v>
      </c>
      <c r="C359" s="1782">
        <v>589116</v>
      </c>
      <c r="D359" s="1762" t="s">
        <v>26</v>
      </c>
      <c r="E359" s="1762">
        <v>1</v>
      </c>
      <c r="F359" s="1762">
        <v>9</v>
      </c>
      <c r="G359" s="1762">
        <v>6</v>
      </c>
      <c r="H359" s="1762">
        <v>3</v>
      </c>
      <c r="I359" s="1783">
        <v>1</v>
      </c>
      <c r="J359" s="1783">
        <v>1</v>
      </c>
      <c r="K359" s="1783"/>
      <c r="L359" s="1764">
        <v>2277</v>
      </c>
      <c r="N359" s="1764">
        <f t="shared" si="95"/>
        <v>1544.18</v>
      </c>
      <c r="O359" s="1764">
        <v>1162.76</v>
      </c>
      <c r="P359" s="1850">
        <f t="shared" si="99"/>
        <v>0.75299511714955503</v>
      </c>
      <c r="Q359" s="1764">
        <v>381.42</v>
      </c>
      <c r="R359" s="1850">
        <f t="shared" si="100"/>
        <v>0.24700488285044489</v>
      </c>
      <c r="S359" s="1807">
        <f t="shared" ref="S359:S431" si="112">Q359/$S$1</f>
        <v>15.2568</v>
      </c>
      <c r="U359" s="1764">
        <f t="shared" si="104"/>
        <v>0</v>
      </c>
      <c r="V359" s="1764">
        <f t="shared" si="101"/>
        <v>0</v>
      </c>
      <c r="W359" s="1764">
        <f t="shared" si="102"/>
        <v>2277</v>
      </c>
      <c r="X359" s="1768">
        <v>2277</v>
      </c>
      <c r="Y359" s="1784">
        <v>616091</v>
      </c>
      <c r="Z359" s="1770">
        <v>42445</v>
      </c>
      <c r="AA359" s="1843" t="s">
        <v>104</v>
      </c>
      <c r="AB359" s="1843"/>
      <c r="AG359" s="1762"/>
      <c r="AH359" s="1780"/>
      <c r="AK359" s="1780"/>
      <c r="AL359" s="1780"/>
      <c r="AM359" s="1762"/>
      <c r="AP359" s="1762"/>
      <c r="AQ359" s="1762"/>
      <c r="AR359" s="1780"/>
      <c r="AS359" s="1780"/>
      <c r="AT359" s="1780"/>
      <c r="AU359" s="1780"/>
      <c r="AV359" s="1780"/>
      <c r="AW359" s="1762"/>
      <c r="AZ359" s="1762"/>
      <c r="BA359" s="1762"/>
    </row>
    <row r="360" spans="1:53" x14ac:dyDescent="0.25">
      <c r="A360" s="1866">
        <v>2016079</v>
      </c>
      <c r="C360" s="1782">
        <v>589216</v>
      </c>
      <c r="D360" s="1762" t="s">
        <v>26</v>
      </c>
      <c r="E360" s="1762">
        <v>1</v>
      </c>
      <c r="F360" s="1762">
        <v>9</v>
      </c>
      <c r="G360" s="1762">
        <v>6</v>
      </c>
      <c r="H360" s="1762">
        <v>3</v>
      </c>
      <c r="I360" s="1783">
        <v>1</v>
      </c>
      <c r="J360" s="1783">
        <v>1</v>
      </c>
      <c r="K360" s="1783"/>
      <c r="L360" s="1764">
        <v>2277</v>
      </c>
      <c r="N360" s="1764">
        <f>O360+Q360</f>
        <v>1544.18</v>
      </c>
      <c r="O360" s="1764">
        <v>1162.76</v>
      </c>
      <c r="P360" s="1850">
        <f>IF(N360&lt;=0,"",O360/N360)</f>
        <v>0.75299511714955503</v>
      </c>
      <c r="Q360" s="1764">
        <v>381.42</v>
      </c>
      <c r="R360" s="1850">
        <f>IF(N360&lt;=0,"",Q360/N360)</f>
        <v>0.24700488285044489</v>
      </c>
      <c r="S360" s="1807">
        <f>Q360/$S$1</f>
        <v>15.2568</v>
      </c>
      <c r="U360" s="1764">
        <f>((1-I360)*O360)+((1-J360)*Q360)</f>
        <v>0</v>
      </c>
      <c r="V360" s="1764">
        <f>L360-W360</f>
        <v>0</v>
      </c>
      <c r="W360" s="1764">
        <f t="shared" si="102"/>
        <v>2277</v>
      </c>
      <c r="X360" s="1768">
        <v>2277</v>
      </c>
      <c r="Y360" s="1784">
        <v>616092</v>
      </c>
      <c r="Z360" s="1770">
        <v>42445</v>
      </c>
      <c r="AA360" s="1843" t="s">
        <v>104</v>
      </c>
      <c r="AB360" s="1843"/>
      <c r="AG360" s="1762"/>
      <c r="AH360" s="1780"/>
      <c r="AK360" s="1780"/>
      <c r="AL360" s="1780"/>
      <c r="AM360" s="1762"/>
      <c r="AP360" s="1762"/>
      <c r="AQ360" s="1762"/>
      <c r="AR360" s="1780"/>
      <c r="AS360" s="1780"/>
      <c r="AT360" s="1780"/>
      <c r="AU360" s="1780"/>
      <c r="AV360" s="1780"/>
      <c r="AW360" s="1762"/>
      <c r="AZ360" s="1762"/>
      <c r="BA360" s="1762"/>
    </row>
    <row r="361" spans="1:53" x14ac:dyDescent="0.25">
      <c r="A361" s="1866">
        <v>2016080</v>
      </c>
      <c r="C361" s="1782">
        <v>570516</v>
      </c>
      <c r="D361" s="1762" t="s">
        <v>26</v>
      </c>
      <c r="E361" s="1762">
        <v>1</v>
      </c>
      <c r="F361" s="1762">
        <v>9</v>
      </c>
      <c r="G361" s="1762">
        <v>6</v>
      </c>
      <c r="H361" s="1762">
        <v>4</v>
      </c>
      <c r="I361" s="1783">
        <v>1</v>
      </c>
      <c r="J361" s="1783">
        <v>1</v>
      </c>
      <c r="K361" s="1783"/>
      <c r="L361" s="1764">
        <v>2814</v>
      </c>
      <c r="N361" s="1764">
        <f t="shared" si="95"/>
        <v>1832.4299999999998</v>
      </c>
      <c r="O361" s="1764">
        <v>1404.58</v>
      </c>
      <c r="P361" s="1850">
        <f t="shared" si="99"/>
        <v>0.76651222693363463</v>
      </c>
      <c r="Q361" s="1764">
        <v>427.85</v>
      </c>
      <c r="R361" s="1850">
        <f t="shared" si="100"/>
        <v>0.23348777306636545</v>
      </c>
      <c r="S361" s="1807">
        <f t="shared" si="112"/>
        <v>17.114000000000001</v>
      </c>
      <c r="U361" s="1764">
        <f t="shared" si="104"/>
        <v>0</v>
      </c>
      <c r="V361" s="1764">
        <f t="shared" si="101"/>
        <v>0</v>
      </c>
      <c r="W361" s="1764">
        <f t="shared" si="102"/>
        <v>2814</v>
      </c>
      <c r="X361" s="1768">
        <v>2814</v>
      </c>
      <c r="Y361" s="1784">
        <v>616093</v>
      </c>
      <c r="Z361" s="1770">
        <v>42445</v>
      </c>
      <c r="AA361" s="1843" t="s">
        <v>104</v>
      </c>
      <c r="AB361" s="1843"/>
      <c r="AG361" s="1762"/>
      <c r="AH361" s="1780"/>
      <c r="AK361" s="1780"/>
      <c r="AL361" s="1780"/>
      <c r="AM361" s="1762"/>
      <c r="AP361" s="1762"/>
      <c r="AQ361" s="1762"/>
      <c r="AR361" s="1780"/>
      <c r="AS361" s="1780"/>
      <c r="AT361" s="1780"/>
      <c r="AU361" s="1780"/>
      <c r="AV361" s="1780"/>
      <c r="AW361" s="1762"/>
      <c r="AZ361" s="1762"/>
      <c r="BA361" s="1762"/>
    </row>
    <row r="362" spans="1:53" x14ac:dyDescent="0.25">
      <c r="A362" s="1869">
        <v>2016081</v>
      </c>
      <c r="C362" s="1782">
        <v>503016</v>
      </c>
      <c r="D362" s="1762" t="s">
        <v>26</v>
      </c>
      <c r="E362" s="1762">
        <v>1</v>
      </c>
      <c r="F362" s="1762">
        <v>8</v>
      </c>
      <c r="G362" s="1762">
        <v>5</v>
      </c>
      <c r="H362" s="1762">
        <v>3</v>
      </c>
      <c r="I362" s="1783">
        <v>1</v>
      </c>
      <c r="J362" s="1783">
        <v>1</v>
      </c>
      <c r="K362" s="1783"/>
      <c r="L362" s="1764">
        <v>2109</v>
      </c>
      <c r="N362" s="1764">
        <f t="shared" si="95"/>
        <v>1443.4399999999998</v>
      </c>
      <c r="O362" s="1764">
        <v>1090.1099999999999</v>
      </c>
      <c r="P362" s="1850">
        <f t="shared" si="99"/>
        <v>0.75521670453915646</v>
      </c>
      <c r="Q362" s="1764">
        <v>353.33</v>
      </c>
      <c r="R362" s="1850">
        <f t="shared" si="100"/>
        <v>0.24478329546084357</v>
      </c>
      <c r="S362" s="1807">
        <f t="shared" si="112"/>
        <v>14.133199999999999</v>
      </c>
      <c r="U362" s="1764">
        <f t="shared" si="104"/>
        <v>0</v>
      </c>
      <c r="V362" s="1764">
        <f t="shared" si="101"/>
        <v>0</v>
      </c>
      <c r="W362" s="1764">
        <f t="shared" si="102"/>
        <v>2109</v>
      </c>
      <c r="X362" s="1768">
        <v>2109</v>
      </c>
      <c r="Y362" s="1784">
        <v>616094</v>
      </c>
      <c r="Z362" s="1770">
        <v>42445</v>
      </c>
      <c r="AA362" s="1843" t="s">
        <v>104</v>
      </c>
      <c r="AB362" s="1843"/>
      <c r="AG362" s="1762"/>
      <c r="AH362" s="1780"/>
      <c r="AK362" s="1780"/>
      <c r="AL362" s="1780"/>
      <c r="AM362" s="1762"/>
      <c r="AP362" s="1762"/>
      <c r="AQ362" s="1762"/>
      <c r="AR362" s="1780"/>
      <c r="AS362" s="1780"/>
      <c r="AT362" s="1780"/>
      <c r="AU362" s="1780"/>
      <c r="AV362" s="1780"/>
      <c r="AW362" s="1762"/>
      <c r="AZ362" s="1762"/>
      <c r="BA362" s="1762"/>
    </row>
    <row r="363" spans="1:53" x14ac:dyDescent="0.25">
      <c r="A363" s="1869">
        <v>2016082</v>
      </c>
      <c r="C363" s="1782" t="s">
        <v>735</v>
      </c>
      <c r="D363" s="1762" t="s">
        <v>26</v>
      </c>
      <c r="E363" s="1762">
        <v>1</v>
      </c>
      <c r="F363" s="1762">
        <v>8</v>
      </c>
      <c r="G363" s="1762">
        <v>5</v>
      </c>
      <c r="H363" s="1762">
        <v>2</v>
      </c>
      <c r="I363" s="1783">
        <v>1</v>
      </c>
      <c r="J363" s="1783">
        <v>1</v>
      </c>
      <c r="K363" s="1783"/>
      <c r="L363" s="1764">
        <v>4991</v>
      </c>
      <c r="N363" s="1764">
        <f t="shared" si="95"/>
        <v>3479.33</v>
      </c>
      <c r="O363" s="1764">
        <v>2923.08</v>
      </c>
      <c r="P363" s="1850">
        <f t="shared" si="99"/>
        <v>0.84012726588164965</v>
      </c>
      <c r="Q363" s="1764">
        <v>556.25</v>
      </c>
      <c r="R363" s="1850">
        <f t="shared" si="100"/>
        <v>0.15987273411835037</v>
      </c>
      <c r="S363" s="1807">
        <f t="shared" si="112"/>
        <v>22.25</v>
      </c>
      <c r="U363" s="1764">
        <f t="shared" si="104"/>
        <v>0</v>
      </c>
      <c r="V363" s="1764">
        <f t="shared" si="101"/>
        <v>0</v>
      </c>
      <c r="W363" s="1764">
        <f t="shared" si="102"/>
        <v>4991</v>
      </c>
      <c r="X363" s="1768">
        <v>4991</v>
      </c>
      <c r="Y363" s="1784">
        <v>616095</v>
      </c>
      <c r="Z363" s="1770">
        <v>42445</v>
      </c>
      <c r="AA363" s="1843" t="s">
        <v>104</v>
      </c>
      <c r="AB363" s="1843"/>
      <c r="AG363" s="1762"/>
      <c r="AH363" s="1780"/>
      <c r="AK363" s="1780"/>
      <c r="AL363" s="1780"/>
      <c r="AM363" s="1762"/>
      <c r="AP363" s="1762"/>
      <c r="AQ363" s="1762"/>
      <c r="AR363" s="1780"/>
      <c r="AS363" s="1780"/>
      <c r="AT363" s="1780"/>
      <c r="AU363" s="1780"/>
      <c r="AV363" s="1780"/>
      <c r="AW363" s="1762"/>
      <c r="AZ363" s="1762"/>
      <c r="BA363" s="1762"/>
    </row>
    <row r="364" spans="1:53" x14ac:dyDescent="0.25">
      <c r="A364" s="1869" t="s">
        <v>793</v>
      </c>
      <c r="C364" s="1782" t="s">
        <v>885</v>
      </c>
      <c r="D364" s="1762" t="s">
        <v>26</v>
      </c>
      <c r="E364" s="1762">
        <v>0</v>
      </c>
      <c r="F364" s="1762">
        <v>0</v>
      </c>
      <c r="G364" s="1762">
        <v>0</v>
      </c>
      <c r="H364" s="1762">
        <v>0</v>
      </c>
      <c r="I364" s="1783">
        <v>1</v>
      </c>
      <c r="J364" s="1783">
        <v>1</v>
      </c>
      <c r="K364" s="1783"/>
      <c r="L364" s="1764">
        <v>132.19999999999999</v>
      </c>
      <c r="N364" s="1764">
        <v>61.61</v>
      </c>
      <c r="O364" s="1764">
        <v>60</v>
      </c>
      <c r="P364" s="1850">
        <f>IF(N364&lt;=0,"",O364/N364)</f>
        <v>0.97386787859113777</v>
      </c>
      <c r="Q364" s="1764">
        <v>0</v>
      </c>
      <c r="R364" s="1850">
        <f>IF(N364&lt;=0,"",Q364/N364)</f>
        <v>0</v>
      </c>
      <c r="S364" s="1807">
        <f>Q364/$S$1</f>
        <v>0</v>
      </c>
      <c r="U364" s="1764">
        <f>((1-I364)*O364)+((1-J364)*Q364)</f>
        <v>0</v>
      </c>
      <c r="V364" s="1764">
        <f>L364-W364</f>
        <v>0</v>
      </c>
      <c r="W364" s="1764">
        <f t="shared" si="102"/>
        <v>132.19999999999999</v>
      </c>
      <c r="X364" s="1768">
        <v>132.19999999999999</v>
      </c>
      <c r="Y364" s="1784">
        <v>616132</v>
      </c>
      <c r="Z364" s="1770">
        <v>42479</v>
      </c>
      <c r="AA364" s="1843" t="s">
        <v>104</v>
      </c>
      <c r="AB364" s="1843"/>
      <c r="AG364" s="1762"/>
      <c r="AH364" s="1780"/>
      <c r="AK364" s="1780"/>
      <c r="AL364" s="1780"/>
      <c r="AM364" s="1762"/>
      <c r="AP364" s="1762"/>
      <c r="AQ364" s="1762"/>
      <c r="AR364" s="1780"/>
      <c r="AS364" s="1780"/>
      <c r="AT364" s="1780"/>
      <c r="AU364" s="1780"/>
      <c r="AV364" s="1780"/>
      <c r="AW364" s="1762"/>
      <c r="AZ364" s="1762"/>
      <c r="BA364" s="1762"/>
    </row>
    <row r="365" spans="1:53" x14ac:dyDescent="0.25">
      <c r="A365" s="1869">
        <v>2016083</v>
      </c>
      <c r="C365" s="1782">
        <v>591416</v>
      </c>
      <c r="D365" s="1762" t="s">
        <v>26</v>
      </c>
      <c r="E365" s="1762">
        <v>1</v>
      </c>
      <c r="F365" s="1762">
        <v>9</v>
      </c>
      <c r="G365" s="1762">
        <v>5</v>
      </c>
      <c r="H365" s="1762">
        <v>2</v>
      </c>
      <c r="I365" s="1783">
        <v>1</v>
      </c>
      <c r="J365" s="1783">
        <v>1</v>
      </c>
      <c r="K365" s="1783"/>
      <c r="L365" s="1764">
        <v>2245</v>
      </c>
      <c r="N365" s="1764">
        <f t="shared" si="95"/>
        <v>1406.76</v>
      </c>
      <c r="O365" s="1764">
        <v>1103.01</v>
      </c>
      <c r="P365" s="1850">
        <f t="shared" si="99"/>
        <v>0.78407830760044361</v>
      </c>
      <c r="Q365" s="1764">
        <v>303.75</v>
      </c>
      <c r="R365" s="1850">
        <f t="shared" si="100"/>
        <v>0.21592169239955644</v>
      </c>
      <c r="S365" s="1807">
        <f t="shared" si="112"/>
        <v>12.15</v>
      </c>
      <c r="U365" s="1764">
        <f t="shared" si="104"/>
        <v>0</v>
      </c>
      <c r="V365" s="1764">
        <f t="shared" si="101"/>
        <v>0</v>
      </c>
      <c r="W365" s="1764">
        <f t="shared" si="102"/>
        <v>2245</v>
      </c>
      <c r="X365" s="1768">
        <v>2245</v>
      </c>
      <c r="Y365" s="1784">
        <v>616096</v>
      </c>
      <c r="Z365" s="1770">
        <v>42445</v>
      </c>
      <c r="AA365" s="1843" t="s">
        <v>104</v>
      </c>
      <c r="AB365" s="1843"/>
      <c r="AG365" s="1762"/>
      <c r="AH365" s="1780"/>
      <c r="AK365" s="1780"/>
      <c r="AL365" s="1780"/>
      <c r="AM365" s="1762"/>
      <c r="AP365" s="1762"/>
      <c r="AQ365" s="1762"/>
      <c r="AR365" s="1780"/>
      <c r="AS365" s="1780"/>
      <c r="AT365" s="1780"/>
      <c r="AU365" s="1780"/>
      <c r="AV365" s="1780"/>
      <c r="AW365" s="1762"/>
      <c r="AZ365" s="1762"/>
      <c r="BA365" s="1762"/>
    </row>
    <row r="366" spans="1:53" x14ac:dyDescent="0.25">
      <c r="A366" s="1866">
        <v>2016084</v>
      </c>
      <c r="C366" s="1782">
        <v>589316</v>
      </c>
      <c r="D366" s="1762" t="s">
        <v>26</v>
      </c>
      <c r="E366" s="1762">
        <v>1</v>
      </c>
      <c r="F366" s="1762">
        <v>9</v>
      </c>
      <c r="G366" s="1762">
        <v>6</v>
      </c>
      <c r="H366" s="1762">
        <v>3</v>
      </c>
      <c r="I366" s="1783">
        <v>1</v>
      </c>
      <c r="J366" s="1783">
        <v>1</v>
      </c>
      <c r="K366" s="1783"/>
      <c r="L366" s="1764">
        <v>2277</v>
      </c>
      <c r="N366" s="1764">
        <f>O366+Q366</f>
        <v>1548.6799999999998</v>
      </c>
      <c r="O366" s="1764">
        <v>1163.8399999999999</v>
      </c>
      <c r="P366" s="1850">
        <f>IF(N366&lt;=0,"",O366/N366)</f>
        <v>0.75150450706408045</v>
      </c>
      <c r="Q366" s="1764">
        <v>384.84</v>
      </c>
      <c r="R366" s="1850">
        <f>IF(N366&lt;=0,"",Q366/N366)</f>
        <v>0.24849549293591963</v>
      </c>
      <c r="S366" s="1807">
        <f t="shared" si="112"/>
        <v>15.393599999999999</v>
      </c>
      <c r="U366" s="1764">
        <f t="shared" si="104"/>
        <v>0</v>
      </c>
      <c r="V366" s="1764">
        <f t="shared" si="101"/>
        <v>0</v>
      </c>
      <c r="W366" s="1764">
        <f t="shared" si="102"/>
        <v>2277</v>
      </c>
      <c r="X366" s="1768">
        <v>2277</v>
      </c>
      <c r="Y366" s="1784">
        <v>616107</v>
      </c>
      <c r="Z366" s="1770">
        <v>42447</v>
      </c>
      <c r="AA366" s="1843" t="s">
        <v>104</v>
      </c>
      <c r="AB366" s="1843"/>
      <c r="AG366" s="1762"/>
      <c r="AH366" s="1780"/>
      <c r="AK366" s="1780"/>
      <c r="AL366" s="1780"/>
      <c r="AM366" s="1762"/>
      <c r="AP366" s="1762"/>
      <c r="AQ366" s="1762"/>
      <c r="AR366" s="1780"/>
      <c r="AS366" s="1780"/>
      <c r="AT366" s="1780"/>
      <c r="AU366" s="1780"/>
      <c r="AV366" s="1780"/>
      <c r="AW366" s="1762"/>
      <c r="AZ366" s="1762"/>
      <c r="BA366" s="1762"/>
    </row>
    <row r="367" spans="1:53" x14ac:dyDescent="0.25">
      <c r="A367" s="1866">
        <v>2016085</v>
      </c>
      <c r="C367" s="1782">
        <v>589416</v>
      </c>
      <c r="D367" s="1762" t="s">
        <v>26</v>
      </c>
      <c r="E367" s="1762">
        <v>1</v>
      </c>
      <c r="F367" s="1762">
        <v>9</v>
      </c>
      <c r="G367" s="1762">
        <v>6</v>
      </c>
      <c r="H367" s="1762">
        <v>3</v>
      </c>
      <c r="I367" s="1783">
        <v>1</v>
      </c>
      <c r="J367" s="1783">
        <v>1</v>
      </c>
      <c r="K367" s="1783"/>
      <c r="L367" s="1764">
        <v>2277</v>
      </c>
      <c r="N367" s="1764">
        <f>O367+Q367</f>
        <v>1548.6799999999998</v>
      </c>
      <c r="O367" s="1764">
        <v>1163.8399999999999</v>
      </c>
      <c r="P367" s="1850">
        <f>IF(N367&lt;=0,"",O367/N367)</f>
        <v>0.75150450706408045</v>
      </c>
      <c r="Q367" s="1764">
        <v>384.84</v>
      </c>
      <c r="R367" s="1850">
        <f>IF(N367&lt;=0,"",Q367/N367)</f>
        <v>0.24849549293591963</v>
      </c>
      <c r="S367" s="1807">
        <f t="shared" si="112"/>
        <v>15.393599999999999</v>
      </c>
      <c r="U367" s="1764">
        <f t="shared" si="104"/>
        <v>0</v>
      </c>
      <c r="V367" s="1764">
        <f t="shared" si="101"/>
        <v>0</v>
      </c>
      <c r="W367" s="1764">
        <f t="shared" si="102"/>
        <v>2277</v>
      </c>
      <c r="X367" s="1768">
        <v>2277</v>
      </c>
      <c r="Y367" s="1784">
        <v>616108</v>
      </c>
      <c r="Z367" s="1770">
        <v>42447</v>
      </c>
      <c r="AA367" s="1843" t="s">
        <v>104</v>
      </c>
      <c r="AB367" s="1843"/>
      <c r="AG367" s="1762"/>
      <c r="AH367" s="1780"/>
      <c r="AK367" s="1780"/>
      <c r="AL367" s="1780"/>
      <c r="AM367" s="1762"/>
      <c r="AP367" s="1762"/>
      <c r="AQ367" s="1762"/>
      <c r="AR367" s="1780"/>
      <c r="AS367" s="1780"/>
      <c r="AT367" s="1780"/>
      <c r="AU367" s="1780"/>
      <c r="AV367" s="1780"/>
      <c r="AW367" s="1762"/>
      <c r="AZ367" s="1762"/>
      <c r="BA367" s="1762"/>
    </row>
    <row r="368" spans="1:53" x14ac:dyDescent="0.25">
      <c r="A368" s="1866">
        <v>2016086</v>
      </c>
      <c r="C368" s="1782">
        <v>502616</v>
      </c>
      <c r="D368" s="1762" t="s">
        <v>26</v>
      </c>
      <c r="E368" s="1762">
        <v>1</v>
      </c>
      <c r="F368" s="1762">
        <v>9</v>
      </c>
      <c r="G368" s="1762">
        <v>6</v>
      </c>
      <c r="H368" s="1762">
        <v>3</v>
      </c>
      <c r="I368" s="1783">
        <v>1</v>
      </c>
      <c r="J368" s="1783">
        <v>1</v>
      </c>
      <c r="K368" s="1783"/>
      <c r="L368" s="1764">
        <v>2277</v>
      </c>
      <c r="N368" s="1764">
        <f t="shared" si="95"/>
        <v>1548.6799999999998</v>
      </c>
      <c r="O368" s="1764">
        <v>1163.8399999999999</v>
      </c>
      <c r="P368" s="1850">
        <f t="shared" si="99"/>
        <v>0.75150450706408045</v>
      </c>
      <c r="Q368" s="1764">
        <v>384.84</v>
      </c>
      <c r="R368" s="1850">
        <f t="shared" si="100"/>
        <v>0.24849549293591963</v>
      </c>
      <c r="S368" s="1807">
        <f t="shared" si="112"/>
        <v>15.393599999999999</v>
      </c>
      <c r="U368" s="1764">
        <f t="shared" si="104"/>
        <v>0</v>
      </c>
      <c r="V368" s="1764">
        <f t="shared" si="101"/>
        <v>0</v>
      </c>
      <c r="W368" s="1764">
        <f t="shared" si="102"/>
        <v>2277</v>
      </c>
      <c r="X368" s="1768">
        <v>2277</v>
      </c>
      <c r="Y368" s="1784">
        <v>616109</v>
      </c>
      <c r="Z368" s="1770">
        <v>42447</v>
      </c>
      <c r="AA368" s="1843" t="s">
        <v>104</v>
      </c>
      <c r="AB368" s="1843"/>
      <c r="AG368" s="1762"/>
      <c r="AH368" s="1780"/>
      <c r="AK368" s="1780"/>
      <c r="AL368" s="1780"/>
      <c r="AM368" s="1762"/>
      <c r="AP368" s="1762"/>
      <c r="AQ368" s="1762"/>
      <c r="AR368" s="1780"/>
      <c r="AS368" s="1780"/>
      <c r="AT368" s="1780"/>
      <c r="AU368" s="1780"/>
      <c r="AV368" s="1780"/>
      <c r="AW368" s="1762"/>
      <c r="AZ368" s="1762"/>
      <c r="BA368" s="1762"/>
    </row>
    <row r="369" spans="1:53" x14ac:dyDescent="0.25">
      <c r="A369" s="1866">
        <v>2016087</v>
      </c>
      <c r="C369" s="1782" t="s">
        <v>741</v>
      </c>
      <c r="D369" s="1762" t="s">
        <v>26</v>
      </c>
      <c r="E369" s="1762">
        <v>1</v>
      </c>
      <c r="F369" s="1762">
        <v>5</v>
      </c>
      <c r="G369" s="1762">
        <v>1</v>
      </c>
      <c r="H369" s="1762">
        <v>3</v>
      </c>
      <c r="I369" s="1783">
        <v>1</v>
      </c>
      <c r="J369" s="1783">
        <v>1</v>
      </c>
      <c r="K369" s="1783"/>
      <c r="L369" s="1764">
        <v>1482</v>
      </c>
      <c r="N369" s="1764">
        <f t="shared" ref="N369:N450" si="113">O369+Q369</f>
        <v>958.73</v>
      </c>
      <c r="O369" s="1764">
        <v>739.98</v>
      </c>
      <c r="P369" s="1850">
        <f t="shared" si="99"/>
        <v>0.77183357149562437</v>
      </c>
      <c r="Q369" s="1764">
        <v>218.75</v>
      </c>
      <c r="R369" s="1850">
        <f t="shared" si="100"/>
        <v>0.22816642850437557</v>
      </c>
      <c r="S369" s="1807">
        <f t="shared" si="112"/>
        <v>8.75</v>
      </c>
      <c r="U369" s="1764">
        <f t="shared" si="104"/>
        <v>0</v>
      </c>
      <c r="V369" s="1764">
        <f t="shared" si="101"/>
        <v>0</v>
      </c>
      <c r="W369" s="1764">
        <f t="shared" si="102"/>
        <v>1482</v>
      </c>
      <c r="X369" s="1768">
        <v>1482</v>
      </c>
      <c r="Y369" s="1784">
        <v>616110</v>
      </c>
      <c r="Z369" s="1770">
        <v>42447</v>
      </c>
      <c r="AA369" s="1843" t="s">
        <v>104</v>
      </c>
      <c r="AB369" s="1780"/>
      <c r="AC369" s="1762"/>
      <c r="AE369" s="1762"/>
      <c r="AF369" s="1762"/>
      <c r="AG369" s="1762"/>
      <c r="AH369" s="1780"/>
      <c r="AK369" s="1780"/>
      <c r="AL369" s="1780"/>
      <c r="AM369" s="1762"/>
      <c r="AP369" s="1762"/>
      <c r="AQ369" s="1762"/>
      <c r="AR369" s="1780"/>
      <c r="AS369" s="1780"/>
      <c r="AT369" s="1780"/>
      <c r="AU369" s="1780"/>
      <c r="AV369" s="1780"/>
      <c r="AW369" s="1762"/>
      <c r="AZ369" s="1762"/>
      <c r="BA369" s="1762"/>
    </row>
    <row r="370" spans="1:53" x14ac:dyDescent="0.25">
      <c r="A370" s="1869">
        <v>2016088</v>
      </c>
      <c r="C370" s="1782" t="s">
        <v>766</v>
      </c>
      <c r="D370" s="1762" t="s">
        <v>26</v>
      </c>
      <c r="E370" s="1762">
        <v>1</v>
      </c>
      <c r="F370" s="1762">
        <v>12</v>
      </c>
      <c r="G370" s="1762">
        <v>4</v>
      </c>
      <c r="H370" s="1762">
        <v>2</v>
      </c>
      <c r="I370" s="1783">
        <v>1</v>
      </c>
      <c r="J370" s="1783">
        <v>1</v>
      </c>
      <c r="K370" s="1783"/>
      <c r="L370" s="1764">
        <v>2582</v>
      </c>
      <c r="N370" s="1764">
        <f t="shared" si="113"/>
        <v>2243</v>
      </c>
      <c r="O370" s="1764">
        <v>1868</v>
      </c>
      <c r="P370" s="1850">
        <f t="shared" si="99"/>
        <v>0.83281319661168074</v>
      </c>
      <c r="Q370" s="1764">
        <v>375</v>
      </c>
      <c r="R370" s="1850">
        <f t="shared" si="100"/>
        <v>0.16718680338831921</v>
      </c>
      <c r="S370" s="1807">
        <f t="shared" si="112"/>
        <v>15</v>
      </c>
      <c r="U370" s="1764">
        <f t="shared" si="104"/>
        <v>0</v>
      </c>
      <c r="V370" s="1764">
        <f t="shared" si="101"/>
        <v>0</v>
      </c>
      <c r="W370" s="1764">
        <f t="shared" si="102"/>
        <v>2582</v>
      </c>
      <c r="X370" s="1768">
        <v>2582</v>
      </c>
      <c r="Y370" s="1784">
        <v>616113</v>
      </c>
      <c r="Z370" s="1770">
        <v>42461</v>
      </c>
      <c r="AA370" s="1843" t="s">
        <v>104</v>
      </c>
      <c r="AB370" s="1780"/>
      <c r="AC370" s="1762"/>
      <c r="AE370" s="1762"/>
      <c r="AF370" s="1762"/>
      <c r="AG370" s="1762"/>
      <c r="AH370" s="1780"/>
      <c r="AK370" s="1780"/>
      <c r="AL370" s="1780"/>
      <c r="AM370" s="1762"/>
      <c r="AP370" s="1762"/>
      <c r="AQ370" s="1762"/>
      <c r="AR370" s="1780"/>
      <c r="AS370" s="1780"/>
      <c r="AT370" s="1780"/>
      <c r="AU370" s="1780"/>
      <c r="AV370" s="1780"/>
      <c r="AW370" s="1762"/>
      <c r="AZ370" s="1762"/>
      <c r="BA370" s="1762"/>
    </row>
    <row r="371" spans="1:53" x14ac:dyDescent="0.25">
      <c r="A371" s="1866">
        <v>2016089</v>
      </c>
      <c r="C371" s="1782" t="s">
        <v>745</v>
      </c>
      <c r="D371" s="1762" t="s">
        <v>26</v>
      </c>
      <c r="E371" s="1762">
        <v>6</v>
      </c>
      <c r="F371" s="1762">
        <v>60</v>
      </c>
      <c r="G371" s="1762">
        <v>30</v>
      </c>
      <c r="H371" s="1762">
        <v>24</v>
      </c>
      <c r="I371" s="1783">
        <v>1</v>
      </c>
      <c r="J371" s="1783">
        <v>1</v>
      </c>
      <c r="K371" s="1783"/>
      <c r="L371" s="1764">
        <v>20346</v>
      </c>
      <c r="N371" s="1764">
        <f t="shared" si="113"/>
        <v>14094.99</v>
      </c>
      <c r="O371" s="1764">
        <v>11071.24</v>
      </c>
      <c r="P371" s="1850">
        <f t="shared" si="99"/>
        <v>0.78547341998823694</v>
      </c>
      <c r="Q371" s="1764">
        <v>3023.75</v>
      </c>
      <c r="R371" s="1850">
        <f t="shared" si="100"/>
        <v>0.21452658001176306</v>
      </c>
      <c r="S371" s="1807">
        <f t="shared" si="112"/>
        <v>120.95</v>
      </c>
      <c r="U371" s="1764">
        <f t="shared" si="104"/>
        <v>0</v>
      </c>
      <c r="V371" s="1764">
        <f t="shared" si="101"/>
        <v>0</v>
      </c>
      <c r="W371" s="1764">
        <f t="shared" si="102"/>
        <v>20346</v>
      </c>
      <c r="X371" s="1768">
        <v>20346</v>
      </c>
      <c r="Y371" s="1784">
        <v>616111</v>
      </c>
      <c r="Z371" s="1770">
        <v>42447</v>
      </c>
      <c r="AA371" s="1843" t="s">
        <v>104</v>
      </c>
      <c r="AB371" s="1780"/>
      <c r="AC371" s="1762"/>
      <c r="AE371" s="1762"/>
      <c r="AF371" s="1762"/>
      <c r="AG371" s="1762"/>
      <c r="AH371" s="1780"/>
      <c r="AK371" s="1780"/>
      <c r="AL371" s="1780"/>
      <c r="AM371" s="1762"/>
      <c r="AP371" s="1762"/>
      <c r="AQ371" s="1762"/>
      <c r="AR371" s="1780"/>
      <c r="AS371" s="1780"/>
      <c r="AT371" s="1780"/>
      <c r="AU371" s="1780"/>
      <c r="AV371" s="1780"/>
      <c r="AW371" s="1762"/>
      <c r="AZ371" s="1762"/>
      <c r="BA371" s="1762"/>
    </row>
    <row r="372" spans="1:53" x14ac:dyDescent="0.25">
      <c r="A372" s="1866">
        <v>2016090</v>
      </c>
      <c r="C372" s="1782" t="s">
        <v>747</v>
      </c>
      <c r="D372" s="1762" t="s">
        <v>26</v>
      </c>
      <c r="E372" s="1762">
        <v>2</v>
      </c>
      <c r="F372" s="1762">
        <v>18</v>
      </c>
      <c r="G372" s="1762">
        <v>10</v>
      </c>
      <c r="H372" s="1762">
        <v>8</v>
      </c>
      <c r="I372" s="1783">
        <v>1</v>
      </c>
      <c r="J372" s="1783">
        <v>1</v>
      </c>
      <c r="K372" s="1783"/>
      <c r="L372" s="1764">
        <v>5898</v>
      </c>
      <c r="N372" s="1764">
        <f t="shared" si="113"/>
        <v>4127.5</v>
      </c>
      <c r="O372" s="1764">
        <v>3240.83</v>
      </c>
      <c r="P372" s="1850">
        <f t="shared" si="99"/>
        <v>0.78517989097516649</v>
      </c>
      <c r="Q372" s="1764">
        <v>886.67</v>
      </c>
      <c r="R372" s="1850">
        <f t="shared" si="100"/>
        <v>0.21482010902483342</v>
      </c>
      <c r="S372" s="1807">
        <f t="shared" si="112"/>
        <v>35.466799999999999</v>
      </c>
      <c r="U372" s="1764">
        <f t="shared" si="104"/>
        <v>0</v>
      </c>
      <c r="V372" s="1764">
        <f t="shared" si="101"/>
        <v>0</v>
      </c>
      <c r="W372" s="1764">
        <f t="shared" si="102"/>
        <v>5898</v>
      </c>
      <c r="X372" s="1768">
        <v>5898</v>
      </c>
      <c r="Y372" s="1784">
        <v>616097</v>
      </c>
      <c r="Z372" s="1770">
        <v>42445</v>
      </c>
      <c r="AA372" s="1843" t="s">
        <v>104</v>
      </c>
      <c r="AB372" s="1780"/>
      <c r="AC372" s="1762"/>
      <c r="AE372" s="1762"/>
      <c r="AF372" s="1762"/>
      <c r="AG372" s="1762"/>
      <c r="AH372" s="1780"/>
      <c r="AK372" s="1780"/>
      <c r="AL372" s="1780"/>
      <c r="AM372" s="1762"/>
      <c r="AP372" s="1762"/>
      <c r="AQ372" s="1762"/>
      <c r="AR372" s="1780"/>
      <c r="AS372" s="1780"/>
      <c r="AT372" s="1780"/>
      <c r="AU372" s="1780"/>
      <c r="AV372" s="1780"/>
      <c r="AW372" s="1762"/>
      <c r="AZ372" s="1762"/>
      <c r="BA372" s="1762"/>
    </row>
    <row r="373" spans="1:53" x14ac:dyDescent="0.25">
      <c r="A373" s="1866">
        <v>2016091</v>
      </c>
      <c r="C373" s="1782" t="s">
        <v>748</v>
      </c>
      <c r="D373" s="1762" t="s">
        <v>26</v>
      </c>
      <c r="E373" s="1762">
        <v>7</v>
      </c>
      <c r="F373" s="1762">
        <v>70</v>
      </c>
      <c r="G373" s="1762">
        <v>35</v>
      </c>
      <c r="H373" s="1762">
        <v>28</v>
      </c>
      <c r="I373" s="1783">
        <v>1</v>
      </c>
      <c r="J373" s="1783">
        <v>1</v>
      </c>
      <c r="K373" s="1783"/>
      <c r="L373" s="1764">
        <v>22477</v>
      </c>
      <c r="N373" s="1764">
        <f t="shared" si="113"/>
        <v>15172.13</v>
      </c>
      <c r="O373" s="1764">
        <v>12077.96</v>
      </c>
      <c r="P373" s="1850">
        <f t="shared" si="99"/>
        <v>0.79606225361897109</v>
      </c>
      <c r="Q373" s="1764">
        <v>3094.17</v>
      </c>
      <c r="R373" s="1850">
        <f t="shared" si="100"/>
        <v>0.20393774638102891</v>
      </c>
      <c r="S373" s="1807">
        <f t="shared" si="112"/>
        <v>123.7668</v>
      </c>
      <c r="U373" s="1764">
        <f t="shared" si="104"/>
        <v>0</v>
      </c>
      <c r="V373" s="1764">
        <f t="shared" si="101"/>
        <v>0</v>
      </c>
      <c r="W373" s="1764">
        <f t="shared" si="102"/>
        <v>22477</v>
      </c>
      <c r="X373" s="1768">
        <v>22477</v>
      </c>
      <c r="Y373" s="1784">
        <v>616098</v>
      </c>
      <c r="Z373" s="1770">
        <v>42445</v>
      </c>
      <c r="AA373" s="1843" t="s">
        <v>104</v>
      </c>
      <c r="AB373" s="1780"/>
      <c r="AC373" s="1762"/>
      <c r="AE373" s="1762"/>
      <c r="AF373" s="1762"/>
      <c r="AG373" s="1762"/>
      <c r="AH373" s="1780"/>
      <c r="AK373" s="1780"/>
      <c r="AL373" s="1780"/>
      <c r="AM373" s="1762"/>
      <c r="AP373" s="1762"/>
      <c r="AQ373" s="1762"/>
      <c r="AR373" s="1780"/>
      <c r="AS373" s="1780"/>
      <c r="AT373" s="1780"/>
      <c r="AU373" s="1780"/>
      <c r="AV373" s="1780"/>
      <c r="AW373" s="1762"/>
      <c r="AZ373" s="1762"/>
      <c r="BA373" s="1762"/>
    </row>
    <row r="374" spans="1:53" x14ac:dyDescent="0.25">
      <c r="A374" s="1866">
        <v>2016092</v>
      </c>
      <c r="C374" s="1782" t="s">
        <v>749</v>
      </c>
      <c r="D374" s="1762" t="s">
        <v>26</v>
      </c>
      <c r="E374" s="1762">
        <v>3</v>
      </c>
      <c r="F374" s="1762">
        <v>30</v>
      </c>
      <c r="G374" s="1762">
        <v>15</v>
      </c>
      <c r="H374" s="1762">
        <v>12</v>
      </c>
      <c r="I374" s="1783">
        <v>1</v>
      </c>
      <c r="J374" s="1783">
        <v>1</v>
      </c>
      <c r="K374" s="1783"/>
      <c r="L374" s="1764">
        <v>9633</v>
      </c>
      <c r="N374" s="1764">
        <f t="shared" si="113"/>
        <v>6502.34</v>
      </c>
      <c r="O374" s="1764">
        <v>5176.09</v>
      </c>
      <c r="P374" s="1850">
        <f t="shared" si="99"/>
        <v>0.79603496587382394</v>
      </c>
      <c r="Q374" s="1764">
        <v>1326.25</v>
      </c>
      <c r="R374" s="1850">
        <f t="shared" si="100"/>
        <v>0.20396503412617611</v>
      </c>
      <c r="S374" s="1807">
        <f t="shared" si="112"/>
        <v>53.05</v>
      </c>
      <c r="U374" s="1764">
        <f t="shared" si="104"/>
        <v>0</v>
      </c>
      <c r="V374" s="1764">
        <f t="shared" si="101"/>
        <v>0</v>
      </c>
      <c r="W374" s="1764">
        <f t="shared" si="102"/>
        <v>9633</v>
      </c>
      <c r="X374" s="1768">
        <v>9633</v>
      </c>
      <c r="Y374" s="1784">
        <v>616099</v>
      </c>
      <c r="Z374" s="1770">
        <v>42445</v>
      </c>
      <c r="AA374" s="1843" t="s">
        <v>104</v>
      </c>
      <c r="AB374" s="1780"/>
      <c r="AC374" s="1762"/>
      <c r="AE374" s="1762"/>
      <c r="AF374" s="1762"/>
      <c r="AG374" s="1762"/>
      <c r="AH374" s="1780"/>
      <c r="AK374" s="1780"/>
      <c r="AL374" s="1780"/>
      <c r="AM374" s="1762"/>
      <c r="AP374" s="1762"/>
      <c r="AQ374" s="1762"/>
      <c r="AR374" s="1780"/>
      <c r="AS374" s="1780"/>
      <c r="AT374" s="1780"/>
      <c r="AU374" s="1780"/>
      <c r="AV374" s="1780"/>
      <c r="AW374" s="1762"/>
      <c r="AZ374" s="1762"/>
      <c r="BA374" s="1762"/>
    </row>
    <row r="375" spans="1:53" x14ac:dyDescent="0.25">
      <c r="A375" s="1869">
        <v>2016093</v>
      </c>
      <c r="C375" s="1782" t="s">
        <v>750</v>
      </c>
      <c r="D375" s="1762" t="s">
        <v>26</v>
      </c>
      <c r="E375" s="1762">
        <v>8</v>
      </c>
      <c r="F375" s="1762">
        <v>80</v>
      </c>
      <c r="G375" s="1762">
        <v>56</v>
      </c>
      <c r="H375" s="1762">
        <v>3</v>
      </c>
      <c r="I375" s="1783">
        <v>1</v>
      </c>
      <c r="J375" s="1783">
        <v>1</v>
      </c>
      <c r="K375" s="1783"/>
      <c r="L375" s="1764">
        <v>22560</v>
      </c>
      <c r="N375" s="1764">
        <f t="shared" si="113"/>
        <v>16037.78</v>
      </c>
      <c r="O375" s="1764">
        <v>12571.11</v>
      </c>
      <c r="P375" s="1850">
        <f t="shared" si="99"/>
        <v>0.78384352447782668</v>
      </c>
      <c r="Q375" s="1764">
        <v>3466.67</v>
      </c>
      <c r="R375" s="1850">
        <f t="shared" si="100"/>
        <v>0.21615647552217326</v>
      </c>
      <c r="S375" s="1807">
        <f t="shared" si="112"/>
        <v>138.66679999999999</v>
      </c>
      <c r="U375" s="1764">
        <f t="shared" si="104"/>
        <v>0</v>
      </c>
      <c r="V375" s="1764">
        <f t="shared" si="101"/>
        <v>0</v>
      </c>
      <c r="W375" s="1764">
        <f t="shared" si="102"/>
        <v>22560</v>
      </c>
      <c r="X375" s="1768">
        <v>22560</v>
      </c>
      <c r="Y375" s="1784">
        <v>616114</v>
      </c>
      <c r="Z375" s="1770">
        <v>42461</v>
      </c>
      <c r="AA375" s="1843" t="s">
        <v>104</v>
      </c>
      <c r="AB375" s="1780"/>
      <c r="AC375" s="1762"/>
      <c r="AE375" s="1762"/>
      <c r="AF375" s="1762"/>
      <c r="AG375" s="1762"/>
      <c r="AH375" s="1780"/>
      <c r="AK375" s="1780"/>
      <c r="AL375" s="1780"/>
      <c r="AM375" s="1762"/>
      <c r="AP375" s="1762"/>
      <c r="AQ375" s="1762"/>
      <c r="AR375" s="1780"/>
      <c r="AS375" s="1780"/>
      <c r="AT375" s="1780"/>
      <c r="AU375" s="1780"/>
      <c r="AV375" s="1780"/>
      <c r="AW375" s="1762"/>
      <c r="AZ375" s="1762"/>
      <c r="BA375" s="1762"/>
    </row>
    <row r="376" spans="1:53" x14ac:dyDescent="0.25">
      <c r="A376" s="1869">
        <v>2016094</v>
      </c>
      <c r="C376" s="1782" t="s">
        <v>755</v>
      </c>
      <c r="D376" s="1762" t="s">
        <v>201</v>
      </c>
      <c r="E376" s="1762">
        <v>0</v>
      </c>
      <c r="F376" s="1762">
        <v>0</v>
      </c>
      <c r="G376" s="1762">
        <v>0</v>
      </c>
      <c r="H376" s="1762">
        <v>0</v>
      </c>
      <c r="I376" s="1783">
        <v>1</v>
      </c>
      <c r="J376" s="1783">
        <v>1</v>
      </c>
      <c r="K376" s="1783"/>
      <c r="L376" s="1764">
        <v>242</v>
      </c>
      <c r="N376" s="1764">
        <f t="shared" si="113"/>
        <v>121</v>
      </c>
      <c r="O376" s="1764">
        <v>121</v>
      </c>
      <c r="P376" s="1850">
        <f t="shared" si="99"/>
        <v>1</v>
      </c>
      <c r="Q376" s="1764">
        <v>0</v>
      </c>
      <c r="R376" s="1850">
        <f t="shared" si="100"/>
        <v>0</v>
      </c>
      <c r="S376" s="1807">
        <f t="shared" si="112"/>
        <v>0</v>
      </c>
      <c r="U376" s="1764">
        <f t="shared" si="104"/>
        <v>0</v>
      </c>
      <c r="V376" s="1764">
        <f t="shared" si="101"/>
        <v>0</v>
      </c>
      <c r="W376" s="1764">
        <f t="shared" si="102"/>
        <v>242</v>
      </c>
      <c r="X376" s="1768">
        <v>242</v>
      </c>
      <c r="Y376" s="1784">
        <v>616161</v>
      </c>
      <c r="Z376" s="1770">
        <v>42482</v>
      </c>
      <c r="AA376" s="1843" t="s">
        <v>104</v>
      </c>
      <c r="AB376" s="1780"/>
      <c r="AC376" s="1762"/>
      <c r="AE376" s="1762"/>
      <c r="AF376" s="1762"/>
      <c r="AG376" s="1762"/>
      <c r="AH376" s="1780"/>
      <c r="AK376" s="1780"/>
      <c r="AL376" s="1780"/>
      <c r="AM376" s="1762"/>
      <c r="AP376" s="1762"/>
      <c r="AQ376" s="1762"/>
      <c r="AR376" s="1780"/>
      <c r="AS376" s="1780"/>
      <c r="AT376" s="1780"/>
      <c r="AU376" s="1780"/>
      <c r="AV376" s="1780"/>
      <c r="AW376" s="1762"/>
      <c r="AZ376" s="1762"/>
      <c r="BA376" s="1762"/>
    </row>
    <row r="377" spans="1:53" x14ac:dyDescent="0.25">
      <c r="A377" s="1866">
        <v>2016095</v>
      </c>
      <c r="C377" s="1782" t="s">
        <v>756</v>
      </c>
      <c r="D377" s="1762" t="s">
        <v>26</v>
      </c>
      <c r="E377" s="1762">
        <v>1</v>
      </c>
      <c r="F377" s="1762">
        <v>399</v>
      </c>
      <c r="G377" s="1762">
        <v>0</v>
      </c>
      <c r="H377" s="1762">
        <v>0</v>
      </c>
      <c r="I377" s="1783">
        <v>1</v>
      </c>
      <c r="J377" s="1783">
        <v>1</v>
      </c>
      <c r="K377" s="1783"/>
      <c r="L377" s="1764">
        <v>27652</v>
      </c>
      <c r="N377" s="1764">
        <f t="shared" si="113"/>
        <v>0</v>
      </c>
      <c r="O377" s="1764">
        <v>0</v>
      </c>
      <c r="P377" s="1850" t="str">
        <f t="shared" si="99"/>
        <v/>
      </c>
      <c r="Q377" s="1764">
        <v>0</v>
      </c>
      <c r="R377" s="1850" t="str">
        <f t="shared" si="100"/>
        <v/>
      </c>
      <c r="S377" s="1807">
        <f t="shared" si="112"/>
        <v>0</v>
      </c>
      <c r="U377" s="1764">
        <f t="shared" si="104"/>
        <v>0</v>
      </c>
      <c r="V377" s="1764">
        <f t="shared" si="101"/>
        <v>0</v>
      </c>
      <c r="W377" s="1764">
        <f t="shared" si="102"/>
        <v>27652</v>
      </c>
      <c r="X377" s="1768">
        <v>27652</v>
      </c>
      <c r="Y377" s="1784">
        <v>616100</v>
      </c>
      <c r="Z377" s="1770">
        <v>42445</v>
      </c>
      <c r="AA377" s="1843" t="s">
        <v>104</v>
      </c>
      <c r="AB377" s="1780"/>
      <c r="AC377" s="1762"/>
      <c r="AE377" s="1762"/>
      <c r="AF377" s="1762"/>
      <c r="AG377" s="1762"/>
      <c r="AH377" s="1780"/>
      <c r="AK377" s="1780"/>
      <c r="AL377" s="1780"/>
      <c r="AM377" s="1762"/>
      <c r="AP377" s="1762"/>
      <c r="AQ377" s="1762"/>
      <c r="AR377" s="1780"/>
      <c r="AS377" s="1780"/>
      <c r="AT377" s="1780"/>
      <c r="AU377" s="1780"/>
      <c r="AV377" s="1780"/>
      <c r="AW377" s="1762"/>
      <c r="AZ377" s="1762"/>
      <c r="BA377" s="1762"/>
    </row>
    <row r="378" spans="1:53" x14ac:dyDescent="0.25">
      <c r="A378" s="1866">
        <v>2016096</v>
      </c>
      <c r="C378" s="1861" t="s">
        <v>2368</v>
      </c>
      <c r="D378" s="1762" t="s">
        <v>26</v>
      </c>
      <c r="E378" s="1762">
        <v>0</v>
      </c>
      <c r="F378" s="1762">
        <v>0</v>
      </c>
      <c r="G378" s="1762">
        <v>0</v>
      </c>
      <c r="H378" s="1762">
        <v>0</v>
      </c>
      <c r="I378" s="1783">
        <v>1</v>
      </c>
      <c r="J378" s="1783">
        <v>1</v>
      </c>
      <c r="K378" s="1783"/>
      <c r="L378" s="1764">
        <v>1187.5</v>
      </c>
      <c r="N378" s="1764">
        <f t="shared" si="113"/>
        <v>950</v>
      </c>
      <c r="O378" s="1764">
        <v>950</v>
      </c>
      <c r="P378" s="1850">
        <f t="shared" si="99"/>
        <v>1</v>
      </c>
      <c r="Q378" s="1764">
        <v>0</v>
      </c>
      <c r="R378" s="1850">
        <f t="shared" si="100"/>
        <v>0</v>
      </c>
      <c r="S378" s="1807">
        <f t="shared" si="112"/>
        <v>0</v>
      </c>
      <c r="U378" s="1764">
        <f t="shared" si="104"/>
        <v>0</v>
      </c>
      <c r="V378" s="1764">
        <f t="shared" si="101"/>
        <v>0</v>
      </c>
      <c r="W378" s="1764">
        <f t="shared" si="102"/>
        <v>1187.5</v>
      </c>
      <c r="X378" s="1768">
        <v>1187.5</v>
      </c>
      <c r="Y378" s="1784">
        <v>616350</v>
      </c>
      <c r="Z378" s="1770">
        <v>42608</v>
      </c>
      <c r="AA378" s="1843" t="s">
        <v>104</v>
      </c>
      <c r="AB378" s="1780"/>
      <c r="AC378" s="1762"/>
      <c r="AE378" s="1762"/>
      <c r="AF378" s="1762"/>
      <c r="AG378" s="1762"/>
      <c r="AH378" s="1780"/>
      <c r="AK378" s="1780"/>
      <c r="AL378" s="1780"/>
      <c r="AM378" s="1762"/>
      <c r="AP378" s="1762"/>
      <c r="AQ378" s="1762"/>
      <c r="AR378" s="1780"/>
      <c r="AS378" s="1780"/>
      <c r="AT378" s="1780"/>
      <c r="AU378" s="1780"/>
      <c r="AV378" s="1780"/>
      <c r="AW378" s="1762"/>
      <c r="AZ378" s="1762"/>
      <c r="BA378" s="1762"/>
    </row>
    <row r="379" spans="1:53" x14ac:dyDescent="0.25">
      <c r="A379" s="1866" t="s">
        <v>802</v>
      </c>
      <c r="C379" s="1782" t="s">
        <v>1318</v>
      </c>
      <c r="D379" s="1762" t="s">
        <v>26</v>
      </c>
      <c r="E379" s="1762">
        <v>0</v>
      </c>
      <c r="F379" s="1762">
        <v>0</v>
      </c>
      <c r="G379" s="1762">
        <v>0</v>
      </c>
      <c r="H379" s="1762">
        <v>0</v>
      </c>
      <c r="I379" s="1783">
        <v>1</v>
      </c>
      <c r="J379" s="1783">
        <v>1</v>
      </c>
      <c r="K379" s="1783"/>
      <c r="L379" s="1764">
        <v>607.94000000000005</v>
      </c>
      <c r="N379" s="1764">
        <f>O379+Q379</f>
        <v>485.55</v>
      </c>
      <c r="O379" s="1764">
        <v>485.55</v>
      </c>
      <c r="P379" s="1850">
        <f>IF(N379&lt;=0,"",O379/N379)</f>
        <v>1</v>
      </c>
      <c r="Q379" s="1764">
        <v>0</v>
      </c>
      <c r="R379" s="1850">
        <f>IF(N379&lt;=0,"",Q379/N379)</f>
        <v>0</v>
      </c>
      <c r="S379" s="1807">
        <f>Q379/$S$1</f>
        <v>0</v>
      </c>
      <c r="U379" s="1764">
        <f>((1-I379)*O379)+((1-J379)*Q379)</f>
        <v>0</v>
      </c>
      <c r="V379" s="1764">
        <f>L379-W379</f>
        <v>0</v>
      </c>
      <c r="W379" s="1764">
        <f t="shared" si="102"/>
        <v>607.94000000000005</v>
      </c>
      <c r="X379" s="1768">
        <v>607.94000000000005</v>
      </c>
      <c r="Y379" s="1784">
        <v>616350</v>
      </c>
      <c r="Z379" s="1770">
        <v>42608</v>
      </c>
      <c r="AA379" s="1843" t="s">
        <v>104</v>
      </c>
      <c r="AB379" s="1780"/>
      <c r="AC379" s="1762"/>
      <c r="AE379" s="1762"/>
      <c r="AF379" s="1762"/>
      <c r="AG379" s="1762"/>
      <c r="AH379" s="1780"/>
      <c r="AK379" s="1780"/>
      <c r="AL379" s="1780"/>
      <c r="AM379" s="1762"/>
      <c r="AP379" s="1762"/>
      <c r="AQ379" s="1762"/>
      <c r="AR379" s="1780"/>
      <c r="AS379" s="1780"/>
      <c r="AT379" s="1780"/>
      <c r="AU379" s="1780"/>
      <c r="AV379" s="1780"/>
      <c r="AW379" s="1762"/>
      <c r="AZ379" s="1762"/>
      <c r="BA379" s="1762"/>
    </row>
    <row r="380" spans="1:53" x14ac:dyDescent="0.25">
      <c r="A380" s="1869">
        <v>2016097</v>
      </c>
      <c r="C380" s="1782" t="s">
        <v>765</v>
      </c>
      <c r="D380" s="1762" t="s">
        <v>469</v>
      </c>
      <c r="E380" s="1762">
        <v>1</v>
      </c>
      <c r="F380" s="1762">
        <v>8</v>
      </c>
      <c r="G380" s="1762">
        <v>4</v>
      </c>
      <c r="H380" s="1762">
        <v>3</v>
      </c>
      <c r="I380" s="1783">
        <v>1</v>
      </c>
      <c r="J380" s="1783">
        <v>1</v>
      </c>
      <c r="K380" s="1783"/>
      <c r="L380" s="1764">
        <v>2171.0500000000002</v>
      </c>
      <c r="N380" s="1764">
        <f t="shared" si="113"/>
        <v>1477.84</v>
      </c>
      <c r="O380" s="1764">
        <v>1108.26</v>
      </c>
      <c r="P380" s="1850">
        <f t="shared" si="99"/>
        <v>0.74991880041141123</v>
      </c>
      <c r="Q380" s="1764">
        <v>369.58</v>
      </c>
      <c r="R380" s="1850">
        <f t="shared" si="100"/>
        <v>0.25008119958858877</v>
      </c>
      <c r="S380" s="1807">
        <f t="shared" si="112"/>
        <v>14.783199999999999</v>
      </c>
      <c r="U380" s="1764">
        <f t="shared" si="104"/>
        <v>0</v>
      </c>
      <c r="V380" s="1764">
        <f t="shared" si="101"/>
        <v>0</v>
      </c>
      <c r="W380" s="1764">
        <f t="shared" si="102"/>
        <v>2171.0500000000002</v>
      </c>
      <c r="X380" s="1768">
        <v>2171.0500000000002</v>
      </c>
      <c r="Y380" s="1784">
        <v>616195</v>
      </c>
      <c r="Z380" s="1770">
        <v>42503</v>
      </c>
      <c r="AA380" s="1843" t="s">
        <v>104</v>
      </c>
      <c r="AB380" s="1780"/>
      <c r="AC380" s="1762"/>
      <c r="AE380" s="1762"/>
      <c r="AF380" s="1762"/>
      <c r="AG380" s="1762"/>
      <c r="AH380" s="1780"/>
      <c r="AK380" s="1780"/>
      <c r="AL380" s="1780"/>
      <c r="AM380" s="1762"/>
      <c r="AP380" s="1762"/>
      <c r="AQ380" s="1762"/>
      <c r="AR380" s="1780"/>
      <c r="AS380" s="1780"/>
      <c r="AT380" s="1780"/>
      <c r="AU380" s="1780"/>
      <c r="AV380" s="1780"/>
      <c r="AW380" s="1762"/>
      <c r="AZ380" s="1762"/>
      <c r="BA380" s="1762"/>
    </row>
    <row r="381" spans="1:53" x14ac:dyDescent="0.25">
      <c r="A381" s="1869">
        <v>2016098</v>
      </c>
      <c r="C381" s="1782">
        <v>501316</v>
      </c>
      <c r="D381" s="1762" t="s">
        <v>26</v>
      </c>
      <c r="E381" s="1762">
        <v>1</v>
      </c>
      <c r="F381" s="1762">
        <v>12</v>
      </c>
      <c r="G381" s="1762">
        <v>7</v>
      </c>
      <c r="H381" s="1762">
        <v>3</v>
      </c>
      <c r="I381" s="1783">
        <v>1</v>
      </c>
      <c r="J381" s="1783">
        <v>1</v>
      </c>
      <c r="K381" s="1783"/>
      <c r="L381" s="1764">
        <v>3660</v>
      </c>
      <c r="N381" s="1764">
        <f t="shared" si="113"/>
        <v>2292.9</v>
      </c>
      <c r="O381" s="1764">
        <v>1781.45</v>
      </c>
      <c r="P381" s="1850">
        <f t="shared" si="99"/>
        <v>0.77694186401500287</v>
      </c>
      <c r="Q381" s="1764">
        <v>511.45</v>
      </c>
      <c r="R381" s="1850">
        <f t="shared" si="100"/>
        <v>0.22305813598499716</v>
      </c>
      <c r="S381" s="1807">
        <f t="shared" si="112"/>
        <v>20.457999999999998</v>
      </c>
      <c r="U381" s="1764">
        <f t="shared" si="104"/>
        <v>0</v>
      </c>
      <c r="V381" s="1764">
        <f t="shared" si="101"/>
        <v>0</v>
      </c>
      <c r="W381" s="1764">
        <f t="shared" si="102"/>
        <v>3660</v>
      </c>
      <c r="X381" s="1768">
        <v>3660</v>
      </c>
      <c r="Y381" s="1784">
        <v>616115</v>
      </c>
      <c r="Z381" s="1770">
        <v>42461</v>
      </c>
      <c r="AA381" s="1843" t="s">
        <v>104</v>
      </c>
      <c r="AB381" s="1780"/>
      <c r="AC381" s="1762"/>
      <c r="AE381" s="1762"/>
      <c r="AF381" s="1762"/>
      <c r="AG381" s="1762"/>
      <c r="AH381" s="1780"/>
      <c r="AK381" s="1780"/>
      <c r="AL381" s="1780"/>
      <c r="AM381" s="1762"/>
      <c r="AP381" s="1762"/>
      <c r="AQ381" s="1762"/>
      <c r="AR381" s="1780"/>
      <c r="AS381" s="1780"/>
      <c r="AT381" s="1780"/>
      <c r="AU381" s="1780"/>
      <c r="AV381" s="1780"/>
      <c r="AW381" s="1762"/>
      <c r="AZ381" s="1762"/>
      <c r="BA381" s="1762"/>
    </row>
    <row r="382" spans="1:53" x14ac:dyDescent="0.25">
      <c r="A382" s="1869">
        <v>2016099</v>
      </c>
      <c r="C382" s="1782" t="s">
        <v>767</v>
      </c>
      <c r="D382" s="1762" t="s">
        <v>768</v>
      </c>
      <c r="E382" s="1762">
        <v>1</v>
      </c>
      <c r="F382" s="1762">
        <v>8</v>
      </c>
      <c r="G382" s="1762">
        <v>5</v>
      </c>
      <c r="H382" s="1762">
        <v>3</v>
      </c>
      <c r="I382" s="1783">
        <v>1</v>
      </c>
      <c r="J382" s="1783">
        <v>1</v>
      </c>
      <c r="K382" s="1783"/>
      <c r="L382" s="1764">
        <v>2618.89</v>
      </c>
      <c r="N382" s="1764">
        <f t="shared" si="113"/>
        <v>1787.18</v>
      </c>
      <c r="O382" s="1764">
        <v>1359.68</v>
      </c>
      <c r="P382" s="1850">
        <f t="shared" si="99"/>
        <v>0.76079633836546967</v>
      </c>
      <c r="Q382" s="1764">
        <v>427.5</v>
      </c>
      <c r="R382" s="1850">
        <f t="shared" si="100"/>
        <v>0.23920366163453036</v>
      </c>
      <c r="S382" s="1807">
        <f t="shared" si="112"/>
        <v>17.100000000000001</v>
      </c>
      <c r="U382" s="1764">
        <f t="shared" si="104"/>
        <v>0</v>
      </c>
      <c r="V382" s="1764">
        <f t="shared" si="101"/>
        <v>0</v>
      </c>
      <c r="W382" s="1764">
        <f t="shared" si="102"/>
        <v>2618.89</v>
      </c>
      <c r="X382" s="1768">
        <v>2618.89</v>
      </c>
      <c r="Y382" s="1784">
        <v>616198</v>
      </c>
      <c r="Z382" s="1770">
        <v>42503</v>
      </c>
      <c r="AA382" s="1843" t="s">
        <v>104</v>
      </c>
      <c r="AB382" s="1780"/>
      <c r="AC382" s="1762"/>
      <c r="AE382" s="1762"/>
      <c r="AF382" s="1762"/>
      <c r="AG382" s="1762"/>
      <c r="AH382" s="1780"/>
      <c r="AK382" s="1780"/>
      <c r="AL382" s="1780"/>
      <c r="AM382" s="1762"/>
      <c r="AP382" s="1762"/>
      <c r="AQ382" s="1762"/>
      <c r="AR382" s="1780"/>
      <c r="AS382" s="1780"/>
      <c r="AT382" s="1780"/>
      <c r="AU382" s="1780"/>
      <c r="AV382" s="1780"/>
      <c r="AW382" s="1762"/>
      <c r="AZ382" s="1762"/>
      <c r="BA382" s="1762"/>
    </row>
    <row r="383" spans="1:53" x14ac:dyDescent="0.25">
      <c r="A383" s="1869" t="s">
        <v>839</v>
      </c>
      <c r="C383" s="1782" t="s">
        <v>903</v>
      </c>
      <c r="D383" s="1762" t="s">
        <v>768</v>
      </c>
      <c r="E383" s="1762">
        <v>1</v>
      </c>
      <c r="F383" s="1762">
        <v>4</v>
      </c>
      <c r="G383" s="1762">
        <v>4</v>
      </c>
      <c r="H383" s="1762">
        <v>0</v>
      </c>
      <c r="I383" s="1783">
        <v>1</v>
      </c>
      <c r="J383" s="1783">
        <v>1</v>
      </c>
      <c r="K383" s="1783"/>
      <c r="L383" s="1764">
        <v>599.9</v>
      </c>
      <c r="N383" s="1764">
        <f>O383+Q383</f>
        <v>407.91</v>
      </c>
      <c r="O383" s="1764">
        <v>282.91000000000003</v>
      </c>
      <c r="P383" s="1850">
        <f>IF(N383&lt;=0,"",O383/N383)</f>
        <v>0.69355985388933838</v>
      </c>
      <c r="Q383" s="1764">
        <v>125</v>
      </c>
      <c r="R383" s="1850">
        <f>IF(N383&lt;=0,"",Q383/N383)</f>
        <v>0.30644014611066167</v>
      </c>
      <c r="S383" s="1807">
        <f>Q383/$S$1</f>
        <v>5</v>
      </c>
      <c r="U383" s="1764">
        <f>((1-I383)*O383)+((1-J383)*Q383)</f>
        <v>0</v>
      </c>
      <c r="V383" s="1764">
        <f>L383-W383</f>
        <v>0</v>
      </c>
      <c r="W383" s="1764">
        <f t="shared" si="102"/>
        <v>599.9</v>
      </c>
      <c r="X383" s="1768">
        <v>599.9</v>
      </c>
      <c r="Y383" s="1784">
        <v>616198</v>
      </c>
      <c r="Z383" s="1770">
        <v>42503</v>
      </c>
      <c r="AA383" s="1843" t="s">
        <v>104</v>
      </c>
      <c r="AB383" s="1780"/>
      <c r="AC383" s="1762"/>
      <c r="AE383" s="1762"/>
      <c r="AF383" s="1762"/>
      <c r="AG383" s="1762"/>
      <c r="AH383" s="1780"/>
      <c r="AK383" s="1780"/>
      <c r="AL383" s="1780"/>
      <c r="AM383" s="1762"/>
      <c r="AP383" s="1762"/>
      <c r="AQ383" s="1762"/>
      <c r="AR383" s="1780"/>
      <c r="AS383" s="1780"/>
      <c r="AT383" s="1780"/>
      <c r="AU383" s="1780"/>
      <c r="AV383" s="1780"/>
      <c r="AW383" s="1762"/>
      <c r="AZ383" s="1762"/>
      <c r="BA383" s="1762"/>
    </row>
    <row r="384" spans="1:53" x14ac:dyDescent="0.25">
      <c r="A384" s="1869">
        <v>2016100</v>
      </c>
      <c r="C384" s="1782">
        <v>573716</v>
      </c>
      <c r="D384" s="1762" t="s">
        <v>26</v>
      </c>
      <c r="E384" s="1762">
        <v>1</v>
      </c>
      <c r="F384" s="1762">
        <v>6</v>
      </c>
      <c r="G384" s="1762">
        <v>4</v>
      </c>
      <c r="H384" s="1762">
        <v>3</v>
      </c>
      <c r="I384" s="1783">
        <v>1</v>
      </c>
      <c r="J384" s="1783">
        <v>1</v>
      </c>
      <c r="K384" s="1783"/>
      <c r="L384" s="1764">
        <v>2195</v>
      </c>
      <c r="N384" s="1764">
        <f t="shared" si="113"/>
        <v>1440.77</v>
      </c>
      <c r="O384" s="1764">
        <v>1140.77</v>
      </c>
      <c r="P384" s="1850">
        <f t="shared" si="99"/>
        <v>0.79177800759316197</v>
      </c>
      <c r="Q384" s="1764">
        <v>300</v>
      </c>
      <c r="R384" s="1850">
        <f t="shared" si="100"/>
        <v>0.208221992406838</v>
      </c>
      <c r="S384" s="1807">
        <f t="shared" si="112"/>
        <v>12</v>
      </c>
      <c r="U384" s="1764">
        <f t="shared" si="104"/>
        <v>0</v>
      </c>
      <c r="V384" s="1764">
        <f t="shared" si="101"/>
        <v>0</v>
      </c>
      <c r="W384" s="1764">
        <f t="shared" ref="W384:W447" si="114">X384+AC384+AH384+AM384+AO384+AR384</f>
        <v>2195</v>
      </c>
      <c r="X384" s="1768">
        <v>2195</v>
      </c>
      <c r="Y384" s="1784">
        <v>616116</v>
      </c>
      <c r="Z384" s="1770">
        <v>42461</v>
      </c>
      <c r="AA384" s="1843" t="s">
        <v>104</v>
      </c>
      <c r="AB384" s="1780"/>
      <c r="AC384" s="1762"/>
      <c r="AE384" s="1762"/>
      <c r="AF384" s="1762"/>
      <c r="AG384" s="1762"/>
      <c r="AH384" s="1780"/>
      <c r="AK384" s="1780"/>
      <c r="AL384" s="1780"/>
      <c r="AM384" s="1762"/>
      <c r="AP384" s="1762"/>
      <c r="AQ384" s="1762"/>
      <c r="AR384" s="1780"/>
      <c r="AS384" s="1780"/>
      <c r="AT384" s="1780"/>
      <c r="AU384" s="1780"/>
      <c r="AV384" s="1780"/>
      <c r="AW384" s="1762"/>
      <c r="AZ384" s="1762"/>
      <c r="BA384" s="1762"/>
    </row>
    <row r="385" spans="1:53" x14ac:dyDescent="0.25">
      <c r="A385" s="1869">
        <v>2016101</v>
      </c>
      <c r="C385" s="1782">
        <v>573816</v>
      </c>
      <c r="D385" s="1762" t="s">
        <v>26</v>
      </c>
      <c r="E385" s="1762">
        <v>1</v>
      </c>
      <c r="F385" s="1762">
        <v>6</v>
      </c>
      <c r="G385" s="1762">
        <v>4</v>
      </c>
      <c r="H385" s="1762">
        <v>3</v>
      </c>
      <c r="I385" s="1783">
        <v>1</v>
      </c>
      <c r="J385" s="1783">
        <v>1</v>
      </c>
      <c r="K385" s="1783"/>
      <c r="L385" s="1764">
        <v>1900</v>
      </c>
      <c r="N385" s="1764">
        <f t="shared" si="113"/>
        <v>1276.77</v>
      </c>
      <c r="O385" s="1764">
        <v>988.44</v>
      </c>
      <c r="P385" s="1850">
        <f t="shared" si="99"/>
        <v>0.77417232547757242</v>
      </c>
      <c r="Q385" s="1764">
        <v>288.33</v>
      </c>
      <c r="R385" s="1850">
        <f t="shared" si="100"/>
        <v>0.22582767452242769</v>
      </c>
      <c r="S385" s="1807">
        <f t="shared" si="112"/>
        <v>11.533199999999999</v>
      </c>
      <c r="U385" s="1764">
        <f t="shared" si="104"/>
        <v>0</v>
      </c>
      <c r="V385" s="1764">
        <f t="shared" si="101"/>
        <v>0</v>
      </c>
      <c r="W385" s="1764">
        <f t="shared" si="114"/>
        <v>1900</v>
      </c>
      <c r="X385" s="1768">
        <v>1900</v>
      </c>
      <c r="Y385" s="1784">
        <v>616117</v>
      </c>
      <c r="Z385" s="1770">
        <v>42461</v>
      </c>
      <c r="AA385" s="1843" t="s">
        <v>104</v>
      </c>
      <c r="AB385" s="1780"/>
      <c r="AC385" s="1762"/>
      <c r="AE385" s="1762"/>
      <c r="AF385" s="1762"/>
      <c r="AG385" s="1762"/>
      <c r="AH385" s="1780"/>
      <c r="AK385" s="1780"/>
      <c r="AL385" s="1780"/>
      <c r="AM385" s="1762"/>
      <c r="AP385" s="1762"/>
      <c r="AQ385" s="1762"/>
      <c r="AR385" s="1780"/>
      <c r="AS385" s="1780"/>
      <c r="AT385" s="1780"/>
      <c r="AU385" s="1780"/>
      <c r="AV385" s="1780"/>
      <c r="AW385" s="1762"/>
      <c r="AZ385" s="1762"/>
      <c r="BA385" s="1762"/>
    </row>
    <row r="386" spans="1:53" x14ac:dyDescent="0.25">
      <c r="A386" s="1869" t="s">
        <v>984</v>
      </c>
      <c r="C386" s="1782" t="s">
        <v>772</v>
      </c>
      <c r="D386" s="1762" t="s">
        <v>26</v>
      </c>
      <c r="E386" s="1762">
        <v>1</v>
      </c>
      <c r="F386" s="1762">
        <v>11</v>
      </c>
      <c r="G386" s="1762">
        <v>4</v>
      </c>
      <c r="H386" s="1762">
        <v>3</v>
      </c>
      <c r="I386" s="1783">
        <v>1</v>
      </c>
      <c r="J386" s="1783">
        <v>1</v>
      </c>
      <c r="K386" s="1783"/>
      <c r="L386" s="1764">
        <v>8763.5</v>
      </c>
      <c r="M386" s="1764">
        <v>8364</v>
      </c>
      <c r="N386" s="1764">
        <f t="shared" si="113"/>
        <v>5576.21</v>
      </c>
      <c r="O386" s="1764">
        <v>4976.21</v>
      </c>
      <c r="P386" s="1850">
        <f t="shared" si="99"/>
        <v>0.89240003514932187</v>
      </c>
      <c r="Q386" s="1764">
        <v>600</v>
      </c>
      <c r="R386" s="1850">
        <f t="shared" si="100"/>
        <v>0.10759996485067815</v>
      </c>
      <c r="S386" s="1807">
        <f t="shared" si="112"/>
        <v>24</v>
      </c>
      <c r="U386" s="1764">
        <f t="shared" si="104"/>
        <v>0</v>
      </c>
      <c r="V386" s="1764">
        <f t="shared" si="101"/>
        <v>0</v>
      </c>
      <c r="W386" s="1764">
        <f t="shared" si="114"/>
        <v>8763.5</v>
      </c>
      <c r="X386" s="1768">
        <v>8763.5</v>
      </c>
      <c r="Y386" s="1784">
        <v>616176</v>
      </c>
      <c r="Z386" s="1770">
        <v>42503</v>
      </c>
      <c r="AA386" s="1843" t="s">
        <v>104</v>
      </c>
      <c r="AB386" s="1780"/>
      <c r="AC386" s="1762"/>
      <c r="AE386" s="1762"/>
      <c r="AF386" s="1762"/>
      <c r="AG386" s="1762"/>
      <c r="AH386" s="1780"/>
      <c r="AK386" s="1780"/>
      <c r="AL386" s="1780"/>
      <c r="AM386" s="1762"/>
      <c r="AP386" s="1762"/>
      <c r="AQ386" s="1762"/>
      <c r="AR386" s="1780"/>
      <c r="AS386" s="1780"/>
      <c r="AT386" s="1780"/>
      <c r="AU386" s="1780"/>
      <c r="AV386" s="1780"/>
      <c r="AW386" s="1762"/>
      <c r="AZ386" s="1762"/>
      <c r="BA386" s="1762"/>
    </row>
    <row r="387" spans="1:53" x14ac:dyDescent="0.25">
      <c r="A387" s="1866" t="s">
        <v>2070</v>
      </c>
      <c r="C387" s="1782" t="s">
        <v>1257</v>
      </c>
      <c r="D387" s="1762" t="s">
        <v>26</v>
      </c>
      <c r="E387" s="1762">
        <v>0</v>
      </c>
      <c r="F387" s="1762">
        <v>0</v>
      </c>
      <c r="G387" s="1762">
        <v>0</v>
      </c>
      <c r="H387" s="1762">
        <v>0</v>
      </c>
      <c r="I387" s="1783">
        <v>1</v>
      </c>
      <c r="J387" s="1783">
        <v>1</v>
      </c>
      <c r="K387" s="1783"/>
      <c r="L387" s="1764">
        <v>88.4</v>
      </c>
      <c r="N387" s="1764">
        <f>O387+Q387</f>
        <v>58.92</v>
      </c>
      <c r="O387" s="1764">
        <v>58.92</v>
      </c>
      <c r="P387" s="1850">
        <f>IF(N387&lt;=0,"",O387/N387)</f>
        <v>1</v>
      </c>
      <c r="Q387" s="1764">
        <v>0</v>
      </c>
      <c r="R387" s="1850">
        <f>IF(N387&lt;=0,"",Q387/N387)</f>
        <v>0</v>
      </c>
      <c r="S387" s="1807">
        <f>Q387/$S$1</f>
        <v>0</v>
      </c>
      <c r="U387" s="1764">
        <f>((1-I387)*O387)+((1-J387)*Q387)</f>
        <v>0</v>
      </c>
      <c r="V387" s="1764">
        <f>L387-W387</f>
        <v>0</v>
      </c>
      <c r="W387" s="1764">
        <f t="shared" si="114"/>
        <v>88.4</v>
      </c>
      <c r="X387" s="1768">
        <v>88.4</v>
      </c>
      <c r="Y387" s="1784">
        <v>616319</v>
      </c>
      <c r="Z387" s="1770">
        <v>42569</v>
      </c>
      <c r="AA387" s="1843" t="s">
        <v>104</v>
      </c>
      <c r="AB387" s="1780"/>
      <c r="AC387" s="1762"/>
      <c r="AE387" s="1762"/>
      <c r="AF387" s="1762"/>
      <c r="AG387" s="1762"/>
      <c r="AH387" s="1780"/>
      <c r="AK387" s="1780"/>
      <c r="AL387" s="1780"/>
      <c r="AM387" s="1762"/>
      <c r="AP387" s="1762"/>
      <c r="AQ387" s="1762"/>
      <c r="AR387" s="1780"/>
      <c r="AS387" s="1780"/>
      <c r="AT387" s="1780"/>
      <c r="AU387" s="1780"/>
      <c r="AV387" s="1780"/>
      <c r="AW387" s="1762"/>
      <c r="AZ387" s="1762"/>
      <c r="BA387" s="1762"/>
    </row>
    <row r="388" spans="1:53" x14ac:dyDescent="0.25">
      <c r="A388" s="1866">
        <v>2016103</v>
      </c>
      <c r="C388" s="1782" t="s">
        <v>773</v>
      </c>
      <c r="D388" s="1762" t="s">
        <v>26</v>
      </c>
      <c r="E388" s="1762">
        <v>1</v>
      </c>
      <c r="F388" s="1762">
        <v>14</v>
      </c>
      <c r="G388" s="1762">
        <v>8</v>
      </c>
      <c r="H388" s="1762">
        <v>4</v>
      </c>
      <c r="I388" s="1783">
        <v>1</v>
      </c>
      <c r="J388" s="1783">
        <v>1</v>
      </c>
      <c r="K388" s="1783"/>
      <c r="L388" s="1764">
        <v>7766.89</v>
      </c>
      <c r="N388" s="1764">
        <f t="shared" si="113"/>
        <v>0</v>
      </c>
      <c r="O388" s="1764">
        <v>0</v>
      </c>
      <c r="P388" s="1850" t="str">
        <f t="shared" si="99"/>
        <v/>
      </c>
      <c r="Q388" s="1764">
        <v>0</v>
      </c>
      <c r="R388" s="1850" t="str">
        <f t="shared" si="100"/>
        <v/>
      </c>
      <c r="S388" s="1807">
        <f t="shared" si="112"/>
        <v>0</v>
      </c>
      <c r="U388" s="1764">
        <f>((1-I388)*O388)+((1-J388)*Q388)</f>
        <v>0</v>
      </c>
      <c r="V388" s="1764">
        <f t="shared" si="101"/>
        <v>0</v>
      </c>
      <c r="W388" s="1764">
        <f t="shared" si="114"/>
        <v>7766.89</v>
      </c>
      <c r="X388" s="1768">
        <v>7766.89</v>
      </c>
      <c r="Y388" s="1784">
        <v>616225</v>
      </c>
      <c r="Z388" s="1770">
        <v>42537</v>
      </c>
      <c r="AA388" s="1843" t="s">
        <v>104</v>
      </c>
      <c r="AB388" s="1780"/>
      <c r="AC388" s="1762"/>
      <c r="AE388" s="1762"/>
      <c r="AF388" s="1762"/>
      <c r="AG388" s="1762"/>
      <c r="AH388" s="1780"/>
      <c r="AK388" s="1780"/>
      <c r="AL388" s="1780"/>
      <c r="AM388" s="1762"/>
      <c r="AP388" s="1762"/>
      <c r="AQ388" s="1762"/>
      <c r="AR388" s="1780"/>
      <c r="AS388" s="1780"/>
      <c r="AT388" s="1780"/>
      <c r="AU388" s="1780"/>
      <c r="AV388" s="1780"/>
      <c r="AW388" s="1762"/>
      <c r="AZ388" s="1762"/>
      <c r="BA388" s="1762"/>
    </row>
    <row r="389" spans="1:53" x14ac:dyDescent="0.25">
      <c r="A389" s="1866" t="s">
        <v>1240</v>
      </c>
      <c r="C389" s="1782" t="s">
        <v>1256</v>
      </c>
      <c r="D389" s="1762" t="s">
        <v>26</v>
      </c>
      <c r="E389" s="1762">
        <v>0</v>
      </c>
      <c r="F389" s="1762">
        <v>0</v>
      </c>
      <c r="G389" s="1762">
        <v>1</v>
      </c>
      <c r="H389" s="1762">
        <v>0</v>
      </c>
      <c r="I389" s="1783">
        <v>1</v>
      </c>
      <c r="J389" s="1783">
        <v>1</v>
      </c>
      <c r="K389" s="1783"/>
      <c r="L389" s="1764">
        <v>269</v>
      </c>
      <c r="N389" s="1764">
        <f>O389+Q389</f>
        <v>163.5</v>
      </c>
      <c r="O389" s="1764">
        <v>113.5</v>
      </c>
      <c r="P389" s="1850">
        <f>IF(N389&lt;=0,"",O389/N389)</f>
        <v>0.6941896024464832</v>
      </c>
      <c r="Q389" s="1764">
        <v>50</v>
      </c>
      <c r="R389" s="1850">
        <f>IF(N389&lt;=0,"",Q389/N389)</f>
        <v>0.3058103975535168</v>
      </c>
      <c r="S389" s="1807">
        <f>Q389/$S$1</f>
        <v>2</v>
      </c>
      <c r="U389" s="1764">
        <f>((1-I389)*O389)+((1-J389)*Q389)</f>
        <v>0</v>
      </c>
      <c r="V389" s="1764">
        <f>L389-W389</f>
        <v>0</v>
      </c>
      <c r="W389" s="1764">
        <f t="shared" si="114"/>
        <v>269</v>
      </c>
      <c r="X389" s="1768">
        <v>269</v>
      </c>
      <c r="Y389" s="1784">
        <v>616320</v>
      </c>
      <c r="Z389" s="1770">
        <v>42569</v>
      </c>
      <c r="AA389" s="1843" t="s">
        <v>104</v>
      </c>
      <c r="AB389" s="1780"/>
      <c r="AC389" s="1762"/>
      <c r="AE389" s="1762"/>
      <c r="AF389" s="1762"/>
      <c r="AG389" s="1762"/>
      <c r="AH389" s="1780"/>
      <c r="AK389" s="1780"/>
      <c r="AL389" s="1780"/>
      <c r="AM389" s="1762"/>
      <c r="AP389" s="1762"/>
      <c r="AQ389" s="1762"/>
      <c r="AR389" s="1780"/>
      <c r="AS389" s="1780"/>
      <c r="AT389" s="1780"/>
      <c r="AU389" s="1780"/>
      <c r="AV389" s="1780"/>
      <c r="AW389" s="1762"/>
      <c r="AZ389" s="1762"/>
      <c r="BA389" s="1762"/>
    </row>
    <row r="390" spans="1:53" x14ac:dyDescent="0.25">
      <c r="A390" s="1869">
        <v>2016104</v>
      </c>
      <c r="C390" s="1782">
        <v>522516</v>
      </c>
      <c r="D390" s="1762" t="s">
        <v>26</v>
      </c>
      <c r="E390" s="1762">
        <v>1</v>
      </c>
      <c r="F390" s="1762">
        <v>7</v>
      </c>
      <c r="G390" s="1762">
        <v>3</v>
      </c>
      <c r="H390" s="1762">
        <v>3</v>
      </c>
      <c r="I390" s="1783">
        <v>1</v>
      </c>
      <c r="J390" s="1783">
        <v>1</v>
      </c>
      <c r="K390" s="1783"/>
      <c r="L390" s="1764">
        <v>4165.51</v>
      </c>
      <c r="N390" s="1764">
        <f t="shared" si="113"/>
        <v>2831.41</v>
      </c>
      <c r="O390" s="1764">
        <v>2381.41</v>
      </c>
      <c r="P390" s="1850">
        <f t="shared" si="99"/>
        <v>0.84106858420362995</v>
      </c>
      <c r="Q390" s="1764">
        <v>450</v>
      </c>
      <c r="R390" s="1850">
        <f t="shared" si="100"/>
        <v>0.15893141579637002</v>
      </c>
      <c r="S390" s="1807">
        <f t="shared" si="112"/>
        <v>18</v>
      </c>
      <c r="U390" s="1764">
        <f t="shared" si="104"/>
        <v>0</v>
      </c>
      <c r="V390" s="1764">
        <f t="shared" si="101"/>
        <v>0</v>
      </c>
      <c r="W390" s="1764">
        <f t="shared" si="114"/>
        <v>4165.51</v>
      </c>
      <c r="X390" s="1768">
        <v>4165.51</v>
      </c>
      <c r="Y390" s="1784">
        <v>616160</v>
      </c>
      <c r="Z390" s="1770">
        <v>42482</v>
      </c>
      <c r="AA390" s="1843" t="s">
        <v>104</v>
      </c>
      <c r="AB390" s="1780"/>
      <c r="AC390" s="1762"/>
      <c r="AE390" s="1762"/>
      <c r="AF390" s="1762"/>
      <c r="AG390" s="1762"/>
      <c r="AH390" s="1780"/>
      <c r="AK390" s="1780"/>
      <c r="AL390" s="1780"/>
      <c r="AM390" s="1762"/>
      <c r="AP390" s="1762"/>
      <c r="AQ390" s="1762"/>
      <c r="AR390" s="1780"/>
      <c r="AS390" s="1780"/>
      <c r="AT390" s="1780"/>
      <c r="AU390" s="1780"/>
      <c r="AV390" s="1780"/>
      <c r="AW390" s="1762"/>
      <c r="AZ390" s="1762"/>
      <c r="BA390" s="1762"/>
    </row>
    <row r="391" spans="1:53" x14ac:dyDescent="0.25">
      <c r="A391" s="1869">
        <v>2016105</v>
      </c>
      <c r="C391" s="1782">
        <v>590316</v>
      </c>
      <c r="D391" s="1762" t="s">
        <v>26</v>
      </c>
      <c r="E391" s="1762">
        <v>1</v>
      </c>
      <c r="F391" s="1762">
        <v>8</v>
      </c>
      <c r="G391" s="1762">
        <v>7</v>
      </c>
      <c r="H391" s="1762">
        <v>1</v>
      </c>
      <c r="I391" s="1783">
        <v>1</v>
      </c>
      <c r="J391" s="1783">
        <v>1</v>
      </c>
      <c r="K391" s="1783"/>
      <c r="L391" s="1764">
        <v>1397</v>
      </c>
      <c r="N391" s="1764">
        <f t="shared" si="113"/>
        <v>1129.8400000000001</v>
      </c>
      <c r="O391" s="1764">
        <v>854.84</v>
      </c>
      <c r="P391" s="1850">
        <f t="shared" si="99"/>
        <v>0.75660270480776037</v>
      </c>
      <c r="Q391" s="1764">
        <v>275</v>
      </c>
      <c r="R391" s="1850">
        <f t="shared" si="100"/>
        <v>0.24339729519223957</v>
      </c>
      <c r="S391" s="1807">
        <f t="shared" si="112"/>
        <v>11</v>
      </c>
      <c r="U391" s="1764">
        <f t="shared" si="104"/>
        <v>0</v>
      </c>
      <c r="V391" s="1764">
        <f t="shared" si="101"/>
        <v>0</v>
      </c>
      <c r="W391" s="1764">
        <f t="shared" si="114"/>
        <v>1397</v>
      </c>
      <c r="X391" s="1768">
        <v>1397</v>
      </c>
      <c r="Y391" s="1784">
        <v>616133</v>
      </c>
      <c r="Z391" s="1770">
        <v>42479</v>
      </c>
      <c r="AA391" s="1843" t="s">
        <v>104</v>
      </c>
      <c r="AB391" s="1780"/>
      <c r="AC391" s="1762"/>
      <c r="AE391" s="1762"/>
      <c r="AF391" s="1762"/>
      <c r="AG391" s="1762"/>
      <c r="AH391" s="1780"/>
      <c r="AK391" s="1780"/>
      <c r="AL391" s="1780"/>
      <c r="AM391" s="1762"/>
      <c r="AP391" s="1762"/>
      <c r="AQ391" s="1762"/>
      <c r="AR391" s="1780"/>
      <c r="AS391" s="1780"/>
      <c r="AT391" s="1780"/>
      <c r="AU391" s="1780"/>
      <c r="AV391" s="1780"/>
      <c r="AW391" s="1762"/>
      <c r="AZ391" s="1762"/>
      <c r="BA391" s="1762"/>
    </row>
    <row r="392" spans="1:53" x14ac:dyDescent="0.25">
      <c r="A392" s="1869">
        <v>2016106</v>
      </c>
      <c r="C392" s="1782" t="s">
        <v>781</v>
      </c>
      <c r="D392" s="1762" t="s">
        <v>201</v>
      </c>
      <c r="E392" s="1762">
        <v>0</v>
      </c>
      <c r="F392" s="1762">
        <v>2</v>
      </c>
      <c r="G392" s="1762">
        <v>0</v>
      </c>
      <c r="H392" s="1762">
        <v>0</v>
      </c>
      <c r="I392" s="1783">
        <v>1</v>
      </c>
      <c r="J392" s="1783">
        <v>1</v>
      </c>
      <c r="K392" s="1783"/>
      <c r="L392" s="1764">
        <v>731.24</v>
      </c>
      <c r="N392" s="1764">
        <f t="shared" si="113"/>
        <v>470.74</v>
      </c>
      <c r="O392" s="1764">
        <v>420.74</v>
      </c>
      <c r="P392" s="1850">
        <f t="shared" si="99"/>
        <v>0.89378425457789867</v>
      </c>
      <c r="Q392" s="1764">
        <v>50</v>
      </c>
      <c r="R392" s="1850">
        <f t="shared" si="100"/>
        <v>0.10621574542210137</v>
      </c>
      <c r="S392" s="1807">
        <f t="shared" si="112"/>
        <v>2</v>
      </c>
      <c r="U392" s="1764">
        <f t="shared" si="104"/>
        <v>0</v>
      </c>
      <c r="V392" s="1764">
        <f t="shared" si="101"/>
        <v>0</v>
      </c>
      <c r="W392" s="1764">
        <f t="shared" si="114"/>
        <v>731.24</v>
      </c>
      <c r="X392" s="1768">
        <v>731.24</v>
      </c>
      <c r="Y392" s="1784">
        <v>616162</v>
      </c>
      <c r="Z392" s="1770">
        <v>42482</v>
      </c>
      <c r="AA392" s="1843" t="s">
        <v>104</v>
      </c>
      <c r="AB392" s="1780"/>
      <c r="AC392" s="1762"/>
      <c r="AE392" s="1762"/>
      <c r="AF392" s="1762"/>
      <c r="AG392" s="1762"/>
      <c r="AH392" s="1780"/>
      <c r="AK392" s="1780"/>
      <c r="AL392" s="1780"/>
      <c r="AM392" s="1762"/>
      <c r="AP392" s="1762"/>
      <c r="AQ392" s="1762"/>
      <c r="AR392" s="1780"/>
      <c r="AS392" s="1780"/>
      <c r="AT392" s="1780"/>
      <c r="AU392" s="1780"/>
      <c r="AV392" s="1780"/>
      <c r="AW392" s="1762"/>
      <c r="AZ392" s="1762"/>
      <c r="BA392" s="1762"/>
    </row>
    <row r="393" spans="1:53" x14ac:dyDescent="0.25">
      <c r="A393" s="1869">
        <v>2016107</v>
      </c>
      <c r="C393" s="1782" t="s">
        <v>783</v>
      </c>
      <c r="D393" s="1762" t="s">
        <v>26</v>
      </c>
      <c r="E393" s="1762">
        <v>1</v>
      </c>
      <c r="F393" s="1762">
        <v>2</v>
      </c>
      <c r="G393" s="1762">
        <v>1</v>
      </c>
      <c r="H393" s="1762">
        <v>1</v>
      </c>
      <c r="I393" s="1783">
        <v>1</v>
      </c>
      <c r="J393" s="1783">
        <v>1</v>
      </c>
      <c r="K393" s="1783"/>
      <c r="L393" s="1764">
        <v>523</v>
      </c>
      <c r="N393" s="1764">
        <f t="shared" si="113"/>
        <v>391.59</v>
      </c>
      <c r="O393" s="1764">
        <v>275.76</v>
      </c>
      <c r="P393" s="1850">
        <f t="shared" ref="P393:P468" si="115">IF(N393&lt;=0,"",O393/N393)</f>
        <v>0.70420592967133999</v>
      </c>
      <c r="Q393" s="1764">
        <v>115.83</v>
      </c>
      <c r="R393" s="1850">
        <f t="shared" ref="R393:R468" si="116">IF(N393&lt;=0,"",Q393/N393)</f>
        <v>0.29579407032866012</v>
      </c>
      <c r="S393" s="1807">
        <f t="shared" si="112"/>
        <v>4.6331999999999995</v>
      </c>
      <c r="U393" s="1764">
        <f t="shared" si="104"/>
        <v>0</v>
      </c>
      <c r="V393" s="1764">
        <f t="shared" si="101"/>
        <v>0</v>
      </c>
      <c r="W393" s="1764">
        <f t="shared" si="114"/>
        <v>523</v>
      </c>
      <c r="X393" s="1768">
        <v>523</v>
      </c>
      <c r="Y393" s="1784">
        <v>616118</v>
      </c>
      <c r="Z393" s="1770">
        <v>42461</v>
      </c>
      <c r="AA393" s="1843" t="s">
        <v>104</v>
      </c>
      <c r="AB393" s="1780"/>
      <c r="AC393" s="1762"/>
      <c r="AE393" s="1762"/>
      <c r="AF393" s="1762"/>
      <c r="AG393" s="1762"/>
      <c r="AH393" s="1780"/>
      <c r="AK393" s="1780"/>
      <c r="AL393" s="1780"/>
      <c r="AM393" s="1762"/>
      <c r="AP393" s="1762"/>
      <c r="AQ393" s="1762"/>
      <c r="AR393" s="1780"/>
      <c r="AS393" s="1780"/>
      <c r="AT393" s="1780"/>
      <c r="AU393" s="1780"/>
      <c r="AV393" s="1780"/>
      <c r="AW393" s="1762"/>
      <c r="AZ393" s="1762"/>
      <c r="BA393" s="1762"/>
    </row>
    <row r="394" spans="1:53" x14ac:dyDescent="0.25">
      <c r="A394" s="1869">
        <v>2016108</v>
      </c>
      <c r="C394" s="1782">
        <v>502916</v>
      </c>
      <c r="D394" s="1762" t="s">
        <v>26</v>
      </c>
      <c r="E394" s="1762">
        <v>1</v>
      </c>
      <c r="F394" s="1762">
        <v>8</v>
      </c>
      <c r="G394" s="1762">
        <v>6</v>
      </c>
      <c r="H394" s="1762">
        <v>3</v>
      </c>
      <c r="I394" s="1783">
        <v>1</v>
      </c>
      <c r="J394" s="1783">
        <v>1</v>
      </c>
      <c r="K394" s="1783"/>
      <c r="L394" s="1764">
        <v>2122</v>
      </c>
      <c r="N394" s="1764">
        <f t="shared" si="113"/>
        <v>1429.3000000000002</v>
      </c>
      <c r="O394" s="1764">
        <v>1076.3800000000001</v>
      </c>
      <c r="P394" s="1850">
        <f t="shared" si="115"/>
        <v>0.75308192821660946</v>
      </c>
      <c r="Q394" s="1764">
        <v>352.92</v>
      </c>
      <c r="R394" s="1850">
        <f t="shared" si="116"/>
        <v>0.24691807178339045</v>
      </c>
      <c r="S394" s="1807">
        <f t="shared" si="112"/>
        <v>14.116800000000001</v>
      </c>
      <c r="U394" s="1764">
        <f t="shared" si="104"/>
        <v>0</v>
      </c>
      <c r="V394" s="1764">
        <f t="shared" si="101"/>
        <v>0</v>
      </c>
      <c r="W394" s="1764">
        <f t="shared" si="114"/>
        <v>2122</v>
      </c>
      <c r="X394" s="1768">
        <v>2122</v>
      </c>
      <c r="Y394" s="1784">
        <v>616148</v>
      </c>
      <c r="Z394" s="1770">
        <v>42482</v>
      </c>
      <c r="AA394" s="1843" t="s">
        <v>104</v>
      </c>
      <c r="AB394" s="1780"/>
      <c r="AC394" s="1762"/>
      <c r="AE394" s="1762"/>
      <c r="AF394" s="1762"/>
      <c r="AG394" s="1762"/>
      <c r="AH394" s="1780"/>
      <c r="AK394" s="1780"/>
      <c r="AL394" s="1780"/>
      <c r="AM394" s="1762"/>
      <c r="AP394" s="1762"/>
      <c r="AQ394" s="1762"/>
      <c r="AR394" s="1780"/>
      <c r="AS394" s="1780"/>
      <c r="AT394" s="1780"/>
      <c r="AU394" s="1780"/>
      <c r="AV394" s="1780"/>
      <c r="AW394" s="1762"/>
      <c r="AZ394" s="1762"/>
      <c r="BA394" s="1762"/>
    </row>
    <row r="395" spans="1:53" x14ac:dyDescent="0.25">
      <c r="A395" s="1869">
        <v>2016109</v>
      </c>
      <c r="C395" s="1782">
        <v>573916</v>
      </c>
      <c r="D395" s="1762" t="s">
        <v>26</v>
      </c>
      <c r="E395" s="1762">
        <v>1</v>
      </c>
      <c r="F395" s="1762">
        <v>10</v>
      </c>
      <c r="G395" s="1762">
        <v>5</v>
      </c>
      <c r="H395" s="1762">
        <v>3</v>
      </c>
      <c r="I395" s="1783">
        <v>1</v>
      </c>
      <c r="J395" s="1783">
        <v>1</v>
      </c>
      <c r="K395" s="1783"/>
      <c r="L395" s="1764">
        <v>3224</v>
      </c>
      <c r="N395" s="1764">
        <f t="shared" si="113"/>
        <v>1988.27</v>
      </c>
      <c r="O395" s="1764">
        <v>1499.1</v>
      </c>
      <c r="P395" s="1850">
        <f t="shared" si="115"/>
        <v>0.75397204605008372</v>
      </c>
      <c r="Q395" s="1764">
        <v>489.17</v>
      </c>
      <c r="R395" s="1850">
        <f t="shared" si="116"/>
        <v>0.24602795394991628</v>
      </c>
      <c r="S395" s="1807">
        <f t="shared" si="112"/>
        <v>19.566800000000001</v>
      </c>
      <c r="U395" s="1764">
        <f t="shared" si="104"/>
        <v>0</v>
      </c>
      <c r="V395" s="1764">
        <f t="shared" si="101"/>
        <v>0</v>
      </c>
      <c r="W395" s="1764">
        <f t="shared" si="114"/>
        <v>3224</v>
      </c>
      <c r="X395" s="1768">
        <v>3224</v>
      </c>
      <c r="Y395" s="1784">
        <v>616149</v>
      </c>
      <c r="Z395" s="1770">
        <v>42482</v>
      </c>
      <c r="AA395" s="1843" t="s">
        <v>104</v>
      </c>
      <c r="AB395" s="1780"/>
      <c r="AC395" s="1762"/>
      <c r="AE395" s="1762"/>
      <c r="AF395" s="1762"/>
      <c r="AG395" s="1762"/>
      <c r="AH395" s="1780"/>
      <c r="AK395" s="1780"/>
      <c r="AL395" s="1780"/>
      <c r="AM395" s="1762"/>
      <c r="AP395" s="1762"/>
      <c r="AQ395" s="1762"/>
      <c r="AR395" s="1780"/>
      <c r="AS395" s="1780"/>
      <c r="AT395" s="1780"/>
      <c r="AU395" s="1780"/>
      <c r="AV395" s="1780"/>
      <c r="AW395" s="1762"/>
      <c r="AZ395" s="1762"/>
      <c r="BA395" s="1762"/>
    </row>
    <row r="396" spans="1:53" x14ac:dyDescent="0.25">
      <c r="A396" s="1869">
        <v>2016110</v>
      </c>
      <c r="C396" s="1782">
        <v>575116</v>
      </c>
      <c r="D396" s="1762" t="s">
        <v>26</v>
      </c>
      <c r="E396" s="1762">
        <v>1</v>
      </c>
      <c r="F396" s="1762">
        <v>2</v>
      </c>
      <c r="G396" s="1762">
        <v>2</v>
      </c>
      <c r="H396" s="1762">
        <v>0</v>
      </c>
      <c r="I396" s="1783">
        <v>1</v>
      </c>
      <c r="J396" s="1783">
        <v>1</v>
      </c>
      <c r="K396" s="1783"/>
      <c r="L396" s="1764">
        <v>220</v>
      </c>
      <c r="N396" s="1764">
        <f t="shared" si="113"/>
        <v>177.99</v>
      </c>
      <c r="O396" s="1764">
        <v>115.9</v>
      </c>
      <c r="P396" s="1850">
        <f t="shared" si="115"/>
        <v>0.65116017753806399</v>
      </c>
      <c r="Q396" s="1764">
        <v>62.09</v>
      </c>
      <c r="R396" s="1850">
        <f t="shared" si="116"/>
        <v>0.34883982246193607</v>
      </c>
      <c r="S396" s="1807">
        <f t="shared" si="112"/>
        <v>2.4836</v>
      </c>
      <c r="U396" s="1764">
        <f t="shared" si="104"/>
        <v>0</v>
      </c>
      <c r="V396" s="1764">
        <f t="shared" si="101"/>
        <v>0</v>
      </c>
      <c r="W396" s="1764">
        <f t="shared" si="114"/>
        <v>220</v>
      </c>
      <c r="X396" s="1768">
        <v>220</v>
      </c>
      <c r="Y396" s="1784">
        <v>616134</v>
      </c>
      <c r="Z396" s="1770">
        <v>42479</v>
      </c>
      <c r="AA396" s="1843" t="s">
        <v>104</v>
      </c>
      <c r="AB396" s="1780"/>
      <c r="AC396" s="1762"/>
      <c r="AE396" s="1762"/>
      <c r="AF396" s="1762"/>
      <c r="AG396" s="1762"/>
      <c r="AH396" s="1780"/>
      <c r="AK396" s="1780"/>
      <c r="AL396" s="1780"/>
      <c r="AM396" s="1762"/>
      <c r="AP396" s="1762"/>
      <c r="AQ396" s="1762"/>
      <c r="AR396" s="1780"/>
      <c r="AS396" s="1780"/>
      <c r="AT396" s="1780"/>
      <c r="AU396" s="1780"/>
      <c r="AV396" s="1780"/>
      <c r="AW396" s="1762"/>
      <c r="AZ396" s="1762"/>
      <c r="BA396" s="1762"/>
    </row>
    <row r="397" spans="1:53" x14ac:dyDescent="0.25">
      <c r="A397" s="1892">
        <v>2016111</v>
      </c>
      <c r="B397" s="1890"/>
      <c r="C397" s="1861">
        <v>474616</v>
      </c>
      <c r="D397" s="1762" t="s">
        <v>26</v>
      </c>
      <c r="E397" s="1762">
        <v>1</v>
      </c>
      <c r="F397" s="1762">
        <v>10</v>
      </c>
      <c r="G397" s="1762">
        <v>4</v>
      </c>
      <c r="H397" s="1762">
        <v>6</v>
      </c>
      <c r="I397" s="1783">
        <v>1</v>
      </c>
      <c r="J397" s="1783">
        <v>1</v>
      </c>
      <c r="K397" s="1783"/>
      <c r="L397" s="1764">
        <v>3172</v>
      </c>
      <c r="N397" s="1764">
        <f t="shared" si="113"/>
        <v>2199.2400000000002</v>
      </c>
      <c r="O397" s="1764">
        <v>1694.66</v>
      </c>
      <c r="P397" s="1850">
        <f t="shared" si="115"/>
        <v>0.77056619559484185</v>
      </c>
      <c r="Q397" s="1764">
        <v>504.58</v>
      </c>
      <c r="R397" s="1850">
        <f t="shared" si="116"/>
        <v>0.22943380440515812</v>
      </c>
      <c r="S397" s="1807">
        <f t="shared" si="112"/>
        <v>20.183199999999999</v>
      </c>
      <c r="U397" s="1764">
        <f t="shared" si="104"/>
        <v>0</v>
      </c>
      <c r="V397" s="1764">
        <f t="shared" si="101"/>
        <v>0</v>
      </c>
      <c r="W397" s="1764">
        <f t="shared" si="114"/>
        <v>3172</v>
      </c>
      <c r="X397" s="1768">
        <v>3172</v>
      </c>
      <c r="Y397" s="1784">
        <v>616150</v>
      </c>
      <c r="Z397" s="1770">
        <v>42482</v>
      </c>
      <c r="AA397" s="1843" t="s">
        <v>104</v>
      </c>
      <c r="AB397" s="1780"/>
      <c r="AC397" s="1762"/>
      <c r="AE397" s="1762"/>
      <c r="AF397" s="1762"/>
      <c r="AG397" s="1762"/>
      <c r="AH397" s="1780"/>
      <c r="AK397" s="1780"/>
      <c r="AL397" s="1780"/>
      <c r="AM397" s="1762"/>
      <c r="AP397" s="1762"/>
      <c r="AQ397" s="1762"/>
      <c r="AR397" s="1780"/>
      <c r="AS397" s="1780"/>
      <c r="AT397" s="1780"/>
      <c r="AU397" s="1780"/>
      <c r="AV397" s="1780"/>
      <c r="AW397" s="1762"/>
      <c r="AZ397" s="1762"/>
      <c r="BA397" s="1762"/>
    </row>
    <row r="398" spans="1:53" x14ac:dyDescent="0.25">
      <c r="A398" s="1892">
        <v>2016112</v>
      </c>
      <c r="B398" s="1890"/>
      <c r="C398" s="1861" t="s">
        <v>676</v>
      </c>
      <c r="D398" s="1762" t="s">
        <v>201</v>
      </c>
      <c r="E398" s="1762">
        <v>1</v>
      </c>
      <c r="F398" s="1762">
        <v>1</v>
      </c>
      <c r="G398" s="1762">
        <v>1</v>
      </c>
      <c r="H398" s="1762">
        <v>0</v>
      </c>
      <c r="I398" s="1783">
        <v>1</v>
      </c>
      <c r="J398" s="1783">
        <v>1</v>
      </c>
      <c r="K398" s="1783"/>
      <c r="L398" s="1764">
        <v>421</v>
      </c>
      <c r="N398" s="1764">
        <f t="shared" si="113"/>
        <v>0</v>
      </c>
      <c r="O398" s="1764">
        <v>0</v>
      </c>
      <c r="P398" s="1850" t="str">
        <f t="shared" si="115"/>
        <v/>
      </c>
      <c r="Q398" s="1764">
        <v>0</v>
      </c>
      <c r="R398" s="1850" t="str">
        <f t="shared" si="116"/>
        <v/>
      </c>
      <c r="S398" s="1807">
        <f t="shared" si="112"/>
        <v>0</v>
      </c>
      <c r="U398" s="1764">
        <f t="shared" si="104"/>
        <v>0</v>
      </c>
      <c r="V398" s="1764">
        <f t="shared" si="101"/>
        <v>0</v>
      </c>
      <c r="W398" s="1764">
        <f t="shared" si="114"/>
        <v>421</v>
      </c>
      <c r="X398" s="1768">
        <v>421</v>
      </c>
      <c r="Y398" s="1784">
        <v>616169</v>
      </c>
      <c r="Z398" s="1770">
        <v>42493</v>
      </c>
      <c r="AA398" s="1843" t="s">
        <v>104</v>
      </c>
      <c r="AB398" s="1780"/>
      <c r="AC398" s="1762"/>
      <c r="AE398" s="1762"/>
      <c r="AF398" s="1762"/>
      <c r="AG398" s="1762"/>
      <c r="AH398" s="1780"/>
      <c r="AK398" s="1780"/>
      <c r="AL398" s="1780"/>
      <c r="AM398" s="1762"/>
      <c r="AP398" s="1762"/>
      <c r="AQ398" s="1762"/>
      <c r="AR398" s="1780"/>
      <c r="AS398" s="1780"/>
      <c r="AT398" s="1780"/>
      <c r="AU398" s="1780"/>
      <c r="AV398" s="1780"/>
      <c r="AW398" s="1762"/>
      <c r="AZ398" s="1762"/>
      <c r="BA398" s="1762"/>
    </row>
    <row r="399" spans="1:53" x14ac:dyDescent="0.25">
      <c r="A399" s="1892">
        <v>2016113</v>
      </c>
      <c r="B399" s="1890"/>
      <c r="C399" s="1861" t="s">
        <v>805</v>
      </c>
      <c r="D399" s="1762" t="s">
        <v>317</v>
      </c>
      <c r="E399" s="1762">
        <v>1</v>
      </c>
      <c r="F399" s="1762">
        <v>1</v>
      </c>
      <c r="G399" s="1762">
        <v>2</v>
      </c>
      <c r="H399" s="1762">
        <v>0</v>
      </c>
      <c r="I399" s="1783">
        <v>1</v>
      </c>
      <c r="J399" s="1783">
        <v>1</v>
      </c>
      <c r="K399" s="1783"/>
      <c r="L399" s="1764">
        <v>351.48</v>
      </c>
      <c r="N399" s="1764">
        <f t="shared" si="113"/>
        <v>247.62</v>
      </c>
      <c r="O399" s="1764">
        <v>178.45</v>
      </c>
      <c r="P399" s="1850">
        <f t="shared" si="115"/>
        <v>0.72066068976657771</v>
      </c>
      <c r="Q399" s="1764">
        <v>69.17</v>
      </c>
      <c r="R399" s="1850">
        <f t="shared" si="116"/>
        <v>0.27933931023342218</v>
      </c>
      <c r="S399" s="1807">
        <f t="shared" si="112"/>
        <v>2.7667999999999999</v>
      </c>
      <c r="U399" s="1764">
        <f t="shared" si="104"/>
        <v>0</v>
      </c>
      <c r="V399" s="1764">
        <f t="shared" si="101"/>
        <v>0</v>
      </c>
      <c r="W399" s="1764">
        <f t="shared" si="114"/>
        <v>351.48</v>
      </c>
      <c r="X399" s="1768">
        <v>351.48</v>
      </c>
      <c r="Y399" s="1784">
        <v>616199</v>
      </c>
      <c r="Z399" s="1770">
        <v>42503</v>
      </c>
      <c r="AA399" s="1843" t="s">
        <v>104</v>
      </c>
      <c r="AB399" s="1780"/>
      <c r="AC399" s="1762"/>
      <c r="AE399" s="1762"/>
      <c r="AF399" s="1762"/>
      <c r="AG399" s="1762"/>
      <c r="AH399" s="1780"/>
      <c r="AK399" s="1780"/>
      <c r="AL399" s="1780"/>
      <c r="AM399" s="1762"/>
      <c r="AP399" s="1762"/>
      <c r="AQ399" s="1762"/>
      <c r="AR399" s="1780"/>
      <c r="AS399" s="1780"/>
      <c r="AT399" s="1780"/>
      <c r="AU399" s="1780"/>
      <c r="AV399" s="1780"/>
      <c r="AW399" s="1762"/>
      <c r="AZ399" s="1762"/>
      <c r="BA399" s="1762"/>
    </row>
    <row r="400" spans="1:53" x14ac:dyDescent="0.25">
      <c r="A400" s="1893">
        <v>2016114</v>
      </c>
      <c r="B400" s="1890"/>
      <c r="C400" s="1861" t="s">
        <v>861</v>
      </c>
      <c r="D400" s="1762" t="s">
        <v>26</v>
      </c>
      <c r="E400" s="1762">
        <v>0</v>
      </c>
      <c r="F400" s="1762">
        <v>0</v>
      </c>
      <c r="G400" s="1762">
        <v>0</v>
      </c>
      <c r="H400" s="1762">
        <v>0</v>
      </c>
      <c r="I400" s="1783">
        <v>1</v>
      </c>
      <c r="J400" s="1783">
        <v>1</v>
      </c>
      <c r="K400" s="1783"/>
      <c r="L400" s="1764">
        <v>19.28</v>
      </c>
      <c r="N400" s="1764">
        <f t="shared" si="113"/>
        <v>9.64</v>
      </c>
      <c r="O400" s="1764">
        <v>9.64</v>
      </c>
      <c r="P400" s="1850">
        <f t="shared" si="115"/>
        <v>1</v>
      </c>
      <c r="Q400" s="1764">
        <v>0</v>
      </c>
      <c r="R400" s="1850">
        <f t="shared" si="116"/>
        <v>0</v>
      </c>
      <c r="S400" s="1807">
        <f t="shared" si="112"/>
        <v>0</v>
      </c>
      <c r="U400" s="1764">
        <f t="shared" si="104"/>
        <v>0</v>
      </c>
      <c r="V400" s="1764">
        <f t="shared" si="101"/>
        <v>0</v>
      </c>
      <c r="W400" s="1764">
        <f t="shared" si="114"/>
        <v>19.28</v>
      </c>
      <c r="X400" s="1768">
        <v>19.28</v>
      </c>
      <c r="Y400" s="1784">
        <v>616350</v>
      </c>
      <c r="Z400" s="1770">
        <v>42608</v>
      </c>
      <c r="AA400" s="1843" t="s">
        <v>104</v>
      </c>
      <c r="AB400" s="1780"/>
      <c r="AC400" s="1762"/>
      <c r="AE400" s="1762"/>
      <c r="AF400" s="1762"/>
      <c r="AG400" s="1762"/>
      <c r="AH400" s="1780"/>
      <c r="AK400" s="1780"/>
      <c r="AL400" s="1780"/>
      <c r="AM400" s="1762"/>
      <c r="AP400" s="1762"/>
      <c r="AQ400" s="1762"/>
      <c r="AR400" s="1780"/>
      <c r="AS400" s="1780"/>
      <c r="AT400" s="1780"/>
      <c r="AU400" s="1780"/>
      <c r="AV400" s="1780"/>
      <c r="AW400" s="1762"/>
      <c r="AZ400" s="1762"/>
      <c r="BA400" s="1762"/>
    </row>
    <row r="401" spans="1:53" x14ac:dyDescent="0.25">
      <c r="A401" s="1869">
        <v>2016115</v>
      </c>
      <c r="C401" s="1782" t="s">
        <v>887</v>
      </c>
      <c r="D401" s="1762" t="s">
        <v>26</v>
      </c>
      <c r="E401" s="1862">
        <v>1</v>
      </c>
      <c r="F401" s="1862">
        <v>10</v>
      </c>
      <c r="G401" s="1862">
        <v>3</v>
      </c>
      <c r="H401" s="1862">
        <v>5</v>
      </c>
      <c r="I401" s="1783">
        <v>1</v>
      </c>
      <c r="J401" s="1783">
        <v>1</v>
      </c>
      <c r="K401" s="1783"/>
      <c r="L401" s="1764">
        <v>4610</v>
      </c>
      <c r="N401" s="1764">
        <f t="shared" si="113"/>
        <v>2377.38</v>
      </c>
      <c r="O401" s="1764">
        <v>1816.96</v>
      </c>
      <c r="P401" s="1850">
        <f t="shared" si="115"/>
        <v>0.76426991057382498</v>
      </c>
      <c r="Q401" s="1764">
        <v>560.41999999999996</v>
      </c>
      <c r="R401" s="1850">
        <f t="shared" si="116"/>
        <v>0.23573008942617502</v>
      </c>
      <c r="S401" s="1807">
        <f t="shared" si="112"/>
        <v>22.416799999999999</v>
      </c>
      <c r="U401" s="1764">
        <f t="shared" ref="U401:U432" si="117">((1-I401)*O401)+((1-J401)*Q401)</f>
        <v>0</v>
      </c>
      <c r="V401" s="1764">
        <f t="shared" si="101"/>
        <v>0</v>
      </c>
      <c r="W401" s="1764">
        <f t="shared" si="114"/>
        <v>4610</v>
      </c>
      <c r="X401" s="1768">
        <v>4610</v>
      </c>
      <c r="Y401" s="1784">
        <v>161135</v>
      </c>
      <c r="Z401" s="1770">
        <v>42479</v>
      </c>
      <c r="AA401" s="1843" t="s">
        <v>104</v>
      </c>
      <c r="AB401" s="1780"/>
      <c r="AC401" s="1762"/>
      <c r="AE401" s="1762"/>
      <c r="AF401" s="1762"/>
      <c r="AG401" s="1762"/>
      <c r="AH401" s="1780"/>
      <c r="AK401" s="1780"/>
      <c r="AL401" s="1780"/>
      <c r="AM401" s="1762"/>
      <c r="AP401" s="1762"/>
      <c r="AQ401" s="1762"/>
      <c r="AR401" s="1780"/>
      <c r="AS401" s="1780"/>
      <c r="AT401" s="1780"/>
      <c r="AU401" s="1780"/>
      <c r="AV401" s="1780"/>
      <c r="AW401" s="1762"/>
      <c r="AZ401" s="1762"/>
      <c r="BA401" s="1762"/>
    </row>
    <row r="402" spans="1:53" x14ac:dyDescent="0.25">
      <c r="A402" s="1869">
        <v>2016116</v>
      </c>
      <c r="C402" s="1782">
        <v>561416</v>
      </c>
      <c r="D402" s="1762" t="s">
        <v>26</v>
      </c>
      <c r="E402" s="1862">
        <v>1</v>
      </c>
      <c r="F402" s="1862">
        <v>7</v>
      </c>
      <c r="G402" s="1862">
        <v>4</v>
      </c>
      <c r="H402" s="1862">
        <v>5</v>
      </c>
      <c r="I402" s="1783">
        <v>1</v>
      </c>
      <c r="J402" s="1783">
        <v>1</v>
      </c>
      <c r="K402" s="1783"/>
      <c r="L402" s="1764">
        <v>4426</v>
      </c>
      <c r="N402" s="1764">
        <f t="shared" si="113"/>
        <v>2463.56</v>
      </c>
      <c r="O402" s="1764">
        <v>2003.14</v>
      </c>
      <c r="P402" s="1850">
        <f t="shared" si="115"/>
        <v>0.81310786016983561</v>
      </c>
      <c r="Q402" s="1764">
        <v>460.42</v>
      </c>
      <c r="R402" s="1850">
        <f t="shared" si="116"/>
        <v>0.18689213983016448</v>
      </c>
      <c r="S402" s="1807">
        <f t="shared" si="112"/>
        <v>18.416800000000002</v>
      </c>
      <c r="U402" s="1764">
        <f t="shared" si="117"/>
        <v>0</v>
      </c>
      <c r="V402" s="1764">
        <f t="shared" si="101"/>
        <v>0</v>
      </c>
      <c r="W402" s="1764">
        <f t="shared" si="114"/>
        <v>4426</v>
      </c>
      <c r="X402" s="1768">
        <v>4426</v>
      </c>
      <c r="Y402" s="1784">
        <v>616136</v>
      </c>
      <c r="Z402" s="1770">
        <v>42479</v>
      </c>
      <c r="AA402" s="1843" t="s">
        <v>104</v>
      </c>
      <c r="AB402" s="1780"/>
      <c r="AC402" s="1762"/>
      <c r="AE402" s="1762"/>
      <c r="AF402" s="1762"/>
      <c r="AG402" s="1762"/>
      <c r="AH402" s="1780"/>
      <c r="AK402" s="1780"/>
      <c r="AL402" s="1780"/>
      <c r="AM402" s="1762"/>
      <c r="AP402" s="1762"/>
      <c r="AQ402" s="1762"/>
      <c r="AR402" s="1780"/>
      <c r="AS402" s="1780"/>
      <c r="AT402" s="1780"/>
      <c r="AU402" s="1780"/>
      <c r="AV402" s="1780"/>
      <c r="AW402" s="1762"/>
      <c r="AZ402" s="1762"/>
      <c r="BA402" s="1762"/>
    </row>
    <row r="403" spans="1:53" x14ac:dyDescent="0.25">
      <c r="A403" s="1869">
        <v>2016117</v>
      </c>
      <c r="C403" s="1782">
        <v>569716</v>
      </c>
      <c r="D403" s="1762" t="s">
        <v>26</v>
      </c>
      <c r="E403" s="1862">
        <v>1</v>
      </c>
      <c r="F403" s="1862">
        <v>10</v>
      </c>
      <c r="G403" s="1862">
        <v>7</v>
      </c>
      <c r="H403" s="1862">
        <v>4</v>
      </c>
      <c r="I403" s="1783">
        <v>1</v>
      </c>
      <c r="J403" s="1783">
        <v>1</v>
      </c>
      <c r="K403" s="1783"/>
      <c r="L403" s="1764">
        <v>3303</v>
      </c>
      <c r="N403" s="1764">
        <f t="shared" si="113"/>
        <v>2070.8599999999997</v>
      </c>
      <c r="O403" s="1764">
        <v>1580.86</v>
      </c>
      <c r="P403" s="1850">
        <f t="shared" si="115"/>
        <v>0.7633833286653855</v>
      </c>
      <c r="Q403" s="1764">
        <v>490</v>
      </c>
      <c r="R403" s="1850">
        <f t="shared" si="116"/>
        <v>0.23661667133461464</v>
      </c>
      <c r="S403" s="1807">
        <f t="shared" si="112"/>
        <v>19.600000000000001</v>
      </c>
      <c r="U403" s="1764">
        <f t="shared" si="117"/>
        <v>0</v>
      </c>
      <c r="V403" s="1764">
        <f t="shared" si="101"/>
        <v>0</v>
      </c>
      <c r="W403" s="1764">
        <f t="shared" si="114"/>
        <v>3303</v>
      </c>
      <c r="X403" s="1768">
        <v>3303</v>
      </c>
      <c r="Y403" s="1784">
        <v>616137</v>
      </c>
      <c r="Z403" s="1770">
        <v>42479</v>
      </c>
      <c r="AA403" s="1843" t="s">
        <v>104</v>
      </c>
      <c r="AB403" s="1780"/>
      <c r="AC403" s="1762"/>
      <c r="AE403" s="1762"/>
      <c r="AF403" s="1762"/>
      <c r="AG403" s="1762"/>
      <c r="AH403" s="1780"/>
      <c r="AK403" s="1780"/>
      <c r="AL403" s="1780"/>
      <c r="AM403" s="1762"/>
      <c r="AP403" s="1762"/>
      <c r="AQ403" s="1762"/>
      <c r="AR403" s="1780"/>
      <c r="AS403" s="1780"/>
      <c r="AT403" s="1780"/>
      <c r="AU403" s="1780"/>
      <c r="AV403" s="1780"/>
      <c r="AW403" s="1762"/>
      <c r="AZ403" s="1762"/>
      <c r="BA403" s="1762"/>
    </row>
    <row r="404" spans="1:53" x14ac:dyDescent="0.25">
      <c r="A404" s="1869">
        <v>2016118</v>
      </c>
      <c r="C404" s="1782">
        <v>583116</v>
      </c>
      <c r="D404" s="1762" t="s">
        <v>26</v>
      </c>
      <c r="E404" s="1862">
        <v>1</v>
      </c>
      <c r="F404" s="1862">
        <v>8</v>
      </c>
      <c r="G404" s="1862">
        <v>6</v>
      </c>
      <c r="H404" s="1862">
        <v>3</v>
      </c>
      <c r="I404" s="1783">
        <v>1</v>
      </c>
      <c r="J404" s="1783">
        <v>1</v>
      </c>
      <c r="K404" s="1783"/>
      <c r="L404" s="1764">
        <v>1959</v>
      </c>
      <c r="N404" s="1764">
        <f t="shared" si="113"/>
        <v>1515.4</v>
      </c>
      <c r="O404" s="1764">
        <v>1162.9000000000001</v>
      </c>
      <c r="P404" s="1850">
        <f t="shared" si="115"/>
        <v>0.76738814834367164</v>
      </c>
      <c r="Q404" s="1764">
        <v>352.5</v>
      </c>
      <c r="R404" s="1850">
        <f t="shared" si="116"/>
        <v>0.23261185165632836</v>
      </c>
      <c r="S404" s="1807">
        <f t="shared" si="112"/>
        <v>14.1</v>
      </c>
      <c r="U404" s="1764">
        <f t="shared" si="117"/>
        <v>0</v>
      </c>
      <c r="V404" s="1764">
        <f t="shared" si="101"/>
        <v>0</v>
      </c>
      <c r="W404" s="1764">
        <f t="shared" si="114"/>
        <v>1959</v>
      </c>
      <c r="X404" s="1768">
        <v>1959</v>
      </c>
      <c r="Y404" s="1784">
        <v>616138</v>
      </c>
      <c r="Z404" s="1770">
        <v>42479</v>
      </c>
      <c r="AA404" s="1843" t="s">
        <v>104</v>
      </c>
      <c r="AB404" s="1780"/>
      <c r="AC404" s="1762"/>
      <c r="AE404" s="1762"/>
      <c r="AF404" s="1762"/>
      <c r="AG404" s="1762"/>
      <c r="AH404" s="1780"/>
      <c r="AK404" s="1780"/>
      <c r="AL404" s="1780"/>
      <c r="AM404" s="1762"/>
      <c r="AP404" s="1762"/>
      <c r="AQ404" s="1762"/>
      <c r="AR404" s="1780"/>
      <c r="AS404" s="1780"/>
      <c r="AT404" s="1780"/>
      <c r="AU404" s="1780"/>
      <c r="AV404" s="1780"/>
      <c r="AW404" s="1762"/>
      <c r="AZ404" s="1762"/>
      <c r="BA404" s="1762"/>
    </row>
    <row r="405" spans="1:53" x14ac:dyDescent="0.25">
      <c r="A405" s="1869">
        <v>2016119</v>
      </c>
      <c r="C405" s="1782">
        <v>563316</v>
      </c>
      <c r="D405" s="1762" t="s">
        <v>26</v>
      </c>
      <c r="E405" s="1813">
        <v>1</v>
      </c>
      <c r="F405" s="1862">
        <v>13</v>
      </c>
      <c r="G405" s="1862">
        <v>4</v>
      </c>
      <c r="H405" s="1862">
        <v>5</v>
      </c>
      <c r="I405" s="1783">
        <v>1</v>
      </c>
      <c r="J405" s="1783">
        <v>1</v>
      </c>
      <c r="K405" s="1783"/>
      <c r="L405" s="1764">
        <v>6040</v>
      </c>
      <c r="N405" s="1764">
        <f t="shared" si="113"/>
        <v>4079.46</v>
      </c>
      <c r="O405" s="1764">
        <v>3404.46</v>
      </c>
      <c r="P405" s="1850">
        <f t="shared" si="115"/>
        <v>0.83453692400464763</v>
      </c>
      <c r="Q405" s="1764">
        <v>675</v>
      </c>
      <c r="R405" s="1850">
        <f t="shared" si="116"/>
        <v>0.16546307599535232</v>
      </c>
      <c r="S405" s="1807">
        <f t="shared" si="112"/>
        <v>27</v>
      </c>
      <c r="U405" s="1764">
        <f t="shared" si="117"/>
        <v>0</v>
      </c>
      <c r="V405" s="1764">
        <f t="shared" si="101"/>
        <v>0</v>
      </c>
      <c r="W405" s="1764">
        <f t="shared" si="114"/>
        <v>6040</v>
      </c>
      <c r="X405" s="1768">
        <v>6040</v>
      </c>
      <c r="Y405" s="1784">
        <v>616139</v>
      </c>
      <c r="Z405" s="1770">
        <v>42479</v>
      </c>
      <c r="AA405" s="1843" t="s">
        <v>104</v>
      </c>
      <c r="AB405" s="1780"/>
      <c r="AC405" s="1762"/>
      <c r="AE405" s="1762"/>
      <c r="AF405" s="1762"/>
      <c r="AG405" s="1762"/>
      <c r="AH405" s="1780"/>
      <c r="AK405" s="1780"/>
      <c r="AL405" s="1780"/>
      <c r="AM405" s="1762"/>
      <c r="AP405" s="1762"/>
      <c r="AQ405" s="1762"/>
      <c r="AR405" s="1780"/>
      <c r="AS405" s="1780"/>
      <c r="AT405" s="1780"/>
      <c r="AU405" s="1780"/>
      <c r="AV405" s="1780"/>
      <c r="AW405" s="1762"/>
      <c r="AZ405" s="1762"/>
      <c r="BA405" s="1762"/>
    </row>
    <row r="406" spans="1:53" x14ac:dyDescent="0.25">
      <c r="A406" s="1869">
        <v>2016120</v>
      </c>
      <c r="C406" s="1782">
        <v>502416</v>
      </c>
      <c r="D406" s="1762" t="s">
        <v>26</v>
      </c>
      <c r="E406" s="1762">
        <v>1</v>
      </c>
      <c r="F406" s="1762">
        <v>9</v>
      </c>
      <c r="G406" s="1762">
        <v>2</v>
      </c>
      <c r="H406" s="1762">
        <v>9</v>
      </c>
      <c r="I406" s="1783">
        <v>1</v>
      </c>
      <c r="J406" s="1783">
        <v>1</v>
      </c>
      <c r="K406" s="1783"/>
      <c r="L406" s="1764">
        <v>3710</v>
      </c>
      <c r="N406" s="1764">
        <f t="shared" si="113"/>
        <v>2376.42</v>
      </c>
      <c r="O406" s="1764">
        <v>1816</v>
      </c>
      <c r="P406" s="1850">
        <f t="shared" si="115"/>
        <v>0.76417468292641866</v>
      </c>
      <c r="Q406" s="1764">
        <v>560.41999999999996</v>
      </c>
      <c r="R406" s="1850">
        <f t="shared" si="116"/>
        <v>0.23582531707358126</v>
      </c>
      <c r="S406" s="1807">
        <f t="shared" si="112"/>
        <v>22.416799999999999</v>
      </c>
      <c r="U406" s="1764">
        <f t="shared" si="117"/>
        <v>0</v>
      </c>
      <c r="V406" s="1764">
        <f t="shared" ref="V406:V482" si="118">L406-W406</f>
        <v>0</v>
      </c>
      <c r="W406" s="1764">
        <f t="shared" si="114"/>
        <v>3710</v>
      </c>
      <c r="X406" s="1768">
        <v>3710</v>
      </c>
      <c r="Y406" s="1784">
        <v>616140</v>
      </c>
      <c r="Z406" s="1770">
        <v>42479</v>
      </c>
      <c r="AA406" s="1843" t="s">
        <v>104</v>
      </c>
      <c r="AB406" s="1780"/>
      <c r="AC406" s="1762"/>
      <c r="AE406" s="1762"/>
      <c r="AF406" s="1762"/>
      <c r="AG406" s="1762"/>
      <c r="AH406" s="1780"/>
      <c r="AK406" s="1780"/>
      <c r="AL406" s="1780"/>
      <c r="AM406" s="1762"/>
      <c r="AP406" s="1762"/>
      <c r="AQ406" s="1762"/>
      <c r="AR406" s="1780"/>
      <c r="AS406" s="1780"/>
      <c r="AT406" s="1780"/>
      <c r="AU406" s="1780"/>
      <c r="AV406" s="1780"/>
      <c r="AW406" s="1762"/>
      <c r="AZ406" s="1762"/>
      <c r="BA406" s="1762"/>
    </row>
    <row r="407" spans="1:53" x14ac:dyDescent="0.25">
      <c r="A407" s="1869">
        <v>2016121</v>
      </c>
      <c r="C407" s="1782">
        <v>587516</v>
      </c>
      <c r="D407" s="1762" t="s">
        <v>26</v>
      </c>
      <c r="E407" s="1762">
        <v>1</v>
      </c>
      <c r="F407" s="1762">
        <v>10</v>
      </c>
      <c r="G407" s="1762">
        <v>5</v>
      </c>
      <c r="H407" s="1762">
        <v>3</v>
      </c>
      <c r="I407" s="1783">
        <v>1</v>
      </c>
      <c r="J407" s="1783">
        <v>1</v>
      </c>
      <c r="K407" s="1783"/>
      <c r="L407" s="1764">
        <v>2602</v>
      </c>
      <c r="N407" s="1764">
        <f t="shared" si="113"/>
        <v>1742.8700000000001</v>
      </c>
      <c r="O407" s="1764">
        <v>1363.7</v>
      </c>
      <c r="P407" s="1850">
        <f t="shared" si="115"/>
        <v>0.78244504753653454</v>
      </c>
      <c r="Q407" s="1764">
        <v>379.17</v>
      </c>
      <c r="R407" s="1850">
        <f t="shared" si="116"/>
        <v>0.21755495246346543</v>
      </c>
      <c r="S407" s="1807">
        <f t="shared" si="112"/>
        <v>15.1668</v>
      </c>
      <c r="U407" s="1764">
        <f t="shared" si="117"/>
        <v>0</v>
      </c>
      <c r="V407" s="1764">
        <f t="shared" si="118"/>
        <v>0</v>
      </c>
      <c r="W407" s="1764">
        <f t="shared" si="114"/>
        <v>2602</v>
      </c>
      <c r="X407" s="1768">
        <v>2602</v>
      </c>
      <c r="Y407" s="1784">
        <v>616141</v>
      </c>
      <c r="Z407" s="1770">
        <v>42479</v>
      </c>
      <c r="AA407" s="1843" t="s">
        <v>104</v>
      </c>
      <c r="AB407" s="1780"/>
      <c r="AC407" s="1762"/>
      <c r="AE407" s="1762"/>
      <c r="AF407" s="1762"/>
      <c r="AG407" s="1762"/>
      <c r="AH407" s="1780"/>
      <c r="AK407" s="1780"/>
      <c r="AL407" s="1780"/>
      <c r="AM407" s="1762"/>
      <c r="AP407" s="1762"/>
      <c r="AQ407" s="1762"/>
      <c r="AR407" s="1780"/>
      <c r="AS407" s="1780"/>
      <c r="AT407" s="1780"/>
      <c r="AU407" s="1780"/>
      <c r="AV407" s="1780"/>
      <c r="AW407" s="1762"/>
      <c r="AZ407" s="1762"/>
      <c r="BA407" s="1762"/>
    </row>
    <row r="408" spans="1:53" x14ac:dyDescent="0.25">
      <c r="A408" s="1869">
        <v>2016122</v>
      </c>
      <c r="C408" s="1782">
        <v>569816</v>
      </c>
      <c r="D408" s="1762" t="s">
        <v>26</v>
      </c>
      <c r="E408" s="1762">
        <v>1</v>
      </c>
      <c r="F408" s="1762">
        <v>9</v>
      </c>
      <c r="G408" s="1762">
        <v>5</v>
      </c>
      <c r="H408" s="1762">
        <v>4</v>
      </c>
      <c r="I408" s="1783">
        <v>1</v>
      </c>
      <c r="J408" s="1783">
        <v>1</v>
      </c>
      <c r="K408" s="1783"/>
      <c r="L408" s="1764">
        <v>2861</v>
      </c>
      <c r="N408" s="1764">
        <f t="shared" si="113"/>
        <v>1947.1299999999999</v>
      </c>
      <c r="O408" s="1764">
        <v>1523.55</v>
      </c>
      <c r="P408" s="1850">
        <f t="shared" si="115"/>
        <v>0.78245931191035012</v>
      </c>
      <c r="Q408" s="1764">
        <v>423.58</v>
      </c>
      <c r="R408" s="1850">
        <f t="shared" si="116"/>
        <v>0.21754068808964991</v>
      </c>
      <c r="S408" s="1807">
        <f t="shared" si="112"/>
        <v>16.943200000000001</v>
      </c>
      <c r="U408" s="1764">
        <f t="shared" si="117"/>
        <v>0</v>
      </c>
      <c r="V408" s="1764">
        <f t="shared" si="118"/>
        <v>0</v>
      </c>
      <c r="W408" s="1764">
        <f t="shared" si="114"/>
        <v>2861</v>
      </c>
      <c r="X408" s="1768">
        <v>2861</v>
      </c>
      <c r="Y408" s="1784">
        <v>616142</v>
      </c>
      <c r="Z408" s="1770">
        <v>42479</v>
      </c>
      <c r="AA408" s="1843" t="s">
        <v>104</v>
      </c>
      <c r="AB408" s="1780"/>
      <c r="AC408" s="1762"/>
      <c r="AE408" s="1762"/>
      <c r="AF408" s="1762"/>
      <c r="AG408" s="1762"/>
      <c r="AH408" s="1780"/>
      <c r="AK408" s="1780"/>
      <c r="AL408" s="1780"/>
      <c r="AM408" s="1762"/>
      <c r="AP408" s="1762"/>
      <c r="AQ408" s="1762"/>
      <c r="AR408" s="1780"/>
      <c r="AS408" s="1780"/>
      <c r="AT408" s="1780"/>
      <c r="AU408" s="1780"/>
      <c r="AV408" s="1780"/>
      <c r="AW408" s="1762"/>
      <c r="AZ408" s="1762"/>
      <c r="BA408" s="1762"/>
    </row>
    <row r="409" spans="1:53" x14ac:dyDescent="0.25">
      <c r="A409" s="1869">
        <v>2016123</v>
      </c>
      <c r="C409" s="1782">
        <v>587616</v>
      </c>
      <c r="D409" s="1762" t="s">
        <v>26</v>
      </c>
      <c r="E409" s="1762">
        <v>1</v>
      </c>
      <c r="F409" s="1762">
        <v>9</v>
      </c>
      <c r="G409" s="1762">
        <v>6</v>
      </c>
      <c r="H409" s="1762">
        <v>3</v>
      </c>
      <c r="I409" s="1783">
        <v>1</v>
      </c>
      <c r="J409" s="1783">
        <v>1</v>
      </c>
      <c r="K409" s="1783"/>
      <c r="L409" s="1764">
        <v>2629</v>
      </c>
      <c r="N409" s="1764">
        <f t="shared" si="113"/>
        <v>1773.4399999999998</v>
      </c>
      <c r="O409" s="1764">
        <v>1388.86</v>
      </c>
      <c r="P409" s="1850">
        <f t="shared" si="115"/>
        <v>0.78314462287982678</v>
      </c>
      <c r="Q409" s="1764">
        <v>384.58</v>
      </c>
      <c r="R409" s="1850">
        <f t="shared" si="116"/>
        <v>0.21685537712017325</v>
      </c>
      <c r="S409" s="1807">
        <f t="shared" si="112"/>
        <v>15.383199999999999</v>
      </c>
      <c r="U409" s="1764">
        <f t="shared" si="117"/>
        <v>0</v>
      </c>
      <c r="V409" s="1764">
        <f t="shared" si="118"/>
        <v>0</v>
      </c>
      <c r="W409" s="1764">
        <f t="shared" si="114"/>
        <v>2629</v>
      </c>
      <c r="X409" s="1768">
        <v>2629</v>
      </c>
      <c r="Y409" s="1784">
        <v>616143</v>
      </c>
      <c r="Z409" s="1770">
        <v>42479</v>
      </c>
      <c r="AA409" s="1843" t="s">
        <v>104</v>
      </c>
      <c r="AB409" s="1780"/>
      <c r="AC409" s="1762"/>
      <c r="AE409" s="1762"/>
      <c r="AF409" s="1762"/>
      <c r="AG409" s="1762"/>
      <c r="AH409" s="1780"/>
      <c r="AK409" s="1780"/>
      <c r="AL409" s="1780"/>
      <c r="AM409" s="1762"/>
      <c r="AP409" s="1762"/>
      <c r="AQ409" s="1762"/>
      <c r="AR409" s="1780"/>
      <c r="AS409" s="1780"/>
      <c r="AT409" s="1780"/>
      <c r="AU409" s="1780"/>
      <c r="AV409" s="1780"/>
      <c r="AW409" s="1762"/>
      <c r="AZ409" s="1762"/>
      <c r="BA409" s="1762"/>
    </row>
    <row r="410" spans="1:53" x14ac:dyDescent="0.25">
      <c r="A410" s="1869">
        <v>2016124</v>
      </c>
      <c r="C410" s="1782">
        <v>426016</v>
      </c>
      <c r="D410" s="1762" t="s">
        <v>26</v>
      </c>
      <c r="E410" s="1762">
        <v>1</v>
      </c>
      <c r="F410" s="1762">
        <v>8</v>
      </c>
      <c r="G410" s="1762">
        <v>5</v>
      </c>
      <c r="H410" s="1762">
        <v>3</v>
      </c>
      <c r="I410" s="1783">
        <v>1</v>
      </c>
      <c r="J410" s="1783">
        <v>1</v>
      </c>
      <c r="K410" s="1783"/>
      <c r="L410" s="1764">
        <v>2410</v>
      </c>
      <c r="N410" s="1764">
        <f t="shared" si="113"/>
        <v>1641.8</v>
      </c>
      <c r="O410" s="1764">
        <v>1213.47</v>
      </c>
      <c r="P410" s="1850">
        <f t="shared" si="115"/>
        <v>0.73910951394810576</v>
      </c>
      <c r="Q410" s="1764">
        <v>428.33</v>
      </c>
      <c r="R410" s="1850">
        <f t="shared" si="116"/>
        <v>0.26089048605189424</v>
      </c>
      <c r="S410" s="1807">
        <f t="shared" si="112"/>
        <v>17.133199999999999</v>
      </c>
      <c r="U410" s="1764">
        <f t="shared" si="117"/>
        <v>0</v>
      </c>
      <c r="V410" s="1764">
        <f t="shared" si="118"/>
        <v>0</v>
      </c>
      <c r="W410" s="1764">
        <f t="shared" si="114"/>
        <v>2410</v>
      </c>
      <c r="X410" s="1768">
        <v>2410</v>
      </c>
      <c r="Y410" s="1784">
        <v>616144</v>
      </c>
      <c r="Z410" s="1770">
        <v>42479</v>
      </c>
      <c r="AA410" s="1843" t="s">
        <v>104</v>
      </c>
      <c r="AB410" s="1780"/>
      <c r="AC410" s="1762"/>
      <c r="AE410" s="1762"/>
      <c r="AF410" s="1762"/>
      <c r="AG410" s="1762"/>
      <c r="AH410" s="1780"/>
      <c r="AK410" s="1780"/>
      <c r="AL410" s="1780"/>
      <c r="AM410" s="1762"/>
      <c r="AP410" s="1762"/>
      <c r="AQ410" s="1762"/>
      <c r="AR410" s="1780"/>
      <c r="AS410" s="1780"/>
      <c r="AT410" s="1780"/>
      <c r="AU410" s="1780"/>
      <c r="AV410" s="1780"/>
      <c r="AW410" s="1762"/>
      <c r="AZ410" s="1762"/>
      <c r="BA410" s="1762"/>
    </row>
    <row r="411" spans="1:53" x14ac:dyDescent="0.25">
      <c r="A411" s="1869">
        <v>2016125</v>
      </c>
      <c r="C411" s="1782">
        <v>400113</v>
      </c>
      <c r="D411" s="1762" t="s">
        <v>26</v>
      </c>
      <c r="E411" s="1762">
        <v>1</v>
      </c>
      <c r="F411" s="1762">
        <v>3</v>
      </c>
      <c r="G411" s="1762">
        <v>1</v>
      </c>
      <c r="H411" s="1762">
        <v>1</v>
      </c>
      <c r="I411" s="1783">
        <v>1</v>
      </c>
      <c r="J411" s="1783">
        <v>1</v>
      </c>
      <c r="K411" s="1783"/>
      <c r="L411" s="1764">
        <v>1042.45</v>
      </c>
      <c r="N411" s="1764">
        <f t="shared" si="113"/>
        <v>713.41</v>
      </c>
      <c r="O411" s="1764">
        <v>566.77</v>
      </c>
      <c r="P411" s="1850">
        <f t="shared" si="115"/>
        <v>0.79445199814973155</v>
      </c>
      <c r="Q411" s="1764">
        <v>146.63999999999999</v>
      </c>
      <c r="R411" s="1850">
        <f t="shared" si="116"/>
        <v>0.20554800185026842</v>
      </c>
      <c r="S411" s="1807">
        <f t="shared" si="112"/>
        <v>5.8655999999999997</v>
      </c>
      <c r="U411" s="1764">
        <f t="shared" si="117"/>
        <v>0</v>
      </c>
      <c r="V411" s="1764">
        <f t="shared" si="118"/>
        <v>0</v>
      </c>
      <c r="W411" s="1764">
        <f t="shared" si="114"/>
        <v>1042.45</v>
      </c>
      <c r="X411" s="1768">
        <v>1042.45</v>
      </c>
      <c r="Y411" s="1784">
        <v>616145</v>
      </c>
      <c r="Z411" s="1770">
        <v>42479</v>
      </c>
      <c r="AA411" s="1843" t="s">
        <v>104</v>
      </c>
      <c r="AB411" s="1780"/>
      <c r="AC411" s="1762"/>
      <c r="AE411" s="1762"/>
      <c r="AF411" s="1762"/>
      <c r="AG411" s="1762"/>
      <c r="AH411" s="1780"/>
      <c r="AK411" s="1780"/>
      <c r="AL411" s="1780"/>
      <c r="AM411" s="1762"/>
      <c r="AP411" s="1762"/>
      <c r="AQ411" s="1762"/>
      <c r="AR411" s="1780"/>
      <c r="AS411" s="1780"/>
      <c r="AT411" s="1780"/>
      <c r="AU411" s="1780"/>
      <c r="AV411" s="1780"/>
      <c r="AW411" s="1762"/>
      <c r="AZ411" s="1762"/>
      <c r="BA411" s="1762"/>
    </row>
    <row r="412" spans="1:53" x14ac:dyDescent="0.25">
      <c r="A412" s="1866" t="s">
        <v>1155</v>
      </c>
      <c r="C412" s="1782" t="s">
        <v>797</v>
      </c>
      <c r="D412" s="1762" t="s">
        <v>26</v>
      </c>
      <c r="E412" s="1762">
        <v>14</v>
      </c>
      <c r="F412" s="1762">
        <v>14</v>
      </c>
      <c r="G412" s="1762">
        <v>0</v>
      </c>
      <c r="H412" s="1762">
        <v>0</v>
      </c>
      <c r="I412" s="1783">
        <v>1</v>
      </c>
      <c r="J412" s="1783">
        <v>1</v>
      </c>
      <c r="K412" s="1783"/>
      <c r="L412" s="1764">
        <v>925.46</v>
      </c>
      <c r="N412" s="1764">
        <f t="shared" si="113"/>
        <v>616.98</v>
      </c>
      <c r="O412" s="1764">
        <v>441.98</v>
      </c>
      <c r="P412" s="1850">
        <f t="shared" si="115"/>
        <v>0.71636033582936243</v>
      </c>
      <c r="Q412" s="1764">
        <v>175</v>
      </c>
      <c r="R412" s="1850">
        <f t="shared" si="116"/>
        <v>0.28363966417063763</v>
      </c>
      <c r="S412" s="1807">
        <f t="shared" si="112"/>
        <v>7</v>
      </c>
      <c r="U412" s="1764">
        <f t="shared" si="117"/>
        <v>0</v>
      </c>
      <c r="V412" s="1764">
        <f t="shared" si="118"/>
        <v>0</v>
      </c>
      <c r="W412" s="1764">
        <f t="shared" si="114"/>
        <v>925.46</v>
      </c>
      <c r="X412" s="1768">
        <v>925.46</v>
      </c>
      <c r="Y412" s="1784">
        <v>616273</v>
      </c>
      <c r="Z412" s="1770">
        <v>42552</v>
      </c>
      <c r="AA412" s="1843" t="s">
        <v>104</v>
      </c>
      <c r="AB412" s="1780"/>
      <c r="AC412" s="1762"/>
      <c r="AE412" s="1762"/>
      <c r="AF412" s="1762"/>
      <c r="AG412" s="1762"/>
      <c r="AH412" s="1780"/>
      <c r="AK412" s="1780"/>
      <c r="AL412" s="1780"/>
      <c r="AM412" s="1762"/>
      <c r="AP412" s="1762"/>
      <c r="AQ412" s="1762"/>
      <c r="AR412" s="1780"/>
      <c r="AS412" s="1780"/>
      <c r="AT412" s="1780"/>
      <c r="AU412" s="1780"/>
      <c r="AV412" s="1780"/>
      <c r="AW412" s="1762"/>
      <c r="AZ412" s="1762"/>
      <c r="BA412" s="1762"/>
    </row>
    <row r="413" spans="1:53" x14ac:dyDescent="0.25">
      <c r="A413" s="1869">
        <v>2016127</v>
      </c>
      <c r="C413" s="1782" t="s">
        <v>798</v>
      </c>
      <c r="D413" s="1762" t="s">
        <v>26</v>
      </c>
      <c r="E413" s="1762">
        <v>8</v>
      </c>
      <c r="F413" s="1762">
        <v>56</v>
      </c>
      <c r="G413" s="1762">
        <v>48</v>
      </c>
      <c r="H413" s="1762">
        <v>8</v>
      </c>
      <c r="I413" s="1783">
        <v>1</v>
      </c>
      <c r="J413" s="1783">
        <v>1</v>
      </c>
      <c r="K413" s="1783"/>
      <c r="L413" s="1764">
        <v>11144</v>
      </c>
      <c r="N413" s="1764">
        <f t="shared" si="113"/>
        <v>11485.04</v>
      </c>
      <c r="O413" s="1764">
        <v>9292.9500000000007</v>
      </c>
      <c r="P413" s="1850">
        <f t="shared" si="115"/>
        <v>0.80913518803591455</v>
      </c>
      <c r="Q413" s="1764">
        <v>2192.09</v>
      </c>
      <c r="R413" s="1850">
        <f t="shared" si="116"/>
        <v>0.19086481196408545</v>
      </c>
      <c r="S413" s="1807">
        <f t="shared" si="112"/>
        <v>87.683600000000013</v>
      </c>
      <c r="U413" s="1764">
        <f t="shared" si="117"/>
        <v>0</v>
      </c>
      <c r="V413" s="1764">
        <f t="shared" si="118"/>
        <v>0</v>
      </c>
      <c r="W413" s="1764">
        <f t="shared" si="114"/>
        <v>11144</v>
      </c>
      <c r="X413" s="1768">
        <v>11144</v>
      </c>
      <c r="Y413" s="1784">
        <v>616146</v>
      </c>
      <c r="Z413" s="1770">
        <v>42479</v>
      </c>
      <c r="AA413" s="1843" t="s">
        <v>104</v>
      </c>
      <c r="AB413" s="1780"/>
      <c r="AC413" s="1762"/>
      <c r="AE413" s="1762"/>
      <c r="AF413" s="1762"/>
      <c r="AG413" s="1762"/>
      <c r="AH413" s="1780"/>
      <c r="AK413" s="1780"/>
      <c r="AL413" s="1780"/>
      <c r="AM413" s="1762"/>
      <c r="AP413" s="1762"/>
      <c r="AQ413" s="1762"/>
      <c r="AR413" s="1780"/>
      <c r="AS413" s="1780"/>
      <c r="AT413" s="1780"/>
      <c r="AU413" s="1780"/>
      <c r="AV413" s="1780"/>
      <c r="AW413" s="1762"/>
      <c r="AZ413" s="1762"/>
      <c r="BA413" s="1762"/>
    </row>
    <row r="414" spans="1:53" x14ac:dyDescent="0.25">
      <c r="A414" s="1866" t="s">
        <v>944</v>
      </c>
      <c r="C414" s="1782" t="s">
        <v>994</v>
      </c>
      <c r="D414" s="1762" t="s">
        <v>26</v>
      </c>
      <c r="E414" s="1762">
        <v>0</v>
      </c>
      <c r="F414" s="1762">
        <v>0</v>
      </c>
      <c r="G414" s="1762">
        <v>0</v>
      </c>
      <c r="H414" s="1762">
        <v>0</v>
      </c>
      <c r="I414" s="1783">
        <v>1</v>
      </c>
      <c r="J414" s="1783">
        <v>1</v>
      </c>
      <c r="K414" s="1783"/>
      <c r="L414" s="1764">
        <v>72.819999999999993</v>
      </c>
      <c r="N414" s="1764">
        <f t="shared" si="113"/>
        <v>36.409999999999997</v>
      </c>
      <c r="O414" s="1764">
        <v>36.409999999999997</v>
      </c>
      <c r="P414" s="1850"/>
      <c r="R414" s="1850"/>
      <c r="U414" s="1764">
        <f>((1-I414)*O414)+((1-J414)*Q414)</f>
        <v>0</v>
      </c>
      <c r="V414" s="1764">
        <f t="shared" si="118"/>
        <v>0</v>
      </c>
      <c r="W414" s="1764">
        <f t="shared" si="114"/>
        <v>72.819999999999993</v>
      </c>
      <c r="X414" s="1768">
        <v>72.819999999999993</v>
      </c>
      <c r="Y414" s="1784">
        <v>616350</v>
      </c>
      <c r="Z414" s="1770">
        <v>42608</v>
      </c>
      <c r="AA414" s="1843" t="s">
        <v>104</v>
      </c>
      <c r="AB414" s="1780"/>
      <c r="AC414" s="1762"/>
      <c r="AE414" s="1762"/>
      <c r="AF414" s="1762"/>
      <c r="AG414" s="1762"/>
      <c r="AH414" s="1780"/>
      <c r="AK414" s="1780"/>
      <c r="AL414" s="1780"/>
      <c r="AM414" s="1762"/>
      <c r="AP414" s="1762"/>
      <c r="AQ414" s="1762"/>
      <c r="AR414" s="1780"/>
      <c r="AS414" s="1780"/>
      <c r="AT414" s="1780"/>
      <c r="AU414" s="1780"/>
      <c r="AV414" s="1780"/>
      <c r="AW414" s="1762"/>
      <c r="AZ414" s="1762"/>
      <c r="BA414" s="1762"/>
    </row>
    <row r="415" spans="1:53" x14ac:dyDescent="0.25">
      <c r="A415" s="1869">
        <v>2016128</v>
      </c>
      <c r="C415" s="1782">
        <v>587616</v>
      </c>
      <c r="D415" s="1762" t="s">
        <v>26</v>
      </c>
      <c r="E415" s="1762">
        <v>1</v>
      </c>
      <c r="F415" s="1762">
        <v>9</v>
      </c>
      <c r="G415" s="1762">
        <v>6</v>
      </c>
      <c r="H415" s="1762">
        <v>3</v>
      </c>
      <c r="I415" s="1783">
        <v>1</v>
      </c>
      <c r="J415" s="1783">
        <v>1</v>
      </c>
      <c r="K415" s="1783"/>
      <c r="L415" s="1764">
        <v>2571</v>
      </c>
      <c r="N415" s="1764">
        <f t="shared" si="113"/>
        <v>1778.06</v>
      </c>
      <c r="O415" s="1764">
        <v>1393.48</v>
      </c>
      <c r="P415" s="1850">
        <f t="shared" si="115"/>
        <v>0.78370808634129341</v>
      </c>
      <c r="Q415" s="1764">
        <v>384.58</v>
      </c>
      <c r="R415" s="1850">
        <f t="shared" si="116"/>
        <v>0.21629191365870667</v>
      </c>
      <c r="S415" s="1807">
        <f t="shared" si="112"/>
        <v>15.383199999999999</v>
      </c>
      <c r="U415" s="1764">
        <f>((1-I415)*O415)+((1-J415)*Q415)</f>
        <v>0</v>
      </c>
      <c r="V415" s="1764">
        <f t="shared" si="118"/>
        <v>0</v>
      </c>
      <c r="W415" s="1764">
        <f t="shared" si="114"/>
        <v>2571</v>
      </c>
      <c r="X415" s="1768">
        <v>2571</v>
      </c>
      <c r="Y415" s="1784">
        <v>616147</v>
      </c>
      <c r="Z415" s="1770">
        <v>42479</v>
      </c>
      <c r="AA415" s="1843" t="s">
        <v>104</v>
      </c>
      <c r="AB415" s="1780"/>
      <c r="AC415" s="1762"/>
      <c r="AE415" s="1762"/>
      <c r="AF415" s="1762"/>
      <c r="AG415" s="1762"/>
      <c r="AH415" s="1780"/>
      <c r="AK415" s="1780"/>
      <c r="AL415" s="1780"/>
      <c r="AM415" s="1762"/>
      <c r="AP415" s="1762"/>
      <c r="AQ415" s="1762"/>
      <c r="AR415" s="1780"/>
      <c r="AS415" s="1780"/>
      <c r="AT415" s="1780"/>
      <c r="AU415" s="1780"/>
      <c r="AV415" s="1780"/>
      <c r="AW415" s="1762"/>
      <c r="AZ415" s="1762"/>
      <c r="BA415" s="1762"/>
    </row>
    <row r="416" spans="1:53" x14ac:dyDescent="0.25">
      <c r="A416" s="1866">
        <v>2016129</v>
      </c>
      <c r="C416" s="1782" t="s">
        <v>858</v>
      </c>
      <c r="D416" s="1762" t="s">
        <v>26</v>
      </c>
      <c r="E416" s="1762">
        <v>0</v>
      </c>
      <c r="F416" s="1762">
        <v>0</v>
      </c>
      <c r="G416" s="1762">
        <v>0</v>
      </c>
      <c r="H416" s="1762">
        <v>0</v>
      </c>
      <c r="I416" s="1783">
        <v>1</v>
      </c>
      <c r="J416" s="1783">
        <v>1</v>
      </c>
      <c r="K416" s="1783"/>
      <c r="L416" s="1764">
        <v>50</v>
      </c>
      <c r="N416" s="1764">
        <f t="shared" si="113"/>
        <v>25</v>
      </c>
      <c r="O416" s="1764">
        <v>25</v>
      </c>
      <c r="P416" s="1850">
        <f t="shared" si="115"/>
        <v>1</v>
      </c>
      <c r="Q416" s="1764">
        <v>0</v>
      </c>
      <c r="R416" s="1850">
        <f t="shared" si="116"/>
        <v>0</v>
      </c>
      <c r="S416" s="1807">
        <f t="shared" si="112"/>
        <v>0</v>
      </c>
      <c r="U416" s="1764">
        <f>((1-I416)*O416)+((1-J416)*Q416)</f>
        <v>0</v>
      </c>
      <c r="V416" s="1764">
        <f t="shared" si="118"/>
        <v>0</v>
      </c>
      <c r="W416" s="1764">
        <f t="shared" si="114"/>
        <v>50</v>
      </c>
      <c r="X416" s="1768">
        <v>50</v>
      </c>
      <c r="Y416" s="1784">
        <v>616350</v>
      </c>
      <c r="Z416" s="1770">
        <v>42608</v>
      </c>
      <c r="AA416" s="1843" t="s">
        <v>104</v>
      </c>
      <c r="AB416" s="1780"/>
      <c r="AC416" s="1762"/>
      <c r="AE416" s="1762"/>
      <c r="AF416" s="1762"/>
      <c r="AG416" s="1762"/>
      <c r="AH416" s="1780"/>
      <c r="AK416" s="1780"/>
      <c r="AL416" s="1780"/>
      <c r="AM416" s="1762"/>
      <c r="AP416" s="1762"/>
      <c r="AQ416" s="1762"/>
      <c r="AR416" s="1780"/>
      <c r="AS416" s="1780"/>
      <c r="AT416" s="1780"/>
      <c r="AU416" s="1780"/>
      <c r="AV416" s="1780"/>
      <c r="AW416" s="1762"/>
      <c r="AZ416" s="1762"/>
      <c r="BA416" s="1762"/>
    </row>
    <row r="417" spans="1:98" s="1896" customFormat="1" x14ac:dyDescent="0.25">
      <c r="A417" s="1894">
        <v>2016130</v>
      </c>
      <c r="B417" s="1895"/>
      <c r="C417" s="1895" t="s">
        <v>800</v>
      </c>
      <c r="D417" s="1896" t="s">
        <v>352</v>
      </c>
      <c r="I417" s="1897"/>
      <c r="J417" s="1897"/>
      <c r="K417" s="1897"/>
      <c r="L417" s="1898"/>
      <c r="M417" s="1898"/>
      <c r="N417" s="1898"/>
      <c r="O417" s="1898"/>
      <c r="P417" s="1899"/>
      <c r="Q417" s="1898"/>
      <c r="R417" s="1899"/>
      <c r="S417" s="1900"/>
      <c r="T417" s="1901"/>
      <c r="U417" s="1898"/>
      <c r="V417" s="1898"/>
      <c r="W417" s="1764">
        <f t="shared" si="114"/>
        <v>0</v>
      </c>
      <c r="X417" s="1902"/>
      <c r="Y417" s="1903"/>
      <c r="Z417" s="1904"/>
      <c r="AA417" s="1905"/>
      <c r="AB417" s="1905"/>
      <c r="AC417" s="1898"/>
      <c r="AE417" s="1906"/>
      <c r="AF417" s="1907"/>
      <c r="AG417" s="1907"/>
      <c r="AH417" s="1908"/>
      <c r="AI417" s="1909"/>
      <c r="AJ417" s="1909"/>
      <c r="AK417" s="1910"/>
      <c r="AL417" s="1910"/>
      <c r="AM417" s="1898"/>
      <c r="AP417" s="1907"/>
      <c r="AQ417" s="1907"/>
      <c r="AR417" s="1902"/>
      <c r="AS417" s="1903"/>
      <c r="AT417" s="1903"/>
      <c r="AU417" s="1905"/>
      <c r="AV417" s="1905"/>
      <c r="AW417" s="1898"/>
      <c r="AZ417" s="1907"/>
      <c r="BA417" s="1907"/>
      <c r="BB417" s="1909"/>
      <c r="BC417" s="1909"/>
      <c r="BD417" s="1909"/>
      <c r="BE417" s="1909"/>
      <c r="BF417" s="1909"/>
      <c r="BL417" s="1909"/>
      <c r="BM417" s="1909"/>
      <c r="BN417" s="1909"/>
      <c r="BO417" s="1909"/>
      <c r="BP417" s="1909"/>
      <c r="BV417" s="1909"/>
      <c r="BW417" s="1909"/>
      <c r="BX417" s="1909"/>
      <c r="BY417" s="1909"/>
      <c r="BZ417" s="1909"/>
      <c r="CF417" s="1909"/>
      <c r="CG417" s="1909"/>
      <c r="CH417" s="1909"/>
      <c r="CI417" s="1909"/>
      <c r="CJ417" s="1909"/>
      <c r="CP417" s="1909"/>
      <c r="CQ417" s="1909"/>
      <c r="CR417" s="1909"/>
      <c r="CS417" s="1909"/>
      <c r="CT417" s="1909"/>
    </row>
    <row r="418" spans="1:98" x14ac:dyDescent="0.25">
      <c r="A418" s="1869" t="s">
        <v>830</v>
      </c>
      <c r="C418" s="1782" t="s">
        <v>1173</v>
      </c>
      <c r="D418" s="1762" t="s">
        <v>352</v>
      </c>
      <c r="E418" s="1762">
        <v>1</v>
      </c>
      <c r="F418" s="1762">
        <v>9</v>
      </c>
      <c r="G418" s="1762">
        <v>6</v>
      </c>
      <c r="H418" s="1762">
        <v>4</v>
      </c>
      <c r="I418" s="1783">
        <v>1</v>
      </c>
      <c r="J418" s="1783">
        <v>1</v>
      </c>
      <c r="K418" s="1783"/>
      <c r="L418" s="1764">
        <v>3573</v>
      </c>
      <c r="N418" s="1764">
        <f>O418+Q418</f>
        <v>2793.38</v>
      </c>
      <c r="O418" s="1764">
        <v>2196.38</v>
      </c>
      <c r="P418" s="1850">
        <f>IF(N418&lt;=0,"",O418/N418)</f>
        <v>0.78628042013617916</v>
      </c>
      <c r="Q418" s="1764">
        <v>597</v>
      </c>
      <c r="R418" s="1850">
        <f>IF(N418&lt;=0,"",Q418/N418)</f>
        <v>0.21371957986382087</v>
      </c>
      <c r="S418" s="1807">
        <f>Q418/$S$1</f>
        <v>23.88</v>
      </c>
      <c r="U418" s="1764">
        <f t="shared" si="117"/>
        <v>0</v>
      </c>
      <c r="V418" s="1764">
        <f>L418-W418</f>
        <v>0</v>
      </c>
      <c r="W418" s="1764">
        <f t="shared" si="114"/>
        <v>3573</v>
      </c>
      <c r="X418" s="1768">
        <v>3573</v>
      </c>
      <c r="Y418" s="1784">
        <v>616168</v>
      </c>
      <c r="Z418" s="1770">
        <v>42493</v>
      </c>
      <c r="AA418" s="1843" t="s">
        <v>104</v>
      </c>
      <c r="AB418" s="1843"/>
      <c r="AH418" s="1867"/>
      <c r="AK418" s="1868"/>
      <c r="AL418" s="1868"/>
    </row>
    <row r="419" spans="1:98" x14ac:dyDescent="0.25">
      <c r="A419" s="1869" t="s">
        <v>831</v>
      </c>
      <c r="C419" s="1782" t="s">
        <v>1174</v>
      </c>
      <c r="D419" s="1762" t="s">
        <v>352</v>
      </c>
      <c r="E419" s="1762">
        <v>1</v>
      </c>
      <c r="F419" s="1762">
        <v>10</v>
      </c>
      <c r="G419" s="1762">
        <v>7</v>
      </c>
      <c r="H419" s="1762">
        <v>4</v>
      </c>
      <c r="I419" s="1783">
        <v>1</v>
      </c>
      <c r="J419" s="1783">
        <v>1</v>
      </c>
      <c r="K419" s="1783"/>
      <c r="L419" s="1764">
        <v>3725</v>
      </c>
      <c r="N419" s="1764">
        <f>O419+Q419</f>
        <v>2922.65</v>
      </c>
      <c r="O419" s="1764">
        <v>2285.27</v>
      </c>
      <c r="P419" s="1850">
        <f>IF(N419&lt;=0,"",O419/N419)</f>
        <v>0.78191709578635826</v>
      </c>
      <c r="Q419" s="1764">
        <v>637.38</v>
      </c>
      <c r="R419" s="1850">
        <f>IF(N419&lt;=0,"",Q419/N419)</f>
        <v>0.21808290421364171</v>
      </c>
      <c r="S419" s="1807">
        <f>Q419/$S$1</f>
        <v>25.495200000000001</v>
      </c>
      <c r="U419" s="1764">
        <f t="shared" si="117"/>
        <v>0</v>
      </c>
      <c r="V419" s="1764">
        <f>L419-W419</f>
        <v>0</v>
      </c>
      <c r="W419" s="1764">
        <f t="shared" si="114"/>
        <v>3725</v>
      </c>
      <c r="X419" s="1768">
        <v>3725</v>
      </c>
      <c r="Y419" s="1784">
        <v>616168</v>
      </c>
      <c r="Z419" s="1770">
        <v>42493</v>
      </c>
      <c r="AA419" s="1843" t="s">
        <v>104</v>
      </c>
      <c r="AB419" s="1843"/>
      <c r="AH419" s="1867"/>
      <c r="AK419" s="1868"/>
      <c r="AL419" s="1868"/>
    </row>
    <row r="420" spans="1:98" x14ac:dyDescent="0.25">
      <c r="A420" s="1781" t="s">
        <v>830</v>
      </c>
      <c r="C420" s="1782" t="s">
        <v>832</v>
      </c>
      <c r="D420" s="1762" t="s">
        <v>352</v>
      </c>
      <c r="E420" s="1762">
        <v>1</v>
      </c>
      <c r="F420" s="1762">
        <v>9</v>
      </c>
      <c r="G420" s="1762">
        <v>6</v>
      </c>
      <c r="H420" s="1762">
        <v>4</v>
      </c>
      <c r="I420" s="1783">
        <v>0</v>
      </c>
      <c r="J420" s="1783">
        <v>0</v>
      </c>
      <c r="K420" s="1783"/>
      <c r="L420" s="1764">
        <v>0</v>
      </c>
      <c r="M420" s="1764">
        <v>3800</v>
      </c>
      <c r="N420" s="1764">
        <f>O420+Q420</f>
        <v>0</v>
      </c>
      <c r="O420" s="1764">
        <v>0</v>
      </c>
      <c r="P420" s="1850" t="str">
        <f>IF(N420&lt;=0,"",O420/N420)</f>
        <v/>
      </c>
      <c r="Q420" s="1764">
        <v>0</v>
      </c>
      <c r="R420" s="1850" t="str">
        <f>IF(N420&lt;=0,"",Q420/N420)</f>
        <v/>
      </c>
      <c r="S420" s="1807">
        <f>Q420/$S$1</f>
        <v>0</v>
      </c>
      <c r="U420" s="1764">
        <f t="shared" si="117"/>
        <v>0</v>
      </c>
      <c r="V420" s="1764">
        <f>L420-W420</f>
        <v>0</v>
      </c>
      <c r="W420" s="1764">
        <f t="shared" si="114"/>
        <v>0</v>
      </c>
      <c r="X420" s="1768">
        <v>0</v>
      </c>
      <c r="Y420" s="1784"/>
      <c r="Z420" s="1770"/>
      <c r="AA420" s="1843"/>
      <c r="AB420" s="1843"/>
      <c r="AH420" s="1867"/>
      <c r="AK420" s="1868"/>
      <c r="AL420" s="1868"/>
    </row>
    <row r="421" spans="1:98" x14ac:dyDescent="0.25">
      <c r="A421" s="1781" t="s">
        <v>831</v>
      </c>
      <c r="C421" s="1782" t="s">
        <v>833</v>
      </c>
      <c r="D421" s="1762" t="s">
        <v>352</v>
      </c>
      <c r="E421" s="1762">
        <v>1</v>
      </c>
      <c r="F421" s="1762">
        <v>10</v>
      </c>
      <c r="G421" s="1762">
        <v>7</v>
      </c>
      <c r="H421" s="1762">
        <v>4</v>
      </c>
      <c r="I421" s="1783">
        <v>0</v>
      </c>
      <c r="J421" s="1783">
        <v>0</v>
      </c>
      <c r="K421" s="1783"/>
      <c r="L421" s="1764">
        <v>0</v>
      </c>
      <c r="M421" s="1764">
        <v>4000</v>
      </c>
      <c r="N421" s="1764">
        <f>O421+Q421</f>
        <v>0</v>
      </c>
      <c r="O421" s="1764">
        <v>0</v>
      </c>
      <c r="P421" s="1850" t="str">
        <f>IF(N421&lt;=0,"",O421/N421)</f>
        <v/>
      </c>
      <c r="Q421" s="1764">
        <v>0</v>
      </c>
      <c r="R421" s="1850" t="str">
        <f>IF(N421&lt;=0,"",Q421/N421)</f>
        <v/>
      </c>
      <c r="S421" s="1807">
        <f>Q421/$S$1</f>
        <v>0</v>
      </c>
      <c r="U421" s="1764">
        <f t="shared" si="117"/>
        <v>0</v>
      </c>
      <c r="V421" s="1764">
        <f>L421-W421</f>
        <v>0</v>
      </c>
      <c r="W421" s="1764">
        <f t="shared" si="114"/>
        <v>0</v>
      </c>
      <c r="X421" s="1768">
        <v>0</v>
      </c>
      <c r="Y421" s="1784"/>
      <c r="Z421" s="1770"/>
      <c r="AA421" s="1843"/>
      <c r="AB421" s="1843"/>
      <c r="AH421" s="1867"/>
      <c r="AK421" s="1868"/>
      <c r="AL421" s="1868"/>
    </row>
    <row r="422" spans="1:98" x14ac:dyDescent="0.25">
      <c r="A422" s="1869">
        <v>2016131</v>
      </c>
      <c r="C422" s="1782" t="s">
        <v>801</v>
      </c>
      <c r="D422" s="1762" t="s">
        <v>471</v>
      </c>
      <c r="E422" s="1762">
        <v>1</v>
      </c>
      <c r="F422" s="1762">
        <v>12</v>
      </c>
      <c r="G422" s="1762">
        <v>10</v>
      </c>
      <c r="H422" s="1762">
        <v>2</v>
      </c>
      <c r="I422" s="1783">
        <v>1</v>
      </c>
      <c r="J422" s="1783">
        <v>1</v>
      </c>
      <c r="K422" s="1783"/>
      <c r="L422" s="1764">
        <v>3549.05</v>
      </c>
      <c r="N422" s="1764">
        <f t="shared" si="113"/>
        <v>2319.3000000000002</v>
      </c>
      <c r="O422" s="1764">
        <v>1716.8</v>
      </c>
      <c r="P422" s="1850">
        <f t="shared" si="115"/>
        <v>0.74022334325011852</v>
      </c>
      <c r="Q422" s="1764">
        <v>602.5</v>
      </c>
      <c r="R422" s="1850">
        <f t="shared" si="116"/>
        <v>0.25977665674988143</v>
      </c>
      <c r="S422" s="1807">
        <f t="shared" si="112"/>
        <v>24.1</v>
      </c>
      <c r="U422" s="1764">
        <f t="shared" si="117"/>
        <v>0</v>
      </c>
      <c r="V422" s="1764">
        <f t="shared" si="118"/>
        <v>0</v>
      </c>
      <c r="W422" s="1764">
        <f t="shared" si="114"/>
        <v>3549.05</v>
      </c>
      <c r="X422" s="1768">
        <v>3549.05</v>
      </c>
      <c r="Y422" s="1784">
        <v>616197</v>
      </c>
      <c r="Z422" s="1770">
        <v>42503</v>
      </c>
      <c r="AA422" s="1843" t="s">
        <v>104</v>
      </c>
      <c r="AB422" s="1843"/>
      <c r="AH422" s="1867"/>
      <c r="AK422" s="1868"/>
      <c r="AL422" s="1868"/>
    </row>
    <row r="423" spans="1:98" x14ac:dyDescent="0.25">
      <c r="A423" s="1869">
        <v>2016132</v>
      </c>
      <c r="C423" s="1782">
        <v>514216</v>
      </c>
      <c r="D423" s="1762" t="s">
        <v>26</v>
      </c>
      <c r="E423" s="1762">
        <v>1</v>
      </c>
      <c r="F423" s="1762">
        <v>10</v>
      </c>
      <c r="G423" s="1762">
        <v>7</v>
      </c>
      <c r="H423" s="1762">
        <v>3</v>
      </c>
      <c r="I423" s="1783">
        <v>1</v>
      </c>
      <c r="J423" s="1783">
        <v>1</v>
      </c>
      <c r="K423" s="1783"/>
      <c r="L423" s="1764">
        <v>3617</v>
      </c>
      <c r="N423" s="1764">
        <f t="shared" si="113"/>
        <v>2143.19</v>
      </c>
      <c r="O423" s="1764">
        <v>1632.36</v>
      </c>
      <c r="P423" s="1850">
        <f t="shared" si="115"/>
        <v>0.7616496904147555</v>
      </c>
      <c r="Q423" s="1764">
        <v>510.83</v>
      </c>
      <c r="R423" s="1850">
        <f t="shared" si="116"/>
        <v>0.23835030958524442</v>
      </c>
      <c r="S423" s="1807">
        <f t="shared" si="112"/>
        <v>20.433199999999999</v>
      </c>
      <c r="U423" s="1764">
        <f t="shared" si="117"/>
        <v>0</v>
      </c>
      <c r="V423" s="1764">
        <f t="shared" si="118"/>
        <v>0</v>
      </c>
      <c r="W423" s="1764">
        <f t="shared" si="114"/>
        <v>3617</v>
      </c>
      <c r="X423" s="1768">
        <v>3617</v>
      </c>
      <c r="Y423" s="1784">
        <v>616151</v>
      </c>
      <c r="Z423" s="1770">
        <v>42482</v>
      </c>
      <c r="AA423" s="1843" t="s">
        <v>104</v>
      </c>
      <c r="AB423" s="1843"/>
      <c r="AH423" s="1867"/>
      <c r="AK423" s="1868"/>
      <c r="AL423" s="1868"/>
    </row>
    <row r="424" spans="1:98" x14ac:dyDescent="0.25">
      <c r="A424" s="1869">
        <v>2016133</v>
      </c>
      <c r="C424" s="1782" t="s">
        <v>808</v>
      </c>
      <c r="D424" s="1762" t="s">
        <v>26</v>
      </c>
      <c r="E424" s="1862">
        <v>1</v>
      </c>
      <c r="F424" s="1862">
        <v>10</v>
      </c>
      <c r="G424" s="1862">
        <v>3</v>
      </c>
      <c r="H424" s="1862">
        <v>5</v>
      </c>
      <c r="I424" s="1783">
        <v>1</v>
      </c>
      <c r="J424" s="1783">
        <v>1</v>
      </c>
      <c r="K424" s="1783"/>
      <c r="L424" s="1764">
        <v>4610</v>
      </c>
      <c r="N424" s="1764">
        <f>O424+Q424</f>
        <v>2377.38</v>
      </c>
      <c r="O424" s="1764">
        <v>1816.96</v>
      </c>
      <c r="P424" s="1850">
        <f>IF(N424&lt;=0,"",O424/N424)</f>
        <v>0.76426991057382498</v>
      </c>
      <c r="Q424" s="1764">
        <v>560.41999999999996</v>
      </c>
      <c r="R424" s="1850">
        <f>IF(N424&lt;=0,"",Q424/N424)</f>
        <v>0.23573008942617502</v>
      </c>
      <c r="S424" s="1807">
        <f>Q424/$S$1</f>
        <v>22.416799999999999</v>
      </c>
      <c r="U424" s="1764">
        <f t="shared" si="117"/>
        <v>0</v>
      </c>
      <c r="V424" s="1764">
        <f>L424-W424</f>
        <v>0</v>
      </c>
      <c r="W424" s="1764">
        <f t="shared" si="114"/>
        <v>4610</v>
      </c>
      <c r="X424" s="1768">
        <v>4610</v>
      </c>
      <c r="Y424" s="1784">
        <v>616152</v>
      </c>
      <c r="Z424" s="1770">
        <v>42482</v>
      </c>
      <c r="AA424" s="1843" t="s">
        <v>104</v>
      </c>
      <c r="AB424" s="1843"/>
      <c r="AH424" s="1867"/>
      <c r="AK424" s="1868"/>
      <c r="AL424" s="1868"/>
    </row>
    <row r="425" spans="1:98" x14ac:dyDescent="0.25">
      <c r="A425" s="1869">
        <v>2016134</v>
      </c>
      <c r="C425" s="1782">
        <v>561516</v>
      </c>
      <c r="D425" s="1762" t="s">
        <v>26</v>
      </c>
      <c r="E425" s="1762">
        <v>1</v>
      </c>
      <c r="F425" s="1762">
        <v>7</v>
      </c>
      <c r="G425" s="1762">
        <v>4</v>
      </c>
      <c r="H425" s="1762">
        <v>5</v>
      </c>
      <c r="I425" s="1783">
        <v>1</v>
      </c>
      <c r="J425" s="1783">
        <v>1</v>
      </c>
      <c r="K425" s="1783"/>
      <c r="L425" s="1764">
        <v>4426</v>
      </c>
      <c r="N425" s="1764">
        <f t="shared" si="113"/>
        <v>2474.2800000000002</v>
      </c>
      <c r="O425" s="1764">
        <v>2016.95</v>
      </c>
      <c r="P425" s="1850">
        <f t="shared" si="115"/>
        <v>0.81516643225503982</v>
      </c>
      <c r="Q425" s="1764">
        <v>457.33</v>
      </c>
      <c r="R425" s="1850">
        <f t="shared" si="116"/>
        <v>0.18483356774496013</v>
      </c>
      <c r="S425" s="1807">
        <f t="shared" si="112"/>
        <v>18.293199999999999</v>
      </c>
      <c r="U425" s="1764">
        <f t="shared" si="117"/>
        <v>0</v>
      </c>
      <c r="V425" s="1764">
        <f t="shared" si="118"/>
        <v>0</v>
      </c>
      <c r="W425" s="1764">
        <f t="shared" si="114"/>
        <v>4426</v>
      </c>
      <c r="X425" s="1768">
        <v>4426</v>
      </c>
      <c r="Y425" s="1784">
        <v>616153</v>
      </c>
      <c r="Z425" s="1770">
        <v>42482</v>
      </c>
      <c r="AA425" s="1843" t="s">
        <v>104</v>
      </c>
      <c r="AB425" s="1843"/>
      <c r="AH425" s="1867"/>
      <c r="AK425" s="1868"/>
      <c r="AL425" s="1868"/>
    </row>
    <row r="426" spans="1:98" x14ac:dyDescent="0.25">
      <c r="A426" s="1869">
        <v>2016135</v>
      </c>
      <c r="C426" s="1782">
        <v>591616</v>
      </c>
      <c r="D426" s="1762" t="s">
        <v>26</v>
      </c>
      <c r="E426" s="1762">
        <v>1</v>
      </c>
      <c r="F426" s="1762">
        <v>8</v>
      </c>
      <c r="G426" s="1762">
        <v>5</v>
      </c>
      <c r="H426" s="1762">
        <v>3</v>
      </c>
      <c r="I426" s="1783">
        <v>1</v>
      </c>
      <c r="J426" s="1783">
        <v>1</v>
      </c>
      <c r="K426" s="1783"/>
      <c r="L426" s="1764">
        <v>1475</v>
      </c>
      <c r="N426" s="1764">
        <f t="shared" si="113"/>
        <v>889.49</v>
      </c>
      <c r="O426" s="1764">
        <v>689.49</v>
      </c>
      <c r="P426" s="1850">
        <f t="shared" si="115"/>
        <v>0.77515205342387206</v>
      </c>
      <c r="Q426" s="1764">
        <v>200</v>
      </c>
      <c r="R426" s="1850">
        <f t="shared" si="116"/>
        <v>0.22484794657612789</v>
      </c>
      <c r="S426" s="1807">
        <f t="shared" si="112"/>
        <v>8</v>
      </c>
      <c r="U426" s="1764">
        <f t="shared" si="117"/>
        <v>0</v>
      </c>
      <c r="V426" s="1764">
        <f t="shared" si="118"/>
        <v>0</v>
      </c>
      <c r="W426" s="1764">
        <f t="shared" si="114"/>
        <v>1475</v>
      </c>
      <c r="X426" s="1768">
        <v>1475</v>
      </c>
      <c r="Y426" s="1784">
        <v>616154</v>
      </c>
      <c r="Z426" s="1770">
        <v>42482</v>
      </c>
      <c r="AA426" s="1843" t="s">
        <v>104</v>
      </c>
      <c r="AB426" s="1843"/>
      <c r="AH426" s="1867"/>
      <c r="AK426" s="1868"/>
      <c r="AL426" s="1868"/>
    </row>
    <row r="427" spans="1:98" x14ac:dyDescent="0.25">
      <c r="A427" s="1869">
        <v>2016136</v>
      </c>
      <c r="C427" s="1782">
        <v>591716</v>
      </c>
      <c r="D427" s="1762" t="s">
        <v>26</v>
      </c>
      <c r="E427" s="1762">
        <v>1</v>
      </c>
      <c r="F427" s="1762">
        <v>8</v>
      </c>
      <c r="G427" s="1762">
        <v>5</v>
      </c>
      <c r="H427" s="1762">
        <v>3</v>
      </c>
      <c r="I427" s="1783">
        <v>1</v>
      </c>
      <c r="J427" s="1783">
        <v>1</v>
      </c>
      <c r="K427" s="1783"/>
      <c r="L427" s="1764">
        <v>2023</v>
      </c>
      <c r="N427" s="1764">
        <f t="shared" si="113"/>
        <v>1466.8300000000002</v>
      </c>
      <c r="O427" s="1764">
        <v>1111.4100000000001</v>
      </c>
      <c r="P427" s="1850">
        <f t="shared" si="115"/>
        <v>0.75769516576563067</v>
      </c>
      <c r="Q427" s="1764">
        <v>355.42</v>
      </c>
      <c r="R427" s="1850">
        <f t="shared" si="116"/>
        <v>0.24230483423436933</v>
      </c>
      <c r="S427" s="1807">
        <f t="shared" si="112"/>
        <v>14.216800000000001</v>
      </c>
      <c r="U427" s="1764">
        <f t="shared" si="117"/>
        <v>0</v>
      </c>
      <c r="V427" s="1764">
        <f t="shared" si="118"/>
        <v>0</v>
      </c>
      <c r="W427" s="1764">
        <f t="shared" si="114"/>
        <v>2023</v>
      </c>
      <c r="X427" s="1768">
        <v>2023</v>
      </c>
      <c r="Y427" s="1784">
        <v>616155</v>
      </c>
      <c r="Z427" s="1770">
        <v>42482</v>
      </c>
      <c r="AA427" s="1843" t="s">
        <v>104</v>
      </c>
      <c r="AB427" s="1843"/>
      <c r="AH427" s="1867"/>
      <c r="AK427" s="1868"/>
      <c r="AL427" s="1868"/>
    </row>
    <row r="428" spans="1:98" x14ac:dyDescent="0.25">
      <c r="A428" s="1869">
        <v>2016137</v>
      </c>
      <c r="C428" s="1782">
        <v>561216</v>
      </c>
      <c r="D428" s="1762" t="s">
        <v>26</v>
      </c>
      <c r="E428" s="1762">
        <v>1</v>
      </c>
      <c r="F428" s="1762">
        <v>11</v>
      </c>
      <c r="G428" s="1762">
        <v>7</v>
      </c>
      <c r="H428" s="1762">
        <v>2</v>
      </c>
      <c r="I428" s="1783">
        <v>1</v>
      </c>
      <c r="J428" s="1783">
        <v>1</v>
      </c>
      <c r="K428" s="1783"/>
      <c r="L428" s="1764">
        <v>3049.5</v>
      </c>
      <c r="N428" s="1764">
        <f t="shared" si="113"/>
        <v>1800</v>
      </c>
      <c r="O428" s="1764">
        <v>1375</v>
      </c>
      <c r="P428" s="1850">
        <f t="shared" si="115"/>
        <v>0.76388888888888884</v>
      </c>
      <c r="Q428" s="1764">
        <v>425</v>
      </c>
      <c r="R428" s="1850">
        <f t="shared" si="116"/>
        <v>0.2361111111111111</v>
      </c>
      <c r="S428" s="1807">
        <f t="shared" si="112"/>
        <v>17</v>
      </c>
      <c r="U428" s="1764">
        <f t="shared" si="117"/>
        <v>0</v>
      </c>
      <c r="V428" s="1764">
        <f t="shared" si="118"/>
        <v>0</v>
      </c>
      <c r="W428" s="1764">
        <f t="shared" si="114"/>
        <v>3049.5</v>
      </c>
      <c r="X428" s="1768">
        <v>3049.5</v>
      </c>
      <c r="Y428" s="1784">
        <v>616156</v>
      </c>
      <c r="Z428" s="1770">
        <v>42482</v>
      </c>
      <c r="AA428" s="1843" t="s">
        <v>104</v>
      </c>
      <c r="AB428" s="1843"/>
      <c r="AH428" s="1867"/>
      <c r="AK428" s="1868"/>
      <c r="AL428" s="1868"/>
    </row>
    <row r="429" spans="1:98" x14ac:dyDescent="0.25">
      <c r="A429" s="1869">
        <v>2016138</v>
      </c>
      <c r="C429" s="1782" t="s">
        <v>813</v>
      </c>
      <c r="D429" s="1762" t="s">
        <v>352</v>
      </c>
      <c r="E429" s="1762">
        <v>1</v>
      </c>
      <c r="F429" s="1762">
        <v>1</v>
      </c>
      <c r="G429" s="1762">
        <v>0</v>
      </c>
      <c r="H429" s="1762">
        <v>1</v>
      </c>
      <c r="I429" s="1783">
        <v>1</v>
      </c>
      <c r="J429" s="1783">
        <v>1</v>
      </c>
      <c r="K429" s="1783"/>
      <c r="L429" s="1764">
        <v>492.9</v>
      </c>
      <c r="N429" s="1764">
        <f t="shared" si="113"/>
        <v>350.34000000000003</v>
      </c>
      <c r="O429" s="1764">
        <v>258.31</v>
      </c>
      <c r="P429" s="1850">
        <f t="shared" si="115"/>
        <v>0.73731232516983491</v>
      </c>
      <c r="Q429" s="1764">
        <v>92.03</v>
      </c>
      <c r="R429" s="1850">
        <f t="shared" si="116"/>
        <v>0.26268767483016497</v>
      </c>
      <c r="S429" s="1807">
        <f t="shared" si="112"/>
        <v>3.6812</v>
      </c>
      <c r="U429" s="1764">
        <f t="shared" si="117"/>
        <v>0</v>
      </c>
      <c r="V429" s="1764">
        <f t="shared" si="118"/>
        <v>0</v>
      </c>
      <c r="W429" s="1764">
        <f t="shared" si="114"/>
        <v>492.9</v>
      </c>
      <c r="X429" s="1768">
        <v>492.9</v>
      </c>
      <c r="Y429" s="1784">
        <v>616205</v>
      </c>
      <c r="Z429" s="1770">
        <v>42503</v>
      </c>
      <c r="AA429" s="1843" t="s">
        <v>104</v>
      </c>
      <c r="AB429" s="1843"/>
      <c r="AH429" s="1867"/>
      <c r="AK429" s="1868"/>
      <c r="AL429" s="1868"/>
    </row>
    <row r="430" spans="1:98" x14ac:dyDescent="0.25">
      <c r="A430" s="1869">
        <v>2016140</v>
      </c>
      <c r="C430" s="1782" t="s">
        <v>814</v>
      </c>
      <c r="D430" s="1762" t="s">
        <v>469</v>
      </c>
      <c r="E430" s="1762">
        <v>1</v>
      </c>
      <c r="F430" s="1762">
        <v>11</v>
      </c>
      <c r="G430" s="1762">
        <v>9</v>
      </c>
      <c r="H430" s="1762">
        <v>2</v>
      </c>
      <c r="I430" s="1783">
        <v>1</v>
      </c>
      <c r="J430" s="1783">
        <v>1</v>
      </c>
      <c r="K430" s="1783"/>
      <c r="L430" s="1764">
        <v>2725.22</v>
      </c>
      <c r="N430" s="1764">
        <f t="shared" si="113"/>
        <v>1857.5</v>
      </c>
      <c r="O430" s="1764">
        <v>1403.46</v>
      </c>
      <c r="P430" s="1850">
        <f t="shared" si="115"/>
        <v>0.75556393001345901</v>
      </c>
      <c r="Q430" s="1764">
        <v>454.04</v>
      </c>
      <c r="R430" s="1850">
        <f t="shared" si="116"/>
        <v>0.24443606998654105</v>
      </c>
      <c r="S430" s="1807">
        <f t="shared" si="112"/>
        <v>18.1616</v>
      </c>
      <c r="U430" s="1764">
        <f t="shared" si="117"/>
        <v>0</v>
      </c>
      <c r="V430" s="1764">
        <f t="shared" si="118"/>
        <v>0</v>
      </c>
      <c r="W430" s="1764">
        <f t="shared" si="114"/>
        <v>2725.22</v>
      </c>
      <c r="X430" s="1768">
        <v>2725.22</v>
      </c>
      <c r="Y430" s="1784">
        <v>616209</v>
      </c>
      <c r="Z430" s="1770">
        <v>42523</v>
      </c>
      <c r="AA430" s="1843" t="s">
        <v>104</v>
      </c>
      <c r="AB430" s="1843"/>
      <c r="AH430" s="1867"/>
      <c r="AK430" s="1868"/>
      <c r="AL430" s="1868"/>
    </row>
    <row r="431" spans="1:98" x14ac:dyDescent="0.25">
      <c r="A431" s="1869">
        <v>2016141</v>
      </c>
      <c r="C431" s="1782" t="s">
        <v>834</v>
      </c>
      <c r="D431" s="1762" t="s">
        <v>26</v>
      </c>
      <c r="E431" s="1762">
        <v>1</v>
      </c>
      <c r="F431" s="1762">
        <v>2</v>
      </c>
      <c r="G431" s="1762">
        <v>1</v>
      </c>
      <c r="H431" s="1762">
        <v>1</v>
      </c>
      <c r="I431" s="1783">
        <v>1</v>
      </c>
      <c r="J431" s="1783">
        <v>1</v>
      </c>
      <c r="K431" s="1783"/>
      <c r="L431" s="1764">
        <v>523</v>
      </c>
      <c r="N431" s="1764">
        <f t="shared" si="113"/>
        <v>391.56</v>
      </c>
      <c r="O431" s="1764">
        <v>275.73</v>
      </c>
      <c r="P431" s="1850">
        <f t="shared" si="115"/>
        <v>0.70418326693227096</v>
      </c>
      <c r="Q431" s="1764">
        <v>115.83</v>
      </c>
      <c r="R431" s="1850">
        <f t="shared" si="116"/>
        <v>0.2958167330677291</v>
      </c>
      <c r="S431" s="1807">
        <f t="shared" si="112"/>
        <v>4.6331999999999995</v>
      </c>
      <c r="U431" s="1764">
        <f t="shared" si="117"/>
        <v>0</v>
      </c>
      <c r="V431" s="1764">
        <f t="shared" si="118"/>
        <v>0</v>
      </c>
      <c r="W431" s="1764">
        <f t="shared" si="114"/>
        <v>523</v>
      </c>
      <c r="X431" s="1768">
        <v>523</v>
      </c>
      <c r="Y431" s="1784">
        <v>616157</v>
      </c>
      <c r="Z431" s="1770">
        <v>42482</v>
      </c>
      <c r="AA431" s="1843" t="s">
        <v>104</v>
      </c>
      <c r="AB431" s="1843"/>
      <c r="AH431" s="1867"/>
      <c r="AK431" s="1868"/>
      <c r="AL431" s="1868"/>
    </row>
    <row r="432" spans="1:98" x14ac:dyDescent="0.25">
      <c r="A432" s="1869">
        <v>2016142</v>
      </c>
      <c r="C432" s="1782">
        <v>587216</v>
      </c>
      <c r="D432" s="1762" t="s">
        <v>26</v>
      </c>
      <c r="E432" s="1762">
        <v>1</v>
      </c>
      <c r="F432" s="1762">
        <v>9</v>
      </c>
      <c r="G432" s="1762">
        <v>4</v>
      </c>
      <c r="H432" s="1762">
        <v>7</v>
      </c>
      <c r="I432" s="1783">
        <v>1</v>
      </c>
      <c r="J432" s="1783">
        <v>1</v>
      </c>
      <c r="K432" s="1783"/>
      <c r="L432" s="1764">
        <v>3075</v>
      </c>
      <c r="N432" s="1764">
        <f t="shared" si="113"/>
        <v>2230.92</v>
      </c>
      <c r="O432" s="1764">
        <v>1715.09</v>
      </c>
      <c r="P432" s="1850">
        <f t="shared" si="115"/>
        <v>0.76878148925107126</v>
      </c>
      <c r="Q432" s="1764">
        <v>515.83000000000004</v>
      </c>
      <c r="R432" s="1850">
        <f t="shared" si="116"/>
        <v>0.23121851074892871</v>
      </c>
      <c r="S432" s="1807">
        <f t="shared" ref="S432:S503" si="119">Q432/$S$1</f>
        <v>20.633200000000002</v>
      </c>
      <c r="U432" s="1764">
        <f t="shared" si="117"/>
        <v>0</v>
      </c>
      <c r="V432" s="1764">
        <f t="shared" si="118"/>
        <v>0</v>
      </c>
      <c r="W432" s="1764">
        <f t="shared" si="114"/>
        <v>3075</v>
      </c>
      <c r="X432" s="1768">
        <v>3075</v>
      </c>
      <c r="Y432" s="1784">
        <v>616158</v>
      </c>
      <c r="Z432" s="1770">
        <v>42482</v>
      </c>
      <c r="AA432" s="1843" t="s">
        <v>104</v>
      </c>
      <c r="AB432" s="1843"/>
      <c r="AH432" s="1867"/>
      <c r="AK432" s="1868"/>
      <c r="AL432" s="1868"/>
    </row>
    <row r="433" spans="1:98" x14ac:dyDescent="0.25">
      <c r="A433" s="1869">
        <v>2016143</v>
      </c>
      <c r="C433" s="1782">
        <v>574016</v>
      </c>
      <c r="D433" s="1762" t="s">
        <v>26</v>
      </c>
      <c r="E433" s="1762">
        <v>1</v>
      </c>
      <c r="F433" s="1762">
        <v>11</v>
      </c>
      <c r="G433" s="1762">
        <v>6</v>
      </c>
      <c r="H433" s="1762">
        <v>3</v>
      </c>
      <c r="I433" s="1783">
        <v>1</v>
      </c>
      <c r="J433" s="1783">
        <v>1</v>
      </c>
      <c r="K433" s="1783"/>
      <c r="L433" s="1764">
        <v>2805.5</v>
      </c>
      <c r="N433" s="1764">
        <f t="shared" si="113"/>
        <v>1999.44</v>
      </c>
      <c r="O433" s="1764">
        <v>1528.19</v>
      </c>
      <c r="P433" s="1850">
        <f t="shared" si="115"/>
        <v>0.7643090065218261</v>
      </c>
      <c r="Q433" s="1764">
        <v>471.25</v>
      </c>
      <c r="R433" s="1850">
        <f t="shared" si="116"/>
        <v>0.23569099347817388</v>
      </c>
      <c r="S433" s="1807">
        <f t="shared" si="119"/>
        <v>18.850000000000001</v>
      </c>
      <c r="U433" s="1764">
        <f t="shared" ref="U433:U473" si="120">((1-I433)*O433)+((1-J433)*Q433)</f>
        <v>0</v>
      </c>
      <c r="V433" s="1764">
        <f t="shared" si="118"/>
        <v>0</v>
      </c>
      <c r="W433" s="1764">
        <f t="shared" si="114"/>
        <v>2805.5</v>
      </c>
      <c r="X433" s="1768">
        <v>2805.5</v>
      </c>
      <c r="Y433" s="1784">
        <v>616159</v>
      </c>
      <c r="Z433" s="1770">
        <v>42482</v>
      </c>
      <c r="AA433" s="1843" t="s">
        <v>104</v>
      </c>
      <c r="AB433" s="1843"/>
      <c r="AH433" s="1867"/>
      <c r="AK433" s="1868"/>
      <c r="AL433" s="1868"/>
    </row>
    <row r="434" spans="1:98" s="1896" customFormat="1" x14ac:dyDescent="0.25">
      <c r="A434" s="1894">
        <v>2016144</v>
      </c>
      <c r="B434" s="1895"/>
      <c r="C434" s="1895" t="s">
        <v>1886</v>
      </c>
      <c r="D434" s="1896" t="s">
        <v>352</v>
      </c>
      <c r="I434" s="1897"/>
      <c r="J434" s="1897"/>
      <c r="K434" s="1897"/>
      <c r="L434" s="1898"/>
      <c r="M434" s="1898"/>
      <c r="N434" s="1898"/>
      <c r="O434" s="1898"/>
      <c r="P434" s="1899"/>
      <c r="Q434" s="1898"/>
      <c r="R434" s="1899"/>
      <c r="S434" s="1900"/>
      <c r="T434" s="1901"/>
      <c r="U434" s="1898"/>
      <c r="V434" s="1898"/>
      <c r="W434" s="1764">
        <f t="shared" si="114"/>
        <v>0</v>
      </c>
      <c r="X434" s="1902"/>
      <c r="Y434" s="1903"/>
      <c r="Z434" s="1904"/>
      <c r="AA434" s="1905"/>
      <c r="AB434" s="1905"/>
      <c r="AC434" s="1898"/>
      <c r="AE434" s="1906"/>
      <c r="AF434" s="1907"/>
      <c r="AG434" s="1907"/>
      <c r="AH434" s="1908"/>
      <c r="AI434" s="1909"/>
      <c r="AJ434" s="1909"/>
      <c r="AK434" s="1910"/>
      <c r="AL434" s="1910"/>
      <c r="AM434" s="1898"/>
      <c r="AP434" s="1907"/>
      <c r="AQ434" s="1907"/>
      <c r="AR434" s="1902"/>
      <c r="AS434" s="1903"/>
      <c r="AT434" s="1903"/>
      <c r="AU434" s="1905"/>
      <c r="AV434" s="1905"/>
      <c r="AW434" s="1898"/>
      <c r="AZ434" s="1907"/>
      <c r="BA434" s="1907"/>
      <c r="BB434" s="1909"/>
      <c r="BC434" s="1909"/>
      <c r="BD434" s="1909"/>
      <c r="BE434" s="1909"/>
      <c r="BF434" s="1909"/>
      <c r="BL434" s="1909"/>
      <c r="BM434" s="1909"/>
      <c r="BN434" s="1909"/>
      <c r="BO434" s="1909"/>
      <c r="BP434" s="1909"/>
      <c r="BV434" s="1909"/>
      <c r="BW434" s="1909"/>
      <c r="BX434" s="1909"/>
      <c r="BY434" s="1909"/>
      <c r="BZ434" s="1909"/>
      <c r="CF434" s="1909"/>
      <c r="CG434" s="1909"/>
      <c r="CH434" s="1909"/>
      <c r="CI434" s="1909"/>
      <c r="CJ434" s="1909"/>
      <c r="CP434" s="1909"/>
      <c r="CQ434" s="1909"/>
      <c r="CR434" s="1909"/>
      <c r="CS434" s="1909"/>
      <c r="CT434" s="1909"/>
    </row>
    <row r="435" spans="1:98" s="1862" customFormat="1" x14ac:dyDescent="0.25">
      <c r="A435" s="1893" t="s">
        <v>980</v>
      </c>
      <c r="B435" s="1861"/>
      <c r="C435" s="1861" t="s">
        <v>982</v>
      </c>
      <c r="D435" s="1862" t="s">
        <v>352</v>
      </c>
      <c r="E435" s="1862">
        <v>1</v>
      </c>
      <c r="F435" s="1862">
        <v>9</v>
      </c>
      <c r="G435" s="1862">
        <v>4</v>
      </c>
      <c r="H435" s="1862">
        <v>4</v>
      </c>
      <c r="I435" s="1863">
        <v>1</v>
      </c>
      <c r="J435" s="1863">
        <v>1</v>
      </c>
      <c r="K435" s="1863"/>
      <c r="L435" s="1764">
        <v>3942.53</v>
      </c>
      <c r="M435" s="1764"/>
      <c r="N435" s="1764">
        <f t="shared" ref="N435:N443" si="121">O435+Q435</f>
        <v>0</v>
      </c>
      <c r="O435" s="1764">
        <v>0</v>
      </c>
      <c r="P435" s="1850" t="str">
        <f t="shared" ref="P435:P443" si="122">IF(N435&lt;=0,"",O435/N435)</f>
        <v/>
      </c>
      <c r="Q435" s="1764">
        <v>0</v>
      </c>
      <c r="R435" s="1850" t="str">
        <f t="shared" ref="R435:R443" si="123">IF(N435&lt;=0,"",Q435/N435)</f>
        <v/>
      </c>
      <c r="S435" s="1911">
        <f t="shared" ref="S435:S443" si="124">Q435/$S$1</f>
        <v>0</v>
      </c>
      <c r="T435" s="1851"/>
      <c r="U435" s="1764">
        <f t="shared" ref="U435:U443" si="125">((1-I435)*O435)+((1-J435)*Q435)</f>
        <v>0</v>
      </c>
      <c r="V435" s="1764">
        <f t="shared" ref="V435:V443" si="126">L435-W435</f>
        <v>0</v>
      </c>
      <c r="W435" s="1764">
        <f t="shared" si="114"/>
        <v>3942.53</v>
      </c>
      <c r="X435" s="1768">
        <v>3942.53</v>
      </c>
      <c r="Y435" s="1912">
        <v>616269</v>
      </c>
      <c r="Z435" s="1913">
        <v>42541</v>
      </c>
      <c r="AA435" s="1914" t="s">
        <v>104</v>
      </c>
      <c r="AB435" s="1914"/>
      <c r="AC435" s="1764"/>
      <c r="AE435" s="1915"/>
      <c r="AF435" s="1916"/>
      <c r="AG435" s="1916"/>
      <c r="AH435" s="1867"/>
      <c r="AI435" s="1917"/>
      <c r="AJ435" s="1917"/>
      <c r="AK435" s="1918"/>
      <c r="AL435" s="1918"/>
      <c r="AM435" s="1764"/>
      <c r="AP435" s="1916"/>
      <c r="AQ435" s="1916"/>
      <c r="AR435" s="1768"/>
      <c r="AS435" s="1912"/>
      <c r="AT435" s="1912"/>
      <c r="AU435" s="1914"/>
      <c r="AV435" s="1914"/>
      <c r="AW435" s="1764"/>
      <c r="AZ435" s="1916"/>
      <c r="BA435" s="1916"/>
      <c r="BB435" s="1917"/>
      <c r="BC435" s="1917"/>
      <c r="BD435" s="1917"/>
      <c r="BE435" s="1917"/>
      <c r="BF435" s="1917"/>
      <c r="BL435" s="1917"/>
      <c r="BM435" s="1917"/>
      <c r="BN435" s="1917"/>
      <c r="BO435" s="1917"/>
      <c r="BP435" s="1917"/>
      <c r="BV435" s="1917"/>
      <c r="BW435" s="1917"/>
      <c r="BX435" s="1917"/>
      <c r="BY435" s="1917"/>
      <c r="BZ435" s="1917"/>
      <c r="CF435" s="1917"/>
      <c r="CG435" s="1917"/>
      <c r="CH435" s="1917"/>
      <c r="CI435" s="1917"/>
      <c r="CJ435" s="1917"/>
      <c r="CP435" s="1917"/>
      <c r="CQ435" s="1917"/>
      <c r="CR435" s="1917"/>
      <c r="CS435" s="1917"/>
      <c r="CT435" s="1917"/>
    </row>
    <row r="436" spans="1:98" s="1862" customFormat="1" x14ac:dyDescent="0.25">
      <c r="A436" s="1893" t="s">
        <v>981</v>
      </c>
      <c r="B436" s="1861"/>
      <c r="C436" s="1861" t="s">
        <v>983</v>
      </c>
      <c r="D436" s="1862" t="s">
        <v>352</v>
      </c>
      <c r="E436" s="1862">
        <v>1</v>
      </c>
      <c r="F436" s="1862">
        <v>9</v>
      </c>
      <c r="G436" s="1862">
        <v>4</v>
      </c>
      <c r="H436" s="1862">
        <v>4</v>
      </c>
      <c r="I436" s="1863">
        <v>1</v>
      </c>
      <c r="J436" s="1863">
        <v>1</v>
      </c>
      <c r="K436" s="1863"/>
      <c r="L436" s="1764">
        <v>3823.24</v>
      </c>
      <c r="M436" s="1764"/>
      <c r="N436" s="1764">
        <f t="shared" si="121"/>
        <v>0</v>
      </c>
      <c r="O436" s="1764">
        <v>0</v>
      </c>
      <c r="P436" s="1850" t="str">
        <f t="shared" si="122"/>
        <v/>
      </c>
      <c r="Q436" s="1764">
        <v>0</v>
      </c>
      <c r="R436" s="1850" t="str">
        <f t="shared" si="123"/>
        <v/>
      </c>
      <c r="S436" s="1911">
        <f t="shared" si="124"/>
        <v>0</v>
      </c>
      <c r="T436" s="1851"/>
      <c r="U436" s="1764">
        <f t="shared" si="125"/>
        <v>0</v>
      </c>
      <c r="V436" s="1764">
        <f t="shared" si="126"/>
        <v>0</v>
      </c>
      <c r="W436" s="1764">
        <f t="shared" si="114"/>
        <v>3823.24</v>
      </c>
      <c r="X436" s="1768">
        <v>3823.24</v>
      </c>
      <c r="Y436" s="1912">
        <v>616269</v>
      </c>
      <c r="Z436" s="1913">
        <v>42541</v>
      </c>
      <c r="AA436" s="1914" t="s">
        <v>104</v>
      </c>
      <c r="AB436" s="1914"/>
      <c r="AC436" s="1764"/>
      <c r="AE436" s="1915"/>
      <c r="AF436" s="1916"/>
      <c r="AG436" s="1916"/>
      <c r="AH436" s="1867"/>
      <c r="AI436" s="1917"/>
      <c r="AJ436" s="1917"/>
      <c r="AK436" s="1918"/>
      <c r="AL436" s="1918"/>
      <c r="AM436" s="1764"/>
      <c r="AP436" s="1916"/>
      <c r="AQ436" s="1916"/>
      <c r="AR436" s="1768"/>
      <c r="AS436" s="1912"/>
      <c r="AT436" s="1912"/>
      <c r="AU436" s="1914"/>
      <c r="AV436" s="1914"/>
      <c r="AW436" s="1764"/>
      <c r="AZ436" s="1916"/>
      <c r="BA436" s="1916"/>
      <c r="BB436" s="1917"/>
      <c r="BC436" s="1917"/>
      <c r="BD436" s="1917"/>
      <c r="BE436" s="1917"/>
      <c r="BF436" s="1917"/>
      <c r="BL436" s="1917"/>
      <c r="BM436" s="1917"/>
      <c r="BN436" s="1917"/>
      <c r="BO436" s="1917"/>
      <c r="BP436" s="1917"/>
      <c r="BV436" s="1917"/>
      <c r="BW436" s="1917"/>
      <c r="BX436" s="1917"/>
      <c r="BY436" s="1917"/>
      <c r="BZ436" s="1917"/>
      <c r="CF436" s="1917"/>
      <c r="CG436" s="1917"/>
      <c r="CH436" s="1917"/>
      <c r="CI436" s="1917"/>
      <c r="CJ436" s="1917"/>
      <c r="CP436" s="1917"/>
      <c r="CQ436" s="1917"/>
      <c r="CR436" s="1917"/>
      <c r="CS436" s="1917"/>
      <c r="CT436" s="1917"/>
    </row>
    <row r="437" spans="1:98" x14ac:dyDescent="0.25">
      <c r="A437" s="1893" t="s">
        <v>1121</v>
      </c>
      <c r="C437" s="1861" t="s">
        <v>1124</v>
      </c>
      <c r="D437" s="1762" t="s">
        <v>352</v>
      </c>
      <c r="E437" s="1762">
        <v>1</v>
      </c>
      <c r="F437" s="1762">
        <v>8</v>
      </c>
      <c r="G437" s="1762">
        <v>4</v>
      </c>
      <c r="H437" s="1762">
        <v>3</v>
      </c>
      <c r="I437" s="1783">
        <v>1</v>
      </c>
      <c r="J437" s="1783">
        <v>1</v>
      </c>
      <c r="L437" s="1764">
        <v>3413.07</v>
      </c>
      <c r="N437" s="1764">
        <f t="shared" si="121"/>
        <v>2469.7200000000003</v>
      </c>
      <c r="O437" s="1764">
        <v>2020.4</v>
      </c>
      <c r="P437" s="1850">
        <f t="shared" si="122"/>
        <v>0.81806844500591158</v>
      </c>
      <c r="Q437" s="1764">
        <v>449.32</v>
      </c>
      <c r="R437" s="1850">
        <f t="shared" si="123"/>
        <v>0.18193155499408839</v>
      </c>
      <c r="S437" s="1807">
        <f t="shared" si="124"/>
        <v>17.972799999999999</v>
      </c>
      <c r="U437" s="1764">
        <f t="shared" si="125"/>
        <v>0</v>
      </c>
      <c r="V437" s="1764">
        <f t="shared" si="126"/>
        <v>0</v>
      </c>
      <c r="W437" s="1764">
        <f t="shared" si="114"/>
        <v>3413.07</v>
      </c>
      <c r="X437" s="1768">
        <v>3413.07</v>
      </c>
      <c r="Y437" s="1784">
        <v>616324</v>
      </c>
      <c r="Z437" s="1770">
        <v>42569</v>
      </c>
      <c r="AA437" s="1843" t="s">
        <v>104</v>
      </c>
      <c r="AB437" s="1843"/>
      <c r="AH437" s="1867"/>
      <c r="AK437" s="1868"/>
      <c r="AL437" s="1868"/>
    </row>
    <row r="438" spans="1:98" x14ac:dyDescent="0.25">
      <c r="A438" s="1893" t="s">
        <v>2114</v>
      </c>
      <c r="C438" s="1861" t="s">
        <v>1128</v>
      </c>
      <c r="D438" s="1762" t="s">
        <v>352</v>
      </c>
      <c r="E438" s="1762">
        <v>1</v>
      </c>
      <c r="F438" s="1762">
        <v>1</v>
      </c>
      <c r="G438" s="1762">
        <v>0</v>
      </c>
      <c r="H438" s="1762">
        <v>1</v>
      </c>
      <c r="I438" s="1783">
        <v>1</v>
      </c>
      <c r="J438" s="1783">
        <v>1</v>
      </c>
      <c r="L438" s="1764">
        <v>502.39</v>
      </c>
      <c r="N438" s="1764">
        <f t="shared" si="121"/>
        <v>361.75</v>
      </c>
      <c r="O438" s="1764">
        <v>278.18</v>
      </c>
      <c r="P438" s="1850">
        <f t="shared" si="122"/>
        <v>0.76898410504492054</v>
      </c>
      <c r="Q438" s="1764">
        <v>83.57</v>
      </c>
      <c r="R438" s="1850">
        <f t="shared" si="123"/>
        <v>0.23101589495507946</v>
      </c>
      <c r="S438" s="1807">
        <f t="shared" si="124"/>
        <v>3.3427999999999995</v>
      </c>
      <c r="U438" s="1764">
        <f t="shared" si="125"/>
        <v>0</v>
      </c>
      <c r="V438" s="1764">
        <f t="shared" si="126"/>
        <v>0</v>
      </c>
      <c r="W438" s="1764">
        <f t="shared" si="114"/>
        <v>502.39</v>
      </c>
      <c r="X438" s="1768">
        <v>502.39</v>
      </c>
      <c r="Y438" s="1784">
        <v>616324</v>
      </c>
      <c r="Z438" s="1770">
        <v>42569</v>
      </c>
      <c r="AA438" s="1843" t="s">
        <v>104</v>
      </c>
      <c r="AB438" s="1843"/>
      <c r="AH438" s="1867"/>
      <c r="AK438" s="1868"/>
      <c r="AL438" s="1868"/>
    </row>
    <row r="439" spans="1:98" x14ac:dyDescent="0.25">
      <c r="A439" s="1893" t="s">
        <v>1224</v>
      </c>
      <c r="C439" s="1861" t="s">
        <v>1125</v>
      </c>
      <c r="D439" s="1762" t="s">
        <v>352</v>
      </c>
      <c r="E439" s="1762">
        <v>1</v>
      </c>
      <c r="F439" s="1762">
        <v>8</v>
      </c>
      <c r="G439" s="1762">
        <v>4</v>
      </c>
      <c r="H439" s="1762">
        <v>3</v>
      </c>
      <c r="I439" s="1783">
        <v>1</v>
      </c>
      <c r="J439" s="1783">
        <v>1</v>
      </c>
      <c r="L439" s="1764">
        <v>3413.07</v>
      </c>
      <c r="N439" s="1764">
        <f t="shared" si="121"/>
        <v>2469.7200000000003</v>
      </c>
      <c r="O439" s="1764">
        <v>2020.4</v>
      </c>
      <c r="P439" s="1850">
        <f t="shared" si="122"/>
        <v>0.81806844500591158</v>
      </c>
      <c r="Q439" s="1764">
        <v>449.32</v>
      </c>
      <c r="R439" s="1850">
        <f t="shared" si="123"/>
        <v>0.18193155499408839</v>
      </c>
      <c r="S439" s="1807">
        <f t="shared" si="124"/>
        <v>17.972799999999999</v>
      </c>
      <c r="U439" s="1764">
        <f t="shared" si="125"/>
        <v>0</v>
      </c>
      <c r="V439" s="1764">
        <f t="shared" si="126"/>
        <v>0</v>
      </c>
      <c r="W439" s="1764">
        <f t="shared" si="114"/>
        <v>3413.07</v>
      </c>
      <c r="X439" s="1768">
        <v>3413.07</v>
      </c>
      <c r="Y439" s="1784">
        <v>616324</v>
      </c>
      <c r="Z439" s="1770">
        <v>42569</v>
      </c>
      <c r="AA439" s="1843" t="s">
        <v>104</v>
      </c>
      <c r="AB439" s="1843"/>
      <c r="AH439" s="1867"/>
      <c r="AK439" s="1868"/>
      <c r="AL439" s="1868"/>
    </row>
    <row r="440" spans="1:98" x14ac:dyDescent="0.25">
      <c r="A440" s="1893" t="s">
        <v>2115</v>
      </c>
      <c r="C440" s="1861" t="s">
        <v>1126</v>
      </c>
      <c r="D440" s="1762" t="s">
        <v>352</v>
      </c>
      <c r="E440" s="1762">
        <v>1</v>
      </c>
      <c r="F440" s="1762">
        <v>1</v>
      </c>
      <c r="G440" s="1762">
        <v>0</v>
      </c>
      <c r="H440" s="1762">
        <v>1</v>
      </c>
      <c r="I440" s="1783">
        <v>1</v>
      </c>
      <c r="J440" s="1783">
        <v>1</v>
      </c>
      <c r="L440" s="1764">
        <v>502.39</v>
      </c>
      <c r="N440" s="1764">
        <f t="shared" si="121"/>
        <v>361.75</v>
      </c>
      <c r="O440" s="1764">
        <v>278.18</v>
      </c>
      <c r="P440" s="1850">
        <f t="shared" si="122"/>
        <v>0.76898410504492054</v>
      </c>
      <c r="Q440" s="1764">
        <v>83.57</v>
      </c>
      <c r="R440" s="1850">
        <f t="shared" si="123"/>
        <v>0.23101589495507946</v>
      </c>
      <c r="S440" s="1807">
        <f t="shared" si="124"/>
        <v>3.3427999999999995</v>
      </c>
      <c r="U440" s="1764">
        <f t="shared" si="125"/>
        <v>0</v>
      </c>
      <c r="V440" s="1764">
        <f t="shared" si="126"/>
        <v>0</v>
      </c>
      <c r="W440" s="1764">
        <f t="shared" si="114"/>
        <v>502.39</v>
      </c>
      <c r="X440" s="1768">
        <v>502.39</v>
      </c>
      <c r="Y440" s="1784">
        <v>616324</v>
      </c>
      <c r="Z440" s="1770">
        <v>42569</v>
      </c>
      <c r="AA440" s="1843" t="s">
        <v>104</v>
      </c>
      <c r="AB440" s="1843"/>
      <c r="AH440" s="1867"/>
      <c r="AK440" s="1868"/>
      <c r="AL440" s="1868"/>
    </row>
    <row r="441" spans="1:98" x14ac:dyDescent="0.25">
      <c r="A441" s="1866" t="s">
        <v>1122</v>
      </c>
      <c r="C441" s="1782" t="s">
        <v>1127</v>
      </c>
      <c r="D441" s="1762" t="s">
        <v>352</v>
      </c>
      <c r="E441" s="1762">
        <v>1</v>
      </c>
      <c r="F441" s="1862">
        <v>7</v>
      </c>
      <c r="G441" s="1862">
        <v>2</v>
      </c>
      <c r="H441" s="1862">
        <v>3</v>
      </c>
      <c r="I441" s="1783">
        <v>1</v>
      </c>
      <c r="J441" s="1783">
        <v>1</v>
      </c>
      <c r="L441" s="1764">
        <v>3086.35</v>
      </c>
      <c r="N441" s="1764">
        <f t="shared" si="121"/>
        <v>2232.5300000000002</v>
      </c>
      <c r="O441" s="1764">
        <v>1854.22</v>
      </c>
      <c r="P441" s="1850">
        <f t="shared" si="122"/>
        <v>0.83054651001330326</v>
      </c>
      <c r="Q441" s="1764">
        <v>378.31</v>
      </c>
      <c r="R441" s="1850">
        <f t="shared" si="123"/>
        <v>0.16945348998669668</v>
      </c>
      <c r="S441" s="1807">
        <f t="shared" si="124"/>
        <v>15.132400000000001</v>
      </c>
      <c r="U441" s="1764">
        <f t="shared" si="125"/>
        <v>0</v>
      </c>
      <c r="V441" s="1764">
        <f t="shared" si="126"/>
        <v>0</v>
      </c>
      <c r="W441" s="1764">
        <f t="shared" si="114"/>
        <v>3086.35</v>
      </c>
      <c r="X441" s="1768">
        <v>3086.35</v>
      </c>
      <c r="Y441" s="1784">
        <v>616324</v>
      </c>
      <c r="Z441" s="1770">
        <v>42569</v>
      </c>
      <c r="AA441" s="1843" t="s">
        <v>104</v>
      </c>
      <c r="AB441" s="1843"/>
      <c r="AH441" s="1867"/>
      <c r="AK441" s="1868"/>
      <c r="AL441" s="1868"/>
    </row>
    <row r="442" spans="1:98" x14ac:dyDescent="0.25">
      <c r="A442" s="1893" t="s">
        <v>2116</v>
      </c>
      <c r="C442" s="1861" t="s">
        <v>1129</v>
      </c>
      <c r="D442" s="1762" t="s">
        <v>352</v>
      </c>
      <c r="E442" s="1762">
        <v>1</v>
      </c>
      <c r="F442" s="1762">
        <v>1</v>
      </c>
      <c r="G442" s="1762">
        <v>0</v>
      </c>
      <c r="H442" s="1762">
        <v>1</v>
      </c>
      <c r="I442" s="1783">
        <v>1</v>
      </c>
      <c r="J442" s="1783">
        <v>1</v>
      </c>
      <c r="L442" s="1764">
        <v>502.39</v>
      </c>
      <c r="N442" s="1764">
        <f t="shared" si="121"/>
        <v>361.75</v>
      </c>
      <c r="O442" s="1764">
        <v>278.18</v>
      </c>
      <c r="P442" s="1850">
        <f t="shared" si="122"/>
        <v>0.76898410504492054</v>
      </c>
      <c r="Q442" s="1764">
        <v>83.57</v>
      </c>
      <c r="R442" s="1850">
        <f t="shared" si="123"/>
        <v>0.23101589495507946</v>
      </c>
      <c r="S442" s="1807">
        <f t="shared" si="124"/>
        <v>3.3427999999999995</v>
      </c>
      <c r="U442" s="1764">
        <f t="shared" si="125"/>
        <v>0</v>
      </c>
      <c r="V442" s="1764">
        <f t="shared" si="126"/>
        <v>0</v>
      </c>
      <c r="W442" s="1764">
        <f t="shared" si="114"/>
        <v>502.39</v>
      </c>
      <c r="X442" s="1768">
        <v>502.39</v>
      </c>
      <c r="Y442" s="1784">
        <v>616324</v>
      </c>
      <c r="Z442" s="1770">
        <v>42569</v>
      </c>
      <c r="AA442" s="1843" t="s">
        <v>104</v>
      </c>
      <c r="AB442" s="1843"/>
      <c r="AH442" s="1867"/>
      <c r="AK442" s="1868"/>
      <c r="AL442" s="1868"/>
    </row>
    <row r="443" spans="1:98" x14ac:dyDescent="0.25">
      <c r="A443" s="1866" t="s">
        <v>1123</v>
      </c>
      <c r="C443" s="1782" t="s">
        <v>1130</v>
      </c>
      <c r="D443" s="1762" t="s">
        <v>352</v>
      </c>
      <c r="E443" s="1762">
        <v>1</v>
      </c>
      <c r="F443" s="1762">
        <v>12</v>
      </c>
      <c r="G443" s="1762">
        <v>8</v>
      </c>
      <c r="H443" s="1762">
        <v>3</v>
      </c>
      <c r="I443" s="1783">
        <v>1</v>
      </c>
      <c r="J443" s="1783">
        <v>1</v>
      </c>
      <c r="L443" s="1764">
        <v>4321.22</v>
      </c>
      <c r="N443" s="1764">
        <f t="shared" si="121"/>
        <v>3125.0899999999997</v>
      </c>
      <c r="O443" s="1764">
        <v>2484.6999999999998</v>
      </c>
      <c r="P443" s="1850">
        <f t="shared" si="122"/>
        <v>0.79508110166427204</v>
      </c>
      <c r="Q443" s="1764">
        <v>640.39</v>
      </c>
      <c r="R443" s="1850">
        <f t="shared" si="123"/>
        <v>0.20491889833572793</v>
      </c>
      <c r="S443" s="1807">
        <f t="shared" si="124"/>
        <v>25.615600000000001</v>
      </c>
      <c r="U443" s="1764">
        <f t="shared" si="125"/>
        <v>0</v>
      </c>
      <c r="V443" s="1764">
        <f t="shared" si="126"/>
        <v>0</v>
      </c>
      <c r="W443" s="1764">
        <f t="shared" si="114"/>
        <v>4321.22</v>
      </c>
      <c r="X443" s="1768">
        <v>4321.22</v>
      </c>
      <c r="Y443" s="1784">
        <v>616308</v>
      </c>
      <c r="Z443" s="1770">
        <v>42566</v>
      </c>
      <c r="AA443" s="1843" t="s">
        <v>104</v>
      </c>
      <c r="AB443" s="1843"/>
      <c r="AH443" s="1867"/>
      <c r="AK443" s="1868"/>
      <c r="AL443" s="1868"/>
    </row>
    <row r="444" spans="1:98" s="1862" customFormat="1" x14ac:dyDescent="0.25">
      <c r="A444" s="1860"/>
      <c r="B444" s="1861"/>
      <c r="C444" s="1861"/>
      <c r="I444" s="1863"/>
      <c r="J444" s="1863"/>
      <c r="K444" s="1863"/>
      <c r="L444" s="1764"/>
      <c r="M444" s="1764"/>
      <c r="N444" s="1764"/>
      <c r="O444" s="1764"/>
      <c r="P444" s="1850"/>
      <c r="Q444" s="1764"/>
      <c r="R444" s="1850"/>
      <c r="S444" s="1911"/>
      <c r="T444" s="1851"/>
      <c r="U444" s="1764"/>
      <c r="V444" s="1764"/>
      <c r="W444" s="1764">
        <f t="shared" si="114"/>
        <v>0</v>
      </c>
      <c r="X444" s="1768"/>
      <c r="Y444" s="1912"/>
      <c r="Z444" s="1913"/>
      <c r="AA444" s="1914"/>
      <c r="AB444" s="1914"/>
      <c r="AC444" s="1764"/>
      <c r="AE444" s="1915"/>
      <c r="AF444" s="1916"/>
      <c r="AG444" s="1916"/>
      <c r="AH444" s="1867"/>
      <c r="AI444" s="1917"/>
      <c r="AJ444" s="1917"/>
      <c r="AK444" s="1918"/>
      <c r="AL444" s="1918"/>
      <c r="AM444" s="1764"/>
      <c r="AP444" s="1916"/>
      <c r="AQ444" s="1916"/>
      <c r="AR444" s="1768"/>
      <c r="AS444" s="1912"/>
      <c r="AT444" s="1912"/>
      <c r="AU444" s="1914"/>
      <c r="AV444" s="1914"/>
      <c r="AW444" s="1764"/>
      <c r="AZ444" s="1916"/>
      <c r="BA444" s="1916"/>
      <c r="BB444" s="1917"/>
      <c r="BC444" s="1917"/>
      <c r="BD444" s="1917"/>
      <c r="BE444" s="1917"/>
      <c r="BF444" s="1917"/>
      <c r="BL444" s="1917"/>
      <c r="BM444" s="1917"/>
      <c r="BN444" s="1917"/>
      <c r="BO444" s="1917"/>
      <c r="BP444" s="1917"/>
      <c r="BV444" s="1917"/>
      <c r="BW444" s="1917"/>
      <c r="BX444" s="1917"/>
      <c r="BY444" s="1917"/>
      <c r="BZ444" s="1917"/>
      <c r="CF444" s="1917"/>
      <c r="CG444" s="1917"/>
      <c r="CH444" s="1917"/>
      <c r="CI444" s="1917"/>
      <c r="CJ444" s="1917"/>
      <c r="CP444" s="1917"/>
      <c r="CQ444" s="1917"/>
      <c r="CR444" s="1917"/>
      <c r="CS444" s="1917"/>
      <c r="CT444" s="1917"/>
    </row>
    <row r="445" spans="1:98" x14ac:dyDescent="0.25">
      <c r="A445" s="1869">
        <v>2016145</v>
      </c>
      <c r="C445" s="1782" t="s">
        <v>835</v>
      </c>
      <c r="D445" s="1762" t="s">
        <v>317</v>
      </c>
      <c r="E445" s="1762">
        <v>1</v>
      </c>
      <c r="F445" s="1762">
        <v>11</v>
      </c>
      <c r="G445" s="1762">
        <v>9</v>
      </c>
      <c r="H445" s="1762">
        <v>2</v>
      </c>
      <c r="I445" s="1783">
        <v>1</v>
      </c>
      <c r="J445" s="1783">
        <v>1</v>
      </c>
      <c r="K445" s="1783"/>
      <c r="L445" s="1764">
        <v>3419.94</v>
      </c>
      <c r="N445" s="1764">
        <f t="shared" si="113"/>
        <v>2402.65</v>
      </c>
      <c r="O445" s="1764">
        <v>1873.52</v>
      </c>
      <c r="P445" s="1850">
        <f t="shared" si="115"/>
        <v>0.77977233471375351</v>
      </c>
      <c r="Q445" s="1764">
        <v>529.13</v>
      </c>
      <c r="R445" s="1850">
        <f t="shared" si="116"/>
        <v>0.22022766528624643</v>
      </c>
      <c r="S445" s="1807">
        <f t="shared" si="119"/>
        <v>21.165199999999999</v>
      </c>
      <c r="U445" s="1764">
        <f t="shared" si="120"/>
        <v>0</v>
      </c>
      <c r="V445" s="1764">
        <f t="shared" si="118"/>
        <v>0</v>
      </c>
      <c r="W445" s="1764">
        <f t="shared" si="114"/>
        <v>3419.94</v>
      </c>
      <c r="X445" s="1768">
        <v>3419.94</v>
      </c>
      <c r="Y445" s="1784">
        <v>616200</v>
      </c>
      <c r="Z445" s="1770">
        <v>42503</v>
      </c>
      <c r="AA445" s="1843" t="s">
        <v>104</v>
      </c>
      <c r="AB445" s="1843"/>
      <c r="AH445" s="1867"/>
      <c r="AK445" s="1868"/>
      <c r="AL445" s="1868"/>
    </row>
    <row r="446" spans="1:98" x14ac:dyDescent="0.25">
      <c r="A446" s="1869">
        <v>2016146</v>
      </c>
      <c r="C446" s="1782" t="s">
        <v>836</v>
      </c>
      <c r="D446" s="1762" t="s">
        <v>317</v>
      </c>
      <c r="E446" s="1762">
        <v>1</v>
      </c>
      <c r="F446" s="1762">
        <v>7</v>
      </c>
      <c r="G446" s="1762">
        <v>5</v>
      </c>
      <c r="H446" s="1762">
        <v>3</v>
      </c>
      <c r="I446" s="1783">
        <v>1</v>
      </c>
      <c r="J446" s="1783">
        <v>1</v>
      </c>
      <c r="K446" s="1783"/>
      <c r="L446" s="1764">
        <v>2592.11</v>
      </c>
      <c r="N446" s="1764">
        <f t="shared" si="113"/>
        <v>1816.5900000000001</v>
      </c>
      <c r="O446" s="1764">
        <v>1431.23</v>
      </c>
      <c r="P446" s="1850">
        <f t="shared" si="115"/>
        <v>0.78786627692544819</v>
      </c>
      <c r="Q446" s="1764">
        <v>385.36</v>
      </c>
      <c r="R446" s="1850">
        <f t="shared" si="116"/>
        <v>0.21213372307455175</v>
      </c>
      <c r="S446" s="1807">
        <f t="shared" si="119"/>
        <v>15.414400000000001</v>
      </c>
      <c r="U446" s="1764">
        <f t="shared" si="120"/>
        <v>0</v>
      </c>
      <c r="V446" s="1764">
        <f t="shared" si="118"/>
        <v>0</v>
      </c>
      <c r="W446" s="1764">
        <f t="shared" si="114"/>
        <v>2592.11</v>
      </c>
      <c r="X446" s="1768">
        <v>2592.11</v>
      </c>
      <c r="Y446" s="1784">
        <v>616201</v>
      </c>
      <c r="Z446" s="1770">
        <v>42503</v>
      </c>
      <c r="AA446" s="1843" t="s">
        <v>104</v>
      </c>
      <c r="AB446" s="1843"/>
      <c r="AH446" s="1867"/>
      <c r="AK446" s="1868"/>
      <c r="AL446" s="1868"/>
    </row>
    <row r="447" spans="1:98" x14ac:dyDescent="0.25">
      <c r="A447" s="1869">
        <v>2016147</v>
      </c>
      <c r="C447" s="1782" t="s">
        <v>841</v>
      </c>
      <c r="D447" s="1762" t="s">
        <v>317</v>
      </c>
      <c r="E447" s="1762">
        <v>1</v>
      </c>
      <c r="F447" s="1762">
        <v>9</v>
      </c>
      <c r="G447" s="1762">
        <v>7</v>
      </c>
      <c r="H447" s="1762">
        <v>3</v>
      </c>
      <c r="I447" s="1783">
        <v>1</v>
      </c>
      <c r="J447" s="1783">
        <v>1</v>
      </c>
      <c r="K447" s="1783"/>
      <c r="L447" s="1764">
        <v>2864.1</v>
      </c>
      <c r="N447" s="1764">
        <f t="shared" si="113"/>
        <v>2060.39</v>
      </c>
      <c r="O447" s="1764">
        <v>1568.54</v>
      </c>
      <c r="P447" s="1850">
        <f t="shared" si="115"/>
        <v>0.76128305806182328</v>
      </c>
      <c r="Q447" s="1764">
        <v>491.85</v>
      </c>
      <c r="R447" s="1850">
        <f t="shared" si="116"/>
        <v>0.23871694193817677</v>
      </c>
      <c r="S447" s="1807">
        <f t="shared" si="119"/>
        <v>19.673999999999999</v>
      </c>
      <c r="U447" s="1764">
        <f t="shared" si="120"/>
        <v>0</v>
      </c>
      <c r="V447" s="1764">
        <f t="shared" si="118"/>
        <v>0</v>
      </c>
      <c r="W447" s="1764">
        <f t="shared" si="114"/>
        <v>2864.1</v>
      </c>
      <c r="X447" s="1768">
        <v>2864.1</v>
      </c>
      <c r="Y447" s="1784">
        <v>616202</v>
      </c>
      <c r="Z447" s="1770">
        <v>42503</v>
      </c>
      <c r="AA447" s="1843" t="s">
        <v>104</v>
      </c>
      <c r="AB447" s="1843"/>
      <c r="AH447" s="1867"/>
      <c r="AK447" s="1868"/>
      <c r="AL447" s="1868"/>
    </row>
    <row r="448" spans="1:98" x14ac:dyDescent="0.25">
      <c r="A448" s="1869">
        <v>2016148</v>
      </c>
      <c r="C448" s="1782" t="s">
        <v>843</v>
      </c>
      <c r="D448" s="1762" t="s">
        <v>317</v>
      </c>
      <c r="E448" s="1762">
        <v>1</v>
      </c>
      <c r="F448" s="1762">
        <v>8</v>
      </c>
      <c r="G448" s="1762">
        <v>6</v>
      </c>
      <c r="H448" s="1762">
        <v>3</v>
      </c>
      <c r="I448" s="1783">
        <v>1</v>
      </c>
      <c r="J448" s="1783">
        <v>1</v>
      </c>
      <c r="K448" s="1783"/>
      <c r="L448" s="1764">
        <v>2515.63</v>
      </c>
      <c r="N448" s="1764">
        <f t="shared" si="113"/>
        <v>1766.79</v>
      </c>
      <c r="O448" s="1764">
        <v>1324.62</v>
      </c>
      <c r="P448" s="1850">
        <f t="shared" si="115"/>
        <v>0.74973256583974324</v>
      </c>
      <c r="Q448" s="1764">
        <v>442.17</v>
      </c>
      <c r="R448" s="1850">
        <f t="shared" si="116"/>
        <v>0.25026743416025676</v>
      </c>
      <c r="S448" s="1807">
        <f t="shared" si="119"/>
        <v>17.686800000000002</v>
      </c>
      <c r="U448" s="1764">
        <f t="shared" si="120"/>
        <v>0</v>
      </c>
      <c r="V448" s="1764">
        <f t="shared" si="118"/>
        <v>0</v>
      </c>
      <c r="W448" s="1764">
        <f t="shared" ref="W448:W511" si="127">X448+AC448+AH448+AM448+AO448+AR448</f>
        <v>2515.63</v>
      </c>
      <c r="X448" s="1768">
        <v>2515.63</v>
      </c>
      <c r="Y448" s="1784">
        <v>616203</v>
      </c>
      <c r="Z448" s="1770">
        <v>42503</v>
      </c>
      <c r="AA448" s="1843" t="s">
        <v>104</v>
      </c>
      <c r="AB448" s="1843"/>
      <c r="AH448" s="1867"/>
      <c r="AK448" s="1868"/>
      <c r="AL448" s="1868"/>
    </row>
    <row r="449" spans="1:53" x14ac:dyDescent="0.25">
      <c r="A449" s="1869">
        <v>2016149</v>
      </c>
      <c r="C449" s="1782" t="s">
        <v>844</v>
      </c>
      <c r="D449" s="1762" t="s">
        <v>317</v>
      </c>
      <c r="E449" s="1762">
        <v>1</v>
      </c>
      <c r="F449" s="1762">
        <v>12</v>
      </c>
      <c r="G449" s="1762">
        <v>10</v>
      </c>
      <c r="H449" s="1762">
        <v>2</v>
      </c>
      <c r="I449" s="1783">
        <v>1</v>
      </c>
      <c r="J449" s="1783">
        <v>1</v>
      </c>
      <c r="K449" s="1783"/>
      <c r="L449" s="1764">
        <v>3641.93</v>
      </c>
      <c r="N449" s="1764">
        <f t="shared" si="113"/>
        <v>2510.62</v>
      </c>
      <c r="O449" s="1764">
        <v>1945.37</v>
      </c>
      <c r="P449" s="1850">
        <f t="shared" si="115"/>
        <v>0.77485640997044558</v>
      </c>
      <c r="Q449" s="1764">
        <v>565.25</v>
      </c>
      <c r="R449" s="1850">
        <f t="shared" si="116"/>
        <v>0.22514359002955447</v>
      </c>
      <c r="S449" s="1807">
        <f t="shared" si="119"/>
        <v>22.61</v>
      </c>
      <c r="U449" s="1764">
        <f t="shared" si="120"/>
        <v>0</v>
      </c>
      <c r="V449" s="1764">
        <f t="shared" si="118"/>
        <v>0</v>
      </c>
      <c r="W449" s="1764">
        <f t="shared" si="127"/>
        <v>3641.93</v>
      </c>
      <c r="X449" s="1768">
        <v>3641.93</v>
      </c>
      <c r="Y449" s="1784">
        <v>616204</v>
      </c>
      <c r="Z449" s="1770">
        <v>42503</v>
      </c>
      <c r="AA449" s="1843" t="s">
        <v>104</v>
      </c>
      <c r="AB449" s="1780"/>
      <c r="AC449" s="1762"/>
      <c r="AE449" s="1762"/>
      <c r="AF449" s="1762"/>
      <c r="AG449" s="1762"/>
      <c r="AH449" s="1780"/>
      <c r="AK449" s="1780"/>
      <c r="AL449" s="1780"/>
      <c r="AM449" s="1762"/>
      <c r="AP449" s="1762"/>
      <c r="AQ449" s="1762"/>
      <c r="AR449" s="1780"/>
      <c r="AS449" s="1780"/>
      <c r="AT449" s="1780"/>
      <c r="AU449" s="1780"/>
      <c r="AV449" s="1780"/>
      <c r="AW449" s="1762"/>
      <c r="AZ449" s="1762"/>
      <c r="BA449" s="1762"/>
    </row>
    <row r="450" spans="1:53" x14ac:dyDescent="0.25">
      <c r="A450" s="1869">
        <v>2016150</v>
      </c>
      <c r="C450" s="1782" t="s">
        <v>845</v>
      </c>
      <c r="D450" s="1762" t="s">
        <v>846</v>
      </c>
      <c r="E450" s="1762">
        <v>0</v>
      </c>
      <c r="F450" s="1762">
        <v>0</v>
      </c>
      <c r="G450" s="1762">
        <v>0</v>
      </c>
      <c r="H450" s="1762">
        <v>0</v>
      </c>
      <c r="I450" s="1783">
        <v>1</v>
      </c>
      <c r="J450" s="1783">
        <v>1</v>
      </c>
      <c r="K450" s="1783"/>
      <c r="L450" s="1764">
        <v>351</v>
      </c>
      <c r="N450" s="1764">
        <f t="shared" si="113"/>
        <v>175.5</v>
      </c>
      <c r="O450" s="1764">
        <v>175.5</v>
      </c>
      <c r="P450" s="1850">
        <f t="shared" si="115"/>
        <v>1</v>
      </c>
      <c r="Q450" s="1764">
        <v>0</v>
      </c>
      <c r="R450" s="1850">
        <f t="shared" si="116"/>
        <v>0</v>
      </c>
      <c r="S450" s="1807">
        <f t="shared" si="119"/>
        <v>0</v>
      </c>
      <c r="U450" s="1764">
        <f t="shared" si="120"/>
        <v>0</v>
      </c>
      <c r="V450" s="1764">
        <f t="shared" si="118"/>
        <v>0</v>
      </c>
      <c r="W450" s="1764">
        <f t="shared" si="127"/>
        <v>351</v>
      </c>
      <c r="X450" s="1768">
        <v>351</v>
      </c>
      <c r="Y450" s="1784">
        <v>616207</v>
      </c>
      <c r="Z450" s="1770">
        <v>42503</v>
      </c>
      <c r="AA450" s="1843" t="s">
        <v>104</v>
      </c>
      <c r="AB450" s="1780"/>
      <c r="AC450" s="1762"/>
      <c r="AE450" s="1762"/>
      <c r="AF450" s="1762"/>
      <c r="AG450" s="1762"/>
      <c r="AH450" s="1780"/>
      <c r="AK450" s="1780"/>
      <c r="AL450" s="1780"/>
      <c r="AM450" s="1762"/>
      <c r="AP450" s="1762"/>
      <c r="AQ450" s="1762"/>
      <c r="AR450" s="1780"/>
      <c r="AS450" s="1780"/>
      <c r="AT450" s="1780"/>
      <c r="AU450" s="1780"/>
      <c r="AV450" s="1780"/>
      <c r="AW450" s="1762"/>
      <c r="AZ450" s="1762"/>
      <c r="BA450" s="1762"/>
    </row>
    <row r="451" spans="1:53" x14ac:dyDescent="0.25">
      <c r="A451" s="1869">
        <v>2016153</v>
      </c>
      <c r="C451" s="1782" t="s">
        <v>906</v>
      </c>
      <c r="D451" s="1762" t="s">
        <v>201</v>
      </c>
      <c r="E451" s="1762">
        <v>0</v>
      </c>
      <c r="F451" s="1762">
        <v>0</v>
      </c>
      <c r="G451" s="1762">
        <v>0</v>
      </c>
      <c r="H451" s="1762">
        <v>0</v>
      </c>
      <c r="I451" s="1783">
        <v>1</v>
      </c>
      <c r="J451" s="1783">
        <v>1</v>
      </c>
      <c r="K451" s="1783"/>
      <c r="L451" s="1764">
        <v>444</v>
      </c>
      <c r="N451" s="1764">
        <f t="shared" ref="N451:N516" si="128">O451+Q451</f>
        <v>375</v>
      </c>
      <c r="O451" s="1764">
        <v>375</v>
      </c>
      <c r="P451" s="1850">
        <f t="shared" si="115"/>
        <v>1</v>
      </c>
      <c r="Q451" s="1764">
        <v>0</v>
      </c>
      <c r="R451" s="1850">
        <f t="shared" si="116"/>
        <v>0</v>
      </c>
      <c r="S451" s="1807">
        <f t="shared" si="119"/>
        <v>0</v>
      </c>
      <c r="U451" s="1764">
        <f t="shared" si="120"/>
        <v>0</v>
      </c>
      <c r="V451" s="1764">
        <f t="shared" si="118"/>
        <v>0</v>
      </c>
      <c r="W451" s="1764">
        <f t="shared" si="127"/>
        <v>444</v>
      </c>
      <c r="X451" s="1768">
        <v>444</v>
      </c>
      <c r="Y451" s="1784">
        <v>616170</v>
      </c>
      <c r="Z451" s="1770">
        <v>42493</v>
      </c>
      <c r="AA451" s="1843" t="s">
        <v>104</v>
      </c>
      <c r="AB451" s="1780"/>
      <c r="AC451" s="1762"/>
      <c r="AE451" s="1762"/>
      <c r="AF451" s="1762"/>
      <c r="AG451" s="1762"/>
      <c r="AH451" s="1780"/>
      <c r="AK451" s="1780"/>
      <c r="AL451" s="1780"/>
      <c r="AM451" s="1762"/>
      <c r="AP451" s="1762"/>
      <c r="AQ451" s="1762"/>
      <c r="AR451" s="1780"/>
      <c r="AS451" s="1780"/>
      <c r="AT451" s="1780"/>
      <c r="AU451" s="1780"/>
      <c r="AV451" s="1780"/>
      <c r="AW451" s="1762"/>
      <c r="AZ451" s="1762"/>
      <c r="BA451" s="1762"/>
    </row>
    <row r="452" spans="1:53" x14ac:dyDescent="0.25">
      <c r="A452" s="1869">
        <v>2016154</v>
      </c>
      <c r="C452" s="1782" t="s">
        <v>995</v>
      </c>
      <c r="D452" s="1762" t="s">
        <v>852</v>
      </c>
      <c r="E452" s="1762">
        <v>0</v>
      </c>
      <c r="F452" s="1762">
        <v>0</v>
      </c>
      <c r="G452" s="1762">
        <v>0</v>
      </c>
      <c r="H452" s="1762">
        <v>0</v>
      </c>
      <c r="I452" s="1783">
        <v>1</v>
      </c>
      <c r="J452" s="1783">
        <v>1</v>
      </c>
      <c r="K452" s="1783"/>
      <c r="L452" s="1764">
        <v>90</v>
      </c>
      <c r="N452" s="1764">
        <f t="shared" si="128"/>
        <v>59.76</v>
      </c>
      <c r="O452" s="1764">
        <v>59.76</v>
      </c>
      <c r="P452" s="1850">
        <f t="shared" si="115"/>
        <v>1</v>
      </c>
      <c r="Q452" s="1764">
        <v>0</v>
      </c>
      <c r="R452" s="1850">
        <f t="shared" si="116"/>
        <v>0</v>
      </c>
      <c r="S452" s="1807">
        <f t="shared" si="119"/>
        <v>0</v>
      </c>
      <c r="U452" s="1764">
        <f t="shared" si="120"/>
        <v>0</v>
      </c>
      <c r="V452" s="1764">
        <f t="shared" si="118"/>
        <v>0</v>
      </c>
      <c r="W452" s="1764">
        <f t="shared" si="127"/>
        <v>90</v>
      </c>
      <c r="X452" s="1768">
        <v>90</v>
      </c>
      <c r="Y452" s="1784">
        <v>616258</v>
      </c>
      <c r="Z452" s="1770">
        <v>42541</v>
      </c>
      <c r="AA452" s="1843" t="s">
        <v>104</v>
      </c>
      <c r="AB452" s="1780"/>
      <c r="AC452" s="1762"/>
      <c r="AE452" s="1762"/>
      <c r="AF452" s="1762"/>
      <c r="AG452" s="1762"/>
      <c r="AH452" s="1780"/>
      <c r="AK452" s="1780"/>
      <c r="AL452" s="1780"/>
      <c r="AM452" s="1762"/>
      <c r="AP452" s="1762"/>
      <c r="AQ452" s="1762"/>
      <c r="AR452" s="1780"/>
      <c r="AS452" s="1780"/>
      <c r="AT452" s="1780"/>
      <c r="AU452" s="1780"/>
      <c r="AV452" s="1780"/>
      <c r="AW452" s="1762"/>
      <c r="AZ452" s="1762"/>
      <c r="BA452" s="1762"/>
    </row>
    <row r="453" spans="1:53" x14ac:dyDescent="0.25">
      <c r="A453" s="1869">
        <v>2016155</v>
      </c>
      <c r="C453" s="1782">
        <v>574216</v>
      </c>
      <c r="D453" s="1762" t="s">
        <v>26</v>
      </c>
      <c r="E453" s="1762">
        <v>1</v>
      </c>
      <c r="F453" s="1762">
        <v>10</v>
      </c>
      <c r="G453" s="1762">
        <v>7</v>
      </c>
      <c r="H453" s="1762">
        <v>3</v>
      </c>
      <c r="I453" s="1783">
        <v>1</v>
      </c>
      <c r="J453" s="1783">
        <v>1</v>
      </c>
      <c r="K453" s="1783"/>
      <c r="L453" s="1764">
        <v>3219</v>
      </c>
      <c r="N453" s="1764">
        <f t="shared" si="128"/>
        <v>2107.79</v>
      </c>
      <c r="O453" s="1764">
        <v>1621.96</v>
      </c>
      <c r="P453" s="1850">
        <f t="shared" si="115"/>
        <v>0.76950739874465679</v>
      </c>
      <c r="Q453" s="1764">
        <v>485.83</v>
      </c>
      <c r="R453" s="1850">
        <f t="shared" si="116"/>
        <v>0.23049260125534327</v>
      </c>
      <c r="S453" s="1807">
        <f t="shared" si="119"/>
        <v>19.433199999999999</v>
      </c>
      <c r="U453" s="1764">
        <f t="shared" si="120"/>
        <v>0</v>
      </c>
      <c r="V453" s="1764">
        <f t="shared" si="118"/>
        <v>0</v>
      </c>
      <c r="W453" s="1764">
        <f t="shared" si="127"/>
        <v>3219</v>
      </c>
      <c r="X453" s="1768">
        <v>3219</v>
      </c>
      <c r="Y453" s="1784">
        <v>616163</v>
      </c>
      <c r="Z453" s="1770">
        <v>42493</v>
      </c>
      <c r="AA453" s="1843" t="s">
        <v>104</v>
      </c>
      <c r="AB453" s="1780"/>
      <c r="AC453" s="1762"/>
      <c r="AE453" s="1762"/>
      <c r="AF453" s="1762"/>
      <c r="AG453" s="1762"/>
      <c r="AH453" s="1780"/>
      <c r="AK453" s="1780"/>
      <c r="AL453" s="1780"/>
      <c r="AM453" s="1762"/>
      <c r="AP453" s="1762"/>
      <c r="AQ453" s="1762"/>
      <c r="AR453" s="1780"/>
      <c r="AS453" s="1780"/>
      <c r="AT453" s="1780"/>
      <c r="AU453" s="1780"/>
      <c r="AV453" s="1780"/>
      <c r="AW453" s="1762"/>
      <c r="AZ453" s="1762"/>
      <c r="BA453" s="1762"/>
    </row>
    <row r="454" spans="1:53" x14ac:dyDescent="0.25">
      <c r="A454" s="1869" t="s">
        <v>985</v>
      </c>
      <c r="C454" s="1782" t="s">
        <v>855</v>
      </c>
      <c r="D454" s="1762" t="s">
        <v>26</v>
      </c>
      <c r="E454" s="1762">
        <v>1</v>
      </c>
      <c r="F454" s="1762">
        <v>8</v>
      </c>
      <c r="G454" s="1762">
        <v>5</v>
      </c>
      <c r="H454" s="1762">
        <v>2</v>
      </c>
      <c r="I454" s="1783">
        <v>1</v>
      </c>
      <c r="J454" s="1783">
        <v>1</v>
      </c>
      <c r="K454" s="1783"/>
      <c r="L454" s="1764">
        <v>5374</v>
      </c>
      <c r="N454" s="1764">
        <f t="shared" si="128"/>
        <v>3678.83</v>
      </c>
      <c r="O454" s="1764">
        <v>3103.83</v>
      </c>
      <c r="P454" s="1850">
        <f t="shared" si="115"/>
        <v>0.84370030689104958</v>
      </c>
      <c r="Q454" s="1764">
        <v>575</v>
      </c>
      <c r="R454" s="1850">
        <f t="shared" si="116"/>
        <v>0.15629969310895039</v>
      </c>
      <c r="S454" s="1807">
        <f t="shared" si="119"/>
        <v>23</v>
      </c>
      <c r="U454" s="1764">
        <f t="shared" si="120"/>
        <v>0</v>
      </c>
      <c r="V454" s="1764">
        <f t="shared" si="118"/>
        <v>0</v>
      </c>
      <c r="W454" s="1764">
        <f t="shared" si="127"/>
        <v>5374</v>
      </c>
      <c r="X454" s="1768">
        <v>5374</v>
      </c>
      <c r="Y454" s="1784">
        <v>616164</v>
      </c>
      <c r="Z454" s="1770">
        <v>42493</v>
      </c>
      <c r="AA454" s="1843" t="s">
        <v>104</v>
      </c>
      <c r="AB454" s="1780"/>
      <c r="AC454" s="1762"/>
      <c r="AE454" s="1762"/>
      <c r="AF454" s="1762"/>
      <c r="AG454" s="1762"/>
      <c r="AH454" s="1780"/>
      <c r="AK454" s="1780"/>
      <c r="AL454" s="1780"/>
      <c r="AM454" s="1762"/>
      <c r="AP454" s="1762"/>
      <c r="AQ454" s="1762"/>
      <c r="AR454" s="1780"/>
      <c r="AS454" s="1780"/>
      <c r="AT454" s="1780"/>
      <c r="AU454" s="1780"/>
      <c r="AV454" s="1780"/>
      <c r="AW454" s="1762"/>
      <c r="AZ454" s="1762"/>
      <c r="BA454" s="1762"/>
    </row>
    <row r="455" spans="1:53" x14ac:dyDescent="0.25">
      <c r="A455" s="1869">
        <v>2016157</v>
      </c>
      <c r="C455" s="1782" t="s">
        <v>856</v>
      </c>
      <c r="D455" s="1762" t="s">
        <v>26</v>
      </c>
      <c r="E455" s="1762">
        <v>5</v>
      </c>
      <c r="F455" s="1762">
        <v>30</v>
      </c>
      <c r="G455" s="1762">
        <v>25</v>
      </c>
      <c r="H455" s="1762">
        <v>5</v>
      </c>
      <c r="I455" s="1783">
        <v>1</v>
      </c>
      <c r="J455" s="1783">
        <v>1</v>
      </c>
      <c r="K455" s="1783"/>
      <c r="L455" s="1764">
        <v>6590</v>
      </c>
      <c r="M455" s="1764">
        <v>7243.6</v>
      </c>
      <c r="N455" s="1764">
        <f t="shared" si="128"/>
        <v>4925.5200000000004</v>
      </c>
      <c r="O455" s="1764">
        <v>3658.02</v>
      </c>
      <c r="P455" s="1850">
        <f t="shared" si="115"/>
        <v>0.74266676411830623</v>
      </c>
      <c r="Q455" s="1764">
        <v>1267.5</v>
      </c>
      <c r="R455" s="1850">
        <f t="shared" si="116"/>
        <v>0.25733323588169371</v>
      </c>
      <c r="S455" s="1807">
        <f t="shared" si="119"/>
        <v>50.7</v>
      </c>
      <c r="U455" s="1764">
        <f t="shared" si="120"/>
        <v>0</v>
      </c>
      <c r="V455" s="1764">
        <f t="shared" si="118"/>
        <v>0</v>
      </c>
      <c r="W455" s="1764">
        <f t="shared" si="127"/>
        <v>6590</v>
      </c>
      <c r="X455" s="1768">
        <v>6590</v>
      </c>
      <c r="Y455" s="1784">
        <v>616208</v>
      </c>
      <c r="Z455" s="1770">
        <v>42510</v>
      </c>
      <c r="AA455" s="1843"/>
      <c r="AB455" s="1780"/>
      <c r="AC455" s="1762"/>
      <c r="AE455" s="1762"/>
      <c r="AF455" s="1762"/>
      <c r="AG455" s="1762"/>
      <c r="AH455" s="1780"/>
      <c r="AK455" s="1780"/>
      <c r="AL455" s="1780"/>
      <c r="AM455" s="1762"/>
      <c r="AP455" s="1762"/>
      <c r="AQ455" s="1762"/>
      <c r="AR455" s="1780"/>
      <c r="AS455" s="1780"/>
      <c r="AT455" s="1780"/>
      <c r="AU455" s="1780"/>
      <c r="AV455" s="1780"/>
      <c r="AW455" s="1762"/>
      <c r="AZ455" s="1762"/>
      <c r="BA455" s="1762"/>
    </row>
    <row r="456" spans="1:53" x14ac:dyDescent="0.25">
      <c r="A456" s="1869">
        <v>2016158</v>
      </c>
      <c r="C456" s="1782" t="s">
        <v>867</v>
      </c>
      <c r="D456" s="1762" t="s">
        <v>26</v>
      </c>
      <c r="E456" s="1762">
        <v>0</v>
      </c>
      <c r="F456" s="1762">
        <v>1</v>
      </c>
      <c r="G456" s="1762">
        <v>0</v>
      </c>
      <c r="H456" s="1762">
        <v>1</v>
      </c>
      <c r="I456" s="1783">
        <v>1</v>
      </c>
      <c r="J456" s="1783">
        <v>1</v>
      </c>
      <c r="K456" s="1783"/>
      <c r="L456" s="1764">
        <v>450</v>
      </c>
      <c r="N456" s="1764">
        <f t="shared" si="128"/>
        <v>0</v>
      </c>
      <c r="O456" s="1764">
        <v>0</v>
      </c>
      <c r="P456" s="1850" t="str">
        <f t="shared" si="115"/>
        <v/>
      </c>
      <c r="Q456" s="1764">
        <v>0</v>
      </c>
      <c r="R456" s="1850" t="str">
        <f t="shared" si="116"/>
        <v/>
      </c>
      <c r="S456" s="1807">
        <f t="shared" si="119"/>
        <v>0</v>
      </c>
      <c r="U456" s="1764">
        <f t="shared" si="120"/>
        <v>0</v>
      </c>
      <c r="V456" s="1764">
        <f t="shared" si="118"/>
        <v>0</v>
      </c>
      <c r="W456" s="1764">
        <f t="shared" si="127"/>
        <v>450</v>
      </c>
      <c r="X456" s="1768">
        <v>450</v>
      </c>
      <c r="Y456" s="1784">
        <v>616172</v>
      </c>
      <c r="Z456" s="1770">
        <v>42503</v>
      </c>
      <c r="AA456" s="1843" t="s">
        <v>104</v>
      </c>
      <c r="AB456" s="1780"/>
      <c r="AC456" s="1762"/>
      <c r="AE456" s="1762"/>
      <c r="AF456" s="1762"/>
      <c r="AG456" s="1762"/>
      <c r="AH456" s="1780"/>
      <c r="AK456" s="1780"/>
      <c r="AL456" s="1780"/>
      <c r="AM456" s="1762"/>
      <c r="AP456" s="1762"/>
      <c r="AQ456" s="1762"/>
      <c r="AR456" s="1780"/>
      <c r="AS456" s="1780"/>
      <c r="AT456" s="1780"/>
      <c r="AU456" s="1780"/>
      <c r="AV456" s="1780"/>
      <c r="AW456" s="1762"/>
      <c r="AZ456" s="1762"/>
      <c r="BA456" s="1762"/>
    </row>
    <row r="457" spans="1:53" x14ac:dyDescent="0.25">
      <c r="A457" s="1869">
        <v>2016159</v>
      </c>
      <c r="C457" s="1782">
        <v>590616</v>
      </c>
      <c r="D457" s="1762" t="s">
        <v>26</v>
      </c>
      <c r="E457" s="1762">
        <v>1</v>
      </c>
      <c r="F457" s="1762">
        <v>6</v>
      </c>
      <c r="G457" s="1762">
        <v>4</v>
      </c>
      <c r="H457" s="1762">
        <v>3</v>
      </c>
      <c r="I457" s="1783">
        <v>1</v>
      </c>
      <c r="J457" s="1783">
        <v>1</v>
      </c>
      <c r="K457" s="1783"/>
      <c r="L457" s="1764">
        <v>2078</v>
      </c>
      <c r="N457" s="1764">
        <f t="shared" si="128"/>
        <v>1329.6499999999999</v>
      </c>
      <c r="O457" s="1764">
        <v>1035.07</v>
      </c>
      <c r="P457" s="1850">
        <f t="shared" si="115"/>
        <v>0.77845297634715904</v>
      </c>
      <c r="Q457" s="1764">
        <v>294.58</v>
      </c>
      <c r="R457" s="1850">
        <f t="shared" si="116"/>
        <v>0.22154702365284099</v>
      </c>
      <c r="S457" s="1807">
        <f t="shared" si="119"/>
        <v>11.783199999999999</v>
      </c>
      <c r="U457" s="1764">
        <f t="shared" si="120"/>
        <v>0</v>
      </c>
      <c r="V457" s="1764">
        <f t="shared" si="118"/>
        <v>0</v>
      </c>
      <c r="W457" s="1764">
        <f t="shared" si="127"/>
        <v>2078</v>
      </c>
      <c r="X457" s="1768">
        <v>2078</v>
      </c>
      <c r="Y457" s="1784">
        <v>616165</v>
      </c>
      <c r="Z457" s="1770">
        <v>42493</v>
      </c>
      <c r="AA457" s="1843" t="s">
        <v>104</v>
      </c>
      <c r="AB457" s="1780"/>
      <c r="AC457" s="1762"/>
      <c r="AE457" s="1762"/>
      <c r="AF457" s="1762"/>
      <c r="AG457" s="1762"/>
      <c r="AH457" s="1780"/>
      <c r="AK457" s="1780"/>
      <c r="AL457" s="1780"/>
      <c r="AM457" s="1762"/>
      <c r="AP457" s="1762"/>
      <c r="AQ457" s="1762"/>
      <c r="AR457" s="1780"/>
      <c r="AS457" s="1780"/>
      <c r="AT457" s="1780"/>
      <c r="AU457" s="1780"/>
      <c r="AV457" s="1780"/>
      <c r="AW457" s="1762"/>
      <c r="AZ457" s="1762"/>
      <c r="BA457" s="1762"/>
    </row>
    <row r="458" spans="1:53" x14ac:dyDescent="0.25">
      <c r="A458" s="1866">
        <v>2016160</v>
      </c>
      <c r="C458" s="1782" t="s">
        <v>868</v>
      </c>
      <c r="D458" s="1762" t="s">
        <v>26</v>
      </c>
      <c r="E458" s="1762">
        <v>0</v>
      </c>
      <c r="F458" s="1762">
        <v>0</v>
      </c>
      <c r="G458" s="1762">
        <v>0</v>
      </c>
      <c r="H458" s="1762">
        <v>0</v>
      </c>
      <c r="I458" s="1783">
        <v>1</v>
      </c>
      <c r="J458" s="1783">
        <v>1</v>
      </c>
      <c r="K458" s="1783"/>
      <c r="L458" s="1764">
        <v>125.44</v>
      </c>
      <c r="N458" s="1764">
        <f t="shared" si="128"/>
        <v>62.72</v>
      </c>
      <c r="O458" s="1764">
        <v>62.72</v>
      </c>
      <c r="P458" s="1850">
        <f t="shared" si="115"/>
        <v>1</v>
      </c>
      <c r="Q458" s="1764">
        <v>0</v>
      </c>
      <c r="R458" s="1850">
        <f t="shared" si="116"/>
        <v>0</v>
      </c>
      <c r="S458" s="1807">
        <f t="shared" si="119"/>
        <v>0</v>
      </c>
      <c r="U458" s="1764">
        <f t="shared" si="120"/>
        <v>0</v>
      </c>
      <c r="V458" s="1764">
        <f t="shared" si="118"/>
        <v>0</v>
      </c>
      <c r="W458" s="1764">
        <f t="shared" si="127"/>
        <v>125.44</v>
      </c>
      <c r="X458" s="1768">
        <v>125.44</v>
      </c>
      <c r="Y458" s="1784">
        <v>616350</v>
      </c>
      <c r="Z458" s="1770">
        <v>42608</v>
      </c>
      <c r="AA458" s="1843" t="s">
        <v>104</v>
      </c>
      <c r="AB458" s="1780"/>
      <c r="AC458" s="1762"/>
      <c r="AE458" s="1762"/>
      <c r="AF458" s="1762"/>
      <c r="AG458" s="1762"/>
      <c r="AH458" s="1780"/>
      <c r="AK458" s="1780"/>
      <c r="AL458" s="1780"/>
      <c r="AM458" s="1762"/>
      <c r="AP458" s="1762"/>
      <c r="AQ458" s="1762"/>
      <c r="AR458" s="1780"/>
      <c r="AS458" s="1780"/>
      <c r="AT458" s="1780"/>
      <c r="AU458" s="1780"/>
      <c r="AV458" s="1780"/>
      <c r="AW458" s="1762"/>
      <c r="AZ458" s="1762"/>
      <c r="BA458" s="1762"/>
    </row>
    <row r="459" spans="1:53" x14ac:dyDescent="0.25">
      <c r="A459" s="1866">
        <v>2016161</v>
      </c>
      <c r="C459" s="1782" t="s">
        <v>870</v>
      </c>
      <c r="D459" s="1762" t="s">
        <v>26</v>
      </c>
      <c r="E459" s="1762">
        <v>0</v>
      </c>
      <c r="F459" s="1762">
        <v>0</v>
      </c>
      <c r="G459" s="1762">
        <v>0</v>
      </c>
      <c r="H459" s="1762">
        <v>0</v>
      </c>
      <c r="I459" s="1783">
        <v>1</v>
      </c>
      <c r="J459" s="1783">
        <v>1</v>
      </c>
      <c r="K459" s="1783"/>
      <c r="L459" s="1764">
        <v>360</v>
      </c>
      <c r="N459" s="1764">
        <f t="shared" si="128"/>
        <v>180</v>
      </c>
      <c r="O459" s="1764">
        <v>180</v>
      </c>
      <c r="P459" s="1850">
        <f t="shared" si="115"/>
        <v>1</v>
      </c>
      <c r="Q459" s="1764">
        <v>0</v>
      </c>
      <c r="R459" s="1850">
        <f t="shared" si="116"/>
        <v>0</v>
      </c>
      <c r="S459" s="1807">
        <f t="shared" si="119"/>
        <v>0</v>
      </c>
      <c r="U459" s="1764">
        <f t="shared" si="120"/>
        <v>0</v>
      </c>
      <c r="V459" s="1764">
        <f t="shared" si="118"/>
        <v>0</v>
      </c>
      <c r="W459" s="1764">
        <f t="shared" si="127"/>
        <v>360</v>
      </c>
      <c r="X459" s="1768">
        <v>360</v>
      </c>
      <c r="Y459" s="1784">
        <v>616350</v>
      </c>
      <c r="Z459" s="1770">
        <v>42608</v>
      </c>
      <c r="AA459" s="1843" t="s">
        <v>104</v>
      </c>
      <c r="AB459" s="1780"/>
      <c r="AC459" s="1762"/>
      <c r="AE459" s="1762"/>
      <c r="AF459" s="1762"/>
      <c r="AG459" s="1762"/>
      <c r="AH459" s="1780"/>
      <c r="AK459" s="1780"/>
      <c r="AL459" s="1780"/>
      <c r="AM459" s="1762"/>
      <c r="AP459" s="1762"/>
      <c r="AQ459" s="1762"/>
      <c r="AR459" s="1780"/>
      <c r="AS459" s="1780"/>
      <c r="AT459" s="1780"/>
      <c r="AU459" s="1780"/>
      <c r="AV459" s="1780"/>
      <c r="AW459" s="1762"/>
      <c r="AZ459" s="1762"/>
      <c r="BA459" s="1762"/>
    </row>
    <row r="460" spans="1:53" x14ac:dyDescent="0.25">
      <c r="A460" s="1866">
        <v>2016162</v>
      </c>
      <c r="C460" s="1782" t="s">
        <v>876</v>
      </c>
      <c r="D460" s="1762" t="s">
        <v>471</v>
      </c>
      <c r="E460" s="1762">
        <v>1</v>
      </c>
      <c r="F460" s="1762">
        <v>8</v>
      </c>
      <c r="G460" s="1762">
        <v>5</v>
      </c>
      <c r="H460" s="1762">
        <v>3</v>
      </c>
      <c r="I460" s="1783">
        <v>1</v>
      </c>
      <c r="J460" s="1783">
        <v>1</v>
      </c>
      <c r="K460" s="1783" t="s">
        <v>1067</v>
      </c>
      <c r="L460" s="1764">
        <v>2550.71</v>
      </c>
      <c r="M460" s="1764">
        <v>2550.71</v>
      </c>
      <c r="N460" s="1764">
        <f t="shared" si="128"/>
        <v>1681.31</v>
      </c>
      <c r="O460" s="1764">
        <v>1278.3</v>
      </c>
      <c r="P460" s="1850">
        <f t="shared" si="115"/>
        <v>0.76030000416342014</v>
      </c>
      <c r="Q460" s="1764">
        <v>403.01</v>
      </c>
      <c r="R460" s="1850">
        <f t="shared" si="116"/>
        <v>0.2396999958365798</v>
      </c>
      <c r="S460" s="1807">
        <f t="shared" si="119"/>
        <v>16.1204</v>
      </c>
      <c r="U460" s="1764">
        <f t="shared" si="120"/>
        <v>0</v>
      </c>
      <c r="V460" s="1764">
        <f t="shared" si="118"/>
        <v>0</v>
      </c>
      <c r="W460" s="1764">
        <f t="shared" si="127"/>
        <v>2550.71</v>
      </c>
      <c r="X460" s="1768">
        <v>2550.71</v>
      </c>
      <c r="Y460" s="1784">
        <v>616254</v>
      </c>
      <c r="Z460" s="1770">
        <v>42538</v>
      </c>
      <c r="AA460" s="1843" t="s">
        <v>104</v>
      </c>
      <c r="AB460" s="1780"/>
      <c r="AC460" s="1762"/>
      <c r="AE460" s="1762"/>
      <c r="AF460" s="1762"/>
      <c r="AG460" s="1762"/>
      <c r="AH460" s="1780"/>
      <c r="AK460" s="1780"/>
      <c r="AL460" s="1780"/>
      <c r="AM460" s="1762"/>
      <c r="AP460" s="1762"/>
      <c r="AQ460" s="1762"/>
      <c r="AR460" s="1780"/>
      <c r="AS460" s="1780"/>
      <c r="AT460" s="1780"/>
      <c r="AU460" s="1780"/>
      <c r="AV460" s="1780"/>
      <c r="AW460" s="1762"/>
      <c r="AZ460" s="1762"/>
      <c r="BA460" s="1762"/>
    </row>
    <row r="461" spans="1:53" x14ac:dyDescent="0.25">
      <c r="A461" s="1869">
        <v>2016163</v>
      </c>
      <c r="C461" s="1782">
        <v>587416</v>
      </c>
      <c r="D461" s="1762" t="s">
        <v>26</v>
      </c>
      <c r="E461" s="1762">
        <v>1</v>
      </c>
      <c r="F461" s="1762">
        <v>13</v>
      </c>
      <c r="G461" s="1762">
        <v>8</v>
      </c>
      <c r="H461" s="1762">
        <v>4</v>
      </c>
      <c r="I461" s="1783">
        <v>1</v>
      </c>
      <c r="J461" s="1783">
        <v>1</v>
      </c>
      <c r="K461" s="1783"/>
      <c r="L461" s="1764">
        <v>3505</v>
      </c>
      <c r="N461" s="1764">
        <f t="shared" si="128"/>
        <v>2412.63</v>
      </c>
      <c r="O461" s="1764">
        <v>1885.96</v>
      </c>
      <c r="P461" s="1850">
        <f t="shared" si="115"/>
        <v>0.78170295486668073</v>
      </c>
      <c r="Q461" s="1764">
        <v>526.66999999999996</v>
      </c>
      <c r="R461" s="1850">
        <f t="shared" si="116"/>
        <v>0.21829704513331921</v>
      </c>
      <c r="S461" s="1807">
        <f t="shared" si="119"/>
        <v>21.066799999999997</v>
      </c>
      <c r="U461" s="1764">
        <f t="shared" si="120"/>
        <v>0</v>
      </c>
      <c r="V461" s="1764">
        <f t="shared" si="118"/>
        <v>0</v>
      </c>
      <c r="W461" s="1764">
        <f t="shared" si="127"/>
        <v>3505</v>
      </c>
      <c r="X461" s="1768">
        <v>3505</v>
      </c>
      <c r="Y461" s="1784">
        <v>616166</v>
      </c>
      <c r="Z461" s="1770">
        <v>42493</v>
      </c>
      <c r="AA461" s="1843" t="s">
        <v>104</v>
      </c>
      <c r="AB461" s="1780"/>
      <c r="AC461" s="1762"/>
      <c r="AE461" s="1762"/>
      <c r="AF461" s="1762"/>
      <c r="AG461" s="1762"/>
      <c r="AH461" s="1780"/>
      <c r="AK461" s="1780"/>
      <c r="AL461" s="1780"/>
      <c r="AM461" s="1762"/>
      <c r="AP461" s="1762"/>
      <c r="AQ461" s="1762"/>
      <c r="AR461" s="1780"/>
      <c r="AS461" s="1780"/>
      <c r="AT461" s="1780"/>
      <c r="AU461" s="1780"/>
      <c r="AV461" s="1780"/>
      <c r="AW461" s="1762"/>
      <c r="AZ461" s="1762"/>
      <c r="BA461" s="1762"/>
    </row>
    <row r="462" spans="1:53" x14ac:dyDescent="0.25">
      <c r="A462" s="1866">
        <v>2016164</v>
      </c>
      <c r="C462" s="1782" t="s">
        <v>879</v>
      </c>
      <c r="D462" s="1762" t="s">
        <v>26</v>
      </c>
      <c r="E462" s="1762">
        <v>0</v>
      </c>
      <c r="F462" s="1762">
        <v>0</v>
      </c>
      <c r="G462" s="1762">
        <v>0</v>
      </c>
      <c r="H462" s="1762">
        <v>0</v>
      </c>
      <c r="I462" s="1783">
        <v>1</v>
      </c>
      <c r="J462" s="1783">
        <v>1</v>
      </c>
      <c r="K462" s="1783"/>
      <c r="L462" s="1764">
        <v>112.66</v>
      </c>
      <c r="N462" s="1764">
        <f t="shared" si="128"/>
        <v>56.33</v>
      </c>
      <c r="O462" s="1764">
        <v>56.33</v>
      </c>
      <c r="P462" s="1850">
        <f t="shared" si="115"/>
        <v>1</v>
      </c>
      <c r="Q462" s="1764">
        <v>0</v>
      </c>
      <c r="R462" s="1850">
        <f t="shared" si="116"/>
        <v>0</v>
      </c>
      <c r="S462" s="1807">
        <f t="shared" si="119"/>
        <v>0</v>
      </c>
      <c r="U462" s="1764">
        <f t="shared" si="120"/>
        <v>0</v>
      </c>
      <c r="V462" s="1764">
        <f t="shared" si="118"/>
        <v>0</v>
      </c>
      <c r="W462" s="1764">
        <f t="shared" si="127"/>
        <v>112.66</v>
      </c>
      <c r="X462" s="1768">
        <v>112.66</v>
      </c>
      <c r="Y462" s="1784">
        <v>616350</v>
      </c>
      <c r="Z462" s="1770">
        <v>42608</v>
      </c>
      <c r="AA462" s="1843" t="s">
        <v>104</v>
      </c>
      <c r="AB462" s="1780"/>
      <c r="AC462" s="1762"/>
      <c r="AE462" s="1762"/>
      <c r="AF462" s="1762"/>
      <c r="AG462" s="1762"/>
      <c r="AH462" s="1780"/>
      <c r="AK462" s="1780"/>
      <c r="AL462" s="1780"/>
      <c r="AM462" s="1762"/>
      <c r="AP462" s="1762"/>
      <c r="AQ462" s="1762"/>
      <c r="AR462" s="1780"/>
      <c r="AS462" s="1780"/>
      <c r="AT462" s="1780"/>
      <c r="AU462" s="1780"/>
      <c r="AV462" s="1780"/>
      <c r="AW462" s="1762"/>
      <c r="AZ462" s="1762"/>
      <c r="BA462" s="1762"/>
    </row>
    <row r="463" spans="1:53" x14ac:dyDescent="0.25">
      <c r="A463" s="1866">
        <v>2016165</v>
      </c>
      <c r="C463" s="1782" t="s">
        <v>880</v>
      </c>
      <c r="D463" s="1762" t="s">
        <v>881</v>
      </c>
      <c r="E463" s="1762">
        <v>1</v>
      </c>
      <c r="F463" s="1762">
        <v>11</v>
      </c>
      <c r="G463" s="1762">
        <v>2</v>
      </c>
      <c r="H463" s="1762">
        <v>11</v>
      </c>
      <c r="I463" s="1783">
        <v>1</v>
      </c>
      <c r="J463" s="1783">
        <v>1</v>
      </c>
      <c r="K463" s="1783"/>
      <c r="L463" s="1764">
        <v>6167</v>
      </c>
      <c r="N463" s="1764">
        <f t="shared" si="128"/>
        <v>4257.32</v>
      </c>
      <c r="O463" s="1764">
        <v>3333.64</v>
      </c>
      <c r="P463" s="1850">
        <f t="shared" si="115"/>
        <v>0.78303721590108333</v>
      </c>
      <c r="Q463" s="1764">
        <v>923.68</v>
      </c>
      <c r="R463" s="1850">
        <f t="shared" si="116"/>
        <v>0.2169627840989167</v>
      </c>
      <c r="S463" s="1807">
        <f t="shared" si="119"/>
        <v>36.947199999999995</v>
      </c>
      <c r="U463" s="1764">
        <f t="shared" si="120"/>
        <v>0</v>
      </c>
      <c r="V463" s="1764">
        <f t="shared" si="118"/>
        <v>0</v>
      </c>
      <c r="W463" s="1764">
        <f t="shared" si="127"/>
        <v>6167</v>
      </c>
      <c r="X463" s="1768">
        <v>6167</v>
      </c>
      <c r="Y463" s="1784">
        <v>616285</v>
      </c>
      <c r="Z463" s="1770">
        <v>42558</v>
      </c>
      <c r="AA463" s="1843" t="s">
        <v>104</v>
      </c>
      <c r="AB463" s="1780"/>
      <c r="AC463" s="1762"/>
      <c r="AE463" s="1762"/>
      <c r="AF463" s="1762"/>
      <c r="AG463" s="1762"/>
      <c r="AH463" s="1780"/>
      <c r="AK463" s="1780"/>
      <c r="AL463" s="1780"/>
      <c r="AM463" s="1762"/>
      <c r="AP463" s="1762"/>
      <c r="AQ463" s="1762"/>
      <c r="AR463" s="1780"/>
      <c r="AS463" s="1780"/>
      <c r="AT463" s="1780"/>
      <c r="AU463" s="1780"/>
      <c r="AV463" s="1780"/>
      <c r="AW463" s="1762"/>
      <c r="AZ463" s="1762"/>
      <c r="BA463" s="1762"/>
    </row>
    <row r="464" spans="1:53" x14ac:dyDescent="0.25">
      <c r="A464" s="1869">
        <v>2016166</v>
      </c>
      <c r="C464" s="1782" t="s">
        <v>886</v>
      </c>
      <c r="D464" s="1762" t="s">
        <v>26</v>
      </c>
      <c r="E464" s="1862">
        <v>1</v>
      </c>
      <c r="F464" s="1862">
        <v>10</v>
      </c>
      <c r="G464" s="1862">
        <v>3</v>
      </c>
      <c r="H464" s="1862">
        <v>5</v>
      </c>
      <c r="I464" s="1783">
        <v>1</v>
      </c>
      <c r="J464" s="1783">
        <v>1</v>
      </c>
      <c r="K464" s="1783"/>
      <c r="L464" s="1764">
        <v>4610</v>
      </c>
      <c r="M464" s="1764">
        <v>4599.57</v>
      </c>
      <c r="N464" s="1764">
        <f>O464+Q464</f>
        <v>3115.7200000000003</v>
      </c>
      <c r="O464" s="1764">
        <v>2522.8000000000002</v>
      </c>
      <c r="P464" s="1850">
        <f>IF(N464&lt;=0,"",O464/N464)</f>
        <v>0.80970048656490312</v>
      </c>
      <c r="Q464" s="1764">
        <v>592.91999999999996</v>
      </c>
      <c r="R464" s="1850">
        <f>IF(N464&lt;=0,"",Q464/N464)</f>
        <v>0.19029951343509682</v>
      </c>
      <c r="S464" s="1807">
        <f>Q464/$S$1</f>
        <v>23.716799999999999</v>
      </c>
      <c r="U464" s="1764">
        <f t="shared" si="120"/>
        <v>0</v>
      </c>
      <c r="V464" s="1764">
        <f>L464-W464</f>
        <v>0</v>
      </c>
      <c r="W464" s="1764">
        <f t="shared" si="127"/>
        <v>4610</v>
      </c>
      <c r="X464" s="1768">
        <v>4610</v>
      </c>
      <c r="Y464" s="1784">
        <v>616173</v>
      </c>
      <c r="Z464" s="1770">
        <v>42503</v>
      </c>
      <c r="AA464" s="1843" t="s">
        <v>104</v>
      </c>
      <c r="AB464" s="1780"/>
      <c r="AC464" s="1762"/>
      <c r="AE464" s="1762"/>
      <c r="AF464" s="1762"/>
      <c r="AG464" s="1762"/>
      <c r="AH464" s="1780"/>
      <c r="AK464" s="1780"/>
      <c r="AL464" s="1780"/>
      <c r="AM464" s="1762"/>
      <c r="AP464" s="1762"/>
      <c r="AQ464" s="1762"/>
      <c r="AR464" s="1780"/>
      <c r="AS464" s="1780"/>
      <c r="AT464" s="1780"/>
      <c r="AU464" s="1780"/>
      <c r="AV464" s="1780"/>
      <c r="AW464" s="1762"/>
      <c r="AZ464" s="1762"/>
      <c r="BA464" s="1762"/>
    </row>
    <row r="465" spans="1:53" x14ac:dyDescent="0.25">
      <c r="A465" s="1869">
        <v>2016167</v>
      </c>
      <c r="C465" s="1782">
        <v>554716</v>
      </c>
      <c r="D465" s="1762" t="s">
        <v>26</v>
      </c>
      <c r="E465" s="1762">
        <v>1</v>
      </c>
      <c r="F465" s="1762">
        <v>6</v>
      </c>
      <c r="G465" s="1762">
        <v>4</v>
      </c>
      <c r="H465" s="1762">
        <v>3</v>
      </c>
      <c r="I465" s="1783">
        <v>1</v>
      </c>
      <c r="J465" s="1783">
        <v>1</v>
      </c>
      <c r="K465" s="1783"/>
      <c r="L465" s="1764">
        <v>1774</v>
      </c>
      <c r="M465" s="1764">
        <v>1735.51</v>
      </c>
      <c r="N465" s="1764">
        <f t="shared" si="128"/>
        <v>1453.1</v>
      </c>
      <c r="O465" s="1764">
        <v>1178.0999999999999</v>
      </c>
      <c r="P465" s="1850">
        <f>IF(N465&lt;=0,"",O465/N465)</f>
        <v>0.81074943224829676</v>
      </c>
      <c r="Q465" s="1764">
        <v>275</v>
      </c>
      <c r="R465" s="1850">
        <f t="shared" si="116"/>
        <v>0.18925056775170326</v>
      </c>
      <c r="S465" s="1807">
        <f t="shared" si="119"/>
        <v>11</v>
      </c>
      <c r="U465" s="1764">
        <f t="shared" si="120"/>
        <v>0</v>
      </c>
      <c r="V465" s="1764">
        <f t="shared" si="118"/>
        <v>0</v>
      </c>
      <c r="W465" s="1764">
        <f t="shared" si="127"/>
        <v>1774</v>
      </c>
      <c r="X465" s="1768">
        <v>1774</v>
      </c>
      <c r="Y465" s="1784">
        <v>616174</v>
      </c>
      <c r="Z465" s="1770">
        <v>42503</v>
      </c>
      <c r="AA465" s="1843" t="s">
        <v>104</v>
      </c>
      <c r="AB465" s="1780"/>
      <c r="AC465" s="1762"/>
      <c r="AE465" s="1762"/>
      <c r="AF465" s="1762"/>
      <c r="AG465" s="1762"/>
      <c r="AH465" s="1780"/>
      <c r="AK465" s="1780"/>
      <c r="AL465" s="1780"/>
      <c r="AM465" s="1762"/>
      <c r="AP465" s="1762"/>
      <c r="AQ465" s="1762"/>
      <c r="AR465" s="1780"/>
      <c r="AS465" s="1780"/>
      <c r="AT465" s="1780"/>
      <c r="AU465" s="1780"/>
      <c r="AV465" s="1780"/>
      <c r="AW465" s="1762"/>
      <c r="AZ465" s="1762"/>
      <c r="BA465" s="1762"/>
    </row>
    <row r="466" spans="1:53" x14ac:dyDescent="0.25">
      <c r="A466" s="1866" t="s">
        <v>986</v>
      </c>
      <c r="C466" s="1782" t="s">
        <v>888</v>
      </c>
      <c r="D466" s="1762" t="s">
        <v>307</v>
      </c>
      <c r="E466" s="1762">
        <v>0</v>
      </c>
      <c r="F466" s="1762">
        <v>2</v>
      </c>
      <c r="G466" s="1762">
        <v>3</v>
      </c>
      <c r="H466" s="1762">
        <v>0</v>
      </c>
      <c r="I466" s="1783">
        <v>1</v>
      </c>
      <c r="J466" s="1783">
        <v>1</v>
      </c>
      <c r="K466" s="1783"/>
      <c r="L466" s="1764">
        <v>522.72</v>
      </c>
      <c r="N466" s="1764">
        <f t="shared" si="128"/>
        <v>0</v>
      </c>
      <c r="O466" s="1764">
        <v>0</v>
      </c>
      <c r="P466" s="1850" t="str">
        <f t="shared" si="115"/>
        <v/>
      </c>
      <c r="Q466" s="1764">
        <v>0</v>
      </c>
      <c r="R466" s="1850" t="str">
        <f t="shared" si="116"/>
        <v/>
      </c>
      <c r="S466" s="1807">
        <f t="shared" si="119"/>
        <v>0</v>
      </c>
      <c r="U466" s="1764">
        <f t="shared" si="120"/>
        <v>0</v>
      </c>
      <c r="V466" s="1764">
        <f t="shared" si="118"/>
        <v>0</v>
      </c>
      <c r="W466" s="1764">
        <f t="shared" si="127"/>
        <v>522.72</v>
      </c>
      <c r="X466" s="1768">
        <v>522.72</v>
      </c>
      <c r="Y466" s="1784">
        <v>616245</v>
      </c>
      <c r="Z466" s="1770">
        <v>42534</v>
      </c>
      <c r="AA466" s="1843" t="s">
        <v>104</v>
      </c>
      <c r="AB466" s="1780"/>
      <c r="AC466" s="1762"/>
      <c r="AE466" s="1762"/>
      <c r="AF466" s="1762"/>
      <c r="AG466" s="1762"/>
      <c r="AH466" s="1780"/>
      <c r="AK466" s="1780"/>
      <c r="AL466" s="1780"/>
      <c r="AM466" s="1762"/>
      <c r="AP466" s="1762"/>
      <c r="AQ466" s="1762"/>
      <c r="AR466" s="1780"/>
      <c r="AS466" s="1780"/>
      <c r="AT466" s="1780"/>
      <c r="AU466" s="1780"/>
      <c r="AV466" s="1780"/>
      <c r="AW466" s="1762"/>
      <c r="AZ466" s="1762"/>
      <c r="BA466" s="1762"/>
    </row>
    <row r="467" spans="1:53" x14ac:dyDescent="0.25">
      <c r="A467" s="1866">
        <v>2016169</v>
      </c>
      <c r="C467" s="1782" t="s">
        <v>890</v>
      </c>
      <c r="D467" s="1762" t="s">
        <v>469</v>
      </c>
      <c r="E467" s="1762">
        <v>1</v>
      </c>
      <c r="F467" s="1762">
        <v>0</v>
      </c>
      <c r="G467" s="1762">
        <v>1</v>
      </c>
      <c r="H467" s="1762">
        <v>0</v>
      </c>
      <c r="I467" s="1783">
        <v>1</v>
      </c>
      <c r="J467" s="1783">
        <v>1</v>
      </c>
      <c r="K467" s="1783"/>
      <c r="L467" s="1764">
        <v>200</v>
      </c>
      <c r="N467" s="1764">
        <f t="shared" si="128"/>
        <v>135</v>
      </c>
      <c r="O467" s="1764">
        <v>110</v>
      </c>
      <c r="P467" s="1850">
        <f t="shared" si="115"/>
        <v>0.81481481481481477</v>
      </c>
      <c r="Q467" s="1764">
        <v>25</v>
      </c>
      <c r="R467" s="1850">
        <f t="shared" si="116"/>
        <v>0.18518518518518517</v>
      </c>
      <c r="S467" s="1807">
        <f t="shared" si="119"/>
        <v>1</v>
      </c>
      <c r="U467" s="1764">
        <f t="shared" si="120"/>
        <v>0</v>
      </c>
      <c r="V467" s="1764">
        <f t="shared" si="118"/>
        <v>0</v>
      </c>
      <c r="W467" s="1764">
        <f t="shared" si="127"/>
        <v>200</v>
      </c>
      <c r="X467" s="1768">
        <v>200</v>
      </c>
      <c r="Y467" s="1784">
        <v>616366</v>
      </c>
      <c r="Z467" s="1770">
        <v>42608</v>
      </c>
      <c r="AA467" s="1843" t="s">
        <v>104</v>
      </c>
      <c r="AB467" s="1780"/>
      <c r="AC467" s="1762"/>
      <c r="AE467" s="1762"/>
      <c r="AF467" s="1762"/>
      <c r="AG467" s="1762"/>
      <c r="AH467" s="1780"/>
      <c r="AK467" s="1780"/>
      <c r="AL467" s="1780"/>
      <c r="AM467" s="1762"/>
      <c r="AP467" s="1762"/>
      <c r="AQ467" s="1762"/>
      <c r="AR467" s="1780"/>
      <c r="AS467" s="1780"/>
      <c r="AT467" s="1780"/>
      <c r="AU467" s="1780"/>
      <c r="AV467" s="1780"/>
      <c r="AW467" s="1762"/>
      <c r="AZ467" s="1762"/>
      <c r="BA467" s="1762"/>
    </row>
    <row r="468" spans="1:53" x14ac:dyDescent="0.25">
      <c r="A468" s="1866">
        <v>2016170</v>
      </c>
      <c r="C468" s="1782" t="s">
        <v>891</v>
      </c>
      <c r="D468" s="1762" t="s">
        <v>892</v>
      </c>
      <c r="E468" s="1762">
        <v>1</v>
      </c>
      <c r="F468" s="1762">
        <v>2</v>
      </c>
      <c r="G468" s="1762">
        <v>1</v>
      </c>
      <c r="H468" s="1762">
        <v>1</v>
      </c>
      <c r="I468" s="1783">
        <v>1</v>
      </c>
      <c r="J468" s="1783">
        <v>1</v>
      </c>
      <c r="K468" s="1783"/>
      <c r="L468" s="1764">
        <v>575.83000000000004</v>
      </c>
      <c r="N468" s="1764">
        <f t="shared" si="128"/>
        <v>381.67</v>
      </c>
      <c r="O468" s="1764">
        <v>289.17</v>
      </c>
      <c r="P468" s="1850">
        <f t="shared" si="115"/>
        <v>0.75764403804333591</v>
      </c>
      <c r="Q468" s="1764">
        <v>92.5</v>
      </c>
      <c r="R468" s="1850">
        <f t="shared" si="116"/>
        <v>0.24235596195666412</v>
      </c>
      <c r="S468" s="1807">
        <f t="shared" si="119"/>
        <v>3.7</v>
      </c>
      <c r="U468" s="1764">
        <f t="shared" si="120"/>
        <v>0</v>
      </c>
      <c r="V468" s="1764">
        <f t="shared" si="118"/>
        <v>0</v>
      </c>
      <c r="W468" s="1764">
        <f t="shared" si="127"/>
        <v>575.83000000000004</v>
      </c>
      <c r="X468" s="1768">
        <v>575.83000000000004</v>
      </c>
      <c r="Y468" s="1784">
        <v>616247</v>
      </c>
      <c r="Z468" s="1770">
        <v>42534</v>
      </c>
      <c r="AA468" s="1843" t="s">
        <v>104</v>
      </c>
      <c r="AB468" s="1780"/>
      <c r="AC468" s="1762"/>
      <c r="AE468" s="1762"/>
      <c r="AF468" s="1762"/>
      <c r="AG468" s="1762"/>
      <c r="AH468" s="1780"/>
      <c r="AK468" s="1780"/>
      <c r="AL468" s="1780"/>
      <c r="AM468" s="1762"/>
      <c r="AP468" s="1762"/>
      <c r="AQ468" s="1762"/>
      <c r="AR468" s="1780"/>
      <c r="AS468" s="1780"/>
      <c r="AT468" s="1780"/>
      <c r="AU468" s="1780"/>
      <c r="AV468" s="1780"/>
      <c r="AW468" s="1762"/>
      <c r="AZ468" s="1762"/>
      <c r="BA468" s="1762"/>
    </row>
    <row r="469" spans="1:53" x14ac:dyDescent="0.25">
      <c r="A469" s="1866">
        <v>2016171</v>
      </c>
      <c r="C469" s="1782" t="s">
        <v>893</v>
      </c>
      <c r="D469" s="1762" t="s">
        <v>892</v>
      </c>
      <c r="E469" s="1762">
        <v>1</v>
      </c>
      <c r="F469" s="1762">
        <v>6</v>
      </c>
      <c r="G469" s="1762">
        <v>5</v>
      </c>
      <c r="H469" s="1762">
        <v>1</v>
      </c>
      <c r="I469" s="1783">
        <v>1</v>
      </c>
      <c r="J469" s="1783">
        <v>1</v>
      </c>
      <c r="K469" s="1783"/>
      <c r="L469" s="1764">
        <v>1802.84</v>
      </c>
      <c r="N469" s="1764">
        <f t="shared" si="128"/>
        <v>1097.97</v>
      </c>
      <c r="O469" s="1764">
        <v>815.89</v>
      </c>
      <c r="P469" s="1850">
        <f t="shared" ref="P469:P519" si="129">IF(N469&lt;=0,"",O469/N469)</f>
        <v>0.74308951975008419</v>
      </c>
      <c r="Q469" s="1764">
        <v>282.08</v>
      </c>
      <c r="R469" s="1850">
        <f t="shared" ref="R469:R519" si="130">IF(N469&lt;=0,"",Q469/N469)</f>
        <v>0.25691048024991575</v>
      </c>
      <c r="S469" s="1807">
        <f t="shared" si="119"/>
        <v>11.283199999999999</v>
      </c>
      <c r="U469" s="1764">
        <f t="shared" si="120"/>
        <v>0</v>
      </c>
      <c r="V469" s="1764">
        <f t="shared" si="118"/>
        <v>0</v>
      </c>
      <c r="W469" s="1764">
        <f t="shared" si="127"/>
        <v>1802.84</v>
      </c>
      <c r="X469" s="1768">
        <v>1802.84</v>
      </c>
      <c r="Y469" s="1784">
        <v>616248</v>
      </c>
      <c r="Z469" s="1770">
        <v>42534</v>
      </c>
      <c r="AA469" s="1843" t="s">
        <v>104</v>
      </c>
      <c r="AB469" s="1780"/>
      <c r="AC469" s="1762"/>
      <c r="AE469" s="1762"/>
      <c r="AF469" s="1762"/>
      <c r="AG469" s="1762"/>
      <c r="AH469" s="1780"/>
      <c r="AK469" s="1780"/>
      <c r="AL469" s="1780"/>
      <c r="AM469" s="1762"/>
      <c r="AP469" s="1762"/>
      <c r="AQ469" s="1762"/>
      <c r="AR469" s="1780"/>
      <c r="AS469" s="1780"/>
      <c r="AT469" s="1780"/>
      <c r="AU469" s="1780"/>
      <c r="AV469" s="1780"/>
      <c r="AW469" s="1762"/>
      <c r="AZ469" s="1762"/>
      <c r="BA469" s="1762"/>
    </row>
    <row r="470" spans="1:53" x14ac:dyDescent="0.25">
      <c r="A470" s="1866" t="s">
        <v>973</v>
      </c>
      <c r="C470" s="1782" t="s">
        <v>974</v>
      </c>
      <c r="D470" s="1762" t="s">
        <v>892</v>
      </c>
      <c r="E470" s="1762">
        <v>0</v>
      </c>
      <c r="F470" s="1762">
        <v>2</v>
      </c>
      <c r="G470" s="1762">
        <v>1</v>
      </c>
      <c r="H470" s="1762">
        <v>1</v>
      </c>
      <c r="I470" s="1783">
        <v>1</v>
      </c>
      <c r="J470" s="1783">
        <v>1</v>
      </c>
      <c r="K470" s="1783"/>
      <c r="L470" s="1764">
        <v>747.09</v>
      </c>
      <c r="N470" s="1764">
        <f>O470+Q470</f>
        <v>459.72999999999996</v>
      </c>
      <c r="O470" s="1764">
        <v>341.4</v>
      </c>
      <c r="P470" s="1850">
        <f>IF(N470&lt;=0,"",O470/N470)</f>
        <v>0.74260979270441352</v>
      </c>
      <c r="Q470" s="1764">
        <v>118.33</v>
      </c>
      <c r="R470" s="1850">
        <f>IF(N470&lt;=0,"",Q470/N470)</f>
        <v>0.25739020729558654</v>
      </c>
      <c r="S470" s="1807">
        <f>Q470/$S$1</f>
        <v>4.7332000000000001</v>
      </c>
      <c r="U470" s="1764">
        <f>((1-I470)*O470)+((1-J470)*Q470)</f>
        <v>0</v>
      </c>
      <c r="V470" s="1764">
        <f>L470-W470</f>
        <v>0</v>
      </c>
      <c r="W470" s="1764">
        <f t="shared" si="127"/>
        <v>747.09</v>
      </c>
      <c r="X470" s="1768">
        <v>747.09</v>
      </c>
      <c r="Y470" s="1784">
        <v>616249</v>
      </c>
      <c r="Z470" s="1770">
        <v>42534</v>
      </c>
      <c r="AA470" s="1843" t="s">
        <v>104</v>
      </c>
      <c r="AB470" s="1780"/>
      <c r="AC470" s="1762"/>
      <c r="AE470" s="1762"/>
      <c r="AF470" s="1762"/>
      <c r="AG470" s="1762"/>
      <c r="AH470" s="1780"/>
      <c r="AK470" s="1780"/>
      <c r="AL470" s="1780"/>
      <c r="AM470" s="1762"/>
      <c r="AP470" s="1762"/>
      <c r="AQ470" s="1762"/>
      <c r="AR470" s="1780"/>
      <c r="AS470" s="1780"/>
      <c r="AT470" s="1780"/>
      <c r="AU470" s="1780"/>
      <c r="AV470" s="1780"/>
      <c r="AW470" s="1762"/>
      <c r="AZ470" s="1762"/>
      <c r="BA470" s="1762"/>
    </row>
    <row r="471" spans="1:53" x14ac:dyDescent="0.25">
      <c r="A471" s="1866" t="s">
        <v>1146</v>
      </c>
      <c r="C471" s="1782" t="s">
        <v>895</v>
      </c>
      <c r="D471" s="1762" t="s">
        <v>352</v>
      </c>
      <c r="E471" s="1762">
        <v>0</v>
      </c>
      <c r="F471" s="1762">
        <v>13</v>
      </c>
      <c r="G471" s="1762">
        <v>0</v>
      </c>
      <c r="H471" s="1762">
        <v>0</v>
      </c>
      <c r="I471" s="1783">
        <v>1</v>
      </c>
      <c r="J471" s="1783">
        <v>1</v>
      </c>
      <c r="K471" s="1783"/>
      <c r="L471" s="1764">
        <v>1378.72</v>
      </c>
      <c r="N471" s="1764">
        <f t="shared" si="128"/>
        <v>0</v>
      </c>
      <c r="O471" s="1764">
        <v>0</v>
      </c>
      <c r="P471" s="1850" t="str">
        <f t="shared" si="129"/>
        <v/>
      </c>
      <c r="Q471" s="1764">
        <v>0</v>
      </c>
      <c r="R471" s="1850" t="str">
        <f t="shared" si="130"/>
        <v/>
      </c>
      <c r="S471" s="1807">
        <f t="shared" si="119"/>
        <v>0</v>
      </c>
      <c r="U471" s="1764">
        <f t="shared" si="120"/>
        <v>0</v>
      </c>
      <c r="V471" s="1764">
        <f t="shared" si="118"/>
        <v>0</v>
      </c>
      <c r="W471" s="1764">
        <f t="shared" si="127"/>
        <v>1378.72</v>
      </c>
      <c r="X471" s="1768">
        <v>1378.72</v>
      </c>
      <c r="Y471" s="1784">
        <v>616309</v>
      </c>
      <c r="Z471" s="1770">
        <v>42566</v>
      </c>
      <c r="AA471" s="1843" t="s">
        <v>104</v>
      </c>
      <c r="AB471" s="1780"/>
      <c r="AC471" s="1762"/>
      <c r="AE471" s="1762"/>
      <c r="AF471" s="1762"/>
      <c r="AG471" s="1762"/>
      <c r="AH471" s="1780"/>
      <c r="AK471" s="1780"/>
      <c r="AL471" s="1780"/>
      <c r="AM471" s="1762"/>
      <c r="AP471" s="1762"/>
      <c r="AQ471" s="1762"/>
      <c r="AR471" s="1780"/>
      <c r="AS471" s="1780"/>
      <c r="AT471" s="1780"/>
      <c r="AU471" s="1780"/>
      <c r="AV471" s="1780"/>
      <c r="AW471" s="1762"/>
      <c r="AZ471" s="1762"/>
      <c r="BA471" s="1762"/>
    </row>
    <row r="472" spans="1:53" x14ac:dyDescent="0.25">
      <c r="A472" s="1869">
        <v>2016173</v>
      </c>
      <c r="C472" s="1782">
        <v>514916</v>
      </c>
      <c r="D472" s="1762" t="s">
        <v>26</v>
      </c>
      <c r="E472" s="1762">
        <v>3</v>
      </c>
      <c r="F472" s="1762">
        <v>27</v>
      </c>
      <c r="G472" s="1762">
        <v>18</v>
      </c>
      <c r="H472" s="1762">
        <v>6</v>
      </c>
      <c r="I472" s="1783">
        <v>1</v>
      </c>
      <c r="J472" s="1783">
        <v>1</v>
      </c>
      <c r="K472" s="1783"/>
      <c r="L472" s="1764">
        <v>5202</v>
      </c>
      <c r="M472" s="1764">
        <v>5531.1</v>
      </c>
      <c r="N472" s="1764">
        <f t="shared" si="128"/>
        <v>3774.4500000000003</v>
      </c>
      <c r="O472" s="1764">
        <v>2830.28</v>
      </c>
      <c r="P472" s="1850">
        <f t="shared" si="129"/>
        <v>0.74985229636105921</v>
      </c>
      <c r="Q472" s="1764">
        <v>944.17</v>
      </c>
      <c r="R472" s="1850">
        <f t="shared" si="130"/>
        <v>0.25014770363894073</v>
      </c>
      <c r="S472" s="1807">
        <f t="shared" si="119"/>
        <v>37.766799999999996</v>
      </c>
      <c r="U472" s="1764">
        <f t="shared" si="120"/>
        <v>0</v>
      </c>
      <c r="V472" s="1764">
        <f t="shared" si="118"/>
        <v>0</v>
      </c>
      <c r="W472" s="1764">
        <f t="shared" si="127"/>
        <v>5202</v>
      </c>
      <c r="X472" s="1768">
        <v>5202</v>
      </c>
      <c r="Y472" s="1784">
        <v>616175</v>
      </c>
      <c r="Z472" s="1770">
        <v>42503</v>
      </c>
      <c r="AA472" s="1843" t="s">
        <v>104</v>
      </c>
      <c r="AB472" s="1780"/>
      <c r="AC472" s="1762"/>
      <c r="AE472" s="1762"/>
      <c r="AF472" s="1762"/>
      <c r="AG472" s="1762"/>
      <c r="AH472" s="1780"/>
      <c r="AK472" s="1780"/>
      <c r="AL472" s="1780"/>
      <c r="AM472" s="1762"/>
      <c r="AP472" s="1762"/>
      <c r="AQ472" s="1762"/>
      <c r="AR472" s="1780"/>
      <c r="AS472" s="1780"/>
      <c r="AT472" s="1780"/>
      <c r="AU472" s="1780"/>
      <c r="AV472" s="1780"/>
      <c r="AW472" s="1762"/>
      <c r="AZ472" s="1762"/>
      <c r="BA472" s="1762"/>
    </row>
    <row r="473" spans="1:53" x14ac:dyDescent="0.25">
      <c r="A473" s="1866">
        <v>2016174</v>
      </c>
      <c r="C473" s="1782" t="s">
        <v>900</v>
      </c>
      <c r="D473" s="1762" t="s">
        <v>471</v>
      </c>
      <c r="E473" s="1762">
        <v>1</v>
      </c>
      <c r="F473" s="1762">
        <v>26</v>
      </c>
      <c r="G473" s="1762">
        <v>14</v>
      </c>
      <c r="H473" s="1762">
        <v>6</v>
      </c>
      <c r="I473" s="1783">
        <v>1</v>
      </c>
      <c r="J473" s="1783">
        <v>1</v>
      </c>
      <c r="K473" s="1783"/>
      <c r="L473" s="1764">
        <v>6722.08</v>
      </c>
      <c r="N473" s="1764">
        <f t="shared" si="128"/>
        <v>4411.9500000000007</v>
      </c>
      <c r="O473" s="1764">
        <v>3280.57</v>
      </c>
      <c r="P473" s="1850">
        <f t="shared" si="129"/>
        <v>0.74356463695191455</v>
      </c>
      <c r="Q473" s="1764">
        <v>1131.3800000000001</v>
      </c>
      <c r="R473" s="1850">
        <f t="shared" si="130"/>
        <v>0.25643536304808529</v>
      </c>
      <c r="S473" s="1807">
        <f t="shared" si="119"/>
        <v>45.255200000000002</v>
      </c>
      <c r="U473" s="1764">
        <f t="shared" si="120"/>
        <v>0</v>
      </c>
      <c r="V473" s="1764">
        <f t="shared" si="118"/>
        <v>0</v>
      </c>
      <c r="W473" s="1764">
        <f t="shared" si="127"/>
        <v>6722.08</v>
      </c>
      <c r="X473" s="1768">
        <v>6722.08</v>
      </c>
      <c r="Y473" s="1784">
        <v>616268</v>
      </c>
      <c r="Z473" s="1770">
        <v>42541</v>
      </c>
      <c r="AA473" s="1843" t="s">
        <v>104</v>
      </c>
      <c r="AB473" s="1780"/>
      <c r="AC473" s="1762"/>
      <c r="AE473" s="1762"/>
      <c r="AF473" s="1762"/>
      <c r="AG473" s="1762"/>
      <c r="AH473" s="1780"/>
      <c r="AK473" s="1780"/>
      <c r="AL473" s="1780"/>
      <c r="AM473" s="1762"/>
      <c r="AP473" s="1762"/>
      <c r="AQ473" s="1762"/>
      <c r="AR473" s="1780"/>
      <c r="AS473" s="1780"/>
      <c r="AT473" s="1780"/>
      <c r="AU473" s="1780"/>
      <c r="AV473" s="1780"/>
      <c r="AW473" s="1762"/>
      <c r="AZ473" s="1762"/>
      <c r="BA473" s="1762"/>
    </row>
    <row r="474" spans="1:53" x14ac:dyDescent="0.25">
      <c r="A474" s="1869">
        <v>2016175</v>
      </c>
      <c r="C474" s="1782">
        <v>476016</v>
      </c>
      <c r="D474" s="1762" t="s">
        <v>26</v>
      </c>
      <c r="E474" s="1762">
        <v>1</v>
      </c>
      <c r="F474" s="1762">
        <v>9</v>
      </c>
      <c r="G474" s="1762">
        <v>5</v>
      </c>
      <c r="H474" s="1762">
        <v>4</v>
      </c>
      <c r="I474" s="1783">
        <v>1</v>
      </c>
      <c r="J474" s="1783">
        <v>1</v>
      </c>
      <c r="K474" s="1783"/>
      <c r="L474" s="1764">
        <v>2961</v>
      </c>
      <c r="M474" s="1764">
        <v>3133.04</v>
      </c>
      <c r="N474" s="1764">
        <f t="shared" si="128"/>
        <v>2111.17</v>
      </c>
      <c r="O474" s="1764">
        <v>1636.17</v>
      </c>
      <c r="P474" s="1850">
        <f t="shared" si="129"/>
        <v>0.77500627614071815</v>
      </c>
      <c r="Q474" s="1764">
        <v>475</v>
      </c>
      <c r="R474" s="1850">
        <f t="shared" si="130"/>
        <v>0.22499372385928182</v>
      </c>
      <c r="S474" s="1807">
        <f t="shared" si="119"/>
        <v>19</v>
      </c>
      <c r="U474" s="1764">
        <f t="shared" ref="U474:U508" si="131">((1-I474)*O474)+((1-J474)*Q474)</f>
        <v>0</v>
      </c>
      <c r="V474" s="1764">
        <f t="shared" si="118"/>
        <v>0</v>
      </c>
      <c r="W474" s="1764">
        <f t="shared" si="127"/>
        <v>2961</v>
      </c>
      <c r="X474" s="1768">
        <v>2961</v>
      </c>
      <c r="Y474" s="1784">
        <v>616177</v>
      </c>
      <c r="Z474" s="1770">
        <v>42503</v>
      </c>
      <c r="AA474" s="1843" t="s">
        <v>104</v>
      </c>
      <c r="AB474" s="1780"/>
      <c r="AC474" s="1762"/>
      <c r="AE474" s="1762"/>
      <c r="AF474" s="1762"/>
      <c r="AG474" s="1762"/>
      <c r="AH474" s="1780"/>
      <c r="AK474" s="1780"/>
      <c r="AL474" s="1780"/>
      <c r="AM474" s="1762"/>
      <c r="AP474" s="1762"/>
      <c r="AQ474" s="1762"/>
      <c r="AR474" s="1780"/>
      <c r="AS474" s="1780"/>
      <c r="AT474" s="1780"/>
      <c r="AU474" s="1780"/>
      <c r="AV474" s="1780"/>
      <c r="AW474" s="1762"/>
      <c r="AZ474" s="1762"/>
      <c r="BA474" s="1762"/>
    </row>
    <row r="475" spans="1:53" x14ac:dyDescent="0.25">
      <c r="A475" s="1869">
        <v>2016176</v>
      </c>
      <c r="C475" s="1782">
        <v>590716</v>
      </c>
      <c r="D475" s="1762" t="s">
        <v>26</v>
      </c>
      <c r="E475" s="1762">
        <v>1</v>
      </c>
      <c r="F475" s="1762">
        <v>9</v>
      </c>
      <c r="G475" s="1762">
        <v>5</v>
      </c>
      <c r="H475" s="1762">
        <v>2</v>
      </c>
      <c r="I475" s="1783">
        <v>1</v>
      </c>
      <c r="J475" s="1783">
        <v>1</v>
      </c>
      <c r="K475" s="1783"/>
      <c r="L475" s="1764">
        <v>2709</v>
      </c>
      <c r="M475" s="1764">
        <v>2365.9299999999998</v>
      </c>
      <c r="N475" s="1764">
        <f t="shared" si="128"/>
        <v>1626.5800000000002</v>
      </c>
      <c r="O475" s="1764">
        <v>1291.1600000000001</v>
      </c>
      <c r="P475" s="1850">
        <f t="shared" si="129"/>
        <v>0.79378819363326736</v>
      </c>
      <c r="Q475" s="1764">
        <v>335.42</v>
      </c>
      <c r="R475" s="1850">
        <f t="shared" si="130"/>
        <v>0.20621180636673264</v>
      </c>
      <c r="S475" s="1807">
        <f t="shared" si="119"/>
        <v>13.4168</v>
      </c>
      <c r="U475" s="1764">
        <f t="shared" si="131"/>
        <v>0</v>
      </c>
      <c r="V475" s="1764">
        <f t="shared" si="118"/>
        <v>0</v>
      </c>
      <c r="W475" s="1764">
        <f t="shared" si="127"/>
        <v>2709</v>
      </c>
      <c r="X475" s="1768">
        <v>2709</v>
      </c>
      <c r="Y475" s="1784">
        <v>616178</v>
      </c>
      <c r="Z475" s="1770">
        <v>42503</v>
      </c>
      <c r="AA475" s="1843" t="s">
        <v>104</v>
      </c>
      <c r="AB475" s="1780"/>
      <c r="AC475" s="1762"/>
      <c r="AE475" s="1762"/>
      <c r="AF475" s="1762"/>
      <c r="AG475" s="1762"/>
      <c r="AH475" s="1780"/>
      <c r="AK475" s="1780"/>
      <c r="AL475" s="1780"/>
      <c r="AM475" s="1762"/>
      <c r="AP475" s="1762"/>
      <c r="AQ475" s="1762"/>
      <c r="AR475" s="1780"/>
      <c r="AS475" s="1780"/>
      <c r="AT475" s="1780"/>
      <c r="AU475" s="1780"/>
      <c r="AV475" s="1780"/>
      <c r="AW475" s="1762"/>
      <c r="AZ475" s="1762"/>
      <c r="BA475" s="1762"/>
    </row>
    <row r="476" spans="1:53" x14ac:dyDescent="0.25">
      <c r="A476" s="1869">
        <v>2016177</v>
      </c>
      <c r="C476" s="1782">
        <v>589516</v>
      </c>
      <c r="D476" s="1762" t="s">
        <v>26</v>
      </c>
      <c r="E476" s="1762">
        <v>1</v>
      </c>
      <c r="F476" s="1762">
        <v>11</v>
      </c>
      <c r="G476" s="1762">
        <v>5</v>
      </c>
      <c r="H476" s="1762">
        <v>3</v>
      </c>
      <c r="I476" s="1783">
        <v>1</v>
      </c>
      <c r="J476" s="1783">
        <v>1</v>
      </c>
      <c r="K476" s="1783"/>
      <c r="L476" s="1764">
        <v>3197</v>
      </c>
      <c r="M476" s="1764">
        <v>3009.52</v>
      </c>
      <c r="N476" s="1764">
        <f t="shared" si="128"/>
        <v>2042.51</v>
      </c>
      <c r="O476" s="1764">
        <v>1640.43</v>
      </c>
      <c r="P476" s="1850">
        <f t="shared" si="129"/>
        <v>0.80314417065277532</v>
      </c>
      <c r="Q476" s="1764">
        <v>402.08</v>
      </c>
      <c r="R476" s="1850">
        <f t="shared" si="130"/>
        <v>0.19685582934722473</v>
      </c>
      <c r="S476" s="1807">
        <f t="shared" si="119"/>
        <v>16.083199999999998</v>
      </c>
      <c r="U476" s="1764">
        <f t="shared" si="131"/>
        <v>0</v>
      </c>
      <c r="V476" s="1764">
        <f t="shared" si="118"/>
        <v>0</v>
      </c>
      <c r="W476" s="1764">
        <f t="shared" si="127"/>
        <v>3197</v>
      </c>
      <c r="X476" s="1768">
        <v>3197</v>
      </c>
      <c r="Y476" s="1784">
        <v>616179</v>
      </c>
      <c r="Z476" s="1770">
        <v>42503</v>
      </c>
      <c r="AA476" s="1843" t="s">
        <v>104</v>
      </c>
      <c r="AB476" s="1780"/>
      <c r="AC476" s="1762"/>
      <c r="AE476" s="1762"/>
      <c r="AF476" s="1762"/>
      <c r="AG476" s="1762"/>
      <c r="AH476" s="1780"/>
      <c r="AK476" s="1780"/>
      <c r="AL476" s="1780"/>
      <c r="AM476" s="1762"/>
      <c r="AP476" s="1762"/>
      <c r="AQ476" s="1762"/>
      <c r="AR476" s="1780"/>
      <c r="AS476" s="1780"/>
      <c r="AT476" s="1780"/>
      <c r="AU476" s="1780"/>
      <c r="AV476" s="1780"/>
      <c r="AW476" s="1762"/>
      <c r="AZ476" s="1762"/>
      <c r="BA476" s="1762"/>
    </row>
    <row r="477" spans="1:53" x14ac:dyDescent="0.25">
      <c r="A477" s="1869">
        <v>2016178</v>
      </c>
      <c r="C477" s="1782">
        <v>591016</v>
      </c>
      <c r="D477" s="1762" t="s">
        <v>26</v>
      </c>
      <c r="E477" s="1762">
        <v>1</v>
      </c>
      <c r="F477" s="1762">
        <v>9</v>
      </c>
      <c r="G477" s="1762">
        <v>5</v>
      </c>
      <c r="H477" s="1762">
        <v>2</v>
      </c>
      <c r="I477" s="1783">
        <v>1</v>
      </c>
      <c r="J477" s="1783">
        <v>1</v>
      </c>
      <c r="K477" s="1783"/>
      <c r="L477" s="1764">
        <v>2819</v>
      </c>
      <c r="M477" s="1764">
        <v>2483.12</v>
      </c>
      <c r="N477" s="1764">
        <f t="shared" si="128"/>
        <v>1693.34</v>
      </c>
      <c r="O477" s="1764">
        <v>1322.09</v>
      </c>
      <c r="P477" s="1850">
        <f t="shared" si="129"/>
        <v>0.78075873717032607</v>
      </c>
      <c r="Q477" s="1764">
        <v>371.25</v>
      </c>
      <c r="R477" s="1850">
        <f t="shared" si="130"/>
        <v>0.21924126282967391</v>
      </c>
      <c r="S477" s="1807">
        <f t="shared" si="119"/>
        <v>14.85</v>
      </c>
      <c r="U477" s="1764">
        <f t="shared" si="131"/>
        <v>0</v>
      </c>
      <c r="V477" s="1764">
        <f t="shared" si="118"/>
        <v>0</v>
      </c>
      <c r="W477" s="1764">
        <f t="shared" si="127"/>
        <v>2819</v>
      </c>
      <c r="X477" s="1768">
        <v>2819</v>
      </c>
      <c r="Y477" s="1784">
        <v>616180</v>
      </c>
      <c r="Z477" s="1770">
        <v>42503</v>
      </c>
      <c r="AA477" s="1843" t="s">
        <v>104</v>
      </c>
      <c r="AB477" s="1780"/>
      <c r="AC477" s="1762"/>
      <c r="AE477" s="1762"/>
      <c r="AF477" s="1762"/>
      <c r="AG477" s="1762"/>
      <c r="AH477" s="1780"/>
      <c r="AK477" s="1780"/>
      <c r="AL477" s="1780"/>
      <c r="AM477" s="1762"/>
      <c r="AP477" s="1762"/>
      <c r="AQ477" s="1762"/>
      <c r="AR477" s="1780"/>
      <c r="AS477" s="1780"/>
      <c r="AT477" s="1780"/>
      <c r="AU477" s="1780"/>
      <c r="AV477" s="1780"/>
      <c r="AW477" s="1762"/>
      <c r="AZ477" s="1762"/>
      <c r="BA477" s="1762"/>
    </row>
    <row r="478" spans="1:53" x14ac:dyDescent="0.25">
      <c r="A478" s="1866">
        <v>2016179</v>
      </c>
      <c r="C478" s="1782" t="s">
        <v>902</v>
      </c>
      <c r="D478" s="1762" t="s">
        <v>26</v>
      </c>
      <c r="E478" s="1762">
        <v>0</v>
      </c>
      <c r="F478" s="1762">
        <v>0</v>
      </c>
      <c r="G478" s="1762">
        <v>0</v>
      </c>
      <c r="H478" s="1762">
        <v>0</v>
      </c>
      <c r="I478" s="1783">
        <v>1</v>
      </c>
      <c r="J478" s="1783">
        <v>1</v>
      </c>
      <c r="K478" s="1783"/>
      <c r="L478" s="1764">
        <v>35.9</v>
      </c>
      <c r="N478" s="1764">
        <f t="shared" si="128"/>
        <v>17.95</v>
      </c>
      <c r="O478" s="1764">
        <v>17.95</v>
      </c>
      <c r="P478" s="1850">
        <f t="shared" si="129"/>
        <v>1</v>
      </c>
      <c r="Q478" s="1764">
        <v>0</v>
      </c>
      <c r="R478" s="1850">
        <f t="shared" si="130"/>
        <v>0</v>
      </c>
      <c r="S478" s="1807">
        <f t="shared" si="119"/>
        <v>0</v>
      </c>
      <c r="U478" s="1764">
        <f t="shared" si="131"/>
        <v>0</v>
      </c>
      <c r="V478" s="1764">
        <f t="shared" si="118"/>
        <v>0</v>
      </c>
      <c r="W478" s="1764">
        <f t="shared" si="127"/>
        <v>35.9</v>
      </c>
      <c r="X478" s="1768">
        <v>35.9</v>
      </c>
      <c r="Y478" s="1784">
        <v>616350</v>
      </c>
      <c r="Z478" s="1770">
        <v>42608</v>
      </c>
      <c r="AA478" s="1843" t="s">
        <v>104</v>
      </c>
      <c r="AB478" s="1780"/>
      <c r="AC478" s="1762"/>
      <c r="AE478" s="1762"/>
      <c r="AF478" s="1762"/>
      <c r="AG478" s="1762"/>
      <c r="AH478" s="1780"/>
      <c r="AK478" s="1780"/>
      <c r="AL478" s="1780"/>
      <c r="AM478" s="1762"/>
      <c r="AP478" s="1762"/>
      <c r="AQ478" s="1762"/>
      <c r="AR478" s="1780"/>
      <c r="AS478" s="1780"/>
      <c r="AT478" s="1780"/>
      <c r="AU478" s="1780"/>
      <c r="AV478" s="1780"/>
      <c r="AW478" s="1762"/>
      <c r="AZ478" s="1762"/>
      <c r="BA478" s="1762"/>
    </row>
    <row r="479" spans="1:53" x14ac:dyDescent="0.25">
      <c r="A479" s="1866">
        <v>2016180</v>
      </c>
      <c r="C479" s="1782" t="s">
        <v>913</v>
      </c>
      <c r="D479" s="1762" t="s">
        <v>26</v>
      </c>
      <c r="E479" s="1762">
        <v>0</v>
      </c>
      <c r="F479" s="1762">
        <v>0</v>
      </c>
      <c r="G479" s="1762">
        <v>0</v>
      </c>
      <c r="H479" s="1762">
        <v>0</v>
      </c>
      <c r="I479" s="1783">
        <v>1</v>
      </c>
      <c r="J479" s="1783">
        <v>1</v>
      </c>
      <c r="K479" s="1783"/>
      <c r="L479" s="1764">
        <v>318</v>
      </c>
      <c r="N479" s="1764">
        <f t="shared" si="128"/>
        <v>159.12</v>
      </c>
      <c r="O479" s="1764">
        <v>159.12</v>
      </c>
      <c r="P479" s="1850">
        <f t="shared" si="129"/>
        <v>1</v>
      </c>
      <c r="Q479" s="1764">
        <v>0</v>
      </c>
      <c r="R479" s="1850">
        <f t="shared" si="130"/>
        <v>0</v>
      </c>
      <c r="S479" s="1807">
        <f t="shared" si="119"/>
        <v>0</v>
      </c>
      <c r="U479" s="1764">
        <f t="shared" si="131"/>
        <v>0</v>
      </c>
      <c r="V479" s="1764">
        <f t="shared" si="118"/>
        <v>0</v>
      </c>
      <c r="W479" s="1764">
        <f t="shared" si="127"/>
        <v>318</v>
      </c>
      <c r="X479" s="1768">
        <v>318</v>
      </c>
      <c r="Y479" s="1784">
        <v>616350</v>
      </c>
      <c r="Z479" s="1770">
        <v>42608</v>
      </c>
      <c r="AA479" s="1843" t="s">
        <v>104</v>
      </c>
      <c r="AB479" s="1780"/>
      <c r="AC479" s="1762"/>
      <c r="AE479" s="1762"/>
      <c r="AF479" s="1762"/>
      <c r="AG479" s="1762"/>
      <c r="AH479" s="1780"/>
      <c r="AK479" s="1780"/>
      <c r="AL479" s="1780"/>
      <c r="AM479" s="1762"/>
      <c r="AP479" s="1762"/>
      <c r="AQ479" s="1762"/>
      <c r="AR479" s="1780"/>
      <c r="AS479" s="1780"/>
      <c r="AT479" s="1780"/>
      <c r="AU479" s="1780"/>
      <c r="AV479" s="1780"/>
      <c r="AW479" s="1762"/>
      <c r="AZ479" s="1762"/>
      <c r="BA479" s="1762"/>
    </row>
    <row r="480" spans="1:53" x14ac:dyDescent="0.25">
      <c r="A480" s="1866">
        <v>2016181</v>
      </c>
      <c r="C480" s="1782" t="s">
        <v>907</v>
      </c>
      <c r="D480" s="1762" t="s">
        <v>26</v>
      </c>
      <c r="E480" s="1762">
        <v>0</v>
      </c>
      <c r="F480" s="1762">
        <v>0</v>
      </c>
      <c r="G480" s="1762">
        <v>0</v>
      </c>
      <c r="H480" s="1762">
        <v>0</v>
      </c>
      <c r="I480" s="1783">
        <v>1</v>
      </c>
      <c r="J480" s="1783">
        <v>1</v>
      </c>
      <c r="K480" s="1783"/>
      <c r="L480" s="1764">
        <v>18.82</v>
      </c>
      <c r="N480" s="1764">
        <f t="shared" si="128"/>
        <v>9.41</v>
      </c>
      <c r="O480" s="1764">
        <v>9.41</v>
      </c>
      <c r="P480" s="1850">
        <f t="shared" si="129"/>
        <v>1</v>
      </c>
      <c r="Q480" s="1764">
        <v>0</v>
      </c>
      <c r="R480" s="1850">
        <f t="shared" si="130"/>
        <v>0</v>
      </c>
      <c r="S480" s="1807">
        <f t="shared" si="119"/>
        <v>0</v>
      </c>
      <c r="U480" s="1764">
        <f t="shared" si="131"/>
        <v>0</v>
      </c>
      <c r="V480" s="1764">
        <f t="shared" si="118"/>
        <v>0</v>
      </c>
      <c r="W480" s="1764">
        <f t="shared" si="127"/>
        <v>18.82</v>
      </c>
      <c r="X480" s="1768">
        <v>18.82</v>
      </c>
      <c r="Y480" s="1784">
        <v>616350</v>
      </c>
      <c r="Z480" s="1770">
        <v>42608</v>
      </c>
      <c r="AA480" s="1843" t="s">
        <v>104</v>
      </c>
      <c r="AB480" s="1780"/>
      <c r="AC480" s="1762"/>
      <c r="AE480" s="1762"/>
      <c r="AF480" s="1762"/>
      <c r="AG480" s="1762"/>
      <c r="AH480" s="1780"/>
      <c r="AK480" s="1780"/>
      <c r="AL480" s="1780"/>
      <c r="AM480" s="1762"/>
      <c r="AP480" s="1762"/>
      <c r="AQ480" s="1762"/>
      <c r="AR480" s="1780"/>
      <c r="AS480" s="1780"/>
      <c r="AT480" s="1780"/>
      <c r="AU480" s="1780"/>
      <c r="AV480" s="1780"/>
      <c r="AW480" s="1762"/>
      <c r="AZ480" s="1762"/>
      <c r="BA480" s="1762"/>
    </row>
    <row r="481" spans="1:53" x14ac:dyDescent="0.25">
      <c r="A481" s="1866">
        <v>2016182</v>
      </c>
      <c r="C481" s="1782" t="s">
        <v>911</v>
      </c>
      <c r="D481" s="1762" t="s">
        <v>26</v>
      </c>
      <c r="E481" s="1762">
        <v>0</v>
      </c>
      <c r="F481" s="1762">
        <v>0</v>
      </c>
      <c r="G481" s="1762">
        <v>0</v>
      </c>
      <c r="H481" s="1762">
        <v>0</v>
      </c>
      <c r="I481" s="1783">
        <v>1</v>
      </c>
      <c r="J481" s="1783">
        <v>1</v>
      </c>
      <c r="K481" s="1783"/>
      <c r="L481" s="1764">
        <v>175.38</v>
      </c>
      <c r="N481" s="1764">
        <f t="shared" si="128"/>
        <v>87.69</v>
      </c>
      <c r="O481" s="1764">
        <v>87.69</v>
      </c>
      <c r="P481" s="1850">
        <f t="shared" si="129"/>
        <v>1</v>
      </c>
      <c r="Q481" s="1764">
        <v>0</v>
      </c>
      <c r="R481" s="1850">
        <f t="shared" si="130"/>
        <v>0</v>
      </c>
      <c r="S481" s="1807">
        <f t="shared" si="119"/>
        <v>0</v>
      </c>
      <c r="U481" s="1764">
        <f t="shared" si="131"/>
        <v>0</v>
      </c>
      <c r="V481" s="1764">
        <f t="shared" si="118"/>
        <v>0</v>
      </c>
      <c r="W481" s="1764">
        <f t="shared" si="127"/>
        <v>175.38</v>
      </c>
      <c r="X481" s="1768">
        <v>175.38</v>
      </c>
      <c r="Y481" s="1784">
        <v>616350</v>
      </c>
      <c r="Z481" s="1770">
        <v>42608</v>
      </c>
      <c r="AA481" s="1843" t="s">
        <v>104</v>
      </c>
      <c r="AB481" s="1780"/>
      <c r="AC481" s="1762"/>
      <c r="AE481" s="1762"/>
      <c r="AF481" s="1762"/>
      <c r="AG481" s="1762"/>
      <c r="AH481" s="1780"/>
      <c r="AK481" s="1780"/>
      <c r="AL481" s="1780"/>
      <c r="AM481" s="1762"/>
      <c r="AP481" s="1762"/>
      <c r="AQ481" s="1762"/>
      <c r="AR481" s="1780"/>
      <c r="AS481" s="1780"/>
      <c r="AT481" s="1780"/>
      <c r="AU481" s="1780"/>
      <c r="AV481" s="1780"/>
      <c r="AW481" s="1762"/>
      <c r="AZ481" s="1762"/>
      <c r="BA481" s="1762"/>
    </row>
    <row r="482" spans="1:53" x14ac:dyDescent="0.25">
      <c r="A482" s="1866">
        <v>2016183</v>
      </c>
      <c r="C482" s="1782" t="s">
        <v>914</v>
      </c>
      <c r="D482" s="1762" t="s">
        <v>26</v>
      </c>
      <c r="E482" s="1762">
        <v>0</v>
      </c>
      <c r="F482" s="1762">
        <v>0</v>
      </c>
      <c r="G482" s="1762">
        <v>0</v>
      </c>
      <c r="H482" s="1762">
        <v>0</v>
      </c>
      <c r="I482" s="1783">
        <v>1</v>
      </c>
      <c r="J482" s="1783">
        <v>1</v>
      </c>
      <c r="K482" s="1783"/>
      <c r="L482" s="1764">
        <v>47.55</v>
      </c>
      <c r="N482" s="1764">
        <f t="shared" si="128"/>
        <v>21.58</v>
      </c>
      <c r="O482" s="1764">
        <v>21.58</v>
      </c>
      <c r="P482" s="1850">
        <f t="shared" si="129"/>
        <v>1</v>
      </c>
      <c r="Q482" s="1764">
        <v>0</v>
      </c>
      <c r="R482" s="1850">
        <f t="shared" si="130"/>
        <v>0</v>
      </c>
      <c r="S482" s="1807">
        <f t="shared" si="119"/>
        <v>0</v>
      </c>
      <c r="U482" s="1764">
        <f t="shared" si="131"/>
        <v>0</v>
      </c>
      <c r="V482" s="1764">
        <f t="shared" si="118"/>
        <v>0</v>
      </c>
      <c r="W482" s="1764">
        <f t="shared" si="127"/>
        <v>47.55</v>
      </c>
      <c r="X482" s="1768">
        <v>47.55</v>
      </c>
      <c r="Y482" s="1784">
        <v>616350</v>
      </c>
      <c r="Z482" s="1770">
        <v>42608</v>
      </c>
      <c r="AA482" s="1843" t="s">
        <v>104</v>
      </c>
      <c r="AB482" s="1780"/>
      <c r="AC482" s="1762"/>
      <c r="AE482" s="1762"/>
      <c r="AF482" s="1762"/>
      <c r="AG482" s="1762"/>
      <c r="AH482" s="1780"/>
      <c r="AK482" s="1780"/>
      <c r="AL482" s="1780"/>
      <c r="AM482" s="1762"/>
      <c r="AP482" s="1762"/>
      <c r="AQ482" s="1762"/>
      <c r="AR482" s="1780"/>
      <c r="AS482" s="1780"/>
      <c r="AT482" s="1780"/>
      <c r="AU482" s="1780"/>
      <c r="AV482" s="1780"/>
      <c r="AW482" s="1762"/>
      <c r="AZ482" s="1762"/>
      <c r="BA482" s="1762"/>
    </row>
    <row r="483" spans="1:53" x14ac:dyDescent="0.25">
      <c r="A483" s="1866">
        <v>2016184</v>
      </c>
      <c r="C483" s="1782" t="s">
        <v>917</v>
      </c>
      <c r="D483" s="1762" t="s">
        <v>26</v>
      </c>
      <c r="E483" s="1762">
        <v>0</v>
      </c>
      <c r="F483" s="1762">
        <v>0</v>
      </c>
      <c r="G483" s="1762">
        <v>0</v>
      </c>
      <c r="H483" s="1762">
        <v>0</v>
      </c>
      <c r="I483" s="1783">
        <v>1</v>
      </c>
      <c r="J483" s="1783">
        <v>1</v>
      </c>
      <c r="K483" s="1783"/>
      <c r="L483" s="1764">
        <v>53.4</v>
      </c>
      <c r="N483" s="1764">
        <f t="shared" si="128"/>
        <v>26.7</v>
      </c>
      <c r="O483" s="1764">
        <v>26.7</v>
      </c>
      <c r="P483" s="1850">
        <f t="shared" si="129"/>
        <v>1</v>
      </c>
      <c r="Q483" s="1764">
        <v>0</v>
      </c>
      <c r="R483" s="1850">
        <f t="shared" si="130"/>
        <v>0</v>
      </c>
      <c r="S483" s="1807">
        <f t="shared" si="119"/>
        <v>0</v>
      </c>
      <c r="U483" s="1764">
        <f t="shared" si="131"/>
        <v>0</v>
      </c>
      <c r="V483" s="1764">
        <f t="shared" ref="V483:V520" si="132">L483-W483</f>
        <v>0</v>
      </c>
      <c r="W483" s="1764">
        <f t="shared" si="127"/>
        <v>53.4</v>
      </c>
      <c r="X483" s="1768">
        <v>53.4</v>
      </c>
      <c r="Y483" s="1784">
        <v>616350</v>
      </c>
      <c r="Z483" s="1770">
        <v>42608</v>
      </c>
      <c r="AA483" s="1843" t="s">
        <v>104</v>
      </c>
      <c r="AB483" s="1780"/>
      <c r="AC483" s="1762"/>
      <c r="AE483" s="1762"/>
      <c r="AF483" s="1762"/>
      <c r="AG483" s="1762"/>
      <c r="AH483" s="1780"/>
      <c r="AK483" s="1780"/>
      <c r="AL483" s="1780"/>
      <c r="AM483" s="1762"/>
      <c r="AP483" s="1762"/>
      <c r="AQ483" s="1762"/>
      <c r="AR483" s="1780"/>
      <c r="AS483" s="1780"/>
      <c r="AT483" s="1780"/>
      <c r="AU483" s="1780"/>
      <c r="AV483" s="1780"/>
      <c r="AW483" s="1762"/>
      <c r="AZ483" s="1762"/>
      <c r="BA483" s="1762"/>
    </row>
    <row r="484" spans="1:53" x14ac:dyDescent="0.25">
      <c r="A484" s="1866">
        <v>2016185</v>
      </c>
      <c r="C484" s="1782" t="s">
        <v>932</v>
      </c>
      <c r="D484" s="1762" t="s">
        <v>892</v>
      </c>
      <c r="E484" s="1762">
        <v>1</v>
      </c>
      <c r="F484" s="1762">
        <v>2</v>
      </c>
      <c r="G484" s="1762">
        <v>1</v>
      </c>
      <c r="H484" s="1762">
        <v>1</v>
      </c>
      <c r="I484" s="1783">
        <v>1</v>
      </c>
      <c r="J484" s="1783">
        <v>1</v>
      </c>
      <c r="K484" s="1783"/>
      <c r="L484" s="1764">
        <v>747.09</v>
      </c>
      <c r="N484" s="1764">
        <f t="shared" si="128"/>
        <v>460.59000000000003</v>
      </c>
      <c r="O484" s="1764">
        <v>342.11</v>
      </c>
      <c r="P484" s="1850">
        <f t="shared" si="129"/>
        <v>0.74276471482229312</v>
      </c>
      <c r="Q484" s="1764">
        <v>118.48</v>
      </c>
      <c r="R484" s="1850">
        <f t="shared" si="130"/>
        <v>0.25723528517770683</v>
      </c>
      <c r="S484" s="1807">
        <f t="shared" si="119"/>
        <v>4.7392000000000003</v>
      </c>
      <c r="U484" s="1764">
        <f t="shared" si="131"/>
        <v>0</v>
      </c>
      <c r="V484" s="1764">
        <f t="shared" si="132"/>
        <v>0</v>
      </c>
      <c r="W484" s="1764">
        <f t="shared" si="127"/>
        <v>747.09</v>
      </c>
      <c r="X484" s="1768">
        <v>747.09</v>
      </c>
      <c r="Y484" s="1784">
        <v>616316</v>
      </c>
      <c r="Z484" s="1770">
        <v>42566</v>
      </c>
      <c r="AA484" s="1843" t="s">
        <v>104</v>
      </c>
      <c r="AB484" s="1780"/>
      <c r="AC484" s="1762"/>
      <c r="AE484" s="1762"/>
      <c r="AF484" s="1762"/>
      <c r="AG484" s="1762"/>
      <c r="AH484" s="1780"/>
      <c r="AK484" s="1780"/>
      <c r="AL484" s="1780"/>
      <c r="AM484" s="1762"/>
      <c r="AP484" s="1762"/>
      <c r="AQ484" s="1762"/>
      <c r="AR484" s="1780"/>
      <c r="AS484" s="1780"/>
      <c r="AT484" s="1780"/>
      <c r="AU484" s="1780"/>
      <c r="AV484" s="1780"/>
      <c r="AW484" s="1762"/>
      <c r="AZ484" s="1762"/>
      <c r="BA484" s="1762"/>
    </row>
    <row r="485" spans="1:53" x14ac:dyDescent="0.25">
      <c r="A485" s="1869">
        <v>2016186</v>
      </c>
      <c r="C485" s="1782" t="s">
        <v>938</v>
      </c>
      <c r="D485" s="1762" t="s">
        <v>26</v>
      </c>
      <c r="E485" s="1762">
        <v>5</v>
      </c>
      <c r="F485" s="1762">
        <v>40</v>
      </c>
      <c r="G485" s="1762">
        <v>25</v>
      </c>
      <c r="H485" s="1762">
        <v>15</v>
      </c>
      <c r="I485" s="1783">
        <v>1</v>
      </c>
      <c r="J485" s="1783">
        <v>1</v>
      </c>
      <c r="K485" s="1783"/>
      <c r="L485" s="1764">
        <v>10530</v>
      </c>
      <c r="M485" s="1764">
        <v>10409.67</v>
      </c>
      <c r="N485" s="1764">
        <f t="shared" si="128"/>
        <v>7087.28</v>
      </c>
      <c r="O485" s="1764">
        <v>5312.28</v>
      </c>
      <c r="P485" s="1850">
        <f t="shared" si="129"/>
        <v>0.74955130882369536</v>
      </c>
      <c r="Q485" s="1764">
        <v>1775</v>
      </c>
      <c r="R485" s="1850">
        <f t="shared" si="130"/>
        <v>0.25044869117630458</v>
      </c>
      <c r="S485" s="1807">
        <f t="shared" si="119"/>
        <v>71</v>
      </c>
      <c r="U485" s="1764">
        <f t="shared" si="131"/>
        <v>0</v>
      </c>
      <c r="V485" s="1764">
        <f t="shared" si="132"/>
        <v>0</v>
      </c>
      <c r="W485" s="1764">
        <f t="shared" si="127"/>
        <v>10530</v>
      </c>
      <c r="X485" s="1768">
        <v>10530</v>
      </c>
      <c r="Y485" s="1784">
        <v>616181</v>
      </c>
      <c r="Z485" s="1770">
        <v>42503</v>
      </c>
      <c r="AA485" s="1843" t="s">
        <v>104</v>
      </c>
      <c r="AB485" s="1780"/>
      <c r="AC485" s="1762"/>
      <c r="AE485" s="1762"/>
      <c r="AF485" s="1762"/>
      <c r="AG485" s="1762"/>
      <c r="AH485" s="1780"/>
      <c r="AK485" s="1780"/>
      <c r="AL485" s="1780"/>
      <c r="AM485" s="1762"/>
      <c r="AP485" s="1762"/>
      <c r="AQ485" s="1762"/>
      <c r="AR485" s="1780"/>
      <c r="AS485" s="1780"/>
      <c r="AT485" s="1780"/>
      <c r="AU485" s="1780"/>
      <c r="AV485" s="1780"/>
      <c r="AW485" s="1762"/>
      <c r="AZ485" s="1762"/>
      <c r="BA485" s="1762"/>
    </row>
    <row r="486" spans="1:53" x14ac:dyDescent="0.25">
      <c r="A486" s="1869">
        <v>2016187</v>
      </c>
      <c r="C486" s="1782">
        <v>563416</v>
      </c>
      <c r="D486" s="1762" t="s">
        <v>26</v>
      </c>
      <c r="E486" s="1862">
        <v>1</v>
      </c>
      <c r="F486" s="1862">
        <v>13</v>
      </c>
      <c r="G486" s="1862">
        <v>4</v>
      </c>
      <c r="H486" s="1862">
        <v>5</v>
      </c>
      <c r="I486" s="1783">
        <v>1</v>
      </c>
      <c r="J486" s="1783">
        <v>1</v>
      </c>
      <c r="K486" s="1783"/>
      <c r="L486" s="1764">
        <v>6040</v>
      </c>
      <c r="M486" s="1764">
        <v>6039.89</v>
      </c>
      <c r="N486" s="1764">
        <f>O486+Q486</f>
        <v>4089.54</v>
      </c>
      <c r="O486" s="1764">
        <v>3414.54</v>
      </c>
      <c r="P486" s="1850">
        <f>IF(N486&lt;=0,"",O486/N486)</f>
        <v>0.83494476151351982</v>
      </c>
      <c r="Q486" s="1764">
        <v>675</v>
      </c>
      <c r="R486" s="1850">
        <f>IF(N486&lt;=0,"",Q486/N486)</f>
        <v>0.16505523848648015</v>
      </c>
      <c r="S486" s="1807">
        <f>Q486/$S$1</f>
        <v>27</v>
      </c>
      <c r="U486" s="1764">
        <f t="shared" si="131"/>
        <v>0</v>
      </c>
      <c r="V486" s="1764">
        <f>L486-W486</f>
        <v>0</v>
      </c>
      <c r="W486" s="1764">
        <f t="shared" si="127"/>
        <v>6040</v>
      </c>
      <c r="X486" s="1768">
        <v>6040</v>
      </c>
      <c r="Y486" s="1784">
        <v>616182</v>
      </c>
      <c r="Z486" s="1770">
        <v>42503</v>
      </c>
      <c r="AA486" s="1843" t="s">
        <v>104</v>
      </c>
      <c r="AB486" s="1780"/>
      <c r="AC486" s="1762"/>
      <c r="AE486" s="1762"/>
      <c r="AF486" s="1762"/>
      <c r="AG486" s="1762"/>
      <c r="AH486" s="1780"/>
      <c r="AK486" s="1780"/>
      <c r="AL486" s="1780"/>
      <c r="AM486" s="1762"/>
      <c r="AP486" s="1762"/>
      <c r="AQ486" s="1762"/>
      <c r="AR486" s="1780"/>
      <c r="AS486" s="1780"/>
      <c r="AT486" s="1780"/>
      <c r="AU486" s="1780"/>
      <c r="AV486" s="1780"/>
      <c r="AW486" s="1762"/>
      <c r="AZ486" s="1762"/>
      <c r="BA486" s="1762"/>
    </row>
    <row r="487" spans="1:53" x14ac:dyDescent="0.25">
      <c r="A487" s="1869">
        <v>2016188</v>
      </c>
      <c r="C487" s="1782">
        <v>520116</v>
      </c>
      <c r="D487" s="1762" t="s">
        <v>26</v>
      </c>
      <c r="E487" s="1762">
        <v>1</v>
      </c>
      <c r="F487" s="1762">
        <v>9</v>
      </c>
      <c r="G487" s="1762">
        <v>7</v>
      </c>
      <c r="H487" s="1762">
        <v>3</v>
      </c>
      <c r="I487" s="1783">
        <v>1</v>
      </c>
      <c r="J487" s="1783">
        <v>1</v>
      </c>
      <c r="K487" s="1783"/>
      <c r="L487" s="1764">
        <v>2677</v>
      </c>
      <c r="M487" s="1764">
        <v>2667.23</v>
      </c>
      <c r="N487" s="1764">
        <f t="shared" si="128"/>
        <v>1809.37</v>
      </c>
      <c r="O487" s="1764">
        <v>1391.04</v>
      </c>
      <c r="P487" s="1850">
        <f t="shared" si="129"/>
        <v>0.76879797940719696</v>
      </c>
      <c r="Q487" s="1764">
        <v>418.33</v>
      </c>
      <c r="R487" s="1850">
        <f t="shared" si="130"/>
        <v>0.23120202059280304</v>
      </c>
      <c r="S487" s="1807">
        <f t="shared" si="119"/>
        <v>16.7332</v>
      </c>
      <c r="U487" s="1764">
        <f t="shared" si="131"/>
        <v>0</v>
      </c>
      <c r="V487" s="1764">
        <f t="shared" si="132"/>
        <v>0</v>
      </c>
      <c r="W487" s="1764">
        <f t="shared" si="127"/>
        <v>2677</v>
      </c>
      <c r="X487" s="1768">
        <v>2677</v>
      </c>
      <c r="Y487" s="1784">
        <v>616183</v>
      </c>
      <c r="Z487" s="1770">
        <v>42503</v>
      </c>
      <c r="AA487" s="1843" t="s">
        <v>104</v>
      </c>
      <c r="AB487" s="1780"/>
      <c r="AC487" s="1762"/>
      <c r="AE487" s="1762"/>
      <c r="AF487" s="1762"/>
      <c r="AG487" s="1762"/>
      <c r="AH487" s="1780"/>
      <c r="AK487" s="1780"/>
      <c r="AL487" s="1780"/>
      <c r="AM487" s="1762"/>
      <c r="AP487" s="1762"/>
      <c r="AQ487" s="1762"/>
      <c r="AR487" s="1780"/>
      <c r="AS487" s="1780"/>
      <c r="AT487" s="1780"/>
      <c r="AU487" s="1780"/>
      <c r="AV487" s="1780"/>
      <c r="AW487" s="1762"/>
      <c r="AZ487" s="1762"/>
      <c r="BA487" s="1762"/>
    </row>
    <row r="488" spans="1:53" x14ac:dyDescent="0.25">
      <c r="A488" s="1869">
        <v>2016189</v>
      </c>
      <c r="C488" s="1782" t="s">
        <v>939</v>
      </c>
      <c r="D488" s="1762" t="s">
        <v>26</v>
      </c>
      <c r="E488" s="1762">
        <v>1</v>
      </c>
      <c r="F488" s="1762">
        <v>7</v>
      </c>
      <c r="G488" s="1762">
        <v>4</v>
      </c>
      <c r="H488" s="1762">
        <v>5</v>
      </c>
      <c r="I488" s="1783">
        <v>1</v>
      </c>
      <c r="J488" s="1783">
        <v>1</v>
      </c>
      <c r="K488" s="1783"/>
      <c r="L488" s="1764">
        <v>4426</v>
      </c>
      <c r="M488" s="1764">
        <v>3679.91</v>
      </c>
      <c r="N488" s="1764">
        <f>O488+Q488</f>
        <v>2489.7600000000002</v>
      </c>
      <c r="O488" s="1764">
        <v>2031.43</v>
      </c>
      <c r="P488" s="1850">
        <f>IF(N488&lt;=0,"",O488/N488)</f>
        <v>0.81591398367714152</v>
      </c>
      <c r="Q488" s="1764">
        <v>458.33</v>
      </c>
      <c r="R488" s="1850">
        <f>IF(N488&lt;=0,"",Q488/N488)</f>
        <v>0.1840860163228584</v>
      </c>
      <c r="S488" s="1807">
        <f>Q488/$S$1</f>
        <v>18.333199999999998</v>
      </c>
      <c r="U488" s="1764">
        <f t="shared" si="131"/>
        <v>0</v>
      </c>
      <c r="V488" s="1764">
        <f>L488-W488</f>
        <v>0</v>
      </c>
      <c r="W488" s="1764">
        <f t="shared" si="127"/>
        <v>4426</v>
      </c>
      <c r="X488" s="1768">
        <v>4426</v>
      </c>
      <c r="Y488" s="1784">
        <v>616784</v>
      </c>
      <c r="Z488" s="1770">
        <v>42503</v>
      </c>
      <c r="AA488" s="1843" t="s">
        <v>104</v>
      </c>
      <c r="AB488" s="1780"/>
      <c r="AC488" s="1762"/>
      <c r="AE488" s="1762"/>
      <c r="AF488" s="1762"/>
      <c r="AG488" s="1762"/>
      <c r="AH488" s="1780"/>
      <c r="AK488" s="1780"/>
      <c r="AL488" s="1780"/>
      <c r="AM488" s="1762"/>
      <c r="AP488" s="1762"/>
      <c r="AQ488" s="1762"/>
      <c r="AR488" s="1780"/>
      <c r="AS488" s="1780"/>
      <c r="AT488" s="1780"/>
      <c r="AU488" s="1780"/>
      <c r="AV488" s="1780"/>
      <c r="AW488" s="1762"/>
      <c r="AZ488" s="1762"/>
      <c r="BA488" s="1762"/>
    </row>
    <row r="489" spans="1:53" x14ac:dyDescent="0.25">
      <c r="A489" s="1869">
        <v>2016190</v>
      </c>
      <c r="C489" s="1782">
        <v>591516</v>
      </c>
      <c r="D489" s="1762" t="s">
        <v>26</v>
      </c>
      <c r="E489" s="1762">
        <v>1</v>
      </c>
      <c r="F489" s="1762">
        <v>9</v>
      </c>
      <c r="G489" s="1762">
        <v>8</v>
      </c>
      <c r="H489" s="1762">
        <v>2</v>
      </c>
      <c r="I489" s="1783">
        <v>1</v>
      </c>
      <c r="J489" s="1783">
        <v>1</v>
      </c>
      <c r="K489" s="1783"/>
      <c r="L489" s="1764">
        <v>1879</v>
      </c>
      <c r="M489" s="1764">
        <v>1982.82</v>
      </c>
      <c r="N489" s="1764">
        <f t="shared" si="128"/>
        <v>1350.01</v>
      </c>
      <c r="O489" s="1764">
        <v>1000.01</v>
      </c>
      <c r="P489" s="1850">
        <f>IF(N489&lt;=0,"",O489/N489)</f>
        <v>0.74074266116547283</v>
      </c>
      <c r="Q489" s="1764">
        <v>350</v>
      </c>
      <c r="R489" s="1850">
        <f t="shared" si="130"/>
        <v>0.25925733883452717</v>
      </c>
      <c r="S489" s="1807">
        <f t="shared" si="119"/>
        <v>14</v>
      </c>
      <c r="U489" s="1764">
        <f t="shared" si="131"/>
        <v>0</v>
      </c>
      <c r="V489" s="1764">
        <f t="shared" si="132"/>
        <v>0</v>
      </c>
      <c r="W489" s="1764">
        <f t="shared" si="127"/>
        <v>1879</v>
      </c>
      <c r="X489" s="1768">
        <v>1879</v>
      </c>
      <c r="Y489" s="1784">
        <v>616185</v>
      </c>
      <c r="Z489" s="1770">
        <v>42503</v>
      </c>
      <c r="AA489" s="1843" t="s">
        <v>104</v>
      </c>
      <c r="AB489" s="1780"/>
      <c r="AC489" s="1762"/>
      <c r="AE489" s="1762"/>
      <c r="AF489" s="1762"/>
      <c r="AG489" s="1762"/>
      <c r="AH489" s="1780"/>
      <c r="AK489" s="1780"/>
      <c r="AL489" s="1780"/>
      <c r="AM489" s="1762"/>
      <c r="AP489" s="1762"/>
      <c r="AQ489" s="1762"/>
      <c r="AR489" s="1780"/>
      <c r="AS489" s="1780"/>
      <c r="AT489" s="1780"/>
      <c r="AU489" s="1780"/>
      <c r="AV489" s="1780"/>
      <c r="AW489" s="1762"/>
      <c r="AZ489" s="1762"/>
      <c r="BA489" s="1762"/>
    </row>
    <row r="490" spans="1:53" x14ac:dyDescent="0.25">
      <c r="A490" s="1869">
        <v>2016191</v>
      </c>
      <c r="C490" s="1782">
        <v>536816</v>
      </c>
      <c r="D490" s="1762" t="s">
        <v>26</v>
      </c>
      <c r="E490" s="1762">
        <v>1</v>
      </c>
      <c r="F490" s="1762">
        <v>11</v>
      </c>
      <c r="G490" s="1762">
        <v>6</v>
      </c>
      <c r="H490" s="1762">
        <v>4</v>
      </c>
      <c r="I490" s="1783">
        <v>1</v>
      </c>
      <c r="J490" s="1783">
        <v>1</v>
      </c>
      <c r="K490" s="1783"/>
      <c r="L490" s="1764">
        <v>4956</v>
      </c>
      <c r="M490" s="1764">
        <v>4956</v>
      </c>
      <c r="N490" s="1764">
        <f t="shared" si="128"/>
        <v>3407.1</v>
      </c>
      <c r="O490" s="1764">
        <v>2720.02</v>
      </c>
      <c r="P490" s="1850">
        <f t="shared" si="129"/>
        <v>0.79833876317102526</v>
      </c>
      <c r="Q490" s="1764">
        <v>687.08</v>
      </c>
      <c r="R490" s="1850">
        <f t="shared" si="130"/>
        <v>0.2016612368289748</v>
      </c>
      <c r="S490" s="1807">
        <f t="shared" si="119"/>
        <v>27.4832</v>
      </c>
      <c r="U490" s="1764">
        <f t="shared" si="131"/>
        <v>0</v>
      </c>
      <c r="V490" s="1764">
        <f t="shared" si="132"/>
        <v>0</v>
      </c>
      <c r="W490" s="1764">
        <f t="shared" si="127"/>
        <v>4956</v>
      </c>
      <c r="X490" s="1768">
        <v>4956</v>
      </c>
      <c r="Y490" s="1784">
        <v>616186</v>
      </c>
      <c r="Z490" s="1770">
        <v>42503</v>
      </c>
      <c r="AA490" s="1843" t="s">
        <v>104</v>
      </c>
      <c r="AB490" s="1780"/>
      <c r="AC490" s="1762"/>
      <c r="AE490" s="1762"/>
      <c r="AF490" s="1762"/>
      <c r="AG490" s="1762"/>
      <c r="AH490" s="1780"/>
      <c r="AK490" s="1780"/>
      <c r="AL490" s="1780"/>
      <c r="AM490" s="1762"/>
      <c r="AP490" s="1762"/>
      <c r="AQ490" s="1762"/>
      <c r="AR490" s="1780"/>
      <c r="AS490" s="1780"/>
      <c r="AT490" s="1780"/>
      <c r="AU490" s="1780"/>
      <c r="AV490" s="1780"/>
      <c r="AW490" s="1762"/>
      <c r="AZ490" s="1762"/>
      <c r="BA490" s="1762"/>
    </row>
    <row r="491" spans="1:53" x14ac:dyDescent="0.25">
      <c r="A491" s="1866" t="s">
        <v>1246</v>
      </c>
      <c r="C491" s="1782" t="s">
        <v>1247</v>
      </c>
      <c r="D491" s="1762" t="s">
        <v>26</v>
      </c>
      <c r="E491" s="1762">
        <v>0</v>
      </c>
      <c r="F491" s="1762">
        <v>0</v>
      </c>
      <c r="G491" s="1762">
        <v>0</v>
      </c>
      <c r="H491" s="1762">
        <v>0</v>
      </c>
      <c r="I491" s="1783">
        <v>1</v>
      </c>
      <c r="J491" s="1783">
        <v>1</v>
      </c>
      <c r="K491" s="1783"/>
      <c r="L491" s="1764">
        <v>122.64</v>
      </c>
      <c r="N491" s="1764">
        <f t="shared" si="128"/>
        <v>61.32</v>
      </c>
      <c r="O491" s="1764">
        <v>61.32</v>
      </c>
      <c r="P491" s="1850">
        <f>IF(N491&lt;=0,"",O491/N491)</f>
        <v>1</v>
      </c>
      <c r="Q491" s="1764">
        <v>0</v>
      </c>
      <c r="R491" s="1850">
        <f>IF(N491&lt;=0,"",Q491/N491)</f>
        <v>0</v>
      </c>
      <c r="S491" s="1807">
        <f>Q491/$S$1</f>
        <v>0</v>
      </c>
      <c r="U491" s="1764">
        <f>((1-I491)*O491)+((1-J491)*Q491)</f>
        <v>0</v>
      </c>
      <c r="V491" s="1764">
        <f>L491-W491</f>
        <v>0</v>
      </c>
      <c r="W491" s="1764">
        <f t="shared" si="127"/>
        <v>122.64</v>
      </c>
      <c r="X491" s="1768">
        <v>122.64</v>
      </c>
      <c r="Y491" s="1784">
        <v>616350</v>
      </c>
      <c r="Z491" s="1770">
        <v>42608</v>
      </c>
      <c r="AA491" s="1843" t="s">
        <v>104</v>
      </c>
      <c r="AB491" s="1780"/>
      <c r="AC491" s="1762"/>
      <c r="AE491" s="1762"/>
      <c r="AF491" s="1762"/>
      <c r="AG491" s="1762"/>
      <c r="AH491" s="1780"/>
      <c r="AK491" s="1780"/>
      <c r="AL491" s="1780"/>
      <c r="AM491" s="1762"/>
      <c r="AP491" s="1762"/>
      <c r="AQ491" s="1762"/>
      <c r="AR491" s="1780"/>
      <c r="AS491" s="1780"/>
      <c r="AT491" s="1780"/>
      <c r="AU491" s="1780"/>
      <c r="AV491" s="1780"/>
      <c r="AW491" s="1762"/>
      <c r="AZ491" s="1762"/>
      <c r="BA491" s="1762"/>
    </row>
    <row r="492" spans="1:53" x14ac:dyDescent="0.25">
      <c r="A492" s="1869">
        <v>2016192</v>
      </c>
      <c r="C492" s="1782">
        <v>590816</v>
      </c>
      <c r="D492" s="1762" t="s">
        <v>26</v>
      </c>
      <c r="E492" s="1762">
        <v>1</v>
      </c>
      <c r="F492" s="1762">
        <v>9</v>
      </c>
      <c r="G492" s="1762">
        <v>5</v>
      </c>
      <c r="H492" s="1762">
        <v>2</v>
      </c>
      <c r="I492" s="1783">
        <v>1</v>
      </c>
      <c r="J492" s="1783">
        <v>1</v>
      </c>
      <c r="K492" s="1783"/>
      <c r="L492" s="1764">
        <v>2709</v>
      </c>
      <c r="M492" s="1764">
        <v>2365.9299999999998</v>
      </c>
      <c r="N492" s="1764">
        <f t="shared" si="128"/>
        <v>1626.5800000000002</v>
      </c>
      <c r="O492" s="1764">
        <v>1291.1600000000001</v>
      </c>
      <c r="P492" s="1850">
        <f t="shared" si="129"/>
        <v>0.79378819363326736</v>
      </c>
      <c r="Q492" s="1764">
        <v>335.42</v>
      </c>
      <c r="R492" s="1850">
        <f t="shared" si="130"/>
        <v>0.20621180636673264</v>
      </c>
      <c r="S492" s="1807">
        <f t="shared" si="119"/>
        <v>13.4168</v>
      </c>
      <c r="U492" s="1764">
        <f t="shared" si="131"/>
        <v>0</v>
      </c>
      <c r="V492" s="1764">
        <f t="shared" si="132"/>
        <v>0</v>
      </c>
      <c r="W492" s="1764">
        <f t="shared" si="127"/>
        <v>2709</v>
      </c>
      <c r="X492" s="1768">
        <v>2709</v>
      </c>
      <c r="Y492" s="1784">
        <v>616187</v>
      </c>
      <c r="Z492" s="1770">
        <v>42503</v>
      </c>
      <c r="AA492" s="1843" t="s">
        <v>104</v>
      </c>
      <c r="AB492" s="1780"/>
      <c r="AC492" s="1762"/>
      <c r="AE492" s="1762"/>
      <c r="AF492" s="1762"/>
      <c r="AG492" s="1762"/>
      <c r="AH492" s="1780"/>
      <c r="AK492" s="1780"/>
      <c r="AL492" s="1780"/>
      <c r="AM492" s="1762"/>
      <c r="AP492" s="1762"/>
      <c r="AQ492" s="1762"/>
      <c r="AR492" s="1780"/>
      <c r="AS492" s="1780"/>
      <c r="AT492" s="1780"/>
      <c r="AU492" s="1780"/>
      <c r="AV492" s="1780"/>
      <c r="AW492" s="1762"/>
      <c r="AZ492" s="1762"/>
      <c r="BA492" s="1762"/>
    </row>
    <row r="493" spans="1:53" x14ac:dyDescent="0.25">
      <c r="A493" s="1869">
        <v>2016193</v>
      </c>
      <c r="C493" s="1782">
        <v>590916</v>
      </c>
      <c r="D493" s="1762" t="s">
        <v>26</v>
      </c>
      <c r="E493" s="1762">
        <v>1</v>
      </c>
      <c r="F493" s="1762">
        <v>9</v>
      </c>
      <c r="G493" s="1762">
        <v>5</v>
      </c>
      <c r="H493" s="1762">
        <v>2</v>
      </c>
      <c r="I493" s="1783">
        <v>1</v>
      </c>
      <c r="J493" s="1783">
        <v>1</v>
      </c>
      <c r="K493" s="1783"/>
      <c r="L493" s="1764">
        <v>2709</v>
      </c>
      <c r="M493" s="1764">
        <v>2365.9299999999998</v>
      </c>
      <c r="N493" s="1764">
        <f t="shared" si="128"/>
        <v>1626.5800000000002</v>
      </c>
      <c r="O493" s="1764">
        <v>1291.1600000000001</v>
      </c>
      <c r="P493" s="1850">
        <f t="shared" si="129"/>
        <v>0.79378819363326736</v>
      </c>
      <c r="Q493" s="1764">
        <v>335.42</v>
      </c>
      <c r="R493" s="1850">
        <f t="shared" si="130"/>
        <v>0.20621180636673264</v>
      </c>
      <c r="S493" s="1807">
        <f t="shared" si="119"/>
        <v>13.4168</v>
      </c>
      <c r="U493" s="1764">
        <f t="shared" si="131"/>
        <v>0</v>
      </c>
      <c r="V493" s="1764">
        <f t="shared" si="132"/>
        <v>0</v>
      </c>
      <c r="W493" s="1764">
        <f t="shared" si="127"/>
        <v>2709</v>
      </c>
      <c r="X493" s="1768">
        <v>2709</v>
      </c>
      <c r="Y493" s="1784">
        <v>616188</v>
      </c>
      <c r="Z493" s="1770">
        <v>42503</v>
      </c>
      <c r="AA493" s="1843" t="s">
        <v>104</v>
      </c>
      <c r="AB493" s="1780"/>
      <c r="AC493" s="1762"/>
      <c r="AE493" s="1762"/>
      <c r="AF493" s="1762"/>
      <c r="AG493" s="1762"/>
      <c r="AH493" s="1780"/>
      <c r="AK493" s="1780"/>
      <c r="AL493" s="1780"/>
      <c r="AM493" s="1762"/>
      <c r="AP493" s="1762"/>
      <c r="AQ493" s="1762"/>
      <c r="AR493" s="1780"/>
      <c r="AS493" s="1780"/>
      <c r="AT493" s="1780"/>
      <c r="AU493" s="1780"/>
      <c r="AV493" s="1780"/>
      <c r="AW493" s="1762"/>
      <c r="AZ493" s="1762"/>
      <c r="BA493" s="1762"/>
    </row>
    <row r="494" spans="1:53" x14ac:dyDescent="0.25">
      <c r="A494" s="1869">
        <v>2016194</v>
      </c>
      <c r="C494" s="1782">
        <v>591116</v>
      </c>
      <c r="D494" s="1762" t="s">
        <v>26</v>
      </c>
      <c r="E494" s="1762">
        <v>1</v>
      </c>
      <c r="F494" s="1762">
        <v>9</v>
      </c>
      <c r="G494" s="1762">
        <v>5</v>
      </c>
      <c r="H494" s="1762">
        <v>2</v>
      </c>
      <c r="I494" s="1783">
        <v>1</v>
      </c>
      <c r="J494" s="1783">
        <v>1</v>
      </c>
      <c r="K494" s="1783"/>
      <c r="L494" s="1764">
        <v>2819</v>
      </c>
      <c r="M494" s="1764">
        <v>2483.12</v>
      </c>
      <c r="N494" s="1764">
        <f t="shared" si="128"/>
        <v>1693.34</v>
      </c>
      <c r="O494" s="1764">
        <v>1322.09</v>
      </c>
      <c r="P494" s="1850">
        <f t="shared" si="129"/>
        <v>0.78075873717032607</v>
      </c>
      <c r="Q494" s="1764">
        <v>371.25</v>
      </c>
      <c r="R494" s="1850">
        <f t="shared" si="130"/>
        <v>0.21924126282967391</v>
      </c>
      <c r="S494" s="1807">
        <f t="shared" si="119"/>
        <v>14.85</v>
      </c>
      <c r="U494" s="1764">
        <f t="shared" si="131"/>
        <v>0</v>
      </c>
      <c r="V494" s="1764">
        <f t="shared" si="132"/>
        <v>0</v>
      </c>
      <c r="W494" s="1764">
        <f t="shared" si="127"/>
        <v>2819</v>
      </c>
      <c r="X494" s="1768">
        <v>2819</v>
      </c>
      <c r="Y494" s="1784">
        <v>616189</v>
      </c>
      <c r="Z494" s="1770">
        <v>42503</v>
      </c>
      <c r="AA494" s="1843" t="s">
        <v>104</v>
      </c>
      <c r="AB494" s="1780"/>
      <c r="AC494" s="1762"/>
      <c r="AE494" s="1762"/>
      <c r="AF494" s="1762"/>
      <c r="AG494" s="1762"/>
      <c r="AH494" s="1780"/>
      <c r="AK494" s="1780"/>
      <c r="AL494" s="1780"/>
      <c r="AM494" s="1762"/>
      <c r="AP494" s="1762"/>
      <c r="AQ494" s="1762"/>
      <c r="AR494" s="1780"/>
      <c r="AS494" s="1780"/>
      <c r="AT494" s="1780"/>
      <c r="AU494" s="1780"/>
      <c r="AV494" s="1780"/>
      <c r="AW494" s="1762"/>
      <c r="AZ494" s="1762"/>
      <c r="BA494" s="1762"/>
    </row>
    <row r="495" spans="1:53" x14ac:dyDescent="0.25">
      <c r="A495" s="1869">
        <v>2016195</v>
      </c>
      <c r="C495" s="1782">
        <v>591216</v>
      </c>
      <c r="D495" s="1762" t="s">
        <v>26</v>
      </c>
      <c r="E495" s="1762">
        <v>1</v>
      </c>
      <c r="F495" s="1762">
        <v>9</v>
      </c>
      <c r="G495" s="1762">
        <v>5</v>
      </c>
      <c r="H495" s="1762">
        <v>2</v>
      </c>
      <c r="I495" s="1783">
        <v>1</v>
      </c>
      <c r="J495" s="1783">
        <v>1</v>
      </c>
      <c r="K495" s="1783"/>
      <c r="L495" s="1764">
        <v>2819</v>
      </c>
      <c r="M495" s="1764">
        <v>2483.12</v>
      </c>
      <c r="N495" s="1764">
        <f t="shared" si="128"/>
        <v>1693.34</v>
      </c>
      <c r="O495" s="1764">
        <v>1322.09</v>
      </c>
      <c r="P495" s="1850">
        <f t="shared" si="129"/>
        <v>0.78075873717032607</v>
      </c>
      <c r="Q495" s="1764">
        <v>371.25</v>
      </c>
      <c r="R495" s="1850">
        <f t="shared" si="130"/>
        <v>0.21924126282967391</v>
      </c>
      <c r="S495" s="1807">
        <f t="shared" si="119"/>
        <v>14.85</v>
      </c>
      <c r="U495" s="1764">
        <f t="shared" si="131"/>
        <v>0</v>
      </c>
      <c r="V495" s="1764">
        <f t="shared" si="132"/>
        <v>0</v>
      </c>
      <c r="W495" s="1764">
        <f t="shared" si="127"/>
        <v>2819</v>
      </c>
      <c r="X495" s="1768">
        <v>2819</v>
      </c>
      <c r="Y495" s="1784">
        <v>616190</v>
      </c>
      <c r="Z495" s="1770">
        <v>42503</v>
      </c>
      <c r="AA495" s="1843" t="s">
        <v>104</v>
      </c>
      <c r="AB495" s="1780"/>
      <c r="AC495" s="1762"/>
      <c r="AE495" s="1762"/>
      <c r="AF495" s="1762"/>
      <c r="AG495" s="1762"/>
      <c r="AH495" s="1780"/>
      <c r="AK495" s="1780"/>
      <c r="AL495" s="1780"/>
      <c r="AM495" s="1762"/>
      <c r="AP495" s="1762"/>
      <c r="AQ495" s="1762"/>
      <c r="AR495" s="1780"/>
      <c r="AS495" s="1780"/>
      <c r="AT495" s="1780"/>
      <c r="AU495" s="1780"/>
      <c r="AV495" s="1780"/>
      <c r="AW495" s="1762"/>
      <c r="AZ495" s="1762"/>
      <c r="BA495" s="1762"/>
    </row>
    <row r="496" spans="1:53" x14ac:dyDescent="0.25">
      <c r="A496" s="1869">
        <v>2016196</v>
      </c>
      <c r="C496" s="1782">
        <v>591316</v>
      </c>
      <c r="D496" s="1762" t="s">
        <v>26</v>
      </c>
      <c r="E496" s="1762">
        <v>1</v>
      </c>
      <c r="F496" s="1762">
        <v>9</v>
      </c>
      <c r="G496" s="1762">
        <v>5</v>
      </c>
      <c r="H496" s="1762">
        <v>2</v>
      </c>
      <c r="I496" s="1783">
        <v>1</v>
      </c>
      <c r="J496" s="1783">
        <v>1</v>
      </c>
      <c r="K496" s="1783"/>
      <c r="L496" s="1764">
        <v>2819</v>
      </c>
      <c r="M496" s="1764">
        <v>2483.12</v>
      </c>
      <c r="N496" s="1764">
        <f>O496+Q496</f>
        <v>1693.34</v>
      </c>
      <c r="O496" s="1764">
        <v>1322.09</v>
      </c>
      <c r="P496" s="1850">
        <f>IF(N496&lt;=0,"",O496/N496)</f>
        <v>0.78075873717032607</v>
      </c>
      <c r="Q496" s="1764">
        <v>371.25</v>
      </c>
      <c r="R496" s="1850">
        <f>IF(N496&lt;=0,"",Q496/N496)</f>
        <v>0.21924126282967391</v>
      </c>
      <c r="S496" s="1807">
        <f>Q496/$S$1</f>
        <v>14.85</v>
      </c>
      <c r="U496" s="1764">
        <f>((1-I496)*O496)+((1-J496)*Q496)</f>
        <v>0</v>
      </c>
      <c r="V496" s="1764">
        <f>L496-W496</f>
        <v>0</v>
      </c>
      <c r="W496" s="1764">
        <f t="shared" si="127"/>
        <v>2819</v>
      </c>
      <c r="X496" s="1768">
        <v>2819</v>
      </c>
      <c r="Y496" s="1784">
        <v>616191</v>
      </c>
      <c r="Z496" s="1770">
        <v>42503</v>
      </c>
      <c r="AA496" s="1843" t="s">
        <v>104</v>
      </c>
      <c r="AB496" s="1780"/>
      <c r="AC496" s="1762"/>
      <c r="AE496" s="1762"/>
      <c r="AF496" s="1762"/>
      <c r="AG496" s="1762"/>
      <c r="AH496" s="1780"/>
      <c r="AK496" s="1780"/>
      <c r="AL496" s="1780"/>
      <c r="AM496" s="1762"/>
      <c r="AP496" s="1762"/>
      <c r="AQ496" s="1762"/>
      <c r="AR496" s="1780"/>
      <c r="AS496" s="1780"/>
      <c r="AT496" s="1780"/>
      <c r="AU496" s="1780"/>
      <c r="AV496" s="1780"/>
      <c r="AW496" s="1762"/>
      <c r="AZ496" s="1762"/>
      <c r="BA496" s="1762"/>
    </row>
    <row r="497" spans="1:98" s="1922" customFormat="1" x14ac:dyDescent="0.25">
      <c r="A497" s="1920">
        <v>2016197</v>
      </c>
      <c r="B497" s="1921"/>
      <c r="C497" s="1921" t="s">
        <v>202</v>
      </c>
      <c r="D497" s="1922" t="s">
        <v>26</v>
      </c>
      <c r="E497" s="1922">
        <v>1</v>
      </c>
      <c r="F497" s="1922">
        <v>2</v>
      </c>
      <c r="G497" s="1922">
        <v>2</v>
      </c>
      <c r="H497" s="1922">
        <v>0</v>
      </c>
      <c r="I497" s="1923">
        <v>1</v>
      </c>
      <c r="J497" s="1923">
        <v>1</v>
      </c>
      <c r="K497" s="1923"/>
      <c r="L497" s="1924">
        <v>238</v>
      </c>
      <c r="M497" s="1924"/>
      <c r="N497" s="1924">
        <f t="shared" si="128"/>
        <v>238</v>
      </c>
      <c r="O497" s="1924">
        <v>238</v>
      </c>
      <c r="P497" s="1925">
        <f t="shared" si="129"/>
        <v>1</v>
      </c>
      <c r="Q497" s="1924">
        <v>0</v>
      </c>
      <c r="R497" s="1925">
        <f t="shared" si="130"/>
        <v>0</v>
      </c>
      <c r="S497" s="1926">
        <f t="shared" si="119"/>
        <v>0</v>
      </c>
      <c r="T497" s="1927"/>
      <c r="U497" s="1924">
        <f t="shared" si="131"/>
        <v>0</v>
      </c>
      <c r="V497" s="1924">
        <f t="shared" si="132"/>
        <v>238</v>
      </c>
      <c r="W497" s="1764">
        <f t="shared" si="127"/>
        <v>0</v>
      </c>
      <c r="X497" s="1928">
        <v>0</v>
      </c>
      <c r="Y497" s="1929"/>
      <c r="Z497" s="1930"/>
      <c r="AA497" s="1931"/>
      <c r="AB497" s="1932"/>
      <c r="AC497" s="1924"/>
      <c r="AE497" s="1933"/>
      <c r="AF497" s="1934"/>
      <c r="AG497" s="1934"/>
      <c r="AH497" s="1768"/>
      <c r="AI497" s="1784"/>
      <c r="AJ497" s="1784"/>
      <c r="AK497" s="1843"/>
      <c r="AL497" s="1843"/>
      <c r="AM497" s="1924"/>
      <c r="AP497" s="1934"/>
      <c r="AQ497" s="1934"/>
      <c r="AR497" s="1768"/>
      <c r="AS497" s="1784"/>
      <c r="AT497" s="1784"/>
      <c r="AU497" s="1843"/>
      <c r="AV497" s="1843"/>
      <c r="AW497" s="1924"/>
      <c r="AZ497" s="1934"/>
      <c r="BA497" s="1934"/>
      <c r="BB497" s="1780"/>
      <c r="BC497" s="1780"/>
      <c r="BD497" s="1780"/>
      <c r="BE497" s="1780"/>
      <c r="BF497" s="1780"/>
      <c r="BL497" s="1780"/>
      <c r="BM497" s="1780"/>
      <c r="BN497" s="1780"/>
      <c r="BO497" s="1780"/>
      <c r="BP497" s="1780"/>
      <c r="BV497" s="1780"/>
      <c r="BW497" s="1780"/>
      <c r="BX497" s="1780"/>
      <c r="BY497" s="1780"/>
      <c r="BZ497" s="1780"/>
      <c r="CF497" s="1780"/>
      <c r="CG497" s="1780"/>
      <c r="CH497" s="1780"/>
      <c r="CI497" s="1780"/>
      <c r="CJ497" s="1780"/>
      <c r="CP497" s="1780"/>
      <c r="CQ497" s="1780"/>
      <c r="CR497" s="1780"/>
      <c r="CS497" s="1780"/>
      <c r="CT497" s="1780"/>
    </row>
    <row r="498" spans="1:98" x14ac:dyDescent="0.25">
      <c r="A498" s="1866">
        <v>2016198</v>
      </c>
      <c r="C498" s="1782" t="s">
        <v>968</v>
      </c>
      <c r="D498" s="1762" t="s">
        <v>201</v>
      </c>
      <c r="E498" s="1762">
        <v>0</v>
      </c>
      <c r="F498" s="1762">
        <v>1</v>
      </c>
      <c r="G498" s="1762">
        <v>0</v>
      </c>
      <c r="H498" s="1762">
        <v>0</v>
      </c>
      <c r="I498" s="1783">
        <v>1</v>
      </c>
      <c r="J498" s="1783">
        <v>1</v>
      </c>
      <c r="K498" s="1783"/>
      <c r="L498" s="1764">
        <v>616.55999999999995</v>
      </c>
      <c r="N498" s="1764">
        <f t="shared" si="128"/>
        <v>340</v>
      </c>
      <c r="O498" s="1764">
        <v>240</v>
      </c>
      <c r="P498" s="1850">
        <f t="shared" si="129"/>
        <v>0.70588235294117652</v>
      </c>
      <c r="Q498" s="1764">
        <v>100</v>
      </c>
      <c r="R498" s="1850">
        <f t="shared" si="130"/>
        <v>0.29411764705882354</v>
      </c>
      <c r="S498" s="1807">
        <f t="shared" si="119"/>
        <v>4</v>
      </c>
      <c r="U498" s="1764">
        <f t="shared" si="131"/>
        <v>0</v>
      </c>
      <c r="V498" s="1764">
        <f t="shared" si="132"/>
        <v>0</v>
      </c>
      <c r="W498" s="1764">
        <f t="shared" si="127"/>
        <v>616.55999999999995</v>
      </c>
      <c r="X498" s="1768">
        <v>616.55999999999995</v>
      </c>
      <c r="Y498" s="1784">
        <v>616270</v>
      </c>
      <c r="Z498" s="1770">
        <v>42541</v>
      </c>
      <c r="AA498" s="1843" t="s">
        <v>104</v>
      </c>
      <c r="AB498" s="1843"/>
      <c r="AH498" s="1867"/>
      <c r="AK498" s="1868"/>
      <c r="AL498" s="1868"/>
    </row>
    <row r="499" spans="1:98" x14ac:dyDescent="0.25">
      <c r="A499" s="1866" t="s">
        <v>998</v>
      </c>
      <c r="C499" s="1782" t="s">
        <v>975</v>
      </c>
      <c r="D499" s="1762" t="s">
        <v>307</v>
      </c>
      <c r="E499" s="1762">
        <v>0</v>
      </c>
      <c r="F499" s="1762">
        <v>2</v>
      </c>
      <c r="G499" s="1762">
        <v>2</v>
      </c>
      <c r="H499" s="1762">
        <v>0</v>
      </c>
      <c r="I499" s="1783">
        <v>1</v>
      </c>
      <c r="J499" s="1783">
        <v>1</v>
      </c>
      <c r="K499" s="1783"/>
      <c r="L499" s="1764">
        <v>474.12</v>
      </c>
      <c r="N499" s="1764">
        <f t="shared" si="128"/>
        <v>0</v>
      </c>
      <c r="O499" s="1764">
        <v>0</v>
      </c>
      <c r="P499" s="1850" t="str">
        <f t="shared" si="129"/>
        <v/>
      </c>
      <c r="Q499" s="1764">
        <v>0</v>
      </c>
      <c r="R499" s="1850" t="str">
        <f t="shared" si="130"/>
        <v/>
      </c>
      <c r="S499" s="1807">
        <f t="shared" si="119"/>
        <v>0</v>
      </c>
      <c r="U499" s="1764">
        <f t="shared" si="131"/>
        <v>0</v>
      </c>
      <c r="V499" s="1764">
        <f t="shared" si="132"/>
        <v>0</v>
      </c>
      <c r="W499" s="1764">
        <f t="shared" si="127"/>
        <v>474.12</v>
      </c>
      <c r="X499" s="1768">
        <v>474.12</v>
      </c>
      <c r="Y499" s="1784">
        <v>616246</v>
      </c>
      <c r="Z499" s="1770">
        <v>42534</v>
      </c>
      <c r="AA499" s="1843" t="s">
        <v>104</v>
      </c>
      <c r="AB499" s="1843"/>
      <c r="AH499" s="1867"/>
      <c r="AK499" s="1868"/>
      <c r="AL499" s="1868"/>
    </row>
    <row r="500" spans="1:98" x14ac:dyDescent="0.25">
      <c r="A500" s="1869">
        <v>2016200</v>
      </c>
      <c r="C500" s="1782" t="s">
        <v>977</v>
      </c>
      <c r="D500" s="1762" t="s">
        <v>26</v>
      </c>
      <c r="E500" s="1762">
        <v>5</v>
      </c>
      <c r="F500" s="1762">
        <v>40</v>
      </c>
      <c r="G500" s="1762">
        <v>25</v>
      </c>
      <c r="H500" s="1762">
        <v>15</v>
      </c>
      <c r="I500" s="1783">
        <v>1</v>
      </c>
      <c r="J500" s="1783">
        <v>1</v>
      </c>
      <c r="K500" s="1783" t="s">
        <v>1078</v>
      </c>
      <c r="L500" s="1764">
        <v>10710</v>
      </c>
      <c r="M500" s="1764">
        <v>10461.36</v>
      </c>
      <c r="N500" s="1764">
        <f t="shared" si="128"/>
        <v>7124.35</v>
      </c>
      <c r="O500" s="1764">
        <v>5358.93</v>
      </c>
      <c r="P500" s="1850">
        <f t="shared" si="129"/>
        <v>0.75219914799244847</v>
      </c>
      <c r="Q500" s="1764">
        <v>1765.42</v>
      </c>
      <c r="R500" s="1850">
        <f t="shared" si="130"/>
        <v>0.24780085200755156</v>
      </c>
      <c r="S500" s="1807">
        <f t="shared" si="119"/>
        <v>70.616799999999998</v>
      </c>
      <c r="U500" s="1764">
        <f t="shared" si="131"/>
        <v>0</v>
      </c>
      <c r="V500" s="1764">
        <f t="shared" si="132"/>
        <v>0</v>
      </c>
      <c r="W500" s="1764">
        <f t="shared" si="127"/>
        <v>10710</v>
      </c>
      <c r="X500" s="1768">
        <v>10710</v>
      </c>
      <c r="Y500" s="1784">
        <v>616192</v>
      </c>
      <c r="Z500" s="1770">
        <v>42503</v>
      </c>
      <c r="AA500" s="1843" t="s">
        <v>104</v>
      </c>
      <c r="AB500" s="1843"/>
      <c r="AH500" s="1867"/>
      <c r="AK500" s="1868"/>
      <c r="AL500" s="1868"/>
    </row>
    <row r="501" spans="1:98" x14ac:dyDescent="0.25">
      <c r="A501" s="1869" t="s">
        <v>1140</v>
      </c>
      <c r="C501" s="1782" t="s">
        <v>978</v>
      </c>
      <c r="D501" s="1762" t="s">
        <v>26</v>
      </c>
      <c r="E501" s="1762">
        <v>1</v>
      </c>
      <c r="F501" s="1762">
        <v>3</v>
      </c>
      <c r="G501" s="1762">
        <v>2</v>
      </c>
      <c r="H501" s="1762">
        <v>1</v>
      </c>
      <c r="I501" s="1783">
        <v>1</v>
      </c>
      <c r="J501" s="1783">
        <v>1</v>
      </c>
      <c r="K501" s="1783" t="s">
        <v>1078</v>
      </c>
      <c r="L501" s="1764">
        <v>956.24</v>
      </c>
      <c r="M501" s="1764">
        <v>1027.06</v>
      </c>
      <c r="N501" s="1764">
        <f t="shared" si="128"/>
        <v>693.06</v>
      </c>
      <c r="O501" s="1764">
        <v>493.06</v>
      </c>
      <c r="P501" s="1850">
        <f t="shared" si="129"/>
        <v>0.7114246962744929</v>
      </c>
      <c r="Q501" s="1764">
        <v>200</v>
      </c>
      <c r="R501" s="1850">
        <f t="shared" si="130"/>
        <v>0.28857530372550722</v>
      </c>
      <c r="S501" s="1807">
        <f t="shared" si="119"/>
        <v>8</v>
      </c>
      <c r="U501" s="1764">
        <f t="shared" si="131"/>
        <v>0</v>
      </c>
      <c r="V501" s="1764">
        <f t="shared" si="132"/>
        <v>0</v>
      </c>
      <c r="W501" s="1764">
        <f t="shared" si="127"/>
        <v>956.24</v>
      </c>
      <c r="X501" s="1768">
        <v>956.24</v>
      </c>
      <c r="Y501" s="1784">
        <v>616211</v>
      </c>
      <c r="Z501" s="1770">
        <v>42523</v>
      </c>
      <c r="AA501" s="1843" t="s">
        <v>104</v>
      </c>
      <c r="AB501" s="1843"/>
      <c r="AH501" s="1867"/>
      <c r="AK501" s="1868"/>
      <c r="AL501" s="1868"/>
    </row>
    <row r="502" spans="1:98" s="1936" customFormat="1" x14ac:dyDescent="0.25">
      <c r="A502" s="1866" t="s">
        <v>988</v>
      </c>
      <c r="B502" s="1935"/>
      <c r="C502" s="1935" t="s">
        <v>987</v>
      </c>
      <c r="D502" s="1936" t="s">
        <v>494</v>
      </c>
      <c r="E502" s="1936">
        <v>1</v>
      </c>
      <c r="F502" s="1936">
        <v>8</v>
      </c>
      <c r="G502" s="1936">
        <v>7</v>
      </c>
      <c r="H502" s="1936">
        <v>2</v>
      </c>
      <c r="I502" s="1937">
        <v>1</v>
      </c>
      <c r="J502" s="1937">
        <v>1</v>
      </c>
      <c r="K502" s="1937"/>
      <c r="L502" s="1938">
        <v>3538.81</v>
      </c>
      <c r="M502" s="1938"/>
      <c r="N502" s="1938">
        <f t="shared" si="128"/>
        <v>2415</v>
      </c>
      <c r="O502" s="1938">
        <v>1848</v>
      </c>
      <c r="P502" s="1939">
        <f t="shared" si="129"/>
        <v>0.76521739130434785</v>
      </c>
      <c r="Q502" s="1938">
        <v>567</v>
      </c>
      <c r="R502" s="1939">
        <f t="shared" si="130"/>
        <v>0.23478260869565218</v>
      </c>
      <c r="S502" s="1940">
        <f t="shared" si="119"/>
        <v>22.68</v>
      </c>
      <c r="T502" s="1941"/>
      <c r="U502" s="1938">
        <f t="shared" si="131"/>
        <v>0</v>
      </c>
      <c r="V502" s="1938">
        <f t="shared" si="132"/>
        <v>0</v>
      </c>
      <c r="W502" s="1764">
        <f t="shared" si="127"/>
        <v>3538.81</v>
      </c>
      <c r="X502" s="1887">
        <v>3538.81</v>
      </c>
      <c r="Y502" s="1780">
        <v>616419</v>
      </c>
      <c r="Z502" s="1942">
        <v>42627</v>
      </c>
      <c r="AA502" s="1847" t="s">
        <v>104</v>
      </c>
      <c r="AB502" s="1847"/>
      <c r="AC502" s="1938"/>
      <c r="AE502" s="1943"/>
      <c r="AF502" s="1944"/>
      <c r="AG502" s="1944"/>
      <c r="AH502" s="1867"/>
      <c r="AI502" s="1780"/>
      <c r="AJ502" s="1780"/>
      <c r="AK502" s="1868"/>
      <c r="AL502" s="1868"/>
      <c r="AM502" s="1938"/>
      <c r="AP502" s="1944"/>
      <c r="AQ502" s="1944"/>
      <c r="AR502" s="1887"/>
      <c r="AS502" s="1780"/>
      <c r="AT502" s="1780"/>
      <c r="AU502" s="1847"/>
      <c r="AV502" s="1847"/>
      <c r="AW502" s="1938"/>
      <c r="AZ502" s="1944"/>
      <c r="BA502" s="1944"/>
      <c r="BB502" s="1780"/>
      <c r="BC502" s="1780"/>
      <c r="BD502" s="1780"/>
      <c r="BE502" s="1780"/>
      <c r="BF502" s="1780"/>
      <c r="BL502" s="1780"/>
      <c r="BM502" s="1780"/>
      <c r="BN502" s="1780"/>
      <c r="BO502" s="1780"/>
      <c r="BP502" s="1780"/>
      <c r="BV502" s="1780"/>
      <c r="BW502" s="1780"/>
      <c r="BX502" s="1780"/>
      <c r="BY502" s="1780"/>
      <c r="BZ502" s="1780"/>
      <c r="CF502" s="1780"/>
      <c r="CG502" s="1780"/>
      <c r="CH502" s="1780"/>
      <c r="CI502" s="1780"/>
      <c r="CJ502" s="1780"/>
      <c r="CP502" s="1780"/>
      <c r="CQ502" s="1780"/>
      <c r="CR502" s="1780"/>
      <c r="CS502" s="1780"/>
      <c r="CT502" s="1780"/>
    </row>
    <row r="503" spans="1:98" x14ac:dyDescent="0.25">
      <c r="A503" s="1869" t="s">
        <v>989</v>
      </c>
      <c r="C503" s="1782">
        <v>574916</v>
      </c>
      <c r="D503" s="1762" t="s">
        <v>26</v>
      </c>
      <c r="E503" s="1762">
        <v>1</v>
      </c>
      <c r="F503" s="1762">
        <v>12</v>
      </c>
      <c r="G503" s="1762">
        <v>5</v>
      </c>
      <c r="H503" s="1762">
        <v>2</v>
      </c>
      <c r="I503" s="1783">
        <v>1</v>
      </c>
      <c r="J503" s="1783">
        <v>1</v>
      </c>
      <c r="K503" s="1783" t="s">
        <v>1067</v>
      </c>
      <c r="L503" s="1764">
        <v>7558.09</v>
      </c>
      <c r="M503" s="1764">
        <v>7558.09</v>
      </c>
      <c r="N503" s="1764">
        <f t="shared" si="128"/>
        <v>4718.3899999999994</v>
      </c>
      <c r="O503" s="1764">
        <v>3995.89</v>
      </c>
      <c r="P503" s="1850">
        <f t="shared" si="129"/>
        <v>0.8468757351554238</v>
      </c>
      <c r="Q503" s="1764">
        <v>722.5</v>
      </c>
      <c r="R503" s="1850">
        <f t="shared" si="130"/>
        <v>0.15312426484457625</v>
      </c>
      <c r="S503" s="1807">
        <f t="shared" si="119"/>
        <v>28.9</v>
      </c>
      <c r="U503" s="1764">
        <f t="shared" si="131"/>
        <v>0</v>
      </c>
      <c r="V503" s="1764">
        <f t="shared" si="132"/>
        <v>0</v>
      </c>
      <c r="W503" s="1764">
        <f t="shared" si="127"/>
        <v>7558.09</v>
      </c>
      <c r="X503" s="1768">
        <v>7558.09</v>
      </c>
      <c r="Y503" s="1784">
        <v>616212</v>
      </c>
      <c r="Z503" s="1770">
        <v>42523</v>
      </c>
      <c r="AA503" s="1843" t="s">
        <v>104</v>
      </c>
      <c r="AB503" s="1843"/>
      <c r="AH503" s="1867"/>
      <c r="AK503" s="1868"/>
      <c r="AL503" s="1868"/>
    </row>
    <row r="504" spans="1:98" x14ac:dyDescent="0.25">
      <c r="A504" s="1869" t="s">
        <v>1966</v>
      </c>
      <c r="C504" s="1782" t="s">
        <v>1967</v>
      </c>
      <c r="D504" s="1762" t="s">
        <v>26</v>
      </c>
      <c r="E504" s="1762">
        <v>0</v>
      </c>
      <c r="F504" s="1762">
        <v>0</v>
      </c>
      <c r="G504" s="1762">
        <v>0</v>
      </c>
      <c r="H504" s="1762">
        <v>0</v>
      </c>
      <c r="I504" s="1783">
        <v>1</v>
      </c>
      <c r="J504" s="1783">
        <v>1</v>
      </c>
      <c r="K504" s="1783"/>
      <c r="L504" s="1764">
        <v>766.6</v>
      </c>
      <c r="N504" s="1764">
        <f>O504+Q504</f>
        <v>766.6</v>
      </c>
      <c r="O504" s="1764">
        <v>166.6</v>
      </c>
      <c r="P504" s="1850">
        <f>IF(N504&lt;=0,"",O504/N504)</f>
        <v>0.21732324549960866</v>
      </c>
      <c r="Q504" s="1764">
        <v>600</v>
      </c>
      <c r="R504" s="1850">
        <f>IF(N504&lt;=0,"",Q504/N504)</f>
        <v>0.78267675450039131</v>
      </c>
      <c r="S504" s="1807">
        <f>Q504/$S$1</f>
        <v>24</v>
      </c>
      <c r="U504" s="1764">
        <f>((1-I504)*O504)+((1-J504)*Q504)</f>
        <v>0</v>
      </c>
      <c r="V504" s="1764">
        <f>L504-W504</f>
        <v>0</v>
      </c>
      <c r="W504" s="1764">
        <f t="shared" si="127"/>
        <v>766.6</v>
      </c>
      <c r="X504" s="1768">
        <v>766.6</v>
      </c>
      <c r="Y504" s="1784">
        <v>616578</v>
      </c>
      <c r="Z504" s="1770">
        <v>42676</v>
      </c>
      <c r="AA504" s="1843" t="s">
        <v>104</v>
      </c>
      <c r="AB504" s="1843"/>
      <c r="AH504" s="1867"/>
      <c r="AK504" s="1868"/>
      <c r="AL504" s="1868"/>
    </row>
    <row r="505" spans="1:98" x14ac:dyDescent="0.25">
      <c r="A505" s="1869">
        <v>2016204</v>
      </c>
      <c r="C505" s="1782" t="s">
        <v>990</v>
      </c>
      <c r="D505" s="1762" t="s">
        <v>26</v>
      </c>
      <c r="E505" s="1862">
        <v>1</v>
      </c>
      <c r="F505" s="1862">
        <v>10</v>
      </c>
      <c r="G505" s="1862">
        <v>3</v>
      </c>
      <c r="H505" s="1862">
        <v>5</v>
      </c>
      <c r="I505" s="1783">
        <v>1</v>
      </c>
      <c r="J505" s="1783">
        <v>1</v>
      </c>
      <c r="K505" s="1783" t="s">
        <v>1067</v>
      </c>
      <c r="L505" s="1764">
        <v>4610</v>
      </c>
      <c r="M505" s="1764">
        <v>4599.57</v>
      </c>
      <c r="N505" s="1764">
        <f>O505+Q505</f>
        <v>3115.7200000000003</v>
      </c>
      <c r="O505" s="1764">
        <v>2522.8000000000002</v>
      </c>
      <c r="P505" s="1850">
        <f>IF(N505&lt;=0,"",O505/N505)</f>
        <v>0.80970048656490312</v>
      </c>
      <c r="Q505" s="1764">
        <v>592.91999999999996</v>
      </c>
      <c r="R505" s="1850">
        <f>IF(N505&lt;=0,"",Q505/N505)</f>
        <v>0.19029951343509682</v>
      </c>
      <c r="S505" s="1807">
        <f>Q505/$S$1</f>
        <v>23.716799999999999</v>
      </c>
      <c r="U505" s="1764">
        <f>((1-I505)*O505)+((1-J505)*Q505)</f>
        <v>0</v>
      </c>
      <c r="V505" s="1764">
        <f>L505-W505</f>
        <v>0</v>
      </c>
      <c r="W505" s="1764">
        <f t="shared" si="127"/>
        <v>4610</v>
      </c>
      <c r="X505" s="1768">
        <v>4610</v>
      </c>
      <c r="Y505" s="1784">
        <v>616213</v>
      </c>
      <c r="Z505" s="1770">
        <v>42523</v>
      </c>
      <c r="AA505" s="1843" t="s">
        <v>104</v>
      </c>
      <c r="AB505" s="1843"/>
      <c r="AH505" s="1867"/>
      <c r="AK505" s="1868"/>
      <c r="AL505" s="1868"/>
    </row>
    <row r="506" spans="1:98" s="1936" customFormat="1" x14ac:dyDescent="0.25">
      <c r="A506" s="1866" t="s">
        <v>1221</v>
      </c>
      <c r="B506" s="1935"/>
      <c r="C506" s="1935" t="s">
        <v>1455</v>
      </c>
      <c r="D506" s="1936" t="s">
        <v>26</v>
      </c>
      <c r="E506" s="1945">
        <v>0</v>
      </c>
      <c r="F506" s="1945">
        <v>0</v>
      </c>
      <c r="G506" s="1945">
        <v>0</v>
      </c>
      <c r="H506" s="1945">
        <v>0</v>
      </c>
      <c r="I506" s="1937">
        <v>1</v>
      </c>
      <c r="J506" s="1937">
        <v>1</v>
      </c>
      <c r="K506" s="1937"/>
      <c r="L506" s="1938">
        <v>242.38</v>
      </c>
      <c r="M506" s="1938">
        <v>0</v>
      </c>
      <c r="N506" s="1938">
        <f>O506+Q506</f>
        <v>121.19</v>
      </c>
      <c r="O506" s="1938">
        <v>121.19</v>
      </c>
      <c r="P506" s="1939">
        <f>IF(N506&lt;=0,"",O506/N506)</f>
        <v>1</v>
      </c>
      <c r="Q506" s="1938">
        <v>0</v>
      </c>
      <c r="R506" s="1939">
        <f>IF(N506&lt;=0,"",Q506/N506)</f>
        <v>0</v>
      </c>
      <c r="S506" s="1940">
        <f>Q506/$S$1</f>
        <v>0</v>
      </c>
      <c r="T506" s="1941"/>
      <c r="U506" s="1938">
        <f>((1-I506)*O506)+((1-J506)*Q506)</f>
        <v>0</v>
      </c>
      <c r="V506" s="1938">
        <f>L506-W506</f>
        <v>0</v>
      </c>
      <c r="W506" s="1764">
        <f t="shared" si="127"/>
        <v>242.38</v>
      </c>
      <c r="X506" s="1887">
        <v>242.38</v>
      </c>
      <c r="Y506" s="1780">
        <v>616350</v>
      </c>
      <c r="Z506" s="1942">
        <v>42608</v>
      </c>
      <c r="AA506" s="1847" t="s">
        <v>104</v>
      </c>
      <c r="AB506" s="1847"/>
      <c r="AC506" s="1938"/>
      <c r="AE506" s="1943"/>
      <c r="AF506" s="1944"/>
      <c r="AG506" s="1944"/>
      <c r="AH506" s="1867"/>
      <c r="AI506" s="1780"/>
      <c r="AJ506" s="1780"/>
      <c r="AK506" s="1868"/>
      <c r="AL506" s="1868"/>
      <c r="AM506" s="1938"/>
      <c r="AP506" s="1944"/>
      <c r="AQ506" s="1944"/>
      <c r="AR506" s="1887"/>
      <c r="AS506" s="1780"/>
      <c r="AT506" s="1780"/>
      <c r="AU506" s="1847"/>
      <c r="AV506" s="1847"/>
      <c r="AW506" s="1938"/>
      <c r="AZ506" s="1944"/>
      <c r="BA506" s="1944"/>
      <c r="BB506" s="1780"/>
      <c r="BC506" s="1780"/>
      <c r="BD506" s="1780"/>
      <c r="BE506" s="1780"/>
      <c r="BF506" s="1780"/>
      <c r="BL506" s="1780"/>
      <c r="BM506" s="1780"/>
      <c r="BN506" s="1780"/>
      <c r="BO506" s="1780"/>
      <c r="BP506" s="1780"/>
      <c r="BV506" s="1780"/>
      <c r="BW506" s="1780"/>
      <c r="BX506" s="1780"/>
      <c r="BY506" s="1780"/>
      <c r="BZ506" s="1780"/>
      <c r="CF506" s="1780"/>
      <c r="CG506" s="1780"/>
      <c r="CH506" s="1780"/>
      <c r="CI506" s="1780"/>
      <c r="CJ506" s="1780"/>
      <c r="CP506" s="1780"/>
      <c r="CQ506" s="1780"/>
      <c r="CR506" s="1780"/>
      <c r="CS506" s="1780"/>
      <c r="CT506" s="1780"/>
    </row>
    <row r="507" spans="1:98" x14ac:dyDescent="0.25">
      <c r="A507" s="1869">
        <v>2016205</v>
      </c>
      <c r="C507" s="1782">
        <v>502716</v>
      </c>
      <c r="D507" s="1762" t="s">
        <v>26</v>
      </c>
      <c r="E507" s="1762">
        <v>1</v>
      </c>
      <c r="F507" s="1762">
        <v>9</v>
      </c>
      <c r="G507" s="1762">
        <v>6</v>
      </c>
      <c r="H507" s="1762">
        <v>3</v>
      </c>
      <c r="I507" s="1783">
        <v>1</v>
      </c>
      <c r="J507" s="1783">
        <v>1</v>
      </c>
      <c r="K507" s="1783"/>
      <c r="L507" s="1764">
        <v>2277</v>
      </c>
      <c r="M507" s="1764">
        <v>2274.31</v>
      </c>
      <c r="N507" s="1764">
        <f>O507+Q507</f>
        <v>1548.6799999999998</v>
      </c>
      <c r="O507" s="1764">
        <v>1163.8399999999999</v>
      </c>
      <c r="P507" s="1850">
        <f>IF(N507&lt;=0,"",O507/N507)</f>
        <v>0.75150450706408045</v>
      </c>
      <c r="Q507" s="1764">
        <v>384.84</v>
      </c>
      <c r="R507" s="1850">
        <f>IF(N507&lt;=0,"",Q507/N507)</f>
        <v>0.24849549293591963</v>
      </c>
      <c r="S507" s="1807">
        <f>Q507/$S$1</f>
        <v>15.393599999999999</v>
      </c>
      <c r="U507" s="1764">
        <f t="shared" si="131"/>
        <v>0</v>
      </c>
      <c r="V507" s="1764">
        <f t="shared" si="132"/>
        <v>0</v>
      </c>
      <c r="W507" s="1764">
        <f t="shared" si="127"/>
        <v>2277</v>
      </c>
      <c r="X507" s="1768">
        <v>2277</v>
      </c>
      <c r="Y507" s="1784">
        <v>616214</v>
      </c>
      <c r="Z507" s="1770">
        <v>42523</v>
      </c>
      <c r="AA507" s="1843" t="s">
        <v>104</v>
      </c>
      <c r="AB507" s="1843"/>
      <c r="AH507" s="1867"/>
      <c r="AK507" s="1868"/>
      <c r="AL507" s="1868"/>
    </row>
    <row r="508" spans="1:98" x14ac:dyDescent="0.25">
      <c r="A508" s="1869">
        <v>2016206</v>
      </c>
      <c r="C508" s="1782" t="s">
        <v>991</v>
      </c>
      <c r="D508" s="1762" t="s">
        <v>469</v>
      </c>
      <c r="E508" s="1762">
        <v>0</v>
      </c>
      <c r="F508" s="1762">
        <v>0</v>
      </c>
      <c r="G508" s="1762">
        <v>0</v>
      </c>
      <c r="H508" s="1762">
        <v>0</v>
      </c>
      <c r="I508" s="1783">
        <v>1</v>
      </c>
      <c r="J508" s="1783">
        <v>1</v>
      </c>
      <c r="K508" s="1783"/>
      <c r="L508" s="1764">
        <v>90</v>
      </c>
      <c r="N508" s="1764">
        <f t="shared" si="128"/>
        <v>0</v>
      </c>
      <c r="O508" s="1764">
        <v>0</v>
      </c>
      <c r="P508" s="1850" t="str">
        <f t="shared" si="129"/>
        <v/>
      </c>
      <c r="Q508" s="1764">
        <v>0</v>
      </c>
      <c r="R508" s="1850" t="str">
        <f t="shared" si="130"/>
        <v/>
      </c>
      <c r="S508" s="1807">
        <f t="shared" ref="S508:S521" si="133">Q508/$S$1</f>
        <v>0</v>
      </c>
      <c r="U508" s="1764">
        <f t="shared" si="131"/>
        <v>0</v>
      </c>
      <c r="V508" s="1764">
        <f t="shared" si="132"/>
        <v>0</v>
      </c>
      <c r="W508" s="1764">
        <f t="shared" si="127"/>
        <v>90</v>
      </c>
      <c r="X508" s="1768">
        <v>90</v>
      </c>
      <c r="Y508" s="1784">
        <v>616210</v>
      </c>
      <c r="Z508" s="1770">
        <v>42523</v>
      </c>
      <c r="AA508" s="1843" t="s">
        <v>104</v>
      </c>
      <c r="AB508" s="1843"/>
      <c r="AH508" s="1867"/>
      <c r="AK508" s="1868"/>
      <c r="AL508" s="1868"/>
    </row>
    <row r="509" spans="1:98" x14ac:dyDescent="0.25">
      <c r="A509" s="1869">
        <v>2016207</v>
      </c>
      <c r="C509" s="1782">
        <v>561616</v>
      </c>
      <c r="D509" s="1762" t="s">
        <v>26</v>
      </c>
      <c r="E509" s="1762">
        <v>1</v>
      </c>
      <c r="F509" s="1762">
        <v>7</v>
      </c>
      <c r="G509" s="1762">
        <v>4</v>
      </c>
      <c r="H509" s="1762">
        <v>3</v>
      </c>
      <c r="I509" s="1783">
        <v>1</v>
      </c>
      <c r="J509" s="1783">
        <v>1</v>
      </c>
      <c r="K509" s="1783" t="s">
        <v>1078</v>
      </c>
      <c r="L509" s="1764">
        <v>3104</v>
      </c>
      <c r="M509" s="1764">
        <v>2791.57</v>
      </c>
      <c r="N509" s="1764">
        <f t="shared" si="128"/>
        <v>1904.28</v>
      </c>
      <c r="O509" s="1764">
        <v>1543.03</v>
      </c>
      <c r="P509" s="1850">
        <f t="shared" si="129"/>
        <v>0.81029575482597094</v>
      </c>
      <c r="Q509" s="1764">
        <v>361.25</v>
      </c>
      <c r="R509" s="1850">
        <f t="shared" si="130"/>
        <v>0.18970424517402903</v>
      </c>
      <c r="S509" s="1807">
        <f t="shared" si="133"/>
        <v>14.45</v>
      </c>
      <c r="U509" s="1764">
        <f t="shared" ref="U509:U519" si="134">((1-I509)*O509)+((1-J509)*Q509)</f>
        <v>0</v>
      </c>
      <c r="V509" s="1764">
        <f t="shared" si="132"/>
        <v>0</v>
      </c>
      <c r="W509" s="1764">
        <f t="shared" si="127"/>
        <v>3104</v>
      </c>
      <c r="X509" s="1768">
        <v>3104</v>
      </c>
      <c r="Y509" s="1784">
        <v>616215</v>
      </c>
      <c r="Z509" s="1770">
        <v>42523</v>
      </c>
      <c r="AA509" s="1843" t="s">
        <v>104</v>
      </c>
      <c r="AB509" s="1843"/>
      <c r="AH509" s="1867"/>
      <c r="AK509" s="1868"/>
      <c r="AL509" s="1868"/>
    </row>
    <row r="510" spans="1:98" x14ac:dyDescent="0.25">
      <c r="A510" s="1869">
        <v>2016208</v>
      </c>
      <c r="C510" s="1782">
        <v>592316</v>
      </c>
      <c r="D510" s="1762" t="s">
        <v>26</v>
      </c>
      <c r="E510" s="1762">
        <v>1</v>
      </c>
      <c r="F510" s="1762">
        <v>13</v>
      </c>
      <c r="G510" s="1762">
        <v>7</v>
      </c>
      <c r="H510" s="1762">
        <v>5</v>
      </c>
      <c r="I510" s="1783">
        <v>1</v>
      </c>
      <c r="J510" s="1783">
        <v>1</v>
      </c>
      <c r="K510" s="1783" t="s">
        <v>1067</v>
      </c>
      <c r="L510" s="1764">
        <v>6264.82</v>
      </c>
      <c r="M510" s="1764">
        <v>6264.82</v>
      </c>
      <c r="N510" s="1764">
        <f t="shared" si="128"/>
        <v>4250.72</v>
      </c>
      <c r="O510" s="1764">
        <v>3367.39</v>
      </c>
      <c r="P510" s="1850">
        <f t="shared" si="129"/>
        <v>0.79219285203447876</v>
      </c>
      <c r="Q510" s="1764">
        <v>883.33</v>
      </c>
      <c r="R510" s="1850">
        <f t="shared" si="130"/>
        <v>0.20780714796552113</v>
      </c>
      <c r="S510" s="1807">
        <f t="shared" si="133"/>
        <v>35.333200000000005</v>
      </c>
      <c r="U510" s="1764">
        <f t="shared" si="134"/>
        <v>0</v>
      </c>
      <c r="V510" s="1764">
        <f t="shared" si="132"/>
        <v>0</v>
      </c>
      <c r="W510" s="1764">
        <f t="shared" si="127"/>
        <v>6264.82</v>
      </c>
      <c r="X510" s="1768">
        <v>6264.82</v>
      </c>
      <c r="Y510" s="1784">
        <v>616216</v>
      </c>
      <c r="Z510" s="1770">
        <v>42523</v>
      </c>
      <c r="AA510" s="1843" t="s">
        <v>104</v>
      </c>
      <c r="AB510" s="1843"/>
      <c r="AH510" s="1867"/>
      <c r="AK510" s="1868"/>
      <c r="AL510" s="1868"/>
    </row>
    <row r="511" spans="1:98" x14ac:dyDescent="0.25">
      <c r="A511" s="1869">
        <v>2016209</v>
      </c>
      <c r="C511" s="1782">
        <v>587316</v>
      </c>
      <c r="D511" s="1762" t="s">
        <v>26</v>
      </c>
      <c r="E511" s="1762">
        <v>1</v>
      </c>
      <c r="F511" s="1762">
        <v>8</v>
      </c>
      <c r="G511" s="1762">
        <v>5</v>
      </c>
      <c r="H511" s="1762">
        <v>3</v>
      </c>
      <c r="I511" s="1783">
        <v>1</v>
      </c>
      <c r="J511" s="1783">
        <v>1</v>
      </c>
      <c r="K511" s="1783" t="s">
        <v>1078</v>
      </c>
      <c r="L511" s="1764">
        <v>2503</v>
      </c>
      <c r="M511" s="1764">
        <v>2716.8</v>
      </c>
      <c r="N511" s="1764">
        <f t="shared" si="128"/>
        <v>1841.85</v>
      </c>
      <c r="O511" s="1764">
        <v>1451.85</v>
      </c>
      <c r="P511" s="1850">
        <f t="shared" si="129"/>
        <v>0.78825637266878412</v>
      </c>
      <c r="Q511" s="1764">
        <v>390</v>
      </c>
      <c r="R511" s="1850">
        <f t="shared" si="130"/>
        <v>0.21174362733121591</v>
      </c>
      <c r="S511" s="1807">
        <f t="shared" si="133"/>
        <v>15.6</v>
      </c>
      <c r="U511" s="1764">
        <f t="shared" si="134"/>
        <v>0</v>
      </c>
      <c r="V511" s="1764">
        <f t="shared" si="132"/>
        <v>0</v>
      </c>
      <c r="W511" s="1764">
        <f t="shared" si="127"/>
        <v>2503</v>
      </c>
      <c r="X511" s="1768">
        <v>2503</v>
      </c>
      <c r="Y511" s="1784">
        <v>616217</v>
      </c>
      <c r="Z511" s="1770">
        <v>42523</v>
      </c>
      <c r="AA511" s="1843" t="s">
        <v>104</v>
      </c>
      <c r="AB511" s="1843"/>
      <c r="AH511" s="1867"/>
      <c r="AK511" s="1868"/>
      <c r="AL511" s="1868"/>
    </row>
    <row r="512" spans="1:98" x14ac:dyDescent="0.25">
      <c r="A512" s="1866">
        <v>2016210</v>
      </c>
      <c r="C512" s="1782" t="s">
        <v>1000</v>
      </c>
      <c r="D512" s="1762" t="s">
        <v>26</v>
      </c>
      <c r="E512" s="1762">
        <v>1</v>
      </c>
      <c r="F512" s="1762">
        <v>2</v>
      </c>
      <c r="G512" s="1762">
        <v>2</v>
      </c>
      <c r="H512" s="1762">
        <v>1</v>
      </c>
      <c r="I512" s="1783">
        <v>1</v>
      </c>
      <c r="J512" s="1783">
        <v>1</v>
      </c>
      <c r="K512" s="1783"/>
      <c r="L512" s="1764">
        <v>892.18</v>
      </c>
      <c r="N512" s="1764">
        <f t="shared" si="128"/>
        <v>450</v>
      </c>
      <c r="O512" s="1764">
        <v>300</v>
      </c>
      <c r="P512" s="1850">
        <f t="shared" si="129"/>
        <v>0.66666666666666663</v>
      </c>
      <c r="Q512" s="1764">
        <v>150</v>
      </c>
      <c r="R512" s="1850">
        <f t="shared" si="130"/>
        <v>0.33333333333333331</v>
      </c>
      <c r="S512" s="1807">
        <f t="shared" si="133"/>
        <v>6</v>
      </c>
      <c r="U512" s="1764">
        <f t="shared" si="134"/>
        <v>0</v>
      </c>
      <c r="V512" s="1764">
        <f t="shared" si="132"/>
        <v>0</v>
      </c>
      <c r="W512" s="1764">
        <f t="shared" ref="W512:W575" si="135">X512+AC512+AH512+AM512+AO512+AR512</f>
        <v>892.18</v>
      </c>
      <c r="X512" s="1768">
        <v>892.18</v>
      </c>
      <c r="Y512" s="1784">
        <v>616351</v>
      </c>
      <c r="Z512" s="1770">
        <v>42608</v>
      </c>
      <c r="AA512" s="1843" t="s">
        <v>104</v>
      </c>
      <c r="AB512" s="1843"/>
      <c r="AH512" s="1867"/>
      <c r="AK512" s="1868"/>
      <c r="AL512" s="1868"/>
    </row>
    <row r="513" spans="1:53" x14ac:dyDescent="0.25">
      <c r="A513" s="1869">
        <v>2016211</v>
      </c>
      <c r="C513" s="1782">
        <v>561816</v>
      </c>
      <c r="D513" s="1762" t="s">
        <v>26</v>
      </c>
      <c r="E513" s="1762">
        <v>1</v>
      </c>
      <c r="F513" s="1762">
        <v>7</v>
      </c>
      <c r="G513" s="1762">
        <v>4</v>
      </c>
      <c r="H513" s="1762">
        <v>5</v>
      </c>
      <c r="I513" s="1783">
        <v>1</v>
      </c>
      <c r="J513" s="1783">
        <v>1</v>
      </c>
      <c r="K513" s="1783" t="s">
        <v>1078</v>
      </c>
      <c r="L513" s="1764">
        <v>4426</v>
      </c>
      <c r="M513" s="1764">
        <v>3679.71</v>
      </c>
      <c r="N513" s="1764">
        <f t="shared" si="128"/>
        <v>2489.77</v>
      </c>
      <c r="O513" s="1764">
        <v>2031.44</v>
      </c>
      <c r="P513" s="1850">
        <f t="shared" si="129"/>
        <v>0.8159147230467072</v>
      </c>
      <c r="Q513" s="1764">
        <v>458.33</v>
      </c>
      <c r="R513" s="1850">
        <f t="shared" si="130"/>
        <v>0.18408527695329288</v>
      </c>
      <c r="S513" s="1807">
        <f t="shared" si="133"/>
        <v>18.333199999999998</v>
      </c>
      <c r="U513" s="1764">
        <f t="shared" si="134"/>
        <v>0</v>
      </c>
      <c r="V513" s="1764">
        <f t="shared" si="132"/>
        <v>0</v>
      </c>
      <c r="W513" s="1764">
        <f t="shared" si="135"/>
        <v>4426</v>
      </c>
      <c r="X513" s="1768">
        <v>4426</v>
      </c>
      <c r="Y513" s="1784">
        <v>616218</v>
      </c>
      <c r="Z513" s="1770">
        <v>42523</v>
      </c>
      <c r="AA513" s="1843" t="s">
        <v>104</v>
      </c>
      <c r="AB513" s="1780"/>
      <c r="AC513" s="1762"/>
      <c r="AE513" s="1762"/>
      <c r="AF513" s="1762"/>
      <c r="AG513" s="1762"/>
      <c r="AH513" s="1780"/>
      <c r="AK513" s="1780"/>
      <c r="AL513" s="1780"/>
      <c r="AM513" s="1762"/>
      <c r="AP513" s="1762"/>
      <c r="AQ513" s="1762"/>
      <c r="AR513" s="1780"/>
      <c r="AS513" s="1780"/>
      <c r="AT513" s="1780"/>
      <c r="AU513" s="1780"/>
      <c r="AV513" s="1780"/>
      <c r="AW513" s="1762"/>
      <c r="AZ513" s="1762"/>
      <c r="BA513" s="1762"/>
    </row>
    <row r="514" spans="1:53" x14ac:dyDescent="0.25">
      <c r="A514" s="1866">
        <v>2016212</v>
      </c>
      <c r="C514" s="1782" t="s">
        <v>1005</v>
      </c>
      <c r="D514" s="1762" t="s">
        <v>352</v>
      </c>
      <c r="E514" s="1762">
        <v>1</v>
      </c>
      <c r="F514" s="1762">
        <v>8</v>
      </c>
      <c r="G514" s="1762">
        <v>6</v>
      </c>
      <c r="H514" s="1762">
        <v>3</v>
      </c>
      <c r="I514" s="1783">
        <v>1</v>
      </c>
      <c r="J514" s="1783">
        <v>1</v>
      </c>
      <c r="K514" s="1783" t="s">
        <v>1067</v>
      </c>
      <c r="L514" s="1764">
        <v>2321.67</v>
      </c>
      <c r="N514" s="1764">
        <f t="shared" si="128"/>
        <v>1671.3</v>
      </c>
      <c r="O514" s="1764">
        <v>1276.21</v>
      </c>
      <c r="P514" s="1850">
        <f t="shared" si="129"/>
        <v>0.76360318315084075</v>
      </c>
      <c r="Q514" s="1764">
        <v>395.09</v>
      </c>
      <c r="R514" s="1850">
        <f t="shared" si="130"/>
        <v>0.23639681684915934</v>
      </c>
      <c r="S514" s="1807">
        <f t="shared" si="133"/>
        <v>15.803599999999999</v>
      </c>
      <c r="U514" s="1764">
        <f t="shared" si="134"/>
        <v>0</v>
      </c>
      <c r="V514" s="1764">
        <f t="shared" si="132"/>
        <v>0</v>
      </c>
      <c r="W514" s="1764">
        <f t="shared" si="135"/>
        <v>2321.67</v>
      </c>
      <c r="X514" s="1768">
        <v>2321.67</v>
      </c>
      <c r="Y514" s="1784">
        <v>616277</v>
      </c>
      <c r="Z514" s="1770">
        <v>42552</v>
      </c>
      <c r="AA514" s="1843" t="s">
        <v>104</v>
      </c>
      <c r="AB514" s="1780"/>
      <c r="AC514" s="1762"/>
      <c r="AE514" s="1762"/>
      <c r="AF514" s="1762"/>
      <c r="AG514" s="1762"/>
      <c r="AH514" s="1780"/>
      <c r="AK514" s="1780"/>
      <c r="AL514" s="1780"/>
      <c r="AM514" s="1762"/>
      <c r="AP514" s="1762"/>
      <c r="AQ514" s="1762"/>
      <c r="AR514" s="1780"/>
      <c r="AS514" s="1780"/>
      <c r="AT514" s="1780"/>
      <c r="AU514" s="1780"/>
      <c r="AV514" s="1780"/>
      <c r="AW514" s="1762"/>
      <c r="AZ514" s="1762"/>
      <c r="BA514" s="1762"/>
    </row>
    <row r="515" spans="1:53" x14ac:dyDescent="0.25">
      <c r="A515" s="1866">
        <v>2016213</v>
      </c>
      <c r="C515" s="1782" t="s">
        <v>1044</v>
      </c>
      <c r="D515" s="1762" t="s">
        <v>352</v>
      </c>
      <c r="E515" s="1762">
        <v>1</v>
      </c>
      <c r="F515" s="1762">
        <v>1</v>
      </c>
      <c r="G515" s="1762">
        <v>0</v>
      </c>
      <c r="H515" s="1762">
        <v>2</v>
      </c>
      <c r="I515" s="1783">
        <v>1</v>
      </c>
      <c r="J515" s="1783">
        <v>1</v>
      </c>
      <c r="K515" s="1783" t="s">
        <v>1067</v>
      </c>
      <c r="L515" s="1764">
        <v>700.63</v>
      </c>
      <c r="N515" s="1764">
        <f t="shared" si="128"/>
        <v>504.8</v>
      </c>
      <c r="O515" s="1764">
        <v>353.11</v>
      </c>
      <c r="P515" s="1850">
        <f t="shared" si="129"/>
        <v>0.69950475435816162</v>
      </c>
      <c r="Q515" s="1764">
        <v>151.69</v>
      </c>
      <c r="R515" s="1850">
        <f t="shared" si="130"/>
        <v>0.30049524564183833</v>
      </c>
      <c r="S515" s="1807">
        <f t="shared" si="133"/>
        <v>6.0675999999999997</v>
      </c>
      <c r="U515" s="1764">
        <f t="shared" si="134"/>
        <v>0</v>
      </c>
      <c r="V515" s="1764">
        <f t="shared" si="132"/>
        <v>0</v>
      </c>
      <c r="W515" s="1764">
        <f t="shared" si="135"/>
        <v>700.63</v>
      </c>
      <c r="X515" s="1768">
        <v>700.63</v>
      </c>
      <c r="Y515" s="1784">
        <v>616278</v>
      </c>
      <c r="Z515" s="1770">
        <v>42552</v>
      </c>
      <c r="AA515" s="1843" t="s">
        <v>104</v>
      </c>
      <c r="AB515" s="1780"/>
      <c r="AC515" s="1762"/>
      <c r="AE515" s="1762"/>
      <c r="AF515" s="1762"/>
      <c r="AG515" s="1762"/>
      <c r="AH515" s="1780"/>
      <c r="AK515" s="1780"/>
      <c r="AL515" s="1780"/>
      <c r="AM515" s="1762"/>
      <c r="AP515" s="1762"/>
      <c r="AQ515" s="1762"/>
      <c r="AR515" s="1780"/>
      <c r="AS515" s="1780"/>
      <c r="AT515" s="1780"/>
      <c r="AU515" s="1780"/>
      <c r="AV515" s="1780"/>
      <c r="AW515" s="1762"/>
      <c r="AZ515" s="1762"/>
      <c r="BA515" s="1762"/>
    </row>
    <row r="516" spans="1:53" x14ac:dyDescent="0.25">
      <c r="A516" s="1866">
        <v>2016214</v>
      </c>
      <c r="C516" s="1782" t="s">
        <v>1045</v>
      </c>
      <c r="D516" s="1762" t="s">
        <v>352</v>
      </c>
      <c r="E516" s="1762">
        <v>3</v>
      </c>
      <c r="F516" s="1762">
        <v>24</v>
      </c>
      <c r="G516" s="1762">
        <v>15</v>
      </c>
      <c r="H516" s="1762">
        <v>6</v>
      </c>
      <c r="I516" s="1783">
        <v>1</v>
      </c>
      <c r="J516" s="1783">
        <v>1</v>
      </c>
      <c r="K516" s="1783" t="s">
        <v>1067</v>
      </c>
      <c r="L516" s="1764">
        <v>4678.6099999999997</v>
      </c>
      <c r="N516" s="1764">
        <f t="shared" si="128"/>
        <v>4589.8099999999995</v>
      </c>
      <c r="O516" s="1764">
        <v>3481.43</v>
      </c>
      <c r="P516" s="1850">
        <f t="shared" si="129"/>
        <v>0.75851287961811065</v>
      </c>
      <c r="Q516" s="1764">
        <v>1108.3800000000001</v>
      </c>
      <c r="R516" s="1850">
        <f t="shared" si="130"/>
        <v>0.24148712038188949</v>
      </c>
      <c r="S516" s="1807">
        <f t="shared" si="133"/>
        <v>44.335200000000007</v>
      </c>
      <c r="U516" s="1764">
        <f t="shared" si="134"/>
        <v>0</v>
      </c>
      <c r="V516" s="1764">
        <f t="shared" si="132"/>
        <v>0</v>
      </c>
      <c r="W516" s="1764">
        <f t="shared" si="135"/>
        <v>4678.6099999999997</v>
      </c>
      <c r="X516" s="1768">
        <v>4678.6099999999997</v>
      </c>
      <c r="Y516" s="1784">
        <v>616279</v>
      </c>
      <c r="Z516" s="1770">
        <v>42552</v>
      </c>
      <c r="AA516" s="1843" t="s">
        <v>104</v>
      </c>
      <c r="AB516" s="1780"/>
      <c r="AC516" s="1762"/>
      <c r="AE516" s="1762"/>
      <c r="AF516" s="1762"/>
      <c r="AG516" s="1762"/>
      <c r="AH516" s="1780"/>
      <c r="AK516" s="1780"/>
      <c r="AL516" s="1780"/>
      <c r="AM516" s="1762"/>
      <c r="AP516" s="1762"/>
      <c r="AQ516" s="1762"/>
      <c r="AR516" s="1780"/>
      <c r="AS516" s="1780"/>
      <c r="AT516" s="1780"/>
      <c r="AU516" s="1780"/>
      <c r="AV516" s="1780"/>
      <c r="AW516" s="1762"/>
      <c r="AZ516" s="1762"/>
      <c r="BA516" s="1762"/>
    </row>
    <row r="517" spans="1:53" x14ac:dyDescent="0.25">
      <c r="A517" s="1866">
        <v>2016215</v>
      </c>
      <c r="C517" s="1782" t="s">
        <v>1046</v>
      </c>
      <c r="D517" s="1762" t="s">
        <v>352</v>
      </c>
      <c r="E517" s="1762">
        <v>1</v>
      </c>
      <c r="F517" s="1762">
        <v>8</v>
      </c>
      <c r="G517" s="1762">
        <v>5</v>
      </c>
      <c r="H517" s="1762">
        <v>3</v>
      </c>
      <c r="I517" s="1783">
        <v>1</v>
      </c>
      <c r="J517" s="1783">
        <v>1</v>
      </c>
      <c r="K517" s="1783" t="s">
        <v>1067</v>
      </c>
      <c r="L517" s="1764">
        <v>2517.67</v>
      </c>
      <c r="N517" s="1764">
        <f t="shared" ref="N517:N522" si="136">O517+Q517</f>
        <v>1711.3400000000001</v>
      </c>
      <c r="O517" s="1764">
        <v>1277.18</v>
      </c>
      <c r="P517" s="1850">
        <f t="shared" si="129"/>
        <v>0.74630406581976694</v>
      </c>
      <c r="Q517" s="1764">
        <v>434.16</v>
      </c>
      <c r="R517" s="1850">
        <f t="shared" si="130"/>
        <v>0.25369593418023301</v>
      </c>
      <c r="S517" s="1807">
        <f t="shared" si="133"/>
        <v>17.366400000000002</v>
      </c>
      <c r="U517" s="1764">
        <f t="shared" si="134"/>
        <v>0</v>
      </c>
      <c r="V517" s="1764">
        <f t="shared" si="132"/>
        <v>0</v>
      </c>
      <c r="W517" s="1764">
        <f t="shared" si="135"/>
        <v>2517.67</v>
      </c>
      <c r="X517" s="1768">
        <v>2517.67</v>
      </c>
      <c r="Y517" s="1784">
        <v>616310</v>
      </c>
      <c r="Z517" s="1770">
        <v>42566</v>
      </c>
      <c r="AA517" s="1843" t="s">
        <v>104</v>
      </c>
      <c r="AB517" s="1780"/>
      <c r="AC517" s="1762"/>
      <c r="AE517" s="1762"/>
      <c r="AF517" s="1762"/>
      <c r="AG517" s="1762"/>
      <c r="AH517" s="1780"/>
      <c r="AK517" s="1780"/>
      <c r="AL517" s="1780"/>
      <c r="AM517" s="1762"/>
      <c r="AP517" s="1762"/>
      <c r="AQ517" s="1762"/>
      <c r="AR517" s="1780"/>
      <c r="AS517" s="1780"/>
      <c r="AT517" s="1780"/>
      <c r="AU517" s="1780"/>
      <c r="AV517" s="1780"/>
      <c r="AW517" s="1762"/>
      <c r="AZ517" s="1762"/>
      <c r="BA517" s="1762"/>
    </row>
    <row r="518" spans="1:53" x14ac:dyDescent="0.25">
      <c r="A518" s="1866">
        <v>2016216</v>
      </c>
      <c r="C518" s="1782" t="s">
        <v>1047</v>
      </c>
      <c r="D518" s="1762" t="s">
        <v>352</v>
      </c>
      <c r="E518" s="1762">
        <v>1</v>
      </c>
      <c r="F518" s="1862">
        <v>8</v>
      </c>
      <c r="G518" s="1862">
        <v>4</v>
      </c>
      <c r="H518" s="1862">
        <v>3</v>
      </c>
      <c r="I518" s="1783">
        <v>1</v>
      </c>
      <c r="J518" s="1783">
        <v>1</v>
      </c>
      <c r="K518" s="1783" t="s">
        <v>1067</v>
      </c>
      <c r="L518" s="1764">
        <v>2471.0700000000002</v>
      </c>
      <c r="N518" s="1764">
        <f t="shared" si="136"/>
        <v>1629.7600000000002</v>
      </c>
      <c r="O518" s="1764">
        <v>1233.9100000000001</v>
      </c>
      <c r="P518" s="1850">
        <f t="shared" si="129"/>
        <v>0.75711147653642252</v>
      </c>
      <c r="Q518" s="1764">
        <v>395.85</v>
      </c>
      <c r="R518" s="1850">
        <f t="shared" si="130"/>
        <v>0.24288852346357745</v>
      </c>
      <c r="S518" s="1807">
        <f t="shared" si="133"/>
        <v>15.834000000000001</v>
      </c>
      <c r="U518" s="1764">
        <f t="shared" si="134"/>
        <v>0</v>
      </c>
      <c r="V518" s="1764">
        <f t="shared" si="132"/>
        <v>0</v>
      </c>
      <c r="W518" s="1764">
        <f t="shared" si="135"/>
        <v>2471.0700000000002</v>
      </c>
      <c r="X518" s="1768">
        <v>2471.0700000000002</v>
      </c>
      <c r="Y518" s="1784">
        <v>616280</v>
      </c>
      <c r="Z518" s="1770">
        <v>42552</v>
      </c>
      <c r="AA518" s="1843" t="s">
        <v>104</v>
      </c>
      <c r="AB518" s="1780"/>
      <c r="AC518" s="1762"/>
      <c r="AE518" s="1762"/>
      <c r="AF518" s="1762"/>
      <c r="AG518" s="1762"/>
      <c r="AH518" s="1780"/>
      <c r="AK518" s="1780"/>
      <c r="AL518" s="1780"/>
      <c r="AM518" s="1762"/>
      <c r="AP518" s="1762"/>
      <c r="AQ518" s="1762"/>
      <c r="AR518" s="1780"/>
      <c r="AS518" s="1780"/>
      <c r="AT518" s="1780"/>
      <c r="AU518" s="1780"/>
      <c r="AV518" s="1780"/>
      <c r="AW518" s="1762"/>
      <c r="AZ518" s="1762"/>
      <c r="BA518" s="1762"/>
    </row>
    <row r="519" spans="1:53" x14ac:dyDescent="0.25">
      <c r="A519" s="1866">
        <v>2016217</v>
      </c>
      <c r="C519" s="1782" t="s">
        <v>1048</v>
      </c>
      <c r="D519" s="1762" t="s">
        <v>677</v>
      </c>
      <c r="E519" s="1762">
        <v>1</v>
      </c>
      <c r="F519" s="1762">
        <v>4</v>
      </c>
      <c r="G519" s="1762">
        <v>5</v>
      </c>
      <c r="H519" s="1762">
        <v>0</v>
      </c>
      <c r="I519" s="1783">
        <v>1</v>
      </c>
      <c r="J519" s="1783">
        <v>1</v>
      </c>
      <c r="K519" s="1783" t="s">
        <v>1067</v>
      </c>
      <c r="L519" s="1764">
        <v>2070.61</v>
      </c>
      <c r="N519" s="1764">
        <f t="shared" si="136"/>
        <v>1168.5</v>
      </c>
      <c r="O519" s="1764">
        <v>936.37</v>
      </c>
      <c r="P519" s="1850">
        <f t="shared" si="129"/>
        <v>0.80134360290971329</v>
      </c>
      <c r="Q519" s="1764">
        <v>232.13</v>
      </c>
      <c r="R519" s="1850">
        <f t="shared" si="130"/>
        <v>0.19865639709028668</v>
      </c>
      <c r="S519" s="1807">
        <f t="shared" si="133"/>
        <v>9.2851999999999997</v>
      </c>
      <c r="U519" s="1764">
        <f t="shared" si="134"/>
        <v>0</v>
      </c>
      <c r="V519" s="1764">
        <f t="shared" si="132"/>
        <v>0</v>
      </c>
      <c r="W519" s="1764">
        <f t="shared" si="135"/>
        <v>2070.61</v>
      </c>
      <c r="X519" s="1768">
        <v>2070.61</v>
      </c>
      <c r="Y519" s="1784">
        <v>616271</v>
      </c>
      <c r="Z519" s="1770">
        <v>42541</v>
      </c>
      <c r="AA519" s="1843" t="s">
        <v>104</v>
      </c>
      <c r="AB519" s="1780"/>
      <c r="AC519" s="1762"/>
      <c r="AE519" s="1762"/>
      <c r="AF519" s="1762"/>
      <c r="AG519" s="1762"/>
      <c r="AH519" s="1780"/>
      <c r="AK519" s="1780"/>
      <c r="AL519" s="1780"/>
      <c r="AM519" s="1762"/>
      <c r="AP519" s="1762"/>
      <c r="AQ519" s="1762"/>
      <c r="AR519" s="1780"/>
      <c r="AS519" s="1780"/>
      <c r="AT519" s="1780"/>
      <c r="AU519" s="1780"/>
      <c r="AV519" s="1780"/>
      <c r="AW519" s="1762"/>
      <c r="AZ519" s="1762"/>
      <c r="BA519" s="1762"/>
    </row>
    <row r="520" spans="1:53" x14ac:dyDescent="0.25">
      <c r="A520" s="1866">
        <v>2016218</v>
      </c>
      <c r="C520" s="1782" t="s">
        <v>1049</v>
      </c>
      <c r="D520" s="1762" t="s">
        <v>317</v>
      </c>
      <c r="E520" s="1762">
        <v>1</v>
      </c>
      <c r="F520" s="1762">
        <v>9</v>
      </c>
      <c r="G520" s="1762">
        <v>6</v>
      </c>
      <c r="H520" s="1762">
        <v>5</v>
      </c>
      <c r="I520" s="1783">
        <v>1</v>
      </c>
      <c r="J520" s="1783">
        <v>1</v>
      </c>
      <c r="K520" s="1783" t="s">
        <v>1067</v>
      </c>
      <c r="L520" s="1764">
        <v>2821.71</v>
      </c>
      <c r="N520" s="1764">
        <f t="shared" si="136"/>
        <v>2024.53</v>
      </c>
      <c r="O520" s="1764">
        <v>1559.61</v>
      </c>
      <c r="P520" s="1850">
        <f>IF(N520&lt;=0,"",O520/N520)</f>
        <v>0.77035657658814638</v>
      </c>
      <c r="Q520" s="1764">
        <v>464.92</v>
      </c>
      <c r="R520" s="1850">
        <f>IF(N520&lt;=0,"",Q520/N520)</f>
        <v>0.22964342341185362</v>
      </c>
      <c r="S520" s="1807">
        <f t="shared" si="133"/>
        <v>18.596800000000002</v>
      </c>
      <c r="U520" s="1764">
        <f>((1-I520)*O520)+((1-J520)*Q520)</f>
        <v>0</v>
      </c>
      <c r="V520" s="1764">
        <f t="shared" si="132"/>
        <v>0</v>
      </c>
      <c r="W520" s="1764">
        <f t="shared" si="135"/>
        <v>2821.71</v>
      </c>
      <c r="X520" s="1768">
        <v>2821.71</v>
      </c>
      <c r="Y520" s="1784">
        <v>616275</v>
      </c>
      <c r="Z520" s="1770">
        <v>42552</v>
      </c>
      <c r="AA520" s="1843" t="s">
        <v>104</v>
      </c>
      <c r="AB520" s="1780"/>
      <c r="AC520" s="1762"/>
      <c r="AE520" s="1762"/>
      <c r="AF520" s="1762"/>
      <c r="AG520" s="1762"/>
      <c r="AH520" s="1780"/>
      <c r="AK520" s="1780"/>
      <c r="AL520" s="1780"/>
      <c r="AM520" s="1762"/>
      <c r="AP520" s="1762"/>
      <c r="AQ520" s="1762"/>
      <c r="AR520" s="1780"/>
      <c r="AS520" s="1780"/>
      <c r="AT520" s="1780"/>
      <c r="AU520" s="1780"/>
      <c r="AV520" s="1780"/>
      <c r="AW520" s="1762"/>
      <c r="AZ520" s="1762"/>
      <c r="BA520" s="1762"/>
    </row>
    <row r="521" spans="1:53" x14ac:dyDescent="0.25">
      <c r="A521" s="1869">
        <v>2016219</v>
      </c>
      <c r="C521" s="1782" t="s">
        <v>1050</v>
      </c>
      <c r="D521" s="1762" t="s">
        <v>26</v>
      </c>
      <c r="E521" s="1762">
        <v>1</v>
      </c>
      <c r="F521" s="1762">
        <v>3</v>
      </c>
      <c r="G521" s="1762">
        <v>0</v>
      </c>
      <c r="H521" s="1762">
        <v>0</v>
      </c>
      <c r="I521" s="1783">
        <v>1</v>
      </c>
      <c r="J521" s="1783">
        <v>1</v>
      </c>
      <c r="K521" s="1783" t="s">
        <v>1067</v>
      </c>
      <c r="L521" s="1764">
        <v>319.49</v>
      </c>
      <c r="M521" s="1764">
        <v>319.49</v>
      </c>
      <c r="N521" s="1764">
        <f t="shared" si="136"/>
        <v>222.52</v>
      </c>
      <c r="O521" s="1764">
        <v>172.52</v>
      </c>
      <c r="P521" s="1850">
        <f>IF(N521&lt;=0,"",O521/N521)</f>
        <v>0.77530109653064894</v>
      </c>
      <c r="Q521" s="1764">
        <v>50</v>
      </c>
      <c r="R521" s="1850">
        <f>IF(N521&lt;=0,"",Q521/N521)</f>
        <v>0.22469890346935106</v>
      </c>
      <c r="S521" s="1807">
        <f t="shared" si="133"/>
        <v>2</v>
      </c>
      <c r="U521" s="1764">
        <f>((1-I521)*O521)+((1-J521)*Q521)</f>
        <v>0</v>
      </c>
      <c r="V521" s="1764">
        <f>L521-W521</f>
        <v>0</v>
      </c>
      <c r="W521" s="1764">
        <f t="shared" si="135"/>
        <v>319.49</v>
      </c>
      <c r="X521" s="1768">
        <v>319.49</v>
      </c>
      <c r="Y521" s="1784">
        <v>616219</v>
      </c>
      <c r="Z521" s="1770">
        <v>42523</v>
      </c>
      <c r="AA521" s="1843" t="s">
        <v>104</v>
      </c>
      <c r="AB521" s="1780"/>
      <c r="AC521" s="1762"/>
      <c r="AE521" s="1762"/>
      <c r="AF521" s="1762"/>
      <c r="AG521" s="1762"/>
      <c r="AH521" s="1780"/>
      <c r="AK521" s="1780"/>
      <c r="AL521" s="1780"/>
      <c r="AM521" s="1762"/>
      <c r="AP521" s="1762"/>
      <c r="AQ521" s="1762"/>
      <c r="AR521" s="1780"/>
      <c r="AS521" s="1780"/>
      <c r="AT521" s="1780"/>
      <c r="AU521" s="1780"/>
      <c r="AV521" s="1780"/>
      <c r="AW521" s="1762"/>
      <c r="AZ521" s="1762"/>
      <c r="BA521" s="1762"/>
    </row>
    <row r="522" spans="1:53" x14ac:dyDescent="0.25">
      <c r="A522" s="1866">
        <v>2016221</v>
      </c>
      <c r="C522" s="1782" t="s">
        <v>1051</v>
      </c>
      <c r="D522" s="1762" t="s">
        <v>26</v>
      </c>
      <c r="E522" s="1762">
        <v>0</v>
      </c>
      <c r="F522" s="1762">
        <v>0</v>
      </c>
      <c r="G522" s="1762">
        <v>0</v>
      </c>
      <c r="H522" s="1762">
        <v>0</v>
      </c>
      <c r="I522" s="1783">
        <v>1</v>
      </c>
      <c r="J522" s="1783">
        <v>1</v>
      </c>
      <c r="K522" s="1783"/>
      <c r="L522" s="1764">
        <v>24.5</v>
      </c>
      <c r="N522" s="1764">
        <f t="shared" si="136"/>
        <v>12.25</v>
      </c>
      <c r="O522" s="1764">
        <v>12.25</v>
      </c>
      <c r="P522" s="1850">
        <f>IF(N522&lt;=0,"",O522/N522)</f>
        <v>1</v>
      </c>
      <c r="Q522" s="1764">
        <v>0</v>
      </c>
      <c r="R522" s="1850">
        <f>IF(N522&lt;=0,"",Q522/N522)</f>
        <v>0</v>
      </c>
      <c r="S522" s="1807">
        <f t="shared" ref="S522:S560" si="137">Q522/$S$1</f>
        <v>0</v>
      </c>
      <c r="U522" s="1764">
        <f t="shared" ref="U522:U560" si="138">((1-I522)*O522)+((1-J522)*Q522)</f>
        <v>0</v>
      </c>
      <c r="V522" s="1764">
        <f t="shared" ref="V522:V560" si="139">L522-W522</f>
        <v>0</v>
      </c>
      <c r="W522" s="1764">
        <f t="shared" si="135"/>
        <v>24.5</v>
      </c>
      <c r="X522" s="1768">
        <v>24.5</v>
      </c>
      <c r="Y522" s="1784">
        <v>616350</v>
      </c>
      <c r="Z522" s="1770">
        <v>42608</v>
      </c>
      <c r="AA522" s="1843" t="s">
        <v>104</v>
      </c>
      <c r="AB522" s="1780"/>
      <c r="AC522" s="1762"/>
      <c r="AE522" s="1762"/>
      <c r="AF522" s="1762"/>
      <c r="AG522" s="1762"/>
      <c r="AH522" s="1780"/>
      <c r="AK522" s="1780"/>
      <c r="AL522" s="1780"/>
      <c r="AM522" s="1762"/>
      <c r="AP522" s="1762"/>
      <c r="AQ522" s="1762"/>
      <c r="AR522" s="1780"/>
      <c r="AS522" s="1780"/>
      <c r="AT522" s="1780"/>
      <c r="AU522" s="1780"/>
      <c r="AV522" s="1780"/>
      <c r="AW522" s="1762"/>
      <c r="AZ522" s="1762"/>
      <c r="BA522" s="1762"/>
    </row>
    <row r="523" spans="1:53" x14ac:dyDescent="0.25">
      <c r="A523" s="1869">
        <v>2016222</v>
      </c>
      <c r="C523" s="1782">
        <v>592516</v>
      </c>
      <c r="D523" s="1762" t="s">
        <v>26</v>
      </c>
      <c r="E523" s="1762">
        <v>1</v>
      </c>
      <c r="F523" s="1762">
        <v>8</v>
      </c>
      <c r="G523" s="1762">
        <v>5</v>
      </c>
      <c r="H523" s="1762">
        <v>3</v>
      </c>
      <c r="I523" s="1783">
        <v>1</v>
      </c>
      <c r="J523" s="1783">
        <v>1</v>
      </c>
      <c r="K523" s="1783" t="s">
        <v>1078</v>
      </c>
      <c r="L523" s="1764">
        <v>2023</v>
      </c>
      <c r="M523" s="1764">
        <v>2159.62</v>
      </c>
      <c r="N523" s="1764">
        <f t="shared" ref="N523:N528" si="140">O523+Q523</f>
        <v>1466.8300000000002</v>
      </c>
      <c r="O523" s="1764">
        <v>1111.4100000000001</v>
      </c>
      <c r="P523" s="1850">
        <f t="shared" ref="P523:P530" si="141">IF(N523&lt;=0,"",O523/N523)</f>
        <v>0.75769516576563067</v>
      </c>
      <c r="Q523" s="1764">
        <v>355.42</v>
      </c>
      <c r="R523" s="1850">
        <f t="shared" ref="R523:R530" si="142">IF(N523&lt;=0,"",Q523/N523)</f>
        <v>0.24230483423436933</v>
      </c>
      <c r="S523" s="1807">
        <f>Q523/$S$1</f>
        <v>14.216800000000001</v>
      </c>
      <c r="U523" s="1764">
        <f>((1-I523)*O523)+((1-J523)*Q523)</f>
        <v>0</v>
      </c>
      <c r="V523" s="1764">
        <f>L523-W523</f>
        <v>0</v>
      </c>
      <c r="W523" s="1764">
        <f t="shared" si="135"/>
        <v>2023</v>
      </c>
      <c r="X523" s="1768">
        <v>2023</v>
      </c>
      <c r="Y523" s="1784">
        <v>616220</v>
      </c>
      <c r="Z523" s="1770">
        <v>42523</v>
      </c>
      <c r="AA523" s="1843" t="s">
        <v>104</v>
      </c>
      <c r="AB523" s="1780"/>
      <c r="AC523" s="1762"/>
      <c r="AE523" s="1762"/>
      <c r="AF523" s="1762"/>
      <c r="AG523" s="1762"/>
      <c r="AH523" s="1780"/>
      <c r="AK523" s="1780"/>
      <c r="AL523" s="1780"/>
      <c r="AM523" s="1762"/>
      <c r="AP523" s="1762"/>
      <c r="AQ523" s="1762"/>
      <c r="AR523" s="1780"/>
      <c r="AS523" s="1780"/>
      <c r="AT523" s="1780"/>
      <c r="AU523" s="1780"/>
      <c r="AV523" s="1780"/>
      <c r="AW523" s="1762"/>
      <c r="AZ523" s="1762"/>
      <c r="BA523" s="1762"/>
    </row>
    <row r="524" spans="1:53" x14ac:dyDescent="0.25">
      <c r="A524" s="1869">
        <v>2016223</v>
      </c>
      <c r="C524" s="1782">
        <v>574116</v>
      </c>
      <c r="D524" s="1762" t="s">
        <v>26</v>
      </c>
      <c r="E524" s="1762">
        <v>1</v>
      </c>
      <c r="F524" s="1762">
        <v>10</v>
      </c>
      <c r="G524" s="1762">
        <v>7</v>
      </c>
      <c r="H524" s="1762">
        <v>4</v>
      </c>
      <c r="I524" s="1783">
        <v>1</v>
      </c>
      <c r="J524" s="1783">
        <v>1</v>
      </c>
      <c r="K524" s="1783" t="s">
        <v>1078</v>
      </c>
      <c r="L524" s="1764">
        <v>3177</v>
      </c>
      <c r="M524" s="1764">
        <v>3415.21</v>
      </c>
      <c r="N524" s="1764">
        <f t="shared" si="140"/>
        <v>2310.92</v>
      </c>
      <c r="O524" s="1764">
        <v>1800.13</v>
      </c>
      <c r="P524" s="1850">
        <f t="shared" si="141"/>
        <v>0.77896681840998394</v>
      </c>
      <c r="Q524" s="1764">
        <v>510.79</v>
      </c>
      <c r="R524" s="1850">
        <f t="shared" si="142"/>
        <v>0.22103318159001609</v>
      </c>
      <c r="S524" s="1807">
        <f>Q524/$S$1</f>
        <v>20.4316</v>
      </c>
      <c r="U524" s="1764">
        <f>((1-I524)*O524)+((1-J524)*Q524)</f>
        <v>0</v>
      </c>
      <c r="V524" s="1764">
        <f>L524-W524</f>
        <v>0</v>
      </c>
      <c r="W524" s="1764">
        <f t="shared" si="135"/>
        <v>3177</v>
      </c>
      <c r="X524" s="1768">
        <v>3177</v>
      </c>
      <c r="Y524" s="1784">
        <v>616221</v>
      </c>
      <c r="Z524" s="1770">
        <v>42523</v>
      </c>
      <c r="AA524" s="1843" t="s">
        <v>104</v>
      </c>
      <c r="AB524" s="1780"/>
      <c r="AC524" s="1762"/>
      <c r="AE524" s="1762"/>
      <c r="AF524" s="1762"/>
      <c r="AG524" s="1762"/>
      <c r="AH524" s="1780"/>
      <c r="AK524" s="1780"/>
      <c r="AL524" s="1780"/>
      <c r="AM524" s="1762"/>
      <c r="AP524" s="1762"/>
      <c r="AQ524" s="1762"/>
      <c r="AR524" s="1780"/>
      <c r="AS524" s="1780"/>
      <c r="AT524" s="1780"/>
      <c r="AU524" s="1780"/>
      <c r="AV524" s="1780"/>
      <c r="AW524" s="1762"/>
      <c r="AZ524" s="1762"/>
      <c r="BA524" s="1762"/>
    </row>
    <row r="525" spans="1:53" x14ac:dyDescent="0.25">
      <c r="A525" s="1869">
        <v>2016224</v>
      </c>
      <c r="C525" s="1782">
        <v>502816</v>
      </c>
      <c r="D525" s="1762" t="s">
        <v>26</v>
      </c>
      <c r="E525" s="1762">
        <v>1</v>
      </c>
      <c r="F525" s="1762">
        <v>8</v>
      </c>
      <c r="G525" s="1762">
        <v>6</v>
      </c>
      <c r="H525" s="1762">
        <v>3</v>
      </c>
      <c r="I525" s="1783">
        <v>1</v>
      </c>
      <c r="J525" s="1783">
        <v>1</v>
      </c>
      <c r="K525" s="1783" t="s">
        <v>1078</v>
      </c>
      <c r="L525" s="1764">
        <v>2122</v>
      </c>
      <c r="M525" s="1764">
        <v>2107.54</v>
      </c>
      <c r="N525" s="1764">
        <f t="shared" si="140"/>
        <v>1429.3000000000002</v>
      </c>
      <c r="O525" s="1764">
        <v>1076.3800000000001</v>
      </c>
      <c r="P525" s="1850">
        <f t="shared" si="141"/>
        <v>0.75308192821660946</v>
      </c>
      <c r="Q525" s="1764">
        <v>352.92</v>
      </c>
      <c r="R525" s="1850">
        <f t="shared" si="142"/>
        <v>0.24691807178339045</v>
      </c>
      <c r="S525" s="1807">
        <f>Q525/$S$1</f>
        <v>14.116800000000001</v>
      </c>
      <c r="U525" s="1764">
        <f>((1-I525)*O525)+((1-J525)*Q525)</f>
        <v>0</v>
      </c>
      <c r="V525" s="1764">
        <f>L525-W525</f>
        <v>0</v>
      </c>
      <c r="W525" s="1764">
        <f t="shared" si="135"/>
        <v>2122</v>
      </c>
      <c r="X525" s="1768">
        <v>2122</v>
      </c>
      <c r="Y525" s="1784">
        <v>616222</v>
      </c>
      <c r="Z525" s="1770">
        <v>42523</v>
      </c>
      <c r="AA525" s="1843" t="s">
        <v>104</v>
      </c>
      <c r="AB525" s="1780"/>
      <c r="AC525" s="1762"/>
      <c r="AE525" s="1762"/>
      <c r="AF525" s="1762"/>
      <c r="AG525" s="1762"/>
      <c r="AH525" s="1780"/>
      <c r="AK525" s="1780"/>
      <c r="AL525" s="1780"/>
      <c r="AM525" s="1762"/>
      <c r="AP525" s="1762"/>
      <c r="AQ525" s="1762"/>
      <c r="AR525" s="1780"/>
      <c r="AS525" s="1780"/>
      <c r="AT525" s="1780"/>
      <c r="AU525" s="1780"/>
      <c r="AV525" s="1780"/>
      <c r="AW525" s="1762"/>
      <c r="AZ525" s="1762"/>
      <c r="BA525" s="1762"/>
    </row>
    <row r="526" spans="1:53" x14ac:dyDescent="0.25">
      <c r="A526" s="1869">
        <v>2016225</v>
      </c>
      <c r="C526" s="1782" t="s">
        <v>1052</v>
      </c>
      <c r="D526" s="1762" t="s">
        <v>26</v>
      </c>
      <c r="E526" s="1813">
        <v>1</v>
      </c>
      <c r="F526" s="1862">
        <v>13</v>
      </c>
      <c r="G526" s="1862">
        <v>4</v>
      </c>
      <c r="H526" s="1862">
        <v>5</v>
      </c>
      <c r="I526" s="1783">
        <v>1</v>
      </c>
      <c r="J526" s="1783">
        <v>1</v>
      </c>
      <c r="K526" s="1783" t="s">
        <v>1078</v>
      </c>
      <c r="L526" s="1764">
        <v>6040</v>
      </c>
      <c r="M526" s="1764">
        <v>6039.89</v>
      </c>
      <c r="N526" s="1764">
        <f t="shared" si="140"/>
        <v>4079.46</v>
      </c>
      <c r="O526" s="1764">
        <v>3404.46</v>
      </c>
      <c r="P526" s="1850">
        <f t="shared" si="141"/>
        <v>0.83453692400464763</v>
      </c>
      <c r="Q526" s="1764">
        <v>675</v>
      </c>
      <c r="R526" s="1850">
        <f t="shared" si="142"/>
        <v>0.16546307599535232</v>
      </c>
      <c r="S526" s="1807">
        <f>Q526/$S$1</f>
        <v>27</v>
      </c>
      <c r="U526" s="1764">
        <f>((1-I526)*O526)+((1-J526)*Q526)</f>
        <v>0</v>
      </c>
      <c r="V526" s="1764">
        <f>L526-W526</f>
        <v>0</v>
      </c>
      <c r="W526" s="1764">
        <f t="shared" si="135"/>
        <v>6040</v>
      </c>
      <c r="X526" s="1768">
        <v>6040</v>
      </c>
      <c r="Y526" s="1784">
        <v>616223</v>
      </c>
      <c r="Z526" s="1770">
        <v>42523</v>
      </c>
      <c r="AA526" s="1843" t="s">
        <v>104</v>
      </c>
      <c r="AB526" s="1780"/>
      <c r="AC526" s="1762"/>
      <c r="AE526" s="1762"/>
      <c r="AF526" s="1762"/>
      <c r="AG526" s="1762"/>
      <c r="AH526" s="1780"/>
      <c r="AK526" s="1780"/>
      <c r="AL526" s="1780"/>
      <c r="AM526" s="1762"/>
      <c r="AP526" s="1762"/>
      <c r="AQ526" s="1762"/>
      <c r="AR526" s="1780"/>
      <c r="AS526" s="1780"/>
      <c r="AT526" s="1780"/>
      <c r="AU526" s="1780"/>
      <c r="AV526" s="1780"/>
      <c r="AW526" s="1762"/>
      <c r="AZ526" s="1762"/>
      <c r="BA526" s="1762"/>
    </row>
    <row r="527" spans="1:53" x14ac:dyDescent="0.25">
      <c r="A527" s="1866">
        <v>2016226</v>
      </c>
      <c r="C527" s="1782">
        <v>575016</v>
      </c>
      <c r="D527" s="1762" t="s">
        <v>26</v>
      </c>
      <c r="E527" s="1762">
        <v>1</v>
      </c>
      <c r="F527" s="1762">
        <v>10</v>
      </c>
      <c r="G527" s="1762">
        <v>7</v>
      </c>
      <c r="H527" s="1762">
        <v>3</v>
      </c>
      <c r="I527" s="1783">
        <v>1</v>
      </c>
      <c r="J527" s="1783">
        <v>1</v>
      </c>
      <c r="K527" s="1783" t="s">
        <v>1078</v>
      </c>
      <c r="L527" s="1764">
        <v>3318</v>
      </c>
      <c r="M527" s="1764">
        <v>3042.37</v>
      </c>
      <c r="N527" s="1764">
        <f t="shared" si="140"/>
        <v>2061.5699999999997</v>
      </c>
      <c r="O527" s="1764">
        <v>1576.57</v>
      </c>
      <c r="P527" s="1850">
        <f t="shared" si="141"/>
        <v>0.76474240506022118</v>
      </c>
      <c r="Q527" s="1764">
        <v>485</v>
      </c>
      <c r="R527" s="1850">
        <f t="shared" si="142"/>
        <v>0.23525759493977894</v>
      </c>
      <c r="S527" s="1807">
        <f t="shared" si="137"/>
        <v>19.399999999999999</v>
      </c>
      <c r="U527" s="1764">
        <f t="shared" si="138"/>
        <v>0</v>
      </c>
      <c r="V527" s="1764">
        <f t="shared" si="139"/>
        <v>0</v>
      </c>
      <c r="W527" s="1764">
        <f t="shared" si="135"/>
        <v>3318</v>
      </c>
      <c r="X527" s="1768">
        <v>3318</v>
      </c>
      <c r="Y527" s="1784">
        <v>616226</v>
      </c>
      <c r="Z527" s="1770">
        <v>42534</v>
      </c>
      <c r="AA527" s="1843" t="s">
        <v>104</v>
      </c>
      <c r="AB527" s="1780"/>
      <c r="AC527" s="1762"/>
      <c r="AE527" s="1762"/>
      <c r="AF527" s="1762"/>
      <c r="AG527" s="1762"/>
      <c r="AH527" s="1780"/>
      <c r="AK527" s="1780"/>
      <c r="AL527" s="1780"/>
      <c r="AM527" s="1762"/>
      <c r="AP527" s="1762"/>
      <c r="AQ527" s="1762"/>
      <c r="AR527" s="1780"/>
      <c r="AS527" s="1780"/>
      <c r="AT527" s="1780"/>
      <c r="AU527" s="1780"/>
      <c r="AV527" s="1780"/>
      <c r="AW527" s="1762"/>
      <c r="AZ527" s="1762"/>
      <c r="BA527" s="1762"/>
    </row>
    <row r="528" spans="1:53" x14ac:dyDescent="0.25">
      <c r="A528" s="1866" t="s">
        <v>1141</v>
      </c>
      <c r="B528" s="1782">
        <v>120739</v>
      </c>
      <c r="C528" s="1782" t="s">
        <v>1073</v>
      </c>
      <c r="D528" s="1762" t="s">
        <v>26</v>
      </c>
      <c r="E528" s="1762">
        <v>1</v>
      </c>
      <c r="F528" s="1762">
        <v>16</v>
      </c>
      <c r="G528" s="1762">
        <v>7</v>
      </c>
      <c r="H528" s="1762">
        <v>3</v>
      </c>
      <c r="I528" s="1783">
        <v>1</v>
      </c>
      <c r="J528" s="1783">
        <v>1</v>
      </c>
      <c r="K528" s="1783" t="s">
        <v>1067</v>
      </c>
      <c r="L528" s="1764">
        <v>1815.73</v>
      </c>
      <c r="M528" s="1764">
        <v>1815.73</v>
      </c>
      <c r="N528" s="1764">
        <f t="shared" si="140"/>
        <v>1210.48</v>
      </c>
      <c r="O528" s="1764">
        <v>985.48</v>
      </c>
      <c r="P528" s="1850">
        <f>IF(N528&lt;=0,"",O528/N528)</f>
        <v>0.814123322979314</v>
      </c>
      <c r="Q528" s="1764">
        <v>225</v>
      </c>
      <c r="R528" s="1850">
        <f>IF(N528&lt;=0,"",Q528/N528)</f>
        <v>0.185876677020686</v>
      </c>
      <c r="S528" s="1807">
        <f>Q528/$S$1</f>
        <v>9</v>
      </c>
      <c r="U528" s="1764">
        <f>((1-I528)*O528)+((1-J528)*Q528)</f>
        <v>0</v>
      </c>
      <c r="V528" s="1764">
        <f>L528-W528</f>
        <v>0</v>
      </c>
      <c r="W528" s="1764">
        <f t="shared" si="135"/>
        <v>1815.73</v>
      </c>
      <c r="X528" s="1768">
        <v>1815.73</v>
      </c>
      <c r="Y528" s="1784">
        <v>616274</v>
      </c>
      <c r="Z528" s="1770">
        <v>42552</v>
      </c>
      <c r="AA528" s="1843" t="s">
        <v>104</v>
      </c>
      <c r="AB528" s="1780"/>
      <c r="AC528" s="1762"/>
      <c r="AE528" s="1762"/>
      <c r="AF528" s="1762"/>
      <c r="AG528" s="1762"/>
      <c r="AH528" s="1780"/>
      <c r="AK528" s="1780"/>
      <c r="AL528" s="1780"/>
      <c r="AM528" s="1762"/>
      <c r="AP528" s="1762"/>
      <c r="AQ528" s="1762"/>
      <c r="AR528" s="1780"/>
      <c r="AS528" s="1780"/>
      <c r="AT528" s="1780"/>
      <c r="AU528" s="1780"/>
      <c r="AV528" s="1780"/>
      <c r="AW528" s="1762"/>
      <c r="AZ528" s="1762"/>
      <c r="BA528" s="1762"/>
    </row>
    <row r="529" spans="1:98" x14ac:dyDescent="0.25">
      <c r="A529" s="1869" t="s">
        <v>1061</v>
      </c>
      <c r="C529" s="1782" t="s">
        <v>1054</v>
      </c>
      <c r="D529" s="1762" t="s">
        <v>26</v>
      </c>
      <c r="E529" s="1762">
        <v>1</v>
      </c>
      <c r="F529" s="1762">
        <v>8</v>
      </c>
      <c r="G529" s="1762">
        <v>4</v>
      </c>
      <c r="H529" s="1762">
        <v>3</v>
      </c>
      <c r="I529" s="1783">
        <v>1</v>
      </c>
      <c r="J529" s="1783">
        <v>1</v>
      </c>
      <c r="K529" s="1783" t="s">
        <v>1067</v>
      </c>
      <c r="L529" s="1764">
        <v>5115.5200000000004</v>
      </c>
      <c r="M529" s="1764">
        <v>5152.5200000000004</v>
      </c>
      <c r="N529" s="1764">
        <f t="shared" ref="N529:N543" si="143">O529+Q529</f>
        <v>3472.38</v>
      </c>
      <c r="O529" s="1764">
        <v>2984.46</v>
      </c>
      <c r="P529" s="1850">
        <f t="shared" si="141"/>
        <v>0.85948542498228875</v>
      </c>
      <c r="Q529" s="1764">
        <v>487.92</v>
      </c>
      <c r="R529" s="1850">
        <f t="shared" si="142"/>
        <v>0.1405145750177112</v>
      </c>
      <c r="S529" s="1807">
        <f t="shared" si="137"/>
        <v>19.5168</v>
      </c>
      <c r="U529" s="1764">
        <f t="shared" si="138"/>
        <v>0</v>
      </c>
      <c r="V529" s="1764">
        <f t="shared" si="139"/>
        <v>0</v>
      </c>
      <c r="W529" s="1764">
        <f t="shared" si="135"/>
        <v>5115.5200000000004</v>
      </c>
      <c r="X529" s="1768">
        <v>5115.5200000000004</v>
      </c>
      <c r="Y529" s="1784">
        <v>616224</v>
      </c>
      <c r="Z529" s="1770">
        <v>42523</v>
      </c>
      <c r="AA529" s="1843" t="s">
        <v>104</v>
      </c>
      <c r="AB529" s="1843"/>
      <c r="AG529" s="1946"/>
      <c r="AH529" s="1867"/>
      <c r="AK529" s="1868"/>
      <c r="AL529" s="1868"/>
    </row>
    <row r="530" spans="1:98" x14ac:dyDescent="0.25">
      <c r="A530" s="1866">
        <v>2016228</v>
      </c>
      <c r="C530" s="1782" t="s">
        <v>1055</v>
      </c>
      <c r="D530" s="1762" t="s">
        <v>26</v>
      </c>
      <c r="E530" s="1862">
        <v>1</v>
      </c>
      <c r="F530" s="1862">
        <v>10</v>
      </c>
      <c r="G530" s="1862">
        <v>3</v>
      </c>
      <c r="H530" s="1862">
        <v>5</v>
      </c>
      <c r="I530" s="1783">
        <v>1</v>
      </c>
      <c r="J530" s="1783">
        <v>1</v>
      </c>
      <c r="K530" s="1783"/>
      <c r="L530" s="1764">
        <v>4610</v>
      </c>
      <c r="N530" s="1764">
        <f t="shared" si="143"/>
        <v>2377.38</v>
      </c>
      <c r="O530" s="1764">
        <v>1816.96</v>
      </c>
      <c r="P530" s="1850">
        <f t="shared" si="141"/>
        <v>0.76426991057382498</v>
      </c>
      <c r="Q530" s="1764">
        <v>560.41999999999996</v>
      </c>
      <c r="R530" s="1850">
        <f t="shared" si="142"/>
        <v>0.23573008942617502</v>
      </c>
      <c r="S530" s="1807">
        <f>Q530/$S$1</f>
        <v>22.416799999999999</v>
      </c>
      <c r="U530" s="1764">
        <f t="shared" si="138"/>
        <v>0</v>
      </c>
      <c r="V530" s="1764">
        <f>L530-W530</f>
        <v>0</v>
      </c>
      <c r="W530" s="1764">
        <f t="shared" si="135"/>
        <v>4610</v>
      </c>
      <c r="X530" s="1768">
        <v>4610</v>
      </c>
      <c r="Y530" s="1784">
        <v>616227</v>
      </c>
      <c r="Z530" s="1770">
        <v>42534</v>
      </c>
      <c r="AA530" s="1843" t="s">
        <v>104</v>
      </c>
      <c r="AB530" s="1843"/>
      <c r="AG530" s="1946"/>
      <c r="AH530" s="1867"/>
      <c r="AK530" s="1868"/>
      <c r="AL530" s="1868"/>
    </row>
    <row r="531" spans="1:98" ht="30" x14ac:dyDescent="0.25">
      <c r="A531" s="1866">
        <v>2016229</v>
      </c>
      <c r="C531" s="1782">
        <v>592816</v>
      </c>
      <c r="D531" s="1762" t="s">
        <v>26</v>
      </c>
      <c r="E531" s="1762">
        <v>1</v>
      </c>
      <c r="F531" s="1762">
        <v>8</v>
      </c>
      <c r="G531" s="1762">
        <v>4</v>
      </c>
      <c r="H531" s="1762">
        <v>3</v>
      </c>
      <c r="I531" s="1783">
        <v>1</v>
      </c>
      <c r="J531" s="1783">
        <v>1</v>
      </c>
      <c r="K531" s="1783" t="s">
        <v>1095</v>
      </c>
      <c r="L531" s="1764">
        <v>3659</v>
      </c>
      <c r="M531" s="1764">
        <v>3318.7</v>
      </c>
      <c r="N531" s="1764">
        <f t="shared" si="143"/>
        <v>0</v>
      </c>
      <c r="O531" s="1764">
        <v>0</v>
      </c>
      <c r="P531" s="1850" t="str">
        <f t="shared" ref="P531:P543" si="144">IF(N531&lt;=0,"",O531/N531)</f>
        <v/>
      </c>
      <c r="Q531" s="1764">
        <v>0</v>
      </c>
      <c r="R531" s="1850" t="str">
        <f t="shared" ref="R531:R543" si="145">IF(N531&lt;=0,"",Q531/N531)</f>
        <v/>
      </c>
      <c r="S531" s="1807">
        <f t="shared" si="137"/>
        <v>0</v>
      </c>
      <c r="U531" s="1764">
        <f t="shared" si="138"/>
        <v>0</v>
      </c>
      <c r="V531" s="1764">
        <f t="shared" si="139"/>
        <v>0</v>
      </c>
      <c r="W531" s="1764">
        <f t="shared" si="135"/>
        <v>3659</v>
      </c>
      <c r="X531" s="1768">
        <v>3659</v>
      </c>
      <c r="Y531" s="1784">
        <v>616228</v>
      </c>
      <c r="Z531" s="1770">
        <v>42534</v>
      </c>
      <c r="AA531" s="1843" t="s">
        <v>104</v>
      </c>
      <c r="AB531" s="1843"/>
      <c r="AG531" s="1946"/>
      <c r="AH531" s="1867"/>
      <c r="AK531" s="1868"/>
      <c r="AL531" s="1868"/>
    </row>
    <row r="532" spans="1:98" x14ac:dyDescent="0.25">
      <c r="A532" s="1866">
        <v>2016230</v>
      </c>
      <c r="C532" s="1782">
        <v>504900</v>
      </c>
      <c r="D532" s="1762" t="s">
        <v>26</v>
      </c>
      <c r="E532" s="1762">
        <v>1</v>
      </c>
      <c r="F532" s="1762">
        <v>10</v>
      </c>
      <c r="G532" s="1762">
        <v>5</v>
      </c>
      <c r="H532" s="1762">
        <v>6</v>
      </c>
      <c r="I532" s="1783">
        <v>1</v>
      </c>
      <c r="J532" s="1783">
        <v>1</v>
      </c>
      <c r="K532" s="1783" t="s">
        <v>1078</v>
      </c>
      <c r="L532" s="1764">
        <v>4103</v>
      </c>
      <c r="M532" s="1764">
        <v>4111.41</v>
      </c>
      <c r="N532" s="1764">
        <f t="shared" si="143"/>
        <v>2779.2</v>
      </c>
      <c r="O532" s="1764">
        <v>2235.87</v>
      </c>
      <c r="P532" s="1850">
        <f t="shared" si="144"/>
        <v>0.8045012953367876</v>
      </c>
      <c r="Q532" s="1764">
        <v>543.33000000000004</v>
      </c>
      <c r="R532" s="1850">
        <f t="shared" si="145"/>
        <v>0.19549870466321245</v>
      </c>
      <c r="S532" s="1807">
        <f t="shared" si="137"/>
        <v>21.7332</v>
      </c>
      <c r="U532" s="1764">
        <f t="shared" si="138"/>
        <v>0</v>
      </c>
      <c r="V532" s="1764">
        <f t="shared" si="139"/>
        <v>0</v>
      </c>
      <c r="W532" s="1764">
        <f t="shared" si="135"/>
        <v>4103</v>
      </c>
      <c r="X532" s="1768">
        <v>4103</v>
      </c>
      <c r="Y532" s="1784">
        <v>616259</v>
      </c>
      <c r="Z532" s="1770">
        <v>42541</v>
      </c>
      <c r="AA532" s="1843" t="s">
        <v>104</v>
      </c>
      <c r="AB532" s="1843"/>
      <c r="AG532" s="1946"/>
      <c r="AH532" s="1867"/>
      <c r="AK532" s="1868"/>
      <c r="AL532" s="1868"/>
    </row>
    <row r="533" spans="1:98" x14ac:dyDescent="0.25">
      <c r="A533" s="1866" t="s">
        <v>1273</v>
      </c>
      <c r="C533" s="1782" t="s">
        <v>1202</v>
      </c>
      <c r="D533" s="1762" t="s">
        <v>26</v>
      </c>
      <c r="E533" s="1762">
        <v>0</v>
      </c>
      <c r="F533" s="1762">
        <v>0</v>
      </c>
      <c r="G533" s="1762">
        <v>0</v>
      </c>
      <c r="H533" s="1762">
        <v>0</v>
      </c>
      <c r="I533" s="1783">
        <v>1</v>
      </c>
      <c r="J533" s="1783">
        <v>1</v>
      </c>
      <c r="K533" s="1783"/>
      <c r="L533" s="1764">
        <v>337.8</v>
      </c>
      <c r="M533" s="1764">
        <v>337.8</v>
      </c>
      <c r="N533" s="1764">
        <f>O533+Q533</f>
        <v>168.9</v>
      </c>
      <c r="O533" s="1764">
        <v>168.9</v>
      </c>
      <c r="P533" s="1850">
        <f>IF(N533&lt;=0,"",O533/N533)</f>
        <v>1</v>
      </c>
      <c r="Q533" s="1764">
        <v>0</v>
      </c>
      <c r="R533" s="1850">
        <f>IF(N533&lt;=0,"",Q533/N533)</f>
        <v>0</v>
      </c>
      <c r="S533" s="1807">
        <f>Q533/$S$1</f>
        <v>0</v>
      </c>
      <c r="U533" s="1764">
        <f>((1-I533)*O533)+((1-J533)*Q533)</f>
        <v>0</v>
      </c>
      <c r="V533" s="1764">
        <f>L533-W533</f>
        <v>0</v>
      </c>
      <c r="W533" s="1764">
        <f t="shared" si="135"/>
        <v>337.8</v>
      </c>
      <c r="X533" s="1768">
        <v>337.8</v>
      </c>
      <c r="Y533" s="1784">
        <v>616350</v>
      </c>
      <c r="Z533" s="1770">
        <v>42608</v>
      </c>
      <c r="AA533" s="1843" t="s">
        <v>104</v>
      </c>
      <c r="AB533" s="1843"/>
      <c r="AG533" s="1946"/>
      <c r="AH533" s="1867"/>
      <c r="AK533" s="1868"/>
      <c r="AL533" s="1868"/>
    </row>
    <row r="534" spans="1:98" x14ac:dyDescent="0.25">
      <c r="A534" s="1866">
        <v>2016231</v>
      </c>
      <c r="C534" s="1782" t="s">
        <v>1157</v>
      </c>
      <c r="D534" s="1762" t="s">
        <v>26</v>
      </c>
      <c r="E534" s="1762">
        <v>1</v>
      </c>
      <c r="F534" s="1762">
        <v>7</v>
      </c>
      <c r="G534" s="1762">
        <v>4</v>
      </c>
      <c r="H534" s="1762">
        <v>5</v>
      </c>
      <c r="I534" s="1783">
        <v>1</v>
      </c>
      <c r="J534" s="1783">
        <v>1</v>
      </c>
      <c r="K534" s="1783"/>
      <c r="L534" s="1764">
        <v>4426</v>
      </c>
      <c r="M534" s="1764">
        <v>3679.91</v>
      </c>
      <c r="N534" s="1764">
        <f t="shared" si="143"/>
        <v>2489.7600000000002</v>
      </c>
      <c r="O534" s="1764">
        <v>2031.43</v>
      </c>
      <c r="P534" s="1850">
        <f t="shared" si="144"/>
        <v>0.81591398367714152</v>
      </c>
      <c r="Q534" s="1764">
        <v>458.33</v>
      </c>
      <c r="R534" s="1850">
        <f t="shared" si="145"/>
        <v>0.1840860163228584</v>
      </c>
      <c r="S534" s="1807">
        <f>Q534/$S$1</f>
        <v>18.333199999999998</v>
      </c>
      <c r="U534" s="1764">
        <f t="shared" si="138"/>
        <v>0</v>
      </c>
      <c r="V534" s="1764">
        <f>L534-W534</f>
        <v>0</v>
      </c>
      <c r="W534" s="1764">
        <f t="shared" si="135"/>
        <v>4426</v>
      </c>
      <c r="X534" s="1768">
        <v>4426</v>
      </c>
      <c r="Y534" s="1784">
        <v>616229</v>
      </c>
      <c r="Z534" s="1770">
        <v>42534</v>
      </c>
      <c r="AA534" s="1843" t="s">
        <v>104</v>
      </c>
      <c r="AB534" s="1843"/>
      <c r="AG534" s="1946"/>
      <c r="AH534" s="1867"/>
      <c r="AK534" s="1868"/>
      <c r="AL534" s="1868"/>
    </row>
    <row r="535" spans="1:98" x14ac:dyDescent="0.25">
      <c r="A535" s="1866" t="s">
        <v>1060</v>
      </c>
      <c r="C535" s="1782" t="s">
        <v>1059</v>
      </c>
      <c r="D535" s="1762" t="s">
        <v>26</v>
      </c>
      <c r="E535" s="1762">
        <v>1</v>
      </c>
      <c r="F535" s="1762">
        <v>8</v>
      </c>
      <c r="G535" s="1762">
        <v>5</v>
      </c>
      <c r="H535" s="1762">
        <v>2</v>
      </c>
      <c r="I535" s="1783">
        <v>1</v>
      </c>
      <c r="J535" s="1783">
        <v>1</v>
      </c>
      <c r="K535" s="1783" t="s">
        <v>1078</v>
      </c>
      <c r="L535" s="1764">
        <v>5263</v>
      </c>
      <c r="M535" s="1764">
        <v>5242.41</v>
      </c>
      <c r="N535" s="1764">
        <f t="shared" si="143"/>
        <v>3545.48</v>
      </c>
      <c r="O535" s="1764">
        <v>2994.65</v>
      </c>
      <c r="P535" s="1850">
        <f t="shared" si="144"/>
        <v>0.84463880772138045</v>
      </c>
      <c r="Q535" s="1764">
        <v>550.83000000000004</v>
      </c>
      <c r="R535" s="1850">
        <f t="shared" si="145"/>
        <v>0.15536119227861955</v>
      </c>
      <c r="S535" s="1807">
        <f>Q535/$S$1</f>
        <v>22.033200000000001</v>
      </c>
      <c r="U535" s="1764">
        <f t="shared" si="138"/>
        <v>0</v>
      </c>
      <c r="V535" s="1764">
        <f>L535-W535</f>
        <v>0</v>
      </c>
      <c r="W535" s="1764">
        <f t="shared" si="135"/>
        <v>5263</v>
      </c>
      <c r="X535" s="1768">
        <v>5263</v>
      </c>
      <c r="Y535" s="1784">
        <v>616230</v>
      </c>
      <c r="Z535" s="1770">
        <v>42534</v>
      </c>
      <c r="AA535" s="1843" t="s">
        <v>104</v>
      </c>
      <c r="AB535" s="1843"/>
      <c r="AG535" s="1946"/>
      <c r="AH535" s="1867"/>
      <c r="AK535" s="1868"/>
      <c r="AL535" s="1868"/>
    </row>
    <row r="536" spans="1:98" s="1936" customFormat="1" x14ac:dyDescent="0.25">
      <c r="A536" s="1866">
        <v>2016233</v>
      </c>
      <c r="B536" s="1935"/>
      <c r="C536" s="1935" t="s">
        <v>781</v>
      </c>
      <c r="D536" s="1936" t="s">
        <v>881</v>
      </c>
      <c r="E536" s="1936">
        <v>1</v>
      </c>
      <c r="F536" s="1936">
        <v>2</v>
      </c>
      <c r="G536" s="1936">
        <v>0</v>
      </c>
      <c r="H536" s="1936">
        <v>2</v>
      </c>
      <c r="I536" s="1937">
        <v>1</v>
      </c>
      <c r="J536" s="1937">
        <v>1</v>
      </c>
      <c r="K536" s="1937" t="s">
        <v>1067</v>
      </c>
      <c r="L536" s="1938">
        <v>831.57</v>
      </c>
      <c r="M536" s="1938"/>
      <c r="N536" s="1938">
        <f t="shared" si="143"/>
        <v>560.29999999999995</v>
      </c>
      <c r="O536" s="1938">
        <v>421.13</v>
      </c>
      <c r="P536" s="1939">
        <f t="shared" si="144"/>
        <v>0.75161520613956811</v>
      </c>
      <c r="Q536" s="1938">
        <v>139.16999999999999</v>
      </c>
      <c r="R536" s="1939">
        <f t="shared" si="145"/>
        <v>0.24838479386043191</v>
      </c>
      <c r="S536" s="1940">
        <f t="shared" si="137"/>
        <v>5.5667999999999997</v>
      </c>
      <c r="T536" s="1941"/>
      <c r="U536" s="1938">
        <f t="shared" si="138"/>
        <v>0</v>
      </c>
      <c r="V536" s="1938">
        <f t="shared" si="139"/>
        <v>0</v>
      </c>
      <c r="W536" s="1764">
        <f t="shared" si="135"/>
        <v>831.57</v>
      </c>
      <c r="X536" s="1887">
        <v>831.57</v>
      </c>
      <c r="Y536" s="1780">
        <v>616284</v>
      </c>
      <c r="Z536" s="1942">
        <v>42558</v>
      </c>
      <c r="AA536" s="1847" t="s">
        <v>104</v>
      </c>
      <c r="AB536" s="1847"/>
      <c r="AC536" s="1938"/>
      <c r="AE536" s="1943"/>
      <c r="AF536" s="1944"/>
      <c r="AG536" s="1947"/>
      <c r="AH536" s="1867"/>
      <c r="AI536" s="1780"/>
      <c r="AJ536" s="1780"/>
      <c r="AK536" s="1868"/>
      <c r="AL536" s="1868"/>
      <c r="AM536" s="1938"/>
      <c r="AP536" s="1944"/>
      <c r="AQ536" s="1944"/>
      <c r="AR536" s="1887"/>
      <c r="AS536" s="1780"/>
      <c r="AT536" s="1780"/>
      <c r="AU536" s="1847"/>
      <c r="AV536" s="1847"/>
      <c r="AW536" s="1938"/>
      <c r="AZ536" s="1944"/>
      <c r="BA536" s="1944"/>
      <c r="BB536" s="1780"/>
      <c r="BC536" s="1780"/>
      <c r="BD536" s="1780"/>
      <c r="BE536" s="1780"/>
      <c r="BF536" s="1780"/>
      <c r="BL536" s="1780"/>
      <c r="BM536" s="1780"/>
      <c r="BN536" s="1780"/>
      <c r="BO536" s="1780"/>
      <c r="BP536" s="1780"/>
      <c r="BV536" s="1780"/>
      <c r="BW536" s="1780"/>
      <c r="BX536" s="1780"/>
      <c r="BY536" s="1780"/>
      <c r="BZ536" s="1780"/>
      <c r="CF536" s="1780"/>
      <c r="CG536" s="1780"/>
      <c r="CH536" s="1780"/>
      <c r="CI536" s="1780"/>
      <c r="CJ536" s="1780"/>
      <c r="CP536" s="1780"/>
      <c r="CQ536" s="1780"/>
      <c r="CR536" s="1780"/>
      <c r="CS536" s="1780"/>
      <c r="CT536" s="1780"/>
    </row>
    <row r="537" spans="1:98" x14ac:dyDescent="0.25">
      <c r="A537" s="1866">
        <v>2016234</v>
      </c>
      <c r="C537" s="1782" t="s">
        <v>1064</v>
      </c>
      <c r="D537" s="1762" t="s">
        <v>26</v>
      </c>
      <c r="E537" s="1762">
        <v>1</v>
      </c>
      <c r="F537" s="1762">
        <v>3</v>
      </c>
      <c r="G537" s="1762">
        <v>1</v>
      </c>
      <c r="H537" s="1762">
        <v>3</v>
      </c>
      <c r="I537" s="1783">
        <v>1</v>
      </c>
      <c r="J537" s="1783">
        <v>1</v>
      </c>
      <c r="K537" s="1783" t="s">
        <v>1078</v>
      </c>
      <c r="L537" s="1764">
        <v>1383</v>
      </c>
      <c r="M537" s="1764">
        <v>1318.73</v>
      </c>
      <c r="N537" s="1764">
        <f t="shared" si="143"/>
        <v>891.01</v>
      </c>
      <c r="O537" s="1764">
        <v>682.51</v>
      </c>
      <c r="P537" s="1850">
        <f t="shared" si="144"/>
        <v>0.76599589230199439</v>
      </c>
      <c r="Q537" s="1764">
        <v>208.5</v>
      </c>
      <c r="R537" s="1850">
        <f t="shared" si="145"/>
        <v>0.23400410769800564</v>
      </c>
      <c r="S537" s="1807">
        <f t="shared" si="137"/>
        <v>8.34</v>
      </c>
      <c r="U537" s="1764">
        <f t="shared" si="138"/>
        <v>0</v>
      </c>
      <c r="V537" s="1764">
        <f t="shared" si="139"/>
        <v>0</v>
      </c>
      <c r="W537" s="1764">
        <f t="shared" si="135"/>
        <v>1383</v>
      </c>
      <c r="X537" s="1768">
        <v>1383</v>
      </c>
      <c r="Y537" s="1784">
        <v>616231</v>
      </c>
      <c r="Z537" s="1770">
        <v>42534</v>
      </c>
      <c r="AA537" s="1843" t="s">
        <v>104</v>
      </c>
      <c r="AB537" s="1843"/>
      <c r="AG537" s="1946"/>
      <c r="AH537" s="1867"/>
      <c r="AK537" s="1868"/>
      <c r="AL537" s="1868"/>
    </row>
    <row r="538" spans="1:98" x14ac:dyDescent="0.25">
      <c r="A538" s="1866" t="s">
        <v>1308</v>
      </c>
      <c r="C538" s="1782" t="s">
        <v>1456</v>
      </c>
      <c r="D538" s="1762" t="s">
        <v>26</v>
      </c>
      <c r="E538" s="1762">
        <v>0</v>
      </c>
      <c r="F538" s="1762">
        <v>0</v>
      </c>
      <c r="G538" s="1762">
        <v>0</v>
      </c>
      <c r="H538" s="1762">
        <v>0</v>
      </c>
      <c r="I538" s="1783">
        <v>1</v>
      </c>
      <c r="J538" s="1783">
        <v>1</v>
      </c>
      <c r="K538" s="1783"/>
      <c r="L538" s="1764">
        <v>382.5</v>
      </c>
      <c r="N538" s="1764">
        <f t="shared" si="143"/>
        <v>255</v>
      </c>
      <c r="O538" s="1764">
        <v>180</v>
      </c>
      <c r="P538" s="1850">
        <f t="shared" si="144"/>
        <v>0.70588235294117652</v>
      </c>
      <c r="Q538" s="1764">
        <v>75</v>
      </c>
      <c r="R538" s="1850">
        <f>IF(N538&lt;=0,"",Q538/N538)</f>
        <v>0.29411764705882354</v>
      </c>
      <c r="S538" s="1807">
        <f>Q538/$S$1</f>
        <v>3</v>
      </c>
      <c r="U538" s="1764">
        <f>((1-I538)*O538)+((1-J538)*Q538)</f>
        <v>0</v>
      </c>
      <c r="V538" s="1764">
        <f>L538-W538</f>
        <v>0</v>
      </c>
      <c r="W538" s="1764">
        <f t="shared" si="135"/>
        <v>382.5</v>
      </c>
      <c r="X538" s="1768">
        <v>382.5</v>
      </c>
      <c r="Y538" s="1784">
        <v>616350</v>
      </c>
      <c r="Z538" s="1770">
        <v>42608</v>
      </c>
      <c r="AA538" s="1843" t="s">
        <v>104</v>
      </c>
      <c r="AB538" s="1843"/>
      <c r="AG538" s="1946"/>
      <c r="AH538" s="1867"/>
      <c r="AK538" s="1868"/>
      <c r="AL538" s="1868"/>
    </row>
    <row r="539" spans="1:98" x14ac:dyDescent="0.25">
      <c r="A539" s="1866">
        <v>2016236</v>
      </c>
      <c r="C539" s="1782" t="s">
        <v>1076</v>
      </c>
      <c r="D539" s="1762" t="s">
        <v>26</v>
      </c>
      <c r="E539" s="1762">
        <v>0</v>
      </c>
      <c r="F539" s="1762">
        <v>0</v>
      </c>
      <c r="G539" s="1762">
        <v>0</v>
      </c>
      <c r="H539" s="1762">
        <v>0</v>
      </c>
      <c r="I539" s="1783">
        <v>1</v>
      </c>
      <c r="J539" s="1783">
        <v>1</v>
      </c>
      <c r="K539" s="1783"/>
      <c r="L539" s="1764">
        <v>52.2</v>
      </c>
      <c r="N539" s="1764">
        <f t="shared" si="143"/>
        <v>38.4</v>
      </c>
      <c r="O539" s="1764">
        <v>38.4</v>
      </c>
      <c r="P539" s="1850">
        <f t="shared" si="144"/>
        <v>1</v>
      </c>
      <c r="Q539" s="1764">
        <v>0</v>
      </c>
      <c r="R539" s="1850">
        <f t="shared" si="145"/>
        <v>0</v>
      </c>
      <c r="S539" s="1807">
        <f t="shared" si="137"/>
        <v>0</v>
      </c>
      <c r="U539" s="1764">
        <f t="shared" si="138"/>
        <v>0</v>
      </c>
      <c r="V539" s="1764">
        <f t="shared" si="139"/>
        <v>0</v>
      </c>
      <c r="W539" s="1764">
        <f t="shared" si="135"/>
        <v>52.2</v>
      </c>
      <c r="X539" s="1768">
        <v>52.2</v>
      </c>
      <c r="Y539" s="1784">
        <v>616350</v>
      </c>
      <c r="Z539" s="1770">
        <v>42608</v>
      </c>
      <c r="AA539" s="1843" t="s">
        <v>104</v>
      </c>
      <c r="AB539" s="1843"/>
      <c r="AG539" s="1946"/>
      <c r="AH539" s="1867"/>
      <c r="AK539" s="1868"/>
      <c r="AL539" s="1868"/>
    </row>
    <row r="540" spans="1:98" x14ac:dyDescent="0.25">
      <c r="A540" s="1866" t="s">
        <v>1142</v>
      </c>
      <c r="C540" s="1782" t="s">
        <v>1088</v>
      </c>
      <c r="D540" s="1762" t="s">
        <v>352</v>
      </c>
      <c r="E540" s="1762">
        <v>1</v>
      </c>
      <c r="F540" s="1762">
        <v>13</v>
      </c>
      <c r="G540" s="1762">
        <v>0</v>
      </c>
      <c r="H540" s="1762">
        <v>0</v>
      </c>
      <c r="I540" s="1783">
        <v>1</v>
      </c>
      <c r="J540" s="1783">
        <v>1</v>
      </c>
      <c r="K540" s="1783"/>
      <c r="L540" s="1764">
        <v>1448.25</v>
      </c>
      <c r="N540" s="1764">
        <f t="shared" si="143"/>
        <v>0</v>
      </c>
      <c r="O540" s="1764">
        <v>0</v>
      </c>
      <c r="P540" s="1850" t="str">
        <f t="shared" si="144"/>
        <v/>
      </c>
      <c r="Q540" s="1764">
        <v>0</v>
      </c>
      <c r="R540" s="1850" t="str">
        <f t="shared" si="145"/>
        <v/>
      </c>
      <c r="S540" s="1807">
        <f>Q540/$S$1</f>
        <v>0</v>
      </c>
      <c r="U540" s="1764">
        <f>((1-I540)*O540)+((1-J540)*Q540)</f>
        <v>0</v>
      </c>
      <c r="V540" s="1764">
        <f>L540-W540</f>
        <v>0</v>
      </c>
      <c r="W540" s="1764">
        <f t="shared" si="135"/>
        <v>1448.25</v>
      </c>
      <c r="X540" s="1768">
        <v>1448.25</v>
      </c>
      <c r="Y540" s="1784">
        <v>616311</v>
      </c>
      <c r="Z540" s="1770">
        <v>42566</v>
      </c>
      <c r="AA540" s="1843" t="s">
        <v>104</v>
      </c>
      <c r="AB540" s="1843"/>
      <c r="AG540" s="1946"/>
      <c r="AH540" s="1867"/>
      <c r="AK540" s="1868"/>
      <c r="AL540" s="1868"/>
    </row>
    <row r="541" spans="1:98" x14ac:dyDescent="0.25">
      <c r="A541" s="1866" t="s">
        <v>1143</v>
      </c>
      <c r="C541" s="1782" t="s">
        <v>1089</v>
      </c>
      <c r="D541" s="1762" t="s">
        <v>352</v>
      </c>
      <c r="E541" s="1762">
        <v>1</v>
      </c>
      <c r="F541" s="1762">
        <v>13</v>
      </c>
      <c r="G541" s="1762">
        <v>0</v>
      </c>
      <c r="H541" s="1762">
        <v>0</v>
      </c>
      <c r="I541" s="1783">
        <v>1</v>
      </c>
      <c r="J541" s="1783">
        <v>1</v>
      </c>
      <c r="K541" s="1783"/>
      <c r="L541" s="1764">
        <v>1378.72</v>
      </c>
      <c r="N541" s="1764">
        <f t="shared" si="143"/>
        <v>0</v>
      </c>
      <c r="O541" s="1764">
        <v>0</v>
      </c>
      <c r="P541" s="1850" t="str">
        <f t="shared" si="144"/>
        <v/>
      </c>
      <c r="Q541" s="1764">
        <v>0</v>
      </c>
      <c r="R541" s="1850" t="str">
        <f t="shared" si="145"/>
        <v/>
      </c>
      <c r="S541" s="1807">
        <f>Q541/$S$1</f>
        <v>0</v>
      </c>
      <c r="U541" s="1764">
        <f>((1-I541)*O541)+((1-J541)*Q541)</f>
        <v>0</v>
      </c>
      <c r="V541" s="1764">
        <f>L541-W541</f>
        <v>0</v>
      </c>
      <c r="W541" s="1764">
        <f t="shared" si="135"/>
        <v>1378.72</v>
      </c>
      <c r="X541" s="1768">
        <v>1378.72</v>
      </c>
      <c r="Y541" s="1784">
        <v>616312</v>
      </c>
      <c r="Z541" s="1770">
        <v>42566</v>
      </c>
      <c r="AA541" s="1843" t="s">
        <v>104</v>
      </c>
      <c r="AB541" s="1843"/>
      <c r="AG541" s="1946"/>
      <c r="AH541" s="1867"/>
      <c r="AK541" s="1868"/>
      <c r="AL541" s="1868"/>
    </row>
    <row r="542" spans="1:98" x14ac:dyDescent="0.25">
      <c r="A542" s="1866" t="s">
        <v>1144</v>
      </c>
      <c r="C542" s="1782" t="s">
        <v>1090</v>
      </c>
      <c r="D542" s="1762" t="s">
        <v>352</v>
      </c>
      <c r="E542" s="1762">
        <v>1</v>
      </c>
      <c r="F542" s="1762">
        <v>7</v>
      </c>
      <c r="G542" s="1762">
        <v>0</v>
      </c>
      <c r="H542" s="1762">
        <v>0</v>
      </c>
      <c r="I542" s="1783">
        <v>1</v>
      </c>
      <c r="J542" s="1783">
        <v>1</v>
      </c>
      <c r="K542" s="1783"/>
      <c r="L542" s="1764">
        <v>803.45</v>
      </c>
      <c r="N542" s="1764">
        <f t="shared" si="143"/>
        <v>0</v>
      </c>
      <c r="O542" s="1764">
        <v>0</v>
      </c>
      <c r="P542" s="1850" t="str">
        <f t="shared" si="144"/>
        <v/>
      </c>
      <c r="Q542" s="1764">
        <v>0</v>
      </c>
      <c r="R542" s="1850" t="str">
        <f t="shared" si="145"/>
        <v/>
      </c>
      <c r="S542" s="1807">
        <f>Q542/$S$1</f>
        <v>0</v>
      </c>
      <c r="U542" s="1764">
        <f>((1-I542)*O542)+((1-J542)*Q542)</f>
        <v>0</v>
      </c>
      <c r="V542" s="1764">
        <f>L542-W542</f>
        <v>0</v>
      </c>
      <c r="W542" s="1764">
        <f t="shared" si="135"/>
        <v>803.45</v>
      </c>
      <c r="X542" s="1768">
        <v>803.45</v>
      </c>
      <c r="Y542" s="1784">
        <v>616313</v>
      </c>
      <c r="Z542" s="1770">
        <v>42566</v>
      </c>
      <c r="AA542" s="1843" t="s">
        <v>104</v>
      </c>
      <c r="AB542" s="1843"/>
      <c r="AG542" s="1946"/>
      <c r="AH542" s="1867"/>
      <c r="AK542" s="1868"/>
      <c r="AL542" s="1868"/>
    </row>
    <row r="543" spans="1:98" x14ac:dyDescent="0.25">
      <c r="A543" s="1866" t="s">
        <v>1145</v>
      </c>
      <c r="C543" s="1782" t="s">
        <v>1087</v>
      </c>
      <c r="D543" s="1762" t="s">
        <v>352</v>
      </c>
      <c r="E543" s="1762">
        <v>1</v>
      </c>
      <c r="F543" s="1762">
        <v>14</v>
      </c>
      <c r="G543" s="1762">
        <v>0</v>
      </c>
      <c r="H543" s="1762">
        <v>0</v>
      </c>
      <c r="I543" s="1783">
        <v>1</v>
      </c>
      <c r="J543" s="1783">
        <v>1</v>
      </c>
      <c r="L543" s="1764">
        <v>1477.27</v>
      </c>
      <c r="N543" s="1764">
        <f t="shared" si="143"/>
        <v>0</v>
      </c>
      <c r="O543" s="1764">
        <v>0</v>
      </c>
      <c r="P543" s="1850" t="str">
        <f t="shared" si="144"/>
        <v/>
      </c>
      <c r="Q543" s="1764">
        <v>0</v>
      </c>
      <c r="R543" s="1850" t="str">
        <f t="shared" si="145"/>
        <v/>
      </c>
      <c r="S543" s="1807">
        <f t="shared" si="137"/>
        <v>0</v>
      </c>
      <c r="U543" s="1764">
        <f t="shared" si="138"/>
        <v>0</v>
      </c>
      <c r="V543" s="1764">
        <f t="shared" si="139"/>
        <v>0</v>
      </c>
      <c r="W543" s="1764">
        <f t="shared" si="135"/>
        <v>1477.27</v>
      </c>
      <c r="X543" s="1768">
        <v>819.67</v>
      </c>
      <c r="Y543" s="1784">
        <v>616314</v>
      </c>
      <c r="Z543" s="1770">
        <v>42566</v>
      </c>
      <c r="AA543" s="1843" t="s">
        <v>104</v>
      </c>
      <c r="AB543" s="1843"/>
      <c r="AC543" s="1764">
        <v>657.6</v>
      </c>
      <c r="AD543" s="1762">
        <v>616570</v>
      </c>
      <c r="AE543" s="1773">
        <v>42671</v>
      </c>
      <c r="AF543" s="1844" t="s">
        <v>104</v>
      </c>
      <c r="AG543" s="1946"/>
      <c r="AH543" s="1867"/>
      <c r="AK543" s="1868"/>
      <c r="AL543" s="1868"/>
    </row>
    <row r="544" spans="1:98" x14ac:dyDescent="0.25">
      <c r="A544" s="1866">
        <v>2016241</v>
      </c>
      <c r="C544" s="1782" t="s">
        <v>1187</v>
      </c>
      <c r="D544" s="1762" t="s">
        <v>469</v>
      </c>
      <c r="E544" s="1762">
        <v>1</v>
      </c>
      <c r="F544" s="1762">
        <v>0</v>
      </c>
      <c r="G544" s="1762">
        <v>0</v>
      </c>
      <c r="H544" s="1762">
        <v>0</v>
      </c>
      <c r="I544" s="1783">
        <v>1</v>
      </c>
      <c r="J544" s="1783">
        <v>1</v>
      </c>
      <c r="K544" s="1919" t="s">
        <v>1078</v>
      </c>
      <c r="L544" s="1764">
        <v>90</v>
      </c>
      <c r="M544" s="1764">
        <v>82.5</v>
      </c>
      <c r="N544" s="1764">
        <f>O544+Q544</f>
        <v>55</v>
      </c>
      <c r="O544" s="1764">
        <v>55</v>
      </c>
      <c r="P544" s="1850">
        <f>IF(N544&lt;=0,"",O544/N544)</f>
        <v>1</v>
      </c>
      <c r="Q544" s="1764">
        <v>0</v>
      </c>
      <c r="R544" s="1850">
        <f>IF(N544&lt;=0,"",Q544/N544)</f>
        <v>0</v>
      </c>
      <c r="S544" s="1807">
        <f t="shared" si="137"/>
        <v>0</v>
      </c>
      <c r="U544" s="1764">
        <f t="shared" si="138"/>
        <v>0</v>
      </c>
      <c r="V544" s="1764">
        <f t="shared" si="139"/>
        <v>0</v>
      </c>
      <c r="W544" s="1764">
        <f t="shared" si="135"/>
        <v>90</v>
      </c>
      <c r="X544" s="1768">
        <v>90</v>
      </c>
      <c r="Y544" s="1784">
        <v>616253</v>
      </c>
      <c r="Z544" s="1770">
        <v>42538</v>
      </c>
      <c r="AA544" s="1843" t="s">
        <v>104</v>
      </c>
      <c r="AB544" s="1843"/>
      <c r="AG544" s="1946"/>
      <c r="AH544" s="1867"/>
      <c r="AK544" s="1868"/>
      <c r="AL544" s="1868"/>
    </row>
    <row r="545" spans="1:98" s="1936" customFormat="1" x14ac:dyDescent="0.25">
      <c r="A545" s="1866">
        <v>2016242</v>
      </c>
      <c r="B545" s="1935"/>
      <c r="C545" s="1935" t="s">
        <v>1084</v>
      </c>
      <c r="D545" s="1936" t="s">
        <v>317</v>
      </c>
      <c r="E545" s="1936">
        <v>1</v>
      </c>
      <c r="F545" s="1936">
        <v>11</v>
      </c>
      <c r="G545" s="1936">
        <v>7</v>
      </c>
      <c r="H545" s="1936">
        <v>3</v>
      </c>
      <c r="I545" s="1937">
        <v>1</v>
      </c>
      <c r="J545" s="1937">
        <v>1</v>
      </c>
      <c r="K545" s="1948" t="s">
        <v>1067</v>
      </c>
      <c r="L545" s="1938">
        <v>3385.01</v>
      </c>
      <c r="M545" s="1938">
        <v>3385.01</v>
      </c>
      <c r="N545" s="1938">
        <f>O545+Q545</f>
        <v>2390.29</v>
      </c>
      <c r="O545" s="1938">
        <v>1876.28</v>
      </c>
      <c r="P545" s="1939">
        <f>IF(N545&lt;=0,"",O545/N545)</f>
        <v>0.78495914721644655</v>
      </c>
      <c r="Q545" s="1938">
        <v>514.01</v>
      </c>
      <c r="R545" s="1939">
        <f>IF(N545&lt;=0,"",Q545/N545)</f>
        <v>0.21504085278355345</v>
      </c>
      <c r="S545" s="1940">
        <f t="shared" si="137"/>
        <v>20.560400000000001</v>
      </c>
      <c r="T545" s="1941"/>
      <c r="U545" s="1938">
        <f t="shared" si="138"/>
        <v>0</v>
      </c>
      <c r="V545" s="1938">
        <f t="shared" si="139"/>
        <v>0</v>
      </c>
      <c r="W545" s="1764">
        <f t="shared" si="135"/>
        <v>3385.01</v>
      </c>
      <c r="X545" s="1887">
        <v>3385.01</v>
      </c>
      <c r="Y545" s="1780">
        <v>616410</v>
      </c>
      <c r="Z545" s="1942">
        <v>42627</v>
      </c>
      <c r="AA545" s="1847" t="s">
        <v>104</v>
      </c>
      <c r="AB545" s="1847"/>
      <c r="AC545" s="1938"/>
      <c r="AE545" s="1943"/>
      <c r="AF545" s="1944"/>
      <c r="AG545" s="1947"/>
      <c r="AH545" s="1867"/>
      <c r="AI545" s="1780"/>
      <c r="AJ545" s="1780"/>
      <c r="AK545" s="1868"/>
      <c r="AL545" s="1868"/>
      <c r="AM545" s="1938"/>
      <c r="AP545" s="1944"/>
      <c r="AQ545" s="1944"/>
      <c r="AR545" s="1887"/>
      <c r="AS545" s="1780"/>
      <c r="AT545" s="1780"/>
      <c r="AU545" s="1847"/>
      <c r="AV545" s="1847"/>
      <c r="AW545" s="1938"/>
      <c r="AZ545" s="1944"/>
      <c r="BA545" s="1944"/>
      <c r="BB545" s="1780"/>
      <c r="BC545" s="1780"/>
      <c r="BD545" s="1780"/>
      <c r="BE545" s="1780"/>
      <c r="BF545" s="1780"/>
      <c r="BL545" s="1780"/>
      <c r="BM545" s="1780"/>
      <c r="BN545" s="1780"/>
      <c r="BO545" s="1780"/>
      <c r="BP545" s="1780"/>
      <c r="BV545" s="1780"/>
      <c r="BW545" s="1780"/>
      <c r="BX545" s="1780"/>
      <c r="BY545" s="1780"/>
      <c r="BZ545" s="1780"/>
      <c r="CF545" s="1780"/>
      <c r="CG545" s="1780"/>
      <c r="CH545" s="1780"/>
      <c r="CI545" s="1780"/>
      <c r="CJ545" s="1780"/>
      <c r="CP545" s="1780"/>
      <c r="CQ545" s="1780"/>
      <c r="CR545" s="1780"/>
      <c r="CS545" s="1780"/>
      <c r="CT545" s="1780"/>
    </row>
    <row r="546" spans="1:98" x14ac:dyDescent="0.25">
      <c r="A546" s="1866">
        <v>2016243</v>
      </c>
      <c r="C546" s="1782" t="s">
        <v>1085</v>
      </c>
      <c r="D546" s="1762" t="s">
        <v>317</v>
      </c>
      <c r="E546" s="1762">
        <v>1</v>
      </c>
      <c r="F546" s="1762">
        <v>9</v>
      </c>
      <c r="G546" s="1762">
        <v>4</v>
      </c>
      <c r="H546" s="1762">
        <v>5</v>
      </c>
      <c r="I546" s="1783">
        <v>1</v>
      </c>
      <c r="J546" s="1783">
        <v>1</v>
      </c>
      <c r="K546" s="1919" t="s">
        <v>1067</v>
      </c>
      <c r="L546" s="1764">
        <v>3379.05</v>
      </c>
      <c r="M546" s="1764">
        <v>3379.05</v>
      </c>
      <c r="N546" s="1764">
        <f>O546+Q546</f>
        <v>2385.73</v>
      </c>
      <c r="O546" s="1764">
        <v>1908.17</v>
      </c>
      <c r="P546" s="1850">
        <f>IF(N546&lt;=0,"",O546/N546)</f>
        <v>0.79982646820889203</v>
      </c>
      <c r="Q546" s="1764">
        <v>477.56</v>
      </c>
      <c r="R546" s="1850">
        <f>IF(N546&lt;=0,"",Q546/N546)</f>
        <v>0.20017353179110797</v>
      </c>
      <c r="S546" s="1807">
        <f t="shared" si="137"/>
        <v>19.102399999999999</v>
      </c>
      <c r="U546" s="1764">
        <f t="shared" si="138"/>
        <v>0</v>
      </c>
      <c r="V546" s="1764">
        <f t="shared" si="139"/>
        <v>0</v>
      </c>
      <c r="W546" s="1764">
        <f t="shared" si="135"/>
        <v>3379.05</v>
      </c>
      <c r="X546" s="1768">
        <v>3379.05</v>
      </c>
      <c r="Y546" s="1784">
        <v>616323</v>
      </c>
      <c r="Z546" s="1770">
        <v>42569</v>
      </c>
      <c r="AA546" s="1843" t="s">
        <v>104</v>
      </c>
      <c r="AB546" s="1843"/>
      <c r="AG546" s="1946"/>
      <c r="AH546" s="1867"/>
      <c r="AK546" s="1868"/>
      <c r="AL546" s="1868"/>
    </row>
    <row r="547" spans="1:98" x14ac:dyDescent="0.25">
      <c r="A547" s="1866">
        <v>2016244</v>
      </c>
      <c r="C547" s="1782" t="s">
        <v>1086</v>
      </c>
      <c r="D547" s="1762" t="s">
        <v>317</v>
      </c>
      <c r="E547" s="1762">
        <v>1</v>
      </c>
      <c r="F547" s="1762">
        <v>9</v>
      </c>
      <c r="G547" s="1762">
        <v>4</v>
      </c>
      <c r="H547" s="1762">
        <v>5</v>
      </c>
      <c r="I547" s="1783">
        <v>1</v>
      </c>
      <c r="J547" s="1783">
        <v>1</v>
      </c>
      <c r="K547" s="1919" t="s">
        <v>1067</v>
      </c>
      <c r="L547" s="1764">
        <v>3880.97</v>
      </c>
      <c r="M547" s="1764">
        <v>3880.97</v>
      </c>
      <c r="N547" s="1764">
        <f>O547+Q547</f>
        <v>2734.9</v>
      </c>
      <c r="O547" s="1764">
        <v>2201.61</v>
      </c>
      <c r="P547" s="1850">
        <f>IF(N547&lt;=0,"",O547/N547)</f>
        <v>0.80500566748327185</v>
      </c>
      <c r="Q547" s="1764">
        <v>533.29</v>
      </c>
      <c r="R547" s="1850">
        <f>IF(N547&lt;=0,"",Q547/N547)</f>
        <v>0.19499433251672821</v>
      </c>
      <c r="S547" s="1807">
        <f t="shared" si="137"/>
        <v>21.331599999999998</v>
      </c>
      <c r="U547" s="1764">
        <f t="shared" si="138"/>
        <v>0</v>
      </c>
      <c r="V547" s="1764">
        <f t="shared" si="139"/>
        <v>0</v>
      </c>
      <c r="W547" s="1764">
        <f t="shared" si="135"/>
        <v>3880.97</v>
      </c>
      <c r="X547" s="1768">
        <v>3880.97</v>
      </c>
      <c r="Y547" s="1784">
        <v>616340</v>
      </c>
      <c r="Z547" s="1770">
        <v>42573</v>
      </c>
      <c r="AA547" s="1843" t="s">
        <v>104</v>
      </c>
      <c r="AB547" s="1843"/>
      <c r="AG547" s="1946"/>
      <c r="AH547" s="1867"/>
      <c r="AK547" s="1868"/>
      <c r="AL547" s="1868"/>
    </row>
    <row r="548" spans="1:98" x14ac:dyDescent="0.25">
      <c r="A548" s="1866">
        <v>2016245</v>
      </c>
      <c r="C548" s="1782">
        <v>525016</v>
      </c>
      <c r="D548" s="1762" t="s">
        <v>26</v>
      </c>
      <c r="E548" s="1762">
        <v>1</v>
      </c>
      <c r="F548" s="1762">
        <v>10</v>
      </c>
      <c r="G548" s="1762">
        <v>5</v>
      </c>
      <c r="H548" s="1762">
        <v>3</v>
      </c>
      <c r="I548" s="1783">
        <v>1</v>
      </c>
      <c r="J548" s="1783">
        <v>1</v>
      </c>
      <c r="K548" s="1919" t="s">
        <v>1078</v>
      </c>
      <c r="L548" s="1764">
        <v>3410</v>
      </c>
      <c r="M548" s="1764">
        <v>2822.14</v>
      </c>
      <c r="N548" s="1764">
        <f t="shared" ref="N548:N565" si="146">O548+Q548</f>
        <v>2099.37</v>
      </c>
      <c r="O548" s="1764">
        <v>1690.62</v>
      </c>
      <c r="P548" s="1850">
        <f t="shared" ref="P548:P566" si="147">IF(N548&lt;=0,"",O548/N548)</f>
        <v>0.80529873247688588</v>
      </c>
      <c r="Q548" s="1764">
        <v>408.75</v>
      </c>
      <c r="R548" s="1850">
        <f t="shared" ref="R548:R566" si="148">IF(N548&lt;=0,"",Q548/N548)</f>
        <v>0.19470126752311409</v>
      </c>
      <c r="S548" s="1807">
        <f t="shared" si="137"/>
        <v>16.350000000000001</v>
      </c>
      <c r="U548" s="1764">
        <f t="shared" si="138"/>
        <v>0</v>
      </c>
      <c r="V548" s="1764">
        <f t="shared" si="139"/>
        <v>0</v>
      </c>
      <c r="W548" s="1764">
        <f t="shared" si="135"/>
        <v>3410</v>
      </c>
      <c r="X548" s="1768">
        <v>3410</v>
      </c>
      <c r="Y548" s="1784">
        <v>616232</v>
      </c>
      <c r="Z548" s="1770">
        <v>42534</v>
      </c>
      <c r="AA548" s="1843" t="s">
        <v>104</v>
      </c>
      <c r="AB548" s="1843"/>
      <c r="AG548" s="1946"/>
      <c r="AH548" s="1867"/>
      <c r="AK548" s="1868"/>
      <c r="AL548" s="1868"/>
    </row>
    <row r="549" spans="1:98" x14ac:dyDescent="0.25">
      <c r="A549" s="1866">
        <v>2016246</v>
      </c>
      <c r="C549" s="1782">
        <v>537616</v>
      </c>
      <c r="D549" s="1762" t="s">
        <v>26</v>
      </c>
      <c r="E549" s="1762">
        <v>1</v>
      </c>
      <c r="F549" s="1762">
        <v>10</v>
      </c>
      <c r="G549" s="1762">
        <v>5</v>
      </c>
      <c r="H549" s="1762">
        <v>3</v>
      </c>
      <c r="I549" s="1783">
        <v>1</v>
      </c>
      <c r="J549" s="1783">
        <v>1</v>
      </c>
      <c r="K549" s="1919" t="s">
        <v>1067</v>
      </c>
      <c r="L549" s="1764">
        <v>4859.57</v>
      </c>
      <c r="N549" s="1764">
        <f t="shared" si="146"/>
        <v>3816.87</v>
      </c>
      <c r="O549" s="1764">
        <v>3291.87</v>
      </c>
      <c r="P549" s="1850">
        <f t="shared" si="147"/>
        <v>0.86245274269231076</v>
      </c>
      <c r="Q549" s="1764">
        <v>525</v>
      </c>
      <c r="R549" s="1850">
        <f t="shared" si="148"/>
        <v>0.1375472573076893</v>
      </c>
      <c r="S549" s="1807">
        <f t="shared" si="137"/>
        <v>21</v>
      </c>
      <c r="U549" s="1764">
        <f t="shared" si="138"/>
        <v>0</v>
      </c>
      <c r="V549" s="1764">
        <f t="shared" si="139"/>
        <v>0</v>
      </c>
      <c r="W549" s="1764">
        <f t="shared" si="135"/>
        <v>4859.57</v>
      </c>
      <c r="X549" s="1768">
        <v>4859.57</v>
      </c>
      <c r="Y549" s="1784">
        <v>616233</v>
      </c>
      <c r="Z549" s="1770">
        <v>42534</v>
      </c>
      <c r="AA549" s="1843" t="s">
        <v>104</v>
      </c>
      <c r="AB549" s="1843"/>
      <c r="AG549" s="1946"/>
      <c r="AH549" s="1867"/>
      <c r="AK549" s="1868"/>
      <c r="AL549" s="1868"/>
    </row>
    <row r="550" spans="1:98" x14ac:dyDescent="0.25">
      <c r="A550" s="1866">
        <v>2016247</v>
      </c>
      <c r="C550" s="1782" t="s">
        <v>1093</v>
      </c>
      <c r="D550" s="1762" t="s">
        <v>26</v>
      </c>
      <c r="E550" s="1762">
        <v>7</v>
      </c>
      <c r="F550" s="1762">
        <v>58</v>
      </c>
      <c r="G550" s="1762">
        <v>43</v>
      </c>
      <c r="H550" s="1762">
        <v>8</v>
      </c>
      <c r="I550" s="1783">
        <v>1</v>
      </c>
      <c r="J550" s="1783">
        <v>1</v>
      </c>
      <c r="L550" s="1764">
        <v>21186</v>
      </c>
      <c r="N550" s="1764">
        <f t="shared" si="146"/>
        <v>13226.97</v>
      </c>
      <c r="O550" s="1764">
        <v>10626.97</v>
      </c>
      <c r="P550" s="1850">
        <f t="shared" si="147"/>
        <v>0.8034319273423921</v>
      </c>
      <c r="Q550" s="1764">
        <v>2600</v>
      </c>
      <c r="R550" s="1850">
        <f t="shared" si="148"/>
        <v>0.19656807265760792</v>
      </c>
      <c r="S550" s="1807">
        <f t="shared" si="137"/>
        <v>104</v>
      </c>
      <c r="U550" s="1764">
        <f t="shared" si="138"/>
        <v>0</v>
      </c>
      <c r="V550" s="1764">
        <f t="shared" si="139"/>
        <v>0</v>
      </c>
      <c r="W550" s="1764">
        <f t="shared" si="135"/>
        <v>21186</v>
      </c>
      <c r="X550" s="1768">
        <v>21186</v>
      </c>
      <c r="Y550" s="1784">
        <v>616250</v>
      </c>
      <c r="Z550" s="1770">
        <v>42538</v>
      </c>
      <c r="AA550" s="1843" t="s">
        <v>104</v>
      </c>
      <c r="AB550" s="1843"/>
      <c r="AG550" s="1946"/>
      <c r="AH550" s="1867"/>
      <c r="AK550" s="1868"/>
      <c r="AL550" s="1868"/>
    </row>
    <row r="551" spans="1:98" x14ac:dyDescent="0.25">
      <c r="A551" s="1866">
        <v>2016248</v>
      </c>
      <c r="C551" s="1782">
        <v>536016</v>
      </c>
      <c r="D551" s="1762" t="s">
        <v>26</v>
      </c>
      <c r="E551" s="1762">
        <v>1</v>
      </c>
      <c r="F551" s="1762">
        <v>11</v>
      </c>
      <c r="G551" s="1762">
        <v>6</v>
      </c>
      <c r="H551" s="1762">
        <v>3</v>
      </c>
      <c r="I551" s="1783">
        <v>1</v>
      </c>
      <c r="J551" s="1783">
        <v>1</v>
      </c>
      <c r="K551" s="1919" t="s">
        <v>1067</v>
      </c>
      <c r="L551" s="1764">
        <v>3846.52</v>
      </c>
      <c r="M551" s="1764">
        <v>3846.52</v>
      </c>
      <c r="N551" s="1764">
        <f t="shared" si="146"/>
        <v>2621.59</v>
      </c>
      <c r="O551" s="1764">
        <v>2119.9</v>
      </c>
      <c r="P551" s="1850">
        <f t="shared" si="147"/>
        <v>0.8086314030798103</v>
      </c>
      <c r="Q551" s="1764">
        <v>501.69</v>
      </c>
      <c r="R551" s="1850">
        <f t="shared" si="148"/>
        <v>0.19136859692018965</v>
      </c>
      <c r="S551" s="1807">
        <f t="shared" si="137"/>
        <v>20.067599999999999</v>
      </c>
      <c r="U551" s="1764">
        <f t="shared" si="138"/>
        <v>0</v>
      </c>
      <c r="V551" s="1764">
        <f t="shared" si="139"/>
        <v>0</v>
      </c>
      <c r="W551" s="1764">
        <f t="shared" si="135"/>
        <v>3846.52</v>
      </c>
      <c r="X551" s="1768">
        <v>3846.52</v>
      </c>
      <c r="Y551" s="1784">
        <v>616234</v>
      </c>
      <c r="Z551" s="1770">
        <v>42534</v>
      </c>
      <c r="AA551" s="1843" t="s">
        <v>104</v>
      </c>
      <c r="AB551" s="1843"/>
      <c r="AG551" s="1946"/>
      <c r="AH551" s="1867"/>
      <c r="AK551" s="1868"/>
      <c r="AL551" s="1868"/>
    </row>
    <row r="552" spans="1:98" x14ac:dyDescent="0.25">
      <c r="A552" s="1866">
        <v>2016249</v>
      </c>
      <c r="C552" s="1782" t="s">
        <v>1108</v>
      </c>
      <c r="D552" s="1762" t="s">
        <v>26</v>
      </c>
      <c r="E552" s="1762">
        <v>0</v>
      </c>
      <c r="F552" s="1762">
        <v>0</v>
      </c>
      <c r="G552" s="1762">
        <v>0</v>
      </c>
      <c r="H552" s="1762">
        <v>0</v>
      </c>
      <c r="I552" s="1783">
        <v>1</v>
      </c>
      <c r="J552" s="1783">
        <v>1</v>
      </c>
      <c r="L552" s="1764">
        <v>72.5</v>
      </c>
      <c r="N552" s="1764">
        <f t="shared" si="146"/>
        <v>36.25</v>
      </c>
      <c r="O552" s="1764">
        <v>36.25</v>
      </c>
      <c r="P552" s="1850">
        <f t="shared" si="147"/>
        <v>1</v>
      </c>
      <c r="Q552" s="1764">
        <v>0</v>
      </c>
      <c r="R552" s="1850">
        <f t="shared" si="148"/>
        <v>0</v>
      </c>
      <c r="S552" s="1807">
        <f t="shared" si="137"/>
        <v>0</v>
      </c>
      <c r="U552" s="1764">
        <f t="shared" si="138"/>
        <v>0</v>
      </c>
      <c r="V552" s="1764">
        <f t="shared" si="139"/>
        <v>0</v>
      </c>
      <c r="W552" s="1764">
        <f t="shared" si="135"/>
        <v>72.5</v>
      </c>
      <c r="X552" s="1768">
        <v>72.5</v>
      </c>
      <c r="Y552" s="1784">
        <v>616350</v>
      </c>
      <c r="Z552" s="1770">
        <v>42608</v>
      </c>
      <c r="AA552" s="1843" t="s">
        <v>104</v>
      </c>
      <c r="AB552" s="1843"/>
      <c r="AG552" s="1946"/>
      <c r="AH552" s="1867"/>
      <c r="AK552" s="1868"/>
      <c r="AL552" s="1868"/>
    </row>
    <row r="553" spans="1:98" x14ac:dyDescent="0.25">
      <c r="A553" s="1866">
        <v>2016250</v>
      </c>
      <c r="C553" s="1782">
        <v>566116</v>
      </c>
      <c r="D553" s="1762" t="s">
        <v>26</v>
      </c>
      <c r="E553" s="1762">
        <v>1</v>
      </c>
      <c r="F553" s="1762">
        <v>6</v>
      </c>
      <c r="G553" s="1762">
        <v>3</v>
      </c>
      <c r="H553" s="1762">
        <v>0</v>
      </c>
      <c r="I553" s="1783">
        <v>1</v>
      </c>
      <c r="J553" s="1783">
        <v>1</v>
      </c>
      <c r="K553" s="1919" t="s">
        <v>1078</v>
      </c>
      <c r="L553" s="1764">
        <v>685</v>
      </c>
      <c r="M553" s="1764">
        <v>900.32</v>
      </c>
      <c r="N553" s="1764">
        <f t="shared" si="146"/>
        <v>617.36</v>
      </c>
      <c r="O553" s="1764">
        <v>474.86</v>
      </c>
      <c r="P553" s="1850">
        <f t="shared" si="147"/>
        <v>0.76917843721653489</v>
      </c>
      <c r="Q553" s="1764">
        <v>142.5</v>
      </c>
      <c r="R553" s="1850">
        <f t="shared" si="148"/>
        <v>0.23082156278346508</v>
      </c>
      <c r="S553" s="1807">
        <f t="shared" si="137"/>
        <v>5.7</v>
      </c>
      <c r="U553" s="1764">
        <f t="shared" si="138"/>
        <v>0</v>
      </c>
      <c r="V553" s="1764">
        <f t="shared" si="139"/>
        <v>0</v>
      </c>
      <c r="W553" s="1764">
        <f t="shared" si="135"/>
        <v>685</v>
      </c>
      <c r="X553" s="1768">
        <v>685</v>
      </c>
      <c r="Y553" s="1784">
        <v>616235</v>
      </c>
      <c r="Z553" s="1770">
        <v>42534</v>
      </c>
      <c r="AA553" s="1843" t="s">
        <v>104</v>
      </c>
      <c r="AB553" s="1843"/>
      <c r="AG553" s="1946"/>
      <c r="AH553" s="1867"/>
      <c r="AK553" s="1868"/>
      <c r="AL553" s="1868"/>
    </row>
    <row r="554" spans="1:98" x14ac:dyDescent="0.25">
      <c r="A554" s="1866">
        <v>2016251</v>
      </c>
      <c r="C554" s="1782" t="s">
        <v>1161</v>
      </c>
      <c r="D554" s="1762" t="s">
        <v>26</v>
      </c>
      <c r="E554" s="1762">
        <v>5</v>
      </c>
      <c r="F554" s="1762">
        <v>35</v>
      </c>
      <c r="G554" s="1762">
        <v>20</v>
      </c>
      <c r="H554" s="1762">
        <v>15</v>
      </c>
      <c r="I554" s="1783">
        <v>1</v>
      </c>
      <c r="J554" s="1783">
        <v>1</v>
      </c>
      <c r="K554" s="1919" t="s">
        <v>1078</v>
      </c>
      <c r="L554" s="1764">
        <v>9890</v>
      </c>
      <c r="M554" s="1764">
        <v>10382.040000000001</v>
      </c>
      <c r="N554" s="1764">
        <f t="shared" si="146"/>
        <v>7076.23</v>
      </c>
      <c r="O554" s="1764">
        <v>5576.23</v>
      </c>
      <c r="P554" s="1850">
        <f t="shared" si="147"/>
        <v>0.78802271831186943</v>
      </c>
      <c r="Q554" s="1764">
        <v>1500</v>
      </c>
      <c r="R554" s="1850">
        <f t="shared" si="148"/>
        <v>0.21197728168813057</v>
      </c>
      <c r="S554" s="1807">
        <f t="shared" si="137"/>
        <v>60</v>
      </c>
      <c r="U554" s="1764">
        <f t="shared" si="138"/>
        <v>0</v>
      </c>
      <c r="V554" s="1764">
        <f t="shared" si="139"/>
        <v>0</v>
      </c>
      <c r="W554" s="1764">
        <f t="shared" si="135"/>
        <v>9890</v>
      </c>
      <c r="X554" s="1768">
        <v>9890</v>
      </c>
      <c r="Y554" s="1784">
        <v>616236</v>
      </c>
      <c r="Z554" s="1770">
        <v>42534</v>
      </c>
      <c r="AA554" s="1843" t="s">
        <v>104</v>
      </c>
      <c r="AB554" s="1843"/>
      <c r="AG554" s="1946"/>
      <c r="AH554" s="1867"/>
      <c r="AK554" s="1868"/>
      <c r="AL554" s="1868"/>
    </row>
    <row r="555" spans="1:98" x14ac:dyDescent="0.25">
      <c r="A555" s="1866">
        <v>2016252</v>
      </c>
      <c r="C555" s="1782">
        <v>569216</v>
      </c>
      <c r="D555" s="1762" t="s">
        <v>26</v>
      </c>
      <c r="E555" s="1762">
        <v>1</v>
      </c>
      <c r="F555" s="1762">
        <v>7</v>
      </c>
      <c r="G555" s="1762">
        <v>4</v>
      </c>
      <c r="H555" s="1762">
        <v>3</v>
      </c>
      <c r="I555" s="1783">
        <v>1</v>
      </c>
      <c r="J555" s="1783">
        <v>1</v>
      </c>
      <c r="K555" s="1919" t="s">
        <v>1078</v>
      </c>
      <c r="L555" s="1764">
        <v>1983</v>
      </c>
      <c r="M555" s="1764">
        <v>2183.89</v>
      </c>
      <c r="N555" s="1764">
        <f t="shared" si="146"/>
        <v>1445.84</v>
      </c>
      <c r="O555" s="1764">
        <v>1090.01</v>
      </c>
      <c r="P555" s="1850">
        <f t="shared" si="147"/>
        <v>0.75389393017207995</v>
      </c>
      <c r="Q555" s="1764">
        <v>355.83</v>
      </c>
      <c r="R555" s="1850">
        <f t="shared" si="148"/>
        <v>0.2461060698279201</v>
      </c>
      <c r="S555" s="1807">
        <f t="shared" si="137"/>
        <v>14.2332</v>
      </c>
      <c r="U555" s="1764">
        <f t="shared" si="138"/>
        <v>0</v>
      </c>
      <c r="V555" s="1764">
        <f t="shared" si="139"/>
        <v>0</v>
      </c>
      <c r="W555" s="1764">
        <f t="shared" si="135"/>
        <v>1983</v>
      </c>
      <c r="X555" s="1768">
        <v>1983</v>
      </c>
      <c r="Y555" s="1784">
        <v>616237</v>
      </c>
      <c r="Z555" s="1770">
        <v>42534</v>
      </c>
      <c r="AA555" s="1843" t="s">
        <v>104</v>
      </c>
      <c r="AB555" s="1843"/>
      <c r="AG555" s="1946"/>
      <c r="AH555" s="1867"/>
      <c r="AK555" s="1868"/>
      <c r="AL555" s="1868"/>
    </row>
    <row r="556" spans="1:98" x14ac:dyDescent="0.25">
      <c r="A556" s="1866">
        <v>2016253</v>
      </c>
      <c r="C556" s="1782">
        <v>581116</v>
      </c>
      <c r="D556" s="1762" t="s">
        <v>26</v>
      </c>
      <c r="E556" s="1762">
        <v>1</v>
      </c>
      <c r="F556" s="1762">
        <v>8</v>
      </c>
      <c r="G556" s="1762">
        <v>4</v>
      </c>
      <c r="H556" s="1762">
        <v>1</v>
      </c>
      <c r="I556" s="1783">
        <v>1</v>
      </c>
      <c r="J556" s="1783">
        <v>1</v>
      </c>
      <c r="K556" s="1919" t="s">
        <v>1078</v>
      </c>
      <c r="L556" s="1764">
        <v>1453</v>
      </c>
      <c r="M556" s="1764">
        <v>1689.27</v>
      </c>
      <c r="N556" s="1764">
        <f t="shared" si="146"/>
        <v>1150.2</v>
      </c>
      <c r="O556" s="1764">
        <v>903.6</v>
      </c>
      <c r="P556" s="1850">
        <f t="shared" si="147"/>
        <v>0.78560250391236308</v>
      </c>
      <c r="Q556" s="1764">
        <v>246.6</v>
      </c>
      <c r="R556" s="1850">
        <f t="shared" si="148"/>
        <v>0.21439749608763692</v>
      </c>
      <c r="S556" s="1807">
        <f>Q556/$S$1</f>
        <v>9.863999999999999</v>
      </c>
      <c r="U556" s="1764">
        <f t="shared" si="138"/>
        <v>0</v>
      </c>
      <c r="V556" s="1764">
        <f t="shared" si="139"/>
        <v>0</v>
      </c>
      <c r="W556" s="1764">
        <f t="shared" si="135"/>
        <v>1453</v>
      </c>
      <c r="X556" s="1768">
        <v>1453</v>
      </c>
      <c r="Y556" s="1784">
        <v>616238</v>
      </c>
      <c r="Z556" s="1770">
        <v>42534</v>
      </c>
      <c r="AA556" s="1843" t="s">
        <v>104</v>
      </c>
      <c r="AB556" s="1843"/>
      <c r="AG556" s="1946"/>
      <c r="AH556" s="1867"/>
      <c r="AK556" s="1868"/>
      <c r="AL556" s="1868"/>
    </row>
    <row r="557" spans="1:98" x14ac:dyDescent="0.25">
      <c r="A557" s="1866">
        <v>2016254</v>
      </c>
      <c r="C557" s="1782" t="s">
        <v>1191</v>
      </c>
      <c r="D557" s="1762" t="s">
        <v>26</v>
      </c>
      <c r="E557" s="1762">
        <v>1</v>
      </c>
      <c r="F557" s="1762">
        <v>7</v>
      </c>
      <c r="G557" s="1762">
        <v>4</v>
      </c>
      <c r="H557" s="1762">
        <v>5</v>
      </c>
      <c r="I557" s="1783">
        <v>1</v>
      </c>
      <c r="J557" s="1783">
        <v>1</v>
      </c>
      <c r="K557" s="1783"/>
      <c r="L557" s="1764">
        <v>4426</v>
      </c>
      <c r="M557" s="1764">
        <v>3679.91</v>
      </c>
      <c r="N557" s="1764">
        <f>O557+Q557</f>
        <v>2489.7600000000002</v>
      </c>
      <c r="O557" s="1764">
        <v>2031.43</v>
      </c>
      <c r="P557" s="1850">
        <f>IF(N557&lt;=0,"",O557/N557)</f>
        <v>0.81591398367714152</v>
      </c>
      <c r="Q557" s="1764">
        <v>458.33</v>
      </c>
      <c r="R557" s="1850">
        <f>IF(N557&lt;=0,"",Q557/N557)</f>
        <v>0.1840860163228584</v>
      </c>
      <c r="S557" s="1807">
        <f>Q557/$S$1</f>
        <v>18.333199999999998</v>
      </c>
      <c r="U557" s="1764">
        <f>((1-I557)*O557)+((1-J557)*Q557)</f>
        <v>0</v>
      </c>
      <c r="V557" s="1764">
        <f>L557-W557</f>
        <v>0</v>
      </c>
      <c r="W557" s="1764">
        <f t="shared" si="135"/>
        <v>4426</v>
      </c>
      <c r="X557" s="1768">
        <v>4426</v>
      </c>
      <c r="Y557" s="1784">
        <v>616239</v>
      </c>
      <c r="Z557" s="1770">
        <v>42534</v>
      </c>
      <c r="AA557" s="1843" t="s">
        <v>104</v>
      </c>
      <c r="AB557" s="1843"/>
      <c r="AG557" s="1946"/>
      <c r="AH557" s="1867"/>
      <c r="AK557" s="1868"/>
      <c r="AL557" s="1868"/>
    </row>
    <row r="558" spans="1:98" x14ac:dyDescent="0.25">
      <c r="A558" s="1866" t="s">
        <v>1111</v>
      </c>
      <c r="C558" s="1782" t="s">
        <v>1110</v>
      </c>
      <c r="D558" s="1762" t="s">
        <v>26</v>
      </c>
      <c r="E558" s="1762">
        <v>1</v>
      </c>
      <c r="F558" s="1762">
        <v>8</v>
      </c>
      <c r="G558" s="1762">
        <v>4</v>
      </c>
      <c r="H558" s="1762">
        <v>3</v>
      </c>
      <c r="I558" s="1783">
        <v>1</v>
      </c>
      <c r="J558" s="1783">
        <v>1</v>
      </c>
      <c r="K558" s="1919" t="s">
        <v>1067</v>
      </c>
      <c r="L558" s="1764">
        <v>4943.62</v>
      </c>
      <c r="M558" s="1764">
        <v>4943.62</v>
      </c>
      <c r="N558" s="1764">
        <f t="shared" si="146"/>
        <v>3353.52</v>
      </c>
      <c r="O558" s="1764">
        <v>2866.43</v>
      </c>
      <c r="P558" s="1850">
        <f t="shared" si="147"/>
        <v>0.85475261814451675</v>
      </c>
      <c r="Q558" s="1764">
        <v>487.09</v>
      </c>
      <c r="R558" s="1850">
        <f t="shared" si="148"/>
        <v>0.14524738185548319</v>
      </c>
      <c r="S558" s="1807">
        <f t="shared" si="137"/>
        <v>19.483599999999999</v>
      </c>
      <c r="U558" s="1764">
        <f t="shared" si="138"/>
        <v>0</v>
      </c>
      <c r="V558" s="1764">
        <f t="shared" si="139"/>
        <v>0</v>
      </c>
      <c r="W558" s="1764">
        <f t="shared" si="135"/>
        <v>4943.62</v>
      </c>
      <c r="X558" s="1768">
        <v>4943.62</v>
      </c>
      <c r="Y558" s="1784">
        <v>616240</v>
      </c>
      <c r="Z558" s="1770">
        <v>42534</v>
      </c>
      <c r="AA558" s="1843" t="s">
        <v>104</v>
      </c>
      <c r="AB558" s="1843"/>
      <c r="AG558" s="1946"/>
      <c r="AH558" s="1867"/>
      <c r="AK558" s="1868"/>
      <c r="AL558" s="1868"/>
    </row>
    <row r="559" spans="1:98" x14ac:dyDescent="0.25">
      <c r="A559" s="1866">
        <v>2016256</v>
      </c>
      <c r="C559" s="1782" t="s">
        <v>1116</v>
      </c>
      <c r="D559" s="1762" t="s">
        <v>317</v>
      </c>
      <c r="E559" s="1762">
        <v>1</v>
      </c>
      <c r="F559" s="1762">
        <v>1</v>
      </c>
      <c r="G559" s="1762">
        <v>0</v>
      </c>
      <c r="H559" s="1762">
        <v>1</v>
      </c>
      <c r="I559" s="1783">
        <v>1</v>
      </c>
      <c r="J559" s="1783">
        <v>1</v>
      </c>
      <c r="L559" s="1764">
        <v>499.53</v>
      </c>
      <c r="M559" s="1764">
        <v>499.53</v>
      </c>
      <c r="N559" s="1764">
        <f t="shared" si="146"/>
        <v>373.68</v>
      </c>
      <c r="O559" s="1764">
        <v>273.68</v>
      </c>
      <c r="P559" s="1850">
        <f t="shared" si="147"/>
        <v>0.73239135088846075</v>
      </c>
      <c r="Q559" s="1764">
        <v>100</v>
      </c>
      <c r="R559" s="1850">
        <f t="shared" si="148"/>
        <v>0.26760864911153925</v>
      </c>
      <c r="S559" s="1807">
        <f t="shared" si="137"/>
        <v>4</v>
      </c>
      <c r="U559" s="1764">
        <f t="shared" si="138"/>
        <v>0</v>
      </c>
      <c r="V559" s="1764">
        <f t="shared" si="139"/>
        <v>0</v>
      </c>
      <c r="W559" s="1764">
        <f t="shared" si="135"/>
        <v>499.53</v>
      </c>
      <c r="X559" s="1768">
        <v>499.53</v>
      </c>
      <c r="Y559" s="1784">
        <v>616276</v>
      </c>
      <c r="Z559" s="1770">
        <v>42552</v>
      </c>
      <c r="AA559" s="1843" t="s">
        <v>104</v>
      </c>
      <c r="AB559" s="1843"/>
      <c r="AG559" s="1946"/>
      <c r="AH559" s="1867"/>
      <c r="AK559" s="1868"/>
      <c r="AL559" s="1868"/>
    </row>
    <row r="560" spans="1:98" x14ac:dyDescent="0.25">
      <c r="A560" s="1866">
        <v>2016257</v>
      </c>
      <c r="C560" s="1782">
        <v>588716</v>
      </c>
      <c r="D560" s="1762" t="s">
        <v>26</v>
      </c>
      <c r="E560" s="1762">
        <v>1</v>
      </c>
      <c r="F560" s="1762">
        <v>12</v>
      </c>
      <c r="G560" s="1762">
        <v>8</v>
      </c>
      <c r="H560" s="1762">
        <v>1</v>
      </c>
      <c r="I560" s="1783">
        <v>1</v>
      </c>
      <c r="J560" s="1783">
        <v>1</v>
      </c>
      <c r="K560" s="1919" t="s">
        <v>1078</v>
      </c>
      <c r="L560" s="1764">
        <v>2280</v>
      </c>
      <c r="M560" s="1764">
        <v>2454.7199999999998</v>
      </c>
      <c r="N560" s="1764">
        <f t="shared" si="146"/>
        <v>1672.2</v>
      </c>
      <c r="O560" s="1764">
        <v>1297.2</v>
      </c>
      <c r="P560" s="1850">
        <f t="shared" si="147"/>
        <v>0.77574452816648731</v>
      </c>
      <c r="Q560" s="1764">
        <v>375</v>
      </c>
      <c r="R560" s="1850">
        <f t="shared" si="148"/>
        <v>0.22425547183351274</v>
      </c>
      <c r="S560" s="1807">
        <f t="shared" si="137"/>
        <v>15</v>
      </c>
      <c r="U560" s="1764">
        <f t="shared" si="138"/>
        <v>0</v>
      </c>
      <c r="V560" s="1764">
        <f t="shared" si="139"/>
        <v>0</v>
      </c>
      <c r="W560" s="1764">
        <f t="shared" si="135"/>
        <v>2280</v>
      </c>
      <c r="X560" s="1768">
        <v>2280</v>
      </c>
      <c r="Y560" s="1784">
        <v>616241</v>
      </c>
      <c r="Z560" s="1770">
        <v>42534</v>
      </c>
      <c r="AA560" s="1843" t="s">
        <v>104</v>
      </c>
      <c r="AB560" s="1843"/>
      <c r="AG560" s="1946"/>
      <c r="AH560" s="1867"/>
      <c r="AK560" s="1868"/>
      <c r="AL560" s="1868"/>
    </row>
    <row r="561" spans="1:53" x14ac:dyDescent="0.25">
      <c r="A561" s="1866">
        <v>2016258</v>
      </c>
      <c r="C561" s="1782">
        <v>503116</v>
      </c>
      <c r="D561" s="1762" t="s">
        <v>26</v>
      </c>
      <c r="E561" s="1762">
        <v>1</v>
      </c>
      <c r="F561" s="1762">
        <v>10</v>
      </c>
      <c r="G561" s="1762">
        <v>7</v>
      </c>
      <c r="H561" s="1762">
        <v>2</v>
      </c>
      <c r="I561" s="1783">
        <v>1</v>
      </c>
      <c r="J561" s="1783">
        <v>1</v>
      </c>
      <c r="K561" s="1919" t="s">
        <v>1078</v>
      </c>
      <c r="L561" s="1764">
        <v>3363</v>
      </c>
      <c r="M561" s="1764">
        <v>3223.9</v>
      </c>
      <c r="N561" s="1764">
        <f t="shared" si="146"/>
        <v>2184.5299999999997</v>
      </c>
      <c r="O561" s="1764">
        <v>1679.53</v>
      </c>
      <c r="P561" s="1850">
        <f t="shared" si="147"/>
        <v>0.76882899296416174</v>
      </c>
      <c r="Q561" s="1764">
        <v>505</v>
      </c>
      <c r="R561" s="1850">
        <f t="shared" si="148"/>
        <v>0.2311710070358384</v>
      </c>
      <c r="S561" s="1807">
        <f t="shared" ref="S561:S571" si="149">Q561/$S$1</f>
        <v>20.2</v>
      </c>
      <c r="U561" s="1764">
        <f t="shared" ref="U561:U571" si="150">((1-I561)*O561)+((1-J561)*Q561)</f>
        <v>0</v>
      </c>
      <c r="V561" s="1764">
        <f t="shared" ref="V561:V571" si="151">L561-W561</f>
        <v>0</v>
      </c>
      <c r="W561" s="1764">
        <f t="shared" si="135"/>
        <v>3363</v>
      </c>
      <c r="X561" s="1768">
        <v>3363</v>
      </c>
      <c r="Y561" s="1784">
        <v>616242</v>
      </c>
      <c r="Z561" s="1770">
        <v>42534</v>
      </c>
      <c r="AA561" s="1843" t="s">
        <v>104</v>
      </c>
      <c r="AB561" s="1780"/>
      <c r="AC561" s="1762"/>
      <c r="AE561" s="1762"/>
      <c r="AF561" s="1762"/>
      <c r="AG561" s="1762"/>
      <c r="AH561" s="1780"/>
      <c r="AK561" s="1780"/>
      <c r="AL561" s="1780"/>
      <c r="AM561" s="1762"/>
      <c r="AP561" s="1762"/>
      <c r="AQ561" s="1762"/>
      <c r="AR561" s="1780"/>
      <c r="AS561" s="1780"/>
      <c r="AT561" s="1780"/>
      <c r="AU561" s="1780"/>
      <c r="AV561" s="1780"/>
      <c r="AW561" s="1762"/>
      <c r="AZ561" s="1762"/>
      <c r="BA561" s="1762"/>
    </row>
    <row r="562" spans="1:53" x14ac:dyDescent="0.25">
      <c r="A562" s="1866">
        <v>2016259</v>
      </c>
      <c r="C562" s="1782" t="s">
        <v>1120</v>
      </c>
      <c r="D562" s="1762" t="s">
        <v>26</v>
      </c>
      <c r="E562" s="1762">
        <v>0</v>
      </c>
      <c r="F562" s="1762">
        <v>0</v>
      </c>
      <c r="G562" s="1762">
        <v>0</v>
      </c>
      <c r="H562" s="1762">
        <v>0</v>
      </c>
      <c r="I562" s="1783">
        <v>1</v>
      </c>
      <c r="J562" s="1783">
        <v>1</v>
      </c>
      <c r="L562" s="1764">
        <v>844.23</v>
      </c>
      <c r="N562" s="1764">
        <f t="shared" si="146"/>
        <v>562.82000000000005</v>
      </c>
      <c r="O562" s="1764">
        <v>562.82000000000005</v>
      </c>
      <c r="P562" s="1850">
        <f t="shared" si="147"/>
        <v>1</v>
      </c>
      <c r="Q562" s="1764">
        <v>0</v>
      </c>
      <c r="R562" s="1850">
        <f t="shared" si="148"/>
        <v>0</v>
      </c>
      <c r="S562" s="1807">
        <f t="shared" si="149"/>
        <v>0</v>
      </c>
      <c r="U562" s="1764">
        <f t="shared" si="150"/>
        <v>0</v>
      </c>
      <c r="V562" s="1764">
        <f t="shared" si="151"/>
        <v>0</v>
      </c>
      <c r="W562" s="1764">
        <f t="shared" si="135"/>
        <v>844.23</v>
      </c>
      <c r="X562" s="1768">
        <v>844.23</v>
      </c>
      <c r="Y562" s="1784">
        <v>616350</v>
      </c>
      <c r="Z562" s="1770">
        <v>42608</v>
      </c>
      <c r="AA562" s="1843" t="s">
        <v>104</v>
      </c>
      <c r="AB562" s="1780"/>
      <c r="AC562" s="1762"/>
      <c r="AE562" s="1762"/>
      <c r="AF562" s="1762"/>
      <c r="AG562" s="1762"/>
      <c r="AH562" s="1780"/>
      <c r="AK562" s="1780"/>
      <c r="AL562" s="1780"/>
      <c r="AM562" s="1762"/>
      <c r="AP562" s="1762"/>
      <c r="AQ562" s="1762"/>
      <c r="AR562" s="1780"/>
      <c r="AS562" s="1780"/>
      <c r="AT562" s="1780"/>
      <c r="AU562" s="1780"/>
      <c r="AV562" s="1780"/>
      <c r="AW562" s="1762"/>
      <c r="AZ562" s="1762"/>
      <c r="BA562" s="1762"/>
    </row>
    <row r="563" spans="1:53" x14ac:dyDescent="0.25">
      <c r="A563" s="1866">
        <v>2016260</v>
      </c>
      <c r="C563" s="1782">
        <v>582416</v>
      </c>
      <c r="D563" s="1762" t="s">
        <v>26</v>
      </c>
      <c r="E563" s="1762">
        <v>1</v>
      </c>
      <c r="F563" s="1762">
        <v>10</v>
      </c>
      <c r="G563" s="1762">
        <v>5</v>
      </c>
      <c r="H563" s="1762">
        <v>3</v>
      </c>
      <c r="I563" s="1783">
        <v>1</v>
      </c>
      <c r="J563" s="1783">
        <v>1</v>
      </c>
      <c r="K563" s="1919" t="s">
        <v>1078</v>
      </c>
      <c r="L563" s="1764">
        <v>5850</v>
      </c>
      <c r="M563" s="1764">
        <v>5647.53</v>
      </c>
      <c r="N563" s="1764">
        <f t="shared" si="146"/>
        <v>3826.97</v>
      </c>
      <c r="O563" s="1764">
        <v>3076.97</v>
      </c>
      <c r="P563" s="1850">
        <f t="shared" si="147"/>
        <v>0.80402250344267134</v>
      </c>
      <c r="Q563" s="1764">
        <v>750</v>
      </c>
      <c r="R563" s="1850">
        <f t="shared" si="148"/>
        <v>0.19597749655732866</v>
      </c>
      <c r="S563" s="1807">
        <f t="shared" si="149"/>
        <v>30</v>
      </c>
      <c r="U563" s="1764">
        <f t="shared" si="150"/>
        <v>0</v>
      </c>
      <c r="V563" s="1764">
        <f t="shared" si="151"/>
        <v>0</v>
      </c>
      <c r="W563" s="1764">
        <f t="shared" si="135"/>
        <v>5850</v>
      </c>
      <c r="X563" s="1768">
        <v>5850</v>
      </c>
      <c r="Y563" s="1784">
        <v>616243</v>
      </c>
      <c r="Z563" s="1770">
        <v>42534</v>
      </c>
      <c r="AA563" s="1843" t="s">
        <v>104</v>
      </c>
      <c r="AB563" s="1780"/>
      <c r="AC563" s="1762"/>
      <c r="AE563" s="1762"/>
      <c r="AF563" s="1762"/>
      <c r="AG563" s="1762"/>
      <c r="AH563" s="1780"/>
      <c r="AK563" s="1780"/>
      <c r="AL563" s="1780"/>
      <c r="AM563" s="1762"/>
      <c r="AP563" s="1762"/>
      <c r="AQ563" s="1762"/>
      <c r="AR563" s="1780"/>
      <c r="AS563" s="1780"/>
      <c r="AT563" s="1780"/>
      <c r="AU563" s="1780"/>
      <c r="AV563" s="1780"/>
      <c r="AW563" s="1762"/>
      <c r="AZ563" s="1762"/>
      <c r="BA563" s="1762"/>
    </row>
    <row r="564" spans="1:53" x14ac:dyDescent="0.25">
      <c r="A564" s="1866" t="s">
        <v>1641</v>
      </c>
      <c r="C564" s="1782" t="s">
        <v>1642</v>
      </c>
      <c r="D564" s="1762" t="s">
        <v>26</v>
      </c>
      <c r="E564" s="1762">
        <v>1</v>
      </c>
      <c r="F564" s="1762">
        <v>10</v>
      </c>
      <c r="G564" s="1762">
        <v>5</v>
      </c>
      <c r="H564" s="1762">
        <v>3</v>
      </c>
      <c r="I564" s="1783">
        <v>1</v>
      </c>
      <c r="J564" s="1783">
        <v>1</v>
      </c>
      <c r="L564" s="1764">
        <v>2580</v>
      </c>
      <c r="N564" s="1764">
        <f>O564+Q564</f>
        <v>1940</v>
      </c>
      <c r="O564" s="1764">
        <v>1940</v>
      </c>
      <c r="P564" s="1850">
        <f>IF(N564&lt;=0,"",O564/N564)</f>
        <v>1</v>
      </c>
      <c r="Q564" s="1764">
        <v>0</v>
      </c>
      <c r="R564" s="1850">
        <f>IF(N564&lt;=0,"",Q564/N564)</f>
        <v>0</v>
      </c>
      <c r="S564" s="1807">
        <f t="shared" si="149"/>
        <v>0</v>
      </c>
      <c r="U564" s="1764">
        <f t="shared" si="150"/>
        <v>0</v>
      </c>
      <c r="V564" s="1764">
        <f t="shared" si="151"/>
        <v>0</v>
      </c>
      <c r="W564" s="1764">
        <f t="shared" si="135"/>
        <v>2580</v>
      </c>
      <c r="X564" s="1768">
        <v>2580</v>
      </c>
      <c r="Y564" s="1784">
        <v>616420</v>
      </c>
      <c r="Z564" s="1770">
        <v>42629</v>
      </c>
      <c r="AA564" s="1843" t="s">
        <v>104</v>
      </c>
      <c r="AB564" s="1780"/>
      <c r="AC564" s="1762"/>
      <c r="AE564" s="1762"/>
      <c r="AF564" s="1762"/>
      <c r="AG564" s="1762"/>
      <c r="AH564" s="1780"/>
      <c r="AK564" s="1780"/>
      <c r="AL564" s="1780"/>
      <c r="AM564" s="1762"/>
      <c r="AP564" s="1762"/>
      <c r="AQ564" s="1762"/>
      <c r="AR564" s="1780"/>
      <c r="AS564" s="1780"/>
      <c r="AT564" s="1780"/>
      <c r="AU564" s="1780"/>
      <c r="AV564" s="1780"/>
      <c r="AW564" s="1762"/>
      <c r="AZ564" s="1762"/>
      <c r="BA564" s="1762"/>
    </row>
    <row r="565" spans="1:53" x14ac:dyDescent="0.25">
      <c r="A565" s="1866">
        <v>2016261</v>
      </c>
      <c r="C565" s="1782" t="s">
        <v>1137</v>
      </c>
      <c r="D565" s="1762" t="s">
        <v>26</v>
      </c>
      <c r="E565" s="1862">
        <v>1</v>
      </c>
      <c r="F565" s="1862">
        <v>10</v>
      </c>
      <c r="G565" s="1862">
        <v>3</v>
      </c>
      <c r="H565" s="1862">
        <v>5</v>
      </c>
      <c r="I565" s="1783">
        <v>1</v>
      </c>
      <c r="J565" s="1783">
        <v>1</v>
      </c>
      <c r="K565" s="1783"/>
      <c r="L565" s="1764">
        <v>4610</v>
      </c>
      <c r="N565" s="1764">
        <f t="shared" si="146"/>
        <v>2377.38</v>
      </c>
      <c r="O565" s="1764">
        <v>1816.96</v>
      </c>
      <c r="P565" s="1850">
        <f t="shared" si="147"/>
        <v>0.76426991057382498</v>
      </c>
      <c r="Q565" s="1764">
        <v>560.41999999999996</v>
      </c>
      <c r="R565" s="1850">
        <f t="shared" si="148"/>
        <v>0.23573008942617502</v>
      </c>
      <c r="S565" s="1807">
        <f t="shared" si="149"/>
        <v>22.416799999999999</v>
      </c>
      <c r="U565" s="1764">
        <f t="shared" si="150"/>
        <v>0</v>
      </c>
      <c r="V565" s="1764">
        <f t="shared" si="151"/>
        <v>0</v>
      </c>
      <c r="W565" s="1764">
        <f t="shared" si="135"/>
        <v>4610</v>
      </c>
      <c r="X565" s="1768">
        <v>4610</v>
      </c>
      <c r="Y565" s="1784">
        <v>616260</v>
      </c>
      <c r="Z565" s="1770">
        <v>42541</v>
      </c>
      <c r="AA565" s="1843" t="s">
        <v>104</v>
      </c>
      <c r="AB565" s="1780"/>
      <c r="AC565" s="1762"/>
      <c r="AE565" s="1762"/>
      <c r="AF565" s="1762"/>
      <c r="AG565" s="1762"/>
      <c r="AH565" s="1780"/>
      <c r="AK565" s="1780"/>
      <c r="AL565" s="1780"/>
      <c r="AM565" s="1762"/>
      <c r="AP565" s="1762"/>
      <c r="AQ565" s="1762"/>
      <c r="AR565" s="1780"/>
      <c r="AS565" s="1780"/>
      <c r="AT565" s="1780"/>
      <c r="AU565" s="1780"/>
      <c r="AV565" s="1780"/>
      <c r="AW565" s="1762"/>
      <c r="AZ565" s="1762"/>
      <c r="BA565" s="1762"/>
    </row>
    <row r="566" spans="1:53" x14ac:dyDescent="0.25">
      <c r="A566" s="1866">
        <v>2016262</v>
      </c>
      <c r="C566" s="1782" t="s">
        <v>1138</v>
      </c>
      <c r="D566" s="1762" t="s">
        <v>26</v>
      </c>
      <c r="E566" s="1813">
        <v>1</v>
      </c>
      <c r="F566" s="1862">
        <v>13</v>
      </c>
      <c r="G566" s="1862">
        <v>4</v>
      </c>
      <c r="H566" s="1862">
        <v>5</v>
      </c>
      <c r="I566" s="1783">
        <v>1</v>
      </c>
      <c r="J566" s="1783">
        <v>1</v>
      </c>
      <c r="K566" s="1783" t="s">
        <v>1078</v>
      </c>
      <c r="L566" s="1764">
        <v>6040</v>
      </c>
      <c r="M566" s="1764">
        <v>6039.89</v>
      </c>
      <c r="N566" s="1764">
        <f t="shared" ref="N566:N571" si="152">O566+Q566</f>
        <v>4079.46</v>
      </c>
      <c r="O566" s="1764">
        <v>3404.46</v>
      </c>
      <c r="P566" s="1850">
        <f t="shared" si="147"/>
        <v>0.83453692400464763</v>
      </c>
      <c r="Q566" s="1764">
        <v>675</v>
      </c>
      <c r="R566" s="1850">
        <f t="shared" si="148"/>
        <v>0.16546307599535232</v>
      </c>
      <c r="S566" s="1807">
        <f t="shared" si="149"/>
        <v>27</v>
      </c>
      <c r="U566" s="1764">
        <f t="shared" si="150"/>
        <v>0</v>
      </c>
      <c r="V566" s="1764">
        <f t="shared" si="151"/>
        <v>0</v>
      </c>
      <c r="W566" s="1764">
        <f t="shared" si="135"/>
        <v>6040</v>
      </c>
      <c r="X566" s="1768">
        <v>6040</v>
      </c>
      <c r="Y566" s="1784">
        <v>616261</v>
      </c>
      <c r="Z566" s="1770">
        <v>42541</v>
      </c>
      <c r="AA566" s="1843" t="s">
        <v>104</v>
      </c>
      <c r="AB566" s="1780"/>
      <c r="AC566" s="1762"/>
      <c r="AE566" s="1762"/>
      <c r="AF566" s="1762"/>
      <c r="AG566" s="1762"/>
      <c r="AH566" s="1780"/>
      <c r="AK566" s="1780"/>
      <c r="AL566" s="1780"/>
      <c r="AM566" s="1762"/>
      <c r="AP566" s="1762"/>
      <c r="AQ566" s="1762"/>
      <c r="AR566" s="1780"/>
      <c r="AS566" s="1780"/>
      <c r="AT566" s="1780"/>
      <c r="AU566" s="1780"/>
      <c r="AV566" s="1780"/>
      <c r="AW566" s="1762"/>
      <c r="AZ566" s="1762"/>
      <c r="BA566" s="1762"/>
    </row>
    <row r="567" spans="1:53" x14ac:dyDescent="0.25">
      <c r="A567" s="1866">
        <v>2016263</v>
      </c>
      <c r="C567" s="1782">
        <v>581916</v>
      </c>
      <c r="D567" s="1762" t="s">
        <v>26</v>
      </c>
      <c r="E567" s="1762">
        <v>1</v>
      </c>
      <c r="F567" s="1762">
        <v>8</v>
      </c>
      <c r="G567" s="1762">
        <v>5</v>
      </c>
      <c r="H567" s="1762">
        <v>1</v>
      </c>
      <c r="I567" s="1783">
        <v>1</v>
      </c>
      <c r="J567" s="1783">
        <v>1</v>
      </c>
      <c r="K567" s="1919" t="s">
        <v>1078</v>
      </c>
      <c r="L567" s="1764">
        <v>2003</v>
      </c>
      <c r="M567" s="1764">
        <v>1975.73</v>
      </c>
      <c r="N567" s="1764">
        <f t="shared" si="152"/>
        <v>1343.46</v>
      </c>
      <c r="O567" s="1764">
        <v>1056.79</v>
      </c>
      <c r="P567" s="1850">
        <f>IF(N567&lt;=0,"",O567/N567)</f>
        <v>0.78661813526267987</v>
      </c>
      <c r="Q567" s="1764">
        <v>286.67</v>
      </c>
      <c r="R567" s="1850">
        <f>IF(N567&lt;=0,"",Q567/N567)</f>
        <v>0.21338186473732007</v>
      </c>
      <c r="S567" s="1807">
        <f t="shared" si="149"/>
        <v>11.466800000000001</v>
      </c>
      <c r="U567" s="1764">
        <f t="shared" si="150"/>
        <v>0</v>
      </c>
      <c r="V567" s="1764">
        <f t="shared" si="151"/>
        <v>0</v>
      </c>
      <c r="W567" s="1764">
        <f t="shared" si="135"/>
        <v>2003</v>
      </c>
      <c r="X567" s="1768">
        <v>2003</v>
      </c>
      <c r="Y567" s="1784">
        <v>616262</v>
      </c>
      <c r="Z567" s="1770">
        <v>42541</v>
      </c>
      <c r="AA567" s="1843" t="s">
        <v>104</v>
      </c>
      <c r="AB567" s="1780"/>
      <c r="AC567" s="1762"/>
      <c r="AE567" s="1762"/>
      <c r="AF567" s="1762"/>
      <c r="AG567" s="1762"/>
      <c r="AH567" s="1780"/>
      <c r="AK567" s="1780"/>
      <c r="AL567" s="1780"/>
      <c r="AM567" s="1762"/>
      <c r="AP567" s="1762"/>
      <c r="AQ567" s="1762"/>
      <c r="AR567" s="1780"/>
      <c r="AS567" s="1780"/>
      <c r="AT567" s="1780"/>
      <c r="AU567" s="1780"/>
      <c r="AV567" s="1780"/>
      <c r="AW567" s="1762"/>
      <c r="AZ567" s="1762"/>
      <c r="BA567" s="1762"/>
    </row>
    <row r="568" spans="1:53" x14ac:dyDescent="0.25">
      <c r="A568" s="1866">
        <v>2016264</v>
      </c>
      <c r="C568" s="1782">
        <v>582916</v>
      </c>
      <c r="D568" s="1762" t="s">
        <v>26</v>
      </c>
      <c r="E568" s="1762">
        <v>1</v>
      </c>
      <c r="F568" s="1762">
        <v>12</v>
      </c>
      <c r="G568" s="1762">
        <v>5</v>
      </c>
      <c r="H568" s="1762">
        <v>2</v>
      </c>
      <c r="I568" s="1783">
        <v>1</v>
      </c>
      <c r="J568" s="1783">
        <v>1</v>
      </c>
      <c r="K568" s="1919" t="s">
        <v>1078</v>
      </c>
      <c r="L568" s="1764">
        <v>3403</v>
      </c>
      <c r="M568" s="1764">
        <v>3475</v>
      </c>
      <c r="N568" s="1764">
        <f t="shared" si="152"/>
        <v>2435</v>
      </c>
      <c r="O568" s="1764">
        <v>1980</v>
      </c>
      <c r="P568" s="1850">
        <f>IF(N568&lt;=0,"",O568/N568)</f>
        <v>0.81314168377823404</v>
      </c>
      <c r="Q568" s="1764">
        <v>455</v>
      </c>
      <c r="R568" s="1850">
        <f>IF(N568&lt;=0,"",Q568/N568)</f>
        <v>0.18685831622176591</v>
      </c>
      <c r="S568" s="1807">
        <f t="shared" si="149"/>
        <v>18.2</v>
      </c>
      <c r="U568" s="1764">
        <f t="shared" si="150"/>
        <v>0</v>
      </c>
      <c r="V568" s="1764">
        <f t="shared" si="151"/>
        <v>0</v>
      </c>
      <c r="W568" s="1764">
        <f t="shared" si="135"/>
        <v>3403</v>
      </c>
      <c r="X568" s="1768">
        <v>3403</v>
      </c>
      <c r="Y568" s="1784">
        <v>616263</v>
      </c>
      <c r="Z568" s="1770">
        <v>42541</v>
      </c>
      <c r="AA568" s="1843" t="s">
        <v>104</v>
      </c>
      <c r="AB568" s="1780"/>
      <c r="AC568" s="1762"/>
      <c r="AE568" s="1762"/>
      <c r="AF568" s="1762"/>
      <c r="AG568" s="1762"/>
      <c r="AH568" s="1780"/>
      <c r="AK568" s="1780"/>
      <c r="AL568" s="1780"/>
      <c r="AM568" s="1762"/>
      <c r="AP568" s="1762"/>
      <c r="AQ568" s="1762"/>
      <c r="AR568" s="1780"/>
      <c r="AS568" s="1780"/>
      <c r="AT568" s="1780"/>
      <c r="AU568" s="1780"/>
      <c r="AV568" s="1780"/>
      <c r="AW568" s="1762"/>
      <c r="AZ568" s="1762"/>
      <c r="BA568" s="1762"/>
    </row>
    <row r="569" spans="1:53" x14ac:dyDescent="0.25">
      <c r="A569" s="1866">
        <v>2016265</v>
      </c>
      <c r="C569" s="1782" t="s">
        <v>1190</v>
      </c>
      <c r="D569" s="1762" t="s">
        <v>26</v>
      </c>
      <c r="E569" s="1762">
        <v>1</v>
      </c>
      <c r="F569" s="1762">
        <v>7</v>
      </c>
      <c r="G569" s="1762">
        <v>4</v>
      </c>
      <c r="H569" s="1762">
        <v>5</v>
      </c>
      <c r="I569" s="1783">
        <v>1</v>
      </c>
      <c r="J569" s="1783">
        <v>1</v>
      </c>
      <c r="K569" s="1783"/>
      <c r="L569" s="1764">
        <v>4426</v>
      </c>
      <c r="M569" s="1764">
        <v>3679.91</v>
      </c>
      <c r="N569" s="1764">
        <f t="shared" si="152"/>
        <v>2489.7600000000002</v>
      </c>
      <c r="O569" s="1764">
        <v>2031.43</v>
      </c>
      <c r="P569" s="1850">
        <f>IF(N569&lt;=0,"",O569/N569)</f>
        <v>0.81591398367714152</v>
      </c>
      <c r="Q569" s="1764">
        <v>458.33</v>
      </c>
      <c r="R569" s="1850">
        <f>IF(N569&lt;=0,"",Q569/N569)</f>
        <v>0.1840860163228584</v>
      </c>
      <c r="S569" s="1807">
        <f t="shared" si="149"/>
        <v>18.333199999999998</v>
      </c>
      <c r="U569" s="1764">
        <f t="shared" si="150"/>
        <v>0</v>
      </c>
      <c r="V569" s="1764">
        <f t="shared" si="151"/>
        <v>0</v>
      </c>
      <c r="W569" s="1764">
        <f t="shared" si="135"/>
        <v>4426</v>
      </c>
      <c r="X569" s="1768">
        <v>4426</v>
      </c>
      <c r="Y569" s="1784">
        <v>616265</v>
      </c>
      <c r="Z569" s="1770">
        <v>42541</v>
      </c>
      <c r="AA569" s="1843" t="s">
        <v>104</v>
      </c>
      <c r="AB569" s="1780"/>
      <c r="AC569" s="1762"/>
      <c r="AE569" s="1762"/>
      <c r="AF569" s="1762"/>
      <c r="AG569" s="1762"/>
      <c r="AH569" s="1780"/>
      <c r="AK569" s="1780"/>
      <c r="AL569" s="1780"/>
      <c r="AM569" s="1762"/>
      <c r="AP569" s="1762"/>
      <c r="AQ569" s="1762"/>
      <c r="AR569" s="1780"/>
      <c r="AS569" s="1780"/>
      <c r="AT569" s="1780"/>
      <c r="AU569" s="1780"/>
      <c r="AV569" s="1780"/>
      <c r="AW569" s="1762"/>
      <c r="AZ569" s="1762"/>
      <c r="BA569" s="1762"/>
    </row>
    <row r="570" spans="1:53" x14ac:dyDescent="0.25">
      <c r="A570" s="1866">
        <v>2016266</v>
      </c>
      <c r="C570" s="1782">
        <v>581716</v>
      </c>
      <c r="D570" s="1762" t="s">
        <v>26</v>
      </c>
      <c r="E570" s="1762">
        <v>1</v>
      </c>
      <c r="F570" s="1762">
        <v>8</v>
      </c>
      <c r="G570" s="1762">
        <v>5</v>
      </c>
      <c r="H570" s="1762">
        <v>1</v>
      </c>
      <c r="I570" s="1783">
        <v>1</v>
      </c>
      <c r="J570" s="1783">
        <v>1</v>
      </c>
      <c r="L570" s="1764">
        <v>2234.1</v>
      </c>
      <c r="M570" s="1764">
        <v>2209.64</v>
      </c>
      <c r="N570" s="1764">
        <f t="shared" si="152"/>
        <v>1503.1799999999998</v>
      </c>
      <c r="O570" s="1764">
        <v>1133.5999999999999</v>
      </c>
      <c r="P570" s="1850">
        <f>IF(N570&lt;=0,"",O570/N570)</f>
        <v>0.75413456804906931</v>
      </c>
      <c r="Q570" s="1764">
        <v>369.58</v>
      </c>
      <c r="R570" s="1850">
        <f>IF(N570&lt;=0,"",Q570/N570)</f>
        <v>0.24586543195093072</v>
      </c>
      <c r="S570" s="1807">
        <f t="shared" si="149"/>
        <v>14.783199999999999</v>
      </c>
      <c r="U570" s="1764">
        <f t="shared" si="150"/>
        <v>0</v>
      </c>
      <c r="V570" s="1764">
        <f t="shared" si="151"/>
        <v>0</v>
      </c>
      <c r="W570" s="1764">
        <f t="shared" si="135"/>
        <v>2234.1</v>
      </c>
      <c r="X570" s="1768">
        <v>2234.1</v>
      </c>
      <c r="Y570" s="1784">
        <v>616265</v>
      </c>
      <c r="Z570" s="1770">
        <v>42541</v>
      </c>
      <c r="AA570" s="1843" t="s">
        <v>104</v>
      </c>
      <c r="AB570" s="1780"/>
      <c r="AC570" s="1762"/>
      <c r="AE570" s="1762"/>
      <c r="AF570" s="1762"/>
      <c r="AG570" s="1762"/>
      <c r="AH570" s="1780"/>
      <c r="AK570" s="1780"/>
      <c r="AL570" s="1780"/>
      <c r="AM570" s="1762"/>
      <c r="AP570" s="1762"/>
      <c r="AQ570" s="1762"/>
      <c r="AR570" s="1780"/>
      <c r="AS570" s="1780"/>
      <c r="AT570" s="1780"/>
      <c r="AU570" s="1780"/>
      <c r="AV570" s="1780"/>
      <c r="AW570" s="1762"/>
      <c r="AZ570" s="1762"/>
      <c r="BA570" s="1762"/>
    </row>
    <row r="571" spans="1:53" x14ac:dyDescent="0.25">
      <c r="A571" s="1866">
        <v>2016267</v>
      </c>
      <c r="C571" s="1782">
        <v>593016</v>
      </c>
      <c r="D571" s="1762" t="s">
        <v>26</v>
      </c>
      <c r="E571" s="1762">
        <v>1</v>
      </c>
      <c r="F571" s="1762">
        <v>7</v>
      </c>
      <c r="G571" s="1762">
        <v>5</v>
      </c>
      <c r="H571" s="1762">
        <v>3</v>
      </c>
      <c r="I571" s="1783">
        <v>1</v>
      </c>
      <c r="J571" s="1783">
        <v>1</v>
      </c>
      <c r="L571" s="1764">
        <v>1948</v>
      </c>
      <c r="M571" s="1764">
        <v>2056.3200000000002</v>
      </c>
      <c r="N571" s="1764">
        <f t="shared" si="152"/>
        <v>1393.97</v>
      </c>
      <c r="O571" s="1764">
        <v>1068.97</v>
      </c>
      <c r="P571" s="1850">
        <f>IF(N571&lt;=0,"",O571/N571)</f>
        <v>0.76685294518533398</v>
      </c>
      <c r="Q571" s="1764">
        <v>325</v>
      </c>
      <c r="R571" s="1850">
        <f>IF(N571&lt;=0,"",Q571/N571)</f>
        <v>0.23314705481466602</v>
      </c>
      <c r="S571" s="1807">
        <f t="shared" si="149"/>
        <v>13</v>
      </c>
      <c r="U571" s="1764">
        <f t="shared" si="150"/>
        <v>0</v>
      </c>
      <c r="V571" s="1764">
        <f t="shared" si="151"/>
        <v>0</v>
      </c>
      <c r="W571" s="1764">
        <f t="shared" si="135"/>
        <v>1948</v>
      </c>
      <c r="X571" s="1768">
        <v>1948</v>
      </c>
      <c r="Y571" s="1784">
        <v>616266</v>
      </c>
      <c r="Z571" s="1770">
        <v>42541</v>
      </c>
      <c r="AA571" s="1843" t="s">
        <v>104</v>
      </c>
      <c r="AB571" s="1780"/>
      <c r="AC571" s="1762"/>
      <c r="AE571" s="1762"/>
      <c r="AF571" s="1762"/>
      <c r="AG571" s="1762"/>
      <c r="AH571" s="1780"/>
      <c r="AK571" s="1780"/>
      <c r="AL571" s="1780"/>
      <c r="AM571" s="1762"/>
      <c r="AP571" s="1762"/>
      <c r="AQ571" s="1762"/>
      <c r="AR571" s="1780"/>
      <c r="AS571" s="1780"/>
      <c r="AT571" s="1780"/>
      <c r="AU571" s="1780"/>
      <c r="AV571" s="1780"/>
      <c r="AW571" s="1762"/>
      <c r="AZ571" s="1762"/>
      <c r="BA571" s="1762"/>
    </row>
    <row r="572" spans="1:53" x14ac:dyDescent="0.25">
      <c r="A572" s="1866">
        <v>2016268</v>
      </c>
      <c r="C572" s="1782" t="s">
        <v>1147</v>
      </c>
      <c r="D572" s="1762" t="s">
        <v>352</v>
      </c>
      <c r="E572" s="1762">
        <v>1</v>
      </c>
      <c r="F572" s="1762">
        <v>9</v>
      </c>
      <c r="G572" s="1762">
        <v>7</v>
      </c>
      <c r="H572" s="1762">
        <v>2</v>
      </c>
      <c r="I572" s="1783">
        <v>1</v>
      </c>
      <c r="J572" s="1783">
        <v>1</v>
      </c>
      <c r="L572" s="1764">
        <v>2470.38</v>
      </c>
      <c r="N572" s="1764">
        <f t="shared" ref="N572:N582" si="153">O572+Q572</f>
        <v>1800.81</v>
      </c>
      <c r="O572" s="1764">
        <v>1380.55</v>
      </c>
      <c r="P572" s="1850">
        <f t="shared" ref="P572:P582" si="154">IF(N572&lt;=0,"",O572/N572)</f>
        <v>0.76662723996423832</v>
      </c>
      <c r="Q572" s="1764">
        <v>420.26</v>
      </c>
      <c r="R572" s="1850">
        <f t="shared" ref="R572:R582" si="155">IF(N572&lt;=0,"",Q572/N572)</f>
        <v>0.23337276003576168</v>
      </c>
      <c r="S572" s="1807">
        <f t="shared" ref="S572:S582" si="156">Q572/$S$1</f>
        <v>16.810400000000001</v>
      </c>
      <c r="U572" s="1764">
        <f t="shared" ref="U572:U582" si="157">((1-I572)*O572)+((1-J572)*Q572)</f>
        <v>0</v>
      </c>
      <c r="V572" s="1764">
        <f t="shared" ref="V572:V582" si="158">L572-W572</f>
        <v>0</v>
      </c>
      <c r="W572" s="1764">
        <f t="shared" si="135"/>
        <v>2470.38</v>
      </c>
      <c r="X572" s="1768">
        <v>2470.38</v>
      </c>
      <c r="Y572" s="1784">
        <v>616343</v>
      </c>
      <c r="Z572" s="1770">
        <v>42573</v>
      </c>
      <c r="AA572" s="1843" t="s">
        <v>104</v>
      </c>
      <c r="AB572" s="1780"/>
      <c r="AC572" s="1762"/>
      <c r="AE572" s="1762"/>
      <c r="AF572" s="1762"/>
      <c r="AG572" s="1762"/>
      <c r="AH572" s="1780"/>
      <c r="AK572" s="1780"/>
      <c r="AL572" s="1780"/>
      <c r="AM572" s="1762"/>
      <c r="AP572" s="1762"/>
      <c r="AQ572" s="1762"/>
      <c r="AR572" s="1780"/>
      <c r="AS572" s="1780"/>
      <c r="AT572" s="1780"/>
      <c r="AU572" s="1780"/>
      <c r="AV572" s="1780"/>
      <c r="AW572" s="1762"/>
      <c r="AZ572" s="1762"/>
      <c r="BA572" s="1762"/>
    </row>
    <row r="573" spans="1:53" x14ac:dyDescent="0.25">
      <c r="A573" s="1866">
        <v>2016269</v>
      </c>
      <c r="C573" s="1782" t="s">
        <v>1148</v>
      </c>
      <c r="D573" s="1762" t="s">
        <v>352</v>
      </c>
      <c r="E573" s="1762">
        <v>1</v>
      </c>
      <c r="F573" s="1762">
        <v>7</v>
      </c>
      <c r="G573" s="1762">
        <v>4</v>
      </c>
      <c r="H573" s="1762">
        <v>3</v>
      </c>
      <c r="I573" s="1783">
        <v>1</v>
      </c>
      <c r="J573" s="1783">
        <v>1</v>
      </c>
      <c r="L573" s="1764">
        <v>2440.6</v>
      </c>
      <c r="N573" s="1764">
        <f t="shared" si="153"/>
        <v>1782.24</v>
      </c>
      <c r="O573" s="1764">
        <v>1351.43</v>
      </c>
      <c r="P573" s="1850">
        <f t="shared" si="154"/>
        <v>0.75827610198402018</v>
      </c>
      <c r="Q573" s="1764">
        <v>430.81</v>
      </c>
      <c r="R573" s="1850">
        <f t="shared" si="155"/>
        <v>0.24172389801597988</v>
      </c>
      <c r="S573" s="1807">
        <f t="shared" si="156"/>
        <v>17.232399999999998</v>
      </c>
      <c r="U573" s="1764">
        <f t="shared" si="157"/>
        <v>0</v>
      </c>
      <c r="V573" s="1764">
        <f t="shared" si="158"/>
        <v>0</v>
      </c>
      <c r="W573" s="1764">
        <f t="shared" si="135"/>
        <v>2440.6</v>
      </c>
      <c r="X573" s="1768">
        <v>2440.6</v>
      </c>
      <c r="Y573" s="1784">
        <v>616344</v>
      </c>
      <c r="Z573" s="1770">
        <v>42573</v>
      </c>
      <c r="AA573" s="1843" t="s">
        <v>104</v>
      </c>
      <c r="AB573" s="1780"/>
      <c r="AC573" s="1762"/>
      <c r="AE573" s="1762"/>
      <c r="AF573" s="1762"/>
      <c r="AG573" s="1762"/>
      <c r="AH573" s="1780"/>
      <c r="AK573" s="1780"/>
      <c r="AL573" s="1780"/>
      <c r="AM573" s="1762"/>
      <c r="AP573" s="1762"/>
      <c r="AQ573" s="1762"/>
      <c r="AR573" s="1780"/>
      <c r="AS573" s="1780"/>
      <c r="AT573" s="1780"/>
      <c r="AU573" s="1780"/>
      <c r="AV573" s="1780"/>
      <c r="AW573" s="1762"/>
      <c r="AZ573" s="1762"/>
      <c r="BA573" s="1762"/>
    </row>
    <row r="574" spans="1:53" x14ac:dyDescent="0.25">
      <c r="A574" s="1866">
        <v>2016270</v>
      </c>
      <c r="C574" s="1782" t="s">
        <v>1149</v>
      </c>
      <c r="D574" s="1762" t="s">
        <v>352</v>
      </c>
      <c r="E574" s="1762">
        <v>1</v>
      </c>
      <c r="F574" s="1762">
        <v>8</v>
      </c>
      <c r="G574" s="1762">
        <v>6</v>
      </c>
      <c r="H574" s="1762">
        <v>3</v>
      </c>
      <c r="I574" s="1783">
        <v>1</v>
      </c>
      <c r="J574" s="1783">
        <v>1</v>
      </c>
      <c r="L574" s="1764">
        <v>2622.08</v>
      </c>
      <c r="N574" s="1764">
        <f t="shared" si="153"/>
        <v>1939.1899999999998</v>
      </c>
      <c r="O574" s="1764">
        <v>1513.36</v>
      </c>
      <c r="P574" s="1850">
        <f t="shared" si="154"/>
        <v>0.78040831481185446</v>
      </c>
      <c r="Q574" s="1764">
        <v>425.83</v>
      </c>
      <c r="R574" s="1850">
        <f t="shared" si="155"/>
        <v>0.21959168518814559</v>
      </c>
      <c r="S574" s="1807">
        <f t="shared" si="156"/>
        <v>17.033200000000001</v>
      </c>
      <c r="U574" s="1764">
        <f t="shared" si="157"/>
        <v>0</v>
      </c>
      <c r="V574" s="1764">
        <f t="shared" si="158"/>
        <v>0</v>
      </c>
      <c r="W574" s="1764">
        <f t="shared" si="135"/>
        <v>2622.08</v>
      </c>
      <c r="X574" s="1768">
        <v>2622.08</v>
      </c>
      <c r="Y574" s="1784">
        <v>616345</v>
      </c>
      <c r="Z574" s="1770">
        <v>42573</v>
      </c>
      <c r="AA574" s="1843" t="s">
        <v>104</v>
      </c>
      <c r="AB574" s="1780"/>
      <c r="AC574" s="1762"/>
      <c r="AE574" s="1762"/>
      <c r="AF574" s="1762"/>
      <c r="AG574" s="1762"/>
      <c r="AH574" s="1780"/>
      <c r="AK574" s="1780"/>
      <c r="AL574" s="1780"/>
      <c r="AM574" s="1762"/>
      <c r="AP574" s="1762"/>
      <c r="AQ574" s="1762"/>
      <c r="AR574" s="1780"/>
      <c r="AS574" s="1780"/>
      <c r="AT574" s="1780"/>
      <c r="AU574" s="1780"/>
      <c r="AV574" s="1780"/>
      <c r="AW574" s="1762"/>
      <c r="AZ574" s="1762"/>
      <c r="BA574" s="1762"/>
    </row>
    <row r="575" spans="1:53" x14ac:dyDescent="0.25">
      <c r="A575" s="1866">
        <v>2016271</v>
      </c>
      <c r="C575" s="1782" t="s">
        <v>1150</v>
      </c>
      <c r="D575" s="1762" t="s">
        <v>352</v>
      </c>
      <c r="E575" s="1762">
        <v>1</v>
      </c>
      <c r="F575" s="1762">
        <v>8</v>
      </c>
      <c r="G575" s="1762">
        <v>5</v>
      </c>
      <c r="H575" s="1762">
        <v>3</v>
      </c>
      <c r="I575" s="1783">
        <v>1</v>
      </c>
      <c r="J575" s="1783">
        <v>1</v>
      </c>
      <c r="L575" s="1764">
        <v>2321.5100000000002</v>
      </c>
      <c r="N575" s="1764">
        <f t="shared" si="153"/>
        <v>1695.7099999999998</v>
      </c>
      <c r="O575" s="1764">
        <v>1300.6199999999999</v>
      </c>
      <c r="P575" s="1850">
        <f t="shared" si="154"/>
        <v>0.76700615081588241</v>
      </c>
      <c r="Q575" s="1764">
        <v>395.09</v>
      </c>
      <c r="R575" s="1850">
        <f t="shared" si="155"/>
        <v>0.23299384918411759</v>
      </c>
      <c r="S575" s="1807">
        <f t="shared" si="156"/>
        <v>15.803599999999999</v>
      </c>
      <c r="U575" s="1764">
        <f t="shared" si="157"/>
        <v>0</v>
      </c>
      <c r="V575" s="1764">
        <f t="shared" si="158"/>
        <v>0</v>
      </c>
      <c r="W575" s="1764">
        <f t="shared" si="135"/>
        <v>2321.5100000000002</v>
      </c>
      <c r="X575" s="1768">
        <v>2321.5100000000002</v>
      </c>
      <c r="Y575" s="1784">
        <v>616346</v>
      </c>
      <c r="Z575" s="1770">
        <v>42573</v>
      </c>
      <c r="AA575" s="1843" t="s">
        <v>104</v>
      </c>
      <c r="AB575" s="1780"/>
      <c r="AC575" s="1762"/>
      <c r="AE575" s="1762"/>
      <c r="AF575" s="1762"/>
      <c r="AG575" s="1762"/>
      <c r="AH575" s="1780"/>
      <c r="AK575" s="1780"/>
      <c r="AL575" s="1780"/>
      <c r="AM575" s="1762"/>
      <c r="AP575" s="1762"/>
      <c r="AQ575" s="1762"/>
      <c r="AR575" s="1780"/>
      <c r="AS575" s="1780"/>
      <c r="AT575" s="1780"/>
      <c r="AU575" s="1780"/>
      <c r="AV575" s="1780"/>
      <c r="AW575" s="1762"/>
      <c r="AZ575" s="1762"/>
      <c r="BA575" s="1762"/>
    </row>
    <row r="576" spans="1:53" x14ac:dyDescent="0.25">
      <c r="A576" s="1866">
        <v>2016272</v>
      </c>
      <c r="C576" s="1782" t="s">
        <v>1154</v>
      </c>
      <c r="D576" s="1762" t="s">
        <v>352</v>
      </c>
      <c r="E576" s="1762">
        <v>1</v>
      </c>
      <c r="F576" s="1762">
        <v>1</v>
      </c>
      <c r="G576" s="1762">
        <v>0</v>
      </c>
      <c r="H576" s="1762">
        <v>1</v>
      </c>
      <c r="I576" s="1783">
        <v>1</v>
      </c>
      <c r="J576" s="1783">
        <v>1</v>
      </c>
      <c r="L576" s="1764">
        <v>747.15</v>
      </c>
      <c r="M576" s="1764">
        <v>747.15</v>
      </c>
      <c r="N576" s="1764">
        <f t="shared" si="153"/>
        <v>541.12</v>
      </c>
      <c r="O576" s="1764">
        <v>431.36</v>
      </c>
      <c r="P576" s="1850">
        <f t="shared" si="154"/>
        <v>0.7971614429331757</v>
      </c>
      <c r="Q576" s="1764">
        <v>109.76</v>
      </c>
      <c r="R576" s="1850">
        <f t="shared" si="155"/>
        <v>0.20283855706682438</v>
      </c>
      <c r="S576" s="1807">
        <f t="shared" si="156"/>
        <v>4.3904000000000005</v>
      </c>
      <c r="U576" s="1764">
        <f t="shared" si="157"/>
        <v>0</v>
      </c>
      <c r="V576" s="1764">
        <f t="shared" si="158"/>
        <v>0</v>
      </c>
      <c r="W576" s="1764">
        <f t="shared" ref="W576:W639" si="159">X576+AC576+AH576+AM576+AO576+AR576</f>
        <v>747.15</v>
      </c>
      <c r="X576" s="1768">
        <v>747.15</v>
      </c>
      <c r="Y576" s="1784">
        <v>616281</v>
      </c>
      <c r="Z576" s="1770">
        <v>42552</v>
      </c>
      <c r="AA576" s="1843" t="s">
        <v>104</v>
      </c>
      <c r="AB576" s="1780"/>
      <c r="AC576" s="1762"/>
      <c r="AE576" s="1762"/>
      <c r="AF576" s="1762"/>
      <c r="AG576" s="1762"/>
      <c r="AH576" s="1780"/>
      <c r="AK576" s="1780"/>
      <c r="AL576" s="1780"/>
      <c r="AM576" s="1762"/>
      <c r="AP576" s="1762"/>
      <c r="AQ576" s="1762"/>
      <c r="AR576" s="1780"/>
      <c r="AS576" s="1780"/>
      <c r="AT576" s="1780"/>
      <c r="AU576" s="1780"/>
      <c r="AV576" s="1780"/>
      <c r="AW576" s="1762"/>
      <c r="AZ576" s="1762"/>
      <c r="BA576" s="1762"/>
    </row>
    <row r="577" spans="1:53" x14ac:dyDescent="0.25">
      <c r="A577" s="1866">
        <v>2016273</v>
      </c>
      <c r="C577" s="1782" t="s">
        <v>741</v>
      </c>
      <c r="D577" s="1762" t="s">
        <v>26</v>
      </c>
      <c r="E577" s="1762">
        <v>1</v>
      </c>
      <c r="F577" s="1762">
        <v>5</v>
      </c>
      <c r="G577" s="1762">
        <v>1</v>
      </c>
      <c r="H577" s="1762">
        <v>3</v>
      </c>
      <c r="I577" s="1783">
        <v>1</v>
      </c>
      <c r="J577" s="1783">
        <v>1</v>
      </c>
      <c r="K577" s="1783" t="s">
        <v>1078</v>
      </c>
      <c r="L577" s="1764">
        <v>1482</v>
      </c>
      <c r="M577" s="1764">
        <v>1469.48</v>
      </c>
      <c r="N577" s="1764">
        <f>O577+Q577</f>
        <v>990.01</v>
      </c>
      <c r="O577" s="1764">
        <v>771.26</v>
      </c>
      <c r="P577" s="1850">
        <f>IF(N577&lt;=0,"",O577/N577)</f>
        <v>0.77904263593297041</v>
      </c>
      <c r="Q577" s="1764">
        <v>218.75</v>
      </c>
      <c r="R577" s="1850">
        <f>IF(N577&lt;=0,"",Q577/N577)</f>
        <v>0.22095736406702962</v>
      </c>
      <c r="S577" s="1807">
        <f>Q577/$S$1</f>
        <v>8.75</v>
      </c>
      <c r="U577" s="1764">
        <f>((1-I577)*O577)+((1-J577)*Q577)</f>
        <v>0</v>
      </c>
      <c r="V577" s="1764">
        <f>L577-W577</f>
        <v>0</v>
      </c>
      <c r="W577" s="1764">
        <f t="shared" si="159"/>
        <v>1482</v>
      </c>
      <c r="X577" s="1768">
        <v>1482</v>
      </c>
      <c r="Y577" s="1784">
        <v>616267</v>
      </c>
      <c r="Z577" s="1770">
        <v>42541</v>
      </c>
      <c r="AA577" s="1843" t="s">
        <v>104</v>
      </c>
      <c r="AB577" s="1843"/>
      <c r="AG577" s="1762"/>
      <c r="AH577" s="1780"/>
      <c r="AK577" s="1780"/>
      <c r="AL577" s="1780"/>
      <c r="AM577" s="1762"/>
      <c r="AP577" s="1762"/>
      <c r="AQ577" s="1762"/>
      <c r="AR577" s="1780"/>
      <c r="AS577" s="1780"/>
      <c r="AT577" s="1780"/>
      <c r="AU577" s="1780"/>
      <c r="AV577" s="1780"/>
      <c r="AW577" s="1762"/>
      <c r="AZ577" s="1762"/>
      <c r="BA577" s="1762"/>
    </row>
    <row r="578" spans="1:53" x14ac:dyDescent="0.25">
      <c r="A578" s="1866">
        <v>2016274</v>
      </c>
      <c r="C578" s="1782" t="s">
        <v>1328</v>
      </c>
      <c r="D578" s="1762" t="s">
        <v>26</v>
      </c>
      <c r="E578" s="1813">
        <v>1</v>
      </c>
      <c r="F578" s="1862">
        <v>13</v>
      </c>
      <c r="G578" s="1862">
        <v>5</v>
      </c>
      <c r="H578" s="1862">
        <v>3</v>
      </c>
      <c r="I578" s="1783">
        <v>1</v>
      </c>
      <c r="J578" s="1783">
        <v>1</v>
      </c>
      <c r="K578" s="1949"/>
      <c r="L578" s="1764">
        <v>5269.27</v>
      </c>
      <c r="M578" s="1764">
        <v>5269.27</v>
      </c>
      <c r="N578" s="1764">
        <f>O578+Q578</f>
        <v>3571.48</v>
      </c>
      <c r="O578" s="1764">
        <v>2996.48</v>
      </c>
      <c r="P578" s="1850">
        <f>IF(N578&lt;=0,"",O578/N578)</f>
        <v>0.83900231836661554</v>
      </c>
      <c r="Q578" s="1764">
        <v>575</v>
      </c>
      <c r="R578" s="1850">
        <f>IF(N578&lt;=0,"",Q578/N578)</f>
        <v>0.16099768163338449</v>
      </c>
      <c r="S578" s="1807">
        <f>Q578/$S$1</f>
        <v>23</v>
      </c>
      <c r="U578" s="1764">
        <f>((1-I578)*O578)+((1-J578)*Q578)</f>
        <v>0</v>
      </c>
      <c r="V578" s="1764">
        <f>L578-W578</f>
        <v>0</v>
      </c>
      <c r="W578" s="1764">
        <f t="shared" si="159"/>
        <v>5269.27</v>
      </c>
      <c r="X578" s="1768">
        <v>5269.27</v>
      </c>
      <c r="Y578" s="1784">
        <v>616288</v>
      </c>
      <c r="Z578" s="1770">
        <v>42563</v>
      </c>
      <c r="AA578" s="1843" t="s">
        <v>104</v>
      </c>
      <c r="AB578" s="1843"/>
      <c r="AG578" s="1762"/>
      <c r="AH578" s="1780"/>
      <c r="AK578" s="1780"/>
      <c r="AL578" s="1780"/>
      <c r="AM578" s="1762"/>
      <c r="AP578" s="1762"/>
      <c r="AQ578" s="1762"/>
      <c r="AR578" s="1780"/>
      <c r="AS578" s="1780"/>
      <c r="AT578" s="1780"/>
      <c r="AU578" s="1780"/>
      <c r="AV578" s="1780"/>
      <c r="AW578" s="1762"/>
      <c r="AZ578" s="1762"/>
      <c r="BA578" s="1762"/>
    </row>
    <row r="579" spans="1:53" x14ac:dyDescent="0.25">
      <c r="A579" s="1866">
        <v>2016275</v>
      </c>
      <c r="C579" s="1782" t="s">
        <v>1049</v>
      </c>
      <c r="D579" s="1762" t="s">
        <v>352</v>
      </c>
      <c r="E579" s="1762">
        <v>1</v>
      </c>
      <c r="F579" s="1762">
        <v>3</v>
      </c>
      <c r="G579" s="1762">
        <v>2</v>
      </c>
      <c r="H579" s="1762">
        <v>0</v>
      </c>
      <c r="I579" s="1783">
        <v>1</v>
      </c>
      <c r="J579" s="1783">
        <v>1</v>
      </c>
      <c r="L579" s="1764">
        <v>569.57000000000005</v>
      </c>
      <c r="N579" s="1764">
        <f t="shared" si="153"/>
        <v>418.57000000000005</v>
      </c>
      <c r="O579" s="1764">
        <v>329.97</v>
      </c>
      <c r="P579" s="1850">
        <f t="shared" si="154"/>
        <v>0.78832692261748327</v>
      </c>
      <c r="Q579" s="1764">
        <v>88.6</v>
      </c>
      <c r="R579" s="1850">
        <f t="shared" si="155"/>
        <v>0.21167307738251662</v>
      </c>
      <c r="S579" s="1807">
        <f t="shared" si="156"/>
        <v>3.5439999999999996</v>
      </c>
      <c r="U579" s="1764">
        <f t="shared" si="157"/>
        <v>0</v>
      </c>
      <c r="V579" s="1764">
        <f t="shared" si="158"/>
        <v>0</v>
      </c>
      <c r="W579" s="1764">
        <f t="shared" si="159"/>
        <v>569.57000000000005</v>
      </c>
      <c r="X579" s="1768">
        <v>569.57000000000005</v>
      </c>
      <c r="Y579" s="1784">
        <v>616325</v>
      </c>
      <c r="Z579" s="1770">
        <v>42569</v>
      </c>
      <c r="AA579" s="1843" t="s">
        <v>104</v>
      </c>
      <c r="AB579" s="1843"/>
      <c r="AG579" s="1762"/>
      <c r="AH579" s="1780"/>
      <c r="AK579" s="1780"/>
      <c r="AL579" s="1780"/>
      <c r="AM579" s="1762"/>
      <c r="AP579" s="1762"/>
      <c r="AQ579" s="1762"/>
      <c r="AR579" s="1780"/>
      <c r="AS579" s="1780"/>
      <c r="AT579" s="1780"/>
      <c r="AU579" s="1780"/>
      <c r="AV579" s="1780"/>
      <c r="AW579" s="1762"/>
      <c r="AZ579" s="1762"/>
      <c r="BA579" s="1762"/>
    </row>
    <row r="580" spans="1:53" x14ac:dyDescent="0.25">
      <c r="A580" s="1866">
        <v>2016276</v>
      </c>
      <c r="C580" s="1782" t="s">
        <v>1159</v>
      </c>
      <c r="D580" s="1762" t="s">
        <v>352</v>
      </c>
      <c r="E580" s="1762">
        <v>1</v>
      </c>
      <c r="F580" s="1762">
        <v>8</v>
      </c>
      <c r="G580" s="1762">
        <v>7</v>
      </c>
      <c r="H580" s="1762">
        <v>2</v>
      </c>
      <c r="I580" s="1783">
        <v>1</v>
      </c>
      <c r="J580" s="1783">
        <v>1</v>
      </c>
      <c r="L580" s="1764">
        <v>1953.54</v>
      </c>
      <c r="N580" s="1764">
        <f t="shared" si="153"/>
        <v>1426.6</v>
      </c>
      <c r="O580" s="1764">
        <v>1044.0999999999999</v>
      </c>
      <c r="P580" s="1850">
        <f t="shared" si="154"/>
        <v>0.73187999439226126</v>
      </c>
      <c r="Q580" s="1764">
        <v>382.5</v>
      </c>
      <c r="R580" s="1850">
        <f t="shared" si="155"/>
        <v>0.26812000560773869</v>
      </c>
      <c r="S580" s="1807">
        <f t="shared" si="156"/>
        <v>15.3</v>
      </c>
      <c r="U580" s="1764">
        <f t="shared" si="157"/>
        <v>0</v>
      </c>
      <c r="V580" s="1764">
        <f t="shared" si="158"/>
        <v>0</v>
      </c>
      <c r="W580" s="1764">
        <f t="shared" si="159"/>
        <v>1953.54</v>
      </c>
      <c r="X580" s="1768">
        <v>1953.54</v>
      </c>
      <c r="Y580" s="1784">
        <v>616347</v>
      </c>
      <c r="Z580" s="1770">
        <v>42573</v>
      </c>
      <c r="AA580" s="1843" t="s">
        <v>104</v>
      </c>
      <c r="AB580" s="1843"/>
      <c r="AG580" s="1762"/>
      <c r="AH580" s="1780"/>
      <c r="AK580" s="1780"/>
      <c r="AL580" s="1780"/>
      <c r="AM580" s="1762"/>
      <c r="AP580" s="1762"/>
      <c r="AQ580" s="1762"/>
      <c r="AR580" s="1780"/>
      <c r="AS580" s="1780"/>
      <c r="AT580" s="1780"/>
      <c r="AU580" s="1780"/>
      <c r="AV580" s="1780"/>
      <c r="AW580" s="1762"/>
      <c r="AZ580" s="1762"/>
      <c r="BA580" s="1762"/>
    </row>
    <row r="581" spans="1:53" x14ac:dyDescent="0.25">
      <c r="A581" s="1866">
        <v>2016277</v>
      </c>
      <c r="C581" s="1782" t="s">
        <v>1160</v>
      </c>
      <c r="D581" s="1762" t="s">
        <v>352</v>
      </c>
      <c r="E581" s="1762">
        <v>1</v>
      </c>
      <c r="F581" s="1762">
        <v>8</v>
      </c>
      <c r="G581" s="1762">
        <v>7</v>
      </c>
      <c r="H581" s="1762">
        <v>1</v>
      </c>
      <c r="I581" s="1783">
        <v>1</v>
      </c>
      <c r="J581" s="1783">
        <v>1</v>
      </c>
      <c r="L581" s="1764">
        <v>1823.15</v>
      </c>
      <c r="N581" s="1764">
        <f t="shared" si="153"/>
        <v>1332.55</v>
      </c>
      <c r="O581" s="1764">
        <v>995.05</v>
      </c>
      <c r="P581" s="1850">
        <f t="shared" si="154"/>
        <v>0.74672620164346548</v>
      </c>
      <c r="Q581" s="1764">
        <v>337.5</v>
      </c>
      <c r="R581" s="1850">
        <f t="shared" si="155"/>
        <v>0.25327379835653446</v>
      </c>
      <c r="S581" s="1807">
        <f t="shared" si="156"/>
        <v>13.5</v>
      </c>
      <c r="U581" s="1764">
        <f t="shared" si="157"/>
        <v>0</v>
      </c>
      <c r="V581" s="1764">
        <f t="shared" si="158"/>
        <v>0</v>
      </c>
      <c r="W581" s="1764">
        <f t="shared" si="159"/>
        <v>1823.15</v>
      </c>
      <c r="X581" s="1768">
        <v>1823.15</v>
      </c>
      <c r="Y581" s="1784">
        <v>616348</v>
      </c>
      <c r="Z581" s="1770">
        <v>42573</v>
      </c>
      <c r="AA581" s="1843" t="s">
        <v>104</v>
      </c>
      <c r="AB581" s="1843"/>
      <c r="AG581" s="1762"/>
      <c r="AH581" s="1780"/>
      <c r="AK581" s="1780"/>
      <c r="AL581" s="1780"/>
      <c r="AM581" s="1762"/>
      <c r="AP581" s="1762"/>
      <c r="AQ581" s="1762"/>
      <c r="AR581" s="1780"/>
      <c r="AS581" s="1780"/>
      <c r="AT581" s="1780"/>
      <c r="AU581" s="1780"/>
      <c r="AV581" s="1780"/>
      <c r="AW581" s="1762"/>
      <c r="AZ581" s="1762"/>
      <c r="BA581" s="1762"/>
    </row>
    <row r="582" spans="1:53" x14ac:dyDescent="0.25">
      <c r="A582" s="1866">
        <v>2016278</v>
      </c>
      <c r="C582" s="1782" t="s">
        <v>1162</v>
      </c>
      <c r="D582" s="1762" t="s">
        <v>26</v>
      </c>
      <c r="E582" s="1762">
        <v>1</v>
      </c>
      <c r="F582" s="1762">
        <v>2</v>
      </c>
      <c r="G582" s="1762">
        <v>2</v>
      </c>
      <c r="H582" s="1762">
        <v>0</v>
      </c>
      <c r="I582" s="1783">
        <v>1</v>
      </c>
      <c r="J582" s="1783">
        <v>1</v>
      </c>
      <c r="K582" s="1919" t="s">
        <v>1067</v>
      </c>
      <c r="L582" s="1764">
        <v>342.55</v>
      </c>
      <c r="N582" s="1764">
        <f t="shared" si="153"/>
        <v>232.35</v>
      </c>
      <c r="O582" s="1764">
        <v>166.47</v>
      </c>
      <c r="P582" s="1850">
        <f t="shared" si="154"/>
        <v>0.71646223369916073</v>
      </c>
      <c r="Q582" s="1764">
        <v>65.88</v>
      </c>
      <c r="R582" s="1850">
        <f t="shared" si="155"/>
        <v>0.28353776630083921</v>
      </c>
      <c r="S582" s="1807">
        <f t="shared" si="156"/>
        <v>2.6351999999999998</v>
      </c>
      <c r="U582" s="1764">
        <f t="shared" si="157"/>
        <v>0</v>
      </c>
      <c r="V582" s="1764">
        <f t="shared" si="158"/>
        <v>0</v>
      </c>
      <c r="W582" s="1764">
        <f t="shared" si="159"/>
        <v>342.55</v>
      </c>
      <c r="X582" s="1768">
        <v>342.55</v>
      </c>
      <c r="Y582" s="1784">
        <v>616321</v>
      </c>
      <c r="Z582" s="1770">
        <v>42569</v>
      </c>
      <c r="AA582" s="1843" t="s">
        <v>104</v>
      </c>
      <c r="AB582" s="1843"/>
      <c r="AG582" s="1762"/>
      <c r="AH582" s="1780"/>
      <c r="AK582" s="1780"/>
      <c r="AL582" s="1780"/>
      <c r="AM582" s="1762"/>
      <c r="AP582" s="1762"/>
      <c r="AQ582" s="1762"/>
      <c r="AR582" s="1780"/>
      <c r="AS582" s="1780"/>
      <c r="AT582" s="1780"/>
      <c r="AU582" s="1780"/>
      <c r="AV582" s="1780"/>
      <c r="AW582" s="1762"/>
      <c r="AZ582" s="1762"/>
      <c r="BA582" s="1762"/>
    </row>
    <row r="583" spans="1:53" x14ac:dyDescent="0.25">
      <c r="A583" s="1866" t="s">
        <v>1169</v>
      </c>
      <c r="C583" s="1782" t="s">
        <v>1168</v>
      </c>
      <c r="D583" s="1762" t="s">
        <v>307</v>
      </c>
      <c r="E583" s="1762">
        <v>0</v>
      </c>
      <c r="F583" s="1762">
        <v>1</v>
      </c>
      <c r="G583" s="1762">
        <v>2</v>
      </c>
      <c r="H583" s="1762">
        <v>0</v>
      </c>
      <c r="I583" s="1783">
        <v>1</v>
      </c>
      <c r="J583" s="1783">
        <v>1</v>
      </c>
      <c r="L583" s="1764">
        <v>435</v>
      </c>
      <c r="N583" s="1764">
        <f t="shared" ref="N583:N642" si="160">O583+Q583</f>
        <v>330.6</v>
      </c>
      <c r="O583" s="1764">
        <v>232.05</v>
      </c>
      <c r="P583" s="1850">
        <f t="shared" ref="P583:P642" si="161">IF(N583&lt;=0,"",O583/N583)</f>
        <v>0.7019056261343013</v>
      </c>
      <c r="Q583" s="1764">
        <v>98.55</v>
      </c>
      <c r="R583" s="1850">
        <f t="shared" ref="R583:R642" si="162">IF(N583&lt;=0,"",Q583/N583)</f>
        <v>0.2980943738656987</v>
      </c>
      <c r="S583" s="1807">
        <f t="shared" ref="S583:S642" si="163">Q583/$S$1</f>
        <v>3.9419999999999997</v>
      </c>
      <c r="U583" s="1764">
        <f t="shared" ref="U583:U642" si="164">((1-I583)*O583)+((1-J583)*Q583)</f>
        <v>0</v>
      </c>
      <c r="V583" s="1764">
        <f t="shared" ref="V583:V642" si="165">L583-W583</f>
        <v>0</v>
      </c>
      <c r="W583" s="1764">
        <f t="shared" si="159"/>
        <v>435</v>
      </c>
      <c r="X583" s="1768">
        <v>435</v>
      </c>
      <c r="Y583" s="1784">
        <v>616326</v>
      </c>
      <c r="Z583" s="1770">
        <v>42569</v>
      </c>
      <c r="AA583" s="1843" t="s">
        <v>104</v>
      </c>
      <c r="AB583" s="1843"/>
      <c r="AG583" s="1762"/>
      <c r="AH583" s="1780"/>
      <c r="AK583" s="1780"/>
      <c r="AL583" s="1780"/>
      <c r="AM583" s="1762"/>
      <c r="AP583" s="1762"/>
      <c r="AQ583" s="1762"/>
      <c r="AR583" s="1780"/>
      <c r="AS583" s="1780"/>
      <c r="AT583" s="1780"/>
      <c r="AU583" s="1780"/>
      <c r="AV583" s="1780"/>
      <c r="AW583" s="1762"/>
      <c r="AZ583" s="1762"/>
      <c r="BA583" s="1762"/>
    </row>
    <row r="584" spans="1:53" x14ac:dyDescent="0.25">
      <c r="A584" s="1866">
        <v>2016280</v>
      </c>
      <c r="C584" s="1782" t="s">
        <v>1457</v>
      </c>
      <c r="D584" s="1762" t="s">
        <v>26</v>
      </c>
      <c r="E584" s="1762">
        <v>0</v>
      </c>
      <c r="F584" s="1762">
        <v>0</v>
      </c>
      <c r="G584" s="1762">
        <v>0</v>
      </c>
      <c r="H584" s="1762">
        <v>0</v>
      </c>
      <c r="I584" s="1783">
        <v>1</v>
      </c>
      <c r="J584" s="1783">
        <v>1</v>
      </c>
      <c r="L584" s="1764">
        <v>923.86</v>
      </c>
      <c r="N584" s="1764">
        <f t="shared" si="160"/>
        <v>461.93</v>
      </c>
      <c r="O584" s="1764">
        <v>461.93</v>
      </c>
      <c r="P584" s="1850">
        <f t="shared" si="161"/>
        <v>1</v>
      </c>
      <c r="Q584" s="1764">
        <v>0</v>
      </c>
      <c r="R584" s="1850">
        <f t="shared" si="162"/>
        <v>0</v>
      </c>
      <c r="S584" s="1807">
        <f t="shared" si="163"/>
        <v>0</v>
      </c>
      <c r="U584" s="1764">
        <f t="shared" si="164"/>
        <v>0</v>
      </c>
      <c r="V584" s="1764">
        <f t="shared" si="165"/>
        <v>0</v>
      </c>
      <c r="W584" s="1764">
        <f t="shared" si="159"/>
        <v>923.86</v>
      </c>
      <c r="X584" s="1768">
        <v>923.86</v>
      </c>
      <c r="Y584" s="1784">
        <v>616350</v>
      </c>
      <c r="Z584" s="1770">
        <v>42608</v>
      </c>
      <c r="AA584" s="1843" t="s">
        <v>104</v>
      </c>
      <c r="AB584" s="1843"/>
      <c r="AG584" s="1762"/>
      <c r="AH584" s="1780"/>
      <c r="AK584" s="1780"/>
      <c r="AL584" s="1780"/>
      <c r="AM584" s="1762"/>
      <c r="AP584" s="1762"/>
      <c r="AQ584" s="1762"/>
      <c r="AR584" s="1780"/>
      <c r="AS584" s="1780"/>
      <c r="AT584" s="1780"/>
      <c r="AU584" s="1780"/>
      <c r="AV584" s="1780"/>
      <c r="AW584" s="1762"/>
      <c r="AZ584" s="1762"/>
      <c r="BA584" s="1762"/>
    </row>
    <row r="585" spans="1:53" x14ac:dyDescent="0.25">
      <c r="A585" s="1866">
        <v>2016281</v>
      </c>
      <c r="C585" s="1782" t="s">
        <v>1179</v>
      </c>
      <c r="D585" s="1762" t="s">
        <v>26</v>
      </c>
      <c r="E585" s="1762">
        <v>6</v>
      </c>
      <c r="F585" s="1762">
        <v>42</v>
      </c>
      <c r="G585" s="1762">
        <v>30</v>
      </c>
      <c r="H585" s="1762">
        <v>24</v>
      </c>
      <c r="I585" s="1783">
        <v>1</v>
      </c>
      <c r="J585" s="1783">
        <v>1</v>
      </c>
      <c r="K585" s="1919" t="s">
        <v>1078</v>
      </c>
      <c r="L585" s="1764">
        <v>15654</v>
      </c>
      <c r="M585" s="1764">
        <v>15279.67</v>
      </c>
      <c r="N585" s="1764">
        <f t="shared" si="160"/>
        <v>10395.49</v>
      </c>
      <c r="O585" s="1764">
        <v>8070.49</v>
      </c>
      <c r="P585" s="1850">
        <f t="shared" si="161"/>
        <v>0.77634531897967296</v>
      </c>
      <c r="Q585" s="1764">
        <v>2325</v>
      </c>
      <c r="R585" s="1850">
        <f t="shared" si="162"/>
        <v>0.2236546810203271</v>
      </c>
      <c r="S585" s="1807">
        <f t="shared" si="163"/>
        <v>93</v>
      </c>
      <c r="U585" s="1764">
        <f t="shared" si="164"/>
        <v>0</v>
      </c>
      <c r="V585" s="1764">
        <f t="shared" si="165"/>
        <v>0</v>
      </c>
      <c r="W585" s="1764">
        <f t="shared" si="159"/>
        <v>15654</v>
      </c>
      <c r="X585" s="1768">
        <v>15654</v>
      </c>
      <c r="Y585" s="1784">
        <v>616251</v>
      </c>
      <c r="Z585" s="1770">
        <v>42538</v>
      </c>
      <c r="AA585" s="1843" t="s">
        <v>104</v>
      </c>
      <c r="AB585" s="1843"/>
      <c r="AG585" s="1762"/>
      <c r="AH585" s="1780"/>
      <c r="AK585" s="1780"/>
      <c r="AL585" s="1780"/>
      <c r="AM585" s="1762"/>
      <c r="AP585" s="1762"/>
      <c r="AQ585" s="1762"/>
      <c r="AR585" s="1780"/>
      <c r="AS585" s="1780"/>
      <c r="AT585" s="1780"/>
      <c r="AU585" s="1780"/>
      <c r="AV585" s="1780"/>
      <c r="AW585" s="1762"/>
      <c r="AZ585" s="1762"/>
      <c r="BA585" s="1762"/>
    </row>
    <row r="586" spans="1:53" x14ac:dyDescent="0.25">
      <c r="A586" s="1866">
        <v>2016282</v>
      </c>
      <c r="C586" s="1782" t="s">
        <v>1180</v>
      </c>
      <c r="D586" s="1762" t="s">
        <v>26</v>
      </c>
      <c r="E586" s="1762">
        <v>14</v>
      </c>
      <c r="F586" s="1762">
        <v>98</v>
      </c>
      <c r="G586" s="1762">
        <v>70</v>
      </c>
      <c r="H586" s="1762">
        <v>56</v>
      </c>
      <c r="I586" s="1783">
        <v>1</v>
      </c>
      <c r="J586" s="1783">
        <v>1</v>
      </c>
      <c r="K586" s="1919" t="s">
        <v>1078</v>
      </c>
      <c r="L586" s="1764">
        <v>38822</v>
      </c>
      <c r="M586" s="1764">
        <v>36269.120000000003</v>
      </c>
      <c r="N586" s="1764">
        <f t="shared" si="160"/>
        <v>24660.97</v>
      </c>
      <c r="O586" s="1764">
        <v>18885.97</v>
      </c>
      <c r="P586" s="1850">
        <f t="shared" si="161"/>
        <v>0.76582429644900429</v>
      </c>
      <c r="Q586" s="1764">
        <v>5775</v>
      </c>
      <c r="R586" s="1850">
        <f t="shared" si="162"/>
        <v>0.23417570355099576</v>
      </c>
      <c r="S586" s="1807">
        <f t="shared" si="163"/>
        <v>231</v>
      </c>
      <c r="U586" s="1764">
        <f t="shared" si="164"/>
        <v>0</v>
      </c>
      <c r="V586" s="1764">
        <f t="shared" si="165"/>
        <v>0</v>
      </c>
      <c r="W586" s="1764">
        <f t="shared" si="159"/>
        <v>38822</v>
      </c>
      <c r="X586" s="1768">
        <v>2296</v>
      </c>
      <c r="Y586" s="1784">
        <v>616287</v>
      </c>
      <c r="Z586" s="1770">
        <v>42563</v>
      </c>
      <c r="AA586" s="1843" t="s">
        <v>104</v>
      </c>
      <c r="AB586" s="1843"/>
      <c r="AC586" s="1764">
        <v>36526</v>
      </c>
      <c r="AD586" s="1762">
        <v>616282</v>
      </c>
      <c r="AE586" s="1773">
        <v>42558</v>
      </c>
      <c r="AF586" s="1844" t="s">
        <v>104</v>
      </c>
      <c r="AG586" s="1762"/>
      <c r="AH586" s="1780"/>
      <c r="AK586" s="1780"/>
      <c r="AL586" s="1780"/>
      <c r="AM586" s="1762"/>
      <c r="AP586" s="1762"/>
      <c r="AQ586" s="1762"/>
      <c r="AR586" s="1780"/>
      <c r="AS586" s="1780"/>
      <c r="AT586" s="1780"/>
      <c r="AU586" s="1780"/>
      <c r="AV586" s="1780"/>
      <c r="AW586" s="1762"/>
      <c r="AZ586" s="1762"/>
      <c r="BA586" s="1762"/>
    </row>
    <row r="587" spans="1:53" x14ac:dyDescent="0.25">
      <c r="A587" s="1866">
        <v>2016283</v>
      </c>
      <c r="C587" s="1782" t="s">
        <v>1183</v>
      </c>
      <c r="D587" s="1762" t="s">
        <v>26</v>
      </c>
      <c r="E587" s="1762">
        <v>5</v>
      </c>
      <c r="F587" s="1762">
        <v>40</v>
      </c>
      <c r="G587" s="1762">
        <v>25</v>
      </c>
      <c r="H587" s="1762">
        <v>15</v>
      </c>
      <c r="I587" s="1783">
        <v>1</v>
      </c>
      <c r="J587" s="1783">
        <v>1</v>
      </c>
      <c r="K587" s="1919" t="s">
        <v>1078</v>
      </c>
      <c r="L587" s="1764">
        <v>10710</v>
      </c>
      <c r="M587" s="1764">
        <v>10352.780000000001</v>
      </c>
      <c r="N587" s="1764">
        <f t="shared" si="160"/>
        <v>7072.1</v>
      </c>
      <c r="O587" s="1764">
        <v>5272.1</v>
      </c>
      <c r="P587" s="1850">
        <f t="shared" si="161"/>
        <v>0.74547871212228334</v>
      </c>
      <c r="Q587" s="1764">
        <v>1800</v>
      </c>
      <c r="R587" s="1850">
        <f t="shared" si="162"/>
        <v>0.25452128787771666</v>
      </c>
      <c r="S587" s="1807">
        <f t="shared" si="163"/>
        <v>72</v>
      </c>
      <c r="U587" s="1764">
        <f t="shared" si="164"/>
        <v>0</v>
      </c>
      <c r="V587" s="1764">
        <f t="shared" si="165"/>
        <v>0</v>
      </c>
      <c r="W587" s="1764">
        <f t="shared" si="159"/>
        <v>10710</v>
      </c>
      <c r="X587" s="1768">
        <v>10710</v>
      </c>
      <c r="Y587" s="1784">
        <v>616252</v>
      </c>
      <c r="Z587" s="1770">
        <v>42538</v>
      </c>
      <c r="AA587" s="1843" t="s">
        <v>104</v>
      </c>
      <c r="AB587" s="1843"/>
      <c r="AG587" s="1762"/>
      <c r="AH587" s="1780"/>
      <c r="AK587" s="1780"/>
      <c r="AL587" s="1780"/>
      <c r="AM587" s="1762"/>
      <c r="AP587" s="1762"/>
      <c r="AQ587" s="1762"/>
      <c r="AR587" s="1780"/>
      <c r="AS587" s="1780"/>
      <c r="AT587" s="1780"/>
      <c r="AU587" s="1780"/>
      <c r="AV587" s="1780"/>
      <c r="AW587" s="1762"/>
      <c r="AZ587" s="1762"/>
      <c r="BA587" s="1762"/>
    </row>
    <row r="588" spans="1:53" x14ac:dyDescent="0.25">
      <c r="A588" s="1866">
        <v>2016284</v>
      </c>
      <c r="C588" s="1782" t="s">
        <v>1184</v>
      </c>
      <c r="D588" s="1762" t="s">
        <v>892</v>
      </c>
      <c r="E588" s="1762">
        <v>1</v>
      </c>
      <c r="F588" s="1762">
        <v>1</v>
      </c>
      <c r="G588" s="1762">
        <v>1</v>
      </c>
      <c r="H588" s="1762">
        <v>0</v>
      </c>
      <c r="I588" s="1783">
        <v>1</v>
      </c>
      <c r="J588" s="1783">
        <v>1</v>
      </c>
      <c r="L588" s="1764">
        <v>175.63</v>
      </c>
      <c r="M588" s="1764">
        <v>175.63</v>
      </c>
      <c r="N588" s="1764">
        <f t="shared" si="160"/>
        <v>115.75</v>
      </c>
      <c r="O588" s="1764">
        <v>79.92</v>
      </c>
      <c r="P588" s="1850">
        <f t="shared" si="161"/>
        <v>0.69045356371490285</v>
      </c>
      <c r="Q588" s="1764">
        <v>35.83</v>
      </c>
      <c r="R588" s="1850">
        <f t="shared" si="162"/>
        <v>0.3095464362850972</v>
      </c>
      <c r="S588" s="1807">
        <f t="shared" si="163"/>
        <v>1.4332</v>
      </c>
      <c r="U588" s="1764">
        <f t="shared" si="164"/>
        <v>0</v>
      </c>
      <c r="V588" s="1764">
        <f t="shared" si="165"/>
        <v>0</v>
      </c>
      <c r="W588" s="1764">
        <f t="shared" si="159"/>
        <v>175.63</v>
      </c>
      <c r="X588" s="1768">
        <v>175.63</v>
      </c>
      <c r="Y588" s="1784">
        <v>616317</v>
      </c>
      <c r="Z588" s="1770">
        <v>42566</v>
      </c>
      <c r="AA588" s="1843" t="s">
        <v>104</v>
      </c>
      <c r="AB588" s="1843"/>
      <c r="AG588" s="1762"/>
      <c r="AH588" s="1780"/>
      <c r="AK588" s="1780"/>
      <c r="AL588" s="1780"/>
      <c r="AM588" s="1762"/>
      <c r="AP588" s="1762"/>
      <c r="AQ588" s="1762"/>
      <c r="AR588" s="1780"/>
      <c r="AS588" s="1780"/>
      <c r="AT588" s="1780"/>
      <c r="AU588" s="1780"/>
      <c r="AV588" s="1780"/>
      <c r="AW588" s="1762"/>
      <c r="AZ588" s="1762"/>
      <c r="BA588" s="1762"/>
    </row>
    <row r="589" spans="1:53" x14ac:dyDescent="0.25">
      <c r="A589" s="1866" t="s">
        <v>1319</v>
      </c>
      <c r="C589" s="1782" t="s">
        <v>1200</v>
      </c>
      <c r="D589" s="1762" t="s">
        <v>26</v>
      </c>
      <c r="E589" s="1762">
        <v>0</v>
      </c>
      <c r="F589" s="1762">
        <v>0</v>
      </c>
      <c r="G589" s="1762">
        <v>0</v>
      </c>
      <c r="H589" s="1762">
        <v>0</v>
      </c>
      <c r="I589" s="1783">
        <v>1</v>
      </c>
      <c r="J589" s="1783">
        <v>1</v>
      </c>
      <c r="L589" s="1764">
        <v>51.96</v>
      </c>
      <c r="N589" s="1764">
        <f t="shared" si="160"/>
        <v>25.98</v>
      </c>
      <c r="O589" s="1764">
        <v>25.98</v>
      </c>
      <c r="P589" s="1850">
        <f t="shared" si="161"/>
        <v>1</v>
      </c>
      <c r="Q589" s="1764">
        <v>0</v>
      </c>
      <c r="R589" s="1850">
        <f t="shared" si="162"/>
        <v>0</v>
      </c>
      <c r="S589" s="1807">
        <f t="shared" si="163"/>
        <v>0</v>
      </c>
      <c r="U589" s="1764">
        <f t="shared" si="164"/>
        <v>0</v>
      </c>
      <c r="V589" s="1764">
        <f t="shared" si="165"/>
        <v>0</v>
      </c>
      <c r="W589" s="1764">
        <f t="shared" si="159"/>
        <v>51.96</v>
      </c>
      <c r="X589" s="1768">
        <v>51.96</v>
      </c>
      <c r="Y589" s="1784">
        <v>616350</v>
      </c>
      <c r="Z589" s="1770">
        <v>42608</v>
      </c>
      <c r="AA589" s="1843" t="s">
        <v>104</v>
      </c>
      <c r="AB589" s="1843"/>
      <c r="AG589" s="1762"/>
      <c r="AH589" s="1780"/>
      <c r="AK589" s="1780"/>
      <c r="AL589" s="1780"/>
      <c r="AM589" s="1762"/>
      <c r="AP589" s="1762"/>
      <c r="AQ589" s="1762"/>
      <c r="AR589" s="1780"/>
      <c r="AS589" s="1780"/>
      <c r="AT589" s="1780"/>
      <c r="AU589" s="1780"/>
      <c r="AV589" s="1780"/>
      <c r="AW589" s="1762"/>
      <c r="AZ589" s="1762"/>
      <c r="BA589" s="1762"/>
    </row>
    <row r="590" spans="1:53" x14ac:dyDescent="0.25">
      <c r="A590" s="1866">
        <v>2016286</v>
      </c>
      <c r="C590" s="1782" t="s">
        <v>1339</v>
      </c>
      <c r="D590" s="1762" t="s">
        <v>26</v>
      </c>
      <c r="E590" s="1762">
        <v>0</v>
      </c>
      <c r="F590" s="1762">
        <v>0</v>
      </c>
      <c r="G590" s="1762">
        <v>0</v>
      </c>
      <c r="H590" s="1762">
        <v>0</v>
      </c>
      <c r="I590" s="1783">
        <v>1</v>
      </c>
      <c r="J590" s="1783">
        <v>1</v>
      </c>
      <c r="L590" s="1764">
        <v>147</v>
      </c>
      <c r="N590" s="1764">
        <f t="shared" si="160"/>
        <v>98</v>
      </c>
      <c r="O590" s="1764">
        <v>98</v>
      </c>
      <c r="P590" s="1850">
        <f t="shared" si="161"/>
        <v>1</v>
      </c>
      <c r="Q590" s="1764">
        <v>0</v>
      </c>
      <c r="R590" s="1850">
        <f t="shared" si="162"/>
        <v>0</v>
      </c>
      <c r="S590" s="1807">
        <f t="shared" si="163"/>
        <v>0</v>
      </c>
      <c r="U590" s="1764">
        <f t="shared" si="164"/>
        <v>0</v>
      </c>
      <c r="V590" s="1764">
        <f t="shared" si="165"/>
        <v>0</v>
      </c>
      <c r="W590" s="1764">
        <f t="shared" si="159"/>
        <v>147</v>
      </c>
      <c r="X590" s="1768">
        <v>147</v>
      </c>
      <c r="Y590" s="1784">
        <v>616350</v>
      </c>
      <c r="Z590" s="1770">
        <v>42608</v>
      </c>
      <c r="AA590" s="1843" t="s">
        <v>104</v>
      </c>
      <c r="AB590" s="1843"/>
      <c r="AG590" s="1762"/>
      <c r="AH590" s="1780"/>
      <c r="AK590" s="1780"/>
      <c r="AL590" s="1780"/>
      <c r="AM590" s="1762"/>
      <c r="AP590" s="1762"/>
      <c r="AQ590" s="1762"/>
      <c r="AR590" s="1780"/>
      <c r="AS590" s="1780"/>
      <c r="AT590" s="1780"/>
      <c r="AU590" s="1780"/>
      <c r="AV590" s="1780"/>
      <c r="AW590" s="1762"/>
      <c r="AZ590" s="1762"/>
      <c r="BA590" s="1762"/>
    </row>
    <row r="591" spans="1:53" x14ac:dyDescent="0.25">
      <c r="A591" s="1866">
        <v>2016287</v>
      </c>
      <c r="C591" s="1782">
        <v>536116</v>
      </c>
      <c r="D591" s="1762" t="s">
        <v>26</v>
      </c>
      <c r="E591" s="1762">
        <v>1</v>
      </c>
      <c r="F591" s="1762">
        <v>6</v>
      </c>
      <c r="G591" s="1762">
        <v>5</v>
      </c>
      <c r="H591" s="1762">
        <v>2</v>
      </c>
      <c r="I591" s="1783">
        <v>1</v>
      </c>
      <c r="J591" s="1783">
        <v>1</v>
      </c>
      <c r="L591" s="1764">
        <v>2083</v>
      </c>
      <c r="M591" s="1764">
        <v>1719</v>
      </c>
      <c r="N591" s="1764">
        <f t="shared" si="160"/>
        <v>1261.56</v>
      </c>
      <c r="O591" s="1764">
        <v>935.49</v>
      </c>
      <c r="P591" s="1850">
        <f t="shared" si="161"/>
        <v>0.74153429087796063</v>
      </c>
      <c r="Q591" s="1764">
        <v>326.07</v>
      </c>
      <c r="R591" s="1850">
        <f t="shared" si="162"/>
        <v>0.25846570912203937</v>
      </c>
      <c r="S591" s="1807">
        <f t="shared" si="163"/>
        <v>13.0428</v>
      </c>
      <c r="U591" s="1764">
        <f t="shared" si="164"/>
        <v>0</v>
      </c>
      <c r="V591" s="1764">
        <f t="shared" si="165"/>
        <v>0</v>
      </c>
      <c r="W591" s="1764">
        <f t="shared" si="159"/>
        <v>2083</v>
      </c>
      <c r="X591" s="1768">
        <v>2083</v>
      </c>
      <c r="Y591" s="1784">
        <v>616283</v>
      </c>
      <c r="Z591" s="1770">
        <v>42558</v>
      </c>
      <c r="AA591" s="1843" t="s">
        <v>104</v>
      </c>
      <c r="AB591" s="1843"/>
      <c r="AG591" s="1762"/>
      <c r="AH591" s="1780"/>
      <c r="AK591" s="1780"/>
      <c r="AL591" s="1780"/>
      <c r="AM591" s="1762"/>
      <c r="AP591" s="1762"/>
      <c r="AQ591" s="1762"/>
      <c r="AR591" s="1780"/>
      <c r="AS591" s="1780"/>
      <c r="AT591" s="1780"/>
      <c r="AU591" s="1780"/>
      <c r="AV591" s="1780"/>
      <c r="AW591" s="1762"/>
      <c r="AZ591" s="1762"/>
      <c r="BA591" s="1762"/>
    </row>
    <row r="592" spans="1:53" x14ac:dyDescent="0.25">
      <c r="A592" s="1866" t="s">
        <v>1390</v>
      </c>
      <c r="C592" s="1782" t="s">
        <v>1196</v>
      </c>
      <c r="D592" s="1762" t="s">
        <v>26</v>
      </c>
      <c r="E592" s="1762">
        <v>1</v>
      </c>
      <c r="F592" s="1762">
        <v>8</v>
      </c>
      <c r="G592" s="1762">
        <v>5</v>
      </c>
      <c r="H592" s="1762">
        <v>2</v>
      </c>
      <c r="I592" s="1783">
        <v>1</v>
      </c>
      <c r="J592" s="1783">
        <v>1</v>
      </c>
      <c r="L592" s="1764">
        <v>5441</v>
      </c>
      <c r="M592" s="1764">
        <v>5586</v>
      </c>
      <c r="N592" s="1764">
        <f t="shared" si="160"/>
        <v>3782.0099999999998</v>
      </c>
      <c r="O592" s="1764">
        <v>3244.93</v>
      </c>
      <c r="P592" s="1850">
        <f t="shared" si="161"/>
        <v>0.85799085671375808</v>
      </c>
      <c r="Q592" s="1764">
        <v>537.08000000000004</v>
      </c>
      <c r="R592" s="1850">
        <f t="shared" si="162"/>
        <v>0.14200914328624198</v>
      </c>
      <c r="S592" s="1807">
        <f t="shared" si="163"/>
        <v>21.4832</v>
      </c>
      <c r="U592" s="1764">
        <f t="shared" si="164"/>
        <v>0</v>
      </c>
      <c r="V592" s="1764">
        <f t="shared" si="165"/>
        <v>0</v>
      </c>
      <c r="W592" s="1764">
        <f t="shared" si="159"/>
        <v>5441</v>
      </c>
      <c r="X592" s="1768">
        <v>5441</v>
      </c>
      <c r="Y592" s="1784">
        <v>616298</v>
      </c>
      <c r="Z592" s="1770">
        <v>42566</v>
      </c>
      <c r="AA592" s="1843" t="s">
        <v>104</v>
      </c>
      <c r="AB592" s="1843"/>
      <c r="AG592" s="1762"/>
      <c r="AH592" s="1780"/>
      <c r="AK592" s="1780"/>
      <c r="AL592" s="1780"/>
      <c r="AM592" s="1762"/>
      <c r="AP592" s="1762"/>
      <c r="AQ592" s="1762"/>
      <c r="AR592" s="1780"/>
      <c r="AS592" s="1780"/>
      <c r="AT592" s="1780"/>
      <c r="AU592" s="1780"/>
      <c r="AV592" s="1780"/>
      <c r="AW592" s="1762"/>
      <c r="AZ592" s="1762"/>
      <c r="BA592" s="1762"/>
    </row>
    <row r="593" spans="1:53" x14ac:dyDescent="0.25">
      <c r="A593" s="1866">
        <v>2016289</v>
      </c>
      <c r="C593" s="1782">
        <v>581816</v>
      </c>
      <c r="D593" s="1762" t="s">
        <v>26</v>
      </c>
      <c r="E593" s="1762">
        <v>1</v>
      </c>
      <c r="F593" s="1762">
        <v>8</v>
      </c>
      <c r="G593" s="1762">
        <v>5</v>
      </c>
      <c r="H593" s="1762">
        <v>3</v>
      </c>
      <c r="I593" s="1783">
        <v>1</v>
      </c>
      <c r="J593" s="1783">
        <v>1</v>
      </c>
      <c r="K593" s="1919" t="s">
        <v>1078</v>
      </c>
      <c r="L593" s="1764">
        <v>2410</v>
      </c>
      <c r="M593" s="1764">
        <v>2396</v>
      </c>
      <c r="N593" s="1764">
        <f t="shared" si="160"/>
        <v>1628.4</v>
      </c>
      <c r="O593" s="1764">
        <v>1272.1500000000001</v>
      </c>
      <c r="P593" s="1850">
        <f t="shared" si="161"/>
        <v>0.78122697126013263</v>
      </c>
      <c r="Q593" s="1764">
        <v>356.25</v>
      </c>
      <c r="R593" s="1850">
        <f t="shared" si="162"/>
        <v>0.21877302873986734</v>
      </c>
      <c r="S593" s="1807">
        <f t="shared" si="163"/>
        <v>14.25</v>
      </c>
      <c r="U593" s="1764">
        <f t="shared" si="164"/>
        <v>0</v>
      </c>
      <c r="V593" s="1764">
        <f t="shared" si="165"/>
        <v>0</v>
      </c>
      <c r="W593" s="1764">
        <f t="shared" si="159"/>
        <v>2410</v>
      </c>
      <c r="X593" s="1768">
        <v>2410</v>
      </c>
      <c r="Y593" s="1784">
        <v>616299</v>
      </c>
      <c r="Z593" s="1770">
        <v>42566</v>
      </c>
      <c r="AA593" s="1843" t="s">
        <v>104</v>
      </c>
      <c r="AB593" s="1780"/>
      <c r="AC593" s="1762"/>
      <c r="AE593" s="1762"/>
      <c r="AF593" s="1762"/>
      <c r="AG593" s="1762"/>
      <c r="AH593" s="1780"/>
      <c r="AK593" s="1780"/>
      <c r="AL593" s="1780"/>
      <c r="AM593" s="1762"/>
      <c r="AP593" s="1762"/>
      <c r="AQ593" s="1762"/>
      <c r="AR593" s="1780"/>
      <c r="AS593" s="1780"/>
      <c r="AT593" s="1780"/>
      <c r="AU593" s="1780"/>
      <c r="AV593" s="1780"/>
      <c r="AW593" s="1762"/>
      <c r="AZ593" s="1762"/>
      <c r="BA593" s="1762"/>
    </row>
    <row r="594" spans="1:53" x14ac:dyDescent="0.25">
      <c r="A594" s="1866">
        <v>2016290</v>
      </c>
      <c r="C594" s="1862" t="s">
        <v>1199</v>
      </c>
      <c r="D594" s="1762" t="s">
        <v>26</v>
      </c>
      <c r="E594" s="1762">
        <v>0</v>
      </c>
      <c r="F594" s="1762">
        <v>0</v>
      </c>
      <c r="G594" s="1762">
        <v>0</v>
      </c>
      <c r="H594" s="1762">
        <v>0</v>
      </c>
      <c r="I594" s="1783">
        <v>1</v>
      </c>
      <c r="J594" s="1783">
        <v>1</v>
      </c>
      <c r="L594" s="1764">
        <v>98.3</v>
      </c>
      <c r="N594" s="1764">
        <f t="shared" si="160"/>
        <v>49.15</v>
      </c>
      <c r="O594" s="1764">
        <v>49.15</v>
      </c>
      <c r="P594" s="1850">
        <f t="shared" si="161"/>
        <v>1</v>
      </c>
      <c r="Q594" s="1764">
        <v>0</v>
      </c>
      <c r="R594" s="1850">
        <f t="shared" si="162"/>
        <v>0</v>
      </c>
      <c r="S594" s="1807">
        <f t="shared" si="163"/>
        <v>0</v>
      </c>
      <c r="U594" s="1764">
        <f t="shared" si="164"/>
        <v>0</v>
      </c>
      <c r="V594" s="1764">
        <f t="shared" si="165"/>
        <v>0</v>
      </c>
      <c r="W594" s="1764">
        <f t="shared" si="159"/>
        <v>98.3</v>
      </c>
      <c r="X594" s="1768">
        <v>98.3</v>
      </c>
      <c r="Y594" s="1784">
        <v>616350</v>
      </c>
      <c r="Z594" s="1770">
        <v>42608</v>
      </c>
      <c r="AA594" s="1843" t="s">
        <v>104</v>
      </c>
      <c r="AB594" s="1780"/>
      <c r="AC594" s="1762"/>
      <c r="AE594" s="1762"/>
      <c r="AF594" s="1762"/>
      <c r="AG594" s="1762"/>
      <c r="AH594" s="1780"/>
      <c r="AK594" s="1780"/>
      <c r="AL594" s="1780"/>
      <c r="AM594" s="1762"/>
      <c r="AP594" s="1762"/>
      <c r="AQ594" s="1762"/>
      <c r="AR594" s="1780"/>
      <c r="AS594" s="1780"/>
      <c r="AT594" s="1780"/>
      <c r="AU594" s="1780"/>
      <c r="AV594" s="1780"/>
      <c r="AW594" s="1762"/>
      <c r="AZ594" s="1762"/>
      <c r="BA594" s="1762"/>
    </row>
    <row r="595" spans="1:53" x14ac:dyDescent="0.25">
      <c r="A595" s="1866" t="s">
        <v>1253</v>
      </c>
      <c r="C595" s="1782" t="s">
        <v>1216</v>
      </c>
      <c r="D595" s="1762" t="s">
        <v>307</v>
      </c>
      <c r="E595" s="1862">
        <v>0</v>
      </c>
      <c r="F595" s="1862">
        <v>3</v>
      </c>
      <c r="G595" s="1862">
        <v>3</v>
      </c>
      <c r="H595" s="1862">
        <v>0</v>
      </c>
      <c r="I595" s="1783">
        <v>1</v>
      </c>
      <c r="J595" s="1783">
        <v>1</v>
      </c>
      <c r="L595" s="1764">
        <v>1685.28</v>
      </c>
      <c r="N595" s="1764">
        <f t="shared" si="160"/>
        <v>1370</v>
      </c>
      <c r="O595" s="1764">
        <v>1100</v>
      </c>
      <c r="P595" s="1850">
        <f t="shared" si="161"/>
        <v>0.8029197080291971</v>
      </c>
      <c r="Q595" s="1764">
        <v>270</v>
      </c>
      <c r="R595" s="1850">
        <f t="shared" si="162"/>
        <v>0.19708029197080293</v>
      </c>
      <c r="S595" s="1807">
        <f t="shared" si="163"/>
        <v>10.8</v>
      </c>
      <c r="U595" s="1764">
        <f t="shared" si="164"/>
        <v>0</v>
      </c>
      <c r="V595" s="1764">
        <f t="shared" si="165"/>
        <v>0</v>
      </c>
      <c r="W595" s="1764">
        <f t="shared" si="159"/>
        <v>1685.28</v>
      </c>
      <c r="X595" s="1768">
        <v>1685.28</v>
      </c>
      <c r="Y595" s="1784">
        <v>616387</v>
      </c>
      <c r="Z595" s="1770">
        <v>42621</v>
      </c>
      <c r="AA595" s="1843" t="s">
        <v>104</v>
      </c>
      <c r="AB595" s="1780"/>
      <c r="AC595" s="1762"/>
      <c r="AE595" s="1762"/>
      <c r="AF595" s="1762"/>
      <c r="AG595" s="1762"/>
      <c r="AH595" s="1780"/>
      <c r="AK595" s="1780"/>
      <c r="AL595" s="1780"/>
      <c r="AM595" s="1762"/>
      <c r="AP595" s="1762"/>
      <c r="AQ595" s="1762"/>
      <c r="AR595" s="1780"/>
      <c r="AS595" s="1780"/>
      <c r="AT595" s="1780"/>
      <c r="AU595" s="1780"/>
      <c r="AV595" s="1780"/>
      <c r="AW595" s="1762"/>
      <c r="AZ595" s="1762"/>
      <c r="BA595" s="1762"/>
    </row>
    <row r="596" spans="1:53" x14ac:dyDescent="0.25">
      <c r="A596" s="1866">
        <v>2016292</v>
      </c>
      <c r="C596" s="1782" t="s">
        <v>1201</v>
      </c>
      <c r="D596" s="1762" t="s">
        <v>26</v>
      </c>
      <c r="E596" s="1862">
        <v>1</v>
      </c>
      <c r="F596" s="1862">
        <v>10</v>
      </c>
      <c r="G596" s="1862">
        <v>3</v>
      </c>
      <c r="H596" s="1862">
        <v>5</v>
      </c>
      <c r="I596" s="1783">
        <v>1</v>
      </c>
      <c r="J596" s="1783">
        <v>1</v>
      </c>
      <c r="K596" s="1783" t="s">
        <v>1067</v>
      </c>
      <c r="L596" s="1764">
        <v>4610</v>
      </c>
      <c r="M596" s="1950">
        <v>4610</v>
      </c>
      <c r="N596" s="1764">
        <f t="shared" si="160"/>
        <v>2377.38</v>
      </c>
      <c r="O596" s="1764">
        <v>1816.96</v>
      </c>
      <c r="P596" s="1850">
        <f t="shared" si="161"/>
        <v>0.76426991057382498</v>
      </c>
      <c r="Q596" s="1764">
        <v>560.41999999999996</v>
      </c>
      <c r="R596" s="1850">
        <f t="shared" si="162"/>
        <v>0.23573008942617502</v>
      </c>
      <c r="S596" s="1807">
        <f t="shared" si="163"/>
        <v>22.416799999999999</v>
      </c>
      <c r="U596" s="1764">
        <f t="shared" si="164"/>
        <v>0</v>
      </c>
      <c r="V596" s="1764">
        <f t="shared" si="165"/>
        <v>0</v>
      </c>
      <c r="W596" s="1764">
        <f t="shared" si="159"/>
        <v>4610</v>
      </c>
      <c r="X596" s="1768">
        <v>4610</v>
      </c>
      <c r="Y596" s="1784">
        <v>616289</v>
      </c>
      <c r="Z596" s="1770">
        <v>42563</v>
      </c>
      <c r="AA596" s="1843" t="s">
        <v>104</v>
      </c>
      <c r="AB596" s="1780"/>
      <c r="AC596" s="1762"/>
      <c r="AE596" s="1762"/>
      <c r="AF596" s="1762"/>
      <c r="AG596" s="1762"/>
      <c r="AH596" s="1780"/>
      <c r="AK596" s="1780"/>
      <c r="AL596" s="1780"/>
      <c r="AM596" s="1762"/>
      <c r="AP596" s="1762"/>
      <c r="AQ596" s="1762"/>
      <c r="AR596" s="1780"/>
      <c r="AS596" s="1780"/>
      <c r="AT596" s="1780"/>
      <c r="AU596" s="1780"/>
      <c r="AV596" s="1780"/>
      <c r="AW596" s="1762"/>
      <c r="AZ596" s="1762"/>
      <c r="BA596" s="1762"/>
    </row>
    <row r="597" spans="1:53" x14ac:dyDescent="0.25">
      <c r="A597" s="1866">
        <v>2016293</v>
      </c>
      <c r="C597" s="1782" t="s">
        <v>1217</v>
      </c>
      <c r="D597" s="1762" t="s">
        <v>26</v>
      </c>
      <c r="E597" s="1762">
        <v>0</v>
      </c>
      <c r="F597" s="1762">
        <v>1</v>
      </c>
      <c r="G597" s="1762">
        <v>0</v>
      </c>
      <c r="H597" s="1762">
        <v>0</v>
      </c>
      <c r="I597" s="1783">
        <v>1</v>
      </c>
      <c r="J597" s="1783">
        <v>1</v>
      </c>
      <c r="K597" s="1919" t="s">
        <v>1067</v>
      </c>
      <c r="L597" s="1764">
        <v>163</v>
      </c>
      <c r="M597" s="1764">
        <v>163</v>
      </c>
      <c r="N597" s="1764">
        <f t="shared" si="160"/>
        <v>126.79</v>
      </c>
      <c r="O597" s="1764">
        <v>101.79</v>
      </c>
      <c r="P597" s="1850">
        <f t="shared" si="161"/>
        <v>0.80282356652732867</v>
      </c>
      <c r="Q597" s="1764">
        <v>25</v>
      </c>
      <c r="R597" s="1850">
        <f t="shared" si="162"/>
        <v>0.19717643347267133</v>
      </c>
      <c r="S597" s="1807">
        <f t="shared" si="163"/>
        <v>1</v>
      </c>
      <c r="U597" s="1764">
        <f t="shared" si="164"/>
        <v>0</v>
      </c>
      <c r="V597" s="1764">
        <f t="shared" si="165"/>
        <v>0</v>
      </c>
      <c r="W597" s="1764">
        <f t="shared" si="159"/>
        <v>163</v>
      </c>
      <c r="X597" s="1768">
        <v>163</v>
      </c>
      <c r="Y597" s="1784">
        <v>616300</v>
      </c>
      <c r="Z597" s="1770">
        <v>42566</v>
      </c>
      <c r="AA597" s="1843" t="s">
        <v>104</v>
      </c>
      <c r="AB597" s="1780"/>
      <c r="AC597" s="1762"/>
      <c r="AE597" s="1762"/>
      <c r="AF597" s="1762"/>
      <c r="AG597" s="1762"/>
      <c r="AH597" s="1780"/>
      <c r="AK597" s="1780"/>
      <c r="AL597" s="1780"/>
      <c r="AM597" s="1762"/>
      <c r="AP597" s="1762"/>
      <c r="AQ597" s="1762"/>
      <c r="AR597" s="1780"/>
      <c r="AS597" s="1780"/>
      <c r="AT597" s="1780"/>
      <c r="AU597" s="1780"/>
      <c r="AV597" s="1780"/>
      <c r="AW597" s="1762"/>
      <c r="AZ597" s="1762"/>
      <c r="BA597" s="1762"/>
    </row>
    <row r="598" spans="1:53" x14ac:dyDescent="0.25">
      <c r="A598" s="1866" t="s">
        <v>1259</v>
      </c>
      <c r="C598" s="1951" t="s">
        <v>1218</v>
      </c>
      <c r="D598" s="1762" t="s">
        <v>26</v>
      </c>
      <c r="E598" s="1762">
        <v>0</v>
      </c>
      <c r="F598" s="1762">
        <v>0</v>
      </c>
      <c r="G598" s="1762">
        <v>0</v>
      </c>
      <c r="H598" s="1762">
        <v>0</v>
      </c>
      <c r="I598" s="1783">
        <v>1</v>
      </c>
      <c r="J598" s="1783">
        <v>1</v>
      </c>
      <c r="K598" s="1919" t="s">
        <v>1067</v>
      </c>
      <c r="L598" s="1764">
        <v>833</v>
      </c>
      <c r="M598" s="1764">
        <v>833</v>
      </c>
      <c r="N598" s="1764">
        <f t="shared" si="160"/>
        <v>555</v>
      </c>
      <c r="O598" s="1764">
        <v>430</v>
      </c>
      <c r="P598" s="1850">
        <f t="shared" si="161"/>
        <v>0.77477477477477474</v>
      </c>
      <c r="Q598" s="1764">
        <v>125</v>
      </c>
      <c r="R598" s="1850">
        <f t="shared" si="162"/>
        <v>0.22522522522522523</v>
      </c>
      <c r="S598" s="1807">
        <f t="shared" si="163"/>
        <v>5</v>
      </c>
      <c r="U598" s="1764">
        <f t="shared" si="164"/>
        <v>0</v>
      </c>
      <c r="V598" s="1764">
        <f t="shared" si="165"/>
        <v>0</v>
      </c>
      <c r="W598" s="1764">
        <f t="shared" si="159"/>
        <v>833</v>
      </c>
      <c r="X598" s="1768">
        <v>833</v>
      </c>
      <c r="Y598" s="1784">
        <v>616301</v>
      </c>
      <c r="Z598" s="1770">
        <v>42566</v>
      </c>
      <c r="AA598" s="1843" t="s">
        <v>104</v>
      </c>
      <c r="AB598" s="1780"/>
      <c r="AC598" s="1762"/>
      <c r="AE598" s="1762"/>
      <c r="AF598" s="1762"/>
      <c r="AG598" s="1762"/>
      <c r="AH598" s="1780"/>
      <c r="AK598" s="1780"/>
      <c r="AL598" s="1780"/>
      <c r="AM598" s="1762"/>
      <c r="AP598" s="1762"/>
      <c r="AQ598" s="1762"/>
      <c r="AR598" s="1780"/>
      <c r="AS598" s="1780"/>
      <c r="AT598" s="1780"/>
      <c r="AU598" s="1780"/>
      <c r="AV598" s="1780"/>
      <c r="AW598" s="1762"/>
      <c r="AZ598" s="1762"/>
      <c r="BA598" s="1762"/>
    </row>
    <row r="599" spans="1:53" x14ac:dyDescent="0.25">
      <c r="A599" s="1866">
        <v>2016295</v>
      </c>
      <c r="C599" s="1782">
        <v>597816</v>
      </c>
      <c r="D599" s="1762" t="s">
        <v>26</v>
      </c>
      <c r="E599" s="1762">
        <v>1</v>
      </c>
      <c r="F599" s="1762">
        <v>10</v>
      </c>
      <c r="G599" s="1762">
        <v>6</v>
      </c>
      <c r="H599" s="1762">
        <v>3</v>
      </c>
      <c r="I599" s="1783">
        <v>1</v>
      </c>
      <c r="J599" s="1783">
        <v>1</v>
      </c>
      <c r="L599" s="1764">
        <v>2663</v>
      </c>
      <c r="M599" s="1764">
        <v>2659.05</v>
      </c>
      <c r="N599" s="1764">
        <f t="shared" si="160"/>
        <v>1805.05</v>
      </c>
      <c r="O599" s="1764">
        <v>1388.3</v>
      </c>
      <c r="P599" s="1850">
        <f t="shared" si="161"/>
        <v>0.7691199689759286</v>
      </c>
      <c r="Q599" s="1764">
        <v>416.75</v>
      </c>
      <c r="R599" s="1850">
        <f t="shared" si="162"/>
        <v>0.23088003102407137</v>
      </c>
      <c r="S599" s="1807">
        <f t="shared" si="163"/>
        <v>16.670000000000002</v>
      </c>
      <c r="U599" s="1764">
        <f t="shared" si="164"/>
        <v>0</v>
      </c>
      <c r="V599" s="1764">
        <f t="shared" si="165"/>
        <v>0</v>
      </c>
      <c r="W599" s="1764">
        <f t="shared" si="159"/>
        <v>2663</v>
      </c>
      <c r="X599" s="1768">
        <v>2663</v>
      </c>
      <c r="Y599" s="1784">
        <v>616302</v>
      </c>
      <c r="Z599" s="1770">
        <v>42566</v>
      </c>
      <c r="AA599" s="1843" t="s">
        <v>104</v>
      </c>
      <c r="AB599" s="1780"/>
      <c r="AC599" s="1762"/>
      <c r="AE599" s="1762"/>
      <c r="AF599" s="1762"/>
      <c r="AG599" s="1762"/>
      <c r="AH599" s="1780"/>
      <c r="AK599" s="1780"/>
      <c r="AL599" s="1780"/>
      <c r="AM599" s="1762"/>
      <c r="AP599" s="1762"/>
      <c r="AQ599" s="1762"/>
      <c r="AR599" s="1780"/>
      <c r="AS599" s="1780"/>
      <c r="AT599" s="1780"/>
      <c r="AU599" s="1780"/>
      <c r="AV599" s="1780"/>
      <c r="AW599" s="1762"/>
      <c r="AZ599" s="1762"/>
      <c r="BA599" s="1762"/>
    </row>
    <row r="600" spans="1:53" x14ac:dyDescent="0.25">
      <c r="A600" s="1866">
        <v>2016296</v>
      </c>
      <c r="C600" s="1782">
        <v>592916</v>
      </c>
      <c r="D600" s="1762" t="s">
        <v>26</v>
      </c>
      <c r="E600" s="1762">
        <v>1</v>
      </c>
      <c r="F600" s="1762">
        <v>7</v>
      </c>
      <c r="G600" s="1762">
        <v>5</v>
      </c>
      <c r="H600" s="1762">
        <v>3</v>
      </c>
      <c r="I600" s="1783">
        <v>1</v>
      </c>
      <c r="J600" s="1783">
        <v>1</v>
      </c>
      <c r="L600" s="1764">
        <v>1826</v>
      </c>
      <c r="M600" s="1764">
        <v>1868.51</v>
      </c>
      <c r="N600" s="1764">
        <f t="shared" si="160"/>
        <v>1267.42</v>
      </c>
      <c r="O600" s="1764">
        <v>942.42</v>
      </c>
      <c r="P600" s="1850">
        <f t="shared" si="161"/>
        <v>0.74357355888340082</v>
      </c>
      <c r="Q600" s="1764">
        <v>325</v>
      </c>
      <c r="R600" s="1850">
        <f t="shared" si="162"/>
        <v>0.25642644111659907</v>
      </c>
      <c r="S600" s="1807">
        <f t="shared" si="163"/>
        <v>13</v>
      </c>
      <c r="U600" s="1764">
        <f t="shared" si="164"/>
        <v>0</v>
      </c>
      <c r="V600" s="1764">
        <f t="shared" si="165"/>
        <v>0</v>
      </c>
      <c r="W600" s="1764">
        <f t="shared" si="159"/>
        <v>1826</v>
      </c>
      <c r="X600" s="1768">
        <v>1826</v>
      </c>
      <c r="Y600" s="1784">
        <v>616290</v>
      </c>
      <c r="Z600" s="1770">
        <v>42563</v>
      </c>
      <c r="AA600" s="1843" t="s">
        <v>104</v>
      </c>
      <c r="AB600" s="1780"/>
      <c r="AC600" s="1762"/>
      <c r="AE600" s="1762"/>
      <c r="AF600" s="1762"/>
      <c r="AG600" s="1762"/>
      <c r="AH600" s="1780"/>
      <c r="AK600" s="1780"/>
      <c r="AL600" s="1780"/>
      <c r="AM600" s="1762"/>
      <c r="AP600" s="1762"/>
      <c r="AQ600" s="1762"/>
      <c r="AR600" s="1780"/>
      <c r="AS600" s="1780"/>
      <c r="AT600" s="1780"/>
      <c r="AU600" s="1780"/>
      <c r="AV600" s="1780"/>
      <c r="AW600" s="1762"/>
      <c r="AZ600" s="1762"/>
      <c r="BA600" s="1762"/>
    </row>
    <row r="601" spans="1:53" x14ac:dyDescent="0.25">
      <c r="A601" s="1866">
        <v>2016297</v>
      </c>
      <c r="C601" s="1782" t="s">
        <v>1335</v>
      </c>
      <c r="D601" s="1762" t="s">
        <v>26</v>
      </c>
      <c r="E601" s="1762">
        <v>1</v>
      </c>
      <c r="F601" s="1762">
        <v>11</v>
      </c>
      <c r="G601" s="1762">
        <v>6</v>
      </c>
      <c r="H601" s="1762">
        <v>3</v>
      </c>
      <c r="I601" s="1783">
        <v>1</v>
      </c>
      <c r="J601" s="1783">
        <v>1</v>
      </c>
      <c r="K601" s="1919" t="s">
        <v>1067</v>
      </c>
      <c r="L601" s="1764">
        <v>4618</v>
      </c>
      <c r="M601" s="1764">
        <v>4618</v>
      </c>
      <c r="N601" s="1764">
        <f>O601+Q601</f>
        <v>2912.16</v>
      </c>
      <c r="O601" s="1764">
        <v>2462.16</v>
      </c>
      <c r="P601" s="1850">
        <f>IF(N601&lt;=0,"",O601/N601)</f>
        <v>0.84547552332289433</v>
      </c>
      <c r="Q601" s="1764">
        <v>450</v>
      </c>
      <c r="R601" s="1850">
        <f>IF(N601&lt;=0,"",Q601/N601)</f>
        <v>0.15452447667710567</v>
      </c>
      <c r="S601" s="1807">
        <f t="shared" si="163"/>
        <v>18</v>
      </c>
      <c r="U601" s="1764">
        <f t="shared" si="164"/>
        <v>0</v>
      </c>
      <c r="V601" s="1764">
        <f t="shared" si="165"/>
        <v>0</v>
      </c>
      <c r="W601" s="1764">
        <f t="shared" si="159"/>
        <v>4618</v>
      </c>
      <c r="X601" s="1768">
        <v>4618</v>
      </c>
      <c r="Y601" s="1784">
        <v>616291</v>
      </c>
      <c r="Z601" s="1770">
        <v>42563</v>
      </c>
      <c r="AA601" s="1843" t="s">
        <v>104</v>
      </c>
      <c r="AB601" s="1780"/>
      <c r="AC601" s="1762"/>
      <c r="AE601" s="1762"/>
      <c r="AF601" s="1762"/>
      <c r="AG601" s="1762"/>
      <c r="AH601" s="1780"/>
      <c r="AK601" s="1780"/>
      <c r="AL601" s="1780"/>
      <c r="AM601" s="1762"/>
      <c r="AP601" s="1762"/>
      <c r="AQ601" s="1762"/>
      <c r="AR601" s="1780"/>
      <c r="AS601" s="1780"/>
      <c r="AT601" s="1780"/>
      <c r="AU601" s="1780"/>
      <c r="AV601" s="1780"/>
      <c r="AW601" s="1762"/>
      <c r="AZ601" s="1762"/>
      <c r="BA601" s="1762"/>
    </row>
    <row r="602" spans="1:53" x14ac:dyDescent="0.25">
      <c r="A602" s="1866">
        <v>2016298</v>
      </c>
      <c r="C602" s="1782" t="s">
        <v>1230</v>
      </c>
      <c r="D602" s="1762" t="s">
        <v>317</v>
      </c>
      <c r="E602" s="1762">
        <v>1</v>
      </c>
      <c r="F602" s="1762">
        <v>1</v>
      </c>
      <c r="G602" s="1762">
        <v>0</v>
      </c>
      <c r="H602" s="1762">
        <v>1</v>
      </c>
      <c r="I602" s="1783">
        <v>1</v>
      </c>
      <c r="J602" s="1783">
        <v>1</v>
      </c>
      <c r="L602" s="1764">
        <v>586.08000000000004</v>
      </c>
      <c r="N602" s="1764">
        <f t="shared" si="160"/>
        <v>408.32</v>
      </c>
      <c r="O602" s="1764">
        <v>333.32</v>
      </c>
      <c r="P602" s="1850">
        <f t="shared" si="161"/>
        <v>0.81632053291536055</v>
      </c>
      <c r="Q602" s="1764">
        <v>75</v>
      </c>
      <c r="R602" s="1850">
        <f t="shared" si="162"/>
        <v>0.1836794670846395</v>
      </c>
      <c r="S602" s="1807">
        <f t="shared" si="163"/>
        <v>3</v>
      </c>
      <c r="U602" s="1764">
        <f t="shared" si="164"/>
        <v>0</v>
      </c>
      <c r="V602" s="1764">
        <f t="shared" si="165"/>
        <v>0</v>
      </c>
      <c r="W602" s="1764">
        <f t="shared" si="159"/>
        <v>586.08000000000004</v>
      </c>
      <c r="X602" s="1768">
        <v>586.08000000000004</v>
      </c>
      <c r="Y602" s="1784">
        <v>616341</v>
      </c>
      <c r="Z602" s="1770">
        <v>42573</v>
      </c>
      <c r="AA602" s="1843" t="s">
        <v>104</v>
      </c>
      <c r="AB602" s="1780"/>
      <c r="AC602" s="1762"/>
      <c r="AE602" s="1762"/>
      <c r="AF602" s="1762"/>
      <c r="AG602" s="1762"/>
      <c r="AH602" s="1780"/>
      <c r="AK602" s="1780"/>
      <c r="AL602" s="1780"/>
      <c r="AM602" s="1762"/>
      <c r="AP602" s="1762"/>
      <c r="AQ602" s="1762"/>
      <c r="AR602" s="1780"/>
      <c r="AS602" s="1780"/>
      <c r="AT602" s="1780"/>
      <c r="AU602" s="1780"/>
      <c r="AV602" s="1780"/>
      <c r="AW602" s="1762"/>
      <c r="AZ602" s="1762"/>
      <c r="BA602" s="1762"/>
    </row>
    <row r="603" spans="1:53" x14ac:dyDescent="0.25">
      <c r="A603" s="1866">
        <v>2016299</v>
      </c>
      <c r="C603" s="1782" t="s">
        <v>1232</v>
      </c>
      <c r="D603" s="1762" t="s">
        <v>471</v>
      </c>
      <c r="E603" s="1762">
        <v>1</v>
      </c>
      <c r="F603" s="1762">
        <v>10</v>
      </c>
      <c r="G603" s="1762">
        <v>6</v>
      </c>
      <c r="H603" s="1762">
        <v>3</v>
      </c>
      <c r="I603" s="1783">
        <v>1</v>
      </c>
      <c r="J603" s="1783">
        <v>1</v>
      </c>
      <c r="K603" s="1919" t="s">
        <v>1067</v>
      </c>
      <c r="L603" s="1764">
        <v>3374.01</v>
      </c>
      <c r="N603" s="1764">
        <f t="shared" si="160"/>
        <v>2213.69</v>
      </c>
      <c r="O603" s="1764">
        <v>1638.69</v>
      </c>
      <c r="P603" s="1850">
        <f t="shared" si="161"/>
        <v>0.74025270024258139</v>
      </c>
      <c r="Q603" s="1764">
        <v>575</v>
      </c>
      <c r="R603" s="1850">
        <f t="shared" si="162"/>
        <v>0.25974729975741861</v>
      </c>
      <c r="S603" s="1807">
        <f t="shared" si="163"/>
        <v>23</v>
      </c>
      <c r="U603" s="1764">
        <f t="shared" si="164"/>
        <v>0</v>
      </c>
      <c r="V603" s="1764">
        <f t="shared" si="165"/>
        <v>0</v>
      </c>
      <c r="W603" s="1764">
        <f t="shared" si="159"/>
        <v>3374.01</v>
      </c>
      <c r="X603" s="1768">
        <v>3374.01</v>
      </c>
      <c r="Y603" s="1784">
        <v>616385</v>
      </c>
      <c r="Z603" s="1770">
        <v>42621</v>
      </c>
      <c r="AA603" s="1843" t="s">
        <v>104</v>
      </c>
      <c r="AB603" s="1780"/>
      <c r="AC603" s="1762"/>
      <c r="AE603" s="1762"/>
      <c r="AF603" s="1762"/>
      <c r="AG603" s="1762"/>
      <c r="AH603" s="1780"/>
      <c r="AK603" s="1780"/>
      <c r="AL603" s="1780"/>
      <c r="AM603" s="1762"/>
      <c r="AP603" s="1762"/>
      <c r="AQ603" s="1762"/>
      <c r="AR603" s="1780"/>
      <c r="AS603" s="1780"/>
      <c r="AT603" s="1780"/>
      <c r="AU603" s="1780"/>
      <c r="AV603" s="1780"/>
      <c r="AW603" s="1762"/>
      <c r="AZ603" s="1762"/>
      <c r="BA603" s="1762"/>
    </row>
    <row r="604" spans="1:53" x14ac:dyDescent="0.25">
      <c r="A604" s="1866">
        <v>2016300</v>
      </c>
      <c r="C604" s="1782">
        <v>585916</v>
      </c>
      <c r="D604" s="1762" t="s">
        <v>26</v>
      </c>
      <c r="E604" s="1762">
        <v>1</v>
      </c>
      <c r="F604" s="1762">
        <v>2</v>
      </c>
      <c r="G604" s="1762">
        <v>1</v>
      </c>
      <c r="H604" s="1762">
        <v>1</v>
      </c>
      <c r="I604" s="1783">
        <v>1</v>
      </c>
      <c r="J604" s="1783">
        <v>1</v>
      </c>
      <c r="L604" s="1764">
        <v>523</v>
      </c>
      <c r="M604" s="1764">
        <v>586.57000000000005</v>
      </c>
      <c r="N604" s="1764">
        <f t="shared" si="160"/>
        <v>396.73</v>
      </c>
      <c r="O604" s="1764">
        <v>280.48</v>
      </c>
      <c r="P604" s="1850">
        <f t="shared" si="161"/>
        <v>0.70697955788571576</v>
      </c>
      <c r="Q604" s="1764">
        <v>116.25</v>
      </c>
      <c r="R604" s="1850">
        <f t="shared" si="162"/>
        <v>0.29302044211428424</v>
      </c>
      <c r="S604" s="1807">
        <f t="shared" si="163"/>
        <v>4.6500000000000004</v>
      </c>
      <c r="U604" s="1764">
        <f t="shared" si="164"/>
        <v>0</v>
      </c>
      <c r="V604" s="1764">
        <f t="shared" si="165"/>
        <v>0</v>
      </c>
      <c r="W604" s="1764">
        <f t="shared" si="159"/>
        <v>523</v>
      </c>
      <c r="X604" s="1768">
        <v>523</v>
      </c>
      <c r="Y604" s="1784">
        <v>616303</v>
      </c>
      <c r="Z604" s="1770">
        <v>42566</v>
      </c>
      <c r="AA604" s="1843" t="s">
        <v>104</v>
      </c>
      <c r="AB604" s="1780"/>
      <c r="AC604" s="1762"/>
      <c r="AE604" s="1762"/>
      <c r="AF604" s="1762"/>
      <c r="AG604" s="1762"/>
      <c r="AH604" s="1780"/>
      <c r="AK604" s="1780"/>
      <c r="AL604" s="1780"/>
      <c r="AM604" s="1762"/>
      <c r="AP604" s="1762"/>
      <c r="AQ604" s="1762"/>
      <c r="AR604" s="1780"/>
      <c r="AS604" s="1780"/>
      <c r="AT604" s="1780"/>
      <c r="AU604" s="1780"/>
      <c r="AV604" s="1780"/>
      <c r="AW604" s="1762"/>
      <c r="AZ604" s="1762"/>
      <c r="BA604" s="1762"/>
    </row>
    <row r="605" spans="1:53" x14ac:dyDescent="0.25">
      <c r="A605" s="1866">
        <v>2016301</v>
      </c>
      <c r="C605" s="1782" t="s">
        <v>1321</v>
      </c>
      <c r="D605" s="1762" t="s">
        <v>26</v>
      </c>
      <c r="E605" s="1762">
        <v>1</v>
      </c>
      <c r="F605" s="1762">
        <v>9</v>
      </c>
      <c r="G605" s="1762">
        <v>5</v>
      </c>
      <c r="H605" s="1762">
        <v>3</v>
      </c>
      <c r="I605" s="1783">
        <v>1</v>
      </c>
      <c r="J605" s="1783">
        <v>1</v>
      </c>
      <c r="L605" s="1764">
        <v>4884.42</v>
      </c>
      <c r="M605" s="1764">
        <v>4884.42</v>
      </c>
      <c r="N605" s="1764">
        <f t="shared" si="160"/>
        <v>3028.37</v>
      </c>
      <c r="O605" s="1764">
        <v>2311.6999999999998</v>
      </c>
      <c r="P605" s="1850">
        <f t="shared" si="161"/>
        <v>0.76334793965070313</v>
      </c>
      <c r="Q605" s="1764">
        <v>716.67</v>
      </c>
      <c r="R605" s="1850">
        <f t="shared" si="162"/>
        <v>0.23665206034929681</v>
      </c>
      <c r="S605" s="1807">
        <f t="shared" si="163"/>
        <v>28.666799999999999</v>
      </c>
      <c r="U605" s="1764">
        <f t="shared" si="164"/>
        <v>0</v>
      </c>
      <c r="V605" s="1764">
        <f t="shared" si="165"/>
        <v>0</v>
      </c>
      <c r="W605" s="1764">
        <f t="shared" si="159"/>
        <v>4884.42</v>
      </c>
      <c r="X605" s="1768">
        <v>4884.42</v>
      </c>
      <c r="Y605" s="1784">
        <v>616292</v>
      </c>
      <c r="Z605" s="1770">
        <v>42563</v>
      </c>
      <c r="AA605" s="1843" t="s">
        <v>104</v>
      </c>
      <c r="AB605" s="1780"/>
      <c r="AC605" s="1762"/>
      <c r="AE605" s="1762"/>
      <c r="AF605" s="1762"/>
      <c r="AG605" s="1762"/>
      <c r="AH605" s="1780"/>
      <c r="AK605" s="1780"/>
      <c r="AL605" s="1780"/>
      <c r="AM605" s="1762"/>
      <c r="AP605" s="1762"/>
      <c r="AQ605" s="1762"/>
      <c r="AR605" s="1780"/>
      <c r="AS605" s="1780"/>
      <c r="AT605" s="1780"/>
      <c r="AU605" s="1780"/>
      <c r="AV605" s="1780"/>
      <c r="AW605" s="1762"/>
      <c r="AZ605" s="1762"/>
      <c r="BA605" s="1762"/>
    </row>
    <row r="606" spans="1:53" x14ac:dyDescent="0.25">
      <c r="A606" s="1866">
        <v>2016302</v>
      </c>
      <c r="C606" s="1782" t="s">
        <v>1322</v>
      </c>
      <c r="D606" s="1762" t="s">
        <v>26</v>
      </c>
      <c r="E606" s="1762">
        <v>1</v>
      </c>
      <c r="F606" s="1762">
        <v>8</v>
      </c>
      <c r="G606" s="1762">
        <v>4</v>
      </c>
      <c r="H606" s="1762">
        <v>3</v>
      </c>
      <c r="I606" s="1783">
        <v>1</v>
      </c>
      <c r="J606" s="1783">
        <v>1</v>
      </c>
      <c r="L606" s="1764">
        <v>4534.32</v>
      </c>
      <c r="M606" s="1764">
        <v>4534.32</v>
      </c>
      <c r="N606" s="1764">
        <f t="shared" si="160"/>
        <v>2811.2000000000003</v>
      </c>
      <c r="O606" s="1764">
        <v>2134.5300000000002</v>
      </c>
      <c r="P606" s="1850">
        <f t="shared" si="161"/>
        <v>0.75929496300512234</v>
      </c>
      <c r="Q606" s="1764">
        <v>676.67</v>
      </c>
      <c r="R606" s="1850">
        <f t="shared" si="162"/>
        <v>0.24070503699487761</v>
      </c>
      <c r="S606" s="1807">
        <f t="shared" si="163"/>
        <v>27.066799999999997</v>
      </c>
      <c r="U606" s="1764">
        <f t="shared" si="164"/>
        <v>0</v>
      </c>
      <c r="V606" s="1764">
        <f t="shared" si="165"/>
        <v>0</v>
      </c>
      <c r="W606" s="1764">
        <f t="shared" si="159"/>
        <v>4534.32</v>
      </c>
      <c r="X606" s="1768">
        <v>4534.32</v>
      </c>
      <c r="Y606" s="1784">
        <v>616293</v>
      </c>
      <c r="Z606" s="1770">
        <v>42563</v>
      </c>
      <c r="AA606" s="1843" t="s">
        <v>104</v>
      </c>
      <c r="AB606" s="1780"/>
      <c r="AC606" s="1762"/>
      <c r="AE606" s="1762"/>
      <c r="AF606" s="1762"/>
      <c r="AG606" s="1762"/>
      <c r="AH606" s="1780"/>
      <c r="AK606" s="1780"/>
      <c r="AL606" s="1780"/>
      <c r="AM606" s="1762"/>
      <c r="AP606" s="1762"/>
      <c r="AQ606" s="1762"/>
      <c r="AR606" s="1780"/>
      <c r="AS606" s="1780"/>
      <c r="AT606" s="1780"/>
      <c r="AU606" s="1780"/>
      <c r="AV606" s="1780"/>
      <c r="AW606" s="1762"/>
      <c r="AZ606" s="1762"/>
      <c r="BA606" s="1762"/>
    </row>
    <row r="607" spans="1:53" x14ac:dyDescent="0.25">
      <c r="A607" s="1866">
        <v>2016303</v>
      </c>
      <c r="C607" s="1782" t="s">
        <v>1323</v>
      </c>
      <c r="D607" s="1762" t="s">
        <v>26</v>
      </c>
      <c r="E607" s="1762">
        <v>1</v>
      </c>
      <c r="F607" s="1762">
        <v>8</v>
      </c>
      <c r="G607" s="1762">
        <v>4</v>
      </c>
      <c r="H607" s="1762">
        <v>3</v>
      </c>
      <c r="I607" s="1783">
        <v>1</v>
      </c>
      <c r="J607" s="1783">
        <v>1</v>
      </c>
      <c r="L607" s="1764">
        <v>4534.32</v>
      </c>
      <c r="M607" s="1764">
        <v>4534.32</v>
      </c>
      <c r="N607" s="1764">
        <f>O607+Q607</f>
        <v>2811.2000000000003</v>
      </c>
      <c r="O607" s="1764">
        <v>2134.5300000000002</v>
      </c>
      <c r="P607" s="1850">
        <f>IF(N607&lt;=0,"",O607/N607)</f>
        <v>0.75929496300512234</v>
      </c>
      <c r="Q607" s="1764">
        <v>676.67</v>
      </c>
      <c r="R607" s="1850">
        <f>IF(N607&lt;=0,"",Q607/N607)</f>
        <v>0.24070503699487761</v>
      </c>
      <c r="S607" s="1807">
        <f>Q607/$S$1</f>
        <v>27.066799999999997</v>
      </c>
      <c r="U607" s="1764">
        <f>((1-I607)*O607)+((1-J607)*Q607)</f>
        <v>0</v>
      </c>
      <c r="V607" s="1764">
        <f>L607-W607</f>
        <v>0</v>
      </c>
      <c r="W607" s="1764">
        <f t="shared" si="159"/>
        <v>4534.32</v>
      </c>
      <c r="X607" s="1768">
        <v>4534.32</v>
      </c>
      <c r="Y607" s="1784">
        <v>616294</v>
      </c>
      <c r="Z607" s="1770">
        <v>42563</v>
      </c>
      <c r="AA607" s="1843" t="s">
        <v>104</v>
      </c>
      <c r="AB607" s="1780"/>
      <c r="AC607" s="1762"/>
      <c r="AE607" s="1762"/>
      <c r="AF607" s="1762"/>
      <c r="AG607" s="1762"/>
      <c r="AH607" s="1780"/>
      <c r="AK607" s="1780"/>
      <c r="AL607" s="1780"/>
      <c r="AM607" s="1762"/>
      <c r="AP607" s="1762"/>
      <c r="AQ607" s="1762"/>
      <c r="AR607" s="1780"/>
      <c r="AS607" s="1780"/>
      <c r="AT607" s="1780"/>
      <c r="AU607" s="1780"/>
      <c r="AV607" s="1780"/>
      <c r="AW607" s="1762"/>
      <c r="AZ607" s="1762"/>
      <c r="BA607" s="1762"/>
    </row>
    <row r="608" spans="1:53" x14ac:dyDescent="0.25">
      <c r="A608" s="1866">
        <v>2016304</v>
      </c>
      <c r="C608" s="1782" t="s">
        <v>1236</v>
      </c>
      <c r="D608" s="1762" t="s">
        <v>26</v>
      </c>
      <c r="E608" s="1762">
        <v>0</v>
      </c>
      <c r="F608" s="1762">
        <v>0</v>
      </c>
      <c r="G608" s="1762">
        <v>0</v>
      </c>
      <c r="H608" s="1762">
        <v>0</v>
      </c>
      <c r="I608" s="1783">
        <v>1</v>
      </c>
      <c r="J608" s="1783">
        <v>1</v>
      </c>
      <c r="L608" s="1764">
        <v>65.260000000000005</v>
      </c>
      <c r="N608" s="1764">
        <f t="shared" si="160"/>
        <v>32.630000000000003</v>
      </c>
      <c r="O608" s="1764">
        <v>32.630000000000003</v>
      </c>
      <c r="P608" s="1850">
        <f t="shared" si="161"/>
        <v>1</v>
      </c>
      <c r="Q608" s="1764">
        <v>0</v>
      </c>
      <c r="R608" s="1850">
        <f t="shared" si="162"/>
        <v>0</v>
      </c>
      <c r="S608" s="1807">
        <f t="shared" si="163"/>
        <v>0</v>
      </c>
      <c r="U608" s="1764">
        <f t="shared" si="164"/>
        <v>0</v>
      </c>
      <c r="V608" s="1764">
        <f t="shared" si="165"/>
        <v>0</v>
      </c>
      <c r="W608" s="1764">
        <f t="shared" si="159"/>
        <v>65.260000000000005</v>
      </c>
      <c r="X608" s="1768">
        <v>65.260000000000005</v>
      </c>
      <c r="Y608" s="1784">
        <v>616350</v>
      </c>
      <c r="Z608" s="1770">
        <v>42608</v>
      </c>
      <c r="AA608" s="1843" t="s">
        <v>104</v>
      </c>
      <c r="AB608" s="1780"/>
      <c r="AC608" s="1762"/>
      <c r="AE608" s="1762"/>
      <c r="AF608" s="1762"/>
      <c r="AG608" s="1762"/>
      <c r="AH608" s="1780"/>
      <c r="AK608" s="1780"/>
      <c r="AL608" s="1780"/>
      <c r="AM608" s="1762"/>
      <c r="AP608" s="1762"/>
      <c r="AQ608" s="1762"/>
      <c r="AR608" s="1780"/>
      <c r="AS608" s="1780"/>
      <c r="AT608" s="1780"/>
      <c r="AU608" s="1780"/>
      <c r="AV608" s="1780"/>
      <c r="AW608" s="1762"/>
      <c r="AZ608" s="1762"/>
      <c r="BA608" s="1762"/>
    </row>
    <row r="609" spans="1:98" x14ac:dyDescent="0.25">
      <c r="A609" s="1866">
        <v>2016305</v>
      </c>
      <c r="C609" s="1782" t="s">
        <v>1235</v>
      </c>
      <c r="D609" s="1762" t="s">
        <v>471</v>
      </c>
      <c r="E609" s="1762">
        <v>2</v>
      </c>
      <c r="F609" s="1762">
        <v>16</v>
      </c>
      <c r="G609" s="1762">
        <v>10</v>
      </c>
      <c r="H609" s="1762">
        <v>6</v>
      </c>
      <c r="I609" s="1783">
        <v>1</v>
      </c>
      <c r="J609" s="1783">
        <v>1</v>
      </c>
      <c r="L609" s="1764">
        <v>5130.75</v>
      </c>
      <c r="N609" s="1764">
        <f t="shared" si="160"/>
        <v>3445.1</v>
      </c>
      <c r="O609" s="1764">
        <v>2633.02</v>
      </c>
      <c r="P609" s="1850">
        <f t="shared" si="161"/>
        <v>0.76427970160517833</v>
      </c>
      <c r="Q609" s="1764">
        <v>812.08</v>
      </c>
      <c r="R609" s="1850">
        <f t="shared" si="162"/>
        <v>0.23572029839482164</v>
      </c>
      <c r="S609" s="1807">
        <f t="shared" si="163"/>
        <v>32.483200000000004</v>
      </c>
      <c r="U609" s="1764">
        <f t="shared" si="164"/>
        <v>0</v>
      </c>
      <c r="V609" s="1764">
        <f t="shared" si="165"/>
        <v>0</v>
      </c>
      <c r="W609" s="1764">
        <f t="shared" si="159"/>
        <v>5130.75</v>
      </c>
      <c r="X609" s="1768">
        <v>5130.75</v>
      </c>
      <c r="Y609" s="1784">
        <v>616438</v>
      </c>
      <c r="Z609" s="1770">
        <v>42634</v>
      </c>
      <c r="AA609" s="1843" t="s">
        <v>104</v>
      </c>
      <c r="AB609" s="1843"/>
      <c r="AH609" s="1867"/>
      <c r="AK609" s="1868"/>
      <c r="AL609" s="1868"/>
    </row>
    <row r="610" spans="1:98" x14ac:dyDescent="0.25">
      <c r="A610" s="1866">
        <v>2016306</v>
      </c>
      <c r="C610" s="1782" t="s">
        <v>1237</v>
      </c>
      <c r="D610" s="1762" t="s">
        <v>26</v>
      </c>
      <c r="E610" s="1762">
        <v>0</v>
      </c>
      <c r="F610" s="1762">
        <v>0</v>
      </c>
      <c r="G610" s="1762">
        <v>0</v>
      </c>
      <c r="H610" s="1762">
        <v>0</v>
      </c>
      <c r="I610" s="1783">
        <v>1</v>
      </c>
      <c r="J610" s="1783">
        <v>1</v>
      </c>
      <c r="L610" s="1764">
        <v>39.42</v>
      </c>
      <c r="N610" s="1764">
        <f t="shared" si="160"/>
        <v>19.71</v>
      </c>
      <c r="O610" s="1764">
        <v>19.71</v>
      </c>
      <c r="P610" s="1850">
        <f t="shared" si="161"/>
        <v>1</v>
      </c>
      <c r="Q610" s="1764">
        <v>0</v>
      </c>
      <c r="R610" s="1850">
        <f t="shared" si="162"/>
        <v>0</v>
      </c>
      <c r="S610" s="1807">
        <f t="shared" si="163"/>
        <v>0</v>
      </c>
      <c r="U610" s="1764">
        <f t="shared" si="164"/>
        <v>0</v>
      </c>
      <c r="V610" s="1764">
        <f t="shared" si="165"/>
        <v>0</v>
      </c>
      <c r="W610" s="1764">
        <f t="shared" si="159"/>
        <v>39.42</v>
      </c>
      <c r="X610" s="1768">
        <v>39.42</v>
      </c>
      <c r="Y610" s="1784">
        <v>616350</v>
      </c>
      <c r="Z610" s="1770">
        <v>42608</v>
      </c>
      <c r="AA610" s="1843" t="s">
        <v>104</v>
      </c>
      <c r="AB610" s="1843"/>
      <c r="AH610" s="1867"/>
      <c r="AK610" s="1868"/>
      <c r="AL610" s="1868"/>
    </row>
    <row r="611" spans="1:98" x14ac:dyDescent="0.25">
      <c r="A611" s="1866">
        <v>2016308</v>
      </c>
      <c r="C611" s="1782" t="s">
        <v>208</v>
      </c>
      <c r="D611" s="1762" t="s">
        <v>26</v>
      </c>
      <c r="E611" s="1762">
        <v>1</v>
      </c>
      <c r="F611" s="1762">
        <v>7</v>
      </c>
      <c r="G611" s="1762">
        <v>0</v>
      </c>
      <c r="H611" s="1762">
        <v>0</v>
      </c>
      <c r="I611" s="1783">
        <v>1</v>
      </c>
      <c r="J611" s="1783">
        <v>1</v>
      </c>
      <c r="K611" s="1919" t="s">
        <v>1067</v>
      </c>
      <c r="L611" s="1764">
        <v>539.09</v>
      </c>
      <c r="N611" s="1764">
        <f t="shared" si="160"/>
        <v>377.72</v>
      </c>
      <c r="O611" s="1764">
        <v>264.8</v>
      </c>
      <c r="P611" s="1850">
        <f t="shared" si="161"/>
        <v>0.70104839563697974</v>
      </c>
      <c r="Q611" s="1764">
        <v>112.92</v>
      </c>
      <c r="R611" s="1850">
        <f t="shared" si="162"/>
        <v>0.29895160436302021</v>
      </c>
      <c r="S611" s="1807">
        <f t="shared" si="163"/>
        <v>4.5167999999999999</v>
      </c>
      <c r="U611" s="1764">
        <f t="shared" si="164"/>
        <v>0</v>
      </c>
      <c r="V611" s="1764">
        <f t="shared" si="165"/>
        <v>0</v>
      </c>
      <c r="W611" s="1764">
        <f t="shared" si="159"/>
        <v>539.09</v>
      </c>
      <c r="X611" s="1768">
        <v>539.09</v>
      </c>
      <c r="Y611" s="1784">
        <v>616389</v>
      </c>
      <c r="Z611" s="1770">
        <v>42627</v>
      </c>
      <c r="AA611" s="1843" t="s">
        <v>104</v>
      </c>
      <c r="AB611" s="1843"/>
      <c r="AH611" s="1867"/>
      <c r="AK611" s="1868"/>
      <c r="AL611" s="1868"/>
    </row>
    <row r="612" spans="1:98" x14ac:dyDescent="0.25">
      <c r="A612" s="1866">
        <v>2016309</v>
      </c>
      <c r="C612" s="1782" t="s">
        <v>1460</v>
      </c>
      <c r="D612" s="1762" t="s">
        <v>26</v>
      </c>
      <c r="E612" s="1762">
        <v>0</v>
      </c>
      <c r="F612" s="1762">
        <v>0</v>
      </c>
      <c r="G612" s="1762">
        <v>0</v>
      </c>
      <c r="H612" s="1762">
        <v>0</v>
      </c>
      <c r="I612" s="1783">
        <v>1</v>
      </c>
      <c r="J612" s="1783">
        <v>1</v>
      </c>
      <c r="L612" s="1764">
        <v>451.44</v>
      </c>
      <c r="N612" s="1764">
        <f t="shared" si="160"/>
        <v>225.72</v>
      </c>
      <c r="O612" s="1764">
        <v>225.72</v>
      </c>
      <c r="P612" s="1850">
        <f t="shared" si="161"/>
        <v>1</v>
      </c>
      <c r="Q612" s="1764">
        <v>0</v>
      </c>
      <c r="R612" s="1850">
        <f t="shared" si="162"/>
        <v>0</v>
      </c>
      <c r="S612" s="1807">
        <f t="shared" si="163"/>
        <v>0</v>
      </c>
      <c r="U612" s="1764">
        <f t="shared" si="164"/>
        <v>0</v>
      </c>
      <c r="V612" s="1764">
        <f t="shared" si="165"/>
        <v>0</v>
      </c>
      <c r="W612" s="1764">
        <f t="shared" si="159"/>
        <v>451.44</v>
      </c>
      <c r="X612" s="1768">
        <v>451.44</v>
      </c>
      <c r="Y612" s="1784">
        <v>616350</v>
      </c>
      <c r="Z612" s="1770">
        <v>42608</v>
      </c>
      <c r="AA612" s="1843" t="s">
        <v>104</v>
      </c>
      <c r="AB612" s="1843"/>
      <c r="AH612" s="1867"/>
      <c r="AK612" s="1868"/>
      <c r="AL612" s="1868"/>
    </row>
    <row r="613" spans="1:98" x14ac:dyDescent="0.25">
      <c r="A613" s="1866">
        <v>2016310</v>
      </c>
      <c r="C613" s="1782" t="s">
        <v>1255</v>
      </c>
      <c r="D613" s="1762" t="s">
        <v>26</v>
      </c>
      <c r="E613" s="1762">
        <v>0</v>
      </c>
      <c r="F613" s="1762">
        <v>0</v>
      </c>
      <c r="G613" s="1762">
        <v>0</v>
      </c>
      <c r="H613" s="1762">
        <v>0</v>
      </c>
      <c r="I613" s="1783">
        <v>1</v>
      </c>
      <c r="J613" s="1783">
        <v>1</v>
      </c>
      <c r="L613" s="1764">
        <v>384.72</v>
      </c>
      <c r="N613" s="1764">
        <f t="shared" si="160"/>
        <v>192.36</v>
      </c>
      <c r="O613" s="1764">
        <v>192.36</v>
      </c>
      <c r="P613" s="1850">
        <f t="shared" si="161"/>
        <v>1</v>
      </c>
      <c r="Q613" s="1764">
        <v>0</v>
      </c>
      <c r="R613" s="1850">
        <f t="shared" si="162"/>
        <v>0</v>
      </c>
      <c r="S613" s="1807">
        <f t="shared" si="163"/>
        <v>0</v>
      </c>
      <c r="U613" s="1764">
        <f t="shared" si="164"/>
        <v>0</v>
      </c>
      <c r="V613" s="1764">
        <f t="shared" si="165"/>
        <v>0</v>
      </c>
      <c r="W613" s="1764">
        <f t="shared" si="159"/>
        <v>384.72</v>
      </c>
      <c r="X613" s="1768">
        <v>384.72</v>
      </c>
      <c r="Y613" s="1784">
        <v>616350</v>
      </c>
      <c r="Z613" s="1770">
        <v>42608</v>
      </c>
      <c r="AA613" s="1843" t="s">
        <v>104</v>
      </c>
      <c r="AB613" s="1843"/>
      <c r="AH613" s="1867"/>
      <c r="AK613" s="1868"/>
      <c r="AL613" s="1868"/>
    </row>
    <row r="614" spans="1:98" x14ac:dyDescent="0.25">
      <c r="A614" s="1866">
        <v>2016311</v>
      </c>
      <c r="C614" s="1782">
        <v>536716</v>
      </c>
      <c r="D614" s="1762" t="s">
        <v>26</v>
      </c>
      <c r="E614" s="1762">
        <v>1</v>
      </c>
      <c r="F614" s="1762">
        <v>8</v>
      </c>
      <c r="G614" s="1762">
        <v>6</v>
      </c>
      <c r="H614" s="1762">
        <v>2</v>
      </c>
      <c r="I614" s="1783">
        <v>1</v>
      </c>
      <c r="J614" s="1783">
        <v>1</v>
      </c>
      <c r="K614" s="1919" t="s">
        <v>1078</v>
      </c>
      <c r="L614" s="1764">
        <v>2472</v>
      </c>
      <c r="M614" s="1764">
        <v>2403.5700000000002</v>
      </c>
      <c r="N614" s="1764">
        <f t="shared" si="160"/>
        <v>1792.02</v>
      </c>
      <c r="O614" s="1764">
        <v>1292.02</v>
      </c>
      <c r="P614" s="1850">
        <f t="shared" si="161"/>
        <v>0.72098525686097248</v>
      </c>
      <c r="Q614" s="1764">
        <v>500</v>
      </c>
      <c r="R614" s="1850">
        <f t="shared" si="162"/>
        <v>0.27901474313902747</v>
      </c>
      <c r="S614" s="1807">
        <f t="shared" si="163"/>
        <v>20</v>
      </c>
      <c r="U614" s="1764">
        <f t="shared" si="164"/>
        <v>0</v>
      </c>
      <c r="V614" s="1764">
        <f t="shared" si="165"/>
        <v>0</v>
      </c>
      <c r="W614" s="1764">
        <f t="shared" si="159"/>
        <v>2472</v>
      </c>
      <c r="X614" s="1768">
        <v>2472</v>
      </c>
      <c r="Y614" s="1784">
        <v>616304</v>
      </c>
      <c r="Z614" s="1770">
        <v>42566</v>
      </c>
      <c r="AA614" s="1843" t="s">
        <v>104</v>
      </c>
      <c r="AB614" s="1843"/>
      <c r="AH614" s="1867"/>
      <c r="AK614" s="1868"/>
      <c r="AL614" s="1868"/>
    </row>
    <row r="615" spans="1:98" x14ac:dyDescent="0.25">
      <c r="A615" s="1866">
        <v>2016312</v>
      </c>
      <c r="C615" s="1782">
        <v>582016</v>
      </c>
      <c r="D615" s="1762" t="s">
        <v>26</v>
      </c>
      <c r="E615" s="1762">
        <v>1</v>
      </c>
      <c r="F615" s="1762">
        <v>8</v>
      </c>
      <c r="G615" s="1762">
        <v>5</v>
      </c>
      <c r="H615" s="1762">
        <v>3</v>
      </c>
      <c r="I615" s="1783">
        <v>1</v>
      </c>
      <c r="J615" s="1783">
        <v>1</v>
      </c>
      <c r="K615" s="1919" t="s">
        <v>1078</v>
      </c>
      <c r="L615" s="1764">
        <v>2109</v>
      </c>
      <c r="M615" s="1764">
        <v>2114</v>
      </c>
      <c r="N615" s="1764">
        <f t="shared" si="160"/>
        <v>1439.1699999999998</v>
      </c>
      <c r="O615" s="1764">
        <v>1085.8399999999999</v>
      </c>
      <c r="P615" s="1850">
        <f t="shared" si="161"/>
        <v>0.75449043545932726</v>
      </c>
      <c r="Q615" s="1764">
        <v>353.33</v>
      </c>
      <c r="R615" s="1850">
        <f t="shared" si="162"/>
        <v>0.24550956454067277</v>
      </c>
      <c r="S615" s="1807">
        <f t="shared" si="163"/>
        <v>14.133199999999999</v>
      </c>
      <c r="U615" s="1764">
        <f t="shared" si="164"/>
        <v>0</v>
      </c>
      <c r="V615" s="1764">
        <f t="shared" si="165"/>
        <v>0</v>
      </c>
      <c r="W615" s="1764">
        <f t="shared" si="159"/>
        <v>2109</v>
      </c>
      <c r="X615" s="1768">
        <v>2109</v>
      </c>
      <c r="Y615" s="1784">
        <v>616305</v>
      </c>
      <c r="Z615" s="1770">
        <v>42566</v>
      </c>
      <c r="AA615" s="1843" t="s">
        <v>104</v>
      </c>
      <c r="AB615" s="1843"/>
      <c r="AH615" s="1867"/>
      <c r="AK615" s="1868"/>
      <c r="AL615" s="1868"/>
    </row>
    <row r="616" spans="1:98" s="1936" customFormat="1" x14ac:dyDescent="0.25">
      <c r="A616" s="1866" t="s">
        <v>1260</v>
      </c>
      <c r="B616" s="1935"/>
      <c r="C616" s="1935" t="s">
        <v>1258</v>
      </c>
      <c r="D616" s="1936" t="s">
        <v>352</v>
      </c>
      <c r="E616" s="1936">
        <v>0</v>
      </c>
      <c r="F616" s="1936">
        <v>0</v>
      </c>
      <c r="G616" s="1936">
        <v>0</v>
      </c>
      <c r="H616" s="1936">
        <v>0</v>
      </c>
      <c r="I616" s="1937">
        <v>1</v>
      </c>
      <c r="J616" s="1937">
        <v>1</v>
      </c>
      <c r="K616" s="1948"/>
      <c r="L616" s="1938">
        <v>709.05</v>
      </c>
      <c r="M616" s="1938"/>
      <c r="N616" s="1938">
        <f t="shared" si="160"/>
        <v>472.5</v>
      </c>
      <c r="O616" s="1938">
        <v>432</v>
      </c>
      <c r="P616" s="1939">
        <f t="shared" si="161"/>
        <v>0.91428571428571426</v>
      </c>
      <c r="Q616" s="1938">
        <v>40.5</v>
      </c>
      <c r="R616" s="1939">
        <f t="shared" si="162"/>
        <v>8.5714285714285715E-2</v>
      </c>
      <c r="S616" s="1940">
        <f t="shared" si="163"/>
        <v>1.62</v>
      </c>
      <c r="T616" s="1941"/>
      <c r="U616" s="1938">
        <f t="shared" si="164"/>
        <v>0</v>
      </c>
      <c r="V616" s="1938">
        <f t="shared" si="165"/>
        <v>0</v>
      </c>
      <c r="W616" s="1764">
        <f t="shared" si="159"/>
        <v>709.05</v>
      </c>
      <c r="X616" s="1887">
        <v>709.05</v>
      </c>
      <c r="Y616" s="1780">
        <v>616411</v>
      </c>
      <c r="Z616" s="1942">
        <v>42627</v>
      </c>
      <c r="AA616" s="1847" t="s">
        <v>104</v>
      </c>
      <c r="AB616" s="1847"/>
      <c r="AC616" s="1938"/>
      <c r="AE616" s="1943"/>
      <c r="AF616" s="1944"/>
      <c r="AG616" s="1944"/>
      <c r="AH616" s="1867"/>
      <c r="AI616" s="1780"/>
      <c r="AJ616" s="1780"/>
      <c r="AK616" s="1868"/>
      <c r="AL616" s="1868"/>
      <c r="AM616" s="1938"/>
      <c r="AP616" s="1944"/>
      <c r="AQ616" s="1944"/>
      <c r="AR616" s="1887"/>
      <c r="AS616" s="1780"/>
      <c r="AT616" s="1780"/>
      <c r="AU616" s="1847"/>
      <c r="AV616" s="1847"/>
      <c r="AW616" s="1938"/>
      <c r="AZ616" s="1944"/>
      <c r="BA616" s="1944"/>
      <c r="BB616" s="1780"/>
      <c r="BC616" s="1780"/>
      <c r="BD616" s="1780"/>
      <c r="BE616" s="1780"/>
      <c r="BF616" s="1780"/>
      <c r="BL616" s="1780"/>
      <c r="BM616" s="1780"/>
      <c r="BN616" s="1780"/>
      <c r="BO616" s="1780"/>
      <c r="BP616" s="1780"/>
      <c r="BV616" s="1780"/>
      <c r="BW616" s="1780"/>
      <c r="BX616" s="1780"/>
      <c r="BY616" s="1780"/>
      <c r="BZ616" s="1780"/>
      <c r="CF616" s="1780"/>
      <c r="CG616" s="1780"/>
      <c r="CH616" s="1780"/>
      <c r="CI616" s="1780"/>
      <c r="CJ616" s="1780"/>
      <c r="CP616" s="1780"/>
      <c r="CQ616" s="1780"/>
      <c r="CR616" s="1780"/>
      <c r="CS616" s="1780"/>
      <c r="CT616" s="1780"/>
    </row>
    <row r="617" spans="1:98" x14ac:dyDescent="0.25">
      <c r="A617" s="1866" t="s">
        <v>1267</v>
      </c>
      <c r="C617" s="1782" t="s">
        <v>1266</v>
      </c>
      <c r="D617" s="1762" t="s">
        <v>26</v>
      </c>
      <c r="E617" s="1762">
        <v>0</v>
      </c>
      <c r="F617" s="1762">
        <v>0</v>
      </c>
      <c r="G617" s="1762">
        <v>0</v>
      </c>
      <c r="H617" s="1762">
        <v>0</v>
      </c>
      <c r="I617" s="1783">
        <v>1</v>
      </c>
      <c r="J617" s="1783">
        <v>1</v>
      </c>
      <c r="L617" s="1764">
        <v>147</v>
      </c>
      <c r="N617" s="1764">
        <f t="shared" si="160"/>
        <v>98</v>
      </c>
      <c r="O617" s="1764">
        <v>98</v>
      </c>
      <c r="P617" s="1850">
        <f t="shared" si="161"/>
        <v>1</v>
      </c>
      <c r="Q617" s="1764">
        <v>0</v>
      </c>
      <c r="R617" s="1850">
        <f t="shared" si="162"/>
        <v>0</v>
      </c>
      <c r="S617" s="1807">
        <f t="shared" si="163"/>
        <v>0</v>
      </c>
      <c r="U617" s="1764">
        <f t="shared" si="164"/>
        <v>0</v>
      </c>
      <c r="V617" s="1764">
        <f t="shared" si="165"/>
        <v>0</v>
      </c>
      <c r="W617" s="1764">
        <f t="shared" si="159"/>
        <v>147</v>
      </c>
      <c r="X617" s="1768">
        <v>147</v>
      </c>
      <c r="Y617" s="1784">
        <v>616350</v>
      </c>
      <c r="Z617" s="1770">
        <v>42608</v>
      </c>
      <c r="AA617" s="1843" t="s">
        <v>104</v>
      </c>
      <c r="AB617" s="1843"/>
      <c r="AH617" s="1867"/>
      <c r="AK617" s="1868"/>
      <c r="AL617" s="1868"/>
    </row>
    <row r="618" spans="1:98" x14ac:dyDescent="0.25">
      <c r="A618" s="1866" t="s">
        <v>1271</v>
      </c>
      <c r="C618" s="1782" t="s">
        <v>1266</v>
      </c>
      <c r="D618" s="1762" t="s">
        <v>26</v>
      </c>
      <c r="E618" s="1762">
        <v>0</v>
      </c>
      <c r="F618" s="1762">
        <v>0</v>
      </c>
      <c r="G618" s="1762">
        <v>0</v>
      </c>
      <c r="H618" s="1762">
        <v>0</v>
      </c>
      <c r="I618" s="1783">
        <v>1</v>
      </c>
      <c r="J618" s="1783">
        <v>1</v>
      </c>
      <c r="L618" s="1764">
        <v>397.52</v>
      </c>
      <c r="N618" s="1764">
        <f t="shared" si="160"/>
        <v>168.76</v>
      </c>
      <c r="O618" s="1764">
        <v>168.76</v>
      </c>
      <c r="P618" s="1850">
        <f t="shared" si="161"/>
        <v>1</v>
      </c>
      <c r="Q618" s="1764">
        <v>0</v>
      </c>
      <c r="R618" s="1850">
        <f t="shared" si="162"/>
        <v>0</v>
      </c>
      <c r="S618" s="1807">
        <f t="shared" si="163"/>
        <v>0</v>
      </c>
      <c r="U618" s="1764">
        <f t="shared" si="164"/>
        <v>0</v>
      </c>
      <c r="V618" s="1764">
        <f t="shared" si="165"/>
        <v>0</v>
      </c>
      <c r="W618" s="1764">
        <f t="shared" si="159"/>
        <v>397.52</v>
      </c>
      <c r="X618" s="1768">
        <v>397.52</v>
      </c>
      <c r="Y618" s="1784">
        <v>616350</v>
      </c>
      <c r="Z618" s="1770">
        <v>42608</v>
      </c>
      <c r="AA618" s="1843" t="s">
        <v>104</v>
      </c>
      <c r="AB618" s="1843"/>
      <c r="AH618" s="1867"/>
      <c r="AK618" s="1868"/>
      <c r="AL618" s="1868"/>
    </row>
    <row r="619" spans="1:98" x14ac:dyDescent="0.25">
      <c r="A619" s="1866" t="s">
        <v>1270</v>
      </c>
      <c r="C619" s="1782" t="s">
        <v>1269</v>
      </c>
      <c r="D619" s="1762" t="s">
        <v>26</v>
      </c>
      <c r="E619" s="1762">
        <v>0</v>
      </c>
      <c r="F619" s="1762">
        <v>0</v>
      </c>
      <c r="G619" s="1762">
        <v>0</v>
      </c>
      <c r="H619" s="1762">
        <v>0</v>
      </c>
      <c r="I619" s="1783">
        <v>1</v>
      </c>
      <c r="J619" s="1783">
        <v>1</v>
      </c>
      <c r="L619" s="1764">
        <v>120</v>
      </c>
      <c r="N619" s="1764">
        <f t="shared" si="160"/>
        <v>60</v>
      </c>
      <c r="O619" s="1764">
        <v>60</v>
      </c>
      <c r="P619" s="1850">
        <f t="shared" si="161"/>
        <v>1</v>
      </c>
      <c r="Q619" s="1764">
        <v>0</v>
      </c>
      <c r="R619" s="1850">
        <f t="shared" si="162"/>
        <v>0</v>
      </c>
      <c r="S619" s="1807">
        <f t="shared" si="163"/>
        <v>0</v>
      </c>
      <c r="U619" s="1764">
        <f t="shared" si="164"/>
        <v>0</v>
      </c>
      <c r="V619" s="1764">
        <f t="shared" si="165"/>
        <v>0</v>
      </c>
      <c r="W619" s="1764">
        <f t="shared" si="159"/>
        <v>120</v>
      </c>
      <c r="X619" s="1768">
        <v>120</v>
      </c>
      <c r="Y619" s="1784">
        <v>616350</v>
      </c>
      <c r="Z619" s="1770">
        <v>42608</v>
      </c>
      <c r="AA619" s="1843" t="s">
        <v>104</v>
      </c>
      <c r="AB619" s="1843"/>
      <c r="AH619" s="1867"/>
      <c r="AK619" s="1868"/>
      <c r="AL619" s="1868"/>
    </row>
    <row r="620" spans="1:98" x14ac:dyDescent="0.25">
      <c r="A620" s="1866">
        <v>2016318</v>
      </c>
      <c r="C620" s="1782">
        <v>582516</v>
      </c>
      <c r="D620" s="1762" t="s">
        <v>26</v>
      </c>
      <c r="E620" s="1762">
        <v>1</v>
      </c>
      <c r="F620" s="1762">
        <v>10</v>
      </c>
      <c r="G620" s="1762">
        <v>7</v>
      </c>
      <c r="H620" s="1762">
        <v>4</v>
      </c>
      <c r="I620" s="1783">
        <v>1</v>
      </c>
      <c r="J620" s="1783">
        <v>1</v>
      </c>
      <c r="K620" s="1919" t="s">
        <v>1078</v>
      </c>
      <c r="L620" s="1764">
        <v>3205</v>
      </c>
      <c r="M620" s="1764">
        <v>3500.43</v>
      </c>
      <c r="N620" s="1764">
        <f t="shared" si="160"/>
        <v>2222.37</v>
      </c>
      <c r="O620" s="1764">
        <v>1666.62</v>
      </c>
      <c r="P620" s="1850">
        <f t="shared" si="161"/>
        <v>0.74992912971287407</v>
      </c>
      <c r="Q620" s="1764">
        <v>555.75</v>
      </c>
      <c r="R620" s="1850">
        <f t="shared" si="162"/>
        <v>0.25007087028712593</v>
      </c>
      <c r="S620" s="1807">
        <f t="shared" si="163"/>
        <v>22.23</v>
      </c>
      <c r="U620" s="1764">
        <f t="shared" si="164"/>
        <v>0</v>
      </c>
      <c r="V620" s="1764">
        <f t="shared" si="165"/>
        <v>0</v>
      </c>
      <c r="W620" s="1764">
        <f t="shared" si="159"/>
        <v>3205</v>
      </c>
      <c r="X620" s="1768">
        <v>3205</v>
      </c>
      <c r="Y620" s="1784">
        <v>616329</v>
      </c>
      <c r="Z620" s="1770">
        <v>42573</v>
      </c>
      <c r="AA620" s="1843" t="s">
        <v>104</v>
      </c>
      <c r="AB620" s="1843"/>
      <c r="AH620" s="1867"/>
      <c r="AK620" s="1868"/>
      <c r="AL620" s="1868"/>
    </row>
    <row r="621" spans="1:98" x14ac:dyDescent="0.25">
      <c r="A621" s="1866">
        <v>2016319</v>
      </c>
      <c r="C621" s="1782">
        <v>582716</v>
      </c>
      <c r="D621" s="1762" t="s">
        <v>26</v>
      </c>
      <c r="E621" s="1762">
        <v>1</v>
      </c>
      <c r="F621" s="1762">
        <v>8</v>
      </c>
      <c r="G621" s="1762">
        <v>4</v>
      </c>
      <c r="H621" s="1762">
        <v>4</v>
      </c>
      <c r="I621" s="1783">
        <v>1</v>
      </c>
      <c r="J621" s="1783">
        <v>1</v>
      </c>
      <c r="K621" s="1919" t="s">
        <v>1078</v>
      </c>
      <c r="L621" s="1764">
        <v>3028</v>
      </c>
      <c r="M621" s="1764">
        <v>2940.51</v>
      </c>
      <c r="N621" s="1764">
        <f t="shared" si="160"/>
        <v>1988.74</v>
      </c>
      <c r="O621" s="1764">
        <v>1525.69</v>
      </c>
      <c r="P621" s="1850">
        <f t="shared" si="161"/>
        <v>0.76716413407484141</v>
      </c>
      <c r="Q621" s="1764">
        <v>463.05</v>
      </c>
      <c r="R621" s="1850">
        <f t="shared" si="162"/>
        <v>0.23283586592515865</v>
      </c>
      <c r="S621" s="1807">
        <f t="shared" si="163"/>
        <v>18.522000000000002</v>
      </c>
      <c r="U621" s="1764">
        <f t="shared" si="164"/>
        <v>0</v>
      </c>
      <c r="V621" s="1764">
        <f t="shared" si="165"/>
        <v>0</v>
      </c>
      <c r="W621" s="1764">
        <f t="shared" si="159"/>
        <v>3028</v>
      </c>
      <c r="X621" s="1768">
        <v>3028</v>
      </c>
      <c r="Y621" s="1784">
        <v>616330</v>
      </c>
      <c r="Z621" s="1770">
        <v>42573</v>
      </c>
      <c r="AA621" s="1843" t="s">
        <v>104</v>
      </c>
      <c r="AB621" s="1843"/>
      <c r="AH621" s="1867"/>
      <c r="AK621" s="1868"/>
      <c r="AL621" s="1868"/>
    </row>
    <row r="622" spans="1:98" x14ac:dyDescent="0.25">
      <c r="A622" s="1866">
        <v>2016320</v>
      </c>
      <c r="C622" s="1782">
        <v>582816</v>
      </c>
      <c r="D622" s="1762" t="s">
        <v>26</v>
      </c>
      <c r="E622" s="1762">
        <v>1</v>
      </c>
      <c r="F622" s="1762">
        <v>7</v>
      </c>
      <c r="G622" s="1762">
        <v>4</v>
      </c>
      <c r="H622" s="1762">
        <v>3</v>
      </c>
      <c r="I622" s="1783">
        <v>1</v>
      </c>
      <c r="J622" s="1783">
        <v>1</v>
      </c>
      <c r="K622" s="1919" t="s">
        <v>1078</v>
      </c>
      <c r="L622" s="1764">
        <v>2575</v>
      </c>
      <c r="M622" s="1764">
        <v>2601.0100000000002</v>
      </c>
      <c r="N622" s="1764">
        <f t="shared" si="160"/>
        <v>1651.07</v>
      </c>
      <c r="O622" s="1764">
        <v>1251.02</v>
      </c>
      <c r="P622" s="1850">
        <f t="shared" si="161"/>
        <v>0.75770258075066477</v>
      </c>
      <c r="Q622" s="1764">
        <v>400.05</v>
      </c>
      <c r="R622" s="1850">
        <f t="shared" si="162"/>
        <v>0.24229741924933529</v>
      </c>
      <c r="S622" s="1807">
        <f t="shared" si="163"/>
        <v>16.001999999999999</v>
      </c>
      <c r="U622" s="1764">
        <f t="shared" si="164"/>
        <v>0</v>
      </c>
      <c r="V622" s="1764">
        <f t="shared" si="165"/>
        <v>0</v>
      </c>
      <c r="W622" s="1764">
        <f t="shared" si="159"/>
        <v>2575</v>
      </c>
      <c r="X622" s="1768">
        <v>2575</v>
      </c>
      <c r="Y622" s="1784">
        <v>616331</v>
      </c>
      <c r="Z622" s="1770">
        <v>42573</v>
      </c>
      <c r="AA622" s="1843" t="s">
        <v>104</v>
      </c>
      <c r="AB622" s="1843"/>
      <c r="AH622" s="1867"/>
      <c r="AK622" s="1868"/>
      <c r="AL622" s="1868"/>
    </row>
    <row r="623" spans="1:98" x14ac:dyDescent="0.25">
      <c r="A623" s="1866">
        <v>2016321</v>
      </c>
      <c r="C623" s="1782" t="s">
        <v>1272</v>
      </c>
      <c r="D623" s="1762" t="s">
        <v>26</v>
      </c>
      <c r="E623" s="1862">
        <v>1</v>
      </c>
      <c r="F623" s="1862">
        <v>10</v>
      </c>
      <c r="G623" s="1862">
        <v>3</v>
      </c>
      <c r="H623" s="1862">
        <v>5</v>
      </c>
      <c r="I623" s="1783">
        <v>1</v>
      </c>
      <c r="J623" s="1783">
        <v>1</v>
      </c>
      <c r="K623" s="1783" t="s">
        <v>1067</v>
      </c>
      <c r="L623" s="1764">
        <v>4610</v>
      </c>
      <c r="M623" s="1764">
        <v>4718</v>
      </c>
      <c r="N623" s="1764">
        <f>O623+Q623</f>
        <v>3201</v>
      </c>
      <c r="O623" s="1764">
        <v>2519.6999999999998</v>
      </c>
      <c r="P623" s="1850">
        <f>IF(N623&lt;=0,"",O623/N623)</f>
        <v>0.78716026241799431</v>
      </c>
      <c r="Q623" s="1764">
        <v>681.3</v>
      </c>
      <c r="R623" s="1850">
        <f>IF(N623&lt;=0,"",Q623/N623)</f>
        <v>0.21283973758200561</v>
      </c>
      <c r="S623" s="1807">
        <f>Q623/$S$1</f>
        <v>27.251999999999999</v>
      </c>
      <c r="U623" s="1764">
        <f>((1-I623)*O623)+((1-J623)*Q623)</f>
        <v>0</v>
      </c>
      <c r="V623" s="1764">
        <f>L623-W623</f>
        <v>0</v>
      </c>
      <c r="W623" s="1764">
        <f t="shared" si="159"/>
        <v>4610</v>
      </c>
      <c r="X623" s="1768">
        <v>4610</v>
      </c>
      <c r="Y623" s="1784">
        <v>616332</v>
      </c>
      <c r="Z623" s="1770">
        <v>42573</v>
      </c>
      <c r="AA623" s="1843" t="s">
        <v>104</v>
      </c>
      <c r="AB623" s="1843"/>
      <c r="AH623" s="1867"/>
      <c r="AK623" s="1868"/>
      <c r="AL623" s="1868"/>
    </row>
    <row r="624" spans="1:98" x14ac:dyDescent="0.25">
      <c r="A624" s="1866">
        <v>2016322</v>
      </c>
      <c r="C624" s="1782" t="s">
        <v>1275</v>
      </c>
      <c r="D624" s="1762" t="s">
        <v>1274</v>
      </c>
      <c r="E624" s="1762">
        <v>1</v>
      </c>
      <c r="F624" s="1762">
        <v>9</v>
      </c>
      <c r="G624" s="1762">
        <v>6</v>
      </c>
      <c r="H624" s="1762">
        <v>3</v>
      </c>
      <c r="I624" s="1783">
        <v>1</v>
      </c>
      <c r="J624" s="1783">
        <v>1</v>
      </c>
      <c r="L624" s="1764">
        <v>2500</v>
      </c>
      <c r="N624" s="1764">
        <f t="shared" si="160"/>
        <v>1718.73</v>
      </c>
      <c r="O624" s="1764">
        <v>1255.4000000000001</v>
      </c>
      <c r="P624" s="1850">
        <f t="shared" si="161"/>
        <v>0.7304230449227046</v>
      </c>
      <c r="Q624" s="1764">
        <v>463.33</v>
      </c>
      <c r="R624" s="1850">
        <f t="shared" si="162"/>
        <v>0.26957695507729545</v>
      </c>
      <c r="S624" s="1807">
        <f t="shared" si="163"/>
        <v>18.533200000000001</v>
      </c>
      <c r="U624" s="1764">
        <f t="shared" si="164"/>
        <v>0</v>
      </c>
      <c r="V624" s="1764">
        <f t="shared" si="165"/>
        <v>0</v>
      </c>
      <c r="W624" s="1764">
        <f t="shared" si="159"/>
        <v>2500</v>
      </c>
      <c r="X624" s="1768">
        <v>2500</v>
      </c>
      <c r="Y624" s="1784">
        <v>616349</v>
      </c>
      <c r="Z624" s="1770">
        <v>42573</v>
      </c>
      <c r="AA624" s="1843" t="s">
        <v>104</v>
      </c>
      <c r="AB624" s="1843"/>
      <c r="AH624" s="1867"/>
      <c r="AK624" s="1868"/>
      <c r="AL624" s="1868"/>
    </row>
    <row r="625" spans="1:53" x14ac:dyDescent="0.25">
      <c r="A625" s="1866">
        <v>2016323</v>
      </c>
      <c r="C625" s="1782">
        <v>534016</v>
      </c>
      <c r="D625" s="1762" t="s">
        <v>26</v>
      </c>
      <c r="E625" s="1762">
        <v>1</v>
      </c>
      <c r="F625" s="1762">
        <v>8</v>
      </c>
      <c r="G625" s="1762">
        <v>5</v>
      </c>
      <c r="H625" s="1762">
        <v>3</v>
      </c>
      <c r="I625" s="1783">
        <v>1</v>
      </c>
      <c r="J625" s="1783">
        <v>1</v>
      </c>
      <c r="K625" s="1919" t="s">
        <v>1078</v>
      </c>
      <c r="L625" s="1764">
        <v>2401</v>
      </c>
      <c r="M625" s="1764">
        <v>2442.41</v>
      </c>
      <c r="N625" s="1764">
        <f t="shared" si="160"/>
        <v>1659.05</v>
      </c>
      <c r="O625" s="1764">
        <v>1274.3</v>
      </c>
      <c r="P625" s="1850">
        <f t="shared" si="161"/>
        <v>0.76809017208643504</v>
      </c>
      <c r="Q625" s="1764">
        <v>384.75</v>
      </c>
      <c r="R625" s="1850">
        <f t="shared" si="162"/>
        <v>0.23190982791356499</v>
      </c>
      <c r="S625" s="1807">
        <f t="shared" si="163"/>
        <v>15.39</v>
      </c>
      <c r="U625" s="1764">
        <f t="shared" si="164"/>
        <v>0</v>
      </c>
      <c r="V625" s="1764">
        <f t="shared" si="165"/>
        <v>0</v>
      </c>
      <c r="W625" s="1764">
        <f t="shared" si="159"/>
        <v>2401</v>
      </c>
      <c r="X625" s="1768">
        <v>2401</v>
      </c>
      <c r="Y625" s="1784">
        <v>616333</v>
      </c>
      <c r="Z625" s="1770">
        <v>42573</v>
      </c>
      <c r="AA625" s="1843" t="s">
        <v>104</v>
      </c>
      <c r="AB625" s="1843"/>
      <c r="AG625" s="1762"/>
      <c r="AH625" s="1780"/>
      <c r="AK625" s="1780"/>
      <c r="AL625" s="1780"/>
      <c r="AM625" s="1762"/>
      <c r="AP625" s="1762"/>
      <c r="AQ625" s="1762"/>
      <c r="AR625" s="1780"/>
      <c r="AS625" s="1780"/>
      <c r="AT625" s="1780"/>
      <c r="AU625" s="1780"/>
      <c r="AV625" s="1780"/>
      <c r="AW625" s="1762"/>
      <c r="AZ625" s="1762"/>
      <c r="BA625" s="1762"/>
    </row>
    <row r="626" spans="1:53" x14ac:dyDescent="0.25">
      <c r="A626" s="1866" t="s">
        <v>1295</v>
      </c>
      <c r="C626" s="1782" t="s">
        <v>1458</v>
      </c>
      <c r="D626" s="1762" t="s">
        <v>26</v>
      </c>
      <c r="E626" s="1762">
        <v>0</v>
      </c>
      <c r="F626" s="1762">
        <v>0</v>
      </c>
      <c r="G626" s="1762">
        <v>0</v>
      </c>
      <c r="H626" s="1762">
        <v>0</v>
      </c>
      <c r="I626" s="1783">
        <v>1</v>
      </c>
      <c r="J626" s="1783">
        <v>1</v>
      </c>
      <c r="L626" s="1764">
        <v>318</v>
      </c>
      <c r="N626" s="1764">
        <f t="shared" si="160"/>
        <v>159</v>
      </c>
      <c r="O626" s="1764">
        <v>159</v>
      </c>
      <c r="P626" s="1850">
        <f t="shared" si="161"/>
        <v>1</v>
      </c>
      <c r="Q626" s="1764">
        <v>0</v>
      </c>
      <c r="R626" s="1850">
        <f t="shared" si="162"/>
        <v>0</v>
      </c>
      <c r="S626" s="1807">
        <f t="shared" si="163"/>
        <v>0</v>
      </c>
      <c r="U626" s="1764">
        <f t="shared" si="164"/>
        <v>0</v>
      </c>
      <c r="V626" s="1764">
        <f t="shared" si="165"/>
        <v>0</v>
      </c>
      <c r="W626" s="1764">
        <f t="shared" si="159"/>
        <v>318</v>
      </c>
      <c r="X626" s="1768">
        <v>318</v>
      </c>
      <c r="Y626" s="1784">
        <v>616350</v>
      </c>
      <c r="Z626" s="1770">
        <v>42608</v>
      </c>
      <c r="AA626" s="1843" t="s">
        <v>104</v>
      </c>
      <c r="AB626" s="1843"/>
      <c r="AG626" s="1762"/>
      <c r="AH626" s="1780"/>
      <c r="AK626" s="1780"/>
      <c r="AL626" s="1780"/>
      <c r="AM626" s="1762"/>
      <c r="AP626" s="1762"/>
      <c r="AQ626" s="1762"/>
      <c r="AR626" s="1780"/>
      <c r="AS626" s="1780"/>
      <c r="AT626" s="1780"/>
      <c r="AU626" s="1780"/>
      <c r="AV626" s="1780"/>
      <c r="AW626" s="1762"/>
      <c r="AZ626" s="1762"/>
      <c r="BA626" s="1762"/>
    </row>
    <row r="627" spans="1:53" x14ac:dyDescent="0.25">
      <c r="A627" s="1866" t="s">
        <v>1296</v>
      </c>
      <c r="C627" s="1782" t="s">
        <v>1292</v>
      </c>
      <c r="D627" s="1762" t="s">
        <v>26</v>
      </c>
      <c r="E627" s="1762">
        <v>0</v>
      </c>
      <c r="F627" s="1762">
        <v>0</v>
      </c>
      <c r="G627" s="1762">
        <v>0</v>
      </c>
      <c r="H627" s="1762">
        <v>0</v>
      </c>
      <c r="I627" s="1783">
        <v>1</v>
      </c>
      <c r="J627" s="1783">
        <v>1</v>
      </c>
      <c r="L627" s="1764">
        <v>174.9</v>
      </c>
      <c r="N627" s="1764">
        <f t="shared" si="160"/>
        <v>87.45</v>
      </c>
      <c r="O627" s="1764">
        <v>87.45</v>
      </c>
      <c r="P627" s="1850">
        <f t="shared" si="161"/>
        <v>1</v>
      </c>
      <c r="Q627" s="1764">
        <v>0</v>
      </c>
      <c r="R627" s="1850">
        <f t="shared" si="162"/>
        <v>0</v>
      </c>
      <c r="S627" s="1807">
        <f t="shared" si="163"/>
        <v>0</v>
      </c>
      <c r="U627" s="1764">
        <f t="shared" si="164"/>
        <v>0</v>
      </c>
      <c r="V627" s="1764">
        <f t="shared" si="165"/>
        <v>0</v>
      </c>
      <c r="W627" s="1764">
        <f t="shared" si="159"/>
        <v>174.9</v>
      </c>
      <c r="X627" s="1768">
        <v>174.9</v>
      </c>
      <c r="Y627" s="1784">
        <v>616350</v>
      </c>
      <c r="Z627" s="1770">
        <v>42608</v>
      </c>
      <c r="AA627" s="1843" t="s">
        <v>104</v>
      </c>
      <c r="AB627" s="1843"/>
      <c r="AG627" s="1762"/>
      <c r="AH627" s="1780"/>
      <c r="AK627" s="1780"/>
      <c r="AL627" s="1780"/>
      <c r="AM627" s="1762"/>
      <c r="AP627" s="1762"/>
      <c r="AQ627" s="1762"/>
      <c r="AR627" s="1780"/>
      <c r="AS627" s="1780"/>
      <c r="AT627" s="1780"/>
      <c r="AU627" s="1780"/>
      <c r="AV627" s="1780"/>
      <c r="AW627" s="1762"/>
      <c r="AZ627" s="1762"/>
      <c r="BA627" s="1762"/>
    </row>
    <row r="628" spans="1:53" x14ac:dyDescent="0.25">
      <c r="A628" s="1866" t="s">
        <v>1297</v>
      </c>
      <c r="C628" s="1951" t="s">
        <v>1293</v>
      </c>
      <c r="D628" s="1762" t="s">
        <v>26</v>
      </c>
      <c r="E628" s="1762">
        <v>0</v>
      </c>
      <c r="F628" s="1762">
        <v>0</v>
      </c>
      <c r="G628" s="1762">
        <v>0</v>
      </c>
      <c r="H628" s="1762">
        <v>0</v>
      </c>
      <c r="I628" s="1783">
        <v>1</v>
      </c>
      <c r="J628" s="1783">
        <v>1</v>
      </c>
      <c r="L628" s="1764">
        <v>45</v>
      </c>
      <c r="N628" s="1764">
        <f t="shared" si="160"/>
        <v>27.5</v>
      </c>
      <c r="O628" s="1764">
        <v>27.5</v>
      </c>
      <c r="P628" s="1850">
        <f t="shared" si="161"/>
        <v>1</v>
      </c>
      <c r="Q628" s="1764">
        <v>0</v>
      </c>
      <c r="R628" s="1850">
        <f t="shared" si="162"/>
        <v>0</v>
      </c>
      <c r="S628" s="1807">
        <f t="shared" si="163"/>
        <v>0</v>
      </c>
      <c r="U628" s="1764">
        <f t="shared" si="164"/>
        <v>0</v>
      </c>
      <c r="V628" s="1764">
        <f t="shared" si="165"/>
        <v>0</v>
      </c>
      <c r="W628" s="1764">
        <f t="shared" si="159"/>
        <v>45</v>
      </c>
      <c r="X628" s="1768">
        <v>45</v>
      </c>
      <c r="Y628" s="1784">
        <v>616350</v>
      </c>
      <c r="Z628" s="1770">
        <v>42608</v>
      </c>
      <c r="AA628" s="1843" t="s">
        <v>104</v>
      </c>
      <c r="AB628" s="1843"/>
      <c r="AG628" s="1762"/>
      <c r="AH628" s="1780"/>
      <c r="AK628" s="1780"/>
      <c r="AL628" s="1780"/>
      <c r="AM628" s="1762"/>
      <c r="AP628" s="1762"/>
      <c r="AQ628" s="1762"/>
      <c r="AR628" s="1780"/>
      <c r="AS628" s="1780"/>
      <c r="AT628" s="1780"/>
      <c r="AU628" s="1780"/>
      <c r="AV628" s="1780"/>
      <c r="AW628" s="1762"/>
      <c r="AZ628" s="1762"/>
      <c r="BA628" s="1762"/>
    </row>
    <row r="629" spans="1:53" x14ac:dyDescent="0.25">
      <c r="A629" s="1866" t="s">
        <v>1298</v>
      </c>
      <c r="C629" s="1782" t="s">
        <v>1294</v>
      </c>
      <c r="D629" s="1762" t="s">
        <v>26</v>
      </c>
      <c r="E629" s="1762">
        <v>0</v>
      </c>
      <c r="F629" s="1762">
        <v>0</v>
      </c>
      <c r="G629" s="1762">
        <v>0</v>
      </c>
      <c r="H629" s="1762">
        <v>0</v>
      </c>
      <c r="I629" s="1783">
        <v>1</v>
      </c>
      <c r="J629" s="1783">
        <v>1</v>
      </c>
      <c r="L629" s="1764">
        <v>31.64</v>
      </c>
      <c r="N629" s="1764">
        <f t="shared" si="160"/>
        <v>15.82</v>
      </c>
      <c r="O629" s="1764">
        <v>15.82</v>
      </c>
      <c r="P629" s="1850">
        <f t="shared" si="161"/>
        <v>1</v>
      </c>
      <c r="Q629" s="1764">
        <v>0</v>
      </c>
      <c r="R629" s="1850">
        <f t="shared" si="162"/>
        <v>0</v>
      </c>
      <c r="S629" s="1807">
        <f t="shared" si="163"/>
        <v>0</v>
      </c>
      <c r="U629" s="1764">
        <f t="shared" si="164"/>
        <v>0</v>
      </c>
      <c r="V629" s="1764">
        <f t="shared" si="165"/>
        <v>0</v>
      </c>
      <c r="W629" s="1764">
        <f t="shared" si="159"/>
        <v>31.64</v>
      </c>
      <c r="X629" s="1768">
        <v>31.64</v>
      </c>
      <c r="Y629" s="1784">
        <v>616350</v>
      </c>
      <c r="Z629" s="1770">
        <v>42608</v>
      </c>
      <c r="AA629" s="1843" t="s">
        <v>104</v>
      </c>
      <c r="AB629" s="1843"/>
      <c r="AG629" s="1762"/>
      <c r="AH629" s="1780"/>
      <c r="AK629" s="1780"/>
      <c r="AL629" s="1780"/>
      <c r="AM629" s="1762"/>
      <c r="AP629" s="1762"/>
      <c r="AQ629" s="1762"/>
      <c r="AR629" s="1780"/>
      <c r="AS629" s="1780"/>
      <c r="AT629" s="1780"/>
      <c r="AU629" s="1780"/>
      <c r="AV629" s="1780"/>
      <c r="AW629" s="1762"/>
      <c r="AZ629" s="1762"/>
      <c r="BA629" s="1762"/>
    </row>
    <row r="630" spans="1:53" x14ac:dyDescent="0.25">
      <c r="A630" s="1866" t="s">
        <v>1299</v>
      </c>
      <c r="C630" s="1782" t="s">
        <v>1300</v>
      </c>
      <c r="D630" s="1762" t="s">
        <v>26</v>
      </c>
      <c r="E630" s="1762">
        <v>0</v>
      </c>
      <c r="F630" s="1762">
        <v>0</v>
      </c>
      <c r="G630" s="1762">
        <v>0</v>
      </c>
      <c r="H630" s="1762">
        <v>0</v>
      </c>
      <c r="I630" s="1783">
        <v>1</v>
      </c>
      <c r="J630" s="1783">
        <v>1</v>
      </c>
      <c r="L630" s="1764">
        <v>52.2</v>
      </c>
      <c r="N630" s="1764">
        <f t="shared" si="160"/>
        <v>26.1</v>
      </c>
      <c r="O630" s="1764">
        <v>26.1</v>
      </c>
      <c r="P630" s="1850">
        <f t="shared" si="161"/>
        <v>1</v>
      </c>
      <c r="Q630" s="1764">
        <v>0</v>
      </c>
      <c r="R630" s="1850">
        <f t="shared" si="162"/>
        <v>0</v>
      </c>
      <c r="S630" s="1807">
        <f t="shared" si="163"/>
        <v>0</v>
      </c>
      <c r="U630" s="1764">
        <f t="shared" si="164"/>
        <v>0</v>
      </c>
      <c r="V630" s="1764">
        <f t="shared" si="165"/>
        <v>0</v>
      </c>
      <c r="W630" s="1764">
        <f t="shared" si="159"/>
        <v>52.2</v>
      </c>
      <c r="X630" s="1768">
        <v>52.2</v>
      </c>
      <c r="Y630" s="1784">
        <v>616350</v>
      </c>
      <c r="Z630" s="1770">
        <v>42608</v>
      </c>
      <c r="AA630" s="1843" t="s">
        <v>104</v>
      </c>
      <c r="AB630" s="1843"/>
      <c r="AG630" s="1762"/>
      <c r="AH630" s="1780"/>
      <c r="AK630" s="1780"/>
      <c r="AL630" s="1780"/>
      <c r="AM630" s="1762"/>
      <c r="AP630" s="1762"/>
      <c r="AQ630" s="1762"/>
      <c r="AR630" s="1780"/>
      <c r="AS630" s="1780"/>
      <c r="AT630" s="1780"/>
      <c r="AU630" s="1780"/>
      <c r="AV630" s="1780"/>
      <c r="AW630" s="1762"/>
      <c r="AZ630" s="1762"/>
      <c r="BA630" s="1762"/>
    </row>
    <row r="631" spans="1:53" x14ac:dyDescent="0.25">
      <c r="A631" s="1866">
        <v>2016329</v>
      </c>
      <c r="C631" s="1782" t="s">
        <v>1301</v>
      </c>
      <c r="D631" s="1762" t="s">
        <v>26</v>
      </c>
      <c r="E631" s="1762">
        <v>6</v>
      </c>
      <c r="F631" s="1762">
        <f>E631*10</f>
        <v>60</v>
      </c>
      <c r="G631" s="1762">
        <f>E631*4</f>
        <v>24</v>
      </c>
      <c r="H631" s="1762">
        <f>E631*6</f>
        <v>36</v>
      </c>
      <c r="I631" s="1783">
        <v>1</v>
      </c>
      <c r="J631" s="1783">
        <v>1</v>
      </c>
      <c r="L631" s="1764">
        <v>19848</v>
      </c>
      <c r="N631" s="1764">
        <f t="shared" si="160"/>
        <v>13661.11</v>
      </c>
      <c r="O631" s="1764">
        <v>10486.11</v>
      </c>
      <c r="P631" s="1850">
        <f t="shared" si="161"/>
        <v>0.76758843168673707</v>
      </c>
      <c r="Q631" s="1764">
        <v>3175</v>
      </c>
      <c r="R631" s="1850">
        <f t="shared" si="162"/>
        <v>0.23241156831326296</v>
      </c>
      <c r="S631" s="1807">
        <f t="shared" si="163"/>
        <v>127</v>
      </c>
      <c r="U631" s="1764">
        <f t="shared" si="164"/>
        <v>0</v>
      </c>
      <c r="V631" s="1764">
        <f t="shared" si="165"/>
        <v>0</v>
      </c>
      <c r="W631" s="1764">
        <f t="shared" si="159"/>
        <v>19848</v>
      </c>
      <c r="X631" s="1768">
        <v>19848</v>
      </c>
      <c r="Y631" s="1784">
        <v>616295</v>
      </c>
      <c r="Z631" s="1770">
        <v>42563</v>
      </c>
      <c r="AA631" s="1843" t="s">
        <v>104</v>
      </c>
      <c r="AB631" s="1843"/>
      <c r="AG631" s="1762"/>
      <c r="AH631" s="1780"/>
      <c r="AK631" s="1780"/>
      <c r="AL631" s="1780"/>
      <c r="AM631" s="1762"/>
      <c r="AP631" s="1762"/>
      <c r="AQ631" s="1762"/>
      <c r="AR631" s="1780"/>
      <c r="AS631" s="1780"/>
      <c r="AT631" s="1780"/>
      <c r="AU631" s="1780"/>
      <c r="AV631" s="1780"/>
      <c r="AW631" s="1762"/>
      <c r="AZ631" s="1762"/>
      <c r="BA631" s="1762"/>
    </row>
    <row r="632" spans="1:53" x14ac:dyDescent="0.25">
      <c r="A632" s="1866" t="s">
        <v>1305</v>
      </c>
      <c r="B632" s="1921"/>
      <c r="C632" s="1921" t="s">
        <v>1306</v>
      </c>
      <c r="D632" s="1922" t="s">
        <v>352</v>
      </c>
      <c r="E632" s="1922">
        <v>1</v>
      </c>
      <c r="F632" s="1922">
        <v>2</v>
      </c>
      <c r="G632" s="1922">
        <v>0</v>
      </c>
      <c r="H632" s="1922">
        <v>0</v>
      </c>
      <c r="I632" s="1923">
        <v>1</v>
      </c>
      <c r="J632" s="1923">
        <v>1</v>
      </c>
      <c r="K632" s="1952"/>
      <c r="L632" s="1924">
        <v>381.9</v>
      </c>
      <c r="M632" s="1924"/>
      <c r="N632" s="1924">
        <f t="shared" si="160"/>
        <v>220.6</v>
      </c>
      <c r="O632" s="1924">
        <v>174.16</v>
      </c>
      <c r="P632" s="1925">
        <f t="shared" si="161"/>
        <v>0.78948322756119671</v>
      </c>
      <c r="Q632" s="1924">
        <v>46.44</v>
      </c>
      <c r="R632" s="1925">
        <f t="shared" si="162"/>
        <v>0.21051677243880326</v>
      </c>
      <c r="S632" s="1926">
        <f t="shared" si="163"/>
        <v>1.8575999999999999</v>
      </c>
      <c r="T632" s="1927"/>
      <c r="U632" s="1924">
        <f t="shared" si="164"/>
        <v>0</v>
      </c>
      <c r="V632" s="1924">
        <f t="shared" si="165"/>
        <v>381.9</v>
      </c>
      <c r="W632" s="1764">
        <f t="shared" si="159"/>
        <v>0</v>
      </c>
      <c r="X632" s="1924"/>
      <c r="Y632" s="1924"/>
      <c r="Z632" s="1924"/>
      <c r="AA632" s="1932"/>
      <c r="AB632" s="1932"/>
      <c r="AG632" s="1762"/>
      <c r="AH632" s="1780"/>
      <c r="AK632" s="1780"/>
      <c r="AL632" s="1780"/>
      <c r="AM632" s="1762"/>
      <c r="AP632" s="1762"/>
      <c r="AQ632" s="1762"/>
      <c r="AR632" s="1780"/>
      <c r="AS632" s="1780"/>
      <c r="AT632" s="1780"/>
      <c r="AU632" s="1780"/>
      <c r="AV632" s="1780"/>
      <c r="AW632" s="1762"/>
      <c r="AZ632" s="1762"/>
      <c r="BA632" s="1762"/>
    </row>
    <row r="633" spans="1:53" x14ac:dyDescent="0.25">
      <c r="A633" s="1866">
        <v>2016330</v>
      </c>
      <c r="C633" s="1782" t="s">
        <v>1316</v>
      </c>
      <c r="D633" s="1762" t="s">
        <v>26</v>
      </c>
      <c r="E633" s="1762">
        <v>0</v>
      </c>
      <c r="F633" s="1762">
        <v>1</v>
      </c>
      <c r="G633" s="1762">
        <v>0</v>
      </c>
      <c r="H633" s="1762">
        <v>1</v>
      </c>
      <c r="I633" s="1783">
        <v>1</v>
      </c>
      <c r="J633" s="1783">
        <v>1</v>
      </c>
      <c r="K633" s="1919" t="s">
        <v>1067</v>
      </c>
      <c r="L633" s="1764">
        <v>498</v>
      </c>
      <c r="M633" s="1764">
        <v>463</v>
      </c>
      <c r="N633" s="1764">
        <f t="shared" si="160"/>
        <v>311.72000000000003</v>
      </c>
      <c r="O633" s="1764">
        <v>236.72</v>
      </c>
      <c r="P633" s="1850">
        <f t="shared" si="161"/>
        <v>0.75939946105479272</v>
      </c>
      <c r="Q633" s="1764">
        <v>75</v>
      </c>
      <c r="R633" s="1850">
        <f t="shared" si="162"/>
        <v>0.24060053894520722</v>
      </c>
      <c r="S633" s="1807">
        <f t="shared" si="163"/>
        <v>3</v>
      </c>
      <c r="U633" s="1764">
        <f t="shared" si="164"/>
        <v>0</v>
      </c>
      <c r="V633" s="1764">
        <f t="shared" si="165"/>
        <v>0</v>
      </c>
      <c r="W633" s="1764">
        <f t="shared" si="159"/>
        <v>498</v>
      </c>
      <c r="X633" s="1768">
        <v>498</v>
      </c>
      <c r="Y633" s="1784">
        <v>616296</v>
      </c>
      <c r="Z633" s="1770">
        <v>42563</v>
      </c>
      <c r="AA633" s="1843" t="s">
        <v>104</v>
      </c>
      <c r="AB633" s="1843"/>
      <c r="AG633" s="1762"/>
      <c r="AH633" s="1780"/>
      <c r="AK633" s="1780"/>
      <c r="AL633" s="1780"/>
      <c r="AM633" s="1762"/>
      <c r="AP633" s="1762"/>
      <c r="AQ633" s="1762"/>
      <c r="AR633" s="1780"/>
      <c r="AS633" s="1780"/>
      <c r="AT633" s="1780"/>
      <c r="AU633" s="1780"/>
      <c r="AV633" s="1780"/>
      <c r="AW633" s="1762"/>
      <c r="AZ633" s="1762"/>
      <c r="BA633" s="1762"/>
    </row>
    <row r="634" spans="1:53" x14ac:dyDescent="0.25">
      <c r="A634" s="1866" t="s">
        <v>1459</v>
      </c>
      <c r="C634" s="1782" t="s">
        <v>1324</v>
      </c>
      <c r="D634" s="1762" t="s">
        <v>26</v>
      </c>
      <c r="E634" s="1762">
        <v>0</v>
      </c>
      <c r="F634" s="1762">
        <v>0</v>
      </c>
      <c r="G634" s="1762">
        <v>0</v>
      </c>
      <c r="H634" s="1762">
        <v>0</v>
      </c>
      <c r="I634" s="1783">
        <v>1</v>
      </c>
      <c r="J634" s="1783">
        <v>1</v>
      </c>
      <c r="L634" s="1764">
        <v>82.48</v>
      </c>
      <c r="N634" s="1764">
        <f t="shared" si="160"/>
        <v>41.24</v>
      </c>
      <c r="O634" s="1764">
        <v>41.24</v>
      </c>
      <c r="P634" s="1850">
        <f t="shared" si="161"/>
        <v>1</v>
      </c>
      <c r="Q634" s="1764">
        <v>0</v>
      </c>
      <c r="R634" s="1850">
        <f t="shared" si="162"/>
        <v>0</v>
      </c>
      <c r="S634" s="1807">
        <f t="shared" si="163"/>
        <v>0</v>
      </c>
      <c r="U634" s="1764">
        <f t="shared" si="164"/>
        <v>0</v>
      </c>
      <c r="V634" s="1764">
        <f t="shared" si="165"/>
        <v>0</v>
      </c>
      <c r="W634" s="1764">
        <f t="shared" si="159"/>
        <v>82.48</v>
      </c>
      <c r="X634" s="1768">
        <v>82.48</v>
      </c>
      <c r="Y634" s="1784">
        <v>616350</v>
      </c>
      <c r="Z634" s="1770">
        <v>42608</v>
      </c>
      <c r="AA634" s="1843" t="s">
        <v>104</v>
      </c>
      <c r="AB634" s="1843"/>
      <c r="AG634" s="1762"/>
      <c r="AH634" s="1780"/>
      <c r="AK634" s="1780"/>
      <c r="AL634" s="1780"/>
      <c r="AM634" s="1762"/>
      <c r="AP634" s="1762"/>
      <c r="AQ634" s="1762"/>
      <c r="AR634" s="1780"/>
      <c r="AS634" s="1780"/>
      <c r="AT634" s="1780"/>
      <c r="AU634" s="1780"/>
      <c r="AV634" s="1780"/>
      <c r="AW634" s="1762"/>
      <c r="AZ634" s="1762"/>
      <c r="BA634" s="1762"/>
    </row>
    <row r="635" spans="1:53" x14ac:dyDescent="0.25">
      <c r="A635" s="1866">
        <v>2016332</v>
      </c>
      <c r="C635" s="1782" t="s">
        <v>1325</v>
      </c>
      <c r="D635" s="1762" t="s">
        <v>26</v>
      </c>
      <c r="E635" s="1762">
        <v>0</v>
      </c>
      <c r="F635" s="1762">
        <v>0</v>
      </c>
      <c r="G635" s="1762">
        <v>0</v>
      </c>
      <c r="H635" s="1762">
        <v>0</v>
      </c>
      <c r="I635" s="1783">
        <v>1</v>
      </c>
      <c r="J635" s="1783">
        <v>1</v>
      </c>
      <c r="L635" s="1764">
        <v>1435.24</v>
      </c>
      <c r="N635" s="1764">
        <f t="shared" si="160"/>
        <v>962.53</v>
      </c>
      <c r="O635" s="1764">
        <v>962.53</v>
      </c>
      <c r="P635" s="1850">
        <f t="shared" si="161"/>
        <v>1</v>
      </c>
      <c r="Q635" s="1764">
        <v>0</v>
      </c>
      <c r="R635" s="1850">
        <f t="shared" si="162"/>
        <v>0</v>
      </c>
      <c r="S635" s="1807">
        <f t="shared" si="163"/>
        <v>0</v>
      </c>
      <c r="U635" s="1764">
        <f t="shared" si="164"/>
        <v>0</v>
      </c>
      <c r="V635" s="1764">
        <f t="shared" si="165"/>
        <v>0</v>
      </c>
      <c r="W635" s="1764">
        <f t="shared" si="159"/>
        <v>1435.24</v>
      </c>
      <c r="X635" s="1768">
        <v>1435.24</v>
      </c>
      <c r="Y635" s="1784">
        <v>616352</v>
      </c>
      <c r="Z635" s="1770">
        <v>42608</v>
      </c>
      <c r="AA635" s="1843" t="s">
        <v>104</v>
      </c>
      <c r="AB635" s="1843"/>
      <c r="AG635" s="1762"/>
      <c r="AH635" s="1780"/>
      <c r="AK635" s="1780"/>
      <c r="AL635" s="1780"/>
      <c r="AM635" s="1762"/>
      <c r="AP635" s="1762"/>
      <c r="AQ635" s="1762"/>
      <c r="AR635" s="1780"/>
      <c r="AS635" s="1780"/>
      <c r="AT635" s="1780"/>
      <c r="AU635" s="1780"/>
      <c r="AV635" s="1780"/>
      <c r="AW635" s="1762"/>
      <c r="AZ635" s="1762"/>
      <c r="BA635" s="1762"/>
    </row>
    <row r="636" spans="1:53" x14ac:dyDescent="0.25">
      <c r="A636" s="1866" t="s">
        <v>2071</v>
      </c>
      <c r="C636" s="1782" t="s">
        <v>1326</v>
      </c>
      <c r="D636" s="1762" t="s">
        <v>307</v>
      </c>
      <c r="E636" s="1762">
        <v>0</v>
      </c>
      <c r="F636" s="1762">
        <v>3</v>
      </c>
      <c r="G636" s="1762">
        <v>5</v>
      </c>
      <c r="H636" s="1762">
        <v>0</v>
      </c>
      <c r="I636" s="1783">
        <v>1</v>
      </c>
      <c r="J636" s="1783">
        <v>1</v>
      </c>
      <c r="L636" s="1764">
        <v>808</v>
      </c>
      <c r="N636" s="1764">
        <f t="shared" si="160"/>
        <v>0</v>
      </c>
      <c r="O636" s="1764">
        <v>0</v>
      </c>
      <c r="P636" s="1850" t="str">
        <f t="shared" si="161"/>
        <v/>
      </c>
      <c r="Q636" s="1764">
        <v>0</v>
      </c>
      <c r="R636" s="1850" t="str">
        <f t="shared" si="162"/>
        <v/>
      </c>
      <c r="S636" s="1807">
        <f t="shared" si="163"/>
        <v>0</v>
      </c>
      <c r="U636" s="1764">
        <f t="shared" si="164"/>
        <v>0</v>
      </c>
      <c r="V636" s="1764">
        <f t="shared" si="165"/>
        <v>0</v>
      </c>
      <c r="W636" s="1764">
        <f t="shared" si="159"/>
        <v>808</v>
      </c>
      <c r="X636" s="1768">
        <v>808</v>
      </c>
      <c r="Y636" s="1784">
        <v>616327</v>
      </c>
      <c r="Z636" s="1770">
        <v>42569</v>
      </c>
      <c r="AA636" s="1843" t="s">
        <v>104</v>
      </c>
      <c r="AB636" s="1843"/>
      <c r="AG636" s="1762"/>
      <c r="AH636" s="1780"/>
      <c r="AK636" s="1780"/>
      <c r="AL636" s="1780"/>
      <c r="AM636" s="1762"/>
      <c r="AP636" s="1762"/>
      <c r="AQ636" s="1762"/>
      <c r="AR636" s="1780"/>
      <c r="AS636" s="1780"/>
      <c r="AT636" s="1780"/>
      <c r="AU636" s="1780"/>
      <c r="AV636" s="1780"/>
      <c r="AW636" s="1762"/>
      <c r="AZ636" s="1762"/>
      <c r="BA636" s="1762"/>
    </row>
    <row r="637" spans="1:53" x14ac:dyDescent="0.25">
      <c r="A637" s="1866">
        <v>2016334</v>
      </c>
      <c r="C637" s="1782" t="s">
        <v>1329</v>
      </c>
      <c r="D637" s="1762" t="s">
        <v>1330</v>
      </c>
      <c r="E637" s="1762">
        <v>1</v>
      </c>
      <c r="F637" s="1762">
        <v>12</v>
      </c>
      <c r="G637" s="1762">
        <v>7</v>
      </c>
      <c r="H637" s="1762">
        <v>1</v>
      </c>
      <c r="I637" s="1783">
        <v>1</v>
      </c>
      <c r="J637" s="1783">
        <v>1</v>
      </c>
      <c r="L637" s="1764">
        <v>2092.79</v>
      </c>
      <c r="N637" s="1764">
        <f t="shared" si="160"/>
        <v>1259.3200000000002</v>
      </c>
      <c r="O637" s="1764">
        <v>901.32</v>
      </c>
      <c r="P637" s="1850">
        <f t="shared" si="161"/>
        <v>0.71571959470190261</v>
      </c>
      <c r="Q637" s="1764">
        <v>358</v>
      </c>
      <c r="R637" s="1850">
        <f t="shared" si="162"/>
        <v>0.28428040529809734</v>
      </c>
      <c r="S637" s="1807">
        <f t="shared" si="163"/>
        <v>14.32</v>
      </c>
      <c r="U637" s="1764">
        <f t="shared" si="164"/>
        <v>0</v>
      </c>
      <c r="V637" s="1764">
        <f t="shared" si="165"/>
        <v>0</v>
      </c>
      <c r="W637" s="1764">
        <f t="shared" si="159"/>
        <v>2092.79</v>
      </c>
      <c r="X637" s="1768">
        <v>2092.79</v>
      </c>
      <c r="Y637" s="1784">
        <v>616384</v>
      </c>
      <c r="Z637" s="1770">
        <v>42621</v>
      </c>
      <c r="AA637" s="1843" t="s">
        <v>104</v>
      </c>
      <c r="AB637" s="1843"/>
      <c r="AG637" s="1762"/>
      <c r="AH637" s="1780"/>
      <c r="AK637" s="1780"/>
      <c r="AL637" s="1780"/>
      <c r="AM637" s="1762"/>
      <c r="AP637" s="1762"/>
      <c r="AQ637" s="1762"/>
      <c r="AR637" s="1780"/>
      <c r="AS637" s="1780"/>
      <c r="AT637" s="1780"/>
      <c r="AU637" s="1780"/>
      <c r="AV637" s="1780"/>
      <c r="AW637" s="1762"/>
      <c r="AZ637" s="1762"/>
      <c r="BA637" s="1762"/>
    </row>
    <row r="638" spans="1:53" x14ac:dyDescent="0.25">
      <c r="A638" s="1866">
        <v>2016335</v>
      </c>
      <c r="C638" s="1782" t="s">
        <v>1331</v>
      </c>
      <c r="D638" s="1762" t="s">
        <v>1330</v>
      </c>
      <c r="E638" s="1762">
        <v>1</v>
      </c>
      <c r="F638" s="1762">
        <v>10</v>
      </c>
      <c r="G638" s="1762">
        <v>7</v>
      </c>
      <c r="H638" s="1762">
        <v>1</v>
      </c>
      <c r="I638" s="1783">
        <v>1</v>
      </c>
      <c r="J638" s="1783">
        <v>1</v>
      </c>
      <c r="L638" s="1764">
        <v>1856.27</v>
      </c>
      <c r="N638" s="1764">
        <f t="shared" si="160"/>
        <v>1118.6500000000001</v>
      </c>
      <c r="O638" s="1764">
        <v>797.82</v>
      </c>
      <c r="P638" s="1850">
        <f t="shared" si="161"/>
        <v>0.71319894515710902</v>
      </c>
      <c r="Q638" s="1764">
        <v>320.83</v>
      </c>
      <c r="R638" s="1850">
        <f t="shared" si="162"/>
        <v>0.28680105484289092</v>
      </c>
      <c r="S638" s="1807">
        <f t="shared" si="163"/>
        <v>12.8332</v>
      </c>
      <c r="U638" s="1764">
        <f t="shared" si="164"/>
        <v>0</v>
      </c>
      <c r="V638" s="1764">
        <f t="shared" si="165"/>
        <v>0</v>
      </c>
      <c r="W638" s="1764">
        <f t="shared" si="159"/>
        <v>1856.27</v>
      </c>
      <c r="X638" s="1768">
        <v>1856.27</v>
      </c>
      <c r="Y638" s="1784">
        <v>616384</v>
      </c>
      <c r="Z638" s="1770">
        <v>42621</v>
      </c>
      <c r="AA638" s="1843" t="s">
        <v>104</v>
      </c>
      <c r="AB638" s="1843"/>
      <c r="AG638" s="1762"/>
      <c r="AH638" s="1780"/>
      <c r="AK638" s="1780"/>
      <c r="AL638" s="1780"/>
      <c r="AM638" s="1762"/>
      <c r="AP638" s="1762"/>
      <c r="AQ638" s="1762"/>
      <c r="AR638" s="1780"/>
      <c r="AS638" s="1780"/>
      <c r="AT638" s="1780"/>
      <c r="AU638" s="1780"/>
      <c r="AV638" s="1780"/>
      <c r="AW638" s="1762"/>
      <c r="AZ638" s="1762"/>
      <c r="BA638" s="1762"/>
    </row>
    <row r="639" spans="1:53" x14ac:dyDescent="0.25">
      <c r="A639" s="1866">
        <v>2016336</v>
      </c>
      <c r="C639" s="1782" t="s">
        <v>1332</v>
      </c>
      <c r="D639" s="1762" t="s">
        <v>1330</v>
      </c>
      <c r="E639" s="1762">
        <v>1</v>
      </c>
      <c r="F639" s="1762">
        <v>9</v>
      </c>
      <c r="G639" s="1762">
        <v>7</v>
      </c>
      <c r="H639" s="1762">
        <v>1</v>
      </c>
      <c r="I639" s="1783">
        <v>1</v>
      </c>
      <c r="J639" s="1783">
        <v>1</v>
      </c>
      <c r="L639" s="1764">
        <v>1821.48</v>
      </c>
      <c r="N639" s="1764">
        <f t="shared" si="160"/>
        <v>1091.2</v>
      </c>
      <c r="O639" s="1764">
        <v>777.45</v>
      </c>
      <c r="P639" s="1850">
        <f t="shared" si="161"/>
        <v>0.71247250733137835</v>
      </c>
      <c r="Q639" s="1764">
        <v>313.75</v>
      </c>
      <c r="R639" s="1850">
        <f t="shared" si="162"/>
        <v>0.28752749266862171</v>
      </c>
      <c r="S639" s="1807">
        <f t="shared" si="163"/>
        <v>12.55</v>
      </c>
      <c r="U639" s="1764">
        <f t="shared" si="164"/>
        <v>0</v>
      </c>
      <c r="V639" s="1764">
        <f t="shared" si="165"/>
        <v>0</v>
      </c>
      <c r="W639" s="1764">
        <f t="shared" si="159"/>
        <v>1821.48</v>
      </c>
      <c r="X639" s="1768">
        <v>1821.48</v>
      </c>
      <c r="Y639" s="1784">
        <v>616384</v>
      </c>
      <c r="Z639" s="1770">
        <v>42621</v>
      </c>
      <c r="AA639" s="1843" t="s">
        <v>104</v>
      </c>
      <c r="AB639" s="1843"/>
      <c r="AG639" s="1762"/>
      <c r="AH639" s="1780"/>
      <c r="AK639" s="1780"/>
      <c r="AL639" s="1780"/>
      <c r="AM639" s="1762"/>
      <c r="AP639" s="1762"/>
      <c r="AQ639" s="1762"/>
      <c r="AR639" s="1780"/>
      <c r="AS639" s="1780"/>
      <c r="AT639" s="1780"/>
      <c r="AU639" s="1780"/>
      <c r="AV639" s="1780"/>
      <c r="AW639" s="1762"/>
      <c r="AZ639" s="1762"/>
      <c r="BA639" s="1762"/>
    </row>
    <row r="640" spans="1:53" x14ac:dyDescent="0.25">
      <c r="A640" s="1866">
        <v>2016337</v>
      </c>
      <c r="C640" s="1782" t="s">
        <v>1334</v>
      </c>
      <c r="D640" s="1762" t="s">
        <v>1330</v>
      </c>
      <c r="E640" s="1762">
        <v>1</v>
      </c>
      <c r="F640" s="1762">
        <v>1</v>
      </c>
      <c r="G640" s="1762">
        <v>0</v>
      </c>
      <c r="H640" s="1762">
        <v>0</v>
      </c>
      <c r="I640" s="1783">
        <v>1</v>
      </c>
      <c r="J640" s="1783">
        <v>1</v>
      </c>
      <c r="L640" s="1764">
        <v>471.79</v>
      </c>
      <c r="N640" s="1764">
        <f t="shared" si="160"/>
        <v>425</v>
      </c>
      <c r="O640" s="1764">
        <v>400</v>
      </c>
      <c r="P640" s="1850">
        <f t="shared" si="161"/>
        <v>0.94117647058823528</v>
      </c>
      <c r="Q640" s="1764">
        <v>25</v>
      </c>
      <c r="R640" s="1850">
        <f t="shared" si="162"/>
        <v>5.8823529411764705E-2</v>
      </c>
      <c r="S640" s="1807">
        <f t="shared" si="163"/>
        <v>1</v>
      </c>
      <c r="U640" s="1764">
        <f t="shared" si="164"/>
        <v>0</v>
      </c>
      <c r="V640" s="1764">
        <f t="shared" si="165"/>
        <v>0</v>
      </c>
      <c r="W640" s="1764">
        <f t="shared" ref="W640:W703" si="166">X640+AC640+AH640+AM640+AO640+AR640</f>
        <v>471.79</v>
      </c>
      <c r="X640" s="1768">
        <v>121.79</v>
      </c>
      <c r="Y640" s="1784">
        <v>616384</v>
      </c>
      <c r="Z640" s="1770">
        <v>42621</v>
      </c>
      <c r="AA640" s="1843" t="s">
        <v>104</v>
      </c>
      <c r="AB640" s="1843"/>
      <c r="AC640" s="1764">
        <v>350</v>
      </c>
      <c r="AD640" s="1762">
        <v>616513</v>
      </c>
      <c r="AE640" s="1773">
        <v>42660</v>
      </c>
      <c r="AF640" s="1844" t="s">
        <v>104</v>
      </c>
      <c r="AG640" s="1762"/>
      <c r="AH640" s="1780"/>
      <c r="AK640" s="1780"/>
      <c r="AL640" s="1780"/>
      <c r="AM640" s="1762"/>
      <c r="AP640" s="1762"/>
      <c r="AQ640" s="1762"/>
      <c r="AR640" s="1780"/>
      <c r="AS640" s="1780"/>
      <c r="AT640" s="1780"/>
      <c r="AU640" s="1780"/>
      <c r="AV640" s="1780"/>
      <c r="AW640" s="1762"/>
      <c r="AZ640" s="1762"/>
      <c r="BA640" s="1762"/>
    </row>
    <row r="641" spans="1:98" x14ac:dyDescent="0.25">
      <c r="A641" s="1866">
        <v>2016338</v>
      </c>
      <c r="C641" s="1782" t="s">
        <v>1338</v>
      </c>
      <c r="D641" s="1762" t="s">
        <v>317</v>
      </c>
      <c r="E641" s="1762">
        <v>1</v>
      </c>
      <c r="F641" s="1762">
        <v>10</v>
      </c>
      <c r="G641" s="1762">
        <v>5</v>
      </c>
      <c r="H641" s="1762">
        <v>7</v>
      </c>
      <c r="I641" s="1783">
        <v>1</v>
      </c>
      <c r="J641" s="1783">
        <v>1</v>
      </c>
      <c r="L641" s="1764">
        <v>4061.22</v>
      </c>
      <c r="N641" s="1764">
        <f t="shared" si="160"/>
        <v>2687.38</v>
      </c>
      <c r="O641" s="1764">
        <v>2122.38</v>
      </c>
      <c r="P641" s="1850">
        <f t="shared" si="161"/>
        <v>0.78975805431312285</v>
      </c>
      <c r="Q641" s="1764">
        <v>565</v>
      </c>
      <c r="R641" s="1850">
        <f t="shared" si="162"/>
        <v>0.21024194568687718</v>
      </c>
      <c r="S641" s="1807">
        <f t="shared" si="163"/>
        <v>22.6</v>
      </c>
      <c r="U641" s="1764">
        <f t="shared" si="164"/>
        <v>0</v>
      </c>
      <c r="V641" s="1764">
        <f t="shared" si="165"/>
        <v>0</v>
      </c>
      <c r="W641" s="1764">
        <f t="shared" si="166"/>
        <v>4061.22</v>
      </c>
      <c r="X641" s="1768">
        <v>4061.22</v>
      </c>
      <c r="Y641" s="1784">
        <v>616439</v>
      </c>
      <c r="Z641" s="1770">
        <v>42634</v>
      </c>
      <c r="AA641" s="1843" t="s">
        <v>104</v>
      </c>
      <c r="AB641" s="1843"/>
      <c r="AH641" s="1867"/>
      <c r="AK641" s="1868"/>
      <c r="AL641" s="1868"/>
    </row>
    <row r="642" spans="1:98" x14ac:dyDescent="0.25">
      <c r="A642" s="1866">
        <v>2016339</v>
      </c>
      <c r="C642" s="1782" t="s">
        <v>1340</v>
      </c>
      <c r="D642" s="1762" t="s">
        <v>352</v>
      </c>
      <c r="E642" s="1762">
        <v>0</v>
      </c>
      <c r="F642" s="1762">
        <v>1</v>
      </c>
      <c r="G642" s="1762">
        <v>0</v>
      </c>
      <c r="H642" s="1762">
        <v>3</v>
      </c>
      <c r="I642" s="1783">
        <v>1</v>
      </c>
      <c r="J642" s="1783">
        <v>1</v>
      </c>
      <c r="L642" s="1764">
        <v>898.81</v>
      </c>
      <c r="N642" s="1764">
        <f t="shared" si="160"/>
        <v>641</v>
      </c>
      <c r="O642" s="1764">
        <v>491</v>
      </c>
      <c r="P642" s="1850">
        <f t="shared" si="161"/>
        <v>0.765990639625585</v>
      </c>
      <c r="Q642" s="1764">
        <v>150</v>
      </c>
      <c r="R642" s="1850">
        <f t="shared" si="162"/>
        <v>0.23400936037441497</v>
      </c>
      <c r="S642" s="1807">
        <f t="shared" si="163"/>
        <v>6</v>
      </c>
      <c r="U642" s="1764">
        <f t="shared" si="164"/>
        <v>0</v>
      </c>
      <c r="V642" s="1764">
        <f t="shared" si="165"/>
        <v>0</v>
      </c>
      <c r="W642" s="1764">
        <f t="shared" si="166"/>
        <v>898.81</v>
      </c>
      <c r="X642" s="1768">
        <v>898.81</v>
      </c>
      <c r="Y642" s="1784">
        <v>616315</v>
      </c>
      <c r="Z642" s="1770">
        <v>42566</v>
      </c>
      <c r="AA642" s="1843" t="s">
        <v>104</v>
      </c>
      <c r="AB642" s="1843"/>
      <c r="AH642" s="1867"/>
      <c r="AK642" s="1868"/>
      <c r="AL642" s="1868"/>
    </row>
    <row r="643" spans="1:98" s="1936" customFormat="1" x14ac:dyDescent="0.25">
      <c r="A643" s="1866">
        <v>2016340</v>
      </c>
      <c r="B643" s="1935"/>
      <c r="C643" s="1935" t="s">
        <v>1342</v>
      </c>
      <c r="D643" s="1936" t="s">
        <v>352</v>
      </c>
      <c r="E643" s="1936">
        <v>0</v>
      </c>
      <c r="F643" s="1936">
        <v>0</v>
      </c>
      <c r="G643" s="1936">
        <v>0</v>
      </c>
      <c r="H643" s="1936">
        <v>0</v>
      </c>
      <c r="I643" s="1937">
        <v>1</v>
      </c>
      <c r="J643" s="1937">
        <v>1</v>
      </c>
      <c r="K643" s="1948"/>
      <c r="L643" s="1938">
        <v>315.10000000000002</v>
      </c>
      <c r="M643" s="1938"/>
      <c r="N643" s="1938">
        <f t="shared" ref="N643:N701" si="167">O643+Q643</f>
        <v>224.94</v>
      </c>
      <c r="O643" s="1938">
        <v>224.94</v>
      </c>
      <c r="P643" s="1939">
        <f t="shared" ref="P643:P701" si="168">IF(N643&lt;=0,"",O643/N643)</f>
        <v>1</v>
      </c>
      <c r="Q643" s="1938">
        <v>0</v>
      </c>
      <c r="R643" s="1939">
        <f t="shared" ref="R643:R701" si="169">IF(N643&lt;=0,"",Q643/N643)</f>
        <v>0</v>
      </c>
      <c r="S643" s="1940">
        <f t="shared" ref="S643:S701" si="170">Q643/$S$1</f>
        <v>0</v>
      </c>
      <c r="T643" s="1941"/>
      <c r="U643" s="1938">
        <f t="shared" ref="U643:U701" si="171">((1-I643)*O643)+((1-J643)*Q643)</f>
        <v>0</v>
      </c>
      <c r="V643" s="1938">
        <f t="shared" ref="V643:V701" si="172">L643-W643</f>
        <v>0</v>
      </c>
      <c r="W643" s="1764">
        <f t="shared" si="166"/>
        <v>315.10000000000002</v>
      </c>
      <c r="X643" s="1887">
        <v>315.10000000000002</v>
      </c>
      <c r="Y643" s="1780">
        <v>616374</v>
      </c>
      <c r="Z643" s="1942">
        <v>42608</v>
      </c>
      <c r="AA643" s="1847" t="s">
        <v>104</v>
      </c>
      <c r="AB643" s="1847"/>
      <c r="AC643" s="1938"/>
      <c r="AE643" s="1943"/>
      <c r="AF643" s="1944"/>
      <c r="AG643" s="1944"/>
      <c r="AH643" s="1867"/>
      <c r="AI643" s="1780"/>
      <c r="AJ643" s="1780"/>
      <c r="AK643" s="1868"/>
      <c r="AL643" s="1868"/>
      <c r="AM643" s="1938"/>
      <c r="AP643" s="1944"/>
      <c r="AQ643" s="1944"/>
      <c r="AR643" s="1887"/>
      <c r="AS643" s="1780"/>
      <c r="AT643" s="1780"/>
      <c r="AU643" s="1847"/>
      <c r="AV643" s="1847"/>
      <c r="AW643" s="1938"/>
      <c r="AZ643" s="1944"/>
      <c r="BA643" s="1944"/>
      <c r="BB643" s="1780"/>
      <c r="BC643" s="1780"/>
      <c r="BD643" s="1780"/>
      <c r="BE643" s="1780"/>
      <c r="BF643" s="1780"/>
      <c r="BL643" s="1780"/>
      <c r="BM643" s="1780"/>
      <c r="BN643" s="1780"/>
      <c r="BO643" s="1780"/>
      <c r="BP643" s="1780"/>
      <c r="BV643" s="1780"/>
      <c r="BW643" s="1780"/>
      <c r="BX643" s="1780"/>
      <c r="BY643" s="1780"/>
      <c r="BZ643" s="1780"/>
      <c r="CF643" s="1780"/>
      <c r="CG643" s="1780"/>
      <c r="CH643" s="1780"/>
      <c r="CI643" s="1780"/>
      <c r="CJ643" s="1780"/>
      <c r="CP643" s="1780"/>
      <c r="CQ643" s="1780"/>
      <c r="CR643" s="1780"/>
      <c r="CS643" s="1780"/>
      <c r="CT643" s="1780"/>
    </row>
    <row r="644" spans="1:98" x14ac:dyDescent="0.25">
      <c r="A644" s="1866">
        <v>2016341</v>
      </c>
      <c r="C644" s="1782" t="s">
        <v>1343</v>
      </c>
      <c r="D644" s="1762" t="s">
        <v>26</v>
      </c>
      <c r="E644" s="1762">
        <v>0</v>
      </c>
      <c r="F644" s="1762">
        <v>1</v>
      </c>
      <c r="G644" s="1762">
        <v>0</v>
      </c>
      <c r="H644" s="1762">
        <v>2</v>
      </c>
      <c r="I644" s="1783">
        <v>1</v>
      </c>
      <c r="J644" s="1783">
        <v>1</v>
      </c>
      <c r="L644" s="1764">
        <v>677</v>
      </c>
      <c r="N644" s="1764">
        <f t="shared" si="167"/>
        <v>453.24</v>
      </c>
      <c r="O644" s="1764">
        <v>356.99</v>
      </c>
      <c r="P644" s="1850">
        <f t="shared" si="168"/>
        <v>0.78764010237401816</v>
      </c>
      <c r="Q644" s="1764">
        <v>96.25</v>
      </c>
      <c r="R644" s="1850">
        <f t="shared" si="169"/>
        <v>0.21235989762598181</v>
      </c>
      <c r="S644" s="1807">
        <f t="shared" si="170"/>
        <v>3.85</v>
      </c>
      <c r="U644" s="1764">
        <f t="shared" si="171"/>
        <v>0</v>
      </c>
      <c r="V644" s="1764">
        <f t="shared" si="172"/>
        <v>0</v>
      </c>
      <c r="W644" s="1764">
        <f t="shared" si="166"/>
        <v>677</v>
      </c>
      <c r="X644" s="1768">
        <v>677</v>
      </c>
      <c r="Y644" s="1784">
        <v>616297</v>
      </c>
      <c r="Z644" s="1770">
        <v>42563</v>
      </c>
      <c r="AA644" s="1843" t="s">
        <v>104</v>
      </c>
      <c r="AB644" s="1843"/>
      <c r="AH644" s="1867"/>
      <c r="AK644" s="1868"/>
      <c r="AL644" s="1868"/>
    </row>
    <row r="645" spans="1:98" x14ac:dyDescent="0.25">
      <c r="A645" s="1866" t="s">
        <v>1345</v>
      </c>
      <c r="C645" s="1782" t="s">
        <v>1346</v>
      </c>
      <c r="D645" s="1762" t="s">
        <v>26</v>
      </c>
      <c r="E645" s="1762">
        <v>0</v>
      </c>
      <c r="F645" s="1762">
        <v>0</v>
      </c>
      <c r="G645" s="1762">
        <v>0</v>
      </c>
      <c r="H645" s="1762">
        <v>0</v>
      </c>
      <c r="I645" s="1783">
        <v>1</v>
      </c>
      <c r="J645" s="1783">
        <v>1</v>
      </c>
      <c r="L645" s="1764">
        <v>45.56</v>
      </c>
      <c r="N645" s="1764">
        <f t="shared" si="167"/>
        <v>22.78</v>
      </c>
      <c r="O645" s="1764">
        <v>22.78</v>
      </c>
      <c r="P645" s="1850">
        <f t="shared" si="168"/>
        <v>1</v>
      </c>
      <c r="Q645" s="1764">
        <v>0</v>
      </c>
      <c r="R645" s="1850">
        <f t="shared" si="169"/>
        <v>0</v>
      </c>
      <c r="S645" s="1807">
        <f t="shared" si="170"/>
        <v>0</v>
      </c>
      <c r="U645" s="1764">
        <f t="shared" si="171"/>
        <v>0</v>
      </c>
      <c r="V645" s="1764">
        <f t="shared" si="172"/>
        <v>0</v>
      </c>
      <c r="W645" s="1764">
        <f t="shared" si="166"/>
        <v>45.56</v>
      </c>
      <c r="X645" s="1768">
        <v>45.56</v>
      </c>
      <c r="Y645" s="1784">
        <v>616350</v>
      </c>
      <c r="Z645" s="1770">
        <v>42608</v>
      </c>
      <c r="AA645" s="1843" t="s">
        <v>104</v>
      </c>
      <c r="AB645" s="1843"/>
      <c r="AH645" s="1867"/>
      <c r="AK645" s="1868"/>
      <c r="AL645" s="1868"/>
    </row>
    <row r="646" spans="1:98" x14ac:dyDescent="0.25">
      <c r="A646" s="1866" t="s">
        <v>1358</v>
      </c>
      <c r="C646" s="1782" t="s">
        <v>1359</v>
      </c>
      <c r="D646" s="1762" t="s">
        <v>26</v>
      </c>
      <c r="E646" s="1762">
        <v>0</v>
      </c>
      <c r="F646" s="1762">
        <v>0</v>
      </c>
      <c r="G646" s="1762">
        <v>0</v>
      </c>
      <c r="H646" s="1762">
        <v>0</v>
      </c>
      <c r="I646" s="1783">
        <v>1</v>
      </c>
      <c r="J646" s="1783">
        <v>1</v>
      </c>
      <c r="L646" s="1764">
        <v>19.14</v>
      </c>
      <c r="N646" s="1764">
        <f t="shared" si="167"/>
        <v>9.57</v>
      </c>
      <c r="O646" s="1764">
        <v>9.57</v>
      </c>
      <c r="P646" s="1850">
        <f t="shared" si="168"/>
        <v>1</v>
      </c>
      <c r="Q646" s="1764">
        <v>0</v>
      </c>
      <c r="R646" s="1850">
        <f t="shared" si="169"/>
        <v>0</v>
      </c>
      <c r="S646" s="1807">
        <f t="shared" si="170"/>
        <v>0</v>
      </c>
      <c r="U646" s="1764">
        <f t="shared" si="171"/>
        <v>0</v>
      </c>
      <c r="V646" s="1764">
        <f t="shared" si="172"/>
        <v>0</v>
      </c>
      <c r="W646" s="1764">
        <f t="shared" si="166"/>
        <v>19.14</v>
      </c>
      <c r="X646" s="1768">
        <v>19.14</v>
      </c>
      <c r="Y646" s="1784">
        <v>616350</v>
      </c>
      <c r="Z646" s="1770">
        <v>42608</v>
      </c>
      <c r="AA646" s="1843" t="s">
        <v>104</v>
      </c>
      <c r="AB646" s="1843"/>
      <c r="AH646" s="1867"/>
      <c r="AK646" s="1868"/>
      <c r="AL646" s="1868"/>
    </row>
    <row r="647" spans="1:98" x14ac:dyDescent="0.25">
      <c r="A647" s="1866">
        <v>2016344</v>
      </c>
      <c r="C647" s="1782" t="s">
        <v>1361</v>
      </c>
      <c r="D647" s="1762" t="s">
        <v>352</v>
      </c>
      <c r="E647" s="1762">
        <v>1</v>
      </c>
      <c r="F647" s="1762">
        <v>8</v>
      </c>
      <c r="G647" s="1762">
        <v>5</v>
      </c>
      <c r="H647" s="1762">
        <v>3</v>
      </c>
      <c r="I647" s="1783">
        <v>1</v>
      </c>
      <c r="J647" s="1783">
        <v>1</v>
      </c>
      <c r="L647" s="1764">
        <v>2456.3200000000002</v>
      </c>
      <c r="N647" s="1764">
        <f t="shared" si="167"/>
        <v>1794.77</v>
      </c>
      <c r="O647" s="1764">
        <v>1305.17</v>
      </c>
      <c r="P647" s="1850">
        <f t="shared" si="168"/>
        <v>0.72720738590460066</v>
      </c>
      <c r="Q647" s="1764">
        <v>489.6</v>
      </c>
      <c r="R647" s="1850">
        <f t="shared" si="169"/>
        <v>0.2727926140953994</v>
      </c>
      <c r="S647" s="1807">
        <f t="shared" si="170"/>
        <v>19.584</v>
      </c>
      <c r="U647" s="1764">
        <f t="shared" si="171"/>
        <v>0</v>
      </c>
      <c r="V647" s="1764">
        <f t="shared" si="172"/>
        <v>0</v>
      </c>
      <c r="W647" s="1764">
        <f t="shared" si="166"/>
        <v>2456.3200000000002</v>
      </c>
      <c r="X647" s="1768">
        <v>2456.3200000000002</v>
      </c>
      <c r="Y647" s="1784">
        <v>616415</v>
      </c>
      <c r="Z647" s="1770">
        <v>42627</v>
      </c>
      <c r="AA647" s="1843" t="s">
        <v>104</v>
      </c>
      <c r="AB647" s="1843"/>
      <c r="AH647" s="1867"/>
      <c r="AK647" s="1868"/>
      <c r="AL647" s="1868"/>
    </row>
    <row r="648" spans="1:98" x14ac:dyDescent="0.25">
      <c r="A648" s="1866">
        <v>2016345</v>
      </c>
      <c r="C648" s="1782" t="s">
        <v>1362</v>
      </c>
      <c r="D648" s="1762" t="s">
        <v>352</v>
      </c>
      <c r="E648" s="1762">
        <v>1</v>
      </c>
      <c r="F648" s="1762">
        <v>8</v>
      </c>
      <c r="G648" s="1762">
        <v>5</v>
      </c>
      <c r="H648" s="1762">
        <v>3</v>
      </c>
      <c r="I648" s="1783">
        <v>1</v>
      </c>
      <c r="J648" s="1783">
        <v>1</v>
      </c>
      <c r="L648" s="1764">
        <v>2473.64</v>
      </c>
      <c r="N648" s="1764">
        <f t="shared" si="167"/>
        <v>1817.5</v>
      </c>
      <c r="O648" s="1764">
        <v>1376.05</v>
      </c>
      <c r="P648" s="1850">
        <f t="shared" si="168"/>
        <v>0.75711141678129301</v>
      </c>
      <c r="Q648" s="1764">
        <v>441.45</v>
      </c>
      <c r="R648" s="1850">
        <f t="shared" si="169"/>
        <v>0.24288858321870702</v>
      </c>
      <c r="S648" s="1807">
        <f t="shared" si="170"/>
        <v>17.658000000000001</v>
      </c>
      <c r="U648" s="1764">
        <f t="shared" si="171"/>
        <v>0</v>
      </c>
      <c r="V648" s="1764">
        <f t="shared" si="172"/>
        <v>0</v>
      </c>
      <c r="W648" s="1764">
        <f t="shared" si="166"/>
        <v>2473.64</v>
      </c>
      <c r="X648" s="1768">
        <v>2473.64</v>
      </c>
      <c r="Y648" s="1784">
        <v>616416</v>
      </c>
      <c r="Z648" s="1770">
        <v>42627</v>
      </c>
      <c r="AA648" s="1843" t="s">
        <v>104</v>
      </c>
      <c r="AB648" s="1843"/>
      <c r="AH648" s="1867"/>
      <c r="AK648" s="1868"/>
      <c r="AL648" s="1868"/>
    </row>
    <row r="649" spans="1:98" x14ac:dyDescent="0.25">
      <c r="A649" s="1866">
        <v>2016346</v>
      </c>
      <c r="C649" s="1782" t="s">
        <v>1363</v>
      </c>
      <c r="D649" s="1762" t="s">
        <v>352</v>
      </c>
      <c r="E649" s="1762">
        <v>1</v>
      </c>
      <c r="F649" s="1762">
        <v>9</v>
      </c>
      <c r="G649" s="1762">
        <v>6</v>
      </c>
      <c r="H649" s="1762">
        <v>3</v>
      </c>
      <c r="I649" s="1783">
        <v>1</v>
      </c>
      <c r="J649" s="1783">
        <v>1</v>
      </c>
      <c r="L649" s="1764">
        <v>3735.32</v>
      </c>
      <c r="N649" s="1764">
        <f t="shared" si="167"/>
        <v>2712.71</v>
      </c>
      <c r="O649" s="1764">
        <v>2010.71</v>
      </c>
      <c r="P649" s="1850">
        <f t="shared" si="168"/>
        <v>0.74121819140269329</v>
      </c>
      <c r="Q649" s="1764">
        <v>702</v>
      </c>
      <c r="R649" s="1850">
        <f t="shared" si="169"/>
        <v>0.25878180859730676</v>
      </c>
      <c r="S649" s="1807">
        <f t="shared" si="170"/>
        <v>28.08</v>
      </c>
      <c r="U649" s="1764">
        <f t="shared" si="171"/>
        <v>0</v>
      </c>
      <c r="V649" s="1764">
        <f t="shared" si="172"/>
        <v>0</v>
      </c>
      <c r="W649" s="1764">
        <f t="shared" si="166"/>
        <v>3735.32</v>
      </c>
      <c r="X649" s="1768">
        <v>3735.32</v>
      </c>
      <c r="Y649" s="1784">
        <v>616417</v>
      </c>
      <c r="Z649" s="1770">
        <v>42627</v>
      </c>
      <c r="AA649" s="1843" t="s">
        <v>104</v>
      </c>
      <c r="AB649" s="1843"/>
      <c r="AH649" s="1867"/>
      <c r="AK649" s="1868"/>
      <c r="AL649" s="1868"/>
    </row>
    <row r="650" spans="1:98" x14ac:dyDescent="0.25">
      <c r="A650" s="1866">
        <v>2016347</v>
      </c>
      <c r="C650" s="1782" t="s">
        <v>1364</v>
      </c>
      <c r="D650" s="1762" t="s">
        <v>352</v>
      </c>
      <c r="E650" s="1762">
        <v>1</v>
      </c>
      <c r="F650" s="1762">
        <v>9</v>
      </c>
      <c r="G650" s="1762">
        <v>6</v>
      </c>
      <c r="H650" s="1762">
        <v>3</v>
      </c>
      <c r="I650" s="1783">
        <v>1</v>
      </c>
      <c r="J650" s="1783">
        <v>1</v>
      </c>
      <c r="L650" s="1764">
        <v>2715.02</v>
      </c>
      <c r="N650" s="1764">
        <f t="shared" si="167"/>
        <v>1980.98</v>
      </c>
      <c r="O650" s="1764">
        <v>1475.18</v>
      </c>
      <c r="P650" s="1850">
        <f t="shared" si="168"/>
        <v>0.74467182909469054</v>
      </c>
      <c r="Q650" s="1764">
        <v>505.8</v>
      </c>
      <c r="R650" s="1850">
        <f t="shared" si="169"/>
        <v>0.25532817090530951</v>
      </c>
      <c r="S650" s="1807">
        <f t="shared" si="170"/>
        <v>20.231999999999999</v>
      </c>
      <c r="U650" s="1764">
        <f t="shared" si="171"/>
        <v>0</v>
      </c>
      <c r="V650" s="1764">
        <f t="shared" si="172"/>
        <v>0</v>
      </c>
      <c r="W650" s="1764">
        <f t="shared" si="166"/>
        <v>2715.02</v>
      </c>
      <c r="X650" s="1768">
        <v>2715.02</v>
      </c>
      <c r="Y650" s="1784">
        <v>616418</v>
      </c>
      <c r="Z650" s="1770">
        <v>42627</v>
      </c>
      <c r="AA650" s="1843" t="s">
        <v>104</v>
      </c>
      <c r="AB650" s="1843"/>
      <c r="AH650" s="1867"/>
      <c r="AK650" s="1868"/>
      <c r="AL650" s="1868"/>
    </row>
    <row r="651" spans="1:98" x14ac:dyDescent="0.25">
      <c r="A651" s="1866">
        <v>2016348</v>
      </c>
      <c r="C651" s="1782" t="s">
        <v>1365</v>
      </c>
      <c r="D651" s="1762" t="s">
        <v>352</v>
      </c>
      <c r="E651" s="1762">
        <v>1</v>
      </c>
      <c r="F651" s="1762">
        <v>12</v>
      </c>
      <c r="G651" s="1762">
        <v>7</v>
      </c>
      <c r="H651" s="1762">
        <v>5</v>
      </c>
      <c r="I651" s="1783">
        <v>1</v>
      </c>
      <c r="J651" s="1783">
        <v>1</v>
      </c>
      <c r="L651" s="1764">
        <v>3718.43</v>
      </c>
      <c r="N651" s="1764">
        <f t="shared" si="167"/>
        <v>2733.65</v>
      </c>
      <c r="O651" s="1764">
        <v>2027.15</v>
      </c>
      <c r="P651" s="1850">
        <f t="shared" si="168"/>
        <v>0.74155433212005928</v>
      </c>
      <c r="Q651" s="1764">
        <v>706.5</v>
      </c>
      <c r="R651" s="1850">
        <f t="shared" si="169"/>
        <v>0.25844566787994072</v>
      </c>
      <c r="S651" s="1807">
        <f t="shared" si="170"/>
        <v>28.26</v>
      </c>
      <c r="U651" s="1764">
        <f t="shared" si="171"/>
        <v>0</v>
      </c>
      <c r="V651" s="1764">
        <f t="shared" si="172"/>
        <v>0</v>
      </c>
      <c r="W651" s="1764">
        <f t="shared" si="166"/>
        <v>3718.43</v>
      </c>
      <c r="X651" s="1768">
        <v>3718.43</v>
      </c>
      <c r="Y651" s="1784">
        <v>616412</v>
      </c>
      <c r="Z651" s="1770">
        <v>42627</v>
      </c>
      <c r="AA651" s="1843" t="s">
        <v>104</v>
      </c>
      <c r="AB651" s="1843"/>
      <c r="AH651" s="1867"/>
      <c r="AK651" s="1868"/>
      <c r="AL651" s="1868"/>
    </row>
    <row r="652" spans="1:98" x14ac:dyDescent="0.25">
      <c r="A652" s="1866">
        <v>2016349</v>
      </c>
      <c r="C652" s="1782" t="s">
        <v>1366</v>
      </c>
      <c r="D652" s="1762" t="s">
        <v>26</v>
      </c>
      <c r="E652" s="1762">
        <v>1</v>
      </c>
      <c r="F652" s="1762">
        <v>11</v>
      </c>
      <c r="G652" s="1762">
        <v>6</v>
      </c>
      <c r="H652" s="1762">
        <v>3</v>
      </c>
      <c r="I652" s="1783">
        <v>1</v>
      </c>
      <c r="J652" s="1783">
        <v>1</v>
      </c>
      <c r="K652" s="1919" t="s">
        <v>1067</v>
      </c>
      <c r="L652" s="1764">
        <v>4603</v>
      </c>
      <c r="N652" s="1764">
        <f t="shared" si="167"/>
        <v>2912.16</v>
      </c>
      <c r="O652" s="1764">
        <v>2462.16</v>
      </c>
      <c r="P652" s="1850">
        <f t="shared" si="168"/>
        <v>0.84547552332289433</v>
      </c>
      <c r="Q652" s="1764">
        <v>450</v>
      </c>
      <c r="R652" s="1850">
        <f t="shared" si="169"/>
        <v>0.15452447667710567</v>
      </c>
      <c r="S652" s="1807">
        <f t="shared" si="170"/>
        <v>18</v>
      </c>
      <c r="U652" s="1764">
        <f t="shared" si="171"/>
        <v>0</v>
      </c>
      <c r="V652" s="1764">
        <f t="shared" si="172"/>
        <v>0</v>
      </c>
      <c r="W652" s="1764">
        <f t="shared" si="166"/>
        <v>4603</v>
      </c>
      <c r="X652" s="1768">
        <v>4603</v>
      </c>
      <c r="Y652" s="1784">
        <v>616544</v>
      </c>
      <c r="Z652" s="1770">
        <v>42671</v>
      </c>
      <c r="AA652" s="1843" t="s">
        <v>104</v>
      </c>
      <c r="AB652" s="1843"/>
      <c r="AH652" s="1867"/>
      <c r="AK652" s="1868"/>
      <c r="AL652" s="1868"/>
    </row>
    <row r="653" spans="1:98" x14ac:dyDescent="0.25">
      <c r="A653" s="1866">
        <v>2016350</v>
      </c>
      <c r="C653" s="1782" t="s">
        <v>1367</v>
      </c>
      <c r="D653" s="1762" t="s">
        <v>26</v>
      </c>
      <c r="E653" s="1762">
        <v>1</v>
      </c>
      <c r="F653" s="1762">
        <v>11</v>
      </c>
      <c r="G653" s="1762">
        <v>6</v>
      </c>
      <c r="H653" s="1762">
        <v>3</v>
      </c>
      <c r="I653" s="1783">
        <v>1</v>
      </c>
      <c r="J653" s="1783">
        <v>1</v>
      </c>
      <c r="K653" s="1919" t="s">
        <v>1067</v>
      </c>
      <c r="L653" s="1764">
        <v>4355</v>
      </c>
      <c r="N653" s="1764">
        <f t="shared" si="167"/>
        <v>2706.62</v>
      </c>
      <c r="O653" s="1764">
        <v>2261.62</v>
      </c>
      <c r="P653" s="1850">
        <f t="shared" si="168"/>
        <v>0.83558829832041437</v>
      </c>
      <c r="Q653" s="1764">
        <v>445</v>
      </c>
      <c r="R653" s="1850">
        <f t="shared" si="169"/>
        <v>0.1644117016795856</v>
      </c>
      <c r="S653" s="1807">
        <f t="shared" si="170"/>
        <v>17.8</v>
      </c>
      <c r="U653" s="1764">
        <f t="shared" si="171"/>
        <v>0</v>
      </c>
      <c r="V653" s="1764">
        <f t="shared" si="172"/>
        <v>0</v>
      </c>
      <c r="W653" s="1764">
        <f t="shared" si="166"/>
        <v>4355</v>
      </c>
      <c r="X653" s="1768">
        <v>4355</v>
      </c>
      <c r="Y653" s="1784">
        <v>616353</v>
      </c>
      <c r="Z653" s="1770">
        <v>42608</v>
      </c>
      <c r="AA653" s="1843" t="s">
        <v>104</v>
      </c>
      <c r="AB653" s="1843"/>
      <c r="AH653" s="1867"/>
      <c r="AK653" s="1868"/>
      <c r="AL653" s="1868"/>
    </row>
    <row r="654" spans="1:98" x14ac:dyDescent="0.25">
      <c r="A654" s="1866">
        <v>2016351</v>
      </c>
      <c r="C654" s="1782" t="s">
        <v>1368</v>
      </c>
      <c r="D654" s="1762" t="s">
        <v>26</v>
      </c>
      <c r="E654" s="1762">
        <v>1</v>
      </c>
      <c r="F654" s="1762">
        <v>13</v>
      </c>
      <c r="G654" s="1762">
        <v>6</v>
      </c>
      <c r="H654" s="1762">
        <v>4</v>
      </c>
      <c r="I654" s="1783">
        <v>1</v>
      </c>
      <c r="J654" s="1783">
        <v>1</v>
      </c>
      <c r="L654" s="1764">
        <v>3818</v>
      </c>
      <c r="N654" s="1764">
        <f t="shared" si="167"/>
        <v>2659.16</v>
      </c>
      <c r="O654" s="1764">
        <v>2119.16</v>
      </c>
      <c r="P654" s="1850">
        <f t="shared" si="168"/>
        <v>0.79692835331458056</v>
      </c>
      <c r="Q654" s="1764">
        <v>540</v>
      </c>
      <c r="R654" s="1850">
        <f t="shared" si="169"/>
        <v>0.20307164668541947</v>
      </c>
      <c r="S654" s="1807">
        <f t="shared" si="170"/>
        <v>21.6</v>
      </c>
      <c r="U654" s="1764">
        <f t="shared" si="171"/>
        <v>0</v>
      </c>
      <c r="V654" s="1764">
        <f t="shared" si="172"/>
        <v>0</v>
      </c>
      <c r="W654" s="1764">
        <f t="shared" si="166"/>
        <v>3818</v>
      </c>
      <c r="X654" s="1768">
        <v>3818</v>
      </c>
      <c r="Y654" s="1784">
        <v>616354</v>
      </c>
      <c r="Z654" s="1770">
        <v>42608</v>
      </c>
      <c r="AA654" s="1843" t="s">
        <v>104</v>
      </c>
      <c r="AB654" s="1843"/>
      <c r="AH654" s="1867"/>
      <c r="AK654" s="1868"/>
      <c r="AL654" s="1868"/>
    </row>
    <row r="655" spans="1:98" x14ac:dyDescent="0.25">
      <c r="A655" s="1866">
        <v>2016352</v>
      </c>
      <c r="B655" s="1935"/>
      <c r="C655" s="1935" t="s">
        <v>1580</v>
      </c>
      <c r="D655" s="1762" t="s">
        <v>26</v>
      </c>
      <c r="E655" s="1762">
        <v>1</v>
      </c>
      <c r="F655" s="1762">
        <v>12</v>
      </c>
      <c r="G655" s="1762">
        <v>6</v>
      </c>
      <c r="H655" s="1762">
        <v>3</v>
      </c>
      <c r="I655" s="1783">
        <v>1</v>
      </c>
      <c r="J655" s="1783">
        <v>1</v>
      </c>
      <c r="K655" s="1919" t="s">
        <v>1078</v>
      </c>
      <c r="L655" s="1764">
        <v>3218</v>
      </c>
      <c r="M655" s="1764">
        <v>3226.58</v>
      </c>
      <c r="N655" s="1764">
        <f t="shared" si="167"/>
        <v>2189.73</v>
      </c>
      <c r="O655" s="1764">
        <v>1737.48</v>
      </c>
      <c r="P655" s="1850">
        <f t="shared" si="168"/>
        <v>0.79346768779712562</v>
      </c>
      <c r="Q655" s="1764">
        <v>452.25</v>
      </c>
      <c r="R655" s="1850">
        <f t="shared" si="169"/>
        <v>0.20653231220287432</v>
      </c>
      <c r="S655" s="1807">
        <f t="shared" si="170"/>
        <v>18.09</v>
      </c>
      <c r="U655" s="1764">
        <f t="shared" si="171"/>
        <v>0</v>
      </c>
      <c r="V655" s="1764">
        <f t="shared" si="172"/>
        <v>0</v>
      </c>
      <c r="W655" s="1764">
        <f t="shared" si="166"/>
        <v>3218</v>
      </c>
      <c r="X655" s="1768">
        <v>3218</v>
      </c>
      <c r="Y655" s="1784">
        <v>616421</v>
      </c>
      <c r="Z655" s="1770">
        <v>42634</v>
      </c>
      <c r="AA655" s="1843" t="s">
        <v>104</v>
      </c>
      <c r="AB655" s="1843"/>
      <c r="AH655" s="1867"/>
      <c r="AK655" s="1868"/>
      <c r="AL655" s="1868"/>
    </row>
    <row r="656" spans="1:98" x14ac:dyDescent="0.25">
      <c r="A656" s="1866">
        <v>2016353</v>
      </c>
      <c r="C656" s="1782" t="s">
        <v>1370</v>
      </c>
      <c r="D656" s="1762" t="s">
        <v>26</v>
      </c>
      <c r="E656" s="1762">
        <v>0</v>
      </c>
      <c r="F656" s="1762">
        <v>6</v>
      </c>
      <c r="G656" s="1762">
        <v>0</v>
      </c>
      <c r="H656" s="1762">
        <v>6</v>
      </c>
      <c r="I656" s="1783">
        <v>1</v>
      </c>
      <c r="J656" s="1783">
        <v>1</v>
      </c>
      <c r="L656" s="1764">
        <v>4074</v>
      </c>
      <c r="N656" s="1764">
        <f t="shared" si="167"/>
        <v>2393.73</v>
      </c>
      <c r="O656" s="1764">
        <v>1893.73</v>
      </c>
      <c r="P656" s="1850">
        <f t="shared" si="168"/>
        <v>0.79112097020131766</v>
      </c>
      <c r="Q656" s="1764">
        <v>500</v>
      </c>
      <c r="R656" s="1850">
        <f t="shared" si="169"/>
        <v>0.20887902979868239</v>
      </c>
      <c r="S656" s="1807">
        <f t="shared" si="170"/>
        <v>20</v>
      </c>
      <c r="U656" s="1764">
        <f t="shared" si="171"/>
        <v>0</v>
      </c>
      <c r="V656" s="1764">
        <f t="shared" si="172"/>
        <v>0</v>
      </c>
      <c r="W656" s="1764">
        <f t="shared" si="166"/>
        <v>4074</v>
      </c>
      <c r="X656" s="1768">
        <v>4074</v>
      </c>
      <c r="Y656" s="1784">
        <v>616306</v>
      </c>
      <c r="Z656" s="1770">
        <v>42566</v>
      </c>
      <c r="AA656" s="1843" t="s">
        <v>104</v>
      </c>
      <c r="AB656" s="1843"/>
      <c r="AH656" s="1867"/>
      <c r="AK656" s="1868"/>
      <c r="AL656" s="1868"/>
    </row>
    <row r="657" spans="1:53" x14ac:dyDescent="0.25">
      <c r="A657" s="1866">
        <v>2016354</v>
      </c>
      <c r="C657" s="1782">
        <v>547416</v>
      </c>
      <c r="D657" s="1762" t="s">
        <v>26</v>
      </c>
      <c r="E657" s="1762">
        <v>1</v>
      </c>
      <c r="F657" s="1762">
        <v>8</v>
      </c>
      <c r="G657" s="1762">
        <v>5</v>
      </c>
      <c r="H657" s="1762">
        <v>3</v>
      </c>
      <c r="I657" s="1783">
        <v>1</v>
      </c>
      <c r="J657" s="1783">
        <v>1</v>
      </c>
      <c r="K657" s="1919" t="s">
        <v>1078</v>
      </c>
      <c r="L657" s="1764">
        <v>3444</v>
      </c>
      <c r="M657" s="1764">
        <v>3316.82</v>
      </c>
      <c r="N657" s="1764">
        <f t="shared" si="167"/>
        <v>2242.3599999999997</v>
      </c>
      <c r="O657" s="1764">
        <v>1772.11</v>
      </c>
      <c r="P657" s="1850">
        <f t="shared" si="168"/>
        <v>0.7902879109509624</v>
      </c>
      <c r="Q657" s="1764">
        <v>470.25</v>
      </c>
      <c r="R657" s="1850">
        <f t="shared" si="169"/>
        <v>0.20971208904903765</v>
      </c>
      <c r="S657" s="1807">
        <f t="shared" si="170"/>
        <v>18.809999999999999</v>
      </c>
      <c r="U657" s="1764">
        <f t="shared" si="171"/>
        <v>0</v>
      </c>
      <c r="V657" s="1764">
        <f t="shared" si="172"/>
        <v>0</v>
      </c>
      <c r="W657" s="1764">
        <f t="shared" si="166"/>
        <v>3444</v>
      </c>
      <c r="X657" s="1768">
        <v>3444</v>
      </c>
      <c r="Y657" s="1784">
        <v>616334</v>
      </c>
      <c r="Z657" s="1770">
        <v>42573</v>
      </c>
      <c r="AA657" s="1843" t="s">
        <v>104</v>
      </c>
      <c r="AB657" s="1780"/>
      <c r="AC657" s="1762"/>
      <c r="AE657" s="1762"/>
      <c r="AF657" s="1762"/>
      <c r="AG657" s="1762"/>
      <c r="AH657" s="1780"/>
      <c r="AK657" s="1780"/>
      <c r="AL657" s="1780"/>
      <c r="AM657" s="1762"/>
      <c r="AP657" s="1762"/>
      <c r="AQ657" s="1762"/>
      <c r="AR657" s="1780"/>
      <c r="AS657" s="1780"/>
      <c r="AT657" s="1780"/>
      <c r="AU657" s="1780"/>
      <c r="AV657" s="1780"/>
      <c r="AW657" s="1762"/>
      <c r="AZ657" s="1762"/>
      <c r="BA657" s="1762"/>
    </row>
    <row r="658" spans="1:53" x14ac:dyDescent="0.25">
      <c r="A658" s="1866">
        <v>2016355</v>
      </c>
      <c r="C658" s="1782">
        <v>570516</v>
      </c>
      <c r="D658" s="1762" t="s">
        <v>26</v>
      </c>
      <c r="E658" s="1762">
        <v>0</v>
      </c>
      <c r="F658" s="1762">
        <v>1</v>
      </c>
      <c r="G658" s="1762">
        <v>1</v>
      </c>
      <c r="H658" s="1762">
        <v>0</v>
      </c>
      <c r="I658" s="1783">
        <v>1</v>
      </c>
      <c r="J658" s="1783">
        <v>1</v>
      </c>
      <c r="K658" s="1919" t="s">
        <v>1078</v>
      </c>
      <c r="L658" s="1764">
        <v>170</v>
      </c>
      <c r="M658" s="1764">
        <v>192.66</v>
      </c>
      <c r="N658" s="1764">
        <f t="shared" si="167"/>
        <v>131.34</v>
      </c>
      <c r="O658" s="1764">
        <v>97.14</v>
      </c>
      <c r="P658" s="1850">
        <f t="shared" si="168"/>
        <v>0.73960712654179994</v>
      </c>
      <c r="Q658" s="1764">
        <v>34.200000000000003</v>
      </c>
      <c r="R658" s="1850">
        <f t="shared" si="169"/>
        <v>0.26039287345820011</v>
      </c>
      <c r="S658" s="1807">
        <f t="shared" si="170"/>
        <v>1.3680000000000001</v>
      </c>
      <c r="U658" s="1764">
        <f t="shared" si="171"/>
        <v>0</v>
      </c>
      <c r="V658" s="1764">
        <f t="shared" si="172"/>
        <v>0</v>
      </c>
      <c r="W658" s="1764">
        <f t="shared" si="166"/>
        <v>170</v>
      </c>
      <c r="X658" s="1768">
        <v>170</v>
      </c>
      <c r="Y658" s="1784">
        <v>616335</v>
      </c>
      <c r="Z658" s="1770">
        <v>42573</v>
      </c>
      <c r="AA658" s="1843" t="s">
        <v>104</v>
      </c>
      <c r="AB658" s="1780"/>
      <c r="AC658" s="1762"/>
      <c r="AE658" s="1762"/>
      <c r="AF658" s="1762"/>
      <c r="AG658" s="1762"/>
      <c r="AH658" s="1780"/>
      <c r="AK658" s="1780"/>
      <c r="AL658" s="1780"/>
      <c r="AM658" s="1762"/>
      <c r="AP658" s="1762"/>
      <c r="AQ658" s="1762"/>
      <c r="AR658" s="1780"/>
      <c r="AS658" s="1780"/>
      <c r="AT658" s="1780"/>
      <c r="AU658" s="1780"/>
      <c r="AV658" s="1780"/>
      <c r="AW658" s="1762"/>
      <c r="AZ658" s="1762"/>
      <c r="BA658" s="1762"/>
    </row>
    <row r="659" spans="1:53" x14ac:dyDescent="0.25">
      <c r="A659" s="1866">
        <v>2016356</v>
      </c>
      <c r="C659" s="1782">
        <v>545216</v>
      </c>
      <c r="D659" s="1762" t="s">
        <v>26</v>
      </c>
      <c r="E659" s="1762">
        <v>1</v>
      </c>
      <c r="F659" s="1762">
        <v>9</v>
      </c>
      <c r="G659" s="1762">
        <v>5</v>
      </c>
      <c r="H659" s="1762">
        <v>3</v>
      </c>
      <c r="I659" s="1783">
        <v>1</v>
      </c>
      <c r="J659" s="1783">
        <v>1</v>
      </c>
      <c r="L659" s="1764">
        <v>2638</v>
      </c>
      <c r="M659" s="1764">
        <v>2645.92</v>
      </c>
      <c r="N659" s="1764">
        <f t="shared" si="167"/>
        <v>1783.57</v>
      </c>
      <c r="O659" s="1764">
        <v>1380.82</v>
      </c>
      <c r="P659" s="1850">
        <f t="shared" si="168"/>
        <v>0.77418884596623627</v>
      </c>
      <c r="Q659" s="1764">
        <v>402.75</v>
      </c>
      <c r="R659" s="1850">
        <f t="shared" si="169"/>
        <v>0.22581115403376376</v>
      </c>
      <c r="S659" s="1807">
        <f t="shared" si="170"/>
        <v>16.11</v>
      </c>
      <c r="U659" s="1764">
        <f t="shared" si="171"/>
        <v>0</v>
      </c>
      <c r="V659" s="1764">
        <f t="shared" si="172"/>
        <v>0</v>
      </c>
      <c r="W659" s="1764">
        <f t="shared" si="166"/>
        <v>2638</v>
      </c>
      <c r="X659" s="1768">
        <v>2638</v>
      </c>
      <c r="Y659" s="1784">
        <v>616336</v>
      </c>
      <c r="Z659" s="1770">
        <v>42573</v>
      </c>
      <c r="AA659" s="1843" t="s">
        <v>104</v>
      </c>
      <c r="AB659" s="1780"/>
      <c r="AC659" s="1762"/>
      <c r="AE659" s="1762"/>
      <c r="AF659" s="1762"/>
      <c r="AG659" s="1762"/>
      <c r="AH659" s="1780"/>
      <c r="AK659" s="1780"/>
      <c r="AL659" s="1780"/>
      <c r="AM659" s="1762"/>
      <c r="AP659" s="1762"/>
      <c r="AQ659" s="1762"/>
      <c r="AR659" s="1780"/>
      <c r="AS659" s="1780"/>
      <c r="AT659" s="1780"/>
      <c r="AU659" s="1780"/>
      <c r="AV659" s="1780"/>
      <c r="AW659" s="1762"/>
      <c r="AZ659" s="1762"/>
      <c r="BA659" s="1762"/>
    </row>
    <row r="660" spans="1:53" x14ac:dyDescent="0.25">
      <c r="A660" s="1866" t="s">
        <v>1431</v>
      </c>
      <c r="C660" s="1782" t="s">
        <v>1374</v>
      </c>
      <c r="D660" s="1762" t="s">
        <v>26</v>
      </c>
      <c r="E660" s="1762">
        <v>1</v>
      </c>
      <c r="F660" s="1762">
        <v>8</v>
      </c>
      <c r="G660" s="1762">
        <v>4</v>
      </c>
      <c r="H660" s="1762">
        <v>3</v>
      </c>
      <c r="I660" s="1783">
        <v>1</v>
      </c>
      <c r="J660" s="1783">
        <v>1</v>
      </c>
      <c r="K660" s="1919" t="s">
        <v>1067</v>
      </c>
      <c r="L660" s="1764">
        <v>5046.84</v>
      </c>
      <c r="M660" s="1764">
        <v>5046.84</v>
      </c>
      <c r="N660" s="1764">
        <f>O660+Q660</f>
        <v>3111.58</v>
      </c>
      <c r="O660" s="1764">
        <v>2577.4299999999998</v>
      </c>
      <c r="P660" s="1850">
        <f>IF(N660&lt;=0,"",O660/N660)</f>
        <v>0.82833480096928247</v>
      </c>
      <c r="Q660" s="1764">
        <v>534.15</v>
      </c>
      <c r="R660" s="1850">
        <f>IF(N660&lt;=0,"",Q660/N660)</f>
        <v>0.1716651990307175</v>
      </c>
      <c r="S660" s="1807">
        <f>Q660/$S$1</f>
        <v>21.366</v>
      </c>
      <c r="U660" s="1764">
        <f t="shared" si="171"/>
        <v>0</v>
      </c>
      <c r="V660" s="1764">
        <f t="shared" si="172"/>
        <v>0</v>
      </c>
      <c r="W660" s="1764">
        <f t="shared" si="166"/>
        <v>5046.84</v>
      </c>
      <c r="X660" s="1768">
        <v>5046.84</v>
      </c>
      <c r="Y660" s="1784">
        <v>616337</v>
      </c>
      <c r="Z660" s="1770">
        <v>42573</v>
      </c>
      <c r="AA660" s="1843" t="s">
        <v>104</v>
      </c>
      <c r="AB660" s="1780"/>
      <c r="AC660" s="1762"/>
      <c r="AE660" s="1762"/>
      <c r="AF660" s="1762"/>
      <c r="AG660" s="1762"/>
      <c r="AH660" s="1780"/>
      <c r="AK660" s="1780"/>
      <c r="AL660" s="1780"/>
      <c r="AM660" s="1762"/>
      <c r="AP660" s="1762"/>
      <c r="AQ660" s="1762"/>
      <c r="AR660" s="1780"/>
      <c r="AS660" s="1780"/>
      <c r="AT660" s="1780"/>
      <c r="AU660" s="1780"/>
      <c r="AV660" s="1780"/>
      <c r="AW660" s="1762"/>
      <c r="AZ660" s="1762"/>
      <c r="BA660" s="1762"/>
    </row>
    <row r="661" spans="1:53" x14ac:dyDescent="0.25">
      <c r="A661" s="1866">
        <v>2016358</v>
      </c>
      <c r="C661" s="1782" t="s">
        <v>1376</v>
      </c>
      <c r="D661" s="1762" t="s">
        <v>1304</v>
      </c>
      <c r="E661" s="1762">
        <v>1</v>
      </c>
      <c r="F661" s="1762">
        <v>7</v>
      </c>
      <c r="G661" s="1762">
        <v>5</v>
      </c>
      <c r="H661" s="1762">
        <v>2</v>
      </c>
      <c r="I661" s="1783">
        <v>1</v>
      </c>
      <c r="J661" s="1783">
        <v>1</v>
      </c>
      <c r="L661" s="1764">
        <v>1688.68</v>
      </c>
      <c r="N661" s="1764">
        <f t="shared" si="167"/>
        <v>912.33999999999992</v>
      </c>
      <c r="O661" s="1764">
        <v>669.42</v>
      </c>
      <c r="P661" s="1850">
        <f t="shared" si="168"/>
        <v>0.73373961461735759</v>
      </c>
      <c r="Q661" s="1764">
        <v>242.92</v>
      </c>
      <c r="R661" s="1850">
        <f t="shared" si="169"/>
        <v>0.26626038538264246</v>
      </c>
      <c r="S661" s="1807">
        <f t="shared" si="170"/>
        <v>9.7167999999999992</v>
      </c>
      <c r="U661" s="1764">
        <f t="shared" si="171"/>
        <v>0</v>
      </c>
      <c r="V661" s="1764">
        <f t="shared" si="172"/>
        <v>0</v>
      </c>
      <c r="W661" s="1764">
        <f t="shared" si="166"/>
        <v>1688.68</v>
      </c>
      <c r="X661" s="1768">
        <v>1688.68</v>
      </c>
      <c r="Y661" s="1784">
        <v>616367</v>
      </c>
      <c r="Z661" s="1770">
        <v>42608</v>
      </c>
      <c r="AA661" s="1843" t="s">
        <v>104</v>
      </c>
      <c r="AB661" s="1780"/>
      <c r="AC661" s="1762"/>
      <c r="AE661" s="1762"/>
      <c r="AF661" s="1762"/>
      <c r="AG661" s="1762"/>
      <c r="AH661" s="1780"/>
      <c r="AK661" s="1780"/>
      <c r="AL661" s="1780"/>
      <c r="AM661" s="1762"/>
      <c r="AP661" s="1762"/>
      <c r="AQ661" s="1762"/>
      <c r="AR661" s="1780"/>
      <c r="AS661" s="1780"/>
      <c r="AT661" s="1780"/>
      <c r="AU661" s="1780"/>
      <c r="AV661" s="1780"/>
      <c r="AW661" s="1762"/>
      <c r="AZ661" s="1762"/>
      <c r="BA661" s="1762"/>
    </row>
    <row r="662" spans="1:53" x14ac:dyDescent="0.25">
      <c r="A662" s="1866">
        <v>2016359</v>
      </c>
      <c r="C662" s="1953" t="s">
        <v>1377</v>
      </c>
      <c r="D662" s="1762" t="s">
        <v>1304</v>
      </c>
      <c r="E662" s="1762">
        <v>1</v>
      </c>
      <c r="F662" s="1762">
        <v>8</v>
      </c>
      <c r="G662" s="1762">
        <v>5</v>
      </c>
      <c r="H662" s="1762">
        <v>0</v>
      </c>
      <c r="I662" s="1783">
        <v>1</v>
      </c>
      <c r="J662" s="1783">
        <v>1</v>
      </c>
      <c r="L662" s="1764">
        <v>1205.29</v>
      </c>
      <c r="N662" s="1764">
        <f t="shared" si="167"/>
        <v>737.69</v>
      </c>
      <c r="O662" s="1764">
        <v>544.72</v>
      </c>
      <c r="P662" s="1850">
        <f t="shared" si="168"/>
        <v>0.73841315457712586</v>
      </c>
      <c r="Q662" s="1764">
        <v>192.97</v>
      </c>
      <c r="R662" s="1850">
        <f t="shared" si="169"/>
        <v>0.26158684542287408</v>
      </c>
      <c r="S662" s="1807">
        <f t="shared" si="170"/>
        <v>7.7187999999999999</v>
      </c>
      <c r="U662" s="1764">
        <f t="shared" si="171"/>
        <v>0</v>
      </c>
      <c r="V662" s="1764">
        <f t="shared" si="172"/>
        <v>0</v>
      </c>
      <c r="W662" s="1764">
        <f t="shared" si="166"/>
        <v>1205.29</v>
      </c>
      <c r="X662" s="1768">
        <v>1205.29</v>
      </c>
      <c r="Y662" s="1784">
        <v>616368</v>
      </c>
      <c r="Z662" s="1770">
        <v>42608</v>
      </c>
      <c r="AA662" s="1843" t="s">
        <v>104</v>
      </c>
      <c r="AB662" s="1780"/>
      <c r="AC662" s="1762"/>
      <c r="AE662" s="1762"/>
      <c r="AF662" s="1762"/>
      <c r="AG662" s="1762"/>
      <c r="AH662" s="1780"/>
      <c r="AK662" s="1780"/>
      <c r="AL662" s="1780"/>
      <c r="AM662" s="1762"/>
      <c r="AP662" s="1762"/>
      <c r="AQ662" s="1762"/>
      <c r="AR662" s="1780"/>
      <c r="AS662" s="1780"/>
      <c r="AT662" s="1780"/>
      <c r="AU662" s="1780"/>
      <c r="AV662" s="1780"/>
      <c r="AW662" s="1762"/>
      <c r="AZ662" s="1762"/>
      <c r="BA662" s="1762"/>
    </row>
    <row r="663" spans="1:53" x14ac:dyDescent="0.25">
      <c r="A663" s="1866">
        <v>2016360</v>
      </c>
      <c r="C663" s="1953" t="s">
        <v>1378</v>
      </c>
      <c r="D663" s="1762" t="s">
        <v>1304</v>
      </c>
      <c r="E663" s="1762">
        <v>1</v>
      </c>
      <c r="F663" s="1762">
        <v>3</v>
      </c>
      <c r="G663" s="1762">
        <v>4</v>
      </c>
      <c r="H663" s="1762">
        <v>0</v>
      </c>
      <c r="I663" s="1783">
        <v>1</v>
      </c>
      <c r="J663" s="1783">
        <v>1</v>
      </c>
      <c r="L663" s="1764">
        <v>568.74</v>
      </c>
      <c r="N663" s="1764">
        <f t="shared" si="167"/>
        <v>399</v>
      </c>
      <c r="O663" s="1764">
        <v>274</v>
      </c>
      <c r="P663" s="1850">
        <f t="shared" si="168"/>
        <v>0.68671679197994984</v>
      </c>
      <c r="Q663" s="1764">
        <v>125</v>
      </c>
      <c r="R663" s="1850">
        <f t="shared" si="169"/>
        <v>0.31328320802005011</v>
      </c>
      <c r="S663" s="1807">
        <f t="shared" si="170"/>
        <v>5</v>
      </c>
      <c r="U663" s="1764">
        <f t="shared" si="171"/>
        <v>0</v>
      </c>
      <c r="V663" s="1764">
        <f t="shared" si="172"/>
        <v>0</v>
      </c>
      <c r="W663" s="1764">
        <f t="shared" si="166"/>
        <v>568.74</v>
      </c>
      <c r="X663" s="1768">
        <v>568.74</v>
      </c>
      <c r="Y663" s="1784">
        <v>616369</v>
      </c>
      <c r="Z663" s="1770">
        <v>42608</v>
      </c>
      <c r="AA663" s="1843" t="s">
        <v>104</v>
      </c>
      <c r="AB663" s="1780"/>
      <c r="AC663" s="1762"/>
      <c r="AE663" s="1762"/>
      <c r="AF663" s="1762"/>
      <c r="AG663" s="1762"/>
      <c r="AH663" s="1780"/>
      <c r="AK663" s="1780"/>
      <c r="AL663" s="1780"/>
      <c r="AM663" s="1762"/>
      <c r="AP663" s="1762"/>
      <c r="AQ663" s="1762"/>
      <c r="AR663" s="1780"/>
      <c r="AS663" s="1780"/>
      <c r="AT663" s="1780"/>
      <c r="AU663" s="1780"/>
      <c r="AV663" s="1780"/>
      <c r="AW663" s="1762"/>
      <c r="AZ663" s="1762"/>
      <c r="BA663" s="1762"/>
    </row>
    <row r="664" spans="1:53" x14ac:dyDescent="0.25">
      <c r="A664" s="1866">
        <v>2016361</v>
      </c>
      <c r="C664" s="1953" t="s">
        <v>1379</v>
      </c>
      <c r="D664" s="1762" t="s">
        <v>1304</v>
      </c>
      <c r="E664" s="1762">
        <v>1</v>
      </c>
      <c r="F664" s="1762">
        <v>7</v>
      </c>
      <c r="G664" s="1762">
        <v>3</v>
      </c>
      <c r="H664" s="1762">
        <v>1</v>
      </c>
      <c r="I664" s="1783">
        <v>1</v>
      </c>
      <c r="J664" s="1783">
        <v>1</v>
      </c>
      <c r="L664" s="1764">
        <v>1295.6600000000001</v>
      </c>
      <c r="N664" s="1764">
        <f t="shared" si="167"/>
        <v>781.92</v>
      </c>
      <c r="O664" s="1764">
        <v>583.41</v>
      </c>
      <c r="P664" s="1850">
        <f t="shared" si="168"/>
        <v>0.74612492326580726</v>
      </c>
      <c r="Q664" s="1764">
        <v>198.51</v>
      </c>
      <c r="R664" s="1850">
        <f t="shared" si="169"/>
        <v>0.25387507673419274</v>
      </c>
      <c r="S664" s="1807">
        <f t="shared" si="170"/>
        <v>7.9403999999999995</v>
      </c>
      <c r="U664" s="1764">
        <f t="shared" si="171"/>
        <v>0</v>
      </c>
      <c r="V664" s="1764">
        <f t="shared" si="172"/>
        <v>0</v>
      </c>
      <c r="W664" s="1764">
        <f t="shared" si="166"/>
        <v>1295.6600000000001</v>
      </c>
      <c r="X664" s="1768">
        <v>1295.6600000000001</v>
      </c>
      <c r="Y664" s="1784">
        <v>616370</v>
      </c>
      <c r="Z664" s="1770">
        <v>42608</v>
      </c>
      <c r="AA664" s="1843" t="s">
        <v>104</v>
      </c>
      <c r="AB664" s="1780"/>
      <c r="AC664" s="1762"/>
      <c r="AE664" s="1762"/>
      <c r="AF664" s="1762"/>
      <c r="AG664" s="1762"/>
      <c r="AH664" s="1780"/>
      <c r="AK664" s="1780"/>
      <c r="AL664" s="1780"/>
      <c r="AM664" s="1762"/>
      <c r="AP664" s="1762"/>
      <c r="AQ664" s="1762"/>
      <c r="AR664" s="1780"/>
      <c r="AS664" s="1780"/>
      <c r="AT664" s="1780"/>
      <c r="AU664" s="1780"/>
      <c r="AV664" s="1780"/>
      <c r="AW664" s="1762"/>
      <c r="AZ664" s="1762"/>
      <c r="BA664" s="1762"/>
    </row>
    <row r="665" spans="1:53" x14ac:dyDescent="0.25">
      <c r="A665" s="1866" t="s">
        <v>1382</v>
      </c>
      <c r="C665" s="1953" t="s">
        <v>1199</v>
      </c>
      <c r="D665" s="1762" t="s">
        <v>26</v>
      </c>
      <c r="E665" s="1762">
        <v>0</v>
      </c>
      <c r="F665" s="1762">
        <v>0</v>
      </c>
      <c r="G665" s="1762">
        <v>0</v>
      </c>
      <c r="H665" s="1762">
        <v>0</v>
      </c>
      <c r="I665" s="1783">
        <v>1</v>
      </c>
      <c r="J665" s="1783">
        <v>1</v>
      </c>
      <c r="L665" s="1764">
        <v>98.3</v>
      </c>
      <c r="N665" s="1764">
        <f t="shared" si="167"/>
        <v>49.15</v>
      </c>
      <c r="O665" s="1764">
        <v>49.15</v>
      </c>
      <c r="P665" s="1850">
        <f t="shared" si="168"/>
        <v>1</v>
      </c>
      <c r="Q665" s="1764">
        <v>0</v>
      </c>
      <c r="R665" s="1850">
        <f t="shared" si="169"/>
        <v>0</v>
      </c>
      <c r="S665" s="1807">
        <f t="shared" si="170"/>
        <v>0</v>
      </c>
      <c r="U665" s="1764">
        <f t="shared" si="171"/>
        <v>0</v>
      </c>
      <c r="V665" s="1764">
        <f t="shared" si="172"/>
        <v>0</v>
      </c>
      <c r="W665" s="1764">
        <f t="shared" si="166"/>
        <v>98.3</v>
      </c>
      <c r="X665" s="1768">
        <v>98.3</v>
      </c>
      <c r="Y665" s="1784">
        <v>616350</v>
      </c>
      <c r="Z665" s="1770">
        <v>42608</v>
      </c>
      <c r="AA665" s="1843" t="s">
        <v>104</v>
      </c>
      <c r="AB665" s="1780"/>
      <c r="AC665" s="1762"/>
      <c r="AE665" s="1762"/>
      <c r="AF665" s="1762"/>
      <c r="AG665" s="1762"/>
      <c r="AH665" s="1780"/>
      <c r="AK665" s="1780"/>
      <c r="AL665" s="1780"/>
      <c r="AM665" s="1762"/>
      <c r="AP665" s="1762"/>
      <c r="AQ665" s="1762"/>
      <c r="AR665" s="1780"/>
      <c r="AS665" s="1780"/>
      <c r="AT665" s="1780"/>
      <c r="AU665" s="1780"/>
      <c r="AV665" s="1780"/>
      <c r="AW665" s="1762"/>
      <c r="AZ665" s="1762"/>
      <c r="BA665" s="1762"/>
    </row>
    <row r="666" spans="1:53" x14ac:dyDescent="0.25">
      <c r="A666" s="1866">
        <v>2016363</v>
      </c>
      <c r="C666" s="1782">
        <v>580616</v>
      </c>
      <c r="D666" s="1762" t="s">
        <v>26</v>
      </c>
      <c r="E666" s="1762">
        <v>1</v>
      </c>
      <c r="F666" s="1762">
        <v>12</v>
      </c>
      <c r="G666" s="1762">
        <v>6</v>
      </c>
      <c r="H666" s="1762">
        <v>4</v>
      </c>
      <c r="I666" s="1783">
        <v>1</v>
      </c>
      <c r="J666" s="1783">
        <v>1</v>
      </c>
      <c r="L666" s="1764">
        <v>3610</v>
      </c>
      <c r="M666" s="1764">
        <v>3692.05</v>
      </c>
      <c r="N666" s="1764">
        <f t="shared" si="167"/>
        <v>2506.4899999999998</v>
      </c>
      <c r="O666" s="1764">
        <v>1907.99</v>
      </c>
      <c r="P666" s="1850">
        <f t="shared" si="168"/>
        <v>0.76121987320914908</v>
      </c>
      <c r="Q666" s="1764">
        <v>598.5</v>
      </c>
      <c r="R666" s="1850">
        <f t="shared" si="169"/>
        <v>0.23878012679085098</v>
      </c>
      <c r="S666" s="1807">
        <f t="shared" si="170"/>
        <v>23.94</v>
      </c>
      <c r="U666" s="1764">
        <f t="shared" si="171"/>
        <v>0</v>
      </c>
      <c r="V666" s="1764">
        <f t="shared" si="172"/>
        <v>0</v>
      </c>
      <c r="W666" s="1764">
        <f t="shared" si="166"/>
        <v>3610</v>
      </c>
      <c r="X666" s="1768">
        <v>3610</v>
      </c>
      <c r="Y666" s="1784">
        <v>616355</v>
      </c>
      <c r="Z666" s="1770">
        <v>42608</v>
      </c>
      <c r="AA666" s="1843" t="s">
        <v>104</v>
      </c>
      <c r="AB666" s="1780"/>
      <c r="AC666" s="1762"/>
      <c r="AE666" s="1762"/>
      <c r="AF666" s="1762"/>
      <c r="AG666" s="1762"/>
      <c r="AH666" s="1780"/>
      <c r="AK666" s="1780"/>
      <c r="AL666" s="1780"/>
      <c r="AM666" s="1762"/>
      <c r="AP666" s="1762"/>
      <c r="AQ666" s="1762"/>
      <c r="AR666" s="1780"/>
      <c r="AS666" s="1780"/>
      <c r="AT666" s="1780"/>
      <c r="AU666" s="1780"/>
      <c r="AV666" s="1780"/>
      <c r="AW666" s="1762"/>
      <c r="AZ666" s="1762"/>
      <c r="BA666" s="1762"/>
    </row>
    <row r="667" spans="1:53" x14ac:dyDescent="0.25">
      <c r="A667" s="1866">
        <v>2016364</v>
      </c>
      <c r="C667" s="1782" t="s">
        <v>1383</v>
      </c>
      <c r="D667" s="1762" t="s">
        <v>26</v>
      </c>
      <c r="E667" s="1762">
        <v>1</v>
      </c>
      <c r="F667" s="1762">
        <v>17</v>
      </c>
      <c r="G667" s="1762">
        <v>10</v>
      </c>
      <c r="H667" s="1762">
        <v>3</v>
      </c>
      <c r="I667" s="1783">
        <v>1</v>
      </c>
      <c r="J667" s="1783">
        <v>1</v>
      </c>
      <c r="L667" s="1764">
        <v>4928.29</v>
      </c>
      <c r="M667" s="1764">
        <v>4574</v>
      </c>
      <c r="N667" s="1764">
        <f>O667+Q667</f>
        <v>3048.97</v>
      </c>
      <c r="O667" s="1764">
        <v>2044.57</v>
      </c>
      <c r="P667" s="1850">
        <f t="shared" si="168"/>
        <v>0.67057727691646685</v>
      </c>
      <c r="Q667" s="1764">
        <v>1004.4</v>
      </c>
      <c r="R667" s="1850">
        <f t="shared" si="169"/>
        <v>0.32942272308353315</v>
      </c>
      <c r="S667" s="1807">
        <f t="shared" si="170"/>
        <v>40.176000000000002</v>
      </c>
      <c r="U667" s="1764">
        <f t="shared" si="171"/>
        <v>0</v>
      </c>
      <c r="V667" s="1764">
        <f t="shared" si="172"/>
        <v>0</v>
      </c>
      <c r="W667" s="1764">
        <f t="shared" si="166"/>
        <v>4928.29</v>
      </c>
      <c r="X667" s="1768">
        <v>4928.29</v>
      </c>
      <c r="Y667" s="1784">
        <v>616338</v>
      </c>
      <c r="Z667" s="1770">
        <v>42573</v>
      </c>
      <c r="AA667" s="1843" t="s">
        <v>104</v>
      </c>
      <c r="AB667" s="1780"/>
      <c r="AC667" s="1762"/>
      <c r="AE667" s="1762"/>
      <c r="AF667" s="1762"/>
      <c r="AG667" s="1762"/>
      <c r="AH667" s="1780"/>
      <c r="AK667" s="1780"/>
      <c r="AL667" s="1780"/>
      <c r="AM667" s="1762"/>
      <c r="AP667" s="1762"/>
      <c r="AQ667" s="1762"/>
      <c r="AR667" s="1780"/>
      <c r="AS667" s="1780"/>
      <c r="AT667" s="1780"/>
      <c r="AU667" s="1780"/>
      <c r="AV667" s="1780"/>
      <c r="AW667" s="1762"/>
      <c r="AZ667" s="1762"/>
      <c r="BA667" s="1762"/>
    </row>
    <row r="668" spans="1:53" x14ac:dyDescent="0.25">
      <c r="A668" s="1866" t="s">
        <v>1384</v>
      </c>
      <c r="C668" s="1782" t="s">
        <v>1385</v>
      </c>
      <c r="D668" s="1762" t="s">
        <v>26</v>
      </c>
      <c r="E668" s="1762">
        <v>0</v>
      </c>
      <c r="F668" s="1762">
        <v>0</v>
      </c>
      <c r="G668" s="1762">
        <v>0</v>
      </c>
      <c r="H668" s="1762">
        <v>0</v>
      </c>
      <c r="I668" s="1783">
        <v>1</v>
      </c>
      <c r="J668" s="1783">
        <v>1</v>
      </c>
      <c r="L668" s="1764">
        <v>35</v>
      </c>
      <c r="N668" s="1764">
        <f t="shared" si="167"/>
        <v>16.36</v>
      </c>
      <c r="O668" s="1764">
        <v>16.36</v>
      </c>
      <c r="P668" s="1850">
        <f t="shared" si="168"/>
        <v>1</v>
      </c>
      <c r="Q668" s="1764">
        <v>0</v>
      </c>
      <c r="R668" s="1850">
        <f t="shared" si="169"/>
        <v>0</v>
      </c>
      <c r="S668" s="1807">
        <f t="shared" si="170"/>
        <v>0</v>
      </c>
      <c r="U668" s="1764">
        <f t="shared" si="171"/>
        <v>0</v>
      </c>
      <c r="V668" s="1764">
        <f t="shared" si="172"/>
        <v>0</v>
      </c>
      <c r="W668" s="1764">
        <f t="shared" si="166"/>
        <v>35</v>
      </c>
      <c r="X668" s="1768">
        <v>35</v>
      </c>
      <c r="Y668" s="1784">
        <v>616350</v>
      </c>
      <c r="Z668" s="1770">
        <v>42608</v>
      </c>
      <c r="AA668" s="1843" t="s">
        <v>104</v>
      </c>
      <c r="AB668" s="1780"/>
      <c r="AC668" s="1762"/>
      <c r="AE668" s="1762"/>
      <c r="AF668" s="1762"/>
      <c r="AG668" s="1762"/>
      <c r="AH668" s="1780"/>
      <c r="AK668" s="1780"/>
      <c r="AL668" s="1780"/>
      <c r="AM668" s="1762"/>
      <c r="AP668" s="1762"/>
      <c r="AQ668" s="1762"/>
      <c r="AR668" s="1780"/>
      <c r="AS668" s="1780"/>
      <c r="AT668" s="1780"/>
      <c r="AU668" s="1780"/>
      <c r="AV668" s="1780"/>
      <c r="AW668" s="1762"/>
      <c r="AZ668" s="1762"/>
      <c r="BA668" s="1762"/>
    </row>
    <row r="669" spans="1:53" x14ac:dyDescent="0.25">
      <c r="A669" s="1866">
        <v>2016366</v>
      </c>
      <c r="C669" s="1782">
        <v>536216</v>
      </c>
      <c r="D669" s="1762" t="s">
        <v>26</v>
      </c>
      <c r="E669" s="1762">
        <v>1</v>
      </c>
      <c r="F669" s="1762">
        <v>10</v>
      </c>
      <c r="G669" s="1762">
        <v>5</v>
      </c>
      <c r="H669" s="1762">
        <v>3</v>
      </c>
      <c r="I669" s="1783">
        <v>1</v>
      </c>
      <c r="J669" s="1783">
        <v>1</v>
      </c>
      <c r="L669" s="1764">
        <v>2010</v>
      </c>
      <c r="M669" s="1764">
        <v>2233.87</v>
      </c>
      <c r="N669" s="1764">
        <f t="shared" si="167"/>
        <v>1531.44</v>
      </c>
      <c r="O669" s="1764">
        <v>1144.8900000000001</v>
      </c>
      <c r="P669" s="1850">
        <f t="shared" si="168"/>
        <v>0.74759050305594743</v>
      </c>
      <c r="Q669" s="1764">
        <v>386.55</v>
      </c>
      <c r="R669" s="1850">
        <f t="shared" si="169"/>
        <v>0.25240949694405268</v>
      </c>
      <c r="S669" s="1807">
        <f t="shared" si="170"/>
        <v>15.462</v>
      </c>
      <c r="U669" s="1764">
        <f t="shared" si="171"/>
        <v>0</v>
      </c>
      <c r="V669" s="1764">
        <f t="shared" si="172"/>
        <v>0</v>
      </c>
      <c r="W669" s="1764">
        <f t="shared" si="166"/>
        <v>2010</v>
      </c>
      <c r="X669" s="1768">
        <v>2010</v>
      </c>
      <c r="Y669" s="1784">
        <v>616356</v>
      </c>
      <c r="Z669" s="1770">
        <v>42608</v>
      </c>
      <c r="AA669" s="1843" t="s">
        <v>104</v>
      </c>
      <c r="AB669" s="1780"/>
      <c r="AC669" s="1762"/>
      <c r="AE669" s="1762"/>
      <c r="AF669" s="1762"/>
      <c r="AG669" s="1762"/>
      <c r="AH669" s="1780"/>
      <c r="AK669" s="1780"/>
      <c r="AL669" s="1780"/>
      <c r="AM669" s="1762"/>
      <c r="AP669" s="1762"/>
      <c r="AQ669" s="1762"/>
      <c r="AR669" s="1780"/>
      <c r="AS669" s="1780"/>
      <c r="AT669" s="1780"/>
      <c r="AU669" s="1780"/>
      <c r="AV669" s="1780"/>
      <c r="AW669" s="1762"/>
      <c r="AZ669" s="1762"/>
      <c r="BA669" s="1762"/>
    </row>
    <row r="670" spans="1:53" x14ac:dyDescent="0.25">
      <c r="A670" s="1866">
        <v>2016367</v>
      </c>
      <c r="C670" s="1782" t="s">
        <v>1386</v>
      </c>
      <c r="D670" s="1762" t="s">
        <v>1304</v>
      </c>
      <c r="E670" s="1762">
        <v>1</v>
      </c>
      <c r="F670" s="1762">
        <v>1</v>
      </c>
      <c r="G670" s="1762">
        <v>1</v>
      </c>
      <c r="H670" s="1762" t="s">
        <v>1418</v>
      </c>
      <c r="I670" s="1783">
        <v>1</v>
      </c>
      <c r="J670" s="1783">
        <v>1</v>
      </c>
      <c r="L670" s="1764">
        <v>172.1</v>
      </c>
      <c r="N670" s="1764">
        <f t="shared" si="167"/>
        <v>104.14</v>
      </c>
      <c r="O670" s="1764">
        <v>73.31</v>
      </c>
      <c r="P670" s="1850">
        <f t="shared" si="168"/>
        <v>0.70395621279047438</v>
      </c>
      <c r="Q670" s="1764">
        <v>30.83</v>
      </c>
      <c r="R670" s="1850">
        <f t="shared" si="169"/>
        <v>0.29604378720952562</v>
      </c>
      <c r="S670" s="1807">
        <f t="shared" si="170"/>
        <v>1.2331999999999999</v>
      </c>
      <c r="U670" s="1764">
        <f t="shared" si="171"/>
        <v>0</v>
      </c>
      <c r="V670" s="1764">
        <f t="shared" si="172"/>
        <v>0</v>
      </c>
      <c r="W670" s="1764">
        <f t="shared" si="166"/>
        <v>172.1</v>
      </c>
      <c r="X670" s="1768">
        <v>172.1</v>
      </c>
      <c r="Y670" s="1784">
        <v>616371</v>
      </c>
      <c r="Z670" s="1770">
        <v>42608</v>
      </c>
      <c r="AA670" s="1843" t="s">
        <v>104</v>
      </c>
      <c r="AB670" s="1780"/>
      <c r="AC670" s="1762"/>
      <c r="AE670" s="1762"/>
      <c r="AF670" s="1762"/>
      <c r="AG670" s="1762"/>
      <c r="AH670" s="1780"/>
      <c r="AK670" s="1780"/>
      <c r="AL670" s="1780"/>
      <c r="AM670" s="1762"/>
      <c r="AP670" s="1762"/>
      <c r="AQ670" s="1762"/>
      <c r="AR670" s="1780"/>
      <c r="AS670" s="1780"/>
      <c r="AT670" s="1780"/>
      <c r="AU670" s="1780"/>
      <c r="AV670" s="1780"/>
      <c r="AW670" s="1762"/>
      <c r="AZ670" s="1762"/>
      <c r="BA670" s="1762"/>
    </row>
    <row r="671" spans="1:53" x14ac:dyDescent="0.25">
      <c r="A671" s="1866">
        <v>2016368</v>
      </c>
      <c r="C671" s="1782">
        <v>566416</v>
      </c>
      <c r="D671" s="1762" t="s">
        <v>26</v>
      </c>
      <c r="E671" s="1762">
        <v>1</v>
      </c>
      <c r="F671" s="1762">
        <v>7</v>
      </c>
      <c r="G671" s="1762">
        <v>5</v>
      </c>
      <c r="H671" s="1762">
        <v>4</v>
      </c>
      <c r="I671" s="1783">
        <v>1</v>
      </c>
      <c r="J671" s="1783">
        <v>1</v>
      </c>
      <c r="L671" s="1764">
        <v>2001</v>
      </c>
      <c r="M671" s="1764">
        <v>2127.41</v>
      </c>
      <c r="N671" s="1764">
        <f t="shared" si="167"/>
        <v>1445.8</v>
      </c>
      <c r="O671" s="1764">
        <v>1067.8</v>
      </c>
      <c r="P671" s="1850">
        <f t="shared" si="168"/>
        <v>0.7385530502144142</v>
      </c>
      <c r="Q671" s="1764">
        <v>378</v>
      </c>
      <c r="R671" s="1850">
        <f t="shared" si="169"/>
        <v>0.26144694978558586</v>
      </c>
      <c r="S671" s="1807">
        <f t="shared" si="170"/>
        <v>15.12</v>
      </c>
      <c r="U671" s="1764">
        <f t="shared" si="171"/>
        <v>0</v>
      </c>
      <c r="V671" s="1764">
        <f t="shared" si="172"/>
        <v>0</v>
      </c>
      <c r="W671" s="1764">
        <f t="shared" si="166"/>
        <v>2001</v>
      </c>
      <c r="X671" s="1768">
        <v>2001</v>
      </c>
      <c r="Y671" s="1784">
        <v>616357</v>
      </c>
      <c r="Z671" s="1770">
        <v>42608</v>
      </c>
      <c r="AA671" s="1843" t="s">
        <v>104</v>
      </c>
      <c r="AB671" s="1780"/>
      <c r="AC671" s="1762"/>
      <c r="AE671" s="1762"/>
      <c r="AF671" s="1762"/>
      <c r="AG671" s="1762"/>
      <c r="AH671" s="1780"/>
      <c r="AK671" s="1780"/>
      <c r="AL671" s="1780"/>
      <c r="AM671" s="1762"/>
      <c r="AP671" s="1762"/>
      <c r="AQ671" s="1762"/>
      <c r="AR671" s="1780"/>
      <c r="AS671" s="1780"/>
      <c r="AT671" s="1780"/>
      <c r="AU671" s="1780"/>
      <c r="AV671" s="1780"/>
      <c r="AW671" s="1762"/>
      <c r="AZ671" s="1762"/>
      <c r="BA671" s="1762"/>
    </row>
    <row r="672" spans="1:53" x14ac:dyDescent="0.25">
      <c r="A672" s="1866" t="s">
        <v>2072</v>
      </c>
      <c r="C672" s="1782" t="s">
        <v>1387</v>
      </c>
      <c r="D672" s="1762" t="s">
        <v>26</v>
      </c>
      <c r="E672" s="1762">
        <v>0</v>
      </c>
      <c r="F672" s="1762">
        <v>10</v>
      </c>
      <c r="G672" s="1762">
        <v>0</v>
      </c>
      <c r="H672" s="1762">
        <v>0</v>
      </c>
      <c r="I672" s="1783">
        <v>1</v>
      </c>
      <c r="J672" s="1783">
        <v>1</v>
      </c>
      <c r="L672" s="1764">
        <v>697.93</v>
      </c>
      <c r="N672" s="1764">
        <f t="shared" si="167"/>
        <v>498.62</v>
      </c>
      <c r="O672" s="1764">
        <v>363.62</v>
      </c>
      <c r="P672" s="1850">
        <f t="shared" si="168"/>
        <v>0.72925273755565356</v>
      </c>
      <c r="Q672" s="1764">
        <v>135</v>
      </c>
      <c r="R672" s="1850">
        <f t="shared" si="169"/>
        <v>0.27074726244434638</v>
      </c>
      <c r="S672" s="1940">
        <f t="shared" si="170"/>
        <v>5.4</v>
      </c>
      <c r="U672" s="1764">
        <f t="shared" si="171"/>
        <v>0</v>
      </c>
      <c r="V672" s="1764">
        <f t="shared" si="172"/>
        <v>0</v>
      </c>
      <c r="W672" s="1764">
        <f t="shared" si="166"/>
        <v>697.93</v>
      </c>
      <c r="X672" s="1768">
        <v>697.93</v>
      </c>
      <c r="Y672" s="1784">
        <v>616322</v>
      </c>
      <c r="Z672" s="1770">
        <v>42569</v>
      </c>
      <c r="AA672" s="1843" t="s">
        <v>104</v>
      </c>
      <c r="AB672" s="1780"/>
      <c r="AC672" s="1762"/>
      <c r="AE672" s="1762"/>
      <c r="AF672" s="1762"/>
      <c r="AG672" s="1762"/>
      <c r="AH672" s="1780"/>
      <c r="AK672" s="1780"/>
      <c r="AL672" s="1780"/>
      <c r="AM672" s="1762"/>
      <c r="AP672" s="1762"/>
      <c r="AQ672" s="1762"/>
      <c r="AR672" s="1780"/>
      <c r="AS672" s="1780"/>
      <c r="AT672" s="1780"/>
      <c r="AU672" s="1780"/>
      <c r="AV672" s="1780"/>
      <c r="AW672" s="1762"/>
      <c r="AZ672" s="1762"/>
      <c r="BA672" s="1762"/>
    </row>
    <row r="673" spans="1:53" x14ac:dyDescent="0.25">
      <c r="A673" s="1866">
        <v>2016372</v>
      </c>
      <c r="C673" s="1782" t="s">
        <v>1388</v>
      </c>
      <c r="D673" s="1762" t="s">
        <v>317</v>
      </c>
      <c r="E673" s="1762">
        <v>1</v>
      </c>
      <c r="F673" s="1762">
        <v>1</v>
      </c>
      <c r="G673" s="1762">
        <v>0</v>
      </c>
      <c r="H673" s="1762">
        <v>2</v>
      </c>
      <c r="I673" s="1783">
        <v>1</v>
      </c>
      <c r="J673" s="1783">
        <v>1</v>
      </c>
      <c r="L673" s="1764">
        <v>792.56</v>
      </c>
      <c r="N673" s="1764">
        <f t="shared" si="167"/>
        <v>521.05000000000007</v>
      </c>
      <c r="O673" s="1764">
        <v>426.47</v>
      </c>
      <c r="P673" s="1850">
        <f t="shared" si="168"/>
        <v>0.81848191152480565</v>
      </c>
      <c r="Q673" s="1764">
        <v>94.58</v>
      </c>
      <c r="R673" s="1850">
        <f t="shared" si="169"/>
        <v>0.18151808847519429</v>
      </c>
      <c r="S673" s="1807">
        <f t="shared" si="170"/>
        <v>3.7831999999999999</v>
      </c>
      <c r="U673" s="1764">
        <f t="shared" si="171"/>
        <v>0</v>
      </c>
      <c r="V673" s="1764">
        <f t="shared" si="172"/>
        <v>0</v>
      </c>
      <c r="W673" s="1764">
        <f t="shared" si="166"/>
        <v>792.56</v>
      </c>
      <c r="X673" s="1768">
        <v>792.56</v>
      </c>
      <c r="Y673" s="1784">
        <v>616342</v>
      </c>
      <c r="Z673" s="1770">
        <v>42573</v>
      </c>
      <c r="AA673" s="1843" t="s">
        <v>104</v>
      </c>
      <c r="AB673" s="1843"/>
      <c r="AH673" s="1867"/>
      <c r="AK673" s="1868"/>
      <c r="AL673" s="1780"/>
      <c r="AM673" s="1762"/>
      <c r="AP673" s="1762"/>
      <c r="AQ673" s="1762"/>
      <c r="AR673" s="1780"/>
      <c r="AS673" s="1780"/>
      <c r="AT673" s="1780"/>
      <c r="AU673" s="1780"/>
      <c r="AV673" s="1780"/>
      <c r="AW673" s="1762"/>
      <c r="AZ673" s="1762"/>
      <c r="BA673" s="1762"/>
    </row>
    <row r="674" spans="1:53" x14ac:dyDescent="0.25">
      <c r="A674" s="1866">
        <v>2016374</v>
      </c>
      <c r="C674" s="1782">
        <v>580416</v>
      </c>
      <c r="D674" s="1762" t="s">
        <v>26</v>
      </c>
      <c r="E674" s="1762">
        <v>1</v>
      </c>
      <c r="F674" s="1762">
        <v>9</v>
      </c>
      <c r="G674" s="1762">
        <v>7</v>
      </c>
      <c r="H674" s="1762">
        <v>3</v>
      </c>
      <c r="I674" s="1783">
        <v>1</v>
      </c>
      <c r="J674" s="1783">
        <v>1</v>
      </c>
      <c r="L674" s="1764">
        <v>2456</v>
      </c>
      <c r="M674" s="1764">
        <v>2653.34</v>
      </c>
      <c r="N674" s="1764">
        <f t="shared" si="167"/>
        <v>1799.98</v>
      </c>
      <c r="O674" s="1764">
        <v>1380.58</v>
      </c>
      <c r="P674" s="1850">
        <f t="shared" si="168"/>
        <v>0.76699741108234532</v>
      </c>
      <c r="Q674" s="1764">
        <v>419.4</v>
      </c>
      <c r="R674" s="1850">
        <f t="shared" si="169"/>
        <v>0.23300258891765463</v>
      </c>
      <c r="S674" s="1940">
        <f t="shared" si="170"/>
        <v>16.776</v>
      </c>
      <c r="U674" s="1764">
        <f t="shared" si="171"/>
        <v>0</v>
      </c>
      <c r="V674" s="1764">
        <f t="shared" si="172"/>
        <v>0</v>
      </c>
      <c r="W674" s="1764">
        <f t="shared" si="166"/>
        <v>2456</v>
      </c>
      <c r="X674" s="1768">
        <v>2456</v>
      </c>
      <c r="Y674" s="1784">
        <v>616492</v>
      </c>
      <c r="Z674" s="1770">
        <v>42660</v>
      </c>
      <c r="AA674" s="1843" t="s">
        <v>104</v>
      </c>
      <c r="AB674" s="1843"/>
      <c r="AH674" s="1867"/>
      <c r="AK674" s="1868"/>
      <c r="AL674" s="1780"/>
      <c r="AM674" s="1762"/>
      <c r="AP674" s="1762"/>
      <c r="AQ674" s="1762"/>
      <c r="AR674" s="1780"/>
      <c r="AS674" s="1780"/>
      <c r="AT674" s="1780"/>
      <c r="AU674" s="1780"/>
      <c r="AV674" s="1780"/>
      <c r="AW674" s="1762"/>
      <c r="AZ674" s="1762"/>
      <c r="BA674" s="1762"/>
    </row>
    <row r="675" spans="1:53" x14ac:dyDescent="0.25">
      <c r="A675" s="1866" t="s">
        <v>1395</v>
      </c>
      <c r="C675" s="1782" t="s">
        <v>1394</v>
      </c>
      <c r="D675" s="1762" t="s">
        <v>307</v>
      </c>
      <c r="E675" s="1762">
        <v>0</v>
      </c>
      <c r="F675" s="1762">
        <v>2</v>
      </c>
      <c r="G675" s="1762">
        <v>6</v>
      </c>
      <c r="H675" s="1762">
        <v>0</v>
      </c>
      <c r="I675" s="1783">
        <v>1</v>
      </c>
      <c r="J675" s="1783">
        <v>1</v>
      </c>
      <c r="L675" s="1764">
        <v>848</v>
      </c>
      <c r="N675" s="1764">
        <f t="shared" si="167"/>
        <v>340.65</v>
      </c>
      <c r="O675" s="1764">
        <v>153.57</v>
      </c>
      <c r="P675" s="1850">
        <f t="shared" si="168"/>
        <v>0.45081461911052401</v>
      </c>
      <c r="Q675" s="1764">
        <v>187.08</v>
      </c>
      <c r="R675" s="1850">
        <f t="shared" si="169"/>
        <v>0.5491853808894761</v>
      </c>
      <c r="S675" s="1807">
        <f t="shared" si="170"/>
        <v>7.4832000000000001</v>
      </c>
      <c r="U675" s="1764">
        <f t="shared" si="171"/>
        <v>0</v>
      </c>
      <c r="V675" s="1764">
        <f t="shared" si="172"/>
        <v>0</v>
      </c>
      <c r="W675" s="1764">
        <f t="shared" si="166"/>
        <v>848</v>
      </c>
      <c r="X675" s="1768">
        <v>848</v>
      </c>
      <c r="Y675" s="1784">
        <v>616388</v>
      </c>
      <c r="Z675" s="1770">
        <v>42621</v>
      </c>
      <c r="AA675" s="1843" t="s">
        <v>104</v>
      </c>
      <c r="AB675" s="1843"/>
      <c r="AH675" s="1867"/>
      <c r="AK675" s="1868"/>
      <c r="AL675" s="1780"/>
      <c r="AM675" s="1762"/>
      <c r="AP675" s="1762"/>
      <c r="AQ675" s="1762"/>
      <c r="AR675" s="1780"/>
      <c r="AS675" s="1780"/>
      <c r="AT675" s="1780"/>
      <c r="AU675" s="1780"/>
      <c r="AV675" s="1780"/>
      <c r="AW675" s="1762"/>
      <c r="AZ675" s="1762"/>
      <c r="BA675" s="1762"/>
    </row>
    <row r="676" spans="1:53" x14ac:dyDescent="0.25">
      <c r="A676" s="1866">
        <v>2016376</v>
      </c>
      <c r="C676" s="1782" t="s">
        <v>1116</v>
      </c>
      <c r="D676" s="1762" t="s">
        <v>317</v>
      </c>
      <c r="E676" s="1762">
        <v>1</v>
      </c>
      <c r="F676" s="1762">
        <v>1</v>
      </c>
      <c r="G676" s="1762">
        <v>0</v>
      </c>
      <c r="H676" s="1762">
        <v>1</v>
      </c>
      <c r="I676" s="1783">
        <v>1</v>
      </c>
      <c r="J676" s="1783">
        <v>1</v>
      </c>
      <c r="L676" s="1764">
        <v>623.76</v>
      </c>
      <c r="N676" s="1764">
        <f t="shared" si="167"/>
        <v>407.33000000000004</v>
      </c>
      <c r="O676" s="1764">
        <v>331.73</v>
      </c>
      <c r="P676" s="1850">
        <f t="shared" si="168"/>
        <v>0.81440109984533426</v>
      </c>
      <c r="Q676" s="1764">
        <v>75.599999999999994</v>
      </c>
      <c r="R676" s="1850">
        <f t="shared" si="169"/>
        <v>0.18559890015466571</v>
      </c>
      <c r="S676" s="1807">
        <f t="shared" si="170"/>
        <v>3.0239999999999996</v>
      </c>
      <c r="U676" s="1764">
        <f t="shared" si="171"/>
        <v>0</v>
      </c>
      <c r="V676" s="1764">
        <f t="shared" si="172"/>
        <v>0</v>
      </c>
      <c r="W676" s="1764">
        <f t="shared" si="166"/>
        <v>623.76</v>
      </c>
      <c r="X676" s="1768">
        <v>623.76</v>
      </c>
      <c r="Y676" s="1784">
        <v>616440</v>
      </c>
      <c r="Z676" s="1770">
        <v>42634</v>
      </c>
      <c r="AA676" s="1843" t="s">
        <v>104</v>
      </c>
      <c r="AB676" s="1843"/>
      <c r="AH676" s="1867"/>
      <c r="AK676" s="1868"/>
      <c r="AL676" s="1780"/>
      <c r="AM676" s="1762"/>
      <c r="AP676" s="1762"/>
      <c r="AQ676" s="1762"/>
      <c r="AR676" s="1780"/>
      <c r="AS676" s="1780"/>
      <c r="AT676" s="1780"/>
      <c r="AU676" s="1780"/>
      <c r="AV676" s="1780"/>
      <c r="AW676" s="1762"/>
      <c r="AZ676" s="1762"/>
      <c r="BA676" s="1762"/>
    </row>
    <row r="677" spans="1:53" x14ac:dyDescent="0.25">
      <c r="A677" s="1866">
        <v>2016377</v>
      </c>
      <c r="C677" s="1782" t="s">
        <v>1397</v>
      </c>
      <c r="D677" s="1762" t="s">
        <v>26</v>
      </c>
      <c r="E677" s="1762">
        <v>0</v>
      </c>
      <c r="F677" s="1762">
        <v>1</v>
      </c>
      <c r="G677" s="1762">
        <v>0</v>
      </c>
      <c r="H677" s="1762">
        <v>1</v>
      </c>
      <c r="I677" s="1783">
        <v>1</v>
      </c>
      <c r="J677" s="1783">
        <v>1</v>
      </c>
      <c r="K677" s="1919" t="s">
        <v>1078</v>
      </c>
      <c r="L677" s="1764">
        <v>450</v>
      </c>
      <c r="N677" s="1764">
        <f t="shared" si="167"/>
        <v>299.39</v>
      </c>
      <c r="O677" s="1764">
        <v>228.14</v>
      </c>
      <c r="P677" s="1850">
        <f t="shared" si="168"/>
        <v>0.76201609940211767</v>
      </c>
      <c r="Q677" s="1764">
        <v>71.25</v>
      </c>
      <c r="R677" s="1850">
        <f t="shared" si="169"/>
        <v>0.23798390059788238</v>
      </c>
      <c r="S677" s="1807">
        <f t="shared" si="170"/>
        <v>2.85</v>
      </c>
      <c r="U677" s="1764">
        <f t="shared" si="171"/>
        <v>0</v>
      </c>
      <c r="V677" s="1764">
        <f t="shared" si="172"/>
        <v>0</v>
      </c>
      <c r="W677" s="1764">
        <f t="shared" si="166"/>
        <v>450</v>
      </c>
      <c r="X677" s="1768">
        <v>450</v>
      </c>
      <c r="Y677" s="1784">
        <v>616318</v>
      </c>
      <c r="Z677" s="1770">
        <v>42566</v>
      </c>
      <c r="AA677" s="1843" t="s">
        <v>104</v>
      </c>
      <c r="AB677" s="1843"/>
      <c r="AH677" s="1867"/>
      <c r="AK677" s="1868"/>
      <c r="AL677" s="1780"/>
      <c r="AM677" s="1762"/>
      <c r="AP677" s="1762"/>
      <c r="AQ677" s="1762"/>
      <c r="AR677" s="1780"/>
      <c r="AS677" s="1780"/>
      <c r="AT677" s="1780"/>
      <c r="AU677" s="1780"/>
      <c r="AV677" s="1780"/>
      <c r="AW677" s="1762"/>
      <c r="AZ677" s="1762"/>
      <c r="BA677" s="1762"/>
    </row>
    <row r="678" spans="1:53" x14ac:dyDescent="0.25">
      <c r="A678" s="1866">
        <v>2016378</v>
      </c>
      <c r="C678" s="1782" t="s">
        <v>1398</v>
      </c>
      <c r="D678" s="1762" t="s">
        <v>26</v>
      </c>
      <c r="E678" s="1762">
        <v>12</v>
      </c>
      <c r="F678" s="1762">
        <f>E678*8</f>
        <v>96</v>
      </c>
      <c r="G678" s="1762">
        <f>E678*6</f>
        <v>72</v>
      </c>
      <c r="H678" s="1762">
        <f>E678*1</f>
        <v>12</v>
      </c>
      <c r="I678" s="1783">
        <v>1</v>
      </c>
      <c r="J678" s="1783">
        <v>1</v>
      </c>
      <c r="K678" s="1919" t="s">
        <v>1078</v>
      </c>
      <c r="L678" s="1764">
        <v>34164</v>
      </c>
      <c r="M678" s="1764">
        <v>32935.72</v>
      </c>
      <c r="N678" s="1764">
        <f t="shared" si="167"/>
        <v>22414</v>
      </c>
      <c r="O678" s="1764">
        <v>17730.849999999999</v>
      </c>
      <c r="P678" s="1850">
        <f t="shared" si="168"/>
        <v>0.79106139020255195</v>
      </c>
      <c r="Q678" s="1764">
        <v>4683.1499999999996</v>
      </c>
      <c r="R678" s="1850">
        <f t="shared" si="169"/>
        <v>0.20893860979744799</v>
      </c>
      <c r="S678" s="1807">
        <f t="shared" si="170"/>
        <v>187.32599999999999</v>
      </c>
      <c r="U678" s="1764">
        <f t="shared" si="171"/>
        <v>0</v>
      </c>
      <c r="V678" s="1764">
        <f t="shared" si="172"/>
        <v>0</v>
      </c>
      <c r="W678" s="1764">
        <f t="shared" si="166"/>
        <v>34164</v>
      </c>
      <c r="X678" s="1768">
        <v>34164</v>
      </c>
      <c r="Y678" s="1784">
        <v>616339</v>
      </c>
      <c r="Z678" s="1770">
        <v>42573</v>
      </c>
      <c r="AA678" s="1843" t="s">
        <v>104</v>
      </c>
      <c r="AB678" s="1843"/>
      <c r="AH678" s="1867"/>
      <c r="AK678" s="1868"/>
      <c r="AL678" s="1780"/>
      <c r="AM678" s="1762"/>
      <c r="AP678" s="1762"/>
      <c r="AQ678" s="1762"/>
      <c r="AR678" s="1780"/>
      <c r="AS678" s="1780"/>
      <c r="AT678" s="1780"/>
      <c r="AU678" s="1780"/>
      <c r="AV678" s="1780"/>
      <c r="AW678" s="1762"/>
      <c r="AZ678" s="1762"/>
      <c r="BA678" s="1762"/>
    </row>
    <row r="679" spans="1:53" x14ac:dyDescent="0.25">
      <c r="A679" s="1866">
        <v>2016379</v>
      </c>
      <c r="C679" s="1782">
        <v>597516</v>
      </c>
      <c r="D679" s="1762" t="s">
        <v>26</v>
      </c>
      <c r="E679" s="1762">
        <v>1</v>
      </c>
      <c r="F679" s="1762">
        <v>9</v>
      </c>
      <c r="G679" s="1762">
        <v>8</v>
      </c>
      <c r="H679" s="1762">
        <v>2</v>
      </c>
      <c r="I679" s="1783">
        <v>1</v>
      </c>
      <c r="J679" s="1783">
        <v>1</v>
      </c>
      <c r="K679" s="1919" t="s">
        <v>1078</v>
      </c>
      <c r="L679" s="1764">
        <v>1931</v>
      </c>
      <c r="M679" s="1764">
        <v>2049.6799999999998</v>
      </c>
      <c r="N679" s="1764">
        <f t="shared" si="167"/>
        <v>1392.02</v>
      </c>
      <c r="O679" s="1764">
        <v>1032.92</v>
      </c>
      <c r="P679" s="1850">
        <f t="shared" si="168"/>
        <v>0.74202956854068192</v>
      </c>
      <c r="Q679" s="1764">
        <v>359.1</v>
      </c>
      <c r="R679" s="1850">
        <f t="shared" si="169"/>
        <v>0.25797043145931814</v>
      </c>
      <c r="S679" s="1807">
        <f t="shared" si="170"/>
        <v>14.364000000000001</v>
      </c>
      <c r="U679" s="1764">
        <f t="shared" si="171"/>
        <v>0</v>
      </c>
      <c r="V679" s="1764">
        <f t="shared" si="172"/>
        <v>0</v>
      </c>
      <c r="W679" s="1764">
        <f t="shared" si="166"/>
        <v>1931</v>
      </c>
      <c r="X679" s="1768">
        <v>1931</v>
      </c>
      <c r="Y679" s="1784">
        <v>616358</v>
      </c>
      <c r="Z679" s="1770">
        <v>42608</v>
      </c>
      <c r="AA679" s="1843" t="s">
        <v>104</v>
      </c>
      <c r="AB679" s="1843"/>
      <c r="AH679" s="1867"/>
      <c r="AK679" s="1868"/>
      <c r="AL679" s="1780"/>
      <c r="AM679" s="1762"/>
      <c r="AP679" s="1762"/>
      <c r="AQ679" s="1762"/>
      <c r="AR679" s="1780"/>
      <c r="AS679" s="1780"/>
      <c r="AT679" s="1780"/>
      <c r="AU679" s="1780"/>
      <c r="AV679" s="1780"/>
      <c r="AW679" s="1762"/>
      <c r="AZ679" s="1762"/>
      <c r="BA679" s="1762"/>
    </row>
    <row r="680" spans="1:53" x14ac:dyDescent="0.25">
      <c r="A680" s="1866">
        <v>2016380</v>
      </c>
      <c r="C680" s="1782">
        <v>591916</v>
      </c>
      <c r="D680" s="1762" t="s">
        <v>26</v>
      </c>
      <c r="E680" s="1762">
        <v>1</v>
      </c>
      <c r="F680" s="1762">
        <v>8</v>
      </c>
      <c r="G680" s="1762">
        <v>5</v>
      </c>
      <c r="H680" s="1762">
        <v>3</v>
      </c>
      <c r="I680" s="1783">
        <v>1</v>
      </c>
      <c r="J680" s="1783">
        <v>1</v>
      </c>
      <c r="K680" s="1919" t="s">
        <v>1078</v>
      </c>
      <c r="L680" s="1764">
        <v>1894</v>
      </c>
      <c r="M680" s="1764">
        <v>1920.83</v>
      </c>
      <c r="N680" s="1764">
        <f t="shared" si="167"/>
        <v>1303.81</v>
      </c>
      <c r="O680" s="1764">
        <v>1015.81</v>
      </c>
      <c r="P680" s="1850">
        <f t="shared" si="168"/>
        <v>0.77910891924436843</v>
      </c>
      <c r="Q680" s="1764">
        <v>288</v>
      </c>
      <c r="R680" s="1850">
        <f t="shared" si="169"/>
        <v>0.22089108075563157</v>
      </c>
      <c r="S680" s="1807">
        <f t="shared" si="170"/>
        <v>11.52</v>
      </c>
      <c r="U680" s="1764">
        <f>((1-I680)*O680)+((1-J681)*Q680)</f>
        <v>0</v>
      </c>
      <c r="V680" s="1764">
        <f t="shared" si="172"/>
        <v>0</v>
      </c>
      <c r="W680" s="1764">
        <f t="shared" si="166"/>
        <v>1894</v>
      </c>
      <c r="X680" s="1768">
        <v>1894</v>
      </c>
      <c r="Y680" s="1784">
        <v>616354</v>
      </c>
      <c r="Z680" s="1770">
        <v>42608</v>
      </c>
      <c r="AA680" s="1843" t="s">
        <v>104</v>
      </c>
      <c r="AB680" s="1843"/>
      <c r="AH680" s="1867"/>
      <c r="AK680" s="1868"/>
      <c r="AL680" s="1780"/>
      <c r="AM680" s="1762"/>
      <c r="AP680" s="1762"/>
      <c r="AQ680" s="1762"/>
      <c r="AR680" s="1780"/>
      <c r="AS680" s="1780"/>
      <c r="AT680" s="1780"/>
      <c r="AU680" s="1780"/>
      <c r="AV680" s="1780"/>
      <c r="AW680" s="1762"/>
      <c r="AZ680" s="1762"/>
      <c r="BA680" s="1762"/>
    </row>
    <row r="681" spans="1:53" x14ac:dyDescent="0.25">
      <c r="A681" s="1866" t="s">
        <v>1413</v>
      </c>
      <c r="C681" s="1782" t="s">
        <v>1406</v>
      </c>
      <c r="D681" s="1762" t="s">
        <v>352</v>
      </c>
      <c r="E681" s="1762">
        <v>1</v>
      </c>
      <c r="F681" s="1762">
        <v>15</v>
      </c>
      <c r="G681" s="1762">
        <v>0</v>
      </c>
      <c r="H681" s="1762">
        <v>0</v>
      </c>
      <c r="I681" s="1783">
        <v>1</v>
      </c>
      <c r="J681" s="1783">
        <v>1</v>
      </c>
      <c r="L681" s="1764">
        <v>1380.93</v>
      </c>
      <c r="N681" s="1764">
        <f>O681+Q681</f>
        <v>1114</v>
      </c>
      <c r="O681" s="1764">
        <v>898</v>
      </c>
      <c r="P681" s="1850">
        <f t="shared" si="168"/>
        <v>0.80610412926391384</v>
      </c>
      <c r="Q681" s="1764">
        <v>216</v>
      </c>
      <c r="R681" s="1850">
        <f t="shared" si="169"/>
        <v>0.19389587073608616</v>
      </c>
      <c r="S681" s="1807">
        <f t="shared" si="170"/>
        <v>8.64</v>
      </c>
      <c r="U681" s="1764">
        <f>((1-I681)*O681)+((1-J682)*Q681)</f>
        <v>0</v>
      </c>
      <c r="V681" s="1764">
        <f t="shared" si="172"/>
        <v>0</v>
      </c>
      <c r="W681" s="1764">
        <f t="shared" si="166"/>
        <v>1380.93</v>
      </c>
      <c r="X681" s="1768">
        <v>1380.93</v>
      </c>
      <c r="Y681" s="1784">
        <v>616447</v>
      </c>
      <c r="Z681" s="1770">
        <v>42634</v>
      </c>
      <c r="AA681" s="1843" t="s">
        <v>104</v>
      </c>
      <c r="AB681" s="1843"/>
      <c r="AC681" s="1764">
        <v>198.82</v>
      </c>
      <c r="AD681" s="1762">
        <v>616451</v>
      </c>
      <c r="AE681" s="1773">
        <v>42646</v>
      </c>
      <c r="AF681" s="1844" t="s">
        <v>104</v>
      </c>
      <c r="AH681" s="1768">
        <v>-198.82</v>
      </c>
      <c r="AI681" s="1784">
        <v>616542</v>
      </c>
      <c r="AJ681" s="1888">
        <v>42664</v>
      </c>
      <c r="AK681" s="1843" t="s">
        <v>104</v>
      </c>
      <c r="AL681" s="1780"/>
      <c r="AM681" s="1762"/>
      <c r="AP681" s="1762"/>
      <c r="AQ681" s="1762"/>
      <c r="AR681" s="1780"/>
      <c r="AS681" s="1780"/>
      <c r="AT681" s="1780"/>
      <c r="AU681" s="1780"/>
      <c r="AV681" s="1780"/>
      <c r="AW681" s="1762"/>
      <c r="AZ681" s="1762"/>
      <c r="BA681" s="1762"/>
    </row>
    <row r="682" spans="1:53" x14ac:dyDescent="0.25">
      <c r="A682" s="1866">
        <v>2016382</v>
      </c>
      <c r="C682" s="1782" t="s">
        <v>1408</v>
      </c>
      <c r="D682" s="1762" t="s">
        <v>26</v>
      </c>
      <c r="E682" s="1762">
        <v>1</v>
      </c>
      <c r="F682" s="1762">
        <v>1</v>
      </c>
      <c r="G682" s="1762">
        <v>0</v>
      </c>
      <c r="H682" s="1762">
        <v>0</v>
      </c>
      <c r="I682" s="1783">
        <v>1</v>
      </c>
      <c r="J682" s="1783">
        <v>1</v>
      </c>
      <c r="L682" s="1764">
        <v>227.74</v>
      </c>
      <c r="N682" s="1764">
        <f t="shared" si="167"/>
        <v>135</v>
      </c>
      <c r="O682" s="1764">
        <v>95</v>
      </c>
      <c r="P682" s="1850">
        <f t="shared" si="168"/>
        <v>0.70370370370370372</v>
      </c>
      <c r="Q682" s="1764">
        <v>40</v>
      </c>
      <c r="R682" s="1850">
        <f t="shared" si="169"/>
        <v>0.29629629629629628</v>
      </c>
      <c r="S682" s="1807">
        <f t="shared" si="170"/>
        <v>1.6</v>
      </c>
      <c r="U682" s="1764">
        <f t="shared" si="171"/>
        <v>0</v>
      </c>
      <c r="V682" s="1764">
        <f t="shared" si="172"/>
        <v>-341.12</v>
      </c>
      <c r="W682" s="1764">
        <f t="shared" si="166"/>
        <v>568.86</v>
      </c>
      <c r="X682" s="1768">
        <v>568.86</v>
      </c>
      <c r="Y682" s="1784">
        <v>616422</v>
      </c>
      <c r="Z682" s="1770">
        <v>42634</v>
      </c>
      <c r="AA682" s="1843" t="s">
        <v>104</v>
      </c>
      <c r="AB682" s="1843"/>
      <c r="AL682" s="1846"/>
      <c r="AM682" s="1762"/>
      <c r="AP682" s="1762"/>
      <c r="AQ682" s="1762"/>
      <c r="AR682" s="1780"/>
      <c r="AS682" s="1780"/>
      <c r="AT682" s="1780"/>
      <c r="AU682" s="1780"/>
      <c r="AV682" s="1780"/>
      <c r="AW682" s="1762"/>
      <c r="AZ682" s="1762"/>
      <c r="BA682" s="1762"/>
    </row>
    <row r="683" spans="1:53" x14ac:dyDescent="0.25">
      <c r="A683" s="1866">
        <v>2016383</v>
      </c>
      <c r="C683" s="1782" t="s">
        <v>1409</v>
      </c>
      <c r="D683" s="1762" t="s">
        <v>1304</v>
      </c>
      <c r="E683" s="1762">
        <v>1</v>
      </c>
      <c r="F683" s="1762">
        <v>11</v>
      </c>
      <c r="G683" s="1762">
        <v>6</v>
      </c>
      <c r="H683" s="1762">
        <v>2</v>
      </c>
      <c r="I683" s="1783">
        <v>1</v>
      </c>
      <c r="J683" s="1783">
        <v>1</v>
      </c>
      <c r="L683" s="1764">
        <v>2117.9499999999998</v>
      </c>
      <c r="N683" s="1764">
        <f t="shared" si="167"/>
        <v>1287.8499999999999</v>
      </c>
      <c r="O683" s="1764">
        <v>944.5</v>
      </c>
      <c r="P683" s="1850">
        <f t="shared" si="168"/>
        <v>0.7333928640757853</v>
      </c>
      <c r="Q683" s="1764">
        <v>343.35</v>
      </c>
      <c r="R683" s="1850">
        <f t="shared" si="169"/>
        <v>0.26660713592421481</v>
      </c>
      <c r="S683" s="1807">
        <f t="shared" si="170"/>
        <v>13.734000000000002</v>
      </c>
      <c r="U683" s="1764">
        <f t="shared" si="171"/>
        <v>0</v>
      </c>
      <c r="V683" s="1764">
        <f t="shared" si="172"/>
        <v>0</v>
      </c>
      <c r="W683" s="1764">
        <f t="shared" si="166"/>
        <v>2117.9499999999998</v>
      </c>
      <c r="X683" s="1768">
        <v>2117.9499999999998</v>
      </c>
      <c r="Y683" s="1784">
        <v>616372</v>
      </c>
      <c r="Z683" s="1770">
        <v>42608</v>
      </c>
      <c r="AA683" s="1843" t="s">
        <v>104</v>
      </c>
      <c r="AB683" s="1843"/>
      <c r="AL683" s="1846"/>
      <c r="AM683" s="1762"/>
      <c r="AP683" s="1762"/>
      <c r="AQ683" s="1762"/>
      <c r="AR683" s="1780"/>
      <c r="AS683" s="1780"/>
      <c r="AT683" s="1780"/>
      <c r="AU683" s="1780"/>
      <c r="AV683" s="1780"/>
      <c r="AW683" s="1762"/>
      <c r="AZ683" s="1762"/>
      <c r="BA683" s="1762"/>
    </row>
    <row r="684" spans="1:53" x14ac:dyDescent="0.25">
      <c r="A684" s="1866" t="s">
        <v>1415</v>
      </c>
      <c r="C684" s="1782" t="s">
        <v>1414</v>
      </c>
      <c r="D684" s="1762" t="s">
        <v>26</v>
      </c>
      <c r="E684" s="1762">
        <v>0</v>
      </c>
      <c r="F684" s="1762">
        <v>0</v>
      </c>
      <c r="G684" s="1762">
        <v>0</v>
      </c>
      <c r="H684" s="1762">
        <v>0</v>
      </c>
      <c r="I684" s="1783">
        <v>1</v>
      </c>
      <c r="J684" s="1783">
        <v>1</v>
      </c>
      <c r="L684" s="1764">
        <v>391.5</v>
      </c>
      <c r="N684" s="1764">
        <f t="shared" si="167"/>
        <v>261</v>
      </c>
      <c r="O684" s="1764">
        <v>261</v>
      </c>
      <c r="P684" s="1850">
        <f t="shared" si="168"/>
        <v>1</v>
      </c>
      <c r="Q684" s="1764">
        <v>0</v>
      </c>
      <c r="R684" s="1850">
        <f t="shared" si="169"/>
        <v>0</v>
      </c>
      <c r="S684" s="1807">
        <f t="shared" si="170"/>
        <v>0</v>
      </c>
      <c r="U684" s="1764">
        <f t="shared" si="171"/>
        <v>0</v>
      </c>
      <c r="V684" s="1764">
        <f t="shared" si="172"/>
        <v>0</v>
      </c>
      <c r="W684" s="1764">
        <f t="shared" si="166"/>
        <v>391.5</v>
      </c>
      <c r="X684" s="1768">
        <v>391.5</v>
      </c>
      <c r="Y684" s="1784">
        <v>616350</v>
      </c>
      <c r="Z684" s="1770">
        <v>42608</v>
      </c>
      <c r="AA684" s="1843" t="s">
        <v>104</v>
      </c>
      <c r="AB684" s="1843"/>
      <c r="AL684" s="1846"/>
      <c r="AM684" s="1762"/>
      <c r="AP684" s="1762"/>
      <c r="AQ684" s="1762"/>
      <c r="AR684" s="1780"/>
      <c r="AS684" s="1780"/>
      <c r="AT684" s="1780"/>
      <c r="AU684" s="1780"/>
      <c r="AV684" s="1780"/>
      <c r="AW684" s="1762"/>
      <c r="AZ684" s="1762"/>
      <c r="BA684" s="1762"/>
    </row>
    <row r="685" spans="1:53" x14ac:dyDescent="0.25">
      <c r="A685" s="1866" t="s">
        <v>1416</v>
      </c>
      <c r="C685" s="1782" t="s">
        <v>1417</v>
      </c>
      <c r="D685" s="1762" t="s">
        <v>26</v>
      </c>
      <c r="E685" s="1762">
        <v>0</v>
      </c>
      <c r="F685" s="1762">
        <v>0</v>
      </c>
      <c r="G685" s="1762">
        <v>0</v>
      </c>
      <c r="H685" s="1762">
        <v>0</v>
      </c>
      <c r="I685" s="1783">
        <v>1</v>
      </c>
      <c r="J685" s="1783">
        <v>1</v>
      </c>
      <c r="L685" s="1764">
        <v>35</v>
      </c>
      <c r="N685" s="1764">
        <f t="shared" si="167"/>
        <v>17.5</v>
      </c>
      <c r="O685" s="1764">
        <v>17.5</v>
      </c>
      <c r="P685" s="1850">
        <f t="shared" si="168"/>
        <v>1</v>
      </c>
      <c r="Q685" s="1764">
        <v>0</v>
      </c>
      <c r="R685" s="1850">
        <f t="shared" si="169"/>
        <v>0</v>
      </c>
      <c r="S685" s="1807">
        <f t="shared" si="170"/>
        <v>0</v>
      </c>
      <c r="U685" s="1764">
        <f t="shared" si="171"/>
        <v>0</v>
      </c>
      <c r="V685" s="1764">
        <f t="shared" si="172"/>
        <v>0</v>
      </c>
      <c r="W685" s="1764">
        <f t="shared" si="166"/>
        <v>35</v>
      </c>
      <c r="X685" s="1768">
        <v>35</v>
      </c>
      <c r="Y685" s="1784">
        <v>616350</v>
      </c>
      <c r="Z685" s="1770">
        <v>42608</v>
      </c>
      <c r="AA685" s="1843" t="s">
        <v>104</v>
      </c>
      <c r="AB685" s="1843"/>
      <c r="AL685" s="1846"/>
      <c r="AM685" s="1762"/>
      <c r="AP685" s="1762"/>
      <c r="AQ685" s="1762"/>
      <c r="AR685" s="1780"/>
      <c r="AS685" s="1780"/>
      <c r="AT685" s="1780"/>
      <c r="AU685" s="1780"/>
      <c r="AV685" s="1780"/>
      <c r="AW685" s="1762"/>
      <c r="AZ685" s="1762"/>
      <c r="BA685" s="1762"/>
    </row>
    <row r="686" spans="1:53" x14ac:dyDescent="0.25">
      <c r="A686" s="1866" t="s">
        <v>1493</v>
      </c>
      <c r="C686" s="1782" t="s">
        <v>1419</v>
      </c>
      <c r="D686" s="1762" t="s">
        <v>317</v>
      </c>
      <c r="E686" s="1762">
        <v>1</v>
      </c>
      <c r="F686" s="1762">
        <v>12</v>
      </c>
      <c r="G686" s="1762">
        <v>0</v>
      </c>
      <c r="H686" s="1762">
        <v>0</v>
      </c>
      <c r="I686" s="1783">
        <v>1</v>
      </c>
      <c r="J686" s="1783">
        <v>1</v>
      </c>
      <c r="L686" s="1764">
        <v>1345.85</v>
      </c>
      <c r="N686" s="1764">
        <f t="shared" si="167"/>
        <v>890.03</v>
      </c>
      <c r="O686" s="1764">
        <v>755.03</v>
      </c>
      <c r="P686" s="1850">
        <f t="shared" si="168"/>
        <v>0.84831971956001484</v>
      </c>
      <c r="Q686" s="1764">
        <v>135</v>
      </c>
      <c r="R686" s="1850">
        <f t="shared" si="169"/>
        <v>0.15168028043998516</v>
      </c>
      <c r="S686" s="1807">
        <f t="shared" si="170"/>
        <v>5.4</v>
      </c>
      <c r="U686" s="1764">
        <f t="shared" si="171"/>
        <v>0</v>
      </c>
      <c r="V686" s="1764">
        <f t="shared" si="172"/>
        <v>0</v>
      </c>
      <c r="W686" s="1764">
        <f t="shared" si="166"/>
        <v>1345.85</v>
      </c>
      <c r="X686" s="1768">
        <v>1345.85</v>
      </c>
      <c r="Y686" s="1784">
        <v>616441</v>
      </c>
      <c r="Z686" s="1770">
        <v>42634</v>
      </c>
      <c r="AA686" s="1843" t="s">
        <v>104</v>
      </c>
      <c r="AB686" s="1843"/>
      <c r="AL686" s="1846"/>
      <c r="AM686" s="1762"/>
      <c r="AP686" s="1762"/>
      <c r="AQ686" s="1762"/>
      <c r="AR686" s="1780"/>
      <c r="AS686" s="1780"/>
      <c r="AT686" s="1780"/>
      <c r="AU686" s="1780"/>
      <c r="AV686" s="1780"/>
      <c r="AW686" s="1762"/>
      <c r="AZ686" s="1762"/>
      <c r="BA686" s="1762"/>
    </row>
    <row r="687" spans="1:53" x14ac:dyDescent="0.25">
      <c r="A687" s="1866" t="s">
        <v>1424</v>
      </c>
      <c r="C687" s="1782" t="s">
        <v>1423</v>
      </c>
      <c r="D687" s="1762" t="s">
        <v>26</v>
      </c>
      <c r="E687" s="1762">
        <v>1</v>
      </c>
      <c r="F687" s="1762">
        <v>8</v>
      </c>
      <c r="G687" s="1762">
        <v>4</v>
      </c>
      <c r="H687" s="1762">
        <v>3</v>
      </c>
      <c r="I687" s="1783">
        <v>1</v>
      </c>
      <c r="J687" s="1783">
        <v>1</v>
      </c>
      <c r="K687" s="1919" t="s">
        <v>1067</v>
      </c>
      <c r="L687" s="1764">
        <v>6061.67</v>
      </c>
      <c r="N687" s="1764">
        <f t="shared" si="167"/>
        <v>4105.25</v>
      </c>
      <c r="O687" s="1764">
        <v>3441.95</v>
      </c>
      <c r="P687" s="1850">
        <f t="shared" si="168"/>
        <v>0.83842640521283718</v>
      </c>
      <c r="Q687" s="1764">
        <v>663.3</v>
      </c>
      <c r="R687" s="1850">
        <f t="shared" si="169"/>
        <v>0.16157359478716277</v>
      </c>
      <c r="S687" s="1807">
        <f t="shared" si="170"/>
        <v>26.531999999999996</v>
      </c>
      <c r="U687" s="1764">
        <f t="shared" si="171"/>
        <v>0</v>
      </c>
      <c r="V687" s="1764">
        <f t="shared" si="172"/>
        <v>0</v>
      </c>
      <c r="W687" s="1764">
        <f t="shared" si="166"/>
        <v>6061.67</v>
      </c>
      <c r="X687" s="1768">
        <v>6061.67</v>
      </c>
      <c r="Y687" s="1784">
        <v>616355</v>
      </c>
      <c r="Z687" s="1770">
        <v>42608</v>
      </c>
      <c r="AA687" s="1843" t="s">
        <v>104</v>
      </c>
      <c r="AB687" s="1843"/>
      <c r="AL687" s="1846"/>
      <c r="AM687" s="1762"/>
      <c r="AP687" s="1762"/>
      <c r="AQ687" s="1762"/>
      <c r="AR687" s="1780"/>
      <c r="AS687" s="1780"/>
      <c r="AT687" s="1780"/>
      <c r="AU687" s="1780"/>
      <c r="AV687" s="1780"/>
      <c r="AW687" s="1762"/>
      <c r="AZ687" s="1762"/>
      <c r="BA687" s="1762"/>
    </row>
    <row r="688" spans="1:53" x14ac:dyDescent="0.25">
      <c r="A688" s="1866">
        <v>2016389</v>
      </c>
      <c r="C688" s="1782" t="s">
        <v>1426</v>
      </c>
      <c r="D688" s="1762" t="s">
        <v>26</v>
      </c>
      <c r="E688" s="1762">
        <v>1</v>
      </c>
      <c r="F688" s="1762">
        <v>11</v>
      </c>
      <c r="G688" s="1762">
        <v>5</v>
      </c>
      <c r="H688" s="1762">
        <v>3</v>
      </c>
      <c r="I688" s="1783">
        <v>1</v>
      </c>
      <c r="J688" s="1783">
        <v>1</v>
      </c>
      <c r="L688" s="1764">
        <v>2872</v>
      </c>
      <c r="N688" s="1764">
        <f t="shared" si="167"/>
        <v>2155.58</v>
      </c>
      <c r="O688" s="1764">
        <v>1741.13</v>
      </c>
      <c r="P688" s="1850">
        <f t="shared" si="168"/>
        <v>0.8077315618070311</v>
      </c>
      <c r="Q688" s="1764">
        <v>414.45</v>
      </c>
      <c r="R688" s="1850">
        <f t="shared" si="169"/>
        <v>0.19226843819296896</v>
      </c>
      <c r="S688" s="1807">
        <f t="shared" si="170"/>
        <v>16.577999999999999</v>
      </c>
      <c r="U688" s="1764">
        <f t="shared" si="171"/>
        <v>0</v>
      </c>
      <c r="V688" s="1764">
        <f t="shared" si="172"/>
        <v>0</v>
      </c>
      <c r="W688" s="1764">
        <f t="shared" si="166"/>
        <v>2872</v>
      </c>
      <c r="X688" s="1768">
        <v>2872</v>
      </c>
      <c r="Y688" s="1784">
        <v>616361</v>
      </c>
      <c r="Z688" s="1770">
        <v>42608</v>
      </c>
      <c r="AA688" s="1843" t="s">
        <v>104</v>
      </c>
      <c r="AB688" s="1843"/>
      <c r="AL688" s="1846"/>
      <c r="AM688" s="1762"/>
      <c r="AP688" s="1762"/>
      <c r="AQ688" s="1762"/>
      <c r="AR688" s="1780"/>
      <c r="AS688" s="1780"/>
      <c r="AT688" s="1780"/>
      <c r="AU688" s="1780"/>
      <c r="AV688" s="1780"/>
      <c r="AW688" s="1762"/>
      <c r="AZ688" s="1762"/>
      <c r="BA688" s="1762"/>
    </row>
    <row r="689" spans="1:98" s="1936" customFormat="1" x14ac:dyDescent="0.25">
      <c r="A689" s="1866" t="s">
        <v>1428</v>
      </c>
      <c r="B689" s="1935"/>
      <c r="C689" s="1935" t="s">
        <v>1473</v>
      </c>
      <c r="D689" s="1936" t="s">
        <v>352</v>
      </c>
      <c r="E689" s="1936">
        <v>0</v>
      </c>
      <c r="F689" s="1936">
        <v>0</v>
      </c>
      <c r="G689" s="1936">
        <v>0</v>
      </c>
      <c r="H689" s="1936">
        <v>0</v>
      </c>
      <c r="I689" s="1937">
        <v>1</v>
      </c>
      <c r="J689" s="1937">
        <v>1</v>
      </c>
      <c r="K689" s="1948"/>
      <c r="L689" s="1938">
        <v>326</v>
      </c>
      <c r="M689" s="1938"/>
      <c r="N689" s="1938">
        <f t="shared" si="167"/>
        <v>163.4</v>
      </c>
      <c r="O689" s="1938">
        <v>163.4</v>
      </c>
      <c r="P689" s="1939">
        <f t="shared" si="168"/>
        <v>1</v>
      </c>
      <c r="Q689" s="1938">
        <v>0</v>
      </c>
      <c r="R689" s="1939">
        <f t="shared" si="169"/>
        <v>0</v>
      </c>
      <c r="S689" s="1940">
        <f t="shared" si="170"/>
        <v>0</v>
      </c>
      <c r="T689" s="1941"/>
      <c r="U689" s="1938">
        <f t="shared" si="171"/>
        <v>0</v>
      </c>
      <c r="V689" s="1938">
        <f t="shared" si="172"/>
        <v>0</v>
      </c>
      <c r="W689" s="1764">
        <f t="shared" si="166"/>
        <v>326</v>
      </c>
      <c r="X689" s="1887">
        <v>326</v>
      </c>
      <c r="Y689" s="1780">
        <v>616413</v>
      </c>
      <c r="Z689" s="1942">
        <v>42627</v>
      </c>
      <c r="AA689" s="1847" t="s">
        <v>104</v>
      </c>
      <c r="AB689" s="1847"/>
      <c r="AC689" s="1938"/>
      <c r="AE689" s="1943"/>
      <c r="AF689" s="1944"/>
      <c r="AG689" s="1944"/>
      <c r="AH689" s="1887"/>
      <c r="AI689" s="1780"/>
      <c r="AJ689" s="1780"/>
      <c r="AK689" s="1847"/>
      <c r="AL689" s="1847"/>
      <c r="AM689" s="1938"/>
      <c r="AP689" s="1944"/>
      <c r="AQ689" s="1944"/>
      <c r="AR689" s="1887"/>
      <c r="AS689" s="1780"/>
      <c r="AT689" s="1780"/>
      <c r="AU689" s="1847"/>
      <c r="AV689" s="1847"/>
      <c r="AW689" s="1938"/>
      <c r="AZ689" s="1944"/>
      <c r="BA689" s="1944"/>
      <c r="BB689" s="1780"/>
      <c r="BC689" s="1780"/>
      <c r="BD689" s="1780"/>
      <c r="BE689" s="1780"/>
      <c r="BF689" s="1780"/>
      <c r="BL689" s="1780"/>
      <c r="BM689" s="1780"/>
      <c r="BN689" s="1780"/>
      <c r="BO689" s="1780"/>
      <c r="BP689" s="1780"/>
      <c r="BV689" s="1780"/>
      <c r="BW689" s="1780"/>
      <c r="BX689" s="1780"/>
      <c r="BY689" s="1780"/>
      <c r="BZ689" s="1780"/>
      <c r="CF689" s="1780"/>
      <c r="CG689" s="1780"/>
      <c r="CH689" s="1780"/>
      <c r="CI689" s="1780"/>
      <c r="CJ689" s="1780"/>
      <c r="CP689" s="1780"/>
      <c r="CQ689" s="1780"/>
      <c r="CR689" s="1780"/>
      <c r="CS689" s="1780"/>
      <c r="CT689" s="1780"/>
    </row>
    <row r="690" spans="1:98" x14ac:dyDescent="0.25">
      <c r="A690" s="1866">
        <v>2016391</v>
      </c>
      <c r="C690" s="1782">
        <v>591816</v>
      </c>
      <c r="D690" s="1762" t="s">
        <v>26</v>
      </c>
      <c r="E690" s="1762">
        <v>1</v>
      </c>
      <c r="F690" s="1762">
        <v>5</v>
      </c>
      <c r="G690" s="1762">
        <v>3</v>
      </c>
      <c r="H690" s="1762">
        <v>2</v>
      </c>
      <c r="I690" s="1783">
        <v>1</v>
      </c>
      <c r="J690" s="1783">
        <v>1</v>
      </c>
      <c r="K690" s="1919" t="s">
        <v>1078</v>
      </c>
      <c r="L690" s="1764">
        <v>1323</v>
      </c>
      <c r="N690" s="1764">
        <f t="shared" si="167"/>
        <v>943.59999999999991</v>
      </c>
      <c r="O690" s="1764">
        <v>704.65</v>
      </c>
      <c r="P690" s="1850">
        <f t="shared" si="168"/>
        <v>0.74676769817719379</v>
      </c>
      <c r="Q690" s="1764">
        <v>238.95</v>
      </c>
      <c r="R690" s="1850">
        <f t="shared" si="169"/>
        <v>0.25323230182280626</v>
      </c>
      <c r="S690" s="1807">
        <f t="shared" si="170"/>
        <v>9.5579999999999998</v>
      </c>
      <c r="U690" s="1764">
        <f t="shared" si="171"/>
        <v>0</v>
      </c>
      <c r="V690" s="1764">
        <f t="shared" si="172"/>
        <v>0</v>
      </c>
      <c r="W690" s="1764">
        <f t="shared" si="166"/>
        <v>1323</v>
      </c>
      <c r="X690" s="1768">
        <v>1323</v>
      </c>
      <c r="Y690" s="1784">
        <v>616362</v>
      </c>
      <c r="Z690" s="1770">
        <v>42608</v>
      </c>
      <c r="AA690" s="1843" t="s">
        <v>104</v>
      </c>
      <c r="AB690" s="1843"/>
    </row>
    <row r="691" spans="1:98" x14ac:dyDescent="0.25">
      <c r="A691" s="1866" t="s">
        <v>1429</v>
      </c>
      <c r="C691" s="1782" t="s">
        <v>1430</v>
      </c>
      <c r="D691" s="1762" t="s">
        <v>26</v>
      </c>
      <c r="E691" s="1762">
        <v>0</v>
      </c>
      <c r="F691" s="1762">
        <v>0</v>
      </c>
      <c r="G691" s="1762">
        <v>0</v>
      </c>
      <c r="H691" s="1762">
        <v>0</v>
      </c>
      <c r="I691" s="1783">
        <v>1</v>
      </c>
      <c r="J691" s="1783">
        <v>1</v>
      </c>
      <c r="L691" s="1764">
        <v>2.86</v>
      </c>
      <c r="N691" s="1764">
        <f t="shared" si="167"/>
        <v>1.43</v>
      </c>
      <c r="O691" s="1764">
        <v>1.43</v>
      </c>
      <c r="P691" s="1850">
        <f t="shared" si="168"/>
        <v>1</v>
      </c>
      <c r="Q691" s="1764">
        <v>0</v>
      </c>
      <c r="R691" s="1850">
        <f t="shared" si="169"/>
        <v>0</v>
      </c>
      <c r="S691" s="1807">
        <f t="shared" si="170"/>
        <v>0</v>
      </c>
      <c r="U691" s="1764">
        <f t="shared" si="171"/>
        <v>0</v>
      </c>
      <c r="V691" s="1764">
        <f t="shared" si="172"/>
        <v>0</v>
      </c>
      <c r="W691" s="1764">
        <f t="shared" si="166"/>
        <v>2.86</v>
      </c>
      <c r="X691" s="1768">
        <v>2.86</v>
      </c>
      <c r="Y691" s="1784">
        <v>616350</v>
      </c>
      <c r="Z691" s="1770">
        <v>42608</v>
      </c>
      <c r="AA691" s="1843" t="s">
        <v>104</v>
      </c>
      <c r="AB691" s="1843"/>
    </row>
    <row r="692" spans="1:98" x14ac:dyDescent="0.25">
      <c r="A692" s="1866" t="s">
        <v>1453</v>
      </c>
      <c r="C692" s="1782" t="s">
        <v>1454</v>
      </c>
      <c r="D692" s="1762" t="s">
        <v>26</v>
      </c>
      <c r="E692" s="1762">
        <v>0</v>
      </c>
      <c r="F692" s="1762">
        <v>0</v>
      </c>
      <c r="G692" s="1762">
        <v>0</v>
      </c>
      <c r="H692" s="1762">
        <v>0</v>
      </c>
      <c r="I692" s="1783">
        <v>1</v>
      </c>
      <c r="J692" s="1783">
        <v>1</v>
      </c>
      <c r="L692" s="1764">
        <v>58.74</v>
      </c>
      <c r="N692" s="1764">
        <f>O692+Q692</f>
        <v>29.37</v>
      </c>
      <c r="O692" s="1764">
        <v>29.37</v>
      </c>
      <c r="P692" s="1850">
        <f t="shared" si="168"/>
        <v>1</v>
      </c>
      <c r="Q692" s="1764">
        <v>0</v>
      </c>
      <c r="R692" s="1850">
        <f t="shared" si="169"/>
        <v>0</v>
      </c>
      <c r="S692" s="1807">
        <f t="shared" si="170"/>
        <v>0</v>
      </c>
      <c r="U692" s="1764">
        <f t="shared" si="171"/>
        <v>0</v>
      </c>
      <c r="V692" s="1764">
        <f t="shared" si="172"/>
        <v>0</v>
      </c>
      <c r="W692" s="1764">
        <f t="shared" si="166"/>
        <v>58.74</v>
      </c>
      <c r="X692" s="1768">
        <v>58.74</v>
      </c>
      <c r="Y692" s="1784">
        <v>616391</v>
      </c>
      <c r="Z692" s="1770">
        <v>42627</v>
      </c>
      <c r="AA692" s="1843" t="s">
        <v>104</v>
      </c>
      <c r="AB692" s="1843"/>
    </row>
    <row r="693" spans="1:98" x14ac:dyDescent="0.25">
      <c r="A693" s="1866" t="s">
        <v>1461</v>
      </c>
      <c r="C693" s="1782" t="s">
        <v>1463</v>
      </c>
      <c r="D693" s="1762" t="s">
        <v>1462</v>
      </c>
      <c r="E693" s="1762">
        <v>0</v>
      </c>
      <c r="F693" s="1762">
        <v>0</v>
      </c>
      <c r="G693" s="1762">
        <v>0</v>
      </c>
      <c r="H693" s="1762">
        <v>0</v>
      </c>
      <c r="I693" s="1783">
        <v>1</v>
      </c>
      <c r="J693" s="1783">
        <v>1</v>
      </c>
      <c r="L693" s="1764">
        <v>17.5</v>
      </c>
      <c r="N693" s="1764">
        <f t="shared" si="167"/>
        <v>5</v>
      </c>
      <c r="O693" s="1764">
        <v>5</v>
      </c>
      <c r="P693" s="1850">
        <f t="shared" si="168"/>
        <v>1</v>
      </c>
      <c r="Q693" s="1764">
        <v>0</v>
      </c>
      <c r="R693" s="1850">
        <f t="shared" si="169"/>
        <v>0</v>
      </c>
      <c r="S693" s="1807">
        <f t="shared" si="170"/>
        <v>0</v>
      </c>
      <c r="U693" s="1764">
        <f t="shared" si="171"/>
        <v>0</v>
      </c>
      <c r="V693" s="1764">
        <f t="shared" si="172"/>
        <v>0</v>
      </c>
      <c r="W693" s="1764">
        <f t="shared" si="166"/>
        <v>17.5</v>
      </c>
      <c r="X693" s="1768">
        <v>17.5</v>
      </c>
      <c r="Y693" s="1784">
        <v>616569</v>
      </c>
      <c r="Z693" s="1770">
        <v>42671</v>
      </c>
      <c r="AA693" s="1843" t="s">
        <v>104</v>
      </c>
      <c r="AB693" s="1843"/>
    </row>
    <row r="694" spans="1:98" x14ac:dyDescent="0.25">
      <c r="A694" s="1866">
        <v>2016396</v>
      </c>
      <c r="C694" s="1782" t="s">
        <v>1464</v>
      </c>
      <c r="D694" s="1762" t="s">
        <v>26</v>
      </c>
      <c r="E694" s="1762">
        <v>0</v>
      </c>
      <c r="F694" s="1762">
        <v>0</v>
      </c>
      <c r="G694" s="1762">
        <v>0</v>
      </c>
      <c r="H694" s="1762">
        <v>0</v>
      </c>
      <c r="I694" s="1783">
        <v>1</v>
      </c>
      <c r="J694" s="1783">
        <v>1</v>
      </c>
      <c r="L694" s="1764">
        <v>378.45</v>
      </c>
      <c r="N694" s="1764">
        <f t="shared" si="167"/>
        <v>302.76</v>
      </c>
      <c r="O694" s="1764">
        <v>302.76</v>
      </c>
      <c r="P694" s="1850">
        <f t="shared" si="168"/>
        <v>1</v>
      </c>
      <c r="Q694" s="1764">
        <v>0</v>
      </c>
      <c r="R694" s="1850">
        <f t="shared" si="169"/>
        <v>0</v>
      </c>
      <c r="S694" s="1807">
        <f t="shared" si="170"/>
        <v>0</v>
      </c>
      <c r="U694" s="1764">
        <f t="shared" si="171"/>
        <v>0</v>
      </c>
      <c r="V694" s="1764">
        <f t="shared" si="172"/>
        <v>0</v>
      </c>
      <c r="W694" s="1764">
        <f t="shared" si="166"/>
        <v>378.45</v>
      </c>
      <c r="X694" s="1768">
        <v>378.45</v>
      </c>
      <c r="Y694" s="1784">
        <v>616376</v>
      </c>
      <c r="Z694" s="1770">
        <v>42615</v>
      </c>
      <c r="AA694" s="1843" t="s">
        <v>104</v>
      </c>
      <c r="AB694" s="1843"/>
    </row>
    <row r="695" spans="1:98" x14ac:dyDescent="0.25">
      <c r="A695" s="1866">
        <v>2016397</v>
      </c>
      <c r="C695" s="1782" t="s">
        <v>1465</v>
      </c>
      <c r="D695" s="1762" t="s">
        <v>640</v>
      </c>
      <c r="E695" s="1762">
        <v>1</v>
      </c>
      <c r="F695" s="1762">
        <v>12</v>
      </c>
      <c r="G695" s="1762">
        <v>4</v>
      </c>
      <c r="H695" s="1762">
        <v>3</v>
      </c>
      <c r="I695" s="1783">
        <v>1</v>
      </c>
      <c r="J695" s="1783">
        <v>1</v>
      </c>
      <c r="L695" s="1764">
        <v>3901.91</v>
      </c>
      <c r="N695" s="1764">
        <f t="shared" si="167"/>
        <v>2424.8999999999996</v>
      </c>
      <c r="O695" s="1764">
        <v>1817.85</v>
      </c>
      <c r="P695" s="1850">
        <f t="shared" si="168"/>
        <v>0.74965977978473342</v>
      </c>
      <c r="Q695" s="1764">
        <v>607.04999999999995</v>
      </c>
      <c r="R695" s="1850">
        <f t="shared" si="169"/>
        <v>0.25034022021526664</v>
      </c>
      <c r="S695" s="1807">
        <f t="shared" si="170"/>
        <v>24.281999999999996</v>
      </c>
      <c r="U695" s="1764">
        <f t="shared" si="171"/>
        <v>0</v>
      </c>
      <c r="V695" s="1764">
        <f t="shared" si="172"/>
        <v>0</v>
      </c>
      <c r="W695" s="1764">
        <f t="shared" si="166"/>
        <v>3901.91</v>
      </c>
      <c r="X695" s="1768">
        <v>3901.91</v>
      </c>
      <c r="Y695" s="1784">
        <v>616486</v>
      </c>
      <c r="Z695" s="1770">
        <v>42646</v>
      </c>
      <c r="AA695" s="1843" t="s">
        <v>104</v>
      </c>
      <c r="AB695" s="1843"/>
    </row>
    <row r="696" spans="1:98" x14ac:dyDescent="0.25">
      <c r="A696" s="1866">
        <v>2016398</v>
      </c>
      <c r="C696" s="1782">
        <v>238209</v>
      </c>
      <c r="D696" s="1762" t="s">
        <v>26</v>
      </c>
      <c r="E696" s="1762">
        <v>0</v>
      </c>
      <c r="F696" s="1762">
        <v>1</v>
      </c>
      <c r="G696" s="1762">
        <v>1</v>
      </c>
      <c r="H696" s="1762">
        <v>0</v>
      </c>
      <c r="I696" s="1783">
        <v>1</v>
      </c>
      <c r="J696" s="1783">
        <v>1</v>
      </c>
      <c r="K696" s="1919" t="s">
        <v>1078</v>
      </c>
      <c r="L696" s="1764">
        <v>170</v>
      </c>
      <c r="M696" s="1764">
        <v>196.1</v>
      </c>
      <c r="N696" s="1764">
        <f t="shared" si="167"/>
        <v>134.31</v>
      </c>
      <c r="O696" s="1764">
        <v>100.11</v>
      </c>
      <c r="P696" s="1850">
        <f t="shared" si="168"/>
        <v>0.74536519991065442</v>
      </c>
      <c r="Q696" s="1764">
        <v>34.200000000000003</v>
      </c>
      <c r="R696" s="1850">
        <f t="shared" si="169"/>
        <v>0.25463480008934558</v>
      </c>
      <c r="S696" s="1807">
        <f t="shared" si="170"/>
        <v>1.3680000000000001</v>
      </c>
      <c r="U696" s="1764">
        <f t="shared" si="171"/>
        <v>0</v>
      </c>
      <c r="V696" s="1764">
        <f t="shared" si="172"/>
        <v>0</v>
      </c>
      <c r="W696" s="1764">
        <f t="shared" si="166"/>
        <v>170</v>
      </c>
      <c r="X696" s="1768">
        <v>170</v>
      </c>
      <c r="Y696" s="1784">
        <v>616363</v>
      </c>
      <c r="Z696" s="1770">
        <v>42608</v>
      </c>
      <c r="AA696" s="1843" t="s">
        <v>104</v>
      </c>
      <c r="AB696" s="1843"/>
    </row>
    <row r="697" spans="1:98" x14ac:dyDescent="0.25">
      <c r="A697" s="1866" t="s">
        <v>1494</v>
      </c>
      <c r="C697" s="1782" t="s">
        <v>1466</v>
      </c>
      <c r="D697" s="1762" t="s">
        <v>317</v>
      </c>
      <c r="E697" s="1762">
        <v>1</v>
      </c>
      <c r="F697" s="1762">
        <v>11</v>
      </c>
      <c r="G697" s="1762">
        <v>8</v>
      </c>
      <c r="H697" s="1762">
        <v>3</v>
      </c>
      <c r="I697" s="1783">
        <v>1</v>
      </c>
      <c r="J697" s="1783">
        <v>1</v>
      </c>
      <c r="L697" s="1764">
        <v>4371.16</v>
      </c>
      <c r="N697" s="1764">
        <f t="shared" si="167"/>
        <v>2867.3900000000003</v>
      </c>
      <c r="O697" s="1764">
        <v>2263.94</v>
      </c>
      <c r="P697" s="1850">
        <f t="shared" si="168"/>
        <v>0.78954728864925938</v>
      </c>
      <c r="Q697" s="1764">
        <v>603.45000000000005</v>
      </c>
      <c r="R697" s="1850">
        <f t="shared" si="169"/>
        <v>0.21045271135074056</v>
      </c>
      <c r="S697" s="1807">
        <f t="shared" si="170"/>
        <v>24.138000000000002</v>
      </c>
      <c r="U697" s="1764">
        <f t="shared" si="171"/>
        <v>0</v>
      </c>
      <c r="V697" s="1764">
        <f t="shared" si="172"/>
        <v>0</v>
      </c>
      <c r="W697" s="1764">
        <f t="shared" si="166"/>
        <v>4371.16</v>
      </c>
      <c r="X697" s="1768">
        <v>4371.16</v>
      </c>
      <c r="Y697" s="1784">
        <v>616442</v>
      </c>
      <c r="Z697" s="1770">
        <v>42634</v>
      </c>
      <c r="AA697" s="1843" t="s">
        <v>104</v>
      </c>
      <c r="AB697" s="1843"/>
    </row>
    <row r="698" spans="1:98" x14ac:dyDescent="0.25">
      <c r="A698" s="1866">
        <v>2016400</v>
      </c>
      <c r="C698" s="1782" t="s">
        <v>1467</v>
      </c>
      <c r="D698" s="1762" t="s">
        <v>1554</v>
      </c>
      <c r="E698" s="1762">
        <v>1</v>
      </c>
      <c r="F698" s="1762">
        <v>12</v>
      </c>
      <c r="G698" s="1762">
        <v>0</v>
      </c>
      <c r="H698" s="1762">
        <v>0</v>
      </c>
      <c r="I698" s="1783">
        <v>1</v>
      </c>
      <c r="J698" s="1783">
        <v>1</v>
      </c>
      <c r="L698" s="1764">
        <v>1740.32</v>
      </c>
      <c r="N698" s="1764">
        <f t="shared" si="167"/>
        <v>1026</v>
      </c>
      <c r="O698" s="1764">
        <v>771</v>
      </c>
      <c r="P698" s="1850">
        <f t="shared" si="168"/>
        <v>0.75146198830409361</v>
      </c>
      <c r="Q698" s="1764">
        <v>255</v>
      </c>
      <c r="R698" s="1850">
        <f t="shared" si="169"/>
        <v>0.24853801169590642</v>
      </c>
      <c r="S698" s="1807">
        <f t="shared" si="170"/>
        <v>10.199999999999999</v>
      </c>
      <c r="U698" s="1764">
        <f t="shared" si="171"/>
        <v>0</v>
      </c>
      <c r="V698" s="1764">
        <f t="shared" si="172"/>
        <v>0</v>
      </c>
      <c r="W698" s="1764">
        <f t="shared" si="166"/>
        <v>1740.32</v>
      </c>
      <c r="X698" s="1768">
        <v>1740.32</v>
      </c>
      <c r="Y698" s="1784">
        <v>616375</v>
      </c>
      <c r="Z698" s="1770">
        <v>42608</v>
      </c>
      <c r="AA698" s="1843" t="s">
        <v>104</v>
      </c>
      <c r="AB698" s="1843"/>
    </row>
    <row r="699" spans="1:98" x14ac:dyDescent="0.25">
      <c r="A699" s="1866" t="s">
        <v>1470</v>
      </c>
      <c r="C699" s="1782" t="s">
        <v>1471</v>
      </c>
      <c r="D699" s="1762" t="s">
        <v>1472</v>
      </c>
      <c r="E699" s="1762">
        <v>0</v>
      </c>
      <c r="F699" s="1762">
        <v>0</v>
      </c>
      <c r="G699" s="1762">
        <v>0</v>
      </c>
      <c r="H699" s="1762">
        <v>0</v>
      </c>
      <c r="I699" s="1783">
        <v>1</v>
      </c>
      <c r="J699" s="1783">
        <v>1</v>
      </c>
      <c r="L699" s="1764">
        <v>90.64</v>
      </c>
      <c r="N699" s="1764">
        <f t="shared" si="167"/>
        <v>45.32</v>
      </c>
      <c r="O699" s="1764">
        <v>45.32</v>
      </c>
      <c r="P699" s="1850">
        <f t="shared" si="168"/>
        <v>1</v>
      </c>
      <c r="Q699" s="1764">
        <v>0</v>
      </c>
      <c r="R699" s="1850">
        <f t="shared" si="169"/>
        <v>0</v>
      </c>
      <c r="S699" s="1807">
        <f t="shared" si="170"/>
        <v>0</v>
      </c>
      <c r="U699" s="1764">
        <f t="shared" si="171"/>
        <v>0</v>
      </c>
      <c r="V699" s="1764">
        <f t="shared" si="172"/>
        <v>0</v>
      </c>
      <c r="W699" s="1764">
        <f t="shared" si="166"/>
        <v>90.64</v>
      </c>
      <c r="X699" s="1768">
        <v>90.64</v>
      </c>
      <c r="Y699" s="1784">
        <v>616571</v>
      </c>
      <c r="Z699" s="1770">
        <v>42671</v>
      </c>
      <c r="AA699" s="1843" t="s">
        <v>104</v>
      </c>
      <c r="AB699" s="1843"/>
    </row>
    <row r="700" spans="1:98" x14ac:dyDescent="0.25">
      <c r="A700" s="1866">
        <v>2016402</v>
      </c>
      <c r="C700" s="1782" t="s">
        <v>1477</v>
      </c>
      <c r="D700" s="1762" t="s">
        <v>352</v>
      </c>
      <c r="E700" s="1762">
        <v>1</v>
      </c>
      <c r="F700" s="1762">
        <v>1</v>
      </c>
      <c r="G700" s="1762">
        <v>0</v>
      </c>
      <c r="H700" s="1762">
        <v>1</v>
      </c>
      <c r="I700" s="1783">
        <v>1</v>
      </c>
      <c r="J700" s="1783">
        <v>1</v>
      </c>
      <c r="L700" s="1764">
        <v>492.72</v>
      </c>
      <c r="N700" s="1764">
        <f t="shared" si="167"/>
        <v>361.7</v>
      </c>
      <c r="O700" s="1764">
        <v>262.7</v>
      </c>
      <c r="P700" s="1850">
        <f t="shared" si="168"/>
        <v>0.72629250760298592</v>
      </c>
      <c r="Q700" s="1764">
        <v>99</v>
      </c>
      <c r="R700" s="1850">
        <f t="shared" si="169"/>
        <v>0.27370749239701408</v>
      </c>
      <c r="S700" s="1807">
        <f t="shared" si="170"/>
        <v>3.96</v>
      </c>
      <c r="U700" s="1764">
        <f t="shared" si="171"/>
        <v>0</v>
      </c>
      <c r="V700" s="1764">
        <f t="shared" si="172"/>
        <v>0</v>
      </c>
      <c r="W700" s="1764">
        <f t="shared" si="166"/>
        <v>492.72</v>
      </c>
      <c r="X700" s="1768">
        <v>492.72</v>
      </c>
      <c r="Y700" s="1784">
        <v>616414</v>
      </c>
      <c r="Z700" s="1770">
        <v>42627</v>
      </c>
      <c r="AA700" s="1843" t="s">
        <v>104</v>
      </c>
      <c r="AB700" s="1843"/>
    </row>
    <row r="701" spans="1:98" x14ac:dyDescent="0.25">
      <c r="A701" s="1866">
        <v>2016403</v>
      </c>
      <c r="C701" s="1782" t="s">
        <v>1478</v>
      </c>
      <c r="D701" s="1762" t="s">
        <v>317</v>
      </c>
      <c r="E701" s="1762">
        <v>1</v>
      </c>
      <c r="F701" s="1762">
        <v>14</v>
      </c>
      <c r="G701" s="1762">
        <v>7</v>
      </c>
      <c r="H701" s="1762">
        <v>4</v>
      </c>
      <c r="I701" s="1783">
        <v>1</v>
      </c>
      <c r="J701" s="1783">
        <v>1</v>
      </c>
      <c r="L701" s="1764">
        <v>4163.04</v>
      </c>
      <c r="N701" s="1764">
        <f t="shared" si="167"/>
        <v>2805.08</v>
      </c>
      <c r="O701" s="1764">
        <v>2155.2800000000002</v>
      </c>
      <c r="P701" s="1850">
        <f t="shared" si="168"/>
        <v>0.76834885279564225</v>
      </c>
      <c r="Q701" s="1764">
        <v>649.79999999999995</v>
      </c>
      <c r="R701" s="1850">
        <f t="shared" si="169"/>
        <v>0.23165114720435781</v>
      </c>
      <c r="S701" s="1807">
        <f t="shared" si="170"/>
        <v>25.991999999999997</v>
      </c>
      <c r="U701" s="1764">
        <f t="shared" si="171"/>
        <v>0</v>
      </c>
      <c r="V701" s="1764">
        <f t="shared" si="172"/>
        <v>0</v>
      </c>
      <c r="W701" s="1764">
        <f t="shared" si="166"/>
        <v>4163.04</v>
      </c>
      <c r="X701" s="1768">
        <v>4163.04</v>
      </c>
      <c r="Y701" s="1784">
        <v>616443</v>
      </c>
      <c r="Z701" s="1770">
        <v>42634</v>
      </c>
      <c r="AA701" s="1843" t="s">
        <v>104</v>
      </c>
      <c r="AB701" s="1843"/>
    </row>
    <row r="702" spans="1:98" x14ac:dyDescent="0.25">
      <c r="A702" s="1866" t="s">
        <v>1686</v>
      </c>
      <c r="C702" s="1782" t="s">
        <v>1687</v>
      </c>
      <c r="D702" s="1762" t="s">
        <v>317</v>
      </c>
      <c r="E702" s="1762">
        <v>0</v>
      </c>
      <c r="F702" s="1762">
        <v>1</v>
      </c>
      <c r="G702" s="1762">
        <v>0</v>
      </c>
      <c r="H702" s="1762">
        <v>0</v>
      </c>
      <c r="I702" s="1783">
        <v>1</v>
      </c>
      <c r="J702" s="1783">
        <v>1</v>
      </c>
      <c r="L702" s="1764">
        <v>90.1</v>
      </c>
      <c r="N702" s="1764">
        <f>O702+Q702</f>
        <v>77</v>
      </c>
      <c r="O702" s="1764">
        <v>50</v>
      </c>
      <c r="P702" s="1850">
        <f>IF(N702&lt;=0,"",O702/N702)</f>
        <v>0.64935064935064934</v>
      </c>
      <c r="Q702" s="1764">
        <v>27</v>
      </c>
      <c r="R702" s="1850">
        <f>IF(N702&lt;=0,"",Q702/N702)</f>
        <v>0.35064935064935066</v>
      </c>
      <c r="S702" s="1807">
        <f>Q702/$S$1</f>
        <v>1.08</v>
      </c>
      <c r="U702" s="1764">
        <f>((1-I702)*O702)+((1-J702)*Q702)</f>
        <v>0</v>
      </c>
      <c r="V702" s="1764">
        <f>L702-W702</f>
        <v>0</v>
      </c>
      <c r="W702" s="1764">
        <f t="shared" si="166"/>
        <v>90.1</v>
      </c>
      <c r="X702" s="1768">
        <v>90.1</v>
      </c>
      <c r="Y702" s="1784">
        <v>616637</v>
      </c>
      <c r="Z702" s="1770">
        <v>42692</v>
      </c>
      <c r="AA702" s="1843" t="s">
        <v>104</v>
      </c>
      <c r="AB702" s="1843"/>
    </row>
    <row r="703" spans="1:98" x14ac:dyDescent="0.25">
      <c r="A703" s="1866">
        <v>2016404</v>
      </c>
      <c r="C703" s="1782" t="s">
        <v>1482</v>
      </c>
      <c r="D703" s="1762" t="s">
        <v>317</v>
      </c>
      <c r="E703" s="1762">
        <v>1</v>
      </c>
      <c r="F703" s="1762">
        <v>3</v>
      </c>
      <c r="G703" s="1762">
        <v>2</v>
      </c>
      <c r="H703" s="1762">
        <v>1</v>
      </c>
      <c r="I703" s="1783">
        <v>1</v>
      </c>
      <c r="J703" s="1783">
        <v>1</v>
      </c>
      <c r="L703" s="1764">
        <v>917.37</v>
      </c>
      <c r="N703" s="1764">
        <f t="shared" ref="N703:N764" si="173">O703+Q703</f>
        <v>605.1</v>
      </c>
      <c r="O703" s="1764">
        <v>454.35</v>
      </c>
      <c r="P703" s="1850">
        <f t="shared" ref="P703:P764" si="174">IF(N703&lt;=0,"",O703/N703)</f>
        <v>0.75086762518591965</v>
      </c>
      <c r="Q703" s="1764">
        <v>150.75</v>
      </c>
      <c r="R703" s="1850">
        <f t="shared" ref="R703:R764" si="175">IF(N703&lt;=0,"",Q703/N703)</f>
        <v>0.24913237481408032</v>
      </c>
      <c r="S703" s="1807">
        <f t="shared" ref="S703:S764" si="176">Q703/$S$1</f>
        <v>6.03</v>
      </c>
      <c r="U703" s="1764">
        <f t="shared" ref="U703:U764" si="177">((1-I703)*O703)+((1-J703)*Q703)</f>
        <v>0</v>
      </c>
      <c r="V703" s="1764">
        <f t="shared" ref="V703:V764" si="178">L703-W703</f>
        <v>0</v>
      </c>
      <c r="W703" s="1764">
        <f t="shared" si="166"/>
        <v>917.37</v>
      </c>
      <c r="X703" s="1768">
        <v>917.37</v>
      </c>
      <c r="Y703" s="1784">
        <v>616444</v>
      </c>
      <c r="Z703" s="1770">
        <v>42634</v>
      </c>
      <c r="AA703" s="1843" t="s">
        <v>104</v>
      </c>
      <c r="AB703" s="1843"/>
    </row>
    <row r="704" spans="1:98" x14ac:dyDescent="0.25">
      <c r="A704" s="1866">
        <v>2016405</v>
      </c>
      <c r="C704" s="1782" t="s">
        <v>1483</v>
      </c>
      <c r="D704" s="1762" t="s">
        <v>469</v>
      </c>
      <c r="E704" s="1762">
        <v>1</v>
      </c>
      <c r="F704" s="1762">
        <v>0</v>
      </c>
      <c r="G704" s="1762">
        <v>0</v>
      </c>
      <c r="H704" s="1762">
        <v>0</v>
      </c>
      <c r="I704" s="1783">
        <v>1</v>
      </c>
      <c r="J704" s="1783">
        <v>1</v>
      </c>
      <c r="L704" s="1764">
        <v>115</v>
      </c>
      <c r="N704" s="1764">
        <f t="shared" si="173"/>
        <v>80</v>
      </c>
      <c r="O704" s="1764">
        <v>80</v>
      </c>
      <c r="P704" s="1850">
        <f t="shared" si="174"/>
        <v>1</v>
      </c>
      <c r="Q704" s="1764">
        <v>0</v>
      </c>
      <c r="R704" s="1850">
        <f t="shared" si="175"/>
        <v>0</v>
      </c>
      <c r="S704" s="1807">
        <f t="shared" si="176"/>
        <v>0</v>
      </c>
      <c r="U704" s="1764">
        <f t="shared" si="177"/>
        <v>0</v>
      </c>
      <c r="V704" s="1764">
        <f t="shared" si="178"/>
        <v>0</v>
      </c>
      <c r="W704" s="1764">
        <f t="shared" ref="W704:W767" si="179">X704+AC704+AH704+AM704+AO704+AR704</f>
        <v>115</v>
      </c>
      <c r="X704" s="1768">
        <v>115</v>
      </c>
      <c r="Y704" s="1784">
        <v>616437</v>
      </c>
      <c r="Z704" s="1770">
        <v>42634</v>
      </c>
      <c r="AA704" s="1843" t="s">
        <v>104</v>
      </c>
      <c r="AB704" s="1843"/>
    </row>
    <row r="705" spans="1:53" x14ac:dyDescent="0.25">
      <c r="A705" s="1866">
        <v>2016406</v>
      </c>
      <c r="C705" s="1782" t="s">
        <v>1484</v>
      </c>
      <c r="D705" s="1762" t="s">
        <v>471</v>
      </c>
      <c r="E705" s="1762">
        <v>1</v>
      </c>
      <c r="F705" s="1762">
        <v>10</v>
      </c>
      <c r="G705" s="1762">
        <v>8</v>
      </c>
      <c r="H705" s="1762">
        <v>3</v>
      </c>
      <c r="I705" s="1783">
        <v>1</v>
      </c>
      <c r="J705" s="1783">
        <v>1</v>
      </c>
      <c r="L705" s="1764">
        <v>3572.13</v>
      </c>
      <c r="N705" s="1764">
        <f t="shared" si="173"/>
        <v>2338.0100000000002</v>
      </c>
      <c r="O705" s="1764">
        <v>1756.16</v>
      </c>
      <c r="P705" s="1850">
        <f t="shared" si="174"/>
        <v>0.75113451182843527</v>
      </c>
      <c r="Q705" s="1764">
        <v>581.85</v>
      </c>
      <c r="R705" s="1850">
        <f t="shared" si="175"/>
        <v>0.2488654881715647</v>
      </c>
      <c r="S705" s="1807">
        <f t="shared" si="176"/>
        <v>23.274000000000001</v>
      </c>
      <c r="U705" s="1764">
        <f t="shared" si="177"/>
        <v>0</v>
      </c>
      <c r="V705" s="1764">
        <f t="shared" si="178"/>
        <v>0</v>
      </c>
      <c r="W705" s="1764">
        <f t="shared" si="179"/>
        <v>3572.13</v>
      </c>
      <c r="X705" s="1768">
        <v>3572.13</v>
      </c>
      <c r="Y705" s="1784">
        <v>616477</v>
      </c>
      <c r="Z705" s="1770">
        <v>42646</v>
      </c>
      <c r="AA705" s="1843" t="s">
        <v>104</v>
      </c>
      <c r="AB705" s="1780"/>
      <c r="AC705" s="1762"/>
      <c r="AE705" s="1762"/>
      <c r="AF705" s="1762"/>
      <c r="AG705" s="1762"/>
      <c r="AK705" s="1846"/>
      <c r="AL705" s="1846"/>
      <c r="AM705" s="1762"/>
      <c r="AP705" s="1762"/>
      <c r="AQ705" s="1762"/>
      <c r="AR705" s="1780"/>
      <c r="AS705" s="1780"/>
      <c r="AT705" s="1780"/>
      <c r="AU705" s="1780"/>
      <c r="AV705" s="1780"/>
      <c r="AW705" s="1762"/>
      <c r="AZ705" s="1762"/>
      <c r="BA705" s="1762"/>
    </row>
    <row r="706" spans="1:53" x14ac:dyDescent="0.25">
      <c r="A706" s="1866">
        <v>2016407</v>
      </c>
      <c r="C706" s="1782" t="s">
        <v>1487</v>
      </c>
      <c r="D706" s="1762" t="s">
        <v>1304</v>
      </c>
      <c r="E706" s="1762">
        <v>1</v>
      </c>
      <c r="F706" s="1762">
        <v>12</v>
      </c>
      <c r="G706" s="1762">
        <v>7</v>
      </c>
      <c r="H706" s="1762">
        <v>2</v>
      </c>
      <c r="I706" s="1783">
        <v>1</v>
      </c>
      <c r="J706" s="1783">
        <v>1</v>
      </c>
      <c r="L706" s="1764">
        <v>2283.4</v>
      </c>
      <c r="N706" s="1764">
        <f t="shared" si="173"/>
        <v>1393.4</v>
      </c>
      <c r="O706" s="1764">
        <v>990.4</v>
      </c>
      <c r="P706" s="1850">
        <f t="shared" si="174"/>
        <v>0.71077938854600253</v>
      </c>
      <c r="Q706" s="1764">
        <v>403</v>
      </c>
      <c r="R706" s="1850">
        <f t="shared" si="175"/>
        <v>0.28922061145399741</v>
      </c>
      <c r="S706" s="1807">
        <f t="shared" si="176"/>
        <v>16.12</v>
      </c>
      <c r="U706" s="1764">
        <f t="shared" si="177"/>
        <v>0</v>
      </c>
      <c r="V706" s="1764">
        <f t="shared" si="178"/>
        <v>0</v>
      </c>
      <c r="W706" s="1764">
        <f t="shared" si="179"/>
        <v>2283.4</v>
      </c>
      <c r="X706" s="1768">
        <v>2283.4</v>
      </c>
      <c r="Y706" s="1784">
        <v>616478</v>
      </c>
      <c r="Z706" s="1770">
        <v>42646</v>
      </c>
      <c r="AA706" s="1843" t="s">
        <v>104</v>
      </c>
      <c r="AB706" s="1780"/>
      <c r="AC706" s="1762"/>
      <c r="AE706" s="1762"/>
      <c r="AF706" s="1762"/>
      <c r="AG706" s="1762"/>
      <c r="AK706" s="1846"/>
      <c r="AL706" s="1846"/>
      <c r="AM706" s="1762"/>
      <c r="AP706" s="1762"/>
      <c r="AQ706" s="1762"/>
      <c r="AR706" s="1780"/>
      <c r="AS706" s="1780"/>
      <c r="AT706" s="1780"/>
      <c r="AU706" s="1780"/>
      <c r="AV706" s="1780"/>
      <c r="AW706" s="1762"/>
      <c r="AZ706" s="1762"/>
      <c r="BA706" s="1762"/>
    </row>
    <row r="707" spans="1:53" x14ac:dyDescent="0.25">
      <c r="A707" s="1866">
        <v>2016408</v>
      </c>
      <c r="C707" s="1782" t="s">
        <v>1488</v>
      </c>
      <c r="D707" s="1762" t="s">
        <v>1304</v>
      </c>
      <c r="E707" s="1762">
        <v>1</v>
      </c>
      <c r="F707" s="1762">
        <v>9</v>
      </c>
      <c r="G707" s="1762">
        <v>4</v>
      </c>
      <c r="H707" s="1762">
        <v>3</v>
      </c>
      <c r="I707" s="1783">
        <v>1</v>
      </c>
      <c r="J707" s="1783">
        <v>1</v>
      </c>
      <c r="L707" s="1764">
        <v>1979.81</v>
      </c>
      <c r="N707" s="1764">
        <f t="shared" si="173"/>
        <v>1315.48</v>
      </c>
      <c r="O707" s="1764">
        <v>914.98</v>
      </c>
      <c r="P707" s="1850">
        <f t="shared" si="174"/>
        <v>0.69554839298202942</v>
      </c>
      <c r="Q707" s="1764">
        <v>400.5</v>
      </c>
      <c r="R707" s="1850">
        <f t="shared" si="175"/>
        <v>0.30445160701797064</v>
      </c>
      <c r="S707" s="1807">
        <f t="shared" si="176"/>
        <v>16.02</v>
      </c>
      <c r="U707" s="1764">
        <f t="shared" si="177"/>
        <v>0</v>
      </c>
      <c r="V707" s="1764">
        <f t="shared" si="178"/>
        <v>0</v>
      </c>
      <c r="W707" s="1764">
        <f t="shared" si="179"/>
        <v>1979.81</v>
      </c>
      <c r="X707" s="1768">
        <v>1979.81</v>
      </c>
      <c r="Y707" s="1784">
        <v>616479</v>
      </c>
      <c r="Z707" s="1770">
        <v>42646</v>
      </c>
      <c r="AA707" s="1843" t="s">
        <v>104</v>
      </c>
      <c r="AB707" s="1780"/>
      <c r="AC707" s="1762"/>
      <c r="AE707" s="1762"/>
      <c r="AF707" s="1762"/>
      <c r="AG707" s="1762"/>
      <c r="AK707" s="1846"/>
      <c r="AL707" s="1846"/>
      <c r="AM707" s="1762"/>
      <c r="AP707" s="1762"/>
      <c r="AQ707" s="1762"/>
      <c r="AR707" s="1780"/>
      <c r="AS707" s="1780"/>
      <c r="AT707" s="1780"/>
      <c r="AU707" s="1780"/>
      <c r="AV707" s="1780"/>
      <c r="AW707" s="1762"/>
      <c r="AZ707" s="1762"/>
      <c r="BA707" s="1762"/>
    </row>
    <row r="708" spans="1:53" x14ac:dyDescent="0.25">
      <c r="A708" s="1866">
        <v>2016409</v>
      </c>
      <c r="C708" s="1782" t="s">
        <v>1489</v>
      </c>
      <c r="D708" s="1762" t="s">
        <v>1304</v>
      </c>
      <c r="E708" s="1762">
        <v>1</v>
      </c>
      <c r="F708" s="1762">
        <v>9</v>
      </c>
      <c r="G708" s="1762">
        <v>7</v>
      </c>
      <c r="H708" s="1762">
        <v>1</v>
      </c>
      <c r="I708" s="1783">
        <v>1</v>
      </c>
      <c r="J708" s="1783">
        <v>1</v>
      </c>
      <c r="L708" s="1764">
        <v>1840.75</v>
      </c>
      <c r="N708" s="1764">
        <f t="shared" si="173"/>
        <v>1116.79</v>
      </c>
      <c r="O708" s="1764">
        <v>789.64</v>
      </c>
      <c r="P708" s="1850">
        <f t="shared" si="174"/>
        <v>0.70706220506988782</v>
      </c>
      <c r="Q708" s="1764">
        <v>327.14999999999998</v>
      </c>
      <c r="R708" s="1850">
        <f t="shared" si="175"/>
        <v>0.29293779493011218</v>
      </c>
      <c r="S708" s="1807">
        <f t="shared" si="176"/>
        <v>13.085999999999999</v>
      </c>
      <c r="U708" s="1764">
        <f t="shared" si="177"/>
        <v>0</v>
      </c>
      <c r="V708" s="1764">
        <f t="shared" si="178"/>
        <v>0</v>
      </c>
      <c r="W708" s="1764">
        <f t="shared" si="179"/>
        <v>1840.75</v>
      </c>
      <c r="X708" s="1768">
        <v>1840.75</v>
      </c>
      <c r="Y708" s="1784">
        <v>616480</v>
      </c>
      <c r="Z708" s="1770">
        <v>42646</v>
      </c>
      <c r="AA708" s="1843" t="s">
        <v>104</v>
      </c>
      <c r="AB708" s="1780"/>
      <c r="AC708" s="1762"/>
      <c r="AE708" s="1762"/>
      <c r="AF708" s="1762"/>
      <c r="AG708" s="1762"/>
      <c r="AK708" s="1846"/>
      <c r="AL708" s="1846"/>
      <c r="AM708" s="1762"/>
      <c r="AP708" s="1762"/>
      <c r="AQ708" s="1762"/>
      <c r="AR708" s="1780"/>
      <c r="AS708" s="1780"/>
      <c r="AT708" s="1780"/>
      <c r="AU708" s="1780"/>
      <c r="AV708" s="1780"/>
      <c r="AW708" s="1762"/>
      <c r="AZ708" s="1762"/>
      <c r="BA708" s="1762"/>
    </row>
    <row r="709" spans="1:53" x14ac:dyDescent="0.25">
      <c r="A709" s="1866">
        <v>2016410</v>
      </c>
      <c r="C709" s="1782" t="s">
        <v>1490</v>
      </c>
      <c r="D709" s="1762" t="s">
        <v>1304</v>
      </c>
      <c r="E709" s="1762">
        <v>1</v>
      </c>
      <c r="F709" s="1762">
        <v>9</v>
      </c>
      <c r="G709" s="1762">
        <v>5</v>
      </c>
      <c r="H709" s="1762">
        <v>1</v>
      </c>
      <c r="I709" s="1783">
        <v>1</v>
      </c>
      <c r="J709" s="1783">
        <v>1</v>
      </c>
      <c r="L709" s="1764">
        <v>1954.29</v>
      </c>
      <c r="N709" s="1764">
        <f t="shared" si="173"/>
        <v>1322.02</v>
      </c>
      <c r="O709" s="1764">
        <v>984.52</v>
      </c>
      <c r="P709" s="1850">
        <f t="shared" si="174"/>
        <v>0.74470885463154868</v>
      </c>
      <c r="Q709" s="1764">
        <v>337.5</v>
      </c>
      <c r="R709" s="1850">
        <f t="shared" si="175"/>
        <v>0.25529114536845132</v>
      </c>
      <c r="S709" s="1807">
        <f t="shared" si="176"/>
        <v>13.5</v>
      </c>
      <c r="U709" s="1764">
        <f t="shared" si="177"/>
        <v>0</v>
      </c>
      <c r="V709" s="1764">
        <f t="shared" si="178"/>
        <v>0</v>
      </c>
      <c r="W709" s="1764">
        <f t="shared" si="179"/>
        <v>1954.29</v>
      </c>
      <c r="X709" s="1768">
        <v>1954.29</v>
      </c>
      <c r="Y709" s="1784">
        <v>616481</v>
      </c>
      <c r="Z709" s="1770">
        <v>42646</v>
      </c>
      <c r="AA709" s="1843" t="s">
        <v>104</v>
      </c>
      <c r="AB709" s="1780"/>
      <c r="AC709" s="1762"/>
      <c r="AE709" s="1762"/>
      <c r="AF709" s="1762"/>
      <c r="AG709" s="1762"/>
      <c r="AK709" s="1846"/>
      <c r="AL709" s="1846"/>
      <c r="AM709" s="1762"/>
      <c r="AP709" s="1762"/>
      <c r="AQ709" s="1762"/>
      <c r="AR709" s="1780"/>
      <c r="AS709" s="1780"/>
      <c r="AT709" s="1780"/>
      <c r="AU709" s="1780"/>
      <c r="AV709" s="1780"/>
      <c r="AW709" s="1762"/>
      <c r="AZ709" s="1762"/>
      <c r="BA709" s="1762"/>
    </row>
    <row r="710" spans="1:53" x14ac:dyDescent="0.25">
      <c r="A710" s="1866">
        <v>2016411</v>
      </c>
      <c r="C710" s="1782" t="s">
        <v>1491</v>
      </c>
      <c r="D710" s="1762" t="s">
        <v>1304</v>
      </c>
      <c r="E710" s="1762">
        <v>1</v>
      </c>
      <c r="F710" s="1762">
        <v>11</v>
      </c>
      <c r="G710" s="1762">
        <v>7</v>
      </c>
      <c r="H710" s="1762">
        <v>1</v>
      </c>
      <c r="I710" s="1783">
        <v>1</v>
      </c>
      <c r="J710" s="1783">
        <v>1</v>
      </c>
      <c r="L710" s="1764">
        <v>2028.81</v>
      </c>
      <c r="N710" s="1764">
        <f t="shared" si="173"/>
        <v>1243.0700000000002</v>
      </c>
      <c r="O710" s="1764">
        <v>883.97</v>
      </c>
      <c r="P710" s="1850">
        <f t="shared" si="174"/>
        <v>0.71111844063487972</v>
      </c>
      <c r="Q710" s="1764">
        <v>359.1</v>
      </c>
      <c r="R710" s="1850">
        <f t="shared" si="175"/>
        <v>0.28888155936512022</v>
      </c>
      <c r="S710" s="1807">
        <f t="shared" si="176"/>
        <v>14.364000000000001</v>
      </c>
      <c r="U710" s="1764">
        <f t="shared" si="177"/>
        <v>0</v>
      </c>
      <c r="V710" s="1764">
        <f t="shared" si="178"/>
        <v>0</v>
      </c>
      <c r="W710" s="1764">
        <f t="shared" si="179"/>
        <v>2028.81</v>
      </c>
      <c r="X710" s="1768">
        <v>2028.81</v>
      </c>
      <c r="Y710" s="1784">
        <v>616482</v>
      </c>
      <c r="Z710" s="1770">
        <v>42646</v>
      </c>
      <c r="AA710" s="1843" t="s">
        <v>104</v>
      </c>
      <c r="AB710" s="1780"/>
      <c r="AC710" s="1762"/>
      <c r="AE710" s="1762"/>
      <c r="AF710" s="1762"/>
      <c r="AG710" s="1762"/>
      <c r="AK710" s="1846"/>
      <c r="AL710" s="1846"/>
      <c r="AM710" s="1762"/>
      <c r="AP710" s="1762"/>
      <c r="AQ710" s="1762"/>
      <c r="AR710" s="1780"/>
      <c r="AS710" s="1780"/>
      <c r="AT710" s="1780"/>
      <c r="AU710" s="1780"/>
      <c r="AV710" s="1780"/>
      <c r="AW710" s="1762"/>
      <c r="AZ710" s="1762"/>
      <c r="BA710" s="1762"/>
    </row>
    <row r="711" spans="1:53" x14ac:dyDescent="0.25">
      <c r="A711" s="1866" t="s">
        <v>1496</v>
      </c>
      <c r="C711" s="1782" t="s">
        <v>1495</v>
      </c>
      <c r="D711" s="1762" t="s">
        <v>26</v>
      </c>
      <c r="E711" s="1762">
        <v>0</v>
      </c>
      <c r="F711" s="1762">
        <v>0</v>
      </c>
      <c r="G711" s="1762">
        <v>0</v>
      </c>
      <c r="H711" s="1762">
        <v>0</v>
      </c>
      <c r="I711" s="1783">
        <v>1</v>
      </c>
      <c r="J711" s="1783">
        <v>1</v>
      </c>
      <c r="L711" s="1764">
        <v>45.26</v>
      </c>
      <c r="N711" s="1764">
        <f t="shared" si="173"/>
        <v>17.63</v>
      </c>
      <c r="O711" s="1764">
        <v>17.63</v>
      </c>
      <c r="P711" s="1850">
        <f t="shared" si="174"/>
        <v>1</v>
      </c>
      <c r="Q711" s="1764">
        <v>0</v>
      </c>
      <c r="R711" s="1850">
        <f t="shared" si="175"/>
        <v>0</v>
      </c>
      <c r="S711" s="1807">
        <f t="shared" si="176"/>
        <v>0</v>
      </c>
      <c r="U711" s="1764">
        <f t="shared" si="177"/>
        <v>0</v>
      </c>
      <c r="V711" s="1764">
        <f t="shared" si="178"/>
        <v>0</v>
      </c>
      <c r="W711" s="1764">
        <f t="shared" si="179"/>
        <v>45.26</v>
      </c>
      <c r="X711" s="1768">
        <v>45.26</v>
      </c>
      <c r="Y711" s="1784">
        <v>616392</v>
      </c>
      <c r="Z711" s="1770">
        <v>42627</v>
      </c>
      <c r="AA711" s="1843" t="s">
        <v>104</v>
      </c>
      <c r="AB711" s="1780"/>
      <c r="AC711" s="1762"/>
      <c r="AE711" s="1762"/>
      <c r="AF711" s="1762"/>
      <c r="AG711" s="1762"/>
      <c r="AK711" s="1846"/>
      <c r="AL711" s="1846"/>
      <c r="AM711" s="1762"/>
      <c r="AP711" s="1762"/>
      <c r="AQ711" s="1762"/>
      <c r="AR711" s="1780"/>
      <c r="AS711" s="1780"/>
      <c r="AT711" s="1780"/>
      <c r="AU711" s="1780"/>
      <c r="AV711" s="1780"/>
      <c r="AW711" s="1762"/>
      <c r="AZ711" s="1762"/>
      <c r="BA711" s="1762"/>
    </row>
    <row r="712" spans="1:53" x14ac:dyDescent="0.25">
      <c r="A712" s="1866">
        <v>2016413</v>
      </c>
      <c r="C712" s="1782" t="s">
        <v>1500</v>
      </c>
      <c r="D712" s="1762" t="s">
        <v>26</v>
      </c>
      <c r="E712" s="1762">
        <v>6</v>
      </c>
      <c r="F712" s="1762">
        <f>E712*10</f>
        <v>60</v>
      </c>
      <c r="G712" s="1762">
        <f>E712*6</f>
        <v>36</v>
      </c>
      <c r="H712" s="1762">
        <f>E712*4</f>
        <v>24</v>
      </c>
      <c r="I712" s="1783">
        <v>1</v>
      </c>
      <c r="J712" s="1783">
        <v>1</v>
      </c>
      <c r="K712" s="1919" t="s">
        <v>1078</v>
      </c>
      <c r="L712" s="1764">
        <v>17706</v>
      </c>
      <c r="M712" s="1764">
        <v>17790.97</v>
      </c>
      <c r="N712" s="1764">
        <f t="shared" si="173"/>
        <v>12068.82</v>
      </c>
      <c r="O712" s="1764">
        <v>8990.82</v>
      </c>
      <c r="P712" s="1850">
        <f t="shared" si="174"/>
        <v>0.744962639263822</v>
      </c>
      <c r="Q712" s="1764">
        <v>3078</v>
      </c>
      <c r="R712" s="1850">
        <f t="shared" si="175"/>
        <v>0.255037360736178</v>
      </c>
      <c r="S712" s="1807">
        <f t="shared" si="176"/>
        <v>123.12</v>
      </c>
      <c r="U712" s="1764">
        <f t="shared" si="177"/>
        <v>0</v>
      </c>
      <c r="V712" s="1764">
        <f t="shared" si="178"/>
        <v>0</v>
      </c>
      <c r="W712" s="1764">
        <f t="shared" si="179"/>
        <v>17706</v>
      </c>
      <c r="X712" s="1768">
        <v>17706</v>
      </c>
      <c r="Y712" s="1784">
        <v>616364</v>
      </c>
      <c r="Z712" s="1770">
        <v>42608</v>
      </c>
      <c r="AA712" s="1843" t="s">
        <v>104</v>
      </c>
      <c r="AB712" s="1780"/>
      <c r="AC712" s="1762"/>
      <c r="AE712" s="1762"/>
      <c r="AF712" s="1762"/>
      <c r="AG712" s="1762"/>
      <c r="AK712" s="1846"/>
      <c r="AL712" s="1846"/>
      <c r="AM712" s="1762"/>
      <c r="AP712" s="1762"/>
      <c r="AQ712" s="1762"/>
      <c r="AR712" s="1780"/>
      <c r="AS712" s="1780"/>
      <c r="AT712" s="1780"/>
      <c r="AU712" s="1780"/>
      <c r="AV712" s="1780"/>
      <c r="AW712" s="1762"/>
      <c r="AZ712" s="1762"/>
      <c r="BA712" s="1762"/>
    </row>
    <row r="713" spans="1:53" x14ac:dyDescent="0.25">
      <c r="A713" s="1866" t="s">
        <v>1508</v>
      </c>
      <c r="C713" s="1782" t="s">
        <v>1506</v>
      </c>
      <c r="D713" s="1762" t="s">
        <v>307</v>
      </c>
      <c r="E713" s="1762">
        <v>0</v>
      </c>
      <c r="F713" s="1762">
        <v>2</v>
      </c>
      <c r="G713" s="1762">
        <v>2</v>
      </c>
      <c r="H713" s="1762">
        <v>0</v>
      </c>
      <c r="I713" s="1783">
        <v>1</v>
      </c>
      <c r="J713" s="1783">
        <v>1</v>
      </c>
      <c r="L713" s="1764">
        <v>582</v>
      </c>
      <c r="N713" s="1764">
        <f t="shared" si="173"/>
        <v>457.12</v>
      </c>
      <c r="O713" s="1764">
        <v>298.72000000000003</v>
      </c>
      <c r="P713" s="1850">
        <f t="shared" si="174"/>
        <v>0.65348267413370675</v>
      </c>
      <c r="Q713" s="1764">
        <v>158.4</v>
      </c>
      <c r="R713" s="1850">
        <f t="shared" si="175"/>
        <v>0.3465173258662933</v>
      </c>
      <c r="S713" s="1807">
        <f t="shared" si="176"/>
        <v>6.3360000000000003</v>
      </c>
      <c r="U713" s="1764">
        <f t="shared" si="177"/>
        <v>0</v>
      </c>
      <c r="V713" s="1764">
        <f t="shared" si="178"/>
        <v>0</v>
      </c>
      <c r="W713" s="1764">
        <f t="shared" si="179"/>
        <v>582</v>
      </c>
      <c r="X713" s="1768">
        <v>582</v>
      </c>
      <c r="Y713" s="1784">
        <v>616445</v>
      </c>
      <c r="Z713" s="1770">
        <v>42634</v>
      </c>
      <c r="AA713" s="1843" t="s">
        <v>104</v>
      </c>
      <c r="AB713" s="1780"/>
      <c r="AC713" s="1762"/>
      <c r="AE713" s="1762"/>
      <c r="AF713" s="1762"/>
      <c r="AG713" s="1762"/>
      <c r="AK713" s="1846"/>
      <c r="AL713" s="1846"/>
      <c r="AM713" s="1762"/>
      <c r="AP713" s="1762"/>
      <c r="AQ713" s="1762"/>
      <c r="AR713" s="1780"/>
      <c r="AS713" s="1780"/>
      <c r="AT713" s="1780"/>
      <c r="AU713" s="1780"/>
      <c r="AV713" s="1780"/>
      <c r="AW713" s="1762"/>
      <c r="AZ713" s="1762"/>
      <c r="BA713" s="1762"/>
    </row>
    <row r="714" spans="1:53" x14ac:dyDescent="0.25">
      <c r="A714" s="1866" t="s">
        <v>1509</v>
      </c>
      <c r="C714" s="1782" t="s">
        <v>1507</v>
      </c>
      <c r="D714" s="1762" t="s">
        <v>307</v>
      </c>
      <c r="E714" s="1762">
        <v>0</v>
      </c>
      <c r="F714" s="1762">
        <v>2</v>
      </c>
      <c r="G714" s="1762">
        <v>2</v>
      </c>
      <c r="H714" s="1762">
        <v>0</v>
      </c>
      <c r="I714" s="1783">
        <v>1</v>
      </c>
      <c r="J714" s="1783">
        <v>1</v>
      </c>
      <c r="L714" s="1764">
        <v>582</v>
      </c>
      <c r="N714" s="1764">
        <f>O714+Q714</f>
        <v>457.12</v>
      </c>
      <c r="O714" s="1764">
        <v>298.72000000000003</v>
      </c>
      <c r="P714" s="1850">
        <f>IF(N714&lt;=0,"",O714/N714)</f>
        <v>0.65348267413370675</v>
      </c>
      <c r="Q714" s="1764">
        <v>158.4</v>
      </c>
      <c r="R714" s="1850">
        <f>IF(N714&lt;=0,"",Q714/N714)</f>
        <v>0.3465173258662933</v>
      </c>
      <c r="S714" s="1807">
        <f>Q714/$S$1</f>
        <v>6.3360000000000003</v>
      </c>
      <c r="U714" s="1764">
        <f t="shared" si="177"/>
        <v>0</v>
      </c>
      <c r="V714" s="1764">
        <f t="shared" si="178"/>
        <v>0</v>
      </c>
      <c r="W714" s="1764">
        <f t="shared" si="179"/>
        <v>582</v>
      </c>
      <c r="X714" s="1768">
        <v>582</v>
      </c>
      <c r="Y714" s="1784">
        <v>616446</v>
      </c>
      <c r="Z714" s="1770">
        <v>42634</v>
      </c>
      <c r="AA714" s="1843" t="s">
        <v>104</v>
      </c>
      <c r="AB714" s="1780"/>
      <c r="AC714" s="1762"/>
      <c r="AE714" s="1762"/>
      <c r="AF714" s="1762"/>
      <c r="AG714" s="1762"/>
      <c r="AK714" s="1846"/>
      <c r="AL714" s="1846"/>
      <c r="AM714" s="1762"/>
      <c r="AP714" s="1762"/>
      <c r="AQ714" s="1762"/>
      <c r="AR714" s="1780"/>
      <c r="AS714" s="1780"/>
      <c r="AT714" s="1780"/>
      <c r="AU714" s="1780"/>
      <c r="AV714" s="1780"/>
      <c r="AW714" s="1762"/>
      <c r="AZ714" s="1762"/>
      <c r="BA714" s="1762"/>
    </row>
    <row r="715" spans="1:53" x14ac:dyDescent="0.25">
      <c r="A715" s="1866">
        <v>2016416</v>
      </c>
      <c r="C715" s="1782">
        <v>565116</v>
      </c>
      <c r="D715" s="1762" t="s">
        <v>26</v>
      </c>
      <c r="E715" s="1762">
        <v>1</v>
      </c>
      <c r="F715" s="1762">
        <v>7</v>
      </c>
      <c r="G715" s="1762">
        <v>4</v>
      </c>
      <c r="H715" s="1762">
        <v>3</v>
      </c>
      <c r="I715" s="1783">
        <v>1</v>
      </c>
      <c r="J715" s="1783">
        <v>1</v>
      </c>
      <c r="K715" s="1919" t="s">
        <v>1078</v>
      </c>
      <c r="L715" s="1764">
        <v>1988</v>
      </c>
      <c r="M715" s="1764">
        <v>2072.21</v>
      </c>
      <c r="N715" s="1764">
        <f t="shared" si="173"/>
        <v>1407.0300000000002</v>
      </c>
      <c r="O715" s="1764">
        <v>1074.93</v>
      </c>
      <c r="P715" s="1850">
        <f t="shared" si="174"/>
        <v>0.76397091746444634</v>
      </c>
      <c r="Q715" s="1764">
        <v>332.1</v>
      </c>
      <c r="R715" s="1850">
        <f t="shared" si="175"/>
        <v>0.2360290825355536</v>
      </c>
      <c r="S715" s="1807">
        <f t="shared" si="176"/>
        <v>13.284000000000001</v>
      </c>
      <c r="U715" s="1764">
        <f t="shared" si="177"/>
        <v>0</v>
      </c>
      <c r="V715" s="1764">
        <f t="shared" si="178"/>
        <v>0</v>
      </c>
      <c r="W715" s="1764">
        <f t="shared" si="179"/>
        <v>1988</v>
      </c>
      <c r="X715" s="1768">
        <v>1988</v>
      </c>
      <c r="Y715" s="1784">
        <v>616377</v>
      </c>
      <c r="Z715" s="1770">
        <v>42615</v>
      </c>
      <c r="AA715" s="1843" t="s">
        <v>104</v>
      </c>
      <c r="AB715" s="1780"/>
      <c r="AC715" s="1762"/>
      <c r="AE715" s="1762"/>
      <c r="AF715" s="1762"/>
      <c r="AG715" s="1762"/>
      <c r="AK715" s="1846"/>
      <c r="AL715" s="1846"/>
      <c r="AM715" s="1762"/>
      <c r="AP715" s="1762"/>
      <c r="AQ715" s="1762"/>
      <c r="AR715" s="1780"/>
      <c r="AS715" s="1780"/>
      <c r="AT715" s="1780"/>
      <c r="AU715" s="1780"/>
      <c r="AV715" s="1780"/>
      <c r="AW715" s="1762"/>
      <c r="AZ715" s="1762"/>
      <c r="BA715" s="1762"/>
    </row>
    <row r="716" spans="1:53" x14ac:dyDescent="0.25">
      <c r="A716" s="1866">
        <v>2016417</v>
      </c>
      <c r="C716" s="1782">
        <v>597416</v>
      </c>
      <c r="D716" s="1762" t="s">
        <v>26</v>
      </c>
      <c r="E716" s="1762">
        <v>1</v>
      </c>
      <c r="F716" s="1762">
        <v>9</v>
      </c>
      <c r="G716" s="1762">
        <v>5</v>
      </c>
      <c r="H716" s="1762">
        <v>3</v>
      </c>
      <c r="I716" s="1783">
        <v>1</v>
      </c>
      <c r="J716" s="1783">
        <v>1</v>
      </c>
      <c r="K716" s="1919" t="s">
        <v>1078</v>
      </c>
      <c r="L716" s="1764">
        <v>2622</v>
      </c>
      <c r="M716" s="1764">
        <v>2621.59</v>
      </c>
      <c r="N716" s="1764">
        <f t="shared" si="173"/>
        <v>1783.57</v>
      </c>
      <c r="O716" s="1764">
        <v>1380.82</v>
      </c>
      <c r="P716" s="1850">
        <f t="shared" si="174"/>
        <v>0.77418884596623627</v>
      </c>
      <c r="Q716" s="1764">
        <v>402.75</v>
      </c>
      <c r="R716" s="1850">
        <f t="shared" si="175"/>
        <v>0.22581115403376376</v>
      </c>
      <c r="S716" s="1807">
        <f t="shared" si="176"/>
        <v>16.11</v>
      </c>
      <c r="U716" s="1764">
        <f t="shared" si="177"/>
        <v>0</v>
      </c>
      <c r="V716" s="1764">
        <f t="shared" si="178"/>
        <v>0</v>
      </c>
      <c r="W716" s="1764">
        <f t="shared" si="179"/>
        <v>2622</v>
      </c>
      <c r="X716" s="1768">
        <v>2622</v>
      </c>
      <c r="Y716" s="1784">
        <v>616378</v>
      </c>
      <c r="Z716" s="1770">
        <v>42615</v>
      </c>
      <c r="AA716" s="1843" t="s">
        <v>104</v>
      </c>
      <c r="AB716" s="1780"/>
      <c r="AC716" s="1762"/>
      <c r="AE716" s="1762"/>
      <c r="AF716" s="1762"/>
      <c r="AG716" s="1762"/>
      <c r="AK716" s="1846"/>
      <c r="AL716" s="1846"/>
      <c r="AM716" s="1762"/>
      <c r="AP716" s="1762"/>
      <c r="AQ716" s="1762"/>
      <c r="AR716" s="1780"/>
      <c r="AS716" s="1780"/>
      <c r="AT716" s="1780"/>
      <c r="AU716" s="1780"/>
      <c r="AV716" s="1780"/>
      <c r="AW716" s="1762"/>
      <c r="AZ716" s="1762"/>
      <c r="BA716" s="1762"/>
    </row>
    <row r="717" spans="1:53" x14ac:dyDescent="0.25">
      <c r="A717" s="1866">
        <v>2016418</v>
      </c>
      <c r="C717" s="1782" t="s">
        <v>1510</v>
      </c>
      <c r="D717" s="1762" t="s">
        <v>26</v>
      </c>
      <c r="E717" s="1762">
        <v>0</v>
      </c>
      <c r="F717" s="1762">
        <v>0</v>
      </c>
      <c r="G717" s="1762">
        <v>0</v>
      </c>
      <c r="H717" s="1762">
        <v>0</v>
      </c>
      <c r="I717" s="1783">
        <v>1</v>
      </c>
      <c r="J717" s="1783">
        <v>1</v>
      </c>
      <c r="L717" s="1764">
        <v>126.5</v>
      </c>
      <c r="N717" s="1764">
        <f t="shared" si="173"/>
        <v>40.020000000000003</v>
      </c>
      <c r="O717" s="1764">
        <v>40.020000000000003</v>
      </c>
      <c r="P717" s="1850">
        <f t="shared" si="174"/>
        <v>1</v>
      </c>
      <c r="Q717" s="1764">
        <v>0</v>
      </c>
      <c r="R717" s="1850">
        <f t="shared" si="175"/>
        <v>0</v>
      </c>
      <c r="S717" s="1807">
        <f t="shared" si="176"/>
        <v>0</v>
      </c>
      <c r="U717" s="1764">
        <f t="shared" si="177"/>
        <v>0</v>
      </c>
      <c r="V717" s="1764">
        <f t="shared" si="178"/>
        <v>0</v>
      </c>
      <c r="W717" s="1764">
        <f t="shared" si="179"/>
        <v>126.5</v>
      </c>
      <c r="X717" s="1768">
        <v>126.5</v>
      </c>
      <c r="Y717" s="1784">
        <v>616365</v>
      </c>
      <c r="Z717" s="1770">
        <v>2608</v>
      </c>
      <c r="AA717" s="1843" t="s">
        <v>104</v>
      </c>
      <c r="AB717" s="1780"/>
      <c r="AC717" s="1762"/>
      <c r="AE717" s="1762"/>
      <c r="AF717" s="1762"/>
      <c r="AG717" s="1762"/>
      <c r="AK717" s="1846"/>
      <c r="AL717" s="1846"/>
      <c r="AM717" s="1762"/>
      <c r="AP717" s="1762"/>
      <c r="AQ717" s="1762"/>
      <c r="AR717" s="1780"/>
      <c r="AS717" s="1780"/>
      <c r="AT717" s="1780"/>
      <c r="AU717" s="1780"/>
      <c r="AV717" s="1780"/>
      <c r="AW717" s="1762"/>
      <c r="AZ717" s="1762"/>
      <c r="BA717" s="1762"/>
    </row>
    <row r="718" spans="1:53" x14ac:dyDescent="0.25">
      <c r="A718" s="1893">
        <v>2016419</v>
      </c>
      <c r="C718" s="1782">
        <v>566516</v>
      </c>
      <c r="D718" s="1762" t="s">
        <v>26</v>
      </c>
      <c r="E718" s="1762">
        <v>1</v>
      </c>
      <c r="F718" s="1762">
        <v>7</v>
      </c>
      <c r="G718" s="1762">
        <v>4</v>
      </c>
      <c r="H718" s="1762">
        <v>3</v>
      </c>
      <c r="I718" s="1783">
        <v>1</v>
      </c>
      <c r="J718" s="1783">
        <v>1</v>
      </c>
      <c r="K718" s="1919" t="s">
        <v>1078</v>
      </c>
      <c r="L718" s="1764">
        <v>2239</v>
      </c>
      <c r="M718" s="1764">
        <v>2236.39</v>
      </c>
      <c r="N718" s="1764">
        <f t="shared" si="173"/>
        <v>1513.31</v>
      </c>
      <c r="O718" s="1764">
        <v>1157.3599999999999</v>
      </c>
      <c r="P718" s="1850">
        <f t="shared" si="174"/>
        <v>0.76478712226840495</v>
      </c>
      <c r="Q718" s="1764">
        <v>355.95</v>
      </c>
      <c r="R718" s="1850">
        <f t="shared" si="175"/>
        <v>0.23521287773159499</v>
      </c>
      <c r="S718" s="1807">
        <f t="shared" si="176"/>
        <v>14.238</v>
      </c>
      <c r="U718" s="1764">
        <f t="shared" si="177"/>
        <v>0</v>
      </c>
      <c r="V718" s="1764">
        <f t="shared" si="178"/>
        <v>0</v>
      </c>
      <c r="W718" s="1764">
        <f t="shared" si="179"/>
        <v>2239</v>
      </c>
      <c r="X718" s="1768">
        <v>2239</v>
      </c>
      <c r="Y718" s="1784">
        <v>616379</v>
      </c>
      <c r="Z718" s="1770">
        <v>42615</v>
      </c>
      <c r="AA718" s="1843" t="s">
        <v>104</v>
      </c>
      <c r="AB718" s="1780"/>
      <c r="AC718" s="1762"/>
      <c r="AE718" s="1762"/>
      <c r="AF718" s="1762"/>
      <c r="AG718" s="1762"/>
      <c r="AK718" s="1846"/>
      <c r="AL718" s="1846"/>
      <c r="AM718" s="1762"/>
      <c r="AP718" s="1762"/>
      <c r="AQ718" s="1762"/>
      <c r="AR718" s="1780"/>
      <c r="AS718" s="1780"/>
      <c r="AT718" s="1780"/>
      <c r="AU718" s="1780"/>
      <c r="AV718" s="1780"/>
      <c r="AW718" s="1762"/>
      <c r="AZ718" s="1762"/>
      <c r="BA718" s="1762"/>
    </row>
    <row r="719" spans="1:53" x14ac:dyDescent="0.25">
      <c r="A719" s="1866">
        <v>2016420</v>
      </c>
      <c r="C719" s="1782">
        <v>590516</v>
      </c>
      <c r="D719" s="1762" t="s">
        <v>26</v>
      </c>
      <c r="E719" s="1762">
        <v>1</v>
      </c>
      <c r="F719" s="1762">
        <v>8</v>
      </c>
      <c r="G719" s="1762">
        <v>6</v>
      </c>
      <c r="H719" s="1762">
        <v>2</v>
      </c>
      <c r="I719" s="1783">
        <v>1</v>
      </c>
      <c r="J719" s="1783">
        <v>1</v>
      </c>
      <c r="L719" s="1764">
        <v>1996</v>
      </c>
      <c r="M719" s="1764">
        <v>2038.25</v>
      </c>
      <c r="N719" s="1764">
        <f t="shared" si="173"/>
        <v>1387.4</v>
      </c>
      <c r="O719" s="1764">
        <v>1036.4000000000001</v>
      </c>
      <c r="P719" s="1850">
        <f t="shared" si="174"/>
        <v>0.74700879342655324</v>
      </c>
      <c r="Q719" s="1764">
        <v>351</v>
      </c>
      <c r="R719" s="1850">
        <f t="shared" si="175"/>
        <v>0.2529912065734467</v>
      </c>
      <c r="S719" s="1807">
        <f t="shared" si="176"/>
        <v>14.04</v>
      </c>
      <c r="U719" s="1764">
        <f t="shared" si="177"/>
        <v>0</v>
      </c>
      <c r="V719" s="1764">
        <f t="shared" si="178"/>
        <v>0</v>
      </c>
      <c r="W719" s="1764">
        <f t="shared" si="179"/>
        <v>1996</v>
      </c>
      <c r="X719" s="1768">
        <v>1996</v>
      </c>
      <c r="Y719" s="1784">
        <v>616380</v>
      </c>
      <c r="Z719" s="1770">
        <v>42615</v>
      </c>
      <c r="AA719" s="1843" t="s">
        <v>104</v>
      </c>
      <c r="AB719" s="1780"/>
      <c r="AC719" s="1762"/>
      <c r="AE719" s="1762"/>
      <c r="AF719" s="1762"/>
      <c r="AG719" s="1762"/>
      <c r="AK719" s="1846"/>
      <c r="AL719" s="1846"/>
      <c r="AM719" s="1762"/>
      <c r="AP719" s="1762"/>
      <c r="AQ719" s="1762"/>
      <c r="AR719" s="1780"/>
      <c r="AS719" s="1780"/>
      <c r="AT719" s="1780"/>
      <c r="AU719" s="1780"/>
      <c r="AV719" s="1780"/>
      <c r="AW719" s="1762"/>
      <c r="AZ719" s="1762"/>
      <c r="BA719" s="1762"/>
    </row>
    <row r="720" spans="1:53" x14ac:dyDescent="0.25">
      <c r="A720" s="1866" t="s">
        <v>1522</v>
      </c>
      <c r="C720" s="1782" t="s">
        <v>1512</v>
      </c>
      <c r="D720" s="1762" t="s">
        <v>26</v>
      </c>
      <c r="E720" s="1762">
        <v>0</v>
      </c>
      <c r="F720" s="1762">
        <v>0</v>
      </c>
      <c r="G720" s="1762">
        <v>0</v>
      </c>
      <c r="H720" s="1762">
        <v>0</v>
      </c>
      <c r="I720" s="1783">
        <v>1</v>
      </c>
      <c r="J720" s="1783">
        <v>1</v>
      </c>
      <c r="L720" s="1764">
        <v>45</v>
      </c>
      <c r="N720" s="1764">
        <f t="shared" si="173"/>
        <v>27.5</v>
      </c>
      <c r="O720" s="1764">
        <v>27.5</v>
      </c>
      <c r="P720" s="1850">
        <f t="shared" si="174"/>
        <v>1</v>
      </c>
      <c r="Q720" s="1764">
        <v>0</v>
      </c>
      <c r="R720" s="1850">
        <f t="shared" si="175"/>
        <v>0</v>
      </c>
      <c r="S720" s="1807">
        <f t="shared" si="176"/>
        <v>0</v>
      </c>
      <c r="U720" s="1764">
        <f t="shared" si="177"/>
        <v>0</v>
      </c>
      <c r="V720" s="1764">
        <f t="shared" si="178"/>
        <v>0</v>
      </c>
      <c r="W720" s="1764">
        <f t="shared" si="179"/>
        <v>45</v>
      </c>
      <c r="X720" s="1768">
        <v>45</v>
      </c>
      <c r="Y720" s="1784">
        <v>616393</v>
      </c>
      <c r="Z720" s="1770">
        <v>42627</v>
      </c>
      <c r="AA720" s="1843" t="s">
        <v>104</v>
      </c>
      <c r="AB720" s="1780"/>
      <c r="AC720" s="1762"/>
      <c r="AE720" s="1762"/>
      <c r="AF720" s="1762"/>
      <c r="AG720" s="1762"/>
      <c r="AK720" s="1846"/>
      <c r="AL720" s="1846"/>
      <c r="AM720" s="1762"/>
      <c r="AP720" s="1762"/>
      <c r="AQ720" s="1762"/>
      <c r="AR720" s="1780"/>
      <c r="AS720" s="1780"/>
      <c r="AT720" s="1780"/>
      <c r="AU720" s="1780"/>
      <c r="AV720" s="1780"/>
      <c r="AW720" s="1762"/>
      <c r="AZ720" s="1762"/>
      <c r="BA720" s="1762"/>
    </row>
    <row r="721" spans="1:98" x14ac:dyDescent="0.25">
      <c r="A721" s="1866">
        <v>2016422</v>
      </c>
      <c r="C721" s="1782" t="s">
        <v>1514</v>
      </c>
      <c r="D721" s="1762" t="s">
        <v>352</v>
      </c>
      <c r="E721" s="1762">
        <v>3</v>
      </c>
      <c r="F721" s="1762">
        <v>21</v>
      </c>
      <c r="G721" s="1762">
        <v>18</v>
      </c>
      <c r="H721" s="1762">
        <v>6</v>
      </c>
      <c r="I721" s="1783">
        <v>1</v>
      </c>
      <c r="J721" s="1783">
        <v>1</v>
      </c>
      <c r="L721" s="1764">
        <v>5631.2</v>
      </c>
      <c r="N721" s="1764">
        <f t="shared" si="173"/>
        <v>4110.5200000000004</v>
      </c>
      <c r="O721" s="1764">
        <v>2948.17</v>
      </c>
      <c r="P721" s="1850">
        <f t="shared" si="174"/>
        <v>0.71722555783696462</v>
      </c>
      <c r="Q721" s="1764">
        <v>1162.3499999999999</v>
      </c>
      <c r="R721" s="1850">
        <f t="shared" si="175"/>
        <v>0.28277444216303527</v>
      </c>
      <c r="S721" s="1807">
        <f t="shared" si="176"/>
        <v>46.494</v>
      </c>
      <c r="U721" s="1764">
        <f t="shared" si="177"/>
        <v>0</v>
      </c>
      <c r="V721" s="1764">
        <f t="shared" si="178"/>
        <v>0</v>
      </c>
      <c r="W721" s="1764">
        <f t="shared" si="179"/>
        <v>5631.2</v>
      </c>
      <c r="X721" s="1768">
        <v>5631.2</v>
      </c>
      <c r="Y721" s="1784">
        <v>616519</v>
      </c>
      <c r="Z721" s="1770">
        <v>42660</v>
      </c>
      <c r="AA721" s="1843" t="s">
        <v>104</v>
      </c>
      <c r="AB721" s="1843"/>
    </row>
    <row r="722" spans="1:98" x14ac:dyDescent="0.25">
      <c r="A722" s="1866">
        <v>2016423</v>
      </c>
      <c r="C722" s="1782">
        <v>597616</v>
      </c>
      <c r="D722" s="1762" t="s">
        <v>26</v>
      </c>
      <c r="E722" s="1762">
        <v>1</v>
      </c>
      <c r="F722" s="1762">
        <v>7</v>
      </c>
      <c r="G722" s="1762">
        <v>6</v>
      </c>
      <c r="H722" s="1762">
        <v>2</v>
      </c>
      <c r="I722" s="1783">
        <v>1</v>
      </c>
      <c r="J722" s="1783">
        <v>1</v>
      </c>
      <c r="L722" s="1764">
        <v>1767</v>
      </c>
      <c r="M722" s="1764">
        <v>1862.42</v>
      </c>
      <c r="N722" s="1764">
        <f t="shared" si="173"/>
        <v>1263.46</v>
      </c>
      <c r="O722" s="1764">
        <v>944.86</v>
      </c>
      <c r="P722" s="1850">
        <f t="shared" si="174"/>
        <v>0.74783530938850462</v>
      </c>
      <c r="Q722" s="1764">
        <v>318.60000000000002</v>
      </c>
      <c r="R722" s="1850">
        <f t="shared" si="175"/>
        <v>0.25216469061149543</v>
      </c>
      <c r="S722" s="1807">
        <f t="shared" si="176"/>
        <v>12.744000000000002</v>
      </c>
      <c r="U722" s="1764">
        <f t="shared" si="177"/>
        <v>0</v>
      </c>
      <c r="V722" s="1764">
        <f t="shared" si="178"/>
        <v>0</v>
      </c>
      <c r="W722" s="1764">
        <f t="shared" si="179"/>
        <v>1767</v>
      </c>
      <c r="X722" s="1768">
        <v>1767</v>
      </c>
      <c r="Y722" s="1784">
        <v>616381</v>
      </c>
      <c r="Z722" s="1770">
        <v>42615</v>
      </c>
      <c r="AA722" s="1843" t="s">
        <v>104</v>
      </c>
      <c r="AB722" s="1843"/>
    </row>
    <row r="723" spans="1:98" x14ac:dyDescent="0.25">
      <c r="A723" s="1866" t="s">
        <v>1523</v>
      </c>
      <c r="C723" s="1782" t="s">
        <v>1515</v>
      </c>
      <c r="D723" s="1762" t="s">
        <v>26</v>
      </c>
      <c r="E723" s="1762">
        <v>0</v>
      </c>
      <c r="F723" s="1762">
        <v>0</v>
      </c>
      <c r="G723" s="1762">
        <v>0</v>
      </c>
      <c r="H723" s="1762">
        <v>0</v>
      </c>
      <c r="I723" s="1783">
        <v>1</v>
      </c>
      <c r="J723" s="1783">
        <v>1</v>
      </c>
      <c r="L723" s="1764">
        <v>45</v>
      </c>
      <c r="N723" s="1764">
        <f t="shared" si="173"/>
        <v>0</v>
      </c>
      <c r="O723" s="1764">
        <v>0</v>
      </c>
      <c r="P723" s="1850" t="str">
        <f t="shared" si="174"/>
        <v/>
      </c>
      <c r="Q723" s="1764">
        <v>0</v>
      </c>
      <c r="R723" s="1850" t="str">
        <f t="shared" si="175"/>
        <v/>
      </c>
      <c r="S723" s="1807">
        <f t="shared" si="176"/>
        <v>0</v>
      </c>
      <c r="U723" s="1764">
        <f t="shared" si="177"/>
        <v>0</v>
      </c>
      <c r="V723" s="1764">
        <f t="shared" si="178"/>
        <v>0</v>
      </c>
      <c r="W723" s="1764">
        <f t="shared" si="179"/>
        <v>45</v>
      </c>
      <c r="X723" s="1768">
        <v>45</v>
      </c>
      <c r="Y723" s="1784">
        <v>616394</v>
      </c>
      <c r="Z723" s="1770">
        <v>42627</v>
      </c>
      <c r="AA723" s="1843" t="s">
        <v>104</v>
      </c>
      <c r="AB723" s="1843"/>
    </row>
    <row r="724" spans="1:98" x14ac:dyDescent="0.25">
      <c r="A724" s="1866">
        <v>2016425</v>
      </c>
      <c r="C724" s="1782" t="s">
        <v>1516</v>
      </c>
      <c r="D724" s="1762" t="s">
        <v>26</v>
      </c>
      <c r="E724" s="1762">
        <v>1</v>
      </c>
      <c r="F724" s="1762">
        <v>1</v>
      </c>
      <c r="G724" s="1762">
        <v>2</v>
      </c>
      <c r="H724" s="1762">
        <v>0</v>
      </c>
      <c r="I724" s="1783">
        <v>1</v>
      </c>
      <c r="J724" s="1783">
        <v>1</v>
      </c>
      <c r="L724" s="1764">
        <v>575.95000000000005</v>
      </c>
      <c r="N724" s="1764">
        <f t="shared" si="173"/>
        <v>385</v>
      </c>
      <c r="O724" s="1764">
        <v>277</v>
      </c>
      <c r="P724" s="1850">
        <f t="shared" si="174"/>
        <v>0.7194805194805195</v>
      </c>
      <c r="Q724" s="1764">
        <v>108</v>
      </c>
      <c r="R724" s="1850">
        <f t="shared" si="175"/>
        <v>0.2805194805194805</v>
      </c>
      <c r="S724" s="1807">
        <f t="shared" si="176"/>
        <v>4.32</v>
      </c>
      <c r="U724" s="1764">
        <f t="shared" si="177"/>
        <v>0</v>
      </c>
      <c r="V724" s="1764">
        <f t="shared" si="178"/>
        <v>0</v>
      </c>
      <c r="W724" s="1764">
        <f t="shared" si="179"/>
        <v>575.95000000000005</v>
      </c>
      <c r="X724" s="1768">
        <v>575.95000000000005</v>
      </c>
      <c r="Y724" s="1784">
        <v>616493</v>
      </c>
      <c r="Z724" s="1770">
        <v>42660</v>
      </c>
      <c r="AA724" s="1843" t="s">
        <v>104</v>
      </c>
      <c r="AB724" s="1843"/>
    </row>
    <row r="725" spans="1:98" s="1936" customFormat="1" x14ac:dyDescent="0.25">
      <c r="A725" s="1866">
        <v>2016426</v>
      </c>
      <c r="B725" s="1935"/>
      <c r="C725" s="1935" t="s">
        <v>1518</v>
      </c>
      <c r="D725" s="1936" t="s">
        <v>1519</v>
      </c>
      <c r="E725" s="1936">
        <v>1</v>
      </c>
      <c r="F725" s="1936">
        <v>10</v>
      </c>
      <c r="G725" s="1936">
        <v>0</v>
      </c>
      <c r="H725" s="1936">
        <v>0</v>
      </c>
      <c r="I725" s="1937">
        <v>1</v>
      </c>
      <c r="J725" s="1937">
        <v>1</v>
      </c>
      <c r="K725" s="1948"/>
      <c r="L725" s="1938">
        <v>2004.32</v>
      </c>
      <c r="M725" s="1938"/>
      <c r="N725" s="1938">
        <f t="shared" si="173"/>
        <v>1099.28</v>
      </c>
      <c r="O725" s="1938">
        <v>878.78</v>
      </c>
      <c r="P725" s="1939">
        <f t="shared" si="174"/>
        <v>0.79941416199694348</v>
      </c>
      <c r="Q725" s="1938">
        <v>220.5</v>
      </c>
      <c r="R725" s="1939">
        <f t="shared" si="175"/>
        <v>0.20058583800305654</v>
      </c>
      <c r="S725" s="1940">
        <f t="shared" si="176"/>
        <v>8.82</v>
      </c>
      <c r="T725" s="1941"/>
      <c r="U725" s="1938">
        <f t="shared" si="177"/>
        <v>0</v>
      </c>
      <c r="V725" s="1938">
        <f t="shared" si="178"/>
        <v>0</v>
      </c>
      <c r="W725" s="1764">
        <f t="shared" si="179"/>
        <v>2004.32</v>
      </c>
      <c r="X725" s="1887">
        <v>2004.32</v>
      </c>
      <c r="Y725" s="1780">
        <v>616583</v>
      </c>
      <c r="Z725" s="1942">
        <v>42676</v>
      </c>
      <c r="AA725" s="1847" t="s">
        <v>104</v>
      </c>
      <c r="AB725" s="1847"/>
      <c r="AC725" s="1938"/>
      <c r="AE725" s="1943"/>
      <c r="AF725" s="1944"/>
      <c r="AG725" s="1944"/>
      <c r="AH725" s="1887"/>
      <c r="AI725" s="1780"/>
      <c r="AJ725" s="1780"/>
      <c r="AK725" s="1847"/>
      <c r="AL725" s="1847"/>
      <c r="AM725" s="1938"/>
      <c r="AP725" s="1944"/>
      <c r="AQ725" s="1944"/>
      <c r="AR725" s="1887"/>
      <c r="AS725" s="1780"/>
      <c r="AT725" s="1780"/>
      <c r="AU725" s="1847"/>
      <c r="AV725" s="1847"/>
      <c r="AW725" s="1938"/>
      <c r="AZ725" s="1944"/>
      <c r="BA725" s="1944"/>
      <c r="BB725" s="1780"/>
      <c r="BC725" s="1780"/>
      <c r="BD725" s="1780"/>
      <c r="BE725" s="1780"/>
      <c r="BF725" s="1780"/>
      <c r="BL725" s="1780"/>
      <c r="BM725" s="1780"/>
      <c r="BN725" s="1780"/>
      <c r="BO725" s="1780"/>
      <c r="BP725" s="1780"/>
      <c r="BV725" s="1780"/>
      <c r="BW725" s="1780"/>
      <c r="BX725" s="1780"/>
      <c r="BY725" s="1780"/>
      <c r="BZ725" s="1780"/>
      <c r="CF725" s="1780"/>
      <c r="CG725" s="1780"/>
      <c r="CH725" s="1780"/>
      <c r="CI725" s="1780"/>
      <c r="CJ725" s="1780"/>
      <c r="CP725" s="1780"/>
      <c r="CQ725" s="1780"/>
      <c r="CR725" s="1780"/>
      <c r="CS725" s="1780"/>
      <c r="CT725" s="1780"/>
    </row>
    <row r="726" spans="1:98" x14ac:dyDescent="0.25">
      <c r="A726" s="1866" t="s">
        <v>1524</v>
      </c>
      <c r="C726" s="1782" t="s">
        <v>1593</v>
      </c>
      <c r="D726" s="1762" t="s">
        <v>26</v>
      </c>
      <c r="E726" s="1762">
        <v>0</v>
      </c>
      <c r="F726" s="1762">
        <v>0</v>
      </c>
      <c r="G726" s="1762">
        <v>0</v>
      </c>
      <c r="H726" s="1762">
        <v>0</v>
      </c>
      <c r="I726" s="1783">
        <v>1</v>
      </c>
      <c r="J726" s="1783">
        <v>1</v>
      </c>
      <c r="L726" s="1764">
        <v>44.82</v>
      </c>
      <c r="N726" s="1764">
        <f t="shared" si="173"/>
        <v>14.91</v>
      </c>
      <c r="O726" s="1764">
        <v>14.91</v>
      </c>
      <c r="P726" s="1850">
        <f t="shared" si="174"/>
        <v>1</v>
      </c>
      <c r="Q726" s="1764">
        <v>0</v>
      </c>
      <c r="R726" s="1850">
        <f t="shared" si="175"/>
        <v>0</v>
      </c>
      <c r="S726" s="1807">
        <f t="shared" si="176"/>
        <v>0</v>
      </c>
      <c r="U726" s="1764">
        <f t="shared" si="177"/>
        <v>0</v>
      </c>
      <c r="V726" s="1764">
        <f t="shared" si="178"/>
        <v>0</v>
      </c>
      <c r="W726" s="1764">
        <f t="shared" si="179"/>
        <v>44.82</v>
      </c>
      <c r="X726" s="1768">
        <v>44.82</v>
      </c>
      <c r="Y726" s="1784">
        <v>616395</v>
      </c>
      <c r="Z726" s="1770">
        <v>42627</v>
      </c>
      <c r="AA726" s="1843" t="s">
        <v>104</v>
      </c>
      <c r="AB726" s="1843"/>
    </row>
    <row r="727" spans="1:98" x14ac:dyDescent="0.25">
      <c r="A727" s="1866">
        <v>2016428</v>
      </c>
      <c r="C727" s="1782">
        <v>597916</v>
      </c>
      <c r="D727" s="1762" t="s">
        <v>26</v>
      </c>
      <c r="E727" s="1762">
        <v>1</v>
      </c>
      <c r="F727" s="1762">
        <v>11</v>
      </c>
      <c r="G727" s="1762">
        <v>6</v>
      </c>
      <c r="H727" s="1762">
        <v>3</v>
      </c>
      <c r="I727" s="1783">
        <v>1</v>
      </c>
      <c r="J727" s="1783">
        <v>1</v>
      </c>
      <c r="L727" s="1764">
        <v>4558</v>
      </c>
      <c r="M727" s="1764">
        <v>4380.05</v>
      </c>
      <c r="N727" s="1764">
        <f t="shared" si="173"/>
        <v>2964.34</v>
      </c>
      <c r="O727" s="1764">
        <v>2322.19</v>
      </c>
      <c r="P727" s="1850">
        <f t="shared" si="174"/>
        <v>0.78337505144484099</v>
      </c>
      <c r="Q727" s="1764">
        <v>642.15</v>
      </c>
      <c r="R727" s="1850">
        <f t="shared" si="175"/>
        <v>0.21662494855515896</v>
      </c>
      <c r="S727" s="1807">
        <f t="shared" si="176"/>
        <v>25.686</v>
      </c>
      <c r="U727" s="1764">
        <f t="shared" si="177"/>
        <v>0</v>
      </c>
      <c r="V727" s="1764">
        <f t="shared" si="178"/>
        <v>0</v>
      </c>
      <c r="W727" s="1764">
        <f t="shared" si="179"/>
        <v>4558</v>
      </c>
      <c r="X727" s="1768">
        <v>4558</v>
      </c>
      <c r="Y727" s="1784">
        <v>616382</v>
      </c>
      <c r="Z727" s="1770">
        <v>42615</v>
      </c>
      <c r="AA727" s="1843" t="s">
        <v>104</v>
      </c>
      <c r="AB727" s="1843"/>
    </row>
    <row r="728" spans="1:98" x14ac:dyDescent="0.25">
      <c r="A728" s="1866">
        <v>2016429</v>
      </c>
      <c r="C728" s="1782" t="s">
        <v>1525</v>
      </c>
      <c r="D728" s="1762" t="s">
        <v>352</v>
      </c>
      <c r="E728" s="1762">
        <v>2</v>
      </c>
      <c r="F728" s="1762">
        <v>14</v>
      </c>
      <c r="G728" s="1762">
        <v>12</v>
      </c>
      <c r="H728" s="1762">
        <v>4</v>
      </c>
      <c r="I728" s="1783">
        <v>1</v>
      </c>
      <c r="J728" s="1783">
        <v>1</v>
      </c>
      <c r="L728" s="1764">
        <v>3836.02</v>
      </c>
      <c r="N728" s="1764">
        <f t="shared" si="173"/>
        <v>2820.65</v>
      </c>
      <c r="O728" s="1764">
        <v>2119.5500000000002</v>
      </c>
      <c r="P728" s="1850">
        <f t="shared" si="174"/>
        <v>0.75144027085955367</v>
      </c>
      <c r="Q728" s="1764">
        <v>701.1</v>
      </c>
      <c r="R728" s="1850">
        <f t="shared" si="175"/>
        <v>0.24855972914044636</v>
      </c>
      <c r="S728" s="1807">
        <f t="shared" si="176"/>
        <v>28.044</v>
      </c>
      <c r="U728" s="1764">
        <f t="shared" si="177"/>
        <v>0</v>
      </c>
      <c r="V728" s="1764">
        <f t="shared" si="178"/>
        <v>0</v>
      </c>
      <c r="W728" s="1764">
        <f t="shared" si="179"/>
        <v>3836.02</v>
      </c>
      <c r="X728" s="1768">
        <v>3836.02</v>
      </c>
      <c r="Y728" s="1784">
        <v>616531</v>
      </c>
      <c r="Z728" s="1770">
        <v>42660</v>
      </c>
      <c r="AA728" s="1843" t="s">
        <v>104</v>
      </c>
      <c r="AB728" s="1843"/>
    </row>
    <row r="729" spans="1:98" x14ac:dyDescent="0.25">
      <c r="A729" s="1866" t="s">
        <v>1589</v>
      </c>
      <c r="C729" s="1782" t="s">
        <v>1526</v>
      </c>
      <c r="D729" s="1762" t="s">
        <v>352</v>
      </c>
      <c r="E729" s="1762">
        <v>2</v>
      </c>
      <c r="F729" s="1762">
        <v>26</v>
      </c>
      <c r="G729" s="1762">
        <v>0</v>
      </c>
      <c r="H729" s="1762">
        <v>0</v>
      </c>
      <c r="I729" s="1783">
        <v>1</v>
      </c>
      <c r="J729" s="1783">
        <v>1</v>
      </c>
      <c r="L729" s="1764">
        <v>2875.13</v>
      </c>
      <c r="N729" s="1764">
        <f t="shared" si="173"/>
        <v>1803.96</v>
      </c>
      <c r="O729" s="1764">
        <v>1370.16</v>
      </c>
      <c r="P729" s="1850">
        <f t="shared" si="174"/>
        <v>0.75952903612053491</v>
      </c>
      <c r="Q729" s="1764">
        <v>433.8</v>
      </c>
      <c r="R729" s="1850">
        <f t="shared" si="175"/>
        <v>0.24047096387946518</v>
      </c>
      <c r="S729" s="1807">
        <f t="shared" si="176"/>
        <v>17.352</v>
      </c>
      <c r="U729" s="1764">
        <f t="shared" si="177"/>
        <v>0</v>
      </c>
      <c r="V729" s="1764">
        <f t="shared" si="178"/>
        <v>0</v>
      </c>
      <c r="W729" s="1764">
        <f t="shared" si="179"/>
        <v>2875.13</v>
      </c>
      <c r="X729" s="1768">
        <v>2875.13</v>
      </c>
      <c r="Y729" s="1784">
        <v>616532</v>
      </c>
      <c r="Z729" s="1770">
        <v>42660</v>
      </c>
      <c r="AA729" s="1843" t="s">
        <v>104</v>
      </c>
      <c r="AB729" s="1843"/>
    </row>
    <row r="730" spans="1:98" x14ac:dyDescent="0.25">
      <c r="A730" s="1866" t="s">
        <v>1530</v>
      </c>
      <c r="C730" s="1782" t="s">
        <v>1527</v>
      </c>
      <c r="D730" s="1762" t="s">
        <v>307</v>
      </c>
      <c r="E730" s="1762">
        <v>0</v>
      </c>
      <c r="F730" s="1762">
        <v>6</v>
      </c>
      <c r="G730" s="1762">
        <v>3</v>
      </c>
      <c r="H730" s="1762">
        <v>0</v>
      </c>
      <c r="I730" s="1783">
        <v>1</v>
      </c>
      <c r="J730" s="1783">
        <v>1</v>
      </c>
      <c r="L730" s="1764">
        <v>1303.58</v>
      </c>
      <c r="N730" s="1764">
        <f t="shared" si="173"/>
        <v>769.9</v>
      </c>
      <c r="O730" s="1764">
        <v>607.9</v>
      </c>
      <c r="P730" s="1850">
        <f t="shared" si="174"/>
        <v>0.78958306273542023</v>
      </c>
      <c r="Q730" s="1764">
        <v>162</v>
      </c>
      <c r="R730" s="1850">
        <f t="shared" si="175"/>
        <v>0.21041693726457983</v>
      </c>
      <c r="S730" s="1807">
        <f t="shared" si="176"/>
        <v>6.48</v>
      </c>
      <c r="U730" s="1764">
        <f t="shared" si="177"/>
        <v>0</v>
      </c>
      <c r="V730" s="1764">
        <f t="shared" si="178"/>
        <v>0</v>
      </c>
      <c r="W730" s="1764">
        <f t="shared" si="179"/>
        <v>1303.58</v>
      </c>
      <c r="X730" s="1768">
        <v>1303.58</v>
      </c>
      <c r="Y730" s="1784">
        <v>616485</v>
      </c>
      <c r="Z730" s="1770">
        <v>42646</v>
      </c>
      <c r="AA730" s="1843" t="s">
        <v>104</v>
      </c>
      <c r="AB730" s="1843"/>
    </row>
    <row r="731" spans="1:98" x14ac:dyDescent="0.25">
      <c r="A731" s="1866">
        <v>2016432</v>
      </c>
      <c r="C731" s="1782">
        <v>594416</v>
      </c>
      <c r="D731" s="1762" t="s">
        <v>26</v>
      </c>
      <c r="E731" s="1762">
        <v>1</v>
      </c>
      <c r="F731" s="1762">
        <v>10</v>
      </c>
      <c r="G731" s="1762">
        <v>5</v>
      </c>
      <c r="H731" s="1762">
        <v>3</v>
      </c>
      <c r="I731" s="1783">
        <v>1</v>
      </c>
      <c r="J731" s="1783">
        <v>1</v>
      </c>
      <c r="K731" s="1919" t="s">
        <v>1067</v>
      </c>
      <c r="L731" s="1764">
        <v>4400.87</v>
      </c>
      <c r="M731" s="1764">
        <v>4400.87</v>
      </c>
      <c r="N731" s="1764">
        <f t="shared" si="173"/>
        <v>2733.6600000000003</v>
      </c>
      <c r="O731" s="1764">
        <v>2089.2600000000002</v>
      </c>
      <c r="P731" s="1850">
        <f t="shared" si="174"/>
        <v>0.76427207480081649</v>
      </c>
      <c r="Q731" s="1764">
        <v>644.4</v>
      </c>
      <c r="R731" s="1850">
        <f t="shared" si="175"/>
        <v>0.23572792519918348</v>
      </c>
      <c r="S731" s="1807">
        <f t="shared" si="176"/>
        <v>25.776</v>
      </c>
      <c r="U731" s="1764">
        <f t="shared" si="177"/>
        <v>0</v>
      </c>
      <c r="V731" s="1764">
        <f t="shared" si="178"/>
        <v>0</v>
      </c>
      <c r="W731" s="1764">
        <f t="shared" si="179"/>
        <v>4400.87</v>
      </c>
      <c r="X731" s="1768">
        <v>4400.87</v>
      </c>
      <c r="Y731" s="1784">
        <v>616383</v>
      </c>
      <c r="Z731" s="1770">
        <v>42615</v>
      </c>
      <c r="AA731" s="1843" t="s">
        <v>104</v>
      </c>
      <c r="AB731" s="1843"/>
    </row>
    <row r="732" spans="1:98" x14ac:dyDescent="0.25">
      <c r="A732" s="1866" t="s">
        <v>1569</v>
      </c>
      <c r="C732" s="1782" t="s">
        <v>1528</v>
      </c>
      <c r="D732" s="1762" t="s">
        <v>352</v>
      </c>
      <c r="E732" s="1762">
        <v>1</v>
      </c>
      <c r="F732" s="1762">
        <v>112</v>
      </c>
      <c r="G732" s="1762">
        <v>0</v>
      </c>
      <c r="H732" s="1762">
        <v>0</v>
      </c>
      <c r="I732" s="1783">
        <v>1</v>
      </c>
      <c r="J732" s="1783">
        <v>1</v>
      </c>
      <c r="L732" s="1764">
        <v>12500</v>
      </c>
      <c r="N732" s="1764">
        <f t="shared" si="173"/>
        <v>8503.89</v>
      </c>
      <c r="O732" s="1764">
        <v>6535.49</v>
      </c>
      <c r="P732" s="1850">
        <f t="shared" si="174"/>
        <v>0.76852946122304033</v>
      </c>
      <c r="Q732" s="1764">
        <v>1968.4</v>
      </c>
      <c r="R732" s="1850">
        <f t="shared" si="175"/>
        <v>0.23147053877695975</v>
      </c>
      <c r="S732" s="1807">
        <f t="shared" si="176"/>
        <v>78.736000000000004</v>
      </c>
      <c r="U732" s="1764">
        <f t="shared" si="177"/>
        <v>0</v>
      </c>
      <c r="V732" s="1764">
        <f t="shared" si="178"/>
        <v>0</v>
      </c>
      <c r="W732" s="1764">
        <f t="shared" si="179"/>
        <v>12500</v>
      </c>
      <c r="X732" s="1768">
        <v>12500</v>
      </c>
      <c r="Y732" s="1784">
        <v>616572</v>
      </c>
      <c r="Z732" s="1770">
        <v>42671</v>
      </c>
      <c r="AA732" s="1843" t="s">
        <v>104</v>
      </c>
      <c r="AB732" s="1843"/>
    </row>
    <row r="733" spans="1:98" x14ac:dyDescent="0.25">
      <c r="A733" s="1866" t="s">
        <v>1535</v>
      </c>
      <c r="C733" s="1782" t="s">
        <v>1532</v>
      </c>
      <c r="D733" s="1762" t="s">
        <v>26</v>
      </c>
      <c r="E733" s="1762">
        <v>0</v>
      </c>
      <c r="F733" s="1762">
        <v>0</v>
      </c>
      <c r="G733" s="1762">
        <v>0</v>
      </c>
      <c r="H733" s="1762">
        <v>0</v>
      </c>
      <c r="I733" s="1783">
        <v>1</v>
      </c>
      <c r="J733" s="1783">
        <v>1</v>
      </c>
      <c r="L733" s="1764">
        <v>45.46</v>
      </c>
      <c r="N733" s="1764">
        <f t="shared" si="173"/>
        <v>22.78</v>
      </c>
      <c r="O733" s="1764">
        <v>22.78</v>
      </c>
      <c r="P733" s="1850">
        <f t="shared" si="174"/>
        <v>1</v>
      </c>
      <c r="Q733" s="1764">
        <v>0</v>
      </c>
      <c r="R733" s="1850">
        <f t="shared" si="175"/>
        <v>0</v>
      </c>
      <c r="S733" s="1807">
        <f t="shared" si="176"/>
        <v>0</v>
      </c>
      <c r="U733" s="1764">
        <f t="shared" si="177"/>
        <v>0</v>
      </c>
      <c r="V733" s="1764">
        <f t="shared" si="178"/>
        <v>0</v>
      </c>
      <c r="W733" s="1764">
        <f t="shared" si="179"/>
        <v>45.46</v>
      </c>
      <c r="X733" s="1768">
        <v>45.46</v>
      </c>
      <c r="Y733" s="1784">
        <v>616396</v>
      </c>
      <c r="Z733" s="1770">
        <v>42627</v>
      </c>
      <c r="AA733" s="1843" t="s">
        <v>104</v>
      </c>
      <c r="AB733" s="1843"/>
    </row>
    <row r="734" spans="1:98" x14ac:dyDescent="0.25">
      <c r="A734" s="1866">
        <v>2016435</v>
      </c>
      <c r="C734" s="1782" t="s">
        <v>1536</v>
      </c>
      <c r="D734" s="1762" t="s">
        <v>26</v>
      </c>
      <c r="E734" s="1762">
        <v>1</v>
      </c>
      <c r="F734" s="1762">
        <v>4</v>
      </c>
      <c r="G734" s="1762">
        <v>2</v>
      </c>
      <c r="H734" s="1762">
        <v>2</v>
      </c>
      <c r="I734" s="1783">
        <v>1</v>
      </c>
      <c r="J734" s="1783">
        <v>1</v>
      </c>
      <c r="K734" s="1919" t="s">
        <v>1078</v>
      </c>
      <c r="L734" s="1764">
        <v>1168</v>
      </c>
      <c r="M734" s="1764">
        <v>1316.66</v>
      </c>
      <c r="N734" s="1764">
        <f t="shared" si="173"/>
        <v>889.27</v>
      </c>
      <c r="O734" s="1764">
        <v>634.12</v>
      </c>
      <c r="P734" s="1850">
        <f t="shared" si="174"/>
        <v>0.71307926726416049</v>
      </c>
      <c r="Q734" s="1764">
        <v>255.15</v>
      </c>
      <c r="R734" s="1850">
        <f t="shared" si="175"/>
        <v>0.28692073273583951</v>
      </c>
      <c r="S734" s="1807">
        <f t="shared" si="176"/>
        <v>10.206</v>
      </c>
      <c r="U734" s="1764">
        <f t="shared" si="177"/>
        <v>0</v>
      </c>
      <c r="V734" s="1764">
        <f t="shared" si="178"/>
        <v>0</v>
      </c>
      <c r="W734" s="1764">
        <f t="shared" si="179"/>
        <v>1168</v>
      </c>
      <c r="X734" s="1768">
        <v>1168</v>
      </c>
      <c r="Y734" s="1784">
        <v>616397</v>
      </c>
      <c r="Z734" s="1770">
        <v>42627</v>
      </c>
      <c r="AA734" s="1843" t="s">
        <v>104</v>
      </c>
      <c r="AB734" s="1843"/>
    </row>
    <row r="735" spans="1:98" x14ac:dyDescent="0.25">
      <c r="A735" s="1866" t="s">
        <v>1538</v>
      </c>
      <c r="C735" s="1782" t="s">
        <v>1537</v>
      </c>
      <c r="D735" s="1762" t="s">
        <v>26</v>
      </c>
      <c r="E735" s="1762">
        <v>1</v>
      </c>
      <c r="F735" s="1762">
        <v>14</v>
      </c>
      <c r="G735" s="1762">
        <v>0</v>
      </c>
      <c r="H735" s="1762">
        <v>0</v>
      </c>
      <c r="I735" s="1783">
        <v>1</v>
      </c>
      <c r="J735" s="1783">
        <v>1</v>
      </c>
      <c r="K735" s="1919" t="s">
        <v>1067</v>
      </c>
      <c r="L735" s="1764">
        <v>1067.8699999999999</v>
      </c>
      <c r="N735" s="1764">
        <f t="shared" si="173"/>
        <v>741.18000000000006</v>
      </c>
      <c r="O735" s="1764">
        <v>538.23</v>
      </c>
      <c r="P735" s="1850">
        <f t="shared" si="174"/>
        <v>0.72617987533392692</v>
      </c>
      <c r="Q735" s="1764">
        <v>202.95</v>
      </c>
      <c r="R735" s="1850">
        <f t="shared" si="175"/>
        <v>0.27382012466607297</v>
      </c>
      <c r="S735" s="1807">
        <f t="shared" si="176"/>
        <v>8.1180000000000003</v>
      </c>
      <c r="U735" s="1764">
        <f t="shared" si="177"/>
        <v>0</v>
      </c>
      <c r="V735" s="1764">
        <f t="shared" si="178"/>
        <v>0</v>
      </c>
      <c r="W735" s="1764">
        <f t="shared" si="179"/>
        <v>1067.8700000000001</v>
      </c>
      <c r="X735" s="1768">
        <v>424.29</v>
      </c>
      <c r="Y735" s="1784">
        <v>616452</v>
      </c>
      <c r="Z735" s="1770">
        <v>42648</v>
      </c>
      <c r="AA735" s="1843" t="s">
        <v>104</v>
      </c>
      <c r="AB735" s="1843"/>
      <c r="AC735" s="1764">
        <v>643.58000000000004</v>
      </c>
      <c r="AD735" s="1762">
        <v>616490</v>
      </c>
      <c r="AE735" s="1773">
        <v>42660</v>
      </c>
      <c r="AF735" s="1844" t="s">
        <v>104</v>
      </c>
    </row>
    <row r="736" spans="1:98" x14ac:dyDescent="0.25">
      <c r="A736" s="1866">
        <v>2016437</v>
      </c>
      <c r="C736" s="1782">
        <v>536516</v>
      </c>
      <c r="D736" s="1762" t="s">
        <v>26</v>
      </c>
      <c r="E736" s="1762">
        <v>1</v>
      </c>
      <c r="F736" s="1762">
        <v>8</v>
      </c>
      <c r="G736" s="1762">
        <v>7</v>
      </c>
      <c r="H736" s="1762">
        <v>3</v>
      </c>
      <c r="I736" s="1783">
        <v>1</v>
      </c>
      <c r="J736" s="1783">
        <v>1</v>
      </c>
      <c r="L736" s="1764">
        <v>2972</v>
      </c>
      <c r="M736" s="1764">
        <v>2851</v>
      </c>
      <c r="N736" s="1764">
        <f t="shared" si="173"/>
        <v>1933.5300000000002</v>
      </c>
      <c r="O736" s="1764">
        <v>1480.38</v>
      </c>
      <c r="P736" s="1850">
        <f t="shared" si="174"/>
        <v>0.76563590945059035</v>
      </c>
      <c r="Q736" s="1764">
        <v>453.15</v>
      </c>
      <c r="R736" s="1850">
        <f t="shared" si="175"/>
        <v>0.2343640905494096</v>
      </c>
      <c r="S736" s="1807">
        <f t="shared" si="176"/>
        <v>18.125999999999998</v>
      </c>
      <c r="U736" s="1764">
        <f t="shared" si="177"/>
        <v>0</v>
      </c>
      <c r="V736" s="1764">
        <f t="shared" si="178"/>
        <v>0</v>
      </c>
      <c r="W736" s="1764">
        <f t="shared" si="179"/>
        <v>2972</v>
      </c>
      <c r="X736" s="1768">
        <v>2972</v>
      </c>
      <c r="Y736" s="1784">
        <v>616398</v>
      </c>
      <c r="Z736" s="1770">
        <v>42627</v>
      </c>
      <c r="AA736" s="1843" t="s">
        <v>104</v>
      </c>
      <c r="AB736" s="1843"/>
    </row>
    <row r="737" spans="1:53" x14ac:dyDescent="0.25">
      <c r="A737" s="1866">
        <v>2016438</v>
      </c>
      <c r="C737" s="1782">
        <v>570616</v>
      </c>
      <c r="D737" s="1762" t="s">
        <v>26</v>
      </c>
      <c r="E737" s="1762">
        <v>1</v>
      </c>
      <c r="F737" s="1762">
        <v>11</v>
      </c>
      <c r="G737" s="1762">
        <v>4</v>
      </c>
      <c r="H737" s="1762">
        <v>3</v>
      </c>
      <c r="I737" s="1783">
        <v>1</v>
      </c>
      <c r="J737" s="1783">
        <v>1</v>
      </c>
      <c r="L737" s="1764">
        <v>3370</v>
      </c>
      <c r="M737" s="1764">
        <v>3401.55</v>
      </c>
      <c r="N737" s="1764">
        <f t="shared" si="173"/>
        <v>2305.7200000000003</v>
      </c>
      <c r="O737" s="1764">
        <v>1787.72</v>
      </c>
      <c r="P737" s="1850">
        <f t="shared" si="174"/>
        <v>0.7753413250524781</v>
      </c>
      <c r="Q737" s="1764">
        <v>518</v>
      </c>
      <c r="R737" s="1850">
        <f t="shared" si="175"/>
        <v>0.22465867494752179</v>
      </c>
      <c r="S737" s="1807">
        <f t="shared" si="176"/>
        <v>20.72</v>
      </c>
      <c r="U737" s="1764">
        <f t="shared" si="177"/>
        <v>0</v>
      </c>
      <c r="V737" s="1764">
        <f t="shared" si="178"/>
        <v>0</v>
      </c>
      <c r="W737" s="1764">
        <f t="shared" si="179"/>
        <v>3370</v>
      </c>
      <c r="X737" s="1768">
        <v>3370</v>
      </c>
      <c r="Y737" s="1784">
        <v>616390</v>
      </c>
      <c r="Z737" s="1770">
        <v>42627</v>
      </c>
      <c r="AA737" s="1843" t="s">
        <v>104</v>
      </c>
      <c r="AB737" s="1780"/>
      <c r="AC737" s="1762"/>
      <c r="AE737" s="1762"/>
      <c r="AF737" s="1762"/>
      <c r="AG737" s="1762"/>
      <c r="AH737" s="1780"/>
      <c r="AK737" s="1780"/>
      <c r="AL737" s="1780"/>
      <c r="AM737" s="1762"/>
      <c r="AP737" s="1762"/>
      <c r="AQ737" s="1762"/>
      <c r="AR737" s="1780"/>
      <c r="AS737" s="1780"/>
      <c r="AT737" s="1780"/>
      <c r="AU737" s="1780"/>
      <c r="AV737" s="1780"/>
      <c r="AW737" s="1762"/>
      <c r="AZ737" s="1762"/>
      <c r="BA737" s="1762"/>
    </row>
    <row r="738" spans="1:53" x14ac:dyDescent="0.25">
      <c r="A738" s="1866" t="s">
        <v>1541</v>
      </c>
      <c r="C738" s="1782" t="s">
        <v>1539</v>
      </c>
      <c r="D738" s="1762" t="s">
        <v>26</v>
      </c>
      <c r="E738" s="1762">
        <v>1</v>
      </c>
      <c r="F738" s="1762">
        <v>9</v>
      </c>
      <c r="G738" s="1762">
        <v>5</v>
      </c>
      <c r="H738" s="1762">
        <v>2</v>
      </c>
      <c r="I738" s="1783">
        <v>1</v>
      </c>
      <c r="J738" s="1783">
        <v>1</v>
      </c>
      <c r="L738" s="1764">
        <v>5531</v>
      </c>
      <c r="M738" s="1764">
        <v>5750.3</v>
      </c>
      <c r="N738" s="1764">
        <f t="shared" si="173"/>
        <v>3875</v>
      </c>
      <c r="O738" s="1764">
        <v>3397.55</v>
      </c>
      <c r="P738" s="1850">
        <f t="shared" si="174"/>
        <v>0.87678709677419364</v>
      </c>
      <c r="Q738" s="1764">
        <v>477.45</v>
      </c>
      <c r="R738" s="1850">
        <f t="shared" si="175"/>
        <v>0.12321290322580646</v>
      </c>
      <c r="S738" s="1807">
        <f t="shared" si="176"/>
        <v>19.097999999999999</v>
      </c>
      <c r="U738" s="1764">
        <f t="shared" si="177"/>
        <v>0</v>
      </c>
      <c r="V738" s="1764">
        <f t="shared" si="178"/>
        <v>0</v>
      </c>
      <c r="W738" s="1764">
        <f t="shared" si="179"/>
        <v>5531</v>
      </c>
      <c r="X738" s="1768">
        <v>5531</v>
      </c>
      <c r="Y738" s="1784">
        <v>616399</v>
      </c>
      <c r="Z738" s="1770">
        <v>42627</v>
      </c>
      <c r="AA738" s="1843" t="s">
        <v>104</v>
      </c>
      <c r="AB738" s="1780"/>
      <c r="AC738" s="1762"/>
      <c r="AE738" s="1762"/>
      <c r="AF738" s="1762"/>
      <c r="AG738" s="1762"/>
      <c r="AH738" s="1780"/>
      <c r="AK738" s="1780"/>
      <c r="AL738" s="1780"/>
      <c r="AM738" s="1762"/>
      <c r="AP738" s="1762"/>
      <c r="AQ738" s="1762"/>
      <c r="AR738" s="1780"/>
      <c r="AS738" s="1780"/>
      <c r="AT738" s="1780"/>
      <c r="AU738" s="1780"/>
      <c r="AV738" s="1780"/>
      <c r="AW738" s="1762"/>
      <c r="AZ738" s="1762"/>
      <c r="BA738" s="1762"/>
    </row>
    <row r="739" spans="1:53" x14ac:dyDescent="0.25">
      <c r="A739" s="1866">
        <v>2016440</v>
      </c>
      <c r="C739" s="1782">
        <v>534616</v>
      </c>
      <c r="D739" s="1762" t="s">
        <v>26</v>
      </c>
      <c r="E739" s="1762">
        <v>1</v>
      </c>
      <c r="F739" s="1762">
        <v>8</v>
      </c>
      <c r="G739" s="1762">
        <v>5</v>
      </c>
      <c r="H739" s="1762">
        <v>3</v>
      </c>
      <c r="I739" s="1783">
        <v>1</v>
      </c>
      <c r="J739" s="1783">
        <v>1</v>
      </c>
      <c r="L739" s="1764">
        <v>2471</v>
      </c>
      <c r="M739" s="1764">
        <v>2653.27</v>
      </c>
      <c r="N739" s="1764">
        <f t="shared" si="173"/>
        <v>1800.41</v>
      </c>
      <c r="O739" s="1764">
        <v>1379.66</v>
      </c>
      <c r="P739" s="1850">
        <f t="shared" si="174"/>
        <v>0.76630323093073249</v>
      </c>
      <c r="Q739" s="1764">
        <v>420.75</v>
      </c>
      <c r="R739" s="1850">
        <f t="shared" si="175"/>
        <v>0.23369676906926753</v>
      </c>
      <c r="S739" s="1807">
        <f t="shared" si="176"/>
        <v>16.829999999999998</v>
      </c>
      <c r="U739" s="1764">
        <f t="shared" si="177"/>
        <v>0</v>
      </c>
      <c r="V739" s="1764">
        <f t="shared" si="178"/>
        <v>0</v>
      </c>
      <c r="W739" s="1764">
        <f t="shared" si="179"/>
        <v>2471</v>
      </c>
      <c r="X739" s="1768">
        <v>2471</v>
      </c>
      <c r="Y739" s="1784">
        <v>616400</v>
      </c>
      <c r="Z739" s="1770">
        <v>42627</v>
      </c>
      <c r="AA739" s="1843" t="s">
        <v>104</v>
      </c>
      <c r="AB739" s="1780"/>
      <c r="AC739" s="1762"/>
      <c r="AE739" s="1762"/>
      <c r="AF739" s="1762"/>
      <c r="AG739" s="1762"/>
      <c r="AH739" s="1780"/>
      <c r="AK739" s="1780"/>
      <c r="AL739" s="1780"/>
      <c r="AM739" s="1762"/>
      <c r="AP739" s="1762"/>
      <c r="AQ739" s="1762"/>
      <c r="AR739" s="1780"/>
      <c r="AS739" s="1780"/>
      <c r="AT739" s="1780"/>
      <c r="AU739" s="1780"/>
      <c r="AV739" s="1780"/>
      <c r="AW739" s="1762"/>
      <c r="AZ739" s="1762"/>
      <c r="BA739" s="1762"/>
    </row>
    <row r="740" spans="1:53" x14ac:dyDescent="0.25">
      <c r="A740" s="1866">
        <v>2016441</v>
      </c>
      <c r="C740" s="1782">
        <v>534516</v>
      </c>
      <c r="D740" s="1762" t="s">
        <v>26</v>
      </c>
      <c r="E740" s="1762">
        <v>1</v>
      </c>
      <c r="F740" s="1762">
        <v>10</v>
      </c>
      <c r="G740" s="1762">
        <v>7</v>
      </c>
      <c r="H740" s="1762">
        <v>4</v>
      </c>
      <c r="I740" s="1783">
        <v>1</v>
      </c>
      <c r="J740" s="1783">
        <v>1</v>
      </c>
      <c r="L740" s="1764">
        <v>3193</v>
      </c>
      <c r="N740" s="1764">
        <f t="shared" si="173"/>
        <v>2157.89</v>
      </c>
      <c r="O740" s="1764">
        <v>1630.04</v>
      </c>
      <c r="P740" s="1850">
        <f t="shared" si="174"/>
        <v>0.75538604840839896</v>
      </c>
      <c r="Q740" s="1764">
        <v>527.85</v>
      </c>
      <c r="R740" s="1850">
        <f t="shared" si="175"/>
        <v>0.24461395159160107</v>
      </c>
      <c r="S740" s="1807">
        <f t="shared" si="176"/>
        <v>21.114000000000001</v>
      </c>
      <c r="U740" s="1764">
        <f t="shared" si="177"/>
        <v>0</v>
      </c>
      <c r="V740" s="1764">
        <f t="shared" si="178"/>
        <v>0</v>
      </c>
      <c r="W740" s="1764">
        <f t="shared" si="179"/>
        <v>3193</v>
      </c>
      <c r="X740" s="1768">
        <v>3193</v>
      </c>
      <c r="Y740" s="1784">
        <v>616401</v>
      </c>
      <c r="Z740" s="1770">
        <v>42627</v>
      </c>
      <c r="AA740" s="1843" t="s">
        <v>104</v>
      </c>
      <c r="AB740" s="1780"/>
      <c r="AC740" s="1762"/>
      <c r="AE740" s="1762"/>
      <c r="AF740" s="1762"/>
      <c r="AG740" s="1762"/>
      <c r="AH740" s="1780"/>
      <c r="AK740" s="1780"/>
      <c r="AL740" s="1780"/>
      <c r="AM740" s="1762"/>
      <c r="AP740" s="1762"/>
      <c r="AQ740" s="1762"/>
      <c r="AR740" s="1780"/>
      <c r="AS740" s="1780"/>
      <c r="AT740" s="1780"/>
      <c r="AU740" s="1780"/>
      <c r="AV740" s="1780"/>
      <c r="AW740" s="1762"/>
      <c r="AZ740" s="1762"/>
      <c r="BA740" s="1762"/>
    </row>
    <row r="741" spans="1:53" x14ac:dyDescent="0.25">
      <c r="A741" s="1866">
        <v>2016442</v>
      </c>
      <c r="C741" s="1782" t="s">
        <v>1540</v>
      </c>
      <c r="D741" s="1762" t="s">
        <v>26</v>
      </c>
      <c r="E741" s="1762">
        <v>1</v>
      </c>
      <c r="F741" s="1762">
        <v>9</v>
      </c>
      <c r="G741" s="1762">
        <v>6</v>
      </c>
      <c r="H741" s="1762">
        <v>3</v>
      </c>
      <c r="I741" s="1783">
        <v>1</v>
      </c>
      <c r="J741" s="1783">
        <v>1</v>
      </c>
      <c r="L741" s="1764">
        <v>4539</v>
      </c>
      <c r="M741" s="1764">
        <v>4324.0200000000004</v>
      </c>
      <c r="N741" s="1764">
        <f t="shared" si="173"/>
        <v>2920.34</v>
      </c>
      <c r="O741" s="1764">
        <v>2426.69</v>
      </c>
      <c r="P741" s="1850">
        <f t="shared" si="174"/>
        <v>0.83096146339124899</v>
      </c>
      <c r="Q741" s="1764">
        <v>493.65</v>
      </c>
      <c r="R741" s="1850">
        <f t="shared" si="175"/>
        <v>0.16903853660875101</v>
      </c>
      <c r="S741" s="1807">
        <f t="shared" si="176"/>
        <v>19.745999999999999</v>
      </c>
      <c r="U741" s="1764">
        <f t="shared" si="177"/>
        <v>0</v>
      </c>
      <c r="V741" s="1764">
        <f t="shared" si="178"/>
        <v>0</v>
      </c>
      <c r="W741" s="1764">
        <f t="shared" si="179"/>
        <v>4539</v>
      </c>
      <c r="X741" s="1768">
        <v>4539</v>
      </c>
      <c r="Y741" s="1784">
        <v>616402</v>
      </c>
      <c r="Z741" s="1770">
        <v>42627</v>
      </c>
      <c r="AA741" s="1843" t="s">
        <v>104</v>
      </c>
      <c r="AB741" s="1780"/>
      <c r="AC741" s="1762"/>
      <c r="AE741" s="1762"/>
      <c r="AF741" s="1762"/>
      <c r="AG741" s="1762"/>
      <c r="AH741" s="1780"/>
      <c r="AK741" s="1780"/>
      <c r="AL741" s="1780"/>
      <c r="AM741" s="1762"/>
      <c r="AP741" s="1762"/>
      <c r="AQ741" s="1762"/>
      <c r="AR741" s="1780"/>
      <c r="AS741" s="1780"/>
      <c r="AT741" s="1780"/>
      <c r="AU741" s="1780"/>
      <c r="AV741" s="1780"/>
      <c r="AW741" s="1762"/>
      <c r="AZ741" s="1762"/>
      <c r="BA741" s="1762"/>
    </row>
    <row r="742" spans="1:53" x14ac:dyDescent="0.25">
      <c r="A742" s="1866">
        <v>2016443</v>
      </c>
      <c r="C742" s="1782" t="s">
        <v>1543</v>
      </c>
      <c r="D742" s="1762" t="s">
        <v>317</v>
      </c>
      <c r="E742" s="1762">
        <v>1</v>
      </c>
      <c r="F742" s="1762">
        <v>8</v>
      </c>
      <c r="G742" s="1762">
        <v>7</v>
      </c>
      <c r="H742" s="1762">
        <v>3</v>
      </c>
      <c r="I742" s="1783">
        <v>1</v>
      </c>
      <c r="J742" s="1783">
        <v>1</v>
      </c>
      <c r="L742" s="1764">
        <v>2591.71</v>
      </c>
      <c r="N742" s="1764">
        <f t="shared" si="173"/>
        <v>1768.35</v>
      </c>
      <c r="O742" s="1764">
        <v>1258.5</v>
      </c>
      <c r="P742" s="1850">
        <f t="shared" si="174"/>
        <v>0.71168038001526845</v>
      </c>
      <c r="Q742" s="1764">
        <v>509.85</v>
      </c>
      <c r="R742" s="1850">
        <f t="shared" si="175"/>
        <v>0.28831961998473155</v>
      </c>
      <c r="S742" s="1807">
        <f t="shared" si="176"/>
        <v>20.394000000000002</v>
      </c>
      <c r="U742" s="1764">
        <f t="shared" si="177"/>
        <v>0</v>
      </c>
      <c r="V742" s="1764">
        <f t="shared" si="178"/>
        <v>0</v>
      </c>
      <c r="W742" s="1764">
        <f t="shared" si="179"/>
        <v>2591.71</v>
      </c>
      <c r="X742" s="1768">
        <v>2591.71</v>
      </c>
      <c r="Y742" s="1784">
        <v>616515</v>
      </c>
      <c r="Z742" s="1770">
        <v>42660</v>
      </c>
      <c r="AA742" s="1843" t="s">
        <v>104</v>
      </c>
      <c r="AB742" s="1780"/>
      <c r="AC742" s="1762"/>
      <c r="AE742" s="1762"/>
      <c r="AF742" s="1762"/>
      <c r="AG742" s="1762"/>
      <c r="AH742" s="1780"/>
      <c r="AK742" s="1780"/>
      <c r="AL742" s="1780"/>
      <c r="AM742" s="1762"/>
      <c r="AP742" s="1762"/>
      <c r="AQ742" s="1762"/>
      <c r="AR742" s="1780"/>
      <c r="AS742" s="1780"/>
      <c r="AT742" s="1780"/>
      <c r="AU742" s="1780"/>
      <c r="AV742" s="1780"/>
      <c r="AW742" s="1762"/>
      <c r="AZ742" s="1762"/>
      <c r="BA742" s="1762"/>
    </row>
    <row r="743" spans="1:53" x14ac:dyDescent="0.25">
      <c r="A743" s="1866">
        <v>2016444</v>
      </c>
      <c r="C743" s="1782" t="s">
        <v>1544</v>
      </c>
      <c r="D743" s="1762" t="s">
        <v>317</v>
      </c>
      <c r="E743" s="1762">
        <v>1</v>
      </c>
      <c r="F743" s="1762">
        <v>8</v>
      </c>
      <c r="G743" s="1762">
        <v>7</v>
      </c>
      <c r="H743" s="1762">
        <v>3</v>
      </c>
      <c r="I743" s="1783">
        <v>1</v>
      </c>
      <c r="J743" s="1783">
        <v>1</v>
      </c>
      <c r="L743" s="1764">
        <v>2591.71</v>
      </c>
      <c r="N743" s="1764">
        <f>O743+Q743</f>
        <v>1768.35</v>
      </c>
      <c r="O743" s="1764">
        <v>1258.5</v>
      </c>
      <c r="P743" s="1850">
        <f>IF(N743&lt;=0,"",O743/N743)</f>
        <v>0.71168038001526845</v>
      </c>
      <c r="Q743" s="1764">
        <v>509.85</v>
      </c>
      <c r="R743" s="1850">
        <f>IF(N743&lt;=0,"",Q743/N743)</f>
        <v>0.28831961998473155</v>
      </c>
      <c r="S743" s="1807">
        <f>Q743/$S$1</f>
        <v>20.394000000000002</v>
      </c>
      <c r="U743" s="1764">
        <f t="shared" si="177"/>
        <v>0</v>
      </c>
      <c r="V743" s="1764">
        <f t="shared" si="178"/>
        <v>0</v>
      </c>
      <c r="W743" s="1764">
        <f t="shared" si="179"/>
        <v>2591.71</v>
      </c>
      <c r="X743" s="1768">
        <v>2591.71</v>
      </c>
      <c r="Y743" s="1784">
        <v>616516</v>
      </c>
      <c r="Z743" s="1770">
        <v>42660</v>
      </c>
      <c r="AA743" s="1843" t="s">
        <v>104</v>
      </c>
      <c r="AB743" s="1780"/>
      <c r="AC743" s="1762"/>
      <c r="AE743" s="1762"/>
      <c r="AF743" s="1762"/>
      <c r="AG743" s="1762"/>
      <c r="AH743" s="1780"/>
      <c r="AK743" s="1780"/>
      <c r="AL743" s="1780"/>
      <c r="AM743" s="1762"/>
      <c r="AP743" s="1762"/>
      <c r="AQ743" s="1762"/>
      <c r="AR743" s="1780"/>
      <c r="AS743" s="1780"/>
      <c r="AT743" s="1780"/>
      <c r="AU743" s="1780"/>
      <c r="AV743" s="1780"/>
      <c r="AW743" s="1762"/>
      <c r="AZ743" s="1762"/>
      <c r="BA743" s="1762"/>
    </row>
    <row r="744" spans="1:53" x14ac:dyDescent="0.25">
      <c r="A744" s="1866">
        <v>2016445</v>
      </c>
      <c r="C744" s="1782" t="s">
        <v>1545</v>
      </c>
      <c r="D744" s="1762" t="s">
        <v>317</v>
      </c>
      <c r="E744" s="1762">
        <v>3</v>
      </c>
      <c r="F744" s="1762">
        <v>6</v>
      </c>
      <c r="G744" s="1762">
        <v>3</v>
      </c>
      <c r="H744" s="1762">
        <v>3</v>
      </c>
      <c r="I744" s="1783">
        <v>1</v>
      </c>
      <c r="J744" s="1783">
        <v>1</v>
      </c>
      <c r="L744" s="1764">
        <v>2478</v>
      </c>
      <c r="N744" s="1764">
        <f t="shared" si="173"/>
        <v>2079.35</v>
      </c>
      <c r="O744" s="1764">
        <v>1674.35</v>
      </c>
      <c r="P744" s="1850">
        <f t="shared" si="174"/>
        <v>0.80522759516194964</v>
      </c>
      <c r="Q744" s="1764">
        <v>405</v>
      </c>
      <c r="R744" s="1850">
        <f t="shared" si="175"/>
        <v>0.19477240483805036</v>
      </c>
      <c r="S744" s="1807">
        <f t="shared" si="176"/>
        <v>16.2</v>
      </c>
      <c r="U744" s="1764">
        <f t="shared" si="177"/>
        <v>0</v>
      </c>
      <c r="V744" s="1764">
        <f t="shared" si="178"/>
        <v>0</v>
      </c>
      <c r="W744" s="1764">
        <f t="shared" si="179"/>
        <v>2478</v>
      </c>
      <c r="X744" s="1768">
        <v>2478</v>
      </c>
      <c r="Y744" s="1784">
        <v>616517</v>
      </c>
      <c r="Z744" s="1770">
        <v>42660</v>
      </c>
      <c r="AA744" s="1843" t="s">
        <v>104</v>
      </c>
      <c r="AB744" s="1780"/>
      <c r="AC744" s="1762"/>
      <c r="AE744" s="1762"/>
      <c r="AF744" s="1762"/>
      <c r="AG744" s="1762"/>
      <c r="AH744" s="1780"/>
      <c r="AK744" s="1780"/>
      <c r="AL744" s="1780"/>
      <c r="AM744" s="1762"/>
      <c r="AP744" s="1762"/>
      <c r="AQ744" s="1762"/>
      <c r="AR744" s="1780"/>
      <c r="AS744" s="1780"/>
      <c r="AT744" s="1780"/>
      <c r="AU744" s="1780"/>
      <c r="AV744" s="1780"/>
      <c r="AW744" s="1762"/>
      <c r="AZ744" s="1762"/>
      <c r="BA744" s="1762"/>
    </row>
    <row r="745" spans="1:53" x14ac:dyDescent="0.25">
      <c r="A745" s="1866">
        <v>2016447</v>
      </c>
      <c r="C745" s="1782">
        <v>580716</v>
      </c>
      <c r="D745" s="1762" t="s">
        <v>26</v>
      </c>
      <c r="E745" s="1762">
        <v>1</v>
      </c>
      <c r="F745" s="1762">
        <v>8</v>
      </c>
      <c r="G745" s="1762">
        <v>5</v>
      </c>
      <c r="H745" s="1762">
        <v>3</v>
      </c>
      <c r="I745" s="1783">
        <v>1</v>
      </c>
      <c r="J745" s="1783">
        <v>1</v>
      </c>
      <c r="L745" s="1764">
        <v>2472</v>
      </c>
      <c r="M745" s="1764">
        <v>2643.69</v>
      </c>
      <c r="N745" s="1764">
        <f t="shared" si="173"/>
        <v>1794.02</v>
      </c>
      <c r="O745" s="1764">
        <v>1372.37</v>
      </c>
      <c r="P745" s="1850">
        <f t="shared" si="174"/>
        <v>0.76496917537151199</v>
      </c>
      <c r="Q745" s="1764">
        <v>421.65</v>
      </c>
      <c r="R745" s="1850">
        <f t="shared" si="175"/>
        <v>0.23503082462848796</v>
      </c>
      <c r="S745" s="1807">
        <f t="shared" si="176"/>
        <v>16.866</v>
      </c>
      <c r="U745" s="1764">
        <f t="shared" si="177"/>
        <v>0</v>
      </c>
      <c r="V745" s="1764">
        <f t="shared" si="178"/>
        <v>0</v>
      </c>
      <c r="W745" s="1764">
        <f t="shared" si="179"/>
        <v>2472</v>
      </c>
      <c r="X745" s="1768">
        <v>2472</v>
      </c>
      <c r="Y745" s="1784">
        <v>616403</v>
      </c>
      <c r="Z745" s="1770">
        <v>42627</v>
      </c>
      <c r="AA745" s="1843" t="s">
        <v>104</v>
      </c>
      <c r="AB745" s="1780"/>
      <c r="AC745" s="1762"/>
      <c r="AE745" s="1762"/>
      <c r="AF745" s="1762"/>
      <c r="AG745" s="1762"/>
      <c r="AH745" s="1780"/>
      <c r="AK745" s="1780"/>
      <c r="AL745" s="1780"/>
      <c r="AM745" s="1762"/>
      <c r="AP745" s="1762"/>
      <c r="AQ745" s="1762"/>
      <c r="AR745" s="1780"/>
      <c r="AS745" s="1780"/>
      <c r="AT745" s="1780"/>
      <c r="AU745" s="1780"/>
      <c r="AV745" s="1780"/>
      <c r="AW745" s="1762"/>
      <c r="AZ745" s="1762"/>
      <c r="BA745" s="1762"/>
    </row>
    <row r="746" spans="1:53" x14ac:dyDescent="0.25">
      <c r="A746" s="1866">
        <v>2016448</v>
      </c>
      <c r="C746" s="1782">
        <v>566616</v>
      </c>
      <c r="D746" s="1762" t="s">
        <v>26</v>
      </c>
      <c r="E746" s="1762">
        <v>1</v>
      </c>
      <c r="F746" s="1762">
        <v>8</v>
      </c>
      <c r="G746" s="1762">
        <v>5</v>
      </c>
      <c r="H746" s="1762">
        <v>3</v>
      </c>
      <c r="I746" s="1783">
        <v>1</v>
      </c>
      <c r="J746" s="1783">
        <v>1</v>
      </c>
      <c r="L746" s="1764">
        <v>2401</v>
      </c>
      <c r="M746" s="1764">
        <v>2460.23</v>
      </c>
      <c r="N746" s="1764">
        <f t="shared" si="173"/>
        <v>1672.37</v>
      </c>
      <c r="O746" s="1764">
        <v>1287.6199999999999</v>
      </c>
      <c r="P746" s="1850">
        <f t="shared" si="174"/>
        <v>0.7699372746461608</v>
      </c>
      <c r="Q746" s="1764">
        <v>384.75</v>
      </c>
      <c r="R746" s="1850">
        <f t="shared" si="175"/>
        <v>0.23006272535383918</v>
      </c>
      <c r="S746" s="1807">
        <f t="shared" si="176"/>
        <v>15.39</v>
      </c>
      <c r="U746" s="1764">
        <f t="shared" si="177"/>
        <v>0</v>
      </c>
      <c r="V746" s="1764">
        <f t="shared" si="178"/>
        <v>0</v>
      </c>
      <c r="W746" s="1764">
        <f t="shared" si="179"/>
        <v>2401</v>
      </c>
      <c r="X746" s="1768">
        <v>2401</v>
      </c>
      <c r="Y746" s="1784">
        <v>616404</v>
      </c>
      <c r="Z746" s="1770">
        <v>42627</v>
      </c>
      <c r="AA746" s="1843" t="s">
        <v>104</v>
      </c>
      <c r="AB746" s="1780"/>
      <c r="AC746" s="1762"/>
      <c r="AE746" s="1762"/>
      <c r="AF746" s="1762"/>
      <c r="AG746" s="1762"/>
      <c r="AH746" s="1780"/>
      <c r="AK746" s="1780"/>
      <c r="AL746" s="1780"/>
      <c r="AM746" s="1762"/>
      <c r="AP746" s="1762"/>
      <c r="AQ746" s="1762"/>
      <c r="AR746" s="1780"/>
      <c r="AS746" s="1780"/>
      <c r="AT746" s="1780"/>
      <c r="AU746" s="1780"/>
      <c r="AV746" s="1780"/>
      <c r="AW746" s="1762"/>
      <c r="AZ746" s="1762"/>
      <c r="BA746" s="1762"/>
    </row>
    <row r="747" spans="1:53" x14ac:dyDescent="0.25">
      <c r="A747" s="1866">
        <v>2016449</v>
      </c>
      <c r="C747" s="1782">
        <v>580516</v>
      </c>
      <c r="D747" s="1762" t="s">
        <v>26</v>
      </c>
      <c r="E747" s="1762">
        <v>1</v>
      </c>
      <c r="F747" s="1762">
        <v>10</v>
      </c>
      <c r="G747" s="1762">
        <v>7</v>
      </c>
      <c r="H747" s="1762">
        <v>4</v>
      </c>
      <c r="I747" s="1783">
        <v>1</v>
      </c>
      <c r="J747" s="1783">
        <v>1</v>
      </c>
      <c r="L747" s="1764">
        <v>3161</v>
      </c>
      <c r="M747" s="1764">
        <v>3104.08</v>
      </c>
      <c r="N747" s="1764">
        <f t="shared" si="173"/>
        <v>2117.77</v>
      </c>
      <c r="O747" s="1764">
        <v>1590.37</v>
      </c>
      <c r="P747" s="1850">
        <f t="shared" si="174"/>
        <v>0.75096445789674982</v>
      </c>
      <c r="Q747" s="1764">
        <v>527.4</v>
      </c>
      <c r="R747" s="1850">
        <f t="shared" si="175"/>
        <v>0.2490355421032501</v>
      </c>
      <c r="S747" s="1807">
        <f t="shared" si="176"/>
        <v>21.096</v>
      </c>
      <c r="U747" s="1764">
        <f t="shared" si="177"/>
        <v>0</v>
      </c>
      <c r="V747" s="1764">
        <f t="shared" si="178"/>
        <v>0</v>
      </c>
      <c r="W747" s="1764">
        <f t="shared" si="179"/>
        <v>3161</v>
      </c>
      <c r="X747" s="1768">
        <v>3161</v>
      </c>
      <c r="Y747" s="1784">
        <v>616405</v>
      </c>
      <c r="Z747" s="1770">
        <v>42627</v>
      </c>
      <c r="AA747" s="1843" t="s">
        <v>104</v>
      </c>
      <c r="AB747" s="1780"/>
      <c r="AC747" s="1762"/>
      <c r="AE747" s="1762"/>
      <c r="AF747" s="1762"/>
      <c r="AG747" s="1762"/>
      <c r="AH747" s="1780"/>
      <c r="AK747" s="1780"/>
      <c r="AL747" s="1780"/>
      <c r="AM747" s="1762"/>
      <c r="AP747" s="1762"/>
      <c r="AQ747" s="1762"/>
      <c r="AR747" s="1780"/>
      <c r="AS747" s="1780"/>
      <c r="AT747" s="1780"/>
      <c r="AU747" s="1780"/>
      <c r="AV747" s="1780"/>
      <c r="AW747" s="1762"/>
      <c r="AZ747" s="1762"/>
      <c r="BA747" s="1762"/>
    </row>
    <row r="748" spans="1:53" x14ac:dyDescent="0.25">
      <c r="A748" s="1866" t="s">
        <v>1550</v>
      </c>
      <c r="C748" s="1782" t="s">
        <v>1551</v>
      </c>
      <c r="D748" s="1762" t="s">
        <v>317</v>
      </c>
      <c r="E748" s="1762">
        <v>0</v>
      </c>
      <c r="F748" s="1762">
        <v>0</v>
      </c>
      <c r="G748" s="1762">
        <v>0</v>
      </c>
      <c r="H748" s="1762">
        <v>0</v>
      </c>
      <c r="I748" s="1783">
        <v>1</v>
      </c>
      <c r="J748" s="1783">
        <v>1</v>
      </c>
      <c r="L748" s="1764">
        <v>47.68</v>
      </c>
      <c r="N748" s="1764">
        <f t="shared" si="173"/>
        <v>23.69</v>
      </c>
      <c r="O748" s="1764">
        <v>23.69</v>
      </c>
      <c r="P748" s="1850">
        <f t="shared" si="174"/>
        <v>1</v>
      </c>
      <c r="Q748" s="1764">
        <v>0</v>
      </c>
      <c r="R748" s="1850">
        <f t="shared" si="175"/>
        <v>0</v>
      </c>
      <c r="S748" s="1807">
        <f t="shared" si="176"/>
        <v>0</v>
      </c>
      <c r="U748" s="1764">
        <f t="shared" si="177"/>
        <v>0</v>
      </c>
      <c r="V748" s="1764">
        <f t="shared" si="178"/>
        <v>0</v>
      </c>
      <c r="W748" s="1764">
        <f t="shared" si="179"/>
        <v>47.68</v>
      </c>
      <c r="X748" s="1768">
        <v>47.68</v>
      </c>
      <c r="Y748" s="1784">
        <v>616566</v>
      </c>
      <c r="Z748" s="1770">
        <v>42671</v>
      </c>
      <c r="AA748" s="1843" t="s">
        <v>104</v>
      </c>
      <c r="AB748" s="1780"/>
      <c r="AC748" s="1762"/>
      <c r="AE748" s="1762"/>
      <c r="AF748" s="1762"/>
      <c r="AG748" s="1762"/>
      <c r="AH748" s="1780"/>
      <c r="AK748" s="1780"/>
      <c r="AL748" s="1780"/>
      <c r="AM748" s="1762"/>
      <c r="AP748" s="1762"/>
      <c r="AQ748" s="1762"/>
      <c r="AR748" s="1780"/>
      <c r="AS748" s="1780"/>
      <c r="AT748" s="1780"/>
      <c r="AU748" s="1780"/>
      <c r="AV748" s="1780"/>
      <c r="AW748" s="1762"/>
      <c r="AZ748" s="1762"/>
      <c r="BA748" s="1762"/>
    </row>
    <row r="749" spans="1:53" x14ac:dyDescent="0.25">
      <c r="A749" s="1866" t="s">
        <v>1552</v>
      </c>
      <c r="C749" s="1782" t="s">
        <v>1553</v>
      </c>
      <c r="D749" s="1762" t="s">
        <v>26</v>
      </c>
      <c r="E749" s="1762">
        <v>0</v>
      </c>
      <c r="F749" s="1762">
        <v>0</v>
      </c>
      <c r="G749" s="1762">
        <v>0</v>
      </c>
      <c r="H749" s="1762">
        <v>0</v>
      </c>
      <c r="I749" s="1783">
        <v>1</v>
      </c>
      <c r="J749" s="1783">
        <v>1</v>
      </c>
      <c r="L749" s="1764">
        <v>16.260000000000002</v>
      </c>
      <c r="N749" s="1764">
        <f t="shared" si="173"/>
        <v>8.1300000000000008</v>
      </c>
      <c r="O749" s="1764">
        <v>8.1300000000000008</v>
      </c>
      <c r="P749" s="1850">
        <f t="shared" si="174"/>
        <v>1</v>
      </c>
      <c r="Q749" s="1764">
        <v>0</v>
      </c>
      <c r="R749" s="1850">
        <f t="shared" si="175"/>
        <v>0</v>
      </c>
      <c r="S749" s="1807">
        <f t="shared" si="176"/>
        <v>0</v>
      </c>
      <c r="U749" s="1764">
        <f t="shared" si="177"/>
        <v>0</v>
      </c>
      <c r="V749" s="1764">
        <f t="shared" si="178"/>
        <v>0</v>
      </c>
      <c r="W749" s="1764">
        <f t="shared" si="179"/>
        <v>16.260000000000002</v>
      </c>
      <c r="X749" s="1768">
        <v>16.260000000000002</v>
      </c>
      <c r="Y749" s="1784">
        <v>616406</v>
      </c>
      <c r="Z749" s="1770">
        <v>42627</v>
      </c>
      <c r="AA749" s="1843" t="s">
        <v>104</v>
      </c>
      <c r="AB749" s="1780"/>
      <c r="AC749" s="1762"/>
      <c r="AE749" s="1762"/>
      <c r="AF749" s="1762"/>
      <c r="AG749" s="1762"/>
      <c r="AH749" s="1780"/>
      <c r="AK749" s="1780"/>
      <c r="AL749" s="1780"/>
      <c r="AM749" s="1762"/>
      <c r="AP749" s="1762"/>
      <c r="AQ749" s="1762"/>
      <c r="AR749" s="1780"/>
      <c r="AS749" s="1780"/>
      <c r="AT749" s="1780"/>
      <c r="AU749" s="1780"/>
      <c r="AV749" s="1780"/>
      <c r="AW749" s="1762"/>
      <c r="AZ749" s="1762"/>
      <c r="BA749" s="1762"/>
    </row>
    <row r="750" spans="1:53" x14ac:dyDescent="0.25">
      <c r="A750" s="1866" t="s">
        <v>1582</v>
      </c>
      <c r="C750" s="1782" t="s">
        <v>1684</v>
      </c>
      <c r="D750" s="1762" t="s">
        <v>26</v>
      </c>
      <c r="E750" s="1762">
        <v>1</v>
      </c>
      <c r="F750" s="1762">
        <v>11</v>
      </c>
      <c r="G750" s="1762">
        <v>4</v>
      </c>
      <c r="H750" s="1762">
        <v>12</v>
      </c>
      <c r="I750" s="1783">
        <v>1</v>
      </c>
      <c r="J750" s="1783">
        <v>1</v>
      </c>
      <c r="L750" s="1764">
        <v>10578.33</v>
      </c>
      <c r="N750" s="1764">
        <f t="shared" si="173"/>
        <v>6531.3</v>
      </c>
      <c r="O750" s="1764">
        <v>5216.3</v>
      </c>
      <c r="P750" s="1850">
        <f t="shared" si="174"/>
        <v>0.79866182842619382</v>
      </c>
      <c r="Q750" s="1764">
        <v>1315</v>
      </c>
      <c r="R750" s="1850">
        <f t="shared" si="175"/>
        <v>0.20133817157380612</v>
      </c>
      <c r="S750" s="1807">
        <f t="shared" si="176"/>
        <v>52.6</v>
      </c>
      <c r="U750" s="1764">
        <f t="shared" si="177"/>
        <v>0</v>
      </c>
      <c r="V750" s="1764">
        <f t="shared" si="178"/>
        <v>0</v>
      </c>
      <c r="W750" s="1764">
        <f t="shared" si="179"/>
        <v>10578.33</v>
      </c>
      <c r="X750" s="1768">
        <v>10578.33</v>
      </c>
      <c r="Y750" s="1784">
        <v>616494</v>
      </c>
      <c r="Z750" s="1770">
        <v>42660</v>
      </c>
      <c r="AA750" s="1843" t="s">
        <v>104</v>
      </c>
      <c r="AB750" s="1780"/>
      <c r="AC750" s="1762"/>
      <c r="AE750" s="1762"/>
      <c r="AF750" s="1762"/>
      <c r="AG750" s="1762"/>
      <c r="AH750" s="1780"/>
      <c r="AK750" s="1780"/>
      <c r="AL750" s="1780"/>
      <c r="AM750" s="1762"/>
      <c r="AP750" s="1762"/>
      <c r="AQ750" s="1762"/>
      <c r="AR750" s="1780"/>
      <c r="AS750" s="1780"/>
      <c r="AT750" s="1780"/>
      <c r="AU750" s="1780"/>
      <c r="AV750" s="1780"/>
      <c r="AW750" s="1762"/>
      <c r="AZ750" s="1762"/>
      <c r="BA750" s="1762"/>
    </row>
    <row r="751" spans="1:53" x14ac:dyDescent="0.25">
      <c r="A751" s="1866">
        <v>2016453</v>
      </c>
      <c r="C751" s="1782">
        <v>603016</v>
      </c>
      <c r="D751" s="1762" t="s">
        <v>26</v>
      </c>
      <c r="E751" s="1762">
        <v>1</v>
      </c>
      <c r="F751" s="1762">
        <v>6</v>
      </c>
      <c r="G751" s="1762">
        <v>5</v>
      </c>
      <c r="H751" s="1762">
        <v>2</v>
      </c>
      <c r="I751" s="1783">
        <v>1</v>
      </c>
      <c r="J751" s="1783">
        <v>1</v>
      </c>
      <c r="L751" s="1764">
        <v>1439.9</v>
      </c>
      <c r="M751" s="1764">
        <v>1684.29</v>
      </c>
      <c r="N751" s="1764">
        <f t="shared" si="173"/>
        <v>1161.24</v>
      </c>
      <c r="O751" s="1764">
        <v>888.34</v>
      </c>
      <c r="P751" s="1850">
        <f t="shared" si="174"/>
        <v>0.76499259412352316</v>
      </c>
      <c r="Q751" s="1764">
        <v>272.89999999999998</v>
      </c>
      <c r="R751" s="1850">
        <f t="shared" si="175"/>
        <v>0.23500740587647684</v>
      </c>
      <c r="S751" s="1807">
        <f t="shared" si="176"/>
        <v>10.915999999999999</v>
      </c>
      <c r="U751" s="1764">
        <f t="shared" si="177"/>
        <v>0</v>
      </c>
      <c r="V751" s="1764">
        <f t="shared" si="178"/>
        <v>0</v>
      </c>
      <c r="W751" s="1764">
        <f t="shared" si="179"/>
        <v>1439.9</v>
      </c>
      <c r="X751" s="1768">
        <v>1439.9</v>
      </c>
      <c r="Y751" s="1784">
        <v>616423</v>
      </c>
      <c r="Z751" s="1770">
        <v>42634</v>
      </c>
      <c r="AA751" s="1843" t="s">
        <v>104</v>
      </c>
      <c r="AB751" s="1780"/>
      <c r="AC751" s="1762"/>
      <c r="AE751" s="1762"/>
      <c r="AF751" s="1762"/>
      <c r="AG751" s="1762"/>
      <c r="AH751" s="1780"/>
      <c r="AK751" s="1780"/>
      <c r="AL751" s="1780"/>
      <c r="AM751" s="1762"/>
      <c r="AP751" s="1762"/>
      <c r="AQ751" s="1762"/>
      <c r="AR751" s="1780"/>
      <c r="AS751" s="1780"/>
      <c r="AT751" s="1780"/>
      <c r="AU751" s="1780"/>
      <c r="AV751" s="1780"/>
      <c r="AW751" s="1762"/>
      <c r="AZ751" s="1762"/>
      <c r="BA751" s="1762"/>
    </row>
    <row r="752" spans="1:53" x14ac:dyDescent="0.25">
      <c r="A752" s="1866">
        <v>2016454</v>
      </c>
      <c r="C752" s="1782">
        <v>603116</v>
      </c>
      <c r="D752" s="1762" t="s">
        <v>26</v>
      </c>
      <c r="E752" s="1762">
        <v>1</v>
      </c>
      <c r="F752" s="1762">
        <v>6</v>
      </c>
      <c r="G752" s="1762">
        <v>5</v>
      </c>
      <c r="H752" s="1762">
        <v>2</v>
      </c>
      <c r="I752" s="1783">
        <v>1</v>
      </c>
      <c r="J752" s="1783">
        <v>1</v>
      </c>
      <c r="L752" s="1764">
        <v>1439.9</v>
      </c>
      <c r="M752" s="1764">
        <v>1684.29</v>
      </c>
      <c r="N752" s="1764">
        <f>O752+Q752</f>
        <v>1161.24</v>
      </c>
      <c r="O752" s="1764">
        <v>888.34</v>
      </c>
      <c r="P752" s="1850">
        <f>IF(N752&lt;=0,"",O752/N752)</f>
        <v>0.76499259412352316</v>
      </c>
      <c r="Q752" s="1764">
        <v>272.89999999999998</v>
      </c>
      <c r="R752" s="1850">
        <f>IF(N752&lt;=0,"",Q752/N752)</f>
        <v>0.23500740587647684</v>
      </c>
      <c r="S752" s="1807">
        <f>Q752/$S$1</f>
        <v>10.915999999999999</v>
      </c>
      <c r="U752" s="1764">
        <f>((1-I752)*O752)+((1-J752)*Q752)</f>
        <v>0</v>
      </c>
      <c r="V752" s="1764">
        <f>L752-W752</f>
        <v>0</v>
      </c>
      <c r="W752" s="1764">
        <f t="shared" si="179"/>
        <v>1439.9</v>
      </c>
      <c r="X752" s="1768">
        <v>1439.9</v>
      </c>
      <c r="Y752" s="1784">
        <v>616424</v>
      </c>
      <c r="Z752" s="1770">
        <v>42634</v>
      </c>
      <c r="AA752" s="1843" t="s">
        <v>104</v>
      </c>
      <c r="AB752" s="1780"/>
      <c r="AC752" s="1762"/>
      <c r="AE752" s="1762"/>
      <c r="AF752" s="1762"/>
      <c r="AG752" s="1762"/>
      <c r="AH752" s="1780"/>
      <c r="AK752" s="1780"/>
      <c r="AL752" s="1780"/>
      <c r="AM752" s="1762"/>
      <c r="AP752" s="1762"/>
      <c r="AQ752" s="1762"/>
      <c r="AR752" s="1780"/>
      <c r="AS752" s="1780"/>
      <c r="AT752" s="1780"/>
      <c r="AU752" s="1780"/>
      <c r="AV752" s="1780"/>
      <c r="AW752" s="1762"/>
      <c r="AZ752" s="1762"/>
      <c r="BA752" s="1762"/>
    </row>
    <row r="753" spans="1:53" x14ac:dyDescent="0.25">
      <c r="A753" s="1866">
        <v>2016455</v>
      </c>
      <c r="C753" s="1782" t="s">
        <v>1116</v>
      </c>
      <c r="D753" s="1762" t="s">
        <v>1304</v>
      </c>
      <c r="E753" s="1762">
        <v>1</v>
      </c>
      <c r="F753" s="1762">
        <v>1</v>
      </c>
      <c r="G753" s="1762">
        <v>0</v>
      </c>
      <c r="H753" s="1762">
        <v>1</v>
      </c>
      <c r="I753" s="1783">
        <v>1</v>
      </c>
      <c r="J753" s="1783">
        <v>1</v>
      </c>
      <c r="L753" s="1764">
        <v>457.78</v>
      </c>
      <c r="N753" s="1764">
        <f t="shared" si="173"/>
        <v>267.77999999999997</v>
      </c>
      <c r="O753" s="1764">
        <v>189.93</v>
      </c>
      <c r="P753" s="1850">
        <f t="shared" si="174"/>
        <v>0.7092762715662112</v>
      </c>
      <c r="Q753" s="1764">
        <v>77.849999999999994</v>
      </c>
      <c r="R753" s="1850">
        <f t="shared" si="175"/>
        <v>0.29072372843378896</v>
      </c>
      <c r="S753" s="1807">
        <f t="shared" si="176"/>
        <v>3.1139999999999999</v>
      </c>
      <c r="U753" s="1764">
        <f t="shared" si="177"/>
        <v>0</v>
      </c>
      <c r="V753" s="1764">
        <f t="shared" si="178"/>
        <v>0</v>
      </c>
      <c r="W753" s="1764">
        <f t="shared" si="179"/>
        <v>457.78</v>
      </c>
      <c r="X753" s="1768">
        <v>457.78</v>
      </c>
      <c r="Y753" s="1784">
        <v>616483</v>
      </c>
      <c r="Z753" s="1770">
        <v>42646</v>
      </c>
      <c r="AA753" s="1843" t="s">
        <v>104</v>
      </c>
      <c r="AB753" s="1780"/>
      <c r="AC753" s="1762"/>
      <c r="AE753" s="1762"/>
      <c r="AF753" s="1762"/>
      <c r="AG753" s="1762"/>
      <c r="AH753" s="1780"/>
      <c r="AK753" s="1780"/>
      <c r="AL753" s="1780"/>
      <c r="AM753" s="1762"/>
      <c r="AP753" s="1762"/>
      <c r="AQ753" s="1762"/>
      <c r="AR753" s="1780"/>
      <c r="AS753" s="1780"/>
      <c r="AT753" s="1780"/>
      <c r="AU753" s="1780"/>
      <c r="AV753" s="1780"/>
      <c r="AW753" s="1762"/>
      <c r="AZ753" s="1762"/>
      <c r="BA753" s="1762"/>
    </row>
    <row r="754" spans="1:53" x14ac:dyDescent="0.25">
      <c r="A754" s="1866">
        <v>2016456</v>
      </c>
      <c r="C754" s="1782" t="s">
        <v>1555</v>
      </c>
      <c r="D754" s="1762" t="s">
        <v>892</v>
      </c>
      <c r="E754" s="1762">
        <v>1</v>
      </c>
      <c r="F754" s="1762">
        <v>1</v>
      </c>
      <c r="G754" s="1762">
        <v>0</v>
      </c>
      <c r="H754" s="1762">
        <v>0</v>
      </c>
      <c r="I754" s="1783">
        <v>1</v>
      </c>
      <c r="J754" s="1783">
        <v>1</v>
      </c>
      <c r="L754" s="1764">
        <v>118.65</v>
      </c>
      <c r="N754" s="1764">
        <f t="shared" si="173"/>
        <v>85</v>
      </c>
      <c r="O754" s="1764">
        <v>60</v>
      </c>
      <c r="P754" s="1850">
        <f t="shared" si="174"/>
        <v>0.70588235294117652</v>
      </c>
      <c r="Q754" s="1764">
        <v>25</v>
      </c>
      <c r="R754" s="1850">
        <f t="shared" si="175"/>
        <v>0.29411764705882354</v>
      </c>
      <c r="S754" s="1807">
        <f t="shared" si="176"/>
        <v>1</v>
      </c>
      <c r="U754" s="1764">
        <f t="shared" si="177"/>
        <v>0</v>
      </c>
      <c r="V754" s="1764">
        <f t="shared" si="178"/>
        <v>0</v>
      </c>
      <c r="W754" s="1764">
        <f t="shared" si="179"/>
        <v>118.65</v>
      </c>
      <c r="X754" s="1768">
        <v>118.65</v>
      </c>
      <c r="Y754" s="1784">
        <v>616527</v>
      </c>
      <c r="Z754" s="1770">
        <v>42660</v>
      </c>
      <c r="AA754" s="1843" t="s">
        <v>104</v>
      </c>
      <c r="AB754" s="1780"/>
      <c r="AC754" s="1762"/>
      <c r="AE754" s="1762"/>
      <c r="AF754" s="1762"/>
      <c r="AG754" s="1762"/>
      <c r="AH754" s="1780"/>
      <c r="AK754" s="1780"/>
      <c r="AL754" s="1780"/>
      <c r="AM754" s="1762"/>
      <c r="AP754" s="1762"/>
      <c r="AQ754" s="1762"/>
      <c r="AR754" s="1780"/>
      <c r="AS754" s="1780"/>
      <c r="AT754" s="1780"/>
      <c r="AU754" s="1780"/>
      <c r="AV754" s="1780"/>
      <c r="AW754" s="1762"/>
      <c r="AZ754" s="1762"/>
      <c r="BA754" s="1762"/>
    </row>
    <row r="755" spans="1:53" x14ac:dyDescent="0.25">
      <c r="A755" s="1866">
        <v>2016457</v>
      </c>
      <c r="C755" s="1782" t="s">
        <v>1559</v>
      </c>
      <c r="D755" s="1762" t="s">
        <v>317</v>
      </c>
      <c r="E755" s="1762">
        <v>1</v>
      </c>
      <c r="F755" s="1762">
        <v>15</v>
      </c>
      <c r="G755" s="1762">
        <v>9</v>
      </c>
      <c r="H755" s="1762">
        <v>6</v>
      </c>
      <c r="I755" s="1783">
        <v>1</v>
      </c>
      <c r="J755" s="1783">
        <v>1</v>
      </c>
      <c r="L755" s="1764">
        <v>5811.32</v>
      </c>
      <c r="N755" s="1764">
        <f t="shared" si="173"/>
        <v>3942.4900000000002</v>
      </c>
      <c r="O755" s="1764">
        <v>3068.59</v>
      </c>
      <c r="P755" s="1850">
        <f t="shared" si="174"/>
        <v>0.77833805539138967</v>
      </c>
      <c r="Q755" s="1764">
        <v>873.9</v>
      </c>
      <c r="R755" s="1850">
        <f t="shared" si="175"/>
        <v>0.22166194460861027</v>
      </c>
      <c r="S755" s="1807">
        <f t="shared" si="176"/>
        <v>34.955999999999996</v>
      </c>
      <c r="U755" s="1764">
        <f t="shared" si="177"/>
        <v>0</v>
      </c>
      <c r="V755" s="1764">
        <f t="shared" si="178"/>
        <v>0</v>
      </c>
      <c r="W755" s="1764">
        <f t="shared" si="179"/>
        <v>5811.32</v>
      </c>
      <c r="X755" s="1768">
        <v>5811.32</v>
      </c>
      <c r="Y755" s="1784">
        <v>616518</v>
      </c>
      <c r="Z755" s="1770">
        <v>42660</v>
      </c>
      <c r="AA755" s="1843" t="s">
        <v>104</v>
      </c>
      <c r="AB755" s="1780"/>
      <c r="AC755" s="1762"/>
      <c r="AE755" s="1762"/>
      <c r="AF755" s="1762"/>
      <c r="AG755" s="1762"/>
      <c r="AH755" s="1780"/>
      <c r="AK755" s="1780"/>
      <c r="AL755" s="1780"/>
      <c r="AM755" s="1762"/>
      <c r="AP755" s="1762"/>
      <c r="AQ755" s="1762"/>
      <c r="AR755" s="1780"/>
      <c r="AS755" s="1780"/>
      <c r="AT755" s="1780"/>
      <c r="AU755" s="1780"/>
      <c r="AV755" s="1780"/>
      <c r="AW755" s="1762"/>
      <c r="AZ755" s="1762"/>
      <c r="BA755" s="1762"/>
    </row>
    <row r="756" spans="1:53" x14ac:dyDescent="0.25">
      <c r="A756" s="1866">
        <v>2016458</v>
      </c>
      <c r="C756" s="1782" t="s">
        <v>1560</v>
      </c>
      <c r="D756" s="1762" t="s">
        <v>1330</v>
      </c>
      <c r="E756" s="1762">
        <v>1</v>
      </c>
      <c r="F756" s="1762">
        <v>2</v>
      </c>
      <c r="G756" s="1762">
        <v>2</v>
      </c>
      <c r="H756" s="1762">
        <v>0</v>
      </c>
      <c r="I756" s="1783">
        <v>1</v>
      </c>
      <c r="J756" s="1783">
        <v>1</v>
      </c>
      <c r="L756" s="1764">
        <v>364.7</v>
      </c>
      <c r="N756" s="1764">
        <f t="shared" si="173"/>
        <v>215.36</v>
      </c>
      <c r="O756" s="1764">
        <v>149.21</v>
      </c>
      <c r="P756" s="1850">
        <f t="shared" si="174"/>
        <v>0.69283989598811291</v>
      </c>
      <c r="Q756" s="1764">
        <v>66.150000000000006</v>
      </c>
      <c r="R756" s="1850">
        <f t="shared" si="175"/>
        <v>0.30716010401188709</v>
      </c>
      <c r="S756" s="1807">
        <f t="shared" si="176"/>
        <v>2.6460000000000004</v>
      </c>
      <c r="U756" s="1764">
        <f t="shared" si="177"/>
        <v>0</v>
      </c>
      <c r="V756" s="1764">
        <f t="shared" si="178"/>
        <v>0</v>
      </c>
      <c r="W756" s="1764">
        <f t="shared" si="179"/>
        <v>364.7</v>
      </c>
      <c r="X756" s="1768">
        <v>364.7</v>
      </c>
      <c r="Y756" s="1784">
        <v>616473</v>
      </c>
      <c r="Z756" s="1770">
        <v>42646</v>
      </c>
      <c r="AA756" s="1843" t="s">
        <v>104</v>
      </c>
      <c r="AB756" s="1780"/>
      <c r="AC756" s="1762"/>
      <c r="AE756" s="1762"/>
      <c r="AF756" s="1762"/>
      <c r="AG756" s="1762"/>
      <c r="AH756" s="1780"/>
      <c r="AK756" s="1780"/>
      <c r="AL756" s="1780"/>
      <c r="AM756" s="1762"/>
      <c r="AP756" s="1762"/>
      <c r="AQ756" s="1762"/>
      <c r="AR756" s="1780"/>
      <c r="AS756" s="1780"/>
      <c r="AT756" s="1780"/>
      <c r="AU756" s="1780"/>
      <c r="AV756" s="1780"/>
      <c r="AW756" s="1762"/>
      <c r="AZ756" s="1762"/>
      <c r="BA756" s="1762"/>
    </row>
    <row r="757" spans="1:53" x14ac:dyDescent="0.25">
      <c r="A757" s="1866">
        <v>2016459</v>
      </c>
      <c r="C757" s="1782" t="s">
        <v>1562</v>
      </c>
      <c r="D757" s="1762" t="s">
        <v>1330</v>
      </c>
      <c r="E757" s="1762">
        <v>1</v>
      </c>
      <c r="F757" s="1762">
        <v>1</v>
      </c>
      <c r="G757" s="1762">
        <v>0</v>
      </c>
      <c r="H757" s="1762">
        <v>1</v>
      </c>
      <c r="I757" s="1783">
        <v>1</v>
      </c>
      <c r="J757" s="1783">
        <v>1</v>
      </c>
      <c r="L757" s="1764">
        <v>584.72</v>
      </c>
      <c r="N757" s="1764">
        <f t="shared" si="173"/>
        <v>345.18</v>
      </c>
      <c r="O757" s="1764">
        <v>260.18</v>
      </c>
      <c r="P757" s="1850">
        <f t="shared" si="174"/>
        <v>0.75375166579755493</v>
      </c>
      <c r="Q757" s="1764">
        <v>85</v>
      </c>
      <c r="R757" s="1850">
        <f t="shared" si="175"/>
        <v>0.2462483342024451</v>
      </c>
      <c r="S757" s="1807">
        <f t="shared" si="176"/>
        <v>3.4</v>
      </c>
      <c r="U757" s="1764">
        <f t="shared" si="177"/>
        <v>0</v>
      </c>
      <c r="V757" s="1764">
        <f t="shared" si="178"/>
        <v>0</v>
      </c>
      <c r="W757" s="1764">
        <f t="shared" si="179"/>
        <v>584.72</v>
      </c>
      <c r="X757" s="1768">
        <v>584.72</v>
      </c>
      <c r="Y757" s="1784">
        <v>616561</v>
      </c>
      <c r="Z757" s="1770">
        <v>42671</v>
      </c>
      <c r="AA757" s="1843" t="s">
        <v>104</v>
      </c>
      <c r="AB757" s="1780"/>
      <c r="AC757" s="1762"/>
      <c r="AE757" s="1762"/>
      <c r="AF757" s="1762"/>
      <c r="AG757" s="1762"/>
      <c r="AH757" s="1780"/>
      <c r="AK757" s="1780"/>
      <c r="AL757" s="1780"/>
      <c r="AM757" s="1762"/>
      <c r="AP757" s="1762"/>
      <c r="AQ757" s="1762"/>
      <c r="AR757" s="1780"/>
      <c r="AS757" s="1780"/>
      <c r="AT757" s="1780"/>
      <c r="AU757" s="1780"/>
      <c r="AV757" s="1780"/>
      <c r="AW757" s="1762"/>
      <c r="AZ757" s="1762"/>
      <c r="BA757" s="1762"/>
    </row>
    <row r="758" spans="1:53" x14ac:dyDescent="0.25">
      <c r="A758" s="1866">
        <v>2016460</v>
      </c>
      <c r="C758" s="1782" t="s">
        <v>1561</v>
      </c>
      <c r="D758" s="1762" t="s">
        <v>1330</v>
      </c>
      <c r="E758" s="1762">
        <v>1</v>
      </c>
      <c r="F758" s="1762">
        <v>10</v>
      </c>
      <c r="G758" s="1762">
        <v>7</v>
      </c>
      <c r="H758" s="1762">
        <v>1</v>
      </c>
      <c r="I758" s="1783">
        <v>1</v>
      </c>
      <c r="J758" s="1783">
        <v>1</v>
      </c>
      <c r="L758" s="1764">
        <v>2202.4499999999998</v>
      </c>
      <c r="N758" s="1764">
        <f t="shared" si="173"/>
        <v>1307.23</v>
      </c>
      <c r="O758" s="1764">
        <v>922.93</v>
      </c>
      <c r="P758" s="1850">
        <f t="shared" si="174"/>
        <v>0.70601959869342035</v>
      </c>
      <c r="Q758" s="1764">
        <v>384.3</v>
      </c>
      <c r="R758" s="1850">
        <f t="shared" si="175"/>
        <v>0.29398040130657954</v>
      </c>
      <c r="S758" s="1807">
        <f t="shared" si="176"/>
        <v>15.372</v>
      </c>
      <c r="U758" s="1764">
        <f t="shared" si="177"/>
        <v>0</v>
      </c>
      <c r="V758" s="1764">
        <f t="shared" si="178"/>
        <v>0</v>
      </c>
      <c r="W758" s="1764">
        <f t="shared" si="179"/>
        <v>2202.4499999999998</v>
      </c>
      <c r="X758" s="1768">
        <v>2202.4499999999998</v>
      </c>
      <c r="Y758" s="1784">
        <v>616474</v>
      </c>
      <c r="Z758" s="1770">
        <v>42646</v>
      </c>
      <c r="AA758" s="1843" t="s">
        <v>104</v>
      </c>
      <c r="AB758" s="1780"/>
      <c r="AC758" s="1762"/>
      <c r="AE758" s="1762"/>
      <c r="AF758" s="1762"/>
      <c r="AG758" s="1762"/>
      <c r="AH758" s="1780"/>
      <c r="AK758" s="1780"/>
      <c r="AL758" s="1780"/>
      <c r="AM758" s="1762"/>
      <c r="AP758" s="1762"/>
      <c r="AQ758" s="1762"/>
      <c r="AR758" s="1780"/>
      <c r="AS758" s="1780"/>
      <c r="AT758" s="1780"/>
      <c r="AU758" s="1780"/>
      <c r="AV758" s="1780"/>
      <c r="AW758" s="1762"/>
      <c r="AZ758" s="1762"/>
      <c r="BA758" s="1762"/>
    </row>
    <row r="759" spans="1:53" x14ac:dyDescent="0.25">
      <c r="A759" s="1866">
        <v>2016461</v>
      </c>
      <c r="C759" s="1782" t="s">
        <v>1563</v>
      </c>
      <c r="D759" s="1762" t="s">
        <v>1330</v>
      </c>
      <c r="E759" s="1762">
        <v>1</v>
      </c>
      <c r="F759" s="1762">
        <v>12</v>
      </c>
      <c r="G759" s="1762">
        <v>10</v>
      </c>
      <c r="H759" s="1762">
        <v>2</v>
      </c>
      <c r="I759" s="1783">
        <v>1</v>
      </c>
      <c r="J759" s="1783">
        <v>1</v>
      </c>
      <c r="L759" s="1764">
        <v>2724.49</v>
      </c>
      <c r="N759" s="1764">
        <f t="shared" si="173"/>
        <v>1605.24</v>
      </c>
      <c r="O759" s="1764">
        <v>1132.29</v>
      </c>
      <c r="P759" s="1850">
        <f t="shared" si="174"/>
        <v>0.70537115945279205</v>
      </c>
      <c r="Q759" s="1764">
        <v>472.95</v>
      </c>
      <c r="R759" s="1850">
        <f t="shared" si="175"/>
        <v>0.29462884054720789</v>
      </c>
      <c r="S759" s="1807">
        <f t="shared" si="176"/>
        <v>18.917999999999999</v>
      </c>
      <c r="U759" s="1764">
        <f t="shared" si="177"/>
        <v>0</v>
      </c>
      <c r="V759" s="1764">
        <f t="shared" si="178"/>
        <v>0</v>
      </c>
      <c r="W759" s="1764">
        <f t="shared" si="179"/>
        <v>2724.49</v>
      </c>
      <c r="X759" s="1768">
        <v>2724.49</v>
      </c>
      <c r="Y759" s="1784">
        <v>616475</v>
      </c>
      <c r="Z759" s="1770">
        <v>42646</v>
      </c>
      <c r="AA759" s="1843" t="s">
        <v>104</v>
      </c>
      <c r="AB759" s="1780"/>
      <c r="AC759" s="1762"/>
      <c r="AE759" s="1762"/>
      <c r="AF759" s="1762"/>
      <c r="AG759" s="1762"/>
      <c r="AH759" s="1780"/>
      <c r="AK759" s="1780"/>
      <c r="AL759" s="1780"/>
      <c r="AM759" s="1762"/>
      <c r="AP759" s="1762"/>
      <c r="AQ759" s="1762"/>
      <c r="AR759" s="1780"/>
      <c r="AS759" s="1780"/>
      <c r="AT759" s="1780"/>
      <c r="AU759" s="1780"/>
      <c r="AV759" s="1780"/>
      <c r="AW759" s="1762"/>
      <c r="AZ759" s="1762"/>
      <c r="BA759" s="1762"/>
    </row>
    <row r="760" spans="1:53" x14ac:dyDescent="0.25">
      <c r="A760" s="1866">
        <v>2016462</v>
      </c>
      <c r="C760" s="1782" t="s">
        <v>1564</v>
      </c>
      <c r="D760" s="1762" t="s">
        <v>1330</v>
      </c>
      <c r="E760" s="1762">
        <v>1</v>
      </c>
      <c r="F760" s="1762">
        <v>12</v>
      </c>
      <c r="G760" s="1762">
        <v>8</v>
      </c>
      <c r="H760" s="1762">
        <v>2</v>
      </c>
      <c r="I760" s="1783">
        <v>1</v>
      </c>
      <c r="J760" s="1783">
        <v>1</v>
      </c>
      <c r="L760" s="1764">
        <v>2654.78</v>
      </c>
      <c r="N760" s="1764">
        <f t="shared" si="173"/>
        <v>1622.18</v>
      </c>
      <c r="O760" s="1764">
        <v>1154.6300000000001</v>
      </c>
      <c r="P760" s="1850">
        <f t="shared" si="174"/>
        <v>0.71177674487418174</v>
      </c>
      <c r="Q760" s="1764">
        <v>467.55</v>
      </c>
      <c r="R760" s="1850">
        <f t="shared" si="175"/>
        <v>0.28822325512581831</v>
      </c>
      <c r="S760" s="1807">
        <f t="shared" si="176"/>
        <v>18.702000000000002</v>
      </c>
      <c r="U760" s="1764">
        <f t="shared" si="177"/>
        <v>0</v>
      </c>
      <c r="V760" s="1764">
        <f t="shared" si="178"/>
        <v>0</v>
      </c>
      <c r="W760" s="1764">
        <f t="shared" si="179"/>
        <v>2654.78</v>
      </c>
      <c r="X760" s="1768">
        <v>2654.78</v>
      </c>
      <c r="Y760" s="1784">
        <v>616562</v>
      </c>
      <c r="Z760" s="1770">
        <v>42671</v>
      </c>
      <c r="AA760" s="1843" t="s">
        <v>104</v>
      </c>
      <c r="AB760" s="1780"/>
      <c r="AC760" s="1762"/>
      <c r="AE760" s="1762"/>
      <c r="AF760" s="1762"/>
      <c r="AG760" s="1762"/>
      <c r="AH760" s="1780"/>
      <c r="AK760" s="1780"/>
      <c r="AL760" s="1780"/>
      <c r="AM760" s="1762"/>
      <c r="AP760" s="1762"/>
      <c r="AQ760" s="1762"/>
      <c r="AR760" s="1780"/>
      <c r="AS760" s="1780"/>
      <c r="AT760" s="1780"/>
      <c r="AU760" s="1780"/>
      <c r="AV760" s="1780"/>
      <c r="AW760" s="1762"/>
      <c r="AZ760" s="1762"/>
      <c r="BA760" s="1762"/>
    </row>
    <row r="761" spans="1:53" x14ac:dyDescent="0.25">
      <c r="A761" s="1866">
        <v>2016463</v>
      </c>
      <c r="C761" s="1782" t="s">
        <v>1565</v>
      </c>
      <c r="D761" s="1762" t="s">
        <v>1330</v>
      </c>
      <c r="E761" s="1762">
        <v>1</v>
      </c>
      <c r="F761" s="1762">
        <v>9</v>
      </c>
      <c r="G761" s="1762">
        <v>6</v>
      </c>
      <c r="H761" s="1762">
        <v>1</v>
      </c>
      <c r="I761" s="1783">
        <v>1</v>
      </c>
      <c r="J761" s="1783">
        <v>1</v>
      </c>
      <c r="L761" s="1764">
        <v>1707.4</v>
      </c>
      <c r="N761" s="1764">
        <f t="shared" si="173"/>
        <v>1058.6199999999999</v>
      </c>
      <c r="O761" s="1764">
        <v>747.22</v>
      </c>
      <c r="P761" s="1850">
        <f t="shared" si="174"/>
        <v>0.70584345657554182</v>
      </c>
      <c r="Q761" s="1764">
        <v>311.39999999999998</v>
      </c>
      <c r="R761" s="1850">
        <f t="shared" si="175"/>
        <v>0.29415654342445824</v>
      </c>
      <c r="S761" s="1807">
        <f t="shared" si="176"/>
        <v>12.456</v>
      </c>
      <c r="U761" s="1764">
        <f t="shared" si="177"/>
        <v>0</v>
      </c>
      <c r="V761" s="1764">
        <f t="shared" si="178"/>
        <v>0</v>
      </c>
      <c r="W761" s="1764">
        <f t="shared" si="179"/>
        <v>1707.4</v>
      </c>
      <c r="X761" s="1768">
        <v>1707.4</v>
      </c>
      <c r="Y761" s="1784">
        <v>616563</v>
      </c>
      <c r="Z761" s="1770">
        <v>42671</v>
      </c>
      <c r="AA761" s="1843" t="s">
        <v>104</v>
      </c>
      <c r="AB761" s="1780"/>
      <c r="AC761" s="1762"/>
      <c r="AE761" s="1762"/>
      <c r="AF761" s="1762"/>
      <c r="AG761" s="1762"/>
      <c r="AH761" s="1780"/>
      <c r="AK761" s="1780"/>
      <c r="AL761" s="1780"/>
      <c r="AM761" s="1762"/>
      <c r="AP761" s="1762"/>
      <c r="AQ761" s="1762"/>
      <c r="AR761" s="1780"/>
      <c r="AS761" s="1780"/>
      <c r="AT761" s="1780"/>
      <c r="AU761" s="1780"/>
      <c r="AV761" s="1780"/>
      <c r="AW761" s="1762"/>
      <c r="AZ761" s="1762"/>
      <c r="BA761" s="1762"/>
    </row>
    <row r="762" spans="1:53" x14ac:dyDescent="0.25">
      <c r="A762" s="1866">
        <v>2016464</v>
      </c>
      <c r="C762" s="1782" t="s">
        <v>1566</v>
      </c>
      <c r="D762" s="1762" t="s">
        <v>1330</v>
      </c>
      <c r="E762" s="1762">
        <v>1</v>
      </c>
      <c r="F762" s="1762">
        <v>9</v>
      </c>
      <c r="G762" s="1762">
        <v>6</v>
      </c>
      <c r="H762" s="1762">
        <v>1</v>
      </c>
      <c r="I762" s="1783">
        <v>1</v>
      </c>
      <c r="J762" s="1783">
        <v>1</v>
      </c>
      <c r="L762" s="1764">
        <v>1919.19</v>
      </c>
      <c r="N762" s="1764">
        <f t="shared" si="173"/>
        <v>1238.53</v>
      </c>
      <c r="O762" s="1764">
        <v>875.83</v>
      </c>
      <c r="P762" s="1850">
        <f t="shared" si="174"/>
        <v>0.70715283440853272</v>
      </c>
      <c r="Q762" s="1764">
        <v>362.7</v>
      </c>
      <c r="R762" s="1850">
        <f t="shared" si="175"/>
        <v>0.29284716559146728</v>
      </c>
      <c r="S762" s="1807">
        <f t="shared" si="176"/>
        <v>14.507999999999999</v>
      </c>
      <c r="U762" s="1764">
        <f t="shared" si="177"/>
        <v>0</v>
      </c>
      <c r="V762" s="1764">
        <f t="shared" si="178"/>
        <v>0</v>
      </c>
      <c r="W762" s="1764">
        <f t="shared" si="179"/>
        <v>1919.19</v>
      </c>
      <c r="X762" s="1768">
        <v>1919.19</v>
      </c>
      <c r="Y762" s="1784">
        <v>616564</v>
      </c>
      <c r="Z762" s="1770">
        <v>42671</v>
      </c>
      <c r="AA762" s="1843" t="s">
        <v>104</v>
      </c>
      <c r="AB762" s="1780"/>
      <c r="AC762" s="1762"/>
      <c r="AE762" s="1762"/>
      <c r="AF762" s="1762"/>
      <c r="AG762" s="1762"/>
      <c r="AH762" s="1780"/>
      <c r="AK762" s="1780"/>
      <c r="AL762" s="1780"/>
      <c r="AM762" s="1762"/>
      <c r="AP762" s="1762"/>
      <c r="AQ762" s="1762"/>
      <c r="AR762" s="1780"/>
      <c r="AS762" s="1780"/>
      <c r="AT762" s="1780"/>
      <c r="AU762" s="1780"/>
      <c r="AV762" s="1780"/>
      <c r="AW762" s="1762"/>
      <c r="AZ762" s="1762"/>
      <c r="BA762" s="1762"/>
    </row>
    <row r="763" spans="1:53" x14ac:dyDescent="0.25">
      <c r="A763" s="1866">
        <v>2016465</v>
      </c>
      <c r="C763" s="1782" t="s">
        <v>1567</v>
      </c>
      <c r="D763" s="1762" t="s">
        <v>1330</v>
      </c>
      <c r="E763" s="1762">
        <v>1</v>
      </c>
      <c r="F763" s="1762">
        <v>9</v>
      </c>
      <c r="G763" s="1762">
        <v>7</v>
      </c>
      <c r="H763" s="1762">
        <v>1</v>
      </c>
      <c r="I763" s="1783">
        <v>1</v>
      </c>
      <c r="J763" s="1783">
        <v>1</v>
      </c>
      <c r="L763" s="1764">
        <v>1975.85</v>
      </c>
      <c r="N763" s="1764">
        <f t="shared" si="173"/>
        <v>1217.49</v>
      </c>
      <c r="O763" s="1764">
        <v>848.49</v>
      </c>
      <c r="P763" s="1850">
        <f t="shared" si="174"/>
        <v>0.69691742847990534</v>
      </c>
      <c r="Q763" s="1764">
        <v>369</v>
      </c>
      <c r="R763" s="1850">
        <f t="shared" si="175"/>
        <v>0.3030825715200946</v>
      </c>
      <c r="S763" s="1807">
        <f t="shared" si="176"/>
        <v>14.76</v>
      </c>
      <c r="U763" s="1764">
        <f t="shared" si="177"/>
        <v>0</v>
      </c>
      <c r="V763" s="1764">
        <f t="shared" si="178"/>
        <v>0</v>
      </c>
      <c r="W763" s="1764">
        <f t="shared" si="179"/>
        <v>1975.85</v>
      </c>
      <c r="X763" s="1768">
        <v>1975.85</v>
      </c>
      <c r="Y763" s="1784">
        <v>616565</v>
      </c>
      <c r="Z763" s="1770">
        <v>42671</v>
      </c>
      <c r="AA763" s="1843" t="s">
        <v>104</v>
      </c>
      <c r="AB763" s="1780"/>
      <c r="AC763" s="1762"/>
      <c r="AE763" s="1762"/>
      <c r="AF763" s="1762"/>
      <c r="AG763" s="1762"/>
      <c r="AH763" s="1780"/>
      <c r="AK763" s="1780"/>
      <c r="AL763" s="1780"/>
      <c r="AM763" s="1762"/>
      <c r="AP763" s="1762"/>
      <c r="AQ763" s="1762"/>
      <c r="AR763" s="1780"/>
      <c r="AS763" s="1780"/>
      <c r="AT763" s="1780"/>
      <c r="AU763" s="1780"/>
      <c r="AV763" s="1780"/>
      <c r="AW763" s="1762"/>
      <c r="AZ763" s="1762"/>
      <c r="BA763" s="1762"/>
    </row>
    <row r="764" spans="1:53" x14ac:dyDescent="0.25">
      <c r="A764" s="1866">
        <v>2016466</v>
      </c>
      <c r="C764" s="1782" t="s">
        <v>1568</v>
      </c>
      <c r="D764" s="1762" t="s">
        <v>1330</v>
      </c>
      <c r="E764" s="1762">
        <v>1</v>
      </c>
      <c r="F764" s="1762">
        <v>6</v>
      </c>
      <c r="G764" s="1762">
        <v>5</v>
      </c>
      <c r="H764" s="1762">
        <v>0</v>
      </c>
      <c r="I764" s="1783">
        <v>1</v>
      </c>
      <c r="J764" s="1783">
        <v>1</v>
      </c>
      <c r="L764" s="1764">
        <v>1144.4000000000001</v>
      </c>
      <c r="N764" s="1764">
        <f t="shared" si="173"/>
        <v>680.49</v>
      </c>
      <c r="O764" s="1764">
        <v>463.59</v>
      </c>
      <c r="P764" s="1850">
        <f t="shared" si="174"/>
        <v>0.6812590927126041</v>
      </c>
      <c r="Q764" s="1764">
        <v>216.9</v>
      </c>
      <c r="R764" s="1850">
        <f t="shared" si="175"/>
        <v>0.31874090728739585</v>
      </c>
      <c r="S764" s="1807">
        <f t="shared" si="176"/>
        <v>8.6760000000000002</v>
      </c>
      <c r="U764" s="1764">
        <f t="shared" si="177"/>
        <v>0</v>
      </c>
      <c r="V764" s="1764">
        <f t="shared" si="178"/>
        <v>0</v>
      </c>
      <c r="W764" s="1764">
        <f t="shared" si="179"/>
        <v>1144.4000000000001</v>
      </c>
      <c r="X764" s="1768">
        <v>1144.4000000000001</v>
      </c>
      <c r="Y764" s="1784">
        <v>616476</v>
      </c>
      <c r="Z764" s="1770">
        <v>42646</v>
      </c>
      <c r="AA764" s="1843" t="s">
        <v>104</v>
      </c>
      <c r="AB764" s="1780"/>
      <c r="AC764" s="1762"/>
      <c r="AE764" s="1762"/>
      <c r="AF764" s="1762"/>
      <c r="AG764" s="1762"/>
      <c r="AH764" s="1780"/>
      <c r="AK764" s="1780"/>
      <c r="AL764" s="1780"/>
      <c r="AM764" s="1762"/>
      <c r="AP764" s="1762"/>
      <c r="AQ764" s="1762"/>
      <c r="AR764" s="1780"/>
      <c r="AS764" s="1780"/>
      <c r="AT764" s="1780"/>
      <c r="AU764" s="1780"/>
      <c r="AV764" s="1780"/>
      <c r="AW764" s="1762"/>
      <c r="AZ764" s="1762"/>
      <c r="BA764" s="1762"/>
    </row>
    <row r="765" spans="1:53" x14ac:dyDescent="0.25">
      <c r="A765" s="1866">
        <v>2016468</v>
      </c>
      <c r="C765" s="1782" t="s">
        <v>1570</v>
      </c>
      <c r="D765" s="1762" t="s">
        <v>26</v>
      </c>
      <c r="E765" s="1762">
        <v>1</v>
      </c>
      <c r="F765" s="1762">
        <v>2</v>
      </c>
      <c r="G765" s="1762">
        <v>1</v>
      </c>
      <c r="H765" s="1762">
        <v>1</v>
      </c>
      <c r="I765" s="1783">
        <v>1</v>
      </c>
      <c r="J765" s="1783">
        <v>1</v>
      </c>
      <c r="K765" s="1919" t="s">
        <v>1078</v>
      </c>
      <c r="L765" s="1764">
        <v>584</v>
      </c>
      <c r="M765" s="1764">
        <v>655.93</v>
      </c>
      <c r="N765" s="1764">
        <f t="shared" ref="N765:N830" si="180">O765+Q765</f>
        <v>443.22999999999996</v>
      </c>
      <c r="O765" s="1764">
        <v>314.77999999999997</v>
      </c>
      <c r="P765" s="1850">
        <f t="shared" ref="P765:P830" si="181">IF(N765&lt;=0,"",O765/N765)</f>
        <v>0.7101956095029669</v>
      </c>
      <c r="Q765" s="1764">
        <v>128.44999999999999</v>
      </c>
      <c r="R765" s="1850">
        <f t="shared" ref="R765:R830" si="182">IF(N765&lt;=0,"",Q765/N765)</f>
        <v>0.28980439049703316</v>
      </c>
      <c r="S765" s="1807">
        <f t="shared" ref="S765:S830" si="183">Q765/$S$1</f>
        <v>5.1379999999999999</v>
      </c>
      <c r="U765" s="1764">
        <f t="shared" ref="U765:U830" si="184">((1-I765)*O765)+((1-J765)*Q765)</f>
        <v>0</v>
      </c>
      <c r="V765" s="1764">
        <f t="shared" ref="V765:V830" si="185">L765-W765</f>
        <v>0</v>
      </c>
      <c r="W765" s="1764">
        <f t="shared" si="179"/>
        <v>584</v>
      </c>
      <c r="X765" s="1768">
        <v>584</v>
      </c>
      <c r="Y765" s="1784">
        <v>616425</v>
      </c>
      <c r="Z765" s="1770">
        <v>42634</v>
      </c>
      <c r="AA765" s="1843" t="s">
        <v>104</v>
      </c>
      <c r="AB765" s="1780"/>
      <c r="AC765" s="1762"/>
      <c r="AE765" s="1762"/>
      <c r="AF765" s="1762"/>
      <c r="AG765" s="1762"/>
      <c r="AH765" s="1780"/>
      <c r="AK765" s="1780"/>
      <c r="AL765" s="1780"/>
      <c r="AM765" s="1762"/>
      <c r="AP765" s="1762"/>
      <c r="AQ765" s="1762"/>
      <c r="AR765" s="1780"/>
      <c r="AS765" s="1780"/>
      <c r="AT765" s="1780"/>
      <c r="AU765" s="1780"/>
      <c r="AV765" s="1780"/>
      <c r="AW765" s="1762"/>
      <c r="AZ765" s="1762"/>
      <c r="BA765" s="1762"/>
    </row>
    <row r="766" spans="1:53" x14ac:dyDescent="0.25">
      <c r="A766" s="1893">
        <v>2016469</v>
      </c>
      <c r="C766" s="1782">
        <v>594816</v>
      </c>
      <c r="D766" s="1762" t="s">
        <v>26</v>
      </c>
      <c r="E766" s="1762">
        <v>1</v>
      </c>
      <c r="F766" s="1762">
        <v>9</v>
      </c>
      <c r="G766" s="1762">
        <v>6</v>
      </c>
      <c r="H766" s="1762">
        <v>3</v>
      </c>
      <c r="I766" s="1783">
        <v>1</v>
      </c>
      <c r="J766" s="1783">
        <v>1</v>
      </c>
      <c r="L766" s="1764">
        <v>2672.9</v>
      </c>
      <c r="N766" s="1764">
        <f t="shared" si="180"/>
        <v>1809.88</v>
      </c>
      <c r="O766" s="1764">
        <v>1375.18</v>
      </c>
      <c r="P766" s="1850">
        <f t="shared" si="181"/>
        <v>0.7598183304970495</v>
      </c>
      <c r="Q766" s="1764">
        <v>434.7</v>
      </c>
      <c r="R766" s="1850">
        <f t="shared" si="182"/>
        <v>0.24018166950295045</v>
      </c>
      <c r="S766" s="1807">
        <f t="shared" si="183"/>
        <v>17.387999999999998</v>
      </c>
      <c r="U766" s="1764">
        <f t="shared" si="184"/>
        <v>0</v>
      </c>
      <c r="V766" s="1764">
        <f t="shared" si="185"/>
        <v>0</v>
      </c>
      <c r="W766" s="1764">
        <f t="shared" si="179"/>
        <v>2672.9</v>
      </c>
      <c r="X766" s="1768">
        <v>2672.9</v>
      </c>
      <c r="Y766" s="1784">
        <v>616495</v>
      </c>
      <c r="Z766" s="1770">
        <v>42660</v>
      </c>
      <c r="AA766" s="1843" t="s">
        <v>104</v>
      </c>
      <c r="AB766" s="1780"/>
      <c r="AC766" s="1762"/>
      <c r="AE766" s="1762"/>
      <c r="AF766" s="1762"/>
      <c r="AG766" s="1762"/>
      <c r="AH766" s="1780"/>
      <c r="AK766" s="1780"/>
      <c r="AL766" s="1780"/>
      <c r="AM766" s="1762"/>
      <c r="AP766" s="1762"/>
      <c r="AQ766" s="1762"/>
      <c r="AR766" s="1780"/>
      <c r="AS766" s="1780"/>
      <c r="AT766" s="1780"/>
      <c r="AU766" s="1780"/>
      <c r="AV766" s="1780"/>
      <c r="AW766" s="1762"/>
      <c r="AZ766" s="1762"/>
      <c r="BA766" s="1762"/>
    </row>
    <row r="767" spans="1:53" x14ac:dyDescent="0.25">
      <c r="A767" s="1866">
        <v>2016470</v>
      </c>
      <c r="C767" s="1782">
        <v>587816</v>
      </c>
      <c r="D767" s="1762" t="s">
        <v>26</v>
      </c>
      <c r="E767" s="1762">
        <v>1</v>
      </c>
      <c r="F767" s="1762">
        <v>6</v>
      </c>
      <c r="G767" s="1762">
        <v>3</v>
      </c>
      <c r="H767" s="1762">
        <v>3</v>
      </c>
      <c r="I767" s="1783">
        <v>1</v>
      </c>
      <c r="J767" s="1783">
        <v>1</v>
      </c>
      <c r="L767" s="1764">
        <v>2107</v>
      </c>
      <c r="M767" s="1764">
        <v>1946.47</v>
      </c>
      <c r="N767" s="1764">
        <f>O767+Q767</f>
        <v>1321.76</v>
      </c>
      <c r="O767" s="1764">
        <v>982.46</v>
      </c>
      <c r="P767" s="1850">
        <f>IF(N767&lt;=0,"",O767/N767)</f>
        <v>0.74329681636605738</v>
      </c>
      <c r="Q767" s="1764">
        <v>339.3</v>
      </c>
      <c r="R767" s="1850">
        <f>IF(N767&lt;=0,"",Q767/N767)</f>
        <v>0.25670318363394262</v>
      </c>
      <c r="S767" s="1807">
        <f>Q767/$S$1</f>
        <v>13.572000000000001</v>
      </c>
      <c r="U767" s="1764">
        <f>((1-I767)*O767)+((1-J767)*Q767)</f>
        <v>0</v>
      </c>
      <c r="V767" s="1764">
        <f>L767-W767</f>
        <v>0</v>
      </c>
      <c r="W767" s="1764">
        <f t="shared" si="179"/>
        <v>2107</v>
      </c>
      <c r="X767" s="1768">
        <v>2107</v>
      </c>
      <c r="Y767" s="1784">
        <v>616426</v>
      </c>
      <c r="Z767" s="1770">
        <v>42634</v>
      </c>
      <c r="AA767" s="1843" t="s">
        <v>104</v>
      </c>
      <c r="AB767" s="1780"/>
      <c r="AC767" s="1762"/>
      <c r="AE767" s="1762"/>
      <c r="AF767" s="1762"/>
      <c r="AG767" s="1762"/>
      <c r="AH767" s="1780"/>
      <c r="AK767" s="1780"/>
      <c r="AL767" s="1780"/>
      <c r="AM767" s="1762"/>
      <c r="AP767" s="1762"/>
      <c r="AQ767" s="1762"/>
      <c r="AR767" s="1780"/>
      <c r="AS767" s="1780"/>
      <c r="AT767" s="1780"/>
      <c r="AU767" s="1780"/>
      <c r="AV767" s="1780"/>
      <c r="AW767" s="1762"/>
      <c r="AZ767" s="1762"/>
      <c r="BA767" s="1762"/>
    </row>
    <row r="768" spans="1:53" x14ac:dyDescent="0.25">
      <c r="A768" s="1866" t="s">
        <v>1581</v>
      </c>
      <c r="B768" s="1921"/>
      <c r="C768" s="1921" t="s">
        <v>1606</v>
      </c>
      <c r="D768" s="1922" t="s">
        <v>352</v>
      </c>
      <c r="E768" s="1922">
        <v>0</v>
      </c>
      <c r="F768" s="1922">
        <v>0</v>
      </c>
      <c r="G768" s="1922">
        <v>0</v>
      </c>
      <c r="H768" s="1922">
        <v>0</v>
      </c>
      <c r="I768" s="1923">
        <v>1</v>
      </c>
      <c r="J768" s="1923">
        <v>1</v>
      </c>
      <c r="K768" s="1952"/>
      <c r="L768" s="1924">
        <v>134.94</v>
      </c>
      <c r="M768" s="1924"/>
      <c r="N768" s="1924">
        <f t="shared" si="180"/>
        <v>59.97</v>
      </c>
      <c r="O768" s="1924">
        <v>59.97</v>
      </c>
      <c r="P768" s="1925">
        <f t="shared" si="181"/>
        <v>1</v>
      </c>
      <c r="Q768" s="1924">
        <v>0</v>
      </c>
      <c r="R768" s="1925">
        <f t="shared" si="182"/>
        <v>0</v>
      </c>
      <c r="S768" s="1926">
        <f t="shared" si="183"/>
        <v>0</v>
      </c>
      <c r="T768" s="1927"/>
      <c r="U768" s="1924">
        <f t="shared" si="184"/>
        <v>0</v>
      </c>
      <c r="V768" s="1924">
        <f t="shared" si="185"/>
        <v>134.94</v>
      </c>
      <c r="W768" s="1764">
        <f t="shared" ref="W768:W831" si="186">X768+AC768+AH768+AM768+AO768+AR768</f>
        <v>0</v>
      </c>
      <c r="X768" s="1768"/>
      <c r="Y768" s="1784"/>
      <c r="Z768" s="1770"/>
      <c r="AA768" s="1843"/>
      <c r="AB768" s="1780"/>
      <c r="AC768" s="1762"/>
      <c r="AE768" s="1762"/>
      <c r="AF768" s="1762"/>
      <c r="AG768" s="1762"/>
      <c r="AH768" s="1780"/>
      <c r="AK768" s="1780"/>
      <c r="AL768" s="1780"/>
      <c r="AM768" s="1762"/>
      <c r="AP768" s="1762"/>
      <c r="AQ768" s="1762"/>
      <c r="AR768" s="1780"/>
      <c r="AS768" s="1780"/>
      <c r="AT768" s="1780"/>
      <c r="AU768" s="1780"/>
      <c r="AV768" s="1780"/>
      <c r="AW768" s="1762"/>
      <c r="AZ768" s="1762"/>
      <c r="BA768" s="1762"/>
    </row>
    <row r="769" spans="1:53" x14ac:dyDescent="0.25">
      <c r="A769" s="1866">
        <v>2016471</v>
      </c>
      <c r="C769" s="1782">
        <v>594916</v>
      </c>
      <c r="D769" s="1762" t="s">
        <v>26</v>
      </c>
      <c r="E769" s="1762">
        <v>1</v>
      </c>
      <c r="F769" s="1762">
        <v>9</v>
      </c>
      <c r="G769" s="1762">
        <v>6</v>
      </c>
      <c r="H769" s="1762">
        <v>3</v>
      </c>
      <c r="I769" s="1783">
        <v>1</v>
      </c>
      <c r="J769" s="1783">
        <v>1</v>
      </c>
      <c r="L769" s="1764">
        <v>2672.9</v>
      </c>
      <c r="M769" s="1764">
        <v>2640.28</v>
      </c>
      <c r="N769" s="1764">
        <f t="shared" si="180"/>
        <v>1792.48</v>
      </c>
      <c r="O769" s="1764">
        <v>1357.78</v>
      </c>
      <c r="P769" s="1850">
        <f t="shared" si="181"/>
        <v>0.75748683388378113</v>
      </c>
      <c r="Q769" s="1764">
        <v>434.7</v>
      </c>
      <c r="R769" s="1850">
        <f t="shared" si="182"/>
        <v>0.24251316611621887</v>
      </c>
      <c r="S769" s="1807">
        <f t="shared" si="183"/>
        <v>17.387999999999998</v>
      </c>
      <c r="U769" s="1764">
        <f t="shared" si="184"/>
        <v>0</v>
      </c>
      <c r="V769" s="1764">
        <f t="shared" si="185"/>
        <v>0</v>
      </c>
      <c r="W769" s="1764">
        <f t="shared" si="186"/>
        <v>2672.9</v>
      </c>
      <c r="X769" s="1768">
        <v>2672.9</v>
      </c>
      <c r="Y769" s="1784">
        <v>616427</v>
      </c>
      <c r="Z769" s="1770">
        <v>42634</v>
      </c>
      <c r="AA769" s="1843" t="s">
        <v>104</v>
      </c>
      <c r="AB769" s="1780"/>
      <c r="AC769" s="1762"/>
      <c r="AE769" s="1762"/>
      <c r="AF769" s="1762"/>
      <c r="AG769" s="1762"/>
      <c r="AH769" s="1780"/>
      <c r="AK769" s="1780"/>
      <c r="AL769" s="1780"/>
      <c r="AM769" s="1762"/>
      <c r="AP769" s="1762"/>
      <c r="AQ769" s="1762"/>
      <c r="AR769" s="1780"/>
      <c r="AS769" s="1780"/>
      <c r="AT769" s="1780"/>
      <c r="AU769" s="1780"/>
      <c r="AV769" s="1780"/>
      <c r="AW769" s="1762"/>
      <c r="AZ769" s="1762"/>
      <c r="BA769" s="1762"/>
    </row>
    <row r="770" spans="1:53" x14ac:dyDescent="0.25">
      <c r="A770" s="1866">
        <v>2016472</v>
      </c>
      <c r="C770" s="1782" t="s">
        <v>1573</v>
      </c>
      <c r="D770" s="1762" t="s">
        <v>26</v>
      </c>
      <c r="E770" s="1762">
        <v>7</v>
      </c>
      <c r="F770" s="1762">
        <v>42</v>
      </c>
      <c r="G770" s="1762">
        <v>28</v>
      </c>
      <c r="H770" s="1762">
        <v>14</v>
      </c>
      <c r="I770" s="1783">
        <v>1</v>
      </c>
      <c r="J770" s="1783">
        <v>1</v>
      </c>
      <c r="K770" s="1919" t="s">
        <v>1078</v>
      </c>
      <c r="L770" s="1764">
        <v>8778</v>
      </c>
      <c r="M770" s="1764">
        <v>10005.549999999999</v>
      </c>
      <c r="N770" s="1764">
        <f t="shared" si="180"/>
        <v>6805.9000000000005</v>
      </c>
      <c r="O770" s="1764">
        <v>5107.6000000000004</v>
      </c>
      <c r="P770" s="1850">
        <f t="shared" si="181"/>
        <v>0.75046650700127826</v>
      </c>
      <c r="Q770" s="1764">
        <v>1698.3</v>
      </c>
      <c r="R770" s="1850">
        <f t="shared" si="182"/>
        <v>0.24953349299872168</v>
      </c>
      <c r="S770" s="1807">
        <f t="shared" si="183"/>
        <v>67.932000000000002</v>
      </c>
      <c r="U770" s="1764">
        <f t="shared" si="184"/>
        <v>0</v>
      </c>
      <c r="V770" s="1764">
        <f t="shared" si="185"/>
        <v>0</v>
      </c>
      <c r="W770" s="1764">
        <f t="shared" si="186"/>
        <v>8778</v>
      </c>
      <c r="X770" s="1768">
        <v>8778</v>
      </c>
      <c r="Y770" s="1784">
        <v>616408</v>
      </c>
      <c r="Z770" s="1770">
        <v>42627</v>
      </c>
      <c r="AA770" s="1843" t="s">
        <v>104</v>
      </c>
      <c r="AB770" s="1780"/>
      <c r="AC770" s="1762"/>
      <c r="AE770" s="1762"/>
      <c r="AF770" s="1762"/>
      <c r="AG770" s="1762"/>
      <c r="AH770" s="1780"/>
      <c r="AK770" s="1780"/>
      <c r="AL770" s="1780"/>
      <c r="AM770" s="1762"/>
      <c r="AP770" s="1762"/>
      <c r="AQ770" s="1762"/>
      <c r="AR770" s="1780"/>
      <c r="AS770" s="1780"/>
      <c r="AT770" s="1780"/>
      <c r="AU770" s="1780"/>
      <c r="AV770" s="1780"/>
      <c r="AW770" s="1762"/>
      <c r="AZ770" s="1762"/>
      <c r="BA770" s="1762"/>
    </row>
    <row r="771" spans="1:53" x14ac:dyDescent="0.25">
      <c r="A771" s="1866" t="s">
        <v>1575</v>
      </c>
      <c r="C771" s="1782" t="s">
        <v>1574</v>
      </c>
      <c r="D771" s="1762" t="s">
        <v>26</v>
      </c>
      <c r="E771" s="1762">
        <v>0</v>
      </c>
      <c r="F771" s="1762">
        <v>0</v>
      </c>
      <c r="G771" s="1762">
        <v>0</v>
      </c>
      <c r="H771" s="1762">
        <v>0</v>
      </c>
      <c r="I771" s="1783">
        <v>1</v>
      </c>
      <c r="J771" s="1783">
        <v>1</v>
      </c>
      <c r="L771" s="1764">
        <v>237.2</v>
      </c>
      <c r="N771" s="1764">
        <f t="shared" si="180"/>
        <v>118.6</v>
      </c>
      <c r="O771" s="1764">
        <v>118.6</v>
      </c>
      <c r="P771" s="1850">
        <f t="shared" si="181"/>
        <v>1</v>
      </c>
      <c r="Q771" s="1764">
        <v>0</v>
      </c>
      <c r="R771" s="1850">
        <f t="shared" si="182"/>
        <v>0</v>
      </c>
      <c r="S771" s="1807">
        <f t="shared" si="183"/>
        <v>0</v>
      </c>
      <c r="U771" s="1764">
        <f t="shared" si="184"/>
        <v>0</v>
      </c>
      <c r="V771" s="1764">
        <f t="shared" si="185"/>
        <v>0</v>
      </c>
      <c r="W771" s="1764">
        <f t="shared" si="186"/>
        <v>237.2</v>
      </c>
      <c r="X771" s="1768">
        <v>237.2</v>
      </c>
      <c r="Y771" s="1784">
        <v>616428</v>
      </c>
      <c r="Z771" s="1770">
        <v>42634</v>
      </c>
      <c r="AA771" s="1843" t="s">
        <v>104</v>
      </c>
      <c r="AB771" s="1780"/>
      <c r="AC771" s="1762"/>
      <c r="AE771" s="1762"/>
      <c r="AF771" s="1762"/>
      <c r="AG771" s="1762"/>
      <c r="AH771" s="1780"/>
      <c r="AK771" s="1780"/>
      <c r="AL771" s="1780"/>
      <c r="AM771" s="1762"/>
      <c r="AP771" s="1762"/>
      <c r="AQ771" s="1762"/>
      <c r="AR771" s="1780"/>
      <c r="AS771" s="1780"/>
      <c r="AT771" s="1780"/>
      <c r="AU771" s="1780"/>
      <c r="AV771" s="1780"/>
      <c r="AW771" s="1762"/>
      <c r="AZ771" s="1762"/>
      <c r="BA771" s="1762"/>
    </row>
    <row r="772" spans="1:53" x14ac:dyDescent="0.25">
      <c r="A772" s="1866" t="s">
        <v>1577</v>
      </c>
      <c r="C772" s="1782" t="s">
        <v>1576</v>
      </c>
      <c r="D772" s="1762" t="s">
        <v>26</v>
      </c>
      <c r="E772" s="1762">
        <v>0</v>
      </c>
      <c r="F772" s="1762">
        <v>0</v>
      </c>
      <c r="G772" s="1762">
        <v>0</v>
      </c>
      <c r="H772" s="1762">
        <v>0</v>
      </c>
      <c r="I772" s="1783">
        <v>1</v>
      </c>
      <c r="J772" s="1783">
        <v>1</v>
      </c>
      <c r="L772" s="1764">
        <v>31</v>
      </c>
      <c r="N772" s="1764">
        <f t="shared" si="180"/>
        <v>15.5</v>
      </c>
      <c r="O772" s="1764">
        <v>15.5</v>
      </c>
      <c r="P772" s="1850">
        <f t="shared" si="181"/>
        <v>1</v>
      </c>
      <c r="Q772" s="1764">
        <v>0</v>
      </c>
      <c r="R772" s="1850">
        <f t="shared" si="182"/>
        <v>0</v>
      </c>
      <c r="S772" s="1807">
        <f t="shared" si="183"/>
        <v>0</v>
      </c>
      <c r="U772" s="1764">
        <f t="shared" si="184"/>
        <v>0</v>
      </c>
      <c r="V772" s="1764">
        <f t="shared" si="185"/>
        <v>0</v>
      </c>
      <c r="W772" s="1764">
        <f t="shared" si="186"/>
        <v>31</v>
      </c>
      <c r="X772" s="1768">
        <v>31</v>
      </c>
      <c r="Y772" s="1784">
        <v>616408</v>
      </c>
      <c r="Z772" s="1770">
        <v>42627</v>
      </c>
      <c r="AA772" s="1843" t="s">
        <v>104</v>
      </c>
      <c r="AB772" s="1780"/>
      <c r="AC772" s="1762"/>
      <c r="AE772" s="1762"/>
      <c r="AF772" s="1762"/>
      <c r="AG772" s="1762"/>
      <c r="AH772" s="1780"/>
      <c r="AK772" s="1780"/>
      <c r="AL772" s="1780"/>
      <c r="AM772" s="1762"/>
      <c r="AP772" s="1762"/>
      <c r="AQ772" s="1762"/>
      <c r="AR772" s="1780"/>
      <c r="AS772" s="1780"/>
      <c r="AT772" s="1780"/>
      <c r="AU772" s="1780"/>
      <c r="AV772" s="1780"/>
      <c r="AW772" s="1762"/>
      <c r="AZ772" s="1762"/>
      <c r="BA772" s="1762"/>
    </row>
    <row r="773" spans="1:53" x14ac:dyDescent="0.25">
      <c r="A773" s="1866" t="s">
        <v>1578</v>
      </c>
      <c r="C773" s="1782" t="s">
        <v>1579</v>
      </c>
      <c r="D773" s="1762" t="s">
        <v>26</v>
      </c>
      <c r="E773" s="1762">
        <v>0</v>
      </c>
      <c r="F773" s="1762">
        <v>0</v>
      </c>
      <c r="G773" s="1762">
        <v>0</v>
      </c>
      <c r="H773" s="1762">
        <v>0</v>
      </c>
      <c r="I773" s="1783">
        <v>1</v>
      </c>
      <c r="J773" s="1783">
        <v>1</v>
      </c>
      <c r="L773" s="1764">
        <v>7.5</v>
      </c>
      <c r="N773" s="1764">
        <f t="shared" si="180"/>
        <v>3</v>
      </c>
      <c r="O773" s="1764">
        <v>3</v>
      </c>
      <c r="P773" s="1850">
        <f t="shared" si="181"/>
        <v>1</v>
      </c>
      <c r="Q773" s="1764">
        <v>0</v>
      </c>
      <c r="R773" s="1850">
        <f t="shared" si="182"/>
        <v>0</v>
      </c>
      <c r="S773" s="1807">
        <f t="shared" si="183"/>
        <v>0</v>
      </c>
      <c r="U773" s="1764">
        <f t="shared" si="184"/>
        <v>0</v>
      </c>
      <c r="V773" s="1764">
        <f t="shared" si="185"/>
        <v>0</v>
      </c>
      <c r="W773" s="1764">
        <f t="shared" si="186"/>
        <v>7.5</v>
      </c>
      <c r="X773" s="1768">
        <v>7.5</v>
      </c>
      <c r="Y773" s="1784">
        <v>616409</v>
      </c>
      <c r="Z773" s="1770">
        <v>42627</v>
      </c>
      <c r="AA773" s="1843" t="s">
        <v>104</v>
      </c>
      <c r="AB773" s="1780"/>
      <c r="AC773" s="1762"/>
      <c r="AE773" s="1762"/>
      <c r="AF773" s="1762"/>
      <c r="AG773" s="1762"/>
      <c r="AH773" s="1780"/>
      <c r="AK773" s="1780"/>
      <c r="AL773" s="1780"/>
      <c r="AM773" s="1762"/>
      <c r="AP773" s="1762"/>
      <c r="AQ773" s="1762"/>
      <c r="AR773" s="1780"/>
      <c r="AS773" s="1780"/>
      <c r="AT773" s="1780"/>
      <c r="AU773" s="1780"/>
      <c r="AV773" s="1780"/>
      <c r="AW773" s="1762"/>
      <c r="AZ773" s="1762"/>
      <c r="BA773" s="1762"/>
    </row>
    <row r="774" spans="1:53" x14ac:dyDescent="0.25">
      <c r="A774" s="1866">
        <v>2016476</v>
      </c>
      <c r="C774" s="1782">
        <v>603216</v>
      </c>
      <c r="D774" s="1762" t="s">
        <v>26</v>
      </c>
      <c r="E774" s="1762">
        <v>1</v>
      </c>
      <c r="F774" s="1762">
        <v>6</v>
      </c>
      <c r="G774" s="1762">
        <v>5</v>
      </c>
      <c r="H774" s="1762">
        <v>2</v>
      </c>
      <c r="I774" s="1783">
        <v>1</v>
      </c>
      <c r="J774" s="1783">
        <v>1</v>
      </c>
      <c r="L774" s="1764">
        <v>1475.9</v>
      </c>
      <c r="M774" s="1764">
        <v>1694</v>
      </c>
      <c r="N774" s="1764">
        <f t="shared" si="180"/>
        <v>1160.8499999999999</v>
      </c>
      <c r="O774" s="1764">
        <v>886.8</v>
      </c>
      <c r="P774" s="1850">
        <f t="shared" si="181"/>
        <v>0.76392298746608089</v>
      </c>
      <c r="Q774" s="1764">
        <v>274.05</v>
      </c>
      <c r="R774" s="1850">
        <f t="shared" si="182"/>
        <v>0.23607701253391913</v>
      </c>
      <c r="S774" s="1807">
        <f t="shared" si="183"/>
        <v>10.962</v>
      </c>
      <c r="U774" s="1764">
        <f t="shared" si="184"/>
        <v>0</v>
      </c>
      <c r="V774" s="1764">
        <f t="shared" si="185"/>
        <v>0</v>
      </c>
      <c r="W774" s="1764">
        <f t="shared" si="186"/>
        <v>1475.9</v>
      </c>
      <c r="X774" s="1768">
        <v>1475.9</v>
      </c>
      <c r="Y774" s="1784">
        <v>616453</v>
      </c>
      <c r="Z774" s="1770">
        <v>42646</v>
      </c>
      <c r="AA774" s="1843" t="s">
        <v>104</v>
      </c>
      <c r="AB774" s="1780"/>
      <c r="AC774" s="1762"/>
      <c r="AE774" s="1762"/>
      <c r="AF774" s="1762"/>
      <c r="AG774" s="1762"/>
      <c r="AH774" s="1780"/>
      <c r="AK774" s="1780"/>
      <c r="AL774" s="1780"/>
      <c r="AM774" s="1762"/>
      <c r="AP774" s="1762"/>
      <c r="AQ774" s="1762"/>
      <c r="AR774" s="1780"/>
      <c r="AS774" s="1780"/>
      <c r="AT774" s="1780"/>
      <c r="AU774" s="1780"/>
      <c r="AV774" s="1780"/>
      <c r="AW774" s="1762"/>
      <c r="AZ774" s="1762"/>
      <c r="BA774" s="1762"/>
    </row>
    <row r="775" spans="1:53" x14ac:dyDescent="0.25">
      <c r="A775" s="1866">
        <v>2016477</v>
      </c>
      <c r="C775" s="1782">
        <v>603316</v>
      </c>
      <c r="D775" s="1762" t="s">
        <v>26</v>
      </c>
      <c r="E775" s="1762">
        <v>1</v>
      </c>
      <c r="F775" s="1762">
        <v>6</v>
      </c>
      <c r="G775" s="1762">
        <v>5</v>
      </c>
      <c r="H775" s="1762">
        <v>2</v>
      </c>
      <c r="I775" s="1783">
        <v>1</v>
      </c>
      <c r="J775" s="1783">
        <v>1</v>
      </c>
      <c r="L775" s="1764">
        <v>1475.9</v>
      </c>
      <c r="M775" s="1764">
        <v>1694</v>
      </c>
      <c r="N775" s="1764">
        <f>O775+Q775</f>
        <v>1160.8499999999999</v>
      </c>
      <c r="O775" s="1764">
        <v>886.8</v>
      </c>
      <c r="P775" s="1850">
        <f>IF(N775&lt;=0,"",O775/N775)</f>
        <v>0.76392298746608089</v>
      </c>
      <c r="Q775" s="1764">
        <v>274.05</v>
      </c>
      <c r="R775" s="1850">
        <f>IF(N775&lt;=0,"",Q775/N775)</f>
        <v>0.23607701253391913</v>
      </c>
      <c r="S775" s="1807">
        <f>Q775/$S$1</f>
        <v>10.962</v>
      </c>
      <c r="U775" s="1764">
        <f t="shared" si="184"/>
        <v>0</v>
      </c>
      <c r="V775" s="1764">
        <f t="shared" si="185"/>
        <v>0</v>
      </c>
      <c r="W775" s="1764">
        <f t="shared" si="186"/>
        <v>1475.9</v>
      </c>
      <c r="X775" s="1768">
        <v>1475.9</v>
      </c>
      <c r="Y775" s="1784">
        <v>616454</v>
      </c>
      <c r="Z775" s="1770">
        <v>42646</v>
      </c>
      <c r="AA775" s="1843" t="s">
        <v>104</v>
      </c>
      <c r="AB775" s="1780"/>
      <c r="AC775" s="1762"/>
      <c r="AE775" s="1762"/>
      <c r="AF775" s="1762"/>
      <c r="AG775" s="1762"/>
      <c r="AH775" s="1780"/>
      <c r="AK775" s="1780"/>
      <c r="AL775" s="1780"/>
      <c r="AM775" s="1762"/>
      <c r="AP775" s="1762"/>
      <c r="AQ775" s="1762"/>
      <c r="AR775" s="1780"/>
      <c r="AS775" s="1780"/>
      <c r="AT775" s="1780"/>
      <c r="AU775" s="1780"/>
      <c r="AV775" s="1780"/>
      <c r="AW775" s="1762"/>
      <c r="AZ775" s="1762"/>
      <c r="BA775" s="1762"/>
    </row>
    <row r="776" spans="1:53" x14ac:dyDescent="0.25">
      <c r="A776" s="1866">
        <v>2016478</v>
      </c>
      <c r="C776" s="1782" t="s">
        <v>1689</v>
      </c>
      <c r="D776" s="1762" t="s">
        <v>26</v>
      </c>
      <c r="E776" s="1762">
        <v>4</v>
      </c>
      <c r="F776" s="1762">
        <v>36</v>
      </c>
      <c r="G776" s="1762">
        <v>24</v>
      </c>
      <c r="H776" s="1762">
        <v>12</v>
      </c>
      <c r="I776" s="1783">
        <v>1</v>
      </c>
      <c r="J776" s="1783">
        <v>1</v>
      </c>
      <c r="L776" s="1764">
        <v>10958.89</v>
      </c>
      <c r="N776" s="1764">
        <f t="shared" si="180"/>
        <v>7379.71</v>
      </c>
      <c r="O776" s="1764">
        <v>5581.96</v>
      </c>
      <c r="P776" s="1850">
        <f t="shared" si="181"/>
        <v>0.75639286638634851</v>
      </c>
      <c r="Q776" s="1764">
        <v>1797.75</v>
      </c>
      <c r="R776" s="1850">
        <f t="shared" si="182"/>
        <v>0.24360713361365149</v>
      </c>
      <c r="S776" s="1807">
        <f t="shared" si="183"/>
        <v>71.91</v>
      </c>
      <c r="U776" s="1764">
        <f t="shared" si="184"/>
        <v>0</v>
      </c>
      <c r="V776" s="1764">
        <f t="shared" si="185"/>
        <v>0</v>
      </c>
      <c r="W776" s="1764">
        <f t="shared" si="186"/>
        <v>10958.89</v>
      </c>
      <c r="X776" s="1768">
        <v>10958.89</v>
      </c>
      <c r="Y776" s="1784">
        <v>616455</v>
      </c>
      <c r="Z776" s="1770">
        <v>42646</v>
      </c>
      <c r="AA776" s="1843" t="s">
        <v>104</v>
      </c>
      <c r="AB776" s="1780"/>
      <c r="AC776" s="1762"/>
      <c r="AE776" s="1762"/>
      <c r="AF776" s="1762"/>
      <c r="AG776" s="1762"/>
      <c r="AH776" s="1780"/>
      <c r="AK776" s="1780"/>
      <c r="AL776" s="1780"/>
      <c r="AM776" s="1762"/>
      <c r="AP776" s="1762"/>
      <c r="AQ776" s="1762"/>
      <c r="AR776" s="1780"/>
      <c r="AS776" s="1780"/>
      <c r="AT776" s="1780"/>
      <c r="AU776" s="1780"/>
      <c r="AV776" s="1780"/>
      <c r="AW776" s="1762"/>
      <c r="AZ776" s="1762"/>
      <c r="BA776" s="1762"/>
    </row>
    <row r="777" spans="1:53" x14ac:dyDescent="0.25">
      <c r="A777" s="1866">
        <v>2016479</v>
      </c>
      <c r="C777" s="1782" t="s">
        <v>1696</v>
      </c>
      <c r="D777" s="1762" t="s">
        <v>307</v>
      </c>
      <c r="E777" s="1762">
        <v>0</v>
      </c>
      <c r="F777" s="1762">
        <v>0</v>
      </c>
      <c r="G777" s="1762">
        <v>0</v>
      </c>
      <c r="H777" s="1762">
        <v>0</v>
      </c>
      <c r="I777" s="1783">
        <v>1</v>
      </c>
      <c r="J777" s="1783">
        <v>1</v>
      </c>
      <c r="L777" s="1764">
        <v>44.96</v>
      </c>
      <c r="N777" s="1764">
        <f t="shared" si="180"/>
        <v>22.48</v>
      </c>
      <c r="O777" s="1764">
        <v>22.48</v>
      </c>
      <c r="P777" s="1850">
        <f t="shared" si="181"/>
        <v>1</v>
      </c>
      <c r="Q777" s="1764">
        <v>0</v>
      </c>
      <c r="R777" s="1850">
        <f t="shared" si="182"/>
        <v>0</v>
      </c>
      <c r="S777" s="1807">
        <f t="shared" si="183"/>
        <v>0</v>
      </c>
      <c r="U777" s="1764">
        <f t="shared" si="184"/>
        <v>0</v>
      </c>
      <c r="V777" s="1764">
        <f t="shared" si="185"/>
        <v>0</v>
      </c>
      <c r="W777" s="1764">
        <f t="shared" si="186"/>
        <v>44.96</v>
      </c>
      <c r="X777" s="1768">
        <v>44.96</v>
      </c>
      <c r="Y777" s="1784">
        <v>616638</v>
      </c>
      <c r="Z777" s="1770">
        <v>42692</v>
      </c>
      <c r="AA777" s="1843" t="s">
        <v>104</v>
      </c>
      <c r="AB777" s="1780"/>
      <c r="AC777" s="1762"/>
      <c r="AE777" s="1762"/>
      <c r="AF777" s="1762"/>
      <c r="AG777" s="1762"/>
      <c r="AH777" s="1780"/>
      <c r="AK777" s="1780"/>
      <c r="AL777" s="1780"/>
      <c r="AM777" s="1762"/>
      <c r="AP777" s="1762"/>
      <c r="AQ777" s="1762"/>
      <c r="AR777" s="1780"/>
      <c r="AS777" s="1780"/>
      <c r="AT777" s="1780"/>
      <c r="AU777" s="1780"/>
      <c r="AV777" s="1780"/>
      <c r="AW777" s="1762"/>
      <c r="AZ777" s="1762"/>
      <c r="BA777" s="1762"/>
    </row>
    <row r="778" spans="1:53" x14ac:dyDescent="0.25">
      <c r="A778" s="1866">
        <v>2016480</v>
      </c>
      <c r="C778" s="1782" t="s">
        <v>1697</v>
      </c>
      <c r="D778" s="1762" t="s">
        <v>307</v>
      </c>
      <c r="E778" s="1762">
        <v>0</v>
      </c>
      <c r="F778" s="1762">
        <v>1</v>
      </c>
      <c r="G778" s="1762">
        <v>2</v>
      </c>
      <c r="H778" s="1762">
        <v>0</v>
      </c>
      <c r="I778" s="1783">
        <v>1</v>
      </c>
      <c r="J778" s="1783">
        <v>1</v>
      </c>
      <c r="L778" s="1764">
        <v>591.59</v>
      </c>
      <c r="N778" s="1764">
        <f t="shared" si="180"/>
        <v>449.55</v>
      </c>
      <c r="O778" s="1764">
        <v>360</v>
      </c>
      <c r="P778" s="1850">
        <f t="shared" si="181"/>
        <v>0.80080080080080074</v>
      </c>
      <c r="Q778" s="1764">
        <v>89.55</v>
      </c>
      <c r="R778" s="1850">
        <f t="shared" si="182"/>
        <v>0.19919919919919918</v>
      </c>
      <c r="S778" s="1807">
        <f t="shared" si="183"/>
        <v>3.5819999999999999</v>
      </c>
      <c r="U778" s="1764">
        <f t="shared" si="184"/>
        <v>0</v>
      </c>
      <c r="V778" s="1764">
        <f t="shared" si="185"/>
        <v>0</v>
      </c>
      <c r="W778" s="1764">
        <f t="shared" si="186"/>
        <v>591.59</v>
      </c>
      <c r="X778" s="1768">
        <v>591.59</v>
      </c>
      <c r="Y778" s="1784">
        <v>616639</v>
      </c>
      <c r="Z778" s="1770">
        <v>42692</v>
      </c>
      <c r="AA778" s="1843" t="s">
        <v>104</v>
      </c>
      <c r="AB778" s="1780"/>
      <c r="AC778" s="1762"/>
      <c r="AE778" s="1762"/>
      <c r="AF778" s="1762"/>
      <c r="AG778" s="1762"/>
      <c r="AH778" s="1780"/>
      <c r="AK778" s="1780"/>
      <c r="AL778" s="1780"/>
      <c r="AM778" s="1762"/>
      <c r="AP778" s="1762"/>
      <c r="AQ778" s="1762"/>
      <c r="AR778" s="1780"/>
      <c r="AS778" s="1780"/>
      <c r="AT778" s="1780"/>
      <c r="AU778" s="1780"/>
      <c r="AV778" s="1780"/>
      <c r="AW778" s="1762"/>
      <c r="AZ778" s="1762"/>
      <c r="BA778" s="1762"/>
    </row>
    <row r="779" spans="1:53" x14ac:dyDescent="0.25">
      <c r="A779" s="1866">
        <v>2016481</v>
      </c>
      <c r="C779" s="1782" t="s">
        <v>1698</v>
      </c>
      <c r="D779" s="1762" t="s">
        <v>26</v>
      </c>
      <c r="E779" s="1762">
        <v>0</v>
      </c>
      <c r="F779" s="1762">
        <v>0</v>
      </c>
      <c r="G779" s="1762">
        <v>0</v>
      </c>
      <c r="H779" s="1762">
        <v>0</v>
      </c>
      <c r="I779" s="1783">
        <v>1</v>
      </c>
      <c r="J779" s="1783">
        <v>1</v>
      </c>
      <c r="L779" s="1764">
        <v>75</v>
      </c>
      <c r="N779" s="1764">
        <f t="shared" si="180"/>
        <v>50</v>
      </c>
      <c r="O779" s="1764">
        <v>25</v>
      </c>
      <c r="P779" s="1850">
        <f>IF(N779&lt;=0,"",O779/N779)</f>
        <v>0.5</v>
      </c>
      <c r="Q779" s="1764">
        <v>25</v>
      </c>
      <c r="R779" s="1850">
        <f t="shared" si="182"/>
        <v>0.5</v>
      </c>
      <c r="S779" s="1807">
        <f t="shared" si="183"/>
        <v>1</v>
      </c>
      <c r="U779" s="1764">
        <f t="shared" si="184"/>
        <v>0</v>
      </c>
      <c r="V779" s="1764">
        <f t="shared" si="185"/>
        <v>0</v>
      </c>
      <c r="W779" s="1764">
        <f t="shared" si="186"/>
        <v>75</v>
      </c>
      <c r="X779" s="1768">
        <v>75</v>
      </c>
      <c r="Y779" s="1784">
        <v>616491</v>
      </c>
      <c r="Z779" s="1770">
        <v>42660</v>
      </c>
      <c r="AA779" s="1843" t="s">
        <v>104</v>
      </c>
      <c r="AB779" s="1780"/>
      <c r="AC779" s="1762"/>
      <c r="AE779" s="1762"/>
      <c r="AF779" s="1762"/>
      <c r="AG779" s="1762"/>
      <c r="AH779" s="1780"/>
      <c r="AK779" s="1780"/>
      <c r="AL779" s="1780"/>
      <c r="AM779" s="1762"/>
      <c r="AP779" s="1762"/>
      <c r="AQ779" s="1762"/>
      <c r="AR779" s="1780"/>
      <c r="AS779" s="1780"/>
      <c r="AT779" s="1780"/>
      <c r="AU779" s="1780"/>
      <c r="AV779" s="1780"/>
      <c r="AW779" s="1762"/>
      <c r="AZ779" s="1762"/>
      <c r="BA779" s="1762"/>
    </row>
    <row r="780" spans="1:53" x14ac:dyDescent="0.25">
      <c r="A780" s="1866">
        <v>2016482</v>
      </c>
      <c r="C780" s="1782">
        <v>595416</v>
      </c>
      <c r="D780" s="1762" t="s">
        <v>26</v>
      </c>
      <c r="E780" s="1762">
        <v>1</v>
      </c>
      <c r="F780" s="1762">
        <v>9</v>
      </c>
      <c r="G780" s="1762">
        <v>5</v>
      </c>
      <c r="H780" s="1762">
        <v>2</v>
      </c>
      <c r="I780" s="1783">
        <v>1</v>
      </c>
      <c r="J780" s="1783">
        <v>1</v>
      </c>
      <c r="L780" s="1764">
        <v>2607.0300000000002</v>
      </c>
      <c r="N780" s="1764">
        <f t="shared" si="180"/>
        <v>1710.37</v>
      </c>
      <c r="O780" s="1764">
        <v>1370.35</v>
      </c>
      <c r="P780" s="1850">
        <f t="shared" si="181"/>
        <v>0.80120090974467517</v>
      </c>
      <c r="Q780" s="1764">
        <v>340.02</v>
      </c>
      <c r="R780" s="1850">
        <f t="shared" si="182"/>
        <v>0.19879909025532488</v>
      </c>
      <c r="S780" s="1807">
        <f t="shared" si="183"/>
        <v>13.6008</v>
      </c>
      <c r="U780" s="1764">
        <f t="shared" si="184"/>
        <v>0</v>
      </c>
      <c r="V780" s="1764">
        <f t="shared" si="185"/>
        <v>0</v>
      </c>
      <c r="W780" s="1764">
        <f t="shared" si="186"/>
        <v>2607.0300000000002</v>
      </c>
      <c r="X780" s="1768">
        <v>2607.0300000000002</v>
      </c>
      <c r="Y780" s="1784">
        <v>616456</v>
      </c>
      <c r="Z780" s="1770">
        <v>42646</v>
      </c>
      <c r="AA780" s="1843" t="s">
        <v>104</v>
      </c>
      <c r="AB780" s="1780"/>
      <c r="AC780" s="1762"/>
      <c r="AE780" s="1762"/>
      <c r="AF780" s="1762"/>
      <c r="AG780" s="1762"/>
      <c r="AH780" s="1780"/>
      <c r="AK780" s="1780"/>
      <c r="AL780" s="1780"/>
      <c r="AM780" s="1762"/>
      <c r="AP780" s="1762"/>
      <c r="AQ780" s="1762"/>
      <c r="AR780" s="1780"/>
      <c r="AS780" s="1780"/>
      <c r="AT780" s="1780"/>
      <c r="AU780" s="1780"/>
      <c r="AV780" s="1780"/>
      <c r="AW780" s="1762"/>
      <c r="AZ780" s="1762"/>
      <c r="BA780" s="1762"/>
    </row>
    <row r="781" spans="1:53" x14ac:dyDescent="0.25">
      <c r="A781" s="1866" t="s">
        <v>1585</v>
      </c>
      <c r="C781" s="1782" t="s">
        <v>1586</v>
      </c>
      <c r="D781" s="1762" t="s">
        <v>26</v>
      </c>
      <c r="E781" s="1762">
        <v>0</v>
      </c>
      <c r="F781" s="1762">
        <v>0</v>
      </c>
      <c r="G781" s="1762">
        <v>0</v>
      </c>
      <c r="H781" s="1762">
        <v>0</v>
      </c>
      <c r="I781" s="1783">
        <v>1</v>
      </c>
      <c r="J781" s="1783">
        <v>1</v>
      </c>
      <c r="L781" s="1764">
        <v>121</v>
      </c>
      <c r="N781" s="1764">
        <f t="shared" si="180"/>
        <v>60</v>
      </c>
      <c r="O781" s="1764">
        <v>60</v>
      </c>
      <c r="P781" s="1850">
        <f t="shared" si="181"/>
        <v>1</v>
      </c>
      <c r="Q781" s="1764">
        <v>0</v>
      </c>
      <c r="R781" s="1850">
        <f t="shared" si="182"/>
        <v>0</v>
      </c>
      <c r="S781" s="1807">
        <f t="shared" si="183"/>
        <v>0</v>
      </c>
      <c r="U781" s="1764">
        <f t="shared" si="184"/>
        <v>0</v>
      </c>
      <c r="V781" s="1764">
        <f t="shared" si="185"/>
        <v>0</v>
      </c>
      <c r="W781" s="1764">
        <f t="shared" si="186"/>
        <v>121</v>
      </c>
      <c r="X781" s="1768">
        <v>121</v>
      </c>
      <c r="Y781" s="1784">
        <v>616429</v>
      </c>
      <c r="Z781" s="1770">
        <v>42634</v>
      </c>
      <c r="AA781" s="1843" t="s">
        <v>104</v>
      </c>
      <c r="AB781" s="1780"/>
      <c r="AC781" s="1762"/>
      <c r="AE781" s="1762"/>
      <c r="AF781" s="1762"/>
      <c r="AG781" s="1762"/>
      <c r="AH781" s="1780"/>
      <c r="AK781" s="1780"/>
      <c r="AL781" s="1780"/>
      <c r="AM781" s="1762"/>
      <c r="AP781" s="1762"/>
      <c r="AQ781" s="1762"/>
      <c r="AR781" s="1780"/>
      <c r="AS781" s="1780"/>
      <c r="AT781" s="1780"/>
      <c r="AU781" s="1780"/>
      <c r="AV781" s="1780"/>
      <c r="AW781" s="1762"/>
      <c r="AZ781" s="1762"/>
      <c r="BA781" s="1762"/>
    </row>
    <row r="782" spans="1:53" x14ac:dyDescent="0.25">
      <c r="A782" s="1866">
        <v>2016484</v>
      </c>
      <c r="C782" s="1782" t="s">
        <v>1592</v>
      </c>
      <c r="D782" s="1762" t="s">
        <v>352</v>
      </c>
      <c r="E782" s="1762">
        <v>1</v>
      </c>
      <c r="F782" s="1762">
        <v>1</v>
      </c>
      <c r="G782" s="1762">
        <v>1</v>
      </c>
      <c r="H782" s="1762">
        <v>1</v>
      </c>
      <c r="I782" s="1783">
        <v>1</v>
      </c>
      <c r="J782" s="1783">
        <v>1</v>
      </c>
      <c r="L782" s="1764">
        <v>661.52</v>
      </c>
      <c r="N782" s="1764">
        <f t="shared" si="180"/>
        <v>495.32</v>
      </c>
      <c r="O782" s="1764">
        <v>355.82</v>
      </c>
      <c r="P782" s="1850">
        <f t="shared" si="181"/>
        <v>0.71836388597270451</v>
      </c>
      <c r="Q782" s="1764">
        <v>139.5</v>
      </c>
      <c r="R782" s="1850">
        <f t="shared" si="182"/>
        <v>0.28163611402729549</v>
      </c>
      <c r="S782" s="1807">
        <f t="shared" si="183"/>
        <v>5.58</v>
      </c>
      <c r="U782" s="1764">
        <f t="shared" si="184"/>
        <v>0</v>
      </c>
      <c r="V782" s="1764">
        <f t="shared" si="185"/>
        <v>0</v>
      </c>
      <c r="W782" s="1764">
        <f t="shared" si="186"/>
        <v>661.52</v>
      </c>
      <c r="X782" s="1768">
        <v>661.52</v>
      </c>
      <c r="Y782" s="1784">
        <v>616520</v>
      </c>
      <c r="Z782" s="1770">
        <v>42660</v>
      </c>
      <c r="AA782" s="1843" t="s">
        <v>104</v>
      </c>
      <c r="AB782" s="1780"/>
      <c r="AC782" s="1762"/>
      <c r="AE782" s="1762"/>
      <c r="AF782" s="1762"/>
      <c r="AG782" s="1762"/>
      <c r="AH782" s="1780"/>
      <c r="AK782" s="1780"/>
      <c r="AL782" s="1780"/>
      <c r="AM782" s="1762"/>
      <c r="AP782" s="1762"/>
      <c r="AQ782" s="1762"/>
      <c r="AR782" s="1780"/>
      <c r="AS782" s="1780"/>
      <c r="AT782" s="1780"/>
      <c r="AU782" s="1780"/>
      <c r="AV782" s="1780"/>
      <c r="AW782" s="1762"/>
      <c r="AZ782" s="1762"/>
      <c r="BA782" s="1762"/>
    </row>
    <row r="783" spans="1:53" x14ac:dyDescent="0.25">
      <c r="A783" s="1866" t="s">
        <v>1614</v>
      </c>
      <c r="C783" s="1782" t="s">
        <v>1594</v>
      </c>
      <c r="D783" s="1762" t="s">
        <v>352</v>
      </c>
      <c r="E783" s="1762">
        <v>1</v>
      </c>
      <c r="F783" s="1762">
        <v>2</v>
      </c>
      <c r="G783" s="1762">
        <v>0</v>
      </c>
      <c r="H783" s="1762">
        <v>0</v>
      </c>
      <c r="I783" s="1783">
        <v>1</v>
      </c>
      <c r="J783" s="1783">
        <v>1</v>
      </c>
      <c r="L783" s="1764">
        <v>203.83</v>
      </c>
      <c r="N783" s="1764">
        <f t="shared" si="180"/>
        <v>151.9</v>
      </c>
      <c r="O783" s="1764">
        <v>124.9</v>
      </c>
      <c r="P783" s="1850">
        <f t="shared" si="181"/>
        <v>0.82225148123765635</v>
      </c>
      <c r="Q783" s="1764">
        <v>27</v>
      </c>
      <c r="R783" s="1850">
        <f t="shared" si="182"/>
        <v>0.17774851876234363</v>
      </c>
      <c r="S783" s="1807">
        <f t="shared" si="183"/>
        <v>1.08</v>
      </c>
      <c r="U783" s="1764">
        <f t="shared" si="184"/>
        <v>0</v>
      </c>
      <c r="V783" s="1764">
        <f t="shared" si="185"/>
        <v>0</v>
      </c>
      <c r="W783" s="1764">
        <f t="shared" si="186"/>
        <v>203.83</v>
      </c>
      <c r="X783" s="1768">
        <v>203.83</v>
      </c>
      <c r="Y783" s="1784">
        <v>616521</v>
      </c>
      <c r="Z783" s="1770">
        <v>42660</v>
      </c>
      <c r="AA783" s="1843" t="s">
        <v>104</v>
      </c>
      <c r="AB783" s="1780"/>
      <c r="AC783" s="1762"/>
      <c r="AE783" s="1762"/>
      <c r="AF783" s="1762"/>
      <c r="AG783" s="1762"/>
      <c r="AH783" s="1780"/>
      <c r="AK783" s="1780"/>
      <c r="AL783" s="1780"/>
      <c r="AM783" s="1762"/>
      <c r="AP783" s="1762"/>
      <c r="AQ783" s="1762"/>
      <c r="AR783" s="1780"/>
      <c r="AS783" s="1780"/>
      <c r="AT783" s="1780"/>
      <c r="AU783" s="1780"/>
      <c r="AV783" s="1780"/>
      <c r="AW783" s="1762"/>
      <c r="AZ783" s="1762"/>
      <c r="BA783" s="1762"/>
    </row>
    <row r="784" spans="1:53" x14ac:dyDescent="0.25">
      <c r="A784" s="1866">
        <v>2016486</v>
      </c>
      <c r="C784" s="1782" t="s">
        <v>1596</v>
      </c>
      <c r="D784" s="1762" t="s">
        <v>26</v>
      </c>
      <c r="E784" s="1762">
        <v>1</v>
      </c>
      <c r="F784" s="1762">
        <v>1</v>
      </c>
      <c r="G784" s="1762">
        <v>0</v>
      </c>
      <c r="H784" s="1762">
        <v>1</v>
      </c>
      <c r="I784" s="1783">
        <v>1</v>
      </c>
      <c r="J784" s="1783">
        <v>1</v>
      </c>
      <c r="K784" s="1919" t="s">
        <v>1067</v>
      </c>
      <c r="L784" s="1764">
        <v>617.13</v>
      </c>
      <c r="M784" s="1764">
        <v>647</v>
      </c>
      <c r="N784" s="1764">
        <f t="shared" si="180"/>
        <v>435.37</v>
      </c>
      <c r="O784" s="1764">
        <v>275.17</v>
      </c>
      <c r="P784" s="1850">
        <f t="shared" si="181"/>
        <v>0.63203711785377958</v>
      </c>
      <c r="Q784" s="1764">
        <v>160.19999999999999</v>
      </c>
      <c r="R784" s="1850">
        <f t="shared" si="182"/>
        <v>0.36796288214622042</v>
      </c>
      <c r="S784" s="1807">
        <f t="shared" si="183"/>
        <v>6.4079999999999995</v>
      </c>
      <c r="U784" s="1764">
        <f t="shared" si="184"/>
        <v>0</v>
      </c>
      <c r="V784" s="1764">
        <f t="shared" si="185"/>
        <v>0</v>
      </c>
      <c r="W784" s="1764">
        <f t="shared" si="186"/>
        <v>617.13</v>
      </c>
      <c r="X784" s="1768">
        <v>617.13</v>
      </c>
      <c r="Y784" s="1784">
        <v>616449</v>
      </c>
      <c r="Z784" s="1770">
        <v>42636</v>
      </c>
      <c r="AA784" s="1843" t="s">
        <v>104</v>
      </c>
      <c r="AB784" s="1780"/>
      <c r="AC784" s="1762"/>
      <c r="AE784" s="1762"/>
      <c r="AF784" s="1762"/>
      <c r="AG784" s="1762"/>
      <c r="AH784" s="1780"/>
      <c r="AK784" s="1780"/>
      <c r="AL784" s="1780"/>
      <c r="AM784" s="1762"/>
      <c r="AP784" s="1762"/>
      <c r="AQ784" s="1762"/>
      <c r="AR784" s="1780"/>
      <c r="AS784" s="1780"/>
      <c r="AT784" s="1780"/>
      <c r="AU784" s="1780"/>
      <c r="AV784" s="1780"/>
      <c r="AW784" s="1762"/>
      <c r="AZ784" s="1762"/>
      <c r="BA784" s="1762"/>
    </row>
    <row r="785" spans="1:53" x14ac:dyDescent="0.25">
      <c r="A785" s="1866">
        <v>2016487</v>
      </c>
      <c r="C785" s="1782" t="s">
        <v>1729</v>
      </c>
      <c r="D785" s="1762" t="s">
        <v>1597</v>
      </c>
      <c r="E785" s="1762">
        <v>1</v>
      </c>
      <c r="F785" s="1762">
        <v>1</v>
      </c>
      <c r="G785" s="1762">
        <v>0</v>
      </c>
      <c r="H785" s="1762">
        <v>0</v>
      </c>
      <c r="I785" s="1783">
        <v>1</v>
      </c>
      <c r="J785" s="1783">
        <v>1</v>
      </c>
      <c r="L785" s="1764">
        <v>575</v>
      </c>
      <c r="N785" s="1764">
        <f t="shared" si="180"/>
        <v>170</v>
      </c>
      <c r="O785" s="1764">
        <v>120</v>
      </c>
      <c r="P785" s="1850">
        <f t="shared" si="181"/>
        <v>0.70588235294117652</v>
      </c>
      <c r="Q785" s="1764">
        <v>50</v>
      </c>
      <c r="R785" s="1850">
        <f t="shared" si="182"/>
        <v>0.29411764705882354</v>
      </c>
      <c r="S785" s="1807">
        <f t="shared" si="183"/>
        <v>2</v>
      </c>
      <c r="U785" s="1764">
        <f t="shared" si="184"/>
        <v>0</v>
      </c>
      <c r="V785" s="1764">
        <f t="shared" si="185"/>
        <v>0</v>
      </c>
      <c r="W785" s="1764">
        <f t="shared" si="186"/>
        <v>575</v>
      </c>
      <c r="X785" s="1768">
        <v>575</v>
      </c>
      <c r="Y785" s="1784">
        <v>616529</v>
      </c>
      <c r="Z785" s="1770">
        <v>42660</v>
      </c>
      <c r="AA785" s="1843" t="s">
        <v>104</v>
      </c>
      <c r="AB785" s="1780"/>
      <c r="AC785" s="1762"/>
      <c r="AE785" s="1762"/>
      <c r="AF785" s="1762"/>
      <c r="AG785" s="1762"/>
      <c r="AH785" s="1780"/>
      <c r="AK785" s="1780"/>
      <c r="AL785" s="1780"/>
      <c r="AM785" s="1762"/>
      <c r="AP785" s="1762"/>
      <c r="AQ785" s="1762"/>
      <c r="AR785" s="1780"/>
      <c r="AS785" s="1780"/>
      <c r="AT785" s="1780"/>
      <c r="AU785" s="1780"/>
      <c r="AV785" s="1780"/>
      <c r="AW785" s="1762"/>
      <c r="AZ785" s="1762"/>
      <c r="BA785" s="1762"/>
    </row>
    <row r="786" spans="1:53" x14ac:dyDescent="0.25">
      <c r="A786" s="1866" t="s">
        <v>1603</v>
      </c>
      <c r="C786" s="1782" t="s">
        <v>1598</v>
      </c>
      <c r="D786" s="1762" t="s">
        <v>26</v>
      </c>
      <c r="E786" s="1762">
        <v>0</v>
      </c>
      <c r="F786" s="1762">
        <v>0</v>
      </c>
      <c r="G786" s="1762">
        <v>0</v>
      </c>
      <c r="H786" s="1762">
        <v>0</v>
      </c>
      <c r="I786" s="1783">
        <v>1</v>
      </c>
      <c r="J786" s="1783">
        <v>1</v>
      </c>
      <c r="L786" s="1764">
        <v>44</v>
      </c>
      <c r="N786" s="1764">
        <v>17.600000000000001</v>
      </c>
      <c r="O786" s="1764">
        <v>0</v>
      </c>
      <c r="P786" s="1850">
        <f t="shared" si="181"/>
        <v>0</v>
      </c>
      <c r="Q786" s="1764">
        <v>0</v>
      </c>
      <c r="R786" s="1850">
        <f t="shared" si="182"/>
        <v>0</v>
      </c>
      <c r="S786" s="1807">
        <f t="shared" si="183"/>
        <v>0</v>
      </c>
      <c r="U786" s="1764">
        <f t="shared" si="184"/>
        <v>0</v>
      </c>
      <c r="V786" s="1764">
        <f t="shared" si="185"/>
        <v>0</v>
      </c>
      <c r="W786" s="1764">
        <f t="shared" si="186"/>
        <v>44</v>
      </c>
      <c r="X786" s="1768">
        <v>44</v>
      </c>
      <c r="Y786" s="1784">
        <v>616430</v>
      </c>
      <c r="Z786" s="1770">
        <v>42634</v>
      </c>
      <c r="AA786" s="1843" t="s">
        <v>104</v>
      </c>
      <c r="AB786" s="1780"/>
      <c r="AC786" s="1762"/>
      <c r="AE786" s="1762"/>
      <c r="AF786" s="1762"/>
      <c r="AG786" s="1762"/>
      <c r="AH786" s="1780"/>
      <c r="AK786" s="1780"/>
      <c r="AL786" s="1780"/>
      <c r="AM786" s="1762"/>
      <c r="AP786" s="1762"/>
      <c r="AQ786" s="1762"/>
      <c r="AR786" s="1780"/>
      <c r="AS786" s="1780"/>
      <c r="AT786" s="1780"/>
      <c r="AU786" s="1780"/>
      <c r="AV786" s="1780"/>
      <c r="AW786" s="1762"/>
      <c r="AZ786" s="1762"/>
      <c r="BA786" s="1762"/>
    </row>
    <row r="787" spans="1:53" x14ac:dyDescent="0.25">
      <c r="A787" s="1866" t="s">
        <v>1602</v>
      </c>
      <c r="C787" s="1782" t="s">
        <v>1601</v>
      </c>
      <c r="D787" s="1762" t="s">
        <v>26</v>
      </c>
      <c r="E787" s="1762">
        <v>0</v>
      </c>
      <c r="F787" s="1762">
        <v>0</v>
      </c>
      <c r="G787" s="1762">
        <v>0</v>
      </c>
      <c r="H787" s="1762">
        <v>0</v>
      </c>
      <c r="I787" s="1783">
        <v>1</v>
      </c>
      <c r="J787" s="1783">
        <v>1</v>
      </c>
      <c r="L787" s="1764">
        <v>378</v>
      </c>
      <c r="N787" s="1764">
        <f t="shared" si="180"/>
        <v>189</v>
      </c>
      <c r="O787" s="1764">
        <v>189</v>
      </c>
      <c r="P787" s="1850">
        <f t="shared" si="181"/>
        <v>1</v>
      </c>
      <c r="Q787" s="1764">
        <v>0</v>
      </c>
      <c r="R787" s="1850">
        <f t="shared" si="182"/>
        <v>0</v>
      </c>
      <c r="S787" s="1807">
        <f t="shared" si="183"/>
        <v>0</v>
      </c>
      <c r="U787" s="1764">
        <f t="shared" si="184"/>
        <v>0</v>
      </c>
      <c r="V787" s="1764">
        <f t="shared" si="185"/>
        <v>0</v>
      </c>
      <c r="W787" s="1764">
        <f t="shared" si="186"/>
        <v>378</v>
      </c>
      <c r="X787" s="1768">
        <v>378</v>
      </c>
      <c r="Y787" s="1784">
        <v>616431</v>
      </c>
      <c r="Z787" s="1770">
        <v>42634</v>
      </c>
      <c r="AA787" s="1843" t="s">
        <v>104</v>
      </c>
      <c r="AB787" s="1780"/>
      <c r="AC787" s="1762"/>
      <c r="AE787" s="1762"/>
      <c r="AF787" s="1762"/>
      <c r="AG787" s="1762"/>
      <c r="AH787" s="1780"/>
      <c r="AK787" s="1780"/>
      <c r="AL787" s="1780"/>
      <c r="AM787" s="1762"/>
      <c r="AP787" s="1762"/>
      <c r="AQ787" s="1762"/>
      <c r="AR787" s="1780"/>
      <c r="AS787" s="1780"/>
      <c r="AT787" s="1780"/>
      <c r="AU787" s="1780"/>
      <c r="AV787" s="1780"/>
      <c r="AW787" s="1762"/>
      <c r="AZ787" s="1762"/>
      <c r="BA787" s="1762"/>
    </row>
    <row r="788" spans="1:53" x14ac:dyDescent="0.25">
      <c r="A788" s="1866">
        <v>2016490</v>
      </c>
      <c r="C788" s="1782" t="s">
        <v>1604</v>
      </c>
      <c r="D788" s="1762" t="s">
        <v>1274</v>
      </c>
      <c r="E788" s="1762">
        <v>1</v>
      </c>
      <c r="F788" s="1762">
        <v>9</v>
      </c>
      <c r="G788" s="1762">
        <v>6</v>
      </c>
      <c r="H788" s="1762">
        <v>5</v>
      </c>
      <c r="I788" s="1783">
        <v>1</v>
      </c>
      <c r="J788" s="1783">
        <v>1</v>
      </c>
      <c r="L788" s="1764">
        <v>3259.58</v>
      </c>
      <c r="N788" s="1764">
        <f t="shared" si="180"/>
        <v>2141.4499999999998</v>
      </c>
      <c r="O788" s="1764">
        <v>1613.7</v>
      </c>
      <c r="P788" s="1850">
        <f t="shared" si="181"/>
        <v>0.75355483434121751</v>
      </c>
      <c r="Q788" s="1764">
        <v>527.75</v>
      </c>
      <c r="R788" s="1850">
        <f t="shared" si="182"/>
        <v>0.24644516565878263</v>
      </c>
      <c r="S788" s="1807">
        <f t="shared" si="183"/>
        <v>21.11</v>
      </c>
      <c r="U788" s="1764">
        <f t="shared" si="184"/>
        <v>0</v>
      </c>
      <c r="V788" s="1764">
        <f t="shared" si="185"/>
        <v>0</v>
      </c>
      <c r="W788" s="1764">
        <f t="shared" si="186"/>
        <v>3259.58</v>
      </c>
      <c r="X788" s="1768">
        <v>3259.58</v>
      </c>
      <c r="Y788" s="1784">
        <v>616528</v>
      </c>
      <c r="Z788" s="1770">
        <v>42660</v>
      </c>
      <c r="AA788" s="1843" t="s">
        <v>104</v>
      </c>
      <c r="AB788" s="1780"/>
      <c r="AC788" s="1762"/>
      <c r="AE788" s="1762"/>
      <c r="AF788" s="1762"/>
      <c r="AG788" s="1762"/>
      <c r="AH788" s="1780"/>
      <c r="AK788" s="1780"/>
      <c r="AL788" s="1780"/>
      <c r="AM788" s="1762"/>
      <c r="AP788" s="1762"/>
      <c r="AQ788" s="1762"/>
      <c r="AR788" s="1780"/>
      <c r="AS788" s="1780"/>
      <c r="AT788" s="1780"/>
      <c r="AU788" s="1780"/>
      <c r="AV788" s="1780"/>
      <c r="AW788" s="1762"/>
      <c r="AZ788" s="1762"/>
      <c r="BA788" s="1762"/>
    </row>
    <row r="789" spans="1:53" x14ac:dyDescent="0.25">
      <c r="A789" s="1866">
        <v>2016491</v>
      </c>
      <c r="C789" s="1782" t="s">
        <v>1607</v>
      </c>
      <c r="D789" s="1762" t="s">
        <v>352</v>
      </c>
      <c r="E789" s="1762">
        <v>1</v>
      </c>
      <c r="F789" s="1762">
        <v>1</v>
      </c>
      <c r="G789" s="1762">
        <v>0</v>
      </c>
      <c r="H789" s="1762">
        <v>1</v>
      </c>
      <c r="I789" s="1783">
        <v>1</v>
      </c>
      <c r="J789" s="1783">
        <v>1</v>
      </c>
      <c r="L789" s="1764">
        <v>500.85</v>
      </c>
      <c r="N789" s="1764">
        <f t="shared" si="180"/>
        <v>373.77</v>
      </c>
      <c r="O789" s="1764">
        <v>272.52</v>
      </c>
      <c r="P789" s="1850">
        <f t="shared" si="181"/>
        <v>0.72911148567300743</v>
      </c>
      <c r="Q789" s="1764">
        <v>101.25</v>
      </c>
      <c r="R789" s="1850">
        <f t="shared" si="182"/>
        <v>0.27088851432699257</v>
      </c>
      <c r="S789" s="1807">
        <f t="shared" si="183"/>
        <v>4.05</v>
      </c>
      <c r="U789" s="1764">
        <f t="shared" si="184"/>
        <v>0</v>
      </c>
      <c r="V789" s="1764">
        <f t="shared" si="185"/>
        <v>0</v>
      </c>
      <c r="W789" s="1764">
        <f t="shared" si="186"/>
        <v>500.85</v>
      </c>
      <c r="X789" s="1768">
        <v>500.85</v>
      </c>
      <c r="Y789" s="1784">
        <v>616522</v>
      </c>
      <c r="Z789" s="1770">
        <v>42660</v>
      </c>
      <c r="AA789" s="1843" t="s">
        <v>104</v>
      </c>
      <c r="AB789" s="1780"/>
      <c r="AC789" s="1762"/>
      <c r="AE789" s="1762"/>
      <c r="AF789" s="1762"/>
      <c r="AG789" s="1762"/>
      <c r="AH789" s="1780"/>
      <c r="AK789" s="1780"/>
      <c r="AL789" s="1780"/>
      <c r="AM789" s="1762"/>
      <c r="AP789" s="1762"/>
      <c r="AQ789" s="1762"/>
      <c r="AR789" s="1780"/>
      <c r="AS789" s="1780"/>
      <c r="AT789" s="1780"/>
      <c r="AU789" s="1780"/>
      <c r="AV789" s="1780"/>
      <c r="AW789" s="1762"/>
      <c r="AZ789" s="1762"/>
      <c r="BA789" s="1762"/>
    </row>
    <row r="790" spans="1:53" x14ac:dyDescent="0.25">
      <c r="A790" s="1866">
        <v>2016492</v>
      </c>
      <c r="C790" s="1782" t="s">
        <v>1609</v>
      </c>
      <c r="D790" s="1762" t="s">
        <v>352</v>
      </c>
      <c r="E790" s="1762">
        <v>1</v>
      </c>
      <c r="F790" s="1762">
        <v>1</v>
      </c>
      <c r="G790" s="1762">
        <v>0</v>
      </c>
      <c r="H790" s="1762">
        <v>1</v>
      </c>
      <c r="I790" s="1783">
        <v>1</v>
      </c>
      <c r="J790" s="1783">
        <v>1</v>
      </c>
      <c r="L790" s="1764">
        <v>500.85</v>
      </c>
      <c r="N790" s="1764">
        <f>O790+Q790</f>
        <v>373.77</v>
      </c>
      <c r="O790" s="1764">
        <v>272.52</v>
      </c>
      <c r="P790" s="1850">
        <f>IF(N790&lt;=0,"",O790/N790)</f>
        <v>0.72911148567300743</v>
      </c>
      <c r="Q790" s="1764">
        <v>101.25</v>
      </c>
      <c r="R790" s="1850">
        <f>IF(N790&lt;=0,"",Q790/N790)</f>
        <v>0.27088851432699257</v>
      </c>
      <c r="S790" s="1807">
        <f>Q790/$S$1</f>
        <v>4.05</v>
      </c>
      <c r="U790" s="1764">
        <f>((1-I790)*O790)+((1-J790)*Q790)</f>
        <v>0</v>
      </c>
      <c r="V790" s="1764">
        <f t="shared" si="185"/>
        <v>0</v>
      </c>
      <c r="W790" s="1764">
        <f t="shared" si="186"/>
        <v>500.85</v>
      </c>
      <c r="X790" s="1768">
        <v>500.85</v>
      </c>
      <c r="Y790" s="1784">
        <v>616523</v>
      </c>
      <c r="Z790" s="1770">
        <v>42660</v>
      </c>
      <c r="AA790" s="1843" t="s">
        <v>104</v>
      </c>
      <c r="AB790" s="1780"/>
      <c r="AC790" s="1762"/>
      <c r="AE790" s="1762"/>
      <c r="AF790" s="1762"/>
      <c r="AG790" s="1762"/>
      <c r="AH790" s="1780"/>
      <c r="AK790" s="1780"/>
      <c r="AL790" s="1780"/>
      <c r="AM790" s="1762"/>
      <c r="AP790" s="1762"/>
      <c r="AQ790" s="1762"/>
      <c r="AR790" s="1780"/>
      <c r="AS790" s="1780"/>
      <c r="AT790" s="1780"/>
      <c r="AU790" s="1780"/>
      <c r="AV790" s="1780"/>
      <c r="AW790" s="1762"/>
      <c r="AZ790" s="1762"/>
      <c r="BA790" s="1762"/>
    </row>
    <row r="791" spans="1:53" x14ac:dyDescent="0.25">
      <c r="A791" s="1866">
        <v>2016493</v>
      </c>
      <c r="C791" s="1782" t="s">
        <v>1608</v>
      </c>
      <c r="D791" s="1762" t="s">
        <v>352</v>
      </c>
      <c r="E791" s="1762">
        <v>1</v>
      </c>
      <c r="F791" s="1762">
        <v>1</v>
      </c>
      <c r="G791" s="1762">
        <v>0</v>
      </c>
      <c r="H791" s="1762">
        <v>1</v>
      </c>
      <c r="I791" s="1783">
        <v>1</v>
      </c>
      <c r="J791" s="1783">
        <v>1</v>
      </c>
      <c r="L791" s="1764">
        <v>500.85</v>
      </c>
      <c r="N791" s="1764">
        <f>O791+Q791</f>
        <v>373.77</v>
      </c>
      <c r="O791" s="1764">
        <v>272.52</v>
      </c>
      <c r="P791" s="1850">
        <f>IF(N791&lt;=0,"",O791/N791)</f>
        <v>0.72911148567300743</v>
      </c>
      <c r="Q791" s="1764">
        <v>101.25</v>
      </c>
      <c r="R791" s="1850">
        <f>IF(N791&lt;=0,"",Q791/N791)</f>
        <v>0.27088851432699257</v>
      </c>
      <c r="S791" s="1807">
        <f>Q791/$S$1</f>
        <v>4.05</v>
      </c>
      <c r="U791" s="1764">
        <f>((1-I791)*O791)+((1-J791)*Q791)</f>
        <v>0</v>
      </c>
      <c r="V791" s="1764">
        <f t="shared" si="185"/>
        <v>0</v>
      </c>
      <c r="W791" s="1764">
        <f t="shared" si="186"/>
        <v>500.85</v>
      </c>
      <c r="X791" s="1768">
        <v>500.85</v>
      </c>
      <c r="Y791" s="1784">
        <v>616524</v>
      </c>
      <c r="Z791" s="1770">
        <v>42660</v>
      </c>
      <c r="AA791" s="1843" t="s">
        <v>104</v>
      </c>
      <c r="AB791" s="1780"/>
      <c r="AC791" s="1762"/>
      <c r="AE791" s="1762"/>
      <c r="AF791" s="1762"/>
      <c r="AG791" s="1762"/>
      <c r="AH791" s="1780"/>
      <c r="AK791" s="1780"/>
      <c r="AL791" s="1780"/>
      <c r="AM791" s="1762"/>
      <c r="AP791" s="1762"/>
      <c r="AQ791" s="1762"/>
      <c r="AR791" s="1780"/>
      <c r="AS791" s="1780"/>
      <c r="AT791" s="1780"/>
      <c r="AU791" s="1780"/>
      <c r="AV791" s="1780"/>
      <c r="AW791" s="1762"/>
      <c r="AZ791" s="1762"/>
      <c r="BA791" s="1762"/>
    </row>
    <row r="792" spans="1:53" x14ac:dyDescent="0.25">
      <c r="A792" s="1866">
        <v>2016494</v>
      </c>
      <c r="C792" s="1782" t="s">
        <v>1610</v>
      </c>
      <c r="D792" s="1762" t="s">
        <v>352</v>
      </c>
      <c r="E792" s="1762">
        <v>1</v>
      </c>
      <c r="F792" s="1762">
        <v>1</v>
      </c>
      <c r="G792" s="1762">
        <v>0</v>
      </c>
      <c r="H792" s="1762">
        <v>1</v>
      </c>
      <c r="I792" s="1783">
        <v>1</v>
      </c>
      <c r="J792" s="1783">
        <v>1</v>
      </c>
      <c r="L792" s="1764">
        <v>500.85</v>
      </c>
      <c r="N792" s="1764">
        <f>O792+Q792</f>
        <v>373.77</v>
      </c>
      <c r="O792" s="1764">
        <v>272.52</v>
      </c>
      <c r="P792" s="1850">
        <f>IF(N792&lt;=0,"",O792/N792)</f>
        <v>0.72911148567300743</v>
      </c>
      <c r="Q792" s="1764">
        <v>101.25</v>
      </c>
      <c r="R792" s="1850">
        <f>IF(N792&lt;=0,"",Q792/N792)</f>
        <v>0.27088851432699257</v>
      </c>
      <c r="S792" s="1807">
        <f>Q792/$S$1</f>
        <v>4.05</v>
      </c>
      <c r="U792" s="1764">
        <f>((1-I792)*O792)+((1-J792)*Q792)</f>
        <v>0</v>
      </c>
      <c r="V792" s="1764">
        <f t="shared" si="185"/>
        <v>0</v>
      </c>
      <c r="W792" s="1764">
        <f t="shared" si="186"/>
        <v>500.85</v>
      </c>
      <c r="X792" s="1768">
        <v>500.85</v>
      </c>
      <c r="Y792" s="1784">
        <v>616525</v>
      </c>
      <c r="Z792" s="1770">
        <v>42660</v>
      </c>
      <c r="AA792" s="1843" t="s">
        <v>104</v>
      </c>
      <c r="AB792" s="1780"/>
      <c r="AC792" s="1762"/>
      <c r="AE792" s="1762"/>
      <c r="AF792" s="1762"/>
      <c r="AG792" s="1762"/>
      <c r="AH792" s="1780"/>
      <c r="AK792" s="1780"/>
      <c r="AL792" s="1780"/>
      <c r="AM792" s="1762"/>
      <c r="AP792" s="1762"/>
      <c r="AQ792" s="1762"/>
      <c r="AR792" s="1780"/>
      <c r="AS792" s="1780"/>
      <c r="AT792" s="1780"/>
      <c r="AU792" s="1780"/>
      <c r="AV792" s="1780"/>
      <c r="AW792" s="1762"/>
      <c r="AZ792" s="1762"/>
      <c r="BA792" s="1762"/>
    </row>
    <row r="793" spans="1:53" x14ac:dyDescent="0.25">
      <c r="A793" s="1866" t="s">
        <v>1612</v>
      </c>
      <c r="C793" s="1782" t="s">
        <v>1613</v>
      </c>
      <c r="D793" s="1762" t="s">
        <v>26</v>
      </c>
      <c r="E793" s="1762">
        <v>0</v>
      </c>
      <c r="F793" s="1762">
        <v>0</v>
      </c>
      <c r="G793" s="1762">
        <v>0</v>
      </c>
      <c r="H793" s="1762">
        <v>0</v>
      </c>
      <c r="I793" s="1783">
        <v>1</v>
      </c>
      <c r="J793" s="1783">
        <v>1</v>
      </c>
      <c r="L793" s="1764">
        <v>75.44</v>
      </c>
      <c r="N793" s="1764">
        <f t="shared" si="180"/>
        <v>37.72</v>
      </c>
      <c r="O793" s="1764">
        <v>37.72</v>
      </c>
      <c r="P793" s="1850">
        <f t="shared" si="181"/>
        <v>1</v>
      </c>
      <c r="Q793" s="1764">
        <v>0</v>
      </c>
      <c r="R793" s="1850">
        <f t="shared" si="182"/>
        <v>0</v>
      </c>
      <c r="S793" s="1807">
        <f t="shared" si="183"/>
        <v>0</v>
      </c>
      <c r="U793" s="1764">
        <f t="shared" si="184"/>
        <v>0</v>
      </c>
      <c r="V793" s="1764">
        <f t="shared" si="185"/>
        <v>0</v>
      </c>
      <c r="W793" s="1764">
        <f t="shared" si="186"/>
        <v>75.44</v>
      </c>
      <c r="X793" s="1768">
        <v>75.44</v>
      </c>
      <c r="Y793" s="1784">
        <v>616432</v>
      </c>
      <c r="Z793" s="1770">
        <v>42634</v>
      </c>
      <c r="AA793" s="1843" t="s">
        <v>104</v>
      </c>
      <c r="AB793" s="1780"/>
      <c r="AC793" s="1762"/>
      <c r="AE793" s="1762"/>
      <c r="AF793" s="1762"/>
      <c r="AG793" s="1762"/>
      <c r="AH793" s="1780"/>
      <c r="AK793" s="1780"/>
      <c r="AL793" s="1780"/>
      <c r="AM793" s="1762"/>
      <c r="AP793" s="1762"/>
      <c r="AQ793" s="1762"/>
      <c r="AR793" s="1780"/>
      <c r="AS793" s="1780"/>
      <c r="AT793" s="1780"/>
      <c r="AU793" s="1780"/>
      <c r="AV793" s="1780"/>
      <c r="AW793" s="1762"/>
      <c r="AZ793" s="1762"/>
      <c r="BA793" s="1762"/>
    </row>
    <row r="794" spans="1:53" x14ac:dyDescent="0.25">
      <c r="A794" s="1866">
        <v>2016498</v>
      </c>
      <c r="C794" s="1782">
        <v>545616</v>
      </c>
      <c r="D794" s="1762" t="s">
        <v>26</v>
      </c>
      <c r="E794" s="1762">
        <v>1</v>
      </c>
      <c r="F794" s="1762">
        <v>8</v>
      </c>
      <c r="G794" s="1762">
        <v>10</v>
      </c>
      <c r="H794" s="1762">
        <v>2</v>
      </c>
      <c r="I794" s="1783">
        <v>1</v>
      </c>
      <c r="J794" s="1783">
        <v>1</v>
      </c>
      <c r="L794" s="1764">
        <v>2728.03</v>
      </c>
      <c r="M794" s="1764">
        <v>2687</v>
      </c>
      <c r="N794" s="1764">
        <f>O794+Q794</f>
        <v>1860</v>
      </c>
      <c r="O794" s="1764">
        <v>1347</v>
      </c>
      <c r="P794" s="1850">
        <f>IF(N794&lt;=0,"",O794/N794)</f>
        <v>0.72419354838709682</v>
      </c>
      <c r="Q794" s="1764">
        <v>513</v>
      </c>
      <c r="R794" s="1850">
        <f>IF(N794&lt;=0,"",Q794/N794)</f>
        <v>0.27580645161290324</v>
      </c>
      <c r="S794" s="1807">
        <f>Q794/$S$1</f>
        <v>20.52</v>
      </c>
      <c r="U794" s="1764">
        <f>((1-I794)*O794)+((1-J794)*Q794)</f>
        <v>0</v>
      </c>
      <c r="V794" s="1764">
        <f>L794-W794</f>
        <v>0</v>
      </c>
      <c r="W794" s="1764">
        <f t="shared" si="186"/>
        <v>2728.03</v>
      </c>
      <c r="X794" s="1768">
        <v>2728.03</v>
      </c>
      <c r="Y794" s="1784">
        <v>616450</v>
      </c>
      <c r="Z794" s="1770">
        <v>42636</v>
      </c>
      <c r="AA794" s="1843" t="s">
        <v>104</v>
      </c>
      <c r="AB794" s="1780"/>
      <c r="AC794" s="1762"/>
      <c r="AE794" s="1762"/>
      <c r="AF794" s="1762"/>
      <c r="AG794" s="1762"/>
      <c r="AH794" s="1780"/>
      <c r="AK794" s="1780"/>
      <c r="AL794" s="1780"/>
      <c r="AM794" s="1762"/>
      <c r="AP794" s="1762"/>
      <c r="AQ794" s="1762"/>
      <c r="AR794" s="1780"/>
      <c r="AS794" s="1780"/>
      <c r="AT794" s="1780"/>
      <c r="AU794" s="1780"/>
      <c r="AV794" s="1780"/>
      <c r="AW794" s="1762"/>
      <c r="AZ794" s="1762"/>
      <c r="BA794" s="1762"/>
    </row>
    <row r="795" spans="1:53" x14ac:dyDescent="0.25">
      <c r="A795" s="1866" t="s">
        <v>1615</v>
      </c>
      <c r="C795" s="1782" t="s">
        <v>1616</v>
      </c>
      <c r="D795" s="1762" t="s">
        <v>26</v>
      </c>
      <c r="E795" s="1762">
        <v>0</v>
      </c>
      <c r="F795" s="1762">
        <v>0</v>
      </c>
      <c r="G795" s="1762">
        <v>0</v>
      </c>
      <c r="H795" s="1762">
        <v>0</v>
      </c>
      <c r="I795" s="1783">
        <v>1</v>
      </c>
      <c r="J795" s="1783">
        <v>1</v>
      </c>
      <c r="L795" s="1764">
        <v>100.21</v>
      </c>
      <c r="N795" s="1764">
        <f t="shared" si="180"/>
        <v>42.61</v>
      </c>
      <c r="O795" s="1764">
        <v>42.61</v>
      </c>
      <c r="P795" s="1850">
        <f t="shared" si="181"/>
        <v>1</v>
      </c>
      <c r="Q795" s="1764">
        <v>0</v>
      </c>
      <c r="R795" s="1850">
        <f t="shared" si="182"/>
        <v>0</v>
      </c>
      <c r="S795" s="1807">
        <f t="shared" si="183"/>
        <v>0</v>
      </c>
      <c r="U795" s="1764">
        <f t="shared" si="184"/>
        <v>0</v>
      </c>
      <c r="V795" s="1764">
        <f t="shared" si="185"/>
        <v>0</v>
      </c>
      <c r="W795" s="1764">
        <f t="shared" si="186"/>
        <v>100.21</v>
      </c>
      <c r="X795" s="1768">
        <v>100.21</v>
      </c>
      <c r="Y795" s="1784">
        <v>616433</v>
      </c>
      <c r="Z795" s="1770">
        <v>42634</v>
      </c>
      <c r="AA795" s="1843" t="s">
        <v>104</v>
      </c>
      <c r="AB795" s="1780"/>
      <c r="AC795" s="1762"/>
      <c r="AE795" s="1762"/>
      <c r="AF795" s="1762"/>
      <c r="AG795" s="1762"/>
      <c r="AH795" s="1780"/>
      <c r="AK795" s="1780"/>
      <c r="AL795" s="1780"/>
      <c r="AM795" s="1762"/>
      <c r="AP795" s="1762"/>
      <c r="AQ795" s="1762"/>
      <c r="AR795" s="1780"/>
      <c r="AS795" s="1780"/>
      <c r="AT795" s="1780"/>
      <c r="AU795" s="1780"/>
      <c r="AV795" s="1780"/>
      <c r="AW795" s="1762"/>
      <c r="AZ795" s="1762"/>
      <c r="BA795" s="1762"/>
    </row>
    <row r="796" spans="1:53" x14ac:dyDescent="0.25">
      <c r="A796" s="1866">
        <v>2016500</v>
      </c>
      <c r="C796" s="1782" t="s">
        <v>1620</v>
      </c>
      <c r="D796" s="1762" t="s">
        <v>352</v>
      </c>
      <c r="E796" s="1762">
        <v>1</v>
      </c>
      <c r="F796" s="1762">
        <v>8</v>
      </c>
      <c r="G796" s="1762">
        <v>5</v>
      </c>
      <c r="H796" s="1762">
        <v>3</v>
      </c>
      <c r="I796" s="1783">
        <v>1</v>
      </c>
      <c r="J796" s="1783">
        <v>1</v>
      </c>
      <c r="L796" s="1764">
        <v>2434.65</v>
      </c>
      <c r="N796" s="1764">
        <f t="shared" si="180"/>
        <v>1825.52</v>
      </c>
      <c r="O796" s="1764">
        <v>1371.47</v>
      </c>
      <c r="P796" s="1850">
        <f t="shared" si="181"/>
        <v>0.75127634865682114</v>
      </c>
      <c r="Q796" s="1764">
        <v>454.05</v>
      </c>
      <c r="R796" s="1850">
        <f t="shared" si="182"/>
        <v>0.24872365134317895</v>
      </c>
      <c r="S796" s="1807">
        <f t="shared" si="183"/>
        <v>18.161999999999999</v>
      </c>
      <c r="U796" s="1764">
        <f t="shared" si="184"/>
        <v>0</v>
      </c>
      <c r="V796" s="1764">
        <f t="shared" si="185"/>
        <v>0</v>
      </c>
      <c r="W796" s="1764">
        <f t="shared" si="186"/>
        <v>2434.65</v>
      </c>
      <c r="X796" s="1768">
        <v>2434.65</v>
      </c>
      <c r="Y796" s="1784">
        <v>616533</v>
      </c>
      <c r="Z796" s="1770">
        <v>42660</v>
      </c>
      <c r="AA796" s="1843" t="s">
        <v>104</v>
      </c>
      <c r="AB796" s="1780"/>
      <c r="AC796" s="1762"/>
      <c r="AE796" s="1762"/>
      <c r="AF796" s="1762"/>
      <c r="AG796" s="1762"/>
      <c r="AH796" s="1780"/>
      <c r="AK796" s="1780"/>
      <c r="AL796" s="1780"/>
      <c r="AM796" s="1762"/>
      <c r="AP796" s="1762"/>
      <c r="AQ796" s="1762"/>
      <c r="AR796" s="1780"/>
      <c r="AS796" s="1780"/>
      <c r="AT796" s="1780"/>
      <c r="AU796" s="1780"/>
      <c r="AV796" s="1780"/>
      <c r="AW796" s="1762"/>
      <c r="AZ796" s="1762"/>
      <c r="BA796" s="1762"/>
    </row>
    <row r="797" spans="1:53" x14ac:dyDescent="0.25">
      <c r="A797" s="1866" t="s">
        <v>1678</v>
      </c>
      <c r="C797" s="1782" t="s">
        <v>1621</v>
      </c>
      <c r="D797" s="1762" t="s">
        <v>352</v>
      </c>
      <c r="E797" s="1762">
        <v>1</v>
      </c>
      <c r="F797" s="1762">
        <v>13</v>
      </c>
      <c r="G797" s="1762">
        <v>0</v>
      </c>
      <c r="H797" s="1762">
        <v>0</v>
      </c>
      <c r="I797" s="1783">
        <v>1</v>
      </c>
      <c r="J797" s="1783">
        <v>1</v>
      </c>
      <c r="L797" s="1764">
        <v>1477.12</v>
      </c>
      <c r="N797" s="1764">
        <f>O797+Q797</f>
        <v>1018.06</v>
      </c>
      <c r="O797" s="1764">
        <v>842.11</v>
      </c>
      <c r="P797" s="1850">
        <f>IF(N797&lt;=0,"",O797/N797)</f>
        <v>0.82717128656464256</v>
      </c>
      <c r="Q797" s="1764">
        <v>175.95</v>
      </c>
      <c r="R797" s="1850">
        <f>IF(N797&lt;=0,"",Q797/N797)</f>
        <v>0.17282871343535744</v>
      </c>
      <c r="S797" s="1807">
        <f>Q797/$S$1</f>
        <v>7.0379999999999994</v>
      </c>
      <c r="U797" s="1764">
        <f>((1-I797)*O797)+((1-J797)*Q797)</f>
        <v>0</v>
      </c>
      <c r="V797" s="1764">
        <f>L797-W797</f>
        <v>0</v>
      </c>
      <c r="W797" s="1764">
        <f t="shared" si="186"/>
        <v>1477.12</v>
      </c>
      <c r="X797" s="1768">
        <v>1477.12</v>
      </c>
      <c r="Y797" s="1784">
        <v>616534</v>
      </c>
      <c r="Z797" s="1770">
        <v>42660</v>
      </c>
      <c r="AA797" s="1843" t="s">
        <v>104</v>
      </c>
      <c r="AB797" s="1780"/>
      <c r="AC797" s="1762"/>
      <c r="AE797" s="1762"/>
      <c r="AF797" s="1762"/>
      <c r="AG797" s="1762"/>
      <c r="AH797" s="1780"/>
      <c r="AK797" s="1780"/>
      <c r="AL797" s="1780"/>
      <c r="AM797" s="1762"/>
      <c r="AP797" s="1762"/>
      <c r="AQ797" s="1762"/>
      <c r="AR797" s="1780"/>
      <c r="AS797" s="1780"/>
      <c r="AT797" s="1780"/>
      <c r="AU797" s="1780"/>
      <c r="AV797" s="1780"/>
      <c r="AW797" s="1762"/>
      <c r="AZ797" s="1762"/>
      <c r="BA797" s="1762"/>
    </row>
    <row r="798" spans="1:53" x14ac:dyDescent="0.25">
      <c r="A798" s="1866">
        <v>2016502</v>
      </c>
      <c r="C798" s="1782" t="s">
        <v>1622</v>
      </c>
      <c r="D798" s="1762" t="s">
        <v>352</v>
      </c>
      <c r="E798" s="1762">
        <v>1</v>
      </c>
      <c r="F798" s="1762">
        <v>8</v>
      </c>
      <c r="G798" s="1762">
        <v>5</v>
      </c>
      <c r="H798" s="1762">
        <v>3</v>
      </c>
      <c r="I798" s="1783">
        <v>1</v>
      </c>
      <c r="J798" s="1783">
        <v>1</v>
      </c>
      <c r="L798" s="1764">
        <v>2361.21</v>
      </c>
      <c r="N798" s="1764">
        <f t="shared" si="180"/>
        <v>1768.81</v>
      </c>
      <c r="O798" s="1764">
        <v>1312.96</v>
      </c>
      <c r="P798" s="1850">
        <f t="shared" si="181"/>
        <v>0.74228436067186421</v>
      </c>
      <c r="Q798" s="1764">
        <v>455.85</v>
      </c>
      <c r="R798" s="1850">
        <f t="shared" si="182"/>
        <v>0.2577156393281359</v>
      </c>
      <c r="S798" s="1807">
        <f t="shared" si="183"/>
        <v>18.234000000000002</v>
      </c>
      <c r="U798" s="1764">
        <f t="shared" si="184"/>
        <v>0</v>
      </c>
      <c r="V798" s="1764">
        <f t="shared" si="185"/>
        <v>0</v>
      </c>
      <c r="W798" s="1764">
        <f t="shared" si="186"/>
        <v>2361.21</v>
      </c>
      <c r="X798" s="1768">
        <v>2361.21</v>
      </c>
      <c r="Y798" s="1784">
        <v>616535</v>
      </c>
      <c r="Z798" s="1770">
        <v>42660</v>
      </c>
      <c r="AA798" s="1843" t="s">
        <v>104</v>
      </c>
      <c r="AB798" s="1780"/>
      <c r="AC798" s="1762"/>
      <c r="AE798" s="1762"/>
      <c r="AF798" s="1762"/>
      <c r="AG798" s="1762"/>
      <c r="AH798" s="1780"/>
      <c r="AK798" s="1780"/>
      <c r="AL798" s="1780"/>
      <c r="AM798" s="1762"/>
      <c r="AP798" s="1762"/>
      <c r="AQ798" s="1762"/>
      <c r="AR798" s="1780"/>
      <c r="AS798" s="1780"/>
      <c r="AT798" s="1780"/>
      <c r="AU798" s="1780"/>
      <c r="AV798" s="1780"/>
      <c r="AW798" s="1762"/>
      <c r="AZ798" s="1762"/>
      <c r="BA798" s="1762"/>
    </row>
    <row r="799" spans="1:53" x14ac:dyDescent="0.25">
      <c r="A799" s="1866" t="s">
        <v>1677</v>
      </c>
      <c r="C799" s="1782" t="s">
        <v>1623</v>
      </c>
      <c r="D799" s="1762" t="s">
        <v>352</v>
      </c>
      <c r="E799" s="1762">
        <v>1</v>
      </c>
      <c r="F799" s="1762">
        <v>13</v>
      </c>
      <c r="G799" s="1762">
        <v>0</v>
      </c>
      <c r="H799" s="1762">
        <v>0</v>
      </c>
      <c r="I799" s="1783">
        <v>1</v>
      </c>
      <c r="J799" s="1783">
        <v>1</v>
      </c>
      <c r="L799" s="1764">
        <v>1489.32</v>
      </c>
      <c r="N799" s="1764">
        <f t="shared" si="180"/>
        <v>1026.06</v>
      </c>
      <c r="O799" s="1764">
        <v>850.11</v>
      </c>
      <c r="P799" s="1850">
        <f t="shared" si="181"/>
        <v>0.82851880007017142</v>
      </c>
      <c r="Q799" s="1764">
        <v>175.95</v>
      </c>
      <c r="R799" s="1850">
        <f t="shared" si="182"/>
        <v>0.17148119992982866</v>
      </c>
      <c r="S799" s="1807">
        <f t="shared" si="183"/>
        <v>7.0379999999999994</v>
      </c>
      <c r="U799" s="1764">
        <f t="shared" si="184"/>
        <v>0</v>
      </c>
      <c r="V799" s="1764">
        <f t="shared" si="185"/>
        <v>0</v>
      </c>
      <c r="W799" s="1764">
        <f t="shared" si="186"/>
        <v>1489.32</v>
      </c>
      <c r="X799" s="1768">
        <v>1489.32</v>
      </c>
      <c r="Y799" s="1784">
        <v>616536</v>
      </c>
      <c r="Z799" s="1770">
        <v>42660</v>
      </c>
      <c r="AA799" s="1843" t="s">
        <v>104</v>
      </c>
      <c r="AB799" s="1780"/>
      <c r="AC799" s="1762"/>
      <c r="AE799" s="1762"/>
      <c r="AF799" s="1762"/>
      <c r="AG799" s="1762"/>
      <c r="AH799" s="1780"/>
      <c r="AK799" s="1780"/>
      <c r="AL799" s="1780"/>
      <c r="AM799" s="1762"/>
      <c r="AP799" s="1762"/>
      <c r="AQ799" s="1762"/>
      <c r="AR799" s="1780"/>
      <c r="AS799" s="1780"/>
      <c r="AT799" s="1780"/>
      <c r="AU799" s="1780"/>
      <c r="AV799" s="1780"/>
      <c r="AW799" s="1762"/>
      <c r="AZ799" s="1762"/>
      <c r="BA799" s="1762"/>
    </row>
    <row r="800" spans="1:53" x14ac:dyDescent="0.25">
      <c r="A800" s="1866">
        <v>2016504</v>
      </c>
      <c r="C800" s="1782" t="s">
        <v>1624</v>
      </c>
      <c r="D800" s="1762" t="s">
        <v>352</v>
      </c>
      <c r="E800" s="1762">
        <v>1</v>
      </c>
      <c r="F800" s="1762">
        <v>11</v>
      </c>
      <c r="G800" s="1762">
        <v>5</v>
      </c>
      <c r="H800" s="1762">
        <v>3</v>
      </c>
      <c r="I800" s="1783">
        <v>1</v>
      </c>
      <c r="J800" s="1783">
        <v>1</v>
      </c>
      <c r="L800" s="1764">
        <v>3122.39</v>
      </c>
      <c r="N800" s="1764">
        <f t="shared" si="180"/>
        <v>2344.7600000000002</v>
      </c>
      <c r="O800" s="1764">
        <v>1777.76</v>
      </c>
      <c r="P800" s="1850">
        <f t="shared" si="181"/>
        <v>0.75818420648595153</v>
      </c>
      <c r="Q800" s="1764">
        <v>567</v>
      </c>
      <c r="R800" s="1850">
        <f t="shared" si="182"/>
        <v>0.24181579351404833</v>
      </c>
      <c r="S800" s="1807">
        <f t="shared" si="183"/>
        <v>22.68</v>
      </c>
      <c r="U800" s="1764">
        <f t="shared" si="184"/>
        <v>0</v>
      </c>
      <c r="V800" s="1764">
        <f t="shared" si="185"/>
        <v>0</v>
      </c>
      <c r="W800" s="1764">
        <f t="shared" si="186"/>
        <v>3122.39</v>
      </c>
      <c r="X800" s="1768">
        <v>3122.39</v>
      </c>
      <c r="Y800" s="1784">
        <v>616537</v>
      </c>
      <c r="Z800" s="1770">
        <v>42660</v>
      </c>
      <c r="AA800" s="1843" t="s">
        <v>104</v>
      </c>
      <c r="AB800" s="1780"/>
      <c r="AC800" s="1762"/>
      <c r="AE800" s="1762"/>
      <c r="AF800" s="1762"/>
      <c r="AG800" s="1762"/>
      <c r="AH800" s="1780"/>
      <c r="AK800" s="1780"/>
      <c r="AL800" s="1780"/>
      <c r="AM800" s="1762"/>
      <c r="AP800" s="1762"/>
      <c r="AQ800" s="1762"/>
      <c r="AR800" s="1780"/>
      <c r="AS800" s="1780"/>
      <c r="AT800" s="1780"/>
      <c r="AU800" s="1780"/>
      <c r="AV800" s="1780"/>
      <c r="AW800" s="1762"/>
      <c r="AZ800" s="1762"/>
      <c r="BA800" s="1762"/>
    </row>
    <row r="801" spans="1:53" x14ac:dyDescent="0.25">
      <c r="A801" s="1866">
        <v>2016505</v>
      </c>
      <c r="C801" s="1782" t="s">
        <v>1625</v>
      </c>
      <c r="D801" s="1762" t="s">
        <v>352</v>
      </c>
      <c r="E801" s="1762">
        <v>1</v>
      </c>
      <c r="F801" s="1762">
        <v>11</v>
      </c>
      <c r="G801" s="1762">
        <v>5</v>
      </c>
      <c r="H801" s="1762">
        <v>3</v>
      </c>
      <c r="I801" s="1783">
        <v>1</v>
      </c>
      <c r="J801" s="1783">
        <v>1</v>
      </c>
      <c r="L801" s="1764">
        <v>3122.39</v>
      </c>
      <c r="N801" s="1764">
        <f>O801+Q801</f>
        <v>2344.7600000000002</v>
      </c>
      <c r="O801" s="1764">
        <v>1777.76</v>
      </c>
      <c r="P801" s="1850">
        <f>IF(N801&lt;=0,"",O801/N801)</f>
        <v>0.75818420648595153</v>
      </c>
      <c r="Q801" s="1764">
        <v>567</v>
      </c>
      <c r="R801" s="1850">
        <f>IF(N801&lt;=0,"",Q801/N801)</f>
        <v>0.24181579351404833</v>
      </c>
      <c r="S801" s="1807">
        <f>Q801/$S$1</f>
        <v>22.68</v>
      </c>
      <c r="U801" s="1764">
        <f>((1-I801)*O801)+((1-J801)*Q801)</f>
        <v>0</v>
      </c>
      <c r="V801" s="1764">
        <f>L801-W801</f>
        <v>0</v>
      </c>
      <c r="W801" s="1764">
        <f t="shared" si="186"/>
        <v>3122.39</v>
      </c>
      <c r="X801" s="1768">
        <v>3122.39</v>
      </c>
      <c r="Y801" s="1784">
        <v>616538</v>
      </c>
      <c r="Z801" s="1770">
        <v>42660</v>
      </c>
      <c r="AA801" s="1843" t="s">
        <v>104</v>
      </c>
      <c r="AB801" s="1780"/>
      <c r="AC801" s="1762"/>
      <c r="AE801" s="1762"/>
      <c r="AF801" s="1762"/>
      <c r="AG801" s="1762"/>
      <c r="AH801" s="1780"/>
      <c r="AK801" s="1780"/>
      <c r="AL801" s="1780"/>
      <c r="AM801" s="1762"/>
      <c r="AP801" s="1762"/>
      <c r="AQ801" s="1762"/>
      <c r="AR801" s="1780"/>
      <c r="AS801" s="1780"/>
      <c r="AT801" s="1780"/>
      <c r="AU801" s="1780"/>
      <c r="AV801" s="1780"/>
      <c r="AW801" s="1762"/>
      <c r="AZ801" s="1762"/>
      <c r="BA801" s="1762"/>
    </row>
    <row r="802" spans="1:53" x14ac:dyDescent="0.25">
      <c r="A802" s="1866">
        <v>2016506</v>
      </c>
      <c r="C802" s="1782" t="s">
        <v>1626</v>
      </c>
      <c r="D802" s="1762" t="s">
        <v>352</v>
      </c>
      <c r="E802" s="1762">
        <v>1</v>
      </c>
      <c r="F802" s="1762">
        <v>11</v>
      </c>
      <c r="G802" s="1762">
        <v>6</v>
      </c>
      <c r="H802" s="1762">
        <v>3</v>
      </c>
      <c r="I802" s="1783">
        <v>1</v>
      </c>
      <c r="J802" s="1783">
        <v>1</v>
      </c>
      <c r="L802" s="1764">
        <v>2914.47</v>
      </c>
      <c r="N802" s="1764">
        <f t="shared" si="180"/>
        <v>2188.13</v>
      </c>
      <c r="O802" s="1764">
        <v>1621.13</v>
      </c>
      <c r="P802" s="1850">
        <f t="shared" si="181"/>
        <v>0.74087462810710514</v>
      </c>
      <c r="Q802" s="1764">
        <v>567</v>
      </c>
      <c r="R802" s="1850">
        <f t="shared" si="182"/>
        <v>0.25912537189289481</v>
      </c>
      <c r="S802" s="1807">
        <f t="shared" si="183"/>
        <v>22.68</v>
      </c>
      <c r="U802" s="1764">
        <f t="shared" si="184"/>
        <v>0</v>
      </c>
      <c r="V802" s="1764">
        <f t="shared" si="185"/>
        <v>0</v>
      </c>
      <c r="W802" s="1764">
        <f t="shared" si="186"/>
        <v>2914.47</v>
      </c>
      <c r="X802" s="1768">
        <v>2914.47</v>
      </c>
      <c r="Y802" s="1784">
        <v>616573</v>
      </c>
      <c r="Z802" s="1770">
        <v>42671</v>
      </c>
      <c r="AA802" s="1843" t="s">
        <v>104</v>
      </c>
      <c r="AB802" s="1780"/>
      <c r="AC802" s="1762"/>
      <c r="AE802" s="1762"/>
      <c r="AF802" s="1762"/>
      <c r="AG802" s="1762"/>
      <c r="AH802" s="1780"/>
      <c r="AK802" s="1780"/>
      <c r="AL802" s="1780"/>
      <c r="AM802" s="1762"/>
      <c r="AP802" s="1762"/>
      <c r="AQ802" s="1762"/>
      <c r="AR802" s="1780"/>
      <c r="AS802" s="1780"/>
      <c r="AT802" s="1780"/>
      <c r="AU802" s="1780"/>
      <c r="AV802" s="1780"/>
      <c r="AW802" s="1762"/>
      <c r="AZ802" s="1762"/>
      <c r="BA802" s="1762"/>
    </row>
    <row r="803" spans="1:53" x14ac:dyDescent="0.25">
      <c r="A803" s="1866" t="s">
        <v>2097</v>
      </c>
      <c r="C803" s="1782" t="s">
        <v>2174</v>
      </c>
      <c r="D803" s="1762" t="s">
        <v>352</v>
      </c>
      <c r="E803" s="1762">
        <v>1</v>
      </c>
      <c r="F803" s="1762">
        <v>11</v>
      </c>
      <c r="G803" s="1762">
        <v>6</v>
      </c>
      <c r="H803" s="1762">
        <v>3</v>
      </c>
      <c r="I803" s="1783">
        <v>1</v>
      </c>
      <c r="J803" s="1783">
        <v>1</v>
      </c>
      <c r="L803" s="1764">
        <v>0</v>
      </c>
      <c r="N803" s="1764">
        <f>O803+Q803</f>
        <v>281</v>
      </c>
      <c r="O803" s="1764">
        <v>200</v>
      </c>
      <c r="P803" s="1850">
        <f>IF(N803&lt;=0,"",O803/N803)</f>
        <v>0.71174377224199292</v>
      </c>
      <c r="Q803" s="1764">
        <v>81</v>
      </c>
      <c r="R803" s="1850">
        <f>IF(N803&lt;=0,"",Q803/N803)</f>
        <v>0.28825622775800713</v>
      </c>
      <c r="S803" s="1807">
        <f>Q803/$S$1</f>
        <v>3.24</v>
      </c>
      <c r="U803" s="1764">
        <f>((1-I803)*O803)+((1-J803)*Q803)</f>
        <v>0</v>
      </c>
      <c r="V803" s="1764">
        <f>L803-W803</f>
        <v>0</v>
      </c>
      <c r="W803" s="1764">
        <f t="shared" si="186"/>
        <v>0</v>
      </c>
      <c r="X803" s="1768">
        <v>0</v>
      </c>
      <c r="Y803" s="1784"/>
      <c r="Z803" s="1770"/>
      <c r="AA803" s="1843"/>
      <c r="AB803" s="1780"/>
      <c r="AC803" s="1762"/>
      <c r="AE803" s="1762"/>
      <c r="AF803" s="1762"/>
      <c r="AG803" s="1762"/>
      <c r="AH803" s="1780"/>
      <c r="AK803" s="1780"/>
      <c r="AL803" s="1780"/>
      <c r="AM803" s="1762"/>
      <c r="AP803" s="1762"/>
      <c r="AQ803" s="1762"/>
      <c r="AR803" s="1780"/>
      <c r="AS803" s="1780"/>
      <c r="AT803" s="1780"/>
      <c r="AU803" s="1780"/>
      <c r="AV803" s="1780"/>
      <c r="AW803" s="1762"/>
      <c r="AZ803" s="1762"/>
      <c r="BA803" s="1762"/>
    </row>
    <row r="804" spans="1:53" x14ac:dyDescent="0.25">
      <c r="A804" s="1866">
        <v>2016507</v>
      </c>
      <c r="C804" s="1782" t="s">
        <v>1627</v>
      </c>
      <c r="D804" s="1762" t="s">
        <v>352</v>
      </c>
      <c r="E804" s="1762">
        <v>1</v>
      </c>
      <c r="F804" s="1762">
        <v>5</v>
      </c>
      <c r="G804" s="1762">
        <v>3</v>
      </c>
      <c r="H804" s="1762">
        <v>2</v>
      </c>
      <c r="I804" s="1783">
        <v>1</v>
      </c>
      <c r="J804" s="1783">
        <v>1</v>
      </c>
      <c r="L804" s="1764">
        <v>1468.66</v>
      </c>
      <c r="N804" s="1764">
        <f t="shared" si="180"/>
        <v>1110.78</v>
      </c>
      <c r="O804" s="1764">
        <v>857.88</v>
      </c>
      <c r="P804" s="1850">
        <f t="shared" si="181"/>
        <v>0.77232215200129639</v>
      </c>
      <c r="Q804" s="1764">
        <v>252.9</v>
      </c>
      <c r="R804" s="1850">
        <f t="shared" si="182"/>
        <v>0.22767784799870364</v>
      </c>
      <c r="S804" s="1807">
        <f t="shared" si="183"/>
        <v>10.116</v>
      </c>
      <c r="U804" s="1764">
        <f t="shared" si="184"/>
        <v>0</v>
      </c>
      <c r="V804" s="1764">
        <f t="shared" si="185"/>
        <v>0</v>
      </c>
      <c r="W804" s="1764">
        <f t="shared" si="186"/>
        <v>1468.66</v>
      </c>
      <c r="X804" s="1768">
        <v>1468.66</v>
      </c>
      <c r="Y804" s="1784">
        <v>616574</v>
      </c>
      <c r="Z804" s="1770">
        <v>42671</v>
      </c>
      <c r="AA804" s="1843" t="s">
        <v>104</v>
      </c>
      <c r="AB804" s="1780"/>
      <c r="AC804" s="1762"/>
      <c r="AE804" s="1762"/>
      <c r="AF804" s="1762"/>
      <c r="AG804" s="1762"/>
      <c r="AH804" s="1780"/>
      <c r="AK804" s="1780"/>
      <c r="AL804" s="1780"/>
      <c r="AM804" s="1762"/>
      <c r="AP804" s="1762"/>
      <c r="AQ804" s="1762"/>
      <c r="AR804" s="1780"/>
      <c r="AS804" s="1780"/>
      <c r="AT804" s="1780"/>
      <c r="AU804" s="1780"/>
      <c r="AV804" s="1780"/>
      <c r="AW804" s="1762"/>
      <c r="AZ804" s="1762"/>
      <c r="BA804" s="1762"/>
    </row>
    <row r="805" spans="1:53" x14ac:dyDescent="0.25">
      <c r="A805" s="1866">
        <v>2016508</v>
      </c>
      <c r="C805" s="1782" t="s">
        <v>1628</v>
      </c>
      <c r="D805" s="1762" t="s">
        <v>352</v>
      </c>
      <c r="E805" s="1762">
        <v>1</v>
      </c>
      <c r="F805" s="1762">
        <v>9</v>
      </c>
      <c r="G805" s="1762">
        <v>6</v>
      </c>
      <c r="H805" s="1762">
        <v>5</v>
      </c>
      <c r="I805" s="1783">
        <v>1</v>
      </c>
      <c r="J805" s="1783">
        <v>1</v>
      </c>
      <c r="L805" s="1764">
        <v>3148.42</v>
      </c>
      <c r="N805" s="1764">
        <f t="shared" si="180"/>
        <v>2375.91</v>
      </c>
      <c r="O805" s="1764">
        <v>1780.56</v>
      </c>
      <c r="P805" s="1850">
        <f t="shared" si="181"/>
        <v>0.74942232660328045</v>
      </c>
      <c r="Q805" s="1764">
        <v>595.35</v>
      </c>
      <c r="R805" s="1850">
        <f t="shared" si="182"/>
        <v>0.2505776733967196</v>
      </c>
      <c r="S805" s="1807">
        <f t="shared" si="183"/>
        <v>23.814</v>
      </c>
      <c r="U805" s="1764">
        <f t="shared" si="184"/>
        <v>0</v>
      </c>
      <c r="V805" s="1764">
        <f t="shared" si="185"/>
        <v>0</v>
      </c>
      <c r="W805" s="1764">
        <f t="shared" si="186"/>
        <v>3148.42</v>
      </c>
      <c r="X805" s="1768">
        <v>3148.42</v>
      </c>
      <c r="Y805" s="1784">
        <v>616575</v>
      </c>
      <c r="Z805" s="1770">
        <v>42671</v>
      </c>
      <c r="AA805" s="1843" t="s">
        <v>104</v>
      </c>
      <c r="AB805" s="1780"/>
      <c r="AC805" s="1762"/>
      <c r="AE805" s="1762"/>
      <c r="AF805" s="1762"/>
      <c r="AG805" s="1762"/>
      <c r="AH805" s="1780"/>
      <c r="AK805" s="1780"/>
      <c r="AL805" s="1780"/>
      <c r="AM805" s="1762"/>
      <c r="AP805" s="1762"/>
      <c r="AQ805" s="1762"/>
      <c r="AR805" s="1780"/>
      <c r="AS805" s="1780"/>
      <c r="AT805" s="1780"/>
      <c r="AU805" s="1780"/>
      <c r="AV805" s="1780"/>
      <c r="AW805" s="1762"/>
      <c r="AZ805" s="1762"/>
      <c r="BA805" s="1762"/>
    </row>
    <row r="806" spans="1:53" x14ac:dyDescent="0.25">
      <c r="A806" s="1866" t="s">
        <v>1826</v>
      </c>
      <c r="C806" s="1782" t="s">
        <v>1631</v>
      </c>
      <c r="D806" s="1762" t="s">
        <v>352</v>
      </c>
      <c r="E806" s="1762">
        <v>1</v>
      </c>
      <c r="F806" s="1762">
        <v>14</v>
      </c>
      <c r="G806" s="1762">
        <v>0</v>
      </c>
      <c r="H806" s="1762">
        <v>0</v>
      </c>
      <c r="I806" s="1783">
        <v>1</v>
      </c>
      <c r="J806" s="1783">
        <v>1</v>
      </c>
      <c r="L806" s="1764">
        <v>1690.4</v>
      </c>
      <c r="N806" s="1764">
        <f>O806+Q806</f>
        <v>1166.03</v>
      </c>
      <c r="O806" s="1764">
        <v>976.03</v>
      </c>
      <c r="P806" s="1850">
        <f>IF(N806&lt;=0,"",O806/N806)</f>
        <v>0.83705393514746618</v>
      </c>
      <c r="Q806" s="1764">
        <v>190</v>
      </c>
      <c r="R806" s="1850">
        <f>IF(N806&lt;=0,"",Q806/N806)</f>
        <v>0.16294606485253382</v>
      </c>
      <c r="S806" s="1807">
        <f>Q806/$S$1</f>
        <v>7.6</v>
      </c>
      <c r="U806" s="1764">
        <f>((1-I806)*O806)+((1-J806)*Q806)</f>
        <v>0</v>
      </c>
      <c r="V806" s="1764">
        <f>L806-W806</f>
        <v>0</v>
      </c>
      <c r="W806" s="1764">
        <f t="shared" si="186"/>
        <v>1690.4</v>
      </c>
      <c r="X806" s="1768">
        <v>1690.4</v>
      </c>
      <c r="Y806" s="1784">
        <v>616579</v>
      </c>
      <c r="Z806" s="1770">
        <v>42676</v>
      </c>
      <c r="AA806" s="1843" t="s">
        <v>104</v>
      </c>
      <c r="AB806" s="1780"/>
      <c r="AC806" s="1762"/>
      <c r="AE806" s="1762"/>
      <c r="AF806" s="1762"/>
      <c r="AG806" s="1762"/>
      <c r="AH806" s="1780"/>
      <c r="AK806" s="1780"/>
      <c r="AL806" s="1780"/>
      <c r="AM806" s="1762"/>
      <c r="AP806" s="1762"/>
      <c r="AQ806" s="1762"/>
      <c r="AR806" s="1780"/>
      <c r="AS806" s="1780"/>
      <c r="AT806" s="1780"/>
      <c r="AU806" s="1780"/>
      <c r="AV806" s="1780"/>
      <c r="AW806" s="1762"/>
      <c r="AZ806" s="1762"/>
      <c r="BA806" s="1762"/>
    </row>
    <row r="807" spans="1:53" x14ac:dyDescent="0.25">
      <c r="A807" s="1866">
        <v>2016510</v>
      </c>
      <c r="C807" s="1782" t="s">
        <v>1629</v>
      </c>
      <c r="D807" s="1762" t="s">
        <v>352</v>
      </c>
      <c r="E807" s="1762">
        <v>1</v>
      </c>
      <c r="F807" s="1762">
        <v>9</v>
      </c>
      <c r="G807" s="1762">
        <v>6</v>
      </c>
      <c r="H807" s="1762">
        <v>3</v>
      </c>
      <c r="I807" s="1783">
        <v>1</v>
      </c>
      <c r="J807" s="1783">
        <v>1</v>
      </c>
      <c r="L807" s="1764">
        <v>2745.16</v>
      </c>
      <c r="N807" s="1764">
        <f t="shared" si="180"/>
        <v>2058.42</v>
      </c>
      <c r="O807" s="1764">
        <v>1518.42</v>
      </c>
      <c r="P807" s="1850">
        <f t="shared" si="181"/>
        <v>0.73766286763634248</v>
      </c>
      <c r="Q807" s="1764">
        <v>540</v>
      </c>
      <c r="R807" s="1850">
        <f t="shared" si="182"/>
        <v>0.26233713236365758</v>
      </c>
      <c r="S807" s="1807">
        <f t="shared" si="183"/>
        <v>21.6</v>
      </c>
      <c r="U807" s="1764">
        <f t="shared" si="184"/>
        <v>0</v>
      </c>
      <c r="V807" s="1764">
        <f t="shared" si="185"/>
        <v>0</v>
      </c>
      <c r="W807" s="1764">
        <f t="shared" si="186"/>
        <v>2745.16</v>
      </c>
      <c r="X807" s="1768">
        <v>2745.16</v>
      </c>
      <c r="Y807" s="1784">
        <v>616576</v>
      </c>
      <c r="Z807" s="1770">
        <v>42671</v>
      </c>
      <c r="AA807" s="1843" t="s">
        <v>104</v>
      </c>
      <c r="AB807" s="1780"/>
      <c r="AC807" s="1762"/>
      <c r="AE807" s="1762"/>
      <c r="AF807" s="1762"/>
      <c r="AG807" s="1762"/>
      <c r="AH807" s="1780"/>
      <c r="AK807" s="1780"/>
      <c r="AL807" s="1780"/>
      <c r="AM807" s="1762"/>
      <c r="AP807" s="1762"/>
      <c r="AQ807" s="1762"/>
      <c r="AR807" s="1780"/>
      <c r="AS807" s="1780"/>
      <c r="AT807" s="1780"/>
      <c r="AU807" s="1780"/>
      <c r="AV807" s="1780"/>
      <c r="AW807" s="1762"/>
      <c r="AZ807" s="1762"/>
      <c r="BA807" s="1762"/>
    </row>
    <row r="808" spans="1:53" x14ac:dyDescent="0.25">
      <c r="A808" s="1866" t="s">
        <v>1827</v>
      </c>
      <c r="C808" s="1782" t="s">
        <v>1632</v>
      </c>
      <c r="D808" s="1762" t="s">
        <v>352</v>
      </c>
      <c r="E808" s="1762">
        <v>1</v>
      </c>
      <c r="F808" s="1762">
        <v>14</v>
      </c>
      <c r="G808" s="1762">
        <v>0</v>
      </c>
      <c r="H808" s="1762">
        <v>0</v>
      </c>
      <c r="I808" s="1783">
        <v>1</v>
      </c>
      <c r="J808" s="1783">
        <v>1</v>
      </c>
      <c r="L808" s="1764">
        <v>1617.86</v>
      </c>
      <c r="N808" s="1764">
        <f>O808+Q808</f>
        <v>1114.6100000000001</v>
      </c>
      <c r="O808" s="1764">
        <v>925.61</v>
      </c>
      <c r="P808" s="1850">
        <f>IF(N808&lt;=0,"",O808/N808)</f>
        <v>0.8304339634490987</v>
      </c>
      <c r="Q808" s="1764">
        <v>189</v>
      </c>
      <c r="R808" s="1850">
        <f>IF(N808&lt;=0,"",Q808/N808)</f>
        <v>0.16956603655090119</v>
      </c>
      <c r="S808" s="1807">
        <f>Q808/$S$1</f>
        <v>7.56</v>
      </c>
      <c r="U808" s="1764">
        <f>((1-I808)*O808)+((1-J808)*Q808)</f>
        <v>0</v>
      </c>
      <c r="V808" s="1764">
        <f>L808-W808</f>
        <v>0</v>
      </c>
      <c r="W808" s="1764">
        <f t="shared" si="186"/>
        <v>1617.86</v>
      </c>
      <c r="X808" s="1768">
        <v>1617.86</v>
      </c>
      <c r="Y808" s="1784">
        <v>616580</v>
      </c>
      <c r="Z808" s="1770">
        <v>42676</v>
      </c>
      <c r="AA808" s="1843" t="s">
        <v>104</v>
      </c>
      <c r="AB808" s="1780"/>
      <c r="AC808" s="1762"/>
      <c r="AE808" s="1762"/>
      <c r="AF808" s="1762"/>
      <c r="AG808" s="1762"/>
      <c r="AH808" s="1780"/>
      <c r="AK808" s="1780"/>
      <c r="AL808" s="1780"/>
      <c r="AM808" s="1762"/>
      <c r="AP808" s="1762"/>
      <c r="AQ808" s="1762"/>
      <c r="AR808" s="1780"/>
      <c r="AS808" s="1780"/>
      <c r="AT808" s="1780"/>
      <c r="AU808" s="1780"/>
      <c r="AV808" s="1780"/>
      <c r="AW808" s="1762"/>
      <c r="AZ808" s="1762"/>
      <c r="BA808" s="1762"/>
    </row>
    <row r="809" spans="1:53" x14ac:dyDescent="0.25">
      <c r="A809" s="1866" t="s">
        <v>1630</v>
      </c>
      <c r="C809" s="1782" t="s">
        <v>1640</v>
      </c>
      <c r="D809" s="1762" t="s">
        <v>26</v>
      </c>
      <c r="E809" s="1762">
        <v>0</v>
      </c>
      <c r="F809" s="1762">
        <v>0</v>
      </c>
      <c r="G809" s="1762">
        <v>0</v>
      </c>
      <c r="H809" s="1762">
        <v>0</v>
      </c>
      <c r="I809" s="1783">
        <v>1</v>
      </c>
      <c r="J809" s="1783">
        <v>1</v>
      </c>
      <c r="L809" s="1764">
        <v>906.2</v>
      </c>
      <c r="N809" s="1764">
        <f t="shared" si="180"/>
        <v>445.6</v>
      </c>
      <c r="O809" s="1764">
        <v>445.6</v>
      </c>
      <c r="P809" s="1850">
        <f t="shared" si="181"/>
        <v>1</v>
      </c>
      <c r="Q809" s="1764">
        <v>0</v>
      </c>
      <c r="R809" s="1850">
        <f t="shared" si="182"/>
        <v>0</v>
      </c>
      <c r="S809" s="1807">
        <f t="shared" si="183"/>
        <v>0</v>
      </c>
      <c r="U809" s="1764">
        <f t="shared" si="184"/>
        <v>0</v>
      </c>
      <c r="V809" s="1764">
        <f t="shared" si="185"/>
        <v>0</v>
      </c>
      <c r="W809" s="1764">
        <f t="shared" si="186"/>
        <v>906.2</v>
      </c>
      <c r="X809" s="1768">
        <v>906.2</v>
      </c>
      <c r="Y809" s="1784">
        <v>616491</v>
      </c>
      <c r="Z809" s="1770">
        <v>42660</v>
      </c>
      <c r="AA809" s="1843" t="s">
        <v>104</v>
      </c>
      <c r="AB809" s="1780"/>
      <c r="AC809" s="1762"/>
      <c r="AE809" s="1762"/>
      <c r="AF809" s="1762"/>
      <c r="AG809" s="1762"/>
      <c r="AH809" s="1780"/>
      <c r="AK809" s="1780"/>
      <c r="AL809" s="1780"/>
      <c r="AM809" s="1762"/>
      <c r="AP809" s="1762"/>
      <c r="AQ809" s="1762"/>
      <c r="AR809" s="1780"/>
      <c r="AS809" s="1780"/>
      <c r="AT809" s="1780"/>
      <c r="AU809" s="1780"/>
      <c r="AV809" s="1780"/>
      <c r="AW809" s="1762"/>
      <c r="AZ809" s="1762"/>
      <c r="BA809" s="1762"/>
    </row>
    <row r="810" spans="1:53" x14ac:dyDescent="0.25">
      <c r="A810" s="1866">
        <v>2016513</v>
      </c>
      <c r="C810" s="1953" t="s">
        <v>1633</v>
      </c>
      <c r="D810" s="1762" t="s">
        <v>352</v>
      </c>
      <c r="E810" s="1762">
        <v>0</v>
      </c>
      <c r="F810" s="1762">
        <v>0</v>
      </c>
      <c r="G810" s="1762">
        <v>0</v>
      </c>
      <c r="H810" s="1762">
        <v>1</v>
      </c>
      <c r="I810" s="1783">
        <v>1</v>
      </c>
      <c r="J810" s="1783">
        <v>1</v>
      </c>
      <c r="L810" s="1764">
        <v>265</v>
      </c>
      <c r="N810" s="1764">
        <f t="shared" si="180"/>
        <v>190</v>
      </c>
      <c r="O810" s="1764">
        <v>136</v>
      </c>
      <c r="P810" s="1850">
        <f t="shared" si="181"/>
        <v>0.71578947368421053</v>
      </c>
      <c r="Q810" s="1764">
        <v>54</v>
      </c>
      <c r="R810" s="1850">
        <f t="shared" si="182"/>
        <v>0.28421052631578947</v>
      </c>
      <c r="S810" s="1807">
        <f t="shared" si="183"/>
        <v>2.16</v>
      </c>
      <c r="U810" s="1764">
        <f t="shared" si="184"/>
        <v>0</v>
      </c>
      <c r="V810" s="1764">
        <f t="shared" si="185"/>
        <v>0</v>
      </c>
      <c r="W810" s="1764">
        <f t="shared" si="186"/>
        <v>265</v>
      </c>
      <c r="X810" s="1768">
        <v>265</v>
      </c>
      <c r="Y810" s="1784">
        <v>616448</v>
      </c>
      <c r="Z810" s="1770">
        <v>42634</v>
      </c>
      <c r="AA810" s="1843" t="s">
        <v>104</v>
      </c>
      <c r="AB810" s="1780"/>
      <c r="AC810" s="1762"/>
      <c r="AE810" s="1762"/>
      <c r="AF810" s="1762"/>
      <c r="AG810" s="1762"/>
      <c r="AH810" s="1780"/>
      <c r="AK810" s="1780"/>
      <c r="AL810" s="1780"/>
      <c r="AM810" s="1762"/>
      <c r="AP810" s="1762"/>
      <c r="AQ810" s="1762"/>
      <c r="AR810" s="1780"/>
      <c r="AS810" s="1780"/>
      <c r="AT810" s="1780"/>
      <c r="AU810" s="1780"/>
      <c r="AV810" s="1780"/>
      <c r="AW810" s="1762"/>
      <c r="AZ810" s="1762"/>
      <c r="BA810" s="1762"/>
    </row>
    <row r="811" spans="1:53" x14ac:dyDescent="0.25">
      <c r="A811" s="1866">
        <v>2016514</v>
      </c>
      <c r="C811" s="1782" t="s">
        <v>1635</v>
      </c>
      <c r="D811" s="1762" t="s">
        <v>317</v>
      </c>
      <c r="E811" s="1762">
        <v>1</v>
      </c>
      <c r="F811" s="1762">
        <v>5</v>
      </c>
      <c r="G811" s="1762">
        <v>3</v>
      </c>
      <c r="H811" s="1762">
        <v>4</v>
      </c>
      <c r="I811" s="1783">
        <v>1</v>
      </c>
      <c r="J811" s="1783">
        <v>1</v>
      </c>
      <c r="L811" s="1764">
        <v>2225.88</v>
      </c>
      <c r="N811" s="1764">
        <f t="shared" si="180"/>
        <v>1455.78</v>
      </c>
      <c r="O811" s="1764">
        <v>1086.33</v>
      </c>
      <c r="P811" s="1850">
        <f t="shared" si="181"/>
        <v>0.74621852202942751</v>
      </c>
      <c r="Q811" s="1764">
        <v>369.45</v>
      </c>
      <c r="R811" s="1850">
        <f t="shared" si="182"/>
        <v>0.25378147797057249</v>
      </c>
      <c r="S811" s="1807">
        <f t="shared" si="183"/>
        <v>14.777999999999999</v>
      </c>
      <c r="U811" s="1764">
        <f t="shared" si="184"/>
        <v>0</v>
      </c>
      <c r="V811" s="1764">
        <f t="shared" si="185"/>
        <v>0</v>
      </c>
      <c r="W811" s="1764">
        <f t="shared" si="186"/>
        <v>2225.88</v>
      </c>
      <c r="X811" s="1768">
        <v>2225.88</v>
      </c>
      <c r="Y811" s="1784">
        <v>616567</v>
      </c>
      <c r="Z811" s="1770">
        <v>42671</v>
      </c>
      <c r="AA811" s="1843" t="s">
        <v>104</v>
      </c>
      <c r="AB811" s="1780"/>
      <c r="AC811" s="1762"/>
      <c r="AE811" s="1762"/>
      <c r="AF811" s="1762"/>
      <c r="AG811" s="1762"/>
      <c r="AH811" s="1780"/>
      <c r="AK811" s="1780"/>
      <c r="AL811" s="1780"/>
      <c r="AM811" s="1762"/>
      <c r="AP811" s="1762"/>
      <c r="AQ811" s="1762"/>
      <c r="AR811" s="1780"/>
      <c r="AS811" s="1780"/>
      <c r="AT811" s="1780"/>
      <c r="AU811" s="1780"/>
      <c r="AV811" s="1780"/>
      <c r="AW811" s="1762"/>
      <c r="AZ811" s="1762"/>
      <c r="BA811" s="1762"/>
    </row>
    <row r="812" spans="1:53" x14ac:dyDescent="0.25">
      <c r="A812" s="1866">
        <v>2016515</v>
      </c>
      <c r="C812" s="1782">
        <v>564216</v>
      </c>
      <c r="D812" s="1762" t="s">
        <v>26</v>
      </c>
      <c r="E812" s="1762">
        <v>1</v>
      </c>
      <c r="F812" s="1762">
        <v>6</v>
      </c>
      <c r="G812" s="1762">
        <v>5</v>
      </c>
      <c r="H812" s="1762">
        <v>2</v>
      </c>
      <c r="I812" s="1783">
        <v>1</v>
      </c>
      <c r="J812" s="1783">
        <v>1</v>
      </c>
      <c r="K812" s="1919" t="s">
        <v>1078</v>
      </c>
      <c r="L812" s="1764">
        <v>1684.08</v>
      </c>
      <c r="M812" s="1764">
        <v>1697</v>
      </c>
      <c r="N812" s="1764">
        <f t="shared" si="180"/>
        <v>1141.8699999999999</v>
      </c>
      <c r="O812" s="1764">
        <v>853.42</v>
      </c>
      <c r="P812" s="1850">
        <f t="shared" si="181"/>
        <v>0.74738805643374473</v>
      </c>
      <c r="Q812" s="1764">
        <v>288.45</v>
      </c>
      <c r="R812" s="1850">
        <f t="shared" si="182"/>
        <v>0.25261194356625538</v>
      </c>
      <c r="S812" s="1807">
        <f t="shared" si="183"/>
        <v>11.538</v>
      </c>
      <c r="U812" s="1764">
        <f t="shared" si="184"/>
        <v>0</v>
      </c>
      <c r="V812" s="1764">
        <f t="shared" si="185"/>
        <v>0</v>
      </c>
      <c r="W812" s="1764">
        <f t="shared" si="186"/>
        <v>1684.08</v>
      </c>
      <c r="X812" s="1768">
        <v>1684.08</v>
      </c>
      <c r="Y812" s="1784">
        <v>616596</v>
      </c>
      <c r="Z812" s="1770">
        <v>42685</v>
      </c>
      <c r="AA812" s="1843" t="s">
        <v>104</v>
      </c>
      <c r="AB812" s="1780"/>
      <c r="AC812" s="1762"/>
      <c r="AE812" s="1762"/>
      <c r="AF812" s="1762"/>
      <c r="AG812" s="1762"/>
      <c r="AH812" s="1780"/>
      <c r="AK812" s="1780"/>
      <c r="AL812" s="1780"/>
      <c r="AM812" s="1762"/>
      <c r="AP812" s="1762"/>
      <c r="AQ812" s="1762"/>
      <c r="AR812" s="1780"/>
      <c r="AS812" s="1780"/>
      <c r="AT812" s="1780"/>
      <c r="AU812" s="1780"/>
      <c r="AV812" s="1780"/>
      <c r="AW812" s="1762"/>
      <c r="AZ812" s="1762"/>
      <c r="BA812" s="1762"/>
    </row>
    <row r="813" spans="1:53" x14ac:dyDescent="0.25">
      <c r="A813" s="1866" t="s">
        <v>1637</v>
      </c>
      <c r="C813" s="1782" t="s">
        <v>1638</v>
      </c>
      <c r="D813" s="1762" t="s">
        <v>26</v>
      </c>
      <c r="E813" s="1762">
        <v>0</v>
      </c>
      <c r="F813" s="1762">
        <v>0</v>
      </c>
      <c r="G813" s="1762">
        <v>0</v>
      </c>
      <c r="H813" s="1762">
        <v>0</v>
      </c>
      <c r="I813" s="1783">
        <v>1</v>
      </c>
      <c r="J813" s="1783">
        <v>1</v>
      </c>
      <c r="L813" s="1764">
        <v>364.56</v>
      </c>
      <c r="N813" s="1764">
        <f t="shared" si="180"/>
        <v>174.78</v>
      </c>
      <c r="O813" s="1764">
        <v>174.78</v>
      </c>
      <c r="P813" s="1850">
        <f t="shared" si="181"/>
        <v>1</v>
      </c>
      <c r="Q813" s="1764">
        <v>0</v>
      </c>
      <c r="R813" s="1850">
        <f t="shared" si="182"/>
        <v>0</v>
      </c>
      <c r="S813" s="1807">
        <f t="shared" si="183"/>
        <v>0</v>
      </c>
      <c r="U813" s="1764">
        <f t="shared" si="184"/>
        <v>0</v>
      </c>
      <c r="V813" s="1764">
        <f t="shared" si="185"/>
        <v>0</v>
      </c>
      <c r="W813" s="1764">
        <f t="shared" si="186"/>
        <v>364.56</v>
      </c>
      <c r="X813" s="1768">
        <v>364.56</v>
      </c>
      <c r="Y813" s="1784">
        <v>616434</v>
      </c>
      <c r="Z813" s="1770">
        <v>42634</v>
      </c>
      <c r="AA813" s="1843" t="s">
        <v>104</v>
      </c>
      <c r="AB813" s="1780"/>
      <c r="AC813" s="1762"/>
      <c r="AE813" s="1762"/>
      <c r="AF813" s="1762"/>
      <c r="AG813" s="1762"/>
      <c r="AH813" s="1780"/>
      <c r="AK813" s="1780"/>
      <c r="AL813" s="1780"/>
      <c r="AM813" s="1762"/>
      <c r="AP813" s="1762"/>
      <c r="AQ813" s="1762"/>
      <c r="AR813" s="1780"/>
      <c r="AS813" s="1780"/>
      <c r="AT813" s="1780"/>
      <c r="AU813" s="1780"/>
      <c r="AV813" s="1780"/>
      <c r="AW813" s="1762"/>
      <c r="AZ813" s="1762"/>
      <c r="BA813" s="1762"/>
    </row>
    <row r="814" spans="1:53" x14ac:dyDescent="0.25">
      <c r="A814" s="1866">
        <v>2016517</v>
      </c>
      <c r="C814" s="1782" t="s">
        <v>1639</v>
      </c>
      <c r="D814" s="1762" t="s">
        <v>26</v>
      </c>
      <c r="E814" s="1762">
        <v>5</v>
      </c>
      <c r="F814" s="1762">
        <v>35</v>
      </c>
      <c r="G814" s="1762">
        <v>30</v>
      </c>
      <c r="H814" s="1762">
        <v>10</v>
      </c>
      <c r="I814" s="1783">
        <v>1</v>
      </c>
      <c r="J814" s="1783">
        <v>1</v>
      </c>
      <c r="L814" s="1764">
        <v>8850.36</v>
      </c>
      <c r="N814" s="1764">
        <f t="shared" si="180"/>
        <v>6377.77</v>
      </c>
      <c r="O814" s="1764">
        <v>4674.5200000000004</v>
      </c>
      <c r="P814" s="1850">
        <f t="shared" si="181"/>
        <v>0.73293956978693187</v>
      </c>
      <c r="Q814" s="1764">
        <v>1703.25</v>
      </c>
      <c r="R814" s="1850">
        <f t="shared" si="182"/>
        <v>0.26706043021306819</v>
      </c>
      <c r="S814" s="1807">
        <f t="shared" si="183"/>
        <v>68.13</v>
      </c>
      <c r="U814" s="1764">
        <f t="shared" si="184"/>
        <v>0</v>
      </c>
      <c r="V814" s="1764">
        <f t="shared" si="185"/>
        <v>0</v>
      </c>
      <c r="W814" s="1764">
        <f t="shared" si="186"/>
        <v>8850.36</v>
      </c>
      <c r="X814" s="1768">
        <v>8850.36</v>
      </c>
      <c r="Y814" s="1784">
        <v>616496</v>
      </c>
      <c r="Z814" s="1770">
        <v>42660</v>
      </c>
      <c r="AA814" s="1843" t="s">
        <v>104</v>
      </c>
      <c r="AB814" s="1780"/>
      <c r="AC814" s="1762"/>
      <c r="AE814" s="1762"/>
      <c r="AF814" s="1762"/>
      <c r="AG814" s="1762"/>
      <c r="AH814" s="1780"/>
      <c r="AK814" s="1780"/>
      <c r="AL814" s="1780"/>
      <c r="AM814" s="1762"/>
      <c r="AP814" s="1762"/>
      <c r="AQ814" s="1762"/>
      <c r="AR814" s="1780"/>
      <c r="AS814" s="1780"/>
      <c r="AT814" s="1780"/>
      <c r="AU814" s="1780"/>
      <c r="AV814" s="1780"/>
      <c r="AW814" s="1762"/>
      <c r="AZ814" s="1762"/>
      <c r="BA814" s="1762"/>
    </row>
    <row r="815" spans="1:53" x14ac:dyDescent="0.25">
      <c r="A815" s="1866">
        <v>2016518</v>
      </c>
      <c r="C815" s="1782" t="s">
        <v>1643</v>
      </c>
      <c r="D815" s="1762" t="s">
        <v>26</v>
      </c>
      <c r="E815" s="1762">
        <v>0</v>
      </c>
      <c r="F815" s="1762">
        <v>0</v>
      </c>
      <c r="G815" s="1762">
        <v>0</v>
      </c>
      <c r="H815" s="1762">
        <v>0</v>
      </c>
      <c r="I815" s="1783">
        <v>1</v>
      </c>
      <c r="J815" s="1783">
        <v>1</v>
      </c>
      <c r="L815" s="1764">
        <v>19.88</v>
      </c>
      <c r="N815" s="1764">
        <f t="shared" si="180"/>
        <v>9.94</v>
      </c>
      <c r="O815" s="1764">
        <v>9.94</v>
      </c>
      <c r="P815" s="1850">
        <f t="shared" si="181"/>
        <v>1</v>
      </c>
      <c r="Q815" s="1764">
        <v>0</v>
      </c>
      <c r="R815" s="1850">
        <f t="shared" si="182"/>
        <v>0</v>
      </c>
      <c r="S815" s="1807">
        <f t="shared" si="183"/>
        <v>0</v>
      </c>
      <c r="U815" s="1764">
        <f t="shared" si="184"/>
        <v>0</v>
      </c>
      <c r="V815" s="1764">
        <f t="shared" si="185"/>
        <v>0</v>
      </c>
      <c r="W815" s="1764">
        <f t="shared" si="186"/>
        <v>19.88</v>
      </c>
      <c r="X815" s="1768">
        <v>19.88</v>
      </c>
      <c r="Y815" s="1784">
        <v>616435</v>
      </c>
      <c r="Z815" s="1770">
        <v>42634</v>
      </c>
      <c r="AA815" s="1843" t="s">
        <v>104</v>
      </c>
      <c r="AB815" s="1780"/>
      <c r="AC815" s="1762"/>
      <c r="AE815" s="1762"/>
      <c r="AF815" s="1762"/>
      <c r="AG815" s="1762"/>
      <c r="AH815" s="1780"/>
      <c r="AK815" s="1780"/>
      <c r="AL815" s="1780"/>
      <c r="AM815" s="1762"/>
      <c r="AP815" s="1762"/>
      <c r="AQ815" s="1762"/>
      <c r="AR815" s="1780"/>
      <c r="AS815" s="1780"/>
      <c r="AT815" s="1780"/>
      <c r="AU815" s="1780"/>
      <c r="AV815" s="1780"/>
      <c r="AW815" s="1762"/>
      <c r="AZ815" s="1762"/>
      <c r="BA815" s="1762"/>
    </row>
    <row r="816" spans="1:53" x14ac:dyDescent="0.25">
      <c r="A816" s="1866">
        <v>2016519</v>
      </c>
      <c r="C816" s="1782" t="s">
        <v>1644</v>
      </c>
      <c r="D816" s="1762" t="s">
        <v>26</v>
      </c>
      <c r="E816" s="1762">
        <v>0</v>
      </c>
      <c r="F816" s="1762">
        <v>0</v>
      </c>
      <c r="G816" s="1762">
        <v>0</v>
      </c>
      <c r="H816" s="1762">
        <v>0</v>
      </c>
      <c r="I816" s="1783">
        <v>1</v>
      </c>
      <c r="J816" s="1783">
        <v>1</v>
      </c>
      <c r="L816" s="1764">
        <v>19</v>
      </c>
      <c r="N816" s="1764">
        <f t="shared" si="180"/>
        <v>9.5</v>
      </c>
      <c r="O816" s="1764">
        <v>9.5</v>
      </c>
      <c r="P816" s="1850">
        <f t="shared" si="181"/>
        <v>1</v>
      </c>
      <c r="Q816" s="1764">
        <v>0</v>
      </c>
      <c r="R816" s="1850">
        <f t="shared" si="182"/>
        <v>0</v>
      </c>
      <c r="S816" s="1807">
        <f t="shared" si="183"/>
        <v>0</v>
      </c>
      <c r="U816" s="1764">
        <f t="shared" si="184"/>
        <v>0</v>
      </c>
      <c r="V816" s="1764">
        <f t="shared" si="185"/>
        <v>0</v>
      </c>
      <c r="W816" s="1764">
        <f t="shared" si="186"/>
        <v>19</v>
      </c>
      <c r="X816" s="1768">
        <v>19</v>
      </c>
      <c r="Y816" s="1784">
        <v>616436</v>
      </c>
      <c r="Z816" s="1770">
        <v>42634</v>
      </c>
      <c r="AA816" s="1843" t="s">
        <v>104</v>
      </c>
      <c r="AB816" s="1780"/>
      <c r="AC816" s="1762"/>
      <c r="AE816" s="1762"/>
      <c r="AF816" s="1762"/>
      <c r="AG816" s="1762"/>
      <c r="AH816" s="1780"/>
      <c r="AK816" s="1780"/>
      <c r="AL816" s="1780"/>
      <c r="AM816" s="1762"/>
      <c r="AP816" s="1762"/>
      <c r="AQ816" s="1762"/>
      <c r="AR816" s="1780"/>
      <c r="AS816" s="1780"/>
      <c r="AT816" s="1780"/>
      <c r="AU816" s="1780"/>
      <c r="AV816" s="1780"/>
      <c r="AW816" s="1762"/>
      <c r="AZ816" s="1762"/>
      <c r="BA816" s="1762"/>
    </row>
    <row r="817" spans="1:53" x14ac:dyDescent="0.25">
      <c r="A817" s="1866" t="s">
        <v>1683</v>
      </c>
      <c r="C817" s="1782" t="s">
        <v>1645</v>
      </c>
      <c r="D817" s="1762" t="s">
        <v>1646</v>
      </c>
      <c r="E817" s="1762">
        <v>0</v>
      </c>
      <c r="F817" s="1762">
        <v>1</v>
      </c>
      <c r="G817" s="1762">
        <v>2</v>
      </c>
      <c r="H817" s="1762">
        <v>0</v>
      </c>
      <c r="I817" s="1783">
        <v>1</v>
      </c>
      <c r="J817" s="1783">
        <v>1</v>
      </c>
      <c r="L817" s="1764">
        <v>515.28</v>
      </c>
      <c r="N817" s="1764">
        <f t="shared" si="180"/>
        <v>376.71999999999997</v>
      </c>
      <c r="O817" s="1764">
        <v>295.27</v>
      </c>
      <c r="P817" s="1850">
        <f t="shared" si="181"/>
        <v>0.78379167551497131</v>
      </c>
      <c r="Q817" s="1764">
        <v>81.45</v>
      </c>
      <c r="R817" s="1850">
        <f t="shared" si="182"/>
        <v>0.21620832448502869</v>
      </c>
      <c r="S817" s="1807">
        <f t="shared" si="183"/>
        <v>3.258</v>
      </c>
      <c r="U817" s="1764">
        <f t="shared" si="184"/>
        <v>0</v>
      </c>
      <c r="V817" s="1764">
        <f t="shared" si="185"/>
        <v>0</v>
      </c>
      <c r="W817" s="1764">
        <f t="shared" si="186"/>
        <v>515.28</v>
      </c>
      <c r="X817" s="1768">
        <v>515.28</v>
      </c>
      <c r="Y817" s="1784">
        <v>616568</v>
      </c>
      <c r="Z817" s="1770">
        <v>42671</v>
      </c>
      <c r="AA817" s="1843" t="s">
        <v>104</v>
      </c>
      <c r="AB817" s="1843"/>
      <c r="AG817" s="1762"/>
      <c r="AH817" s="1780"/>
      <c r="AK817" s="1780"/>
      <c r="AL817" s="1780"/>
      <c r="AM817" s="1762"/>
      <c r="AP817" s="1762"/>
      <c r="AQ817" s="1762"/>
      <c r="AR817" s="1780"/>
      <c r="AS817" s="1780"/>
      <c r="AT817" s="1780"/>
      <c r="AU817" s="1780"/>
      <c r="AV817" s="1780"/>
      <c r="AW817" s="1762"/>
      <c r="AZ817" s="1762"/>
      <c r="BA817" s="1762"/>
    </row>
    <row r="818" spans="1:53" x14ac:dyDescent="0.25">
      <c r="A818" s="1866" t="s">
        <v>2073</v>
      </c>
      <c r="C818" s="1782" t="s">
        <v>2038</v>
      </c>
      <c r="D818" s="1762" t="s">
        <v>1646</v>
      </c>
      <c r="E818" s="1762">
        <v>0</v>
      </c>
      <c r="F818" s="1762">
        <v>1</v>
      </c>
      <c r="G818" s="1762">
        <v>2</v>
      </c>
      <c r="H818" s="1762">
        <v>0</v>
      </c>
      <c r="I818" s="1783">
        <v>1</v>
      </c>
      <c r="J818" s="1783">
        <v>1</v>
      </c>
      <c r="L818" s="1764">
        <v>155</v>
      </c>
      <c r="N818" s="1764">
        <f>O818+Q818</f>
        <v>111</v>
      </c>
      <c r="O818" s="1764">
        <v>111</v>
      </c>
      <c r="P818" s="1850">
        <f>IF(N818&lt;=0,"",O818/N818)</f>
        <v>1</v>
      </c>
      <c r="Q818" s="1764">
        <v>0</v>
      </c>
      <c r="R818" s="1850">
        <f>IF(N818&lt;=0,"",Q818/N818)</f>
        <v>0</v>
      </c>
      <c r="S818" s="1807">
        <f>Q818/$S$1</f>
        <v>0</v>
      </c>
      <c r="U818" s="1764">
        <f>((1-I818)*O818)+((1-J818)*Q818)</f>
        <v>0</v>
      </c>
      <c r="V818" s="1764">
        <f>L818-W818</f>
        <v>0</v>
      </c>
      <c r="W818" s="1764">
        <f t="shared" si="186"/>
        <v>155</v>
      </c>
      <c r="X818" s="1768">
        <v>155</v>
      </c>
      <c r="Y818" s="1784">
        <v>616640</v>
      </c>
      <c r="Z818" s="1770">
        <v>42692</v>
      </c>
      <c r="AA818" s="1843" t="s">
        <v>104</v>
      </c>
      <c r="AB818" s="1843"/>
      <c r="AG818" s="1762"/>
      <c r="AH818" s="1780"/>
      <c r="AK818" s="1780"/>
      <c r="AL818" s="1780"/>
      <c r="AM818" s="1762"/>
      <c r="AP818" s="1762"/>
      <c r="AQ818" s="1762"/>
      <c r="AR818" s="1780"/>
      <c r="AS818" s="1780"/>
      <c r="AT818" s="1780"/>
      <c r="AU818" s="1780"/>
      <c r="AV818" s="1780"/>
      <c r="AW818" s="1762"/>
      <c r="AZ818" s="1762"/>
      <c r="BA818" s="1762"/>
    </row>
    <row r="819" spans="1:53" x14ac:dyDescent="0.25">
      <c r="A819" s="1866">
        <v>2016522</v>
      </c>
      <c r="C819" s="1782" t="s">
        <v>1654</v>
      </c>
      <c r="D819" s="1762" t="s">
        <v>26</v>
      </c>
      <c r="E819" s="1762">
        <v>0</v>
      </c>
      <c r="F819" s="1762">
        <v>0</v>
      </c>
      <c r="G819" s="1762">
        <v>0</v>
      </c>
      <c r="H819" s="1762">
        <v>0</v>
      </c>
      <c r="I819" s="1783">
        <v>1</v>
      </c>
      <c r="J819" s="1783">
        <v>1</v>
      </c>
      <c r="L819" s="1764">
        <v>56</v>
      </c>
      <c r="N819" s="1764">
        <f t="shared" si="180"/>
        <v>28</v>
      </c>
      <c r="O819" s="1764">
        <v>3</v>
      </c>
      <c r="P819" s="1850">
        <f t="shared" si="181"/>
        <v>0.10714285714285714</v>
      </c>
      <c r="Q819" s="1764">
        <v>25</v>
      </c>
      <c r="R819" s="1850">
        <f t="shared" si="182"/>
        <v>0.8928571428571429</v>
      </c>
      <c r="S819" s="1807">
        <f t="shared" si="183"/>
        <v>1</v>
      </c>
      <c r="U819" s="1764">
        <f t="shared" si="184"/>
        <v>0</v>
      </c>
      <c r="V819" s="1764">
        <f t="shared" si="185"/>
        <v>0</v>
      </c>
      <c r="W819" s="1764">
        <f t="shared" si="186"/>
        <v>56</v>
      </c>
      <c r="X819" s="1768">
        <v>56</v>
      </c>
      <c r="Y819" s="1784">
        <v>616491</v>
      </c>
      <c r="Z819" s="1770">
        <v>42660</v>
      </c>
      <c r="AA819" s="1843" t="s">
        <v>104</v>
      </c>
      <c r="AB819" s="1843"/>
      <c r="AG819" s="1762"/>
      <c r="AH819" s="1780"/>
      <c r="AK819" s="1780"/>
      <c r="AL819" s="1780"/>
      <c r="AM819" s="1762"/>
      <c r="AP819" s="1762"/>
      <c r="AQ819" s="1762"/>
      <c r="AR819" s="1780"/>
      <c r="AS819" s="1780"/>
      <c r="AT819" s="1780"/>
      <c r="AU819" s="1780"/>
      <c r="AV819" s="1780"/>
      <c r="AW819" s="1762"/>
      <c r="AZ819" s="1762"/>
      <c r="BA819" s="1762"/>
    </row>
    <row r="820" spans="1:53" x14ac:dyDescent="0.25">
      <c r="A820" s="1866">
        <v>2016523</v>
      </c>
      <c r="C820" s="1782" t="s">
        <v>1655</v>
      </c>
      <c r="D820" s="1762" t="s">
        <v>1330</v>
      </c>
      <c r="E820" s="1762">
        <v>1</v>
      </c>
      <c r="F820" s="1762">
        <v>9</v>
      </c>
      <c r="G820" s="1762">
        <v>5</v>
      </c>
      <c r="H820" s="1762">
        <v>1</v>
      </c>
      <c r="I820" s="1783">
        <v>1</v>
      </c>
      <c r="J820" s="1783">
        <v>1</v>
      </c>
      <c r="L820" s="1764">
        <v>1680.78</v>
      </c>
      <c r="N820" s="1764">
        <f t="shared" si="180"/>
        <v>1297</v>
      </c>
      <c r="O820" s="1764">
        <v>1000</v>
      </c>
      <c r="P820" s="1850">
        <f t="shared" si="181"/>
        <v>0.77101002313030065</v>
      </c>
      <c r="Q820" s="1764">
        <v>297</v>
      </c>
      <c r="R820" s="1850">
        <f t="shared" si="182"/>
        <v>0.2289899768696993</v>
      </c>
      <c r="S820" s="1807">
        <f t="shared" si="183"/>
        <v>11.88</v>
      </c>
      <c r="U820" s="1764">
        <f t="shared" si="184"/>
        <v>0</v>
      </c>
      <c r="V820" s="1764">
        <f t="shared" si="185"/>
        <v>0</v>
      </c>
      <c r="W820" s="1764">
        <f t="shared" si="186"/>
        <v>1680.78</v>
      </c>
      <c r="X820" s="1768">
        <v>1680.78</v>
      </c>
      <c r="Y820" s="1784">
        <v>616665</v>
      </c>
      <c r="Z820" s="1770">
        <v>42702</v>
      </c>
      <c r="AA820" s="1843" t="s">
        <v>104</v>
      </c>
      <c r="AB820" s="1843"/>
      <c r="AG820" s="1762"/>
      <c r="AH820" s="1780"/>
      <c r="AK820" s="1780"/>
      <c r="AL820" s="1780"/>
      <c r="AM820" s="1762"/>
      <c r="AP820" s="1762"/>
      <c r="AQ820" s="1762"/>
      <c r="AR820" s="1780"/>
      <c r="AS820" s="1780"/>
      <c r="AT820" s="1780"/>
      <c r="AU820" s="1780"/>
      <c r="AV820" s="1780"/>
      <c r="AW820" s="1762"/>
      <c r="AZ820" s="1762"/>
      <c r="BA820" s="1762"/>
    </row>
    <row r="821" spans="1:53" x14ac:dyDescent="0.25">
      <c r="A821" s="1866">
        <v>2016524</v>
      </c>
      <c r="C821" s="1782" t="s">
        <v>1656</v>
      </c>
      <c r="D821" s="1762" t="s">
        <v>352</v>
      </c>
      <c r="E821" s="1762">
        <v>6</v>
      </c>
      <c r="F821" s="1762">
        <v>42</v>
      </c>
      <c r="G821" s="1762">
        <v>36</v>
      </c>
      <c r="H821" s="1762">
        <v>12</v>
      </c>
      <c r="I821" s="1783">
        <v>1</v>
      </c>
      <c r="J821" s="1783">
        <v>1</v>
      </c>
      <c r="L821" s="1764">
        <v>11460.08</v>
      </c>
      <c r="N821" s="1764">
        <f t="shared" si="180"/>
        <v>9151</v>
      </c>
      <c r="O821" s="1764">
        <v>6910</v>
      </c>
      <c r="P821" s="1850">
        <f t="shared" si="181"/>
        <v>0.75510873128619826</v>
      </c>
      <c r="Q821" s="1764">
        <v>2241</v>
      </c>
      <c r="R821" s="1850">
        <f t="shared" si="182"/>
        <v>0.24489126871380176</v>
      </c>
      <c r="S821" s="1807">
        <f t="shared" si="183"/>
        <v>89.64</v>
      </c>
      <c r="U821" s="1764">
        <f t="shared" si="184"/>
        <v>0</v>
      </c>
      <c r="V821" s="1764">
        <f t="shared" si="185"/>
        <v>0</v>
      </c>
      <c r="W821" s="1764">
        <f t="shared" si="186"/>
        <v>11460.08</v>
      </c>
      <c r="X821" s="1768">
        <v>11460.08</v>
      </c>
      <c r="Y821" s="1784">
        <v>616581</v>
      </c>
      <c r="Z821" s="1770">
        <v>42676</v>
      </c>
      <c r="AA821" s="1843" t="s">
        <v>104</v>
      </c>
      <c r="AB821" s="1843"/>
      <c r="AG821" s="1762"/>
      <c r="AH821" s="1780"/>
      <c r="AK821" s="1780"/>
      <c r="AL821" s="1780"/>
      <c r="AM821" s="1762"/>
      <c r="AP821" s="1762"/>
      <c r="AQ821" s="1762"/>
      <c r="AR821" s="1780"/>
      <c r="AS821" s="1780"/>
      <c r="AT821" s="1780"/>
      <c r="AU821" s="1780"/>
      <c r="AV821" s="1780"/>
      <c r="AW821" s="1762"/>
      <c r="AZ821" s="1762"/>
      <c r="BA821" s="1762"/>
    </row>
    <row r="822" spans="1:53" x14ac:dyDescent="0.25">
      <c r="A822" s="1866" t="s">
        <v>1679</v>
      </c>
      <c r="C822" s="1782" t="s">
        <v>1657</v>
      </c>
      <c r="D822" s="1762" t="s">
        <v>352</v>
      </c>
      <c r="E822" s="1762">
        <v>6</v>
      </c>
      <c r="F822" s="1762">
        <v>60</v>
      </c>
      <c r="G822" s="1762">
        <v>0</v>
      </c>
      <c r="H822" s="1762">
        <v>0</v>
      </c>
      <c r="I822" s="1783">
        <v>1</v>
      </c>
      <c r="J822" s="1783">
        <v>1</v>
      </c>
      <c r="L822" s="1764">
        <v>6255.8</v>
      </c>
      <c r="N822" s="1764">
        <f t="shared" si="180"/>
        <v>3828.12</v>
      </c>
      <c r="O822" s="1764">
        <v>3018.12</v>
      </c>
      <c r="P822" s="1850">
        <f t="shared" si="181"/>
        <v>0.78840788690009722</v>
      </c>
      <c r="Q822" s="1764">
        <v>810</v>
      </c>
      <c r="R822" s="1850">
        <f t="shared" si="182"/>
        <v>0.21159211309990283</v>
      </c>
      <c r="S822" s="1807">
        <f t="shared" si="183"/>
        <v>32.4</v>
      </c>
      <c r="U822" s="1764">
        <f t="shared" si="184"/>
        <v>0</v>
      </c>
      <c r="V822" s="1764">
        <f t="shared" si="185"/>
        <v>0</v>
      </c>
      <c r="W822" s="1764">
        <f t="shared" si="186"/>
        <v>6255.8</v>
      </c>
      <c r="X822" s="1768">
        <v>6255.8</v>
      </c>
      <c r="Y822" s="1784">
        <v>616577</v>
      </c>
      <c r="Z822" s="1770">
        <v>42671</v>
      </c>
      <c r="AA822" s="1843" t="s">
        <v>104</v>
      </c>
      <c r="AB822" s="1843"/>
      <c r="AG822" s="1762"/>
      <c r="AH822" s="1780"/>
      <c r="AK822" s="1780"/>
      <c r="AL822" s="1780"/>
      <c r="AM822" s="1762"/>
      <c r="AP822" s="1762"/>
      <c r="AQ822" s="1762"/>
      <c r="AR822" s="1780"/>
      <c r="AS822" s="1780"/>
      <c r="AT822" s="1780"/>
      <c r="AU822" s="1780"/>
      <c r="AV822" s="1780"/>
      <c r="AW822" s="1762"/>
      <c r="AZ822" s="1762"/>
      <c r="BA822" s="1762"/>
    </row>
    <row r="823" spans="1:53" x14ac:dyDescent="0.25">
      <c r="A823" s="1866" t="s">
        <v>1658</v>
      </c>
      <c r="C823" s="1782" t="s">
        <v>1659</v>
      </c>
      <c r="D823" s="1762" t="s">
        <v>26</v>
      </c>
      <c r="E823" s="1762">
        <v>0</v>
      </c>
      <c r="F823" s="1762">
        <v>0</v>
      </c>
      <c r="G823" s="1762">
        <v>0</v>
      </c>
      <c r="H823" s="1762">
        <v>0</v>
      </c>
      <c r="I823" s="1783">
        <v>1</v>
      </c>
      <c r="J823" s="1783">
        <v>1</v>
      </c>
      <c r="L823" s="1764">
        <v>40.6</v>
      </c>
      <c r="N823" s="1764">
        <f t="shared" si="180"/>
        <v>12.8</v>
      </c>
      <c r="O823" s="1764">
        <v>12.8</v>
      </c>
      <c r="P823" s="1850">
        <f t="shared" si="181"/>
        <v>1</v>
      </c>
      <c r="Q823" s="1764">
        <v>0</v>
      </c>
      <c r="R823" s="1850">
        <f t="shared" si="182"/>
        <v>0</v>
      </c>
      <c r="S823" s="1807">
        <f t="shared" si="183"/>
        <v>0</v>
      </c>
      <c r="U823" s="1764">
        <f t="shared" si="184"/>
        <v>0</v>
      </c>
      <c r="V823" s="1764">
        <f t="shared" si="185"/>
        <v>0</v>
      </c>
      <c r="W823" s="1764">
        <f t="shared" si="186"/>
        <v>40.6</v>
      </c>
      <c r="X823" s="1768">
        <v>40.6</v>
      </c>
      <c r="Y823" s="1784">
        <v>616491</v>
      </c>
      <c r="Z823" s="1770">
        <v>42660</v>
      </c>
      <c r="AA823" s="1843" t="s">
        <v>104</v>
      </c>
      <c r="AB823" s="1843"/>
      <c r="AG823" s="1762"/>
      <c r="AH823" s="1780"/>
      <c r="AK823" s="1780"/>
      <c r="AL823" s="1780"/>
      <c r="AM823" s="1762"/>
      <c r="AP823" s="1762"/>
      <c r="AQ823" s="1762"/>
      <c r="AR823" s="1780"/>
      <c r="AS823" s="1780"/>
      <c r="AT823" s="1780"/>
      <c r="AU823" s="1780"/>
      <c r="AV823" s="1780"/>
      <c r="AW823" s="1762"/>
      <c r="AZ823" s="1762"/>
      <c r="BA823" s="1762"/>
    </row>
    <row r="824" spans="1:53" x14ac:dyDescent="0.25">
      <c r="A824" s="1866" t="s">
        <v>1664</v>
      </c>
      <c r="C824" s="1782" t="s">
        <v>1665</v>
      </c>
      <c r="D824" s="1762" t="s">
        <v>1472</v>
      </c>
      <c r="E824" s="1762">
        <v>0</v>
      </c>
      <c r="F824" s="1762">
        <v>0</v>
      </c>
      <c r="G824" s="1762">
        <v>0</v>
      </c>
      <c r="H824" s="1762">
        <v>0</v>
      </c>
      <c r="I824" s="1783">
        <v>1</v>
      </c>
      <c r="J824" s="1783">
        <v>1</v>
      </c>
      <c r="L824" s="1764">
        <v>65.8</v>
      </c>
      <c r="N824" s="1764">
        <f t="shared" si="180"/>
        <v>48.9</v>
      </c>
      <c r="O824" s="1764">
        <v>48.9</v>
      </c>
      <c r="P824" s="1850">
        <f t="shared" si="181"/>
        <v>1</v>
      </c>
      <c r="Q824" s="1764">
        <v>0</v>
      </c>
      <c r="R824" s="1850">
        <f t="shared" si="182"/>
        <v>0</v>
      </c>
      <c r="S824" s="1807">
        <f t="shared" si="183"/>
        <v>0</v>
      </c>
      <c r="U824" s="1764">
        <f t="shared" si="184"/>
        <v>0</v>
      </c>
      <c r="V824" s="1764">
        <f t="shared" si="185"/>
        <v>0</v>
      </c>
      <c r="W824" s="1764">
        <f t="shared" si="186"/>
        <v>65.8</v>
      </c>
      <c r="X824" s="1768">
        <v>65.8</v>
      </c>
      <c r="Y824" s="1784">
        <v>616675</v>
      </c>
      <c r="Z824" s="1770">
        <v>42702</v>
      </c>
      <c r="AA824" s="1843" t="s">
        <v>104</v>
      </c>
      <c r="AB824" s="1843"/>
      <c r="AG824" s="1762"/>
      <c r="AH824" s="1780"/>
      <c r="AK824" s="1780"/>
      <c r="AL824" s="1780"/>
      <c r="AM824" s="1762"/>
      <c r="AP824" s="1762"/>
      <c r="AQ824" s="1762"/>
      <c r="AR824" s="1780"/>
      <c r="AS824" s="1780"/>
      <c r="AT824" s="1780"/>
      <c r="AU824" s="1780"/>
      <c r="AV824" s="1780"/>
      <c r="AW824" s="1762"/>
      <c r="AZ824" s="1762"/>
      <c r="BA824" s="1762"/>
    </row>
    <row r="825" spans="1:53" x14ac:dyDescent="0.25">
      <c r="A825" s="1866">
        <v>2016528</v>
      </c>
      <c r="C825" s="1782" t="s">
        <v>1668</v>
      </c>
      <c r="D825" s="1762" t="s">
        <v>1304</v>
      </c>
      <c r="E825" s="1762">
        <v>1</v>
      </c>
      <c r="F825" s="1762">
        <v>1</v>
      </c>
      <c r="G825" s="1762">
        <v>0</v>
      </c>
      <c r="H825" s="1762">
        <v>0</v>
      </c>
      <c r="I825" s="1783">
        <v>1</v>
      </c>
      <c r="J825" s="1783">
        <v>1</v>
      </c>
      <c r="L825" s="1764">
        <v>106.69</v>
      </c>
      <c r="N825" s="1764">
        <f t="shared" si="180"/>
        <v>70.83</v>
      </c>
      <c r="O825" s="1764">
        <v>54.18</v>
      </c>
      <c r="P825" s="1850">
        <f t="shared" si="181"/>
        <v>0.76493011435832281</v>
      </c>
      <c r="Q825" s="1764">
        <v>16.649999999999999</v>
      </c>
      <c r="R825" s="1850">
        <f t="shared" si="182"/>
        <v>0.23506988564167725</v>
      </c>
      <c r="S825" s="1807">
        <f t="shared" si="183"/>
        <v>0.66599999999999993</v>
      </c>
      <c r="U825" s="1764">
        <f t="shared" si="184"/>
        <v>0</v>
      </c>
      <c r="V825" s="1764">
        <f t="shared" si="185"/>
        <v>0</v>
      </c>
      <c r="W825" s="1764">
        <f t="shared" si="186"/>
        <v>106.69</v>
      </c>
      <c r="X825" s="1768">
        <v>106.69</v>
      </c>
      <c r="Y825" s="1784">
        <v>616484</v>
      </c>
      <c r="Z825" s="1770">
        <v>42646</v>
      </c>
      <c r="AA825" s="1843" t="s">
        <v>104</v>
      </c>
      <c r="AB825" s="1843"/>
      <c r="AG825" s="1762"/>
      <c r="AH825" s="1780"/>
      <c r="AK825" s="1780"/>
      <c r="AL825" s="1780"/>
      <c r="AM825" s="1762"/>
      <c r="AP825" s="1762"/>
      <c r="AQ825" s="1762"/>
      <c r="AR825" s="1780"/>
      <c r="AS825" s="1780"/>
      <c r="AT825" s="1780"/>
      <c r="AU825" s="1780"/>
      <c r="AV825" s="1780"/>
      <c r="AW825" s="1762"/>
      <c r="AZ825" s="1762"/>
      <c r="BA825" s="1762"/>
    </row>
    <row r="826" spans="1:53" x14ac:dyDescent="0.25">
      <c r="A826" s="1866" t="s">
        <v>1669</v>
      </c>
      <c r="C826" s="1782" t="s">
        <v>1670</v>
      </c>
      <c r="D826" s="1762" t="s">
        <v>26</v>
      </c>
      <c r="E826" s="1762">
        <v>0</v>
      </c>
      <c r="F826" s="1762">
        <v>0</v>
      </c>
      <c r="G826" s="1762">
        <v>0</v>
      </c>
      <c r="H826" s="1762">
        <v>0</v>
      </c>
      <c r="I826" s="1783">
        <v>1</v>
      </c>
      <c r="J826" s="1783">
        <v>1</v>
      </c>
      <c r="L826" s="1764">
        <v>64.58</v>
      </c>
      <c r="N826" s="1764">
        <f t="shared" si="180"/>
        <v>24.79</v>
      </c>
      <c r="O826" s="1764">
        <v>24.79</v>
      </c>
      <c r="P826" s="1850">
        <f t="shared" si="181"/>
        <v>1</v>
      </c>
      <c r="Q826" s="1764">
        <v>0</v>
      </c>
      <c r="R826" s="1850">
        <f t="shared" si="182"/>
        <v>0</v>
      </c>
      <c r="S826" s="1807">
        <f t="shared" si="183"/>
        <v>0</v>
      </c>
      <c r="U826" s="1764">
        <f t="shared" si="184"/>
        <v>0</v>
      </c>
      <c r="V826" s="1764">
        <f t="shared" si="185"/>
        <v>0</v>
      </c>
      <c r="W826" s="1764">
        <f t="shared" si="186"/>
        <v>64.58</v>
      </c>
      <c r="X826" s="1768">
        <v>64.58</v>
      </c>
      <c r="Y826" s="1784">
        <v>616611</v>
      </c>
      <c r="Z826" s="1770">
        <v>42688</v>
      </c>
      <c r="AA826" s="1843" t="s">
        <v>104</v>
      </c>
      <c r="AB826" s="1843"/>
      <c r="AG826" s="1762"/>
      <c r="AH826" s="1780"/>
      <c r="AK826" s="1780"/>
      <c r="AL826" s="1780"/>
      <c r="AM826" s="1762"/>
      <c r="AP826" s="1762"/>
      <c r="AQ826" s="1762"/>
      <c r="AR826" s="1780"/>
      <c r="AS826" s="1780"/>
      <c r="AT826" s="1780"/>
      <c r="AU826" s="1780"/>
      <c r="AV826" s="1780"/>
      <c r="AW826" s="1762"/>
      <c r="AZ826" s="1762"/>
      <c r="BA826" s="1762"/>
    </row>
    <row r="827" spans="1:53" x14ac:dyDescent="0.25">
      <c r="A827" s="1866">
        <v>2016530</v>
      </c>
      <c r="C827" s="1782">
        <v>503216</v>
      </c>
      <c r="D827" s="1762" t="s">
        <v>26</v>
      </c>
      <c r="E827" s="1762">
        <v>1</v>
      </c>
      <c r="F827" s="1762">
        <v>7</v>
      </c>
      <c r="G827" s="1762">
        <v>6</v>
      </c>
      <c r="H827" s="1762">
        <v>2</v>
      </c>
      <c r="I827" s="1783">
        <v>1</v>
      </c>
      <c r="J827" s="1783">
        <v>1</v>
      </c>
      <c r="L827" s="1764">
        <v>2844.3</v>
      </c>
      <c r="N827" s="1764">
        <f t="shared" si="180"/>
        <v>1548.6000000000001</v>
      </c>
      <c r="O827" s="1764">
        <v>1185.9000000000001</v>
      </c>
      <c r="P827" s="1850">
        <f t="shared" si="181"/>
        <v>0.76578845408756291</v>
      </c>
      <c r="Q827" s="1764">
        <v>362.7</v>
      </c>
      <c r="R827" s="1850">
        <f t="shared" si="182"/>
        <v>0.23421154591243701</v>
      </c>
      <c r="S827" s="1807">
        <f t="shared" si="183"/>
        <v>14.507999999999999</v>
      </c>
      <c r="U827" s="1764">
        <f t="shared" si="184"/>
        <v>0</v>
      </c>
      <c r="V827" s="1764">
        <f t="shared" si="185"/>
        <v>0</v>
      </c>
      <c r="W827" s="1764">
        <f t="shared" si="186"/>
        <v>2844.3</v>
      </c>
      <c r="X827" s="1768">
        <v>2034.3</v>
      </c>
      <c r="Y827" s="1784">
        <v>616457</v>
      </c>
      <c r="Z827" s="1770">
        <v>42646</v>
      </c>
      <c r="AA827" s="1843" t="s">
        <v>104</v>
      </c>
      <c r="AB827" s="1843"/>
      <c r="AC827" s="1764">
        <v>810</v>
      </c>
      <c r="AD827" s="1762">
        <v>616497</v>
      </c>
      <c r="AE827" s="1773">
        <v>42660</v>
      </c>
      <c r="AF827" s="1844" t="s">
        <v>104</v>
      </c>
      <c r="AG827" s="1762"/>
      <c r="AH827" s="1780"/>
      <c r="AK827" s="1780"/>
      <c r="AL827" s="1780"/>
      <c r="AM827" s="1762"/>
      <c r="AP827" s="1762"/>
      <c r="AQ827" s="1762"/>
      <c r="AR827" s="1780"/>
      <c r="AS827" s="1780"/>
      <c r="AT827" s="1780"/>
      <c r="AU827" s="1780"/>
      <c r="AV827" s="1780"/>
      <c r="AW827" s="1762"/>
      <c r="AZ827" s="1762"/>
      <c r="BA827" s="1762"/>
    </row>
    <row r="828" spans="1:53" x14ac:dyDescent="0.25">
      <c r="A828" s="1866" t="s">
        <v>1673</v>
      </c>
      <c r="C828" s="1782">
        <v>522716</v>
      </c>
      <c r="D828" s="1762" t="s">
        <v>26</v>
      </c>
      <c r="E828" s="1762">
        <v>1</v>
      </c>
      <c r="F828" s="1762">
        <v>8</v>
      </c>
      <c r="G828" s="1762">
        <v>5</v>
      </c>
      <c r="H828" s="1762">
        <v>2</v>
      </c>
      <c r="I828" s="1783">
        <v>1</v>
      </c>
      <c r="J828" s="1783">
        <v>1</v>
      </c>
      <c r="L828" s="1764">
        <v>5256.98</v>
      </c>
      <c r="M828" s="1764">
        <v>5405</v>
      </c>
      <c r="N828" s="1764">
        <f t="shared" si="180"/>
        <v>3647.1</v>
      </c>
      <c r="O828" s="1764">
        <v>3018.45</v>
      </c>
      <c r="P828" s="1850">
        <f t="shared" si="181"/>
        <v>0.82763017191741384</v>
      </c>
      <c r="Q828" s="1764">
        <v>628.65</v>
      </c>
      <c r="R828" s="1850">
        <f t="shared" si="182"/>
        <v>0.17236982808258616</v>
      </c>
      <c r="S828" s="1807">
        <f t="shared" si="183"/>
        <v>25.146000000000001</v>
      </c>
      <c r="U828" s="1764">
        <f t="shared" si="184"/>
        <v>0</v>
      </c>
      <c r="V828" s="1764">
        <f t="shared" si="185"/>
        <v>0</v>
      </c>
      <c r="W828" s="1764">
        <f t="shared" si="186"/>
        <v>5256.98</v>
      </c>
      <c r="X828" s="1768">
        <v>5256.98</v>
      </c>
      <c r="Y828" s="1784">
        <v>616458</v>
      </c>
      <c r="Z828" s="1770">
        <v>42646</v>
      </c>
      <c r="AA828" s="1843" t="s">
        <v>104</v>
      </c>
      <c r="AB828" s="1843"/>
      <c r="AG828" s="1762"/>
      <c r="AH828" s="1780"/>
      <c r="AK828" s="1780"/>
      <c r="AL828" s="1780"/>
      <c r="AM828" s="1762"/>
      <c r="AP828" s="1762"/>
      <c r="AQ828" s="1762"/>
      <c r="AR828" s="1780"/>
      <c r="AS828" s="1780"/>
      <c r="AT828" s="1780"/>
      <c r="AU828" s="1780"/>
      <c r="AV828" s="1780"/>
      <c r="AW828" s="1762"/>
      <c r="AZ828" s="1762"/>
      <c r="BA828" s="1762"/>
    </row>
    <row r="829" spans="1:53" x14ac:dyDescent="0.25">
      <c r="A829" s="1866" t="s">
        <v>1674</v>
      </c>
      <c r="C829" s="1782">
        <v>596116</v>
      </c>
      <c r="D829" s="1762" t="s">
        <v>26</v>
      </c>
      <c r="E829" s="1762">
        <v>1</v>
      </c>
      <c r="F829" s="1762">
        <v>8</v>
      </c>
      <c r="G829" s="1762">
        <v>5</v>
      </c>
      <c r="H829" s="1762">
        <v>2</v>
      </c>
      <c r="I829" s="1783">
        <v>1</v>
      </c>
      <c r="J829" s="1783">
        <v>1</v>
      </c>
      <c r="K829" s="1919" t="s">
        <v>1078</v>
      </c>
      <c r="L829" s="1764">
        <v>5531</v>
      </c>
      <c r="M829" s="1764">
        <v>5405</v>
      </c>
      <c r="N829" s="1764">
        <f t="shared" si="180"/>
        <v>3647.1</v>
      </c>
      <c r="O829" s="1764">
        <v>3045.45</v>
      </c>
      <c r="P829" s="1850">
        <f t="shared" si="181"/>
        <v>0.83503331414000159</v>
      </c>
      <c r="Q829" s="1764">
        <v>601.65</v>
      </c>
      <c r="R829" s="1850">
        <f t="shared" si="182"/>
        <v>0.16496668585999835</v>
      </c>
      <c r="S829" s="1807">
        <f t="shared" si="183"/>
        <v>24.065999999999999</v>
      </c>
      <c r="U829" s="1764">
        <f t="shared" si="184"/>
        <v>0</v>
      </c>
      <c r="V829" s="1764">
        <f t="shared" si="185"/>
        <v>0</v>
      </c>
      <c r="W829" s="1764">
        <f t="shared" si="186"/>
        <v>5531</v>
      </c>
      <c r="X829" s="1768">
        <v>5256.98</v>
      </c>
      <c r="Y829" s="1784">
        <v>616459</v>
      </c>
      <c r="Z829" s="1770">
        <v>42646</v>
      </c>
      <c r="AA829" s="1843" t="s">
        <v>104</v>
      </c>
      <c r="AB829" s="1843"/>
      <c r="AC829" s="1764">
        <v>274.02</v>
      </c>
      <c r="AD829" s="1762">
        <v>616545</v>
      </c>
      <c r="AE829" s="1773">
        <v>42671</v>
      </c>
      <c r="AF829" s="1844" t="s">
        <v>104</v>
      </c>
      <c r="AG829" s="1762"/>
      <c r="AH829" s="1780"/>
      <c r="AK829" s="1780"/>
      <c r="AL829" s="1780"/>
      <c r="AM829" s="1762"/>
      <c r="AP829" s="1762"/>
      <c r="AQ829" s="1762"/>
      <c r="AR829" s="1780"/>
      <c r="AS829" s="1780"/>
      <c r="AT829" s="1780"/>
      <c r="AU829" s="1780"/>
      <c r="AV829" s="1780"/>
      <c r="AW829" s="1762"/>
      <c r="AZ829" s="1762"/>
      <c r="BA829" s="1762"/>
    </row>
    <row r="830" spans="1:53" x14ac:dyDescent="0.25">
      <c r="A830" s="1866">
        <v>2016533</v>
      </c>
      <c r="C830" s="1782">
        <v>546216</v>
      </c>
      <c r="D830" s="1762" t="s">
        <v>26</v>
      </c>
      <c r="E830" s="1762">
        <v>1</v>
      </c>
      <c r="F830" s="1762">
        <v>7</v>
      </c>
      <c r="G830" s="1762">
        <v>6</v>
      </c>
      <c r="H830" s="1762">
        <v>2</v>
      </c>
      <c r="I830" s="1783">
        <v>1</v>
      </c>
      <c r="J830" s="1783">
        <v>1</v>
      </c>
      <c r="K830" s="1919" t="s">
        <v>1078</v>
      </c>
      <c r="L830" s="1764">
        <v>1534.43</v>
      </c>
      <c r="M830" s="1764">
        <v>1753</v>
      </c>
      <c r="N830" s="1764">
        <f t="shared" si="180"/>
        <v>1191.24</v>
      </c>
      <c r="O830" s="1764">
        <v>874.89</v>
      </c>
      <c r="P830" s="1850">
        <f t="shared" si="181"/>
        <v>0.73443638561498936</v>
      </c>
      <c r="Q830" s="1764">
        <v>316.35000000000002</v>
      </c>
      <c r="R830" s="1850">
        <f t="shared" si="182"/>
        <v>0.26556361438501058</v>
      </c>
      <c r="S830" s="1807">
        <f t="shared" si="183"/>
        <v>12.654000000000002</v>
      </c>
      <c r="U830" s="1764">
        <f t="shared" si="184"/>
        <v>0</v>
      </c>
      <c r="V830" s="1764">
        <f t="shared" si="185"/>
        <v>0</v>
      </c>
      <c r="W830" s="1764">
        <f t="shared" si="186"/>
        <v>1534.43</v>
      </c>
      <c r="X830" s="1768">
        <v>1534.43</v>
      </c>
      <c r="Y830" s="1784">
        <v>616460</v>
      </c>
      <c r="Z830" s="1770">
        <v>42646</v>
      </c>
      <c r="AA830" s="1843" t="s">
        <v>104</v>
      </c>
      <c r="AB830" s="1843"/>
      <c r="AG830" s="1762"/>
      <c r="AH830" s="1780"/>
      <c r="AK830" s="1780"/>
      <c r="AL830" s="1780"/>
      <c r="AM830" s="1762"/>
      <c r="AP830" s="1762"/>
      <c r="AQ830" s="1762"/>
      <c r="AR830" s="1780"/>
      <c r="AS830" s="1780"/>
      <c r="AT830" s="1780"/>
      <c r="AU830" s="1780"/>
      <c r="AV830" s="1780"/>
      <c r="AW830" s="1762"/>
      <c r="AZ830" s="1762"/>
      <c r="BA830" s="1762"/>
    </row>
    <row r="831" spans="1:53" x14ac:dyDescent="0.25">
      <c r="A831" s="1866">
        <v>2016534</v>
      </c>
      <c r="C831" s="1782">
        <v>598016</v>
      </c>
      <c r="D831" s="1762" t="s">
        <v>26</v>
      </c>
      <c r="E831" s="1762">
        <v>1</v>
      </c>
      <c r="F831" s="1762">
        <v>9</v>
      </c>
      <c r="G831" s="1762">
        <v>4</v>
      </c>
      <c r="H831" s="1762">
        <v>3</v>
      </c>
      <c r="I831" s="1783">
        <v>1</v>
      </c>
      <c r="J831" s="1783">
        <v>1</v>
      </c>
      <c r="K831" s="1919" t="s">
        <v>1078</v>
      </c>
      <c r="L831" s="1764">
        <v>3267.73</v>
      </c>
      <c r="M831" s="1764">
        <v>3258</v>
      </c>
      <c r="N831" s="1764">
        <f t="shared" ref="N831:N890" si="187">O831+Q831</f>
        <v>2209.75</v>
      </c>
      <c r="O831" s="1764">
        <v>1731.85</v>
      </c>
      <c r="P831" s="1850">
        <f t="shared" ref="P831:P890" si="188">IF(N831&lt;=0,"",O831/N831)</f>
        <v>0.78373119131123425</v>
      </c>
      <c r="Q831" s="1764">
        <v>477.9</v>
      </c>
      <c r="R831" s="1850">
        <f t="shared" ref="R831:R890" si="189">IF(N831&lt;=0,"",Q831/N831)</f>
        <v>0.21626880868876569</v>
      </c>
      <c r="S831" s="1807">
        <f t="shared" ref="S831:S891" si="190">Q831/$S$1</f>
        <v>19.116</v>
      </c>
      <c r="U831" s="1764">
        <f t="shared" ref="U831:U891" si="191">((1-I831)*O831)+((1-J831)*Q831)</f>
        <v>0</v>
      </c>
      <c r="V831" s="1764">
        <f t="shared" ref="V831:V891" si="192">L831-W831</f>
        <v>0</v>
      </c>
      <c r="W831" s="1764">
        <f t="shared" si="186"/>
        <v>3267.73</v>
      </c>
      <c r="X831" s="1768">
        <v>3267.73</v>
      </c>
      <c r="Y831" s="1784">
        <v>616461</v>
      </c>
      <c r="Z831" s="1770">
        <v>42646</v>
      </c>
      <c r="AA831" s="1843" t="s">
        <v>104</v>
      </c>
      <c r="AB831" s="1843"/>
      <c r="AG831" s="1762"/>
      <c r="AH831" s="1780"/>
      <c r="AK831" s="1780"/>
      <c r="AL831" s="1780"/>
      <c r="AM831" s="1762"/>
      <c r="AP831" s="1762"/>
      <c r="AQ831" s="1762"/>
      <c r="AR831" s="1780"/>
      <c r="AS831" s="1780"/>
      <c r="AT831" s="1780"/>
      <c r="AU831" s="1780"/>
      <c r="AV831" s="1780"/>
      <c r="AW831" s="1762"/>
      <c r="AZ831" s="1762"/>
      <c r="BA831" s="1762"/>
    </row>
    <row r="832" spans="1:53" x14ac:dyDescent="0.25">
      <c r="A832" s="1866">
        <v>2016535</v>
      </c>
      <c r="C832" s="1782">
        <v>606716</v>
      </c>
      <c r="D832" s="1762" t="s">
        <v>26</v>
      </c>
      <c r="E832" s="1762">
        <v>1</v>
      </c>
      <c r="F832" s="1762">
        <v>10</v>
      </c>
      <c r="G832" s="1762">
        <v>7</v>
      </c>
      <c r="H832" s="1762">
        <v>4</v>
      </c>
      <c r="I832" s="1783">
        <v>1</v>
      </c>
      <c r="J832" s="1783">
        <v>1</v>
      </c>
      <c r="K832" s="1919" t="s">
        <v>1078</v>
      </c>
      <c r="L832" s="1764">
        <v>3318.95</v>
      </c>
      <c r="M832" s="1764">
        <v>3458</v>
      </c>
      <c r="N832" s="1764">
        <f t="shared" si="187"/>
        <v>2353.4300000000003</v>
      </c>
      <c r="O832" s="1764">
        <v>1771.13</v>
      </c>
      <c r="P832" s="1850">
        <f t="shared" si="188"/>
        <v>0.75257390277169911</v>
      </c>
      <c r="Q832" s="1764">
        <v>582.29999999999995</v>
      </c>
      <c r="R832" s="1850">
        <f t="shared" si="189"/>
        <v>0.24742609722830078</v>
      </c>
      <c r="S832" s="1807">
        <f t="shared" si="190"/>
        <v>23.291999999999998</v>
      </c>
      <c r="U832" s="1764">
        <f t="shared" si="191"/>
        <v>0</v>
      </c>
      <c r="V832" s="1764">
        <f t="shared" si="192"/>
        <v>0</v>
      </c>
      <c r="W832" s="1764">
        <f t="shared" ref="W832:W895" si="193">X832+AC832+AH832+AM832+AO832+AR832</f>
        <v>3318.95</v>
      </c>
      <c r="X832" s="1768">
        <v>3318.95</v>
      </c>
      <c r="Y832" s="1784">
        <v>616462</v>
      </c>
      <c r="Z832" s="1770">
        <v>42646</v>
      </c>
      <c r="AA832" s="1843" t="s">
        <v>104</v>
      </c>
      <c r="AB832" s="1843"/>
      <c r="AG832" s="1762"/>
      <c r="AH832" s="1780"/>
      <c r="AK832" s="1780"/>
      <c r="AL832" s="1780"/>
      <c r="AM832" s="1762"/>
      <c r="AP832" s="1762"/>
      <c r="AQ832" s="1762"/>
      <c r="AR832" s="1780"/>
      <c r="AS832" s="1780"/>
      <c r="AT832" s="1780"/>
      <c r="AU832" s="1780"/>
      <c r="AV832" s="1780"/>
      <c r="AW832" s="1762"/>
      <c r="AZ832" s="1762"/>
      <c r="BA832" s="1762"/>
    </row>
    <row r="833" spans="1:53" x14ac:dyDescent="0.25">
      <c r="A833" s="1866">
        <v>2016536</v>
      </c>
      <c r="C833" s="1782" t="s">
        <v>1675</v>
      </c>
      <c r="D833" s="1762" t="s">
        <v>26</v>
      </c>
      <c r="E833" s="1762">
        <v>1</v>
      </c>
      <c r="F833" s="1762">
        <v>2</v>
      </c>
      <c r="G833" s="1762">
        <v>1</v>
      </c>
      <c r="H833" s="1762">
        <v>1</v>
      </c>
      <c r="I833" s="1783">
        <v>1</v>
      </c>
      <c r="J833" s="1783">
        <v>1</v>
      </c>
      <c r="K833" s="1919" t="s">
        <v>1078</v>
      </c>
      <c r="L833" s="1764">
        <v>536.08000000000004</v>
      </c>
      <c r="M833" s="1764">
        <v>624</v>
      </c>
      <c r="N833" s="1764">
        <f t="shared" si="187"/>
        <v>421.16</v>
      </c>
      <c r="O833" s="1764">
        <v>292.91000000000003</v>
      </c>
      <c r="P833" s="1850">
        <f t="shared" si="188"/>
        <v>0.69548390160509077</v>
      </c>
      <c r="Q833" s="1764">
        <v>128.25</v>
      </c>
      <c r="R833" s="1850">
        <f t="shared" si="189"/>
        <v>0.30451609839490928</v>
      </c>
      <c r="S833" s="1807">
        <f t="shared" si="190"/>
        <v>5.13</v>
      </c>
      <c r="U833" s="1764">
        <f t="shared" si="191"/>
        <v>0</v>
      </c>
      <c r="V833" s="1764">
        <f t="shared" si="192"/>
        <v>0</v>
      </c>
      <c r="W833" s="1764">
        <f t="shared" si="193"/>
        <v>536.08000000000004</v>
      </c>
      <c r="X833" s="1768">
        <v>536.08000000000004</v>
      </c>
      <c r="Y833" s="1784">
        <v>616463</v>
      </c>
      <c r="Z833" s="1770">
        <v>42646</v>
      </c>
      <c r="AA833" s="1843" t="s">
        <v>104</v>
      </c>
      <c r="AB833" s="1780"/>
      <c r="AC833" s="1762"/>
      <c r="AE833" s="1762"/>
      <c r="AF833" s="1762"/>
      <c r="AG833" s="1762"/>
      <c r="AH833" s="1780"/>
      <c r="AK833" s="1780"/>
      <c r="AL833" s="1780"/>
      <c r="AM833" s="1762"/>
      <c r="AP833" s="1762"/>
      <c r="AQ833" s="1762"/>
      <c r="AR833" s="1780"/>
      <c r="AS833" s="1780"/>
      <c r="AT833" s="1780"/>
      <c r="AU833" s="1780"/>
      <c r="AV833" s="1780"/>
      <c r="AW833" s="1762"/>
      <c r="AZ833" s="1762"/>
      <c r="BA833" s="1762"/>
    </row>
    <row r="834" spans="1:53" x14ac:dyDescent="0.25">
      <c r="A834" s="1866">
        <v>2016537</v>
      </c>
      <c r="C834" s="1782">
        <v>606816</v>
      </c>
      <c r="D834" s="1762" t="s">
        <v>26</v>
      </c>
      <c r="E834" s="1762">
        <v>1</v>
      </c>
      <c r="F834" s="1762">
        <v>11</v>
      </c>
      <c r="G834" s="1762">
        <v>8</v>
      </c>
      <c r="H834" s="1762">
        <v>4</v>
      </c>
      <c r="I834" s="1783">
        <v>1</v>
      </c>
      <c r="J834" s="1783">
        <v>1</v>
      </c>
      <c r="K834" s="1919" t="s">
        <v>1078</v>
      </c>
      <c r="L834" s="1764">
        <v>3906.43</v>
      </c>
      <c r="M834" s="1764">
        <v>3866</v>
      </c>
      <c r="N834" s="1764">
        <f t="shared" si="187"/>
        <v>2599.71</v>
      </c>
      <c r="O834" s="1764">
        <v>1988.61</v>
      </c>
      <c r="P834" s="1850">
        <f t="shared" si="188"/>
        <v>0.76493531970873674</v>
      </c>
      <c r="Q834" s="1764">
        <v>611.1</v>
      </c>
      <c r="R834" s="1850">
        <f t="shared" si="189"/>
        <v>0.23506468029126326</v>
      </c>
      <c r="S834" s="1807">
        <f t="shared" si="190"/>
        <v>24.444000000000003</v>
      </c>
      <c r="U834" s="1764">
        <f t="shared" si="191"/>
        <v>0</v>
      </c>
      <c r="V834" s="1764">
        <f t="shared" si="192"/>
        <v>0</v>
      </c>
      <c r="W834" s="1764">
        <f t="shared" si="193"/>
        <v>3906.43</v>
      </c>
      <c r="X834" s="1768">
        <v>3906.43</v>
      </c>
      <c r="Y834" s="1784">
        <v>616464</v>
      </c>
      <c r="Z834" s="1770">
        <v>42646</v>
      </c>
      <c r="AA834" s="1843" t="s">
        <v>104</v>
      </c>
      <c r="AB834" s="1780"/>
      <c r="AC834" s="1762"/>
      <c r="AE834" s="1762"/>
      <c r="AF834" s="1762"/>
      <c r="AG834" s="1762"/>
      <c r="AH834" s="1780"/>
      <c r="AK834" s="1780"/>
      <c r="AL834" s="1780"/>
      <c r="AM834" s="1762"/>
      <c r="AP834" s="1762"/>
      <c r="AQ834" s="1762"/>
      <c r="AR834" s="1780"/>
      <c r="AS834" s="1780"/>
      <c r="AT834" s="1780"/>
      <c r="AU834" s="1780"/>
      <c r="AV834" s="1780"/>
      <c r="AW834" s="1762"/>
      <c r="AZ834" s="1762"/>
      <c r="BA834" s="1762"/>
    </row>
    <row r="835" spans="1:53" x14ac:dyDescent="0.25">
      <c r="A835" s="1866">
        <v>2016538</v>
      </c>
      <c r="C835" s="1782">
        <v>606916</v>
      </c>
      <c r="D835" s="1762" t="s">
        <v>26</v>
      </c>
      <c r="E835" s="1762">
        <v>1</v>
      </c>
      <c r="F835" s="1762">
        <v>9</v>
      </c>
      <c r="G835" s="1762">
        <v>5</v>
      </c>
      <c r="H835" s="1762">
        <v>4</v>
      </c>
      <c r="I835" s="1783">
        <v>1</v>
      </c>
      <c r="J835" s="1783">
        <v>1</v>
      </c>
      <c r="K835" s="1919" t="s">
        <v>1078</v>
      </c>
      <c r="L835" s="1764">
        <v>3666.28</v>
      </c>
      <c r="M835" s="1764">
        <v>3477</v>
      </c>
      <c r="N835" s="1764">
        <f t="shared" si="187"/>
        <v>2334.7600000000002</v>
      </c>
      <c r="O835" s="1764">
        <v>1854.16</v>
      </c>
      <c r="P835" s="1850">
        <f t="shared" si="188"/>
        <v>0.79415443129058227</v>
      </c>
      <c r="Q835" s="1764">
        <v>480.6</v>
      </c>
      <c r="R835" s="1850">
        <f t="shared" si="189"/>
        <v>0.20584556870941767</v>
      </c>
      <c r="S835" s="1807">
        <f t="shared" si="190"/>
        <v>19.224</v>
      </c>
      <c r="U835" s="1764">
        <f t="shared" si="191"/>
        <v>0</v>
      </c>
      <c r="V835" s="1764">
        <f t="shared" si="192"/>
        <v>0</v>
      </c>
      <c r="W835" s="1764">
        <f t="shared" si="193"/>
        <v>3666.28</v>
      </c>
      <c r="X835" s="1768">
        <v>3666.28</v>
      </c>
      <c r="Y835" s="1784">
        <v>616465</v>
      </c>
      <c r="Z835" s="1770">
        <v>42646</v>
      </c>
      <c r="AA835" s="1843" t="s">
        <v>104</v>
      </c>
      <c r="AB835" s="1780"/>
      <c r="AC835" s="1762"/>
      <c r="AE835" s="1762"/>
      <c r="AF835" s="1762"/>
      <c r="AG835" s="1762"/>
      <c r="AH835" s="1780"/>
      <c r="AK835" s="1780"/>
      <c r="AL835" s="1780"/>
      <c r="AM835" s="1762"/>
      <c r="AP835" s="1762"/>
      <c r="AQ835" s="1762"/>
      <c r="AR835" s="1780"/>
      <c r="AS835" s="1780"/>
      <c r="AT835" s="1780"/>
      <c r="AU835" s="1780"/>
      <c r="AV835" s="1780"/>
      <c r="AW835" s="1762"/>
      <c r="AZ835" s="1762"/>
      <c r="BA835" s="1762"/>
    </row>
    <row r="836" spans="1:53" x14ac:dyDescent="0.25">
      <c r="A836" s="1866">
        <v>2016539</v>
      </c>
      <c r="C836" s="1782">
        <v>607316</v>
      </c>
      <c r="D836" s="1762" t="s">
        <v>26</v>
      </c>
      <c r="E836" s="1762">
        <v>1</v>
      </c>
      <c r="F836" s="1762">
        <v>8</v>
      </c>
      <c r="G836" s="1762">
        <v>5</v>
      </c>
      <c r="H836" s="1762">
        <v>3</v>
      </c>
      <c r="I836" s="1783">
        <v>1</v>
      </c>
      <c r="J836" s="1783">
        <v>1</v>
      </c>
      <c r="K836" s="1919" t="s">
        <v>1078</v>
      </c>
      <c r="L836" s="1764">
        <v>2537.9</v>
      </c>
      <c r="M836" s="1764">
        <v>2579</v>
      </c>
      <c r="N836" s="1764">
        <f t="shared" si="187"/>
        <v>1756.62</v>
      </c>
      <c r="O836" s="1764">
        <v>1359.27</v>
      </c>
      <c r="P836" s="1850">
        <f t="shared" si="188"/>
        <v>0.77379854493288247</v>
      </c>
      <c r="Q836" s="1764">
        <v>397.35</v>
      </c>
      <c r="R836" s="1850">
        <f t="shared" si="189"/>
        <v>0.22620145506711756</v>
      </c>
      <c r="S836" s="1807">
        <f t="shared" si="190"/>
        <v>15.894</v>
      </c>
      <c r="U836" s="1764">
        <f t="shared" si="191"/>
        <v>0</v>
      </c>
      <c r="V836" s="1764">
        <f>L836-W836</f>
        <v>0</v>
      </c>
      <c r="W836" s="1764">
        <f t="shared" si="193"/>
        <v>2537.9</v>
      </c>
      <c r="X836" s="1768">
        <v>2537.9</v>
      </c>
      <c r="Y836" s="1784">
        <v>616466</v>
      </c>
      <c r="Z836" s="1770">
        <v>42646</v>
      </c>
      <c r="AA836" s="1843" t="s">
        <v>104</v>
      </c>
      <c r="AB836" s="1780"/>
      <c r="AC836" s="1762"/>
      <c r="AE836" s="1762"/>
      <c r="AF836" s="1762"/>
      <c r="AG836" s="1762"/>
      <c r="AH836" s="1780"/>
      <c r="AK836" s="1780"/>
      <c r="AL836" s="1780"/>
      <c r="AM836" s="1762"/>
      <c r="AP836" s="1762"/>
      <c r="AQ836" s="1762"/>
      <c r="AR836" s="1780"/>
      <c r="AS836" s="1780"/>
      <c r="AT836" s="1780"/>
      <c r="AU836" s="1780"/>
      <c r="AV836" s="1780"/>
      <c r="AW836" s="1762"/>
      <c r="AZ836" s="1762"/>
      <c r="BA836" s="1762"/>
    </row>
    <row r="837" spans="1:53" x14ac:dyDescent="0.25">
      <c r="A837" s="1866">
        <v>2016540</v>
      </c>
      <c r="C837" s="1782">
        <v>515216</v>
      </c>
      <c r="D837" s="1762" t="s">
        <v>26</v>
      </c>
      <c r="E837" s="1762">
        <v>1</v>
      </c>
      <c r="F837" s="1762">
        <v>8</v>
      </c>
      <c r="G837" s="1762">
        <v>5</v>
      </c>
      <c r="H837" s="1762">
        <v>3</v>
      </c>
      <c r="I837" s="1783">
        <v>1</v>
      </c>
      <c r="J837" s="1783">
        <v>1</v>
      </c>
      <c r="K837" s="1919" t="s">
        <v>1078</v>
      </c>
      <c r="L837" s="1764">
        <v>2161.73</v>
      </c>
      <c r="M837" s="1764">
        <v>2239</v>
      </c>
      <c r="N837" s="1764">
        <f t="shared" si="187"/>
        <v>1519.4</v>
      </c>
      <c r="O837" s="1764">
        <v>1122.95</v>
      </c>
      <c r="P837" s="1850">
        <f t="shared" si="188"/>
        <v>0.73907463472423318</v>
      </c>
      <c r="Q837" s="1764">
        <v>396.45</v>
      </c>
      <c r="R837" s="1850">
        <f t="shared" si="189"/>
        <v>0.26092536527576671</v>
      </c>
      <c r="S837" s="1807">
        <f t="shared" si="190"/>
        <v>15.857999999999999</v>
      </c>
      <c r="U837" s="1764">
        <f t="shared" si="191"/>
        <v>0</v>
      </c>
      <c r="V837" s="1764">
        <f t="shared" si="192"/>
        <v>0</v>
      </c>
      <c r="W837" s="1764">
        <f t="shared" si="193"/>
        <v>2161.73</v>
      </c>
      <c r="X837" s="1768">
        <v>2161.73</v>
      </c>
      <c r="Y837" s="1784">
        <v>616467</v>
      </c>
      <c r="Z837" s="1770">
        <v>42646</v>
      </c>
      <c r="AA837" s="1843" t="s">
        <v>104</v>
      </c>
      <c r="AB837" s="1780"/>
      <c r="AC837" s="1762"/>
      <c r="AE837" s="1762"/>
      <c r="AF837" s="1762"/>
      <c r="AG837" s="1762"/>
      <c r="AH837" s="1780"/>
      <c r="AK837" s="1780"/>
      <c r="AL837" s="1780"/>
      <c r="AM837" s="1762"/>
      <c r="AP837" s="1762"/>
      <c r="AQ837" s="1762"/>
      <c r="AR837" s="1780"/>
      <c r="AS837" s="1780"/>
      <c r="AT837" s="1780"/>
      <c r="AU837" s="1780"/>
      <c r="AV837" s="1780"/>
      <c r="AW837" s="1762"/>
      <c r="AZ837" s="1762"/>
      <c r="BA837" s="1762"/>
    </row>
    <row r="838" spans="1:53" x14ac:dyDescent="0.25">
      <c r="A838" s="1866">
        <v>2016541</v>
      </c>
      <c r="C838" s="1782">
        <v>515316</v>
      </c>
      <c r="D838" s="1762" t="s">
        <v>26</v>
      </c>
      <c r="E838" s="1762">
        <v>1</v>
      </c>
      <c r="F838" s="1762">
        <v>8</v>
      </c>
      <c r="G838" s="1762">
        <v>5</v>
      </c>
      <c r="H838" s="1762">
        <v>3</v>
      </c>
      <c r="I838" s="1783">
        <v>1</v>
      </c>
      <c r="J838" s="1783">
        <v>1</v>
      </c>
      <c r="K838" s="1919" t="s">
        <v>1078</v>
      </c>
      <c r="L838" s="1764">
        <v>2161.73</v>
      </c>
      <c r="M838" s="1764">
        <v>2239</v>
      </c>
      <c r="N838" s="1764">
        <f>O838+Q838</f>
        <v>1519.4</v>
      </c>
      <c r="O838" s="1764">
        <v>1122.95</v>
      </c>
      <c r="P838" s="1850">
        <f>IF(N838&lt;=0,"",O838/N838)</f>
        <v>0.73907463472423318</v>
      </c>
      <c r="Q838" s="1764">
        <v>396.45</v>
      </c>
      <c r="R838" s="1850">
        <f>IF(N838&lt;=0,"",Q838/N838)</f>
        <v>0.26092536527576671</v>
      </c>
      <c r="S838" s="1807">
        <f>Q838/$S$1</f>
        <v>15.857999999999999</v>
      </c>
      <c r="U838" s="1764">
        <f>((1-I838)*O838)+((1-J838)*Q838)</f>
        <v>0</v>
      </c>
      <c r="V838" s="1764">
        <f>L838-W838</f>
        <v>0</v>
      </c>
      <c r="W838" s="1764">
        <f t="shared" si="193"/>
        <v>2161.73</v>
      </c>
      <c r="X838" s="1768">
        <v>2161.73</v>
      </c>
      <c r="Y838" s="1784">
        <v>616468</v>
      </c>
      <c r="Z838" s="1770">
        <v>42646</v>
      </c>
      <c r="AA838" s="1843" t="s">
        <v>104</v>
      </c>
      <c r="AB838" s="1780"/>
      <c r="AC838" s="1762"/>
      <c r="AE838" s="1762"/>
      <c r="AF838" s="1762"/>
      <c r="AG838" s="1762"/>
      <c r="AH838" s="1780"/>
      <c r="AK838" s="1780"/>
      <c r="AL838" s="1780"/>
      <c r="AM838" s="1762"/>
      <c r="AP838" s="1762"/>
      <c r="AQ838" s="1762"/>
      <c r="AR838" s="1780"/>
      <c r="AS838" s="1780"/>
      <c r="AT838" s="1780"/>
      <c r="AU838" s="1780"/>
      <c r="AV838" s="1780"/>
      <c r="AW838" s="1762"/>
      <c r="AZ838" s="1762"/>
      <c r="BA838" s="1762"/>
    </row>
    <row r="839" spans="1:53" x14ac:dyDescent="0.25">
      <c r="A839" s="1866">
        <v>2016542</v>
      </c>
      <c r="C839" s="1782" t="s">
        <v>1682</v>
      </c>
      <c r="D839" s="1762" t="s">
        <v>352</v>
      </c>
      <c r="E839" s="1762">
        <v>1</v>
      </c>
      <c r="F839" s="1762">
        <v>1</v>
      </c>
      <c r="G839" s="1762">
        <v>0</v>
      </c>
      <c r="H839" s="1762">
        <v>1</v>
      </c>
      <c r="I839" s="1783">
        <v>1</v>
      </c>
      <c r="J839" s="1783">
        <v>1</v>
      </c>
      <c r="L839" s="1764">
        <v>627.86</v>
      </c>
      <c r="N839" s="1764">
        <f t="shared" si="187"/>
        <v>0</v>
      </c>
      <c r="O839" s="1764">
        <v>0</v>
      </c>
      <c r="P839" s="1850" t="str">
        <f t="shared" si="188"/>
        <v/>
      </c>
      <c r="Q839" s="1764">
        <v>0</v>
      </c>
      <c r="R839" s="1850" t="str">
        <f t="shared" si="189"/>
        <v/>
      </c>
      <c r="S839" s="1807">
        <f t="shared" si="190"/>
        <v>0</v>
      </c>
      <c r="U839" s="1764">
        <f t="shared" si="191"/>
        <v>0</v>
      </c>
      <c r="V839" s="1764">
        <f t="shared" si="192"/>
        <v>0</v>
      </c>
      <c r="W839" s="1764">
        <f t="shared" si="193"/>
        <v>627.86</v>
      </c>
      <c r="X839" s="1768">
        <v>627.86</v>
      </c>
      <c r="Y839" s="1784">
        <v>616539</v>
      </c>
      <c r="Z839" s="1770">
        <v>42660</v>
      </c>
      <c r="AA839" s="1843" t="s">
        <v>104</v>
      </c>
      <c r="AB839" s="1780"/>
      <c r="AC839" s="1762"/>
      <c r="AE839" s="1762"/>
      <c r="AF839" s="1762"/>
      <c r="AG839" s="1762"/>
      <c r="AH839" s="1780"/>
      <c r="AK839" s="1780"/>
      <c r="AL839" s="1780"/>
      <c r="AM839" s="1762"/>
      <c r="AP839" s="1762"/>
      <c r="AQ839" s="1762"/>
      <c r="AR839" s="1780"/>
      <c r="AS839" s="1780"/>
      <c r="AT839" s="1780"/>
      <c r="AU839" s="1780"/>
      <c r="AV839" s="1780"/>
      <c r="AW839" s="1762"/>
      <c r="AZ839" s="1762"/>
      <c r="BA839" s="1762"/>
    </row>
    <row r="840" spans="1:53" x14ac:dyDescent="0.25">
      <c r="A840" s="1866" t="s">
        <v>1690</v>
      </c>
      <c r="C840" s="1782" t="s">
        <v>1691</v>
      </c>
      <c r="D840" s="1762" t="s">
        <v>352</v>
      </c>
      <c r="E840" s="1762">
        <v>0</v>
      </c>
      <c r="F840" s="1762">
        <v>0</v>
      </c>
      <c r="G840" s="1762">
        <v>0</v>
      </c>
      <c r="H840" s="1762">
        <v>0</v>
      </c>
      <c r="I840" s="1783">
        <v>1</v>
      </c>
      <c r="J840" s="1783">
        <v>1</v>
      </c>
      <c r="L840" s="1764">
        <v>210.54</v>
      </c>
      <c r="N840" s="1764">
        <f t="shared" si="187"/>
        <v>97.77</v>
      </c>
      <c r="O840" s="1764">
        <v>97.77</v>
      </c>
      <c r="P840" s="1850">
        <f t="shared" si="188"/>
        <v>1</v>
      </c>
      <c r="Q840" s="1764">
        <v>0</v>
      </c>
      <c r="R840" s="1850">
        <f t="shared" si="189"/>
        <v>0</v>
      </c>
      <c r="S840" s="1807">
        <f t="shared" si="190"/>
        <v>0</v>
      </c>
      <c r="U840" s="1764">
        <f t="shared" si="191"/>
        <v>0</v>
      </c>
      <c r="V840" s="1764">
        <f t="shared" si="192"/>
        <v>0</v>
      </c>
      <c r="W840" s="1764">
        <f t="shared" si="193"/>
        <v>210.54</v>
      </c>
      <c r="X840" s="1768">
        <v>210.54</v>
      </c>
      <c r="Y840" s="1784">
        <v>616676</v>
      </c>
      <c r="Z840" s="1770">
        <v>42702</v>
      </c>
      <c r="AA840" s="1843" t="s">
        <v>104</v>
      </c>
      <c r="AB840" s="1780"/>
      <c r="AC840" s="1762"/>
      <c r="AE840" s="1762"/>
      <c r="AF840" s="1762"/>
      <c r="AG840" s="1762"/>
      <c r="AH840" s="1780"/>
      <c r="AK840" s="1780"/>
      <c r="AL840" s="1780"/>
      <c r="AM840" s="1762"/>
      <c r="AP840" s="1762"/>
      <c r="AQ840" s="1762"/>
      <c r="AR840" s="1780"/>
      <c r="AS840" s="1780"/>
      <c r="AT840" s="1780"/>
      <c r="AU840" s="1780"/>
      <c r="AV840" s="1780"/>
      <c r="AW840" s="1762"/>
      <c r="AZ840" s="1762"/>
      <c r="BA840" s="1762"/>
    </row>
    <row r="841" spans="1:53" x14ac:dyDescent="0.25">
      <c r="A841" s="1866" t="s">
        <v>1699</v>
      </c>
      <c r="C841" s="1782" t="s">
        <v>1846</v>
      </c>
      <c r="D841" s="1762" t="s">
        <v>26</v>
      </c>
      <c r="E841" s="1762">
        <v>0</v>
      </c>
      <c r="F841" s="1762">
        <v>0</v>
      </c>
      <c r="G841" s="1762">
        <v>0</v>
      </c>
      <c r="H841" s="1762">
        <v>0</v>
      </c>
      <c r="I841" s="1783">
        <v>1</v>
      </c>
      <c r="J841" s="1783">
        <v>1</v>
      </c>
      <c r="L841" s="1764">
        <v>110.77</v>
      </c>
      <c r="N841" s="1764">
        <f t="shared" si="187"/>
        <v>28.59</v>
      </c>
      <c r="O841" s="1764">
        <v>3.59</v>
      </c>
      <c r="P841" s="1850">
        <f t="shared" si="188"/>
        <v>0.12556838055264077</v>
      </c>
      <c r="Q841" s="1764">
        <v>25</v>
      </c>
      <c r="R841" s="1850">
        <f t="shared" si="189"/>
        <v>0.87443161944735925</v>
      </c>
      <c r="S841" s="1807">
        <f t="shared" si="190"/>
        <v>1</v>
      </c>
      <c r="U841" s="1764">
        <f t="shared" si="191"/>
        <v>0</v>
      </c>
      <c r="V841" s="1764">
        <f t="shared" si="192"/>
        <v>0</v>
      </c>
      <c r="W841" s="1764">
        <f t="shared" si="193"/>
        <v>110.77</v>
      </c>
      <c r="X841" s="1768">
        <v>110.77</v>
      </c>
      <c r="Y841" s="1784">
        <v>616491</v>
      </c>
      <c r="Z841" s="1770">
        <v>42660</v>
      </c>
      <c r="AA841" s="1843" t="s">
        <v>104</v>
      </c>
      <c r="AB841" s="1780"/>
      <c r="AC841" s="1762"/>
      <c r="AE841" s="1762"/>
      <c r="AF841" s="1762"/>
      <c r="AG841" s="1762"/>
      <c r="AH841" s="1780"/>
      <c r="AK841" s="1780"/>
      <c r="AL841" s="1780"/>
      <c r="AM841" s="1762"/>
      <c r="AP841" s="1762"/>
      <c r="AQ841" s="1762"/>
      <c r="AR841" s="1780"/>
      <c r="AS841" s="1780"/>
      <c r="AT841" s="1780"/>
      <c r="AU841" s="1780"/>
      <c r="AV841" s="1780"/>
      <c r="AW841" s="1762"/>
      <c r="AZ841" s="1762"/>
      <c r="BA841" s="1762"/>
    </row>
    <row r="842" spans="1:53" x14ac:dyDescent="0.25">
      <c r="A842" s="1866" t="s">
        <v>1700</v>
      </c>
      <c r="C842" s="1782" t="s">
        <v>1701</v>
      </c>
      <c r="D842" s="1762" t="s">
        <v>26</v>
      </c>
      <c r="E842" s="1762">
        <v>0</v>
      </c>
      <c r="F842" s="1762">
        <v>0</v>
      </c>
      <c r="G842" s="1762">
        <v>0</v>
      </c>
      <c r="H842" s="1762">
        <v>0</v>
      </c>
      <c r="I842" s="1783">
        <v>1</v>
      </c>
      <c r="J842" s="1783">
        <v>1</v>
      </c>
      <c r="L842" s="1764">
        <v>140</v>
      </c>
      <c r="N842" s="1764">
        <f t="shared" si="187"/>
        <v>70</v>
      </c>
      <c r="O842" s="1764">
        <v>45</v>
      </c>
      <c r="P842" s="1850">
        <f t="shared" si="188"/>
        <v>0.6428571428571429</v>
      </c>
      <c r="Q842" s="1764">
        <v>25</v>
      </c>
      <c r="R842" s="1850">
        <f t="shared" si="189"/>
        <v>0.35714285714285715</v>
      </c>
      <c r="S842" s="1807">
        <f t="shared" si="190"/>
        <v>1</v>
      </c>
      <c r="U842" s="1764">
        <f t="shared" si="191"/>
        <v>0</v>
      </c>
      <c r="V842" s="1764">
        <f t="shared" si="192"/>
        <v>0</v>
      </c>
      <c r="W842" s="1764">
        <f t="shared" si="193"/>
        <v>140</v>
      </c>
      <c r="X842" s="1768">
        <v>140</v>
      </c>
      <c r="Y842" s="1784">
        <v>616491</v>
      </c>
      <c r="Z842" s="1770">
        <v>42660</v>
      </c>
      <c r="AA842" s="1843" t="s">
        <v>104</v>
      </c>
      <c r="AB842" s="1780"/>
      <c r="AC842" s="1762"/>
      <c r="AE842" s="1762"/>
      <c r="AF842" s="1762"/>
      <c r="AG842" s="1762"/>
      <c r="AH842" s="1780"/>
      <c r="AK842" s="1780"/>
      <c r="AL842" s="1780"/>
      <c r="AM842" s="1762"/>
      <c r="AP842" s="1762"/>
      <c r="AQ842" s="1762"/>
      <c r="AR842" s="1780"/>
      <c r="AS842" s="1780"/>
      <c r="AT842" s="1780"/>
      <c r="AU842" s="1780"/>
      <c r="AV842" s="1780"/>
      <c r="AW842" s="1762"/>
      <c r="AZ842" s="1762"/>
      <c r="BA842" s="1762"/>
    </row>
    <row r="843" spans="1:53" x14ac:dyDescent="0.25">
      <c r="A843" s="1866" t="s">
        <v>1703</v>
      </c>
      <c r="C843" s="1782" t="s">
        <v>1704</v>
      </c>
      <c r="D843" s="1762" t="s">
        <v>26</v>
      </c>
      <c r="E843" s="1762">
        <v>0</v>
      </c>
      <c r="F843" s="1762">
        <v>0</v>
      </c>
      <c r="G843" s="1762">
        <v>0</v>
      </c>
      <c r="H843" s="1762">
        <v>0</v>
      </c>
      <c r="I843" s="1783">
        <v>1</v>
      </c>
      <c r="J843" s="1783">
        <v>1</v>
      </c>
      <c r="L843" s="1764">
        <v>54</v>
      </c>
      <c r="N843" s="1764">
        <f t="shared" si="187"/>
        <v>18</v>
      </c>
      <c r="O843" s="1764">
        <v>18</v>
      </c>
      <c r="P843" s="1850">
        <f t="shared" si="188"/>
        <v>1</v>
      </c>
      <c r="Q843" s="1764">
        <v>0</v>
      </c>
      <c r="R843" s="1850">
        <f t="shared" si="189"/>
        <v>0</v>
      </c>
      <c r="S843" s="1807">
        <f t="shared" si="190"/>
        <v>0</v>
      </c>
      <c r="U843" s="1764">
        <f t="shared" si="191"/>
        <v>0</v>
      </c>
      <c r="V843" s="1764">
        <f t="shared" si="192"/>
        <v>0</v>
      </c>
      <c r="W843" s="1764">
        <f t="shared" si="193"/>
        <v>54</v>
      </c>
      <c r="X843" s="1768">
        <v>54</v>
      </c>
      <c r="Y843" s="1784">
        <v>616491</v>
      </c>
      <c r="Z843" s="1770">
        <v>42660</v>
      </c>
      <c r="AA843" s="1843" t="s">
        <v>104</v>
      </c>
      <c r="AB843" s="1780"/>
      <c r="AC843" s="1762"/>
      <c r="AE843" s="1762"/>
      <c r="AF843" s="1762"/>
      <c r="AG843" s="1762"/>
      <c r="AH843" s="1780"/>
      <c r="AK843" s="1780"/>
      <c r="AL843" s="1780"/>
      <c r="AM843" s="1762"/>
      <c r="AP843" s="1762"/>
      <c r="AQ843" s="1762"/>
      <c r="AR843" s="1780"/>
      <c r="AS843" s="1780"/>
      <c r="AT843" s="1780"/>
      <c r="AU843" s="1780"/>
      <c r="AV843" s="1780"/>
      <c r="AW843" s="1762"/>
      <c r="AZ843" s="1762"/>
      <c r="BA843" s="1762"/>
    </row>
    <row r="844" spans="1:53" x14ac:dyDescent="0.25">
      <c r="A844" s="1866">
        <v>2016547</v>
      </c>
      <c r="C844" s="1782" t="s">
        <v>1332</v>
      </c>
      <c r="D844" s="1762" t="s">
        <v>1330</v>
      </c>
      <c r="E844" s="1762">
        <v>1</v>
      </c>
      <c r="F844" s="1762">
        <v>1</v>
      </c>
      <c r="G844" s="1762">
        <v>1</v>
      </c>
      <c r="H844" s="1762">
        <v>0</v>
      </c>
      <c r="I844" s="1783">
        <v>1</v>
      </c>
      <c r="J844" s="1783">
        <v>1</v>
      </c>
      <c r="L844" s="1764">
        <v>178.96</v>
      </c>
      <c r="N844" s="1764">
        <f t="shared" si="187"/>
        <v>99.08</v>
      </c>
      <c r="O844" s="1764">
        <v>65.78</v>
      </c>
      <c r="P844" s="1850">
        <f t="shared" si="188"/>
        <v>0.6639079531691563</v>
      </c>
      <c r="Q844" s="1764">
        <v>33.299999999999997</v>
      </c>
      <c r="R844" s="1850">
        <f t="shared" si="189"/>
        <v>0.33609204683084376</v>
      </c>
      <c r="S844" s="1807">
        <f t="shared" si="190"/>
        <v>1.3319999999999999</v>
      </c>
      <c r="U844" s="1764">
        <f t="shared" si="191"/>
        <v>0</v>
      </c>
      <c r="V844" s="1764">
        <f t="shared" si="192"/>
        <v>0</v>
      </c>
      <c r="W844" s="1764">
        <f t="shared" si="193"/>
        <v>178.96</v>
      </c>
      <c r="X844" s="1768">
        <v>178.96</v>
      </c>
      <c r="Y844" s="1784">
        <v>616666</v>
      </c>
      <c r="Z844" s="1770">
        <v>42702</v>
      </c>
      <c r="AA844" s="1843" t="s">
        <v>104</v>
      </c>
      <c r="AB844" s="1780"/>
      <c r="AC844" s="1762"/>
      <c r="AE844" s="1762"/>
      <c r="AF844" s="1762"/>
      <c r="AG844" s="1762"/>
      <c r="AH844" s="1780"/>
      <c r="AK844" s="1780"/>
      <c r="AL844" s="1780"/>
      <c r="AM844" s="1762"/>
      <c r="AP844" s="1762"/>
      <c r="AQ844" s="1762"/>
      <c r="AR844" s="1780"/>
      <c r="AS844" s="1780"/>
      <c r="AT844" s="1780"/>
      <c r="AU844" s="1780"/>
      <c r="AV844" s="1780"/>
      <c r="AW844" s="1762"/>
      <c r="AZ844" s="1762"/>
      <c r="BA844" s="1762"/>
    </row>
    <row r="845" spans="1:53" x14ac:dyDescent="0.25">
      <c r="A845" s="1866">
        <v>2016548</v>
      </c>
      <c r="C845" s="1782" t="s">
        <v>1706</v>
      </c>
      <c r="D845" s="1762" t="s">
        <v>1330</v>
      </c>
      <c r="E845" s="1762">
        <v>1</v>
      </c>
      <c r="F845" s="1762">
        <v>1</v>
      </c>
      <c r="G845" s="1762">
        <v>1</v>
      </c>
      <c r="H845" s="1762">
        <v>0</v>
      </c>
      <c r="I845" s="1783">
        <v>1</v>
      </c>
      <c r="J845" s="1783">
        <v>1</v>
      </c>
      <c r="L845" s="1764">
        <v>171.14</v>
      </c>
      <c r="N845" s="1764">
        <f t="shared" si="187"/>
        <v>95.08</v>
      </c>
      <c r="O845" s="1764">
        <v>61.78</v>
      </c>
      <c r="P845" s="1850">
        <f t="shared" si="188"/>
        <v>0.64976861590239798</v>
      </c>
      <c r="Q845" s="1764">
        <v>33.299999999999997</v>
      </c>
      <c r="R845" s="1850">
        <f t="shared" si="189"/>
        <v>0.35023138409760202</v>
      </c>
      <c r="S845" s="1807">
        <f t="shared" si="190"/>
        <v>1.3319999999999999</v>
      </c>
      <c r="U845" s="1764">
        <f t="shared" si="191"/>
        <v>0</v>
      </c>
      <c r="V845" s="1764">
        <f t="shared" si="192"/>
        <v>0</v>
      </c>
      <c r="W845" s="1764">
        <f t="shared" si="193"/>
        <v>171.14</v>
      </c>
      <c r="X845" s="1768">
        <v>171.14</v>
      </c>
      <c r="Y845" s="1784">
        <v>616667</v>
      </c>
      <c r="Z845" s="1770">
        <v>42702</v>
      </c>
      <c r="AA845" s="1843" t="s">
        <v>104</v>
      </c>
      <c r="AB845" s="1780"/>
      <c r="AC845" s="1762"/>
      <c r="AE845" s="1762"/>
      <c r="AF845" s="1762"/>
      <c r="AG845" s="1762"/>
      <c r="AH845" s="1780"/>
      <c r="AK845" s="1780"/>
      <c r="AL845" s="1780"/>
      <c r="AM845" s="1762"/>
      <c r="AP845" s="1762"/>
      <c r="AQ845" s="1762"/>
      <c r="AR845" s="1780"/>
      <c r="AS845" s="1780"/>
      <c r="AT845" s="1780"/>
      <c r="AU845" s="1780"/>
      <c r="AV845" s="1780"/>
      <c r="AW845" s="1762"/>
      <c r="AZ845" s="1762"/>
      <c r="BA845" s="1762"/>
    </row>
    <row r="846" spans="1:53" x14ac:dyDescent="0.25">
      <c r="A846" s="1866" t="s">
        <v>1708</v>
      </c>
      <c r="C846" s="1782" t="s">
        <v>1709</v>
      </c>
      <c r="D846" s="1762" t="s">
        <v>1710</v>
      </c>
      <c r="E846" s="1762">
        <v>0</v>
      </c>
      <c r="F846" s="1762">
        <v>0</v>
      </c>
      <c r="G846" s="1762">
        <v>0</v>
      </c>
      <c r="H846" s="1762">
        <v>0</v>
      </c>
      <c r="I846" s="1783">
        <v>1</v>
      </c>
      <c r="J846" s="1783">
        <v>1</v>
      </c>
      <c r="L846" s="1764">
        <v>62.34</v>
      </c>
      <c r="N846" s="1764">
        <f t="shared" si="187"/>
        <v>23.67</v>
      </c>
      <c r="O846" s="1764">
        <v>23.67</v>
      </c>
      <c r="P846" s="1850">
        <f t="shared" si="188"/>
        <v>1</v>
      </c>
      <c r="Q846" s="1764">
        <v>0</v>
      </c>
      <c r="R846" s="1850">
        <f t="shared" si="189"/>
        <v>0</v>
      </c>
      <c r="S846" s="1807">
        <f t="shared" si="190"/>
        <v>0</v>
      </c>
      <c r="U846" s="1764">
        <f t="shared" si="191"/>
        <v>0</v>
      </c>
      <c r="V846" s="1764">
        <f t="shared" si="192"/>
        <v>0</v>
      </c>
      <c r="W846" s="1764">
        <f t="shared" si="193"/>
        <v>62.34</v>
      </c>
      <c r="X846" s="1768">
        <v>62.34</v>
      </c>
      <c r="Y846" s="1784">
        <v>616491</v>
      </c>
      <c r="Z846" s="1770">
        <v>42660</v>
      </c>
      <c r="AA846" s="1843" t="s">
        <v>104</v>
      </c>
      <c r="AB846" s="1780"/>
      <c r="AC846" s="1762"/>
      <c r="AE846" s="1762"/>
      <c r="AF846" s="1762"/>
      <c r="AG846" s="1762"/>
      <c r="AH846" s="1780"/>
      <c r="AK846" s="1780"/>
      <c r="AL846" s="1780"/>
      <c r="AM846" s="1762"/>
      <c r="AP846" s="1762"/>
      <c r="AQ846" s="1762"/>
      <c r="AR846" s="1780"/>
      <c r="AS846" s="1780"/>
      <c r="AT846" s="1780"/>
      <c r="AU846" s="1780"/>
      <c r="AV846" s="1780"/>
      <c r="AW846" s="1762"/>
      <c r="AZ846" s="1762"/>
      <c r="BA846" s="1762"/>
    </row>
    <row r="847" spans="1:53" x14ac:dyDescent="0.25">
      <c r="A847" s="1866">
        <v>2016550</v>
      </c>
      <c r="C847" s="1782" t="s">
        <v>1116</v>
      </c>
      <c r="D847" s="1762" t="s">
        <v>471</v>
      </c>
      <c r="E847" s="1762">
        <v>1</v>
      </c>
      <c r="F847" s="1762">
        <v>1</v>
      </c>
      <c r="G847" s="1762">
        <v>0</v>
      </c>
      <c r="H847" s="1762">
        <v>1</v>
      </c>
      <c r="I847" s="1783">
        <v>1</v>
      </c>
      <c r="J847" s="1783">
        <v>1</v>
      </c>
      <c r="L847" s="1764">
        <v>479.75</v>
      </c>
      <c r="N847" s="1764">
        <f t="shared" si="187"/>
        <v>313.77999999999997</v>
      </c>
      <c r="O847" s="1764">
        <v>235.93</v>
      </c>
      <c r="P847" s="1850">
        <f t="shared" si="188"/>
        <v>0.75189623302951125</v>
      </c>
      <c r="Q847" s="1764">
        <v>77.849999999999994</v>
      </c>
      <c r="R847" s="1850">
        <f t="shared" si="189"/>
        <v>0.24810376697048889</v>
      </c>
      <c r="S847" s="1807">
        <f t="shared" si="190"/>
        <v>3.1139999999999999</v>
      </c>
      <c r="U847" s="1764">
        <f t="shared" si="191"/>
        <v>0</v>
      </c>
      <c r="V847" s="1764">
        <f t="shared" si="192"/>
        <v>0</v>
      </c>
      <c r="W847" s="1764">
        <f t="shared" si="193"/>
        <v>479.75</v>
      </c>
      <c r="X847" s="1768">
        <v>479.75</v>
      </c>
      <c r="Y847" s="1784">
        <v>616514</v>
      </c>
      <c r="Z847" s="1770">
        <v>42660</v>
      </c>
      <c r="AA847" s="1843" t="s">
        <v>104</v>
      </c>
      <c r="AB847" s="1780"/>
      <c r="AC847" s="1762"/>
      <c r="AE847" s="1762"/>
      <c r="AF847" s="1762"/>
      <c r="AG847" s="1762"/>
      <c r="AH847" s="1780"/>
      <c r="AK847" s="1780"/>
      <c r="AL847" s="1780"/>
      <c r="AM847" s="1762"/>
      <c r="AP847" s="1762"/>
      <c r="AQ847" s="1762"/>
      <c r="AR847" s="1780"/>
      <c r="AS847" s="1780"/>
      <c r="AT847" s="1780"/>
      <c r="AU847" s="1780"/>
      <c r="AV847" s="1780"/>
      <c r="AW847" s="1762"/>
      <c r="AZ847" s="1762"/>
      <c r="BA847" s="1762"/>
    </row>
    <row r="848" spans="1:53" x14ac:dyDescent="0.25">
      <c r="A848" s="1866" t="s">
        <v>1716</v>
      </c>
      <c r="C848" s="1782" t="s">
        <v>1713</v>
      </c>
      <c r="D848" s="1762" t="s">
        <v>26</v>
      </c>
      <c r="E848" s="1762">
        <v>0</v>
      </c>
      <c r="F848" s="1762">
        <v>0</v>
      </c>
      <c r="G848" s="1762">
        <v>0</v>
      </c>
      <c r="H848" s="1762">
        <v>0</v>
      </c>
      <c r="I848" s="1783">
        <v>1</v>
      </c>
      <c r="J848" s="1783">
        <v>1</v>
      </c>
      <c r="L848" s="1764">
        <v>56.86</v>
      </c>
      <c r="N848" s="1764">
        <f t="shared" si="187"/>
        <v>20.93</v>
      </c>
      <c r="O848" s="1764">
        <v>20.93</v>
      </c>
      <c r="P848" s="1850">
        <f t="shared" si="188"/>
        <v>1</v>
      </c>
      <c r="Q848" s="1764">
        <v>0</v>
      </c>
      <c r="R848" s="1850">
        <f t="shared" si="189"/>
        <v>0</v>
      </c>
      <c r="S848" s="1807">
        <f t="shared" si="190"/>
        <v>0</v>
      </c>
      <c r="U848" s="1764">
        <f t="shared" si="191"/>
        <v>0</v>
      </c>
      <c r="V848" s="1764">
        <f t="shared" si="192"/>
        <v>0</v>
      </c>
      <c r="W848" s="1764">
        <f t="shared" si="193"/>
        <v>56.86</v>
      </c>
      <c r="X848" s="1768">
        <v>56.86</v>
      </c>
      <c r="Y848" s="1784">
        <v>616612</v>
      </c>
      <c r="Z848" s="1770">
        <v>42688</v>
      </c>
      <c r="AA848" s="1843" t="s">
        <v>104</v>
      </c>
      <c r="AB848" s="1780"/>
      <c r="AC848" s="1762"/>
      <c r="AE848" s="1762"/>
      <c r="AF848" s="1762"/>
      <c r="AG848" s="1762"/>
      <c r="AH848" s="1780"/>
      <c r="AK848" s="1780"/>
      <c r="AL848" s="1780"/>
      <c r="AM848" s="1762"/>
      <c r="AP848" s="1762"/>
      <c r="AQ848" s="1762"/>
      <c r="AR848" s="1780"/>
      <c r="AS848" s="1780"/>
      <c r="AT848" s="1780"/>
      <c r="AU848" s="1780"/>
      <c r="AV848" s="1780"/>
      <c r="AW848" s="1762"/>
      <c r="AZ848" s="1762"/>
      <c r="BA848" s="1762"/>
    </row>
    <row r="849" spans="1:53" x14ac:dyDescent="0.25">
      <c r="A849" s="1866" t="s">
        <v>1714</v>
      </c>
      <c r="C849" s="1782" t="s">
        <v>1715</v>
      </c>
      <c r="D849" s="1762" t="s">
        <v>26</v>
      </c>
      <c r="E849" s="1762">
        <v>0</v>
      </c>
      <c r="F849" s="1762">
        <v>0</v>
      </c>
      <c r="G849" s="1762">
        <v>0</v>
      </c>
      <c r="H849" s="1762">
        <v>0</v>
      </c>
      <c r="I849" s="1783">
        <v>1</v>
      </c>
      <c r="J849" s="1783">
        <v>1</v>
      </c>
      <c r="L849" s="1764">
        <v>36.75</v>
      </c>
      <c r="N849" s="1764">
        <f t="shared" si="187"/>
        <v>10.88</v>
      </c>
      <c r="O849" s="1764">
        <v>10.88</v>
      </c>
      <c r="P849" s="1850">
        <f t="shared" si="188"/>
        <v>1</v>
      </c>
      <c r="Q849" s="1764">
        <v>0</v>
      </c>
      <c r="R849" s="1850">
        <f t="shared" si="189"/>
        <v>0</v>
      </c>
      <c r="S849" s="1807">
        <f t="shared" si="190"/>
        <v>0</v>
      </c>
      <c r="U849" s="1764">
        <f t="shared" si="191"/>
        <v>0</v>
      </c>
      <c r="V849" s="1764">
        <f t="shared" si="192"/>
        <v>0</v>
      </c>
      <c r="W849" s="1764">
        <f t="shared" si="193"/>
        <v>36.75</v>
      </c>
      <c r="X849" s="1768">
        <v>36.75</v>
      </c>
      <c r="Y849" s="1784">
        <v>616613</v>
      </c>
      <c r="Z849" s="1770">
        <v>42688</v>
      </c>
      <c r="AA849" s="1843" t="s">
        <v>104</v>
      </c>
      <c r="AB849" s="1780"/>
      <c r="AC849" s="1762"/>
      <c r="AE849" s="1762"/>
      <c r="AF849" s="1762"/>
      <c r="AG849" s="1762"/>
      <c r="AH849" s="1780"/>
      <c r="AK849" s="1780"/>
      <c r="AL849" s="1780"/>
      <c r="AM849" s="1762"/>
      <c r="AP849" s="1762"/>
      <c r="AQ849" s="1762"/>
      <c r="AR849" s="1780"/>
      <c r="AS849" s="1780"/>
      <c r="AT849" s="1780"/>
      <c r="AU849" s="1780"/>
      <c r="AV849" s="1780"/>
      <c r="AW849" s="1762"/>
      <c r="AZ849" s="1762"/>
      <c r="BA849" s="1762"/>
    </row>
    <row r="850" spans="1:53" x14ac:dyDescent="0.25">
      <c r="A850" s="1866" t="s">
        <v>1721</v>
      </c>
      <c r="C850" s="1782" t="s">
        <v>1720</v>
      </c>
      <c r="D850" s="1762" t="s">
        <v>352</v>
      </c>
      <c r="E850" s="1762">
        <v>1</v>
      </c>
      <c r="F850" s="1762">
        <v>13</v>
      </c>
      <c r="G850" s="1762">
        <v>0</v>
      </c>
      <c r="H850" s="1762">
        <v>0</v>
      </c>
      <c r="I850" s="1783">
        <v>1</v>
      </c>
      <c r="J850" s="1783">
        <v>1</v>
      </c>
      <c r="L850" s="1764">
        <v>1418.09</v>
      </c>
      <c r="N850" s="1764">
        <f t="shared" si="187"/>
        <v>1005.32</v>
      </c>
      <c r="O850" s="1764">
        <v>829.32</v>
      </c>
      <c r="P850" s="1850">
        <f t="shared" si="188"/>
        <v>0.82493136513746868</v>
      </c>
      <c r="Q850" s="1764">
        <v>176</v>
      </c>
      <c r="R850" s="1850">
        <f t="shared" si="189"/>
        <v>0.17506863486253132</v>
      </c>
      <c r="S850" s="1807">
        <f t="shared" si="190"/>
        <v>7.04</v>
      </c>
      <c r="U850" s="1764">
        <f t="shared" si="191"/>
        <v>0</v>
      </c>
      <c r="V850" s="1764">
        <f t="shared" si="192"/>
        <v>0</v>
      </c>
      <c r="W850" s="1764">
        <f t="shared" si="193"/>
        <v>1418.09</v>
      </c>
      <c r="X850" s="1768">
        <v>1418.09</v>
      </c>
      <c r="Y850" s="1784">
        <v>616582</v>
      </c>
      <c r="Z850" s="1770">
        <v>42676</v>
      </c>
      <c r="AA850" s="1843" t="s">
        <v>104</v>
      </c>
      <c r="AB850" s="1780"/>
      <c r="AC850" s="1762"/>
      <c r="AE850" s="1762"/>
      <c r="AF850" s="1762"/>
      <c r="AG850" s="1762"/>
      <c r="AH850" s="1780"/>
      <c r="AK850" s="1780"/>
      <c r="AL850" s="1780"/>
      <c r="AM850" s="1762"/>
      <c r="AP850" s="1762"/>
      <c r="AQ850" s="1762"/>
      <c r="AR850" s="1780"/>
      <c r="AS850" s="1780"/>
      <c r="AT850" s="1780"/>
      <c r="AU850" s="1780"/>
      <c r="AV850" s="1780"/>
      <c r="AW850" s="1762"/>
      <c r="AZ850" s="1762"/>
      <c r="BA850" s="1762"/>
    </row>
    <row r="851" spans="1:53" x14ac:dyDescent="0.25">
      <c r="A851" s="1866">
        <v>2016554</v>
      </c>
      <c r="C851" s="1782" t="s">
        <v>1722</v>
      </c>
      <c r="D851" s="1762" t="s">
        <v>26</v>
      </c>
      <c r="E851" s="1762">
        <v>0</v>
      </c>
      <c r="F851" s="1762">
        <v>0</v>
      </c>
      <c r="G851" s="1762">
        <v>0</v>
      </c>
      <c r="H851" s="1762">
        <v>0</v>
      </c>
      <c r="I851" s="1783">
        <v>1</v>
      </c>
      <c r="J851" s="1783">
        <v>1</v>
      </c>
      <c r="L851" s="1764">
        <v>52.38</v>
      </c>
      <c r="N851" s="1764">
        <f t="shared" si="187"/>
        <v>18.690000000000001</v>
      </c>
      <c r="O851" s="1764">
        <v>18.690000000000001</v>
      </c>
      <c r="P851" s="1850">
        <f t="shared" si="188"/>
        <v>1</v>
      </c>
      <c r="Q851" s="1764">
        <v>0</v>
      </c>
      <c r="R851" s="1850">
        <f t="shared" si="189"/>
        <v>0</v>
      </c>
      <c r="S851" s="1807">
        <f t="shared" si="190"/>
        <v>0</v>
      </c>
      <c r="U851" s="1764">
        <f t="shared" si="191"/>
        <v>0</v>
      </c>
      <c r="V851" s="1764">
        <f t="shared" si="192"/>
        <v>0</v>
      </c>
      <c r="W851" s="1764">
        <f t="shared" si="193"/>
        <v>52.38</v>
      </c>
      <c r="X851" s="1768">
        <v>52.38</v>
      </c>
      <c r="Y851" s="1784">
        <v>616614</v>
      </c>
      <c r="Z851" s="1770">
        <v>42688</v>
      </c>
      <c r="AA851" s="1843" t="s">
        <v>104</v>
      </c>
      <c r="AB851" s="1780"/>
      <c r="AC851" s="1762"/>
      <c r="AE851" s="1762"/>
      <c r="AF851" s="1762"/>
      <c r="AG851" s="1762"/>
      <c r="AH851" s="1780"/>
      <c r="AK851" s="1780"/>
      <c r="AL851" s="1780"/>
      <c r="AM851" s="1762"/>
      <c r="AP851" s="1762"/>
      <c r="AQ851" s="1762"/>
      <c r="AR851" s="1780"/>
      <c r="AS851" s="1780"/>
      <c r="AT851" s="1780"/>
      <c r="AU851" s="1780"/>
      <c r="AV851" s="1780"/>
      <c r="AW851" s="1762"/>
      <c r="AZ851" s="1762"/>
      <c r="BA851" s="1762"/>
    </row>
    <row r="852" spans="1:53" x14ac:dyDescent="0.25">
      <c r="A852" s="1866" t="s">
        <v>1724</v>
      </c>
      <c r="C852" s="1782" t="s">
        <v>1723</v>
      </c>
      <c r="D852" s="1762" t="s">
        <v>26</v>
      </c>
      <c r="E852" s="1762">
        <v>0</v>
      </c>
      <c r="F852" s="1762">
        <v>0</v>
      </c>
      <c r="G852" s="1762">
        <v>0</v>
      </c>
      <c r="H852" s="1762">
        <v>0</v>
      </c>
      <c r="I852" s="1783">
        <v>1</v>
      </c>
      <c r="J852" s="1783">
        <v>1</v>
      </c>
      <c r="L852" s="1764">
        <v>581.41999999999996</v>
      </c>
      <c r="N852" s="1764">
        <f t="shared" si="187"/>
        <v>289.11</v>
      </c>
      <c r="O852" s="1764">
        <v>289.11</v>
      </c>
      <c r="P852" s="1850">
        <f t="shared" si="188"/>
        <v>1</v>
      </c>
      <c r="Q852" s="1764">
        <v>0</v>
      </c>
      <c r="R852" s="1850">
        <f t="shared" si="189"/>
        <v>0</v>
      </c>
      <c r="S852" s="1807">
        <f t="shared" si="190"/>
        <v>0</v>
      </c>
      <c r="U852" s="1764">
        <f t="shared" si="191"/>
        <v>0</v>
      </c>
      <c r="V852" s="1764">
        <f t="shared" si="192"/>
        <v>0</v>
      </c>
      <c r="W852" s="1764">
        <f t="shared" si="193"/>
        <v>581.41999999999996</v>
      </c>
      <c r="X852" s="1768">
        <v>581.41999999999996</v>
      </c>
      <c r="Y852" s="1784">
        <v>616491</v>
      </c>
      <c r="Z852" s="1770">
        <v>42660</v>
      </c>
      <c r="AA852" s="1843" t="s">
        <v>104</v>
      </c>
      <c r="AB852" s="1780"/>
      <c r="AC852" s="1762"/>
      <c r="AE852" s="1762"/>
      <c r="AF852" s="1762"/>
      <c r="AG852" s="1762"/>
      <c r="AH852" s="1780"/>
      <c r="AK852" s="1780"/>
      <c r="AL852" s="1780"/>
      <c r="AM852" s="1762"/>
      <c r="AP852" s="1762"/>
      <c r="AQ852" s="1762"/>
      <c r="AR852" s="1780"/>
      <c r="AS852" s="1780"/>
      <c r="AT852" s="1780"/>
      <c r="AU852" s="1780"/>
      <c r="AV852" s="1780"/>
      <c r="AW852" s="1762"/>
      <c r="AZ852" s="1762"/>
      <c r="BA852" s="1762"/>
    </row>
    <row r="853" spans="1:53" x14ac:dyDescent="0.25">
      <c r="A853" s="1866">
        <v>2016556</v>
      </c>
      <c r="C853" s="1782">
        <v>607616</v>
      </c>
      <c r="D853" s="1762" t="s">
        <v>26</v>
      </c>
      <c r="E853" s="1762">
        <v>1</v>
      </c>
      <c r="F853" s="1762">
        <v>8</v>
      </c>
      <c r="G853" s="1762">
        <v>5</v>
      </c>
      <c r="H853" s="1762">
        <v>3</v>
      </c>
      <c r="I853" s="1783">
        <v>1</v>
      </c>
      <c r="J853" s="1783">
        <v>1</v>
      </c>
      <c r="L853" s="1764">
        <v>2421.0500000000002</v>
      </c>
      <c r="M853" s="1764">
        <v>2313.5</v>
      </c>
      <c r="N853" s="1764">
        <f t="shared" si="187"/>
        <v>1556.1299999999999</v>
      </c>
      <c r="O853" s="1764">
        <v>1149.33</v>
      </c>
      <c r="P853" s="1850">
        <f t="shared" si="188"/>
        <v>0.73858225212546513</v>
      </c>
      <c r="Q853" s="1764">
        <v>406.8</v>
      </c>
      <c r="R853" s="1850">
        <f t="shared" si="189"/>
        <v>0.26141774787453492</v>
      </c>
      <c r="S853" s="1807">
        <f t="shared" si="190"/>
        <v>16.272000000000002</v>
      </c>
      <c r="U853" s="1764">
        <f t="shared" si="191"/>
        <v>0</v>
      </c>
      <c r="V853" s="1764">
        <f t="shared" si="192"/>
        <v>0</v>
      </c>
      <c r="W853" s="1764">
        <f t="shared" si="193"/>
        <v>2421.0500000000002</v>
      </c>
      <c r="X853" s="1768">
        <v>2421.0500000000002</v>
      </c>
      <c r="Y853" s="1784">
        <v>616469</v>
      </c>
      <c r="Z853" s="1770">
        <v>42646</v>
      </c>
      <c r="AA853" s="1843" t="s">
        <v>104</v>
      </c>
      <c r="AB853" s="1780"/>
      <c r="AC853" s="1762"/>
      <c r="AE853" s="1762"/>
      <c r="AF853" s="1762"/>
      <c r="AG853" s="1762"/>
      <c r="AH853" s="1780"/>
      <c r="AK853" s="1780"/>
      <c r="AL853" s="1780"/>
      <c r="AM853" s="1762"/>
      <c r="AP853" s="1762"/>
      <c r="AQ853" s="1762"/>
      <c r="AR853" s="1780"/>
      <c r="AS853" s="1780"/>
      <c r="AT853" s="1780"/>
      <c r="AU853" s="1780"/>
      <c r="AV853" s="1780"/>
      <c r="AW853" s="1762"/>
      <c r="AZ853" s="1762"/>
      <c r="BA853" s="1762"/>
    </row>
    <row r="854" spans="1:53" x14ac:dyDescent="0.25">
      <c r="A854" s="1781" t="s">
        <v>1732</v>
      </c>
      <c r="C854" s="1782" t="s">
        <v>1731</v>
      </c>
      <c r="D854" s="1762" t="s">
        <v>1646</v>
      </c>
      <c r="E854" s="1762">
        <v>0</v>
      </c>
      <c r="F854" s="1762">
        <v>2</v>
      </c>
      <c r="G854" s="1762">
        <v>2</v>
      </c>
      <c r="H854" s="1762">
        <v>0</v>
      </c>
      <c r="I854" s="1783">
        <v>1</v>
      </c>
      <c r="J854" s="1783">
        <v>1</v>
      </c>
      <c r="L854" s="1764">
        <v>0</v>
      </c>
      <c r="N854" s="1764">
        <f t="shared" si="187"/>
        <v>0</v>
      </c>
      <c r="O854" s="1764">
        <v>0</v>
      </c>
      <c r="P854" s="1850" t="str">
        <f t="shared" si="188"/>
        <v/>
      </c>
      <c r="Q854" s="1764">
        <v>0</v>
      </c>
      <c r="R854" s="1850" t="str">
        <f t="shared" si="189"/>
        <v/>
      </c>
      <c r="S854" s="1807">
        <f t="shared" si="190"/>
        <v>0</v>
      </c>
      <c r="U854" s="1764">
        <f t="shared" si="191"/>
        <v>0</v>
      </c>
      <c r="V854" s="1764">
        <f t="shared" si="192"/>
        <v>0</v>
      </c>
      <c r="W854" s="1764">
        <f t="shared" si="193"/>
        <v>0</v>
      </c>
      <c r="X854" s="1768"/>
      <c r="Y854" s="1784"/>
      <c r="Z854" s="1770"/>
      <c r="AA854" s="1843"/>
      <c r="AB854" s="1780"/>
      <c r="AC854" s="1762"/>
      <c r="AE854" s="1762"/>
      <c r="AF854" s="1762"/>
      <c r="AG854" s="1762"/>
      <c r="AH854" s="1780"/>
      <c r="AK854" s="1780"/>
      <c r="AL854" s="1780"/>
      <c r="AM854" s="1762"/>
      <c r="AP854" s="1762"/>
      <c r="AQ854" s="1762"/>
      <c r="AR854" s="1780"/>
      <c r="AS854" s="1780"/>
      <c r="AT854" s="1780"/>
      <c r="AU854" s="1780"/>
      <c r="AV854" s="1780"/>
      <c r="AW854" s="1762"/>
      <c r="AZ854" s="1762"/>
      <c r="BA854" s="1762"/>
    </row>
    <row r="855" spans="1:53" x14ac:dyDescent="0.25">
      <c r="A855" s="1866" t="s">
        <v>1733</v>
      </c>
      <c r="C855" s="1782" t="s">
        <v>1734</v>
      </c>
      <c r="D855" s="1762" t="s">
        <v>26</v>
      </c>
      <c r="E855" s="1762">
        <v>0</v>
      </c>
      <c r="F855" s="1762">
        <v>0</v>
      </c>
      <c r="G855" s="1762">
        <v>0</v>
      </c>
      <c r="H855" s="1762">
        <v>0</v>
      </c>
      <c r="I855" s="1783">
        <v>1</v>
      </c>
      <c r="J855" s="1783">
        <v>1</v>
      </c>
      <c r="L855" s="1764">
        <v>119.4</v>
      </c>
      <c r="N855" s="1764">
        <f t="shared" si="187"/>
        <v>59.7</v>
      </c>
      <c r="O855" s="1764">
        <v>34.700000000000003</v>
      </c>
      <c r="P855" s="1850">
        <f t="shared" si="188"/>
        <v>0.58123953098827474</v>
      </c>
      <c r="Q855" s="1764">
        <v>25</v>
      </c>
      <c r="R855" s="1850">
        <f t="shared" si="189"/>
        <v>0.41876046901172526</v>
      </c>
      <c r="S855" s="1807">
        <f t="shared" si="190"/>
        <v>1</v>
      </c>
      <c r="U855" s="1764">
        <f t="shared" si="191"/>
        <v>0</v>
      </c>
      <c r="V855" s="1764">
        <f t="shared" si="192"/>
        <v>0</v>
      </c>
      <c r="W855" s="1764">
        <f t="shared" si="193"/>
        <v>119.4</v>
      </c>
      <c r="X855" s="1768">
        <v>119.4</v>
      </c>
      <c r="Y855" s="1784">
        <v>616491</v>
      </c>
      <c r="Z855" s="1770">
        <v>42660</v>
      </c>
      <c r="AA855" s="1843" t="s">
        <v>104</v>
      </c>
      <c r="AB855" s="1780"/>
      <c r="AC855" s="1762"/>
      <c r="AE855" s="1762"/>
      <c r="AF855" s="1762"/>
      <c r="AG855" s="1762"/>
      <c r="AH855" s="1780"/>
      <c r="AK855" s="1780"/>
      <c r="AL855" s="1780"/>
      <c r="AM855" s="1762"/>
      <c r="AP855" s="1762"/>
      <c r="AQ855" s="1762"/>
      <c r="AR855" s="1780"/>
      <c r="AS855" s="1780"/>
      <c r="AT855" s="1780"/>
      <c r="AU855" s="1780"/>
      <c r="AV855" s="1780"/>
      <c r="AW855" s="1762"/>
      <c r="AZ855" s="1762"/>
      <c r="BA855" s="1762"/>
    </row>
    <row r="856" spans="1:53" x14ac:dyDescent="0.25">
      <c r="A856" s="1866" t="s">
        <v>1840</v>
      </c>
      <c r="C856" s="1782">
        <v>522816</v>
      </c>
      <c r="D856" s="1762" t="s">
        <v>26</v>
      </c>
      <c r="E856" s="1762">
        <v>1</v>
      </c>
      <c r="F856" s="1762">
        <v>8</v>
      </c>
      <c r="G856" s="1762">
        <v>5</v>
      </c>
      <c r="H856" s="1762">
        <v>2</v>
      </c>
      <c r="I856" s="1783">
        <v>1</v>
      </c>
      <c r="J856" s="1783">
        <v>1</v>
      </c>
      <c r="K856" s="1919" t="s">
        <v>1078</v>
      </c>
      <c r="L856" s="1764">
        <v>5256.98</v>
      </c>
      <c r="M856" s="1764">
        <v>5405</v>
      </c>
      <c r="N856" s="1764">
        <v>3647.1</v>
      </c>
      <c r="O856" s="1764">
        <v>3018.45</v>
      </c>
      <c r="P856" s="1850">
        <v>0.82763017191741384</v>
      </c>
      <c r="Q856" s="1764">
        <v>628.65</v>
      </c>
      <c r="R856" s="1850">
        <v>0.17236982808258616</v>
      </c>
      <c r="S856" s="1807">
        <v>25.146000000000001</v>
      </c>
      <c r="U856" s="1764">
        <f t="shared" si="191"/>
        <v>0</v>
      </c>
      <c r="V856" s="1764">
        <f t="shared" si="192"/>
        <v>0</v>
      </c>
      <c r="W856" s="1764">
        <f t="shared" si="193"/>
        <v>5256.98</v>
      </c>
      <c r="X856" s="1768">
        <v>5256.98</v>
      </c>
      <c r="Y856" s="1784">
        <v>616470</v>
      </c>
      <c r="Z856" s="1770">
        <v>42646</v>
      </c>
      <c r="AA856" s="1843" t="s">
        <v>104</v>
      </c>
      <c r="AB856" s="1780"/>
      <c r="AC856" s="1762"/>
      <c r="AE856" s="1762"/>
      <c r="AF856" s="1762"/>
      <c r="AG856" s="1762"/>
      <c r="AH856" s="1780"/>
      <c r="AK856" s="1780"/>
      <c r="AL856" s="1780"/>
      <c r="AM856" s="1762"/>
      <c r="AP856" s="1762"/>
      <c r="AQ856" s="1762"/>
      <c r="AR856" s="1780"/>
      <c r="AS856" s="1780"/>
      <c r="AT856" s="1780"/>
      <c r="AU856" s="1780"/>
      <c r="AV856" s="1780"/>
      <c r="AW856" s="1762"/>
      <c r="AZ856" s="1762"/>
      <c r="BA856" s="1762"/>
    </row>
    <row r="857" spans="1:53" x14ac:dyDescent="0.25">
      <c r="A857" s="1866" t="s">
        <v>1737</v>
      </c>
      <c r="C857" s="1782">
        <v>596216</v>
      </c>
      <c r="D857" s="1762" t="s">
        <v>26</v>
      </c>
      <c r="E857" s="1762">
        <v>1</v>
      </c>
      <c r="F857" s="1762">
        <v>8</v>
      </c>
      <c r="G857" s="1762">
        <v>5</v>
      </c>
      <c r="H857" s="1762">
        <v>2</v>
      </c>
      <c r="I857" s="1783">
        <v>1</v>
      </c>
      <c r="J857" s="1783">
        <v>1</v>
      </c>
      <c r="K857" s="1919" t="s">
        <v>1078</v>
      </c>
      <c r="L857" s="1764">
        <v>5531</v>
      </c>
      <c r="M857" s="1764">
        <v>5405</v>
      </c>
      <c r="N857" s="1764">
        <f>O857+Q857</f>
        <v>3647.1</v>
      </c>
      <c r="O857" s="1764">
        <v>3045.45</v>
      </c>
      <c r="P857" s="1850">
        <f>IF(N857&lt;=0,"",O857/N857)</f>
        <v>0.83503331414000159</v>
      </c>
      <c r="Q857" s="1764">
        <v>601.65</v>
      </c>
      <c r="R857" s="1850">
        <f>IF(N857&lt;=0,"",Q857/N857)</f>
        <v>0.16496668585999835</v>
      </c>
      <c r="S857" s="1807">
        <f>Q857/$S$1</f>
        <v>24.065999999999999</v>
      </c>
      <c r="U857" s="1764">
        <f t="shared" si="191"/>
        <v>0</v>
      </c>
      <c r="V857" s="1764">
        <f t="shared" si="192"/>
        <v>0</v>
      </c>
      <c r="W857" s="1764">
        <f t="shared" si="193"/>
        <v>5531</v>
      </c>
      <c r="X857" s="1768">
        <v>5531</v>
      </c>
      <c r="Y857" s="1784">
        <v>616471</v>
      </c>
      <c r="Z857" s="1770">
        <v>42646</v>
      </c>
      <c r="AA857" s="1843" t="s">
        <v>104</v>
      </c>
      <c r="AB857" s="1780"/>
      <c r="AC857" s="1762"/>
      <c r="AE857" s="1762"/>
      <c r="AF857" s="1762"/>
      <c r="AG857" s="1762"/>
      <c r="AH857" s="1780"/>
      <c r="AK857" s="1780"/>
      <c r="AL857" s="1780"/>
      <c r="AM857" s="1762"/>
      <c r="AP857" s="1762"/>
      <c r="AQ857" s="1762"/>
      <c r="AR857" s="1780"/>
      <c r="AS857" s="1780"/>
      <c r="AT857" s="1780"/>
      <c r="AU857" s="1780"/>
      <c r="AV857" s="1780"/>
      <c r="AW857" s="1762"/>
      <c r="AZ857" s="1762"/>
      <c r="BA857" s="1762"/>
    </row>
    <row r="858" spans="1:53" x14ac:dyDescent="0.25">
      <c r="A858" s="1866">
        <v>2016561</v>
      </c>
      <c r="C858" s="1782" t="s">
        <v>1738</v>
      </c>
      <c r="D858" s="1762" t="s">
        <v>26</v>
      </c>
      <c r="E858" s="1762">
        <v>10</v>
      </c>
      <c r="F858" s="1762">
        <f>E858*8</f>
        <v>80</v>
      </c>
      <c r="G858" s="1762">
        <f>E858*5</f>
        <v>50</v>
      </c>
      <c r="H858" s="1762">
        <f>E858*3</f>
        <v>30</v>
      </c>
      <c r="I858" s="1783">
        <v>1</v>
      </c>
      <c r="J858" s="1783">
        <v>1</v>
      </c>
      <c r="K858" s="1919" t="s">
        <v>1078</v>
      </c>
      <c r="L858" s="1764">
        <v>21955.5</v>
      </c>
      <c r="M858" s="1764">
        <v>22010</v>
      </c>
      <c r="N858" s="1764">
        <f t="shared" si="187"/>
        <v>14871.46</v>
      </c>
      <c r="O858" s="1764">
        <v>10902.46</v>
      </c>
      <c r="P858" s="1850">
        <f t="shared" si="188"/>
        <v>0.73311295595724968</v>
      </c>
      <c r="Q858" s="1764">
        <v>3969</v>
      </c>
      <c r="R858" s="1850">
        <f t="shared" si="189"/>
        <v>0.26688704404275038</v>
      </c>
      <c r="S858" s="1807">
        <f t="shared" si="190"/>
        <v>158.76</v>
      </c>
      <c r="U858" s="1764">
        <f t="shared" si="191"/>
        <v>0</v>
      </c>
      <c r="V858" s="1764">
        <f t="shared" si="192"/>
        <v>0</v>
      </c>
      <c r="W858" s="1764">
        <f t="shared" si="193"/>
        <v>21955.5</v>
      </c>
      <c r="X858" s="1768">
        <v>21955.5</v>
      </c>
      <c r="Y858" s="1784">
        <v>616472</v>
      </c>
      <c r="Z858" s="1770">
        <v>42646</v>
      </c>
      <c r="AA858" s="1843" t="s">
        <v>104</v>
      </c>
      <c r="AB858" s="1780"/>
      <c r="AC858" s="1762"/>
      <c r="AE858" s="1762"/>
      <c r="AF858" s="1762"/>
      <c r="AG858" s="1762"/>
      <c r="AH858" s="1780"/>
      <c r="AK858" s="1780"/>
      <c r="AL858" s="1780"/>
      <c r="AM858" s="1762"/>
      <c r="AP858" s="1762"/>
      <c r="AQ858" s="1762"/>
      <c r="AR858" s="1780"/>
      <c r="AS858" s="1780"/>
      <c r="AT858" s="1780"/>
      <c r="AU858" s="1780"/>
      <c r="AV858" s="1780"/>
      <c r="AW858" s="1762"/>
      <c r="AZ858" s="1762"/>
      <c r="BA858" s="1762"/>
    </row>
    <row r="859" spans="1:53" x14ac:dyDescent="0.25">
      <c r="A859" s="1866">
        <v>2016562</v>
      </c>
      <c r="C859" s="1954" t="s">
        <v>1741</v>
      </c>
      <c r="D859" s="1762" t="s">
        <v>352</v>
      </c>
      <c r="E859" s="1762">
        <v>1</v>
      </c>
      <c r="F859" s="1762">
        <v>1</v>
      </c>
      <c r="G859" s="1762">
        <v>0</v>
      </c>
      <c r="H859" s="1762">
        <v>0</v>
      </c>
      <c r="I859" s="1783">
        <v>1</v>
      </c>
      <c r="J859" s="1783">
        <v>1</v>
      </c>
      <c r="L859" s="1764">
        <v>80.7</v>
      </c>
      <c r="N859" s="1764">
        <f t="shared" si="187"/>
        <v>50</v>
      </c>
      <c r="O859" s="1764">
        <v>25</v>
      </c>
      <c r="P859" s="1850">
        <f t="shared" si="188"/>
        <v>0.5</v>
      </c>
      <c r="Q859" s="1764">
        <v>25</v>
      </c>
      <c r="R859" s="1850">
        <f t="shared" si="189"/>
        <v>0.5</v>
      </c>
      <c r="S859" s="1807">
        <f t="shared" si="190"/>
        <v>1</v>
      </c>
      <c r="U859" s="1764">
        <f t="shared" si="191"/>
        <v>0</v>
      </c>
      <c r="V859" s="1764">
        <f t="shared" si="192"/>
        <v>0</v>
      </c>
      <c r="W859" s="1764">
        <f t="shared" si="193"/>
        <v>80.7</v>
      </c>
      <c r="X859" s="1768">
        <v>80.7</v>
      </c>
      <c r="Y859" s="1784">
        <v>616526</v>
      </c>
      <c r="Z859" s="1770">
        <v>42660</v>
      </c>
      <c r="AA859" s="1843" t="s">
        <v>104</v>
      </c>
      <c r="AB859" s="1780"/>
      <c r="AC859" s="1762"/>
      <c r="AE859" s="1762"/>
      <c r="AF859" s="1762"/>
      <c r="AG859" s="1762"/>
      <c r="AH859" s="1780"/>
      <c r="AK859" s="1780"/>
      <c r="AL859" s="1780"/>
      <c r="AM859" s="1762"/>
      <c r="AP859" s="1762"/>
      <c r="AQ859" s="1762"/>
      <c r="AR859" s="1780"/>
      <c r="AS859" s="1780"/>
      <c r="AT859" s="1780"/>
      <c r="AU859" s="1780"/>
      <c r="AV859" s="1780"/>
      <c r="AW859" s="1762"/>
      <c r="AZ859" s="1762"/>
      <c r="BA859" s="1762"/>
    </row>
    <row r="860" spans="1:53" x14ac:dyDescent="0.25">
      <c r="A860" s="1866">
        <v>2016564</v>
      </c>
      <c r="C860" s="1782" t="s">
        <v>1744</v>
      </c>
      <c r="D860" s="1762" t="s">
        <v>317</v>
      </c>
      <c r="E860" s="1762">
        <v>1</v>
      </c>
      <c r="F860" s="1762">
        <v>1</v>
      </c>
      <c r="G860" s="1762">
        <v>1</v>
      </c>
      <c r="H860" s="1762">
        <v>0</v>
      </c>
      <c r="I860" s="1783">
        <v>1</v>
      </c>
      <c r="J860" s="1783">
        <v>1</v>
      </c>
      <c r="L860" s="1764">
        <v>190</v>
      </c>
      <c r="N860" s="1764">
        <f t="shared" si="187"/>
        <v>109.2</v>
      </c>
      <c r="O860" s="1764">
        <v>75</v>
      </c>
      <c r="P860" s="1850">
        <f t="shared" si="188"/>
        <v>0.68681318681318682</v>
      </c>
      <c r="Q860" s="1764">
        <v>34.200000000000003</v>
      </c>
      <c r="R860" s="1850">
        <f t="shared" si="189"/>
        <v>0.31318681318681318</v>
      </c>
      <c r="S860" s="1807">
        <f t="shared" si="190"/>
        <v>1.3680000000000001</v>
      </c>
      <c r="U860" s="1764">
        <f t="shared" si="191"/>
        <v>0</v>
      </c>
      <c r="V860" s="1764">
        <f t="shared" si="192"/>
        <v>-40.78</v>
      </c>
      <c r="W860" s="1764">
        <f t="shared" si="193"/>
        <v>230.78</v>
      </c>
      <c r="X860" s="1768">
        <v>230.78</v>
      </c>
      <c r="Y860" s="1784">
        <v>616722</v>
      </c>
      <c r="Z860" s="1770">
        <v>42711</v>
      </c>
      <c r="AA860" s="1843" t="s">
        <v>104</v>
      </c>
      <c r="AB860" s="1780"/>
      <c r="AC860" s="1762"/>
      <c r="AE860" s="1762"/>
      <c r="AF860" s="1762"/>
      <c r="AG860" s="1762"/>
      <c r="AH860" s="1780"/>
      <c r="AK860" s="1780"/>
      <c r="AL860" s="1780"/>
      <c r="AM860" s="1762"/>
      <c r="AP860" s="1762"/>
      <c r="AQ860" s="1762"/>
      <c r="AR860" s="1780"/>
      <c r="AS860" s="1780"/>
      <c r="AT860" s="1780"/>
      <c r="AU860" s="1780"/>
      <c r="AV860" s="1780"/>
      <c r="AW860" s="1762"/>
      <c r="AZ860" s="1762"/>
      <c r="BA860" s="1762"/>
    </row>
    <row r="861" spans="1:53" x14ac:dyDescent="0.25">
      <c r="A861" s="1866" t="s">
        <v>1746</v>
      </c>
      <c r="C861" s="1782" t="s">
        <v>1747</v>
      </c>
      <c r="D861" s="1762" t="s">
        <v>352</v>
      </c>
      <c r="E861" s="1762">
        <v>0</v>
      </c>
      <c r="F861" s="1762">
        <v>0</v>
      </c>
      <c r="G861" s="1762">
        <v>0</v>
      </c>
      <c r="H861" s="1762">
        <v>0</v>
      </c>
      <c r="I861" s="1783">
        <v>1</v>
      </c>
      <c r="J861" s="1783">
        <v>1</v>
      </c>
      <c r="L861" s="1764">
        <v>58</v>
      </c>
      <c r="N861" s="1764">
        <f t="shared" si="187"/>
        <v>37.5</v>
      </c>
      <c r="O861" s="1764">
        <v>12.5</v>
      </c>
      <c r="P861" s="1850">
        <f t="shared" si="188"/>
        <v>0.33333333333333331</v>
      </c>
      <c r="Q861" s="1764">
        <v>25</v>
      </c>
      <c r="R861" s="1850">
        <f t="shared" si="189"/>
        <v>0.66666666666666663</v>
      </c>
      <c r="S861" s="1807">
        <f t="shared" si="190"/>
        <v>1</v>
      </c>
      <c r="U861" s="1764">
        <f t="shared" si="191"/>
        <v>0</v>
      </c>
      <c r="V861" s="1764">
        <f t="shared" si="192"/>
        <v>0</v>
      </c>
      <c r="W861" s="1764">
        <f t="shared" si="193"/>
        <v>58</v>
      </c>
      <c r="X861" s="1768">
        <v>58</v>
      </c>
      <c r="Y861" s="1784">
        <v>616530</v>
      </c>
      <c r="Z861" s="1770">
        <v>42660</v>
      </c>
      <c r="AA861" s="1843" t="s">
        <v>104</v>
      </c>
      <c r="AB861" s="1780"/>
      <c r="AC861" s="1762"/>
      <c r="AE861" s="1762"/>
      <c r="AF861" s="1762"/>
      <c r="AG861" s="1762"/>
      <c r="AH861" s="1780"/>
      <c r="AK861" s="1780"/>
      <c r="AL861" s="1780"/>
      <c r="AM861" s="1762"/>
      <c r="AP861" s="1762"/>
      <c r="AQ861" s="1762"/>
      <c r="AR861" s="1780"/>
      <c r="AS861" s="1780"/>
      <c r="AT861" s="1780"/>
      <c r="AU861" s="1780"/>
      <c r="AV861" s="1780"/>
      <c r="AW861" s="1762"/>
      <c r="AZ861" s="1762"/>
      <c r="BA861" s="1762"/>
    </row>
    <row r="862" spans="1:53" x14ac:dyDescent="0.25">
      <c r="A862" s="1866" t="s">
        <v>1748</v>
      </c>
      <c r="C862" s="1782" t="s">
        <v>1749</v>
      </c>
      <c r="D862" s="1762" t="s">
        <v>26</v>
      </c>
      <c r="E862" s="1762">
        <v>0</v>
      </c>
      <c r="F862" s="1762">
        <v>0</v>
      </c>
      <c r="G862" s="1762">
        <v>0</v>
      </c>
      <c r="H862" s="1762">
        <v>0</v>
      </c>
      <c r="I862" s="1783">
        <v>1</v>
      </c>
      <c r="J862" s="1783">
        <v>1</v>
      </c>
      <c r="L862" s="1764">
        <v>75</v>
      </c>
      <c r="N862" s="1764">
        <f t="shared" si="187"/>
        <v>50</v>
      </c>
      <c r="O862" s="1764">
        <v>50</v>
      </c>
      <c r="P862" s="1850">
        <f t="shared" si="188"/>
        <v>1</v>
      </c>
      <c r="Q862" s="1764">
        <v>0</v>
      </c>
      <c r="R862" s="1850">
        <f t="shared" si="189"/>
        <v>0</v>
      </c>
      <c r="S862" s="1807">
        <f t="shared" si="190"/>
        <v>0</v>
      </c>
      <c r="U862" s="1764">
        <f t="shared" si="191"/>
        <v>0</v>
      </c>
      <c r="V862" s="1764">
        <f t="shared" si="192"/>
        <v>0</v>
      </c>
      <c r="W862" s="1764">
        <f t="shared" si="193"/>
        <v>75</v>
      </c>
      <c r="X862" s="1768">
        <v>75</v>
      </c>
      <c r="Y862" s="1784">
        <v>616491</v>
      </c>
      <c r="Z862" s="1770">
        <v>42660</v>
      </c>
      <c r="AA862" s="1843" t="s">
        <v>104</v>
      </c>
      <c r="AB862" s="1780"/>
      <c r="AC862" s="1762"/>
      <c r="AE862" s="1762"/>
      <c r="AF862" s="1762"/>
      <c r="AG862" s="1762"/>
      <c r="AH862" s="1780"/>
      <c r="AK862" s="1780"/>
      <c r="AL862" s="1780"/>
      <c r="AM862" s="1762"/>
      <c r="AP862" s="1762"/>
      <c r="AQ862" s="1762"/>
      <c r="AR862" s="1780"/>
      <c r="AS862" s="1780"/>
      <c r="AT862" s="1780"/>
      <c r="AU862" s="1780"/>
      <c r="AV862" s="1780"/>
      <c r="AW862" s="1762"/>
      <c r="AZ862" s="1762"/>
      <c r="BA862" s="1762"/>
    </row>
    <row r="863" spans="1:53" x14ac:dyDescent="0.25">
      <c r="A863" s="1866">
        <v>2016567</v>
      </c>
      <c r="C863" s="1782">
        <v>547616</v>
      </c>
      <c r="D863" s="1762" t="s">
        <v>26</v>
      </c>
      <c r="E863" s="1762">
        <v>1</v>
      </c>
      <c r="F863" s="1762">
        <v>9</v>
      </c>
      <c r="G863" s="1762">
        <v>5</v>
      </c>
      <c r="H863" s="1762">
        <v>3</v>
      </c>
      <c r="I863" s="1783">
        <v>1</v>
      </c>
      <c r="J863" s="1783">
        <v>1</v>
      </c>
      <c r="K863" s="1919" t="s">
        <v>1078</v>
      </c>
      <c r="L863" s="1764">
        <v>2690.63</v>
      </c>
      <c r="M863" s="1764">
        <v>2784</v>
      </c>
      <c r="N863" s="1764">
        <f t="shared" si="187"/>
        <v>1858.7399999999998</v>
      </c>
      <c r="O863" s="1764">
        <v>1416.84</v>
      </c>
      <c r="P863" s="1850">
        <f t="shared" si="188"/>
        <v>0.76225830401239558</v>
      </c>
      <c r="Q863" s="1764">
        <v>441.9</v>
      </c>
      <c r="R863" s="1850">
        <f t="shared" si="189"/>
        <v>0.23774169598760453</v>
      </c>
      <c r="S863" s="1807">
        <f t="shared" si="190"/>
        <v>17.675999999999998</v>
      </c>
      <c r="U863" s="1764">
        <f t="shared" si="191"/>
        <v>0</v>
      </c>
      <c r="V863" s="1764">
        <f t="shared" si="192"/>
        <v>0</v>
      </c>
      <c r="W863" s="1764">
        <f t="shared" si="193"/>
        <v>2690.63</v>
      </c>
      <c r="X863" s="1768">
        <v>2690.63</v>
      </c>
      <c r="Y863" s="1784">
        <v>616498</v>
      </c>
      <c r="Z863" s="1770">
        <v>42660</v>
      </c>
      <c r="AA863" s="1843" t="s">
        <v>104</v>
      </c>
      <c r="AB863" s="1780"/>
      <c r="AC863" s="1762"/>
      <c r="AE863" s="1762"/>
      <c r="AF863" s="1762"/>
      <c r="AG863" s="1762"/>
      <c r="AH863" s="1780"/>
      <c r="AK863" s="1780"/>
      <c r="AL863" s="1780"/>
      <c r="AM863" s="1762"/>
      <c r="AP863" s="1762"/>
      <c r="AQ863" s="1762"/>
      <c r="AR863" s="1780"/>
      <c r="AS863" s="1780"/>
      <c r="AT863" s="1780"/>
      <c r="AU863" s="1780"/>
      <c r="AV863" s="1780"/>
      <c r="AW863" s="1762"/>
      <c r="AZ863" s="1762"/>
      <c r="BA863" s="1762"/>
    </row>
    <row r="864" spans="1:53" x14ac:dyDescent="0.25">
      <c r="A864" s="1866" t="s">
        <v>1750</v>
      </c>
      <c r="C864" s="1782" t="s">
        <v>1751</v>
      </c>
      <c r="D864" s="1762" t="s">
        <v>26</v>
      </c>
      <c r="E864" s="1762">
        <v>1</v>
      </c>
      <c r="F864" s="1762">
        <v>11</v>
      </c>
      <c r="G864" s="1762">
        <v>4</v>
      </c>
      <c r="H864" s="1762">
        <v>12</v>
      </c>
      <c r="I864" s="1783">
        <v>1</v>
      </c>
      <c r="J864" s="1783">
        <v>1</v>
      </c>
      <c r="L864" s="1764">
        <v>10578.33</v>
      </c>
      <c r="N864" s="1764">
        <f>O864+Q864</f>
        <v>6531.3</v>
      </c>
      <c r="O864" s="1764">
        <v>5216.3</v>
      </c>
      <c r="P864" s="1850">
        <f>IF(N864&lt;=0,"",O864/N864)</f>
        <v>0.79866182842619382</v>
      </c>
      <c r="Q864" s="1764">
        <v>1315</v>
      </c>
      <c r="R864" s="1850">
        <f>IF(N864&lt;=0,"",Q864/N864)</f>
        <v>0.20133817157380612</v>
      </c>
      <c r="S864" s="1807">
        <f>Q864/$S$1</f>
        <v>52.6</v>
      </c>
      <c r="U864" s="1764">
        <f t="shared" si="191"/>
        <v>0</v>
      </c>
      <c r="V864" s="1764">
        <f t="shared" si="192"/>
        <v>0</v>
      </c>
      <c r="W864" s="1764">
        <f t="shared" si="193"/>
        <v>10578.33</v>
      </c>
      <c r="X864" s="1768">
        <v>10578.33</v>
      </c>
      <c r="Y864" s="1784">
        <v>616499</v>
      </c>
      <c r="Z864" s="1770">
        <v>42660</v>
      </c>
      <c r="AA864" s="1843" t="s">
        <v>104</v>
      </c>
      <c r="AB864" s="1780"/>
      <c r="AC864" s="1762"/>
      <c r="AE864" s="1762"/>
      <c r="AF864" s="1762"/>
      <c r="AG864" s="1762"/>
      <c r="AH864" s="1780"/>
      <c r="AK864" s="1780"/>
      <c r="AL864" s="1780"/>
      <c r="AM864" s="1762"/>
      <c r="AP864" s="1762"/>
      <c r="AQ864" s="1762"/>
      <c r="AR864" s="1780"/>
      <c r="AS864" s="1780"/>
      <c r="AT864" s="1780"/>
      <c r="AU864" s="1780"/>
      <c r="AV864" s="1780"/>
      <c r="AW864" s="1762"/>
      <c r="AZ864" s="1762"/>
      <c r="BA864" s="1762"/>
    </row>
    <row r="865" spans="1:53" x14ac:dyDescent="0.25">
      <c r="A865" s="1866">
        <v>2016569</v>
      </c>
      <c r="C865" s="1782">
        <v>608116</v>
      </c>
      <c r="D865" s="1762" t="s">
        <v>26</v>
      </c>
      <c r="E865" s="1762">
        <v>1</v>
      </c>
      <c r="F865" s="1762">
        <v>8</v>
      </c>
      <c r="G865" s="1762">
        <v>5</v>
      </c>
      <c r="H865" s="1762">
        <v>3</v>
      </c>
      <c r="I865" s="1783">
        <v>1</v>
      </c>
      <c r="J865" s="1783">
        <v>1</v>
      </c>
      <c r="K865" s="1919" t="s">
        <v>1078</v>
      </c>
      <c r="L865" s="1764">
        <v>2180.9699999999998</v>
      </c>
      <c r="M865" s="1764">
        <v>2228.39</v>
      </c>
      <c r="N865" s="1764">
        <f t="shared" si="187"/>
        <v>1511.34</v>
      </c>
      <c r="O865" s="1764">
        <v>1118.04</v>
      </c>
      <c r="P865" s="1850">
        <f t="shared" si="188"/>
        <v>0.73976735876771604</v>
      </c>
      <c r="Q865" s="1764">
        <v>393.3</v>
      </c>
      <c r="R865" s="1850">
        <f t="shared" si="189"/>
        <v>0.26023264123228396</v>
      </c>
      <c r="S865" s="1807">
        <f t="shared" si="190"/>
        <v>15.732000000000001</v>
      </c>
      <c r="U865" s="1764">
        <f t="shared" si="191"/>
        <v>0</v>
      </c>
      <c r="V865" s="1764">
        <f t="shared" si="192"/>
        <v>0</v>
      </c>
      <c r="W865" s="1764">
        <f t="shared" si="193"/>
        <v>2180.9699999999998</v>
      </c>
      <c r="X865" s="1768">
        <v>2180.9699999999998</v>
      </c>
      <c r="Y865" s="1784">
        <v>616500</v>
      </c>
      <c r="Z865" s="1770">
        <v>42660</v>
      </c>
      <c r="AA865" s="1843" t="s">
        <v>104</v>
      </c>
      <c r="AB865" s="1780"/>
      <c r="AC865" s="1762"/>
      <c r="AE865" s="1762"/>
      <c r="AF865" s="1762"/>
      <c r="AG865" s="1762"/>
      <c r="AH865" s="1780"/>
      <c r="AK865" s="1780"/>
      <c r="AL865" s="1780"/>
      <c r="AM865" s="1762"/>
      <c r="AP865" s="1762"/>
      <c r="AQ865" s="1762"/>
      <c r="AR865" s="1780"/>
      <c r="AS865" s="1780"/>
      <c r="AT865" s="1780"/>
      <c r="AU865" s="1780"/>
      <c r="AV865" s="1780"/>
      <c r="AW865" s="1762"/>
      <c r="AZ865" s="1762"/>
      <c r="BA865" s="1762"/>
    </row>
    <row r="866" spans="1:53" x14ac:dyDescent="0.25">
      <c r="A866" s="1866">
        <v>2016570</v>
      </c>
      <c r="C866" s="1782">
        <v>602616</v>
      </c>
      <c r="D866" s="1762" t="s">
        <v>26</v>
      </c>
      <c r="E866" s="1762">
        <v>1</v>
      </c>
      <c r="F866" s="1762">
        <v>11</v>
      </c>
      <c r="G866" s="1762">
        <v>6</v>
      </c>
      <c r="H866" s="1762">
        <v>2</v>
      </c>
      <c r="I866" s="1783">
        <v>1</v>
      </c>
      <c r="J866" s="1783">
        <v>1</v>
      </c>
      <c r="K866" s="1919" t="s">
        <v>1078</v>
      </c>
      <c r="L866" s="1764">
        <v>2847.25</v>
      </c>
      <c r="M866" s="1764">
        <v>2831</v>
      </c>
      <c r="N866" s="1764">
        <f t="shared" si="187"/>
        <v>1946.7199999999998</v>
      </c>
      <c r="O866" s="1764">
        <v>1526.87</v>
      </c>
      <c r="P866" s="1850">
        <f t="shared" si="188"/>
        <v>0.78432953891674206</v>
      </c>
      <c r="Q866" s="1764">
        <v>419.85</v>
      </c>
      <c r="R866" s="1850">
        <f t="shared" si="189"/>
        <v>0.21567046108325802</v>
      </c>
      <c r="S866" s="1807">
        <f t="shared" si="190"/>
        <v>16.794</v>
      </c>
      <c r="U866" s="1764">
        <f t="shared" si="191"/>
        <v>0</v>
      </c>
      <c r="V866" s="1764">
        <f t="shared" si="192"/>
        <v>0</v>
      </c>
      <c r="W866" s="1764">
        <f t="shared" si="193"/>
        <v>2847.25</v>
      </c>
      <c r="X866" s="1768">
        <v>2847.25</v>
      </c>
      <c r="Y866" s="1784">
        <v>616501</v>
      </c>
      <c r="Z866" s="1770">
        <v>42660</v>
      </c>
      <c r="AA866" s="1843" t="s">
        <v>104</v>
      </c>
      <c r="AB866" s="1780"/>
      <c r="AC866" s="1762"/>
      <c r="AE866" s="1762"/>
      <c r="AF866" s="1762"/>
      <c r="AG866" s="1762"/>
      <c r="AH866" s="1780"/>
      <c r="AK866" s="1780"/>
      <c r="AL866" s="1780"/>
      <c r="AM866" s="1762"/>
      <c r="AP866" s="1762"/>
      <c r="AQ866" s="1762"/>
      <c r="AR866" s="1780"/>
      <c r="AS866" s="1780"/>
      <c r="AT866" s="1780"/>
      <c r="AU866" s="1780"/>
      <c r="AV866" s="1780"/>
      <c r="AW866" s="1762"/>
      <c r="AZ866" s="1762"/>
      <c r="BA866" s="1762"/>
    </row>
    <row r="867" spans="1:53" x14ac:dyDescent="0.25">
      <c r="A867" s="1866">
        <v>2016571</v>
      </c>
      <c r="C867" s="1782" t="s">
        <v>1754</v>
      </c>
      <c r="D867" s="1762" t="s">
        <v>26</v>
      </c>
      <c r="E867" s="1762">
        <v>3</v>
      </c>
      <c r="F867" s="1762">
        <v>33</v>
      </c>
      <c r="G867" s="1762">
        <v>18</v>
      </c>
      <c r="H867" s="1762">
        <v>6</v>
      </c>
      <c r="I867" s="1783">
        <v>1</v>
      </c>
      <c r="J867" s="1783">
        <v>1</v>
      </c>
      <c r="K867" s="1919" t="s">
        <v>1078</v>
      </c>
      <c r="L867" s="1764">
        <v>8541.76</v>
      </c>
      <c r="M867" s="1764">
        <v>8493</v>
      </c>
      <c r="N867" s="1764">
        <f t="shared" si="187"/>
        <v>5840.16</v>
      </c>
      <c r="O867" s="1764">
        <v>4580.6099999999997</v>
      </c>
      <c r="P867" s="1850">
        <f t="shared" si="188"/>
        <v>0.78432953891674195</v>
      </c>
      <c r="Q867" s="1764">
        <v>1259.55</v>
      </c>
      <c r="R867" s="1850">
        <f t="shared" si="189"/>
        <v>0.21567046108325799</v>
      </c>
      <c r="S867" s="1807">
        <f t="shared" si="190"/>
        <v>50.381999999999998</v>
      </c>
      <c r="U867" s="1764">
        <f t="shared" si="191"/>
        <v>0</v>
      </c>
      <c r="V867" s="1764">
        <f t="shared" si="192"/>
        <v>0</v>
      </c>
      <c r="W867" s="1764">
        <f t="shared" si="193"/>
        <v>8541.76</v>
      </c>
      <c r="X867" s="1768">
        <v>8541.76</v>
      </c>
      <c r="Y867" s="1784">
        <v>616502</v>
      </c>
      <c r="Z867" s="1770">
        <v>42660</v>
      </c>
      <c r="AA867" s="1843" t="s">
        <v>104</v>
      </c>
      <c r="AB867" s="1780"/>
      <c r="AC867" s="1762"/>
      <c r="AE867" s="1762"/>
      <c r="AF867" s="1762"/>
      <c r="AG867" s="1762"/>
      <c r="AH867" s="1780"/>
      <c r="AK867" s="1780"/>
      <c r="AL867" s="1780"/>
      <c r="AM867" s="1762"/>
      <c r="AP867" s="1762"/>
      <c r="AQ867" s="1762"/>
      <c r="AR867" s="1780"/>
      <c r="AS867" s="1780"/>
      <c r="AT867" s="1780"/>
      <c r="AU867" s="1780"/>
      <c r="AV867" s="1780"/>
      <c r="AW867" s="1762"/>
      <c r="AZ867" s="1762"/>
      <c r="BA867" s="1762"/>
    </row>
    <row r="868" spans="1:53" x14ac:dyDescent="0.25">
      <c r="A868" s="1866">
        <v>2016572</v>
      </c>
      <c r="C868" s="1782">
        <v>595516</v>
      </c>
      <c r="D868" s="1762" t="s">
        <v>26</v>
      </c>
      <c r="E868" s="1762">
        <v>1</v>
      </c>
      <c r="F868" s="1762">
        <v>6</v>
      </c>
      <c r="G868" s="1762">
        <v>5</v>
      </c>
      <c r="H868" s="1762">
        <v>2</v>
      </c>
      <c r="I868" s="1783">
        <v>1</v>
      </c>
      <c r="J868" s="1783">
        <v>1</v>
      </c>
      <c r="K868" s="1919" t="s">
        <v>1078</v>
      </c>
      <c r="L868" s="1764">
        <v>1676.9</v>
      </c>
      <c r="M868" s="1764">
        <v>1751.45</v>
      </c>
      <c r="N868" s="1764">
        <f t="shared" si="187"/>
        <v>1178.8</v>
      </c>
      <c r="O868" s="1764">
        <v>871.9</v>
      </c>
      <c r="P868" s="1850">
        <f t="shared" si="188"/>
        <v>0.73965049202578892</v>
      </c>
      <c r="Q868" s="1764">
        <v>306.89999999999998</v>
      </c>
      <c r="R868" s="1850">
        <f t="shared" si="189"/>
        <v>0.26034950797421103</v>
      </c>
      <c r="S868" s="1807">
        <f t="shared" si="190"/>
        <v>12.276</v>
      </c>
      <c r="U868" s="1764">
        <f t="shared" si="191"/>
        <v>0</v>
      </c>
      <c r="V868" s="1764">
        <f t="shared" si="192"/>
        <v>0</v>
      </c>
      <c r="W868" s="1764">
        <f t="shared" si="193"/>
        <v>1676.9</v>
      </c>
      <c r="X868" s="1768">
        <v>1676.9</v>
      </c>
      <c r="Y868" s="1784">
        <v>616503</v>
      </c>
      <c r="Z868" s="1770">
        <v>42660</v>
      </c>
      <c r="AA868" s="1843" t="s">
        <v>104</v>
      </c>
      <c r="AB868" s="1780"/>
      <c r="AC868" s="1762"/>
      <c r="AE868" s="1762"/>
      <c r="AF868" s="1762"/>
      <c r="AG868" s="1762"/>
      <c r="AH868" s="1780"/>
      <c r="AK868" s="1780"/>
      <c r="AL868" s="1780"/>
      <c r="AM868" s="1762"/>
      <c r="AP868" s="1762"/>
      <c r="AQ868" s="1762"/>
      <c r="AR868" s="1780"/>
      <c r="AS868" s="1780"/>
      <c r="AT868" s="1780"/>
      <c r="AU868" s="1780"/>
      <c r="AV868" s="1780"/>
      <c r="AW868" s="1762"/>
      <c r="AZ868" s="1762"/>
      <c r="BA868" s="1762"/>
    </row>
    <row r="869" spans="1:53" x14ac:dyDescent="0.25">
      <c r="A869" s="1866">
        <v>2016573</v>
      </c>
      <c r="C869" s="1782" t="s">
        <v>1755</v>
      </c>
      <c r="D869" s="1762" t="s">
        <v>26</v>
      </c>
      <c r="E869" s="1762">
        <v>2</v>
      </c>
      <c r="F869" s="1762">
        <v>12</v>
      </c>
      <c r="G869" s="1762">
        <v>10</v>
      </c>
      <c r="H869" s="1762">
        <v>4</v>
      </c>
      <c r="I869" s="1783">
        <v>1</v>
      </c>
      <c r="J869" s="1783">
        <v>1</v>
      </c>
      <c r="K869" s="1919" t="s">
        <v>1078</v>
      </c>
      <c r="L869" s="1764">
        <v>3353.8</v>
      </c>
      <c r="M869" s="1764">
        <v>3502.9</v>
      </c>
      <c r="N869" s="1764">
        <f t="shared" si="187"/>
        <v>2357.6</v>
      </c>
      <c r="O869" s="1764">
        <v>1743.8</v>
      </c>
      <c r="P869" s="1850">
        <f t="shared" si="188"/>
        <v>0.73965049202578892</v>
      </c>
      <c r="Q869" s="1764">
        <v>613.79999999999995</v>
      </c>
      <c r="R869" s="1850">
        <f t="shared" si="189"/>
        <v>0.26034950797421103</v>
      </c>
      <c r="S869" s="1807">
        <f t="shared" si="190"/>
        <v>24.552</v>
      </c>
      <c r="U869" s="1764">
        <f t="shared" si="191"/>
        <v>0</v>
      </c>
      <c r="V869" s="1764">
        <f t="shared" si="192"/>
        <v>0</v>
      </c>
      <c r="W869" s="1764">
        <f t="shared" si="193"/>
        <v>3353.8</v>
      </c>
      <c r="X869" s="1768">
        <v>3353.8</v>
      </c>
      <c r="Y869" s="1784">
        <v>616504</v>
      </c>
      <c r="Z869" s="1770">
        <v>42660</v>
      </c>
      <c r="AA869" s="1843" t="s">
        <v>104</v>
      </c>
      <c r="AB869" s="1780"/>
      <c r="AC869" s="1762"/>
      <c r="AE869" s="1762"/>
      <c r="AF869" s="1762"/>
      <c r="AG869" s="1762"/>
      <c r="AH869" s="1780"/>
      <c r="AK869" s="1780"/>
      <c r="AL869" s="1780"/>
      <c r="AM869" s="1762"/>
      <c r="AP869" s="1762"/>
      <c r="AQ869" s="1762"/>
      <c r="AR869" s="1780"/>
      <c r="AS869" s="1780"/>
      <c r="AT869" s="1780"/>
      <c r="AU869" s="1780"/>
      <c r="AV869" s="1780"/>
      <c r="AW869" s="1762"/>
      <c r="AZ869" s="1762"/>
      <c r="BA869" s="1762"/>
    </row>
    <row r="870" spans="1:53" x14ac:dyDescent="0.25">
      <c r="A870" s="1866" t="s">
        <v>1756</v>
      </c>
      <c r="C870" s="1782">
        <v>524316</v>
      </c>
      <c r="D870" s="1762" t="s">
        <v>26</v>
      </c>
      <c r="E870" s="1762">
        <v>1</v>
      </c>
      <c r="F870" s="1762">
        <v>8</v>
      </c>
      <c r="G870" s="1762">
        <v>5</v>
      </c>
      <c r="H870" s="1762">
        <v>2</v>
      </c>
      <c r="I870" s="1783">
        <v>1</v>
      </c>
      <c r="J870" s="1783">
        <v>1</v>
      </c>
      <c r="K870" s="1919" t="s">
        <v>1078</v>
      </c>
      <c r="L870" s="1764">
        <v>5256.98</v>
      </c>
      <c r="M870" s="1764">
        <v>5405</v>
      </c>
      <c r="N870" s="1764">
        <f>O870+Q870</f>
        <v>3687.2200000000003</v>
      </c>
      <c r="O870" s="1764">
        <v>3085.57</v>
      </c>
      <c r="P870" s="1850">
        <f>IF(N870&lt;=0,"",O870/N870)</f>
        <v>0.83682828797847697</v>
      </c>
      <c r="Q870" s="1764">
        <v>601.65</v>
      </c>
      <c r="R870" s="1850">
        <f>IF(N870&lt;=0,"",Q870/N870)</f>
        <v>0.16317171202152297</v>
      </c>
      <c r="S870" s="1807">
        <f>Q870/$S$1</f>
        <v>24.065999999999999</v>
      </c>
      <c r="U870" s="1764">
        <f t="shared" si="191"/>
        <v>0</v>
      </c>
      <c r="V870" s="1764">
        <f t="shared" si="192"/>
        <v>0</v>
      </c>
      <c r="W870" s="1764">
        <f t="shared" si="193"/>
        <v>5256.98</v>
      </c>
      <c r="X870" s="1768">
        <v>5256.98</v>
      </c>
      <c r="Y870" s="1784">
        <v>616505</v>
      </c>
      <c r="Z870" s="1770">
        <v>42660</v>
      </c>
      <c r="AA870" s="1843" t="s">
        <v>104</v>
      </c>
      <c r="AB870" s="1780"/>
      <c r="AC870" s="1762"/>
      <c r="AE870" s="1762"/>
      <c r="AF870" s="1762"/>
      <c r="AG870" s="1762"/>
      <c r="AH870" s="1780"/>
      <c r="AK870" s="1780"/>
      <c r="AL870" s="1780"/>
      <c r="AM870" s="1762"/>
      <c r="AP870" s="1762"/>
      <c r="AQ870" s="1762"/>
      <c r="AR870" s="1780"/>
      <c r="AS870" s="1780"/>
      <c r="AT870" s="1780"/>
      <c r="AU870" s="1780"/>
      <c r="AV870" s="1780"/>
      <c r="AW870" s="1762"/>
      <c r="AZ870" s="1762"/>
      <c r="BA870" s="1762"/>
    </row>
    <row r="871" spans="1:53" x14ac:dyDescent="0.25">
      <c r="A871" s="1866">
        <v>2016575</v>
      </c>
      <c r="C871" s="1782">
        <v>613616</v>
      </c>
      <c r="D871" s="1762" t="s">
        <v>26</v>
      </c>
      <c r="E871" s="1762">
        <v>1</v>
      </c>
      <c r="F871" s="1762">
        <v>8</v>
      </c>
      <c r="G871" s="1762">
        <v>5</v>
      </c>
      <c r="H871" s="1762">
        <v>3</v>
      </c>
      <c r="I871" s="1783">
        <v>1</v>
      </c>
      <c r="J871" s="1783">
        <v>1</v>
      </c>
      <c r="K871" s="1919" t="s">
        <v>1078</v>
      </c>
      <c r="L871" s="1764">
        <v>2132.0500000000002</v>
      </c>
      <c r="M871" s="1764">
        <v>2252</v>
      </c>
      <c r="N871" s="1764">
        <f t="shared" si="187"/>
        <v>1548.13</v>
      </c>
      <c r="O871" s="1764">
        <v>1148.98</v>
      </c>
      <c r="P871" s="1850">
        <f t="shared" si="188"/>
        <v>0.7421728149444814</v>
      </c>
      <c r="Q871" s="1764">
        <v>399.15</v>
      </c>
      <c r="R871" s="1850">
        <f t="shared" si="189"/>
        <v>0.25782718505551855</v>
      </c>
      <c r="S871" s="1807">
        <f t="shared" si="190"/>
        <v>15.965999999999999</v>
      </c>
      <c r="U871" s="1764">
        <f t="shared" si="191"/>
        <v>0</v>
      </c>
      <c r="V871" s="1764">
        <f t="shared" si="192"/>
        <v>0</v>
      </c>
      <c r="W871" s="1764">
        <f t="shared" si="193"/>
        <v>2132.0500000000002</v>
      </c>
      <c r="X871" s="1768">
        <v>2132.0500000000002</v>
      </c>
      <c r="Y871" s="1784">
        <v>616708</v>
      </c>
      <c r="Z871" s="1770">
        <v>42711</v>
      </c>
      <c r="AA871" s="1843" t="s">
        <v>104</v>
      </c>
      <c r="AB871" s="1780"/>
      <c r="AC871" s="1762"/>
      <c r="AE871" s="1762"/>
      <c r="AF871" s="1762"/>
      <c r="AG871" s="1762"/>
      <c r="AH871" s="1780"/>
      <c r="AK871" s="1780"/>
      <c r="AL871" s="1780"/>
      <c r="AM871" s="1762"/>
      <c r="AP871" s="1762"/>
      <c r="AQ871" s="1762"/>
      <c r="AR871" s="1780"/>
      <c r="AS871" s="1780"/>
      <c r="AT871" s="1780"/>
      <c r="AU871" s="1780"/>
      <c r="AV871" s="1780"/>
      <c r="AW871" s="1762"/>
      <c r="AZ871" s="1762"/>
      <c r="BA871" s="1762"/>
    </row>
    <row r="872" spans="1:53" x14ac:dyDescent="0.25">
      <c r="A872" s="1866">
        <v>2016576</v>
      </c>
      <c r="C872" s="1782" t="s">
        <v>1773</v>
      </c>
      <c r="D872" s="1762" t="s">
        <v>26</v>
      </c>
      <c r="E872" s="1762">
        <v>8</v>
      </c>
      <c r="F872" s="1762">
        <v>64</v>
      </c>
      <c r="G872" s="1762">
        <v>48</v>
      </c>
      <c r="H872" s="1762">
        <v>16</v>
      </c>
      <c r="I872" s="1783">
        <v>1</v>
      </c>
      <c r="J872" s="1783">
        <v>1</v>
      </c>
      <c r="L872" s="1764">
        <v>31218.02</v>
      </c>
      <c r="N872" s="1764">
        <f t="shared" si="187"/>
        <v>18522.96</v>
      </c>
      <c r="O872" s="1764">
        <v>14743.57</v>
      </c>
      <c r="P872" s="1850">
        <f t="shared" si="188"/>
        <v>0.79596187650353944</v>
      </c>
      <c r="Q872" s="1764">
        <v>3779.39</v>
      </c>
      <c r="R872" s="1850">
        <f t="shared" si="189"/>
        <v>0.20403812349646061</v>
      </c>
      <c r="S872" s="1807">
        <f t="shared" si="190"/>
        <v>151.1756</v>
      </c>
      <c r="U872" s="1764">
        <f t="shared" si="191"/>
        <v>0</v>
      </c>
      <c r="V872" s="1764">
        <f t="shared" si="192"/>
        <v>0</v>
      </c>
      <c r="W872" s="1764">
        <f t="shared" si="193"/>
        <v>31218.02</v>
      </c>
      <c r="X872" s="1768">
        <v>31218.02</v>
      </c>
      <c r="Y872" s="1784">
        <v>616626</v>
      </c>
      <c r="Z872" s="1770">
        <v>42692</v>
      </c>
      <c r="AA872" s="1843" t="s">
        <v>104</v>
      </c>
      <c r="AB872" s="1780"/>
      <c r="AC872" s="1762"/>
      <c r="AE872" s="1762"/>
      <c r="AF872" s="1762"/>
      <c r="AG872" s="1762"/>
      <c r="AH872" s="1780"/>
      <c r="AK872" s="1780"/>
      <c r="AL872" s="1780"/>
      <c r="AM872" s="1762"/>
      <c r="AP872" s="1762"/>
      <c r="AQ872" s="1762"/>
      <c r="AR872" s="1780"/>
      <c r="AS872" s="1780"/>
      <c r="AT872" s="1780"/>
      <c r="AU872" s="1780"/>
      <c r="AV872" s="1780"/>
      <c r="AW872" s="1762"/>
      <c r="AZ872" s="1762"/>
      <c r="BA872" s="1762"/>
    </row>
    <row r="873" spans="1:53" x14ac:dyDescent="0.25">
      <c r="A873" s="1866">
        <v>2016577</v>
      </c>
      <c r="C873" s="1782">
        <v>587716</v>
      </c>
      <c r="D873" s="1762" t="s">
        <v>26</v>
      </c>
      <c r="E873" s="1762">
        <v>1</v>
      </c>
      <c r="F873" s="1762">
        <v>10</v>
      </c>
      <c r="G873" s="1762">
        <v>6</v>
      </c>
      <c r="H873" s="1762">
        <v>5</v>
      </c>
      <c r="I873" s="1783">
        <v>1</v>
      </c>
      <c r="J873" s="1783">
        <v>1</v>
      </c>
      <c r="K873" s="1919" t="s">
        <v>1078</v>
      </c>
      <c r="L873" s="1764">
        <v>3795.94</v>
      </c>
      <c r="M873" s="1764">
        <v>3699</v>
      </c>
      <c r="N873" s="1764">
        <f t="shared" si="187"/>
        <v>2506.1999999999998</v>
      </c>
      <c r="O873" s="1764">
        <v>1949.1</v>
      </c>
      <c r="P873" s="1850">
        <f t="shared" si="188"/>
        <v>0.77771127603543211</v>
      </c>
      <c r="Q873" s="1764">
        <v>557.1</v>
      </c>
      <c r="R873" s="1850">
        <f t="shared" si="189"/>
        <v>0.22228872396456789</v>
      </c>
      <c r="S873" s="1807">
        <f t="shared" si="190"/>
        <v>22.284000000000002</v>
      </c>
      <c r="U873" s="1764">
        <f t="shared" si="191"/>
        <v>0</v>
      </c>
      <c r="V873" s="1764">
        <f t="shared" si="192"/>
        <v>0</v>
      </c>
      <c r="W873" s="1764">
        <f t="shared" si="193"/>
        <v>3795.94</v>
      </c>
      <c r="X873" s="1768">
        <v>3795.94</v>
      </c>
      <c r="Y873" s="1784">
        <v>616709</v>
      </c>
      <c r="Z873" s="1770">
        <v>42711</v>
      </c>
      <c r="AA873" s="1843" t="s">
        <v>104</v>
      </c>
      <c r="AB873" s="1780"/>
      <c r="AC873" s="1762"/>
      <c r="AE873" s="1762"/>
      <c r="AF873" s="1762"/>
      <c r="AG873" s="1762"/>
      <c r="AH873" s="1780"/>
      <c r="AK873" s="1780"/>
      <c r="AL873" s="1780"/>
      <c r="AM873" s="1762"/>
      <c r="AP873" s="1762"/>
      <c r="AQ873" s="1762"/>
      <c r="AR873" s="1780"/>
      <c r="AS873" s="1780"/>
      <c r="AT873" s="1780"/>
      <c r="AU873" s="1780"/>
      <c r="AV873" s="1780"/>
      <c r="AW873" s="1762"/>
      <c r="AZ873" s="1762"/>
      <c r="BA873" s="1762"/>
    </row>
    <row r="874" spans="1:53" x14ac:dyDescent="0.25">
      <c r="A874" s="1866">
        <v>2016578</v>
      </c>
      <c r="C874" s="1782">
        <v>612716</v>
      </c>
      <c r="D874" s="1762" t="s">
        <v>26</v>
      </c>
      <c r="E874" s="1762">
        <v>1</v>
      </c>
      <c r="F874" s="1762">
        <v>8</v>
      </c>
      <c r="G874" s="1762">
        <v>6</v>
      </c>
      <c r="H874" s="1762">
        <v>4</v>
      </c>
      <c r="I874" s="1783">
        <v>1</v>
      </c>
      <c r="J874" s="1783">
        <v>1</v>
      </c>
      <c r="L874" s="1764">
        <v>2706.69</v>
      </c>
      <c r="N874" s="1764">
        <f t="shared" si="187"/>
        <v>1697.29</v>
      </c>
      <c r="O874" s="1764">
        <v>1270.24</v>
      </c>
      <c r="P874" s="1850">
        <f t="shared" si="188"/>
        <v>0.74839302653052808</v>
      </c>
      <c r="Q874" s="1764">
        <v>427.05</v>
      </c>
      <c r="R874" s="1850">
        <f t="shared" si="189"/>
        <v>0.25160697346947192</v>
      </c>
      <c r="S874" s="1807">
        <f t="shared" si="190"/>
        <v>17.082000000000001</v>
      </c>
      <c r="U874" s="1764">
        <f t="shared" si="191"/>
        <v>0</v>
      </c>
      <c r="V874" s="1764">
        <f t="shared" si="192"/>
        <v>0</v>
      </c>
      <c r="W874" s="1764">
        <f t="shared" si="193"/>
        <v>2706.69</v>
      </c>
      <c r="X874" s="1768">
        <v>2706.69</v>
      </c>
      <c r="Y874" s="1784">
        <v>616710</v>
      </c>
      <c r="Z874" s="1770">
        <v>42711</v>
      </c>
      <c r="AA874" s="1843" t="s">
        <v>104</v>
      </c>
      <c r="AB874" s="1780"/>
      <c r="AC874" s="1762"/>
      <c r="AE874" s="1762"/>
      <c r="AF874" s="1762"/>
      <c r="AG874" s="1762"/>
      <c r="AH874" s="1780"/>
      <c r="AK874" s="1780"/>
      <c r="AL874" s="1780"/>
      <c r="AM874" s="1762"/>
      <c r="AP874" s="1762"/>
      <c r="AQ874" s="1762"/>
      <c r="AR874" s="1780"/>
      <c r="AS874" s="1780"/>
      <c r="AT874" s="1780"/>
      <c r="AU874" s="1780"/>
      <c r="AV874" s="1780"/>
      <c r="AW874" s="1762"/>
      <c r="AZ874" s="1762"/>
      <c r="BA874" s="1762"/>
    </row>
    <row r="875" spans="1:53" x14ac:dyDescent="0.25">
      <c r="A875" s="1866">
        <v>2016579</v>
      </c>
      <c r="C875" s="1782" t="s">
        <v>1759</v>
      </c>
      <c r="D875" s="1762" t="s">
        <v>352</v>
      </c>
      <c r="E875" s="1762">
        <v>1</v>
      </c>
      <c r="F875" s="1762">
        <v>9</v>
      </c>
      <c r="G875" s="1762">
        <v>4</v>
      </c>
      <c r="H875" s="1762">
        <v>3</v>
      </c>
      <c r="I875" s="1783">
        <v>1</v>
      </c>
      <c r="J875" s="1783">
        <v>1</v>
      </c>
      <c r="L875" s="1764">
        <v>2420.02</v>
      </c>
      <c r="N875" s="1764">
        <f t="shared" si="187"/>
        <v>1802.1499999999999</v>
      </c>
      <c r="O875" s="1764">
        <v>1296.3499999999999</v>
      </c>
      <c r="P875" s="1850">
        <f t="shared" si="188"/>
        <v>0.71933523846516656</v>
      </c>
      <c r="Q875" s="1764">
        <v>505.8</v>
      </c>
      <c r="R875" s="1850">
        <f t="shared" si="189"/>
        <v>0.28066476153483344</v>
      </c>
      <c r="S875" s="1807">
        <f t="shared" si="190"/>
        <v>20.231999999999999</v>
      </c>
      <c r="U875" s="1764">
        <f t="shared" si="191"/>
        <v>0</v>
      </c>
      <c r="V875" s="1764">
        <f t="shared" si="192"/>
        <v>0</v>
      </c>
      <c r="W875" s="1764">
        <f t="shared" si="193"/>
        <v>2420.02</v>
      </c>
      <c r="X875" s="1768">
        <v>2420.02</v>
      </c>
      <c r="Y875" s="1784">
        <v>616692</v>
      </c>
      <c r="Z875" s="1770">
        <v>42702</v>
      </c>
      <c r="AA875" s="1843" t="s">
        <v>104</v>
      </c>
      <c r="AB875" s="1780"/>
      <c r="AC875" s="1762"/>
      <c r="AE875" s="1762"/>
      <c r="AF875" s="1762"/>
      <c r="AG875" s="1762"/>
      <c r="AH875" s="1780"/>
      <c r="AK875" s="1780"/>
      <c r="AL875" s="1780"/>
      <c r="AM875" s="1762"/>
      <c r="AP875" s="1762"/>
      <c r="AQ875" s="1762"/>
      <c r="AR875" s="1780"/>
      <c r="AS875" s="1780"/>
      <c r="AT875" s="1780"/>
      <c r="AU875" s="1780"/>
      <c r="AV875" s="1780"/>
      <c r="AW875" s="1762"/>
      <c r="AZ875" s="1762"/>
      <c r="BA875" s="1762"/>
    </row>
    <row r="876" spans="1:53" x14ac:dyDescent="0.25">
      <c r="A876" s="1866">
        <v>2016580</v>
      </c>
      <c r="C876" s="1782" t="s">
        <v>1760</v>
      </c>
      <c r="D876" s="1762" t="s">
        <v>352</v>
      </c>
      <c r="E876" s="1762">
        <v>1</v>
      </c>
      <c r="F876" s="1762">
        <v>11</v>
      </c>
      <c r="G876" s="1762">
        <v>0</v>
      </c>
      <c r="H876" s="1762">
        <v>0</v>
      </c>
      <c r="I876" s="1783">
        <v>1</v>
      </c>
      <c r="J876" s="1783">
        <v>1</v>
      </c>
      <c r="L876" s="1764">
        <v>1290.26</v>
      </c>
      <c r="N876" s="1764">
        <f t="shared" si="187"/>
        <v>808.90000000000009</v>
      </c>
      <c r="O876" s="1764">
        <v>659.95</v>
      </c>
      <c r="P876" s="1850">
        <f t="shared" si="188"/>
        <v>0.81586104586475461</v>
      </c>
      <c r="Q876" s="1764">
        <v>148.94999999999999</v>
      </c>
      <c r="R876" s="1850">
        <f t="shared" si="189"/>
        <v>0.18413895413524536</v>
      </c>
      <c r="S876" s="1807">
        <f t="shared" si="190"/>
        <v>5.9579999999999993</v>
      </c>
      <c r="U876" s="1764">
        <f t="shared" si="191"/>
        <v>0</v>
      </c>
      <c r="V876" s="1764">
        <f t="shared" si="192"/>
        <v>0</v>
      </c>
      <c r="W876" s="1764">
        <f t="shared" si="193"/>
        <v>1290.26</v>
      </c>
      <c r="X876" s="1768">
        <v>1290.26</v>
      </c>
      <c r="Y876" s="1784">
        <v>616693</v>
      </c>
      <c r="Z876" s="1770">
        <v>42702</v>
      </c>
      <c r="AA876" s="1843" t="s">
        <v>104</v>
      </c>
      <c r="AB876" s="1780"/>
      <c r="AC876" s="1762"/>
      <c r="AE876" s="1762"/>
      <c r="AF876" s="1762"/>
      <c r="AG876" s="1762"/>
      <c r="AH876" s="1780"/>
      <c r="AK876" s="1780"/>
      <c r="AL876" s="1780"/>
      <c r="AM876" s="1762"/>
      <c r="AP876" s="1762"/>
      <c r="AQ876" s="1762"/>
      <c r="AR876" s="1780"/>
      <c r="AS876" s="1780"/>
      <c r="AT876" s="1780"/>
      <c r="AU876" s="1780"/>
      <c r="AV876" s="1780"/>
      <c r="AW876" s="1762"/>
      <c r="AZ876" s="1762"/>
      <c r="BA876" s="1762"/>
    </row>
    <row r="877" spans="1:53" x14ac:dyDescent="0.25">
      <c r="A877" s="1866">
        <v>2016581</v>
      </c>
      <c r="C877" s="1782" t="s">
        <v>1763</v>
      </c>
      <c r="D877" s="1762" t="s">
        <v>26</v>
      </c>
      <c r="E877" s="1762">
        <v>1</v>
      </c>
      <c r="F877" s="1762">
        <v>11</v>
      </c>
      <c r="G877" s="1762">
        <v>4</v>
      </c>
      <c r="H877" s="1762">
        <v>12</v>
      </c>
      <c r="I877" s="1783">
        <v>1</v>
      </c>
      <c r="J877" s="1783">
        <v>1</v>
      </c>
      <c r="L877" s="1764">
        <v>10578.33</v>
      </c>
      <c r="N877" s="1764">
        <f>O877+Q877</f>
        <v>6531.3</v>
      </c>
      <c r="O877" s="1764">
        <v>5216.3</v>
      </c>
      <c r="P877" s="1850">
        <f>IF(N877&lt;=0,"",O877/N877)</f>
        <v>0.79866182842619382</v>
      </c>
      <c r="Q877" s="1764">
        <v>1315</v>
      </c>
      <c r="R877" s="1850">
        <f>IF(N877&lt;=0,"",Q877/N877)</f>
        <v>0.20133817157380612</v>
      </c>
      <c r="S877" s="1807">
        <f>Q877/$S$1</f>
        <v>52.6</v>
      </c>
      <c r="U877" s="1764">
        <f t="shared" si="191"/>
        <v>0</v>
      </c>
      <c r="V877" s="1764">
        <f t="shared" si="192"/>
        <v>0</v>
      </c>
      <c r="W877" s="1764">
        <f t="shared" si="193"/>
        <v>10578.33</v>
      </c>
      <c r="X877" s="1768">
        <v>10578.33</v>
      </c>
      <c r="Y877" s="1784">
        <v>616546</v>
      </c>
      <c r="Z877" s="1770">
        <v>42671</v>
      </c>
      <c r="AA877" s="1843" t="s">
        <v>104</v>
      </c>
      <c r="AB877" s="1780"/>
      <c r="AC877" s="1762"/>
      <c r="AE877" s="1762"/>
      <c r="AF877" s="1762"/>
      <c r="AG877" s="1762"/>
      <c r="AH877" s="1780"/>
      <c r="AK877" s="1780"/>
      <c r="AL877" s="1780"/>
      <c r="AM877" s="1762"/>
      <c r="AP877" s="1762"/>
      <c r="AQ877" s="1762"/>
      <c r="AR877" s="1780"/>
      <c r="AS877" s="1780"/>
      <c r="AT877" s="1780"/>
      <c r="AU877" s="1780"/>
      <c r="AV877" s="1780"/>
      <c r="AW877" s="1762"/>
      <c r="AZ877" s="1762"/>
      <c r="BA877" s="1762"/>
    </row>
    <row r="878" spans="1:53" x14ac:dyDescent="0.25">
      <c r="A878" s="1866">
        <v>2016582</v>
      </c>
      <c r="C878" s="1782" t="s">
        <v>1764</v>
      </c>
      <c r="D878" s="1762" t="s">
        <v>352</v>
      </c>
      <c r="E878" s="1762">
        <v>1</v>
      </c>
      <c r="F878" s="1762">
        <v>0</v>
      </c>
      <c r="G878" s="1762">
        <v>0</v>
      </c>
      <c r="H878" s="1762">
        <v>0</v>
      </c>
      <c r="I878" s="1783">
        <v>1</v>
      </c>
      <c r="J878" s="1783">
        <v>1</v>
      </c>
      <c r="L878" s="1764">
        <v>225</v>
      </c>
      <c r="N878" s="1764">
        <f t="shared" si="187"/>
        <v>175</v>
      </c>
      <c r="O878" s="1764">
        <v>100</v>
      </c>
      <c r="P878" s="1850">
        <f t="shared" si="188"/>
        <v>0.5714285714285714</v>
      </c>
      <c r="Q878" s="1764">
        <v>75</v>
      </c>
      <c r="R878" s="1850">
        <f t="shared" si="189"/>
        <v>0.42857142857142855</v>
      </c>
      <c r="S878" s="1807">
        <f t="shared" si="190"/>
        <v>3</v>
      </c>
      <c r="U878" s="1764">
        <f t="shared" si="191"/>
        <v>0</v>
      </c>
      <c r="V878" s="1764">
        <f t="shared" si="192"/>
        <v>0</v>
      </c>
      <c r="W878" s="1764">
        <f t="shared" si="193"/>
        <v>225</v>
      </c>
      <c r="X878" s="1768">
        <v>225</v>
      </c>
      <c r="Y878" s="1784">
        <v>616540</v>
      </c>
      <c r="Z878" s="1770">
        <v>42660</v>
      </c>
      <c r="AA878" s="1843" t="s">
        <v>104</v>
      </c>
      <c r="AB878" s="1780"/>
      <c r="AC878" s="1762"/>
      <c r="AE878" s="1762"/>
      <c r="AF878" s="1762"/>
      <c r="AG878" s="1762"/>
      <c r="AH878" s="1780"/>
      <c r="AK878" s="1780"/>
      <c r="AL878" s="1780"/>
      <c r="AM878" s="1762"/>
      <c r="AP878" s="1762"/>
      <c r="AQ878" s="1762"/>
      <c r="AR878" s="1780"/>
      <c r="AS878" s="1780"/>
      <c r="AT878" s="1780"/>
      <c r="AU878" s="1780"/>
      <c r="AV878" s="1780"/>
      <c r="AW878" s="1762"/>
      <c r="AZ878" s="1762"/>
      <c r="BA878" s="1762"/>
    </row>
    <row r="879" spans="1:53" x14ac:dyDescent="0.25">
      <c r="A879" s="1866">
        <v>2016583</v>
      </c>
      <c r="C879" s="1782" t="s">
        <v>1774</v>
      </c>
      <c r="D879" s="1762" t="s">
        <v>26</v>
      </c>
      <c r="E879" s="1762">
        <v>10</v>
      </c>
      <c r="F879" s="1762">
        <v>100</v>
      </c>
      <c r="G879" s="1762">
        <v>70</v>
      </c>
      <c r="H879" s="1762">
        <v>20</v>
      </c>
      <c r="I879" s="1783">
        <v>1</v>
      </c>
      <c r="J879" s="1783">
        <v>1</v>
      </c>
      <c r="L879" s="1764">
        <v>34461</v>
      </c>
      <c r="N879" s="1764">
        <f t="shared" si="187"/>
        <v>21661.550000000003</v>
      </c>
      <c r="O879" s="1764">
        <v>16426.7</v>
      </c>
      <c r="P879" s="1850">
        <f t="shared" si="188"/>
        <v>0.75833446821672501</v>
      </c>
      <c r="Q879" s="1764">
        <v>5234.8500000000004</v>
      </c>
      <c r="R879" s="1850">
        <f t="shared" si="189"/>
        <v>0.24166553178327496</v>
      </c>
      <c r="S879" s="1807">
        <f t="shared" si="190"/>
        <v>209.39400000000001</v>
      </c>
      <c r="U879" s="1764">
        <f t="shared" si="191"/>
        <v>0</v>
      </c>
      <c r="V879" s="1764">
        <f t="shared" si="192"/>
        <v>0</v>
      </c>
      <c r="W879" s="1764">
        <f t="shared" si="193"/>
        <v>34461</v>
      </c>
      <c r="X879" s="1768">
        <v>34461</v>
      </c>
      <c r="Y879" s="1784">
        <v>616507</v>
      </c>
      <c r="Z879" s="1770">
        <v>42660</v>
      </c>
      <c r="AA879" s="1843" t="s">
        <v>104</v>
      </c>
      <c r="AB879" s="1780"/>
      <c r="AC879" s="1762"/>
      <c r="AE879" s="1762"/>
      <c r="AF879" s="1762"/>
      <c r="AG879" s="1762"/>
      <c r="AH879" s="1780"/>
      <c r="AK879" s="1780"/>
      <c r="AL879" s="1780"/>
      <c r="AM879" s="1762"/>
      <c r="AP879" s="1762"/>
      <c r="AQ879" s="1762"/>
      <c r="AR879" s="1780"/>
      <c r="AS879" s="1780"/>
      <c r="AT879" s="1780"/>
      <c r="AU879" s="1780"/>
      <c r="AV879" s="1780"/>
      <c r="AW879" s="1762"/>
      <c r="AZ879" s="1762"/>
      <c r="BA879" s="1762"/>
    </row>
    <row r="880" spans="1:53" x14ac:dyDescent="0.25">
      <c r="A880" s="1866" t="s">
        <v>1789</v>
      </c>
      <c r="C880" s="1782" t="s">
        <v>1783</v>
      </c>
      <c r="D880" s="1762" t="s">
        <v>26</v>
      </c>
      <c r="E880" s="1762">
        <v>0</v>
      </c>
      <c r="F880" s="1762">
        <v>0</v>
      </c>
      <c r="G880" s="1762">
        <v>0</v>
      </c>
      <c r="H880" s="1762">
        <v>0</v>
      </c>
      <c r="I880" s="1783">
        <v>1</v>
      </c>
      <c r="J880" s="1783">
        <v>1</v>
      </c>
      <c r="L880" s="1764">
        <v>52.34</v>
      </c>
      <c r="N880" s="1764">
        <f t="shared" si="187"/>
        <v>14.46</v>
      </c>
      <c r="O880" s="1764">
        <v>14.46</v>
      </c>
      <c r="P880" s="1850">
        <f t="shared" si="188"/>
        <v>1</v>
      </c>
      <c r="Q880" s="1764">
        <v>0</v>
      </c>
      <c r="R880" s="1850">
        <f t="shared" si="189"/>
        <v>0</v>
      </c>
      <c r="S880" s="1807">
        <f t="shared" si="190"/>
        <v>0</v>
      </c>
      <c r="U880" s="1764">
        <f t="shared" si="191"/>
        <v>0</v>
      </c>
      <c r="V880" s="1764">
        <f t="shared" si="192"/>
        <v>0</v>
      </c>
      <c r="W880" s="1764">
        <f t="shared" si="193"/>
        <v>52.34</v>
      </c>
      <c r="X880" s="1768">
        <v>52.34</v>
      </c>
      <c r="Y880" s="1784">
        <v>616615</v>
      </c>
      <c r="Z880" s="1770">
        <v>42692</v>
      </c>
      <c r="AA880" s="1843" t="s">
        <v>104</v>
      </c>
      <c r="AB880" s="1780"/>
      <c r="AC880" s="1762"/>
      <c r="AE880" s="1762"/>
      <c r="AF880" s="1762"/>
      <c r="AG880" s="1762"/>
      <c r="AH880" s="1780"/>
      <c r="AK880" s="1780"/>
      <c r="AL880" s="1780"/>
      <c r="AM880" s="1762"/>
      <c r="AP880" s="1762"/>
      <c r="AQ880" s="1762"/>
      <c r="AR880" s="1780"/>
      <c r="AS880" s="1780"/>
      <c r="AT880" s="1780"/>
      <c r="AU880" s="1780"/>
      <c r="AV880" s="1780"/>
      <c r="AW880" s="1762"/>
      <c r="AZ880" s="1762"/>
      <c r="BA880" s="1762"/>
    </row>
    <row r="881" spans="1:53" x14ac:dyDescent="0.25">
      <c r="A881" s="1866">
        <v>2016585</v>
      </c>
      <c r="C881" s="1782" t="s">
        <v>1787</v>
      </c>
      <c r="D881" s="1762" t="s">
        <v>352</v>
      </c>
      <c r="E881" s="1762">
        <v>1</v>
      </c>
      <c r="F881" s="1762">
        <v>9</v>
      </c>
      <c r="G881" s="1762">
        <v>7</v>
      </c>
      <c r="H881" s="1762">
        <v>3</v>
      </c>
      <c r="I881" s="1783">
        <v>1</v>
      </c>
      <c r="J881" s="1783">
        <v>1</v>
      </c>
      <c r="L881" s="1764">
        <v>2824.73</v>
      </c>
      <c r="N881" s="1764">
        <f t="shared" si="187"/>
        <v>2087.4899999999998</v>
      </c>
      <c r="O881" s="1764">
        <v>1511.5</v>
      </c>
      <c r="P881" s="1850">
        <f t="shared" si="188"/>
        <v>0.72407532491173621</v>
      </c>
      <c r="Q881" s="1764">
        <v>575.99</v>
      </c>
      <c r="R881" s="1850">
        <f t="shared" si="189"/>
        <v>0.2759246750882639</v>
      </c>
      <c r="S881" s="1807">
        <f t="shared" si="190"/>
        <v>23.0396</v>
      </c>
      <c r="U881" s="1764">
        <f t="shared" si="191"/>
        <v>0</v>
      </c>
      <c r="V881" s="1764">
        <f t="shared" si="192"/>
        <v>0</v>
      </c>
      <c r="W881" s="1764">
        <f t="shared" si="193"/>
        <v>2824.73</v>
      </c>
      <c r="X881" s="1768">
        <v>2824.73</v>
      </c>
      <c r="Y881" s="1784">
        <v>616694</v>
      </c>
      <c r="Z881" s="1770">
        <v>42702</v>
      </c>
      <c r="AA881" s="1843" t="s">
        <v>104</v>
      </c>
      <c r="AB881" s="1780"/>
      <c r="AC881" s="1762"/>
      <c r="AE881" s="1762"/>
      <c r="AF881" s="1762"/>
      <c r="AG881" s="1762"/>
      <c r="AH881" s="1780"/>
      <c r="AK881" s="1780"/>
      <c r="AL881" s="1780"/>
      <c r="AM881" s="1762"/>
      <c r="AP881" s="1762"/>
      <c r="AQ881" s="1762"/>
      <c r="AR881" s="1780"/>
      <c r="AS881" s="1780"/>
      <c r="AT881" s="1780"/>
      <c r="AU881" s="1780"/>
      <c r="AV881" s="1780"/>
      <c r="AW881" s="1762"/>
      <c r="AZ881" s="1762"/>
      <c r="BA881" s="1762"/>
    </row>
    <row r="882" spans="1:53" x14ac:dyDescent="0.25">
      <c r="A882" s="1866">
        <v>2016586</v>
      </c>
      <c r="C882" s="1782" t="s">
        <v>1788</v>
      </c>
      <c r="D882" s="1762" t="s">
        <v>352</v>
      </c>
      <c r="E882" s="1762">
        <v>1</v>
      </c>
      <c r="F882" s="1762">
        <v>15</v>
      </c>
      <c r="G882" s="1762">
        <v>0</v>
      </c>
      <c r="H882" s="1762">
        <v>0</v>
      </c>
      <c r="I882" s="1783">
        <v>1</v>
      </c>
      <c r="J882" s="1783">
        <v>1</v>
      </c>
      <c r="L882" s="1764">
        <v>1647.73</v>
      </c>
      <c r="N882" s="1764">
        <f t="shared" si="187"/>
        <v>1034.2</v>
      </c>
      <c r="O882" s="1764">
        <v>830.8</v>
      </c>
      <c r="P882" s="1850">
        <f t="shared" si="188"/>
        <v>0.80332624250628493</v>
      </c>
      <c r="Q882" s="1764">
        <v>203.4</v>
      </c>
      <c r="R882" s="1850">
        <f t="shared" si="189"/>
        <v>0.19667375749371493</v>
      </c>
      <c r="S882" s="1807">
        <f t="shared" si="190"/>
        <v>8.136000000000001</v>
      </c>
      <c r="U882" s="1764">
        <f t="shared" si="191"/>
        <v>0</v>
      </c>
      <c r="V882" s="1764">
        <f t="shared" si="192"/>
        <v>0</v>
      </c>
      <c r="W882" s="1764">
        <f t="shared" si="193"/>
        <v>1647.73</v>
      </c>
      <c r="X882" s="1768">
        <v>1647.73</v>
      </c>
      <c r="Y882" s="1784">
        <v>616695</v>
      </c>
      <c r="Z882" s="1770">
        <v>42702</v>
      </c>
      <c r="AA882" s="1843" t="s">
        <v>104</v>
      </c>
      <c r="AB882" s="1780"/>
      <c r="AC882" s="1762"/>
      <c r="AE882" s="1762"/>
      <c r="AF882" s="1762"/>
      <c r="AG882" s="1762"/>
      <c r="AH882" s="1780"/>
      <c r="AK882" s="1780"/>
      <c r="AL882" s="1780"/>
      <c r="AM882" s="1762"/>
      <c r="AP882" s="1762"/>
      <c r="AQ882" s="1762"/>
      <c r="AR882" s="1780"/>
      <c r="AS882" s="1780"/>
      <c r="AT882" s="1780"/>
      <c r="AU882" s="1780"/>
      <c r="AV882" s="1780"/>
      <c r="AW882" s="1762"/>
      <c r="AZ882" s="1762"/>
      <c r="BA882" s="1762"/>
    </row>
    <row r="883" spans="1:53" x14ac:dyDescent="0.25">
      <c r="A883" s="1866">
        <v>2016588</v>
      </c>
      <c r="C883" s="1782" t="s">
        <v>1793</v>
      </c>
      <c r="D883" s="1762" t="s">
        <v>471</v>
      </c>
      <c r="E883" s="1762">
        <v>1</v>
      </c>
      <c r="F883" s="1762">
        <v>8</v>
      </c>
      <c r="G883" s="1762">
        <v>5</v>
      </c>
      <c r="H883" s="1762">
        <v>3</v>
      </c>
      <c r="I883" s="1783">
        <v>1</v>
      </c>
      <c r="J883" s="1783">
        <v>1</v>
      </c>
      <c r="L883" s="1764">
        <v>3086.6</v>
      </c>
      <c r="N883" s="1764">
        <f t="shared" si="187"/>
        <v>0</v>
      </c>
      <c r="O883" s="1764">
        <v>0</v>
      </c>
      <c r="P883" s="1850" t="str">
        <f t="shared" si="188"/>
        <v/>
      </c>
      <c r="Q883" s="1764">
        <v>0</v>
      </c>
      <c r="R883" s="1850" t="str">
        <f t="shared" si="189"/>
        <v/>
      </c>
      <c r="S883" s="1807">
        <f t="shared" si="190"/>
        <v>0</v>
      </c>
      <c r="U883" s="1764">
        <f t="shared" si="191"/>
        <v>0</v>
      </c>
      <c r="V883" s="1764">
        <f t="shared" si="192"/>
        <v>0</v>
      </c>
      <c r="W883" s="1764">
        <f t="shared" si="193"/>
        <v>3086.6</v>
      </c>
      <c r="X883" s="1768">
        <v>3086.6</v>
      </c>
      <c r="Y883" s="1784">
        <v>616671</v>
      </c>
      <c r="Z883" s="1770">
        <v>42702</v>
      </c>
      <c r="AA883" s="1843" t="s">
        <v>104</v>
      </c>
      <c r="AB883" s="1780"/>
      <c r="AC883" s="1762"/>
      <c r="AE883" s="1762"/>
      <c r="AF883" s="1762"/>
      <c r="AG883" s="1762"/>
      <c r="AH883" s="1780"/>
      <c r="AK883" s="1780"/>
      <c r="AL883" s="1780"/>
      <c r="AM883" s="1762"/>
      <c r="AP883" s="1762"/>
      <c r="AQ883" s="1762"/>
      <c r="AR883" s="1780"/>
      <c r="AS883" s="1780"/>
      <c r="AT883" s="1780"/>
      <c r="AU883" s="1780"/>
      <c r="AV883" s="1780"/>
      <c r="AW883" s="1762"/>
      <c r="AZ883" s="1762"/>
      <c r="BA883" s="1762"/>
    </row>
    <row r="884" spans="1:53" x14ac:dyDescent="0.25">
      <c r="A884" s="1866">
        <v>2016589</v>
      </c>
      <c r="C884" s="1782" t="s">
        <v>1794</v>
      </c>
      <c r="D884" s="1762" t="s">
        <v>26</v>
      </c>
      <c r="E884" s="1762">
        <v>0</v>
      </c>
      <c r="F884" s="1762">
        <v>0</v>
      </c>
      <c r="G884" s="1762">
        <v>0</v>
      </c>
      <c r="H884" s="1762">
        <v>0</v>
      </c>
      <c r="I884" s="1783">
        <v>1</v>
      </c>
      <c r="J884" s="1783">
        <v>1</v>
      </c>
      <c r="L884" s="1764">
        <v>266</v>
      </c>
      <c r="N884" s="1764">
        <f t="shared" si="187"/>
        <v>0</v>
      </c>
      <c r="O884" s="1764">
        <v>0</v>
      </c>
      <c r="P884" s="1850" t="str">
        <f t="shared" si="188"/>
        <v/>
      </c>
      <c r="Q884" s="1764">
        <v>0</v>
      </c>
      <c r="R884" s="1850" t="str">
        <f t="shared" si="189"/>
        <v/>
      </c>
      <c r="S884" s="1807">
        <f t="shared" si="190"/>
        <v>0</v>
      </c>
      <c r="U884" s="1764">
        <f t="shared" si="191"/>
        <v>0</v>
      </c>
      <c r="V884" s="1764">
        <f t="shared" si="192"/>
        <v>0</v>
      </c>
      <c r="W884" s="1764">
        <f t="shared" si="193"/>
        <v>266</v>
      </c>
      <c r="X884" s="1768">
        <v>266</v>
      </c>
      <c r="Y884" s="1784">
        <v>616508</v>
      </c>
      <c r="Z884" s="1770">
        <v>42660</v>
      </c>
      <c r="AA884" s="1843" t="s">
        <v>104</v>
      </c>
      <c r="AB884" s="1780"/>
      <c r="AC884" s="1762"/>
      <c r="AE884" s="1762"/>
      <c r="AF884" s="1762"/>
      <c r="AG884" s="1762"/>
      <c r="AH884" s="1780"/>
      <c r="AK884" s="1780"/>
      <c r="AL884" s="1780"/>
      <c r="AM884" s="1762"/>
      <c r="AP884" s="1762"/>
      <c r="AQ884" s="1762"/>
      <c r="AR884" s="1780"/>
      <c r="AS884" s="1780"/>
      <c r="AT884" s="1780"/>
      <c r="AU884" s="1780"/>
      <c r="AV884" s="1780"/>
      <c r="AW884" s="1762"/>
      <c r="AZ884" s="1762"/>
      <c r="BA884" s="1762"/>
    </row>
    <row r="885" spans="1:53" x14ac:dyDescent="0.25">
      <c r="A885" s="1866">
        <v>2016590</v>
      </c>
      <c r="C885" s="1782" t="s">
        <v>1795</v>
      </c>
      <c r="D885" s="1762" t="s">
        <v>26</v>
      </c>
      <c r="E885" s="1762">
        <v>0</v>
      </c>
      <c r="F885" s="1762">
        <v>2</v>
      </c>
      <c r="G885" s="1762">
        <v>0</v>
      </c>
      <c r="H885" s="1762">
        <v>1</v>
      </c>
      <c r="I885" s="1783">
        <v>1</v>
      </c>
      <c r="J885" s="1783">
        <v>1</v>
      </c>
      <c r="L885" s="1764">
        <v>556.14</v>
      </c>
      <c r="N885" s="1764">
        <f t="shared" si="187"/>
        <v>353.77</v>
      </c>
      <c r="O885" s="1764">
        <v>236.32</v>
      </c>
      <c r="P885" s="1850">
        <f t="shared" si="188"/>
        <v>0.66800463578030922</v>
      </c>
      <c r="Q885" s="1764">
        <v>117.45</v>
      </c>
      <c r="R885" s="1850">
        <f t="shared" si="189"/>
        <v>0.33199536421969078</v>
      </c>
      <c r="S885" s="1807">
        <f t="shared" si="190"/>
        <v>4.6980000000000004</v>
      </c>
      <c r="U885" s="1764">
        <f t="shared" si="191"/>
        <v>0</v>
      </c>
      <c r="V885" s="1764">
        <f t="shared" si="192"/>
        <v>0</v>
      </c>
      <c r="W885" s="1764">
        <f t="shared" si="193"/>
        <v>556.14</v>
      </c>
      <c r="X885" s="1768">
        <v>556.14</v>
      </c>
      <c r="Y885" s="1784">
        <v>616509</v>
      </c>
      <c r="Z885" s="1770">
        <v>42660</v>
      </c>
      <c r="AA885" s="1843" t="s">
        <v>104</v>
      </c>
      <c r="AB885" s="1780"/>
      <c r="AC885" s="1762"/>
      <c r="AE885" s="1762"/>
      <c r="AF885" s="1762"/>
      <c r="AG885" s="1762"/>
      <c r="AH885" s="1780"/>
      <c r="AK885" s="1780"/>
      <c r="AL885" s="1780"/>
      <c r="AM885" s="1762"/>
      <c r="AP885" s="1762"/>
      <c r="AQ885" s="1762"/>
      <c r="AR885" s="1780"/>
      <c r="AS885" s="1780"/>
      <c r="AT885" s="1780"/>
      <c r="AU885" s="1780"/>
      <c r="AV885" s="1780"/>
      <c r="AW885" s="1762"/>
      <c r="AZ885" s="1762"/>
      <c r="BA885" s="1762"/>
    </row>
    <row r="886" spans="1:53" x14ac:dyDescent="0.25">
      <c r="A886" s="1866">
        <v>2016591</v>
      </c>
      <c r="C886" s="1782">
        <v>580316</v>
      </c>
      <c r="D886" s="1762" t="s">
        <v>26</v>
      </c>
      <c r="E886" s="1762">
        <v>1</v>
      </c>
      <c r="F886" s="1762">
        <v>8</v>
      </c>
      <c r="G886" s="1762">
        <v>3</v>
      </c>
      <c r="H886" s="1762">
        <v>3</v>
      </c>
      <c r="I886" s="1783">
        <v>1</v>
      </c>
      <c r="J886" s="1783">
        <v>1</v>
      </c>
      <c r="L886" s="1764">
        <v>2930.5</v>
      </c>
      <c r="N886" s="1764">
        <f t="shared" si="187"/>
        <v>1714.02</v>
      </c>
      <c r="O886" s="1764">
        <v>1295.97</v>
      </c>
      <c r="P886" s="1850">
        <f t="shared" si="188"/>
        <v>0.75609969545279521</v>
      </c>
      <c r="Q886" s="1764">
        <v>418.05</v>
      </c>
      <c r="R886" s="1850">
        <f t="shared" si="189"/>
        <v>0.24390030454720482</v>
      </c>
      <c r="S886" s="1807">
        <f t="shared" si="190"/>
        <v>16.722000000000001</v>
      </c>
      <c r="U886" s="1764">
        <f t="shared" si="191"/>
        <v>0</v>
      </c>
      <c r="V886" s="1764">
        <f t="shared" si="192"/>
        <v>0</v>
      </c>
      <c r="W886" s="1764">
        <f t="shared" si="193"/>
        <v>2930.5</v>
      </c>
      <c r="X886" s="1768">
        <v>2930.5</v>
      </c>
      <c r="Y886" s="1784">
        <v>616510</v>
      </c>
      <c r="Z886" s="1770">
        <v>42660</v>
      </c>
      <c r="AA886" s="1843" t="s">
        <v>104</v>
      </c>
      <c r="AB886" s="1780"/>
      <c r="AC886" s="1762"/>
      <c r="AE886" s="1762"/>
      <c r="AF886" s="1762"/>
      <c r="AG886" s="1762"/>
      <c r="AH886" s="1780"/>
      <c r="AK886" s="1780"/>
      <c r="AL886" s="1780"/>
      <c r="AM886" s="1762"/>
      <c r="AP886" s="1762"/>
      <c r="AQ886" s="1762"/>
      <c r="AR886" s="1780"/>
      <c r="AS886" s="1780"/>
      <c r="AT886" s="1780"/>
      <c r="AU886" s="1780"/>
      <c r="AV886" s="1780"/>
      <c r="AW886" s="1762"/>
      <c r="AZ886" s="1762"/>
      <c r="BA886" s="1762"/>
    </row>
    <row r="887" spans="1:53" x14ac:dyDescent="0.25">
      <c r="A887" s="1866" t="s">
        <v>1796</v>
      </c>
      <c r="C887" s="1782">
        <v>524416</v>
      </c>
      <c r="D887" s="1762" t="s">
        <v>26</v>
      </c>
      <c r="E887" s="1762">
        <v>1</v>
      </c>
      <c r="F887" s="1762">
        <v>8</v>
      </c>
      <c r="G887" s="1762">
        <v>5</v>
      </c>
      <c r="H887" s="1762">
        <v>2</v>
      </c>
      <c r="I887" s="1783">
        <v>1</v>
      </c>
      <c r="J887" s="1783">
        <v>1</v>
      </c>
      <c r="L887" s="1764">
        <v>5256.98</v>
      </c>
      <c r="M887" s="1764">
        <v>5405</v>
      </c>
      <c r="N887" s="1764">
        <f>O887+Q887</f>
        <v>3647.1</v>
      </c>
      <c r="O887" s="1764">
        <v>3018.45</v>
      </c>
      <c r="P887" s="1850">
        <f>IF(N887&lt;=0,"",O887/N887)</f>
        <v>0.82763017191741384</v>
      </c>
      <c r="Q887" s="1764">
        <v>628.65</v>
      </c>
      <c r="R887" s="1850">
        <f>IF(N887&lt;=0,"",Q887/N887)</f>
        <v>0.17236982808258616</v>
      </c>
      <c r="S887" s="1807">
        <f>Q887/$S$1</f>
        <v>25.146000000000001</v>
      </c>
      <c r="U887" s="1764">
        <f t="shared" si="191"/>
        <v>0</v>
      </c>
      <c r="V887" s="1764">
        <f t="shared" si="192"/>
        <v>0</v>
      </c>
      <c r="W887" s="1764">
        <f t="shared" si="193"/>
        <v>5256.98</v>
      </c>
      <c r="X887" s="1768">
        <v>5256.98</v>
      </c>
      <c r="Y887" s="1784">
        <v>616511</v>
      </c>
      <c r="Z887" s="1770">
        <v>42660</v>
      </c>
      <c r="AA887" s="1843" t="s">
        <v>104</v>
      </c>
      <c r="AB887" s="1780"/>
      <c r="AC887" s="1762"/>
      <c r="AE887" s="1762"/>
      <c r="AF887" s="1762"/>
      <c r="AG887" s="1762"/>
      <c r="AH887" s="1780"/>
      <c r="AK887" s="1780"/>
      <c r="AL887" s="1780"/>
      <c r="AM887" s="1762"/>
      <c r="AP887" s="1762"/>
      <c r="AQ887" s="1762"/>
      <c r="AR887" s="1780"/>
      <c r="AS887" s="1780"/>
      <c r="AT887" s="1780"/>
      <c r="AU887" s="1780"/>
      <c r="AV887" s="1780"/>
      <c r="AW887" s="1762"/>
      <c r="AZ887" s="1762"/>
      <c r="BA887" s="1762"/>
    </row>
    <row r="888" spans="1:53" x14ac:dyDescent="0.25">
      <c r="A888" s="1866" t="s">
        <v>1797</v>
      </c>
      <c r="C888" s="1782">
        <v>597216</v>
      </c>
      <c r="D888" s="1762" t="s">
        <v>26</v>
      </c>
      <c r="E888" s="1762">
        <v>1</v>
      </c>
      <c r="F888" s="1762">
        <v>8</v>
      </c>
      <c r="G888" s="1762">
        <v>5</v>
      </c>
      <c r="H888" s="1762">
        <v>2</v>
      </c>
      <c r="I888" s="1783">
        <v>1</v>
      </c>
      <c r="J888" s="1783">
        <v>1</v>
      </c>
      <c r="L888" s="1764">
        <v>5256.98</v>
      </c>
      <c r="M888" s="1764">
        <v>5405</v>
      </c>
      <c r="N888" s="1764">
        <f>O888+Q888</f>
        <v>3647.1</v>
      </c>
      <c r="O888" s="1764">
        <v>3018.45</v>
      </c>
      <c r="P888" s="1850">
        <f>IF(N888&lt;=0,"",O888/N888)</f>
        <v>0.82763017191741384</v>
      </c>
      <c r="Q888" s="1764">
        <v>628.65</v>
      </c>
      <c r="R888" s="1850">
        <f>IF(N888&lt;=0,"",Q888/N888)</f>
        <v>0.17236982808258616</v>
      </c>
      <c r="S888" s="1807">
        <f>Q888/$S$1</f>
        <v>25.146000000000001</v>
      </c>
      <c r="U888" s="1764">
        <f t="shared" si="191"/>
        <v>0</v>
      </c>
      <c r="V888" s="1764">
        <f t="shared" si="192"/>
        <v>0</v>
      </c>
      <c r="W888" s="1764">
        <f t="shared" si="193"/>
        <v>5256.98</v>
      </c>
      <c r="X888" s="1768">
        <v>5256.98</v>
      </c>
      <c r="Y888" s="1784">
        <v>616512</v>
      </c>
      <c r="Z888" s="1770">
        <v>42660</v>
      </c>
      <c r="AA888" s="1843" t="s">
        <v>104</v>
      </c>
      <c r="AB888" s="1780"/>
      <c r="AC888" s="1762"/>
      <c r="AE888" s="1762"/>
      <c r="AF888" s="1762"/>
      <c r="AG888" s="1762"/>
      <c r="AH888" s="1780"/>
      <c r="AK888" s="1780"/>
      <c r="AL888" s="1780"/>
      <c r="AM888" s="1762"/>
      <c r="AP888" s="1762"/>
      <c r="AQ888" s="1762"/>
      <c r="AR888" s="1780"/>
      <c r="AS888" s="1780"/>
      <c r="AT888" s="1780"/>
      <c r="AU888" s="1780"/>
      <c r="AV888" s="1780"/>
      <c r="AW888" s="1762"/>
      <c r="AZ888" s="1762"/>
      <c r="BA888" s="1762"/>
    </row>
    <row r="889" spans="1:53" x14ac:dyDescent="0.25">
      <c r="A889" s="1866">
        <v>2016594</v>
      </c>
      <c r="C889" s="1782">
        <v>608016</v>
      </c>
      <c r="D889" s="1762" t="s">
        <v>26</v>
      </c>
      <c r="E889" s="1762">
        <v>1</v>
      </c>
      <c r="F889" s="1762">
        <v>9</v>
      </c>
      <c r="G889" s="1762">
        <v>5</v>
      </c>
      <c r="H889" s="1762">
        <v>2</v>
      </c>
      <c r="I889" s="1783">
        <v>1</v>
      </c>
      <c r="J889" s="1783">
        <v>1</v>
      </c>
      <c r="L889" s="1764">
        <v>2799.94</v>
      </c>
      <c r="N889" s="1764">
        <f t="shared" si="187"/>
        <v>1894.77</v>
      </c>
      <c r="O889" s="1764">
        <v>1510.02</v>
      </c>
      <c r="P889" s="1850">
        <f t="shared" si="188"/>
        <v>0.79694105353156319</v>
      </c>
      <c r="Q889" s="1764">
        <v>384.75</v>
      </c>
      <c r="R889" s="1850">
        <f t="shared" si="189"/>
        <v>0.20305894646843681</v>
      </c>
      <c r="S889" s="1807">
        <f t="shared" si="190"/>
        <v>15.39</v>
      </c>
      <c r="U889" s="1764">
        <f t="shared" si="191"/>
        <v>0</v>
      </c>
      <c r="V889" s="1764">
        <f t="shared" si="192"/>
        <v>0</v>
      </c>
      <c r="W889" s="1764">
        <f t="shared" si="193"/>
        <v>2799.94</v>
      </c>
      <c r="X889" s="1768">
        <v>2799.94</v>
      </c>
      <c r="Y889" s="1784">
        <v>616541</v>
      </c>
      <c r="Z889" s="1770">
        <v>42664</v>
      </c>
      <c r="AA889" s="1843" t="s">
        <v>104</v>
      </c>
      <c r="AB889" s="1780"/>
      <c r="AC889" s="1762"/>
      <c r="AE889" s="1762"/>
      <c r="AF889" s="1762"/>
      <c r="AG889" s="1762"/>
      <c r="AH889" s="1780"/>
      <c r="AK889" s="1780"/>
      <c r="AL889" s="1780"/>
      <c r="AM889" s="1762"/>
      <c r="AP889" s="1762"/>
      <c r="AQ889" s="1762"/>
      <c r="AR889" s="1780"/>
      <c r="AS889" s="1780"/>
      <c r="AT889" s="1780"/>
      <c r="AU889" s="1780"/>
      <c r="AV889" s="1780"/>
      <c r="AW889" s="1762"/>
      <c r="AZ889" s="1762"/>
      <c r="BA889" s="1762"/>
    </row>
    <row r="890" spans="1:53" x14ac:dyDescent="0.25">
      <c r="A890" s="1866">
        <v>2016595</v>
      </c>
      <c r="C890" s="1782" t="s">
        <v>1798</v>
      </c>
      <c r="D890" s="1762" t="s">
        <v>317</v>
      </c>
      <c r="E890" s="1762">
        <v>1</v>
      </c>
      <c r="F890" s="1762">
        <v>8</v>
      </c>
      <c r="G890" s="1762">
        <v>7</v>
      </c>
      <c r="H890" s="1762">
        <v>3</v>
      </c>
      <c r="I890" s="1783">
        <v>1</v>
      </c>
      <c r="J890" s="1783">
        <v>1</v>
      </c>
      <c r="L890" s="1764">
        <v>2734.39</v>
      </c>
      <c r="N890" s="1764">
        <f t="shared" si="187"/>
        <v>1819.4</v>
      </c>
      <c r="O890" s="1764">
        <v>1309.55</v>
      </c>
      <c r="P890" s="1850">
        <f t="shared" si="188"/>
        <v>0.71977025392986693</v>
      </c>
      <c r="Q890" s="1764">
        <v>509.85</v>
      </c>
      <c r="R890" s="1850">
        <f t="shared" si="189"/>
        <v>0.28022974607013301</v>
      </c>
      <c r="S890" s="1807">
        <f t="shared" si="190"/>
        <v>20.394000000000002</v>
      </c>
      <c r="U890" s="1764">
        <f t="shared" si="191"/>
        <v>0</v>
      </c>
      <c r="V890" s="1764">
        <f t="shared" si="192"/>
        <v>0</v>
      </c>
      <c r="W890" s="1764">
        <f t="shared" si="193"/>
        <v>2734.39</v>
      </c>
      <c r="X890" s="1768">
        <v>2734.39</v>
      </c>
      <c r="Y890" s="1784">
        <v>616673</v>
      </c>
      <c r="Z890" s="1770">
        <v>42702</v>
      </c>
      <c r="AA890" s="1843" t="s">
        <v>104</v>
      </c>
      <c r="AB890" s="1780"/>
      <c r="AC890" s="1762"/>
      <c r="AE890" s="1762"/>
      <c r="AF890" s="1762"/>
      <c r="AG890" s="1762"/>
      <c r="AH890" s="1780"/>
      <c r="AK890" s="1780"/>
      <c r="AL890" s="1780"/>
      <c r="AM890" s="1762"/>
      <c r="AP890" s="1762"/>
      <c r="AQ890" s="1762"/>
      <c r="AR890" s="1780"/>
      <c r="AS890" s="1780"/>
      <c r="AT890" s="1780"/>
      <c r="AU890" s="1780"/>
      <c r="AV890" s="1780"/>
      <c r="AW890" s="1762"/>
      <c r="AZ890" s="1762"/>
      <c r="BA890" s="1762"/>
    </row>
    <row r="891" spans="1:53" x14ac:dyDescent="0.25">
      <c r="A891" s="1866">
        <v>2016596</v>
      </c>
      <c r="C891" s="1782" t="s">
        <v>1799</v>
      </c>
      <c r="D891" s="1762" t="s">
        <v>317</v>
      </c>
      <c r="E891" s="1762">
        <v>1</v>
      </c>
      <c r="F891" s="1762">
        <v>8</v>
      </c>
      <c r="G891" s="1762">
        <v>7</v>
      </c>
      <c r="H891" s="1762">
        <v>3</v>
      </c>
      <c r="I891" s="1783">
        <v>1</v>
      </c>
      <c r="J891" s="1783">
        <v>1</v>
      </c>
      <c r="L891" s="1764">
        <v>2734.39</v>
      </c>
      <c r="N891" s="1764">
        <f>O891+Q891</f>
        <v>1819.4</v>
      </c>
      <c r="O891" s="1764">
        <v>1309.55</v>
      </c>
      <c r="P891" s="1850">
        <f>IF(N891&lt;=0,"",O891/N891)</f>
        <v>0.71977025392986693</v>
      </c>
      <c r="Q891" s="1764">
        <v>509.85</v>
      </c>
      <c r="R891" s="1850">
        <f>IF(N891&lt;=0,"",Q891/N891)</f>
        <v>0.28022974607013301</v>
      </c>
      <c r="S891" s="1807">
        <f t="shared" si="190"/>
        <v>20.394000000000002</v>
      </c>
      <c r="U891" s="1764">
        <f t="shared" si="191"/>
        <v>0</v>
      </c>
      <c r="V891" s="1764">
        <f t="shared" si="192"/>
        <v>0</v>
      </c>
      <c r="W891" s="1764">
        <f t="shared" si="193"/>
        <v>2734.39</v>
      </c>
      <c r="X891" s="1768">
        <v>2734.39</v>
      </c>
      <c r="Y891" s="1784">
        <v>616674</v>
      </c>
      <c r="Z891" s="1770">
        <v>42702</v>
      </c>
      <c r="AA891" s="1843" t="s">
        <v>104</v>
      </c>
      <c r="AB891" s="1780"/>
      <c r="AC891" s="1762"/>
      <c r="AE891" s="1762"/>
      <c r="AF891" s="1762"/>
      <c r="AG891" s="1762"/>
      <c r="AH891" s="1780"/>
      <c r="AK891" s="1780"/>
      <c r="AL891" s="1780"/>
      <c r="AM891" s="1762"/>
      <c r="AP891" s="1762"/>
      <c r="AQ891" s="1762"/>
      <c r="AR891" s="1780"/>
      <c r="AS891" s="1780"/>
      <c r="AT891" s="1780"/>
      <c r="AU891" s="1780"/>
      <c r="AV891" s="1780"/>
      <c r="AW891" s="1762"/>
      <c r="AZ891" s="1762"/>
      <c r="BA891" s="1762"/>
    </row>
    <row r="892" spans="1:53" x14ac:dyDescent="0.25">
      <c r="A892" s="1866">
        <v>2016598</v>
      </c>
      <c r="C892" s="1782" t="s">
        <v>1800</v>
      </c>
      <c r="D892" s="1762" t="s">
        <v>1646</v>
      </c>
      <c r="E892" s="1762">
        <v>0</v>
      </c>
      <c r="F892" s="1762">
        <v>2</v>
      </c>
      <c r="G892" s="1762">
        <v>3</v>
      </c>
      <c r="H892" s="1762">
        <v>0</v>
      </c>
      <c r="I892" s="1783">
        <v>1</v>
      </c>
      <c r="J892" s="1783">
        <v>1</v>
      </c>
      <c r="L892" s="1764">
        <v>970.41</v>
      </c>
      <c r="N892" s="1764">
        <f t="shared" ref="N892:N956" si="194">O892+Q892</f>
        <v>693.15</v>
      </c>
      <c r="O892" s="1764">
        <v>555</v>
      </c>
      <c r="P892" s="1850">
        <f t="shared" ref="P892:P956" si="195">IF(N892&lt;=0,"",O892/N892)</f>
        <v>0.80069249080285654</v>
      </c>
      <c r="Q892" s="1764">
        <v>138.15</v>
      </c>
      <c r="R892" s="1850">
        <f t="shared" ref="R892:R956" si="196">IF(N892&lt;=0,"",Q892/N892)</f>
        <v>0.19930750919714349</v>
      </c>
      <c r="S892" s="1807">
        <f t="shared" ref="S892:S956" si="197">Q892/$S$1</f>
        <v>5.5259999999999998</v>
      </c>
      <c r="U892" s="1764">
        <f t="shared" ref="U892:U956" si="198">((1-I892)*O892)+((1-J892)*Q892)</f>
        <v>0</v>
      </c>
      <c r="V892" s="1764">
        <f t="shared" ref="V892:V956" si="199">L892-W892</f>
        <v>0</v>
      </c>
      <c r="W892" s="1764">
        <f t="shared" si="193"/>
        <v>970.41</v>
      </c>
      <c r="X892" s="1768">
        <v>970.41</v>
      </c>
      <c r="Y892" s="1784">
        <v>616641</v>
      </c>
      <c r="Z892" s="1770">
        <v>42692</v>
      </c>
      <c r="AA892" s="1843" t="s">
        <v>104</v>
      </c>
      <c r="AB892" s="1780"/>
      <c r="AC892" s="1762"/>
      <c r="AE892" s="1762"/>
      <c r="AF892" s="1762"/>
      <c r="AG892" s="1762"/>
      <c r="AH892" s="1780"/>
      <c r="AK892" s="1780"/>
      <c r="AL892" s="1780"/>
      <c r="AM892" s="1762"/>
      <c r="AP892" s="1762"/>
      <c r="AQ892" s="1762"/>
      <c r="AR892" s="1780"/>
      <c r="AS892" s="1780"/>
      <c r="AT892" s="1780"/>
      <c r="AU892" s="1780"/>
      <c r="AV892" s="1780"/>
      <c r="AW892" s="1762"/>
      <c r="AZ892" s="1762"/>
      <c r="BA892" s="1762"/>
    </row>
    <row r="893" spans="1:53" x14ac:dyDescent="0.25">
      <c r="A893" s="1893" t="s">
        <v>1802</v>
      </c>
      <c r="C893" s="1861" t="s">
        <v>1803</v>
      </c>
      <c r="D893" s="1762" t="s">
        <v>352</v>
      </c>
      <c r="E893" s="1762">
        <v>1</v>
      </c>
      <c r="F893" s="1762">
        <v>8</v>
      </c>
      <c r="G893" s="1762">
        <v>4</v>
      </c>
      <c r="H893" s="1762">
        <v>3</v>
      </c>
      <c r="I893" s="1783">
        <v>1</v>
      </c>
      <c r="J893" s="1783">
        <v>1</v>
      </c>
      <c r="L893" s="1764">
        <v>3413.06</v>
      </c>
      <c r="N893" s="1764">
        <f t="shared" si="194"/>
        <v>2604.14</v>
      </c>
      <c r="O893" s="1764">
        <v>2104.19</v>
      </c>
      <c r="P893" s="1850">
        <f t="shared" si="195"/>
        <v>0.80801723409647719</v>
      </c>
      <c r="Q893" s="1764">
        <v>499.95</v>
      </c>
      <c r="R893" s="1850">
        <f t="shared" si="196"/>
        <v>0.19198276590352287</v>
      </c>
      <c r="S893" s="1807">
        <f t="shared" si="197"/>
        <v>19.998000000000001</v>
      </c>
      <c r="U893" s="1764">
        <f t="shared" si="198"/>
        <v>0</v>
      </c>
      <c r="V893" s="1764">
        <f t="shared" si="199"/>
        <v>0</v>
      </c>
      <c r="W893" s="1764">
        <f t="shared" si="193"/>
        <v>3413.06</v>
      </c>
      <c r="X893" s="1768">
        <v>3413.06</v>
      </c>
      <c r="Y893" s="1784">
        <v>616684</v>
      </c>
      <c r="Z893" s="1770">
        <v>42702</v>
      </c>
      <c r="AA893" s="1843" t="s">
        <v>104</v>
      </c>
      <c r="AB893" s="1780"/>
      <c r="AC893" s="1762"/>
      <c r="AE893" s="1762"/>
      <c r="AF893" s="1762"/>
      <c r="AG893" s="1762"/>
      <c r="AH893" s="1780"/>
      <c r="AK893" s="1780"/>
      <c r="AL893" s="1780"/>
      <c r="AM893" s="1762"/>
      <c r="AP893" s="1762"/>
      <c r="AQ893" s="1762"/>
      <c r="AR893" s="1780"/>
      <c r="AS893" s="1780"/>
      <c r="AT893" s="1780"/>
      <c r="AU893" s="1780"/>
      <c r="AV893" s="1780"/>
      <c r="AW893" s="1762"/>
      <c r="AZ893" s="1762"/>
      <c r="BA893" s="1762"/>
    </row>
    <row r="894" spans="1:53" x14ac:dyDescent="0.25">
      <c r="A894" s="1866" t="s">
        <v>2109</v>
      </c>
      <c r="C894" s="1782" t="s">
        <v>1804</v>
      </c>
      <c r="D894" s="1762" t="s">
        <v>352</v>
      </c>
      <c r="E894" s="1762">
        <v>1</v>
      </c>
      <c r="F894" s="1762">
        <v>1</v>
      </c>
      <c r="G894" s="1762">
        <v>0</v>
      </c>
      <c r="H894" s="1762">
        <v>1</v>
      </c>
      <c r="I894" s="1783">
        <v>1</v>
      </c>
      <c r="J894" s="1783">
        <v>1</v>
      </c>
      <c r="L894" s="1764">
        <v>502.39</v>
      </c>
      <c r="N894" s="1764">
        <f t="shared" si="194"/>
        <v>374.38</v>
      </c>
      <c r="O894" s="1764">
        <v>284.83</v>
      </c>
      <c r="P894" s="1850">
        <f t="shared" si="195"/>
        <v>0.76080453015652538</v>
      </c>
      <c r="Q894" s="1764">
        <v>89.55</v>
      </c>
      <c r="R894" s="1850">
        <f t="shared" si="196"/>
        <v>0.23919546984347453</v>
      </c>
      <c r="S894" s="1807">
        <f t="shared" si="197"/>
        <v>3.5819999999999999</v>
      </c>
      <c r="U894" s="1764">
        <f t="shared" si="198"/>
        <v>0</v>
      </c>
      <c r="V894" s="1764">
        <f t="shared" si="199"/>
        <v>0</v>
      </c>
      <c r="W894" s="1764">
        <f t="shared" si="193"/>
        <v>502.39</v>
      </c>
      <c r="X894" s="1768">
        <v>502.39</v>
      </c>
      <c r="Y894" s="1784">
        <v>616685</v>
      </c>
      <c r="Z894" s="1770">
        <v>42702</v>
      </c>
      <c r="AA894" s="1843" t="s">
        <v>104</v>
      </c>
      <c r="AB894" s="1780"/>
      <c r="AC894" s="1762"/>
      <c r="AE894" s="1762"/>
      <c r="AF894" s="1762"/>
      <c r="AG894" s="1762"/>
      <c r="AH894" s="1780"/>
      <c r="AK894" s="1780"/>
      <c r="AL894" s="1780"/>
      <c r="AM894" s="1762"/>
      <c r="AP894" s="1762"/>
      <c r="AQ894" s="1762"/>
      <c r="AR894" s="1780"/>
      <c r="AS894" s="1780"/>
      <c r="AT894" s="1780"/>
      <c r="AU894" s="1780"/>
      <c r="AV894" s="1780"/>
      <c r="AW894" s="1762"/>
      <c r="AZ894" s="1762"/>
      <c r="BA894" s="1762"/>
    </row>
    <row r="895" spans="1:53" x14ac:dyDescent="0.25">
      <c r="A895" s="1866" t="s">
        <v>1805</v>
      </c>
      <c r="C895" s="1782" t="s">
        <v>1809</v>
      </c>
      <c r="D895" s="1762" t="s">
        <v>352</v>
      </c>
      <c r="E895" s="1762">
        <v>1</v>
      </c>
      <c r="F895" s="1762">
        <v>7</v>
      </c>
      <c r="G895" s="1762">
        <v>2</v>
      </c>
      <c r="H895" s="1762">
        <v>3</v>
      </c>
      <c r="I895" s="1783">
        <v>1</v>
      </c>
      <c r="J895" s="1783">
        <v>1</v>
      </c>
      <c r="L895" s="1764">
        <v>3086.35</v>
      </c>
      <c r="N895" s="1764">
        <f t="shared" si="194"/>
        <v>2358.06</v>
      </c>
      <c r="O895" s="1764">
        <v>1931.91</v>
      </c>
      <c r="P895" s="1850">
        <f t="shared" si="195"/>
        <v>0.81927940764866036</v>
      </c>
      <c r="Q895" s="1764">
        <v>426.15</v>
      </c>
      <c r="R895" s="1850">
        <f t="shared" si="196"/>
        <v>0.18072059235133967</v>
      </c>
      <c r="S895" s="1807">
        <f t="shared" si="197"/>
        <v>17.045999999999999</v>
      </c>
      <c r="U895" s="1764">
        <f t="shared" si="198"/>
        <v>0</v>
      </c>
      <c r="V895" s="1764">
        <f t="shared" si="199"/>
        <v>0</v>
      </c>
      <c r="W895" s="1764">
        <f t="shared" si="193"/>
        <v>3086.35</v>
      </c>
      <c r="X895" s="1768">
        <v>3086.35</v>
      </c>
      <c r="Y895" s="1784">
        <v>616686</v>
      </c>
      <c r="Z895" s="1770">
        <v>42702</v>
      </c>
      <c r="AA895" s="1843" t="s">
        <v>104</v>
      </c>
      <c r="AB895" s="1780"/>
      <c r="AC895" s="1762"/>
      <c r="AE895" s="1762"/>
      <c r="AF895" s="1762"/>
      <c r="AG895" s="1762"/>
      <c r="AH895" s="1780"/>
      <c r="AK895" s="1780"/>
      <c r="AL895" s="1780"/>
      <c r="AM895" s="1762"/>
      <c r="AP895" s="1762"/>
      <c r="AQ895" s="1762"/>
      <c r="AR895" s="1780"/>
      <c r="AS895" s="1780"/>
      <c r="AT895" s="1780"/>
      <c r="AU895" s="1780"/>
      <c r="AV895" s="1780"/>
      <c r="AW895" s="1762"/>
      <c r="AZ895" s="1762"/>
      <c r="BA895" s="1762"/>
    </row>
    <row r="896" spans="1:53" x14ac:dyDescent="0.25">
      <c r="A896" s="1866" t="s">
        <v>2108</v>
      </c>
      <c r="C896" s="1782" t="s">
        <v>1810</v>
      </c>
      <c r="D896" s="1762" t="s">
        <v>352</v>
      </c>
      <c r="E896" s="1762">
        <v>0</v>
      </c>
      <c r="F896" s="1762">
        <v>1</v>
      </c>
      <c r="G896" s="1762">
        <v>0</v>
      </c>
      <c r="H896" s="1762">
        <v>1</v>
      </c>
      <c r="I896" s="1783">
        <v>1</v>
      </c>
      <c r="J896" s="1783">
        <v>1</v>
      </c>
      <c r="L896" s="1764">
        <v>502.39</v>
      </c>
      <c r="N896" s="1764">
        <f>O896+Q896</f>
        <v>374.38</v>
      </c>
      <c r="O896" s="1764">
        <v>284.83</v>
      </c>
      <c r="P896" s="1850">
        <f>IF(N896&lt;=0,"",O896/N896)</f>
        <v>0.76080453015652538</v>
      </c>
      <c r="Q896" s="1764">
        <v>89.55</v>
      </c>
      <c r="R896" s="1850">
        <f>IF(N896&lt;=0,"",Q896/N896)</f>
        <v>0.23919546984347453</v>
      </c>
      <c r="S896" s="1807">
        <f>Q896/$S$1</f>
        <v>3.5819999999999999</v>
      </c>
      <c r="U896" s="1764">
        <f t="shared" si="198"/>
        <v>0</v>
      </c>
      <c r="V896" s="1764">
        <f t="shared" si="199"/>
        <v>0</v>
      </c>
      <c r="W896" s="1764">
        <f t="shared" ref="W896:W959" si="200">X896+AC896+AH896+AM896+AO896+AR896</f>
        <v>502.39</v>
      </c>
      <c r="X896" s="1768">
        <v>502.39</v>
      </c>
      <c r="Y896" s="1784">
        <v>616687</v>
      </c>
      <c r="Z896" s="1770">
        <v>42702</v>
      </c>
      <c r="AA896" s="1843" t="s">
        <v>104</v>
      </c>
      <c r="AB896" s="1780"/>
      <c r="AC896" s="1762"/>
      <c r="AE896" s="1762"/>
      <c r="AF896" s="1762"/>
      <c r="AG896" s="1762"/>
      <c r="AH896" s="1780"/>
      <c r="AK896" s="1780"/>
      <c r="AL896" s="1780"/>
      <c r="AM896" s="1762"/>
      <c r="AP896" s="1762"/>
      <c r="AQ896" s="1762"/>
      <c r="AR896" s="1780"/>
      <c r="AS896" s="1780"/>
      <c r="AT896" s="1780"/>
      <c r="AU896" s="1780"/>
      <c r="AV896" s="1780"/>
      <c r="AW896" s="1762"/>
      <c r="AZ896" s="1762"/>
      <c r="BA896" s="1762"/>
    </row>
    <row r="897" spans="1:98" x14ac:dyDescent="0.25">
      <c r="A897" s="1866" t="s">
        <v>1806</v>
      </c>
      <c r="C897" s="1782" t="s">
        <v>1811</v>
      </c>
      <c r="D897" s="1762" t="s">
        <v>352</v>
      </c>
      <c r="E897" s="1762">
        <v>1</v>
      </c>
      <c r="F897" s="1762">
        <v>7</v>
      </c>
      <c r="G897" s="1762">
        <v>2</v>
      </c>
      <c r="H897" s="1762">
        <v>3</v>
      </c>
      <c r="I897" s="1783">
        <v>1</v>
      </c>
      <c r="J897" s="1783">
        <v>1</v>
      </c>
      <c r="L897" s="1764">
        <v>3119.54</v>
      </c>
      <c r="N897" s="1764">
        <f t="shared" si="194"/>
        <v>2370.84</v>
      </c>
      <c r="O897" s="1764">
        <v>1941.99</v>
      </c>
      <c r="P897" s="1850">
        <f t="shared" si="195"/>
        <v>0.81911474414131691</v>
      </c>
      <c r="Q897" s="1764">
        <v>428.85</v>
      </c>
      <c r="R897" s="1850">
        <f t="shared" si="196"/>
        <v>0.18088525585868301</v>
      </c>
      <c r="S897" s="1807">
        <f t="shared" si="197"/>
        <v>17.154</v>
      </c>
      <c r="U897" s="1764">
        <f t="shared" si="198"/>
        <v>0</v>
      </c>
      <c r="V897" s="1764">
        <f t="shared" si="199"/>
        <v>0</v>
      </c>
      <c r="W897" s="1764">
        <f t="shared" si="200"/>
        <v>3119.54</v>
      </c>
      <c r="X897" s="1768">
        <v>3119.54</v>
      </c>
      <c r="Y897" s="1784">
        <v>616688</v>
      </c>
      <c r="Z897" s="1770">
        <v>42702</v>
      </c>
      <c r="AA897" s="1843" t="s">
        <v>104</v>
      </c>
      <c r="AB897" s="1843"/>
      <c r="AH897" s="1867"/>
      <c r="AK897" s="1868"/>
      <c r="AL897" s="1868"/>
    </row>
    <row r="898" spans="1:98" x14ac:dyDescent="0.25">
      <c r="A898" s="1866" t="s">
        <v>2110</v>
      </c>
      <c r="C898" s="1782" t="s">
        <v>1812</v>
      </c>
      <c r="D898" s="1762" t="s">
        <v>352</v>
      </c>
      <c r="E898" s="1762">
        <v>0</v>
      </c>
      <c r="F898" s="1762">
        <v>1</v>
      </c>
      <c r="G898" s="1762">
        <v>0</v>
      </c>
      <c r="H898" s="1762">
        <v>1</v>
      </c>
      <c r="I898" s="1783">
        <v>1</v>
      </c>
      <c r="J898" s="1783">
        <v>1</v>
      </c>
      <c r="L898" s="1764">
        <v>502.39</v>
      </c>
      <c r="N898" s="1764">
        <f>O898+Q898</f>
        <v>374.38</v>
      </c>
      <c r="O898" s="1764">
        <v>284.83</v>
      </c>
      <c r="P898" s="1850">
        <f>IF(N898&lt;=0,"",O898/N898)</f>
        <v>0.76080453015652538</v>
      </c>
      <c r="Q898" s="1764">
        <v>89.55</v>
      </c>
      <c r="R898" s="1850">
        <f>IF(N898&lt;=0,"",Q898/N898)</f>
        <v>0.23919546984347453</v>
      </c>
      <c r="S898" s="1807">
        <f>Q898/$S$1</f>
        <v>3.5819999999999999</v>
      </c>
      <c r="U898" s="1764">
        <f t="shared" si="198"/>
        <v>0</v>
      </c>
      <c r="V898" s="1764">
        <f t="shared" si="199"/>
        <v>0</v>
      </c>
      <c r="W898" s="1764">
        <f t="shared" si="200"/>
        <v>502.39</v>
      </c>
      <c r="X898" s="1768">
        <v>502.39</v>
      </c>
      <c r="Y898" s="1784">
        <v>616689</v>
      </c>
      <c r="Z898" s="1770">
        <v>42702</v>
      </c>
      <c r="AA898" s="1843" t="s">
        <v>104</v>
      </c>
      <c r="AB898" s="1843"/>
      <c r="AH898" s="1867"/>
      <c r="AK898" s="1868"/>
      <c r="AL898" s="1868"/>
    </row>
    <row r="899" spans="1:98" x14ac:dyDescent="0.25">
      <c r="A899" s="1866" t="s">
        <v>1807</v>
      </c>
      <c r="C899" s="1782" t="s">
        <v>1813</v>
      </c>
      <c r="D899" s="1762" t="s">
        <v>352</v>
      </c>
      <c r="E899" s="1762">
        <v>1</v>
      </c>
      <c r="F899" s="1762">
        <v>8</v>
      </c>
      <c r="G899" s="1762">
        <v>4</v>
      </c>
      <c r="H899" s="1762">
        <v>3</v>
      </c>
      <c r="I899" s="1783">
        <v>1</v>
      </c>
      <c r="J899" s="1783">
        <v>1</v>
      </c>
      <c r="L899" s="1764">
        <v>3314.87</v>
      </c>
      <c r="N899" s="1764">
        <f t="shared" si="194"/>
        <v>2552.12</v>
      </c>
      <c r="O899" s="1764">
        <v>2066.12</v>
      </c>
      <c r="P899" s="1850">
        <f t="shared" si="195"/>
        <v>0.80957008291146182</v>
      </c>
      <c r="Q899" s="1764">
        <v>486</v>
      </c>
      <c r="R899" s="1850">
        <f t="shared" si="196"/>
        <v>0.19042991708853815</v>
      </c>
      <c r="S899" s="1807">
        <f t="shared" si="197"/>
        <v>19.440000000000001</v>
      </c>
      <c r="U899" s="1764">
        <f t="shared" si="198"/>
        <v>0</v>
      </c>
      <c r="V899" s="1764">
        <f t="shared" si="199"/>
        <v>0</v>
      </c>
      <c r="W899" s="1764">
        <f t="shared" si="200"/>
        <v>3314.87</v>
      </c>
      <c r="X899" s="1768">
        <v>3314.87</v>
      </c>
      <c r="Y899" s="1784">
        <v>616690</v>
      </c>
      <c r="Z899" s="1770">
        <v>42702</v>
      </c>
      <c r="AA899" s="1843" t="s">
        <v>104</v>
      </c>
      <c r="AB899" s="1843"/>
      <c r="AH899" s="1867"/>
      <c r="AK899" s="1868"/>
      <c r="AL899" s="1868"/>
    </row>
    <row r="900" spans="1:98" x14ac:dyDescent="0.25">
      <c r="A900" s="1866" t="s">
        <v>2107</v>
      </c>
      <c r="C900" s="1782" t="s">
        <v>1814</v>
      </c>
      <c r="D900" s="1762" t="s">
        <v>352</v>
      </c>
      <c r="E900" s="1762">
        <v>0</v>
      </c>
      <c r="F900" s="1762">
        <v>1</v>
      </c>
      <c r="G900" s="1762">
        <v>0</v>
      </c>
      <c r="H900" s="1762">
        <v>1</v>
      </c>
      <c r="I900" s="1783">
        <v>1</v>
      </c>
      <c r="J900" s="1783">
        <v>1</v>
      </c>
      <c r="L900" s="1764">
        <v>508.37</v>
      </c>
      <c r="N900" s="1764">
        <f t="shared" si="194"/>
        <v>380.99</v>
      </c>
      <c r="O900" s="1764">
        <v>291.44</v>
      </c>
      <c r="P900" s="1850">
        <f t="shared" si="195"/>
        <v>0.76495446074700124</v>
      </c>
      <c r="Q900" s="1764">
        <v>89.55</v>
      </c>
      <c r="R900" s="1850">
        <f t="shared" si="196"/>
        <v>0.23504553925299876</v>
      </c>
      <c r="S900" s="1807">
        <f t="shared" si="197"/>
        <v>3.5819999999999999</v>
      </c>
      <c r="U900" s="1764">
        <f t="shared" si="198"/>
        <v>0</v>
      </c>
      <c r="V900" s="1764">
        <f t="shared" si="199"/>
        <v>0</v>
      </c>
      <c r="W900" s="1764">
        <f t="shared" si="200"/>
        <v>508.37</v>
      </c>
      <c r="X900" s="1768">
        <v>508.37</v>
      </c>
      <c r="Y900" s="1784">
        <v>616691</v>
      </c>
      <c r="Z900" s="1770">
        <v>42702</v>
      </c>
      <c r="AA900" s="1843" t="s">
        <v>104</v>
      </c>
      <c r="AB900" s="1843"/>
      <c r="AH900" s="1867"/>
      <c r="AK900" s="1868"/>
      <c r="AL900" s="1868"/>
    </row>
    <row r="901" spans="1:98" x14ac:dyDescent="0.25">
      <c r="A901" s="1866" t="s">
        <v>1808</v>
      </c>
      <c r="C901" s="1782" t="s">
        <v>1815</v>
      </c>
      <c r="D901" s="1762" t="s">
        <v>352</v>
      </c>
      <c r="E901" s="1762">
        <v>1</v>
      </c>
      <c r="F901" s="1762">
        <v>12</v>
      </c>
      <c r="G901" s="1762">
        <v>7</v>
      </c>
      <c r="H901" s="1762">
        <v>3</v>
      </c>
      <c r="I901" s="1783">
        <v>1</v>
      </c>
      <c r="J901" s="1783">
        <v>1</v>
      </c>
      <c r="L901" s="1764">
        <v>4321.22</v>
      </c>
      <c r="N901" s="1764">
        <f t="shared" si="194"/>
        <v>3373.14</v>
      </c>
      <c r="O901" s="1764">
        <v>2523.9899999999998</v>
      </c>
      <c r="P901" s="1850">
        <f t="shared" si="195"/>
        <v>0.74826126398548531</v>
      </c>
      <c r="Q901" s="1764">
        <v>849.15</v>
      </c>
      <c r="R901" s="1850">
        <f t="shared" si="196"/>
        <v>0.25173873601451469</v>
      </c>
      <c r="S901" s="1807">
        <f t="shared" si="197"/>
        <v>33.966000000000001</v>
      </c>
      <c r="U901" s="1764">
        <f t="shared" si="198"/>
        <v>0</v>
      </c>
      <c r="V901" s="1764">
        <f t="shared" si="199"/>
        <v>0</v>
      </c>
      <c r="W901" s="1764">
        <f t="shared" si="200"/>
        <v>4321.22</v>
      </c>
      <c r="X901" s="1768">
        <v>4321.22</v>
      </c>
      <c r="Y901" s="1784">
        <v>616682</v>
      </c>
      <c r="Z901" s="1770">
        <v>42702</v>
      </c>
      <c r="AA901" s="1843" t="s">
        <v>104</v>
      </c>
      <c r="AB901" s="1843"/>
      <c r="AH901" s="1867"/>
      <c r="AK901" s="1868"/>
      <c r="AL901" s="1868"/>
    </row>
    <row r="902" spans="1:98" x14ac:dyDescent="0.25">
      <c r="A902" s="1866" t="s">
        <v>2113</v>
      </c>
      <c r="C902" s="1782" t="s">
        <v>1816</v>
      </c>
      <c r="D902" s="1762" t="s">
        <v>352</v>
      </c>
      <c r="E902" s="1762">
        <v>0</v>
      </c>
      <c r="F902" s="1762">
        <v>1</v>
      </c>
      <c r="G902" s="1762">
        <v>0</v>
      </c>
      <c r="H902" s="1762">
        <v>1</v>
      </c>
      <c r="I902" s="1783">
        <v>1</v>
      </c>
      <c r="J902" s="1783">
        <v>1</v>
      </c>
      <c r="L902" s="1764">
        <v>502.39</v>
      </c>
      <c r="N902" s="1764">
        <f>O902+Q902</f>
        <v>380.99</v>
      </c>
      <c r="O902" s="1764">
        <v>291.44</v>
      </c>
      <c r="P902" s="1850">
        <f>IF(N902&lt;=0,"",O902/N902)</f>
        <v>0.76495446074700124</v>
      </c>
      <c r="Q902" s="1764">
        <v>89.55</v>
      </c>
      <c r="R902" s="1850">
        <f>IF(N902&lt;=0,"",Q902/N902)</f>
        <v>0.23504553925299876</v>
      </c>
      <c r="S902" s="1807">
        <f>Q902/$S$1</f>
        <v>3.5819999999999999</v>
      </c>
      <c r="U902" s="1764">
        <f>((1-I902)*O902)+((1-J902)*Q902)</f>
        <v>0</v>
      </c>
      <c r="V902" s="1764">
        <f>L902-W902</f>
        <v>0</v>
      </c>
      <c r="W902" s="1764">
        <f t="shared" si="200"/>
        <v>502.39</v>
      </c>
      <c r="X902" s="1768">
        <v>502.39</v>
      </c>
      <c r="Y902" s="1784">
        <v>616683</v>
      </c>
      <c r="Z902" s="1770">
        <v>42702</v>
      </c>
      <c r="AA902" s="1843" t="s">
        <v>104</v>
      </c>
      <c r="AB902" s="1843"/>
      <c r="AH902" s="1867"/>
      <c r="AK902" s="1868"/>
      <c r="AL902" s="1868"/>
    </row>
    <row r="903" spans="1:98" s="1936" customFormat="1" x14ac:dyDescent="0.25">
      <c r="A903" s="1866" t="s">
        <v>1817</v>
      </c>
      <c r="B903" s="1935"/>
      <c r="C903" s="1935" t="s">
        <v>1820</v>
      </c>
      <c r="D903" s="1936" t="s">
        <v>352</v>
      </c>
      <c r="E903" s="1936">
        <v>1</v>
      </c>
      <c r="F903" s="1936">
        <v>10</v>
      </c>
      <c r="G903" s="1936">
        <v>6</v>
      </c>
      <c r="H903" s="1936">
        <v>4</v>
      </c>
      <c r="I903" s="1937">
        <v>1</v>
      </c>
      <c r="J903" s="1937">
        <v>1</v>
      </c>
      <c r="K903" s="1948"/>
      <c r="L903" s="1938">
        <v>4128</v>
      </c>
      <c r="M903" s="1938"/>
      <c r="N903" s="1938">
        <f t="shared" si="194"/>
        <v>2951.31</v>
      </c>
      <c r="O903" s="1938">
        <v>2287.56</v>
      </c>
      <c r="P903" s="1939">
        <f t="shared" si="195"/>
        <v>0.7750998709047846</v>
      </c>
      <c r="Q903" s="1938">
        <v>663.75</v>
      </c>
      <c r="R903" s="1939">
        <f t="shared" si="196"/>
        <v>0.22490012909521534</v>
      </c>
      <c r="S903" s="1940">
        <f t="shared" si="197"/>
        <v>26.55</v>
      </c>
      <c r="T903" s="1941"/>
      <c r="U903" s="1938">
        <f t="shared" si="198"/>
        <v>0</v>
      </c>
      <c r="V903" s="1938">
        <f t="shared" si="199"/>
        <v>0</v>
      </c>
      <c r="W903" s="1764">
        <f t="shared" si="200"/>
        <v>4128</v>
      </c>
      <c r="X903" s="1887">
        <v>4099</v>
      </c>
      <c r="Y903" s="1780">
        <v>616679</v>
      </c>
      <c r="Z903" s="1942">
        <v>42702</v>
      </c>
      <c r="AA903" s="1847" t="s">
        <v>104</v>
      </c>
      <c r="AB903" s="1847"/>
      <c r="AC903" s="1938">
        <v>29</v>
      </c>
      <c r="AD903" s="1936">
        <v>616726</v>
      </c>
      <c r="AE903" s="1943">
        <v>42711</v>
      </c>
      <c r="AF903" s="1944" t="s">
        <v>104</v>
      </c>
      <c r="AG903" s="1944"/>
      <c r="AH903" s="1867"/>
      <c r="AI903" s="1780"/>
      <c r="AJ903" s="1780"/>
      <c r="AK903" s="1868"/>
      <c r="AL903" s="1868"/>
      <c r="AM903" s="1938"/>
      <c r="AP903" s="1944"/>
      <c r="AQ903" s="1944"/>
      <c r="AR903" s="1887"/>
      <c r="AS903" s="1780"/>
      <c r="AT903" s="1780"/>
      <c r="AU903" s="1847"/>
      <c r="AV903" s="1847"/>
      <c r="AW903" s="1938"/>
      <c r="AZ903" s="1944"/>
      <c r="BA903" s="1944"/>
      <c r="BB903" s="1780"/>
      <c r="BC903" s="1780"/>
      <c r="BD903" s="1780"/>
      <c r="BE903" s="1780"/>
      <c r="BF903" s="1780"/>
      <c r="BL903" s="1780"/>
      <c r="BM903" s="1780"/>
      <c r="BN903" s="1780"/>
      <c r="BO903" s="1780"/>
      <c r="BP903" s="1780"/>
      <c r="BV903" s="1780"/>
      <c r="BW903" s="1780"/>
      <c r="BX903" s="1780"/>
      <c r="BY903" s="1780"/>
      <c r="BZ903" s="1780"/>
      <c r="CF903" s="1780"/>
      <c r="CG903" s="1780"/>
      <c r="CH903" s="1780"/>
      <c r="CI903" s="1780"/>
      <c r="CJ903" s="1780"/>
      <c r="CP903" s="1780"/>
      <c r="CQ903" s="1780"/>
      <c r="CR903" s="1780"/>
      <c r="CS903" s="1780"/>
      <c r="CT903" s="1780"/>
    </row>
    <row r="904" spans="1:98" s="1936" customFormat="1" x14ac:dyDescent="0.25">
      <c r="A904" s="1866" t="s">
        <v>1818</v>
      </c>
      <c r="B904" s="1935"/>
      <c r="C904" s="1935" t="s">
        <v>1821</v>
      </c>
      <c r="D904" s="1936" t="s">
        <v>352</v>
      </c>
      <c r="E904" s="1936">
        <v>1</v>
      </c>
      <c r="F904" s="1936">
        <v>10</v>
      </c>
      <c r="G904" s="1936">
        <v>6</v>
      </c>
      <c r="H904" s="1936">
        <v>4</v>
      </c>
      <c r="I904" s="1937">
        <v>1</v>
      </c>
      <c r="J904" s="1937">
        <v>1</v>
      </c>
      <c r="K904" s="1948"/>
      <c r="L904" s="1938">
        <v>4128</v>
      </c>
      <c r="M904" s="1938"/>
      <c r="N904" s="1938">
        <f>O904+Q904</f>
        <v>2951.31</v>
      </c>
      <c r="O904" s="1938">
        <v>2287.56</v>
      </c>
      <c r="P904" s="1939">
        <f>IF(N904&lt;=0,"",O904/N904)</f>
        <v>0.7750998709047846</v>
      </c>
      <c r="Q904" s="1938">
        <v>663.75</v>
      </c>
      <c r="R904" s="1939">
        <f>IF(N904&lt;=0,"",Q904/N904)</f>
        <v>0.22490012909521534</v>
      </c>
      <c r="S904" s="1940">
        <f>Q904/$S$1</f>
        <v>26.55</v>
      </c>
      <c r="T904" s="1941"/>
      <c r="U904" s="1938">
        <f>((1-I904)*O904)+((1-J904)*Q904)</f>
        <v>0</v>
      </c>
      <c r="V904" s="1938">
        <f>L904-W904</f>
        <v>0</v>
      </c>
      <c r="W904" s="1764">
        <f t="shared" si="200"/>
        <v>4128</v>
      </c>
      <c r="X904" s="1887">
        <v>4099</v>
      </c>
      <c r="Y904" s="1780">
        <v>616681</v>
      </c>
      <c r="Z904" s="1942">
        <v>42702</v>
      </c>
      <c r="AA904" s="1847" t="s">
        <v>104</v>
      </c>
      <c r="AB904" s="1847"/>
      <c r="AC904" s="1938">
        <v>29</v>
      </c>
      <c r="AD904" s="1936">
        <v>626727</v>
      </c>
      <c r="AE904" s="1943">
        <v>42711</v>
      </c>
      <c r="AF904" s="1944" t="s">
        <v>104</v>
      </c>
      <c r="AG904" s="1944"/>
      <c r="AH904" s="1867"/>
      <c r="AI904" s="1780"/>
      <c r="AJ904" s="1780"/>
      <c r="AK904" s="1868"/>
      <c r="AL904" s="1868"/>
      <c r="AM904" s="1938"/>
      <c r="AP904" s="1944"/>
      <c r="AQ904" s="1944"/>
      <c r="AR904" s="1887"/>
      <c r="AS904" s="1780"/>
      <c r="AT904" s="1780"/>
      <c r="AU904" s="1847"/>
      <c r="AV904" s="1847"/>
      <c r="AW904" s="1938"/>
      <c r="AZ904" s="1944"/>
      <c r="BA904" s="1944"/>
      <c r="BB904" s="1780"/>
      <c r="BC904" s="1780"/>
      <c r="BD904" s="1780"/>
      <c r="BE904" s="1780"/>
      <c r="BF904" s="1780"/>
      <c r="BL904" s="1780"/>
      <c r="BM904" s="1780"/>
      <c r="BN904" s="1780"/>
      <c r="BO904" s="1780"/>
      <c r="BP904" s="1780"/>
      <c r="BV904" s="1780"/>
      <c r="BW904" s="1780"/>
      <c r="BX904" s="1780"/>
      <c r="BY904" s="1780"/>
      <c r="BZ904" s="1780"/>
      <c r="CF904" s="1780"/>
      <c r="CG904" s="1780"/>
      <c r="CH904" s="1780"/>
      <c r="CI904" s="1780"/>
      <c r="CJ904" s="1780"/>
      <c r="CP904" s="1780"/>
      <c r="CQ904" s="1780"/>
      <c r="CR904" s="1780"/>
      <c r="CS904" s="1780"/>
      <c r="CT904" s="1780"/>
    </row>
    <row r="905" spans="1:98" x14ac:dyDescent="0.25">
      <c r="A905" s="1866" t="s">
        <v>1819</v>
      </c>
      <c r="C905" s="1782" t="s">
        <v>1822</v>
      </c>
      <c r="D905" s="1762" t="s">
        <v>352</v>
      </c>
      <c r="E905" s="1762">
        <v>1</v>
      </c>
      <c r="F905" s="1762">
        <v>10</v>
      </c>
      <c r="G905" s="1762">
        <v>6</v>
      </c>
      <c r="H905" s="1762">
        <v>4</v>
      </c>
      <c r="I905" s="1783">
        <v>1</v>
      </c>
      <c r="J905" s="1783">
        <v>1</v>
      </c>
      <c r="L905" s="1764">
        <v>4128</v>
      </c>
      <c r="N905" s="1764">
        <f>O905+Q905</f>
        <v>2951.31</v>
      </c>
      <c r="O905" s="1764">
        <v>2287.56</v>
      </c>
      <c r="P905" s="1850">
        <f>IF(N905&lt;=0,"",O905/N905)</f>
        <v>0.7750998709047846</v>
      </c>
      <c r="Q905" s="1764">
        <v>663.75</v>
      </c>
      <c r="R905" s="1850">
        <f>IF(N905&lt;=0,"",Q905/N905)</f>
        <v>0.22490012909521534</v>
      </c>
      <c r="S905" s="1807">
        <f>Q905/$S$1</f>
        <v>26.55</v>
      </c>
      <c r="U905" s="1764">
        <f>((1-I905)*O905)+((1-J905)*Q905)</f>
        <v>0</v>
      </c>
      <c r="V905" s="1764">
        <f>L905-W905</f>
        <v>0</v>
      </c>
      <c r="W905" s="1764">
        <f t="shared" si="200"/>
        <v>4128</v>
      </c>
      <c r="X905" s="1768">
        <v>4128</v>
      </c>
      <c r="Y905" s="1784">
        <v>616680</v>
      </c>
      <c r="Z905" s="1770">
        <v>42702</v>
      </c>
      <c r="AA905" s="1843" t="s">
        <v>104</v>
      </c>
      <c r="AB905" s="1843"/>
      <c r="AH905" s="1867"/>
      <c r="AK905" s="1868"/>
      <c r="AL905" s="1868"/>
    </row>
    <row r="906" spans="1:98" x14ac:dyDescent="0.25">
      <c r="A906" s="1866">
        <v>2016599</v>
      </c>
      <c r="C906" s="1782" t="s">
        <v>1828</v>
      </c>
      <c r="D906" s="1762" t="s">
        <v>26</v>
      </c>
      <c r="E906" s="1762">
        <v>0</v>
      </c>
      <c r="F906" s="1762">
        <v>0</v>
      </c>
      <c r="G906" s="1762">
        <v>0</v>
      </c>
      <c r="H906" s="1762">
        <v>0</v>
      </c>
      <c r="I906" s="1783">
        <v>1</v>
      </c>
      <c r="J906" s="1783">
        <v>1</v>
      </c>
      <c r="L906" s="1764">
        <v>70</v>
      </c>
      <c r="N906" s="1764">
        <f t="shared" si="194"/>
        <v>35</v>
      </c>
      <c r="O906" s="1764">
        <v>35</v>
      </c>
      <c r="P906" s="1850">
        <f t="shared" si="195"/>
        <v>1</v>
      </c>
      <c r="Q906" s="1764">
        <v>0</v>
      </c>
      <c r="R906" s="1850">
        <f t="shared" si="196"/>
        <v>0</v>
      </c>
      <c r="S906" s="1807">
        <f t="shared" si="197"/>
        <v>0</v>
      </c>
      <c r="U906" s="1764">
        <f t="shared" si="198"/>
        <v>0</v>
      </c>
      <c r="V906" s="1764">
        <f t="shared" si="199"/>
        <v>0</v>
      </c>
      <c r="W906" s="1764">
        <f t="shared" si="200"/>
        <v>70</v>
      </c>
      <c r="X906" s="1768">
        <v>70</v>
      </c>
      <c r="Y906" s="1784">
        <v>616491</v>
      </c>
      <c r="Z906" s="1770">
        <v>42660</v>
      </c>
      <c r="AA906" s="1843" t="s">
        <v>104</v>
      </c>
      <c r="AB906" s="1843"/>
      <c r="AH906" s="1867"/>
      <c r="AK906" s="1868"/>
      <c r="AL906" s="1868"/>
    </row>
    <row r="907" spans="1:98" x14ac:dyDescent="0.25">
      <c r="A907" s="1866">
        <v>2016600</v>
      </c>
      <c r="C907" s="1782">
        <v>527816</v>
      </c>
      <c r="D907" s="1762" t="s">
        <v>26</v>
      </c>
      <c r="E907" s="1762">
        <v>1</v>
      </c>
      <c r="F907" s="1762">
        <v>10</v>
      </c>
      <c r="G907" s="1762">
        <v>5</v>
      </c>
      <c r="H907" s="1762">
        <v>3</v>
      </c>
      <c r="I907" s="1783">
        <v>1</v>
      </c>
      <c r="J907" s="1783">
        <v>1</v>
      </c>
      <c r="L907" s="1764">
        <v>3027.6</v>
      </c>
      <c r="N907" s="1764">
        <f t="shared" si="194"/>
        <v>2208.5700000000002</v>
      </c>
      <c r="O907" s="1764">
        <v>1703.22</v>
      </c>
      <c r="P907" s="1850">
        <f t="shared" si="195"/>
        <v>0.77118678601991331</v>
      </c>
      <c r="Q907" s="1764">
        <v>505.35</v>
      </c>
      <c r="R907" s="1850">
        <f t="shared" si="196"/>
        <v>0.22881321398008667</v>
      </c>
      <c r="S907" s="1807">
        <f t="shared" si="197"/>
        <v>20.214000000000002</v>
      </c>
      <c r="U907" s="1764">
        <f t="shared" si="198"/>
        <v>0</v>
      </c>
      <c r="V907" s="1764">
        <f t="shared" si="199"/>
        <v>0</v>
      </c>
      <c r="W907" s="1764">
        <f t="shared" si="200"/>
        <v>3027.6</v>
      </c>
      <c r="X907" s="1768">
        <v>3027.6</v>
      </c>
      <c r="Y907" s="1784">
        <v>616711</v>
      </c>
      <c r="Z907" s="1770">
        <v>42711</v>
      </c>
      <c r="AA907" s="1843" t="s">
        <v>104</v>
      </c>
      <c r="AB907" s="1843"/>
      <c r="AH907" s="1867"/>
      <c r="AK907" s="1868"/>
      <c r="AL907" s="1868"/>
    </row>
    <row r="908" spans="1:98" x14ac:dyDescent="0.25">
      <c r="A908" s="1866">
        <v>2016601</v>
      </c>
      <c r="C908" s="1782">
        <v>607016</v>
      </c>
      <c r="D908" s="1762" t="s">
        <v>26</v>
      </c>
      <c r="E908" s="1762">
        <v>1</v>
      </c>
      <c r="F908" s="1762">
        <v>13</v>
      </c>
      <c r="G908" s="1762">
        <v>5</v>
      </c>
      <c r="H908" s="1762">
        <v>4</v>
      </c>
      <c r="I908" s="1783">
        <v>1</v>
      </c>
      <c r="J908" s="1783">
        <v>1</v>
      </c>
      <c r="K908" s="1919" t="s">
        <v>115</v>
      </c>
      <c r="L908" s="1764">
        <v>6334.08</v>
      </c>
      <c r="N908" s="1764">
        <f t="shared" si="194"/>
        <v>4397.43</v>
      </c>
      <c r="O908" s="1764">
        <v>3355.23</v>
      </c>
      <c r="P908" s="1850">
        <f t="shared" si="195"/>
        <v>0.76299793288352513</v>
      </c>
      <c r="Q908" s="1764">
        <v>1042.2</v>
      </c>
      <c r="R908" s="1850">
        <f t="shared" si="196"/>
        <v>0.23700206711647484</v>
      </c>
      <c r="S908" s="1807">
        <f t="shared" si="197"/>
        <v>41.688000000000002</v>
      </c>
      <c r="U908" s="1764">
        <f t="shared" si="198"/>
        <v>0</v>
      </c>
      <c r="V908" s="1764">
        <f t="shared" si="199"/>
        <v>0</v>
      </c>
      <c r="W908" s="1764">
        <f t="shared" si="200"/>
        <v>6334.08</v>
      </c>
      <c r="X908" s="1768">
        <v>6158.33</v>
      </c>
      <c r="Y908" s="1784">
        <v>616547</v>
      </c>
      <c r="Z908" s="1770">
        <v>42671</v>
      </c>
      <c r="AA908" s="1843" t="s">
        <v>104</v>
      </c>
      <c r="AB908" s="1843"/>
      <c r="AC908" s="1764">
        <v>175.75</v>
      </c>
      <c r="AD908" s="1762">
        <v>616548</v>
      </c>
      <c r="AE908" s="1773">
        <v>42671</v>
      </c>
      <c r="AF908" s="1844" t="s">
        <v>104</v>
      </c>
      <c r="AH908" s="1867"/>
      <c r="AK908" s="1868"/>
      <c r="AL908" s="1868"/>
    </row>
    <row r="909" spans="1:98" x14ac:dyDescent="0.25">
      <c r="A909" s="1866">
        <v>2016602</v>
      </c>
      <c r="C909" s="1782">
        <v>519116</v>
      </c>
      <c r="D909" s="1762" t="s">
        <v>26</v>
      </c>
      <c r="E909" s="1762">
        <v>1</v>
      </c>
      <c r="F909" s="1762">
        <v>7</v>
      </c>
      <c r="G909" s="1762">
        <v>5</v>
      </c>
      <c r="H909" s="1762">
        <v>3</v>
      </c>
      <c r="I909" s="1783">
        <v>1</v>
      </c>
      <c r="J909" s="1783">
        <v>1</v>
      </c>
      <c r="L909" s="1764">
        <v>2288.16</v>
      </c>
      <c r="N909" s="1764">
        <f t="shared" si="194"/>
        <v>1510.13</v>
      </c>
      <c r="O909" s="1764">
        <v>1142.93</v>
      </c>
      <c r="P909" s="1850">
        <f t="shared" si="195"/>
        <v>0.7568421261745677</v>
      </c>
      <c r="Q909" s="1764">
        <v>367.2</v>
      </c>
      <c r="R909" s="1850">
        <f t="shared" si="196"/>
        <v>0.24315787382543222</v>
      </c>
      <c r="S909" s="1807">
        <f t="shared" si="197"/>
        <v>14.687999999999999</v>
      </c>
      <c r="U909" s="1764">
        <f t="shared" si="198"/>
        <v>0</v>
      </c>
      <c r="V909" s="1764">
        <f t="shared" si="199"/>
        <v>0</v>
      </c>
      <c r="W909" s="1764">
        <f t="shared" si="200"/>
        <v>2288.16</v>
      </c>
      <c r="X909" s="1768">
        <v>2337.4899999999998</v>
      </c>
      <c r="Y909" s="1784">
        <v>616549</v>
      </c>
      <c r="Z909" s="1770">
        <v>42671</v>
      </c>
      <c r="AA909" s="1843" t="s">
        <v>104</v>
      </c>
      <c r="AB909" s="1843"/>
      <c r="AC909" s="1764">
        <v>-49.33</v>
      </c>
      <c r="AD909" s="1762">
        <v>616610</v>
      </c>
      <c r="AE909" s="1773">
        <v>42685</v>
      </c>
      <c r="AF909" s="1844" t="s">
        <v>104</v>
      </c>
      <c r="AH909" s="1867"/>
      <c r="AK909" s="1868"/>
      <c r="AL909" s="1868"/>
    </row>
    <row r="910" spans="1:98" x14ac:dyDescent="0.25">
      <c r="A910" s="1866">
        <v>2016603</v>
      </c>
      <c r="C910" s="1782">
        <v>611116</v>
      </c>
      <c r="D910" s="1762" t="s">
        <v>26</v>
      </c>
      <c r="E910" s="1762">
        <v>1</v>
      </c>
      <c r="F910" s="1762">
        <v>8</v>
      </c>
      <c r="G910" s="1762">
        <v>5</v>
      </c>
      <c r="H910" s="1762">
        <v>3</v>
      </c>
      <c r="I910" s="1783">
        <v>1</v>
      </c>
      <c r="J910" s="1783">
        <v>1</v>
      </c>
      <c r="L910" s="1764">
        <v>2165.94</v>
      </c>
      <c r="N910" s="1764">
        <f t="shared" si="194"/>
        <v>1538.0900000000001</v>
      </c>
      <c r="O910" s="1764">
        <v>1143.44</v>
      </c>
      <c r="P910" s="1850">
        <f t="shared" si="195"/>
        <v>0.74341553485166667</v>
      </c>
      <c r="Q910" s="1764">
        <v>394.65</v>
      </c>
      <c r="R910" s="1850">
        <f t="shared" si="196"/>
        <v>0.25658446514833327</v>
      </c>
      <c r="S910" s="1807">
        <f t="shared" si="197"/>
        <v>15.786</v>
      </c>
      <c r="U910" s="1764">
        <f t="shared" si="198"/>
        <v>0</v>
      </c>
      <c r="V910" s="1764">
        <f t="shared" si="199"/>
        <v>0</v>
      </c>
      <c r="W910" s="1764">
        <f t="shared" si="200"/>
        <v>2165.94</v>
      </c>
      <c r="X910" s="1768">
        <v>2165.94</v>
      </c>
      <c r="Y910" s="1784">
        <v>616550</v>
      </c>
      <c r="Z910" s="1770">
        <v>42671</v>
      </c>
      <c r="AA910" s="1843" t="s">
        <v>104</v>
      </c>
      <c r="AB910" s="1843"/>
      <c r="AH910" s="1867"/>
      <c r="AK910" s="1868"/>
      <c r="AL910" s="1868"/>
    </row>
    <row r="911" spans="1:98" x14ac:dyDescent="0.25">
      <c r="A911" s="1955" t="s">
        <v>1831</v>
      </c>
      <c r="C911" s="1782" t="s">
        <v>1830</v>
      </c>
      <c r="D911" s="1762" t="s">
        <v>26</v>
      </c>
      <c r="E911" s="1762">
        <v>1</v>
      </c>
      <c r="F911" s="1762">
        <v>12</v>
      </c>
      <c r="G911" s="1762">
        <v>0</v>
      </c>
      <c r="H911" s="1762">
        <v>0</v>
      </c>
      <c r="I911" s="1783">
        <v>1</v>
      </c>
      <c r="J911" s="1783">
        <v>1</v>
      </c>
      <c r="L911" s="1764">
        <v>1272.5</v>
      </c>
      <c r="N911" s="1764">
        <f t="shared" si="194"/>
        <v>873.42000000000007</v>
      </c>
      <c r="O911" s="1764">
        <v>678.57</v>
      </c>
      <c r="P911" s="1850">
        <f t="shared" si="195"/>
        <v>0.7769114515353438</v>
      </c>
      <c r="Q911" s="1764">
        <v>194.85</v>
      </c>
      <c r="R911" s="1850">
        <f t="shared" si="196"/>
        <v>0.22308854846465614</v>
      </c>
      <c r="S911" s="1807">
        <f t="shared" si="197"/>
        <v>7.7939999999999996</v>
      </c>
      <c r="U911" s="1764">
        <f t="shared" si="198"/>
        <v>0</v>
      </c>
      <c r="V911" s="1764">
        <f t="shared" si="199"/>
        <v>0</v>
      </c>
      <c r="W911" s="1764">
        <f t="shared" si="200"/>
        <v>1272.5</v>
      </c>
      <c r="X911" s="1768">
        <v>1272.5</v>
      </c>
      <c r="Y911" s="1784">
        <v>616551</v>
      </c>
      <c r="Z911" s="1770">
        <v>42671</v>
      </c>
      <c r="AA911" s="1843" t="s">
        <v>104</v>
      </c>
      <c r="AB911" s="1843"/>
      <c r="AH911" s="1867"/>
      <c r="AK911" s="1868"/>
      <c r="AL911" s="1868"/>
    </row>
    <row r="912" spans="1:98" x14ac:dyDescent="0.25">
      <c r="A912" s="1866">
        <v>2016605</v>
      </c>
      <c r="C912" s="1782" t="s">
        <v>1832</v>
      </c>
      <c r="D912" s="1762" t="s">
        <v>26</v>
      </c>
      <c r="E912" s="1762">
        <v>0</v>
      </c>
      <c r="F912" s="1762">
        <v>0</v>
      </c>
      <c r="G912" s="1762">
        <v>0</v>
      </c>
      <c r="H912" s="1762">
        <v>0</v>
      </c>
      <c r="I912" s="1783">
        <v>1</v>
      </c>
      <c r="J912" s="1783">
        <v>1</v>
      </c>
      <c r="L912" s="1764">
        <v>45.65</v>
      </c>
      <c r="N912" s="1764">
        <f t="shared" si="194"/>
        <v>15.32</v>
      </c>
      <c r="O912" s="1764">
        <v>15.32</v>
      </c>
      <c r="P912" s="1850">
        <f t="shared" si="195"/>
        <v>1</v>
      </c>
      <c r="Q912" s="1764">
        <v>0</v>
      </c>
      <c r="R912" s="1850">
        <f t="shared" si="196"/>
        <v>0</v>
      </c>
      <c r="S912" s="1807">
        <f t="shared" si="197"/>
        <v>0</v>
      </c>
      <c r="U912" s="1764">
        <f t="shared" si="198"/>
        <v>0</v>
      </c>
      <c r="V912" s="1764">
        <f t="shared" si="199"/>
        <v>0</v>
      </c>
      <c r="W912" s="1764">
        <f t="shared" si="200"/>
        <v>45.65</v>
      </c>
      <c r="X912" s="1768">
        <v>45.65</v>
      </c>
      <c r="Y912" s="1784">
        <v>616616</v>
      </c>
      <c r="Z912" s="1770">
        <v>42692</v>
      </c>
      <c r="AA912" s="1843" t="s">
        <v>104</v>
      </c>
      <c r="AB912" s="1843"/>
      <c r="AH912" s="1867"/>
      <c r="AK912" s="1868"/>
      <c r="AL912" s="1868"/>
    </row>
    <row r="913" spans="1:53" x14ac:dyDescent="0.25">
      <c r="A913" s="1866">
        <v>2016606</v>
      </c>
      <c r="C913" s="1782" t="s">
        <v>1845</v>
      </c>
      <c r="D913" s="1762" t="s">
        <v>26</v>
      </c>
      <c r="E913" s="1762">
        <v>1</v>
      </c>
      <c r="F913" s="1762">
        <v>2</v>
      </c>
      <c r="G913" s="1762">
        <v>1</v>
      </c>
      <c r="H913" s="1762">
        <v>1</v>
      </c>
      <c r="I913" s="1783">
        <v>1</v>
      </c>
      <c r="J913" s="1783">
        <v>1</v>
      </c>
      <c r="L913" s="1764">
        <v>568.96</v>
      </c>
      <c r="N913" s="1764">
        <f t="shared" si="194"/>
        <v>434.11</v>
      </c>
      <c r="O913" s="1764">
        <v>306.76</v>
      </c>
      <c r="P913" s="1850">
        <f t="shared" si="195"/>
        <v>0.70664117389601711</v>
      </c>
      <c r="Q913" s="1764">
        <v>127.35</v>
      </c>
      <c r="R913" s="1850">
        <f t="shared" si="196"/>
        <v>0.29335882610398284</v>
      </c>
      <c r="S913" s="1807">
        <f t="shared" si="197"/>
        <v>5.0939999999999994</v>
      </c>
      <c r="U913" s="1764">
        <f t="shared" si="198"/>
        <v>0</v>
      </c>
      <c r="V913" s="1764">
        <f t="shared" si="199"/>
        <v>0</v>
      </c>
      <c r="W913" s="1764">
        <f t="shared" si="200"/>
        <v>568.96</v>
      </c>
      <c r="X913" s="1768">
        <v>568.96</v>
      </c>
      <c r="Y913" s="1784">
        <v>616552</v>
      </c>
      <c r="Z913" s="1770">
        <v>42671</v>
      </c>
      <c r="AA913" s="1843" t="s">
        <v>104</v>
      </c>
      <c r="AB913" s="1780"/>
      <c r="AC913" s="1762"/>
      <c r="AE913" s="1762"/>
      <c r="AF913" s="1762"/>
      <c r="AG913" s="1762"/>
      <c r="AH913" s="1780"/>
      <c r="AK913" s="1780"/>
      <c r="AL913" s="1780"/>
      <c r="AM913" s="1762"/>
      <c r="AP913" s="1762"/>
      <c r="AQ913" s="1762"/>
      <c r="AR913" s="1780"/>
      <c r="AS913" s="1780"/>
      <c r="AT913" s="1780"/>
      <c r="AU913" s="1780"/>
      <c r="AV913" s="1780"/>
      <c r="AW913" s="1762"/>
      <c r="AZ913" s="1762"/>
      <c r="BA913" s="1762"/>
    </row>
    <row r="914" spans="1:53" x14ac:dyDescent="0.25">
      <c r="A914" s="1866" t="s">
        <v>2014</v>
      </c>
      <c r="C914" s="1782" t="s">
        <v>2059</v>
      </c>
      <c r="D914" s="1762" t="s">
        <v>26</v>
      </c>
      <c r="E914" s="1762">
        <v>0</v>
      </c>
      <c r="F914" s="1762">
        <v>0</v>
      </c>
      <c r="G914" s="1762">
        <v>0</v>
      </c>
      <c r="H914" s="1762">
        <v>0</v>
      </c>
      <c r="I914" s="1783">
        <v>1</v>
      </c>
      <c r="J914" s="1783">
        <v>1</v>
      </c>
      <c r="L914" s="1764">
        <v>67.48</v>
      </c>
      <c r="O914" s="1764">
        <v>26.24</v>
      </c>
      <c r="P914" s="1850"/>
      <c r="R914" s="1850"/>
      <c r="V914" s="1764">
        <f>L914-W914</f>
        <v>0</v>
      </c>
      <c r="W914" s="1764">
        <f t="shared" si="200"/>
        <v>67.48</v>
      </c>
      <c r="X914" s="1768">
        <v>67.48</v>
      </c>
      <c r="Y914" s="1784">
        <v>616617</v>
      </c>
      <c r="Z914" s="1770">
        <v>42692</v>
      </c>
      <c r="AA914" s="1843" t="s">
        <v>104</v>
      </c>
      <c r="AB914" s="1780"/>
      <c r="AC914" s="1762"/>
      <c r="AE914" s="1762"/>
      <c r="AF914" s="1762"/>
      <c r="AG914" s="1762"/>
      <c r="AH914" s="1780"/>
      <c r="AK914" s="1780"/>
      <c r="AL914" s="1780"/>
      <c r="AM914" s="1762"/>
      <c r="AP914" s="1762"/>
      <c r="AQ914" s="1762"/>
      <c r="AR914" s="1780"/>
      <c r="AS914" s="1780"/>
      <c r="AT914" s="1780"/>
      <c r="AU914" s="1780"/>
      <c r="AV914" s="1780"/>
      <c r="AW914" s="1762"/>
      <c r="AZ914" s="1762"/>
      <c r="BA914" s="1762"/>
    </row>
    <row r="915" spans="1:53" x14ac:dyDescent="0.25">
      <c r="A915" s="1866">
        <v>2016607</v>
      </c>
      <c r="C915" s="1782" t="s">
        <v>1849</v>
      </c>
      <c r="D915" s="1762" t="s">
        <v>1330</v>
      </c>
      <c r="E915" s="1762">
        <v>1</v>
      </c>
      <c r="F915" s="1762">
        <v>9</v>
      </c>
      <c r="G915" s="1762">
        <v>6</v>
      </c>
      <c r="H915" s="1762">
        <v>1</v>
      </c>
      <c r="I915" s="1783">
        <v>1</v>
      </c>
      <c r="J915" s="1783">
        <v>1</v>
      </c>
      <c r="L915" s="1764">
        <v>2115.31</v>
      </c>
      <c r="N915" s="1764">
        <f t="shared" si="194"/>
        <v>1259.5</v>
      </c>
      <c r="O915" s="1764">
        <v>908.5</v>
      </c>
      <c r="P915" s="1850">
        <f t="shared" si="195"/>
        <v>0.72131798332671693</v>
      </c>
      <c r="Q915" s="1764">
        <v>351</v>
      </c>
      <c r="R915" s="1850">
        <f t="shared" si="196"/>
        <v>0.27868201667328307</v>
      </c>
      <c r="S915" s="1807">
        <f t="shared" si="197"/>
        <v>14.04</v>
      </c>
      <c r="U915" s="1764">
        <f t="shared" si="198"/>
        <v>0</v>
      </c>
      <c r="V915" s="1764">
        <f t="shared" si="199"/>
        <v>0</v>
      </c>
      <c r="W915" s="1764">
        <f t="shared" si="200"/>
        <v>2115.31</v>
      </c>
      <c r="X915" s="1768">
        <v>2115.31</v>
      </c>
      <c r="Y915" s="1784">
        <v>616668</v>
      </c>
      <c r="Z915" s="1770">
        <v>42702</v>
      </c>
      <c r="AA915" s="1843" t="s">
        <v>104</v>
      </c>
      <c r="AB915" s="1780"/>
      <c r="AC915" s="1762"/>
      <c r="AE915" s="1762"/>
      <c r="AF915" s="1762"/>
      <c r="AG915" s="1762"/>
      <c r="AH915" s="1780"/>
      <c r="AK915" s="1780"/>
      <c r="AL915" s="1780"/>
      <c r="AM915" s="1762"/>
      <c r="AP915" s="1762"/>
      <c r="AQ915" s="1762"/>
      <c r="AR915" s="1780"/>
      <c r="AS915" s="1780"/>
      <c r="AT915" s="1780"/>
      <c r="AU915" s="1780"/>
      <c r="AV915" s="1780"/>
      <c r="AW915" s="1762"/>
      <c r="AZ915" s="1762"/>
      <c r="BA915" s="1762"/>
    </row>
    <row r="916" spans="1:53" x14ac:dyDescent="0.25">
      <c r="A916" s="1866">
        <v>2016608</v>
      </c>
      <c r="C916" s="1782" t="s">
        <v>1850</v>
      </c>
      <c r="D916" s="1762" t="s">
        <v>1330</v>
      </c>
      <c r="E916" s="1762">
        <v>1</v>
      </c>
      <c r="F916" s="1762">
        <v>9</v>
      </c>
      <c r="G916" s="1762">
        <v>6</v>
      </c>
      <c r="H916" s="1762">
        <v>2</v>
      </c>
      <c r="I916" s="1783">
        <v>1</v>
      </c>
      <c r="J916" s="1783">
        <v>1</v>
      </c>
      <c r="L916" s="1764">
        <v>2360.85</v>
      </c>
      <c r="N916" s="1764">
        <f t="shared" si="194"/>
        <v>1399</v>
      </c>
      <c r="O916" s="1764">
        <v>994</v>
      </c>
      <c r="P916" s="1850">
        <f t="shared" si="195"/>
        <v>0.71050750536097207</v>
      </c>
      <c r="Q916" s="1764">
        <v>405</v>
      </c>
      <c r="R916" s="1850">
        <f t="shared" si="196"/>
        <v>0.28949249463902788</v>
      </c>
      <c r="S916" s="1807">
        <f t="shared" si="197"/>
        <v>16.2</v>
      </c>
      <c r="U916" s="1764">
        <f t="shared" si="198"/>
        <v>0</v>
      </c>
      <c r="V916" s="1764">
        <f t="shared" si="199"/>
        <v>0</v>
      </c>
      <c r="W916" s="1764">
        <f t="shared" si="200"/>
        <v>2360.85</v>
      </c>
      <c r="X916" s="1768">
        <v>2360.85</v>
      </c>
      <c r="Y916" s="1784">
        <v>616669</v>
      </c>
      <c r="Z916" s="1770">
        <v>42702</v>
      </c>
      <c r="AA916" s="1843" t="s">
        <v>104</v>
      </c>
      <c r="AB916" s="1780"/>
      <c r="AC916" s="1762"/>
      <c r="AE916" s="1762"/>
      <c r="AF916" s="1762"/>
      <c r="AG916" s="1762"/>
      <c r="AH916" s="1780"/>
      <c r="AK916" s="1780"/>
      <c r="AL916" s="1780"/>
      <c r="AM916" s="1762"/>
      <c r="AP916" s="1762"/>
      <c r="AQ916" s="1762"/>
      <c r="AR916" s="1780"/>
      <c r="AS916" s="1780"/>
      <c r="AT916" s="1780"/>
      <c r="AU916" s="1780"/>
      <c r="AV916" s="1780"/>
      <c r="AW916" s="1762"/>
      <c r="AZ916" s="1762"/>
      <c r="BA916" s="1762"/>
    </row>
    <row r="917" spans="1:53" x14ac:dyDescent="0.25">
      <c r="A917" s="1866">
        <v>2016609</v>
      </c>
      <c r="C917" s="1782" t="s">
        <v>1851</v>
      </c>
      <c r="D917" s="1762" t="s">
        <v>352</v>
      </c>
      <c r="E917" s="1762">
        <v>1</v>
      </c>
      <c r="F917" s="1762">
        <v>8</v>
      </c>
      <c r="G917" s="1762">
        <v>5</v>
      </c>
      <c r="H917" s="1762">
        <v>3</v>
      </c>
      <c r="I917" s="1783">
        <v>1</v>
      </c>
      <c r="J917" s="1783">
        <v>1</v>
      </c>
      <c r="L917" s="1764">
        <v>3054.88</v>
      </c>
      <c r="N917" s="1764">
        <f t="shared" si="194"/>
        <v>2248.0700000000002</v>
      </c>
      <c r="O917" s="1764">
        <v>1742.72</v>
      </c>
      <c r="P917" s="1850">
        <f t="shared" si="195"/>
        <v>0.77520717771243774</v>
      </c>
      <c r="Q917" s="1764">
        <v>505.35</v>
      </c>
      <c r="R917" s="1850">
        <f t="shared" si="196"/>
        <v>0.22479282228756223</v>
      </c>
      <c r="S917" s="1807">
        <f t="shared" si="197"/>
        <v>20.214000000000002</v>
      </c>
      <c r="U917" s="1764">
        <f t="shared" si="198"/>
        <v>0</v>
      </c>
      <c r="V917" s="1764">
        <f t="shared" si="199"/>
        <v>0</v>
      </c>
      <c r="W917" s="1764">
        <f t="shared" si="200"/>
        <v>3054.88</v>
      </c>
      <c r="X917" s="1768">
        <v>3054.88</v>
      </c>
      <c r="Y917" s="1784">
        <v>616696</v>
      </c>
      <c r="Z917" s="1770">
        <v>42702</v>
      </c>
      <c r="AA917" s="1843" t="s">
        <v>104</v>
      </c>
      <c r="AB917" s="1780"/>
      <c r="AC917" s="1762"/>
      <c r="AE917" s="1762"/>
      <c r="AF917" s="1762"/>
      <c r="AG917" s="1762"/>
      <c r="AH917" s="1780"/>
      <c r="AK917" s="1780"/>
      <c r="AL917" s="1780"/>
      <c r="AM917" s="1762"/>
      <c r="AP917" s="1762"/>
      <c r="AQ917" s="1762"/>
      <c r="AR917" s="1780"/>
      <c r="AS917" s="1780"/>
      <c r="AT917" s="1780"/>
      <c r="AU917" s="1780"/>
      <c r="AV917" s="1780"/>
      <c r="AW917" s="1762"/>
      <c r="AZ917" s="1762"/>
      <c r="BA917" s="1762"/>
    </row>
    <row r="918" spans="1:53" x14ac:dyDescent="0.25">
      <c r="A918" s="1866">
        <v>2016610</v>
      </c>
      <c r="C918" s="1782" t="s">
        <v>1852</v>
      </c>
      <c r="D918" s="1762" t="s">
        <v>352</v>
      </c>
      <c r="E918" s="1762">
        <v>1</v>
      </c>
      <c r="F918" s="1762">
        <v>1</v>
      </c>
      <c r="G918" s="1762">
        <v>0</v>
      </c>
      <c r="H918" s="1762">
        <v>1</v>
      </c>
      <c r="I918" s="1783">
        <v>1</v>
      </c>
      <c r="J918" s="1783">
        <v>1</v>
      </c>
      <c r="L918" s="1764">
        <v>515.94000000000005</v>
      </c>
      <c r="N918" s="1764">
        <f t="shared" si="194"/>
        <v>378.22</v>
      </c>
      <c r="O918" s="1764">
        <v>276.97000000000003</v>
      </c>
      <c r="P918" s="1850">
        <f t="shared" si="195"/>
        <v>0.73229866215430173</v>
      </c>
      <c r="Q918" s="1764">
        <v>101.25</v>
      </c>
      <c r="R918" s="1850">
        <f t="shared" si="196"/>
        <v>0.26770133784569827</v>
      </c>
      <c r="S918" s="1807">
        <f t="shared" si="197"/>
        <v>4.05</v>
      </c>
      <c r="U918" s="1764">
        <f t="shared" si="198"/>
        <v>0</v>
      </c>
      <c r="V918" s="1764">
        <f t="shared" si="199"/>
        <v>0</v>
      </c>
      <c r="W918" s="1764">
        <f t="shared" si="200"/>
        <v>515.94000000000005</v>
      </c>
      <c r="X918" s="1768">
        <v>515.94000000000005</v>
      </c>
      <c r="Y918" s="1784">
        <v>616697</v>
      </c>
      <c r="Z918" s="1770">
        <v>42702</v>
      </c>
      <c r="AA918" s="1843" t="s">
        <v>104</v>
      </c>
      <c r="AB918" s="1780"/>
      <c r="AC918" s="1762"/>
      <c r="AE918" s="1762"/>
      <c r="AF918" s="1762"/>
      <c r="AG918" s="1762"/>
      <c r="AH918" s="1780"/>
      <c r="AK918" s="1780"/>
      <c r="AL918" s="1780"/>
      <c r="AM918" s="1762"/>
      <c r="AP918" s="1762"/>
      <c r="AQ918" s="1762"/>
      <c r="AR918" s="1780"/>
      <c r="AS918" s="1780"/>
      <c r="AT918" s="1780"/>
      <c r="AU918" s="1780"/>
      <c r="AV918" s="1780"/>
      <c r="AW918" s="1762"/>
      <c r="AZ918" s="1762"/>
      <c r="BA918" s="1762"/>
    </row>
    <row r="919" spans="1:53" x14ac:dyDescent="0.25">
      <c r="A919" s="1866">
        <v>2016611</v>
      </c>
      <c r="C919" s="1782" t="s">
        <v>1853</v>
      </c>
      <c r="D919" s="1762" t="s">
        <v>352</v>
      </c>
      <c r="E919" s="1762">
        <v>1</v>
      </c>
      <c r="F919" s="1762">
        <v>10</v>
      </c>
      <c r="G919" s="1762">
        <v>6</v>
      </c>
      <c r="H919" s="1762">
        <v>3</v>
      </c>
      <c r="I919" s="1783">
        <v>1</v>
      </c>
      <c r="J919" s="1783">
        <v>1</v>
      </c>
      <c r="L919" s="1764">
        <v>2869.54</v>
      </c>
      <c r="N919" s="1764">
        <f t="shared" si="194"/>
        <v>2145.25</v>
      </c>
      <c r="O919" s="1764">
        <v>1618.75</v>
      </c>
      <c r="P919" s="1850">
        <f t="shared" si="195"/>
        <v>0.75457405896748631</v>
      </c>
      <c r="Q919" s="1764">
        <v>526.5</v>
      </c>
      <c r="R919" s="1850">
        <f t="shared" si="196"/>
        <v>0.24542594103251369</v>
      </c>
      <c r="S919" s="1807">
        <f t="shared" si="197"/>
        <v>21.06</v>
      </c>
      <c r="U919" s="1764">
        <f t="shared" si="198"/>
        <v>0</v>
      </c>
      <c r="V919" s="1764">
        <f t="shared" si="199"/>
        <v>0</v>
      </c>
      <c r="W919" s="1764">
        <f t="shared" si="200"/>
        <v>2869.54</v>
      </c>
      <c r="X919" s="1768">
        <v>2869.54</v>
      </c>
      <c r="Y919" s="1784">
        <v>616698</v>
      </c>
      <c r="Z919" s="1770">
        <v>42702</v>
      </c>
      <c r="AA919" s="1843" t="s">
        <v>104</v>
      </c>
      <c r="AB919" s="1780"/>
      <c r="AC919" s="1762"/>
      <c r="AE919" s="1762"/>
      <c r="AF919" s="1762"/>
      <c r="AG919" s="1762"/>
      <c r="AH919" s="1780"/>
      <c r="AK919" s="1780"/>
      <c r="AL919" s="1780"/>
      <c r="AM919" s="1762"/>
      <c r="AP919" s="1762"/>
      <c r="AQ919" s="1762"/>
      <c r="AR919" s="1780"/>
      <c r="AS919" s="1780"/>
      <c r="AT919" s="1780"/>
      <c r="AU919" s="1780"/>
      <c r="AV919" s="1780"/>
      <c r="AW919" s="1762"/>
      <c r="AZ919" s="1762"/>
      <c r="BA919" s="1762"/>
    </row>
    <row r="920" spans="1:53" x14ac:dyDescent="0.25">
      <c r="A920" s="1866">
        <v>2016612</v>
      </c>
      <c r="C920" s="1782" t="s">
        <v>1854</v>
      </c>
      <c r="D920" s="1762" t="s">
        <v>352</v>
      </c>
      <c r="E920" s="1762">
        <v>1</v>
      </c>
      <c r="F920" s="1762">
        <v>8</v>
      </c>
      <c r="G920" s="1762">
        <v>5</v>
      </c>
      <c r="H920" s="1762">
        <v>3</v>
      </c>
      <c r="I920" s="1783">
        <v>1</v>
      </c>
      <c r="J920" s="1783">
        <v>1</v>
      </c>
      <c r="L920" s="1764">
        <v>2424.3200000000002</v>
      </c>
      <c r="N920" s="1764">
        <f t="shared" si="194"/>
        <v>1831.63</v>
      </c>
      <c r="O920" s="1764">
        <v>1394.68</v>
      </c>
      <c r="P920" s="1850">
        <f t="shared" si="195"/>
        <v>0.76144199428923964</v>
      </c>
      <c r="Q920" s="1764">
        <v>436.95</v>
      </c>
      <c r="R920" s="1850">
        <f t="shared" si="196"/>
        <v>0.23855800571076033</v>
      </c>
      <c r="S920" s="1807">
        <f t="shared" si="197"/>
        <v>17.477999999999998</v>
      </c>
      <c r="U920" s="1764">
        <f t="shared" si="198"/>
        <v>0</v>
      </c>
      <c r="V920" s="1764">
        <f t="shared" si="199"/>
        <v>0</v>
      </c>
      <c r="W920" s="1764">
        <f t="shared" si="200"/>
        <v>2424.3200000000002</v>
      </c>
      <c r="X920" s="1768">
        <v>2424.3200000000002</v>
      </c>
      <c r="Y920" s="1784">
        <v>616699</v>
      </c>
      <c r="Z920" s="1770">
        <v>42702</v>
      </c>
      <c r="AA920" s="1843" t="s">
        <v>104</v>
      </c>
      <c r="AB920" s="1780"/>
      <c r="AC920" s="1762"/>
      <c r="AE920" s="1762"/>
      <c r="AF920" s="1762"/>
      <c r="AG920" s="1762"/>
      <c r="AH920" s="1780"/>
      <c r="AK920" s="1780"/>
      <c r="AL920" s="1780"/>
      <c r="AM920" s="1762"/>
      <c r="AP920" s="1762"/>
      <c r="AQ920" s="1762"/>
      <c r="AR920" s="1780"/>
      <c r="AS920" s="1780"/>
      <c r="AT920" s="1780"/>
      <c r="AU920" s="1780"/>
      <c r="AV920" s="1780"/>
      <c r="AW920" s="1762"/>
      <c r="AZ920" s="1762"/>
      <c r="BA920" s="1762"/>
    </row>
    <row r="921" spans="1:53" x14ac:dyDescent="0.25">
      <c r="A921" s="1955" t="s">
        <v>1899</v>
      </c>
      <c r="C921" s="1782" t="s">
        <v>1855</v>
      </c>
      <c r="D921" s="1762" t="s">
        <v>352</v>
      </c>
      <c r="E921" s="1762">
        <v>1</v>
      </c>
      <c r="F921" s="1762">
        <v>12</v>
      </c>
      <c r="G921" s="1762">
        <v>0</v>
      </c>
      <c r="H921" s="1762">
        <v>0</v>
      </c>
      <c r="I921" s="1783">
        <v>1</v>
      </c>
      <c r="J921" s="1783">
        <v>1</v>
      </c>
      <c r="L921" s="1764">
        <v>1400.4</v>
      </c>
      <c r="N921" s="1764">
        <f t="shared" si="194"/>
        <v>964.98</v>
      </c>
      <c r="O921" s="1764">
        <v>760.68</v>
      </c>
      <c r="P921" s="1850">
        <f t="shared" si="195"/>
        <v>0.78828576758067515</v>
      </c>
      <c r="Q921" s="1764">
        <v>204.3</v>
      </c>
      <c r="R921" s="1850">
        <f t="shared" si="196"/>
        <v>0.21171423241932477</v>
      </c>
      <c r="S921" s="1807">
        <f t="shared" si="197"/>
        <v>8.1720000000000006</v>
      </c>
      <c r="U921" s="1764">
        <f t="shared" si="198"/>
        <v>0</v>
      </c>
      <c r="V921" s="1764">
        <f t="shared" si="199"/>
        <v>0</v>
      </c>
      <c r="W921" s="1764">
        <f t="shared" si="200"/>
        <v>1400.4</v>
      </c>
      <c r="X921" s="1768">
        <v>1400.4</v>
      </c>
      <c r="Y921" s="1784">
        <v>616700</v>
      </c>
      <c r="Z921" s="1770">
        <v>42702</v>
      </c>
      <c r="AA921" s="1843" t="s">
        <v>104</v>
      </c>
      <c r="AB921" s="1780"/>
      <c r="AC921" s="1762"/>
      <c r="AE921" s="1762"/>
      <c r="AF921" s="1762"/>
      <c r="AG921" s="1762"/>
      <c r="AH921" s="1780"/>
      <c r="AK921" s="1780"/>
      <c r="AL921" s="1780"/>
      <c r="AM921" s="1762"/>
      <c r="AP921" s="1762"/>
      <c r="AQ921" s="1762"/>
      <c r="AR921" s="1780"/>
      <c r="AS921" s="1780"/>
      <c r="AT921" s="1780"/>
      <c r="AU921" s="1780"/>
      <c r="AV921" s="1780"/>
      <c r="AW921" s="1762"/>
      <c r="AZ921" s="1762"/>
      <c r="BA921" s="1762"/>
    </row>
    <row r="922" spans="1:53" x14ac:dyDescent="0.25">
      <c r="A922" s="1955" t="s">
        <v>1900</v>
      </c>
      <c r="C922" s="1782" t="s">
        <v>1856</v>
      </c>
      <c r="D922" s="1762" t="s">
        <v>352</v>
      </c>
      <c r="E922" s="1762">
        <v>1</v>
      </c>
      <c r="F922" s="1762">
        <v>17</v>
      </c>
      <c r="G922" s="1762">
        <v>0</v>
      </c>
      <c r="H922" s="1762">
        <v>0</v>
      </c>
      <c r="I922" s="1783">
        <v>1</v>
      </c>
      <c r="J922" s="1783">
        <v>1</v>
      </c>
      <c r="L922" s="1764">
        <v>2052.0100000000002</v>
      </c>
      <c r="N922" s="1764">
        <f t="shared" si="194"/>
        <v>1408.3000000000002</v>
      </c>
      <c r="O922" s="1764">
        <v>1121.2</v>
      </c>
      <c r="P922" s="1850">
        <f t="shared" si="195"/>
        <v>0.7961371866789746</v>
      </c>
      <c r="Q922" s="1764">
        <v>287.10000000000002</v>
      </c>
      <c r="R922" s="1850">
        <f t="shared" si="196"/>
        <v>0.20386281332102535</v>
      </c>
      <c r="S922" s="1807">
        <f t="shared" si="197"/>
        <v>11.484000000000002</v>
      </c>
      <c r="U922" s="1764">
        <f t="shared" si="198"/>
        <v>0</v>
      </c>
      <c r="V922" s="1764">
        <f t="shared" si="199"/>
        <v>0</v>
      </c>
      <c r="W922" s="1764">
        <f t="shared" si="200"/>
        <v>2052.0100000000002</v>
      </c>
      <c r="X922" s="1768">
        <v>2052.0100000000002</v>
      </c>
      <c r="Y922" s="1784">
        <v>616701</v>
      </c>
      <c r="Z922" s="1770">
        <v>42702</v>
      </c>
      <c r="AA922" s="1843" t="s">
        <v>104</v>
      </c>
      <c r="AB922" s="1780"/>
      <c r="AC922" s="1762"/>
      <c r="AE922" s="1762"/>
      <c r="AF922" s="1762"/>
      <c r="AG922" s="1762"/>
      <c r="AH922" s="1780"/>
      <c r="AK922" s="1780"/>
      <c r="AL922" s="1780"/>
      <c r="AM922" s="1762"/>
      <c r="AP922" s="1762"/>
      <c r="AQ922" s="1762"/>
      <c r="AR922" s="1780"/>
      <c r="AS922" s="1780"/>
      <c r="AT922" s="1780"/>
      <c r="AU922" s="1780"/>
      <c r="AV922" s="1780"/>
      <c r="AW922" s="1762"/>
      <c r="AZ922" s="1762"/>
      <c r="BA922" s="1762"/>
    </row>
    <row r="923" spans="1:53" x14ac:dyDescent="0.25">
      <c r="A923" s="1955" t="s">
        <v>1901</v>
      </c>
      <c r="C923" s="1782" t="s">
        <v>1857</v>
      </c>
      <c r="D923" s="1762" t="s">
        <v>352</v>
      </c>
      <c r="E923" s="1762">
        <v>1</v>
      </c>
      <c r="F923" s="1762">
        <v>13</v>
      </c>
      <c r="G923" s="1762">
        <v>0</v>
      </c>
      <c r="H923" s="1762">
        <v>0</v>
      </c>
      <c r="I923" s="1783">
        <v>1</v>
      </c>
      <c r="J923" s="1783">
        <v>1</v>
      </c>
      <c r="L923" s="1764">
        <v>1439.23</v>
      </c>
      <c r="N923" s="1764">
        <f t="shared" si="194"/>
        <v>983.74</v>
      </c>
      <c r="O923" s="1764">
        <v>767.74</v>
      </c>
      <c r="P923" s="1850">
        <f t="shared" si="195"/>
        <v>0.78042978835871268</v>
      </c>
      <c r="Q923" s="1764">
        <v>216</v>
      </c>
      <c r="R923" s="1850">
        <f t="shared" si="196"/>
        <v>0.21957021164128732</v>
      </c>
      <c r="S923" s="1807">
        <f t="shared" si="197"/>
        <v>8.64</v>
      </c>
      <c r="U923" s="1764">
        <f t="shared" si="198"/>
        <v>0</v>
      </c>
      <c r="V923" s="1764">
        <f t="shared" si="199"/>
        <v>0</v>
      </c>
      <c r="W923" s="1764">
        <f t="shared" si="200"/>
        <v>1439.23</v>
      </c>
      <c r="X923" s="1768">
        <v>1439.23</v>
      </c>
      <c r="Y923" s="1784">
        <v>616702</v>
      </c>
      <c r="Z923" s="1770">
        <v>42702</v>
      </c>
      <c r="AA923" s="1843" t="s">
        <v>104</v>
      </c>
      <c r="AB923" s="1780"/>
      <c r="AC923" s="1762"/>
      <c r="AE923" s="1762"/>
      <c r="AF923" s="1762"/>
      <c r="AG923" s="1762"/>
      <c r="AH923" s="1780"/>
      <c r="AK923" s="1780"/>
      <c r="AL923" s="1780"/>
      <c r="AM923" s="1762"/>
      <c r="AP923" s="1762"/>
      <c r="AQ923" s="1762"/>
      <c r="AR923" s="1780"/>
      <c r="AS923" s="1780"/>
      <c r="AT923" s="1780"/>
      <c r="AU923" s="1780"/>
      <c r="AV923" s="1780"/>
      <c r="AW923" s="1762"/>
      <c r="AZ923" s="1762"/>
      <c r="BA923" s="1762"/>
    </row>
    <row r="924" spans="1:53" x14ac:dyDescent="0.25">
      <c r="A924" s="1866">
        <v>2016616</v>
      </c>
      <c r="C924" s="1782" t="s">
        <v>1858</v>
      </c>
      <c r="D924" s="1762" t="s">
        <v>471</v>
      </c>
      <c r="E924" s="1762">
        <v>2</v>
      </c>
      <c r="F924" s="1762">
        <v>16</v>
      </c>
      <c r="G924" s="1762">
        <v>10</v>
      </c>
      <c r="H924" s="1762">
        <v>6</v>
      </c>
      <c r="I924" s="1783">
        <v>1</v>
      </c>
      <c r="J924" s="1783">
        <v>1</v>
      </c>
      <c r="L924" s="1764">
        <v>5432.72</v>
      </c>
      <c r="N924" s="1764">
        <f t="shared" si="194"/>
        <v>3631.09</v>
      </c>
      <c r="O924" s="1764">
        <v>2720.3</v>
      </c>
      <c r="P924" s="1850">
        <f t="shared" si="195"/>
        <v>0.74916898231660467</v>
      </c>
      <c r="Q924" s="1764">
        <v>910.79</v>
      </c>
      <c r="R924" s="1850">
        <f t="shared" si="196"/>
        <v>0.25083101768339533</v>
      </c>
      <c r="S924" s="1807">
        <f t="shared" si="197"/>
        <v>36.431599999999996</v>
      </c>
      <c r="U924" s="1764">
        <f t="shared" si="198"/>
        <v>0</v>
      </c>
      <c r="V924" s="1764">
        <f t="shared" si="199"/>
        <v>0</v>
      </c>
      <c r="W924" s="1764">
        <f t="shared" si="200"/>
        <v>5432.72</v>
      </c>
      <c r="X924" s="1768">
        <v>5432.72</v>
      </c>
      <c r="Y924" s="1784">
        <v>616672</v>
      </c>
      <c r="Z924" s="1770">
        <v>42702</v>
      </c>
      <c r="AA924" s="1843" t="s">
        <v>104</v>
      </c>
      <c r="AB924" s="1780"/>
      <c r="AC924" s="1762"/>
      <c r="AE924" s="1762"/>
      <c r="AF924" s="1762"/>
      <c r="AG924" s="1762"/>
      <c r="AH924" s="1780"/>
      <c r="AK924" s="1780"/>
      <c r="AL924" s="1780"/>
      <c r="AM924" s="1762"/>
      <c r="AP924" s="1762"/>
      <c r="AQ924" s="1762"/>
      <c r="AR924" s="1780"/>
      <c r="AS924" s="1780"/>
      <c r="AT924" s="1780"/>
      <c r="AU924" s="1780"/>
      <c r="AV924" s="1780"/>
      <c r="AW924" s="1762"/>
      <c r="AZ924" s="1762"/>
      <c r="BA924" s="1762"/>
    </row>
    <row r="925" spans="1:53" x14ac:dyDescent="0.25">
      <c r="A925" s="1866" t="s">
        <v>1860</v>
      </c>
      <c r="C925" s="1782">
        <v>596316</v>
      </c>
      <c r="D925" s="1762" t="s">
        <v>26</v>
      </c>
      <c r="E925" s="1762">
        <v>1</v>
      </c>
      <c r="F925" s="1762">
        <v>8</v>
      </c>
      <c r="G925" s="1762">
        <v>5</v>
      </c>
      <c r="H925" s="1762">
        <v>2</v>
      </c>
      <c r="I925" s="1783">
        <v>1</v>
      </c>
      <c r="J925" s="1783">
        <v>1</v>
      </c>
      <c r="K925" s="1919" t="s">
        <v>1078</v>
      </c>
      <c r="L925" s="1764">
        <v>5531</v>
      </c>
      <c r="M925" s="1764">
        <v>5405</v>
      </c>
      <c r="N925" s="1764">
        <f>O925+Q925</f>
        <v>4101.84</v>
      </c>
      <c r="O925" s="1764">
        <v>3534.84</v>
      </c>
      <c r="P925" s="1850">
        <f>IF(N925&lt;=0,"",O925/N925)</f>
        <v>0.8617693522906793</v>
      </c>
      <c r="Q925" s="1764">
        <v>567</v>
      </c>
      <c r="R925" s="1850">
        <f>IF(N925&lt;=0,"",Q925/N925)</f>
        <v>0.1382306477093207</v>
      </c>
      <c r="S925" s="1807">
        <f>Q925/$S$1</f>
        <v>22.68</v>
      </c>
      <c r="U925" s="1764">
        <f>((1-I925)*O925)+((1-J925)*Q925)</f>
        <v>0</v>
      </c>
      <c r="V925" s="1764">
        <f>L925-W925</f>
        <v>0</v>
      </c>
      <c r="W925" s="1764">
        <f t="shared" si="200"/>
        <v>5531</v>
      </c>
      <c r="X925" s="1768">
        <v>5531</v>
      </c>
      <c r="Y925" s="1784">
        <v>616553</v>
      </c>
      <c r="Z925" s="1770">
        <v>42671</v>
      </c>
      <c r="AA925" s="1843" t="s">
        <v>104</v>
      </c>
      <c r="AB925" s="1780"/>
      <c r="AC925" s="1762"/>
      <c r="AE925" s="1762"/>
      <c r="AF925" s="1762"/>
      <c r="AG925" s="1762"/>
      <c r="AH925" s="1780"/>
      <c r="AK925" s="1780"/>
      <c r="AL925" s="1780"/>
      <c r="AM925" s="1762"/>
      <c r="AP925" s="1762"/>
      <c r="AQ925" s="1762"/>
      <c r="AR925" s="1780"/>
      <c r="AS925" s="1780"/>
      <c r="AT925" s="1780"/>
      <c r="AU925" s="1780"/>
      <c r="AV925" s="1780"/>
      <c r="AW925" s="1762"/>
      <c r="AZ925" s="1762"/>
      <c r="BA925" s="1762"/>
    </row>
    <row r="926" spans="1:53" x14ac:dyDescent="0.25">
      <c r="A926" s="1866">
        <v>2016618</v>
      </c>
      <c r="C926" s="1782">
        <v>610917</v>
      </c>
      <c r="D926" s="1762" t="s">
        <v>26</v>
      </c>
      <c r="E926" s="1762">
        <v>1</v>
      </c>
      <c r="F926" s="1762">
        <v>10</v>
      </c>
      <c r="G926" s="1762">
        <v>5</v>
      </c>
      <c r="H926" s="1762">
        <v>6</v>
      </c>
      <c r="I926" s="1783">
        <v>1</v>
      </c>
      <c r="J926" s="1783">
        <v>1</v>
      </c>
      <c r="L926" s="1764">
        <v>4788.42</v>
      </c>
      <c r="N926" s="1764">
        <f t="shared" si="194"/>
        <v>3093.56</v>
      </c>
      <c r="O926" s="1764">
        <v>2322.63</v>
      </c>
      <c r="P926" s="1850">
        <f t="shared" si="195"/>
        <v>0.75079520035169844</v>
      </c>
      <c r="Q926" s="1764">
        <v>770.93</v>
      </c>
      <c r="R926" s="1850">
        <f t="shared" si="196"/>
        <v>0.24920479964830161</v>
      </c>
      <c r="S926" s="1807">
        <f t="shared" si="197"/>
        <v>30.837199999999999</v>
      </c>
      <c r="U926" s="1764">
        <f t="shared" si="198"/>
        <v>0</v>
      </c>
      <c r="V926" s="1764">
        <f t="shared" si="199"/>
        <v>0</v>
      </c>
      <c r="W926" s="1764">
        <f t="shared" si="200"/>
        <v>4788.42</v>
      </c>
      <c r="X926" s="1768">
        <v>4788.42</v>
      </c>
      <c r="Y926" s="1784">
        <v>616627</v>
      </c>
      <c r="Z926" s="1770">
        <v>42692</v>
      </c>
      <c r="AA926" s="1843" t="s">
        <v>104</v>
      </c>
      <c r="AB926" s="1780"/>
      <c r="AC926" s="1762"/>
      <c r="AE926" s="1762"/>
      <c r="AF926" s="1762"/>
      <c r="AG926" s="1762"/>
      <c r="AH926" s="1780"/>
      <c r="AK926" s="1780"/>
      <c r="AL926" s="1780"/>
      <c r="AM926" s="1762"/>
      <c r="AP926" s="1762"/>
      <c r="AQ926" s="1762"/>
      <c r="AR926" s="1780"/>
      <c r="AS926" s="1780"/>
      <c r="AT926" s="1780"/>
      <c r="AU926" s="1780"/>
      <c r="AV926" s="1780"/>
      <c r="AW926" s="1762"/>
      <c r="AZ926" s="1762"/>
      <c r="BA926" s="1762"/>
    </row>
    <row r="927" spans="1:53" x14ac:dyDescent="0.25">
      <c r="A927" s="1866" t="s">
        <v>1864</v>
      </c>
      <c r="C927" s="1782" t="s">
        <v>1861</v>
      </c>
      <c r="D927" s="1762" t="s">
        <v>26</v>
      </c>
      <c r="E927" s="1762">
        <v>1</v>
      </c>
      <c r="F927" s="1762">
        <v>11</v>
      </c>
      <c r="G927" s="1762">
        <v>4</v>
      </c>
      <c r="H927" s="1762">
        <v>12</v>
      </c>
      <c r="I927" s="1783">
        <v>1</v>
      </c>
      <c r="J927" s="1783">
        <v>1</v>
      </c>
      <c r="L927" s="1764">
        <v>10578.33</v>
      </c>
      <c r="N927" s="1764">
        <f>O927+Q927</f>
        <v>6531.3</v>
      </c>
      <c r="O927" s="1764">
        <v>5216.3</v>
      </c>
      <c r="P927" s="1850">
        <f>IF(N927&lt;=0,"",O927/N927)</f>
        <v>0.79866182842619382</v>
      </c>
      <c r="Q927" s="1764">
        <v>1315</v>
      </c>
      <c r="R927" s="1850">
        <f>IF(N927&lt;=0,"",Q927/N927)</f>
        <v>0.20133817157380612</v>
      </c>
      <c r="S927" s="1807">
        <f>Q927/$S$1</f>
        <v>52.6</v>
      </c>
      <c r="U927" s="1764">
        <f t="shared" si="198"/>
        <v>0</v>
      </c>
      <c r="V927" s="1764">
        <f t="shared" si="199"/>
        <v>0</v>
      </c>
      <c r="W927" s="1764">
        <f t="shared" si="200"/>
        <v>10578.33</v>
      </c>
      <c r="X927" s="1768">
        <v>10578.33</v>
      </c>
      <c r="Y927" s="1784">
        <v>616554</v>
      </c>
      <c r="Z927" s="1770">
        <v>42671</v>
      </c>
      <c r="AA927" s="1843" t="s">
        <v>104</v>
      </c>
      <c r="AB927" s="1780"/>
      <c r="AC927" s="1762"/>
      <c r="AE927" s="1762"/>
      <c r="AF927" s="1762"/>
      <c r="AG927" s="1762"/>
      <c r="AH927" s="1780"/>
      <c r="AK927" s="1780"/>
      <c r="AL927" s="1780"/>
      <c r="AM927" s="1762"/>
      <c r="AP927" s="1762"/>
      <c r="AQ927" s="1762"/>
      <c r="AR927" s="1780"/>
      <c r="AS927" s="1780"/>
      <c r="AT927" s="1780"/>
      <c r="AU927" s="1780"/>
      <c r="AV927" s="1780"/>
      <c r="AW927" s="1762"/>
      <c r="AZ927" s="1762"/>
      <c r="BA927" s="1762"/>
    </row>
    <row r="928" spans="1:53" x14ac:dyDescent="0.25">
      <c r="A928" s="1866" t="s">
        <v>1863</v>
      </c>
      <c r="C928" s="1782" t="s">
        <v>1862</v>
      </c>
      <c r="D928" s="1762" t="s">
        <v>26</v>
      </c>
      <c r="E928" s="1762">
        <v>1</v>
      </c>
      <c r="F928" s="1762">
        <v>8</v>
      </c>
      <c r="G928" s="1762">
        <v>5</v>
      </c>
      <c r="H928" s="1762">
        <v>2</v>
      </c>
      <c r="I928" s="1783">
        <v>1</v>
      </c>
      <c r="J928" s="1783">
        <v>1</v>
      </c>
      <c r="L928" s="1764">
        <v>4446.91</v>
      </c>
      <c r="N928" s="1764">
        <f t="shared" si="194"/>
        <v>3216.57</v>
      </c>
      <c r="O928" s="1764">
        <v>2649.57</v>
      </c>
      <c r="P928" s="1850">
        <f t="shared" si="195"/>
        <v>0.82372527257295813</v>
      </c>
      <c r="Q928" s="1764">
        <v>567</v>
      </c>
      <c r="R928" s="1850">
        <f t="shared" si="196"/>
        <v>0.17627472742704184</v>
      </c>
      <c r="S928" s="1807">
        <f t="shared" si="197"/>
        <v>22.68</v>
      </c>
      <c r="U928" s="1764">
        <f t="shared" si="198"/>
        <v>0</v>
      </c>
      <c r="V928" s="1764">
        <f t="shared" si="199"/>
        <v>0</v>
      </c>
      <c r="W928" s="1764">
        <f t="shared" si="200"/>
        <v>4446.91</v>
      </c>
      <c r="X928" s="1768">
        <v>4446.91</v>
      </c>
      <c r="Y928" s="1784">
        <v>616555</v>
      </c>
      <c r="Z928" s="1770">
        <v>42671</v>
      </c>
      <c r="AA928" s="1843" t="s">
        <v>104</v>
      </c>
      <c r="AB928" s="1780"/>
      <c r="AC928" s="1762"/>
      <c r="AE928" s="1762"/>
      <c r="AF928" s="1762"/>
      <c r="AG928" s="1762"/>
      <c r="AH928" s="1780"/>
      <c r="AK928" s="1780"/>
      <c r="AL928" s="1780"/>
      <c r="AM928" s="1762"/>
      <c r="AP928" s="1762"/>
      <c r="AQ928" s="1762"/>
      <c r="AR928" s="1780"/>
      <c r="AS928" s="1780"/>
      <c r="AT928" s="1780"/>
      <c r="AU928" s="1780"/>
      <c r="AV928" s="1780"/>
      <c r="AW928" s="1762"/>
      <c r="AZ928" s="1762"/>
      <c r="BA928" s="1762"/>
    </row>
    <row r="929" spans="1:53" x14ac:dyDescent="0.25">
      <c r="A929" s="1866">
        <v>2016621</v>
      </c>
      <c r="C929" s="1782">
        <v>607116</v>
      </c>
      <c r="D929" s="1762" t="s">
        <v>26</v>
      </c>
      <c r="E929" s="1762">
        <v>1</v>
      </c>
      <c r="F929" s="1762">
        <v>11</v>
      </c>
      <c r="G929" s="1762">
        <v>5</v>
      </c>
      <c r="H929" s="1762">
        <v>4</v>
      </c>
      <c r="I929" s="1783">
        <v>1</v>
      </c>
      <c r="J929" s="1783">
        <v>1</v>
      </c>
      <c r="L929" s="1764">
        <v>3271.77</v>
      </c>
      <c r="N929" s="1764">
        <f t="shared" si="194"/>
        <v>2359.84</v>
      </c>
      <c r="O929" s="1764">
        <v>1819.84</v>
      </c>
      <c r="P929" s="1850">
        <f t="shared" si="195"/>
        <v>0.77117092684249766</v>
      </c>
      <c r="Q929" s="1764">
        <v>540</v>
      </c>
      <c r="R929" s="1850">
        <f t="shared" si="196"/>
        <v>0.2288290731575022</v>
      </c>
      <c r="S929" s="1807">
        <f t="shared" si="197"/>
        <v>21.6</v>
      </c>
      <c r="U929" s="1764">
        <f t="shared" si="198"/>
        <v>0</v>
      </c>
      <c r="V929" s="1764">
        <f t="shared" si="199"/>
        <v>0</v>
      </c>
      <c r="W929" s="1764">
        <f t="shared" si="200"/>
        <v>3271.77</v>
      </c>
      <c r="X929" s="1768">
        <v>3271.77</v>
      </c>
      <c r="Y929" s="1784">
        <v>616556</v>
      </c>
      <c r="Z929" s="1770">
        <v>42671</v>
      </c>
      <c r="AA929" s="1843" t="s">
        <v>104</v>
      </c>
      <c r="AB929" s="1780"/>
      <c r="AC929" s="1762"/>
      <c r="AE929" s="1762"/>
      <c r="AF929" s="1762"/>
      <c r="AG929" s="1762"/>
      <c r="AH929" s="1780"/>
      <c r="AK929" s="1780"/>
      <c r="AL929" s="1780"/>
      <c r="AM929" s="1762"/>
      <c r="AP929" s="1762"/>
      <c r="AQ929" s="1762"/>
      <c r="AR929" s="1780"/>
      <c r="AS929" s="1780"/>
      <c r="AT929" s="1780"/>
      <c r="AU929" s="1780"/>
      <c r="AV929" s="1780"/>
      <c r="AW929" s="1762"/>
      <c r="AZ929" s="1762"/>
      <c r="BA929" s="1762"/>
    </row>
    <row r="930" spans="1:53" x14ac:dyDescent="0.25">
      <c r="A930" s="1866">
        <v>2016622</v>
      </c>
      <c r="C930" s="1782">
        <v>564316</v>
      </c>
      <c r="D930" s="1762" t="s">
        <v>26</v>
      </c>
      <c r="E930" s="1762">
        <v>1</v>
      </c>
      <c r="F930" s="1762">
        <v>8</v>
      </c>
      <c r="G930" s="1762">
        <v>7</v>
      </c>
      <c r="H930" s="1762">
        <v>2</v>
      </c>
      <c r="I930" s="1783">
        <v>1</v>
      </c>
      <c r="J930" s="1783">
        <v>1</v>
      </c>
      <c r="L930" s="1764">
        <v>1946.17</v>
      </c>
      <c r="N930" s="1764">
        <f t="shared" si="194"/>
        <v>1397.51</v>
      </c>
      <c r="O930" s="1764">
        <v>1042.46</v>
      </c>
      <c r="P930" s="1850">
        <f t="shared" si="195"/>
        <v>0.74594099505549161</v>
      </c>
      <c r="Q930" s="1764">
        <v>355.05</v>
      </c>
      <c r="R930" s="1850">
        <f t="shared" si="196"/>
        <v>0.25405900494450845</v>
      </c>
      <c r="S930" s="1807">
        <f t="shared" si="197"/>
        <v>14.202</v>
      </c>
      <c r="U930" s="1764">
        <f t="shared" si="198"/>
        <v>0</v>
      </c>
      <c r="V930" s="1764">
        <f t="shared" si="199"/>
        <v>0</v>
      </c>
      <c r="W930" s="1764">
        <f t="shared" si="200"/>
        <v>1946.17</v>
      </c>
      <c r="X930" s="1768">
        <v>1946.17</v>
      </c>
      <c r="Y930" s="1784">
        <v>616557</v>
      </c>
      <c r="Z930" s="1770">
        <v>42671</v>
      </c>
      <c r="AA930" s="1843" t="s">
        <v>104</v>
      </c>
      <c r="AB930" s="1780"/>
      <c r="AC930" s="1762"/>
      <c r="AE930" s="1762"/>
      <c r="AF930" s="1762"/>
      <c r="AG930" s="1762"/>
      <c r="AH930" s="1780"/>
      <c r="AK930" s="1780"/>
      <c r="AL930" s="1780"/>
      <c r="AM930" s="1762"/>
      <c r="AP930" s="1762"/>
      <c r="AQ930" s="1762"/>
      <c r="AR930" s="1780"/>
      <c r="AS930" s="1780"/>
      <c r="AT930" s="1780"/>
      <c r="AU930" s="1780"/>
      <c r="AV930" s="1780"/>
      <c r="AW930" s="1762"/>
      <c r="AZ930" s="1762"/>
      <c r="BA930" s="1762"/>
    </row>
    <row r="931" spans="1:53" x14ac:dyDescent="0.25">
      <c r="A931" s="1866">
        <v>2016623</v>
      </c>
      <c r="C931" s="1951" t="s">
        <v>1866</v>
      </c>
      <c r="D931" s="1762" t="s">
        <v>201</v>
      </c>
      <c r="E931" s="1762">
        <v>0</v>
      </c>
      <c r="F931" s="1762">
        <v>1</v>
      </c>
      <c r="G931" s="1762">
        <v>1</v>
      </c>
      <c r="H931" s="1762">
        <v>0</v>
      </c>
      <c r="I931" s="1783">
        <v>1</v>
      </c>
      <c r="J931" s="1783">
        <v>1</v>
      </c>
      <c r="L931" s="1764">
        <v>544.99</v>
      </c>
      <c r="N931" s="1764">
        <f t="shared" si="194"/>
        <v>280.36</v>
      </c>
      <c r="O931" s="1764">
        <v>217.37</v>
      </c>
      <c r="P931" s="1850">
        <f t="shared" si="195"/>
        <v>0.77532458267941218</v>
      </c>
      <c r="Q931" s="1764">
        <v>62.99</v>
      </c>
      <c r="R931" s="1850">
        <f t="shared" si="196"/>
        <v>0.22467541732058782</v>
      </c>
      <c r="S931" s="1807">
        <f t="shared" si="197"/>
        <v>2.5196000000000001</v>
      </c>
      <c r="U931" s="1764">
        <f t="shared" si="198"/>
        <v>0</v>
      </c>
      <c r="V931" s="1764">
        <f t="shared" si="199"/>
        <v>0</v>
      </c>
      <c r="W931" s="1764">
        <f t="shared" si="200"/>
        <v>544.99</v>
      </c>
      <c r="X931" s="1768">
        <v>544.99</v>
      </c>
      <c r="Y931" s="1784">
        <v>616705</v>
      </c>
      <c r="Z931" s="1770">
        <v>42704</v>
      </c>
      <c r="AA931" s="1843" t="s">
        <v>104</v>
      </c>
      <c r="AB931" s="1780"/>
      <c r="AC931" s="1762"/>
      <c r="AE931" s="1762"/>
      <c r="AF931" s="1762"/>
      <c r="AG931" s="1762"/>
      <c r="AH931" s="1780"/>
      <c r="AK931" s="1780"/>
      <c r="AL931" s="1780"/>
      <c r="AM931" s="1762"/>
      <c r="AP931" s="1762"/>
      <c r="AQ931" s="1762"/>
      <c r="AR931" s="1780"/>
      <c r="AS931" s="1780"/>
      <c r="AT931" s="1780"/>
      <c r="AU931" s="1780"/>
      <c r="AV931" s="1780"/>
      <c r="AW931" s="1762"/>
      <c r="AZ931" s="1762"/>
      <c r="BA931" s="1762"/>
    </row>
    <row r="932" spans="1:53" x14ac:dyDescent="0.25">
      <c r="A932" s="1866">
        <v>2016624</v>
      </c>
      <c r="C932" s="1782">
        <v>629617</v>
      </c>
      <c r="D932" s="1762" t="s">
        <v>26</v>
      </c>
      <c r="E932" s="1762">
        <v>1</v>
      </c>
      <c r="F932" s="1762">
        <v>9</v>
      </c>
      <c r="G932" s="1762">
        <v>7</v>
      </c>
      <c r="H932" s="1762">
        <v>3</v>
      </c>
      <c r="I932" s="1783">
        <v>1</v>
      </c>
      <c r="J932" s="1783">
        <v>1</v>
      </c>
      <c r="L932" s="1764">
        <v>2692.79</v>
      </c>
      <c r="N932" s="1764">
        <f t="shared" si="194"/>
        <v>1858.76</v>
      </c>
      <c r="O932" s="1764">
        <v>1392.56</v>
      </c>
      <c r="P932" s="1850">
        <f t="shared" si="195"/>
        <v>0.7491876304633196</v>
      </c>
      <c r="Q932" s="1764">
        <v>466.2</v>
      </c>
      <c r="R932" s="1850">
        <f t="shared" si="196"/>
        <v>0.25081236953668035</v>
      </c>
      <c r="S932" s="1807">
        <f t="shared" si="197"/>
        <v>18.648</v>
      </c>
      <c r="U932" s="1764">
        <f t="shared" si="198"/>
        <v>0</v>
      </c>
      <c r="V932" s="1764">
        <f t="shared" si="199"/>
        <v>0</v>
      </c>
      <c r="W932" s="1764">
        <f t="shared" si="200"/>
        <v>2692.79</v>
      </c>
      <c r="X932" s="1768">
        <v>2692.79</v>
      </c>
      <c r="Y932" s="1784">
        <v>616653</v>
      </c>
      <c r="Z932" s="1770">
        <v>42702</v>
      </c>
      <c r="AA932" s="1843" t="s">
        <v>104</v>
      </c>
      <c r="AB932" s="1780"/>
      <c r="AC932" s="1762"/>
      <c r="AE932" s="1762"/>
      <c r="AF932" s="1762"/>
      <c r="AG932" s="1762"/>
      <c r="AH932" s="1780"/>
      <c r="AK932" s="1780"/>
      <c r="AL932" s="1780"/>
      <c r="AM932" s="1762"/>
      <c r="AP932" s="1762"/>
      <c r="AQ932" s="1762"/>
      <c r="AR932" s="1780"/>
      <c r="AS932" s="1780"/>
      <c r="AT932" s="1780"/>
      <c r="AU932" s="1780"/>
      <c r="AV932" s="1780"/>
      <c r="AW932" s="1762"/>
      <c r="AZ932" s="1762"/>
      <c r="BA932" s="1762"/>
    </row>
    <row r="933" spans="1:53" x14ac:dyDescent="0.25">
      <c r="A933" s="1866">
        <v>2016625</v>
      </c>
      <c r="C933" s="1782" t="s">
        <v>1869</v>
      </c>
      <c r="D933" s="1762" t="s">
        <v>1646</v>
      </c>
      <c r="E933" s="1762">
        <v>0</v>
      </c>
      <c r="F933" s="1762">
        <v>3</v>
      </c>
      <c r="G933" s="1762">
        <v>0</v>
      </c>
      <c r="H933" s="1762">
        <v>0</v>
      </c>
      <c r="I933" s="1783">
        <v>1</v>
      </c>
      <c r="J933" s="1783">
        <v>1</v>
      </c>
      <c r="L933" s="1764">
        <v>599.58000000000004</v>
      </c>
      <c r="N933" s="1764">
        <f t="shared" si="194"/>
        <v>359.67</v>
      </c>
      <c r="O933" s="1764">
        <v>297.93</v>
      </c>
      <c r="P933" s="1850">
        <f t="shared" si="195"/>
        <v>0.82834264742680785</v>
      </c>
      <c r="Q933" s="1764">
        <v>61.74</v>
      </c>
      <c r="R933" s="1850">
        <f t="shared" si="196"/>
        <v>0.17165735257319209</v>
      </c>
      <c r="S933" s="1807">
        <f t="shared" si="197"/>
        <v>2.4696000000000002</v>
      </c>
      <c r="U933" s="1764">
        <f t="shared" si="198"/>
        <v>0</v>
      </c>
      <c r="V933" s="1764">
        <f t="shared" si="199"/>
        <v>0</v>
      </c>
      <c r="W933" s="1764">
        <f t="shared" si="200"/>
        <v>599.58000000000004</v>
      </c>
      <c r="X933" s="1768">
        <v>599.58000000000004</v>
      </c>
      <c r="Y933" s="1784">
        <v>616642</v>
      </c>
      <c r="Z933" s="1770">
        <v>42692</v>
      </c>
      <c r="AA933" s="1843" t="s">
        <v>104</v>
      </c>
      <c r="AB933" s="1780"/>
      <c r="AC933" s="1762"/>
      <c r="AE933" s="1762"/>
      <c r="AF933" s="1762"/>
      <c r="AG933" s="1762"/>
      <c r="AH933" s="1780"/>
      <c r="AK933" s="1780"/>
      <c r="AL933" s="1780"/>
      <c r="AM933" s="1762"/>
      <c r="AP933" s="1762"/>
      <c r="AQ933" s="1762"/>
      <c r="AR933" s="1780"/>
      <c r="AS933" s="1780"/>
      <c r="AT933" s="1780"/>
      <c r="AU933" s="1780"/>
      <c r="AV933" s="1780"/>
      <c r="AW933" s="1762"/>
      <c r="AZ933" s="1762"/>
      <c r="BA933" s="1762"/>
    </row>
    <row r="934" spans="1:53" x14ac:dyDescent="0.25">
      <c r="A934" s="1866">
        <v>2016626</v>
      </c>
      <c r="C934" s="1782" t="s">
        <v>1682</v>
      </c>
      <c r="D934" s="1762" t="s">
        <v>352</v>
      </c>
      <c r="E934" s="1762">
        <v>1</v>
      </c>
      <c r="F934" s="1762">
        <v>1</v>
      </c>
      <c r="G934" s="1762">
        <v>0</v>
      </c>
      <c r="H934" s="1762">
        <v>1</v>
      </c>
      <c r="I934" s="1783">
        <v>1</v>
      </c>
      <c r="J934" s="1783">
        <v>1</v>
      </c>
      <c r="L934" s="1764">
        <v>621.26</v>
      </c>
      <c r="N934" s="1764">
        <f t="shared" si="194"/>
        <v>458.66</v>
      </c>
      <c r="O934" s="1764">
        <v>373.16</v>
      </c>
      <c r="P934" s="1850">
        <f t="shared" si="195"/>
        <v>0.81358740679370345</v>
      </c>
      <c r="Q934" s="1764">
        <v>85.5</v>
      </c>
      <c r="R934" s="1850">
        <f t="shared" si="196"/>
        <v>0.18641259320629661</v>
      </c>
      <c r="S934" s="1807">
        <f t="shared" si="197"/>
        <v>3.42</v>
      </c>
      <c r="U934" s="1764">
        <f t="shared" si="198"/>
        <v>0</v>
      </c>
      <c r="V934" s="1764">
        <f t="shared" si="199"/>
        <v>0</v>
      </c>
      <c r="W934" s="1764">
        <f t="shared" si="200"/>
        <v>621.26</v>
      </c>
      <c r="X934" s="1768">
        <v>621.26</v>
      </c>
      <c r="Y934" s="1784">
        <v>616703</v>
      </c>
      <c r="Z934" s="1770">
        <v>42702</v>
      </c>
      <c r="AA934" s="1843" t="s">
        <v>104</v>
      </c>
      <c r="AB934" s="1780"/>
      <c r="AC934" s="1762"/>
      <c r="AE934" s="1762"/>
      <c r="AF934" s="1762"/>
      <c r="AG934" s="1762"/>
      <c r="AH934" s="1780"/>
      <c r="AK934" s="1780"/>
      <c r="AL934" s="1780"/>
      <c r="AM934" s="1762"/>
      <c r="AP934" s="1762"/>
      <c r="AQ934" s="1762"/>
      <c r="AR934" s="1780"/>
      <c r="AS934" s="1780"/>
      <c r="AT934" s="1780"/>
      <c r="AU934" s="1780"/>
      <c r="AV934" s="1780"/>
      <c r="AW934" s="1762"/>
      <c r="AZ934" s="1762"/>
      <c r="BA934" s="1762"/>
    </row>
    <row r="935" spans="1:53" x14ac:dyDescent="0.25">
      <c r="A935" s="1866">
        <v>2016627</v>
      </c>
      <c r="C935" s="1782" t="s">
        <v>1877</v>
      </c>
      <c r="D935" s="1762" t="s">
        <v>640</v>
      </c>
      <c r="E935" s="1762">
        <v>1</v>
      </c>
      <c r="F935" s="1762">
        <v>1</v>
      </c>
      <c r="G935" s="1762">
        <v>0</v>
      </c>
      <c r="H935" s="1762">
        <v>1</v>
      </c>
      <c r="I935" s="1783">
        <v>1</v>
      </c>
      <c r="J935" s="1783">
        <v>1</v>
      </c>
      <c r="L935" s="1764">
        <v>700.71</v>
      </c>
      <c r="N935" s="1764">
        <f t="shared" si="194"/>
        <v>428.92</v>
      </c>
      <c r="O935" s="1764">
        <v>327.22000000000003</v>
      </c>
      <c r="P935" s="1850">
        <f t="shared" si="195"/>
        <v>0.76289284715098393</v>
      </c>
      <c r="Q935" s="1764">
        <v>101.7</v>
      </c>
      <c r="R935" s="1850">
        <f t="shared" si="196"/>
        <v>0.23710715284901612</v>
      </c>
      <c r="S935" s="1807">
        <f t="shared" si="197"/>
        <v>4.0680000000000005</v>
      </c>
      <c r="U935" s="1764">
        <f t="shared" si="198"/>
        <v>0</v>
      </c>
      <c r="V935" s="1764">
        <f t="shared" si="199"/>
        <v>0</v>
      </c>
      <c r="W935" s="1764">
        <f t="shared" si="200"/>
        <v>700.71</v>
      </c>
      <c r="X935" s="1768">
        <v>700.71</v>
      </c>
      <c r="Y935" s="1784">
        <v>616706</v>
      </c>
      <c r="Z935" s="1770">
        <v>42704</v>
      </c>
      <c r="AA935" s="1843" t="s">
        <v>104</v>
      </c>
      <c r="AB935" s="1780"/>
      <c r="AC935" s="1762"/>
      <c r="AE935" s="1762"/>
      <c r="AF935" s="1762"/>
      <c r="AG935" s="1762"/>
      <c r="AH935" s="1780"/>
      <c r="AK935" s="1780"/>
      <c r="AL935" s="1780"/>
      <c r="AM935" s="1762"/>
      <c r="AP935" s="1762"/>
      <c r="AQ935" s="1762"/>
      <c r="AR935" s="1780"/>
      <c r="AS935" s="1780"/>
      <c r="AT935" s="1780"/>
      <c r="AU935" s="1780"/>
      <c r="AV935" s="1780"/>
      <c r="AW935" s="1762"/>
      <c r="AZ935" s="1762"/>
      <c r="BA935" s="1762"/>
    </row>
    <row r="936" spans="1:53" x14ac:dyDescent="0.25">
      <c r="A936" s="1866">
        <v>2016628</v>
      </c>
      <c r="C936" s="1782">
        <v>612316</v>
      </c>
      <c r="D936" s="1762" t="s">
        <v>26</v>
      </c>
      <c r="E936" s="1762">
        <v>1</v>
      </c>
      <c r="F936" s="1762">
        <v>7</v>
      </c>
      <c r="G936" s="1762">
        <v>5</v>
      </c>
      <c r="H936" s="1762">
        <v>2</v>
      </c>
      <c r="I936" s="1783">
        <v>1</v>
      </c>
      <c r="J936" s="1783">
        <v>1</v>
      </c>
      <c r="L936" s="1764">
        <v>2189.21</v>
      </c>
      <c r="N936" s="1764">
        <f t="shared" si="194"/>
        <v>1450.89</v>
      </c>
      <c r="O936" s="1764">
        <v>1068.3900000000001</v>
      </c>
      <c r="P936" s="1850">
        <f t="shared" si="195"/>
        <v>0.73636871161838602</v>
      </c>
      <c r="Q936" s="1764">
        <v>382.5</v>
      </c>
      <c r="R936" s="1850">
        <f t="shared" si="196"/>
        <v>0.26363128838161404</v>
      </c>
      <c r="S936" s="1807">
        <f t="shared" si="197"/>
        <v>15.3</v>
      </c>
      <c r="U936" s="1764">
        <f t="shared" si="198"/>
        <v>0</v>
      </c>
      <c r="V936" s="1764">
        <f t="shared" si="199"/>
        <v>0</v>
      </c>
      <c r="W936" s="1764">
        <f t="shared" si="200"/>
        <v>2189.21</v>
      </c>
      <c r="X936" s="1768">
        <v>2189.21</v>
      </c>
      <c r="Y936" s="1784">
        <v>616558</v>
      </c>
      <c r="Z936" s="1770">
        <v>42671</v>
      </c>
      <c r="AA936" s="1843" t="s">
        <v>104</v>
      </c>
      <c r="AB936" s="1780"/>
      <c r="AC936" s="1762"/>
      <c r="AE936" s="1762"/>
      <c r="AF936" s="1762"/>
      <c r="AG936" s="1762"/>
      <c r="AH936" s="1780"/>
      <c r="AK936" s="1780"/>
      <c r="AL936" s="1780"/>
      <c r="AM936" s="1762"/>
      <c r="AP936" s="1762"/>
      <c r="AQ936" s="1762"/>
      <c r="AR936" s="1780"/>
      <c r="AS936" s="1780"/>
      <c r="AT936" s="1780"/>
      <c r="AU936" s="1780"/>
      <c r="AV936" s="1780"/>
      <c r="AW936" s="1762"/>
      <c r="AZ936" s="1762"/>
      <c r="BA936" s="1762"/>
    </row>
    <row r="937" spans="1:53" x14ac:dyDescent="0.25">
      <c r="A937" s="1866">
        <v>2016629</v>
      </c>
      <c r="C937" s="1782" t="s">
        <v>1879</v>
      </c>
      <c r="D937" s="1762" t="s">
        <v>26</v>
      </c>
      <c r="E937" s="1762">
        <v>8</v>
      </c>
      <c r="F937" s="1762">
        <f>E937*7</f>
        <v>56</v>
      </c>
      <c r="G937" s="1762">
        <f>E937*5</f>
        <v>40</v>
      </c>
      <c r="H937" s="1762">
        <f>E937*3</f>
        <v>24</v>
      </c>
      <c r="I937" s="1783">
        <v>1</v>
      </c>
      <c r="J937" s="1783">
        <v>1</v>
      </c>
      <c r="L937" s="1764">
        <v>13980.39</v>
      </c>
      <c r="N937" s="1764">
        <f t="shared" si="194"/>
        <v>10645.92</v>
      </c>
      <c r="O937" s="1764">
        <v>7945.92</v>
      </c>
      <c r="P937" s="1850">
        <f t="shared" si="195"/>
        <v>0.74638171243067764</v>
      </c>
      <c r="Q937" s="1764">
        <v>2700</v>
      </c>
      <c r="R937" s="1850">
        <f t="shared" si="196"/>
        <v>0.25361828756932231</v>
      </c>
      <c r="S937" s="1807">
        <f t="shared" si="197"/>
        <v>108</v>
      </c>
      <c r="U937" s="1764">
        <f t="shared" si="198"/>
        <v>0</v>
      </c>
      <c r="V937" s="1764">
        <f t="shared" si="199"/>
        <v>0</v>
      </c>
      <c r="W937" s="1764">
        <f t="shared" si="200"/>
        <v>13980.39</v>
      </c>
      <c r="X937" s="1768">
        <v>13980.39</v>
      </c>
      <c r="Y937" s="1784">
        <v>616559</v>
      </c>
      <c r="Z937" s="1770">
        <v>42671</v>
      </c>
      <c r="AA937" s="1843" t="s">
        <v>104</v>
      </c>
      <c r="AB937" s="1780"/>
      <c r="AC937" s="1762"/>
      <c r="AE937" s="1762"/>
      <c r="AF937" s="1762"/>
      <c r="AG937" s="1762"/>
      <c r="AH937" s="1780"/>
      <c r="AK937" s="1780"/>
      <c r="AL937" s="1780"/>
      <c r="AM937" s="1762"/>
      <c r="AP937" s="1762"/>
      <c r="AQ937" s="1762"/>
      <c r="AR937" s="1780"/>
      <c r="AS937" s="1780"/>
      <c r="AT937" s="1780"/>
      <c r="AU937" s="1780"/>
      <c r="AV937" s="1780"/>
      <c r="AW937" s="1762"/>
      <c r="AZ937" s="1762"/>
      <c r="BA937" s="1762"/>
    </row>
    <row r="938" spans="1:53" x14ac:dyDescent="0.25">
      <c r="A938" s="1866" t="s">
        <v>2139</v>
      </c>
      <c r="C938" s="1782" t="s">
        <v>1892</v>
      </c>
      <c r="D938" s="1762" t="s">
        <v>307</v>
      </c>
      <c r="E938" s="1762">
        <v>0</v>
      </c>
      <c r="F938" s="1762">
        <v>1</v>
      </c>
      <c r="G938" s="1762">
        <v>2</v>
      </c>
      <c r="H938" s="1762">
        <v>0</v>
      </c>
      <c r="I938" s="1783">
        <v>1</v>
      </c>
      <c r="J938" s="1783">
        <v>1</v>
      </c>
      <c r="L938" s="1764">
        <v>1059.74</v>
      </c>
      <c r="N938" s="1764">
        <f t="shared" si="194"/>
        <v>596.75</v>
      </c>
      <c r="O938" s="1764">
        <v>498.76</v>
      </c>
      <c r="P938" s="1850">
        <f t="shared" si="195"/>
        <v>0.83579388353581896</v>
      </c>
      <c r="Q938" s="1764">
        <v>97.99</v>
      </c>
      <c r="R938" s="1850">
        <f t="shared" si="196"/>
        <v>0.16420611646418098</v>
      </c>
      <c r="S938" s="1807">
        <f t="shared" si="197"/>
        <v>3.9196</v>
      </c>
      <c r="U938" s="1764">
        <f t="shared" si="198"/>
        <v>0</v>
      </c>
      <c r="V938" s="1764">
        <f t="shared" si="199"/>
        <v>0</v>
      </c>
      <c r="W938" s="1764">
        <f t="shared" si="200"/>
        <v>1059.74</v>
      </c>
      <c r="X938" s="1768">
        <v>1059.74</v>
      </c>
      <c r="Y938" s="1784">
        <v>616723</v>
      </c>
      <c r="Z938" s="1770">
        <v>42711</v>
      </c>
      <c r="AA938" s="1843" t="s">
        <v>104</v>
      </c>
      <c r="AB938" s="1780"/>
      <c r="AC938" s="1762"/>
      <c r="AE938" s="1762"/>
      <c r="AF938" s="1762"/>
      <c r="AG938" s="1762"/>
      <c r="AH938" s="1780"/>
      <c r="AK938" s="1780"/>
      <c r="AL938" s="1780"/>
      <c r="AM938" s="1762"/>
      <c r="AP938" s="1762"/>
      <c r="AQ938" s="1762"/>
      <c r="AR938" s="1780"/>
      <c r="AS938" s="1780"/>
      <c r="AT938" s="1780"/>
      <c r="AU938" s="1780"/>
      <c r="AV938" s="1780"/>
      <c r="AW938" s="1762"/>
      <c r="AZ938" s="1762"/>
      <c r="BA938" s="1762"/>
    </row>
    <row r="939" spans="1:53" x14ac:dyDescent="0.25">
      <c r="A939" s="1866">
        <v>2016631</v>
      </c>
      <c r="C939" s="1782" t="s">
        <v>1894</v>
      </c>
      <c r="D939" s="1762" t="s">
        <v>26</v>
      </c>
      <c r="E939" s="1762">
        <v>0</v>
      </c>
      <c r="F939" s="1762">
        <v>0</v>
      </c>
      <c r="G939" s="1762">
        <v>0</v>
      </c>
      <c r="H939" s="1762">
        <v>0</v>
      </c>
      <c r="I939" s="1783">
        <v>1</v>
      </c>
      <c r="J939" s="1783">
        <v>1</v>
      </c>
      <c r="L939" s="1764">
        <v>238.6</v>
      </c>
      <c r="N939" s="1764">
        <f t="shared" si="194"/>
        <v>114.48</v>
      </c>
      <c r="O939" s="1764">
        <v>89.48</v>
      </c>
      <c r="P939" s="1850">
        <f t="shared" si="195"/>
        <v>0.78162124388539489</v>
      </c>
      <c r="Q939" s="1764">
        <v>25</v>
      </c>
      <c r="R939" s="1850">
        <f t="shared" si="196"/>
        <v>0.21837875611460517</v>
      </c>
      <c r="S939" s="1807">
        <f t="shared" si="197"/>
        <v>1</v>
      </c>
      <c r="U939" s="1764">
        <f t="shared" si="198"/>
        <v>0</v>
      </c>
      <c r="V939" s="1764">
        <f t="shared" si="199"/>
        <v>0</v>
      </c>
      <c r="W939" s="1764">
        <f t="shared" si="200"/>
        <v>238.6</v>
      </c>
      <c r="X939" s="1768">
        <v>238.6</v>
      </c>
      <c r="Y939" s="1784">
        <v>616647</v>
      </c>
      <c r="Z939" s="1770">
        <v>42702</v>
      </c>
      <c r="AA939" s="1843" t="s">
        <v>104</v>
      </c>
      <c r="AB939" s="1780"/>
      <c r="AC939" s="1762"/>
      <c r="AE939" s="1762"/>
      <c r="AF939" s="1762"/>
      <c r="AG939" s="1762"/>
      <c r="AH939" s="1780"/>
      <c r="AK939" s="1780"/>
      <c r="AL939" s="1780"/>
      <c r="AM939" s="1762"/>
      <c r="AP939" s="1762"/>
      <c r="AQ939" s="1762"/>
      <c r="AR939" s="1780"/>
      <c r="AS939" s="1780"/>
      <c r="AT939" s="1780"/>
      <c r="AU939" s="1780"/>
      <c r="AV939" s="1780"/>
      <c r="AW939" s="1762"/>
      <c r="AZ939" s="1762"/>
      <c r="BA939" s="1762"/>
    </row>
    <row r="940" spans="1:53" x14ac:dyDescent="0.25">
      <c r="A940" s="1866">
        <v>2016632</v>
      </c>
      <c r="C940" s="1782">
        <v>487500</v>
      </c>
      <c r="D940" s="1762" t="s">
        <v>26</v>
      </c>
      <c r="E940" s="1762">
        <v>1</v>
      </c>
      <c r="F940" s="1762">
        <v>7</v>
      </c>
      <c r="G940" s="1762">
        <v>5</v>
      </c>
      <c r="H940" s="1762">
        <v>5</v>
      </c>
      <c r="I940" s="1783">
        <v>1</v>
      </c>
      <c r="J940" s="1783">
        <v>1</v>
      </c>
      <c r="L940" s="1764">
        <v>4392.34</v>
      </c>
      <c r="N940" s="1764">
        <f t="shared" si="194"/>
        <v>2137.3599999999997</v>
      </c>
      <c r="O940" s="1764">
        <v>1678.36</v>
      </c>
      <c r="P940" s="1850">
        <f t="shared" si="195"/>
        <v>0.78524909233821172</v>
      </c>
      <c r="Q940" s="1764">
        <v>459</v>
      </c>
      <c r="R940" s="1850">
        <f t="shared" si="196"/>
        <v>0.21475090766178842</v>
      </c>
      <c r="S940" s="1807">
        <f t="shared" si="197"/>
        <v>18.36</v>
      </c>
      <c r="U940" s="1764">
        <f t="shared" si="198"/>
        <v>0</v>
      </c>
      <c r="V940" s="1764">
        <f t="shared" si="199"/>
        <v>0</v>
      </c>
      <c r="W940" s="1764">
        <f t="shared" si="200"/>
        <v>4392.34</v>
      </c>
      <c r="X940" s="1768">
        <v>4392.34</v>
      </c>
      <c r="Y940" s="1784">
        <v>617006</v>
      </c>
      <c r="Z940" s="1770">
        <v>42748</v>
      </c>
      <c r="AA940" s="1843" t="s">
        <v>104</v>
      </c>
      <c r="AB940" s="1780"/>
      <c r="AC940" s="1762"/>
      <c r="AE940" s="1762"/>
      <c r="AF940" s="1762"/>
      <c r="AG940" s="1762"/>
      <c r="AH940" s="1780"/>
      <c r="AK940" s="1780"/>
      <c r="AL940" s="1780"/>
      <c r="AM940" s="1762"/>
      <c r="AP940" s="1762"/>
      <c r="AQ940" s="1762"/>
      <c r="AR940" s="1780"/>
      <c r="AS940" s="1780"/>
      <c r="AT940" s="1780"/>
      <c r="AU940" s="1780"/>
      <c r="AV940" s="1780"/>
      <c r="AW940" s="1762"/>
      <c r="AZ940" s="1762"/>
      <c r="BA940" s="1762"/>
    </row>
    <row r="941" spans="1:53" x14ac:dyDescent="0.25">
      <c r="A941" s="1866">
        <v>2016633</v>
      </c>
      <c r="C941" s="1782" t="s">
        <v>1895</v>
      </c>
      <c r="D941" s="1762" t="s">
        <v>26</v>
      </c>
      <c r="E941" s="1762">
        <v>0</v>
      </c>
      <c r="F941" s="1762">
        <v>0</v>
      </c>
      <c r="G941" s="1762">
        <v>0</v>
      </c>
      <c r="H941" s="1762">
        <v>0</v>
      </c>
      <c r="I941" s="1783">
        <v>1</v>
      </c>
      <c r="J941" s="1783">
        <v>1</v>
      </c>
      <c r="L941" s="1764">
        <v>362</v>
      </c>
      <c r="N941" s="1764">
        <f t="shared" si="194"/>
        <v>181</v>
      </c>
      <c r="O941" s="1764">
        <v>102</v>
      </c>
      <c r="P941" s="1850">
        <f t="shared" si="195"/>
        <v>0.56353591160220995</v>
      </c>
      <c r="Q941" s="1764">
        <v>79</v>
      </c>
      <c r="R941" s="1850">
        <f t="shared" si="196"/>
        <v>0.43646408839779005</v>
      </c>
      <c r="S941" s="1807">
        <f t="shared" si="197"/>
        <v>3.16</v>
      </c>
      <c r="U941" s="1764">
        <f t="shared" si="198"/>
        <v>0</v>
      </c>
      <c r="V941" s="1764">
        <f t="shared" si="199"/>
        <v>0</v>
      </c>
      <c r="W941" s="1764">
        <f t="shared" si="200"/>
        <v>362</v>
      </c>
      <c r="X941" s="1768">
        <v>362</v>
      </c>
      <c r="Y941" s="1784">
        <v>616560</v>
      </c>
      <c r="Z941" s="1770">
        <v>42671</v>
      </c>
      <c r="AA941" s="1843" t="s">
        <v>104</v>
      </c>
      <c r="AB941" s="1780"/>
      <c r="AC941" s="1762"/>
      <c r="AE941" s="1762"/>
      <c r="AF941" s="1762"/>
      <c r="AG941" s="1762"/>
      <c r="AH941" s="1780"/>
      <c r="AK941" s="1780"/>
      <c r="AL941" s="1780"/>
      <c r="AM941" s="1762"/>
      <c r="AP941" s="1762"/>
      <c r="AQ941" s="1762"/>
      <c r="AR941" s="1780"/>
      <c r="AS941" s="1780"/>
      <c r="AT941" s="1780"/>
      <c r="AU941" s="1780"/>
      <c r="AV941" s="1780"/>
      <c r="AW941" s="1762"/>
      <c r="AZ941" s="1762"/>
      <c r="BA941" s="1762"/>
    </row>
    <row r="942" spans="1:53" x14ac:dyDescent="0.25">
      <c r="A942" s="1866">
        <v>2016634</v>
      </c>
      <c r="C942" s="1782" t="s">
        <v>1883</v>
      </c>
      <c r="D942" s="1762" t="s">
        <v>26</v>
      </c>
      <c r="E942" s="1762">
        <v>0</v>
      </c>
      <c r="F942" s="1762">
        <v>0</v>
      </c>
      <c r="G942" s="1762">
        <v>0</v>
      </c>
      <c r="H942" s="1762">
        <v>0</v>
      </c>
      <c r="I942" s="1783">
        <v>1</v>
      </c>
      <c r="J942" s="1783">
        <v>1</v>
      </c>
      <c r="L942" s="1764">
        <v>131.36000000000001</v>
      </c>
      <c r="N942" s="1764">
        <f t="shared" si="194"/>
        <v>58.18</v>
      </c>
      <c r="O942" s="1764">
        <v>58.18</v>
      </c>
      <c r="P942" s="1850">
        <f t="shared" si="195"/>
        <v>1</v>
      </c>
      <c r="Q942" s="1764">
        <v>0</v>
      </c>
      <c r="R942" s="1850">
        <f t="shared" si="196"/>
        <v>0</v>
      </c>
      <c r="S942" s="1807">
        <f t="shared" si="197"/>
        <v>0</v>
      </c>
      <c r="U942" s="1764">
        <f t="shared" si="198"/>
        <v>0</v>
      </c>
      <c r="V942" s="1764">
        <f t="shared" si="199"/>
        <v>0</v>
      </c>
      <c r="W942" s="1764">
        <f t="shared" si="200"/>
        <v>131.36000000000001</v>
      </c>
      <c r="X942" s="1768">
        <v>131.36000000000001</v>
      </c>
      <c r="Y942" s="1784">
        <v>616618</v>
      </c>
      <c r="Z942" s="1770">
        <v>42692</v>
      </c>
      <c r="AA942" s="1843" t="s">
        <v>104</v>
      </c>
      <c r="AB942" s="1780"/>
      <c r="AC942" s="1762"/>
      <c r="AE942" s="1762"/>
      <c r="AF942" s="1762"/>
      <c r="AG942" s="1762"/>
      <c r="AH942" s="1780"/>
      <c r="AK942" s="1780"/>
      <c r="AL942" s="1780"/>
      <c r="AM942" s="1762"/>
      <c r="AP942" s="1762"/>
      <c r="AQ942" s="1762"/>
      <c r="AR942" s="1780"/>
      <c r="AS942" s="1780"/>
      <c r="AT942" s="1780"/>
      <c r="AU942" s="1780"/>
      <c r="AV942" s="1780"/>
      <c r="AW942" s="1762"/>
      <c r="AZ942" s="1762"/>
      <c r="BA942" s="1762"/>
    </row>
    <row r="943" spans="1:53" x14ac:dyDescent="0.25">
      <c r="A943" s="1866">
        <v>2016635</v>
      </c>
      <c r="C943" s="1782" t="s">
        <v>1908</v>
      </c>
      <c r="D943" s="1762" t="s">
        <v>471</v>
      </c>
      <c r="E943" s="1762">
        <v>1</v>
      </c>
      <c r="F943" s="1762">
        <v>10</v>
      </c>
      <c r="G943" s="1762">
        <v>7</v>
      </c>
      <c r="H943" s="1762">
        <v>3</v>
      </c>
      <c r="I943" s="1783">
        <v>1</v>
      </c>
      <c r="J943" s="1783">
        <v>1</v>
      </c>
      <c r="L943" s="1764">
        <v>4210.1099999999997</v>
      </c>
      <c r="N943" s="1764">
        <f t="shared" si="194"/>
        <v>2814.4</v>
      </c>
      <c r="O943" s="1764">
        <v>2152.4</v>
      </c>
      <c r="P943" s="1850">
        <f t="shared" si="195"/>
        <v>0.7647811256395679</v>
      </c>
      <c r="Q943" s="1764">
        <v>662</v>
      </c>
      <c r="R943" s="1850">
        <f t="shared" si="196"/>
        <v>0.23521887436043207</v>
      </c>
      <c r="S943" s="1807">
        <f t="shared" si="197"/>
        <v>26.48</v>
      </c>
      <c r="U943" s="1764">
        <f t="shared" si="198"/>
        <v>0</v>
      </c>
      <c r="V943" s="1764">
        <f t="shared" si="199"/>
        <v>0</v>
      </c>
      <c r="W943" s="1764">
        <f t="shared" si="200"/>
        <v>4210.1099999999997</v>
      </c>
      <c r="X943" s="1768">
        <v>4210.1099999999997</v>
      </c>
      <c r="Y943" s="1784">
        <v>616743</v>
      </c>
      <c r="Z943" s="1770">
        <v>42720</v>
      </c>
      <c r="AA943" s="1843" t="s">
        <v>104</v>
      </c>
      <c r="AB943" s="1780"/>
      <c r="AC943" s="1762"/>
      <c r="AE943" s="1762"/>
      <c r="AF943" s="1762"/>
      <c r="AG943" s="1762"/>
      <c r="AH943" s="1780"/>
      <c r="AK943" s="1780"/>
      <c r="AL943" s="1780"/>
      <c r="AM943" s="1762"/>
      <c r="AP943" s="1762"/>
      <c r="AQ943" s="1762"/>
      <c r="AR943" s="1780"/>
      <c r="AS943" s="1780"/>
      <c r="AT943" s="1780"/>
      <c r="AU943" s="1780"/>
      <c r="AV943" s="1780"/>
      <c r="AW943" s="1762"/>
      <c r="AZ943" s="1762"/>
      <c r="BA943" s="1762"/>
    </row>
    <row r="944" spans="1:53" x14ac:dyDescent="0.25">
      <c r="A944" s="1866">
        <v>2016636</v>
      </c>
      <c r="C944" s="1782" t="s">
        <v>1929</v>
      </c>
      <c r="D944" s="1762" t="s">
        <v>352</v>
      </c>
      <c r="E944" s="1762">
        <v>1</v>
      </c>
      <c r="F944" s="1762">
        <v>8</v>
      </c>
      <c r="G944" s="1762">
        <v>6</v>
      </c>
      <c r="H944" s="1762">
        <v>1</v>
      </c>
      <c r="I944" s="1783">
        <v>1</v>
      </c>
      <c r="J944" s="1783">
        <v>1</v>
      </c>
      <c r="L944" s="1764">
        <v>2044.16</v>
      </c>
      <c r="N944" s="1764">
        <f t="shared" si="194"/>
        <v>1513.66</v>
      </c>
      <c r="O944" s="1764">
        <v>1114.96</v>
      </c>
      <c r="P944" s="1850">
        <f t="shared" si="195"/>
        <v>0.73659870776792669</v>
      </c>
      <c r="Q944" s="1764">
        <v>398.7</v>
      </c>
      <c r="R944" s="1850">
        <f t="shared" si="196"/>
        <v>0.26340129223207326</v>
      </c>
      <c r="S944" s="1807">
        <f t="shared" si="197"/>
        <v>15.948</v>
      </c>
      <c r="U944" s="1764">
        <f t="shared" si="198"/>
        <v>0</v>
      </c>
      <c r="V944" s="1764">
        <f t="shared" si="199"/>
        <v>0</v>
      </c>
      <c r="W944" s="1764">
        <f t="shared" si="200"/>
        <v>2044.16</v>
      </c>
      <c r="X944" s="1768">
        <v>2044.16</v>
      </c>
      <c r="Y944" s="1784">
        <v>616728</v>
      </c>
      <c r="Z944" s="1770">
        <v>42711</v>
      </c>
      <c r="AA944" s="1843" t="s">
        <v>104</v>
      </c>
      <c r="AB944" s="1780"/>
      <c r="AC944" s="1762"/>
      <c r="AE944" s="1762"/>
      <c r="AF944" s="1762"/>
      <c r="AG944" s="1762"/>
      <c r="AH944" s="1780"/>
      <c r="AK944" s="1780"/>
      <c r="AL944" s="1780"/>
      <c r="AM944" s="1762"/>
      <c r="AP944" s="1762"/>
      <c r="AQ944" s="1762"/>
      <c r="AR944" s="1780"/>
      <c r="AS944" s="1780"/>
      <c r="AT944" s="1780"/>
      <c r="AU944" s="1780"/>
      <c r="AV944" s="1780"/>
      <c r="AW944" s="1762"/>
      <c r="AZ944" s="1762"/>
      <c r="BA944" s="1762"/>
    </row>
    <row r="945" spans="1:53" x14ac:dyDescent="0.25">
      <c r="A945" s="1866">
        <v>2016637</v>
      </c>
      <c r="C945" s="1782" t="s">
        <v>1930</v>
      </c>
      <c r="D945" s="1762" t="s">
        <v>352</v>
      </c>
      <c r="E945" s="1762">
        <v>5</v>
      </c>
      <c r="F945" s="1762">
        <v>35</v>
      </c>
      <c r="G945" s="1762">
        <v>30</v>
      </c>
      <c r="H945" s="1762">
        <v>10</v>
      </c>
      <c r="I945" s="1783">
        <v>1</v>
      </c>
      <c r="J945" s="1783">
        <v>1</v>
      </c>
      <c r="L945" s="1764">
        <v>10185.75</v>
      </c>
      <c r="N945" s="1764">
        <f t="shared" si="194"/>
        <v>7534.55</v>
      </c>
      <c r="O945" s="1764">
        <v>5559.05</v>
      </c>
      <c r="P945" s="1850">
        <f t="shared" si="195"/>
        <v>0.73780783192095079</v>
      </c>
      <c r="Q945" s="1764">
        <v>1975.5</v>
      </c>
      <c r="R945" s="1850">
        <f t="shared" si="196"/>
        <v>0.26219216807904916</v>
      </c>
      <c r="S945" s="1807">
        <f t="shared" si="197"/>
        <v>79.02</v>
      </c>
      <c r="U945" s="1764">
        <f t="shared" si="198"/>
        <v>0</v>
      </c>
      <c r="V945" s="1764">
        <f t="shared" si="199"/>
        <v>0</v>
      </c>
      <c r="W945" s="1764">
        <f t="shared" si="200"/>
        <v>10185.75</v>
      </c>
      <c r="X945" s="1768">
        <v>10185.75</v>
      </c>
      <c r="Y945" s="1784">
        <v>616729</v>
      </c>
      <c r="Z945" s="1770">
        <v>42711</v>
      </c>
      <c r="AA945" s="1843" t="s">
        <v>104</v>
      </c>
      <c r="AB945" s="1780"/>
      <c r="AC945" s="1762"/>
      <c r="AE945" s="1762"/>
      <c r="AF945" s="1762"/>
      <c r="AG945" s="1762"/>
      <c r="AH945" s="1780"/>
      <c r="AK945" s="1780"/>
      <c r="AL945" s="1780"/>
      <c r="AM945" s="1762"/>
      <c r="AP945" s="1762"/>
      <c r="AQ945" s="1762"/>
      <c r="AR945" s="1780"/>
      <c r="AS945" s="1780"/>
      <c r="AT945" s="1780"/>
      <c r="AU945" s="1780"/>
      <c r="AV945" s="1780"/>
      <c r="AW945" s="1762"/>
      <c r="AZ945" s="1762"/>
      <c r="BA945" s="1762"/>
    </row>
    <row r="946" spans="1:53" x14ac:dyDescent="0.25">
      <c r="A946" s="1866">
        <v>2016638</v>
      </c>
      <c r="C946" s="1782" t="s">
        <v>1933</v>
      </c>
      <c r="D946" s="1762" t="s">
        <v>1934</v>
      </c>
      <c r="E946" s="1762">
        <v>3</v>
      </c>
      <c r="F946" s="1762">
        <v>3</v>
      </c>
      <c r="G946" s="1762">
        <v>0</v>
      </c>
      <c r="H946" s="1762">
        <v>1</v>
      </c>
      <c r="I946" s="1783">
        <v>1</v>
      </c>
      <c r="J946" s="1783">
        <v>1</v>
      </c>
      <c r="L946" s="1764">
        <v>1650.66</v>
      </c>
      <c r="N946" s="1764">
        <f t="shared" si="194"/>
        <v>1124.22</v>
      </c>
      <c r="O946" s="1764">
        <v>870.87</v>
      </c>
      <c r="P946" s="1850">
        <f t="shared" si="195"/>
        <v>0.77464375300208144</v>
      </c>
      <c r="Q946" s="1764">
        <v>253.35</v>
      </c>
      <c r="R946" s="1850">
        <f t="shared" si="196"/>
        <v>0.22535624699791854</v>
      </c>
      <c r="S946" s="1807">
        <f t="shared" si="197"/>
        <v>10.134</v>
      </c>
      <c r="U946" s="1764">
        <f t="shared" si="198"/>
        <v>0</v>
      </c>
      <c r="V946" s="1764">
        <f t="shared" si="199"/>
        <v>0</v>
      </c>
      <c r="W946" s="1764">
        <f t="shared" si="200"/>
        <v>1650.66</v>
      </c>
      <c r="X946" s="1768">
        <v>1650.66</v>
      </c>
      <c r="Y946" s="1784">
        <v>616643</v>
      </c>
      <c r="Z946" s="1770">
        <v>42692</v>
      </c>
      <c r="AA946" s="1843" t="s">
        <v>104</v>
      </c>
      <c r="AB946" s="1780"/>
      <c r="AC946" s="1762"/>
      <c r="AE946" s="1762"/>
      <c r="AF946" s="1762"/>
      <c r="AG946" s="1762"/>
      <c r="AH946" s="1780"/>
      <c r="AK946" s="1780"/>
      <c r="AL946" s="1780"/>
      <c r="AM946" s="1762"/>
      <c r="AP946" s="1762"/>
      <c r="AQ946" s="1762"/>
      <c r="AR946" s="1780"/>
      <c r="AS946" s="1780"/>
      <c r="AT946" s="1780"/>
      <c r="AU946" s="1780"/>
      <c r="AV946" s="1780"/>
      <c r="AW946" s="1762"/>
      <c r="AZ946" s="1762"/>
      <c r="BA946" s="1762"/>
    </row>
    <row r="947" spans="1:53" x14ac:dyDescent="0.25">
      <c r="A947" s="1866">
        <v>2016639</v>
      </c>
      <c r="C947" s="1782" t="s">
        <v>1941</v>
      </c>
      <c r="D947" s="1762" t="s">
        <v>352</v>
      </c>
      <c r="E947" s="1762">
        <v>0</v>
      </c>
      <c r="F947" s="1762">
        <v>0</v>
      </c>
      <c r="G947" s="1762">
        <v>0</v>
      </c>
      <c r="H947" s="1762">
        <v>0</v>
      </c>
      <c r="I947" s="1783">
        <v>1</v>
      </c>
      <c r="J947" s="1783">
        <v>1</v>
      </c>
      <c r="L947" s="1764">
        <v>619.86</v>
      </c>
      <c r="N947" s="1764">
        <f t="shared" si="194"/>
        <v>309.93</v>
      </c>
      <c r="O947" s="1764">
        <v>309.93</v>
      </c>
      <c r="P947" s="1850">
        <f t="shared" si="195"/>
        <v>1</v>
      </c>
      <c r="Q947" s="1764">
        <v>0</v>
      </c>
      <c r="R947" s="1850">
        <f t="shared" si="196"/>
        <v>0</v>
      </c>
      <c r="S947" s="1807">
        <f t="shared" si="197"/>
        <v>0</v>
      </c>
      <c r="U947" s="1764">
        <f t="shared" si="198"/>
        <v>0</v>
      </c>
      <c r="V947" s="1764">
        <f t="shared" si="199"/>
        <v>0</v>
      </c>
      <c r="W947" s="1764">
        <f t="shared" si="200"/>
        <v>619.86</v>
      </c>
      <c r="X947" s="1768">
        <v>619.86</v>
      </c>
      <c r="Y947" s="1784">
        <v>616764</v>
      </c>
      <c r="Z947" s="1770">
        <v>42720</v>
      </c>
      <c r="AA947" s="1843" t="s">
        <v>104</v>
      </c>
      <c r="AB947" s="1780"/>
      <c r="AC947" s="1762"/>
      <c r="AE947" s="1762"/>
      <c r="AF947" s="1762"/>
      <c r="AG947" s="1762"/>
      <c r="AH947" s="1780"/>
      <c r="AK947" s="1780"/>
      <c r="AL947" s="1780"/>
      <c r="AM947" s="1762"/>
      <c r="AP947" s="1762"/>
      <c r="AQ947" s="1762"/>
      <c r="AR947" s="1780"/>
      <c r="AS947" s="1780"/>
      <c r="AT947" s="1780"/>
      <c r="AU947" s="1780"/>
      <c r="AV947" s="1780"/>
      <c r="AW947" s="1762"/>
      <c r="AZ947" s="1762"/>
      <c r="BA947" s="1762"/>
    </row>
    <row r="948" spans="1:53" x14ac:dyDescent="0.25">
      <c r="A948" s="1866">
        <v>2016640</v>
      </c>
      <c r="C948" s="1782" t="s">
        <v>1938</v>
      </c>
      <c r="D948" s="1762" t="s">
        <v>26</v>
      </c>
      <c r="E948" s="1762">
        <v>0</v>
      </c>
      <c r="F948" s="1762">
        <v>0</v>
      </c>
      <c r="G948" s="1762">
        <v>0</v>
      </c>
      <c r="H948" s="1762">
        <v>1</v>
      </c>
      <c r="I948" s="1783">
        <v>1</v>
      </c>
      <c r="J948" s="1783">
        <v>1</v>
      </c>
      <c r="L948" s="1764">
        <v>496.5</v>
      </c>
      <c r="N948" s="1764">
        <f t="shared" si="194"/>
        <v>331</v>
      </c>
      <c r="O948" s="1764">
        <v>250</v>
      </c>
      <c r="P948" s="1850">
        <f t="shared" si="195"/>
        <v>0.75528700906344415</v>
      </c>
      <c r="Q948" s="1764">
        <v>81</v>
      </c>
      <c r="R948" s="1850">
        <f t="shared" si="196"/>
        <v>0.24471299093655588</v>
      </c>
      <c r="S948" s="1807">
        <f t="shared" si="197"/>
        <v>3.24</v>
      </c>
      <c r="U948" s="1764">
        <f t="shared" si="198"/>
        <v>0</v>
      </c>
      <c r="V948" s="1764">
        <f t="shared" si="199"/>
        <v>0</v>
      </c>
      <c r="W948" s="1764">
        <f t="shared" si="200"/>
        <v>496.5</v>
      </c>
      <c r="X948" s="1768">
        <v>496.5</v>
      </c>
      <c r="Y948" s="1784">
        <v>616619</v>
      </c>
      <c r="Z948" s="1770">
        <v>42692</v>
      </c>
      <c r="AA948" s="1843" t="s">
        <v>104</v>
      </c>
      <c r="AB948" s="1780"/>
      <c r="AC948" s="1762"/>
      <c r="AE948" s="1762"/>
      <c r="AF948" s="1762"/>
      <c r="AG948" s="1762"/>
      <c r="AH948" s="1780"/>
      <c r="AK948" s="1780"/>
      <c r="AL948" s="1780"/>
      <c r="AM948" s="1762"/>
      <c r="AP948" s="1762"/>
      <c r="AQ948" s="1762"/>
      <c r="AR948" s="1780"/>
      <c r="AS948" s="1780"/>
      <c r="AT948" s="1780"/>
      <c r="AU948" s="1780"/>
      <c r="AV948" s="1780"/>
      <c r="AW948" s="1762"/>
      <c r="AZ948" s="1762"/>
      <c r="BA948" s="1762"/>
    </row>
    <row r="949" spans="1:53" x14ac:dyDescent="0.25">
      <c r="A949" s="1866" t="s">
        <v>1987</v>
      </c>
      <c r="C949" s="1782">
        <v>595817</v>
      </c>
      <c r="D949" s="1762" t="s">
        <v>26</v>
      </c>
      <c r="E949" s="1762">
        <v>1</v>
      </c>
      <c r="F949" s="1762">
        <v>8</v>
      </c>
      <c r="G949" s="1762">
        <v>5</v>
      </c>
      <c r="H949" s="1762">
        <v>2</v>
      </c>
      <c r="I949" s="1783">
        <v>1</v>
      </c>
      <c r="J949" s="1783">
        <v>1</v>
      </c>
      <c r="L949" s="1764">
        <v>5256.98</v>
      </c>
      <c r="N949" s="1764">
        <f t="shared" si="194"/>
        <v>3794.89</v>
      </c>
      <c r="O949" s="1764">
        <v>3177.89</v>
      </c>
      <c r="P949" s="1850">
        <f t="shared" si="195"/>
        <v>0.83741294214061535</v>
      </c>
      <c r="Q949" s="1764">
        <v>617</v>
      </c>
      <c r="R949" s="1850">
        <f t="shared" si="196"/>
        <v>0.1625870578593846</v>
      </c>
      <c r="S949" s="1807">
        <f t="shared" si="197"/>
        <v>24.68</v>
      </c>
      <c r="U949" s="1764">
        <f t="shared" si="198"/>
        <v>0</v>
      </c>
      <c r="V949" s="1764">
        <f t="shared" si="199"/>
        <v>0</v>
      </c>
      <c r="W949" s="1764">
        <f t="shared" si="200"/>
        <v>5256.98</v>
      </c>
      <c r="X949" s="1768">
        <v>5256.98</v>
      </c>
      <c r="Y949" s="1784">
        <v>616584</v>
      </c>
      <c r="Z949" s="1770">
        <v>42678</v>
      </c>
      <c r="AA949" s="1843" t="s">
        <v>104</v>
      </c>
      <c r="AB949" s="1780"/>
      <c r="AC949" s="1762"/>
      <c r="AE949" s="1762"/>
      <c r="AF949" s="1762"/>
      <c r="AG949" s="1762"/>
      <c r="AH949" s="1780"/>
      <c r="AK949" s="1780"/>
      <c r="AL949" s="1780"/>
      <c r="AM949" s="1762"/>
      <c r="AP949" s="1762"/>
      <c r="AQ949" s="1762"/>
      <c r="AR949" s="1780"/>
      <c r="AS949" s="1780"/>
      <c r="AT949" s="1780"/>
      <c r="AU949" s="1780"/>
      <c r="AV949" s="1780"/>
      <c r="AW949" s="1762"/>
      <c r="AZ949" s="1762"/>
      <c r="BA949" s="1762"/>
    </row>
    <row r="950" spans="1:53" x14ac:dyDescent="0.25">
      <c r="A950" s="1866">
        <v>2016642</v>
      </c>
      <c r="C950" s="1782">
        <v>623517</v>
      </c>
      <c r="D950" s="1762" t="s">
        <v>26</v>
      </c>
      <c r="E950" s="1762">
        <v>1</v>
      </c>
      <c r="F950" s="1762">
        <v>8</v>
      </c>
      <c r="G950" s="1762">
        <v>5</v>
      </c>
      <c r="H950" s="1762">
        <v>3</v>
      </c>
      <c r="I950" s="1783">
        <v>1</v>
      </c>
      <c r="J950" s="1783">
        <v>1</v>
      </c>
      <c r="L950" s="1764">
        <v>2480.83</v>
      </c>
      <c r="N950" s="1764">
        <f t="shared" si="194"/>
        <v>1727.1599999999999</v>
      </c>
      <c r="O950" s="1764">
        <v>1330.26</v>
      </c>
      <c r="P950" s="1850">
        <f t="shared" si="195"/>
        <v>0.7702007920516919</v>
      </c>
      <c r="Q950" s="1764">
        <v>396.9</v>
      </c>
      <c r="R950" s="1850">
        <f t="shared" si="196"/>
        <v>0.22979920794830822</v>
      </c>
      <c r="S950" s="1807">
        <f t="shared" si="197"/>
        <v>15.875999999999999</v>
      </c>
      <c r="U950" s="1764">
        <f t="shared" si="198"/>
        <v>0</v>
      </c>
      <c r="V950" s="1764">
        <f t="shared" si="199"/>
        <v>0</v>
      </c>
      <c r="W950" s="1764">
        <f t="shared" si="200"/>
        <v>2480.83</v>
      </c>
      <c r="X950" s="1768">
        <v>2480.83</v>
      </c>
      <c r="Y950" s="1784">
        <v>616585</v>
      </c>
      <c r="Z950" s="1770">
        <v>42678</v>
      </c>
      <c r="AA950" s="1843" t="s">
        <v>104</v>
      </c>
      <c r="AB950" s="1780"/>
      <c r="AC950" s="1762"/>
      <c r="AE950" s="1762"/>
      <c r="AF950" s="1762"/>
      <c r="AG950" s="1762"/>
      <c r="AH950" s="1780"/>
      <c r="AK950" s="1780"/>
      <c r="AL950" s="1780"/>
      <c r="AM950" s="1762"/>
      <c r="AP950" s="1762"/>
      <c r="AQ950" s="1762"/>
      <c r="AR950" s="1780"/>
      <c r="AS950" s="1780"/>
      <c r="AT950" s="1780"/>
      <c r="AU950" s="1780"/>
      <c r="AV950" s="1780"/>
      <c r="AW950" s="1762"/>
      <c r="AZ950" s="1762"/>
      <c r="BA950" s="1762"/>
    </row>
    <row r="951" spans="1:53" x14ac:dyDescent="0.25">
      <c r="A951" s="1866">
        <v>2016643</v>
      </c>
      <c r="C951" s="1782">
        <v>629317</v>
      </c>
      <c r="D951" s="1762" t="s">
        <v>26</v>
      </c>
      <c r="E951" s="1762">
        <v>1</v>
      </c>
      <c r="F951" s="1762">
        <v>9</v>
      </c>
      <c r="G951" s="1762">
        <v>4</v>
      </c>
      <c r="H951" s="1762">
        <v>3</v>
      </c>
      <c r="I951" s="1783">
        <v>1</v>
      </c>
      <c r="J951" s="1783">
        <v>1</v>
      </c>
      <c r="L951" s="1764">
        <v>2837.4</v>
      </c>
      <c r="N951" s="1764">
        <f t="shared" si="194"/>
        <v>1803.28</v>
      </c>
      <c r="O951" s="1764">
        <v>1382.53</v>
      </c>
      <c r="P951" s="1850">
        <f t="shared" si="195"/>
        <v>0.76667516969078564</v>
      </c>
      <c r="Q951" s="1764">
        <v>420.75</v>
      </c>
      <c r="R951" s="1850">
        <f t="shared" si="196"/>
        <v>0.23332483030921433</v>
      </c>
      <c r="S951" s="1807">
        <f t="shared" si="197"/>
        <v>16.829999999999998</v>
      </c>
      <c r="U951" s="1764">
        <f t="shared" si="198"/>
        <v>0</v>
      </c>
      <c r="V951" s="1764">
        <f t="shared" si="199"/>
        <v>0</v>
      </c>
      <c r="W951" s="1764">
        <f t="shared" si="200"/>
        <v>2837.4</v>
      </c>
      <c r="X951" s="1768">
        <v>2837.4</v>
      </c>
      <c r="Y951" s="1784">
        <v>616586</v>
      </c>
      <c r="Z951" s="1770">
        <v>42678</v>
      </c>
      <c r="AA951" s="1843" t="s">
        <v>104</v>
      </c>
      <c r="AB951" s="1780"/>
      <c r="AC951" s="1762"/>
      <c r="AE951" s="1762"/>
      <c r="AF951" s="1762"/>
      <c r="AG951" s="1762"/>
      <c r="AH951" s="1780"/>
      <c r="AK951" s="1780"/>
      <c r="AL951" s="1780"/>
      <c r="AM951" s="1762"/>
      <c r="AP951" s="1762"/>
      <c r="AQ951" s="1762"/>
      <c r="AR951" s="1780"/>
      <c r="AS951" s="1780"/>
      <c r="AT951" s="1780"/>
      <c r="AU951" s="1780"/>
      <c r="AV951" s="1780"/>
      <c r="AW951" s="1762"/>
      <c r="AZ951" s="1762"/>
      <c r="BA951" s="1762"/>
    </row>
    <row r="952" spans="1:53" x14ac:dyDescent="0.25">
      <c r="A952" s="1866" t="s">
        <v>1977</v>
      </c>
      <c r="C952" s="1782">
        <v>523417</v>
      </c>
      <c r="D952" s="1762" t="s">
        <v>26</v>
      </c>
      <c r="E952" s="1762">
        <v>1</v>
      </c>
      <c r="F952" s="1762">
        <v>8</v>
      </c>
      <c r="G952" s="1762">
        <v>8</v>
      </c>
      <c r="H952" s="1762">
        <v>2</v>
      </c>
      <c r="I952" s="1783">
        <v>1</v>
      </c>
      <c r="J952" s="1783">
        <v>1</v>
      </c>
      <c r="L952" s="1764">
        <v>4892.6899999999996</v>
      </c>
      <c r="N952" s="1764">
        <f t="shared" si="194"/>
        <v>3283.69</v>
      </c>
      <c r="O952" s="1764">
        <v>2742.79</v>
      </c>
      <c r="P952" s="1850">
        <f t="shared" si="195"/>
        <v>0.83527677704046355</v>
      </c>
      <c r="Q952" s="1764">
        <v>540.9</v>
      </c>
      <c r="R952" s="1850">
        <f t="shared" si="196"/>
        <v>0.16472322295953637</v>
      </c>
      <c r="S952" s="1807">
        <f t="shared" si="197"/>
        <v>21.635999999999999</v>
      </c>
      <c r="U952" s="1764">
        <f t="shared" si="198"/>
        <v>0</v>
      </c>
      <c r="V952" s="1764">
        <f t="shared" si="199"/>
        <v>0</v>
      </c>
      <c r="W952" s="1764">
        <f t="shared" si="200"/>
        <v>4892.6899999999996</v>
      </c>
      <c r="X952" s="1768">
        <v>4892.6899999999996</v>
      </c>
      <c r="Y952" s="1784">
        <v>616587</v>
      </c>
      <c r="Z952" s="1770">
        <v>42678</v>
      </c>
      <c r="AA952" s="1843" t="s">
        <v>104</v>
      </c>
      <c r="AB952" s="1780"/>
      <c r="AC952" s="1762"/>
      <c r="AE952" s="1762"/>
      <c r="AF952" s="1762"/>
      <c r="AG952" s="1762"/>
      <c r="AH952" s="1780"/>
      <c r="AK952" s="1780"/>
      <c r="AL952" s="1780"/>
      <c r="AM952" s="1762"/>
      <c r="AP952" s="1762"/>
      <c r="AQ952" s="1762"/>
      <c r="AR952" s="1780"/>
      <c r="AS952" s="1780"/>
      <c r="AT952" s="1780"/>
      <c r="AU952" s="1780"/>
      <c r="AV952" s="1780"/>
      <c r="AW952" s="1762"/>
      <c r="AZ952" s="1762"/>
      <c r="BA952" s="1762"/>
    </row>
    <row r="953" spans="1:53" x14ac:dyDescent="0.25">
      <c r="A953" s="1866">
        <v>2016645</v>
      </c>
      <c r="C953" s="1782">
        <v>621717</v>
      </c>
      <c r="D953" s="1762" t="s">
        <v>26</v>
      </c>
      <c r="E953" s="1762">
        <v>1</v>
      </c>
      <c r="F953" s="1762">
        <v>8</v>
      </c>
      <c r="G953" s="1762">
        <v>5</v>
      </c>
      <c r="H953" s="1762">
        <v>3</v>
      </c>
      <c r="I953" s="1783">
        <v>1</v>
      </c>
      <c r="J953" s="1783">
        <v>1</v>
      </c>
      <c r="L953" s="1764">
        <v>2180.94</v>
      </c>
      <c r="N953" s="1764">
        <f t="shared" si="194"/>
        <v>1635.19</v>
      </c>
      <c r="O953" s="1764">
        <v>1238.74</v>
      </c>
      <c r="P953" s="1850">
        <f t="shared" si="195"/>
        <v>0.7575511102685315</v>
      </c>
      <c r="Q953" s="1764">
        <v>396.45</v>
      </c>
      <c r="R953" s="1850">
        <f t="shared" si="196"/>
        <v>0.2424488897314685</v>
      </c>
      <c r="S953" s="1807">
        <f t="shared" si="197"/>
        <v>15.857999999999999</v>
      </c>
      <c r="U953" s="1764">
        <f t="shared" si="198"/>
        <v>0</v>
      </c>
      <c r="V953" s="1764">
        <f t="shared" si="199"/>
        <v>0</v>
      </c>
      <c r="W953" s="1764">
        <f t="shared" si="200"/>
        <v>2180.94</v>
      </c>
      <c r="X953" s="1768">
        <v>2180.94</v>
      </c>
      <c r="Y953" s="1784">
        <v>616588</v>
      </c>
      <c r="Z953" s="1770">
        <v>42678</v>
      </c>
      <c r="AA953" s="1843" t="s">
        <v>104</v>
      </c>
      <c r="AB953" s="1780"/>
      <c r="AC953" s="1762"/>
      <c r="AE953" s="1762"/>
      <c r="AF953" s="1762"/>
      <c r="AG953" s="1762"/>
      <c r="AH953" s="1780"/>
      <c r="AK953" s="1780"/>
      <c r="AL953" s="1780"/>
      <c r="AM953" s="1762"/>
      <c r="AP953" s="1762"/>
      <c r="AQ953" s="1762"/>
      <c r="AR953" s="1780"/>
      <c r="AS953" s="1780"/>
      <c r="AT953" s="1780"/>
      <c r="AU953" s="1780"/>
      <c r="AV953" s="1780"/>
      <c r="AW953" s="1762"/>
      <c r="AZ953" s="1762"/>
      <c r="BA953" s="1762"/>
    </row>
    <row r="954" spans="1:53" x14ac:dyDescent="0.25">
      <c r="A954" s="1866">
        <v>2016646</v>
      </c>
      <c r="C954" s="1782" t="s">
        <v>1971</v>
      </c>
      <c r="D954" s="1762" t="s">
        <v>26</v>
      </c>
      <c r="E954" s="1762">
        <v>0</v>
      </c>
      <c r="F954" s="1762">
        <v>0</v>
      </c>
      <c r="G954" s="1762">
        <v>0</v>
      </c>
      <c r="H954" s="1762">
        <v>0</v>
      </c>
      <c r="I954" s="1783">
        <v>1</v>
      </c>
      <c r="J954" s="1783">
        <v>1</v>
      </c>
      <c r="L954" s="1764">
        <v>47.6</v>
      </c>
      <c r="N954" s="1764">
        <f t="shared" si="194"/>
        <v>16.3</v>
      </c>
      <c r="O954" s="1764">
        <v>16.3</v>
      </c>
      <c r="P954" s="1850">
        <f t="shared" si="195"/>
        <v>1</v>
      </c>
      <c r="Q954" s="1764">
        <v>0</v>
      </c>
      <c r="R954" s="1850">
        <f t="shared" si="196"/>
        <v>0</v>
      </c>
      <c r="S954" s="1807">
        <f t="shared" si="197"/>
        <v>0</v>
      </c>
      <c r="U954" s="1764">
        <f t="shared" si="198"/>
        <v>0</v>
      </c>
      <c r="V954" s="1764">
        <f t="shared" si="199"/>
        <v>0</v>
      </c>
      <c r="W954" s="1764">
        <f t="shared" si="200"/>
        <v>47.6</v>
      </c>
      <c r="X954" s="1768">
        <v>47.6</v>
      </c>
      <c r="Y954" s="1784">
        <v>616620</v>
      </c>
      <c r="Z954" s="1770">
        <v>42692</v>
      </c>
      <c r="AA954" s="1843" t="s">
        <v>104</v>
      </c>
      <c r="AB954" s="1780"/>
      <c r="AC954" s="1762"/>
      <c r="AE954" s="1762"/>
      <c r="AF954" s="1762"/>
      <c r="AG954" s="1762"/>
      <c r="AH954" s="1780"/>
      <c r="AK954" s="1780"/>
      <c r="AL954" s="1780"/>
      <c r="AM954" s="1762"/>
      <c r="AP954" s="1762"/>
      <c r="AQ954" s="1762"/>
      <c r="AR954" s="1780"/>
      <c r="AS954" s="1780"/>
      <c r="AT954" s="1780"/>
      <c r="AU954" s="1780"/>
      <c r="AV954" s="1780"/>
      <c r="AW954" s="1762"/>
      <c r="AZ954" s="1762"/>
      <c r="BA954" s="1762"/>
    </row>
    <row r="955" spans="1:53" x14ac:dyDescent="0.25">
      <c r="A955" s="1866">
        <v>2016647</v>
      </c>
      <c r="C955" s="1782" t="s">
        <v>1981</v>
      </c>
      <c r="D955" s="1762" t="s">
        <v>26</v>
      </c>
      <c r="E955" s="1762">
        <v>0</v>
      </c>
      <c r="F955" s="1762">
        <v>0</v>
      </c>
      <c r="G955" s="1762">
        <v>0</v>
      </c>
      <c r="H955" s="1762">
        <v>0</v>
      </c>
      <c r="I955" s="1783">
        <v>1</v>
      </c>
      <c r="J955" s="1783">
        <v>1</v>
      </c>
      <c r="L955" s="1764">
        <v>224.46</v>
      </c>
      <c r="N955" s="1764">
        <f t="shared" si="194"/>
        <v>104.73</v>
      </c>
      <c r="O955" s="1764">
        <v>104.73</v>
      </c>
      <c r="P955" s="1850">
        <f t="shared" si="195"/>
        <v>1</v>
      </c>
      <c r="Q955" s="1764">
        <v>0</v>
      </c>
      <c r="R955" s="1850">
        <f t="shared" si="196"/>
        <v>0</v>
      </c>
      <c r="S955" s="1807">
        <f t="shared" si="197"/>
        <v>0</v>
      </c>
      <c r="U955" s="1764">
        <f t="shared" si="198"/>
        <v>0</v>
      </c>
      <c r="V955" s="1764">
        <f t="shared" si="199"/>
        <v>0</v>
      </c>
      <c r="W955" s="1764">
        <f t="shared" si="200"/>
        <v>224.46</v>
      </c>
      <c r="X955" s="1768">
        <v>224.46</v>
      </c>
      <c r="Y955" s="1784">
        <v>616621</v>
      </c>
      <c r="Z955" s="1770">
        <v>42692</v>
      </c>
      <c r="AA955" s="1843" t="s">
        <v>104</v>
      </c>
      <c r="AB955" s="1780"/>
      <c r="AC955" s="1762"/>
      <c r="AE955" s="1762"/>
      <c r="AF955" s="1762"/>
      <c r="AG955" s="1762"/>
      <c r="AH955" s="1780"/>
      <c r="AK955" s="1780"/>
      <c r="AL955" s="1780"/>
      <c r="AM955" s="1762"/>
      <c r="AP955" s="1762"/>
      <c r="AQ955" s="1762"/>
      <c r="AR955" s="1780"/>
      <c r="AS955" s="1780"/>
      <c r="AT955" s="1780"/>
      <c r="AU955" s="1780"/>
      <c r="AV955" s="1780"/>
      <c r="AW955" s="1762"/>
      <c r="AZ955" s="1762"/>
      <c r="BA955" s="1762"/>
    </row>
    <row r="956" spans="1:53" x14ac:dyDescent="0.25">
      <c r="A956" s="1866">
        <v>2016648</v>
      </c>
      <c r="C956" s="1782" t="s">
        <v>2060</v>
      </c>
      <c r="D956" s="1762" t="s">
        <v>26</v>
      </c>
      <c r="E956" s="1762">
        <v>0</v>
      </c>
      <c r="F956" s="1762">
        <v>0</v>
      </c>
      <c r="G956" s="1762">
        <v>0</v>
      </c>
      <c r="H956" s="1762">
        <v>0</v>
      </c>
      <c r="I956" s="1783">
        <v>1</v>
      </c>
      <c r="J956" s="1783">
        <v>1</v>
      </c>
      <c r="L956" s="1764">
        <v>133</v>
      </c>
      <c r="N956" s="1764">
        <f t="shared" si="194"/>
        <v>36</v>
      </c>
      <c r="O956" s="1764">
        <v>36</v>
      </c>
      <c r="P956" s="1850">
        <f t="shared" si="195"/>
        <v>1</v>
      </c>
      <c r="Q956" s="1764">
        <v>0</v>
      </c>
      <c r="R956" s="1850">
        <f t="shared" si="196"/>
        <v>0</v>
      </c>
      <c r="S956" s="1807">
        <f t="shared" si="197"/>
        <v>0</v>
      </c>
      <c r="U956" s="1764">
        <f t="shared" si="198"/>
        <v>0</v>
      </c>
      <c r="V956" s="1764">
        <f t="shared" si="199"/>
        <v>0</v>
      </c>
      <c r="W956" s="1764">
        <f t="shared" si="200"/>
        <v>133</v>
      </c>
      <c r="X956" s="1768">
        <v>133</v>
      </c>
      <c r="Y956" s="1784">
        <v>616622</v>
      </c>
      <c r="Z956" s="1770">
        <v>42692</v>
      </c>
      <c r="AA956" s="1843" t="s">
        <v>104</v>
      </c>
      <c r="AB956" s="1780"/>
      <c r="AC956" s="1762"/>
      <c r="AE956" s="1762"/>
      <c r="AF956" s="1762"/>
      <c r="AG956" s="1762"/>
      <c r="AH956" s="1780"/>
      <c r="AK956" s="1780"/>
      <c r="AL956" s="1780"/>
      <c r="AM956" s="1762"/>
      <c r="AP956" s="1762"/>
      <c r="AQ956" s="1762"/>
      <c r="AR956" s="1780"/>
      <c r="AS956" s="1780"/>
      <c r="AT956" s="1780"/>
      <c r="AU956" s="1780"/>
      <c r="AV956" s="1780"/>
      <c r="AW956" s="1762"/>
      <c r="AZ956" s="1762"/>
      <c r="BA956" s="1762"/>
    </row>
    <row r="957" spans="1:53" x14ac:dyDescent="0.25">
      <c r="A957" s="1866">
        <v>2016649</v>
      </c>
      <c r="C957" s="1782">
        <v>559517</v>
      </c>
      <c r="D957" s="1762" t="s">
        <v>26</v>
      </c>
      <c r="E957" s="1762">
        <v>1</v>
      </c>
      <c r="F957" s="1762">
        <v>8</v>
      </c>
      <c r="G957" s="1762">
        <v>5</v>
      </c>
      <c r="H957" s="1762">
        <v>3</v>
      </c>
      <c r="I957" s="1783">
        <v>1</v>
      </c>
      <c r="J957" s="1783">
        <v>1</v>
      </c>
      <c r="L957" s="1764">
        <v>3898.33</v>
      </c>
      <c r="N957" s="1764">
        <f t="shared" ref="N957:N1016" si="201">O957+Q957</f>
        <v>2637.2400000000002</v>
      </c>
      <c r="O957" s="1764">
        <v>2145.84</v>
      </c>
      <c r="P957" s="1850">
        <f t="shared" ref="P957:P1016" si="202">IF(N957&lt;=0,"",O957/N957)</f>
        <v>0.81366883560085546</v>
      </c>
      <c r="Q957" s="1764">
        <v>491.4</v>
      </c>
      <c r="R957" s="1850">
        <f t="shared" ref="R957:R1016" si="203">IF(N957&lt;=0,"",Q957/N957)</f>
        <v>0.18633116439914454</v>
      </c>
      <c r="S957" s="1807">
        <f t="shared" ref="S957:S1016" si="204">Q957/$S$1</f>
        <v>19.655999999999999</v>
      </c>
      <c r="U957" s="1764">
        <f t="shared" ref="U957:U1016" si="205">((1-I957)*O957)+((1-J957)*Q957)</f>
        <v>0</v>
      </c>
      <c r="V957" s="1764">
        <f t="shared" ref="V957:V1016" si="206">L957-W957</f>
        <v>0</v>
      </c>
      <c r="W957" s="1764">
        <f t="shared" si="200"/>
        <v>3898.33</v>
      </c>
      <c r="X957" s="1768">
        <v>3898.33</v>
      </c>
      <c r="Y957" s="1784">
        <v>616589</v>
      </c>
      <c r="Z957" s="1770">
        <v>42678</v>
      </c>
      <c r="AA957" s="1843" t="s">
        <v>104</v>
      </c>
      <c r="AB957" s="1780"/>
      <c r="AC957" s="1762"/>
      <c r="AE957" s="1762"/>
      <c r="AF957" s="1762"/>
      <c r="AG957" s="1762"/>
      <c r="AH957" s="1780"/>
      <c r="AK957" s="1780"/>
      <c r="AL957" s="1780"/>
      <c r="AM957" s="1762"/>
      <c r="AP957" s="1762"/>
      <c r="AQ957" s="1762"/>
      <c r="AR957" s="1780"/>
      <c r="AS957" s="1780"/>
      <c r="AT957" s="1780"/>
      <c r="AU957" s="1780"/>
      <c r="AV957" s="1780"/>
      <c r="AW957" s="1762"/>
      <c r="AZ957" s="1762"/>
      <c r="BA957" s="1762"/>
    </row>
    <row r="958" spans="1:53" x14ac:dyDescent="0.25">
      <c r="A958" s="1866">
        <v>2016650</v>
      </c>
      <c r="C958" s="1782">
        <v>559617</v>
      </c>
      <c r="D958" s="1762" t="s">
        <v>26</v>
      </c>
      <c r="E958" s="1762">
        <v>1</v>
      </c>
      <c r="F958" s="1762">
        <v>8</v>
      </c>
      <c r="G958" s="1762">
        <v>6</v>
      </c>
      <c r="H958" s="1762">
        <v>4</v>
      </c>
      <c r="I958" s="1783">
        <v>1</v>
      </c>
      <c r="J958" s="1783">
        <v>1</v>
      </c>
      <c r="L958" s="1764">
        <v>3752.33</v>
      </c>
      <c r="N958" s="1764">
        <f t="shared" si="201"/>
        <v>2535.59</v>
      </c>
      <c r="O958" s="1764">
        <v>2022.59</v>
      </c>
      <c r="P958" s="1850">
        <f t="shared" si="202"/>
        <v>0.797680224326488</v>
      </c>
      <c r="Q958" s="1764">
        <v>513</v>
      </c>
      <c r="R958" s="1850">
        <f t="shared" si="203"/>
        <v>0.20231977567351186</v>
      </c>
      <c r="S958" s="1807">
        <f t="shared" si="204"/>
        <v>20.52</v>
      </c>
      <c r="U958" s="1764">
        <f t="shared" si="205"/>
        <v>0</v>
      </c>
      <c r="V958" s="1764">
        <f t="shared" si="206"/>
        <v>0</v>
      </c>
      <c r="W958" s="1764">
        <f t="shared" si="200"/>
        <v>3752.33</v>
      </c>
      <c r="X958" s="1768">
        <v>3752.33</v>
      </c>
      <c r="Y958" s="1784">
        <v>616590</v>
      </c>
      <c r="Z958" s="1770">
        <v>42678</v>
      </c>
      <c r="AA958" s="1843" t="s">
        <v>104</v>
      </c>
      <c r="AB958" s="1780"/>
      <c r="AC958" s="1762"/>
      <c r="AE958" s="1762"/>
      <c r="AF958" s="1762"/>
      <c r="AG958" s="1762"/>
      <c r="AH958" s="1780"/>
      <c r="AK958" s="1780"/>
      <c r="AL958" s="1780"/>
      <c r="AM958" s="1762"/>
      <c r="AP958" s="1762"/>
      <c r="AQ958" s="1762"/>
      <c r="AR958" s="1780"/>
      <c r="AS958" s="1780"/>
      <c r="AT958" s="1780"/>
      <c r="AU958" s="1780"/>
      <c r="AV958" s="1780"/>
      <c r="AW958" s="1762"/>
      <c r="AZ958" s="1762"/>
      <c r="BA958" s="1762"/>
    </row>
    <row r="959" spans="1:53" x14ac:dyDescent="0.25">
      <c r="A959" s="1866">
        <v>2016651</v>
      </c>
      <c r="C959" s="1782">
        <v>629517</v>
      </c>
      <c r="D959" s="1762" t="s">
        <v>26</v>
      </c>
      <c r="E959" s="1762">
        <v>1</v>
      </c>
      <c r="F959" s="1762">
        <v>8</v>
      </c>
      <c r="G959" s="1762">
        <v>5</v>
      </c>
      <c r="H959" s="1762">
        <v>3</v>
      </c>
      <c r="I959" s="1783">
        <v>1</v>
      </c>
      <c r="J959" s="1783">
        <v>1</v>
      </c>
      <c r="L959" s="1764">
        <v>2553.7399999999998</v>
      </c>
      <c r="N959" s="1764">
        <f t="shared" si="201"/>
        <v>1871.15</v>
      </c>
      <c r="O959" s="1764">
        <v>1438.25</v>
      </c>
      <c r="P959" s="1850">
        <f t="shared" si="202"/>
        <v>0.7686449509659834</v>
      </c>
      <c r="Q959" s="1764">
        <v>432.9</v>
      </c>
      <c r="R959" s="1850">
        <f t="shared" si="203"/>
        <v>0.23135504903401649</v>
      </c>
      <c r="S959" s="1807">
        <f t="shared" si="204"/>
        <v>17.315999999999999</v>
      </c>
      <c r="U959" s="1764">
        <f t="shared" si="205"/>
        <v>0</v>
      </c>
      <c r="V959" s="1764">
        <f t="shared" si="206"/>
        <v>0</v>
      </c>
      <c r="W959" s="1764">
        <f t="shared" si="200"/>
        <v>2553.7399999999998</v>
      </c>
      <c r="X959" s="1768">
        <v>2553.7399999999998</v>
      </c>
      <c r="Y959" s="1784">
        <v>616591</v>
      </c>
      <c r="Z959" s="1770">
        <v>42678</v>
      </c>
      <c r="AA959" s="1843" t="s">
        <v>104</v>
      </c>
      <c r="AB959" s="1780"/>
      <c r="AC959" s="1762"/>
      <c r="AE959" s="1762"/>
      <c r="AF959" s="1762"/>
      <c r="AG959" s="1762"/>
      <c r="AH959" s="1780"/>
      <c r="AK959" s="1780"/>
      <c r="AL959" s="1780"/>
      <c r="AM959" s="1762"/>
      <c r="AP959" s="1762"/>
      <c r="AQ959" s="1762"/>
      <c r="AR959" s="1780"/>
      <c r="AS959" s="1780"/>
      <c r="AT959" s="1780"/>
      <c r="AU959" s="1780"/>
      <c r="AV959" s="1780"/>
      <c r="AW959" s="1762"/>
      <c r="AZ959" s="1762"/>
      <c r="BA959" s="1762"/>
    </row>
    <row r="960" spans="1:53" x14ac:dyDescent="0.25">
      <c r="A960" s="1866">
        <v>2016652</v>
      </c>
      <c r="C960" s="1782">
        <v>616317</v>
      </c>
      <c r="D960" s="1762" t="s">
        <v>26</v>
      </c>
      <c r="E960" s="1762">
        <v>1</v>
      </c>
      <c r="F960" s="1762">
        <v>7</v>
      </c>
      <c r="G960" s="1762">
        <v>5</v>
      </c>
      <c r="H960" s="1762">
        <v>2</v>
      </c>
      <c r="I960" s="1783">
        <v>1</v>
      </c>
      <c r="J960" s="1783">
        <v>1</v>
      </c>
      <c r="L960" s="1764">
        <v>2856.27</v>
      </c>
      <c r="N960" s="1764">
        <f t="shared" si="201"/>
        <v>1821.98</v>
      </c>
      <c r="O960" s="1764">
        <v>1448.48</v>
      </c>
      <c r="P960" s="1850">
        <f t="shared" si="202"/>
        <v>0.79500323823532637</v>
      </c>
      <c r="Q960" s="1764">
        <v>373.5</v>
      </c>
      <c r="R960" s="1850">
        <f t="shared" si="203"/>
        <v>0.2049967617646736</v>
      </c>
      <c r="S960" s="1807">
        <f t="shared" si="204"/>
        <v>14.94</v>
      </c>
      <c r="U960" s="1764">
        <f t="shared" si="205"/>
        <v>0</v>
      </c>
      <c r="V960" s="1764">
        <f t="shared" si="206"/>
        <v>0</v>
      </c>
      <c r="W960" s="1764">
        <f t="shared" ref="W960:W1023" si="207">X960+AC960+AH960+AM960+AO960+AR960</f>
        <v>2856.27</v>
      </c>
      <c r="X960" s="1768">
        <v>2856.27</v>
      </c>
      <c r="Y960" s="1784">
        <v>616592</v>
      </c>
      <c r="Z960" s="1770">
        <v>42678</v>
      </c>
      <c r="AA960" s="1843" t="s">
        <v>104</v>
      </c>
      <c r="AB960" s="1780"/>
      <c r="AC960" s="1762"/>
      <c r="AE960" s="1762"/>
      <c r="AF960" s="1762"/>
      <c r="AG960" s="1762"/>
      <c r="AH960" s="1780"/>
      <c r="AK960" s="1780"/>
      <c r="AL960" s="1780"/>
      <c r="AM960" s="1762"/>
      <c r="AP960" s="1762"/>
      <c r="AQ960" s="1762"/>
      <c r="AR960" s="1780"/>
      <c r="AS960" s="1780"/>
      <c r="AT960" s="1780"/>
      <c r="AU960" s="1780"/>
      <c r="AV960" s="1780"/>
      <c r="AW960" s="1762"/>
      <c r="AZ960" s="1762"/>
      <c r="BA960" s="1762"/>
    </row>
    <row r="961" spans="1:53" x14ac:dyDescent="0.25">
      <c r="A961" s="1866">
        <v>2016654</v>
      </c>
      <c r="C961" s="1782" t="s">
        <v>1953</v>
      </c>
      <c r="D961" s="1762" t="s">
        <v>26</v>
      </c>
      <c r="E961" s="1762">
        <v>1</v>
      </c>
      <c r="F961" s="1762">
        <v>2</v>
      </c>
      <c r="G961" s="1762">
        <v>0</v>
      </c>
      <c r="H961" s="1762">
        <v>2</v>
      </c>
      <c r="I961" s="1783">
        <v>1</v>
      </c>
      <c r="J961" s="1783">
        <v>1</v>
      </c>
      <c r="L961" s="1764">
        <v>1120</v>
      </c>
      <c r="N961" s="1764">
        <f t="shared" si="201"/>
        <v>746.22</v>
      </c>
      <c r="O961" s="1764">
        <v>545.07000000000005</v>
      </c>
      <c r="P961" s="1850">
        <f t="shared" si="202"/>
        <v>0.7304414247808958</v>
      </c>
      <c r="Q961" s="1764">
        <v>201.15</v>
      </c>
      <c r="R961" s="1850">
        <f t="shared" si="203"/>
        <v>0.26955857521910426</v>
      </c>
      <c r="S961" s="1807">
        <f t="shared" si="204"/>
        <v>8.0459999999999994</v>
      </c>
      <c r="U961" s="1764">
        <f t="shared" si="205"/>
        <v>0</v>
      </c>
      <c r="V961" s="1764">
        <f t="shared" si="206"/>
        <v>0</v>
      </c>
      <c r="W961" s="1764">
        <f t="shared" si="207"/>
        <v>1120</v>
      </c>
      <c r="X961" s="1768">
        <v>1120</v>
      </c>
      <c r="Y961" s="1784">
        <v>616593</v>
      </c>
      <c r="Z961" s="1770">
        <v>42678</v>
      </c>
      <c r="AA961" s="1843" t="s">
        <v>104</v>
      </c>
      <c r="AB961" s="1780"/>
      <c r="AC961" s="1762"/>
      <c r="AE961" s="1762"/>
      <c r="AF961" s="1762"/>
      <c r="AG961" s="1762"/>
      <c r="AH961" s="1780"/>
      <c r="AK961" s="1780"/>
      <c r="AL961" s="1780"/>
      <c r="AM961" s="1762"/>
      <c r="AP961" s="1762"/>
      <c r="AQ961" s="1762"/>
      <c r="AR961" s="1780"/>
      <c r="AS961" s="1780"/>
      <c r="AT961" s="1780"/>
      <c r="AU961" s="1780"/>
      <c r="AV961" s="1780"/>
      <c r="AW961" s="1762"/>
      <c r="AZ961" s="1762"/>
      <c r="BA961" s="1762"/>
    </row>
    <row r="962" spans="1:53" x14ac:dyDescent="0.25">
      <c r="A962" s="1866">
        <v>2016655</v>
      </c>
      <c r="C962" s="1782" t="s">
        <v>1958</v>
      </c>
      <c r="D962" s="1762" t="s">
        <v>26</v>
      </c>
      <c r="E962" s="1762">
        <v>7</v>
      </c>
      <c r="F962" s="1762">
        <v>49</v>
      </c>
      <c r="G962" s="1762">
        <v>42</v>
      </c>
      <c r="H962" s="1762">
        <v>14</v>
      </c>
      <c r="I962" s="1783">
        <v>1</v>
      </c>
      <c r="J962" s="1783">
        <v>1</v>
      </c>
      <c r="L962" s="1764">
        <v>15056.39</v>
      </c>
      <c r="N962" s="1764">
        <f t="shared" si="201"/>
        <v>10339</v>
      </c>
      <c r="O962" s="1764">
        <v>7768.15</v>
      </c>
      <c r="P962" s="1850">
        <f t="shared" si="202"/>
        <v>0.75134442402553436</v>
      </c>
      <c r="Q962" s="1764">
        <v>2570.85</v>
      </c>
      <c r="R962" s="1850">
        <f t="shared" si="203"/>
        <v>0.24865557597446561</v>
      </c>
      <c r="S962" s="1807">
        <f t="shared" si="204"/>
        <v>102.834</v>
      </c>
      <c r="U962" s="1764">
        <f t="shared" si="205"/>
        <v>0</v>
      </c>
      <c r="V962" s="1764">
        <f t="shared" si="206"/>
        <v>0</v>
      </c>
      <c r="W962" s="1764">
        <f t="shared" si="207"/>
        <v>15056.39</v>
      </c>
      <c r="X962" s="1768">
        <v>15056.39</v>
      </c>
      <c r="Y962" s="1784">
        <v>616594</v>
      </c>
      <c r="Z962" s="1770">
        <v>42678</v>
      </c>
      <c r="AA962" s="1843" t="s">
        <v>104</v>
      </c>
      <c r="AB962" s="1780"/>
      <c r="AC962" s="1762"/>
      <c r="AE962" s="1762"/>
      <c r="AF962" s="1762"/>
      <c r="AG962" s="1762"/>
      <c r="AH962" s="1780"/>
      <c r="AK962" s="1780"/>
      <c r="AL962" s="1780"/>
      <c r="AM962" s="1762"/>
      <c r="AP962" s="1762"/>
      <c r="AQ962" s="1762"/>
      <c r="AR962" s="1780"/>
      <c r="AS962" s="1780"/>
      <c r="AT962" s="1780"/>
      <c r="AU962" s="1780"/>
      <c r="AV962" s="1780"/>
      <c r="AW962" s="1762"/>
      <c r="AZ962" s="1762"/>
      <c r="BA962" s="1762"/>
    </row>
    <row r="963" spans="1:53" x14ac:dyDescent="0.25">
      <c r="A963" s="1866">
        <v>2016656</v>
      </c>
      <c r="C963" s="1782" t="s">
        <v>1959</v>
      </c>
      <c r="D963" s="1762" t="s">
        <v>26</v>
      </c>
      <c r="E963" s="1762">
        <v>3</v>
      </c>
      <c r="F963" s="1762">
        <v>24</v>
      </c>
      <c r="G963" s="1762">
        <v>21</v>
      </c>
      <c r="H963" s="1762">
        <v>6</v>
      </c>
      <c r="I963" s="1783">
        <v>1</v>
      </c>
      <c r="J963" s="1783">
        <v>1</v>
      </c>
      <c r="L963" s="1764">
        <v>6587.67</v>
      </c>
      <c r="N963" s="1764">
        <f t="shared" si="201"/>
        <v>4852.4699999999993</v>
      </c>
      <c r="O963" s="1764">
        <v>3522.39</v>
      </c>
      <c r="P963" s="1850">
        <f t="shared" si="202"/>
        <v>0.72589629611311357</v>
      </c>
      <c r="Q963" s="1764">
        <v>1330.08</v>
      </c>
      <c r="R963" s="1850">
        <f t="shared" si="203"/>
        <v>0.27410370388688649</v>
      </c>
      <c r="S963" s="1807">
        <f t="shared" si="204"/>
        <v>53.203199999999995</v>
      </c>
      <c r="U963" s="1764">
        <f t="shared" si="205"/>
        <v>0</v>
      </c>
      <c r="V963" s="1764">
        <f t="shared" si="206"/>
        <v>0</v>
      </c>
      <c r="W963" s="1764">
        <f t="shared" si="207"/>
        <v>6587.67</v>
      </c>
      <c r="X963" s="1768">
        <v>6587.67</v>
      </c>
      <c r="Y963" s="1784">
        <v>617007</v>
      </c>
      <c r="Z963" s="1770">
        <v>42748</v>
      </c>
      <c r="AA963" s="1843" t="s">
        <v>104</v>
      </c>
      <c r="AB963" s="1780"/>
      <c r="AC963" s="1762"/>
      <c r="AE963" s="1762"/>
      <c r="AF963" s="1762"/>
      <c r="AG963" s="1762"/>
      <c r="AH963" s="1780"/>
      <c r="AK963" s="1780"/>
      <c r="AL963" s="1780"/>
      <c r="AM963" s="1762"/>
      <c r="AP963" s="1762"/>
      <c r="AQ963" s="1762"/>
      <c r="AR963" s="1780"/>
      <c r="AS963" s="1780"/>
      <c r="AT963" s="1780"/>
      <c r="AU963" s="1780"/>
      <c r="AV963" s="1780"/>
      <c r="AW963" s="1762"/>
      <c r="AZ963" s="1762"/>
      <c r="BA963" s="1762"/>
    </row>
    <row r="964" spans="1:53" x14ac:dyDescent="0.25">
      <c r="A964" s="1866" t="s">
        <v>1993</v>
      </c>
      <c r="C964" s="1782">
        <v>523917</v>
      </c>
      <c r="D964" s="1762" t="s">
        <v>26</v>
      </c>
      <c r="E964" s="1762">
        <v>1</v>
      </c>
      <c r="F964" s="1762">
        <v>8</v>
      </c>
      <c r="G964" s="1762">
        <v>5</v>
      </c>
      <c r="H964" s="1762">
        <v>3</v>
      </c>
      <c r="I964" s="1783">
        <v>1</v>
      </c>
      <c r="J964" s="1783">
        <v>1</v>
      </c>
      <c r="L964" s="1764">
        <v>4892.6899999999996</v>
      </c>
      <c r="N964" s="1764">
        <f t="shared" si="201"/>
        <v>3362.64</v>
      </c>
      <c r="O964" s="1764">
        <v>2805.85</v>
      </c>
      <c r="P964" s="1850">
        <f t="shared" si="202"/>
        <v>0.83441878999833463</v>
      </c>
      <c r="Q964" s="1764">
        <v>556.79</v>
      </c>
      <c r="R964" s="1850">
        <f t="shared" si="203"/>
        <v>0.16558121000166534</v>
      </c>
      <c r="S964" s="1807">
        <f t="shared" si="204"/>
        <v>22.271599999999999</v>
      </c>
      <c r="U964" s="1764">
        <f t="shared" si="205"/>
        <v>0</v>
      </c>
      <c r="V964" s="1764">
        <f t="shared" si="206"/>
        <v>0</v>
      </c>
      <c r="W964" s="1764">
        <f t="shared" si="207"/>
        <v>4892.6899999999996</v>
      </c>
      <c r="X964" s="1768">
        <v>4892.6899999999996</v>
      </c>
      <c r="Y964" s="1784">
        <v>616597</v>
      </c>
      <c r="Z964" s="1770">
        <v>42685</v>
      </c>
      <c r="AA964" s="1843" t="s">
        <v>104</v>
      </c>
      <c r="AB964" s="1780"/>
      <c r="AC964" s="1762"/>
      <c r="AE964" s="1762"/>
      <c r="AF964" s="1762"/>
      <c r="AG964" s="1762"/>
      <c r="AH964" s="1780"/>
      <c r="AK964" s="1780"/>
      <c r="AL964" s="1780"/>
      <c r="AM964" s="1762"/>
      <c r="AP964" s="1762"/>
      <c r="AQ964" s="1762"/>
      <c r="AR964" s="1780"/>
      <c r="AS964" s="1780"/>
      <c r="AT964" s="1780"/>
      <c r="AU964" s="1780"/>
      <c r="AV964" s="1780"/>
      <c r="AW964" s="1762"/>
      <c r="AZ964" s="1762"/>
      <c r="BA964" s="1762"/>
    </row>
    <row r="965" spans="1:53" x14ac:dyDescent="0.25">
      <c r="A965" s="1866">
        <v>2016658</v>
      </c>
      <c r="C965" s="1935" t="s">
        <v>1964</v>
      </c>
      <c r="D965" s="1936" t="s">
        <v>26</v>
      </c>
      <c r="E965" s="1936">
        <v>0</v>
      </c>
      <c r="F965" s="1936">
        <v>0</v>
      </c>
      <c r="G965" s="1936">
        <v>0</v>
      </c>
      <c r="H965" s="1936">
        <v>0</v>
      </c>
      <c r="I965" s="1937">
        <v>1</v>
      </c>
      <c r="J965" s="1937">
        <v>1</v>
      </c>
      <c r="K965" s="1948"/>
      <c r="L965" s="1938">
        <v>276.3</v>
      </c>
      <c r="M965" s="1938"/>
      <c r="N965" s="1938">
        <f t="shared" si="201"/>
        <v>138.1</v>
      </c>
      <c r="O965" s="1938">
        <v>113.1</v>
      </c>
      <c r="P965" s="1939">
        <f t="shared" si="202"/>
        <v>0.81897175959449675</v>
      </c>
      <c r="Q965" s="1938">
        <v>25</v>
      </c>
      <c r="R965" s="1850">
        <f t="shared" si="203"/>
        <v>0.18102824040550328</v>
      </c>
      <c r="S965" s="1807">
        <f t="shared" si="204"/>
        <v>1</v>
      </c>
      <c r="U965" s="1764">
        <f t="shared" si="205"/>
        <v>0</v>
      </c>
      <c r="V965" s="1764">
        <f t="shared" si="206"/>
        <v>0</v>
      </c>
      <c r="W965" s="1764">
        <f t="shared" si="207"/>
        <v>276.3</v>
      </c>
      <c r="X965" s="1768">
        <v>276.3</v>
      </c>
      <c r="Y965" s="1784">
        <v>616644</v>
      </c>
      <c r="Z965" s="1770">
        <v>42702</v>
      </c>
      <c r="AA965" s="1843" t="s">
        <v>104</v>
      </c>
      <c r="AB965" s="1780"/>
      <c r="AC965" s="1762"/>
      <c r="AE965" s="1762"/>
      <c r="AF965" s="1762"/>
      <c r="AG965" s="1762"/>
      <c r="AH965" s="1780"/>
      <c r="AK965" s="1780"/>
      <c r="AL965" s="1780"/>
      <c r="AM965" s="1762"/>
      <c r="AP965" s="1762"/>
      <c r="AQ965" s="1762"/>
      <c r="AR965" s="1780"/>
      <c r="AS965" s="1780"/>
      <c r="AT965" s="1780"/>
      <c r="AU965" s="1780"/>
      <c r="AV965" s="1780"/>
      <c r="AW965" s="1762"/>
      <c r="AZ965" s="1762"/>
      <c r="BA965" s="1762"/>
    </row>
    <row r="966" spans="1:53" x14ac:dyDescent="0.25">
      <c r="A966" s="1866">
        <v>2016659</v>
      </c>
      <c r="B966" s="1935"/>
      <c r="C966" s="1935" t="s">
        <v>1963</v>
      </c>
      <c r="D966" s="1936" t="s">
        <v>26</v>
      </c>
      <c r="E966" s="1936">
        <v>0</v>
      </c>
      <c r="F966" s="1936">
        <v>0</v>
      </c>
      <c r="G966" s="1936">
        <v>0</v>
      </c>
      <c r="H966" s="1936">
        <v>0</v>
      </c>
      <c r="I966" s="1937">
        <v>1</v>
      </c>
      <c r="J966" s="1937">
        <v>1</v>
      </c>
      <c r="K966" s="1948"/>
      <c r="L966" s="1938">
        <v>254</v>
      </c>
      <c r="M966" s="1938"/>
      <c r="N966" s="1938">
        <f>O966+Q966</f>
        <v>127</v>
      </c>
      <c r="O966" s="1938">
        <v>102</v>
      </c>
      <c r="P966" s="1939">
        <f>IF(N966&lt;=0,"",O966/N966)</f>
        <v>0.80314960629921262</v>
      </c>
      <c r="Q966" s="1938">
        <v>25</v>
      </c>
      <c r="R966" s="1939">
        <f>IF(N966&lt;=0,"",Q966/N966)</f>
        <v>0.19685039370078741</v>
      </c>
      <c r="S966" s="1940">
        <f t="shared" si="204"/>
        <v>1</v>
      </c>
      <c r="T966" s="1941"/>
      <c r="U966" s="1938">
        <f t="shared" si="205"/>
        <v>0</v>
      </c>
      <c r="V966" s="1938">
        <f t="shared" si="206"/>
        <v>0</v>
      </c>
      <c r="W966" s="1764">
        <f t="shared" si="207"/>
        <v>254</v>
      </c>
      <c r="X966" s="1768">
        <v>254</v>
      </c>
      <c r="Y966" s="1784">
        <v>617061</v>
      </c>
      <c r="Z966" s="1770">
        <v>42772</v>
      </c>
      <c r="AA966" s="1843" t="s">
        <v>104</v>
      </c>
      <c r="AB966" s="1780"/>
      <c r="AC966" s="1762"/>
      <c r="AE966" s="1762"/>
      <c r="AF966" s="1762"/>
      <c r="AG966" s="1762"/>
      <c r="AH966" s="1780"/>
      <c r="AK966" s="1780"/>
      <c r="AL966" s="1780"/>
      <c r="AM966" s="1762"/>
      <c r="AP966" s="1762"/>
      <c r="AQ966" s="1762"/>
      <c r="AR966" s="1780"/>
      <c r="AS966" s="1780"/>
      <c r="AT966" s="1780"/>
      <c r="AU966" s="1780"/>
      <c r="AV966" s="1780"/>
      <c r="AW966" s="1762"/>
      <c r="AZ966" s="1762"/>
      <c r="BA966" s="1762"/>
    </row>
    <row r="967" spans="1:53" x14ac:dyDescent="0.25">
      <c r="A967" s="1866">
        <v>2016660</v>
      </c>
      <c r="C967" s="1782" t="s">
        <v>1965</v>
      </c>
      <c r="D967" s="1762" t="s">
        <v>26</v>
      </c>
      <c r="E967" s="1762">
        <v>0</v>
      </c>
      <c r="F967" s="1762">
        <v>0</v>
      </c>
      <c r="G967" s="1762">
        <v>0</v>
      </c>
      <c r="H967" s="1762">
        <v>0</v>
      </c>
      <c r="I967" s="1783">
        <v>1</v>
      </c>
      <c r="J967" s="1783">
        <v>1</v>
      </c>
      <c r="L967" s="1764">
        <v>67.36</v>
      </c>
      <c r="N967" s="1764">
        <f t="shared" si="201"/>
        <v>26.18</v>
      </c>
      <c r="O967" s="1764">
        <v>26.18</v>
      </c>
      <c r="P967" s="1850">
        <f t="shared" si="202"/>
        <v>1</v>
      </c>
      <c r="Q967" s="1764">
        <v>0</v>
      </c>
      <c r="R967" s="1850">
        <f t="shared" si="203"/>
        <v>0</v>
      </c>
      <c r="S967" s="1807">
        <f t="shared" si="204"/>
        <v>0</v>
      </c>
      <c r="U967" s="1764">
        <f t="shared" si="205"/>
        <v>0</v>
      </c>
      <c r="V967" s="1764">
        <f t="shared" si="206"/>
        <v>0</v>
      </c>
      <c r="W967" s="1764">
        <f t="shared" si="207"/>
        <v>67.36</v>
      </c>
      <c r="X967" s="1768">
        <v>67.36</v>
      </c>
      <c r="Y967" s="1784">
        <v>616645</v>
      </c>
      <c r="Z967" s="1770">
        <v>42702</v>
      </c>
      <c r="AA967" s="1843" t="s">
        <v>104</v>
      </c>
      <c r="AB967" s="1780"/>
      <c r="AC967" s="1762"/>
      <c r="AE967" s="1762"/>
      <c r="AF967" s="1762"/>
      <c r="AG967" s="1762"/>
      <c r="AH967" s="1780"/>
      <c r="AK967" s="1780"/>
      <c r="AL967" s="1780"/>
      <c r="AM967" s="1762"/>
      <c r="AP967" s="1762"/>
      <c r="AQ967" s="1762"/>
      <c r="AR967" s="1780"/>
      <c r="AS967" s="1780"/>
      <c r="AT967" s="1780"/>
      <c r="AU967" s="1780"/>
      <c r="AV967" s="1780"/>
      <c r="AW967" s="1762"/>
      <c r="AZ967" s="1762"/>
      <c r="BA967" s="1762"/>
    </row>
    <row r="968" spans="1:53" x14ac:dyDescent="0.25">
      <c r="A968" s="1866">
        <v>2016661</v>
      </c>
      <c r="C968" s="1782" t="s">
        <v>1968</v>
      </c>
      <c r="D968" s="1762" t="s">
        <v>26</v>
      </c>
      <c r="E968" s="1762">
        <v>3</v>
      </c>
      <c r="F968" s="1762">
        <v>24</v>
      </c>
      <c r="G968" s="1762">
        <v>18</v>
      </c>
      <c r="H968" s="1762">
        <v>6</v>
      </c>
      <c r="I968" s="1783">
        <v>1</v>
      </c>
      <c r="J968" s="1783">
        <v>1</v>
      </c>
      <c r="L968" s="1764">
        <v>6561.01</v>
      </c>
      <c r="N968" s="1764">
        <f t="shared" si="201"/>
        <v>4637.9400000000005</v>
      </c>
      <c r="O968" s="1764">
        <v>3385.71</v>
      </c>
      <c r="P968" s="1850">
        <f t="shared" si="202"/>
        <v>0.73000297545893211</v>
      </c>
      <c r="Q968" s="1764">
        <v>1252.23</v>
      </c>
      <c r="R968" s="1850">
        <f t="shared" si="203"/>
        <v>0.26999702454106778</v>
      </c>
      <c r="S968" s="1807">
        <f t="shared" si="204"/>
        <v>50.089199999999998</v>
      </c>
      <c r="U968" s="1764">
        <f t="shared" si="205"/>
        <v>0</v>
      </c>
      <c r="V968" s="1764">
        <f t="shared" si="206"/>
        <v>0</v>
      </c>
      <c r="W968" s="1764">
        <f t="shared" si="207"/>
        <v>6561.01</v>
      </c>
      <c r="X968" s="1768">
        <v>6561.01</v>
      </c>
      <c r="Y968" s="1784">
        <v>616598</v>
      </c>
      <c r="Z968" s="1770">
        <v>42685</v>
      </c>
      <c r="AA968" s="1843" t="s">
        <v>104</v>
      </c>
      <c r="AB968" s="1780"/>
      <c r="AC968" s="1762"/>
      <c r="AE968" s="1762"/>
      <c r="AF968" s="1762"/>
      <c r="AG968" s="1762"/>
      <c r="AH968" s="1780"/>
      <c r="AK968" s="1780"/>
      <c r="AL968" s="1780"/>
      <c r="AM968" s="1762"/>
      <c r="AP968" s="1762"/>
      <c r="AQ968" s="1762"/>
      <c r="AR968" s="1780"/>
      <c r="AS968" s="1780"/>
      <c r="AT968" s="1780"/>
      <c r="AU968" s="1780"/>
      <c r="AV968" s="1780"/>
      <c r="AW968" s="1762"/>
      <c r="AZ968" s="1762"/>
      <c r="BA968" s="1762"/>
    </row>
    <row r="969" spans="1:53" x14ac:dyDescent="0.25">
      <c r="A969" s="1866" t="s">
        <v>1969</v>
      </c>
      <c r="C969" s="1782">
        <v>524217</v>
      </c>
      <c r="D969" s="1762" t="s">
        <v>26</v>
      </c>
      <c r="E969" s="1762">
        <v>1</v>
      </c>
      <c r="F969" s="1762">
        <v>8</v>
      </c>
      <c r="G969" s="1762">
        <v>5</v>
      </c>
      <c r="H969" s="1762">
        <v>3</v>
      </c>
      <c r="I969" s="1783">
        <v>1</v>
      </c>
      <c r="J969" s="1783">
        <v>1</v>
      </c>
      <c r="L969" s="1764">
        <v>4892.6899999999996</v>
      </c>
      <c r="N969" s="1764">
        <f>O969+Q969</f>
        <v>3362.64</v>
      </c>
      <c r="O969" s="1764">
        <v>2805.85</v>
      </c>
      <c r="P969" s="1850">
        <f>IF(N969&lt;=0,"",O969/N969)</f>
        <v>0.83441878999833463</v>
      </c>
      <c r="Q969" s="1764">
        <v>556.79</v>
      </c>
      <c r="R969" s="1850">
        <f>IF(N969&lt;=0,"",Q969/N969)</f>
        <v>0.16558121000166534</v>
      </c>
      <c r="S969" s="1807">
        <f>Q969/$S$1</f>
        <v>22.271599999999999</v>
      </c>
      <c r="U969" s="1764">
        <f>((1-I969)*O969)+((1-J969)*Q969)</f>
        <v>0</v>
      </c>
      <c r="V969" s="1764">
        <f>L969-W969</f>
        <v>0</v>
      </c>
      <c r="W969" s="1764">
        <f t="shared" si="207"/>
        <v>4892.6899999999996</v>
      </c>
      <c r="X969" s="1768">
        <v>4892.6899999999996</v>
      </c>
      <c r="Y969" s="1784">
        <v>616599</v>
      </c>
      <c r="Z969" s="1770">
        <v>42685</v>
      </c>
      <c r="AA969" s="1843" t="s">
        <v>104</v>
      </c>
      <c r="AB969" s="1780"/>
      <c r="AC969" s="1762"/>
      <c r="AE969" s="1762"/>
      <c r="AF969" s="1762"/>
      <c r="AG969" s="1762"/>
      <c r="AH969" s="1780"/>
      <c r="AK969" s="1780"/>
      <c r="AL969" s="1780"/>
      <c r="AM969" s="1762"/>
      <c r="AP969" s="1762"/>
      <c r="AQ969" s="1762"/>
      <c r="AR969" s="1780"/>
      <c r="AS969" s="1780"/>
      <c r="AT969" s="1780"/>
      <c r="AU969" s="1780"/>
      <c r="AV969" s="1780"/>
      <c r="AW969" s="1762"/>
      <c r="AZ969" s="1762"/>
      <c r="BA969" s="1762"/>
    </row>
    <row r="970" spans="1:53" x14ac:dyDescent="0.25">
      <c r="A970" s="1866" t="s">
        <v>1970</v>
      </c>
      <c r="C970" s="1782">
        <v>595917</v>
      </c>
      <c r="D970" s="1762" t="s">
        <v>26</v>
      </c>
      <c r="E970" s="1762">
        <v>1</v>
      </c>
      <c r="F970" s="1762">
        <v>8</v>
      </c>
      <c r="G970" s="1762">
        <v>5</v>
      </c>
      <c r="H970" s="1762">
        <v>3</v>
      </c>
      <c r="I970" s="1783">
        <v>1</v>
      </c>
      <c r="J970" s="1783">
        <v>1</v>
      </c>
      <c r="L970" s="1764">
        <v>4892.6899999999996</v>
      </c>
      <c r="N970" s="1764">
        <f>O970+Q970</f>
        <v>3362.64</v>
      </c>
      <c r="O970" s="1764">
        <v>2805.85</v>
      </c>
      <c r="P970" s="1850">
        <f>IF(N970&lt;=0,"",O970/N970)</f>
        <v>0.83441878999833463</v>
      </c>
      <c r="Q970" s="1764">
        <v>556.79</v>
      </c>
      <c r="R970" s="1850">
        <f>IF(N970&lt;=0,"",Q970/N970)</f>
        <v>0.16558121000166534</v>
      </c>
      <c r="S970" s="1807">
        <f>Q970/$S$1</f>
        <v>22.271599999999999</v>
      </c>
      <c r="U970" s="1764">
        <f>((1-I970)*O970)+((1-J970)*Q970)</f>
        <v>0</v>
      </c>
      <c r="V970" s="1764">
        <f>L970-W970</f>
        <v>0</v>
      </c>
      <c r="W970" s="1764">
        <f t="shared" si="207"/>
        <v>4892.6899999999996</v>
      </c>
      <c r="X970" s="1768">
        <v>4892.6899999999996</v>
      </c>
      <c r="Y970" s="1784">
        <v>616600</v>
      </c>
      <c r="Z970" s="1770">
        <v>42685</v>
      </c>
      <c r="AA970" s="1843" t="s">
        <v>104</v>
      </c>
      <c r="AB970" s="1780"/>
      <c r="AC970" s="1762"/>
      <c r="AE970" s="1762"/>
      <c r="AF970" s="1762"/>
      <c r="AG970" s="1762"/>
      <c r="AH970" s="1780"/>
      <c r="AK970" s="1780"/>
      <c r="AL970" s="1780"/>
      <c r="AM970" s="1762"/>
      <c r="AP970" s="1762"/>
      <c r="AQ970" s="1762"/>
      <c r="AR970" s="1780"/>
      <c r="AS970" s="1780"/>
      <c r="AT970" s="1780"/>
      <c r="AU970" s="1780"/>
      <c r="AV970" s="1780"/>
      <c r="AW970" s="1762"/>
      <c r="AZ970" s="1762"/>
      <c r="BA970" s="1762"/>
    </row>
    <row r="971" spans="1:53" x14ac:dyDescent="0.25">
      <c r="A971" s="1866" t="s">
        <v>2048</v>
      </c>
      <c r="C971" s="1782">
        <v>596017</v>
      </c>
      <c r="D971" s="1762" t="s">
        <v>26</v>
      </c>
      <c r="E971" s="1762">
        <v>1</v>
      </c>
      <c r="F971" s="1762">
        <v>8</v>
      </c>
      <c r="G971" s="1762">
        <v>5</v>
      </c>
      <c r="H971" s="1762">
        <v>2</v>
      </c>
      <c r="I971" s="1783">
        <v>1</v>
      </c>
      <c r="J971" s="1783">
        <v>1</v>
      </c>
      <c r="L971" s="1764">
        <v>5256.98</v>
      </c>
      <c r="N971" s="1764">
        <f t="shared" si="201"/>
        <v>3756.73</v>
      </c>
      <c r="O971" s="1764">
        <v>3131.77</v>
      </c>
      <c r="P971" s="1850">
        <f t="shared" si="202"/>
        <v>0.8336425561592129</v>
      </c>
      <c r="Q971" s="1764">
        <v>624.96</v>
      </c>
      <c r="R971" s="1850">
        <f t="shared" si="203"/>
        <v>0.16635744384078707</v>
      </c>
      <c r="S971" s="1807">
        <f t="shared" si="204"/>
        <v>24.9984</v>
      </c>
      <c r="U971" s="1764">
        <f t="shared" si="205"/>
        <v>0</v>
      </c>
      <c r="V971" s="1764">
        <f t="shared" si="206"/>
        <v>0</v>
      </c>
      <c r="W971" s="1764">
        <f t="shared" si="207"/>
        <v>5256.98</v>
      </c>
      <c r="X971" s="1768">
        <v>5256.98</v>
      </c>
      <c r="Y971" s="1784">
        <v>616601</v>
      </c>
      <c r="Z971" s="1770">
        <v>42685</v>
      </c>
      <c r="AA971" s="1843" t="s">
        <v>104</v>
      </c>
      <c r="AB971" s="1780"/>
      <c r="AC971" s="1762"/>
      <c r="AE971" s="1762"/>
      <c r="AF971" s="1762"/>
      <c r="AG971" s="1762"/>
      <c r="AH971" s="1780"/>
      <c r="AK971" s="1780"/>
      <c r="AL971" s="1780"/>
      <c r="AM971" s="1762"/>
      <c r="AP971" s="1762"/>
      <c r="AQ971" s="1762"/>
      <c r="AR971" s="1780"/>
      <c r="AS971" s="1780"/>
      <c r="AT971" s="1780"/>
      <c r="AU971" s="1780"/>
      <c r="AV971" s="1780"/>
      <c r="AW971" s="1762"/>
      <c r="AZ971" s="1762"/>
      <c r="BA971" s="1762"/>
    </row>
    <row r="972" spans="1:53" x14ac:dyDescent="0.25">
      <c r="A972" s="1866">
        <v>2016665</v>
      </c>
      <c r="C972" s="1782">
        <v>545517</v>
      </c>
      <c r="D972" s="1762" t="s">
        <v>26</v>
      </c>
      <c r="E972" s="1762">
        <v>1</v>
      </c>
      <c r="F972" s="1762">
        <v>8</v>
      </c>
      <c r="G972" s="1762">
        <v>5</v>
      </c>
      <c r="H972" s="1762">
        <v>3</v>
      </c>
      <c r="I972" s="1783">
        <v>1</v>
      </c>
      <c r="J972" s="1783">
        <v>1</v>
      </c>
      <c r="L972" s="1764">
        <v>2480.83</v>
      </c>
      <c r="N972" s="1764">
        <f t="shared" si="201"/>
        <v>1738.51</v>
      </c>
      <c r="O972" s="1764">
        <v>1312.92</v>
      </c>
      <c r="P972" s="1850">
        <f t="shared" si="202"/>
        <v>0.75519841703527735</v>
      </c>
      <c r="Q972" s="1764">
        <v>425.59</v>
      </c>
      <c r="R972" s="1850">
        <f t="shared" si="203"/>
        <v>0.24480158296472265</v>
      </c>
      <c r="S972" s="1807">
        <f t="shared" si="204"/>
        <v>17.023599999999998</v>
      </c>
      <c r="U972" s="1764">
        <f t="shared" si="205"/>
        <v>0</v>
      </c>
      <c r="V972" s="1764">
        <f t="shared" si="206"/>
        <v>0</v>
      </c>
      <c r="W972" s="1764">
        <f t="shared" si="207"/>
        <v>2480.83</v>
      </c>
      <c r="X972" s="1768">
        <v>2480.83</v>
      </c>
      <c r="Y972" s="1784">
        <v>616602</v>
      </c>
      <c r="Z972" s="1770">
        <v>42685</v>
      </c>
      <c r="AA972" s="1843" t="s">
        <v>104</v>
      </c>
      <c r="AB972" s="1780"/>
      <c r="AC972" s="1762"/>
      <c r="AE972" s="1762"/>
      <c r="AF972" s="1762"/>
      <c r="AG972" s="1762"/>
      <c r="AH972" s="1780"/>
      <c r="AK972" s="1780"/>
      <c r="AL972" s="1780"/>
      <c r="AM972" s="1762"/>
      <c r="AP972" s="1762"/>
      <c r="AQ972" s="1762"/>
      <c r="AR972" s="1780"/>
      <c r="AS972" s="1780"/>
      <c r="AT972" s="1780"/>
      <c r="AU972" s="1780"/>
      <c r="AV972" s="1780"/>
      <c r="AW972" s="1762"/>
      <c r="AZ972" s="1762"/>
      <c r="BA972" s="1762"/>
    </row>
    <row r="973" spans="1:53" x14ac:dyDescent="0.25">
      <c r="A973" s="1866">
        <v>2016666</v>
      </c>
      <c r="C973" s="1782" t="s">
        <v>1976</v>
      </c>
      <c r="D973" s="1762" t="s">
        <v>317</v>
      </c>
      <c r="E973" s="1762">
        <v>1</v>
      </c>
      <c r="F973" s="1762">
        <v>3</v>
      </c>
      <c r="G973" s="1762">
        <v>3</v>
      </c>
      <c r="H973" s="1762">
        <v>0</v>
      </c>
      <c r="I973" s="1783">
        <v>1</v>
      </c>
      <c r="J973" s="1783">
        <v>1</v>
      </c>
      <c r="L973" s="1764">
        <v>938.91</v>
      </c>
      <c r="N973" s="1764">
        <f t="shared" si="201"/>
        <v>616.99</v>
      </c>
      <c r="O973" s="1764">
        <v>494.14</v>
      </c>
      <c r="P973" s="1850">
        <f t="shared" si="202"/>
        <v>0.80088818295272202</v>
      </c>
      <c r="Q973" s="1764">
        <v>122.85</v>
      </c>
      <c r="R973" s="1850">
        <f t="shared" si="203"/>
        <v>0.1991118170472779</v>
      </c>
      <c r="S973" s="1807">
        <f t="shared" si="204"/>
        <v>4.9139999999999997</v>
      </c>
      <c r="U973" s="1764">
        <f t="shared" si="205"/>
        <v>0</v>
      </c>
      <c r="V973" s="1764">
        <f t="shared" si="206"/>
        <v>0</v>
      </c>
      <c r="W973" s="1764">
        <f t="shared" si="207"/>
        <v>938.91</v>
      </c>
      <c r="X973" s="1768">
        <v>938.91</v>
      </c>
      <c r="Y973" s="1784">
        <v>616744</v>
      </c>
      <c r="Z973" s="1770">
        <v>42720</v>
      </c>
      <c r="AA973" s="1843" t="s">
        <v>104</v>
      </c>
      <c r="AB973" s="1780"/>
      <c r="AC973" s="1762"/>
      <c r="AE973" s="1762"/>
      <c r="AF973" s="1762"/>
      <c r="AG973" s="1762"/>
      <c r="AH973" s="1780"/>
      <c r="AK973" s="1780"/>
      <c r="AL973" s="1780"/>
      <c r="AM973" s="1762"/>
      <c r="AP973" s="1762"/>
      <c r="AQ973" s="1762"/>
      <c r="AR973" s="1780"/>
      <c r="AS973" s="1780"/>
      <c r="AT973" s="1780"/>
      <c r="AU973" s="1780"/>
      <c r="AV973" s="1780"/>
      <c r="AW973" s="1762"/>
      <c r="AZ973" s="1762"/>
      <c r="BA973" s="1762"/>
    </row>
    <row r="974" spans="1:53" x14ac:dyDescent="0.25">
      <c r="A974" s="1866">
        <v>2016667</v>
      </c>
      <c r="C974" s="1782" t="s">
        <v>1974</v>
      </c>
      <c r="D974" s="1762" t="s">
        <v>317</v>
      </c>
      <c r="E974" s="1762">
        <v>1</v>
      </c>
      <c r="F974" s="1762">
        <v>8</v>
      </c>
      <c r="G974" s="1762">
        <v>7</v>
      </c>
      <c r="H974" s="1762">
        <v>3</v>
      </c>
      <c r="I974" s="1783">
        <v>1</v>
      </c>
      <c r="J974" s="1783">
        <v>1</v>
      </c>
      <c r="L974" s="1764">
        <v>2762.58</v>
      </c>
      <c r="N974" s="1764">
        <f>O974+Q974</f>
        <v>1829.19</v>
      </c>
      <c r="O974" s="1764">
        <v>1278.49</v>
      </c>
      <c r="P974" s="1850">
        <f>IF(N974&lt;=0,"",O974/N974)</f>
        <v>0.6989377812037022</v>
      </c>
      <c r="Q974" s="1764">
        <v>550.70000000000005</v>
      </c>
      <c r="R974" s="1850">
        <f>IF(N974&lt;=0,"",Q974/N974)</f>
        <v>0.30106221879629785</v>
      </c>
      <c r="S974" s="1807">
        <f>Q974/$S$1</f>
        <v>22.028000000000002</v>
      </c>
      <c r="U974" s="1764">
        <f>((1-I974)*O974)+((1-J974)*Q974)</f>
        <v>0</v>
      </c>
      <c r="V974" s="1764">
        <f t="shared" si="206"/>
        <v>0</v>
      </c>
      <c r="W974" s="1764">
        <f t="shared" si="207"/>
        <v>2762.58</v>
      </c>
      <c r="X974" s="1768">
        <v>2762.58</v>
      </c>
      <c r="Y974" s="1784">
        <v>616745</v>
      </c>
      <c r="Z974" s="1770">
        <v>42720</v>
      </c>
      <c r="AA974" s="1843" t="s">
        <v>104</v>
      </c>
      <c r="AB974" s="1780"/>
      <c r="AC974" s="1762"/>
      <c r="AE974" s="1762"/>
      <c r="AF974" s="1762"/>
      <c r="AG974" s="1762"/>
      <c r="AH974" s="1780"/>
      <c r="AK974" s="1780"/>
      <c r="AL974" s="1780"/>
      <c r="AM974" s="1762"/>
      <c r="AP974" s="1762"/>
      <c r="AQ974" s="1762"/>
      <c r="AR974" s="1780"/>
      <c r="AS974" s="1780"/>
      <c r="AT974" s="1780"/>
      <c r="AU974" s="1780"/>
      <c r="AV974" s="1780"/>
      <c r="AW974" s="1762"/>
      <c r="AZ974" s="1762"/>
      <c r="BA974" s="1762"/>
    </row>
    <row r="975" spans="1:53" x14ac:dyDescent="0.25">
      <c r="A975" s="1866">
        <v>2016668</v>
      </c>
      <c r="B975" s="1935"/>
      <c r="C975" s="1935" t="s">
        <v>1975</v>
      </c>
      <c r="D975" s="1936" t="s">
        <v>317</v>
      </c>
      <c r="E975" s="1936">
        <v>1</v>
      </c>
      <c r="F975" s="1936">
        <v>8</v>
      </c>
      <c r="G975" s="1936">
        <v>7</v>
      </c>
      <c r="H975" s="1936">
        <v>3</v>
      </c>
      <c r="I975" s="1937">
        <v>1</v>
      </c>
      <c r="J975" s="1937">
        <v>1</v>
      </c>
      <c r="K975" s="1948"/>
      <c r="L975" s="1938">
        <v>2762.58</v>
      </c>
      <c r="M975" s="1938"/>
      <c r="N975" s="1938">
        <f>O975+Q975</f>
        <v>1829.19</v>
      </c>
      <c r="O975" s="1938">
        <v>1278.49</v>
      </c>
      <c r="P975" s="1939">
        <f>IF(N975&lt;=0,"",O975/N975)</f>
        <v>0.6989377812037022</v>
      </c>
      <c r="Q975" s="1938">
        <v>550.70000000000005</v>
      </c>
      <c r="R975" s="1850">
        <f>IF(N975&lt;=0,"",Q975/N975)</f>
        <v>0.30106221879629785</v>
      </c>
      <c r="S975" s="1807">
        <f>Q975/$S$1</f>
        <v>22.028000000000002</v>
      </c>
      <c r="U975" s="1764">
        <f>((1-I975)*O975)+((1-J975)*Q975)</f>
        <v>0</v>
      </c>
      <c r="V975" s="1764">
        <f t="shared" si="206"/>
        <v>0</v>
      </c>
      <c r="W975" s="1764">
        <f t="shared" si="207"/>
        <v>2762.58</v>
      </c>
      <c r="X975" s="1768">
        <v>2762.58</v>
      </c>
      <c r="Y975" s="1784">
        <v>616746</v>
      </c>
      <c r="Z975" s="1770">
        <v>42720</v>
      </c>
      <c r="AA975" s="1843" t="s">
        <v>104</v>
      </c>
      <c r="AB975" s="1780"/>
      <c r="AC975" s="1762"/>
      <c r="AE975" s="1762"/>
      <c r="AF975" s="1762"/>
      <c r="AG975" s="1762"/>
      <c r="AH975" s="1780"/>
      <c r="AK975" s="1780"/>
      <c r="AL975" s="1780"/>
      <c r="AM975" s="1762"/>
      <c r="AP975" s="1762"/>
      <c r="AQ975" s="1762"/>
      <c r="AR975" s="1780"/>
      <c r="AS975" s="1780"/>
      <c r="AT975" s="1780"/>
      <c r="AU975" s="1780"/>
      <c r="AV975" s="1780"/>
      <c r="AW975" s="1762"/>
      <c r="AZ975" s="1762"/>
      <c r="BA975" s="1762"/>
    </row>
    <row r="976" spans="1:53" x14ac:dyDescent="0.25">
      <c r="A976" s="1866">
        <v>2016669</v>
      </c>
      <c r="B976" s="1935"/>
      <c r="C976" s="1935" t="s">
        <v>1978</v>
      </c>
      <c r="D976" s="1936" t="s">
        <v>26</v>
      </c>
      <c r="E976" s="1936">
        <v>0</v>
      </c>
      <c r="F976" s="1936">
        <v>0</v>
      </c>
      <c r="G976" s="1936">
        <v>0</v>
      </c>
      <c r="H976" s="1936">
        <v>0</v>
      </c>
      <c r="I976" s="1937">
        <v>1</v>
      </c>
      <c r="J976" s="1937">
        <v>1</v>
      </c>
      <c r="K976" s="1948"/>
      <c r="L976" s="1938">
        <v>62.34</v>
      </c>
      <c r="M976" s="1938"/>
      <c r="N976" s="1938">
        <f t="shared" si="201"/>
        <v>23.67</v>
      </c>
      <c r="O976" s="1938">
        <v>23.67</v>
      </c>
      <c r="P976" s="1939">
        <f t="shared" si="202"/>
        <v>1</v>
      </c>
      <c r="Q976" s="1938">
        <v>0</v>
      </c>
      <c r="R976" s="1939">
        <f t="shared" si="203"/>
        <v>0</v>
      </c>
      <c r="S976" s="1940">
        <f t="shared" si="204"/>
        <v>0</v>
      </c>
      <c r="T976" s="1941"/>
      <c r="U976" s="1938">
        <f t="shared" si="205"/>
        <v>0</v>
      </c>
      <c r="V976" s="1938">
        <f t="shared" si="206"/>
        <v>0</v>
      </c>
      <c r="W976" s="1764">
        <f t="shared" si="207"/>
        <v>62.34</v>
      </c>
      <c r="X976" s="1768">
        <v>62.34</v>
      </c>
      <c r="Y976" s="1784">
        <v>617061</v>
      </c>
      <c r="Z976" s="1770">
        <v>42772</v>
      </c>
      <c r="AA976" s="1843" t="s">
        <v>104</v>
      </c>
      <c r="AB976" s="1780"/>
      <c r="AC976" s="1762"/>
      <c r="AE976" s="1762"/>
      <c r="AF976" s="1762"/>
      <c r="AG976" s="1762"/>
      <c r="AH976" s="1780"/>
      <c r="AK976" s="1780"/>
      <c r="AL976" s="1780"/>
      <c r="AM976" s="1762"/>
      <c r="AP976" s="1762"/>
      <c r="AQ976" s="1762"/>
      <c r="AR976" s="1780"/>
      <c r="AS976" s="1780"/>
      <c r="AT976" s="1780"/>
      <c r="AU976" s="1780"/>
      <c r="AV976" s="1780"/>
      <c r="AW976" s="1762"/>
      <c r="AZ976" s="1762"/>
      <c r="BA976" s="1762"/>
    </row>
    <row r="977" spans="1:53" x14ac:dyDescent="0.25">
      <c r="A977" s="1866">
        <v>2016670</v>
      </c>
      <c r="C977" s="1782" t="s">
        <v>1979</v>
      </c>
      <c r="D977" s="1762" t="s">
        <v>26</v>
      </c>
      <c r="E977" s="1762">
        <v>0</v>
      </c>
      <c r="F977" s="1762">
        <v>0</v>
      </c>
      <c r="G977" s="1762">
        <v>0</v>
      </c>
      <c r="H977" s="1762">
        <v>0</v>
      </c>
      <c r="I977" s="1783">
        <v>1</v>
      </c>
      <c r="J977" s="1783">
        <v>1</v>
      </c>
      <c r="L977" s="1764">
        <v>37.56</v>
      </c>
      <c r="N977" s="1764">
        <f t="shared" si="201"/>
        <v>11.28</v>
      </c>
      <c r="O977" s="1764">
        <v>11.28</v>
      </c>
      <c r="P977" s="1850">
        <f t="shared" si="202"/>
        <v>1</v>
      </c>
      <c r="Q977" s="1764">
        <v>0</v>
      </c>
      <c r="R977" s="1850">
        <f t="shared" si="203"/>
        <v>0</v>
      </c>
      <c r="S977" s="1807">
        <f t="shared" si="204"/>
        <v>0</v>
      </c>
      <c r="U977" s="1764">
        <f t="shared" si="205"/>
        <v>0</v>
      </c>
      <c r="V977" s="1764">
        <f t="shared" si="206"/>
        <v>0</v>
      </c>
      <c r="W977" s="1764">
        <f t="shared" si="207"/>
        <v>37.56</v>
      </c>
      <c r="X977" s="1768">
        <v>37.56</v>
      </c>
      <c r="Y977" s="1784">
        <v>616623</v>
      </c>
      <c r="Z977" s="1770">
        <v>42692</v>
      </c>
      <c r="AA977" s="1843" t="s">
        <v>104</v>
      </c>
      <c r="AB977" s="1780"/>
      <c r="AC977" s="1762"/>
      <c r="AE977" s="1762"/>
      <c r="AF977" s="1762"/>
      <c r="AG977" s="1762"/>
      <c r="AH977" s="1780"/>
      <c r="AK977" s="1780"/>
      <c r="AL977" s="1780"/>
      <c r="AM977" s="1762"/>
      <c r="AP977" s="1762"/>
      <c r="AQ977" s="1762"/>
      <c r="AR977" s="1780"/>
      <c r="AS977" s="1780"/>
      <c r="AT977" s="1780"/>
      <c r="AU977" s="1780"/>
      <c r="AV977" s="1780"/>
      <c r="AW977" s="1762"/>
      <c r="AZ977" s="1762"/>
      <c r="BA977" s="1762"/>
    </row>
    <row r="978" spans="1:53" x14ac:dyDescent="0.25">
      <c r="A978" s="1866">
        <v>2016671</v>
      </c>
      <c r="C978" s="1782" t="s">
        <v>1980</v>
      </c>
      <c r="D978" s="1762" t="s">
        <v>640</v>
      </c>
      <c r="E978" s="1762">
        <v>0</v>
      </c>
      <c r="F978" s="1762">
        <v>0</v>
      </c>
      <c r="G978" s="1762">
        <v>0</v>
      </c>
      <c r="H978" s="1762">
        <v>0</v>
      </c>
      <c r="I978" s="1783">
        <v>1</v>
      </c>
      <c r="J978" s="1783">
        <v>1</v>
      </c>
      <c r="L978" s="1764">
        <v>76.8</v>
      </c>
      <c r="N978" s="1764">
        <f t="shared" si="201"/>
        <v>30.9</v>
      </c>
      <c r="O978" s="1764">
        <v>30.9</v>
      </c>
      <c r="P978" s="1850">
        <f t="shared" si="202"/>
        <v>1</v>
      </c>
      <c r="Q978" s="1764">
        <v>0</v>
      </c>
      <c r="R978" s="1850">
        <f t="shared" si="203"/>
        <v>0</v>
      </c>
      <c r="S978" s="1807">
        <f t="shared" si="204"/>
        <v>0</v>
      </c>
      <c r="U978" s="1764">
        <f t="shared" si="205"/>
        <v>0</v>
      </c>
      <c r="V978" s="1764">
        <f t="shared" si="206"/>
        <v>0</v>
      </c>
      <c r="W978" s="1764">
        <f t="shared" si="207"/>
        <v>76.8</v>
      </c>
      <c r="X978" s="1768">
        <v>76.8</v>
      </c>
      <c r="Y978" s="1784">
        <v>616707</v>
      </c>
      <c r="Z978" s="1770">
        <v>42704</v>
      </c>
      <c r="AA978" s="1843" t="s">
        <v>104</v>
      </c>
      <c r="AB978" s="1780"/>
      <c r="AC978" s="1762"/>
      <c r="AE978" s="1762"/>
      <c r="AF978" s="1762"/>
      <c r="AG978" s="1762"/>
      <c r="AH978" s="1780"/>
      <c r="AK978" s="1780"/>
      <c r="AL978" s="1780"/>
      <c r="AM978" s="1762"/>
      <c r="AP978" s="1762"/>
      <c r="AQ978" s="1762"/>
      <c r="AR978" s="1780"/>
      <c r="AS978" s="1780"/>
      <c r="AT978" s="1780"/>
      <c r="AU978" s="1780"/>
      <c r="AV978" s="1780"/>
      <c r="AW978" s="1762"/>
      <c r="AZ978" s="1762"/>
      <c r="BA978" s="1762"/>
    </row>
    <row r="979" spans="1:53" x14ac:dyDescent="0.25">
      <c r="A979" s="1866">
        <v>2016672</v>
      </c>
      <c r="C979" s="1782" t="s">
        <v>1983</v>
      </c>
      <c r="D979" s="1762" t="s">
        <v>352</v>
      </c>
      <c r="E979" s="1762">
        <v>1</v>
      </c>
      <c r="F979" s="1762">
        <v>6</v>
      </c>
      <c r="G979" s="1762">
        <v>6</v>
      </c>
      <c r="H979" s="1762">
        <v>0</v>
      </c>
      <c r="I979" s="1783">
        <v>1</v>
      </c>
      <c r="J979" s="1783">
        <v>1</v>
      </c>
      <c r="L979" s="1764">
        <v>1378.27</v>
      </c>
      <c r="N979" s="1764">
        <f>O979+Q979</f>
        <v>1023.05</v>
      </c>
      <c r="O979" s="1764">
        <v>723.05</v>
      </c>
      <c r="P979" s="1850">
        <f>IF(N979&lt;=0,"",O979/N979)</f>
        <v>0.70675920043008644</v>
      </c>
      <c r="Q979" s="1764">
        <v>300</v>
      </c>
      <c r="R979" s="1850">
        <f>IF(N979&lt;=0,"",Q979/N979)</f>
        <v>0.2932407995699135</v>
      </c>
      <c r="S979" s="1807">
        <f>Q979/$S$1</f>
        <v>12</v>
      </c>
      <c r="U979" s="1764">
        <f>((1-I979)*O979)+((1-J979)*Q979)</f>
        <v>0</v>
      </c>
      <c r="V979" s="1764">
        <f>L979-W979</f>
        <v>0</v>
      </c>
      <c r="W979" s="1764">
        <f t="shared" si="207"/>
        <v>1378.27</v>
      </c>
      <c r="X979" s="1768">
        <v>1378.27</v>
      </c>
      <c r="Y979" s="1784">
        <v>616704</v>
      </c>
      <c r="Z979" s="1770">
        <v>42702</v>
      </c>
      <c r="AA979" s="1843" t="s">
        <v>104</v>
      </c>
      <c r="AB979" s="1780"/>
      <c r="AC979" s="1762"/>
      <c r="AE979" s="1762"/>
      <c r="AF979" s="1762"/>
      <c r="AG979" s="1762"/>
      <c r="AH979" s="1780"/>
      <c r="AK979" s="1780"/>
      <c r="AL979" s="1780"/>
      <c r="AM979" s="1762"/>
      <c r="AP979" s="1762"/>
      <c r="AQ979" s="1762"/>
      <c r="AR979" s="1780"/>
      <c r="AS979" s="1780"/>
      <c r="AT979" s="1780"/>
      <c r="AU979" s="1780"/>
      <c r="AV979" s="1780"/>
      <c r="AW979" s="1762"/>
      <c r="AZ979" s="1762"/>
      <c r="BA979" s="1762"/>
    </row>
    <row r="980" spans="1:53" x14ac:dyDescent="0.25">
      <c r="A980" s="1866">
        <v>2016673</v>
      </c>
      <c r="C980" s="1782" t="s">
        <v>1985</v>
      </c>
      <c r="D980" s="1762" t="s">
        <v>26</v>
      </c>
      <c r="E980" s="1762">
        <v>1</v>
      </c>
      <c r="F980" s="1762">
        <v>11</v>
      </c>
      <c r="G980" s="1762">
        <v>4</v>
      </c>
      <c r="H980" s="1762">
        <v>12</v>
      </c>
      <c r="I980" s="1783">
        <v>1</v>
      </c>
      <c r="J980" s="1783">
        <v>1</v>
      </c>
      <c r="L980" s="1764">
        <v>10578.33</v>
      </c>
      <c r="N980" s="1764">
        <f t="shared" si="201"/>
        <v>0</v>
      </c>
      <c r="O980" s="1764">
        <v>0</v>
      </c>
      <c r="P980" s="1850" t="str">
        <f t="shared" si="202"/>
        <v/>
      </c>
      <c r="Q980" s="1764">
        <v>0</v>
      </c>
      <c r="R980" s="1850" t="str">
        <f t="shared" si="203"/>
        <v/>
      </c>
      <c r="S980" s="1807">
        <f t="shared" si="204"/>
        <v>0</v>
      </c>
      <c r="U980" s="1764">
        <f t="shared" si="205"/>
        <v>0</v>
      </c>
      <c r="V980" s="1764">
        <f t="shared" si="206"/>
        <v>0</v>
      </c>
      <c r="W980" s="1764">
        <f t="shared" si="207"/>
        <v>10578.33</v>
      </c>
      <c r="X980" s="1768">
        <v>10578.33</v>
      </c>
      <c r="Y980" s="1784">
        <v>616603</v>
      </c>
      <c r="Z980" s="1770">
        <v>42685</v>
      </c>
      <c r="AA980" s="1843" t="s">
        <v>104</v>
      </c>
      <c r="AB980" s="1780"/>
      <c r="AC980" s="1762"/>
      <c r="AE980" s="1762"/>
      <c r="AF980" s="1762"/>
      <c r="AG980" s="1762"/>
      <c r="AH980" s="1780"/>
      <c r="AK980" s="1780"/>
      <c r="AL980" s="1780"/>
      <c r="AM980" s="1762"/>
      <c r="AP980" s="1762"/>
      <c r="AQ980" s="1762"/>
      <c r="AR980" s="1780"/>
      <c r="AS980" s="1780"/>
      <c r="AT980" s="1780"/>
      <c r="AU980" s="1780"/>
      <c r="AV980" s="1780"/>
      <c r="AW980" s="1762"/>
      <c r="AZ980" s="1762"/>
      <c r="BA980" s="1762"/>
    </row>
    <row r="981" spans="1:53" x14ac:dyDescent="0.25">
      <c r="A981" s="1866">
        <v>2016674</v>
      </c>
      <c r="C981" s="1782" t="s">
        <v>1989</v>
      </c>
      <c r="D981" s="1762" t="s">
        <v>26</v>
      </c>
      <c r="E981" s="1762">
        <v>0</v>
      </c>
      <c r="F981" s="1762">
        <v>0</v>
      </c>
      <c r="G981" s="1762">
        <v>0</v>
      </c>
      <c r="H981" s="1762">
        <v>0</v>
      </c>
      <c r="I981" s="1783">
        <v>1</v>
      </c>
      <c r="J981" s="1783">
        <v>1</v>
      </c>
      <c r="L981" s="1764">
        <v>92.44</v>
      </c>
      <c r="N981" s="1764">
        <f t="shared" si="201"/>
        <v>55</v>
      </c>
      <c r="O981" s="1764">
        <v>55</v>
      </c>
      <c r="P981" s="1850">
        <f t="shared" si="202"/>
        <v>1</v>
      </c>
      <c r="Q981" s="1764">
        <v>0</v>
      </c>
      <c r="R981" s="1850">
        <f t="shared" si="203"/>
        <v>0</v>
      </c>
      <c r="S981" s="1807">
        <f t="shared" si="204"/>
        <v>0</v>
      </c>
      <c r="U981" s="1764">
        <f t="shared" si="205"/>
        <v>0</v>
      </c>
      <c r="V981" s="1764">
        <f t="shared" si="206"/>
        <v>0</v>
      </c>
      <c r="W981" s="1764">
        <f t="shared" si="207"/>
        <v>92.44</v>
      </c>
      <c r="X981" s="1768">
        <v>92.44</v>
      </c>
      <c r="Y981" s="1784">
        <v>616654</v>
      </c>
      <c r="Z981" s="1770">
        <v>42702</v>
      </c>
      <c r="AA981" s="1843" t="s">
        <v>104</v>
      </c>
      <c r="AB981" s="1780"/>
      <c r="AC981" s="1762"/>
      <c r="AE981" s="1762"/>
      <c r="AF981" s="1762"/>
      <c r="AG981" s="1762"/>
      <c r="AH981" s="1780"/>
      <c r="AK981" s="1780"/>
      <c r="AL981" s="1780"/>
      <c r="AM981" s="1762"/>
      <c r="AP981" s="1762"/>
      <c r="AQ981" s="1762"/>
      <c r="AR981" s="1780"/>
      <c r="AS981" s="1780"/>
      <c r="AT981" s="1780"/>
      <c r="AU981" s="1780"/>
      <c r="AV981" s="1780"/>
      <c r="AW981" s="1762"/>
      <c r="AZ981" s="1762"/>
      <c r="BA981" s="1762"/>
    </row>
    <row r="982" spans="1:53" x14ac:dyDescent="0.25">
      <c r="A982" s="1866">
        <v>2016676</v>
      </c>
      <c r="C982" s="1782" t="s">
        <v>1997</v>
      </c>
      <c r="D982" s="1762" t="s">
        <v>26</v>
      </c>
      <c r="E982" s="1762">
        <v>0</v>
      </c>
      <c r="F982" s="1762">
        <v>0</v>
      </c>
      <c r="G982" s="1762">
        <v>0</v>
      </c>
      <c r="H982" s="1762">
        <v>0</v>
      </c>
      <c r="I982" s="1783">
        <v>1</v>
      </c>
      <c r="J982" s="1783">
        <v>1</v>
      </c>
      <c r="L982" s="1764">
        <v>44.26</v>
      </c>
      <c r="N982" s="1764">
        <f t="shared" si="201"/>
        <v>31.42</v>
      </c>
      <c r="O982" s="1764">
        <v>6.42</v>
      </c>
      <c r="P982" s="1850">
        <f t="shared" si="202"/>
        <v>0.20432845321451304</v>
      </c>
      <c r="Q982" s="1764">
        <v>25</v>
      </c>
      <c r="R982" s="1850">
        <f t="shared" si="203"/>
        <v>0.79567154678548691</v>
      </c>
      <c r="S982" s="1807">
        <f t="shared" si="204"/>
        <v>1</v>
      </c>
      <c r="U982" s="1764">
        <f t="shared" si="205"/>
        <v>0</v>
      </c>
      <c r="V982" s="1764">
        <f t="shared" si="206"/>
        <v>0</v>
      </c>
      <c r="W982" s="1764">
        <f t="shared" si="207"/>
        <v>44.26</v>
      </c>
      <c r="X982" s="1768">
        <v>44.26</v>
      </c>
      <c r="Y982" s="1784">
        <v>616624</v>
      </c>
      <c r="Z982" s="1770">
        <v>42692</v>
      </c>
      <c r="AA982" s="1843" t="s">
        <v>104</v>
      </c>
      <c r="AB982" s="1780"/>
      <c r="AC982" s="1762"/>
      <c r="AE982" s="1762"/>
      <c r="AF982" s="1762"/>
      <c r="AG982" s="1762"/>
      <c r="AH982" s="1780"/>
      <c r="AK982" s="1780"/>
      <c r="AL982" s="1780"/>
      <c r="AM982" s="1762"/>
      <c r="AP982" s="1762"/>
      <c r="AQ982" s="1762"/>
      <c r="AR982" s="1780"/>
      <c r="AS982" s="1780"/>
      <c r="AT982" s="1780"/>
      <c r="AU982" s="1780"/>
      <c r="AV982" s="1780"/>
      <c r="AW982" s="1762"/>
      <c r="AZ982" s="1762"/>
      <c r="BA982" s="1762"/>
    </row>
    <row r="983" spans="1:53" x14ac:dyDescent="0.25">
      <c r="A983" s="1866">
        <v>2016677</v>
      </c>
      <c r="C983" s="1782" t="s">
        <v>1998</v>
      </c>
      <c r="D983" s="1762" t="s">
        <v>352</v>
      </c>
      <c r="E983" s="1762">
        <v>1</v>
      </c>
      <c r="F983" s="1762">
        <v>9</v>
      </c>
      <c r="G983" s="1762">
        <v>5</v>
      </c>
      <c r="H983" s="1762">
        <v>3</v>
      </c>
      <c r="I983" s="1783">
        <v>1</v>
      </c>
      <c r="J983" s="1783">
        <v>1</v>
      </c>
      <c r="L983" s="1764">
        <v>3423.18</v>
      </c>
      <c r="N983" s="1764">
        <f t="shared" si="201"/>
        <v>2528.83</v>
      </c>
      <c r="O983" s="1764">
        <v>1837.98</v>
      </c>
      <c r="P983" s="1850">
        <f t="shared" si="202"/>
        <v>0.72681042221106207</v>
      </c>
      <c r="Q983" s="1764">
        <v>690.85</v>
      </c>
      <c r="R983" s="1850">
        <f t="shared" si="203"/>
        <v>0.27318957778893799</v>
      </c>
      <c r="S983" s="1807">
        <f t="shared" si="204"/>
        <v>27.634</v>
      </c>
      <c r="U983" s="1764">
        <f t="shared" si="205"/>
        <v>0</v>
      </c>
      <c r="V983" s="1764">
        <f t="shared" si="206"/>
        <v>0</v>
      </c>
      <c r="W983" s="1764">
        <f t="shared" si="207"/>
        <v>3423.18</v>
      </c>
      <c r="X983" s="1768">
        <v>3423.18</v>
      </c>
      <c r="Y983" s="1784">
        <v>616750</v>
      </c>
      <c r="Z983" s="1770">
        <v>42720</v>
      </c>
      <c r="AA983" s="1843" t="s">
        <v>104</v>
      </c>
      <c r="AB983" s="1780"/>
      <c r="AC983" s="1762"/>
      <c r="AE983" s="1762"/>
      <c r="AF983" s="1762"/>
      <c r="AG983" s="1762"/>
      <c r="AH983" s="1780"/>
      <c r="AK983" s="1780"/>
      <c r="AL983" s="1780"/>
      <c r="AM983" s="1762"/>
      <c r="AP983" s="1762"/>
      <c r="AQ983" s="1762"/>
      <c r="AR983" s="1780"/>
      <c r="AS983" s="1780"/>
      <c r="AT983" s="1780"/>
      <c r="AU983" s="1780"/>
      <c r="AV983" s="1780"/>
      <c r="AW983" s="1762"/>
      <c r="AZ983" s="1762"/>
      <c r="BA983" s="1762"/>
    </row>
    <row r="984" spans="1:53" x14ac:dyDescent="0.25">
      <c r="A984" s="1866">
        <v>2016678</v>
      </c>
      <c r="C984" s="1782" t="s">
        <v>1999</v>
      </c>
      <c r="D984" s="1762" t="s">
        <v>352</v>
      </c>
      <c r="E984" s="1762">
        <v>1</v>
      </c>
      <c r="F984" s="1762">
        <v>4</v>
      </c>
      <c r="G984" s="1762">
        <v>1</v>
      </c>
      <c r="H984" s="1762">
        <v>3</v>
      </c>
      <c r="I984" s="1783">
        <v>1</v>
      </c>
      <c r="J984" s="1783">
        <v>1</v>
      </c>
      <c r="L984" s="1764">
        <v>1570.76</v>
      </c>
      <c r="N984" s="1764">
        <f t="shared" si="201"/>
        <v>1160.21</v>
      </c>
      <c r="O984" s="1764">
        <v>861.52</v>
      </c>
      <c r="P984" s="1850">
        <f t="shared" si="202"/>
        <v>0.74255522707096122</v>
      </c>
      <c r="Q984" s="1764">
        <v>298.69</v>
      </c>
      <c r="R984" s="1850">
        <f t="shared" si="203"/>
        <v>0.25744477292903872</v>
      </c>
      <c r="S984" s="1807">
        <f t="shared" si="204"/>
        <v>11.9476</v>
      </c>
      <c r="U984" s="1764">
        <f t="shared" si="205"/>
        <v>0</v>
      </c>
      <c r="V984" s="1764">
        <f t="shared" si="206"/>
        <v>0</v>
      </c>
      <c r="W984" s="1764">
        <f t="shared" si="207"/>
        <v>1570.76</v>
      </c>
      <c r="X984" s="1768">
        <v>1570.76</v>
      </c>
      <c r="Y984" s="1784">
        <v>616751</v>
      </c>
      <c r="Z984" s="1770">
        <v>42720</v>
      </c>
      <c r="AA984" s="1843" t="s">
        <v>104</v>
      </c>
      <c r="AB984" s="1780"/>
      <c r="AC984" s="1762"/>
      <c r="AE984" s="1762"/>
      <c r="AF984" s="1762"/>
      <c r="AG984" s="1762"/>
      <c r="AH984" s="1780"/>
      <c r="AK984" s="1780"/>
      <c r="AL984" s="1780"/>
      <c r="AM984" s="1762"/>
      <c r="AP984" s="1762"/>
      <c r="AQ984" s="1762"/>
      <c r="AR984" s="1780"/>
      <c r="AS984" s="1780"/>
      <c r="AT984" s="1780"/>
      <c r="AU984" s="1780"/>
      <c r="AV984" s="1780"/>
      <c r="AW984" s="1762"/>
      <c r="AZ984" s="1762"/>
      <c r="BA984" s="1762"/>
    </row>
    <row r="985" spans="1:53" x14ac:dyDescent="0.25">
      <c r="A985" s="1866">
        <v>2016679</v>
      </c>
      <c r="C985" s="1782" t="s">
        <v>2000</v>
      </c>
      <c r="D985" s="1762" t="s">
        <v>352</v>
      </c>
      <c r="E985" s="1956">
        <v>1</v>
      </c>
      <c r="F985" s="1957">
        <v>8</v>
      </c>
      <c r="G985" s="1957">
        <v>3</v>
      </c>
      <c r="H985" s="1957">
        <v>4</v>
      </c>
      <c r="I985" s="1783">
        <v>1</v>
      </c>
      <c r="J985" s="1783">
        <v>1</v>
      </c>
      <c r="L985" s="1764">
        <v>2973.37</v>
      </c>
      <c r="N985" s="1764">
        <f t="shared" si="201"/>
        <v>2192.2200000000003</v>
      </c>
      <c r="O985" s="1764">
        <v>1652.22</v>
      </c>
      <c r="P985" s="1850">
        <f t="shared" si="202"/>
        <v>0.75367435750061573</v>
      </c>
      <c r="Q985" s="1764">
        <v>540</v>
      </c>
      <c r="R985" s="1850">
        <f t="shared" si="203"/>
        <v>0.24632564249938416</v>
      </c>
      <c r="S985" s="1807">
        <f t="shared" si="204"/>
        <v>21.6</v>
      </c>
      <c r="U985" s="1764">
        <f t="shared" si="205"/>
        <v>0</v>
      </c>
      <c r="V985" s="1764">
        <f t="shared" si="206"/>
        <v>0</v>
      </c>
      <c r="W985" s="1764">
        <f t="shared" si="207"/>
        <v>2973.37</v>
      </c>
      <c r="X985" s="1768">
        <v>2973.37</v>
      </c>
      <c r="Y985" s="1784">
        <v>616752</v>
      </c>
      <c r="Z985" s="1770">
        <v>42720</v>
      </c>
      <c r="AA985" s="1843" t="s">
        <v>104</v>
      </c>
      <c r="AB985" s="1780"/>
      <c r="AC985" s="1762"/>
      <c r="AE985" s="1762"/>
      <c r="AF985" s="1762"/>
      <c r="AG985" s="1762"/>
      <c r="AH985" s="1780"/>
      <c r="AK985" s="1780"/>
      <c r="AL985" s="1780"/>
      <c r="AM985" s="1762"/>
      <c r="AP985" s="1762"/>
      <c r="AQ985" s="1762"/>
      <c r="AR985" s="1780"/>
      <c r="AS985" s="1780"/>
      <c r="AT985" s="1780"/>
      <c r="AU985" s="1780"/>
      <c r="AV985" s="1780"/>
      <c r="AW985" s="1762"/>
      <c r="AZ985" s="1762"/>
      <c r="BA985" s="1762"/>
    </row>
    <row r="986" spans="1:53" x14ac:dyDescent="0.25">
      <c r="A986" s="1866">
        <v>2016680</v>
      </c>
      <c r="C986" s="1782" t="s">
        <v>2001</v>
      </c>
      <c r="D986" s="1762" t="s">
        <v>352</v>
      </c>
      <c r="E986" s="1956">
        <v>1</v>
      </c>
      <c r="F986" s="1957">
        <v>8</v>
      </c>
      <c r="G986" s="1957">
        <v>5</v>
      </c>
      <c r="H986" s="1957">
        <v>3</v>
      </c>
      <c r="I986" s="1783">
        <v>1</v>
      </c>
      <c r="J986" s="1783">
        <v>1</v>
      </c>
      <c r="L986" s="1764">
        <v>2510.25</v>
      </c>
      <c r="N986" s="1764">
        <f t="shared" si="201"/>
        <v>1845.31</v>
      </c>
      <c r="O986" s="1764">
        <v>1366</v>
      </c>
      <c r="P986" s="1850">
        <f t="shared" si="202"/>
        <v>0.74025502490096518</v>
      </c>
      <c r="Q986" s="1764">
        <v>479.31</v>
      </c>
      <c r="R986" s="1850">
        <f t="shared" si="203"/>
        <v>0.25974497509903488</v>
      </c>
      <c r="S986" s="1807">
        <f t="shared" si="204"/>
        <v>19.1724</v>
      </c>
      <c r="U986" s="1764">
        <f t="shared" si="205"/>
        <v>0</v>
      </c>
      <c r="V986" s="1764">
        <f t="shared" si="206"/>
        <v>0</v>
      </c>
      <c r="W986" s="1764">
        <f t="shared" si="207"/>
        <v>2510.25</v>
      </c>
      <c r="X986" s="1768">
        <v>2510.25</v>
      </c>
      <c r="Y986" s="1784">
        <v>616753</v>
      </c>
      <c r="Z986" s="1770">
        <v>42720</v>
      </c>
      <c r="AA986" s="1843" t="s">
        <v>104</v>
      </c>
      <c r="AB986" s="1780"/>
      <c r="AC986" s="1762"/>
      <c r="AE986" s="1762"/>
      <c r="AF986" s="1762"/>
      <c r="AG986" s="1762"/>
      <c r="AH986" s="1780"/>
      <c r="AK986" s="1780"/>
      <c r="AL986" s="1780"/>
      <c r="AM986" s="1762"/>
      <c r="AP986" s="1762"/>
      <c r="AQ986" s="1762"/>
      <c r="AR986" s="1780"/>
      <c r="AS986" s="1780"/>
      <c r="AT986" s="1780"/>
      <c r="AU986" s="1780"/>
      <c r="AV986" s="1780"/>
      <c r="AW986" s="1762"/>
      <c r="AZ986" s="1762"/>
      <c r="BA986" s="1762"/>
    </row>
    <row r="987" spans="1:53" x14ac:dyDescent="0.25">
      <c r="A987" s="1866">
        <v>2016681</v>
      </c>
      <c r="C987" s="1782" t="s">
        <v>2002</v>
      </c>
      <c r="D987" s="1762" t="s">
        <v>352</v>
      </c>
      <c r="E987" s="1762">
        <v>1</v>
      </c>
      <c r="F987" s="1762">
        <v>9</v>
      </c>
      <c r="G987" s="1762">
        <v>5</v>
      </c>
      <c r="H987" s="1762">
        <v>4</v>
      </c>
      <c r="I987" s="1783">
        <v>1</v>
      </c>
      <c r="J987" s="1783">
        <v>1</v>
      </c>
      <c r="L987" s="1764">
        <v>3360.86</v>
      </c>
      <c r="N987" s="1764">
        <f t="shared" si="201"/>
        <v>2480.61</v>
      </c>
      <c r="O987" s="1764">
        <v>1869.17</v>
      </c>
      <c r="P987" s="1850">
        <f t="shared" si="202"/>
        <v>0.75351224094073632</v>
      </c>
      <c r="Q987" s="1764">
        <v>611.44000000000005</v>
      </c>
      <c r="R987" s="1850">
        <f t="shared" si="203"/>
        <v>0.24648775905926365</v>
      </c>
      <c r="S987" s="1807">
        <f t="shared" si="204"/>
        <v>24.457600000000003</v>
      </c>
      <c r="U987" s="1764">
        <f t="shared" si="205"/>
        <v>0</v>
      </c>
      <c r="V987" s="1764">
        <f t="shared" si="206"/>
        <v>0</v>
      </c>
      <c r="W987" s="1764">
        <f t="shared" si="207"/>
        <v>3360.86</v>
      </c>
      <c r="X987" s="1768">
        <v>3360.86</v>
      </c>
      <c r="Y987" s="1784">
        <v>616754</v>
      </c>
      <c r="Z987" s="1770">
        <v>42720</v>
      </c>
      <c r="AA987" s="1843" t="s">
        <v>104</v>
      </c>
      <c r="AB987" s="1780"/>
      <c r="AC987" s="1762"/>
      <c r="AE987" s="1762"/>
      <c r="AF987" s="1762"/>
      <c r="AG987" s="1762"/>
      <c r="AH987" s="1780"/>
      <c r="AK987" s="1780"/>
      <c r="AL987" s="1780"/>
      <c r="AM987" s="1762"/>
      <c r="AP987" s="1762"/>
      <c r="AQ987" s="1762"/>
      <c r="AR987" s="1780"/>
      <c r="AS987" s="1780"/>
      <c r="AT987" s="1780"/>
      <c r="AU987" s="1780"/>
      <c r="AV987" s="1780"/>
      <c r="AW987" s="1762"/>
      <c r="AZ987" s="1762"/>
      <c r="BA987" s="1762"/>
    </row>
    <row r="988" spans="1:53" x14ac:dyDescent="0.25">
      <c r="A988" s="1866" t="s">
        <v>2005</v>
      </c>
      <c r="C988" s="1782" t="s">
        <v>2003</v>
      </c>
      <c r="D988" s="1762" t="s">
        <v>352</v>
      </c>
      <c r="E988" s="1958">
        <v>1</v>
      </c>
      <c r="F988" s="1762">
        <v>8</v>
      </c>
      <c r="G988" s="1762">
        <v>4</v>
      </c>
      <c r="H988" s="1762">
        <v>3</v>
      </c>
      <c r="I988" s="1783">
        <v>1</v>
      </c>
      <c r="J988" s="1783">
        <v>1</v>
      </c>
      <c r="L988" s="1764">
        <v>3314.87</v>
      </c>
      <c r="N988" s="1764">
        <f t="shared" si="201"/>
        <v>2571.2399999999998</v>
      </c>
      <c r="O988" s="1764">
        <v>2019.68</v>
      </c>
      <c r="P988" s="1850">
        <f t="shared" si="202"/>
        <v>0.78548871361677641</v>
      </c>
      <c r="Q988" s="1764">
        <v>551.55999999999995</v>
      </c>
      <c r="R988" s="1850">
        <f t="shared" si="203"/>
        <v>0.21451128638322364</v>
      </c>
      <c r="S988" s="1807">
        <f t="shared" si="204"/>
        <v>22.062399999999997</v>
      </c>
      <c r="U988" s="1764">
        <f t="shared" si="205"/>
        <v>0</v>
      </c>
      <c r="V988" s="1764">
        <f t="shared" si="206"/>
        <v>0</v>
      </c>
      <c r="W988" s="1764">
        <f t="shared" si="207"/>
        <v>3314.87</v>
      </c>
      <c r="X988" s="1768">
        <v>3314.87</v>
      </c>
      <c r="Y988" s="1784">
        <v>616755</v>
      </c>
      <c r="Z988" s="1770">
        <v>42720</v>
      </c>
      <c r="AA988" s="1843" t="s">
        <v>104</v>
      </c>
      <c r="AB988" s="1780"/>
      <c r="AC988" s="1762"/>
      <c r="AE988" s="1762"/>
      <c r="AF988" s="1762"/>
      <c r="AG988" s="1762"/>
      <c r="AH988" s="1780"/>
      <c r="AK988" s="1780"/>
      <c r="AL988" s="1780"/>
      <c r="AM988" s="1762"/>
      <c r="AP988" s="1762"/>
      <c r="AQ988" s="1762"/>
      <c r="AR988" s="1780"/>
      <c r="AS988" s="1780"/>
      <c r="AT988" s="1780"/>
      <c r="AU988" s="1780"/>
      <c r="AV988" s="1780"/>
      <c r="AW988" s="1762"/>
      <c r="AZ988" s="1762"/>
      <c r="BA988" s="1762"/>
    </row>
    <row r="989" spans="1:53" x14ac:dyDescent="0.25">
      <c r="A989" s="1866" t="s">
        <v>2125</v>
      </c>
      <c r="C989" s="1782" t="s">
        <v>2004</v>
      </c>
      <c r="D989" s="1762" t="s">
        <v>352</v>
      </c>
      <c r="E989" s="1762">
        <v>1</v>
      </c>
      <c r="F989" s="1762">
        <v>1</v>
      </c>
      <c r="G989" s="1762">
        <v>0</v>
      </c>
      <c r="H989" s="1762">
        <v>1</v>
      </c>
      <c r="I989" s="1783">
        <v>1</v>
      </c>
      <c r="J989" s="1783">
        <v>1</v>
      </c>
      <c r="L989" s="1764">
        <v>508.37</v>
      </c>
      <c r="N989" s="1764">
        <f t="shared" si="201"/>
        <v>375.41999999999996</v>
      </c>
      <c r="O989" s="1764">
        <v>278.02</v>
      </c>
      <c r="P989" s="1850">
        <f t="shared" si="202"/>
        <v>0.7405572425550051</v>
      </c>
      <c r="Q989" s="1764">
        <v>97.4</v>
      </c>
      <c r="R989" s="1850">
        <f t="shared" si="203"/>
        <v>0.25944275744499501</v>
      </c>
      <c r="S989" s="1807">
        <f t="shared" si="204"/>
        <v>3.8960000000000004</v>
      </c>
      <c r="U989" s="1764">
        <f t="shared" si="205"/>
        <v>0</v>
      </c>
      <c r="V989" s="1764">
        <f t="shared" si="206"/>
        <v>0</v>
      </c>
      <c r="W989" s="1764">
        <f t="shared" si="207"/>
        <v>508.37</v>
      </c>
      <c r="X989" s="1768">
        <v>508.37</v>
      </c>
      <c r="Y989" s="1784">
        <v>616756</v>
      </c>
      <c r="Z989" s="1770">
        <v>42720</v>
      </c>
      <c r="AA989" s="1843" t="s">
        <v>104</v>
      </c>
      <c r="AB989" s="1780"/>
      <c r="AC989" s="1762"/>
      <c r="AE989" s="1762"/>
      <c r="AF989" s="1762"/>
      <c r="AG989" s="1762"/>
      <c r="AH989" s="1780"/>
      <c r="AK989" s="1780"/>
      <c r="AL989" s="1780"/>
      <c r="AM989" s="1762"/>
      <c r="AP989" s="1762"/>
      <c r="AQ989" s="1762"/>
      <c r="AR989" s="1780"/>
      <c r="AS989" s="1780"/>
      <c r="AT989" s="1780"/>
      <c r="AU989" s="1780"/>
      <c r="AV989" s="1780"/>
      <c r="AW989" s="1762"/>
      <c r="AZ989" s="1762"/>
      <c r="BA989" s="1762"/>
    </row>
    <row r="990" spans="1:53" x14ac:dyDescent="0.25">
      <c r="A990" s="1866" t="s">
        <v>2129</v>
      </c>
      <c r="C990" s="1782" t="s">
        <v>2006</v>
      </c>
      <c r="D990" s="1762" t="s">
        <v>352</v>
      </c>
      <c r="E990" s="1762">
        <v>1</v>
      </c>
      <c r="F990" s="1762">
        <v>7</v>
      </c>
      <c r="G990" s="1762">
        <v>2</v>
      </c>
      <c r="H990" s="1762">
        <v>3</v>
      </c>
      <c r="I990" s="1783">
        <v>1</v>
      </c>
      <c r="J990" s="1783">
        <v>1</v>
      </c>
      <c r="L990" s="1764">
        <v>3086.35</v>
      </c>
      <c r="N990" s="1764">
        <f t="shared" si="201"/>
        <v>2389.4</v>
      </c>
      <c r="O990" s="1764">
        <v>1925.32</v>
      </c>
      <c r="P990" s="1850">
        <f t="shared" si="202"/>
        <v>0.80577550849585666</v>
      </c>
      <c r="Q990" s="1764">
        <v>464.08</v>
      </c>
      <c r="R990" s="1850">
        <f t="shared" si="203"/>
        <v>0.19422449150414328</v>
      </c>
      <c r="S990" s="1807">
        <f t="shared" si="204"/>
        <v>18.563199999999998</v>
      </c>
      <c r="U990" s="1764">
        <f t="shared" si="205"/>
        <v>0</v>
      </c>
      <c r="V990" s="1764">
        <f t="shared" si="206"/>
        <v>0</v>
      </c>
      <c r="W990" s="1764">
        <f t="shared" si="207"/>
        <v>3086.35</v>
      </c>
      <c r="X990" s="1768">
        <v>3086.35</v>
      </c>
      <c r="Y990" s="1784">
        <v>616757</v>
      </c>
      <c r="Z990" s="1770">
        <v>42720</v>
      </c>
      <c r="AA990" s="1843" t="s">
        <v>104</v>
      </c>
      <c r="AB990" s="1780"/>
      <c r="AC990" s="1762"/>
      <c r="AE990" s="1762"/>
      <c r="AF990" s="1762"/>
      <c r="AG990" s="1762"/>
      <c r="AH990" s="1780"/>
      <c r="AK990" s="1780"/>
      <c r="AL990" s="1780"/>
      <c r="AM990" s="1762"/>
      <c r="AP990" s="1762"/>
      <c r="AQ990" s="1762"/>
      <c r="AR990" s="1780"/>
      <c r="AS990" s="1780"/>
      <c r="AT990" s="1780"/>
      <c r="AU990" s="1780"/>
      <c r="AV990" s="1780"/>
      <c r="AW990" s="1762"/>
      <c r="AZ990" s="1762"/>
      <c r="BA990" s="1762"/>
    </row>
    <row r="991" spans="1:53" x14ac:dyDescent="0.25">
      <c r="A991" s="1866" t="s">
        <v>2130</v>
      </c>
      <c r="C991" s="1782" t="s">
        <v>2007</v>
      </c>
      <c r="D991" s="1762" t="s">
        <v>352</v>
      </c>
      <c r="E991" s="1762">
        <v>1</v>
      </c>
      <c r="F991" s="1762">
        <v>1</v>
      </c>
      <c r="G991" s="1762">
        <v>0</v>
      </c>
      <c r="H991" s="1762">
        <v>1</v>
      </c>
      <c r="I991" s="1783">
        <v>1</v>
      </c>
      <c r="J991" s="1783">
        <v>1</v>
      </c>
      <c r="L991" s="1764">
        <v>502.39</v>
      </c>
      <c r="N991" s="1764">
        <f>O991+Q991</f>
        <v>375.41999999999996</v>
      </c>
      <c r="O991" s="1764">
        <v>278.02</v>
      </c>
      <c r="P991" s="1850">
        <f>IF(N991&lt;=0,"",O991/N991)</f>
        <v>0.7405572425550051</v>
      </c>
      <c r="Q991" s="1764">
        <v>97.4</v>
      </c>
      <c r="R991" s="1850">
        <f>IF(N991&lt;=0,"",Q991/N991)</f>
        <v>0.25944275744499501</v>
      </c>
      <c r="S991" s="1807">
        <f>Q991/$S$1</f>
        <v>3.8960000000000004</v>
      </c>
      <c r="U991" s="1764">
        <f t="shared" si="205"/>
        <v>0</v>
      </c>
      <c r="V991" s="1764">
        <f t="shared" si="206"/>
        <v>0</v>
      </c>
      <c r="W991" s="1764">
        <f t="shared" si="207"/>
        <v>502.39</v>
      </c>
      <c r="X991" s="1768">
        <v>502.39</v>
      </c>
      <c r="Y991" s="1784">
        <v>616758</v>
      </c>
      <c r="Z991" s="1770">
        <v>42720</v>
      </c>
      <c r="AA991" s="1843" t="s">
        <v>104</v>
      </c>
      <c r="AB991" s="1780"/>
      <c r="AC991" s="1762"/>
      <c r="AE991" s="1762"/>
      <c r="AF991" s="1762"/>
      <c r="AG991" s="1762"/>
      <c r="AH991" s="1780"/>
      <c r="AK991" s="1780"/>
      <c r="AL991" s="1780"/>
      <c r="AM991" s="1762"/>
      <c r="AP991" s="1762"/>
      <c r="AQ991" s="1762"/>
      <c r="AR991" s="1780"/>
      <c r="AS991" s="1780"/>
      <c r="AT991" s="1780"/>
      <c r="AU991" s="1780"/>
      <c r="AV991" s="1780"/>
      <c r="AW991" s="1762"/>
      <c r="AZ991" s="1762"/>
      <c r="BA991" s="1762"/>
    </row>
    <row r="992" spans="1:53" x14ac:dyDescent="0.25">
      <c r="A992" s="1866" t="s">
        <v>2127</v>
      </c>
      <c r="C992" s="1782" t="s">
        <v>2008</v>
      </c>
      <c r="D992" s="1762" t="s">
        <v>352</v>
      </c>
      <c r="E992" s="1958">
        <v>1</v>
      </c>
      <c r="F992" s="1762">
        <v>8</v>
      </c>
      <c r="G992" s="1762">
        <v>4</v>
      </c>
      <c r="H992" s="1762">
        <v>3</v>
      </c>
      <c r="I992" s="1783">
        <v>1</v>
      </c>
      <c r="J992" s="1783">
        <v>1</v>
      </c>
      <c r="L992" s="1764">
        <v>3440.14</v>
      </c>
      <c r="N992" s="1764">
        <f t="shared" si="201"/>
        <v>2666.89</v>
      </c>
      <c r="O992" s="1764">
        <v>2113.08</v>
      </c>
      <c r="P992" s="1850">
        <f t="shared" si="202"/>
        <v>0.79233864163876278</v>
      </c>
      <c r="Q992" s="1764">
        <v>553.80999999999995</v>
      </c>
      <c r="R992" s="1850">
        <f t="shared" si="203"/>
        <v>0.20766135836123722</v>
      </c>
      <c r="S992" s="1807">
        <f t="shared" si="204"/>
        <v>22.152399999999997</v>
      </c>
      <c r="U992" s="1764">
        <f t="shared" si="205"/>
        <v>0</v>
      </c>
      <c r="V992" s="1764">
        <f t="shared" si="206"/>
        <v>0</v>
      </c>
      <c r="W992" s="1764">
        <f t="shared" si="207"/>
        <v>3440.14</v>
      </c>
      <c r="X992" s="1768">
        <v>3440.14</v>
      </c>
      <c r="Y992" s="1784">
        <v>616759</v>
      </c>
      <c r="Z992" s="1770">
        <v>42720</v>
      </c>
      <c r="AA992" s="1843" t="s">
        <v>104</v>
      </c>
      <c r="AB992" s="1780"/>
      <c r="AC992" s="1762"/>
      <c r="AE992" s="1762"/>
      <c r="AF992" s="1762"/>
      <c r="AG992" s="1762"/>
      <c r="AH992" s="1780"/>
      <c r="AK992" s="1780"/>
      <c r="AL992" s="1780"/>
      <c r="AM992" s="1762"/>
      <c r="AP992" s="1762"/>
      <c r="AQ992" s="1762"/>
      <c r="AR992" s="1780"/>
      <c r="AS992" s="1780"/>
      <c r="AT992" s="1780"/>
      <c r="AU992" s="1780"/>
      <c r="AV992" s="1780"/>
      <c r="AW992" s="1762"/>
      <c r="AZ992" s="1762"/>
      <c r="BA992" s="1762"/>
    </row>
    <row r="993" spans="1:53" x14ac:dyDescent="0.25">
      <c r="A993" s="1866" t="s">
        <v>2128</v>
      </c>
      <c r="C993" s="1782" t="s">
        <v>2009</v>
      </c>
      <c r="D993" s="1762" t="s">
        <v>352</v>
      </c>
      <c r="E993" s="1762">
        <v>1</v>
      </c>
      <c r="F993" s="1762">
        <v>1</v>
      </c>
      <c r="G993" s="1762">
        <v>0</v>
      </c>
      <c r="H993" s="1762">
        <v>1</v>
      </c>
      <c r="I993" s="1783">
        <v>1</v>
      </c>
      <c r="J993" s="1783">
        <v>1</v>
      </c>
      <c r="L993" s="1764">
        <v>502.39</v>
      </c>
      <c r="N993" s="1764">
        <f>O993+Q993</f>
        <v>375.41999999999996</v>
      </c>
      <c r="O993" s="1764">
        <v>278.02</v>
      </c>
      <c r="P993" s="1850">
        <f>IF(N993&lt;=0,"",O993/N993)</f>
        <v>0.7405572425550051</v>
      </c>
      <c r="Q993" s="1764">
        <v>97.4</v>
      </c>
      <c r="R993" s="1850">
        <f>IF(N993&lt;=0,"",Q993/N993)</f>
        <v>0.25944275744499501</v>
      </c>
      <c r="S993" s="1807">
        <f>Q993/$S$1</f>
        <v>3.8960000000000004</v>
      </c>
      <c r="U993" s="1764">
        <f t="shared" si="205"/>
        <v>0</v>
      </c>
      <c r="V993" s="1764">
        <f t="shared" si="206"/>
        <v>0</v>
      </c>
      <c r="W993" s="1764">
        <f t="shared" si="207"/>
        <v>502.39</v>
      </c>
      <c r="X993" s="1768">
        <v>502.39</v>
      </c>
      <c r="Y993" s="1784">
        <v>616760</v>
      </c>
      <c r="Z993" s="1770">
        <v>42720</v>
      </c>
      <c r="AA993" s="1843" t="s">
        <v>104</v>
      </c>
      <c r="AB993" s="1780"/>
      <c r="AC993" s="1762"/>
      <c r="AE993" s="1762"/>
      <c r="AF993" s="1762"/>
      <c r="AG993" s="1762"/>
      <c r="AH993" s="1780"/>
      <c r="AK993" s="1780"/>
      <c r="AL993" s="1780"/>
      <c r="AM993" s="1762"/>
      <c r="AP993" s="1762"/>
      <c r="AQ993" s="1762"/>
      <c r="AR993" s="1780"/>
      <c r="AS993" s="1780"/>
      <c r="AT993" s="1780"/>
      <c r="AU993" s="1780"/>
      <c r="AV993" s="1780"/>
      <c r="AW993" s="1762"/>
      <c r="AZ993" s="1762"/>
      <c r="BA993" s="1762"/>
    </row>
    <row r="994" spans="1:53" x14ac:dyDescent="0.25">
      <c r="A994" s="1866" t="s">
        <v>2032</v>
      </c>
      <c r="C994" s="1782" t="s">
        <v>2010</v>
      </c>
      <c r="D994" s="1762" t="s">
        <v>352</v>
      </c>
      <c r="E994" s="1762">
        <v>1</v>
      </c>
      <c r="F994" s="1762">
        <v>13</v>
      </c>
      <c r="G994" s="1762">
        <v>0</v>
      </c>
      <c r="H994" s="1762">
        <v>0</v>
      </c>
      <c r="I994" s="1783">
        <v>1</v>
      </c>
      <c r="J994" s="1783">
        <v>1</v>
      </c>
      <c r="L994" s="1764">
        <v>1437.15</v>
      </c>
      <c r="N994" s="1764">
        <f t="shared" si="201"/>
        <v>1003.76</v>
      </c>
      <c r="O994" s="1764">
        <v>748.7</v>
      </c>
      <c r="P994" s="1850">
        <f t="shared" si="202"/>
        <v>0.74589543317127605</v>
      </c>
      <c r="Q994" s="1764">
        <v>255.06</v>
      </c>
      <c r="R994" s="1850">
        <f t="shared" si="203"/>
        <v>0.25410456682872401</v>
      </c>
      <c r="S994" s="1807">
        <f t="shared" si="204"/>
        <v>10.202400000000001</v>
      </c>
      <c r="U994" s="1764">
        <f t="shared" si="205"/>
        <v>0</v>
      </c>
      <c r="V994" s="1764">
        <f t="shared" si="206"/>
        <v>0</v>
      </c>
      <c r="W994" s="1764">
        <f t="shared" si="207"/>
        <v>1437.15</v>
      </c>
      <c r="X994" s="1768">
        <v>1437.15</v>
      </c>
      <c r="Y994" s="1784">
        <v>616761</v>
      </c>
      <c r="Z994" s="1770">
        <v>42720</v>
      </c>
      <c r="AA994" s="1843" t="s">
        <v>104</v>
      </c>
      <c r="AB994" s="1780"/>
      <c r="AC994" s="1762"/>
      <c r="AE994" s="1762"/>
      <c r="AF994" s="1762"/>
      <c r="AG994" s="1762"/>
      <c r="AH994" s="1780"/>
      <c r="AK994" s="1780"/>
      <c r="AL994" s="1780"/>
      <c r="AM994" s="1762"/>
      <c r="AP994" s="1762"/>
      <c r="AQ994" s="1762"/>
      <c r="AR994" s="1780"/>
      <c r="AS994" s="1780"/>
      <c r="AT994" s="1780"/>
      <c r="AU994" s="1780"/>
      <c r="AV994" s="1780"/>
      <c r="AW994" s="1762"/>
      <c r="AZ994" s="1762"/>
      <c r="BA994" s="1762"/>
    </row>
    <row r="995" spans="1:53" x14ac:dyDescent="0.25">
      <c r="A995" s="1866" t="s">
        <v>2033</v>
      </c>
      <c r="C995" s="1782" t="s">
        <v>2011</v>
      </c>
      <c r="D995" s="1762" t="s">
        <v>352</v>
      </c>
      <c r="E995" s="1762">
        <v>1</v>
      </c>
      <c r="F995" s="1762">
        <v>14</v>
      </c>
      <c r="G995" s="1762">
        <v>0</v>
      </c>
      <c r="H995" s="1762">
        <v>0</v>
      </c>
      <c r="I995" s="1783">
        <v>1</v>
      </c>
      <c r="J995" s="1783">
        <v>1</v>
      </c>
      <c r="L995" s="1764">
        <v>1540.12</v>
      </c>
      <c r="N995" s="1764">
        <f t="shared" si="201"/>
        <v>1075.81</v>
      </c>
      <c r="O995" s="1764">
        <v>801.13</v>
      </c>
      <c r="P995" s="1850">
        <f t="shared" si="202"/>
        <v>0.74467610451659683</v>
      </c>
      <c r="Q995" s="1764">
        <v>274.68</v>
      </c>
      <c r="R995" s="1850">
        <f t="shared" si="203"/>
        <v>0.25532389548340323</v>
      </c>
      <c r="S995" s="1807">
        <f t="shared" si="204"/>
        <v>10.9872</v>
      </c>
      <c r="U995" s="1764">
        <f t="shared" si="205"/>
        <v>0</v>
      </c>
      <c r="V995" s="1764">
        <f t="shared" si="206"/>
        <v>0</v>
      </c>
      <c r="W995" s="1764">
        <f t="shared" si="207"/>
        <v>1540.12</v>
      </c>
      <c r="X995" s="1768">
        <v>1540.12</v>
      </c>
      <c r="Y995" s="1784">
        <v>616762</v>
      </c>
      <c r="Z995" s="1770">
        <v>42720</v>
      </c>
      <c r="AA995" s="1843" t="s">
        <v>104</v>
      </c>
      <c r="AB995" s="1780"/>
      <c r="AC995" s="1762"/>
      <c r="AE995" s="1762"/>
      <c r="AF995" s="1762"/>
      <c r="AG995" s="1762"/>
      <c r="AH995" s="1780"/>
      <c r="AK995" s="1780"/>
      <c r="AL995" s="1780"/>
      <c r="AM995" s="1762"/>
      <c r="AP995" s="1762"/>
      <c r="AQ995" s="1762"/>
      <c r="AR995" s="1780"/>
      <c r="AS995" s="1780"/>
      <c r="AT995" s="1780"/>
      <c r="AU995" s="1780"/>
      <c r="AV995" s="1780"/>
      <c r="AW995" s="1762"/>
      <c r="AZ995" s="1762"/>
      <c r="BA995" s="1762"/>
    </row>
    <row r="996" spans="1:53" x14ac:dyDescent="0.25">
      <c r="A996" s="1866">
        <v>2016684</v>
      </c>
      <c r="C996" s="1782">
        <v>568117</v>
      </c>
      <c r="D996" s="1762" t="s">
        <v>26</v>
      </c>
      <c r="E996" s="1762">
        <v>1</v>
      </c>
      <c r="F996" s="1762">
        <v>8</v>
      </c>
      <c r="G996" s="1762">
        <v>5</v>
      </c>
      <c r="H996" s="1762">
        <v>5</v>
      </c>
      <c r="I996" s="1783">
        <v>1</v>
      </c>
      <c r="J996" s="1783">
        <v>1</v>
      </c>
      <c r="L996" s="1764">
        <v>4691.01</v>
      </c>
      <c r="N996" s="1764">
        <f t="shared" si="201"/>
        <v>3035.87</v>
      </c>
      <c r="O996" s="1764">
        <v>2325.89</v>
      </c>
      <c r="P996" s="1850">
        <f t="shared" si="202"/>
        <v>0.76613623112979146</v>
      </c>
      <c r="Q996" s="1764">
        <v>709.98</v>
      </c>
      <c r="R996" s="1850">
        <f t="shared" si="203"/>
        <v>0.23386376887020854</v>
      </c>
      <c r="S996" s="1807">
        <f t="shared" si="204"/>
        <v>28.3992</v>
      </c>
      <c r="U996" s="1764">
        <f t="shared" si="205"/>
        <v>0</v>
      </c>
      <c r="V996" s="1764">
        <f t="shared" si="206"/>
        <v>0</v>
      </c>
      <c r="W996" s="1764">
        <f t="shared" si="207"/>
        <v>4691.01</v>
      </c>
      <c r="X996" s="1768">
        <v>4691.01</v>
      </c>
      <c r="Y996" s="1784">
        <v>616604</v>
      </c>
      <c r="Z996" s="1770">
        <v>42685</v>
      </c>
      <c r="AA996" s="1843" t="s">
        <v>104</v>
      </c>
      <c r="AB996" s="1780"/>
      <c r="AC996" s="1762"/>
      <c r="AE996" s="1762"/>
      <c r="AF996" s="1762"/>
      <c r="AG996" s="1762"/>
      <c r="AH996" s="1780"/>
      <c r="AK996" s="1780"/>
      <c r="AL996" s="1780"/>
      <c r="AM996" s="1762"/>
      <c r="AP996" s="1762"/>
      <c r="AQ996" s="1762"/>
      <c r="AR996" s="1780"/>
      <c r="AS996" s="1780"/>
      <c r="AT996" s="1780"/>
      <c r="AU996" s="1780"/>
      <c r="AV996" s="1780"/>
      <c r="AW996" s="1762"/>
      <c r="AZ996" s="1762"/>
      <c r="BA996" s="1762"/>
    </row>
    <row r="997" spans="1:53" x14ac:dyDescent="0.25">
      <c r="A997" s="1866">
        <v>2016685</v>
      </c>
      <c r="C997" s="1782" t="s">
        <v>2013</v>
      </c>
      <c r="D997" s="1762" t="s">
        <v>26</v>
      </c>
      <c r="E997" s="1762">
        <v>0</v>
      </c>
      <c r="F997" s="1762">
        <v>1</v>
      </c>
      <c r="G997" s="1762">
        <v>0</v>
      </c>
      <c r="H997" s="1762">
        <v>2</v>
      </c>
      <c r="I997" s="1783">
        <v>1</v>
      </c>
      <c r="J997" s="1783">
        <v>1</v>
      </c>
      <c r="L997" s="1764">
        <v>809.28</v>
      </c>
      <c r="N997" s="1764">
        <f t="shared" si="201"/>
        <v>521.88</v>
      </c>
      <c r="O997" s="1764">
        <v>358.21</v>
      </c>
      <c r="P997" s="1850">
        <f t="shared" si="202"/>
        <v>0.68638384302904876</v>
      </c>
      <c r="Q997" s="1764">
        <v>163.66999999999999</v>
      </c>
      <c r="R997" s="1850">
        <f t="shared" si="203"/>
        <v>0.31361615697095113</v>
      </c>
      <c r="S997" s="1807">
        <f t="shared" si="204"/>
        <v>6.5467999999999993</v>
      </c>
      <c r="U997" s="1764">
        <f t="shared" si="205"/>
        <v>0</v>
      </c>
      <c r="V997" s="1764">
        <f t="shared" si="206"/>
        <v>0</v>
      </c>
      <c r="W997" s="1764">
        <f t="shared" si="207"/>
        <v>809.28</v>
      </c>
      <c r="X997" s="1768">
        <v>809.28</v>
      </c>
      <c r="Y997" s="1784">
        <v>616605</v>
      </c>
      <c r="Z997" s="1770">
        <v>42685</v>
      </c>
      <c r="AA997" s="1843" t="s">
        <v>104</v>
      </c>
      <c r="AB997" s="1780"/>
      <c r="AC997" s="1762"/>
      <c r="AE997" s="1762"/>
      <c r="AF997" s="1762"/>
      <c r="AG997" s="1762"/>
      <c r="AH997" s="1780"/>
      <c r="AK997" s="1780"/>
      <c r="AL997" s="1780"/>
      <c r="AM997" s="1762"/>
      <c r="AP997" s="1762"/>
      <c r="AQ997" s="1762"/>
      <c r="AR997" s="1780"/>
      <c r="AS997" s="1780"/>
      <c r="AT997" s="1780"/>
      <c r="AU997" s="1780"/>
      <c r="AV997" s="1780"/>
      <c r="AW997" s="1762"/>
      <c r="AZ997" s="1762"/>
      <c r="BA997" s="1762"/>
    </row>
    <row r="998" spans="1:53" x14ac:dyDescent="0.25">
      <c r="A998" s="1866">
        <v>2016686</v>
      </c>
      <c r="C998" s="1782" t="s">
        <v>2018</v>
      </c>
      <c r="D998" s="1762" t="s">
        <v>26</v>
      </c>
      <c r="E998" s="1762">
        <v>0</v>
      </c>
      <c r="F998" s="1762">
        <v>0</v>
      </c>
      <c r="G998" s="1762">
        <v>0</v>
      </c>
      <c r="H998" s="1762">
        <v>0</v>
      </c>
      <c r="I998" s="1783">
        <v>1</v>
      </c>
      <c r="J998" s="1783">
        <v>1</v>
      </c>
      <c r="L998" s="1764">
        <v>459.75</v>
      </c>
      <c r="N998" s="1764">
        <f t="shared" si="201"/>
        <v>250</v>
      </c>
      <c r="O998" s="1764">
        <v>50</v>
      </c>
      <c r="P998" s="1850">
        <f t="shared" si="202"/>
        <v>0.2</v>
      </c>
      <c r="Q998" s="1764">
        <v>200</v>
      </c>
      <c r="R998" s="1850">
        <f t="shared" si="203"/>
        <v>0.8</v>
      </c>
      <c r="S998" s="1807">
        <f t="shared" si="204"/>
        <v>8</v>
      </c>
      <c r="U998" s="1764">
        <f t="shared" si="205"/>
        <v>0</v>
      </c>
      <c r="V998" s="1764">
        <f t="shared" si="206"/>
        <v>0</v>
      </c>
      <c r="W998" s="1764">
        <f t="shared" si="207"/>
        <v>459.75</v>
      </c>
      <c r="X998" s="1768">
        <v>459.75</v>
      </c>
      <c r="Y998" s="1784">
        <v>616595</v>
      </c>
      <c r="Z998" s="1770">
        <v>42683</v>
      </c>
      <c r="AA998" s="1843" t="s">
        <v>104</v>
      </c>
      <c r="AB998" s="1780"/>
      <c r="AC998" s="1762"/>
      <c r="AE998" s="1762"/>
      <c r="AF998" s="1762"/>
      <c r="AG998" s="1762"/>
      <c r="AH998" s="1780"/>
      <c r="AK998" s="1780"/>
      <c r="AL998" s="1780"/>
      <c r="AM998" s="1762"/>
      <c r="AP998" s="1762"/>
      <c r="AQ998" s="1762"/>
      <c r="AR998" s="1780"/>
      <c r="AS998" s="1780"/>
      <c r="AT998" s="1780"/>
      <c r="AU998" s="1780"/>
      <c r="AV998" s="1780"/>
      <c r="AW998" s="1762"/>
      <c r="AZ998" s="1762"/>
      <c r="BA998" s="1762"/>
    </row>
    <row r="999" spans="1:53" x14ac:dyDescent="0.25">
      <c r="A999" s="1866">
        <v>2016687</v>
      </c>
      <c r="C999" s="1782" t="s">
        <v>2049</v>
      </c>
      <c r="D999" s="1762" t="s">
        <v>26</v>
      </c>
      <c r="E999" s="1762">
        <v>0</v>
      </c>
      <c r="F999" s="1762">
        <v>0</v>
      </c>
      <c r="G999" s="1762">
        <v>0</v>
      </c>
      <c r="H999" s="1762">
        <v>0</v>
      </c>
      <c r="I999" s="1783">
        <v>1</v>
      </c>
      <c r="J999" s="1783">
        <v>1</v>
      </c>
      <c r="L999" s="1764">
        <v>114.86</v>
      </c>
      <c r="N999" s="1764">
        <f t="shared" si="201"/>
        <v>49.93</v>
      </c>
      <c r="O999" s="1764">
        <v>49.93</v>
      </c>
      <c r="P999" s="1850">
        <f t="shared" si="202"/>
        <v>1</v>
      </c>
      <c r="Q999" s="1764">
        <v>0</v>
      </c>
      <c r="R999" s="1850">
        <f t="shared" si="203"/>
        <v>0</v>
      </c>
      <c r="S999" s="1807">
        <f t="shared" si="204"/>
        <v>0</v>
      </c>
      <c r="U999" s="1764">
        <f t="shared" si="205"/>
        <v>0</v>
      </c>
      <c r="V999" s="1764">
        <f t="shared" si="206"/>
        <v>0</v>
      </c>
      <c r="W999" s="1764">
        <f t="shared" si="207"/>
        <v>114.86</v>
      </c>
      <c r="X999" s="1768">
        <v>114.86</v>
      </c>
      <c r="Y999" s="1784">
        <v>616655</v>
      </c>
      <c r="Z999" s="1770">
        <v>42702</v>
      </c>
      <c r="AA999" s="1843" t="s">
        <v>104</v>
      </c>
      <c r="AB999" s="1780"/>
      <c r="AC999" s="1762"/>
      <c r="AE999" s="1762"/>
      <c r="AF999" s="1762"/>
      <c r="AG999" s="1762"/>
      <c r="AH999" s="1780"/>
      <c r="AK999" s="1780"/>
      <c r="AL999" s="1780"/>
      <c r="AM999" s="1762"/>
      <c r="AP999" s="1762"/>
      <c r="AQ999" s="1762"/>
      <c r="AR999" s="1780"/>
      <c r="AS999" s="1780"/>
      <c r="AT999" s="1780"/>
      <c r="AU999" s="1780"/>
      <c r="AV999" s="1780"/>
      <c r="AW999" s="1762"/>
      <c r="AZ999" s="1762"/>
      <c r="BA999" s="1762"/>
    </row>
    <row r="1000" spans="1:53" x14ac:dyDescent="0.25">
      <c r="A1000" s="1866">
        <v>2016688</v>
      </c>
      <c r="C1000" s="1782" t="s">
        <v>2019</v>
      </c>
      <c r="D1000" s="1762" t="s">
        <v>317</v>
      </c>
      <c r="E1000" s="1762">
        <v>1</v>
      </c>
      <c r="F1000" s="1762">
        <v>8</v>
      </c>
      <c r="G1000" s="1762">
        <v>7</v>
      </c>
      <c r="H1000" s="1762">
        <v>3</v>
      </c>
      <c r="I1000" s="1783">
        <v>1</v>
      </c>
      <c r="J1000" s="1783">
        <v>1</v>
      </c>
      <c r="L1000" s="1764">
        <v>2766.88</v>
      </c>
      <c r="N1000" s="1764">
        <f t="shared" si="201"/>
        <v>1829.19</v>
      </c>
      <c r="O1000" s="1764">
        <v>1278.49</v>
      </c>
      <c r="P1000" s="1850">
        <f t="shared" si="202"/>
        <v>0.6989377812037022</v>
      </c>
      <c r="Q1000" s="1764">
        <v>550.70000000000005</v>
      </c>
      <c r="R1000" s="1850">
        <f t="shared" si="203"/>
        <v>0.30106221879629785</v>
      </c>
      <c r="S1000" s="1807">
        <f t="shared" si="204"/>
        <v>22.028000000000002</v>
      </c>
      <c r="U1000" s="1764">
        <f t="shared" si="205"/>
        <v>0</v>
      </c>
      <c r="V1000" s="1764">
        <f t="shared" si="206"/>
        <v>0</v>
      </c>
      <c r="W1000" s="1764">
        <f t="shared" si="207"/>
        <v>2766.88</v>
      </c>
      <c r="X1000" s="1768">
        <v>2766.88</v>
      </c>
      <c r="Y1000" s="1784">
        <v>617032</v>
      </c>
      <c r="Z1000" s="1770">
        <v>42748</v>
      </c>
      <c r="AA1000" s="1843" t="s">
        <v>104</v>
      </c>
      <c r="AB1000" s="1780"/>
      <c r="AC1000" s="1762"/>
      <c r="AE1000" s="1762"/>
      <c r="AF1000" s="1762"/>
      <c r="AG1000" s="1762"/>
      <c r="AH1000" s="1780"/>
      <c r="AK1000" s="1780"/>
      <c r="AL1000" s="1780"/>
      <c r="AM1000" s="1762"/>
      <c r="AP1000" s="1762"/>
      <c r="AQ1000" s="1762"/>
      <c r="AR1000" s="1780"/>
      <c r="AS1000" s="1780"/>
      <c r="AT1000" s="1780"/>
      <c r="AU1000" s="1780"/>
      <c r="AV1000" s="1780"/>
      <c r="AW1000" s="1762"/>
      <c r="AZ1000" s="1762"/>
      <c r="BA1000" s="1762"/>
    </row>
    <row r="1001" spans="1:53" x14ac:dyDescent="0.25">
      <c r="A1001" s="1866">
        <v>2016689</v>
      </c>
      <c r="C1001" s="1782" t="s">
        <v>2020</v>
      </c>
      <c r="D1001" s="1762" t="s">
        <v>317</v>
      </c>
      <c r="E1001" s="1762">
        <v>1</v>
      </c>
      <c r="F1001" s="1762">
        <v>8</v>
      </c>
      <c r="G1001" s="1762">
        <v>7</v>
      </c>
      <c r="H1001" s="1762">
        <v>3</v>
      </c>
      <c r="I1001" s="1783">
        <v>1</v>
      </c>
      <c r="J1001" s="1783">
        <v>1</v>
      </c>
      <c r="L1001" s="1764">
        <v>2766.88</v>
      </c>
      <c r="N1001" s="1764">
        <f>O1001+Q1001</f>
        <v>1829.19</v>
      </c>
      <c r="O1001" s="1764">
        <v>1278.49</v>
      </c>
      <c r="P1001" s="1850">
        <f>IF(N1001&lt;=0,"",O1001/N1001)</f>
        <v>0.6989377812037022</v>
      </c>
      <c r="Q1001" s="1764">
        <v>550.70000000000005</v>
      </c>
      <c r="R1001" s="1850">
        <f>IF(N1001&lt;=0,"",Q1001/N1001)</f>
        <v>0.30106221879629785</v>
      </c>
      <c r="S1001" s="1807">
        <f>Q1001/$S$1</f>
        <v>22.028000000000002</v>
      </c>
      <c r="U1001" s="1764">
        <f>((1-I1001)*O1001)+((1-J1001)*Q1001)</f>
        <v>0</v>
      </c>
      <c r="V1001" s="1764">
        <f t="shared" si="206"/>
        <v>0</v>
      </c>
      <c r="W1001" s="1764">
        <f t="shared" si="207"/>
        <v>2766.88</v>
      </c>
      <c r="X1001" s="1768">
        <v>2766.88</v>
      </c>
      <c r="Y1001" s="1784">
        <v>617033</v>
      </c>
      <c r="Z1001" s="1770">
        <v>42748</v>
      </c>
      <c r="AA1001" s="1843" t="s">
        <v>104</v>
      </c>
      <c r="AB1001" s="1780"/>
      <c r="AC1001" s="1762"/>
      <c r="AE1001" s="1762"/>
      <c r="AF1001" s="1762"/>
      <c r="AG1001" s="1762"/>
      <c r="AH1001" s="1780"/>
      <c r="AK1001" s="1780"/>
      <c r="AL1001" s="1780"/>
      <c r="AM1001" s="1762"/>
      <c r="AP1001" s="1762"/>
      <c r="AQ1001" s="1762"/>
      <c r="AR1001" s="1780"/>
      <c r="AS1001" s="1780"/>
      <c r="AT1001" s="1780"/>
      <c r="AU1001" s="1780"/>
      <c r="AV1001" s="1780"/>
      <c r="AW1001" s="1762"/>
      <c r="AZ1001" s="1762"/>
      <c r="BA1001" s="1762"/>
    </row>
    <row r="1002" spans="1:53" x14ac:dyDescent="0.25">
      <c r="A1002" s="1866">
        <v>2016690</v>
      </c>
      <c r="C1002" s="1782" t="s">
        <v>2021</v>
      </c>
      <c r="D1002" s="1762" t="s">
        <v>26</v>
      </c>
      <c r="E1002" s="1762">
        <v>0</v>
      </c>
      <c r="F1002" s="1762">
        <v>8</v>
      </c>
      <c r="G1002" s="1762">
        <v>8</v>
      </c>
      <c r="H1002" s="1762">
        <v>0</v>
      </c>
      <c r="I1002" s="1783">
        <v>1</v>
      </c>
      <c r="J1002" s="1783">
        <v>1</v>
      </c>
      <c r="L1002" s="1764">
        <v>994.14</v>
      </c>
      <c r="N1002" s="1764">
        <f t="shared" si="201"/>
        <v>766.96</v>
      </c>
      <c r="O1002" s="1764">
        <v>496.96</v>
      </c>
      <c r="P1002" s="1850">
        <f t="shared" si="202"/>
        <v>0.6479607802232189</v>
      </c>
      <c r="Q1002" s="1764">
        <v>270</v>
      </c>
      <c r="R1002" s="1850">
        <f t="shared" si="203"/>
        <v>0.35203921977678104</v>
      </c>
      <c r="S1002" s="1807">
        <f t="shared" si="204"/>
        <v>10.8</v>
      </c>
      <c r="U1002" s="1764">
        <f t="shared" si="205"/>
        <v>0</v>
      </c>
      <c r="V1002" s="1764">
        <f t="shared" si="206"/>
        <v>0</v>
      </c>
      <c r="W1002" s="1764">
        <f t="shared" si="207"/>
        <v>994.14</v>
      </c>
      <c r="X1002" s="1768">
        <v>994.14</v>
      </c>
      <c r="Y1002" s="1784">
        <v>616606</v>
      </c>
      <c r="Z1002" s="1770">
        <v>42685</v>
      </c>
      <c r="AA1002" s="1843" t="s">
        <v>104</v>
      </c>
      <c r="AB1002" s="1780"/>
      <c r="AC1002" s="1762"/>
      <c r="AE1002" s="1762"/>
      <c r="AF1002" s="1762"/>
      <c r="AG1002" s="1762"/>
      <c r="AH1002" s="1780"/>
      <c r="AK1002" s="1780"/>
      <c r="AL1002" s="1780"/>
      <c r="AM1002" s="1762"/>
      <c r="AP1002" s="1762"/>
      <c r="AQ1002" s="1762"/>
      <c r="AR1002" s="1780"/>
      <c r="AS1002" s="1780"/>
      <c r="AT1002" s="1780"/>
      <c r="AU1002" s="1780"/>
      <c r="AV1002" s="1780"/>
      <c r="AW1002" s="1762"/>
      <c r="AZ1002" s="1762"/>
      <c r="BA1002" s="1762"/>
    </row>
    <row r="1003" spans="1:53" x14ac:dyDescent="0.25">
      <c r="A1003" s="1866">
        <v>2016691</v>
      </c>
      <c r="C1003" s="1782" t="s">
        <v>2034</v>
      </c>
      <c r="D1003" s="1762" t="s">
        <v>26</v>
      </c>
      <c r="E1003" s="1762">
        <v>0</v>
      </c>
      <c r="F1003" s="1762">
        <v>0</v>
      </c>
      <c r="G1003" s="1762">
        <v>0</v>
      </c>
      <c r="H1003" s="1762">
        <v>0</v>
      </c>
      <c r="I1003" s="1783">
        <v>1</v>
      </c>
      <c r="J1003" s="1783">
        <v>1</v>
      </c>
      <c r="L1003" s="1764">
        <v>30</v>
      </c>
      <c r="N1003" s="1764">
        <f t="shared" si="201"/>
        <v>26</v>
      </c>
      <c r="O1003" s="1764">
        <v>1</v>
      </c>
      <c r="P1003" s="1850">
        <f t="shared" si="202"/>
        <v>3.8461538461538464E-2</v>
      </c>
      <c r="Q1003" s="1764">
        <v>25</v>
      </c>
      <c r="R1003" s="1850">
        <f t="shared" si="203"/>
        <v>0.96153846153846156</v>
      </c>
      <c r="S1003" s="1807">
        <f t="shared" si="204"/>
        <v>1</v>
      </c>
      <c r="U1003" s="1764">
        <f t="shared" si="205"/>
        <v>0</v>
      </c>
      <c r="V1003" s="1764">
        <f t="shared" si="206"/>
        <v>0</v>
      </c>
      <c r="W1003" s="1764">
        <f t="shared" si="207"/>
        <v>30</v>
      </c>
      <c r="X1003" s="1768">
        <v>30</v>
      </c>
      <c r="Y1003" s="1784">
        <v>616625</v>
      </c>
      <c r="Z1003" s="1770">
        <v>42692</v>
      </c>
      <c r="AA1003" s="1843" t="s">
        <v>104</v>
      </c>
      <c r="AB1003" s="1780"/>
      <c r="AC1003" s="1762"/>
      <c r="AE1003" s="1762"/>
      <c r="AF1003" s="1762"/>
      <c r="AG1003" s="1762"/>
      <c r="AH1003" s="1780"/>
      <c r="AK1003" s="1780"/>
      <c r="AL1003" s="1780"/>
      <c r="AM1003" s="1762"/>
      <c r="AP1003" s="1762"/>
      <c r="AQ1003" s="1762"/>
      <c r="AR1003" s="1780"/>
      <c r="AS1003" s="1780"/>
      <c r="AT1003" s="1780"/>
      <c r="AU1003" s="1780"/>
      <c r="AV1003" s="1780"/>
      <c r="AW1003" s="1762"/>
      <c r="AZ1003" s="1762"/>
      <c r="BA1003" s="1762"/>
    </row>
    <row r="1004" spans="1:53" x14ac:dyDescent="0.25">
      <c r="A1004" s="1866">
        <v>2016692</v>
      </c>
      <c r="C1004" s="1782">
        <v>507516</v>
      </c>
      <c r="D1004" s="1762" t="s">
        <v>26</v>
      </c>
      <c r="E1004" s="1762">
        <v>1</v>
      </c>
      <c r="F1004" s="1762">
        <v>11</v>
      </c>
      <c r="G1004" s="1762">
        <v>8</v>
      </c>
      <c r="H1004" s="1762">
        <v>3</v>
      </c>
      <c r="I1004" s="1783">
        <v>1</v>
      </c>
      <c r="J1004" s="1783">
        <v>1</v>
      </c>
      <c r="L1004" s="1764">
        <v>5471.23</v>
      </c>
      <c r="N1004" s="1764">
        <f t="shared" si="201"/>
        <v>3894.29</v>
      </c>
      <c r="O1004" s="1764">
        <v>3141.44</v>
      </c>
      <c r="P1004" s="1850">
        <f t="shared" si="202"/>
        <v>0.80667849595176533</v>
      </c>
      <c r="Q1004" s="1764">
        <v>752.85</v>
      </c>
      <c r="R1004" s="1850">
        <f t="shared" si="203"/>
        <v>0.19332150404823473</v>
      </c>
      <c r="S1004" s="1807">
        <f t="shared" si="204"/>
        <v>30.114000000000001</v>
      </c>
      <c r="U1004" s="1764">
        <f t="shared" si="205"/>
        <v>0</v>
      </c>
      <c r="V1004" s="1764">
        <f t="shared" si="206"/>
        <v>0</v>
      </c>
      <c r="W1004" s="1764">
        <f t="shared" si="207"/>
        <v>5471.23</v>
      </c>
      <c r="X1004" s="1768">
        <v>5471.23</v>
      </c>
      <c r="Y1004" s="1784">
        <v>616607</v>
      </c>
      <c r="Z1004" s="1770">
        <v>42685</v>
      </c>
      <c r="AA1004" s="1843" t="s">
        <v>104</v>
      </c>
      <c r="AB1004" s="1780"/>
      <c r="AC1004" s="1762"/>
      <c r="AE1004" s="1762"/>
      <c r="AF1004" s="1762"/>
      <c r="AG1004" s="1762"/>
      <c r="AH1004" s="1780"/>
      <c r="AK1004" s="1780"/>
      <c r="AL1004" s="1780"/>
      <c r="AM1004" s="1762"/>
      <c r="AP1004" s="1762"/>
      <c r="AQ1004" s="1762"/>
      <c r="AR1004" s="1780"/>
      <c r="AS1004" s="1780"/>
      <c r="AT1004" s="1780"/>
      <c r="AU1004" s="1780"/>
      <c r="AV1004" s="1780"/>
      <c r="AW1004" s="1762"/>
      <c r="AZ1004" s="1762"/>
      <c r="BA1004" s="1762"/>
    </row>
    <row r="1005" spans="1:53" x14ac:dyDescent="0.25">
      <c r="A1005" s="1959">
        <v>2016693</v>
      </c>
      <c r="B1005" s="1921"/>
      <c r="C1005" s="1921" t="s">
        <v>2039</v>
      </c>
      <c r="D1005" s="1922" t="s">
        <v>352</v>
      </c>
      <c r="E1005" s="1922">
        <v>0</v>
      </c>
      <c r="F1005" s="1922">
        <v>0</v>
      </c>
      <c r="G1005" s="1922">
        <v>0</v>
      </c>
      <c r="H1005" s="1922">
        <v>0</v>
      </c>
      <c r="I1005" s="1923">
        <v>1</v>
      </c>
      <c r="J1005" s="1923">
        <v>1</v>
      </c>
      <c r="K1005" s="1952"/>
      <c r="L1005" s="1924">
        <v>21.65</v>
      </c>
      <c r="M1005" s="1924"/>
      <c r="N1005" s="1924">
        <f t="shared" si="201"/>
        <v>0</v>
      </c>
      <c r="O1005" s="1924">
        <v>0</v>
      </c>
      <c r="P1005" s="1925" t="str">
        <f t="shared" si="202"/>
        <v/>
      </c>
      <c r="Q1005" s="1924">
        <v>0</v>
      </c>
      <c r="R1005" s="1925" t="str">
        <f t="shared" si="203"/>
        <v/>
      </c>
      <c r="S1005" s="1926">
        <f t="shared" si="204"/>
        <v>0</v>
      </c>
      <c r="T1005" s="1927"/>
      <c r="U1005" s="1924">
        <f t="shared" si="205"/>
        <v>0</v>
      </c>
      <c r="V1005" s="1924">
        <f t="shared" si="206"/>
        <v>21.65</v>
      </c>
      <c r="W1005" s="1764">
        <f t="shared" si="207"/>
        <v>0</v>
      </c>
      <c r="X1005" s="1768"/>
      <c r="Y1005" s="1784"/>
      <c r="Z1005" s="1770"/>
      <c r="AA1005" s="1843"/>
      <c r="AB1005" s="1780"/>
      <c r="AC1005" s="1762"/>
      <c r="AE1005" s="1762"/>
      <c r="AF1005" s="1762"/>
      <c r="AG1005" s="1762"/>
      <c r="AH1005" s="1780"/>
      <c r="AK1005" s="1780"/>
      <c r="AL1005" s="1780"/>
      <c r="AM1005" s="1762"/>
      <c r="AP1005" s="1762"/>
      <c r="AQ1005" s="1762"/>
      <c r="AR1005" s="1780"/>
      <c r="AS1005" s="1780"/>
      <c r="AT1005" s="1780"/>
      <c r="AU1005" s="1780"/>
      <c r="AV1005" s="1780"/>
      <c r="AW1005" s="1762"/>
      <c r="AZ1005" s="1762"/>
      <c r="BA1005" s="1762"/>
    </row>
    <row r="1006" spans="1:53" x14ac:dyDescent="0.25">
      <c r="A1006" s="1866">
        <v>2016694</v>
      </c>
      <c r="C1006" s="1782" t="s">
        <v>2044</v>
      </c>
      <c r="D1006" s="1762" t="s">
        <v>26</v>
      </c>
      <c r="E1006" s="1762">
        <v>0</v>
      </c>
      <c r="F1006" s="1762">
        <v>1</v>
      </c>
      <c r="G1006" s="1762">
        <v>0</v>
      </c>
      <c r="H1006" s="1762">
        <v>4</v>
      </c>
      <c r="I1006" s="1783">
        <v>1</v>
      </c>
      <c r="J1006" s="1783">
        <v>1</v>
      </c>
      <c r="L1006" s="1764">
        <v>3200.64</v>
      </c>
      <c r="N1006" s="1764">
        <f t="shared" si="201"/>
        <v>1794.1000000000001</v>
      </c>
      <c r="O1006" s="1764">
        <v>1465.63</v>
      </c>
      <c r="P1006" s="1850">
        <f t="shared" si="202"/>
        <v>0.81691655983501477</v>
      </c>
      <c r="Q1006" s="1764">
        <v>328.47</v>
      </c>
      <c r="R1006" s="1850">
        <f t="shared" si="203"/>
        <v>0.18308344016498523</v>
      </c>
      <c r="S1006" s="1807">
        <f t="shared" si="204"/>
        <v>13.138800000000002</v>
      </c>
      <c r="U1006" s="1764">
        <f t="shared" si="205"/>
        <v>0</v>
      </c>
      <c r="V1006" s="1764">
        <f t="shared" si="206"/>
        <v>0</v>
      </c>
      <c r="W1006" s="1764">
        <f t="shared" si="207"/>
        <v>3200.64</v>
      </c>
      <c r="X1006" s="1768">
        <v>3200.64</v>
      </c>
      <c r="Y1006" s="1784">
        <v>616608</v>
      </c>
      <c r="Z1006" s="1770">
        <v>42685</v>
      </c>
      <c r="AA1006" s="1843" t="s">
        <v>104</v>
      </c>
      <c r="AB1006" s="1780"/>
      <c r="AC1006" s="1762"/>
      <c r="AE1006" s="1762"/>
      <c r="AF1006" s="1762"/>
      <c r="AG1006" s="1762"/>
      <c r="AH1006" s="1780"/>
      <c r="AK1006" s="1780"/>
      <c r="AL1006" s="1780"/>
      <c r="AM1006" s="1762"/>
      <c r="AP1006" s="1762"/>
      <c r="AQ1006" s="1762"/>
      <c r="AR1006" s="1780"/>
      <c r="AS1006" s="1780"/>
      <c r="AT1006" s="1780"/>
      <c r="AU1006" s="1780"/>
      <c r="AV1006" s="1780"/>
      <c r="AW1006" s="1762"/>
      <c r="AZ1006" s="1762"/>
      <c r="BA1006" s="1762"/>
    </row>
    <row r="1007" spans="1:53" x14ac:dyDescent="0.25">
      <c r="A1007" s="1866">
        <v>2016695</v>
      </c>
      <c r="C1007" s="1782">
        <v>614217</v>
      </c>
      <c r="D1007" s="1762" t="s">
        <v>26</v>
      </c>
      <c r="E1007" s="1762">
        <v>1</v>
      </c>
      <c r="F1007" s="1762">
        <v>8</v>
      </c>
      <c r="G1007" s="1762">
        <v>5</v>
      </c>
      <c r="H1007" s="1762">
        <v>3</v>
      </c>
      <c r="I1007" s="1783">
        <v>1</v>
      </c>
      <c r="J1007" s="1783">
        <v>1</v>
      </c>
      <c r="L1007" s="1764">
        <v>2545.5300000000002</v>
      </c>
      <c r="N1007" s="1764">
        <f t="shared" si="201"/>
        <v>1789.44</v>
      </c>
      <c r="O1007" s="1764">
        <v>1363.9</v>
      </c>
      <c r="P1007" s="1850">
        <f t="shared" si="202"/>
        <v>0.76219375894134478</v>
      </c>
      <c r="Q1007" s="1764">
        <v>425.54</v>
      </c>
      <c r="R1007" s="1850">
        <f t="shared" si="203"/>
        <v>0.23780624105865522</v>
      </c>
      <c r="S1007" s="1807">
        <f t="shared" si="204"/>
        <v>17.021599999999999</v>
      </c>
      <c r="U1007" s="1764">
        <f t="shared" si="205"/>
        <v>0</v>
      </c>
      <c r="V1007" s="1764">
        <f t="shared" si="206"/>
        <v>0</v>
      </c>
      <c r="W1007" s="1764">
        <f t="shared" si="207"/>
        <v>2545.5300000000002</v>
      </c>
      <c r="X1007" s="1768">
        <v>2545.5300000000002</v>
      </c>
      <c r="Y1007" s="1784">
        <v>616609</v>
      </c>
      <c r="Z1007" s="1770">
        <v>42685</v>
      </c>
      <c r="AA1007" s="1843" t="s">
        <v>104</v>
      </c>
      <c r="AB1007" s="1780"/>
      <c r="AC1007" s="1762"/>
      <c r="AE1007" s="1762"/>
      <c r="AF1007" s="1762"/>
      <c r="AG1007" s="1762"/>
      <c r="AH1007" s="1780"/>
      <c r="AK1007" s="1780"/>
      <c r="AL1007" s="1780"/>
      <c r="AM1007" s="1762"/>
      <c r="AP1007" s="1762"/>
      <c r="AQ1007" s="1762"/>
      <c r="AR1007" s="1780"/>
      <c r="AS1007" s="1780"/>
      <c r="AT1007" s="1780"/>
      <c r="AU1007" s="1780"/>
      <c r="AV1007" s="1780"/>
      <c r="AW1007" s="1762"/>
      <c r="AZ1007" s="1762"/>
      <c r="BA1007" s="1762"/>
    </row>
    <row r="1008" spans="1:53" x14ac:dyDescent="0.25">
      <c r="A1008" s="1866">
        <v>2016696</v>
      </c>
      <c r="C1008" s="1782" t="s">
        <v>2055</v>
      </c>
      <c r="D1008" s="1762" t="s">
        <v>26</v>
      </c>
      <c r="E1008" s="1762">
        <v>0</v>
      </c>
      <c r="F1008" s="1762">
        <v>0</v>
      </c>
      <c r="G1008" s="1762">
        <v>0</v>
      </c>
      <c r="H1008" s="1762">
        <v>0</v>
      </c>
      <c r="I1008" s="1783">
        <v>1</v>
      </c>
      <c r="J1008" s="1783">
        <v>1</v>
      </c>
      <c r="L1008" s="1764">
        <v>35.68</v>
      </c>
      <c r="N1008" s="1764">
        <f t="shared" si="201"/>
        <v>10.34</v>
      </c>
      <c r="O1008" s="1764">
        <v>10.34</v>
      </c>
      <c r="P1008" s="1850">
        <f t="shared" si="202"/>
        <v>1</v>
      </c>
      <c r="Q1008" s="1764">
        <v>0</v>
      </c>
      <c r="R1008" s="1850">
        <f t="shared" si="203"/>
        <v>0</v>
      </c>
      <c r="S1008" s="1807">
        <f t="shared" si="204"/>
        <v>0</v>
      </c>
      <c r="U1008" s="1764">
        <f t="shared" si="205"/>
        <v>0</v>
      </c>
      <c r="V1008" s="1764">
        <f t="shared" si="206"/>
        <v>0</v>
      </c>
      <c r="W1008" s="1764">
        <f t="shared" si="207"/>
        <v>35.68</v>
      </c>
      <c r="X1008" s="1768">
        <v>35.68</v>
      </c>
      <c r="Y1008" s="1784">
        <v>616648</v>
      </c>
      <c r="Z1008" s="1770">
        <v>42702</v>
      </c>
      <c r="AA1008" s="1843" t="s">
        <v>104</v>
      </c>
      <c r="AB1008" s="1780"/>
      <c r="AC1008" s="1762"/>
      <c r="AE1008" s="1762"/>
      <c r="AF1008" s="1762"/>
      <c r="AG1008" s="1762"/>
      <c r="AH1008" s="1780"/>
      <c r="AK1008" s="1780"/>
      <c r="AL1008" s="1780"/>
      <c r="AM1008" s="1762"/>
      <c r="AP1008" s="1762"/>
      <c r="AQ1008" s="1762"/>
      <c r="AR1008" s="1780"/>
      <c r="AS1008" s="1780"/>
      <c r="AT1008" s="1780"/>
      <c r="AU1008" s="1780"/>
      <c r="AV1008" s="1780"/>
      <c r="AW1008" s="1762"/>
      <c r="AZ1008" s="1762"/>
      <c r="BA1008" s="1762"/>
    </row>
    <row r="1009" spans="1:53" x14ac:dyDescent="0.25">
      <c r="A1009" s="1866">
        <v>2016697</v>
      </c>
      <c r="C1009" s="1782" t="s">
        <v>2057</v>
      </c>
      <c r="D1009" s="1762" t="s">
        <v>317</v>
      </c>
      <c r="E1009" s="1762">
        <v>1</v>
      </c>
      <c r="F1009" s="1762">
        <v>1</v>
      </c>
      <c r="G1009" s="1762">
        <v>1</v>
      </c>
      <c r="H1009" s="1762">
        <v>0</v>
      </c>
      <c r="I1009" s="1783">
        <v>1</v>
      </c>
      <c r="J1009" s="1783">
        <v>1</v>
      </c>
      <c r="L1009" s="1764">
        <v>195.81</v>
      </c>
      <c r="N1009" s="1764">
        <f t="shared" si="201"/>
        <v>148.28</v>
      </c>
      <c r="O1009" s="1764">
        <v>106.79</v>
      </c>
      <c r="P1009" s="1850">
        <f t="shared" si="202"/>
        <v>0.72019152953871057</v>
      </c>
      <c r="Q1009" s="1764">
        <v>41.49</v>
      </c>
      <c r="R1009" s="1850">
        <f t="shared" si="203"/>
        <v>0.27980847046128948</v>
      </c>
      <c r="S1009" s="1807">
        <f t="shared" si="204"/>
        <v>1.6596000000000002</v>
      </c>
      <c r="U1009" s="1764">
        <f t="shared" si="205"/>
        <v>0</v>
      </c>
      <c r="V1009" s="1764">
        <f t="shared" si="206"/>
        <v>-26.609999999999985</v>
      </c>
      <c r="W1009" s="1764">
        <f t="shared" si="207"/>
        <v>222.42</v>
      </c>
      <c r="X1009" s="1768">
        <v>222.42</v>
      </c>
      <c r="Y1009" s="1784">
        <v>616747</v>
      </c>
      <c r="Z1009" s="1770">
        <v>42720</v>
      </c>
      <c r="AA1009" s="1843" t="s">
        <v>104</v>
      </c>
      <c r="AB1009" s="1780"/>
      <c r="AC1009" s="1762"/>
      <c r="AE1009" s="1762"/>
      <c r="AF1009" s="1762"/>
      <c r="AG1009" s="1762"/>
      <c r="AH1009" s="1780"/>
      <c r="AK1009" s="1780"/>
      <c r="AL1009" s="1780"/>
      <c r="AM1009" s="1762"/>
      <c r="AP1009" s="1762"/>
      <c r="AQ1009" s="1762"/>
      <c r="AR1009" s="1780"/>
      <c r="AS1009" s="1780"/>
      <c r="AT1009" s="1780"/>
      <c r="AU1009" s="1780"/>
      <c r="AV1009" s="1780"/>
      <c r="AW1009" s="1762"/>
      <c r="AZ1009" s="1762"/>
      <c r="BA1009" s="1762"/>
    </row>
    <row r="1010" spans="1:53" x14ac:dyDescent="0.25">
      <c r="A1010" s="1866">
        <v>2016698</v>
      </c>
      <c r="C1010" s="1782" t="s">
        <v>2058</v>
      </c>
      <c r="D1010" s="1762" t="s">
        <v>352</v>
      </c>
      <c r="E1010" s="1762">
        <v>1</v>
      </c>
      <c r="F1010" s="1762">
        <v>0</v>
      </c>
      <c r="G1010" s="1762">
        <v>0</v>
      </c>
      <c r="H1010" s="1762">
        <v>0</v>
      </c>
      <c r="I1010" s="1783">
        <v>1</v>
      </c>
      <c r="J1010" s="1783">
        <v>1</v>
      </c>
      <c r="L1010" s="1764">
        <v>366.6</v>
      </c>
      <c r="N1010" s="1764">
        <f t="shared" si="201"/>
        <v>183.3</v>
      </c>
      <c r="O1010" s="1764">
        <v>142.80000000000001</v>
      </c>
      <c r="P1010" s="1850">
        <f t="shared" si="202"/>
        <v>0.77905073649754497</v>
      </c>
      <c r="Q1010" s="1764">
        <v>40.5</v>
      </c>
      <c r="R1010" s="1850">
        <f t="shared" si="203"/>
        <v>0.22094926350245497</v>
      </c>
      <c r="S1010" s="1807">
        <f t="shared" si="204"/>
        <v>1.62</v>
      </c>
      <c r="U1010" s="1764">
        <f t="shared" si="205"/>
        <v>0</v>
      </c>
      <c r="V1010" s="1764">
        <f t="shared" si="206"/>
        <v>0</v>
      </c>
      <c r="W1010" s="1764">
        <f t="shared" si="207"/>
        <v>366.6</v>
      </c>
      <c r="X1010" s="1768">
        <v>366.6</v>
      </c>
      <c r="Y1010" s="1784">
        <v>616677</v>
      </c>
      <c r="Z1010" s="1770">
        <v>42702</v>
      </c>
      <c r="AA1010" s="1843" t="s">
        <v>104</v>
      </c>
      <c r="AB1010" s="1780"/>
      <c r="AC1010" s="1762"/>
      <c r="AE1010" s="1762"/>
      <c r="AF1010" s="1762"/>
      <c r="AG1010" s="1762"/>
      <c r="AH1010" s="1780"/>
      <c r="AK1010" s="1780"/>
      <c r="AL1010" s="1780"/>
      <c r="AM1010" s="1762"/>
      <c r="AP1010" s="1762"/>
      <c r="AQ1010" s="1762"/>
      <c r="AR1010" s="1780"/>
      <c r="AS1010" s="1780"/>
      <c r="AT1010" s="1780"/>
      <c r="AU1010" s="1780"/>
      <c r="AV1010" s="1780"/>
      <c r="AW1010" s="1762"/>
      <c r="AZ1010" s="1762"/>
      <c r="BA1010" s="1762"/>
    </row>
    <row r="1011" spans="1:53" x14ac:dyDescent="0.25">
      <c r="A1011" s="1866">
        <v>2016699</v>
      </c>
      <c r="C1011" s="1782" t="s">
        <v>2069</v>
      </c>
      <c r="D1011" s="1762" t="s">
        <v>352</v>
      </c>
      <c r="E1011" s="1762">
        <v>1</v>
      </c>
      <c r="F1011" s="1762">
        <v>0</v>
      </c>
      <c r="G1011" s="1762">
        <v>0</v>
      </c>
      <c r="H1011" s="1762">
        <v>0</v>
      </c>
      <c r="I1011" s="1783">
        <v>1</v>
      </c>
      <c r="J1011" s="1783">
        <v>1</v>
      </c>
      <c r="L1011" s="1764">
        <v>366.6</v>
      </c>
      <c r="N1011" s="1764">
        <f>O1011+Q1011</f>
        <v>183.3</v>
      </c>
      <c r="O1011" s="1764">
        <v>142.80000000000001</v>
      </c>
      <c r="P1011" s="1850">
        <f>IF(N1011&lt;=0,"",O1011/N1011)</f>
        <v>0.77905073649754497</v>
      </c>
      <c r="Q1011" s="1764">
        <v>40.5</v>
      </c>
      <c r="R1011" s="1850">
        <f>IF(N1011&lt;=0,"",Q1011/N1011)</f>
        <v>0.22094926350245497</v>
      </c>
      <c r="S1011" s="1807">
        <f>Q1011/$S$1</f>
        <v>1.62</v>
      </c>
      <c r="U1011" s="1764">
        <f t="shared" si="205"/>
        <v>0</v>
      </c>
      <c r="V1011" s="1764">
        <f t="shared" si="206"/>
        <v>0</v>
      </c>
      <c r="W1011" s="1764">
        <f t="shared" si="207"/>
        <v>366.6</v>
      </c>
      <c r="X1011" s="1768">
        <v>366.6</v>
      </c>
      <c r="Y1011" s="1784">
        <v>616678</v>
      </c>
      <c r="Z1011" s="1770">
        <v>42702</v>
      </c>
      <c r="AA1011" s="1843" t="s">
        <v>104</v>
      </c>
      <c r="AB1011" s="1780"/>
      <c r="AC1011" s="1762"/>
      <c r="AE1011" s="1762"/>
      <c r="AF1011" s="1762"/>
      <c r="AG1011" s="1762"/>
      <c r="AH1011" s="1780"/>
      <c r="AK1011" s="1780"/>
      <c r="AL1011" s="1780"/>
      <c r="AM1011" s="1762"/>
      <c r="AP1011" s="1762"/>
      <c r="AQ1011" s="1762"/>
      <c r="AR1011" s="1780"/>
      <c r="AS1011" s="1780"/>
      <c r="AT1011" s="1780"/>
      <c r="AU1011" s="1780"/>
      <c r="AV1011" s="1780"/>
      <c r="AW1011" s="1762"/>
      <c r="AZ1011" s="1762"/>
      <c r="BA1011" s="1762"/>
    </row>
    <row r="1012" spans="1:53" x14ac:dyDescent="0.25">
      <c r="A1012" s="1866">
        <v>2016701</v>
      </c>
      <c r="C1012" s="1782" t="s">
        <v>2061</v>
      </c>
      <c r="D1012" s="1762" t="s">
        <v>26</v>
      </c>
      <c r="E1012" s="1762">
        <v>0</v>
      </c>
      <c r="F1012" s="1762">
        <v>0</v>
      </c>
      <c r="G1012" s="1762">
        <v>0</v>
      </c>
      <c r="H1012" s="1762">
        <v>0</v>
      </c>
      <c r="I1012" s="1783">
        <v>1</v>
      </c>
      <c r="J1012" s="1783">
        <v>1</v>
      </c>
      <c r="L1012" s="1764">
        <v>115.92</v>
      </c>
      <c r="N1012" s="1764">
        <f t="shared" si="201"/>
        <v>57.96</v>
      </c>
      <c r="O1012" s="1764">
        <v>45.46</v>
      </c>
      <c r="P1012" s="1850">
        <f t="shared" si="202"/>
        <v>0.78433402346445824</v>
      </c>
      <c r="Q1012" s="1764">
        <v>12.5</v>
      </c>
      <c r="R1012" s="1850">
        <f t="shared" si="203"/>
        <v>0.21566597653554176</v>
      </c>
      <c r="S1012" s="1807">
        <f t="shared" si="204"/>
        <v>0.5</v>
      </c>
      <c r="U1012" s="1764">
        <f t="shared" si="205"/>
        <v>0</v>
      </c>
      <c r="V1012" s="1764">
        <f t="shared" si="206"/>
        <v>0</v>
      </c>
      <c r="W1012" s="1764">
        <f t="shared" si="207"/>
        <v>115.92</v>
      </c>
      <c r="X1012" s="1768">
        <v>115.92</v>
      </c>
      <c r="Y1012" s="1784">
        <v>616649</v>
      </c>
      <c r="Z1012" s="1770">
        <v>42702</v>
      </c>
      <c r="AA1012" s="1843" t="s">
        <v>104</v>
      </c>
      <c r="AB1012" s="1780"/>
      <c r="AC1012" s="1762"/>
      <c r="AE1012" s="1762"/>
      <c r="AF1012" s="1762"/>
      <c r="AG1012" s="1762"/>
      <c r="AH1012" s="1780"/>
      <c r="AK1012" s="1780"/>
      <c r="AL1012" s="1780"/>
      <c r="AM1012" s="1762"/>
      <c r="AP1012" s="1762"/>
      <c r="AQ1012" s="1762"/>
      <c r="AR1012" s="1780"/>
      <c r="AS1012" s="1780"/>
      <c r="AT1012" s="1780"/>
      <c r="AU1012" s="1780"/>
      <c r="AV1012" s="1780"/>
      <c r="AW1012" s="1762"/>
      <c r="AZ1012" s="1762"/>
      <c r="BA1012" s="1762"/>
    </row>
    <row r="1013" spans="1:53" x14ac:dyDescent="0.25">
      <c r="A1013" s="1866">
        <v>2016702</v>
      </c>
      <c r="C1013" s="1782" t="s">
        <v>2062</v>
      </c>
      <c r="D1013" s="1762" t="s">
        <v>26</v>
      </c>
      <c r="E1013" s="1762">
        <v>0</v>
      </c>
      <c r="F1013" s="1762">
        <v>0</v>
      </c>
      <c r="G1013" s="1762">
        <v>0</v>
      </c>
      <c r="H1013" s="1762">
        <v>0</v>
      </c>
      <c r="I1013" s="1783">
        <v>1</v>
      </c>
      <c r="J1013" s="1783">
        <v>1</v>
      </c>
      <c r="L1013" s="1764">
        <v>32</v>
      </c>
      <c r="N1013" s="1764">
        <f t="shared" si="201"/>
        <v>16</v>
      </c>
      <c r="O1013" s="1764">
        <v>3.5</v>
      </c>
      <c r="P1013" s="1850">
        <f t="shared" si="202"/>
        <v>0.21875</v>
      </c>
      <c r="Q1013" s="1764">
        <v>12.5</v>
      </c>
      <c r="R1013" s="1850">
        <f t="shared" si="203"/>
        <v>0.78125</v>
      </c>
      <c r="S1013" s="1807">
        <f t="shared" si="204"/>
        <v>0.5</v>
      </c>
      <c r="U1013" s="1764">
        <f t="shared" si="205"/>
        <v>0</v>
      </c>
      <c r="V1013" s="1764">
        <f t="shared" si="206"/>
        <v>0</v>
      </c>
      <c r="W1013" s="1764">
        <f t="shared" si="207"/>
        <v>32</v>
      </c>
      <c r="X1013" s="1768">
        <v>32</v>
      </c>
      <c r="Y1013" s="1784">
        <v>616650</v>
      </c>
      <c r="Z1013" s="1770">
        <v>42702</v>
      </c>
      <c r="AA1013" s="1843" t="s">
        <v>104</v>
      </c>
      <c r="AB1013" s="1780"/>
      <c r="AC1013" s="1762"/>
      <c r="AE1013" s="1762"/>
      <c r="AF1013" s="1762"/>
      <c r="AG1013" s="1762"/>
      <c r="AH1013" s="1780"/>
      <c r="AK1013" s="1780"/>
      <c r="AL1013" s="1780"/>
      <c r="AM1013" s="1762"/>
      <c r="AP1013" s="1762"/>
      <c r="AQ1013" s="1762"/>
      <c r="AR1013" s="1780"/>
      <c r="AS1013" s="1780"/>
      <c r="AT1013" s="1780"/>
      <c r="AU1013" s="1780"/>
      <c r="AV1013" s="1780"/>
      <c r="AW1013" s="1762"/>
      <c r="AZ1013" s="1762"/>
      <c r="BA1013" s="1762"/>
    </row>
    <row r="1014" spans="1:53" x14ac:dyDescent="0.25">
      <c r="A1014" s="1866" t="s">
        <v>2148</v>
      </c>
      <c r="C1014" s="1782" t="s">
        <v>2063</v>
      </c>
      <c r="D1014" s="1762" t="s">
        <v>26</v>
      </c>
      <c r="E1014" s="1762">
        <v>3</v>
      </c>
      <c r="F1014" s="1762">
        <v>24</v>
      </c>
      <c r="G1014" s="1762">
        <v>15</v>
      </c>
      <c r="H1014" s="1762">
        <v>6</v>
      </c>
      <c r="I1014" s="1783">
        <v>1</v>
      </c>
      <c r="J1014" s="1783">
        <v>1</v>
      </c>
      <c r="L1014" s="1764">
        <v>16916.189999999999</v>
      </c>
      <c r="N1014" s="1764">
        <f t="shared" si="201"/>
        <v>12360.36</v>
      </c>
      <c r="O1014" s="1764">
        <v>10488.36</v>
      </c>
      <c r="P1014" s="1850">
        <f t="shared" si="202"/>
        <v>0.84854810054076091</v>
      </c>
      <c r="Q1014" s="1764">
        <v>1872</v>
      </c>
      <c r="R1014" s="1850">
        <f t="shared" si="203"/>
        <v>0.15145189945923904</v>
      </c>
      <c r="S1014" s="1807">
        <f t="shared" si="204"/>
        <v>74.88</v>
      </c>
      <c r="U1014" s="1764">
        <f t="shared" si="205"/>
        <v>0</v>
      </c>
      <c r="V1014" s="1764">
        <f t="shared" si="206"/>
        <v>0</v>
      </c>
      <c r="W1014" s="1764">
        <f t="shared" si="207"/>
        <v>16916.189999999999</v>
      </c>
      <c r="X1014" s="1768">
        <v>16916.189999999999</v>
      </c>
      <c r="Y1014" s="1784">
        <v>616628</v>
      </c>
      <c r="Z1014" s="1770">
        <v>42692</v>
      </c>
      <c r="AA1014" s="1843" t="s">
        <v>104</v>
      </c>
      <c r="AB1014" s="1780"/>
      <c r="AC1014" s="1762"/>
      <c r="AE1014" s="1762"/>
      <c r="AF1014" s="1762"/>
      <c r="AG1014" s="1762"/>
      <c r="AH1014" s="1780"/>
      <c r="AK1014" s="1780"/>
      <c r="AL1014" s="1780"/>
      <c r="AM1014" s="1762"/>
      <c r="AP1014" s="1762"/>
      <c r="AQ1014" s="1762"/>
      <c r="AR1014" s="1780"/>
      <c r="AS1014" s="1780"/>
      <c r="AT1014" s="1780"/>
      <c r="AU1014" s="1780"/>
      <c r="AV1014" s="1780"/>
      <c r="AW1014" s="1762"/>
      <c r="AZ1014" s="1762"/>
      <c r="BA1014" s="1762"/>
    </row>
    <row r="1015" spans="1:53" x14ac:dyDescent="0.25">
      <c r="A1015" s="1866">
        <v>2016705</v>
      </c>
      <c r="C1015" s="1782">
        <v>618617</v>
      </c>
      <c r="D1015" s="1762" t="s">
        <v>26</v>
      </c>
      <c r="E1015" s="1762">
        <v>1</v>
      </c>
      <c r="F1015" s="1762">
        <v>8</v>
      </c>
      <c r="G1015" s="1762">
        <v>5</v>
      </c>
      <c r="H1015" s="1762">
        <v>3</v>
      </c>
      <c r="I1015" s="1783">
        <v>1</v>
      </c>
      <c r="J1015" s="1783">
        <v>1</v>
      </c>
      <c r="L1015" s="1764">
        <v>3761.43</v>
      </c>
      <c r="N1015" s="1764">
        <f t="shared" si="201"/>
        <v>2489.29</v>
      </c>
      <c r="O1015" s="1764">
        <v>1978.44</v>
      </c>
      <c r="P1015" s="1850">
        <f t="shared" si="202"/>
        <v>0.79478084112337255</v>
      </c>
      <c r="Q1015" s="1764">
        <v>510.85</v>
      </c>
      <c r="R1015" s="1850">
        <f t="shared" si="203"/>
        <v>0.20521915887662748</v>
      </c>
      <c r="S1015" s="1807">
        <f t="shared" si="204"/>
        <v>20.434000000000001</v>
      </c>
      <c r="U1015" s="1764">
        <f t="shared" si="205"/>
        <v>0</v>
      </c>
      <c r="V1015" s="1764">
        <f t="shared" si="206"/>
        <v>0</v>
      </c>
      <c r="W1015" s="1764">
        <f t="shared" si="207"/>
        <v>3761.43</v>
      </c>
      <c r="X1015" s="1768">
        <v>3761.43</v>
      </c>
      <c r="Y1015" s="1784">
        <v>616629</v>
      </c>
      <c r="Z1015" s="1770">
        <v>42692</v>
      </c>
      <c r="AA1015" s="1843" t="s">
        <v>104</v>
      </c>
      <c r="AB1015" s="1780"/>
      <c r="AC1015" s="1762"/>
      <c r="AE1015" s="1762"/>
      <c r="AF1015" s="1762"/>
      <c r="AG1015" s="1762"/>
      <c r="AH1015" s="1780"/>
      <c r="AK1015" s="1780"/>
      <c r="AL1015" s="1780"/>
      <c r="AM1015" s="1762"/>
      <c r="AP1015" s="1762"/>
      <c r="AQ1015" s="1762"/>
      <c r="AR1015" s="1780"/>
      <c r="AS1015" s="1780"/>
      <c r="AT1015" s="1780"/>
      <c r="AU1015" s="1780"/>
      <c r="AV1015" s="1780"/>
      <c r="AW1015" s="1762"/>
      <c r="AZ1015" s="1762"/>
      <c r="BA1015" s="1762"/>
    </row>
    <row r="1016" spans="1:53" x14ac:dyDescent="0.25">
      <c r="A1016" s="1866" t="s">
        <v>2149</v>
      </c>
      <c r="C1016" s="1782" t="s">
        <v>2064</v>
      </c>
      <c r="D1016" s="1762" t="s">
        <v>26</v>
      </c>
      <c r="E1016" s="1762">
        <v>2</v>
      </c>
      <c r="F1016" s="1762">
        <v>16</v>
      </c>
      <c r="G1016" s="1762">
        <v>10</v>
      </c>
      <c r="H1016" s="1762">
        <v>6</v>
      </c>
      <c r="I1016" s="1783">
        <v>1</v>
      </c>
      <c r="J1016" s="1783">
        <v>1</v>
      </c>
      <c r="L1016" s="1764">
        <v>10783.95</v>
      </c>
      <c r="N1016" s="1764">
        <f t="shared" si="201"/>
        <v>7479.68</v>
      </c>
      <c r="O1016" s="1764">
        <v>6210.52</v>
      </c>
      <c r="P1016" s="1850">
        <f t="shared" si="202"/>
        <v>0.83031894412595197</v>
      </c>
      <c r="Q1016" s="1764">
        <v>1269.1600000000001</v>
      </c>
      <c r="R1016" s="1850">
        <f t="shared" si="203"/>
        <v>0.16968105587404808</v>
      </c>
      <c r="S1016" s="1807">
        <f t="shared" si="204"/>
        <v>50.766400000000004</v>
      </c>
      <c r="U1016" s="1764">
        <f t="shared" si="205"/>
        <v>0</v>
      </c>
      <c r="V1016" s="1764">
        <f t="shared" si="206"/>
        <v>0</v>
      </c>
      <c r="W1016" s="1764">
        <f t="shared" si="207"/>
        <v>10783.95</v>
      </c>
      <c r="X1016" s="1768">
        <v>10783.95</v>
      </c>
      <c r="Y1016" s="1784">
        <v>616630</v>
      </c>
      <c r="Z1016" s="1770">
        <v>42692</v>
      </c>
      <c r="AA1016" s="1843" t="s">
        <v>104</v>
      </c>
      <c r="AB1016" s="1780"/>
      <c r="AC1016" s="1762"/>
      <c r="AE1016" s="1762"/>
      <c r="AF1016" s="1762"/>
      <c r="AG1016" s="1762"/>
      <c r="AH1016" s="1780"/>
      <c r="AK1016" s="1780"/>
      <c r="AL1016" s="1780"/>
      <c r="AM1016" s="1762"/>
      <c r="AP1016" s="1762"/>
      <c r="AQ1016" s="1762"/>
      <c r="AR1016" s="1780"/>
      <c r="AS1016" s="1780"/>
      <c r="AT1016" s="1780"/>
      <c r="AU1016" s="1780"/>
      <c r="AV1016" s="1780"/>
      <c r="AW1016" s="1762"/>
      <c r="AZ1016" s="1762"/>
      <c r="BA1016" s="1762"/>
    </row>
    <row r="1017" spans="1:53" x14ac:dyDescent="0.25">
      <c r="A1017" s="1866">
        <v>2016707</v>
      </c>
      <c r="C1017" s="1782">
        <v>607916</v>
      </c>
      <c r="D1017" s="1762" t="s">
        <v>26</v>
      </c>
      <c r="E1017" s="1762">
        <v>1</v>
      </c>
      <c r="F1017" s="1762">
        <v>8</v>
      </c>
      <c r="G1017" s="1762">
        <v>5</v>
      </c>
      <c r="H1017" s="1762">
        <v>3</v>
      </c>
      <c r="I1017" s="1783">
        <v>1</v>
      </c>
      <c r="J1017" s="1783">
        <v>1</v>
      </c>
      <c r="L1017" s="1764">
        <v>2405.23</v>
      </c>
      <c r="N1017" s="1764">
        <f t="shared" ref="N1017:N1047" si="208">O1017+Q1017</f>
        <v>1558.76</v>
      </c>
      <c r="O1017" s="1764">
        <v>1125.8399999999999</v>
      </c>
      <c r="P1017" s="1850">
        <f t="shared" ref="P1017:P1047" si="209">IF(N1017&lt;=0,"",O1017/N1017)</f>
        <v>0.72226641689548099</v>
      </c>
      <c r="Q1017" s="1764">
        <v>432.92</v>
      </c>
      <c r="R1017" s="1850">
        <f t="shared" ref="R1017:R1047" si="210">IF(N1017&lt;=0,"",Q1017/N1017)</f>
        <v>0.27773358310451901</v>
      </c>
      <c r="S1017" s="1807">
        <f t="shared" ref="S1017:S1047" si="211">Q1017/$S$1</f>
        <v>17.316800000000001</v>
      </c>
      <c r="U1017" s="1764">
        <f t="shared" ref="U1017:U1047" si="212">((1-I1017)*O1017)+((1-J1017)*Q1017)</f>
        <v>0</v>
      </c>
      <c r="V1017" s="1764">
        <f t="shared" ref="V1017:V1047" si="213">L1017-W1017</f>
        <v>0</v>
      </c>
      <c r="W1017" s="1764">
        <f t="shared" si="207"/>
        <v>2405.23</v>
      </c>
      <c r="X1017" s="1768">
        <v>2405.23</v>
      </c>
      <c r="Y1017" s="1784">
        <v>616631</v>
      </c>
      <c r="Z1017" s="1770">
        <v>42692</v>
      </c>
      <c r="AA1017" s="1843" t="s">
        <v>104</v>
      </c>
      <c r="AB1017" s="1780"/>
      <c r="AC1017" s="1762"/>
      <c r="AE1017" s="1762"/>
      <c r="AF1017" s="1762"/>
      <c r="AG1017" s="1762"/>
      <c r="AH1017" s="1780"/>
      <c r="AK1017" s="1780"/>
      <c r="AL1017" s="1780"/>
      <c r="AM1017" s="1762"/>
      <c r="AP1017" s="1762"/>
      <c r="AQ1017" s="1762"/>
      <c r="AR1017" s="1780"/>
      <c r="AS1017" s="1780"/>
      <c r="AT1017" s="1780"/>
      <c r="AU1017" s="1780"/>
      <c r="AV1017" s="1780"/>
      <c r="AW1017" s="1762"/>
      <c r="AZ1017" s="1762"/>
      <c r="BA1017" s="1762"/>
    </row>
    <row r="1018" spans="1:53" x14ac:dyDescent="0.25">
      <c r="A1018" s="1866">
        <v>2016708</v>
      </c>
      <c r="C1018" s="1782">
        <v>623317</v>
      </c>
      <c r="D1018" s="1762" t="s">
        <v>26</v>
      </c>
      <c r="E1018" s="1762">
        <v>1</v>
      </c>
      <c r="F1018" s="1762">
        <v>8</v>
      </c>
      <c r="G1018" s="1762">
        <v>5</v>
      </c>
      <c r="H1018" s="1762">
        <v>3</v>
      </c>
      <c r="I1018" s="1783">
        <v>1</v>
      </c>
      <c r="J1018" s="1783">
        <v>1</v>
      </c>
      <c r="L1018" s="1764">
        <v>2589.69</v>
      </c>
      <c r="N1018" s="1764">
        <f t="shared" si="208"/>
        <v>1933.73</v>
      </c>
      <c r="O1018" s="1764">
        <v>1471.58</v>
      </c>
      <c r="P1018" s="1850">
        <f t="shared" si="209"/>
        <v>0.76100593154163199</v>
      </c>
      <c r="Q1018" s="1764">
        <v>462.15</v>
      </c>
      <c r="R1018" s="1850">
        <f t="shared" si="210"/>
        <v>0.23899406845836801</v>
      </c>
      <c r="S1018" s="1807">
        <f t="shared" si="211"/>
        <v>18.486000000000001</v>
      </c>
      <c r="U1018" s="1764">
        <f t="shared" si="212"/>
        <v>0</v>
      </c>
      <c r="V1018" s="1764">
        <f t="shared" si="213"/>
        <v>0</v>
      </c>
      <c r="W1018" s="1764">
        <f t="shared" si="207"/>
        <v>2589.69</v>
      </c>
      <c r="X1018" s="1768">
        <v>2589.69</v>
      </c>
      <c r="Y1018" s="1784">
        <v>616632</v>
      </c>
      <c r="Z1018" s="1770">
        <v>42692</v>
      </c>
      <c r="AA1018" s="1843" t="s">
        <v>104</v>
      </c>
      <c r="AB1018" s="1780"/>
      <c r="AC1018" s="1762"/>
      <c r="AE1018" s="1762"/>
      <c r="AF1018" s="1762"/>
      <c r="AG1018" s="1762"/>
      <c r="AH1018" s="1780"/>
      <c r="AK1018" s="1780"/>
      <c r="AL1018" s="1780"/>
      <c r="AM1018" s="1762"/>
      <c r="AP1018" s="1762"/>
      <c r="AQ1018" s="1762"/>
      <c r="AR1018" s="1780"/>
      <c r="AS1018" s="1780"/>
      <c r="AT1018" s="1780"/>
      <c r="AU1018" s="1780"/>
      <c r="AV1018" s="1780"/>
      <c r="AW1018" s="1762"/>
      <c r="AZ1018" s="1762"/>
      <c r="BA1018" s="1762"/>
    </row>
    <row r="1019" spans="1:53" x14ac:dyDescent="0.25">
      <c r="A1019" s="1866">
        <v>2016709</v>
      </c>
      <c r="B1019" s="1935"/>
      <c r="C1019" s="1935" t="s">
        <v>2088</v>
      </c>
      <c r="D1019" s="1936" t="s">
        <v>26</v>
      </c>
      <c r="E1019" s="1936">
        <v>0</v>
      </c>
      <c r="F1019" s="1936">
        <v>0</v>
      </c>
      <c r="G1019" s="1936">
        <v>0</v>
      </c>
      <c r="H1019" s="1936">
        <v>0</v>
      </c>
      <c r="I1019" s="1937">
        <v>1</v>
      </c>
      <c r="J1019" s="1937">
        <v>1</v>
      </c>
      <c r="K1019" s="1948"/>
      <c r="L1019" s="1938">
        <v>128.78</v>
      </c>
      <c r="M1019" s="1938"/>
      <c r="N1019" s="1938">
        <f t="shared" si="208"/>
        <v>56.89</v>
      </c>
      <c r="O1019" s="1938">
        <v>56.89</v>
      </c>
      <c r="P1019" s="1939">
        <f t="shared" si="209"/>
        <v>1</v>
      </c>
      <c r="Q1019" s="1938">
        <v>0</v>
      </c>
      <c r="R1019" s="1939">
        <f t="shared" si="210"/>
        <v>0</v>
      </c>
      <c r="S1019" s="1940">
        <f t="shared" si="211"/>
        <v>0</v>
      </c>
      <c r="T1019" s="1941"/>
      <c r="U1019" s="1938">
        <f t="shared" si="212"/>
        <v>0</v>
      </c>
      <c r="V1019" s="1938">
        <f>L1019-W1019</f>
        <v>0</v>
      </c>
      <c r="W1019" s="1764">
        <f t="shared" si="207"/>
        <v>128.78</v>
      </c>
      <c r="X1019" s="1768">
        <v>128.78</v>
      </c>
      <c r="Y1019" s="1784">
        <v>617061</v>
      </c>
      <c r="Z1019" s="1770">
        <v>42772</v>
      </c>
      <c r="AA1019" s="1843" t="s">
        <v>104</v>
      </c>
      <c r="AB1019" s="1780"/>
      <c r="AC1019" s="1762"/>
      <c r="AE1019" s="1762"/>
      <c r="AF1019" s="1762"/>
      <c r="AG1019" s="1762"/>
      <c r="AH1019" s="1780"/>
      <c r="AK1019" s="1780"/>
      <c r="AL1019" s="1780"/>
      <c r="AM1019" s="1762"/>
      <c r="AP1019" s="1762"/>
      <c r="AQ1019" s="1762"/>
      <c r="AR1019" s="1780"/>
      <c r="AS1019" s="1780"/>
      <c r="AT1019" s="1780"/>
      <c r="AU1019" s="1780"/>
      <c r="AV1019" s="1780"/>
      <c r="AW1019" s="1762"/>
      <c r="AZ1019" s="1762"/>
      <c r="BA1019" s="1762"/>
    </row>
    <row r="1020" spans="1:53" x14ac:dyDescent="0.25">
      <c r="A1020" s="1866">
        <v>2016710</v>
      </c>
      <c r="C1020" s="1782" t="s">
        <v>2074</v>
      </c>
      <c r="D1020" s="1762" t="s">
        <v>26</v>
      </c>
      <c r="E1020" s="1762">
        <v>0</v>
      </c>
      <c r="F1020" s="1762">
        <v>1</v>
      </c>
      <c r="G1020" s="1762">
        <v>0</v>
      </c>
      <c r="H1020" s="1762">
        <v>1</v>
      </c>
      <c r="I1020" s="1783">
        <v>1</v>
      </c>
      <c r="J1020" s="1783">
        <v>1</v>
      </c>
      <c r="L1020" s="1764">
        <v>560</v>
      </c>
      <c r="N1020" s="1764">
        <f t="shared" si="208"/>
        <v>373.95000000000005</v>
      </c>
      <c r="O1020" s="1764">
        <v>268.86</v>
      </c>
      <c r="P1020" s="1850">
        <f t="shared" si="209"/>
        <v>0.71897312474929798</v>
      </c>
      <c r="Q1020" s="1764">
        <v>105.09</v>
      </c>
      <c r="R1020" s="1850">
        <f t="shared" si="210"/>
        <v>0.28102687525070191</v>
      </c>
      <c r="S1020" s="1807">
        <f t="shared" si="211"/>
        <v>4.2035999999999998</v>
      </c>
      <c r="U1020" s="1764">
        <f t="shared" si="212"/>
        <v>0</v>
      </c>
      <c r="V1020" s="1764">
        <f t="shared" si="213"/>
        <v>0</v>
      </c>
      <c r="W1020" s="1764">
        <f t="shared" si="207"/>
        <v>560</v>
      </c>
      <c r="X1020" s="1768">
        <v>560</v>
      </c>
      <c r="Y1020" s="1784">
        <v>616633</v>
      </c>
      <c r="Z1020" s="1770">
        <v>42692</v>
      </c>
      <c r="AA1020" s="1843" t="s">
        <v>104</v>
      </c>
      <c r="AB1020" s="1780"/>
      <c r="AC1020" s="1762"/>
      <c r="AE1020" s="1762"/>
      <c r="AF1020" s="1762"/>
      <c r="AG1020" s="1762"/>
      <c r="AH1020" s="1780"/>
      <c r="AK1020" s="1780"/>
      <c r="AL1020" s="1780"/>
      <c r="AM1020" s="1762"/>
      <c r="AP1020" s="1762"/>
      <c r="AQ1020" s="1762"/>
      <c r="AR1020" s="1780"/>
      <c r="AS1020" s="1780"/>
      <c r="AT1020" s="1780"/>
      <c r="AU1020" s="1780"/>
      <c r="AV1020" s="1780"/>
      <c r="AW1020" s="1762"/>
      <c r="AZ1020" s="1762"/>
      <c r="BA1020" s="1762"/>
    </row>
    <row r="1021" spans="1:53" x14ac:dyDescent="0.25">
      <c r="A1021" s="1866">
        <v>2016711</v>
      </c>
      <c r="C1021" s="1782">
        <v>547517</v>
      </c>
      <c r="D1021" s="1762" t="s">
        <v>26</v>
      </c>
      <c r="E1021" s="1762">
        <v>1</v>
      </c>
      <c r="F1021" s="1762">
        <v>13</v>
      </c>
      <c r="G1021" s="1762">
        <v>6</v>
      </c>
      <c r="H1021" s="1762">
        <v>3</v>
      </c>
      <c r="I1021" s="1783">
        <v>1</v>
      </c>
      <c r="J1021" s="1783">
        <v>1</v>
      </c>
      <c r="L1021" s="1764">
        <v>3798.35</v>
      </c>
      <c r="N1021" s="1764">
        <f t="shared" si="208"/>
        <v>2464.04</v>
      </c>
      <c r="O1021" s="1764">
        <v>1872.23</v>
      </c>
      <c r="P1021" s="1850">
        <f t="shared" si="209"/>
        <v>0.75982126913524128</v>
      </c>
      <c r="Q1021" s="1764">
        <v>591.80999999999995</v>
      </c>
      <c r="R1021" s="1850">
        <f t="shared" si="210"/>
        <v>0.24017873086475866</v>
      </c>
      <c r="S1021" s="1807">
        <f t="shared" si="211"/>
        <v>23.672399999999996</v>
      </c>
      <c r="U1021" s="1764">
        <f t="shared" si="212"/>
        <v>0</v>
      </c>
      <c r="V1021" s="1764">
        <f t="shared" si="213"/>
        <v>0</v>
      </c>
      <c r="W1021" s="1764">
        <f t="shared" si="207"/>
        <v>3798.35</v>
      </c>
      <c r="X1021" s="1768">
        <v>3798.35</v>
      </c>
      <c r="Y1021" s="1784">
        <v>616634</v>
      </c>
      <c r="Z1021" s="1770">
        <v>42692</v>
      </c>
      <c r="AA1021" s="1843" t="s">
        <v>104</v>
      </c>
      <c r="AB1021" s="1780"/>
      <c r="AC1021" s="1762"/>
      <c r="AE1021" s="1762"/>
      <c r="AF1021" s="1762"/>
      <c r="AG1021" s="1762"/>
      <c r="AH1021" s="1780"/>
      <c r="AK1021" s="1780"/>
      <c r="AL1021" s="1780"/>
      <c r="AM1021" s="1762"/>
      <c r="AP1021" s="1762"/>
      <c r="AQ1021" s="1762"/>
      <c r="AR1021" s="1780"/>
      <c r="AS1021" s="1780"/>
      <c r="AT1021" s="1780"/>
      <c r="AU1021" s="1780"/>
      <c r="AV1021" s="1780"/>
      <c r="AW1021" s="1762"/>
      <c r="AZ1021" s="1762"/>
      <c r="BA1021" s="1762"/>
    </row>
    <row r="1022" spans="1:53" x14ac:dyDescent="0.25">
      <c r="A1022" s="1866">
        <v>2016712</v>
      </c>
      <c r="C1022" s="1782" t="s">
        <v>2077</v>
      </c>
      <c r="D1022" s="1762" t="s">
        <v>352</v>
      </c>
      <c r="E1022" s="1762">
        <v>1</v>
      </c>
      <c r="F1022" s="1762">
        <v>1</v>
      </c>
      <c r="G1022" s="1762">
        <v>0</v>
      </c>
      <c r="H1022" s="1762">
        <v>1</v>
      </c>
      <c r="I1022" s="1783">
        <v>1</v>
      </c>
      <c r="J1022" s="1783">
        <v>1</v>
      </c>
      <c r="L1022" s="1764">
        <v>515.94000000000005</v>
      </c>
      <c r="N1022" s="1764">
        <f t="shared" si="208"/>
        <v>378.22</v>
      </c>
      <c r="O1022" s="1764">
        <v>268.68</v>
      </c>
      <c r="P1022" s="1850">
        <f t="shared" si="209"/>
        <v>0.71038020199883667</v>
      </c>
      <c r="Q1022" s="1764">
        <v>109.54</v>
      </c>
      <c r="R1022" s="1850">
        <f t="shared" si="210"/>
        <v>0.28961979800116333</v>
      </c>
      <c r="S1022" s="1807">
        <f t="shared" si="211"/>
        <v>4.3816000000000006</v>
      </c>
      <c r="U1022" s="1764">
        <f t="shared" si="212"/>
        <v>0</v>
      </c>
      <c r="V1022" s="1764">
        <f t="shared" si="213"/>
        <v>0</v>
      </c>
      <c r="W1022" s="1764">
        <f t="shared" si="207"/>
        <v>515.94000000000005</v>
      </c>
      <c r="X1022" s="1768">
        <v>515.94000000000005</v>
      </c>
      <c r="Y1022" s="1784">
        <v>616763</v>
      </c>
      <c r="Z1022" s="1770">
        <v>42720</v>
      </c>
      <c r="AA1022" s="1843" t="s">
        <v>104</v>
      </c>
      <c r="AB1022" s="1780"/>
      <c r="AC1022" s="1762"/>
      <c r="AE1022" s="1762"/>
      <c r="AF1022" s="1762"/>
      <c r="AG1022" s="1762"/>
      <c r="AH1022" s="1780"/>
      <c r="AK1022" s="1780"/>
      <c r="AL1022" s="1780"/>
      <c r="AM1022" s="1762"/>
      <c r="AP1022" s="1762"/>
      <c r="AQ1022" s="1762"/>
      <c r="AR1022" s="1780"/>
      <c r="AS1022" s="1780"/>
      <c r="AT1022" s="1780"/>
      <c r="AU1022" s="1780"/>
      <c r="AV1022" s="1780"/>
      <c r="AW1022" s="1762"/>
      <c r="AZ1022" s="1762"/>
      <c r="BA1022" s="1762"/>
    </row>
    <row r="1023" spans="1:53" x14ac:dyDescent="0.25">
      <c r="A1023" s="1866">
        <v>2016713</v>
      </c>
      <c r="C1023" s="1782" t="s">
        <v>2081</v>
      </c>
      <c r="D1023" s="1762" t="s">
        <v>317</v>
      </c>
      <c r="E1023" s="1762">
        <v>1</v>
      </c>
      <c r="F1023" s="1762">
        <v>8</v>
      </c>
      <c r="G1023" s="1762">
        <v>7</v>
      </c>
      <c r="H1023" s="1762">
        <v>3</v>
      </c>
      <c r="I1023" s="1783">
        <v>1</v>
      </c>
      <c r="J1023" s="1783">
        <v>1</v>
      </c>
      <c r="L1023" s="1764">
        <v>2766.88</v>
      </c>
      <c r="N1023" s="1764">
        <f t="shared" si="208"/>
        <v>1829.19</v>
      </c>
      <c r="O1023" s="1764">
        <v>1278.49</v>
      </c>
      <c r="P1023" s="1850">
        <f t="shared" si="209"/>
        <v>0.6989377812037022</v>
      </c>
      <c r="Q1023" s="1764">
        <v>550.70000000000005</v>
      </c>
      <c r="R1023" s="1850">
        <f t="shared" si="210"/>
        <v>0.30106221879629785</v>
      </c>
      <c r="S1023" s="1807">
        <f t="shared" si="211"/>
        <v>22.028000000000002</v>
      </c>
      <c r="U1023" s="1764">
        <f t="shared" si="212"/>
        <v>0</v>
      </c>
      <c r="V1023" s="1764">
        <f t="shared" si="213"/>
        <v>0</v>
      </c>
      <c r="W1023" s="1764">
        <f t="shared" si="207"/>
        <v>2766.88</v>
      </c>
      <c r="X1023" s="1768">
        <v>2766.88</v>
      </c>
      <c r="Y1023" s="1784">
        <v>617034</v>
      </c>
      <c r="Z1023" s="1770">
        <v>42748</v>
      </c>
      <c r="AA1023" s="1843" t="s">
        <v>104</v>
      </c>
      <c r="AB1023" s="1780"/>
      <c r="AC1023" s="1762"/>
      <c r="AE1023" s="1762"/>
      <c r="AF1023" s="1762"/>
      <c r="AG1023" s="1762"/>
      <c r="AH1023" s="1780"/>
      <c r="AK1023" s="1780"/>
      <c r="AL1023" s="1780"/>
      <c r="AM1023" s="1762"/>
      <c r="AP1023" s="1762"/>
      <c r="AQ1023" s="1762"/>
      <c r="AR1023" s="1780"/>
      <c r="AS1023" s="1780"/>
      <c r="AT1023" s="1780"/>
      <c r="AU1023" s="1780"/>
      <c r="AV1023" s="1780"/>
      <c r="AW1023" s="1762"/>
      <c r="AZ1023" s="1762"/>
      <c r="BA1023" s="1762"/>
    </row>
    <row r="1024" spans="1:53" x14ac:dyDescent="0.25">
      <c r="A1024" s="1866">
        <v>2016714</v>
      </c>
      <c r="C1024" s="1782" t="s">
        <v>2082</v>
      </c>
      <c r="D1024" s="1762" t="s">
        <v>317</v>
      </c>
      <c r="E1024" s="1762">
        <v>1</v>
      </c>
      <c r="F1024" s="1762">
        <v>8</v>
      </c>
      <c r="G1024" s="1762">
        <v>7</v>
      </c>
      <c r="H1024" s="1762">
        <v>3</v>
      </c>
      <c r="I1024" s="1783">
        <v>1</v>
      </c>
      <c r="J1024" s="1783">
        <v>1</v>
      </c>
      <c r="L1024" s="1764">
        <v>2766.88</v>
      </c>
      <c r="N1024" s="1764">
        <f>O1024+Q1024</f>
        <v>1829.19</v>
      </c>
      <c r="O1024" s="1764">
        <v>1278.49</v>
      </c>
      <c r="P1024" s="1850">
        <f>IF(N1024&lt;=0,"",O1024/N1024)</f>
        <v>0.6989377812037022</v>
      </c>
      <c r="Q1024" s="1764">
        <v>550.70000000000005</v>
      </c>
      <c r="R1024" s="1850">
        <f>IF(N1024&lt;=0,"",Q1024/N1024)</f>
        <v>0.30106221879629785</v>
      </c>
      <c r="S1024" s="1807">
        <f>Q1024/$S$1</f>
        <v>22.028000000000002</v>
      </c>
      <c r="U1024" s="1764">
        <f>((1-I1024)*O1024)+((1-J1024)*Q1024)</f>
        <v>0</v>
      </c>
      <c r="V1024" s="1764">
        <f>L1024-W1024</f>
        <v>0</v>
      </c>
      <c r="W1024" s="1764">
        <f t="shared" ref="W1024:W1087" si="214">X1024+AC1024+AH1024+AM1024+AO1024+AR1024</f>
        <v>2766.88</v>
      </c>
      <c r="X1024" s="1768">
        <v>2766.88</v>
      </c>
      <c r="Y1024" s="1784">
        <v>617035</v>
      </c>
      <c r="Z1024" s="1770">
        <v>42748</v>
      </c>
      <c r="AA1024" s="1843" t="s">
        <v>104</v>
      </c>
      <c r="AB1024" s="1780"/>
      <c r="AC1024" s="1762"/>
      <c r="AE1024" s="1762"/>
      <c r="AF1024" s="1762"/>
      <c r="AG1024" s="1762"/>
      <c r="AH1024" s="1780"/>
      <c r="AK1024" s="1780"/>
      <c r="AL1024" s="1780"/>
      <c r="AM1024" s="1762"/>
      <c r="AP1024" s="1762"/>
      <c r="AQ1024" s="1762"/>
      <c r="AR1024" s="1780"/>
      <c r="AS1024" s="1780"/>
      <c r="AT1024" s="1780"/>
      <c r="AU1024" s="1780"/>
      <c r="AV1024" s="1780"/>
      <c r="AW1024" s="1762"/>
      <c r="AZ1024" s="1762"/>
      <c r="BA1024" s="1762"/>
    </row>
    <row r="1025" spans="1:98" x14ac:dyDescent="0.25">
      <c r="A1025" s="1866">
        <v>2016715</v>
      </c>
      <c r="C1025" s="1782" t="s">
        <v>2111</v>
      </c>
      <c r="D1025" s="1762" t="s">
        <v>26</v>
      </c>
      <c r="E1025" s="1762">
        <v>0</v>
      </c>
      <c r="F1025" s="1762">
        <v>0</v>
      </c>
      <c r="G1025" s="1762">
        <v>0</v>
      </c>
      <c r="H1025" s="1762">
        <v>0</v>
      </c>
      <c r="I1025" s="1783">
        <v>1</v>
      </c>
      <c r="J1025" s="1783">
        <v>1</v>
      </c>
      <c r="L1025" s="1764">
        <v>2501.04</v>
      </c>
      <c r="N1025" s="1764">
        <f t="shared" si="208"/>
        <v>1250.52</v>
      </c>
      <c r="O1025" s="1764">
        <v>1169.52</v>
      </c>
      <c r="P1025" s="1850">
        <f t="shared" si="209"/>
        <v>0.93522694559063424</v>
      </c>
      <c r="Q1025" s="1764">
        <v>81</v>
      </c>
      <c r="R1025" s="1850">
        <f t="shared" si="210"/>
        <v>6.4773054409365705E-2</v>
      </c>
      <c r="S1025" s="1807">
        <f t="shared" si="211"/>
        <v>3.24</v>
      </c>
      <c r="U1025" s="1764">
        <f t="shared" si="212"/>
        <v>0</v>
      </c>
      <c r="V1025" s="1764">
        <f t="shared" si="213"/>
        <v>0</v>
      </c>
      <c r="W1025" s="1764">
        <f t="shared" si="214"/>
        <v>2501.04</v>
      </c>
      <c r="X1025" s="1768">
        <v>2501.04</v>
      </c>
      <c r="Y1025" s="1784">
        <v>616651</v>
      </c>
      <c r="Z1025" s="1770">
        <v>42702</v>
      </c>
      <c r="AA1025" s="1843" t="s">
        <v>104</v>
      </c>
      <c r="AB1025" s="1843"/>
      <c r="AH1025" s="1867"/>
      <c r="AK1025" s="1868"/>
      <c r="AL1025" s="1868"/>
    </row>
    <row r="1026" spans="1:98" x14ac:dyDescent="0.25">
      <c r="A1026" s="1866">
        <v>2016716</v>
      </c>
      <c r="C1026" s="1782" t="s">
        <v>2083</v>
      </c>
      <c r="D1026" s="1762" t="s">
        <v>26</v>
      </c>
      <c r="E1026" s="1762">
        <v>0</v>
      </c>
      <c r="F1026" s="1762">
        <v>0</v>
      </c>
      <c r="G1026" s="1762">
        <v>0</v>
      </c>
      <c r="H1026" s="1762">
        <v>0</v>
      </c>
      <c r="I1026" s="1783">
        <v>1</v>
      </c>
      <c r="J1026" s="1783">
        <v>1</v>
      </c>
      <c r="L1026" s="1764">
        <v>64.040000000000006</v>
      </c>
      <c r="N1026" s="1764">
        <f t="shared" si="208"/>
        <v>33.019999999999996</v>
      </c>
      <c r="O1026" s="1764">
        <v>20.52</v>
      </c>
      <c r="P1026" s="1850">
        <f t="shared" si="209"/>
        <v>0.62144155057540895</v>
      </c>
      <c r="Q1026" s="1764">
        <v>12.5</v>
      </c>
      <c r="R1026" s="1850">
        <f t="shared" si="210"/>
        <v>0.37855844942459121</v>
      </c>
      <c r="S1026" s="1807">
        <f t="shared" si="211"/>
        <v>0.5</v>
      </c>
      <c r="U1026" s="1764">
        <f t="shared" si="212"/>
        <v>0</v>
      </c>
      <c r="V1026" s="1764">
        <f t="shared" si="213"/>
        <v>0</v>
      </c>
      <c r="W1026" s="1764">
        <f t="shared" si="214"/>
        <v>64.039999999999992</v>
      </c>
      <c r="X1026" s="1768">
        <v>32</v>
      </c>
      <c r="Y1026" s="1784">
        <v>616652</v>
      </c>
      <c r="Z1026" s="1770">
        <v>42702</v>
      </c>
      <c r="AA1026" s="1843" t="s">
        <v>104</v>
      </c>
      <c r="AB1026" s="1843"/>
      <c r="AC1026" s="1764">
        <v>32.04</v>
      </c>
      <c r="AD1026" s="1762">
        <v>616712</v>
      </c>
      <c r="AE1026" s="1773">
        <v>42711</v>
      </c>
      <c r="AF1026" s="1844" t="s">
        <v>2259</v>
      </c>
      <c r="AH1026" s="1867"/>
      <c r="AK1026" s="1868"/>
      <c r="AL1026" s="1868"/>
    </row>
    <row r="1027" spans="1:98" x14ac:dyDescent="0.25">
      <c r="A1027" s="1866">
        <v>2016718</v>
      </c>
      <c r="C1027" s="1782" t="s">
        <v>2087</v>
      </c>
      <c r="D1027" s="1762" t="s">
        <v>233</v>
      </c>
      <c r="E1027" s="1762">
        <v>1</v>
      </c>
      <c r="F1027" s="1762">
        <v>14</v>
      </c>
      <c r="G1027" s="1762">
        <v>7</v>
      </c>
      <c r="H1027" s="1762">
        <v>3</v>
      </c>
      <c r="I1027" s="1783">
        <v>1</v>
      </c>
      <c r="J1027" s="1783">
        <v>1</v>
      </c>
      <c r="L1027" s="1764">
        <v>3618.95</v>
      </c>
      <c r="N1027" s="1764">
        <f t="shared" si="208"/>
        <v>2161.8599999999997</v>
      </c>
      <c r="O1027" s="1764">
        <v>1549.58</v>
      </c>
      <c r="P1027" s="1850">
        <f t="shared" si="209"/>
        <v>0.71678092013358874</v>
      </c>
      <c r="Q1027" s="1764">
        <v>612.28</v>
      </c>
      <c r="R1027" s="1850">
        <f t="shared" si="210"/>
        <v>0.28321907986641137</v>
      </c>
      <c r="S1027" s="1807">
        <f t="shared" si="211"/>
        <v>24.491199999999999</v>
      </c>
      <c r="U1027" s="1764">
        <f t="shared" si="212"/>
        <v>0</v>
      </c>
      <c r="V1027" s="1764">
        <f t="shared" si="213"/>
        <v>0</v>
      </c>
      <c r="W1027" s="1764">
        <f t="shared" si="214"/>
        <v>3618.95</v>
      </c>
      <c r="X1027" s="1768">
        <v>3618.95</v>
      </c>
      <c r="Y1027" s="1784">
        <v>616748</v>
      </c>
      <c r="Z1027" s="1770">
        <v>42720</v>
      </c>
      <c r="AA1027" s="1843" t="s">
        <v>104</v>
      </c>
      <c r="AB1027" s="1843"/>
      <c r="AH1027" s="1867"/>
      <c r="AK1027" s="1868"/>
      <c r="AL1027" s="1868"/>
    </row>
    <row r="1028" spans="1:98" x14ac:dyDescent="0.25">
      <c r="A1028" s="1866">
        <v>2016719</v>
      </c>
      <c r="C1028" s="1782" t="s">
        <v>2094</v>
      </c>
      <c r="D1028" s="1762" t="s">
        <v>26</v>
      </c>
      <c r="E1028" s="1762">
        <v>9</v>
      </c>
      <c r="F1028" s="1762">
        <f>E1028*10</f>
        <v>90</v>
      </c>
      <c r="G1028" s="1762">
        <f>E1028*7</f>
        <v>63</v>
      </c>
      <c r="H1028" s="1762">
        <f>E1028*2</f>
        <v>18</v>
      </c>
      <c r="I1028" s="1783">
        <v>1</v>
      </c>
      <c r="J1028" s="1783">
        <v>1</v>
      </c>
      <c r="L1028" s="1764">
        <v>31931.18</v>
      </c>
      <c r="N1028" s="1764">
        <f t="shared" si="208"/>
        <v>20114.64</v>
      </c>
      <c r="O1028" s="1764">
        <v>15615.36</v>
      </c>
      <c r="P1028" s="1850">
        <f t="shared" si="209"/>
        <v>0.7763181443963203</v>
      </c>
      <c r="Q1028" s="1764">
        <v>4499.28</v>
      </c>
      <c r="R1028" s="1850">
        <f t="shared" si="210"/>
        <v>0.2236818556036797</v>
      </c>
      <c r="S1028" s="1807">
        <f t="shared" si="211"/>
        <v>179.97119999999998</v>
      </c>
      <c r="U1028" s="1764">
        <f t="shared" si="212"/>
        <v>0</v>
      </c>
      <c r="V1028" s="1764">
        <f t="shared" si="213"/>
        <v>0</v>
      </c>
      <c r="W1028" s="1764">
        <f t="shared" si="214"/>
        <v>31931.18</v>
      </c>
      <c r="X1028" s="1768">
        <v>31931.18</v>
      </c>
      <c r="Y1028" s="1784">
        <v>616635</v>
      </c>
      <c r="Z1028" s="1770">
        <v>42692</v>
      </c>
      <c r="AA1028" s="1843" t="s">
        <v>104</v>
      </c>
      <c r="AB1028" s="1843"/>
      <c r="AH1028" s="1867"/>
      <c r="AK1028" s="1868"/>
      <c r="AL1028" s="1868"/>
    </row>
    <row r="1029" spans="1:98" s="1936" customFormat="1" x14ac:dyDescent="0.25">
      <c r="A1029" s="1866">
        <v>2016720</v>
      </c>
      <c r="B1029" s="1935"/>
      <c r="C1029" s="1935" t="s">
        <v>2096</v>
      </c>
      <c r="D1029" s="1936" t="s">
        <v>352</v>
      </c>
      <c r="E1029" s="1936">
        <v>1</v>
      </c>
      <c r="F1029" s="1936">
        <v>1</v>
      </c>
      <c r="G1029" s="1936">
        <v>0</v>
      </c>
      <c r="H1029" s="1936">
        <v>1</v>
      </c>
      <c r="I1029" s="1937">
        <v>1</v>
      </c>
      <c r="J1029" s="1937">
        <v>1</v>
      </c>
      <c r="K1029" s="1948"/>
      <c r="L1029" s="1938">
        <v>522.32000000000005</v>
      </c>
      <c r="M1029" s="1938"/>
      <c r="N1029" s="1938">
        <f>O1029+Q1029</f>
        <v>382.42</v>
      </c>
      <c r="O1029" s="1938">
        <v>272.88</v>
      </c>
      <c r="P1029" s="1939">
        <f>IF(N1029&lt;=0,"",O1029/N1029)</f>
        <v>0.71356100622352381</v>
      </c>
      <c r="Q1029" s="1938">
        <v>109.54</v>
      </c>
      <c r="R1029" s="1939">
        <f>IF(N1029&lt;=0,"",Q1029/N1029)</f>
        <v>0.28643899377647614</v>
      </c>
      <c r="S1029" s="1940">
        <f>Q1029/$S$1</f>
        <v>4.3816000000000006</v>
      </c>
      <c r="T1029" s="1941"/>
      <c r="U1029" s="1938">
        <f>((1-I1029)*O1029)+((1-J1029)*Q1029)</f>
        <v>0</v>
      </c>
      <c r="V1029" s="1938">
        <f>L1029-W1029</f>
        <v>0</v>
      </c>
      <c r="W1029" s="1764">
        <f t="shared" si="214"/>
        <v>522.32000000000005</v>
      </c>
      <c r="X1029" s="1887">
        <v>522.32000000000005</v>
      </c>
      <c r="Y1029" s="1780">
        <v>617039</v>
      </c>
      <c r="Z1029" s="1942">
        <v>42748</v>
      </c>
      <c r="AA1029" s="1847" t="s">
        <v>104</v>
      </c>
      <c r="AB1029" s="1847"/>
      <c r="AC1029" s="1938"/>
      <c r="AE1029" s="1943"/>
      <c r="AF1029" s="1944"/>
      <c r="AG1029" s="1944"/>
      <c r="AH1029" s="1867"/>
      <c r="AI1029" s="1780"/>
      <c r="AJ1029" s="1780"/>
      <c r="AK1029" s="1868"/>
      <c r="AL1029" s="1868"/>
      <c r="AM1029" s="1938"/>
      <c r="AP1029" s="1944"/>
      <c r="AQ1029" s="1944"/>
      <c r="AR1029" s="1887"/>
      <c r="AS1029" s="1780"/>
      <c r="AT1029" s="1780"/>
      <c r="AU1029" s="1847"/>
      <c r="AV1029" s="1847"/>
      <c r="AW1029" s="1938"/>
      <c r="AZ1029" s="1944"/>
      <c r="BA1029" s="1944"/>
      <c r="BB1029" s="1780"/>
      <c r="BC1029" s="1780"/>
      <c r="BD1029" s="1780"/>
      <c r="BE1029" s="1780"/>
      <c r="BF1029" s="1780"/>
      <c r="BL1029" s="1780"/>
      <c r="BM1029" s="1780"/>
      <c r="BN1029" s="1780"/>
      <c r="BO1029" s="1780"/>
      <c r="BP1029" s="1780"/>
      <c r="BV1029" s="1780"/>
      <c r="BW1029" s="1780"/>
      <c r="BX1029" s="1780"/>
      <c r="BY1029" s="1780"/>
      <c r="BZ1029" s="1780"/>
      <c r="CF1029" s="1780"/>
      <c r="CG1029" s="1780"/>
      <c r="CH1029" s="1780"/>
      <c r="CI1029" s="1780"/>
      <c r="CJ1029" s="1780"/>
      <c r="CP1029" s="1780"/>
      <c r="CQ1029" s="1780"/>
      <c r="CR1029" s="1780"/>
      <c r="CS1029" s="1780"/>
      <c r="CT1029" s="1780"/>
    </row>
    <row r="1030" spans="1:98" x14ac:dyDescent="0.25">
      <c r="A1030" s="1866" t="s">
        <v>2097</v>
      </c>
      <c r="C1030" s="1782" t="s">
        <v>2098</v>
      </c>
      <c r="D1030" s="1762" t="s">
        <v>1472</v>
      </c>
      <c r="E1030" s="1762">
        <v>0</v>
      </c>
      <c r="F1030" s="1762">
        <v>2</v>
      </c>
      <c r="G1030" s="1762">
        <v>0</v>
      </c>
      <c r="H1030" s="1762">
        <v>0</v>
      </c>
      <c r="I1030" s="1783">
        <v>1</v>
      </c>
      <c r="J1030" s="1783">
        <v>1</v>
      </c>
      <c r="L1030" s="1764">
        <v>0</v>
      </c>
      <c r="N1030" s="1764">
        <f>O1030+Q1030</f>
        <v>179</v>
      </c>
      <c r="O1030" s="1764">
        <v>125</v>
      </c>
      <c r="P1030" s="1850">
        <f>IF(N1030&lt;=0,"",O1030/N1030)</f>
        <v>0.6983240223463687</v>
      </c>
      <c r="Q1030" s="1764">
        <v>54</v>
      </c>
      <c r="R1030" s="1850">
        <f>IF(N1030&lt;=0,"",Q1030/N1030)</f>
        <v>0.3016759776536313</v>
      </c>
      <c r="S1030" s="1807">
        <f>Q1030/$S$1</f>
        <v>2.16</v>
      </c>
      <c r="U1030" s="1764">
        <f>((1-I1030)*O1030)+((1-J1030)*Q1030)</f>
        <v>0</v>
      </c>
      <c r="V1030" s="1764">
        <f>L1030-W1030</f>
        <v>0</v>
      </c>
      <c r="W1030" s="1764">
        <f t="shared" si="214"/>
        <v>0</v>
      </c>
      <c r="X1030" s="1768"/>
      <c r="Y1030" s="1784"/>
      <c r="Z1030" s="1770"/>
      <c r="AA1030" s="1843"/>
      <c r="AB1030" s="1843"/>
      <c r="AH1030" s="1867"/>
      <c r="AK1030" s="1868"/>
      <c r="AL1030" s="1868"/>
    </row>
    <row r="1031" spans="1:98" x14ac:dyDescent="0.25">
      <c r="A1031" s="1866">
        <v>2016721</v>
      </c>
      <c r="C1031" s="1782">
        <v>614317</v>
      </c>
      <c r="D1031" s="1762" t="s">
        <v>26</v>
      </c>
      <c r="E1031" s="1762">
        <v>1</v>
      </c>
      <c r="F1031" s="1762">
        <v>10</v>
      </c>
      <c r="G1031" s="1762">
        <v>7</v>
      </c>
      <c r="H1031" s="1762">
        <v>3</v>
      </c>
      <c r="I1031" s="1783">
        <v>1</v>
      </c>
      <c r="J1031" s="1783">
        <v>1</v>
      </c>
      <c r="L1031" s="1764">
        <v>2781.74</v>
      </c>
      <c r="N1031" s="1764">
        <f t="shared" si="208"/>
        <v>1982.34</v>
      </c>
      <c r="O1031" s="1764">
        <v>1485.29</v>
      </c>
      <c r="P1031" s="1850">
        <f t="shared" si="209"/>
        <v>0.7492609744039872</v>
      </c>
      <c r="Q1031" s="1764">
        <v>497.05</v>
      </c>
      <c r="R1031" s="1850">
        <f t="shared" si="210"/>
        <v>0.2507390255960128</v>
      </c>
      <c r="S1031" s="1807">
        <f t="shared" si="211"/>
        <v>19.882000000000001</v>
      </c>
      <c r="U1031" s="1764">
        <f t="shared" si="212"/>
        <v>0</v>
      </c>
      <c r="V1031" s="1764">
        <f t="shared" si="213"/>
        <v>0</v>
      </c>
      <c r="W1031" s="1764">
        <f t="shared" si="214"/>
        <v>2781.74</v>
      </c>
      <c r="X1031" s="1768">
        <v>2781.74</v>
      </c>
      <c r="Y1031" s="1784">
        <v>616636</v>
      </c>
      <c r="Z1031" s="1770">
        <v>42692</v>
      </c>
      <c r="AA1031" s="1843" t="s">
        <v>104</v>
      </c>
      <c r="AB1031" s="1843"/>
      <c r="AH1031" s="1867"/>
      <c r="AK1031" s="1868"/>
      <c r="AL1031" s="1868"/>
    </row>
    <row r="1032" spans="1:98" x14ac:dyDescent="0.25">
      <c r="A1032" s="1866">
        <v>2016723</v>
      </c>
      <c r="C1032" s="1782" t="s">
        <v>2102</v>
      </c>
      <c r="D1032" s="1762" t="s">
        <v>317</v>
      </c>
      <c r="E1032" s="1762">
        <v>1</v>
      </c>
      <c r="F1032" s="1762">
        <v>7</v>
      </c>
      <c r="G1032" s="1762">
        <v>6</v>
      </c>
      <c r="H1032" s="1762">
        <v>3</v>
      </c>
      <c r="I1032" s="1783">
        <v>1</v>
      </c>
      <c r="J1032" s="1783">
        <v>1</v>
      </c>
      <c r="L1032" s="1764">
        <v>3027.89</v>
      </c>
      <c r="N1032" s="1764">
        <f t="shared" si="208"/>
        <v>1990.47</v>
      </c>
      <c r="O1032" s="1764">
        <v>1481.13</v>
      </c>
      <c r="P1032" s="1850">
        <f t="shared" si="209"/>
        <v>0.74411068742558295</v>
      </c>
      <c r="Q1032" s="1764">
        <v>509.34</v>
      </c>
      <c r="R1032" s="1850">
        <f t="shared" si="210"/>
        <v>0.2558893125744171</v>
      </c>
      <c r="S1032" s="1807">
        <f t="shared" si="211"/>
        <v>20.3736</v>
      </c>
      <c r="U1032" s="1764">
        <f t="shared" si="212"/>
        <v>0</v>
      </c>
      <c r="V1032" s="1764">
        <f t="shared" si="213"/>
        <v>0</v>
      </c>
      <c r="W1032" s="1764">
        <f t="shared" si="214"/>
        <v>3027.89</v>
      </c>
      <c r="X1032" s="1768">
        <v>3027.89</v>
      </c>
      <c r="Y1032" s="1784">
        <v>617036</v>
      </c>
      <c r="Z1032" s="1770">
        <v>42748</v>
      </c>
      <c r="AA1032" s="1843" t="s">
        <v>104</v>
      </c>
      <c r="AB1032" s="1843"/>
      <c r="AH1032" s="1867"/>
      <c r="AK1032" s="1868"/>
      <c r="AL1032" s="1868"/>
    </row>
    <row r="1033" spans="1:98" x14ac:dyDescent="0.25">
      <c r="A1033" s="1866">
        <v>2016724</v>
      </c>
      <c r="B1033" s="1935"/>
      <c r="C1033" s="1935" t="s">
        <v>2117</v>
      </c>
      <c r="D1033" s="1936" t="s">
        <v>26</v>
      </c>
      <c r="E1033" s="1936">
        <v>0</v>
      </c>
      <c r="F1033" s="1936">
        <v>0</v>
      </c>
      <c r="G1033" s="1936">
        <v>0</v>
      </c>
      <c r="H1033" s="1936">
        <v>0</v>
      </c>
      <c r="I1033" s="1937">
        <v>1</v>
      </c>
      <c r="J1033" s="1937">
        <v>1</v>
      </c>
      <c r="K1033" s="1948"/>
      <c r="L1033" s="1938">
        <v>36.26</v>
      </c>
      <c r="M1033" s="1938"/>
      <c r="N1033" s="1938">
        <f t="shared" si="208"/>
        <v>10.63</v>
      </c>
      <c r="O1033" s="1938">
        <v>10.63</v>
      </c>
      <c r="P1033" s="1939">
        <f t="shared" si="209"/>
        <v>1</v>
      </c>
      <c r="Q1033" s="1938">
        <v>0</v>
      </c>
      <c r="R1033" s="1939">
        <f t="shared" si="210"/>
        <v>0</v>
      </c>
      <c r="S1033" s="1940">
        <f t="shared" si="211"/>
        <v>0</v>
      </c>
      <c r="T1033" s="1941"/>
      <c r="U1033" s="1938">
        <f t="shared" si="212"/>
        <v>0</v>
      </c>
      <c r="V1033" s="1938">
        <f t="shared" si="213"/>
        <v>0</v>
      </c>
      <c r="W1033" s="1764">
        <f t="shared" si="214"/>
        <v>36.26</v>
      </c>
      <c r="X1033" s="1768">
        <v>36.26</v>
      </c>
      <c r="Y1033" s="1784">
        <v>617061</v>
      </c>
      <c r="Z1033" s="1770">
        <v>42772</v>
      </c>
      <c r="AA1033" s="1843" t="s">
        <v>104</v>
      </c>
      <c r="AB1033" s="1843"/>
      <c r="AH1033" s="1867"/>
      <c r="AK1033" s="1868"/>
      <c r="AL1033" s="1868"/>
    </row>
    <row r="1034" spans="1:98" x14ac:dyDescent="0.25">
      <c r="A1034" s="1866">
        <v>2016725</v>
      </c>
      <c r="C1034" s="1782" t="s">
        <v>2121</v>
      </c>
      <c r="D1034" s="1762" t="s">
        <v>26</v>
      </c>
      <c r="E1034" s="1762">
        <v>8</v>
      </c>
      <c r="F1034" s="1762">
        <f>E1034*8</f>
        <v>64</v>
      </c>
      <c r="G1034" s="1762">
        <f>E1034*6</f>
        <v>48</v>
      </c>
      <c r="H1034" s="1762">
        <f>E1034*2</f>
        <v>16</v>
      </c>
      <c r="I1034" s="1783">
        <v>1</v>
      </c>
      <c r="J1034" s="1783">
        <v>1</v>
      </c>
      <c r="L1034" s="1764">
        <v>15093.3</v>
      </c>
      <c r="N1034" s="1764">
        <f t="shared" si="208"/>
        <v>10913.599999999999</v>
      </c>
      <c r="O1034" s="1764">
        <v>7880.48</v>
      </c>
      <c r="P1034" s="1850">
        <f t="shared" si="209"/>
        <v>0.7220788740653864</v>
      </c>
      <c r="Q1034" s="1764">
        <v>3033.12</v>
      </c>
      <c r="R1034" s="1850">
        <f t="shared" si="210"/>
        <v>0.27792112593461371</v>
      </c>
      <c r="S1034" s="1807">
        <f t="shared" si="211"/>
        <v>121.3248</v>
      </c>
      <c r="U1034" s="1764">
        <f t="shared" si="212"/>
        <v>0</v>
      </c>
      <c r="V1034" s="1764">
        <f t="shared" si="213"/>
        <v>0</v>
      </c>
      <c r="W1034" s="1764">
        <f t="shared" si="214"/>
        <v>15093.3</v>
      </c>
      <c r="X1034" s="1768">
        <v>15093.3</v>
      </c>
      <c r="Y1034" s="1784">
        <v>616656</v>
      </c>
      <c r="Z1034" s="1770">
        <v>42702</v>
      </c>
      <c r="AA1034" s="1843" t="s">
        <v>104</v>
      </c>
      <c r="AB1034" s="1843"/>
      <c r="AH1034" s="1867"/>
      <c r="AK1034" s="1868"/>
      <c r="AL1034" s="1868"/>
    </row>
    <row r="1035" spans="1:98" x14ac:dyDescent="0.25">
      <c r="A1035" s="1866" t="s">
        <v>2145</v>
      </c>
      <c r="C1035" s="1782">
        <v>596717</v>
      </c>
      <c r="D1035" s="1762" t="s">
        <v>26</v>
      </c>
      <c r="E1035" s="1762">
        <v>1</v>
      </c>
      <c r="F1035" s="1762">
        <v>8</v>
      </c>
      <c r="G1035" s="1762">
        <v>5</v>
      </c>
      <c r="H1035" s="1762">
        <v>2</v>
      </c>
      <c r="I1035" s="1783">
        <v>1</v>
      </c>
      <c r="J1035" s="1783">
        <v>1</v>
      </c>
      <c r="L1035" s="1764">
        <v>5474.94</v>
      </c>
      <c r="N1035" s="1764">
        <f t="shared" si="208"/>
        <v>3698.3900000000003</v>
      </c>
      <c r="O1035" s="1764">
        <v>3065.86</v>
      </c>
      <c r="P1035" s="1850">
        <f t="shared" si="209"/>
        <v>0.82897152544755959</v>
      </c>
      <c r="Q1035" s="1764">
        <v>632.53</v>
      </c>
      <c r="R1035" s="1850">
        <f t="shared" si="210"/>
        <v>0.17102847455244036</v>
      </c>
      <c r="S1035" s="1807">
        <f t="shared" si="211"/>
        <v>25.301199999999998</v>
      </c>
      <c r="U1035" s="1764">
        <f t="shared" si="212"/>
        <v>0</v>
      </c>
      <c r="V1035" s="1764">
        <f t="shared" si="213"/>
        <v>0</v>
      </c>
      <c r="W1035" s="1764">
        <f t="shared" si="214"/>
        <v>5474.94</v>
      </c>
      <c r="X1035" s="1768">
        <v>5474.94</v>
      </c>
      <c r="Y1035" s="1784">
        <v>616657</v>
      </c>
      <c r="Z1035" s="1770">
        <v>42702</v>
      </c>
      <c r="AA1035" s="1843" t="s">
        <v>104</v>
      </c>
      <c r="AB1035" s="1843"/>
      <c r="AH1035" s="1867"/>
      <c r="AK1035" s="1868"/>
      <c r="AL1035" s="1868"/>
    </row>
    <row r="1036" spans="1:98" x14ac:dyDescent="0.25">
      <c r="A1036" s="1866">
        <v>2016727</v>
      </c>
      <c r="C1036" s="1782">
        <v>624317</v>
      </c>
      <c r="D1036" s="1762" t="s">
        <v>26</v>
      </c>
      <c r="E1036" s="1762">
        <v>1</v>
      </c>
      <c r="F1036" s="1762">
        <v>8</v>
      </c>
      <c r="G1036" s="1762">
        <v>5</v>
      </c>
      <c r="H1036" s="1762">
        <v>3</v>
      </c>
      <c r="I1036" s="1783">
        <v>1</v>
      </c>
      <c r="J1036" s="1783">
        <v>1</v>
      </c>
      <c r="L1036" s="1764">
        <v>2553.7399999999998</v>
      </c>
      <c r="N1036" s="1764">
        <f t="shared" si="208"/>
        <v>1861.84</v>
      </c>
      <c r="O1036" s="1764">
        <v>1400.25</v>
      </c>
      <c r="P1036" s="1850">
        <f t="shared" si="209"/>
        <v>0.75207858892278612</v>
      </c>
      <c r="Q1036" s="1764">
        <v>461.59</v>
      </c>
      <c r="R1036" s="1850">
        <f t="shared" si="210"/>
        <v>0.24792141107721394</v>
      </c>
      <c r="S1036" s="1807">
        <f t="shared" si="211"/>
        <v>18.4636</v>
      </c>
      <c r="U1036" s="1764">
        <f t="shared" si="212"/>
        <v>0</v>
      </c>
      <c r="V1036" s="1764">
        <f t="shared" si="213"/>
        <v>0</v>
      </c>
      <c r="W1036" s="1764">
        <f t="shared" si="214"/>
        <v>2553.7399999999998</v>
      </c>
      <c r="X1036" s="1768">
        <v>2553.7399999999998</v>
      </c>
      <c r="Y1036" s="1784">
        <v>616658</v>
      </c>
      <c r="Z1036" s="1770">
        <v>42702</v>
      </c>
      <c r="AA1036" s="1843" t="s">
        <v>104</v>
      </c>
      <c r="AB1036" s="1843"/>
      <c r="AH1036" s="1867"/>
      <c r="AK1036" s="1868"/>
      <c r="AL1036" s="1868"/>
    </row>
    <row r="1037" spans="1:98" x14ac:dyDescent="0.25">
      <c r="A1037" s="1866" t="s">
        <v>2146</v>
      </c>
      <c r="C1037" s="1782">
        <v>596817</v>
      </c>
      <c r="D1037" s="1762" t="s">
        <v>26</v>
      </c>
      <c r="E1037" s="1762">
        <v>1</v>
      </c>
      <c r="F1037" s="1762">
        <v>8</v>
      </c>
      <c r="G1037" s="1762">
        <v>5</v>
      </c>
      <c r="H1037" s="1762">
        <v>2</v>
      </c>
      <c r="I1037" s="1783">
        <v>1</v>
      </c>
      <c r="J1037" s="1783">
        <v>1</v>
      </c>
      <c r="L1037" s="1764">
        <v>5474.94</v>
      </c>
      <c r="N1037" s="1764">
        <f>O1037+Q1037</f>
        <v>3698.3900000000003</v>
      </c>
      <c r="O1037" s="1764">
        <v>3065.86</v>
      </c>
      <c r="P1037" s="1850">
        <f>IF(N1037&lt;=0,"",O1037/N1037)</f>
        <v>0.82897152544755959</v>
      </c>
      <c r="Q1037" s="1764">
        <v>632.53</v>
      </c>
      <c r="R1037" s="1850">
        <f>IF(N1037&lt;=0,"",Q1037/N1037)</f>
        <v>0.17102847455244036</v>
      </c>
      <c r="S1037" s="1807">
        <f>Q1037/$S$1</f>
        <v>25.301199999999998</v>
      </c>
      <c r="U1037" s="1764">
        <f t="shared" si="212"/>
        <v>0</v>
      </c>
      <c r="V1037" s="1764">
        <f t="shared" si="213"/>
        <v>0</v>
      </c>
      <c r="W1037" s="1764">
        <f t="shared" si="214"/>
        <v>5474.94</v>
      </c>
      <c r="X1037" s="1768">
        <v>5474.94</v>
      </c>
      <c r="Y1037" s="1784">
        <v>616659</v>
      </c>
      <c r="Z1037" s="1770">
        <v>42702</v>
      </c>
      <c r="AA1037" s="1843" t="s">
        <v>104</v>
      </c>
      <c r="AB1037" s="1843"/>
      <c r="AH1037" s="1867"/>
      <c r="AK1037" s="1868"/>
      <c r="AL1037" s="1868"/>
    </row>
    <row r="1038" spans="1:98" x14ac:dyDescent="0.25">
      <c r="A1038" s="1866" t="s">
        <v>2147</v>
      </c>
      <c r="C1038" s="1782" t="s">
        <v>2135</v>
      </c>
      <c r="D1038" s="1762" t="s">
        <v>26</v>
      </c>
      <c r="E1038" s="1762">
        <v>1</v>
      </c>
      <c r="F1038" s="1762">
        <v>11</v>
      </c>
      <c r="G1038" s="1762">
        <v>4</v>
      </c>
      <c r="H1038" s="1762">
        <v>12</v>
      </c>
      <c r="I1038" s="1783">
        <v>1</v>
      </c>
      <c r="J1038" s="1783">
        <v>1</v>
      </c>
      <c r="L1038" s="1764">
        <v>10716.14</v>
      </c>
      <c r="N1038" s="1764">
        <f t="shared" si="208"/>
        <v>6579.51</v>
      </c>
      <c r="O1038" s="1764">
        <v>5323.12</v>
      </c>
      <c r="P1038" s="1850">
        <f t="shared" si="209"/>
        <v>0.80904505046728403</v>
      </c>
      <c r="Q1038" s="1764">
        <v>1256.3900000000001</v>
      </c>
      <c r="R1038" s="1850">
        <f t="shared" si="210"/>
        <v>0.19095494953271597</v>
      </c>
      <c r="S1038" s="1807">
        <f t="shared" si="211"/>
        <v>50.255600000000001</v>
      </c>
      <c r="U1038" s="1764">
        <f t="shared" si="212"/>
        <v>0</v>
      </c>
      <c r="V1038" s="1764">
        <f t="shared" si="213"/>
        <v>0</v>
      </c>
      <c r="W1038" s="1764">
        <f t="shared" si="214"/>
        <v>10716.14</v>
      </c>
      <c r="X1038" s="1768">
        <v>10716.14</v>
      </c>
      <c r="Y1038" s="1784">
        <v>616660</v>
      </c>
      <c r="Z1038" s="1770">
        <v>42702</v>
      </c>
      <c r="AA1038" s="1843" t="s">
        <v>104</v>
      </c>
      <c r="AB1038" s="1843"/>
      <c r="AH1038" s="1867"/>
      <c r="AK1038" s="1868"/>
      <c r="AL1038" s="1868"/>
    </row>
    <row r="1039" spans="1:98" x14ac:dyDescent="0.25">
      <c r="A1039" s="1866">
        <v>2016730</v>
      </c>
      <c r="C1039" s="1782" t="s">
        <v>2137</v>
      </c>
      <c r="D1039" s="1762" t="s">
        <v>1330</v>
      </c>
      <c r="E1039" s="1762">
        <v>1</v>
      </c>
      <c r="F1039" s="1762">
        <v>0</v>
      </c>
      <c r="G1039" s="1762">
        <v>0</v>
      </c>
      <c r="H1039" s="1762">
        <v>0</v>
      </c>
      <c r="I1039" s="1783">
        <v>1</v>
      </c>
      <c r="J1039" s="1783">
        <v>1</v>
      </c>
      <c r="L1039" s="1764">
        <v>350</v>
      </c>
      <c r="N1039" s="1764">
        <f t="shared" si="208"/>
        <v>0</v>
      </c>
      <c r="O1039" s="1764">
        <v>0</v>
      </c>
      <c r="P1039" s="1850" t="str">
        <f t="shared" si="209"/>
        <v/>
      </c>
      <c r="Q1039" s="1764">
        <v>0</v>
      </c>
      <c r="R1039" s="1850" t="str">
        <f t="shared" si="210"/>
        <v/>
      </c>
      <c r="S1039" s="1807">
        <f t="shared" si="211"/>
        <v>0</v>
      </c>
      <c r="U1039" s="1764">
        <f t="shared" si="212"/>
        <v>0</v>
      </c>
      <c r="V1039" s="1764">
        <f t="shared" si="213"/>
        <v>0</v>
      </c>
      <c r="W1039" s="1764">
        <f t="shared" si="214"/>
        <v>350</v>
      </c>
      <c r="X1039" s="1768">
        <v>350</v>
      </c>
      <c r="Y1039" s="1784">
        <v>616670</v>
      </c>
      <c r="Z1039" s="1770">
        <v>42702</v>
      </c>
      <c r="AA1039" s="1843" t="s">
        <v>104</v>
      </c>
      <c r="AB1039" s="1843"/>
      <c r="AH1039" s="1867"/>
      <c r="AK1039" s="1868"/>
      <c r="AL1039" s="1868"/>
    </row>
    <row r="1040" spans="1:98" x14ac:dyDescent="0.25">
      <c r="A1040" s="1866">
        <v>2016731</v>
      </c>
      <c r="B1040" s="1935"/>
      <c r="C1040" s="1935" t="s">
        <v>2124</v>
      </c>
      <c r="D1040" s="1936" t="s">
        <v>1934</v>
      </c>
      <c r="E1040" s="1936">
        <v>1</v>
      </c>
      <c r="F1040" s="1936">
        <v>10</v>
      </c>
      <c r="G1040" s="1936">
        <v>7</v>
      </c>
      <c r="H1040" s="1936">
        <v>4</v>
      </c>
      <c r="I1040" s="1937">
        <v>1</v>
      </c>
      <c r="J1040" s="1937">
        <v>1</v>
      </c>
      <c r="K1040" s="1948"/>
      <c r="L1040" s="1938">
        <v>3875.77</v>
      </c>
      <c r="M1040" s="1938"/>
      <c r="N1040" s="1938">
        <f t="shared" si="208"/>
        <v>2476.84</v>
      </c>
      <c r="O1040" s="1938">
        <v>1808.02</v>
      </c>
      <c r="P1040" s="1939">
        <f t="shared" si="209"/>
        <v>0.72997044621372387</v>
      </c>
      <c r="Q1040" s="1938">
        <v>668.82</v>
      </c>
      <c r="R1040" s="1939">
        <f t="shared" si="210"/>
        <v>0.27002955378627608</v>
      </c>
      <c r="S1040" s="1940">
        <f t="shared" si="211"/>
        <v>26.752800000000001</v>
      </c>
      <c r="T1040" s="1941"/>
      <c r="U1040" s="1938">
        <f t="shared" si="212"/>
        <v>0</v>
      </c>
      <c r="V1040" s="1938">
        <f t="shared" si="213"/>
        <v>0</v>
      </c>
      <c r="W1040" s="1764">
        <f t="shared" si="214"/>
        <v>3875.77</v>
      </c>
      <c r="X1040" s="1768">
        <v>3875.77</v>
      </c>
      <c r="Y1040" s="1784">
        <v>617093</v>
      </c>
      <c r="Z1040" s="1770">
        <v>42772</v>
      </c>
      <c r="AA1040" s="1843" t="s">
        <v>104</v>
      </c>
      <c r="AB1040" s="1843"/>
      <c r="AH1040" s="1867"/>
      <c r="AK1040" s="1868"/>
      <c r="AL1040" s="1868"/>
    </row>
    <row r="1041" spans="1:53" x14ac:dyDescent="0.25">
      <c r="A1041" s="1866">
        <v>2016732</v>
      </c>
      <c r="C1041" s="1782">
        <v>600517</v>
      </c>
      <c r="D1041" s="1762" t="s">
        <v>26</v>
      </c>
      <c r="E1041" s="1762">
        <v>1</v>
      </c>
      <c r="F1041" s="1762">
        <v>6</v>
      </c>
      <c r="G1041" s="1762">
        <v>4</v>
      </c>
      <c r="H1041" s="1762">
        <v>2</v>
      </c>
      <c r="I1041" s="1783">
        <v>1</v>
      </c>
      <c r="J1041" s="1783">
        <v>1</v>
      </c>
      <c r="L1041" s="1764">
        <v>1986.91</v>
      </c>
      <c r="N1041" s="1764">
        <f t="shared" si="208"/>
        <v>1172.55</v>
      </c>
      <c r="O1041" s="1764">
        <v>899.18</v>
      </c>
      <c r="P1041" s="1850">
        <f t="shared" si="209"/>
        <v>0.76685855613833098</v>
      </c>
      <c r="Q1041" s="1764">
        <v>273.37</v>
      </c>
      <c r="R1041" s="1850">
        <f t="shared" si="210"/>
        <v>0.23314144386166902</v>
      </c>
      <c r="S1041" s="1807">
        <f t="shared" si="211"/>
        <v>10.934800000000001</v>
      </c>
      <c r="U1041" s="1764">
        <f t="shared" si="212"/>
        <v>0</v>
      </c>
      <c r="V1041" s="1764">
        <f t="shared" si="213"/>
        <v>0</v>
      </c>
      <c r="W1041" s="1764">
        <f t="shared" si="214"/>
        <v>1986.91</v>
      </c>
      <c r="X1041" s="1768">
        <v>1986.91</v>
      </c>
      <c r="Y1041" s="1784">
        <v>616661</v>
      </c>
      <c r="Z1041" s="1770">
        <v>42702</v>
      </c>
      <c r="AA1041" s="1843" t="s">
        <v>104</v>
      </c>
      <c r="AB1041" s="1780"/>
      <c r="AC1041" s="1762"/>
      <c r="AE1041" s="1762"/>
      <c r="AF1041" s="1762"/>
      <c r="AG1041" s="1762"/>
      <c r="AH1041" s="1780"/>
      <c r="AK1041" s="1780"/>
      <c r="AL1041" s="1780"/>
      <c r="AM1041" s="1762"/>
      <c r="AP1041" s="1762"/>
      <c r="AQ1041" s="1762"/>
      <c r="AR1041" s="1780"/>
      <c r="AS1041" s="1780"/>
      <c r="AT1041" s="1780"/>
      <c r="AU1041" s="1780"/>
      <c r="AV1041" s="1780"/>
      <c r="AW1041" s="1762"/>
      <c r="AZ1041" s="1762"/>
      <c r="BA1041" s="1762"/>
    </row>
    <row r="1042" spans="1:53" x14ac:dyDescent="0.25">
      <c r="A1042" s="1866">
        <v>2016733</v>
      </c>
      <c r="C1042" s="1782">
        <v>615017</v>
      </c>
      <c r="D1042" s="1762" t="s">
        <v>26</v>
      </c>
      <c r="E1042" s="1762">
        <v>1</v>
      </c>
      <c r="F1042" s="1762">
        <v>7</v>
      </c>
      <c r="G1042" s="1762">
        <v>6</v>
      </c>
      <c r="H1042" s="1762">
        <v>2</v>
      </c>
      <c r="I1042" s="1783">
        <v>1</v>
      </c>
      <c r="J1042" s="1783">
        <v>1</v>
      </c>
      <c r="L1042" s="1764">
        <v>1800.33</v>
      </c>
      <c r="N1042" s="1764">
        <f t="shared" si="208"/>
        <v>1274.72</v>
      </c>
      <c r="O1042" s="1764">
        <v>930.35</v>
      </c>
      <c r="P1042" s="1850">
        <f t="shared" si="209"/>
        <v>0.72984655453746705</v>
      </c>
      <c r="Q1042" s="1764">
        <v>344.37</v>
      </c>
      <c r="R1042" s="1850">
        <f t="shared" si="210"/>
        <v>0.27015344546253295</v>
      </c>
      <c r="S1042" s="1807">
        <f t="shared" si="211"/>
        <v>13.774800000000001</v>
      </c>
      <c r="U1042" s="1764">
        <f t="shared" si="212"/>
        <v>0</v>
      </c>
      <c r="V1042" s="1764">
        <f t="shared" si="213"/>
        <v>0</v>
      </c>
      <c r="W1042" s="1764">
        <f t="shared" si="214"/>
        <v>1800.33</v>
      </c>
      <c r="X1042" s="1768">
        <v>1800.33</v>
      </c>
      <c r="Y1042" s="1784">
        <v>616662</v>
      </c>
      <c r="Z1042" s="1770">
        <v>42702</v>
      </c>
      <c r="AA1042" s="1843" t="s">
        <v>104</v>
      </c>
      <c r="AB1042" s="1780"/>
      <c r="AC1042" s="1762"/>
      <c r="AE1042" s="1762"/>
      <c r="AF1042" s="1762"/>
      <c r="AG1042" s="1762"/>
      <c r="AH1042" s="1780"/>
      <c r="AK1042" s="1780"/>
      <c r="AL1042" s="1780"/>
      <c r="AM1042" s="1762"/>
      <c r="AP1042" s="1762"/>
      <c r="AQ1042" s="1762"/>
      <c r="AR1042" s="1780"/>
      <c r="AS1042" s="1780"/>
      <c r="AT1042" s="1780"/>
      <c r="AU1042" s="1780"/>
      <c r="AV1042" s="1780"/>
      <c r="AW1042" s="1762"/>
      <c r="AZ1042" s="1762"/>
      <c r="BA1042" s="1762"/>
    </row>
    <row r="1043" spans="1:53" x14ac:dyDescent="0.25">
      <c r="A1043" s="1866" t="s">
        <v>2143</v>
      </c>
      <c r="C1043" s="1782" t="s">
        <v>2142</v>
      </c>
      <c r="D1043" s="1762" t="s">
        <v>307</v>
      </c>
      <c r="E1043" s="1762">
        <v>0</v>
      </c>
      <c r="F1043" s="1762">
        <v>2</v>
      </c>
      <c r="G1043" s="1762">
        <v>4</v>
      </c>
      <c r="H1043" s="1762">
        <v>0</v>
      </c>
      <c r="I1043" s="1783">
        <v>1</v>
      </c>
      <c r="J1043" s="1783">
        <v>1</v>
      </c>
      <c r="L1043" s="1764">
        <v>662</v>
      </c>
      <c r="N1043" s="1764">
        <f t="shared" si="208"/>
        <v>579.69000000000005</v>
      </c>
      <c r="O1043" s="1764">
        <v>376.6</v>
      </c>
      <c r="P1043" s="1850">
        <f t="shared" si="209"/>
        <v>0.6496575756007521</v>
      </c>
      <c r="Q1043" s="1764">
        <v>203.09</v>
      </c>
      <c r="R1043" s="1850">
        <f t="shared" si="210"/>
        <v>0.35034242439924784</v>
      </c>
      <c r="S1043" s="1807">
        <f t="shared" si="211"/>
        <v>8.1235999999999997</v>
      </c>
      <c r="U1043" s="1764">
        <f t="shared" si="212"/>
        <v>0</v>
      </c>
      <c r="V1043" s="1764">
        <f t="shared" si="213"/>
        <v>0</v>
      </c>
      <c r="W1043" s="1764">
        <f t="shared" si="214"/>
        <v>662</v>
      </c>
      <c r="X1043" s="1768">
        <v>662</v>
      </c>
      <c r="Y1043" s="1784">
        <v>616724</v>
      </c>
      <c r="Z1043" s="1770">
        <v>42711</v>
      </c>
      <c r="AA1043" s="1843" t="s">
        <v>104</v>
      </c>
      <c r="AB1043" s="1780"/>
      <c r="AC1043" s="1762"/>
      <c r="AE1043" s="1762"/>
      <c r="AF1043" s="1762"/>
      <c r="AG1043" s="1762"/>
      <c r="AH1043" s="1780"/>
      <c r="AK1043" s="1780"/>
      <c r="AL1043" s="1780"/>
      <c r="AM1043" s="1762"/>
      <c r="AP1043" s="1762"/>
      <c r="AQ1043" s="1762"/>
      <c r="AR1043" s="1780"/>
      <c r="AS1043" s="1780"/>
      <c r="AT1043" s="1780"/>
      <c r="AU1043" s="1780"/>
      <c r="AV1043" s="1780"/>
      <c r="AW1043" s="1762"/>
      <c r="AZ1043" s="1762"/>
      <c r="BA1043" s="1762"/>
    </row>
    <row r="1044" spans="1:53" x14ac:dyDescent="0.25">
      <c r="A1044" s="1866">
        <v>2016735</v>
      </c>
      <c r="C1044" s="1782" t="s">
        <v>2151</v>
      </c>
      <c r="D1044" s="1762" t="s">
        <v>26</v>
      </c>
      <c r="E1044" s="1762">
        <v>2</v>
      </c>
      <c r="F1044" s="1762">
        <v>18</v>
      </c>
      <c r="G1044" s="1762">
        <v>10</v>
      </c>
      <c r="H1044" s="1762">
        <v>4</v>
      </c>
      <c r="I1044" s="1783">
        <v>1</v>
      </c>
      <c r="J1044" s="1783">
        <v>1</v>
      </c>
      <c r="L1044" s="1764">
        <v>5222.05</v>
      </c>
      <c r="N1044" s="1764">
        <f t="shared" si="208"/>
        <v>3469.7200000000003</v>
      </c>
      <c r="O1044" s="1764">
        <v>2733.44</v>
      </c>
      <c r="P1044" s="1850">
        <f t="shared" si="209"/>
        <v>0.78779843906712932</v>
      </c>
      <c r="Q1044" s="1764">
        <v>736.28</v>
      </c>
      <c r="R1044" s="1850">
        <f t="shared" si="210"/>
        <v>0.21220156093287065</v>
      </c>
      <c r="S1044" s="1807">
        <f t="shared" si="211"/>
        <v>29.4512</v>
      </c>
      <c r="U1044" s="1764">
        <f t="shared" si="212"/>
        <v>0</v>
      </c>
      <c r="V1044" s="1764">
        <f t="shared" si="213"/>
        <v>0</v>
      </c>
      <c r="W1044" s="1764">
        <f t="shared" si="214"/>
        <v>5222.05</v>
      </c>
      <c r="X1044" s="1768">
        <v>5222.05</v>
      </c>
      <c r="Y1044" s="1784">
        <v>616663</v>
      </c>
      <c r="Z1044" s="1770">
        <v>42702</v>
      </c>
      <c r="AA1044" s="1843" t="s">
        <v>104</v>
      </c>
      <c r="AB1044" s="1780"/>
      <c r="AC1044" s="1762"/>
      <c r="AE1044" s="1762"/>
      <c r="AF1044" s="1762"/>
      <c r="AG1044" s="1762"/>
      <c r="AH1044" s="1780"/>
      <c r="AK1044" s="1780"/>
      <c r="AL1044" s="1780"/>
      <c r="AM1044" s="1762"/>
      <c r="AP1044" s="1762"/>
      <c r="AQ1044" s="1762"/>
      <c r="AR1044" s="1780"/>
      <c r="AS1044" s="1780"/>
      <c r="AT1044" s="1780"/>
      <c r="AU1044" s="1780"/>
      <c r="AV1044" s="1780"/>
      <c r="AW1044" s="1762"/>
      <c r="AZ1044" s="1762"/>
      <c r="BA1044" s="1762"/>
    </row>
    <row r="1045" spans="1:53" x14ac:dyDescent="0.25">
      <c r="A1045" s="1866">
        <v>2016736</v>
      </c>
      <c r="C1045" s="1782">
        <v>601517</v>
      </c>
      <c r="D1045" s="1762" t="s">
        <v>26</v>
      </c>
      <c r="E1045" s="1762">
        <v>1</v>
      </c>
      <c r="F1045" s="1762">
        <v>9</v>
      </c>
      <c r="G1045" s="1762">
        <v>5</v>
      </c>
      <c r="H1045" s="1762">
        <v>3</v>
      </c>
      <c r="I1045" s="1783">
        <v>1</v>
      </c>
      <c r="J1045" s="1783">
        <v>1</v>
      </c>
      <c r="L1045" s="1764">
        <v>2760.07</v>
      </c>
      <c r="N1045" s="1764">
        <f t="shared" si="208"/>
        <v>1835.94</v>
      </c>
      <c r="O1045" s="1764">
        <v>1356.51</v>
      </c>
      <c r="P1045" s="1850">
        <f t="shared" si="209"/>
        <v>0.73886401516389422</v>
      </c>
      <c r="Q1045" s="1764">
        <v>479.43</v>
      </c>
      <c r="R1045" s="1850">
        <f t="shared" si="210"/>
        <v>0.26113598483610573</v>
      </c>
      <c r="S1045" s="1807">
        <f t="shared" si="211"/>
        <v>19.177199999999999</v>
      </c>
      <c r="U1045" s="1764">
        <f t="shared" si="212"/>
        <v>0</v>
      </c>
      <c r="V1045" s="1764">
        <f t="shared" si="213"/>
        <v>0</v>
      </c>
      <c r="W1045" s="1764">
        <f t="shared" si="214"/>
        <v>2760.07</v>
      </c>
      <c r="X1045" s="1768">
        <v>2760.07</v>
      </c>
      <c r="Y1045" s="1784">
        <v>616664</v>
      </c>
      <c r="Z1045" s="1770">
        <v>42702</v>
      </c>
      <c r="AA1045" s="1843" t="s">
        <v>104</v>
      </c>
      <c r="AB1045" s="1780"/>
      <c r="AC1045" s="1762"/>
      <c r="AE1045" s="1762"/>
      <c r="AF1045" s="1762"/>
      <c r="AG1045" s="1762"/>
      <c r="AH1045" s="1780"/>
      <c r="AK1045" s="1780"/>
      <c r="AL1045" s="1780"/>
      <c r="AM1045" s="1762"/>
      <c r="AP1045" s="1762"/>
      <c r="AQ1045" s="1762"/>
      <c r="AR1045" s="1780"/>
      <c r="AS1045" s="1780"/>
      <c r="AT1045" s="1780"/>
      <c r="AU1045" s="1780"/>
      <c r="AV1045" s="1780"/>
      <c r="AW1045" s="1762"/>
      <c r="AZ1045" s="1762"/>
      <c r="BA1045" s="1762"/>
    </row>
    <row r="1046" spans="1:53" x14ac:dyDescent="0.25">
      <c r="A1046" s="1866">
        <v>2016737</v>
      </c>
      <c r="C1046" s="1782" t="s">
        <v>2152</v>
      </c>
      <c r="D1046" s="1762" t="s">
        <v>233</v>
      </c>
      <c r="E1046" s="1762">
        <v>1</v>
      </c>
      <c r="F1046" s="1762">
        <v>14</v>
      </c>
      <c r="G1046" s="1762">
        <v>8</v>
      </c>
      <c r="H1046" s="1762">
        <v>5</v>
      </c>
      <c r="I1046" s="1783">
        <v>1</v>
      </c>
      <c r="J1046" s="1783">
        <v>1</v>
      </c>
      <c r="L1046" s="1764">
        <v>6087.47</v>
      </c>
      <c r="N1046" s="1764">
        <f t="shared" si="208"/>
        <v>4038.6</v>
      </c>
      <c r="O1046" s="1764">
        <v>3085</v>
      </c>
      <c r="P1046" s="1850">
        <f t="shared" si="209"/>
        <v>0.76387857178230079</v>
      </c>
      <c r="Q1046" s="1764">
        <v>953.6</v>
      </c>
      <c r="R1046" s="1850">
        <f t="shared" si="210"/>
        <v>0.23612142821769921</v>
      </c>
      <c r="S1046" s="1807">
        <f t="shared" si="211"/>
        <v>38.143999999999998</v>
      </c>
      <c r="U1046" s="1764">
        <f t="shared" si="212"/>
        <v>0</v>
      </c>
      <c r="V1046" s="1764">
        <f t="shared" si="213"/>
        <v>0</v>
      </c>
      <c r="W1046" s="1764">
        <f t="shared" si="214"/>
        <v>6087.47</v>
      </c>
      <c r="X1046" s="1768">
        <v>6087.47</v>
      </c>
      <c r="Y1046" s="1784">
        <v>616749</v>
      </c>
      <c r="Z1046" s="1770">
        <v>42720</v>
      </c>
      <c r="AA1046" s="1843" t="s">
        <v>104</v>
      </c>
      <c r="AB1046" s="1780"/>
      <c r="AC1046" s="1762"/>
      <c r="AE1046" s="1762"/>
      <c r="AF1046" s="1762"/>
      <c r="AG1046" s="1762"/>
      <c r="AH1046" s="1780"/>
      <c r="AK1046" s="1780"/>
      <c r="AL1046" s="1780"/>
      <c r="AM1046" s="1762"/>
      <c r="AP1046" s="1762"/>
      <c r="AQ1046" s="1762"/>
      <c r="AR1046" s="1780"/>
      <c r="AS1046" s="1780"/>
      <c r="AT1046" s="1780"/>
      <c r="AU1046" s="1780"/>
      <c r="AV1046" s="1780"/>
      <c r="AW1046" s="1762"/>
      <c r="AZ1046" s="1762"/>
      <c r="BA1046" s="1762"/>
    </row>
    <row r="1047" spans="1:53" x14ac:dyDescent="0.25">
      <c r="A1047" s="1866">
        <v>2016738</v>
      </c>
      <c r="C1047" s="1782" t="s">
        <v>2160</v>
      </c>
      <c r="D1047" s="1762" t="s">
        <v>26</v>
      </c>
      <c r="E1047" s="1762">
        <v>0</v>
      </c>
      <c r="F1047" s="1762">
        <v>0</v>
      </c>
      <c r="G1047" s="1762">
        <v>0</v>
      </c>
      <c r="H1047" s="1762">
        <v>0</v>
      </c>
      <c r="I1047" s="1783">
        <v>1</v>
      </c>
      <c r="J1047" s="1783">
        <v>1</v>
      </c>
      <c r="L1047" s="1764">
        <v>39</v>
      </c>
      <c r="N1047" s="1764">
        <f t="shared" si="208"/>
        <v>20</v>
      </c>
      <c r="O1047" s="1764">
        <v>7.5</v>
      </c>
      <c r="P1047" s="1850">
        <f t="shared" si="209"/>
        <v>0.375</v>
      </c>
      <c r="Q1047" s="1764">
        <v>12.5</v>
      </c>
      <c r="R1047" s="1850">
        <f t="shared" si="210"/>
        <v>0.625</v>
      </c>
      <c r="S1047" s="1807">
        <f t="shared" si="211"/>
        <v>0.5</v>
      </c>
      <c r="U1047" s="1764">
        <f t="shared" si="212"/>
        <v>0</v>
      </c>
      <c r="V1047" s="1764">
        <f t="shared" si="213"/>
        <v>0</v>
      </c>
      <c r="W1047" s="1764">
        <f t="shared" si="214"/>
        <v>39</v>
      </c>
      <c r="X1047" s="1768">
        <v>39</v>
      </c>
      <c r="Y1047" s="1784">
        <v>617001</v>
      </c>
      <c r="Z1047" s="1770">
        <v>42748</v>
      </c>
      <c r="AA1047" s="1843" t="s">
        <v>104</v>
      </c>
      <c r="AB1047" s="1780"/>
      <c r="AC1047" s="1762"/>
      <c r="AE1047" s="1762"/>
      <c r="AF1047" s="1762"/>
      <c r="AG1047" s="1762"/>
      <c r="AH1047" s="1780"/>
      <c r="AK1047" s="1780"/>
      <c r="AL1047" s="1780"/>
      <c r="AM1047" s="1762"/>
      <c r="AP1047" s="1762"/>
      <c r="AQ1047" s="1762"/>
      <c r="AR1047" s="1780"/>
      <c r="AS1047" s="1780"/>
      <c r="AT1047" s="1780"/>
      <c r="AU1047" s="1780"/>
      <c r="AV1047" s="1780"/>
      <c r="AW1047" s="1762"/>
      <c r="AZ1047" s="1762"/>
      <c r="BA1047" s="1762"/>
    </row>
    <row r="1048" spans="1:53" x14ac:dyDescent="0.25">
      <c r="A1048" s="1866">
        <v>2016739</v>
      </c>
      <c r="C1048" s="1782" t="s">
        <v>2159</v>
      </c>
      <c r="D1048" s="1762" t="s">
        <v>26</v>
      </c>
      <c r="E1048" s="1762">
        <v>0</v>
      </c>
      <c r="F1048" s="1762">
        <v>0</v>
      </c>
      <c r="G1048" s="1762">
        <v>0</v>
      </c>
      <c r="H1048" s="1762">
        <v>0</v>
      </c>
      <c r="I1048" s="1783">
        <v>1</v>
      </c>
      <c r="J1048" s="1783">
        <v>1</v>
      </c>
      <c r="L1048" s="1764">
        <v>119.8</v>
      </c>
      <c r="N1048" s="1764">
        <f t="shared" ref="N1048:N1075" si="215">O1048+Q1048</f>
        <v>52.4</v>
      </c>
      <c r="O1048" s="1764">
        <v>52.4</v>
      </c>
      <c r="P1048" s="1850">
        <f t="shared" ref="P1048:P1075" si="216">IF(N1048&lt;=0,"",O1048/N1048)</f>
        <v>1</v>
      </c>
      <c r="Q1048" s="1764">
        <v>0</v>
      </c>
      <c r="R1048" s="1850">
        <f t="shared" ref="R1048:R1075" si="217">IF(N1048&lt;=0,"",Q1048/N1048)</f>
        <v>0</v>
      </c>
      <c r="S1048" s="1807">
        <f t="shared" ref="S1048:S1075" si="218">Q1048/$S$1</f>
        <v>0</v>
      </c>
      <c r="U1048" s="1764">
        <f t="shared" ref="U1048:U1075" si="219">((1-I1048)*O1048)+((1-J1048)*Q1048)</f>
        <v>0</v>
      </c>
      <c r="V1048" s="1764">
        <f t="shared" ref="V1048:V1075" si="220">L1048-W1048</f>
        <v>0</v>
      </c>
      <c r="W1048" s="1764">
        <f t="shared" si="214"/>
        <v>119.8</v>
      </c>
      <c r="X1048" s="1768">
        <v>119.8</v>
      </c>
      <c r="Y1048" s="1784">
        <v>617002</v>
      </c>
      <c r="Z1048" s="1770">
        <v>42748</v>
      </c>
      <c r="AA1048" s="1843" t="s">
        <v>104</v>
      </c>
      <c r="AB1048" s="1780"/>
      <c r="AC1048" s="1762"/>
      <c r="AE1048" s="1762"/>
      <c r="AF1048" s="1762"/>
      <c r="AG1048" s="1762"/>
      <c r="AH1048" s="1780"/>
      <c r="AK1048" s="1780"/>
      <c r="AL1048" s="1780"/>
      <c r="AM1048" s="1762"/>
      <c r="AP1048" s="1762"/>
      <c r="AQ1048" s="1762"/>
      <c r="AR1048" s="1780"/>
      <c r="AS1048" s="1780"/>
      <c r="AT1048" s="1780"/>
      <c r="AU1048" s="1780"/>
      <c r="AV1048" s="1780"/>
      <c r="AW1048" s="1762"/>
      <c r="AZ1048" s="1762"/>
      <c r="BA1048" s="1762"/>
    </row>
    <row r="1049" spans="1:53" x14ac:dyDescent="0.25">
      <c r="A1049" s="1866">
        <v>2016742</v>
      </c>
      <c r="C1049" s="1953" t="s">
        <v>2165</v>
      </c>
      <c r="D1049" s="1762" t="s">
        <v>26</v>
      </c>
      <c r="E1049" s="1762">
        <v>0</v>
      </c>
      <c r="F1049" s="1762">
        <v>2</v>
      </c>
      <c r="G1049" s="1762">
        <v>0</v>
      </c>
      <c r="H1049" s="1762">
        <v>2</v>
      </c>
      <c r="I1049" s="1783">
        <v>1</v>
      </c>
      <c r="J1049" s="1783">
        <v>1</v>
      </c>
      <c r="L1049" s="1764">
        <v>842.14</v>
      </c>
      <c r="N1049" s="1764">
        <f t="shared" si="215"/>
        <v>644.17999999999995</v>
      </c>
      <c r="O1049" s="1764">
        <v>435.2</v>
      </c>
      <c r="P1049" s="1850">
        <f t="shared" si="216"/>
        <v>0.67558756869198056</v>
      </c>
      <c r="Q1049" s="1764">
        <v>208.98</v>
      </c>
      <c r="R1049" s="1850">
        <f t="shared" si="217"/>
        <v>0.3244124313080195</v>
      </c>
      <c r="S1049" s="1807">
        <f t="shared" si="218"/>
        <v>8.3591999999999995</v>
      </c>
      <c r="U1049" s="1764">
        <f t="shared" si="219"/>
        <v>0</v>
      </c>
      <c r="V1049" s="1764">
        <f t="shared" si="220"/>
        <v>0</v>
      </c>
      <c r="W1049" s="1764">
        <f t="shared" si="214"/>
        <v>842.14</v>
      </c>
      <c r="X1049" s="1768">
        <v>842.14</v>
      </c>
      <c r="Y1049" s="1784">
        <v>616713</v>
      </c>
      <c r="Z1049" s="1770">
        <v>42711</v>
      </c>
      <c r="AA1049" s="1843" t="s">
        <v>104</v>
      </c>
      <c r="AB1049" s="1780"/>
      <c r="AC1049" s="1762"/>
      <c r="AE1049" s="1762"/>
      <c r="AF1049" s="1762"/>
      <c r="AG1049" s="1762"/>
      <c r="AH1049" s="1780"/>
      <c r="AK1049" s="1780"/>
      <c r="AL1049" s="1780"/>
      <c r="AM1049" s="1762"/>
      <c r="AP1049" s="1762"/>
      <c r="AQ1049" s="1762"/>
      <c r="AR1049" s="1780"/>
      <c r="AS1049" s="1780"/>
      <c r="AT1049" s="1780"/>
      <c r="AU1049" s="1780"/>
      <c r="AV1049" s="1780"/>
      <c r="AW1049" s="1762"/>
      <c r="AZ1049" s="1762"/>
      <c r="BA1049" s="1762"/>
    </row>
    <row r="1050" spans="1:53" x14ac:dyDescent="0.25">
      <c r="A1050" s="1866">
        <v>2016743</v>
      </c>
      <c r="B1050" s="1935"/>
      <c r="C1050" s="1935" t="s">
        <v>2167</v>
      </c>
      <c r="D1050" s="1936" t="s">
        <v>26</v>
      </c>
      <c r="E1050" s="1936">
        <v>0</v>
      </c>
      <c r="F1050" s="1936">
        <v>0</v>
      </c>
      <c r="G1050" s="1936">
        <v>0</v>
      </c>
      <c r="H1050" s="1936">
        <v>0</v>
      </c>
      <c r="I1050" s="1937">
        <v>1</v>
      </c>
      <c r="J1050" s="1937">
        <v>1</v>
      </c>
      <c r="K1050" s="1948"/>
      <c r="L1050" s="1938">
        <v>47.6</v>
      </c>
      <c r="M1050" s="1938"/>
      <c r="N1050" s="1938">
        <f t="shared" si="215"/>
        <v>16.3</v>
      </c>
      <c r="O1050" s="1938">
        <v>16.3</v>
      </c>
      <c r="P1050" s="1939">
        <f t="shared" si="216"/>
        <v>1</v>
      </c>
      <c r="Q1050" s="1938">
        <v>0</v>
      </c>
      <c r="R1050" s="1939">
        <f t="shared" si="217"/>
        <v>0</v>
      </c>
      <c r="S1050" s="1940">
        <f t="shared" si="218"/>
        <v>0</v>
      </c>
      <c r="T1050" s="1941"/>
      <c r="U1050" s="1938">
        <f t="shared" si="219"/>
        <v>0</v>
      </c>
      <c r="V1050" s="1938">
        <f t="shared" si="220"/>
        <v>0</v>
      </c>
      <c r="W1050" s="1764">
        <f t="shared" si="214"/>
        <v>47.6</v>
      </c>
      <c r="X1050" s="1768">
        <v>47.6</v>
      </c>
      <c r="Y1050" s="1784">
        <v>617061</v>
      </c>
      <c r="Z1050" s="1770">
        <v>42772</v>
      </c>
      <c r="AA1050" s="1843" t="s">
        <v>104</v>
      </c>
      <c r="AB1050" s="1780"/>
      <c r="AC1050" s="1762"/>
      <c r="AE1050" s="1762"/>
      <c r="AF1050" s="1762"/>
      <c r="AG1050" s="1762"/>
      <c r="AH1050" s="1780"/>
      <c r="AK1050" s="1780"/>
      <c r="AL1050" s="1780"/>
      <c r="AM1050" s="1762"/>
      <c r="AP1050" s="1762"/>
      <c r="AQ1050" s="1762"/>
      <c r="AR1050" s="1780"/>
      <c r="AS1050" s="1780"/>
      <c r="AT1050" s="1780"/>
      <c r="AU1050" s="1780"/>
      <c r="AV1050" s="1780"/>
      <c r="AW1050" s="1762"/>
      <c r="AZ1050" s="1762"/>
      <c r="BA1050" s="1762"/>
    </row>
    <row r="1051" spans="1:53" x14ac:dyDescent="0.25">
      <c r="A1051" s="1866">
        <v>2016745</v>
      </c>
      <c r="C1051" s="1782" t="s">
        <v>2170</v>
      </c>
      <c r="D1051" s="1762" t="s">
        <v>26</v>
      </c>
      <c r="E1051" s="1762">
        <v>1</v>
      </c>
      <c r="F1051" s="1762">
        <v>9</v>
      </c>
      <c r="G1051" s="1762">
        <v>5</v>
      </c>
      <c r="H1051" s="1762">
        <v>3</v>
      </c>
      <c r="I1051" s="1783">
        <v>1</v>
      </c>
      <c r="J1051" s="1783">
        <v>1</v>
      </c>
      <c r="L1051" s="1764">
        <v>180.9</v>
      </c>
      <c r="N1051" s="1764">
        <f>O1051+Q1051</f>
        <v>82.95</v>
      </c>
      <c r="O1051" s="1764">
        <v>82.95</v>
      </c>
      <c r="P1051" s="1850">
        <f>IF(N1051&lt;=0,"",O1051/N1051)</f>
        <v>1</v>
      </c>
      <c r="Q1051" s="1764">
        <v>0</v>
      </c>
      <c r="R1051" s="1850">
        <f>IF(N1051&lt;=0,"",Q1051/N1051)</f>
        <v>0</v>
      </c>
      <c r="S1051" s="1807">
        <f>Q1051/$S$1</f>
        <v>0</v>
      </c>
      <c r="U1051" s="1764">
        <f>((1-I1051)*O1051)+((1-J1051)*Q1051)</f>
        <v>0</v>
      </c>
      <c r="V1051" s="1764">
        <f>L1051-W1051</f>
        <v>0</v>
      </c>
      <c r="W1051" s="1764">
        <f t="shared" si="214"/>
        <v>180.9</v>
      </c>
      <c r="X1051" s="1768">
        <v>180.9</v>
      </c>
      <c r="Y1051" s="1784">
        <v>617003</v>
      </c>
      <c r="Z1051" s="1770">
        <v>42748</v>
      </c>
      <c r="AA1051" s="1843" t="s">
        <v>104</v>
      </c>
      <c r="AB1051" s="1780"/>
      <c r="AC1051" s="1762"/>
      <c r="AE1051" s="1762"/>
      <c r="AF1051" s="1762"/>
      <c r="AG1051" s="1762"/>
      <c r="AH1051" s="1780"/>
      <c r="AK1051" s="1780"/>
      <c r="AL1051" s="1780"/>
      <c r="AM1051" s="1762"/>
      <c r="AP1051" s="1762"/>
      <c r="AQ1051" s="1762"/>
      <c r="AR1051" s="1780"/>
      <c r="AS1051" s="1780"/>
      <c r="AT1051" s="1780"/>
      <c r="AU1051" s="1780"/>
      <c r="AV1051" s="1780"/>
      <c r="AW1051" s="1762"/>
      <c r="AZ1051" s="1762"/>
      <c r="BA1051" s="1762"/>
    </row>
    <row r="1052" spans="1:53" x14ac:dyDescent="0.25">
      <c r="A1052" s="1866">
        <v>2016746</v>
      </c>
      <c r="C1052" s="1782">
        <v>601617</v>
      </c>
      <c r="D1052" s="1762" t="s">
        <v>26</v>
      </c>
      <c r="E1052" s="1762">
        <v>1</v>
      </c>
      <c r="F1052" s="1762">
        <v>9</v>
      </c>
      <c r="G1052" s="1762">
        <v>5</v>
      </c>
      <c r="H1052" s="1762">
        <v>3</v>
      </c>
      <c r="I1052" s="1783">
        <v>1</v>
      </c>
      <c r="J1052" s="1783">
        <v>1</v>
      </c>
      <c r="L1052" s="1764">
        <v>2760.07</v>
      </c>
      <c r="N1052" s="1764">
        <f>O1052+Q1052</f>
        <v>1872.94</v>
      </c>
      <c r="O1052" s="1764">
        <v>1391.77</v>
      </c>
      <c r="P1052" s="1850">
        <f>IF(N1052&lt;=0,"",O1052/N1052)</f>
        <v>0.74309374566190056</v>
      </c>
      <c r="Q1052" s="1764">
        <v>481.17</v>
      </c>
      <c r="R1052" s="1850">
        <f>IF(N1052&lt;=0,"",Q1052/N1052)</f>
        <v>0.25690625433809944</v>
      </c>
      <c r="S1052" s="1807">
        <f>Q1052/$S$1</f>
        <v>19.2468</v>
      </c>
      <c r="U1052" s="1764">
        <f>((1-I1052)*O1052)+((1-J1052)*Q1052)</f>
        <v>0</v>
      </c>
      <c r="V1052" s="1764">
        <f>L1052-W1052</f>
        <v>0</v>
      </c>
      <c r="W1052" s="1764">
        <f t="shared" si="214"/>
        <v>2760.07</v>
      </c>
      <c r="X1052" s="1768">
        <v>2760.07</v>
      </c>
      <c r="Y1052" s="1784">
        <v>616714</v>
      </c>
      <c r="Z1052" s="1770">
        <v>42711</v>
      </c>
      <c r="AA1052" s="1843" t="s">
        <v>104</v>
      </c>
      <c r="AB1052" s="1780"/>
      <c r="AC1052" s="1762"/>
      <c r="AE1052" s="1762"/>
      <c r="AF1052" s="1762"/>
      <c r="AG1052" s="1762"/>
      <c r="AH1052" s="1780"/>
      <c r="AK1052" s="1780"/>
      <c r="AL1052" s="1780"/>
      <c r="AM1052" s="1762"/>
      <c r="AP1052" s="1762"/>
      <c r="AQ1052" s="1762"/>
      <c r="AR1052" s="1780"/>
      <c r="AS1052" s="1780"/>
      <c r="AT1052" s="1780"/>
      <c r="AU1052" s="1780"/>
      <c r="AV1052" s="1780"/>
      <c r="AW1052" s="1762"/>
      <c r="AZ1052" s="1762"/>
      <c r="BA1052" s="1762"/>
    </row>
    <row r="1053" spans="1:53" x14ac:dyDescent="0.25">
      <c r="A1053" s="1866">
        <v>2016747</v>
      </c>
      <c r="C1053" s="1782">
        <v>601717</v>
      </c>
      <c r="D1053" s="1762" t="s">
        <v>26</v>
      </c>
      <c r="E1053" s="1762">
        <v>1</v>
      </c>
      <c r="F1053" s="1762">
        <v>9</v>
      </c>
      <c r="G1053" s="1762">
        <v>5</v>
      </c>
      <c r="H1053" s="1762">
        <v>3</v>
      </c>
      <c r="I1053" s="1783">
        <v>1</v>
      </c>
      <c r="J1053" s="1783">
        <v>1</v>
      </c>
      <c r="L1053" s="1764">
        <v>2760.07</v>
      </c>
      <c r="N1053" s="1764">
        <f>O1053+Q1053</f>
        <v>1872.94</v>
      </c>
      <c r="O1053" s="1764">
        <v>1391.77</v>
      </c>
      <c r="P1053" s="1850">
        <f>IF(N1053&lt;=0,"",O1053/N1053)</f>
        <v>0.74309374566190056</v>
      </c>
      <c r="Q1053" s="1764">
        <v>481.17</v>
      </c>
      <c r="R1053" s="1850">
        <f>IF(N1053&lt;=0,"",Q1053/N1053)</f>
        <v>0.25690625433809944</v>
      </c>
      <c r="S1053" s="1807">
        <f>Q1053/$S$1</f>
        <v>19.2468</v>
      </c>
      <c r="U1053" s="1764">
        <f>((1-I1053)*O1053)+((1-J1053)*Q1053)</f>
        <v>0</v>
      </c>
      <c r="V1053" s="1764">
        <f>L1053-W1053</f>
        <v>0</v>
      </c>
      <c r="W1053" s="1764">
        <f t="shared" si="214"/>
        <v>2760.07</v>
      </c>
      <c r="X1053" s="1768">
        <v>2760.07</v>
      </c>
      <c r="Y1053" s="1784">
        <v>616715</v>
      </c>
      <c r="Z1053" s="1770">
        <v>42711</v>
      </c>
      <c r="AA1053" s="1843" t="s">
        <v>104</v>
      </c>
      <c r="AB1053" s="1780"/>
      <c r="AC1053" s="1762"/>
      <c r="AE1053" s="1762"/>
      <c r="AF1053" s="1762"/>
      <c r="AG1053" s="1762"/>
      <c r="AH1053" s="1780"/>
      <c r="AK1053" s="1780"/>
      <c r="AL1053" s="1780"/>
      <c r="AM1053" s="1762"/>
      <c r="AP1053" s="1762"/>
      <c r="AQ1053" s="1762"/>
      <c r="AR1053" s="1780"/>
      <c r="AS1053" s="1780"/>
      <c r="AT1053" s="1780"/>
      <c r="AU1053" s="1780"/>
      <c r="AV1053" s="1780"/>
      <c r="AW1053" s="1762"/>
      <c r="AZ1053" s="1762"/>
      <c r="BA1053" s="1762"/>
    </row>
    <row r="1054" spans="1:53" x14ac:dyDescent="0.25">
      <c r="A1054" s="1866">
        <v>2016748</v>
      </c>
      <c r="C1054" s="1782">
        <v>601817</v>
      </c>
      <c r="D1054" s="1762" t="s">
        <v>26</v>
      </c>
      <c r="E1054" s="1762">
        <v>1</v>
      </c>
      <c r="F1054" s="1762">
        <v>9</v>
      </c>
      <c r="G1054" s="1762">
        <v>5</v>
      </c>
      <c r="H1054" s="1762">
        <v>3</v>
      </c>
      <c r="I1054" s="1783">
        <v>1</v>
      </c>
      <c r="J1054" s="1783">
        <v>1</v>
      </c>
      <c r="L1054" s="1764">
        <v>2760.07</v>
      </c>
      <c r="N1054" s="1764">
        <f>O1054+Q1054</f>
        <v>1872.94</v>
      </c>
      <c r="O1054" s="1764">
        <v>1391.77</v>
      </c>
      <c r="P1054" s="1850">
        <f>IF(N1054&lt;=0,"",O1054/N1054)</f>
        <v>0.74309374566190056</v>
      </c>
      <c r="Q1054" s="1764">
        <v>481.17</v>
      </c>
      <c r="R1054" s="1850">
        <f>IF(N1054&lt;=0,"",Q1054/N1054)</f>
        <v>0.25690625433809944</v>
      </c>
      <c r="S1054" s="1807">
        <f>Q1054/$S$1</f>
        <v>19.2468</v>
      </c>
      <c r="U1054" s="1764">
        <f>((1-I1054)*O1054)+((1-J1054)*Q1054)</f>
        <v>0</v>
      </c>
      <c r="V1054" s="1764">
        <f>L1054-W1054</f>
        <v>0</v>
      </c>
      <c r="W1054" s="1764">
        <f t="shared" si="214"/>
        <v>2760.07</v>
      </c>
      <c r="X1054" s="1768">
        <v>2760.07</v>
      </c>
      <c r="Y1054" s="1784">
        <v>616716</v>
      </c>
      <c r="Z1054" s="1770">
        <v>42711</v>
      </c>
      <c r="AA1054" s="1843" t="s">
        <v>104</v>
      </c>
      <c r="AB1054" s="1843"/>
      <c r="AG1054" s="1762"/>
      <c r="AH1054" s="1780"/>
      <c r="AK1054" s="1780"/>
      <c r="AL1054" s="1780"/>
      <c r="AM1054" s="1762"/>
      <c r="AP1054" s="1762"/>
      <c r="AQ1054" s="1762"/>
      <c r="AR1054" s="1780"/>
      <c r="AS1054" s="1780"/>
      <c r="AT1054" s="1780"/>
      <c r="AU1054" s="1780"/>
      <c r="AV1054" s="1780"/>
      <c r="AW1054" s="1762"/>
      <c r="AZ1054" s="1762"/>
      <c r="BA1054" s="1762"/>
    </row>
    <row r="1055" spans="1:53" x14ac:dyDescent="0.25">
      <c r="A1055" s="1866">
        <v>2016749</v>
      </c>
      <c r="C1055" s="1782">
        <v>601817</v>
      </c>
      <c r="D1055" s="1762" t="s">
        <v>26</v>
      </c>
      <c r="E1055" s="1762">
        <v>1</v>
      </c>
      <c r="F1055" s="1762">
        <v>9</v>
      </c>
      <c r="G1055" s="1762">
        <v>5</v>
      </c>
      <c r="H1055" s="1762">
        <v>3</v>
      </c>
      <c r="I1055" s="1783">
        <v>1</v>
      </c>
      <c r="J1055" s="1783">
        <v>1</v>
      </c>
      <c r="L1055" s="1764">
        <v>2760.07</v>
      </c>
      <c r="N1055" s="1764">
        <f>O1055+Q1055</f>
        <v>1872.94</v>
      </c>
      <c r="O1055" s="1764">
        <v>1391.77</v>
      </c>
      <c r="P1055" s="1850">
        <f>IF(N1055&lt;=0,"",O1055/N1055)</f>
        <v>0.74309374566190056</v>
      </c>
      <c r="Q1055" s="1764">
        <v>481.17</v>
      </c>
      <c r="R1055" s="1850">
        <f>IF(N1055&lt;=0,"",Q1055/N1055)</f>
        <v>0.25690625433809944</v>
      </c>
      <c r="S1055" s="1807">
        <f>Q1055/$S$1</f>
        <v>19.2468</v>
      </c>
      <c r="U1055" s="1764">
        <f>((1-I1055)*O1055)+((1-J1055)*Q1055)</f>
        <v>0</v>
      </c>
      <c r="V1055" s="1764">
        <f>L1055-W1055</f>
        <v>0</v>
      </c>
      <c r="W1055" s="1764">
        <f t="shared" si="214"/>
        <v>2760.07</v>
      </c>
      <c r="X1055" s="1768">
        <v>2760.07</v>
      </c>
      <c r="Y1055" s="1784">
        <v>616717</v>
      </c>
      <c r="Z1055" s="1770">
        <v>42711</v>
      </c>
      <c r="AA1055" s="1843" t="s">
        <v>104</v>
      </c>
      <c r="AB1055" s="1843"/>
      <c r="AG1055" s="1762"/>
      <c r="AH1055" s="1780"/>
      <c r="AK1055" s="1780"/>
      <c r="AL1055" s="1780"/>
      <c r="AM1055" s="1762"/>
      <c r="AP1055" s="1762"/>
      <c r="AQ1055" s="1762"/>
      <c r="AR1055" s="1780"/>
      <c r="AS1055" s="1780"/>
      <c r="AT1055" s="1780"/>
      <c r="AU1055" s="1780"/>
      <c r="AV1055" s="1780"/>
      <c r="AW1055" s="1762"/>
      <c r="AZ1055" s="1762"/>
      <c r="BA1055" s="1762"/>
    </row>
    <row r="1056" spans="1:53" x14ac:dyDescent="0.25">
      <c r="A1056" s="1866">
        <v>2016750</v>
      </c>
      <c r="C1056" s="1782" t="s">
        <v>2172</v>
      </c>
      <c r="D1056" s="1762" t="s">
        <v>26</v>
      </c>
      <c r="E1056" s="1762">
        <v>0</v>
      </c>
      <c r="F1056" s="1762">
        <v>0</v>
      </c>
      <c r="G1056" s="1762">
        <v>0</v>
      </c>
      <c r="H1056" s="1762">
        <v>0</v>
      </c>
      <c r="I1056" s="1783">
        <v>1</v>
      </c>
      <c r="J1056" s="1783">
        <v>1</v>
      </c>
      <c r="L1056" s="1764">
        <v>60</v>
      </c>
      <c r="N1056" s="1764">
        <f t="shared" si="215"/>
        <v>22.51</v>
      </c>
      <c r="O1056" s="1764">
        <v>22.51</v>
      </c>
      <c r="P1056" s="1850">
        <f t="shared" si="216"/>
        <v>1</v>
      </c>
      <c r="Q1056" s="1764">
        <v>0</v>
      </c>
      <c r="R1056" s="1850">
        <f t="shared" si="217"/>
        <v>0</v>
      </c>
      <c r="S1056" s="1807">
        <f t="shared" si="218"/>
        <v>0</v>
      </c>
      <c r="U1056" s="1764">
        <f t="shared" si="219"/>
        <v>0</v>
      </c>
      <c r="V1056" s="1764">
        <f t="shared" si="220"/>
        <v>0</v>
      </c>
      <c r="W1056" s="1764">
        <f t="shared" si="214"/>
        <v>60</v>
      </c>
      <c r="X1056" s="1768">
        <v>60</v>
      </c>
      <c r="Y1056" s="1784">
        <v>617004</v>
      </c>
      <c r="Z1056" s="1770">
        <v>42748</v>
      </c>
      <c r="AA1056" s="1843" t="s">
        <v>104</v>
      </c>
      <c r="AB1056" s="1843"/>
      <c r="AG1056" s="1762"/>
      <c r="AH1056" s="1780"/>
      <c r="AK1056" s="1780"/>
      <c r="AL1056" s="1780"/>
      <c r="AM1056" s="1762"/>
      <c r="AP1056" s="1762"/>
      <c r="AQ1056" s="1762"/>
      <c r="AR1056" s="1780"/>
      <c r="AS1056" s="1780"/>
      <c r="AT1056" s="1780"/>
      <c r="AU1056" s="1780"/>
      <c r="AV1056" s="1780"/>
      <c r="AW1056" s="1762"/>
      <c r="AZ1056" s="1762"/>
      <c r="BA1056" s="1762"/>
    </row>
    <row r="1057" spans="1:53" x14ac:dyDescent="0.25">
      <c r="A1057" s="1866">
        <v>2016751</v>
      </c>
      <c r="C1057" s="1782" t="s">
        <v>2173</v>
      </c>
      <c r="D1057" s="1762" t="s">
        <v>26</v>
      </c>
      <c r="E1057" s="1762">
        <v>0</v>
      </c>
      <c r="F1057" s="1762">
        <v>0</v>
      </c>
      <c r="G1057" s="1762">
        <v>0</v>
      </c>
      <c r="H1057" s="1762">
        <v>0</v>
      </c>
      <c r="I1057" s="1783">
        <v>1</v>
      </c>
      <c r="J1057" s="1783">
        <v>1</v>
      </c>
      <c r="L1057" s="1764">
        <v>442.6</v>
      </c>
      <c r="N1057" s="1764">
        <f>O1057+Q1057</f>
        <v>221.3</v>
      </c>
      <c r="O1057" s="1764">
        <v>208.8</v>
      </c>
      <c r="P1057" s="1850">
        <f>IF(N1057&lt;=0,"",O1057/N1057)</f>
        <v>0.94351558969724358</v>
      </c>
      <c r="Q1057" s="1764">
        <v>12.5</v>
      </c>
      <c r="R1057" s="1850">
        <f>IF(N1057&lt;=0,"",Q1057/N1057)</f>
        <v>5.6484410302756437E-2</v>
      </c>
      <c r="S1057" s="1807">
        <f>Q1057/$S$1</f>
        <v>0.5</v>
      </c>
      <c r="U1057" s="1764">
        <f>((1-I1057)*O1057)+((1-J1057)*Q1057)</f>
        <v>0</v>
      </c>
      <c r="V1057" s="1764">
        <f>L1057-W1057</f>
        <v>0</v>
      </c>
      <c r="W1057" s="1764">
        <f t="shared" si="214"/>
        <v>442.6</v>
      </c>
      <c r="X1057" s="1768">
        <v>442.6</v>
      </c>
      <c r="Y1057" s="1784">
        <v>617005</v>
      </c>
      <c r="Z1057" s="1770">
        <v>42748</v>
      </c>
      <c r="AA1057" s="1843" t="s">
        <v>104</v>
      </c>
      <c r="AB1057" s="1843"/>
      <c r="AG1057" s="1762"/>
      <c r="AH1057" s="1780"/>
      <c r="AK1057" s="1780"/>
      <c r="AL1057" s="1780"/>
      <c r="AM1057" s="1762"/>
      <c r="AP1057" s="1762"/>
      <c r="AQ1057" s="1762"/>
      <c r="AR1057" s="1780"/>
      <c r="AS1057" s="1780"/>
      <c r="AT1057" s="1780"/>
      <c r="AU1057" s="1780"/>
      <c r="AV1057" s="1780"/>
      <c r="AW1057" s="1762"/>
      <c r="AZ1057" s="1762"/>
      <c r="BA1057" s="1762"/>
    </row>
    <row r="1058" spans="1:53" x14ac:dyDescent="0.25">
      <c r="A1058" s="1866">
        <v>2016752</v>
      </c>
      <c r="C1058" s="1782">
        <v>615617</v>
      </c>
      <c r="D1058" s="1762" t="s">
        <v>26</v>
      </c>
      <c r="E1058" s="1762">
        <v>1</v>
      </c>
      <c r="F1058" s="1762">
        <v>10</v>
      </c>
      <c r="G1058" s="1762">
        <v>5</v>
      </c>
      <c r="H1058" s="1762">
        <v>3</v>
      </c>
      <c r="I1058" s="1783">
        <v>1</v>
      </c>
      <c r="J1058" s="1783">
        <v>1</v>
      </c>
      <c r="L1058" s="1764">
        <v>3281.06</v>
      </c>
      <c r="N1058" s="1764">
        <f t="shared" si="215"/>
        <v>2029.9</v>
      </c>
      <c r="O1058" s="1764">
        <v>1498.25</v>
      </c>
      <c r="P1058" s="1850">
        <f t="shared" si="216"/>
        <v>0.73809054633233162</v>
      </c>
      <c r="Q1058" s="1764">
        <v>531.65</v>
      </c>
      <c r="R1058" s="1850">
        <f t="shared" si="217"/>
        <v>0.26190945366766832</v>
      </c>
      <c r="S1058" s="1807">
        <f t="shared" si="218"/>
        <v>21.265999999999998</v>
      </c>
      <c r="U1058" s="1764">
        <f t="shared" si="219"/>
        <v>0</v>
      </c>
      <c r="V1058" s="1764">
        <f t="shared" si="220"/>
        <v>0</v>
      </c>
      <c r="W1058" s="1764">
        <f t="shared" si="214"/>
        <v>3281.06</v>
      </c>
      <c r="X1058" s="1768">
        <v>3281.06</v>
      </c>
      <c r="Y1058" s="1784">
        <v>616718</v>
      </c>
      <c r="Z1058" s="1770">
        <v>42711</v>
      </c>
      <c r="AA1058" s="1843" t="s">
        <v>104</v>
      </c>
      <c r="AB1058" s="1843"/>
      <c r="AG1058" s="1762"/>
      <c r="AH1058" s="1780"/>
      <c r="AK1058" s="1780"/>
      <c r="AL1058" s="1780"/>
      <c r="AM1058" s="1762"/>
      <c r="AP1058" s="1762"/>
      <c r="AQ1058" s="1762"/>
      <c r="AR1058" s="1780"/>
      <c r="AS1058" s="1780"/>
      <c r="AT1058" s="1780"/>
      <c r="AU1058" s="1780"/>
      <c r="AV1058" s="1780"/>
      <c r="AW1058" s="1762"/>
      <c r="AZ1058" s="1762"/>
      <c r="BA1058" s="1762"/>
    </row>
    <row r="1059" spans="1:53" x14ac:dyDescent="0.25">
      <c r="A1059" s="1866">
        <v>2016753</v>
      </c>
      <c r="C1059" s="1782" t="s">
        <v>2176</v>
      </c>
      <c r="D1059" s="1762" t="s">
        <v>26</v>
      </c>
      <c r="E1059" s="1762">
        <v>0</v>
      </c>
      <c r="F1059" s="1762">
        <v>0</v>
      </c>
      <c r="G1059" s="1762">
        <v>0</v>
      </c>
      <c r="H1059" s="1762">
        <v>0</v>
      </c>
      <c r="I1059" s="1783">
        <v>1</v>
      </c>
      <c r="J1059" s="1783">
        <v>1</v>
      </c>
      <c r="L1059" s="1764">
        <v>805</v>
      </c>
      <c r="N1059" s="1764">
        <f t="shared" si="215"/>
        <v>406</v>
      </c>
      <c r="O1059" s="1764">
        <v>325</v>
      </c>
      <c r="P1059" s="1850">
        <f t="shared" si="216"/>
        <v>0.80049261083743839</v>
      </c>
      <c r="Q1059" s="1764">
        <v>81</v>
      </c>
      <c r="R1059" s="1850">
        <f t="shared" si="217"/>
        <v>0.19950738916256158</v>
      </c>
      <c r="S1059" s="1807">
        <f t="shared" si="218"/>
        <v>3.24</v>
      </c>
      <c r="U1059" s="1764">
        <f t="shared" si="219"/>
        <v>0</v>
      </c>
      <c r="V1059" s="1764">
        <f t="shared" si="220"/>
        <v>0</v>
      </c>
      <c r="W1059" s="1764">
        <f t="shared" si="214"/>
        <v>805</v>
      </c>
      <c r="X1059" s="1768">
        <v>805</v>
      </c>
      <c r="Y1059" s="1784">
        <v>616042</v>
      </c>
      <c r="Z1059" s="1770">
        <v>42755</v>
      </c>
      <c r="AA1059" s="1843" t="s">
        <v>104</v>
      </c>
      <c r="AB1059" s="1843"/>
      <c r="AG1059" s="1762"/>
      <c r="AH1059" s="1780"/>
      <c r="AK1059" s="1780"/>
      <c r="AL1059" s="1780"/>
      <c r="AM1059" s="1762"/>
      <c r="AP1059" s="1762"/>
      <c r="AQ1059" s="1762"/>
      <c r="AR1059" s="1780"/>
      <c r="AS1059" s="1780"/>
      <c r="AT1059" s="1780"/>
      <c r="AU1059" s="1780"/>
      <c r="AV1059" s="1780"/>
      <c r="AW1059" s="1762"/>
      <c r="AZ1059" s="1762"/>
      <c r="BA1059" s="1762"/>
    </row>
    <row r="1060" spans="1:53" x14ac:dyDescent="0.25">
      <c r="A1060" s="1781">
        <v>2016754</v>
      </c>
      <c r="B1060" s="1921"/>
      <c r="C1060" s="1921" t="s">
        <v>2177</v>
      </c>
      <c r="D1060" s="1922" t="s">
        <v>1330</v>
      </c>
      <c r="E1060" s="1922">
        <v>1</v>
      </c>
      <c r="F1060" s="1922">
        <v>1</v>
      </c>
      <c r="G1060" s="1922">
        <v>0</v>
      </c>
      <c r="H1060" s="1922">
        <v>1</v>
      </c>
      <c r="I1060" s="1923">
        <v>0</v>
      </c>
      <c r="J1060" s="1923">
        <v>0</v>
      </c>
      <c r="K1060" s="1952"/>
      <c r="L1060" s="1924">
        <v>599.22</v>
      </c>
      <c r="M1060" s="1924"/>
      <c r="N1060" s="1924">
        <f t="shared" si="215"/>
        <v>0</v>
      </c>
      <c r="O1060" s="1924">
        <v>0</v>
      </c>
      <c r="P1060" s="1925" t="str">
        <f t="shared" si="216"/>
        <v/>
      </c>
      <c r="Q1060" s="1924">
        <v>0</v>
      </c>
      <c r="R1060" s="1925" t="str">
        <f t="shared" si="217"/>
        <v/>
      </c>
      <c r="S1060" s="1926">
        <f t="shared" si="218"/>
        <v>0</v>
      </c>
      <c r="T1060" s="1927"/>
      <c r="U1060" s="1924">
        <f t="shared" si="219"/>
        <v>0</v>
      </c>
      <c r="V1060" s="1924">
        <f t="shared" si="220"/>
        <v>599.22</v>
      </c>
      <c r="W1060" s="1764">
        <f t="shared" si="214"/>
        <v>0</v>
      </c>
      <c r="X1060" s="1768"/>
      <c r="Y1060" s="1784"/>
      <c r="Z1060" s="1770"/>
      <c r="AA1060" s="1843"/>
      <c r="AB1060" s="1843"/>
      <c r="AG1060" s="1762"/>
      <c r="AH1060" s="1780"/>
      <c r="AK1060" s="1780"/>
      <c r="AL1060" s="1780"/>
      <c r="AM1060" s="1762"/>
      <c r="AP1060" s="1762"/>
      <c r="AQ1060" s="1762"/>
      <c r="AR1060" s="1780"/>
      <c r="AS1060" s="1780"/>
      <c r="AT1060" s="1780"/>
      <c r="AU1060" s="1780"/>
      <c r="AV1060" s="1780"/>
      <c r="AW1060" s="1762"/>
      <c r="AZ1060" s="1762"/>
      <c r="BA1060" s="1762"/>
    </row>
    <row r="1061" spans="1:53" x14ac:dyDescent="0.25">
      <c r="A1061" s="1866">
        <v>2016755</v>
      </c>
      <c r="C1061" s="1782" t="s">
        <v>2179</v>
      </c>
      <c r="D1061" s="1762" t="s">
        <v>26</v>
      </c>
      <c r="E1061" s="1762">
        <v>1</v>
      </c>
      <c r="F1061" s="1762">
        <v>2</v>
      </c>
      <c r="G1061" s="1762">
        <v>1</v>
      </c>
      <c r="H1061" s="1762">
        <v>1</v>
      </c>
      <c r="I1061" s="1783">
        <v>1</v>
      </c>
      <c r="J1061" s="1783">
        <v>1</v>
      </c>
      <c r="L1061" s="1764">
        <v>537.12</v>
      </c>
      <c r="N1061" s="1764">
        <f t="shared" si="215"/>
        <v>423.03000000000003</v>
      </c>
      <c r="O1061" s="1764">
        <v>284.47000000000003</v>
      </c>
      <c r="P1061" s="1850">
        <f t="shared" si="216"/>
        <v>0.67245821809327944</v>
      </c>
      <c r="Q1061" s="1764">
        <v>138.56</v>
      </c>
      <c r="R1061" s="1850">
        <f t="shared" si="217"/>
        <v>0.32754178190672056</v>
      </c>
      <c r="S1061" s="1807">
        <f t="shared" si="218"/>
        <v>5.5423999999999998</v>
      </c>
      <c r="U1061" s="1764">
        <f t="shared" si="219"/>
        <v>0</v>
      </c>
      <c r="V1061" s="1764">
        <f t="shared" si="220"/>
        <v>0</v>
      </c>
      <c r="W1061" s="1764">
        <f t="shared" si="214"/>
        <v>537.12</v>
      </c>
      <c r="X1061" s="1768">
        <v>537.12</v>
      </c>
      <c r="Y1061" s="1784">
        <v>616719</v>
      </c>
      <c r="Z1061" s="1770">
        <v>42711</v>
      </c>
      <c r="AA1061" s="1843" t="s">
        <v>104</v>
      </c>
      <c r="AB1061" s="1843"/>
      <c r="AG1061" s="1762"/>
      <c r="AH1061" s="1780"/>
      <c r="AK1061" s="1780"/>
      <c r="AL1061" s="1780"/>
      <c r="AM1061" s="1762"/>
      <c r="AP1061" s="1762"/>
      <c r="AQ1061" s="1762"/>
      <c r="AR1061" s="1780"/>
      <c r="AS1061" s="1780"/>
      <c r="AT1061" s="1780"/>
      <c r="AU1061" s="1780"/>
      <c r="AV1061" s="1780"/>
      <c r="AW1061" s="1762"/>
      <c r="AZ1061" s="1762"/>
      <c r="BA1061" s="1762"/>
    </row>
    <row r="1062" spans="1:53" x14ac:dyDescent="0.25">
      <c r="A1062" s="1866">
        <v>2016756</v>
      </c>
      <c r="C1062" s="1782">
        <v>615417</v>
      </c>
      <c r="D1062" s="1762" t="s">
        <v>26</v>
      </c>
      <c r="E1062" s="1762">
        <v>1</v>
      </c>
      <c r="F1062" s="1762">
        <v>10</v>
      </c>
      <c r="G1062" s="1762">
        <v>6</v>
      </c>
      <c r="H1062" s="1762">
        <v>4</v>
      </c>
      <c r="I1062" s="1783">
        <v>1</v>
      </c>
      <c r="J1062" s="1783">
        <v>1</v>
      </c>
      <c r="L1062" s="1764">
        <v>3149.83</v>
      </c>
      <c r="N1062" s="1764">
        <f t="shared" si="215"/>
        <v>2141.0099999999998</v>
      </c>
      <c r="O1062" s="1764">
        <v>1646.55</v>
      </c>
      <c r="P1062" s="1850">
        <f t="shared" si="216"/>
        <v>0.76905292362016064</v>
      </c>
      <c r="Q1062" s="1764">
        <v>494.46</v>
      </c>
      <c r="R1062" s="1850">
        <f t="shared" si="217"/>
        <v>0.23094707637983944</v>
      </c>
      <c r="S1062" s="1807">
        <f t="shared" si="218"/>
        <v>19.778399999999998</v>
      </c>
      <c r="U1062" s="1764">
        <f t="shared" si="219"/>
        <v>0</v>
      </c>
      <c r="V1062" s="1764">
        <f t="shared" si="220"/>
        <v>0</v>
      </c>
      <c r="W1062" s="1764">
        <f t="shared" si="214"/>
        <v>3149.83</v>
      </c>
      <c r="X1062" s="1768">
        <v>3149.83</v>
      </c>
      <c r="Y1062" s="1784">
        <v>616720</v>
      </c>
      <c r="Z1062" s="1770">
        <v>42711</v>
      </c>
      <c r="AA1062" s="1843" t="s">
        <v>104</v>
      </c>
      <c r="AB1062" s="1843"/>
      <c r="AG1062" s="1762"/>
      <c r="AH1062" s="1780"/>
      <c r="AK1062" s="1780"/>
      <c r="AL1062" s="1780"/>
      <c r="AM1062" s="1762"/>
      <c r="AP1062" s="1762"/>
      <c r="AQ1062" s="1762"/>
      <c r="AR1062" s="1780"/>
      <c r="AS1062" s="1780"/>
      <c r="AT1062" s="1780"/>
      <c r="AU1062" s="1780"/>
      <c r="AV1062" s="1780"/>
      <c r="AW1062" s="1762"/>
      <c r="AZ1062" s="1762"/>
      <c r="BA1062" s="1762"/>
    </row>
    <row r="1063" spans="1:53" x14ac:dyDescent="0.25">
      <c r="A1063" s="1866">
        <v>2016757</v>
      </c>
      <c r="C1063" s="1782">
        <v>615717</v>
      </c>
      <c r="D1063" s="1762" t="s">
        <v>26</v>
      </c>
      <c r="E1063" s="1762">
        <v>1</v>
      </c>
      <c r="F1063" s="1762">
        <v>10</v>
      </c>
      <c r="G1063" s="1762">
        <v>5</v>
      </c>
      <c r="H1063" s="1762">
        <v>3</v>
      </c>
      <c r="I1063" s="1783">
        <v>1</v>
      </c>
      <c r="J1063" s="1783">
        <v>1</v>
      </c>
      <c r="L1063" s="1764">
        <v>3281.06</v>
      </c>
      <c r="N1063" s="1764">
        <f>O1063+Q1063</f>
        <v>2029.9</v>
      </c>
      <c r="O1063" s="1764">
        <v>1498.25</v>
      </c>
      <c r="P1063" s="1850">
        <f>IF(N1063&lt;=0,"",O1063/N1063)</f>
        <v>0.73809054633233162</v>
      </c>
      <c r="Q1063" s="1764">
        <v>531.65</v>
      </c>
      <c r="R1063" s="1850">
        <f>IF(N1063&lt;=0,"",Q1063/N1063)</f>
        <v>0.26190945366766832</v>
      </c>
      <c r="S1063" s="1807">
        <f>Q1063/$S$1</f>
        <v>21.265999999999998</v>
      </c>
      <c r="U1063" s="1764">
        <f>((1-I1063)*O1063)+((1-J1063)*Q1063)</f>
        <v>0</v>
      </c>
      <c r="V1063" s="1764">
        <f>L1063-W1063</f>
        <v>0</v>
      </c>
      <c r="W1063" s="1764">
        <f t="shared" si="214"/>
        <v>3281.06</v>
      </c>
      <c r="X1063" s="1768">
        <v>3281.06</v>
      </c>
      <c r="Y1063" s="1784">
        <v>616721</v>
      </c>
      <c r="Z1063" s="1770">
        <v>42711</v>
      </c>
      <c r="AA1063" s="1843" t="s">
        <v>104</v>
      </c>
      <c r="AB1063" s="1843"/>
      <c r="AG1063" s="1762"/>
      <c r="AH1063" s="1780"/>
      <c r="AK1063" s="1780"/>
      <c r="AL1063" s="1780"/>
      <c r="AM1063" s="1762"/>
      <c r="AP1063" s="1762"/>
      <c r="AQ1063" s="1762"/>
      <c r="AR1063" s="1780"/>
      <c r="AS1063" s="1780"/>
      <c r="AT1063" s="1780"/>
      <c r="AU1063" s="1780"/>
      <c r="AV1063" s="1780"/>
      <c r="AW1063" s="1762"/>
      <c r="AZ1063" s="1762"/>
      <c r="BA1063" s="1762"/>
    </row>
    <row r="1064" spans="1:53" x14ac:dyDescent="0.25">
      <c r="A1064" s="1866" t="s">
        <v>2183</v>
      </c>
      <c r="C1064" s="1782" t="s">
        <v>2182</v>
      </c>
      <c r="D1064" s="1762" t="s">
        <v>307</v>
      </c>
      <c r="E1064" s="1762">
        <v>0</v>
      </c>
      <c r="F1064" s="1762">
        <v>2</v>
      </c>
      <c r="G1064" s="1762">
        <v>3</v>
      </c>
      <c r="H1064" s="1762">
        <v>0</v>
      </c>
      <c r="I1064" s="1783">
        <v>1</v>
      </c>
      <c r="J1064" s="1783">
        <v>1</v>
      </c>
      <c r="L1064" s="1764">
        <v>570</v>
      </c>
      <c r="N1064" s="1764">
        <f t="shared" si="215"/>
        <v>473.5</v>
      </c>
      <c r="O1064" s="1764">
        <v>312.08</v>
      </c>
      <c r="P1064" s="1850">
        <f t="shared" si="216"/>
        <v>0.65909186906019002</v>
      </c>
      <c r="Q1064" s="1764">
        <v>161.41999999999999</v>
      </c>
      <c r="R1064" s="1850">
        <f t="shared" si="217"/>
        <v>0.34090813093980987</v>
      </c>
      <c r="S1064" s="1807">
        <f t="shared" si="218"/>
        <v>6.4567999999999994</v>
      </c>
      <c r="U1064" s="1764">
        <f t="shared" si="219"/>
        <v>0</v>
      </c>
      <c r="V1064" s="1764">
        <f t="shared" si="220"/>
        <v>0</v>
      </c>
      <c r="W1064" s="1764">
        <f t="shared" si="214"/>
        <v>570</v>
      </c>
      <c r="X1064" s="1768">
        <v>570</v>
      </c>
      <c r="Y1064" s="1784">
        <v>617037</v>
      </c>
      <c r="Z1064" s="1770">
        <v>42748</v>
      </c>
      <c r="AA1064" s="1843" t="s">
        <v>104</v>
      </c>
      <c r="AB1064" s="1843"/>
      <c r="AG1064" s="1762"/>
      <c r="AH1064" s="1780"/>
      <c r="AK1064" s="1780"/>
      <c r="AL1064" s="1780"/>
      <c r="AM1064" s="1762"/>
      <c r="AP1064" s="1762"/>
      <c r="AQ1064" s="1762"/>
      <c r="AR1064" s="1780"/>
      <c r="AS1064" s="1780"/>
      <c r="AT1064" s="1780"/>
      <c r="AU1064" s="1780"/>
      <c r="AV1064" s="1780"/>
      <c r="AW1064" s="1762"/>
      <c r="AZ1064" s="1762"/>
      <c r="BA1064" s="1762"/>
    </row>
    <row r="1065" spans="1:53" x14ac:dyDescent="0.25">
      <c r="A1065" s="1866">
        <v>2016759</v>
      </c>
      <c r="C1065" s="1782" t="s">
        <v>2184</v>
      </c>
      <c r="D1065" s="1762" t="s">
        <v>26</v>
      </c>
      <c r="E1065" s="1762">
        <v>6</v>
      </c>
      <c r="F1065" s="1762">
        <v>54</v>
      </c>
      <c r="G1065" s="1762">
        <v>30</v>
      </c>
      <c r="H1065" s="1762">
        <v>18</v>
      </c>
      <c r="I1065" s="1783">
        <v>1</v>
      </c>
      <c r="J1065" s="1783">
        <v>1</v>
      </c>
      <c r="L1065" s="1764">
        <v>17551.419999999998</v>
      </c>
      <c r="N1065" s="1764">
        <f t="shared" si="215"/>
        <v>11830.32</v>
      </c>
      <c r="O1065" s="1764">
        <v>8770.85</v>
      </c>
      <c r="P1065" s="1850">
        <f t="shared" si="216"/>
        <v>0.74138738428039141</v>
      </c>
      <c r="Q1065" s="1764">
        <v>3059.47</v>
      </c>
      <c r="R1065" s="1850">
        <f t="shared" si="217"/>
        <v>0.25861261571960859</v>
      </c>
      <c r="S1065" s="1807">
        <f t="shared" si="218"/>
        <v>122.3788</v>
      </c>
      <c r="U1065" s="1764">
        <f t="shared" si="219"/>
        <v>0</v>
      </c>
      <c r="V1065" s="1764">
        <f t="shared" si="220"/>
        <v>0</v>
      </c>
      <c r="W1065" s="1764">
        <f t="shared" si="214"/>
        <v>17551.419999999998</v>
      </c>
      <c r="X1065" s="1768">
        <v>17551.419999999998</v>
      </c>
      <c r="Y1065" s="1784">
        <v>616732</v>
      </c>
      <c r="Z1065" s="1770">
        <v>42713</v>
      </c>
      <c r="AA1065" s="1843" t="s">
        <v>104</v>
      </c>
      <c r="AB1065" s="1843"/>
      <c r="AG1065" s="1762"/>
      <c r="AH1065" s="1780"/>
      <c r="AK1065" s="1780"/>
      <c r="AL1065" s="1780"/>
      <c r="AM1065" s="1762"/>
      <c r="AP1065" s="1762"/>
      <c r="AQ1065" s="1762"/>
      <c r="AR1065" s="1780"/>
      <c r="AS1065" s="1780"/>
      <c r="AT1065" s="1780"/>
      <c r="AU1065" s="1780"/>
      <c r="AV1065" s="1780"/>
      <c r="AW1065" s="1762"/>
      <c r="AZ1065" s="1762"/>
      <c r="BA1065" s="1762"/>
    </row>
    <row r="1066" spans="1:53" x14ac:dyDescent="0.25">
      <c r="A1066" s="1866">
        <v>2016760</v>
      </c>
      <c r="C1066" s="1782" t="s">
        <v>2189</v>
      </c>
      <c r="D1066" s="1762" t="s">
        <v>1646</v>
      </c>
      <c r="E1066" s="1762">
        <v>0</v>
      </c>
      <c r="F1066" s="1762">
        <v>0</v>
      </c>
      <c r="G1066" s="1762">
        <v>0</v>
      </c>
      <c r="H1066" s="1762">
        <v>0</v>
      </c>
      <c r="I1066" s="1783">
        <v>1</v>
      </c>
      <c r="J1066" s="1783">
        <v>1</v>
      </c>
      <c r="L1066" s="1764">
        <v>316</v>
      </c>
      <c r="N1066" s="1764">
        <f t="shared" si="215"/>
        <v>0</v>
      </c>
      <c r="O1066" s="1764">
        <v>0</v>
      </c>
      <c r="P1066" s="1850" t="str">
        <f t="shared" si="216"/>
        <v/>
      </c>
      <c r="Q1066" s="1764">
        <v>0</v>
      </c>
      <c r="R1066" s="1850" t="str">
        <f t="shared" si="217"/>
        <v/>
      </c>
      <c r="S1066" s="1807">
        <f t="shared" si="218"/>
        <v>0</v>
      </c>
      <c r="U1066" s="1764">
        <f t="shared" si="219"/>
        <v>0</v>
      </c>
      <c r="V1066" s="1764">
        <f t="shared" si="220"/>
        <v>0</v>
      </c>
      <c r="W1066" s="1764">
        <f t="shared" si="214"/>
        <v>316</v>
      </c>
      <c r="X1066" s="1768">
        <v>316</v>
      </c>
      <c r="Y1066" s="1784">
        <v>616725</v>
      </c>
      <c r="Z1066" s="1770">
        <v>42711</v>
      </c>
      <c r="AA1066" s="1843" t="s">
        <v>104</v>
      </c>
      <c r="AB1066" s="1843"/>
      <c r="AG1066" s="1762"/>
      <c r="AH1066" s="1780"/>
      <c r="AK1066" s="1780"/>
      <c r="AL1066" s="1780"/>
      <c r="AM1066" s="1762"/>
      <c r="AP1066" s="1762"/>
      <c r="AQ1066" s="1762"/>
      <c r="AR1066" s="1780"/>
      <c r="AS1066" s="1780"/>
      <c r="AT1066" s="1780"/>
      <c r="AU1066" s="1780"/>
      <c r="AV1066" s="1780"/>
      <c r="AW1066" s="1762"/>
      <c r="AZ1066" s="1762"/>
      <c r="BA1066" s="1762"/>
    </row>
    <row r="1067" spans="1:53" x14ac:dyDescent="0.25">
      <c r="A1067" s="1866">
        <v>2016761</v>
      </c>
      <c r="C1067" s="1782" t="s">
        <v>2190</v>
      </c>
      <c r="D1067" s="1762" t="s">
        <v>26</v>
      </c>
      <c r="E1067" s="1762">
        <v>0</v>
      </c>
      <c r="F1067" s="1762">
        <v>2</v>
      </c>
      <c r="G1067" s="1762">
        <v>0</v>
      </c>
      <c r="H1067" s="1762">
        <v>0</v>
      </c>
      <c r="I1067" s="1783">
        <v>1</v>
      </c>
      <c r="J1067" s="1783">
        <v>1</v>
      </c>
      <c r="L1067" s="1764">
        <v>360</v>
      </c>
      <c r="N1067" s="1764">
        <f t="shared" si="215"/>
        <v>108.67</v>
      </c>
      <c r="O1067" s="1764">
        <v>69.61</v>
      </c>
      <c r="P1067" s="1850">
        <f t="shared" si="216"/>
        <v>0.64056317290880649</v>
      </c>
      <c r="Q1067" s="1764">
        <v>39.06</v>
      </c>
      <c r="R1067" s="1850">
        <f t="shared" si="217"/>
        <v>0.35943682709119351</v>
      </c>
      <c r="S1067" s="1807">
        <f t="shared" si="218"/>
        <v>1.5624</v>
      </c>
      <c r="U1067" s="1764">
        <f t="shared" si="219"/>
        <v>0</v>
      </c>
      <c r="V1067" s="1764">
        <f t="shared" si="220"/>
        <v>0</v>
      </c>
      <c r="W1067" s="1764">
        <f t="shared" si="214"/>
        <v>360</v>
      </c>
      <c r="X1067" s="1768">
        <v>360</v>
      </c>
      <c r="Y1067" s="1784">
        <v>617008</v>
      </c>
      <c r="Z1067" s="1770">
        <v>42748</v>
      </c>
      <c r="AA1067" s="1843" t="s">
        <v>104</v>
      </c>
      <c r="AB1067" s="1843"/>
      <c r="AG1067" s="1762"/>
      <c r="AH1067" s="1780"/>
      <c r="AK1067" s="1780"/>
      <c r="AL1067" s="1780"/>
      <c r="AM1067" s="1762"/>
      <c r="AP1067" s="1762"/>
      <c r="AQ1067" s="1762"/>
      <c r="AR1067" s="1780"/>
      <c r="AS1067" s="1780"/>
      <c r="AT1067" s="1780"/>
      <c r="AU1067" s="1780"/>
      <c r="AV1067" s="1780"/>
      <c r="AW1067" s="1762"/>
      <c r="AZ1067" s="1762"/>
      <c r="BA1067" s="1762"/>
    </row>
    <row r="1068" spans="1:53" x14ac:dyDescent="0.25">
      <c r="A1068" s="1866">
        <v>2016762</v>
      </c>
      <c r="C1068" s="1782" t="s">
        <v>2401</v>
      </c>
      <c r="D1068" s="1762" t="s">
        <v>26</v>
      </c>
      <c r="E1068" s="1762">
        <v>0</v>
      </c>
      <c r="F1068" s="1762">
        <v>0</v>
      </c>
      <c r="G1068" s="1762">
        <v>0</v>
      </c>
      <c r="H1068" s="1762">
        <v>0</v>
      </c>
      <c r="I1068" s="1783">
        <v>1</v>
      </c>
      <c r="J1068" s="1783">
        <v>1</v>
      </c>
      <c r="L1068" s="1764">
        <v>90.58</v>
      </c>
      <c r="N1068" s="1764">
        <f t="shared" si="215"/>
        <v>52.79</v>
      </c>
      <c r="O1068" s="1764">
        <v>37.79</v>
      </c>
      <c r="P1068" s="1850">
        <f t="shared" si="216"/>
        <v>0.71585527562038265</v>
      </c>
      <c r="Q1068" s="1764">
        <v>15</v>
      </c>
      <c r="R1068" s="1850">
        <f t="shared" si="217"/>
        <v>0.28414472437961735</v>
      </c>
      <c r="S1068" s="1807">
        <f t="shared" si="218"/>
        <v>0.6</v>
      </c>
      <c r="U1068" s="1764">
        <f t="shared" si="219"/>
        <v>0</v>
      </c>
      <c r="V1068" s="1764">
        <f>L1068-W1068-AC1068</f>
        <v>181.16</v>
      </c>
      <c r="W1068" s="1764">
        <f t="shared" si="214"/>
        <v>0</v>
      </c>
      <c r="X1068" s="1768">
        <v>90.58</v>
      </c>
      <c r="Y1068" s="1784">
        <v>617099</v>
      </c>
      <c r="Z1068" s="1770">
        <v>42779</v>
      </c>
      <c r="AA1068" s="1843" t="s">
        <v>104</v>
      </c>
      <c r="AB1068" s="1843"/>
      <c r="AC1068" s="1764">
        <v>-90.58</v>
      </c>
      <c r="AD1068" s="1762">
        <v>617127</v>
      </c>
      <c r="AE1068" s="1773">
        <v>42783</v>
      </c>
      <c r="AF1068" s="1844" t="s">
        <v>104</v>
      </c>
      <c r="AG1068" s="1762"/>
      <c r="AH1068" s="1780"/>
      <c r="AK1068" s="1780"/>
      <c r="AL1068" s="1780"/>
      <c r="AM1068" s="1762"/>
      <c r="AP1068" s="1762"/>
      <c r="AQ1068" s="1762"/>
      <c r="AR1068" s="1780"/>
      <c r="AS1068" s="1780"/>
      <c r="AT1068" s="1780"/>
      <c r="AU1068" s="1780"/>
      <c r="AV1068" s="1780"/>
      <c r="AW1068" s="1762"/>
      <c r="AZ1068" s="1762"/>
      <c r="BA1068" s="1762"/>
    </row>
    <row r="1069" spans="1:53" x14ac:dyDescent="0.25">
      <c r="A1069" s="1866">
        <v>2016763</v>
      </c>
      <c r="C1069" s="1782">
        <v>616417</v>
      </c>
      <c r="D1069" s="1762" t="s">
        <v>26</v>
      </c>
      <c r="E1069" s="1762">
        <v>1</v>
      </c>
      <c r="F1069" s="1762">
        <v>9</v>
      </c>
      <c r="G1069" s="1762">
        <v>5</v>
      </c>
      <c r="H1069" s="1762">
        <v>4</v>
      </c>
      <c r="I1069" s="1783">
        <v>1</v>
      </c>
      <c r="J1069" s="1783">
        <v>1</v>
      </c>
      <c r="L1069" s="1764">
        <v>3207.94</v>
      </c>
      <c r="N1069" s="1764">
        <f t="shared" si="215"/>
        <v>2285.8199999999997</v>
      </c>
      <c r="O1069" s="1764">
        <v>1756.53</v>
      </c>
      <c r="P1069" s="1850">
        <f t="shared" si="216"/>
        <v>0.76844633435703602</v>
      </c>
      <c r="Q1069" s="1764">
        <v>529.29</v>
      </c>
      <c r="R1069" s="1850">
        <f t="shared" si="217"/>
        <v>0.23155366564296403</v>
      </c>
      <c r="S1069" s="1807">
        <f t="shared" si="218"/>
        <v>21.171599999999998</v>
      </c>
      <c r="U1069" s="1764">
        <f t="shared" si="219"/>
        <v>0</v>
      </c>
      <c r="V1069" s="1764">
        <f t="shared" si="220"/>
        <v>0</v>
      </c>
      <c r="W1069" s="1764">
        <f t="shared" si="214"/>
        <v>3207.94</v>
      </c>
      <c r="X1069" s="1768">
        <v>3207.94</v>
      </c>
      <c r="Y1069" s="1784">
        <v>616733</v>
      </c>
      <c r="Z1069" s="1770">
        <v>42713</v>
      </c>
      <c r="AA1069" s="1843" t="s">
        <v>104</v>
      </c>
      <c r="AB1069" s="1843"/>
      <c r="AG1069" s="1762"/>
      <c r="AH1069" s="1780"/>
      <c r="AK1069" s="1780"/>
      <c r="AL1069" s="1780"/>
      <c r="AM1069" s="1762"/>
      <c r="AP1069" s="1762"/>
      <c r="AQ1069" s="1762"/>
      <c r="AR1069" s="1780"/>
      <c r="AS1069" s="1780"/>
      <c r="AT1069" s="1780"/>
      <c r="AU1069" s="1780"/>
      <c r="AV1069" s="1780"/>
      <c r="AW1069" s="1762"/>
      <c r="AZ1069" s="1762"/>
      <c r="BA1069" s="1762"/>
    </row>
    <row r="1070" spans="1:53" x14ac:dyDescent="0.25">
      <c r="A1070" s="1866" t="s">
        <v>2199</v>
      </c>
      <c r="C1070" s="1782">
        <v>597117</v>
      </c>
      <c r="D1070" s="1762" t="s">
        <v>26</v>
      </c>
      <c r="E1070" s="1762">
        <v>1</v>
      </c>
      <c r="F1070" s="1762">
        <v>8</v>
      </c>
      <c r="G1070" s="1762">
        <v>5</v>
      </c>
      <c r="H1070" s="1762">
        <v>3</v>
      </c>
      <c r="I1070" s="1783">
        <v>1</v>
      </c>
      <c r="J1070" s="1783">
        <v>1</v>
      </c>
      <c r="L1070" s="1764">
        <v>4892.6899999999996</v>
      </c>
      <c r="N1070" s="1764">
        <f>O1070+Q1070</f>
        <v>3362.64</v>
      </c>
      <c r="O1070" s="1764">
        <v>2805.85</v>
      </c>
      <c r="P1070" s="1850">
        <f>IF(N1070&lt;=0,"",O1070/N1070)</f>
        <v>0.83441878999833463</v>
      </c>
      <c r="Q1070" s="1764">
        <v>556.79</v>
      </c>
      <c r="R1070" s="1850">
        <f>IF(N1070&lt;=0,"",Q1070/N1070)</f>
        <v>0.16558121000166534</v>
      </c>
      <c r="S1070" s="1807">
        <f>Q1070/$S$1</f>
        <v>22.271599999999999</v>
      </c>
      <c r="U1070" s="1764">
        <f t="shared" si="219"/>
        <v>0</v>
      </c>
      <c r="V1070" s="1764">
        <f t="shared" si="220"/>
        <v>0</v>
      </c>
      <c r="W1070" s="1764">
        <f t="shared" si="214"/>
        <v>4892.6899999999996</v>
      </c>
      <c r="X1070" s="1768">
        <v>4892.6899999999996</v>
      </c>
      <c r="Y1070" s="1784">
        <v>616734</v>
      </c>
      <c r="Z1070" s="1770">
        <v>42713</v>
      </c>
      <c r="AA1070" s="1843" t="s">
        <v>104</v>
      </c>
      <c r="AB1070" s="1780"/>
      <c r="AC1070" s="1762"/>
      <c r="AE1070" s="1762"/>
      <c r="AF1070" s="1762"/>
      <c r="AG1070" s="1762"/>
      <c r="AH1070" s="1780"/>
      <c r="AK1070" s="1780"/>
      <c r="AL1070" s="1780"/>
      <c r="AM1070" s="1762"/>
      <c r="AP1070" s="1762"/>
      <c r="AQ1070" s="1762"/>
      <c r="AR1070" s="1780"/>
      <c r="AS1070" s="1780"/>
      <c r="AT1070" s="1780"/>
      <c r="AU1070" s="1780"/>
      <c r="AV1070" s="1780"/>
      <c r="AW1070" s="1762"/>
      <c r="AZ1070" s="1762"/>
      <c r="BA1070" s="1762"/>
    </row>
    <row r="1071" spans="1:53" x14ac:dyDescent="0.25">
      <c r="A1071" s="1866">
        <v>2016765</v>
      </c>
      <c r="C1071" s="1782" t="s">
        <v>2193</v>
      </c>
      <c r="D1071" s="1762" t="s">
        <v>881</v>
      </c>
      <c r="E1071" s="1762">
        <v>1</v>
      </c>
      <c r="F1071" s="1762">
        <v>7</v>
      </c>
      <c r="G1071" s="1762">
        <v>0</v>
      </c>
      <c r="H1071" s="1762">
        <v>7</v>
      </c>
      <c r="I1071" s="1783">
        <v>1</v>
      </c>
      <c r="J1071" s="1783">
        <v>1</v>
      </c>
      <c r="L1071" s="1764">
        <v>3759.29</v>
      </c>
      <c r="N1071" s="1764">
        <f t="shared" si="215"/>
        <v>2375.59</v>
      </c>
      <c r="O1071" s="1764">
        <v>1779.6</v>
      </c>
      <c r="P1071" s="1850">
        <f t="shared" si="216"/>
        <v>0.74911916618608421</v>
      </c>
      <c r="Q1071" s="1764">
        <v>595.99</v>
      </c>
      <c r="R1071" s="1850">
        <f t="shared" si="217"/>
        <v>0.25088083381391568</v>
      </c>
      <c r="S1071" s="1807">
        <f t="shared" si="218"/>
        <v>23.839600000000001</v>
      </c>
      <c r="U1071" s="1764">
        <f t="shared" si="219"/>
        <v>0</v>
      </c>
      <c r="V1071" s="1764">
        <f t="shared" si="220"/>
        <v>0</v>
      </c>
      <c r="W1071" s="1764">
        <f t="shared" si="214"/>
        <v>3759.29</v>
      </c>
      <c r="X1071" s="1768">
        <v>3759.29</v>
      </c>
      <c r="Y1071" s="1784">
        <v>617060</v>
      </c>
      <c r="Z1071" s="1770">
        <v>42755</v>
      </c>
      <c r="AA1071" s="1843" t="s">
        <v>104</v>
      </c>
      <c r="AB1071" s="1780"/>
      <c r="AC1071" s="1762"/>
      <c r="AE1071" s="1762"/>
      <c r="AF1071" s="1762"/>
      <c r="AG1071" s="1762"/>
      <c r="AH1071" s="1780"/>
      <c r="AK1071" s="1780"/>
      <c r="AL1071" s="1780"/>
      <c r="AM1071" s="1762"/>
      <c r="AP1071" s="1762"/>
      <c r="AQ1071" s="1762"/>
      <c r="AR1071" s="1780"/>
      <c r="AS1071" s="1780"/>
      <c r="AT1071" s="1780"/>
      <c r="AU1071" s="1780"/>
      <c r="AV1071" s="1780"/>
      <c r="AW1071" s="1762"/>
      <c r="AZ1071" s="1762"/>
      <c r="BA1071" s="1762"/>
    </row>
    <row r="1072" spans="1:53" x14ac:dyDescent="0.25">
      <c r="A1072" s="1866">
        <v>2016766</v>
      </c>
      <c r="C1072" s="1782" t="s">
        <v>2291</v>
      </c>
      <c r="D1072" s="1762" t="s">
        <v>26</v>
      </c>
      <c r="E1072" s="1762">
        <v>0</v>
      </c>
      <c r="F1072" s="1762">
        <v>0</v>
      </c>
      <c r="G1072" s="1762">
        <v>0</v>
      </c>
      <c r="H1072" s="1762">
        <v>0</v>
      </c>
      <c r="I1072" s="1783">
        <v>1</v>
      </c>
      <c r="J1072" s="1783">
        <v>1</v>
      </c>
      <c r="L1072" s="1764">
        <v>782.25</v>
      </c>
      <c r="N1072" s="1764">
        <f t="shared" si="215"/>
        <v>312.89999999999998</v>
      </c>
      <c r="O1072" s="1764">
        <v>204.9</v>
      </c>
      <c r="P1072" s="1850">
        <f t="shared" si="216"/>
        <v>0.65484180249280932</v>
      </c>
      <c r="Q1072" s="1764">
        <v>108</v>
      </c>
      <c r="R1072" s="1850">
        <f t="shared" si="217"/>
        <v>0.34515819750719084</v>
      </c>
      <c r="S1072" s="1807">
        <f t="shared" si="218"/>
        <v>4.32</v>
      </c>
      <c r="U1072" s="1764">
        <f t="shared" si="219"/>
        <v>0</v>
      </c>
      <c r="V1072" s="1764">
        <f t="shared" si="220"/>
        <v>0</v>
      </c>
      <c r="W1072" s="1764">
        <f t="shared" si="214"/>
        <v>782.25</v>
      </c>
      <c r="X1072" s="1768">
        <v>782.25</v>
      </c>
      <c r="Y1072" s="1784">
        <v>617128</v>
      </c>
      <c r="Z1072" s="1770">
        <v>42793</v>
      </c>
      <c r="AA1072" s="1843" t="s">
        <v>104</v>
      </c>
      <c r="AB1072" s="1780"/>
      <c r="AC1072" s="1762"/>
      <c r="AE1072" s="1762"/>
      <c r="AF1072" s="1762"/>
      <c r="AG1072" s="1762"/>
      <c r="AH1072" s="1780"/>
      <c r="AK1072" s="1780"/>
      <c r="AL1072" s="1780"/>
      <c r="AM1072" s="1762"/>
      <c r="AP1072" s="1762"/>
      <c r="AQ1072" s="1762"/>
      <c r="AR1072" s="1780"/>
      <c r="AS1072" s="1780"/>
      <c r="AT1072" s="1780"/>
      <c r="AU1072" s="1780"/>
      <c r="AV1072" s="1780"/>
      <c r="AW1072" s="1762"/>
      <c r="AZ1072" s="1762"/>
      <c r="BA1072" s="1762"/>
    </row>
    <row r="1073" spans="1:53" x14ac:dyDescent="0.25">
      <c r="A1073" s="1866">
        <v>2016767</v>
      </c>
      <c r="C1073" s="1782">
        <v>615917</v>
      </c>
      <c r="D1073" s="1762" t="s">
        <v>26</v>
      </c>
      <c r="E1073" s="1762">
        <v>1</v>
      </c>
      <c r="F1073" s="1762">
        <v>10</v>
      </c>
      <c r="G1073" s="1762">
        <v>5</v>
      </c>
      <c r="H1073" s="1762">
        <v>3</v>
      </c>
      <c r="I1073" s="1783">
        <v>1</v>
      </c>
      <c r="J1073" s="1783">
        <v>1</v>
      </c>
      <c r="L1073" s="1764">
        <v>3281.06</v>
      </c>
      <c r="N1073" s="1764">
        <f>O1073+Q1073</f>
        <v>2029.9</v>
      </c>
      <c r="O1073" s="1764">
        <v>1498.25</v>
      </c>
      <c r="P1073" s="1850">
        <f>IF(N1073&lt;=0,"",O1073/N1073)</f>
        <v>0.73809054633233162</v>
      </c>
      <c r="Q1073" s="1764">
        <v>531.65</v>
      </c>
      <c r="R1073" s="1850">
        <f>IF(N1073&lt;=0,"",Q1073/N1073)</f>
        <v>0.26190945366766832</v>
      </c>
      <c r="S1073" s="1807">
        <f>Q1073/$S$1</f>
        <v>21.265999999999998</v>
      </c>
      <c r="U1073" s="1764">
        <f>((1-I1073)*O1073)+((1-J1073)*Q1073)</f>
        <v>0</v>
      </c>
      <c r="V1073" s="1764">
        <f>L1073-W1073</f>
        <v>0</v>
      </c>
      <c r="W1073" s="1764">
        <f t="shared" si="214"/>
        <v>3281.06</v>
      </c>
      <c r="X1073" s="1768">
        <v>3281.06</v>
      </c>
      <c r="Y1073" s="1784">
        <v>616735</v>
      </c>
      <c r="Z1073" s="1770">
        <v>42713</v>
      </c>
      <c r="AA1073" s="1843" t="s">
        <v>104</v>
      </c>
      <c r="AB1073" s="1780"/>
      <c r="AC1073" s="1762"/>
      <c r="AE1073" s="1762"/>
      <c r="AF1073" s="1762"/>
      <c r="AG1073" s="1762"/>
      <c r="AH1073" s="1780"/>
      <c r="AK1073" s="1780"/>
      <c r="AL1073" s="1780"/>
      <c r="AM1073" s="1762"/>
      <c r="AP1073" s="1762"/>
      <c r="AQ1073" s="1762"/>
      <c r="AR1073" s="1780"/>
      <c r="AS1073" s="1780"/>
      <c r="AT1073" s="1780"/>
      <c r="AU1073" s="1780"/>
      <c r="AV1073" s="1780"/>
      <c r="AW1073" s="1762"/>
      <c r="AZ1073" s="1762"/>
      <c r="BA1073" s="1762"/>
    </row>
    <row r="1074" spans="1:53" x14ac:dyDescent="0.25">
      <c r="A1074" s="1866">
        <v>2016768</v>
      </c>
      <c r="C1074" s="1782">
        <v>612417</v>
      </c>
      <c r="D1074" s="1762" t="s">
        <v>26</v>
      </c>
      <c r="E1074" s="1762">
        <v>1</v>
      </c>
      <c r="F1074" s="1762">
        <v>10</v>
      </c>
      <c r="G1074" s="1762">
        <v>7</v>
      </c>
      <c r="H1074" s="1762">
        <v>4</v>
      </c>
      <c r="I1074" s="1783">
        <v>1</v>
      </c>
      <c r="J1074" s="1783">
        <v>1</v>
      </c>
      <c r="L1074" s="1764">
        <v>3255.69</v>
      </c>
      <c r="N1074" s="1764">
        <f t="shared" si="215"/>
        <v>2372.1999999999998</v>
      </c>
      <c r="O1074" s="1764">
        <v>1790.91</v>
      </c>
      <c r="P1074" s="1850">
        <f t="shared" si="216"/>
        <v>0.75495742348874473</v>
      </c>
      <c r="Q1074" s="1764">
        <v>581.29</v>
      </c>
      <c r="R1074" s="1850">
        <f t="shared" si="217"/>
        <v>0.24504257651125538</v>
      </c>
      <c r="S1074" s="1807">
        <f t="shared" si="218"/>
        <v>23.2516</v>
      </c>
      <c r="U1074" s="1764">
        <f t="shared" si="219"/>
        <v>0</v>
      </c>
      <c r="V1074" s="1764">
        <f t="shared" si="220"/>
        <v>0</v>
      </c>
      <c r="W1074" s="1764">
        <f t="shared" si="214"/>
        <v>3255.69</v>
      </c>
      <c r="X1074" s="1768">
        <v>3255.69</v>
      </c>
      <c r="Y1074" s="1784">
        <v>616736</v>
      </c>
      <c r="Z1074" s="1770">
        <v>42713</v>
      </c>
      <c r="AA1074" s="1843" t="s">
        <v>104</v>
      </c>
      <c r="AB1074" s="1780"/>
      <c r="AC1074" s="1762"/>
      <c r="AE1074" s="1762"/>
      <c r="AF1074" s="1762"/>
      <c r="AG1074" s="1762"/>
      <c r="AH1074" s="1780"/>
      <c r="AK1074" s="1780"/>
      <c r="AL1074" s="1780"/>
      <c r="AM1074" s="1762"/>
      <c r="AP1074" s="1762"/>
      <c r="AQ1074" s="1762"/>
      <c r="AR1074" s="1780"/>
      <c r="AS1074" s="1780"/>
      <c r="AT1074" s="1780"/>
      <c r="AU1074" s="1780"/>
      <c r="AV1074" s="1780"/>
      <c r="AW1074" s="1762"/>
      <c r="AZ1074" s="1762"/>
      <c r="BA1074" s="1762"/>
    </row>
    <row r="1075" spans="1:53" x14ac:dyDescent="0.25">
      <c r="A1075" s="1866">
        <v>2016769</v>
      </c>
      <c r="C1075" s="1782">
        <v>616017</v>
      </c>
      <c r="D1075" s="1762" t="s">
        <v>26</v>
      </c>
      <c r="E1075" s="1762">
        <v>1</v>
      </c>
      <c r="F1075" s="1762">
        <v>10</v>
      </c>
      <c r="G1075" s="1762">
        <v>4</v>
      </c>
      <c r="H1075" s="1762">
        <v>4</v>
      </c>
      <c r="I1075" s="1783">
        <v>1</v>
      </c>
      <c r="J1075" s="1783">
        <v>1</v>
      </c>
      <c r="L1075" s="1764">
        <v>4547.1499999999996</v>
      </c>
      <c r="N1075" s="1764">
        <f t="shared" si="215"/>
        <v>2696.18</v>
      </c>
      <c r="O1075" s="1764">
        <v>1972.76</v>
      </c>
      <c r="P1075" s="1850">
        <f t="shared" si="216"/>
        <v>0.73168705353500141</v>
      </c>
      <c r="Q1075" s="1764">
        <v>723.42</v>
      </c>
      <c r="R1075" s="1850">
        <f t="shared" si="217"/>
        <v>0.26831294646499865</v>
      </c>
      <c r="S1075" s="1807">
        <f t="shared" si="218"/>
        <v>28.936799999999998</v>
      </c>
      <c r="U1075" s="1764">
        <f t="shared" si="219"/>
        <v>0</v>
      </c>
      <c r="V1075" s="1764">
        <f t="shared" si="220"/>
        <v>0</v>
      </c>
      <c r="W1075" s="1764">
        <f t="shared" si="214"/>
        <v>4547.1499999999996</v>
      </c>
      <c r="X1075" s="1768">
        <v>4547.1499999999996</v>
      </c>
      <c r="Y1075" s="1784">
        <v>616737</v>
      </c>
      <c r="Z1075" s="1770">
        <v>42713</v>
      </c>
      <c r="AA1075" s="1843" t="s">
        <v>104</v>
      </c>
      <c r="AB1075" s="1780"/>
      <c r="AC1075" s="1762"/>
      <c r="AE1075" s="1762"/>
      <c r="AF1075" s="1762"/>
      <c r="AG1075" s="1762"/>
      <c r="AH1075" s="1780"/>
      <c r="AK1075" s="1780"/>
      <c r="AL1075" s="1780"/>
      <c r="AM1075" s="1762"/>
      <c r="AP1075" s="1762"/>
      <c r="AQ1075" s="1762"/>
      <c r="AR1075" s="1780"/>
      <c r="AS1075" s="1780"/>
      <c r="AT1075" s="1780"/>
      <c r="AU1075" s="1780"/>
      <c r="AV1075" s="1780"/>
      <c r="AW1075" s="1762"/>
      <c r="AZ1075" s="1762"/>
      <c r="BA1075" s="1762"/>
    </row>
    <row r="1076" spans="1:53" x14ac:dyDescent="0.25">
      <c r="A1076" s="1866" t="s">
        <v>2205</v>
      </c>
      <c r="C1076" s="1782" t="s">
        <v>2201</v>
      </c>
      <c r="D1076" s="1762" t="s">
        <v>307</v>
      </c>
      <c r="E1076" s="1762">
        <v>0</v>
      </c>
      <c r="F1076" s="1762">
        <v>2</v>
      </c>
      <c r="G1076" s="1762">
        <v>3</v>
      </c>
      <c r="H1076" s="1762">
        <v>0</v>
      </c>
      <c r="I1076" s="1783">
        <v>1</v>
      </c>
      <c r="J1076" s="1783">
        <v>1</v>
      </c>
      <c r="L1076" s="1764">
        <v>592.91999999999996</v>
      </c>
      <c r="N1076" s="1764">
        <f t="shared" ref="N1076:N1107" si="221">O1076+Q1076</f>
        <v>508.25</v>
      </c>
      <c r="O1076" s="1764">
        <v>340.1</v>
      </c>
      <c r="P1076" s="1850">
        <f t="shared" ref="P1076:P1107" si="222">IF(N1076&lt;=0,"",O1076/N1076)</f>
        <v>0.66915887850467293</v>
      </c>
      <c r="Q1076" s="1764">
        <v>168.15</v>
      </c>
      <c r="R1076" s="1850">
        <f t="shared" ref="R1076:R1107" si="223">IF(N1076&lt;=0,"",Q1076/N1076)</f>
        <v>0.33084112149532713</v>
      </c>
      <c r="S1076" s="1807">
        <f t="shared" ref="S1076:S1107" si="224">Q1076/$S$1</f>
        <v>6.726</v>
      </c>
      <c r="U1076" s="1764">
        <f t="shared" ref="U1076:U1107" si="225">((1-I1076)*O1076)+((1-J1076)*Q1076)</f>
        <v>0</v>
      </c>
      <c r="V1076" s="1764">
        <f t="shared" ref="V1076:V1107" si="226">L1076-W1076</f>
        <v>0</v>
      </c>
      <c r="W1076" s="1764">
        <f t="shared" si="214"/>
        <v>592.91999999999996</v>
      </c>
      <c r="X1076" s="1768">
        <v>592.91999999999996</v>
      </c>
      <c r="Y1076" s="1784">
        <v>617038</v>
      </c>
      <c r="Z1076" s="1770">
        <v>42748</v>
      </c>
      <c r="AA1076" s="1843" t="s">
        <v>104</v>
      </c>
      <c r="AB1076" s="1780"/>
      <c r="AC1076" s="1762"/>
      <c r="AE1076" s="1762"/>
      <c r="AF1076" s="1762"/>
      <c r="AG1076" s="1762"/>
      <c r="AH1076" s="1780"/>
      <c r="AK1076" s="1780"/>
      <c r="AL1076" s="1780"/>
      <c r="AM1076" s="1762"/>
      <c r="AP1076" s="1762"/>
      <c r="AQ1076" s="1762"/>
      <c r="AR1076" s="1780"/>
      <c r="AS1076" s="1780"/>
      <c r="AT1076" s="1780"/>
      <c r="AU1076" s="1780"/>
      <c r="AV1076" s="1780"/>
      <c r="AW1076" s="1762"/>
      <c r="AZ1076" s="1762"/>
      <c r="BA1076" s="1762"/>
    </row>
    <row r="1077" spans="1:53" x14ac:dyDescent="0.25">
      <c r="A1077" s="1866">
        <v>2016772</v>
      </c>
      <c r="C1077" s="1782" t="s">
        <v>2202</v>
      </c>
      <c r="D1077" s="1762" t="s">
        <v>471</v>
      </c>
      <c r="E1077" s="1762">
        <v>1</v>
      </c>
      <c r="F1077" s="1762">
        <v>8</v>
      </c>
      <c r="G1077" s="1762">
        <v>5</v>
      </c>
      <c r="H1077" s="1762">
        <v>3</v>
      </c>
      <c r="I1077" s="1783">
        <v>1</v>
      </c>
      <c r="J1077" s="1783">
        <v>1</v>
      </c>
      <c r="L1077" s="1764">
        <v>2860.19</v>
      </c>
      <c r="N1077" s="1764">
        <f t="shared" si="221"/>
        <v>1881.58</v>
      </c>
      <c r="O1077" s="1764">
        <v>1362.23</v>
      </c>
      <c r="P1077" s="1850">
        <f t="shared" si="222"/>
        <v>0.72398197259749786</v>
      </c>
      <c r="Q1077" s="1764">
        <v>519.35</v>
      </c>
      <c r="R1077" s="1850">
        <f t="shared" si="223"/>
        <v>0.2760180274025022</v>
      </c>
      <c r="S1077" s="1807">
        <f t="shared" si="224"/>
        <v>20.774000000000001</v>
      </c>
      <c r="U1077" s="1764">
        <f t="shared" si="225"/>
        <v>0</v>
      </c>
      <c r="V1077" s="1764">
        <f t="shared" si="226"/>
        <v>0</v>
      </c>
      <c r="W1077" s="1764">
        <f t="shared" si="214"/>
        <v>2860.19</v>
      </c>
      <c r="X1077" s="1768">
        <v>2860.19</v>
      </c>
      <c r="Y1077" s="1784">
        <v>617085</v>
      </c>
      <c r="Z1077" s="1770">
        <v>42772</v>
      </c>
      <c r="AA1077" s="1843" t="s">
        <v>104</v>
      </c>
      <c r="AB1077" s="1780"/>
      <c r="AC1077" s="1762"/>
      <c r="AE1077" s="1762"/>
      <c r="AF1077" s="1762"/>
      <c r="AG1077" s="1762"/>
      <c r="AH1077" s="1780"/>
      <c r="AK1077" s="1780"/>
      <c r="AL1077" s="1780"/>
      <c r="AM1077" s="1762"/>
      <c r="AP1077" s="1762"/>
      <c r="AQ1077" s="1762"/>
      <c r="AR1077" s="1780"/>
      <c r="AS1077" s="1780"/>
      <c r="AT1077" s="1780"/>
      <c r="AU1077" s="1780"/>
      <c r="AV1077" s="1780"/>
      <c r="AW1077" s="1762"/>
      <c r="AZ1077" s="1762"/>
      <c r="BA1077" s="1762"/>
    </row>
    <row r="1078" spans="1:53" x14ac:dyDescent="0.25">
      <c r="A1078" s="1866">
        <v>2016773</v>
      </c>
      <c r="C1078" s="1782" t="s">
        <v>2203</v>
      </c>
      <c r="D1078" s="1762" t="s">
        <v>471</v>
      </c>
      <c r="E1078" s="1762">
        <v>1</v>
      </c>
      <c r="F1078" s="1762">
        <v>10</v>
      </c>
      <c r="G1078" s="1762">
        <v>6</v>
      </c>
      <c r="H1078" s="1762">
        <v>3</v>
      </c>
      <c r="I1078" s="1783">
        <v>1</v>
      </c>
      <c r="J1078" s="1783">
        <v>1</v>
      </c>
      <c r="L1078" s="1764">
        <v>4537.04</v>
      </c>
      <c r="N1078" s="1764">
        <f t="shared" si="221"/>
        <v>3388.39</v>
      </c>
      <c r="O1078" s="1764">
        <v>2631.49</v>
      </c>
      <c r="P1078" s="1850">
        <f t="shared" si="222"/>
        <v>0.77661957448817875</v>
      </c>
      <c r="Q1078" s="1764">
        <v>756.9</v>
      </c>
      <c r="R1078" s="1850">
        <f t="shared" si="223"/>
        <v>0.22338042551182125</v>
      </c>
      <c r="S1078" s="1807">
        <f t="shared" si="224"/>
        <v>30.276</v>
      </c>
      <c r="U1078" s="1764">
        <f t="shared" si="225"/>
        <v>0</v>
      </c>
      <c r="V1078" s="1764">
        <f t="shared" si="226"/>
        <v>0</v>
      </c>
      <c r="W1078" s="1764">
        <f t="shared" si="214"/>
        <v>4537.04</v>
      </c>
      <c r="X1078" s="1768">
        <v>4537.04</v>
      </c>
      <c r="Y1078" s="1784">
        <v>617107</v>
      </c>
      <c r="Z1078" s="1770">
        <v>42781</v>
      </c>
      <c r="AA1078" s="1843" t="s">
        <v>104</v>
      </c>
      <c r="AB1078" s="1780"/>
      <c r="AC1078" s="1762"/>
      <c r="AE1078" s="1762"/>
      <c r="AF1078" s="1762"/>
      <c r="AG1078" s="1762"/>
      <c r="AH1078" s="1780"/>
      <c r="AK1078" s="1780"/>
      <c r="AL1078" s="1780"/>
      <c r="AM1078" s="1762"/>
      <c r="AP1078" s="1762"/>
      <c r="AQ1078" s="1762"/>
      <c r="AR1078" s="1780"/>
      <c r="AS1078" s="1780"/>
      <c r="AT1078" s="1780"/>
      <c r="AU1078" s="1780"/>
      <c r="AV1078" s="1780"/>
      <c r="AW1078" s="1762"/>
      <c r="AZ1078" s="1762"/>
      <c r="BA1078" s="1762"/>
    </row>
    <row r="1079" spans="1:53" x14ac:dyDescent="0.25">
      <c r="A1079" s="1866">
        <v>2016774</v>
      </c>
      <c r="C1079" s="1782" t="s">
        <v>2204</v>
      </c>
      <c r="D1079" s="1762" t="s">
        <v>471</v>
      </c>
      <c r="E1079" s="1762">
        <v>2</v>
      </c>
      <c r="F1079" s="1762">
        <v>26</v>
      </c>
      <c r="G1079" s="1762">
        <v>14</v>
      </c>
      <c r="H1079" s="1762">
        <v>6</v>
      </c>
      <c r="I1079" s="1783">
        <v>1</v>
      </c>
      <c r="J1079" s="1783">
        <v>1</v>
      </c>
      <c r="L1079" s="1764">
        <v>8162.64</v>
      </c>
      <c r="N1079" s="1764">
        <f t="shared" si="221"/>
        <v>5959.92</v>
      </c>
      <c r="O1079" s="1764">
        <v>4588.16</v>
      </c>
      <c r="P1079" s="1850">
        <f t="shared" si="222"/>
        <v>0.76983583672264055</v>
      </c>
      <c r="Q1079" s="1764">
        <v>1371.76</v>
      </c>
      <c r="R1079" s="1850">
        <f t="shared" si="223"/>
        <v>0.23016416327735942</v>
      </c>
      <c r="S1079" s="1807">
        <f t="shared" si="224"/>
        <v>54.870399999999997</v>
      </c>
      <c r="U1079" s="1764">
        <f t="shared" si="225"/>
        <v>0</v>
      </c>
      <c r="V1079" s="1764">
        <f t="shared" si="226"/>
        <v>0</v>
      </c>
      <c r="W1079" s="1764">
        <f t="shared" si="214"/>
        <v>8162.64</v>
      </c>
      <c r="X1079" s="1768">
        <v>8162.64</v>
      </c>
      <c r="Y1079" s="1784">
        <v>617108</v>
      </c>
      <c r="Z1079" s="1770">
        <v>42781</v>
      </c>
      <c r="AA1079" s="1843" t="s">
        <v>104</v>
      </c>
      <c r="AB1079" s="1780"/>
      <c r="AC1079" s="1762"/>
      <c r="AE1079" s="1762"/>
      <c r="AF1079" s="1762"/>
      <c r="AG1079" s="1762"/>
      <c r="AH1079" s="1780"/>
      <c r="AK1079" s="1780"/>
      <c r="AL1079" s="1780"/>
      <c r="AM1079" s="1762"/>
      <c r="AP1079" s="1762"/>
      <c r="AQ1079" s="1762"/>
      <c r="AR1079" s="1780"/>
      <c r="AS1079" s="1780"/>
      <c r="AT1079" s="1780"/>
      <c r="AU1079" s="1780"/>
      <c r="AV1079" s="1780"/>
      <c r="AW1079" s="1762"/>
      <c r="AZ1079" s="1762"/>
      <c r="BA1079" s="1762"/>
    </row>
    <row r="1080" spans="1:53" x14ac:dyDescent="0.25">
      <c r="A1080" s="1866">
        <v>2016775</v>
      </c>
      <c r="C1080" s="1782">
        <v>629117</v>
      </c>
      <c r="D1080" s="1762" t="s">
        <v>26</v>
      </c>
      <c r="E1080" s="1762">
        <v>1</v>
      </c>
      <c r="F1080" s="1762">
        <v>10</v>
      </c>
      <c r="G1080" s="1762">
        <v>5</v>
      </c>
      <c r="H1080" s="1762">
        <v>3</v>
      </c>
      <c r="I1080" s="1783">
        <v>1</v>
      </c>
      <c r="J1080" s="1783">
        <v>1</v>
      </c>
      <c r="L1080" s="1764">
        <v>3281.06</v>
      </c>
      <c r="N1080" s="1764">
        <f>O1080+Q1080</f>
        <v>2029.9</v>
      </c>
      <c r="O1080" s="1764">
        <v>1498.25</v>
      </c>
      <c r="P1080" s="1850">
        <f>IF(N1080&lt;=0,"",O1080/N1080)</f>
        <v>0.73809054633233162</v>
      </c>
      <c r="Q1080" s="1764">
        <v>531.65</v>
      </c>
      <c r="R1080" s="1850">
        <f>IF(N1080&lt;=0,"",Q1080/N1080)</f>
        <v>0.26190945366766832</v>
      </c>
      <c r="S1080" s="1807">
        <f>Q1080/$S$1</f>
        <v>21.265999999999998</v>
      </c>
      <c r="U1080" s="1764">
        <f>((1-I1080)*O1080)+((1-J1080)*Q1080)</f>
        <v>0</v>
      </c>
      <c r="V1080" s="1764">
        <f>L1080-W1080</f>
        <v>0</v>
      </c>
      <c r="W1080" s="1764">
        <f t="shared" si="214"/>
        <v>3281.06</v>
      </c>
      <c r="X1080" s="1768">
        <v>3281.06</v>
      </c>
      <c r="Y1080" s="1784">
        <v>616738</v>
      </c>
      <c r="Z1080" s="1770">
        <v>42713</v>
      </c>
      <c r="AA1080" s="1843" t="s">
        <v>104</v>
      </c>
      <c r="AB1080" s="1780"/>
      <c r="AC1080" s="1762"/>
      <c r="AE1080" s="1762"/>
      <c r="AF1080" s="1762"/>
      <c r="AG1080" s="1762"/>
      <c r="AH1080" s="1780"/>
      <c r="AK1080" s="1780"/>
      <c r="AL1080" s="1780"/>
      <c r="AM1080" s="1762"/>
      <c r="AP1080" s="1762"/>
      <c r="AQ1080" s="1762"/>
      <c r="AR1080" s="1780"/>
      <c r="AS1080" s="1780"/>
      <c r="AT1080" s="1780"/>
      <c r="AU1080" s="1780"/>
      <c r="AV1080" s="1780"/>
      <c r="AW1080" s="1762"/>
      <c r="AZ1080" s="1762"/>
      <c r="BA1080" s="1762"/>
    </row>
    <row r="1081" spans="1:53" x14ac:dyDescent="0.25">
      <c r="A1081" s="1866" t="s">
        <v>2207</v>
      </c>
      <c r="C1081" s="1782">
        <v>606417</v>
      </c>
      <c r="D1081" s="1762" t="s">
        <v>26</v>
      </c>
      <c r="E1081" s="1762">
        <v>1</v>
      </c>
      <c r="F1081" s="1762">
        <v>11</v>
      </c>
      <c r="G1081" s="1762">
        <v>8</v>
      </c>
      <c r="H1081" s="1762">
        <v>2</v>
      </c>
      <c r="I1081" s="1783">
        <v>1</v>
      </c>
      <c r="J1081" s="1783">
        <v>1</v>
      </c>
      <c r="L1081" s="1764">
        <v>6261.84</v>
      </c>
      <c r="N1081" s="1764">
        <f t="shared" si="221"/>
        <v>4384.7</v>
      </c>
      <c r="O1081" s="1764">
        <v>3603.53</v>
      </c>
      <c r="P1081" s="1850">
        <f t="shared" si="222"/>
        <v>0.8218418591921911</v>
      </c>
      <c r="Q1081" s="1764">
        <v>781.17</v>
      </c>
      <c r="R1081" s="1850">
        <f t="shared" si="223"/>
        <v>0.17815814080780898</v>
      </c>
      <c r="S1081" s="1807">
        <f t="shared" si="224"/>
        <v>31.246799999999997</v>
      </c>
      <c r="U1081" s="1764">
        <f t="shared" si="225"/>
        <v>0</v>
      </c>
      <c r="V1081" s="1764">
        <f t="shared" si="226"/>
        <v>0</v>
      </c>
      <c r="W1081" s="1764">
        <f t="shared" si="214"/>
        <v>6261.84</v>
      </c>
      <c r="X1081" s="1768">
        <v>6261.84</v>
      </c>
      <c r="Y1081" s="1784">
        <v>616739</v>
      </c>
      <c r="Z1081" s="1770">
        <v>42713</v>
      </c>
      <c r="AA1081" s="1843" t="s">
        <v>104</v>
      </c>
      <c r="AB1081" s="1780"/>
      <c r="AC1081" s="1762"/>
      <c r="AE1081" s="1762"/>
      <c r="AF1081" s="1762"/>
      <c r="AG1081" s="1762"/>
      <c r="AH1081" s="1780"/>
      <c r="AK1081" s="1780"/>
      <c r="AL1081" s="1780"/>
      <c r="AM1081" s="1762"/>
      <c r="AP1081" s="1762"/>
      <c r="AQ1081" s="1762"/>
      <c r="AR1081" s="1780"/>
      <c r="AS1081" s="1780"/>
      <c r="AT1081" s="1780"/>
      <c r="AU1081" s="1780"/>
      <c r="AV1081" s="1780"/>
      <c r="AW1081" s="1762"/>
      <c r="AZ1081" s="1762"/>
      <c r="BA1081" s="1762"/>
    </row>
    <row r="1082" spans="1:53" x14ac:dyDescent="0.25">
      <c r="A1082" s="1866">
        <v>2016777</v>
      </c>
      <c r="C1082" s="1782" t="s">
        <v>2209</v>
      </c>
      <c r="D1082" s="1762" t="s">
        <v>26</v>
      </c>
      <c r="E1082" s="1762">
        <v>4</v>
      </c>
      <c r="F1082" s="1762">
        <v>32</v>
      </c>
      <c r="G1082" s="1762">
        <v>20</v>
      </c>
      <c r="H1082" s="1762">
        <v>12</v>
      </c>
      <c r="I1082" s="1783">
        <v>1</v>
      </c>
      <c r="J1082" s="1783">
        <v>1</v>
      </c>
      <c r="L1082" s="1764">
        <v>8723.77</v>
      </c>
      <c r="N1082" s="1764">
        <f t="shared" si="221"/>
        <v>6207.2800000000007</v>
      </c>
      <c r="O1082" s="1764">
        <v>4507.8</v>
      </c>
      <c r="P1082" s="1850">
        <f t="shared" si="222"/>
        <v>0.72621180291528653</v>
      </c>
      <c r="Q1082" s="1764">
        <v>1699.48</v>
      </c>
      <c r="R1082" s="1850">
        <f t="shared" si="223"/>
        <v>0.27378819708471341</v>
      </c>
      <c r="S1082" s="1807">
        <f t="shared" si="224"/>
        <v>67.979200000000006</v>
      </c>
      <c r="U1082" s="1764">
        <f t="shared" si="225"/>
        <v>0</v>
      </c>
      <c r="V1082" s="1764">
        <f t="shared" si="226"/>
        <v>0</v>
      </c>
      <c r="W1082" s="1764">
        <f t="shared" si="214"/>
        <v>8723.77</v>
      </c>
      <c r="X1082" s="1768">
        <v>8723.77</v>
      </c>
      <c r="Y1082" s="1784">
        <v>616740</v>
      </c>
      <c r="Z1082" s="1770">
        <v>42713</v>
      </c>
      <c r="AA1082" s="1843" t="s">
        <v>104</v>
      </c>
      <c r="AB1082" s="1780"/>
      <c r="AC1082" s="1762"/>
      <c r="AE1082" s="1762"/>
      <c r="AF1082" s="1762"/>
      <c r="AG1082" s="1762"/>
      <c r="AH1082" s="1780"/>
      <c r="AK1082" s="1780"/>
      <c r="AL1082" s="1780"/>
      <c r="AM1082" s="1762"/>
      <c r="AP1082" s="1762"/>
      <c r="AQ1082" s="1762"/>
      <c r="AR1082" s="1780"/>
      <c r="AS1082" s="1780"/>
      <c r="AT1082" s="1780"/>
      <c r="AU1082" s="1780"/>
      <c r="AV1082" s="1780"/>
      <c r="AW1082" s="1762"/>
      <c r="AZ1082" s="1762"/>
      <c r="BA1082" s="1762"/>
    </row>
    <row r="1083" spans="1:53" x14ac:dyDescent="0.25">
      <c r="A1083" s="1866">
        <v>2016778</v>
      </c>
      <c r="C1083" s="1782" t="s">
        <v>2210</v>
      </c>
      <c r="D1083" s="1762" t="s">
        <v>26</v>
      </c>
      <c r="E1083" s="1762">
        <v>1</v>
      </c>
      <c r="F1083" s="1762">
        <v>2</v>
      </c>
      <c r="G1083" s="1762">
        <v>1</v>
      </c>
      <c r="H1083" s="1762">
        <v>1</v>
      </c>
      <c r="I1083" s="1783">
        <v>1</v>
      </c>
      <c r="J1083" s="1783">
        <v>1</v>
      </c>
      <c r="L1083" s="1764">
        <v>660.36</v>
      </c>
      <c r="N1083" s="1764">
        <f t="shared" si="221"/>
        <v>640.28</v>
      </c>
      <c r="O1083" s="1764">
        <v>320.14</v>
      </c>
      <c r="P1083" s="1850">
        <f t="shared" si="222"/>
        <v>0.5</v>
      </c>
      <c r="Q1083" s="1764">
        <v>320.14</v>
      </c>
      <c r="R1083" s="1850">
        <f t="shared" si="223"/>
        <v>0.5</v>
      </c>
      <c r="S1083" s="1807">
        <f t="shared" si="224"/>
        <v>12.8056</v>
      </c>
      <c r="U1083" s="1764">
        <f t="shared" si="225"/>
        <v>0</v>
      </c>
      <c r="V1083" s="1764">
        <f t="shared" si="226"/>
        <v>0</v>
      </c>
      <c r="W1083" s="1764">
        <f t="shared" si="214"/>
        <v>660.36</v>
      </c>
      <c r="X1083" s="1768">
        <v>660.36</v>
      </c>
      <c r="Y1083" s="1784">
        <v>616741</v>
      </c>
      <c r="Z1083" s="1770">
        <v>42713</v>
      </c>
      <c r="AA1083" s="1843" t="s">
        <v>104</v>
      </c>
      <c r="AB1083" s="1780"/>
      <c r="AC1083" s="1762"/>
      <c r="AE1083" s="1762"/>
      <c r="AF1083" s="1762"/>
      <c r="AG1083" s="1762"/>
      <c r="AH1083" s="1780"/>
      <c r="AK1083" s="1780"/>
      <c r="AL1083" s="1780"/>
      <c r="AM1083" s="1762"/>
      <c r="AP1083" s="1762"/>
      <c r="AQ1083" s="1762"/>
      <c r="AR1083" s="1780"/>
      <c r="AS1083" s="1780"/>
      <c r="AT1083" s="1780"/>
      <c r="AU1083" s="1780"/>
      <c r="AV1083" s="1780"/>
      <c r="AW1083" s="1762"/>
      <c r="AZ1083" s="1762"/>
      <c r="BA1083" s="1762"/>
    </row>
    <row r="1084" spans="1:53" x14ac:dyDescent="0.25">
      <c r="A1084" s="1866">
        <v>2016779</v>
      </c>
      <c r="C1084" s="1951" t="s">
        <v>2213</v>
      </c>
      <c r="D1084" s="1762" t="s">
        <v>26</v>
      </c>
      <c r="E1084" s="1762">
        <v>14</v>
      </c>
      <c r="F1084" s="1762">
        <f>E1084*8</f>
        <v>112</v>
      </c>
      <c r="G1084" s="1762">
        <f>E1084*5</f>
        <v>70</v>
      </c>
      <c r="H1084" s="1762">
        <f>E1084*3</f>
        <v>42</v>
      </c>
      <c r="I1084" s="1783">
        <v>1</v>
      </c>
      <c r="J1084" s="1783">
        <v>1</v>
      </c>
      <c r="L1084" s="1764">
        <v>32789.61</v>
      </c>
      <c r="N1084" s="1764">
        <f t="shared" si="221"/>
        <v>22621.199999999997</v>
      </c>
      <c r="O1084" s="1764">
        <v>17192.21</v>
      </c>
      <c r="P1084" s="1850">
        <f t="shared" si="222"/>
        <v>0.76000433221933417</v>
      </c>
      <c r="Q1084" s="1764">
        <v>5428.99</v>
      </c>
      <c r="R1084" s="1850">
        <f t="shared" si="223"/>
        <v>0.23999566778066594</v>
      </c>
      <c r="S1084" s="1807">
        <f t="shared" si="224"/>
        <v>217.15959999999998</v>
      </c>
      <c r="U1084" s="1764">
        <f t="shared" si="225"/>
        <v>0</v>
      </c>
      <c r="V1084" s="1764">
        <f t="shared" si="226"/>
        <v>-776.30000000000291</v>
      </c>
      <c r="W1084" s="1764">
        <f t="shared" si="214"/>
        <v>33565.910000000003</v>
      </c>
      <c r="X1084" s="1768">
        <v>33565.910000000003</v>
      </c>
      <c r="Y1084" s="1784">
        <v>616742</v>
      </c>
      <c r="Z1084" s="1770">
        <v>42713</v>
      </c>
      <c r="AA1084" s="1843" t="s">
        <v>104</v>
      </c>
      <c r="AB1084" s="1780"/>
      <c r="AC1084" s="1762"/>
      <c r="AE1084" s="1762"/>
      <c r="AF1084" s="1762"/>
      <c r="AG1084" s="1762"/>
      <c r="AH1084" s="1780"/>
      <c r="AK1084" s="1780"/>
      <c r="AL1084" s="1780"/>
      <c r="AM1084" s="1762"/>
      <c r="AP1084" s="1762"/>
      <c r="AQ1084" s="1762"/>
      <c r="AR1084" s="1780"/>
      <c r="AS1084" s="1780"/>
      <c r="AT1084" s="1780"/>
      <c r="AU1084" s="1780"/>
      <c r="AV1084" s="1780"/>
      <c r="AW1084" s="1762"/>
      <c r="AZ1084" s="1762"/>
      <c r="BA1084" s="1762"/>
    </row>
    <row r="1085" spans="1:53" x14ac:dyDescent="0.25">
      <c r="A1085" s="1866">
        <v>2016780</v>
      </c>
      <c r="C1085" s="1782" t="s">
        <v>2218</v>
      </c>
      <c r="D1085" s="1762" t="s">
        <v>26</v>
      </c>
      <c r="E1085" s="1762">
        <v>0</v>
      </c>
      <c r="F1085" s="1762">
        <v>0</v>
      </c>
      <c r="G1085" s="1762">
        <v>0</v>
      </c>
      <c r="H1085" s="1762">
        <v>0</v>
      </c>
      <c r="I1085" s="1783">
        <v>1</v>
      </c>
      <c r="J1085" s="1783">
        <v>1</v>
      </c>
      <c r="L1085" s="1764">
        <v>245.12</v>
      </c>
      <c r="N1085" s="1764">
        <f t="shared" si="221"/>
        <v>122.56</v>
      </c>
      <c r="O1085" s="1764">
        <v>97.56</v>
      </c>
      <c r="P1085" s="1850">
        <f t="shared" si="222"/>
        <v>0.79601827676240211</v>
      </c>
      <c r="Q1085" s="1764">
        <v>25</v>
      </c>
      <c r="R1085" s="1850">
        <f t="shared" si="223"/>
        <v>0.20398172323759792</v>
      </c>
      <c r="S1085" s="1807">
        <f t="shared" si="224"/>
        <v>1</v>
      </c>
      <c r="U1085" s="1764">
        <f t="shared" si="225"/>
        <v>0</v>
      </c>
      <c r="V1085" s="1764">
        <f t="shared" si="226"/>
        <v>0</v>
      </c>
      <c r="W1085" s="1764">
        <f t="shared" si="214"/>
        <v>245.12</v>
      </c>
      <c r="X1085" s="1768">
        <v>245.12</v>
      </c>
      <c r="Y1085" s="1784"/>
      <c r="Z1085" s="1770"/>
      <c r="AA1085" s="1843"/>
      <c r="AB1085" s="1780"/>
      <c r="AC1085" s="1762"/>
      <c r="AE1085" s="1762"/>
      <c r="AF1085" s="1762"/>
      <c r="AG1085" s="1762"/>
      <c r="AH1085" s="1780"/>
      <c r="AK1085" s="1780"/>
      <c r="AL1085" s="1780"/>
      <c r="AM1085" s="1762"/>
      <c r="AP1085" s="1762"/>
      <c r="AQ1085" s="1762"/>
      <c r="AR1085" s="1780"/>
      <c r="AS1085" s="1780"/>
      <c r="AT1085" s="1780"/>
      <c r="AU1085" s="1780"/>
      <c r="AV1085" s="1780"/>
      <c r="AW1085" s="1762"/>
      <c r="AZ1085" s="1762"/>
      <c r="BA1085" s="1762"/>
    </row>
    <row r="1086" spans="1:53" x14ac:dyDescent="0.25">
      <c r="A1086" s="1866">
        <v>2016781</v>
      </c>
      <c r="C1086" s="1782" t="s">
        <v>2219</v>
      </c>
      <c r="D1086" s="1762" t="s">
        <v>26</v>
      </c>
      <c r="E1086" s="1762">
        <v>0</v>
      </c>
      <c r="F1086" s="1762">
        <v>0</v>
      </c>
      <c r="G1086" s="1762">
        <v>0</v>
      </c>
      <c r="H1086" s="1762">
        <v>0</v>
      </c>
      <c r="I1086" s="1783">
        <v>1</v>
      </c>
      <c r="J1086" s="1783">
        <v>1</v>
      </c>
      <c r="L1086" s="1764">
        <v>126.56</v>
      </c>
      <c r="N1086" s="1764">
        <f t="shared" si="221"/>
        <v>63.28</v>
      </c>
      <c r="O1086" s="1764">
        <v>50.78</v>
      </c>
      <c r="P1086" s="1850">
        <f t="shared" si="222"/>
        <v>0.80246523388116309</v>
      </c>
      <c r="Q1086" s="1764">
        <v>12.5</v>
      </c>
      <c r="R1086" s="1850">
        <f t="shared" si="223"/>
        <v>0.19753476611883691</v>
      </c>
      <c r="S1086" s="1807">
        <f t="shared" si="224"/>
        <v>0.5</v>
      </c>
      <c r="U1086" s="1764">
        <f t="shared" si="225"/>
        <v>0</v>
      </c>
      <c r="V1086" s="1764">
        <f t="shared" si="226"/>
        <v>0</v>
      </c>
      <c r="W1086" s="1764">
        <f t="shared" si="214"/>
        <v>126.56</v>
      </c>
      <c r="X1086" s="1768">
        <v>126.56</v>
      </c>
      <c r="Y1086" s="1784">
        <v>617128</v>
      </c>
      <c r="Z1086" s="1770">
        <v>42793</v>
      </c>
      <c r="AA1086" s="1843" t="s">
        <v>104</v>
      </c>
      <c r="AB1086" s="1780"/>
      <c r="AC1086" s="1762"/>
      <c r="AE1086" s="1762"/>
      <c r="AF1086" s="1762"/>
      <c r="AG1086" s="1762"/>
      <c r="AH1086" s="1780"/>
      <c r="AK1086" s="1780"/>
      <c r="AL1086" s="1780"/>
      <c r="AM1086" s="1762"/>
      <c r="AP1086" s="1762"/>
      <c r="AQ1086" s="1762"/>
      <c r="AR1086" s="1780"/>
      <c r="AS1086" s="1780"/>
      <c r="AT1086" s="1780"/>
      <c r="AU1086" s="1780"/>
      <c r="AV1086" s="1780"/>
      <c r="AW1086" s="1762"/>
      <c r="AZ1086" s="1762"/>
      <c r="BA1086" s="1762"/>
    </row>
    <row r="1087" spans="1:53" x14ac:dyDescent="0.25">
      <c r="A1087" s="1866">
        <v>2016782</v>
      </c>
      <c r="C1087" s="1782">
        <v>570717</v>
      </c>
      <c r="D1087" s="1762" t="s">
        <v>26</v>
      </c>
      <c r="E1087" s="1762">
        <v>1</v>
      </c>
      <c r="F1087" s="1762">
        <v>11</v>
      </c>
      <c r="G1087" s="1762">
        <v>5</v>
      </c>
      <c r="H1087" s="1762">
        <v>3</v>
      </c>
      <c r="I1087" s="1783">
        <v>1</v>
      </c>
      <c r="J1087" s="1783">
        <v>1</v>
      </c>
      <c r="L1087" s="1764">
        <v>3048.76</v>
      </c>
      <c r="N1087" s="1764">
        <f t="shared" si="221"/>
        <v>2082.1</v>
      </c>
      <c r="O1087" s="1764">
        <v>1565.37</v>
      </c>
      <c r="P1087" s="1850">
        <f t="shared" si="222"/>
        <v>0.75182267902598332</v>
      </c>
      <c r="Q1087" s="1764">
        <v>516.73</v>
      </c>
      <c r="R1087" s="1850">
        <f t="shared" si="223"/>
        <v>0.24817732097401662</v>
      </c>
      <c r="S1087" s="1807">
        <f t="shared" si="224"/>
        <v>20.6692</v>
      </c>
      <c r="U1087" s="1764">
        <f t="shared" si="225"/>
        <v>0</v>
      </c>
      <c r="V1087" s="1764">
        <f t="shared" si="226"/>
        <v>0</v>
      </c>
      <c r="W1087" s="1764">
        <f t="shared" si="214"/>
        <v>3048.76</v>
      </c>
      <c r="X1087" s="1768">
        <v>3048.76</v>
      </c>
      <c r="Y1087" s="1784">
        <v>617009</v>
      </c>
      <c r="Z1087" s="1770">
        <v>42748</v>
      </c>
      <c r="AA1087" s="1843" t="s">
        <v>104</v>
      </c>
      <c r="AB1087" s="1780"/>
      <c r="AC1087" s="1762"/>
      <c r="AE1087" s="1762"/>
      <c r="AF1087" s="1762"/>
      <c r="AG1087" s="1762"/>
      <c r="AH1087" s="1780"/>
      <c r="AK1087" s="1780"/>
      <c r="AL1087" s="1780"/>
      <c r="AM1087" s="1762"/>
      <c r="AP1087" s="1762"/>
      <c r="AQ1087" s="1762"/>
      <c r="AR1087" s="1780"/>
      <c r="AS1087" s="1780"/>
      <c r="AT1087" s="1780"/>
      <c r="AU1087" s="1780"/>
      <c r="AV1087" s="1780"/>
      <c r="AW1087" s="1762"/>
      <c r="AZ1087" s="1762"/>
      <c r="BA1087" s="1762"/>
    </row>
    <row r="1088" spans="1:53" x14ac:dyDescent="0.25">
      <c r="A1088" s="1866">
        <v>2016783</v>
      </c>
      <c r="C1088" s="1782" t="s">
        <v>2220</v>
      </c>
      <c r="D1088" s="1762" t="s">
        <v>26</v>
      </c>
      <c r="E1088" s="1762">
        <v>1</v>
      </c>
      <c r="F1088" s="1762">
        <v>2</v>
      </c>
      <c r="G1088" s="1762">
        <v>1</v>
      </c>
      <c r="H1088" s="1762">
        <v>1</v>
      </c>
      <c r="I1088" s="1783">
        <v>1</v>
      </c>
      <c r="J1088" s="1783">
        <v>1</v>
      </c>
      <c r="L1088" s="1764">
        <v>537.12</v>
      </c>
      <c r="N1088" s="1764">
        <f t="shared" si="221"/>
        <v>423.14</v>
      </c>
      <c r="O1088" s="1764">
        <v>284.58</v>
      </c>
      <c r="P1088" s="1850">
        <f t="shared" si="222"/>
        <v>0.67254336626175737</v>
      </c>
      <c r="Q1088" s="1764">
        <v>138.56</v>
      </c>
      <c r="R1088" s="1850">
        <f t="shared" si="223"/>
        <v>0.32745663373824269</v>
      </c>
      <c r="S1088" s="1807">
        <f t="shared" si="224"/>
        <v>5.5423999999999998</v>
      </c>
      <c r="U1088" s="1764">
        <f t="shared" si="225"/>
        <v>0</v>
      </c>
      <c r="V1088" s="1764">
        <f t="shared" si="226"/>
        <v>0</v>
      </c>
      <c r="W1088" s="1764">
        <f t="shared" ref="W1088:W1151" si="227">X1088+AC1088+AH1088+AM1088+AO1088+AR1088</f>
        <v>537.12</v>
      </c>
      <c r="X1088" s="1768">
        <v>537.12</v>
      </c>
      <c r="Y1088" s="1784">
        <v>617010</v>
      </c>
      <c r="Z1088" s="1770">
        <v>42748</v>
      </c>
      <c r="AA1088" s="1843" t="s">
        <v>104</v>
      </c>
      <c r="AB1088" s="1780"/>
      <c r="AC1088" s="1762"/>
      <c r="AE1088" s="1762"/>
      <c r="AF1088" s="1762"/>
      <c r="AG1088" s="1762"/>
      <c r="AH1088" s="1780"/>
      <c r="AK1088" s="1780"/>
      <c r="AL1088" s="1780"/>
      <c r="AM1088" s="1762"/>
      <c r="AP1088" s="1762"/>
      <c r="AQ1088" s="1762"/>
      <c r="AR1088" s="1780"/>
      <c r="AS1088" s="1780"/>
      <c r="AT1088" s="1780"/>
      <c r="AU1088" s="1780"/>
      <c r="AV1088" s="1780"/>
      <c r="AW1088" s="1762"/>
      <c r="AZ1088" s="1762"/>
      <c r="BA1088" s="1762"/>
    </row>
    <row r="1089" spans="1:53" x14ac:dyDescent="0.25">
      <c r="A1089" s="1866" t="s">
        <v>2221</v>
      </c>
      <c r="C1089" s="1782" t="s">
        <v>2240</v>
      </c>
      <c r="D1089" s="1762" t="s">
        <v>352</v>
      </c>
      <c r="E1089" s="1762">
        <v>1</v>
      </c>
      <c r="F1089" s="1762">
        <v>7</v>
      </c>
      <c r="G1089" s="1762">
        <v>2</v>
      </c>
      <c r="H1089" s="1762">
        <v>3</v>
      </c>
      <c r="I1089" s="1783">
        <v>1</v>
      </c>
      <c r="J1089" s="1783">
        <v>1</v>
      </c>
      <c r="L1089" s="1764">
        <v>3119.59</v>
      </c>
      <c r="N1089" s="1764">
        <f t="shared" si="221"/>
        <v>2415.23</v>
      </c>
      <c r="O1089" s="1764">
        <v>1951.91</v>
      </c>
      <c r="P1089" s="1850">
        <f t="shared" si="222"/>
        <v>0.80816733810030517</v>
      </c>
      <c r="Q1089" s="1764">
        <v>463.32</v>
      </c>
      <c r="R1089" s="1850">
        <f t="shared" si="223"/>
        <v>0.19183266189969486</v>
      </c>
      <c r="S1089" s="1807">
        <f t="shared" si="224"/>
        <v>18.532799999999998</v>
      </c>
      <c r="U1089" s="1764">
        <f t="shared" si="225"/>
        <v>0</v>
      </c>
      <c r="V1089" s="1764">
        <f t="shared" si="226"/>
        <v>0</v>
      </c>
      <c r="W1089" s="1764">
        <f t="shared" si="227"/>
        <v>3119.59</v>
      </c>
      <c r="X1089" s="1768">
        <v>3119.59</v>
      </c>
      <c r="Y1089" s="1784">
        <v>617088</v>
      </c>
      <c r="Z1089" s="1770">
        <v>42772</v>
      </c>
      <c r="AA1089" s="1843" t="s">
        <v>104</v>
      </c>
      <c r="AB1089" s="1780"/>
      <c r="AC1089" s="1762"/>
      <c r="AE1089" s="1762"/>
      <c r="AF1089" s="1762"/>
      <c r="AG1089" s="1762"/>
      <c r="AH1089" s="1780"/>
      <c r="AK1089" s="1780"/>
      <c r="AL1089" s="1780"/>
      <c r="AM1089" s="1762"/>
      <c r="AP1089" s="1762"/>
      <c r="AQ1089" s="1762"/>
      <c r="AR1089" s="1780"/>
      <c r="AS1089" s="1780"/>
      <c r="AT1089" s="1780"/>
      <c r="AU1089" s="1780"/>
      <c r="AV1089" s="1780"/>
      <c r="AW1089" s="1762"/>
      <c r="AZ1089" s="1762"/>
      <c r="BA1089" s="1762"/>
    </row>
    <row r="1090" spans="1:53" x14ac:dyDescent="0.25">
      <c r="A1090" s="1866" t="s">
        <v>2222</v>
      </c>
      <c r="C1090" s="1782" t="s">
        <v>2233</v>
      </c>
      <c r="D1090" s="1762" t="s">
        <v>352</v>
      </c>
      <c r="E1090" s="1762">
        <v>0</v>
      </c>
      <c r="F1090" s="1762">
        <v>1</v>
      </c>
      <c r="G1090" s="1762">
        <v>0</v>
      </c>
      <c r="H1090" s="1762">
        <v>1</v>
      </c>
      <c r="I1090" s="1783">
        <v>1</v>
      </c>
      <c r="J1090" s="1783">
        <v>1</v>
      </c>
      <c r="L1090" s="1764">
        <v>502.39</v>
      </c>
      <c r="N1090" s="1764">
        <f t="shared" si="221"/>
        <v>376.89</v>
      </c>
      <c r="O1090" s="1764">
        <v>279.45</v>
      </c>
      <c r="P1090" s="1850">
        <f t="shared" si="222"/>
        <v>0.74146302634721006</v>
      </c>
      <c r="Q1090" s="1764">
        <v>97.44</v>
      </c>
      <c r="R1090" s="1850">
        <f t="shared" si="223"/>
        <v>0.25853697365278994</v>
      </c>
      <c r="S1090" s="1807">
        <f t="shared" si="224"/>
        <v>3.8975999999999997</v>
      </c>
      <c r="U1090" s="1764">
        <f t="shared" si="225"/>
        <v>0</v>
      </c>
      <c r="V1090" s="1764">
        <f t="shared" si="226"/>
        <v>0</v>
      </c>
      <c r="W1090" s="1764">
        <f t="shared" si="227"/>
        <v>502.39</v>
      </c>
      <c r="X1090" s="1768">
        <v>502.39</v>
      </c>
      <c r="Y1090" s="1784">
        <v>617088</v>
      </c>
      <c r="Z1090" s="1770">
        <v>42772</v>
      </c>
      <c r="AA1090" s="1843" t="s">
        <v>104</v>
      </c>
      <c r="AB1090" s="1780"/>
      <c r="AC1090" s="1762"/>
      <c r="AE1090" s="1762"/>
      <c r="AF1090" s="1762"/>
      <c r="AG1090" s="1762"/>
      <c r="AH1090" s="1780"/>
      <c r="AK1090" s="1780"/>
      <c r="AL1090" s="1780"/>
      <c r="AM1090" s="1762"/>
      <c r="AP1090" s="1762"/>
      <c r="AQ1090" s="1762"/>
      <c r="AR1090" s="1780"/>
      <c r="AS1090" s="1780"/>
      <c r="AT1090" s="1780"/>
      <c r="AU1090" s="1780"/>
      <c r="AV1090" s="1780"/>
      <c r="AW1090" s="1762"/>
      <c r="AZ1090" s="1762"/>
      <c r="BA1090" s="1762"/>
    </row>
    <row r="1091" spans="1:53" x14ac:dyDescent="0.25">
      <c r="A1091" s="1866" t="s">
        <v>2223</v>
      </c>
      <c r="C1091" s="1782" t="s">
        <v>2234</v>
      </c>
      <c r="D1091" s="1762" t="s">
        <v>352</v>
      </c>
      <c r="E1091" s="1762">
        <v>1</v>
      </c>
      <c r="F1091" s="1762">
        <v>8</v>
      </c>
      <c r="G1091" s="1762">
        <v>4</v>
      </c>
      <c r="H1091" s="1762">
        <v>3</v>
      </c>
      <c r="I1091" s="1783">
        <v>1</v>
      </c>
      <c r="J1091" s="1783">
        <v>1</v>
      </c>
      <c r="L1091" s="1764">
        <v>3314.87</v>
      </c>
      <c r="N1091" s="1764">
        <f t="shared" si="221"/>
        <v>2560.3200000000002</v>
      </c>
      <c r="O1091" s="1764">
        <v>2030.88</v>
      </c>
      <c r="P1091" s="1850">
        <f t="shared" si="222"/>
        <v>0.79321334833145851</v>
      </c>
      <c r="Q1091" s="1764">
        <v>529.44000000000005</v>
      </c>
      <c r="R1091" s="1850">
        <f t="shared" si="223"/>
        <v>0.20678665166854143</v>
      </c>
      <c r="S1091" s="1807">
        <f t="shared" si="224"/>
        <v>21.177600000000002</v>
      </c>
      <c r="U1091" s="1764">
        <f t="shared" si="225"/>
        <v>0</v>
      </c>
      <c r="V1091" s="1764">
        <f t="shared" si="226"/>
        <v>0</v>
      </c>
      <c r="W1091" s="1764">
        <f t="shared" si="227"/>
        <v>3314.87</v>
      </c>
      <c r="X1091" s="1768">
        <v>3314.87</v>
      </c>
      <c r="Y1091" s="1784">
        <v>617088</v>
      </c>
      <c r="Z1091" s="1770">
        <v>42772</v>
      </c>
      <c r="AA1091" s="1843" t="s">
        <v>104</v>
      </c>
      <c r="AB1091" s="1780"/>
      <c r="AC1091" s="1762"/>
      <c r="AE1091" s="1762"/>
      <c r="AF1091" s="1762"/>
      <c r="AG1091" s="1762"/>
      <c r="AH1091" s="1780"/>
      <c r="AK1091" s="1780"/>
      <c r="AL1091" s="1780"/>
      <c r="AM1091" s="1762"/>
      <c r="AP1091" s="1762"/>
      <c r="AQ1091" s="1762"/>
      <c r="AR1091" s="1780"/>
      <c r="AS1091" s="1780"/>
      <c r="AT1091" s="1780"/>
      <c r="AU1091" s="1780"/>
      <c r="AV1091" s="1780"/>
      <c r="AW1091" s="1762"/>
      <c r="AZ1091" s="1762"/>
      <c r="BA1091" s="1762"/>
    </row>
    <row r="1092" spans="1:53" x14ac:dyDescent="0.25">
      <c r="A1092" s="1866" t="s">
        <v>2224</v>
      </c>
      <c r="C1092" s="1782" t="s">
        <v>2235</v>
      </c>
      <c r="D1092" s="1762" t="s">
        <v>352</v>
      </c>
      <c r="E1092" s="1762">
        <v>0</v>
      </c>
      <c r="F1092" s="1762">
        <v>1</v>
      </c>
      <c r="G1092" s="1762">
        <v>0</v>
      </c>
      <c r="H1092" s="1762">
        <v>1</v>
      </c>
      <c r="I1092" s="1783">
        <v>1</v>
      </c>
      <c r="J1092" s="1783">
        <v>1</v>
      </c>
      <c r="L1092" s="1764">
        <v>502.39</v>
      </c>
      <c r="N1092" s="1764">
        <f>O1092+Q1092</f>
        <v>376.89</v>
      </c>
      <c r="O1092" s="1764">
        <v>279.45</v>
      </c>
      <c r="P1092" s="1850">
        <f>IF(N1092&lt;=0,"",O1092/N1092)</f>
        <v>0.74146302634721006</v>
      </c>
      <c r="Q1092" s="1764">
        <v>97.44</v>
      </c>
      <c r="R1092" s="1850">
        <f>IF(N1092&lt;=0,"",Q1092/N1092)</f>
        <v>0.25853697365278994</v>
      </c>
      <c r="S1092" s="1807">
        <f>Q1092/$S$1</f>
        <v>3.8975999999999997</v>
      </c>
      <c r="U1092" s="1764">
        <f>((1-I1092)*O1092)+((1-J1092)*Q1092)</f>
        <v>0</v>
      </c>
      <c r="V1092" s="1764">
        <f>L1092-W1092</f>
        <v>0</v>
      </c>
      <c r="W1092" s="1764">
        <f t="shared" si="227"/>
        <v>502.39</v>
      </c>
      <c r="X1092" s="1768">
        <v>502.39</v>
      </c>
      <c r="Y1092" s="1784">
        <v>617088</v>
      </c>
      <c r="Z1092" s="1770">
        <v>42772</v>
      </c>
      <c r="AA1092" s="1843" t="s">
        <v>104</v>
      </c>
      <c r="AB1092" s="1780"/>
      <c r="AC1092" s="1762"/>
      <c r="AE1092" s="1762"/>
      <c r="AF1092" s="1762"/>
      <c r="AG1092" s="1762"/>
      <c r="AH1092" s="1780"/>
      <c r="AK1092" s="1780"/>
      <c r="AL1092" s="1780"/>
      <c r="AM1092" s="1762"/>
      <c r="AP1092" s="1762"/>
      <c r="AQ1092" s="1762"/>
      <c r="AR1092" s="1780"/>
      <c r="AS1092" s="1780"/>
      <c r="AT1092" s="1780"/>
      <c r="AU1092" s="1780"/>
      <c r="AV1092" s="1780"/>
      <c r="AW1092" s="1762"/>
      <c r="AZ1092" s="1762"/>
      <c r="BA1092" s="1762"/>
    </row>
    <row r="1093" spans="1:53" x14ac:dyDescent="0.25">
      <c r="A1093" s="1866" t="s">
        <v>2225</v>
      </c>
      <c r="C1093" s="1782" t="s">
        <v>2236</v>
      </c>
      <c r="D1093" s="1762" t="s">
        <v>352</v>
      </c>
      <c r="E1093" s="1762">
        <v>1</v>
      </c>
      <c r="F1093" s="1762">
        <v>7</v>
      </c>
      <c r="G1093" s="1762">
        <v>2</v>
      </c>
      <c r="H1093" s="1762">
        <v>3</v>
      </c>
      <c r="I1093" s="1783">
        <v>1</v>
      </c>
      <c r="J1093" s="1783">
        <v>1</v>
      </c>
      <c r="L1093" s="1764">
        <v>3119.59</v>
      </c>
      <c r="N1093" s="1764">
        <f>O1093+Q1093</f>
        <v>2415.23</v>
      </c>
      <c r="O1093" s="1764">
        <v>1951.91</v>
      </c>
      <c r="P1093" s="1850">
        <f>IF(N1093&lt;=0,"",O1093/N1093)</f>
        <v>0.80816733810030517</v>
      </c>
      <c r="Q1093" s="1764">
        <v>463.32</v>
      </c>
      <c r="R1093" s="1850">
        <f>IF(N1093&lt;=0,"",Q1093/N1093)</f>
        <v>0.19183266189969486</v>
      </c>
      <c r="S1093" s="1807">
        <f>Q1093/$S$1</f>
        <v>18.532799999999998</v>
      </c>
      <c r="U1093" s="1764">
        <f>((1-I1093)*O1093)+((1-J1093)*Q1093)</f>
        <v>0</v>
      </c>
      <c r="V1093" s="1764">
        <f>L1093-W1093</f>
        <v>0</v>
      </c>
      <c r="W1093" s="1764">
        <f t="shared" si="227"/>
        <v>3119.59</v>
      </c>
      <c r="X1093" s="1768">
        <v>3119.59</v>
      </c>
      <c r="Y1093" s="1784">
        <v>617088</v>
      </c>
      <c r="Z1093" s="1770">
        <v>42772</v>
      </c>
      <c r="AA1093" s="1843" t="s">
        <v>104</v>
      </c>
      <c r="AB1093" s="1780"/>
      <c r="AC1093" s="1762"/>
      <c r="AE1093" s="1762"/>
      <c r="AF1093" s="1762"/>
      <c r="AG1093" s="1762"/>
      <c r="AH1093" s="1780"/>
      <c r="AK1093" s="1780"/>
      <c r="AL1093" s="1780"/>
      <c r="AM1093" s="1762"/>
      <c r="AP1093" s="1762"/>
      <c r="AQ1093" s="1762"/>
      <c r="AR1093" s="1780"/>
      <c r="AS1093" s="1780"/>
      <c r="AT1093" s="1780"/>
      <c r="AU1093" s="1780"/>
      <c r="AV1093" s="1780"/>
      <c r="AW1093" s="1762"/>
      <c r="AZ1093" s="1762"/>
      <c r="BA1093" s="1762"/>
    </row>
    <row r="1094" spans="1:53" x14ac:dyDescent="0.25">
      <c r="A1094" s="1866" t="s">
        <v>2226</v>
      </c>
      <c r="C1094" s="1782" t="s">
        <v>2237</v>
      </c>
      <c r="D1094" s="1762" t="s">
        <v>352</v>
      </c>
      <c r="E1094" s="1762">
        <v>0</v>
      </c>
      <c r="F1094" s="1762">
        <v>1</v>
      </c>
      <c r="G1094" s="1762">
        <v>0</v>
      </c>
      <c r="H1094" s="1762">
        <v>1</v>
      </c>
      <c r="I1094" s="1783">
        <v>1</v>
      </c>
      <c r="J1094" s="1783">
        <v>1</v>
      </c>
      <c r="L1094" s="1764">
        <v>502.39</v>
      </c>
      <c r="N1094" s="1764">
        <f>O1094+Q1094</f>
        <v>376.89</v>
      </c>
      <c r="O1094" s="1764">
        <v>279.45</v>
      </c>
      <c r="P1094" s="1850">
        <f>IF(N1094&lt;=0,"",O1094/N1094)</f>
        <v>0.74146302634721006</v>
      </c>
      <c r="Q1094" s="1764">
        <v>97.44</v>
      </c>
      <c r="R1094" s="1850">
        <f>IF(N1094&lt;=0,"",Q1094/N1094)</f>
        <v>0.25853697365278994</v>
      </c>
      <c r="S1094" s="1807">
        <f>Q1094/$S$1</f>
        <v>3.8975999999999997</v>
      </c>
      <c r="U1094" s="1764">
        <f>((1-I1094)*O1094)+((1-J1094)*Q1094)</f>
        <v>0</v>
      </c>
      <c r="V1094" s="1764">
        <f>L1094-W1094</f>
        <v>0</v>
      </c>
      <c r="W1094" s="1764">
        <f t="shared" si="227"/>
        <v>502.39</v>
      </c>
      <c r="X1094" s="1768">
        <v>502.39</v>
      </c>
      <c r="Y1094" s="1784">
        <v>617088</v>
      </c>
      <c r="Z1094" s="1770">
        <v>42772</v>
      </c>
      <c r="AA1094" s="1843" t="s">
        <v>104</v>
      </c>
      <c r="AB1094" s="1780"/>
      <c r="AC1094" s="1762"/>
      <c r="AE1094" s="1762"/>
      <c r="AF1094" s="1762"/>
      <c r="AG1094" s="1762"/>
      <c r="AH1094" s="1780"/>
      <c r="AK1094" s="1780"/>
      <c r="AL1094" s="1780"/>
      <c r="AM1094" s="1762"/>
      <c r="AP1094" s="1762"/>
      <c r="AQ1094" s="1762"/>
      <c r="AR1094" s="1780"/>
      <c r="AS1094" s="1780"/>
      <c r="AT1094" s="1780"/>
      <c r="AU1094" s="1780"/>
      <c r="AV1094" s="1780"/>
      <c r="AW1094" s="1762"/>
      <c r="AZ1094" s="1762"/>
      <c r="BA1094" s="1762"/>
    </row>
    <row r="1095" spans="1:53" x14ac:dyDescent="0.25">
      <c r="A1095" s="1866" t="s">
        <v>2227</v>
      </c>
      <c r="C1095" s="1782" t="s">
        <v>2239</v>
      </c>
      <c r="D1095" s="1762" t="s">
        <v>352</v>
      </c>
      <c r="E1095" s="1762">
        <v>1</v>
      </c>
      <c r="F1095" s="1762">
        <v>7</v>
      </c>
      <c r="G1095" s="1762">
        <v>2</v>
      </c>
      <c r="H1095" s="1762">
        <v>3</v>
      </c>
      <c r="I1095" s="1783">
        <v>1</v>
      </c>
      <c r="J1095" s="1783">
        <v>1</v>
      </c>
      <c r="L1095" s="1764">
        <v>3119.59</v>
      </c>
      <c r="N1095" s="1764">
        <f>O1095+Q1095</f>
        <v>2415.23</v>
      </c>
      <c r="O1095" s="1764">
        <v>1951.91</v>
      </c>
      <c r="P1095" s="1850">
        <f>IF(N1095&lt;=0,"",O1095/N1095)</f>
        <v>0.80816733810030517</v>
      </c>
      <c r="Q1095" s="1764">
        <v>463.32</v>
      </c>
      <c r="R1095" s="1850">
        <f>IF(N1095&lt;=0,"",Q1095/N1095)</f>
        <v>0.19183266189969486</v>
      </c>
      <c r="S1095" s="1807">
        <f>Q1095/$S$1</f>
        <v>18.532799999999998</v>
      </c>
      <c r="U1095" s="1764">
        <f>((1-I1095)*O1095)+((1-J1095)*Q1095)</f>
        <v>0</v>
      </c>
      <c r="V1095" s="1764">
        <f>L1095-W1095</f>
        <v>0</v>
      </c>
      <c r="W1095" s="1764">
        <f t="shared" si="227"/>
        <v>3119.59</v>
      </c>
      <c r="X1095" s="1768">
        <v>3119.59</v>
      </c>
      <c r="Y1095" s="1784">
        <v>617113</v>
      </c>
      <c r="Z1095" s="1770">
        <v>42781</v>
      </c>
      <c r="AA1095" s="1843" t="s">
        <v>104</v>
      </c>
      <c r="AB1095" s="1780"/>
      <c r="AC1095" s="1762"/>
      <c r="AE1095" s="1762"/>
      <c r="AF1095" s="1762"/>
      <c r="AG1095" s="1762"/>
      <c r="AH1095" s="1780"/>
      <c r="AK1095" s="1780"/>
      <c r="AL1095" s="1780"/>
      <c r="AM1095" s="1762"/>
      <c r="AP1095" s="1762"/>
      <c r="AQ1095" s="1762"/>
      <c r="AR1095" s="1780"/>
      <c r="AS1095" s="1780"/>
      <c r="AT1095" s="1780"/>
      <c r="AU1095" s="1780"/>
      <c r="AV1095" s="1780"/>
      <c r="AW1095" s="1762"/>
      <c r="AZ1095" s="1762"/>
      <c r="BA1095" s="1762"/>
    </row>
    <row r="1096" spans="1:53" x14ac:dyDescent="0.25">
      <c r="A1096" s="1866" t="s">
        <v>2228</v>
      </c>
      <c r="C1096" s="1782" t="s">
        <v>2238</v>
      </c>
      <c r="D1096" s="1762" t="s">
        <v>352</v>
      </c>
      <c r="E1096" s="1762">
        <v>0</v>
      </c>
      <c r="F1096" s="1762">
        <v>1</v>
      </c>
      <c r="G1096" s="1762">
        <v>0</v>
      </c>
      <c r="H1096" s="1762">
        <v>1</v>
      </c>
      <c r="I1096" s="1783">
        <v>1</v>
      </c>
      <c r="J1096" s="1783">
        <v>1</v>
      </c>
      <c r="L1096" s="1764">
        <v>502.39</v>
      </c>
      <c r="N1096" s="1764">
        <f>O1096+Q1096</f>
        <v>376.89</v>
      </c>
      <c r="O1096" s="1764">
        <v>279.45</v>
      </c>
      <c r="P1096" s="1850">
        <f>IF(N1096&lt;=0,"",O1096/N1096)</f>
        <v>0.74146302634721006</v>
      </c>
      <c r="Q1096" s="1764">
        <v>97.44</v>
      </c>
      <c r="R1096" s="1850">
        <f>IF(N1096&lt;=0,"",Q1096/N1096)</f>
        <v>0.25853697365278994</v>
      </c>
      <c r="S1096" s="1807">
        <f>Q1096/$S$1</f>
        <v>3.8975999999999997</v>
      </c>
      <c r="U1096" s="1764">
        <f>((1-I1096)*O1096)+((1-J1096)*Q1096)</f>
        <v>0</v>
      </c>
      <c r="V1096" s="1764">
        <f>L1096-W1096</f>
        <v>0</v>
      </c>
      <c r="W1096" s="1764">
        <f t="shared" si="227"/>
        <v>502.39</v>
      </c>
      <c r="X1096" s="1768">
        <v>502.39</v>
      </c>
      <c r="Y1096" s="1784">
        <v>617113</v>
      </c>
      <c r="Z1096" s="1770">
        <v>42781</v>
      </c>
      <c r="AA1096" s="1843" t="s">
        <v>104</v>
      </c>
      <c r="AB1096" s="1780"/>
      <c r="AC1096" s="1762"/>
      <c r="AE1096" s="1762"/>
      <c r="AF1096" s="1762"/>
      <c r="AG1096" s="1762"/>
      <c r="AH1096" s="1780"/>
      <c r="AK1096" s="1780"/>
      <c r="AL1096" s="1780"/>
      <c r="AM1096" s="1762"/>
      <c r="AP1096" s="1762"/>
      <c r="AQ1096" s="1762"/>
      <c r="AR1096" s="1780"/>
      <c r="AS1096" s="1780"/>
      <c r="AT1096" s="1780"/>
      <c r="AU1096" s="1780"/>
      <c r="AV1096" s="1780"/>
      <c r="AW1096" s="1762"/>
      <c r="AZ1096" s="1762"/>
      <c r="BA1096" s="1762"/>
    </row>
    <row r="1097" spans="1:53" x14ac:dyDescent="0.25">
      <c r="A1097" s="1866" t="s">
        <v>2229</v>
      </c>
      <c r="C1097" s="1782" t="s">
        <v>2006</v>
      </c>
      <c r="D1097" s="1762" t="s">
        <v>352</v>
      </c>
      <c r="E1097" s="1762">
        <v>1</v>
      </c>
      <c r="F1097" s="1762">
        <v>7</v>
      </c>
      <c r="G1097" s="1762">
        <v>2</v>
      </c>
      <c r="H1097" s="1762">
        <v>3</v>
      </c>
      <c r="I1097" s="1783">
        <v>1</v>
      </c>
      <c r="J1097" s="1783">
        <v>1</v>
      </c>
      <c r="L1097" s="1764">
        <v>3086.35</v>
      </c>
      <c r="N1097" s="1764">
        <f t="shared" si="221"/>
        <v>2396.94</v>
      </c>
      <c r="O1097" s="1764">
        <v>1933.84</v>
      </c>
      <c r="P1097" s="1850">
        <f t="shared" si="222"/>
        <v>0.8067953307133261</v>
      </c>
      <c r="Q1097" s="1764">
        <v>463.1</v>
      </c>
      <c r="R1097" s="1850">
        <f t="shared" si="223"/>
        <v>0.19320466928667385</v>
      </c>
      <c r="S1097" s="1807">
        <f t="shared" si="224"/>
        <v>18.524000000000001</v>
      </c>
      <c r="U1097" s="1764">
        <f t="shared" si="225"/>
        <v>0</v>
      </c>
      <c r="V1097" s="1764">
        <f t="shared" si="226"/>
        <v>0</v>
      </c>
      <c r="W1097" s="1764">
        <f t="shared" si="227"/>
        <v>3086.35</v>
      </c>
      <c r="X1097" s="1768">
        <v>3086.35</v>
      </c>
      <c r="Y1097" s="1784">
        <v>617113</v>
      </c>
      <c r="Z1097" s="1770">
        <v>42781</v>
      </c>
      <c r="AA1097" s="1843" t="s">
        <v>104</v>
      </c>
      <c r="AB1097" s="1780"/>
      <c r="AC1097" s="1762"/>
      <c r="AE1097" s="1762"/>
      <c r="AF1097" s="1762"/>
      <c r="AG1097" s="1762"/>
      <c r="AH1097" s="1780"/>
      <c r="AK1097" s="1780"/>
      <c r="AL1097" s="1780"/>
      <c r="AM1097" s="1762"/>
      <c r="AP1097" s="1762"/>
      <c r="AQ1097" s="1762"/>
      <c r="AR1097" s="1780"/>
      <c r="AS1097" s="1780"/>
      <c r="AT1097" s="1780"/>
      <c r="AU1097" s="1780"/>
      <c r="AV1097" s="1780"/>
      <c r="AW1097" s="1762"/>
      <c r="AZ1097" s="1762"/>
      <c r="BA1097" s="1762"/>
    </row>
    <row r="1098" spans="1:53" x14ac:dyDescent="0.25">
      <c r="A1098" s="1866" t="s">
        <v>2230</v>
      </c>
      <c r="C1098" s="1782" t="s">
        <v>2007</v>
      </c>
      <c r="D1098" s="1762" t="s">
        <v>352</v>
      </c>
      <c r="E1098" s="1762">
        <v>0</v>
      </c>
      <c r="F1098" s="1762">
        <v>1</v>
      </c>
      <c r="G1098" s="1762">
        <v>0</v>
      </c>
      <c r="H1098" s="1762">
        <v>1</v>
      </c>
      <c r="I1098" s="1783">
        <v>1</v>
      </c>
      <c r="J1098" s="1783">
        <v>1</v>
      </c>
      <c r="L1098" s="1764">
        <v>502.39</v>
      </c>
      <c r="N1098" s="1764">
        <f>O1098+Q1098</f>
        <v>376.89</v>
      </c>
      <c r="O1098" s="1764">
        <v>279.45</v>
      </c>
      <c r="P1098" s="1850">
        <f>IF(N1098&lt;=0,"",O1098/N1098)</f>
        <v>0.74146302634721006</v>
      </c>
      <c r="Q1098" s="1764">
        <v>97.44</v>
      </c>
      <c r="R1098" s="1850">
        <f>IF(N1098&lt;=0,"",Q1098/N1098)</f>
        <v>0.25853697365278994</v>
      </c>
      <c r="S1098" s="1807">
        <f>Q1098/$S$1</f>
        <v>3.8975999999999997</v>
      </c>
      <c r="U1098" s="1764">
        <f>((1-I1098)*O1098)+((1-J1098)*Q1098)</f>
        <v>0</v>
      </c>
      <c r="V1098" s="1764">
        <f>L1098-W1098</f>
        <v>0</v>
      </c>
      <c r="W1098" s="1764">
        <f t="shared" si="227"/>
        <v>502.39</v>
      </c>
      <c r="X1098" s="1768">
        <v>502.39</v>
      </c>
      <c r="Y1098" s="1784">
        <v>617113</v>
      </c>
      <c r="Z1098" s="1770">
        <v>42781</v>
      </c>
      <c r="AA1098" s="1843" t="s">
        <v>104</v>
      </c>
      <c r="AB1098" s="1780"/>
      <c r="AC1098" s="1762"/>
      <c r="AE1098" s="1762"/>
      <c r="AF1098" s="1762"/>
      <c r="AG1098" s="1762"/>
      <c r="AH1098" s="1780"/>
      <c r="AK1098" s="1780"/>
      <c r="AL1098" s="1780"/>
      <c r="AM1098" s="1762"/>
      <c r="AP1098" s="1762"/>
      <c r="AQ1098" s="1762"/>
      <c r="AR1098" s="1780"/>
      <c r="AS1098" s="1780"/>
      <c r="AT1098" s="1780"/>
      <c r="AU1098" s="1780"/>
      <c r="AV1098" s="1780"/>
      <c r="AW1098" s="1762"/>
      <c r="AZ1098" s="1762"/>
      <c r="BA1098" s="1762"/>
    </row>
    <row r="1099" spans="1:53" x14ac:dyDescent="0.25">
      <c r="A1099" s="1866" t="s">
        <v>2231</v>
      </c>
      <c r="C1099" s="1782" t="s">
        <v>2008</v>
      </c>
      <c r="D1099" s="1762" t="s">
        <v>352</v>
      </c>
      <c r="E1099" s="1762">
        <v>1</v>
      </c>
      <c r="F1099" s="1762">
        <v>8</v>
      </c>
      <c r="G1099" s="1762">
        <v>4</v>
      </c>
      <c r="H1099" s="1762">
        <v>3</v>
      </c>
      <c r="I1099" s="1783">
        <v>1</v>
      </c>
      <c r="J1099" s="1783">
        <v>1</v>
      </c>
      <c r="L1099" s="1764">
        <v>3440.14</v>
      </c>
      <c r="N1099" s="1764">
        <f t="shared" si="221"/>
        <v>2648.15</v>
      </c>
      <c r="O1099" s="1764">
        <v>2107</v>
      </c>
      <c r="P1099" s="1850">
        <f t="shared" si="222"/>
        <v>0.79564979325189278</v>
      </c>
      <c r="Q1099" s="1764">
        <v>541.15</v>
      </c>
      <c r="R1099" s="1850">
        <f t="shared" si="223"/>
        <v>0.20435020674810717</v>
      </c>
      <c r="S1099" s="1807">
        <f t="shared" si="224"/>
        <v>21.646000000000001</v>
      </c>
      <c r="U1099" s="1764">
        <f t="shared" si="225"/>
        <v>0</v>
      </c>
      <c r="V1099" s="1764">
        <f t="shared" si="226"/>
        <v>0</v>
      </c>
      <c r="W1099" s="1764">
        <f t="shared" si="227"/>
        <v>3440.14</v>
      </c>
      <c r="X1099" s="1768">
        <v>3440.14</v>
      </c>
      <c r="Y1099" s="1784">
        <v>617113</v>
      </c>
      <c r="Z1099" s="1770">
        <v>42781</v>
      </c>
      <c r="AA1099" s="1843" t="s">
        <v>104</v>
      </c>
      <c r="AB1099" s="1780"/>
      <c r="AC1099" s="1762"/>
      <c r="AE1099" s="1762"/>
      <c r="AF1099" s="1762"/>
      <c r="AG1099" s="1762"/>
      <c r="AH1099" s="1780"/>
      <c r="AK1099" s="1780"/>
      <c r="AL1099" s="1780"/>
      <c r="AM1099" s="1762"/>
      <c r="AP1099" s="1762"/>
      <c r="AQ1099" s="1762"/>
      <c r="AR1099" s="1780"/>
      <c r="AS1099" s="1780"/>
      <c r="AT1099" s="1780"/>
      <c r="AU1099" s="1780"/>
      <c r="AV1099" s="1780"/>
      <c r="AW1099" s="1762"/>
      <c r="AZ1099" s="1762"/>
      <c r="BA1099" s="1762"/>
    </row>
    <row r="1100" spans="1:53" x14ac:dyDescent="0.25">
      <c r="A1100" s="1866" t="s">
        <v>2232</v>
      </c>
      <c r="C1100" s="1782" t="s">
        <v>2009</v>
      </c>
      <c r="D1100" s="1762" t="s">
        <v>352</v>
      </c>
      <c r="E1100" s="1762">
        <v>0</v>
      </c>
      <c r="F1100" s="1762">
        <v>1</v>
      </c>
      <c r="G1100" s="1762">
        <v>0</v>
      </c>
      <c r="H1100" s="1762">
        <v>1</v>
      </c>
      <c r="I1100" s="1783">
        <v>1</v>
      </c>
      <c r="J1100" s="1783">
        <v>1</v>
      </c>
      <c r="L1100" s="1764">
        <v>502.39</v>
      </c>
      <c r="N1100" s="1764">
        <f>O1100+Q1100</f>
        <v>376.89</v>
      </c>
      <c r="O1100" s="1764">
        <v>279.45</v>
      </c>
      <c r="P1100" s="1850">
        <f>IF(N1100&lt;=0,"",O1100/N1100)</f>
        <v>0.74146302634721006</v>
      </c>
      <c r="Q1100" s="1764">
        <v>97.44</v>
      </c>
      <c r="R1100" s="1850">
        <f>IF(N1100&lt;=0,"",Q1100/N1100)</f>
        <v>0.25853697365278994</v>
      </c>
      <c r="S1100" s="1807">
        <f>Q1100/$S$1</f>
        <v>3.8975999999999997</v>
      </c>
      <c r="U1100" s="1764">
        <f>((1-I1100)*O1100)+((1-J1100)*Q1100)</f>
        <v>0</v>
      </c>
      <c r="V1100" s="1764">
        <f>L1100-W1100</f>
        <v>0</v>
      </c>
      <c r="W1100" s="1764">
        <f t="shared" si="227"/>
        <v>502.39</v>
      </c>
      <c r="X1100" s="1768">
        <v>502.39</v>
      </c>
      <c r="Y1100" s="1784">
        <v>617113</v>
      </c>
      <c r="Z1100" s="1770">
        <v>42781</v>
      </c>
      <c r="AA1100" s="1843" t="s">
        <v>104</v>
      </c>
      <c r="AB1100" s="1780"/>
      <c r="AC1100" s="1762"/>
      <c r="AE1100" s="1762"/>
      <c r="AF1100" s="1762"/>
      <c r="AG1100" s="1762"/>
      <c r="AH1100" s="1780"/>
      <c r="AK1100" s="1780"/>
      <c r="AL1100" s="1780"/>
      <c r="AM1100" s="1762"/>
      <c r="AP1100" s="1762"/>
      <c r="AQ1100" s="1762"/>
      <c r="AR1100" s="1780"/>
      <c r="AS1100" s="1780"/>
      <c r="AT1100" s="1780"/>
      <c r="AU1100" s="1780"/>
      <c r="AV1100" s="1780"/>
      <c r="AW1100" s="1762"/>
      <c r="AZ1100" s="1762"/>
      <c r="BA1100" s="1762"/>
    </row>
    <row r="1101" spans="1:53" x14ac:dyDescent="0.25">
      <c r="A1101" s="1866" t="s">
        <v>2242</v>
      </c>
      <c r="C1101" s="1782" t="s">
        <v>2241</v>
      </c>
      <c r="D1101" s="1762" t="s">
        <v>307</v>
      </c>
      <c r="E1101" s="1762">
        <v>0</v>
      </c>
      <c r="F1101" s="1762">
        <v>1</v>
      </c>
      <c r="G1101" s="1762">
        <v>0</v>
      </c>
      <c r="H1101" s="1762">
        <v>2</v>
      </c>
      <c r="I1101" s="1783">
        <v>1</v>
      </c>
      <c r="J1101" s="1783">
        <v>1</v>
      </c>
      <c r="L1101" s="1764">
        <v>2637.16</v>
      </c>
      <c r="N1101" s="1764">
        <f t="shared" si="221"/>
        <v>1500</v>
      </c>
      <c r="O1101" s="1764">
        <v>1200</v>
      </c>
      <c r="P1101" s="1850">
        <f t="shared" si="222"/>
        <v>0.8</v>
      </c>
      <c r="Q1101" s="1764">
        <v>300</v>
      </c>
      <c r="R1101" s="1850">
        <f t="shared" si="223"/>
        <v>0.2</v>
      </c>
      <c r="S1101" s="1807">
        <f t="shared" si="224"/>
        <v>12</v>
      </c>
      <c r="U1101" s="1764">
        <f t="shared" si="225"/>
        <v>0</v>
      </c>
      <c r="V1101" s="1764">
        <f t="shared" si="226"/>
        <v>0</v>
      </c>
      <c r="W1101" s="1764">
        <f t="shared" si="227"/>
        <v>2637.16</v>
      </c>
      <c r="X1101" s="1768">
        <v>2637.16</v>
      </c>
      <c r="Y1101" s="1784">
        <v>617112</v>
      </c>
      <c r="Z1101" s="1770">
        <v>42781</v>
      </c>
      <c r="AA1101" s="1843" t="s">
        <v>104</v>
      </c>
      <c r="AB1101" s="1780"/>
      <c r="AC1101" s="1762"/>
      <c r="AE1101" s="1762"/>
      <c r="AF1101" s="1762"/>
      <c r="AG1101" s="1762"/>
      <c r="AH1101" s="1780"/>
      <c r="AK1101" s="1780"/>
      <c r="AL1101" s="1780"/>
      <c r="AM1101" s="1762"/>
      <c r="AP1101" s="1762"/>
      <c r="AQ1101" s="1762"/>
      <c r="AR1101" s="1780"/>
      <c r="AS1101" s="1780"/>
      <c r="AT1101" s="1780"/>
      <c r="AU1101" s="1780"/>
      <c r="AV1101" s="1780"/>
      <c r="AW1101" s="1762"/>
      <c r="AZ1101" s="1762"/>
      <c r="BA1101" s="1762"/>
    </row>
    <row r="1102" spans="1:53" x14ac:dyDescent="0.25">
      <c r="A1102" s="1866">
        <v>2016785</v>
      </c>
      <c r="C1102" s="1782">
        <v>616117</v>
      </c>
      <c r="D1102" s="1762" t="s">
        <v>26</v>
      </c>
      <c r="E1102" s="1762">
        <v>1</v>
      </c>
      <c r="F1102" s="1762">
        <v>9</v>
      </c>
      <c r="G1102" s="1762">
        <v>5</v>
      </c>
      <c r="H1102" s="1762">
        <v>4</v>
      </c>
      <c r="I1102" s="1783">
        <v>1</v>
      </c>
      <c r="J1102" s="1783">
        <v>1</v>
      </c>
      <c r="L1102" s="1764">
        <v>3490.76</v>
      </c>
      <c r="N1102" s="1764">
        <f t="shared" si="221"/>
        <v>2290.09</v>
      </c>
      <c r="O1102" s="1764">
        <v>1634.31</v>
      </c>
      <c r="P1102" s="1850">
        <f t="shared" si="222"/>
        <v>0.71364444192149645</v>
      </c>
      <c r="Q1102" s="1764">
        <v>655.78</v>
      </c>
      <c r="R1102" s="1850">
        <f t="shared" si="223"/>
        <v>0.28635555807850344</v>
      </c>
      <c r="S1102" s="1807">
        <f t="shared" si="224"/>
        <v>26.231199999999998</v>
      </c>
      <c r="U1102" s="1764">
        <f t="shared" si="225"/>
        <v>0</v>
      </c>
      <c r="V1102" s="1764">
        <f t="shared" si="226"/>
        <v>0</v>
      </c>
      <c r="W1102" s="1764">
        <f t="shared" si="227"/>
        <v>3490.76</v>
      </c>
      <c r="X1102" s="1768">
        <v>3490.76</v>
      </c>
      <c r="Y1102" s="1784">
        <v>617011</v>
      </c>
      <c r="Z1102" s="1770">
        <v>42748</v>
      </c>
      <c r="AA1102" s="1843" t="s">
        <v>104</v>
      </c>
      <c r="AB1102" s="1780"/>
      <c r="AC1102" s="1762"/>
      <c r="AE1102" s="1762"/>
      <c r="AF1102" s="1762"/>
      <c r="AG1102" s="1762"/>
      <c r="AH1102" s="1780"/>
      <c r="AK1102" s="1780"/>
      <c r="AL1102" s="1780"/>
      <c r="AM1102" s="1762"/>
      <c r="AP1102" s="1762"/>
      <c r="AQ1102" s="1762"/>
      <c r="AR1102" s="1780"/>
      <c r="AS1102" s="1780"/>
      <c r="AT1102" s="1780"/>
      <c r="AU1102" s="1780"/>
      <c r="AV1102" s="1780"/>
      <c r="AW1102" s="1762"/>
      <c r="AZ1102" s="1762"/>
      <c r="BA1102" s="1762"/>
    </row>
    <row r="1103" spans="1:53" x14ac:dyDescent="0.25">
      <c r="A1103" s="1866">
        <v>2016786</v>
      </c>
      <c r="C1103" s="1782" t="s">
        <v>2580</v>
      </c>
      <c r="D1103" s="1762" t="s">
        <v>26</v>
      </c>
      <c r="E1103" s="1762">
        <v>0</v>
      </c>
      <c r="F1103" s="1762">
        <v>0</v>
      </c>
      <c r="G1103" s="1762">
        <v>0</v>
      </c>
      <c r="H1103" s="1762">
        <v>0</v>
      </c>
      <c r="I1103" s="1783">
        <v>1</v>
      </c>
      <c r="J1103" s="1783">
        <v>1</v>
      </c>
      <c r="L1103" s="1764">
        <v>390.24</v>
      </c>
      <c r="N1103" s="1764">
        <f t="shared" si="221"/>
        <v>195.12</v>
      </c>
      <c r="O1103" s="1764">
        <v>141.12</v>
      </c>
      <c r="P1103" s="1850">
        <f t="shared" si="222"/>
        <v>0.7232472324723247</v>
      </c>
      <c r="Q1103" s="1764">
        <v>54</v>
      </c>
      <c r="R1103" s="1850">
        <f t="shared" si="223"/>
        <v>0.27675276752767525</v>
      </c>
      <c r="S1103" s="1807">
        <f t="shared" si="224"/>
        <v>2.16</v>
      </c>
      <c r="U1103" s="1764">
        <f t="shared" si="225"/>
        <v>0</v>
      </c>
      <c r="V1103" s="1764">
        <f t="shared" si="226"/>
        <v>0</v>
      </c>
      <c r="W1103" s="1764">
        <f t="shared" si="227"/>
        <v>390.24</v>
      </c>
      <c r="X1103" s="1768">
        <v>390.24</v>
      </c>
      <c r="Y1103" s="1784">
        <v>617128</v>
      </c>
      <c r="Z1103" s="1770">
        <v>42793</v>
      </c>
      <c r="AA1103" s="1843" t="s">
        <v>104</v>
      </c>
      <c r="AB1103" s="1780"/>
      <c r="AC1103" s="1762"/>
      <c r="AE1103" s="1762"/>
      <c r="AF1103" s="1762"/>
      <c r="AG1103" s="1762"/>
      <c r="AH1103" s="1780"/>
      <c r="AK1103" s="1780"/>
      <c r="AL1103" s="1780"/>
      <c r="AM1103" s="1762"/>
      <c r="AP1103" s="1762"/>
      <c r="AQ1103" s="1762"/>
      <c r="AR1103" s="1780"/>
      <c r="AS1103" s="1780"/>
      <c r="AT1103" s="1780"/>
      <c r="AU1103" s="1780"/>
      <c r="AV1103" s="1780"/>
      <c r="AW1103" s="1762"/>
      <c r="AZ1103" s="1762"/>
      <c r="BA1103" s="1762"/>
    </row>
    <row r="1104" spans="1:53" x14ac:dyDescent="0.25">
      <c r="A1104" s="1866" t="s">
        <v>2245</v>
      </c>
      <c r="C1104" s="1782" t="s">
        <v>2247</v>
      </c>
      <c r="D1104" s="1762" t="s">
        <v>352</v>
      </c>
      <c r="E1104" s="1762">
        <v>1</v>
      </c>
      <c r="F1104" s="1762">
        <v>9</v>
      </c>
      <c r="G1104" s="1762">
        <v>4</v>
      </c>
      <c r="H1104" s="1762">
        <v>4</v>
      </c>
      <c r="I1104" s="1783">
        <v>1</v>
      </c>
      <c r="J1104" s="1783">
        <v>1</v>
      </c>
      <c r="L1104" s="1764">
        <v>4200</v>
      </c>
      <c r="N1104" s="1764">
        <f t="shared" si="221"/>
        <v>2936.91</v>
      </c>
      <c r="O1104" s="1764">
        <v>2204.73</v>
      </c>
      <c r="P1104" s="1850">
        <f t="shared" si="222"/>
        <v>0.750697161302185</v>
      </c>
      <c r="Q1104" s="1764">
        <v>732.18</v>
      </c>
      <c r="R1104" s="1850">
        <f t="shared" si="223"/>
        <v>0.24930283869781505</v>
      </c>
      <c r="S1104" s="1807">
        <f t="shared" si="224"/>
        <v>29.287199999999999</v>
      </c>
      <c r="U1104" s="1764">
        <f t="shared" si="225"/>
        <v>0</v>
      </c>
      <c r="V1104" s="1764">
        <f t="shared" si="226"/>
        <v>0</v>
      </c>
      <c r="W1104" s="1764">
        <f t="shared" si="227"/>
        <v>4200</v>
      </c>
      <c r="X1104" s="1768">
        <v>4200</v>
      </c>
      <c r="Y1104" s="1784">
        <v>617088</v>
      </c>
      <c r="Z1104" s="1770">
        <v>42772</v>
      </c>
      <c r="AA1104" s="1843" t="s">
        <v>104</v>
      </c>
      <c r="AB1104" s="1780"/>
      <c r="AC1104" s="1762"/>
      <c r="AE1104" s="1762"/>
      <c r="AF1104" s="1762"/>
      <c r="AG1104" s="1762"/>
      <c r="AH1104" s="1780"/>
      <c r="AK1104" s="1780"/>
      <c r="AL1104" s="1780"/>
      <c r="AM1104" s="1762"/>
      <c r="AP1104" s="1762"/>
      <c r="AQ1104" s="1762"/>
      <c r="AR1104" s="1780"/>
      <c r="AS1104" s="1780"/>
      <c r="AT1104" s="1780"/>
      <c r="AU1104" s="1780"/>
      <c r="AV1104" s="1780"/>
      <c r="AW1104" s="1762"/>
      <c r="AZ1104" s="1762"/>
      <c r="BA1104" s="1762"/>
    </row>
    <row r="1105" spans="1:53" x14ac:dyDescent="0.25">
      <c r="A1105" s="1866" t="s">
        <v>2246</v>
      </c>
      <c r="C1105" s="1782" t="s">
        <v>2248</v>
      </c>
      <c r="D1105" s="1762" t="s">
        <v>352</v>
      </c>
      <c r="E1105" s="1762">
        <v>1</v>
      </c>
      <c r="F1105" s="1762">
        <v>9</v>
      </c>
      <c r="G1105" s="1762">
        <v>4</v>
      </c>
      <c r="H1105" s="1762">
        <v>4</v>
      </c>
      <c r="I1105" s="1783">
        <v>1</v>
      </c>
      <c r="J1105" s="1783">
        <v>1</v>
      </c>
      <c r="L1105" s="1764">
        <v>4200</v>
      </c>
      <c r="N1105" s="1764">
        <f>O1105+Q1105</f>
        <v>2936.91</v>
      </c>
      <c r="O1105" s="1764">
        <v>2204.73</v>
      </c>
      <c r="P1105" s="1850">
        <f>IF(N1105&lt;=0,"",O1105/N1105)</f>
        <v>0.750697161302185</v>
      </c>
      <c r="Q1105" s="1764">
        <v>732.18</v>
      </c>
      <c r="R1105" s="1850">
        <f>IF(N1105&lt;=0,"",Q1105/N1105)</f>
        <v>0.24930283869781505</v>
      </c>
      <c r="S1105" s="1807">
        <f>Q1105/$S$1</f>
        <v>29.287199999999999</v>
      </c>
      <c r="U1105" s="1764">
        <f>((1-I1105)*O1105)+((1-J1105)*Q1105)</f>
        <v>0</v>
      </c>
      <c r="V1105" s="1764">
        <f>L1105-W1105</f>
        <v>0</v>
      </c>
      <c r="W1105" s="1764">
        <f t="shared" si="227"/>
        <v>4200</v>
      </c>
      <c r="X1105" s="1768">
        <v>4200</v>
      </c>
      <c r="Y1105" s="1784">
        <v>617088</v>
      </c>
      <c r="Z1105" s="1770">
        <v>42772</v>
      </c>
      <c r="AA1105" s="1843" t="s">
        <v>104</v>
      </c>
      <c r="AB1105" s="1780"/>
      <c r="AC1105" s="1762"/>
      <c r="AE1105" s="1762"/>
      <c r="AF1105" s="1762"/>
      <c r="AG1105" s="1762"/>
      <c r="AH1105" s="1780"/>
      <c r="AK1105" s="1780"/>
      <c r="AL1105" s="1780"/>
      <c r="AM1105" s="1762"/>
      <c r="AP1105" s="1762"/>
      <c r="AQ1105" s="1762"/>
      <c r="AR1105" s="1780"/>
      <c r="AS1105" s="1780"/>
      <c r="AT1105" s="1780"/>
      <c r="AU1105" s="1780"/>
      <c r="AV1105" s="1780"/>
      <c r="AW1105" s="1762"/>
      <c r="AZ1105" s="1762"/>
      <c r="BA1105" s="1762"/>
    </row>
    <row r="1106" spans="1:53" x14ac:dyDescent="0.25">
      <c r="A1106" s="1866">
        <v>2016787</v>
      </c>
      <c r="C1106" s="1782">
        <v>629217</v>
      </c>
      <c r="D1106" s="1762" t="s">
        <v>26</v>
      </c>
      <c r="E1106" s="1762">
        <v>1</v>
      </c>
      <c r="F1106" s="1762">
        <v>10</v>
      </c>
      <c r="G1106" s="1762">
        <v>4</v>
      </c>
      <c r="H1106" s="1762">
        <v>4</v>
      </c>
      <c r="I1106" s="1783">
        <v>1</v>
      </c>
      <c r="J1106" s="1783">
        <v>1</v>
      </c>
      <c r="L1106" s="1764">
        <v>4547.1499999999996</v>
      </c>
      <c r="N1106" s="1764">
        <f t="shared" si="221"/>
        <v>2696.18</v>
      </c>
      <c r="O1106" s="1764">
        <v>1972.76</v>
      </c>
      <c r="P1106" s="1850">
        <f t="shared" si="222"/>
        <v>0.73168705353500141</v>
      </c>
      <c r="Q1106" s="1764">
        <v>723.42</v>
      </c>
      <c r="R1106" s="1850">
        <f t="shared" si="223"/>
        <v>0.26831294646499865</v>
      </c>
      <c r="S1106" s="1807">
        <f t="shared" si="224"/>
        <v>28.936799999999998</v>
      </c>
      <c r="U1106" s="1764">
        <f t="shared" si="225"/>
        <v>0</v>
      </c>
      <c r="V1106" s="1764">
        <f t="shared" si="226"/>
        <v>0</v>
      </c>
      <c r="W1106" s="1764">
        <f t="shared" si="227"/>
        <v>4547.1499999999996</v>
      </c>
      <c r="X1106" s="1768">
        <v>4547.1499999999996</v>
      </c>
      <c r="Y1106" s="1784">
        <v>617187</v>
      </c>
      <c r="Z1106" s="1770">
        <v>42811</v>
      </c>
      <c r="AA1106" s="1843" t="s">
        <v>104</v>
      </c>
      <c r="AB1106" s="1780"/>
      <c r="AC1106" s="1762"/>
      <c r="AE1106" s="1762"/>
      <c r="AF1106" s="1762"/>
      <c r="AG1106" s="1762"/>
      <c r="AH1106" s="1780"/>
      <c r="AK1106" s="1780"/>
      <c r="AL1106" s="1780"/>
      <c r="AM1106" s="1762"/>
      <c r="AP1106" s="1762"/>
      <c r="AQ1106" s="1762"/>
      <c r="AR1106" s="1780"/>
      <c r="AS1106" s="1780"/>
      <c r="AT1106" s="1780"/>
      <c r="AU1106" s="1780"/>
      <c r="AV1106" s="1780"/>
      <c r="AW1106" s="1762"/>
      <c r="AZ1106" s="1762"/>
      <c r="BA1106" s="1762"/>
    </row>
    <row r="1107" spans="1:53" x14ac:dyDescent="0.25">
      <c r="A1107" s="1866">
        <v>2016788</v>
      </c>
      <c r="C1107" s="1782">
        <v>590917</v>
      </c>
      <c r="D1107" s="1762" t="s">
        <v>26</v>
      </c>
      <c r="E1107" s="1762">
        <v>1</v>
      </c>
      <c r="F1107" s="1762">
        <v>8</v>
      </c>
      <c r="G1107" s="1762">
        <v>5</v>
      </c>
      <c r="H1107" s="1762">
        <v>3</v>
      </c>
      <c r="I1107" s="1783">
        <v>1</v>
      </c>
      <c r="J1107" s="1783">
        <v>1</v>
      </c>
      <c r="L1107" s="1764">
        <v>2553.7399999999998</v>
      </c>
      <c r="N1107" s="1764">
        <f t="shared" si="221"/>
        <v>1878.37</v>
      </c>
      <c r="O1107" s="1764">
        <v>1415.22</v>
      </c>
      <c r="P1107" s="1850">
        <f t="shared" si="222"/>
        <v>0.75342983544243158</v>
      </c>
      <c r="Q1107" s="1764">
        <v>463.15</v>
      </c>
      <c r="R1107" s="1850">
        <f t="shared" si="223"/>
        <v>0.24657016455756853</v>
      </c>
      <c r="S1107" s="1807">
        <f t="shared" si="224"/>
        <v>18.526</v>
      </c>
      <c r="U1107" s="1764">
        <f t="shared" si="225"/>
        <v>0</v>
      </c>
      <c r="V1107" s="1764">
        <f t="shared" si="226"/>
        <v>0</v>
      </c>
      <c r="W1107" s="1764">
        <f t="shared" si="227"/>
        <v>2553.7399999999998</v>
      </c>
      <c r="X1107" s="1768">
        <v>2553.7399999999998</v>
      </c>
      <c r="Y1107" s="1784">
        <v>617012</v>
      </c>
      <c r="Z1107" s="1770">
        <v>42748</v>
      </c>
      <c r="AA1107" s="1843" t="s">
        <v>104</v>
      </c>
      <c r="AB1107" s="1780"/>
      <c r="AC1107" s="1762"/>
      <c r="AE1107" s="1762"/>
      <c r="AF1107" s="1762"/>
      <c r="AG1107" s="1762"/>
      <c r="AH1107" s="1780"/>
      <c r="AK1107" s="1780"/>
      <c r="AL1107" s="1780"/>
      <c r="AM1107" s="1762"/>
      <c r="AP1107" s="1762"/>
      <c r="AQ1107" s="1762"/>
      <c r="AR1107" s="1780"/>
      <c r="AS1107" s="1780"/>
      <c r="AT1107" s="1780"/>
      <c r="AU1107" s="1780"/>
      <c r="AV1107" s="1780"/>
      <c r="AW1107" s="1762"/>
      <c r="AZ1107" s="1762"/>
      <c r="BA1107" s="1762"/>
    </row>
    <row r="1108" spans="1:53" x14ac:dyDescent="0.25">
      <c r="A1108" s="1866">
        <v>2016789</v>
      </c>
      <c r="C1108" s="1782" t="s">
        <v>2250</v>
      </c>
      <c r="D1108" s="1762" t="s">
        <v>317</v>
      </c>
      <c r="E1108" s="1762">
        <v>1</v>
      </c>
      <c r="F1108" s="1762">
        <v>12</v>
      </c>
      <c r="G1108" s="1762">
        <v>6</v>
      </c>
      <c r="H1108" s="1762">
        <v>4</v>
      </c>
      <c r="I1108" s="1783">
        <v>1</v>
      </c>
      <c r="J1108" s="1783">
        <v>1</v>
      </c>
      <c r="L1108" s="1764">
        <v>6711.18</v>
      </c>
      <c r="N1108" s="1764">
        <f t="shared" ref="N1108:N1120" si="228">O1108+Q1108</f>
        <v>4937.63</v>
      </c>
      <c r="O1108" s="1764">
        <v>3930.03</v>
      </c>
      <c r="P1108" s="1850">
        <f t="shared" ref="P1108:P1120" si="229">IF(N1108&lt;=0,"",O1108/N1108)</f>
        <v>0.79593448678819601</v>
      </c>
      <c r="Q1108" s="1764">
        <v>1007.6</v>
      </c>
      <c r="R1108" s="1850">
        <f t="shared" ref="R1108:R1120" si="230">IF(N1108&lt;=0,"",Q1108/N1108)</f>
        <v>0.20406551321180405</v>
      </c>
      <c r="S1108" s="1807">
        <f t="shared" ref="S1108:S1120" si="231">Q1108/$S$1</f>
        <v>40.304000000000002</v>
      </c>
      <c r="U1108" s="1764">
        <f t="shared" ref="U1108:U1120" si="232">((1-I1108)*O1108)+((1-J1108)*Q1108)</f>
        <v>0</v>
      </c>
      <c r="V1108" s="1764">
        <f t="shared" ref="V1108:V1120" si="233">L1108-W1108</f>
        <v>0</v>
      </c>
      <c r="W1108" s="1764">
        <f t="shared" si="227"/>
        <v>6711.18</v>
      </c>
      <c r="X1108" s="1768">
        <v>6711.18</v>
      </c>
      <c r="Y1108" s="1784">
        <v>617086</v>
      </c>
      <c r="Z1108" s="1770">
        <v>42772</v>
      </c>
      <c r="AA1108" s="1843" t="s">
        <v>104</v>
      </c>
      <c r="AB1108" s="1780"/>
      <c r="AC1108" s="1762"/>
      <c r="AE1108" s="1762"/>
      <c r="AF1108" s="1762"/>
      <c r="AG1108" s="1762"/>
      <c r="AH1108" s="1780"/>
      <c r="AK1108" s="1780"/>
      <c r="AL1108" s="1780"/>
      <c r="AM1108" s="1762"/>
      <c r="AP1108" s="1762"/>
      <c r="AQ1108" s="1762"/>
      <c r="AR1108" s="1780"/>
      <c r="AS1108" s="1780"/>
      <c r="AT1108" s="1780"/>
      <c r="AU1108" s="1780"/>
      <c r="AV1108" s="1780"/>
      <c r="AW1108" s="1762"/>
      <c r="AZ1108" s="1762"/>
      <c r="BA1108" s="1762"/>
    </row>
    <row r="1109" spans="1:53" x14ac:dyDescent="0.25">
      <c r="A1109" s="1866">
        <v>2016790</v>
      </c>
      <c r="C1109" s="1782" t="s">
        <v>2251</v>
      </c>
      <c r="D1109" s="1762" t="s">
        <v>317</v>
      </c>
      <c r="E1109" s="1762">
        <v>1</v>
      </c>
      <c r="F1109" s="1762">
        <v>7</v>
      </c>
      <c r="G1109" s="1762">
        <v>4</v>
      </c>
      <c r="H1109" s="1762">
        <v>3</v>
      </c>
      <c r="I1109" s="1783">
        <v>1</v>
      </c>
      <c r="J1109" s="1783">
        <v>1</v>
      </c>
      <c r="L1109" s="1764">
        <v>3278.12</v>
      </c>
      <c r="N1109" s="1764">
        <f t="shared" si="228"/>
        <v>2159.67</v>
      </c>
      <c r="O1109" s="1764">
        <v>1673.75</v>
      </c>
      <c r="P1109" s="1850">
        <f t="shared" si="229"/>
        <v>0.77500266244379923</v>
      </c>
      <c r="Q1109" s="1764">
        <v>485.92</v>
      </c>
      <c r="R1109" s="1850">
        <f t="shared" si="230"/>
        <v>0.22499733755620072</v>
      </c>
      <c r="S1109" s="1807">
        <f t="shared" si="231"/>
        <v>19.436800000000002</v>
      </c>
      <c r="U1109" s="1764">
        <f t="shared" si="232"/>
        <v>0</v>
      </c>
      <c r="V1109" s="1764">
        <f t="shared" si="233"/>
        <v>0</v>
      </c>
      <c r="W1109" s="1764">
        <f t="shared" si="227"/>
        <v>3278.12</v>
      </c>
      <c r="X1109" s="1768">
        <v>3278.12</v>
      </c>
      <c r="Y1109" s="1784">
        <v>617087</v>
      </c>
      <c r="Z1109" s="1770">
        <v>42772</v>
      </c>
      <c r="AA1109" s="1843" t="s">
        <v>104</v>
      </c>
      <c r="AB1109" s="1780"/>
      <c r="AC1109" s="1762"/>
      <c r="AE1109" s="1762"/>
      <c r="AF1109" s="1762"/>
      <c r="AG1109" s="1762"/>
      <c r="AH1109" s="1780"/>
      <c r="AK1109" s="1780"/>
      <c r="AL1109" s="1780"/>
      <c r="AM1109" s="1762"/>
      <c r="AP1109" s="1762"/>
      <c r="AQ1109" s="1762"/>
      <c r="AR1109" s="1780"/>
      <c r="AS1109" s="1780"/>
      <c r="AT1109" s="1780"/>
      <c r="AU1109" s="1780"/>
      <c r="AV1109" s="1780"/>
      <c r="AW1109" s="1762"/>
      <c r="AZ1109" s="1762"/>
      <c r="BA1109" s="1762"/>
    </row>
    <row r="1110" spans="1:53" x14ac:dyDescent="0.25">
      <c r="A1110" s="1866">
        <v>2016791</v>
      </c>
      <c r="C1110" s="1782">
        <v>623017</v>
      </c>
      <c r="D1110" s="1762" t="s">
        <v>26</v>
      </c>
      <c r="E1110" s="1762">
        <v>1</v>
      </c>
      <c r="F1110" s="1762">
        <v>11</v>
      </c>
      <c r="G1110" s="1762">
        <v>7</v>
      </c>
      <c r="H1110" s="1762">
        <v>2</v>
      </c>
      <c r="I1110" s="1783">
        <v>1</v>
      </c>
      <c r="J1110" s="1783">
        <v>1</v>
      </c>
      <c r="L1110" s="1764">
        <v>3227.46</v>
      </c>
      <c r="N1110" s="1764">
        <f>O1110+Q1110</f>
        <v>1992.44</v>
      </c>
      <c r="O1110" s="1764">
        <v>1477.96</v>
      </c>
      <c r="P1110" s="1850">
        <f>IF(N1110&lt;=0,"",O1110/N1110)</f>
        <v>0.74178394330569553</v>
      </c>
      <c r="Q1110" s="1764">
        <v>514.48</v>
      </c>
      <c r="R1110" s="1850">
        <f>IF(N1110&lt;=0,"",Q1110/N1110)</f>
        <v>0.25821605669430447</v>
      </c>
      <c r="S1110" s="1807">
        <f>Q1110/$S$1</f>
        <v>20.5792</v>
      </c>
      <c r="U1110" s="1764">
        <f>((1-I1110)*O1110)+((1-J1110)*Q1110)</f>
        <v>0</v>
      </c>
      <c r="V1110" s="1764">
        <f>L1110-W1110</f>
        <v>0</v>
      </c>
      <c r="W1110" s="1764">
        <f t="shared" si="227"/>
        <v>3227.46</v>
      </c>
      <c r="X1110" s="1768">
        <v>3227.46</v>
      </c>
      <c r="Y1110" s="1784">
        <v>617013</v>
      </c>
      <c r="Z1110" s="1770">
        <v>42748</v>
      </c>
      <c r="AA1110" s="1843" t="s">
        <v>104</v>
      </c>
      <c r="AB1110" s="1780"/>
      <c r="AC1110" s="1762"/>
      <c r="AE1110" s="1762"/>
      <c r="AF1110" s="1762"/>
      <c r="AG1110" s="1762"/>
      <c r="AH1110" s="1780"/>
      <c r="AK1110" s="1780"/>
      <c r="AL1110" s="1780"/>
      <c r="AM1110" s="1762"/>
      <c r="AP1110" s="1762"/>
      <c r="AQ1110" s="1762"/>
      <c r="AR1110" s="1780"/>
      <c r="AS1110" s="1780"/>
      <c r="AT1110" s="1780"/>
      <c r="AU1110" s="1780"/>
      <c r="AV1110" s="1780"/>
      <c r="AW1110" s="1762"/>
      <c r="AZ1110" s="1762"/>
      <c r="BA1110" s="1762"/>
    </row>
    <row r="1111" spans="1:53" x14ac:dyDescent="0.25">
      <c r="A1111" s="1866">
        <v>2016792</v>
      </c>
      <c r="C1111" s="1782">
        <v>623117</v>
      </c>
      <c r="D1111" s="1762" t="s">
        <v>26</v>
      </c>
      <c r="E1111" s="1762">
        <v>1</v>
      </c>
      <c r="F1111" s="1762">
        <v>11</v>
      </c>
      <c r="G1111" s="1762">
        <v>7</v>
      </c>
      <c r="H1111" s="1762">
        <v>2</v>
      </c>
      <c r="I1111" s="1783">
        <v>1</v>
      </c>
      <c r="J1111" s="1783">
        <v>1</v>
      </c>
      <c r="L1111" s="1764">
        <v>3227.46</v>
      </c>
      <c r="N1111" s="1764">
        <f>O1111+Q1111</f>
        <v>1992.44</v>
      </c>
      <c r="O1111" s="1764">
        <v>1477.96</v>
      </c>
      <c r="P1111" s="1850">
        <f>IF(N1111&lt;=0,"",O1111/N1111)</f>
        <v>0.74178394330569553</v>
      </c>
      <c r="Q1111" s="1764">
        <v>514.48</v>
      </c>
      <c r="R1111" s="1850">
        <f>IF(N1111&lt;=0,"",Q1111/N1111)</f>
        <v>0.25821605669430447</v>
      </c>
      <c r="S1111" s="1807">
        <f t="shared" si="231"/>
        <v>20.5792</v>
      </c>
      <c r="U1111" s="1764">
        <f t="shared" si="232"/>
        <v>0</v>
      </c>
      <c r="V1111" s="1764">
        <f t="shared" si="233"/>
        <v>0</v>
      </c>
      <c r="W1111" s="1764">
        <f t="shared" si="227"/>
        <v>3227.46</v>
      </c>
      <c r="X1111" s="1768">
        <v>3227.46</v>
      </c>
      <c r="Y1111" s="1784">
        <v>617014</v>
      </c>
      <c r="Z1111" s="1770">
        <v>42748</v>
      </c>
      <c r="AA1111" s="1843" t="s">
        <v>104</v>
      </c>
      <c r="AB1111" s="1780"/>
      <c r="AC1111" s="1762"/>
      <c r="AE1111" s="1762"/>
      <c r="AF1111" s="1762"/>
      <c r="AG1111" s="1762"/>
      <c r="AH1111" s="1780"/>
      <c r="AK1111" s="1780"/>
      <c r="AL1111" s="1780"/>
      <c r="AM1111" s="1762"/>
      <c r="AP1111" s="1762"/>
      <c r="AQ1111" s="1762"/>
      <c r="AR1111" s="1780"/>
      <c r="AS1111" s="1780"/>
      <c r="AT1111" s="1780"/>
      <c r="AU1111" s="1780"/>
      <c r="AV1111" s="1780"/>
      <c r="AW1111" s="1762"/>
      <c r="AZ1111" s="1762"/>
      <c r="BA1111" s="1762"/>
    </row>
    <row r="1112" spans="1:53" x14ac:dyDescent="0.25">
      <c r="A1112" s="1866">
        <v>2016793</v>
      </c>
      <c r="C1112" s="1782">
        <v>631317</v>
      </c>
      <c r="D1112" s="1762" t="s">
        <v>26</v>
      </c>
      <c r="E1112" s="1762">
        <v>1</v>
      </c>
      <c r="F1112" s="1762">
        <v>10</v>
      </c>
      <c r="G1112" s="1762">
        <v>5</v>
      </c>
      <c r="H1112" s="1762">
        <v>3</v>
      </c>
      <c r="I1112" s="1783">
        <v>1</v>
      </c>
      <c r="J1112" s="1783">
        <v>1</v>
      </c>
      <c r="L1112" s="1764">
        <v>3281.06</v>
      </c>
      <c r="N1112" s="1764">
        <f>O1112+Q1112</f>
        <v>2032.8000000000002</v>
      </c>
      <c r="O1112" s="1764">
        <v>1499.17</v>
      </c>
      <c r="P1112" s="1850">
        <f>IF(N1112&lt;=0,"",O1112/N1112)</f>
        <v>0.73749016135379764</v>
      </c>
      <c r="Q1112" s="1764">
        <v>533.63</v>
      </c>
      <c r="R1112" s="1850">
        <f>IF(N1112&lt;=0,"",Q1112/N1112)</f>
        <v>0.26250983864620225</v>
      </c>
      <c r="S1112" s="1807">
        <f>Q1112/$S$1</f>
        <v>21.345199999999998</v>
      </c>
      <c r="U1112" s="1764">
        <f>((1-I1112)*O1112)+((1-J1112)*Q1112)</f>
        <v>0</v>
      </c>
      <c r="V1112" s="1764">
        <f>L1112-W1112</f>
        <v>0</v>
      </c>
      <c r="W1112" s="1764">
        <f t="shared" si="227"/>
        <v>3281.06</v>
      </c>
      <c r="X1112" s="1768">
        <v>3281.06</v>
      </c>
      <c r="Y1112" s="1784">
        <v>617015</v>
      </c>
      <c r="Z1112" s="1770">
        <v>42748</v>
      </c>
      <c r="AA1112" s="1843" t="s">
        <v>104</v>
      </c>
      <c r="AB1112" s="1780"/>
      <c r="AC1112" s="1762"/>
      <c r="AE1112" s="1762"/>
      <c r="AF1112" s="1762"/>
      <c r="AG1112" s="1762"/>
      <c r="AH1112" s="1780"/>
      <c r="AK1112" s="1780"/>
      <c r="AL1112" s="1780"/>
      <c r="AM1112" s="1762"/>
      <c r="AP1112" s="1762"/>
      <c r="AQ1112" s="1762"/>
      <c r="AR1112" s="1780"/>
      <c r="AS1112" s="1780"/>
      <c r="AT1112" s="1780"/>
      <c r="AU1112" s="1780"/>
      <c r="AV1112" s="1780"/>
      <c r="AW1112" s="1762"/>
      <c r="AZ1112" s="1762"/>
      <c r="BA1112" s="1762"/>
    </row>
    <row r="1113" spans="1:53" x14ac:dyDescent="0.25">
      <c r="A1113" s="1866">
        <v>2016794</v>
      </c>
      <c r="C1113" s="1782">
        <v>647617</v>
      </c>
      <c r="D1113" s="1762" t="s">
        <v>26</v>
      </c>
      <c r="E1113" s="1762">
        <v>1</v>
      </c>
      <c r="F1113" s="1762">
        <v>10</v>
      </c>
      <c r="G1113" s="1762">
        <v>6</v>
      </c>
      <c r="H1113" s="1762">
        <v>5</v>
      </c>
      <c r="I1113" s="1783">
        <v>1</v>
      </c>
      <c r="J1113" s="1783">
        <v>1</v>
      </c>
      <c r="L1113" s="1764">
        <v>3584.78</v>
      </c>
      <c r="N1113" s="1764">
        <f t="shared" si="228"/>
        <v>2631.71</v>
      </c>
      <c r="O1113" s="1764">
        <v>2000.05</v>
      </c>
      <c r="P1113" s="1850">
        <f t="shared" si="229"/>
        <v>0.75998115293858359</v>
      </c>
      <c r="Q1113" s="1764">
        <v>631.66</v>
      </c>
      <c r="R1113" s="1850">
        <f t="shared" si="230"/>
        <v>0.24001884706141632</v>
      </c>
      <c r="S1113" s="1807">
        <f t="shared" si="231"/>
        <v>25.266399999999997</v>
      </c>
      <c r="U1113" s="1764">
        <f t="shared" si="232"/>
        <v>0</v>
      </c>
      <c r="V1113" s="1764">
        <f t="shared" si="233"/>
        <v>0</v>
      </c>
      <c r="W1113" s="1764">
        <f t="shared" si="227"/>
        <v>3584.78</v>
      </c>
      <c r="X1113" s="1768">
        <v>3584.78</v>
      </c>
      <c r="Y1113" s="1784">
        <v>617016</v>
      </c>
      <c r="Z1113" s="1770">
        <v>42748</v>
      </c>
      <c r="AA1113" s="1843" t="s">
        <v>104</v>
      </c>
      <c r="AB1113" s="1780"/>
      <c r="AC1113" s="1762"/>
      <c r="AE1113" s="1762"/>
      <c r="AF1113" s="1762"/>
      <c r="AG1113" s="1762"/>
      <c r="AH1113" s="1780"/>
      <c r="AK1113" s="1780"/>
      <c r="AL1113" s="1780"/>
      <c r="AM1113" s="1762"/>
      <c r="AP1113" s="1762"/>
      <c r="AQ1113" s="1762"/>
      <c r="AR1113" s="1780"/>
      <c r="AS1113" s="1780"/>
      <c r="AT1113" s="1780"/>
      <c r="AU1113" s="1780"/>
      <c r="AV1113" s="1780"/>
      <c r="AW1113" s="1762"/>
      <c r="AZ1113" s="1762"/>
      <c r="BA1113" s="1762"/>
    </row>
    <row r="1114" spans="1:53" x14ac:dyDescent="0.25">
      <c r="A1114" s="1866">
        <v>2016795</v>
      </c>
      <c r="C1114" s="1782" t="s">
        <v>2253</v>
      </c>
      <c r="D1114" s="1762" t="s">
        <v>352</v>
      </c>
      <c r="E1114" s="1762">
        <v>1</v>
      </c>
      <c r="F1114" s="1762">
        <v>9</v>
      </c>
      <c r="G1114" s="1762">
        <v>6</v>
      </c>
      <c r="H1114" s="1762">
        <v>3</v>
      </c>
      <c r="I1114" s="1783">
        <v>1</v>
      </c>
      <c r="J1114" s="1783">
        <v>1</v>
      </c>
      <c r="L1114" s="1764">
        <v>2939.27</v>
      </c>
      <c r="N1114" s="1764">
        <f t="shared" si="228"/>
        <v>2176.35</v>
      </c>
      <c r="O1114" s="1764">
        <v>1611.58</v>
      </c>
      <c r="P1114" s="1850">
        <f t="shared" si="229"/>
        <v>0.74049670319571759</v>
      </c>
      <c r="Q1114" s="1764">
        <v>564.77</v>
      </c>
      <c r="R1114" s="1850">
        <f t="shared" si="230"/>
        <v>0.25950329680428241</v>
      </c>
      <c r="S1114" s="1807">
        <f t="shared" si="231"/>
        <v>22.590799999999998</v>
      </c>
      <c r="U1114" s="1764">
        <f t="shared" si="232"/>
        <v>0</v>
      </c>
      <c r="V1114" s="1764">
        <f t="shared" si="233"/>
        <v>0</v>
      </c>
      <c r="W1114" s="1764">
        <f t="shared" si="227"/>
        <v>2939.27</v>
      </c>
      <c r="X1114" s="1768">
        <v>2939.27</v>
      </c>
      <c r="Y1114" s="1784">
        <v>617089</v>
      </c>
      <c r="Z1114" s="1770">
        <v>42772</v>
      </c>
      <c r="AA1114" s="1843" t="s">
        <v>104</v>
      </c>
      <c r="AB1114" s="1780"/>
      <c r="AC1114" s="1762"/>
      <c r="AE1114" s="1762"/>
      <c r="AF1114" s="1762"/>
      <c r="AG1114" s="1762"/>
      <c r="AH1114" s="1780"/>
      <c r="AK1114" s="1780"/>
      <c r="AL1114" s="1780"/>
      <c r="AM1114" s="1762"/>
      <c r="AP1114" s="1762"/>
      <c r="AQ1114" s="1762"/>
      <c r="AR1114" s="1780"/>
      <c r="AS1114" s="1780"/>
      <c r="AT1114" s="1780"/>
      <c r="AU1114" s="1780"/>
      <c r="AV1114" s="1780"/>
      <c r="AW1114" s="1762"/>
      <c r="AZ1114" s="1762"/>
      <c r="BA1114" s="1762"/>
    </row>
    <row r="1115" spans="1:53" x14ac:dyDescent="0.25">
      <c r="A1115" s="1866">
        <v>2016796</v>
      </c>
      <c r="C1115" s="1782" t="s">
        <v>2254</v>
      </c>
      <c r="D1115" s="1762" t="s">
        <v>352</v>
      </c>
      <c r="E1115" s="1762">
        <v>1</v>
      </c>
      <c r="F1115" s="1762">
        <v>2</v>
      </c>
      <c r="G1115" s="1762">
        <v>1</v>
      </c>
      <c r="H1115" s="1762">
        <v>1</v>
      </c>
      <c r="I1115" s="1783">
        <v>1</v>
      </c>
      <c r="J1115" s="1783">
        <v>1</v>
      </c>
      <c r="L1115" s="1764">
        <v>672.5</v>
      </c>
      <c r="N1115" s="1764">
        <f t="shared" si="228"/>
        <v>495.09999999999997</v>
      </c>
      <c r="O1115" s="1764">
        <v>344.53</v>
      </c>
      <c r="P1115" s="1850">
        <f t="shared" si="229"/>
        <v>0.69587962027873151</v>
      </c>
      <c r="Q1115" s="1764">
        <v>150.57</v>
      </c>
      <c r="R1115" s="1850">
        <f t="shared" si="230"/>
        <v>0.30412037972126843</v>
      </c>
      <c r="S1115" s="1807">
        <f t="shared" si="231"/>
        <v>6.0228000000000002</v>
      </c>
      <c r="U1115" s="1764">
        <f t="shared" si="232"/>
        <v>0</v>
      </c>
      <c r="V1115" s="1764">
        <f t="shared" si="233"/>
        <v>0</v>
      </c>
      <c r="W1115" s="1764">
        <f t="shared" si="227"/>
        <v>672.5</v>
      </c>
      <c r="X1115" s="1768">
        <v>672.5</v>
      </c>
      <c r="Y1115" s="1784">
        <v>617090</v>
      </c>
      <c r="Z1115" s="1770">
        <v>42772</v>
      </c>
      <c r="AA1115" s="1843" t="s">
        <v>104</v>
      </c>
      <c r="AB1115" s="1780"/>
      <c r="AC1115" s="1762"/>
      <c r="AE1115" s="1762"/>
      <c r="AF1115" s="1762"/>
      <c r="AG1115" s="1762"/>
      <c r="AH1115" s="1780"/>
      <c r="AK1115" s="1780"/>
      <c r="AL1115" s="1780"/>
      <c r="AM1115" s="1762"/>
      <c r="AP1115" s="1762"/>
      <c r="AQ1115" s="1762"/>
      <c r="AR1115" s="1780"/>
      <c r="AS1115" s="1780"/>
      <c r="AT1115" s="1780"/>
      <c r="AU1115" s="1780"/>
      <c r="AV1115" s="1780"/>
      <c r="AW1115" s="1762"/>
      <c r="AZ1115" s="1762"/>
      <c r="BA1115" s="1762"/>
    </row>
    <row r="1116" spans="1:53" x14ac:dyDescent="0.25">
      <c r="A1116" s="1866">
        <v>2016797</v>
      </c>
      <c r="C1116" s="1782" t="s">
        <v>2260</v>
      </c>
      <c r="D1116" s="1762" t="s">
        <v>352</v>
      </c>
      <c r="E1116" s="1762">
        <v>0</v>
      </c>
      <c r="F1116" s="1762">
        <v>0</v>
      </c>
      <c r="G1116" s="1762">
        <v>0</v>
      </c>
      <c r="H1116" s="1762">
        <v>0</v>
      </c>
      <c r="I1116" s="1783">
        <v>1</v>
      </c>
      <c r="J1116" s="1783">
        <v>1</v>
      </c>
      <c r="L1116" s="1764">
        <v>189</v>
      </c>
      <c r="N1116" s="1764">
        <f t="shared" si="228"/>
        <v>87</v>
      </c>
      <c r="O1116" s="1764">
        <v>87</v>
      </c>
      <c r="P1116" s="1850">
        <f t="shared" si="229"/>
        <v>1</v>
      </c>
      <c r="Q1116" s="1764">
        <v>0</v>
      </c>
      <c r="R1116" s="1850">
        <f t="shared" si="230"/>
        <v>0</v>
      </c>
      <c r="S1116" s="1807">
        <f t="shared" si="231"/>
        <v>0</v>
      </c>
      <c r="U1116" s="1764">
        <f t="shared" si="232"/>
        <v>0</v>
      </c>
      <c r="V1116" s="1764">
        <f t="shared" si="233"/>
        <v>0</v>
      </c>
      <c r="W1116" s="1764">
        <f t="shared" si="227"/>
        <v>189</v>
      </c>
      <c r="X1116" s="1768">
        <v>189</v>
      </c>
      <c r="Y1116" s="1784">
        <v>617091</v>
      </c>
      <c r="Z1116" s="1770">
        <v>42772</v>
      </c>
      <c r="AA1116" s="1843" t="s">
        <v>104</v>
      </c>
      <c r="AB1116" s="1780"/>
      <c r="AC1116" s="1762"/>
      <c r="AE1116" s="1762"/>
      <c r="AF1116" s="1762"/>
      <c r="AG1116" s="1762"/>
      <c r="AH1116" s="1780"/>
      <c r="AK1116" s="1780"/>
      <c r="AL1116" s="1780"/>
      <c r="AM1116" s="1762"/>
      <c r="AP1116" s="1762"/>
      <c r="AQ1116" s="1762"/>
      <c r="AR1116" s="1780"/>
      <c r="AS1116" s="1780"/>
      <c r="AT1116" s="1780"/>
      <c r="AU1116" s="1780"/>
      <c r="AV1116" s="1780"/>
      <c r="AW1116" s="1762"/>
      <c r="AZ1116" s="1762"/>
      <c r="BA1116" s="1762"/>
    </row>
    <row r="1117" spans="1:53" x14ac:dyDescent="0.25">
      <c r="A1117" s="1866">
        <v>2016798</v>
      </c>
      <c r="B1117" s="1782">
        <v>596017</v>
      </c>
      <c r="C1117" s="1813" t="s">
        <v>2581</v>
      </c>
      <c r="D1117" s="1762" t="s">
        <v>26</v>
      </c>
      <c r="E1117" s="1762">
        <v>0</v>
      </c>
      <c r="F1117" s="1762">
        <v>0</v>
      </c>
      <c r="G1117" s="1762">
        <v>0</v>
      </c>
      <c r="H1117" s="1762">
        <v>0</v>
      </c>
      <c r="I1117" s="1783">
        <v>1</v>
      </c>
      <c r="J1117" s="1783">
        <v>1</v>
      </c>
      <c r="L1117" s="1764">
        <v>150.82</v>
      </c>
      <c r="N1117" s="1764">
        <f t="shared" si="228"/>
        <v>67.91</v>
      </c>
      <c r="O1117" s="1764">
        <v>67.91</v>
      </c>
      <c r="P1117" s="1850">
        <f t="shared" si="229"/>
        <v>1</v>
      </c>
      <c r="Q1117" s="1764">
        <v>0</v>
      </c>
      <c r="R1117" s="1850">
        <f t="shared" si="230"/>
        <v>0</v>
      </c>
      <c r="S1117" s="1807">
        <f t="shared" si="231"/>
        <v>0</v>
      </c>
      <c r="U1117" s="1764">
        <f t="shared" si="232"/>
        <v>0</v>
      </c>
      <c r="V1117" s="1764">
        <f t="shared" si="233"/>
        <v>0</v>
      </c>
      <c r="W1117" s="1764">
        <f t="shared" si="227"/>
        <v>150.82</v>
      </c>
      <c r="X1117" s="1768">
        <v>150.82</v>
      </c>
      <c r="Y1117" s="1784">
        <v>617128</v>
      </c>
      <c r="Z1117" s="1770">
        <v>42793</v>
      </c>
      <c r="AA1117" s="1843" t="s">
        <v>104</v>
      </c>
      <c r="AB1117" s="1780"/>
      <c r="AC1117" s="1762"/>
      <c r="AE1117" s="1762"/>
      <c r="AF1117" s="1762"/>
      <c r="AG1117" s="1762"/>
      <c r="AH1117" s="1780"/>
      <c r="AK1117" s="1780"/>
      <c r="AL1117" s="1780"/>
      <c r="AM1117" s="1762"/>
      <c r="AP1117" s="1762"/>
      <c r="AQ1117" s="1762"/>
      <c r="AR1117" s="1780"/>
      <c r="AS1117" s="1780"/>
      <c r="AT1117" s="1780"/>
      <c r="AU1117" s="1780"/>
      <c r="AV1117" s="1780"/>
      <c r="AW1117" s="1762"/>
      <c r="AZ1117" s="1762"/>
      <c r="BA1117" s="1762"/>
    </row>
    <row r="1118" spans="1:53" x14ac:dyDescent="0.25">
      <c r="A1118" s="1866">
        <v>2016799</v>
      </c>
      <c r="C1118" s="1782">
        <v>621617</v>
      </c>
      <c r="D1118" s="1762" t="s">
        <v>26</v>
      </c>
      <c r="E1118" s="1762">
        <v>1</v>
      </c>
      <c r="F1118" s="1762">
        <v>7</v>
      </c>
      <c r="G1118" s="1762">
        <v>3</v>
      </c>
      <c r="H1118" s="1762">
        <v>4</v>
      </c>
      <c r="I1118" s="1783">
        <v>1</v>
      </c>
      <c r="J1118" s="1783">
        <v>1</v>
      </c>
      <c r="L1118" s="1764">
        <v>2446.31</v>
      </c>
      <c r="N1118" s="1764">
        <f t="shared" si="228"/>
        <v>1756.0500000000002</v>
      </c>
      <c r="O1118" s="1764">
        <v>1311.14</v>
      </c>
      <c r="P1118" s="1850">
        <f t="shared" si="229"/>
        <v>0.74664161043250477</v>
      </c>
      <c r="Q1118" s="1764">
        <v>444.91</v>
      </c>
      <c r="R1118" s="1850">
        <f t="shared" si="230"/>
        <v>0.25335838956749523</v>
      </c>
      <c r="S1118" s="1807">
        <f t="shared" si="231"/>
        <v>17.796400000000002</v>
      </c>
      <c r="U1118" s="1764">
        <f t="shared" si="232"/>
        <v>0</v>
      </c>
      <c r="V1118" s="1764">
        <f t="shared" si="233"/>
        <v>0</v>
      </c>
      <c r="W1118" s="1764">
        <f t="shared" si="227"/>
        <v>2446.31</v>
      </c>
      <c r="X1118" s="1768">
        <v>2446.31</v>
      </c>
      <c r="Y1118" s="1784">
        <v>617017</v>
      </c>
      <c r="Z1118" s="1770">
        <v>42748</v>
      </c>
      <c r="AA1118" s="1843" t="s">
        <v>104</v>
      </c>
      <c r="AB1118" s="1868"/>
      <c r="AH1118" s="1867"/>
      <c r="AK1118" s="1868"/>
      <c r="AL1118" s="1868"/>
    </row>
    <row r="1119" spans="1:53" x14ac:dyDescent="0.25">
      <c r="A1119" s="1866">
        <v>2016800</v>
      </c>
      <c r="C1119" s="1782" t="s">
        <v>2274</v>
      </c>
      <c r="D1119" s="1762" t="s">
        <v>640</v>
      </c>
      <c r="E1119" s="1762">
        <v>1</v>
      </c>
      <c r="F1119" s="1762">
        <v>12</v>
      </c>
      <c r="G1119" s="1762">
        <v>0</v>
      </c>
      <c r="H1119" s="1762">
        <v>0</v>
      </c>
      <c r="I1119" s="1783">
        <v>1</v>
      </c>
      <c r="J1119" s="1783">
        <v>1</v>
      </c>
      <c r="L1119" s="1764">
        <v>5250</v>
      </c>
      <c r="N1119" s="1764">
        <f t="shared" si="228"/>
        <v>3338.87</v>
      </c>
      <c r="O1119" s="1764">
        <v>2603.6</v>
      </c>
      <c r="P1119" s="1850">
        <f t="shared" si="229"/>
        <v>0.77978477748459807</v>
      </c>
      <c r="Q1119" s="1764">
        <v>735.27</v>
      </c>
      <c r="R1119" s="1850">
        <f t="shared" si="230"/>
        <v>0.22021522251540193</v>
      </c>
      <c r="S1119" s="1807">
        <f t="shared" si="231"/>
        <v>29.410799999999998</v>
      </c>
      <c r="U1119" s="1764">
        <f t="shared" si="232"/>
        <v>0</v>
      </c>
      <c r="V1119" s="1764">
        <f t="shared" si="233"/>
        <v>0</v>
      </c>
      <c r="W1119" s="1764">
        <f t="shared" si="227"/>
        <v>5250</v>
      </c>
      <c r="X1119" s="1768">
        <v>5250</v>
      </c>
      <c r="Y1119" s="1784">
        <v>617114</v>
      </c>
      <c r="Z1119" s="1770">
        <v>42781</v>
      </c>
      <c r="AA1119" s="1843" t="s">
        <v>104</v>
      </c>
      <c r="AB1119" s="1868"/>
      <c r="AH1119" s="1867"/>
      <c r="AK1119" s="1868"/>
      <c r="AL1119" s="1868"/>
    </row>
    <row r="1120" spans="1:53" x14ac:dyDescent="0.25">
      <c r="A1120" s="1866">
        <v>2016801</v>
      </c>
      <c r="C1120" s="1782" t="s">
        <v>2275</v>
      </c>
      <c r="D1120" s="1762" t="s">
        <v>26</v>
      </c>
      <c r="E1120" s="1762">
        <v>0</v>
      </c>
      <c r="F1120" s="1762">
        <v>0</v>
      </c>
      <c r="G1120" s="1762">
        <v>0</v>
      </c>
      <c r="H1120" s="1762">
        <v>0</v>
      </c>
      <c r="I1120" s="1783">
        <v>1</v>
      </c>
      <c r="J1120" s="1783">
        <v>1</v>
      </c>
      <c r="L1120" s="1764">
        <v>56.8</v>
      </c>
      <c r="N1120" s="1764">
        <f t="shared" si="228"/>
        <v>28.4</v>
      </c>
      <c r="O1120" s="1764">
        <v>28.4</v>
      </c>
      <c r="P1120" s="1850">
        <f t="shared" si="229"/>
        <v>1</v>
      </c>
      <c r="Q1120" s="1764">
        <v>0</v>
      </c>
      <c r="R1120" s="1850">
        <f t="shared" si="230"/>
        <v>0</v>
      </c>
      <c r="S1120" s="1807">
        <f t="shared" si="231"/>
        <v>0</v>
      </c>
      <c r="U1120" s="1764">
        <f t="shared" si="232"/>
        <v>0</v>
      </c>
      <c r="V1120" s="1764">
        <f t="shared" si="233"/>
        <v>0</v>
      </c>
      <c r="W1120" s="1764">
        <f t="shared" si="227"/>
        <v>56.8</v>
      </c>
      <c r="X1120" s="1768">
        <v>56.8</v>
      </c>
      <c r="Y1120" s="1784">
        <v>617061</v>
      </c>
      <c r="Z1120" s="1770">
        <v>42772</v>
      </c>
      <c r="AA1120" s="1843" t="s">
        <v>104</v>
      </c>
      <c r="AB1120" s="1868"/>
      <c r="AH1120" s="1867"/>
      <c r="AK1120" s="1868"/>
      <c r="AL1120" s="1868"/>
    </row>
    <row r="1121" spans="1:98" x14ac:dyDescent="0.25">
      <c r="A1121" s="1866">
        <v>2016802</v>
      </c>
      <c r="B1121" s="1782">
        <v>614317</v>
      </c>
      <c r="C1121" s="1782" t="s">
        <v>2276</v>
      </c>
      <c r="D1121" s="1762" t="s">
        <v>26</v>
      </c>
      <c r="E1121" s="1936">
        <v>0</v>
      </c>
      <c r="F1121" s="1762">
        <v>0</v>
      </c>
      <c r="G1121" s="1762">
        <v>0</v>
      </c>
      <c r="H1121" s="1762">
        <v>0</v>
      </c>
      <c r="I1121" s="1783">
        <v>1</v>
      </c>
      <c r="J1121" s="1783">
        <v>1</v>
      </c>
      <c r="L1121" s="1764">
        <v>94.58</v>
      </c>
      <c r="N1121" s="1764">
        <f t="shared" ref="N1121:N1149" si="234">O1121+Q1121</f>
        <v>37.79</v>
      </c>
      <c r="O1121" s="1764">
        <v>37.79</v>
      </c>
      <c r="P1121" s="1850">
        <f>IF(N1121&lt;=0,"",O1121/N1121)</f>
        <v>1</v>
      </c>
      <c r="Q1121" s="1764">
        <v>0</v>
      </c>
      <c r="R1121" s="1850">
        <f>IF(N1121&lt;=0,"",Q1121/N1121)</f>
        <v>0</v>
      </c>
      <c r="S1121" s="1807">
        <f>Q1121/$S$1</f>
        <v>0</v>
      </c>
      <c r="U1121" s="1764">
        <f>((1-I1121)*O1121)+((1-J1121)*Q1121)</f>
        <v>0</v>
      </c>
      <c r="V1121" s="1764">
        <f>L1121-W1121</f>
        <v>0</v>
      </c>
      <c r="W1121" s="1764">
        <f t="shared" si="227"/>
        <v>94.58</v>
      </c>
      <c r="X1121" s="1768">
        <v>94.58</v>
      </c>
      <c r="Y1121" s="1784">
        <v>617044</v>
      </c>
      <c r="Z1121" s="1770">
        <v>42755</v>
      </c>
      <c r="AA1121" s="1843" t="s">
        <v>104</v>
      </c>
      <c r="AB1121" s="1868"/>
      <c r="AH1121" s="1867"/>
      <c r="AK1121" s="1868"/>
      <c r="AL1121" s="1868"/>
    </row>
    <row r="1122" spans="1:98" x14ac:dyDescent="0.25">
      <c r="A1122" s="1866">
        <v>2016803</v>
      </c>
      <c r="C1122" s="1782" t="s">
        <v>2283</v>
      </c>
      <c r="D1122" s="1762" t="s">
        <v>26</v>
      </c>
      <c r="E1122" s="1762">
        <v>11</v>
      </c>
      <c r="F1122" s="1762">
        <f>E1122*8</f>
        <v>88</v>
      </c>
      <c r="G1122" s="1762">
        <f>E1122*6</f>
        <v>66</v>
      </c>
      <c r="H1122" s="1762">
        <f>E1122*4</f>
        <v>44</v>
      </c>
      <c r="I1122" s="1783">
        <v>1</v>
      </c>
      <c r="J1122" s="1783">
        <v>1</v>
      </c>
      <c r="L1122" s="1764">
        <v>27066.89</v>
      </c>
      <c r="N1122" s="1764">
        <f t="shared" si="234"/>
        <v>19316.439999999999</v>
      </c>
      <c r="O1122" s="1764">
        <v>14213.89</v>
      </c>
      <c r="P1122" s="1850">
        <f t="shared" ref="P1122:P1150" si="235">IF(N1122&lt;=0,"",O1122/N1122)</f>
        <v>0.73584418246840522</v>
      </c>
      <c r="Q1122" s="1764">
        <v>5102.55</v>
      </c>
      <c r="R1122" s="1850">
        <f t="shared" ref="R1122:R1150" si="236">IF(N1122&lt;=0,"",Q1122/N1122)</f>
        <v>0.26415581753159489</v>
      </c>
      <c r="S1122" s="1807">
        <f t="shared" ref="S1122:S1150" si="237">Q1122/$S$1</f>
        <v>204.102</v>
      </c>
      <c r="U1122" s="1764">
        <f t="shared" ref="U1122:U1150" si="238">((1-I1122)*O1122)+((1-J1122)*Q1122)</f>
        <v>0</v>
      </c>
      <c r="V1122" s="1764">
        <f t="shared" ref="V1122:V1150" si="239">L1122-W1122</f>
        <v>0</v>
      </c>
      <c r="W1122" s="1764">
        <f t="shared" si="227"/>
        <v>27066.89</v>
      </c>
      <c r="X1122" s="1768">
        <v>27066.89</v>
      </c>
      <c r="Y1122" s="1784">
        <v>617018</v>
      </c>
      <c r="Z1122" s="1770">
        <v>42748</v>
      </c>
      <c r="AA1122" s="1843" t="s">
        <v>104</v>
      </c>
      <c r="AB1122" s="1868"/>
      <c r="AH1122" s="1867"/>
      <c r="AK1122" s="1868"/>
      <c r="AL1122" s="1868"/>
    </row>
    <row r="1123" spans="1:98" x14ac:dyDescent="0.25">
      <c r="A1123" s="1866">
        <v>2016804</v>
      </c>
      <c r="C1123" s="1782" t="s">
        <v>2286</v>
      </c>
      <c r="D1123" s="1762" t="s">
        <v>317</v>
      </c>
      <c r="E1123" s="1762">
        <v>1</v>
      </c>
      <c r="F1123" s="1762">
        <v>11</v>
      </c>
      <c r="G1123" s="1762">
        <v>10</v>
      </c>
      <c r="H1123" s="1762">
        <v>3</v>
      </c>
      <c r="I1123" s="1783">
        <v>1</v>
      </c>
      <c r="J1123" s="1783">
        <v>1</v>
      </c>
      <c r="L1123" s="1764">
        <v>4601.05</v>
      </c>
      <c r="N1123" s="1764">
        <f t="shared" si="234"/>
        <v>3029.48</v>
      </c>
      <c r="O1123" s="1764">
        <v>2293.34</v>
      </c>
      <c r="P1123" s="1850">
        <f t="shared" si="235"/>
        <v>0.75700780331938156</v>
      </c>
      <c r="Q1123" s="1764">
        <v>736.14</v>
      </c>
      <c r="R1123" s="1850">
        <f t="shared" si="236"/>
        <v>0.24299219668061844</v>
      </c>
      <c r="S1123" s="1807">
        <f t="shared" si="237"/>
        <v>29.445599999999999</v>
      </c>
      <c r="U1123" s="1764">
        <f t="shared" si="238"/>
        <v>0</v>
      </c>
      <c r="V1123" s="1764">
        <f t="shared" si="239"/>
        <v>0</v>
      </c>
      <c r="W1123" s="1764">
        <f t="shared" si="227"/>
        <v>4601.05</v>
      </c>
      <c r="X1123" s="1768">
        <v>4601.05</v>
      </c>
      <c r="Y1123" s="1784">
        <v>617109</v>
      </c>
      <c r="Z1123" s="1770">
        <v>42781</v>
      </c>
      <c r="AA1123" s="1843" t="s">
        <v>104</v>
      </c>
      <c r="AB1123" s="1868"/>
      <c r="AH1123" s="1867"/>
      <c r="AK1123" s="1868"/>
      <c r="AL1123" s="1868"/>
    </row>
    <row r="1124" spans="1:98" x14ac:dyDescent="0.25">
      <c r="A1124" s="1866">
        <v>2016805</v>
      </c>
      <c r="C1124" s="1782" t="s">
        <v>2273</v>
      </c>
      <c r="D1124" s="1762" t="s">
        <v>352</v>
      </c>
      <c r="E1124" s="1762">
        <v>0</v>
      </c>
      <c r="F1124" s="1762">
        <v>0</v>
      </c>
      <c r="G1124" s="1762">
        <v>0</v>
      </c>
      <c r="H1124" s="1762">
        <v>0</v>
      </c>
      <c r="I1124" s="1783">
        <v>1</v>
      </c>
      <c r="J1124" s="1783">
        <v>1</v>
      </c>
      <c r="L1124" s="1764">
        <v>74.95</v>
      </c>
      <c r="N1124" s="1764">
        <f t="shared" si="234"/>
        <v>35.799999999999997</v>
      </c>
      <c r="O1124" s="1764">
        <v>35.799999999999997</v>
      </c>
      <c r="P1124" s="1850">
        <f t="shared" si="235"/>
        <v>1</v>
      </c>
      <c r="Q1124" s="1764">
        <v>0</v>
      </c>
      <c r="R1124" s="1850">
        <f t="shared" si="236"/>
        <v>0</v>
      </c>
      <c r="S1124" s="1807">
        <f t="shared" si="237"/>
        <v>0</v>
      </c>
      <c r="U1124" s="1764">
        <f t="shared" si="238"/>
        <v>0</v>
      </c>
      <c r="V1124" s="1764">
        <f t="shared" si="239"/>
        <v>0</v>
      </c>
      <c r="W1124" s="1764">
        <f t="shared" si="227"/>
        <v>74.95</v>
      </c>
      <c r="X1124" s="1768">
        <v>74.95</v>
      </c>
      <c r="Y1124" s="1784">
        <v>617092</v>
      </c>
      <c r="Z1124" s="1770">
        <v>42772</v>
      </c>
      <c r="AA1124" s="1843" t="s">
        <v>104</v>
      </c>
      <c r="AB1124" s="1868"/>
      <c r="AH1124" s="1867"/>
      <c r="AK1124" s="1868"/>
      <c r="AL1124" s="1868"/>
    </row>
    <row r="1125" spans="1:98" x14ac:dyDescent="0.25">
      <c r="A1125" s="1866">
        <v>2016806</v>
      </c>
      <c r="B1125" s="1782">
        <v>607116</v>
      </c>
      <c r="C1125" s="1782" t="s">
        <v>2258</v>
      </c>
      <c r="D1125" s="1762" t="s">
        <v>26</v>
      </c>
      <c r="E1125" s="1762">
        <v>0</v>
      </c>
      <c r="F1125" s="1762">
        <v>0</v>
      </c>
      <c r="G1125" s="1762">
        <v>0</v>
      </c>
      <c r="H1125" s="1762">
        <v>0</v>
      </c>
      <c r="I1125" s="1783">
        <v>1</v>
      </c>
      <c r="J1125" s="1783">
        <v>1</v>
      </c>
      <c r="L1125" s="1764">
        <v>76</v>
      </c>
      <c r="N1125" s="1764">
        <f t="shared" si="234"/>
        <v>37.61</v>
      </c>
      <c r="O1125" s="1764">
        <v>22.61</v>
      </c>
      <c r="P1125" s="1850">
        <f t="shared" si="235"/>
        <v>0.60116990162190909</v>
      </c>
      <c r="Q1125" s="1764">
        <v>15</v>
      </c>
      <c r="R1125" s="1850">
        <f t="shared" si="236"/>
        <v>0.39883009837809091</v>
      </c>
      <c r="S1125" s="1807">
        <f t="shared" si="237"/>
        <v>0.6</v>
      </c>
      <c r="U1125" s="1764">
        <f t="shared" si="238"/>
        <v>0</v>
      </c>
      <c r="V1125" s="1764">
        <f t="shared" si="239"/>
        <v>0</v>
      </c>
      <c r="W1125" s="1764">
        <f t="shared" si="227"/>
        <v>76</v>
      </c>
      <c r="X1125" s="1768">
        <v>76</v>
      </c>
      <c r="Y1125" s="1784">
        <v>617061</v>
      </c>
      <c r="Z1125" s="1770">
        <v>42772</v>
      </c>
      <c r="AA1125" s="1843" t="s">
        <v>104</v>
      </c>
      <c r="AB1125" s="1868"/>
      <c r="AH1125" s="1867"/>
      <c r="AK1125" s="1868"/>
      <c r="AL1125" s="1868"/>
    </row>
    <row r="1126" spans="1:98" x14ac:dyDescent="0.25">
      <c r="A1126" s="1866">
        <v>2016807</v>
      </c>
      <c r="C1126" s="1782" t="s">
        <v>2294</v>
      </c>
      <c r="D1126" s="1762" t="s">
        <v>471</v>
      </c>
      <c r="E1126" s="1762">
        <v>0</v>
      </c>
      <c r="F1126" s="1762">
        <v>0</v>
      </c>
      <c r="G1126" s="1762">
        <v>0</v>
      </c>
      <c r="H1126" s="1762">
        <v>0</v>
      </c>
      <c r="I1126" s="1783">
        <v>1</v>
      </c>
      <c r="J1126" s="1783">
        <v>1</v>
      </c>
      <c r="L1126" s="1764">
        <v>388.56</v>
      </c>
      <c r="N1126" s="1764">
        <f t="shared" si="234"/>
        <v>194.28</v>
      </c>
      <c r="O1126" s="1764">
        <v>140.28</v>
      </c>
      <c r="P1126" s="1850">
        <f t="shared" si="235"/>
        <v>0.72205064854848677</v>
      </c>
      <c r="Q1126" s="1764">
        <v>54</v>
      </c>
      <c r="R1126" s="1850">
        <f t="shared" si="236"/>
        <v>0.27794935145151328</v>
      </c>
      <c r="S1126" s="1807">
        <f t="shared" si="237"/>
        <v>2.16</v>
      </c>
      <c r="U1126" s="1764">
        <f t="shared" si="238"/>
        <v>0</v>
      </c>
      <c r="V1126" s="1764">
        <f t="shared" si="239"/>
        <v>0</v>
      </c>
      <c r="W1126" s="1764">
        <f t="shared" si="227"/>
        <v>388.56</v>
      </c>
      <c r="X1126" s="1768">
        <v>388.56</v>
      </c>
      <c r="Y1126" s="1784">
        <v>617058</v>
      </c>
      <c r="Z1126" s="1770">
        <v>42755</v>
      </c>
      <c r="AA1126" s="1843" t="s">
        <v>104</v>
      </c>
      <c r="AB1126" s="1868"/>
      <c r="AH1126" s="1867"/>
      <c r="AK1126" s="1868"/>
      <c r="AL1126" s="1868"/>
    </row>
    <row r="1127" spans="1:98" x14ac:dyDescent="0.25">
      <c r="A1127" s="1866">
        <v>2016808</v>
      </c>
      <c r="C1127" s="1782" t="s">
        <v>2295</v>
      </c>
      <c r="D1127" s="1762" t="s">
        <v>233</v>
      </c>
      <c r="E1127" s="1762">
        <v>0</v>
      </c>
      <c r="F1127" s="1762">
        <v>2</v>
      </c>
      <c r="G1127" s="1762">
        <v>2</v>
      </c>
      <c r="H1127" s="1762">
        <v>0</v>
      </c>
      <c r="I1127" s="1783">
        <v>1</v>
      </c>
      <c r="J1127" s="1783">
        <v>1</v>
      </c>
      <c r="L1127" s="1764">
        <v>468.94</v>
      </c>
      <c r="N1127" s="1764">
        <f t="shared" si="234"/>
        <v>310.58000000000004</v>
      </c>
      <c r="O1127" s="1764">
        <v>220.36</v>
      </c>
      <c r="P1127" s="1850">
        <f t="shared" si="235"/>
        <v>0.709511237040376</v>
      </c>
      <c r="Q1127" s="1764">
        <v>90.22</v>
      </c>
      <c r="R1127" s="1850">
        <f t="shared" si="236"/>
        <v>0.29048876295962389</v>
      </c>
      <c r="S1127" s="1807">
        <f t="shared" si="237"/>
        <v>3.6088</v>
      </c>
      <c r="U1127" s="1764">
        <f t="shared" si="238"/>
        <v>0</v>
      </c>
      <c r="V1127" s="1764">
        <f t="shared" si="239"/>
        <v>0</v>
      </c>
      <c r="W1127" s="1764">
        <f t="shared" si="227"/>
        <v>468.94</v>
      </c>
      <c r="X1127" s="1768">
        <v>468.94</v>
      </c>
      <c r="Y1127" s="1784">
        <v>617059</v>
      </c>
      <c r="Z1127" s="1770">
        <v>42755</v>
      </c>
      <c r="AA1127" s="1843" t="s">
        <v>104</v>
      </c>
      <c r="AB1127" s="1868"/>
      <c r="AH1127" s="1867"/>
      <c r="AK1127" s="1868"/>
      <c r="AL1127" s="1868"/>
    </row>
    <row r="1128" spans="1:98" s="1873" customFormat="1" x14ac:dyDescent="0.25">
      <c r="A1128" s="1871">
        <v>2017</v>
      </c>
      <c r="B1128" s="1872"/>
      <c r="C1128" s="1872"/>
      <c r="E1128" s="1873">
        <f>SUM(E1129:E2082)</f>
        <v>961</v>
      </c>
      <c r="F1128" s="1873">
        <f t="shared" ref="F1128:H1128" si="240">SUM(F1129:F2082)</f>
        <v>8261</v>
      </c>
      <c r="G1128" s="1873">
        <f t="shared" si="240"/>
        <v>4632</v>
      </c>
      <c r="H1128" s="1873">
        <f t="shared" si="240"/>
        <v>2780</v>
      </c>
      <c r="W1128" s="1873">
        <f t="shared" ref="W1128" si="241">SUM(W1129:W2082)</f>
        <v>3471429.74</v>
      </c>
      <c r="X1128" s="1875"/>
      <c r="Y1128" s="1875"/>
      <c r="Z1128" s="1879"/>
      <c r="AA1128" s="1880"/>
      <c r="AB1128" s="1880"/>
      <c r="AC1128" s="1875"/>
      <c r="AE1128" s="1881"/>
      <c r="AF1128" s="1882"/>
      <c r="AG1128" s="1882"/>
      <c r="AH1128" s="1883"/>
      <c r="AI1128" s="1884"/>
      <c r="AJ1128" s="1884"/>
      <c r="AK1128" s="1885"/>
      <c r="AL1128" s="1885"/>
      <c r="AM1128" s="1875"/>
      <c r="AP1128" s="1882"/>
      <c r="AQ1128" s="1882"/>
      <c r="AR1128" s="1883"/>
      <c r="AS1128" s="1884"/>
      <c r="AT1128" s="1884"/>
      <c r="AU1128" s="1885"/>
      <c r="AV1128" s="1885"/>
      <c r="AW1128" s="1875"/>
      <c r="AZ1128" s="1882"/>
      <c r="BA1128" s="1882"/>
      <c r="BB1128" s="1886"/>
      <c r="BC1128" s="1886"/>
      <c r="BD1128" s="1886"/>
      <c r="BE1128" s="1886"/>
      <c r="BF1128" s="1886"/>
      <c r="BL1128" s="1886"/>
      <c r="BM1128" s="1886"/>
      <c r="BN1128" s="1886"/>
      <c r="BO1128" s="1886"/>
      <c r="BP1128" s="1886"/>
      <c r="BV1128" s="1886"/>
      <c r="BW1128" s="1886"/>
      <c r="BX1128" s="1886"/>
      <c r="BY1128" s="1886"/>
      <c r="BZ1128" s="1886"/>
      <c r="CF1128" s="1886"/>
      <c r="CG1128" s="1886"/>
      <c r="CH1128" s="1886"/>
      <c r="CI1128" s="1886"/>
      <c r="CJ1128" s="1886"/>
      <c r="CP1128" s="1886"/>
      <c r="CQ1128" s="1886"/>
      <c r="CR1128" s="1886"/>
      <c r="CS1128" s="1886"/>
      <c r="CT1128" s="1886"/>
    </row>
    <row r="1129" spans="1:98" x14ac:dyDescent="0.25">
      <c r="A1129" s="1866">
        <v>2017001</v>
      </c>
      <c r="C1129" s="1782">
        <v>623617</v>
      </c>
      <c r="D1129" s="1762" t="s">
        <v>26</v>
      </c>
      <c r="E1129" s="1762">
        <v>1</v>
      </c>
      <c r="F1129" s="1762">
        <v>8</v>
      </c>
      <c r="G1129" s="1762">
        <v>7</v>
      </c>
      <c r="H1129" s="1762">
        <v>2</v>
      </c>
      <c r="I1129" s="1783">
        <v>1</v>
      </c>
      <c r="J1129" s="1783">
        <v>1</v>
      </c>
      <c r="L1129" s="1764">
        <v>2957.76</v>
      </c>
      <c r="N1129" s="1764">
        <f t="shared" si="234"/>
        <v>2017.96</v>
      </c>
      <c r="O1129" s="1764">
        <v>1570.61</v>
      </c>
      <c r="P1129" s="1850">
        <f t="shared" si="235"/>
        <v>0.77831572479137345</v>
      </c>
      <c r="Q1129" s="1764">
        <v>447.35</v>
      </c>
      <c r="R1129" s="1850">
        <f t="shared" si="236"/>
        <v>0.22168427520862655</v>
      </c>
      <c r="S1129" s="1807">
        <f t="shared" si="237"/>
        <v>17.894000000000002</v>
      </c>
      <c r="U1129" s="1764">
        <f t="shared" si="238"/>
        <v>0</v>
      </c>
      <c r="V1129" s="1764">
        <f t="shared" si="239"/>
        <v>0</v>
      </c>
      <c r="W1129" s="1764">
        <f t="shared" si="227"/>
        <v>2957.76</v>
      </c>
      <c r="X1129" s="1768">
        <v>2957.76</v>
      </c>
      <c r="Y1129" s="1784">
        <v>617019</v>
      </c>
      <c r="Z1129" s="1770">
        <v>42748</v>
      </c>
      <c r="AA1129" s="1843" t="s">
        <v>104</v>
      </c>
      <c r="AB1129" s="1868"/>
      <c r="AH1129" s="1867"/>
      <c r="AK1129" s="1868"/>
      <c r="AL1129" s="1868"/>
      <c r="AM1129" s="1851"/>
    </row>
    <row r="1130" spans="1:98" x14ac:dyDescent="0.25">
      <c r="A1130" s="1866">
        <v>2017002</v>
      </c>
      <c r="C1130" s="1782" t="s">
        <v>2298</v>
      </c>
      <c r="D1130" s="1762" t="s">
        <v>352</v>
      </c>
      <c r="E1130" s="1762">
        <v>0</v>
      </c>
      <c r="F1130" s="1762">
        <v>1</v>
      </c>
      <c r="G1130" s="1762">
        <v>0</v>
      </c>
      <c r="H1130" s="1762">
        <v>1</v>
      </c>
      <c r="I1130" s="1783">
        <v>1</v>
      </c>
      <c r="J1130" s="1783">
        <v>1</v>
      </c>
      <c r="L1130" s="1764">
        <v>533.02</v>
      </c>
      <c r="N1130" s="1764">
        <f t="shared" si="234"/>
        <v>389.88</v>
      </c>
      <c r="O1130" s="1764">
        <v>280.33999999999997</v>
      </c>
      <c r="P1130" s="1850">
        <f t="shared" si="235"/>
        <v>0.71904175643787827</v>
      </c>
      <c r="Q1130" s="1764">
        <v>109.54</v>
      </c>
      <c r="R1130" s="1850">
        <f t="shared" si="236"/>
        <v>0.28095824356212168</v>
      </c>
      <c r="S1130" s="1807">
        <f t="shared" si="237"/>
        <v>4.3816000000000006</v>
      </c>
      <c r="U1130" s="1764">
        <f t="shared" si="238"/>
        <v>0</v>
      </c>
      <c r="V1130" s="1764">
        <f t="shared" si="239"/>
        <v>0</v>
      </c>
      <c r="W1130" s="1764">
        <f t="shared" si="227"/>
        <v>533.02</v>
      </c>
      <c r="X1130" s="1768">
        <v>533.02</v>
      </c>
      <c r="Y1130" s="1784">
        <v>617113</v>
      </c>
      <c r="Z1130" s="1770">
        <v>42781</v>
      </c>
      <c r="AA1130" s="1843" t="s">
        <v>104</v>
      </c>
      <c r="AB1130" s="1868"/>
      <c r="AH1130" s="1867"/>
      <c r="AK1130" s="1868"/>
      <c r="AL1130" s="1868"/>
      <c r="AM1130" s="1851"/>
    </row>
    <row r="1131" spans="1:98" x14ac:dyDescent="0.25">
      <c r="A1131" s="1866">
        <v>2017003</v>
      </c>
      <c r="C1131" s="1782">
        <v>631417</v>
      </c>
      <c r="D1131" s="1762" t="s">
        <v>26</v>
      </c>
      <c r="E1131" s="1762">
        <v>1</v>
      </c>
      <c r="F1131" s="1762">
        <v>10</v>
      </c>
      <c r="G1131" s="1762">
        <v>5</v>
      </c>
      <c r="H1131" s="1762">
        <v>3</v>
      </c>
      <c r="I1131" s="1783">
        <v>1</v>
      </c>
      <c r="J1131" s="1783">
        <v>1</v>
      </c>
      <c r="L1131" s="1764">
        <v>3281.06</v>
      </c>
      <c r="N1131" s="1764">
        <f>O1131+Q1131</f>
        <v>2029.9</v>
      </c>
      <c r="O1131" s="1764">
        <v>1498.25</v>
      </c>
      <c r="P1131" s="1850">
        <f>IF(N1131&lt;=0,"",O1131/N1131)</f>
        <v>0.73809054633233162</v>
      </c>
      <c r="Q1131" s="1764">
        <v>531.65</v>
      </c>
      <c r="R1131" s="1850">
        <f>IF(N1131&lt;=0,"",Q1131/N1131)</f>
        <v>0.26190945366766832</v>
      </c>
      <c r="S1131" s="1807">
        <f>Q1131/$S$1</f>
        <v>21.265999999999998</v>
      </c>
      <c r="U1131" s="1764">
        <f t="shared" si="238"/>
        <v>0</v>
      </c>
      <c r="V1131" s="1764">
        <f t="shared" si="239"/>
        <v>0</v>
      </c>
      <c r="W1131" s="1764">
        <f t="shared" si="227"/>
        <v>3281.06</v>
      </c>
      <c r="X1131" s="1768">
        <v>3281.06</v>
      </c>
      <c r="Y1131" s="1784">
        <v>617020</v>
      </c>
      <c r="Z1131" s="1770">
        <v>42748</v>
      </c>
      <c r="AA1131" s="1843" t="s">
        <v>104</v>
      </c>
      <c r="AB1131" s="1868"/>
      <c r="AH1131" s="1867"/>
      <c r="AK1131" s="1868"/>
      <c r="AL1131" s="1868"/>
      <c r="AM1131" s="1851"/>
    </row>
    <row r="1132" spans="1:98" x14ac:dyDescent="0.25">
      <c r="A1132" s="1866">
        <v>2017004</v>
      </c>
      <c r="C1132" s="1782">
        <v>571017</v>
      </c>
      <c r="D1132" s="1762" t="s">
        <v>26</v>
      </c>
      <c r="E1132" s="1762">
        <v>1</v>
      </c>
      <c r="F1132" s="1762">
        <v>11</v>
      </c>
      <c r="G1132" s="1762">
        <v>5</v>
      </c>
      <c r="H1132" s="1762">
        <v>3</v>
      </c>
      <c r="I1132" s="1783">
        <v>1</v>
      </c>
      <c r="J1132" s="1783">
        <v>1</v>
      </c>
      <c r="L1132" s="1764">
        <v>3764.56</v>
      </c>
      <c r="N1132" s="1764">
        <f t="shared" si="234"/>
        <v>2255.75</v>
      </c>
      <c r="O1132" s="1764">
        <v>1737.52</v>
      </c>
      <c r="P1132" s="1850">
        <f t="shared" si="235"/>
        <v>0.77026266208578076</v>
      </c>
      <c r="Q1132" s="1764">
        <v>518.23</v>
      </c>
      <c r="R1132" s="1850">
        <f t="shared" si="236"/>
        <v>0.22973733791421921</v>
      </c>
      <c r="S1132" s="1807">
        <f t="shared" si="237"/>
        <v>20.729200000000002</v>
      </c>
      <c r="U1132" s="1764">
        <f t="shared" si="238"/>
        <v>0</v>
      </c>
      <c r="V1132" s="1764">
        <f t="shared" si="239"/>
        <v>0</v>
      </c>
      <c r="W1132" s="1764">
        <f t="shared" si="227"/>
        <v>3764.56</v>
      </c>
      <c r="X1132" s="1768">
        <v>3764.56</v>
      </c>
      <c r="Y1132" s="1784">
        <v>617021</v>
      </c>
      <c r="Z1132" s="1770">
        <v>42748</v>
      </c>
      <c r="AA1132" s="1843" t="s">
        <v>104</v>
      </c>
      <c r="AB1132" s="1868"/>
      <c r="AH1132" s="1867"/>
      <c r="AK1132" s="1868"/>
      <c r="AL1132" s="1868"/>
      <c r="AM1132" s="1851"/>
    </row>
    <row r="1133" spans="1:98" x14ac:dyDescent="0.25">
      <c r="A1133" s="1866">
        <v>2017005</v>
      </c>
      <c r="C1133" s="1782" t="s">
        <v>2299</v>
      </c>
      <c r="D1133" s="1762" t="s">
        <v>26</v>
      </c>
      <c r="E1133" s="1762">
        <v>1</v>
      </c>
      <c r="F1133" s="1762">
        <v>1</v>
      </c>
      <c r="G1133" s="1762">
        <v>0</v>
      </c>
      <c r="H1133" s="1762">
        <v>2</v>
      </c>
      <c r="I1133" s="1783">
        <v>1</v>
      </c>
      <c r="J1133" s="1783">
        <v>1</v>
      </c>
      <c r="L1133" s="1764">
        <v>975</v>
      </c>
      <c r="N1133" s="1764">
        <f t="shared" si="234"/>
        <v>541.86</v>
      </c>
      <c r="O1133" s="1764">
        <v>389.04</v>
      </c>
      <c r="P1133" s="1850">
        <f t="shared" si="235"/>
        <v>0.71797143173513456</v>
      </c>
      <c r="Q1133" s="1764">
        <v>152.82</v>
      </c>
      <c r="R1133" s="1850">
        <f t="shared" si="236"/>
        <v>0.28202856826486544</v>
      </c>
      <c r="S1133" s="1807">
        <f t="shared" si="237"/>
        <v>6.1128</v>
      </c>
      <c r="U1133" s="1764">
        <f t="shared" si="238"/>
        <v>0</v>
      </c>
      <c r="V1133" s="1764">
        <f t="shared" si="239"/>
        <v>0</v>
      </c>
      <c r="W1133" s="1764">
        <f t="shared" si="227"/>
        <v>975</v>
      </c>
      <c r="X1133" s="1768">
        <v>975</v>
      </c>
      <c r="Y1133" s="1784">
        <v>617022</v>
      </c>
      <c r="Z1133" s="1770">
        <v>42748</v>
      </c>
      <c r="AA1133" s="1843" t="s">
        <v>104</v>
      </c>
      <c r="AB1133" s="1868"/>
      <c r="AH1133" s="1867"/>
      <c r="AK1133" s="1868"/>
      <c r="AL1133" s="1868"/>
      <c r="AM1133" s="1851"/>
    </row>
    <row r="1134" spans="1:98" x14ac:dyDescent="0.25">
      <c r="A1134" s="1866">
        <v>2017007</v>
      </c>
      <c r="C1134" s="1782">
        <v>634117</v>
      </c>
      <c r="D1134" s="1762" t="s">
        <v>26</v>
      </c>
      <c r="E1134" s="1762">
        <v>1</v>
      </c>
      <c r="F1134" s="1762">
        <v>13</v>
      </c>
      <c r="G1134" s="1762">
        <v>6</v>
      </c>
      <c r="H1134" s="1762">
        <v>3</v>
      </c>
      <c r="I1134" s="1783">
        <v>1</v>
      </c>
      <c r="J1134" s="1783">
        <v>1</v>
      </c>
      <c r="L1134" s="1764">
        <v>3633.42</v>
      </c>
      <c r="N1134" s="1764">
        <f t="shared" si="234"/>
        <v>2526.7399999999998</v>
      </c>
      <c r="O1134" s="1764">
        <v>1968.21</v>
      </c>
      <c r="P1134" s="1850">
        <f t="shared" si="235"/>
        <v>0.77895232592193897</v>
      </c>
      <c r="Q1134" s="1764">
        <v>558.53</v>
      </c>
      <c r="R1134" s="1850">
        <f t="shared" si="236"/>
        <v>0.22104767407806106</v>
      </c>
      <c r="S1134" s="1807">
        <f t="shared" si="237"/>
        <v>22.341200000000001</v>
      </c>
      <c r="U1134" s="1764">
        <f t="shared" si="238"/>
        <v>0</v>
      </c>
      <c r="V1134" s="1764">
        <f t="shared" si="239"/>
        <v>0</v>
      </c>
      <c r="W1134" s="1764">
        <f t="shared" si="227"/>
        <v>3633.42</v>
      </c>
      <c r="X1134" s="1768">
        <v>3633.42</v>
      </c>
      <c r="Y1134" s="1784">
        <v>617023</v>
      </c>
      <c r="Z1134" s="1770">
        <v>42748</v>
      </c>
      <c r="AA1134" s="1843" t="s">
        <v>104</v>
      </c>
      <c r="AB1134" s="1780"/>
      <c r="AC1134" s="1762"/>
      <c r="AE1134" s="1762"/>
      <c r="AF1134" s="1762"/>
      <c r="AG1134" s="1762"/>
      <c r="AH1134" s="1780"/>
      <c r="AK1134" s="1780"/>
      <c r="AL1134" s="1780"/>
      <c r="AM1134" s="1762"/>
      <c r="AP1134" s="1762"/>
      <c r="AQ1134" s="1762"/>
      <c r="AR1134" s="1780"/>
      <c r="AS1134" s="1780"/>
      <c r="AT1134" s="1780"/>
      <c r="AU1134" s="1780"/>
      <c r="AV1134" s="1780"/>
      <c r="AW1134" s="1762"/>
      <c r="AZ1134" s="1762"/>
      <c r="BA1134" s="1762"/>
    </row>
    <row r="1135" spans="1:98" x14ac:dyDescent="0.25">
      <c r="A1135" s="1866">
        <v>2017008</v>
      </c>
      <c r="C1135" s="1782">
        <v>614117</v>
      </c>
      <c r="D1135" s="1762" t="s">
        <v>26</v>
      </c>
      <c r="E1135" s="1762">
        <v>1</v>
      </c>
      <c r="F1135" s="1762">
        <v>10</v>
      </c>
      <c r="G1135" s="1762">
        <v>5</v>
      </c>
      <c r="H1135" s="1762">
        <v>3</v>
      </c>
      <c r="I1135" s="1783">
        <v>1</v>
      </c>
      <c r="J1135" s="1783">
        <v>1</v>
      </c>
      <c r="L1135" s="1764">
        <v>2079.27</v>
      </c>
      <c r="N1135" s="1764">
        <f t="shared" si="234"/>
        <v>1621.39</v>
      </c>
      <c r="O1135" s="1764">
        <v>1196.9000000000001</v>
      </c>
      <c r="P1135" s="1850">
        <f t="shared" si="235"/>
        <v>0.73819377201043546</v>
      </c>
      <c r="Q1135" s="1764">
        <v>424.49</v>
      </c>
      <c r="R1135" s="1850">
        <f t="shared" si="236"/>
        <v>0.26180622798956449</v>
      </c>
      <c r="S1135" s="1807">
        <f t="shared" si="237"/>
        <v>16.979600000000001</v>
      </c>
      <c r="U1135" s="1764">
        <f t="shared" si="238"/>
        <v>0</v>
      </c>
      <c r="V1135" s="1764">
        <f t="shared" si="239"/>
        <v>0</v>
      </c>
      <c r="W1135" s="1764">
        <f t="shared" si="227"/>
        <v>2079.27</v>
      </c>
      <c r="X1135" s="1768">
        <v>2079.27</v>
      </c>
      <c r="Y1135" s="1784">
        <v>617024</v>
      </c>
      <c r="Z1135" s="1770">
        <v>42748</v>
      </c>
      <c r="AA1135" s="1843" t="s">
        <v>104</v>
      </c>
      <c r="AB1135" s="1780"/>
      <c r="AC1135" s="1762"/>
      <c r="AE1135" s="1762"/>
      <c r="AF1135" s="1762"/>
      <c r="AG1135" s="1762"/>
      <c r="AH1135" s="1780"/>
      <c r="AK1135" s="1780"/>
      <c r="AL1135" s="1780"/>
      <c r="AM1135" s="1762"/>
      <c r="AP1135" s="1762"/>
      <c r="AQ1135" s="1762"/>
      <c r="AR1135" s="1780"/>
      <c r="AS1135" s="1780"/>
      <c r="AT1135" s="1780"/>
      <c r="AU1135" s="1780"/>
      <c r="AV1135" s="1780"/>
      <c r="AW1135" s="1762"/>
      <c r="AZ1135" s="1762"/>
      <c r="BA1135" s="1762"/>
    </row>
    <row r="1136" spans="1:98" x14ac:dyDescent="0.25">
      <c r="A1136" s="1866">
        <v>2017009</v>
      </c>
      <c r="C1136" s="1782" t="s">
        <v>2302</v>
      </c>
      <c r="D1136" s="1762" t="s">
        <v>26</v>
      </c>
      <c r="E1136" s="1762">
        <v>1</v>
      </c>
      <c r="F1136" s="1762">
        <v>2</v>
      </c>
      <c r="G1136" s="1762">
        <v>1</v>
      </c>
      <c r="H1136" s="1762">
        <v>1</v>
      </c>
      <c r="I1136" s="1783">
        <v>1</v>
      </c>
      <c r="J1136" s="1783">
        <v>1</v>
      </c>
      <c r="L1136" s="1764">
        <v>537.12</v>
      </c>
      <c r="N1136" s="1764">
        <f t="shared" si="234"/>
        <v>423.8</v>
      </c>
      <c r="O1136" s="1764">
        <v>285.24</v>
      </c>
      <c r="P1136" s="1850">
        <f t="shared" si="235"/>
        <v>0.67305332704105714</v>
      </c>
      <c r="Q1136" s="1764">
        <v>138.56</v>
      </c>
      <c r="R1136" s="1850">
        <f t="shared" si="236"/>
        <v>0.32694667295894292</v>
      </c>
      <c r="S1136" s="1807">
        <f t="shared" si="237"/>
        <v>5.5423999999999998</v>
      </c>
      <c r="U1136" s="1764">
        <f t="shared" si="238"/>
        <v>0</v>
      </c>
      <c r="V1136" s="1764">
        <f t="shared" si="239"/>
        <v>0</v>
      </c>
      <c r="W1136" s="1764">
        <f t="shared" si="227"/>
        <v>537.12</v>
      </c>
      <c r="X1136" s="1768">
        <v>537.12</v>
      </c>
      <c r="Y1136" s="1784">
        <v>617025</v>
      </c>
      <c r="Z1136" s="1770">
        <v>42748</v>
      </c>
      <c r="AA1136" s="1843" t="s">
        <v>104</v>
      </c>
      <c r="AB1136" s="1780"/>
      <c r="AC1136" s="1762"/>
      <c r="AE1136" s="1762"/>
      <c r="AF1136" s="1762"/>
      <c r="AG1136" s="1762"/>
      <c r="AH1136" s="1780"/>
      <c r="AK1136" s="1780"/>
      <c r="AL1136" s="1780"/>
      <c r="AM1136" s="1762"/>
      <c r="AP1136" s="1762"/>
      <c r="AQ1136" s="1762"/>
      <c r="AR1136" s="1780"/>
      <c r="AS1136" s="1780"/>
      <c r="AT1136" s="1780"/>
      <c r="AU1136" s="1780"/>
      <c r="AV1136" s="1780"/>
      <c r="AW1136" s="1762"/>
      <c r="AZ1136" s="1762"/>
      <c r="BA1136" s="1762"/>
    </row>
    <row r="1137" spans="1:53" x14ac:dyDescent="0.25">
      <c r="A1137" s="1866">
        <v>2017010</v>
      </c>
      <c r="C1137" s="1782" t="s">
        <v>2303</v>
      </c>
      <c r="D1137" s="1762" t="s">
        <v>26</v>
      </c>
      <c r="E1137" s="1762">
        <v>1</v>
      </c>
      <c r="F1137" s="1762">
        <v>11</v>
      </c>
      <c r="G1137" s="1762">
        <v>4</v>
      </c>
      <c r="H1137" s="1762">
        <v>12</v>
      </c>
      <c r="I1137" s="1783">
        <v>1</v>
      </c>
      <c r="J1137" s="1783">
        <v>1</v>
      </c>
      <c r="L1137" s="1764">
        <v>10861.04</v>
      </c>
      <c r="N1137" s="1764">
        <f t="shared" si="234"/>
        <v>6685.43</v>
      </c>
      <c r="O1137" s="1764">
        <v>5401.16</v>
      </c>
      <c r="P1137" s="1850">
        <f t="shared" si="235"/>
        <v>0.80790016498564787</v>
      </c>
      <c r="Q1137" s="1764">
        <v>1284.27</v>
      </c>
      <c r="R1137" s="1850">
        <f t="shared" si="236"/>
        <v>0.1920998350143521</v>
      </c>
      <c r="S1137" s="1807">
        <f t="shared" si="237"/>
        <v>51.370800000000003</v>
      </c>
      <c r="U1137" s="1764">
        <f t="shared" si="238"/>
        <v>0</v>
      </c>
      <c r="V1137" s="1764">
        <f t="shared" si="239"/>
        <v>0</v>
      </c>
      <c r="W1137" s="1764">
        <f t="shared" si="227"/>
        <v>10861.04</v>
      </c>
      <c r="X1137" s="1768">
        <v>10861.04</v>
      </c>
      <c r="Y1137" s="1784">
        <v>617026</v>
      </c>
      <c r="Z1137" s="1770">
        <v>42748</v>
      </c>
      <c r="AA1137" s="1843" t="s">
        <v>104</v>
      </c>
      <c r="AB1137" s="1780"/>
      <c r="AC1137" s="1762"/>
      <c r="AE1137" s="1762"/>
      <c r="AF1137" s="1762"/>
      <c r="AG1137" s="1762"/>
      <c r="AH1137" s="1780"/>
      <c r="AK1137" s="1780"/>
      <c r="AL1137" s="1780"/>
      <c r="AM1137" s="1762"/>
      <c r="AP1137" s="1762"/>
      <c r="AQ1137" s="1762"/>
      <c r="AR1137" s="1780"/>
      <c r="AS1137" s="1780"/>
      <c r="AT1137" s="1780"/>
      <c r="AU1137" s="1780"/>
      <c r="AV1137" s="1780"/>
      <c r="AW1137" s="1762"/>
      <c r="AZ1137" s="1762"/>
      <c r="BA1137" s="1762"/>
    </row>
    <row r="1138" spans="1:53" x14ac:dyDescent="0.25">
      <c r="A1138" s="1866">
        <v>2017011</v>
      </c>
      <c r="C1138" s="1782">
        <v>607817</v>
      </c>
      <c r="D1138" s="1762" t="s">
        <v>26</v>
      </c>
      <c r="E1138" s="1762">
        <v>1</v>
      </c>
      <c r="F1138" s="1762">
        <v>10</v>
      </c>
      <c r="G1138" s="1762">
        <v>5</v>
      </c>
      <c r="H1138" s="1762">
        <v>1</v>
      </c>
      <c r="I1138" s="1783">
        <v>1</v>
      </c>
      <c r="J1138" s="1783">
        <v>1</v>
      </c>
      <c r="L1138" s="1764">
        <v>2566.9899999999998</v>
      </c>
      <c r="N1138" s="1764">
        <f t="shared" si="234"/>
        <v>1586.49</v>
      </c>
      <c r="O1138" s="1764">
        <v>1179.92</v>
      </c>
      <c r="P1138" s="1850">
        <f t="shared" si="235"/>
        <v>0.74372986908206173</v>
      </c>
      <c r="Q1138" s="1764">
        <v>406.57</v>
      </c>
      <c r="R1138" s="1850">
        <f t="shared" si="236"/>
        <v>0.25627013091793832</v>
      </c>
      <c r="S1138" s="1807">
        <f t="shared" si="237"/>
        <v>16.262799999999999</v>
      </c>
      <c r="U1138" s="1764">
        <f t="shared" si="238"/>
        <v>0</v>
      </c>
      <c r="V1138" s="1764">
        <f t="shared" si="239"/>
        <v>0</v>
      </c>
      <c r="W1138" s="1764">
        <f t="shared" si="227"/>
        <v>2566.9899999999998</v>
      </c>
      <c r="X1138" s="1768">
        <v>2566.9899999999998</v>
      </c>
      <c r="Y1138" s="1784">
        <v>617027</v>
      </c>
      <c r="Z1138" s="1770">
        <v>42748</v>
      </c>
      <c r="AA1138" s="1843" t="s">
        <v>104</v>
      </c>
      <c r="AB1138" s="1780"/>
      <c r="AC1138" s="1762"/>
      <c r="AE1138" s="1762"/>
      <c r="AF1138" s="1762"/>
      <c r="AG1138" s="1762"/>
      <c r="AH1138" s="1780"/>
      <c r="AK1138" s="1780"/>
      <c r="AL1138" s="1780"/>
      <c r="AM1138" s="1762"/>
      <c r="AP1138" s="1762"/>
      <c r="AQ1138" s="1762"/>
      <c r="AR1138" s="1780"/>
      <c r="AS1138" s="1780"/>
      <c r="AT1138" s="1780"/>
      <c r="AU1138" s="1780"/>
      <c r="AV1138" s="1780"/>
      <c r="AW1138" s="1762"/>
      <c r="AZ1138" s="1762"/>
      <c r="BA1138" s="1762"/>
    </row>
    <row r="1139" spans="1:53" x14ac:dyDescent="0.25">
      <c r="A1139" s="1866">
        <v>2017012</v>
      </c>
      <c r="C1139" s="1782">
        <v>616217</v>
      </c>
      <c r="D1139" s="1762" t="s">
        <v>26</v>
      </c>
      <c r="E1139" s="1762">
        <v>1</v>
      </c>
      <c r="F1139" s="1762">
        <v>13</v>
      </c>
      <c r="G1139" s="1762">
        <v>5</v>
      </c>
      <c r="H1139" s="1762">
        <v>3</v>
      </c>
      <c r="I1139" s="1783">
        <v>1</v>
      </c>
      <c r="J1139" s="1783">
        <v>1</v>
      </c>
      <c r="L1139" s="1764">
        <v>2895.74</v>
      </c>
      <c r="N1139" s="1764">
        <f t="shared" si="234"/>
        <v>2009.06</v>
      </c>
      <c r="O1139" s="1764">
        <v>1486.71</v>
      </c>
      <c r="P1139" s="1850">
        <f t="shared" si="235"/>
        <v>0.74000278737319947</v>
      </c>
      <c r="Q1139" s="1764">
        <v>522.35</v>
      </c>
      <c r="R1139" s="1850">
        <f t="shared" si="236"/>
        <v>0.25999721262680059</v>
      </c>
      <c r="S1139" s="1807">
        <f t="shared" si="237"/>
        <v>20.894000000000002</v>
      </c>
      <c r="U1139" s="1764">
        <f t="shared" si="238"/>
        <v>0</v>
      </c>
      <c r="V1139" s="1764">
        <f t="shared" si="239"/>
        <v>0</v>
      </c>
      <c r="W1139" s="1764">
        <f t="shared" si="227"/>
        <v>2895.74</v>
      </c>
      <c r="X1139" s="1768">
        <v>2895.74</v>
      </c>
      <c r="Y1139" s="1784">
        <v>617028</v>
      </c>
      <c r="Z1139" s="1770">
        <v>42748</v>
      </c>
      <c r="AA1139" s="1843" t="s">
        <v>104</v>
      </c>
      <c r="AB1139" s="1780"/>
      <c r="AC1139" s="1762"/>
      <c r="AE1139" s="1762"/>
      <c r="AF1139" s="1762"/>
      <c r="AG1139" s="1762"/>
      <c r="AH1139" s="1780"/>
      <c r="AK1139" s="1780"/>
      <c r="AL1139" s="1780"/>
      <c r="AM1139" s="1762"/>
      <c r="AP1139" s="1762"/>
      <c r="AQ1139" s="1762"/>
      <c r="AR1139" s="1780"/>
      <c r="AS1139" s="1780"/>
      <c r="AT1139" s="1780"/>
      <c r="AU1139" s="1780"/>
      <c r="AV1139" s="1780"/>
      <c r="AW1139" s="1762"/>
      <c r="AZ1139" s="1762"/>
      <c r="BA1139" s="1762"/>
    </row>
    <row r="1140" spans="1:53" x14ac:dyDescent="0.25">
      <c r="A1140" s="1866">
        <v>2017014</v>
      </c>
      <c r="C1140" s="1782" t="s">
        <v>2304</v>
      </c>
      <c r="D1140" s="1762" t="s">
        <v>26</v>
      </c>
      <c r="E1140" s="1762">
        <v>1</v>
      </c>
      <c r="F1140" s="1762">
        <v>2</v>
      </c>
      <c r="G1140" s="1762">
        <v>1</v>
      </c>
      <c r="H1140" s="1762">
        <v>1</v>
      </c>
      <c r="I1140" s="1783">
        <v>1</v>
      </c>
      <c r="J1140" s="1783">
        <v>1</v>
      </c>
      <c r="L1140" s="1764">
        <v>537.12</v>
      </c>
      <c r="N1140" s="1764">
        <f>O1140+Q1140</f>
        <v>423.8</v>
      </c>
      <c r="O1140" s="1764">
        <v>285.24</v>
      </c>
      <c r="P1140" s="1850">
        <f>IF(N1140&lt;=0,"",O1140/N1140)</f>
        <v>0.67305332704105714</v>
      </c>
      <c r="Q1140" s="1764">
        <v>138.56</v>
      </c>
      <c r="R1140" s="1850">
        <f>IF(N1140&lt;=0,"",Q1140/N1140)</f>
        <v>0.32694667295894292</v>
      </c>
      <c r="S1140" s="1807">
        <f t="shared" si="237"/>
        <v>5.5423999999999998</v>
      </c>
      <c r="U1140" s="1764">
        <f t="shared" si="238"/>
        <v>0</v>
      </c>
      <c r="V1140" s="1764">
        <f t="shared" si="239"/>
        <v>0</v>
      </c>
      <c r="W1140" s="1764">
        <f t="shared" si="227"/>
        <v>537.12</v>
      </c>
      <c r="X1140" s="1768">
        <v>537.12</v>
      </c>
      <c r="Y1140" s="1784">
        <v>617029</v>
      </c>
      <c r="Z1140" s="1770">
        <v>42748</v>
      </c>
      <c r="AA1140" s="1843" t="s">
        <v>104</v>
      </c>
      <c r="AB1140" s="1780"/>
      <c r="AC1140" s="1762"/>
      <c r="AE1140" s="1762"/>
      <c r="AF1140" s="1762"/>
      <c r="AG1140" s="1762"/>
      <c r="AH1140" s="1780"/>
      <c r="AK1140" s="1780"/>
      <c r="AL1140" s="1780"/>
      <c r="AM1140" s="1762"/>
      <c r="AP1140" s="1762"/>
      <c r="AQ1140" s="1762"/>
      <c r="AR1140" s="1780"/>
      <c r="AS1140" s="1780"/>
      <c r="AT1140" s="1780"/>
      <c r="AU1140" s="1780"/>
      <c r="AV1140" s="1780"/>
      <c r="AW1140" s="1762"/>
      <c r="AZ1140" s="1762"/>
      <c r="BA1140" s="1762"/>
    </row>
    <row r="1141" spans="1:53" x14ac:dyDescent="0.25">
      <c r="A1141" s="1866">
        <v>2017015</v>
      </c>
      <c r="C1141" s="1782" t="s">
        <v>2305</v>
      </c>
      <c r="D1141" s="1762" t="s">
        <v>26</v>
      </c>
      <c r="E1141" s="1762">
        <v>0</v>
      </c>
      <c r="F1141" s="1762">
        <v>0</v>
      </c>
      <c r="G1141" s="1762">
        <v>0</v>
      </c>
      <c r="H1141" s="1762">
        <v>0</v>
      </c>
      <c r="I1141" s="1783">
        <v>1</v>
      </c>
      <c r="J1141" s="1783">
        <v>1</v>
      </c>
      <c r="L1141" s="1764">
        <v>69.94</v>
      </c>
      <c r="N1141" s="1764">
        <f t="shared" si="234"/>
        <v>27.47</v>
      </c>
      <c r="O1141" s="1764">
        <v>27.47</v>
      </c>
      <c r="P1141" s="1850">
        <f t="shared" si="235"/>
        <v>1</v>
      </c>
      <c r="Q1141" s="1764">
        <v>0</v>
      </c>
      <c r="R1141" s="1850">
        <f t="shared" si="236"/>
        <v>0</v>
      </c>
      <c r="S1141" s="1807">
        <f t="shared" si="237"/>
        <v>0</v>
      </c>
      <c r="U1141" s="1764">
        <f t="shared" si="238"/>
        <v>0</v>
      </c>
      <c r="V1141" s="1764">
        <f t="shared" si="239"/>
        <v>0</v>
      </c>
      <c r="W1141" s="1764">
        <f t="shared" si="227"/>
        <v>69.94</v>
      </c>
      <c r="X1141" s="1768">
        <v>69.94</v>
      </c>
      <c r="Y1141" s="1784">
        <v>617015</v>
      </c>
      <c r="Z1141" s="1770">
        <v>42772</v>
      </c>
      <c r="AA1141" s="1843" t="s">
        <v>104</v>
      </c>
      <c r="AB1141" s="1780"/>
      <c r="AC1141" s="1762"/>
      <c r="AE1141" s="1762"/>
      <c r="AF1141" s="1762"/>
      <c r="AG1141" s="1762"/>
      <c r="AH1141" s="1780"/>
      <c r="AK1141" s="1780"/>
      <c r="AL1141" s="1780"/>
      <c r="AM1141" s="1762"/>
      <c r="AP1141" s="1762"/>
      <c r="AQ1141" s="1762"/>
      <c r="AR1141" s="1780"/>
      <c r="AS1141" s="1780"/>
      <c r="AT1141" s="1780"/>
      <c r="AU1141" s="1780"/>
      <c r="AV1141" s="1780"/>
      <c r="AW1141" s="1762"/>
      <c r="AZ1141" s="1762"/>
      <c r="BA1141" s="1762"/>
    </row>
    <row r="1142" spans="1:53" x14ac:dyDescent="0.25">
      <c r="A1142" s="1866">
        <v>2017016</v>
      </c>
      <c r="C1142" s="1782" t="s">
        <v>2308</v>
      </c>
      <c r="D1142" s="1762" t="s">
        <v>26</v>
      </c>
      <c r="E1142" s="1762">
        <v>1</v>
      </c>
      <c r="F1142" s="1762">
        <v>2</v>
      </c>
      <c r="G1142" s="1762">
        <v>1</v>
      </c>
      <c r="H1142" s="1762">
        <v>1</v>
      </c>
      <c r="I1142" s="1783">
        <v>1</v>
      </c>
      <c r="J1142" s="1783">
        <v>1</v>
      </c>
      <c r="L1142" s="1764">
        <v>537.12</v>
      </c>
      <c r="N1142" s="1764">
        <f>O1142+Q1142</f>
        <v>423.8</v>
      </c>
      <c r="O1142" s="1764">
        <v>285.24</v>
      </c>
      <c r="P1142" s="1850">
        <f>IF(N1142&lt;=0,"",O1142/N1142)</f>
        <v>0.67305332704105714</v>
      </c>
      <c r="Q1142" s="1764">
        <v>138.56</v>
      </c>
      <c r="R1142" s="1850">
        <f>IF(N1142&lt;=0,"",Q1142/N1142)</f>
        <v>0.32694667295894292</v>
      </c>
      <c r="S1142" s="1807">
        <f t="shared" si="237"/>
        <v>5.5423999999999998</v>
      </c>
      <c r="U1142" s="1764">
        <f t="shared" si="238"/>
        <v>0</v>
      </c>
      <c r="V1142" s="1764">
        <f t="shared" si="239"/>
        <v>0</v>
      </c>
      <c r="W1142" s="1764">
        <f t="shared" si="227"/>
        <v>537.12</v>
      </c>
      <c r="X1142" s="1768">
        <v>537.12</v>
      </c>
      <c r="Y1142" s="1784">
        <v>617030</v>
      </c>
      <c r="Z1142" s="1770">
        <v>42748</v>
      </c>
      <c r="AA1142" s="1843" t="s">
        <v>104</v>
      </c>
      <c r="AB1142" s="1780"/>
      <c r="AC1142" s="1762"/>
      <c r="AE1142" s="1762"/>
      <c r="AF1142" s="1762"/>
      <c r="AG1142" s="1762"/>
      <c r="AH1142" s="1780"/>
      <c r="AK1142" s="1780"/>
      <c r="AL1142" s="1780"/>
      <c r="AM1142" s="1762"/>
      <c r="AP1142" s="1762"/>
      <c r="AQ1142" s="1762"/>
      <c r="AR1142" s="1780"/>
      <c r="AS1142" s="1780"/>
      <c r="AT1142" s="1780"/>
      <c r="AU1142" s="1780"/>
      <c r="AV1142" s="1780"/>
      <c r="AW1142" s="1762"/>
      <c r="AZ1142" s="1762"/>
      <c r="BA1142" s="1762"/>
    </row>
    <row r="1143" spans="1:53" x14ac:dyDescent="0.25">
      <c r="A1143" s="1866">
        <v>2017017</v>
      </c>
      <c r="C1143" s="1782" t="s">
        <v>2338</v>
      </c>
      <c r="D1143" s="1762" t="s">
        <v>26</v>
      </c>
      <c r="E1143" s="1762">
        <v>1</v>
      </c>
      <c r="F1143" s="1762">
        <v>2</v>
      </c>
      <c r="G1143" s="1762">
        <v>1</v>
      </c>
      <c r="H1143" s="1762">
        <v>1</v>
      </c>
      <c r="I1143" s="1783">
        <v>1</v>
      </c>
      <c r="J1143" s="1783">
        <v>1</v>
      </c>
      <c r="L1143" s="1764">
        <v>587.54</v>
      </c>
      <c r="N1143" s="1764">
        <f>O1143+Q1143</f>
        <v>441.2</v>
      </c>
      <c r="O1143" s="1764">
        <v>302.64</v>
      </c>
      <c r="P1143" s="1850">
        <f>IF(N1143&lt;=0,"",O1143/N1143)</f>
        <v>0.68594741613780597</v>
      </c>
      <c r="Q1143" s="1764">
        <v>138.56</v>
      </c>
      <c r="R1143" s="1850">
        <f>IF(N1143&lt;=0,"",Q1143/N1143)</f>
        <v>0.31405258386219403</v>
      </c>
      <c r="S1143" s="1807">
        <f>Q1143/$S$1</f>
        <v>5.5423999999999998</v>
      </c>
      <c r="U1143" s="1764">
        <f>((1-I1143)*O1143)+((1-J1143)*Q1143)</f>
        <v>0</v>
      </c>
      <c r="V1143" s="1764">
        <f>L1143-W1143</f>
        <v>0</v>
      </c>
      <c r="W1143" s="1764">
        <f t="shared" si="227"/>
        <v>587.54</v>
      </c>
      <c r="X1143" s="1768">
        <v>587.54</v>
      </c>
      <c r="Y1143" s="1784">
        <v>617031</v>
      </c>
      <c r="Z1143" s="1770">
        <v>42748</v>
      </c>
      <c r="AA1143" s="1843" t="s">
        <v>104</v>
      </c>
      <c r="AB1143" s="1780"/>
      <c r="AC1143" s="1762"/>
      <c r="AE1143" s="1762"/>
      <c r="AF1143" s="1762"/>
      <c r="AG1143" s="1762"/>
      <c r="AH1143" s="1780"/>
      <c r="AK1143" s="1780"/>
      <c r="AL1143" s="1780"/>
      <c r="AM1143" s="1762"/>
      <c r="AP1143" s="1762"/>
      <c r="AQ1143" s="1762"/>
      <c r="AR1143" s="1780"/>
      <c r="AS1143" s="1780"/>
      <c r="AT1143" s="1780"/>
      <c r="AU1143" s="1780"/>
      <c r="AV1143" s="1780"/>
      <c r="AW1143" s="1762"/>
      <c r="AZ1143" s="1762"/>
      <c r="BA1143" s="1762"/>
    </row>
    <row r="1144" spans="1:53" x14ac:dyDescent="0.25">
      <c r="A1144" s="1920" t="s">
        <v>2408</v>
      </c>
      <c r="B1144" s="1782" t="s">
        <v>3568</v>
      </c>
      <c r="C1144" s="1782" t="s">
        <v>2309</v>
      </c>
      <c r="D1144" s="1762" t="s">
        <v>2407</v>
      </c>
      <c r="E1144" s="1762">
        <v>1</v>
      </c>
      <c r="F1144" s="1762">
        <v>23</v>
      </c>
      <c r="G1144" s="1762">
        <v>17</v>
      </c>
      <c r="H1144" s="1762">
        <v>4</v>
      </c>
      <c r="I1144" s="1783">
        <v>1</v>
      </c>
      <c r="J1144" s="1783">
        <v>1</v>
      </c>
      <c r="L1144" s="1764">
        <v>18138</v>
      </c>
      <c r="N1144" s="1764">
        <f t="shared" si="234"/>
        <v>9709</v>
      </c>
      <c r="O1144" s="1764">
        <v>8309</v>
      </c>
      <c r="P1144" s="1850">
        <f t="shared" si="235"/>
        <v>0.85580389329488105</v>
      </c>
      <c r="Q1144" s="1764">
        <v>1400</v>
      </c>
      <c r="R1144" s="1850">
        <f t="shared" si="236"/>
        <v>0.14419610670511895</v>
      </c>
      <c r="S1144" s="1807">
        <f t="shared" si="237"/>
        <v>56</v>
      </c>
      <c r="U1144" s="1764">
        <f t="shared" si="238"/>
        <v>0</v>
      </c>
      <c r="V1144" s="1764">
        <f t="shared" si="239"/>
        <v>18138</v>
      </c>
      <c r="W1144" s="1764">
        <f t="shared" si="227"/>
        <v>0</v>
      </c>
      <c r="X1144" s="1768"/>
      <c r="Y1144" s="1784"/>
      <c r="Z1144" s="1770"/>
      <c r="AA1144" s="1843"/>
      <c r="AB1144" s="1780"/>
      <c r="AC1144" s="1762"/>
      <c r="AE1144" s="1762"/>
      <c r="AF1144" s="1762"/>
      <c r="AG1144" s="1762"/>
      <c r="AH1144" s="1780"/>
      <c r="AK1144" s="1780"/>
      <c r="AL1144" s="1780"/>
      <c r="AM1144" s="1762"/>
      <c r="AP1144" s="1762"/>
      <c r="AQ1144" s="1762"/>
      <c r="AR1144" s="1780"/>
      <c r="AS1144" s="1780"/>
      <c r="AT1144" s="1780"/>
      <c r="AU1144" s="1780"/>
      <c r="AV1144" s="1780"/>
      <c r="AW1144" s="1762"/>
      <c r="AZ1144" s="1762"/>
      <c r="BA1144" s="1762"/>
    </row>
    <row r="1145" spans="1:53" x14ac:dyDescent="0.25">
      <c r="A1145" s="1866">
        <v>2017019</v>
      </c>
      <c r="C1145" s="1782" t="s">
        <v>1873</v>
      </c>
      <c r="D1145" s="1762" t="s">
        <v>1871</v>
      </c>
      <c r="E1145" s="1762">
        <v>1</v>
      </c>
      <c r="F1145" s="1762">
        <v>2</v>
      </c>
      <c r="G1145" s="1762">
        <v>0</v>
      </c>
      <c r="H1145" s="1762">
        <v>0</v>
      </c>
      <c r="I1145" s="1783">
        <v>1</v>
      </c>
      <c r="J1145" s="1783">
        <v>1</v>
      </c>
      <c r="L1145" s="1764">
        <v>193.52</v>
      </c>
      <c r="N1145" s="1764">
        <f t="shared" si="234"/>
        <v>102.92999999999999</v>
      </c>
      <c r="O1145" s="1764">
        <v>66.38</v>
      </c>
      <c r="P1145" s="1850">
        <f t="shared" si="235"/>
        <v>0.64490430389585152</v>
      </c>
      <c r="Q1145" s="1764">
        <v>36.549999999999997</v>
      </c>
      <c r="R1145" s="1850">
        <f t="shared" si="236"/>
        <v>0.35509569610414843</v>
      </c>
      <c r="S1145" s="1807">
        <f t="shared" si="237"/>
        <v>1.462</v>
      </c>
      <c r="U1145" s="1764">
        <f t="shared" si="238"/>
        <v>0</v>
      </c>
      <c r="V1145" s="1764">
        <f t="shared" si="239"/>
        <v>0</v>
      </c>
      <c r="W1145" s="1764">
        <f t="shared" si="227"/>
        <v>193.52</v>
      </c>
      <c r="X1145" s="1768">
        <v>193.52</v>
      </c>
      <c r="Y1145" s="1784">
        <v>617095</v>
      </c>
      <c r="Z1145" s="1770">
        <v>42772</v>
      </c>
      <c r="AA1145" s="1843" t="s">
        <v>104</v>
      </c>
      <c r="AB1145" s="1780"/>
      <c r="AC1145" s="1762"/>
      <c r="AE1145" s="1762"/>
      <c r="AF1145" s="1762"/>
      <c r="AG1145" s="1762"/>
      <c r="AH1145" s="1780"/>
      <c r="AK1145" s="1780"/>
      <c r="AL1145" s="1780"/>
      <c r="AM1145" s="1762"/>
      <c r="AP1145" s="1762"/>
      <c r="AQ1145" s="1762"/>
      <c r="AR1145" s="1780"/>
      <c r="AS1145" s="1780"/>
      <c r="AT1145" s="1780"/>
      <c r="AU1145" s="1780"/>
      <c r="AV1145" s="1780"/>
      <c r="AW1145" s="1762"/>
      <c r="AZ1145" s="1762"/>
      <c r="BA1145" s="1762"/>
    </row>
    <row r="1146" spans="1:53" x14ac:dyDescent="0.25">
      <c r="A1146" s="1866">
        <v>2017020</v>
      </c>
      <c r="C1146" s="1782" t="s">
        <v>2312</v>
      </c>
      <c r="D1146" s="1762" t="s">
        <v>1871</v>
      </c>
      <c r="E1146" s="1762">
        <v>1</v>
      </c>
      <c r="F1146" s="1762">
        <v>5</v>
      </c>
      <c r="G1146" s="1762">
        <v>5</v>
      </c>
      <c r="H1146" s="1762">
        <v>0</v>
      </c>
      <c r="I1146" s="1783">
        <v>1</v>
      </c>
      <c r="J1146" s="1783">
        <v>1</v>
      </c>
      <c r="L1146" s="1764">
        <v>1344.68</v>
      </c>
      <c r="N1146" s="1764">
        <f t="shared" si="234"/>
        <v>692.8</v>
      </c>
      <c r="O1146" s="1764">
        <v>487.25</v>
      </c>
      <c r="P1146" s="1850">
        <f t="shared" si="235"/>
        <v>0.70330542725173217</v>
      </c>
      <c r="Q1146" s="1764">
        <v>205.55</v>
      </c>
      <c r="R1146" s="1850">
        <f t="shared" si="236"/>
        <v>0.29669457274826794</v>
      </c>
      <c r="S1146" s="1807">
        <f t="shared" si="237"/>
        <v>8.2220000000000013</v>
      </c>
      <c r="U1146" s="1764">
        <f t="shared" si="238"/>
        <v>0</v>
      </c>
      <c r="V1146" s="1764">
        <f t="shared" si="239"/>
        <v>0</v>
      </c>
      <c r="W1146" s="1764">
        <f t="shared" si="227"/>
        <v>1344.68</v>
      </c>
      <c r="X1146" s="1768">
        <v>1344.68</v>
      </c>
      <c r="Y1146" s="1784">
        <v>617096</v>
      </c>
      <c r="Z1146" s="1770">
        <v>42772</v>
      </c>
      <c r="AA1146" s="1843" t="s">
        <v>104</v>
      </c>
      <c r="AB1146" s="1780"/>
      <c r="AC1146" s="1762"/>
      <c r="AE1146" s="1762"/>
      <c r="AF1146" s="1762"/>
      <c r="AG1146" s="1762"/>
      <c r="AH1146" s="1780"/>
      <c r="AK1146" s="1780"/>
      <c r="AL1146" s="1780"/>
      <c r="AM1146" s="1762"/>
      <c r="AP1146" s="1762"/>
      <c r="AQ1146" s="1762"/>
      <c r="AR1146" s="1780"/>
      <c r="AS1146" s="1780"/>
      <c r="AT1146" s="1780"/>
      <c r="AU1146" s="1780"/>
      <c r="AV1146" s="1780"/>
      <c r="AW1146" s="1762"/>
      <c r="AZ1146" s="1762"/>
      <c r="BA1146" s="1762"/>
    </row>
    <row r="1147" spans="1:53" x14ac:dyDescent="0.25">
      <c r="A1147" s="1866">
        <v>2017022</v>
      </c>
      <c r="C1147" s="1782" t="s">
        <v>2317</v>
      </c>
      <c r="D1147" s="1762" t="s">
        <v>881</v>
      </c>
      <c r="E1147" s="1762">
        <v>30</v>
      </c>
      <c r="F1147" s="1762">
        <v>90</v>
      </c>
      <c r="G1147" s="1762">
        <v>60</v>
      </c>
      <c r="H1147" s="1762">
        <v>30</v>
      </c>
      <c r="I1147" s="1783">
        <v>1</v>
      </c>
      <c r="J1147" s="1783">
        <v>1</v>
      </c>
      <c r="L1147" s="1764">
        <v>24502.2</v>
      </c>
      <c r="N1147" s="1764">
        <f t="shared" si="234"/>
        <v>17782.2</v>
      </c>
      <c r="O1147" s="1764">
        <v>13128.02</v>
      </c>
      <c r="P1147" s="1850">
        <f t="shared" si="235"/>
        <v>0.73826748096411021</v>
      </c>
      <c r="Q1147" s="1764">
        <v>4654.18</v>
      </c>
      <c r="R1147" s="1850">
        <f t="shared" si="236"/>
        <v>0.26173251903588984</v>
      </c>
      <c r="S1147" s="1807">
        <f t="shared" si="237"/>
        <v>186.16720000000001</v>
      </c>
      <c r="U1147" s="1764">
        <f t="shared" si="238"/>
        <v>0</v>
      </c>
      <c r="V1147" s="1764">
        <f t="shared" si="239"/>
        <v>0</v>
      </c>
      <c r="W1147" s="1764">
        <f t="shared" si="227"/>
        <v>24502.2</v>
      </c>
      <c r="X1147" s="1768">
        <v>24502.2</v>
      </c>
      <c r="Y1147" s="1784">
        <v>617115</v>
      </c>
      <c r="Z1147" s="1770">
        <v>42781</v>
      </c>
      <c r="AA1147" s="1843" t="s">
        <v>104</v>
      </c>
      <c r="AB1147" s="1780"/>
      <c r="AC1147" s="1762"/>
      <c r="AE1147" s="1762"/>
      <c r="AF1147" s="1762"/>
      <c r="AG1147" s="1762"/>
      <c r="AH1147" s="1780"/>
      <c r="AK1147" s="1780"/>
      <c r="AL1147" s="1780"/>
      <c r="AM1147" s="1762"/>
      <c r="AP1147" s="1762"/>
      <c r="AQ1147" s="1762"/>
      <c r="AR1147" s="1780"/>
      <c r="AS1147" s="1780"/>
      <c r="AT1147" s="1780"/>
      <c r="AU1147" s="1780"/>
      <c r="AV1147" s="1780"/>
      <c r="AW1147" s="1762"/>
      <c r="AZ1147" s="1762"/>
      <c r="BA1147" s="1762"/>
    </row>
    <row r="1148" spans="1:53" x14ac:dyDescent="0.25">
      <c r="A1148" s="1866">
        <v>2017023</v>
      </c>
      <c r="C1148" s="1946" t="s">
        <v>1518</v>
      </c>
      <c r="D1148" s="1762" t="s">
        <v>1519</v>
      </c>
      <c r="E1148" s="1762">
        <v>1</v>
      </c>
      <c r="F1148" s="1762">
        <v>10</v>
      </c>
      <c r="G1148" s="1762">
        <v>0</v>
      </c>
      <c r="H1148" s="1762">
        <v>0</v>
      </c>
      <c r="I1148" s="1783">
        <v>1</v>
      </c>
      <c r="J1148" s="1783">
        <v>1</v>
      </c>
      <c r="L1148" s="1764">
        <v>1385.8</v>
      </c>
      <c r="N1148" s="1764">
        <f t="shared" si="234"/>
        <v>830</v>
      </c>
      <c r="O1148" s="1764">
        <v>602.95000000000005</v>
      </c>
      <c r="P1148" s="1850">
        <f t="shared" si="235"/>
        <v>0.72644578313253017</v>
      </c>
      <c r="Q1148" s="1764">
        <v>227.05</v>
      </c>
      <c r="R1148" s="1850">
        <f t="shared" si="236"/>
        <v>0.27355421686746989</v>
      </c>
      <c r="S1148" s="1807">
        <f t="shared" si="237"/>
        <v>9.0820000000000007</v>
      </c>
      <c r="U1148" s="1764">
        <f t="shared" si="238"/>
        <v>0</v>
      </c>
      <c r="V1148" s="1764">
        <f t="shared" si="239"/>
        <v>0</v>
      </c>
      <c r="W1148" s="1764">
        <f t="shared" si="227"/>
        <v>1385.8</v>
      </c>
      <c r="X1148" s="1768">
        <v>1385.8</v>
      </c>
      <c r="Y1148" s="1784">
        <v>617146</v>
      </c>
      <c r="Z1148" s="1770">
        <v>42793</v>
      </c>
      <c r="AA1148" s="1843" t="s">
        <v>104</v>
      </c>
      <c r="AB1148" s="1780"/>
      <c r="AC1148" s="1762"/>
      <c r="AE1148" s="1762"/>
      <c r="AF1148" s="1762"/>
      <c r="AG1148" s="1762"/>
      <c r="AH1148" s="1780"/>
      <c r="AK1148" s="1780"/>
      <c r="AL1148" s="1780"/>
      <c r="AM1148" s="1762"/>
      <c r="AP1148" s="1762"/>
      <c r="AQ1148" s="1762"/>
      <c r="AR1148" s="1780"/>
      <c r="AS1148" s="1780"/>
      <c r="AT1148" s="1780"/>
      <c r="AU1148" s="1780"/>
      <c r="AV1148" s="1780"/>
      <c r="AW1148" s="1762"/>
      <c r="AZ1148" s="1762"/>
      <c r="BA1148" s="1762"/>
    </row>
    <row r="1149" spans="1:53" x14ac:dyDescent="0.25">
      <c r="A1149" s="1866" t="s">
        <v>2325</v>
      </c>
      <c r="C1149" s="1782" t="s">
        <v>2318</v>
      </c>
      <c r="D1149" s="1762" t="s">
        <v>307</v>
      </c>
      <c r="E1149" s="1762">
        <v>0</v>
      </c>
      <c r="F1149" s="1762">
        <v>1</v>
      </c>
      <c r="G1149" s="1762">
        <v>2</v>
      </c>
      <c r="H1149" s="1762">
        <v>0</v>
      </c>
      <c r="I1149" s="1783">
        <v>1</v>
      </c>
      <c r="J1149" s="1783">
        <v>1</v>
      </c>
      <c r="L1149" s="1764">
        <v>919.24</v>
      </c>
      <c r="N1149" s="1764">
        <f t="shared" si="234"/>
        <v>522.89</v>
      </c>
      <c r="O1149" s="1764">
        <v>414.03</v>
      </c>
      <c r="P1149" s="1850">
        <f t="shared" si="235"/>
        <v>0.79181089712941533</v>
      </c>
      <c r="Q1149" s="1764">
        <v>108.86</v>
      </c>
      <c r="R1149" s="1850">
        <f t="shared" si="236"/>
        <v>0.20818910287058465</v>
      </c>
      <c r="S1149" s="1807">
        <f t="shared" si="237"/>
        <v>4.3544</v>
      </c>
      <c r="U1149" s="1764">
        <f t="shared" si="238"/>
        <v>0</v>
      </c>
      <c r="V1149" s="1764">
        <f t="shared" si="239"/>
        <v>0</v>
      </c>
      <c r="W1149" s="1764">
        <f t="shared" si="227"/>
        <v>919.24</v>
      </c>
      <c r="X1149" s="1768">
        <v>919.24</v>
      </c>
      <c r="Y1149" s="1784">
        <v>617111</v>
      </c>
      <c r="Z1149" s="1770">
        <v>42781</v>
      </c>
      <c r="AA1149" s="1843" t="s">
        <v>104</v>
      </c>
      <c r="AB1149" s="1780"/>
      <c r="AC1149" s="1762"/>
      <c r="AE1149" s="1762"/>
      <c r="AF1149" s="1762"/>
      <c r="AG1149" s="1762"/>
      <c r="AH1149" s="1780"/>
      <c r="AK1149" s="1780"/>
      <c r="AL1149" s="1780"/>
      <c r="AM1149" s="1762"/>
      <c r="AP1149" s="1762"/>
      <c r="AQ1149" s="1762"/>
      <c r="AR1149" s="1780"/>
      <c r="AS1149" s="1780"/>
      <c r="AT1149" s="1780"/>
      <c r="AU1149" s="1780"/>
      <c r="AV1149" s="1780"/>
      <c r="AW1149" s="1762"/>
      <c r="AZ1149" s="1762"/>
      <c r="BA1149" s="1762"/>
    </row>
    <row r="1150" spans="1:53" x14ac:dyDescent="0.25">
      <c r="A1150" s="1866">
        <v>2017025</v>
      </c>
      <c r="C1150" s="1782" t="s">
        <v>2320</v>
      </c>
      <c r="D1150" s="1762" t="s">
        <v>26</v>
      </c>
      <c r="E1150" s="1762">
        <v>0</v>
      </c>
      <c r="F1150" s="1762">
        <v>14</v>
      </c>
      <c r="G1150" s="1762">
        <v>0</v>
      </c>
      <c r="H1150" s="1762">
        <v>14</v>
      </c>
      <c r="I1150" s="1783">
        <v>1</v>
      </c>
      <c r="J1150" s="1783">
        <v>1</v>
      </c>
      <c r="L1150" s="1764">
        <v>1600</v>
      </c>
      <c r="N1150" s="1764">
        <f t="shared" ref="N1150:N1162" si="242">O1150+Q1150</f>
        <v>1438</v>
      </c>
      <c r="O1150" s="1764">
        <v>1330</v>
      </c>
      <c r="P1150" s="1850">
        <f t="shared" si="235"/>
        <v>0.92489568845618919</v>
      </c>
      <c r="Q1150" s="1764">
        <v>108</v>
      </c>
      <c r="R1150" s="1850">
        <f t="shared" si="236"/>
        <v>7.5104311543810851E-2</v>
      </c>
      <c r="S1150" s="1807">
        <f t="shared" si="237"/>
        <v>4.32</v>
      </c>
      <c r="U1150" s="1764">
        <f t="shared" si="238"/>
        <v>0</v>
      </c>
      <c r="V1150" s="1764">
        <f t="shared" si="239"/>
        <v>0</v>
      </c>
      <c r="W1150" s="1764">
        <f t="shared" si="227"/>
        <v>1600</v>
      </c>
      <c r="X1150" s="1768">
        <v>1600</v>
      </c>
      <c r="Y1150" s="1784">
        <v>2017041</v>
      </c>
      <c r="Z1150" s="1770">
        <v>42755</v>
      </c>
      <c r="AA1150" s="1843" t="s">
        <v>104</v>
      </c>
      <c r="AB1150" s="1868"/>
      <c r="AG1150" s="1762"/>
      <c r="AH1150" s="1780"/>
      <c r="AK1150" s="1780"/>
      <c r="AL1150" s="1780"/>
      <c r="AM1150" s="1762"/>
      <c r="AP1150" s="1762"/>
      <c r="AQ1150" s="1762"/>
      <c r="AR1150" s="1780"/>
      <c r="AS1150" s="1780"/>
      <c r="AT1150" s="1780"/>
      <c r="AU1150" s="1780"/>
      <c r="AV1150" s="1780"/>
      <c r="AW1150" s="1762"/>
      <c r="AZ1150" s="1762"/>
      <c r="BA1150" s="1762"/>
    </row>
    <row r="1151" spans="1:53" x14ac:dyDescent="0.25">
      <c r="A1151" s="1866">
        <v>2017026</v>
      </c>
      <c r="B1151" s="1782">
        <v>606816</v>
      </c>
      <c r="C1151" s="1782" t="s">
        <v>2322</v>
      </c>
      <c r="D1151" s="1762" t="s">
        <v>26</v>
      </c>
      <c r="E1151" s="1762">
        <v>0</v>
      </c>
      <c r="F1151" s="1762">
        <v>0</v>
      </c>
      <c r="G1151" s="1762">
        <v>0</v>
      </c>
      <c r="H1151" s="1762">
        <v>0</v>
      </c>
      <c r="I1151" s="1783">
        <v>1</v>
      </c>
      <c r="J1151" s="1783">
        <v>1</v>
      </c>
      <c r="L1151" s="1764">
        <v>119.96</v>
      </c>
      <c r="N1151" s="1764">
        <f t="shared" si="242"/>
        <v>54.98</v>
      </c>
      <c r="O1151" s="1764">
        <v>54.98</v>
      </c>
      <c r="P1151" s="1850">
        <f t="shared" ref="P1151:P1166" si="243">IF(N1151&lt;=0,"",O1151/N1151)</f>
        <v>1</v>
      </c>
      <c r="Q1151" s="1764">
        <v>0</v>
      </c>
      <c r="R1151" s="1850">
        <f t="shared" ref="R1151:R1166" si="244">IF(N1151&lt;=0,"",Q1151/N1151)</f>
        <v>0</v>
      </c>
      <c r="S1151" s="1807">
        <f t="shared" ref="S1151:S1166" si="245">Q1151/$S$1</f>
        <v>0</v>
      </c>
      <c r="U1151" s="1764">
        <f t="shared" ref="U1151:U1166" si="246">((1-I1151)*O1151)+((1-J1151)*Q1151)</f>
        <v>0</v>
      </c>
      <c r="V1151" s="1764">
        <f t="shared" ref="V1151:V1166" si="247">L1151-W1151</f>
        <v>0</v>
      </c>
      <c r="W1151" s="1764">
        <f t="shared" si="227"/>
        <v>119.96</v>
      </c>
      <c r="X1151" s="1768">
        <v>119.96</v>
      </c>
      <c r="Y1151" s="1784">
        <v>617099</v>
      </c>
      <c r="Z1151" s="1770">
        <v>42779</v>
      </c>
      <c r="AA1151" s="1843" t="s">
        <v>104</v>
      </c>
      <c r="AB1151" s="1868"/>
      <c r="AG1151" s="1762"/>
      <c r="AH1151" s="1780"/>
      <c r="AK1151" s="1780"/>
      <c r="AL1151" s="1780"/>
      <c r="AM1151" s="1762"/>
      <c r="AP1151" s="1762"/>
      <c r="AQ1151" s="1762"/>
      <c r="AR1151" s="1780"/>
      <c r="AS1151" s="1780"/>
      <c r="AT1151" s="1780"/>
      <c r="AU1151" s="1780"/>
      <c r="AV1151" s="1780"/>
      <c r="AW1151" s="1762"/>
      <c r="AZ1151" s="1762"/>
      <c r="BA1151" s="1762"/>
    </row>
    <row r="1152" spans="1:53" x14ac:dyDescent="0.25">
      <c r="A1152" s="1866">
        <v>2017027</v>
      </c>
      <c r="C1152" s="1782" t="s">
        <v>2323</v>
      </c>
      <c r="D1152" s="1762" t="s">
        <v>26</v>
      </c>
      <c r="E1152" s="1762">
        <v>2</v>
      </c>
      <c r="F1152" s="1762">
        <v>16</v>
      </c>
      <c r="G1152" s="1762">
        <v>10</v>
      </c>
      <c r="H1152" s="1762">
        <v>4</v>
      </c>
      <c r="I1152" s="1783">
        <v>1</v>
      </c>
      <c r="J1152" s="1783">
        <v>1</v>
      </c>
      <c r="L1152" s="1764">
        <v>4674.09</v>
      </c>
      <c r="N1152" s="1764">
        <f t="shared" si="242"/>
        <v>3259.02</v>
      </c>
      <c r="O1152" s="1764">
        <v>2403.9</v>
      </c>
      <c r="P1152" s="1850">
        <f t="shared" si="243"/>
        <v>0.73761437487342829</v>
      </c>
      <c r="Q1152" s="1764">
        <v>855.12</v>
      </c>
      <c r="R1152" s="1850">
        <f t="shared" si="244"/>
        <v>0.26238562512657182</v>
      </c>
      <c r="S1152" s="1807">
        <f t="shared" si="245"/>
        <v>34.204799999999999</v>
      </c>
      <c r="U1152" s="1764">
        <f t="shared" si="246"/>
        <v>0</v>
      </c>
      <c r="V1152" s="1764">
        <f t="shared" si="247"/>
        <v>0</v>
      </c>
      <c r="W1152" s="1764">
        <f t="shared" ref="W1152:W1215" si="248">X1152+AC1152+AH1152+AM1152+AO1152+AR1152</f>
        <v>4674.09</v>
      </c>
      <c r="X1152" s="1768">
        <v>4674.09</v>
      </c>
      <c r="Y1152" s="1784">
        <v>2017047</v>
      </c>
      <c r="Z1152" s="1770">
        <v>42755</v>
      </c>
      <c r="AA1152" s="1843" t="s">
        <v>104</v>
      </c>
      <c r="AB1152" s="1868"/>
      <c r="AG1152" s="1762"/>
      <c r="AH1152" s="1780"/>
      <c r="AK1152" s="1780"/>
      <c r="AL1152" s="1780"/>
      <c r="AM1152" s="1762"/>
      <c r="AP1152" s="1762"/>
      <c r="AQ1152" s="1762"/>
      <c r="AR1152" s="1780"/>
      <c r="AS1152" s="1780"/>
      <c r="AT1152" s="1780"/>
      <c r="AU1152" s="1780"/>
      <c r="AV1152" s="1780"/>
      <c r="AW1152" s="1762"/>
      <c r="AZ1152" s="1762"/>
      <c r="BA1152" s="1762"/>
    </row>
    <row r="1153" spans="1:53" x14ac:dyDescent="0.25">
      <c r="A1153" s="1866">
        <v>2017028</v>
      </c>
      <c r="C1153" s="1782" t="s">
        <v>2324</v>
      </c>
      <c r="D1153" s="1762" t="s">
        <v>26</v>
      </c>
      <c r="E1153" s="1762">
        <v>7</v>
      </c>
      <c r="F1153" s="1762">
        <v>56</v>
      </c>
      <c r="G1153" s="1762">
        <v>35</v>
      </c>
      <c r="H1153" s="1762">
        <v>3</v>
      </c>
      <c r="I1153" s="1783">
        <v>1</v>
      </c>
      <c r="J1153" s="1783">
        <v>1</v>
      </c>
      <c r="L1153" s="1764">
        <v>18723.48</v>
      </c>
      <c r="N1153" s="1764">
        <f t="shared" si="242"/>
        <v>14008.830000000002</v>
      </c>
      <c r="O1153" s="1764">
        <v>10563.03</v>
      </c>
      <c r="P1153" s="1850">
        <f t="shared" si="243"/>
        <v>0.75402656752919406</v>
      </c>
      <c r="Q1153" s="1764">
        <v>3445.8</v>
      </c>
      <c r="R1153" s="1850">
        <f t="shared" si="244"/>
        <v>0.24597343247080589</v>
      </c>
      <c r="S1153" s="1807">
        <f t="shared" si="245"/>
        <v>137.83199999999999</v>
      </c>
      <c r="U1153" s="1764">
        <f t="shared" si="246"/>
        <v>0</v>
      </c>
      <c r="V1153" s="1764">
        <f t="shared" si="247"/>
        <v>0</v>
      </c>
      <c r="W1153" s="1764">
        <f t="shared" si="248"/>
        <v>18723.48</v>
      </c>
      <c r="X1153" s="1768">
        <v>18723.48</v>
      </c>
      <c r="Y1153" s="1784">
        <v>2017047</v>
      </c>
      <c r="Z1153" s="1770">
        <v>42755</v>
      </c>
      <c r="AA1153" s="1843" t="s">
        <v>104</v>
      </c>
      <c r="AB1153" s="1868"/>
      <c r="AG1153" s="1762"/>
      <c r="AH1153" s="1780"/>
      <c r="AK1153" s="1780"/>
      <c r="AL1153" s="1780"/>
      <c r="AM1153" s="1762"/>
      <c r="AP1153" s="1762"/>
      <c r="AQ1153" s="1762"/>
      <c r="AR1153" s="1780"/>
      <c r="AS1153" s="1780"/>
      <c r="AT1153" s="1780"/>
      <c r="AU1153" s="1780"/>
      <c r="AV1153" s="1780"/>
      <c r="AW1153" s="1762"/>
      <c r="AZ1153" s="1762"/>
      <c r="BA1153" s="1762"/>
    </row>
    <row r="1154" spans="1:53" x14ac:dyDescent="0.25">
      <c r="A1154" s="1866">
        <v>2017029</v>
      </c>
      <c r="C1154" s="1782" t="s">
        <v>2329</v>
      </c>
      <c r="D1154" s="1762" t="s">
        <v>317</v>
      </c>
      <c r="E1154" s="1862">
        <v>1</v>
      </c>
      <c r="F1154" s="1762">
        <v>8</v>
      </c>
      <c r="G1154" s="1762">
        <v>3</v>
      </c>
      <c r="H1154" s="1762">
        <v>4</v>
      </c>
      <c r="I1154" s="1783">
        <v>1</v>
      </c>
      <c r="J1154" s="1783">
        <v>1</v>
      </c>
      <c r="L1154" s="1764">
        <v>3523.18</v>
      </c>
      <c r="N1154" s="1764">
        <f t="shared" si="242"/>
        <v>2329.7600000000002</v>
      </c>
      <c r="O1154" s="1764">
        <v>1791.72</v>
      </c>
      <c r="P1154" s="1850">
        <f t="shared" si="243"/>
        <v>0.76905775702218249</v>
      </c>
      <c r="Q1154" s="1764">
        <v>538.04</v>
      </c>
      <c r="R1154" s="1850">
        <f t="shared" si="244"/>
        <v>0.23094224297781743</v>
      </c>
      <c r="S1154" s="1807">
        <f t="shared" si="245"/>
        <v>21.521599999999999</v>
      </c>
      <c r="U1154" s="1764">
        <f t="shared" si="246"/>
        <v>0</v>
      </c>
      <c r="V1154" s="1764">
        <f t="shared" si="247"/>
        <v>0</v>
      </c>
      <c r="W1154" s="1764">
        <f t="shared" si="248"/>
        <v>3523.18</v>
      </c>
      <c r="X1154" s="1768">
        <v>3523.18</v>
      </c>
      <c r="Y1154" s="1784">
        <v>617110</v>
      </c>
      <c r="Z1154" s="1770">
        <v>42781</v>
      </c>
      <c r="AA1154" s="1843" t="s">
        <v>104</v>
      </c>
      <c r="AB1154" s="1868"/>
      <c r="AG1154" s="1762"/>
      <c r="AH1154" s="1780"/>
      <c r="AK1154" s="1780"/>
      <c r="AL1154" s="1780"/>
      <c r="AM1154" s="1762"/>
      <c r="AP1154" s="1762"/>
      <c r="AQ1154" s="1762"/>
      <c r="AR1154" s="1780"/>
      <c r="AS1154" s="1780"/>
      <c r="AT1154" s="1780"/>
      <c r="AU1154" s="1780"/>
      <c r="AV1154" s="1780"/>
      <c r="AW1154" s="1762"/>
      <c r="AZ1154" s="1762"/>
      <c r="BA1154" s="1762"/>
    </row>
    <row r="1155" spans="1:53" x14ac:dyDescent="0.25">
      <c r="A1155" s="1866">
        <v>2017030</v>
      </c>
      <c r="C1155" s="1782" t="s">
        <v>2332</v>
      </c>
      <c r="D1155" s="1762" t="s">
        <v>26</v>
      </c>
      <c r="E1155" s="1762">
        <v>1</v>
      </c>
      <c r="F1155" s="1762">
        <v>11</v>
      </c>
      <c r="G1155" s="1762">
        <v>4</v>
      </c>
      <c r="H1155" s="1762">
        <v>12</v>
      </c>
      <c r="I1155" s="1783">
        <v>1</v>
      </c>
      <c r="J1155" s="1783">
        <v>1</v>
      </c>
      <c r="L1155" s="1764">
        <v>10863.22</v>
      </c>
      <c r="N1155" s="1764">
        <f>O1155+Q1155</f>
        <v>6685.43</v>
      </c>
      <c r="O1155" s="1764">
        <v>5401.16</v>
      </c>
      <c r="P1155" s="1850">
        <f>IF(N1155&lt;=0,"",O1155/N1155)</f>
        <v>0.80790016498564787</v>
      </c>
      <c r="Q1155" s="1764">
        <v>1284.27</v>
      </c>
      <c r="R1155" s="1850">
        <f>IF(N1155&lt;=0,"",Q1155/N1155)</f>
        <v>0.1920998350143521</v>
      </c>
      <c r="S1155" s="1807">
        <f>Q1155/$S$1</f>
        <v>51.370800000000003</v>
      </c>
      <c r="U1155" s="1764">
        <f>((1-I1155)*O1155)+((1-J1155)*Q1155)</f>
        <v>0</v>
      </c>
      <c r="V1155" s="1764">
        <f>L1155-W1155</f>
        <v>0</v>
      </c>
      <c r="W1155" s="1764">
        <f t="shared" si="248"/>
        <v>10863.22</v>
      </c>
      <c r="X1155" s="1768">
        <v>10863.22</v>
      </c>
      <c r="Y1155" s="1784">
        <v>2017048</v>
      </c>
      <c r="Z1155" s="1770">
        <v>42755</v>
      </c>
      <c r="AA1155" s="1843" t="s">
        <v>104</v>
      </c>
      <c r="AB1155" s="1868"/>
      <c r="AG1155" s="1762"/>
      <c r="AH1155" s="1780"/>
      <c r="AK1155" s="1780"/>
      <c r="AL1155" s="1780"/>
      <c r="AM1155" s="1762"/>
      <c r="AP1155" s="1762"/>
      <c r="AQ1155" s="1762"/>
      <c r="AR1155" s="1780"/>
      <c r="AS1155" s="1780"/>
      <c r="AT1155" s="1780"/>
      <c r="AU1155" s="1780"/>
      <c r="AV1155" s="1780"/>
      <c r="AW1155" s="1762"/>
      <c r="AZ1155" s="1762"/>
      <c r="BA1155" s="1762"/>
    </row>
    <row r="1156" spans="1:53" x14ac:dyDescent="0.25">
      <c r="A1156" s="1866">
        <v>2017031</v>
      </c>
      <c r="C1156" s="1782" t="s">
        <v>2337</v>
      </c>
      <c r="D1156" s="1762" t="s">
        <v>26</v>
      </c>
      <c r="E1156" s="1762">
        <v>0</v>
      </c>
      <c r="F1156" s="1762">
        <v>1</v>
      </c>
      <c r="G1156" s="1762">
        <v>0</v>
      </c>
      <c r="H1156" s="1762">
        <v>2</v>
      </c>
      <c r="I1156" s="1783">
        <v>1</v>
      </c>
      <c r="J1156" s="1783">
        <v>1</v>
      </c>
      <c r="L1156" s="1764">
        <v>890.21</v>
      </c>
      <c r="N1156" s="1764">
        <f t="shared" si="242"/>
        <v>562.32999999999993</v>
      </c>
      <c r="O1156" s="1764">
        <v>373.78</v>
      </c>
      <c r="P1156" s="1850">
        <f t="shared" si="243"/>
        <v>0.66469866448526671</v>
      </c>
      <c r="Q1156" s="1764">
        <v>188.55</v>
      </c>
      <c r="R1156" s="1850">
        <f t="shared" si="244"/>
        <v>0.3353013355147334</v>
      </c>
      <c r="S1156" s="1807">
        <f t="shared" si="245"/>
        <v>7.5420000000000007</v>
      </c>
      <c r="U1156" s="1764">
        <f t="shared" si="246"/>
        <v>0</v>
      </c>
      <c r="V1156" s="1764">
        <f t="shared" si="247"/>
        <v>0</v>
      </c>
      <c r="W1156" s="1764">
        <f t="shared" si="248"/>
        <v>890.21</v>
      </c>
      <c r="X1156" s="1768">
        <v>890.21</v>
      </c>
      <c r="Y1156" s="1784">
        <v>2017049</v>
      </c>
      <c r="Z1156" s="1770">
        <v>42755</v>
      </c>
      <c r="AA1156" s="1843" t="s">
        <v>104</v>
      </c>
      <c r="AB1156" s="1868"/>
      <c r="AG1156" s="1762"/>
      <c r="AH1156" s="1780"/>
      <c r="AK1156" s="1780"/>
      <c r="AL1156" s="1780"/>
      <c r="AM1156" s="1762"/>
      <c r="AP1156" s="1762"/>
      <c r="AQ1156" s="1762"/>
      <c r="AR1156" s="1780"/>
      <c r="AS1156" s="1780"/>
      <c r="AT1156" s="1780"/>
      <c r="AU1156" s="1780"/>
      <c r="AV1156" s="1780"/>
      <c r="AW1156" s="1762"/>
      <c r="AZ1156" s="1762"/>
      <c r="BA1156" s="1762"/>
    </row>
    <row r="1157" spans="1:53" x14ac:dyDescent="0.25">
      <c r="A1157" s="1866">
        <v>2017032</v>
      </c>
      <c r="C1157" s="1782">
        <v>607717</v>
      </c>
      <c r="D1157" s="1762" t="s">
        <v>26</v>
      </c>
      <c r="E1157" s="1762">
        <v>1</v>
      </c>
      <c r="F1157" s="1762">
        <v>8</v>
      </c>
      <c r="G1157" s="1762">
        <v>5</v>
      </c>
      <c r="H1157" s="1762">
        <v>3</v>
      </c>
      <c r="I1157" s="1783">
        <v>1</v>
      </c>
      <c r="J1157" s="1783">
        <v>1</v>
      </c>
      <c r="L1157" s="1764">
        <v>2069</v>
      </c>
      <c r="N1157" s="1764">
        <f t="shared" si="242"/>
        <v>1566.87</v>
      </c>
      <c r="O1157" s="1764">
        <v>1138.3699999999999</v>
      </c>
      <c r="P1157" s="1850">
        <f t="shared" si="243"/>
        <v>0.72652485528473965</v>
      </c>
      <c r="Q1157" s="1764">
        <v>428.5</v>
      </c>
      <c r="R1157" s="1850">
        <f t="shared" si="244"/>
        <v>0.27347514471526035</v>
      </c>
      <c r="S1157" s="1807">
        <f t="shared" si="245"/>
        <v>17.14</v>
      </c>
      <c r="U1157" s="1764">
        <f t="shared" si="246"/>
        <v>0</v>
      </c>
      <c r="V1157" s="1764">
        <f t="shared" si="247"/>
        <v>0</v>
      </c>
      <c r="W1157" s="1764">
        <f t="shared" si="248"/>
        <v>2069</v>
      </c>
      <c r="X1157" s="1768">
        <v>2069</v>
      </c>
      <c r="Y1157" s="1784">
        <v>2017050</v>
      </c>
      <c r="Z1157" s="1770">
        <v>42755</v>
      </c>
      <c r="AA1157" s="1843" t="s">
        <v>104</v>
      </c>
      <c r="AB1157" s="1868"/>
      <c r="AG1157" s="1762"/>
      <c r="AH1157" s="1780"/>
      <c r="AK1157" s="1780"/>
      <c r="AL1157" s="1780"/>
      <c r="AM1157" s="1762"/>
      <c r="AP1157" s="1762"/>
      <c r="AQ1157" s="1762"/>
      <c r="AR1157" s="1780"/>
      <c r="AS1157" s="1780"/>
      <c r="AT1157" s="1780"/>
      <c r="AU1157" s="1780"/>
      <c r="AV1157" s="1780"/>
      <c r="AW1157" s="1762"/>
      <c r="AZ1157" s="1762"/>
      <c r="BA1157" s="1762"/>
    </row>
    <row r="1158" spans="1:53" x14ac:dyDescent="0.25">
      <c r="A1158" s="1866">
        <v>2017033</v>
      </c>
      <c r="C1158" s="1782">
        <v>624917</v>
      </c>
      <c r="D1158" s="1762" t="s">
        <v>26</v>
      </c>
      <c r="E1158" s="1762">
        <v>1</v>
      </c>
      <c r="F1158" s="1762">
        <v>8</v>
      </c>
      <c r="G1158" s="1762">
        <v>6</v>
      </c>
      <c r="H1158" s="1762">
        <v>2</v>
      </c>
      <c r="I1158" s="1783">
        <v>1</v>
      </c>
      <c r="J1158" s="1783">
        <v>1</v>
      </c>
      <c r="L1158" s="1764">
        <v>2169.27</v>
      </c>
      <c r="N1158" s="1764">
        <f t="shared" si="242"/>
        <v>1548.98</v>
      </c>
      <c r="O1158" s="1764">
        <v>1131.57</v>
      </c>
      <c r="P1158" s="1850">
        <f t="shared" si="243"/>
        <v>0.73052589445957983</v>
      </c>
      <c r="Q1158" s="1764">
        <v>417.41</v>
      </c>
      <c r="R1158" s="1850">
        <f t="shared" si="244"/>
        <v>0.26947410554042017</v>
      </c>
      <c r="S1158" s="1807">
        <f t="shared" si="245"/>
        <v>16.696400000000001</v>
      </c>
      <c r="U1158" s="1764">
        <f t="shared" si="246"/>
        <v>0</v>
      </c>
      <c r="V1158" s="1764">
        <f t="shared" si="247"/>
        <v>0</v>
      </c>
      <c r="W1158" s="1764">
        <f t="shared" si="248"/>
        <v>2169.27</v>
      </c>
      <c r="X1158" s="1768">
        <v>2469.27</v>
      </c>
      <c r="Y1158" s="1784">
        <v>2017051</v>
      </c>
      <c r="Z1158" s="1770">
        <v>42755</v>
      </c>
      <c r="AA1158" s="1843" t="s">
        <v>104</v>
      </c>
      <c r="AB1158" s="1868"/>
      <c r="AC1158" s="1764">
        <v>-300</v>
      </c>
      <c r="AD1158" s="1762">
        <v>617098</v>
      </c>
      <c r="AE1158" s="1773">
        <v>42779</v>
      </c>
      <c r="AF1158" s="1844" t="s">
        <v>104</v>
      </c>
      <c r="AG1158" s="1762"/>
      <c r="AH1158" s="1780"/>
      <c r="AK1158" s="1780"/>
      <c r="AL1158" s="1780"/>
      <c r="AM1158" s="1762"/>
      <c r="AP1158" s="1762"/>
      <c r="AQ1158" s="1762"/>
      <c r="AR1158" s="1780"/>
      <c r="AS1158" s="1780"/>
      <c r="AT1158" s="1780"/>
      <c r="AU1158" s="1780"/>
      <c r="AV1158" s="1780"/>
      <c r="AW1158" s="1762"/>
      <c r="AZ1158" s="1762"/>
      <c r="BA1158" s="1762"/>
    </row>
    <row r="1159" spans="1:53" x14ac:dyDescent="0.25">
      <c r="A1159" s="1866">
        <v>2017034</v>
      </c>
      <c r="C1159" s="1782">
        <v>628917</v>
      </c>
      <c r="D1159" s="1762" t="s">
        <v>26</v>
      </c>
      <c r="E1159" s="1762">
        <v>1</v>
      </c>
      <c r="F1159" s="1762">
        <v>8</v>
      </c>
      <c r="G1159" s="1762">
        <v>5</v>
      </c>
      <c r="H1159" s="1762">
        <v>3</v>
      </c>
      <c r="I1159" s="1783">
        <v>1</v>
      </c>
      <c r="J1159" s="1783">
        <v>1</v>
      </c>
      <c r="L1159" s="1764">
        <v>2180.94</v>
      </c>
      <c r="N1159" s="1764">
        <f t="shared" si="242"/>
        <v>1560.44</v>
      </c>
      <c r="O1159" s="1764">
        <v>1135.57</v>
      </c>
      <c r="P1159" s="1850">
        <f t="shared" si="243"/>
        <v>0.72772423162697697</v>
      </c>
      <c r="Q1159" s="1764">
        <v>424.87</v>
      </c>
      <c r="R1159" s="1850">
        <f t="shared" si="244"/>
        <v>0.27227576837302297</v>
      </c>
      <c r="S1159" s="1807">
        <f t="shared" si="245"/>
        <v>16.994800000000001</v>
      </c>
      <c r="U1159" s="1764">
        <f t="shared" si="246"/>
        <v>0</v>
      </c>
      <c r="V1159" s="1764">
        <f t="shared" si="247"/>
        <v>0</v>
      </c>
      <c r="W1159" s="1764">
        <f t="shared" si="248"/>
        <v>2180.94</v>
      </c>
      <c r="X1159" s="1768">
        <v>2180.94</v>
      </c>
      <c r="Y1159" s="1784">
        <v>2017052</v>
      </c>
      <c r="Z1159" s="1770">
        <v>42755</v>
      </c>
      <c r="AA1159" s="1843" t="s">
        <v>104</v>
      </c>
      <c r="AB1159" s="1868"/>
      <c r="AG1159" s="1762"/>
      <c r="AH1159" s="1780"/>
      <c r="AK1159" s="1780"/>
      <c r="AL1159" s="1780"/>
      <c r="AM1159" s="1762"/>
      <c r="AP1159" s="1762"/>
      <c r="AQ1159" s="1762"/>
      <c r="AR1159" s="1780"/>
      <c r="AS1159" s="1780"/>
      <c r="AT1159" s="1780"/>
      <c r="AU1159" s="1780"/>
      <c r="AV1159" s="1780"/>
      <c r="AW1159" s="1762"/>
      <c r="AZ1159" s="1762"/>
      <c r="BA1159" s="1762"/>
    </row>
    <row r="1160" spans="1:53" x14ac:dyDescent="0.25">
      <c r="A1160" s="1866">
        <v>2017035</v>
      </c>
      <c r="C1160" s="1782">
        <v>623217</v>
      </c>
      <c r="D1160" s="1762" t="s">
        <v>26</v>
      </c>
      <c r="E1160" s="1762">
        <v>1</v>
      </c>
      <c r="F1160" s="1762">
        <v>11</v>
      </c>
      <c r="G1160" s="1762">
        <v>7</v>
      </c>
      <c r="H1160" s="1762">
        <v>2</v>
      </c>
      <c r="I1160" s="1783">
        <v>1</v>
      </c>
      <c r="J1160" s="1783">
        <v>1</v>
      </c>
      <c r="L1160" s="1764">
        <v>3227.46</v>
      </c>
      <c r="N1160" s="1764">
        <f>O1160+Q1160</f>
        <v>1992.44</v>
      </c>
      <c r="O1160" s="1764">
        <v>1477.96</v>
      </c>
      <c r="P1160" s="1850">
        <f>IF(N1160&lt;=0,"",O1160/N1160)</f>
        <v>0.74178394330569553</v>
      </c>
      <c r="Q1160" s="1764">
        <v>514.48</v>
      </c>
      <c r="R1160" s="1850">
        <f>IF(N1160&lt;=0,"",Q1160/N1160)</f>
        <v>0.25821605669430447</v>
      </c>
      <c r="S1160" s="1807">
        <f>Q1160/$S$1</f>
        <v>20.5792</v>
      </c>
      <c r="U1160" s="1764">
        <f>((1-I1160)*O1160)+((1-J1160)*Q1160)</f>
        <v>0</v>
      </c>
      <c r="V1160" s="1764">
        <f>L1160-W1160</f>
        <v>0</v>
      </c>
      <c r="W1160" s="1764">
        <f t="shared" si="248"/>
        <v>3227.46</v>
      </c>
      <c r="X1160" s="1768">
        <v>3227.46</v>
      </c>
      <c r="Y1160" s="1784">
        <v>2017053</v>
      </c>
      <c r="Z1160" s="1770">
        <v>42755</v>
      </c>
      <c r="AA1160" s="1843" t="s">
        <v>104</v>
      </c>
      <c r="AB1160" s="1868"/>
      <c r="AG1160" s="1762"/>
      <c r="AH1160" s="1780"/>
      <c r="AK1160" s="1780"/>
      <c r="AL1160" s="1780"/>
      <c r="AM1160" s="1762"/>
      <c r="AP1160" s="1762"/>
      <c r="AQ1160" s="1762"/>
      <c r="AR1160" s="1780"/>
      <c r="AS1160" s="1780"/>
      <c r="AT1160" s="1780"/>
      <c r="AU1160" s="1780"/>
      <c r="AV1160" s="1780"/>
      <c r="AW1160" s="1762"/>
      <c r="AZ1160" s="1762"/>
      <c r="BA1160" s="1762"/>
    </row>
    <row r="1161" spans="1:53" x14ac:dyDescent="0.25">
      <c r="A1161" s="1866">
        <v>2017036</v>
      </c>
      <c r="C1161" s="1782">
        <v>615117</v>
      </c>
      <c r="D1161" s="1762" t="s">
        <v>26</v>
      </c>
      <c r="E1161" s="1762">
        <v>1</v>
      </c>
      <c r="F1161" s="1762">
        <v>8</v>
      </c>
      <c r="G1161" s="1762">
        <v>5</v>
      </c>
      <c r="H1161" s="1762">
        <v>3</v>
      </c>
      <c r="I1161" s="1783">
        <v>1</v>
      </c>
      <c r="J1161" s="1783">
        <v>1</v>
      </c>
      <c r="L1161" s="1764">
        <v>2480.83</v>
      </c>
      <c r="N1161" s="1764">
        <f t="shared" si="242"/>
        <v>1742.62</v>
      </c>
      <c r="O1161" s="1764">
        <v>1315.47</v>
      </c>
      <c r="P1161" s="1850">
        <f t="shared" si="243"/>
        <v>0.75488058211199238</v>
      </c>
      <c r="Q1161" s="1764">
        <v>427.15</v>
      </c>
      <c r="R1161" s="1850">
        <f t="shared" si="244"/>
        <v>0.2451194178880077</v>
      </c>
      <c r="S1161" s="1807">
        <f t="shared" si="245"/>
        <v>17.085999999999999</v>
      </c>
      <c r="U1161" s="1764">
        <f t="shared" si="246"/>
        <v>0</v>
      </c>
      <c r="V1161" s="1764">
        <f t="shared" si="247"/>
        <v>0</v>
      </c>
      <c r="W1161" s="1764">
        <f t="shared" si="248"/>
        <v>2480.83</v>
      </c>
      <c r="X1161" s="1768">
        <v>2480.83</v>
      </c>
      <c r="Y1161" s="1784">
        <v>2017054</v>
      </c>
      <c r="Z1161" s="1770">
        <v>42755</v>
      </c>
      <c r="AA1161" s="1843" t="s">
        <v>104</v>
      </c>
      <c r="AB1161" s="1868"/>
      <c r="AG1161" s="1762"/>
      <c r="AH1161" s="1780"/>
      <c r="AK1161" s="1780"/>
      <c r="AL1161" s="1780"/>
      <c r="AM1161" s="1762"/>
      <c r="AP1161" s="1762"/>
      <c r="AQ1161" s="1762"/>
      <c r="AR1161" s="1780"/>
      <c r="AS1161" s="1780"/>
      <c r="AT1161" s="1780"/>
      <c r="AU1161" s="1780"/>
      <c r="AV1161" s="1780"/>
      <c r="AW1161" s="1762"/>
      <c r="AZ1161" s="1762"/>
      <c r="BA1161" s="1762"/>
    </row>
    <row r="1162" spans="1:53" x14ac:dyDescent="0.25">
      <c r="A1162" s="1866">
        <v>2017037</v>
      </c>
      <c r="C1162" s="1782" t="s">
        <v>2341</v>
      </c>
      <c r="D1162" s="1762" t="s">
        <v>26</v>
      </c>
      <c r="E1162" s="1762">
        <v>0</v>
      </c>
      <c r="F1162" s="1762">
        <v>0</v>
      </c>
      <c r="G1162" s="1762">
        <v>0</v>
      </c>
      <c r="H1162" s="1762">
        <v>0</v>
      </c>
      <c r="I1162" s="1783">
        <v>1</v>
      </c>
      <c r="J1162" s="1783">
        <v>1</v>
      </c>
      <c r="L1162" s="1764">
        <v>17.7</v>
      </c>
      <c r="N1162" s="1764">
        <f t="shared" si="242"/>
        <v>0.9</v>
      </c>
      <c r="O1162" s="1764">
        <v>0.9</v>
      </c>
      <c r="P1162" s="1850">
        <f t="shared" si="243"/>
        <v>1</v>
      </c>
      <c r="Q1162" s="1764">
        <v>0</v>
      </c>
      <c r="R1162" s="1850">
        <f t="shared" si="244"/>
        <v>0</v>
      </c>
      <c r="S1162" s="1807">
        <f t="shared" si="245"/>
        <v>0</v>
      </c>
      <c r="U1162" s="1764">
        <f t="shared" si="246"/>
        <v>0</v>
      </c>
      <c r="V1162" s="1764">
        <f t="shared" si="247"/>
        <v>0</v>
      </c>
      <c r="W1162" s="1764">
        <f t="shared" si="248"/>
        <v>17.7</v>
      </c>
      <c r="X1162" s="1768">
        <v>17.7</v>
      </c>
      <c r="Y1162" s="1784">
        <v>617061</v>
      </c>
      <c r="Z1162" s="1770">
        <v>42772</v>
      </c>
      <c r="AA1162" s="1843" t="s">
        <v>104</v>
      </c>
      <c r="AB1162" s="1868"/>
      <c r="AG1162" s="1762"/>
      <c r="AH1162" s="1780"/>
      <c r="AK1162" s="1780"/>
      <c r="AL1162" s="1780"/>
      <c r="AM1162" s="1762"/>
      <c r="AP1162" s="1762"/>
      <c r="AQ1162" s="1762"/>
      <c r="AR1162" s="1780"/>
      <c r="AS1162" s="1780"/>
      <c r="AT1162" s="1780"/>
      <c r="AU1162" s="1780"/>
      <c r="AV1162" s="1780"/>
      <c r="AW1162" s="1762"/>
      <c r="AZ1162" s="1762"/>
      <c r="BA1162" s="1762"/>
    </row>
    <row r="1163" spans="1:53" x14ac:dyDescent="0.25">
      <c r="A1163" s="1866">
        <v>2017039</v>
      </c>
      <c r="C1163" s="1782" t="s">
        <v>2355</v>
      </c>
      <c r="D1163" s="1762" t="s">
        <v>26</v>
      </c>
      <c r="E1163" s="1762">
        <v>1</v>
      </c>
      <c r="F1163" s="1762">
        <v>8</v>
      </c>
      <c r="G1163" s="1762">
        <v>5</v>
      </c>
      <c r="H1163" s="1762">
        <v>3</v>
      </c>
      <c r="I1163" s="1783">
        <v>1</v>
      </c>
      <c r="J1163" s="1783">
        <v>1</v>
      </c>
      <c r="L1163" s="1764">
        <v>0</v>
      </c>
      <c r="N1163" s="1764">
        <f t="shared" ref="N1163:N1194" si="249">O1163+Q1163</f>
        <v>0</v>
      </c>
      <c r="O1163" s="1764">
        <v>0</v>
      </c>
      <c r="P1163" s="1850" t="str">
        <f t="shared" si="243"/>
        <v/>
      </c>
      <c r="Q1163" s="1764">
        <v>0</v>
      </c>
      <c r="R1163" s="1850" t="str">
        <f t="shared" si="244"/>
        <v/>
      </c>
      <c r="S1163" s="1807">
        <f t="shared" si="245"/>
        <v>0</v>
      </c>
      <c r="U1163" s="1764">
        <f t="shared" si="246"/>
        <v>0</v>
      </c>
      <c r="V1163" s="1764">
        <f t="shared" si="247"/>
        <v>0</v>
      </c>
      <c r="W1163" s="1764">
        <f t="shared" si="248"/>
        <v>0</v>
      </c>
      <c r="X1163" s="1768"/>
      <c r="Y1163" s="1784"/>
      <c r="Z1163" s="1770"/>
      <c r="AA1163" s="1843"/>
      <c r="AB1163" s="1868"/>
      <c r="AG1163" s="1762"/>
      <c r="AH1163" s="1780"/>
      <c r="AK1163" s="1780"/>
      <c r="AL1163" s="1780"/>
      <c r="AM1163" s="1762"/>
      <c r="AP1163" s="1762"/>
      <c r="AQ1163" s="1762"/>
      <c r="AR1163" s="1780"/>
      <c r="AS1163" s="1780"/>
      <c r="AT1163" s="1780"/>
      <c r="AU1163" s="1780"/>
      <c r="AV1163" s="1780"/>
      <c r="AW1163" s="1762"/>
      <c r="AZ1163" s="1762"/>
      <c r="BA1163" s="1762"/>
    </row>
    <row r="1164" spans="1:53" x14ac:dyDescent="0.25">
      <c r="A1164" s="1866">
        <v>2017040</v>
      </c>
      <c r="C1164" s="1951" t="s">
        <v>2346</v>
      </c>
      <c r="D1164" s="1762" t="s">
        <v>26</v>
      </c>
      <c r="E1164" s="1762">
        <v>0</v>
      </c>
      <c r="F1164" s="1762">
        <v>0</v>
      </c>
      <c r="G1164" s="1762">
        <v>0</v>
      </c>
      <c r="H1164" s="1762">
        <v>0</v>
      </c>
      <c r="I1164" s="1783">
        <v>1</v>
      </c>
      <c r="J1164" s="1783">
        <v>1</v>
      </c>
      <c r="L1164" s="1764">
        <v>55</v>
      </c>
      <c r="N1164" s="1764">
        <f t="shared" si="249"/>
        <v>0</v>
      </c>
      <c r="O1164" s="1764">
        <v>0</v>
      </c>
      <c r="P1164" s="1850" t="str">
        <f>IF(N1164&lt;=0,"",O1164/N1164)</f>
        <v/>
      </c>
      <c r="Q1164" s="1764">
        <v>0</v>
      </c>
      <c r="R1164" s="1850" t="str">
        <f>IF(N1164&lt;=0,"",Q1164/N1164)</f>
        <v/>
      </c>
      <c r="S1164" s="1807">
        <f>Q1164/$S$1</f>
        <v>0</v>
      </c>
      <c r="U1164" s="1764">
        <f>((1-I1164)*O1164)+((1-J1164)*Q1164)</f>
        <v>0</v>
      </c>
      <c r="V1164" s="1764">
        <f>L1164-W1164</f>
        <v>0</v>
      </c>
      <c r="W1164" s="1764">
        <f t="shared" si="248"/>
        <v>55</v>
      </c>
      <c r="X1164" s="1768">
        <v>55</v>
      </c>
      <c r="Y1164" s="1784">
        <v>617045</v>
      </c>
      <c r="Z1164" s="1770">
        <v>42755</v>
      </c>
      <c r="AA1164" s="1843" t="s">
        <v>104</v>
      </c>
      <c r="AB1164" s="1868"/>
      <c r="AG1164" s="1762"/>
      <c r="AH1164" s="1780"/>
      <c r="AK1164" s="1780"/>
      <c r="AL1164" s="1780"/>
      <c r="AM1164" s="1762"/>
      <c r="AP1164" s="1762"/>
      <c r="AQ1164" s="1762"/>
      <c r="AR1164" s="1780"/>
      <c r="AS1164" s="1780"/>
      <c r="AT1164" s="1780"/>
      <c r="AU1164" s="1780"/>
      <c r="AV1164" s="1780"/>
      <c r="AW1164" s="1762"/>
      <c r="AZ1164" s="1762"/>
      <c r="BA1164" s="1762"/>
    </row>
    <row r="1165" spans="1:53" x14ac:dyDescent="0.25">
      <c r="A1165" s="1866">
        <v>2017041</v>
      </c>
      <c r="C1165" s="1782" t="s">
        <v>2345</v>
      </c>
      <c r="D1165" s="1762" t="s">
        <v>1934</v>
      </c>
      <c r="E1165" s="1762">
        <v>0</v>
      </c>
      <c r="F1165" s="1762">
        <v>1</v>
      </c>
      <c r="G1165" s="1762">
        <v>1</v>
      </c>
      <c r="H1165" s="1762">
        <v>0</v>
      </c>
      <c r="I1165" s="1783">
        <v>1</v>
      </c>
      <c r="J1165" s="1783">
        <v>1</v>
      </c>
      <c r="L1165" s="1764">
        <v>188</v>
      </c>
      <c r="N1165" s="1764">
        <f t="shared" si="249"/>
        <v>116</v>
      </c>
      <c r="O1165" s="1764">
        <v>81</v>
      </c>
      <c r="P1165" s="1850">
        <f>IF(N1165&lt;=0,"",O1165/N1165)</f>
        <v>0.69827586206896552</v>
      </c>
      <c r="Q1165" s="1764">
        <v>35</v>
      </c>
      <c r="R1165" s="1850">
        <f>IF(N1165&lt;=0,"",Q1165/N1165)</f>
        <v>0.30172413793103448</v>
      </c>
      <c r="S1165" s="1807">
        <f>Q1165/$S$1</f>
        <v>1.4</v>
      </c>
      <c r="U1165" s="1764">
        <f>((1-I1165)*O1165)+((1-J1165)*Q1165)</f>
        <v>0</v>
      </c>
      <c r="V1165" s="1764">
        <f>L1165-W1165</f>
        <v>0</v>
      </c>
      <c r="W1165" s="1764">
        <f t="shared" si="248"/>
        <v>188</v>
      </c>
      <c r="X1165" s="1768">
        <v>188</v>
      </c>
      <c r="Y1165" s="1784">
        <v>617094</v>
      </c>
      <c r="Z1165" s="1770">
        <v>42772</v>
      </c>
      <c r="AA1165" s="1843" t="s">
        <v>104</v>
      </c>
      <c r="AB1165" s="1868"/>
      <c r="AG1165" s="1762"/>
      <c r="AH1165" s="1780"/>
      <c r="AK1165" s="1780"/>
      <c r="AL1165" s="1780"/>
      <c r="AM1165" s="1762"/>
      <c r="AP1165" s="1762"/>
      <c r="AQ1165" s="1762"/>
      <c r="AR1165" s="1780"/>
      <c r="AS1165" s="1780"/>
      <c r="AT1165" s="1780"/>
      <c r="AU1165" s="1780"/>
      <c r="AV1165" s="1780"/>
      <c r="AW1165" s="1762"/>
      <c r="AZ1165" s="1762"/>
      <c r="BA1165" s="1762"/>
    </row>
    <row r="1166" spans="1:53" x14ac:dyDescent="0.25">
      <c r="A1166" s="1866">
        <v>2017043</v>
      </c>
      <c r="C1166" s="1782">
        <v>633217</v>
      </c>
      <c r="D1166" s="1762" t="s">
        <v>26</v>
      </c>
      <c r="E1166" s="1762">
        <v>1</v>
      </c>
      <c r="F1166" s="1762">
        <v>7</v>
      </c>
      <c r="G1166" s="1762">
        <v>4</v>
      </c>
      <c r="H1166" s="1762">
        <v>3</v>
      </c>
      <c r="I1166" s="1783">
        <v>1</v>
      </c>
      <c r="J1166" s="1783">
        <v>1</v>
      </c>
      <c r="L1166" s="1764">
        <v>3702.75</v>
      </c>
      <c r="N1166" s="1764">
        <f t="shared" si="249"/>
        <v>2250.7799999999997</v>
      </c>
      <c r="O1166" s="1764">
        <v>1796.26</v>
      </c>
      <c r="P1166" s="1850">
        <f t="shared" si="243"/>
        <v>0.79806111659069312</v>
      </c>
      <c r="Q1166" s="1764">
        <v>454.52</v>
      </c>
      <c r="R1166" s="1850">
        <f t="shared" si="244"/>
        <v>0.20193888340930702</v>
      </c>
      <c r="S1166" s="1807">
        <f t="shared" si="245"/>
        <v>18.180799999999998</v>
      </c>
      <c r="U1166" s="1764">
        <f t="shared" si="246"/>
        <v>0</v>
      </c>
      <c r="V1166" s="1764">
        <f t="shared" si="247"/>
        <v>0</v>
      </c>
      <c r="W1166" s="1764">
        <f t="shared" si="248"/>
        <v>3702.75</v>
      </c>
      <c r="X1166" s="1768">
        <v>3702.75</v>
      </c>
      <c r="Y1166" s="1784">
        <v>617055</v>
      </c>
      <c r="Z1166" s="1770">
        <v>42755</v>
      </c>
      <c r="AA1166" s="1843" t="s">
        <v>104</v>
      </c>
      <c r="AB1166" s="1868"/>
      <c r="AH1166" s="1867"/>
      <c r="AK1166" s="1868"/>
      <c r="AL1166" s="1868"/>
      <c r="AM1166" s="1851"/>
    </row>
    <row r="1167" spans="1:53" x14ac:dyDescent="0.25">
      <c r="A1167" s="1866">
        <v>2017044</v>
      </c>
      <c r="C1167" s="1782" t="s">
        <v>2347</v>
      </c>
      <c r="D1167" s="1762" t="s">
        <v>26</v>
      </c>
      <c r="E1167" s="1762">
        <v>0</v>
      </c>
      <c r="F1167" s="1762">
        <v>0</v>
      </c>
      <c r="G1167" s="1762">
        <v>0</v>
      </c>
      <c r="H1167" s="1762">
        <v>0</v>
      </c>
      <c r="I1167" s="1783">
        <v>1</v>
      </c>
      <c r="J1167" s="1783">
        <v>1</v>
      </c>
      <c r="L1167" s="1764">
        <v>74.849999999999994</v>
      </c>
      <c r="N1167" s="1764">
        <f t="shared" si="249"/>
        <v>37.200000000000003</v>
      </c>
      <c r="O1167" s="1764">
        <v>37.200000000000003</v>
      </c>
      <c r="P1167" s="1850">
        <f t="shared" ref="P1167:P1197" si="250">IF(N1167&lt;=0,"",O1167/N1167)</f>
        <v>1</v>
      </c>
      <c r="Q1167" s="1764">
        <v>0</v>
      </c>
      <c r="R1167" s="1850">
        <f t="shared" ref="R1167:R1197" si="251">IF(N1167&lt;=0,"",Q1167/N1167)</f>
        <v>0</v>
      </c>
      <c r="S1167" s="1807">
        <f t="shared" ref="S1167:S1197" si="252">Q1167/$S$1</f>
        <v>0</v>
      </c>
      <c r="U1167" s="1764">
        <f t="shared" ref="U1167:U1197" si="253">((1-I1167)*O1167)+((1-J1167)*Q1167)</f>
        <v>0</v>
      </c>
      <c r="V1167" s="1764">
        <f t="shared" ref="V1167:V1197" si="254">L1167-W1167</f>
        <v>0</v>
      </c>
      <c r="W1167" s="1764">
        <f t="shared" si="248"/>
        <v>74.849999999999994</v>
      </c>
      <c r="X1167" s="1768">
        <v>74.849999999999994</v>
      </c>
      <c r="Y1167" s="1784">
        <v>617061</v>
      </c>
      <c r="Z1167" s="1770">
        <v>42772</v>
      </c>
      <c r="AA1167" s="1843" t="s">
        <v>104</v>
      </c>
      <c r="AB1167" s="1868"/>
      <c r="AH1167" s="1867"/>
      <c r="AK1167" s="1868"/>
      <c r="AL1167" s="1868"/>
      <c r="AM1167" s="1851"/>
    </row>
    <row r="1168" spans="1:53" x14ac:dyDescent="0.25">
      <c r="A1168" s="1866">
        <v>2017045</v>
      </c>
      <c r="C1168" s="1782">
        <v>622717</v>
      </c>
      <c r="D1168" s="1762" t="s">
        <v>26</v>
      </c>
      <c r="E1168" s="1762">
        <v>1</v>
      </c>
      <c r="F1168" s="1762">
        <v>9</v>
      </c>
      <c r="G1168" s="1762">
        <v>8</v>
      </c>
      <c r="H1168" s="1762">
        <v>2</v>
      </c>
      <c r="I1168" s="1783">
        <v>1</v>
      </c>
      <c r="J1168" s="1783">
        <v>1</v>
      </c>
      <c r="L1168" s="1764">
        <v>1873.25</v>
      </c>
      <c r="N1168" s="1764">
        <f t="shared" si="249"/>
        <v>1490.45</v>
      </c>
      <c r="O1168" s="1764">
        <v>1079.96</v>
      </c>
      <c r="P1168" s="1850">
        <f t="shared" si="250"/>
        <v>0.7245865342681741</v>
      </c>
      <c r="Q1168" s="1764">
        <v>410.49</v>
      </c>
      <c r="R1168" s="1850">
        <f t="shared" si="251"/>
        <v>0.27541346573182596</v>
      </c>
      <c r="S1168" s="1807">
        <f t="shared" si="252"/>
        <v>16.419599999999999</v>
      </c>
      <c r="U1168" s="1764">
        <f t="shared" si="253"/>
        <v>0</v>
      </c>
      <c r="V1168" s="1764">
        <f t="shared" si="254"/>
        <v>0</v>
      </c>
      <c r="W1168" s="1764">
        <f t="shared" si="248"/>
        <v>1873.25</v>
      </c>
      <c r="X1168" s="1768">
        <v>1873.25</v>
      </c>
      <c r="Y1168" s="1784">
        <v>617056</v>
      </c>
      <c r="Z1168" s="1770">
        <v>42755</v>
      </c>
      <c r="AA1168" s="1843" t="s">
        <v>104</v>
      </c>
      <c r="AB1168" s="1868"/>
      <c r="AH1168" s="1867"/>
      <c r="AK1168" s="1868"/>
      <c r="AL1168" s="1868"/>
      <c r="AM1168" s="1851"/>
    </row>
    <row r="1169" spans="1:98" x14ac:dyDescent="0.25">
      <c r="A1169" s="1866">
        <v>2017046</v>
      </c>
      <c r="C1169" s="1782" t="s">
        <v>2349</v>
      </c>
      <c r="D1169" s="1762" t="s">
        <v>26</v>
      </c>
      <c r="E1169" s="1762">
        <v>0</v>
      </c>
      <c r="F1169" s="1762">
        <v>0</v>
      </c>
      <c r="G1169" s="1762">
        <v>0</v>
      </c>
      <c r="H1169" s="1762">
        <v>0</v>
      </c>
      <c r="I1169" s="1783">
        <v>1</v>
      </c>
      <c r="J1169" s="1783">
        <v>1</v>
      </c>
      <c r="L1169" s="1764">
        <v>112.56</v>
      </c>
      <c r="N1169" s="1764">
        <f t="shared" si="249"/>
        <v>48.78</v>
      </c>
      <c r="O1169" s="1764">
        <v>48.78</v>
      </c>
      <c r="P1169" s="1850">
        <f t="shared" si="250"/>
        <v>1</v>
      </c>
      <c r="Q1169" s="1764">
        <v>0</v>
      </c>
      <c r="R1169" s="1850">
        <f t="shared" si="251"/>
        <v>0</v>
      </c>
      <c r="S1169" s="1807">
        <f t="shared" si="252"/>
        <v>0</v>
      </c>
      <c r="U1169" s="1764">
        <f t="shared" si="253"/>
        <v>0</v>
      </c>
      <c r="V1169" s="1764">
        <f t="shared" si="254"/>
        <v>0</v>
      </c>
      <c r="W1169" s="1764">
        <f t="shared" si="248"/>
        <v>112.56</v>
      </c>
      <c r="X1169" s="1768">
        <v>112.56</v>
      </c>
      <c r="Y1169" s="1784">
        <v>617099</v>
      </c>
      <c r="Z1169" s="1770">
        <v>42779</v>
      </c>
      <c r="AA1169" s="1843" t="s">
        <v>104</v>
      </c>
      <c r="AB1169" s="1868"/>
      <c r="AH1169" s="1867"/>
      <c r="AK1169" s="1868"/>
      <c r="AL1169" s="1868"/>
      <c r="AM1169" s="1851"/>
    </row>
    <row r="1170" spans="1:98" x14ac:dyDescent="0.25">
      <c r="A1170" s="1866">
        <v>2017047</v>
      </c>
      <c r="C1170" s="1782" t="s">
        <v>2350</v>
      </c>
      <c r="D1170" s="1762" t="s">
        <v>26</v>
      </c>
      <c r="E1170" s="1762">
        <v>0</v>
      </c>
      <c r="F1170" s="1762">
        <v>0</v>
      </c>
      <c r="G1170" s="1762">
        <v>0</v>
      </c>
      <c r="H1170" s="1762">
        <v>0</v>
      </c>
      <c r="I1170" s="1783">
        <v>1</v>
      </c>
      <c r="J1170" s="1783">
        <v>1</v>
      </c>
      <c r="L1170" s="1764">
        <v>150.82</v>
      </c>
      <c r="N1170" s="1764">
        <f t="shared" si="249"/>
        <v>67.91</v>
      </c>
      <c r="O1170" s="1764">
        <v>67.91</v>
      </c>
      <c r="P1170" s="1850">
        <f t="shared" si="250"/>
        <v>1</v>
      </c>
      <c r="Q1170" s="1764">
        <v>0</v>
      </c>
      <c r="R1170" s="1850">
        <f t="shared" si="251"/>
        <v>0</v>
      </c>
      <c r="S1170" s="1807">
        <f t="shared" si="252"/>
        <v>0</v>
      </c>
      <c r="U1170" s="1764">
        <f t="shared" si="253"/>
        <v>0</v>
      </c>
      <c r="V1170" s="1764">
        <f t="shared" si="254"/>
        <v>0</v>
      </c>
      <c r="W1170" s="1764">
        <f t="shared" si="248"/>
        <v>150.82</v>
      </c>
      <c r="X1170" s="1768">
        <v>150.82</v>
      </c>
      <c r="Y1170" s="1784">
        <v>617099</v>
      </c>
      <c r="Z1170" s="1770">
        <v>42779</v>
      </c>
      <c r="AA1170" s="1843" t="s">
        <v>104</v>
      </c>
      <c r="AB1170" s="1868"/>
      <c r="AH1170" s="1867"/>
      <c r="AK1170" s="1868"/>
      <c r="AL1170" s="1868"/>
      <c r="AM1170" s="1851"/>
    </row>
    <row r="1171" spans="1:98" x14ac:dyDescent="0.25">
      <c r="A1171" s="1866">
        <v>2017048</v>
      </c>
      <c r="C1171" s="1782" t="s">
        <v>2351</v>
      </c>
      <c r="D1171" s="1762" t="s">
        <v>26</v>
      </c>
      <c r="E1171" s="1762">
        <v>0</v>
      </c>
      <c r="F1171" s="1762">
        <v>0</v>
      </c>
      <c r="G1171" s="1762">
        <v>0</v>
      </c>
      <c r="H1171" s="1762">
        <v>0</v>
      </c>
      <c r="I1171" s="1783">
        <v>1</v>
      </c>
      <c r="J1171" s="1783">
        <v>1</v>
      </c>
      <c r="L1171" s="1764">
        <v>35.68</v>
      </c>
      <c r="N1171" s="1764">
        <f t="shared" si="249"/>
        <v>10.34</v>
      </c>
      <c r="O1171" s="1764">
        <v>10.34</v>
      </c>
      <c r="P1171" s="1850">
        <f t="shared" si="250"/>
        <v>1</v>
      </c>
      <c r="Q1171" s="1764">
        <v>0</v>
      </c>
      <c r="R1171" s="1850">
        <f t="shared" si="251"/>
        <v>0</v>
      </c>
      <c r="S1171" s="1807">
        <f t="shared" si="252"/>
        <v>0</v>
      </c>
      <c r="U1171" s="1764">
        <f t="shared" si="253"/>
        <v>0</v>
      </c>
      <c r="V1171" s="1764">
        <f t="shared" si="254"/>
        <v>0</v>
      </c>
      <c r="W1171" s="1764">
        <f t="shared" si="248"/>
        <v>35.68</v>
      </c>
      <c r="X1171" s="1768">
        <v>35.68</v>
      </c>
      <c r="Y1171" s="1784">
        <v>617099</v>
      </c>
      <c r="Z1171" s="1770">
        <v>42779</v>
      </c>
      <c r="AA1171" s="1843" t="s">
        <v>104</v>
      </c>
      <c r="AB1171" s="1868"/>
      <c r="AH1171" s="1867"/>
      <c r="AK1171" s="1868"/>
      <c r="AL1171" s="1868"/>
      <c r="AM1171" s="1851"/>
    </row>
    <row r="1172" spans="1:98" x14ac:dyDescent="0.25">
      <c r="A1172" s="1866">
        <v>2017049</v>
      </c>
      <c r="C1172" s="1782">
        <v>607217</v>
      </c>
      <c r="D1172" s="1762" t="s">
        <v>26</v>
      </c>
      <c r="E1172" s="1762">
        <v>1</v>
      </c>
      <c r="F1172" s="1762">
        <v>9</v>
      </c>
      <c r="G1172" s="1762">
        <v>5</v>
      </c>
      <c r="H1172" s="1762">
        <v>3</v>
      </c>
      <c r="I1172" s="1783">
        <v>1</v>
      </c>
      <c r="J1172" s="1783">
        <v>1</v>
      </c>
      <c r="L1172" s="1764">
        <v>3851.36</v>
      </c>
      <c r="N1172" s="1764">
        <f t="shared" si="249"/>
        <v>2503.9699999999998</v>
      </c>
      <c r="O1172" s="1764">
        <v>1964.37</v>
      </c>
      <c r="P1172" s="1850">
        <f t="shared" si="250"/>
        <v>0.78450221048974234</v>
      </c>
      <c r="Q1172" s="1764">
        <v>539.6</v>
      </c>
      <c r="R1172" s="1850">
        <f t="shared" si="251"/>
        <v>0.21549778951025775</v>
      </c>
      <c r="S1172" s="1807">
        <f t="shared" si="252"/>
        <v>21.584</v>
      </c>
      <c r="U1172" s="1764">
        <f t="shared" si="253"/>
        <v>0</v>
      </c>
      <c r="V1172" s="1764">
        <f t="shared" si="254"/>
        <v>0</v>
      </c>
      <c r="W1172" s="1764">
        <f t="shared" si="248"/>
        <v>3851.36</v>
      </c>
      <c r="X1172" s="1768">
        <v>3851.36</v>
      </c>
      <c r="Y1172" s="1784">
        <v>617057</v>
      </c>
      <c r="Z1172" s="1770">
        <v>42755</v>
      </c>
      <c r="AA1172" s="1843" t="s">
        <v>104</v>
      </c>
      <c r="AB1172" s="1868"/>
      <c r="AH1172" s="1867"/>
      <c r="AK1172" s="1868"/>
      <c r="AL1172" s="1868"/>
      <c r="AM1172" s="1851"/>
    </row>
    <row r="1173" spans="1:98" x14ac:dyDescent="0.25">
      <c r="A1173" s="1866">
        <v>2017050</v>
      </c>
      <c r="C1173" s="1782" t="s">
        <v>2447</v>
      </c>
      <c r="D1173" s="1762" t="s">
        <v>1304</v>
      </c>
      <c r="E1173" s="1762">
        <v>1</v>
      </c>
      <c r="F1173" s="1762">
        <v>13</v>
      </c>
      <c r="G1173" s="1762">
        <v>8</v>
      </c>
      <c r="H1173" s="1762">
        <v>1</v>
      </c>
      <c r="I1173" s="1783">
        <v>1</v>
      </c>
      <c r="J1173" s="1783">
        <v>1</v>
      </c>
      <c r="L1173" s="1764">
        <v>2492.35</v>
      </c>
      <c r="N1173" s="1764">
        <f t="shared" si="249"/>
        <v>1462.24</v>
      </c>
      <c r="O1173" s="1764">
        <v>988.28</v>
      </c>
      <c r="P1173" s="1850">
        <f t="shared" si="250"/>
        <v>0.67586716270926794</v>
      </c>
      <c r="Q1173" s="1764">
        <v>473.96</v>
      </c>
      <c r="R1173" s="1850">
        <f t="shared" si="251"/>
        <v>0.324132837290732</v>
      </c>
      <c r="S1173" s="1807">
        <f t="shared" si="252"/>
        <v>18.958399999999997</v>
      </c>
      <c r="U1173" s="1764">
        <f t="shared" si="253"/>
        <v>0</v>
      </c>
      <c r="V1173" s="1764">
        <f t="shared" si="254"/>
        <v>0</v>
      </c>
      <c r="W1173" s="1764">
        <f t="shared" si="248"/>
        <v>2492.35</v>
      </c>
      <c r="X1173" s="1768">
        <v>2492.35</v>
      </c>
      <c r="Y1173" s="1784">
        <v>617173</v>
      </c>
      <c r="Z1173" s="1770">
        <v>42811</v>
      </c>
      <c r="AA1173" s="1843" t="s">
        <v>104</v>
      </c>
      <c r="AB1173" s="1868"/>
      <c r="AH1173" s="1867"/>
      <c r="AK1173" s="1868"/>
      <c r="AL1173" s="1868"/>
      <c r="AM1173" s="1851"/>
    </row>
    <row r="1174" spans="1:98" x14ac:dyDescent="0.25">
      <c r="A1174" s="1866">
        <v>2017051</v>
      </c>
      <c r="C1174" s="1782" t="s">
        <v>2446</v>
      </c>
      <c r="D1174" s="1762" t="s">
        <v>1304</v>
      </c>
      <c r="E1174" s="1762">
        <v>1</v>
      </c>
      <c r="F1174" s="1762">
        <v>12</v>
      </c>
      <c r="G1174" s="1762">
        <v>7</v>
      </c>
      <c r="H1174" s="1762">
        <v>2</v>
      </c>
      <c r="I1174" s="1783">
        <v>1</v>
      </c>
      <c r="J1174" s="1783">
        <v>1</v>
      </c>
      <c r="L1174" s="1764">
        <v>2667.08</v>
      </c>
      <c r="N1174" s="1764">
        <f t="shared" si="249"/>
        <v>1550.68</v>
      </c>
      <c r="O1174" s="1764">
        <v>1059.8800000000001</v>
      </c>
      <c r="P1174" s="1850">
        <f t="shared" si="250"/>
        <v>0.68349369308948338</v>
      </c>
      <c r="Q1174" s="1764">
        <v>490.8</v>
      </c>
      <c r="R1174" s="1850">
        <f t="shared" si="251"/>
        <v>0.31650630691051668</v>
      </c>
      <c r="S1174" s="1807">
        <f t="shared" si="252"/>
        <v>19.632000000000001</v>
      </c>
      <c r="U1174" s="1764">
        <f t="shared" si="253"/>
        <v>0</v>
      </c>
      <c r="V1174" s="1764">
        <f t="shared" si="254"/>
        <v>0</v>
      </c>
      <c r="W1174" s="1764">
        <f t="shared" si="248"/>
        <v>2667.08</v>
      </c>
      <c r="X1174" s="1768">
        <v>2667.08</v>
      </c>
      <c r="Y1174" s="1784">
        <v>617174</v>
      </c>
      <c r="Z1174" s="1770">
        <v>42811</v>
      </c>
      <c r="AA1174" s="1843" t="s">
        <v>104</v>
      </c>
      <c r="AB1174" s="1868"/>
      <c r="AH1174" s="1867"/>
      <c r="AK1174" s="1868"/>
      <c r="AL1174" s="1868"/>
      <c r="AM1174" s="1851"/>
    </row>
    <row r="1175" spans="1:98" s="1936" customFormat="1" x14ac:dyDescent="0.25">
      <c r="A1175" s="1866">
        <v>2017052</v>
      </c>
      <c r="B1175" s="1935"/>
      <c r="C1175" s="1935">
        <v>615817</v>
      </c>
      <c r="D1175" s="1936" t="s">
        <v>26</v>
      </c>
      <c r="E1175" s="1936">
        <v>1</v>
      </c>
      <c r="F1175" s="1936">
        <v>10</v>
      </c>
      <c r="G1175" s="1936">
        <v>5</v>
      </c>
      <c r="H1175" s="1936">
        <v>3</v>
      </c>
      <c r="I1175" s="1937">
        <v>1</v>
      </c>
      <c r="J1175" s="1937">
        <v>1</v>
      </c>
      <c r="K1175" s="1948"/>
      <c r="L1175" s="1938">
        <v>3281.06</v>
      </c>
      <c r="M1175" s="1938"/>
      <c r="N1175" s="1938">
        <f>O1175+Q1175</f>
        <v>2029.9</v>
      </c>
      <c r="O1175" s="1938">
        <v>1498.25</v>
      </c>
      <c r="P1175" s="1939">
        <f>IF(N1175&lt;=0,"",O1175/N1175)</f>
        <v>0.73809054633233162</v>
      </c>
      <c r="Q1175" s="1938">
        <v>531.65</v>
      </c>
      <c r="R1175" s="1939">
        <f>IF(N1175&lt;=0,"",Q1175/N1175)</f>
        <v>0.26190945366766832</v>
      </c>
      <c r="S1175" s="1940">
        <f>Q1175/$S$1</f>
        <v>21.265999999999998</v>
      </c>
      <c r="T1175" s="1941"/>
      <c r="U1175" s="1938">
        <f t="shared" si="253"/>
        <v>0</v>
      </c>
      <c r="V1175" s="1938">
        <f t="shared" si="254"/>
        <v>0</v>
      </c>
      <c r="W1175" s="1764">
        <f t="shared" si="248"/>
        <v>3281.06</v>
      </c>
      <c r="X1175" s="1887">
        <v>3281.06</v>
      </c>
      <c r="Y1175" s="1780">
        <v>617062</v>
      </c>
      <c r="Z1175" s="1942">
        <v>42772</v>
      </c>
      <c r="AA1175" s="1847" t="s">
        <v>104</v>
      </c>
      <c r="AB1175" s="1868"/>
      <c r="AC1175" s="1938"/>
      <c r="AE1175" s="1943"/>
      <c r="AF1175" s="1944"/>
      <c r="AG1175" s="1944"/>
      <c r="AH1175" s="1867"/>
      <c r="AI1175" s="1780"/>
      <c r="AJ1175" s="1780"/>
      <c r="AK1175" s="1868"/>
      <c r="AL1175" s="1868"/>
      <c r="AM1175" s="1960"/>
      <c r="AP1175" s="1944"/>
      <c r="AQ1175" s="1944"/>
      <c r="AR1175" s="1887"/>
      <c r="AS1175" s="1780"/>
      <c r="AT1175" s="1780"/>
      <c r="AU1175" s="1847"/>
      <c r="AV1175" s="1847"/>
      <c r="AW1175" s="1938"/>
      <c r="AZ1175" s="1944"/>
      <c r="BA1175" s="1944"/>
      <c r="BB1175" s="1780"/>
      <c r="BC1175" s="1780"/>
      <c r="BD1175" s="1780"/>
      <c r="BE1175" s="1780"/>
      <c r="BF1175" s="1780"/>
      <c r="BL1175" s="1780"/>
      <c r="BM1175" s="1780"/>
      <c r="BN1175" s="1780"/>
      <c r="BO1175" s="1780"/>
      <c r="BP1175" s="1780"/>
      <c r="BV1175" s="1780"/>
      <c r="BW1175" s="1780"/>
      <c r="BX1175" s="1780"/>
      <c r="BY1175" s="1780"/>
      <c r="BZ1175" s="1780"/>
      <c r="CF1175" s="1780"/>
      <c r="CG1175" s="1780"/>
      <c r="CH1175" s="1780"/>
      <c r="CI1175" s="1780"/>
      <c r="CJ1175" s="1780"/>
      <c r="CP1175" s="1780"/>
      <c r="CQ1175" s="1780"/>
      <c r="CR1175" s="1780"/>
      <c r="CS1175" s="1780"/>
      <c r="CT1175" s="1780"/>
    </row>
    <row r="1176" spans="1:98" x14ac:dyDescent="0.25">
      <c r="A1176" s="1866">
        <v>2017053</v>
      </c>
      <c r="C1176" s="1782">
        <v>628717</v>
      </c>
      <c r="D1176" s="1762" t="s">
        <v>26</v>
      </c>
      <c r="E1176" s="1762">
        <v>1</v>
      </c>
      <c r="F1176" s="1762">
        <v>11</v>
      </c>
      <c r="G1176" s="1762">
        <v>4</v>
      </c>
      <c r="H1176" s="1762">
        <v>6</v>
      </c>
      <c r="I1176" s="1783">
        <v>1</v>
      </c>
      <c r="J1176" s="1783">
        <v>1</v>
      </c>
      <c r="L1176" s="1764">
        <v>4025.36</v>
      </c>
      <c r="N1176" s="1764">
        <f>O1176+Q1176</f>
        <v>2724.34</v>
      </c>
      <c r="O1176" s="1764">
        <v>2037.27</v>
      </c>
      <c r="P1176" s="1850">
        <f t="shared" si="250"/>
        <v>0.74780313764067619</v>
      </c>
      <c r="Q1176" s="1764">
        <v>687.07</v>
      </c>
      <c r="R1176" s="1850">
        <f t="shared" si="251"/>
        <v>0.2521968623593237</v>
      </c>
      <c r="S1176" s="1807">
        <f t="shared" si="252"/>
        <v>27.482800000000001</v>
      </c>
      <c r="U1176" s="1764">
        <f t="shared" si="253"/>
        <v>0</v>
      </c>
      <c r="V1176" s="1764">
        <f t="shared" si="254"/>
        <v>0</v>
      </c>
      <c r="W1176" s="1764">
        <f t="shared" si="248"/>
        <v>4025.36</v>
      </c>
      <c r="X1176" s="1768">
        <v>4025.36</v>
      </c>
      <c r="Y1176" s="1784">
        <v>617063</v>
      </c>
      <c r="Z1176" s="1770">
        <v>42772</v>
      </c>
      <c r="AA1176" s="1843" t="s">
        <v>104</v>
      </c>
      <c r="AB1176" s="1868"/>
      <c r="AH1176" s="1867"/>
      <c r="AK1176" s="1868"/>
      <c r="AL1176" s="1868"/>
      <c r="AM1176" s="1851"/>
    </row>
    <row r="1177" spans="1:98" x14ac:dyDescent="0.25">
      <c r="A1177" s="1866">
        <v>2017054</v>
      </c>
      <c r="C1177" s="1782">
        <v>624717</v>
      </c>
      <c r="D1177" s="1762" t="s">
        <v>26</v>
      </c>
      <c r="E1177" s="1762">
        <v>1</v>
      </c>
      <c r="F1177" s="1762">
        <v>9</v>
      </c>
      <c r="G1177" s="1762">
        <v>6</v>
      </c>
      <c r="H1177" s="1762">
        <v>3</v>
      </c>
      <c r="I1177" s="1783">
        <v>1</v>
      </c>
      <c r="J1177" s="1783">
        <v>1</v>
      </c>
      <c r="L1177" s="1764">
        <v>2293.91</v>
      </c>
      <c r="N1177" s="1764">
        <f t="shared" si="249"/>
        <v>1685.2</v>
      </c>
      <c r="O1177" s="1764">
        <v>1223.25</v>
      </c>
      <c r="P1177" s="1850">
        <f t="shared" si="250"/>
        <v>0.72587823403750296</v>
      </c>
      <c r="Q1177" s="1764">
        <v>461.95</v>
      </c>
      <c r="R1177" s="1850">
        <f t="shared" si="251"/>
        <v>0.27412176596249704</v>
      </c>
      <c r="S1177" s="1807">
        <f t="shared" si="252"/>
        <v>18.477999999999998</v>
      </c>
      <c r="U1177" s="1764">
        <f t="shared" si="253"/>
        <v>0</v>
      </c>
      <c r="V1177" s="1764">
        <f t="shared" si="254"/>
        <v>0</v>
      </c>
      <c r="W1177" s="1764">
        <f t="shared" si="248"/>
        <v>2293.91</v>
      </c>
      <c r="X1177" s="1768">
        <v>2293.91</v>
      </c>
      <c r="Y1177" s="1784">
        <v>617064</v>
      </c>
      <c r="Z1177" s="1770">
        <v>42772</v>
      </c>
      <c r="AA1177" s="1843" t="s">
        <v>104</v>
      </c>
      <c r="AB1177" s="1868"/>
      <c r="AH1177" s="1867"/>
      <c r="AK1177" s="1868"/>
      <c r="AL1177" s="1868"/>
      <c r="AM1177" s="1851"/>
    </row>
    <row r="1178" spans="1:98" x14ac:dyDescent="0.25">
      <c r="A1178" s="1866">
        <v>2017055</v>
      </c>
      <c r="C1178" s="1782">
        <v>612517</v>
      </c>
      <c r="D1178" s="1762" t="s">
        <v>26</v>
      </c>
      <c r="E1178" s="1762">
        <v>1</v>
      </c>
      <c r="F1178" s="1762">
        <v>12</v>
      </c>
      <c r="G1178" s="1762">
        <v>5</v>
      </c>
      <c r="H1178" s="1762">
        <v>3</v>
      </c>
      <c r="I1178" s="1783">
        <v>1</v>
      </c>
      <c r="J1178" s="1783">
        <v>1</v>
      </c>
      <c r="L1178" s="1764">
        <v>3716.12</v>
      </c>
      <c r="N1178" s="1764">
        <f t="shared" si="249"/>
        <v>2400.25</v>
      </c>
      <c r="O1178" s="1764">
        <v>1857.89</v>
      </c>
      <c r="P1178" s="1850">
        <f>IF(N1178&lt;=0,"",O1178/N1178)</f>
        <v>0.77404020414540153</v>
      </c>
      <c r="Q1178" s="1764">
        <v>542.36</v>
      </c>
      <c r="R1178" s="1850">
        <f t="shared" si="251"/>
        <v>0.22595979585459849</v>
      </c>
      <c r="S1178" s="1807">
        <f t="shared" si="252"/>
        <v>21.694400000000002</v>
      </c>
      <c r="U1178" s="1764">
        <f t="shared" si="253"/>
        <v>0</v>
      </c>
      <c r="V1178" s="1764">
        <f t="shared" si="254"/>
        <v>0</v>
      </c>
      <c r="W1178" s="1764">
        <f t="shared" si="248"/>
        <v>3716.12</v>
      </c>
      <c r="X1178" s="1768">
        <v>3716.12</v>
      </c>
      <c r="Y1178" s="1784">
        <v>617065</v>
      </c>
      <c r="Z1178" s="1770">
        <v>42772</v>
      </c>
      <c r="AA1178" s="1843" t="s">
        <v>104</v>
      </c>
      <c r="AB1178" s="1868"/>
      <c r="AH1178" s="1867"/>
      <c r="AK1178" s="1868"/>
      <c r="AL1178" s="1868"/>
      <c r="AM1178" s="1851"/>
    </row>
    <row r="1179" spans="1:98" x14ac:dyDescent="0.25">
      <c r="A1179" s="1866">
        <v>2017056</v>
      </c>
      <c r="C1179" s="1782">
        <v>624817</v>
      </c>
      <c r="D1179" s="1762" t="s">
        <v>26</v>
      </c>
      <c r="E1179" s="1762">
        <v>1</v>
      </c>
      <c r="F1179" s="1762">
        <v>7</v>
      </c>
      <c r="G1179" s="1762">
        <v>4</v>
      </c>
      <c r="H1179" s="1762">
        <v>3</v>
      </c>
      <c r="I1179" s="1783">
        <v>1</v>
      </c>
      <c r="J1179" s="1783">
        <v>1</v>
      </c>
      <c r="L1179" s="1764">
        <v>2558.2600000000002</v>
      </c>
      <c r="N1179" s="1764">
        <f t="shared" si="249"/>
        <v>1664.19</v>
      </c>
      <c r="O1179" s="1764">
        <v>1254.58</v>
      </c>
      <c r="P1179" s="1850">
        <f t="shared" si="250"/>
        <v>0.75386824821685017</v>
      </c>
      <c r="Q1179" s="1764">
        <v>409.61</v>
      </c>
      <c r="R1179" s="1850">
        <f t="shared" si="251"/>
        <v>0.24613175178314975</v>
      </c>
      <c r="S1179" s="1807">
        <f t="shared" si="252"/>
        <v>16.384399999999999</v>
      </c>
      <c r="U1179" s="1764">
        <f t="shared" si="253"/>
        <v>0</v>
      </c>
      <c r="V1179" s="1764">
        <f t="shared" si="254"/>
        <v>0</v>
      </c>
      <c r="W1179" s="1764">
        <f t="shared" si="248"/>
        <v>2558.2600000000002</v>
      </c>
      <c r="X1179" s="1768">
        <v>2558.2600000000002</v>
      </c>
      <c r="Y1179" s="1784">
        <v>617066</v>
      </c>
      <c r="Z1179" s="1770">
        <v>42772</v>
      </c>
      <c r="AA1179" s="1843" t="s">
        <v>104</v>
      </c>
      <c r="AB1179" s="1868"/>
      <c r="AH1179" s="1867"/>
      <c r="AK1179" s="1868"/>
      <c r="AL1179" s="1868"/>
      <c r="AM1179" s="1851"/>
    </row>
    <row r="1180" spans="1:98" x14ac:dyDescent="0.25">
      <c r="A1180" s="1866">
        <v>2017057</v>
      </c>
      <c r="C1180" s="1782">
        <v>615317</v>
      </c>
      <c r="D1180" s="1762" t="s">
        <v>26</v>
      </c>
      <c r="E1180" s="1762">
        <v>1</v>
      </c>
      <c r="F1180" s="1762">
        <v>9</v>
      </c>
      <c r="G1180" s="1762">
        <v>6</v>
      </c>
      <c r="H1180" s="1762">
        <v>3</v>
      </c>
      <c r="I1180" s="1783">
        <v>1</v>
      </c>
      <c r="J1180" s="1783">
        <v>1</v>
      </c>
      <c r="L1180" s="1764">
        <v>3258.98</v>
      </c>
      <c r="N1180" s="1764">
        <f t="shared" si="249"/>
        <v>2138.81</v>
      </c>
      <c r="O1180" s="1764">
        <v>1669.23</v>
      </c>
      <c r="P1180" s="1850">
        <f t="shared" si="250"/>
        <v>0.78044800613425225</v>
      </c>
      <c r="Q1180" s="1764">
        <v>469.58</v>
      </c>
      <c r="R1180" s="1850">
        <f t="shared" si="251"/>
        <v>0.21955199386574778</v>
      </c>
      <c r="S1180" s="1807">
        <f t="shared" si="252"/>
        <v>18.783200000000001</v>
      </c>
      <c r="U1180" s="1764">
        <f t="shared" si="253"/>
        <v>0</v>
      </c>
      <c r="V1180" s="1764">
        <f t="shared" si="254"/>
        <v>0</v>
      </c>
      <c r="W1180" s="1764">
        <f t="shared" si="248"/>
        <v>3258.98</v>
      </c>
      <c r="X1180" s="1768">
        <v>3258.98</v>
      </c>
      <c r="Y1180" s="1784">
        <v>617067</v>
      </c>
      <c r="Z1180" s="1770">
        <v>42772</v>
      </c>
      <c r="AA1180" s="1843" t="s">
        <v>104</v>
      </c>
      <c r="AB1180" s="1868"/>
      <c r="AH1180" s="1867"/>
      <c r="AK1180" s="1868"/>
      <c r="AL1180" s="1868"/>
      <c r="AM1180" s="1851"/>
    </row>
    <row r="1181" spans="1:98" x14ac:dyDescent="0.25">
      <c r="A1181" s="1866">
        <v>2017058</v>
      </c>
      <c r="C1181" s="1782">
        <v>617417</v>
      </c>
      <c r="D1181" s="1762" t="s">
        <v>26</v>
      </c>
      <c r="E1181" s="1762">
        <v>1</v>
      </c>
      <c r="F1181" s="1762">
        <v>9</v>
      </c>
      <c r="G1181" s="1762">
        <v>5</v>
      </c>
      <c r="H1181" s="1762">
        <v>4</v>
      </c>
      <c r="I1181" s="1783">
        <v>1</v>
      </c>
      <c r="J1181" s="1783">
        <v>1</v>
      </c>
      <c r="L1181" s="1764">
        <v>4119.2299999999996</v>
      </c>
      <c r="N1181" s="1764">
        <f t="shared" si="249"/>
        <v>2691.72</v>
      </c>
      <c r="O1181" s="1764">
        <v>2105.1999999999998</v>
      </c>
      <c r="P1181" s="1850">
        <f t="shared" si="250"/>
        <v>0.78210215029795072</v>
      </c>
      <c r="Q1181" s="1764">
        <v>586.52</v>
      </c>
      <c r="R1181" s="1850">
        <f t="shared" si="251"/>
        <v>0.21789784970204926</v>
      </c>
      <c r="S1181" s="1807">
        <f t="shared" si="252"/>
        <v>23.460799999999999</v>
      </c>
      <c r="U1181" s="1764">
        <f t="shared" si="253"/>
        <v>0</v>
      </c>
      <c r="V1181" s="1764">
        <f t="shared" si="254"/>
        <v>0</v>
      </c>
      <c r="W1181" s="1764">
        <f t="shared" si="248"/>
        <v>4119.2299999999996</v>
      </c>
      <c r="X1181" s="1768">
        <v>4119.2299999999996</v>
      </c>
      <c r="Y1181" s="1784">
        <v>617068</v>
      </c>
      <c r="Z1181" s="1770">
        <v>42772</v>
      </c>
      <c r="AA1181" s="1843" t="s">
        <v>104</v>
      </c>
      <c r="AB1181" s="1868"/>
      <c r="AH1181" s="1867"/>
      <c r="AK1181" s="1868"/>
      <c r="AL1181" s="1868"/>
      <c r="AM1181" s="1851"/>
    </row>
    <row r="1182" spans="1:98" x14ac:dyDescent="0.25">
      <c r="A1182" s="1866" t="s">
        <v>2360</v>
      </c>
      <c r="C1182" s="1782">
        <v>630317</v>
      </c>
      <c r="D1182" s="1762" t="s">
        <v>26</v>
      </c>
      <c r="E1182" s="1762">
        <v>1</v>
      </c>
      <c r="F1182" s="1762">
        <v>7</v>
      </c>
      <c r="G1182" s="1762">
        <v>3</v>
      </c>
      <c r="H1182" s="1762">
        <v>5</v>
      </c>
      <c r="I1182" s="1783">
        <v>1</v>
      </c>
      <c r="J1182" s="1783">
        <v>1</v>
      </c>
      <c r="L1182" s="1764">
        <v>5438.53</v>
      </c>
      <c r="N1182" s="1764">
        <f t="shared" si="249"/>
        <v>3682.49</v>
      </c>
      <c r="O1182" s="1764">
        <v>3056.12</v>
      </c>
      <c r="P1182" s="1850">
        <f t="shared" si="250"/>
        <v>0.82990585174705156</v>
      </c>
      <c r="Q1182" s="1764">
        <v>626.37</v>
      </c>
      <c r="R1182" s="1850">
        <f t="shared" si="251"/>
        <v>0.17009414825294841</v>
      </c>
      <c r="S1182" s="1807">
        <f t="shared" si="252"/>
        <v>25.0548</v>
      </c>
      <c r="U1182" s="1764">
        <f t="shared" si="253"/>
        <v>0</v>
      </c>
      <c r="V1182" s="1764">
        <f t="shared" si="254"/>
        <v>0</v>
      </c>
      <c r="W1182" s="1764">
        <f t="shared" si="248"/>
        <v>5438.53</v>
      </c>
      <c r="X1182" s="1768">
        <v>5438.53</v>
      </c>
      <c r="Y1182" s="1784">
        <v>617069</v>
      </c>
      <c r="Z1182" s="1770">
        <v>42772</v>
      </c>
      <c r="AA1182" s="1843" t="s">
        <v>104</v>
      </c>
      <c r="AB1182" s="1780"/>
      <c r="AC1182" s="1762"/>
      <c r="AE1182" s="1762"/>
      <c r="AF1182" s="1762"/>
      <c r="AG1182" s="1762"/>
      <c r="AH1182" s="1780"/>
      <c r="AK1182" s="1780"/>
      <c r="AL1182" s="1780"/>
      <c r="AM1182" s="1762"/>
      <c r="AP1182" s="1762"/>
      <c r="AQ1182" s="1762"/>
      <c r="AR1182" s="1780"/>
      <c r="AS1182" s="1780"/>
      <c r="AT1182" s="1780"/>
      <c r="AU1182" s="1780"/>
      <c r="AV1182" s="1780"/>
      <c r="AW1182" s="1762"/>
      <c r="AZ1182" s="1762"/>
      <c r="BA1182" s="1762"/>
    </row>
    <row r="1183" spans="1:98" x14ac:dyDescent="0.25">
      <c r="A1183" s="1866">
        <v>2017060</v>
      </c>
      <c r="C1183" s="1782">
        <v>632917</v>
      </c>
      <c r="D1183" s="1762" t="s">
        <v>26</v>
      </c>
      <c r="E1183" s="1762">
        <v>1</v>
      </c>
      <c r="F1183" s="1762">
        <v>7</v>
      </c>
      <c r="G1183" s="1762">
        <v>5</v>
      </c>
      <c r="H1183" s="1762">
        <v>3</v>
      </c>
      <c r="I1183" s="1783">
        <v>1</v>
      </c>
      <c r="J1183" s="1783">
        <v>1</v>
      </c>
      <c r="L1183" s="1764">
        <v>2664.85</v>
      </c>
      <c r="N1183" s="1764">
        <f t="shared" si="249"/>
        <v>1710.83</v>
      </c>
      <c r="O1183" s="1764">
        <v>1283.93</v>
      </c>
      <c r="P1183" s="1850">
        <f t="shared" si="250"/>
        <v>0.75047199312614354</v>
      </c>
      <c r="Q1183" s="1764">
        <v>426.9</v>
      </c>
      <c r="R1183" s="1850">
        <f t="shared" si="251"/>
        <v>0.24952800687385654</v>
      </c>
      <c r="S1183" s="1807">
        <f t="shared" si="252"/>
        <v>17.076000000000001</v>
      </c>
      <c r="U1183" s="1764">
        <f t="shared" si="253"/>
        <v>0</v>
      </c>
      <c r="V1183" s="1764">
        <f t="shared" si="254"/>
        <v>0</v>
      </c>
      <c r="W1183" s="1764">
        <f t="shared" si="248"/>
        <v>2664.85</v>
      </c>
      <c r="X1183" s="1768">
        <v>2664.85</v>
      </c>
      <c r="Y1183" s="1784">
        <v>617070</v>
      </c>
      <c r="Z1183" s="1770">
        <v>42772</v>
      </c>
      <c r="AA1183" s="1843" t="s">
        <v>104</v>
      </c>
      <c r="AB1183" s="1780"/>
      <c r="AC1183" s="1762"/>
      <c r="AE1183" s="1762"/>
      <c r="AF1183" s="1762"/>
      <c r="AG1183" s="1762"/>
      <c r="AH1183" s="1780"/>
      <c r="AK1183" s="1780"/>
      <c r="AL1183" s="1780"/>
      <c r="AM1183" s="1762"/>
      <c r="AP1183" s="1762"/>
      <c r="AQ1183" s="1762"/>
      <c r="AR1183" s="1780"/>
      <c r="AS1183" s="1780"/>
      <c r="AT1183" s="1780"/>
      <c r="AU1183" s="1780"/>
      <c r="AV1183" s="1780"/>
      <c r="AW1183" s="1762"/>
      <c r="AZ1183" s="1762"/>
      <c r="BA1183" s="1762"/>
    </row>
    <row r="1184" spans="1:98" x14ac:dyDescent="0.25">
      <c r="A1184" s="1866">
        <v>2017061</v>
      </c>
      <c r="C1184" s="1782">
        <v>570817</v>
      </c>
      <c r="D1184" s="1762" t="s">
        <v>26</v>
      </c>
      <c r="E1184" s="1762">
        <v>1</v>
      </c>
      <c r="F1184" s="1762">
        <v>7</v>
      </c>
      <c r="G1184" s="1762">
        <v>4</v>
      </c>
      <c r="H1184" s="1762">
        <v>3</v>
      </c>
      <c r="I1184" s="1783">
        <v>1</v>
      </c>
      <c r="J1184" s="1783">
        <v>1</v>
      </c>
      <c r="L1184" s="1764">
        <v>3202.25</v>
      </c>
      <c r="N1184" s="1764">
        <f t="shared" si="249"/>
        <v>2164.6400000000003</v>
      </c>
      <c r="O1184" s="1764">
        <v>1693.63</v>
      </c>
      <c r="P1184" s="1850">
        <f t="shared" si="250"/>
        <v>0.78240723630719189</v>
      </c>
      <c r="Q1184" s="1764">
        <v>471.01</v>
      </c>
      <c r="R1184" s="1850">
        <f t="shared" si="251"/>
        <v>0.217592763692808</v>
      </c>
      <c r="S1184" s="1807">
        <f t="shared" si="252"/>
        <v>18.840399999999999</v>
      </c>
      <c r="U1184" s="1764">
        <f t="shared" si="253"/>
        <v>0</v>
      </c>
      <c r="V1184" s="1764">
        <f t="shared" si="254"/>
        <v>0</v>
      </c>
      <c r="W1184" s="1764">
        <f t="shared" si="248"/>
        <v>3202.25</v>
      </c>
      <c r="X1184" s="1768">
        <v>3202.25</v>
      </c>
      <c r="Y1184" s="1784">
        <v>617071</v>
      </c>
      <c r="Z1184" s="1770">
        <v>42772</v>
      </c>
      <c r="AA1184" s="1843" t="s">
        <v>104</v>
      </c>
      <c r="AB1184" s="1780"/>
      <c r="AC1184" s="1762"/>
      <c r="AE1184" s="1762"/>
      <c r="AF1184" s="1762"/>
      <c r="AG1184" s="1762"/>
      <c r="AH1184" s="1780"/>
      <c r="AK1184" s="1780"/>
      <c r="AL1184" s="1780"/>
      <c r="AM1184" s="1762"/>
      <c r="AP1184" s="1762"/>
      <c r="AQ1184" s="1762"/>
      <c r="AR1184" s="1780"/>
      <c r="AS1184" s="1780"/>
      <c r="AT1184" s="1780"/>
      <c r="AU1184" s="1780"/>
      <c r="AV1184" s="1780"/>
      <c r="AW1184" s="1762"/>
      <c r="AZ1184" s="1762"/>
      <c r="BA1184" s="1762"/>
    </row>
    <row r="1185" spans="1:53" x14ac:dyDescent="0.25">
      <c r="A1185" s="1866">
        <v>2017062</v>
      </c>
      <c r="C1185" s="1782" t="s">
        <v>2361</v>
      </c>
      <c r="D1185" s="1762" t="s">
        <v>26</v>
      </c>
      <c r="E1185" s="1762">
        <v>1</v>
      </c>
      <c r="F1185" s="1762">
        <v>2</v>
      </c>
      <c r="G1185" s="1762">
        <v>1</v>
      </c>
      <c r="H1185" s="1762">
        <v>1</v>
      </c>
      <c r="I1185" s="1783">
        <v>1</v>
      </c>
      <c r="J1185" s="1783">
        <v>1</v>
      </c>
      <c r="L1185" s="1764">
        <v>537.12</v>
      </c>
      <c r="N1185" s="1764">
        <f t="shared" si="249"/>
        <v>423.12</v>
      </c>
      <c r="O1185" s="1764">
        <v>284.51</v>
      </c>
      <c r="P1185" s="1850">
        <f t="shared" si="250"/>
        <v>0.67240971828322926</v>
      </c>
      <c r="Q1185" s="1764">
        <v>138.61000000000001</v>
      </c>
      <c r="R1185" s="1850">
        <f t="shared" si="251"/>
        <v>0.32759028171677068</v>
      </c>
      <c r="S1185" s="1807">
        <f t="shared" si="252"/>
        <v>5.5444000000000004</v>
      </c>
      <c r="U1185" s="1764">
        <f t="shared" si="253"/>
        <v>0</v>
      </c>
      <c r="V1185" s="1764">
        <f t="shared" si="254"/>
        <v>0</v>
      </c>
      <c r="W1185" s="1764">
        <f t="shared" si="248"/>
        <v>537.12</v>
      </c>
      <c r="X1185" s="1768">
        <v>537.12</v>
      </c>
      <c r="Y1185" s="1784">
        <v>617072</v>
      </c>
      <c r="Z1185" s="1770">
        <v>42772</v>
      </c>
      <c r="AA1185" s="1843" t="s">
        <v>104</v>
      </c>
      <c r="AB1185" s="1780"/>
      <c r="AC1185" s="1762"/>
      <c r="AE1185" s="1762"/>
      <c r="AF1185" s="1762"/>
      <c r="AG1185" s="1762"/>
      <c r="AH1185" s="1780"/>
      <c r="AK1185" s="1780"/>
      <c r="AL1185" s="1780"/>
      <c r="AM1185" s="1762"/>
      <c r="AP1185" s="1762"/>
      <c r="AQ1185" s="1762"/>
      <c r="AR1185" s="1780"/>
      <c r="AS1185" s="1780"/>
      <c r="AT1185" s="1780"/>
      <c r="AU1185" s="1780"/>
      <c r="AV1185" s="1780"/>
      <c r="AW1185" s="1762"/>
      <c r="AZ1185" s="1762"/>
      <c r="BA1185" s="1762"/>
    </row>
    <row r="1186" spans="1:53" x14ac:dyDescent="0.25">
      <c r="A1186" s="1866">
        <v>2017063</v>
      </c>
      <c r="C1186" s="1782" t="s">
        <v>2363</v>
      </c>
      <c r="D1186" s="1762" t="s">
        <v>26</v>
      </c>
      <c r="E1186" s="1762">
        <v>0</v>
      </c>
      <c r="F1186" s="1762">
        <v>0</v>
      </c>
      <c r="G1186" s="1762">
        <v>0</v>
      </c>
      <c r="H1186" s="1762">
        <v>0</v>
      </c>
      <c r="I1186" s="1783">
        <v>1</v>
      </c>
      <c r="J1186" s="1783">
        <v>1</v>
      </c>
      <c r="L1186" s="1764">
        <v>150.82</v>
      </c>
      <c r="N1186" s="1764">
        <f t="shared" si="249"/>
        <v>67.91</v>
      </c>
      <c r="O1186" s="1764">
        <v>67.91</v>
      </c>
      <c r="P1186" s="1850">
        <f t="shared" si="250"/>
        <v>1</v>
      </c>
      <c r="Q1186" s="1764">
        <v>0</v>
      </c>
      <c r="R1186" s="1850">
        <f t="shared" si="251"/>
        <v>0</v>
      </c>
      <c r="S1186" s="1807">
        <f t="shared" si="252"/>
        <v>0</v>
      </c>
      <c r="U1186" s="1764">
        <f t="shared" si="253"/>
        <v>0</v>
      </c>
      <c r="V1186" s="1764">
        <f t="shared" si="254"/>
        <v>0</v>
      </c>
      <c r="W1186" s="1764">
        <f t="shared" si="248"/>
        <v>150.82</v>
      </c>
      <c r="X1186" s="1768">
        <v>150.82</v>
      </c>
      <c r="Y1186" s="1784">
        <v>617128</v>
      </c>
      <c r="Z1186" s="1770">
        <v>42793</v>
      </c>
      <c r="AA1186" s="1843" t="s">
        <v>104</v>
      </c>
      <c r="AB1186" s="1780"/>
      <c r="AC1186" s="1762"/>
      <c r="AE1186" s="1762"/>
      <c r="AF1186" s="1762"/>
      <c r="AG1186" s="1762"/>
      <c r="AH1186" s="1780"/>
      <c r="AK1186" s="1780"/>
      <c r="AL1186" s="1780"/>
      <c r="AM1186" s="1762"/>
      <c r="AP1186" s="1762"/>
      <c r="AQ1186" s="1762"/>
      <c r="AR1186" s="1780"/>
      <c r="AS1186" s="1780"/>
      <c r="AT1186" s="1780"/>
      <c r="AU1186" s="1780"/>
      <c r="AV1186" s="1780"/>
      <c r="AW1186" s="1762"/>
      <c r="AZ1186" s="1762"/>
      <c r="BA1186" s="1762"/>
    </row>
    <row r="1187" spans="1:53" x14ac:dyDescent="0.25">
      <c r="A1187" s="1866">
        <v>2017064</v>
      </c>
      <c r="C1187" s="1782" t="s">
        <v>2364</v>
      </c>
      <c r="D1187" s="1762" t="s">
        <v>26</v>
      </c>
      <c r="E1187" s="1762">
        <v>0</v>
      </c>
      <c r="F1187" s="1762">
        <v>0</v>
      </c>
      <c r="G1187" s="1762">
        <v>0</v>
      </c>
      <c r="H1187" s="1762">
        <v>0</v>
      </c>
      <c r="I1187" s="1783">
        <v>1</v>
      </c>
      <c r="J1187" s="1783">
        <v>1</v>
      </c>
      <c r="L1187" s="1764">
        <v>67.36</v>
      </c>
      <c r="N1187" s="1764">
        <f t="shared" si="249"/>
        <v>26.18</v>
      </c>
      <c r="O1187" s="1764">
        <v>26.18</v>
      </c>
      <c r="P1187" s="1850">
        <f t="shared" si="250"/>
        <v>1</v>
      </c>
      <c r="Q1187" s="1764">
        <v>0</v>
      </c>
      <c r="R1187" s="1850">
        <f t="shared" si="251"/>
        <v>0</v>
      </c>
      <c r="S1187" s="1807">
        <f t="shared" si="252"/>
        <v>0</v>
      </c>
      <c r="U1187" s="1764">
        <f t="shared" si="253"/>
        <v>0</v>
      </c>
      <c r="V1187" s="1764">
        <f t="shared" si="254"/>
        <v>0</v>
      </c>
      <c r="W1187" s="1764">
        <f t="shared" si="248"/>
        <v>67.36</v>
      </c>
      <c r="X1187" s="1768">
        <v>67.36</v>
      </c>
      <c r="Y1187" s="1784">
        <v>617128</v>
      </c>
      <c r="Z1187" s="1770">
        <v>42793</v>
      </c>
      <c r="AA1187" s="1843" t="s">
        <v>104</v>
      </c>
      <c r="AB1187" s="1780"/>
      <c r="AC1187" s="1762"/>
      <c r="AE1187" s="1762"/>
      <c r="AF1187" s="1762"/>
      <c r="AG1187" s="1762"/>
      <c r="AH1187" s="1780"/>
      <c r="AK1187" s="1780"/>
      <c r="AL1187" s="1780"/>
      <c r="AM1187" s="1762"/>
      <c r="AP1187" s="1762"/>
      <c r="AQ1187" s="1762"/>
      <c r="AR1187" s="1780"/>
      <c r="AS1187" s="1780"/>
      <c r="AT1187" s="1780"/>
      <c r="AU1187" s="1780"/>
      <c r="AV1187" s="1780"/>
      <c r="AW1187" s="1762"/>
      <c r="AZ1187" s="1762"/>
      <c r="BA1187" s="1762"/>
    </row>
    <row r="1188" spans="1:53" x14ac:dyDescent="0.25">
      <c r="A1188" s="1866">
        <v>2017065</v>
      </c>
      <c r="C1188" s="1782" t="s">
        <v>2367</v>
      </c>
      <c r="D1188" s="1762" t="s">
        <v>26</v>
      </c>
      <c r="E1188" s="1762">
        <v>5</v>
      </c>
      <c r="F1188" s="1762">
        <v>36</v>
      </c>
      <c r="G1188" s="1762">
        <v>21</v>
      </c>
      <c r="H1188" s="1762">
        <v>3</v>
      </c>
      <c r="I1188" s="1783">
        <v>1</v>
      </c>
      <c r="J1188" s="1783">
        <v>1</v>
      </c>
      <c r="L1188" s="1764">
        <v>10609.97</v>
      </c>
      <c r="N1188" s="1764">
        <f t="shared" si="249"/>
        <v>9018.91</v>
      </c>
      <c r="O1188" s="1764">
        <v>7035.02</v>
      </c>
      <c r="P1188" s="1850">
        <f t="shared" si="250"/>
        <v>0.78002995927445784</v>
      </c>
      <c r="Q1188" s="1764">
        <v>1983.89</v>
      </c>
      <c r="R1188" s="1850">
        <f t="shared" si="251"/>
        <v>0.21997004072554224</v>
      </c>
      <c r="S1188" s="1807">
        <f t="shared" si="252"/>
        <v>79.35560000000001</v>
      </c>
      <c r="U1188" s="1764">
        <f t="shared" si="253"/>
        <v>0</v>
      </c>
      <c r="V1188" s="1764">
        <f t="shared" si="254"/>
        <v>-464.20000000000073</v>
      </c>
      <c r="W1188" s="1764">
        <f t="shared" si="248"/>
        <v>11074.17</v>
      </c>
      <c r="X1188" s="1768">
        <v>11074.17</v>
      </c>
      <c r="Y1188" s="1784">
        <v>617073</v>
      </c>
      <c r="Z1188" s="1770">
        <v>42772</v>
      </c>
      <c r="AA1188" s="1843" t="s">
        <v>104</v>
      </c>
      <c r="AB1188" s="1780"/>
      <c r="AC1188" s="1762"/>
      <c r="AE1188" s="1762"/>
      <c r="AF1188" s="1762"/>
      <c r="AG1188" s="1762"/>
      <c r="AH1188" s="1780"/>
      <c r="AK1188" s="1780"/>
      <c r="AL1188" s="1780"/>
      <c r="AM1188" s="1762"/>
      <c r="AP1188" s="1762"/>
      <c r="AQ1188" s="1762"/>
      <c r="AR1188" s="1780"/>
      <c r="AS1188" s="1780"/>
      <c r="AT1188" s="1780"/>
      <c r="AU1188" s="1780"/>
      <c r="AV1188" s="1780"/>
      <c r="AW1188" s="1762"/>
      <c r="AZ1188" s="1762"/>
      <c r="BA1188" s="1762"/>
    </row>
    <row r="1189" spans="1:53" x14ac:dyDescent="0.25">
      <c r="A1189" s="1866">
        <v>2017066</v>
      </c>
      <c r="C1189" s="1782" t="s">
        <v>2369</v>
      </c>
      <c r="D1189" s="1762" t="s">
        <v>26</v>
      </c>
      <c r="E1189" s="1762">
        <v>6</v>
      </c>
      <c r="F1189" s="1762">
        <v>54</v>
      </c>
      <c r="G1189" s="1762">
        <v>36</v>
      </c>
      <c r="H1189" s="1762">
        <v>12</v>
      </c>
      <c r="I1189" s="1783">
        <v>1</v>
      </c>
      <c r="J1189" s="1783">
        <v>1</v>
      </c>
      <c r="L1189" s="1764">
        <v>12761.5</v>
      </c>
      <c r="N1189" s="1764">
        <f t="shared" si="249"/>
        <v>11763.72</v>
      </c>
      <c r="O1189" s="1764">
        <v>9541.3799999999992</v>
      </c>
      <c r="P1189" s="1850">
        <f t="shared" si="250"/>
        <v>0.81108526894553756</v>
      </c>
      <c r="Q1189" s="1764">
        <v>2222.34</v>
      </c>
      <c r="R1189" s="1850">
        <f t="shared" si="251"/>
        <v>0.18891473105446238</v>
      </c>
      <c r="S1189" s="1807">
        <f t="shared" si="252"/>
        <v>88.893600000000006</v>
      </c>
      <c r="U1189" s="1764">
        <f t="shared" si="253"/>
        <v>0</v>
      </c>
      <c r="V1189" s="1764">
        <f t="shared" si="254"/>
        <v>0</v>
      </c>
      <c r="W1189" s="1764">
        <f t="shared" si="248"/>
        <v>12761.5</v>
      </c>
      <c r="X1189" s="1768">
        <v>12761.5</v>
      </c>
      <c r="Y1189" s="1784">
        <v>617074</v>
      </c>
      <c r="Z1189" s="1770">
        <v>42772</v>
      </c>
      <c r="AA1189" s="1843" t="s">
        <v>104</v>
      </c>
      <c r="AB1189" s="1780"/>
      <c r="AC1189" s="1762"/>
      <c r="AE1189" s="1762"/>
      <c r="AF1189" s="1762"/>
      <c r="AG1189" s="1762"/>
      <c r="AH1189" s="1780"/>
      <c r="AK1189" s="1780"/>
      <c r="AL1189" s="1780"/>
      <c r="AM1189" s="1762"/>
      <c r="AP1189" s="1762"/>
      <c r="AQ1189" s="1762"/>
      <c r="AR1189" s="1780"/>
      <c r="AS1189" s="1780"/>
      <c r="AT1189" s="1780"/>
      <c r="AU1189" s="1780"/>
      <c r="AV1189" s="1780"/>
      <c r="AW1189" s="1762"/>
      <c r="AZ1189" s="1762"/>
      <c r="BA1189" s="1762"/>
    </row>
    <row r="1190" spans="1:53" x14ac:dyDescent="0.25">
      <c r="A1190" s="1866">
        <v>2017067</v>
      </c>
      <c r="C1190" s="1782" t="s">
        <v>2582</v>
      </c>
      <c r="D1190" s="1762" t="s">
        <v>26</v>
      </c>
      <c r="E1190" s="1762">
        <v>0</v>
      </c>
      <c r="F1190" s="1762">
        <v>0</v>
      </c>
      <c r="G1190" s="1762">
        <v>0</v>
      </c>
      <c r="H1190" s="1762">
        <v>0</v>
      </c>
      <c r="I1190" s="1783">
        <v>1</v>
      </c>
      <c r="J1190" s="1783">
        <v>1</v>
      </c>
      <c r="L1190" s="1764">
        <v>180.9</v>
      </c>
      <c r="N1190" s="1764">
        <f>O1190+Q1190</f>
        <v>82.95</v>
      </c>
      <c r="O1190" s="1764">
        <v>82.95</v>
      </c>
      <c r="P1190" s="1850">
        <f>IF(N1190&lt;=0,"",O1190/N1190)</f>
        <v>1</v>
      </c>
      <c r="Q1190" s="1764">
        <v>0</v>
      </c>
      <c r="R1190" s="1850">
        <f>IF(N1190&lt;=0,"",Q1190/N1190)</f>
        <v>0</v>
      </c>
      <c r="S1190" s="1807">
        <f t="shared" si="252"/>
        <v>0</v>
      </c>
      <c r="U1190" s="1764">
        <f t="shared" si="253"/>
        <v>0</v>
      </c>
      <c r="V1190" s="1764">
        <f t="shared" si="254"/>
        <v>0</v>
      </c>
      <c r="W1190" s="1764">
        <f t="shared" si="248"/>
        <v>180.9</v>
      </c>
      <c r="X1190" s="1768">
        <v>180.9</v>
      </c>
      <c r="Y1190" s="1784">
        <v>617128</v>
      </c>
      <c r="Z1190" s="1770">
        <v>42793</v>
      </c>
      <c r="AA1190" s="1843" t="s">
        <v>104</v>
      </c>
      <c r="AB1190" s="1780"/>
      <c r="AC1190" s="1762"/>
      <c r="AE1190" s="1762"/>
      <c r="AF1190" s="1762"/>
      <c r="AG1190" s="1762"/>
      <c r="AH1190" s="1780"/>
      <c r="AK1190" s="1780"/>
      <c r="AL1190" s="1780"/>
      <c r="AM1190" s="1762"/>
      <c r="AP1190" s="1762"/>
      <c r="AQ1190" s="1762"/>
      <c r="AR1190" s="1780"/>
      <c r="AS1190" s="1780"/>
      <c r="AT1190" s="1780"/>
      <c r="AU1190" s="1780"/>
      <c r="AV1190" s="1780"/>
      <c r="AW1190" s="1762"/>
      <c r="AZ1190" s="1762"/>
      <c r="BA1190" s="1762"/>
    </row>
    <row r="1191" spans="1:53" x14ac:dyDescent="0.25">
      <c r="A1191" s="1866">
        <v>2017068</v>
      </c>
      <c r="C1191" s="1782" t="s">
        <v>2377</v>
      </c>
      <c r="D1191" s="1762" t="s">
        <v>26</v>
      </c>
      <c r="E1191" s="1762">
        <v>0</v>
      </c>
      <c r="F1191" s="1762">
        <v>0</v>
      </c>
      <c r="G1191" s="1762">
        <v>0</v>
      </c>
      <c r="H1191" s="1762">
        <v>0</v>
      </c>
      <c r="I1191" s="1783">
        <v>1</v>
      </c>
      <c r="J1191" s="1783">
        <v>1</v>
      </c>
      <c r="L1191" s="1764">
        <v>35.86</v>
      </c>
      <c r="N1191" s="1764">
        <f t="shared" si="249"/>
        <v>15.43</v>
      </c>
      <c r="O1191" s="1764">
        <v>15.43</v>
      </c>
      <c r="P1191" s="1850">
        <f t="shared" si="250"/>
        <v>1</v>
      </c>
      <c r="Q1191" s="1764">
        <v>0</v>
      </c>
      <c r="R1191" s="1850">
        <f t="shared" si="251"/>
        <v>0</v>
      </c>
      <c r="S1191" s="1807">
        <f t="shared" si="252"/>
        <v>0</v>
      </c>
      <c r="U1191" s="1764">
        <f t="shared" si="253"/>
        <v>0</v>
      </c>
      <c r="V1191" s="1764">
        <f t="shared" si="254"/>
        <v>0</v>
      </c>
      <c r="W1191" s="1764">
        <f t="shared" si="248"/>
        <v>35.86</v>
      </c>
      <c r="X1191" s="1768">
        <v>35.86</v>
      </c>
      <c r="Y1191" s="1784">
        <v>617061</v>
      </c>
      <c r="Z1191" s="1770">
        <v>42772</v>
      </c>
      <c r="AA1191" s="1843" t="s">
        <v>104</v>
      </c>
      <c r="AB1191" s="1780"/>
      <c r="AC1191" s="1762"/>
      <c r="AE1191" s="1762"/>
      <c r="AF1191" s="1762"/>
      <c r="AG1191" s="1762"/>
      <c r="AH1191" s="1780"/>
      <c r="AK1191" s="1780"/>
      <c r="AL1191" s="1780"/>
      <c r="AM1191" s="1762"/>
      <c r="AP1191" s="1762"/>
      <c r="AQ1191" s="1762"/>
      <c r="AR1191" s="1780"/>
      <c r="AS1191" s="1780"/>
      <c r="AT1191" s="1780"/>
      <c r="AU1191" s="1780"/>
      <c r="AV1191" s="1780"/>
      <c r="AW1191" s="1762"/>
      <c r="AZ1191" s="1762"/>
      <c r="BA1191" s="1762"/>
    </row>
    <row r="1192" spans="1:53" x14ac:dyDescent="0.25">
      <c r="A1192" s="1866">
        <v>2017069</v>
      </c>
      <c r="C1192" s="1782" t="s">
        <v>2376</v>
      </c>
      <c r="D1192" s="1762" t="s">
        <v>26</v>
      </c>
      <c r="E1192" s="1762">
        <v>0</v>
      </c>
      <c r="F1192" s="1762">
        <v>0</v>
      </c>
      <c r="G1192" s="1762">
        <v>0</v>
      </c>
      <c r="H1192" s="1762">
        <v>0</v>
      </c>
      <c r="I1192" s="1783">
        <v>1</v>
      </c>
      <c r="J1192" s="1783">
        <v>1</v>
      </c>
      <c r="L1192" s="1764">
        <v>38</v>
      </c>
      <c r="N1192" s="1764">
        <f t="shared" si="249"/>
        <v>16.5</v>
      </c>
      <c r="O1192" s="1764">
        <v>16.5</v>
      </c>
      <c r="P1192" s="1850">
        <f t="shared" si="250"/>
        <v>1</v>
      </c>
      <c r="Q1192" s="1764">
        <v>0</v>
      </c>
      <c r="R1192" s="1850">
        <f t="shared" si="251"/>
        <v>0</v>
      </c>
      <c r="S1192" s="1807">
        <f t="shared" si="252"/>
        <v>0</v>
      </c>
      <c r="U1192" s="1764">
        <f t="shared" si="253"/>
        <v>0</v>
      </c>
      <c r="V1192" s="1764">
        <f t="shared" si="254"/>
        <v>0</v>
      </c>
      <c r="W1192" s="1764">
        <f t="shared" si="248"/>
        <v>38</v>
      </c>
      <c r="X1192" s="1768">
        <v>38</v>
      </c>
      <c r="Y1192" s="1784">
        <v>617061</v>
      </c>
      <c r="Z1192" s="1770">
        <v>42772</v>
      </c>
      <c r="AA1192" s="1843" t="s">
        <v>104</v>
      </c>
      <c r="AB1192" s="1780"/>
      <c r="AC1192" s="1762"/>
      <c r="AE1192" s="1762"/>
      <c r="AF1192" s="1762"/>
      <c r="AG1192" s="1762"/>
      <c r="AH1192" s="1780"/>
      <c r="AK1192" s="1780"/>
      <c r="AL1192" s="1780"/>
      <c r="AM1192" s="1762"/>
      <c r="AP1192" s="1762"/>
      <c r="AQ1192" s="1762"/>
      <c r="AR1192" s="1780"/>
      <c r="AS1192" s="1780"/>
      <c r="AT1192" s="1780"/>
      <c r="AU1192" s="1780"/>
      <c r="AV1192" s="1780"/>
      <c r="AW1192" s="1762"/>
      <c r="AZ1192" s="1762"/>
      <c r="BA1192" s="1762"/>
    </row>
    <row r="1193" spans="1:53" x14ac:dyDescent="0.25">
      <c r="A1193" s="1866">
        <v>2017070</v>
      </c>
      <c r="C1193" s="1782" t="s">
        <v>2378</v>
      </c>
      <c r="D1193" s="1762" t="s">
        <v>26</v>
      </c>
      <c r="E1193" s="1762">
        <v>0</v>
      </c>
      <c r="F1193" s="1762">
        <v>0</v>
      </c>
      <c r="G1193" s="1762">
        <v>0</v>
      </c>
      <c r="H1193" s="1762">
        <v>0</v>
      </c>
      <c r="I1193" s="1783">
        <v>1</v>
      </c>
      <c r="J1193" s="1783">
        <v>1</v>
      </c>
      <c r="L1193" s="1764">
        <v>42.56</v>
      </c>
      <c r="N1193" s="1764">
        <f t="shared" si="249"/>
        <v>18.78</v>
      </c>
      <c r="O1193" s="1764">
        <v>18.78</v>
      </c>
      <c r="P1193" s="1850">
        <f t="shared" si="250"/>
        <v>1</v>
      </c>
      <c r="Q1193" s="1764">
        <v>0</v>
      </c>
      <c r="R1193" s="1850">
        <f t="shared" si="251"/>
        <v>0</v>
      </c>
      <c r="S1193" s="1807">
        <f t="shared" si="252"/>
        <v>0</v>
      </c>
      <c r="U1193" s="1764">
        <f t="shared" si="253"/>
        <v>0</v>
      </c>
      <c r="V1193" s="1764">
        <f t="shared" si="254"/>
        <v>0</v>
      </c>
      <c r="W1193" s="1764">
        <f t="shared" si="248"/>
        <v>42.56</v>
      </c>
      <c r="X1193" s="1768">
        <v>42.56</v>
      </c>
      <c r="Y1193" s="1784">
        <v>617061</v>
      </c>
      <c r="Z1193" s="1770">
        <v>42772</v>
      </c>
      <c r="AA1193" s="1843" t="s">
        <v>104</v>
      </c>
      <c r="AB1193" s="1780"/>
      <c r="AC1193" s="1762"/>
      <c r="AE1193" s="1762"/>
      <c r="AF1193" s="1762"/>
      <c r="AG1193" s="1762"/>
      <c r="AH1193" s="1780"/>
      <c r="AK1193" s="1780"/>
      <c r="AL1193" s="1780"/>
      <c r="AM1193" s="1762"/>
      <c r="AP1193" s="1762"/>
      <c r="AQ1193" s="1762"/>
      <c r="AR1193" s="1780"/>
      <c r="AS1193" s="1780"/>
      <c r="AT1193" s="1780"/>
      <c r="AU1193" s="1780"/>
      <c r="AV1193" s="1780"/>
      <c r="AW1193" s="1762"/>
      <c r="AZ1193" s="1762"/>
      <c r="BA1193" s="1762"/>
    </row>
    <row r="1194" spans="1:53" x14ac:dyDescent="0.25">
      <c r="A1194" s="1866">
        <v>2017071</v>
      </c>
      <c r="C1194" s="1961" t="s">
        <v>2379</v>
      </c>
      <c r="D1194" s="1762" t="s">
        <v>26</v>
      </c>
      <c r="E1194" s="1762">
        <v>4</v>
      </c>
      <c r="F1194" s="1762">
        <v>36</v>
      </c>
      <c r="G1194" s="1762">
        <v>24</v>
      </c>
      <c r="H1194" s="1762">
        <v>8</v>
      </c>
      <c r="I1194" s="1783">
        <v>1</v>
      </c>
      <c r="J1194" s="1783">
        <v>1</v>
      </c>
      <c r="L1194" s="1764">
        <v>8507.67</v>
      </c>
      <c r="N1194" s="1764">
        <f t="shared" si="249"/>
        <v>6360.92</v>
      </c>
      <c r="O1194" s="1764">
        <v>4879.3599999999997</v>
      </c>
      <c r="P1194" s="1850">
        <f t="shared" si="250"/>
        <v>0.76708400671600963</v>
      </c>
      <c r="Q1194" s="1764">
        <v>1481.56</v>
      </c>
      <c r="R1194" s="1850">
        <f t="shared" si="251"/>
        <v>0.23291599328399035</v>
      </c>
      <c r="S1194" s="1807">
        <f t="shared" si="252"/>
        <v>59.2624</v>
      </c>
      <c r="U1194" s="1764">
        <f t="shared" si="253"/>
        <v>0</v>
      </c>
      <c r="V1194" s="1764">
        <f t="shared" si="254"/>
        <v>0</v>
      </c>
      <c r="W1194" s="1764">
        <f t="shared" si="248"/>
        <v>8507.67</v>
      </c>
      <c r="X1194" s="1768">
        <v>8507.67</v>
      </c>
      <c r="Y1194" s="1784">
        <v>617075</v>
      </c>
      <c r="Z1194" s="1770">
        <v>42772</v>
      </c>
      <c r="AA1194" s="1843" t="s">
        <v>104</v>
      </c>
      <c r="AB1194" s="1780"/>
      <c r="AC1194" s="1762"/>
      <c r="AE1194" s="1762"/>
      <c r="AF1194" s="1762"/>
      <c r="AG1194" s="1762"/>
      <c r="AH1194" s="1780"/>
      <c r="AK1194" s="1780"/>
      <c r="AL1194" s="1780"/>
      <c r="AM1194" s="1762"/>
      <c r="AP1194" s="1762"/>
      <c r="AQ1194" s="1762"/>
      <c r="AR1194" s="1780"/>
      <c r="AS1194" s="1780"/>
      <c r="AT1194" s="1780"/>
      <c r="AU1194" s="1780"/>
      <c r="AV1194" s="1780"/>
      <c r="AW1194" s="1762"/>
      <c r="AZ1194" s="1762"/>
      <c r="BA1194" s="1762"/>
    </row>
    <row r="1195" spans="1:53" x14ac:dyDescent="0.25">
      <c r="A1195" s="1866">
        <v>2017072</v>
      </c>
      <c r="C1195" s="1961" t="s">
        <v>2381</v>
      </c>
      <c r="D1195" s="1762" t="s">
        <v>26</v>
      </c>
      <c r="E1195" s="1762">
        <v>10</v>
      </c>
      <c r="F1195" s="1762">
        <v>50</v>
      </c>
      <c r="G1195" s="1762">
        <v>20</v>
      </c>
      <c r="H1195" s="1762">
        <v>40</v>
      </c>
      <c r="I1195" s="1783">
        <v>1</v>
      </c>
      <c r="J1195" s="1783">
        <v>1</v>
      </c>
      <c r="L1195" s="1764">
        <v>18598.97</v>
      </c>
      <c r="N1195" s="1764">
        <f t="shared" ref="N1195:N1225" si="255">O1195+Q1195</f>
        <v>13256.1</v>
      </c>
      <c r="O1195" s="1764">
        <v>10325.1</v>
      </c>
      <c r="P1195" s="1850">
        <f t="shared" si="250"/>
        <v>0.77889424491366244</v>
      </c>
      <c r="Q1195" s="1764">
        <v>2931</v>
      </c>
      <c r="R1195" s="1850">
        <f t="shared" si="251"/>
        <v>0.22110575508633759</v>
      </c>
      <c r="S1195" s="1807">
        <f t="shared" si="252"/>
        <v>117.24</v>
      </c>
      <c r="U1195" s="1764">
        <f t="shared" si="253"/>
        <v>0</v>
      </c>
      <c r="V1195" s="1764">
        <f t="shared" si="254"/>
        <v>0</v>
      </c>
      <c r="W1195" s="1764">
        <f t="shared" si="248"/>
        <v>18598.97</v>
      </c>
      <c r="X1195" s="1768">
        <v>18598.97</v>
      </c>
      <c r="Y1195" s="1784">
        <v>617076</v>
      </c>
      <c r="Z1195" s="1770">
        <v>42772</v>
      </c>
      <c r="AA1195" s="1843" t="s">
        <v>104</v>
      </c>
      <c r="AB1195" s="1780"/>
      <c r="AC1195" s="1762"/>
      <c r="AE1195" s="1762"/>
      <c r="AF1195" s="1762"/>
      <c r="AG1195" s="1762"/>
      <c r="AH1195" s="1780"/>
      <c r="AK1195" s="1780"/>
      <c r="AL1195" s="1780"/>
      <c r="AM1195" s="1762"/>
      <c r="AP1195" s="1762"/>
      <c r="AQ1195" s="1762"/>
      <c r="AR1195" s="1780"/>
      <c r="AS1195" s="1780"/>
      <c r="AT1195" s="1780"/>
      <c r="AU1195" s="1780"/>
      <c r="AV1195" s="1780"/>
      <c r="AW1195" s="1762"/>
      <c r="AZ1195" s="1762"/>
      <c r="BA1195" s="1762"/>
    </row>
    <row r="1196" spans="1:53" x14ac:dyDescent="0.25">
      <c r="A1196" s="1866">
        <v>2017073</v>
      </c>
      <c r="C1196" s="1961" t="s">
        <v>2382</v>
      </c>
      <c r="D1196" s="1762" t="s">
        <v>26</v>
      </c>
      <c r="E1196" s="1762">
        <v>0</v>
      </c>
      <c r="F1196" s="1762">
        <v>0</v>
      </c>
      <c r="G1196" s="1762">
        <v>0</v>
      </c>
      <c r="H1196" s="1762">
        <v>0</v>
      </c>
      <c r="I1196" s="1783">
        <v>1</v>
      </c>
      <c r="J1196" s="1783">
        <v>1</v>
      </c>
      <c r="L1196" s="1764">
        <v>375.12</v>
      </c>
      <c r="N1196" s="1764">
        <f t="shared" si="255"/>
        <v>187.56</v>
      </c>
      <c r="O1196" s="1764">
        <v>162.56</v>
      </c>
      <c r="P1196" s="1850">
        <f t="shared" si="250"/>
        <v>0.86670931968436771</v>
      </c>
      <c r="Q1196" s="1764">
        <v>25</v>
      </c>
      <c r="R1196" s="1850">
        <f t="shared" si="251"/>
        <v>0.13329068031563232</v>
      </c>
      <c r="S1196" s="1807">
        <f t="shared" si="252"/>
        <v>1</v>
      </c>
      <c r="U1196" s="1764">
        <f t="shared" si="253"/>
        <v>0</v>
      </c>
      <c r="V1196" s="1764">
        <f t="shared" si="254"/>
        <v>0</v>
      </c>
      <c r="W1196" s="1764">
        <f t="shared" si="248"/>
        <v>375.12</v>
      </c>
      <c r="X1196" s="1768">
        <v>375.12</v>
      </c>
      <c r="Y1196" s="1784">
        <v>617099</v>
      </c>
      <c r="Z1196" s="1770">
        <v>42779</v>
      </c>
      <c r="AA1196" s="1843" t="s">
        <v>104</v>
      </c>
      <c r="AB1196" s="1780"/>
      <c r="AC1196" s="1762"/>
      <c r="AE1196" s="1762"/>
      <c r="AF1196" s="1762"/>
      <c r="AG1196" s="1762"/>
      <c r="AH1196" s="1780"/>
      <c r="AK1196" s="1780"/>
      <c r="AL1196" s="1780"/>
      <c r="AM1196" s="1762"/>
      <c r="AP1196" s="1762"/>
      <c r="AQ1196" s="1762"/>
      <c r="AR1196" s="1780"/>
      <c r="AS1196" s="1780"/>
      <c r="AT1196" s="1780"/>
      <c r="AU1196" s="1780"/>
      <c r="AV1196" s="1780"/>
      <c r="AW1196" s="1762"/>
      <c r="AZ1196" s="1762"/>
      <c r="BA1196" s="1762"/>
    </row>
    <row r="1197" spans="1:53" x14ac:dyDescent="0.25">
      <c r="A1197" s="1866">
        <v>2017075</v>
      </c>
      <c r="C1197" s="1961" t="s">
        <v>2383</v>
      </c>
      <c r="D1197" s="1762" t="s">
        <v>26</v>
      </c>
      <c r="E1197" s="1762">
        <v>0</v>
      </c>
      <c r="F1197" s="1762">
        <v>0</v>
      </c>
      <c r="G1197" s="1762">
        <v>0</v>
      </c>
      <c r="H1197" s="1762">
        <v>0</v>
      </c>
      <c r="I1197" s="1783">
        <v>1</v>
      </c>
      <c r="J1197" s="1783">
        <v>1</v>
      </c>
      <c r="L1197" s="1764">
        <v>69.95</v>
      </c>
      <c r="N1197" s="1764">
        <f t="shared" si="255"/>
        <v>31.7</v>
      </c>
      <c r="O1197" s="1764">
        <v>31.7</v>
      </c>
      <c r="P1197" s="1850">
        <f t="shared" si="250"/>
        <v>1</v>
      </c>
      <c r="Q1197" s="1764">
        <v>0</v>
      </c>
      <c r="R1197" s="1850">
        <f t="shared" si="251"/>
        <v>0</v>
      </c>
      <c r="S1197" s="1807">
        <f t="shared" si="252"/>
        <v>0</v>
      </c>
      <c r="U1197" s="1764">
        <f t="shared" si="253"/>
        <v>0</v>
      </c>
      <c r="V1197" s="1764">
        <f t="shared" si="254"/>
        <v>0</v>
      </c>
      <c r="W1197" s="1764">
        <f t="shared" si="248"/>
        <v>69.95</v>
      </c>
      <c r="X1197" s="1768">
        <v>69.95</v>
      </c>
      <c r="Y1197" s="1784">
        <v>617099</v>
      </c>
      <c r="Z1197" s="1770">
        <v>42779</v>
      </c>
      <c r="AA1197" s="1843" t="s">
        <v>104</v>
      </c>
      <c r="AB1197" s="1868"/>
      <c r="AG1197" s="1762"/>
      <c r="AH1197" s="1780"/>
      <c r="AK1197" s="1780"/>
      <c r="AL1197" s="1780"/>
      <c r="AM1197" s="1762"/>
      <c r="AP1197" s="1762"/>
      <c r="AQ1197" s="1762"/>
      <c r="AR1197" s="1780"/>
      <c r="AS1197" s="1780"/>
      <c r="AT1197" s="1780"/>
      <c r="AU1197" s="1780"/>
      <c r="AV1197" s="1780"/>
      <c r="AW1197" s="1762"/>
      <c r="AZ1197" s="1762"/>
      <c r="BA1197" s="1762"/>
    </row>
    <row r="1198" spans="1:53" x14ac:dyDescent="0.25">
      <c r="A1198" s="1866">
        <v>2017076</v>
      </c>
      <c r="C1198" s="1961" t="s">
        <v>2356</v>
      </c>
      <c r="D1198" s="1762" t="s">
        <v>317</v>
      </c>
      <c r="E1198" s="1762">
        <v>1</v>
      </c>
      <c r="F1198" s="1762">
        <v>11</v>
      </c>
      <c r="G1198" s="1762">
        <v>5</v>
      </c>
      <c r="H1198" s="1762">
        <v>7</v>
      </c>
      <c r="I1198" s="1783">
        <v>1</v>
      </c>
      <c r="J1198" s="1783">
        <v>1</v>
      </c>
      <c r="L1198" s="1764">
        <v>6540</v>
      </c>
      <c r="N1198" s="1764">
        <f t="shared" si="255"/>
        <v>4301.43</v>
      </c>
      <c r="O1198" s="1764">
        <v>3375.21</v>
      </c>
      <c r="P1198" s="1850">
        <f t="shared" ref="P1198:P1229" si="256">IF(N1198&lt;=0,"",O1198/N1198)</f>
        <v>0.78467160920903045</v>
      </c>
      <c r="Q1198" s="1764">
        <v>926.22</v>
      </c>
      <c r="R1198" s="1850">
        <f t="shared" ref="R1198:R1229" si="257">IF(N1198&lt;=0,"",Q1198/N1198)</f>
        <v>0.21532839079096949</v>
      </c>
      <c r="S1198" s="1807">
        <f t="shared" ref="S1198:S1229" si="258">Q1198/$S$1</f>
        <v>37.0488</v>
      </c>
      <c r="U1198" s="1764">
        <f t="shared" ref="U1198:U1229" si="259">((1-I1198)*O1198)+((1-J1198)*Q1198)</f>
        <v>0</v>
      </c>
      <c r="V1198" s="1764">
        <f t="shared" ref="V1198:V1229" si="260">L1198-W1198</f>
        <v>0</v>
      </c>
      <c r="W1198" s="1764">
        <f t="shared" si="248"/>
        <v>6540</v>
      </c>
      <c r="X1198" s="1768">
        <v>6540</v>
      </c>
      <c r="Y1198" s="1784">
        <v>617207</v>
      </c>
      <c r="Z1198" s="1770">
        <v>42823</v>
      </c>
      <c r="AA1198" s="1843" t="s">
        <v>104</v>
      </c>
      <c r="AB1198" s="1868"/>
      <c r="AG1198" s="1762"/>
      <c r="AH1198" s="1780"/>
      <c r="AK1198" s="1780"/>
      <c r="AL1198" s="1780"/>
      <c r="AM1198" s="1762"/>
      <c r="AP1198" s="1762"/>
      <c r="AQ1198" s="1762"/>
      <c r="AR1198" s="1780"/>
      <c r="AS1198" s="1780"/>
      <c r="AT1198" s="1780"/>
      <c r="AU1198" s="1780"/>
      <c r="AV1198" s="1780"/>
      <c r="AW1198" s="1762"/>
      <c r="AZ1198" s="1762"/>
      <c r="BA1198" s="1762"/>
    </row>
    <row r="1199" spans="1:53" x14ac:dyDescent="0.25">
      <c r="A1199" s="1893">
        <v>2017077</v>
      </c>
      <c r="C1199" s="1961" t="s">
        <v>2384</v>
      </c>
      <c r="D1199" s="1762" t="s">
        <v>317</v>
      </c>
      <c r="E1199" s="1762">
        <v>1</v>
      </c>
      <c r="F1199" s="1762">
        <v>2</v>
      </c>
      <c r="G1199" s="1762">
        <v>1</v>
      </c>
      <c r="H1199" s="1762">
        <v>2</v>
      </c>
      <c r="I1199" s="1783">
        <v>1</v>
      </c>
      <c r="J1199" s="1783">
        <v>1</v>
      </c>
      <c r="L1199" s="1764">
        <v>1017.31</v>
      </c>
      <c r="N1199" s="1764">
        <f t="shared" si="255"/>
        <v>669.22</v>
      </c>
      <c r="O1199" s="1764">
        <v>487.34</v>
      </c>
      <c r="P1199" s="1850">
        <f t="shared" si="256"/>
        <v>0.72822091389976384</v>
      </c>
      <c r="Q1199" s="1764">
        <v>181.88</v>
      </c>
      <c r="R1199" s="1850">
        <f t="shared" si="257"/>
        <v>0.2717790861002361</v>
      </c>
      <c r="S1199" s="1807">
        <f t="shared" si="258"/>
        <v>7.2751999999999999</v>
      </c>
      <c r="U1199" s="1764">
        <f t="shared" si="259"/>
        <v>0</v>
      </c>
      <c r="V1199" s="1764">
        <f t="shared" si="260"/>
        <v>0</v>
      </c>
      <c r="W1199" s="1764">
        <f t="shared" si="248"/>
        <v>1017.31</v>
      </c>
      <c r="X1199" s="1768">
        <v>1017.31</v>
      </c>
      <c r="Y1199" s="1784">
        <v>617139</v>
      </c>
      <c r="Z1199" s="1770">
        <v>42793</v>
      </c>
      <c r="AA1199" s="1843" t="s">
        <v>104</v>
      </c>
      <c r="AB1199" s="1868"/>
      <c r="AG1199" s="1762"/>
      <c r="AH1199" s="1780"/>
      <c r="AK1199" s="1780"/>
      <c r="AL1199" s="1780"/>
      <c r="AM1199" s="1762"/>
      <c r="AP1199" s="1762"/>
      <c r="AQ1199" s="1762"/>
      <c r="AR1199" s="1780"/>
      <c r="AS1199" s="1780"/>
      <c r="AT1199" s="1780"/>
      <c r="AU1199" s="1780"/>
      <c r="AV1199" s="1780"/>
      <c r="AW1199" s="1762"/>
      <c r="AZ1199" s="1762"/>
      <c r="BA1199" s="1762"/>
    </row>
    <row r="1200" spans="1:53" x14ac:dyDescent="0.25">
      <c r="A1200" s="1866">
        <v>2017078</v>
      </c>
      <c r="C1200" s="1961" t="s">
        <v>2385</v>
      </c>
      <c r="D1200" s="1762" t="s">
        <v>317</v>
      </c>
      <c r="E1200" s="1762">
        <v>1</v>
      </c>
      <c r="F1200" s="1762">
        <v>1</v>
      </c>
      <c r="G1200" s="1762">
        <v>0</v>
      </c>
      <c r="H1200" s="1762">
        <v>1</v>
      </c>
      <c r="I1200" s="1783">
        <v>1</v>
      </c>
      <c r="J1200" s="1783">
        <v>1</v>
      </c>
      <c r="L1200" s="1764">
        <v>917.13</v>
      </c>
      <c r="N1200" s="1764">
        <f t="shared" si="255"/>
        <v>700</v>
      </c>
      <c r="O1200" s="1764">
        <v>608.21</v>
      </c>
      <c r="P1200" s="1850">
        <f t="shared" si="256"/>
        <v>0.86887142857142863</v>
      </c>
      <c r="Q1200" s="1764">
        <v>91.79</v>
      </c>
      <c r="R1200" s="1850">
        <f t="shared" si="257"/>
        <v>0.13112857142857143</v>
      </c>
      <c r="S1200" s="1807">
        <f t="shared" si="258"/>
        <v>3.6716000000000002</v>
      </c>
      <c r="U1200" s="1764">
        <f t="shared" si="259"/>
        <v>0</v>
      </c>
      <c r="V1200" s="1764">
        <f t="shared" si="260"/>
        <v>0</v>
      </c>
      <c r="W1200" s="1764">
        <f t="shared" si="248"/>
        <v>917.13</v>
      </c>
      <c r="X1200" s="1768">
        <v>917.13</v>
      </c>
      <c r="Y1200" s="1784">
        <v>617208</v>
      </c>
      <c r="Z1200" s="1770">
        <v>42823</v>
      </c>
      <c r="AA1200" s="1843" t="s">
        <v>104</v>
      </c>
      <c r="AB1200" s="1868"/>
      <c r="AG1200" s="1762"/>
      <c r="AH1200" s="1780"/>
      <c r="AK1200" s="1780"/>
      <c r="AL1200" s="1780"/>
      <c r="AM1200" s="1762"/>
      <c r="AP1200" s="1762"/>
      <c r="AQ1200" s="1762"/>
      <c r="AR1200" s="1780"/>
      <c r="AS1200" s="1780"/>
      <c r="AT1200" s="1780"/>
      <c r="AU1200" s="1780"/>
      <c r="AV1200" s="1780"/>
      <c r="AW1200" s="1762"/>
      <c r="AZ1200" s="1762"/>
      <c r="BA1200" s="1762"/>
    </row>
    <row r="1201" spans="1:53" x14ac:dyDescent="0.25">
      <c r="A1201" s="1866">
        <v>2017079</v>
      </c>
      <c r="C1201" s="1782" t="s">
        <v>2386</v>
      </c>
      <c r="D1201" s="1762" t="s">
        <v>317</v>
      </c>
      <c r="E1201" s="1762">
        <v>1</v>
      </c>
      <c r="F1201" s="1762">
        <v>10</v>
      </c>
      <c r="G1201" s="1762">
        <v>9</v>
      </c>
      <c r="H1201" s="1762">
        <v>3</v>
      </c>
      <c r="I1201" s="1783">
        <v>1</v>
      </c>
      <c r="J1201" s="1783">
        <v>1</v>
      </c>
      <c r="L1201" s="1764">
        <v>3470.92</v>
      </c>
      <c r="N1201" s="1764">
        <f t="shared" si="255"/>
        <v>2292.13</v>
      </c>
      <c r="O1201" s="1764">
        <v>1682.41</v>
      </c>
      <c r="P1201" s="1850">
        <f t="shared" si="256"/>
        <v>0.7339941451837374</v>
      </c>
      <c r="Q1201" s="1764">
        <v>609.72</v>
      </c>
      <c r="R1201" s="1850">
        <f t="shared" si="257"/>
        <v>0.2660058548162626</v>
      </c>
      <c r="S1201" s="1807">
        <f t="shared" si="258"/>
        <v>24.3888</v>
      </c>
      <c r="U1201" s="1764">
        <f t="shared" si="259"/>
        <v>0</v>
      </c>
      <c r="V1201" s="1764">
        <f t="shared" si="260"/>
        <v>0</v>
      </c>
      <c r="W1201" s="1764">
        <f t="shared" si="248"/>
        <v>3470.92</v>
      </c>
      <c r="X1201" s="1768">
        <v>3470.92</v>
      </c>
      <c r="Y1201" s="1784">
        <v>617169</v>
      </c>
      <c r="Z1201" s="1770">
        <v>42811</v>
      </c>
      <c r="AA1201" s="1843" t="s">
        <v>104</v>
      </c>
      <c r="AB1201" s="1868"/>
      <c r="AG1201" s="1762"/>
      <c r="AH1201" s="1780"/>
      <c r="AK1201" s="1780"/>
      <c r="AL1201" s="1780"/>
      <c r="AM1201" s="1762"/>
      <c r="AP1201" s="1762"/>
      <c r="AQ1201" s="1762"/>
      <c r="AR1201" s="1780"/>
      <c r="AS1201" s="1780"/>
      <c r="AT1201" s="1780"/>
      <c r="AU1201" s="1780"/>
      <c r="AV1201" s="1780"/>
      <c r="AW1201" s="1762"/>
      <c r="AZ1201" s="1762"/>
      <c r="BA1201" s="1762"/>
    </row>
    <row r="1202" spans="1:53" x14ac:dyDescent="0.25">
      <c r="A1202" s="1866">
        <v>2017080</v>
      </c>
      <c r="C1202" s="1782" t="s">
        <v>2718</v>
      </c>
      <c r="D1202" s="1762" t="s">
        <v>26</v>
      </c>
      <c r="E1202" s="1762">
        <v>0</v>
      </c>
      <c r="F1202" s="1762">
        <v>0</v>
      </c>
      <c r="G1202" s="1762">
        <v>0</v>
      </c>
      <c r="H1202" s="1762">
        <v>0</v>
      </c>
      <c r="I1202" s="1783">
        <v>1</v>
      </c>
      <c r="J1202" s="1783">
        <v>1</v>
      </c>
      <c r="L1202" s="1764">
        <v>1945</v>
      </c>
      <c r="N1202" s="1764">
        <f t="shared" si="255"/>
        <v>1245.8900000000001</v>
      </c>
      <c r="O1202" s="1764">
        <v>1245.8900000000001</v>
      </c>
      <c r="P1202" s="1850">
        <f t="shared" si="256"/>
        <v>1</v>
      </c>
      <c r="Q1202" s="1764">
        <v>0</v>
      </c>
      <c r="R1202" s="1850">
        <f t="shared" si="257"/>
        <v>0</v>
      </c>
      <c r="S1202" s="1807">
        <f t="shared" si="258"/>
        <v>0</v>
      </c>
      <c r="U1202" s="1764">
        <f t="shared" si="259"/>
        <v>0</v>
      </c>
      <c r="V1202" s="1764">
        <f t="shared" si="260"/>
        <v>0</v>
      </c>
      <c r="W1202" s="1764">
        <f t="shared" si="248"/>
        <v>1945</v>
      </c>
      <c r="X1202" s="1768">
        <v>1945</v>
      </c>
      <c r="Y1202" s="1784">
        <v>617237</v>
      </c>
      <c r="Z1202" s="1770">
        <v>42828</v>
      </c>
      <c r="AA1202" s="1843" t="s">
        <v>104</v>
      </c>
      <c r="AB1202" s="1868"/>
      <c r="AG1202" s="1762"/>
      <c r="AH1202" s="1780"/>
      <c r="AK1202" s="1780"/>
      <c r="AL1202" s="1780"/>
      <c r="AM1202" s="1762"/>
      <c r="AP1202" s="1762"/>
      <c r="AQ1202" s="1762"/>
      <c r="AR1202" s="1780"/>
      <c r="AS1202" s="1780"/>
      <c r="AT1202" s="1780"/>
      <c r="AU1202" s="1780"/>
      <c r="AV1202" s="1780"/>
      <c r="AW1202" s="1762"/>
      <c r="AZ1202" s="1762"/>
      <c r="BA1202" s="1762"/>
    </row>
    <row r="1203" spans="1:53" x14ac:dyDescent="0.25">
      <c r="A1203" s="1866">
        <v>2017081</v>
      </c>
      <c r="C1203" s="1782" t="s">
        <v>2388</v>
      </c>
      <c r="D1203" s="1762" t="s">
        <v>26</v>
      </c>
      <c r="E1203" s="1762">
        <v>0</v>
      </c>
      <c r="F1203" s="1762">
        <v>1</v>
      </c>
      <c r="G1203" s="1762">
        <v>1</v>
      </c>
      <c r="H1203" s="1762">
        <v>0</v>
      </c>
      <c r="I1203" s="1783">
        <v>1</v>
      </c>
      <c r="J1203" s="1783">
        <v>1</v>
      </c>
      <c r="L1203" s="1764">
        <v>188</v>
      </c>
      <c r="N1203" s="1764">
        <f t="shared" si="255"/>
        <v>125.12</v>
      </c>
      <c r="O1203" s="1764">
        <v>89.19</v>
      </c>
      <c r="P1203" s="1850">
        <f t="shared" si="256"/>
        <v>0.71283567774936052</v>
      </c>
      <c r="Q1203" s="1764">
        <v>35.93</v>
      </c>
      <c r="R1203" s="1850">
        <f t="shared" si="257"/>
        <v>0.28716432225063937</v>
      </c>
      <c r="S1203" s="1807">
        <f t="shared" si="258"/>
        <v>1.4372</v>
      </c>
      <c r="U1203" s="1764">
        <f t="shared" si="259"/>
        <v>0</v>
      </c>
      <c r="V1203" s="1764">
        <f t="shared" si="260"/>
        <v>0</v>
      </c>
      <c r="W1203" s="1764">
        <f t="shared" si="248"/>
        <v>188</v>
      </c>
      <c r="X1203" s="1768">
        <v>188</v>
      </c>
      <c r="Y1203" s="1784">
        <v>617099</v>
      </c>
      <c r="Z1203" s="1770">
        <v>42779</v>
      </c>
      <c r="AA1203" s="1843" t="s">
        <v>104</v>
      </c>
      <c r="AB1203" s="1868"/>
      <c r="AG1203" s="1762"/>
      <c r="AH1203" s="1780"/>
      <c r="AK1203" s="1780"/>
      <c r="AL1203" s="1780"/>
      <c r="AM1203" s="1762"/>
      <c r="AP1203" s="1762"/>
      <c r="AQ1203" s="1762"/>
      <c r="AR1203" s="1780"/>
      <c r="AS1203" s="1780"/>
      <c r="AT1203" s="1780"/>
      <c r="AU1203" s="1780"/>
      <c r="AV1203" s="1780"/>
      <c r="AW1203" s="1762"/>
      <c r="AZ1203" s="1762"/>
      <c r="BA1203" s="1762"/>
    </row>
    <row r="1204" spans="1:53" x14ac:dyDescent="0.25">
      <c r="A1204" s="1866">
        <v>2017082</v>
      </c>
      <c r="C1204" s="1782">
        <v>633017</v>
      </c>
      <c r="D1204" s="1762" t="s">
        <v>26</v>
      </c>
      <c r="E1204" s="1762">
        <v>1</v>
      </c>
      <c r="F1204" s="1762">
        <v>7</v>
      </c>
      <c r="G1204" s="1762">
        <v>4</v>
      </c>
      <c r="H1204" s="1762">
        <v>3</v>
      </c>
      <c r="I1204" s="1783">
        <v>1</v>
      </c>
      <c r="J1204" s="1783">
        <v>1</v>
      </c>
      <c r="L1204" s="1764">
        <v>1996.24</v>
      </c>
      <c r="N1204" s="1764">
        <f t="shared" si="255"/>
        <v>1370.9299999999998</v>
      </c>
      <c r="O1204" s="1764">
        <v>1010.9</v>
      </c>
      <c r="P1204" s="1850">
        <f t="shared" si="256"/>
        <v>0.73738265265184955</v>
      </c>
      <c r="Q1204" s="1764">
        <v>360.03</v>
      </c>
      <c r="R1204" s="1850">
        <f t="shared" si="257"/>
        <v>0.26261734734815051</v>
      </c>
      <c r="S1204" s="1807">
        <f t="shared" si="258"/>
        <v>14.401199999999999</v>
      </c>
      <c r="U1204" s="1764">
        <f t="shared" si="259"/>
        <v>0</v>
      </c>
      <c r="V1204" s="1764">
        <f t="shared" si="260"/>
        <v>0</v>
      </c>
      <c r="W1204" s="1764">
        <f t="shared" si="248"/>
        <v>1996.24</v>
      </c>
      <c r="X1204" s="1768">
        <v>1996.24</v>
      </c>
      <c r="Y1204" s="1784">
        <v>617077</v>
      </c>
      <c r="Z1204" s="1770">
        <v>42772</v>
      </c>
      <c r="AA1204" s="1843" t="s">
        <v>104</v>
      </c>
      <c r="AB1204" s="1868"/>
      <c r="AG1204" s="1762"/>
      <c r="AH1204" s="1780"/>
      <c r="AK1204" s="1780"/>
      <c r="AL1204" s="1780"/>
      <c r="AM1204" s="1762"/>
      <c r="AP1204" s="1762"/>
      <c r="AQ1204" s="1762"/>
      <c r="AR1204" s="1780"/>
      <c r="AS1204" s="1780"/>
      <c r="AT1204" s="1780"/>
      <c r="AU1204" s="1780"/>
      <c r="AV1204" s="1780"/>
      <c r="AW1204" s="1762"/>
      <c r="AZ1204" s="1762"/>
      <c r="BA1204" s="1762"/>
    </row>
    <row r="1205" spans="1:53" x14ac:dyDescent="0.25">
      <c r="A1205" s="1866">
        <v>2017083</v>
      </c>
      <c r="C1205" s="1782">
        <v>628817</v>
      </c>
      <c r="D1205" s="1762" t="s">
        <v>26</v>
      </c>
      <c r="E1205" s="1762">
        <v>1</v>
      </c>
      <c r="F1205" s="1762">
        <v>11</v>
      </c>
      <c r="G1205" s="1762">
        <v>4</v>
      </c>
      <c r="H1205" s="1762">
        <v>6</v>
      </c>
      <c r="I1205" s="1783">
        <v>1</v>
      </c>
      <c r="J1205" s="1783">
        <v>1</v>
      </c>
      <c r="L1205" s="1764">
        <v>4025.36</v>
      </c>
      <c r="N1205" s="1764">
        <f>O1205+Q1205</f>
        <v>2724.34</v>
      </c>
      <c r="O1205" s="1764">
        <v>2037.27</v>
      </c>
      <c r="P1205" s="1850">
        <f>IF(N1205&lt;=0,"",O1205/N1205)</f>
        <v>0.74780313764067619</v>
      </c>
      <c r="Q1205" s="1764">
        <v>687.07</v>
      </c>
      <c r="R1205" s="1850">
        <f>IF(N1205&lt;=0,"",Q1205/N1205)</f>
        <v>0.2521968623593237</v>
      </c>
      <c r="S1205" s="1807">
        <f>Q1205/$S$1</f>
        <v>27.482800000000001</v>
      </c>
      <c r="U1205" s="1764">
        <f t="shared" si="259"/>
        <v>0</v>
      </c>
      <c r="V1205" s="1764">
        <f t="shared" si="260"/>
        <v>0</v>
      </c>
      <c r="W1205" s="1764">
        <f t="shared" si="248"/>
        <v>4025.36</v>
      </c>
      <c r="X1205" s="1768">
        <v>4025.36</v>
      </c>
      <c r="Y1205" s="1784">
        <v>617078</v>
      </c>
      <c r="Z1205" s="1770">
        <v>42772</v>
      </c>
      <c r="AA1205" s="1843" t="s">
        <v>104</v>
      </c>
      <c r="AB1205" s="1868"/>
      <c r="AG1205" s="1762"/>
      <c r="AH1205" s="1780"/>
      <c r="AK1205" s="1780"/>
      <c r="AL1205" s="1780"/>
      <c r="AM1205" s="1762"/>
      <c r="AP1205" s="1762"/>
      <c r="AQ1205" s="1762"/>
      <c r="AR1205" s="1780"/>
      <c r="AS1205" s="1780"/>
      <c r="AT1205" s="1780"/>
      <c r="AU1205" s="1780"/>
      <c r="AV1205" s="1780"/>
      <c r="AW1205" s="1762"/>
      <c r="AZ1205" s="1762"/>
      <c r="BA1205" s="1762"/>
    </row>
    <row r="1206" spans="1:53" x14ac:dyDescent="0.25">
      <c r="A1206" s="1866">
        <v>2017084</v>
      </c>
      <c r="C1206" s="1782">
        <v>631517</v>
      </c>
      <c r="D1206" s="1762" t="s">
        <v>26</v>
      </c>
      <c r="E1206" s="1762">
        <v>1</v>
      </c>
      <c r="F1206" s="1762">
        <v>10</v>
      </c>
      <c r="G1206" s="1762">
        <v>6</v>
      </c>
      <c r="H1206" s="1762">
        <v>3</v>
      </c>
      <c r="I1206" s="1783">
        <v>1</v>
      </c>
      <c r="J1206" s="1783">
        <v>1</v>
      </c>
      <c r="L1206" s="1764">
        <v>4625.17</v>
      </c>
      <c r="N1206" s="1764">
        <f t="shared" si="255"/>
        <v>3110.42</v>
      </c>
      <c r="O1206" s="1764">
        <v>2594.81</v>
      </c>
      <c r="P1206" s="1850">
        <f t="shared" si="256"/>
        <v>0.83423138997305823</v>
      </c>
      <c r="Q1206" s="1764">
        <v>515.61</v>
      </c>
      <c r="R1206" s="1850">
        <f t="shared" si="257"/>
        <v>0.16576861002694171</v>
      </c>
      <c r="S1206" s="1807">
        <f t="shared" si="258"/>
        <v>20.624400000000001</v>
      </c>
      <c r="U1206" s="1764">
        <f t="shared" si="259"/>
        <v>0</v>
      </c>
      <c r="V1206" s="1764">
        <f t="shared" si="260"/>
        <v>0</v>
      </c>
      <c r="W1206" s="1764">
        <f t="shared" si="248"/>
        <v>4625.17</v>
      </c>
      <c r="X1206" s="1768">
        <v>4625.17</v>
      </c>
      <c r="Y1206" s="1784">
        <v>617079</v>
      </c>
      <c r="Z1206" s="1770">
        <v>42772</v>
      </c>
      <c r="AA1206" s="1843" t="s">
        <v>104</v>
      </c>
      <c r="AB1206" s="1868"/>
      <c r="AG1206" s="1762"/>
      <c r="AH1206" s="1780"/>
      <c r="AK1206" s="1780"/>
      <c r="AL1206" s="1780"/>
      <c r="AM1206" s="1762"/>
      <c r="AP1206" s="1762"/>
      <c r="AQ1206" s="1762"/>
      <c r="AR1206" s="1780"/>
      <c r="AS1206" s="1780"/>
      <c r="AT1206" s="1780"/>
      <c r="AU1206" s="1780"/>
      <c r="AV1206" s="1780"/>
      <c r="AW1206" s="1762"/>
      <c r="AZ1206" s="1762"/>
      <c r="BA1206" s="1762"/>
    </row>
    <row r="1207" spans="1:53" x14ac:dyDescent="0.25">
      <c r="A1207" s="1866">
        <v>2017085</v>
      </c>
      <c r="C1207" s="1782">
        <v>617317</v>
      </c>
      <c r="D1207" s="1762" t="s">
        <v>26</v>
      </c>
      <c r="E1207" s="1762">
        <v>1</v>
      </c>
      <c r="F1207" s="1762">
        <v>9</v>
      </c>
      <c r="G1207" s="1762">
        <v>6</v>
      </c>
      <c r="H1207" s="1762">
        <v>3</v>
      </c>
      <c r="I1207" s="1783">
        <v>1</v>
      </c>
      <c r="J1207" s="1783">
        <v>1</v>
      </c>
      <c r="L1207" s="1764">
        <v>2684.17</v>
      </c>
      <c r="N1207" s="1764">
        <f t="shared" si="255"/>
        <v>1850.4299999999998</v>
      </c>
      <c r="O1207" s="1764">
        <v>1399.29</v>
      </c>
      <c r="P1207" s="1850">
        <f t="shared" si="256"/>
        <v>0.75619720821646863</v>
      </c>
      <c r="Q1207" s="1764">
        <v>451.14</v>
      </c>
      <c r="R1207" s="1850">
        <f t="shared" si="257"/>
        <v>0.2438027917835314</v>
      </c>
      <c r="S1207" s="1807">
        <f t="shared" si="258"/>
        <v>18.0456</v>
      </c>
      <c r="U1207" s="1764">
        <f t="shared" si="259"/>
        <v>0</v>
      </c>
      <c r="V1207" s="1764">
        <f t="shared" si="260"/>
        <v>0</v>
      </c>
      <c r="W1207" s="1764">
        <f t="shared" si="248"/>
        <v>2684.17</v>
      </c>
      <c r="X1207" s="1768">
        <v>2996.85</v>
      </c>
      <c r="Y1207" s="1784">
        <v>617080</v>
      </c>
      <c r="Z1207" s="1770">
        <v>42772</v>
      </c>
      <c r="AA1207" s="1843" t="s">
        <v>104</v>
      </c>
      <c r="AB1207" s="1868"/>
      <c r="AC1207" s="1764">
        <v>-312.68</v>
      </c>
      <c r="AD1207" s="1762">
        <v>617097</v>
      </c>
      <c r="AE1207" s="1773">
        <v>42779</v>
      </c>
      <c r="AF1207" s="1844" t="s">
        <v>104</v>
      </c>
      <c r="AG1207" s="1762"/>
      <c r="AH1207" s="1780"/>
      <c r="AK1207" s="1780"/>
      <c r="AL1207" s="1780"/>
      <c r="AM1207" s="1762"/>
      <c r="AP1207" s="1762"/>
      <c r="AQ1207" s="1762"/>
      <c r="AR1207" s="1780"/>
      <c r="AS1207" s="1780"/>
      <c r="AT1207" s="1780"/>
      <c r="AU1207" s="1780"/>
      <c r="AV1207" s="1780"/>
      <c r="AW1207" s="1762"/>
      <c r="AZ1207" s="1762"/>
      <c r="BA1207" s="1762"/>
    </row>
    <row r="1208" spans="1:53" x14ac:dyDescent="0.25">
      <c r="A1208" s="1962">
        <v>2017086</v>
      </c>
      <c r="C1208" s="1782" t="s">
        <v>2389</v>
      </c>
      <c r="D1208" s="1762" t="s">
        <v>2390</v>
      </c>
      <c r="E1208" s="1762">
        <v>0</v>
      </c>
      <c r="F1208" s="1762">
        <v>4</v>
      </c>
      <c r="G1208" s="1762">
        <v>0</v>
      </c>
      <c r="H1208" s="1762">
        <v>4</v>
      </c>
      <c r="I1208" s="1783">
        <v>1</v>
      </c>
      <c r="J1208" s="1783">
        <v>1</v>
      </c>
      <c r="L1208" s="1764">
        <v>0</v>
      </c>
      <c r="N1208" s="1764">
        <f t="shared" si="255"/>
        <v>1855</v>
      </c>
      <c r="O1208" s="1764">
        <v>1315</v>
      </c>
      <c r="P1208" s="1850">
        <f t="shared" si="256"/>
        <v>0.70889487870619949</v>
      </c>
      <c r="Q1208" s="1764">
        <v>540</v>
      </c>
      <c r="R1208" s="1850">
        <f t="shared" si="257"/>
        <v>0.29110512129380056</v>
      </c>
      <c r="S1208" s="1807">
        <f t="shared" si="258"/>
        <v>21.6</v>
      </c>
      <c r="U1208" s="1764">
        <f t="shared" si="259"/>
        <v>0</v>
      </c>
      <c r="V1208" s="1764">
        <f t="shared" si="260"/>
        <v>0</v>
      </c>
      <c r="W1208" s="1764">
        <f t="shared" si="248"/>
        <v>0</v>
      </c>
      <c r="X1208" s="1768"/>
      <c r="Y1208" s="1784"/>
      <c r="Z1208" s="1770"/>
      <c r="AA1208" s="1843"/>
      <c r="AB1208" s="1868"/>
      <c r="AG1208" s="1762"/>
      <c r="AH1208" s="1780"/>
      <c r="AK1208" s="1780"/>
      <c r="AL1208" s="1780"/>
      <c r="AM1208" s="1762"/>
      <c r="AP1208" s="1762"/>
      <c r="AQ1208" s="1762"/>
      <c r="AR1208" s="1780"/>
      <c r="AS1208" s="1780"/>
      <c r="AT1208" s="1780"/>
      <c r="AU1208" s="1780"/>
      <c r="AV1208" s="1780"/>
      <c r="AW1208" s="1762"/>
      <c r="AZ1208" s="1762"/>
      <c r="BA1208" s="1762"/>
    </row>
    <row r="1209" spans="1:53" x14ac:dyDescent="0.25">
      <c r="A1209" s="1866">
        <v>2017087</v>
      </c>
      <c r="C1209" s="1782" t="s">
        <v>2391</v>
      </c>
      <c r="D1209" s="1762" t="s">
        <v>26</v>
      </c>
      <c r="E1209" s="1762">
        <v>0</v>
      </c>
      <c r="F1209" s="1762">
        <v>0</v>
      </c>
      <c r="G1209" s="1762">
        <v>0</v>
      </c>
      <c r="H1209" s="1762">
        <v>0</v>
      </c>
      <c r="I1209" s="1783">
        <v>1</v>
      </c>
      <c r="J1209" s="1783">
        <v>1</v>
      </c>
      <c r="L1209" s="1764">
        <v>51.8</v>
      </c>
      <c r="N1209" s="1764">
        <f t="shared" si="255"/>
        <v>18.399999999999999</v>
      </c>
      <c r="O1209" s="1764">
        <v>18.399999999999999</v>
      </c>
      <c r="P1209" s="1850">
        <f t="shared" si="256"/>
        <v>1</v>
      </c>
      <c r="Q1209" s="1764">
        <v>0</v>
      </c>
      <c r="R1209" s="1850">
        <f t="shared" si="257"/>
        <v>0</v>
      </c>
      <c r="S1209" s="1807">
        <f t="shared" si="258"/>
        <v>0</v>
      </c>
      <c r="U1209" s="1764">
        <f t="shared" si="259"/>
        <v>0</v>
      </c>
      <c r="V1209" s="1764">
        <f t="shared" si="260"/>
        <v>0</v>
      </c>
      <c r="W1209" s="1764">
        <f t="shared" si="248"/>
        <v>51.8</v>
      </c>
      <c r="X1209" s="1768">
        <v>51.8</v>
      </c>
      <c r="Y1209" s="1784">
        <v>617099</v>
      </c>
      <c r="Z1209" s="1770">
        <v>42779</v>
      </c>
      <c r="AA1209" s="1843" t="s">
        <v>104</v>
      </c>
      <c r="AB1209" s="1868"/>
      <c r="AG1209" s="1762"/>
      <c r="AH1209" s="1780"/>
      <c r="AK1209" s="1780"/>
      <c r="AL1209" s="1780"/>
      <c r="AM1209" s="1762"/>
      <c r="AP1209" s="1762"/>
      <c r="AQ1209" s="1762"/>
      <c r="AR1209" s="1780"/>
      <c r="AS1209" s="1780"/>
      <c r="AT1209" s="1780"/>
      <c r="AU1209" s="1780"/>
      <c r="AV1209" s="1780"/>
      <c r="AW1209" s="1762"/>
      <c r="AZ1209" s="1762"/>
      <c r="BA1209" s="1762"/>
    </row>
    <row r="1210" spans="1:53" x14ac:dyDescent="0.25">
      <c r="A1210" s="1866">
        <v>2017088</v>
      </c>
      <c r="C1210" s="1782" t="s">
        <v>2395</v>
      </c>
      <c r="D1210" s="1762" t="s">
        <v>317</v>
      </c>
      <c r="E1210" s="1762">
        <v>1</v>
      </c>
      <c r="F1210" s="1762">
        <v>7</v>
      </c>
      <c r="G1210" s="1762">
        <v>4</v>
      </c>
      <c r="H1210" s="1762">
        <v>2</v>
      </c>
      <c r="I1210" s="1783">
        <v>1</v>
      </c>
      <c r="J1210" s="1783">
        <v>1</v>
      </c>
      <c r="L1210" s="1764">
        <v>2510.9899999999998</v>
      </c>
      <c r="N1210" s="1764">
        <f t="shared" si="255"/>
        <v>2916.21</v>
      </c>
      <c r="O1210" s="1764">
        <v>2510.9899999999998</v>
      </c>
      <c r="P1210" s="1850">
        <f t="shared" si="256"/>
        <v>0.86104567229383333</v>
      </c>
      <c r="Q1210" s="1764">
        <v>405.22</v>
      </c>
      <c r="R1210" s="1850">
        <f t="shared" si="257"/>
        <v>0.13895432770616659</v>
      </c>
      <c r="S1210" s="1807">
        <f t="shared" si="258"/>
        <v>16.2088</v>
      </c>
      <c r="U1210" s="1764">
        <f t="shared" si="259"/>
        <v>0</v>
      </c>
      <c r="V1210" s="1764">
        <f t="shared" si="260"/>
        <v>0</v>
      </c>
      <c r="W1210" s="1764">
        <f t="shared" si="248"/>
        <v>2510.9899999999998</v>
      </c>
      <c r="X1210" s="1768">
        <v>2510.9899999999998</v>
      </c>
      <c r="Y1210" s="1784">
        <v>617171</v>
      </c>
      <c r="Z1210" s="1770">
        <v>42811</v>
      </c>
      <c r="AA1210" s="1843" t="s">
        <v>104</v>
      </c>
      <c r="AB1210" s="1868"/>
      <c r="AG1210" s="1762"/>
      <c r="AH1210" s="1780"/>
      <c r="AK1210" s="1780"/>
      <c r="AL1210" s="1780"/>
      <c r="AM1210" s="1762"/>
      <c r="AP1210" s="1762"/>
      <c r="AQ1210" s="1762"/>
      <c r="AR1210" s="1780"/>
      <c r="AS1210" s="1780"/>
      <c r="AT1210" s="1780"/>
      <c r="AU1210" s="1780"/>
      <c r="AV1210" s="1780"/>
      <c r="AW1210" s="1762"/>
      <c r="AZ1210" s="1762"/>
      <c r="BA1210" s="1762"/>
    </row>
    <row r="1211" spans="1:53" x14ac:dyDescent="0.25">
      <c r="A1211" s="1866">
        <v>2017089</v>
      </c>
      <c r="C1211" s="1782" t="s">
        <v>2396</v>
      </c>
      <c r="D1211" s="1762" t="s">
        <v>317</v>
      </c>
      <c r="E1211" s="1762">
        <v>1</v>
      </c>
      <c r="F1211" s="1762">
        <v>10</v>
      </c>
      <c r="G1211" s="1762">
        <v>6</v>
      </c>
      <c r="H1211" s="1762">
        <v>3</v>
      </c>
      <c r="I1211" s="1783">
        <v>1</v>
      </c>
      <c r="J1211" s="1783">
        <v>1</v>
      </c>
      <c r="L1211" s="1764">
        <v>4076.58</v>
      </c>
      <c r="N1211" s="1764">
        <f t="shared" si="255"/>
        <v>2787.1</v>
      </c>
      <c r="O1211" s="1764">
        <v>2168.89</v>
      </c>
      <c r="P1211" s="1850">
        <f t="shared" si="256"/>
        <v>0.77818879839259447</v>
      </c>
      <c r="Q1211" s="1764">
        <v>618.21</v>
      </c>
      <c r="R1211" s="1850">
        <f t="shared" si="257"/>
        <v>0.22181120160740556</v>
      </c>
      <c r="S1211" s="1807">
        <f t="shared" si="258"/>
        <v>24.728400000000001</v>
      </c>
      <c r="U1211" s="1764">
        <f t="shared" si="259"/>
        <v>0</v>
      </c>
      <c r="V1211" s="1764">
        <f t="shared" si="260"/>
        <v>0</v>
      </c>
      <c r="W1211" s="1764">
        <f t="shared" si="248"/>
        <v>4076.58</v>
      </c>
      <c r="X1211" s="1768">
        <v>4076.58</v>
      </c>
      <c r="Y1211" s="1784">
        <v>617170</v>
      </c>
      <c r="Z1211" s="1770">
        <v>42811</v>
      </c>
      <c r="AA1211" s="1843" t="s">
        <v>104</v>
      </c>
      <c r="AB1211" s="1868"/>
      <c r="AG1211" s="1762"/>
      <c r="AH1211" s="1780"/>
      <c r="AK1211" s="1780"/>
      <c r="AL1211" s="1780"/>
      <c r="AM1211" s="1762"/>
      <c r="AP1211" s="1762"/>
      <c r="AQ1211" s="1762"/>
      <c r="AR1211" s="1780"/>
      <c r="AS1211" s="1780"/>
      <c r="AT1211" s="1780"/>
      <c r="AU1211" s="1780"/>
      <c r="AV1211" s="1780"/>
      <c r="AW1211" s="1762"/>
      <c r="AZ1211" s="1762"/>
      <c r="BA1211" s="1762"/>
    </row>
    <row r="1212" spans="1:53" x14ac:dyDescent="0.25">
      <c r="A1212" s="1866">
        <v>2017090</v>
      </c>
      <c r="C1212" s="1782" t="s">
        <v>2403</v>
      </c>
      <c r="D1212" s="1762" t="s">
        <v>2330</v>
      </c>
      <c r="E1212" s="1762">
        <v>1</v>
      </c>
      <c r="F1212" s="1762">
        <v>1</v>
      </c>
      <c r="G1212" s="1762">
        <v>8</v>
      </c>
      <c r="H1212" s="1762">
        <v>1</v>
      </c>
      <c r="I1212" s="1783">
        <v>1</v>
      </c>
      <c r="J1212" s="1783">
        <v>1</v>
      </c>
      <c r="L1212" s="1764">
        <v>3360.81</v>
      </c>
      <c r="N1212" s="1764">
        <f t="shared" si="255"/>
        <v>2103.0100000000002</v>
      </c>
      <c r="O1212" s="1764">
        <v>1573.32</v>
      </c>
      <c r="P1212" s="1850">
        <f t="shared" si="256"/>
        <v>0.74812768365342996</v>
      </c>
      <c r="Q1212" s="1764">
        <v>529.69000000000005</v>
      </c>
      <c r="R1212" s="1850">
        <f t="shared" si="257"/>
        <v>0.25187231634656992</v>
      </c>
      <c r="S1212" s="1807">
        <f t="shared" si="258"/>
        <v>21.187600000000003</v>
      </c>
      <c r="U1212" s="1764">
        <f t="shared" si="259"/>
        <v>0</v>
      </c>
      <c r="V1212" s="1764">
        <f t="shared" si="260"/>
        <v>0</v>
      </c>
      <c r="W1212" s="1764">
        <f t="shared" si="248"/>
        <v>3360.81</v>
      </c>
      <c r="X1212" s="1768">
        <v>3360.81</v>
      </c>
      <c r="Y1212" s="1784">
        <v>617165</v>
      </c>
      <c r="Z1212" s="1770">
        <v>42811</v>
      </c>
      <c r="AA1212" s="1843" t="s">
        <v>104</v>
      </c>
      <c r="AB1212" s="1868"/>
      <c r="AG1212" s="1762"/>
      <c r="AH1212" s="1780"/>
      <c r="AK1212" s="1780"/>
      <c r="AL1212" s="1780"/>
      <c r="AM1212" s="1762"/>
      <c r="AP1212" s="1762"/>
      <c r="AQ1212" s="1762"/>
      <c r="AR1212" s="1780"/>
      <c r="AS1212" s="1780"/>
      <c r="AT1212" s="1780"/>
      <c r="AU1212" s="1780"/>
      <c r="AV1212" s="1780"/>
      <c r="AW1212" s="1762"/>
      <c r="AZ1212" s="1762"/>
      <c r="BA1212" s="1762"/>
    </row>
    <row r="1213" spans="1:53" x14ac:dyDescent="0.25">
      <c r="A1213" s="1866">
        <v>2017091</v>
      </c>
      <c r="C1213" s="1782" t="s">
        <v>1875</v>
      </c>
      <c r="D1213" s="1762" t="s">
        <v>2348</v>
      </c>
      <c r="E1213" s="1762">
        <v>1</v>
      </c>
      <c r="F1213" s="1762">
        <v>1</v>
      </c>
      <c r="G1213" s="1762">
        <v>0</v>
      </c>
      <c r="H1213" s="1762">
        <v>2</v>
      </c>
      <c r="I1213" s="1783">
        <v>1</v>
      </c>
      <c r="J1213" s="1783">
        <v>1</v>
      </c>
      <c r="L1213" s="1764">
        <v>1098.18</v>
      </c>
      <c r="N1213" s="1764">
        <f t="shared" si="255"/>
        <v>665.63</v>
      </c>
      <c r="O1213" s="1764">
        <v>552.96</v>
      </c>
      <c r="P1213" s="1850">
        <f t="shared" si="256"/>
        <v>0.83073178793023161</v>
      </c>
      <c r="Q1213" s="1764">
        <v>112.67</v>
      </c>
      <c r="R1213" s="1850">
        <f t="shared" si="257"/>
        <v>0.1692682120697685</v>
      </c>
      <c r="S1213" s="1807">
        <f t="shared" si="258"/>
        <v>4.5068000000000001</v>
      </c>
      <c r="U1213" s="1764">
        <f t="shared" si="259"/>
        <v>0</v>
      </c>
      <c r="V1213" s="1764">
        <f t="shared" si="260"/>
        <v>0</v>
      </c>
      <c r="W1213" s="1764">
        <f t="shared" si="248"/>
        <v>1098.18</v>
      </c>
      <c r="X1213" s="1768">
        <v>1098.18</v>
      </c>
      <c r="Y1213" s="1784">
        <v>617138</v>
      </c>
      <c r="Z1213" s="1770">
        <v>42793</v>
      </c>
      <c r="AA1213" s="1843" t="s">
        <v>104</v>
      </c>
      <c r="AB1213" s="1780"/>
      <c r="AC1213" s="1762"/>
      <c r="AE1213" s="1762"/>
      <c r="AF1213" s="1762"/>
      <c r="AG1213" s="1762"/>
      <c r="AH1213" s="1780"/>
      <c r="AK1213" s="1780"/>
      <c r="AL1213" s="1780"/>
      <c r="AM1213" s="1762"/>
      <c r="AP1213" s="1762"/>
      <c r="AQ1213" s="1762"/>
      <c r="AR1213" s="1780"/>
      <c r="AS1213" s="1780"/>
      <c r="AT1213" s="1780"/>
      <c r="AU1213" s="1780"/>
      <c r="AV1213" s="1780"/>
      <c r="AW1213" s="1762"/>
      <c r="AZ1213" s="1762"/>
      <c r="BA1213" s="1762"/>
    </row>
    <row r="1214" spans="1:53" x14ac:dyDescent="0.25">
      <c r="A1214" s="1866">
        <v>2017092</v>
      </c>
      <c r="C1214" s="1782">
        <v>630417</v>
      </c>
      <c r="D1214" s="1762" t="s">
        <v>26</v>
      </c>
      <c r="E1214" s="1762">
        <v>1</v>
      </c>
      <c r="F1214" s="1762">
        <v>9</v>
      </c>
      <c r="G1214" s="1762">
        <v>5</v>
      </c>
      <c r="H1214" s="1762">
        <v>2</v>
      </c>
      <c r="I1214" s="1783">
        <v>1</v>
      </c>
      <c r="J1214" s="1783">
        <v>1</v>
      </c>
      <c r="L1214" s="1764">
        <v>3425.81</v>
      </c>
      <c r="N1214" s="1764">
        <f t="shared" si="255"/>
        <v>2238.9299999999998</v>
      </c>
      <c r="O1214" s="1764">
        <v>1815.53</v>
      </c>
      <c r="P1214" s="1850">
        <f t="shared" si="256"/>
        <v>0.81089180992706344</v>
      </c>
      <c r="Q1214" s="1764">
        <v>423.4</v>
      </c>
      <c r="R1214" s="1850">
        <f t="shared" si="257"/>
        <v>0.18910819007293664</v>
      </c>
      <c r="S1214" s="1807">
        <f t="shared" si="258"/>
        <v>16.936</v>
      </c>
      <c r="U1214" s="1764">
        <f t="shared" si="259"/>
        <v>0</v>
      </c>
      <c r="V1214" s="1764">
        <f t="shared" si="260"/>
        <v>0</v>
      </c>
      <c r="W1214" s="1764">
        <f t="shared" si="248"/>
        <v>3425.81</v>
      </c>
      <c r="X1214" s="1768">
        <v>3425.81</v>
      </c>
      <c r="Y1214" s="1784">
        <v>617081</v>
      </c>
      <c r="Z1214" s="1770">
        <v>42772</v>
      </c>
      <c r="AA1214" s="1843" t="s">
        <v>104</v>
      </c>
      <c r="AB1214" s="1780"/>
      <c r="AC1214" s="1762"/>
      <c r="AE1214" s="1762"/>
      <c r="AF1214" s="1762"/>
      <c r="AG1214" s="1762"/>
      <c r="AH1214" s="1780"/>
      <c r="AK1214" s="1780"/>
      <c r="AL1214" s="1780"/>
      <c r="AM1214" s="1762"/>
      <c r="AP1214" s="1762"/>
      <c r="AQ1214" s="1762"/>
      <c r="AR1214" s="1780"/>
      <c r="AS1214" s="1780"/>
      <c r="AT1214" s="1780"/>
      <c r="AU1214" s="1780"/>
      <c r="AV1214" s="1780"/>
      <c r="AW1214" s="1762"/>
      <c r="AZ1214" s="1762"/>
      <c r="BA1214" s="1762"/>
    </row>
    <row r="1215" spans="1:53" x14ac:dyDescent="0.25">
      <c r="A1215" s="1866">
        <v>2017093</v>
      </c>
      <c r="C1215" s="1782">
        <v>630517</v>
      </c>
      <c r="D1215" s="1762" t="s">
        <v>26</v>
      </c>
      <c r="E1215" s="1762">
        <v>1</v>
      </c>
      <c r="F1215" s="1762">
        <v>9</v>
      </c>
      <c r="G1215" s="1762">
        <v>5</v>
      </c>
      <c r="H1215" s="1762">
        <v>2</v>
      </c>
      <c r="I1215" s="1783">
        <v>1</v>
      </c>
      <c r="J1215" s="1783">
        <v>1</v>
      </c>
      <c r="L1215" s="1764">
        <v>3425.81</v>
      </c>
      <c r="N1215" s="1764">
        <f>O1215+Q1215</f>
        <v>2238.9299999999998</v>
      </c>
      <c r="O1215" s="1764">
        <v>1815.53</v>
      </c>
      <c r="P1215" s="1850">
        <f>IF(N1215&lt;=0,"",O1215/N1215)</f>
        <v>0.81089180992706344</v>
      </c>
      <c r="Q1215" s="1764">
        <v>423.4</v>
      </c>
      <c r="R1215" s="1850">
        <f>IF(N1215&lt;=0,"",Q1215/N1215)</f>
        <v>0.18910819007293664</v>
      </c>
      <c r="S1215" s="1807">
        <f>Q1215/$S$1</f>
        <v>16.936</v>
      </c>
      <c r="U1215" s="1764">
        <f>((1-I1215)*O1215)+((1-J1215)*Q1215)</f>
        <v>0</v>
      </c>
      <c r="V1215" s="1764">
        <f t="shared" si="260"/>
        <v>0</v>
      </c>
      <c r="W1215" s="1764">
        <f t="shared" si="248"/>
        <v>3425.81</v>
      </c>
      <c r="X1215" s="1768">
        <v>3425.81</v>
      </c>
      <c r="Y1215" s="1784">
        <v>617082</v>
      </c>
      <c r="Z1215" s="1770">
        <v>42772</v>
      </c>
      <c r="AA1215" s="1843" t="s">
        <v>104</v>
      </c>
      <c r="AB1215" s="1780"/>
      <c r="AC1215" s="1762"/>
      <c r="AE1215" s="1762"/>
      <c r="AF1215" s="1762"/>
      <c r="AG1215" s="1762"/>
      <c r="AH1215" s="1780"/>
      <c r="AK1215" s="1780"/>
      <c r="AL1215" s="1780"/>
      <c r="AM1215" s="1762"/>
      <c r="AP1215" s="1762"/>
      <c r="AQ1215" s="1762"/>
      <c r="AR1215" s="1780"/>
      <c r="AS1215" s="1780"/>
      <c r="AT1215" s="1780"/>
      <c r="AU1215" s="1780"/>
      <c r="AV1215" s="1780"/>
      <c r="AW1215" s="1762"/>
      <c r="AZ1215" s="1762"/>
      <c r="BA1215" s="1762"/>
    </row>
    <row r="1216" spans="1:53" x14ac:dyDescent="0.25">
      <c r="A1216" s="1866">
        <v>2017094</v>
      </c>
      <c r="C1216" s="1782">
        <v>630617</v>
      </c>
      <c r="D1216" s="1762" t="s">
        <v>26</v>
      </c>
      <c r="E1216" s="1762">
        <v>1</v>
      </c>
      <c r="F1216" s="1762">
        <v>9</v>
      </c>
      <c r="G1216" s="1762">
        <v>5</v>
      </c>
      <c r="H1216" s="1762">
        <v>2</v>
      </c>
      <c r="I1216" s="1783">
        <v>1</v>
      </c>
      <c r="J1216" s="1783">
        <v>1</v>
      </c>
      <c r="L1216" s="1764">
        <v>3425.81</v>
      </c>
      <c r="N1216" s="1764">
        <f>O1216+Q1216</f>
        <v>2238.9299999999998</v>
      </c>
      <c r="O1216" s="1764">
        <v>1815.53</v>
      </c>
      <c r="P1216" s="1850">
        <f>IF(N1216&lt;=0,"",O1216/N1216)</f>
        <v>0.81089180992706344</v>
      </c>
      <c r="Q1216" s="1764">
        <v>423.4</v>
      </c>
      <c r="R1216" s="1850">
        <f>IF(N1216&lt;=0,"",Q1216/N1216)</f>
        <v>0.18910819007293664</v>
      </c>
      <c r="S1216" s="1807">
        <f>Q1216/$S$1</f>
        <v>16.936</v>
      </c>
      <c r="U1216" s="1764">
        <f>((1-I1216)*O1216)+((1-J1216)*Q1216)</f>
        <v>0</v>
      </c>
      <c r="V1216" s="1764">
        <f t="shared" si="260"/>
        <v>0</v>
      </c>
      <c r="W1216" s="1764">
        <f t="shared" ref="W1216:W1279" si="261">X1216+AC1216+AH1216+AM1216+AO1216+AR1216</f>
        <v>3425.81</v>
      </c>
      <c r="X1216" s="1768">
        <v>3425.81</v>
      </c>
      <c r="Y1216" s="1784">
        <v>617083</v>
      </c>
      <c r="Z1216" s="1770">
        <v>42772</v>
      </c>
      <c r="AA1216" s="1843" t="s">
        <v>104</v>
      </c>
      <c r="AB1216" s="1780"/>
      <c r="AC1216" s="1762"/>
      <c r="AE1216" s="1762"/>
      <c r="AF1216" s="1762"/>
      <c r="AG1216" s="1762"/>
      <c r="AH1216" s="1780"/>
      <c r="AK1216" s="1780"/>
      <c r="AL1216" s="1780"/>
      <c r="AM1216" s="1762"/>
      <c r="AP1216" s="1762"/>
      <c r="AQ1216" s="1762"/>
      <c r="AR1216" s="1780"/>
      <c r="AS1216" s="1780"/>
      <c r="AT1216" s="1780"/>
      <c r="AU1216" s="1780"/>
      <c r="AV1216" s="1780"/>
      <c r="AW1216" s="1762"/>
      <c r="AZ1216" s="1762"/>
      <c r="BA1216" s="1762"/>
    </row>
    <row r="1217" spans="1:53" x14ac:dyDescent="0.25">
      <c r="A1217" s="1866">
        <v>2017095</v>
      </c>
      <c r="C1217" s="1782">
        <v>630717</v>
      </c>
      <c r="D1217" s="1762" t="s">
        <v>26</v>
      </c>
      <c r="E1217" s="1762">
        <v>1</v>
      </c>
      <c r="F1217" s="1762">
        <v>9</v>
      </c>
      <c r="G1217" s="1762">
        <v>5</v>
      </c>
      <c r="H1217" s="1762">
        <v>2</v>
      </c>
      <c r="I1217" s="1783">
        <v>1</v>
      </c>
      <c r="J1217" s="1783">
        <v>1</v>
      </c>
      <c r="L1217" s="1764">
        <v>3425.81</v>
      </c>
      <c r="N1217" s="1764">
        <f>O1217+Q1217</f>
        <v>2238.9299999999998</v>
      </c>
      <c r="O1217" s="1764">
        <v>1815.53</v>
      </c>
      <c r="P1217" s="1850">
        <f>IF(N1217&lt;=0,"",O1217/N1217)</f>
        <v>0.81089180992706344</v>
      </c>
      <c r="Q1217" s="1764">
        <v>423.4</v>
      </c>
      <c r="R1217" s="1850">
        <f>IF(N1217&lt;=0,"",Q1217/N1217)</f>
        <v>0.18910819007293664</v>
      </c>
      <c r="S1217" s="1807">
        <f>Q1217/$S$1</f>
        <v>16.936</v>
      </c>
      <c r="U1217" s="1764">
        <f>((1-I1217)*O1217)+((1-J1217)*Q1217)</f>
        <v>0</v>
      </c>
      <c r="V1217" s="1764">
        <f t="shared" si="260"/>
        <v>0</v>
      </c>
      <c r="W1217" s="1764">
        <f t="shared" si="261"/>
        <v>3425.81</v>
      </c>
      <c r="X1217" s="1768">
        <v>3425.81</v>
      </c>
      <c r="Y1217" s="1784">
        <v>617084</v>
      </c>
      <c r="Z1217" s="1770">
        <v>42772</v>
      </c>
      <c r="AA1217" s="1843" t="s">
        <v>104</v>
      </c>
      <c r="AB1217" s="1780"/>
      <c r="AC1217" s="1762"/>
      <c r="AE1217" s="1762"/>
      <c r="AF1217" s="1762"/>
      <c r="AG1217" s="1762"/>
      <c r="AH1217" s="1780"/>
      <c r="AK1217" s="1780"/>
      <c r="AL1217" s="1780"/>
      <c r="AM1217" s="1762"/>
      <c r="AP1217" s="1762"/>
      <c r="AQ1217" s="1762"/>
      <c r="AR1217" s="1780"/>
      <c r="AS1217" s="1780"/>
      <c r="AT1217" s="1780"/>
      <c r="AU1217" s="1780"/>
      <c r="AV1217" s="1780"/>
      <c r="AW1217" s="1762"/>
      <c r="AZ1217" s="1762"/>
      <c r="BA1217" s="1762"/>
    </row>
    <row r="1218" spans="1:53" x14ac:dyDescent="0.25">
      <c r="A1218" s="1893">
        <v>2017096</v>
      </c>
      <c r="C1218" s="1782" t="s">
        <v>2411</v>
      </c>
      <c r="D1218" s="1762" t="s">
        <v>1330</v>
      </c>
      <c r="E1218" s="1762">
        <v>1</v>
      </c>
      <c r="F1218" s="1762">
        <v>4</v>
      </c>
      <c r="G1218" s="1762">
        <v>4</v>
      </c>
      <c r="H1218" s="1762">
        <v>0</v>
      </c>
      <c r="I1218" s="1783">
        <v>1</v>
      </c>
      <c r="J1218" s="1783">
        <v>1</v>
      </c>
      <c r="L1218" s="1764">
        <v>756.8</v>
      </c>
      <c r="N1218" s="1764">
        <f t="shared" si="255"/>
        <v>438.77</v>
      </c>
      <c r="O1218" s="1764">
        <v>289.79000000000002</v>
      </c>
      <c r="P1218" s="1850">
        <f t="shared" si="256"/>
        <v>0.66045992205483517</v>
      </c>
      <c r="Q1218" s="1764">
        <v>148.97999999999999</v>
      </c>
      <c r="R1218" s="1850">
        <f t="shared" si="257"/>
        <v>0.33954007794516489</v>
      </c>
      <c r="S1218" s="1807">
        <f t="shared" si="258"/>
        <v>5.9591999999999992</v>
      </c>
      <c r="U1218" s="1764">
        <f t="shared" si="259"/>
        <v>0</v>
      </c>
      <c r="V1218" s="1764">
        <f t="shared" si="260"/>
        <v>0</v>
      </c>
      <c r="W1218" s="1764">
        <f t="shared" si="261"/>
        <v>756.8</v>
      </c>
      <c r="X1218" s="1768">
        <v>756.8</v>
      </c>
      <c r="Y1218" s="1784">
        <v>617161</v>
      </c>
      <c r="Z1218" s="1770">
        <v>42802</v>
      </c>
      <c r="AA1218" s="1843" t="s">
        <v>104</v>
      </c>
      <c r="AB1218" s="1780"/>
      <c r="AC1218" s="1762"/>
      <c r="AE1218" s="1762"/>
      <c r="AF1218" s="1762"/>
      <c r="AG1218" s="1762"/>
      <c r="AH1218" s="1780"/>
      <c r="AK1218" s="1780"/>
      <c r="AL1218" s="1780"/>
      <c r="AM1218" s="1762"/>
      <c r="AP1218" s="1762"/>
      <c r="AQ1218" s="1762"/>
      <c r="AR1218" s="1780"/>
      <c r="AS1218" s="1780"/>
      <c r="AT1218" s="1780"/>
      <c r="AU1218" s="1780"/>
      <c r="AV1218" s="1780"/>
      <c r="AW1218" s="1762"/>
      <c r="AZ1218" s="1762"/>
      <c r="BA1218" s="1762"/>
    </row>
    <row r="1219" spans="1:53" x14ac:dyDescent="0.25">
      <c r="A1219" s="1893">
        <v>2017097</v>
      </c>
      <c r="C1219" s="1782" t="s">
        <v>2412</v>
      </c>
      <c r="D1219" s="1762" t="s">
        <v>1330</v>
      </c>
      <c r="E1219" s="1762">
        <v>1</v>
      </c>
      <c r="F1219" s="1762">
        <v>3</v>
      </c>
      <c r="G1219" s="1762">
        <v>0</v>
      </c>
      <c r="H1219" s="1762">
        <v>0</v>
      </c>
      <c r="I1219" s="1783">
        <v>1</v>
      </c>
      <c r="J1219" s="1783">
        <v>1</v>
      </c>
      <c r="L1219" s="1764">
        <v>501.95</v>
      </c>
      <c r="N1219" s="1764">
        <f t="shared" si="255"/>
        <v>297.02</v>
      </c>
      <c r="O1219" s="1764">
        <v>235.95</v>
      </c>
      <c r="P1219" s="1850">
        <f t="shared" si="256"/>
        <v>0.79439095010437011</v>
      </c>
      <c r="Q1219" s="1764">
        <v>61.07</v>
      </c>
      <c r="R1219" s="1850">
        <f t="shared" si="257"/>
        <v>0.20560904989562995</v>
      </c>
      <c r="S1219" s="1807">
        <f t="shared" si="258"/>
        <v>2.4428000000000001</v>
      </c>
      <c r="U1219" s="1764">
        <f t="shared" si="259"/>
        <v>0</v>
      </c>
      <c r="V1219" s="1764">
        <f t="shared" si="260"/>
        <v>0</v>
      </c>
      <c r="W1219" s="1764">
        <f t="shared" si="261"/>
        <v>501.95</v>
      </c>
      <c r="X1219" s="1768">
        <v>501.95</v>
      </c>
      <c r="Y1219" s="1784">
        <v>617162</v>
      </c>
      <c r="Z1219" s="1770">
        <v>42802</v>
      </c>
      <c r="AA1219" s="1843" t="s">
        <v>104</v>
      </c>
      <c r="AB1219" s="1780"/>
      <c r="AC1219" s="1762"/>
      <c r="AE1219" s="1762"/>
      <c r="AF1219" s="1762"/>
      <c r="AG1219" s="1762"/>
      <c r="AH1219" s="1780"/>
      <c r="AK1219" s="1780"/>
      <c r="AL1219" s="1780"/>
      <c r="AM1219" s="1762"/>
      <c r="AP1219" s="1762"/>
      <c r="AQ1219" s="1762"/>
      <c r="AR1219" s="1780"/>
      <c r="AS1219" s="1780"/>
      <c r="AT1219" s="1780"/>
      <c r="AU1219" s="1780"/>
      <c r="AV1219" s="1780"/>
      <c r="AW1219" s="1762"/>
      <c r="AZ1219" s="1762"/>
      <c r="BA1219" s="1762"/>
    </row>
    <row r="1220" spans="1:53" x14ac:dyDescent="0.25">
      <c r="A1220" s="1893">
        <v>2017098</v>
      </c>
      <c r="C1220" s="1782" t="s">
        <v>2413</v>
      </c>
      <c r="D1220" s="1762" t="s">
        <v>1330</v>
      </c>
      <c r="E1220" s="1762">
        <v>1</v>
      </c>
      <c r="F1220" s="1762">
        <v>11</v>
      </c>
      <c r="G1220" s="1762">
        <v>5</v>
      </c>
      <c r="H1220" s="1762">
        <v>1</v>
      </c>
      <c r="I1220" s="1783">
        <v>1</v>
      </c>
      <c r="J1220" s="1783">
        <v>1</v>
      </c>
      <c r="L1220" s="1764">
        <v>2381.98</v>
      </c>
      <c r="N1220" s="1764">
        <f t="shared" si="255"/>
        <v>1412.78</v>
      </c>
      <c r="O1220" s="1764">
        <v>1018.3</v>
      </c>
      <c r="P1220" s="1850">
        <f t="shared" si="256"/>
        <v>0.72077747419980465</v>
      </c>
      <c r="Q1220" s="1764">
        <v>394.48</v>
      </c>
      <c r="R1220" s="1850">
        <f t="shared" si="257"/>
        <v>0.27922252580019535</v>
      </c>
      <c r="S1220" s="1807">
        <f t="shared" si="258"/>
        <v>15.779200000000001</v>
      </c>
      <c r="U1220" s="1764">
        <f t="shared" si="259"/>
        <v>0</v>
      </c>
      <c r="V1220" s="1764">
        <f t="shared" si="260"/>
        <v>0</v>
      </c>
      <c r="W1220" s="1764">
        <f t="shared" si="261"/>
        <v>2381.98</v>
      </c>
      <c r="X1220" s="1768">
        <v>2381.98</v>
      </c>
      <c r="Y1220" s="1784">
        <v>617163</v>
      </c>
      <c r="Z1220" s="1770">
        <v>42802</v>
      </c>
      <c r="AA1220" s="1843" t="s">
        <v>104</v>
      </c>
      <c r="AB1220" s="1780"/>
      <c r="AC1220" s="1762"/>
      <c r="AE1220" s="1762"/>
      <c r="AF1220" s="1762"/>
      <c r="AG1220" s="1762"/>
      <c r="AH1220" s="1780"/>
      <c r="AK1220" s="1780"/>
      <c r="AL1220" s="1780"/>
      <c r="AM1220" s="1762"/>
      <c r="AP1220" s="1762"/>
      <c r="AQ1220" s="1762"/>
      <c r="AR1220" s="1780"/>
      <c r="AS1220" s="1780"/>
      <c r="AT1220" s="1780"/>
      <c r="AU1220" s="1780"/>
      <c r="AV1220" s="1780"/>
      <c r="AW1220" s="1762"/>
      <c r="AZ1220" s="1762"/>
      <c r="BA1220" s="1762"/>
    </row>
    <row r="1221" spans="1:53" x14ac:dyDescent="0.25">
      <c r="A1221" s="1893">
        <v>2017099</v>
      </c>
      <c r="C1221" s="1782" t="s">
        <v>2414</v>
      </c>
      <c r="D1221" s="1762" t="s">
        <v>1330</v>
      </c>
      <c r="E1221" s="1762">
        <v>1</v>
      </c>
      <c r="F1221" s="1762">
        <v>10</v>
      </c>
      <c r="G1221" s="1762">
        <v>4</v>
      </c>
      <c r="H1221" s="1762">
        <v>1</v>
      </c>
      <c r="I1221" s="1783">
        <v>1</v>
      </c>
      <c r="J1221" s="1783">
        <v>1</v>
      </c>
      <c r="L1221" s="1764">
        <v>2160.8000000000002</v>
      </c>
      <c r="N1221" s="1764">
        <f t="shared" si="255"/>
        <v>1286.23</v>
      </c>
      <c r="O1221" s="1764">
        <v>928.85</v>
      </c>
      <c r="P1221" s="1850">
        <f t="shared" si="256"/>
        <v>0.72214922681013505</v>
      </c>
      <c r="Q1221" s="1764">
        <v>357.38</v>
      </c>
      <c r="R1221" s="1850">
        <f t="shared" si="257"/>
        <v>0.27785077318986495</v>
      </c>
      <c r="S1221" s="1807">
        <f t="shared" si="258"/>
        <v>14.295199999999999</v>
      </c>
      <c r="U1221" s="1764">
        <f t="shared" si="259"/>
        <v>0</v>
      </c>
      <c r="V1221" s="1764">
        <f t="shared" si="260"/>
        <v>0</v>
      </c>
      <c r="W1221" s="1764">
        <f t="shared" si="261"/>
        <v>2160.8000000000002</v>
      </c>
      <c r="X1221" s="1768">
        <v>2160.8000000000002</v>
      </c>
      <c r="Y1221" s="1784">
        <v>617164</v>
      </c>
      <c r="Z1221" s="1770">
        <v>42802</v>
      </c>
      <c r="AA1221" s="1843" t="s">
        <v>104</v>
      </c>
      <c r="AB1221" s="1780"/>
      <c r="AC1221" s="1762"/>
      <c r="AE1221" s="1762"/>
      <c r="AF1221" s="1762"/>
      <c r="AG1221" s="1762"/>
      <c r="AH1221" s="1780"/>
      <c r="AK1221" s="1780"/>
      <c r="AL1221" s="1780"/>
      <c r="AM1221" s="1762"/>
      <c r="AP1221" s="1762"/>
      <c r="AQ1221" s="1762"/>
      <c r="AR1221" s="1780"/>
      <c r="AS1221" s="1780"/>
      <c r="AT1221" s="1780"/>
      <c r="AU1221" s="1780"/>
      <c r="AV1221" s="1780"/>
      <c r="AW1221" s="1762"/>
      <c r="AZ1221" s="1762"/>
      <c r="BA1221" s="1762"/>
    </row>
    <row r="1222" spans="1:53" x14ac:dyDescent="0.25">
      <c r="A1222" s="1866">
        <v>2017100</v>
      </c>
      <c r="C1222" s="1935" t="s">
        <v>2163</v>
      </c>
      <c r="D1222" s="1936" t="s">
        <v>1330</v>
      </c>
      <c r="E1222" s="1936">
        <v>1</v>
      </c>
      <c r="F1222" s="1936">
        <v>13</v>
      </c>
      <c r="G1222" s="1936">
        <v>10</v>
      </c>
      <c r="H1222" s="1936">
        <v>1</v>
      </c>
      <c r="I1222" s="1937">
        <v>1</v>
      </c>
      <c r="J1222" s="1937">
        <v>1</v>
      </c>
      <c r="K1222" s="1948"/>
      <c r="L1222" s="1938">
        <v>2539.21</v>
      </c>
      <c r="N1222" s="1764">
        <f t="shared" si="255"/>
        <v>1497.94</v>
      </c>
      <c r="O1222" s="1764">
        <v>1013.49</v>
      </c>
      <c r="P1222" s="1850">
        <f t="shared" si="256"/>
        <v>0.67658918247726874</v>
      </c>
      <c r="Q1222" s="1764">
        <v>484.45</v>
      </c>
      <c r="R1222" s="1850">
        <f t="shared" si="257"/>
        <v>0.32341081752273121</v>
      </c>
      <c r="S1222" s="1807">
        <f t="shared" si="258"/>
        <v>19.378</v>
      </c>
      <c r="U1222" s="1764">
        <f t="shared" si="259"/>
        <v>0</v>
      </c>
      <c r="V1222" s="1764">
        <f t="shared" si="260"/>
        <v>0</v>
      </c>
      <c r="W1222" s="1764">
        <f t="shared" si="261"/>
        <v>2539.21</v>
      </c>
      <c r="X1222" s="1768">
        <v>2539.21</v>
      </c>
      <c r="Y1222" s="1784">
        <v>617185</v>
      </c>
      <c r="Z1222" s="1770">
        <v>42811</v>
      </c>
      <c r="AA1222" s="1843" t="s">
        <v>104</v>
      </c>
      <c r="AB1222" s="1780"/>
      <c r="AC1222" s="1762"/>
      <c r="AE1222" s="1762"/>
      <c r="AF1222" s="1762"/>
      <c r="AG1222" s="1762"/>
      <c r="AH1222" s="1780"/>
      <c r="AK1222" s="1780"/>
      <c r="AL1222" s="1780"/>
      <c r="AM1222" s="1762"/>
      <c r="AP1222" s="1762"/>
      <c r="AQ1222" s="1762"/>
      <c r="AR1222" s="1780"/>
      <c r="AS1222" s="1780"/>
      <c r="AT1222" s="1780"/>
      <c r="AU1222" s="1780"/>
      <c r="AV1222" s="1780"/>
      <c r="AW1222" s="1762"/>
      <c r="AZ1222" s="1762"/>
      <c r="BA1222" s="1762"/>
    </row>
    <row r="1223" spans="1:53" x14ac:dyDescent="0.25">
      <c r="A1223" s="1866">
        <v>2017101</v>
      </c>
      <c r="C1223" s="1935" t="s">
        <v>2164</v>
      </c>
      <c r="D1223" s="1936" t="s">
        <v>1330</v>
      </c>
      <c r="E1223" s="1936">
        <v>1</v>
      </c>
      <c r="F1223" s="1936">
        <v>9</v>
      </c>
      <c r="G1223" s="1936">
        <v>6</v>
      </c>
      <c r="H1223" s="1936">
        <v>1</v>
      </c>
      <c r="I1223" s="1937">
        <v>1</v>
      </c>
      <c r="J1223" s="1937">
        <v>1</v>
      </c>
      <c r="K1223" s="1948"/>
      <c r="L1223" s="1938">
        <v>2091.11</v>
      </c>
      <c r="N1223" s="1764">
        <f t="shared" si="255"/>
        <v>1185.4499999999998</v>
      </c>
      <c r="O1223" s="1764">
        <v>817.55</v>
      </c>
      <c r="P1223" s="1850">
        <f t="shared" si="256"/>
        <v>0.68965371799738506</v>
      </c>
      <c r="Q1223" s="1764">
        <v>367.9</v>
      </c>
      <c r="R1223" s="1850">
        <f t="shared" si="257"/>
        <v>0.31034628200261505</v>
      </c>
      <c r="S1223" s="1807">
        <f t="shared" si="258"/>
        <v>14.715999999999999</v>
      </c>
      <c r="U1223" s="1764">
        <f t="shared" si="259"/>
        <v>0</v>
      </c>
      <c r="V1223" s="1764">
        <f t="shared" si="260"/>
        <v>0</v>
      </c>
      <c r="W1223" s="1764">
        <f t="shared" si="261"/>
        <v>2091.11</v>
      </c>
      <c r="X1223" s="1768">
        <v>2091.11</v>
      </c>
      <c r="Y1223" s="1784">
        <v>617186</v>
      </c>
      <c r="Z1223" s="1770">
        <v>42811</v>
      </c>
      <c r="AA1223" s="1843" t="s">
        <v>104</v>
      </c>
      <c r="AB1223" s="1780"/>
      <c r="AC1223" s="1762"/>
      <c r="AE1223" s="1762"/>
      <c r="AF1223" s="1762"/>
      <c r="AG1223" s="1762"/>
      <c r="AH1223" s="1780"/>
      <c r="AK1223" s="1780"/>
      <c r="AL1223" s="1780"/>
      <c r="AM1223" s="1762"/>
      <c r="AP1223" s="1762"/>
      <c r="AQ1223" s="1762"/>
      <c r="AR1223" s="1780"/>
      <c r="AS1223" s="1780"/>
      <c r="AT1223" s="1780"/>
      <c r="AU1223" s="1780"/>
      <c r="AV1223" s="1780"/>
      <c r="AW1223" s="1762"/>
      <c r="AZ1223" s="1762"/>
      <c r="BA1223" s="1762"/>
    </row>
    <row r="1224" spans="1:53" x14ac:dyDescent="0.25">
      <c r="A1224" s="1866">
        <v>2017102</v>
      </c>
      <c r="C1224" s="1782">
        <v>629017</v>
      </c>
      <c r="D1224" s="1762" t="s">
        <v>26</v>
      </c>
      <c r="E1224" s="1762">
        <v>1</v>
      </c>
      <c r="F1224" s="1762">
        <v>10</v>
      </c>
      <c r="G1224" s="1762">
        <v>5</v>
      </c>
      <c r="H1224" s="1762">
        <v>3</v>
      </c>
      <c r="I1224" s="1783">
        <v>1</v>
      </c>
      <c r="J1224" s="1783">
        <v>1</v>
      </c>
      <c r="L1224" s="1764">
        <v>2079.27</v>
      </c>
      <c r="N1224" s="1764">
        <f t="shared" si="255"/>
        <v>1599.07</v>
      </c>
      <c r="O1224" s="1764">
        <v>1177.28</v>
      </c>
      <c r="P1224" s="1850">
        <f t="shared" si="256"/>
        <v>0.73622793248575735</v>
      </c>
      <c r="Q1224" s="1764">
        <v>421.79</v>
      </c>
      <c r="R1224" s="1850">
        <f t="shared" si="257"/>
        <v>0.2637720675142427</v>
      </c>
      <c r="S1224" s="1807">
        <f t="shared" si="258"/>
        <v>16.871600000000001</v>
      </c>
      <c r="U1224" s="1764">
        <f t="shared" si="259"/>
        <v>0</v>
      </c>
      <c r="V1224" s="1764">
        <f t="shared" si="260"/>
        <v>0</v>
      </c>
      <c r="W1224" s="1764">
        <f t="shared" si="261"/>
        <v>2079.27</v>
      </c>
      <c r="X1224" s="1768">
        <v>2079.27</v>
      </c>
      <c r="Y1224" s="1784">
        <v>617100</v>
      </c>
      <c r="Z1224" s="1770">
        <v>42779</v>
      </c>
      <c r="AA1224" s="1843" t="s">
        <v>104</v>
      </c>
      <c r="AB1224" s="1780"/>
      <c r="AC1224" s="1762"/>
      <c r="AE1224" s="1762"/>
      <c r="AF1224" s="1762"/>
      <c r="AG1224" s="1762"/>
      <c r="AH1224" s="1780"/>
      <c r="AK1224" s="1780"/>
      <c r="AL1224" s="1780"/>
      <c r="AM1224" s="1762"/>
      <c r="AP1224" s="1762"/>
      <c r="AQ1224" s="1762"/>
      <c r="AR1224" s="1780"/>
      <c r="AS1224" s="1780"/>
      <c r="AT1224" s="1780"/>
      <c r="AU1224" s="1780"/>
      <c r="AV1224" s="1780"/>
      <c r="AW1224" s="1762"/>
      <c r="AZ1224" s="1762"/>
      <c r="BA1224" s="1762"/>
    </row>
    <row r="1225" spans="1:53" x14ac:dyDescent="0.25">
      <c r="A1225" s="1866">
        <v>2017103</v>
      </c>
      <c r="C1225" s="1782">
        <v>647717</v>
      </c>
      <c r="D1225" s="1762" t="s">
        <v>26</v>
      </c>
      <c r="E1225" s="1762">
        <v>1</v>
      </c>
      <c r="F1225" s="1762">
        <v>8</v>
      </c>
      <c r="G1225" s="1762">
        <v>5</v>
      </c>
      <c r="H1225" s="1762">
        <v>3</v>
      </c>
      <c r="I1225" s="1783">
        <v>1</v>
      </c>
      <c r="J1225" s="1783">
        <v>1</v>
      </c>
      <c r="L1225" s="1764">
        <v>2480.83</v>
      </c>
      <c r="N1225" s="1764">
        <f t="shared" si="255"/>
        <v>1716.88</v>
      </c>
      <c r="O1225" s="1764">
        <v>1289.73</v>
      </c>
      <c r="P1225" s="1850">
        <f t="shared" si="256"/>
        <v>0.75120567541121097</v>
      </c>
      <c r="Q1225" s="1764">
        <v>427.15</v>
      </c>
      <c r="R1225" s="1850">
        <f t="shared" si="257"/>
        <v>0.24879432458878895</v>
      </c>
      <c r="S1225" s="1807">
        <f t="shared" si="258"/>
        <v>17.085999999999999</v>
      </c>
      <c r="U1225" s="1764">
        <f t="shared" si="259"/>
        <v>0</v>
      </c>
      <c r="V1225" s="1764">
        <f t="shared" si="260"/>
        <v>0</v>
      </c>
      <c r="W1225" s="1764">
        <f t="shared" si="261"/>
        <v>2480.83</v>
      </c>
      <c r="X1225" s="1768">
        <v>2480.83</v>
      </c>
      <c r="Y1225" s="1784">
        <v>617101</v>
      </c>
      <c r="Z1225" s="1770">
        <v>42779</v>
      </c>
      <c r="AA1225" s="1843" t="s">
        <v>104</v>
      </c>
      <c r="AB1225" s="1780"/>
      <c r="AC1225" s="1762"/>
      <c r="AE1225" s="1762"/>
      <c r="AF1225" s="1762"/>
      <c r="AG1225" s="1762"/>
      <c r="AH1225" s="1780"/>
      <c r="AK1225" s="1780"/>
      <c r="AL1225" s="1780"/>
      <c r="AM1225" s="1762"/>
      <c r="AP1225" s="1762"/>
      <c r="AQ1225" s="1762"/>
      <c r="AR1225" s="1780"/>
      <c r="AS1225" s="1780"/>
      <c r="AT1225" s="1780"/>
      <c r="AU1225" s="1780"/>
      <c r="AV1225" s="1780"/>
      <c r="AW1225" s="1762"/>
      <c r="AZ1225" s="1762"/>
      <c r="BA1225" s="1762"/>
    </row>
    <row r="1226" spans="1:53" x14ac:dyDescent="0.25">
      <c r="A1226" s="1866">
        <v>2017104</v>
      </c>
      <c r="C1226" s="1782">
        <v>612617</v>
      </c>
      <c r="D1226" s="1762" t="s">
        <v>26</v>
      </c>
      <c r="E1226" s="1762">
        <v>1</v>
      </c>
      <c r="F1226" s="1762">
        <v>8</v>
      </c>
      <c r="G1226" s="1762">
        <v>5</v>
      </c>
      <c r="H1226" s="1762">
        <v>3</v>
      </c>
      <c r="I1226" s="1783">
        <v>1</v>
      </c>
      <c r="J1226" s="1783">
        <v>1</v>
      </c>
      <c r="L1226" s="1764">
        <v>2103.92</v>
      </c>
      <c r="N1226" s="1764">
        <f t="shared" ref="N1226:N1255" si="262">O1226+Q1226</f>
        <v>1570.93</v>
      </c>
      <c r="O1226" s="1764">
        <v>1143.68</v>
      </c>
      <c r="P1226" s="1850">
        <f t="shared" si="256"/>
        <v>0.72802734685823045</v>
      </c>
      <c r="Q1226" s="1764">
        <v>427.25</v>
      </c>
      <c r="R1226" s="1850">
        <f t="shared" si="257"/>
        <v>0.27197265314176949</v>
      </c>
      <c r="S1226" s="1807">
        <f t="shared" si="258"/>
        <v>17.09</v>
      </c>
      <c r="U1226" s="1764">
        <f t="shared" si="259"/>
        <v>0</v>
      </c>
      <c r="V1226" s="1764">
        <f t="shared" si="260"/>
        <v>0</v>
      </c>
      <c r="W1226" s="1764">
        <f t="shared" si="261"/>
        <v>2103.92</v>
      </c>
      <c r="X1226" s="1768">
        <v>2103.92</v>
      </c>
      <c r="Y1226" s="1784">
        <v>617102</v>
      </c>
      <c r="Z1226" s="1770">
        <v>42779</v>
      </c>
      <c r="AA1226" s="1843" t="s">
        <v>104</v>
      </c>
      <c r="AB1226" s="1780"/>
      <c r="AC1226" s="1762"/>
      <c r="AE1226" s="1762"/>
      <c r="AF1226" s="1762"/>
      <c r="AG1226" s="1762"/>
      <c r="AH1226" s="1780"/>
      <c r="AK1226" s="1780"/>
      <c r="AL1226" s="1780"/>
      <c r="AM1226" s="1762"/>
      <c r="AP1226" s="1762"/>
      <c r="AQ1226" s="1762"/>
      <c r="AR1226" s="1780"/>
      <c r="AS1226" s="1780"/>
      <c r="AT1226" s="1780"/>
      <c r="AU1226" s="1780"/>
      <c r="AV1226" s="1780"/>
      <c r="AW1226" s="1762"/>
      <c r="AZ1226" s="1762"/>
      <c r="BA1226" s="1762"/>
    </row>
    <row r="1227" spans="1:53" x14ac:dyDescent="0.25">
      <c r="A1227" s="1866">
        <v>2017105</v>
      </c>
      <c r="B1227" s="1935"/>
      <c r="C1227" s="1935" t="s">
        <v>2420</v>
      </c>
      <c r="D1227" s="1936"/>
      <c r="E1227" s="1936">
        <v>0</v>
      </c>
      <c r="F1227" s="1936">
        <v>0</v>
      </c>
      <c r="G1227" s="1936">
        <v>0</v>
      </c>
      <c r="H1227" s="1936">
        <v>0</v>
      </c>
      <c r="I1227" s="1937">
        <v>1</v>
      </c>
      <c r="J1227" s="1937">
        <v>1</v>
      </c>
      <c r="K1227" s="1948"/>
      <c r="L1227" s="1938">
        <v>61.06</v>
      </c>
      <c r="N1227" s="1764">
        <f t="shared" si="262"/>
        <v>23.03</v>
      </c>
      <c r="O1227" s="1764">
        <v>23.03</v>
      </c>
      <c r="P1227" s="1850">
        <f t="shared" si="256"/>
        <v>1</v>
      </c>
      <c r="Q1227" s="1764">
        <v>0</v>
      </c>
      <c r="R1227" s="1850">
        <f t="shared" si="257"/>
        <v>0</v>
      </c>
      <c r="S1227" s="1807">
        <f t="shared" si="258"/>
        <v>0</v>
      </c>
      <c r="U1227" s="1764">
        <f t="shared" si="259"/>
        <v>0</v>
      </c>
      <c r="V1227" s="1764">
        <f t="shared" si="260"/>
        <v>0</v>
      </c>
      <c r="W1227" s="1764">
        <f t="shared" si="261"/>
        <v>61.06</v>
      </c>
      <c r="X1227" s="1768">
        <v>61.06</v>
      </c>
      <c r="Y1227" s="1784">
        <v>617128</v>
      </c>
      <c r="Z1227" s="1770">
        <v>42793</v>
      </c>
      <c r="AA1227" s="1843" t="s">
        <v>104</v>
      </c>
      <c r="AB1227" s="1780"/>
      <c r="AC1227" s="1762"/>
      <c r="AE1227" s="1762"/>
      <c r="AF1227" s="1762"/>
      <c r="AG1227" s="1762"/>
      <c r="AH1227" s="1780"/>
      <c r="AK1227" s="1780"/>
      <c r="AL1227" s="1780"/>
      <c r="AM1227" s="1762"/>
      <c r="AP1227" s="1762"/>
      <c r="AQ1227" s="1762"/>
      <c r="AR1227" s="1780"/>
      <c r="AS1227" s="1780"/>
      <c r="AT1227" s="1780"/>
      <c r="AU1227" s="1780"/>
      <c r="AV1227" s="1780"/>
      <c r="AW1227" s="1762"/>
      <c r="AZ1227" s="1762"/>
      <c r="BA1227" s="1762"/>
    </row>
    <row r="1228" spans="1:53" x14ac:dyDescent="0.25">
      <c r="A1228" s="1866">
        <v>2017106</v>
      </c>
      <c r="C1228" s="1782">
        <v>611017</v>
      </c>
      <c r="D1228" s="1762" t="s">
        <v>26</v>
      </c>
      <c r="E1228" s="1762">
        <v>1</v>
      </c>
      <c r="F1228" s="1762">
        <v>8</v>
      </c>
      <c r="G1228" s="1762">
        <v>5</v>
      </c>
      <c r="H1228" s="1762">
        <v>3</v>
      </c>
      <c r="I1228" s="1783">
        <v>1</v>
      </c>
      <c r="J1228" s="1783">
        <v>1</v>
      </c>
      <c r="L1228" s="1764">
        <v>2103.92</v>
      </c>
      <c r="N1228" s="1764">
        <f t="shared" si="262"/>
        <v>1557.67</v>
      </c>
      <c r="O1228" s="1764">
        <v>1130.52</v>
      </c>
      <c r="P1228" s="1850">
        <f t="shared" si="256"/>
        <v>0.72577631975964096</v>
      </c>
      <c r="Q1228" s="1764">
        <v>427.15</v>
      </c>
      <c r="R1228" s="1850">
        <f t="shared" si="257"/>
        <v>0.27422368024035898</v>
      </c>
      <c r="S1228" s="1807">
        <f t="shared" si="258"/>
        <v>17.085999999999999</v>
      </c>
      <c r="U1228" s="1764">
        <f t="shared" si="259"/>
        <v>0</v>
      </c>
      <c r="V1228" s="1764">
        <f t="shared" si="260"/>
        <v>0</v>
      </c>
      <c r="W1228" s="1764">
        <f t="shared" si="261"/>
        <v>2103.92</v>
      </c>
      <c r="X1228" s="1768">
        <v>2103.92</v>
      </c>
      <c r="Y1228" s="1784">
        <v>617103</v>
      </c>
      <c r="Z1228" s="1770">
        <v>42779</v>
      </c>
      <c r="AA1228" s="1843" t="s">
        <v>104</v>
      </c>
      <c r="AB1228" s="1780"/>
      <c r="AC1228" s="1762"/>
      <c r="AE1228" s="1762"/>
      <c r="AF1228" s="1762"/>
      <c r="AG1228" s="1762"/>
      <c r="AH1228" s="1780"/>
      <c r="AK1228" s="1780"/>
      <c r="AL1228" s="1780"/>
      <c r="AM1228" s="1762"/>
      <c r="AP1228" s="1762"/>
      <c r="AQ1228" s="1762"/>
      <c r="AR1228" s="1780"/>
      <c r="AS1228" s="1780"/>
      <c r="AT1228" s="1780"/>
      <c r="AU1228" s="1780"/>
      <c r="AV1228" s="1780"/>
      <c r="AW1228" s="1762"/>
      <c r="AZ1228" s="1762"/>
      <c r="BA1228" s="1762"/>
    </row>
    <row r="1229" spans="1:53" x14ac:dyDescent="0.25">
      <c r="A1229" s="1866">
        <v>2017107</v>
      </c>
      <c r="C1229" s="1782" t="s">
        <v>2424</v>
      </c>
      <c r="D1229" s="1762" t="s">
        <v>26</v>
      </c>
      <c r="E1229" s="1762">
        <v>0</v>
      </c>
      <c r="F1229" s="1762">
        <v>1</v>
      </c>
      <c r="G1229" s="1762">
        <v>1</v>
      </c>
      <c r="H1229" s="1762">
        <v>0</v>
      </c>
      <c r="I1229" s="1783">
        <v>1</v>
      </c>
      <c r="J1229" s="1783">
        <v>1</v>
      </c>
      <c r="L1229" s="1764">
        <v>415</v>
      </c>
      <c r="N1229" s="1764">
        <f t="shared" si="262"/>
        <v>243.58999999999997</v>
      </c>
      <c r="O1229" s="1764">
        <v>182.45</v>
      </c>
      <c r="P1229" s="1850">
        <f t="shared" si="256"/>
        <v>0.74900447473213194</v>
      </c>
      <c r="Q1229" s="1764">
        <v>61.14</v>
      </c>
      <c r="R1229" s="1850">
        <f t="shared" si="257"/>
        <v>0.25099552526786817</v>
      </c>
      <c r="S1229" s="1807">
        <f t="shared" si="258"/>
        <v>2.4456000000000002</v>
      </c>
      <c r="U1229" s="1764">
        <f t="shared" si="259"/>
        <v>0</v>
      </c>
      <c r="V1229" s="1764">
        <f t="shared" si="260"/>
        <v>0</v>
      </c>
      <c r="W1229" s="1764">
        <f t="shared" si="261"/>
        <v>415</v>
      </c>
      <c r="X1229" s="1768">
        <v>415</v>
      </c>
      <c r="Y1229" s="1784">
        <v>617128</v>
      </c>
      <c r="Z1229" s="1770">
        <v>42793</v>
      </c>
      <c r="AA1229" s="1843" t="s">
        <v>104</v>
      </c>
      <c r="AB1229" s="1780"/>
      <c r="AC1229" s="1762"/>
      <c r="AE1229" s="1762"/>
      <c r="AF1229" s="1762"/>
      <c r="AG1229" s="1762"/>
      <c r="AH1229" s="1780"/>
      <c r="AK1229" s="1780"/>
      <c r="AL1229" s="1780"/>
      <c r="AM1229" s="1762"/>
      <c r="AP1229" s="1762"/>
      <c r="AQ1229" s="1762"/>
      <c r="AR1229" s="1780"/>
      <c r="AS1229" s="1780"/>
      <c r="AT1229" s="1780"/>
      <c r="AU1229" s="1780"/>
      <c r="AV1229" s="1780"/>
      <c r="AW1229" s="1762"/>
      <c r="AZ1229" s="1762"/>
      <c r="BA1229" s="1762"/>
    </row>
    <row r="1230" spans="1:53" x14ac:dyDescent="0.25">
      <c r="A1230" s="1866">
        <v>2017108</v>
      </c>
      <c r="C1230" s="1782">
        <v>632817</v>
      </c>
      <c r="D1230" s="1762" t="s">
        <v>26</v>
      </c>
      <c r="E1230" s="1762">
        <v>1</v>
      </c>
      <c r="F1230" s="1762">
        <v>6</v>
      </c>
      <c r="G1230" s="1762">
        <v>5</v>
      </c>
      <c r="H1230" s="1762">
        <v>2</v>
      </c>
      <c r="I1230" s="1783">
        <v>1</v>
      </c>
      <c r="J1230" s="1783">
        <v>1</v>
      </c>
      <c r="L1230" s="1764">
        <v>1567.4</v>
      </c>
      <c r="N1230" s="1764">
        <f t="shared" si="262"/>
        <v>1066.8200000000002</v>
      </c>
      <c r="O1230" s="1764">
        <v>753.7</v>
      </c>
      <c r="P1230" s="1850">
        <f t="shared" ref="P1230:P1260" si="263">IF(N1230&lt;=0,"",O1230/N1230)</f>
        <v>0.70649219174743627</v>
      </c>
      <c r="Q1230" s="1764">
        <v>313.12</v>
      </c>
      <c r="R1230" s="1850">
        <f t="shared" ref="R1230:R1260" si="264">IF(N1230&lt;=0,"",Q1230/N1230)</f>
        <v>0.29350780825256367</v>
      </c>
      <c r="S1230" s="1807">
        <f t="shared" ref="S1230:S1260" si="265">Q1230/$S$1</f>
        <v>12.524800000000001</v>
      </c>
      <c r="U1230" s="1764">
        <f t="shared" ref="U1230:U1260" si="266">((1-I1230)*O1230)+((1-J1230)*Q1230)</f>
        <v>0</v>
      </c>
      <c r="V1230" s="1764">
        <f t="shared" ref="V1230:V1260" si="267">L1230-W1230</f>
        <v>0</v>
      </c>
      <c r="W1230" s="1764">
        <f t="shared" si="261"/>
        <v>1567.4</v>
      </c>
      <c r="X1230" s="1768">
        <v>1567.4</v>
      </c>
      <c r="Y1230" s="1784">
        <v>617104</v>
      </c>
      <c r="Z1230" s="1770">
        <v>42779</v>
      </c>
      <c r="AA1230" s="1843" t="s">
        <v>104</v>
      </c>
      <c r="AB1230" s="1780"/>
      <c r="AC1230" s="1762"/>
      <c r="AE1230" s="1762"/>
      <c r="AF1230" s="1762"/>
      <c r="AG1230" s="1762"/>
      <c r="AH1230" s="1780"/>
      <c r="AK1230" s="1780"/>
      <c r="AL1230" s="1780"/>
      <c r="AM1230" s="1762"/>
      <c r="AP1230" s="1762"/>
      <c r="AQ1230" s="1762"/>
      <c r="AR1230" s="1780"/>
      <c r="AS1230" s="1780"/>
      <c r="AT1230" s="1780"/>
      <c r="AU1230" s="1780"/>
      <c r="AV1230" s="1780"/>
      <c r="AW1230" s="1762"/>
      <c r="AZ1230" s="1762"/>
      <c r="BA1230" s="1762"/>
    </row>
    <row r="1231" spans="1:53" x14ac:dyDescent="0.25">
      <c r="A1231" s="1866">
        <v>2017109</v>
      </c>
      <c r="C1231" s="1782" t="s">
        <v>2425</v>
      </c>
      <c r="D1231" s="1762" t="s">
        <v>26</v>
      </c>
      <c r="E1231" s="1762">
        <v>1</v>
      </c>
      <c r="F1231" s="1762">
        <v>2</v>
      </c>
      <c r="G1231" s="1762">
        <v>0</v>
      </c>
      <c r="H1231" s="1762">
        <v>0</v>
      </c>
      <c r="I1231" s="1783">
        <v>1</v>
      </c>
      <c r="J1231" s="1783">
        <v>1</v>
      </c>
      <c r="L1231" s="1764">
        <v>723.29</v>
      </c>
      <c r="N1231" s="1764">
        <f t="shared" si="262"/>
        <v>481.33</v>
      </c>
      <c r="O1231" s="1764">
        <v>334.52</v>
      </c>
      <c r="P1231" s="1850">
        <f t="shared" si="263"/>
        <v>0.69499096254129178</v>
      </c>
      <c r="Q1231" s="1764">
        <v>146.81</v>
      </c>
      <c r="R1231" s="1850">
        <f t="shared" si="264"/>
        <v>0.30500903745870817</v>
      </c>
      <c r="S1231" s="1807">
        <f t="shared" si="265"/>
        <v>5.8723999999999998</v>
      </c>
      <c r="U1231" s="1764">
        <f t="shared" si="266"/>
        <v>0</v>
      </c>
      <c r="V1231" s="1764">
        <f t="shared" si="267"/>
        <v>0</v>
      </c>
      <c r="W1231" s="1764">
        <f t="shared" si="261"/>
        <v>723.29</v>
      </c>
      <c r="X1231" s="1768">
        <v>723.29</v>
      </c>
      <c r="Y1231" s="1784">
        <v>617105</v>
      </c>
      <c r="Z1231" s="1770">
        <v>42779</v>
      </c>
      <c r="AA1231" s="1843" t="s">
        <v>104</v>
      </c>
      <c r="AB1231" s="1780"/>
      <c r="AC1231" s="1762"/>
      <c r="AE1231" s="1762"/>
      <c r="AF1231" s="1762"/>
      <c r="AG1231" s="1762"/>
      <c r="AH1231" s="1780"/>
      <c r="AK1231" s="1780"/>
      <c r="AL1231" s="1780"/>
      <c r="AM1231" s="1762"/>
      <c r="AP1231" s="1762"/>
      <c r="AQ1231" s="1762"/>
      <c r="AR1231" s="1780"/>
      <c r="AS1231" s="1780"/>
      <c r="AT1231" s="1780"/>
      <c r="AU1231" s="1780"/>
      <c r="AV1231" s="1780"/>
      <c r="AW1231" s="1762"/>
      <c r="AZ1231" s="1762"/>
      <c r="BA1231" s="1762"/>
    </row>
    <row r="1232" spans="1:53" x14ac:dyDescent="0.25">
      <c r="A1232" s="1866">
        <v>2017110</v>
      </c>
      <c r="C1232" s="1782" t="s">
        <v>2436</v>
      </c>
      <c r="D1232" s="1762" t="s">
        <v>26</v>
      </c>
      <c r="E1232" s="1762">
        <v>0</v>
      </c>
      <c r="F1232" s="1762">
        <v>0</v>
      </c>
      <c r="G1232" s="1762">
        <v>0</v>
      </c>
      <c r="H1232" s="1762">
        <v>0</v>
      </c>
      <c r="I1232" s="1783">
        <v>1</v>
      </c>
      <c r="J1232" s="1783">
        <v>1</v>
      </c>
      <c r="L1232" s="1764">
        <v>65.58</v>
      </c>
      <c r="N1232" s="1764">
        <f t="shared" si="262"/>
        <v>25.29</v>
      </c>
      <c r="O1232" s="1764">
        <v>25.29</v>
      </c>
      <c r="P1232" s="1850">
        <f t="shared" si="263"/>
        <v>1</v>
      </c>
      <c r="Q1232" s="1764">
        <v>0</v>
      </c>
      <c r="R1232" s="1850">
        <f t="shared" si="264"/>
        <v>0</v>
      </c>
      <c r="S1232" s="1807">
        <f t="shared" si="265"/>
        <v>0</v>
      </c>
      <c r="U1232" s="1764">
        <f t="shared" si="266"/>
        <v>0</v>
      </c>
      <c r="V1232" s="1764">
        <f t="shared" si="267"/>
        <v>0</v>
      </c>
      <c r="W1232" s="1764">
        <f t="shared" si="261"/>
        <v>65.58</v>
      </c>
      <c r="X1232" s="1768">
        <v>65.58</v>
      </c>
      <c r="Y1232" s="1784">
        <v>617128</v>
      </c>
      <c r="Z1232" s="1770">
        <v>42793</v>
      </c>
      <c r="AA1232" s="1843" t="s">
        <v>104</v>
      </c>
      <c r="AB1232" s="1780"/>
      <c r="AC1232" s="1762"/>
      <c r="AE1232" s="1762"/>
      <c r="AF1232" s="1762"/>
      <c r="AG1232" s="1762"/>
      <c r="AH1232" s="1780"/>
      <c r="AK1232" s="1780"/>
      <c r="AL1232" s="1780"/>
      <c r="AM1232" s="1762"/>
      <c r="AP1232" s="1762"/>
      <c r="AQ1232" s="1762"/>
      <c r="AR1232" s="1780"/>
      <c r="AS1232" s="1780"/>
      <c r="AT1232" s="1780"/>
      <c r="AU1232" s="1780"/>
      <c r="AV1232" s="1780"/>
      <c r="AW1232" s="1762"/>
      <c r="AZ1232" s="1762"/>
      <c r="BA1232" s="1762"/>
    </row>
    <row r="1233" spans="1:53" x14ac:dyDescent="0.25">
      <c r="A1233" s="1866">
        <v>2017111</v>
      </c>
      <c r="C1233" s="1782" t="s">
        <v>2437</v>
      </c>
      <c r="D1233" s="1762" t="s">
        <v>26</v>
      </c>
      <c r="E1233" s="1762">
        <v>0</v>
      </c>
      <c r="F1233" s="1762">
        <v>0</v>
      </c>
      <c r="G1233" s="1762">
        <v>0</v>
      </c>
      <c r="H1233" s="1762">
        <v>0</v>
      </c>
      <c r="I1233" s="1783">
        <v>1</v>
      </c>
      <c r="J1233" s="1783">
        <v>1</v>
      </c>
      <c r="L1233" s="1764">
        <v>100.8</v>
      </c>
      <c r="N1233" s="1764">
        <f t="shared" si="262"/>
        <v>42.9</v>
      </c>
      <c r="O1233" s="1764">
        <v>42.9</v>
      </c>
      <c r="P1233" s="1850">
        <f t="shared" si="263"/>
        <v>1</v>
      </c>
      <c r="Q1233" s="1764">
        <v>0</v>
      </c>
      <c r="R1233" s="1850">
        <f t="shared" si="264"/>
        <v>0</v>
      </c>
      <c r="S1233" s="1807">
        <f t="shared" si="265"/>
        <v>0</v>
      </c>
      <c r="U1233" s="1764">
        <f t="shared" si="266"/>
        <v>0</v>
      </c>
      <c r="V1233" s="1764">
        <f t="shared" si="267"/>
        <v>0</v>
      </c>
      <c r="W1233" s="1764">
        <f t="shared" si="261"/>
        <v>100.8</v>
      </c>
      <c r="X1233" s="1768">
        <v>100.8</v>
      </c>
      <c r="Y1233" s="1784">
        <v>617237</v>
      </c>
      <c r="Z1233" s="1770">
        <v>42828</v>
      </c>
      <c r="AA1233" s="1843" t="s">
        <v>104</v>
      </c>
      <c r="AB1233" s="1780"/>
      <c r="AC1233" s="1762"/>
      <c r="AE1233" s="1762"/>
      <c r="AF1233" s="1762"/>
      <c r="AG1233" s="1762"/>
      <c r="AH1233" s="1780"/>
      <c r="AK1233" s="1780"/>
      <c r="AL1233" s="1780"/>
      <c r="AM1233" s="1762"/>
      <c r="AP1233" s="1762"/>
      <c r="AQ1233" s="1762"/>
      <c r="AR1233" s="1780"/>
      <c r="AS1233" s="1780"/>
      <c r="AT1233" s="1780"/>
      <c r="AU1233" s="1780"/>
      <c r="AV1233" s="1780"/>
      <c r="AW1233" s="1762"/>
      <c r="AZ1233" s="1762"/>
      <c r="BA1233" s="1762"/>
    </row>
    <row r="1234" spans="1:53" x14ac:dyDescent="0.25">
      <c r="A1234" s="1866">
        <v>2017112</v>
      </c>
      <c r="C1234" s="1782" t="s">
        <v>2466</v>
      </c>
      <c r="D1234" s="1762" t="s">
        <v>26</v>
      </c>
      <c r="E1234" s="1762">
        <v>0</v>
      </c>
      <c r="F1234" s="1762">
        <v>2</v>
      </c>
      <c r="G1234" s="1762">
        <v>1</v>
      </c>
      <c r="H1234" s="1762">
        <v>0</v>
      </c>
      <c r="I1234" s="1783">
        <v>1</v>
      </c>
      <c r="J1234" s="1783">
        <v>1</v>
      </c>
      <c r="L1234" s="1764">
        <v>531</v>
      </c>
      <c r="N1234" s="1764">
        <f t="shared" si="262"/>
        <v>354.78</v>
      </c>
      <c r="O1234" s="1764">
        <v>288.08999999999997</v>
      </c>
      <c r="P1234" s="1850">
        <f t="shared" si="263"/>
        <v>0.81202435312024357</v>
      </c>
      <c r="Q1234" s="1764">
        <v>66.69</v>
      </c>
      <c r="R1234" s="1850">
        <f t="shared" si="264"/>
        <v>0.18797564687975649</v>
      </c>
      <c r="S1234" s="1807">
        <f t="shared" si="265"/>
        <v>2.6675999999999997</v>
      </c>
      <c r="U1234" s="1764">
        <f t="shared" si="266"/>
        <v>0</v>
      </c>
      <c r="V1234" s="1764">
        <f t="shared" si="267"/>
        <v>0</v>
      </c>
      <c r="W1234" s="1764">
        <f t="shared" si="261"/>
        <v>531</v>
      </c>
      <c r="X1234" s="1768">
        <v>531</v>
      </c>
      <c r="Y1234" s="1784">
        <v>617128</v>
      </c>
      <c r="Z1234" s="1770">
        <v>42793</v>
      </c>
      <c r="AA1234" s="1843" t="s">
        <v>104</v>
      </c>
      <c r="AB1234" s="1780"/>
      <c r="AC1234" s="1762"/>
      <c r="AE1234" s="1762"/>
      <c r="AF1234" s="1762"/>
      <c r="AG1234" s="1762"/>
      <c r="AH1234" s="1780"/>
      <c r="AK1234" s="1780"/>
      <c r="AL1234" s="1780"/>
      <c r="AM1234" s="1762"/>
      <c r="AP1234" s="1762"/>
      <c r="AQ1234" s="1762"/>
      <c r="AR1234" s="1780"/>
      <c r="AS1234" s="1780"/>
      <c r="AT1234" s="1780"/>
      <c r="AU1234" s="1780"/>
      <c r="AV1234" s="1780"/>
      <c r="AW1234" s="1762"/>
      <c r="AZ1234" s="1762"/>
      <c r="BA1234" s="1762"/>
    </row>
    <row r="1235" spans="1:53" x14ac:dyDescent="0.25">
      <c r="A1235" s="1866">
        <v>2017113</v>
      </c>
      <c r="C1235" s="1782" t="s">
        <v>2440</v>
      </c>
      <c r="D1235" s="1762" t="s">
        <v>26</v>
      </c>
      <c r="E1235" s="1762">
        <v>0</v>
      </c>
      <c r="F1235" s="1762">
        <v>0</v>
      </c>
      <c r="G1235" s="1762">
        <v>0</v>
      </c>
      <c r="H1235" s="1762">
        <v>0</v>
      </c>
      <c r="I1235" s="1783">
        <v>1</v>
      </c>
      <c r="J1235" s="1783">
        <v>1</v>
      </c>
      <c r="L1235" s="1764">
        <v>180</v>
      </c>
      <c r="N1235" s="1764">
        <v>60</v>
      </c>
      <c r="O1235" s="1764">
        <v>0</v>
      </c>
      <c r="P1235" s="1850">
        <f t="shared" si="263"/>
        <v>0</v>
      </c>
      <c r="Q1235" s="1764">
        <v>15</v>
      </c>
      <c r="R1235" s="1850">
        <f t="shared" si="264"/>
        <v>0.25</v>
      </c>
      <c r="S1235" s="1807">
        <f t="shared" si="265"/>
        <v>0.6</v>
      </c>
      <c r="U1235" s="1764">
        <f t="shared" si="266"/>
        <v>0</v>
      </c>
      <c r="V1235" s="1764">
        <f t="shared" si="267"/>
        <v>0</v>
      </c>
      <c r="W1235" s="1764">
        <f t="shared" si="261"/>
        <v>180</v>
      </c>
      <c r="X1235" s="1768">
        <v>180</v>
      </c>
      <c r="Y1235" s="1784">
        <v>617128</v>
      </c>
      <c r="Z1235" s="1770">
        <v>42793</v>
      </c>
      <c r="AA1235" s="1843" t="s">
        <v>104</v>
      </c>
      <c r="AB1235" s="1780"/>
      <c r="AC1235" s="1762"/>
      <c r="AE1235" s="1762"/>
      <c r="AF1235" s="1762"/>
      <c r="AG1235" s="1762"/>
      <c r="AH1235" s="1780"/>
      <c r="AK1235" s="1780"/>
      <c r="AL1235" s="1780"/>
      <c r="AM1235" s="1762"/>
      <c r="AP1235" s="1762"/>
      <c r="AQ1235" s="1762"/>
      <c r="AR1235" s="1780"/>
      <c r="AS1235" s="1780"/>
      <c r="AT1235" s="1780"/>
      <c r="AU1235" s="1780"/>
      <c r="AV1235" s="1780"/>
      <c r="AW1235" s="1762"/>
      <c r="AZ1235" s="1762"/>
      <c r="BA1235" s="1762"/>
    </row>
    <row r="1236" spans="1:53" x14ac:dyDescent="0.25">
      <c r="A1236" s="1866">
        <v>2017114</v>
      </c>
      <c r="C1236" s="1782" t="s">
        <v>2445</v>
      </c>
      <c r="D1236" s="1762" t="s">
        <v>26</v>
      </c>
      <c r="E1236" s="1762">
        <v>0</v>
      </c>
      <c r="F1236" s="1762">
        <v>0</v>
      </c>
      <c r="G1236" s="1762">
        <v>0</v>
      </c>
      <c r="H1236" s="1762">
        <v>0</v>
      </c>
      <c r="I1236" s="1783">
        <v>1</v>
      </c>
      <c r="J1236" s="1783">
        <v>1</v>
      </c>
      <c r="L1236" s="1764">
        <v>128.36000000000001</v>
      </c>
      <c r="N1236" s="1764">
        <f t="shared" si="262"/>
        <v>56.68</v>
      </c>
      <c r="O1236" s="1764">
        <v>56.68</v>
      </c>
      <c r="P1236" s="1850">
        <f t="shared" si="263"/>
        <v>1</v>
      </c>
      <c r="Q1236" s="1764">
        <v>0</v>
      </c>
      <c r="R1236" s="1850">
        <f t="shared" si="264"/>
        <v>0</v>
      </c>
      <c r="S1236" s="1807">
        <f t="shared" si="265"/>
        <v>0</v>
      </c>
      <c r="U1236" s="1764">
        <f t="shared" si="266"/>
        <v>0</v>
      </c>
      <c r="V1236" s="1764">
        <f t="shared" si="267"/>
        <v>0</v>
      </c>
      <c r="W1236" s="1764">
        <f t="shared" si="261"/>
        <v>128.36000000000001</v>
      </c>
      <c r="X1236" s="1768">
        <v>128.36000000000001</v>
      </c>
      <c r="Y1236" s="1784">
        <v>617237</v>
      </c>
      <c r="Z1236" s="1770">
        <v>42828</v>
      </c>
      <c r="AA1236" s="1843" t="s">
        <v>104</v>
      </c>
      <c r="AB1236" s="1780"/>
      <c r="AC1236" s="1762"/>
      <c r="AE1236" s="1762"/>
      <c r="AF1236" s="1762"/>
      <c r="AG1236" s="1762"/>
      <c r="AH1236" s="1780"/>
      <c r="AK1236" s="1780"/>
      <c r="AL1236" s="1780"/>
      <c r="AM1236" s="1762"/>
      <c r="AP1236" s="1762"/>
      <c r="AQ1236" s="1762"/>
      <c r="AR1236" s="1780"/>
      <c r="AS1236" s="1780"/>
      <c r="AT1236" s="1780"/>
      <c r="AU1236" s="1780"/>
      <c r="AV1236" s="1780"/>
      <c r="AW1236" s="1762"/>
      <c r="AZ1236" s="1762"/>
      <c r="BA1236" s="1762"/>
    </row>
    <row r="1237" spans="1:53" x14ac:dyDescent="0.25">
      <c r="A1237" s="1866">
        <v>2017115</v>
      </c>
      <c r="C1237" s="1782" t="s">
        <v>2398</v>
      </c>
      <c r="D1237" s="1762" t="s">
        <v>2399</v>
      </c>
      <c r="E1237" s="1762">
        <v>1</v>
      </c>
      <c r="F1237" s="1762">
        <v>9</v>
      </c>
      <c r="G1237" s="1762">
        <v>2</v>
      </c>
      <c r="H1237" s="1762">
        <v>4</v>
      </c>
      <c r="I1237" s="1783">
        <v>1</v>
      </c>
      <c r="J1237" s="1783">
        <v>1</v>
      </c>
      <c r="L1237" s="1764">
        <v>4787.82</v>
      </c>
      <c r="N1237" s="1764">
        <f t="shared" si="262"/>
        <v>3308.13</v>
      </c>
      <c r="O1237" s="1764">
        <v>2759.57</v>
      </c>
      <c r="P1237" s="1850">
        <f t="shared" si="263"/>
        <v>0.83417822153301113</v>
      </c>
      <c r="Q1237" s="1764">
        <v>548.55999999999995</v>
      </c>
      <c r="R1237" s="1850">
        <f t="shared" si="264"/>
        <v>0.16582177846698887</v>
      </c>
      <c r="S1237" s="1807">
        <f t="shared" si="265"/>
        <v>21.942399999999999</v>
      </c>
      <c r="U1237" s="1764">
        <f t="shared" si="266"/>
        <v>0</v>
      </c>
      <c r="V1237" s="1764">
        <f t="shared" si="267"/>
        <v>0</v>
      </c>
      <c r="W1237" s="1764">
        <f t="shared" si="261"/>
        <v>4787.82</v>
      </c>
      <c r="X1237" s="1768">
        <v>4787.82</v>
      </c>
      <c r="Y1237" s="1784">
        <v>617183</v>
      </c>
      <c r="Z1237" s="1770">
        <v>42811</v>
      </c>
      <c r="AA1237" s="1843" t="s">
        <v>104</v>
      </c>
      <c r="AB1237" s="1780"/>
      <c r="AC1237" s="1762"/>
      <c r="AE1237" s="1762"/>
      <c r="AF1237" s="1762"/>
      <c r="AG1237" s="1762"/>
      <c r="AH1237" s="1780"/>
      <c r="AK1237" s="1780"/>
      <c r="AL1237" s="1780"/>
      <c r="AM1237" s="1762"/>
      <c r="AP1237" s="1762"/>
      <c r="AQ1237" s="1762"/>
      <c r="AR1237" s="1780"/>
      <c r="AS1237" s="1780"/>
      <c r="AT1237" s="1780"/>
      <c r="AU1237" s="1780"/>
      <c r="AV1237" s="1780"/>
      <c r="AW1237" s="1762"/>
      <c r="AZ1237" s="1762"/>
      <c r="BA1237" s="1762"/>
    </row>
    <row r="1238" spans="1:53" x14ac:dyDescent="0.25">
      <c r="A1238" s="1866">
        <v>2017116</v>
      </c>
      <c r="C1238" s="1782" t="s">
        <v>2400</v>
      </c>
      <c r="D1238" s="1762" t="s">
        <v>2399</v>
      </c>
      <c r="E1238" s="1762">
        <v>1</v>
      </c>
      <c r="F1238" s="1762">
        <v>5</v>
      </c>
      <c r="G1238" s="1762">
        <v>3</v>
      </c>
      <c r="H1238" s="1762">
        <v>1</v>
      </c>
      <c r="I1238" s="1783">
        <v>1</v>
      </c>
      <c r="J1238" s="1783">
        <v>1</v>
      </c>
      <c r="L1238" s="1764">
        <v>3082.34</v>
      </c>
      <c r="N1238" s="1764">
        <f t="shared" si="262"/>
        <v>2141.4</v>
      </c>
      <c r="O1238" s="1764">
        <v>1753.33</v>
      </c>
      <c r="P1238" s="1850">
        <f t="shared" si="263"/>
        <v>0.81877743532268599</v>
      </c>
      <c r="Q1238" s="1764">
        <v>388.07</v>
      </c>
      <c r="R1238" s="1850">
        <f t="shared" si="264"/>
        <v>0.1812225646773139</v>
      </c>
      <c r="S1238" s="1807">
        <f t="shared" si="265"/>
        <v>15.5228</v>
      </c>
      <c r="U1238" s="1764">
        <f t="shared" si="266"/>
        <v>0</v>
      </c>
      <c r="V1238" s="1764">
        <f t="shared" si="267"/>
        <v>0</v>
      </c>
      <c r="W1238" s="1764">
        <f t="shared" si="261"/>
        <v>3082.34</v>
      </c>
      <c r="X1238" s="1768">
        <v>3082.34</v>
      </c>
      <c r="Y1238" s="1784">
        <v>617184</v>
      </c>
      <c r="Z1238" s="1770">
        <v>42811</v>
      </c>
      <c r="AA1238" s="1843" t="s">
        <v>104</v>
      </c>
      <c r="AB1238" s="1780"/>
      <c r="AC1238" s="1762"/>
      <c r="AE1238" s="1762"/>
      <c r="AF1238" s="1762"/>
      <c r="AG1238" s="1762"/>
      <c r="AH1238" s="1780"/>
      <c r="AK1238" s="1780"/>
      <c r="AL1238" s="1780"/>
      <c r="AM1238" s="1762"/>
      <c r="AP1238" s="1762"/>
      <c r="AQ1238" s="1762"/>
      <c r="AR1238" s="1780"/>
      <c r="AS1238" s="1780"/>
      <c r="AT1238" s="1780"/>
      <c r="AU1238" s="1780"/>
      <c r="AV1238" s="1780"/>
      <c r="AW1238" s="1762"/>
      <c r="AZ1238" s="1762"/>
      <c r="BA1238" s="1762"/>
    </row>
    <row r="1239" spans="1:53" x14ac:dyDescent="0.25">
      <c r="A1239" s="1866">
        <v>2017117</v>
      </c>
      <c r="C1239" s="1782" t="s">
        <v>2457</v>
      </c>
      <c r="D1239" s="1762" t="s">
        <v>352</v>
      </c>
      <c r="E1239" s="1762">
        <v>1</v>
      </c>
      <c r="F1239" s="1762">
        <v>1</v>
      </c>
      <c r="G1239" s="1762">
        <v>0</v>
      </c>
      <c r="H1239" s="1762">
        <v>1</v>
      </c>
      <c r="I1239" s="1783">
        <v>1</v>
      </c>
      <c r="J1239" s="1783">
        <v>1</v>
      </c>
      <c r="L1239" s="1764">
        <v>495.66</v>
      </c>
      <c r="N1239" s="1764">
        <f>O1239+Q1239</f>
        <v>363.07</v>
      </c>
      <c r="O1239" s="1764">
        <v>253.56</v>
      </c>
      <c r="P1239" s="1850">
        <f>IF(N1239&lt;=0,"",O1239/N1239)</f>
        <v>0.69837772330404602</v>
      </c>
      <c r="Q1239" s="1764">
        <v>109.51</v>
      </c>
      <c r="R1239" s="1850">
        <f>IF(N1239&lt;=0,"",Q1239/N1239)</f>
        <v>0.30162227669595398</v>
      </c>
      <c r="S1239" s="1807">
        <f>Q1239/$S$1</f>
        <v>4.3803999999999998</v>
      </c>
      <c r="U1239" s="1764">
        <f>((1-I1239)*O1239)+((1-J1239)*Q1239)</f>
        <v>0</v>
      </c>
      <c r="V1239" s="1764">
        <f>L1239-W1239</f>
        <v>0</v>
      </c>
      <c r="W1239" s="1764">
        <f t="shared" si="261"/>
        <v>495.66</v>
      </c>
      <c r="X1239" s="1768">
        <v>495.66</v>
      </c>
      <c r="Y1239" s="1784">
        <v>617175</v>
      </c>
      <c r="Z1239" s="1770">
        <v>42811</v>
      </c>
      <c r="AA1239" s="1843" t="s">
        <v>104</v>
      </c>
      <c r="AB1239" s="1780"/>
      <c r="AC1239" s="1762"/>
      <c r="AE1239" s="1762"/>
      <c r="AF1239" s="1762"/>
      <c r="AG1239" s="1762"/>
      <c r="AH1239" s="1780"/>
      <c r="AK1239" s="1780"/>
      <c r="AL1239" s="1780"/>
      <c r="AM1239" s="1762"/>
      <c r="AP1239" s="1762"/>
      <c r="AQ1239" s="1762"/>
      <c r="AR1239" s="1780"/>
      <c r="AS1239" s="1780"/>
      <c r="AT1239" s="1780"/>
      <c r="AU1239" s="1780"/>
      <c r="AV1239" s="1780"/>
      <c r="AW1239" s="1762"/>
      <c r="AZ1239" s="1762"/>
      <c r="BA1239" s="1762"/>
    </row>
    <row r="1240" spans="1:53" x14ac:dyDescent="0.25">
      <c r="A1240" s="1866">
        <v>2017118</v>
      </c>
      <c r="C1240" s="1782" t="s">
        <v>2458</v>
      </c>
      <c r="D1240" s="1762" t="s">
        <v>352</v>
      </c>
      <c r="E1240" s="1762">
        <v>1</v>
      </c>
      <c r="F1240" s="1762">
        <v>1</v>
      </c>
      <c r="G1240" s="1762">
        <v>0</v>
      </c>
      <c r="H1240" s="1762">
        <v>1</v>
      </c>
      <c r="I1240" s="1783">
        <v>1</v>
      </c>
      <c r="J1240" s="1783">
        <v>1</v>
      </c>
      <c r="L1240" s="1764">
        <v>495.66</v>
      </c>
      <c r="N1240" s="1764">
        <f t="shared" si="262"/>
        <v>363.07</v>
      </c>
      <c r="O1240" s="1764">
        <v>253.56</v>
      </c>
      <c r="P1240" s="1850">
        <f t="shared" si="263"/>
        <v>0.69837772330404602</v>
      </c>
      <c r="Q1240" s="1764">
        <v>109.51</v>
      </c>
      <c r="R1240" s="1850">
        <f t="shared" si="264"/>
        <v>0.30162227669595398</v>
      </c>
      <c r="S1240" s="1807">
        <f t="shared" si="265"/>
        <v>4.3803999999999998</v>
      </c>
      <c r="U1240" s="1764">
        <f t="shared" si="266"/>
        <v>0</v>
      </c>
      <c r="V1240" s="1764">
        <f t="shared" si="267"/>
        <v>0</v>
      </c>
      <c r="W1240" s="1764">
        <f t="shared" si="261"/>
        <v>495.66</v>
      </c>
      <c r="X1240" s="1768">
        <v>495.66</v>
      </c>
      <c r="Y1240" s="1784">
        <v>617176</v>
      </c>
      <c r="Z1240" s="1770">
        <v>42811</v>
      </c>
      <c r="AA1240" s="1843" t="s">
        <v>104</v>
      </c>
      <c r="AB1240" s="1780"/>
      <c r="AC1240" s="1762"/>
      <c r="AE1240" s="1762"/>
      <c r="AF1240" s="1762"/>
      <c r="AG1240" s="1762"/>
      <c r="AH1240" s="1780"/>
      <c r="AK1240" s="1780"/>
      <c r="AL1240" s="1780"/>
      <c r="AM1240" s="1762"/>
      <c r="AP1240" s="1762"/>
      <c r="AQ1240" s="1762"/>
      <c r="AR1240" s="1780"/>
      <c r="AS1240" s="1780"/>
      <c r="AT1240" s="1780"/>
      <c r="AU1240" s="1780"/>
      <c r="AV1240" s="1780"/>
      <c r="AW1240" s="1762"/>
      <c r="AZ1240" s="1762"/>
      <c r="BA1240" s="1762"/>
    </row>
    <row r="1241" spans="1:53" x14ac:dyDescent="0.25">
      <c r="A1241" s="1866" t="s">
        <v>2450</v>
      </c>
      <c r="C1241" s="1782" t="s">
        <v>2478</v>
      </c>
      <c r="D1241" s="1762" t="s">
        <v>352</v>
      </c>
      <c r="E1241" s="1762">
        <v>0</v>
      </c>
      <c r="F1241" s="1762">
        <v>1</v>
      </c>
      <c r="G1241" s="1762">
        <v>0</v>
      </c>
      <c r="H1241" s="1762">
        <v>1</v>
      </c>
      <c r="I1241" s="1783">
        <v>1</v>
      </c>
      <c r="J1241" s="1783">
        <v>1</v>
      </c>
      <c r="L1241" s="1764">
        <v>502.39</v>
      </c>
      <c r="N1241" s="1764">
        <f>O1241+Q1241</f>
        <v>376.89</v>
      </c>
      <c r="O1241" s="1764">
        <v>279.45</v>
      </c>
      <c r="P1241" s="1850">
        <f>IF(N1241&lt;=0,"",O1241/N1241)</f>
        <v>0.74146302634721006</v>
      </c>
      <c r="Q1241" s="1764">
        <v>97.44</v>
      </c>
      <c r="R1241" s="1850">
        <f>IF(N1241&lt;=0,"",Q1241/N1241)</f>
        <v>0.25853697365278994</v>
      </c>
      <c r="S1241" s="1807">
        <f>Q1241/$S$1</f>
        <v>3.8975999999999997</v>
      </c>
      <c r="U1241" s="1764">
        <f t="shared" si="266"/>
        <v>0</v>
      </c>
      <c r="V1241" s="1764">
        <f t="shared" si="267"/>
        <v>0</v>
      </c>
      <c r="W1241" s="1764">
        <f t="shared" si="261"/>
        <v>502.39</v>
      </c>
      <c r="X1241" s="1768">
        <v>502.39</v>
      </c>
      <c r="Y1241" s="1784">
        <v>617143</v>
      </c>
      <c r="Z1241" s="1770">
        <v>42793</v>
      </c>
      <c r="AA1241" s="1843" t="s">
        <v>104</v>
      </c>
      <c r="AB1241" s="1780"/>
      <c r="AC1241" s="1762"/>
      <c r="AE1241" s="1762"/>
      <c r="AF1241" s="1762"/>
      <c r="AG1241" s="1762"/>
      <c r="AH1241" s="1780"/>
      <c r="AK1241" s="1780"/>
      <c r="AL1241" s="1780"/>
      <c r="AM1241" s="1762"/>
      <c r="AP1241" s="1762"/>
      <c r="AQ1241" s="1762"/>
      <c r="AR1241" s="1780"/>
      <c r="AS1241" s="1780"/>
      <c r="AT1241" s="1780"/>
      <c r="AU1241" s="1780"/>
      <c r="AV1241" s="1780"/>
      <c r="AW1241" s="1762"/>
      <c r="AZ1241" s="1762"/>
      <c r="BA1241" s="1762"/>
    </row>
    <row r="1242" spans="1:53" x14ac:dyDescent="0.25">
      <c r="A1242" s="1866" t="s">
        <v>2452</v>
      </c>
      <c r="C1242" s="1782" t="s">
        <v>2479</v>
      </c>
      <c r="D1242" s="1762" t="s">
        <v>352</v>
      </c>
      <c r="E1242" s="1762">
        <v>0</v>
      </c>
      <c r="F1242" s="1762">
        <v>1</v>
      </c>
      <c r="G1242" s="1762">
        <v>0</v>
      </c>
      <c r="H1242" s="1762">
        <v>1</v>
      </c>
      <c r="I1242" s="1783">
        <v>1</v>
      </c>
      <c r="J1242" s="1783">
        <v>1</v>
      </c>
      <c r="L1242" s="1764">
        <v>502.39</v>
      </c>
      <c r="N1242" s="1764">
        <f>O1242+Q1242</f>
        <v>376.89</v>
      </c>
      <c r="O1242" s="1764">
        <v>279.45</v>
      </c>
      <c r="P1242" s="1850">
        <f>IF(N1242&lt;=0,"",O1242/N1242)</f>
        <v>0.74146302634721006</v>
      </c>
      <c r="Q1242" s="1764">
        <v>97.44</v>
      </c>
      <c r="R1242" s="1850">
        <f>IF(N1242&lt;=0,"",Q1242/N1242)</f>
        <v>0.25853697365278994</v>
      </c>
      <c r="S1242" s="1807">
        <f>Q1242/$S$1</f>
        <v>3.8975999999999997</v>
      </c>
      <c r="U1242" s="1764">
        <f t="shared" si="266"/>
        <v>0</v>
      </c>
      <c r="V1242" s="1764">
        <f t="shared" si="267"/>
        <v>0</v>
      </c>
      <c r="W1242" s="1764">
        <f t="shared" si="261"/>
        <v>502.39</v>
      </c>
      <c r="X1242" s="1768">
        <v>502.39</v>
      </c>
      <c r="Y1242" s="1784">
        <v>617144</v>
      </c>
      <c r="Z1242" s="1770">
        <v>42793</v>
      </c>
      <c r="AA1242" s="1843" t="s">
        <v>104</v>
      </c>
      <c r="AB1242" s="1780"/>
      <c r="AC1242" s="1762"/>
      <c r="AE1242" s="1762"/>
      <c r="AF1242" s="1762"/>
      <c r="AG1242" s="1762"/>
      <c r="AH1242" s="1780"/>
      <c r="AK1242" s="1780"/>
      <c r="AL1242" s="1780"/>
      <c r="AM1242" s="1762"/>
      <c r="AP1242" s="1762"/>
      <c r="AQ1242" s="1762"/>
      <c r="AR1242" s="1780"/>
      <c r="AS1242" s="1780"/>
      <c r="AT1242" s="1780"/>
      <c r="AU1242" s="1780"/>
      <c r="AV1242" s="1780"/>
      <c r="AW1242" s="1762"/>
      <c r="AZ1242" s="1762"/>
      <c r="BA1242" s="1762"/>
    </row>
    <row r="1243" spans="1:53" x14ac:dyDescent="0.25">
      <c r="A1243" s="1866" t="s">
        <v>2453</v>
      </c>
      <c r="C1243" s="1782" t="s">
        <v>2480</v>
      </c>
      <c r="D1243" s="1762" t="s">
        <v>352</v>
      </c>
      <c r="E1243" s="1762">
        <v>0</v>
      </c>
      <c r="F1243" s="1762">
        <v>1</v>
      </c>
      <c r="G1243" s="1762">
        <v>0</v>
      </c>
      <c r="H1243" s="1762">
        <v>1</v>
      </c>
      <c r="I1243" s="1783">
        <v>1</v>
      </c>
      <c r="J1243" s="1783">
        <v>1</v>
      </c>
      <c r="L1243" s="1764">
        <v>502.39</v>
      </c>
      <c r="N1243" s="1764">
        <f>O1243+Q1243</f>
        <v>376.89</v>
      </c>
      <c r="O1243" s="1764">
        <v>279.45</v>
      </c>
      <c r="P1243" s="1850">
        <f>IF(N1243&lt;=0,"",O1243/N1243)</f>
        <v>0.74146302634721006</v>
      </c>
      <c r="Q1243" s="1764">
        <v>97.44</v>
      </c>
      <c r="R1243" s="1850">
        <f>IF(N1243&lt;=0,"",Q1243/N1243)</f>
        <v>0.25853697365278994</v>
      </c>
      <c r="S1243" s="1807">
        <f>Q1243/$S$1</f>
        <v>3.8975999999999997</v>
      </c>
      <c r="U1243" s="1764">
        <f t="shared" si="266"/>
        <v>0</v>
      </c>
      <c r="V1243" s="1764">
        <f t="shared" si="267"/>
        <v>0</v>
      </c>
      <c r="W1243" s="1764">
        <f t="shared" si="261"/>
        <v>502.39</v>
      </c>
      <c r="X1243" s="1768">
        <v>502.39</v>
      </c>
      <c r="Y1243" s="1784">
        <v>617145</v>
      </c>
      <c r="Z1243" s="1770">
        <v>42793</v>
      </c>
      <c r="AA1243" s="1843" t="s">
        <v>104</v>
      </c>
      <c r="AB1243" s="1780"/>
      <c r="AC1243" s="1762"/>
      <c r="AE1243" s="1762"/>
      <c r="AF1243" s="1762"/>
      <c r="AG1243" s="1762"/>
      <c r="AH1243" s="1780"/>
      <c r="AK1243" s="1780"/>
      <c r="AL1243" s="1780"/>
      <c r="AM1243" s="1762"/>
      <c r="AP1243" s="1762"/>
      <c r="AQ1243" s="1762"/>
      <c r="AR1243" s="1780"/>
      <c r="AS1243" s="1780"/>
      <c r="AT1243" s="1780"/>
      <c r="AU1243" s="1780"/>
      <c r="AV1243" s="1780"/>
      <c r="AW1243" s="1762"/>
      <c r="AZ1243" s="1762"/>
      <c r="BA1243" s="1762"/>
    </row>
    <row r="1244" spans="1:53" x14ac:dyDescent="0.25">
      <c r="A1244" s="1866">
        <v>2017119</v>
      </c>
      <c r="C1244" s="1782" t="s">
        <v>2456</v>
      </c>
      <c r="D1244" s="1762" t="s">
        <v>352</v>
      </c>
      <c r="E1244" s="1762">
        <v>2</v>
      </c>
      <c r="F1244" s="1762">
        <v>8</v>
      </c>
      <c r="G1244" s="1762">
        <v>2</v>
      </c>
      <c r="H1244" s="1762">
        <v>4</v>
      </c>
      <c r="I1244" s="1783">
        <v>1</v>
      </c>
      <c r="J1244" s="1783">
        <v>1</v>
      </c>
      <c r="L1244" s="1764">
        <v>2827.94</v>
      </c>
      <c r="N1244" s="1764">
        <f t="shared" si="262"/>
        <v>2095.5</v>
      </c>
      <c r="O1244" s="1764">
        <v>1650</v>
      </c>
      <c r="P1244" s="1850">
        <f t="shared" si="263"/>
        <v>0.78740157480314965</v>
      </c>
      <c r="Q1244" s="1764">
        <v>445.5</v>
      </c>
      <c r="R1244" s="1850">
        <f t="shared" si="264"/>
        <v>0.2125984251968504</v>
      </c>
      <c r="S1244" s="1807">
        <f t="shared" si="265"/>
        <v>17.82</v>
      </c>
      <c r="U1244" s="1764">
        <f t="shared" si="266"/>
        <v>0</v>
      </c>
      <c r="V1244" s="1764">
        <f t="shared" si="267"/>
        <v>0</v>
      </c>
      <c r="W1244" s="1764">
        <f t="shared" si="261"/>
        <v>2827.94</v>
      </c>
      <c r="X1244" s="1768">
        <v>2827.94</v>
      </c>
      <c r="Y1244" s="1784">
        <v>617215</v>
      </c>
      <c r="Z1244" s="1770">
        <v>42823</v>
      </c>
      <c r="AA1244" s="1843" t="s">
        <v>104</v>
      </c>
      <c r="AB1244" s="1780"/>
      <c r="AC1244" s="1762"/>
      <c r="AE1244" s="1762"/>
      <c r="AF1244" s="1762"/>
      <c r="AG1244" s="1762"/>
      <c r="AH1244" s="1780"/>
      <c r="AK1244" s="1780"/>
      <c r="AL1244" s="1780"/>
      <c r="AM1244" s="1762"/>
      <c r="AP1244" s="1762"/>
      <c r="AQ1244" s="1762"/>
      <c r="AR1244" s="1780"/>
      <c r="AS1244" s="1780"/>
      <c r="AT1244" s="1780"/>
      <c r="AU1244" s="1780"/>
      <c r="AV1244" s="1780"/>
      <c r="AW1244" s="1762"/>
      <c r="AZ1244" s="1762"/>
      <c r="BA1244" s="1762"/>
    </row>
    <row r="1245" spans="1:53" x14ac:dyDescent="0.25">
      <c r="A1245" s="1866">
        <v>2017120</v>
      </c>
      <c r="C1245" s="1782" t="s">
        <v>2459</v>
      </c>
      <c r="D1245" s="1762" t="s">
        <v>352</v>
      </c>
      <c r="E1245" s="1762">
        <v>1</v>
      </c>
      <c r="F1245" s="1762">
        <v>10</v>
      </c>
      <c r="G1245" s="1762">
        <v>6</v>
      </c>
      <c r="H1245" s="1762">
        <v>4</v>
      </c>
      <c r="I1245" s="1783">
        <v>1</v>
      </c>
      <c r="J1245" s="1783">
        <v>1</v>
      </c>
      <c r="L1245" s="1764">
        <v>3079.08</v>
      </c>
      <c r="N1245" s="1764">
        <f t="shared" si="262"/>
        <v>2282.31</v>
      </c>
      <c r="O1245" s="1764">
        <v>1687.67</v>
      </c>
      <c r="P1245" s="1850">
        <f t="shared" si="263"/>
        <v>0.73945695370041764</v>
      </c>
      <c r="Q1245" s="1764">
        <v>594.64</v>
      </c>
      <c r="R1245" s="1850">
        <f t="shared" si="264"/>
        <v>0.26054304629958241</v>
      </c>
      <c r="S1245" s="1807">
        <f t="shared" si="265"/>
        <v>23.785599999999999</v>
      </c>
      <c r="U1245" s="1764">
        <f t="shared" si="266"/>
        <v>0</v>
      </c>
      <c r="V1245" s="1764">
        <f t="shared" si="267"/>
        <v>0</v>
      </c>
      <c r="W1245" s="1764">
        <f t="shared" si="261"/>
        <v>3079.08</v>
      </c>
      <c r="X1245" s="1768">
        <v>3079.08</v>
      </c>
      <c r="Y1245" s="1784">
        <v>617216</v>
      </c>
      <c r="Z1245" s="1770">
        <v>42823</v>
      </c>
      <c r="AA1245" s="1843" t="s">
        <v>104</v>
      </c>
      <c r="AB1245" s="1780"/>
      <c r="AC1245" s="1762"/>
      <c r="AE1245" s="1762"/>
      <c r="AF1245" s="1762"/>
      <c r="AG1245" s="1762"/>
      <c r="AH1245" s="1780"/>
      <c r="AK1245" s="1780"/>
      <c r="AL1245" s="1780"/>
      <c r="AM1245" s="1762"/>
      <c r="AP1245" s="1762"/>
      <c r="AQ1245" s="1762"/>
      <c r="AR1245" s="1780"/>
      <c r="AS1245" s="1780"/>
      <c r="AT1245" s="1780"/>
      <c r="AU1245" s="1780"/>
      <c r="AV1245" s="1780"/>
      <c r="AW1245" s="1762"/>
      <c r="AZ1245" s="1762"/>
      <c r="BA1245" s="1762"/>
    </row>
    <row r="1246" spans="1:53" x14ac:dyDescent="0.25">
      <c r="A1246" s="1866" t="s">
        <v>2518</v>
      </c>
      <c r="C1246" s="1782" t="s">
        <v>2519</v>
      </c>
      <c r="D1246" s="1762" t="s">
        <v>352</v>
      </c>
      <c r="E1246" s="1762">
        <v>1</v>
      </c>
      <c r="F1246" s="1762">
        <v>15</v>
      </c>
      <c r="G1246" s="1762">
        <v>0</v>
      </c>
      <c r="H1246" s="1762">
        <v>0</v>
      </c>
      <c r="I1246" s="1783">
        <v>1</v>
      </c>
      <c r="J1246" s="1783">
        <v>1</v>
      </c>
      <c r="L1246" s="1764">
        <v>1823.23</v>
      </c>
      <c r="N1246" s="1764">
        <f t="shared" si="262"/>
        <v>1270.52</v>
      </c>
      <c r="O1246" s="1764">
        <v>949.22</v>
      </c>
      <c r="P1246" s="1850">
        <f t="shared" si="263"/>
        <v>0.74711141894657307</v>
      </c>
      <c r="Q1246" s="1764">
        <v>321.3</v>
      </c>
      <c r="R1246" s="1850">
        <f t="shared" si="264"/>
        <v>0.25288858105342693</v>
      </c>
      <c r="S1246" s="1807">
        <f t="shared" si="265"/>
        <v>12.852</v>
      </c>
      <c r="U1246" s="1764">
        <f t="shared" si="266"/>
        <v>0</v>
      </c>
      <c r="V1246" s="1764">
        <f t="shared" si="267"/>
        <v>0</v>
      </c>
      <c r="W1246" s="1764">
        <f t="shared" si="261"/>
        <v>1823.23</v>
      </c>
      <c r="X1246" s="1768">
        <v>1823.23</v>
      </c>
      <c r="Y1246" s="1784">
        <v>617217</v>
      </c>
      <c r="Z1246" s="1770">
        <v>42823</v>
      </c>
      <c r="AA1246" s="1843" t="s">
        <v>104</v>
      </c>
      <c r="AB1246" s="1780"/>
      <c r="AC1246" s="1762"/>
      <c r="AE1246" s="1762"/>
      <c r="AF1246" s="1762"/>
      <c r="AG1246" s="1762"/>
      <c r="AH1246" s="1780"/>
      <c r="AK1246" s="1780"/>
      <c r="AL1246" s="1780"/>
      <c r="AM1246" s="1762"/>
      <c r="AP1246" s="1762"/>
      <c r="AQ1246" s="1762"/>
      <c r="AR1246" s="1780"/>
      <c r="AS1246" s="1780"/>
      <c r="AT1246" s="1780"/>
      <c r="AU1246" s="1780"/>
      <c r="AV1246" s="1780"/>
      <c r="AW1246" s="1762"/>
      <c r="AZ1246" s="1762"/>
      <c r="BA1246" s="1762"/>
    </row>
    <row r="1247" spans="1:53" x14ac:dyDescent="0.25">
      <c r="A1247" s="1866">
        <v>2017122</v>
      </c>
      <c r="C1247" s="1782" t="s">
        <v>2460</v>
      </c>
      <c r="D1247" s="1762" t="s">
        <v>352</v>
      </c>
      <c r="E1247" s="1762">
        <v>1</v>
      </c>
      <c r="F1247" s="1762">
        <v>7</v>
      </c>
      <c r="G1247" s="1762">
        <v>6</v>
      </c>
      <c r="H1247" s="1762">
        <v>1</v>
      </c>
      <c r="I1247" s="1783">
        <v>1</v>
      </c>
      <c r="J1247" s="1783">
        <v>1</v>
      </c>
      <c r="L1247" s="1764">
        <v>1989.59</v>
      </c>
      <c r="N1247" s="1764">
        <f t="shared" si="262"/>
        <v>1486.44</v>
      </c>
      <c r="O1247" s="1764">
        <v>1063.2</v>
      </c>
      <c r="P1247" s="1850">
        <f t="shared" si="263"/>
        <v>0.71526600468232826</v>
      </c>
      <c r="Q1247" s="1764">
        <v>423.24</v>
      </c>
      <c r="R1247" s="1850">
        <f t="shared" si="264"/>
        <v>0.28473399531767174</v>
      </c>
      <c r="S1247" s="1807">
        <f t="shared" si="265"/>
        <v>16.929600000000001</v>
      </c>
      <c r="U1247" s="1764">
        <f t="shared" si="266"/>
        <v>0</v>
      </c>
      <c r="V1247" s="1764">
        <f t="shared" si="267"/>
        <v>0</v>
      </c>
      <c r="W1247" s="1764">
        <f t="shared" si="261"/>
        <v>1989.59</v>
      </c>
      <c r="X1247" s="1768">
        <v>1989.59</v>
      </c>
      <c r="Y1247" s="1784">
        <v>617218</v>
      </c>
      <c r="Z1247" s="1770">
        <v>42823</v>
      </c>
      <c r="AA1247" s="1843" t="s">
        <v>104</v>
      </c>
      <c r="AB1247" s="1780"/>
      <c r="AC1247" s="1762"/>
      <c r="AE1247" s="1762"/>
      <c r="AF1247" s="1762"/>
      <c r="AG1247" s="1762"/>
      <c r="AH1247" s="1780"/>
      <c r="AK1247" s="1780"/>
      <c r="AL1247" s="1780"/>
      <c r="AM1247" s="1762"/>
      <c r="AP1247" s="1762"/>
      <c r="AQ1247" s="1762"/>
      <c r="AR1247" s="1780"/>
      <c r="AS1247" s="1780"/>
      <c r="AT1247" s="1780"/>
      <c r="AU1247" s="1780"/>
      <c r="AV1247" s="1780"/>
      <c r="AW1247" s="1762"/>
      <c r="AZ1247" s="1762"/>
      <c r="BA1247" s="1762"/>
    </row>
    <row r="1248" spans="1:53" x14ac:dyDescent="0.25">
      <c r="A1248" s="1866">
        <v>2017123</v>
      </c>
      <c r="C1248" s="1782" t="s">
        <v>2461</v>
      </c>
      <c r="D1248" s="1762" t="s">
        <v>352</v>
      </c>
      <c r="E1248" s="1762">
        <v>1</v>
      </c>
      <c r="F1248" s="1762">
        <v>10</v>
      </c>
      <c r="G1248" s="1762">
        <v>7</v>
      </c>
      <c r="H1248" s="1762">
        <v>4</v>
      </c>
      <c r="I1248" s="1783">
        <v>1</v>
      </c>
      <c r="J1248" s="1783">
        <v>1</v>
      </c>
      <c r="L1248" s="1764">
        <v>3200.1</v>
      </c>
      <c r="N1248" s="1764">
        <f t="shared" si="262"/>
        <v>2365.3000000000002</v>
      </c>
      <c r="O1248" s="1764">
        <v>1684.44</v>
      </c>
      <c r="P1248" s="1850">
        <f t="shared" si="263"/>
        <v>0.71214645076734451</v>
      </c>
      <c r="Q1248" s="1764">
        <v>680.86</v>
      </c>
      <c r="R1248" s="1850">
        <f t="shared" si="264"/>
        <v>0.28785354923265544</v>
      </c>
      <c r="S1248" s="1807">
        <f t="shared" si="265"/>
        <v>27.234400000000001</v>
      </c>
      <c r="U1248" s="1764">
        <f t="shared" si="266"/>
        <v>0</v>
      </c>
      <c r="V1248" s="1764">
        <f t="shared" si="267"/>
        <v>0</v>
      </c>
      <c r="W1248" s="1764">
        <f t="shared" si="261"/>
        <v>3200.1</v>
      </c>
      <c r="X1248" s="1768">
        <v>3200.1</v>
      </c>
      <c r="Y1248" s="1784">
        <v>617219</v>
      </c>
      <c r="Z1248" s="1770">
        <v>42823</v>
      </c>
      <c r="AA1248" s="1843" t="s">
        <v>104</v>
      </c>
      <c r="AB1248" s="1780"/>
      <c r="AC1248" s="1762"/>
      <c r="AE1248" s="1762"/>
      <c r="AF1248" s="1762"/>
      <c r="AG1248" s="1762"/>
      <c r="AH1248" s="1780"/>
      <c r="AK1248" s="1780"/>
      <c r="AL1248" s="1780"/>
      <c r="AM1248" s="1762"/>
      <c r="AP1248" s="1762"/>
      <c r="AQ1248" s="1762"/>
      <c r="AR1248" s="1780"/>
      <c r="AS1248" s="1780"/>
      <c r="AT1248" s="1780"/>
      <c r="AU1248" s="1780"/>
      <c r="AV1248" s="1780"/>
      <c r="AW1248" s="1762"/>
      <c r="AZ1248" s="1762"/>
      <c r="BA1248" s="1762"/>
    </row>
    <row r="1249" spans="1:53" x14ac:dyDescent="0.25">
      <c r="A1249" s="1866" t="s">
        <v>2520</v>
      </c>
      <c r="C1249" s="1782" t="s">
        <v>2462</v>
      </c>
      <c r="D1249" s="1762" t="s">
        <v>352</v>
      </c>
      <c r="E1249" s="1762">
        <v>1</v>
      </c>
      <c r="F1249" s="1762">
        <v>13</v>
      </c>
      <c r="G1249" s="1762">
        <v>0</v>
      </c>
      <c r="H1249" s="1762">
        <v>0</v>
      </c>
      <c r="I1249" s="1783">
        <v>1</v>
      </c>
      <c r="J1249" s="1783">
        <v>1</v>
      </c>
      <c r="L1249" s="1764">
        <v>1489.05</v>
      </c>
      <c r="N1249" s="1764">
        <f t="shared" si="262"/>
        <v>1154.23</v>
      </c>
      <c r="O1249" s="1764">
        <v>875.77</v>
      </c>
      <c r="P1249" s="1850">
        <f t="shared" si="263"/>
        <v>0.75874825641336641</v>
      </c>
      <c r="Q1249" s="1764">
        <v>278.45999999999998</v>
      </c>
      <c r="R1249" s="1850">
        <f t="shared" si="264"/>
        <v>0.24125174358663348</v>
      </c>
      <c r="S1249" s="1807">
        <f t="shared" si="265"/>
        <v>11.138399999999999</v>
      </c>
      <c r="U1249" s="1764">
        <f t="shared" si="266"/>
        <v>0</v>
      </c>
      <c r="V1249" s="1764">
        <f t="shared" si="267"/>
        <v>0</v>
      </c>
      <c r="W1249" s="1764">
        <f t="shared" si="261"/>
        <v>1489.05</v>
      </c>
      <c r="X1249" s="1768">
        <v>1489.05</v>
      </c>
      <c r="Y1249" s="1784">
        <v>617220</v>
      </c>
      <c r="Z1249" s="1770">
        <v>42823</v>
      </c>
      <c r="AA1249" s="1843" t="s">
        <v>104</v>
      </c>
      <c r="AB1249" s="1780"/>
      <c r="AC1249" s="1762"/>
      <c r="AE1249" s="1762"/>
      <c r="AF1249" s="1762"/>
      <c r="AG1249" s="1762"/>
      <c r="AH1249" s="1780"/>
      <c r="AK1249" s="1780"/>
      <c r="AL1249" s="1780"/>
      <c r="AM1249" s="1762"/>
      <c r="AP1249" s="1762"/>
      <c r="AQ1249" s="1762"/>
      <c r="AR1249" s="1780"/>
      <c r="AS1249" s="1780"/>
      <c r="AT1249" s="1780"/>
      <c r="AU1249" s="1780"/>
      <c r="AV1249" s="1780"/>
      <c r="AW1249" s="1762"/>
      <c r="AZ1249" s="1762"/>
      <c r="BA1249" s="1762"/>
    </row>
    <row r="1250" spans="1:53" x14ac:dyDescent="0.25">
      <c r="A1250" s="1866">
        <v>2017125</v>
      </c>
      <c r="C1250" s="1782" t="s">
        <v>2463</v>
      </c>
      <c r="D1250" s="1762" t="s">
        <v>352</v>
      </c>
      <c r="E1250" s="1762">
        <v>1</v>
      </c>
      <c r="F1250" s="1762">
        <v>8</v>
      </c>
      <c r="G1250" s="1762">
        <v>5</v>
      </c>
      <c r="H1250" s="1762">
        <v>3</v>
      </c>
      <c r="I1250" s="1783">
        <v>1</v>
      </c>
      <c r="J1250" s="1783">
        <v>1</v>
      </c>
      <c r="L1250" s="1764">
        <v>2439.0300000000002</v>
      </c>
      <c r="N1250" s="1764">
        <f t="shared" si="262"/>
        <v>1807.46</v>
      </c>
      <c r="O1250" s="1764">
        <v>1333.94</v>
      </c>
      <c r="P1250" s="1850">
        <f t="shared" si="263"/>
        <v>0.73801909862458925</v>
      </c>
      <c r="Q1250" s="1764">
        <v>473.52</v>
      </c>
      <c r="R1250" s="1850">
        <f t="shared" si="264"/>
        <v>0.2619809013754108</v>
      </c>
      <c r="S1250" s="1807">
        <f t="shared" si="265"/>
        <v>18.940799999999999</v>
      </c>
      <c r="U1250" s="1764">
        <f t="shared" si="266"/>
        <v>0</v>
      </c>
      <c r="V1250" s="1764">
        <f t="shared" si="267"/>
        <v>0</v>
      </c>
      <c r="W1250" s="1764">
        <f t="shared" si="261"/>
        <v>2439.0300000000002</v>
      </c>
      <c r="X1250" s="1768">
        <v>2439.0300000000002</v>
      </c>
      <c r="Y1250" s="1784">
        <v>617221</v>
      </c>
      <c r="Z1250" s="1770">
        <v>42823</v>
      </c>
      <c r="AA1250" s="1843" t="s">
        <v>104</v>
      </c>
      <c r="AB1250" s="1780"/>
      <c r="AC1250" s="1762"/>
      <c r="AE1250" s="1762"/>
      <c r="AF1250" s="1762"/>
      <c r="AG1250" s="1762"/>
      <c r="AH1250" s="1780"/>
      <c r="AK1250" s="1780"/>
      <c r="AL1250" s="1780"/>
      <c r="AM1250" s="1762"/>
      <c r="AP1250" s="1762"/>
      <c r="AQ1250" s="1762"/>
      <c r="AR1250" s="1780"/>
      <c r="AS1250" s="1780"/>
      <c r="AT1250" s="1780"/>
      <c r="AU1250" s="1780"/>
      <c r="AV1250" s="1780"/>
      <c r="AW1250" s="1762"/>
      <c r="AZ1250" s="1762"/>
      <c r="BA1250" s="1762"/>
    </row>
    <row r="1251" spans="1:53" x14ac:dyDescent="0.25">
      <c r="A1251" s="1866">
        <v>2017126</v>
      </c>
      <c r="C1251" s="1782" t="s">
        <v>2467</v>
      </c>
      <c r="D1251" s="1762" t="s">
        <v>26</v>
      </c>
      <c r="E1251" s="1762">
        <v>0</v>
      </c>
      <c r="F1251" s="1762">
        <v>0</v>
      </c>
      <c r="G1251" s="1762">
        <v>0</v>
      </c>
      <c r="H1251" s="1762">
        <v>0</v>
      </c>
      <c r="I1251" s="1783">
        <v>1</v>
      </c>
      <c r="J1251" s="1783">
        <v>1</v>
      </c>
      <c r="L1251" s="1764">
        <v>314</v>
      </c>
      <c r="N1251" s="1764">
        <f>O1251+Q1251</f>
        <v>157</v>
      </c>
      <c r="O1251" s="1764">
        <v>130</v>
      </c>
      <c r="P1251" s="1850">
        <f>IF(N1251&lt;=0,"",O1251/N1251)</f>
        <v>0.82802547770700641</v>
      </c>
      <c r="Q1251" s="1764">
        <v>27</v>
      </c>
      <c r="R1251" s="1850">
        <f>IF(N1251&lt;=0,"",Q1251/N1251)</f>
        <v>0.17197452229299362</v>
      </c>
      <c r="S1251" s="1807">
        <f>Q1251/$S$1</f>
        <v>1.08</v>
      </c>
      <c r="U1251" s="1764">
        <f>((1-I1251)*O1251)+((1-J1251)*Q1251)</f>
        <v>0</v>
      </c>
      <c r="V1251" s="1764">
        <f>L1251-W1251</f>
        <v>0</v>
      </c>
      <c r="W1251" s="1764">
        <f t="shared" si="261"/>
        <v>314</v>
      </c>
      <c r="X1251" s="1768">
        <v>314</v>
      </c>
      <c r="Y1251" s="1784">
        <v>617237</v>
      </c>
      <c r="Z1251" s="1770">
        <v>42828</v>
      </c>
      <c r="AA1251" s="1843" t="s">
        <v>104</v>
      </c>
      <c r="AB1251" s="1780"/>
      <c r="AC1251" s="1762"/>
      <c r="AE1251" s="1762"/>
      <c r="AF1251" s="1762"/>
      <c r="AG1251" s="1762"/>
      <c r="AH1251" s="1780"/>
      <c r="AK1251" s="1780"/>
      <c r="AL1251" s="1780"/>
      <c r="AM1251" s="1762"/>
      <c r="AP1251" s="1762"/>
      <c r="AQ1251" s="1762"/>
      <c r="AR1251" s="1780"/>
      <c r="AS1251" s="1780"/>
      <c r="AT1251" s="1780"/>
      <c r="AU1251" s="1780"/>
      <c r="AV1251" s="1780"/>
      <c r="AW1251" s="1762"/>
      <c r="AZ1251" s="1762"/>
      <c r="BA1251" s="1762"/>
    </row>
    <row r="1252" spans="1:53" x14ac:dyDescent="0.25">
      <c r="A1252" s="1866">
        <v>2017127</v>
      </c>
      <c r="C1252" s="1782" t="s">
        <v>2468</v>
      </c>
      <c r="D1252" s="1762" t="s">
        <v>26</v>
      </c>
      <c r="E1252" s="1762">
        <v>1</v>
      </c>
      <c r="F1252" s="1762">
        <v>11</v>
      </c>
      <c r="G1252" s="1762">
        <v>4</v>
      </c>
      <c r="H1252" s="1762">
        <v>12</v>
      </c>
      <c r="I1252" s="1783">
        <v>1</v>
      </c>
      <c r="J1252" s="1783">
        <v>1</v>
      </c>
      <c r="L1252" s="1764">
        <v>10800.45</v>
      </c>
      <c r="N1252" s="1764">
        <f>O1252+Q1252</f>
        <v>6667.4500000000007</v>
      </c>
      <c r="O1252" s="1764">
        <v>5319.3</v>
      </c>
      <c r="P1252" s="1850">
        <f>IF(N1252&lt;=0,"",O1252/N1252)</f>
        <v>0.79780125835214355</v>
      </c>
      <c r="Q1252" s="1764">
        <v>1348.15</v>
      </c>
      <c r="R1252" s="1850">
        <f>IF(N1252&lt;=0,"",Q1252/N1252)</f>
        <v>0.20219874164785637</v>
      </c>
      <c r="S1252" s="1807">
        <f>Q1252/$S$1</f>
        <v>53.926000000000002</v>
      </c>
      <c r="U1252" s="1764">
        <f>((1-I1252)*O1252)+((1-J1252)*Q1252)</f>
        <v>0</v>
      </c>
      <c r="V1252" s="1764">
        <f t="shared" si="267"/>
        <v>0</v>
      </c>
      <c r="W1252" s="1764">
        <f t="shared" si="261"/>
        <v>10800.45</v>
      </c>
      <c r="X1252" s="1768">
        <v>10800.45</v>
      </c>
      <c r="Y1252" s="1784">
        <v>617116</v>
      </c>
      <c r="Z1252" s="1770">
        <v>42783</v>
      </c>
      <c r="AA1252" s="1843" t="s">
        <v>104</v>
      </c>
      <c r="AB1252" s="1780"/>
      <c r="AC1252" s="1762"/>
      <c r="AE1252" s="1762"/>
      <c r="AF1252" s="1762"/>
      <c r="AG1252" s="1762"/>
      <c r="AH1252" s="1780"/>
      <c r="AK1252" s="1780"/>
      <c r="AL1252" s="1780"/>
      <c r="AM1252" s="1762"/>
      <c r="AP1252" s="1762"/>
      <c r="AQ1252" s="1762"/>
      <c r="AR1252" s="1780"/>
      <c r="AS1252" s="1780"/>
      <c r="AT1252" s="1780"/>
      <c r="AU1252" s="1780"/>
      <c r="AV1252" s="1780"/>
      <c r="AW1252" s="1762"/>
      <c r="AZ1252" s="1762"/>
      <c r="BA1252" s="1762"/>
    </row>
    <row r="1253" spans="1:53" x14ac:dyDescent="0.25">
      <c r="A1253" s="1866">
        <v>2017128</v>
      </c>
      <c r="C1253" s="1782" t="s">
        <v>2471</v>
      </c>
      <c r="D1253" s="1762" t="s">
        <v>26</v>
      </c>
      <c r="E1253" s="1762">
        <v>0</v>
      </c>
      <c r="F1253" s="1762">
        <v>0</v>
      </c>
      <c r="G1253" s="1762">
        <v>0</v>
      </c>
      <c r="H1253" s="1762">
        <v>0</v>
      </c>
      <c r="I1253" s="1783">
        <v>1</v>
      </c>
      <c r="J1253" s="1783">
        <v>1</v>
      </c>
      <c r="L1253" s="1764">
        <v>92.88</v>
      </c>
      <c r="N1253" s="1764">
        <f t="shared" si="262"/>
        <v>38.94</v>
      </c>
      <c r="O1253" s="1764">
        <v>38.94</v>
      </c>
      <c r="P1253" s="1850">
        <f t="shared" si="263"/>
        <v>1</v>
      </c>
      <c r="Q1253" s="1764">
        <v>0</v>
      </c>
      <c r="R1253" s="1850">
        <f t="shared" si="264"/>
        <v>0</v>
      </c>
      <c r="S1253" s="1807">
        <f t="shared" si="265"/>
        <v>0</v>
      </c>
      <c r="U1253" s="1764">
        <f t="shared" si="266"/>
        <v>0</v>
      </c>
      <c r="V1253" s="1764">
        <f t="shared" si="267"/>
        <v>0</v>
      </c>
      <c r="W1253" s="1764">
        <f t="shared" si="261"/>
        <v>92.88</v>
      </c>
      <c r="X1253" s="1768">
        <v>92.88</v>
      </c>
      <c r="Y1253" s="1784">
        <v>617237</v>
      </c>
      <c r="Z1253" s="1770">
        <v>42828</v>
      </c>
      <c r="AA1253" s="1843" t="s">
        <v>104</v>
      </c>
      <c r="AB1253" s="1780"/>
      <c r="AC1253" s="1762"/>
      <c r="AE1253" s="1762"/>
      <c r="AF1253" s="1762"/>
      <c r="AG1253" s="1762"/>
      <c r="AH1253" s="1780"/>
      <c r="AK1253" s="1780"/>
      <c r="AL1253" s="1780"/>
      <c r="AM1253" s="1762"/>
      <c r="AP1253" s="1762"/>
      <c r="AQ1253" s="1762"/>
      <c r="AR1253" s="1780"/>
      <c r="AS1253" s="1780"/>
      <c r="AT1253" s="1780"/>
      <c r="AU1253" s="1780"/>
      <c r="AV1253" s="1780"/>
      <c r="AW1253" s="1762"/>
      <c r="AZ1253" s="1762"/>
      <c r="BA1253" s="1762"/>
    </row>
    <row r="1254" spans="1:53" x14ac:dyDescent="0.25">
      <c r="A1254" s="1866">
        <v>2017129</v>
      </c>
      <c r="C1254" s="1782" t="s">
        <v>2472</v>
      </c>
      <c r="D1254" s="1762" t="s">
        <v>26</v>
      </c>
      <c r="E1254" s="1762">
        <v>0</v>
      </c>
      <c r="F1254" s="1762">
        <v>0</v>
      </c>
      <c r="G1254" s="1762">
        <v>0</v>
      </c>
      <c r="H1254" s="1762">
        <v>0</v>
      </c>
      <c r="I1254" s="1783">
        <v>1</v>
      </c>
      <c r="J1254" s="1783">
        <v>1</v>
      </c>
      <c r="L1254" s="1764">
        <v>90.62</v>
      </c>
      <c r="N1254" s="1764">
        <f t="shared" si="262"/>
        <v>31.81</v>
      </c>
      <c r="O1254" s="1764">
        <v>31.81</v>
      </c>
      <c r="P1254" s="1850">
        <f t="shared" si="263"/>
        <v>1</v>
      </c>
      <c r="Q1254" s="1764">
        <v>0</v>
      </c>
      <c r="R1254" s="1850">
        <f t="shared" si="264"/>
        <v>0</v>
      </c>
      <c r="S1254" s="1807">
        <f t="shared" si="265"/>
        <v>0</v>
      </c>
      <c r="U1254" s="1764">
        <f t="shared" si="266"/>
        <v>0</v>
      </c>
      <c r="V1254" s="1764">
        <f t="shared" si="267"/>
        <v>0</v>
      </c>
      <c r="W1254" s="1764">
        <f t="shared" si="261"/>
        <v>90.62</v>
      </c>
      <c r="X1254" s="1768">
        <v>90.62</v>
      </c>
      <c r="Y1254" s="1784">
        <v>617128</v>
      </c>
      <c r="Z1254" s="1770">
        <v>42793</v>
      </c>
      <c r="AA1254" s="1843" t="s">
        <v>104</v>
      </c>
      <c r="AB1254" s="1780"/>
      <c r="AC1254" s="1762"/>
      <c r="AE1254" s="1762"/>
      <c r="AF1254" s="1762"/>
      <c r="AG1254" s="1762"/>
      <c r="AH1254" s="1780"/>
      <c r="AK1254" s="1780"/>
      <c r="AL1254" s="1780"/>
      <c r="AM1254" s="1762"/>
      <c r="AP1254" s="1762"/>
      <c r="AQ1254" s="1762"/>
      <c r="AR1254" s="1780"/>
      <c r="AS1254" s="1780"/>
      <c r="AT1254" s="1780"/>
      <c r="AU1254" s="1780"/>
      <c r="AV1254" s="1780"/>
      <c r="AW1254" s="1762"/>
      <c r="AZ1254" s="1762"/>
      <c r="BA1254" s="1762"/>
    </row>
    <row r="1255" spans="1:53" x14ac:dyDescent="0.25">
      <c r="A1255" s="1866">
        <v>2017130</v>
      </c>
      <c r="C1255" s="1782">
        <v>636217</v>
      </c>
      <c r="D1255" s="1762" t="s">
        <v>26</v>
      </c>
      <c r="E1255" s="1762">
        <v>1</v>
      </c>
      <c r="F1255" s="1762">
        <v>8</v>
      </c>
      <c r="G1255" s="1762">
        <v>5</v>
      </c>
      <c r="H1255" s="1762">
        <v>3</v>
      </c>
      <c r="I1255" s="1783">
        <v>1</v>
      </c>
      <c r="J1255" s="1783">
        <v>1</v>
      </c>
      <c r="L1255" s="1764">
        <v>3078.22</v>
      </c>
      <c r="N1255" s="1764">
        <f t="shared" si="262"/>
        <v>2060.96</v>
      </c>
      <c r="O1255" s="1764">
        <v>1572.2</v>
      </c>
      <c r="P1255" s="1850">
        <f t="shared" si="263"/>
        <v>0.76284838133685273</v>
      </c>
      <c r="Q1255" s="1764">
        <v>488.76</v>
      </c>
      <c r="R1255" s="1850">
        <f t="shared" si="264"/>
        <v>0.23715161866314727</v>
      </c>
      <c r="S1255" s="1807">
        <f t="shared" si="265"/>
        <v>19.5504</v>
      </c>
      <c r="U1255" s="1764">
        <f t="shared" si="266"/>
        <v>0</v>
      </c>
      <c r="V1255" s="1764">
        <f t="shared" si="267"/>
        <v>0</v>
      </c>
      <c r="W1255" s="1764">
        <f t="shared" si="261"/>
        <v>3078.22</v>
      </c>
      <c r="X1255" s="1768">
        <v>3078.22</v>
      </c>
      <c r="Y1255" s="1784">
        <v>617117</v>
      </c>
      <c r="Z1255" s="1770">
        <v>42783</v>
      </c>
      <c r="AA1255" s="1843" t="s">
        <v>104</v>
      </c>
      <c r="AB1255" s="1780"/>
      <c r="AC1255" s="1762"/>
      <c r="AE1255" s="1762"/>
      <c r="AF1255" s="1762"/>
      <c r="AG1255" s="1762"/>
      <c r="AH1255" s="1780"/>
      <c r="AK1255" s="1780"/>
      <c r="AL1255" s="1780"/>
      <c r="AM1255" s="1762"/>
      <c r="AP1255" s="1762"/>
      <c r="AQ1255" s="1762"/>
      <c r="AR1255" s="1780"/>
      <c r="AS1255" s="1780"/>
      <c r="AT1255" s="1780"/>
      <c r="AU1255" s="1780"/>
      <c r="AV1255" s="1780"/>
      <c r="AW1255" s="1762"/>
      <c r="AZ1255" s="1762"/>
      <c r="BA1255" s="1762"/>
    </row>
    <row r="1256" spans="1:53" x14ac:dyDescent="0.25">
      <c r="A1256" s="1866" t="s">
        <v>2474</v>
      </c>
      <c r="C1256" s="1782" t="s">
        <v>2475</v>
      </c>
      <c r="D1256" s="1762" t="s">
        <v>352</v>
      </c>
      <c r="E1256" s="1762">
        <v>1</v>
      </c>
      <c r="F1256" s="1762">
        <v>12</v>
      </c>
      <c r="G1256" s="1762">
        <v>8</v>
      </c>
      <c r="H1256" s="1762">
        <v>3</v>
      </c>
      <c r="I1256" s="1783">
        <v>1</v>
      </c>
      <c r="J1256" s="1783">
        <v>1</v>
      </c>
      <c r="L1256" s="1764">
        <v>4321.22</v>
      </c>
      <c r="N1256" s="1764">
        <f>O1256+Q1256</f>
        <v>3375.37</v>
      </c>
      <c r="O1256" s="1764">
        <v>2613.88</v>
      </c>
      <c r="P1256" s="1850">
        <f>IF(N1256&lt;=0,"",O1256/N1256)</f>
        <v>0.77439806598980265</v>
      </c>
      <c r="Q1256" s="1764">
        <v>761.49</v>
      </c>
      <c r="R1256" s="1850">
        <f>IF(N1256&lt;=0,"",Q1256/N1256)</f>
        <v>0.2256019340101974</v>
      </c>
      <c r="S1256" s="1807">
        <f>Q1256/$S$1</f>
        <v>30.459600000000002</v>
      </c>
      <c r="U1256" s="1764">
        <f>((1-I1256)*O1256)+((1-J1256)*Q1256)</f>
        <v>0</v>
      </c>
      <c r="V1256" s="1764">
        <f>L1256-W1256</f>
        <v>0</v>
      </c>
      <c r="W1256" s="1764">
        <f t="shared" si="261"/>
        <v>4321.22</v>
      </c>
      <c r="X1256" s="1768">
        <v>4321.22</v>
      </c>
      <c r="Y1256" s="1784">
        <v>617213</v>
      </c>
      <c r="Z1256" s="1770">
        <v>42823</v>
      </c>
      <c r="AA1256" s="1843" t="s">
        <v>104</v>
      </c>
      <c r="AB1256" s="1780"/>
      <c r="AC1256" s="1762"/>
      <c r="AE1256" s="1762"/>
      <c r="AF1256" s="1762"/>
      <c r="AG1256" s="1762"/>
      <c r="AH1256" s="1780"/>
      <c r="AK1256" s="1780"/>
      <c r="AL1256" s="1780"/>
      <c r="AM1256" s="1762"/>
      <c r="AP1256" s="1762"/>
      <c r="AQ1256" s="1762"/>
      <c r="AR1256" s="1780"/>
      <c r="AS1256" s="1780"/>
      <c r="AT1256" s="1780"/>
      <c r="AU1256" s="1780"/>
      <c r="AV1256" s="1780"/>
      <c r="AW1256" s="1762"/>
      <c r="AZ1256" s="1762"/>
      <c r="BA1256" s="1762"/>
    </row>
    <row r="1257" spans="1:53" x14ac:dyDescent="0.25">
      <c r="A1257" s="1866" t="s">
        <v>2476</v>
      </c>
      <c r="C1257" s="1782" t="s">
        <v>2477</v>
      </c>
      <c r="D1257" s="1762" t="s">
        <v>352</v>
      </c>
      <c r="E1257" s="1762">
        <v>0</v>
      </c>
      <c r="F1257" s="1762">
        <v>1</v>
      </c>
      <c r="G1257" s="1762">
        <v>0</v>
      </c>
      <c r="H1257" s="1762">
        <v>1</v>
      </c>
      <c r="I1257" s="1783">
        <v>1</v>
      </c>
      <c r="J1257" s="1783">
        <v>1</v>
      </c>
      <c r="L1257" s="1764">
        <v>502.39</v>
      </c>
      <c r="N1257" s="1764">
        <f>O1257+Q1257</f>
        <v>376.89</v>
      </c>
      <c r="O1257" s="1764">
        <v>279.45</v>
      </c>
      <c r="P1257" s="1850">
        <f>IF(N1257&lt;=0,"",O1257/N1257)</f>
        <v>0.74146302634721006</v>
      </c>
      <c r="Q1257" s="1764">
        <v>97.44</v>
      </c>
      <c r="R1257" s="1850">
        <f>IF(N1257&lt;=0,"",Q1257/N1257)</f>
        <v>0.25853697365278994</v>
      </c>
      <c r="S1257" s="1807">
        <f>Q1257/$S$1</f>
        <v>3.8975999999999997</v>
      </c>
      <c r="U1257" s="1764">
        <f>((1-I1257)*O1257)+((1-J1257)*Q1257)</f>
        <v>0</v>
      </c>
      <c r="V1257" s="1764">
        <f>L1257-W1257</f>
        <v>0</v>
      </c>
      <c r="W1257" s="1764">
        <f t="shared" si="261"/>
        <v>502.39</v>
      </c>
      <c r="X1257" s="1768">
        <v>502.39</v>
      </c>
      <c r="Y1257" s="1784">
        <v>617180</v>
      </c>
      <c r="Z1257" s="1770">
        <v>42811</v>
      </c>
      <c r="AA1257" s="1843" t="s">
        <v>104</v>
      </c>
      <c r="AB1257" s="1780"/>
      <c r="AC1257" s="1762"/>
      <c r="AE1257" s="1762"/>
      <c r="AF1257" s="1762"/>
      <c r="AG1257" s="1762"/>
      <c r="AH1257" s="1780"/>
      <c r="AK1257" s="1780"/>
      <c r="AL1257" s="1780"/>
      <c r="AM1257" s="1762"/>
      <c r="AP1257" s="1762"/>
      <c r="AQ1257" s="1762"/>
      <c r="AR1257" s="1780"/>
      <c r="AS1257" s="1780"/>
      <c r="AT1257" s="1780"/>
      <c r="AU1257" s="1780"/>
      <c r="AV1257" s="1780"/>
      <c r="AW1257" s="1762"/>
      <c r="AZ1257" s="1762"/>
      <c r="BA1257" s="1762"/>
    </row>
    <row r="1258" spans="1:53" x14ac:dyDescent="0.25">
      <c r="A1258" s="1866" t="s">
        <v>2481</v>
      </c>
      <c r="C1258" s="1782" t="s">
        <v>2483</v>
      </c>
      <c r="D1258" s="1762" t="s">
        <v>352</v>
      </c>
      <c r="E1258" s="1762">
        <v>1</v>
      </c>
      <c r="F1258" s="1762">
        <v>12</v>
      </c>
      <c r="G1258" s="1762">
        <v>8</v>
      </c>
      <c r="H1258" s="1762">
        <v>3</v>
      </c>
      <c r="I1258" s="1783">
        <v>1</v>
      </c>
      <c r="J1258" s="1783">
        <v>1</v>
      </c>
      <c r="L1258" s="1764">
        <v>4321.22</v>
      </c>
      <c r="N1258" s="1764">
        <f>O1258+Q1258</f>
        <v>3375.37</v>
      </c>
      <c r="O1258" s="1764">
        <v>2613.88</v>
      </c>
      <c r="P1258" s="1850">
        <f>IF(N1258&lt;=0,"",O1258/N1258)</f>
        <v>0.77439806598980265</v>
      </c>
      <c r="Q1258" s="1764">
        <v>761.49</v>
      </c>
      <c r="R1258" s="1850">
        <f>IF(N1258&lt;=0,"",Q1258/N1258)</f>
        <v>0.2256019340101974</v>
      </c>
      <c r="S1258" s="1807">
        <f>Q1258/$S$1</f>
        <v>30.459600000000002</v>
      </c>
      <c r="U1258" s="1764">
        <f>((1-I1258)*O1258)+((1-J1258)*Q1258)</f>
        <v>0</v>
      </c>
      <c r="V1258" s="1764">
        <f>L1258-W1258</f>
        <v>0</v>
      </c>
      <c r="W1258" s="1764">
        <f t="shared" si="261"/>
        <v>4321.22</v>
      </c>
      <c r="X1258" s="1768">
        <v>4321.22</v>
      </c>
      <c r="Y1258" s="1784">
        <v>617214</v>
      </c>
      <c r="Z1258" s="1770">
        <v>42823</v>
      </c>
      <c r="AA1258" s="1843" t="s">
        <v>104</v>
      </c>
      <c r="AB1258" s="1780"/>
      <c r="AC1258" s="1762"/>
      <c r="AE1258" s="1762"/>
      <c r="AF1258" s="1762"/>
      <c r="AG1258" s="1762"/>
      <c r="AH1258" s="1780"/>
      <c r="AK1258" s="1780"/>
      <c r="AL1258" s="1780"/>
      <c r="AM1258" s="1762"/>
      <c r="AP1258" s="1762"/>
      <c r="AQ1258" s="1762"/>
      <c r="AR1258" s="1780"/>
      <c r="AS1258" s="1780"/>
      <c r="AT1258" s="1780"/>
      <c r="AU1258" s="1780"/>
      <c r="AV1258" s="1780"/>
      <c r="AW1258" s="1762"/>
      <c r="AZ1258" s="1762"/>
      <c r="BA1258" s="1762"/>
    </row>
    <row r="1259" spans="1:53" x14ac:dyDescent="0.25">
      <c r="A1259" s="1866" t="s">
        <v>2482</v>
      </c>
      <c r="C1259" s="1782" t="s">
        <v>2484</v>
      </c>
      <c r="D1259" s="1762" t="s">
        <v>352</v>
      </c>
      <c r="E1259" s="1762">
        <v>0</v>
      </c>
      <c r="F1259" s="1762">
        <v>1</v>
      </c>
      <c r="G1259" s="1762">
        <v>0</v>
      </c>
      <c r="H1259" s="1762">
        <v>1</v>
      </c>
      <c r="I1259" s="1783">
        <v>1</v>
      </c>
      <c r="J1259" s="1783">
        <v>1</v>
      </c>
      <c r="L1259" s="1764">
        <v>502.39</v>
      </c>
      <c r="N1259" s="1764">
        <f>O1259+Q1259</f>
        <v>376.89</v>
      </c>
      <c r="O1259" s="1764">
        <v>279.45</v>
      </c>
      <c r="P1259" s="1850">
        <f>IF(N1259&lt;=0,"",O1259/N1259)</f>
        <v>0.74146302634721006</v>
      </c>
      <c r="Q1259" s="1764">
        <v>97.44</v>
      </c>
      <c r="R1259" s="1850">
        <f>IF(N1259&lt;=0,"",Q1259/N1259)</f>
        <v>0.25853697365278994</v>
      </c>
      <c r="S1259" s="1807">
        <f>Q1259/$S$1</f>
        <v>3.8975999999999997</v>
      </c>
      <c r="U1259" s="1764">
        <f>((1-I1259)*O1259)+((1-J1259)*Q1259)</f>
        <v>0</v>
      </c>
      <c r="V1259" s="1764">
        <f>L1259-W1259</f>
        <v>0</v>
      </c>
      <c r="W1259" s="1764">
        <f t="shared" si="261"/>
        <v>502.39</v>
      </c>
      <c r="X1259" s="1768">
        <v>502.39</v>
      </c>
      <c r="Y1259" s="1784">
        <v>617181</v>
      </c>
      <c r="Z1259" s="1770">
        <v>42811</v>
      </c>
      <c r="AA1259" s="1843" t="s">
        <v>104</v>
      </c>
      <c r="AB1259" s="1780"/>
      <c r="AC1259" s="1762"/>
      <c r="AE1259" s="1762"/>
      <c r="AF1259" s="1762"/>
      <c r="AG1259" s="1762"/>
      <c r="AH1259" s="1780"/>
      <c r="AK1259" s="1780"/>
      <c r="AL1259" s="1780"/>
      <c r="AM1259" s="1762"/>
      <c r="AP1259" s="1762"/>
      <c r="AQ1259" s="1762"/>
      <c r="AR1259" s="1780"/>
      <c r="AS1259" s="1780"/>
      <c r="AT1259" s="1780"/>
      <c r="AU1259" s="1780"/>
      <c r="AV1259" s="1780"/>
      <c r="AW1259" s="1762"/>
      <c r="AZ1259" s="1762"/>
      <c r="BA1259" s="1762"/>
    </row>
    <row r="1260" spans="1:53" x14ac:dyDescent="0.25">
      <c r="A1260" s="1866" t="s">
        <v>2486</v>
      </c>
      <c r="C1260" s="1782" t="s">
        <v>2485</v>
      </c>
      <c r="D1260" s="1762" t="s">
        <v>352</v>
      </c>
      <c r="E1260" s="1762">
        <v>1</v>
      </c>
      <c r="F1260" s="1762">
        <v>7</v>
      </c>
      <c r="G1260" s="1762">
        <v>2</v>
      </c>
      <c r="H1260" s="1762">
        <v>3</v>
      </c>
      <c r="I1260" s="1783">
        <v>1</v>
      </c>
      <c r="J1260" s="1783">
        <v>1</v>
      </c>
      <c r="L1260" s="1764">
        <v>3119.59</v>
      </c>
      <c r="N1260" s="1764">
        <f t="shared" ref="N1260:N1288" si="268">O1260+Q1260</f>
        <v>2444.71</v>
      </c>
      <c r="O1260" s="1764">
        <v>1976.67</v>
      </c>
      <c r="P1260" s="1850">
        <f t="shared" si="263"/>
        <v>0.80854988935292937</v>
      </c>
      <c r="Q1260" s="1764">
        <v>468.04</v>
      </c>
      <c r="R1260" s="1850">
        <f t="shared" si="264"/>
        <v>0.19145011064707063</v>
      </c>
      <c r="S1260" s="1807">
        <f t="shared" si="265"/>
        <v>18.721600000000002</v>
      </c>
      <c r="U1260" s="1764">
        <f t="shared" si="266"/>
        <v>0</v>
      </c>
      <c r="V1260" s="1764">
        <f t="shared" si="267"/>
        <v>0</v>
      </c>
      <c r="W1260" s="1764">
        <f t="shared" si="261"/>
        <v>3119.59</v>
      </c>
      <c r="X1260" s="1768">
        <v>3119.59</v>
      </c>
      <c r="Y1260" s="1784">
        <v>617179</v>
      </c>
      <c r="Z1260" s="1770">
        <v>42811</v>
      </c>
      <c r="AA1260" s="1843" t="s">
        <v>104</v>
      </c>
      <c r="AB1260" s="1780"/>
      <c r="AC1260" s="1762"/>
      <c r="AE1260" s="1762"/>
      <c r="AF1260" s="1762"/>
      <c r="AG1260" s="1762"/>
      <c r="AH1260" s="1780"/>
      <c r="AK1260" s="1780"/>
      <c r="AL1260" s="1780"/>
      <c r="AM1260" s="1762"/>
      <c r="AP1260" s="1762"/>
      <c r="AQ1260" s="1762"/>
      <c r="AR1260" s="1780"/>
      <c r="AS1260" s="1780"/>
      <c r="AT1260" s="1780"/>
      <c r="AU1260" s="1780"/>
      <c r="AV1260" s="1780"/>
      <c r="AW1260" s="1762"/>
      <c r="AZ1260" s="1762"/>
      <c r="BA1260" s="1762"/>
    </row>
    <row r="1261" spans="1:53" x14ac:dyDescent="0.25">
      <c r="A1261" s="1866" t="s">
        <v>2488</v>
      </c>
      <c r="C1261" s="1782" t="s">
        <v>2487</v>
      </c>
      <c r="D1261" s="1762" t="s">
        <v>352</v>
      </c>
      <c r="E1261" s="1762">
        <v>0</v>
      </c>
      <c r="F1261" s="1762">
        <v>1</v>
      </c>
      <c r="G1261" s="1762">
        <v>0</v>
      </c>
      <c r="H1261" s="1762">
        <v>1</v>
      </c>
      <c r="I1261" s="1783">
        <v>1</v>
      </c>
      <c r="J1261" s="1783">
        <v>1</v>
      </c>
      <c r="L1261" s="1764">
        <v>502.39</v>
      </c>
      <c r="N1261" s="1764">
        <f>O1261+Q1261</f>
        <v>376.89</v>
      </c>
      <c r="O1261" s="1764">
        <v>279.45</v>
      </c>
      <c r="P1261" s="1850">
        <f>IF(N1261&lt;=0,"",O1261/N1261)</f>
        <v>0.74146302634721006</v>
      </c>
      <c r="Q1261" s="1764">
        <v>97.44</v>
      </c>
      <c r="R1261" s="1850">
        <f>IF(N1261&lt;=0,"",Q1261/N1261)</f>
        <v>0.25853697365278994</v>
      </c>
      <c r="S1261" s="1807">
        <f>Q1261/$S$1</f>
        <v>3.8975999999999997</v>
      </c>
      <c r="U1261" s="1764">
        <f>((1-I1261)*O1261)+((1-J1261)*Q1261)</f>
        <v>0</v>
      </c>
      <c r="V1261" s="1764">
        <f>L1261-W1261</f>
        <v>0</v>
      </c>
      <c r="W1261" s="1764">
        <f t="shared" si="261"/>
        <v>502.39</v>
      </c>
      <c r="X1261" s="1768">
        <v>502.39</v>
      </c>
      <c r="Y1261" s="1784">
        <v>617142</v>
      </c>
      <c r="Z1261" s="1770">
        <v>42793</v>
      </c>
      <c r="AA1261" s="1843" t="s">
        <v>104</v>
      </c>
      <c r="AB1261" s="1843"/>
      <c r="AG1261" s="1762"/>
      <c r="AH1261" s="1780"/>
      <c r="AK1261" s="1780"/>
      <c r="AL1261" s="1780"/>
      <c r="AM1261" s="1762"/>
      <c r="AP1261" s="1762"/>
      <c r="AQ1261" s="1762"/>
      <c r="AR1261" s="1780"/>
      <c r="AS1261" s="1780"/>
      <c r="AT1261" s="1780"/>
      <c r="AU1261" s="1780"/>
      <c r="AV1261" s="1780"/>
      <c r="AW1261" s="1762"/>
      <c r="AZ1261" s="1762"/>
      <c r="BA1261" s="1762"/>
    </row>
    <row r="1262" spans="1:53" x14ac:dyDescent="0.25">
      <c r="A1262" s="1866" t="s">
        <v>2491</v>
      </c>
      <c r="C1262" s="1782" t="s">
        <v>2489</v>
      </c>
      <c r="D1262" s="1762" t="s">
        <v>352</v>
      </c>
      <c r="E1262" s="1762">
        <v>1</v>
      </c>
      <c r="F1262" s="1762">
        <v>7</v>
      </c>
      <c r="G1262" s="1762">
        <v>2</v>
      </c>
      <c r="H1262" s="1762">
        <v>3</v>
      </c>
      <c r="I1262" s="1783">
        <v>1</v>
      </c>
      <c r="J1262" s="1783">
        <v>1</v>
      </c>
      <c r="L1262" s="1764">
        <v>3119.59</v>
      </c>
      <c r="N1262" s="1764">
        <f>O1262+Q1262</f>
        <v>2444.71</v>
      </c>
      <c r="O1262" s="1764">
        <v>1976.67</v>
      </c>
      <c r="P1262" s="1850">
        <f>IF(N1262&lt;=0,"",O1262/N1262)</f>
        <v>0.80854988935292937</v>
      </c>
      <c r="Q1262" s="1764">
        <v>468.04</v>
      </c>
      <c r="R1262" s="1850">
        <f>IF(N1262&lt;=0,"",Q1262/N1262)</f>
        <v>0.19145011064707063</v>
      </c>
      <c r="S1262" s="1807">
        <f>Q1262/$S$1</f>
        <v>18.721600000000002</v>
      </c>
      <c r="U1262" s="1764">
        <f>((1-I1262)*O1262)+((1-J1262)*Q1262)</f>
        <v>0</v>
      </c>
      <c r="V1262" s="1764">
        <f>L1262-W1262</f>
        <v>0</v>
      </c>
      <c r="W1262" s="1764">
        <f t="shared" si="261"/>
        <v>3119.59</v>
      </c>
      <c r="X1262" s="1768">
        <v>3119.59</v>
      </c>
      <c r="Y1262" s="1784">
        <v>617178</v>
      </c>
      <c r="Z1262" s="1770">
        <v>42811</v>
      </c>
      <c r="AA1262" s="1843" t="s">
        <v>104</v>
      </c>
      <c r="AB1262" s="1843"/>
      <c r="AG1262" s="1762"/>
      <c r="AH1262" s="1780"/>
      <c r="AK1262" s="1780"/>
      <c r="AL1262" s="1780"/>
      <c r="AM1262" s="1762"/>
      <c r="AP1262" s="1762"/>
      <c r="AQ1262" s="1762"/>
      <c r="AR1262" s="1780"/>
      <c r="AS1262" s="1780"/>
      <c r="AT1262" s="1780"/>
      <c r="AU1262" s="1780"/>
      <c r="AV1262" s="1780"/>
      <c r="AW1262" s="1762"/>
      <c r="AZ1262" s="1762"/>
      <c r="BA1262" s="1762"/>
    </row>
    <row r="1263" spans="1:53" x14ac:dyDescent="0.25">
      <c r="A1263" s="1866" t="s">
        <v>2492</v>
      </c>
      <c r="C1263" s="1782" t="s">
        <v>2583</v>
      </c>
      <c r="D1263" s="1762" t="s">
        <v>352</v>
      </c>
      <c r="E1263" s="1762">
        <v>0</v>
      </c>
      <c r="F1263" s="1762">
        <v>1</v>
      </c>
      <c r="G1263" s="1762">
        <v>0</v>
      </c>
      <c r="H1263" s="1762">
        <v>1</v>
      </c>
      <c r="I1263" s="1783">
        <v>1</v>
      </c>
      <c r="J1263" s="1783">
        <v>1</v>
      </c>
      <c r="L1263" s="1764">
        <v>502.39</v>
      </c>
      <c r="N1263" s="1764">
        <f>O1263+Q1263</f>
        <v>376.89</v>
      </c>
      <c r="O1263" s="1764">
        <v>279.45</v>
      </c>
      <c r="P1263" s="1850">
        <f>IF(N1263&lt;=0,"",O1263/N1263)</f>
        <v>0.74146302634721006</v>
      </c>
      <c r="Q1263" s="1764">
        <v>97.44</v>
      </c>
      <c r="R1263" s="1850">
        <f>IF(N1263&lt;=0,"",Q1263/N1263)</f>
        <v>0.25853697365278994</v>
      </c>
      <c r="S1263" s="1807">
        <f>Q1263/$S$1</f>
        <v>3.8975999999999997</v>
      </c>
      <c r="U1263" s="1764">
        <f>((1-I1263)*O1263)+((1-J1263)*Q1263)</f>
        <v>0</v>
      </c>
      <c r="V1263" s="1764">
        <f>L1263-W1263</f>
        <v>0</v>
      </c>
      <c r="W1263" s="1764">
        <f t="shared" si="261"/>
        <v>502.39</v>
      </c>
      <c r="X1263" s="1768">
        <v>502.39</v>
      </c>
      <c r="Y1263" s="1784">
        <v>617141</v>
      </c>
      <c r="Z1263" s="1770">
        <v>42793</v>
      </c>
      <c r="AA1263" s="1843" t="s">
        <v>104</v>
      </c>
      <c r="AB1263" s="1843"/>
      <c r="AG1263" s="1762"/>
      <c r="AH1263" s="1780"/>
      <c r="AK1263" s="1780"/>
      <c r="AL1263" s="1780"/>
      <c r="AM1263" s="1762"/>
      <c r="AP1263" s="1762"/>
      <c r="AQ1263" s="1762"/>
      <c r="AR1263" s="1780"/>
      <c r="AS1263" s="1780"/>
      <c r="AT1263" s="1780"/>
      <c r="AU1263" s="1780"/>
      <c r="AV1263" s="1780"/>
      <c r="AW1263" s="1762"/>
      <c r="AZ1263" s="1762"/>
      <c r="BA1263" s="1762"/>
    </row>
    <row r="1264" spans="1:53" x14ac:dyDescent="0.25">
      <c r="A1264" s="1866" t="s">
        <v>2493</v>
      </c>
      <c r="C1264" s="1782" t="s">
        <v>2495</v>
      </c>
      <c r="D1264" s="1762" t="s">
        <v>352</v>
      </c>
      <c r="E1264" s="1762">
        <v>1</v>
      </c>
      <c r="F1264" s="1762">
        <v>7</v>
      </c>
      <c r="G1264" s="1762">
        <v>2</v>
      </c>
      <c r="H1264" s="1762">
        <v>3</v>
      </c>
      <c r="I1264" s="1783">
        <v>1</v>
      </c>
      <c r="J1264" s="1783">
        <v>1</v>
      </c>
      <c r="L1264" s="1764">
        <v>3086.35</v>
      </c>
      <c r="N1264" s="1764">
        <f>O1264+Q1264</f>
        <v>2444.71</v>
      </c>
      <c r="O1264" s="1764">
        <v>1976.67</v>
      </c>
      <c r="P1264" s="1850">
        <f>IF(N1264&lt;=0,"",O1264/N1264)</f>
        <v>0.80854988935292937</v>
      </c>
      <c r="Q1264" s="1764">
        <v>468.04</v>
      </c>
      <c r="R1264" s="1850">
        <f>IF(N1264&lt;=0,"",Q1264/N1264)</f>
        <v>0.19145011064707063</v>
      </c>
      <c r="S1264" s="1807">
        <f>Q1264/$S$1</f>
        <v>18.721600000000002</v>
      </c>
      <c r="U1264" s="1764">
        <f>((1-I1264)*O1264)+((1-J1264)*Q1264)</f>
        <v>0</v>
      </c>
      <c r="V1264" s="1764">
        <f>L1264-W1264</f>
        <v>0</v>
      </c>
      <c r="W1264" s="1764">
        <f t="shared" si="261"/>
        <v>3086.35</v>
      </c>
      <c r="X1264" s="1768">
        <v>3086.35</v>
      </c>
      <c r="Y1264" s="1784">
        <v>617177</v>
      </c>
      <c r="Z1264" s="1770">
        <v>42811</v>
      </c>
      <c r="AA1264" s="1843" t="s">
        <v>104</v>
      </c>
      <c r="AB1264" s="1843"/>
      <c r="AG1264" s="1762"/>
      <c r="AH1264" s="1780"/>
      <c r="AK1264" s="1780"/>
      <c r="AL1264" s="1780"/>
      <c r="AM1264" s="1762"/>
      <c r="AP1264" s="1762"/>
      <c r="AQ1264" s="1762"/>
      <c r="AR1264" s="1780"/>
      <c r="AS1264" s="1780"/>
      <c r="AT1264" s="1780"/>
      <c r="AU1264" s="1780"/>
      <c r="AV1264" s="1780"/>
      <c r="AW1264" s="1762"/>
      <c r="AZ1264" s="1762"/>
      <c r="BA1264" s="1762"/>
    </row>
    <row r="1265" spans="1:53" x14ac:dyDescent="0.25">
      <c r="A1265" s="1866" t="s">
        <v>2494</v>
      </c>
      <c r="C1265" s="1782" t="s">
        <v>2496</v>
      </c>
      <c r="D1265" s="1762" t="s">
        <v>352</v>
      </c>
      <c r="E1265" s="1762">
        <v>0</v>
      </c>
      <c r="F1265" s="1762">
        <v>1</v>
      </c>
      <c r="G1265" s="1762">
        <v>0</v>
      </c>
      <c r="H1265" s="1762">
        <v>1</v>
      </c>
      <c r="I1265" s="1783">
        <v>1</v>
      </c>
      <c r="J1265" s="1783">
        <v>1</v>
      </c>
      <c r="L1265" s="1764">
        <v>502.39</v>
      </c>
      <c r="N1265" s="1764">
        <f>O1265+Q1265</f>
        <v>376.89</v>
      </c>
      <c r="O1265" s="1764">
        <v>279.45</v>
      </c>
      <c r="P1265" s="1850">
        <f>IF(N1265&lt;=0,"",O1265/N1265)</f>
        <v>0.74146302634721006</v>
      </c>
      <c r="Q1265" s="1764">
        <v>97.44</v>
      </c>
      <c r="R1265" s="1850">
        <f>IF(N1265&lt;=0,"",Q1265/N1265)</f>
        <v>0.25853697365278994</v>
      </c>
      <c r="S1265" s="1807">
        <f>Q1265/$S$1</f>
        <v>3.8975999999999997</v>
      </c>
      <c r="U1265" s="1764">
        <f>((1-I1265)*O1265)+((1-J1265)*Q1265)</f>
        <v>0</v>
      </c>
      <c r="V1265" s="1764">
        <f>L1265-W1265</f>
        <v>0</v>
      </c>
      <c r="W1265" s="1764">
        <f t="shared" si="261"/>
        <v>502.39</v>
      </c>
      <c r="X1265" s="1768">
        <v>502.39</v>
      </c>
      <c r="Y1265" s="1784">
        <v>617140</v>
      </c>
      <c r="Z1265" s="1770">
        <v>42793</v>
      </c>
      <c r="AA1265" s="1843" t="s">
        <v>104</v>
      </c>
      <c r="AB1265" s="1843"/>
      <c r="AG1265" s="1762"/>
      <c r="AH1265" s="1780"/>
      <c r="AK1265" s="1780"/>
      <c r="AL1265" s="1780"/>
      <c r="AM1265" s="1762"/>
      <c r="AP1265" s="1762"/>
      <c r="AQ1265" s="1762"/>
      <c r="AR1265" s="1780"/>
      <c r="AS1265" s="1780"/>
      <c r="AT1265" s="1780"/>
      <c r="AU1265" s="1780"/>
      <c r="AV1265" s="1780"/>
      <c r="AW1265" s="1762"/>
      <c r="AZ1265" s="1762"/>
      <c r="BA1265" s="1762"/>
    </row>
    <row r="1266" spans="1:53" x14ac:dyDescent="0.25">
      <c r="A1266" s="1866">
        <v>2017131</v>
      </c>
      <c r="C1266" s="1782" t="s">
        <v>2497</v>
      </c>
      <c r="D1266" s="1762" t="s">
        <v>317</v>
      </c>
      <c r="E1266" s="1762">
        <v>1</v>
      </c>
      <c r="F1266" s="1762">
        <v>14</v>
      </c>
      <c r="G1266" s="1762">
        <v>6</v>
      </c>
      <c r="H1266" s="1762">
        <v>6</v>
      </c>
      <c r="I1266" s="1783">
        <v>1</v>
      </c>
      <c r="J1266" s="1783">
        <v>1</v>
      </c>
      <c r="L1266" s="1764">
        <v>6307.99</v>
      </c>
      <c r="N1266" s="1764">
        <f t="shared" si="268"/>
        <v>4164.2000000000007</v>
      </c>
      <c r="O1266" s="1764">
        <v>3103.82</v>
      </c>
      <c r="P1266" s="1850">
        <f t="shared" ref="P1266:P1292" si="269">IF(N1266&lt;=0,"",O1266/N1266)</f>
        <v>0.74535805196676419</v>
      </c>
      <c r="Q1266" s="1764">
        <v>1060.3800000000001</v>
      </c>
      <c r="R1266" s="1850">
        <f t="shared" ref="R1266:R1292" si="270">IF(N1266&lt;=0,"",Q1266/N1266)</f>
        <v>0.25464194803323564</v>
      </c>
      <c r="S1266" s="1807">
        <f t="shared" ref="S1266:S1292" si="271">Q1266/$S$1</f>
        <v>42.415200000000006</v>
      </c>
      <c r="U1266" s="1764">
        <f t="shared" ref="U1266:U1292" si="272">((1-I1266)*O1266)+((1-J1266)*Q1266)</f>
        <v>0</v>
      </c>
      <c r="V1266" s="1764">
        <f t="shared" ref="V1266:V1292" si="273">L1266-W1266</f>
        <v>0</v>
      </c>
      <c r="W1266" s="1764">
        <f t="shared" si="261"/>
        <v>6307.99</v>
      </c>
      <c r="X1266" s="1768">
        <v>6307.99</v>
      </c>
      <c r="Y1266" s="1784">
        <v>617172</v>
      </c>
      <c r="Z1266" s="1770">
        <v>42811</v>
      </c>
      <c r="AA1266" s="1843" t="s">
        <v>104</v>
      </c>
      <c r="AB1266" s="1843"/>
      <c r="AG1266" s="1762"/>
      <c r="AH1266" s="1780"/>
      <c r="AK1266" s="1780"/>
      <c r="AL1266" s="1780"/>
      <c r="AM1266" s="1762"/>
      <c r="AP1266" s="1762"/>
      <c r="AQ1266" s="1762"/>
      <c r="AR1266" s="1780"/>
      <c r="AS1266" s="1780"/>
      <c r="AT1266" s="1780"/>
      <c r="AU1266" s="1780"/>
      <c r="AV1266" s="1780"/>
      <c r="AW1266" s="1762"/>
      <c r="AZ1266" s="1762"/>
      <c r="BA1266" s="1762"/>
    </row>
    <row r="1267" spans="1:53" x14ac:dyDescent="0.25">
      <c r="A1267" s="1866">
        <v>2017133</v>
      </c>
      <c r="C1267" s="1782" t="s">
        <v>2506</v>
      </c>
      <c r="D1267" s="1762" t="s">
        <v>26</v>
      </c>
      <c r="E1267" s="1762">
        <v>0</v>
      </c>
      <c r="F1267" s="1762">
        <v>0</v>
      </c>
      <c r="G1267" s="1762">
        <v>0</v>
      </c>
      <c r="H1267" s="1762">
        <v>0</v>
      </c>
      <c r="I1267" s="1783">
        <v>1</v>
      </c>
      <c r="J1267" s="1783">
        <v>1</v>
      </c>
      <c r="L1267" s="1764">
        <v>60.08</v>
      </c>
      <c r="N1267" s="1764">
        <f t="shared" si="268"/>
        <v>22.54</v>
      </c>
      <c r="O1267" s="1764">
        <v>22.54</v>
      </c>
      <c r="P1267" s="1850">
        <f t="shared" si="269"/>
        <v>1</v>
      </c>
      <c r="Q1267" s="1764">
        <v>0</v>
      </c>
      <c r="R1267" s="1850">
        <f t="shared" si="270"/>
        <v>0</v>
      </c>
      <c r="S1267" s="1807">
        <f t="shared" si="271"/>
        <v>0</v>
      </c>
      <c r="U1267" s="1764">
        <f t="shared" si="272"/>
        <v>0</v>
      </c>
      <c r="V1267" s="1764">
        <f t="shared" si="273"/>
        <v>0</v>
      </c>
      <c r="W1267" s="1764">
        <f t="shared" si="261"/>
        <v>60.08</v>
      </c>
      <c r="X1267" s="1768">
        <v>60.08</v>
      </c>
      <c r="Y1267" s="1784">
        <v>617304</v>
      </c>
      <c r="Z1267" s="1770">
        <v>42867</v>
      </c>
      <c r="AA1267" s="1843" t="s">
        <v>104</v>
      </c>
      <c r="AB1267" s="1843"/>
      <c r="AG1267" s="1762"/>
      <c r="AH1267" s="1780"/>
      <c r="AK1267" s="1780"/>
      <c r="AL1267" s="1780"/>
      <c r="AM1267" s="1762"/>
      <c r="AP1267" s="1762"/>
      <c r="AQ1267" s="1762"/>
      <c r="AR1267" s="1780"/>
      <c r="AS1267" s="1780"/>
      <c r="AT1267" s="1780"/>
      <c r="AU1267" s="1780"/>
      <c r="AV1267" s="1780"/>
      <c r="AW1267" s="1762"/>
      <c r="AZ1267" s="1762"/>
      <c r="BA1267" s="1762"/>
    </row>
    <row r="1268" spans="1:53" x14ac:dyDescent="0.25">
      <c r="A1268" s="1866">
        <v>2017134</v>
      </c>
      <c r="C1268" s="1782" t="s">
        <v>2505</v>
      </c>
      <c r="D1268" s="1762" t="s">
        <v>26</v>
      </c>
      <c r="E1268" s="1762">
        <v>1</v>
      </c>
      <c r="F1268" s="1762">
        <v>2</v>
      </c>
      <c r="G1268" s="1762">
        <v>1</v>
      </c>
      <c r="H1268" s="1762">
        <v>1</v>
      </c>
      <c r="I1268" s="1783">
        <v>1</v>
      </c>
      <c r="J1268" s="1783">
        <v>1</v>
      </c>
      <c r="L1268" s="1764">
        <v>599.77</v>
      </c>
      <c r="N1268" s="1764">
        <f t="shared" si="268"/>
        <v>449.14</v>
      </c>
      <c r="O1268" s="1764">
        <v>310.58</v>
      </c>
      <c r="P1268" s="1850">
        <f t="shared" si="269"/>
        <v>0.69149930979204699</v>
      </c>
      <c r="Q1268" s="1764">
        <v>138.56</v>
      </c>
      <c r="R1268" s="1850">
        <f t="shared" si="270"/>
        <v>0.30850069020795301</v>
      </c>
      <c r="S1268" s="1807">
        <f t="shared" si="271"/>
        <v>5.5423999999999998</v>
      </c>
      <c r="U1268" s="1764">
        <f t="shared" si="272"/>
        <v>0</v>
      </c>
      <c r="V1268" s="1764">
        <f t="shared" si="273"/>
        <v>0</v>
      </c>
      <c r="W1268" s="1764">
        <f t="shared" si="261"/>
        <v>599.77</v>
      </c>
      <c r="X1268" s="1768">
        <v>599.77</v>
      </c>
      <c r="Y1268" s="1784">
        <v>617118</v>
      </c>
      <c r="Z1268" s="1770">
        <v>42783</v>
      </c>
      <c r="AA1268" s="1843" t="s">
        <v>104</v>
      </c>
      <c r="AB1268" s="1843"/>
      <c r="AG1268" s="1762"/>
      <c r="AH1268" s="1780"/>
      <c r="AK1268" s="1780"/>
      <c r="AL1268" s="1780"/>
      <c r="AM1268" s="1762"/>
      <c r="AP1268" s="1762"/>
      <c r="AQ1268" s="1762"/>
      <c r="AR1268" s="1780"/>
      <c r="AS1268" s="1780"/>
      <c r="AT1268" s="1780"/>
      <c r="AU1268" s="1780"/>
      <c r="AV1268" s="1780"/>
      <c r="AW1268" s="1762"/>
      <c r="AZ1268" s="1762"/>
      <c r="BA1268" s="1762"/>
    </row>
    <row r="1269" spans="1:53" x14ac:dyDescent="0.25">
      <c r="A1269" s="1866">
        <v>2017135</v>
      </c>
      <c r="C1269" s="1782">
        <v>635017</v>
      </c>
      <c r="D1269" s="1762" t="s">
        <v>26</v>
      </c>
      <c r="E1269" s="1762">
        <v>1</v>
      </c>
      <c r="F1269" s="1762">
        <v>8</v>
      </c>
      <c r="G1269" s="1762">
        <v>5</v>
      </c>
      <c r="H1269" s="1762">
        <v>3</v>
      </c>
      <c r="I1269" s="1783">
        <v>1</v>
      </c>
      <c r="J1269" s="1783">
        <v>1</v>
      </c>
      <c r="L1269" s="1764">
        <v>2480.83</v>
      </c>
      <c r="N1269" s="1764">
        <f t="shared" si="268"/>
        <v>1740.4499999999998</v>
      </c>
      <c r="O1269" s="1764">
        <v>1313.3</v>
      </c>
      <c r="P1269" s="1850">
        <f t="shared" si="269"/>
        <v>0.75457496624436216</v>
      </c>
      <c r="Q1269" s="1764">
        <v>427.15</v>
      </c>
      <c r="R1269" s="1850">
        <f t="shared" si="270"/>
        <v>0.24542503375563793</v>
      </c>
      <c r="S1269" s="1807">
        <f t="shared" si="271"/>
        <v>17.085999999999999</v>
      </c>
      <c r="U1269" s="1764">
        <f t="shared" si="272"/>
        <v>0</v>
      </c>
      <c r="V1269" s="1764">
        <f t="shared" si="273"/>
        <v>0</v>
      </c>
      <c r="W1269" s="1764">
        <f t="shared" si="261"/>
        <v>2480.83</v>
      </c>
      <c r="X1269" s="1768">
        <v>2480.83</v>
      </c>
      <c r="Y1269" s="1784">
        <v>617119</v>
      </c>
      <c r="Z1269" s="1770">
        <v>42783</v>
      </c>
      <c r="AA1269" s="1843" t="s">
        <v>104</v>
      </c>
      <c r="AB1269" s="1843"/>
      <c r="AG1269" s="1762"/>
      <c r="AH1269" s="1780"/>
      <c r="AK1269" s="1780"/>
      <c r="AL1269" s="1780"/>
      <c r="AM1269" s="1762"/>
      <c r="AP1269" s="1762"/>
      <c r="AQ1269" s="1762"/>
      <c r="AR1269" s="1780"/>
      <c r="AS1269" s="1780"/>
      <c r="AT1269" s="1780"/>
      <c r="AU1269" s="1780"/>
      <c r="AV1269" s="1780"/>
      <c r="AW1269" s="1762"/>
      <c r="AZ1269" s="1762"/>
      <c r="BA1269" s="1762"/>
    </row>
    <row r="1270" spans="1:53" x14ac:dyDescent="0.25">
      <c r="A1270" s="1866">
        <v>2017136</v>
      </c>
      <c r="C1270" s="1782">
        <v>636617</v>
      </c>
      <c r="D1270" s="1762" t="s">
        <v>26</v>
      </c>
      <c r="E1270" s="1762">
        <v>1</v>
      </c>
      <c r="F1270" s="1762">
        <v>7</v>
      </c>
      <c r="G1270" s="1762">
        <v>4</v>
      </c>
      <c r="H1270" s="1762">
        <v>3</v>
      </c>
      <c r="I1270" s="1783">
        <v>1</v>
      </c>
      <c r="J1270" s="1783">
        <v>1</v>
      </c>
      <c r="L1270" s="1764">
        <v>2391.88</v>
      </c>
      <c r="N1270" s="1764">
        <f t="shared" si="268"/>
        <v>1672.22</v>
      </c>
      <c r="O1270" s="1764">
        <v>1279.05</v>
      </c>
      <c r="P1270" s="1850">
        <f t="shared" si="269"/>
        <v>0.76488141512480412</v>
      </c>
      <c r="Q1270" s="1764">
        <v>393.17</v>
      </c>
      <c r="R1270" s="1850">
        <f t="shared" si="270"/>
        <v>0.23511858487519585</v>
      </c>
      <c r="S1270" s="1807">
        <f t="shared" si="271"/>
        <v>15.726800000000001</v>
      </c>
      <c r="U1270" s="1764">
        <f t="shared" si="272"/>
        <v>0</v>
      </c>
      <c r="V1270" s="1764">
        <f t="shared" si="273"/>
        <v>0</v>
      </c>
      <c r="W1270" s="1764">
        <f t="shared" si="261"/>
        <v>2391.88</v>
      </c>
      <c r="X1270" s="1768">
        <v>2391.88</v>
      </c>
      <c r="Y1270" s="1784">
        <v>617120</v>
      </c>
      <c r="Z1270" s="1770">
        <v>42783</v>
      </c>
      <c r="AA1270" s="1843" t="s">
        <v>104</v>
      </c>
      <c r="AB1270" s="1843"/>
      <c r="AG1270" s="1762"/>
      <c r="AH1270" s="1780"/>
      <c r="AK1270" s="1780"/>
      <c r="AL1270" s="1780"/>
      <c r="AM1270" s="1762"/>
      <c r="AP1270" s="1762"/>
      <c r="AQ1270" s="1762"/>
      <c r="AR1270" s="1780"/>
      <c r="AS1270" s="1780"/>
      <c r="AT1270" s="1780"/>
      <c r="AU1270" s="1780"/>
      <c r="AV1270" s="1780"/>
      <c r="AW1270" s="1762"/>
      <c r="AZ1270" s="1762"/>
      <c r="BA1270" s="1762"/>
    </row>
    <row r="1271" spans="1:53" x14ac:dyDescent="0.25">
      <c r="A1271" s="1866">
        <v>2017137</v>
      </c>
      <c r="C1271" s="1782">
        <v>636117</v>
      </c>
      <c r="D1271" s="1762" t="s">
        <v>26</v>
      </c>
      <c r="E1271" s="1762">
        <v>1</v>
      </c>
      <c r="F1271" s="1762">
        <v>8</v>
      </c>
      <c r="G1271" s="1762">
        <v>5</v>
      </c>
      <c r="H1271" s="1762">
        <v>3</v>
      </c>
      <c r="I1271" s="1783">
        <v>1</v>
      </c>
      <c r="J1271" s="1783">
        <v>1</v>
      </c>
      <c r="L1271" s="1764">
        <v>2531.15</v>
      </c>
      <c r="N1271" s="1764">
        <f t="shared" si="268"/>
        <v>1749.63</v>
      </c>
      <c r="O1271" s="1764">
        <v>1322.38</v>
      </c>
      <c r="P1271" s="1850">
        <f t="shared" si="269"/>
        <v>0.75580551316564071</v>
      </c>
      <c r="Q1271" s="1764">
        <v>427.25</v>
      </c>
      <c r="R1271" s="1850">
        <f t="shared" si="270"/>
        <v>0.24419448683435924</v>
      </c>
      <c r="S1271" s="1807">
        <f t="shared" si="271"/>
        <v>17.09</v>
      </c>
      <c r="U1271" s="1764">
        <f t="shared" si="272"/>
        <v>0</v>
      </c>
      <c r="V1271" s="1764">
        <f t="shared" si="273"/>
        <v>0</v>
      </c>
      <c r="W1271" s="1764">
        <f t="shared" si="261"/>
        <v>2531.15</v>
      </c>
      <c r="X1271" s="1768">
        <v>2531.15</v>
      </c>
      <c r="Y1271" s="1784">
        <v>617121</v>
      </c>
      <c r="Z1271" s="1770">
        <v>42783</v>
      </c>
      <c r="AA1271" s="1843" t="s">
        <v>104</v>
      </c>
      <c r="AB1271" s="1843"/>
      <c r="AG1271" s="1762"/>
      <c r="AH1271" s="1780"/>
      <c r="AK1271" s="1780"/>
      <c r="AL1271" s="1780"/>
      <c r="AM1271" s="1762"/>
      <c r="AP1271" s="1762"/>
      <c r="AQ1271" s="1762"/>
      <c r="AR1271" s="1780"/>
      <c r="AS1271" s="1780"/>
      <c r="AT1271" s="1780"/>
      <c r="AU1271" s="1780"/>
      <c r="AV1271" s="1780"/>
      <c r="AW1271" s="1762"/>
      <c r="AZ1271" s="1762"/>
      <c r="BA1271" s="1762"/>
    </row>
    <row r="1272" spans="1:53" x14ac:dyDescent="0.25">
      <c r="A1272" s="1866">
        <v>2017138</v>
      </c>
      <c r="C1272" s="1782">
        <v>635917</v>
      </c>
      <c r="D1272" s="1762" t="s">
        <v>26</v>
      </c>
      <c r="E1272" s="1762">
        <v>1</v>
      </c>
      <c r="F1272" s="1762">
        <v>9</v>
      </c>
      <c r="G1272" s="1762">
        <v>5</v>
      </c>
      <c r="H1272" s="1762">
        <v>3</v>
      </c>
      <c r="I1272" s="1783">
        <v>1</v>
      </c>
      <c r="J1272" s="1783">
        <v>1</v>
      </c>
      <c r="L1272" s="1764">
        <v>2953.65</v>
      </c>
      <c r="N1272" s="1764">
        <f t="shared" si="268"/>
        <v>1918.38</v>
      </c>
      <c r="O1272" s="1764">
        <v>1411.25</v>
      </c>
      <c r="P1272" s="1850">
        <f t="shared" si="269"/>
        <v>0.73564674360658466</v>
      </c>
      <c r="Q1272" s="1764">
        <v>507.13</v>
      </c>
      <c r="R1272" s="1850">
        <f t="shared" si="270"/>
        <v>0.26435325639341528</v>
      </c>
      <c r="S1272" s="1807">
        <f t="shared" si="271"/>
        <v>20.2852</v>
      </c>
      <c r="U1272" s="1764">
        <f t="shared" si="272"/>
        <v>0</v>
      </c>
      <c r="V1272" s="1764">
        <f t="shared" si="273"/>
        <v>0</v>
      </c>
      <c r="W1272" s="1764">
        <f t="shared" si="261"/>
        <v>2953.65</v>
      </c>
      <c r="X1272" s="1768">
        <v>2953.65</v>
      </c>
      <c r="Y1272" s="1784">
        <v>617122</v>
      </c>
      <c r="Z1272" s="1770">
        <v>42783</v>
      </c>
      <c r="AA1272" s="1843" t="s">
        <v>104</v>
      </c>
      <c r="AB1272" s="1843"/>
      <c r="AG1272" s="1762"/>
      <c r="AH1272" s="1780"/>
      <c r="AK1272" s="1780"/>
      <c r="AL1272" s="1780"/>
      <c r="AM1272" s="1762"/>
      <c r="AP1272" s="1762"/>
      <c r="AQ1272" s="1762"/>
      <c r="AR1272" s="1780"/>
      <c r="AS1272" s="1780"/>
      <c r="AT1272" s="1780"/>
      <c r="AU1272" s="1780"/>
      <c r="AV1272" s="1780"/>
      <c r="AW1272" s="1762"/>
      <c r="AZ1272" s="1762"/>
      <c r="BA1272" s="1762"/>
    </row>
    <row r="1273" spans="1:53" x14ac:dyDescent="0.25">
      <c r="A1273" s="1866" t="s">
        <v>2507</v>
      </c>
      <c r="C1273" s="1782" t="s">
        <v>2508</v>
      </c>
      <c r="D1273" s="1762" t="s">
        <v>26</v>
      </c>
      <c r="E1273" s="1762">
        <v>0</v>
      </c>
      <c r="F1273" s="1762">
        <v>16</v>
      </c>
      <c r="G1273" s="1762">
        <v>0</v>
      </c>
      <c r="H1273" s="1762">
        <v>0</v>
      </c>
      <c r="I1273" s="1783">
        <v>1</v>
      </c>
      <c r="J1273" s="1783">
        <v>1</v>
      </c>
      <c r="L1273" s="1764">
        <v>1611.44</v>
      </c>
      <c r="N1273" s="1764">
        <f t="shared" si="268"/>
        <v>1233.78</v>
      </c>
      <c r="O1273" s="1764">
        <v>928.12</v>
      </c>
      <c r="P1273" s="1850">
        <f t="shared" si="269"/>
        <v>0.75225729060286273</v>
      </c>
      <c r="Q1273" s="1764">
        <v>305.66000000000003</v>
      </c>
      <c r="R1273" s="1850">
        <f t="shared" si="270"/>
        <v>0.24774270939713727</v>
      </c>
      <c r="S1273" s="1807">
        <f t="shared" si="271"/>
        <v>12.226400000000002</v>
      </c>
      <c r="U1273" s="1764">
        <f t="shared" si="272"/>
        <v>0</v>
      </c>
      <c r="V1273" s="1764">
        <f t="shared" si="273"/>
        <v>0</v>
      </c>
      <c r="W1273" s="1764">
        <f t="shared" si="261"/>
        <v>1611.44</v>
      </c>
      <c r="X1273" s="1768">
        <v>1848.46</v>
      </c>
      <c r="Y1273" s="1784">
        <v>617123</v>
      </c>
      <c r="Z1273" s="1770">
        <v>42783</v>
      </c>
      <c r="AA1273" s="1843" t="s">
        <v>104</v>
      </c>
      <c r="AB1273" s="1843"/>
      <c r="AC1273" s="1764">
        <v>-237.02</v>
      </c>
      <c r="AD1273" s="1762">
        <v>617147</v>
      </c>
      <c r="AE1273" s="1773">
        <v>42797</v>
      </c>
      <c r="AF1273" s="1844" t="s">
        <v>104</v>
      </c>
      <c r="AG1273" s="1762"/>
      <c r="AH1273" s="1780"/>
      <c r="AK1273" s="1780"/>
      <c r="AL1273" s="1780"/>
      <c r="AM1273" s="1762"/>
      <c r="AP1273" s="1762"/>
      <c r="AQ1273" s="1762"/>
      <c r="AR1273" s="1780"/>
      <c r="AS1273" s="1780"/>
      <c r="AT1273" s="1780"/>
      <c r="AU1273" s="1780"/>
      <c r="AV1273" s="1780"/>
      <c r="AW1273" s="1762"/>
      <c r="AZ1273" s="1762"/>
      <c r="BA1273" s="1762"/>
    </row>
    <row r="1274" spans="1:53" x14ac:dyDescent="0.25">
      <c r="A1274" s="1866">
        <v>2017140</v>
      </c>
      <c r="C1274" s="1782">
        <v>636517</v>
      </c>
      <c r="D1274" s="1762" t="s">
        <v>26</v>
      </c>
      <c r="E1274" s="1762">
        <v>1</v>
      </c>
      <c r="F1274" s="1762">
        <v>8</v>
      </c>
      <c r="G1274" s="1762">
        <v>5</v>
      </c>
      <c r="H1274" s="1762">
        <v>3</v>
      </c>
      <c r="I1274" s="1783">
        <v>1</v>
      </c>
      <c r="J1274" s="1783">
        <v>1</v>
      </c>
      <c r="L1274" s="1764">
        <v>2480.83</v>
      </c>
      <c r="N1274" s="1764">
        <f t="shared" si="268"/>
        <v>1736.4499999999998</v>
      </c>
      <c r="O1274" s="1764">
        <v>1309.3</v>
      </c>
      <c r="P1274" s="1850">
        <f t="shared" si="269"/>
        <v>0.75400961732269867</v>
      </c>
      <c r="Q1274" s="1764">
        <v>427.15</v>
      </c>
      <c r="R1274" s="1850">
        <f t="shared" si="270"/>
        <v>0.24599038267730142</v>
      </c>
      <c r="S1274" s="1807">
        <f t="shared" si="271"/>
        <v>17.085999999999999</v>
      </c>
      <c r="U1274" s="1764">
        <f t="shared" si="272"/>
        <v>0</v>
      </c>
      <c r="V1274" s="1764">
        <f t="shared" si="273"/>
        <v>0</v>
      </c>
      <c r="W1274" s="1764">
        <f t="shared" si="261"/>
        <v>2480.83</v>
      </c>
      <c r="X1274" s="1768">
        <v>2480.83</v>
      </c>
      <c r="Y1274" s="1784">
        <v>617124</v>
      </c>
      <c r="Z1274" s="1770">
        <v>42783</v>
      </c>
      <c r="AA1274" s="1843" t="s">
        <v>104</v>
      </c>
      <c r="AB1274" s="1843"/>
      <c r="AG1274" s="1762"/>
      <c r="AH1274" s="1780"/>
      <c r="AK1274" s="1780"/>
      <c r="AL1274" s="1780"/>
      <c r="AM1274" s="1762"/>
      <c r="AP1274" s="1762"/>
      <c r="AQ1274" s="1762"/>
      <c r="AR1274" s="1780"/>
      <c r="AS1274" s="1780"/>
      <c r="AT1274" s="1780"/>
      <c r="AU1274" s="1780"/>
      <c r="AV1274" s="1780"/>
      <c r="AW1274" s="1762"/>
      <c r="AZ1274" s="1762"/>
      <c r="BA1274" s="1762"/>
    </row>
    <row r="1275" spans="1:53" x14ac:dyDescent="0.25">
      <c r="A1275" s="1866">
        <v>2017141</v>
      </c>
      <c r="C1275" s="1782" t="s">
        <v>2512</v>
      </c>
      <c r="D1275" s="1762" t="s">
        <v>26</v>
      </c>
      <c r="E1275" s="1762">
        <v>6</v>
      </c>
      <c r="F1275" s="1762">
        <v>54</v>
      </c>
      <c r="G1275" s="1762">
        <v>42</v>
      </c>
      <c r="H1275" s="1762">
        <v>18</v>
      </c>
      <c r="I1275" s="1783">
        <v>1</v>
      </c>
      <c r="J1275" s="1783">
        <v>1</v>
      </c>
      <c r="L1275" s="1764">
        <v>18599.22</v>
      </c>
      <c r="N1275" s="1764">
        <f t="shared" si="268"/>
        <v>12636.210000000001</v>
      </c>
      <c r="O1275" s="1764">
        <v>9495.93</v>
      </c>
      <c r="P1275" s="1850">
        <f t="shared" si="269"/>
        <v>0.75148561158765159</v>
      </c>
      <c r="Q1275" s="1764">
        <v>3140.28</v>
      </c>
      <c r="R1275" s="1850">
        <f t="shared" si="270"/>
        <v>0.24851438841234832</v>
      </c>
      <c r="S1275" s="1807">
        <f t="shared" si="271"/>
        <v>125.61120000000001</v>
      </c>
      <c r="U1275" s="1764">
        <f t="shared" si="272"/>
        <v>0</v>
      </c>
      <c r="V1275" s="1764">
        <f t="shared" si="273"/>
        <v>0</v>
      </c>
      <c r="W1275" s="1764">
        <f t="shared" si="261"/>
        <v>18599.22</v>
      </c>
      <c r="X1275" s="1768">
        <v>20455.14</v>
      </c>
      <c r="Y1275" s="1784">
        <v>617106</v>
      </c>
      <c r="Z1275" s="1770">
        <v>42781</v>
      </c>
      <c r="AA1275" s="1843" t="s">
        <v>104</v>
      </c>
      <c r="AB1275" s="1843"/>
      <c r="AC1275" s="1764">
        <v>-1855.92</v>
      </c>
      <c r="AD1275" s="1762">
        <v>617137</v>
      </c>
      <c r="AE1275" s="1773">
        <v>42793</v>
      </c>
      <c r="AF1275" s="1844" t="s">
        <v>104</v>
      </c>
      <c r="AG1275" s="1762"/>
      <c r="AH1275" s="1780"/>
      <c r="AK1275" s="1780"/>
      <c r="AL1275" s="1780"/>
      <c r="AM1275" s="1762"/>
      <c r="AP1275" s="1762"/>
      <c r="AQ1275" s="1762"/>
      <c r="AR1275" s="1780"/>
      <c r="AS1275" s="1780"/>
      <c r="AT1275" s="1780"/>
      <c r="AU1275" s="1780"/>
      <c r="AV1275" s="1780"/>
      <c r="AW1275" s="1762"/>
      <c r="AZ1275" s="1762"/>
      <c r="BA1275" s="1762"/>
    </row>
    <row r="1276" spans="1:53" x14ac:dyDescent="0.25">
      <c r="A1276" s="1866">
        <v>2017142</v>
      </c>
      <c r="C1276" s="1782" t="s">
        <v>2521</v>
      </c>
      <c r="D1276" s="1762" t="s">
        <v>2330</v>
      </c>
      <c r="E1276" s="1762">
        <v>1</v>
      </c>
      <c r="F1276" s="1762">
        <v>9</v>
      </c>
      <c r="G1276" s="1762">
        <v>7</v>
      </c>
      <c r="H1276" s="1762">
        <v>3</v>
      </c>
      <c r="I1276" s="1783">
        <v>1</v>
      </c>
      <c r="J1276" s="1783">
        <v>1</v>
      </c>
      <c r="L1276" s="1764">
        <v>3259.81</v>
      </c>
      <c r="N1276" s="1764">
        <f t="shared" si="268"/>
        <v>2033.54</v>
      </c>
      <c r="O1276" s="1764">
        <v>1510.54</v>
      </c>
      <c r="P1276" s="1850">
        <f>IF(N1276&lt;=0,"",O1276/N1276)</f>
        <v>0.74281302556133644</v>
      </c>
      <c r="Q1276" s="1764">
        <v>523</v>
      </c>
      <c r="R1276" s="1850">
        <f t="shared" si="270"/>
        <v>0.25718697443866362</v>
      </c>
      <c r="S1276" s="1807">
        <f t="shared" si="271"/>
        <v>20.92</v>
      </c>
      <c r="U1276" s="1764">
        <f t="shared" si="272"/>
        <v>0</v>
      </c>
      <c r="V1276" s="1764">
        <f t="shared" si="273"/>
        <v>0</v>
      </c>
      <c r="W1276" s="1764">
        <f t="shared" si="261"/>
        <v>3259.81</v>
      </c>
      <c r="X1276" s="1768">
        <v>3259.81</v>
      </c>
      <c r="Y1276" s="1784">
        <v>617166</v>
      </c>
      <c r="Z1276" s="1770">
        <v>42811</v>
      </c>
      <c r="AA1276" s="1843" t="s">
        <v>104</v>
      </c>
      <c r="AB1276" s="1843"/>
      <c r="AG1276" s="1762"/>
      <c r="AH1276" s="1780"/>
      <c r="AK1276" s="1780"/>
      <c r="AL1276" s="1780"/>
      <c r="AM1276" s="1762"/>
      <c r="AP1276" s="1762"/>
      <c r="AQ1276" s="1762"/>
      <c r="AR1276" s="1780"/>
      <c r="AS1276" s="1780"/>
      <c r="AT1276" s="1780"/>
      <c r="AU1276" s="1780"/>
      <c r="AV1276" s="1780"/>
      <c r="AW1276" s="1762"/>
      <c r="AZ1276" s="1762"/>
      <c r="BA1276" s="1762"/>
    </row>
    <row r="1277" spans="1:53" x14ac:dyDescent="0.25">
      <c r="A1277" s="1866">
        <v>2017143</v>
      </c>
      <c r="C1277" s="1782" t="s">
        <v>2522</v>
      </c>
      <c r="D1277" s="1762" t="s">
        <v>2330</v>
      </c>
      <c r="E1277" s="1762">
        <v>1</v>
      </c>
      <c r="F1277" s="1762">
        <v>10</v>
      </c>
      <c r="G1277" s="1762">
        <v>5</v>
      </c>
      <c r="H1277" s="1762">
        <v>2</v>
      </c>
      <c r="I1277" s="1783">
        <v>1</v>
      </c>
      <c r="J1277" s="1783">
        <v>1</v>
      </c>
      <c r="L1277" s="1764">
        <v>3358.84</v>
      </c>
      <c r="N1277" s="1764">
        <f t="shared" si="268"/>
        <v>2098.8000000000002</v>
      </c>
      <c r="O1277" s="1764">
        <v>1651.27</v>
      </c>
      <c r="P1277" s="1850">
        <f t="shared" si="269"/>
        <v>0.78676862969315797</v>
      </c>
      <c r="Q1277" s="1764">
        <v>447.53</v>
      </c>
      <c r="R1277" s="1850">
        <f t="shared" si="270"/>
        <v>0.21323137030684197</v>
      </c>
      <c r="S1277" s="1807">
        <f t="shared" si="271"/>
        <v>17.901199999999999</v>
      </c>
      <c r="U1277" s="1764">
        <f t="shared" si="272"/>
        <v>0</v>
      </c>
      <c r="V1277" s="1764">
        <f t="shared" si="273"/>
        <v>0</v>
      </c>
      <c r="W1277" s="1764">
        <f t="shared" si="261"/>
        <v>3358.84</v>
      </c>
      <c r="X1277" s="1768">
        <v>3358.84</v>
      </c>
      <c r="Y1277" s="1784">
        <v>617167</v>
      </c>
      <c r="Z1277" s="1770">
        <v>42811</v>
      </c>
      <c r="AA1277" s="1843" t="s">
        <v>104</v>
      </c>
      <c r="AB1277" s="1780"/>
      <c r="AC1277" s="1762"/>
      <c r="AE1277" s="1762"/>
      <c r="AF1277" s="1762"/>
      <c r="AG1277" s="1762"/>
      <c r="AH1277" s="1780"/>
      <c r="AK1277" s="1780"/>
      <c r="AL1277" s="1780"/>
      <c r="AM1277" s="1762"/>
      <c r="AP1277" s="1762"/>
      <c r="AQ1277" s="1762"/>
      <c r="AR1277" s="1780"/>
      <c r="AS1277" s="1780"/>
      <c r="AT1277" s="1780"/>
      <c r="AU1277" s="1780"/>
      <c r="AV1277" s="1780"/>
      <c r="AW1277" s="1762"/>
      <c r="AZ1277" s="1762"/>
      <c r="BA1277" s="1762"/>
    </row>
    <row r="1278" spans="1:53" x14ac:dyDescent="0.25">
      <c r="A1278" s="1866">
        <v>2017144</v>
      </c>
      <c r="C1278" s="1782" t="s">
        <v>2528</v>
      </c>
      <c r="D1278" s="1762" t="s">
        <v>26</v>
      </c>
      <c r="E1278" s="1762">
        <v>0</v>
      </c>
      <c r="F1278" s="1762">
        <v>0</v>
      </c>
      <c r="G1278" s="1762">
        <v>0</v>
      </c>
      <c r="H1278" s="1762">
        <v>0</v>
      </c>
      <c r="I1278" s="1783">
        <v>1</v>
      </c>
      <c r="J1278" s="1783">
        <v>1</v>
      </c>
      <c r="L1278" s="1764">
        <v>518</v>
      </c>
      <c r="N1278" s="1764">
        <f t="shared" si="268"/>
        <v>251.5</v>
      </c>
      <c r="O1278" s="1764">
        <v>251.5</v>
      </c>
      <c r="P1278" s="1850">
        <f t="shared" si="269"/>
        <v>1</v>
      </c>
      <c r="Q1278" s="1764">
        <v>0</v>
      </c>
      <c r="R1278" s="1850">
        <f t="shared" si="270"/>
        <v>0</v>
      </c>
      <c r="S1278" s="1807">
        <f t="shared" si="271"/>
        <v>0</v>
      </c>
      <c r="U1278" s="1764">
        <f t="shared" si="272"/>
        <v>0</v>
      </c>
      <c r="V1278" s="1764">
        <f t="shared" si="273"/>
        <v>0</v>
      </c>
      <c r="W1278" s="1764">
        <f t="shared" si="261"/>
        <v>518</v>
      </c>
      <c r="X1278" s="1768">
        <v>518</v>
      </c>
      <c r="Y1278" s="1784">
        <v>617304</v>
      </c>
      <c r="Z1278" s="1770">
        <v>42867</v>
      </c>
      <c r="AA1278" s="1843" t="s">
        <v>104</v>
      </c>
      <c r="AB1278" s="1780"/>
      <c r="AC1278" s="1762"/>
      <c r="AE1278" s="1762"/>
      <c r="AF1278" s="1762"/>
      <c r="AG1278" s="1762"/>
      <c r="AH1278" s="1780"/>
      <c r="AK1278" s="1780"/>
      <c r="AL1278" s="1780"/>
      <c r="AM1278" s="1762"/>
      <c r="AP1278" s="1762"/>
      <c r="AQ1278" s="1762"/>
      <c r="AR1278" s="1780"/>
      <c r="AS1278" s="1780"/>
      <c r="AT1278" s="1780"/>
      <c r="AU1278" s="1780"/>
      <c r="AV1278" s="1780"/>
      <c r="AW1278" s="1762"/>
      <c r="AZ1278" s="1762"/>
      <c r="BA1278" s="1762"/>
    </row>
    <row r="1279" spans="1:53" x14ac:dyDescent="0.25">
      <c r="A1279" s="1866">
        <v>2017145</v>
      </c>
      <c r="C1279" s="1782">
        <v>634217</v>
      </c>
      <c r="D1279" s="1762" t="s">
        <v>26</v>
      </c>
      <c r="E1279" s="1762">
        <v>1</v>
      </c>
      <c r="F1279" s="1762">
        <v>13</v>
      </c>
      <c r="G1279" s="1762">
        <v>7</v>
      </c>
      <c r="H1279" s="1762">
        <v>3</v>
      </c>
      <c r="I1279" s="1783">
        <v>1</v>
      </c>
      <c r="J1279" s="1783">
        <v>1</v>
      </c>
      <c r="L1279" s="1764">
        <v>3855.17</v>
      </c>
      <c r="N1279" s="1764">
        <f t="shared" si="268"/>
        <v>2648.33</v>
      </c>
      <c r="O1279" s="1764">
        <v>2071.5300000000002</v>
      </c>
      <c r="P1279" s="1850">
        <f t="shared" si="269"/>
        <v>0.7822023690401122</v>
      </c>
      <c r="Q1279" s="1764">
        <v>576.79999999999995</v>
      </c>
      <c r="R1279" s="1850">
        <f t="shared" si="270"/>
        <v>0.21779763095988791</v>
      </c>
      <c r="S1279" s="1807">
        <f t="shared" si="271"/>
        <v>23.071999999999999</v>
      </c>
      <c r="U1279" s="1764">
        <f t="shared" si="272"/>
        <v>0</v>
      </c>
      <c r="V1279" s="1764">
        <f t="shared" si="273"/>
        <v>0</v>
      </c>
      <c r="W1279" s="1764">
        <f t="shared" si="261"/>
        <v>3855.17</v>
      </c>
      <c r="X1279" s="1768">
        <v>3855.17</v>
      </c>
      <c r="Y1279" s="1784">
        <v>617125</v>
      </c>
      <c r="Z1279" s="1770">
        <v>42783</v>
      </c>
      <c r="AA1279" s="1843" t="s">
        <v>104</v>
      </c>
      <c r="AB1279" s="1780"/>
      <c r="AC1279" s="1762"/>
      <c r="AE1279" s="1762"/>
      <c r="AF1279" s="1762"/>
      <c r="AG1279" s="1762"/>
      <c r="AH1279" s="1780"/>
      <c r="AK1279" s="1780"/>
      <c r="AL1279" s="1780"/>
      <c r="AM1279" s="1762"/>
      <c r="AP1279" s="1762"/>
      <c r="AQ1279" s="1762"/>
      <c r="AR1279" s="1780"/>
      <c r="AS1279" s="1780"/>
      <c r="AT1279" s="1780"/>
      <c r="AU1279" s="1780"/>
      <c r="AV1279" s="1780"/>
      <c r="AW1279" s="1762"/>
      <c r="AZ1279" s="1762"/>
      <c r="BA1279" s="1762"/>
    </row>
    <row r="1280" spans="1:53" x14ac:dyDescent="0.25">
      <c r="A1280" s="1866" t="s">
        <v>2571</v>
      </c>
      <c r="C1280" s="1782" t="s">
        <v>2529</v>
      </c>
      <c r="D1280" s="1762" t="s">
        <v>352</v>
      </c>
      <c r="E1280" s="1762">
        <v>1</v>
      </c>
      <c r="F1280" s="1762">
        <v>0</v>
      </c>
      <c r="G1280" s="1762">
        <v>0</v>
      </c>
      <c r="H1280" s="1762">
        <v>7</v>
      </c>
      <c r="I1280" s="1783">
        <v>1</v>
      </c>
      <c r="J1280" s="1783">
        <v>1</v>
      </c>
      <c r="L1280" s="1764">
        <v>3516.73</v>
      </c>
      <c r="N1280" s="1764">
        <f t="shared" si="268"/>
        <v>2635.08</v>
      </c>
      <c r="O1280" s="1764">
        <v>1953</v>
      </c>
      <c r="P1280" s="1850">
        <f t="shared" si="269"/>
        <v>0.74115396875996176</v>
      </c>
      <c r="Q1280" s="1764">
        <v>682.08</v>
      </c>
      <c r="R1280" s="1850">
        <f t="shared" si="270"/>
        <v>0.2588460312400383</v>
      </c>
      <c r="S1280" s="1807">
        <f t="shared" si="271"/>
        <v>27.283200000000001</v>
      </c>
      <c r="U1280" s="1764">
        <f t="shared" si="272"/>
        <v>0</v>
      </c>
      <c r="V1280" s="1764">
        <f t="shared" si="273"/>
        <v>0</v>
      </c>
      <c r="W1280" s="1764">
        <f t="shared" ref="W1280:W1343" si="274">X1280+AC1280+AH1280+AM1280+AO1280+AR1280</f>
        <v>3516.73</v>
      </c>
      <c r="X1280" s="1768">
        <v>3516.73</v>
      </c>
      <c r="Y1280" s="1784">
        <v>617182</v>
      </c>
      <c r="Z1280" s="1770">
        <v>42811</v>
      </c>
      <c r="AA1280" s="1843" t="s">
        <v>104</v>
      </c>
      <c r="AB1280" s="1780"/>
      <c r="AC1280" s="1762"/>
      <c r="AE1280" s="1762"/>
      <c r="AF1280" s="1762"/>
      <c r="AG1280" s="1762"/>
      <c r="AH1280" s="1780"/>
      <c r="AK1280" s="1780"/>
      <c r="AL1280" s="1780"/>
      <c r="AM1280" s="1762"/>
      <c r="AP1280" s="1762"/>
      <c r="AQ1280" s="1762"/>
      <c r="AR1280" s="1780"/>
      <c r="AS1280" s="1780"/>
      <c r="AT1280" s="1780"/>
      <c r="AU1280" s="1780"/>
      <c r="AV1280" s="1780"/>
      <c r="AW1280" s="1762"/>
      <c r="AZ1280" s="1762"/>
      <c r="BA1280" s="1762"/>
    </row>
    <row r="1281" spans="1:53" x14ac:dyDescent="0.25">
      <c r="A1281" s="1866">
        <v>2017147</v>
      </c>
      <c r="C1281" s="1782" t="s">
        <v>2533</v>
      </c>
      <c r="D1281" s="1762" t="s">
        <v>26</v>
      </c>
      <c r="E1281" s="1762">
        <v>1</v>
      </c>
      <c r="F1281" s="1762">
        <v>2</v>
      </c>
      <c r="G1281" s="1762">
        <v>1</v>
      </c>
      <c r="H1281" s="1762">
        <v>1</v>
      </c>
      <c r="I1281" s="1783">
        <v>1</v>
      </c>
      <c r="J1281" s="1783">
        <v>1</v>
      </c>
      <c r="L1281" s="1764">
        <v>723.29</v>
      </c>
      <c r="N1281" s="1764">
        <f t="shared" si="268"/>
        <v>498.73</v>
      </c>
      <c r="O1281" s="1764">
        <v>351.92</v>
      </c>
      <c r="P1281" s="1850">
        <f t="shared" si="269"/>
        <v>0.70563230605738581</v>
      </c>
      <c r="Q1281" s="1764">
        <v>146.81</v>
      </c>
      <c r="R1281" s="1850">
        <f t="shared" si="270"/>
        <v>0.29436769394261425</v>
      </c>
      <c r="S1281" s="1807">
        <f t="shared" si="271"/>
        <v>5.8723999999999998</v>
      </c>
      <c r="U1281" s="1764">
        <f t="shared" si="272"/>
        <v>0</v>
      </c>
      <c r="V1281" s="1764">
        <f t="shared" si="273"/>
        <v>0</v>
      </c>
      <c r="W1281" s="1764">
        <f t="shared" si="274"/>
        <v>723.29</v>
      </c>
      <c r="X1281" s="1768">
        <v>723.29</v>
      </c>
      <c r="Y1281" s="1784">
        <v>617126</v>
      </c>
      <c r="Z1281" s="1770">
        <v>42783</v>
      </c>
      <c r="AA1281" s="1843" t="s">
        <v>104</v>
      </c>
      <c r="AB1281" s="1780"/>
      <c r="AC1281" s="1762"/>
      <c r="AE1281" s="1762"/>
      <c r="AF1281" s="1762"/>
      <c r="AG1281" s="1762"/>
      <c r="AH1281" s="1780"/>
      <c r="AK1281" s="1780"/>
      <c r="AL1281" s="1780"/>
      <c r="AM1281" s="1762"/>
      <c r="AP1281" s="1762"/>
      <c r="AQ1281" s="1762"/>
      <c r="AR1281" s="1780"/>
      <c r="AS1281" s="1780"/>
      <c r="AT1281" s="1780"/>
      <c r="AU1281" s="1780"/>
      <c r="AV1281" s="1780"/>
      <c r="AW1281" s="1762"/>
      <c r="AZ1281" s="1762"/>
      <c r="BA1281" s="1762"/>
    </row>
    <row r="1282" spans="1:53" x14ac:dyDescent="0.25">
      <c r="A1282" s="1866">
        <v>2017148</v>
      </c>
      <c r="C1282" s="1782">
        <v>636717</v>
      </c>
      <c r="D1282" s="1762" t="s">
        <v>26</v>
      </c>
      <c r="E1282" s="1762">
        <v>1</v>
      </c>
      <c r="F1282" s="1762">
        <v>8</v>
      </c>
      <c r="G1282" s="1762">
        <v>5</v>
      </c>
      <c r="H1282" s="1762">
        <v>3</v>
      </c>
      <c r="I1282" s="1783">
        <v>1</v>
      </c>
      <c r="J1282" s="1783">
        <v>1</v>
      </c>
      <c r="L1282" s="1764">
        <v>2628.88</v>
      </c>
      <c r="N1282" s="1764">
        <f t="shared" si="268"/>
        <v>1773.0700000000002</v>
      </c>
      <c r="O1282" s="1764">
        <v>1345.92</v>
      </c>
      <c r="P1282" s="1850">
        <f t="shared" si="269"/>
        <v>0.7590901656448984</v>
      </c>
      <c r="Q1282" s="1764">
        <v>427.15</v>
      </c>
      <c r="R1282" s="1850">
        <f t="shared" si="270"/>
        <v>0.24090983435510158</v>
      </c>
      <c r="S1282" s="1807">
        <f t="shared" si="271"/>
        <v>17.085999999999999</v>
      </c>
      <c r="U1282" s="1764">
        <f t="shared" si="272"/>
        <v>0</v>
      </c>
      <c r="V1282" s="1764">
        <f t="shared" si="273"/>
        <v>0</v>
      </c>
      <c r="W1282" s="1764">
        <f t="shared" si="274"/>
        <v>2628.88</v>
      </c>
      <c r="X1282" s="1768">
        <v>2628.88</v>
      </c>
      <c r="Y1282" s="1784">
        <v>617129</v>
      </c>
      <c r="Z1282" s="1770">
        <v>42793</v>
      </c>
      <c r="AA1282" s="1843" t="s">
        <v>104</v>
      </c>
      <c r="AB1282" s="1780"/>
      <c r="AC1282" s="1762"/>
      <c r="AE1282" s="1762"/>
      <c r="AF1282" s="1762"/>
      <c r="AG1282" s="1762"/>
      <c r="AH1282" s="1780"/>
      <c r="AK1282" s="1780"/>
      <c r="AL1282" s="1780"/>
      <c r="AM1282" s="1762"/>
      <c r="AP1282" s="1762"/>
      <c r="AQ1282" s="1762"/>
      <c r="AR1282" s="1780"/>
      <c r="AS1282" s="1780"/>
      <c r="AT1282" s="1780"/>
      <c r="AU1282" s="1780"/>
      <c r="AV1282" s="1780"/>
      <c r="AW1282" s="1762"/>
      <c r="AZ1282" s="1762"/>
      <c r="BA1282" s="1762"/>
    </row>
    <row r="1283" spans="1:53" x14ac:dyDescent="0.25">
      <c r="A1283" s="1866">
        <v>2017149</v>
      </c>
      <c r="C1283" s="1782">
        <v>633817</v>
      </c>
      <c r="D1283" s="1762" t="s">
        <v>26</v>
      </c>
      <c r="E1283" s="1762">
        <v>1</v>
      </c>
      <c r="F1283" s="1762">
        <v>8</v>
      </c>
      <c r="G1283" s="1762">
        <v>6</v>
      </c>
      <c r="H1283" s="1762">
        <v>3</v>
      </c>
      <c r="I1283" s="1783">
        <v>1</v>
      </c>
      <c r="J1283" s="1783">
        <v>1</v>
      </c>
      <c r="L1283" s="1764">
        <v>2778.21</v>
      </c>
      <c r="N1283" s="1764">
        <f t="shared" si="268"/>
        <v>1903.65</v>
      </c>
      <c r="O1283" s="1764">
        <v>1462.38</v>
      </c>
      <c r="P1283" s="1850">
        <f t="shared" si="269"/>
        <v>0.76819793554487437</v>
      </c>
      <c r="Q1283" s="1764">
        <v>441.27</v>
      </c>
      <c r="R1283" s="1850">
        <f t="shared" si="270"/>
        <v>0.23180206445512566</v>
      </c>
      <c r="S1283" s="1807">
        <f t="shared" si="271"/>
        <v>17.6508</v>
      </c>
      <c r="U1283" s="1764">
        <f t="shared" si="272"/>
        <v>0</v>
      </c>
      <c r="V1283" s="1764">
        <f t="shared" si="273"/>
        <v>0</v>
      </c>
      <c r="W1283" s="1764">
        <f t="shared" si="274"/>
        <v>2778.21</v>
      </c>
      <c r="X1283" s="1768">
        <v>2778.21</v>
      </c>
      <c r="Y1283" s="1784">
        <v>617130</v>
      </c>
      <c r="Z1283" s="1770">
        <v>42793</v>
      </c>
      <c r="AA1283" s="1843" t="s">
        <v>104</v>
      </c>
      <c r="AB1283" s="1780"/>
      <c r="AC1283" s="1762"/>
      <c r="AE1283" s="1762"/>
      <c r="AF1283" s="1762"/>
      <c r="AG1283" s="1762"/>
      <c r="AH1283" s="1780"/>
      <c r="AK1283" s="1780"/>
      <c r="AL1283" s="1780"/>
      <c r="AM1283" s="1762"/>
      <c r="AP1283" s="1762"/>
      <c r="AQ1283" s="1762"/>
      <c r="AR1283" s="1780"/>
      <c r="AS1283" s="1780"/>
      <c r="AT1283" s="1780"/>
      <c r="AU1283" s="1780"/>
      <c r="AV1283" s="1780"/>
      <c r="AW1283" s="1762"/>
      <c r="AZ1283" s="1762"/>
      <c r="BA1283" s="1762"/>
    </row>
    <row r="1284" spans="1:53" x14ac:dyDescent="0.25">
      <c r="A1284" s="1866">
        <v>2017150</v>
      </c>
      <c r="C1284" s="1782">
        <v>633117</v>
      </c>
      <c r="D1284" s="1762" t="s">
        <v>26</v>
      </c>
      <c r="E1284" s="1762">
        <v>1</v>
      </c>
      <c r="F1284" s="1762">
        <v>7</v>
      </c>
      <c r="G1284" s="1762">
        <v>6</v>
      </c>
      <c r="H1284" s="1762">
        <v>2</v>
      </c>
      <c r="I1284" s="1783">
        <v>1</v>
      </c>
      <c r="J1284" s="1783">
        <v>1</v>
      </c>
      <c r="L1284" s="1764">
        <v>1925.71</v>
      </c>
      <c r="N1284" s="1764">
        <f t="shared" si="268"/>
        <v>1294.8200000000002</v>
      </c>
      <c r="O1284" s="1764">
        <v>950.45</v>
      </c>
      <c r="P1284" s="1850">
        <f t="shared" si="269"/>
        <v>0.7340402526992168</v>
      </c>
      <c r="Q1284" s="1764">
        <v>344.37</v>
      </c>
      <c r="R1284" s="1850">
        <f t="shared" si="270"/>
        <v>0.26595974730078309</v>
      </c>
      <c r="S1284" s="1807">
        <f t="shared" si="271"/>
        <v>13.774800000000001</v>
      </c>
      <c r="U1284" s="1764">
        <f t="shared" si="272"/>
        <v>0</v>
      </c>
      <c r="V1284" s="1764">
        <f t="shared" si="273"/>
        <v>0</v>
      </c>
      <c r="W1284" s="1764">
        <f t="shared" si="274"/>
        <v>1925.71</v>
      </c>
      <c r="X1284" s="1768">
        <v>1925.71</v>
      </c>
      <c r="Y1284" s="1784">
        <v>617131</v>
      </c>
      <c r="Z1284" s="1770">
        <v>42793</v>
      </c>
      <c r="AA1284" s="1843" t="s">
        <v>104</v>
      </c>
      <c r="AB1284" s="1780"/>
      <c r="AC1284" s="1762"/>
      <c r="AE1284" s="1762"/>
      <c r="AF1284" s="1762"/>
      <c r="AG1284" s="1762"/>
      <c r="AH1284" s="1780"/>
      <c r="AK1284" s="1780"/>
      <c r="AL1284" s="1780"/>
      <c r="AM1284" s="1762"/>
      <c r="AP1284" s="1762"/>
      <c r="AQ1284" s="1762"/>
      <c r="AR1284" s="1780"/>
      <c r="AS1284" s="1780"/>
      <c r="AT1284" s="1780"/>
      <c r="AU1284" s="1780"/>
      <c r="AV1284" s="1780"/>
      <c r="AW1284" s="1762"/>
      <c r="AZ1284" s="1762"/>
      <c r="BA1284" s="1762"/>
    </row>
    <row r="1285" spans="1:53" x14ac:dyDescent="0.25">
      <c r="A1285" s="1866">
        <v>2017151</v>
      </c>
      <c r="C1285" s="1782" t="s">
        <v>2537</v>
      </c>
      <c r="D1285" s="1762" t="s">
        <v>26</v>
      </c>
      <c r="E1285" s="1762">
        <v>0</v>
      </c>
      <c r="F1285" s="1762">
        <v>0</v>
      </c>
      <c r="G1285" s="1762">
        <v>0</v>
      </c>
      <c r="H1285" s="1762">
        <v>0</v>
      </c>
      <c r="I1285" s="1783">
        <v>1</v>
      </c>
      <c r="J1285" s="1783">
        <v>1</v>
      </c>
      <c r="L1285" s="1764">
        <v>28.78</v>
      </c>
      <c r="N1285" s="1764">
        <f t="shared" si="268"/>
        <v>13.78</v>
      </c>
      <c r="O1285" s="1764">
        <v>13.78</v>
      </c>
      <c r="P1285" s="1850">
        <f t="shared" si="269"/>
        <v>1</v>
      </c>
      <c r="Q1285" s="1764">
        <v>0</v>
      </c>
      <c r="R1285" s="1850">
        <f t="shared" si="270"/>
        <v>0</v>
      </c>
      <c r="S1285" s="1807">
        <f t="shared" si="271"/>
        <v>0</v>
      </c>
      <c r="U1285" s="1764">
        <f t="shared" si="272"/>
        <v>0</v>
      </c>
      <c r="V1285" s="1764">
        <f t="shared" si="273"/>
        <v>0</v>
      </c>
      <c r="W1285" s="1764">
        <f t="shared" si="274"/>
        <v>28.78</v>
      </c>
      <c r="X1285" s="1768">
        <v>28.78</v>
      </c>
      <c r="Y1285" s="1784">
        <v>617304</v>
      </c>
      <c r="Z1285" s="1770">
        <v>42867</v>
      </c>
      <c r="AA1285" s="1843" t="s">
        <v>104</v>
      </c>
      <c r="AB1285" s="1780"/>
      <c r="AC1285" s="1762"/>
      <c r="AE1285" s="1762"/>
      <c r="AF1285" s="1762"/>
      <c r="AG1285" s="1762"/>
      <c r="AH1285" s="1780"/>
      <c r="AK1285" s="1780"/>
      <c r="AL1285" s="1780"/>
      <c r="AM1285" s="1762"/>
      <c r="AP1285" s="1762"/>
      <c r="AQ1285" s="1762"/>
      <c r="AR1285" s="1780"/>
      <c r="AS1285" s="1780"/>
      <c r="AT1285" s="1780"/>
      <c r="AU1285" s="1780"/>
      <c r="AV1285" s="1780"/>
      <c r="AW1285" s="1762"/>
      <c r="AZ1285" s="1762"/>
      <c r="BA1285" s="1762"/>
    </row>
    <row r="1286" spans="1:53" x14ac:dyDescent="0.25">
      <c r="A1286" s="1866">
        <v>2017152</v>
      </c>
      <c r="C1286" s="1782" t="s">
        <v>2539</v>
      </c>
      <c r="D1286" s="1762" t="s">
        <v>26</v>
      </c>
      <c r="E1286" s="1762">
        <v>0</v>
      </c>
      <c r="F1286" s="1762">
        <v>0</v>
      </c>
      <c r="G1286" s="1762">
        <v>0</v>
      </c>
      <c r="H1286" s="1762">
        <v>0</v>
      </c>
      <c r="I1286" s="1783">
        <v>1</v>
      </c>
      <c r="J1286" s="1783">
        <v>1</v>
      </c>
      <c r="L1286" s="1764">
        <v>286.66000000000003</v>
      </c>
      <c r="N1286" s="1764">
        <f t="shared" si="268"/>
        <v>135.83000000000001</v>
      </c>
      <c r="O1286" s="1764">
        <v>135.83000000000001</v>
      </c>
      <c r="P1286" s="1850">
        <f t="shared" si="269"/>
        <v>1</v>
      </c>
      <c r="Q1286" s="1764">
        <v>0</v>
      </c>
      <c r="R1286" s="1850">
        <f t="shared" si="270"/>
        <v>0</v>
      </c>
      <c r="S1286" s="1807">
        <f t="shared" si="271"/>
        <v>0</v>
      </c>
      <c r="U1286" s="1764">
        <f t="shared" si="272"/>
        <v>0</v>
      </c>
      <c r="V1286" s="1764">
        <f t="shared" si="273"/>
        <v>0</v>
      </c>
      <c r="W1286" s="1764">
        <f t="shared" si="274"/>
        <v>286.66000000000003</v>
      </c>
      <c r="X1286" s="1768">
        <v>286.66000000000003</v>
      </c>
      <c r="Y1286" s="1784">
        <v>617237</v>
      </c>
      <c r="Z1286" s="1770">
        <v>42828</v>
      </c>
      <c r="AA1286" s="1843" t="s">
        <v>104</v>
      </c>
      <c r="AB1286" s="1780"/>
      <c r="AC1286" s="1762"/>
      <c r="AE1286" s="1762"/>
      <c r="AF1286" s="1762"/>
      <c r="AG1286" s="1762"/>
      <c r="AH1286" s="1780"/>
      <c r="AK1286" s="1780"/>
      <c r="AL1286" s="1780"/>
      <c r="AM1286" s="1762"/>
      <c r="AP1286" s="1762"/>
      <c r="AQ1286" s="1762"/>
      <c r="AR1286" s="1780"/>
      <c r="AS1286" s="1780"/>
      <c r="AT1286" s="1780"/>
      <c r="AU1286" s="1780"/>
      <c r="AV1286" s="1780"/>
      <c r="AW1286" s="1762"/>
      <c r="AZ1286" s="1762"/>
      <c r="BA1286" s="1762"/>
    </row>
    <row r="1287" spans="1:53" x14ac:dyDescent="0.25">
      <c r="A1287" s="1866">
        <v>2017153</v>
      </c>
      <c r="C1287" s="1782">
        <v>635217</v>
      </c>
      <c r="D1287" s="1762" t="s">
        <v>26</v>
      </c>
      <c r="E1287" s="1762">
        <v>1</v>
      </c>
      <c r="F1287" s="1762">
        <v>10</v>
      </c>
      <c r="G1287" s="1762">
        <v>5</v>
      </c>
      <c r="H1287" s="1762">
        <v>3</v>
      </c>
      <c r="I1287" s="1783">
        <v>1</v>
      </c>
      <c r="J1287" s="1783">
        <v>1</v>
      </c>
      <c r="L1287" s="1764">
        <v>2655.58</v>
      </c>
      <c r="N1287" s="1764">
        <f t="shared" si="268"/>
        <v>1795.03</v>
      </c>
      <c r="O1287" s="1764">
        <v>1326.36</v>
      </c>
      <c r="P1287" s="1850">
        <f t="shared" si="269"/>
        <v>0.73890687063725946</v>
      </c>
      <c r="Q1287" s="1764">
        <v>468.67</v>
      </c>
      <c r="R1287" s="1850">
        <f t="shared" si="270"/>
        <v>0.26109312936274048</v>
      </c>
      <c r="S1287" s="1807">
        <f t="shared" si="271"/>
        <v>18.7468</v>
      </c>
      <c r="U1287" s="1764">
        <f t="shared" si="272"/>
        <v>0</v>
      </c>
      <c r="V1287" s="1764">
        <f t="shared" si="273"/>
        <v>0</v>
      </c>
      <c r="W1287" s="1764">
        <f t="shared" si="274"/>
        <v>2655.58</v>
      </c>
      <c r="X1287" s="1768">
        <v>2655.58</v>
      </c>
      <c r="Y1287" s="1784">
        <v>617132</v>
      </c>
      <c r="Z1287" s="1770">
        <v>42793</v>
      </c>
      <c r="AA1287" s="1843" t="s">
        <v>104</v>
      </c>
      <c r="AB1287" s="1780"/>
      <c r="AC1287" s="1762"/>
      <c r="AE1287" s="1762"/>
      <c r="AF1287" s="1762"/>
      <c r="AG1287" s="1762"/>
      <c r="AH1287" s="1780"/>
      <c r="AK1287" s="1780"/>
      <c r="AL1287" s="1780"/>
      <c r="AM1287" s="1762"/>
      <c r="AP1287" s="1762"/>
      <c r="AQ1287" s="1762"/>
      <c r="AR1287" s="1780"/>
      <c r="AS1287" s="1780"/>
      <c r="AT1287" s="1780"/>
      <c r="AU1287" s="1780"/>
      <c r="AV1287" s="1780"/>
      <c r="AW1287" s="1762"/>
      <c r="AZ1287" s="1762"/>
      <c r="BA1287" s="1762"/>
    </row>
    <row r="1288" spans="1:53" x14ac:dyDescent="0.25">
      <c r="A1288" s="1866">
        <v>2017154</v>
      </c>
      <c r="C1288" s="1782">
        <v>638317</v>
      </c>
      <c r="D1288" s="1762" t="s">
        <v>26</v>
      </c>
      <c r="E1288" s="1762">
        <v>1</v>
      </c>
      <c r="F1288" s="1762">
        <v>8</v>
      </c>
      <c r="G1288" s="1762">
        <v>5</v>
      </c>
      <c r="H1288" s="1762">
        <v>3</v>
      </c>
      <c r="I1288" s="1783">
        <v>1</v>
      </c>
      <c r="J1288" s="1783">
        <v>1</v>
      </c>
      <c r="L1288" s="1764">
        <v>2626.78</v>
      </c>
      <c r="N1288" s="1764">
        <f t="shared" si="268"/>
        <v>1771.77</v>
      </c>
      <c r="O1288" s="1764">
        <v>1349.12</v>
      </c>
      <c r="P1288" s="1850">
        <f t="shared" si="269"/>
        <v>0.76145323602950721</v>
      </c>
      <c r="Q1288" s="1764">
        <v>422.65</v>
      </c>
      <c r="R1288" s="1850">
        <f t="shared" si="270"/>
        <v>0.23854676397049276</v>
      </c>
      <c r="S1288" s="1807">
        <f t="shared" si="271"/>
        <v>16.905999999999999</v>
      </c>
      <c r="U1288" s="1764">
        <f t="shared" si="272"/>
        <v>0</v>
      </c>
      <c r="V1288" s="1764">
        <f t="shared" si="273"/>
        <v>0</v>
      </c>
      <c r="W1288" s="1764">
        <f t="shared" si="274"/>
        <v>2626.78</v>
      </c>
      <c r="X1288" s="1768">
        <v>2626.78</v>
      </c>
      <c r="Y1288" s="1784">
        <v>617133</v>
      </c>
      <c r="Z1288" s="1770">
        <v>42793</v>
      </c>
      <c r="AA1288" s="1843" t="s">
        <v>104</v>
      </c>
      <c r="AB1288" s="1780"/>
      <c r="AC1288" s="1762"/>
      <c r="AE1288" s="1762"/>
      <c r="AF1288" s="1762"/>
      <c r="AG1288" s="1762"/>
      <c r="AH1288" s="1780"/>
      <c r="AK1288" s="1780"/>
      <c r="AL1288" s="1780"/>
      <c r="AM1288" s="1762"/>
      <c r="AP1288" s="1762"/>
      <c r="AQ1288" s="1762"/>
      <c r="AR1288" s="1780"/>
      <c r="AS1288" s="1780"/>
      <c r="AT1288" s="1780"/>
      <c r="AU1288" s="1780"/>
      <c r="AV1288" s="1780"/>
      <c r="AW1288" s="1762"/>
      <c r="AZ1288" s="1762"/>
      <c r="BA1288" s="1762"/>
    </row>
    <row r="1289" spans="1:53" x14ac:dyDescent="0.25">
      <c r="A1289" s="1866">
        <v>2017155</v>
      </c>
      <c r="C1289" s="1782">
        <v>633417</v>
      </c>
      <c r="D1289" s="1762" t="s">
        <v>26</v>
      </c>
      <c r="E1289" s="1762">
        <v>1</v>
      </c>
      <c r="F1289" s="1762">
        <v>6</v>
      </c>
      <c r="G1289" s="1762">
        <v>7</v>
      </c>
      <c r="H1289" s="1762">
        <v>2</v>
      </c>
      <c r="I1289" s="1783">
        <v>1</v>
      </c>
      <c r="J1289" s="1783">
        <v>1</v>
      </c>
      <c r="L1289" s="1764">
        <v>2214.58</v>
      </c>
      <c r="N1289" s="1764">
        <f>O1289+Q1289</f>
        <v>1554.38</v>
      </c>
      <c r="O1289" s="1764">
        <v>1161.01</v>
      </c>
      <c r="P1289" s="1850">
        <f t="shared" si="269"/>
        <v>0.74692803561548649</v>
      </c>
      <c r="Q1289" s="1764">
        <v>393.37</v>
      </c>
      <c r="R1289" s="1850">
        <f t="shared" si="270"/>
        <v>0.2530719643845134</v>
      </c>
      <c r="S1289" s="1807">
        <f t="shared" si="271"/>
        <v>15.7348</v>
      </c>
      <c r="U1289" s="1764">
        <f t="shared" si="272"/>
        <v>0</v>
      </c>
      <c r="V1289" s="1764">
        <f t="shared" si="273"/>
        <v>0</v>
      </c>
      <c r="W1289" s="1764">
        <f t="shared" si="274"/>
        <v>2214.58</v>
      </c>
      <c r="X1289" s="1768">
        <v>2214.58</v>
      </c>
      <c r="Y1289" s="1784">
        <v>617134</v>
      </c>
      <c r="Z1289" s="1770">
        <v>42793</v>
      </c>
      <c r="AA1289" s="1843" t="s">
        <v>104</v>
      </c>
      <c r="AB1289" s="1780"/>
      <c r="AC1289" s="1762"/>
      <c r="AE1289" s="1762"/>
      <c r="AF1289" s="1762"/>
      <c r="AG1289" s="1762"/>
      <c r="AH1289" s="1780"/>
      <c r="AK1289" s="1780"/>
      <c r="AL1289" s="1780"/>
      <c r="AM1289" s="1762"/>
      <c r="AP1289" s="1762"/>
      <c r="AQ1289" s="1762"/>
      <c r="AR1289" s="1780"/>
      <c r="AS1289" s="1780"/>
      <c r="AT1289" s="1780"/>
      <c r="AU1289" s="1780"/>
      <c r="AV1289" s="1780"/>
      <c r="AW1289" s="1762"/>
      <c r="AZ1289" s="1762"/>
      <c r="BA1289" s="1762"/>
    </row>
    <row r="1290" spans="1:53" x14ac:dyDescent="0.25">
      <c r="A1290" s="1866" t="s">
        <v>2559</v>
      </c>
      <c r="C1290" s="1782" t="s">
        <v>2438</v>
      </c>
      <c r="D1290" s="1762" t="s">
        <v>1934</v>
      </c>
      <c r="E1290" s="1762">
        <v>1</v>
      </c>
      <c r="F1290" s="1762">
        <v>7</v>
      </c>
      <c r="G1290" s="1762">
        <v>6</v>
      </c>
      <c r="H1290" s="1762">
        <v>2</v>
      </c>
      <c r="I1290" s="1783">
        <v>1</v>
      </c>
      <c r="J1290" s="1783">
        <v>1</v>
      </c>
      <c r="L1290" s="1764">
        <v>3612.87</v>
      </c>
      <c r="N1290" s="1764">
        <f>O1290+Q1290</f>
        <v>2299.6</v>
      </c>
      <c r="O1290" s="1764">
        <v>1684.26</v>
      </c>
      <c r="P1290" s="1850">
        <f t="shared" si="269"/>
        <v>0.73241433292746572</v>
      </c>
      <c r="Q1290" s="1764">
        <v>615.34</v>
      </c>
      <c r="R1290" s="1850">
        <f t="shared" si="270"/>
        <v>0.26758566707253439</v>
      </c>
      <c r="S1290" s="1807">
        <f t="shared" si="271"/>
        <v>24.613600000000002</v>
      </c>
      <c r="U1290" s="1764">
        <f t="shared" si="272"/>
        <v>0</v>
      </c>
      <c r="V1290" s="1764">
        <f t="shared" si="273"/>
        <v>0</v>
      </c>
      <c r="W1290" s="1764">
        <f t="shared" si="274"/>
        <v>3612.87</v>
      </c>
      <c r="X1290" s="1768">
        <v>3612.87</v>
      </c>
      <c r="Y1290" s="1784">
        <v>617223</v>
      </c>
      <c r="Z1290" s="1770">
        <v>42823</v>
      </c>
      <c r="AA1290" s="1843" t="s">
        <v>104</v>
      </c>
      <c r="AB1290" s="1780"/>
      <c r="AC1290" s="1762"/>
      <c r="AE1290" s="1762"/>
      <c r="AF1290" s="1762"/>
      <c r="AG1290" s="1762"/>
      <c r="AH1290" s="1780"/>
      <c r="AK1290" s="1780"/>
      <c r="AL1290" s="1780"/>
      <c r="AM1290" s="1762"/>
      <c r="AP1290" s="1762"/>
      <c r="AQ1290" s="1762"/>
      <c r="AR1290" s="1780"/>
      <c r="AS1290" s="1780"/>
      <c r="AT1290" s="1780"/>
      <c r="AU1290" s="1780"/>
      <c r="AV1290" s="1780"/>
      <c r="AW1290" s="1762"/>
      <c r="AZ1290" s="1762"/>
      <c r="BA1290" s="1762"/>
    </row>
    <row r="1291" spans="1:53" x14ac:dyDescent="0.25">
      <c r="A1291" s="1866">
        <v>2017157</v>
      </c>
      <c r="C1291" s="1782" t="s">
        <v>2510</v>
      </c>
      <c r="D1291" s="1762" t="s">
        <v>317</v>
      </c>
      <c r="E1291" s="1762">
        <v>1</v>
      </c>
      <c r="F1291" s="1762">
        <v>10</v>
      </c>
      <c r="G1291" s="1762">
        <v>7</v>
      </c>
      <c r="H1291" s="1762">
        <v>3</v>
      </c>
      <c r="I1291" s="1783">
        <v>1</v>
      </c>
      <c r="J1291" s="1783">
        <v>1</v>
      </c>
      <c r="L1291" s="1764">
        <v>3715.12</v>
      </c>
      <c r="N1291" s="1764">
        <f>O1291+Q1291</f>
        <v>2472.09</v>
      </c>
      <c r="O1291" s="1764">
        <v>1847.39</v>
      </c>
      <c r="P1291" s="1850">
        <f t="shared" si="269"/>
        <v>0.74729884429773996</v>
      </c>
      <c r="Q1291" s="1764">
        <v>624.70000000000005</v>
      </c>
      <c r="R1291" s="1850">
        <f t="shared" si="270"/>
        <v>0.25270115570226004</v>
      </c>
      <c r="S1291" s="1807">
        <f t="shared" si="271"/>
        <v>24.988000000000003</v>
      </c>
      <c r="U1291" s="1764">
        <f t="shared" si="272"/>
        <v>0</v>
      </c>
      <c r="V1291" s="1764">
        <f t="shared" si="273"/>
        <v>0</v>
      </c>
      <c r="W1291" s="1764">
        <f t="shared" si="274"/>
        <v>3715.12</v>
      </c>
      <c r="X1291" s="1768">
        <v>3715.12</v>
      </c>
      <c r="Y1291" s="1784">
        <v>617209</v>
      </c>
      <c r="Z1291" s="1770">
        <v>42823</v>
      </c>
      <c r="AA1291" s="1843" t="s">
        <v>104</v>
      </c>
      <c r="AB1291" s="1780"/>
      <c r="AC1291" s="1762"/>
      <c r="AE1291" s="1762"/>
      <c r="AF1291" s="1762"/>
      <c r="AG1291" s="1762"/>
      <c r="AH1291" s="1780"/>
      <c r="AK1291" s="1780"/>
      <c r="AL1291" s="1780"/>
      <c r="AM1291" s="1762"/>
      <c r="AP1291" s="1762"/>
      <c r="AQ1291" s="1762"/>
      <c r="AR1291" s="1780"/>
      <c r="AS1291" s="1780"/>
      <c r="AT1291" s="1780"/>
      <c r="AU1291" s="1780"/>
      <c r="AV1291" s="1780"/>
      <c r="AW1291" s="1762"/>
      <c r="AZ1291" s="1762"/>
      <c r="BA1291" s="1762"/>
    </row>
    <row r="1292" spans="1:53" x14ac:dyDescent="0.25">
      <c r="A1292" s="1866">
        <v>2017158</v>
      </c>
      <c r="C1292" s="1782" t="s">
        <v>2540</v>
      </c>
      <c r="D1292" s="1762" t="s">
        <v>317</v>
      </c>
      <c r="E1292" s="1762">
        <v>1</v>
      </c>
      <c r="F1292" s="1762">
        <v>13</v>
      </c>
      <c r="G1292" s="1762">
        <v>9</v>
      </c>
      <c r="H1292" s="1762">
        <v>3</v>
      </c>
      <c r="I1292" s="1783">
        <v>1</v>
      </c>
      <c r="J1292" s="1783">
        <v>1</v>
      </c>
      <c r="L1292" s="1764">
        <v>3906.11</v>
      </c>
      <c r="N1292" s="1764">
        <f>O1292+Q1292</f>
        <v>2631.27</v>
      </c>
      <c r="O1292" s="1764">
        <v>1939.5</v>
      </c>
      <c r="P1292" s="1850">
        <f t="shared" si="269"/>
        <v>0.7370965351332246</v>
      </c>
      <c r="Q1292" s="1764">
        <v>691.77</v>
      </c>
      <c r="R1292" s="1850">
        <f t="shared" si="270"/>
        <v>0.26290346486677535</v>
      </c>
      <c r="S1292" s="1807">
        <f t="shared" si="271"/>
        <v>27.6708</v>
      </c>
      <c r="U1292" s="1764">
        <f t="shared" si="272"/>
        <v>0</v>
      </c>
      <c r="V1292" s="1764">
        <f t="shared" si="273"/>
        <v>0</v>
      </c>
      <c r="W1292" s="1764">
        <f t="shared" si="274"/>
        <v>3906.11</v>
      </c>
      <c r="X1292" s="1768">
        <v>3906.11</v>
      </c>
      <c r="Y1292" s="1784">
        <v>617210</v>
      </c>
      <c r="Z1292" s="1770">
        <v>42823</v>
      </c>
      <c r="AA1292" s="1843" t="s">
        <v>104</v>
      </c>
      <c r="AB1292" s="1780"/>
      <c r="AC1292" s="1762"/>
      <c r="AE1292" s="1762"/>
      <c r="AF1292" s="1762"/>
      <c r="AG1292" s="1762"/>
      <c r="AH1292" s="1780"/>
      <c r="AK1292" s="1780"/>
      <c r="AL1292" s="1780"/>
      <c r="AM1292" s="1762"/>
      <c r="AP1292" s="1762"/>
      <c r="AQ1292" s="1762"/>
      <c r="AR1292" s="1780"/>
      <c r="AS1292" s="1780"/>
      <c r="AT1292" s="1780"/>
      <c r="AU1292" s="1780"/>
      <c r="AV1292" s="1780"/>
      <c r="AW1292" s="1762"/>
      <c r="AZ1292" s="1762"/>
      <c r="BA1292" s="1762"/>
    </row>
    <row r="1293" spans="1:53" x14ac:dyDescent="0.25">
      <c r="A1293" s="1866" t="s">
        <v>2547</v>
      </c>
      <c r="C1293" s="1782" t="s">
        <v>2548</v>
      </c>
      <c r="D1293" s="1762" t="s">
        <v>352</v>
      </c>
      <c r="E1293" s="1762">
        <v>1</v>
      </c>
      <c r="F1293" s="1762">
        <v>12</v>
      </c>
      <c r="G1293" s="1762">
        <v>8</v>
      </c>
      <c r="H1293" s="1762">
        <v>3</v>
      </c>
      <c r="I1293" s="1783">
        <v>1</v>
      </c>
      <c r="J1293" s="1783">
        <v>1</v>
      </c>
      <c r="L1293" s="1764">
        <v>4321.22</v>
      </c>
      <c r="N1293" s="1764">
        <f t="shared" ref="N1293:N1318" si="275">O1293+Q1293</f>
        <v>3375.37</v>
      </c>
      <c r="O1293" s="1764">
        <v>2613.88</v>
      </c>
      <c r="P1293" s="1850">
        <f t="shared" ref="P1293:P1318" si="276">IF(N1293&lt;=0,"",O1293/N1293)</f>
        <v>0.77439806598980265</v>
      </c>
      <c r="Q1293" s="1764">
        <v>761.49</v>
      </c>
      <c r="R1293" s="1850">
        <f t="shared" ref="R1293:R1318" si="277">IF(N1293&lt;=0,"",Q1293/N1293)</f>
        <v>0.2256019340101974</v>
      </c>
      <c r="S1293" s="1807">
        <f t="shared" ref="S1293:S1318" si="278">Q1293/$S$1</f>
        <v>30.459600000000002</v>
      </c>
      <c r="U1293" s="1764">
        <f t="shared" ref="U1293:U1318" si="279">((1-I1293)*O1293)+((1-J1293)*Q1293)</f>
        <v>0</v>
      </c>
      <c r="V1293" s="1764">
        <f t="shared" ref="V1293:V1318" si="280">L1293-W1293</f>
        <v>0</v>
      </c>
      <c r="W1293" s="1764">
        <f t="shared" si="274"/>
        <v>4321.22</v>
      </c>
      <c r="X1293" s="1768">
        <v>4321.22</v>
      </c>
      <c r="Y1293" s="1784">
        <v>617262</v>
      </c>
      <c r="Z1293" s="1770">
        <v>42845</v>
      </c>
      <c r="AA1293" s="1843" t="s">
        <v>104</v>
      </c>
      <c r="AB1293" s="1843"/>
      <c r="AH1293" s="1867"/>
      <c r="AK1293" s="1868"/>
      <c r="AL1293" s="1868"/>
      <c r="AZ1293" s="1762"/>
      <c r="BA1293" s="1762"/>
    </row>
    <row r="1294" spans="1:53" x14ac:dyDescent="0.25">
      <c r="A1294" s="1866" t="s">
        <v>2563</v>
      </c>
      <c r="C1294" s="1782" t="s">
        <v>2564</v>
      </c>
      <c r="D1294" s="1762" t="s">
        <v>317</v>
      </c>
      <c r="E1294" s="1762">
        <v>1</v>
      </c>
      <c r="F1294" s="1762">
        <v>2</v>
      </c>
      <c r="G1294" s="1762">
        <v>0</v>
      </c>
      <c r="H1294" s="1762">
        <v>0</v>
      </c>
      <c r="I1294" s="1783">
        <v>1</v>
      </c>
      <c r="J1294" s="1783">
        <v>1</v>
      </c>
      <c r="L1294" s="1764">
        <v>226.33</v>
      </c>
      <c r="N1294" s="1764">
        <f t="shared" si="275"/>
        <v>166.75</v>
      </c>
      <c r="O1294" s="1764">
        <v>123.48</v>
      </c>
      <c r="P1294" s="1850">
        <f t="shared" si="276"/>
        <v>0.74050974512743628</v>
      </c>
      <c r="Q1294" s="1764">
        <v>43.27</v>
      </c>
      <c r="R1294" s="1850">
        <f t="shared" si="277"/>
        <v>0.25949025487256372</v>
      </c>
      <c r="S1294" s="1807">
        <f t="shared" si="278"/>
        <v>1.7308000000000001</v>
      </c>
      <c r="U1294" s="1764">
        <f t="shared" si="279"/>
        <v>0</v>
      </c>
      <c r="V1294" s="1764">
        <f t="shared" si="280"/>
        <v>0</v>
      </c>
      <c r="W1294" s="1764">
        <f t="shared" si="274"/>
        <v>226.33</v>
      </c>
      <c r="X1294" s="1768">
        <v>226.33</v>
      </c>
      <c r="Y1294" s="1784">
        <v>617211</v>
      </c>
      <c r="Z1294" s="1770">
        <v>42823</v>
      </c>
      <c r="AA1294" s="1843" t="s">
        <v>104</v>
      </c>
      <c r="AB1294" s="1843"/>
      <c r="AH1294" s="1867"/>
      <c r="AK1294" s="1868"/>
      <c r="AL1294" s="1868"/>
      <c r="AZ1294" s="1762"/>
      <c r="BA1294" s="1762"/>
    </row>
    <row r="1295" spans="1:53" x14ac:dyDescent="0.25">
      <c r="A1295" s="1866" t="s">
        <v>2560</v>
      </c>
      <c r="C1295" s="1782" t="s">
        <v>2561</v>
      </c>
      <c r="D1295" s="1762" t="s">
        <v>317</v>
      </c>
      <c r="E1295" s="1762">
        <v>1</v>
      </c>
      <c r="F1295" s="1762">
        <v>4</v>
      </c>
      <c r="G1295" s="1762">
        <v>0</v>
      </c>
      <c r="H1295" s="1762">
        <v>0</v>
      </c>
      <c r="I1295" s="1783">
        <v>1</v>
      </c>
      <c r="J1295" s="1783">
        <v>1</v>
      </c>
      <c r="L1295" s="1764">
        <v>456.5</v>
      </c>
      <c r="N1295" s="1764">
        <f t="shared" si="275"/>
        <v>346.46000000000004</v>
      </c>
      <c r="O1295" s="1764">
        <v>273.42</v>
      </c>
      <c r="P1295" s="1850">
        <f t="shared" si="276"/>
        <v>0.78918201235351837</v>
      </c>
      <c r="Q1295" s="1764">
        <v>73.040000000000006</v>
      </c>
      <c r="R1295" s="1850">
        <f t="shared" si="277"/>
        <v>0.21081798764648155</v>
      </c>
      <c r="S1295" s="1807">
        <f t="shared" si="278"/>
        <v>2.9216000000000002</v>
      </c>
      <c r="U1295" s="1764">
        <f t="shared" si="279"/>
        <v>0</v>
      </c>
      <c r="V1295" s="1764">
        <f t="shared" si="280"/>
        <v>0</v>
      </c>
      <c r="W1295" s="1764">
        <f t="shared" si="274"/>
        <v>456.5</v>
      </c>
      <c r="X1295" s="1768">
        <v>456.5</v>
      </c>
      <c r="Y1295" s="1784">
        <v>617212</v>
      </c>
      <c r="Z1295" s="1770">
        <v>42823</v>
      </c>
      <c r="AA1295" s="1843" t="s">
        <v>104</v>
      </c>
      <c r="AB1295" s="1843"/>
      <c r="AH1295" s="1867"/>
      <c r="AK1295" s="1868"/>
      <c r="AL1295" s="1868"/>
      <c r="AZ1295" s="1762"/>
      <c r="BA1295" s="1762"/>
    </row>
    <row r="1296" spans="1:53" x14ac:dyDescent="0.25">
      <c r="A1296" s="1866">
        <v>2017161</v>
      </c>
      <c r="C1296" s="1782">
        <v>630817</v>
      </c>
      <c r="D1296" s="1762" t="s">
        <v>26</v>
      </c>
      <c r="E1296" s="1762">
        <v>1</v>
      </c>
      <c r="F1296" s="1762">
        <v>10</v>
      </c>
      <c r="G1296" s="1762">
        <v>6</v>
      </c>
      <c r="H1296" s="1762">
        <v>2</v>
      </c>
      <c r="I1296" s="1783">
        <v>1</v>
      </c>
      <c r="J1296" s="1783">
        <v>1</v>
      </c>
      <c r="L1296" s="1764">
        <v>3066.19</v>
      </c>
      <c r="N1296" s="1764">
        <f t="shared" si="275"/>
        <v>2069.9700000000003</v>
      </c>
      <c r="O1296" s="1764">
        <v>1605.24</v>
      </c>
      <c r="P1296" s="1850">
        <f t="shared" si="276"/>
        <v>0.77548949984782378</v>
      </c>
      <c r="Q1296" s="1764">
        <v>464.73</v>
      </c>
      <c r="R1296" s="1850">
        <f t="shared" si="277"/>
        <v>0.22451050015217611</v>
      </c>
      <c r="S1296" s="1807">
        <f t="shared" si="278"/>
        <v>18.589200000000002</v>
      </c>
      <c r="U1296" s="1764">
        <f t="shared" si="279"/>
        <v>0</v>
      </c>
      <c r="V1296" s="1764">
        <f t="shared" si="280"/>
        <v>0</v>
      </c>
      <c r="W1296" s="1764">
        <f t="shared" si="274"/>
        <v>3066.19</v>
      </c>
      <c r="X1296" s="1768">
        <v>3066.19</v>
      </c>
      <c r="Y1296" s="1784">
        <v>617135</v>
      </c>
      <c r="Z1296" s="1770">
        <v>42793</v>
      </c>
      <c r="AA1296" s="1843" t="s">
        <v>104</v>
      </c>
      <c r="AB1296" s="1843"/>
      <c r="AH1296" s="1867"/>
      <c r="AK1296" s="1868"/>
      <c r="AL1296" s="1868"/>
      <c r="AZ1296" s="1762"/>
      <c r="BA1296" s="1762"/>
    </row>
    <row r="1297" spans="1:53" x14ac:dyDescent="0.25">
      <c r="A1297" s="1866">
        <v>2017162</v>
      </c>
      <c r="C1297" s="1782">
        <v>634017</v>
      </c>
      <c r="D1297" s="1762" t="s">
        <v>26</v>
      </c>
      <c r="E1297" s="1762">
        <v>1</v>
      </c>
      <c r="F1297" s="1762">
        <v>12</v>
      </c>
      <c r="G1297" s="1762">
        <v>12</v>
      </c>
      <c r="H1297" s="1762">
        <v>2</v>
      </c>
      <c r="I1297" s="1783">
        <v>1</v>
      </c>
      <c r="J1297" s="1783">
        <v>1</v>
      </c>
      <c r="L1297" s="1764">
        <v>2666.1</v>
      </c>
      <c r="N1297" s="1764">
        <f t="shared" si="275"/>
        <v>1802.97</v>
      </c>
      <c r="O1297" s="1764">
        <v>1322.93</v>
      </c>
      <c r="P1297" s="1850">
        <f t="shared" si="276"/>
        <v>0.73375042291330417</v>
      </c>
      <c r="Q1297" s="1764">
        <v>480.04</v>
      </c>
      <c r="R1297" s="1850">
        <f t="shared" si="277"/>
        <v>0.26624957708669583</v>
      </c>
      <c r="S1297" s="1807">
        <f t="shared" si="278"/>
        <v>19.201599999999999</v>
      </c>
      <c r="U1297" s="1764">
        <f t="shared" si="279"/>
        <v>0</v>
      </c>
      <c r="V1297" s="1764">
        <f t="shared" si="280"/>
        <v>0</v>
      </c>
      <c r="W1297" s="1764">
        <f t="shared" si="274"/>
        <v>2666.1</v>
      </c>
      <c r="X1297" s="1768">
        <v>2666.1</v>
      </c>
      <c r="Y1297" s="1784">
        <v>617136</v>
      </c>
      <c r="Z1297" s="1770">
        <v>42793</v>
      </c>
      <c r="AA1297" s="1843" t="s">
        <v>104</v>
      </c>
      <c r="AB1297" s="1843"/>
      <c r="AH1297" s="1867"/>
      <c r="AK1297" s="1868"/>
      <c r="AL1297" s="1868"/>
      <c r="AZ1297" s="1762"/>
      <c r="BA1297" s="1762"/>
    </row>
    <row r="1298" spans="1:53" x14ac:dyDescent="0.25">
      <c r="A1298" s="1866" t="s">
        <v>2551</v>
      </c>
      <c r="C1298" s="1782">
        <v>606517</v>
      </c>
      <c r="D1298" s="1762" t="s">
        <v>26</v>
      </c>
      <c r="E1298" s="1762">
        <v>1</v>
      </c>
      <c r="F1298" s="1762">
        <v>10</v>
      </c>
      <c r="G1298" s="1762">
        <v>7</v>
      </c>
      <c r="H1298" s="1762">
        <v>2</v>
      </c>
      <c r="I1298" s="1783">
        <v>1</v>
      </c>
      <c r="J1298" s="1783">
        <v>1</v>
      </c>
      <c r="L1298" s="1764">
        <v>6621.14</v>
      </c>
      <c r="N1298" s="1764">
        <f t="shared" si="275"/>
        <v>4429.18</v>
      </c>
      <c r="O1298" s="1764">
        <v>3644.53</v>
      </c>
      <c r="P1298" s="1850">
        <f t="shared" si="276"/>
        <v>0.82284531222483615</v>
      </c>
      <c r="Q1298" s="1764">
        <v>784.65</v>
      </c>
      <c r="R1298" s="1850">
        <f t="shared" si="277"/>
        <v>0.17715468777516377</v>
      </c>
      <c r="S1298" s="1807">
        <f t="shared" si="278"/>
        <v>31.385999999999999</v>
      </c>
      <c r="U1298" s="1764">
        <f t="shared" si="279"/>
        <v>0</v>
      </c>
      <c r="V1298" s="1764">
        <f t="shared" si="280"/>
        <v>0</v>
      </c>
      <c r="W1298" s="1764">
        <f t="shared" si="274"/>
        <v>6621.14</v>
      </c>
      <c r="X1298" s="1768">
        <v>6621.14</v>
      </c>
      <c r="Y1298" s="1784">
        <v>617148</v>
      </c>
      <c r="Z1298" s="1770">
        <v>42797</v>
      </c>
      <c r="AA1298" s="1843" t="s">
        <v>104</v>
      </c>
      <c r="AB1298" s="1843"/>
      <c r="AH1298" s="1867"/>
      <c r="AK1298" s="1868"/>
      <c r="AL1298" s="1868"/>
      <c r="AZ1298" s="1762"/>
      <c r="BA1298" s="1762"/>
    </row>
    <row r="1299" spans="1:53" x14ac:dyDescent="0.25">
      <c r="A1299" s="1866">
        <v>2017164</v>
      </c>
      <c r="C1299" s="1782" t="s">
        <v>2552</v>
      </c>
      <c r="D1299" s="1762" t="s">
        <v>26</v>
      </c>
      <c r="E1299" s="1762">
        <v>1</v>
      </c>
      <c r="F1299" s="1762">
        <v>2</v>
      </c>
      <c r="G1299" s="1762">
        <v>1</v>
      </c>
      <c r="H1299" s="1762">
        <v>1</v>
      </c>
      <c r="I1299" s="1783">
        <v>1</v>
      </c>
      <c r="J1299" s="1783">
        <v>1</v>
      </c>
      <c r="L1299" s="1764">
        <v>747.27</v>
      </c>
      <c r="N1299" s="1764">
        <f t="shared" si="275"/>
        <v>500.98</v>
      </c>
      <c r="O1299" s="1764">
        <v>354.17</v>
      </c>
      <c r="P1299" s="1850">
        <f t="shared" si="276"/>
        <v>0.70695436943590562</v>
      </c>
      <c r="Q1299" s="1764">
        <v>146.81</v>
      </c>
      <c r="R1299" s="1850">
        <f t="shared" si="277"/>
        <v>0.29304563056409438</v>
      </c>
      <c r="S1299" s="1807">
        <f t="shared" si="278"/>
        <v>5.8723999999999998</v>
      </c>
      <c r="U1299" s="1764">
        <f t="shared" si="279"/>
        <v>0</v>
      </c>
      <c r="V1299" s="1764">
        <f t="shared" si="280"/>
        <v>0</v>
      </c>
      <c r="W1299" s="1764">
        <f t="shared" si="274"/>
        <v>747.27</v>
      </c>
      <c r="X1299" s="1768">
        <v>747.27</v>
      </c>
      <c r="Y1299" s="1784">
        <v>617149</v>
      </c>
      <c r="Z1299" s="1770">
        <v>42797</v>
      </c>
      <c r="AA1299" s="1843" t="s">
        <v>104</v>
      </c>
      <c r="AB1299" s="1843"/>
      <c r="AH1299" s="1867"/>
      <c r="AK1299" s="1868"/>
      <c r="AL1299" s="1868"/>
      <c r="AZ1299" s="1762"/>
      <c r="BA1299" s="1762"/>
    </row>
    <row r="1300" spans="1:53" x14ac:dyDescent="0.25">
      <c r="A1300" s="1866">
        <v>2017165</v>
      </c>
      <c r="C1300" s="1782" t="s">
        <v>2565</v>
      </c>
      <c r="D1300" s="1762" t="s">
        <v>26</v>
      </c>
      <c r="E1300" s="1762">
        <v>0</v>
      </c>
      <c r="F1300" s="1762">
        <v>1</v>
      </c>
      <c r="G1300" s="1762">
        <v>0</v>
      </c>
      <c r="H1300" s="1762">
        <v>1</v>
      </c>
      <c r="I1300" s="1783">
        <v>1</v>
      </c>
      <c r="J1300" s="1783">
        <v>1</v>
      </c>
      <c r="L1300" s="1764">
        <v>588.92999999999995</v>
      </c>
      <c r="N1300" s="1764">
        <f t="shared" si="275"/>
        <v>358.51</v>
      </c>
      <c r="O1300" s="1764">
        <v>274.39999999999998</v>
      </c>
      <c r="P1300" s="1850">
        <f t="shared" si="276"/>
        <v>0.76539008674792886</v>
      </c>
      <c r="Q1300" s="1764">
        <v>84.11</v>
      </c>
      <c r="R1300" s="1850">
        <f t="shared" si="277"/>
        <v>0.23460991325207109</v>
      </c>
      <c r="S1300" s="1807">
        <f t="shared" si="278"/>
        <v>3.3643999999999998</v>
      </c>
      <c r="U1300" s="1764">
        <f t="shared" si="279"/>
        <v>0</v>
      </c>
      <c r="V1300" s="1764">
        <f t="shared" si="280"/>
        <v>0</v>
      </c>
      <c r="W1300" s="1764">
        <f t="shared" si="274"/>
        <v>588.92999999999995</v>
      </c>
      <c r="X1300" s="1768">
        <v>588.92999999999995</v>
      </c>
      <c r="Y1300" s="1784">
        <v>617160</v>
      </c>
      <c r="Z1300" s="1770">
        <v>42797</v>
      </c>
      <c r="AA1300" s="1843" t="s">
        <v>104</v>
      </c>
      <c r="AB1300" s="1843"/>
      <c r="AH1300" s="1867"/>
      <c r="AK1300" s="1868"/>
      <c r="AL1300" s="1868"/>
      <c r="AZ1300" s="1762"/>
      <c r="BA1300" s="1762"/>
    </row>
    <row r="1301" spans="1:53" x14ac:dyDescent="0.25">
      <c r="A1301" s="1866">
        <v>2017167</v>
      </c>
      <c r="C1301" s="1782" t="s">
        <v>2568</v>
      </c>
      <c r="D1301" s="1762" t="s">
        <v>26</v>
      </c>
      <c r="E1301" s="1762">
        <v>10</v>
      </c>
      <c r="F1301" s="1762">
        <v>100</v>
      </c>
      <c r="G1301" s="1762">
        <v>50</v>
      </c>
      <c r="H1301" s="1762">
        <v>30</v>
      </c>
      <c r="I1301" s="1783">
        <v>1</v>
      </c>
      <c r="J1301" s="1783">
        <v>1</v>
      </c>
      <c r="L1301" s="1764">
        <v>30382.9</v>
      </c>
      <c r="N1301" s="1764">
        <f t="shared" si="275"/>
        <v>20468.2</v>
      </c>
      <c r="O1301" s="1764">
        <v>15803.34</v>
      </c>
      <c r="P1301" s="1850">
        <f t="shared" si="276"/>
        <v>0.77209231881650553</v>
      </c>
      <c r="Q1301" s="1764">
        <v>4664.8599999999997</v>
      </c>
      <c r="R1301" s="1850">
        <f t="shared" si="277"/>
        <v>0.22790768118349436</v>
      </c>
      <c r="S1301" s="1807">
        <f t="shared" si="278"/>
        <v>186.59439999999998</v>
      </c>
      <c r="U1301" s="1764">
        <f t="shared" si="279"/>
        <v>0</v>
      </c>
      <c r="V1301" s="1764">
        <f t="shared" si="280"/>
        <v>0</v>
      </c>
      <c r="W1301" s="1764">
        <f t="shared" si="274"/>
        <v>30382.9</v>
      </c>
      <c r="X1301" s="1768">
        <v>30382.9</v>
      </c>
      <c r="Y1301" s="1784">
        <v>617235</v>
      </c>
      <c r="Z1301" s="1770">
        <v>42828</v>
      </c>
      <c r="AA1301" s="1843" t="s">
        <v>104</v>
      </c>
      <c r="AB1301" s="1843"/>
      <c r="AH1301" s="1867"/>
      <c r="AK1301" s="1868"/>
      <c r="AL1301" s="1868"/>
      <c r="AZ1301" s="1762"/>
      <c r="BA1301" s="1762"/>
    </row>
    <row r="1302" spans="1:53" x14ac:dyDescent="0.25">
      <c r="A1302" s="1866">
        <v>2017168</v>
      </c>
      <c r="C1302" s="1782" t="s">
        <v>2579</v>
      </c>
      <c r="D1302" s="1762" t="s">
        <v>26</v>
      </c>
      <c r="E1302" s="1762">
        <v>0</v>
      </c>
      <c r="F1302" s="1762">
        <v>0</v>
      </c>
      <c r="G1302" s="1762">
        <v>0</v>
      </c>
      <c r="H1302" s="1762">
        <v>0</v>
      </c>
      <c r="I1302" s="1783">
        <v>1</v>
      </c>
      <c r="J1302" s="1783">
        <v>1</v>
      </c>
      <c r="L1302" s="1764">
        <v>135</v>
      </c>
      <c r="N1302" s="1764">
        <f t="shared" si="275"/>
        <v>55</v>
      </c>
      <c r="O1302" s="1764">
        <v>55</v>
      </c>
      <c r="P1302" s="1850">
        <f t="shared" si="276"/>
        <v>1</v>
      </c>
      <c r="Q1302" s="1764">
        <v>0</v>
      </c>
      <c r="R1302" s="1850">
        <f t="shared" si="277"/>
        <v>0</v>
      </c>
      <c r="S1302" s="1807">
        <f t="shared" si="278"/>
        <v>0</v>
      </c>
      <c r="U1302" s="1764">
        <f t="shared" si="279"/>
        <v>0</v>
      </c>
      <c r="V1302" s="1764">
        <f t="shared" si="280"/>
        <v>0</v>
      </c>
      <c r="W1302" s="1764">
        <f t="shared" si="274"/>
        <v>135</v>
      </c>
      <c r="X1302" s="1768">
        <v>135</v>
      </c>
      <c r="Y1302" s="1784">
        <v>617237</v>
      </c>
      <c r="Z1302" s="1770">
        <v>42828</v>
      </c>
      <c r="AA1302" s="1843" t="s">
        <v>104</v>
      </c>
      <c r="AB1302" s="1843"/>
      <c r="AH1302" s="1867"/>
      <c r="AK1302" s="1868"/>
      <c r="AL1302" s="1868"/>
      <c r="AZ1302" s="1762"/>
      <c r="BA1302" s="1762"/>
    </row>
    <row r="1303" spans="1:53" x14ac:dyDescent="0.25">
      <c r="A1303" s="1866">
        <v>2017169</v>
      </c>
      <c r="C1303" s="1782">
        <v>633317</v>
      </c>
      <c r="D1303" s="1762" t="s">
        <v>26</v>
      </c>
      <c r="E1303" s="1762">
        <v>1</v>
      </c>
      <c r="F1303" s="1762">
        <v>15</v>
      </c>
      <c r="G1303" s="1762">
        <v>7</v>
      </c>
      <c r="H1303" s="1762">
        <v>2</v>
      </c>
      <c r="I1303" s="1783">
        <v>1</v>
      </c>
      <c r="J1303" s="1783">
        <v>1</v>
      </c>
      <c r="L1303" s="1764">
        <v>3742.24</v>
      </c>
      <c r="N1303" s="1764">
        <f t="shared" si="275"/>
        <v>2527.66</v>
      </c>
      <c r="O1303" s="1764">
        <v>1941.04</v>
      </c>
      <c r="P1303" s="1850">
        <f t="shared" si="276"/>
        <v>0.7679197360404485</v>
      </c>
      <c r="Q1303" s="1764">
        <v>586.62</v>
      </c>
      <c r="R1303" s="1850">
        <f t="shared" si="277"/>
        <v>0.23208026395955153</v>
      </c>
      <c r="S1303" s="1807">
        <f t="shared" si="278"/>
        <v>23.4648</v>
      </c>
      <c r="U1303" s="1764">
        <f t="shared" si="279"/>
        <v>0</v>
      </c>
      <c r="V1303" s="1764">
        <f t="shared" si="280"/>
        <v>0</v>
      </c>
      <c r="W1303" s="1764">
        <f t="shared" si="274"/>
        <v>3742.24</v>
      </c>
      <c r="X1303" s="1768">
        <v>3742.24</v>
      </c>
      <c r="Y1303" s="1784">
        <v>617150</v>
      </c>
      <c r="Z1303" s="1770">
        <v>42797</v>
      </c>
      <c r="AA1303" s="1843" t="s">
        <v>104</v>
      </c>
      <c r="AB1303" s="1843"/>
      <c r="AH1303" s="1867"/>
      <c r="AK1303" s="1868"/>
      <c r="AL1303" s="1868"/>
      <c r="AZ1303" s="1762"/>
      <c r="BA1303" s="1762"/>
    </row>
    <row r="1304" spans="1:53" x14ac:dyDescent="0.25">
      <c r="A1304" s="1866">
        <v>2017170</v>
      </c>
      <c r="C1304" s="1782" t="s">
        <v>2572</v>
      </c>
      <c r="D1304" s="1762" t="s">
        <v>26</v>
      </c>
      <c r="E1304" s="1762">
        <v>1</v>
      </c>
      <c r="F1304" s="1762">
        <v>2</v>
      </c>
      <c r="G1304" s="1762">
        <v>1</v>
      </c>
      <c r="H1304" s="1762">
        <v>1</v>
      </c>
      <c r="I1304" s="1783">
        <v>1</v>
      </c>
      <c r="J1304" s="1783">
        <v>1</v>
      </c>
      <c r="L1304" s="1764">
        <v>634.52</v>
      </c>
      <c r="N1304" s="1764">
        <f t="shared" si="275"/>
        <v>564.35</v>
      </c>
      <c r="O1304" s="1764">
        <v>425.79</v>
      </c>
      <c r="P1304" s="1850">
        <f t="shared" si="276"/>
        <v>0.75447860370337561</v>
      </c>
      <c r="Q1304" s="1764">
        <v>138.56</v>
      </c>
      <c r="R1304" s="1850">
        <f t="shared" si="277"/>
        <v>0.24552139629662442</v>
      </c>
      <c r="S1304" s="1807">
        <f t="shared" si="278"/>
        <v>5.5423999999999998</v>
      </c>
      <c r="U1304" s="1764">
        <f t="shared" si="279"/>
        <v>0</v>
      </c>
      <c r="V1304" s="1764">
        <f t="shared" si="280"/>
        <v>0</v>
      </c>
      <c r="W1304" s="1764">
        <f t="shared" si="274"/>
        <v>634.52</v>
      </c>
      <c r="X1304" s="1768">
        <v>634.52</v>
      </c>
      <c r="Y1304" s="1784">
        <v>617151</v>
      </c>
      <c r="Z1304" s="1770">
        <v>42797</v>
      </c>
      <c r="AA1304" s="1843" t="s">
        <v>104</v>
      </c>
      <c r="AB1304" s="1843"/>
      <c r="AH1304" s="1867"/>
      <c r="AK1304" s="1868"/>
      <c r="AL1304" s="1868"/>
      <c r="AZ1304" s="1762"/>
      <c r="BA1304" s="1762"/>
    </row>
    <row r="1305" spans="1:53" x14ac:dyDescent="0.25">
      <c r="A1305" s="1866">
        <v>2017171</v>
      </c>
      <c r="C1305" s="1782" t="s">
        <v>2573</v>
      </c>
      <c r="D1305" s="1762" t="s">
        <v>26</v>
      </c>
      <c r="E1305" s="1762">
        <v>0</v>
      </c>
      <c r="F1305" s="1762">
        <v>0</v>
      </c>
      <c r="G1305" s="1762">
        <v>0</v>
      </c>
      <c r="H1305" s="1762">
        <v>0</v>
      </c>
      <c r="I1305" s="1783">
        <v>1</v>
      </c>
      <c r="J1305" s="1783">
        <v>1</v>
      </c>
      <c r="L1305" s="1764">
        <v>132</v>
      </c>
      <c r="N1305" s="1764">
        <f t="shared" si="275"/>
        <v>117</v>
      </c>
      <c r="O1305" s="1764">
        <v>117</v>
      </c>
      <c r="P1305" s="1850">
        <f t="shared" si="276"/>
        <v>1</v>
      </c>
      <c r="Q1305" s="1764">
        <v>0</v>
      </c>
      <c r="R1305" s="1850">
        <f t="shared" si="277"/>
        <v>0</v>
      </c>
      <c r="S1305" s="1807">
        <f t="shared" si="278"/>
        <v>0</v>
      </c>
      <c r="U1305" s="1764">
        <f t="shared" si="279"/>
        <v>0</v>
      </c>
      <c r="V1305" s="1764">
        <f t="shared" si="280"/>
        <v>0</v>
      </c>
      <c r="W1305" s="1764">
        <f t="shared" si="274"/>
        <v>132</v>
      </c>
      <c r="X1305" s="1768">
        <v>132</v>
      </c>
      <c r="Y1305" s="1784">
        <v>617237</v>
      </c>
      <c r="Z1305" s="1770">
        <v>42828</v>
      </c>
      <c r="AA1305" s="1843" t="s">
        <v>104</v>
      </c>
      <c r="AB1305" s="1843"/>
      <c r="AH1305" s="1867"/>
      <c r="AK1305" s="1868"/>
      <c r="AL1305" s="1868"/>
      <c r="AZ1305" s="1762"/>
      <c r="BA1305" s="1762"/>
    </row>
    <row r="1306" spans="1:53" x14ac:dyDescent="0.25">
      <c r="A1306" s="1866">
        <v>2017172</v>
      </c>
      <c r="C1306" s="1782" t="s">
        <v>2574</v>
      </c>
      <c r="D1306" s="1762" t="s">
        <v>26</v>
      </c>
      <c r="E1306" s="1762">
        <v>0</v>
      </c>
      <c r="F1306" s="1762">
        <v>0</v>
      </c>
      <c r="G1306" s="1762">
        <v>1</v>
      </c>
      <c r="H1306" s="1762">
        <v>1</v>
      </c>
      <c r="I1306" s="1783">
        <v>1</v>
      </c>
      <c r="J1306" s="1783">
        <v>1</v>
      </c>
      <c r="L1306" s="1764">
        <v>536</v>
      </c>
      <c r="N1306" s="1764">
        <f t="shared" si="275"/>
        <v>320</v>
      </c>
      <c r="O1306" s="1764">
        <v>235</v>
      </c>
      <c r="P1306" s="1850">
        <f t="shared" si="276"/>
        <v>0.734375</v>
      </c>
      <c r="Q1306" s="1764">
        <v>85</v>
      </c>
      <c r="R1306" s="1850">
        <f t="shared" si="277"/>
        <v>0.265625</v>
      </c>
      <c r="S1306" s="1807">
        <f t="shared" si="278"/>
        <v>3.4</v>
      </c>
      <c r="U1306" s="1764">
        <f t="shared" si="279"/>
        <v>0</v>
      </c>
      <c r="V1306" s="1764">
        <f t="shared" si="280"/>
        <v>0</v>
      </c>
      <c r="W1306" s="1764">
        <f t="shared" si="274"/>
        <v>536</v>
      </c>
      <c r="X1306" s="1768">
        <v>536</v>
      </c>
      <c r="Y1306" s="1784">
        <v>617408</v>
      </c>
      <c r="Z1306" s="1770">
        <v>42907</v>
      </c>
      <c r="AA1306" s="1843" t="s">
        <v>104</v>
      </c>
      <c r="AB1306" s="1843"/>
      <c r="AH1306" s="1867"/>
      <c r="AK1306" s="1868"/>
      <c r="AL1306" s="1868"/>
      <c r="AZ1306" s="1762"/>
      <c r="BA1306" s="1762"/>
    </row>
    <row r="1307" spans="1:53" x14ac:dyDescent="0.25">
      <c r="A1307" s="1866">
        <v>2017173</v>
      </c>
      <c r="C1307" s="1782" t="s">
        <v>3014</v>
      </c>
      <c r="D1307" s="1762" t="s">
        <v>307</v>
      </c>
      <c r="E1307" s="1762">
        <v>0</v>
      </c>
      <c r="F1307" s="1762">
        <v>0</v>
      </c>
      <c r="G1307" s="1762">
        <v>0</v>
      </c>
      <c r="H1307" s="1762">
        <v>0</v>
      </c>
      <c r="I1307" s="1783">
        <v>1</v>
      </c>
      <c r="J1307" s="1783">
        <v>1</v>
      </c>
      <c r="L1307" s="1764">
        <v>25</v>
      </c>
      <c r="N1307" s="1764">
        <f t="shared" si="275"/>
        <v>11.92</v>
      </c>
      <c r="O1307" s="1764">
        <v>11.92</v>
      </c>
      <c r="P1307" s="1850">
        <f t="shared" si="276"/>
        <v>1</v>
      </c>
      <c r="Q1307" s="1764">
        <v>0</v>
      </c>
      <c r="R1307" s="1850">
        <f t="shared" si="277"/>
        <v>0</v>
      </c>
      <c r="S1307" s="1807">
        <f t="shared" si="278"/>
        <v>0</v>
      </c>
      <c r="U1307" s="1764">
        <f t="shared" si="279"/>
        <v>0</v>
      </c>
      <c r="V1307" s="1764">
        <f t="shared" si="280"/>
        <v>0</v>
      </c>
      <c r="W1307" s="1764">
        <f t="shared" si="274"/>
        <v>25</v>
      </c>
      <c r="X1307" s="1768">
        <v>25</v>
      </c>
      <c r="Y1307" s="1784">
        <v>617489</v>
      </c>
      <c r="Z1307" s="1770">
        <v>42930</v>
      </c>
      <c r="AA1307" s="1843" t="s">
        <v>104</v>
      </c>
      <c r="AB1307" s="1843"/>
      <c r="AH1307" s="1867"/>
      <c r="AK1307" s="1868"/>
      <c r="AL1307" s="1868"/>
      <c r="AZ1307" s="1762"/>
      <c r="BA1307" s="1762"/>
    </row>
    <row r="1308" spans="1:53" x14ac:dyDescent="0.25">
      <c r="A1308" s="1866">
        <v>2017174</v>
      </c>
      <c r="C1308" s="1782">
        <v>646417</v>
      </c>
      <c r="D1308" s="1762" t="s">
        <v>26</v>
      </c>
      <c r="E1308" s="1762">
        <v>1</v>
      </c>
      <c r="F1308" s="1762">
        <v>12</v>
      </c>
      <c r="G1308" s="1762">
        <v>7</v>
      </c>
      <c r="H1308" s="1762">
        <v>4</v>
      </c>
      <c r="I1308" s="1783">
        <v>1</v>
      </c>
      <c r="J1308" s="1783">
        <v>1</v>
      </c>
      <c r="L1308" s="1764">
        <v>3750.25</v>
      </c>
      <c r="N1308" s="1764">
        <f t="shared" si="275"/>
        <v>2526.5500000000002</v>
      </c>
      <c r="O1308" s="1764">
        <v>1916.49</v>
      </c>
      <c r="P1308" s="1850">
        <f t="shared" si="276"/>
        <v>0.75854030199283606</v>
      </c>
      <c r="Q1308" s="1764">
        <v>610.05999999999995</v>
      </c>
      <c r="R1308" s="1850">
        <f t="shared" si="277"/>
        <v>0.24145969800716388</v>
      </c>
      <c r="S1308" s="1807">
        <f t="shared" si="278"/>
        <v>24.402399999999997</v>
      </c>
      <c r="U1308" s="1764">
        <f t="shared" si="279"/>
        <v>0</v>
      </c>
      <c r="V1308" s="1764">
        <f t="shared" si="280"/>
        <v>0</v>
      </c>
      <c r="W1308" s="1764">
        <f t="shared" si="274"/>
        <v>3750.25</v>
      </c>
      <c r="X1308" s="1768">
        <v>3750.25</v>
      </c>
      <c r="Y1308" s="1784">
        <v>617152</v>
      </c>
      <c r="Z1308" s="1770">
        <v>42797</v>
      </c>
      <c r="AA1308" s="1843" t="s">
        <v>104</v>
      </c>
      <c r="AB1308" s="1843"/>
      <c r="AH1308" s="1867"/>
      <c r="AK1308" s="1868"/>
      <c r="AL1308" s="1868"/>
      <c r="AZ1308" s="1762"/>
      <c r="BA1308" s="1762"/>
    </row>
    <row r="1309" spans="1:53" x14ac:dyDescent="0.25">
      <c r="A1309" s="1866">
        <v>2017175</v>
      </c>
      <c r="C1309" s="1782" t="s">
        <v>2585</v>
      </c>
      <c r="D1309" s="1762" t="s">
        <v>488</v>
      </c>
      <c r="E1309" s="1762">
        <v>1</v>
      </c>
      <c r="F1309" s="1762">
        <v>10</v>
      </c>
      <c r="G1309" s="1762">
        <v>0</v>
      </c>
      <c r="H1309" s="1762">
        <v>10</v>
      </c>
      <c r="I1309" s="1783">
        <v>1</v>
      </c>
      <c r="J1309" s="1783">
        <v>1</v>
      </c>
      <c r="L1309" s="1764">
        <v>5315.2</v>
      </c>
      <c r="N1309" s="1764">
        <f t="shared" si="275"/>
        <v>3575.3999999999996</v>
      </c>
      <c r="O1309" s="1764">
        <v>2694.43</v>
      </c>
      <c r="P1309" s="1850">
        <f t="shared" si="276"/>
        <v>0.7536023941377189</v>
      </c>
      <c r="Q1309" s="1764">
        <v>880.97</v>
      </c>
      <c r="R1309" s="1850">
        <f t="shared" si="277"/>
        <v>0.24639760586228118</v>
      </c>
      <c r="S1309" s="1807">
        <f t="shared" si="278"/>
        <v>35.238799999999998</v>
      </c>
      <c r="U1309" s="1764">
        <f t="shared" si="279"/>
        <v>0</v>
      </c>
      <c r="V1309" s="1764">
        <f t="shared" si="280"/>
        <v>0</v>
      </c>
      <c r="W1309" s="1764">
        <f t="shared" si="274"/>
        <v>5315.2</v>
      </c>
      <c r="X1309" s="1768">
        <v>5315.2</v>
      </c>
      <c r="Y1309" s="1784">
        <v>617224</v>
      </c>
      <c r="Z1309" s="1770">
        <v>42823</v>
      </c>
      <c r="AA1309" s="1843" t="s">
        <v>104</v>
      </c>
      <c r="AB1309" s="1843"/>
      <c r="AH1309" s="1867"/>
      <c r="AK1309" s="1868"/>
      <c r="AL1309" s="1868"/>
      <c r="AZ1309" s="1762"/>
      <c r="BA1309" s="1762"/>
    </row>
    <row r="1310" spans="1:53" x14ac:dyDescent="0.25">
      <c r="A1310" s="1866">
        <v>2017176</v>
      </c>
      <c r="C1310" s="1782" t="s">
        <v>2589</v>
      </c>
      <c r="D1310" s="1762" t="s">
        <v>26</v>
      </c>
      <c r="E1310" s="1762">
        <v>5</v>
      </c>
      <c r="F1310" s="1762">
        <v>40</v>
      </c>
      <c r="G1310" s="1762">
        <v>25</v>
      </c>
      <c r="H1310" s="1762">
        <v>15</v>
      </c>
      <c r="I1310" s="1783">
        <v>1</v>
      </c>
      <c r="J1310" s="1783">
        <v>1</v>
      </c>
      <c r="L1310" s="1764">
        <v>11767.9</v>
      </c>
      <c r="N1310" s="1764">
        <f t="shared" si="275"/>
        <v>7943.25</v>
      </c>
      <c r="O1310" s="1764">
        <v>5814.82</v>
      </c>
      <c r="P1310" s="1850">
        <f t="shared" si="276"/>
        <v>0.73204544739244004</v>
      </c>
      <c r="Q1310" s="1764">
        <v>2128.4299999999998</v>
      </c>
      <c r="R1310" s="1850">
        <f t="shared" si="277"/>
        <v>0.26795455260755985</v>
      </c>
      <c r="S1310" s="1807">
        <f t="shared" si="278"/>
        <v>85.137199999999993</v>
      </c>
      <c r="U1310" s="1764">
        <f t="shared" si="279"/>
        <v>0</v>
      </c>
      <c r="V1310" s="1764">
        <f t="shared" si="280"/>
        <v>0</v>
      </c>
      <c r="W1310" s="1764">
        <f t="shared" si="274"/>
        <v>11767.9</v>
      </c>
      <c r="X1310" s="1768">
        <v>11767.9</v>
      </c>
      <c r="Y1310" s="1784">
        <v>617153</v>
      </c>
      <c r="Z1310" s="1770">
        <v>42797</v>
      </c>
      <c r="AA1310" s="1843" t="s">
        <v>104</v>
      </c>
      <c r="AB1310" s="1843"/>
      <c r="AH1310" s="1867"/>
      <c r="AK1310" s="1868"/>
      <c r="AL1310" s="1868"/>
      <c r="AZ1310" s="1762"/>
      <c r="BA1310" s="1762"/>
    </row>
    <row r="1311" spans="1:53" x14ac:dyDescent="0.25">
      <c r="A1311" s="1866">
        <v>2017177</v>
      </c>
      <c r="C1311" s="1782" t="s">
        <v>2592</v>
      </c>
      <c r="D1311" s="1762" t="s">
        <v>26</v>
      </c>
      <c r="E1311" s="1762">
        <v>0</v>
      </c>
      <c r="F1311" s="1762">
        <v>0</v>
      </c>
      <c r="G1311" s="1762">
        <v>0</v>
      </c>
      <c r="H1311" s="1762">
        <v>0</v>
      </c>
      <c r="I1311" s="1783">
        <v>1</v>
      </c>
      <c r="J1311" s="1783">
        <v>1</v>
      </c>
      <c r="L1311" s="1764">
        <v>0</v>
      </c>
      <c r="N1311" s="1764">
        <f t="shared" si="275"/>
        <v>55</v>
      </c>
      <c r="O1311" s="1764">
        <v>55</v>
      </c>
      <c r="P1311" s="1850">
        <f t="shared" si="276"/>
        <v>1</v>
      </c>
      <c r="Q1311" s="1764">
        <v>0</v>
      </c>
      <c r="R1311" s="1850">
        <f t="shared" si="277"/>
        <v>0</v>
      </c>
      <c r="S1311" s="1807">
        <f t="shared" si="278"/>
        <v>0</v>
      </c>
      <c r="U1311" s="1764">
        <f t="shared" si="279"/>
        <v>0</v>
      </c>
      <c r="V1311" s="1764">
        <f t="shared" si="280"/>
        <v>0</v>
      </c>
      <c r="W1311" s="1764">
        <f t="shared" si="274"/>
        <v>0</v>
      </c>
      <c r="X1311" s="1768"/>
      <c r="Y1311" s="1784"/>
      <c r="Z1311" s="1770"/>
      <c r="AA1311" s="1843"/>
      <c r="AB1311" s="1843"/>
      <c r="AH1311" s="1867"/>
      <c r="AK1311" s="1868"/>
      <c r="AL1311" s="1868"/>
      <c r="AZ1311" s="1762"/>
      <c r="BA1311" s="1762"/>
    </row>
    <row r="1312" spans="1:53" x14ac:dyDescent="0.25">
      <c r="A1312" s="1866">
        <v>2017178</v>
      </c>
      <c r="C1312" s="1782" t="s">
        <v>2597</v>
      </c>
      <c r="D1312" s="1762" t="s">
        <v>26</v>
      </c>
      <c r="E1312" s="1762">
        <v>5</v>
      </c>
      <c r="F1312" s="1762">
        <v>45</v>
      </c>
      <c r="G1312" s="1762">
        <v>30</v>
      </c>
      <c r="H1312" s="1762">
        <v>10</v>
      </c>
      <c r="I1312" s="1783">
        <v>1</v>
      </c>
      <c r="J1312" s="1783">
        <v>1</v>
      </c>
      <c r="L1312" s="1764">
        <v>10141.700000000001</v>
      </c>
      <c r="N1312" s="1764">
        <f t="shared" si="275"/>
        <v>6839.15</v>
      </c>
      <c r="O1312" s="1764">
        <v>4939.3999999999996</v>
      </c>
      <c r="P1312" s="1850">
        <f t="shared" si="276"/>
        <v>0.72222425301389792</v>
      </c>
      <c r="Q1312" s="1764">
        <v>1899.75</v>
      </c>
      <c r="R1312" s="1850">
        <f t="shared" si="277"/>
        <v>0.27777574698610208</v>
      </c>
      <c r="S1312" s="1807">
        <f t="shared" si="278"/>
        <v>75.989999999999995</v>
      </c>
      <c r="U1312" s="1764">
        <f t="shared" si="279"/>
        <v>0</v>
      </c>
      <c r="V1312" s="1764">
        <f t="shared" si="280"/>
        <v>0</v>
      </c>
      <c r="W1312" s="1764">
        <f t="shared" si="274"/>
        <v>10141.700000000001</v>
      </c>
      <c r="X1312" s="1768">
        <v>10141.700000000001</v>
      </c>
      <c r="Y1312" s="1784">
        <v>617154</v>
      </c>
      <c r="Z1312" s="1770">
        <v>42797</v>
      </c>
      <c r="AA1312" s="1843" t="s">
        <v>104</v>
      </c>
      <c r="AB1312" s="1843"/>
      <c r="AH1312" s="1867"/>
      <c r="AK1312" s="1868"/>
      <c r="AL1312" s="1868"/>
      <c r="AZ1312" s="1762"/>
      <c r="BA1312" s="1762"/>
    </row>
    <row r="1313" spans="1:53" x14ac:dyDescent="0.25">
      <c r="A1313" s="1866">
        <v>2017179</v>
      </c>
      <c r="C1313" s="1782" t="s">
        <v>2599</v>
      </c>
      <c r="D1313" s="1762" t="s">
        <v>317</v>
      </c>
      <c r="E1313" s="1762">
        <v>1</v>
      </c>
      <c r="F1313" s="1762">
        <v>10</v>
      </c>
      <c r="G1313" s="1762">
        <v>6</v>
      </c>
      <c r="H1313" s="1762">
        <v>3</v>
      </c>
      <c r="I1313" s="1783">
        <v>1</v>
      </c>
      <c r="J1313" s="1783">
        <v>1</v>
      </c>
      <c r="L1313" s="1764">
        <v>3505.38</v>
      </c>
      <c r="N1313" s="1764">
        <f t="shared" si="275"/>
        <v>2318.6800000000003</v>
      </c>
      <c r="O1313" s="1764">
        <v>1725.95</v>
      </c>
      <c r="P1313" s="1850">
        <f t="shared" si="276"/>
        <v>0.7443674849483326</v>
      </c>
      <c r="Q1313" s="1764">
        <v>592.73</v>
      </c>
      <c r="R1313" s="1850">
        <f t="shared" si="277"/>
        <v>0.25563251505166729</v>
      </c>
      <c r="S1313" s="1807">
        <f t="shared" si="278"/>
        <v>23.709199999999999</v>
      </c>
      <c r="U1313" s="1764">
        <f t="shared" si="279"/>
        <v>0</v>
      </c>
      <c r="V1313" s="1764">
        <f t="shared" si="280"/>
        <v>0</v>
      </c>
      <c r="W1313" s="1764">
        <f t="shared" si="274"/>
        <v>3505.38</v>
      </c>
      <c r="X1313" s="1768">
        <v>3505.38</v>
      </c>
      <c r="Y1313" s="1784">
        <v>617259</v>
      </c>
      <c r="Z1313" s="1770">
        <v>42845</v>
      </c>
      <c r="AA1313" s="1843" t="s">
        <v>104</v>
      </c>
      <c r="AB1313" s="1843"/>
      <c r="AH1313" s="1867"/>
      <c r="AK1313" s="1868"/>
      <c r="AL1313" s="1868"/>
      <c r="AZ1313" s="1762"/>
      <c r="BA1313" s="1762"/>
    </row>
    <row r="1314" spans="1:53" x14ac:dyDescent="0.25">
      <c r="A1314" s="1866">
        <v>2017180</v>
      </c>
      <c r="C1314" s="1782" t="s">
        <v>2598</v>
      </c>
      <c r="D1314" s="1762" t="s">
        <v>26</v>
      </c>
      <c r="E1314" s="1762">
        <v>1</v>
      </c>
      <c r="F1314" s="1762">
        <v>7</v>
      </c>
      <c r="G1314" s="1762">
        <v>14</v>
      </c>
      <c r="H1314" s="1762">
        <v>0</v>
      </c>
      <c r="I1314" s="1783">
        <v>1</v>
      </c>
      <c r="J1314" s="1783">
        <v>1</v>
      </c>
      <c r="L1314" s="1764">
        <v>3649.57</v>
      </c>
      <c r="N1314" s="1764">
        <f t="shared" si="275"/>
        <v>2059.13</v>
      </c>
      <c r="O1314" s="1764">
        <v>1486.1</v>
      </c>
      <c r="P1314" s="1850">
        <f t="shared" si="276"/>
        <v>0.72171256792917393</v>
      </c>
      <c r="Q1314" s="1764">
        <v>573.03</v>
      </c>
      <c r="R1314" s="1850">
        <f t="shared" si="277"/>
        <v>0.27828743207082601</v>
      </c>
      <c r="S1314" s="1807">
        <f t="shared" si="278"/>
        <v>22.921199999999999</v>
      </c>
      <c r="U1314" s="1764">
        <f t="shared" si="279"/>
        <v>0</v>
      </c>
      <c r="V1314" s="1764">
        <f t="shared" si="280"/>
        <v>0</v>
      </c>
      <c r="W1314" s="1764">
        <f t="shared" si="274"/>
        <v>3649.57</v>
      </c>
      <c r="X1314" s="1768">
        <v>3649.57</v>
      </c>
      <c r="Y1314" s="1784">
        <v>617155</v>
      </c>
      <c r="Z1314" s="1770">
        <v>42797</v>
      </c>
      <c r="AA1314" s="1843" t="s">
        <v>104</v>
      </c>
      <c r="AB1314" s="1843"/>
      <c r="AH1314" s="1867"/>
      <c r="AK1314" s="1868"/>
      <c r="AL1314" s="1868"/>
      <c r="AZ1314" s="1762"/>
      <c r="BA1314" s="1762"/>
    </row>
    <row r="1315" spans="1:53" x14ac:dyDescent="0.25">
      <c r="A1315" s="1866">
        <v>2017181</v>
      </c>
      <c r="C1315" s="1782" t="s">
        <v>2601</v>
      </c>
      <c r="D1315" s="1762" t="s">
        <v>26</v>
      </c>
      <c r="E1315" s="1762">
        <v>0</v>
      </c>
      <c r="F1315" s="1762">
        <v>0</v>
      </c>
      <c r="G1315" s="1762">
        <v>0</v>
      </c>
      <c r="H1315" s="1762">
        <v>0</v>
      </c>
      <c r="I1315" s="1783">
        <v>1</v>
      </c>
      <c r="J1315" s="1783">
        <v>1</v>
      </c>
      <c r="L1315" s="1764">
        <v>73.5</v>
      </c>
      <c r="N1315" s="1764">
        <f t="shared" si="275"/>
        <v>48.5</v>
      </c>
      <c r="O1315" s="1764">
        <v>48.5</v>
      </c>
      <c r="P1315" s="1850">
        <f t="shared" si="276"/>
        <v>1</v>
      </c>
      <c r="Q1315" s="1764">
        <v>0</v>
      </c>
      <c r="R1315" s="1850">
        <f t="shared" si="277"/>
        <v>0</v>
      </c>
      <c r="S1315" s="1807">
        <f t="shared" si="278"/>
        <v>0</v>
      </c>
      <c r="U1315" s="1764">
        <f t="shared" si="279"/>
        <v>0</v>
      </c>
      <c r="V1315" s="1764">
        <f t="shared" si="280"/>
        <v>0</v>
      </c>
      <c r="W1315" s="1764">
        <f t="shared" si="274"/>
        <v>73.5</v>
      </c>
      <c r="X1315" s="1768">
        <v>73.5</v>
      </c>
      <c r="Y1315" s="1784">
        <v>617237</v>
      </c>
      <c r="Z1315" s="1770">
        <v>42828</v>
      </c>
      <c r="AA1315" s="1843" t="s">
        <v>104</v>
      </c>
      <c r="AB1315" s="1843"/>
      <c r="AH1315" s="1867"/>
      <c r="AK1315" s="1868"/>
      <c r="AL1315" s="1868"/>
      <c r="AZ1315" s="1762"/>
      <c r="BA1315" s="1762"/>
    </row>
    <row r="1316" spans="1:53" x14ac:dyDescent="0.25">
      <c r="A1316" s="1866">
        <v>2017182</v>
      </c>
      <c r="C1316" s="1782">
        <v>639817</v>
      </c>
      <c r="D1316" s="1762" t="s">
        <v>26</v>
      </c>
      <c r="E1316" s="1762">
        <v>1</v>
      </c>
      <c r="F1316" s="1762">
        <v>8</v>
      </c>
      <c r="G1316" s="1762">
        <v>5</v>
      </c>
      <c r="H1316" s="1762">
        <v>3</v>
      </c>
      <c r="I1316" s="1783">
        <v>1</v>
      </c>
      <c r="J1316" s="1783">
        <v>1</v>
      </c>
      <c r="L1316" s="1764">
        <v>2614.66</v>
      </c>
      <c r="N1316" s="1764">
        <f t="shared" si="275"/>
        <v>1763.6</v>
      </c>
      <c r="O1316" s="1764">
        <v>1335.87</v>
      </c>
      <c r="P1316" s="1850">
        <f t="shared" si="276"/>
        <v>0.75746767974597418</v>
      </c>
      <c r="Q1316" s="1764">
        <v>427.73</v>
      </c>
      <c r="R1316" s="1850">
        <f t="shared" si="277"/>
        <v>0.24253232025402588</v>
      </c>
      <c r="S1316" s="1807">
        <f t="shared" si="278"/>
        <v>17.109200000000001</v>
      </c>
      <c r="U1316" s="1764">
        <f t="shared" si="279"/>
        <v>0</v>
      </c>
      <c r="V1316" s="1764">
        <f t="shared" si="280"/>
        <v>0</v>
      </c>
      <c r="W1316" s="1764">
        <f t="shared" si="274"/>
        <v>2614.66</v>
      </c>
      <c r="X1316" s="1768">
        <v>2614.66</v>
      </c>
      <c r="Y1316" s="1784">
        <v>617156</v>
      </c>
      <c r="Z1316" s="1770">
        <v>42797</v>
      </c>
      <c r="AA1316" s="1843" t="s">
        <v>104</v>
      </c>
      <c r="AB1316" s="1843"/>
      <c r="AH1316" s="1867"/>
      <c r="AK1316" s="1868"/>
      <c r="AL1316" s="1868"/>
      <c r="AZ1316" s="1762"/>
      <c r="BA1316" s="1762"/>
    </row>
    <row r="1317" spans="1:53" x14ac:dyDescent="0.25">
      <c r="A1317" s="1866">
        <v>2017183</v>
      </c>
      <c r="C1317" s="1782" t="s">
        <v>2602</v>
      </c>
      <c r="D1317" s="1762" t="s">
        <v>26</v>
      </c>
      <c r="E1317" s="1762">
        <v>0</v>
      </c>
      <c r="F1317" s="1762">
        <v>0</v>
      </c>
      <c r="G1317" s="1762">
        <v>0</v>
      </c>
      <c r="H1317" s="1762">
        <v>0</v>
      </c>
      <c r="I1317" s="1783">
        <v>1</v>
      </c>
      <c r="J1317" s="1783">
        <v>1</v>
      </c>
      <c r="L1317" s="1764">
        <v>77</v>
      </c>
      <c r="N1317" s="1764">
        <f t="shared" si="275"/>
        <v>31</v>
      </c>
      <c r="O1317" s="1764">
        <v>31</v>
      </c>
      <c r="P1317" s="1850">
        <f t="shared" si="276"/>
        <v>1</v>
      </c>
      <c r="Q1317" s="1764">
        <v>0</v>
      </c>
      <c r="R1317" s="1850">
        <f t="shared" si="277"/>
        <v>0</v>
      </c>
      <c r="S1317" s="1807">
        <f t="shared" si="278"/>
        <v>0</v>
      </c>
      <c r="U1317" s="1764">
        <f t="shared" si="279"/>
        <v>0</v>
      </c>
      <c r="V1317" s="1764">
        <f t="shared" si="280"/>
        <v>0</v>
      </c>
      <c r="W1317" s="1764">
        <f t="shared" si="274"/>
        <v>77</v>
      </c>
      <c r="X1317" s="1768">
        <v>77</v>
      </c>
      <c r="Y1317" s="1784">
        <v>617237</v>
      </c>
      <c r="Z1317" s="1770">
        <v>42828</v>
      </c>
      <c r="AA1317" s="1843" t="s">
        <v>104</v>
      </c>
      <c r="AB1317" s="1843"/>
      <c r="AH1317" s="1867"/>
      <c r="AK1317" s="1868"/>
      <c r="AL1317" s="1868"/>
      <c r="AZ1317" s="1762"/>
      <c r="BA1317" s="1762"/>
    </row>
    <row r="1318" spans="1:53" x14ac:dyDescent="0.25">
      <c r="A1318" s="1866">
        <v>2017184</v>
      </c>
      <c r="C1318" s="1782" t="s">
        <v>2603</v>
      </c>
      <c r="D1318" s="1762" t="s">
        <v>26</v>
      </c>
      <c r="E1318" s="1762">
        <v>1</v>
      </c>
      <c r="F1318" s="1762">
        <v>10</v>
      </c>
      <c r="G1318" s="1762">
        <v>5</v>
      </c>
      <c r="H1318" s="1762">
        <v>3</v>
      </c>
      <c r="I1318" s="1783">
        <v>1</v>
      </c>
      <c r="J1318" s="1783">
        <v>1</v>
      </c>
      <c r="L1318" s="1764">
        <v>4369.6000000000004</v>
      </c>
      <c r="N1318" s="1764">
        <f t="shared" si="275"/>
        <v>3029.5</v>
      </c>
      <c r="O1318" s="1764">
        <v>2561.61</v>
      </c>
      <c r="P1318" s="1850">
        <f t="shared" si="276"/>
        <v>0.84555537217362609</v>
      </c>
      <c r="Q1318" s="1764">
        <v>467.89</v>
      </c>
      <c r="R1318" s="1850">
        <f t="shared" si="277"/>
        <v>0.154444627826374</v>
      </c>
      <c r="S1318" s="1807">
        <f t="shared" si="278"/>
        <v>18.715599999999998</v>
      </c>
      <c r="U1318" s="1764">
        <f t="shared" si="279"/>
        <v>0</v>
      </c>
      <c r="V1318" s="1764">
        <f t="shared" si="280"/>
        <v>0</v>
      </c>
      <c r="W1318" s="1764">
        <f t="shared" si="274"/>
        <v>4369.6000000000004</v>
      </c>
      <c r="X1318" s="1768">
        <v>4369.6000000000004</v>
      </c>
      <c r="Y1318" s="1784">
        <v>617157</v>
      </c>
      <c r="Z1318" s="1770">
        <v>42797</v>
      </c>
      <c r="AA1318" s="1843" t="s">
        <v>104</v>
      </c>
      <c r="AB1318" s="1843"/>
      <c r="AH1318" s="1867"/>
      <c r="AK1318" s="1868"/>
      <c r="AL1318" s="1868"/>
      <c r="AZ1318" s="1762"/>
      <c r="BA1318" s="1762"/>
    </row>
    <row r="1319" spans="1:53" x14ac:dyDescent="0.25">
      <c r="A1319" s="1866">
        <v>2017185</v>
      </c>
      <c r="C1319" s="1782">
        <v>615217</v>
      </c>
      <c r="D1319" s="1762" t="s">
        <v>26</v>
      </c>
      <c r="E1319" s="1762">
        <v>1</v>
      </c>
      <c r="F1319" s="1762">
        <v>10</v>
      </c>
      <c r="G1319" s="1762">
        <v>7</v>
      </c>
      <c r="H1319" s="1762">
        <v>4</v>
      </c>
      <c r="I1319" s="1783">
        <v>1</v>
      </c>
      <c r="J1319" s="1783">
        <v>1</v>
      </c>
      <c r="L1319" s="1764">
        <v>3256.07</v>
      </c>
      <c r="N1319" s="1764">
        <f t="shared" ref="N1319:N1348" si="281">O1319+Q1319</f>
        <v>2189.88</v>
      </c>
      <c r="O1319" s="1764">
        <v>1607.87</v>
      </c>
      <c r="P1319" s="1850">
        <f t="shared" ref="P1319:P1348" si="282">IF(N1319&lt;=0,"",O1319/N1319)</f>
        <v>0.73422744625276259</v>
      </c>
      <c r="Q1319" s="1764">
        <v>582.01</v>
      </c>
      <c r="R1319" s="1850">
        <f t="shared" ref="R1319:R1348" si="283">IF(N1319&lt;=0,"",Q1319/N1319)</f>
        <v>0.26577255374723729</v>
      </c>
      <c r="S1319" s="1807">
        <f t="shared" ref="S1319:S1348" si="284">Q1319/$S$1</f>
        <v>23.2804</v>
      </c>
      <c r="U1319" s="1764">
        <f t="shared" ref="U1319:U1348" si="285">((1-I1319)*O1319)+((1-J1319)*Q1319)</f>
        <v>0</v>
      </c>
      <c r="V1319" s="1764">
        <f t="shared" ref="V1319:V1348" si="286">L1319-W1319</f>
        <v>0</v>
      </c>
      <c r="W1319" s="1764">
        <f t="shared" si="274"/>
        <v>3256.07</v>
      </c>
      <c r="X1319" s="1768">
        <v>3256.07</v>
      </c>
      <c r="Y1319" s="1784">
        <v>617158</v>
      </c>
      <c r="Z1319" s="1770">
        <v>42797</v>
      </c>
      <c r="AA1319" s="1843" t="s">
        <v>104</v>
      </c>
      <c r="AB1319" s="1843"/>
      <c r="AH1319" s="1867"/>
      <c r="AK1319" s="1868"/>
      <c r="AL1319" s="1868"/>
      <c r="AZ1319" s="1762"/>
      <c r="BA1319" s="1762"/>
    </row>
    <row r="1320" spans="1:53" x14ac:dyDescent="0.25">
      <c r="A1320" s="1893" t="s">
        <v>2622</v>
      </c>
      <c r="C1320" s="1782">
        <v>635317</v>
      </c>
      <c r="D1320" s="1762" t="s">
        <v>26</v>
      </c>
      <c r="E1320" s="1762">
        <v>1</v>
      </c>
      <c r="F1320" s="1762">
        <v>8</v>
      </c>
      <c r="G1320" s="1762">
        <v>5</v>
      </c>
      <c r="H1320" s="1762">
        <v>2</v>
      </c>
      <c r="I1320" s="1783">
        <v>1</v>
      </c>
      <c r="J1320" s="1783">
        <v>1</v>
      </c>
      <c r="L1320" s="1764">
        <v>5983.5</v>
      </c>
      <c r="N1320" s="1764">
        <f>O1320+Q1320</f>
        <v>4034.59</v>
      </c>
      <c r="O1320" s="1764">
        <v>3321.89</v>
      </c>
      <c r="P1320" s="1850">
        <f t="shared" si="282"/>
        <v>0.82335255874822466</v>
      </c>
      <c r="Q1320" s="1764">
        <v>712.7</v>
      </c>
      <c r="R1320" s="1850">
        <f t="shared" si="283"/>
        <v>0.17664744125177528</v>
      </c>
      <c r="S1320" s="1807">
        <f t="shared" si="284"/>
        <v>28.508000000000003</v>
      </c>
      <c r="U1320" s="1764">
        <f t="shared" si="285"/>
        <v>0</v>
      </c>
      <c r="V1320" s="1764">
        <f t="shared" si="286"/>
        <v>0</v>
      </c>
      <c r="W1320" s="1764">
        <f t="shared" si="274"/>
        <v>5983.5</v>
      </c>
      <c r="X1320" s="1768">
        <v>5983.5</v>
      </c>
      <c r="Y1320" s="1784">
        <v>617188</v>
      </c>
      <c r="Z1320" s="1770">
        <v>42811</v>
      </c>
      <c r="AA1320" s="1843" t="s">
        <v>104</v>
      </c>
      <c r="AB1320" s="1843"/>
      <c r="AH1320" s="1867"/>
      <c r="AK1320" s="1868"/>
      <c r="AL1320" s="1868"/>
      <c r="AZ1320" s="1762"/>
      <c r="BA1320" s="1762"/>
    </row>
    <row r="1321" spans="1:53" x14ac:dyDescent="0.25">
      <c r="A1321" s="1893" t="s">
        <v>2623</v>
      </c>
      <c r="C1321" s="1782">
        <v>625117</v>
      </c>
      <c r="D1321" s="1762" t="s">
        <v>26</v>
      </c>
      <c r="E1321" s="1762">
        <v>1</v>
      </c>
      <c r="F1321" s="1762">
        <v>8</v>
      </c>
      <c r="G1321" s="1762">
        <v>5</v>
      </c>
      <c r="H1321" s="1762">
        <v>2</v>
      </c>
      <c r="I1321" s="1783">
        <v>1</v>
      </c>
      <c r="J1321" s="1783">
        <v>1</v>
      </c>
      <c r="L1321" s="1764">
        <v>6016.42</v>
      </c>
      <c r="N1321" s="1764">
        <f t="shared" si="281"/>
        <v>4056.79</v>
      </c>
      <c r="O1321" s="1764">
        <v>3339.51</v>
      </c>
      <c r="P1321" s="1850">
        <f t="shared" si="282"/>
        <v>0.82319025633567433</v>
      </c>
      <c r="Q1321" s="1764">
        <v>717.28</v>
      </c>
      <c r="R1321" s="1850">
        <f t="shared" si="283"/>
        <v>0.17680974366432572</v>
      </c>
      <c r="S1321" s="1807">
        <f t="shared" si="284"/>
        <v>28.691199999999998</v>
      </c>
      <c r="U1321" s="1764">
        <f t="shared" si="285"/>
        <v>0</v>
      </c>
      <c r="V1321" s="1764">
        <f t="shared" si="286"/>
        <v>0</v>
      </c>
      <c r="W1321" s="1764">
        <f t="shared" si="274"/>
        <v>6016.42</v>
      </c>
      <c r="X1321" s="1768">
        <v>6016.42</v>
      </c>
      <c r="Y1321" s="1784">
        <v>617189</v>
      </c>
      <c r="Z1321" s="1770">
        <v>42811</v>
      </c>
      <c r="AA1321" s="1843" t="s">
        <v>104</v>
      </c>
      <c r="AB1321" s="1843"/>
      <c r="AH1321" s="1867"/>
      <c r="AK1321" s="1868"/>
      <c r="AL1321" s="1868"/>
      <c r="AZ1321" s="1762"/>
      <c r="BA1321" s="1762"/>
    </row>
    <row r="1322" spans="1:53" x14ac:dyDescent="0.25">
      <c r="A1322" s="1893">
        <v>2017188</v>
      </c>
      <c r="C1322" s="1782">
        <v>633717</v>
      </c>
      <c r="D1322" s="1762" t="s">
        <v>26</v>
      </c>
      <c r="E1322" s="1762">
        <v>1</v>
      </c>
      <c r="F1322" s="1762">
        <v>8</v>
      </c>
      <c r="G1322" s="1762">
        <v>6</v>
      </c>
      <c r="H1322" s="1762">
        <v>3</v>
      </c>
      <c r="I1322" s="1783">
        <v>1</v>
      </c>
      <c r="J1322" s="1783">
        <v>1</v>
      </c>
      <c r="L1322" s="1764">
        <v>2427.52</v>
      </c>
      <c r="N1322" s="1764">
        <f t="shared" si="281"/>
        <v>1666.51</v>
      </c>
      <c r="O1322" s="1764">
        <v>1228.2</v>
      </c>
      <c r="P1322" s="1850">
        <f t="shared" si="282"/>
        <v>0.73698927699203731</v>
      </c>
      <c r="Q1322" s="1764">
        <v>438.31</v>
      </c>
      <c r="R1322" s="1850">
        <f t="shared" si="283"/>
        <v>0.26301072300796274</v>
      </c>
      <c r="S1322" s="1807">
        <f t="shared" si="284"/>
        <v>17.532399999999999</v>
      </c>
      <c r="U1322" s="1764">
        <f t="shared" si="285"/>
        <v>0</v>
      </c>
      <c r="V1322" s="1764">
        <f t="shared" si="286"/>
        <v>0</v>
      </c>
      <c r="W1322" s="1764">
        <f t="shared" si="274"/>
        <v>2427.52</v>
      </c>
      <c r="X1322" s="1768">
        <v>2427.52</v>
      </c>
      <c r="Y1322" s="1784">
        <v>617190</v>
      </c>
      <c r="Z1322" s="1770">
        <v>42811</v>
      </c>
      <c r="AA1322" s="1843" t="s">
        <v>104</v>
      </c>
      <c r="AB1322" s="1843"/>
      <c r="AH1322" s="1867"/>
      <c r="AK1322" s="1868"/>
      <c r="AL1322" s="1868"/>
      <c r="AZ1322" s="1762"/>
      <c r="BA1322" s="1762"/>
    </row>
    <row r="1323" spans="1:53" x14ac:dyDescent="0.25">
      <c r="A1323" s="1893">
        <v>2017189</v>
      </c>
      <c r="C1323" s="1782">
        <v>645717</v>
      </c>
      <c r="D1323" s="1762" t="s">
        <v>26</v>
      </c>
      <c r="E1323" s="1762">
        <v>1</v>
      </c>
      <c r="F1323" s="1762">
        <v>10</v>
      </c>
      <c r="G1323" s="1762">
        <v>5</v>
      </c>
      <c r="H1323" s="1762">
        <v>3</v>
      </c>
      <c r="I1323" s="1783">
        <v>1</v>
      </c>
      <c r="J1323" s="1783">
        <v>1</v>
      </c>
      <c r="L1323" s="1764">
        <v>5604.04</v>
      </c>
      <c r="N1323" s="1764">
        <f t="shared" si="281"/>
        <v>3804.34</v>
      </c>
      <c r="O1323" s="1764">
        <v>3151.86</v>
      </c>
      <c r="P1323" s="1850">
        <f t="shared" si="282"/>
        <v>0.82849061860927253</v>
      </c>
      <c r="Q1323" s="1764">
        <v>652.48</v>
      </c>
      <c r="R1323" s="1850">
        <f t="shared" si="283"/>
        <v>0.17150938139072744</v>
      </c>
      <c r="S1323" s="1807">
        <f t="shared" si="284"/>
        <v>26.0992</v>
      </c>
      <c r="U1323" s="1764">
        <f t="shared" si="285"/>
        <v>0</v>
      </c>
      <c r="V1323" s="1764">
        <f t="shared" si="286"/>
        <v>0</v>
      </c>
      <c r="W1323" s="1764">
        <f t="shared" si="274"/>
        <v>5604.04</v>
      </c>
      <c r="X1323" s="1768">
        <v>5604.04</v>
      </c>
      <c r="Y1323" s="1784">
        <v>617191</v>
      </c>
      <c r="Z1323" s="1770">
        <v>42811</v>
      </c>
      <c r="AA1323" s="1843" t="s">
        <v>104</v>
      </c>
      <c r="AB1323" s="1843"/>
      <c r="AH1323" s="1867"/>
      <c r="AK1323" s="1868"/>
      <c r="AL1323" s="1868"/>
      <c r="AZ1323" s="1762"/>
      <c r="BA1323" s="1762"/>
    </row>
    <row r="1324" spans="1:53" x14ac:dyDescent="0.25">
      <c r="A1324" s="1893">
        <v>2017190</v>
      </c>
      <c r="C1324" s="1782">
        <v>650617</v>
      </c>
      <c r="D1324" s="1762" t="s">
        <v>26</v>
      </c>
      <c r="E1324" s="1762">
        <v>1</v>
      </c>
      <c r="F1324" s="1762">
        <v>10</v>
      </c>
      <c r="G1324" s="1762">
        <v>4</v>
      </c>
      <c r="H1324" s="1762">
        <v>4</v>
      </c>
      <c r="I1324" s="1783">
        <v>1</v>
      </c>
      <c r="J1324" s="1783">
        <v>1</v>
      </c>
      <c r="L1324" s="1764">
        <v>3375.59</v>
      </c>
      <c r="N1324" s="1764">
        <f t="shared" si="281"/>
        <v>2270.7800000000002</v>
      </c>
      <c r="O1324" s="1764">
        <v>1740.18</v>
      </c>
      <c r="P1324" s="1850">
        <f t="shared" si="282"/>
        <v>0.76633579651045014</v>
      </c>
      <c r="Q1324" s="1764">
        <v>530.6</v>
      </c>
      <c r="R1324" s="1850">
        <f t="shared" si="283"/>
        <v>0.23366420348954983</v>
      </c>
      <c r="S1324" s="1807">
        <f t="shared" si="284"/>
        <v>21.224</v>
      </c>
      <c r="U1324" s="1764">
        <f t="shared" si="285"/>
        <v>0</v>
      </c>
      <c r="V1324" s="1764">
        <f t="shared" si="286"/>
        <v>0</v>
      </c>
      <c r="W1324" s="1764">
        <f t="shared" si="274"/>
        <v>3375.59</v>
      </c>
      <c r="X1324" s="1768">
        <v>3375.59</v>
      </c>
      <c r="Y1324" s="1784">
        <v>617192</v>
      </c>
      <c r="Z1324" s="1770">
        <v>42814</v>
      </c>
      <c r="AA1324" s="1843" t="s">
        <v>104</v>
      </c>
      <c r="AB1324" s="1780"/>
      <c r="AC1324" s="1762"/>
      <c r="AE1324" s="1762"/>
      <c r="AF1324" s="1762"/>
      <c r="AG1324" s="1762"/>
      <c r="AH1324" s="1780"/>
      <c r="AK1324" s="1780"/>
      <c r="AL1324" s="1780"/>
      <c r="AM1324" s="1762"/>
      <c r="AP1324" s="1762"/>
      <c r="AQ1324" s="1762"/>
      <c r="AR1324" s="1780"/>
      <c r="AS1324" s="1780"/>
      <c r="AT1324" s="1780"/>
      <c r="AU1324" s="1780"/>
      <c r="AV1324" s="1780"/>
      <c r="AW1324" s="1762"/>
      <c r="AZ1324" s="1762"/>
      <c r="BA1324" s="1762"/>
    </row>
    <row r="1325" spans="1:53" x14ac:dyDescent="0.25">
      <c r="A1325" s="1866">
        <v>2017191</v>
      </c>
      <c r="C1325" s="1782" t="s">
        <v>2618</v>
      </c>
      <c r="D1325" s="1762" t="s">
        <v>26</v>
      </c>
      <c r="E1325" s="1762">
        <v>10</v>
      </c>
      <c r="F1325" s="1762">
        <v>70</v>
      </c>
      <c r="G1325" s="1762">
        <v>50</v>
      </c>
      <c r="H1325" s="1762">
        <v>0</v>
      </c>
      <c r="I1325" s="1783">
        <v>1</v>
      </c>
      <c r="J1325" s="1783">
        <v>1</v>
      </c>
      <c r="L1325" s="1764">
        <v>23331.9</v>
      </c>
      <c r="N1325" s="1764">
        <f t="shared" si="281"/>
        <v>15666.8</v>
      </c>
      <c r="O1325" s="1764">
        <v>11676.9</v>
      </c>
      <c r="P1325" s="1850">
        <f t="shared" si="282"/>
        <v>0.745327699338729</v>
      </c>
      <c r="Q1325" s="1764">
        <v>3989.9</v>
      </c>
      <c r="R1325" s="1850">
        <f t="shared" si="283"/>
        <v>0.254672300661271</v>
      </c>
      <c r="S1325" s="1807">
        <f t="shared" si="284"/>
        <v>159.596</v>
      </c>
      <c r="U1325" s="1764">
        <f t="shared" si="285"/>
        <v>0</v>
      </c>
      <c r="V1325" s="1764">
        <f t="shared" si="286"/>
        <v>0</v>
      </c>
      <c r="W1325" s="1764">
        <f t="shared" si="274"/>
        <v>23331.9</v>
      </c>
      <c r="X1325" s="1768">
        <v>23331.9</v>
      </c>
      <c r="Y1325" s="1784">
        <v>617159</v>
      </c>
      <c r="Z1325" s="1770">
        <v>42797</v>
      </c>
      <c r="AA1325" s="1843" t="s">
        <v>104</v>
      </c>
      <c r="AB1325" s="1780"/>
      <c r="AC1325" s="1762"/>
      <c r="AE1325" s="1762"/>
      <c r="AF1325" s="1762"/>
      <c r="AG1325" s="1762"/>
      <c r="AH1325" s="1780"/>
      <c r="AK1325" s="1780"/>
      <c r="AL1325" s="1780"/>
      <c r="AM1325" s="1762"/>
      <c r="AP1325" s="1762"/>
      <c r="AQ1325" s="1762"/>
      <c r="AR1325" s="1780"/>
      <c r="AS1325" s="1780"/>
      <c r="AT1325" s="1780"/>
      <c r="AU1325" s="1780"/>
      <c r="AV1325" s="1780"/>
      <c r="AW1325" s="1762"/>
      <c r="AZ1325" s="1762"/>
      <c r="BA1325" s="1762"/>
    </row>
    <row r="1326" spans="1:53" x14ac:dyDescent="0.25">
      <c r="A1326" s="1866">
        <v>2017192</v>
      </c>
      <c r="C1326" s="1782">
        <v>648717</v>
      </c>
      <c r="D1326" s="1762" t="s">
        <v>26</v>
      </c>
      <c r="E1326" s="1762">
        <v>1</v>
      </c>
      <c r="F1326" s="1762">
        <v>8</v>
      </c>
      <c r="G1326" s="1762">
        <v>5</v>
      </c>
      <c r="H1326" s="1762">
        <v>3</v>
      </c>
      <c r="I1326" s="1783">
        <v>1</v>
      </c>
      <c r="J1326" s="1783">
        <v>1</v>
      </c>
      <c r="L1326" s="1764">
        <v>2325.87</v>
      </c>
      <c r="N1326" s="1764">
        <f t="shared" si="281"/>
        <v>1569.2199999999998</v>
      </c>
      <c r="O1326" s="1764">
        <v>1144.3499999999999</v>
      </c>
      <c r="P1326" s="1850">
        <f t="shared" si="282"/>
        <v>0.72924765169957051</v>
      </c>
      <c r="Q1326" s="1764">
        <v>424.87</v>
      </c>
      <c r="R1326" s="1850">
        <f t="shared" si="283"/>
        <v>0.27075234830042955</v>
      </c>
      <c r="S1326" s="1807">
        <f t="shared" si="284"/>
        <v>16.994800000000001</v>
      </c>
      <c r="U1326" s="1764">
        <f t="shared" si="285"/>
        <v>0</v>
      </c>
      <c r="V1326" s="1764">
        <f t="shared" si="286"/>
        <v>0</v>
      </c>
      <c r="W1326" s="1764">
        <f t="shared" si="274"/>
        <v>2325.87</v>
      </c>
      <c r="X1326" s="1768">
        <v>2325.87</v>
      </c>
      <c r="Y1326" s="1784">
        <v>617193</v>
      </c>
      <c r="Z1326" s="1770">
        <v>42814</v>
      </c>
      <c r="AA1326" s="1843" t="s">
        <v>104</v>
      </c>
      <c r="AB1326" s="1780"/>
      <c r="AC1326" s="1762"/>
      <c r="AE1326" s="1762"/>
      <c r="AF1326" s="1762"/>
      <c r="AG1326" s="1762"/>
      <c r="AH1326" s="1780"/>
      <c r="AK1326" s="1780"/>
      <c r="AL1326" s="1780"/>
      <c r="AM1326" s="1762"/>
      <c r="AP1326" s="1762"/>
      <c r="AQ1326" s="1762"/>
      <c r="AR1326" s="1780"/>
      <c r="AS1326" s="1780"/>
      <c r="AT1326" s="1780"/>
      <c r="AU1326" s="1780"/>
      <c r="AV1326" s="1780"/>
      <c r="AW1326" s="1762"/>
      <c r="AZ1326" s="1762"/>
      <c r="BA1326" s="1762"/>
    </row>
    <row r="1327" spans="1:53" x14ac:dyDescent="0.25">
      <c r="A1327" s="1866">
        <v>2017193</v>
      </c>
      <c r="C1327" s="1782" t="s">
        <v>2624</v>
      </c>
      <c r="D1327" s="1762" t="s">
        <v>2330</v>
      </c>
      <c r="E1327" s="1762">
        <v>1</v>
      </c>
      <c r="F1327" s="1762">
        <v>9</v>
      </c>
      <c r="G1327" s="1762">
        <v>6</v>
      </c>
      <c r="H1327" s="1762">
        <v>3</v>
      </c>
      <c r="I1327" s="1783">
        <v>1</v>
      </c>
      <c r="J1327" s="1783">
        <v>1</v>
      </c>
      <c r="L1327" s="1764">
        <v>3566.35</v>
      </c>
      <c r="N1327" s="1764">
        <f t="shared" si="281"/>
        <v>2284.0500000000002</v>
      </c>
      <c r="O1327" s="1764">
        <v>1754.38</v>
      </c>
      <c r="P1327" s="1850">
        <f t="shared" si="282"/>
        <v>0.76810052319345024</v>
      </c>
      <c r="Q1327" s="1764">
        <v>529.66999999999996</v>
      </c>
      <c r="R1327" s="1850">
        <f t="shared" si="283"/>
        <v>0.23189947680654974</v>
      </c>
      <c r="S1327" s="1807">
        <f t="shared" si="284"/>
        <v>21.186799999999998</v>
      </c>
      <c r="U1327" s="1764">
        <f t="shared" si="285"/>
        <v>0</v>
      </c>
      <c r="V1327" s="1764">
        <f t="shared" si="286"/>
        <v>0</v>
      </c>
      <c r="W1327" s="1764">
        <f t="shared" si="274"/>
        <v>3566.35</v>
      </c>
      <c r="X1327" s="1768">
        <v>3566.35</v>
      </c>
      <c r="Y1327" s="1784">
        <v>617168</v>
      </c>
      <c r="Z1327" s="1770">
        <v>42811</v>
      </c>
      <c r="AA1327" s="1843" t="s">
        <v>104</v>
      </c>
      <c r="AB1327" s="1780"/>
      <c r="AC1327" s="1762"/>
      <c r="AE1327" s="1762"/>
      <c r="AF1327" s="1762"/>
      <c r="AG1327" s="1762"/>
      <c r="AH1327" s="1780"/>
      <c r="AK1327" s="1780"/>
      <c r="AL1327" s="1780"/>
      <c r="AM1327" s="1762"/>
      <c r="AP1327" s="1762"/>
      <c r="AQ1327" s="1762"/>
      <c r="AR1327" s="1780"/>
      <c r="AS1327" s="1780"/>
      <c r="AT1327" s="1780"/>
      <c r="AU1327" s="1780"/>
      <c r="AV1327" s="1780"/>
      <c r="AW1327" s="1762"/>
      <c r="AZ1327" s="1762"/>
      <c r="BA1327" s="1762"/>
    </row>
    <row r="1328" spans="1:53" x14ac:dyDescent="0.25">
      <c r="A1328" s="1866" t="s">
        <v>2626</v>
      </c>
      <c r="C1328" s="1813" t="s">
        <v>2627</v>
      </c>
      <c r="D1328" s="1813" t="s">
        <v>352</v>
      </c>
      <c r="E1328" s="1762">
        <v>1</v>
      </c>
      <c r="F1328" s="1762">
        <v>7</v>
      </c>
      <c r="G1328" s="1762">
        <v>2</v>
      </c>
      <c r="H1328" s="1762">
        <v>3</v>
      </c>
      <c r="I1328" s="1783">
        <v>1</v>
      </c>
      <c r="J1328" s="1783">
        <v>1</v>
      </c>
      <c r="L1328" s="1764">
        <v>3086.35</v>
      </c>
      <c r="N1328" s="1764">
        <f>O1328+Q1328</f>
        <v>2314.8000000000002</v>
      </c>
      <c r="O1328" s="1764">
        <v>1842.78</v>
      </c>
      <c r="P1328" s="1850">
        <f>IF(N1328&lt;=0,"",O1328/N1328)</f>
        <v>0.79608605495075158</v>
      </c>
      <c r="Q1328" s="1764">
        <v>472.02</v>
      </c>
      <c r="R1328" s="1850">
        <f>IF(N1328&lt;=0,"",Q1328/N1328)</f>
        <v>0.20391394504924829</v>
      </c>
      <c r="S1328" s="1807">
        <f>Q1328/$S$1</f>
        <v>18.880800000000001</v>
      </c>
      <c r="U1328" s="1764">
        <f t="shared" si="285"/>
        <v>0</v>
      </c>
      <c r="V1328" s="1764">
        <f t="shared" si="286"/>
        <v>0</v>
      </c>
      <c r="W1328" s="1764">
        <f t="shared" si="274"/>
        <v>3086.35</v>
      </c>
      <c r="X1328" s="1768">
        <v>3086.35</v>
      </c>
      <c r="Y1328" s="1784">
        <v>617263</v>
      </c>
      <c r="Z1328" s="1770">
        <v>42845</v>
      </c>
      <c r="AA1328" s="1843" t="s">
        <v>104</v>
      </c>
      <c r="AB1328" s="1780"/>
      <c r="AC1328" s="1762"/>
      <c r="AE1328" s="1762"/>
      <c r="AF1328" s="1762"/>
      <c r="AG1328" s="1762"/>
      <c r="AH1328" s="1780"/>
      <c r="AK1328" s="1780"/>
      <c r="AL1328" s="1780"/>
      <c r="AM1328" s="1762"/>
      <c r="AP1328" s="1762"/>
      <c r="AQ1328" s="1762"/>
      <c r="AR1328" s="1780"/>
      <c r="AS1328" s="1780"/>
      <c r="AT1328" s="1780"/>
      <c r="AU1328" s="1780"/>
      <c r="AV1328" s="1780"/>
      <c r="AW1328" s="1762"/>
      <c r="AZ1328" s="1762"/>
      <c r="BA1328" s="1762"/>
    </row>
    <row r="1329" spans="1:53" x14ac:dyDescent="0.25">
      <c r="A1329" s="1866" t="s">
        <v>2628</v>
      </c>
      <c r="C1329" s="1963" t="s">
        <v>2629</v>
      </c>
      <c r="D1329" s="1813" t="s">
        <v>352</v>
      </c>
      <c r="E1329" s="1762">
        <v>0</v>
      </c>
      <c r="F1329" s="1762">
        <v>1</v>
      </c>
      <c r="G1329" s="1762">
        <v>0</v>
      </c>
      <c r="H1329" s="1762">
        <v>1</v>
      </c>
      <c r="I1329" s="1783">
        <v>1</v>
      </c>
      <c r="J1329" s="1783">
        <v>1</v>
      </c>
      <c r="L1329" s="1764">
        <v>502.39</v>
      </c>
      <c r="N1329" s="1764">
        <f>O1329+Q1329</f>
        <v>376.89</v>
      </c>
      <c r="O1329" s="1764">
        <v>279.45</v>
      </c>
      <c r="P1329" s="1850">
        <f>IF(N1329&lt;=0,"",O1329/N1329)</f>
        <v>0.74146302634721006</v>
      </c>
      <c r="Q1329" s="1764">
        <v>97.44</v>
      </c>
      <c r="R1329" s="1850">
        <f>IF(N1329&lt;=0,"",Q1329/N1329)</f>
        <v>0.25853697365278994</v>
      </c>
      <c r="S1329" s="1807">
        <f>Q1329/$S$1</f>
        <v>3.8975999999999997</v>
      </c>
      <c r="U1329" s="1764">
        <f t="shared" si="285"/>
        <v>0</v>
      </c>
      <c r="V1329" s="1764">
        <f t="shared" si="286"/>
        <v>0</v>
      </c>
      <c r="W1329" s="1764">
        <f t="shared" si="274"/>
        <v>502.39</v>
      </c>
      <c r="X1329" s="1768">
        <v>502.39</v>
      </c>
      <c r="Y1329" s="1784">
        <v>617264</v>
      </c>
      <c r="Z1329" s="1770">
        <v>42845</v>
      </c>
      <c r="AA1329" s="1843" t="s">
        <v>104</v>
      </c>
      <c r="AB1329" s="1780"/>
      <c r="AC1329" s="1762"/>
      <c r="AE1329" s="1762"/>
      <c r="AF1329" s="1762"/>
      <c r="AG1329" s="1762"/>
      <c r="AH1329" s="1780"/>
      <c r="AK1329" s="1780"/>
      <c r="AL1329" s="1780"/>
      <c r="AM1329" s="1762"/>
      <c r="AP1329" s="1762"/>
      <c r="AQ1329" s="1762"/>
      <c r="AR1329" s="1780"/>
      <c r="AS1329" s="1780"/>
      <c r="AT1329" s="1780"/>
      <c r="AU1329" s="1780"/>
      <c r="AV1329" s="1780"/>
      <c r="AW1329" s="1762"/>
      <c r="AZ1329" s="1762"/>
      <c r="BA1329" s="1762"/>
    </row>
    <row r="1330" spans="1:53" x14ac:dyDescent="0.25">
      <c r="A1330" s="1866" t="s">
        <v>2630</v>
      </c>
      <c r="C1330" s="1813" t="s">
        <v>2632</v>
      </c>
      <c r="D1330" s="1813" t="s">
        <v>352</v>
      </c>
      <c r="E1330" s="1762">
        <v>1</v>
      </c>
      <c r="F1330" s="1762">
        <v>7</v>
      </c>
      <c r="G1330" s="1762">
        <v>2</v>
      </c>
      <c r="H1330" s="1762">
        <v>3</v>
      </c>
      <c r="I1330" s="1783">
        <v>1</v>
      </c>
      <c r="J1330" s="1783">
        <v>1</v>
      </c>
      <c r="L1330" s="1764">
        <v>3086.35</v>
      </c>
      <c r="N1330" s="1764">
        <f t="shared" si="281"/>
        <v>2314.8000000000002</v>
      </c>
      <c r="O1330" s="1764">
        <v>1842.78</v>
      </c>
      <c r="P1330" s="1850">
        <f t="shared" si="282"/>
        <v>0.79608605495075158</v>
      </c>
      <c r="Q1330" s="1764">
        <v>472.02</v>
      </c>
      <c r="R1330" s="1850">
        <f t="shared" si="283"/>
        <v>0.20391394504924829</v>
      </c>
      <c r="S1330" s="1807">
        <f t="shared" si="284"/>
        <v>18.880800000000001</v>
      </c>
      <c r="U1330" s="1764">
        <f t="shared" si="285"/>
        <v>0</v>
      </c>
      <c r="V1330" s="1764">
        <f t="shared" si="286"/>
        <v>0</v>
      </c>
      <c r="W1330" s="1764">
        <f t="shared" si="274"/>
        <v>3086.35</v>
      </c>
      <c r="X1330" s="1768">
        <v>3086.35</v>
      </c>
      <c r="Y1330" s="1784">
        <v>617265</v>
      </c>
      <c r="Z1330" s="1770">
        <v>42845</v>
      </c>
      <c r="AA1330" s="1843" t="s">
        <v>104</v>
      </c>
      <c r="AB1330" s="1780"/>
      <c r="AC1330" s="1762"/>
      <c r="AE1330" s="1762"/>
      <c r="AF1330" s="1762"/>
      <c r="AG1330" s="1762"/>
      <c r="AH1330" s="1780"/>
      <c r="AK1330" s="1780"/>
      <c r="AL1330" s="1780"/>
      <c r="AM1330" s="1762"/>
      <c r="AP1330" s="1762"/>
      <c r="AQ1330" s="1762"/>
      <c r="AR1330" s="1780"/>
      <c r="AS1330" s="1780"/>
      <c r="AT1330" s="1780"/>
      <c r="AU1330" s="1780"/>
      <c r="AV1330" s="1780"/>
      <c r="AW1330" s="1762"/>
      <c r="AZ1330" s="1762"/>
      <c r="BA1330" s="1762"/>
    </row>
    <row r="1331" spans="1:53" x14ac:dyDescent="0.25">
      <c r="A1331" s="1866" t="s">
        <v>2631</v>
      </c>
      <c r="C1331" s="1954" t="s">
        <v>2633</v>
      </c>
      <c r="D1331" s="1958" t="s">
        <v>352</v>
      </c>
      <c r="E1331" s="1762">
        <v>0</v>
      </c>
      <c r="F1331" s="1762">
        <v>1</v>
      </c>
      <c r="G1331" s="1762">
        <v>0</v>
      </c>
      <c r="H1331" s="1762">
        <v>1</v>
      </c>
      <c r="I1331" s="1783">
        <v>1</v>
      </c>
      <c r="J1331" s="1783">
        <v>1</v>
      </c>
      <c r="L1331" s="1764">
        <v>502.39</v>
      </c>
      <c r="N1331" s="1764">
        <f>O1331+Q1331</f>
        <v>376.89</v>
      </c>
      <c r="O1331" s="1764">
        <v>279.45</v>
      </c>
      <c r="P1331" s="1850">
        <f>IF(N1331&lt;=0,"",O1331/N1331)</f>
        <v>0.74146302634721006</v>
      </c>
      <c r="Q1331" s="1764">
        <v>97.44</v>
      </c>
      <c r="R1331" s="1850">
        <f>IF(N1331&lt;=0,"",Q1331/N1331)</f>
        <v>0.25853697365278994</v>
      </c>
      <c r="S1331" s="1807">
        <f>Q1331/$S$1</f>
        <v>3.8975999999999997</v>
      </c>
      <c r="U1331" s="1764">
        <f>((1-I1331)*O1331)+((1-J1331)*Q1331)</f>
        <v>0</v>
      </c>
      <c r="V1331" s="1764">
        <f t="shared" si="286"/>
        <v>0</v>
      </c>
      <c r="W1331" s="1764">
        <f t="shared" si="274"/>
        <v>502.39</v>
      </c>
      <c r="X1331" s="1768">
        <v>502.39</v>
      </c>
      <c r="Y1331" s="1784">
        <v>617266</v>
      </c>
      <c r="Z1331" s="1770">
        <v>42845</v>
      </c>
      <c r="AA1331" s="1843" t="s">
        <v>104</v>
      </c>
      <c r="AB1331" s="1780"/>
      <c r="AC1331" s="1762"/>
      <c r="AE1331" s="1762"/>
      <c r="AF1331" s="1762"/>
      <c r="AG1331" s="1762"/>
      <c r="AH1331" s="1780"/>
      <c r="AK1331" s="1780"/>
      <c r="AL1331" s="1780"/>
      <c r="AM1331" s="1762"/>
      <c r="AP1331" s="1762"/>
      <c r="AQ1331" s="1762"/>
      <c r="AR1331" s="1780"/>
      <c r="AS1331" s="1780"/>
      <c r="AT1331" s="1780"/>
      <c r="AU1331" s="1780"/>
      <c r="AV1331" s="1780"/>
      <c r="AW1331" s="1762"/>
      <c r="AZ1331" s="1762"/>
      <c r="BA1331" s="1762"/>
    </row>
    <row r="1332" spans="1:53" x14ac:dyDescent="0.25">
      <c r="A1332" s="1866" t="s">
        <v>2641</v>
      </c>
      <c r="C1332" s="1954" t="s">
        <v>2640</v>
      </c>
      <c r="D1332" s="1958" t="s">
        <v>352</v>
      </c>
      <c r="E1332" s="1762">
        <v>1</v>
      </c>
      <c r="F1332" s="1762">
        <v>7</v>
      </c>
      <c r="G1332" s="1762">
        <v>2</v>
      </c>
      <c r="H1332" s="1762">
        <v>3</v>
      </c>
      <c r="I1332" s="1783">
        <v>1</v>
      </c>
      <c r="J1332" s="1783">
        <v>1</v>
      </c>
      <c r="L1332" s="1764">
        <v>3086.35</v>
      </c>
      <c r="N1332" s="1764">
        <f>O1332+Q1332</f>
        <v>2314.8000000000002</v>
      </c>
      <c r="O1332" s="1764">
        <v>1842.78</v>
      </c>
      <c r="P1332" s="1850">
        <f>IF(N1332&lt;=0,"",O1332/N1332)</f>
        <v>0.79608605495075158</v>
      </c>
      <c r="Q1332" s="1764">
        <v>472.02</v>
      </c>
      <c r="R1332" s="1850">
        <f>IF(N1332&lt;=0,"",Q1332/N1332)</f>
        <v>0.20391394504924829</v>
      </c>
      <c r="S1332" s="1807">
        <f>Q1332/$S$1</f>
        <v>18.880800000000001</v>
      </c>
      <c r="U1332" s="1764">
        <f t="shared" si="285"/>
        <v>0</v>
      </c>
      <c r="V1332" s="1764">
        <f t="shared" si="286"/>
        <v>0</v>
      </c>
      <c r="W1332" s="1764">
        <f t="shared" si="274"/>
        <v>3086.35</v>
      </c>
      <c r="X1332" s="1768">
        <v>3086.35</v>
      </c>
      <c r="Y1332" s="1784">
        <v>617267</v>
      </c>
      <c r="Z1332" s="1770">
        <v>42845</v>
      </c>
      <c r="AA1332" s="1843" t="s">
        <v>104</v>
      </c>
      <c r="AB1332" s="1780"/>
      <c r="AC1332" s="1762"/>
      <c r="AE1332" s="1762"/>
      <c r="AF1332" s="1762"/>
      <c r="AG1332" s="1762"/>
      <c r="AH1332" s="1780"/>
      <c r="AK1332" s="1780"/>
      <c r="AL1332" s="1780"/>
      <c r="AM1332" s="1762"/>
      <c r="AP1332" s="1762"/>
      <c r="AQ1332" s="1762"/>
      <c r="AR1332" s="1780"/>
      <c r="AS1332" s="1780"/>
      <c r="AT1332" s="1780"/>
      <c r="AU1332" s="1780"/>
      <c r="AV1332" s="1780"/>
      <c r="AW1332" s="1762"/>
      <c r="AZ1332" s="1762"/>
      <c r="BA1332" s="1762"/>
    </row>
    <row r="1333" spans="1:53" x14ac:dyDescent="0.25">
      <c r="A1333" s="1866" t="s">
        <v>2642</v>
      </c>
      <c r="C1333" s="1782" t="s">
        <v>2643</v>
      </c>
      <c r="D1333" s="1762" t="s">
        <v>352</v>
      </c>
      <c r="E1333" s="1762">
        <v>0</v>
      </c>
      <c r="F1333" s="1762">
        <v>1</v>
      </c>
      <c r="G1333" s="1762">
        <v>0</v>
      </c>
      <c r="H1333" s="1762">
        <v>1</v>
      </c>
      <c r="I1333" s="1783">
        <v>1</v>
      </c>
      <c r="J1333" s="1783">
        <v>1</v>
      </c>
      <c r="L1333" s="1764">
        <v>502.39</v>
      </c>
      <c r="N1333" s="1764">
        <f>O1333+Q1333</f>
        <v>376.89</v>
      </c>
      <c r="O1333" s="1764">
        <v>279.45</v>
      </c>
      <c r="P1333" s="1850">
        <f>IF(N1333&lt;=0,"",O1333/N1333)</f>
        <v>0.74146302634721006</v>
      </c>
      <c r="Q1333" s="1764">
        <v>97.44</v>
      </c>
      <c r="R1333" s="1850">
        <f>IF(N1333&lt;=0,"",Q1333/N1333)</f>
        <v>0.25853697365278994</v>
      </c>
      <c r="S1333" s="1807">
        <f>Q1333/$S$1</f>
        <v>3.8975999999999997</v>
      </c>
      <c r="U1333" s="1764">
        <f t="shared" si="285"/>
        <v>0</v>
      </c>
      <c r="V1333" s="1764">
        <f t="shared" si="286"/>
        <v>0</v>
      </c>
      <c r="W1333" s="1764">
        <f t="shared" si="274"/>
        <v>502.39</v>
      </c>
      <c r="X1333" s="1768">
        <v>502.39</v>
      </c>
      <c r="Y1333" s="1784">
        <v>617268</v>
      </c>
      <c r="Z1333" s="1770">
        <v>42845</v>
      </c>
      <c r="AA1333" s="1843" t="s">
        <v>104</v>
      </c>
      <c r="AB1333" s="1780"/>
      <c r="AC1333" s="1762"/>
      <c r="AE1333" s="1762"/>
      <c r="AF1333" s="1762"/>
      <c r="AG1333" s="1762"/>
      <c r="AH1333" s="1780"/>
      <c r="AK1333" s="1780"/>
      <c r="AL1333" s="1780"/>
      <c r="AM1333" s="1762"/>
      <c r="AP1333" s="1762"/>
      <c r="AQ1333" s="1762"/>
      <c r="AR1333" s="1780"/>
      <c r="AS1333" s="1780"/>
      <c r="AT1333" s="1780"/>
      <c r="AU1333" s="1780"/>
      <c r="AV1333" s="1780"/>
      <c r="AW1333" s="1762"/>
      <c r="AZ1333" s="1762"/>
      <c r="BA1333" s="1762"/>
    </row>
    <row r="1334" spans="1:53" x14ac:dyDescent="0.25">
      <c r="A1334" s="1866" t="s">
        <v>2634</v>
      </c>
      <c r="C1334" s="1782" t="s">
        <v>2635</v>
      </c>
      <c r="D1334" s="1762" t="s">
        <v>352</v>
      </c>
      <c r="E1334" s="1762">
        <v>1</v>
      </c>
      <c r="F1334" s="1762">
        <v>7</v>
      </c>
      <c r="G1334" s="1762">
        <v>2</v>
      </c>
      <c r="H1334" s="1762">
        <v>3</v>
      </c>
      <c r="I1334" s="1783">
        <v>1</v>
      </c>
      <c r="J1334" s="1783">
        <v>1</v>
      </c>
      <c r="L1334" s="1764">
        <v>3119.59</v>
      </c>
      <c r="N1334" s="1764">
        <f t="shared" si="281"/>
        <v>2413.8000000000002</v>
      </c>
      <c r="O1334" s="1764">
        <v>1941.78</v>
      </c>
      <c r="P1334" s="1850">
        <f t="shared" si="282"/>
        <v>0.8044494158588118</v>
      </c>
      <c r="Q1334" s="1764">
        <v>472.02</v>
      </c>
      <c r="R1334" s="1850">
        <f t="shared" si="283"/>
        <v>0.19555058414118814</v>
      </c>
      <c r="S1334" s="1807">
        <f t="shared" si="284"/>
        <v>18.880800000000001</v>
      </c>
      <c r="U1334" s="1764">
        <f t="shared" si="285"/>
        <v>0</v>
      </c>
      <c r="V1334" s="1764">
        <f t="shared" si="286"/>
        <v>0</v>
      </c>
      <c r="W1334" s="1764">
        <f t="shared" si="274"/>
        <v>3119.59</v>
      </c>
      <c r="X1334" s="1768">
        <v>3119.59</v>
      </c>
      <c r="Y1334" s="1784">
        <v>617269</v>
      </c>
      <c r="Z1334" s="1770">
        <v>42845</v>
      </c>
      <c r="AA1334" s="1843" t="s">
        <v>104</v>
      </c>
      <c r="AB1334" s="1780"/>
      <c r="AC1334" s="1762"/>
      <c r="AE1334" s="1762"/>
      <c r="AF1334" s="1762"/>
      <c r="AG1334" s="1762"/>
      <c r="AH1334" s="1780"/>
      <c r="AK1334" s="1780"/>
      <c r="AL1334" s="1780"/>
      <c r="AM1334" s="1762"/>
      <c r="AP1334" s="1762"/>
      <c r="AQ1334" s="1762"/>
      <c r="AR1334" s="1780"/>
      <c r="AS1334" s="1780"/>
      <c r="AT1334" s="1780"/>
      <c r="AU1334" s="1780"/>
      <c r="AV1334" s="1780"/>
      <c r="AW1334" s="1762"/>
      <c r="AZ1334" s="1762"/>
      <c r="BA1334" s="1762"/>
    </row>
    <row r="1335" spans="1:53" x14ac:dyDescent="0.25">
      <c r="A1335" s="1866" t="s">
        <v>2637</v>
      </c>
      <c r="C1335" s="1782" t="s">
        <v>2636</v>
      </c>
      <c r="D1335" s="1762" t="s">
        <v>352</v>
      </c>
      <c r="E1335" s="1762">
        <v>0</v>
      </c>
      <c r="F1335" s="1762">
        <v>1</v>
      </c>
      <c r="G1335" s="1762">
        <v>0</v>
      </c>
      <c r="H1335" s="1762">
        <v>1</v>
      </c>
      <c r="I1335" s="1783">
        <v>1</v>
      </c>
      <c r="J1335" s="1783">
        <v>1</v>
      </c>
      <c r="L1335" s="1764">
        <v>502.39</v>
      </c>
      <c r="N1335" s="1764">
        <f>O1335+Q1335</f>
        <v>376.89</v>
      </c>
      <c r="O1335" s="1764">
        <v>279.45</v>
      </c>
      <c r="P1335" s="1850">
        <f>IF(N1335&lt;=0,"",O1335/N1335)</f>
        <v>0.74146302634721006</v>
      </c>
      <c r="Q1335" s="1764">
        <v>97.44</v>
      </c>
      <c r="R1335" s="1850">
        <f>IF(N1335&lt;=0,"",Q1335/N1335)</f>
        <v>0.25853697365278994</v>
      </c>
      <c r="S1335" s="1807">
        <f>Q1335/$S$1</f>
        <v>3.8975999999999997</v>
      </c>
      <c r="U1335" s="1764">
        <f t="shared" si="285"/>
        <v>0</v>
      </c>
      <c r="V1335" s="1764">
        <f t="shared" si="286"/>
        <v>0</v>
      </c>
      <c r="W1335" s="1764">
        <f t="shared" si="274"/>
        <v>502.39</v>
      </c>
      <c r="X1335" s="1768">
        <v>502.39</v>
      </c>
      <c r="Y1335" s="1784">
        <v>617270</v>
      </c>
      <c r="Z1335" s="1770">
        <v>42845</v>
      </c>
      <c r="AA1335" s="1843" t="s">
        <v>104</v>
      </c>
      <c r="AB1335" s="1780"/>
      <c r="AC1335" s="1762"/>
      <c r="AE1335" s="1762"/>
      <c r="AF1335" s="1762"/>
      <c r="AG1335" s="1762"/>
      <c r="AH1335" s="1780"/>
      <c r="AK1335" s="1780"/>
      <c r="AL1335" s="1780"/>
      <c r="AM1335" s="1762"/>
      <c r="AP1335" s="1762"/>
      <c r="AQ1335" s="1762"/>
      <c r="AR1335" s="1780"/>
      <c r="AS1335" s="1780"/>
      <c r="AT1335" s="1780"/>
      <c r="AU1335" s="1780"/>
      <c r="AV1335" s="1780"/>
      <c r="AW1335" s="1762"/>
      <c r="AZ1335" s="1762"/>
      <c r="BA1335" s="1762"/>
    </row>
    <row r="1336" spans="1:53" x14ac:dyDescent="0.25">
      <c r="A1336" s="1866" t="s">
        <v>2644</v>
      </c>
      <c r="C1336" s="1782" t="s">
        <v>2645</v>
      </c>
      <c r="D1336" s="1762" t="s">
        <v>352</v>
      </c>
      <c r="E1336" s="1762">
        <v>1</v>
      </c>
      <c r="F1336" s="1762">
        <v>7</v>
      </c>
      <c r="G1336" s="1762">
        <v>2</v>
      </c>
      <c r="H1336" s="1762">
        <v>3</v>
      </c>
      <c r="I1336" s="1783">
        <v>1</v>
      </c>
      <c r="J1336" s="1783">
        <v>1</v>
      </c>
      <c r="L1336" s="1764">
        <v>3119.59</v>
      </c>
      <c r="N1336" s="1764">
        <f>O1336+Q1336</f>
        <v>2413.8000000000002</v>
      </c>
      <c r="O1336" s="1764">
        <v>1941.78</v>
      </c>
      <c r="P1336" s="1850">
        <f>IF(N1336&lt;=0,"",O1336/N1336)</f>
        <v>0.8044494158588118</v>
      </c>
      <c r="Q1336" s="1764">
        <v>472.02</v>
      </c>
      <c r="R1336" s="1850">
        <f>IF(N1336&lt;=0,"",Q1336/N1336)</f>
        <v>0.19555058414118814</v>
      </c>
      <c r="S1336" s="1807">
        <f>Q1336/$S$1</f>
        <v>18.880800000000001</v>
      </c>
      <c r="U1336" s="1764">
        <f t="shared" si="285"/>
        <v>0</v>
      </c>
      <c r="V1336" s="1764">
        <f t="shared" si="286"/>
        <v>0</v>
      </c>
      <c r="W1336" s="1764">
        <f t="shared" si="274"/>
        <v>3119.59</v>
      </c>
      <c r="X1336" s="1768">
        <v>3119.59</v>
      </c>
      <c r="Y1336" s="1784">
        <v>617271</v>
      </c>
      <c r="Z1336" s="1770">
        <v>42845</v>
      </c>
      <c r="AA1336" s="1843" t="s">
        <v>104</v>
      </c>
      <c r="AB1336" s="1780"/>
      <c r="AC1336" s="1762"/>
      <c r="AE1336" s="1762"/>
      <c r="AF1336" s="1762"/>
      <c r="AG1336" s="1762"/>
      <c r="AH1336" s="1780"/>
      <c r="AK1336" s="1780"/>
      <c r="AL1336" s="1780"/>
      <c r="AM1336" s="1762"/>
      <c r="AP1336" s="1762"/>
      <c r="AQ1336" s="1762"/>
      <c r="AR1336" s="1780"/>
      <c r="AS1336" s="1780"/>
      <c r="AT1336" s="1780"/>
      <c r="AU1336" s="1780"/>
      <c r="AV1336" s="1780"/>
      <c r="AW1336" s="1762"/>
      <c r="AZ1336" s="1762"/>
      <c r="BA1336" s="1762"/>
    </row>
    <row r="1337" spans="1:53" x14ac:dyDescent="0.25">
      <c r="A1337" s="1866" t="s">
        <v>2646</v>
      </c>
      <c r="C1337" s="1782" t="s">
        <v>2647</v>
      </c>
      <c r="D1337" s="1762" t="s">
        <v>352</v>
      </c>
      <c r="E1337" s="1762">
        <v>0</v>
      </c>
      <c r="F1337" s="1762">
        <v>1</v>
      </c>
      <c r="G1337" s="1762">
        <v>0</v>
      </c>
      <c r="H1337" s="1762">
        <v>1</v>
      </c>
      <c r="I1337" s="1783">
        <v>1</v>
      </c>
      <c r="J1337" s="1783">
        <v>1</v>
      </c>
      <c r="L1337" s="1764">
        <v>502.39</v>
      </c>
      <c r="N1337" s="1764">
        <f>O1337+Q1337</f>
        <v>376.89</v>
      </c>
      <c r="O1337" s="1764">
        <v>279.45</v>
      </c>
      <c r="P1337" s="1850">
        <f>IF(N1337&lt;=0,"",O1337/N1337)</f>
        <v>0.74146302634721006</v>
      </c>
      <c r="Q1337" s="1764">
        <v>97.44</v>
      </c>
      <c r="R1337" s="1850">
        <f>IF(N1337&lt;=0,"",Q1337/N1337)</f>
        <v>0.25853697365278994</v>
      </c>
      <c r="S1337" s="1807">
        <f>Q1337/$S$1</f>
        <v>3.8975999999999997</v>
      </c>
      <c r="U1337" s="1764">
        <f t="shared" si="285"/>
        <v>0</v>
      </c>
      <c r="V1337" s="1764">
        <f t="shared" si="286"/>
        <v>0</v>
      </c>
      <c r="W1337" s="1764">
        <f t="shared" si="274"/>
        <v>502.39</v>
      </c>
      <c r="X1337" s="1768">
        <v>502.39</v>
      </c>
      <c r="Y1337" s="1784">
        <v>617272</v>
      </c>
      <c r="Z1337" s="1770">
        <v>42845</v>
      </c>
      <c r="AA1337" s="1843" t="s">
        <v>104</v>
      </c>
      <c r="AB1337" s="1780"/>
      <c r="AC1337" s="1762"/>
      <c r="AE1337" s="1762"/>
      <c r="AF1337" s="1762"/>
      <c r="AG1337" s="1762"/>
      <c r="AH1337" s="1780"/>
      <c r="AK1337" s="1780"/>
      <c r="AL1337" s="1780"/>
      <c r="AM1337" s="1762"/>
      <c r="AP1337" s="1762"/>
      <c r="AQ1337" s="1762"/>
      <c r="AR1337" s="1780"/>
      <c r="AS1337" s="1780"/>
      <c r="AT1337" s="1780"/>
      <c r="AU1337" s="1780"/>
      <c r="AV1337" s="1780"/>
      <c r="AW1337" s="1762"/>
      <c r="AZ1337" s="1762"/>
      <c r="BA1337" s="1762"/>
    </row>
    <row r="1338" spans="1:53" x14ac:dyDescent="0.25">
      <c r="A1338" s="1893" t="s">
        <v>2638</v>
      </c>
      <c r="C1338" s="1861" t="s">
        <v>2639</v>
      </c>
      <c r="D1338" s="1762" t="s">
        <v>352</v>
      </c>
      <c r="E1338" s="1762">
        <v>1</v>
      </c>
      <c r="F1338" s="1762">
        <v>8</v>
      </c>
      <c r="G1338" s="1762">
        <v>4</v>
      </c>
      <c r="H1338" s="1762">
        <v>3</v>
      </c>
      <c r="I1338" s="1783">
        <v>1</v>
      </c>
      <c r="J1338" s="1783">
        <v>1</v>
      </c>
      <c r="L1338" s="1764">
        <v>3413.06</v>
      </c>
      <c r="N1338" s="1764">
        <f t="shared" si="281"/>
        <v>2658.98</v>
      </c>
      <c r="O1338" s="1764">
        <v>2110.33</v>
      </c>
      <c r="P1338" s="1850">
        <f t="shared" si="282"/>
        <v>0.7936614792138339</v>
      </c>
      <c r="Q1338" s="1764">
        <v>548.65</v>
      </c>
      <c r="R1338" s="1850">
        <f t="shared" si="283"/>
        <v>0.2063385207861661</v>
      </c>
      <c r="S1338" s="1807">
        <f t="shared" si="284"/>
        <v>21.945999999999998</v>
      </c>
      <c r="U1338" s="1764">
        <f t="shared" si="285"/>
        <v>0</v>
      </c>
      <c r="V1338" s="1764">
        <f t="shared" si="286"/>
        <v>0</v>
      </c>
      <c r="W1338" s="1764">
        <f t="shared" si="274"/>
        <v>3413.06</v>
      </c>
      <c r="X1338" s="1768">
        <v>3413.06</v>
      </c>
      <c r="Y1338" s="1784">
        <v>617273</v>
      </c>
      <c r="Z1338" s="1770">
        <v>42845</v>
      </c>
      <c r="AA1338" s="1843" t="s">
        <v>104</v>
      </c>
      <c r="AB1338" s="1780"/>
      <c r="AC1338" s="1762"/>
      <c r="AE1338" s="1762"/>
      <c r="AF1338" s="1762"/>
      <c r="AG1338" s="1762"/>
      <c r="AH1338" s="1780"/>
      <c r="AK1338" s="1780"/>
      <c r="AL1338" s="1780"/>
      <c r="AM1338" s="1762"/>
      <c r="AP1338" s="1762"/>
      <c r="AQ1338" s="1762"/>
      <c r="AR1338" s="1780"/>
      <c r="AS1338" s="1780"/>
      <c r="AT1338" s="1780"/>
      <c r="AU1338" s="1780"/>
      <c r="AV1338" s="1780"/>
      <c r="AW1338" s="1762"/>
      <c r="AZ1338" s="1762"/>
      <c r="BA1338" s="1762"/>
    </row>
    <row r="1339" spans="1:53" x14ac:dyDescent="0.25">
      <c r="A1339" s="1866" t="s">
        <v>2649</v>
      </c>
      <c r="C1339" s="1782" t="s">
        <v>2648</v>
      </c>
      <c r="D1339" s="1762" t="s">
        <v>352</v>
      </c>
      <c r="E1339" s="1762">
        <v>1</v>
      </c>
      <c r="F1339" s="1762">
        <v>8</v>
      </c>
      <c r="G1339" s="1762">
        <v>4</v>
      </c>
      <c r="H1339" s="1762">
        <v>3</v>
      </c>
      <c r="I1339" s="1783">
        <v>1</v>
      </c>
      <c r="J1339" s="1783">
        <v>1</v>
      </c>
      <c r="L1339" s="1764">
        <v>3440.14</v>
      </c>
      <c r="N1339" s="1764">
        <f>O1339+Q1339</f>
        <v>2673.5499999999997</v>
      </c>
      <c r="O1339" s="1764">
        <v>2120.6999999999998</v>
      </c>
      <c r="P1339" s="1850">
        <f>IF(N1339&lt;=0,"",O1339/N1339)</f>
        <v>0.79321501374576875</v>
      </c>
      <c r="Q1339" s="1764">
        <v>552.85</v>
      </c>
      <c r="R1339" s="1850">
        <f>IF(N1339&lt;=0,"",Q1339/N1339)</f>
        <v>0.20678498625423131</v>
      </c>
      <c r="S1339" s="1807">
        <f>Q1339/$S$1</f>
        <v>22.114000000000001</v>
      </c>
      <c r="U1339" s="1764">
        <f t="shared" si="285"/>
        <v>0</v>
      </c>
      <c r="V1339" s="1764">
        <f t="shared" si="286"/>
        <v>0</v>
      </c>
      <c r="W1339" s="1764">
        <f t="shared" si="274"/>
        <v>3440.14</v>
      </c>
      <c r="X1339" s="1780">
        <v>3440.14</v>
      </c>
      <c r="Y1339" s="1780">
        <v>617274</v>
      </c>
      <c r="Z1339" s="1942">
        <v>42845</v>
      </c>
      <c r="AA1339" s="1780" t="s">
        <v>104</v>
      </c>
      <c r="AB1339" s="1780"/>
      <c r="AC1339" s="1762"/>
      <c r="AE1339" s="1762"/>
      <c r="AF1339" s="1762"/>
      <c r="AG1339" s="1762"/>
      <c r="AH1339" s="1780"/>
      <c r="AK1339" s="1780"/>
      <c r="AL1339" s="1780"/>
      <c r="AM1339" s="1762"/>
      <c r="AP1339" s="1762"/>
      <c r="AQ1339" s="1762"/>
      <c r="AR1339" s="1780"/>
      <c r="AS1339" s="1780"/>
      <c r="AT1339" s="1780"/>
      <c r="AU1339" s="1780"/>
      <c r="AV1339" s="1780"/>
      <c r="AW1339" s="1762"/>
      <c r="AZ1339" s="1762"/>
      <c r="BA1339" s="1762"/>
    </row>
    <row r="1340" spans="1:53" x14ac:dyDescent="0.25">
      <c r="A1340" s="1866" t="s">
        <v>2650</v>
      </c>
      <c r="C1340" s="1782" t="s">
        <v>2651</v>
      </c>
      <c r="D1340" s="1762" t="s">
        <v>352</v>
      </c>
      <c r="E1340" s="1762">
        <v>1</v>
      </c>
      <c r="F1340" s="1762">
        <v>8</v>
      </c>
      <c r="G1340" s="1762">
        <v>4</v>
      </c>
      <c r="H1340" s="1762">
        <v>3</v>
      </c>
      <c r="I1340" s="1783">
        <v>1</v>
      </c>
      <c r="J1340" s="1783">
        <v>1</v>
      </c>
      <c r="L1340" s="1764">
        <v>3440.14</v>
      </c>
      <c r="N1340" s="1764">
        <f>O1340+Q1340</f>
        <v>2673.5499999999997</v>
      </c>
      <c r="O1340" s="1764">
        <v>2120.6999999999998</v>
      </c>
      <c r="P1340" s="1850">
        <f>IF(N1340&lt;=0,"",O1340/N1340)</f>
        <v>0.79321501374576875</v>
      </c>
      <c r="Q1340" s="1764">
        <v>552.85</v>
      </c>
      <c r="R1340" s="1850">
        <f>IF(N1340&lt;=0,"",Q1340/N1340)</f>
        <v>0.20678498625423131</v>
      </c>
      <c r="S1340" s="1807">
        <f>Q1340/$S$1</f>
        <v>22.114000000000001</v>
      </c>
      <c r="U1340" s="1764">
        <f>((1-I1340)*O1340)+((1-J1340)*Q1340)</f>
        <v>0</v>
      </c>
      <c r="V1340" s="1764">
        <f>L1340-W1340</f>
        <v>0</v>
      </c>
      <c r="W1340" s="1764">
        <f t="shared" si="274"/>
        <v>3440.14</v>
      </c>
      <c r="X1340" s="1780">
        <v>3440.14</v>
      </c>
      <c r="Y1340" s="1780">
        <v>617275</v>
      </c>
      <c r="Z1340" s="1942">
        <v>42845</v>
      </c>
      <c r="AA1340" s="1780" t="s">
        <v>104</v>
      </c>
      <c r="AB1340" s="1780"/>
      <c r="AC1340" s="1762"/>
      <c r="AE1340" s="1762"/>
      <c r="AF1340" s="1762"/>
      <c r="AG1340" s="1762"/>
      <c r="AH1340" s="1780"/>
      <c r="AK1340" s="1780"/>
      <c r="AL1340" s="1780"/>
      <c r="AM1340" s="1762"/>
      <c r="AP1340" s="1762"/>
      <c r="AQ1340" s="1762"/>
      <c r="AR1340" s="1780"/>
      <c r="AS1340" s="1780"/>
      <c r="AT1340" s="1780"/>
      <c r="AU1340" s="1780"/>
      <c r="AV1340" s="1780"/>
      <c r="AW1340" s="1762"/>
      <c r="AZ1340" s="1762"/>
      <c r="BA1340" s="1762"/>
    </row>
    <row r="1341" spans="1:53" x14ac:dyDescent="0.25">
      <c r="A1341" s="1893" t="s">
        <v>2652</v>
      </c>
      <c r="C1341" s="1861" t="s">
        <v>2653</v>
      </c>
      <c r="D1341" s="1762" t="s">
        <v>352</v>
      </c>
      <c r="E1341" s="1762">
        <v>1</v>
      </c>
      <c r="F1341" s="1762">
        <v>8</v>
      </c>
      <c r="G1341" s="1762">
        <v>4</v>
      </c>
      <c r="H1341" s="1762">
        <v>3</v>
      </c>
      <c r="I1341" s="1783">
        <v>1</v>
      </c>
      <c r="J1341" s="1783">
        <v>1</v>
      </c>
      <c r="L1341" s="1764">
        <v>3413.07</v>
      </c>
      <c r="N1341" s="1764">
        <f t="shared" si="281"/>
        <v>2661.15</v>
      </c>
      <c r="O1341" s="1764">
        <v>2108.9</v>
      </c>
      <c r="P1341" s="1850">
        <f t="shared" si="282"/>
        <v>0.79247693666272101</v>
      </c>
      <c r="Q1341" s="1764">
        <v>552.25</v>
      </c>
      <c r="R1341" s="1850">
        <f t="shared" si="283"/>
        <v>0.20752306333727899</v>
      </c>
      <c r="S1341" s="1807">
        <f t="shared" si="284"/>
        <v>22.09</v>
      </c>
      <c r="U1341" s="1764">
        <f t="shared" si="285"/>
        <v>0</v>
      </c>
      <c r="V1341" s="1764">
        <f t="shared" si="286"/>
        <v>0</v>
      </c>
      <c r="W1341" s="1764">
        <f t="shared" si="274"/>
        <v>3413.07</v>
      </c>
      <c r="X1341" s="1780">
        <v>3413.07</v>
      </c>
      <c r="Y1341" s="1780">
        <v>617276</v>
      </c>
      <c r="Z1341" s="1942">
        <v>42845</v>
      </c>
      <c r="AA1341" s="1780" t="s">
        <v>104</v>
      </c>
      <c r="AB1341" s="1780"/>
      <c r="AC1341" s="1762"/>
      <c r="AE1341" s="1762"/>
      <c r="AF1341" s="1762"/>
      <c r="AG1341" s="1762"/>
      <c r="AH1341" s="1780"/>
      <c r="AK1341" s="1780"/>
      <c r="AL1341" s="1780"/>
      <c r="AM1341" s="1762"/>
      <c r="AP1341" s="1762"/>
      <c r="AQ1341" s="1762"/>
      <c r="AR1341" s="1780"/>
      <c r="AS1341" s="1780"/>
      <c r="AT1341" s="1780"/>
      <c r="AU1341" s="1780"/>
      <c r="AV1341" s="1780"/>
      <c r="AW1341" s="1762"/>
      <c r="AZ1341" s="1762"/>
      <c r="BA1341" s="1762"/>
    </row>
    <row r="1342" spans="1:53" x14ac:dyDescent="0.25">
      <c r="A1342" s="1866" t="s">
        <v>2654</v>
      </c>
      <c r="C1342" s="1782" t="s">
        <v>2655</v>
      </c>
      <c r="D1342" s="1762" t="s">
        <v>352</v>
      </c>
      <c r="E1342" s="1762">
        <v>1</v>
      </c>
      <c r="F1342" s="1762">
        <v>8</v>
      </c>
      <c r="G1342" s="1762">
        <v>4</v>
      </c>
      <c r="H1342" s="1762">
        <v>3</v>
      </c>
      <c r="I1342" s="1783">
        <v>1</v>
      </c>
      <c r="J1342" s="1783">
        <v>1</v>
      </c>
      <c r="L1342" s="1764">
        <v>3440.14</v>
      </c>
      <c r="N1342" s="1764">
        <f>O1342+Q1342</f>
        <v>2673.5499999999997</v>
      </c>
      <c r="O1342" s="1764">
        <v>2120.6999999999998</v>
      </c>
      <c r="P1342" s="1850">
        <f>IF(N1342&lt;=0,"",O1342/N1342)</f>
        <v>0.79321501374576875</v>
      </c>
      <c r="Q1342" s="1764">
        <v>552.85</v>
      </c>
      <c r="R1342" s="1850">
        <f>IF(N1342&lt;=0,"",Q1342/N1342)</f>
        <v>0.20678498625423131</v>
      </c>
      <c r="S1342" s="1807">
        <f t="shared" si="284"/>
        <v>22.114000000000001</v>
      </c>
      <c r="U1342" s="1764">
        <f t="shared" si="285"/>
        <v>0</v>
      </c>
      <c r="V1342" s="1764">
        <f t="shared" si="286"/>
        <v>0</v>
      </c>
      <c r="W1342" s="1764">
        <f t="shared" si="274"/>
        <v>3440.14</v>
      </c>
      <c r="X1342" s="1780">
        <v>3440.14</v>
      </c>
      <c r="Y1342" s="1780">
        <v>617277</v>
      </c>
      <c r="Z1342" s="1942">
        <v>42845</v>
      </c>
      <c r="AA1342" s="1780" t="s">
        <v>104</v>
      </c>
      <c r="AB1342" s="1780"/>
      <c r="AC1342" s="1762"/>
      <c r="AE1342" s="1762"/>
      <c r="AF1342" s="1762"/>
      <c r="AG1342" s="1762"/>
      <c r="AH1342" s="1780"/>
      <c r="AK1342" s="1780"/>
      <c r="AL1342" s="1780"/>
      <c r="AM1342" s="1762"/>
      <c r="AP1342" s="1762"/>
      <c r="AQ1342" s="1762"/>
      <c r="AR1342" s="1780"/>
      <c r="AS1342" s="1780"/>
      <c r="AT1342" s="1780"/>
      <c r="AU1342" s="1780"/>
      <c r="AV1342" s="1780"/>
      <c r="AW1342" s="1762"/>
      <c r="AZ1342" s="1762"/>
      <c r="BA1342" s="1762"/>
    </row>
    <row r="1343" spans="1:53" x14ac:dyDescent="0.25">
      <c r="A1343" s="1866" t="s">
        <v>2656</v>
      </c>
      <c r="C1343" s="1782" t="s">
        <v>2657</v>
      </c>
      <c r="D1343" s="1762" t="s">
        <v>352</v>
      </c>
      <c r="E1343" s="1762">
        <v>1</v>
      </c>
      <c r="F1343" s="1762">
        <v>8</v>
      </c>
      <c r="G1343" s="1762">
        <v>4</v>
      </c>
      <c r="H1343" s="1762">
        <v>3</v>
      </c>
      <c r="I1343" s="1783">
        <v>1</v>
      </c>
      <c r="J1343" s="1783">
        <v>1</v>
      </c>
      <c r="L1343" s="1764">
        <v>3440.14</v>
      </c>
      <c r="N1343" s="1764">
        <f>O1343+Q1343</f>
        <v>2673.5499999999997</v>
      </c>
      <c r="O1343" s="1764">
        <v>2120.6999999999998</v>
      </c>
      <c r="P1343" s="1850">
        <f>IF(N1343&lt;=0,"",O1343/N1343)</f>
        <v>0.79321501374576875</v>
      </c>
      <c r="Q1343" s="1764">
        <v>552.85</v>
      </c>
      <c r="R1343" s="1850">
        <f>IF(N1343&lt;=0,"",Q1343/N1343)</f>
        <v>0.20678498625423131</v>
      </c>
      <c r="S1343" s="1807">
        <f>Q1343/$S$1</f>
        <v>22.114000000000001</v>
      </c>
      <c r="U1343" s="1764">
        <f t="shared" si="285"/>
        <v>0</v>
      </c>
      <c r="V1343" s="1764">
        <f t="shared" si="286"/>
        <v>0</v>
      </c>
      <c r="W1343" s="1764">
        <f t="shared" si="274"/>
        <v>3440.14</v>
      </c>
      <c r="X1343" s="1780">
        <v>3440.14</v>
      </c>
      <c r="Y1343" s="1780">
        <v>617278</v>
      </c>
      <c r="Z1343" s="1942">
        <v>42845</v>
      </c>
      <c r="AA1343" s="1780" t="s">
        <v>104</v>
      </c>
      <c r="AB1343" s="1780"/>
      <c r="AC1343" s="1762"/>
      <c r="AE1343" s="1762"/>
      <c r="AF1343" s="1762"/>
      <c r="AG1343" s="1762"/>
      <c r="AH1343" s="1780"/>
      <c r="AK1343" s="1780"/>
      <c r="AL1343" s="1780"/>
      <c r="AM1343" s="1762"/>
      <c r="AP1343" s="1762"/>
      <c r="AQ1343" s="1762"/>
      <c r="AR1343" s="1780"/>
      <c r="AS1343" s="1780"/>
      <c r="AT1343" s="1780"/>
      <c r="AU1343" s="1780"/>
      <c r="AV1343" s="1780"/>
      <c r="AW1343" s="1762"/>
      <c r="AZ1343" s="1762"/>
      <c r="BA1343" s="1762"/>
    </row>
    <row r="1344" spans="1:53" x14ac:dyDescent="0.25">
      <c r="A1344" s="1866">
        <v>2017194</v>
      </c>
      <c r="C1344" s="1782" t="s">
        <v>2659</v>
      </c>
      <c r="D1344" s="1762" t="s">
        <v>26</v>
      </c>
      <c r="E1344" s="1762">
        <v>0</v>
      </c>
      <c r="F1344" s="1762">
        <v>0</v>
      </c>
      <c r="G1344" s="1762">
        <v>0</v>
      </c>
      <c r="H1344" s="1762">
        <v>0</v>
      </c>
      <c r="I1344" s="1783">
        <v>1</v>
      </c>
      <c r="J1344" s="1783">
        <v>1</v>
      </c>
      <c r="L1344" s="1764">
        <v>365</v>
      </c>
      <c r="N1344" s="1764">
        <f>O1344+Q1344</f>
        <v>275</v>
      </c>
      <c r="O1344" s="1764">
        <v>225</v>
      </c>
      <c r="P1344" s="1850">
        <f>IF(N1344&lt;=0,"",O1344/N1344)</f>
        <v>0.81818181818181823</v>
      </c>
      <c r="Q1344" s="1764">
        <v>50</v>
      </c>
      <c r="R1344" s="1850">
        <f>IF(N1344&lt;=0,"",Q1344/N1344)</f>
        <v>0.18181818181818182</v>
      </c>
      <c r="S1344" s="1807">
        <f t="shared" si="284"/>
        <v>2</v>
      </c>
      <c r="U1344" s="1764">
        <f t="shared" si="285"/>
        <v>0</v>
      </c>
      <c r="V1344" s="1764">
        <f t="shared" si="286"/>
        <v>0</v>
      </c>
      <c r="W1344" s="1764">
        <f t="shared" ref="W1344:W1407" si="287">X1344+AC1344+AH1344+AM1344+AO1344+AR1344</f>
        <v>365</v>
      </c>
      <c r="X1344" s="1780">
        <v>365</v>
      </c>
      <c r="Y1344" s="1780">
        <v>617292</v>
      </c>
      <c r="Z1344" s="1942">
        <v>42856</v>
      </c>
      <c r="AA1344" s="1780" t="s">
        <v>104</v>
      </c>
      <c r="AB1344" s="1780"/>
      <c r="AC1344" s="1762"/>
      <c r="AE1344" s="1762"/>
      <c r="AF1344" s="1762"/>
      <c r="AG1344" s="1762"/>
      <c r="AH1344" s="1780"/>
      <c r="AK1344" s="1780"/>
      <c r="AL1344" s="1780"/>
      <c r="AM1344" s="1762"/>
      <c r="AP1344" s="1762"/>
      <c r="AQ1344" s="1762"/>
      <c r="AR1344" s="1780"/>
      <c r="AS1344" s="1780"/>
      <c r="AT1344" s="1780"/>
      <c r="AU1344" s="1780"/>
      <c r="AV1344" s="1780"/>
      <c r="AW1344" s="1762"/>
      <c r="AZ1344" s="1762"/>
      <c r="BA1344" s="1762"/>
    </row>
    <row r="1345" spans="1:53" x14ac:dyDescent="0.25">
      <c r="A1345" s="1866">
        <v>2017195</v>
      </c>
      <c r="C1345" s="1782" t="s">
        <v>2662</v>
      </c>
      <c r="D1345" s="1762" t="s">
        <v>352</v>
      </c>
      <c r="E1345" s="1762">
        <v>0</v>
      </c>
      <c r="F1345" s="1762">
        <v>1</v>
      </c>
      <c r="G1345" s="1762">
        <v>1</v>
      </c>
      <c r="H1345" s="1762">
        <v>0</v>
      </c>
      <c r="I1345" s="1783">
        <v>1</v>
      </c>
      <c r="J1345" s="1783">
        <v>1</v>
      </c>
      <c r="L1345" s="1764">
        <v>356.44</v>
      </c>
      <c r="N1345" s="1764">
        <f t="shared" si="281"/>
        <v>228.14</v>
      </c>
      <c r="O1345" s="1764">
        <v>136.38999999999999</v>
      </c>
      <c r="P1345" s="1850">
        <f t="shared" si="282"/>
        <v>0.5978346629262733</v>
      </c>
      <c r="Q1345" s="1764">
        <v>91.75</v>
      </c>
      <c r="R1345" s="1850">
        <f t="shared" si="283"/>
        <v>0.4021653370737267</v>
      </c>
      <c r="S1345" s="1807">
        <f t="shared" si="284"/>
        <v>3.67</v>
      </c>
      <c r="U1345" s="1764">
        <f t="shared" si="285"/>
        <v>0</v>
      </c>
      <c r="V1345" s="1764">
        <f t="shared" si="286"/>
        <v>0</v>
      </c>
      <c r="W1345" s="1764">
        <f t="shared" si="287"/>
        <v>356.44</v>
      </c>
      <c r="X1345" s="1780">
        <v>356.44</v>
      </c>
      <c r="Y1345" s="1780">
        <v>617222</v>
      </c>
      <c r="Z1345" s="1942">
        <v>42823</v>
      </c>
      <c r="AA1345" s="1780" t="s">
        <v>104</v>
      </c>
      <c r="AB1345" s="1780"/>
      <c r="AC1345" s="1762"/>
      <c r="AE1345" s="1762"/>
      <c r="AF1345" s="1762"/>
      <c r="AG1345" s="1762"/>
      <c r="AH1345" s="1780"/>
      <c r="AK1345" s="1780"/>
      <c r="AL1345" s="1780"/>
      <c r="AM1345" s="1762"/>
      <c r="AP1345" s="1762"/>
      <c r="AQ1345" s="1762"/>
      <c r="AR1345" s="1780"/>
      <c r="AS1345" s="1780"/>
      <c r="AT1345" s="1780"/>
      <c r="AU1345" s="1780"/>
      <c r="AV1345" s="1780"/>
      <c r="AW1345" s="1762"/>
      <c r="AZ1345" s="1762"/>
      <c r="BA1345" s="1762"/>
    </row>
    <row r="1346" spans="1:53" x14ac:dyDescent="0.25">
      <c r="A1346" s="1962">
        <v>2017196</v>
      </c>
      <c r="B1346" s="1782" t="s">
        <v>4212</v>
      </c>
      <c r="E1346" s="1762">
        <v>0</v>
      </c>
      <c r="F1346" s="1762">
        <v>0</v>
      </c>
      <c r="G1346" s="1762">
        <v>0</v>
      </c>
      <c r="H1346" s="1762">
        <v>0</v>
      </c>
      <c r="I1346" s="1783">
        <v>0</v>
      </c>
      <c r="J1346" s="1783">
        <v>0</v>
      </c>
      <c r="L1346" s="1764">
        <v>0</v>
      </c>
      <c r="N1346" s="1764">
        <f t="shared" si="281"/>
        <v>0</v>
      </c>
      <c r="O1346" s="1764">
        <v>0</v>
      </c>
      <c r="P1346" s="1850" t="str">
        <f t="shared" si="282"/>
        <v/>
      </c>
      <c r="Q1346" s="1764">
        <v>0</v>
      </c>
      <c r="R1346" s="1850" t="str">
        <f t="shared" si="283"/>
        <v/>
      </c>
      <c r="S1346" s="1807">
        <f t="shared" si="284"/>
        <v>0</v>
      </c>
      <c r="U1346" s="1764">
        <f t="shared" si="285"/>
        <v>0</v>
      </c>
      <c r="V1346" s="1764">
        <f t="shared" si="286"/>
        <v>0</v>
      </c>
      <c r="W1346" s="1764">
        <f t="shared" si="287"/>
        <v>0</v>
      </c>
      <c r="X1346" s="1780"/>
      <c r="Y1346" s="1780"/>
      <c r="Z1346" s="1942"/>
      <c r="AA1346" s="1780"/>
      <c r="AB1346" s="1780"/>
      <c r="AC1346" s="1762"/>
      <c r="AE1346" s="1762"/>
      <c r="AF1346" s="1762"/>
      <c r="AG1346" s="1762"/>
      <c r="AH1346" s="1780"/>
      <c r="AK1346" s="1780"/>
      <c r="AL1346" s="1780"/>
      <c r="AM1346" s="1762"/>
      <c r="AP1346" s="1762"/>
      <c r="AQ1346" s="1762"/>
      <c r="AR1346" s="1780"/>
      <c r="AS1346" s="1780"/>
      <c r="AT1346" s="1780"/>
      <c r="AU1346" s="1780"/>
      <c r="AV1346" s="1780"/>
      <c r="AW1346" s="1762"/>
      <c r="AZ1346" s="1762"/>
      <c r="BA1346" s="1762"/>
    </row>
    <row r="1347" spans="1:53" x14ac:dyDescent="0.25">
      <c r="A1347" s="1866">
        <v>2017198</v>
      </c>
      <c r="C1347" s="1782" t="s">
        <v>2665</v>
      </c>
      <c r="D1347" s="1762" t="s">
        <v>26</v>
      </c>
      <c r="E1347" s="1762">
        <v>0</v>
      </c>
      <c r="F1347" s="1762">
        <v>1</v>
      </c>
      <c r="G1347" s="1762">
        <v>0</v>
      </c>
      <c r="H1347" s="1762">
        <v>1</v>
      </c>
      <c r="I1347" s="1783">
        <v>1</v>
      </c>
      <c r="J1347" s="1783">
        <v>1</v>
      </c>
      <c r="L1347" s="1764">
        <v>483.26</v>
      </c>
      <c r="N1347" s="1764">
        <f t="shared" si="281"/>
        <v>323.95</v>
      </c>
      <c r="O1347" s="1764">
        <v>219.46</v>
      </c>
      <c r="P1347" s="1850">
        <f t="shared" si="282"/>
        <v>0.67745022379996922</v>
      </c>
      <c r="Q1347" s="1764">
        <v>104.49</v>
      </c>
      <c r="R1347" s="1850">
        <f t="shared" si="283"/>
        <v>0.32254977620003089</v>
      </c>
      <c r="S1347" s="1807">
        <f t="shared" si="284"/>
        <v>4.1795999999999998</v>
      </c>
      <c r="U1347" s="1764">
        <f t="shared" si="285"/>
        <v>0</v>
      </c>
      <c r="V1347" s="1764">
        <f t="shared" si="286"/>
        <v>0</v>
      </c>
      <c r="W1347" s="1764">
        <f t="shared" si="287"/>
        <v>483.26</v>
      </c>
      <c r="X1347" s="1780">
        <v>483.26</v>
      </c>
      <c r="Y1347" s="1780">
        <v>617194</v>
      </c>
      <c r="Z1347" s="1942">
        <v>42814</v>
      </c>
      <c r="AA1347" s="1780" t="s">
        <v>104</v>
      </c>
      <c r="AB1347" s="1780"/>
      <c r="AC1347" s="1762"/>
      <c r="AE1347" s="1762"/>
      <c r="AF1347" s="1762"/>
      <c r="AG1347" s="1762"/>
      <c r="AH1347" s="1780"/>
      <c r="AK1347" s="1780"/>
      <c r="AL1347" s="1780"/>
      <c r="AM1347" s="1762"/>
      <c r="AP1347" s="1762"/>
      <c r="AQ1347" s="1762"/>
      <c r="AR1347" s="1780"/>
      <c r="AS1347" s="1780"/>
      <c r="AT1347" s="1780"/>
      <c r="AU1347" s="1780"/>
      <c r="AV1347" s="1780"/>
      <c r="AW1347" s="1762"/>
      <c r="AZ1347" s="1762"/>
      <c r="BA1347" s="1762"/>
    </row>
    <row r="1348" spans="1:53" x14ac:dyDescent="0.25">
      <c r="A1348" s="1866">
        <v>2017199</v>
      </c>
      <c r="C1348" s="1782" t="s">
        <v>2669</v>
      </c>
      <c r="D1348" s="1762" t="s">
        <v>26</v>
      </c>
      <c r="E1348" s="1762">
        <v>0</v>
      </c>
      <c r="F1348" s="1762">
        <v>0</v>
      </c>
      <c r="G1348" s="1762">
        <v>0</v>
      </c>
      <c r="H1348" s="1762">
        <v>0</v>
      </c>
      <c r="I1348" s="1783">
        <v>1</v>
      </c>
      <c r="J1348" s="1783">
        <v>1</v>
      </c>
      <c r="L1348" s="1764">
        <v>78.36</v>
      </c>
      <c r="N1348" s="1764">
        <f t="shared" si="281"/>
        <v>31.68</v>
      </c>
      <c r="O1348" s="1764">
        <v>31.68</v>
      </c>
      <c r="P1348" s="1850">
        <f t="shared" si="282"/>
        <v>1</v>
      </c>
      <c r="Q1348" s="1764">
        <v>0</v>
      </c>
      <c r="R1348" s="1850">
        <f t="shared" si="283"/>
        <v>0</v>
      </c>
      <c r="S1348" s="1807">
        <f t="shared" si="284"/>
        <v>0</v>
      </c>
      <c r="U1348" s="1764">
        <f t="shared" si="285"/>
        <v>0</v>
      </c>
      <c r="V1348" s="1764">
        <f t="shared" si="286"/>
        <v>0</v>
      </c>
      <c r="W1348" s="1764">
        <f t="shared" si="287"/>
        <v>78.36</v>
      </c>
      <c r="X1348" s="1780">
        <v>78.36</v>
      </c>
      <c r="Y1348" s="1780">
        <v>617237</v>
      </c>
      <c r="Z1348" s="1942">
        <v>42828</v>
      </c>
      <c r="AA1348" s="1780" t="s">
        <v>104</v>
      </c>
      <c r="AB1348" s="1780"/>
      <c r="AC1348" s="1762"/>
      <c r="AE1348" s="1762"/>
      <c r="AF1348" s="1762"/>
      <c r="AG1348" s="1762"/>
      <c r="AH1348" s="1780"/>
      <c r="AK1348" s="1780"/>
      <c r="AL1348" s="1780"/>
      <c r="AM1348" s="1762"/>
      <c r="AP1348" s="1762"/>
      <c r="AQ1348" s="1762"/>
      <c r="AR1348" s="1780"/>
      <c r="AS1348" s="1780"/>
      <c r="AT1348" s="1780"/>
      <c r="AU1348" s="1780"/>
      <c r="AV1348" s="1780"/>
      <c r="AW1348" s="1762"/>
      <c r="AZ1348" s="1762"/>
      <c r="BA1348" s="1762"/>
    </row>
    <row r="1349" spans="1:53" x14ac:dyDescent="0.25">
      <c r="A1349" s="1866">
        <v>2017200</v>
      </c>
      <c r="C1349" s="1782" t="s">
        <v>2668</v>
      </c>
      <c r="D1349" s="1762" t="s">
        <v>26</v>
      </c>
      <c r="E1349" s="1762">
        <v>0</v>
      </c>
      <c r="F1349" s="1762">
        <v>0</v>
      </c>
      <c r="G1349" s="1762">
        <v>0</v>
      </c>
      <c r="H1349" s="1762">
        <v>0</v>
      </c>
      <c r="I1349" s="1783">
        <v>1</v>
      </c>
      <c r="J1349" s="1783">
        <v>1</v>
      </c>
      <c r="L1349" s="1764">
        <v>65</v>
      </c>
      <c r="N1349" s="1764">
        <f t="shared" ref="N1349:N1378" si="288">O1349+Q1349</f>
        <v>25</v>
      </c>
      <c r="O1349" s="1764">
        <v>25</v>
      </c>
      <c r="P1349" s="1850">
        <f t="shared" ref="P1349:P1378" si="289">IF(N1349&lt;=0,"",O1349/N1349)</f>
        <v>1</v>
      </c>
      <c r="Q1349" s="1764">
        <v>0</v>
      </c>
      <c r="R1349" s="1850">
        <f t="shared" ref="R1349:R1378" si="290">IF(N1349&lt;=0,"",Q1349/N1349)</f>
        <v>0</v>
      </c>
      <c r="S1349" s="1807">
        <f t="shared" ref="S1349:S1378" si="291">Q1349/$S$1</f>
        <v>0</v>
      </c>
      <c r="U1349" s="1764">
        <f t="shared" ref="U1349:U1379" si="292">((1-I1349)*O1349)+((1-J1349)*Q1349)</f>
        <v>0</v>
      </c>
      <c r="V1349" s="1764">
        <f t="shared" ref="V1349:V1379" si="293">L1349-W1349</f>
        <v>0</v>
      </c>
      <c r="W1349" s="1764">
        <f t="shared" si="287"/>
        <v>65</v>
      </c>
      <c r="X1349" s="1780">
        <v>65</v>
      </c>
      <c r="Y1349" s="1780">
        <v>617237</v>
      </c>
      <c r="Z1349" s="1942">
        <v>42828</v>
      </c>
      <c r="AA1349" s="1780" t="s">
        <v>104</v>
      </c>
      <c r="AB1349" s="1780"/>
      <c r="AC1349" s="1762"/>
      <c r="AE1349" s="1762"/>
      <c r="AF1349" s="1762"/>
      <c r="AG1349" s="1762"/>
      <c r="AH1349" s="1780"/>
      <c r="AK1349" s="1780"/>
      <c r="AL1349" s="1780"/>
      <c r="AM1349" s="1762"/>
      <c r="AP1349" s="1762"/>
      <c r="AQ1349" s="1762"/>
      <c r="AR1349" s="1780"/>
      <c r="AS1349" s="1780"/>
      <c r="AT1349" s="1780"/>
      <c r="AU1349" s="1780"/>
      <c r="AV1349" s="1780"/>
      <c r="AW1349" s="1762"/>
      <c r="AZ1349" s="1762"/>
      <c r="BA1349" s="1762"/>
    </row>
    <row r="1350" spans="1:53" x14ac:dyDescent="0.25">
      <c r="A1350" s="1866">
        <v>2017201</v>
      </c>
      <c r="C1350" s="1782">
        <v>636317</v>
      </c>
      <c r="D1350" s="1762" t="s">
        <v>26</v>
      </c>
      <c r="E1350" s="1762">
        <v>1</v>
      </c>
      <c r="F1350" s="1762">
        <v>10</v>
      </c>
      <c r="G1350" s="1762">
        <v>8</v>
      </c>
      <c r="H1350" s="1762">
        <v>3</v>
      </c>
      <c r="I1350" s="1783">
        <v>1</v>
      </c>
      <c r="J1350" s="1783">
        <v>1</v>
      </c>
      <c r="L1350" s="1764">
        <v>3418.44</v>
      </c>
      <c r="N1350" s="1764">
        <f t="shared" si="288"/>
        <v>2296.52</v>
      </c>
      <c r="O1350" s="1764">
        <v>1726.27</v>
      </c>
      <c r="P1350" s="1850">
        <f t="shared" si="289"/>
        <v>0.75168951282810514</v>
      </c>
      <c r="Q1350" s="1764">
        <v>570.25</v>
      </c>
      <c r="R1350" s="1850">
        <f t="shared" si="290"/>
        <v>0.24831048717189486</v>
      </c>
      <c r="S1350" s="1807">
        <f t="shared" si="291"/>
        <v>22.81</v>
      </c>
      <c r="U1350" s="1764">
        <f t="shared" si="292"/>
        <v>0</v>
      </c>
      <c r="V1350" s="1764">
        <f t="shared" si="293"/>
        <v>0</v>
      </c>
      <c r="W1350" s="1764">
        <f t="shared" si="287"/>
        <v>3418.44</v>
      </c>
      <c r="X1350" s="1780">
        <v>3418.44</v>
      </c>
      <c r="Y1350" s="1780">
        <v>617195</v>
      </c>
      <c r="Z1350" s="1942">
        <v>42814</v>
      </c>
      <c r="AA1350" s="1780" t="s">
        <v>104</v>
      </c>
      <c r="AB1350" s="1780"/>
      <c r="AC1350" s="1762"/>
      <c r="AE1350" s="1762"/>
      <c r="AF1350" s="1762"/>
      <c r="AG1350" s="1762"/>
      <c r="AH1350" s="1780"/>
      <c r="AK1350" s="1780"/>
      <c r="AL1350" s="1780"/>
      <c r="AM1350" s="1762"/>
      <c r="AP1350" s="1762"/>
      <c r="AQ1350" s="1762"/>
      <c r="AR1350" s="1780"/>
      <c r="AS1350" s="1780"/>
      <c r="AT1350" s="1780"/>
      <c r="AU1350" s="1780"/>
      <c r="AV1350" s="1780"/>
      <c r="AW1350" s="1762"/>
      <c r="AZ1350" s="1762"/>
      <c r="BA1350" s="1762"/>
    </row>
    <row r="1351" spans="1:53" x14ac:dyDescent="0.25">
      <c r="A1351" s="1866">
        <v>2017202</v>
      </c>
      <c r="C1351" s="1782" t="s">
        <v>2584</v>
      </c>
      <c r="D1351" s="1762" t="s">
        <v>2348</v>
      </c>
      <c r="E1351" s="1762">
        <v>1</v>
      </c>
      <c r="F1351" s="1762">
        <v>8</v>
      </c>
      <c r="G1351" s="1762">
        <v>6</v>
      </c>
      <c r="H1351" s="1762">
        <v>2</v>
      </c>
      <c r="I1351" s="1783">
        <v>1</v>
      </c>
      <c r="J1351" s="1783">
        <v>1</v>
      </c>
      <c r="L1351" s="1764">
        <v>3115.17</v>
      </c>
      <c r="N1351" s="1764">
        <f t="shared" si="288"/>
        <v>1691.08</v>
      </c>
      <c r="O1351" s="1764">
        <v>1224.77</v>
      </c>
      <c r="P1351" s="1850">
        <f t="shared" si="289"/>
        <v>0.7242531400052038</v>
      </c>
      <c r="Q1351" s="1764">
        <v>466.31</v>
      </c>
      <c r="R1351" s="1850">
        <f t="shared" si="290"/>
        <v>0.27574685999479626</v>
      </c>
      <c r="S1351" s="1807">
        <f t="shared" si="291"/>
        <v>18.6524</v>
      </c>
      <c r="U1351" s="1764">
        <f t="shared" si="292"/>
        <v>0</v>
      </c>
      <c r="V1351" s="1764">
        <f t="shared" si="293"/>
        <v>0</v>
      </c>
      <c r="W1351" s="1764">
        <f t="shared" si="287"/>
        <v>3115.17</v>
      </c>
      <c r="X1351" s="1780">
        <v>2819.17</v>
      </c>
      <c r="Y1351" s="1780">
        <v>617255</v>
      </c>
      <c r="Z1351" s="1942">
        <v>42845</v>
      </c>
      <c r="AA1351" s="1780" t="s">
        <v>104</v>
      </c>
      <c r="AB1351" s="1780"/>
      <c r="AC1351" s="1964">
        <v>296</v>
      </c>
      <c r="AD1351" s="1762">
        <v>617305</v>
      </c>
      <c r="AE1351" s="1965">
        <v>42867</v>
      </c>
      <c r="AF1351" s="1762" t="s">
        <v>104</v>
      </c>
      <c r="AG1351" s="1762"/>
      <c r="AH1351" s="1780"/>
      <c r="AK1351" s="1780"/>
      <c r="AL1351" s="1780"/>
      <c r="AM1351" s="1762"/>
      <c r="AP1351" s="1762"/>
      <c r="AQ1351" s="1762"/>
      <c r="AR1351" s="1780"/>
      <c r="AS1351" s="1780"/>
      <c r="AT1351" s="1780"/>
      <c r="AU1351" s="1780"/>
      <c r="AV1351" s="1780"/>
      <c r="AW1351" s="1762"/>
      <c r="AZ1351" s="1762"/>
      <c r="BA1351" s="1762"/>
    </row>
    <row r="1352" spans="1:53" x14ac:dyDescent="0.25">
      <c r="A1352" s="1866">
        <v>2017204</v>
      </c>
      <c r="C1352" s="1782" t="s">
        <v>2666</v>
      </c>
      <c r="D1352" s="1762" t="s">
        <v>307</v>
      </c>
      <c r="E1352" s="1762">
        <v>0</v>
      </c>
      <c r="F1352" s="1762">
        <v>7</v>
      </c>
      <c r="G1352" s="1762">
        <v>4</v>
      </c>
      <c r="H1352" s="1762">
        <v>1</v>
      </c>
      <c r="I1352" s="1783">
        <v>1</v>
      </c>
      <c r="J1352" s="1783">
        <v>1</v>
      </c>
      <c r="L1352" s="1764">
        <v>3950.84</v>
      </c>
      <c r="N1352" s="1764">
        <f t="shared" si="288"/>
        <v>2296.73</v>
      </c>
      <c r="O1352" s="1764">
        <v>1928.05</v>
      </c>
      <c r="P1352" s="1850">
        <f t="shared" si="289"/>
        <v>0.83947612475127675</v>
      </c>
      <c r="Q1352" s="1764">
        <v>368.68</v>
      </c>
      <c r="R1352" s="1850">
        <f t="shared" si="290"/>
        <v>0.16052387524872319</v>
      </c>
      <c r="S1352" s="1807">
        <f t="shared" si="291"/>
        <v>14.747199999999999</v>
      </c>
      <c r="U1352" s="1764">
        <f t="shared" si="292"/>
        <v>0</v>
      </c>
      <c r="V1352" s="1764">
        <f t="shared" si="293"/>
        <v>0</v>
      </c>
      <c r="W1352" s="1764">
        <f t="shared" si="287"/>
        <v>3950.84</v>
      </c>
      <c r="X1352" s="1780">
        <v>3950.84</v>
      </c>
      <c r="Y1352" s="1780">
        <v>617291</v>
      </c>
      <c r="Z1352" s="1942">
        <v>42856</v>
      </c>
      <c r="AA1352" s="1780" t="s">
        <v>104</v>
      </c>
      <c r="AB1352" s="1780"/>
      <c r="AC1352" s="1762"/>
      <c r="AE1352" s="1762"/>
      <c r="AF1352" s="1762"/>
      <c r="AG1352" s="1762"/>
      <c r="AH1352" s="1780"/>
      <c r="AK1352" s="1780"/>
      <c r="AL1352" s="1780"/>
      <c r="AM1352" s="1762"/>
      <c r="AP1352" s="1762"/>
      <c r="AQ1352" s="1762"/>
      <c r="AR1352" s="1780"/>
      <c r="AS1352" s="1780"/>
      <c r="AT1352" s="1780"/>
      <c r="AU1352" s="1780"/>
      <c r="AV1352" s="1780"/>
      <c r="AW1352" s="1762"/>
      <c r="AZ1352" s="1762"/>
      <c r="BA1352" s="1762"/>
    </row>
    <row r="1353" spans="1:53" x14ac:dyDescent="0.25">
      <c r="A1353" s="1866">
        <v>2017205</v>
      </c>
      <c r="C1353" s="1782">
        <v>625517</v>
      </c>
      <c r="D1353" s="1762" t="s">
        <v>26</v>
      </c>
      <c r="E1353" s="1762">
        <v>1</v>
      </c>
      <c r="F1353" s="1762">
        <v>10</v>
      </c>
      <c r="G1353" s="1762">
        <v>6</v>
      </c>
      <c r="H1353" s="1762">
        <v>3</v>
      </c>
      <c r="I1353" s="1783">
        <v>1</v>
      </c>
      <c r="J1353" s="1783">
        <v>1</v>
      </c>
      <c r="L1353" s="1764">
        <v>4900.74</v>
      </c>
      <c r="N1353" s="1764">
        <f t="shared" si="288"/>
        <v>3293.9</v>
      </c>
      <c r="O1353" s="1764">
        <v>2698.17</v>
      </c>
      <c r="P1353" s="1850">
        <f t="shared" si="289"/>
        <v>0.81914144327393057</v>
      </c>
      <c r="Q1353" s="1764">
        <v>595.73</v>
      </c>
      <c r="R1353" s="1850">
        <f t="shared" si="290"/>
        <v>0.1808585567260694</v>
      </c>
      <c r="S1353" s="1807">
        <f t="shared" si="291"/>
        <v>23.8292</v>
      </c>
      <c r="U1353" s="1764">
        <f t="shared" si="292"/>
        <v>0</v>
      </c>
      <c r="V1353" s="1764">
        <f t="shared" si="293"/>
        <v>0</v>
      </c>
      <c r="W1353" s="1764">
        <f t="shared" si="287"/>
        <v>4900.74</v>
      </c>
      <c r="X1353" s="1780">
        <v>4900.74</v>
      </c>
      <c r="Y1353" s="1780">
        <v>617196</v>
      </c>
      <c r="Z1353" s="1942">
        <v>42814</v>
      </c>
      <c r="AA1353" s="1780" t="s">
        <v>104</v>
      </c>
      <c r="AB1353" s="1780"/>
      <c r="AC1353" s="1762"/>
      <c r="AE1353" s="1762"/>
      <c r="AF1353" s="1762"/>
      <c r="AG1353" s="1762"/>
      <c r="AH1353" s="1780"/>
      <c r="AK1353" s="1780"/>
      <c r="AL1353" s="1780"/>
      <c r="AM1353" s="1762"/>
      <c r="AP1353" s="1762"/>
      <c r="AQ1353" s="1762"/>
      <c r="AR1353" s="1780"/>
      <c r="AS1353" s="1780"/>
      <c r="AT1353" s="1780"/>
      <c r="AU1353" s="1780"/>
      <c r="AV1353" s="1780"/>
      <c r="AW1353" s="1762"/>
      <c r="AZ1353" s="1762"/>
      <c r="BA1353" s="1762"/>
    </row>
    <row r="1354" spans="1:53" x14ac:dyDescent="0.25">
      <c r="A1354" s="1866">
        <v>2017206</v>
      </c>
      <c r="C1354" s="1782">
        <v>638917</v>
      </c>
      <c r="D1354" s="1762" t="s">
        <v>26</v>
      </c>
      <c r="E1354" s="1762">
        <v>1</v>
      </c>
      <c r="F1354" s="1762">
        <v>9</v>
      </c>
      <c r="G1354" s="1762">
        <v>5</v>
      </c>
      <c r="H1354" s="1762">
        <v>3</v>
      </c>
      <c r="I1354" s="1783">
        <v>1</v>
      </c>
      <c r="J1354" s="1783">
        <v>1</v>
      </c>
      <c r="L1354" s="1764">
        <v>2864.9</v>
      </c>
      <c r="N1354" s="1764">
        <f t="shared" si="288"/>
        <v>2172.12</v>
      </c>
      <c r="O1354" s="1764">
        <v>1708.28</v>
      </c>
      <c r="P1354" s="1850">
        <f t="shared" si="289"/>
        <v>0.78645747012135614</v>
      </c>
      <c r="Q1354" s="1764">
        <v>463.84</v>
      </c>
      <c r="R1354" s="1850">
        <f t="shared" si="290"/>
        <v>0.21354252987864392</v>
      </c>
      <c r="S1354" s="1807">
        <f t="shared" si="291"/>
        <v>18.553599999999999</v>
      </c>
      <c r="U1354" s="1764">
        <f t="shared" si="292"/>
        <v>0</v>
      </c>
      <c r="V1354" s="1764">
        <f t="shared" si="293"/>
        <v>0</v>
      </c>
      <c r="W1354" s="1764">
        <f t="shared" si="287"/>
        <v>2864.9</v>
      </c>
      <c r="X1354" s="1780">
        <v>2864.9</v>
      </c>
      <c r="Y1354" s="1780">
        <v>617197</v>
      </c>
      <c r="Z1354" s="1942">
        <v>42814</v>
      </c>
      <c r="AA1354" s="1780" t="s">
        <v>104</v>
      </c>
      <c r="AB1354" s="1780"/>
      <c r="AC1354" s="1762"/>
      <c r="AE1354" s="1762"/>
      <c r="AF1354" s="1762"/>
      <c r="AG1354" s="1762"/>
      <c r="AH1354" s="1780"/>
      <c r="AK1354" s="1780"/>
      <c r="AL1354" s="1780"/>
      <c r="AM1354" s="1762"/>
      <c r="AP1354" s="1762"/>
      <c r="AQ1354" s="1762"/>
      <c r="AR1354" s="1780"/>
      <c r="AS1354" s="1780"/>
      <c r="AT1354" s="1780"/>
      <c r="AU1354" s="1780"/>
      <c r="AV1354" s="1780"/>
      <c r="AW1354" s="1762"/>
      <c r="AZ1354" s="1762"/>
      <c r="BA1354" s="1762"/>
    </row>
    <row r="1355" spans="1:53" x14ac:dyDescent="0.25">
      <c r="A1355" s="1866">
        <v>2017207</v>
      </c>
      <c r="C1355" s="1782">
        <v>638117</v>
      </c>
      <c r="D1355" s="1762" t="s">
        <v>26</v>
      </c>
      <c r="E1355" s="1762">
        <v>1</v>
      </c>
      <c r="F1355" s="1762">
        <v>6</v>
      </c>
      <c r="G1355" s="1762">
        <v>3</v>
      </c>
      <c r="H1355" s="1762">
        <v>3</v>
      </c>
      <c r="I1355" s="1783">
        <v>1</v>
      </c>
      <c r="J1355" s="1783">
        <v>1</v>
      </c>
      <c r="L1355" s="1764">
        <v>1949.46</v>
      </c>
      <c r="N1355" s="1764">
        <f t="shared" si="288"/>
        <v>1260.02</v>
      </c>
      <c r="O1355" s="1764">
        <v>907.71</v>
      </c>
      <c r="P1355" s="1850">
        <f t="shared" si="289"/>
        <v>0.72039332709004622</v>
      </c>
      <c r="Q1355" s="1764">
        <v>352.31</v>
      </c>
      <c r="R1355" s="1850">
        <f t="shared" si="290"/>
        <v>0.27960667290995384</v>
      </c>
      <c r="S1355" s="1807">
        <f t="shared" si="291"/>
        <v>14.0924</v>
      </c>
      <c r="U1355" s="1764">
        <f t="shared" si="292"/>
        <v>0</v>
      </c>
      <c r="V1355" s="1764">
        <f t="shared" si="293"/>
        <v>0</v>
      </c>
      <c r="W1355" s="1764">
        <f t="shared" si="287"/>
        <v>1949.46</v>
      </c>
      <c r="X1355" s="1780">
        <v>1949.46</v>
      </c>
      <c r="Y1355" s="1780">
        <v>617198</v>
      </c>
      <c r="Z1355" s="1942">
        <v>42814</v>
      </c>
      <c r="AA1355" s="1780" t="s">
        <v>104</v>
      </c>
      <c r="AB1355" s="1780"/>
      <c r="AC1355" s="1762"/>
      <c r="AE1355" s="1762"/>
      <c r="AF1355" s="1762"/>
      <c r="AG1355" s="1762"/>
      <c r="AH1355" s="1780"/>
      <c r="AK1355" s="1780"/>
      <c r="AL1355" s="1780"/>
      <c r="AM1355" s="1762"/>
      <c r="AP1355" s="1762"/>
      <c r="AQ1355" s="1762"/>
      <c r="AR1355" s="1780"/>
      <c r="AS1355" s="1780"/>
      <c r="AT1355" s="1780"/>
      <c r="AU1355" s="1780"/>
      <c r="AV1355" s="1780"/>
      <c r="AW1355" s="1762"/>
      <c r="AZ1355" s="1762"/>
      <c r="BA1355" s="1762"/>
    </row>
    <row r="1356" spans="1:53" x14ac:dyDescent="0.25">
      <c r="A1356" s="1866">
        <v>2017208</v>
      </c>
      <c r="C1356" s="1782">
        <v>639017</v>
      </c>
      <c r="D1356" s="1762" t="s">
        <v>26</v>
      </c>
      <c r="E1356" s="1762">
        <v>1</v>
      </c>
      <c r="F1356" s="1762">
        <v>8</v>
      </c>
      <c r="G1356" s="1762">
        <v>5</v>
      </c>
      <c r="H1356" s="1762">
        <v>3</v>
      </c>
      <c r="I1356" s="1783">
        <v>1</v>
      </c>
      <c r="J1356" s="1783">
        <v>1</v>
      </c>
      <c r="L1356" s="1764">
        <v>2628.88</v>
      </c>
      <c r="N1356" s="1764">
        <f t="shared" si="288"/>
        <v>1616.1100000000001</v>
      </c>
      <c r="O1356" s="1764">
        <v>1188.96</v>
      </c>
      <c r="P1356" s="1850">
        <f t="shared" si="289"/>
        <v>0.73569249617909671</v>
      </c>
      <c r="Q1356" s="1764">
        <v>427.15</v>
      </c>
      <c r="R1356" s="1850">
        <f t="shared" si="290"/>
        <v>0.26430750382090323</v>
      </c>
      <c r="S1356" s="1807">
        <f t="shared" si="291"/>
        <v>17.085999999999999</v>
      </c>
      <c r="U1356" s="1764">
        <f t="shared" si="292"/>
        <v>0</v>
      </c>
      <c r="V1356" s="1764">
        <f t="shared" si="293"/>
        <v>0</v>
      </c>
      <c r="W1356" s="1764">
        <f t="shared" si="287"/>
        <v>2628.88</v>
      </c>
      <c r="X1356" s="1780">
        <v>2628.88</v>
      </c>
      <c r="Y1356" s="1780">
        <v>617199</v>
      </c>
      <c r="Z1356" s="1942">
        <v>42814</v>
      </c>
      <c r="AA1356" s="1780" t="s">
        <v>104</v>
      </c>
      <c r="AB1356" s="1780"/>
      <c r="AC1356" s="1762"/>
      <c r="AE1356" s="1762"/>
      <c r="AF1356" s="1762"/>
      <c r="AG1356" s="1762"/>
      <c r="AH1356" s="1780"/>
      <c r="AK1356" s="1780"/>
      <c r="AL1356" s="1780"/>
      <c r="AM1356" s="1762"/>
      <c r="AP1356" s="1762"/>
      <c r="AQ1356" s="1762"/>
      <c r="AR1356" s="1780"/>
      <c r="AS1356" s="1780"/>
      <c r="AT1356" s="1780"/>
      <c r="AU1356" s="1780"/>
      <c r="AV1356" s="1780"/>
      <c r="AW1356" s="1762"/>
      <c r="AZ1356" s="1762"/>
      <c r="BA1356" s="1762"/>
    </row>
    <row r="1357" spans="1:53" x14ac:dyDescent="0.25">
      <c r="A1357" s="1866">
        <v>2017209</v>
      </c>
      <c r="C1357" s="1782" t="s">
        <v>2721</v>
      </c>
      <c r="D1357" s="1762" t="s">
        <v>26</v>
      </c>
      <c r="E1357" s="1762">
        <v>0</v>
      </c>
      <c r="F1357" s="1762">
        <v>0</v>
      </c>
      <c r="G1357" s="1762">
        <v>0</v>
      </c>
      <c r="H1357" s="1762">
        <v>2</v>
      </c>
      <c r="I1357" s="1783">
        <v>1</v>
      </c>
      <c r="J1357" s="1783">
        <v>1</v>
      </c>
      <c r="L1357" s="1764">
        <v>624</v>
      </c>
      <c r="N1357" s="1764">
        <f t="shared" si="288"/>
        <v>275</v>
      </c>
      <c r="O1357" s="1764">
        <v>200</v>
      </c>
      <c r="P1357" s="1850">
        <f t="shared" si="289"/>
        <v>0.72727272727272729</v>
      </c>
      <c r="Q1357" s="1764">
        <v>75</v>
      </c>
      <c r="R1357" s="1850">
        <f t="shared" si="290"/>
        <v>0.27272727272727271</v>
      </c>
      <c r="S1357" s="1807">
        <f t="shared" si="291"/>
        <v>3</v>
      </c>
      <c r="U1357" s="1764">
        <f t="shared" si="292"/>
        <v>0</v>
      </c>
      <c r="V1357" s="1764">
        <f t="shared" si="293"/>
        <v>0</v>
      </c>
      <c r="W1357" s="1764">
        <f t="shared" si="287"/>
        <v>624</v>
      </c>
      <c r="X1357" s="1780">
        <v>624</v>
      </c>
      <c r="Y1357" s="1780">
        <v>617200</v>
      </c>
      <c r="Z1357" s="1942">
        <v>42814</v>
      </c>
      <c r="AA1357" s="1780" t="s">
        <v>104</v>
      </c>
      <c r="AB1357" s="1780"/>
      <c r="AC1357" s="1762"/>
      <c r="AE1357" s="1762"/>
      <c r="AF1357" s="1762"/>
      <c r="AG1357" s="1762"/>
      <c r="AH1357" s="1780"/>
      <c r="AK1357" s="1780"/>
      <c r="AL1357" s="1780"/>
      <c r="AM1357" s="1762"/>
      <c r="AP1357" s="1762"/>
      <c r="AQ1357" s="1762"/>
      <c r="AR1357" s="1780"/>
      <c r="AS1357" s="1780"/>
      <c r="AT1357" s="1780"/>
      <c r="AU1357" s="1780"/>
      <c r="AV1357" s="1780"/>
      <c r="AW1357" s="1762"/>
      <c r="AZ1357" s="1762"/>
      <c r="BA1357" s="1762"/>
    </row>
    <row r="1358" spans="1:53" x14ac:dyDescent="0.25">
      <c r="A1358" s="1866">
        <v>2017210</v>
      </c>
      <c r="C1358" s="1782" t="s">
        <v>2670</v>
      </c>
      <c r="D1358" s="1762" t="s">
        <v>26</v>
      </c>
      <c r="E1358" s="1762">
        <v>0</v>
      </c>
      <c r="F1358" s="1762">
        <v>0</v>
      </c>
      <c r="G1358" s="1762">
        <v>0</v>
      </c>
      <c r="H1358" s="1762">
        <v>0</v>
      </c>
      <c r="I1358" s="1783">
        <v>1</v>
      </c>
      <c r="J1358" s="1783">
        <v>1</v>
      </c>
      <c r="L1358" s="1764">
        <v>357.24</v>
      </c>
      <c r="N1358" s="1764">
        <f t="shared" si="288"/>
        <v>193.62</v>
      </c>
      <c r="O1358" s="1764">
        <v>193.62</v>
      </c>
      <c r="P1358" s="1850">
        <f t="shared" si="289"/>
        <v>1</v>
      </c>
      <c r="Q1358" s="1764">
        <v>0</v>
      </c>
      <c r="R1358" s="1850">
        <f t="shared" si="290"/>
        <v>0</v>
      </c>
      <c r="S1358" s="1807">
        <f t="shared" si="291"/>
        <v>0</v>
      </c>
      <c r="U1358" s="1764">
        <f t="shared" si="292"/>
        <v>0</v>
      </c>
      <c r="V1358" s="1764">
        <f t="shared" si="293"/>
        <v>0</v>
      </c>
      <c r="W1358" s="1764">
        <f t="shared" si="287"/>
        <v>357.24</v>
      </c>
      <c r="X1358" s="1780">
        <v>357.24</v>
      </c>
      <c r="Y1358" s="1780">
        <v>617237</v>
      </c>
      <c r="Z1358" s="1942">
        <v>42828</v>
      </c>
      <c r="AA1358" s="1780" t="s">
        <v>104</v>
      </c>
      <c r="AB1358" s="1780"/>
      <c r="AC1358" s="1762"/>
      <c r="AE1358" s="1762"/>
      <c r="AF1358" s="1762"/>
      <c r="AG1358" s="1762"/>
      <c r="AH1358" s="1780"/>
      <c r="AK1358" s="1780"/>
      <c r="AL1358" s="1780"/>
      <c r="AM1358" s="1762"/>
      <c r="AP1358" s="1762"/>
      <c r="AQ1358" s="1762"/>
      <c r="AR1358" s="1780"/>
      <c r="AS1358" s="1780"/>
      <c r="AT1358" s="1780"/>
      <c r="AU1358" s="1780"/>
      <c r="AV1358" s="1780"/>
      <c r="AW1358" s="1762"/>
      <c r="AZ1358" s="1762"/>
      <c r="BA1358" s="1762"/>
    </row>
    <row r="1359" spans="1:53" x14ac:dyDescent="0.25">
      <c r="A1359" s="1866">
        <v>2017211</v>
      </c>
      <c r="C1359" s="1782" t="s">
        <v>2671</v>
      </c>
      <c r="D1359" s="1762" t="s">
        <v>26</v>
      </c>
      <c r="E1359" s="1762">
        <v>1</v>
      </c>
      <c r="F1359" s="1762">
        <v>2</v>
      </c>
      <c r="G1359" s="1762">
        <v>1</v>
      </c>
      <c r="H1359" s="1762">
        <v>1</v>
      </c>
      <c r="I1359" s="1783">
        <v>1</v>
      </c>
      <c r="J1359" s="1783">
        <v>1</v>
      </c>
      <c r="L1359" s="1764">
        <v>747.27</v>
      </c>
      <c r="N1359" s="1764">
        <f t="shared" si="288"/>
        <v>472.65</v>
      </c>
      <c r="O1359" s="1764">
        <v>325.83999999999997</v>
      </c>
      <c r="P1359" s="1850">
        <f t="shared" si="289"/>
        <v>0.68938961176346136</v>
      </c>
      <c r="Q1359" s="1764">
        <v>146.81</v>
      </c>
      <c r="R1359" s="1850">
        <f t="shared" si="290"/>
        <v>0.31061038823653869</v>
      </c>
      <c r="S1359" s="1807">
        <f t="shared" si="291"/>
        <v>5.8723999999999998</v>
      </c>
      <c r="U1359" s="1764">
        <f t="shared" si="292"/>
        <v>0</v>
      </c>
      <c r="V1359" s="1764">
        <f t="shared" si="293"/>
        <v>0</v>
      </c>
      <c r="W1359" s="1764">
        <f t="shared" si="287"/>
        <v>747.27</v>
      </c>
      <c r="X1359" s="1780">
        <v>747.27</v>
      </c>
      <c r="Y1359" s="1780">
        <v>617201</v>
      </c>
      <c r="Z1359" s="1942">
        <v>42814</v>
      </c>
      <c r="AA1359" s="1780" t="s">
        <v>104</v>
      </c>
      <c r="AB1359" s="1780"/>
      <c r="AC1359" s="1762"/>
      <c r="AE1359" s="1762"/>
      <c r="AF1359" s="1762"/>
      <c r="AG1359" s="1762"/>
      <c r="AH1359" s="1780"/>
      <c r="AK1359" s="1780"/>
      <c r="AL1359" s="1780"/>
      <c r="AM1359" s="1762"/>
      <c r="AP1359" s="1762"/>
      <c r="AQ1359" s="1762"/>
      <c r="AR1359" s="1780"/>
      <c r="AS1359" s="1780"/>
      <c r="AT1359" s="1780"/>
      <c r="AU1359" s="1780"/>
      <c r="AV1359" s="1780"/>
      <c r="AW1359" s="1762"/>
      <c r="AZ1359" s="1762"/>
      <c r="BA1359" s="1762"/>
    </row>
    <row r="1360" spans="1:53" x14ac:dyDescent="0.25">
      <c r="A1360" s="1866" t="s">
        <v>2677</v>
      </c>
      <c r="C1360" s="1782">
        <v>606617</v>
      </c>
      <c r="D1360" s="1762" t="s">
        <v>26</v>
      </c>
      <c r="E1360" s="1762">
        <v>1</v>
      </c>
      <c r="F1360" s="1762">
        <v>10</v>
      </c>
      <c r="G1360" s="1762">
        <v>7</v>
      </c>
      <c r="H1360" s="1762">
        <v>2</v>
      </c>
      <c r="I1360" s="1783">
        <v>1</v>
      </c>
      <c r="J1360" s="1783">
        <v>1</v>
      </c>
      <c r="L1360" s="1764">
        <v>6462.86</v>
      </c>
      <c r="N1360" s="1764">
        <f t="shared" si="288"/>
        <v>3949.65</v>
      </c>
      <c r="O1360" s="1764">
        <v>3162.75</v>
      </c>
      <c r="P1360" s="1850">
        <f t="shared" si="289"/>
        <v>0.80076715658349473</v>
      </c>
      <c r="Q1360" s="1764">
        <v>786.9</v>
      </c>
      <c r="R1360" s="1850">
        <f t="shared" si="290"/>
        <v>0.19923284341650524</v>
      </c>
      <c r="S1360" s="1807">
        <f t="shared" si="291"/>
        <v>31.475999999999999</v>
      </c>
      <c r="U1360" s="1764">
        <f t="shared" si="292"/>
        <v>0</v>
      </c>
      <c r="V1360" s="1764">
        <f t="shared" si="293"/>
        <v>0</v>
      </c>
      <c r="W1360" s="1764">
        <f t="shared" si="287"/>
        <v>6462.86</v>
      </c>
      <c r="X1360" s="1780">
        <v>6462.86</v>
      </c>
      <c r="Y1360" s="1780">
        <v>617202</v>
      </c>
      <c r="Z1360" s="1942">
        <v>42814</v>
      </c>
      <c r="AA1360" s="1780" t="s">
        <v>104</v>
      </c>
      <c r="AB1360" s="1780"/>
      <c r="AC1360" s="1762"/>
      <c r="AE1360" s="1762"/>
      <c r="AF1360" s="1762"/>
      <c r="AG1360" s="1762"/>
      <c r="AH1360" s="1780"/>
      <c r="AK1360" s="1780"/>
      <c r="AL1360" s="1780"/>
      <c r="AM1360" s="1762"/>
      <c r="AP1360" s="1762"/>
      <c r="AQ1360" s="1762"/>
      <c r="AR1360" s="1780"/>
      <c r="AS1360" s="1780"/>
      <c r="AT1360" s="1780"/>
      <c r="AU1360" s="1780"/>
      <c r="AV1360" s="1780"/>
      <c r="AW1360" s="1762"/>
      <c r="AZ1360" s="1762"/>
      <c r="BA1360" s="1762"/>
    </row>
    <row r="1361" spans="1:53" x14ac:dyDescent="0.25">
      <c r="A1361" s="1866">
        <v>2017213</v>
      </c>
      <c r="C1361" s="1782">
        <v>639117</v>
      </c>
      <c r="D1361" s="1762" t="s">
        <v>26</v>
      </c>
      <c r="E1361" s="1762">
        <v>1</v>
      </c>
      <c r="F1361" s="1762">
        <v>8</v>
      </c>
      <c r="G1361" s="1762">
        <v>5</v>
      </c>
      <c r="H1361" s="1762">
        <v>3</v>
      </c>
      <c r="I1361" s="1783">
        <v>1</v>
      </c>
      <c r="J1361" s="1783">
        <v>1</v>
      </c>
      <c r="L1361" s="1764">
        <v>2628.88</v>
      </c>
      <c r="N1361" s="1764">
        <f t="shared" si="288"/>
        <v>1616.1100000000001</v>
      </c>
      <c r="O1361" s="1764">
        <v>1188.96</v>
      </c>
      <c r="P1361" s="1850">
        <f t="shared" si="289"/>
        <v>0.73569249617909671</v>
      </c>
      <c r="Q1361" s="1764">
        <v>427.15</v>
      </c>
      <c r="R1361" s="1850">
        <f t="shared" si="290"/>
        <v>0.26430750382090323</v>
      </c>
      <c r="S1361" s="1807">
        <f t="shared" si="291"/>
        <v>17.085999999999999</v>
      </c>
      <c r="U1361" s="1764">
        <f t="shared" si="292"/>
        <v>0</v>
      </c>
      <c r="V1361" s="1764">
        <f t="shared" si="293"/>
        <v>0</v>
      </c>
      <c r="W1361" s="1764">
        <f t="shared" si="287"/>
        <v>2628.88</v>
      </c>
      <c r="X1361" s="1780">
        <v>2628.88</v>
      </c>
      <c r="Y1361" s="1780">
        <v>617203</v>
      </c>
      <c r="Z1361" s="1942">
        <v>42814</v>
      </c>
      <c r="AA1361" s="1780" t="s">
        <v>104</v>
      </c>
      <c r="AB1361" s="1780"/>
      <c r="AC1361" s="1762"/>
      <c r="AE1361" s="1762"/>
      <c r="AF1361" s="1762"/>
      <c r="AG1361" s="1762"/>
      <c r="AH1361" s="1780"/>
      <c r="AK1361" s="1780"/>
      <c r="AL1361" s="1780"/>
      <c r="AM1361" s="1762"/>
      <c r="AP1361" s="1762"/>
      <c r="AQ1361" s="1762"/>
      <c r="AR1361" s="1780"/>
      <c r="AS1361" s="1780"/>
      <c r="AT1361" s="1780"/>
      <c r="AU1361" s="1780"/>
      <c r="AV1361" s="1780"/>
      <c r="AW1361" s="1762"/>
      <c r="AZ1361" s="1762"/>
      <c r="BA1361" s="1762"/>
    </row>
    <row r="1362" spans="1:53" x14ac:dyDescent="0.25">
      <c r="A1362" s="1866">
        <v>2017214</v>
      </c>
      <c r="C1362" s="1782" t="s">
        <v>2204</v>
      </c>
      <c r="D1362" s="1762" t="s">
        <v>471</v>
      </c>
      <c r="E1362" s="1762">
        <v>2</v>
      </c>
      <c r="F1362" s="1762">
        <v>26</v>
      </c>
      <c r="G1362" s="1762">
        <v>14</v>
      </c>
      <c r="H1362" s="1762">
        <v>6</v>
      </c>
      <c r="I1362" s="1783">
        <v>1</v>
      </c>
      <c r="J1362" s="1783">
        <v>1</v>
      </c>
      <c r="L1362" s="1764">
        <v>8224.66</v>
      </c>
      <c r="N1362" s="1764">
        <f t="shared" si="288"/>
        <v>5626.92</v>
      </c>
      <c r="O1362" s="1764">
        <v>4250.16</v>
      </c>
      <c r="P1362" s="1850">
        <f t="shared" si="289"/>
        <v>0.75532618199654511</v>
      </c>
      <c r="Q1362" s="1764">
        <v>1376.76</v>
      </c>
      <c r="R1362" s="1850">
        <f t="shared" si="290"/>
        <v>0.24467381800345481</v>
      </c>
      <c r="S1362" s="1807">
        <f t="shared" si="291"/>
        <v>55.070399999999999</v>
      </c>
      <c r="U1362" s="1764">
        <f t="shared" si="292"/>
        <v>0</v>
      </c>
      <c r="V1362" s="1764">
        <f t="shared" si="293"/>
        <v>0</v>
      </c>
      <c r="W1362" s="1764">
        <f t="shared" si="287"/>
        <v>8224.66</v>
      </c>
      <c r="X1362" s="1780">
        <v>8224.66</v>
      </c>
      <c r="Y1362" s="1780">
        <v>617256</v>
      </c>
      <c r="Z1362" s="1942">
        <v>42845</v>
      </c>
      <c r="AA1362" s="1780" t="s">
        <v>104</v>
      </c>
      <c r="AB1362" s="1780"/>
      <c r="AC1362" s="1762"/>
      <c r="AE1362" s="1762"/>
      <c r="AF1362" s="1762"/>
      <c r="AG1362" s="1762"/>
      <c r="AH1362" s="1780"/>
      <c r="AK1362" s="1780"/>
      <c r="AL1362" s="1780"/>
      <c r="AM1362" s="1762"/>
      <c r="AP1362" s="1762"/>
      <c r="AQ1362" s="1762"/>
      <c r="AR1362" s="1780"/>
      <c r="AS1362" s="1780"/>
      <c r="AT1362" s="1780"/>
      <c r="AU1362" s="1780"/>
      <c r="AV1362" s="1780"/>
      <c r="AW1362" s="1762"/>
      <c r="AZ1362" s="1762"/>
      <c r="BA1362" s="1762"/>
    </row>
    <row r="1363" spans="1:53" x14ac:dyDescent="0.25">
      <c r="A1363" s="1866" t="s">
        <v>2687</v>
      </c>
      <c r="C1363" s="1782" t="s">
        <v>2788</v>
      </c>
      <c r="D1363" s="1762" t="s">
        <v>26</v>
      </c>
      <c r="E1363" s="1762">
        <v>10</v>
      </c>
      <c r="F1363" s="1762">
        <v>100</v>
      </c>
      <c r="G1363" s="1762">
        <v>50</v>
      </c>
      <c r="H1363" s="1762">
        <v>40</v>
      </c>
      <c r="I1363" s="1783">
        <v>1</v>
      </c>
      <c r="J1363" s="1783">
        <v>1</v>
      </c>
      <c r="L1363" s="1764">
        <v>76798.899999999994</v>
      </c>
      <c r="N1363" s="1764">
        <f t="shared" si="288"/>
        <v>49419.3</v>
      </c>
      <c r="O1363" s="1764">
        <v>38851.599999999999</v>
      </c>
      <c r="P1363" s="1850">
        <f t="shared" si="289"/>
        <v>0.78616249117247705</v>
      </c>
      <c r="Q1363" s="1764">
        <v>10567.7</v>
      </c>
      <c r="R1363" s="1850">
        <f t="shared" si="290"/>
        <v>0.21383750882752287</v>
      </c>
      <c r="S1363" s="1807">
        <f t="shared" si="291"/>
        <v>422.70800000000003</v>
      </c>
      <c r="U1363" s="1764">
        <f t="shared" si="292"/>
        <v>0</v>
      </c>
      <c r="V1363" s="1764">
        <f t="shared" si="293"/>
        <v>0</v>
      </c>
      <c r="W1363" s="1764">
        <f t="shared" si="287"/>
        <v>76798.899999999994</v>
      </c>
      <c r="X1363" s="1780">
        <v>76798.899999999994</v>
      </c>
      <c r="Y1363" s="1780">
        <v>617225</v>
      </c>
      <c r="Z1363" s="1942">
        <v>42828</v>
      </c>
      <c r="AA1363" s="1780" t="s">
        <v>104</v>
      </c>
      <c r="AB1363" s="1780"/>
      <c r="AC1363" s="1762"/>
      <c r="AE1363" s="1762"/>
      <c r="AF1363" s="1762"/>
      <c r="AG1363" s="1762"/>
      <c r="AH1363" s="1780"/>
      <c r="AK1363" s="1780"/>
      <c r="AL1363" s="1780"/>
      <c r="AM1363" s="1762"/>
      <c r="AP1363" s="1762"/>
      <c r="AQ1363" s="1762"/>
      <c r="AR1363" s="1780"/>
      <c r="AS1363" s="1780"/>
      <c r="AT1363" s="1780"/>
      <c r="AU1363" s="1780"/>
      <c r="AV1363" s="1780"/>
      <c r="AW1363" s="1762"/>
      <c r="AZ1363" s="1762"/>
      <c r="BA1363" s="1762"/>
    </row>
    <row r="1364" spans="1:53" x14ac:dyDescent="0.25">
      <c r="A1364" s="1866">
        <v>2017216</v>
      </c>
      <c r="C1364" s="1782" t="s">
        <v>2688</v>
      </c>
      <c r="D1364" s="1762" t="s">
        <v>317</v>
      </c>
      <c r="E1364" s="1762">
        <v>1</v>
      </c>
      <c r="F1364" s="1762">
        <v>2</v>
      </c>
      <c r="G1364" s="1762">
        <v>1</v>
      </c>
      <c r="H1364" s="1762">
        <v>1</v>
      </c>
      <c r="I1364" s="1783">
        <v>1</v>
      </c>
      <c r="J1364" s="1783">
        <v>1</v>
      </c>
      <c r="L1364" s="1764">
        <v>821.12</v>
      </c>
      <c r="N1364" s="1764">
        <f t="shared" si="288"/>
        <v>539.57999999999993</v>
      </c>
      <c r="O1364" s="1764">
        <v>393.09</v>
      </c>
      <c r="P1364" s="1850">
        <f t="shared" si="289"/>
        <v>0.72851106416101419</v>
      </c>
      <c r="Q1364" s="1764">
        <v>146.49</v>
      </c>
      <c r="R1364" s="1850">
        <f t="shared" si="290"/>
        <v>0.27148893583898592</v>
      </c>
      <c r="S1364" s="1807">
        <f t="shared" si="291"/>
        <v>5.8596000000000004</v>
      </c>
      <c r="U1364" s="1764">
        <f t="shared" si="292"/>
        <v>0</v>
      </c>
      <c r="V1364" s="1764">
        <f t="shared" si="293"/>
        <v>0</v>
      </c>
      <c r="W1364" s="1764">
        <f t="shared" si="287"/>
        <v>821.12</v>
      </c>
      <c r="X1364" s="1780">
        <v>821.12</v>
      </c>
      <c r="Y1364" s="1780">
        <v>617260</v>
      </c>
      <c r="Z1364" s="1942">
        <v>42845</v>
      </c>
      <c r="AA1364" s="1780" t="s">
        <v>104</v>
      </c>
      <c r="AB1364" s="1780"/>
      <c r="AC1364" s="1762"/>
      <c r="AE1364" s="1762"/>
      <c r="AF1364" s="1762"/>
      <c r="AG1364" s="1762"/>
      <c r="AH1364" s="1780"/>
      <c r="AK1364" s="1780"/>
      <c r="AL1364" s="1780"/>
      <c r="AM1364" s="1762"/>
      <c r="AP1364" s="1762"/>
      <c r="AQ1364" s="1762"/>
      <c r="AR1364" s="1780"/>
      <c r="AS1364" s="1780"/>
      <c r="AT1364" s="1780"/>
      <c r="AU1364" s="1780"/>
      <c r="AV1364" s="1780"/>
      <c r="AW1364" s="1762"/>
      <c r="AZ1364" s="1762"/>
      <c r="BA1364" s="1762"/>
    </row>
    <row r="1365" spans="1:53" x14ac:dyDescent="0.25">
      <c r="A1365" s="1866">
        <v>2017217</v>
      </c>
      <c r="C1365" s="1782" t="s">
        <v>1876</v>
      </c>
      <c r="D1365" s="1762" t="s">
        <v>352</v>
      </c>
      <c r="E1365" s="1762">
        <v>0</v>
      </c>
      <c r="F1365" s="1762">
        <v>1</v>
      </c>
      <c r="G1365" s="1762">
        <v>2</v>
      </c>
      <c r="H1365" s="1762">
        <v>0</v>
      </c>
      <c r="I1365" s="1783">
        <v>1</v>
      </c>
      <c r="J1365" s="1783">
        <v>1</v>
      </c>
      <c r="L1365" s="1764">
        <v>509.91</v>
      </c>
      <c r="N1365" s="1764">
        <f t="shared" si="288"/>
        <v>348.89</v>
      </c>
      <c r="O1365" s="1764">
        <v>241.12</v>
      </c>
      <c r="P1365" s="1850">
        <f t="shared" si="289"/>
        <v>0.69110607928000234</v>
      </c>
      <c r="Q1365" s="1764">
        <v>107.77</v>
      </c>
      <c r="R1365" s="1850">
        <f t="shared" si="290"/>
        <v>0.30889392071999772</v>
      </c>
      <c r="S1365" s="1807">
        <f t="shared" si="291"/>
        <v>4.3107999999999995</v>
      </c>
      <c r="U1365" s="1764">
        <f t="shared" si="292"/>
        <v>0</v>
      </c>
      <c r="V1365" s="1764">
        <f t="shared" si="293"/>
        <v>0</v>
      </c>
      <c r="W1365" s="1764">
        <f t="shared" si="287"/>
        <v>509.91</v>
      </c>
      <c r="X1365" s="1780">
        <v>509.91</v>
      </c>
      <c r="Y1365" s="1780">
        <v>617261</v>
      </c>
      <c r="Z1365" s="1942">
        <v>42845</v>
      </c>
      <c r="AA1365" s="1780" t="s">
        <v>104</v>
      </c>
      <c r="AB1365" s="1780"/>
      <c r="AC1365" s="1762"/>
      <c r="AE1365" s="1762"/>
      <c r="AF1365" s="1762"/>
      <c r="AG1365" s="1762"/>
      <c r="AH1365" s="1780"/>
      <c r="AK1365" s="1780"/>
      <c r="AL1365" s="1780"/>
      <c r="AM1365" s="1762"/>
      <c r="AP1365" s="1762"/>
      <c r="AQ1365" s="1762"/>
      <c r="AR1365" s="1780"/>
      <c r="AS1365" s="1780"/>
      <c r="AT1365" s="1780"/>
      <c r="AU1365" s="1780"/>
      <c r="AV1365" s="1780"/>
      <c r="AW1365" s="1762"/>
      <c r="AZ1365" s="1762"/>
      <c r="BA1365" s="1762"/>
    </row>
    <row r="1366" spans="1:53" x14ac:dyDescent="0.25">
      <c r="A1366" s="1866">
        <v>2017218</v>
      </c>
      <c r="C1366" s="1782" t="s">
        <v>2689</v>
      </c>
      <c r="D1366" s="1762" t="s">
        <v>892</v>
      </c>
      <c r="E1366" s="1762">
        <v>0</v>
      </c>
      <c r="F1366" s="1762">
        <v>1</v>
      </c>
      <c r="G1366" s="1762">
        <v>1</v>
      </c>
      <c r="H1366" s="1762">
        <v>0</v>
      </c>
      <c r="I1366" s="1783">
        <v>1</v>
      </c>
      <c r="J1366" s="1783">
        <v>1</v>
      </c>
      <c r="L1366" s="1764">
        <v>384.28</v>
      </c>
      <c r="N1366" s="1764">
        <f t="shared" si="288"/>
        <v>251.53300000000002</v>
      </c>
      <c r="O1366" s="1764">
        <v>200.71</v>
      </c>
      <c r="P1366" s="1850">
        <f t="shared" si="289"/>
        <v>0.79794698906306527</v>
      </c>
      <c r="Q1366" s="1764">
        <v>50.823</v>
      </c>
      <c r="R1366" s="1850">
        <f t="shared" si="290"/>
        <v>0.2020530109369347</v>
      </c>
      <c r="S1366" s="1807">
        <f t="shared" si="291"/>
        <v>2.0329199999999998</v>
      </c>
      <c r="U1366" s="1764">
        <f t="shared" si="292"/>
        <v>0</v>
      </c>
      <c r="V1366" s="1764">
        <f t="shared" si="293"/>
        <v>0</v>
      </c>
      <c r="W1366" s="1764">
        <f t="shared" si="287"/>
        <v>384.28</v>
      </c>
      <c r="X1366" s="1780">
        <v>384.28</v>
      </c>
      <c r="Y1366" s="1780">
        <v>617279</v>
      </c>
      <c r="Z1366" s="1942">
        <v>42845</v>
      </c>
      <c r="AA1366" s="1780" t="s">
        <v>104</v>
      </c>
      <c r="AB1366" s="1780"/>
      <c r="AC1366" s="1762"/>
      <c r="AE1366" s="1762"/>
      <c r="AF1366" s="1762"/>
      <c r="AG1366" s="1762"/>
      <c r="AH1366" s="1780"/>
      <c r="AK1366" s="1780"/>
      <c r="AL1366" s="1780"/>
      <c r="AM1366" s="1762"/>
      <c r="AP1366" s="1762"/>
      <c r="AQ1366" s="1762"/>
      <c r="AR1366" s="1780"/>
      <c r="AS1366" s="1780"/>
      <c r="AT1366" s="1780"/>
      <c r="AU1366" s="1780"/>
      <c r="AV1366" s="1780"/>
      <c r="AW1366" s="1762"/>
      <c r="AZ1366" s="1762"/>
      <c r="BA1366" s="1762"/>
    </row>
    <row r="1367" spans="1:53" x14ac:dyDescent="0.25">
      <c r="A1367" s="1866">
        <v>2017219</v>
      </c>
      <c r="C1367" s="1782" t="s">
        <v>3411</v>
      </c>
      <c r="D1367" s="1762" t="s">
        <v>2800</v>
      </c>
      <c r="E1367" s="1762">
        <v>0</v>
      </c>
      <c r="F1367" s="1762">
        <v>0</v>
      </c>
      <c r="G1367" s="1762">
        <v>0</v>
      </c>
      <c r="H1367" s="1762">
        <v>0</v>
      </c>
      <c r="I1367" s="1783">
        <v>1</v>
      </c>
      <c r="J1367" s="1783">
        <v>1</v>
      </c>
      <c r="L1367" s="1764">
        <v>88</v>
      </c>
      <c r="N1367" s="1764">
        <f t="shared" si="288"/>
        <v>34.67</v>
      </c>
      <c r="O1367" s="1764">
        <v>34.67</v>
      </c>
      <c r="P1367" s="1850">
        <f t="shared" si="289"/>
        <v>1</v>
      </c>
      <c r="Q1367" s="1764">
        <v>0</v>
      </c>
      <c r="R1367" s="1850">
        <f t="shared" si="290"/>
        <v>0</v>
      </c>
      <c r="S1367" s="1807">
        <f t="shared" si="291"/>
        <v>0</v>
      </c>
      <c r="U1367" s="1764">
        <f t="shared" si="292"/>
        <v>0</v>
      </c>
      <c r="V1367" s="1764">
        <f t="shared" si="293"/>
        <v>0</v>
      </c>
      <c r="W1367" s="1764">
        <f t="shared" si="287"/>
        <v>88</v>
      </c>
      <c r="X1367" s="1780">
        <v>88</v>
      </c>
      <c r="Y1367" s="1780">
        <v>617496</v>
      </c>
      <c r="Z1367" s="1942">
        <v>42930</v>
      </c>
      <c r="AA1367" s="1780" t="s">
        <v>104</v>
      </c>
      <c r="AB1367" s="1780"/>
      <c r="AC1367" s="1762"/>
      <c r="AE1367" s="1762"/>
      <c r="AF1367" s="1762"/>
      <c r="AG1367" s="1762"/>
      <c r="AH1367" s="1780"/>
      <c r="AK1367" s="1780"/>
      <c r="AL1367" s="1780"/>
      <c r="AM1367" s="1762"/>
      <c r="AP1367" s="1762"/>
      <c r="AQ1367" s="1762"/>
      <c r="AR1367" s="1780"/>
      <c r="AS1367" s="1780"/>
      <c r="AT1367" s="1780"/>
      <c r="AU1367" s="1780"/>
      <c r="AV1367" s="1780"/>
      <c r="AW1367" s="1762"/>
      <c r="AZ1367" s="1762"/>
      <c r="BA1367" s="1762"/>
    </row>
    <row r="1368" spans="1:53" x14ac:dyDescent="0.25">
      <c r="A1368" s="1866">
        <v>2017220</v>
      </c>
      <c r="C1368" s="1782" t="s">
        <v>2696</v>
      </c>
      <c r="D1368" s="1762" t="s">
        <v>26</v>
      </c>
      <c r="E1368" s="1762">
        <v>0</v>
      </c>
      <c r="F1368" s="1762">
        <v>0</v>
      </c>
      <c r="G1368" s="1762">
        <v>0</v>
      </c>
      <c r="H1368" s="1762">
        <v>0</v>
      </c>
      <c r="I1368" s="1783">
        <v>1</v>
      </c>
      <c r="J1368" s="1783">
        <v>1</v>
      </c>
      <c r="L1368" s="1764">
        <v>219.9</v>
      </c>
      <c r="N1368" s="1764">
        <f t="shared" si="288"/>
        <v>29.49</v>
      </c>
      <c r="O1368" s="1764">
        <v>29.49</v>
      </c>
      <c r="P1368" s="1850">
        <f t="shared" si="289"/>
        <v>1</v>
      </c>
      <c r="Q1368" s="1764">
        <v>0</v>
      </c>
      <c r="R1368" s="1850">
        <f t="shared" si="290"/>
        <v>0</v>
      </c>
      <c r="S1368" s="1807">
        <f t="shared" si="291"/>
        <v>0</v>
      </c>
      <c r="U1368" s="1764">
        <f t="shared" si="292"/>
        <v>0</v>
      </c>
      <c r="V1368" s="1764">
        <f t="shared" si="293"/>
        <v>0</v>
      </c>
      <c r="W1368" s="1764">
        <f t="shared" si="287"/>
        <v>219.9</v>
      </c>
      <c r="X1368" s="1780">
        <v>219.9</v>
      </c>
      <c r="Y1368" s="1780">
        <v>617237</v>
      </c>
      <c r="Z1368" s="1942">
        <v>42828</v>
      </c>
      <c r="AA1368" s="1780" t="s">
        <v>104</v>
      </c>
      <c r="AB1368" s="1780"/>
      <c r="AC1368" s="1762"/>
      <c r="AE1368" s="1762"/>
      <c r="AF1368" s="1762"/>
      <c r="AG1368" s="1762"/>
      <c r="AH1368" s="1780"/>
      <c r="AK1368" s="1780"/>
      <c r="AL1368" s="1780"/>
      <c r="AM1368" s="1762"/>
      <c r="AP1368" s="1762"/>
      <c r="AQ1368" s="1762"/>
      <c r="AR1368" s="1780"/>
      <c r="AS1368" s="1780"/>
      <c r="AT1368" s="1780"/>
      <c r="AU1368" s="1780"/>
      <c r="AV1368" s="1780"/>
      <c r="AW1368" s="1762"/>
      <c r="AZ1368" s="1762"/>
      <c r="BA1368" s="1762"/>
    </row>
    <row r="1369" spans="1:53" x14ac:dyDescent="0.25">
      <c r="A1369" s="1866">
        <v>2017221</v>
      </c>
      <c r="C1369" s="1782" t="s">
        <v>2706</v>
      </c>
      <c r="D1369" s="1762" t="s">
        <v>26</v>
      </c>
      <c r="E1369" s="1762">
        <v>0</v>
      </c>
      <c r="F1369" s="1762">
        <v>0</v>
      </c>
      <c r="G1369" s="1762">
        <v>0</v>
      </c>
      <c r="H1369" s="1762">
        <v>0</v>
      </c>
      <c r="I1369" s="1783">
        <v>1</v>
      </c>
      <c r="J1369" s="1783">
        <v>1</v>
      </c>
      <c r="L1369" s="1764">
        <v>132.6</v>
      </c>
      <c r="N1369" s="1764">
        <f t="shared" si="288"/>
        <v>73.8</v>
      </c>
      <c r="O1369" s="1764">
        <v>73.8</v>
      </c>
      <c r="P1369" s="1850">
        <f t="shared" si="289"/>
        <v>1</v>
      </c>
      <c r="Q1369" s="1764">
        <v>0</v>
      </c>
      <c r="R1369" s="1850">
        <f t="shared" si="290"/>
        <v>0</v>
      </c>
      <c r="S1369" s="1807">
        <f t="shared" si="291"/>
        <v>0</v>
      </c>
      <c r="U1369" s="1764">
        <f t="shared" si="292"/>
        <v>0</v>
      </c>
      <c r="V1369" s="1764">
        <f t="shared" si="293"/>
        <v>0</v>
      </c>
      <c r="W1369" s="1764">
        <f t="shared" si="287"/>
        <v>132.6</v>
      </c>
      <c r="X1369" s="1780">
        <v>132.6</v>
      </c>
      <c r="Y1369" s="1780">
        <v>617237</v>
      </c>
      <c r="Z1369" s="1942">
        <v>42828</v>
      </c>
      <c r="AA1369" s="1780" t="s">
        <v>104</v>
      </c>
      <c r="AB1369" s="1780"/>
      <c r="AC1369" s="1762"/>
      <c r="AE1369" s="1762"/>
      <c r="AF1369" s="1762"/>
      <c r="AG1369" s="1762"/>
      <c r="AH1369" s="1780"/>
      <c r="AK1369" s="1780"/>
      <c r="AL1369" s="1780"/>
      <c r="AM1369" s="1762"/>
      <c r="AP1369" s="1762"/>
      <c r="AQ1369" s="1762"/>
      <c r="AR1369" s="1780"/>
      <c r="AS1369" s="1780"/>
      <c r="AT1369" s="1780"/>
      <c r="AU1369" s="1780"/>
      <c r="AV1369" s="1780"/>
      <c r="AW1369" s="1762"/>
      <c r="AZ1369" s="1762"/>
      <c r="BA1369" s="1762"/>
    </row>
    <row r="1370" spans="1:53" x14ac:dyDescent="0.25">
      <c r="A1370" s="1866">
        <v>2017222</v>
      </c>
      <c r="C1370" s="1782" t="s">
        <v>2707</v>
      </c>
      <c r="D1370" s="1762" t="s">
        <v>26</v>
      </c>
      <c r="E1370" s="1762">
        <v>0</v>
      </c>
      <c r="F1370" s="1762">
        <v>0</v>
      </c>
      <c r="G1370" s="1762">
        <v>0</v>
      </c>
      <c r="H1370" s="1762">
        <v>0</v>
      </c>
      <c r="I1370" s="1783">
        <v>1</v>
      </c>
      <c r="J1370" s="1783">
        <v>1</v>
      </c>
      <c r="L1370" s="1764">
        <v>93.5</v>
      </c>
      <c r="N1370" s="1764">
        <f t="shared" si="288"/>
        <v>0</v>
      </c>
      <c r="O1370" s="1764">
        <v>0</v>
      </c>
      <c r="P1370" s="1850" t="str">
        <f t="shared" si="289"/>
        <v/>
      </c>
      <c r="Q1370" s="1764">
        <v>0</v>
      </c>
      <c r="R1370" s="1850" t="str">
        <f t="shared" si="290"/>
        <v/>
      </c>
      <c r="S1370" s="1807">
        <f t="shared" si="291"/>
        <v>0</v>
      </c>
      <c r="U1370" s="1764">
        <f t="shared" si="292"/>
        <v>0</v>
      </c>
      <c r="V1370" s="1764">
        <f t="shared" si="293"/>
        <v>0</v>
      </c>
      <c r="W1370" s="1764">
        <f t="shared" si="287"/>
        <v>93.5</v>
      </c>
      <c r="X1370" s="1780">
        <v>93.5</v>
      </c>
      <c r="Y1370" s="1780">
        <v>617237</v>
      </c>
      <c r="Z1370" s="1942">
        <v>42828</v>
      </c>
      <c r="AA1370" s="1780" t="s">
        <v>104</v>
      </c>
      <c r="AB1370" s="1780"/>
      <c r="AC1370" s="1762"/>
      <c r="AE1370" s="1762"/>
      <c r="AF1370" s="1762"/>
      <c r="AG1370" s="1762"/>
      <c r="AH1370" s="1780"/>
      <c r="AK1370" s="1780"/>
      <c r="AL1370" s="1780"/>
      <c r="AM1370" s="1762"/>
      <c r="AP1370" s="1762"/>
      <c r="AQ1370" s="1762"/>
      <c r="AR1370" s="1780"/>
      <c r="AS1370" s="1780"/>
      <c r="AT1370" s="1780"/>
      <c r="AU1370" s="1780"/>
      <c r="AV1370" s="1780"/>
      <c r="AW1370" s="1762"/>
      <c r="AZ1370" s="1762"/>
      <c r="BA1370" s="1762"/>
    </row>
    <row r="1371" spans="1:53" x14ac:dyDescent="0.25">
      <c r="A1371" s="1866">
        <v>2017223</v>
      </c>
      <c r="C1371" s="1782">
        <v>625617</v>
      </c>
      <c r="D1371" s="1762" t="s">
        <v>26</v>
      </c>
      <c r="E1371" s="1762">
        <v>1</v>
      </c>
      <c r="F1371" s="1762">
        <v>10</v>
      </c>
      <c r="G1371" s="1762">
        <v>6</v>
      </c>
      <c r="H1371" s="1762">
        <v>3</v>
      </c>
      <c r="I1371" s="1783">
        <v>1</v>
      </c>
      <c r="J1371" s="1783">
        <v>1</v>
      </c>
      <c r="L1371" s="1764">
        <v>4900.74</v>
      </c>
      <c r="N1371" s="1764">
        <f>O1371+Q1371</f>
        <v>3293.9</v>
      </c>
      <c r="O1371" s="1764">
        <v>2698.17</v>
      </c>
      <c r="P1371" s="1850">
        <f>IF(N1371&lt;=0,"",O1371/N1371)</f>
        <v>0.81914144327393057</v>
      </c>
      <c r="Q1371" s="1764">
        <v>595.73</v>
      </c>
      <c r="R1371" s="1850">
        <f>IF(N1371&lt;=0,"",Q1371/N1371)</f>
        <v>0.1808585567260694</v>
      </c>
      <c r="S1371" s="1807">
        <f>Q1371/$S$1</f>
        <v>23.8292</v>
      </c>
      <c r="U1371" s="1764">
        <f t="shared" si="292"/>
        <v>0</v>
      </c>
      <c r="V1371" s="1764">
        <f t="shared" si="293"/>
        <v>0</v>
      </c>
      <c r="W1371" s="1764">
        <f t="shared" si="287"/>
        <v>4900.74</v>
      </c>
      <c r="X1371" s="1780">
        <v>4900.74</v>
      </c>
      <c r="Y1371" s="1780">
        <v>617204</v>
      </c>
      <c r="Z1371" s="1942">
        <v>42814</v>
      </c>
      <c r="AA1371" s="1780" t="s">
        <v>104</v>
      </c>
      <c r="AB1371" s="1780"/>
      <c r="AC1371" s="1762"/>
      <c r="AE1371" s="1762"/>
      <c r="AF1371" s="1762"/>
      <c r="AG1371" s="1762"/>
      <c r="AH1371" s="1780"/>
      <c r="AK1371" s="1780"/>
      <c r="AL1371" s="1780"/>
      <c r="AM1371" s="1762"/>
      <c r="AP1371" s="1762"/>
      <c r="AQ1371" s="1762"/>
      <c r="AR1371" s="1780"/>
      <c r="AS1371" s="1780"/>
      <c r="AT1371" s="1780"/>
      <c r="AU1371" s="1780"/>
      <c r="AV1371" s="1780"/>
      <c r="AW1371" s="1762"/>
      <c r="AZ1371" s="1762"/>
      <c r="BA1371" s="1762"/>
    </row>
    <row r="1372" spans="1:53" x14ac:dyDescent="0.25">
      <c r="A1372" s="1866">
        <v>2017224</v>
      </c>
      <c r="C1372" s="1782">
        <v>639217</v>
      </c>
      <c r="D1372" s="1762" t="s">
        <v>26</v>
      </c>
      <c r="E1372" s="1762">
        <v>1</v>
      </c>
      <c r="F1372" s="1762">
        <v>8</v>
      </c>
      <c r="G1372" s="1762">
        <v>5</v>
      </c>
      <c r="H1372" s="1762">
        <v>3</v>
      </c>
      <c r="I1372" s="1783">
        <v>1</v>
      </c>
      <c r="J1372" s="1783">
        <v>1</v>
      </c>
      <c r="L1372" s="1764">
        <v>2628.88</v>
      </c>
      <c r="N1372" s="1764">
        <f t="shared" si="288"/>
        <v>1773.0700000000002</v>
      </c>
      <c r="O1372" s="1764">
        <v>1345.92</v>
      </c>
      <c r="P1372" s="1850">
        <f t="shared" si="289"/>
        <v>0.7590901656448984</v>
      </c>
      <c r="Q1372" s="1764">
        <v>427.15</v>
      </c>
      <c r="R1372" s="1850">
        <f t="shared" si="290"/>
        <v>0.24090983435510158</v>
      </c>
      <c r="S1372" s="1807">
        <f t="shared" si="291"/>
        <v>17.085999999999999</v>
      </c>
      <c r="U1372" s="1764">
        <f t="shared" si="292"/>
        <v>0</v>
      </c>
      <c r="V1372" s="1764">
        <f t="shared" si="293"/>
        <v>0</v>
      </c>
      <c r="W1372" s="1764">
        <f t="shared" si="287"/>
        <v>2628.88</v>
      </c>
      <c r="X1372" s="1780">
        <v>2628.88</v>
      </c>
      <c r="Y1372" s="1780">
        <v>617226</v>
      </c>
      <c r="Z1372" s="1942">
        <v>42828</v>
      </c>
      <c r="AA1372" s="1780" t="s">
        <v>104</v>
      </c>
      <c r="AB1372" s="1780"/>
      <c r="AC1372" s="1762"/>
      <c r="AE1372" s="1762"/>
      <c r="AF1372" s="1762"/>
      <c r="AG1372" s="1762"/>
      <c r="AH1372" s="1780"/>
      <c r="AK1372" s="1780"/>
      <c r="AL1372" s="1780"/>
      <c r="AM1372" s="1762"/>
      <c r="AP1372" s="1762"/>
      <c r="AQ1372" s="1762"/>
      <c r="AR1372" s="1780"/>
      <c r="AS1372" s="1780"/>
      <c r="AT1372" s="1780"/>
      <c r="AU1372" s="1780"/>
      <c r="AV1372" s="1780"/>
      <c r="AW1372" s="1762"/>
      <c r="AZ1372" s="1762"/>
      <c r="BA1372" s="1762"/>
    </row>
    <row r="1373" spans="1:53" x14ac:dyDescent="0.25">
      <c r="A1373" s="1866">
        <v>2017225</v>
      </c>
      <c r="C1373" s="1782" t="s">
        <v>2711</v>
      </c>
      <c r="D1373" s="1762" t="s">
        <v>26</v>
      </c>
      <c r="E1373" s="1762">
        <v>1</v>
      </c>
      <c r="F1373" s="1762">
        <v>2</v>
      </c>
      <c r="G1373" s="1762">
        <v>1</v>
      </c>
      <c r="H1373" s="1762">
        <v>1</v>
      </c>
      <c r="I1373" s="1783">
        <v>1</v>
      </c>
      <c r="J1373" s="1783">
        <v>1</v>
      </c>
      <c r="L1373" s="1764">
        <v>733.55</v>
      </c>
      <c r="N1373" s="1764">
        <f t="shared" si="288"/>
        <v>427.59000000000003</v>
      </c>
      <c r="O1373" s="1764">
        <v>308.37</v>
      </c>
      <c r="P1373" s="1850">
        <f t="shared" si="289"/>
        <v>0.72118150564793371</v>
      </c>
      <c r="Q1373" s="1764">
        <v>119.22</v>
      </c>
      <c r="R1373" s="1850">
        <f t="shared" si="290"/>
        <v>0.27881849435206618</v>
      </c>
      <c r="S1373" s="1807">
        <f t="shared" si="291"/>
        <v>4.7687999999999997</v>
      </c>
      <c r="U1373" s="1764">
        <f t="shared" si="292"/>
        <v>0</v>
      </c>
      <c r="V1373" s="1764">
        <f t="shared" si="293"/>
        <v>0</v>
      </c>
      <c r="W1373" s="1764">
        <f t="shared" si="287"/>
        <v>733.55</v>
      </c>
      <c r="X1373" s="1780">
        <v>733.55</v>
      </c>
      <c r="Y1373" s="1780">
        <v>617205</v>
      </c>
      <c r="Z1373" s="1942">
        <v>42814</v>
      </c>
      <c r="AA1373" s="1780" t="s">
        <v>104</v>
      </c>
      <c r="AB1373" s="1780"/>
      <c r="AC1373" s="1762"/>
      <c r="AE1373" s="1762"/>
      <c r="AF1373" s="1762"/>
      <c r="AG1373" s="1762"/>
      <c r="AH1373" s="1780"/>
      <c r="AK1373" s="1780"/>
      <c r="AL1373" s="1780"/>
      <c r="AM1373" s="1762"/>
      <c r="AP1373" s="1762"/>
      <c r="AQ1373" s="1762"/>
      <c r="AR1373" s="1780"/>
      <c r="AS1373" s="1780"/>
      <c r="AT1373" s="1780"/>
      <c r="AU1373" s="1780"/>
      <c r="AV1373" s="1780"/>
      <c r="AW1373" s="1762"/>
      <c r="AZ1373" s="1762"/>
      <c r="BA1373" s="1762"/>
    </row>
    <row r="1374" spans="1:53" x14ac:dyDescent="0.25">
      <c r="A1374" s="1866">
        <v>2017226</v>
      </c>
      <c r="C1374" s="1782">
        <v>639417</v>
      </c>
      <c r="D1374" s="1762" t="s">
        <v>26</v>
      </c>
      <c r="E1374" s="1762">
        <v>1</v>
      </c>
      <c r="F1374" s="1762">
        <v>8</v>
      </c>
      <c r="G1374" s="1762">
        <v>5</v>
      </c>
      <c r="H1374" s="1762">
        <v>3</v>
      </c>
      <c r="I1374" s="1783">
        <v>1</v>
      </c>
      <c r="J1374" s="1783">
        <v>1</v>
      </c>
      <c r="L1374" s="1764">
        <v>3455.9</v>
      </c>
      <c r="N1374" s="1764">
        <f t="shared" si="288"/>
        <v>2323.5500000000002</v>
      </c>
      <c r="O1374" s="1764">
        <v>1835.8</v>
      </c>
      <c r="P1374" s="1850">
        <f t="shared" si="289"/>
        <v>0.79008413849497527</v>
      </c>
      <c r="Q1374" s="1764">
        <v>487.75</v>
      </c>
      <c r="R1374" s="1850">
        <f t="shared" si="290"/>
        <v>0.20991586150502461</v>
      </c>
      <c r="S1374" s="1807">
        <f t="shared" si="291"/>
        <v>19.510000000000002</v>
      </c>
      <c r="U1374" s="1764">
        <f t="shared" si="292"/>
        <v>0</v>
      </c>
      <c r="V1374" s="1764">
        <f t="shared" si="293"/>
        <v>0</v>
      </c>
      <c r="W1374" s="1764">
        <f t="shared" si="287"/>
        <v>3455.9</v>
      </c>
      <c r="X1374" s="1780">
        <v>3455.9</v>
      </c>
      <c r="Y1374" s="1780">
        <v>617227</v>
      </c>
      <c r="Z1374" s="1942">
        <v>42828</v>
      </c>
      <c r="AA1374" s="1780" t="s">
        <v>104</v>
      </c>
      <c r="AB1374" s="1780"/>
      <c r="AC1374" s="1762"/>
      <c r="AE1374" s="1762"/>
      <c r="AF1374" s="1762"/>
      <c r="AG1374" s="1762"/>
      <c r="AH1374" s="1780"/>
      <c r="AK1374" s="1780"/>
      <c r="AL1374" s="1780"/>
      <c r="AM1374" s="1762"/>
      <c r="AP1374" s="1762"/>
      <c r="AQ1374" s="1762"/>
      <c r="AR1374" s="1780"/>
      <c r="AS1374" s="1780"/>
      <c r="AT1374" s="1780"/>
      <c r="AU1374" s="1780"/>
      <c r="AV1374" s="1780"/>
      <c r="AW1374" s="1762"/>
      <c r="AZ1374" s="1762"/>
      <c r="BA1374" s="1762"/>
    </row>
    <row r="1375" spans="1:53" x14ac:dyDescent="0.25">
      <c r="A1375" s="1866">
        <v>2017227</v>
      </c>
      <c r="C1375" s="1782">
        <v>648917</v>
      </c>
      <c r="D1375" s="1762" t="s">
        <v>26</v>
      </c>
      <c r="E1375" s="1762">
        <v>1</v>
      </c>
      <c r="F1375" s="1762">
        <v>14</v>
      </c>
      <c r="G1375" s="1762">
        <v>5</v>
      </c>
      <c r="H1375" s="1762">
        <v>3</v>
      </c>
      <c r="I1375" s="1783">
        <v>1</v>
      </c>
      <c r="J1375" s="1783">
        <v>1</v>
      </c>
      <c r="L1375" s="1764">
        <v>4113.66</v>
      </c>
      <c r="N1375" s="1764">
        <f t="shared" si="288"/>
        <v>2769.3</v>
      </c>
      <c r="O1375" s="1764">
        <v>2243.31</v>
      </c>
      <c r="P1375" s="1850">
        <f t="shared" si="289"/>
        <v>0.81006391506878983</v>
      </c>
      <c r="Q1375" s="1764">
        <v>525.99</v>
      </c>
      <c r="R1375" s="1850">
        <f t="shared" si="290"/>
        <v>0.18993608493121003</v>
      </c>
      <c r="S1375" s="1807">
        <f t="shared" si="291"/>
        <v>21.0396</v>
      </c>
      <c r="U1375" s="1764">
        <f t="shared" si="292"/>
        <v>0</v>
      </c>
      <c r="V1375" s="1764">
        <f t="shared" si="293"/>
        <v>0</v>
      </c>
      <c r="W1375" s="1764">
        <f t="shared" si="287"/>
        <v>4113.66</v>
      </c>
      <c r="X1375" s="1780">
        <v>4113.66</v>
      </c>
      <c r="Y1375" s="1780">
        <v>617228</v>
      </c>
      <c r="Z1375" s="1942">
        <v>42828</v>
      </c>
      <c r="AA1375" s="1780" t="s">
        <v>104</v>
      </c>
      <c r="AB1375" s="1780"/>
      <c r="AC1375" s="1762"/>
      <c r="AE1375" s="1762"/>
      <c r="AF1375" s="1762"/>
      <c r="AG1375" s="1762"/>
      <c r="AH1375" s="1780"/>
      <c r="AK1375" s="1780"/>
      <c r="AL1375" s="1780"/>
      <c r="AM1375" s="1762"/>
      <c r="AP1375" s="1762"/>
      <c r="AQ1375" s="1762"/>
      <c r="AR1375" s="1780"/>
      <c r="AS1375" s="1780"/>
      <c r="AT1375" s="1780"/>
      <c r="AU1375" s="1780"/>
      <c r="AV1375" s="1780"/>
      <c r="AW1375" s="1762"/>
      <c r="AZ1375" s="1762"/>
      <c r="BA1375" s="1762"/>
    </row>
    <row r="1376" spans="1:53" x14ac:dyDescent="0.25">
      <c r="A1376" s="1866">
        <v>2017228</v>
      </c>
      <c r="C1376" s="1782">
        <v>649717</v>
      </c>
      <c r="D1376" s="1762" t="s">
        <v>26</v>
      </c>
      <c r="E1376" s="1762">
        <v>1</v>
      </c>
      <c r="F1376" s="1762">
        <v>8</v>
      </c>
      <c r="G1376" s="1762">
        <v>5</v>
      </c>
      <c r="H1376" s="1762">
        <v>4</v>
      </c>
      <c r="I1376" s="1783">
        <v>1</v>
      </c>
      <c r="J1376" s="1783">
        <v>1</v>
      </c>
      <c r="L1376" s="1764">
        <v>4519.3500000000004</v>
      </c>
      <c r="N1376" s="1764">
        <f t="shared" si="288"/>
        <v>3048.1099999999997</v>
      </c>
      <c r="O1376" s="1764">
        <v>2476.81</v>
      </c>
      <c r="P1376" s="1850">
        <f t="shared" si="289"/>
        <v>0.81257238091801154</v>
      </c>
      <c r="Q1376" s="1764">
        <v>571.29999999999995</v>
      </c>
      <c r="R1376" s="1850">
        <f t="shared" si="290"/>
        <v>0.18742761908198852</v>
      </c>
      <c r="S1376" s="1807">
        <f t="shared" si="291"/>
        <v>22.851999999999997</v>
      </c>
      <c r="U1376" s="1764">
        <f t="shared" si="292"/>
        <v>0</v>
      </c>
      <c r="V1376" s="1764">
        <f t="shared" si="293"/>
        <v>0</v>
      </c>
      <c r="W1376" s="1764">
        <f t="shared" si="287"/>
        <v>4519.3500000000004</v>
      </c>
      <c r="X1376" s="1780">
        <v>4519.3500000000004</v>
      </c>
      <c r="Y1376" s="1780">
        <v>617229</v>
      </c>
      <c r="Z1376" s="1942">
        <v>42828</v>
      </c>
      <c r="AA1376" s="1780" t="s">
        <v>104</v>
      </c>
      <c r="AB1376" s="1780"/>
      <c r="AC1376" s="1762"/>
      <c r="AE1376" s="1762"/>
      <c r="AF1376" s="1762"/>
      <c r="AG1376" s="1762"/>
      <c r="AH1376" s="1780"/>
      <c r="AK1376" s="1780"/>
      <c r="AL1376" s="1780"/>
      <c r="AM1376" s="1762"/>
      <c r="AP1376" s="1762"/>
      <c r="AQ1376" s="1762"/>
      <c r="AR1376" s="1780"/>
      <c r="AS1376" s="1780"/>
      <c r="AT1376" s="1780"/>
      <c r="AU1376" s="1780"/>
      <c r="AV1376" s="1780"/>
      <c r="AW1376" s="1762"/>
      <c r="AZ1376" s="1762"/>
      <c r="BA1376" s="1762"/>
    </row>
    <row r="1377" spans="1:53" x14ac:dyDescent="0.25">
      <c r="A1377" s="1866">
        <v>2017229</v>
      </c>
      <c r="C1377" s="1782">
        <v>639317</v>
      </c>
      <c r="D1377" s="1762" t="s">
        <v>26</v>
      </c>
      <c r="E1377" s="1762">
        <v>1</v>
      </c>
      <c r="F1377" s="1762">
        <v>9</v>
      </c>
      <c r="G1377" s="1762">
        <v>6</v>
      </c>
      <c r="H1377" s="1762">
        <v>3</v>
      </c>
      <c r="I1377" s="1783">
        <v>1</v>
      </c>
      <c r="J1377" s="1783">
        <v>1</v>
      </c>
      <c r="L1377" s="1764">
        <v>2419.81</v>
      </c>
      <c r="N1377" s="1764">
        <f t="shared" si="288"/>
        <v>1632.9499999999998</v>
      </c>
      <c r="O1377" s="1764">
        <v>1191.3</v>
      </c>
      <c r="P1377" s="1850">
        <f t="shared" si="289"/>
        <v>0.72953856517345916</v>
      </c>
      <c r="Q1377" s="1764">
        <v>441.65</v>
      </c>
      <c r="R1377" s="1850">
        <f t="shared" si="290"/>
        <v>0.27046143482654095</v>
      </c>
      <c r="S1377" s="1807">
        <f t="shared" si="291"/>
        <v>17.666</v>
      </c>
      <c r="U1377" s="1764">
        <f t="shared" si="292"/>
        <v>0</v>
      </c>
      <c r="V1377" s="1764">
        <f t="shared" si="293"/>
        <v>0</v>
      </c>
      <c r="W1377" s="1764">
        <f t="shared" si="287"/>
        <v>2419.81</v>
      </c>
      <c r="X1377" s="1780">
        <v>2419.81</v>
      </c>
      <c r="Y1377" s="1780">
        <v>617230</v>
      </c>
      <c r="Z1377" s="1942">
        <v>42828</v>
      </c>
      <c r="AA1377" s="1780" t="s">
        <v>104</v>
      </c>
      <c r="AB1377" s="1780"/>
      <c r="AC1377" s="1762"/>
      <c r="AE1377" s="1762"/>
      <c r="AF1377" s="1762"/>
      <c r="AG1377" s="1762"/>
      <c r="AH1377" s="1780"/>
      <c r="AK1377" s="1780"/>
      <c r="AL1377" s="1780"/>
      <c r="AM1377" s="1762"/>
      <c r="AP1377" s="1762"/>
      <c r="AQ1377" s="1762"/>
      <c r="AR1377" s="1780"/>
      <c r="AS1377" s="1780"/>
      <c r="AT1377" s="1780"/>
      <c r="AU1377" s="1780"/>
      <c r="AV1377" s="1780"/>
      <c r="AW1377" s="1762"/>
      <c r="AZ1377" s="1762"/>
      <c r="BA1377" s="1762"/>
    </row>
    <row r="1378" spans="1:53" x14ac:dyDescent="0.25">
      <c r="A1378" s="1866">
        <v>2017230</v>
      </c>
      <c r="C1378" s="1782">
        <v>635817</v>
      </c>
      <c r="D1378" s="1762" t="s">
        <v>26</v>
      </c>
      <c r="E1378" s="1762">
        <v>1</v>
      </c>
      <c r="F1378" s="1762">
        <v>8</v>
      </c>
      <c r="G1378" s="1762">
        <v>5</v>
      </c>
      <c r="H1378" s="1762">
        <v>3</v>
      </c>
      <c r="I1378" s="1783">
        <v>1</v>
      </c>
      <c r="J1378" s="1783">
        <v>1</v>
      </c>
      <c r="L1378" s="1764">
        <v>2581.85</v>
      </c>
      <c r="N1378" s="1764">
        <f t="shared" si="288"/>
        <v>1792.92</v>
      </c>
      <c r="O1378" s="1764">
        <v>1365.77</v>
      </c>
      <c r="P1378" s="1850">
        <f t="shared" si="289"/>
        <v>0.76175735671418687</v>
      </c>
      <c r="Q1378" s="1764">
        <v>427.15</v>
      </c>
      <c r="R1378" s="1850">
        <f t="shared" si="290"/>
        <v>0.23824264328581307</v>
      </c>
      <c r="S1378" s="1807">
        <f t="shared" si="291"/>
        <v>17.085999999999999</v>
      </c>
      <c r="U1378" s="1764">
        <f t="shared" si="292"/>
        <v>0</v>
      </c>
      <c r="V1378" s="1764">
        <f t="shared" si="293"/>
        <v>0</v>
      </c>
      <c r="W1378" s="1764">
        <f t="shared" si="287"/>
        <v>2581.85</v>
      </c>
      <c r="X1378" s="1780">
        <v>2581.85</v>
      </c>
      <c r="Y1378" s="1780">
        <v>617231</v>
      </c>
      <c r="Z1378" s="1942">
        <v>42828</v>
      </c>
      <c r="AA1378" s="1780" t="s">
        <v>104</v>
      </c>
      <c r="AB1378" s="1780"/>
      <c r="AC1378" s="1762"/>
      <c r="AE1378" s="1762"/>
      <c r="AF1378" s="1762"/>
      <c r="AG1378" s="1762"/>
      <c r="AH1378" s="1780"/>
      <c r="AK1378" s="1780"/>
      <c r="AL1378" s="1780"/>
      <c r="AM1378" s="1762"/>
      <c r="AP1378" s="1762"/>
      <c r="AQ1378" s="1762"/>
      <c r="AR1378" s="1780"/>
      <c r="AS1378" s="1780"/>
      <c r="AT1378" s="1780"/>
      <c r="AU1378" s="1780"/>
      <c r="AV1378" s="1780"/>
      <c r="AW1378" s="1762"/>
      <c r="AZ1378" s="1762"/>
      <c r="BA1378" s="1762"/>
    </row>
    <row r="1379" spans="1:53" x14ac:dyDescent="0.25">
      <c r="A1379" s="1866">
        <v>2017231</v>
      </c>
      <c r="C1379" s="1782" t="s">
        <v>2712</v>
      </c>
      <c r="D1379" s="1762" t="s">
        <v>26</v>
      </c>
      <c r="E1379" s="1762">
        <v>0</v>
      </c>
      <c r="F1379" s="1762">
        <v>0</v>
      </c>
      <c r="G1379" s="1762">
        <v>0</v>
      </c>
      <c r="H1379" s="1762">
        <v>0</v>
      </c>
      <c r="I1379" s="1783">
        <v>1</v>
      </c>
      <c r="J1379" s="1783">
        <v>1</v>
      </c>
      <c r="L1379" s="1764">
        <v>382.5</v>
      </c>
      <c r="N1379" s="1764">
        <f>O1379+Q1379</f>
        <v>255</v>
      </c>
      <c r="O1379" s="1764">
        <v>180</v>
      </c>
      <c r="P1379" s="1850">
        <f>IF(N1379&lt;=0,"",O1379/N1379)</f>
        <v>0.70588235294117652</v>
      </c>
      <c r="Q1379" s="1764">
        <v>75</v>
      </c>
      <c r="R1379" s="1850">
        <f>IF(N1379&lt;=0,"",Q1379/N1379)</f>
        <v>0.29411764705882354</v>
      </c>
      <c r="S1379" s="1807">
        <f>Q1379/$S$1</f>
        <v>3</v>
      </c>
      <c r="U1379" s="1764">
        <f t="shared" si="292"/>
        <v>0</v>
      </c>
      <c r="V1379" s="1764">
        <f t="shared" si="293"/>
        <v>0</v>
      </c>
      <c r="W1379" s="1764">
        <f t="shared" si="287"/>
        <v>382.5</v>
      </c>
      <c r="X1379" s="1780">
        <v>382.5</v>
      </c>
      <c r="Y1379" s="1780">
        <v>617232</v>
      </c>
      <c r="Z1379" s="1942">
        <v>42828</v>
      </c>
      <c r="AA1379" s="1780" t="s">
        <v>104</v>
      </c>
      <c r="AB1379" s="1780"/>
      <c r="AC1379" s="1762"/>
      <c r="AE1379" s="1762"/>
      <c r="AF1379" s="1762"/>
      <c r="AG1379" s="1762"/>
      <c r="AH1379" s="1780"/>
      <c r="AK1379" s="1780"/>
      <c r="AL1379" s="1780"/>
      <c r="AM1379" s="1762"/>
      <c r="AP1379" s="1762"/>
      <c r="AQ1379" s="1762"/>
      <c r="AR1379" s="1780"/>
      <c r="AS1379" s="1780"/>
      <c r="AT1379" s="1780"/>
      <c r="AU1379" s="1780"/>
      <c r="AV1379" s="1780"/>
      <c r="AW1379" s="1762"/>
      <c r="AZ1379" s="1762"/>
      <c r="BA1379" s="1762"/>
    </row>
    <row r="1380" spans="1:53" x14ac:dyDescent="0.25">
      <c r="A1380" s="1866">
        <v>2017232</v>
      </c>
      <c r="C1380" s="1782" t="s">
        <v>2713</v>
      </c>
      <c r="D1380" s="1762" t="s">
        <v>26</v>
      </c>
      <c r="E1380" s="1762">
        <v>0</v>
      </c>
      <c r="F1380" s="1762">
        <v>0</v>
      </c>
      <c r="G1380" s="1762">
        <v>0</v>
      </c>
      <c r="H1380" s="1762">
        <v>0</v>
      </c>
      <c r="I1380" s="1783">
        <v>1</v>
      </c>
      <c r="J1380" s="1783">
        <v>1</v>
      </c>
      <c r="L1380" s="1764">
        <v>225</v>
      </c>
      <c r="N1380" s="1764">
        <f t="shared" ref="N1380:N1409" si="294">O1380+Q1380</f>
        <v>150</v>
      </c>
      <c r="O1380" s="1764">
        <v>125</v>
      </c>
      <c r="P1380" s="1850">
        <f t="shared" ref="P1380:P1410" si="295">IF(N1380&lt;=0,"",O1380/N1380)</f>
        <v>0.83333333333333337</v>
      </c>
      <c r="Q1380" s="1764">
        <v>25</v>
      </c>
      <c r="R1380" s="1850">
        <f t="shared" ref="R1380:R1410" si="296">IF(N1380&lt;=0,"",Q1380/N1380)</f>
        <v>0.16666666666666666</v>
      </c>
      <c r="S1380" s="1807">
        <f t="shared" ref="S1380:S1410" si="297">Q1380/$S$1</f>
        <v>1</v>
      </c>
      <c r="U1380" s="1764">
        <f t="shared" ref="U1380:U1410" si="298">((1-I1380)*O1380)+((1-J1380)*Q1380)</f>
        <v>0</v>
      </c>
      <c r="V1380" s="1764">
        <f t="shared" ref="V1380:V1410" si="299">L1380-W1380</f>
        <v>0</v>
      </c>
      <c r="W1380" s="1764">
        <f t="shared" si="287"/>
        <v>225</v>
      </c>
      <c r="X1380" s="1780">
        <v>225</v>
      </c>
      <c r="Y1380" s="1780">
        <v>617233</v>
      </c>
      <c r="Z1380" s="1942">
        <v>42828</v>
      </c>
      <c r="AA1380" s="1780" t="s">
        <v>104</v>
      </c>
      <c r="AB1380" s="1780"/>
      <c r="AC1380" s="1762"/>
      <c r="AE1380" s="1762"/>
      <c r="AF1380" s="1762"/>
      <c r="AG1380" s="1762"/>
      <c r="AH1380" s="1780"/>
      <c r="AK1380" s="1780"/>
      <c r="AL1380" s="1780"/>
      <c r="AM1380" s="1762"/>
      <c r="AP1380" s="1762"/>
      <c r="AQ1380" s="1762"/>
      <c r="AR1380" s="1780"/>
      <c r="AS1380" s="1780"/>
      <c r="AT1380" s="1780"/>
      <c r="AU1380" s="1780"/>
      <c r="AV1380" s="1780"/>
      <c r="AW1380" s="1762"/>
      <c r="AZ1380" s="1762"/>
      <c r="BA1380" s="1762"/>
    </row>
    <row r="1381" spans="1:53" x14ac:dyDescent="0.25">
      <c r="A1381" s="1866">
        <v>2017233</v>
      </c>
      <c r="C1381" s="1782" t="s">
        <v>2714</v>
      </c>
      <c r="D1381" s="1762" t="s">
        <v>26</v>
      </c>
      <c r="E1381" s="1762">
        <v>0</v>
      </c>
      <c r="F1381" s="1762">
        <v>0</v>
      </c>
      <c r="G1381" s="1762">
        <v>0</v>
      </c>
      <c r="H1381" s="1762">
        <v>0</v>
      </c>
      <c r="I1381" s="1783">
        <v>1</v>
      </c>
      <c r="J1381" s="1783">
        <v>1</v>
      </c>
      <c r="L1381" s="1764">
        <v>254.6</v>
      </c>
      <c r="N1381" s="1764">
        <f t="shared" si="294"/>
        <v>134.80000000000001</v>
      </c>
      <c r="O1381" s="1764">
        <v>134.80000000000001</v>
      </c>
      <c r="P1381" s="1850">
        <f t="shared" si="295"/>
        <v>1</v>
      </c>
      <c r="Q1381" s="1764">
        <v>0</v>
      </c>
      <c r="R1381" s="1850">
        <f t="shared" si="296"/>
        <v>0</v>
      </c>
      <c r="S1381" s="1807">
        <f t="shared" si="297"/>
        <v>0</v>
      </c>
      <c r="U1381" s="1764">
        <f t="shared" si="298"/>
        <v>0</v>
      </c>
      <c r="V1381" s="1764">
        <f t="shared" si="299"/>
        <v>0</v>
      </c>
      <c r="W1381" s="1764">
        <f t="shared" si="287"/>
        <v>254.6</v>
      </c>
      <c r="X1381" s="1780">
        <v>254.6</v>
      </c>
      <c r="Y1381" s="1780">
        <v>617237</v>
      </c>
      <c r="Z1381" s="1942">
        <v>42828</v>
      </c>
      <c r="AA1381" s="1780" t="s">
        <v>104</v>
      </c>
      <c r="AB1381" s="1780"/>
      <c r="AC1381" s="1762"/>
      <c r="AE1381" s="1762"/>
      <c r="AF1381" s="1762"/>
      <c r="AG1381" s="1762"/>
      <c r="AH1381" s="1780"/>
      <c r="AK1381" s="1780"/>
      <c r="AL1381" s="1780"/>
      <c r="AM1381" s="1762"/>
      <c r="AP1381" s="1762"/>
      <c r="AQ1381" s="1762"/>
      <c r="AR1381" s="1780"/>
      <c r="AS1381" s="1780"/>
      <c r="AT1381" s="1780"/>
      <c r="AU1381" s="1780"/>
      <c r="AV1381" s="1780"/>
      <c r="AW1381" s="1762"/>
      <c r="AZ1381" s="1762"/>
      <c r="BA1381" s="1762"/>
    </row>
    <row r="1382" spans="1:53" x14ac:dyDescent="0.25">
      <c r="A1382" s="1866">
        <v>2017234</v>
      </c>
      <c r="C1382" s="1782" t="s">
        <v>2717</v>
      </c>
      <c r="D1382" s="1762" t="s">
        <v>26</v>
      </c>
      <c r="E1382" s="1762">
        <v>0</v>
      </c>
      <c r="F1382" s="1762">
        <v>0</v>
      </c>
      <c r="G1382" s="1762">
        <v>0</v>
      </c>
      <c r="H1382" s="1762">
        <v>1</v>
      </c>
      <c r="I1382" s="1783">
        <v>1</v>
      </c>
      <c r="J1382" s="1783">
        <v>1</v>
      </c>
      <c r="L1382" s="1938">
        <v>1050</v>
      </c>
      <c r="N1382" s="1764">
        <f t="shared" si="294"/>
        <v>250</v>
      </c>
      <c r="O1382" s="1764">
        <v>250</v>
      </c>
      <c r="P1382" s="1850">
        <f t="shared" si="295"/>
        <v>1</v>
      </c>
      <c r="Q1382" s="1764">
        <v>0</v>
      </c>
      <c r="R1382" s="1850">
        <f t="shared" si="296"/>
        <v>0</v>
      </c>
      <c r="S1382" s="1807">
        <f t="shared" si="297"/>
        <v>0</v>
      </c>
      <c r="U1382" s="1764">
        <f t="shared" si="298"/>
        <v>0</v>
      </c>
      <c r="V1382" s="1764">
        <f t="shared" si="299"/>
        <v>0</v>
      </c>
      <c r="W1382" s="1764">
        <f t="shared" si="287"/>
        <v>1050</v>
      </c>
      <c r="X1382" s="1780">
        <v>1050</v>
      </c>
      <c r="Y1382" s="1780">
        <v>618040</v>
      </c>
      <c r="Z1382" s="1942">
        <v>43119</v>
      </c>
      <c r="AA1382" s="1780" t="s">
        <v>104</v>
      </c>
      <c r="AB1382" s="1780"/>
      <c r="AC1382" s="1762"/>
      <c r="AE1382" s="1762"/>
      <c r="AF1382" s="1762"/>
      <c r="AG1382" s="1762"/>
      <c r="AH1382" s="1780"/>
      <c r="AK1382" s="1780"/>
      <c r="AL1382" s="1780"/>
      <c r="AM1382" s="1762"/>
      <c r="AP1382" s="1762"/>
      <c r="AQ1382" s="1762"/>
      <c r="AR1382" s="1780"/>
      <c r="AS1382" s="1780"/>
      <c r="AT1382" s="1780"/>
      <c r="AU1382" s="1780"/>
      <c r="AV1382" s="1780"/>
      <c r="AW1382" s="1762"/>
      <c r="AZ1382" s="1762"/>
      <c r="BA1382" s="1762"/>
    </row>
    <row r="1383" spans="1:53" x14ac:dyDescent="0.25">
      <c r="A1383" s="1866">
        <v>2017235</v>
      </c>
      <c r="C1383" s="1782" t="s">
        <v>2719</v>
      </c>
      <c r="D1383" s="1762" t="s">
        <v>317</v>
      </c>
      <c r="E1383" s="1762">
        <v>1</v>
      </c>
      <c r="F1383" s="1762">
        <v>2</v>
      </c>
      <c r="G1383" s="1762">
        <v>2</v>
      </c>
      <c r="H1383" s="1762">
        <v>0</v>
      </c>
      <c r="I1383" s="1783">
        <v>1</v>
      </c>
      <c r="J1383" s="1783">
        <v>1</v>
      </c>
      <c r="L1383" s="1764">
        <v>400.26</v>
      </c>
      <c r="N1383" s="1764">
        <f t="shared" si="294"/>
        <v>267.48</v>
      </c>
      <c r="O1383" s="1764">
        <v>188.78</v>
      </c>
      <c r="P1383" s="1850">
        <f t="shared" si="295"/>
        <v>0.705772394197697</v>
      </c>
      <c r="Q1383" s="1764">
        <v>78.7</v>
      </c>
      <c r="R1383" s="1850">
        <f t="shared" si="296"/>
        <v>0.29422760580230295</v>
      </c>
      <c r="S1383" s="1807">
        <f t="shared" si="297"/>
        <v>3.1480000000000001</v>
      </c>
      <c r="U1383" s="1764">
        <f t="shared" si="298"/>
        <v>0</v>
      </c>
      <c r="V1383" s="1764">
        <f t="shared" si="299"/>
        <v>0</v>
      </c>
      <c r="W1383" s="1764">
        <f t="shared" si="287"/>
        <v>400.26</v>
      </c>
      <c r="X1383" s="1780">
        <v>400.26</v>
      </c>
      <c r="Y1383" s="1780">
        <v>617306</v>
      </c>
      <c r="Z1383" s="1942">
        <v>42867</v>
      </c>
      <c r="AA1383" s="1780" t="s">
        <v>104</v>
      </c>
      <c r="AB1383" s="1780"/>
      <c r="AC1383" s="1762"/>
      <c r="AE1383" s="1762"/>
      <c r="AF1383" s="1762"/>
      <c r="AG1383" s="1762"/>
      <c r="AH1383" s="1780"/>
      <c r="AK1383" s="1780"/>
      <c r="AL1383" s="1780"/>
      <c r="AM1383" s="1762"/>
      <c r="AP1383" s="1762"/>
      <c r="AQ1383" s="1762"/>
      <c r="AR1383" s="1780"/>
      <c r="AS1383" s="1780"/>
      <c r="AT1383" s="1780"/>
      <c r="AU1383" s="1780"/>
      <c r="AV1383" s="1780"/>
      <c r="AW1383" s="1762"/>
      <c r="AZ1383" s="1762"/>
      <c r="BA1383" s="1762"/>
    </row>
    <row r="1384" spans="1:53" x14ac:dyDescent="0.25">
      <c r="A1384" s="1866">
        <v>2017236</v>
      </c>
      <c r="C1384" s="1782" t="s">
        <v>2720</v>
      </c>
      <c r="D1384" s="1762" t="s">
        <v>471</v>
      </c>
      <c r="E1384" s="1762">
        <v>1</v>
      </c>
      <c r="F1384" s="1762">
        <v>10</v>
      </c>
      <c r="G1384" s="1762">
        <v>8</v>
      </c>
      <c r="H1384" s="1762">
        <v>3</v>
      </c>
      <c r="I1384" s="1783">
        <v>1</v>
      </c>
      <c r="J1384" s="1783">
        <v>1</v>
      </c>
      <c r="L1384" s="1764">
        <v>3479.45</v>
      </c>
      <c r="N1384" s="1764">
        <f t="shared" si="294"/>
        <v>2290.14</v>
      </c>
      <c r="O1384" s="1764">
        <v>1642.27</v>
      </c>
      <c r="P1384" s="1850">
        <f t="shared" si="295"/>
        <v>0.71710463115792056</v>
      </c>
      <c r="Q1384" s="1764">
        <v>647.87</v>
      </c>
      <c r="R1384" s="1850">
        <f t="shared" si="296"/>
        <v>0.28289536884207955</v>
      </c>
      <c r="S1384" s="1807">
        <f t="shared" si="297"/>
        <v>25.9148</v>
      </c>
      <c r="U1384" s="1764">
        <f t="shared" si="298"/>
        <v>0</v>
      </c>
      <c r="V1384" s="1764">
        <f t="shared" si="299"/>
        <v>0</v>
      </c>
      <c r="W1384" s="1764">
        <f t="shared" si="287"/>
        <v>3479.45</v>
      </c>
      <c r="X1384" s="1780">
        <v>3479.45</v>
      </c>
      <c r="Y1384" s="1780">
        <v>617257</v>
      </c>
      <c r="Z1384" s="1942">
        <v>42845</v>
      </c>
      <c r="AA1384" s="1780" t="s">
        <v>104</v>
      </c>
      <c r="AB1384" s="1780"/>
      <c r="AC1384" s="1762"/>
      <c r="AE1384" s="1762"/>
      <c r="AF1384" s="1762"/>
      <c r="AG1384" s="1762"/>
      <c r="AH1384" s="1780"/>
      <c r="AK1384" s="1780"/>
      <c r="AL1384" s="1780"/>
      <c r="AM1384" s="1762"/>
      <c r="AP1384" s="1762"/>
      <c r="AQ1384" s="1762"/>
      <c r="AR1384" s="1780"/>
      <c r="AS1384" s="1780"/>
      <c r="AT1384" s="1780"/>
      <c r="AU1384" s="1780"/>
      <c r="AV1384" s="1780"/>
      <c r="AW1384" s="1762"/>
      <c r="AZ1384" s="1762"/>
      <c r="BA1384" s="1762"/>
    </row>
    <row r="1385" spans="1:53" x14ac:dyDescent="0.25">
      <c r="A1385" s="1866">
        <v>2017237</v>
      </c>
      <c r="C1385" s="1782" t="s">
        <v>2723</v>
      </c>
      <c r="D1385" s="1762" t="s">
        <v>26</v>
      </c>
      <c r="E1385" s="1762">
        <v>0</v>
      </c>
      <c r="F1385" s="1762">
        <v>0</v>
      </c>
      <c r="G1385" s="1762">
        <v>0</v>
      </c>
      <c r="H1385" s="1762">
        <v>0</v>
      </c>
      <c r="I1385" s="1783">
        <v>1</v>
      </c>
      <c r="J1385" s="1783">
        <v>1</v>
      </c>
      <c r="L1385" s="1764">
        <v>131.94</v>
      </c>
      <c r="N1385" s="1764">
        <f t="shared" si="294"/>
        <v>29.49</v>
      </c>
      <c r="O1385" s="1764">
        <v>29.49</v>
      </c>
      <c r="P1385" s="1850">
        <f t="shared" si="295"/>
        <v>1</v>
      </c>
      <c r="Q1385" s="1764">
        <v>0</v>
      </c>
      <c r="R1385" s="1850">
        <f t="shared" si="296"/>
        <v>0</v>
      </c>
      <c r="S1385" s="1807">
        <f t="shared" si="297"/>
        <v>0</v>
      </c>
      <c r="U1385" s="1764">
        <f t="shared" si="298"/>
        <v>0</v>
      </c>
      <c r="V1385" s="1764">
        <f t="shared" si="299"/>
        <v>0</v>
      </c>
      <c r="W1385" s="1764">
        <f t="shared" si="287"/>
        <v>131.94</v>
      </c>
      <c r="X1385" s="1780">
        <v>131.94</v>
      </c>
      <c r="Y1385" s="1780">
        <v>617237</v>
      </c>
      <c r="Z1385" s="1942">
        <v>42828</v>
      </c>
      <c r="AA1385" s="1780" t="s">
        <v>104</v>
      </c>
      <c r="AB1385" s="1780"/>
      <c r="AC1385" s="1762"/>
      <c r="AE1385" s="1762"/>
      <c r="AF1385" s="1762"/>
      <c r="AG1385" s="1762"/>
      <c r="AH1385" s="1780"/>
      <c r="AK1385" s="1780"/>
      <c r="AL1385" s="1780"/>
      <c r="AM1385" s="1762"/>
      <c r="AP1385" s="1762"/>
      <c r="AQ1385" s="1762"/>
      <c r="AR1385" s="1780"/>
      <c r="AS1385" s="1780"/>
      <c r="AT1385" s="1780"/>
      <c r="AU1385" s="1780"/>
      <c r="AV1385" s="1780"/>
      <c r="AW1385" s="1762"/>
      <c r="AZ1385" s="1762"/>
      <c r="BA1385" s="1762"/>
    </row>
    <row r="1386" spans="1:53" x14ac:dyDescent="0.25">
      <c r="A1386" s="1866">
        <v>2017238</v>
      </c>
      <c r="C1386" s="1782" t="s">
        <v>2724</v>
      </c>
      <c r="D1386" s="1762" t="s">
        <v>26</v>
      </c>
      <c r="E1386" s="1762">
        <v>5</v>
      </c>
      <c r="F1386" s="1762">
        <v>40</v>
      </c>
      <c r="G1386" s="1762">
        <v>35</v>
      </c>
      <c r="H1386" s="1762">
        <v>10</v>
      </c>
      <c r="I1386" s="1783">
        <v>1</v>
      </c>
      <c r="J1386" s="1783">
        <v>1</v>
      </c>
      <c r="L1386" s="1764">
        <v>11132.1</v>
      </c>
      <c r="N1386" s="1764">
        <f t="shared" si="294"/>
        <v>4682.0200000000004</v>
      </c>
      <c r="O1386" s="1764">
        <v>2628.62</v>
      </c>
      <c r="P1386" s="1850">
        <f t="shared" si="295"/>
        <v>0.56142861414517653</v>
      </c>
      <c r="Q1386" s="1764">
        <v>2053.4</v>
      </c>
      <c r="R1386" s="1850">
        <f t="shared" si="296"/>
        <v>0.4385713858548233</v>
      </c>
      <c r="S1386" s="1807">
        <f t="shared" si="297"/>
        <v>82.13600000000001</v>
      </c>
      <c r="U1386" s="1764">
        <f t="shared" si="298"/>
        <v>0</v>
      </c>
      <c r="V1386" s="1764">
        <f t="shared" si="299"/>
        <v>0</v>
      </c>
      <c r="W1386" s="1764">
        <f t="shared" si="287"/>
        <v>11132.1</v>
      </c>
      <c r="X1386" s="1780">
        <v>11132.1</v>
      </c>
      <c r="Y1386" s="1780">
        <v>617234</v>
      </c>
      <c r="Z1386" s="1942">
        <v>42828</v>
      </c>
      <c r="AA1386" s="1780" t="s">
        <v>104</v>
      </c>
      <c r="AB1386" s="1780"/>
      <c r="AC1386" s="1762"/>
      <c r="AE1386" s="1762"/>
      <c r="AF1386" s="1762"/>
      <c r="AG1386" s="1762"/>
      <c r="AH1386" s="1780"/>
      <c r="AK1386" s="1780"/>
      <c r="AL1386" s="1780"/>
      <c r="AM1386" s="1762"/>
      <c r="AP1386" s="1762"/>
      <c r="AQ1386" s="1762"/>
      <c r="AR1386" s="1780"/>
      <c r="AS1386" s="1780"/>
      <c r="AT1386" s="1780"/>
      <c r="AU1386" s="1780"/>
      <c r="AV1386" s="1780"/>
      <c r="AW1386" s="1762"/>
      <c r="AZ1386" s="1762"/>
      <c r="BA1386" s="1762"/>
    </row>
    <row r="1387" spans="1:53" x14ac:dyDescent="0.25">
      <c r="A1387" s="1866">
        <v>2017239</v>
      </c>
      <c r="C1387" s="1782" t="s">
        <v>2725</v>
      </c>
      <c r="D1387" s="1762" t="s">
        <v>352</v>
      </c>
      <c r="E1387" s="1762">
        <v>0</v>
      </c>
      <c r="F1387" s="1762">
        <v>0</v>
      </c>
      <c r="G1387" s="1762">
        <v>0</v>
      </c>
      <c r="H1387" s="1762">
        <v>0</v>
      </c>
      <c r="I1387" s="1783">
        <v>1</v>
      </c>
      <c r="J1387" s="1783">
        <v>1</v>
      </c>
      <c r="L1387" s="1764">
        <v>98.97</v>
      </c>
      <c r="N1387" s="1764">
        <f t="shared" si="294"/>
        <v>70.48</v>
      </c>
      <c r="O1387" s="1764">
        <v>70.48</v>
      </c>
      <c r="P1387" s="1850">
        <f t="shared" si="295"/>
        <v>1</v>
      </c>
      <c r="Q1387" s="1764">
        <v>0</v>
      </c>
      <c r="R1387" s="1850">
        <f t="shared" si="296"/>
        <v>0</v>
      </c>
      <c r="S1387" s="1807">
        <f t="shared" si="297"/>
        <v>0</v>
      </c>
      <c r="U1387" s="1764">
        <f t="shared" si="298"/>
        <v>0</v>
      </c>
      <c r="V1387" s="1764">
        <f t="shared" si="299"/>
        <v>0</v>
      </c>
      <c r="W1387" s="1764">
        <f t="shared" si="287"/>
        <v>98.97</v>
      </c>
      <c r="X1387" s="1780">
        <v>98.97</v>
      </c>
      <c r="Y1387" s="1780">
        <v>617332</v>
      </c>
      <c r="Z1387" s="1942">
        <v>42867</v>
      </c>
      <c r="AA1387" s="1780" t="s">
        <v>104</v>
      </c>
      <c r="AB1387" s="1780"/>
      <c r="AC1387" s="1762"/>
      <c r="AE1387" s="1762"/>
      <c r="AF1387" s="1762"/>
      <c r="AG1387" s="1762"/>
      <c r="AH1387" s="1780"/>
      <c r="AK1387" s="1780"/>
      <c r="AL1387" s="1780"/>
      <c r="AM1387" s="1762"/>
      <c r="AP1387" s="1762"/>
      <c r="AQ1387" s="1762"/>
      <c r="AR1387" s="1780"/>
      <c r="AS1387" s="1780"/>
      <c r="AT1387" s="1780"/>
      <c r="AU1387" s="1780"/>
      <c r="AV1387" s="1780"/>
      <c r="AW1387" s="1762"/>
      <c r="AZ1387" s="1762"/>
      <c r="BA1387" s="1762"/>
    </row>
    <row r="1388" spans="1:53" x14ac:dyDescent="0.25">
      <c r="A1388" s="1866">
        <v>2017240</v>
      </c>
      <c r="C1388" s="1782" t="s">
        <v>2726</v>
      </c>
      <c r="D1388" s="1762" t="s">
        <v>352</v>
      </c>
      <c r="E1388" s="1762">
        <v>0</v>
      </c>
      <c r="F1388" s="1762">
        <v>0</v>
      </c>
      <c r="G1388" s="1762">
        <v>0</v>
      </c>
      <c r="H1388" s="1762">
        <v>0</v>
      </c>
      <c r="I1388" s="1783">
        <v>1</v>
      </c>
      <c r="J1388" s="1783">
        <v>1</v>
      </c>
      <c r="L1388" s="1764">
        <v>100.45</v>
      </c>
      <c r="N1388" s="1764">
        <f t="shared" si="294"/>
        <v>71.75</v>
      </c>
      <c r="O1388" s="1764">
        <v>71.75</v>
      </c>
      <c r="P1388" s="1850">
        <f t="shared" si="295"/>
        <v>1</v>
      </c>
      <c r="Q1388" s="1764">
        <v>0</v>
      </c>
      <c r="R1388" s="1850">
        <f t="shared" si="296"/>
        <v>0</v>
      </c>
      <c r="S1388" s="1807">
        <f t="shared" si="297"/>
        <v>0</v>
      </c>
      <c r="U1388" s="1764">
        <f t="shared" si="298"/>
        <v>0</v>
      </c>
      <c r="V1388" s="1764">
        <f t="shared" si="299"/>
        <v>0</v>
      </c>
      <c r="W1388" s="1764">
        <f t="shared" si="287"/>
        <v>100.45</v>
      </c>
      <c r="X1388" s="1780">
        <v>100.45</v>
      </c>
      <c r="Y1388" s="1780">
        <v>617333</v>
      </c>
      <c r="Z1388" s="1942">
        <v>42867</v>
      </c>
      <c r="AA1388" s="1780" t="s">
        <v>104</v>
      </c>
      <c r="AB1388" s="1780"/>
      <c r="AC1388" s="1762"/>
      <c r="AE1388" s="1762"/>
      <c r="AF1388" s="1762"/>
      <c r="AG1388" s="1762"/>
      <c r="AH1388" s="1780"/>
      <c r="AK1388" s="1780"/>
      <c r="AL1388" s="1780"/>
      <c r="AM1388" s="1762"/>
      <c r="AP1388" s="1762"/>
      <c r="AQ1388" s="1762"/>
      <c r="AR1388" s="1780"/>
      <c r="AS1388" s="1780"/>
      <c r="AT1388" s="1780"/>
      <c r="AU1388" s="1780"/>
      <c r="AV1388" s="1780"/>
      <c r="AW1388" s="1762"/>
      <c r="AZ1388" s="1762"/>
      <c r="BA1388" s="1762"/>
    </row>
    <row r="1389" spans="1:53" x14ac:dyDescent="0.25">
      <c r="A1389" s="1866">
        <v>2017241</v>
      </c>
      <c r="C1389" s="1782" t="s">
        <v>2730</v>
      </c>
      <c r="D1389" s="1762" t="s">
        <v>26</v>
      </c>
      <c r="E1389" s="1762">
        <v>0</v>
      </c>
      <c r="F1389" s="1762">
        <v>0</v>
      </c>
      <c r="G1389" s="1762">
        <v>0</v>
      </c>
      <c r="H1389" s="1762">
        <v>0</v>
      </c>
      <c r="I1389" s="1783">
        <v>1</v>
      </c>
      <c r="J1389" s="1783">
        <v>1</v>
      </c>
      <c r="L1389" s="1764">
        <v>518</v>
      </c>
      <c r="N1389" s="1764">
        <f t="shared" si="294"/>
        <v>251.5</v>
      </c>
      <c r="O1389" s="1764">
        <v>251.5</v>
      </c>
      <c r="P1389" s="1850">
        <f t="shared" si="295"/>
        <v>1</v>
      </c>
      <c r="Q1389" s="1764">
        <v>0</v>
      </c>
      <c r="R1389" s="1850">
        <f t="shared" si="296"/>
        <v>0</v>
      </c>
      <c r="S1389" s="1807">
        <f t="shared" si="297"/>
        <v>0</v>
      </c>
      <c r="U1389" s="1764">
        <f t="shared" si="298"/>
        <v>0</v>
      </c>
      <c r="V1389" s="1764">
        <f t="shared" si="299"/>
        <v>0</v>
      </c>
      <c r="W1389" s="1764">
        <f t="shared" si="287"/>
        <v>518</v>
      </c>
      <c r="X1389" s="1780">
        <v>518</v>
      </c>
      <c r="Y1389" s="1780">
        <v>617237</v>
      </c>
      <c r="Z1389" s="1942">
        <v>42828</v>
      </c>
      <c r="AA1389" s="1780" t="s">
        <v>104</v>
      </c>
      <c r="AB1389" s="1780"/>
      <c r="AC1389" s="1762"/>
      <c r="AE1389" s="1762"/>
      <c r="AF1389" s="1762"/>
      <c r="AG1389" s="1762"/>
      <c r="AH1389" s="1780"/>
      <c r="AK1389" s="1780"/>
      <c r="AL1389" s="1780"/>
      <c r="AM1389" s="1762"/>
      <c r="AP1389" s="1762"/>
      <c r="AQ1389" s="1762"/>
      <c r="AR1389" s="1780"/>
      <c r="AS1389" s="1780"/>
      <c r="AT1389" s="1780"/>
      <c r="AU1389" s="1780"/>
      <c r="AV1389" s="1780"/>
      <c r="AW1389" s="1762"/>
      <c r="AZ1389" s="1762"/>
      <c r="BA1389" s="1762"/>
    </row>
    <row r="1390" spans="1:53" x14ac:dyDescent="0.25">
      <c r="A1390" s="1866">
        <v>2017242</v>
      </c>
      <c r="C1390" s="1782" t="s">
        <v>2751</v>
      </c>
      <c r="D1390" s="1762" t="s">
        <v>26</v>
      </c>
      <c r="E1390" s="1762">
        <v>0</v>
      </c>
      <c r="F1390" s="1762">
        <v>0</v>
      </c>
      <c r="G1390" s="1762">
        <v>0</v>
      </c>
      <c r="H1390" s="1762">
        <v>0</v>
      </c>
      <c r="I1390" s="1783">
        <v>1</v>
      </c>
      <c r="J1390" s="1783">
        <v>1</v>
      </c>
      <c r="L1390" s="1764">
        <v>2874</v>
      </c>
      <c r="N1390" s="1764">
        <f t="shared" si="294"/>
        <v>0</v>
      </c>
      <c r="O1390" s="1764">
        <v>0</v>
      </c>
      <c r="P1390" s="1850" t="str">
        <f t="shared" si="295"/>
        <v/>
      </c>
      <c r="Q1390" s="1764">
        <v>0</v>
      </c>
      <c r="R1390" s="1850" t="str">
        <f t="shared" si="296"/>
        <v/>
      </c>
      <c r="S1390" s="1807">
        <f t="shared" si="297"/>
        <v>0</v>
      </c>
      <c r="U1390" s="1764">
        <f t="shared" si="298"/>
        <v>0</v>
      </c>
      <c r="V1390" s="1764">
        <f t="shared" si="299"/>
        <v>0</v>
      </c>
      <c r="W1390" s="1764">
        <f t="shared" si="287"/>
        <v>2874</v>
      </c>
      <c r="X1390" s="1780">
        <v>2874</v>
      </c>
      <c r="Y1390" s="1780">
        <v>617251</v>
      </c>
      <c r="Z1390" s="1942">
        <v>42838</v>
      </c>
      <c r="AA1390" s="1780" t="s">
        <v>104</v>
      </c>
      <c r="AB1390" s="1780"/>
      <c r="AC1390" s="1762"/>
      <c r="AE1390" s="1762"/>
      <c r="AF1390" s="1762"/>
      <c r="AG1390" s="1762"/>
      <c r="AH1390" s="1780"/>
      <c r="AK1390" s="1780"/>
      <c r="AL1390" s="1780"/>
      <c r="AM1390" s="1762"/>
      <c r="AP1390" s="1762"/>
      <c r="AQ1390" s="1762"/>
      <c r="AR1390" s="1780"/>
      <c r="AS1390" s="1780"/>
      <c r="AT1390" s="1780"/>
      <c r="AU1390" s="1780"/>
      <c r="AV1390" s="1780"/>
      <c r="AW1390" s="1762"/>
      <c r="AZ1390" s="1762"/>
      <c r="BA1390" s="1762"/>
    </row>
    <row r="1391" spans="1:53" x14ac:dyDescent="0.25">
      <c r="A1391" s="1866">
        <v>2017243</v>
      </c>
      <c r="C1391" s="1782" t="s">
        <v>2752</v>
      </c>
      <c r="D1391" s="1762" t="s">
        <v>471</v>
      </c>
      <c r="E1391" s="1762">
        <v>0</v>
      </c>
      <c r="F1391" s="1762">
        <v>1</v>
      </c>
      <c r="G1391" s="1762">
        <v>1</v>
      </c>
      <c r="H1391" s="1762">
        <v>0</v>
      </c>
      <c r="I1391" s="1783">
        <v>1</v>
      </c>
      <c r="J1391" s="1783">
        <v>1</v>
      </c>
      <c r="L1391" s="1764">
        <v>215.83</v>
      </c>
      <c r="N1391" s="1764">
        <f t="shared" si="294"/>
        <v>142.01999999999998</v>
      </c>
      <c r="O1391" s="1764">
        <v>95.82</v>
      </c>
      <c r="P1391" s="1850">
        <f t="shared" si="295"/>
        <v>0.67469370511195614</v>
      </c>
      <c r="Q1391" s="1764">
        <v>46.2</v>
      </c>
      <c r="R1391" s="1850">
        <f t="shared" si="296"/>
        <v>0.32530629488804402</v>
      </c>
      <c r="S1391" s="1807">
        <f t="shared" si="297"/>
        <v>1.8480000000000001</v>
      </c>
      <c r="U1391" s="1764">
        <f t="shared" si="298"/>
        <v>0</v>
      </c>
      <c r="V1391" s="1764">
        <f t="shared" si="299"/>
        <v>0</v>
      </c>
      <c r="W1391" s="1764">
        <f t="shared" si="287"/>
        <v>215.83</v>
      </c>
      <c r="X1391" s="1780">
        <v>215.83</v>
      </c>
      <c r="Y1391" s="1780">
        <v>617258</v>
      </c>
      <c r="Z1391" s="1942">
        <v>42845</v>
      </c>
      <c r="AA1391" s="1780" t="s">
        <v>104</v>
      </c>
      <c r="AB1391" s="1780"/>
      <c r="AC1391" s="1762"/>
      <c r="AE1391" s="1762"/>
      <c r="AF1391" s="1762"/>
      <c r="AG1391" s="1762"/>
      <c r="AH1391" s="1780"/>
      <c r="AK1391" s="1780"/>
      <c r="AL1391" s="1780"/>
      <c r="AM1391" s="1762"/>
      <c r="AP1391" s="1762"/>
      <c r="AQ1391" s="1762"/>
      <c r="AR1391" s="1780"/>
      <c r="AS1391" s="1780"/>
      <c r="AT1391" s="1780"/>
      <c r="AU1391" s="1780"/>
      <c r="AV1391" s="1780"/>
      <c r="AW1391" s="1762"/>
      <c r="AZ1391" s="1762"/>
      <c r="BA1391" s="1762"/>
    </row>
    <row r="1392" spans="1:53" x14ac:dyDescent="0.25">
      <c r="A1392" s="1866">
        <v>2017244</v>
      </c>
      <c r="C1392" s="1782" t="s">
        <v>2758</v>
      </c>
      <c r="D1392" s="1762" t="s">
        <v>26</v>
      </c>
      <c r="E1392" s="1762">
        <v>0</v>
      </c>
      <c r="F1392" s="1762">
        <v>0</v>
      </c>
      <c r="G1392" s="1762">
        <v>0</v>
      </c>
      <c r="H1392" s="1762">
        <v>0</v>
      </c>
      <c r="I1392" s="1783">
        <v>1</v>
      </c>
      <c r="J1392" s="1783">
        <v>1</v>
      </c>
      <c r="L1392" s="1764">
        <v>190.45</v>
      </c>
      <c r="N1392" s="1764">
        <f t="shared" si="294"/>
        <v>102.72</v>
      </c>
      <c r="O1392" s="1764">
        <v>87.72</v>
      </c>
      <c r="P1392" s="1850">
        <f t="shared" si="295"/>
        <v>0.8539719626168224</v>
      </c>
      <c r="Q1392" s="1764">
        <v>15</v>
      </c>
      <c r="R1392" s="1850">
        <f t="shared" si="296"/>
        <v>0.14602803738317757</v>
      </c>
      <c r="S1392" s="1807">
        <f t="shared" si="297"/>
        <v>0.6</v>
      </c>
      <c r="U1392" s="1764">
        <f t="shared" si="298"/>
        <v>0</v>
      </c>
      <c r="V1392" s="1764">
        <f t="shared" si="299"/>
        <v>0</v>
      </c>
      <c r="W1392" s="1764">
        <f t="shared" si="287"/>
        <v>190.45</v>
      </c>
      <c r="X1392" s="1780">
        <v>190.45</v>
      </c>
      <c r="Y1392" s="1780">
        <v>617237</v>
      </c>
      <c r="Z1392" s="1942">
        <v>42828</v>
      </c>
      <c r="AA1392" s="1780" t="s">
        <v>104</v>
      </c>
      <c r="AB1392" s="1780"/>
      <c r="AC1392" s="1762"/>
      <c r="AE1392" s="1762"/>
      <c r="AF1392" s="1762"/>
      <c r="AG1392" s="1762"/>
      <c r="AH1392" s="1780"/>
      <c r="AK1392" s="1780"/>
      <c r="AL1392" s="1780"/>
      <c r="AM1392" s="1762"/>
      <c r="AP1392" s="1762"/>
      <c r="AQ1392" s="1762"/>
      <c r="AR1392" s="1780"/>
      <c r="AS1392" s="1780"/>
      <c r="AT1392" s="1780"/>
      <c r="AU1392" s="1780"/>
      <c r="AV1392" s="1780"/>
      <c r="AW1392" s="1762"/>
      <c r="AZ1392" s="1762"/>
      <c r="BA1392" s="1762"/>
    </row>
    <row r="1393" spans="1:53" x14ac:dyDescent="0.25">
      <c r="A1393" s="1866">
        <v>2017245</v>
      </c>
      <c r="C1393" s="1782" t="s">
        <v>2759</v>
      </c>
      <c r="D1393" s="1762" t="s">
        <v>352</v>
      </c>
      <c r="E1393" s="1762">
        <v>0</v>
      </c>
      <c r="F1393" s="1762">
        <v>0</v>
      </c>
      <c r="G1393" s="1762">
        <v>0</v>
      </c>
      <c r="H1393" s="1762">
        <v>0</v>
      </c>
      <c r="I1393" s="1783">
        <v>1</v>
      </c>
      <c r="J1393" s="1783">
        <v>1</v>
      </c>
      <c r="L1393" s="1764">
        <v>29.5</v>
      </c>
      <c r="N1393" s="1764">
        <f t="shared" si="294"/>
        <v>0</v>
      </c>
      <c r="O1393" s="1764">
        <v>0</v>
      </c>
      <c r="P1393" s="1850" t="str">
        <f t="shared" si="295"/>
        <v/>
      </c>
      <c r="Q1393" s="1764">
        <v>0</v>
      </c>
      <c r="R1393" s="1850" t="str">
        <f t="shared" si="296"/>
        <v/>
      </c>
      <c r="S1393" s="1807">
        <f t="shared" si="297"/>
        <v>0</v>
      </c>
      <c r="U1393" s="1764">
        <f t="shared" si="298"/>
        <v>0</v>
      </c>
      <c r="V1393" s="1764">
        <f t="shared" si="299"/>
        <v>0</v>
      </c>
      <c r="W1393" s="1764">
        <f t="shared" si="287"/>
        <v>29.5</v>
      </c>
      <c r="X1393" s="1780">
        <v>29.5</v>
      </c>
      <c r="Y1393" s="1780">
        <v>617334</v>
      </c>
      <c r="Z1393" s="1942">
        <v>42867</v>
      </c>
      <c r="AA1393" s="1780" t="s">
        <v>104</v>
      </c>
      <c r="AB1393" s="1780"/>
      <c r="AC1393" s="1762"/>
      <c r="AE1393" s="1762"/>
      <c r="AF1393" s="1762"/>
      <c r="AG1393" s="1762"/>
      <c r="AH1393" s="1780"/>
      <c r="AK1393" s="1780"/>
      <c r="AL1393" s="1780"/>
      <c r="AM1393" s="1762"/>
      <c r="AP1393" s="1762"/>
      <c r="AQ1393" s="1762"/>
      <c r="AR1393" s="1780"/>
      <c r="AS1393" s="1780"/>
      <c r="AT1393" s="1780"/>
      <c r="AU1393" s="1780"/>
      <c r="AV1393" s="1780"/>
      <c r="AW1393" s="1762"/>
      <c r="AZ1393" s="1762"/>
      <c r="BA1393" s="1762"/>
    </row>
    <row r="1394" spans="1:53" x14ac:dyDescent="0.25">
      <c r="A1394" s="1866">
        <v>2017246</v>
      </c>
      <c r="C1394" s="1782" t="s">
        <v>2763</v>
      </c>
      <c r="D1394" s="1762" t="s">
        <v>2330</v>
      </c>
      <c r="E1394" s="1762">
        <v>0</v>
      </c>
      <c r="F1394" s="1762">
        <v>0</v>
      </c>
      <c r="G1394" s="1762">
        <v>0</v>
      </c>
      <c r="H1394" s="1762">
        <v>0</v>
      </c>
      <c r="I1394" s="1783">
        <v>1</v>
      </c>
      <c r="J1394" s="1783">
        <v>1</v>
      </c>
      <c r="L1394" s="1764">
        <v>105.48</v>
      </c>
      <c r="N1394" s="1764">
        <f t="shared" si="294"/>
        <v>85.24</v>
      </c>
      <c r="O1394" s="1764">
        <v>85.24</v>
      </c>
      <c r="P1394" s="1850">
        <f t="shared" si="295"/>
        <v>1</v>
      </c>
      <c r="Q1394" s="1764">
        <v>0</v>
      </c>
      <c r="R1394" s="1850">
        <f t="shared" si="296"/>
        <v>0</v>
      </c>
      <c r="S1394" s="1807">
        <f t="shared" si="297"/>
        <v>0</v>
      </c>
      <c r="U1394" s="1764">
        <f t="shared" si="298"/>
        <v>0</v>
      </c>
      <c r="V1394" s="1764">
        <f t="shared" si="299"/>
        <v>0</v>
      </c>
      <c r="W1394" s="1764">
        <f t="shared" si="287"/>
        <v>105.48</v>
      </c>
      <c r="X1394" s="1780">
        <v>105.48</v>
      </c>
      <c r="Y1394" s="1780">
        <v>617315</v>
      </c>
      <c r="Z1394" s="1942">
        <v>42867</v>
      </c>
      <c r="AA1394" s="1780" t="s">
        <v>104</v>
      </c>
      <c r="AB1394" s="1780"/>
      <c r="AC1394" s="1762"/>
      <c r="AE1394" s="1762"/>
      <c r="AF1394" s="1762"/>
      <c r="AG1394" s="1762"/>
      <c r="AH1394" s="1780"/>
      <c r="AK1394" s="1780"/>
      <c r="AL1394" s="1780"/>
      <c r="AM1394" s="1762"/>
      <c r="AP1394" s="1762"/>
      <c r="AQ1394" s="1762"/>
      <c r="AR1394" s="1780"/>
      <c r="AS1394" s="1780"/>
      <c r="AT1394" s="1780"/>
      <c r="AU1394" s="1780"/>
      <c r="AV1394" s="1780"/>
      <c r="AW1394" s="1762"/>
      <c r="AZ1394" s="1762"/>
      <c r="BA1394" s="1762"/>
    </row>
    <row r="1395" spans="1:53" x14ac:dyDescent="0.25">
      <c r="A1395" s="1866">
        <v>2017247</v>
      </c>
      <c r="C1395" s="1782" t="s">
        <v>2764</v>
      </c>
      <c r="D1395" s="1762" t="s">
        <v>26</v>
      </c>
      <c r="E1395" s="1762">
        <v>5</v>
      </c>
      <c r="F1395" s="1762">
        <v>40</v>
      </c>
      <c r="G1395" s="1762">
        <v>25</v>
      </c>
      <c r="H1395" s="1762">
        <v>3</v>
      </c>
      <c r="I1395" s="1783">
        <v>1</v>
      </c>
      <c r="J1395" s="1783">
        <v>1</v>
      </c>
      <c r="K1395" s="1949"/>
      <c r="L1395" s="1764">
        <v>11724.5</v>
      </c>
      <c r="N1395" s="1764">
        <f>O1395+Q1395</f>
        <v>7912.9</v>
      </c>
      <c r="O1395" s="1764">
        <v>5788.15</v>
      </c>
      <c r="P1395" s="1850">
        <f>IF(N1395&lt;=0,"",O1395/N1395)</f>
        <v>0.73148276864360728</v>
      </c>
      <c r="Q1395" s="1764">
        <v>2124.75</v>
      </c>
      <c r="R1395" s="1850">
        <f>IF(N1395&lt;=0,"",Q1395/N1395)</f>
        <v>0.26851723135639272</v>
      </c>
      <c r="S1395" s="1807">
        <f>Q1395/$S$1</f>
        <v>84.99</v>
      </c>
      <c r="U1395" s="1764">
        <f>((1-I1395)*O1395)+((1-J1395)*Q1395)</f>
        <v>0</v>
      </c>
      <c r="V1395" s="1764">
        <f>L1395-W1395</f>
        <v>0</v>
      </c>
      <c r="W1395" s="1764">
        <f t="shared" si="287"/>
        <v>11724.5</v>
      </c>
      <c r="X1395" s="1780">
        <v>11724.5</v>
      </c>
      <c r="Y1395" s="1780">
        <v>617236</v>
      </c>
      <c r="Z1395" s="1942">
        <v>42828</v>
      </c>
      <c r="AA1395" s="1780" t="s">
        <v>104</v>
      </c>
      <c r="AB1395" s="1780"/>
      <c r="AC1395" s="1762"/>
      <c r="AE1395" s="1762"/>
      <c r="AF1395" s="1762"/>
      <c r="AG1395" s="1762"/>
      <c r="AH1395" s="1780"/>
      <c r="AK1395" s="1780"/>
      <c r="AL1395" s="1780"/>
      <c r="AM1395" s="1762"/>
      <c r="AP1395" s="1762"/>
      <c r="AQ1395" s="1762"/>
      <c r="AR1395" s="1780"/>
      <c r="AS1395" s="1780"/>
      <c r="AT1395" s="1780"/>
      <c r="AU1395" s="1780"/>
      <c r="AV1395" s="1780"/>
      <c r="AW1395" s="1762"/>
      <c r="AZ1395" s="1762"/>
      <c r="BA1395" s="1762"/>
    </row>
    <row r="1396" spans="1:53" x14ac:dyDescent="0.25">
      <c r="A1396" s="1866">
        <v>2017248</v>
      </c>
      <c r="C1396" s="1782" t="s">
        <v>2769</v>
      </c>
      <c r="D1396" s="1762" t="s">
        <v>317</v>
      </c>
      <c r="E1396" s="1762">
        <v>0</v>
      </c>
      <c r="F1396" s="1762">
        <v>1</v>
      </c>
      <c r="G1396" s="1762">
        <v>0</v>
      </c>
      <c r="H1396" s="1762">
        <v>1</v>
      </c>
      <c r="I1396" s="1783">
        <v>1</v>
      </c>
      <c r="J1396" s="1783">
        <v>1</v>
      </c>
      <c r="L1396" s="1764">
        <v>659.57</v>
      </c>
      <c r="N1396" s="1764">
        <f t="shared" si="294"/>
        <v>558.01</v>
      </c>
      <c r="O1396" s="1764">
        <v>449.26</v>
      </c>
      <c r="P1396" s="1850">
        <f t="shared" si="295"/>
        <v>0.80511101951577924</v>
      </c>
      <c r="Q1396" s="1764">
        <v>108.75</v>
      </c>
      <c r="R1396" s="1850">
        <f t="shared" si="296"/>
        <v>0.19488898048422071</v>
      </c>
      <c r="S1396" s="1807">
        <f t="shared" si="297"/>
        <v>4.3499999999999996</v>
      </c>
      <c r="U1396" s="1764">
        <f t="shared" si="298"/>
        <v>0</v>
      </c>
      <c r="V1396" s="1764">
        <f t="shared" si="299"/>
        <v>0</v>
      </c>
      <c r="W1396" s="1764">
        <f t="shared" si="287"/>
        <v>659.57</v>
      </c>
      <c r="X1396" s="1780">
        <v>659.57</v>
      </c>
      <c r="Y1396" s="1780">
        <v>617307</v>
      </c>
      <c r="Z1396" s="1942">
        <v>42867</v>
      </c>
      <c r="AA1396" s="1780" t="s">
        <v>104</v>
      </c>
      <c r="AB1396" s="1780"/>
      <c r="AC1396" s="1762"/>
      <c r="AE1396" s="1762"/>
      <c r="AF1396" s="1762"/>
      <c r="AG1396" s="1762"/>
      <c r="AH1396" s="1780"/>
      <c r="AK1396" s="1780"/>
      <c r="AL1396" s="1780"/>
      <c r="AM1396" s="1762"/>
      <c r="AP1396" s="1762"/>
      <c r="AQ1396" s="1762"/>
      <c r="AR1396" s="1780"/>
      <c r="AS1396" s="1780"/>
      <c r="AT1396" s="1780"/>
      <c r="AU1396" s="1780"/>
      <c r="AV1396" s="1780"/>
      <c r="AW1396" s="1762"/>
      <c r="AZ1396" s="1762"/>
      <c r="BA1396" s="1762"/>
    </row>
    <row r="1397" spans="1:53" x14ac:dyDescent="0.25">
      <c r="A1397" s="1866" t="s">
        <v>2770</v>
      </c>
      <c r="C1397" s="1782" t="s">
        <v>2772</v>
      </c>
      <c r="D1397" s="1762" t="s">
        <v>352</v>
      </c>
      <c r="E1397" s="1762">
        <v>1</v>
      </c>
      <c r="F1397" s="1762">
        <v>7</v>
      </c>
      <c r="G1397" s="1762">
        <v>2</v>
      </c>
      <c r="H1397" s="1762">
        <v>3</v>
      </c>
      <c r="I1397" s="1783">
        <v>1</v>
      </c>
      <c r="J1397" s="1783">
        <v>1</v>
      </c>
      <c r="L1397" s="1764">
        <v>3119.59</v>
      </c>
      <c r="N1397" s="1764">
        <f t="shared" si="294"/>
        <v>2413.8000000000002</v>
      </c>
      <c r="O1397" s="1764">
        <v>1941.78</v>
      </c>
      <c r="P1397" s="1850">
        <f t="shared" si="295"/>
        <v>0.8044494158588118</v>
      </c>
      <c r="Q1397" s="1764">
        <v>472.02</v>
      </c>
      <c r="R1397" s="1850">
        <f t="shared" si="296"/>
        <v>0.19555058414118814</v>
      </c>
      <c r="S1397" s="1807">
        <f t="shared" si="297"/>
        <v>18.880800000000001</v>
      </c>
      <c r="U1397" s="1764">
        <f t="shared" si="298"/>
        <v>0</v>
      </c>
      <c r="V1397" s="1764">
        <f t="shared" si="299"/>
        <v>0</v>
      </c>
      <c r="W1397" s="1764">
        <f t="shared" si="287"/>
        <v>3119.59</v>
      </c>
      <c r="X1397" s="1780">
        <v>3119.59</v>
      </c>
      <c r="Y1397" s="1780">
        <v>617335</v>
      </c>
      <c r="Z1397" s="1942">
        <v>42867</v>
      </c>
      <c r="AA1397" s="1780" t="s">
        <v>104</v>
      </c>
      <c r="AB1397" s="1780"/>
      <c r="AC1397" s="1762"/>
      <c r="AE1397" s="1762"/>
      <c r="AF1397" s="1762"/>
      <c r="AG1397" s="1762"/>
      <c r="AH1397" s="1780"/>
      <c r="AK1397" s="1780"/>
      <c r="AL1397" s="1780"/>
      <c r="AM1397" s="1762"/>
      <c r="AP1397" s="1762"/>
      <c r="AQ1397" s="1762"/>
      <c r="AR1397" s="1780"/>
      <c r="AS1397" s="1780"/>
      <c r="AT1397" s="1780"/>
      <c r="AU1397" s="1780"/>
      <c r="AV1397" s="1780"/>
      <c r="AW1397" s="1762"/>
      <c r="AZ1397" s="1762"/>
      <c r="BA1397" s="1762"/>
    </row>
    <row r="1398" spans="1:53" x14ac:dyDescent="0.25">
      <c r="A1398" s="1866" t="s">
        <v>2771</v>
      </c>
      <c r="C1398" s="1782" t="s">
        <v>2773</v>
      </c>
      <c r="D1398" s="1762" t="s">
        <v>352</v>
      </c>
      <c r="E1398" s="1762">
        <v>0</v>
      </c>
      <c r="F1398" s="1762">
        <v>1</v>
      </c>
      <c r="G1398" s="1762">
        <v>0</v>
      </c>
      <c r="H1398" s="1762">
        <v>1</v>
      </c>
      <c r="I1398" s="1783">
        <v>1</v>
      </c>
      <c r="J1398" s="1783">
        <v>1</v>
      </c>
      <c r="L1398" s="1764">
        <v>502.39</v>
      </c>
      <c r="N1398" s="1764">
        <v>376.89</v>
      </c>
      <c r="O1398" s="1764">
        <v>279.45</v>
      </c>
      <c r="P1398" s="1850">
        <v>0.74146302634721006</v>
      </c>
      <c r="Q1398" s="1764">
        <v>97.44</v>
      </c>
      <c r="R1398" s="1850">
        <v>0.25853697365278994</v>
      </c>
      <c r="S1398" s="1807">
        <v>3.8975999999999997</v>
      </c>
      <c r="U1398" s="1764">
        <f t="shared" si="298"/>
        <v>0</v>
      </c>
      <c r="V1398" s="1764">
        <f t="shared" si="299"/>
        <v>0</v>
      </c>
      <c r="W1398" s="1764">
        <f t="shared" si="287"/>
        <v>502.39</v>
      </c>
      <c r="X1398" s="1780">
        <v>502.39</v>
      </c>
      <c r="Y1398" s="1780">
        <v>617336</v>
      </c>
      <c r="Z1398" s="1942">
        <v>42867</v>
      </c>
      <c r="AA1398" s="1780" t="s">
        <v>104</v>
      </c>
      <c r="AB1398" s="1780"/>
      <c r="AC1398" s="1762"/>
      <c r="AE1398" s="1762"/>
      <c r="AF1398" s="1762"/>
      <c r="AG1398" s="1762"/>
      <c r="AH1398" s="1780"/>
      <c r="AK1398" s="1780"/>
      <c r="AL1398" s="1780"/>
      <c r="AM1398" s="1762"/>
      <c r="AP1398" s="1762"/>
      <c r="AQ1398" s="1762"/>
      <c r="AR1398" s="1780"/>
      <c r="AS1398" s="1780"/>
      <c r="AT1398" s="1780"/>
      <c r="AU1398" s="1780"/>
      <c r="AV1398" s="1780"/>
      <c r="AW1398" s="1762"/>
      <c r="AZ1398" s="1762"/>
      <c r="BA1398" s="1762"/>
    </row>
    <row r="1399" spans="1:53" x14ac:dyDescent="0.25">
      <c r="A1399" s="1893" t="s">
        <v>2774</v>
      </c>
      <c r="C1399" s="1861" t="s">
        <v>2776</v>
      </c>
      <c r="D1399" s="1762" t="s">
        <v>352</v>
      </c>
      <c r="E1399" s="1762">
        <v>1</v>
      </c>
      <c r="F1399" s="1762">
        <v>8</v>
      </c>
      <c r="G1399" s="1762">
        <v>4</v>
      </c>
      <c r="H1399" s="1762">
        <v>3</v>
      </c>
      <c r="I1399" s="1783">
        <v>1</v>
      </c>
      <c r="J1399" s="1783">
        <v>1</v>
      </c>
      <c r="L1399" s="1764">
        <v>3413.07</v>
      </c>
      <c r="N1399" s="1764">
        <f t="shared" ref="N1399" si="300">O1399+Q1399</f>
        <v>2413.8000000000002</v>
      </c>
      <c r="O1399" s="1764">
        <v>1941.78</v>
      </c>
      <c r="P1399" s="1850">
        <f t="shared" ref="P1399" si="301">IF(N1399&lt;=0,"",O1399/N1399)</f>
        <v>0.8044494158588118</v>
      </c>
      <c r="Q1399" s="1764">
        <v>472.02</v>
      </c>
      <c r="R1399" s="1850">
        <f t="shared" ref="R1399" si="302">IF(N1399&lt;=0,"",Q1399/N1399)</f>
        <v>0.19555058414118814</v>
      </c>
      <c r="S1399" s="1807">
        <f t="shared" ref="S1399" si="303">Q1399/$S$1</f>
        <v>18.880800000000001</v>
      </c>
      <c r="U1399" s="1764">
        <f t="shared" si="298"/>
        <v>0</v>
      </c>
      <c r="V1399" s="1764">
        <f t="shared" si="299"/>
        <v>0</v>
      </c>
      <c r="W1399" s="1764">
        <f t="shared" si="287"/>
        <v>3413.07</v>
      </c>
      <c r="X1399" s="1780">
        <v>3413.07</v>
      </c>
      <c r="Y1399" s="1780">
        <v>617337</v>
      </c>
      <c r="Z1399" s="1942">
        <v>42867</v>
      </c>
      <c r="AA1399" s="1780" t="s">
        <v>104</v>
      </c>
      <c r="AB1399" s="1780"/>
      <c r="AC1399" s="1762"/>
      <c r="AE1399" s="1762"/>
      <c r="AF1399" s="1762"/>
      <c r="AG1399" s="1762"/>
      <c r="AH1399" s="1780"/>
      <c r="AK1399" s="1780"/>
      <c r="AL1399" s="1780"/>
      <c r="AM1399" s="1762"/>
      <c r="AP1399" s="1762"/>
      <c r="AQ1399" s="1762"/>
      <c r="AR1399" s="1780"/>
      <c r="AS1399" s="1780"/>
      <c r="AT1399" s="1780"/>
      <c r="AU1399" s="1780"/>
      <c r="AV1399" s="1780"/>
      <c r="AW1399" s="1762"/>
      <c r="AZ1399" s="1762"/>
      <c r="BA1399" s="1762"/>
    </row>
    <row r="1400" spans="1:53" x14ac:dyDescent="0.25">
      <c r="A1400" s="1866" t="s">
        <v>2775</v>
      </c>
      <c r="C1400" s="1782" t="s">
        <v>2777</v>
      </c>
      <c r="D1400" s="1762" t="s">
        <v>352</v>
      </c>
      <c r="E1400" s="1762">
        <v>0</v>
      </c>
      <c r="F1400" s="1762">
        <v>1</v>
      </c>
      <c r="G1400" s="1762">
        <v>0</v>
      </c>
      <c r="H1400" s="1762">
        <v>1</v>
      </c>
      <c r="I1400" s="1783">
        <v>1</v>
      </c>
      <c r="J1400" s="1783">
        <v>1</v>
      </c>
      <c r="L1400" s="1764">
        <v>502.39</v>
      </c>
      <c r="N1400" s="1764">
        <v>376.89</v>
      </c>
      <c r="O1400" s="1764">
        <v>279.45</v>
      </c>
      <c r="P1400" s="1850">
        <v>0.74146302634721006</v>
      </c>
      <c r="Q1400" s="1764">
        <v>97.44</v>
      </c>
      <c r="R1400" s="1850">
        <v>0.25853697365278994</v>
      </c>
      <c r="S1400" s="1807">
        <v>3.8975999999999997</v>
      </c>
      <c r="U1400" s="1764">
        <f t="shared" si="298"/>
        <v>0</v>
      </c>
      <c r="V1400" s="1764">
        <f t="shared" si="299"/>
        <v>0</v>
      </c>
      <c r="W1400" s="1764">
        <f t="shared" si="287"/>
        <v>502.39</v>
      </c>
      <c r="X1400" s="1780">
        <v>502.39</v>
      </c>
      <c r="Y1400" s="1780">
        <v>617338</v>
      </c>
      <c r="Z1400" s="1942">
        <v>42867</v>
      </c>
      <c r="AA1400" s="1780" t="s">
        <v>104</v>
      </c>
      <c r="AB1400" s="1780"/>
      <c r="AC1400" s="1762"/>
      <c r="AE1400" s="1762"/>
      <c r="AF1400" s="1762"/>
      <c r="AG1400" s="1762"/>
      <c r="AH1400" s="1780"/>
      <c r="AK1400" s="1780"/>
      <c r="AL1400" s="1780"/>
      <c r="AM1400" s="1762"/>
      <c r="AP1400" s="1762"/>
      <c r="AQ1400" s="1762"/>
      <c r="AR1400" s="1780"/>
      <c r="AS1400" s="1780"/>
      <c r="AT1400" s="1780"/>
      <c r="AU1400" s="1780"/>
      <c r="AV1400" s="1780"/>
      <c r="AW1400" s="1762"/>
      <c r="AZ1400" s="1762"/>
      <c r="BA1400" s="1762"/>
    </row>
    <row r="1401" spans="1:53" x14ac:dyDescent="0.25">
      <c r="A1401" s="1866" t="s">
        <v>2778</v>
      </c>
      <c r="C1401" s="1782" t="s">
        <v>2780</v>
      </c>
      <c r="D1401" s="1762" t="s">
        <v>352</v>
      </c>
      <c r="E1401" s="1762">
        <v>1</v>
      </c>
      <c r="F1401" s="1762">
        <v>8</v>
      </c>
      <c r="G1401" s="1762">
        <v>4</v>
      </c>
      <c r="H1401" s="1762">
        <v>3</v>
      </c>
      <c r="I1401" s="1783">
        <v>1</v>
      </c>
      <c r="J1401" s="1783">
        <v>1</v>
      </c>
      <c r="L1401" s="1764">
        <v>3440.14</v>
      </c>
      <c r="N1401" s="1764">
        <f t="shared" ref="N1401" si="304">O1401+Q1401</f>
        <v>2413.8000000000002</v>
      </c>
      <c r="O1401" s="1764">
        <v>1941.78</v>
      </c>
      <c r="P1401" s="1850">
        <f t="shared" ref="P1401" si="305">IF(N1401&lt;=0,"",O1401/N1401)</f>
        <v>0.8044494158588118</v>
      </c>
      <c r="Q1401" s="1764">
        <v>472.02</v>
      </c>
      <c r="R1401" s="1850">
        <f t="shared" ref="R1401" si="306">IF(N1401&lt;=0,"",Q1401/N1401)</f>
        <v>0.19555058414118814</v>
      </c>
      <c r="S1401" s="1807">
        <f t="shared" ref="S1401" si="307">Q1401/$S$1</f>
        <v>18.880800000000001</v>
      </c>
      <c r="U1401" s="1764">
        <f t="shared" si="298"/>
        <v>0</v>
      </c>
      <c r="V1401" s="1764">
        <f t="shared" si="299"/>
        <v>0</v>
      </c>
      <c r="W1401" s="1764">
        <f t="shared" si="287"/>
        <v>3440.14</v>
      </c>
      <c r="X1401" s="1780">
        <v>3440.14</v>
      </c>
      <c r="Y1401" s="1780">
        <v>617339</v>
      </c>
      <c r="Z1401" s="1942">
        <v>42867</v>
      </c>
      <c r="AA1401" s="1780" t="s">
        <v>104</v>
      </c>
      <c r="AB1401" s="1780"/>
      <c r="AC1401" s="1762"/>
      <c r="AE1401" s="1762"/>
      <c r="AF1401" s="1762"/>
      <c r="AG1401" s="1762"/>
      <c r="AH1401" s="1780"/>
      <c r="AK1401" s="1780"/>
      <c r="AL1401" s="1780"/>
      <c r="AM1401" s="1762"/>
      <c r="AP1401" s="1762"/>
      <c r="AQ1401" s="1762"/>
      <c r="AR1401" s="1780"/>
      <c r="AS1401" s="1780"/>
      <c r="AT1401" s="1780"/>
      <c r="AU1401" s="1780"/>
      <c r="AV1401" s="1780"/>
      <c r="AW1401" s="1762"/>
      <c r="AZ1401" s="1762"/>
      <c r="BA1401" s="1762"/>
    </row>
    <row r="1402" spans="1:53" x14ac:dyDescent="0.25">
      <c r="A1402" s="1866" t="s">
        <v>2779</v>
      </c>
      <c r="C1402" s="1782" t="s">
        <v>2781</v>
      </c>
      <c r="D1402" s="1762" t="s">
        <v>352</v>
      </c>
      <c r="E1402" s="1762">
        <v>0</v>
      </c>
      <c r="F1402" s="1762">
        <v>1</v>
      </c>
      <c r="G1402" s="1762">
        <v>0</v>
      </c>
      <c r="H1402" s="1762">
        <v>1</v>
      </c>
      <c r="I1402" s="1783">
        <v>1</v>
      </c>
      <c r="J1402" s="1783">
        <v>1</v>
      </c>
      <c r="L1402" s="1764">
        <v>502.39</v>
      </c>
      <c r="N1402" s="1764">
        <v>376.89</v>
      </c>
      <c r="O1402" s="1764">
        <v>279.45</v>
      </c>
      <c r="P1402" s="1850">
        <v>0.74146302634721006</v>
      </c>
      <c r="Q1402" s="1764">
        <v>97.44</v>
      </c>
      <c r="R1402" s="1850">
        <v>0.25853697365278994</v>
      </c>
      <c r="S1402" s="1807">
        <v>3.8975999999999997</v>
      </c>
      <c r="U1402" s="1764">
        <f t="shared" si="298"/>
        <v>0</v>
      </c>
      <c r="V1402" s="1764">
        <f t="shared" si="299"/>
        <v>0</v>
      </c>
      <c r="W1402" s="1764">
        <f t="shared" si="287"/>
        <v>502.39</v>
      </c>
      <c r="X1402" s="1780">
        <v>502.39</v>
      </c>
      <c r="Y1402" s="1780">
        <v>617340</v>
      </c>
      <c r="Z1402" s="1942">
        <v>42867</v>
      </c>
      <c r="AA1402" s="1780" t="s">
        <v>104</v>
      </c>
      <c r="AB1402" s="1780"/>
      <c r="AC1402" s="1762"/>
      <c r="AE1402" s="1762"/>
      <c r="AF1402" s="1762"/>
      <c r="AG1402" s="1762"/>
      <c r="AH1402" s="1780"/>
      <c r="AK1402" s="1780"/>
      <c r="AL1402" s="1780"/>
      <c r="AM1402" s="1762"/>
      <c r="AP1402" s="1762"/>
      <c r="AQ1402" s="1762"/>
      <c r="AR1402" s="1780"/>
      <c r="AS1402" s="1780"/>
      <c r="AT1402" s="1780"/>
      <c r="AU1402" s="1780"/>
      <c r="AV1402" s="1780"/>
      <c r="AW1402" s="1762"/>
      <c r="AZ1402" s="1762"/>
      <c r="BA1402" s="1762"/>
    </row>
    <row r="1403" spans="1:53" x14ac:dyDescent="0.25">
      <c r="A1403" s="1866" t="s">
        <v>2823</v>
      </c>
      <c r="C1403" s="1782">
        <v>617517</v>
      </c>
      <c r="D1403" s="1762" t="s">
        <v>26</v>
      </c>
      <c r="E1403" s="1762">
        <v>1</v>
      </c>
      <c r="F1403" s="1762">
        <v>10</v>
      </c>
      <c r="G1403" s="1762">
        <v>9</v>
      </c>
      <c r="H1403" s="1762">
        <v>1</v>
      </c>
      <c r="I1403" s="1783">
        <v>1</v>
      </c>
      <c r="J1403" s="1783">
        <v>1</v>
      </c>
      <c r="L1403" s="1764">
        <v>4596.43</v>
      </c>
      <c r="N1403" s="1764">
        <v>2340.33</v>
      </c>
      <c r="O1403" s="1764">
        <v>1745.74</v>
      </c>
      <c r="P1403" s="1850">
        <f t="shared" si="295"/>
        <v>0.74593753872317159</v>
      </c>
      <c r="Q1403" s="1764">
        <v>742.12</v>
      </c>
      <c r="R1403" s="1850">
        <f t="shared" si="296"/>
        <v>0.31710057983275863</v>
      </c>
      <c r="S1403" s="1807">
        <f t="shared" si="297"/>
        <v>29.684799999999999</v>
      </c>
      <c r="U1403" s="1764">
        <f t="shared" si="298"/>
        <v>0</v>
      </c>
      <c r="V1403" s="1764">
        <f t="shared" si="299"/>
        <v>0</v>
      </c>
      <c r="W1403" s="1764">
        <f t="shared" si="287"/>
        <v>4596.43</v>
      </c>
      <c r="X1403" s="1780">
        <v>4596.43</v>
      </c>
      <c r="Y1403" s="1780">
        <v>617238</v>
      </c>
      <c r="Z1403" s="1942">
        <v>42830</v>
      </c>
      <c r="AA1403" s="1780" t="s">
        <v>104</v>
      </c>
      <c r="AB1403" s="1780"/>
      <c r="AC1403" s="1762"/>
      <c r="AE1403" s="1762"/>
      <c r="AF1403" s="1762"/>
      <c r="AG1403" s="1762"/>
      <c r="AH1403" s="1780"/>
      <c r="AK1403" s="1780"/>
      <c r="AL1403" s="1780"/>
      <c r="AM1403" s="1762"/>
      <c r="AP1403" s="1762"/>
      <c r="AQ1403" s="1762"/>
      <c r="AR1403" s="1780"/>
      <c r="AS1403" s="1780"/>
      <c r="AT1403" s="1780"/>
      <c r="AU1403" s="1780"/>
      <c r="AV1403" s="1780"/>
      <c r="AW1403" s="1762"/>
      <c r="AZ1403" s="1762"/>
      <c r="BA1403" s="1762"/>
    </row>
    <row r="1404" spans="1:53" x14ac:dyDescent="0.25">
      <c r="A1404" s="1866">
        <v>2017250</v>
      </c>
      <c r="C1404" s="1782" t="s">
        <v>2782</v>
      </c>
      <c r="D1404" s="1762" t="s">
        <v>352</v>
      </c>
      <c r="E1404" s="1762">
        <v>0</v>
      </c>
      <c r="F1404" s="1762">
        <v>1</v>
      </c>
      <c r="G1404" s="1762">
        <v>0</v>
      </c>
      <c r="H1404" s="1762">
        <v>0</v>
      </c>
      <c r="I1404" s="1783">
        <v>1</v>
      </c>
      <c r="J1404" s="1783">
        <v>1</v>
      </c>
      <c r="L1404" s="1764">
        <v>179.47</v>
      </c>
      <c r="N1404" s="1764">
        <f t="shared" si="294"/>
        <v>141.20999999999998</v>
      </c>
      <c r="O1404" s="1764">
        <v>115.99</v>
      </c>
      <c r="P1404" s="1850">
        <f t="shared" si="295"/>
        <v>0.8214007506550528</v>
      </c>
      <c r="Q1404" s="1764">
        <v>25.22</v>
      </c>
      <c r="R1404" s="1850">
        <f t="shared" si="296"/>
        <v>0.17859924934494725</v>
      </c>
      <c r="S1404" s="1807">
        <f t="shared" si="297"/>
        <v>1.0087999999999999</v>
      </c>
      <c r="U1404" s="1764">
        <f t="shared" si="298"/>
        <v>0</v>
      </c>
      <c r="V1404" s="1764">
        <f t="shared" si="299"/>
        <v>0</v>
      </c>
      <c r="W1404" s="1764">
        <f t="shared" si="287"/>
        <v>179.47</v>
      </c>
      <c r="X1404" s="1780">
        <v>179.47</v>
      </c>
      <c r="Y1404" s="1780">
        <v>617341</v>
      </c>
      <c r="Z1404" s="1942">
        <v>42867</v>
      </c>
      <c r="AA1404" s="1780" t="s">
        <v>104</v>
      </c>
      <c r="AB1404" s="1780"/>
      <c r="AC1404" s="1762"/>
      <c r="AE1404" s="1762"/>
      <c r="AF1404" s="1762"/>
      <c r="AG1404" s="1762"/>
      <c r="AH1404" s="1780"/>
      <c r="AK1404" s="1780"/>
      <c r="AL1404" s="1780"/>
      <c r="AM1404" s="1762"/>
      <c r="AP1404" s="1762"/>
      <c r="AQ1404" s="1762"/>
      <c r="AR1404" s="1780"/>
      <c r="AS1404" s="1780"/>
      <c r="AT1404" s="1780"/>
      <c r="AU1404" s="1780"/>
      <c r="AV1404" s="1780"/>
      <c r="AW1404" s="1762"/>
      <c r="AZ1404" s="1762"/>
      <c r="BA1404" s="1762"/>
    </row>
    <row r="1405" spans="1:53" x14ac:dyDescent="0.25">
      <c r="A1405" s="1866" t="s">
        <v>2838</v>
      </c>
      <c r="C1405" s="1782" t="s">
        <v>2789</v>
      </c>
      <c r="D1405" s="1762" t="s">
        <v>26</v>
      </c>
      <c r="E1405" s="1762">
        <v>10</v>
      </c>
      <c r="F1405" s="1762">
        <v>110</v>
      </c>
      <c r="G1405" s="1762">
        <v>60</v>
      </c>
      <c r="H1405" s="1762">
        <v>40</v>
      </c>
      <c r="I1405" s="1783">
        <v>1</v>
      </c>
      <c r="J1405" s="1783">
        <v>1</v>
      </c>
      <c r="L1405" s="1764">
        <v>81722.8</v>
      </c>
      <c r="N1405" s="1764">
        <f t="shared" si="294"/>
        <v>47756.899999999994</v>
      </c>
      <c r="O1405" s="1764">
        <v>36761.599999999999</v>
      </c>
      <c r="P1405" s="1850">
        <f t="shared" si="295"/>
        <v>0.76976520670311521</v>
      </c>
      <c r="Q1405" s="1764">
        <v>10995.3</v>
      </c>
      <c r="R1405" s="1850">
        <f t="shared" si="296"/>
        <v>0.23023479329688487</v>
      </c>
      <c r="S1405" s="1807">
        <f t="shared" si="297"/>
        <v>439.81199999999995</v>
      </c>
      <c r="U1405" s="1764">
        <f t="shared" si="298"/>
        <v>0</v>
      </c>
      <c r="V1405" s="1764">
        <f t="shared" si="299"/>
        <v>0</v>
      </c>
      <c r="W1405" s="1764">
        <f t="shared" si="287"/>
        <v>81722.8</v>
      </c>
      <c r="X1405" s="1780">
        <v>81722.8</v>
      </c>
      <c r="Y1405" s="1780">
        <v>617239</v>
      </c>
      <c r="Z1405" s="1942">
        <v>42830</v>
      </c>
      <c r="AA1405" s="1780" t="s">
        <v>104</v>
      </c>
      <c r="AB1405" s="1780"/>
      <c r="AC1405" s="1762"/>
      <c r="AE1405" s="1762"/>
      <c r="AF1405" s="1762"/>
      <c r="AG1405" s="1762"/>
      <c r="AH1405" s="1780"/>
      <c r="AK1405" s="1780"/>
      <c r="AL1405" s="1780"/>
      <c r="AM1405" s="1762"/>
      <c r="AP1405" s="1762"/>
      <c r="AQ1405" s="1762"/>
      <c r="AR1405" s="1780"/>
      <c r="AS1405" s="1780"/>
      <c r="AT1405" s="1780"/>
      <c r="AU1405" s="1780"/>
      <c r="AV1405" s="1780"/>
      <c r="AW1405" s="1762"/>
      <c r="AZ1405" s="1762"/>
      <c r="BA1405" s="1762"/>
    </row>
    <row r="1406" spans="1:53" x14ac:dyDescent="0.25">
      <c r="A1406" s="1962">
        <v>2017252</v>
      </c>
      <c r="B1406" s="1782" t="s">
        <v>4212</v>
      </c>
      <c r="E1406" s="1762">
        <v>0</v>
      </c>
      <c r="F1406" s="1762">
        <v>0</v>
      </c>
      <c r="G1406" s="1762">
        <v>0</v>
      </c>
      <c r="H1406" s="1762">
        <v>0</v>
      </c>
      <c r="I1406" s="1783">
        <v>0</v>
      </c>
      <c r="J1406" s="1783">
        <v>0</v>
      </c>
      <c r="L1406" s="1764">
        <v>0</v>
      </c>
      <c r="N1406" s="1764">
        <f t="shared" si="294"/>
        <v>0</v>
      </c>
      <c r="O1406" s="1764">
        <v>0</v>
      </c>
      <c r="P1406" s="1850" t="str">
        <f t="shared" si="295"/>
        <v/>
      </c>
      <c r="Q1406" s="1764">
        <v>0</v>
      </c>
      <c r="R1406" s="1850" t="str">
        <f t="shared" si="296"/>
        <v/>
      </c>
      <c r="S1406" s="1807">
        <f t="shared" si="297"/>
        <v>0</v>
      </c>
      <c r="U1406" s="1764">
        <f t="shared" si="298"/>
        <v>0</v>
      </c>
      <c r="V1406" s="1764">
        <f t="shared" si="299"/>
        <v>0</v>
      </c>
      <c r="W1406" s="1764">
        <f t="shared" si="287"/>
        <v>0</v>
      </c>
      <c r="X1406" s="1780"/>
      <c r="Y1406" s="1780"/>
      <c r="Z1406" s="1942"/>
      <c r="AA1406" s="1780"/>
      <c r="AB1406" s="1780"/>
      <c r="AC1406" s="1762"/>
      <c r="AE1406" s="1762"/>
      <c r="AF1406" s="1762"/>
      <c r="AG1406" s="1762"/>
      <c r="AH1406" s="1780"/>
      <c r="AK1406" s="1780"/>
      <c r="AL1406" s="1780"/>
      <c r="AM1406" s="1762"/>
      <c r="AP1406" s="1762"/>
      <c r="AQ1406" s="1762"/>
      <c r="AR1406" s="1780"/>
      <c r="AS1406" s="1780"/>
      <c r="AT1406" s="1780"/>
      <c r="AU1406" s="1780"/>
      <c r="AV1406" s="1780"/>
      <c r="AW1406" s="1762"/>
      <c r="AZ1406" s="1762"/>
      <c r="BA1406" s="1762"/>
    </row>
    <row r="1407" spans="1:53" x14ac:dyDescent="0.25">
      <c r="A1407" s="1866">
        <v>2017253</v>
      </c>
      <c r="C1407" s="1782" t="s">
        <v>3011</v>
      </c>
      <c r="D1407" s="1762" t="s">
        <v>317</v>
      </c>
      <c r="E1407" s="1762">
        <v>0</v>
      </c>
      <c r="F1407" s="1762">
        <v>0</v>
      </c>
      <c r="G1407" s="1762">
        <v>0</v>
      </c>
      <c r="H1407" s="1762">
        <v>0</v>
      </c>
      <c r="I1407" s="1783">
        <v>1</v>
      </c>
      <c r="J1407" s="1783">
        <v>1</v>
      </c>
      <c r="L1407" s="1764">
        <v>61.58</v>
      </c>
      <c r="N1407" s="1764">
        <f t="shared" si="294"/>
        <v>61.58</v>
      </c>
      <c r="O1407" s="1764">
        <v>41.58</v>
      </c>
      <c r="P1407" s="1850">
        <f t="shared" si="295"/>
        <v>0.67521922702176029</v>
      </c>
      <c r="Q1407" s="1764">
        <v>20</v>
      </c>
      <c r="R1407" s="1850">
        <f t="shared" si="296"/>
        <v>0.32478077297823971</v>
      </c>
      <c r="S1407" s="1807">
        <f t="shared" si="297"/>
        <v>0.8</v>
      </c>
      <c r="U1407" s="1764">
        <f t="shared" si="298"/>
        <v>0</v>
      </c>
      <c r="V1407" s="1764">
        <f t="shared" si="299"/>
        <v>0</v>
      </c>
      <c r="W1407" s="1764">
        <f t="shared" si="287"/>
        <v>61.58</v>
      </c>
      <c r="X1407" s="1780">
        <v>61.58</v>
      </c>
      <c r="Y1407" s="1780">
        <v>617308</v>
      </c>
      <c r="Z1407" s="1942">
        <v>42867</v>
      </c>
      <c r="AA1407" s="1780" t="s">
        <v>104</v>
      </c>
      <c r="AB1407" s="1780"/>
      <c r="AC1407" s="1762"/>
      <c r="AE1407" s="1762"/>
      <c r="AF1407" s="1762"/>
      <c r="AG1407" s="1762"/>
      <c r="AH1407" s="1780"/>
      <c r="AK1407" s="1780"/>
      <c r="AL1407" s="1780"/>
      <c r="AM1407" s="1762"/>
      <c r="AP1407" s="1762"/>
      <c r="AQ1407" s="1762"/>
      <c r="AR1407" s="1780"/>
      <c r="AS1407" s="1780"/>
      <c r="AT1407" s="1780"/>
      <c r="AU1407" s="1780"/>
      <c r="AV1407" s="1780"/>
      <c r="AW1407" s="1762"/>
      <c r="AZ1407" s="1762"/>
      <c r="BA1407" s="1762"/>
    </row>
    <row r="1408" spans="1:53" x14ac:dyDescent="0.25">
      <c r="A1408" s="1866">
        <v>2017255</v>
      </c>
      <c r="C1408" s="1782">
        <v>639717</v>
      </c>
      <c r="D1408" s="1762" t="s">
        <v>26</v>
      </c>
      <c r="E1408" s="1762">
        <v>1</v>
      </c>
      <c r="F1408" s="1762">
        <v>11</v>
      </c>
      <c r="G1408" s="1762">
        <v>5</v>
      </c>
      <c r="H1408" s="1762">
        <v>3</v>
      </c>
      <c r="I1408" s="1783">
        <v>1</v>
      </c>
      <c r="J1408" s="1783">
        <v>1</v>
      </c>
      <c r="L1408" s="1764">
        <v>6325.24</v>
      </c>
      <c r="N1408" s="1764">
        <f t="shared" si="294"/>
        <v>4262.2699999999995</v>
      </c>
      <c r="O1408" s="1764">
        <v>3176.43</v>
      </c>
      <c r="P1408" s="1850">
        <f t="shared" si="295"/>
        <v>0.74524373162657465</v>
      </c>
      <c r="Q1408" s="1764">
        <v>1085.8399999999999</v>
      </c>
      <c r="R1408" s="1850">
        <f t="shared" si="296"/>
        <v>0.25475626837342541</v>
      </c>
      <c r="S1408" s="1807">
        <f t="shared" si="297"/>
        <v>43.433599999999998</v>
      </c>
      <c r="U1408" s="1764">
        <f t="shared" si="298"/>
        <v>0</v>
      </c>
      <c r="V1408" s="1764">
        <f t="shared" si="299"/>
        <v>0</v>
      </c>
      <c r="W1408" s="1764">
        <f t="shared" ref="W1408:W1471" si="308">X1408+AC1408+AH1408+AM1408+AO1408+AR1408</f>
        <v>6325.24</v>
      </c>
      <c r="X1408" s="1780">
        <v>6325.24</v>
      </c>
      <c r="Y1408" s="1780">
        <v>617240</v>
      </c>
      <c r="Z1408" s="1942">
        <v>42830</v>
      </c>
      <c r="AA1408" s="1780" t="s">
        <v>104</v>
      </c>
      <c r="AB1408" s="1780"/>
      <c r="AC1408" s="1762"/>
      <c r="AE1408" s="1762"/>
      <c r="AF1408" s="1762"/>
      <c r="AG1408" s="1762"/>
      <c r="AH1408" s="1780"/>
      <c r="AK1408" s="1780"/>
      <c r="AL1408" s="1780"/>
      <c r="AM1408" s="1762"/>
      <c r="AP1408" s="1762"/>
      <c r="AQ1408" s="1762"/>
      <c r="AR1408" s="1780"/>
      <c r="AS1408" s="1780"/>
      <c r="AT1408" s="1780"/>
      <c r="AU1408" s="1780"/>
      <c r="AV1408" s="1780"/>
      <c r="AW1408" s="1762"/>
      <c r="AZ1408" s="1762"/>
      <c r="BA1408" s="1762"/>
    </row>
    <row r="1409" spans="1:53" x14ac:dyDescent="0.25">
      <c r="A1409" s="1866">
        <v>2017256</v>
      </c>
      <c r="C1409" s="1782">
        <v>648017</v>
      </c>
      <c r="D1409" s="1762" t="s">
        <v>26</v>
      </c>
      <c r="E1409" s="1762">
        <v>1</v>
      </c>
      <c r="F1409" s="1762">
        <v>9</v>
      </c>
      <c r="G1409" s="1762">
        <v>5</v>
      </c>
      <c r="H1409" s="1762">
        <v>4</v>
      </c>
      <c r="I1409" s="1783">
        <v>1</v>
      </c>
      <c r="J1409" s="1783">
        <v>1</v>
      </c>
      <c r="L1409" s="1764">
        <v>3119.56</v>
      </c>
      <c r="N1409" s="1764">
        <f t="shared" si="294"/>
        <v>2102.0699999999997</v>
      </c>
      <c r="O1409" s="1764">
        <v>1590.87</v>
      </c>
      <c r="P1409" s="1850">
        <f t="shared" si="295"/>
        <v>0.75681114330160271</v>
      </c>
      <c r="Q1409" s="1764">
        <v>511.2</v>
      </c>
      <c r="R1409" s="1850">
        <f t="shared" si="296"/>
        <v>0.24318885669839732</v>
      </c>
      <c r="S1409" s="1807">
        <f t="shared" si="297"/>
        <v>20.448</v>
      </c>
      <c r="U1409" s="1764">
        <f t="shared" si="298"/>
        <v>0</v>
      </c>
      <c r="V1409" s="1764">
        <f t="shared" si="299"/>
        <v>0</v>
      </c>
      <c r="W1409" s="1764">
        <f t="shared" si="308"/>
        <v>3119.56</v>
      </c>
      <c r="X1409" s="1780">
        <v>3119.56</v>
      </c>
      <c r="Y1409" s="1780">
        <v>617241</v>
      </c>
      <c r="Z1409" s="1942">
        <v>42830</v>
      </c>
      <c r="AA1409" s="1780" t="s">
        <v>104</v>
      </c>
      <c r="AB1409" s="1780"/>
      <c r="AC1409" s="1762"/>
      <c r="AE1409" s="1762"/>
      <c r="AF1409" s="1762"/>
      <c r="AG1409" s="1762"/>
      <c r="AH1409" s="1780"/>
      <c r="AK1409" s="1780"/>
      <c r="AL1409" s="1780"/>
      <c r="AM1409" s="1762"/>
      <c r="AP1409" s="1762"/>
      <c r="AQ1409" s="1762"/>
      <c r="AR1409" s="1780"/>
      <c r="AS1409" s="1780"/>
      <c r="AT1409" s="1780"/>
      <c r="AU1409" s="1780"/>
      <c r="AV1409" s="1780"/>
      <c r="AW1409" s="1762"/>
      <c r="AZ1409" s="1762"/>
      <c r="BA1409" s="1762"/>
    </row>
    <row r="1410" spans="1:53" x14ac:dyDescent="0.25">
      <c r="A1410" s="1962">
        <v>2017257</v>
      </c>
      <c r="B1410" s="1782" t="s">
        <v>3567</v>
      </c>
      <c r="C1410" s="1782" t="s">
        <v>2790</v>
      </c>
      <c r="D1410" s="1762" t="s">
        <v>2390</v>
      </c>
      <c r="E1410" s="1762">
        <v>2</v>
      </c>
      <c r="F1410" s="1762">
        <v>2</v>
      </c>
      <c r="G1410" s="1762">
        <v>0</v>
      </c>
      <c r="H1410" s="1762">
        <v>4</v>
      </c>
      <c r="I1410" s="1783">
        <v>1</v>
      </c>
      <c r="J1410" s="1783">
        <v>1</v>
      </c>
      <c r="L1410" s="1764">
        <v>2093</v>
      </c>
      <c r="N1410" s="1764">
        <v>1395.56</v>
      </c>
      <c r="O1410" s="1764">
        <f>N1410-Q1410</f>
        <v>1055.73</v>
      </c>
      <c r="P1410" s="1850">
        <f t="shared" si="295"/>
        <v>0.75649201754134543</v>
      </c>
      <c r="Q1410" s="1764">
        <v>339.83</v>
      </c>
      <c r="R1410" s="1850">
        <f t="shared" si="296"/>
        <v>0.2435079824586546</v>
      </c>
      <c r="S1410" s="1807">
        <f t="shared" si="297"/>
        <v>13.5932</v>
      </c>
      <c r="U1410" s="1764">
        <f t="shared" si="298"/>
        <v>0</v>
      </c>
      <c r="V1410" s="1764">
        <f t="shared" si="299"/>
        <v>2093</v>
      </c>
      <c r="W1410" s="1764">
        <f t="shared" si="308"/>
        <v>0</v>
      </c>
      <c r="X1410" s="1780"/>
      <c r="Y1410" s="1780"/>
      <c r="Z1410" s="1942"/>
      <c r="AA1410" s="1780"/>
      <c r="AB1410" s="1780"/>
      <c r="AC1410" s="1762"/>
      <c r="AE1410" s="1762"/>
      <c r="AF1410" s="1762"/>
      <c r="AG1410" s="1762"/>
      <c r="AH1410" s="1780"/>
      <c r="AK1410" s="1780"/>
      <c r="AL1410" s="1780"/>
      <c r="AM1410" s="1762"/>
      <c r="AP1410" s="1762"/>
      <c r="AQ1410" s="1762"/>
      <c r="AR1410" s="1780"/>
      <c r="AS1410" s="1780"/>
      <c r="AT1410" s="1780"/>
      <c r="AU1410" s="1780"/>
      <c r="AV1410" s="1780"/>
      <c r="AW1410" s="1762"/>
      <c r="AZ1410" s="1762"/>
      <c r="BA1410" s="1762"/>
    </row>
    <row r="1411" spans="1:53" x14ac:dyDescent="0.25">
      <c r="A1411" s="1866">
        <v>2017258</v>
      </c>
      <c r="C1411" s="1782">
        <v>633617</v>
      </c>
      <c r="D1411" s="1762" t="s">
        <v>26</v>
      </c>
      <c r="E1411" s="1762">
        <v>1</v>
      </c>
      <c r="F1411" s="1762">
        <v>8</v>
      </c>
      <c r="G1411" s="1762">
        <v>5</v>
      </c>
      <c r="H1411" s="1762">
        <v>3</v>
      </c>
      <c r="I1411" s="1783">
        <v>1</v>
      </c>
      <c r="J1411" s="1783">
        <v>1</v>
      </c>
      <c r="L1411" s="1764">
        <v>3118.12</v>
      </c>
      <c r="N1411" s="1764">
        <f t="shared" ref="N1411:N1441" si="309">O1411+Q1411</f>
        <v>2105.4300000000003</v>
      </c>
      <c r="O1411" s="1764">
        <v>1608.92</v>
      </c>
      <c r="P1411" s="1850">
        <f t="shared" ref="P1411:P1441" si="310">IF(N1411&lt;=0,"",O1411/N1411)</f>
        <v>0.76417643901720778</v>
      </c>
      <c r="Q1411" s="1764">
        <v>496.51</v>
      </c>
      <c r="R1411" s="1850">
        <f t="shared" ref="R1411:R1441" si="311">IF(N1411&lt;=0,"",Q1411/N1411)</f>
        <v>0.23582356098279209</v>
      </c>
      <c r="S1411" s="1807">
        <f t="shared" ref="S1411:S1441" si="312">Q1411/$S$1</f>
        <v>19.860399999999998</v>
      </c>
      <c r="U1411" s="1764">
        <f t="shared" ref="U1411:U1441" si="313">((1-I1411)*O1411)+((1-J1411)*Q1411)</f>
        <v>0</v>
      </c>
      <c r="V1411" s="1764">
        <f t="shared" ref="V1411:V1441" si="314">L1411-W1411</f>
        <v>0</v>
      </c>
      <c r="W1411" s="1764">
        <f t="shared" si="308"/>
        <v>3118.12</v>
      </c>
      <c r="X1411" s="1780">
        <v>3118.12</v>
      </c>
      <c r="Y1411" s="1780">
        <v>617242</v>
      </c>
      <c r="Z1411" s="1942">
        <v>42830</v>
      </c>
      <c r="AA1411" s="1780" t="s">
        <v>104</v>
      </c>
      <c r="AB1411" s="1780"/>
      <c r="AC1411" s="1762"/>
      <c r="AE1411" s="1762"/>
      <c r="AF1411" s="1762"/>
      <c r="AG1411" s="1762"/>
      <c r="AH1411" s="1780"/>
      <c r="AK1411" s="1780"/>
      <c r="AL1411" s="1780"/>
      <c r="AM1411" s="1762"/>
      <c r="AP1411" s="1762"/>
      <c r="AQ1411" s="1762"/>
      <c r="AR1411" s="1780"/>
      <c r="AS1411" s="1780"/>
      <c r="AT1411" s="1780"/>
      <c r="AU1411" s="1780"/>
      <c r="AV1411" s="1780"/>
      <c r="AW1411" s="1762"/>
      <c r="AZ1411" s="1762"/>
      <c r="BA1411" s="1762"/>
    </row>
    <row r="1412" spans="1:53" x14ac:dyDescent="0.25">
      <c r="A1412" s="1866">
        <v>2017259</v>
      </c>
      <c r="C1412" s="1782" t="s">
        <v>2793</v>
      </c>
      <c r="D1412" s="1762" t="s">
        <v>26</v>
      </c>
      <c r="E1412" s="1762">
        <v>1</v>
      </c>
      <c r="F1412" s="1762">
        <v>1</v>
      </c>
      <c r="G1412" s="1762">
        <v>0</v>
      </c>
      <c r="H1412" s="1762">
        <v>1</v>
      </c>
      <c r="I1412" s="1783">
        <v>1</v>
      </c>
      <c r="J1412" s="1783">
        <v>1</v>
      </c>
      <c r="L1412" s="1764">
        <v>559.65</v>
      </c>
      <c r="N1412" s="1764">
        <f t="shared" si="309"/>
        <v>374.66</v>
      </c>
      <c r="O1412" s="1764">
        <v>266.41000000000003</v>
      </c>
      <c r="P1412" s="1850">
        <f t="shared" si="310"/>
        <v>0.71107137137671494</v>
      </c>
      <c r="Q1412" s="1764">
        <v>108.25</v>
      </c>
      <c r="R1412" s="1850">
        <f t="shared" si="311"/>
        <v>0.28892862862328511</v>
      </c>
      <c r="S1412" s="1807">
        <f t="shared" si="312"/>
        <v>4.33</v>
      </c>
      <c r="U1412" s="1764">
        <f t="shared" si="313"/>
        <v>0</v>
      </c>
      <c r="V1412" s="1764">
        <f t="shared" si="314"/>
        <v>0</v>
      </c>
      <c r="W1412" s="1764">
        <f t="shared" si="308"/>
        <v>559.65</v>
      </c>
      <c r="X1412" s="1780">
        <v>559.65</v>
      </c>
      <c r="Y1412" s="1780">
        <v>617244</v>
      </c>
      <c r="Z1412" s="1942">
        <v>42830</v>
      </c>
      <c r="AA1412" s="1780" t="s">
        <v>104</v>
      </c>
      <c r="AB1412" s="1780"/>
      <c r="AC1412" s="1762"/>
      <c r="AE1412" s="1762"/>
      <c r="AF1412" s="1762"/>
      <c r="AG1412" s="1762"/>
      <c r="AH1412" s="1780"/>
      <c r="AK1412" s="1780"/>
      <c r="AL1412" s="1780"/>
      <c r="AM1412" s="1762"/>
      <c r="AP1412" s="1762"/>
      <c r="AQ1412" s="1762"/>
      <c r="AR1412" s="1780"/>
      <c r="AS1412" s="1780"/>
      <c r="AT1412" s="1780"/>
      <c r="AU1412" s="1780"/>
      <c r="AV1412" s="1780"/>
      <c r="AW1412" s="1762"/>
      <c r="AZ1412" s="1762"/>
      <c r="BA1412" s="1762"/>
    </row>
    <row r="1413" spans="1:53" x14ac:dyDescent="0.25">
      <c r="A1413" s="1962">
        <v>2017260</v>
      </c>
      <c r="B1413" s="1782" t="s">
        <v>4212</v>
      </c>
      <c r="E1413" s="1762">
        <v>0</v>
      </c>
      <c r="F1413" s="1762">
        <v>0</v>
      </c>
      <c r="G1413" s="1762">
        <v>0</v>
      </c>
      <c r="H1413" s="1762">
        <v>0</v>
      </c>
      <c r="I1413" s="1783">
        <v>0</v>
      </c>
      <c r="J1413" s="1783">
        <v>0</v>
      </c>
      <c r="L1413" s="1764">
        <v>0</v>
      </c>
      <c r="N1413" s="1764">
        <f t="shared" si="309"/>
        <v>0</v>
      </c>
      <c r="O1413" s="1764">
        <v>0</v>
      </c>
      <c r="P1413" s="1850" t="str">
        <f t="shared" si="310"/>
        <v/>
      </c>
      <c r="Q1413" s="1764">
        <v>0</v>
      </c>
      <c r="R1413" s="1850" t="str">
        <f t="shared" si="311"/>
        <v/>
      </c>
      <c r="S1413" s="1807">
        <f t="shared" si="312"/>
        <v>0</v>
      </c>
      <c r="U1413" s="1764">
        <f t="shared" si="313"/>
        <v>0</v>
      </c>
      <c r="V1413" s="1764">
        <f t="shared" si="314"/>
        <v>0</v>
      </c>
      <c r="W1413" s="1764">
        <f t="shared" si="308"/>
        <v>0</v>
      </c>
      <c r="X1413" s="1780"/>
      <c r="Y1413" s="1780"/>
      <c r="Z1413" s="1942"/>
      <c r="AA1413" s="1780"/>
      <c r="AB1413" s="1780"/>
      <c r="AC1413" s="1762"/>
      <c r="AE1413" s="1762"/>
      <c r="AF1413" s="1762"/>
      <c r="AG1413" s="1762"/>
      <c r="AH1413" s="1780"/>
      <c r="AK1413" s="1780"/>
      <c r="AL1413" s="1780"/>
      <c r="AM1413" s="1762"/>
      <c r="AP1413" s="1762"/>
      <c r="AQ1413" s="1762"/>
      <c r="AR1413" s="1780"/>
      <c r="AS1413" s="1780"/>
      <c r="AT1413" s="1780"/>
      <c r="AU1413" s="1780"/>
      <c r="AV1413" s="1780"/>
      <c r="AW1413" s="1762"/>
      <c r="AZ1413" s="1762"/>
      <c r="BA1413" s="1762"/>
    </row>
    <row r="1414" spans="1:53" x14ac:dyDescent="0.25">
      <c r="A1414" s="1866">
        <v>2017261</v>
      </c>
      <c r="C1414" s="1782">
        <v>635417</v>
      </c>
      <c r="D1414" s="1762" t="s">
        <v>26</v>
      </c>
      <c r="E1414" s="1762">
        <v>1</v>
      </c>
      <c r="F1414" s="1762">
        <v>10</v>
      </c>
      <c r="G1414" s="1762">
        <v>5</v>
      </c>
      <c r="H1414" s="1762">
        <v>3</v>
      </c>
      <c r="I1414" s="1783">
        <v>1</v>
      </c>
      <c r="J1414" s="1783">
        <v>1</v>
      </c>
      <c r="L1414" s="1764">
        <v>5642.91</v>
      </c>
      <c r="N1414" s="1764">
        <f t="shared" si="309"/>
        <v>3803.35</v>
      </c>
      <c r="O1414" s="1764">
        <v>3151.77</v>
      </c>
      <c r="P1414" s="1850">
        <f t="shared" si="310"/>
        <v>0.82868260875281008</v>
      </c>
      <c r="Q1414" s="1764">
        <v>651.58000000000004</v>
      </c>
      <c r="R1414" s="1850">
        <f t="shared" si="311"/>
        <v>0.17131739124719</v>
      </c>
      <c r="S1414" s="1807">
        <f t="shared" si="312"/>
        <v>26.063200000000002</v>
      </c>
      <c r="U1414" s="1764">
        <f t="shared" si="313"/>
        <v>0</v>
      </c>
      <c r="V1414" s="1764">
        <f t="shared" si="314"/>
        <v>0</v>
      </c>
      <c r="W1414" s="1764">
        <f t="shared" si="308"/>
        <v>5642.91</v>
      </c>
      <c r="X1414" s="1780">
        <v>5642.91</v>
      </c>
      <c r="Y1414" s="1780">
        <v>617244</v>
      </c>
      <c r="Z1414" s="1942">
        <v>42830</v>
      </c>
      <c r="AA1414" s="1780" t="s">
        <v>104</v>
      </c>
      <c r="AB1414" s="1780"/>
      <c r="AC1414" s="1762"/>
      <c r="AE1414" s="1762"/>
      <c r="AF1414" s="1762"/>
      <c r="AG1414" s="1762"/>
      <c r="AH1414" s="1780"/>
      <c r="AK1414" s="1780"/>
      <c r="AL1414" s="1780"/>
      <c r="AM1414" s="1762"/>
      <c r="AP1414" s="1762"/>
      <c r="AQ1414" s="1762"/>
      <c r="AR1414" s="1780"/>
      <c r="AS1414" s="1780"/>
      <c r="AT1414" s="1780"/>
      <c r="AU1414" s="1780"/>
      <c r="AV1414" s="1780"/>
      <c r="AW1414" s="1762"/>
      <c r="AZ1414" s="1762"/>
      <c r="BA1414" s="1762"/>
    </row>
    <row r="1415" spans="1:53" x14ac:dyDescent="0.25">
      <c r="A1415" s="1866">
        <v>2017262</v>
      </c>
      <c r="C1415" s="1782">
        <v>646517</v>
      </c>
      <c r="D1415" s="1762" t="s">
        <v>26</v>
      </c>
      <c r="E1415" s="1762">
        <v>1</v>
      </c>
      <c r="F1415" s="1762">
        <v>8</v>
      </c>
      <c r="G1415" s="1762">
        <v>5</v>
      </c>
      <c r="H1415" s="1762">
        <v>3</v>
      </c>
      <c r="I1415" s="1783">
        <v>1</v>
      </c>
      <c r="J1415" s="1783">
        <v>1</v>
      </c>
      <c r="L1415" s="1764">
        <v>3486.07</v>
      </c>
      <c r="N1415" s="1764">
        <f t="shared" si="309"/>
        <v>2343.37</v>
      </c>
      <c r="O1415" s="1764">
        <v>1826.37</v>
      </c>
      <c r="P1415" s="1850">
        <f t="shared" si="310"/>
        <v>0.77937756308222772</v>
      </c>
      <c r="Q1415" s="1764">
        <v>517</v>
      </c>
      <c r="R1415" s="1850">
        <f t="shared" si="311"/>
        <v>0.22062243691777228</v>
      </c>
      <c r="S1415" s="1807">
        <f t="shared" si="312"/>
        <v>20.68</v>
      </c>
      <c r="U1415" s="1764">
        <f t="shared" si="313"/>
        <v>0</v>
      </c>
      <c r="V1415" s="1764">
        <f t="shared" si="314"/>
        <v>0</v>
      </c>
      <c r="W1415" s="1764">
        <f t="shared" si="308"/>
        <v>3486.07</v>
      </c>
      <c r="X1415" s="1780">
        <v>3486.07</v>
      </c>
      <c r="Y1415" s="1780">
        <v>617245</v>
      </c>
      <c r="Z1415" s="1942">
        <v>42830</v>
      </c>
      <c r="AA1415" s="1780" t="s">
        <v>104</v>
      </c>
      <c r="AB1415" s="1780"/>
      <c r="AC1415" s="1762"/>
      <c r="AE1415" s="1762"/>
      <c r="AF1415" s="1762"/>
      <c r="AG1415" s="1762"/>
      <c r="AH1415" s="1780"/>
      <c r="AK1415" s="1780"/>
      <c r="AL1415" s="1780"/>
      <c r="AM1415" s="1762"/>
      <c r="AP1415" s="1762"/>
      <c r="AQ1415" s="1762"/>
      <c r="AR1415" s="1780"/>
      <c r="AS1415" s="1780"/>
      <c r="AT1415" s="1780"/>
      <c r="AU1415" s="1780"/>
      <c r="AV1415" s="1780"/>
      <c r="AW1415" s="1762"/>
      <c r="AZ1415" s="1762"/>
      <c r="BA1415" s="1762"/>
    </row>
    <row r="1416" spans="1:53" x14ac:dyDescent="0.25">
      <c r="A1416" s="1866">
        <v>2017263</v>
      </c>
      <c r="C1416" s="1782">
        <v>633917</v>
      </c>
      <c r="D1416" s="1762" t="s">
        <v>26</v>
      </c>
      <c r="E1416" s="1762">
        <v>1</v>
      </c>
      <c r="F1416" s="1762">
        <v>4</v>
      </c>
      <c r="G1416" s="1762">
        <v>3</v>
      </c>
      <c r="H1416" s="1762">
        <v>2</v>
      </c>
      <c r="I1416" s="1783">
        <v>1</v>
      </c>
      <c r="J1416" s="1783">
        <v>1</v>
      </c>
      <c r="L1416" s="1764">
        <v>1260.08</v>
      </c>
      <c r="N1416" s="1764">
        <f t="shared" si="309"/>
        <v>848.99</v>
      </c>
      <c r="O1416" s="1764">
        <v>617.07000000000005</v>
      </c>
      <c r="P1416" s="1850">
        <f t="shared" si="310"/>
        <v>0.72682834897937554</v>
      </c>
      <c r="Q1416" s="1764">
        <v>231.92</v>
      </c>
      <c r="R1416" s="1850">
        <f t="shared" si="311"/>
        <v>0.27317165102062446</v>
      </c>
      <c r="S1416" s="1807">
        <f t="shared" si="312"/>
        <v>9.2767999999999997</v>
      </c>
      <c r="U1416" s="1764">
        <f t="shared" si="313"/>
        <v>0</v>
      </c>
      <c r="V1416" s="1764">
        <f t="shared" si="314"/>
        <v>0</v>
      </c>
      <c r="W1416" s="1764">
        <f t="shared" si="308"/>
        <v>1260.08</v>
      </c>
      <c r="X1416" s="1780">
        <v>1260.08</v>
      </c>
      <c r="Y1416" s="1780">
        <v>617246</v>
      </c>
      <c r="Z1416" s="1942">
        <v>42830</v>
      </c>
      <c r="AA1416" s="1780" t="s">
        <v>104</v>
      </c>
      <c r="AB1416" s="1780"/>
      <c r="AC1416" s="1762"/>
      <c r="AE1416" s="1762"/>
      <c r="AF1416" s="1762"/>
      <c r="AG1416" s="1762"/>
      <c r="AH1416" s="1780"/>
      <c r="AK1416" s="1780"/>
      <c r="AL1416" s="1780"/>
      <c r="AM1416" s="1762"/>
      <c r="AP1416" s="1762"/>
      <c r="AQ1416" s="1762"/>
      <c r="AR1416" s="1780"/>
      <c r="AS1416" s="1780"/>
      <c r="AT1416" s="1780"/>
      <c r="AU1416" s="1780"/>
      <c r="AV1416" s="1780"/>
      <c r="AW1416" s="1762"/>
      <c r="AZ1416" s="1762"/>
      <c r="BA1416" s="1762"/>
    </row>
    <row r="1417" spans="1:53" x14ac:dyDescent="0.25">
      <c r="A1417" s="1866">
        <v>2017264</v>
      </c>
      <c r="C1417" s="1782">
        <v>637117</v>
      </c>
      <c r="D1417" s="1762" t="s">
        <v>26</v>
      </c>
      <c r="E1417" s="1762">
        <v>1</v>
      </c>
      <c r="F1417" s="1762">
        <v>8</v>
      </c>
      <c r="G1417" s="1762">
        <v>4</v>
      </c>
      <c r="H1417" s="1762">
        <v>3</v>
      </c>
      <c r="I1417" s="1783">
        <v>1</v>
      </c>
      <c r="J1417" s="1783">
        <v>1</v>
      </c>
      <c r="L1417" s="1764">
        <v>5026.42</v>
      </c>
      <c r="N1417" s="1764">
        <f t="shared" si="309"/>
        <v>3512.83</v>
      </c>
      <c r="O1417" s="1764">
        <v>2744.96</v>
      </c>
      <c r="P1417" s="1850">
        <f t="shared" si="310"/>
        <v>0.78140986042592442</v>
      </c>
      <c r="Q1417" s="1764">
        <v>767.87</v>
      </c>
      <c r="R1417" s="1850">
        <f t="shared" si="311"/>
        <v>0.21859013957407561</v>
      </c>
      <c r="S1417" s="1807">
        <f t="shared" si="312"/>
        <v>30.7148</v>
      </c>
      <c r="U1417" s="1764">
        <f t="shared" si="313"/>
        <v>0</v>
      </c>
      <c r="V1417" s="1764">
        <f t="shared" si="314"/>
        <v>0</v>
      </c>
      <c r="W1417" s="1764">
        <f t="shared" si="308"/>
        <v>5026.42</v>
      </c>
      <c r="X1417" s="1780">
        <v>5026.42</v>
      </c>
      <c r="Y1417" s="1780">
        <v>617247</v>
      </c>
      <c r="Z1417" s="1942">
        <v>42830</v>
      </c>
      <c r="AA1417" s="1780" t="s">
        <v>104</v>
      </c>
      <c r="AB1417" s="1780"/>
      <c r="AC1417" s="1762"/>
      <c r="AE1417" s="1762"/>
      <c r="AF1417" s="1762"/>
      <c r="AG1417" s="1762"/>
      <c r="AH1417" s="1780"/>
      <c r="AK1417" s="1780"/>
      <c r="AL1417" s="1780"/>
      <c r="AM1417" s="1762"/>
      <c r="AP1417" s="1762"/>
      <c r="AQ1417" s="1762"/>
      <c r="AR1417" s="1780"/>
      <c r="AS1417" s="1780"/>
      <c r="AT1417" s="1780"/>
      <c r="AU1417" s="1780"/>
      <c r="AV1417" s="1780"/>
      <c r="AW1417" s="1762"/>
      <c r="AZ1417" s="1762"/>
      <c r="BA1417" s="1762"/>
    </row>
    <row r="1418" spans="1:53" x14ac:dyDescent="0.25">
      <c r="A1418" s="1866">
        <v>2017265</v>
      </c>
      <c r="C1418" s="1782" t="s">
        <v>2799</v>
      </c>
      <c r="D1418" s="1762" t="s">
        <v>2800</v>
      </c>
      <c r="E1418" s="1762">
        <v>1</v>
      </c>
      <c r="F1418" s="1762">
        <v>2</v>
      </c>
      <c r="G1418" s="1762">
        <v>1</v>
      </c>
      <c r="H1418" s="1762">
        <v>2</v>
      </c>
      <c r="I1418" s="1783">
        <v>1</v>
      </c>
      <c r="J1418" s="1783">
        <v>1</v>
      </c>
      <c r="L1418" s="1764">
        <v>1161.1300000000001</v>
      </c>
      <c r="N1418" s="1764">
        <f t="shared" si="309"/>
        <v>746.73</v>
      </c>
      <c r="O1418" s="1764">
        <v>582.44000000000005</v>
      </c>
      <c r="P1418" s="1850">
        <f t="shared" si="310"/>
        <v>0.77998741178203634</v>
      </c>
      <c r="Q1418" s="1764">
        <v>164.29</v>
      </c>
      <c r="R1418" s="1850">
        <f t="shared" si="311"/>
        <v>0.22001258821796363</v>
      </c>
      <c r="S1418" s="1807">
        <f t="shared" si="312"/>
        <v>6.5716000000000001</v>
      </c>
      <c r="U1418" s="1764">
        <f t="shared" si="313"/>
        <v>0</v>
      </c>
      <c r="V1418" s="1764">
        <f t="shared" si="314"/>
        <v>0</v>
      </c>
      <c r="W1418" s="1764">
        <f t="shared" si="308"/>
        <v>1161.1300000000001</v>
      </c>
      <c r="X1418" s="1780">
        <v>1161.1300000000001</v>
      </c>
      <c r="Y1418" s="1780">
        <v>617297</v>
      </c>
      <c r="Z1418" s="1942">
        <v>42856</v>
      </c>
      <c r="AA1418" s="1780" t="s">
        <v>104</v>
      </c>
      <c r="AB1418" s="1780"/>
      <c r="AC1418" s="1762"/>
      <c r="AE1418" s="1762"/>
      <c r="AF1418" s="1762"/>
      <c r="AG1418" s="1762"/>
      <c r="AH1418" s="1780"/>
      <c r="AK1418" s="1780"/>
      <c r="AL1418" s="1780"/>
      <c r="AM1418" s="1762"/>
      <c r="AP1418" s="1762"/>
      <c r="AQ1418" s="1762"/>
      <c r="AR1418" s="1780"/>
      <c r="AS1418" s="1780"/>
      <c r="AT1418" s="1780"/>
      <c r="AU1418" s="1780"/>
      <c r="AV1418" s="1780"/>
      <c r="AW1418" s="1762"/>
      <c r="AZ1418" s="1762"/>
      <c r="BA1418" s="1762"/>
    </row>
    <row r="1419" spans="1:53" x14ac:dyDescent="0.25">
      <c r="A1419" s="1866" t="s">
        <v>3294</v>
      </c>
      <c r="B1419" s="1782" t="s">
        <v>3614</v>
      </c>
      <c r="C1419" s="1782" t="s">
        <v>2802</v>
      </c>
      <c r="D1419" s="1762" t="s">
        <v>26</v>
      </c>
      <c r="E1419" s="1762">
        <v>28</v>
      </c>
      <c r="F1419" s="1762">
        <f>E1419*8</f>
        <v>224</v>
      </c>
      <c r="G1419" s="1762">
        <f>E1419*4</f>
        <v>112</v>
      </c>
      <c r="H1419" s="1762">
        <f>E1419*4</f>
        <v>112</v>
      </c>
      <c r="I1419" s="1783">
        <v>1</v>
      </c>
      <c r="J1419" s="1783">
        <v>1</v>
      </c>
      <c r="L1419" s="1764">
        <v>184240</v>
      </c>
      <c r="N1419" s="1764">
        <f t="shared" si="309"/>
        <v>122717</v>
      </c>
      <c r="O1419" s="1764">
        <v>96173</v>
      </c>
      <c r="P1419" s="1850">
        <f t="shared" si="310"/>
        <v>0.78369745023101933</v>
      </c>
      <c r="Q1419" s="1764">
        <v>26544</v>
      </c>
      <c r="R1419" s="1850">
        <f t="shared" si="311"/>
        <v>0.21630254976898067</v>
      </c>
      <c r="S1419" s="1807">
        <f t="shared" si="312"/>
        <v>1061.76</v>
      </c>
      <c r="U1419" s="1764">
        <f t="shared" si="313"/>
        <v>0</v>
      </c>
      <c r="V1419" s="1764">
        <f t="shared" si="314"/>
        <v>-42991</v>
      </c>
      <c r="W1419" s="1764">
        <f t="shared" si="308"/>
        <v>227231</v>
      </c>
      <c r="X1419" s="1966">
        <v>46430</v>
      </c>
      <c r="Y1419" s="1780">
        <v>617468</v>
      </c>
      <c r="Z1419" s="1942">
        <v>42921</v>
      </c>
      <c r="AA1419" s="1780" t="s">
        <v>104</v>
      </c>
      <c r="AB1419" s="1780"/>
      <c r="AC1419" s="1967">
        <v>46060</v>
      </c>
      <c r="AD1419" s="1762">
        <v>617499</v>
      </c>
      <c r="AE1419" s="1968">
        <v>42933</v>
      </c>
      <c r="AF1419" s="1762" t="s">
        <v>104</v>
      </c>
      <c r="AG1419" s="1762"/>
      <c r="AH1419" s="1969">
        <v>52640</v>
      </c>
      <c r="AI1419" s="1780">
        <v>617508</v>
      </c>
      <c r="AJ1419" s="1970">
        <v>42977</v>
      </c>
      <c r="AK1419" s="1780" t="s">
        <v>104</v>
      </c>
      <c r="AL1419" s="1780"/>
      <c r="AM1419" s="1971">
        <v>39480</v>
      </c>
      <c r="AN1419" s="1762">
        <v>617558</v>
      </c>
      <c r="AO1419" s="1968">
        <v>42991</v>
      </c>
      <c r="AP1419" s="1762" t="s">
        <v>104</v>
      </c>
      <c r="AQ1419" s="1762"/>
      <c r="AR1419" s="1969">
        <v>-370</v>
      </c>
      <c r="AS1419" s="1780">
        <v>617498</v>
      </c>
      <c r="AT1419" s="1970">
        <v>42933</v>
      </c>
      <c r="AU1419" s="1780" t="s">
        <v>104</v>
      </c>
      <c r="AV1419" s="1780" t="s">
        <v>104</v>
      </c>
      <c r="AW1419" s="1762"/>
      <c r="AZ1419" s="1762"/>
      <c r="BA1419" s="1762"/>
    </row>
    <row r="1420" spans="1:53" x14ac:dyDescent="0.25">
      <c r="A1420" s="1866">
        <v>2017267</v>
      </c>
      <c r="C1420" s="1782" t="s">
        <v>2806</v>
      </c>
      <c r="D1420" s="1762" t="s">
        <v>26</v>
      </c>
      <c r="E1420" s="1762">
        <v>0</v>
      </c>
      <c r="F1420" s="1762">
        <v>0</v>
      </c>
      <c r="G1420" s="1762">
        <v>0</v>
      </c>
      <c r="H1420" s="1762">
        <v>0</v>
      </c>
      <c r="I1420" s="1783">
        <v>1</v>
      </c>
      <c r="J1420" s="1783">
        <v>1</v>
      </c>
      <c r="L1420" s="1764">
        <v>33.35</v>
      </c>
      <c r="N1420" s="1764">
        <f t="shared" si="309"/>
        <v>24.16</v>
      </c>
      <c r="O1420" s="1764">
        <v>9.16</v>
      </c>
      <c r="P1420" s="1850">
        <f t="shared" si="310"/>
        <v>0.37913907284768211</v>
      </c>
      <c r="Q1420" s="1764">
        <v>15</v>
      </c>
      <c r="R1420" s="1850">
        <f t="shared" si="311"/>
        <v>0.62086092715231789</v>
      </c>
      <c r="S1420" s="1807">
        <f t="shared" si="312"/>
        <v>0.6</v>
      </c>
      <c r="U1420" s="1764">
        <f t="shared" si="313"/>
        <v>0</v>
      </c>
      <c r="V1420" s="1764">
        <f t="shared" si="314"/>
        <v>0</v>
      </c>
      <c r="W1420" s="1764">
        <f t="shared" si="308"/>
        <v>33.35</v>
      </c>
      <c r="X1420" s="1780">
        <v>33.35</v>
      </c>
      <c r="Y1420" s="1780">
        <v>617251</v>
      </c>
      <c r="Z1420" s="1942">
        <v>42838</v>
      </c>
      <c r="AA1420" s="1780" t="s">
        <v>104</v>
      </c>
      <c r="AB1420" s="1780"/>
      <c r="AC1420" s="1762"/>
      <c r="AE1420" s="1762"/>
      <c r="AF1420" s="1762"/>
      <c r="AG1420" s="1762"/>
      <c r="AH1420" s="1780"/>
      <c r="AK1420" s="1780"/>
      <c r="AL1420" s="1780"/>
      <c r="AM1420" s="1762"/>
      <c r="AP1420" s="1762"/>
      <c r="AQ1420" s="1762"/>
      <c r="AR1420" s="1780"/>
      <c r="AS1420" s="1780"/>
      <c r="AT1420" s="1780"/>
      <c r="AU1420" s="1780"/>
      <c r="AV1420" s="1780"/>
      <c r="AW1420" s="1762"/>
      <c r="AZ1420" s="1762"/>
      <c r="BA1420" s="1762"/>
    </row>
    <row r="1421" spans="1:53" x14ac:dyDescent="0.25">
      <c r="A1421" s="1866">
        <v>2017268</v>
      </c>
      <c r="C1421" s="1782" t="s">
        <v>2824</v>
      </c>
      <c r="D1421" s="1762" t="s">
        <v>26</v>
      </c>
      <c r="E1421" s="1762">
        <v>0</v>
      </c>
      <c r="F1421" s="1762">
        <v>0</v>
      </c>
      <c r="G1421" s="1762">
        <v>0</v>
      </c>
      <c r="H1421" s="1762">
        <v>0</v>
      </c>
      <c r="I1421" s="1783">
        <v>1</v>
      </c>
      <c r="J1421" s="1783">
        <v>1</v>
      </c>
      <c r="L1421" s="1764">
        <v>116.24</v>
      </c>
      <c r="N1421" s="1764">
        <f t="shared" si="309"/>
        <v>65.62</v>
      </c>
      <c r="O1421" s="1764">
        <v>50.62</v>
      </c>
      <c r="P1421" s="1850">
        <f t="shared" si="310"/>
        <v>0.7714111551356293</v>
      </c>
      <c r="Q1421" s="1764">
        <v>15</v>
      </c>
      <c r="R1421" s="1850">
        <f t="shared" si="311"/>
        <v>0.22858884486437062</v>
      </c>
      <c r="S1421" s="1807">
        <f t="shared" si="312"/>
        <v>0.6</v>
      </c>
      <c r="U1421" s="1764">
        <f t="shared" si="313"/>
        <v>0</v>
      </c>
      <c r="V1421" s="1764">
        <f t="shared" si="314"/>
        <v>0</v>
      </c>
      <c r="W1421" s="1764">
        <f t="shared" si="308"/>
        <v>116.24</v>
      </c>
      <c r="X1421" s="1780">
        <v>116.24</v>
      </c>
      <c r="Y1421" s="1780">
        <v>617251</v>
      </c>
      <c r="Z1421" s="1942">
        <v>42838</v>
      </c>
      <c r="AA1421" s="1780" t="s">
        <v>104</v>
      </c>
      <c r="AB1421" s="1780"/>
      <c r="AC1421" s="1762"/>
      <c r="AE1421" s="1762"/>
      <c r="AF1421" s="1762"/>
      <c r="AG1421" s="1762"/>
      <c r="AH1421" s="1780"/>
      <c r="AK1421" s="1780"/>
      <c r="AL1421" s="1780"/>
      <c r="AM1421" s="1762"/>
      <c r="AP1421" s="1762"/>
      <c r="AQ1421" s="1762"/>
      <c r="AR1421" s="1780"/>
      <c r="AS1421" s="1780"/>
      <c r="AT1421" s="1780"/>
      <c r="AU1421" s="1780"/>
      <c r="AV1421" s="1780"/>
      <c r="AW1421" s="1762"/>
      <c r="AZ1421" s="1762"/>
      <c r="BA1421" s="1762"/>
    </row>
    <row r="1422" spans="1:53" x14ac:dyDescent="0.25">
      <c r="A1422" s="1866">
        <v>2017269</v>
      </c>
      <c r="C1422" s="1782" t="s">
        <v>2815</v>
      </c>
      <c r="D1422" s="1762" t="s">
        <v>26</v>
      </c>
      <c r="E1422" s="1762">
        <v>0</v>
      </c>
      <c r="F1422" s="1762">
        <v>0</v>
      </c>
      <c r="G1422" s="1762">
        <v>0</v>
      </c>
      <c r="H1422" s="1762">
        <v>0</v>
      </c>
      <c r="I1422" s="1783">
        <v>1</v>
      </c>
      <c r="J1422" s="1783">
        <v>1</v>
      </c>
      <c r="L1422" s="1764">
        <v>130.76</v>
      </c>
      <c r="N1422" s="1764">
        <f t="shared" si="309"/>
        <v>57.88</v>
      </c>
      <c r="O1422" s="1764">
        <v>57.88</v>
      </c>
      <c r="P1422" s="1850">
        <f t="shared" si="310"/>
        <v>1</v>
      </c>
      <c r="Q1422" s="1764">
        <v>0</v>
      </c>
      <c r="R1422" s="1850">
        <f t="shared" si="311"/>
        <v>0</v>
      </c>
      <c r="S1422" s="1807">
        <f t="shared" si="312"/>
        <v>0</v>
      </c>
      <c r="U1422" s="1764">
        <f t="shared" si="313"/>
        <v>0</v>
      </c>
      <c r="V1422" s="1764">
        <f t="shared" si="314"/>
        <v>0</v>
      </c>
      <c r="W1422" s="1764">
        <f t="shared" si="308"/>
        <v>130.76</v>
      </c>
      <c r="X1422" s="1780">
        <v>130.76</v>
      </c>
      <c r="Y1422" s="1780">
        <v>617251</v>
      </c>
      <c r="Z1422" s="1942">
        <v>42838</v>
      </c>
      <c r="AA1422" s="1780" t="s">
        <v>104</v>
      </c>
      <c r="AB1422" s="1780"/>
      <c r="AC1422" s="1762"/>
      <c r="AE1422" s="1762"/>
      <c r="AF1422" s="1762"/>
      <c r="AG1422" s="1762"/>
      <c r="AH1422" s="1780"/>
      <c r="AK1422" s="1780"/>
      <c r="AL1422" s="1780"/>
      <c r="AM1422" s="1762"/>
      <c r="AP1422" s="1762"/>
      <c r="AQ1422" s="1762"/>
      <c r="AR1422" s="1780"/>
      <c r="AS1422" s="1780"/>
      <c r="AT1422" s="1780"/>
      <c r="AU1422" s="1780"/>
      <c r="AV1422" s="1780"/>
      <c r="AW1422" s="1762"/>
      <c r="AZ1422" s="1762"/>
      <c r="BA1422" s="1762"/>
    </row>
    <row r="1423" spans="1:53" x14ac:dyDescent="0.25">
      <c r="A1423" s="1893" t="s">
        <v>2837</v>
      </c>
      <c r="C1423" s="1782" t="s">
        <v>2816</v>
      </c>
      <c r="D1423" s="1762" t="s">
        <v>26</v>
      </c>
      <c r="E1423" s="1762">
        <v>10</v>
      </c>
      <c r="F1423" s="1762">
        <v>100</v>
      </c>
      <c r="G1423" s="1762">
        <v>50</v>
      </c>
      <c r="H1423" s="1762">
        <v>40</v>
      </c>
      <c r="I1423" s="1783">
        <v>1</v>
      </c>
      <c r="J1423" s="1783">
        <v>1</v>
      </c>
      <c r="L1423" s="1764">
        <v>76798.899999999994</v>
      </c>
      <c r="N1423" s="1764">
        <f>O1423+Q1423</f>
        <v>54474.7</v>
      </c>
      <c r="O1423" s="1764">
        <v>43907</v>
      </c>
      <c r="P1423" s="1850">
        <f>IF(N1423&lt;=0,"",O1423/N1423)</f>
        <v>0.80600719232965035</v>
      </c>
      <c r="Q1423" s="1764">
        <v>10567.7</v>
      </c>
      <c r="R1423" s="1850">
        <f>IF(N1423&lt;=0,"",Q1423/N1423)</f>
        <v>0.19399280767034974</v>
      </c>
      <c r="S1423" s="1807">
        <f>Q1423/$S$1</f>
        <v>422.70800000000003</v>
      </c>
      <c r="U1423" s="1764">
        <f>((1-I1423)*O1423)+((1-J1423)*Q1423)</f>
        <v>0</v>
      </c>
      <c r="V1423" s="1764">
        <f>L1423-W1423</f>
        <v>0</v>
      </c>
      <c r="W1423" s="1764">
        <f t="shared" si="308"/>
        <v>76798.899999999994</v>
      </c>
      <c r="X1423" s="1780">
        <v>76798.899999999994</v>
      </c>
      <c r="Y1423" s="1780">
        <v>617381</v>
      </c>
      <c r="Z1423" s="1942">
        <v>42895</v>
      </c>
      <c r="AA1423" s="1780" t="s">
        <v>104</v>
      </c>
      <c r="AB1423" s="1780"/>
      <c r="AC1423" s="1762"/>
      <c r="AE1423" s="1968"/>
      <c r="AF1423" s="1762"/>
      <c r="AG1423" s="1762"/>
      <c r="AH1423" s="1780"/>
      <c r="AK1423" s="1780"/>
      <c r="AL1423" s="1780"/>
      <c r="AM1423" s="1762"/>
      <c r="AP1423" s="1762"/>
      <c r="AQ1423" s="1762"/>
      <c r="AR1423" s="1780"/>
      <c r="AS1423" s="1780"/>
      <c r="AT1423" s="1780"/>
      <c r="AU1423" s="1780"/>
      <c r="AV1423" s="1780"/>
      <c r="AW1423" s="1762"/>
      <c r="AZ1423" s="1762"/>
      <c r="BA1423" s="1762"/>
    </row>
    <row r="1424" spans="1:53" x14ac:dyDescent="0.25">
      <c r="A1424" s="1893" t="s">
        <v>2836</v>
      </c>
      <c r="C1424" s="1782" t="s">
        <v>2817</v>
      </c>
      <c r="D1424" s="1762" t="s">
        <v>26</v>
      </c>
      <c r="E1424" s="1762">
        <v>10</v>
      </c>
      <c r="F1424" s="1762">
        <v>110</v>
      </c>
      <c r="G1424" s="1762">
        <v>60</v>
      </c>
      <c r="H1424" s="1762">
        <v>40</v>
      </c>
      <c r="I1424" s="1783">
        <v>1</v>
      </c>
      <c r="J1424" s="1783">
        <v>1</v>
      </c>
      <c r="L1424" s="1764">
        <v>81722.8</v>
      </c>
      <c r="N1424" s="1764">
        <f t="shared" ref="N1424" si="315">O1424+Q1424</f>
        <v>47756.899999999994</v>
      </c>
      <c r="O1424" s="1764">
        <v>36761.599999999999</v>
      </c>
      <c r="P1424" s="1850">
        <f t="shared" ref="P1424" si="316">IF(N1424&lt;=0,"",O1424/N1424)</f>
        <v>0.76976520670311521</v>
      </c>
      <c r="Q1424" s="1764">
        <v>10995.3</v>
      </c>
      <c r="R1424" s="1850">
        <f t="shared" ref="R1424" si="317">IF(N1424&lt;=0,"",Q1424/N1424)</f>
        <v>0.23023479329688487</v>
      </c>
      <c r="S1424" s="1807">
        <f t="shared" ref="S1424" si="318">Q1424/$S$1</f>
        <v>439.81199999999995</v>
      </c>
      <c r="U1424" s="1764">
        <f t="shared" si="313"/>
        <v>0</v>
      </c>
      <c r="V1424" s="1764">
        <f t="shared" si="314"/>
        <v>0</v>
      </c>
      <c r="W1424" s="1764">
        <f t="shared" si="308"/>
        <v>81722.8</v>
      </c>
      <c r="X1424" s="1780">
        <v>40861.4</v>
      </c>
      <c r="Y1424" s="1780">
        <v>617465</v>
      </c>
      <c r="Z1424" s="1942">
        <v>42921</v>
      </c>
      <c r="AA1424" s="1780" t="s">
        <v>104</v>
      </c>
      <c r="AB1424" s="1780"/>
      <c r="AC1424" s="1762">
        <v>40861.4</v>
      </c>
      <c r="AD1424" s="1762">
        <v>617504</v>
      </c>
      <c r="AE1424" s="1968">
        <v>42977</v>
      </c>
      <c r="AF1424" s="1762" t="s">
        <v>104</v>
      </c>
      <c r="AG1424" s="1762"/>
      <c r="AH1424" s="1780"/>
      <c r="AK1424" s="1780"/>
      <c r="AL1424" s="1780"/>
      <c r="AM1424" s="1762"/>
      <c r="AP1424" s="1762"/>
      <c r="AQ1424" s="1762"/>
      <c r="AR1424" s="1780"/>
      <c r="AS1424" s="1780"/>
      <c r="AT1424" s="1780"/>
      <c r="AU1424" s="1780"/>
      <c r="AV1424" s="1780"/>
      <c r="AW1424" s="1762"/>
      <c r="AZ1424" s="1762"/>
      <c r="BA1424" s="1762"/>
    </row>
    <row r="1425" spans="1:53" x14ac:dyDescent="0.25">
      <c r="A1425" s="1866">
        <v>2017272</v>
      </c>
      <c r="C1425" s="1782" t="s">
        <v>6369</v>
      </c>
      <c r="D1425" s="1762" t="s">
        <v>26</v>
      </c>
      <c r="E1425" s="1762">
        <v>5</v>
      </c>
      <c r="F1425" s="1762">
        <v>30</v>
      </c>
      <c r="G1425" s="1762">
        <v>20</v>
      </c>
      <c r="H1425" s="1762">
        <v>10</v>
      </c>
      <c r="I1425" s="1783">
        <v>1</v>
      </c>
      <c r="J1425" s="1783">
        <v>1</v>
      </c>
      <c r="L1425" s="1764">
        <v>10289.1</v>
      </c>
      <c r="N1425" s="1764">
        <f t="shared" si="309"/>
        <v>6957.2999999999993</v>
      </c>
      <c r="O1425" s="1764">
        <v>5303.2</v>
      </c>
      <c r="P1425" s="1850">
        <f t="shared" si="310"/>
        <v>0.76224972331220453</v>
      </c>
      <c r="Q1425" s="1764">
        <v>1654.1</v>
      </c>
      <c r="R1425" s="1850">
        <f t="shared" si="311"/>
        <v>0.23775027668779555</v>
      </c>
      <c r="S1425" s="1807">
        <f t="shared" si="312"/>
        <v>66.164000000000001</v>
      </c>
      <c r="U1425" s="1764">
        <f t="shared" si="313"/>
        <v>0</v>
      </c>
      <c r="V1425" s="1764">
        <f t="shared" si="314"/>
        <v>0</v>
      </c>
      <c r="W1425" s="1764">
        <f t="shared" si="308"/>
        <v>10289.1</v>
      </c>
      <c r="X1425" s="1780">
        <v>10289.1</v>
      </c>
      <c r="Y1425" s="1780">
        <v>617248</v>
      </c>
      <c r="Z1425" s="1942">
        <v>42830</v>
      </c>
      <c r="AA1425" s="1780" t="s">
        <v>104</v>
      </c>
      <c r="AB1425" s="1780"/>
      <c r="AC1425" s="1762"/>
      <c r="AE1425" s="1762"/>
      <c r="AF1425" s="1762"/>
      <c r="AG1425" s="1762"/>
      <c r="AH1425" s="1780"/>
      <c r="AK1425" s="1780"/>
      <c r="AL1425" s="1780"/>
      <c r="AM1425" s="1762"/>
      <c r="AP1425" s="1762"/>
      <c r="AQ1425" s="1762"/>
      <c r="AR1425" s="1780"/>
      <c r="AS1425" s="1780"/>
      <c r="AT1425" s="1780"/>
      <c r="AU1425" s="1780"/>
      <c r="AV1425" s="1780"/>
      <c r="AW1425" s="1762"/>
      <c r="AZ1425" s="1762"/>
      <c r="BA1425" s="1762"/>
    </row>
    <row r="1426" spans="1:53" x14ac:dyDescent="0.25">
      <c r="A1426" s="1866">
        <v>2017273</v>
      </c>
      <c r="C1426" s="1782" t="s">
        <v>2820</v>
      </c>
      <c r="D1426" s="1762" t="s">
        <v>26</v>
      </c>
      <c r="E1426" s="1762">
        <v>0</v>
      </c>
      <c r="F1426" s="1762">
        <v>0</v>
      </c>
      <c r="G1426" s="1762">
        <v>0</v>
      </c>
      <c r="H1426" s="1762">
        <v>0</v>
      </c>
      <c r="I1426" s="1783">
        <v>1</v>
      </c>
      <c r="J1426" s="1783">
        <v>1</v>
      </c>
      <c r="L1426" s="1764">
        <v>121.16</v>
      </c>
      <c r="N1426" s="1764">
        <f t="shared" si="309"/>
        <v>68.08</v>
      </c>
      <c r="O1426" s="1764">
        <v>53.08</v>
      </c>
      <c r="P1426" s="1850">
        <f t="shared" si="310"/>
        <v>0.77967097532314922</v>
      </c>
      <c r="Q1426" s="1764">
        <v>15</v>
      </c>
      <c r="R1426" s="1850">
        <f t="shared" si="311"/>
        <v>0.22032902467685078</v>
      </c>
      <c r="S1426" s="1807">
        <f t="shared" si="312"/>
        <v>0.6</v>
      </c>
      <c r="U1426" s="1764">
        <f t="shared" si="313"/>
        <v>0</v>
      </c>
      <c r="V1426" s="1764">
        <f t="shared" si="314"/>
        <v>121.16</v>
      </c>
      <c r="W1426" s="1764">
        <f t="shared" si="308"/>
        <v>0</v>
      </c>
      <c r="X1426" s="1780">
        <v>121.16</v>
      </c>
      <c r="Y1426" s="1780">
        <v>617304</v>
      </c>
      <c r="Z1426" s="1942">
        <v>42867</v>
      </c>
      <c r="AA1426" s="1780" t="s">
        <v>104</v>
      </c>
      <c r="AB1426" s="1780"/>
      <c r="AC1426" s="1762">
        <v>-121.16</v>
      </c>
      <c r="AD1426" s="1762">
        <v>617380</v>
      </c>
      <c r="AE1426" s="1968">
        <v>42895</v>
      </c>
      <c r="AF1426" s="1762" t="s">
        <v>104</v>
      </c>
      <c r="AG1426" s="1762"/>
      <c r="AH1426" s="1780"/>
      <c r="AK1426" s="1780"/>
      <c r="AL1426" s="1780"/>
      <c r="AM1426" s="1762"/>
      <c r="AP1426" s="1762"/>
      <c r="AQ1426" s="1762"/>
      <c r="AR1426" s="1780"/>
      <c r="AS1426" s="1780"/>
      <c r="AT1426" s="1780"/>
      <c r="AU1426" s="1780"/>
      <c r="AV1426" s="1780"/>
      <c r="AW1426" s="1762"/>
      <c r="AZ1426" s="1762"/>
      <c r="BA1426" s="1762"/>
    </row>
    <row r="1427" spans="1:53" x14ac:dyDescent="0.25">
      <c r="A1427" s="1866">
        <v>2017274</v>
      </c>
      <c r="C1427" s="1782" t="s">
        <v>2821</v>
      </c>
      <c r="D1427" s="1762" t="s">
        <v>26</v>
      </c>
      <c r="E1427" s="1762">
        <v>0</v>
      </c>
      <c r="F1427" s="1762">
        <v>0</v>
      </c>
      <c r="G1427" s="1762">
        <v>0</v>
      </c>
      <c r="H1427" s="1762">
        <v>0</v>
      </c>
      <c r="I1427" s="1783">
        <v>1</v>
      </c>
      <c r="J1427" s="1783">
        <v>1</v>
      </c>
      <c r="L1427" s="1764">
        <v>85.24</v>
      </c>
      <c r="N1427" s="1764">
        <f t="shared" si="309"/>
        <v>50.12</v>
      </c>
      <c r="O1427" s="1764">
        <v>35.119999999999997</v>
      </c>
      <c r="P1427" s="1850">
        <f t="shared" si="310"/>
        <v>0.70071827613727056</v>
      </c>
      <c r="Q1427" s="1764">
        <v>15</v>
      </c>
      <c r="R1427" s="1850">
        <f t="shared" si="311"/>
        <v>0.29928172386272944</v>
      </c>
      <c r="S1427" s="1807">
        <f t="shared" si="312"/>
        <v>0.6</v>
      </c>
      <c r="U1427" s="1764">
        <f t="shared" si="313"/>
        <v>0</v>
      </c>
      <c r="V1427" s="1764">
        <f t="shared" si="314"/>
        <v>0</v>
      </c>
      <c r="W1427" s="1764">
        <f t="shared" si="308"/>
        <v>85.24</v>
      </c>
      <c r="X1427" s="1780">
        <v>85.24</v>
      </c>
      <c r="Y1427" s="1780">
        <v>617304</v>
      </c>
      <c r="Z1427" s="1942">
        <v>42867</v>
      </c>
      <c r="AA1427" s="1780" t="s">
        <v>104</v>
      </c>
      <c r="AB1427" s="1780"/>
      <c r="AC1427" s="1762"/>
      <c r="AE1427" s="1762"/>
      <c r="AF1427" s="1762"/>
      <c r="AG1427" s="1762"/>
      <c r="AH1427" s="1780"/>
      <c r="AK1427" s="1780"/>
      <c r="AL1427" s="1780"/>
      <c r="AM1427" s="1762"/>
      <c r="AP1427" s="1762"/>
      <c r="AQ1427" s="1762"/>
      <c r="AR1427" s="1780"/>
      <c r="AS1427" s="1780"/>
      <c r="AT1427" s="1780"/>
      <c r="AU1427" s="1780"/>
      <c r="AV1427" s="1780"/>
      <c r="AW1427" s="1762"/>
      <c r="AZ1427" s="1762"/>
      <c r="BA1427" s="1762"/>
    </row>
    <row r="1428" spans="1:53" x14ac:dyDescent="0.25">
      <c r="A1428" s="1866">
        <v>2017275</v>
      </c>
      <c r="C1428" s="1782" t="s">
        <v>2828</v>
      </c>
      <c r="D1428" s="1762" t="s">
        <v>26</v>
      </c>
      <c r="E1428" s="1762">
        <v>0</v>
      </c>
      <c r="F1428" s="1762">
        <v>0</v>
      </c>
      <c r="G1428" s="1762">
        <v>0</v>
      </c>
      <c r="H1428" s="1762">
        <v>0</v>
      </c>
      <c r="I1428" s="1783">
        <v>1</v>
      </c>
      <c r="J1428" s="1783">
        <v>1</v>
      </c>
      <c r="L1428" s="1764">
        <v>137.19999999999999</v>
      </c>
      <c r="N1428" s="1764">
        <f t="shared" si="309"/>
        <v>76.099999999999994</v>
      </c>
      <c r="O1428" s="1764">
        <v>61.1</v>
      </c>
      <c r="P1428" s="1850">
        <f t="shared" si="310"/>
        <v>0.80289093298291725</v>
      </c>
      <c r="Q1428" s="1764">
        <v>15</v>
      </c>
      <c r="R1428" s="1850">
        <f t="shared" si="311"/>
        <v>0.19710906701708281</v>
      </c>
      <c r="S1428" s="1807">
        <f t="shared" si="312"/>
        <v>0.6</v>
      </c>
      <c r="U1428" s="1764">
        <f t="shared" si="313"/>
        <v>0</v>
      </c>
      <c r="V1428" s="1764">
        <f t="shared" si="314"/>
        <v>0</v>
      </c>
      <c r="W1428" s="1764">
        <f t="shared" si="308"/>
        <v>137.19999999999999</v>
      </c>
      <c r="X1428" s="1780">
        <v>137.19999999999999</v>
      </c>
      <c r="Y1428" s="1780">
        <v>617251</v>
      </c>
      <c r="Z1428" s="1942">
        <v>42838</v>
      </c>
      <c r="AA1428" s="1780" t="s">
        <v>104</v>
      </c>
      <c r="AB1428" s="1780"/>
      <c r="AC1428" s="1762"/>
      <c r="AE1428" s="1762"/>
      <c r="AF1428" s="1762"/>
      <c r="AG1428" s="1762"/>
      <c r="AH1428" s="1780"/>
      <c r="AK1428" s="1780"/>
      <c r="AL1428" s="1780"/>
      <c r="AM1428" s="1762"/>
      <c r="AP1428" s="1762"/>
      <c r="AQ1428" s="1762"/>
      <c r="AR1428" s="1780"/>
      <c r="AS1428" s="1780"/>
      <c r="AT1428" s="1780"/>
      <c r="AU1428" s="1780"/>
      <c r="AV1428" s="1780"/>
      <c r="AW1428" s="1762"/>
      <c r="AZ1428" s="1762"/>
      <c r="BA1428" s="1762"/>
    </row>
    <row r="1429" spans="1:53" x14ac:dyDescent="0.25">
      <c r="A1429" s="1866">
        <v>2017277</v>
      </c>
      <c r="C1429" s="1782" t="s">
        <v>2827</v>
      </c>
      <c r="D1429" s="1762" t="s">
        <v>26</v>
      </c>
      <c r="E1429" s="1762">
        <v>0</v>
      </c>
      <c r="F1429" s="1762">
        <v>0</v>
      </c>
      <c r="G1429" s="1762">
        <v>0</v>
      </c>
      <c r="H1429" s="1762">
        <v>1</v>
      </c>
      <c r="I1429" s="1783">
        <v>1</v>
      </c>
      <c r="J1429" s="1783">
        <v>1</v>
      </c>
      <c r="L1429" s="1764">
        <v>624</v>
      </c>
      <c r="N1429" s="1764">
        <f t="shared" si="309"/>
        <v>372</v>
      </c>
      <c r="O1429" s="1764">
        <v>318</v>
      </c>
      <c r="P1429" s="1850">
        <f t="shared" si="310"/>
        <v>0.85483870967741937</v>
      </c>
      <c r="Q1429" s="1764">
        <v>54</v>
      </c>
      <c r="R1429" s="1850">
        <f t="shared" si="311"/>
        <v>0.14516129032258066</v>
      </c>
      <c r="S1429" s="1807">
        <f t="shared" si="312"/>
        <v>2.16</v>
      </c>
      <c r="U1429" s="1764">
        <f t="shared" si="313"/>
        <v>0</v>
      </c>
      <c r="V1429" s="1764">
        <f t="shared" si="314"/>
        <v>0</v>
      </c>
      <c r="W1429" s="1764">
        <f t="shared" si="308"/>
        <v>624</v>
      </c>
      <c r="X1429" s="1780">
        <v>624</v>
      </c>
      <c r="Y1429" s="1780">
        <v>617293</v>
      </c>
      <c r="Z1429" s="1942">
        <v>42856</v>
      </c>
      <c r="AA1429" s="1780" t="s">
        <v>104</v>
      </c>
      <c r="AB1429" s="1780"/>
      <c r="AC1429" s="1762"/>
      <c r="AE1429" s="1762"/>
      <c r="AF1429" s="1762"/>
      <c r="AG1429" s="1762"/>
      <c r="AH1429" s="1780"/>
      <c r="AK1429" s="1780"/>
      <c r="AL1429" s="1780"/>
      <c r="AM1429" s="1762"/>
      <c r="AP1429" s="1762"/>
      <c r="AQ1429" s="1762"/>
      <c r="AR1429" s="1780"/>
      <c r="AS1429" s="1780"/>
      <c r="AT1429" s="1780"/>
      <c r="AU1429" s="1780"/>
      <c r="AV1429" s="1780"/>
      <c r="AW1429" s="1762"/>
      <c r="AZ1429" s="1762"/>
      <c r="BA1429" s="1762"/>
    </row>
    <row r="1430" spans="1:53" x14ac:dyDescent="0.25">
      <c r="A1430" s="1866">
        <v>2017278</v>
      </c>
      <c r="C1430" s="1782">
        <v>645817</v>
      </c>
      <c r="D1430" s="1762" t="s">
        <v>26</v>
      </c>
      <c r="E1430" s="1762">
        <v>1</v>
      </c>
      <c r="F1430" s="1762">
        <v>13</v>
      </c>
      <c r="G1430" s="1762">
        <v>7</v>
      </c>
      <c r="H1430" s="1762">
        <v>3</v>
      </c>
      <c r="I1430" s="1783">
        <v>1</v>
      </c>
      <c r="J1430" s="1783">
        <v>1</v>
      </c>
      <c r="L1430" s="1764">
        <v>4725.3</v>
      </c>
      <c r="N1430" s="1764">
        <f t="shared" si="309"/>
        <v>2812.63</v>
      </c>
      <c r="O1430" s="1764">
        <v>2191.31</v>
      </c>
      <c r="P1430" s="1850">
        <f t="shared" si="310"/>
        <v>0.77909643287599151</v>
      </c>
      <c r="Q1430" s="1764">
        <v>621.32000000000005</v>
      </c>
      <c r="R1430" s="1850">
        <f t="shared" si="311"/>
        <v>0.22090356712400849</v>
      </c>
      <c r="S1430" s="1807">
        <f t="shared" si="312"/>
        <v>24.852800000000002</v>
      </c>
      <c r="U1430" s="1764">
        <f t="shared" si="313"/>
        <v>0</v>
      </c>
      <c r="V1430" s="1764">
        <f t="shared" si="314"/>
        <v>0</v>
      </c>
      <c r="W1430" s="1764">
        <f t="shared" si="308"/>
        <v>4725.3</v>
      </c>
      <c r="X1430" s="1780">
        <v>4725.3</v>
      </c>
      <c r="Y1430" s="1780">
        <v>617280</v>
      </c>
      <c r="Z1430" s="1942">
        <v>42856</v>
      </c>
      <c r="AA1430" s="1780" t="s">
        <v>104</v>
      </c>
      <c r="AB1430" s="1780"/>
      <c r="AC1430" s="1762"/>
      <c r="AE1430" s="1762"/>
      <c r="AF1430" s="1762"/>
      <c r="AG1430" s="1762"/>
      <c r="AH1430" s="1780"/>
      <c r="AK1430" s="1780"/>
      <c r="AL1430" s="1780"/>
      <c r="AM1430" s="1762"/>
      <c r="AP1430" s="1762"/>
      <c r="AQ1430" s="1762"/>
      <c r="AR1430" s="1780"/>
      <c r="AS1430" s="1780"/>
      <c r="AT1430" s="1780"/>
      <c r="AU1430" s="1780"/>
      <c r="AV1430" s="1780"/>
      <c r="AW1430" s="1762"/>
      <c r="AZ1430" s="1762"/>
      <c r="BA1430" s="1762"/>
    </row>
    <row r="1431" spans="1:53" x14ac:dyDescent="0.25">
      <c r="A1431" s="1866">
        <v>2017279</v>
      </c>
      <c r="C1431" s="1782" t="s">
        <v>2831</v>
      </c>
      <c r="D1431" s="1762" t="s">
        <v>26</v>
      </c>
      <c r="E1431" s="1762">
        <v>1</v>
      </c>
      <c r="F1431" s="1762">
        <v>2</v>
      </c>
      <c r="G1431" s="1762">
        <v>1</v>
      </c>
      <c r="H1431" s="1762">
        <v>1</v>
      </c>
      <c r="I1431" s="1783">
        <v>1</v>
      </c>
      <c r="J1431" s="1783">
        <v>1</v>
      </c>
      <c r="L1431" s="1764">
        <v>748.15</v>
      </c>
      <c r="N1431" s="1764">
        <f t="shared" si="309"/>
        <v>501.54</v>
      </c>
      <c r="O1431" s="1764">
        <v>354.73</v>
      </c>
      <c r="P1431" s="1850">
        <f t="shared" si="310"/>
        <v>0.70728157275591175</v>
      </c>
      <c r="Q1431" s="1764">
        <v>146.81</v>
      </c>
      <c r="R1431" s="1850">
        <f t="shared" si="311"/>
        <v>0.2927184272440882</v>
      </c>
      <c r="S1431" s="1807">
        <f t="shared" si="312"/>
        <v>5.8723999999999998</v>
      </c>
      <c r="U1431" s="1764">
        <f t="shared" si="313"/>
        <v>0</v>
      </c>
      <c r="V1431" s="1764">
        <f t="shared" si="314"/>
        <v>0</v>
      </c>
      <c r="W1431" s="1764">
        <f t="shared" si="308"/>
        <v>748.15</v>
      </c>
      <c r="X1431" s="1780">
        <v>748.15</v>
      </c>
      <c r="Y1431" s="1780">
        <v>617281</v>
      </c>
      <c r="Z1431" s="1942">
        <v>42856</v>
      </c>
      <c r="AA1431" s="1780" t="s">
        <v>104</v>
      </c>
      <c r="AB1431" s="1780"/>
      <c r="AC1431" s="1762"/>
      <c r="AE1431" s="1762"/>
      <c r="AF1431" s="1762"/>
      <c r="AG1431" s="1762"/>
      <c r="AH1431" s="1780"/>
      <c r="AK1431" s="1780"/>
      <c r="AL1431" s="1780"/>
      <c r="AM1431" s="1762"/>
      <c r="AP1431" s="1762"/>
      <c r="AQ1431" s="1762"/>
      <c r="AR1431" s="1780"/>
      <c r="AS1431" s="1780"/>
      <c r="AT1431" s="1780"/>
      <c r="AU1431" s="1780"/>
      <c r="AV1431" s="1780"/>
      <c r="AW1431" s="1762"/>
      <c r="AZ1431" s="1762"/>
      <c r="BA1431" s="1762"/>
    </row>
    <row r="1432" spans="1:53" x14ac:dyDescent="0.25">
      <c r="A1432" s="1866">
        <v>2017280</v>
      </c>
      <c r="C1432" s="1782" t="s">
        <v>2849</v>
      </c>
      <c r="D1432" s="1762" t="s">
        <v>26</v>
      </c>
      <c r="E1432" s="1762">
        <v>0</v>
      </c>
      <c r="F1432" s="1762">
        <v>0</v>
      </c>
      <c r="G1432" s="1762">
        <v>0</v>
      </c>
      <c r="H1432" s="1762">
        <v>0</v>
      </c>
      <c r="I1432" s="1783">
        <v>1</v>
      </c>
      <c r="J1432" s="1783">
        <v>1</v>
      </c>
      <c r="L1432" s="1764">
        <v>180</v>
      </c>
      <c r="N1432" s="1764">
        <f t="shared" si="309"/>
        <v>65</v>
      </c>
      <c r="O1432" s="1764">
        <v>40</v>
      </c>
      <c r="P1432" s="1850">
        <f t="shared" si="310"/>
        <v>0.61538461538461542</v>
      </c>
      <c r="Q1432" s="1764">
        <v>25</v>
      </c>
      <c r="R1432" s="1850">
        <f t="shared" si="311"/>
        <v>0.38461538461538464</v>
      </c>
      <c r="S1432" s="1807">
        <f t="shared" si="312"/>
        <v>1</v>
      </c>
      <c r="U1432" s="1764">
        <f t="shared" si="313"/>
        <v>0</v>
      </c>
      <c r="V1432" s="1764">
        <f t="shared" si="314"/>
        <v>0</v>
      </c>
      <c r="W1432" s="1764">
        <f t="shared" si="308"/>
        <v>180</v>
      </c>
      <c r="X1432" s="1780">
        <v>180</v>
      </c>
      <c r="Y1432" s="1780">
        <v>617249</v>
      </c>
      <c r="Z1432" s="1942">
        <v>42838</v>
      </c>
      <c r="AA1432" s="1780" t="s">
        <v>104</v>
      </c>
      <c r="AB1432" s="1780"/>
      <c r="AC1432" s="1762"/>
      <c r="AE1432" s="1762"/>
      <c r="AF1432" s="1762"/>
      <c r="AG1432" s="1762"/>
      <c r="AH1432" s="1780"/>
      <c r="AK1432" s="1780"/>
      <c r="AL1432" s="1780"/>
      <c r="AM1432" s="1762"/>
      <c r="AP1432" s="1762"/>
      <c r="AQ1432" s="1762"/>
      <c r="AR1432" s="1780"/>
      <c r="AS1432" s="1780"/>
      <c r="AT1432" s="1780"/>
      <c r="AU1432" s="1780"/>
      <c r="AV1432" s="1780"/>
      <c r="AW1432" s="1762"/>
      <c r="AZ1432" s="1762"/>
      <c r="BA1432" s="1762"/>
    </row>
    <row r="1433" spans="1:53" x14ac:dyDescent="0.25">
      <c r="A1433" s="1866">
        <v>2017281</v>
      </c>
      <c r="C1433" s="1782">
        <v>646217</v>
      </c>
      <c r="D1433" s="1762" t="s">
        <v>26</v>
      </c>
      <c r="E1433" s="1762">
        <v>1</v>
      </c>
      <c r="F1433" s="1762">
        <v>8</v>
      </c>
      <c r="G1433" s="1762">
        <v>6</v>
      </c>
      <c r="H1433" s="1762">
        <v>2</v>
      </c>
      <c r="I1433" s="1783">
        <v>1</v>
      </c>
      <c r="J1433" s="1783">
        <v>1</v>
      </c>
      <c r="L1433" s="1764">
        <v>2186.94</v>
      </c>
      <c r="N1433" s="1764">
        <f t="shared" si="309"/>
        <v>1475.02</v>
      </c>
      <c r="O1433" s="1764">
        <v>1144.56</v>
      </c>
      <c r="P1433" s="1850">
        <f t="shared" si="310"/>
        <v>0.77596235983240902</v>
      </c>
      <c r="Q1433" s="1764">
        <v>330.46</v>
      </c>
      <c r="R1433" s="1850">
        <f t="shared" si="311"/>
        <v>0.22403764016759092</v>
      </c>
      <c r="S1433" s="1807">
        <f t="shared" si="312"/>
        <v>13.218399999999999</v>
      </c>
      <c r="U1433" s="1764">
        <f t="shared" si="313"/>
        <v>0</v>
      </c>
      <c r="V1433" s="1764">
        <f t="shared" si="314"/>
        <v>0</v>
      </c>
      <c r="W1433" s="1764">
        <f t="shared" si="308"/>
        <v>2186.94</v>
      </c>
      <c r="X1433" s="1780">
        <v>2186.94</v>
      </c>
      <c r="Y1433" s="1780">
        <v>617282</v>
      </c>
      <c r="Z1433" s="1942">
        <v>42856</v>
      </c>
      <c r="AA1433" s="1780" t="s">
        <v>104</v>
      </c>
      <c r="AB1433" s="1780"/>
      <c r="AC1433" s="1762"/>
      <c r="AE1433" s="1762"/>
      <c r="AF1433" s="1762"/>
      <c r="AG1433" s="1762"/>
      <c r="AH1433" s="1780"/>
      <c r="AK1433" s="1780"/>
      <c r="AL1433" s="1780"/>
      <c r="AM1433" s="1762"/>
      <c r="AP1433" s="1762"/>
      <c r="AQ1433" s="1762"/>
      <c r="AR1433" s="1780"/>
      <c r="AS1433" s="1780"/>
      <c r="AT1433" s="1780"/>
      <c r="AU1433" s="1780"/>
      <c r="AV1433" s="1780"/>
      <c r="AW1433" s="1762"/>
      <c r="AZ1433" s="1762"/>
      <c r="BA1433" s="1762"/>
    </row>
    <row r="1434" spans="1:53" x14ac:dyDescent="0.25">
      <c r="A1434" s="1866">
        <v>2017282</v>
      </c>
      <c r="C1434" s="1782" t="s">
        <v>2850</v>
      </c>
      <c r="D1434" s="1762" t="s">
        <v>26</v>
      </c>
      <c r="E1434" s="1762">
        <v>1</v>
      </c>
      <c r="F1434" s="1762">
        <v>1</v>
      </c>
      <c r="G1434" s="1762">
        <v>0</v>
      </c>
      <c r="H1434" s="1762">
        <v>2</v>
      </c>
      <c r="I1434" s="1783">
        <v>1</v>
      </c>
      <c r="J1434" s="1783">
        <v>1</v>
      </c>
      <c r="L1434" s="1764">
        <v>1168.92</v>
      </c>
      <c r="N1434" s="1764">
        <f t="shared" si="309"/>
        <v>731.81</v>
      </c>
      <c r="O1434" s="1764">
        <v>504.21</v>
      </c>
      <c r="P1434" s="1850">
        <f t="shared" si="310"/>
        <v>0.68899031169292579</v>
      </c>
      <c r="Q1434" s="1764">
        <v>227.6</v>
      </c>
      <c r="R1434" s="1850">
        <f t="shared" si="311"/>
        <v>0.31100968830707426</v>
      </c>
      <c r="S1434" s="1807">
        <f t="shared" si="312"/>
        <v>9.1039999999999992</v>
      </c>
      <c r="U1434" s="1764">
        <f t="shared" si="313"/>
        <v>0</v>
      </c>
      <c r="V1434" s="1764">
        <f t="shared" si="314"/>
        <v>0</v>
      </c>
      <c r="W1434" s="1764">
        <f t="shared" si="308"/>
        <v>1168.92</v>
      </c>
      <c r="X1434" s="1780">
        <v>1168.92</v>
      </c>
      <c r="Y1434" s="1780">
        <v>617283</v>
      </c>
      <c r="Z1434" s="1942">
        <v>42856</v>
      </c>
      <c r="AA1434" s="1780" t="s">
        <v>104</v>
      </c>
      <c r="AB1434" s="1780"/>
      <c r="AC1434" s="1762"/>
      <c r="AE1434" s="1762"/>
      <c r="AF1434" s="1762"/>
      <c r="AG1434" s="1762"/>
      <c r="AH1434" s="1780"/>
      <c r="AK1434" s="1780"/>
      <c r="AL1434" s="1780"/>
      <c r="AM1434" s="1762"/>
      <c r="AP1434" s="1762"/>
      <c r="AQ1434" s="1762"/>
      <c r="AR1434" s="1780"/>
      <c r="AS1434" s="1780"/>
      <c r="AT1434" s="1780"/>
      <c r="AU1434" s="1780"/>
      <c r="AV1434" s="1780"/>
      <c r="AW1434" s="1762"/>
      <c r="AZ1434" s="1762"/>
      <c r="BA1434" s="1762"/>
    </row>
    <row r="1435" spans="1:53" x14ac:dyDescent="0.25">
      <c r="A1435" s="1866">
        <v>2017283</v>
      </c>
      <c r="C1435" s="1782">
        <v>646317</v>
      </c>
      <c r="D1435" s="1762" t="s">
        <v>26</v>
      </c>
      <c r="E1435" s="1762">
        <v>1</v>
      </c>
      <c r="F1435" s="1762">
        <v>8</v>
      </c>
      <c r="G1435" s="1762">
        <v>6</v>
      </c>
      <c r="H1435" s="1762">
        <v>2</v>
      </c>
      <c r="I1435" s="1783">
        <v>1</v>
      </c>
      <c r="J1435" s="1783">
        <v>1</v>
      </c>
      <c r="L1435" s="1764">
        <v>2186.94</v>
      </c>
      <c r="N1435" s="1764">
        <f>O1435+Q1435</f>
        <v>1475.02</v>
      </c>
      <c r="O1435" s="1764">
        <v>1144.56</v>
      </c>
      <c r="P1435" s="1850">
        <f>IF(N1435&lt;=0,"",O1435/N1435)</f>
        <v>0.77596235983240902</v>
      </c>
      <c r="Q1435" s="1764">
        <v>330.46</v>
      </c>
      <c r="R1435" s="1850">
        <f>IF(N1435&lt;=0,"",Q1435/N1435)</f>
        <v>0.22403764016759092</v>
      </c>
      <c r="S1435" s="1807">
        <f>Q1435/$S$1</f>
        <v>13.218399999999999</v>
      </c>
      <c r="U1435" s="1764">
        <f>((1-I1435)*O1435)+((1-J1435)*Q1435)</f>
        <v>0</v>
      </c>
      <c r="V1435" s="1764">
        <f>L1435-W1435</f>
        <v>0</v>
      </c>
      <c r="W1435" s="1764">
        <f t="shared" si="308"/>
        <v>2186.94</v>
      </c>
      <c r="X1435" s="1780">
        <v>2186.94</v>
      </c>
      <c r="Y1435" s="1780">
        <v>617284</v>
      </c>
      <c r="Z1435" s="1942">
        <v>42856</v>
      </c>
      <c r="AA1435" s="1780" t="s">
        <v>104</v>
      </c>
      <c r="AB1435" s="1780"/>
      <c r="AC1435" s="1762"/>
      <c r="AE1435" s="1762"/>
      <c r="AF1435" s="1762"/>
      <c r="AG1435" s="1762"/>
      <c r="AH1435" s="1780"/>
      <c r="AK1435" s="1780"/>
      <c r="AL1435" s="1780"/>
      <c r="AM1435" s="1762"/>
      <c r="AP1435" s="1762"/>
      <c r="AQ1435" s="1762"/>
      <c r="AR1435" s="1780"/>
      <c r="AS1435" s="1780"/>
      <c r="AT1435" s="1780"/>
      <c r="AU1435" s="1780"/>
      <c r="AV1435" s="1780"/>
      <c r="AW1435" s="1762"/>
      <c r="AZ1435" s="1762"/>
      <c r="BA1435" s="1762"/>
    </row>
    <row r="1436" spans="1:53" x14ac:dyDescent="0.25">
      <c r="A1436" s="1866">
        <v>2017284</v>
      </c>
      <c r="C1436" s="1782" t="s">
        <v>2840</v>
      </c>
      <c r="D1436" s="1762" t="s">
        <v>26</v>
      </c>
      <c r="E1436" s="1762">
        <v>0</v>
      </c>
      <c r="F1436" s="1762">
        <v>0</v>
      </c>
      <c r="G1436" s="1762">
        <v>0</v>
      </c>
      <c r="H1436" s="1762">
        <v>0</v>
      </c>
      <c r="I1436" s="1783">
        <v>1</v>
      </c>
      <c r="J1436" s="1783">
        <v>1</v>
      </c>
      <c r="L1436" s="1764">
        <v>110</v>
      </c>
      <c r="N1436" s="1764">
        <f t="shared" si="309"/>
        <v>56</v>
      </c>
      <c r="O1436" s="1764">
        <v>56</v>
      </c>
      <c r="P1436" s="1850">
        <f t="shared" si="310"/>
        <v>1</v>
      </c>
      <c r="Q1436" s="1764">
        <v>0</v>
      </c>
      <c r="R1436" s="1850">
        <f t="shared" si="311"/>
        <v>0</v>
      </c>
      <c r="S1436" s="1807">
        <f t="shared" si="312"/>
        <v>0</v>
      </c>
      <c r="U1436" s="1764">
        <f t="shared" si="313"/>
        <v>0</v>
      </c>
      <c r="V1436" s="1764">
        <f t="shared" si="314"/>
        <v>0</v>
      </c>
      <c r="W1436" s="1764">
        <f t="shared" si="308"/>
        <v>110</v>
      </c>
      <c r="X1436" s="1780">
        <v>110</v>
      </c>
      <c r="Y1436" s="1780">
        <v>617254</v>
      </c>
      <c r="Z1436" s="1942">
        <v>42845</v>
      </c>
      <c r="AA1436" s="1780" t="s">
        <v>104</v>
      </c>
      <c r="AB1436" s="1780"/>
      <c r="AC1436" s="1762"/>
      <c r="AE1436" s="1762"/>
      <c r="AF1436" s="1762"/>
      <c r="AG1436" s="1762"/>
      <c r="AH1436" s="1780"/>
      <c r="AK1436" s="1780"/>
      <c r="AL1436" s="1780"/>
      <c r="AM1436" s="1762"/>
      <c r="AP1436" s="1762"/>
      <c r="AQ1436" s="1762"/>
      <c r="AR1436" s="1780"/>
      <c r="AS1436" s="1780"/>
      <c r="AT1436" s="1780"/>
      <c r="AU1436" s="1780"/>
      <c r="AV1436" s="1780"/>
      <c r="AW1436" s="1762"/>
      <c r="AZ1436" s="1762"/>
      <c r="BA1436" s="1762"/>
    </row>
    <row r="1437" spans="1:53" x14ac:dyDescent="0.25">
      <c r="A1437" s="1866">
        <v>2017285</v>
      </c>
      <c r="C1437" s="1782">
        <v>646017</v>
      </c>
      <c r="D1437" s="1762" t="s">
        <v>26</v>
      </c>
      <c r="E1437" s="1762">
        <v>1</v>
      </c>
      <c r="F1437" s="1762">
        <v>6</v>
      </c>
      <c r="G1437" s="1762">
        <v>5</v>
      </c>
      <c r="H1437" s="1762">
        <v>2</v>
      </c>
      <c r="I1437" s="1783">
        <v>1</v>
      </c>
      <c r="J1437" s="1783">
        <v>1</v>
      </c>
      <c r="L1437" s="1764">
        <v>1777.3</v>
      </c>
      <c r="N1437" s="1764">
        <f t="shared" si="309"/>
        <v>1195.58</v>
      </c>
      <c r="O1437" s="1764">
        <v>891.77</v>
      </c>
      <c r="P1437" s="1850">
        <f t="shared" si="310"/>
        <v>0.74588902457384698</v>
      </c>
      <c r="Q1437" s="1764">
        <v>303.81</v>
      </c>
      <c r="R1437" s="1850">
        <f t="shared" si="311"/>
        <v>0.25411097542615302</v>
      </c>
      <c r="S1437" s="1807">
        <f t="shared" si="312"/>
        <v>12.1524</v>
      </c>
      <c r="U1437" s="1764">
        <f t="shared" si="313"/>
        <v>0</v>
      </c>
      <c r="V1437" s="1764">
        <f t="shared" si="314"/>
        <v>0</v>
      </c>
      <c r="W1437" s="1764">
        <f t="shared" si="308"/>
        <v>1777.3</v>
      </c>
      <c r="X1437" s="1780">
        <v>1777.3</v>
      </c>
      <c r="Y1437" s="1780">
        <v>617285</v>
      </c>
      <c r="Z1437" s="1942">
        <v>42856</v>
      </c>
      <c r="AA1437" s="1780" t="s">
        <v>104</v>
      </c>
      <c r="AB1437" s="1780"/>
      <c r="AC1437" s="1762"/>
      <c r="AE1437" s="1762"/>
      <c r="AF1437" s="1762"/>
      <c r="AG1437" s="1762"/>
      <c r="AH1437" s="1780"/>
      <c r="AK1437" s="1780"/>
      <c r="AL1437" s="1780"/>
      <c r="AM1437" s="1762"/>
      <c r="AP1437" s="1762"/>
      <c r="AQ1437" s="1762"/>
      <c r="AR1437" s="1780"/>
      <c r="AS1437" s="1780"/>
      <c r="AT1437" s="1780"/>
      <c r="AU1437" s="1780"/>
      <c r="AV1437" s="1780"/>
      <c r="AW1437" s="1762"/>
      <c r="AZ1437" s="1762"/>
      <c r="BA1437" s="1762"/>
    </row>
    <row r="1438" spans="1:53" x14ac:dyDescent="0.25">
      <c r="A1438" s="1866">
        <v>2017286</v>
      </c>
      <c r="C1438" s="1782" t="s">
        <v>2851</v>
      </c>
      <c r="D1438" s="1762" t="s">
        <v>26</v>
      </c>
      <c r="E1438" s="1762">
        <v>0</v>
      </c>
      <c r="F1438" s="1762">
        <v>0</v>
      </c>
      <c r="G1438" s="1762">
        <v>0</v>
      </c>
      <c r="H1438" s="1762">
        <v>0</v>
      </c>
      <c r="I1438" s="1783">
        <v>1</v>
      </c>
      <c r="J1438" s="1783">
        <v>1</v>
      </c>
      <c r="L1438" s="1764">
        <v>660</v>
      </c>
      <c r="N1438" s="1764">
        <f t="shared" si="309"/>
        <v>332</v>
      </c>
      <c r="O1438" s="1764">
        <v>332</v>
      </c>
      <c r="P1438" s="1850">
        <f t="shared" si="310"/>
        <v>1</v>
      </c>
      <c r="Q1438" s="1764">
        <v>0</v>
      </c>
      <c r="R1438" s="1850">
        <f t="shared" si="311"/>
        <v>0</v>
      </c>
      <c r="S1438" s="1807">
        <f t="shared" si="312"/>
        <v>0</v>
      </c>
      <c r="U1438" s="1764">
        <f t="shared" si="313"/>
        <v>0</v>
      </c>
      <c r="V1438" s="1764">
        <f t="shared" si="314"/>
        <v>0</v>
      </c>
      <c r="W1438" s="1764">
        <f t="shared" si="308"/>
        <v>660</v>
      </c>
      <c r="X1438" s="1780">
        <v>660</v>
      </c>
      <c r="Y1438" s="1780">
        <v>617250</v>
      </c>
      <c r="Z1438" s="1942">
        <v>42838</v>
      </c>
      <c r="AA1438" s="1780" t="s">
        <v>104</v>
      </c>
      <c r="AB1438" s="1780"/>
      <c r="AC1438" s="1762"/>
      <c r="AE1438" s="1762"/>
      <c r="AF1438" s="1762"/>
      <c r="AG1438" s="1762"/>
      <c r="AH1438" s="1780"/>
      <c r="AK1438" s="1780"/>
      <c r="AL1438" s="1780"/>
      <c r="AM1438" s="1762"/>
      <c r="AP1438" s="1762"/>
      <c r="AQ1438" s="1762"/>
      <c r="AR1438" s="1780"/>
      <c r="AS1438" s="1780"/>
      <c r="AT1438" s="1780"/>
      <c r="AU1438" s="1780"/>
      <c r="AV1438" s="1780"/>
      <c r="AW1438" s="1762"/>
      <c r="AZ1438" s="1762"/>
      <c r="BA1438" s="1762"/>
    </row>
    <row r="1439" spans="1:53" x14ac:dyDescent="0.25">
      <c r="A1439" s="1866">
        <v>2017287</v>
      </c>
      <c r="C1439" s="1782">
        <v>646117</v>
      </c>
      <c r="D1439" s="1762" t="s">
        <v>26</v>
      </c>
      <c r="E1439" s="1762">
        <v>1</v>
      </c>
      <c r="F1439" s="1762">
        <v>7</v>
      </c>
      <c r="G1439" s="1762">
        <v>6</v>
      </c>
      <c r="H1439" s="1762">
        <v>2</v>
      </c>
      <c r="I1439" s="1783">
        <v>1</v>
      </c>
      <c r="J1439" s="1783">
        <v>1</v>
      </c>
      <c r="L1439" s="1764">
        <v>1952.64</v>
      </c>
      <c r="N1439" s="1764">
        <f>O1439+Q1439</f>
        <v>1311.67</v>
      </c>
      <c r="O1439" s="1764">
        <v>971.67</v>
      </c>
      <c r="P1439" s="1850">
        <f>IF(N1439&lt;=0,"",O1439/N1439)</f>
        <v>0.7407884605121714</v>
      </c>
      <c r="Q1439" s="1764">
        <v>340</v>
      </c>
      <c r="R1439" s="1850">
        <f>IF(N1439&lt;=0,"",Q1439/N1439)</f>
        <v>0.25921153948782849</v>
      </c>
      <c r="S1439" s="1807">
        <f>Q1439/$S$1</f>
        <v>13.6</v>
      </c>
      <c r="U1439" s="1764">
        <f>((1-I1439)*O1439)+((1-J1439)*Q1439)</f>
        <v>0</v>
      </c>
      <c r="V1439" s="1764">
        <f>L1439-W1439</f>
        <v>0</v>
      </c>
      <c r="W1439" s="1764">
        <f t="shared" si="308"/>
        <v>1952.64</v>
      </c>
      <c r="X1439" s="1780">
        <v>1952.64</v>
      </c>
      <c r="Y1439" s="1780">
        <v>617286</v>
      </c>
      <c r="Z1439" s="1942">
        <v>42856</v>
      </c>
      <c r="AA1439" s="1780" t="s">
        <v>104</v>
      </c>
      <c r="AB1439" s="1780"/>
      <c r="AC1439" s="1762"/>
      <c r="AE1439" s="1762"/>
      <c r="AF1439" s="1762"/>
      <c r="AG1439" s="1762"/>
      <c r="AH1439" s="1780"/>
      <c r="AK1439" s="1780"/>
      <c r="AL1439" s="1780"/>
      <c r="AM1439" s="1762"/>
      <c r="AP1439" s="1762"/>
      <c r="AQ1439" s="1762"/>
      <c r="AR1439" s="1780"/>
      <c r="AS1439" s="1780"/>
      <c r="AT1439" s="1780"/>
      <c r="AU1439" s="1780"/>
      <c r="AV1439" s="1780"/>
      <c r="AW1439" s="1762"/>
      <c r="AZ1439" s="1762"/>
      <c r="BA1439" s="1762"/>
    </row>
    <row r="1440" spans="1:53" x14ac:dyDescent="0.25">
      <c r="A1440" s="1866">
        <v>2017288</v>
      </c>
      <c r="C1440" s="1782">
        <v>635117</v>
      </c>
      <c r="D1440" s="1762" t="s">
        <v>26</v>
      </c>
      <c r="E1440" s="1762">
        <v>1</v>
      </c>
      <c r="F1440" s="1762">
        <v>8</v>
      </c>
      <c r="G1440" s="1762">
        <v>5</v>
      </c>
      <c r="H1440" s="1762">
        <v>3</v>
      </c>
      <c r="I1440" s="1783">
        <v>1</v>
      </c>
      <c r="J1440" s="1783">
        <v>1</v>
      </c>
      <c r="L1440" s="1764">
        <v>2602.23</v>
      </c>
      <c r="N1440" s="1764">
        <f t="shared" si="309"/>
        <v>1755.25</v>
      </c>
      <c r="O1440" s="1764">
        <v>1328.1</v>
      </c>
      <c r="P1440" s="1850">
        <f t="shared" si="310"/>
        <v>0.75664435265631669</v>
      </c>
      <c r="Q1440" s="1764">
        <v>427.15</v>
      </c>
      <c r="R1440" s="1850">
        <f t="shared" si="311"/>
        <v>0.24335564734368323</v>
      </c>
      <c r="S1440" s="1807">
        <f t="shared" si="312"/>
        <v>17.085999999999999</v>
      </c>
      <c r="U1440" s="1764">
        <f t="shared" si="313"/>
        <v>0</v>
      </c>
      <c r="V1440" s="1764">
        <f t="shared" si="314"/>
        <v>0</v>
      </c>
      <c r="W1440" s="1764">
        <f t="shared" si="308"/>
        <v>2602.23</v>
      </c>
      <c r="X1440" s="1780">
        <v>2602.23</v>
      </c>
      <c r="Y1440" s="1780">
        <v>617287</v>
      </c>
      <c r="Z1440" s="1942">
        <v>42856</v>
      </c>
      <c r="AA1440" s="1780" t="s">
        <v>104</v>
      </c>
      <c r="AB1440" s="1780"/>
      <c r="AC1440" s="1762"/>
      <c r="AE1440" s="1762"/>
      <c r="AF1440" s="1762"/>
      <c r="AG1440" s="1762"/>
      <c r="AH1440" s="1780"/>
      <c r="AK1440" s="1780"/>
      <c r="AL1440" s="1780"/>
      <c r="AM1440" s="1762"/>
      <c r="AP1440" s="1762"/>
      <c r="AQ1440" s="1762"/>
      <c r="AR1440" s="1780"/>
      <c r="AS1440" s="1780"/>
      <c r="AT1440" s="1780"/>
      <c r="AU1440" s="1780"/>
      <c r="AV1440" s="1780"/>
      <c r="AW1440" s="1762"/>
      <c r="AZ1440" s="1762"/>
      <c r="BA1440" s="1762"/>
    </row>
    <row r="1441" spans="1:53" x14ac:dyDescent="0.25">
      <c r="A1441" s="1866">
        <v>2017289</v>
      </c>
      <c r="C1441" s="1782">
        <v>649417</v>
      </c>
      <c r="D1441" s="1762" t="s">
        <v>26</v>
      </c>
      <c r="E1441" s="1762">
        <v>1</v>
      </c>
      <c r="F1441" s="1762">
        <v>10</v>
      </c>
      <c r="G1441" s="1762">
        <v>7</v>
      </c>
      <c r="H1441" s="1762">
        <v>3</v>
      </c>
      <c r="I1441" s="1783">
        <v>1</v>
      </c>
      <c r="J1441" s="1783">
        <v>1</v>
      </c>
      <c r="L1441" s="1764">
        <v>3063.21</v>
      </c>
      <c r="N1441" s="1764">
        <f t="shared" si="309"/>
        <v>1999.1999999999998</v>
      </c>
      <c r="O1441" s="1764">
        <v>1510.6</v>
      </c>
      <c r="P1441" s="1850">
        <f t="shared" si="310"/>
        <v>0.75560224089635852</v>
      </c>
      <c r="Q1441" s="1764">
        <v>488.6</v>
      </c>
      <c r="R1441" s="1850">
        <f t="shared" si="311"/>
        <v>0.24439775910364148</v>
      </c>
      <c r="S1441" s="1807">
        <f t="shared" si="312"/>
        <v>19.544</v>
      </c>
      <c r="U1441" s="1764">
        <f t="shared" si="313"/>
        <v>0</v>
      </c>
      <c r="V1441" s="1764">
        <f t="shared" si="314"/>
        <v>0</v>
      </c>
      <c r="W1441" s="1764">
        <f t="shared" si="308"/>
        <v>3063.21</v>
      </c>
      <c r="X1441" s="1780">
        <v>91.68</v>
      </c>
      <c r="Y1441" s="1780">
        <v>617252</v>
      </c>
      <c r="Z1441" s="1942">
        <v>42838</v>
      </c>
      <c r="AA1441" s="1780" t="s">
        <v>104</v>
      </c>
      <c r="AB1441" s="1780"/>
      <c r="AC1441" s="1762">
        <v>2971.53</v>
      </c>
      <c r="AD1441" s="1762">
        <v>617288</v>
      </c>
      <c r="AE1441" s="1965">
        <v>42856</v>
      </c>
      <c r="AF1441" s="1762" t="s">
        <v>104</v>
      </c>
      <c r="AG1441" s="1762"/>
      <c r="AH1441" s="1780"/>
      <c r="AK1441" s="1780"/>
      <c r="AL1441" s="1780"/>
      <c r="AM1441" s="1762"/>
      <c r="AP1441" s="1762"/>
      <c r="AQ1441" s="1762"/>
      <c r="AR1441" s="1780"/>
      <c r="AS1441" s="1780"/>
      <c r="AT1441" s="1780"/>
      <c r="AU1441" s="1780"/>
      <c r="AV1441" s="1780"/>
      <c r="AW1441" s="1762"/>
      <c r="AZ1441" s="1762"/>
      <c r="BA1441" s="1762"/>
    </row>
    <row r="1442" spans="1:53" x14ac:dyDescent="0.25">
      <c r="A1442" s="1866">
        <v>2017290</v>
      </c>
      <c r="C1442" s="1782">
        <v>645617</v>
      </c>
      <c r="D1442" s="1762" t="s">
        <v>26</v>
      </c>
      <c r="E1442" s="1762">
        <v>1</v>
      </c>
      <c r="F1442" s="1762">
        <v>8</v>
      </c>
      <c r="G1442" s="1762">
        <v>5</v>
      </c>
      <c r="H1442" s="1762">
        <v>3</v>
      </c>
      <c r="I1442" s="1783">
        <v>1</v>
      </c>
      <c r="J1442" s="1783">
        <v>1</v>
      </c>
      <c r="L1442" s="1764">
        <v>2362.7199999999998</v>
      </c>
      <c r="N1442" s="1764">
        <f t="shared" ref="N1442:N1447" si="319">O1442+Q1442</f>
        <v>1595.5500000000002</v>
      </c>
      <c r="O1442" s="1764">
        <v>1168.4000000000001</v>
      </c>
      <c r="P1442" s="1850">
        <f t="shared" ref="P1442:P1447" si="320">IF(N1442&lt;=0,"",O1442/N1442)</f>
        <v>0.73228667230735478</v>
      </c>
      <c r="Q1442" s="1764">
        <v>427.15</v>
      </c>
      <c r="R1442" s="1850">
        <f t="shared" ref="R1442:R1447" si="321">IF(N1442&lt;=0,"",Q1442/N1442)</f>
        <v>0.26771332769264511</v>
      </c>
      <c r="S1442" s="1807">
        <f t="shared" ref="S1442:S1447" si="322">Q1442/$S$1</f>
        <v>17.085999999999999</v>
      </c>
      <c r="U1442" s="1764">
        <f t="shared" ref="U1442:U1447" si="323">((1-I1442)*O1442)+((1-J1442)*Q1442)</f>
        <v>0</v>
      </c>
      <c r="V1442" s="1764">
        <f t="shared" ref="V1442:V1447" si="324">L1442-W1442</f>
        <v>0</v>
      </c>
      <c r="W1442" s="1764">
        <f t="shared" si="308"/>
        <v>2362.7199999999998</v>
      </c>
      <c r="X1442" s="1780">
        <v>2362.7199999999998</v>
      </c>
      <c r="Y1442" s="1780">
        <v>617289</v>
      </c>
      <c r="Z1442" s="1942">
        <v>42856</v>
      </c>
      <c r="AA1442" s="1780" t="s">
        <v>104</v>
      </c>
      <c r="AB1442" s="1780"/>
      <c r="AC1442" s="1762"/>
      <c r="AE1442" s="1762"/>
      <c r="AF1442" s="1762"/>
      <c r="AG1442" s="1762"/>
      <c r="AH1442" s="1780"/>
      <c r="AK1442" s="1780"/>
      <c r="AL1442" s="1780"/>
      <c r="AM1442" s="1762"/>
      <c r="AP1442" s="1762"/>
      <c r="AQ1442" s="1762"/>
      <c r="AR1442" s="1780"/>
      <c r="AS1442" s="1780"/>
      <c r="AT1442" s="1780"/>
      <c r="AU1442" s="1780"/>
      <c r="AV1442" s="1780"/>
      <c r="AW1442" s="1762"/>
      <c r="AZ1442" s="1762"/>
      <c r="BA1442" s="1762"/>
    </row>
    <row r="1443" spans="1:53" x14ac:dyDescent="0.25">
      <c r="A1443" s="1866">
        <v>2017291</v>
      </c>
      <c r="C1443" s="1782" t="s">
        <v>2853</v>
      </c>
      <c r="D1443" s="1762" t="s">
        <v>26</v>
      </c>
      <c r="E1443" s="1762">
        <v>5</v>
      </c>
      <c r="F1443" s="1762">
        <v>40</v>
      </c>
      <c r="G1443" s="1762">
        <v>25</v>
      </c>
      <c r="H1443" s="1762">
        <v>15</v>
      </c>
      <c r="I1443" s="1783">
        <v>1</v>
      </c>
      <c r="J1443" s="1783">
        <v>1</v>
      </c>
      <c r="L1443" s="1764">
        <v>11735.5</v>
      </c>
      <c r="N1443" s="1764">
        <f t="shared" si="319"/>
        <v>7919.9</v>
      </c>
      <c r="O1443" s="1764">
        <v>5795.15</v>
      </c>
      <c r="P1443" s="1850">
        <f t="shared" si="320"/>
        <v>0.73172009747597822</v>
      </c>
      <c r="Q1443" s="1764">
        <v>2124.75</v>
      </c>
      <c r="R1443" s="1850">
        <f t="shared" si="321"/>
        <v>0.26827990252402178</v>
      </c>
      <c r="S1443" s="1807">
        <f t="shared" si="322"/>
        <v>84.99</v>
      </c>
      <c r="U1443" s="1764">
        <f t="shared" si="323"/>
        <v>0</v>
      </c>
      <c r="V1443" s="1764">
        <f t="shared" si="324"/>
        <v>0</v>
      </c>
      <c r="W1443" s="1764">
        <f t="shared" si="308"/>
        <v>11735.5</v>
      </c>
      <c r="X1443" s="1780">
        <v>11735.5</v>
      </c>
      <c r="Y1443" s="1780">
        <v>617298</v>
      </c>
      <c r="Z1443" s="1942">
        <v>42867</v>
      </c>
      <c r="AA1443" s="1780" t="s">
        <v>104</v>
      </c>
      <c r="AB1443" s="1780"/>
      <c r="AC1443" s="1762"/>
      <c r="AE1443" s="1762"/>
      <c r="AF1443" s="1762"/>
      <c r="AG1443" s="1762"/>
      <c r="AH1443" s="1780"/>
      <c r="AK1443" s="1780"/>
      <c r="AL1443" s="1780"/>
      <c r="AM1443" s="1762"/>
      <c r="AP1443" s="1762"/>
      <c r="AQ1443" s="1762"/>
      <c r="AR1443" s="1780"/>
      <c r="AS1443" s="1780"/>
      <c r="AT1443" s="1780"/>
      <c r="AU1443" s="1780"/>
      <c r="AV1443" s="1780"/>
      <c r="AW1443" s="1762"/>
      <c r="AZ1443" s="1762"/>
      <c r="BA1443" s="1762"/>
    </row>
    <row r="1444" spans="1:53" x14ac:dyDescent="0.25">
      <c r="A1444" s="1893">
        <v>2017292</v>
      </c>
      <c r="C1444" s="1782" t="s">
        <v>2863</v>
      </c>
      <c r="D1444" s="1762" t="s">
        <v>2330</v>
      </c>
      <c r="E1444" s="1762">
        <v>1</v>
      </c>
      <c r="F1444" s="1762">
        <v>8</v>
      </c>
      <c r="G1444" s="1762">
        <v>5</v>
      </c>
      <c r="H1444" s="1762">
        <v>3</v>
      </c>
      <c r="I1444" s="1783">
        <v>1</v>
      </c>
      <c r="J1444" s="1783">
        <v>1</v>
      </c>
      <c r="L1444" s="1764">
        <v>2186.11</v>
      </c>
      <c r="N1444" s="1764">
        <f t="shared" si="319"/>
        <v>2186.1099999999997</v>
      </c>
      <c r="O1444" s="1764">
        <v>1595.55</v>
      </c>
      <c r="P1444" s="1850">
        <f t="shared" si="320"/>
        <v>0.72985805837766637</v>
      </c>
      <c r="Q1444" s="1764">
        <v>590.55999999999995</v>
      </c>
      <c r="R1444" s="1850">
        <f t="shared" si="321"/>
        <v>0.27014194162233374</v>
      </c>
      <c r="S1444" s="1807">
        <f t="shared" si="322"/>
        <v>23.622399999999999</v>
      </c>
      <c r="U1444" s="1764">
        <f t="shared" si="323"/>
        <v>0</v>
      </c>
      <c r="V1444" s="1764">
        <f t="shared" si="324"/>
        <v>0</v>
      </c>
      <c r="W1444" s="1764">
        <f t="shared" si="308"/>
        <v>2186.11</v>
      </c>
      <c r="X1444" s="1780">
        <v>2186.11</v>
      </c>
      <c r="Y1444" s="1780">
        <v>617294</v>
      </c>
      <c r="Z1444" s="1942">
        <v>42856</v>
      </c>
      <c r="AA1444" s="1780" t="s">
        <v>104</v>
      </c>
      <c r="AB1444" s="1780"/>
      <c r="AC1444" s="1762"/>
      <c r="AE1444" s="1762"/>
      <c r="AF1444" s="1762"/>
      <c r="AG1444" s="1762"/>
      <c r="AH1444" s="1780"/>
      <c r="AK1444" s="1780"/>
      <c r="AL1444" s="1780"/>
      <c r="AM1444" s="1762"/>
      <c r="AP1444" s="1762"/>
      <c r="AQ1444" s="1762"/>
      <c r="AR1444" s="1780"/>
      <c r="AS1444" s="1780"/>
      <c r="AT1444" s="1780"/>
      <c r="AU1444" s="1780"/>
      <c r="AV1444" s="1780"/>
      <c r="AW1444" s="1762"/>
      <c r="AZ1444" s="1762"/>
      <c r="BA1444" s="1762"/>
    </row>
    <row r="1445" spans="1:53" x14ac:dyDescent="0.25">
      <c r="A1445" s="1893">
        <v>2017293</v>
      </c>
      <c r="C1445" s="1782" t="s">
        <v>2860</v>
      </c>
      <c r="D1445" s="1762" t="s">
        <v>2330</v>
      </c>
      <c r="E1445" s="1762">
        <v>1</v>
      </c>
      <c r="F1445" s="1762">
        <v>9</v>
      </c>
      <c r="G1445" s="1762">
        <v>7</v>
      </c>
      <c r="H1445" s="1762">
        <v>1</v>
      </c>
      <c r="I1445" s="1783">
        <v>1</v>
      </c>
      <c r="J1445" s="1783">
        <v>1</v>
      </c>
      <c r="L1445" s="1764">
        <v>2852.99</v>
      </c>
      <c r="N1445" s="1764">
        <f t="shared" si="319"/>
        <v>1786.75</v>
      </c>
      <c r="O1445" s="1764">
        <v>1295.93</v>
      </c>
      <c r="P1445" s="1850">
        <f t="shared" si="320"/>
        <v>0.72530012592696236</v>
      </c>
      <c r="Q1445" s="1764">
        <v>490.82</v>
      </c>
      <c r="R1445" s="1850">
        <f t="shared" si="321"/>
        <v>0.27469987407303764</v>
      </c>
      <c r="S1445" s="1807">
        <f t="shared" si="322"/>
        <v>19.6328</v>
      </c>
      <c r="U1445" s="1764">
        <f t="shared" si="323"/>
        <v>0</v>
      </c>
      <c r="V1445" s="1764">
        <f t="shared" si="324"/>
        <v>0</v>
      </c>
      <c r="W1445" s="1764">
        <f t="shared" si="308"/>
        <v>2852.99</v>
      </c>
      <c r="X1445" s="1780">
        <v>2852.99</v>
      </c>
      <c r="Y1445" s="1780">
        <v>617295</v>
      </c>
      <c r="Z1445" s="1942">
        <v>42856</v>
      </c>
      <c r="AA1445" s="1780" t="s">
        <v>104</v>
      </c>
      <c r="AB1445" s="1780"/>
      <c r="AC1445" s="1762"/>
      <c r="AE1445" s="1762"/>
      <c r="AF1445" s="1762"/>
      <c r="AG1445" s="1762"/>
      <c r="AH1445" s="1780"/>
      <c r="AK1445" s="1780"/>
      <c r="AL1445" s="1780"/>
      <c r="AM1445" s="1762"/>
      <c r="AP1445" s="1762"/>
      <c r="AQ1445" s="1762"/>
      <c r="AR1445" s="1780"/>
      <c r="AS1445" s="1780"/>
      <c r="AT1445" s="1780"/>
      <c r="AU1445" s="1780"/>
      <c r="AV1445" s="1780"/>
      <c r="AW1445" s="1762"/>
      <c r="AZ1445" s="1762"/>
      <c r="BA1445" s="1762"/>
    </row>
    <row r="1446" spans="1:53" x14ac:dyDescent="0.25">
      <c r="A1446" s="1893">
        <v>2017294</v>
      </c>
      <c r="C1446" s="1782" t="s">
        <v>2861</v>
      </c>
      <c r="D1446" s="1762" t="s">
        <v>2330</v>
      </c>
      <c r="E1446" s="1762">
        <v>1</v>
      </c>
      <c r="F1446" s="1762">
        <v>8</v>
      </c>
      <c r="G1446" s="1762">
        <v>6</v>
      </c>
      <c r="H1446" s="1762">
        <v>1</v>
      </c>
      <c r="I1446" s="1783">
        <v>1</v>
      </c>
      <c r="J1446" s="1783">
        <v>1</v>
      </c>
      <c r="L1446" s="1764">
        <v>2657.59</v>
      </c>
      <c r="N1446" s="1764">
        <f t="shared" si="319"/>
        <v>1661.5</v>
      </c>
      <c r="O1446" s="1764">
        <v>1215.32</v>
      </c>
      <c r="P1446" s="1850">
        <f t="shared" si="320"/>
        <v>0.73145952452603069</v>
      </c>
      <c r="Q1446" s="1764">
        <v>446.18</v>
      </c>
      <c r="R1446" s="1850">
        <f t="shared" si="321"/>
        <v>0.26854047547396931</v>
      </c>
      <c r="S1446" s="1807">
        <f t="shared" si="322"/>
        <v>17.847200000000001</v>
      </c>
      <c r="U1446" s="1764">
        <f t="shared" si="323"/>
        <v>0</v>
      </c>
      <c r="V1446" s="1764">
        <f t="shared" si="324"/>
        <v>0</v>
      </c>
      <c r="W1446" s="1764">
        <f t="shared" si="308"/>
        <v>2657.59</v>
      </c>
      <c r="X1446" s="1780">
        <v>2657.59</v>
      </c>
      <c r="Y1446" s="1780">
        <v>617295</v>
      </c>
      <c r="Z1446" s="1942">
        <v>42856</v>
      </c>
      <c r="AA1446" s="1780" t="s">
        <v>104</v>
      </c>
      <c r="AB1446" s="1780"/>
      <c r="AC1446" s="1762"/>
      <c r="AE1446" s="1762"/>
      <c r="AF1446" s="1762"/>
      <c r="AG1446" s="1762"/>
      <c r="AH1446" s="1780"/>
      <c r="AK1446" s="1780"/>
      <c r="AL1446" s="1780"/>
      <c r="AM1446" s="1762"/>
      <c r="AP1446" s="1762"/>
      <c r="AQ1446" s="1762"/>
      <c r="AR1446" s="1780"/>
      <c r="AS1446" s="1780"/>
      <c r="AT1446" s="1780"/>
      <c r="AU1446" s="1780"/>
      <c r="AV1446" s="1780"/>
      <c r="AW1446" s="1762"/>
      <c r="AZ1446" s="1762"/>
      <c r="BA1446" s="1762"/>
    </row>
    <row r="1447" spans="1:53" x14ac:dyDescent="0.25">
      <c r="A1447" s="1866">
        <v>2017296</v>
      </c>
      <c r="C1447" s="1782" t="s">
        <v>2829</v>
      </c>
      <c r="D1447" s="1762" t="s">
        <v>26</v>
      </c>
      <c r="E1447" s="1762">
        <v>0</v>
      </c>
      <c r="F1447" s="1762">
        <v>0</v>
      </c>
      <c r="G1447" s="1762">
        <v>0</v>
      </c>
      <c r="H1447" s="1762">
        <v>0</v>
      </c>
      <c r="I1447" s="1783">
        <v>1</v>
      </c>
      <c r="J1447" s="1783">
        <v>1</v>
      </c>
      <c r="L1447" s="1764">
        <v>119.4</v>
      </c>
      <c r="N1447" s="1764">
        <f t="shared" si="319"/>
        <v>67.2</v>
      </c>
      <c r="O1447" s="1764">
        <v>52.2</v>
      </c>
      <c r="P1447" s="1850">
        <f t="shared" si="320"/>
        <v>0.7767857142857143</v>
      </c>
      <c r="Q1447" s="1764">
        <v>15</v>
      </c>
      <c r="R1447" s="1850">
        <f t="shared" si="321"/>
        <v>0.2232142857142857</v>
      </c>
      <c r="S1447" s="1807">
        <f t="shared" si="322"/>
        <v>0.6</v>
      </c>
      <c r="U1447" s="1764">
        <f t="shared" si="323"/>
        <v>0</v>
      </c>
      <c r="V1447" s="1764">
        <f t="shared" si="324"/>
        <v>0</v>
      </c>
      <c r="W1447" s="1764">
        <f t="shared" si="308"/>
        <v>119.4</v>
      </c>
      <c r="X1447" s="1780">
        <v>119.4</v>
      </c>
      <c r="Y1447" s="1780">
        <v>617251</v>
      </c>
      <c r="Z1447" s="1942">
        <v>42838</v>
      </c>
      <c r="AA1447" s="1780" t="s">
        <v>104</v>
      </c>
      <c r="AB1447" s="1780"/>
      <c r="AC1447" s="1762"/>
      <c r="AE1447" s="1762"/>
      <c r="AF1447" s="1762"/>
      <c r="AG1447" s="1762"/>
      <c r="AH1447" s="1780"/>
      <c r="AK1447" s="1780"/>
      <c r="AL1447" s="1780"/>
      <c r="AM1447" s="1762"/>
      <c r="AP1447" s="1762"/>
      <c r="AQ1447" s="1762"/>
      <c r="AR1447" s="1780"/>
      <c r="AS1447" s="1780"/>
      <c r="AT1447" s="1780"/>
      <c r="AU1447" s="1780"/>
      <c r="AV1447" s="1780"/>
      <c r="AW1447" s="1762"/>
      <c r="AZ1447" s="1762"/>
      <c r="BA1447" s="1762"/>
    </row>
    <row r="1448" spans="1:53" x14ac:dyDescent="0.25">
      <c r="A1448" s="1866">
        <v>2017297</v>
      </c>
      <c r="C1448" s="1782" t="s">
        <v>2834</v>
      </c>
      <c r="D1448" s="1762" t="s">
        <v>26</v>
      </c>
      <c r="E1448" s="1762">
        <v>0</v>
      </c>
      <c r="F1448" s="1762">
        <v>0</v>
      </c>
      <c r="G1448" s="1762">
        <v>0</v>
      </c>
      <c r="H1448" s="1762">
        <v>0</v>
      </c>
      <c r="I1448" s="1783">
        <v>1</v>
      </c>
      <c r="J1448" s="1783">
        <v>1</v>
      </c>
      <c r="L1448" s="1764">
        <v>39.44</v>
      </c>
      <c r="N1448" s="1764">
        <f t="shared" ref="N1448:N1477" si="325">O1448+Q1448</f>
        <v>27.22</v>
      </c>
      <c r="O1448" s="1764">
        <v>12.22</v>
      </c>
      <c r="P1448" s="1806">
        <f t="shared" ref="P1448:P1475" si="326">IF(N1448&lt;=0,"",O1448/N1448)</f>
        <v>0.4489346069066863</v>
      </c>
      <c r="Q1448" s="1764">
        <v>15</v>
      </c>
      <c r="R1448" s="1806">
        <f t="shared" ref="R1448:R1475" si="327">IF(N1448&lt;=0,"",Q1448/N1448)</f>
        <v>0.55106539309331382</v>
      </c>
      <c r="S1448" s="1807">
        <f t="shared" ref="S1448:S1475" si="328">Q1448/$S$1</f>
        <v>0.6</v>
      </c>
      <c r="U1448" s="1764">
        <f t="shared" ref="U1448:U1500" si="329">((1-I1448)*O1448)+((1-J1448)*Q1448)</f>
        <v>0</v>
      </c>
      <c r="V1448" s="1764">
        <f t="shared" ref="V1448:V1500" si="330">L1448-W1448</f>
        <v>0</v>
      </c>
      <c r="W1448" s="1764">
        <f t="shared" si="308"/>
        <v>39.44</v>
      </c>
      <c r="X1448" s="1768">
        <v>39.44</v>
      </c>
      <c r="Y1448" s="1784">
        <v>617251</v>
      </c>
      <c r="Z1448" s="1770">
        <v>42838</v>
      </c>
      <c r="AA1448" s="1972" t="s">
        <v>104</v>
      </c>
      <c r="AB1448" s="1843"/>
      <c r="AH1448" s="1867"/>
      <c r="AK1448" s="1868"/>
      <c r="AL1448" s="1868"/>
    </row>
    <row r="1449" spans="1:53" x14ac:dyDescent="0.25">
      <c r="A1449" s="1866">
        <v>2017298</v>
      </c>
      <c r="C1449" s="1782" t="s">
        <v>2835</v>
      </c>
      <c r="D1449" s="1762" t="s">
        <v>26</v>
      </c>
      <c r="E1449" s="1762">
        <v>0</v>
      </c>
      <c r="F1449" s="1762">
        <v>0</v>
      </c>
      <c r="G1449" s="1762">
        <v>0</v>
      </c>
      <c r="H1449" s="1762">
        <v>0</v>
      </c>
      <c r="I1449" s="1783">
        <v>1</v>
      </c>
      <c r="J1449" s="1783">
        <v>1</v>
      </c>
      <c r="L1449" s="1764">
        <v>67.260000000000005</v>
      </c>
      <c r="N1449" s="1764">
        <f t="shared" si="325"/>
        <v>41.129999999999995</v>
      </c>
      <c r="O1449" s="1764">
        <v>26.13</v>
      </c>
      <c r="P1449" s="1806">
        <f t="shared" si="326"/>
        <v>0.63530269876002921</v>
      </c>
      <c r="Q1449" s="1764">
        <v>15</v>
      </c>
      <c r="R1449" s="1806">
        <f t="shared" si="327"/>
        <v>0.36469730123997085</v>
      </c>
      <c r="S1449" s="1807">
        <f t="shared" si="328"/>
        <v>0.6</v>
      </c>
      <c r="U1449" s="1764">
        <f t="shared" si="329"/>
        <v>0</v>
      </c>
      <c r="V1449" s="1764">
        <f t="shared" si="330"/>
        <v>0</v>
      </c>
      <c r="W1449" s="1764">
        <f t="shared" si="308"/>
        <v>67.260000000000005</v>
      </c>
      <c r="X1449" s="1768">
        <v>67.260000000000005</v>
      </c>
      <c r="Y1449" s="1784">
        <v>617251</v>
      </c>
      <c r="Z1449" s="1770">
        <v>42838</v>
      </c>
      <c r="AA1449" s="1972" t="s">
        <v>104</v>
      </c>
      <c r="AB1449" s="1843"/>
      <c r="AH1449" s="1867"/>
      <c r="AK1449" s="1868"/>
      <c r="AL1449" s="1868"/>
    </row>
    <row r="1450" spans="1:53" x14ac:dyDescent="0.25">
      <c r="A1450" s="1866">
        <v>2017299</v>
      </c>
      <c r="C1450" s="1782" t="s">
        <v>2847</v>
      </c>
      <c r="D1450" s="1762" t="s">
        <v>26</v>
      </c>
      <c r="E1450" s="1762">
        <v>0</v>
      </c>
      <c r="F1450" s="1762">
        <v>0</v>
      </c>
      <c r="G1450" s="1762">
        <v>0</v>
      </c>
      <c r="H1450" s="1762">
        <v>0</v>
      </c>
      <c r="I1450" s="1783">
        <v>1</v>
      </c>
      <c r="J1450" s="1783">
        <v>1</v>
      </c>
      <c r="L1450" s="1764">
        <v>198.4</v>
      </c>
      <c r="N1450" s="1764">
        <f t="shared" si="325"/>
        <v>106.7</v>
      </c>
      <c r="O1450" s="1764">
        <v>91.7</v>
      </c>
      <c r="P1450" s="1806">
        <f t="shared" si="326"/>
        <v>0.85941893158388005</v>
      </c>
      <c r="Q1450" s="1764">
        <v>15</v>
      </c>
      <c r="R1450" s="1806">
        <f t="shared" si="327"/>
        <v>0.14058106841611995</v>
      </c>
      <c r="S1450" s="1807">
        <f t="shared" si="328"/>
        <v>0.6</v>
      </c>
      <c r="U1450" s="1764">
        <f t="shared" si="329"/>
        <v>0</v>
      </c>
      <c r="V1450" s="1764">
        <f t="shared" si="330"/>
        <v>0</v>
      </c>
      <c r="W1450" s="1764">
        <f t="shared" si="308"/>
        <v>198.4</v>
      </c>
      <c r="X1450" s="1768">
        <v>198.4</v>
      </c>
      <c r="Y1450" s="1784">
        <v>617304</v>
      </c>
      <c r="Z1450" s="1770">
        <v>42867</v>
      </c>
      <c r="AA1450" s="1972" t="s">
        <v>104</v>
      </c>
      <c r="AB1450" s="1843"/>
      <c r="AH1450" s="1867"/>
      <c r="AK1450" s="1868"/>
      <c r="AL1450" s="1868"/>
    </row>
    <row r="1451" spans="1:53" x14ac:dyDescent="0.25">
      <c r="A1451" s="1866">
        <v>2017300</v>
      </c>
      <c r="C1451" s="1782" t="s">
        <v>2848</v>
      </c>
      <c r="D1451" s="1762" t="s">
        <v>26</v>
      </c>
      <c r="E1451" s="1762">
        <v>0</v>
      </c>
      <c r="F1451" s="1762">
        <v>0</v>
      </c>
      <c r="G1451" s="1762">
        <v>0</v>
      </c>
      <c r="H1451" s="1762">
        <v>0</v>
      </c>
      <c r="I1451" s="1783">
        <v>1</v>
      </c>
      <c r="J1451" s="1783">
        <v>1</v>
      </c>
      <c r="L1451" s="1764">
        <v>180.9</v>
      </c>
      <c r="N1451" s="1764">
        <f t="shared" si="325"/>
        <v>97.95</v>
      </c>
      <c r="O1451" s="1764">
        <v>82.95</v>
      </c>
      <c r="P1451" s="1806">
        <f t="shared" si="326"/>
        <v>0.84686064318529863</v>
      </c>
      <c r="Q1451" s="1764">
        <v>15</v>
      </c>
      <c r="R1451" s="1806">
        <f t="shared" si="327"/>
        <v>0.15313935681470137</v>
      </c>
      <c r="S1451" s="1807">
        <f t="shared" si="328"/>
        <v>0.6</v>
      </c>
      <c r="U1451" s="1764">
        <f t="shared" si="329"/>
        <v>0</v>
      </c>
      <c r="V1451" s="1764">
        <f t="shared" si="330"/>
        <v>180.9</v>
      </c>
      <c r="W1451" s="1764">
        <f t="shared" si="308"/>
        <v>0</v>
      </c>
      <c r="X1451" s="1768">
        <v>180.9</v>
      </c>
      <c r="Y1451" s="1784">
        <v>617304</v>
      </c>
      <c r="Z1451" s="1770">
        <v>42867</v>
      </c>
      <c r="AA1451" s="1972" t="s">
        <v>104</v>
      </c>
      <c r="AB1451" s="1843"/>
      <c r="AC1451" s="1764">
        <v>-180.9</v>
      </c>
      <c r="AD1451" s="1762">
        <v>617380</v>
      </c>
      <c r="AE1451" s="1773">
        <v>42895</v>
      </c>
      <c r="AF1451" s="1844" t="s">
        <v>104</v>
      </c>
      <c r="AH1451" s="1867"/>
      <c r="AK1451" s="1868"/>
      <c r="AL1451" s="1868"/>
    </row>
    <row r="1452" spans="1:53" x14ac:dyDescent="0.25">
      <c r="A1452" s="1866">
        <v>2017301</v>
      </c>
      <c r="C1452" s="1782" t="s">
        <v>2852</v>
      </c>
      <c r="D1452" s="1762" t="s">
        <v>26</v>
      </c>
      <c r="E1452" s="1762">
        <v>0</v>
      </c>
      <c r="F1452" s="1762">
        <v>0</v>
      </c>
      <c r="G1452" s="1762">
        <v>0</v>
      </c>
      <c r="H1452" s="1762">
        <v>0</v>
      </c>
      <c r="I1452" s="1783">
        <v>1</v>
      </c>
      <c r="J1452" s="1783">
        <v>1</v>
      </c>
      <c r="L1452" s="1764">
        <v>45</v>
      </c>
      <c r="N1452" s="1764">
        <f t="shared" si="325"/>
        <v>25</v>
      </c>
      <c r="O1452" s="1764">
        <v>25</v>
      </c>
      <c r="P1452" s="1806">
        <f t="shared" si="326"/>
        <v>1</v>
      </c>
      <c r="Q1452" s="1764">
        <v>0</v>
      </c>
      <c r="R1452" s="1806">
        <f t="shared" si="327"/>
        <v>0</v>
      </c>
      <c r="S1452" s="1807">
        <f t="shared" si="328"/>
        <v>0</v>
      </c>
      <c r="U1452" s="1764">
        <f t="shared" si="329"/>
        <v>0</v>
      </c>
      <c r="V1452" s="1764">
        <f t="shared" si="330"/>
        <v>0</v>
      </c>
      <c r="W1452" s="1764">
        <f t="shared" si="308"/>
        <v>45</v>
      </c>
      <c r="X1452" s="1768">
        <v>45</v>
      </c>
      <c r="Y1452" s="1784">
        <v>617304</v>
      </c>
      <c r="Z1452" s="1770">
        <v>42867</v>
      </c>
      <c r="AA1452" s="1972" t="s">
        <v>104</v>
      </c>
      <c r="AB1452" s="1843"/>
      <c r="AH1452" s="1867"/>
      <c r="AK1452" s="1868"/>
      <c r="AL1452" s="1868"/>
    </row>
    <row r="1453" spans="1:53" x14ac:dyDescent="0.25">
      <c r="A1453" s="1866">
        <v>2017302</v>
      </c>
      <c r="C1453" s="1782" t="s">
        <v>2854</v>
      </c>
      <c r="D1453" s="1762" t="s">
        <v>2330</v>
      </c>
      <c r="E1453" s="1762">
        <v>0</v>
      </c>
      <c r="F1453" s="1762">
        <v>0</v>
      </c>
      <c r="G1453" s="1762">
        <v>0</v>
      </c>
      <c r="H1453" s="1762">
        <v>0</v>
      </c>
      <c r="I1453" s="1783">
        <v>1</v>
      </c>
      <c r="J1453" s="1783">
        <v>1</v>
      </c>
      <c r="L1453" s="1764">
        <v>190.48</v>
      </c>
      <c r="N1453" s="1764">
        <f t="shared" si="325"/>
        <v>120.24</v>
      </c>
      <c r="O1453" s="1764">
        <v>120.24</v>
      </c>
      <c r="P1453" s="1806">
        <f t="shared" si="326"/>
        <v>1</v>
      </c>
      <c r="Q1453" s="1764">
        <v>0</v>
      </c>
      <c r="R1453" s="1806">
        <f t="shared" si="327"/>
        <v>0</v>
      </c>
      <c r="S1453" s="1807">
        <f t="shared" si="328"/>
        <v>0</v>
      </c>
      <c r="U1453" s="1764">
        <f t="shared" si="329"/>
        <v>0</v>
      </c>
      <c r="V1453" s="1764">
        <f t="shared" si="330"/>
        <v>0</v>
      </c>
      <c r="W1453" s="1764">
        <f t="shared" si="308"/>
        <v>190.48</v>
      </c>
      <c r="X1453" s="1768">
        <v>190.48</v>
      </c>
      <c r="Y1453" s="1784">
        <v>617251</v>
      </c>
      <c r="Z1453" s="1770">
        <v>42838</v>
      </c>
      <c r="AA1453" s="1972" t="s">
        <v>104</v>
      </c>
      <c r="AB1453" s="1843"/>
      <c r="AH1453" s="1867"/>
      <c r="AK1453" s="1868"/>
      <c r="AL1453" s="1868"/>
    </row>
    <row r="1454" spans="1:53" x14ac:dyDescent="0.25">
      <c r="A1454" s="1866">
        <v>2017303</v>
      </c>
      <c r="C1454" s="1782" t="s">
        <v>2864</v>
      </c>
      <c r="D1454" s="1762" t="s">
        <v>352</v>
      </c>
      <c r="E1454" s="1762">
        <v>1</v>
      </c>
      <c r="F1454" s="1762">
        <v>9</v>
      </c>
      <c r="G1454" s="1762">
        <v>7</v>
      </c>
      <c r="H1454" s="1762">
        <v>4</v>
      </c>
      <c r="I1454" s="1783">
        <v>1</v>
      </c>
      <c r="J1454" s="1783">
        <v>1</v>
      </c>
      <c r="L1454" s="1764">
        <v>3199.51</v>
      </c>
      <c r="N1454" s="1764">
        <f t="shared" si="325"/>
        <v>2345.1999999999998</v>
      </c>
      <c r="O1454" s="1764">
        <v>1766.95</v>
      </c>
      <c r="P1454" s="1806">
        <f t="shared" si="326"/>
        <v>0.7534325430666895</v>
      </c>
      <c r="Q1454" s="1764">
        <v>578.25</v>
      </c>
      <c r="R1454" s="1806">
        <f t="shared" si="327"/>
        <v>0.24656745693331061</v>
      </c>
      <c r="S1454" s="1807">
        <f t="shared" si="328"/>
        <v>23.13</v>
      </c>
      <c r="U1454" s="1764">
        <f t="shared" si="329"/>
        <v>0</v>
      </c>
      <c r="V1454" s="1764">
        <f t="shared" si="330"/>
        <v>0</v>
      </c>
      <c r="W1454" s="1764">
        <f t="shared" si="308"/>
        <v>3199.51</v>
      </c>
      <c r="X1454" s="1768">
        <v>3199.51</v>
      </c>
      <c r="Y1454" s="1784">
        <v>617318</v>
      </c>
      <c r="Z1454" s="1770">
        <v>42867</v>
      </c>
      <c r="AA1454" s="1972" t="s">
        <v>104</v>
      </c>
      <c r="AB1454" s="1843"/>
      <c r="AH1454" s="1867"/>
      <c r="AK1454" s="1868"/>
      <c r="AL1454" s="1868"/>
    </row>
    <row r="1455" spans="1:53" x14ac:dyDescent="0.25">
      <c r="A1455" s="1866">
        <v>2017304</v>
      </c>
      <c r="C1455" s="1782" t="s">
        <v>2869</v>
      </c>
      <c r="D1455" s="1762" t="s">
        <v>26</v>
      </c>
      <c r="E1455" s="1762">
        <v>1</v>
      </c>
      <c r="F1455" s="1762">
        <v>11</v>
      </c>
      <c r="G1455" s="1762">
        <v>2</v>
      </c>
      <c r="H1455" s="1762">
        <v>0</v>
      </c>
      <c r="I1455" s="1783">
        <v>1</v>
      </c>
      <c r="J1455" s="1783">
        <v>1</v>
      </c>
      <c r="L1455" s="1764">
        <v>1650</v>
      </c>
      <c r="N1455" s="1764">
        <f t="shared" si="325"/>
        <v>1177.72</v>
      </c>
      <c r="O1455" s="1764">
        <v>929.26</v>
      </c>
      <c r="P1455" s="1806">
        <f t="shared" si="326"/>
        <v>0.78903304690418774</v>
      </c>
      <c r="Q1455" s="1764">
        <v>248.46</v>
      </c>
      <c r="R1455" s="1806">
        <f t="shared" si="327"/>
        <v>0.21096695309581226</v>
      </c>
      <c r="S1455" s="1807">
        <f t="shared" si="328"/>
        <v>9.9383999999999997</v>
      </c>
      <c r="U1455" s="1764">
        <f t="shared" si="329"/>
        <v>0</v>
      </c>
      <c r="V1455" s="1764">
        <f t="shared" si="330"/>
        <v>0</v>
      </c>
      <c r="W1455" s="1764">
        <f t="shared" si="308"/>
        <v>1650</v>
      </c>
      <c r="X1455" s="1768">
        <v>1650</v>
      </c>
      <c r="Y1455" s="1784">
        <v>617253</v>
      </c>
      <c r="Z1455" s="1770">
        <v>42838</v>
      </c>
      <c r="AA1455" s="1972" t="s">
        <v>104</v>
      </c>
      <c r="AB1455" s="1843"/>
      <c r="AH1455" s="1867"/>
      <c r="AK1455" s="1868"/>
      <c r="AL1455" s="1868"/>
    </row>
    <row r="1456" spans="1:53" x14ac:dyDescent="0.25">
      <c r="A1456" s="1866">
        <v>2017305</v>
      </c>
      <c r="C1456" s="1782" t="s">
        <v>2865</v>
      </c>
      <c r="D1456" s="1762" t="s">
        <v>352</v>
      </c>
      <c r="E1456" s="1762">
        <v>0</v>
      </c>
      <c r="F1456" s="1762">
        <v>1</v>
      </c>
      <c r="G1456" s="1762">
        <v>0</v>
      </c>
      <c r="H1456" s="1762">
        <v>1</v>
      </c>
      <c r="I1456" s="1783">
        <v>1</v>
      </c>
      <c r="J1456" s="1783">
        <v>1</v>
      </c>
      <c r="L1456" s="1764">
        <v>540.95000000000005</v>
      </c>
      <c r="N1456" s="1764">
        <f t="shared" si="325"/>
        <v>396.46999999999997</v>
      </c>
      <c r="O1456" s="1764">
        <v>286.76</v>
      </c>
      <c r="P1456" s="1806">
        <f t="shared" si="326"/>
        <v>0.72328297222992921</v>
      </c>
      <c r="Q1456" s="1764">
        <v>109.71</v>
      </c>
      <c r="R1456" s="1806">
        <f t="shared" si="327"/>
        <v>0.2767170277700709</v>
      </c>
      <c r="S1456" s="1807">
        <f t="shared" si="328"/>
        <v>4.3883999999999999</v>
      </c>
      <c r="U1456" s="1764">
        <f t="shared" si="329"/>
        <v>0</v>
      </c>
      <c r="V1456" s="1764">
        <f t="shared" si="330"/>
        <v>0</v>
      </c>
      <c r="W1456" s="1764">
        <f t="shared" si="308"/>
        <v>540.95000000000005</v>
      </c>
      <c r="X1456" s="1768">
        <v>540.95000000000005</v>
      </c>
      <c r="Y1456" s="1784">
        <v>617319</v>
      </c>
      <c r="Z1456" s="1770">
        <v>42867</v>
      </c>
      <c r="AA1456" s="1972" t="s">
        <v>104</v>
      </c>
      <c r="AB1456" s="1843"/>
      <c r="AH1456" s="1867"/>
      <c r="AK1456" s="1868"/>
      <c r="AL1456" s="1868"/>
    </row>
    <row r="1457" spans="1:38" x14ac:dyDescent="0.25">
      <c r="A1457" s="1866">
        <v>2017306</v>
      </c>
      <c r="C1457" s="1782" t="s">
        <v>2866</v>
      </c>
      <c r="D1457" s="1762" t="s">
        <v>352</v>
      </c>
      <c r="E1457" s="1762">
        <v>2</v>
      </c>
      <c r="F1457" s="1762">
        <v>18</v>
      </c>
      <c r="G1457" s="1762">
        <v>12</v>
      </c>
      <c r="H1457" s="1762">
        <v>6</v>
      </c>
      <c r="I1457" s="1783">
        <v>1</v>
      </c>
      <c r="J1457" s="1783">
        <v>1</v>
      </c>
      <c r="L1457" s="1764">
        <v>5352.28</v>
      </c>
      <c r="N1457" s="1764">
        <f t="shared" si="325"/>
        <v>3958.56</v>
      </c>
      <c r="O1457" s="1764">
        <v>2917.98</v>
      </c>
      <c r="P1457" s="1806">
        <f t="shared" si="326"/>
        <v>0.73713168424881781</v>
      </c>
      <c r="Q1457" s="1764">
        <v>1040.58</v>
      </c>
      <c r="R1457" s="1806">
        <f t="shared" si="327"/>
        <v>0.26286831575118225</v>
      </c>
      <c r="S1457" s="1807">
        <f t="shared" si="328"/>
        <v>41.623199999999997</v>
      </c>
      <c r="U1457" s="1764">
        <f t="shared" si="329"/>
        <v>0</v>
      </c>
      <c r="V1457" s="1764">
        <f t="shared" si="330"/>
        <v>0</v>
      </c>
      <c r="W1457" s="1764">
        <f t="shared" si="308"/>
        <v>5352.28</v>
      </c>
      <c r="X1457" s="1768">
        <v>5352.28</v>
      </c>
      <c r="Y1457" s="1784">
        <v>617320</v>
      </c>
      <c r="Z1457" s="1770">
        <v>42867</v>
      </c>
      <c r="AA1457" s="1972" t="s">
        <v>104</v>
      </c>
      <c r="AB1457" s="1843"/>
      <c r="AH1457" s="1867"/>
      <c r="AK1457" s="1868"/>
      <c r="AL1457" s="1868"/>
    </row>
    <row r="1458" spans="1:38" x14ac:dyDescent="0.25">
      <c r="A1458" s="1866">
        <v>2017307</v>
      </c>
      <c r="C1458" s="1782" t="s">
        <v>2867</v>
      </c>
      <c r="D1458" s="1762" t="s">
        <v>352</v>
      </c>
      <c r="E1458" s="1762">
        <v>1</v>
      </c>
      <c r="F1458" s="1762">
        <v>8</v>
      </c>
      <c r="G1458" s="1762">
        <v>5</v>
      </c>
      <c r="H1458" s="1762">
        <v>3</v>
      </c>
      <c r="I1458" s="1783">
        <v>1</v>
      </c>
      <c r="J1458" s="1783">
        <v>1</v>
      </c>
      <c r="L1458" s="1764">
        <v>3163.67</v>
      </c>
      <c r="N1458" s="1764">
        <f t="shared" si="325"/>
        <v>2335.38</v>
      </c>
      <c r="O1458" s="1764">
        <v>1705.35</v>
      </c>
      <c r="P1458" s="1806">
        <f t="shared" si="326"/>
        <v>0.73022377514580061</v>
      </c>
      <c r="Q1458" s="1764">
        <v>630.03</v>
      </c>
      <c r="R1458" s="1806">
        <f t="shared" si="327"/>
        <v>0.26977622485419928</v>
      </c>
      <c r="S1458" s="1807">
        <f t="shared" si="328"/>
        <v>25.2012</v>
      </c>
      <c r="U1458" s="1764">
        <f t="shared" si="329"/>
        <v>0</v>
      </c>
      <c r="V1458" s="1764">
        <f t="shared" si="330"/>
        <v>0</v>
      </c>
      <c r="W1458" s="1764">
        <f t="shared" si="308"/>
        <v>3163.67</v>
      </c>
      <c r="X1458" s="1768">
        <v>3163.67</v>
      </c>
      <c r="Y1458" s="1784">
        <v>617321</v>
      </c>
      <c r="Z1458" s="1770">
        <v>42867</v>
      </c>
      <c r="AA1458" s="1972" t="s">
        <v>104</v>
      </c>
      <c r="AB1458" s="1843"/>
      <c r="AH1458" s="1867"/>
      <c r="AK1458" s="1868"/>
      <c r="AL1458" s="1868"/>
    </row>
    <row r="1459" spans="1:38" x14ac:dyDescent="0.25">
      <c r="A1459" s="1866">
        <v>2017308</v>
      </c>
      <c r="C1459" s="1782" t="s">
        <v>2868</v>
      </c>
      <c r="D1459" s="1762" t="s">
        <v>352</v>
      </c>
      <c r="E1459" s="1762">
        <v>0</v>
      </c>
      <c r="F1459" s="1762">
        <v>1</v>
      </c>
      <c r="G1459" s="1762">
        <v>0</v>
      </c>
      <c r="H1459" s="1762">
        <v>1</v>
      </c>
      <c r="I1459" s="1783">
        <v>1</v>
      </c>
      <c r="J1459" s="1783">
        <v>1</v>
      </c>
      <c r="L1459" s="1764">
        <v>520.27</v>
      </c>
      <c r="N1459" s="1764">
        <f t="shared" si="325"/>
        <v>381.33000000000004</v>
      </c>
      <c r="O1459" s="1764">
        <v>271.79000000000002</v>
      </c>
      <c r="P1459" s="1806">
        <f t="shared" si="326"/>
        <v>0.71274224425038679</v>
      </c>
      <c r="Q1459" s="1764">
        <v>109.54</v>
      </c>
      <c r="R1459" s="1806">
        <f t="shared" si="327"/>
        <v>0.28725775574961321</v>
      </c>
      <c r="S1459" s="1807">
        <f t="shared" si="328"/>
        <v>4.3816000000000006</v>
      </c>
      <c r="U1459" s="1764">
        <f t="shared" si="329"/>
        <v>0</v>
      </c>
      <c r="V1459" s="1764">
        <f t="shared" si="330"/>
        <v>0</v>
      </c>
      <c r="W1459" s="1764">
        <f t="shared" si="308"/>
        <v>520.27</v>
      </c>
      <c r="X1459" s="1768">
        <v>520.27</v>
      </c>
      <c r="Y1459" s="1784">
        <v>617322</v>
      </c>
      <c r="Z1459" s="1770">
        <v>42867</v>
      </c>
      <c r="AA1459" s="1972" t="s">
        <v>104</v>
      </c>
      <c r="AB1459" s="1843"/>
      <c r="AH1459" s="1867"/>
      <c r="AK1459" s="1868"/>
      <c r="AL1459" s="1868"/>
    </row>
    <row r="1460" spans="1:38" x14ac:dyDescent="0.25">
      <c r="A1460" s="1866">
        <v>2017309</v>
      </c>
      <c r="C1460" s="1782" t="s">
        <v>2855</v>
      </c>
      <c r="D1460" s="1762" t="s">
        <v>317</v>
      </c>
      <c r="E1460" s="1762">
        <v>1</v>
      </c>
      <c r="I1460" s="1783">
        <v>1</v>
      </c>
      <c r="J1460" s="1783">
        <v>1</v>
      </c>
      <c r="L1460" s="1764">
        <v>346</v>
      </c>
      <c r="N1460" s="1764">
        <f t="shared" si="325"/>
        <v>173</v>
      </c>
      <c r="O1460" s="1764">
        <v>123</v>
      </c>
      <c r="P1460" s="1806">
        <f t="shared" si="326"/>
        <v>0.71098265895953761</v>
      </c>
      <c r="Q1460" s="1764">
        <v>50</v>
      </c>
      <c r="R1460" s="1806">
        <f t="shared" si="327"/>
        <v>0.28901734104046245</v>
      </c>
      <c r="S1460" s="1807">
        <f t="shared" si="328"/>
        <v>2</v>
      </c>
      <c r="U1460" s="1764">
        <f t="shared" si="329"/>
        <v>0</v>
      </c>
      <c r="V1460" s="1764">
        <f t="shared" si="330"/>
        <v>0</v>
      </c>
      <c r="W1460" s="1764">
        <f t="shared" si="308"/>
        <v>346</v>
      </c>
      <c r="X1460" s="1768">
        <v>346</v>
      </c>
      <c r="Y1460" s="1784">
        <v>617309</v>
      </c>
      <c r="Z1460" s="1770">
        <v>42867</v>
      </c>
      <c r="AA1460" s="1972" t="s">
        <v>104</v>
      </c>
      <c r="AB1460" s="1843"/>
      <c r="AH1460" s="1867"/>
      <c r="AK1460" s="1868"/>
      <c r="AL1460" s="1868"/>
    </row>
    <row r="1461" spans="1:38" x14ac:dyDescent="0.25">
      <c r="A1461" s="1866">
        <v>2017310</v>
      </c>
      <c r="C1461" s="1782" t="s">
        <v>2874</v>
      </c>
      <c r="D1461" s="1762" t="s">
        <v>26</v>
      </c>
      <c r="E1461" s="1762">
        <v>0</v>
      </c>
      <c r="F1461" s="1762">
        <v>0</v>
      </c>
      <c r="G1461" s="1762">
        <v>0</v>
      </c>
      <c r="H1461" s="1762">
        <v>0</v>
      </c>
      <c r="I1461" s="1783">
        <v>1</v>
      </c>
      <c r="J1461" s="1783">
        <v>1</v>
      </c>
      <c r="L1461" s="1764">
        <v>120</v>
      </c>
      <c r="N1461" s="1764">
        <f t="shared" si="325"/>
        <v>80</v>
      </c>
      <c r="O1461" s="1764">
        <v>65</v>
      </c>
      <c r="P1461" s="1806">
        <f t="shared" si="326"/>
        <v>0.8125</v>
      </c>
      <c r="Q1461" s="1764">
        <v>15</v>
      </c>
      <c r="R1461" s="1806">
        <f t="shared" si="327"/>
        <v>0.1875</v>
      </c>
      <c r="S1461" s="1807">
        <f t="shared" si="328"/>
        <v>0.6</v>
      </c>
      <c r="U1461" s="1764">
        <f t="shared" si="329"/>
        <v>0</v>
      </c>
      <c r="V1461" s="1764">
        <f t="shared" si="330"/>
        <v>0</v>
      </c>
      <c r="W1461" s="1764">
        <f t="shared" si="308"/>
        <v>120</v>
      </c>
      <c r="X1461" s="1768">
        <v>120</v>
      </c>
      <c r="Y1461" s="1784">
        <v>617408</v>
      </c>
      <c r="Z1461" s="1770">
        <v>42907</v>
      </c>
      <c r="AA1461" s="1843" t="s">
        <v>104</v>
      </c>
      <c r="AB1461" s="1843"/>
      <c r="AH1461" s="1867"/>
      <c r="AK1461" s="1868"/>
      <c r="AL1461" s="1868"/>
    </row>
    <row r="1462" spans="1:38" x14ac:dyDescent="0.25">
      <c r="A1462" s="1866">
        <v>2017311</v>
      </c>
      <c r="C1462" s="1782" t="s">
        <v>2752</v>
      </c>
      <c r="D1462" s="1762" t="s">
        <v>892</v>
      </c>
      <c r="E1462" s="1762">
        <v>0</v>
      </c>
      <c r="F1462" s="1762">
        <v>1</v>
      </c>
      <c r="G1462" s="1762">
        <v>1</v>
      </c>
      <c r="H1462" s="1762">
        <v>0</v>
      </c>
      <c r="I1462" s="1783">
        <v>1</v>
      </c>
      <c r="J1462" s="1783">
        <v>1</v>
      </c>
      <c r="L1462" s="1764">
        <v>174.85</v>
      </c>
      <c r="N1462" s="1764">
        <f t="shared" si="325"/>
        <v>115</v>
      </c>
      <c r="O1462" s="1764">
        <v>80</v>
      </c>
      <c r="P1462" s="1806">
        <f t="shared" si="326"/>
        <v>0.69565217391304346</v>
      </c>
      <c r="Q1462" s="1764">
        <v>35</v>
      </c>
      <c r="R1462" s="1806">
        <f t="shared" si="327"/>
        <v>0.30434782608695654</v>
      </c>
      <c r="S1462" s="1807">
        <f t="shared" si="328"/>
        <v>1.4</v>
      </c>
      <c r="U1462" s="1764">
        <f t="shared" si="329"/>
        <v>0</v>
      </c>
      <c r="V1462" s="1764">
        <f t="shared" si="330"/>
        <v>0</v>
      </c>
      <c r="W1462" s="1764">
        <f t="shared" si="308"/>
        <v>174.85</v>
      </c>
      <c r="X1462" s="1768">
        <v>174.85</v>
      </c>
      <c r="Y1462" s="1784">
        <v>617317</v>
      </c>
      <c r="Z1462" s="1770">
        <v>42867</v>
      </c>
      <c r="AA1462" s="1843" t="s">
        <v>104</v>
      </c>
      <c r="AB1462" s="1843"/>
      <c r="AH1462" s="1867"/>
      <c r="AK1462" s="1868"/>
      <c r="AL1462" s="1868"/>
    </row>
    <row r="1463" spans="1:38" x14ac:dyDescent="0.25">
      <c r="A1463" s="1866">
        <v>2017312</v>
      </c>
      <c r="C1463" s="1782">
        <v>636817</v>
      </c>
      <c r="D1463" s="1762" t="s">
        <v>26</v>
      </c>
      <c r="E1463" s="1762">
        <v>1</v>
      </c>
      <c r="F1463" s="1762">
        <v>12</v>
      </c>
      <c r="G1463" s="1762">
        <v>4</v>
      </c>
      <c r="H1463" s="1762">
        <v>4</v>
      </c>
      <c r="I1463" s="1783">
        <v>1</v>
      </c>
      <c r="J1463" s="1783">
        <v>1</v>
      </c>
      <c r="L1463" s="1764">
        <v>3092.4</v>
      </c>
      <c r="N1463" s="1764">
        <f t="shared" si="325"/>
        <v>2089.1999999999998</v>
      </c>
      <c r="O1463" s="1764">
        <v>1574.25</v>
      </c>
      <c r="P1463" s="1806">
        <f t="shared" si="326"/>
        <v>0.7535180930499713</v>
      </c>
      <c r="Q1463" s="1764">
        <v>514.95000000000005</v>
      </c>
      <c r="R1463" s="1806">
        <f t="shared" si="327"/>
        <v>0.24648190695002875</v>
      </c>
      <c r="S1463" s="1807">
        <f t="shared" si="328"/>
        <v>20.598000000000003</v>
      </c>
      <c r="U1463" s="1764">
        <f t="shared" si="329"/>
        <v>0</v>
      </c>
      <c r="V1463" s="1764">
        <f t="shared" si="330"/>
        <v>0</v>
      </c>
      <c r="W1463" s="1764">
        <f t="shared" si="308"/>
        <v>3092.4</v>
      </c>
      <c r="X1463" s="1768">
        <v>3092.4</v>
      </c>
      <c r="Y1463" s="1784">
        <v>617299</v>
      </c>
      <c r="Z1463" s="1770">
        <v>42867</v>
      </c>
      <c r="AA1463" s="1843" t="s">
        <v>104</v>
      </c>
      <c r="AB1463" s="1843"/>
      <c r="AH1463" s="1867"/>
      <c r="AK1463" s="1868"/>
      <c r="AL1463" s="1868"/>
    </row>
    <row r="1464" spans="1:38" x14ac:dyDescent="0.25">
      <c r="A1464" s="1866">
        <v>2017313</v>
      </c>
      <c r="C1464" s="1782">
        <v>624517</v>
      </c>
      <c r="D1464" s="1762" t="s">
        <v>26</v>
      </c>
      <c r="E1464" s="1762">
        <v>1</v>
      </c>
      <c r="F1464" s="1762">
        <v>10</v>
      </c>
      <c r="G1464" s="1762">
        <v>5</v>
      </c>
      <c r="H1464" s="1762">
        <v>3</v>
      </c>
      <c r="I1464" s="1783">
        <v>1</v>
      </c>
      <c r="J1464" s="1783">
        <v>1</v>
      </c>
      <c r="L1464" s="1764">
        <v>4457.28</v>
      </c>
      <c r="N1464" s="1764">
        <f t="shared" si="325"/>
        <v>2992.73</v>
      </c>
      <c r="O1464" s="1764">
        <v>2524.48</v>
      </c>
      <c r="P1464" s="1806">
        <f t="shared" si="326"/>
        <v>0.84353750588927168</v>
      </c>
      <c r="Q1464" s="1764">
        <v>468.25</v>
      </c>
      <c r="R1464" s="1806">
        <f t="shared" si="327"/>
        <v>0.15646249411072832</v>
      </c>
      <c r="S1464" s="1807">
        <f t="shared" si="328"/>
        <v>18.73</v>
      </c>
      <c r="U1464" s="1764">
        <f t="shared" si="329"/>
        <v>0</v>
      </c>
      <c r="V1464" s="1764">
        <f t="shared" si="330"/>
        <v>0</v>
      </c>
      <c r="W1464" s="1764">
        <f t="shared" si="308"/>
        <v>4457.28</v>
      </c>
      <c r="X1464" s="1768">
        <v>4457.28</v>
      </c>
      <c r="Y1464" s="1784">
        <v>617300</v>
      </c>
      <c r="Z1464" s="1770">
        <v>42867</v>
      </c>
      <c r="AA1464" s="1843" t="s">
        <v>104</v>
      </c>
      <c r="AB1464" s="1843"/>
      <c r="AH1464" s="1867"/>
      <c r="AK1464" s="1868"/>
      <c r="AL1464" s="1868"/>
    </row>
    <row r="1465" spans="1:38" x14ac:dyDescent="0.25">
      <c r="A1465" s="1866" t="s">
        <v>2888</v>
      </c>
      <c r="C1465" s="1782">
        <v>648317</v>
      </c>
      <c r="D1465" s="1762" t="s">
        <v>26</v>
      </c>
      <c r="E1465" s="1762">
        <v>1</v>
      </c>
      <c r="F1465" s="1762">
        <v>12</v>
      </c>
      <c r="G1465" s="1762">
        <v>6</v>
      </c>
      <c r="H1465" s="1762">
        <v>5</v>
      </c>
      <c r="I1465" s="1783">
        <v>1</v>
      </c>
      <c r="J1465" s="1783">
        <v>1</v>
      </c>
      <c r="L1465" s="1764">
        <v>9778.4599999999991</v>
      </c>
      <c r="N1465" s="1764">
        <f t="shared" si="325"/>
        <v>6529.24</v>
      </c>
      <c r="O1465" s="1764">
        <v>5198.29</v>
      </c>
      <c r="P1465" s="1806">
        <f t="shared" si="326"/>
        <v>0.79615544841359798</v>
      </c>
      <c r="Q1465" s="1764">
        <v>1330.95</v>
      </c>
      <c r="R1465" s="1806">
        <f t="shared" si="327"/>
        <v>0.20384455158640211</v>
      </c>
      <c r="S1465" s="1807">
        <f t="shared" si="328"/>
        <v>53.238</v>
      </c>
      <c r="U1465" s="1764">
        <f t="shared" si="329"/>
        <v>0</v>
      </c>
      <c r="V1465" s="1764">
        <f t="shared" si="330"/>
        <v>0</v>
      </c>
      <c r="W1465" s="1764">
        <f t="shared" si="308"/>
        <v>9778.4599999999991</v>
      </c>
      <c r="X1465" s="1768">
        <v>9778.4599999999991</v>
      </c>
      <c r="Y1465" s="1784">
        <v>617301</v>
      </c>
      <c r="Z1465" s="1770">
        <v>42867</v>
      </c>
      <c r="AA1465" s="1843" t="s">
        <v>104</v>
      </c>
      <c r="AB1465" s="1843"/>
      <c r="AH1465" s="1867"/>
      <c r="AK1465" s="1868"/>
      <c r="AL1465" s="1868"/>
    </row>
    <row r="1466" spans="1:38" x14ac:dyDescent="0.25">
      <c r="A1466" s="1866">
        <v>2017315</v>
      </c>
      <c r="C1466" s="1782">
        <v>624317</v>
      </c>
      <c r="D1466" s="1762" t="s">
        <v>26</v>
      </c>
      <c r="E1466" s="1762">
        <v>1</v>
      </c>
      <c r="F1466" s="1762">
        <v>6</v>
      </c>
      <c r="G1466" s="1762">
        <v>5</v>
      </c>
      <c r="H1466" s="1762">
        <v>2</v>
      </c>
      <c r="I1466" s="1783">
        <v>1</v>
      </c>
      <c r="J1466" s="1783">
        <v>1</v>
      </c>
      <c r="L1466" s="1764">
        <v>1779.85</v>
      </c>
      <c r="N1466" s="1764">
        <f t="shared" si="325"/>
        <v>1197.28</v>
      </c>
      <c r="O1466" s="1764">
        <v>893.47</v>
      </c>
      <c r="P1466" s="1806">
        <f t="shared" si="326"/>
        <v>0.74624983295469738</v>
      </c>
      <c r="Q1466" s="1764">
        <v>303.81</v>
      </c>
      <c r="R1466" s="1806">
        <f t="shared" si="327"/>
        <v>0.25375016704530268</v>
      </c>
      <c r="S1466" s="1807">
        <f t="shared" si="328"/>
        <v>12.1524</v>
      </c>
      <c r="U1466" s="1764">
        <f t="shared" si="329"/>
        <v>0</v>
      </c>
      <c r="V1466" s="1764">
        <f t="shared" si="330"/>
        <v>0</v>
      </c>
      <c r="W1466" s="1764">
        <f t="shared" si="308"/>
        <v>1779.85</v>
      </c>
      <c r="X1466" s="1768">
        <v>1779.85</v>
      </c>
      <c r="Y1466" s="1784">
        <v>617302</v>
      </c>
      <c r="Z1466" s="1770">
        <v>42867</v>
      </c>
      <c r="AA1466" s="1843" t="s">
        <v>104</v>
      </c>
      <c r="AB1466" s="1843"/>
      <c r="AH1466" s="1867"/>
      <c r="AK1466" s="1868"/>
      <c r="AL1466" s="1868"/>
    </row>
    <row r="1467" spans="1:38" x14ac:dyDescent="0.25">
      <c r="A1467" s="1866">
        <v>2017316</v>
      </c>
      <c r="C1467" s="1782">
        <v>639917</v>
      </c>
      <c r="D1467" s="1762" t="s">
        <v>26</v>
      </c>
      <c r="E1467" s="1762">
        <v>1</v>
      </c>
      <c r="F1467" s="1762">
        <v>8</v>
      </c>
      <c r="G1467" s="1762">
        <v>5</v>
      </c>
      <c r="H1467" s="1762">
        <v>3</v>
      </c>
      <c r="I1467" s="1783">
        <v>1</v>
      </c>
      <c r="J1467" s="1783">
        <v>1</v>
      </c>
      <c r="L1467" s="1764">
        <v>2616.7800000000002</v>
      </c>
      <c r="N1467" s="1764">
        <f t="shared" si="325"/>
        <v>1764.9499999999998</v>
      </c>
      <c r="O1467" s="1764">
        <v>1337.8</v>
      </c>
      <c r="P1467" s="1850">
        <f t="shared" si="326"/>
        <v>0.75798181251593533</v>
      </c>
      <c r="Q1467" s="1764">
        <v>427.15</v>
      </c>
      <c r="R1467" s="1850">
        <f t="shared" si="327"/>
        <v>0.24201818748406473</v>
      </c>
      <c r="S1467" s="1807">
        <f t="shared" si="328"/>
        <v>17.085999999999999</v>
      </c>
      <c r="U1467" s="1764">
        <f t="shared" si="329"/>
        <v>0</v>
      </c>
      <c r="V1467" s="1764">
        <f t="shared" si="330"/>
        <v>0</v>
      </c>
      <c r="W1467" s="1764">
        <f t="shared" si="308"/>
        <v>2616.7800000000002</v>
      </c>
      <c r="X1467" s="1768">
        <v>2616.7800000000002</v>
      </c>
      <c r="Y1467" s="1784">
        <v>617303</v>
      </c>
      <c r="Z1467" s="1770">
        <v>42867</v>
      </c>
      <c r="AA1467" s="1843" t="s">
        <v>104</v>
      </c>
      <c r="AB1467" s="1843"/>
      <c r="AH1467" s="1867"/>
      <c r="AK1467" s="1868"/>
      <c r="AL1467" s="1868"/>
    </row>
    <row r="1468" spans="1:38" x14ac:dyDescent="0.25">
      <c r="A1468" s="1866">
        <v>2017317</v>
      </c>
      <c r="C1468" s="1782" t="s">
        <v>2889</v>
      </c>
      <c r="D1468" s="1762" t="s">
        <v>26</v>
      </c>
      <c r="E1468" s="1762">
        <v>0</v>
      </c>
      <c r="F1468" s="1762">
        <v>0</v>
      </c>
      <c r="G1468" s="1762">
        <v>0</v>
      </c>
      <c r="H1468" s="1762">
        <v>0</v>
      </c>
      <c r="I1468" s="1783">
        <v>1</v>
      </c>
      <c r="J1468" s="1783">
        <v>1</v>
      </c>
      <c r="L1468" s="1764">
        <v>138</v>
      </c>
      <c r="N1468" s="1764">
        <f t="shared" si="325"/>
        <v>75</v>
      </c>
      <c r="O1468" s="1764">
        <v>75</v>
      </c>
      <c r="P1468" s="1806">
        <f t="shared" si="326"/>
        <v>1</v>
      </c>
      <c r="Q1468" s="1764">
        <v>0</v>
      </c>
      <c r="R1468" s="1806">
        <f t="shared" si="327"/>
        <v>0</v>
      </c>
      <c r="S1468" s="1807">
        <f t="shared" si="328"/>
        <v>0</v>
      </c>
      <c r="U1468" s="1764">
        <f t="shared" si="329"/>
        <v>0</v>
      </c>
      <c r="V1468" s="1764">
        <f t="shared" si="330"/>
        <v>0</v>
      </c>
      <c r="W1468" s="1764">
        <f t="shared" si="308"/>
        <v>138</v>
      </c>
      <c r="X1468" s="1768">
        <v>138</v>
      </c>
      <c r="Y1468" s="1784">
        <v>617290</v>
      </c>
      <c r="Z1468" s="1770">
        <v>42856</v>
      </c>
      <c r="AA1468" s="1843" t="s">
        <v>104</v>
      </c>
      <c r="AB1468" s="1843"/>
      <c r="AH1468" s="1867"/>
      <c r="AK1468" s="1868"/>
      <c r="AL1468" s="1868"/>
    </row>
    <row r="1469" spans="1:38" x14ac:dyDescent="0.25">
      <c r="A1469" s="1866">
        <v>2017318</v>
      </c>
      <c r="C1469" s="1782" t="s">
        <v>2890</v>
      </c>
      <c r="D1469" s="1762" t="s">
        <v>488</v>
      </c>
      <c r="E1469" s="1762">
        <v>0</v>
      </c>
      <c r="F1469" s="1762">
        <v>0</v>
      </c>
      <c r="G1469" s="1762">
        <v>0</v>
      </c>
      <c r="H1469" s="1762">
        <v>0</v>
      </c>
      <c r="I1469" s="1783">
        <v>1</v>
      </c>
      <c r="J1469" s="1783">
        <v>1</v>
      </c>
      <c r="L1469" s="1764">
        <v>77</v>
      </c>
      <c r="N1469" s="1764">
        <f t="shared" si="325"/>
        <v>46</v>
      </c>
      <c r="O1469" s="1764">
        <v>31</v>
      </c>
      <c r="P1469" s="1806">
        <f t="shared" si="326"/>
        <v>0.67391304347826086</v>
      </c>
      <c r="Q1469" s="1764">
        <v>15</v>
      </c>
      <c r="R1469" s="1806">
        <f t="shared" si="327"/>
        <v>0.32608695652173914</v>
      </c>
      <c r="S1469" s="1807">
        <f t="shared" si="328"/>
        <v>0.6</v>
      </c>
      <c r="U1469" s="1764">
        <f t="shared" si="329"/>
        <v>0</v>
      </c>
      <c r="V1469" s="1764">
        <f t="shared" si="330"/>
        <v>0</v>
      </c>
      <c r="W1469" s="1764">
        <f t="shared" si="308"/>
        <v>77</v>
      </c>
      <c r="X1469" s="1768">
        <v>77</v>
      </c>
      <c r="Y1469" s="1784">
        <v>617462</v>
      </c>
      <c r="Z1469" s="1770">
        <v>42914</v>
      </c>
      <c r="AA1469" s="1843" t="s">
        <v>104</v>
      </c>
      <c r="AB1469" s="1843"/>
      <c r="AH1469" s="1867"/>
      <c r="AK1469" s="1868"/>
      <c r="AL1469" s="1868"/>
    </row>
    <row r="1470" spans="1:38" x14ac:dyDescent="0.25">
      <c r="A1470" s="1866">
        <v>2017319</v>
      </c>
      <c r="C1470" s="1782" t="s">
        <v>2891</v>
      </c>
      <c r="D1470" s="1762" t="s">
        <v>2348</v>
      </c>
      <c r="E1470" s="1762">
        <v>1</v>
      </c>
      <c r="F1470" s="1762">
        <v>12</v>
      </c>
      <c r="G1470" s="1762">
        <v>5</v>
      </c>
      <c r="H1470" s="1762">
        <v>3</v>
      </c>
      <c r="I1470" s="1783">
        <v>1</v>
      </c>
      <c r="J1470" s="1783">
        <v>1</v>
      </c>
      <c r="L1470" s="1764">
        <v>3895.68</v>
      </c>
      <c r="N1470" s="1764">
        <f t="shared" si="325"/>
        <v>2392.8000000000002</v>
      </c>
      <c r="O1470" s="1764">
        <v>1761.8</v>
      </c>
      <c r="P1470" s="1806">
        <f t="shared" si="326"/>
        <v>0.73629220996322298</v>
      </c>
      <c r="Q1470" s="1764">
        <v>631</v>
      </c>
      <c r="R1470" s="1806">
        <f t="shared" si="327"/>
        <v>0.26370779003677697</v>
      </c>
      <c r="S1470" s="1807">
        <f t="shared" si="328"/>
        <v>25.24</v>
      </c>
      <c r="U1470" s="1764">
        <f t="shared" si="329"/>
        <v>0</v>
      </c>
      <c r="V1470" s="1764">
        <f t="shared" si="330"/>
        <v>0</v>
      </c>
      <c r="W1470" s="1764">
        <f t="shared" si="308"/>
        <v>3895.68</v>
      </c>
      <c r="X1470" s="1768">
        <v>3942.93</v>
      </c>
      <c r="Y1470" s="1784">
        <v>617352</v>
      </c>
      <c r="Z1470" s="1770">
        <v>42870</v>
      </c>
      <c r="AA1470" s="1843" t="s">
        <v>104</v>
      </c>
      <c r="AB1470" s="1843"/>
      <c r="AC1470" s="1764">
        <v>-47.25</v>
      </c>
      <c r="AD1470" s="1762">
        <v>617354</v>
      </c>
      <c r="AE1470" s="1773">
        <v>42872</v>
      </c>
      <c r="AF1470" s="1844" t="s">
        <v>104</v>
      </c>
      <c r="AH1470" s="1867"/>
      <c r="AK1470" s="1868"/>
      <c r="AL1470" s="1868"/>
    </row>
    <row r="1471" spans="1:38" x14ac:dyDescent="0.25">
      <c r="A1471" s="1866">
        <v>2017321</v>
      </c>
      <c r="C1471" s="1782" t="s">
        <v>2899</v>
      </c>
      <c r="D1471" s="1762" t="s">
        <v>317</v>
      </c>
      <c r="E1471" s="1762">
        <v>1</v>
      </c>
      <c r="F1471" s="1762">
        <v>2</v>
      </c>
      <c r="G1471" s="1762">
        <v>1</v>
      </c>
      <c r="H1471" s="1762">
        <v>1</v>
      </c>
      <c r="I1471" s="1783">
        <v>1</v>
      </c>
      <c r="J1471" s="1783">
        <v>1</v>
      </c>
      <c r="L1471" s="1764">
        <v>852.39</v>
      </c>
      <c r="N1471" s="1764">
        <f t="shared" si="325"/>
        <v>559.98</v>
      </c>
      <c r="O1471" s="1764">
        <v>413.47</v>
      </c>
      <c r="P1471" s="1806">
        <f t="shared" si="326"/>
        <v>0.73836565591628278</v>
      </c>
      <c r="Q1471" s="1764">
        <v>146.51</v>
      </c>
      <c r="R1471" s="1806">
        <f t="shared" si="327"/>
        <v>0.26163434408371727</v>
      </c>
      <c r="S1471" s="1807">
        <f t="shared" si="328"/>
        <v>5.8603999999999994</v>
      </c>
      <c r="U1471" s="1764">
        <f t="shared" si="329"/>
        <v>0</v>
      </c>
      <c r="V1471" s="1764">
        <f t="shared" si="330"/>
        <v>0</v>
      </c>
      <c r="W1471" s="1764">
        <f t="shared" si="308"/>
        <v>852.39</v>
      </c>
      <c r="X1471" s="1768">
        <v>852.39</v>
      </c>
      <c r="Y1471" s="1784">
        <v>617310</v>
      </c>
      <c r="Z1471" s="1770">
        <v>42867</v>
      </c>
      <c r="AA1471" s="1843" t="s">
        <v>104</v>
      </c>
      <c r="AB1471" s="1843"/>
      <c r="AH1471" s="1867"/>
      <c r="AK1471" s="1868"/>
      <c r="AL1471" s="1868"/>
    </row>
    <row r="1472" spans="1:38" x14ac:dyDescent="0.25">
      <c r="A1472" s="1866">
        <v>2017322</v>
      </c>
      <c r="C1472" s="1782" t="s">
        <v>2900</v>
      </c>
      <c r="D1472" s="1762" t="s">
        <v>317</v>
      </c>
      <c r="E1472" s="1762">
        <v>1</v>
      </c>
      <c r="F1472" s="1762">
        <v>2</v>
      </c>
      <c r="G1472" s="1762">
        <v>1</v>
      </c>
      <c r="H1472" s="1762">
        <v>1</v>
      </c>
      <c r="I1472" s="1783">
        <v>1</v>
      </c>
      <c r="J1472" s="1783">
        <v>1</v>
      </c>
      <c r="L1472" s="1764">
        <v>852.39</v>
      </c>
      <c r="N1472" s="1764">
        <f>O1472+Q1472</f>
        <v>559.98</v>
      </c>
      <c r="O1472" s="1764">
        <v>413.47</v>
      </c>
      <c r="P1472" s="1806">
        <f>IF(N1472&lt;=0,"",O1472/N1472)</f>
        <v>0.73836565591628278</v>
      </c>
      <c r="Q1472" s="1764">
        <v>146.51</v>
      </c>
      <c r="R1472" s="1806">
        <f>IF(N1472&lt;=0,"",Q1472/N1472)</f>
        <v>0.26163434408371727</v>
      </c>
      <c r="S1472" s="1807">
        <f>Q1472/$S$1</f>
        <v>5.8603999999999994</v>
      </c>
      <c r="U1472" s="1764">
        <f>((1-I1472)*O1472)+((1-J1472)*Q1472)</f>
        <v>0</v>
      </c>
      <c r="V1472" s="1764">
        <f>L1472-W1472</f>
        <v>0</v>
      </c>
      <c r="W1472" s="1764">
        <f t="shared" ref="W1472:W1535" si="331">X1472+AC1472+AH1472+AM1472+AO1472+AR1472</f>
        <v>852.39</v>
      </c>
      <c r="X1472" s="1768">
        <v>852.39</v>
      </c>
      <c r="Y1472" s="1784">
        <v>617311</v>
      </c>
      <c r="Z1472" s="1770">
        <v>42867</v>
      </c>
      <c r="AA1472" s="1843" t="s">
        <v>104</v>
      </c>
      <c r="AB1472" s="1843"/>
      <c r="AH1472" s="1867"/>
      <c r="AK1472" s="1868"/>
      <c r="AL1472" s="1868"/>
    </row>
    <row r="1473" spans="1:38" x14ac:dyDescent="0.25">
      <c r="A1473" s="1866">
        <v>2017323</v>
      </c>
      <c r="C1473" s="1782" t="s">
        <v>2901</v>
      </c>
      <c r="D1473" s="1762" t="s">
        <v>317</v>
      </c>
      <c r="E1473" s="1762">
        <v>1</v>
      </c>
      <c r="F1473" s="1762">
        <v>2</v>
      </c>
      <c r="G1473" s="1762">
        <v>1</v>
      </c>
      <c r="H1473" s="1762">
        <v>2</v>
      </c>
      <c r="I1473" s="1783">
        <v>1</v>
      </c>
      <c r="J1473" s="1783">
        <v>1</v>
      </c>
      <c r="L1473" s="1764">
        <v>1048.81</v>
      </c>
      <c r="N1473" s="1764">
        <f t="shared" si="325"/>
        <v>689.51</v>
      </c>
      <c r="O1473" s="1764">
        <v>517.23</v>
      </c>
      <c r="P1473" s="1806">
        <f t="shared" si="326"/>
        <v>0.75014140476570323</v>
      </c>
      <c r="Q1473" s="1764">
        <v>172.28</v>
      </c>
      <c r="R1473" s="1806">
        <f t="shared" si="327"/>
        <v>0.24985859523429682</v>
      </c>
      <c r="S1473" s="1807">
        <f t="shared" si="328"/>
        <v>6.8912000000000004</v>
      </c>
      <c r="U1473" s="1764">
        <f t="shared" si="329"/>
        <v>0</v>
      </c>
      <c r="V1473" s="1764">
        <f t="shared" si="330"/>
        <v>0</v>
      </c>
      <c r="W1473" s="1764">
        <f t="shared" si="331"/>
        <v>1048.81</v>
      </c>
      <c r="X1473" s="1768">
        <v>1048.81</v>
      </c>
      <c r="Y1473" s="1784">
        <v>617312</v>
      </c>
      <c r="Z1473" s="1770">
        <v>42867</v>
      </c>
      <c r="AA1473" s="1843" t="s">
        <v>104</v>
      </c>
      <c r="AB1473" s="1843"/>
      <c r="AH1473" s="1867"/>
      <c r="AK1473" s="1868"/>
      <c r="AL1473" s="1868"/>
    </row>
    <row r="1474" spans="1:38" x14ac:dyDescent="0.25">
      <c r="A1474" s="1866">
        <v>2017324</v>
      </c>
      <c r="C1474" s="1782" t="s">
        <v>2902</v>
      </c>
      <c r="D1474" s="1762" t="s">
        <v>317</v>
      </c>
      <c r="E1474" s="1762">
        <v>1</v>
      </c>
      <c r="F1474" s="1762">
        <v>9</v>
      </c>
      <c r="G1474" s="1762">
        <v>4</v>
      </c>
      <c r="H1474" s="1762">
        <v>4</v>
      </c>
      <c r="I1474" s="1783">
        <v>1</v>
      </c>
      <c r="J1474" s="1783">
        <v>1</v>
      </c>
      <c r="L1474" s="1764">
        <v>3400.97</v>
      </c>
      <c r="N1474" s="1764">
        <f t="shared" si="325"/>
        <v>2247.6099999999997</v>
      </c>
      <c r="O1474" s="1764">
        <v>1664.1</v>
      </c>
      <c r="P1474" s="1806">
        <f t="shared" si="326"/>
        <v>0.7403864549454755</v>
      </c>
      <c r="Q1474" s="1764">
        <v>583.51</v>
      </c>
      <c r="R1474" s="1806">
        <f t="shared" si="327"/>
        <v>0.25961354505452461</v>
      </c>
      <c r="S1474" s="1807">
        <f t="shared" si="328"/>
        <v>23.340399999999999</v>
      </c>
      <c r="U1474" s="1764">
        <f t="shared" si="329"/>
        <v>0</v>
      </c>
      <c r="V1474" s="1764">
        <f t="shared" si="330"/>
        <v>0</v>
      </c>
      <c r="W1474" s="1764">
        <f t="shared" si="331"/>
        <v>3400.97</v>
      </c>
      <c r="X1474" s="1768">
        <v>3400.97</v>
      </c>
      <c r="Y1474" s="1784">
        <v>617313</v>
      </c>
      <c r="Z1474" s="1770">
        <v>42867</v>
      </c>
      <c r="AA1474" s="1843" t="s">
        <v>104</v>
      </c>
      <c r="AB1474" s="1843"/>
      <c r="AH1474" s="1867"/>
      <c r="AK1474" s="1868"/>
      <c r="AL1474" s="1868"/>
    </row>
    <row r="1475" spans="1:38" x14ac:dyDescent="0.25">
      <c r="A1475" s="1866">
        <v>2017326</v>
      </c>
      <c r="C1475" s="1782" t="s">
        <v>2912</v>
      </c>
      <c r="D1475" s="1762" t="s">
        <v>317</v>
      </c>
      <c r="E1475" s="1762">
        <v>0</v>
      </c>
      <c r="F1475" s="1762">
        <v>0</v>
      </c>
      <c r="G1475" s="1762">
        <v>0</v>
      </c>
      <c r="H1475" s="1762">
        <v>0</v>
      </c>
      <c r="I1475" s="1783">
        <v>1</v>
      </c>
      <c r="J1475" s="1783">
        <v>1</v>
      </c>
      <c r="L1475" s="1764">
        <v>108.32</v>
      </c>
      <c r="N1475" s="1764">
        <f t="shared" si="325"/>
        <v>54.16</v>
      </c>
      <c r="O1475" s="1764">
        <v>54.16</v>
      </c>
      <c r="P1475" s="1806">
        <f t="shared" si="326"/>
        <v>1</v>
      </c>
      <c r="Q1475" s="1764">
        <v>0</v>
      </c>
      <c r="R1475" s="1806">
        <f t="shared" si="327"/>
        <v>0</v>
      </c>
      <c r="S1475" s="1807">
        <f t="shared" si="328"/>
        <v>0</v>
      </c>
      <c r="U1475" s="1764">
        <f t="shared" si="329"/>
        <v>0</v>
      </c>
      <c r="V1475" s="1764">
        <f t="shared" si="330"/>
        <v>0</v>
      </c>
      <c r="W1475" s="1764">
        <f t="shared" si="331"/>
        <v>108.32</v>
      </c>
      <c r="X1475" s="1768">
        <v>108.32</v>
      </c>
      <c r="Y1475" s="1784">
        <v>617427</v>
      </c>
      <c r="Z1475" s="1770">
        <v>42909</v>
      </c>
      <c r="AA1475" s="1843" t="s">
        <v>104</v>
      </c>
      <c r="AB1475" s="1843"/>
      <c r="AH1475" s="1867"/>
      <c r="AK1475" s="1868"/>
      <c r="AL1475" s="1868"/>
    </row>
    <row r="1476" spans="1:38" x14ac:dyDescent="0.25">
      <c r="A1476" s="1866">
        <v>2017327</v>
      </c>
      <c r="C1476" s="1782" t="s">
        <v>2892</v>
      </c>
      <c r="D1476" s="1762" t="s">
        <v>26</v>
      </c>
      <c r="I1476" s="1783">
        <v>1</v>
      </c>
      <c r="J1476" s="1783">
        <v>1</v>
      </c>
      <c r="L1476" s="1764">
        <v>43.24</v>
      </c>
      <c r="N1476" s="1764">
        <f t="shared" si="325"/>
        <v>29.119999999999997</v>
      </c>
      <c r="O1476" s="1764">
        <v>14.12</v>
      </c>
      <c r="P1476" s="1806"/>
      <c r="Q1476" s="1764">
        <v>15</v>
      </c>
      <c r="R1476" s="1806"/>
      <c r="U1476" s="1764">
        <f t="shared" si="329"/>
        <v>0</v>
      </c>
      <c r="V1476" s="1764">
        <f t="shared" si="330"/>
        <v>0</v>
      </c>
      <c r="W1476" s="1764">
        <f t="shared" si="331"/>
        <v>43.24</v>
      </c>
      <c r="X1476" s="1768">
        <v>43.24</v>
      </c>
      <c r="Y1476" s="1784">
        <v>617304</v>
      </c>
      <c r="Z1476" s="1770">
        <v>42867</v>
      </c>
      <c r="AA1476" s="1843" t="s">
        <v>104</v>
      </c>
      <c r="AB1476" s="1843"/>
      <c r="AH1476" s="1867"/>
      <c r="AK1476" s="1868"/>
      <c r="AL1476" s="1868"/>
    </row>
    <row r="1477" spans="1:38" x14ac:dyDescent="0.25">
      <c r="A1477" s="1973" t="s">
        <v>2844</v>
      </c>
      <c r="C1477" s="1782" t="s">
        <v>2877</v>
      </c>
      <c r="D1477" s="1762" t="s">
        <v>352</v>
      </c>
      <c r="E1477" s="1762">
        <v>1</v>
      </c>
      <c r="F1477" s="1762">
        <v>8</v>
      </c>
      <c r="G1477" s="1762">
        <v>4</v>
      </c>
      <c r="H1477" s="1762">
        <v>3</v>
      </c>
      <c r="I1477" s="1783">
        <v>1</v>
      </c>
      <c r="J1477" s="1783">
        <v>1</v>
      </c>
      <c r="L1477" s="1764">
        <v>3413.07</v>
      </c>
      <c r="N1477" s="1764">
        <f t="shared" si="325"/>
        <v>2661.15</v>
      </c>
      <c r="O1477" s="1764">
        <v>2108.9</v>
      </c>
      <c r="P1477" s="1850">
        <f t="shared" ref="P1477" si="332">IF(N1477&lt;=0,"",O1477/N1477)</f>
        <v>0.79247693666272101</v>
      </c>
      <c r="Q1477" s="1764">
        <v>552.25</v>
      </c>
      <c r="R1477" s="1850">
        <f t="shared" ref="R1477" si="333">IF(N1477&lt;=0,"",Q1477/N1477)</f>
        <v>0.20752306333727899</v>
      </c>
      <c r="S1477" s="1807">
        <f t="shared" ref="S1477" si="334">Q1477/$S$1</f>
        <v>22.09</v>
      </c>
      <c r="U1477" s="1764">
        <f t="shared" si="329"/>
        <v>0</v>
      </c>
      <c r="V1477" s="1764">
        <f t="shared" si="330"/>
        <v>0</v>
      </c>
      <c r="W1477" s="1764">
        <f t="shared" si="331"/>
        <v>3413.07</v>
      </c>
      <c r="X1477" s="1768">
        <v>3413.07</v>
      </c>
      <c r="Y1477" s="1784">
        <v>617323</v>
      </c>
      <c r="Z1477" s="1770">
        <v>42867</v>
      </c>
      <c r="AA1477" s="1843" t="s">
        <v>104</v>
      </c>
      <c r="AB1477" s="1843"/>
      <c r="AH1477" s="1867"/>
      <c r="AK1477" s="1868"/>
      <c r="AL1477" s="1868"/>
    </row>
    <row r="1478" spans="1:38" x14ac:dyDescent="0.25">
      <c r="A1478" s="1973" t="s">
        <v>2878</v>
      </c>
      <c r="C1478" s="1782" t="s">
        <v>2879</v>
      </c>
      <c r="D1478" s="1762" t="s">
        <v>352</v>
      </c>
      <c r="E1478" s="1762">
        <v>0</v>
      </c>
      <c r="F1478" s="1762">
        <v>1</v>
      </c>
      <c r="G1478" s="1762">
        <v>0</v>
      </c>
      <c r="H1478" s="1762">
        <v>1</v>
      </c>
      <c r="I1478" s="1783">
        <v>1</v>
      </c>
      <c r="J1478" s="1783">
        <v>1</v>
      </c>
      <c r="L1478" s="1764">
        <v>502.39</v>
      </c>
      <c r="N1478" s="1764">
        <v>376.89</v>
      </c>
      <c r="O1478" s="1764">
        <v>279.45</v>
      </c>
      <c r="P1478" s="1850">
        <v>0.74146302634721006</v>
      </c>
      <c r="Q1478" s="1764">
        <v>97.44</v>
      </c>
      <c r="R1478" s="1850">
        <v>0.25853697365278994</v>
      </c>
      <c r="S1478" s="1807">
        <v>3.8975999999999997</v>
      </c>
      <c r="U1478" s="1764">
        <f t="shared" si="329"/>
        <v>0</v>
      </c>
      <c r="V1478" s="1764">
        <f t="shared" si="330"/>
        <v>0</v>
      </c>
      <c r="W1478" s="1764">
        <f t="shared" si="331"/>
        <v>502.39</v>
      </c>
      <c r="X1478" s="1768">
        <v>502.39</v>
      </c>
      <c r="Y1478" s="1784">
        <v>617324</v>
      </c>
      <c r="Z1478" s="1770">
        <v>42867</v>
      </c>
      <c r="AA1478" s="1843" t="s">
        <v>104</v>
      </c>
      <c r="AB1478" s="1843"/>
      <c r="AH1478" s="1867"/>
      <c r="AK1478" s="1868"/>
      <c r="AL1478" s="1868"/>
    </row>
    <row r="1479" spans="1:38" x14ac:dyDescent="0.25">
      <c r="A1479" s="1973" t="s">
        <v>2845</v>
      </c>
      <c r="C1479" s="1782" t="s">
        <v>2880</v>
      </c>
      <c r="D1479" s="1762" t="s">
        <v>352</v>
      </c>
      <c r="E1479" s="1762">
        <v>1</v>
      </c>
      <c r="F1479" s="1762">
        <v>7</v>
      </c>
      <c r="G1479" s="1762">
        <v>2</v>
      </c>
      <c r="H1479" s="1762">
        <v>2</v>
      </c>
      <c r="I1479" s="1783">
        <v>1</v>
      </c>
      <c r="J1479" s="1783">
        <v>1</v>
      </c>
      <c r="L1479" s="1764">
        <v>3086.35</v>
      </c>
      <c r="N1479" s="1764">
        <f>O1479+Q1479</f>
        <v>2314.8000000000002</v>
      </c>
      <c r="O1479" s="1764">
        <v>1842.78</v>
      </c>
      <c r="P1479" s="1850">
        <f>IF(N1479&lt;=0,"",O1479/N1479)</f>
        <v>0.79608605495075158</v>
      </c>
      <c r="Q1479" s="1764">
        <v>472.02</v>
      </c>
      <c r="R1479" s="1850">
        <f>IF(N1479&lt;=0,"",Q1479/N1479)</f>
        <v>0.20391394504924829</v>
      </c>
      <c r="S1479" s="1807">
        <f>Q1479/$S$1</f>
        <v>18.880800000000001</v>
      </c>
      <c r="U1479" s="1764">
        <f t="shared" si="329"/>
        <v>0</v>
      </c>
      <c r="V1479" s="1764">
        <f t="shared" si="330"/>
        <v>0</v>
      </c>
      <c r="W1479" s="1764">
        <f t="shared" si="331"/>
        <v>3086.35</v>
      </c>
      <c r="X1479" s="1768">
        <v>3086.35</v>
      </c>
      <c r="Y1479" s="1784">
        <v>617325</v>
      </c>
      <c r="Z1479" s="1770">
        <v>42867</v>
      </c>
      <c r="AA1479" s="1843" t="s">
        <v>104</v>
      </c>
      <c r="AB1479" s="1843"/>
      <c r="AH1479" s="1867"/>
      <c r="AK1479" s="1868"/>
      <c r="AL1479" s="1868"/>
    </row>
    <row r="1480" spans="1:38" x14ac:dyDescent="0.25">
      <c r="A1480" s="1973" t="s">
        <v>2881</v>
      </c>
      <c r="C1480" s="1782" t="s">
        <v>2882</v>
      </c>
      <c r="D1480" s="1762" t="s">
        <v>352</v>
      </c>
      <c r="E1480" s="1762">
        <v>0</v>
      </c>
      <c r="F1480" s="1762">
        <v>1</v>
      </c>
      <c r="G1480" s="1762">
        <v>0</v>
      </c>
      <c r="H1480" s="1762">
        <v>1</v>
      </c>
      <c r="I1480" s="1783">
        <v>1</v>
      </c>
      <c r="J1480" s="1783">
        <v>1</v>
      </c>
      <c r="L1480" s="1764">
        <v>502.39</v>
      </c>
      <c r="N1480" s="1764">
        <v>376.89</v>
      </c>
      <c r="O1480" s="1764">
        <v>279.45</v>
      </c>
      <c r="P1480" s="1850">
        <v>0.74146302634721006</v>
      </c>
      <c r="Q1480" s="1764">
        <v>97.44</v>
      </c>
      <c r="R1480" s="1850">
        <v>0.25853697365278994</v>
      </c>
      <c r="S1480" s="1807">
        <v>3.8975999999999997</v>
      </c>
      <c r="U1480" s="1764">
        <f t="shared" si="329"/>
        <v>0</v>
      </c>
      <c r="V1480" s="1764">
        <f t="shared" si="330"/>
        <v>0</v>
      </c>
      <c r="W1480" s="1764">
        <f t="shared" si="331"/>
        <v>502.39</v>
      </c>
      <c r="X1480" s="1768">
        <v>502.39</v>
      </c>
      <c r="Y1480" s="1784">
        <v>617326</v>
      </c>
      <c r="Z1480" s="1770">
        <v>42867</v>
      </c>
      <c r="AA1480" s="1843" t="s">
        <v>104</v>
      </c>
      <c r="AB1480" s="1843"/>
      <c r="AH1480" s="1867"/>
      <c r="AK1480" s="1868"/>
      <c r="AL1480" s="1868"/>
    </row>
    <row r="1481" spans="1:38" x14ac:dyDescent="0.25">
      <c r="A1481" s="1866" t="s">
        <v>2846</v>
      </c>
      <c r="C1481" s="1782" t="s">
        <v>2883</v>
      </c>
      <c r="D1481" s="1762" t="s">
        <v>352</v>
      </c>
      <c r="E1481" s="1762">
        <v>1</v>
      </c>
      <c r="F1481" s="1762">
        <v>7</v>
      </c>
      <c r="G1481" s="1762">
        <v>2</v>
      </c>
      <c r="H1481" s="1762">
        <v>3</v>
      </c>
      <c r="I1481" s="1783">
        <v>1</v>
      </c>
      <c r="J1481" s="1783">
        <v>1</v>
      </c>
      <c r="L1481" s="1764">
        <v>3086.35</v>
      </c>
      <c r="N1481" s="1764">
        <f>O1481+Q1481</f>
        <v>2314.8000000000002</v>
      </c>
      <c r="O1481" s="1764">
        <v>1842.78</v>
      </c>
      <c r="P1481" s="1850">
        <f>IF(N1481&lt;=0,"",O1481/N1481)</f>
        <v>0.79608605495075158</v>
      </c>
      <c r="Q1481" s="1764">
        <v>472.02</v>
      </c>
      <c r="R1481" s="1850">
        <f>IF(N1481&lt;=0,"",Q1481/N1481)</f>
        <v>0.20391394504924829</v>
      </c>
      <c r="S1481" s="1807">
        <f>Q1481/$S$1</f>
        <v>18.880800000000001</v>
      </c>
      <c r="U1481" s="1764">
        <f t="shared" si="329"/>
        <v>0</v>
      </c>
      <c r="V1481" s="1764">
        <f t="shared" si="330"/>
        <v>0</v>
      </c>
      <c r="W1481" s="1764">
        <f t="shared" si="331"/>
        <v>3086.35</v>
      </c>
      <c r="X1481" s="1768">
        <v>3086.35</v>
      </c>
      <c r="Y1481" s="1784">
        <v>617327</v>
      </c>
      <c r="Z1481" s="1770">
        <v>42867</v>
      </c>
      <c r="AA1481" s="1843" t="s">
        <v>104</v>
      </c>
      <c r="AB1481" s="1843"/>
      <c r="AH1481" s="1867"/>
      <c r="AK1481" s="1868"/>
      <c r="AL1481" s="1868"/>
    </row>
    <row r="1482" spans="1:38" x14ac:dyDescent="0.25">
      <c r="A1482" s="1973" t="s">
        <v>2841</v>
      </c>
      <c r="C1482" s="1782" t="s">
        <v>2884</v>
      </c>
      <c r="D1482" s="1762" t="s">
        <v>352</v>
      </c>
      <c r="E1482" s="1762">
        <v>1</v>
      </c>
      <c r="F1482" s="1762">
        <v>7</v>
      </c>
      <c r="G1482" s="1762">
        <v>2</v>
      </c>
      <c r="H1482" s="1762">
        <v>3</v>
      </c>
      <c r="I1482" s="1783">
        <v>1</v>
      </c>
      <c r="J1482" s="1783">
        <v>1</v>
      </c>
      <c r="L1482" s="1764">
        <v>3119.59</v>
      </c>
      <c r="N1482" s="1764">
        <f t="shared" ref="N1482:N1484" si="335">O1482+Q1482</f>
        <v>2413.8000000000002</v>
      </c>
      <c r="O1482" s="1764">
        <v>1941.78</v>
      </c>
      <c r="P1482" s="1850">
        <f t="shared" ref="P1482:P1484" si="336">IF(N1482&lt;=0,"",O1482/N1482)</f>
        <v>0.8044494158588118</v>
      </c>
      <c r="Q1482" s="1764">
        <v>472.02</v>
      </c>
      <c r="R1482" s="1850">
        <f t="shared" ref="R1482:R1484" si="337">IF(N1482&lt;=0,"",Q1482/N1482)</f>
        <v>0.19555058414118814</v>
      </c>
      <c r="S1482" s="1807">
        <f t="shared" ref="S1482:S1484" si="338">Q1482/$S$1</f>
        <v>18.880800000000001</v>
      </c>
      <c r="U1482" s="1764">
        <f t="shared" si="329"/>
        <v>0</v>
      </c>
      <c r="V1482" s="1764">
        <f t="shared" si="330"/>
        <v>0</v>
      </c>
      <c r="W1482" s="1764">
        <f t="shared" si="331"/>
        <v>3119.59</v>
      </c>
      <c r="X1482" s="1768">
        <v>3119.59</v>
      </c>
      <c r="Y1482" s="1784">
        <v>617328</v>
      </c>
      <c r="Z1482" s="1770">
        <v>42867</v>
      </c>
      <c r="AA1482" s="1843" t="s">
        <v>104</v>
      </c>
      <c r="AB1482" s="1843"/>
      <c r="AH1482" s="1867"/>
      <c r="AK1482" s="1868"/>
      <c r="AL1482" s="1868"/>
    </row>
    <row r="1483" spans="1:38" x14ac:dyDescent="0.25">
      <c r="A1483" s="1973" t="s">
        <v>2842</v>
      </c>
      <c r="C1483" s="1782" t="s">
        <v>2884</v>
      </c>
      <c r="D1483" s="1762" t="s">
        <v>352</v>
      </c>
      <c r="E1483" s="1762">
        <v>1</v>
      </c>
      <c r="F1483" s="1762">
        <v>7</v>
      </c>
      <c r="G1483" s="1762">
        <v>2</v>
      </c>
      <c r="H1483" s="1762">
        <v>3</v>
      </c>
      <c r="I1483" s="1783">
        <v>1</v>
      </c>
      <c r="J1483" s="1783">
        <v>1</v>
      </c>
      <c r="L1483" s="1764">
        <v>3119.59</v>
      </c>
      <c r="N1483" s="1764">
        <f t="shared" si="335"/>
        <v>2413.8000000000002</v>
      </c>
      <c r="O1483" s="1764">
        <v>1941.78</v>
      </c>
      <c r="P1483" s="1850">
        <f t="shared" si="336"/>
        <v>0.8044494158588118</v>
      </c>
      <c r="Q1483" s="1764">
        <v>472.02</v>
      </c>
      <c r="R1483" s="1850">
        <f t="shared" si="337"/>
        <v>0.19555058414118814</v>
      </c>
      <c r="S1483" s="1807">
        <f t="shared" si="338"/>
        <v>18.880800000000001</v>
      </c>
      <c r="U1483" s="1764">
        <f t="shared" si="329"/>
        <v>0</v>
      </c>
      <c r="V1483" s="1764">
        <f t="shared" si="330"/>
        <v>0</v>
      </c>
      <c r="W1483" s="1764">
        <f t="shared" si="331"/>
        <v>3119.59</v>
      </c>
      <c r="X1483" s="1768">
        <v>3119.59</v>
      </c>
      <c r="Y1483" s="1784">
        <v>617329</v>
      </c>
      <c r="Z1483" s="1770">
        <v>42867</v>
      </c>
      <c r="AA1483" s="1843" t="s">
        <v>104</v>
      </c>
      <c r="AB1483" s="1843"/>
      <c r="AH1483" s="1867"/>
      <c r="AK1483" s="1868"/>
      <c r="AL1483" s="1868"/>
    </row>
    <row r="1484" spans="1:38" x14ac:dyDescent="0.25">
      <c r="A1484" s="1974" t="s">
        <v>2843</v>
      </c>
      <c r="C1484" s="1782" t="s">
        <v>2885</v>
      </c>
      <c r="D1484" s="1762" t="s">
        <v>352</v>
      </c>
      <c r="E1484" s="1762">
        <v>1</v>
      </c>
      <c r="F1484" s="1762">
        <v>7</v>
      </c>
      <c r="G1484" s="1762">
        <v>2</v>
      </c>
      <c r="H1484" s="1762">
        <v>3</v>
      </c>
      <c r="I1484" s="1783">
        <v>1</v>
      </c>
      <c r="J1484" s="1783">
        <v>1</v>
      </c>
      <c r="L1484" s="1764">
        <v>3119.59</v>
      </c>
      <c r="N1484" s="1764">
        <f t="shared" si="335"/>
        <v>2413.8000000000002</v>
      </c>
      <c r="O1484" s="1764">
        <v>1941.78</v>
      </c>
      <c r="P1484" s="1850">
        <f t="shared" si="336"/>
        <v>0.8044494158588118</v>
      </c>
      <c r="Q1484" s="1764">
        <v>472.02</v>
      </c>
      <c r="R1484" s="1850">
        <f t="shared" si="337"/>
        <v>0.19555058414118814</v>
      </c>
      <c r="S1484" s="1807">
        <f t="shared" si="338"/>
        <v>18.880800000000001</v>
      </c>
      <c r="U1484" s="1764">
        <f t="shared" si="329"/>
        <v>0</v>
      </c>
      <c r="V1484" s="1764">
        <f t="shared" si="330"/>
        <v>0</v>
      </c>
      <c r="W1484" s="1764">
        <f t="shared" si="331"/>
        <v>3119.59</v>
      </c>
      <c r="X1484" s="1768">
        <v>3119.59</v>
      </c>
      <c r="Y1484" s="1784">
        <v>617330</v>
      </c>
      <c r="Z1484" s="1770">
        <v>42867</v>
      </c>
      <c r="AA1484" s="1843" t="s">
        <v>104</v>
      </c>
      <c r="AB1484" s="1843"/>
      <c r="AH1484" s="1867"/>
      <c r="AK1484" s="1868"/>
      <c r="AL1484" s="1868"/>
    </row>
    <row r="1485" spans="1:38" x14ac:dyDescent="0.25">
      <c r="A1485" s="1974" t="s">
        <v>2886</v>
      </c>
      <c r="C1485" s="1782" t="s">
        <v>2887</v>
      </c>
      <c r="D1485" s="1762" t="s">
        <v>352</v>
      </c>
      <c r="E1485" s="1762">
        <v>0</v>
      </c>
      <c r="F1485" s="1762">
        <v>1</v>
      </c>
      <c r="G1485" s="1762">
        <v>0</v>
      </c>
      <c r="H1485" s="1762">
        <v>1</v>
      </c>
      <c r="I1485" s="1783">
        <v>1</v>
      </c>
      <c r="J1485" s="1783">
        <v>1</v>
      </c>
      <c r="L1485" s="1764">
        <v>502.39</v>
      </c>
      <c r="N1485" s="1764">
        <v>376.89</v>
      </c>
      <c r="O1485" s="1764">
        <v>279.45</v>
      </c>
      <c r="P1485" s="1850">
        <v>0.74146302634721006</v>
      </c>
      <c r="Q1485" s="1764">
        <v>97.44</v>
      </c>
      <c r="R1485" s="1850">
        <v>0.25853697365278994</v>
      </c>
      <c r="S1485" s="1807">
        <v>3.8975999999999997</v>
      </c>
      <c r="U1485" s="1764">
        <f t="shared" si="329"/>
        <v>0</v>
      </c>
      <c r="V1485" s="1764">
        <f t="shared" si="330"/>
        <v>0</v>
      </c>
      <c r="W1485" s="1764">
        <f t="shared" si="331"/>
        <v>502.39</v>
      </c>
      <c r="X1485" s="1768">
        <v>502.39</v>
      </c>
      <c r="Y1485" s="1784">
        <v>617331</v>
      </c>
      <c r="Z1485" s="1770">
        <v>42867</v>
      </c>
      <c r="AA1485" s="1843" t="s">
        <v>104</v>
      </c>
      <c r="AB1485" s="1843"/>
      <c r="AH1485" s="1867"/>
      <c r="AK1485" s="1868"/>
      <c r="AL1485" s="1868"/>
    </row>
    <row r="1486" spans="1:38" ht="11.25" customHeight="1" x14ac:dyDescent="0.25">
      <c r="A1486" s="1866">
        <v>2017328</v>
      </c>
      <c r="C1486" s="1782" t="s">
        <v>2911</v>
      </c>
      <c r="D1486" s="1762" t="s">
        <v>26</v>
      </c>
      <c r="E1486" s="1762">
        <v>0</v>
      </c>
      <c r="F1486" s="1762">
        <v>0</v>
      </c>
      <c r="G1486" s="1762">
        <v>0</v>
      </c>
      <c r="H1486" s="1762">
        <v>0</v>
      </c>
      <c r="I1486" s="1783">
        <v>1</v>
      </c>
      <c r="J1486" s="1783">
        <v>1</v>
      </c>
      <c r="L1486" s="1764">
        <v>94.32</v>
      </c>
      <c r="N1486" s="1764">
        <f t="shared" ref="N1486:N1501" si="339">O1486+Q1486</f>
        <v>54.66</v>
      </c>
      <c r="O1486" s="1764">
        <v>54.66</v>
      </c>
      <c r="P1486" s="1806">
        <f t="shared" ref="P1486:P1500" si="340">IF(N1486&lt;=0,"",O1486/N1486)</f>
        <v>1</v>
      </c>
      <c r="Q1486" s="1764">
        <v>0</v>
      </c>
      <c r="R1486" s="1806">
        <f t="shared" ref="R1486:R1519" si="341">IF(N1486&lt;=0,"",Q1486/N1486)</f>
        <v>0</v>
      </c>
      <c r="S1486" s="1807">
        <f t="shared" ref="S1486:S1501" si="342">Q1486/$S$1</f>
        <v>0</v>
      </c>
      <c r="U1486" s="1764">
        <f t="shared" si="329"/>
        <v>0</v>
      </c>
      <c r="V1486" s="1764">
        <f t="shared" si="330"/>
        <v>0</v>
      </c>
      <c r="W1486" s="1764">
        <f t="shared" si="331"/>
        <v>94.32</v>
      </c>
      <c r="X1486" s="1768">
        <v>94.32</v>
      </c>
      <c r="Y1486" s="1784">
        <v>617304</v>
      </c>
      <c r="Z1486" s="1770">
        <v>42867</v>
      </c>
      <c r="AA1486" s="1843" t="s">
        <v>104</v>
      </c>
      <c r="AB1486" s="1843"/>
      <c r="AH1486" s="1867"/>
      <c r="AK1486" s="1868"/>
      <c r="AL1486" s="1868"/>
    </row>
    <row r="1487" spans="1:38" x14ac:dyDescent="0.25">
      <c r="A1487" s="1866">
        <v>2017329</v>
      </c>
      <c r="C1487" s="1782" t="s">
        <v>2961</v>
      </c>
      <c r="D1487" s="1762" t="s">
        <v>26</v>
      </c>
      <c r="E1487" s="1762">
        <v>0</v>
      </c>
      <c r="F1487" s="1762">
        <v>0</v>
      </c>
      <c r="G1487" s="1762">
        <v>0</v>
      </c>
      <c r="H1487" s="1762">
        <v>0</v>
      </c>
      <c r="I1487" s="1783">
        <v>1</v>
      </c>
      <c r="J1487" s="1783">
        <v>1</v>
      </c>
      <c r="L1487" s="1764">
        <v>250.2</v>
      </c>
      <c r="N1487" s="1764">
        <f t="shared" si="339"/>
        <v>250.2</v>
      </c>
      <c r="O1487" s="1764">
        <v>235.2</v>
      </c>
      <c r="P1487" s="1806">
        <f t="shared" si="340"/>
        <v>0.94004796163069548</v>
      </c>
      <c r="Q1487" s="1764">
        <v>15</v>
      </c>
      <c r="R1487" s="1806">
        <f t="shared" si="341"/>
        <v>5.9952038369304558E-2</v>
      </c>
      <c r="S1487" s="1807">
        <f t="shared" si="342"/>
        <v>0.6</v>
      </c>
      <c r="U1487" s="1764">
        <f t="shared" si="329"/>
        <v>0</v>
      </c>
      <c r="V1487" s="1764">
        <f t="shared" si="330"/>
        <v>0</v>
      </c>
      <c r="W1487" s="1764">
        <f t="shared" si="331"/>
        <v>250.2</v>
      </c>
      <c r="X1487" s="1768">
        <v>250.2</v>
      </c>
      <c r="Y1487" s="1784">
        <v>617304</v>
      </c>
      <c r="Z1487" s="1770">
        <v>42867</v>
      </c>
      <c r="AA1487" s="1843" t="s">
        <v>104</v>
      </c>
      <c r="AB1487" s="1843"/>
      <c r="AH1487" s="1867"/>
      <c r="AK1487" s="1868"/>
      <c r="AL1487" s="1868"/>
    </row>
    <row r="1488" spans="1:38" x14ac:dyDescent="0.25">
      <c r="A1488" s="1962">
        <v>2017330</v>
      </c>
      <c r="C1488" s="1782" t="s">
        <v>2914</v>
      </c>
      <c r="D1488" s="1762" t="s">
        <v>352</v>
      </c>
      <c r="E1488" s="1762">
        <v>0</v>
      </c>
      <c r="F1488" s="1762">
        <v>1</v>
      </c>
      <c r="G1488" s="1762">
        <v>1</v>
      </c>
      <c r="H1488" s="1762">
        <v>0</v>
      </c>
      <c r="I1488" s="1783">
        <v>1</v>
      </c>
      <c r="J1488" s="1783">
        <v>1</v>
      </c>
      <c r="L1488" s="1764">
        <v>0</v>
      </c>
      <c r="N1488" s="1764">
        <f t="shared" si="339"/>
        <v>228.14</v>
      </c>
      <c r="O1488" s="1764">
        <v>136.38999999999999</v>
      </c>
      <c r="P1488" s="1850">
        <f t="shared" si="340"/>
        <v>0.5978346629262733</v>
      </c>
      <c r="Q1488" s="1764">
        <v>91.75</v>
      </c>
      <c r="R1488" s="1850">
        <f t="shared" si="341"/>
        <v>0.4021653370737267</v>
      </c>
      <c r="S1488" s="1807">
        <f t="shared" si="342"/>
        <v>3.67</v>
      </c>
      <c r="U1488" s="1764">
        <f t="shared" si="329"/>
        <v>0</v>
      </c>
      <c r="V1488" s="1764">
        <f t="shared" si="330"/>
        <v>0</v>
      </c>
      <c r="W1488" s="1764">
        <f t="shared" si="331"/>
        <v>0</v>
      </c>
      <c r="X1488" s="1768"/>
      <c r="Y1488" s="1784"/>
      <c r="Z1488" s="1770"/>
      <c r="AA1488" s="1843"/>
      <c r="AB1488" s="1843"/>
      <c r="AH1488" s="1867"/>
      <c r="AK1488" s="1868"/>
      <c r="AL1488" s="1868"/>
    </row>
    <row r="1489" spans="1:38" x14ac:dyDescent="0.25">
      <c r="A1489" s="1866">
        <v>2017331</v>
      </c>
      <c r="C1489" s="1782" t="s">
        <v>2925</v>
      </c>
      <c r="D1489" s="1762" t="s">
        <v>640</v>
      </c>
      <c r="E1489" s="1762">
        <v>1</v>
      </c>
      <c r="F1489" s="1762">
        <v>10</v>
      </c>
      <c r="G1489" s="1762">
        <v>5</v>
      </c>
      <c r="H1489" s="1762">
        <v>3</v>
      </c>
      <c r="I1489" s="1783">
        <v>1</v>
      </c>
      <c r="J1489" s="1783">
        <v>1</v>
      </c>
      <c r="L1489" s="1764">
        <v>5330.03</v>
      </c>
      <c r="N1489" s="1764">
        <f t="shared" si="339"/>
        <v>3296.0499999999997</v>
      </c>
      <c r="O1489" s="1764">
        <v>2556.37</v>
      </c>
      <c r="P1489" s="1806">
        <f t="shared" si="340"/>
        <v>0.77558592861151987</v>
      </c>
      <c r="Q1489" s="1764">
        <v>739.68</v>
      </c>
      <c r="R1489" s="1806">
        <f t="shared" si="341"/>
        <v>0.22441407138848016</v>
      </c>
      <c r="S1489" s="1807">
        <f t="shared" si="342"/>
        <v>29.587199999999999</v>
      </c>
      <c r="U1489" s="1764">
        <f t="shared" si="329"/>
        <v>0</v>
      </c>
      <c r="V1489" s="1764">
        <f t="shared" si="330"/>
        <v>0</v>
      </c>
      <c r="W1489" s="1764">
        <f t="shared" si="331"/>
        <v>5330.03</v>
      </c>
      <c r="X1489" s="1768">
        <v>5330.03</v>
      </c>
      <c r="Y1489" s="1784">
        <v>617391</v>
      </c>
      <c r="Z1489" s="1770">
        <v>42895</v>
      </c>
      <c r="AA1489" s="1843" t="s">
        <v>104</v>
      </c>
      <c r="AB1489" s="1843"/>
      <c r="AH1489" s="1867"/>
      <c r="AK1489" s="1868"/>
      <c r="AL1489" s="1868"/>
    </row>
    <row r="1490" spans="1:38" x14ac:dyDescent="0.25">
      <c r="A1490" s="1866" t="s">
        <v>2926</v>
      </c>
      <c r="C1490" s="1782">
        <v>637217</v>
      </c>
      <c r="D1490" s="1762" t="s">
        <v>26</v>
      </c>
      <c r="E1490" s="1762">
        <v>1</v>
      </c>
      <c r="F1490" s="1762">
        <v>8</v>
      </c>
      <c r="G1490" s="1762">
        <v>4</v>
      </c>
      <c r="H1490" s="1762">
        <v>3</v>
      </c>
      <c r="I1490" s="1783">
        <v>1</v>
      </c>
      <c r="J1490" s="1783">
        <v>1</v>
      </c>
      <c r="L1490" s="1764">
        <v>6596.89</v>
      </c>
      <c r="N1490" s="1764">
        <f t="shared" si="339"/>
        <v>4482.26</v>
      </c>
      <c r="O1490" s="1764">
        <v>3707.58</v>
      </c>
      <c r="P1490" s="1806">
        <f t="shared" si="340"/>
        <v>0.82716754494384526</v>
      </c>
      <c r="Q1490" s="1764">
        <v>774.68</v>
      </c>
      <c r="R1490" s="1806">
        <f t="shared" si="341"/>
        <v>0.17283245505615469</v>
      </c>
      <c r="S1490" s="1807">
        <f t="shared" si="342"/>
        <v>30.987199999999998</v>
      </c>
      <c r="U1490" s="1764">
        <f t="shared" si="329"/>
        <v>0</v>
      </c>
      <c r="V1490" s="1764">
        <f t="shared" si="330"/>
        <v>0</v>
      </c>
      <c r="W1490" s="1764">
        <f t="shared" si="331"/>
        <v>6596.89</v>
      </c>
      <c r="X1490" s="1768">
        <v>6596.89</v>
      </c>
      <c r="Y1490" s="1784">
        <v>617343</v>
      </c>
      <c r="Z1490" s="1770">
        <v>42870</v>
      </c>
      <c r="AA1490" s="1843" t="s">
        <v>104</v>
      </c>
      <c r="AB1490" s="1843"/>
      <c r="AH1490" s="1867"/>
      <c r="AK1490" s="1868"/>
      <c r="AL1490" s="1868"/>
    </row>
    <row r="1491" spans="1:38" x14ac:dyDescent="0.25">
      <c r="A1491" s="1866">
        <v>2017333</v>
      </c>
      <c r="C1491" s="1782" t="s">
        <v>2927</v>
      </c>
      <c r="D1491" s="1762" t="s">
        <v>26</v>
      </c>
      <c r="E1491" s="1762">
        <v>0</v>
      </c>
      <c r="F1491" s="1762">
        <v>1</v>
      </c>
      <c r="G1491" s="1762">
        <v>0</v>
      </c>
      <c r="H1491" s="1762">
        <v>1</v>
      </c>
      <c r="I1491" s="1783">
        <v>1</v>
      </c>
      <c r="J1491" s="1783">
        <v>1</v>
      </c>
      <c r="L1491" s="1764">
        <v>748.66</v>
      </c>
      <c r="N1491" s="1764">
        <f t="shared" si="339"/>
        <v>501.88</v>
      </c>
      <c r="O1491" s="1764">
        <v>355.07</v>
      </c>
      <c r="P1491" s="1806">
        <f t="shared" si="340"/>
        <v>0.70747987566749027</v>
      </c>
      <c r="Q1491" s="1764">
        <v>146.81</v>
      </c>
      <c r="R1491" s="1806">
        <f t="shared" si="341"/>
        <v>0.29252012433250979</v>
      </c>
      <c r="S1491" s="1807">
        <f t="shared" si="342"/>
        <v>5.8723999999999998</v>
      </c>
      <c r="U1491" s="1764">
        <f t="shared" si="329"/>
        <v>0</v>
      </c>
      <c r="V1491" s="1764">
        <f t="shared" si="330"/>
        <v>0</v>
      </c>
      <c r="W1491" s="1764">
        <f t="shared" si="331"/>
        <v>748.66</v>
      </c>
      <c r="X1491" s="1768">
        <v>748.66</v>
      </c>
      <c r="Y1491" s="1784">
        <v>617344</v>
      </c>
      <c r="Z1491" s="1770">
        <v>42870</v>
      </c>
      <c r="AA1491" s="1843" t="s">
        <v>104</v>
      </c>
      <c r="AB1491" s="1843"/>
      <c r="AH1491" s="1867"/>
      <c r="AK1491" s="1868"/>
      <c r="AL1491" s="1868"/>
    </row>
    <row r="1492" spans="1:38" x14ac:dyDescent="0.25">
      <c r="A1492" s="1866">
        <v>2017334</v>
      </c>
      <c r="C1492" s="1782">
        <v>624417</v>
      </c>
      <c r="D1492" s="1762" t="s">
        <v>26</v>
      </c>
      <c r="E1492" s="1762">
        <v>1</v>
      </c>
      <c r="F1492" s="1762">
        <v>6</v>
      </c>
      <c r="G1492" s="1762">
        <v>5</v>
      </c>
      <c r="H1492" s="1762">
        <v>2</v>
      </c>
      <c r="I1492" s="1783">
        <v>1</v>
      </c>
      <c r="J1492" s="1783">
        <v>1</v>
      </c>
      <c r="L1492" s="1764">
        <v>1779.85</v>
      </c>
      <c r="N1492" s="1764">
        <f t="shared" si="339"/>
        <v>1197.28</v>
      </c>
      <c r="O1492" s="1764">
        <v>893.47</v>
      </c>
      <c r="P1492" s="1806">
        <f t="shared" si="340"/>
        <v>0.74624983295469738</v>
      </c>
      <c r="Q1492" s="1764">
        <v>303.81</v>
      </c>
      <c r="R1492" s="1806">
        <f t="shared" si="341"/>
        <v>0.25375016704530268</v>
      </c>
      <c r="S1492" s="1807">
        <f t="shared" si="342"/>
        <v>12.1524</v>
      </c>
      <c r="U1492" s="1764">
        <f t="shared" si="329"/>
        <v>0</v>
      </c>
      <c r="V1492" s="1764">
        <f t="shared" si="330"/>
        <v>0</v>
      </c>
      <c r="W1492" s="1764">
        <f t="shared" si="331"/>
        <v>1779.85</v>
      </c>
      <c r="X1492" s="1768">
        <v>1779.85</v>
      </c>
      <c r="Y1492" s="1784">
        <v>617345</v>
      </c>
      <c r="Z1492" s="1770">
        <v>42870</v>
      </c>
      <c r="AA1492" s="1843" t="s">
        <v>104</v>
      </c>
      <c r="AB1492" s="1843"/>
      <c r="AH1492" s="1867"/>
      <c r="AK1492" s="1868"/>
      <c r="AL1492" s="1868"/>
    </row>
    <row r="1493" spans="1:38" x14ac:dyDescent="0.25">
      <c r="A1493" s="1866">
        <v>2017335</v>
      </c>
      <c r="C1493" s="1782">
        <v>656217</v>
      </c>
      <c r="D1493" s="1762" t="s">
        <v>26</v>
      </c>
      <c r="E1493" s="1762">
        <v>1</v>
      </c>
      <c r="F1493" s="1762">
        <v>9</v>
      </c>
      <c r="G1493" s="1762">
        <v>6</v>
      </c>
      <c r="H1493" s="1762">
        <v>5</v>
      </c>
      <c r="I1493" s="1783">
        <v>1</v>
      </c>
      <c r="J1493" s="1783">
        <v>1</v>
      </c>
      <c r="L1493" s="1764">
        <v>3625.42</v>
      </c>
      <c r="N1493" s="1764">
        <f t="shared" si="339"/>
        <v>2436.87</v>
      </c>
      <c r="O1493" s="1764">
        <v>1867.23</v>
      </c>
      <c r="P1493" s="1806">
        <f t="shared" si="340"/>
        <v>0.76624112078198681</v>
      </c>
      <c r="Q1493" s="1764">
        <v>569.64</v>
      </c>
      <c r="R1493" s="1806">
        <f t="shared" si="341"/>
        <v>0.23375887921801328</v>
      </c>
      <c r="S1493" s="1807">
        <f t="shared" si="342"/>
        <v>22.785599999999999</v>
      </c>
      <c r="U1493" s="1764">
        <f t="shared" si="329"/>
        <v>0</v>
      </c>
      <c r="V1493" s="1764">
        <f t="shared" si="330"/>
        <v>0</v>
      </c>
      <c r="W1493" s="1764">
        <f t="shared" si="331"/>
        <v>3625.42</v>
      </c>
      <c r="X1493" s="1768">
        <v>3625.42</v>
      </c>
      <c r="Y1493" s="1784">
        <v>617346</v>
      </c>
      <c r="Z1493" s="1770">
        <v>42870</v>
      </c>
      <c r="AA1493" s="1843" t="s">
        <v>104</v>
      </c>
      <c r="AB1493" s="1843"/>
      <c r="AH1493" s="1867"/>
      <c r="AK1493" s="1868"/>
      <c r="AL1493" s="1868"/>
    </row>
    <row r="1494" spans="1:38" x14ac:dyDescent="0.25">
      <c r="A1494" s="1866">
        <v>2017336</v>
      </c>
      <c r="C1494" s="1782" t="s">
        <v>2929</v>
      </c>
      <c r="D1494" s="1762" t="s">
        <v>26</v>
      </c>
      <c r="E1494" s="1762">
        <v>5</v>
      </c>
      <c r="F1494" s="1762">
        <v>40</v>
      </c>
      <c r="G1494" s="1762">
        <v>25</v>
      </c>
      <c r="H1494" s="1762">
        <v>15</v>
      </c>
      <c r="I1494" s="1783">
        <v>1</v>
      </c>
      <c r="J1494" s="1783">
        <v>1</v>
      </c>
      <c r="L1494" s="1764">
        <v>11748.25</v>
      </c>
      <c r="N1494" s="1764">
        <f t="shared" si="339"/>
        <v>7928.4</v>
      </c>
      <c r="O1494" s="1764">
        <v>5803.65</v>
      </c>
      <c r="P1494" s="1806">
        <f t="shared" si="340"/>
        <v>0.73200771908581808</v>
      </c>
      <c r="Q1494" s="1764">
        <v>2124.75</v>
      </c>
      <c r="R1494" s="1806">
        <f t="shared" si="341"/>
        <v>0.26799228091418192</v>
      </c>
      <c r="S1494" s="1807">
        <f t="shared" si="342"/>
        <v>84.99</v>
      </c>
      <c r="U1494" s="1764">
        <f t="shared" si="329"/>
        <v>0</v>
      </c>
      <c r="V1494" s="1764">
        <f t="shared" si="330"/>
        <v>0</v>
      </c>
      <c r="W1494" s="1764">
        <f t="shared" si="331"/>
        <v>11748.25</v>
      </c>
      <c r="X1494" s="1768">
        <v>11748.25</v>
      </c>
      <c r="Y1494" s="1784">
        <v>617367</v>
      </c>
      <c r="Z1494" s="1770">
        <v>42872</v>
      </c>
      <c r="AA1494" s="1843" t="s">
        <v>104</v>
      </c>
      <c r="AB1494" s="1843"/>
      <c r="AH1494" s="1867"/>
      <c r="AK1494" s="1868"/>
      <c r="AL1494" s="1868"/>
    </row>
    <row r="1495" spans="1:38" x14ac:dyDescent="0.25">
      <c r="A1495" s="1866">
        <v>2017337</v>
      </c>
      <c r="C1495" s="1782">
        <v>656317</v>
      </c>
      <c r="D1495" s="1762" t="s">
        <v>26</v>
      </c>
      <c r="E1495" s="1762">
        <v>1</v>
      </c>
      <c r="F1495" s="1762">
        <v>9</v>
      </c>
      <c r="G1495" s="1762">
        <v>6</v>
      </c>
      <c r="H1495" s="1762">
        <v>5</v>
      </c>
      <c r="I1495" s="1783">
        <v>1</v>
      </c>
      <c r="J1495" s="1783">
        <v>1</v>
      </c>
      <c r="L1495" s="1764">
        <v>3625.42</v>
      </c>
      <c r="N1495" s="1764">
        <f>O1495+Q1495</f>
        <v>2436.87</v>
      </c>
      <c r="O1495" s="1764">
        <v>1867.23</v>
      </c>
      <c r="P1495" s="1806">
        <f>IF(N1495&lt;=0,"",O1495/N1495)</f>
        <v>0.76624112078198681</v>
      </c>
      <c r="Q1495" s="1764">
        <v>569.64</v>
      </c>
      <c r="R1495" s="1806">
        <f>IF(N1495&lt;=0,"",Q1495/N1495)</f>
        <v>0.23375887921801328</v>
      </c>
      <c r="S1495" s="1807">
        <f>Q1495/$S$1</f>
        <v>22.785599999999999</v>
      </c>
      <c r="U1495" s="1764">
        <f t="shared" si="329"/>
        <v>0</v>
      </c>
      <c r="V1495" s="1764">
        <f t="shared" si="330"/>
        <v>0</v>
      </c>
      <c r="W1495" s="1764">
        <f t="shared" si="331"/>
        <v>3625.42</v>
      </c>
      <c r="X1495" s="1768">
        <v>3625.42</v>
      </c>
      <c r="Y1495" s="1784">
        <v>617347</v>
      </c>
      <c r="Z1495" s="1770">
        <v>42870</v>
      </c>
      <c r="AA1495" s="1843" t="s">
        <v>104</v>
      </c>
      <c r="AB1495" s="1843"/>
      <c r="AH1495" s="1867"/>
      <c r="AK1495" s="1868"/>
      <c r="AL1495" s="1868"/>
    </row>
    <row r="1496" spans="1:38" x14ac:dyDescent="0.25">
      <c r="A1496" s="1866">
        <v>2017338</v>
      </c>
      <c r="C1496" s="1782">
        <v>656417</v>
      </c>
      <c r="D1496" s="1762" t="s">
        <v>26</v>
      </c>
      <c r="E1496" s="1762">
        <v>1</v>
      </c>
      <c r="F1496" s="1762">
        <v>9</v>
      </c>
      <c r="G1496" s="1762">
        <v>6</v>
      </c>
      <c r="H1496" s="1762">
        <v>5</v>
      </c>
      <c r="I1496" s="1783">
        <v>1</v>
      </c>
      <c r="J1496" s="1783">
        <v>1</v>
      </c>
      <c r="L1496" s="1764">
        <v>3625.42</v>
      </c>
      <c r="N1496" s="1764">
        <f>O1496+Q1496</f>
        <v>2436.87</v>
      </c>
      <c r="O1496" s="1764">
        <v>1867.23</v>
      </c>
      <c r="P1496" s="1806">
        <f>IF(N1496&lt;=0,"",O1496/N1496)</f>
        <v>0.76624112078198681</v>
      </c>
      <c r="Q1496" s="1764">
        <v>569.64</v>
      </c>
      <c r="R1496" s="1806">
        <f>IF(N1496&lt;=0,"",Q1496/N1496)</f>
        <v>0.23375887921801328</v>
      </c>
      <c r="S1496" s="1807">
        <f>Q1496/$S$1</f>
        <v>22.785599999999999</v>
      </c>
      <c r="U1496" s="1764">
        <f t="shared" si="329"/>
        <v>0</v>
      </c>
      <c r="V1496" s="1764">
        <f t="shared" si="330"/>
        <v>0</v>
      </c>
      <c r="W1496" s="1764">
        <f t="shared" si="331"/>
        <v>3625.42</v>
      </c>
      <c r="X1496" s="1768">
        <v>3625.42</v>
      </c>
      <c r="Y1496" s="1784">
        <v>617348</v>
      </c>
      <c r="Z1496" s="1770">
        <v>42870</v>
      </c>
      <c r="AA1496" s="1843" t="s">
        <v>104</v>
      </c>
      <c r="AB1496" s="1843"/>
      <c r="AH1496" s="1867"/>
      <c r="AK1496" s="1868"/>
      <c r="AL1496" s="1868"/>
    </row>
    <row r="1497" spans="1:38" x14ac:dyDescent="0.25">
      <c r="A1497" s="1866">
        <v>2017339</v>
      </c>
      <c r="C1497" s="1782">
        <v>650817</v>
      </c>
      <c r="D1497" s="1762" t="s">
        <v>26</v>
      </c>
      <c r="E1497" s="1762">
        <v>1</v>
      </c>
      <c r="F1497" s="1762">
        <v>8</v>
      </c>
      <c r="G1497" s="1762">
        <v>5</v>
      </c>
      <c r="H1497" s="1762">
        <v>3</v>
      </c>
      <c r="I1497" s="1783">
        <v>1</v>
      </c>
      <c r="J1497" s="1783">
        <v>1</v>
      </c>
      <c r="L1497" s="1764">
        <v>2649.94</v>
      </c>
      <c r="N1497" s="1764">
        <f t="shared" si="339"/>
        <v>1785.41</v>
      </c>
      <c r="O1497" s="1764">
        <v>1301.1400000000001</v>
      </c>
      <c r="P1497" s="1806">
        <f t="shared" si="340"/>
        <v>0.72876258114382697</v>
      </c>
      <c r="Q1497" s="1764">
        <v>484.27</v>
      </c>
      <c r="R1497" s="1806">
        <f t="shared" si="341"/>
        <v>0.27123741885617308</v>
      </c>
      <c r="S1497" s="1807">
        <f t="shared" si="342"/>
        <v>19.370799999999999</v>
      </c>
      <c r="U1497" s="1764">
        <f t="shared" si="329"/>
        <v>0</v>
      </c>
      <c r="V1497" s="1764">
        <f t="shared" si="330"/>
        <v>0</v>
      </c>
      <c r="W1497" s="1764">
        <f t="shared" si="331"/>
        <v>2649.94</v>
      </c>
      <c r="X1497" s="1768">
        <v>2649.94</v>
      </c>
      <c r="Y1497" s="1784">
        <v>617349</v>
      </c>
      <c r="Z1497" s="1770">
        <v>42870</v>
      </c>
      <c r="AA1497" s="1843" t="s">
        <v>104</v>
      </c>
      <c r="AB1497" s="1843"/>
      <c r="AH1497" s="1867"/>
      <c r="AK1497" s="1868"/>
      <c r="AL1497" s="1868"/>
    </row>
    <row r="1498" spans="1:38" x14ac:dyDescent="0.25">
      <c r="A1498" s="1866">
        <v>2017340</v>
      </c>
      <c r="C1498" s="1782" t="s">
        <v>2931</v>
      </c>
      <c r="D1498" s="1762" t="s">
        <v>26</v>
      </c>
      <c r="E1498" s="1762">
        <v>0</v>
      </c>
      <c r="F1498" s="1762">
        <v>0</v>
      </c>
      <c r="G1498" s="1762">
        <v>0</v>
      </c>
      <c r="H1498" s="1762">
        <v>0</v>
      </c>
      <c r="I1498" s="1783">
        <v>1</v>
      </c>
      <c r="J1498" s="1783">
        <v>1</v>
      </c>
      <c r="L1498" s="1764">
        <v>370</v>
      </c>
      <c r="N1498" s="1764">
        <f t="shared" si="339"/>
        <v>185</v>
      </c>
      <c r="O1498" s="1764">
        <v>135</v>
      </c>
      <c r="P1498" s="1806">
        <f t="shared" si="340"/>
        <v>0.72972972972972971</v>
      </c>
      <c r="Q1498" s="1764">
        <v>50</v>
      </c>
      <c r="R1498" s="1806">
        <f t="shared" si="341"/>
        <v>0.27027027027027029</v>
      </c>
      <c r="S1498" s="1807">
        <f t="shared" si="342"/>
        <v>2</v>
      </c>
      <c r="U1498" s="1764">
        <f t="shared" si="329"/>
        <v>0</v>
      </c>
      <c r="V1498" s="1764">
        <f t="shared" si="330"/>
        <v>0</v>
      </c>
      <c r="W1498" s="1764">
        <f t="shared" si="331"/>
        <v>370</v>
      </c>
      <c r="X1498" s="1768">
        <v>370</v>
      </c>
      <c r="Y1498" s="1784">
        <v>617408</v>
      </c>
      <c r="Z1498" s="1770">
        <v>42907</v>
      </c>
      <c r="AA1498" s="1843" t="s">
        <v>104</v>
      </c>
      <c r="AB1498" s="1843"/>
      <c r="AH1498" s="1867"/>
      <c r="AK1498" s="1868"/>
      <c r="AL1498" s="1868"/>
    </row>
    <row r="1499" spans="1:38" x14ac:dyDescent="0.25">
      <c r="A1499" s="1866" t="s">
        <v>2932</v>
      </c>
      <c r="C1499" s="1782">
        <v>624617</v>
      </c>
      <c r="D1499" s="1762" t="s">
        <v>26</v>
      </c>
      <c r="E1499" s="1762">
        <v>1</v>
      </c>
      <c r="F1499" s="1762">
        <v>8</v>
      </c>
      <c r="G1499" s="1762">
        <v>5</v>
      </c>
      <c r="H1499" s="1762">
        <v>2</v>
      </c>
      <c r="I1499" s="1783">
        <v>1</v>
      </c>
      <c r="J1499" s="1783">
        <v>1</v>
      </c>
      <c r="L1499" s="1764">
        <v>7199.32</v>
      </c>
      <c r="N1499" s="1764">
        <f t="shared" si="339"/>
        <v>4850.84</v>
      </c>
      <c r="O1499" s="1764">
        <v>3961.44</v>
      </c>
      <c r="P1499" s="1806">
        <f t="shared" si="340"/>
        <v>0.81665031211089212</v>
      </c>
      <c r="Q1499" s="1764">
        <v>889.4</v>
      </c>
      <c r="R1499" s="1806">
        <f t="shared" si="341"/>
        <v>0.18334968788910785</v>
      </c>
      <c r="S1499" s="1807">
        <f t="shared" si="342"/>
        <v>35.576000000000001</v>
      </c>
      <c r="U1499" s="1764">
        <f t="shared" si="329"/>
        <v>0</v>
      </c>
      <c r="V1499" s="1764">
        <f t="shared" si="330"/>
        <v>0</v>
      </c>
      <c r="W1499" s="1764">
        <f t="shared" si="331"/>
        <v>7199.32</v>
      </c>
      <c r="X1499" s="1768">
        <v>7199.32</v>
      </c>
      <c r="Y1499" s="1784">
        <v>617350</v>
      </c>
      <c r="Z1499" s="1770">
        <v>42870</v>
      </c>
      <c r="AA1499" s="1843" t="s">
        <v>104</v>
      </c>
      <c r="AB1499" s="1843"/>
      <c r="AH1499" s="1867"/>
      <c r="AK1499" s="1868"/>
      <c r="AL1499" s="1868"/>
    </row>
    <row r="1500" spans="1:38" x14ac:dyDescent="0.25">
      <c r="A1500" s="1866">
        <v>2017342</v>
      </c>
      <c r="C1500" s="1782">
        <v>605017</v>
      </c>
      <c r="D1500" s="1762" t="s">
        <v>26</v>
      </c>
      <c r="E1500" s="1762">
        <v>1</v>
      </c>
      <c r="F1500" s="1762">
        <v>8</v>
      </c>
      <c r="G1500" s="1762">
        <v>5</v>
      </c>
      <c r="H1500" s="1762">
        <v>3</v>
      </c>
      <c r="I1500" s="1783">
        <v>1</v>
      </c>
      <c r="J1500" s="1783">
        <v>1</v>
      </c>
      <c r="L1500" s="1764">
        <v>2848.3</v>
      </c>
      <c r="N1500" s="1764">
        <f t="shared" si="339"/>
        <v>1918.48</v>
      </c>
      <c r="O1500" s="1764">
        <v>1455.33</v>
      </c>
      <c r="P1500" s="1806">
        <f t="shared" si="340"/>
        <v>0.75858492139610523</v>
      </c>
      <c r="Q1500" s="1764">
        <v>463.15</v>
      </c>
      <c r="R1500" s="1806">
        <f t="shared" si="341"/>
        <v>0.24141507860389474</v>
      </c>
      <c r="S1500" s="1807">
        <f t="shared" si="342"/>
        <v>18.526</v>
      </c>
      <c r="U1500" s="1764">
        <f t="shared" si="329"/>
        <v>0</v>
      </c>
      <c r="V1500" s="1764">
        <f t="shared" si="330"/>
        <v>0</v>
      </c>
      <c r="W1500" s="1764">
        <f t="shared" si="331"/>
        <v>2848.3</v>
      </c>
      <c r="X1500" s="1768">
        <v>2848.3</v>
      </c>
      <c r="Y1500" s="1784">
        <v>617351</v>
      </c>
      <c r="Z1500" s="1770">
        <v>42870</v>
      </c>
      <c r="AA1500" s="1843" t="s">
        <v>104</v>
      </c>
      <c r="AB1500" s="1843"/>
      <c r="AH1500" s="1867"/>
      <c r="AK1500" s="1868"/>
      <c r="AL1500" s="1868"/>
    </row>
    <row r="1501" spans="1:38" x14ac:dyDescent="0.25">
      <c r="A1501" s="1866">
        <v>2017343</v>
      </c>
      <c r="C1501" s="1782" t="s">
        <v>2993</v>
      </c>
      <c r="D1501" s="1762" t="s">
        <v>26</v>
      </c>
      <c r="E1501" s="1762">
        <v>0</v>
      </c>
      <c r="F1501" s="1762">
        <v>0</v>
      </c>
      <c r="G1501" s="1762">
        <v>0</v>
      </c>
      <c r="H1501" s="1762">
        <v>0</v>
      </c>
      <c r="I1501" s="1783">
        <v>1</v>
      </c>
      <c r="J1501" s="1783">
        <v>1</v>
      </c>
      <c r="L1501" s="1764">
        <v>70.150000000000006</v>
      </c>
      <c r="N1501" s="1764">
        <f t="shared" si="339"/>
        <v>42.56</v>
      </c>
      <c r="O1501" s="1764">
        <v>27.56</v>
      </c>
      <c r="P1501" s="1806">
        <f t="shared" ref="P1501:P1533" si="343">IF(N1501&lt;=0,"",O1501/N1501)</f>
        <v>0.64755639097744355</v>
      </c>
      <c r="Q1501" s="1764">
        <v>15</v>
      </c>
      <c r="R1501" s="1806">
        <f t="shared" si="341"/>
        <v>0.35244360902255639</v>
      </c>
      <c r="S1501" s="1807">
        <f t="shared" si="342"/>
        <v>0.6</v>
      </c>
      <c r="U1501" s="1764">
        <f t="shared" ref="U1501" si="344">((1-I1501)*O1501)+((1-J1501)*Q1501)</f>
        <v>0</v>
      </c>
      <c r="V1501" s="1764">
        <f t="shared" ref="V1501" si="345">L1501-W1501</f>
        <v>0</v>
      </c>
      <c r="W1501" s="1764">
        <f t="shared" si="331"/>
        <v>70.150000000000006</v>
      </c>
      <c r="X1501" s="1768">
        <v>70.150000000000006</v>
      </c>
      <c r="Y1501" s="1784">
        <v>617304</v>
      </c>
      <c r="Z1501" s="1770">
        <v>42867</v>
      </c>
      <c r="AA1501" s="1843" t="s">
        <v>104</v>
      </c>
      <c r="AB1501" s="1843"/>
      <c r="AH1501" s="1867"/>
      <c r="AK1501" s="1868"/>
      <c r="AL1501" s="1868"/>
    </row>
    <row r="1502" spans="1:38" x14ac:dyDescent="0.25">
      <c r="A1502" s="1866">
        <v>2017344</v>
      </c>
      <c r="C1502" s="1782" t="s">
        <v>2933</v>
      </c>
      <c r="D1502" s="1762" t="s">
        <v>352</v>
      </c>
      <c r="E1502" s="1762">
        <v>0</v>
      </c>
      <c r="F1502" s="1762">
        <v>0</v>
      </c>
      <c r="G1502" s="1762">
        <v>0</v>
      </c>
      <c r="H1502" s="1762">
        <v>0</v>
      </c>
      <c r="I1502" s="1783">
        <v>1</v>
      </c>
      <c r="J1502" s="1783">
        <v>1</v>
      </c>
      <c r="L1502" s="1764">
        <v>53.79</v>
      </c>
      <c r="N1502" s="1764">
        <f t="shared" ref="N1502:N1534" si="346">O1502+Q1502</f>
        <v>53.79</v>
      </c>
      <c r="O1502" s="1764">
        <v>53.79</v>
      </c>
      <c r="P1502" s="1806">
        <f t="shared" si="343"/>
        <v>1</v>
      </c>
      <c r="Q1502" s="1764">
        <v>0</v>
      </c>
      <c r="R1502" s="1806">
        <f t="shared" si="341"/>
        <v>0</v>
      </c>
      <c r="S1502" s="1807">
        <f t="shared" ref="S1502:S1534" si="347">Q1502/$S$1</f>
        <v>0</v>
      </c>
      <c r="U1502" s="1764">
        <f t="shared" ref="U1502:U1534" si="348">((1-I1502)*O1502)+((1-J1502)*Q1502)</f>
        <v>0</v>
      </c>
      <c r="V1502" s="1764">
        <f t="shared" ref="V1502:V1534" si="349">L1502-W1502</f>
        <v>0</v>
      </c>
      <c r="W1502" s="1764">
        <f t="shared" si="331"/>
        <v>53.79</v>
      </c>
      <c r="X1502" s="1768">
        <v>53.79</v>
      </c>
      <c r="Y1502" s="1784">
        <v>617430</v>
      </c>
      <c r="Z1502" s="1770">
        <v>42909</v>
      </c>
      <c r="AA1502" s="1843" t="s">
        <v>104</v>
      </c>
      <c r="AB1502" s="1843"/>
      <c r="AH1502" s="1867"/>
      <c r="AK1502" s="1868"/>
      <c r="AL1502" s="1868"/>
    </row>
    <row r="1503" spans="1:38" x14ac:dyDescent="0.25">
      <c r="A1503" s="1866">
        <v>2017345</v>
      </c>
      <c r="C1503" s="1782" t="s">
        <v>2935</v>
      </c>
      <c r="D1503" s="1762" t="s">
        <v>26</v>
      </c>
      <c r="E1503" s="1762">
        <v>0</v>
      </c>
      <c r="F1503" s="1762">
        <v>0</v>
      </c>
      <c r="G1503" s="1762">
        <v>0</v>
      </c>
      <c r="H1503" s="1762">
        <v>0</v>
      </c>
      <c r="I1503" s="1783">
        <v>1</v>
      </c>
      <c r="J1503" s="1783">
        <v>1</v>
      </c>
      <c r="L1503" s="1764">
        <v>87</v>
      </c>
      <c r="N1503" s="1764">
        <f t="shared" si="346"/>
        <v>51</v>
      </c>
      <c r="O1503" s="1764">
        <v>36</v>
      </c>
      <c r="P1503" s="1806">
        <f t="shared" si="343"/>
        <v>0.70588235294117652</v>
      </c>
      <c r="Q1503" s="1764">
        <v>15</v>
      </c>
      <c r="R1503" s="1806">
        <f t="shared" si="341"/>
        <v>0.29411764705882354</v>
      </c>
      <c r="S1503" s="1807">
        <f t="shared" si="347"/>
        <v>0.6</v>
      </c>
      <c r="U1503" s="1764">
        <f t="shared" si="348"/>
        <v>0</v>
      </c>
      <c r="V1503" s="1764">
        <f t="shared" si="349"/>
        <v>0</v>
      </c>
      <c r="W1503" s="1764">
        <f t="shared" si="331"/>
        <v>87</v>
      </c>
      <c r="X1503" s="1768">
        <v>87</v>
      </c>
      <c r="Y1503" s="1784">
        <v>617304</v>
      </c>
      <c r="Z1503" s="1770">
        <v>42867</v>
      </c>
      <c r="AA1503" s="1843" t="s">
        <v>104</v>
      </c>
      <c r="AB1503" s="1843"/>
      <c r="AH1503" s="1867"/>
      <c r="AK1503" s="1868"/>
      <c r="AL1503" s="1868"/>
    </row>
    <row r="1504" spans="1:38" x14ac:dyDescent="0.25">
      <c r="A1504" s="1866">
        <v>2017346</v>
      </c>
      <c r="C1504" s="1782" t="s">
        <v>2936</v>
      </c>
      <c r="D1504" s="1762" t="s">
        <v>26</v>
      </c>
      <c r="E1504" s="1762">
        <v>0</v>
      </c>
      <c r="F1504" s="1762">
        <v>1</v>
      </c>
      <c r="G1504" s="1762">
        <v>0</v>
      </c>
      <c r="H1504" s="1762">
        <v>2</v>
      </c>
      <c r="I1504" s="1783">
        <v>1</v>
      </c>
      <c r="J1504" s="1783">
        <v>1</v>
      </c>
      <c r="L1504" s="1764">
        <v>741.16</v>
      </c>
      <c r="N1504" s="1764">
        <f t="shared" si="346"/>
        <v>0</v>
      </c>
      <c r="O1504" s="1764">
        <v>0</v>
      </c>
      <c r="P1504" s="1806" t="str">
        <f t="shared" si="343"/>
        <v/>
      </c>
      <c r="Q1504" s="1764">
        <v>0</v>
      </c>
      <c r="R1504" s="1806" t="str">
        <f t="shared" si="341"/>
        <v/>
      </c>
      <c r="S1504" s="1807">
        <f t="shared" si="347"/>
        <v>0</v>
      </c>
      <c r="U1504" s="1764">
        <f t="shared" si="348"/>
        <v>0</v>
      </c>
      <c r="V1504" s="1764">
        <f t="shared" si="349"/>
        <v>0</v>
      </c>
      <c r="W1504" s="1764">
        <f t="shared" si="331"/>
        <v>741.16</v>
      </c>
      <c r="X1504" s="1768">
        <v>741.16</v>
      </c>
      <c r="Y1504" s="1784">
        <v>617355</v>
      </c>
      <c r="Z1504" s="1770">
        <v>42872</v>
      </c>
      <c r="AA1504" s="1843" t="s">
        <v>104</v>
      </c>
      <c r="AB1504" s="1843"/>
      <c r="AH1504" s="1867"/>
      <c r="AK1504" s="1868"/>
      <c r="AL1504" s="1868"/>
    </row>
    <row r="1505" spans="1:38" x14ac:dyDescent="0.25">
      <c r="A1505" s="1866">
        <v>2017347</v>
      </c>
      <c r="C1505" s="1782" t="s">
        <v>2937</v>
      </c>
      <c r="D1505" s="1762" t="s">
        <v>317</v>
      </c>
      <c r="E1505" s="1762">
        <v>1</v>
      </c>
      <c r="F1505" s="1762">
        <v>6</v>
      </c>
      <c r="G1505" s="1762">
        <v>2</v>
      </c>
      <c r="H1505" s="1762">
        <v>0</v>
      </c>
      <c r="I1505" s="1783">
        <v>1</v>
      </c>
      <c r="J1505" s="1783">
        <v>1</v>
      </c>
      <c r="L1505" s="1764">
        <v>611.05999999999995</v>
      </c>
      <c r="N1505" s="1764">
        <f t="shared" si="346"/>
        <v>430</v>
      </c>
      <c r="O1505" s="1764">
        <v>355</v>
      </c>
      <c r="P1505" s="1806">
        <f t="shared" si="343"/>
        <v>0.82558139534883723</v>
      </c>
      <c r="Q1505" s="1764">
        <v>75</v>
      </c>
      <c r="R1505" s="1806">
        <f t="shared" si="341"/>
        <v>0.1744186046511628</v>
      </c>
      <c r="S1505" s="1807">
        <f t="shared" si="347"/>
        <v>3</v>
      </c>
      <c r="U1505" s="1764">
        <f t="shared" si="348"/>
        <v>0</v>
      </c>
      <c r="V1505" s="1764">
        <f t="shared" si="349"/>
        <v>0</v>
      </c>
      <c r="W1505" s="1764">
        <f t="shared" si="331"/>
        <v>611.05999999999995</v>
      </c>
      <c r="X1505" s="1768">
        <v>611.05999999999995</v>
      </c>
      <c r="Y1505" s="1784">
        <v>617314</v>
      </c>
      <c r="Z1505" s="1770">
        <v>42867</v>
      </c>
      <c r="AA1505" s="1843" t="s">
        <v>104</v>
      </c>
      <c r="AB1505" s="1843"/>
      <c r="AH1505" s="1867"/>
      <c r="AK1505" s="1868"/>
      <c r="AL1505" s="1868"/>
    </row>
    <row r="1506" spans="1:38" x14ac:dyDescent="0.25">
      <c r="A1506" s="1866">
        <v>2017348</v>
      </c>
      <c r="C1506" s="1782" t="s">
        <v>2941</v>
      </c>
      <c r="D1506" s="1762" t="s">
        <v>26</v>
      </c>
      <c r="E1506" s="1762">
        <v>0</v>
      </c>
      <c r="F1506" s="1762">
        <v>2</v>
      </c>
      <c r="G1506" s="1762">
        <v>1</v>
      </c>
      <c r="H1506" s="1762">
        <v>1</v>
      </c>
      <c r="I1506" s="1783">
        <v>1</v>
      </c>
      <c r="J1506" s="1783">
        <v>1</v>
      </c>
      <c r="L1506" s="1764">
        <v>426.69</v>
      </c>
      <c r="N1506" s="1764">
        <f t="shared" si="346"/>
        <v>426.69</v>
      </c>
      <c r="O1506" s="1764">
        <v>288.13</v>
      </c>
      <c r="P1506" s="1806">
        <f t="shared" si="343"/>
        <v>0.6752677587944409</v>
      </c>
      <c r="Q1506" s="1764">
        <v>138.56</v>
      </c>
      <c r="R1506" s="1806">
        <f t="shared" si="341"/>
        <v>0.3247322412055591</v>
      </c>
      <c r="S1506" s="1807">
        <f t="shared" si="347"/>
        <v>5.5423999999999998</v>
      </c>
      <c r="U1506" s="1764">
        <f t="shared" si="348"/>
        <v>0</v>
      </c>
      <c r="V1506" s="1764">
        <f t="shared" si="349"/>
        <v>0</v>
      </c>
      <c r="W1506" s="1764">
        <f t="shared" si="331"/>
        <v>426.69</v>
      </c>
      <c r="X1506" s="1768">
        <v>426.69</v>
      </c>
      <c r="Y1506" s="1784">
        <v>617376</v>
      </c>
      <c r="Z1506" s="1770">
        <v>42884</v>
      </c>
      <c r="AA1506" s="1843" t="s">
        <v>104</v>
      </c>
      <c r="AB1506" s="1843"/>
      <c r="AH1506" s="1867"/>
      <c r="AK1506" s="1868"/>
      <c r="AL1506" s="1868"/>
    </row>
    <row r="1507" spans="1:38" x14ac:dyDescent="0.25">
      <c r="A1507" s="1866">
        <v>2017349</v>
      </c>
      <c r="C1507" s="1782" t="s">
        <v>2992</v>
      </c>
      <c r="I1507" s="1783">
        <v>1</v>
      </c>
      <c r="J1507" s="1783">
        <v>1</v>
      </c>
      <c r="L1507" s="1764">
        <v>87.2</v>
      </c>
      <c r="N1507" s="1764">
        <f t="shared" si="346"/>
        <v>51.1</v>
      </c>
      <c r="O1507" s="1764">
        <v>36.1</v>
      </c>
      <c r="P1507" s="1806">
        <f t="shared" si="343"/>
        <v>0.70645792563600784</v>
      </c>
      <c r="Q1507" s="1764">
        <v>15</v>
      </c>
      <c r="R1507" s="1806">
        <f t="shared" si="341"/>
        <v>0.29354207436399216</v>
      </c>
      <c r="S1507" s="1807">
        <f t="shared" si="347"/>
        <v>0.6</v>
      </c>
      <c r="U1507" s="1764">
        <f t="shared" si="348"/>
        <v>0</v>
      </c>
      <c r="V1507" s="1764">
        <f t="shared" si="349"/>
        <v>87.2</v>
      </c>
      <c r="W1507" s="1764">
        <f t="shared" si="331"/>
        <v>0</v>
      </c>
      <c r="X1507" s="1768">
        <v>87.2</v>
      </c>
      <c r="Y1507" s="1784">
        <v>617304</v>
      </c>
      <c r="Z1507" s="1770">
        <v>42867</v>
      </c>
      <c r="AA1507" s="1843" t="s">
        <v>104</v>
      </c>
      <c r="AB1507" s="1843"/>
      <c r="AC1507" s="1764">
        <v>-87.2</v>
      </c>
      <c r="AD1507" s="1762">
        <v>617380</v>
      </c>
      <c r="AE1507" s="1773">
        <v>42895</v>
      </c>
      <c r="AF1507" s="1844" t="s">
        <v>104</v>
      </c>
      <c r="AH1507" s="1867"/>
      <c r="AK1507" s="1868"/>
      <c r="AL1507" s="1868"/>
    </row>
    <row r="1508" spans="1:38" x14ac:dyDescent="0.25">
      <c r="A1508" s="1866">
        <v>2017350</v>
      </c>
      <c r="C1508" s="1782" t="s">
        <v>2953</v>
      </c>
      <c r="D1508" s="1762" t="s">
        <v>352</v>
      </c>
      <c r="E1508" s="1762">
        <v>6</v>
      </c>
      <c r="F1508" s="1762">
        <v>42</v>
      </c>
      <c r="G1508" s="1762">
        <v>30</v>
      </c>
      <c r="H1508" s="1762">
        <v>12</v>
      </c>
      <c r="I1508" s="1783">
        <v>1</v>
      </c>
      <c r="J1508" s="1783">
        <v>1</v>
      </c>
      <c r="L1508" s="1764">
        <v>13024.14</v>
      </c>
      <c r="N1508" s="1764">
        <f t="shared" si="346"/>
        <v>9668.4</v>
      </c>
      <c r="O1508" s="1764">
        <v>7139.83</v>
      </c>
      <c r="P1508" s="1806">
        <f t="shared" si="343"/>
        <v>0.73847068801456295</v>
      </c>
      <c r="Q1508" s="1764">
        <v>2528.5700000000002</v>
      </c>
      <c r="R1508" s="1806">
        <f t="shared" si="341"/>
        <v>0.26152931198543711</v>
      </c>
      <c r="S1508" s="1807">
        <f t="shared" si="347"/>
        <v>101.14280000000001</v>
      </c>
      <c r="U1508" s="1764">
        <f t="shared" si="348"/>
        <v>0</v>
      </c>
      <c r="V1508" s="1764">
        <f t="shared" si="349"/>
        <v>0</v>
      </c>
      <c r="W1508" s="1764">
        <f t="shared" si="331"/>
        <v>13024.14</v>
      </c>
      <c r="X1508" s="1768">
        <v>13024.14</v>
      </c>
      <c r="Y1508" s="1784">
        <v>617431</v>
      </c>
      <c r="Z1508" s="1770">
        <v>42909</v>
      </c>
      <c r="AA1508" s="1843" t="s">
        <v>104</v>
      </c>
      <c r="AB1508" s="1843"/>
      <c r="AH1508" s="1867"/>
      <c r="AK1508" s="1868"/>
      <c r="AL1508" s="1868"/>
    </row>
    <row r="1509" spans="1:38" x14ac:dyDescent="0.25">
      <c r="A1509" s="1866">
        <v>2017351</v>
      </c>
      <c r="C1509" s="1782" t="s">
        <v>2946</v>
      </c>
      <c r="D1509" s="1762" t="s">
        <v>471</v>
      </c>
      <c r="E1509" s="1762">
        <v>0</v>
      </c>
      <c r="F1509" s="1762">
        <v>0</v>
      </c>
      <c r="G1509" s="1762">
        <v>0</v>
      </c>
      <c r="H1509" s="1762">
        <v>0</v>
      </c>
      <c r="I1509" s="1783">
        <v>1</v>
      </c>
      <c r="J1509" s="1783">
        <v>1</v>
      </c>
      <c r="L1509" s="1764">
        <v>50.66</v>
      </c>
      <c r="N1509" s="1764">
        <f t="shared" si="346"/>
        <v>0</v>
      </c>
      <c r="O1509" s="1764">
        <v>0</v>
      </c>
      <c r="P1509" s="1806" t="str">
        <f t="shared" si="343"/>
        <v/>
      </c>
      <c r="Q1509" s="1764">
        <v>0</v>
      </c>
      <c r="R1509" s="1806" t="str">
        <f t="shared" si="341"/>
        <v/>
      </c>
      <c r="S1509" s="1807">
        <f t="shared" si="347"/>
        <v>0</v>
      </c>
      <c r="U1509" s="1764">
        <f t="shared" si="348"/>
        <v>0</v>
      </c>
      <c r="V1509" s="1764">
        <f t="shared" si="349"/>
        <v>0</v>
      </c>
      <c r="W1509" s="1764">
        <f t="shared" si="331"/>
        <v>50.66</v>
      </c>
      <c r="X1509" s="1768">
        <v>50.66</v>
      </c>
      <c r="Y1509" s="1784">
        <v>617444</v>
      </c>
      <c r="Z1509" s="1770">
        <v>42914</v>
      </c>
      <c r="AA1509" s="1843" t="s">
        <v>104</v>
      </c>
      <c r="AB1509" s="1843"/>
      <c r="AH1509" s="1867"/>
      <c r="AK1509" s="1868"/>
      <c r="AL1509" s="1868"/>
    </row>
    <row r="1510" spans="1:38" x14ac:dyDescent="0.25">
      <c r="A1510" s="1866">
        <v>2017352</v>
      </c>
      <c r="C1510" s="1782">
        <v>650417</v>
      </c>
      <c r="D1510" s="1762" t="s">
        <v>26</v>
      </c>
      <c r="E1510" s="1762">
        <v>1</v>
      </c>
      <c r="F1510" s="1762">
        <v>11</v>
      </c>
      <c r="G1510" s="1762">
        <v>7</v>
      </c>
      <c r="H1510" s="1762">
        <v>2</v>
      </c>
      <c r="I1510" s="1783">
        <v>1</v>
      </c>
      <c r="J1510" s="1783">
        <v>1</v>
      </c>
      <c r="L1510" s="1764">
        <v>4765.54</v>
      </c>
      <c r="N1510" s="1764">
        <f t="shared" si="346"/>
        <v>3244</v>
      </c>
      <c r="O1510" s="1764">
        <v>2550.33</v>
      </c>
      <c r="P1510" s="1806">
        <f t="shared" si="343"/>
        <v>0.78616831072749693</v>
      </c>
      <c r="Q1510" s="1764">
        <v>693.67</v>
      </c>
      <c r="R1510" s="1806">
        <f t="shared" si="341"/>
        <v>0.21383168927250307</v>
      </c>
      <c r="S1510" s="1807">
        <f t="shared" si="347"/>
        <v>27.746799999999997</v>
      </c>
      <c r="U1510" s="1764">
        <f t="shared" si="348"/>
        <v>0</v>
      </c>
      <c r="V1510" s="1764">
        <f t="shared" si="349"/>
        <v>0</v>
      </c>
      <c r="W1510" s="1764">
        <f t="shared" si="331"/>
        <v>4765.54</v>
      </c>
      <c r="X1510" s="1768">
        <v>4765.54</v>
      </c>
      <c r="Y1510" s="1784">
        <v>617379</v>
      </c>
      <c r="Z1510" s="1770">
        <v>42884</v>
      </c>
      <c r="AA1510" s="1843" t="s">
        <v>104</v>
      </c>
      <c r="AB1510" s="1843"/>
      <c r="AH1510" s="1867"/>
      <c r="AK1510" s="1868"/>
      <c r="AL1510" s="1868"/>
    </row>
    <row r="1511" spans="1:38" x14ac:dyDescent="0.25">
      <c r="A1511" s="1866">
        <v>2017353</v>
      </c>
      <c r="C1511" s="1782">
        <v>615517</v>
      </c>
      <c r="D1511" s="1762" t="s">
        <v>26</v>
      </c>
      <c r="E1511" s="1762">
        <v>1</v>
      </c>
      <c r="F1511" s="1762">
        <v>8</v>
      </c>
      <c r="G1511" s="1762">
        <v>5</v>
      </c>
      <c r="H1511" s="1762">
        <v>3</v>
      </c>
      <c r="I1511" s="1783">
        <v>1</v>
      </c>
      <c r="J1511" s="1783">
        <v>1</v>
      </c>
      <c r="L1511" s="1764">
        <v>3032.9</v>
      </c>
      <c r="N1511" s="1764">
        <f t="shared" si="346"/>
        <v>2041.1599999999999</v>
      </c>
      <c r="O1511" s="1764">
        <v>1536.32</v>
      </c>
      <c r="P1511" s="1806">
        <f t="shared" si="343"/>
        <v>0.75267005036351886</v>
      </c>
      <c r="Q1511" s="1764">
        <v>504.84</v>
      </c>
      <c r="R1511" s="1806">
        <f t="shared" si="341"/>
        <v>0.24732994963648122</v>
      </c>
      <c r="S1511" s="1807">
        <f t="shared" si="347"/>
        <v>20.1936</v>
      </c>
      <c r="U1511" s="1764">
        <f t="shared" si="348"/>
        <v>0</v>
      </c>
      <c r="V1511" s="1764">
        <f t="shared" si="349"/>
        <v>0</v>
      </c>
      <c r="W1511" s="1764">
        <f t="shared" si="331"/>
        <v>3032.9</v>
      </c>
      <c r="X1511" s="1768">
        <v>3032.9</v>
      </c>
      <c r="Y1511" s="1784">
        <v>617369</v>
      </c>
      <c r="Z1511" s="1770">
        <v>42872</v>
      </c>
      <c r="AA1511" s="1843" t="s">
        <v>104</v>
      </c>
      <c r="AB1511" s="1843"/>
      <c r="AH1511" s="1867"/>
      <c r="AK1511" s="1868"/>
      <c r="AL1511" s="1868"/>
    </row>
    <row r="1512" spans="1:38" x14ac:dyDescent="0.25">
      <c r="A1512" s="1866">
        <v>2017354</v>
      </c>
      <c r="C1512" s="1782">
        <v>623717</v>
      </c>
      <c r="D1512" s="1762" t="s">
        <v>26</v>
      </c>
      <c r="E1512" s="1762">
        <v>1</v>
      </c>
      <c r="F1512" s="1762">
        <v>9</v>
      </c>
      <c r="G1512" s="1762">
        <v>6</v>
      </c>
      <c r="H1512" s="1762">
        <v>3</v>
      </c>
      <c r="I1512" s="1783">
        <v>1</v>
      </c>
      <c r="J1512" s="1783">
        <v>1</v>
      </c>
      <c r="L1512" s="1764">
        <v>2479.7600000000002</v>
      </c>
      <c r="N1512" s="1764">
        <f t="shared" si="346"/>
        <v>1672.2600000000002</v>
      </c>
      <c r="O1512" s="1764">
        <v>1211.6600000000001</v>
      </c>
      <c r="P1512" s="1806">
        <f t="shared" si="343"/>
        <v>0.72456436200112417</v>
      </c>
      <c r="Q1512" s="1764">
        <v>460.6</v>
      </c>
      <c r="R1512" s="1806">
        <f t="shared" si="341"/>
        <v>0.27543563799887577</v>
      </c>
      <c r="S1512" s="1807">
        <f t="shared" si="347"/>
        <v>18.423999999999999</v>
      </c>
      <c r="U1512" s="1764">
        <f t="shared" si="348"/>
        <v>0</v>
      </c>
      <c r="V1512" s="1764">
        <f t="shared" si="349"/>
        <v>0</v>
      </c>
      <c r="W1512" s="1764">
        <f t="shared" si="331"/>
        <v>2479.7600000000002</v>
      </c>
      <c r="X1512" s="1768">
        <v>2479.7600000000002</v>
      </c>
      <c r="Y1512" s="1784">
        <v>617370</v>
      </c>
      <c r="Z1512" s="1770">
        <v>42872</v>
      </c>
      <c r="AA1512" s="1843" t="s">
        <v>104</v>
      </c>
      <c r="AB1512" s="1843"/>
      <c r="AH1512" s="1867"/>
      <c r="AK1512" s="1868"/>
      <c r="AL1512" s="1868"/>
    </row>
    <row r="1513" spans="1:38" x14ac:dyDescent="0.25">
      <c r="A1513" s="1866">
        <v>2017355</v>
      </c>
      <c r="C1513" s="1782">
        <v>623817</v>
      </c>
      <c r="D1513" s="1762" t="s">
        <v>26</v>
      </c>
      <c r="E1513" s="1762">
        <v>1</v>
      </c>
      <c r="F1513" s="1762">
        <v>9</v>
      </c>
      <c r="G1513" s="1762">
        <v>6</v>
      </c>
      <c r="H1513" s="1762">
        <v>3</v>
      </c>
      <c r="I1513" s="1783">
        <v>1</v>
      </c>
      <c r="J1513" s="1783">
        <v>1</v>
      </c>
      <c r="L1513" s="1764">
        <v>2479.7600000000002</v>
      </c>
      <c r="N1513" s="1764">
        <f t="shared" ref="N1513" si="350">O1513+Q1513</f>
        <v>1672.2600000000002</v>
      </c>
      <c r="O1513" s="1764">
        <v>1211.6600000000001</v>
      </c>
      <c r="P1513" s="1806">
        <f t="shared" ref="P1513" si="351">IF(N1513&lt;=0,"",O1513/N1513)</f>
        <v>0.72456436200112417</v>
      </c>
      <c r="Q1513" s="1764">
        <v>460.6</v>
      </c>
      <c r="R1513" s="1806">
        <f t="shared" si="341"/>
        <v>0.27543563799887577</v>
      </c>
      <c r="S1513" s="1807">
        <f t="shared" ref="S1513" si="352">Q1513/$S$1</f>
        <v>18.423999999999999</v>
      </c>
      <c r="U1513" s="1764">
        <f t="shared" ref="U1513" si="353">((1-I1513)*O1513)+((1-J1513)*Q1513)</f>
        <v>0</v>
      </c>
      <c r="V1513" s="1764">
        <f t="shared" ref="V1513" si="354">L1513-W1513</f>
        <v>0</v>
      </c>
      <c r="W1513" s="1764">
        <f t="shared" si="331"/>
        <v>2479.7600000000002</v>
      </c>
      <c r="X1513" s="1768">
        <v>2479.7600000000002</v>
      </c>
      <c r="Y1513" s="1784">
        <v>617371</v>
      </c>
      <c r="Z1513" s="1770">
        <v>42872</v>
      </c>
      <c r="AA1513" s="1843" t="s">
        <v>104</v>
      </c>
      <c r="AB1513" s="1843"/>
      <c r="AH1513" s="1867"/>
      <c r="AK1513" s="1868"/>
      <c r="AL1513" s="1868"/>
    </row>
    <row r="1514" spans="1:38" x14ac:dyDescent="0.25">
      <c r="A1514" s="1866">
        <v>2017356</v>
      </c>
      <c r="C1514" s="1782">
        <v>623917</v>
      </c>
      <c r="D1514" s="1762" t="s">
        <v>26</v>
      </c>
      <c r="E1514" s="1762">
        <v>1</v>
      </c>
      <c r="F1514" s="1762">
        <v>9</v>
      </c>
      <c r="G1514" s="1762">
        <v>6</v>
      </c>
      <c r="H1514" s="1762">
        <v>3</v>
      </c>
      <c r="I1514" s="1783">
        <v>1</v>
      </c>
      <c r="J1514" s="1783">
        <v>1</v>
      </c>
      <c r="L1514" s="1764">
        <v>2479.7600000000002</v>
      </c>
      <c r="N1514" s="1764">
        <f t="shared" ref="N1514" si="355">O1514+Q1514</f>
        <v>1672.2600000000002</v>
      </c>
      <c r="O1514" s="1764">
        <v>1211.6600000000001</v>
      </c>
      <c r="P1514" s="1806">
        <f t="shared" ref="P1514" si="356">IF(N1514&lt;=0,"",O1514/N1514)</f>
        <v>0.72456436200112417</v>
      </c>
      <c r="Q1514" s="1764">
        <v>460.6</v>
      </c>
      <c r="R1514" s="1806">
        <f t="shared" si="341"/>
        <v>0.27543563799887577</v>
      </c>
      <c r="S1514" s="1807">
        <f t="shared" ref="S1514" si="357">Q1514/$S$1</f>
        <v>18.423999999999999</v>
      </c>
      <c r="U1514" s="1764">
        <f t="shared" ref="U1514" si="358">((1-I1514)*O1514)+((1-J1514)*Q1514)</f>
        <v>0</v>
      </c>
      <c r="V1514" s="1764">
        <f t="shared" ref="V1514" si="359">L1514-W1514</f>
        <v>0</v>
      </c>
      <c r="W1514" s="1764">
        <f t="shared" si="331"/>
        <v>2479.7600000000002</v>
      </c>
      <c r="X1514" s="1768">
        <v>2479.7600000000002</v>
      </c>
      <c r="Y1514" s="1784">
        <v>617372</v>
      </c>
      <c r="Z1514" s="1770">
        <v>42872</v>
      </c>
      <c r="AA1514" s="1843" t="s">
        <v>104</v>
      </c>
      <c r="AB1514" s="1843"/>
      <c r="AH1514" s="1867"/>
      <c r="AK1514" s="1868"/>
      <c r="AL1514" s="1868"/>
    </row>
    <row r="1515" spans="1:38" x14ac:dyDescent="0.25">
      <c r="A1515" s="1866">
        <v>2017357</v>
      </c>
      <c r="C1515" s="1782">
        <v>651417</v>
      </c>
      <c r="D1515" s="1762" t="s">
        <v>26</v>
      </c>
      <c r="E1515" s="1762">
        <v>1</v>
      </c>
      <c r="F1515" s="1762">
        <v>11</v>
      </c>
      <c r="G1515" s="1762">
        <v>5</v>
      </c>
      <c r="H1515" s="1762">
        <v>4</v>
      </c>
      <c r="I1515" s="1783">
        <v>1</v>
      </c>
      <c r="J1515" s="1783">
        <v>1</v>
      </c>
      <c r="L1515" s="1764">
        <v>4388.3</v>
      </c>
      <c r="N1515" s="1764">
        <f t="shared" si="346"/>
        <v>2961.5600000000004</v>
      </c>
      <c r="O1515" s="1764">
        <v>2401.3000000000002</v>
      </c>
      <c r="P1515" s="1806">
        <f t="shared" si="343"/>
        <v>0.8108226745363929</v>
      </c>
      <c r="Q1515" s="1764">
        <v>560.26</v>
      </c>
      <c r="R1515" s="1806">
        <f t="shared" si="341"/>
        <v>0.18917732546360699</v>
      </c>
      <c r="S1515" s="1807">
        <f t="shared" si="347"/>
        <v>22.410399999999999</v>
      </c>
      <c r="U1515" s="1764">
        <f t="shared" si="348"/>
        <v>0</v>
      </c>
      <c r="V1515" s="1764">
        <f t="shared" si="349"/>
        <v>0</v>
      </c>
      <c r="W1515" s="1764">
        <f t="shared" si="331"/>
        <v>4388.3</v>
      </c>
      <c r="X1515" s="1768">
        <v>4388.3</v>
      </c>
      <c r="Y1515" s="1784">
        <v>617373</v>
      </c>
      <c r="Z1515" s="1770">
        <v>42872</v>
      </c>
      <c r="AA1515" s="1843" t="s">
        <v>104</v>
      </c>
      <c r="AB1515" s="1843"/>
      <c r="AH1515" s="1867"/>
      <c r="AK1515" s="1868"/>
      <c r="AL1515" s="1868"/>
    </row>
    <row r="1516" spans="1:38" x14ac:dyDescent="0.25">
      <c r="A1516" s="1866">
        <v>2017358</v>
      </c>
      <c r="C1516" s="1782">
        <v>503317</v>
      </c>
      <c r="D1516" s="1762" t="s">
        <v>26</v>
      </c>
      <c r="E1516" s="1762">
        <v>1</v>
      </c>
      <c r="F1516" s="1762">
        <v>6</v>
      </c>
      <c r="G1516" s="1762">
        <v>5</v>
      </c>
      <c r="H1516" s="1762">
        <v>2</v>
      </c>
      <c r="I1516" s="1783">
        <v>1</v>
      </c>
      <c r="J1516" s="1783">
        <v>1</v>
      </c>
      <c r="L1516" s="1764">
        <v>1838.99</v>
      </c>
      <c r="N1516" s="1764">
        <f t="shared" si="346"/>
        <v>1236.67</v>
      </c>
      <c r="O1516" s="1764">
        <v>905.95</v>
      </c>
      <c r="P1516" s="1806">
        <f t="shared" si="343"/>
        <v>0.73257214940121451</v>
      </c>
      <c r="Q1516" s="1764">
        <v>330.72</v>
      </c>
      <c r="R1516" s="1806">
        <f t="shared" si="341"/>
        <v>0.26742785059878543</v>
      </c>
      <c r="S1516" s="1807">
        <f t="shared" si="347"/>
        <v>13.228800000000001</v>
      </c>
      <c r="U1516" s="1764">
        <f t="shared" si="348"/>
        <v>0</v>
      </c>
      <c r="V1516" s="1764">
        <f t="shared" si="349"/>
        <v>0</v>
      </c>
      <c r="W1516" s="1764">
        <f t="shared" si="331"/>
        <v>1838.99</v>
      </c>
      <c r="X1516" s="1768">
        <v>1838.99</v>
      </c>
      <c r="Y1516" s="1784">
        <v>617374</v>
      </c>
      <c r="Z1516" s="1770">
        <v>42872</v>
      </c>
      <c r="AA1516" s="1843" t="s">
        <v>104</v>
      </c>
      <c r="AB1516" s="1843"/>
      <c r="AH1516" s="1867"/>
      <c r="AK1516" s="1868"/>
      <c r="AL1516" s="1868"/>
    </row>
    <row r="1517" spans="1:38" x14ac:dyDescent="0.25">
      <c r="A1517" s="1866">
        <v>2017359</v>
      </c>
      <c r="C1517" s="1782" t="s">
        <v>2954</v>
      </c>
      <c r="D1517" s="1762" t="s">
        <v>26</v>
      </c>
      <c r="E1517" s="1762">
        <v>0</v>
      </c>
      <c r="F1517" s="1762">
        <v>2</v>
      </c>
      <c r="G1517" s="1762">
        <v>1</v>
      </c>
      <c r="H1517" s="1762">
        <v>1</v>
      </c>
      <c r="I1517" s="1783">
        <v>1</v>
      </c>
      <c r="J1517" s="1783">
        <v>1</v>
      </c>
      <c r="L1517" s="1764">
        <v>635.91</v>
      </c>
      <c r="N1517" s="1764">
        <f t="shared" si="346"/>
        <v>426.69</v>
      </c>
      <c r="O1517" s="1764">
        <v>288.13</v>
      </c>
      <c r="P1517" s="1806">
        <f t="shared" si="343"/>
        <v>0.6752677587944409</v>
      </c>
      <c r="Q1517" s="1764">
        <v>138.56</v>
      </c>
      <c r="R1517" s="1806">
        <f t="shared" si="341"/>
        <v>0.3247322412055591</v>
      </c>
      <c r="S1517" s="1807">
        <f t="shared" si="347"/>
        <v>5.5423999999999998</v>
      </c>
      <c r="U1517" s="1764">
        <f t="shared" si="348"/>
        <v>0</v>
      </c>
      <c r="V1517" s="1764">
        <f t="shared" si="349"/>
        <v>0</v>
      </c>
      <c r="W1517" s="1764">
        <f t="shared" si="331"/>
        <v>635.91</v>
      </c>
      <c r="X1517" s="1768">
        <v>635.91</v>
      </c>
      <c r="Y1517" s="1784">
        <v>617375</v>
      </c>
      <c r="Z1517" s="1770">
        <v>42872</v>
      </c>
      <c r="AA1517" s="1843" t="s">
        <v>104</v>
      </c>
      <c r="AB1517" s="1843"/>
      <c r="AH1517" s="1867"/>
      <c r="AK1517" s="1868"/>
      <c r="AL1517" s="1868"/>
    </row>
    <row r="1518" spans="1:38" x14ac:dyDescent="0.25">
      <c r="A1518" s="1866">
        <v>2017360</v>
      </c>
      <c r="C1518" s="1782" t="s">
        <v>2955</v>
      </c>
      <c r="D1518" s="1762" t="s">
        <v>317</v>
      </c>
      <c r="E1518" s="1762">
        <v>1</v>
      </c>
      <c r="F1518" s="1762">
        <v>3</v>
      </c>
      <c r="G1518" s="1762">
        <v>2</v>
      </c>
      <c r="H1518" s="1762">
        <v>2</v>
      </c>
      <c r="I1518" s="1783">
        <v>1</v>
      </c>
      <c r="J1518" s="1783">
        <v>1</v>
      </c>
      <c r="L1518" s="1764">
        <v>1374.75</v>
      </c>
      <c r="N1518" s="1764">
        <f t="shared" si="346"/>
        <v>906.63</v>
      </c>
      <c r="O1518" s="1764">
        <v>698.3</v>
      </c>
      <c r="P1518" s="1806">
        <f t="shared" si="343"/>
        <v>0.77021497192901178</v>
      </c>
      <c r="Q1518" s="1764">
        <v>208.33</v>
      </c>
      <c r="R1518" s="1806">
        <f t="shared" si="341"/>
        <v>0.22978502807098819</v>
      </c>
      <c r="S1518" s="1807">
        <f t="shared" si="347"/>
        <v>8.3331999999999997</v>
      </c>
      <c r="U1518" s="1764">
        <f t="shared" si="348"/>
        <v>0</v>
      </c>
      <c r="V1518" s="1764">
        <f t="shared" si="349"/>
        <v>0</v>
      </c>
      <c r="W1518" s="1764">
        <f t="shared" si="331"/>
        <v>1374.75</v>
      </c>
      <c r="X1518" s="1768">
        <v>1374.75</v>
      </c>
      <c r="Y1518" s="1784">
        <v>617426</v>
      </c>
      <c r="Z1518" s="1770">
        <v>42909</v>
      </c>
      <c r="AA1518" s="1843" t="s">
        <v>104</v>
      </c>
      <c r="AB1518" s="1843"/>
      <c r="AH1518" s="1867"/>
      <c r="AK1518" s="1868"/>
      <c r="AL1518" s="1868"/>
    </row>
    <row r="1519" spans="1:38" x14ac:dyDescent="0.25">
      <c r="A1519" s="1866">
        <v>2017361</v>
      </c>
      <c r="C1519" s="1782" t="s">
        <v>2966</v>
      </c>
      <c r="D1519" s="1762" t="s">
        <v>2330</v>
      </c>
      <c r="E1519" s="1762">
        <v>0</v>
      </c>
      <c r="F1519" s="1762">
        <v>0</v>
      </c>
      <c r="G1519" s="1762">
        <v>0</v>
      </c>
      <c r="H1519" s="1762">
        <v>0</v>
      </c>
      <c r="I1519" s="1783">
        <v>1</v>
      </c>
      <c r="J1519" s="1783">
        <v>1</v>
      </c>
      <c r="L1519" s="1764">
        <v>69.739999999999995</v>
      </c>
      <c r="N1519" s="1764">
        <f t="shared" si="346"/>
        <v>42.37</v>
      </c>
      <c r="O1519" s="1764">
        <v>42.37</v>
      </c>
      <c r="P1519" s="1806">
        <f t="shared" si="343"/>
        <v>1</v>
      </c>
      <c r="Q1519" s="1764">
        <v>0</v>
      </c>
      <c r="R1519" s="1806">
        <f t="shared" si="341"/>
        <v>0</v>
      </c>
      <c r="S1519" s="1807">
        <f t="shared" si="347"/>
        <v>0</v>
      </c>
      <c r="U1519" s="1764">
        <f t="shared" si="348"/>
        <v>0</v>
      </c>
      <c r="V1519" s="1764">
        <f t="shared" si="349"/>
        <v>0</v>
      </c>
      <c r="W1519" s="1764">
        <f t="shared" si="331"/>
        <v>69.739999999999995</v>
      </c>
      <c r="X1519" s="1768">
        <v>69.739999999999995</v>
      </c>
      <c r="Y1519" s="1784">
        <v>617316</v>
      </c>
      <c r="Z1519" s="1770">
        <v>42867</v>
      </c>
      <c r="AA1519" s="1843" t="s">
        <v>104</v>
      </c>
      <c r="AB1519" s="1843"/>
      <c r="AH1519" s="1867"/>
      <c r="AK1519" s="1868"/>
      <c r="AL1519" s="1868"/>
    </row>
    <row r="1520" spans="1:38" x14ac:dyDescent="0.25">
      <c r="A1520" s="1866">
        <v>2017362</v>
      </c>
      <c r="C1520" s="1782">
        <v>614417</v>
      </c>
      <c r="D1520" s="1762" t="s">
        <v>26</v>
      </c>
      <c r="E1520" s="1762">
        <v>1</v>
      </c>
      <c r="F1520" s="1762">
        <v>7</v>
      </c>
      <c r="G1520" s="1762">
        <v>4</v>
      </c>
      <c r="H1520" s="1762">
        <v>2</v>
      </c>
      <c r="I1520" s="1783">
        <v>1</v>
      </c>
      <c r="J1520" s="1783">
        <v>1</v>
      </c>
      <c r="L1520" s="1764">
        <v>1727.55</v>
      </c>
      <c r="N1520" s="1764">
        <f t="shared" si="346"/>
        <v>1164.3400000000001</v>
      </c>
      <c r="O1520" s="1764">
        <v>849.07</v>
      </c>
      <c r="P1520" s="1806">
        <f t="shared" si="343"/>
        <v>0.72922857584554335</v>
      </c>
      <c r="Q1520" s="1764">
        <v>315.27</v>
      </c>
      <c r="R1520" s="1806">
        <f t="shared" ref="R1520:R1542" si="360">IF(N1520&lt;=0,"",Q1520/N1520)</f>
        <v>0.27077142415445654</v>
      </c>
      <c r="S1520" s="1807">
        <f t="shared" si="347"/>
        <v>12.610799999999999</v>
      </c>
      <c r="U1520" s="1764">
        <f t="shared" si="348"/>
        <v>0</v>
      </c>
      <c r="V1520" s="1764">
        <f t="shared" si="349"/>
        <v>0</v>
      </c>
      <c r="W1520" s="1764">
        <f t="shared" si="331"/>
        <v>1727.55</v>
      </c>
      <c r="X1520" s="1768">
        <v>1727.55</v>
      </c>
      <c r="Y1520" s="1784">
        <v>617356</v>
      </c>
      <c r="Z1520" s="1770">
        <v>42872</v>
      </c>
      <c r="AA1520" s="1843" t="s">
        <v>104</v>
      </c>
      <c r="AB1520" s="1843"/>
      <c r="AH1520" s="1867"/>
      <c r="AK1520" s="1868"/>
      <c r="AL1520" s="1868"/>
    </row>
    <row r="1521" spans="1:38" x14ac:dyDescent="0.25">
      <c r="A1521" s="1866" t="s">
        <v>2968</v>
      </c>
      <c r="C1521" s="1782">
        <v>668017</v>
      </c>
      <c r="D1521" s="1762" t="s">
        <v>26</v>
      </c>
      <c r="E1521" s="1762">
        <v>1</v>
      </c>
      <c r="F1521" s="1762">
        <v>8</v>
      </c>
      <c r="G1521" s="1762">
        <v>5</v>
      </c>
      <c r="H1521" s="1762">
        <v>1</v>
      </c>
      <c r="I1521" s="1783">
        <v>1</v>
      </c>
      <c r="J1521" s="1783">
        <v>1</v>
      </c>
      <c r="L1521" s="1764">
        <v>5647.16</v>
      </c>
      <c r="N1521" s="1764">
        <f t="shared" si="346"/>
        <v>3774.58</v>
      </c>
      <c r="O1521" s="1764">
        <v>3031.84</v>
      </c>
      <c r="P1521" s="1806">
        <f t="shared" si="343"/>
        <v>0.80322578935934597</v>
      </c>
      <c r="Q1521" s="1764">
        <v>742.74</v>
      </c>
      <c r="R1521" s="1806">
        <f t="shared" si="360"/>
        <v>0.19677421064065406</v>
      </c>
      <c r="S1521" s="1807">
        <f t="shared" si="347"/>
        <v>29.709600000000002</v>
      </c>
      <c r="U1521" s="1764">
        <f t="shared" si="348"/>
        <v>0</v>
      </c>
      <c r="V1521" s="1764">
        <f t="shared" si="349"/>
        <v>0</v>
      </c>
      <c r="W1521" s="1764">
        <f t="shared" si="331"/>
        <v>5647.16</v>
      </c>
      <c r="X1521" s="1768">
        <v>5647.16</v>
      </c>
      <c r="Y1521" s="1784">
        <v>617357</v>
      </c>
      <c r="Z1521" s="1770">
        <v>42872</v>
      </c>
      <c r="AA1521" s="1843" t="s">
        <v>104</v>
      </c>
      <c r="AB1521" s="1843"/>
      <c r="AH1521" s="1867"/>
      <c r="AK1521" s="1868"/>
      <c r="AL1521" s="1868"/>
    </row>
    <row r="1522" spans="1:38" x14ac:dyDescent="0.25">
      <c r="A1522" s="1866">
        <v>2017364</v>
      </c>
      <c r="C1522" s="1782">
        <v>648817</v>
      </c>
      <c r="D1522" s="1762" t="s">
        <v>26</v>
      </c>
      <c r="E1522" s="1762">
        <v>1</v>
      </c>
      <c r="F1522" s="1762">
        <v>9</v>
      </c>
      <c r="G1522" s="1762">
        <v>6</v>
      </c>
      <c r="H1522" s="1762">
        <v>5</v>
      </c>
      <c r="I1522" s="1783">
        <v>1</v>
      </c>
      <c r="J1522" s="1783">
        <v>1</v>
      </c>
      <c r="L1522" s="1764">
        <v>4342.04</v>
      </c>
      <c r="N1522" s="1764">
        <f t="shared" si="346"/>
        <v>2929.25</v>
      </c>
      <c r="O1522" s="1764">
        <v>2340.34</v>
      </c>
      <c r="P1522" s="1806">
        <f t="shared" si="343"/>
        <v>0.79895536400102418</v>
      </c>
      <c r="Q1522" s="1764">
        <v>588.91</v>
      </c>
      <c r="R1522" s="1806">
        <f t="shared" si="360"/>
        <v>0.20104463599897585</v>
      </c>
      <c r="S1522" s="1807">
        <f t="shared" si="347"/>
        <v>23.5564</v>
      </c>
      <c r="U1522" s="1764">
        <f t="shared" si="348"/>
        <v>0</v>
      </c>
      <c r="V1522" s="1764">
        <f t="shared" si="349"/>
        <v>0</v>
      </c>
      <c r="W1522" s="1764">
        <f t="shared" si="331"/>
        <v>4342.04</v>
      </c>
      <c r="X1522" s="1768">
        <v>4342.04</v>
      </c>
      <c r="Y1522" s="1784">
        <v>617358</v>
      </c>
      <c r="Z1522" s="1770">
        <v>42872</v>
      </c>
      <c r="AA1522" s="1843" t="s">
        <v>104</v>
      </c>
      <c r="AB1522" s="1843"/>
      <c r="AH1522" s="1867"/>
      <c r="AK1522" s="1868"/>
      <c r="AL1522" s="1868"/>
    </row>
    <row r="1523" spans="1:38" x14ac:dyDescent="0.25">
      <c r="A1523" s="1866">
        <v>2017365</v>
      </c>
      <c r="C1523" s="1782" t="s">
        <v>2994</v>
      </c>
      <c r="D1523" s="1762" t="s">
        <v>26</v>
      </c>
      <c r="E1523" s="1762">
        <v>0</v>
      </c>
      <c r="F1523" s="1762">
        <v>0</v>
      </c>
      <c r="G1523" s="1762">
        <v>0</v>
      </c>
      <c r="H1523" s="1762">
        <v>0</v>
      </c>
      <c r="I1523" s="1783">
        <v>1</v>
      </c>
      <c r="J1523" s="1783">
        <v>1</v>
      </c>
      <c r="L1523" s="1764">
        <v>355</v>
      </c>
      <c r="N1523" s="1764">
        <f t="shared" si="346"/>
        <v>235</v>
      </c>
      <c r="O1523" s="1764">
        <v>210</v>
      </c>
      <c r="P1523" s="1806">
        <f t="shared" si="343"/>
        <v>0.8936170212765957</v>
      </c>
      <c r="Q1523" s="1764">
        <v>25</v>
      </c>
      <c r="R1523" s="1806">
        <f t="shared" si="360"/>
        <v>0.10638297872340426</v>
      </c>
      <c r="S1523" s="1807">
        <f t="shared" si="347"/>
        <v>1</v>
      </c>
      <c r="U1523" s="1764">
        <f t="shared" si="348"/>
        <v>0</v>
      </c>
      <c r="V1523" s="1764">
        <f t="shared" si="349"/>
        <v>0</v>
      </c>
      <c r="W1523" s="1764">
        <f t="shared" si="331"/>
        <v>355</v>
      </c>
      <c r="X1523" s="1768">
        <v>355</v>
      </c>
      <c r="Y1523" s="1784">
        <v>617359</v>
      </c>
      <c r="Z1523" s="1770">
        <v>42872</v>
      </c>
      <c r="AA1523" s="1843" t="s">
        <v>104</v>
      </c>
      <c r="AB1523" s="1843"/>
      <c r="AH1523" s="1867"/>
      <c r="AK1523" s="1868"/>
      <c r="AL1523" s="1868"/>
    </row>
    <row r="1524" spans="1:38" x14ac:dyDescent="0.25">
      <c r="A1524" s="1866" t="s">
        <v>2970</v>
      </c>
      <c r="C1524" s="1782">
        <v>630117</v>
      </c>
      <c r="D1524" s="1762" t="s">
        <v>26</v>
      </c>
      <c r="E1524" s="1762">
        <v>1</v>
      </c>
      <c r="F1524" s="1762">
        <v>8</v>
      </c>
      <c r="G1524" s="1762">
        <v>5</v>
      </c>
      <c r="H1524" s="1762">
        <v>2</v>
      </c>
      <c r="I1524" s="1783">
        <v>1</v>
      </c>
      <c r="J1524" s="1783">
        <v>1</v>
      </c>
      <c r="L1524" s="1764">
        <v>6190.16</v>
      </c>
      <c r="N1524" s="1764">
        <f t="shared" si="346"/>
        <v>4165.87</v>
      </c>
      <c r="O1524" s="1764">
        <v>3556.04</v>
      </c>
      <c r="P1524" s="1806">
        <f t="shared" si="343"/>
        <v>0.85361281076941908</v>
      </c>
      <c r="Q1524" s="1764">
        <v>609.83000000000004</v>
      </c>
      <c r="R1524" s="1806">
        <f t="shared" si="360"/>
        <v>0.14638718923058089</v>
      </c>
      <c r="S1524" s="1807">
        <f t="shared" si="347"/>
        <v>24.3932</v>
      </c>
      <c r="U1524" s="1764">
        <f t="shared" si="348"/>
        <v>0</v>
      </c>
      <c r="V1524" s="1764">
        <f t="shared" si="349"/>
        <v>0</v>
      </c>
      <c r="W1524" s="1764">
        <f t="shared" si="331"/>
        <v>6190.16</v>
      </c>
      <c r="X1524" s="1768">
        <v>6190.16</v>
      </c>
      <c r="Y1524" s="1784">
        <v>617360</v>
      </c>
      <c r="Z1524" s="1770">
        <v>42872</v>
      </c>
      <c r="AA1524" s="1843" t="s">
        <v>104</v>
      </c>
      <c r="AB1524" s="1843"/>
      <c r="AH1524" s="1867"/>
      <c r="AK1524" s="1868"/>
      <c r="AL1524" s="1868"/>
    </row>
    <row r="1525" spans="1:38" x14ac:dyDescent="0.25">
      <c r="A1525" s="1866">
        <v>2017367</v>
      </c>
      <c r="C1525" s="1782">
        <v>637717</v>
      </c>
      <c r="D1525" s="1762" t="s">
        <v>26</v>
      </c>
      <c r="E1525" s="1762">
        <v>1</v>
      </c>
      <c r="F1525" s="1762">
        <v>8</v>
      </c>
      <c r="G1525" s="1762">
        <v>5</v>
      </c>
      <c r="H1525" s="1762">
        <v>3</v>
      </c>
      <c r="I1525" s="1783">
        <v>1</v>
      </c>
      <c r="J1525" s="1783">
        <v>1</v>
      </c>
      <c r="L1525" s="1764">
        <v>2365.27</v>
      </c>
      <c r="N1525" s="1764">
        <f t="shared" si="346"/>
        <v>1597.1599999999999</v>
      </c>
      <c r="O1525" s="1764">
        <v>1170.01</v>
      </c>
      <c r="P1525" s="1806">
        <f t="shared" si="343"/>
        <v>0.7325565378546921</v>
      </c>
      <c r="Q1525" s="1764">
        <v>427.15</v>
      </c>
      <c r="R1525" s="1806">
        <f t="shared" si="360"/>
        <v>0.26744346214530795</v>
      </c>
      <c r="S1525" s="1807">
        <f t="shared" si="347"/>
        <v>17.085999999999999</v>
      </c>
      <c r="U1525" s="1764">
        <f t="shared" si="348"/>
        <v>0</v>
      </c>
      <c r="V1525" s="1764">
        <f t="shared" si="349"/>
        <v>0</v>
      </c>
      <c r="W1525" s="1764">
        <f t="shared" si="331"/>
        <v>2365.27</v>
      </c>
      <c r="X1525" s="1768">
        <v>2365.27</v>
      </c>
      <c r="Y1525" s="1784">
        <v>617361</v>
      </c>
      <c r="Z1525" s="1770">
        <v>42872</v>
      </c>
      <c r="AA1525" s="1843" t="s">
        <v>104</v>
      </c>
      <c r="AB1525" s="1843"/>
      <c r="AH1525" s="1867"/>
      <c r="AK1525" s="1868"/>
      <c r="AL1525" s="1868"/>
    </row>
    <row r="1526" spans="1:38" x14ac:dyDescent="0.25">
      <c r="A1526" s="1866">
        <v>2017368</v>
      </c>
      <c r="C1526" s="1782" t="s">
        <v>2991</v>
      </c>
      <c r="D1526" s="1762" t="s">
        <v>26</v>
      </c>
      <c r="E1526" s="1762">
        <v>0</v>
      </c>
      <c r="F1526" s="1762">
        <v>0</v>
      </c>
      <c r="G1526" s="1762">
        <v>0</v>
      </c>
      <c r="H1526" s="1762">
        <v>0</v>
      </c>
      <c r="I1526" s="1783">
        <v>1</v>
      </c>
      <c r="J1526" s="1783">
        <v>1</v>
      </c>
      <c r="L1526" s="1764">
        <v>1988</v>
      </c>
      <c r="N1526" s="1764">
        <f t="shared" si="346"/>
        <v>994</v>
      </c>
      <c r="O1526" s="1764">
        <v>859</v>
      </c>
      <c r="P1526" s="1806">
        <f t="shared" si="343"/>
        <v>0.86418511066398396</v>
      </c>
      <c r="Q1526" s="1764">
        <v>135</v>
      </c>
      <c r="R1526" s="1806">
        <f t="shared" si="360"/>
        <v>0.1358148893360161</v>
      </c>
      <c r="S1526" s="1807">
        <f t="shared" si="347"/>
        <v>5.4</v>
      </c>
      <c r="U1526" s="1764">
        <f t="shared" si="348"/>
        <v>0</v>
      </c>
      <c r="V1526" s="1764">
        <f t="shared" si="349"/>
        <v>0</v>
      </c>
      <c r="W1526" s="1764">
        <f t="shared" si="331"/>
        <v>1988</v>
      </c>
      <c r="X1526" s="1768">
        <v>1988</v>
      </c>
      <c r="Y1526" s="1784">
        <v>617304</v>
      </c>
      <c r="Z1526" s="1770">
        <v>42867</v>
      </c>
      <c r="AA1526" s="1843" t="s">
        <v>104</v>
      </c>
      <c r="AB1526" s="1843"/>
      <c r="AH1526" s="1867"/>
      <c r="AK1526" s="1868"/>
      <c r="AL1526" s="1868"/>
    </row>
    <row r="1527" spans="1:38" x14ac:dyDescent="0.25">
      <c r="A1527" s="1866">
        <v>2017369</v>
      </c>
      <c r="C1527" s="1782" t="s">
        <v>3037</v>
      </c>
      <c r="D1527" s="1762" t="s">
        <v>352</v>
      </c>
      <c r="E1527" s="1762">
        <v>3</v>
      </c>
      <c r="F1527" s="1762">
        <v>21</v>
      </c>
      <c r="G1527" s="1762">
        <v>12</v>
      </c>
      <c r="H1527" s="1762">
        <v>9</v>
      </c>
      <c r="I1527" s="1783">
        <v>1</v>
      </c>
      <c r="J1527" s="1783">
        <v>1</v>
      </c>
      <c r="L1527" s="1764">
        <v>6812.76</v>
      </c>
      <c r="N1527" s="1764">
        <f t="shared" si="346"/>
        <v>5323.62</v>
      </c>
      <c r="O1527" s="1764">
        <v>3990.24</v>
      </c>
      <c r="P1527" s="1806">
        <f t="shared" si="343"/>
        <v>0.74953509078409053</v>
      </c>
      <c r="Q1527" s="1764">
        <v>1333.38</v>
      </c>
      <c r="R1527" s="1806">
        <f t="shared" si="360"/>
        <v>0.25046490921590953</v>
      </c>
      <c r="S1527" s="1807">
        <f t="shared" si="347"/>
        <v>53.335200000000007</v>
      </c>
      <c r="U1527" s="1764">
        <f t="shared" si="348"/>
        <v>0</v>
      </c>
      <c r="V1527" s="1764">
        <f t="shared" si="349"/>
        <v>0</v>
      </c>
      <c r="W1527" s="1764">
        <f t="shared" si="331"/>
        <v>6812.76</v>
      </c>
      <c r="X1527" s="1768">
        <v>6812.76</v>
      </c>
      <c r="Y1527" s="1784">
        <v>617432</v>
      </c>
      <c r="Z1527" s="1770">
        <v>42909</v>
      </c>
      <c r="AA1527" s="1843" t="s">
        <v>104</v>
      </c>
      <c r="AB1527" s="1843"/>
      <c r="AH1527" s="1867"/>
      <c r="AK1527" s="1868"/>
      <c r="AL1527" s="1868"/>
    </row>
    <row r="1528" spans="1:38" x14ac:dyDescent="0.25">
      <c r="A1528" s="1920" t="s">
        <v>3304</v>
      </c>
      <c r="C1528" s="1782" t="s">
        <v>3463</v>
      </c>
      <c r="D1528" s="1762" t="s">
        <v>352</v>
      </c>
      <c r="E1528" s="1762">
        <v>0</v>
      </c>
      <c r="F1528" s="1762">
        <v>3</v>
      </c>
      <c r="G1528" s="1762">
        <v>0</v>
      </c>
      <c r="H1528" s="1762">
        <v>0</v>
      </c>
      <c r="I1528" s="1783">
        <v>1</v>
      </c>
      <c r="J1528" s="1783">
        <v>1</v>
      </c>
      <c r="L1528" s="1764">
        <v>508.47</v>
      </c>
      <c r="N1528" s="1764">
        <f t="shared" si="346"/>
        <v>360.24</v>
      </c>
      <c r="O1528" s="1764">
        <v>283.62</v>
      </c>
      <c r="P1528" s="1806">
        <f t="shared" si="343"/>
        <v>0.78730846102598262</v>
      </c>
      <c r="Q1528" s="1764">
        <v>76.62</v>
      </c>
      <c r="R1528" s="1806">
        <f t="shared" si="360"/>
        <v>0.21269153897401732</v>
      </c>
      <c r="S1528" s="1807">
        <f t="shared" si="347"/>
        <v>3.0648</v>
      </c>
      <c r="U1528" s="1764">
        <f t="shared" si="348"/>
        <v>0</v>
      </c>
      <c r="V1528" s="1764">
        <f t="shared" si="349"/>
        <v>0</v>
      </c>
      <c r="W1528" s="1764">
        <f t="shared" si="331"/>
        <v>508.47</v>
      </c>
      <c r="X1528" s="1768">
        <v>508.47</v>
      </c>
      <c r="Y1528" s="1784">
        <v>617519</v>
      </c>
      <c r="Z1528" s="1770">
        <v>42979</v>
      </c>
      <c r="AA1528" s="1843" t="s">
        <v>104</v>
      </c>
      <c r="AB1528" s="1843"/>
      <c r="AH1528" s="1867"/>
      <c r="AK1528" s="1868"/>
      <c r="AL1528" s="1868"/>
    </row>
    <row r="1529" spans="1:38" x14ac:dyDescent="0.25">
      <c r="A1529" s="1866">
        <v>2017370</v>
      </c>
      <c r="C1529" s="1782" t="s">
        <v>2977</v>
      </c>
      <c r="D1529" s="1762" t="s">
        <v>352</v>
      </c>
      <c r="E1529" s="1762">
        <v>0</v>
      </c>
      <c r="F1529" s="1762">
        <v>0</v>
      </c>
      <c r="G1529" s="1762">
        <v>0</v>
      </c>
      <c r="H1529" s="1762">
        <v>0</v>
      </c>
      <c r="I1529" s="1783">
        <v>1</v>
      </c>
      <c r="J1529" s="1783">
        <v>1</v>
      </c>
      <c r="L1529" s="1764">
        <v>480</v>
      </c>
      <c r="N1529" s="1764">
        <f t="shared" si="346"/>
        <v>290</v>
      </c>
      <c r="O1529" s="1764">
        <v>240</v>
      </c>
      <c r="P1529" s="1806">
        <f t="shared" si="343"/>
        <v>0.82758620689655171</v>
      </c>
      <c r="Q1529" s="1764">
        <v>50</v>
      </c>
      <c r="R1529" s="1806">
        <f t="shared" si="360"/>
        <v>0.17241379310344829</v>
      </c>
      <c r="S1529" s="1807">
        <f t="shared" si="347"/>
        <v>2</v>
      </c>
      <c r="U1529" s="1764">
        <f t="shared" si="348"/>
        <v>0</v>
      </c>
      <c r="V1529" s="1764">
        <f t="shared" si="349"/>
        <v>0</v>
      </c>
      <c r="W1529" s="1764">
        <f t="shared" si="331"/>
        <v>480</v>
      </c>
      <c r="X1529" s="1768">
        <v>480</v>
      </c>
      <c r="Y1529" s="1784">
        <v>617459</v>
      </c>
      <c r="Z1529" s="1770">
        <v>42914</v>
      </c>
      <c r="AA1529" s="1843" t="s">
        <v>104</v>
      </c>
      <c r="AB1529" s="1843"/>
      <c r="AH1529" s="1867"/>
      <c r="AK1529" s="1868"/>
      <c r="AL1529" s="1868"/>
    </row>
    <row r="1530" spans="1:38" x14ac:dyDescent="0.25">
      <c r="A1530" s="1866">
        <v>2017371</v>
      </c>
      <c r="C1530" s="1782" t="s">
        <v>2985</v>
      </c>
      <c r="D1530" s="1762" t="s">
        <v>352</v>
      </c>
      <c r="E1530" s="1762">
        <v>0</v>
      </c>
      <c r="F1530" s="1762">
        <v>0</v>
      </c>
      <c r="G1530" s="1762">
        <v>0</v>
      </c>
      <c r="H1530" s="1762">
        <v>0</v>
      </c>
      <c r="I1530" s="1783">
        <v>1</v>
      </c>
      <c r="J1530" s="1783">
        <v>1</v>
      </c>
      <c r="L1530" s="1764">
        <v>143.94</v>
      </c>
      <c r="N1530" s="1764">
        <f t="shared" si="346"/>
        <v>0</v>
      </c>
      <c r="O1530" s="1764">
        <v>0</v>
      </c>
      <c r="P1530" s="1806" t="str">
        <f t="shared" si="343"/>
        <v/>
      </c>
      <c r="Q1530" s="1764">
        <v>0</v>
      </c>
      <c r="R1530" s="1806" t="str">
        <f t="shared" si="360"/>
        <v/>
      </c>
      <c r="S1530" s="1807">
        <f t="shared" si="347"/>
        <v>0</v>
      </c>
      <c r="U1530" s="1764">
        <f t="shared" si="348"/>
        <v>0</v>
      </c>
      <c r="V1530" s="1764">
        <f t="shared" si="349"/>
        <v>0</v>
      </c>
      <c r="W1530" s="1764">
        <f t="shared" si="331"/>
        <v>143.94</v>
      </c>
      <c r="X1530" s="1768">
        <v>143.94</v>
      </c>
      <c r="Y1530" s="1784">
        <v>617433</v>
      </c>
      <c r="Z1530" s="1770">
        <v>42909</v>
      </c>
      <c r="AA1530" s="1843" t="s">
        <v>104</v>
      </c>
      <c r="AB1530" s="1843"/>
      <c r="AH1530" s="1867"/>
      <c r="AK1530" s="1868"/>
      <c r="AL1530" s="1868"/>
    </row>
    <row r="1531" spans="1:38" x14ac:dyDescent="0.25">
      <c r="A1531" s="1866" t="s">
        <v>2984</v>
      </c>
      <c r="C1531" s="1782" t="s">
        <v>2969</v>
      </c>
      <c r="D1531" s="1762" t="s">
        <v>317</v>
      </c>
      <c r="E1531" s="1762">
        <v>1</v>
      </c>
      <c r="F1531" s="1762">
        <v>13</v>
      </c>
      <c r="G1531" s="1762">
        <v>8</v>
      </c>
      <c r="H1531" s="1762">
        <v>7</v>
      </c>
      <c r="I1531" s="1783">
        <v>1</v>
      </c>
      <c r="J1531" s="1783">
        <v>1</v>
      </c>
      <c r="L1531" s="1764">
        <v>6258.47</v>
      </c>
      <c r="N1531" s="1764">
        <f t="shared" si="346"/>
        <v>4138.2700000000004</v>
      </c>
      <c r="O1531" s="1764">
        <v>3105.92</v>
      </c>
      <c r="P1531" s="1806">
        <f t="shared" si="343"/>
        <v>0.75053585193812866</v>
      </c>
      <c r="Q1531" s="1764">
        <v>1032.3499999999999</v>
      </c>
      <c r="R1531" s="1806">
        <f t="shared" si="360"/>
        <v>0.24946414806187123</v>
      </c>
      <c r="S1531" s="1807">
        <f t="shared" si="347"/>
        <v>41.293999999999997</v>
      </c>
      <c r="U1531" s="1764">
        <f t="shared" si="348"/>
        <v>0</v>
      </c>
      <c r="V1531" s="1764">
        <f t="shared" si="349"/>
        <v>0</v>
      </c>
      <c r="W1531" s="1764">
        <f t="shared" si="331"/>
        <v>6258.47</v>
      </c>
      <c r="X1531" s="1768">
        <v>6258.47</v>
      </c>
      <c r="Y1531" s="1784">
        <v>617428</v>
      </c>
      <c r="Z1531" s="1770">
        <v>42909</v>
      </c>
      <c r="AA1531" s="1843" t="s">
        <v>104</v>
      </c>
      <c r="AB1531" s="1843"/>
      <c r="AH1531" s="1867"/>
      <c r="AK1531" s="1868"/>
      <c r="AL1531" s="1868"/>
    </row>
    <row r="1532" spans="1:38" x14ac:dyDescent="0.25">
      <c r="A1532" s="1866">
        <v>2017373</v>
      </c>
      <c r="B1532" s="1935"/>
      <c r="C1532" s="1935" t="s">
        <v>3048</v>
      </c>
      <c r="D1532" s="1936" t="s">
        <v>26</v>
      </c>
      <c r="E1532" s="1936">
        <v>0</v>
      </c>
      <c r="F1532" s="1936">
        <v>0</v>
      </c>
      <c r="G1532" s="1936">
        <v>0</v>
      </c>
      <c r="H1532" s="1936">
        <v>0</v>
      </c>
      <c r="I1532" s="1783">
        <v>1</v>
      </c>
      <c r="J1532" s="1783">
        <v>1</v>
      </c>
      <c r="K1532" s="1948"/>
      <c r="L1532" s="1938">
        <v>15</v>
      </c>
      <c r="M1532" s="1938"/>
      <c r="N1532" s="1764">
        <f t="shared" si="346"/>
        <v>3088.73</v>
      </c>
      <c r="O1532" s="1764">
        <v>2319.35</v>
      </c>
      <c r="P1532" s="1806">
        <f t="shared" si="343"/>
        <v>0.75090733084471606</v>
      </c>
      <c r="Q1532" s="1764">
        <v>769.38</v>
      </c>
      <c r="R1532" s="1806">
        <f t="shared" si="360"/>
        <v>0.24909266915528389</v>
      </c>
      <c r="S1532" s="1807">
        <f t="shared" si="347"/>
        <v>30.775199999999998</v>
      </c>
      <c r="U1532" s="1764">
        <f t="shared" si="348"/>
        <v>0</v>
      </c>
      <c r="V1532" s="1764">
        <f t="shared" si="349"/>
        <v>0</v>
      </c>
      <c r="W1532" s="1764">
        <f t="shared" si="331"/>
        <v>15</v>
      </c>
      <c r="X1532" s="1768">
        <v>15</v>
      </c>
      <c r="Y1532" s="1784">
        <v>617408</v>
      </c>
      <c r="Z1532" s="1770">
        <v>42907</v>
      </c>
      <c r="AA1532" s="1843" t="s">
        <v>104</v>
      </c>
      <c r="AB1532" s="1843"/>
      <c r="AH1532" s="1867"/>
      <c r="AK1532" s="1868"/>
      <c r="AL1532" s="1868"/>
    </row>
    <row r="1533" spans="1:38" x14ac:dyDescent="0.25">
      <c r="A1533" s="1866">
        <v>2017374</v>
      </c>
      <c r="C1533" s="1782" t="s">
        <v>2995</v>
      </c>
      <c r="D1533" s="1762" t="s">
        <v>2330</v>
      </c>
      <c r="E1533" s="1762">
        <v>1</v>
      </c>
      <c r="F1533" s="1762">
        <v>10</v>
      </c>
      <c r="G1533" s="1762">
        <v>6</v>
      </c>
      <c r="H1533" s="1762">
        <v>1</v>
      </c>
      <c r="I1533" s="1783">
        <v>1</v>
      </c>
      <c r="J1533" s="1783">
        <v>1</v>
      </c>
      <c r="L1533" s="1764">
        <v>2913.37</v>
      </c>
      <c r="N1533" s="1764">
        <f t="shared" si="346"/>
        <v>1817.3600000000001</v>
      </c>
      <c r="O1533" s="1764">
        <v>1338.92</v>
      </c>
      <c r="P1533" s="1806">
        <f t="shared" si="343"/>
        <v>0.73673900603072584</v>
      </c>
      <c r="Q1533" s="1764">
        <v>478.44</v>
      </c>
      <c r="R1533" s="1806">
        <f t="shared" si="360"/>
        <v>0.2632609939692741</v>
      </c>
      <c r="S1533" s="1807">
        <f t="shared" si="347"/>
        <v>19.137599999999999</v>
      </c>
      <c r="U1533" s="1764">
        <f t="shared" si="348"/>
        <v>0</v>
      </c>
      <c r="V1533" s="1764">
        <f t="shared" si="349"/>
        <v>0</v>
      </c>
      <c r="W1533" s="1764">
        <f t="shared" si="331"/>
        <v>2913.37</v>
      </c>
      <c r="X1533" s="1768">
        <v>2913.37</v>
      </c>
      <c r="Y1533" s="1784">
        <v>617407</v>
      </c>
      <c r="Z1533" s="1770">
        <v>42902</v>
      </c>
      <c r="AA1533" s="1843" t="s">
        <v>104</v>
      </c>
      <c r="AB1533" s="1843"/>
      <c r="AH1533" s="1867"/>
      <c r="AK1533" s="1868"/>
      <c r="AL1533" s="1868"/>
    </row>
    <row r="1534" spans="1:38" x14ac:dyDescent="0.25">
      <c r="A1534" s="1866">
        <v>2017375</v>
      </c>
      <c r="B1534" s="1782" t="s">
        <v>4215</v>
      </c>
      <c r="C1534" s="1782">
        <v>624017</v>
      </c>
      <c r="D1534" s="1762" t="s">
        <v>26</v>
      </c>
      <c r="E1534" s="1762">
        <v>1</v>
      </c>
      <c r="F1534" s="1762">
        <v>8</v>
      </c>
      <c r="G1534" s="1762">
        <v>5</v>
      </c>
      <c r="H1534" s="1762">
        <v>3</v>
      </c>
      <c r="I1534" s="1783">
        <v>1</v>
      </c>
      <c r="J1534" s="1783">
        <v>1</v>
      </c>
      <c r="L1534" s="1764">
        <v>2317.5500000000002</v>
      </c>
      <c r="N1534" s="1764">
        <f t="shared" si="346"/>
        <v>1563.44</v>
      </c>
      <c r="O1534" s="1764">
        <v>1139.1300000000001</v>
      </c>
      <c r="P1534" s="1806">
        <f t="shared" ref="P1534:P1563" si="361">IF(N1534&lt;=0,"",O1534/N1534)</f>
        <v>0.72860487130942031</v>
      </c>
      <c r="Q1534" s="1764">
        <v>424.31</v>
      </c>
      <c r="R1534" s="1806">
        <f t="shared" si="360"/>
        <v>0.27139512869057975</v>
      </c>
      <c r="S1534" s="1807">
        <f t="shared" si="347"/>
        <v>16.9724</v>
      </c>
      <c r="U1534" s="1764">
        <f t="shared" si="348"/>
        <v>0</v>
      </c>
      <c r="V1534" s="1764">
        <f t="shared" si="349"/>
        <v>0</v>
      </c>
      <c r="W1534" s="1764">
        <f t="shared" si="331"/>
        <v>2317.5500000000002</v>
      </c>
      <c r="X1534" s="1768">
        <v>2317.5500000000002</v>
      </c>
      <c r="Y1534" s="1784">
        <v>617363</v>
      </c>
      <c r="Z1534" s="1770">
        <v>42872</v>
      </c>
      <c r="AA1534" s="1843" t="s">
        <v>104</v>
      </c>
      <c r="AB1534" s="1843"/>
      <c r="AH1534" s="1867"/>
      <c r="AK1534" s="1868"/>
      <c r="AL1534" s="1868"/>
    </row>
    <row r="1535" spans="1:38" x14ac:dyDescent="0.25">
      <c r="A1535" s="1866" t="s">
        <v>3007</v>
      </c>
      <c r="C1535" s="1782">
        <v>648617</v>
      </c>
      <c r="D1535" s="1762" t="s">
        <v>26</v>
      </c>
      <c r="E1535" s="1762">
        <v>1</v>
      </c>
      <c r="F1535" s="1762">
        <v>9</v>
      </c>
      <c r="G1535" s="1762">
        <v>5</v>
      </c>
      <c r="H1535" s="1762">
        <v>4</v>
      </c>
      <c r="I1535" s="1783">
        <v>1</v>
      </c>
      <c r="J1535" s="1783">
        <v>1</v>
      </c>
      <c r="L1535" s="1764">
        <v>6732.72</v>
      </c>
      <c r="N1535" s="1764">
        <f t="shared" ref="N1535:N1563" si="362">O1535+Q1535</f>
        <v>4449.7999999999993</v>
      </c>
      <c r="O1535" s="1764">
        <v>3493.49</v>
      </c>
      <c r="P1535" s="1806">
        <f t="shared" si="361"/>
        <v>0.78508921749292115</v>
      </c>
      <c r="Q1535" s="1764">
        <v>956.31</v>
      </c>
      <c r="R1535" s="1806">
        <f t="shared" si="360"/>
        <v>0.21491078250707898</v>
      </c>
      <c r="S1535" s="1807">
        <f t="shared" ref="S1535:S1564" si="363">Q1535/$S$1</f>
        <v>38.252399999999994</v>
      </c>
      <c r="U1535" s="1764">
        <f t="shared" ref="U1535:U1564" si="364">((1-I1535)*O1535)+((1-J1535)*Q1535)</f>
        <v>0</v>
      </c>
      <c r="V1535" s="1764">
        <f t="shared" ref="V1535:V1564" si="365">L1535-W1535</f>
        <v>0</v>
      </c>
      <c r="W1535" s="1764">
        <f t="shared" si="331"/>
        <v>6732.72</v>
      </c>
      <c r="X1535" s="1768">
        <v>6732.72</v>
      </c>
      <c r="Y1535" s="1784">
        <v>617364</v>
      </c>
      <c r="Z1535" s="1770">
        <v>42872</v>
      </c>
      <c r="AA1535" s="1843" t="s">
        <v>104</v>
      </c>
      <c r="AB1535" s="1843"/>
      <c r="AH1535" s="1867"/>
      <c r="AK1535" s="1868"/>
      <c r="AL1535" s="1868"/>
    </row>
    <row r="1536" spans="1:38" x14ac:dyDescent="0.25">
      <c r="A1536" s="1866">
        <v>2017377</v>
      </c>
      <c r="C1536" s="1782">
        <v>624117</v>
      </c>
      <c r="D1536" s="1762" t="s">
        <v>26</v>
      </c>
      <c r="E1536" s="1762">
        <v>1</v>
      </c>
      <c r="F1536" s="1762">
        <v>8</v>
      </c>
      <c r="G1536" s="1762">
        <v>5</v>
      </c>
      <c r="H1536" s="1762">
        <v>3</v>
      </c>
      <c r="I1536" s="1783">
        <v>1</v>
      </c>
      <c r="J1536" s="1783">
        <v>1</v>
      </c>
      <c r="L1536" s="1764">
        <v>2312.27</v>
      </c>
      <c r="N1536" s="1764">
        <f t="shared" si="362"/>
        <v>1559.9199999999998</v>
      </c>
      <c r="O1536" s="1764">
        <v>1135.6099999999999</v>
      </c>
      <c r="P1536" s="1806">
        <f t="shared" si="361"/>
        <v>0.7279924611518539</v>
      </c>
      <c r="Q1536" s="1764">
        <v>424.31</v>
      </c>
      <c r="R1536" s="1806">
        <f t="shared" si="360"/>
        <v>0.2720075388481461</v>
      </c>
      <c r="S1536" s="1807">
        <f t="shared" si="363"/>
        <v>16.9724</v>
      </c>
      <c r="U1536" s="1764">
        <f t="shared" si="364"/>
        <v>0</v>
      </c>
      <c r="V1536" s="1764">
        <f t="shared" si="365"/>
        <v>0</v>
      </c>
      <c r="W1536" s="1764">
        <f t="shared" ref="W1536:W1599" si="366">X1536+AC1536+AH1536+AM1536+AO1536+AR1536</f>
        <v>2312.27</v>
      </c>
      <c r="X1536" s="1768">
        <v>2312.27</v>
      </c>
      <c r="Y1536" s="1784">
        <v>617365</v>
      </c>
      <c r="Z1536" s="1770">
        <v>42872</v>
      </c>
      <c r="AA1536" s="1843" t="s">
        <v>104</v>
      </c>
      <c r="AB1536" s="1843"/>
      <c r="AH1536" s="1867"/>
      <c r="AK1536" s="1868"/>
      <c r="AL1536" s="1868"/>
    </row>
    <row r="1537" spans="1:38" x14ac:dyDescent="0.25">
      <c r="A1537" s="1866">
        <v>2017378</v>
      </c>
      <c r="C1537" s="1782">
        <v>624217</v>
      </c>
      <c r="D1537" s="1762" t="s">
        <v>26</v>
      </c>
      <c r="E1537" s="1762">
        <v>1</v>
      </c>
      <c r="F1537" s="1762">
        <v>8</v>
      </c>
      <c r="G1537" s="1762">
        <v>5</v>
      </c>
      <c r="H1537" s="1762">
        <v>3</v>
      </c>
      <c r="I1537" s="1783">
        <v>1</v>
      </c>
      <c r="J1537" s="1783">
        <v>1</v>
      </c>
      <c r="L1537" s="1764">
        <v>2317.5500000000002</v>
      </c>
      <c r="N1537" s="1764">
        <f t="shared" si="362"/>
        <v>1563.44</v>
      </c>
      <c r="O1537" s="1764">
        <v>1138.44</v>
      </c>
      <c r="P1537" s="1806">
        <f t="shared" si="361"/>
        <v>0.72816353681625134</v>
      </c>
      <c r="Q1537" s="1764">
        <v>425</v>
      </c>
      <c r="R1537" s="1806">
        <f t="shared" si="360"/>
        <v>0.27183646318374866</v>
      </c>
      <c r="S1537" s="1807">
        <f t="shared" si="363"/>
        <v>17</v>
      </c>
      <c r="U1537" s="1764">
        <f t="shared" si="364"/>
        <v>0</v>
      </c>
      <c r="V1537" s="1764">
        <f t="shared" si="365"/>
        <v>0</v>
      </c>
      <c r="W1537" s="1764">
        <f t="shared" si="366"/>
        <v>2317.5500000000002</v>
      </c>
      <c r="X1537" s="1768">
        <v>2317.5500000000002</v>
      </c>
      <c r="Y1537" s="1784">
        <v>617382</v>
      </c>
      <c r="Z1537" s="1770">
        <v>42895</v>
      </c>
      <c r="AA1537" s="1843" t="s">
        <v>104</v>
      </c>
      <c r="AB1537" s="1843"/>
      <c r="AH1537" s="1867"/>
      <c r="AK1537" s="1868"/>
      <c r="AL1537" s="1868"/>
    </row>
    <row r="1538" spans="1:38" x14ac:dyDescent="0.25">
      <c r="A1538" s="1866">
        <v>2017379</v>
      </c>
      <c r="C1538" s="1782" t="s">
        <v>3010</v>
      </c>
      <c r="D1538" s="1762" t="s">
        <v>352</v>
      </c>
      <c r="E1538" s="1762">
        <v>1</v>
      </c>
      <c r="F1538" s="1762">
        <v>11</v>
      </c>
      <c r="G1538" s="1762">
        <v>8</v>
      </c>
      <c r="H1538" s="1762">
        <v>5</v>
      </c>
      <c r="I1538" s="1783">
        <v>1</v>
      </c>
      <c r="J1538" s="1783">
        <v>1</v>
      </c>
      <c r="L1538" s="1764">
        <v>4187.41</v>
      </c>
      <c r="N1538" s="1764">
        <f t="shared" si="362"/>
        <v>3088.73</v>
      </c>
      <c r="O1538" s="1764">
        <v>2319.35</v>
      </c>
      <c r="P1538" s="1806">
        <f t="shared" si="361"/>
        <v>0.75090733084471606</v>
      </c>
      <c r="Q1538" s="1764">
        <v>769.38</v>
      </c>
      <c r="R1538" s="1806">
        <f t="shared" si="360"/>
        <v>0.24909266915528389</v>
      </c>
      <c r="S1538" s="1807">
        <f t="shared" si="363"/>
        <v>30.775199999999998</v>
      </c>
      <c r="U1538" s="1764">
        <f t="shared" si="364"/>
        <v>0</v>
      </c>
      <c r="V1538" s="1764">
        <f t="shared" si="365"/>
        <v>0</v>
      </c>
      <c r="W1538" s="1764">
        <f t="shared" si="366"/>
        <v>4187.41</v>
      </c>
      <c r="X1538" s="1768">
        <v>4187.41</v>
      </c>
      <c r="Y1538" s="1784">
        <v>617452</v>
      </c>
      <c r="Z1538" s="1770">
        <v>42914</v>
      </c>
      <c r="AA1538" s="1843" t="s">
        <v>104</v>
      </c>
      <c r="AB1538" s="1843"/>
      <c r="AH1538" s="1867"/>
      <c r="AK1538" s="1868"/>
      <c r="AL1538" s="1868"/>
    </row>
    <row r="1539" spans="1:38" x14ac:dyDescent="0.25">
      <c r="A1539" s="1866">
        <v>2017380</v>
      </c>
      <c r="C1539" s="1782">
        <v>604917</v>
      </c>
      <c r="D1539" s="1762" t="s">
        <v>26</v>
      </c>
      <c r="E1539" s="1762">
        <v>1</v>
      </c>
      <c r="F1539" s="1762">
        <v>8</v>
      </c>
      <c r="G1539" s="1762">
        <v>4</v>
      </c>
      <c r="H1539" s="1762">
        <v>2</v>
      </c>
      <c r="I1539" s="1783">
        <v>1</v>
      </c>
      <c r="J1539" s="1783">
        <v>1</v>
      </c>
      <c r="L1539" s="1764">
        <v>2232.2199999999998</v>
      </c>
      <c r="N1539" s="1764">
        <f t="shared" si="362"/>
        <v>1505.18</v>
      </c>
      <c r="O1539" s="1764">
        <v>1175.75</v>
      </c>
      <c r="P1539" s="1806">
        <f t="shared" si="361"/>
        <v>0.78113581099934892</v>
      </c>
      <c r="Q1539" s="1764">
        <v>329.43</v>
      </c>
      <c r="R1539" s="1806">
        <f t="shared" si="360"/>
        <v>0.21886418900065108</v>
      </c>
      <c r="S1539" s="1807">
        <f t="shared" si="363"/>
        <v>13.177200000000001</v>
      </c>
      <c r="U1539" s="1764">
        <f t="shared" si="364"/>
        <v>0</v>
      </c>
      <c r="V1539" s="1764">
        <f t="shared" si="365"/>
        <v>0</v>
      </c>
      <c r="W1539" s="1764">
        <f t="shared" si="366"/>
        <v>2232.2199999999998</v>
      </c>
      <c r="X1539" s="1768">
        <v>2232.2199999999998</v>
      </c>
      <c r="Y1539" s="1784">
        <v>617366</v>
      </c>
      <c r="Z1539" s="1770">
        <v>42872</v>
      </c>
      <c r="AA1539" s="1843" t="s">
        <v>104</v>
      </c>
      <c r="AB1539" s="1843"/>
      <c r="AH1539" s="1867"/>
      <c r="AK1539" s="1868"/>
      <c r="AL1539" s="1868"/>
    </row>
    <row r="1540" spans="1:38" x14ac:dyDescent="0.25">
      <c r="A1540" s="1866">
        <v>2017381</v>
      </c>
      <c r="C1540" s="1782" t="s">
        <v>3018</v>
      </c>
      <c r="D1540" s="1762" t="s">
        <v>1304</v>
      </c>
      <c r="E1540" s="1762">
        <v>1</v>
      </c>
      <c r="F1540" s="1762">
        <v>3</v>
      </c>
      <c r="G1540" s="1762">
        <v>3</v>
      </c>
      <c r="H1540" s="1762">
        <v>0</v>
      </c>
      <c r="I1540" s="1783">
        <v>1</v>
      </c>
      <c r="J1540" s="1783">
        <v>1</v>
      </c>
      <c r="L1540" s="1764">
        <v>670.93</v>
      </c>
      <c r="N1540" s="1764">
        <f t="shared" si="362"/>
        <v>391.96999999999997</v>
      </c>
      <c r="O1540" s="1764">
        <v>274.45999999999998</v>
      </c>
      <c r="P1540" s="1806">
        <f t="shared" si="361"/>
        <v>0.70020664846799496</v>
      </c>
      <c r="Q1540" s="1764">
        <v>117.51</v>
      </c>
      <c r="R1540" s="1864">
        <f t="shared" si="360"/>
        <v>0.29979335153200504</v>
      </c>
      <c r="S1540" s="1807">
        <f t="shared" si="363"/>
        <v>4.7004000000000001</v>
      </c>
      <c r="U1540" s="1764">
        <f t="shared" si="364"/>
        <v>0</v>
      </c>
      <c r="V1540" s="1764">
        <f t="shared" si="365"/>
        <v>0</v>
      </c>
      <c r="W1540" s="1764">
        <f t="shared" si="366"/>
        <v>670.93</v>
      </c>
      <c r="X1540" s="1768">
        <v>670.93</v>
      </c>
      <c r="Y1540" s="1784">
        <v>617402</v>
      </c>
      <c r="Z1540" s="1770">
        <v>42902</v>
      </c>
      <c r="AA1540" s="1843" t="s">
        <v>104</v>
      </c>
      <c r="AB1540" s="1843"/>
      <c r="AH1540" s="1867"/>
      <c r="AK1540" s="1868"/>
      <c r="AL1540" s="1868"/>
    </row>
    <row r="1541" spans="1:38" x14ac:dyDescent="0.25">
      <c r="A1541" s="1866">
        <v>2017382</v>
      </c>
      <c r="C1541" s="1782" t="s">
        <v>3022</v>
      </c>
      <c r="D1541" s="1762" t="s">
        <v>1304</v>
      </c>
      <c r="E1541" s="1762">
        <v>1</v>
      </c>
      <c r="F1541" s="1762">
        <v>1</v>
      </c>
      <c r="G1541" s="1762">
        <v>1</v>
      </c>
      <c r="H1541" s="1762">
        <v>0</v>
      </c>
      <c r="I1541" s="1783">
        <v>1</v>
      </c>
      <c r="J1541" s="1783">
        <v>1</v>
      </c>
      <c r="L1541" s="1764">
        <v>183.7</v>
      </c>
      <c r="N1541" s="1764">
        <f t="shared" si="362"/>
        <v>105.69</v>
      </c>
      <c r="O1541" s="1764">
        <v>69.27</v>
      </c>
      <c r="P1541" s="1806">
        <f t="shared" si="361"/>
        <v>0.6554073233040022</v>
      </c>
      <c r="Q1541" s="1764">
        <v>36.42</v>
      </c>
      <c r="R1541" s="1864">
        <f t="shared" si="360"/>
        <v>0.34459267669599775</v>
      </c>
      <c r="S1541" s="1807">
        <f t="shared" si="363"/>
        <v>1.4568000000000001</v>
      </c>
      <c r="U1541" s="1764">
        <f t="shared" si="364"/>
        <v>0</v>
      </c>
      <c r="V1541" s="1764">
        <f t="shared" si="365"/>
        <v>0</v>
      </c>
      <c r="W1541" s="1764">
        <f t="shared" si="366"/>
        <v>183.7</v>
      </c>
      <c r="X1541" s="1768">
        <v>183.7</v>
      </c>
      <c r="Y1541" s="1784">
        <v>617403</v>
      </c>
      <c r="Z1541" s="1770">
        <v>42902</v>
      </c>
      <c r="AA1541" s="1843" t="s">
        <v>104</v>
      </c>
      <c r="AB1541" s="1843"/>
      <c r="AH1541" s="1867"/>
      <c r="AK1541" s="1868"/>
      <c r="AL1541" s="1868"/>
    </row>
    <row r="1542" spans="1:38" x14ac:dyDescent="0.25">
      <c r="A1542" s="1866">
        <v>2017383</v>
      </c>
      <c r="C1542" s="1782" t="s">
        <v>3019</v>
      </c>
      <c r="D1542" s="1762" t="s">
        <v>1304</v>
      </c>
      <c r="E1542" s="1762">
        <v>1</v>
      </c>
      <c r="F1542" s="1762">
        <v>1</v>
      </c>
      <c r="G1542" s="1762">
        <v>0</v>
      </c>
      <c r="H1542" s="1762">
        <v>1</v>
      </c>
      <c r="I1542" s="1783">
        <v>1</v>
      </c>
      <c r="J1542" s="1783">
        <v>1</v>
      </c>
      <c r="L1542" s="1764">
        <v>495.18</v>
      </c>
      <c r="N1542" s="1764">
        <f t="shared" si="362"/>
        <v>282.25</v>
      </c>
      <c r="O1542" s="1764">
        <v>196.34</v>
      </c>
      <c r="P1542" s="1806">
        <f t="shared" si="361"/>
        <v>0.69562444641275467</v>
      </c>
      <c r="Q1542" s="1764">
        <v>85.91</v>
      </c>
      <c r="R1542" s="1864">
        <f t="shared" si="360"/>
        <v>0.30437555358724533</v>
      </c>
      <c r="S1542" s="1807">
        <f t="shared" si="363"/>
        <v>3.4363999999999999</v>
      </c>
      <c r="U1542" s="1764">
        <f t="shared" si="364"/>
        <v>0</v>
      </c>
      <c r="V1542" s="1764">
        <f t="shared" si="365"/>
        <v>0</v>
      </c>
      <c r="W1542" s="1764">
        <f t="shared" si="366"/>
        <v>495.18</v>
      </c>
      <c r="X1542" s="1768">
        <v>495.18</v>
      </c>
      <c r="Y1542" s="1784">
        <v>617404</v>
      </c>
      <c r="Z1542" s="1770">
        <v>42902</v>
      </c>
      <c r="AA1542" s="1843" t="s">
        <v>104</v>
      </c>
      <c r="AB1542" s="1843"/>
      <c r="AH1542" s="1867"/>
      <c r="AK1542" s="1868"/>
      <c r="AL1542" s="1868"/>
    </row>
    <row r="1543" spans="1:38" x14ac:dyDescent="0.25">
      <c r="A1543" s="1866">
        <v>2017384</v>
      </c>
      <c r="C1543" s="1782" t="s">
        <v>3020</v>
      </c>
      <c r="D1543" s="1762" t="s">
        <v>1304</v>
      </c>
      <c r="E1543" s="1762">
        <v>1</v>
      </c>
      <c r="F1543" s="1762">
        <v>10</v>
      </c>
      <c r="G1543" s="1762">
        <v>8</v>
      </c>
      <c r="H1543" s="1762">
        <v>1</v>
      </c>
      <c r="I1543" s="1783">
        <v>1</v>
      </c>
      <c r="J1543" s="1783">
        <v>1</v>
      </c>
      <c r="L1543" s="1764">
        <v>2352.46</v>
      </c>
      <c r="N1543" s="1764">
        <f t="shared" si="362"/>
        <v>1368.51</v>
      </c>
      <c r="O1543" s="1764">
        <v>948.17</v>
      </c>
      <c r="P1543" s="1806">
        <f t="shared" si="361"/>
        <v>0.69284842639074606</v>
      </c>
      <c r="Q1543" s="1764">
        <v>420.34</v>
      </c>
      <c r="R1543" s="1864">
        <f t="shared" ref="R1543:R1564" si="367">IF(N1543&lt;=0,"",Q1543/N1543)</f>
        <v>0.30715157360925383</v>
      </c>
      <c r="S1543" s="1807">
        <f t="shared" si="363"/>
        <v>16.813599999999997</v>
      </c>
      <c r="U1543" s="1764">
        <f t="shared" si="364"/>
        <v>0</v>
      </c>
      <c r="V1543" s="1764">
        <f t="shared" si="365"/>
        <v>0</v>
      </c>
      <c r="W1543" s="1764">
        <f t="shared" si="366"/>
        <v>2352.46</v>
      </c>
      <c r="X1543" s="1768">
        <v>2352.46</v>
      </c>
      <c r="Y1543" s="1784">
        <v>617405</v>
      </c>
      <c r="Z1543" s="1770">
        <v>42902</v>
      </c>
      <c r="AA1543" s="1843" t="s">
        <v>104</v>
      </c>
      <c r="AB1543" s="1843"/>
      <c r="AH1543" s="1867"/>
      <c r="AK1543" s="1868"/>
      <c r="AL1543" s="1868"/>
    </row>
    <row r="1544" spans="1:38" x14ac:dyDescent="0.25">
      <c r="A1544" s="1866">
        <v>2017385</v>
      </c>
      <c r="C1544" s="1782">
        <v>668117</v>
      </c>
      <c r="D1544" s="1762" t="s">
        <v>26</v>
      </c>
      <c r="E1544" s="1762">
        <v>1</v>
      </c>
      <c r="F1544" s="1762">
        <v>12</v>
      </c>
      <c r="G1544" s="1762">
        <v>6</v>
      </c>
      <c r="H1544" s="1762">
        <v>3</v>
      </c>
      <c r="I1544" s="1783">
        <v>1</v>
      </c>
      <c r="J1544" s="1783">
        <v>1</v>
      </c>
      <c r="L1544" s="1764">
        <v>3519.7</v>
      </c>
      <c r="N1544" s="1764">
        <f t="shared" si="362"/>
        <v>2366.81</v>
      </c>
      <c r="O1544" s="1764">
        <v>1875.81</v>
      </c>
      <c r="P1544" s="1806">
        <f t="shared" si="361"/>
        <v>0.79254777527558185</v>
      </c>
      <c r="Q1544" s="1764">
        <v>491</v>
      </c>
      <c r="R1544" s="1864">
        <f t="shared" si="367"/>
        <v>0.2074522247244181</v>
      </c>
      <c r="S1544" s="1807">
        <f t="shared" si="363"/>
        <v>19.64</v>
      </c>
      <c r="U1544" s="1764">
        <f t="shared" si="364"/>
        <v>0</v>
      </c>
      <c r="V1544" s="1764">
        <f t="shared" si="365"/>
        <v>0</v>
      </c>
      <c r="W1544" s="1764">
        <f t="shared" si="366"/>
        <v>3519.7</v>
      </c>
      <c r="X1544" s="1768">
        <v>3519.7</v>
      </c>
      <c r="Y1544" s="1784">
        <v>617383</v>
      </c>
      <c r="Z1544" s="1770">
        <v>42895</v>
      </c>
      <c r="AA1544" s="1843" t="s">
        <v>104</v>
      </c>
      <c r="AB1544" s="1843"/>
      <c r="AH1544" s="1867"/>
      <c r="AK1544" s="1868"/>
      <c r="AL1544" s="1868"/>
    </row>
    <row r="1545" spans="1:38" x14ac:dyDescent="0.25">
      <c r="A1545" s="1866">
        <v>2017386</v>
      </c>
      <c r="C1545" s="1782" t="s">
        <v>3021</v>
      </c>
      <c r="D1545" s="1762" t="s">
        <v>26</v>
      </c>
      <c r="E1545" s="1762">
        <v>0</v>
      </c>
      <c r="F1545" s="1762">
        <v>0</v>
      </c>
      <c r="G1545" s="1762">
        <v>0</v>
      </c>
      <c r="H1545" s="1762">
        <v>0</v>
      </c>
      <c r="I1545" s="1783">
        <v>1</v>
      </c>
      <c r="J1545" s="1783">
        <v>1</v>
      </c>
      <c r="L1545" s="1764">
        <v>1274</v>
      </c>
      <c r="N1545" s="1764">
        <f t="shared" si="362"/>
        <v>720</v>
      </c>
      <c r="O1545" s="1764">
        <v>570</v>
      </c>
      <c r="P1545" s="1806">
        <f t="shared" si="361"/>
        <v>0.79166666666666663</v>
      </c>
      <c r="Q1545" s="1764">
        <v>150</v>
      </c>
      <c r="R1545" s="1864">
        <f t="shared" si="367"/>
        <v>0.20833333333333334</v>
      </c>
      <c r="S1545" s="1807">
        <f t="shared" si="363"/>
        <v>6</v>
      </c>
      <c r="U1545" s="1764">
        <f t="shared" si="364"/>
        <v>0</v>
      </c>
      <c r="V1545" s="1764">
        <f t="shared" si="365"/>
        <v>0</v>
      </c>
      <c r="W1545" s="1764">
        <f t="shared" si="366"/>
        <v>1274</v>
      </c>
      <c r="X1545" s="1768">
        <v>1274</v>
      </c>
      <c r="Y1545" s="1784">
        <v>617368</v>
      </c>
      <c r="Z1545" s="1770">
        <v>42872</v>
      </c>
      <c r="AA1545" s="1843" t="s">
        <v>104</v>
      </c>
      <c r="AB1545" s="1843"/>
      <c r="AH1545" s="1867"/>
      <c r="AK1545" s="1868"/>
      <c r="AL1545" s="1868"/>
    </row>
    <row r="1546" spans="1:38" x14ac:dyDescent="0.25">
      <c r="A1546" s="1866">
        <v>2017387</v>
      </c>
      <c r="C1546" s="1782">
        <v>625217</v>
      </c>
      <c r="D1546" s="1762" t="s">
        <v>26</v>
      </c>
      <c r="E1546" s="1762">
        <v>1</v>
      </c>
      <c r="F1546" s="1762">
        <v>8</v>
      </c>
      <c r="G1546" s="1762">
        <v>5</v>
      </c>
      <c r="H1546" s="1762">
        <v>3</v>
      </c>
      <c r="I1546" s="1783">
        <v>1</v>
      </c>
      <c r="J1546" s="1783">
        <v>1</v>
      </c>
      <c r="L1546" s="1764">
        <v>2861</v>
      </c>
      <c r="N1546" s="1764">
        <f t="shared" si="362"/>
        <v>1896.69</v>
      </c>
      <c r="O1546" s="1764">
        <v>1437.46</v>
      </c>
      <c r="P1546" s="1806">
        <f t="shared" si="361"/>
        <v>0.75787819833499415</v>
      </c>
      <c r="Q1546" s="1764">
        <v>459.23</v>
      </c>
      <c r="R1546" s="1864">
        <f t="shared" si="367"/>
        <v>0.24212180166500588</v>
      </c>
      <c r="S1546" s="1807">
        <f t="shared" si="363"/>
        <v>18.369199999999999</v>
      </c>
      <c r="U1546" s="1764">
        <f t="shared" si="364"/>
        <v>0</v>
      </c>
      <c r="V1546" s="1764">
        <f t="shared" si="365"/>
        <v>0</v>
      </c>
      <c r="W1546" s="1764">
        <f t="shared" si="366"/>
        <v>2861</v>
      </c>
      <c r="X1546" s="1768">
        <v>2861</v>
      </c>
      <c r="Y1546" s="1784">
        <v>617384</v>
      </c>
      <c r="Z1546" s="1770">
        <v>42895</v>
      </c>
      <c r="AA1546" s="1843" t="s">
        <v>104</v>
      </c>
      <c r="AB1546" s="1843"/>
      <c r="AH1546" s="1867"/>
      <c r="AK1546" s="1868"/>
      <c r="AL1546" s="1868"/>
    </row>
    <row r="1547" spans="1:38" x14ac:dyDescent="0.25">
      <c r="A1547" s="1866" t="s">
        <v>3024</v>
      </c>
      <c r="C1547" s="1782">
        <v>647017</v>
      </c>
      <c r="D1547" s="1762" t="s">
        <v>26</v>
      </c>
      <c r="E1547" s="1762">
        <v>1</v>
      </c>
      <c r="F1547" s="1762">
        <v>8</v>
      </c>
      <c r="G1547" s="1762">
        <v>3</v>
      </c>
      <c r="H1547" s="1762">
        <v>7</v>
      </c>
      <c r="I1547" s="1783">
        <v>1</v>
      </c>
      <c r="J1547" s="1783">
        <v>1</v>
      </c>
      <c r="L1547" s="1764">
        <v>7103.28</v>
      </c>
      <c r="N1547" s="1764">
        <f t="shared" si="362"/>
        <v>4853.32</v>
      </c>
      <c r="O1547" s="1764">
        <v>3994.18</v>
      </c>
      <c r="P1547" s="1806">
        <f t="shared" si="361"/>
        <v>0.82297890928271777</v>
      </c>
      <c r="Q1547" s="1764">
        <v>859.14</v>
      </c>
      <c r="R1547" s="1864">
        <f t="shared" si="367"/>
        <v>0.1770210907172822</v>
      </c>
      <c r="S1547" s="1807">
        <f t="shared" si="363"/>
        <v>34.365600000000001</v>
      </c>
      <c r="U1547" s="1764">
        <f t="shared" si="364"/>
        <v>0</v>
      </c>
      <c r="V1547" s="1764">
        <f t="shared" si="365"/>
        <v>0</v>
      </c>
      <c r="W1547" s="1764">
        <f t="shared" si="366"/>
        <v>7103.28</v>
      </c>
      <c r="X1547" s="1768">
        <v>7103.28</v>
      </c>
      <c r="Y1547" s="1784">
        <v>617385</v>
      </c>
      <c r="Z1547" s="1770">
        <v>42895</v>
      </c>
      <c r="AA1547" s="1843" t="s">
        <v>104</v>
      </c>
      <c r="AB1547" s="1843"/>
      <c r="AH1547" s="1867"/>
      <c r="AK1547" s="1868"/>
      <c r="AL1547" s="1868"/>
    </row>
    <row r="1548" spans="1:38" x14ac:dyDescent="0.25">
      <c r="A1548" s="1866">
        <v>2017389</v>
      </c>
      <c r="C1548" s="1782">
        <v>649517</v>
      </c>
      <c r="D1548" s="1762" t="s">
        <v>26</v>
      </c>
      <c r="E1548" s="1762">
        <v>1</v>
      </c>
      <c r="F1548" s="1762">
        <v>7</v>
      </c>
      <c r="G1548" s="1762">
        <v>5</v>
      </c>
      <c r="H1548" s="1762">
        <v>3</v>
      </c>
      <c r="I1548" s="1783">
        <v>1</v>
      </c>
      <c r="J1548" s="1783">
        <v>1</v>
      </c>
      <c r="L1548" s="1764">
        <v>2343.94</v>
      </c>
      <c r="N1548" s="1764">
        <f t="shared" si="362"/>
        <v>1581.0900000000001</v>
      </c>
      <c r="O1548" s="1764">
        <v>1169.3800000000001</v>
      </c>
      <c r="P1548" s="1806">
        <f t="shared" si="361"/>
        <v>0.73960369112447744</v>
      </c>
      <c r="Q1548" s="1764">
        <v>411.71</v>
      </c>
      <c r="R1548" s="1864">
        <f t="shared" si="367"/>
        <v>0.26039630887552256</v>
      </c>
      <c r="S1548" s="1807">
        <f t="shared" si="363"/>
        <v>16.468399999999999</v>
      </c>
      <c r="U1548" s="1764">
        <f t="shared" si="364"/>
        <v>0</v>
      </c>
      <c r="V1548" s="1764">
        <f t="shared" si="365"/>
        <v>0</v>
      </c>
      <c r="W1548" s="1764">
        <f t="shared" si="366"/>
        <v>2343.94</v>
      </c>
      <c r="X1548" s="1768">
        <v>2343.94</v>
      </c>
      <c r="Y1548" s="1784">
        <v>617386</v>
      </c>
      <c r="Z1548" s="1770">
        <v>42895</v>
      </c>
      <c r="AA1548" s="1843" t="s">
        <v>104</v>
      </c>
      <c r="AB1548" s="1843"/>
      <c r="AH1548" s="1867"/>
      <c r="AK1548" s="1868"/>
      <c r="AL1548" s="1868"/>
    </row>
    <row r="1549" spans="1:38" x14ac:dyDescent="0.25">
      <c r="A1549" s="1866">
        <v>2017390</v>
      </c>
      <c r="C1549" s="1782">
        <v>630217</v>
      </c>
      <c r="D1549" s="1762" t="s">
        <v>26</v>
      </c>
      <c r="E1549" s="1762">
        <v>1</v>
      </c>
      <c r="F1549" s="1762">
        <v>13</v>
      </c>
      <c r="G1549" s="1762">
        <v>4</v>
      </c>
      <c r="H1549" s="1762">
        <v>5</v>
      </c>
      <c r="I1549" s="1783">
        <v>1</v>
      </c>
      <c r="J1549" s="1783">
        <v>1</v>
      </c>
      <c r="L1549" s="1764">
        <v>6085.27</v>
      </c>
      <c r="N1549" s="1764">
        <f t="shared" si="362"/>
        <v>4120.3500000000004</v>
      </c>
      <c r="O1549" s="1764">
        <v>3366.35</v>
      </c>
      <c r="P1549" s="1806">
        <f t="shared" si="361"/>
        <v>0.81700583688278894</v>
      </c>
      <c r="Q1549" s="1764">
        <v>754</v>
      </c>
      <c r="R1549" s="1864">
        <f t="shared" si="367"/>
        <v>0.1829941631172109</v>
      </c>
      <c r="S1549" s="1807">
        <f t="shared" si="363"/>
        <v>30.16</v>
      </c>
      <c r="U1549" s="1764">
        <f t="shared" si="364"/>
        <v>0</v>
      </c>
      <c r="V1549" s="1764">
        <f t="shared" si="365"/>
        <v>0</v>
      </c>
      <c r="W1549" s="1764">
        <f t="shared" si="366"/>
        <v>6085.27</v>
      </c>
      <c r="X1549" s="1768">
        <v>6085.27</v>
      </c>
      <c r="Y1549" s="1784">
        <v>617387</v>
      </c>
      <c r="Z1549" s="1770">
        <v>42895</v>
      </c>
      <c r="AA1549" s="1843" t="s">
        <v>104</v>
      </c>
      <c r="AB1549" s="1843"/>
      <c r="AH1549" s="1867"/>
      <c r="AK1549" s="1868"/>
      <c r="AL1549" s="1868"/>
    </row>
    <row r="1550" spans="1:38" x14ac:dyDescent="0.25">
      <c r="A1550" s="1866">
        <v>2017391</v>
      </c>
      <c r="C1550" s="1782">
        <v>666317</v>
      </c>
      <c r="D1550" s="1762" t="s">
        <v>26</v>
      </c>
      <c r="E1550" s="1762">
        <v>1</v>
      </c>
      <c r="F1550" s="1762">
        <v>8</v>
      </c>
      <c r="G1550" s="1762">
        <v>5</v>
      </c>
      <c r="H1550" s="1762">
        <v>3</v>
      </c>
      <c r="I1550" s="1783">
        <v>1</v>
      </c>
      <c r="J1550" s="1783">
        <v>1</v>
      </c>
      <c r="L1550" s="1764">
        <v>2616.7800000000002</v>
      </c>
      <c r="N1550" s="1764">
        <f t="shared" si="362"/>
        <v>1764.9499999999998</v>
      </c>
      <c r="O1550" s="1764">
        <v>1337.8</v>
      </c>
      <c r="P1550" s="1806">
        <f t="shared" si="361"/>
        <v>0.75798181251593533</v>
      </c>
      <c r="Q1550" s="1764">
        <v>427.15</v>
      </c>
      <c r="R1550" s="1864">
        <f t="shared" si="367"/>
        <v>0.24201818748406473</v>
      </c>
      <c r="S1550" s="1807">
        <f t="shared" si="363"/>
        <v>17.085999999999999</v>
      </c>
      <c r="U1550" s="1764">
        <f t="shared" si="364"/>
        <v>0</v>
      </c>
      <c r="V1550" s="1764">
        <f t="shared" si="365"/>
        <v>0</v>
      </c>
      <c r="W1550" s="1764">
        <f t="shared" si="366"/>
        <v>2616.7800000000002</v>
      </c>
      <c r="X1550" s="1768">
        <v>2616.7800000000002</v>
      </c>
      <c r="Y1550" s="1784">
        <v>617388</v>
      </c>
      <c r="Z1550" s="1770">
        <v>42895</v>
      </c>
      <c r="AA1550" s="1843" t="s">
        <v>104</v>
      </c>
      <c r="AB1550" s="1843"/>
      <c r="AH1550" s="1867"/>
      <c r="AK1550" s="1868"/>
      <c r="AL1550" s="1868"/>
    </row>
    <row r="1551" spans="1:38" x14ac:dyDescent="0.25">
      <c r="A1551" s="1866">
        <v>2017392</v>
      </c>
      <c r="C1551" s="1782" t="s">
        <v>3029</v>
      </c>
      <c r="D1551" s="1762" t="s">
        <v>26</v>
      </c>
      <c r="E1551" s="1762">
        <v>0</v>
      </c>
      <c r="F1551" s="1762">
        <v>0</v>
      </c>
      <c r="G1551" s="1762">
        <v>0</v>
      </c>
      <c r="H1551" s="1762">
        <v>0</v>
      </c>
      <c r="I1551" s="1783">
        <v>1</v>
      </c>
      <c r="J1551" s="1783">
        <v>1</v>
      </c>
      <c r="L1551" s="1764">
        <v>159.4</v>
      </c>
      <c r="N1551" s="1764">
        <f t="shared" si="362"/>
        <v>87.2</v>
      </c>
      <c r="O1551" s="1764">
        <v>72.2</v>
      </c>
      <c r="P1551" s="1806">
        <f t="shared" si="361"/>
        <v>0.82798165137614677</v>
      </c>
      <c r="Q1551" s="1764">
        <v>15</v>
      </c>
      <c r="R1551" s="1864">
        <f t="shared" si="367"/>
        <v>0.17201834862385321</v>
      </c>
      <c r="S1551" s="1807">
        <f t="shared" si="363"/>
        <v>0.6</v>
      </c>
      <c r="U1551" s="1764">
        <f t="shared" si="364"/>
        <v>0</v>
      </c>
      <c r="V1551" s="1764">
        <f t="shared" si="365"/>
        <v>0</v>
      </c>
      <c r="W1551" s="1764">
        <f t="shared" si="366"/>
        <v>159.4</v>
      </c>
      <c r="X1551" s="1768">
        <v>159.4</v>
      </c>
      <c r="Y1551" s="1784">
        <v>617408</v>
      </c>
      <c r="Z1551" s="1770">
        <v>42907</v>
      </c>
      <c r="AA1551" s="1843" t="s">
        <v>104</v>
      </c>
      <c r="AB1551" s="1843"/>
      <c r="AH1551" s="1867"/>
      <c r="AK1551" s="1868"/>
      <c r="AL1551" s="1868"/>
    </row>
    <row r="1552" spans="1:38" x14ac:dyDescent="0.25">
      <c r="A1552" s="1866">
        <v>2017393</v>
      </c>
      <c r="C1552" s="1782" t="s">
        <v>3028</v>
      </c>
      <c r="D1552" s="1762" t="s">
        <v>26</v>
      </c>
      <c r="E1552" s="1762">
        <v>0</v>
      </c>
      <c r="F1552" s="1762">
        <v>0</v>
      </c>
      <c r="G1552" s="1762">
        <v>0</v>
      </c>
      <c r="H1552" s="1762">
        <v>0</v>
      </c>
      <c r="I1552" s="1783">
        <v>1</v>
      </c>
      <c r="J1552" s="1783">
        <v>1</v>
      </c>
      <c r="L1552" s="1764">
        <v>164.6</v>
      </c>
      <c r="N1552" s="1764">
        <f t="shared" si="362"/>
        <v>164.6</v>
      </c>
      <c r="O1552" s="1764">
        <v>149.6</v>
      </c>
      <c r="P1552" s="1806">
        <f t="shared" si="361"/>
        <v>0.90886998784933171</v>
      </c>
      <c r="Q1552" s="1764">
        <v>15</v>
      </c>
      <c r="R1552" s="1864">
        <f t="shared" si="367"/>
        <v>9.1130012150668294E-2</v>
      </c>
      <c r="S1552" s="1807">
        <f t="shared" si="363"/>
        <v>0.6</v>
      </c>
      <c r="U1552" s="1764">
        <f t="shared" si="364"/>
        <v>0</v>
      </c>
      <c r="V1552" s="1764">
        <f t="shared" si="365"/>
        <v>0</v>
      </c>
      <c r="W1552" s="1764">
        <f t="shared" si="366"/>
        <v>164.6</v>
      </c>
      <c r="X1552" s="1768">
        <v>164.6</v>
      </c>
      <c r="Y1552" s="1784">
        <v>617408</v>
      </c>
      <c r="Z1552" s="1770">
        <v>42907</v>
      </c>
      <c r="AA1552" s="1843" t="s">
        <v>104</v>
      </c>
      <c r="AB1552" s="1843"/>
      <c r="AH1552" s="1867"/>
      <c r="AK1552" s="1868"/>
      <c r="AL1552" s="1868"/>
    </row>
    <row r="1553" spans="1:38" x14ac:dyDescent="0.25">
      <c r="A1553" s="1866">
        <v>2017395</v>
      </c>
      <c r="C1553" s="1782" t="s">
        <v>3030</v>
      </c>
      <c r="D1553" s="1762" t="s">
        <v>1304</v>
      </c>
      <c r="E1553" s="1762">
        <v>1</v>
      </c>
      <c r="F1553" s="1762">
        <v>10</v>
      </c>
      <c r="G1553" s="1762">
        <v>7</v>
      </c>
      <c r="H1553" s="1762">
        <v>2</v>
      </c>
      <c r="I1553" s="1783">
        <v>1</v>
      </c>
      <c r="J1553" s="1783">
        <v>1</v>
      </c>
      <c r="L1553" s="1764">
        <v>2506.41</v>
      </c>
      <c r="N1553" s="1764">
        <f t="shared" si="362"/>
        <v>1607.99</v>
      </c>
      <c r="O1553" s="1764">
        <v>1146.3</v>
      </c>
      <c r="P1553" s="1806">
        <f t="shared" si="361"/>
        <v>0.71287756764656496</v>
      </c>
      <c r="Q1553" s="1764">
        <v>461.69</v>
      </c>
      <c r="R1553" s="1864">
        <f t="shared" si="367"/>
        <v>0.28712243235343504</v>
      </c>
      <c r="S1553" s="1807">
        <f t="shared" si="363"/>
        <v>18.467600000000001</v>
      </c>
      <c r="U1553" s="1764">
        <f t="shared" si="364"/>
        <v>0</v>
      </c>
      <c r="V1553" s="1764">
        <f t="shared" si="365"/>
        <v>0</v>
      </c>
      <c r="W1553" s="1764">
        <f t="shared" si="366"/>
        <v>2506.41</v>
      </c>
      <c r="X1553" s="1768">
        <v>2776.52</v>
      </c>
      <c r="Y1553" s="1784">
        <v>617406</v>
      </c>
      <c r="Z1553" s="1770">
        <v>42902</v>
      </c>
      <c r="AA1553" s="1843" t="s">
        <v>104</v>
      </c>
      <c r="AB1553" s="1843"/>
      <c r="AC1553" s="1764">
        <v>-270.11</v>
      </c>
      <c r="AD1553" s="1762">
        <v>617425</v>
      </c>
      <c r="AE1553" s="1773">
        <v>42909</v>
      </c>
      <c r="AF1553" s="1844" t="s">
        <v>104</v>
      </c>
      <c r="AH1553" s="1867"/>
      <c r="AK1553" s="1868"/>
      <c r="AL1553" s="1868"/>
    </row>
    <row r="1554" spans="1:38" x14ac:dyDescent="0.25">
      <c r="A1554" s="1866">
        <v>2017397</v>
      </c>
      <c r="C1554" s="1782" t="s">
        <v>3043</v>
      </c>
      <c r="D1554" s="1762" t="s">
        <v>352</v>
      </c>
      <c r="E1554" s="1762">
        <v>6</v>
      </c>
      <c r="F1554" s="1762">
        <v>42</v>
      </c>
      <c r="G1554" s="1762">
        <v>24</v>
      </c>
      <c r="H1554" s="1762">
        <v>18</v>
      </c>
      <c r="I1554" s="1783">
        <v>1</v>
      </c>
      <c r="J1554" s="1783">
        <v>1</v>
      </c>
      <c r="L1554" s="1764">
        <v>11583.33</v>
      </c>
      <c r="N1554" s="1764">
        <f t="shared" si="362"/>
        <v>10708.26</v>
      </c>
      <c r="O1554" s="1764">
        <v>8056.58</v>
      </c>
      <c r="P1554" s="1806">
        <f t="shared" si="361"/>
        <v>0.75237059989204591</v>
      </c>
      <c r="Q1554" s="1764">
        <v>2651.68</v>
      </c>
      <c r="R1554" s="1864">
        <f t="shared" si="367"/>
        <v>0.24762940010795403</v>
      </c>
      <c r="S1554" s="1807">
        <f t="shared" si="363"/>
        <v>106.0672</v>
      </c>
      <c r="U1554" s="1764">
        <f t="shared" si="364"/>
        <v>0</v>
      </c>
      <c r="V1554" s="1764">
        <f t="shared" si="365"/>
        <v>0</v>
      </c>
      <c r="W1554" s="1764">
        <f t="shared" si="366"/>
        <v>11583.33</v>
      </c>
      <c r="X1554" s="1768">
        <v>11583.33</v>
      </c>
      <c r="Y1554" s="1784">
        <v>617434</v>
      </c>
      <c r="Z1554" s="1770">
        <v>42909</v>
      </c>
      <c r="AA1554" s="1843" t="s">
        <v>104</v>
      </c>
      <c r="AB1554" s="1843"/>
      <c r="AH1554" s="1867"/>
      <c r="AK1554" s="1868"/>
      <c r="AL1554" s="1868"/>
    </row>
    <row r="1555" spans="1:38" x14ac:dyDescent="0.25">
      <c r="A1555" s="1866">
        <v>2017398</v>
      </c>
      <c r="C1555" s="1782" t="s">
        <v>3046</v>
      </c>
      <c r="D1555" s="1762" t="s">
        <v>352</v>
      </c>
      <c r="E1555" s="1762">
        <v>1</v>
      </c>
      <c r="F1555" s="1762">
        <v>14</v>
      </c>
      <c r="G1555" s="1762">
        <v>8</v>
      </c>
      <c r="H1555" s="1762">
        <v>4</v>
      </c>
      <c r="I1555" s="1783">
        <v>1</v>
      </c>
      <c r="J1555" s="1783">
        <v>1</v>
      </c>
      <c r="L1555" s="1764">
        <v>4807.1499999999996</v>
      </c>
      <c r="N1555" s="1764">
        <f t="shared" si="362"/>
        <v>3550.01</v>
      </c>
      <c r="O1555" s="1764">
        <v>2580.19</v>
      </c>
      <c r="P1555" s="1806">
        <f t="shared" si="361"/>
        <v>0.72681203714919107</v>
      </c>
      <c r="Q1555" s="1764">
        <v>969.82</v>
      </c>
      <c r="R1555" s="1864">
        <f t="shared" si="367"/>
        <v>0.27318796285080887</v>
      </c>
      <c r="S1555" s="1807">
        <f t="shared" si="363"/>
        <v>38.7928</v>
      </c>
      <c r="U1555" s="1764">
        <f t="shared" si="364"/>
        <v>0</v>
      </c>
      <c r="V1555" s="1764">
        <f t="shared" si="365"/>
        <v>0</v>
      </c>
      <c r="W1555" s="1764">
        <f t="shared" si="366"/>
        <v>4807.1499999999996</v>
      </c>
      <c r="X1555" s="1768">
        <v>4807.1499999999996</v>
      </c>
      <c r="Y1555" s="1784">
        <v>617435</v>
      </c>
      <c r="Z1555" s="1770">
        <v>42909</v>
      </c>
      <c r="AA1555" s="1843" t="s">
        <v>104</v>
      </c>
      <c r="AB1555" s="1843"/>
      <c r="AH1555" s="1867"/>
      <c r="AK1555" s="1868"/>
      <c r="AL1555" s="1868"/>
    </row>
    <row r="1556" spans="1:38" x14ac:dyDescent="0.25">
      <c r="A1556" s="1866">
        <v>2017399</v>
      </c>
      <c r="C1556" s="1782" t="s">
        <v>3047</v>
      </c>
      <c r="D1556" s="1762" t="s">
        <v>2330</v>
      </c>
      <c r="E1556" s="1762">
        <v>1</v>
      </c>
      <c r="F1556" s="1762">
        <v>8</v>
      </c>
      <c r="G1556" s="1762">
        <v>4</v>
      </c>
      <c r="H1556" s="1762">
        <v>1</v>
      </c>
      <c r="I1556" s="1783">
        <v>1</v>
      </c>
      <c r="J1556" s="1783">
        <v>1</v>
      </c>
      <c r="L1556" s="1764">
        <v>2988.62</v>
      </c>
      <c r="N1556" s="1764">
        <f t="shared" si="362"/>
        <v>1853.1599999999999</v>
      </c>
      <c r="O1556" s="1764">
        <v>1375.37</v>
      </c>
      <c r="P1556" s="1806">
        <f t="shared" si="361"/>
        <v>0.74217552720758051</v>
      </c>
      <c r="Q1556" s="1764">
        <v>477.79</v>
      </c>
      <c r="R1556" s="1864">
        <f t="shared" si="367"/>
        <v>0.25782447279241949</v>
      </c>
      <c r="S1556" s="1807">
        <f t="shared" si="363"/>
        <v>19.111599999999999</v>
      </c>
      <c r="U1556" s="1764">
        <f t="shared" si="364"/>
        <v>0</v>
      </c>
      <c r="V1556" s="1764">
        <f t="shared" si="365"/>
        <v>0</v>
      </c>
      <c r="W1556" s="1764">
        <f t="shared" si="366"/>
        <v>2988.62</v>
      </c>
      <c r="X1556" s="1768">
        <v>2988.62</v>
      </c>
      <c r="Y1556" s="1784">
        <v>617449</v>
      </c>
      <c r="Z1556" s="1770">
        <v>42914</v>
      </c>
      <c r="AA1556" s="1843" t="s">
        <v>104</v>
      </c>
      <c r="AB1556" s="1843"/>
      <c r="AH1556" s="1867"/>
      <c r="AK1556" s="1868"/>
      <c r="AL1556" s="1868"/>
    </row>
    <row r="1557" spans="1:38" x14ac:dyDescent="0.25">
      <c r="A1557" s="1866">
        <v>2017400</v>
      </c>
      <c r="C1557" s="1782" t="s">
        <v>3053</v>
      </c>
      <c r="D1557" s="1762" t="s">
        <v>3054</v>
      </c>
      <c r="E1557" s="1762">
        <v>1</v>
      </c>
      <c r="F1557" s="1762">
        <v>11</v>
      </c>
      <c r="G1557" s="1762">
        <v>4</v>
      </c>
      <c r="H1557" s="1762">
        <v>1</v>
      </c>
      <c r="I1557" s="1783">
        <v>1</v>
      </c>
      <c r="J1557" s="1783">
        <v>1</v>
      </c>
      <c r="L1557" s="1764">
        <v>2083.4</v>
      </c>
      <c r="N1557" s="1764">
        <f t="shared" si="362"/>
        <v>1222.72</v>
      </c>
      <c r="O1557" s="1764">
        <v>872.57</v>
      </c>
      <c r="P1557" s="1806">
        <f t="shared" si="361"/>
        <v>0.71363026694582576</v>
      </c>
      <c r="Q1557" s="1764">
        <v>350.15</v>
      </c>
      <c r="R1557" s="1864">
        <f t="shared" si="367"/>
        <v>0.28636973305417429</v>
      </c>
      <c r="S1557" s="1807">
        <f t="shared" si="363"/>
        <v>14.005999999999998</v>
      </c>
      <c r="U1557" s="1764">
        <f t="shared" si="364"/>
        <v>0</v>
      </c>
      <c r="V1557" s="1764">
        <f t="shared" si="365"/>
        <v>0</v>
      </c>
      <c r="W1557" s="1764">
        <f t="shared" si="366"/>
        <v>2083.4</v>
      </c>
      <c r="X1557" s="1768">
        <v>2083.4</v>
      </c>
      <c r="Y1557" s="1784">
        <v>617486</v>
      </c>
      <c r="Z1557" s="1770">
        <v>42916</v>
      </c>
      <c r="AA1557" s="1843" t="s">
        <v>104</v>
      </c>
      <c r="AB1557" s="1843"/>
      <c r="AH1557" s="1867"/>
      <c r="AK1557" s="1868"/>
      <c r="AL1557" s="1868"/>
    </row>
    <row r="1558" spans="1:38" x14ac:dyDescent="0.25">
      <c r="A1558" s="1866">
        <v>2017401</v>
      </c>
      <c r="C1558" s="1782" t="s">
        <v>3055</v>
      </c>
      <c r="D1558" s="1762" t="s">
        <v>3054</v>
      </c>
      <c r="E1558" s="1762">
        <v>1</v>
      </c>
      <c r="F1558" s="1762">
        <v>12</v>
      </c>
      <c r="G1558" s="1762">
        <v>5</v>
      </c>
      <c r="H1558" s="1762">
        <v>1</v>
      </c>
      <c r="I1558" s="1783">
        <v>1</v>
      </c>
      <c r="J1558" s="1783">
        <v>1</v>
      </c>
      <c r="L1558" s="1764">
        <v>3000.41</v>
      </c>
      <c r="N1558" s="1764">
        <f t="shared" si="362"/>
        <v>1808.44</v>
      </c>
      <c r="O1558" s="1764">
        <v>1337.45</v>
      </c>
      <c r="P1558" s="1806">
        <f t="shared" si="361"/>
        <v>0.73956006281657116</v>
      </c>
      <c r="Q1558" s="1764">
        <v>470.99</v>
      </c>
      <c r="R1558" s="1864">
        <f t="shared" si="367"/>
        <v>0.26043993718342878</v>
      </c>
      <c r="S1558" s="1807">
        <f t="shared" si="363"/>
        <v>18.839600000000001</v>
      </c>
      <c r="U1558" s="1764">
        <f t="shared" si="364"/>
        <v>0</v>
      </c>
      <c r="V1558" s="1764">
        <f t="shared" si="365"/>
        <v>0</v>
      </c>
      <c r="W1558" s="1764">
        <f t="shared" si="366"/>
        <v>3000.41</v>
      </c>
      <c r="X1558" s="1768">
        <v>3000.41</v>
      </c>
      <c r="Y1558" s="1784">
        <v>617485</v>
      </c>
      <c r="Z1558" s="1770">
        <v>42916</v>
      </c>
      <c r="AA1558" s="1843" t="s">
        <v>104</v>
      </c>
      <c r="AB1558" s="1843"/>
      <c r="AH1558" s="1867"/>
      <c r="AK1558" s="1868"/>
      <c r="AL1558" s="1868"/>
    </row>
    <row r="1559" spans="1:38" x14ac:dyDescent="0.25">
      <c r="A1559" s="1866">
        <v>2017402</v>
      </c>
      <c r="C1559" s="1782" t="s">
        <v>3034</v>
      </c>
      <c r="D1559" s="1762" t="s">
        <v>26</v>
      </c>
      <c r="E1559" s="1762">
        <v>0</v>
      </c>
      <c r="F1559" s="1762">
        <v>0</v>
      </c>
      <c r="G1559" s="1762">
        <v>0</v>
      </c>
      <c r="H1559" s="1762">
        <v>0</v>
      </c>
      <c r="I1559" s="1783">
        <v>1</v>
      </c>
      <c r="J1559" s="1783">
        <v>1</v>
      </c>
      <c r="L1559" s="1764">
        <v>194.5</v>
      </c>
      <c r="N1559" s="1764">
        <f t="shared" si="362"/>
        <v>0</v>
      </c>
      <c r="O1559" s="1764">
        <v>0</v>
      </c>
      <c r="P1559" s="1806" t="str">
        <f t="shared" si="361"/>
        <v/>
      </c>
      <c r="Q1559" s="1764">
        <v>0</v>
      </c>
      <c r="R1559" s="1864" t="str">
        <f t="shared" si="367"/>
        <v/>
      </c>
      <c r="S1559" s="1807">
        <f t="shared" si="363"/>
        <v>0</v>
      </c>
      <c r="U1559" s="1764">
        <f t="shared" si="364"/>
        <v>0</v>
      </c>
      <c r="V1559" s="1764">
        <f t="shared" si="365"/>
        <v>0</v>
      </c>
      <c r="W1559" s="1764">
        <f t="shared" si="366"/>
        <v>194.5</v>
      </c>
      <c r="X1559" s="1768">
        <v>194.5</v>
      </c>
      <c r="Y1559" s="1784">
        <v>617342</v>
      </c>
      <c r="Z1559" s="1770">
        <v>42867</v>
      </c>
      <c r="AA1559" s="1843" t="s">
        <v>104</v>
      </c>
      <c r="AB1559" s="1843"/>
      <c r="AH1559" s="1867"/>
      <c r="AK1559" s="1868"/>
      <c r="AL1559" s="1868"/>
    </row>
    <row r="1560" spans="1:38" x14ac:dyDescent="0.25">
      <c r="A1560" s="1866">
        <v>2017403</v>
      </c>
      <c r="C1560" s="1782" t="s">
        <v>3035</v>
      </c>
      <c r="D1560" s="1762" t="s">
        <v>26</v>
      </c>
      <c r="E1560" s="1762">
        <v>0</v>
      </c>
      <c r="F1560" s="1762">
        <v>0</v>
      </c>
      <c r="G1560" s="1762">
        <v>0</v>
      </c>
      <c r="H1560" s="1762">
        <v>0</v>
      </c>
      <c r="I1560" s="1783">
        <v>1</v>
      </c>
      <c r="J1560" s="1783">
        <v>1</v>
      </c>
      <c r="L1560" s="1764">
        <v>180.36</v>
      </c>
      <c r="N1560" s="1764">
        <f t="shared" si="362"/>
        <v>97.68</v>
      </c>
      <c r="O1560" s="1764">
        <v>82.68</v>
      </c>
      <c r="P1560" s="1806">
        <f t="shared" si="361"/>
        <v>0.84643734643734647</v>
      </c>
      <c r="Q1560" s="1764">
        <v>15</v>
      </c>
      <c r="R1560" s="1864">
        <f t="shared" si="367"/>
        <v>0.15356265356265356</v>
      </c>
      <c r="S1560" s="1807">
        <f t="shared" si="363"/>
        <v>0.6</v>
      </c>
      <c r="U1560" s="1764">
        <f t="shared" si="364"/>
        <v>0</v>
      </c>
      <c r="V1560" s="1764">
        <f t="shared" si="365"/>
        <v>0</v>
      </c>
      <c r="W1560" s="1764">
        <f t="shared" si="366"/>
        <v>180.36</v>
      </c>
      <c r="X1560" s="1768">
        <v>180.36</v>
      </c>
      <c r="Y1560" s="1784">
        <v>617408</v>
      </c>
      <c r="Z1560" s="1770">
        <v>42907</v>
      </c>
      <c r="AA1560" s="1843" t="s">
        <v>104</v>
      </c>
      <c r="AB1560" s="1843"/>
      <c r="AH1560" s="1867"/>
      <c r="AK1560" s="1868"/>
      <c r="AL1560" s="1868"/>
    </row>
    <row r="1561" spans="1:38" x14ac:dyDescent="0.25">
      <c r="A1561" s="1866">
        <v>2017404</v>
      </c>
      <c r="C1561" s="1782" t="s">
        <v>3036</v>
      </c>
      <c r="D1561" s="1762" t="s">
        <v>26</v>
      </c>
      <c r="E1561" s="1762">
        <v>1</v>
      </c>
      <c r="F1561" s="1762">
        <v>2</v>
      </c>
      <c r="G1561" s="1762">
        <v>1</v>
      </c>
      <c r="H1561" s="1762">
        <v>1</v>
      </c>
      <c r="I1561" s="1783">
        <v>1</v>
      </c>
      <c r="J1561" s="1783">
        <v>1</v>
      </c>
      <c r="L1561" s="1764">
        <v>635.91</v>
      </c>
      <c r="N1561" s="1764">
        <f t="shared" si="362"/>
        <v>426.69</v>
      </c>
      <c r="O1561" s="1764">
        <v>288.13</v>
      </c>
      <c r="P1561" s="1806">
        <f t="shared" si="361"/>
        <v>0.6752677587944409</v>
      </c>
      <c r="Q1561" s="1764">
        <v>138.56</v>
      </c>
      <c r="R1561" s="1864">
        <f t="shared" si="367"/>
        <v>0.3247322412055591</v>
      </c>
      <c r="S1561" s="1807">
        <f t="shared" si="363"/>
        <v>5.5423999999999998</v>
      </c>
      <c r="U1561" s="1764">
        <f t="shared" si="364"/>
        <v>0</v>
      </c>
      <c r="V1561" s="1764">
        <f t="shared" si="365"/>
        <v>0</v>
      </c>
      <c r="W1561" s="1764">
        <f t="shared" si="366"/>
        <v>635.91</v>
      </c>
      <c r="X1561" s="1768">
        <v>635.91</v>
      </c>
      <c r="Y1561" s="1784">
        <v>617389</v>
      </c>
      <c r="Z1561" s="1770">
        <v>42895</v>
      </c>
      <c r="AA1561" s="1843" t="s">
        <v>104</v>
      </c>
      <c r="AB1561" s="1843"/>
      <c r="AH1561" s="1867"/>
      <c r="AK1561" s="1868"/>
      <c r="AL1561" s="1868"/>
    </row>
    <row r="1562" spans="1:38" x14ac:dyDescent="0.25">
      <c r="A1562" s="1866">
        <v>2017405</v>
      </c>
      <c r="C1562" s="1782">
        <v>649317</v>
      </c>
      <c r="D1562" s="1762" t="s">
        <v>26</v>
      </c>
      <c r="E1562" s="1762">
        <v>1</v>
      </c>
      <c r="F1562" s="1762">
        <v>12</v>
      </c>
      <c r="G1562" s="1762">
        <v>6</v>
      </c>
      <c r="H1562" s="1762">
        <v>3</v>
      </c>
      <c r="I1562" s="1783">
        <v>1</v>
      </c>
      <c r="J1562" s="1783">
        <v>1</v>
      </c>
      <c r="L1562" s="1764">
        <v>3153.87</v>
      </c>
      <c r="N1562" s="1764">
        <f t="shared" si="362"/>
        <v>2134.73</v>
      </c>
      <c r="O1562" s="1764">
        <v>1564.98</v>
      </c>
      <c r="P1562" s="1806">
        <f t="shared" si="361"/>
        <v>0.73310442069957327</v>
      </c>
      <c r="Q1562" s="1764">
        <v>569.75</v>
      </c>
      <c r="R1562" s="1864">
        <f t="shared" si="367"/>
        <v>0.26689557930042673</v>
      </c>
      <c r="S1562" s="1807">
        <f t="shared" si="363"/>
        <v>22.79</v>
      </c>
      <c r="U1562" s="1764">
        <f t="shared" si="364"/>
        <v>0</v>
      </c>
      <c r="V1562" s="1764">
        <f t="shared" si="365"/>
        <v>0</v>
      </c>
      <c r="W1562" s="1764">
        <f t="shared" si="366"/>
        <v>3153.87</v>
      </c>
      <c r="X1562" s="1768">
        <v>3153.87</v>
      </c>
      <c r="Y1562" s="1784">
        <v>617390</v>
      </c>
      <c r="Z1562" s="1770">
        <v>42895</v>
      </c>
      <c r="AA1562" s="1843" t="s">
        <v>104</v>
      </c>
      <c r="AB1562" s="1843"/>
      <c r="AH1562" s="1867"/>
      <c r="AK1562" s="1868"/>
      <c r="AL1562" s="1868"/>
    </row>
    <row r="1563" spans="1:38" x14ac:dyDescent="0.25">
      <c r="A1563" s="1866">
        <v>2017406</v>
      </c>
      <c r="C1563" s="1782" t="s">
        <v>3051</v>
      </c>
      <c r="D1563" s="1762" t="s">
        <v>26</v>
      </c>
      <c r="E1563" s="1762">
        <v>0</v>
      </c>
      <c r="F1563" s="1762">
        <v>0</v>
      </c>
      <c r="G1563" s="1762">
        <v>0</v>
      </c>
      <c r="H1563" s="1762">
        <v>0</v>
      </c>
      <c r="I1563" s="1783">
        <v>1</v>
      </c>
      <c r="J1563" s="1783">
        <v>1</v>
      </c>
      <c r="L1563" s="1764">
        <v>70.8</v>
      </c>
      <c r="N1563" s="1764">
        <f t="shared" si="362"/>
        <v>0</v>
      </c>
      <c r="O1563" s="1764">
        <v>0</v>
      </c>
      <c r="P1563" s="1806" t="str">
        <f t="shared" si="361"/>
        <v/>
      </c>
      <c r="Q1563" s="1764">
        <v>0</v>
      </c>
      <c r="R1563" s="1864" t="str">
        <f t="shared" si="367"/>
        <v/>
      </c>
      <c r="S1563" s="1807">
        <f t="shared" si="363"/>
        <v>0</v>
      </c>
      <c r="U1563" s="1764">
        <f t="shared" si="364"/>
        <v>0</v>
      </c>
      <c r="V1563" s="1764">
        <f t="shared" si="365"/>
        <v>0</v>
      </c>
      <c r="W1563" s="1764">
        <f t="shared" si="366"/>
        <v>70.8</v>
      </c>
      <c r="X1563" s="1768">
        <v>70.8</v>
      </c>
      <c r="Y1563" s="1784">
        <v>617353</v>
      </c>
      <c r="Z1563" s="1770">
        <v>42870</v>
      </c>
      <c r="AA1563" s="1843" t="s">
        <v>104</v>
      </c>
      <c r="AB1563" s="1843"/>
      <c r="AH1563" s="1867"/>
      <c r="AK1563" s="1868"/>
      <c r="AL1563" s="1868"/>
    </row>
    <row r="1564" spans="1:38" x14ac:dyDescent="0.25">
      <c r="A1564" s="1866">
        <v>2017407</v>
      </c>
      <c r="C1564" s="1782" t="s">
        <v>3056</v>
      </c>
      <c r="D1564" s="1762" t="s">
        <v>3054</v>
      </c>
      <c r="E1564" s="1762">
        <v>1</v>
      </c>
      <c r="F1564" s="1762">
        <v>11</v>
      </c>
      <c r="G1564" s="1762">
        <v>7</v>
      </c>
      <c r="H1564" s="1762">
        <v>1</v>
      </c>
      <c r="I1564" s="1783">
        <v>1</v>
      </c>
      <c r="J1564" s="1783">
        <v>1</v>
      </c>
      <c r="L1564" s="1764">
        <v>2696.05</v>
      </c>
      <c r="N1564" s="1764">
        <f>O1564+Q1564</f>
        <v>1563.78</v>
      </c>
      <c r="O1564" s="1764">
        <v>1131.01</v>
      </c>
      <c r="P1564" s="1806">
        <f t="shared" ref="P1564:P1578" si="368">IF(N1564&lt;=0,"",O1564/N1564)</f>
        <v>0.72325391039660314</v>
      </c>
      <c r="Q1564" s="1764">
        <v>432.77</v>
      </c>
      <c r="R1564" s="1864">
        <f t="shared" si="367"/>
        <v>0.27674608960339692</v>
      </c>
      <c r="S1564" s="1807">
        <f t="shared" si="363"/>
        <v>17.3108</v>
      </c>
      <c r="U1564" s="1764">
        <f t="shared" si="364"/>
        <v>0</v>
      </c>
      <c r="V1564" s="1764">
        <f t="shared" si="365"/>
        <v>0</v>
      </c>
      <c r="W1564" s="1764">
        <f t="shared" si="366"/>
        <v>2696.05</v>
      </c>
      <c r="X1564" s="1768">
        <v>2696.05</v>
      </c>
      <c r="Y1564" s="1784">
        <v>617484</v>
      </c>
      <c r="Z1564" s="1770">
        <v>42916</v>
      </c>
      <c r="AA1564" s="1843" t="s">
        <v>104</v>
      </c>
      <c r="AB1564" s="1843"/>
      <c r="AH1564" s="1867"/>
      <c r="AK1564" s="1868"/>
      <c r="AL1564" s="1868"/>
    </row>
    <row r="1565" spans="1:38" x14ac:dyDescent="0.25">
      <c r="A1565" s="1866">
        <v>2017408</v>
      </c>
      <c r="C1565" s="1782" t="s">
        <v>3057</v>
      </c>
      <c r="D1565" s="1762" t="s">
        <v>3054</v>
      </c>
      <c r="E1565" s="1762">
        <v>1</v>
      </c>
      <c r="F1565" s="1762">
        <v>12</v>
      </c>
      <c r="G1565" s="1762">
        <v>7</v>
      </c>
      <c r="H1565" s="1762">
        <v>2</v>
      </c>
      <c r="I1565" s="1783">
        <v>1</v>
      </c>
      <c r="J1565" s="1783">
        <v>1</v>
      </c>
      <c r="L1565" s="1764">
        <v>2824.75</v>
      </c>
      <c r="N1565" s="1764">
        <f t="shared" ref="N1565:N1578" si="369">O1565+Q1565</f>
        <v>1641.04</v>
      </c>
      <c r="O1565" s="1764">
        <v>1150.57</v>
      </c>
      <c r="P1565" s="1806">
        <f t="shared" si="368"/>
        <v>0.70112245892848435</v>
      </c>
      <c r="Q1565" s="1764">
        <v>490.47</v>
      </c>
      <c r="R1565" s="1864">
        <f t="shared" ref="R1565:R1578" si="370">IF(N1565&lt;=0,"",Q1565/N1565)</f>
        <v>0.29887754107151565</v>
      </c>
      <c r="S1565" s="1807">
        <f t="shared" ref="S1565:S1578" si="371">Q1565/$S$1</f>
        <v>19.6188</v>
      </c>
      <c r="U1565" s="1764">
        <f t="shared" ref="U1565:U1578" si="372">((1-I1565)*O1565)+((1-J1565)*Q1565)</f>
        <v>0</v>
      </c>
      <c r="V1565" s="1764">
        <f t="shared" ref="V1565:V1578" si="373">L1565-W1565</f>
        <v>0</v>
      </c>
      <c r="W1565" s="1764">
        <f t="shared" si="366"/>
        <v>2824.75</v>
      </c>
      <c r="X1565" s="1768">
        <v>2824.75</v>
      </c>
      <c r="Y1565" s="1784">
        <v>617483</v>
      </c>
      <c r="Z1565" s="1770">
        <v>42916</v>
      </c>
      <c r="AA1565" s="1843" t="s">
        <v>104</v>
      </c>
      <c r="AB1565" s="1843"/>
      <c r="AH1565" s="1867"/>
      <c r="AK1565" s="1868"/>
      <c r="AL1565" s="1868"/>
    </row>
    <row r="1566" spans="1:38" x14ac:dyDescent="0.25">
      <c r="A1566" s="1866">
        <v>2017409</v>
      </c>
      <c r="C1566" s="1782" t="s">
        <v>3058</v>
      </c>
      <c r="D1566" s="1762" t="s">
        <v>488</v>
      </c>
      <c r="E1566" s="1762">
        <v>1</v>
      </c>
      <c r="F1566" s="1762">
        <v>7</v>
      </c>
      <c r="G1566" s="1762">
        <v>6</v>
      </c>
      <c r="H1566" s="1762">
        <v>1</v>
      </c>
      <c r="I1566" s="1783">
        <v>1</v>
      </c>
      <c r="J1566" s="1783">
        <v>1</v>
      </c>
      <c r="L1566" s="1764">
        <v>1470.65</v>
      </c>
      <c r="N1566" s="1764">
        <f t="shared" si="369"/>
        <v>1001.77</v>
      </c>
      <c r="O1566" s="1764">
        <v>686.87</v>
      </c>
      <c r="P1566" s="1806">
        <f t="shared" si="368"/>
        <v>0.68565638819289854</v>
      </c>
      <c r="Q1566" s="1764">
        <v>314.89999999999998</v>
      </c>
      <c r="R1566" s="1864">
        <f t="shared" si="370"/>
        <v>0.31434361180710141</v>
      </c>
      <c r="S1566" s="1807">
        <f t="shared" si="371"/>
        <v>12.595999999999998</v>
      </c>
      <c r="U1566" s="1764">
        <f t="shared" si="372"/>
        <v>0</v>
      </c>
      <c r="V1566" s="1764">
        <f t="shared" si="373"/>
        <v>0</v>
      </c>
      <c r="W1566" s="1764">
        <f t="shared" si="366"/>
        <v>1470.65</v>
      </c>
      <c r="X1566" s="1768">
        <v>1470.65</v>
      </c>
      <c r="Y1566" s="1784">
        <v>617497</v>
      </c>
      <c r="Z1566" s="1770">
        <v>42930</v>
      </c>
      <c r="AA1566" s="1843" t="s">
        <v>104</v>
      </c>
      <c r="AB1566" s="1843"/>
      <c r="AH1566" s="1867"/>
      <c r="AK1566" s="1868"/>
      <c r="AL1566" s="1868"/>
    </row>
    <row r="1567" spans="1:38" x14ac:dyDescent="0.25">
      <c r="A1567" s="1866">
        <v>2017410</v>
      </c>
      <c r="C1567" s="1782" t="s">
        <v>3059</v>
      </c>
      <c r="D1567" s="1762" t="s">
        <v>26</v>
      </c>
      <c r="E1567" s="1762">
        <v>0</v>
      </c>
      <c r="F1567" s="1762">
        <v>0</v>
      </c>
      <c r="G1567" s="1762">
        <v>0</v>
      </c>
      <c r="H1567" s="1762">
        <v>0</v>
      </c>
      <c r="I1567" s="1783">
        <v>1</v>
      </c>
      <c r="J1567" s="1783">
        <v>1</v>
      </c>
      <c r="L1567" s="1764">
        <v>155.96</v>
      </c>
      <c r="N1567" s="1764">
        <f t="shared" si="369"/>
        <v>85.48</v>
      </c>
      <c r="O1567" s="1764">
        <v>85.48</v>
      </c>
      <c r="P1567" s="1806">
        <f t="shared" si="368"/>
        <v>1</v>
      </c>
      <c r="Q1567" s="1764">
        <v>0</v>
      </c>
      <c r="R1567" s="1864">
        <f t="shared" si="370"/>
        <v>0</v>
      </c>
      <c r="S1567" s="1807">
        <f t="shared" si="371"/>
        <v>0</v>
      </c>
      <c r="U1567" s="1764">
        <f t="shared" si="372"/>
        <v>0</v>
      </c>
      <c r="V1567" s="1764">
        <f t="shared" si="373"/>
        <v>0</v>
      </c>
      <c r="W1567" s="1764">
        <f t="shared" si="366"/>
        <v>155.96</v>
      </c>
      <c r="X1567" s="1768">
        <v>155.96</v>
      </c>
      <c r="Y1567" s="1784">
        <v>617408</v>
      </c>
      <c r="Z1567" s="1770">
        <v>42907</v>
      </c>
      <c r="AA1567" s="1843" t="s">
        <v>104</v>
      </c>
      <c r="AB1567" s="1843"/>
      <c r="AH1567" s="1867"/>
      <c r="AK1567" s="1868"/>
      <c r="AL1567" s="1868"/>
    </row>
    <row r="1568" spans="1:38" x14ac:dyDescent="0.25">
      <c r="A1568" s="1866" t="s">
        <v>3074</v>
      </c>
      <c r="C1568" s="1782" t="s">
        <v>3072</v>
      </c>
      <c r="D1568" s="1762" t="s">
        <v>317</v>
      </c>
      <c r="E1568" s="1762">
        <v>1</v>
      </c>
      <c r="F1568" s="1762">
        <v>9</v>
      </c>
      <c r="G1568" s="1762">
        <v>0</v>
      </c>
      <c r="H1568" s="1762">
        <v>0</v>
      </c>
      <c r="I1568" s="1783">
        <v>1</v>
      </c>
      <c r="J1568" s="1783">
        <v>1</v>
      </c>
      <c r="L1568" s="1764">
        <v>942.34</v>
      </c>
      <c r="N1568" s="1764">
        <f t="shared" si="369"/>
        <v>0</v>
      </c>
      <c r="O1568" s="1764">
        <v>0</v>
      </c>
      <c r="P1568" s="1806" t="str">
        <f t="shared" si="368"/>
        <v/>
      </c>
      <c r="Q1568" s="1764">
        <v>0</v>
      </c>
      <c r="R1568" s="1864" t="str">
        <f t="shared" si="370"/>
        <v/>
      </c>
      <c r="S1568" s="1807">
        <f t="shared" si="371"/>
        <v>0</v>
      </c>
      <c r="U1568" s="1764">
        <f t="shared" si="372"/>
        <v>0</v>
      </c>
      <c r="V1568" s="1764">
        <f t="shared" si="373"/>
        <v>0</v>
      </c>
      <c r="W1568" s="1764">
        <f t="shared" si="366"/>
        <v>942.34</v>
      </c>
      <c r="X1568" s="1768">
        <v>942.34</v>
      </c>
      <c r="Y1568" s="1784">
        <v>617429</v>
      </c>
      <c r="Z1568" s="1770">
        <v>42909</v>
      </c>
      <c r="AA1568" s="1843" t="s">
        <v>104</v>
      </c>
      <c r="AB1568" s="1843"/>
      <c r="AH1568" s="1867"/>
      <c r="AK1568" s="1868"/>
      <c r="AL1568" s="1868"/>
    </row>
    <row r="1569" spans="1:38" x14ac:dyDescent="0.25">
      <c r="A1569" s="1962">
        <v>2017412</v>
      </c>
      <c r="C1569" s="1782" t="s">
        <v>3076</v>
      </c>
      <c r="D1569" s="1762" t="s">
        <v>317</v>
      </c>
      <c r="E1569" s="1762">
        <v>0</v>
      </c>
      <c r="F1569" s="1762">
        <v>0</v>
      </c>
      <c r="G1569" s="1762">
        <v>0</v>
      </c>
      <c r="H1569" s="1762">
        <v>0</v>
      </c>
      <c r="I1569" s="1783">
        <v>1</v>
      </c>
      <c r="J1569" s="1783">
        <v>1</v>
      </c>
      <c r="L1569" s="1764">
        <v>0</v>
      </c>
      <c r="N1569" s="1764">
        <f t="shared" si="369"/>
        <v>91.03</v>
      </c>
      <c r="O1569" s="1764">
        <v>91.03</v>
      </c>
      <c r="P1569" s="1806">
        <f t="shared" si="368"/>
        <v>1</v>
      </c>
      <c r="Q1569" s="1764">
        <v>0</v>
      </c>
      <c r="R1569" s="1864">
        <f t="shared" si="370"/>
        <v>0</v>
      </c>
      <c r="S1569" s="1807">
        <f t="shared" si="371"/>
        <v>0</v>
      </c>
      <c r="U1569" s="1764">
        <f t="shared" si="372"/>
        <v>0</v>
      </c>
      <c r="V1569" s="1764">
        <f t="shared" si="373"/>
        <v>0</v>
      </c>
      <c r="W1569" s="1764">
        <f t="shared" si="366"/>
        <v>0</v>
      </c>
      <c r="X1569" s="1768"/>
      <c r="Y1569" s="1784"/>
      <c r="Z1569" s="1770"/>
      <c r="AA1569" s="1843"/>
      <c r="AB1569" s="1843"/>
      <c r="AH1569" s="1867"/>
      <c r="AK1569" s="1868"/>
      <c r="AL1569" s="1868"/>
    </row>
    <row r="1570" spans="1:38" x14ac:dyDescent="0.25">
      <c r="A1570" s="1866">
        <v>2017413</v>
      </c>
      <c r="C1570" s="1782">
        <v>638017</v>
      </c>
      <c r="D1570" s="1762" t="s">
        <v>26</v>
      </c>
      <c r="E1570" s="1762">
        <v>1</v>
      </c>
      <c r="F1570" s="1762">
        <v>10</v>
      </c>
      <c r="G1570" s="1762">
        <v>6</v>
      </c>
      <c r="H1570" s="1762">
        <v>3</v>
      </c>
      <c r="I1570" s="1783">
        <v>1</v>
      </c>
      <c r="J1570" s="1783">
        <v>1</v>
      </c>
      <c r="L1570" s="1764">
        <v>2464.17</v>
      </c>
      <c r="N1570" s="1764">
        <f t="shared" si="369"/>
        <v>1662.33</v>
      </c>
      <c r="O1570" s="1764">
        <v>1232.94</v>
      </c>
      <c r="P1570" s="1806">
        <f t="shared" si="368"/>
        <v>0.74169388749526277</v>
      </c>
      <c r="Q1570" s="1764">
        <v>429.39</v>
      </c>
      <c r="R1570" s="1864">
        <f t="shared" si="370"/>
        <v>0.25830611250473734</v>
      </c>
      <c r="S1570" s="1807">
        <f t="shared" si="371"/>
        <v>17.175599999999999</v>
      </c>
      <c r="U1570" s="1764">
        <f t="shared" si="372"/>
        <v>0</v>
      </c>
      <c r="V1570" s="1764">
        <f t="shared" si="373"/>
        <v>0</v>
      </c>
      <c r="W1570" s="1764">
        <f t="shared" si="366"/>
        <v>2464.17</v>
      </c>
      <c r="X1570" s="1768">
        <v>2464.17</v>
      </c>
      <c r="Y1570" s="1784">
        <v>617392</v>
      </c>
      <c r="Z1570" s="1770">
        <v>42902</v>
      </c>
      <c r="AA1570" s="1843" t="s">
        <v>104</v>
      </c>
      <c r="AB1570" s="1843"/>
      <c r="AH1570" s="1867"/>
      <c r="AK1570" s="1868"/>
      <c r="AL1570" s="1868"/>
    </row>
    <row r="1571" spans="1:38" x14ac:dyDescent="0.25">
      <c r="A1571" s="1866">
        <v>2017414</v>
      </c>
      <c r="C1571" s="1782">
        <v>637417</v>
      </c>
      <c r="D1571" s="1762" t="s">
        <v>26</v>
      </c>
      <c r="E1571" s="1762">
        <v>1</v>
      </c>
      <c r="F1571" s="1762">
        <v>10</v>
      </c>
      <c r="G1571" s="1762">
        <v>5</v>
      </c>
      <c r="H1571" s="1762">
        <v>3</v>
      </c>
      <c r="I1571" s="1783">
        <v>1</v>
      </c>
      <c r="J1571" s="1783">
        <v>1</v>
      </c>
      <c r="L1571" s="1764">
        <v>3326.13</v>
      </c>
      <c r="N1571" s="1764">
        <f t="shared" si="369"/>
        <v>2242.73</v>
      </c>
      <c r="O1571" s="1764">
        <v>1725.21</v>
      </c>
      <c r="P1571" s="1806">
        <f t="shared" si="368"/>
        <v>0.76924551773954064</v>
      </c>
      <c r="Q1571" s="1764">
        <v>517.52</v>
      </c>
      <c r="R1571" s="1864">
        <f t="shared" si="370"/>
        <v>0.23075448226045933</v>
      </c>
      <c r="S1571" s="1807">
        <f t="shared" si="371"/>
        <v>20.700800000000001</v>
      </c>
      <c r="U1571" s="1764">
        <f t="shared" si="372"/>
        <v>0</v>
      </c>
      <c r="V1571" s="1764">
        <f t="shared" si="373"/>
        <v>0</v>
      </c>
      <c r="W1571" s="1764">
        <f t="shared" si="366"/>
        <v>3326.13</v>
      </c>
      <c r="X1571" s="1768">
        <v>3326.13</v>
      </c>
      <c r="Y1571" s="1784">
        <v>617393</v>
      </c>
      <c r="Z1571" s="1770">
        <v>42902</v>
      </c>
      <c r="AA1571" s="1843" t="s">
        <v>104</v>
      </c>
      <c r="AB1571" s="1843"/>
      <c r="AH1571" s="1867"/>
      <c r="AK1571" s="1868"/>
      <c r="AL1571" s="1868"/>
    </row>
    <row r="1572" spans="1:38" x14ac:dyDescent="0.25">
      <c r="A1572" s="1866">
        <v>2017415</v>
      </c>
      <c r="C1572" s="1782">
        <v>528417</v>
      </c>
      <c r="D1572" s="1762" t="s">
        <v>26</v>
      </c>
      <c r="E1572" s="1762">
        <v>1</v>
      </c>
      <c r="F1572" s="1762">
        <v>6</v>
      </c>
      <c r="G1572" s="1762">
        <v>2</v>
      </c>
      <c r="H1572" s="1762">
        <v>6</v>
      </c>
      <c r="I1572" s="1783">
        <v>1</v>
      </c>
      <c r="J1572" s="1783">
        <v>1</v>
      </c>
      <c r="L1572" s="1764">
        <v>2734.52</v>
      </c>
      <c r="N1572" s="1764">
        <f t="shared" si="369"/>
        <v>1841.1399999999999</v>
      </c>
      <c r="O1572" s="1764">
        <v>1352.78</v>
      </c>
      <c r="P1572" s="1806">
        <f>IF(N1572&lt;=0,"",O1572/N1572)</f>
        <v>0.73475129539307171</v>
      </c>
      <c r="Q1572" s="1764">
        <v>488.36</v>
      </c>
      <c r="R1572" s="1864">
        <f t="shared" si="370"/>
        <v>0.26524870460692834</v>
      </c>
      <c r="S1572" s="1807">
        <f t="shared" si="371"/>
        <v>19.534400000000002</v>
      </c>
      <c r="U1572" s="1764">
        <f t="shared" si="372"/>
        <v>0</v>
      </c>
      <c r="V1572" s="1764">
        <f t="shared" si="373"/>
        <v>0</v>
      </c>
      <c r="W1572" s="1764">
        <f t="shared" si="366"/>
        <v>2734.52</v>
      </c>
      <c r="X1572" s="1768">
        <v>2734.52</v>
      </c>
      <c r="Y1572" s="1784">
        <v>617394</v>
      </c>
      <c r="Z1572" s="1770">
        <v>42902</v>
      </c>
      <c r="AA1572" s="1843" t="s">
        <v>104</v>
      </c>
      <c r="AB1572" s="1843"/>
      <c r="AH1572" s="1867"/>
      <c r="AK1572" s="1868"/>
      <c r="AL1572" s="1868"/>
    </row>
    <row r="1573" spans="1:38" x14ac:dyDescent="0.25">
      <c r="A1573" s="1866">
        <v>2017416</v>
      </c>
      <c r="C1573" s="1782">
        <v>650717</v>
      </c>
      <c r="D1573" s="1762" t="s">
        <v>26</v>
      </c>
      <c r="E1573" s="1762">
        <v>1</v>
      </c>
      <c r="F1573" s="1762">
        <v>8</v>
      </c>
      <c r="G1573" s="1762">
        <v>5</v>
      </c>
      <c r="H1573" s="1762">
        <v>3</v>
      </c>
      <c r="I1573" s="1783">
        <v>1</v>
      </c>
      <c r="J1573" s="1783">
        <v>1</v>
      </c>
      <c r="L1573" s="1764">
        <v>2873.93</v>
      </c>
      <c r="N1573" s="1764">
        <f t="shared" si="369"/>
        <v>1935.17</v>
      </c>
      <c r="O1573" s="1764">
        <v>1453.63</v>
      </c>
      <c r="P1573" s="1806">
        <f t="shared" si="368"/>
        <v>0.75116398042549237</v>
      </c>
      <c r="Q1573" s="1764">
        <v>481.54</v>
      </c>
      <c r="R1573" s="1864">
        <f t="shared" si="370"/>
        <v>0.24883601957450766</v>
      </c>
      <c r="S1573" s="1807">
        <f t="shared" si="371"/>
        <v>19.261600000000001</v>
      </c>
      <c r="U1573" s="1764">
        <f t="shared" si="372"/>
        <v>0</v>
      </c>
      <c r="V1573" s="1764">
        <f t="shared" si="373"/>
        <v>0</v>
      </c>
      <c r="W1573" s="1764">
        <f t="shared" si="366"/>
        <v>2873.93</v>
      </c>
      <c r="X1573" s="1768">
        <v>2873.93</v>
      </c>
      <c r="Y1573" s="1784">
        <v>617395</v>
      </c>
      <c r="Z1573" s="1770">
        <v>42902</v>
      </c>
      <c r="AA1573" s="1843" t="s">
        <v>104</v>
      </c>
      <c r="AB1573" s="1843"/>
      <c r="AH1573" s="1867"/>
      <c r="AK1573" s="1868"/>
      <c r="AL1573" s="1868"/>
    </row>
    <row r="1574" spans="1:38" x14ac:dyDescent="0.25">
      <c r="A1574" s="1866">
        <v>2017417</v>
      </c>
      <c r="C1574" s="1782">
        <v>646817</v>
      </c>
      <c r="D1574" s="1762" t="s">
        <v>26</v>
      </c>
      <c r="E1574" s="1762">
        <v>1</v>
      </c>
      <c r="F1574" s="1762">
        <v>9</v>
      </c>
      <c r="G1574" s="1762">
        <v>5</v>
      </c>
      <c r="H1574" s="1762">
        <v>4</v>
      </c>
      <c r="I1574" s="1783">
        <v>1</v>
      </c>
      <c r="J1574" s="1783">
        <v>1</v>
      </c>
      <c r="L1574" s="1764">
        <v>2783.82</v>
      </c>
      <c r="N1574" s="1764">
        <f t="shared" si="369"/>
        <v>1882.29</v>
      </c>
      <c r="O1574" s="1764">
        <v>1358.69</v>
      </c>
      <c r="P1574" s="1806">
        <f t="shared" si="368"/>
        <v>0.72182819863039172</v>
      </c>
      <c r="Q1574" s="1764">
        <v>523.6</v>
      </c>
      <c r="R1574" s="1864">
        <f t="shared" si="370"/>
        <v>0.27817180136960834</v>
      </c>
      <c r="S1574" s="1807">
        <f t="shared" si="371"/>
        <v>20.944000000000003</v>
      </c>
      <c r="U1574" s="1764">
        <f t="shared" si="372"/>
        <v>0</v>
      </c>
      <c r="V1574" s="1764">
        <f t="shared" si="373"/>
        <v>0</v>
      </c>
      <c r="W1574" s="1764">
        <f t="shared" si="366"/>
        <v>2783.82</v>
      </c>
      <c r="X1574" s="1768">
        <v>2783.82</v>
      </c>
      <c r="Y1574" s="1784">
        <v>617396</v>
      </c>
      <c r="Z1574" s="1770">
        <v>42902</v>
      </c>
      <c r="AA1574" s="1843" t="s">
        <v>104</v>
      </c>
      <c r="AB1574" s="1843"/>
      <c r="AH1574" s="1867"/>
      <c r="AK1574" s="1868"/>
      <c r="AL1574" s="1868"/>
    </row>
    <row r="1575" spans="1:38" x14ac:dyDescent="0.25">
      <c r="A1575" s="1866">
        <v>2017418</v>
      </c>
      <c r="C1575" s="1782">
        <v>637317</v>
      </c>
      <c r="D1575" s="1762" t="s">
        <v>26</v>
      </c>
      <c r="E1575" s="1762">
        <v>1</v>
      </c>
      <c r="F1575" s="1762">
        <v>8</v>
      </c>
      <c r="G1575" s="1762">
        <v>5</v>
      </c>
      <c r="H1575" s="1762">
        <v>3</v>
      </c>
      <c r="I1575" s="1783">
        <v>1</v>
      </c>
      <c r="J1575" s="1783">
        <v>1</v>
      </c>
      <c r="L1575" s="1764">
        <v>2661.62</v>
      </c>
      <c r="N1575" s="1764">
        <f t="shared" si="369"/>
        <v>1794.48</v>
      </c>
      <c r="O1575" s="1764">
        <v>1365.64</v>
      </c>
      <c r="P1575" s="1806">
        <f t="shared" si="368"/>
        <v>0.76102269181044091</v>
      </c>
      <c r="Q1575" s="1764">
        <v>428.84</v>
      </c>
      <c r="R1575" s="1864">
        <f t="shared" si="370"/>
        <v>0.23897730818955906</v>
      </c>
      <c r="S1575" s="1807">
        <f t="shared" si="371"/>
        <v>17.153599999999997</v>
      </c>
      <c r="U1575" s="1764">
        <f t="shared" si="372"/>
        <v>0</v>
      </c>
      <c r="V1575" s="1764">
        <f t="shared" si="373"/>
        <v>0</v>
      </c>
      <c r="W1575" s="1764">
        <f t="shared" si="366"/>
        <v>2661.62</v>
      </c>
      <c r="X1575" s="1768">
        <v>2661.62</v>
      </c>
      <c r="Y1575" s="1784">
        <v>617397</v>
      </c>
      <c r="Z1575" s="1770">
        <v>42902</v>
      </c>
      <c r="AA1575" s="1843" t="s">
        <v>104</v>
      </c>
      <c r="AB1575" s="1843"/>
      <c r="AH1575" s="1867"/>
      <c r="AK1575" s="1868"/>
      <c r="AL1575" s="1868"/>
    </row>
    <row r="1576" spans="1:38" x14ac:dyDescent="0.25">
      <c r="A1576" s="1866">
        <v>2017419</v>
      </c>
      <c r="C1576" s="1782">
        <v>649617</v>
      </c>
      <c r="D1576" s="1762" t="s">
        <v>26</v>
      </c>
      <c r="E1576" s="1762">
        <v>1</v>
      </c>
      <c r="F1576" s="1762">
        <v>7</v>
      </c>
      <c r="G1576" s="1762">
        <v>4</v>
      </c>
      <c r="H1576" s="1762">
        <v>3</v>
      </c>
      <c r="I1576" s="1783">
        <v>1</v>
      </c>
      <c r="J1576" s="1783">
        <v>1</v>
      </c>
      <c r="L1576" s="1764">
        <v>4706.74</v>
      </c>
      <c r="N1576" s="1764">
        <f t="shared" si="369"/>
        <v>2929.49</v>
      </c>
      <c r="O1576" s="1764">
        <v>2364.21</v>
      </c>
      <c r="P1576" s="1806">
        <f t="shared" si="368"/>
        <v>0.80703808512744546</v>
      </c>
      <c r="Q1576" s="1764">
        <v>565.28</v>
      </c>
      <c r="R1576" s="1864">
        <f t="shared" si="370"/>
        <v>0.19296191487255462</v>
      </c>
      <c r="S1576" s="1807">
        <f t="shared" si="371"/>
        <v>22.6112</v>
      </c>
      <c r="U1576" s="1764">
        <f t="shared" si="372"/>
        <v>0</v>
      </c>
      <c r="V1576" s="1764">
        <f t="shared" si="373"/>
        <v>0</v>
      </c>
      <c r="W1576" s="1764">
        <f t="shared" si="366"/>
        <v>4706.74</v>
      </c>
      <c r="X1576" s="1768">
        <v>4706.74</v>
      </c>
      <c r="Y1576" s="1784">
        <v>617398</v>
      </c>
      <c r="Z1576" s="1770">
        <v>42902</v>
      </c>
      <c r="AA1576" s="1843" t="s">
        <v>104</v>
      </c>
      <c r="AB1576" s="1843"/>
      <c r="AH1576" s="1867"/>
      <c r="AK1576" s="1868"/>
      <c r="AL1576" s="1868"/>
    </row>
    <row r="1577" spans="1:38" x14ac:dyDescent="0.25">
      <c r="A1577" s="1866">
        <v>2017420</v>
      </c>
      <c r="C1577" s="1782">
        <v>676817</v>
      </c>
      <c r="D1577" s="1762" t="s">
        <v>26</v>
      </c>
      <c r="E1577" s="1762">
        <v>1</v>
      </c>
      <c r="F1577" s="1762">
        <v>2</v>
      </c>
      <c r="G1577" s="1762">
        <v>1</v>
      </c>
      <c r="H1577" s="1762">
        <v>1</v>
      </c>
      <c r="I1577" s="1783">
        <v>1</v>
      </c>
      <c r="J1577" s="1783">
        <v>1</v>
      </c>
      <c r="L1577" s="1764">
        <v>905.93</v>
      </c>
      <c r="N1577" s="1764">
        <f t="shared" si="369"/>
        <v>610.92000000000007</v>
      </c>
      <c r="O1577" s="1764">
        <v>447.06</v>
      </c>
      <c r="P1577" s="1806">
        <f t="shared" si="368"/>
        <v>0.73178157532901189</v>
      </c>
      <c r="Q1577" s="1764">
        <v>163.86</v>
      </c>
      <c r="R1577" s="1864">
        <f t="shared" si="370"/>
        <v>0.268218424670988</v>
      </c>
      <c r="S1577" s="1807">
        <f t="shared" si="371"/>
        <v>6.5544000000000002</v>
      </c>
      <c r="U1577" s="1764">
        <f t="shared" si="372"/>
        <v>0</v>
      </c>
      <c r="V1577" s="1764">
        <f t="shared" si="373"/>
        <v>0</v>
      </c>
      <c r="W1577" s="1764">
        <f t="shared" si="366"/>
        <v>905.93</v>
      </c>
      <c r="X1577" s="1768">
        <v>905.93</v>
      </c>
      <c r="Y1577" s="1784">
        <v>617399</v>
      </c>
      <c r="Z1577" s="1770">
        <v>42902</v>
      </c>
      <c r="AA1577" s="1843" t="s">
        <v>104</v>
      </c>
      <c r="AB1577" s="1843"/>
      <c r="AH1577" s="1867"/>
      <c r="AK1577" s="1868"/>
      <c r="AL1577" s="1868"/>
    </row>
    <row r="1578" spans="1:38" x14ac:dyDescent="0.25">
      <c r="A1578" s="1866">
        <v>2017421</v>
      </c>
      <c r="C1578" s="1782">
        <v>625417</v>
      </c>
      <c r="D1578" s="1762" t="s">
        <v>26</v>
      </c>
      <c r="E1578" s="1762">
        <v>1</v>
      </c>
      <c r="F1578" s="1762">
        <v>12</v>
      </c>
      <c r="G1578" s="1762">
        <v>5</v>
      </c>
      <c r="H1578" s="1762">
        <v>2</v>
      </c>
      <c r="I1578" s="1783">
        <v>1</v>
      </c>
      <c r="J1578" s="1783">
        <v>1</v>
      </c>
      <c r="L1578" s="1764">
        <v>3338.79</v>
      </c>
      <c r="N1578" s="1764">
        <f t="shared" si="369"/>
        <v>2249.9</v>
      </c>
      <c r="O1578" s="1764">
        <v>1834.34</v>
      </c>
      <c r="P1578" s="1806">
        <f t="shared" si="368"/>
        <v>0.81529845770923148</v>
      </c>
      <c r="Q1578" s="1764">
        <v>415.56</v>
      </c>
      <c r="R1578" s="1864">
        <f t="shared" si="370"/>
        <v>0.18470154229076846</v>
      </c>
      <c r="S1578" s="1807">
        <f t="shared" si="371"/>
        <v>16.622399999999999</v>
      </c>
      <c r="U1578" s="1764">
        <f t="shared" si="372"/>
        <v>0</v>
      </c>
      <c r="V1578" s="1764">
        <f t="shared" si="373"/>
        <v>0</v>
      </c>
      <c r="W1578" s="1764">
        <f t="shared" si="366"/>
        <v>3338.79</v>
      </c>
      <c r="X1578" s="1768">
        <v>3338.79</v>
      </c>
      <c r="Y1578" s="1784">
        <v>617400</v>
      </c>
      <c r="Z1578" s="1770">
        <v>42902</v>
      </c>
      <c r="AA1578" s="1843" t="s">
        <v>104</v>
      </c>
      <c r="AB1578" s="1843"/>
      <c r="AH1578" s="1867"/>
      <c r="AK1578" s="1868"/>
      <c r="AL1578" s="1868"/>
    </row>
    <row r="1579" spans="1:38" x14ac:dyDescent="0.25">
      <c r="A1579" s="1866">
        <v>2017422</v>
      </c>
      <c r="C1579" s="1782" t="s">
        <v>3049</v>
      </c>
      <c r="D1579" s="1762" t="s">
        <v>677</v>
      </c>
      <c r="E1579" s="1762">
        <v>1</v>
      </c>
      <c r="F1579" s="1762">
        <v>11</v>
      </c>
      <c r="G1579" s="1762">
        <v>8</v>
      </c>
      <c r="H1579" s="1762">
        <v>1</v>
      </c>
      <c r="I1579" s="1783">
        <v>1</v>
      </c>
      <c r="J1579" s="1783">
        <v>1</v>
      </c>
      <c r="L1579" s="1764">
        <v>3648.18</v>
      </c>
      <c r="N1579" s="1764">
        <f t="shared" ref="N1579:N1640" si="374">O1579+Q1579</f>
        <v>0</v>
      </c>
      <c r="O1579" s="1764">
        <v>0</v>
      </c>
      <c r="P1579" s="1806" t="str">
        <f t="shared" ref="P1579:P1640" si="375">IF(N1579&lt;=0,"",O1579/N1579)</f>
        <v/>
      </c>
      <c r="Q1579" s="1764">
        <v>0</v>
      </c>
      <c r="R1579" s="1864" t="str">
        <f t="shared" ref="R1579:R1640" si="376">IF(N1579&lt;=0,"",Q1579/N1579)</f>
        <v/>
      </c>
      <c r="S1579" s="1807">
        <f t="shared" ref="S1579:S1640" si="377">Q1579/$S$1</f>
        <v>0</v>
      </c>
      <c r="U1579" s="1764">
        <f t="shared" ref="U1579:U1640" si="378">((1-I1579)*O1579)+((1-J1579)*Q1579)</f>
        <v>0</v>
      </c>
      <c r="V1579" s="1764">
        <f t="shared" ref="V1579:V1640" si="379">L1579-W1579</f>
        <v>0</v>
      </c>
      <c r="W1579" s="1764">
        <f t="shared" si="366"/>
        <v>3648.18</v>
      </c>
      <c r="X1579" s="1768">
        <v>3648.18</v>
      </c>
      <c r="Y1579" s="1784">
        <v>617503</v>
      </c>
      <c r="Z1579" s="1770">
        <v>42933</v>
      </c>
      <c r="AA1579" s="1843" t="s">
        <v>104</v>
      </c>
      <c r="AB1579" s="1843"/>
      <c r="AH1579" s="1867"/>
      <c r="AK1579" s="1868"/>
      <c r="AL1579" s="1868"/>
    </row>
    <row r="1580" spans="1:38" x14ac:dyDescent="0.25">
      <c r="A1580" s="1866">
        <v>2017423</v>
      </c>
      <c r="C1580" s="1782" t="s">
        <v>3405</v>
      </c>
      <c r="D1580" s="1762" t="s">
        <v>26</v>
      </c>
      <c r="E1580" s="1762">
        <v>0</v>
      </c>
      <c r="F1580" s="1762">
        <v>0</v>
      </c>
      <c r="G1580" s="1762">
        <v>0</v>
      </c>
      <c r="H1580" s="1762">
        <v>0</v>
      </c>
      <c r="I1580" s="1783">
        <v>1</v>
      </c>
      <c r="J1580" s="1783">
        <v>1</v>
      </c>
      <c r="L1580" s="1764">
        <v>0</v>
      </c>
      <c r="N1580" s="1764">
        <v>0</v>
      </c>
      <c r="O1580" s="1764">
        <v>0</v>
      </c>
      <c r="P1580" s="1806" t="str">
        <f t="shared" si="375"/>
        <v/>
      </c>
      <c r="Q1580" s="1764">
        <v>0</v>
      </c>
      <c r="R1580" s="1864" t="str">
        <f t="shared" si="376"/>
        <v/>
      </c>
      <c r="S1580" s="1807">
        <f t="shared" si="377"/>
        <v>0</v>
      </c>
      <c r="U1580" s="1764">
        <f t="shared" si="378"/>
        <v>0</v>
      </c>
      <c r="V1580" s="1764">
        <f t="shared" si="379"/>
        <v>0</v>
      </c>
      <c r="W1580" s="1764">
        <f t="shared" si="366"/>
        <v>0</v>
      </c>
      <c r="X1580" s="1768"/>
      <c r="Y1580" s="1784"/>
      <c r="Z1580" s="1770"/>
      <c r="AA1580" s="1843"/>
      <c r="AB1580" s="1843"/>
      <c r="AH1580" s="1867"/>
      <c r="AK1580" s="1868"/>
      <c r="AL1580" s="1868"/>
    </row>
    <row r="1581" spans="1:38" x14ac:dyDescent="0.25">
      <c r="A1581" s="1866">
        <v>2017424</v>
      </c>
      <c r="C1581" s="1782" t="s">
        <v>3092</v>
      </c>
      <c r="D1581" s="1762" t="s">
        <v>352</v>
      </c>
      <c r="E1581" s="1762">
        <v>0</v>
      </c>
      <c r="F1581" s="1762">
        <v>0</v>
      </c>
      <c r="G1581" s="1762">
        <v>0</v>
      </c>
      <c r="H1581" s="1762">
        <v>0</v>
      </c>
      <c r="I1581" s="1783">
        <v>1</v>
      </c>
      <c r="J1581" s="1783">
        <v>1</v>
      </c>
      <c r="L1581" s="1764">
        <v>196.19</v>
      </c>
      <c r="N1581" s="1764">
        <f t="shared" si="374"/>
        <v>117</v>
      </c>
      <c r="O1581" s="1764">
        <v>117</v>
      </c>
      <c r="P1581" s="1806">
        <f t="shared" si="375"/>
        <v>1</v>
      </c>
      <c r="Q1581" s="1764">
        <v>0</v>
      </c>
      <c r="R1581" s="1864">
        <f t="shared" si="376"/>
        <v>0</v>
      </c>
      <c r="S1581" s="1807">
        <f t="shared" si="377"/>
        <v>0</v>
      </c>
      <c r="U1581" s="1764">
        <f t="shared" si="378"/>
        <v>0</v>
      </c>
      <c r="V1581" s="1764">
        <f t="shared" si="379"/>
        <v>0</v>
      </c>
      <c r="W1581" s="1764">
        <f t="shared" si="366"/>
        <v>196.19</v>
      </c>
      <c r="X1581" s="1768">
        <v>196.19</v>
      </c>
      <c r="Y1581" s="1784">
        <v>617460</v>
      </c>
      <c r="Z1581" s="1770">
        <v>42914</v>
      </c>
      <c r="AA1581" s="1843" t="s">
        <v>104</v>
      </c>
      <c r="AB1581" s="1843"/>
      <c r="AH1581" s="1867"/>
      <c r="AK1581" s="1868"/>
      <c r="AL1581" s="1868"/>
    </row>
    <row r="1582" spans="1:38" x14ac:dyDescent="0.25">
      <c r="A1582" s="1866">
        <v>2017425</v>
      </c>
      <c r="C1582" s="1782" t="s">
        <v>3093</v>
      </c>
      <c r="D1582" s="1762" t="s">
        <v>2330</v>
      </c>
      <c r="E1582" s="1762">
        <v>1</v>
      </c>
      <c r="F1582" s="1762">
        <v>3</v>
      </c>
      <c r="G1582" s="1762">
        <v>0</v>
      </c>
      <c r="H1582" s="1762" t="s">
        <v>115</v>
      </c>
      <c r="I1582" s="1783">
        <v>1</v>
      </c>
      <c r="J1582" s="1783">
        <v>1</v>
      </c>
      <c r="L1582" s="1764">
        <v>1460.71</v>
      </c>
      <c r="N1582" s="1764">
        <f t="shared" si="374"/>
        <v>906.23</v>
      </c>
      <c r="O1582" s="1764">
        <v>690.95</v>
      </c>
      <c r="P1582" s="1806">
        <f t="shared" si="375"/>
        <v>0.76244441256634632</v>
      </c>
      <c r="Q1582" s="1764">
        <v>215.28</v>
      </c>
      <c r="R1582" s="1864">
        <f t="shared" si="376"/>
        <v>0.23755558743365371</v>
      </c>
      <c r="S1582" s="1807">
        <f t="shared" si="377"/>
        <v>8.6112000000000002</v>
      </c>
      <c r="U1582" s="1764">
        <f t="shared" si="378"/>
        <v>0</v>
      </c>
      <c r="V1582" s="1764">
        <f t="shared" si="379"/>
        <v>0</v>
      </c>
      <c r="W1582" s="1764">
        <f t="shared" si="366"/>
        <v>1460.71</v>
      </c>
      <c r="X1582" s="1768">
        <v>1460.71</v>
      </c>
      <c r="Y1582" s="1784">
        <v>617450</v>
      </c>
      <c r="Z1582" s="1770">
        <v>42914</v>
      </c>
      <c r="AA1582" s="1843" t="s">
        <v>104</v>
      </c>
      <c r="AB1582" s="1843"/>
      <c r="AH1582" s="1867"/>
      <c r="AK1582" s="1868"/>
      <c r="AL1582" s="1868"/>
    </row>
    <row r="1583" spans="1:38" x14ac:dyDescent="0.25">
      <c r="A1583" s="1866">
        <v>2017426</v>
      </c>
      <c r="C1583" s="1782" t="s">
        <v>3096</v>
      </c>
      <c r="D1583" s="1762" t="s">
        <v>317</v>
      </c>
      <c r="E1583" s="1762">
        <v>1</v>
      </c>
      <c r="F1583" s="1762">
        <v>2</v>
      </c>
      <c r="G1583" s="1762">
        <v>1</v>
      </c>
      <c r="H1583" s="1762">
        <v>1</v>
      </c>
      <c r="I1583" s="1783">
        <v>1</v>
      </c>
      <c r="J1583" s="1783">
        <v>1</v>
      </c>
      <c r="L1583" s="1764">
        <v>843.66</v>
      </c>
      <c r="N1583" s="1764">
        <f t="shared" si="374"/>
        <v>554.37</v>
      </c>
      <c r="O1583" s="1764">
        <v>407.86</v>
      </c>
      <c r="P1583" s="1806">
        <f t="shared" si="375"/>
        <v>0.73571802225950178</v>
      </c>
      <c r="Q1583" s="1764">
        <v>146.51</v>
      </c>
      <c r="R1583" s="1864">
        <f t="shared" si="376"/>
        <v>0.26428197774049822</v>
      </c>
      <c r="S1583" s="1807">
        <f t="shared" si="377"/>
        <v>5.8603999999999994</v>
      </c>
      <c r="U1583" s="1764">
        <f t="shared" si="378"/>
        <v>0</v>
      </c>
      <c r="V1583" s="1764">
        <f t="shared" si="379"/>
        <v>0</v>
      </c>
      <c r="W1583" s="1764">
        <f t="shared" si="366"/>
        <v>843.66</v>
      </c>
      <c r="X1583" s="1768">
        <v>843.66</v>
      </c>
      <c r="Y1583" s="1784">
        <v>617445</v>
      </c>
      <c r="Z1583" s="1770">
        <v>42914</v>
      </c>
      <c r="AA1583" s="1843" t="s">
        <v>104</v>
      </c>
      <c r="AB1583" s="1843"/>
      <c r="AH1583" s="1867"/>
      <c r="AK1583" s="1868"/>
      <c r="AL1583" s="1868"/>
    </row>
    <row r="1584" spans="1:38" x14ac:dyDescent="0.25">
      <c r="A1584" s="1866">
        <v>2017427</v>
      </c>
      <c r="C1584" s="1782" t="s">
        <v>3097</v>
      </c>
      <c r="D1584" s="1762" t="s">
        <v>317</v>
      </c>
      <c r="E1584" s="1762">
        <v>1</v>
      </c>
      <c r="F1584" s="1762">
        <v>8</v>
      </c>
      <c r="G1584" s="1762">
        <v>5</v>
      </c>
      <c r="H1584" s="1762">
        <v>3</v>
      </c>
      <c r="I1584" s="1783">
        <v>1</v>
      </c>
      <c r="J1584" s="1783">
        <v>1</v>
      </c>
      <c r="L1584" s="1764">
        <v>2758.46</v>
      </c>
      <c r="N1584" s="1764">
        <f t="shared" si="374"/>
        <v>1832.78</v>
      </c>
      <c r="O1584" s="1764">
        <v>1306.48</v>
      </c>
      <c r="P1584" s="1806">
        <f t="shared" si="375"/>
        <v>0.71284060280011785</v>
      </c>
      <c r="Q1584" s="1764">
        <v>526.29999999999995</v>
      </c>
      <c r="R1584" s="1864">
        <f t="shared" si="376"/>
        <v>0.28715939719988215</v>
      </c>
      <c r="S1584" s="1807">
        <f t="shared" si="377"/>
        <v>21.052</v>
      </c>
      <c r="U1584" s="1764">
        <f t="shared" si="378"/>
        <v>0</v>
      </c>
      <c r="V1584" s="1764">
        <f t="shared" si="379"/>
        <v>0</v>
      </c>
      <c r="W1584" s="1764">
        <f t="shared" si="366"/>
        <v>2758.46</v>
      </c>
      <c r="X1584" s="1768">
        <v>2758.46</v>
      </c>
      <c r="Y1584" s="1784">
        <v>617446</v>
      </c>
      <c r="Z1584" s="1770">
        <v>42914</v>
      </c>
      <c r="AA1584" s="1843" t="s">
        <v>104</v>
      </c>
      <c r="AB1584" s="1843"/>
      <c r="AH1584" s="1867"/>
      <c r="AK1584" s="1868"/>
      <c r="AL1584" s="1868"/>
    </row>
    <row r="1585" spans="1:53" x14ac:dyDescent="0.25">
      <c r="A1585" s="1866">
        <v>2017428</v>
      </c>
      <c r="C1585" s="1782" t="s">
        <v>1304</v>
      </c>
      <c r="D1585" s="1762" t="s">
        <v>317</v>
      </c>
      <c r="E1585" s="1762">
        <v>1</v>
      </c>
      <c r="F1585" s="1762">
        <v>6</v>
      </c>
      <c r="G1585" s="1762">
        <v>2</v>
      </c>
      <c r="H1585" s="1762">
        <v>5</v>
      </c>
      <c r="I1585" s="1783">
        <v>1</v>
      </c>
      <c r="J1585" s="1783">
        <v>1</v>
      </c>
      <c r="L1585" s="1764">
        <v>3568.55</v>
      </c>
      <c r="N1585" s="1764">
        <f t="shared" si="374"/>
        <v>2347.6</v>
      </c>
      <c r="O1585" s="1764">
        <v>1792.55</v>
      </c>
      <c r="P1585" s="1806">
        <f t="shared" si="375"/>
        <v>0.76356704719713753</v>
      </c>
      <c r="Q1585" s="1764">
        <v>555.04999999999995</v>
      </c>
      <c r="R1585" s="1864">
        <f t="shared" si="376"/>
        <v>0.2364329528028625</v>
      </c>
      <c r="S1585" s="1807">
        <f t="shared" si="377"/>
        <v>22.201999999999998</v>
      </c>
      <c r="U1585" s="1764">
        <f t="shared" si="378"/>
        <v>0</v>
      </c>
      <c r="V1585" s="1764">
        <f t="shared" si="379"/>
        <v>0</v>
      </c>
      <c r="W1585" s="1764">
        <f t="shared" si="366"/>
        <v>3568.55</v>
      </c>
      <c r="X1585" s="1768">
        <v>3568.55</v>
      </c>
      <c r="Y1585" s="1784">
        <v>617447</v>
      </c>
      <c r="Z1585" s="1770">
        <v>42914</v>
      </c>
      <c r="AA1585" s="1843" t="s">
        <v>104</v>
      </c>
      <c r="AB1585" s="1843"/>
      <c r="AH1585" s="1867"/>
      <c r="AK1585" s="1868"/>
      <c r="AL1585" s="1868"/>
    </row>
    <row r="1586" spans="1:53" x14ac:dyDescent="0.25">
      <c r="A1586" s="1973">
        <v>2017429</v>
      </c>
      <c r="C1586" s="1782" t="s">
        <v>3102</v>
      </c>
      <c r="D1586" s="1762" t="s">
        <v>26</v>
      </c>
      <c r="E1586" s="1762">
        <v>1</v>
      </c>
      <c r="F1586" s="1762">
        <v>2</v>
      </c>
      <c r="G1586" s="1762">
        <v>1</v>
      </c>
      <c r="H1586" s="1762">
        <v>1</v>
      </c>
      <c r="I1586" s="1783">
        <v>1</v>
      </c>
      <c r="J1586" s="1783">
        <v>1</v>
      </c>
      <c r="L1586" s="1764">
        <v>503.34</v>
      </c>
      <c r="N1586" s="1764">
        <f t="shared" si="374"/>
        <v>337.31</v>
      </c>
      <c r="O1586" s="1764">
        <v>232.82</v>
      </c>
      <c r="P1586" s="1806">
        <f t="shared" si="375"/>
        <v>0.6902256084907058</v>
      </c>
      <c r="Q1586" s="1764">
        <v>104.49</v>
      </c>
      <c r="R1586" s="1864">
        <f t="shared" si="376"/>
        <v>0.30977439150929409</v>
      </c>
      <c r="S1586" s="1807">
        <f t="shared" si="377"/>
        <v>4.1795999999999998</v>
      </c>
      <c r="U1586" s="1764">
        <f t="shared" si="378"/>
        <v>0</v>
      </c>
      <c r="V1586" s="1764">
        <f t="shared" si="379"/>
        <v>0</v>
      </c>
      <c r="W1586" s="1764">
        <f t="shared" si="366"/>
        <v>503.34</v>
      </c>
      <c r="X1586" s="1768">
        <v>503.34</v>
      </c>
      <c r="Y1586" s="1784">
        <v>617401</v>
      </c>
      <c r="Z1586" s="1770">
        <v>42902</v>
      </c>
      <c r="AA1586" s="1843" t="s">
        <v>104</v>
      </c>
      <c r="AB1586" s="1843"/>
      <c r="AH1586" s="1867"/>
      <c r="AK1586" s="1868"/>
      <c r="AL1586" s="1868"/>
    </row>
    <row r="1587" spans="1:53" x14ac:dyDescent="0.25">
      <c r="A1587" s="1866">
        <v>2017430</v>
      </c>
      <c r="C1587" s="1782" t="s">
        <v>3111</v>
      </c>
      <c r="D1587" s="1762" t="s">
        <v>26</v>
      </c>
      <c r="E1587" s="1762">
        <v>0</v>
      </c>
      <c r="F1587" s="1762">
        <v>0</v>
      </c>
      <c r="G1587" s="1762">
        <v>0</v>
      </c>
      <c r="H1587" s="1762">
        <v>0</v>
      </c>
      <c r="I1587" s="1783">
        <v>1</v>
      </c>
      <c r="J1587" s="1783">
        <v>1</v>
      </c>
      <c r="L1587" s="1764">
        <v>121</v>
      </c>
      <c r="N1587" s="1764">
        <f>O1587+Q1587</f>
        <v>60</v>
      </c>
      <c r="O1587" s="1764">
        <v>60</v>
      </c>
      <c r="P1587" s="1850">
        <f>IF(N1587&lt;=0,"",O1587/N1587)</f>
        <v>1</v>
      </c>
      <c r="Q1587" s="1764">
        <v>0</v>
      </c>
      <c r="R1587" s="1850">
        <f>IF(N1587&lt;=0,"",Q1587/N1587)</f>
        <v>0</v>
      </c>
      <c r="S1587" s="1807">
        <f>Q1587/$S$1</f>
        <v>0</v>
      </c>
      <c r="U1587" s="1764">
        <f>((1-I1587)*O1587)+((1-J1587)*Q1587)</f>
        <v>0</v>
      </c>
      <c r="V1587" s="1764">
        <f>L1587-W1587</f>
        <v>0</v>
      </c>
      <c r="W1587" s="1764">
        <f t="shared" si="366"/>
        <v>121</v>
      </c>
      <c r="X1587" s="1768">
        <v>121</v>
      </c>
      <c r="Y1587" s="1784">
        <v>617408</v>
      </c>
      <c r="Z1587" s="1770">
        <v>42907</v>
      </c>
      <c r="AA1587" s="1843" t="s">
        <v>104</v>
      </c>
      <c r="AB1587" s="1868"/>
      <c r="AC1587" s="1851"/>
      <c r="AE1587" s="1808"/>
      <c r="AF1587" s="1946"/>
      <c r="AG1587" s="1946"/>
      <c r="AH1587" s="1867"/>
      <c r="AK1587" s="1868"/>
      <c r="AL1587" s="1868"/>
      <c r="AM1587" s="1851"/>
      <c r="AP1587" s="1946"/>
      <c r="AQ1587" s="1946"/>
      <c r="AR1587" s="1867"/>
      <c r="AS1587" s="1780"/>
      <c r="AT1587" s="1780"/>
      <c r="AU1587" s="1868"/>
      <c r="AV1587" s="1868"/>
      <c r="AW1587" s="1851"/>
      <c r="AZ1587" s="1946"/>
      <c r="BA1587" s="1946"/>
    </row>
    <row r="1588" spans="1:53" x14ac:dyDescent="0.25">
      <c r="A1588" s="1866">
        <v>2017431</v>
      </c>
      <c r="C1588" s="1782" t="s">
        <v>3116</v>
      </c>
      <c r="D1588" s="1762" t="s">
        <v>26</v>
      </c>
      <c r="E1588" s="1762">
        <v>0</v>
      </c>
      <c r="F1588" s="1762">
        <v>0</v>
      </c>
      <c r="G1588" s="1762">
        <v>0</v>
      </c>
      <c r="H1588" s="1762">
        <v>0</v>
      </c>
      <c r="I1588" s="1783">
        <v>1</v>
      </c>
      <c r="J1588" s="1783">
        <v>1</v>
      </c>
      <c r="L1588" s="1764">
        <v>87.6</v>
      </c>
      <c r="N1588" s="1764">
        <f t="shared" si="374"/>
        <v>51.3</v>
      </c>
      <c r="O1588" s="1764">
        <v>36.299999999999997</v>
      </c>
      <c r="P1588" s="1806">
        <f t="shared" si="375"/>
        <v>0.70760233918128657</v>
      </c>
      <c r="Q1588" s="1764">
        <v>15</v>
      </c>
      <c r="R1588" s="1864">
        <f t="shared" si="376"/>
        <v>0.29239766081871349</v>
      </c>
      <c r="S1588" s="1807">
        <f t="shared" si="377"/>
        <v>0.6</v>
      </c>
      <c r="U1588" s="1764">
        <f t="shared" si="378"/>
        <v>0</v>
      </c>
      <c r="V1588" s="1764">
        <f t="shared" si="379"/>
        <v>0</v>
      </c>
      <c r="W1588" s="1764">
        <f t="shared" si="366"/>
        <v>87.6</v>
      </c>
      <c r="X1588" s="1768">
        <v>87.6</v>
      </c>
      <c r="Y1588" s="1784">
        <v>617408</v>
      </c>
      <c r="Z1588" s="1770">
        <v>42907</v>
      </c>
      <c r="AA1588" s="1843" t="s">
        <v>104</v>
      </c>
      <c r="AB1588" s="1843"/>
      <c r="AH1588" s="1867"/>
      <c r="AK1588" s="1868"/>
      <c r="AL1588" s="1868"/>
    </row>
    <row r="1589" spans="1:53" x14ac:dyDescent="0.25">
      <c r="A1589" s="1866">
        <v>2017432</v>
      </c>
      <c r="C1589" s="1782" t="s">
        <v>3149</v>
      </c>
      <c r="D1589" s="1762" t="s">
        <v>26</v>
      </c>
      <c r="E1589" s="1762">
        <v>0</v>
      </c>
      <c r="F1589" s="1762">
        <v>1</v>
      </c>
      <c r="G1589" s="1762">
        <v>0</v>
      </c>
      <c r="H1589" s="1762">
        <v>2</v>
      </c>
      <c r="I1589" s="1783">
        <v>1</v>
      </c>
      <c r="J1589" s="1783">
        <v>1</v>
      </c>
      <c r="L1589" s="1764">
        <v>656.43</v>
      </c>
      <c r="N1589" s="1764">
        <f t="shared" si="374"/>
        <v>443.58</v>
      </c>
      <c r="O1589" s="1764">
        <v>324.62</v>
      </c>
      <c r="P1589" s="1806">
        <f t="shared" si="375"/>
        <v>0.73181838676225264</v>
      </c>
      <c r="Q1589" s="1764">
        <v>118.96</v>
      </c>
      <c r="R1589" s="1864">
        <f t="shared" si="376"/>
        <v>0.26818161323774742</v>
      </c>
      <c r="S1589" s="1807">
        <f t="shared" si="377"/>
        <v>4.7584</v>
      </c>
      <c r="U1589" s="1764">
        <f t="shared" si="378"/>
        <v>0</v>
      </c>
      <c r="V1589" s="1764">
        <f t="shared" si="379"/>
        <v>0</v>
      </c>
      <c r="W1589" s="1764">
        <f t="shared" si="366"/>
        <v>656.43</v>
      </c>
      <c r="X1589" s="1768">
        <v>656.43</v>
      </c>
      <c r="Y1589" s="1784">
        <v>617467</v>
      </c>
      <c r="Z1589" s="1770">
        <v>42921</v>
      </c>
      <c r="AA1589" s="1843" t="s">
        <v>104</v>
      </c>
      <c r="AB1589" s="1843"/>
      <c r="AH1589" s="1867"/>
      <c r="AK1589" s="1868"/>
      <c r="AL1589" s="1868"/>
    </row>
    <row r="1590" spans="1:53" x14ac:dyDescent="0.25">
      <c r="A1590" s="1893">
        <v>2017433</v>
      </c>
      <c r="C1590" s="1782" t="s">
        <v>3112</v>
      </c>
      <c r="D1590" s="1762" t="s">
        <v>26</v>
      </c>
      <c r="E1590" s="1762">
        <v>0</v>
      </c>
      <c r="F1590" s="1762">
        <v>0</v>
      </c>
      <c r="G1590" s="1762">
        <v>0</v>
      </c>
      <c r="H1590" s="1762">
        <v>0</v>
      </c>
      <c r="I1590" s="1783">
        <v>1</v>
      </c>
      <c r="J1590" s="1783">
        <v>1</v>
      </c>
      <c r="L1590" s="1764">
        <v>0</v>
      </c>
      <c r="N1590" s="1764">
        <f t="shared" si="374"/>
        <v>0</v>
      </c>
      <c r="O1590" s="1764">
        <v>0</v>
      </c>
      <c r="P1590" s="1806" t="str">
        <f t="shared" si="375"/>
        <v/>
      </c>
      <c r="Q1590" s="1764">
        <v>0</v>
      </c>
      <c r="R1590" s="1864" t="str">
        <f t="shared" si="376"/>
        <v/>
      </c>
      <c r="S1590" s="1807">
        <f t="shared" si="377"/>
        <v>0</v>
      </c>
      <c r="U1590" s="1764">
        <f t="shared" si="378"/>
        <v>0</v>
      </c>
      <c r="V1590" s="1764">
        <f t="shared" si="379"/>
        <v>0</v>
      </c>
      <c r="W1590" s="1764">
        <f t="shared" si="366"/>
        <v>0</v>
      </c>
      <c r="X1590" s="1768"/>
      <c r="Y1590" s="1784"/>
      <c r="Z1590" s="1770"/>
      <c r="AA1590" s="1843"/>
      <c r="AB1590" s="1843"/>
      <c r="AH1590" s="1867"/>
      <c r="AK1590" s="1868"/>
      <c r="AL1590" s="1868"/>
    </row>
    <row r="1591" spans="1:53" x14ac:dyDescent="0.25">
      <c r="A1591" s="1866">
        <v>2017434</v>
      </c>
      <c r="C1591" s="1782" t="s">
        <v>3281</v>
      </c>
      <c r="D1591" s="1762" t="s">
        <v>317</v>
      </c>
      <c r="E1591" s="1762">
        <v>0</v>
      </c>
      <c r="F1591" s="1762">
        <v>0</v>
      </c>
      <c r="G1591" s="1762">
        <v>0</v>
      </c>
      <c r="H1591" s="1762">
        <v>0</v>
      </c>
      <c r="I1591" s="1783">
        <v>1</v>
      </c>
      <c r="J1591" s="1783">
        <v>1</v>
      </c>
      <c r="L1591" s="1764">
        <v>165</v>
      </c>
      <c r="N1591" s="1764">
        <f t="shared" si="374"/>
        <v>130</v>
      </c>
      <c r="O1591" s="1764">
        <v>115</v>
      </c>
      <c r="P1591" s="1806">
        <f t="shared" si="375"/>
        <v>0.88461538461538458</v>
      </c>
      <c r="Q1591" s="1764">
        <v>15</v>
      </c>
      <c r="R1591" s="1864">
        <f t="shared" si="376"/>
        <v>0.11538461538461539</v>
      </c>
      <c r="S1591" s="1807">
        <f t="shared" si="377"/>
        <v>0.6</v>
      </c>
      <c r="U1591" s="1764">
        <f t="shared" si="378"/>
        <v>0</v>
      </c>
      <c r="V1591" s="1764">
        <f t="shared" si="379"/>
        <v>0</v>
      </c>
      <c r="W1591" s="1764">
        <f t="shared" si="366"/>
        <v>165</v>
      </c>
      <c r="X1591" s="1768">
        <v>165</v>
      </c>
      <c r="Y1591" s="1784">
        <v>617448</v>
      </c>
      <c r="Z1591" s="1770">
        <v>42914</v>
      </c>
      <c r="AA1591" s="1843" t="s">
        <v>104</v>
      </c>
      <c r="AB1591" s="1843"/>
      <c r="AH1591" s="1867"/>
      <c r="AK1591" s="1868"/>
      <c r="AL1591" s="1868"/>
    </row>
    <row r="1592" spans="1:53" x14ac:dyDescent="0.25">
      <c r="A1592" s="1866">
        <v>2017435</v>
      </c>
      <c r="C1592" s="1782" t="s">
        <v>3118</v>
      </c>
      <c r="D1592" s="1762" t="s">
        <v>26</v>
      </c>
      <c r="E1592" s="1762">
        <v>0</v>
      </c>
      <c r="F1592" s="1762">
        <v>0</v>
      </c>
      <c r="G1592" s="1762">
        <v>0</v>
      </c>
      <c r="H1592" s="1762">
        <v>0</v>
      </c>
      <c r="I1592" s="1783">
        <v>1</v>
      </c>
      <c r="J1592" s="1783">
        <v>1</v>
      </c>
      <c r="L1592" s="1764">
        <v>43.24</v>
      </c>
      <c r="N1592" s="1764">
        <f t="shared" si="374"/>
        <v>29.119999999999997</v>
      </c>
      <c r="O1592" s="1764">
        <v>14.12</v>
      </c>
      <c r="P1592" s="1806">
        <f t="shared" si="375"/>
        <v>0.48489010989010989</v>
      </c>
      <c r="Q1592" s="1764">
        <v>15</v>
      </c>
      <c r="R1592" s="1864">
        <f t="shared" si="376"/>
        <v>0.51510989010989017</v>
      </c>
      <c r="S1592" s="1807">
        <f t="shared" si="377"/>
        <v>0.6</v>
      </c>
      <c r="U1592" s="1764">
        <f t="shared" si="378"/>
        <v>0</v>
      </c>
      <c r="V1592" s="1764">
        <f t="shared" si="379"/>
        <v>0</v>
      </c>
      <c r="W1592" s="1764">
        <f t="shared" si="366"/>
        <v>43.24</v>
      </c>
      <c r="X1592" s="1768">
        <v>43.24</v>
      </c>
      <c r="Y1592" s="1784">
        <v>617408</v>
      </c>
      <c r="Z1592" s="1770">
        <v>42907</v>
      </c>
      <c r="AA1592" s="1843" t="s">
        <v>104</v>
      </c>
      <c r="AB1592" s="1843"/>
      <c r="AH1592" s="1867"/>
      <c r="AK1592" s="1868"/>
      <c r="AL1592" s="1868"/>
    </row>
    <row r="1593" spans="1:53" x14ac:dyDescent="0.25">
      <c r="A1593" s="1975" t="s">
        <v>3131</v>
      </c>
      <c r="C1593" s="1782" t="s">
        <v>3127</v>
      </c>
      <c r="D1593" s="1762" t="s">
        <v>352</v>
      </c>
      <c r="E1593" s="1762">
        <v>1</v>
      </c>
      <c r="F1593" s="1762">
        <v>7</v>
      </c>
      <c r="G1593" s="1762">
        <v>2</v>
      </c>
      <c r="H1593" s="1762">
        <v>3</v>
      </c>
      <c r="I1593" s="1783">
        <v>1</v>
      </c>
      <c r="J1593" s="1783">
        <v>1</v>
      </c>
      <c r="L1593" s="1764">
        <v>3086.35</v>
      </c>
      <c r="N1593" s="1764">
        <f>O1593+Q1593</f>
        <v>2314.8000000000002</v>
      </c>
      <c r="O1593" s="1764">
        <v>1842.78</v>
      </c>
      <c r="P1593" s="1850">
        <f>IF(N1593&lt;=0,"",O1593/N1593)</f>
        <v>0.79608605495075158</v>
      </c>
      <c r="Q1593" s="1764">
        <v>472.02</v>
      </c>
      <c r="R1593" s="1850">
        <f>IF(N1593&lt;=0,"",Q1593/N1593)</f>
        <v>0.20391394504924829</v>
      </c>
      <c r="S1593" s="1807">
        <f>Q1593/$S$1</f>
        <v>18.880800000000001</v>
      </c>
      <c r="U1593" s="1764">
        <f t="shared" si="378"/>
        <v>0</v>
      </c>
      <c r="V1593" s="1764">
        <f t="shared" si="379"/>
        <v>0</v>
      </c>
      <c r="W1593" s="1764">
        <f t="shared" si="366"/>
        <v>3086.35</v>
      </c>
      <c r="X1593" s="1768">
        <v>3086.35</v>
      </c>
      <c r="Y1593" s="1784">
        <v>617453</v>
      </c>
      <c r="Z1593" s="1770">
        <v>42914</v>
      </c>
      <c r="AA1593" s="1843" t="s">
        <v>104</v>
      </c>
      <c r="AB1593" s="1843"/>
      <c r="AH1593" s="1867"/>
      <c r="AK1593" s="1868"/>
      <c r="AL1593" s="1868"/>
    </row>
    <row r="1594" spans="1:53" x14ac:dyDescent="0.25">
      <c r="A1594" s="1866" t="s">
        <v>3104</v>
      </c>
      <c r="C1594" s="1782" t="s">
        <v>3128</v>
      </c>
      <c r="D1594" s="1762" t="s">
        <v>352</v>
      </c>
      <c r="E1594" s="1762">
        <v>0</v>
      </c>
      <c r="F1594" s="1762">
        <v>1</v>
      </c>
      <c r="G1594" s="1762">
        <v>0</v>
      </c>
      <c r="H1594" s="1762">
        <v>1</v>
      </c>
      <c r="I1594" s="1783">
        <v>1</v>
      </c>
      <c r="J1594" s="1783">
        <v>1</v>
      </c>
      <c r="L1594" s="1764">
        <v>502.39</v>
      </c>
      <c r="N1594" s="1764">
        <v>376.89</v>
      </c>
      <c r="O1594" s="1764">
        <v>279.45</v>
      </c>
      <c r="P1594" s="1806">
        <v>0.74146302634721006</v>
      </c>
      <c r="Q1594" s="1764">
        <v>97.44</v>
      </c>
      <c r="R1594" s="1864">
        <v>0.25853697365278994</v>
      </c>
      <c r="S1594" s="1807">
        <f t="shared" si="377"/>
        <v>3.8975999999999997</v>
      </c>
      <c r="U1594" s="1764">
        <f t="shared" si="378"/>
        <v>0</v>
      </c>
      <c r="V1594" s="1764">
        <f t="shared" si="379"/>
        <v>0</v>
      </c>
      <c r="W1594" s="1764">
        <f t="shared" si="366"/>
        <v>502.39</v>
      </c>
      <c r="X1594" s="1768">
        <v>502.39</v>
      </c>
      <c r="Y1594" s="1784">
        <v>617454</v>
      </c>
      <c r="Z1594" s="1770">
        <v>42914</v>
      </c>
      <c r="AA1594" s="1843" t="s">
        <v>104</v>
      </c>
      <c r="AB1594" s="1843"/>
      <c r="AH1594" s="1867"/>
      <c r="AK1594" s="1868"/>
      <c r="AL1594" s="1868"/>
    </row>
    <row r="1595" spans="1:53" x14ac:dyDescent="0.25">
      <c r="A1595" s="1866" t="s">
        <v>3123</v>
      </c>
      <c r="C1595" s="1782" t="s">
        <v>3125</v>
      </c>
      <c r="D1595" s="1762" t="s">
        <v>352</v>
      </c>
      <c r="E1595" s="1762">
        <v>1</v>
      </c>
      <c r="F1595" s="1762">
        <v>7</v>
      </c>
      <c r="G1595" s="1762">
        <v>2</v>
      </c>
      <c r="H1595" s="1762">
        <v>3</v>
      </c>
      <c r="I1595" s="1783">
        <v>1</v>
      </c>
      <c r="J1595" s="1783">
        <v>1</v>
      </c>
      <c r="L1595" s="1764">
        <v>3119.59</v>
      </c>
      <c r="N1595" s="1764">
        <f>O1595+Q1595</f>
        <v>2413.8000000000002</v>
      </c>
      <c r="O1595" s="1764">
        <v>1941.78</v>
      </c>
      <c r="P1595" s="1850">
        <f>IF(N1595&lt;=0,"",O1595/N1595)</f>
        <v>0.8044494158588118</v>
      </c>
      <c r="Q1595" s="1764">
        <v>472.02</v>
      </c>
      <c r="R1595" s="1850">
        <f>IF(N1595&lt;=0,"",Q1595/N1595)</f>
        <v>0.19555058414118814</v>
      </c>
      <c r="S1595" s="1807">
        <f>Q1595/$S$1</f>
        <v>18.880800000000001</v>
      </c>
      <c r="U1595" s="1764">
        <f t="shared" si="378"/>
        <v>0</v>
      </c>
      <c r="V1595" s="1764">
        <f t="shared" si="379"/>
        <v>0</v>
      </c>
      <c r="W1595" s="1764">
        <f t="shared" si="366"/>
        <v>3119.59</v>
      </c>
      <c r="X1595" s="1768">
        <v>3119.59</v>
      </c>
      <c r="Y1595" s="1784">
        <v>617471</v>
      </c>
      <c r="Z1595" s="1770">
        <v>42921</v>
      </c>
      <c r="AA1595" s="1843" t="s">
        <v>104</v>
      </c>
      <c r="AB1595" s="1843"/>
      <c r="AH1595" s="1867"/>
      <c r="AK1595" s="1868"/>
      <c r="AL1595" s="1868"/>
    </row>
    <row r="1596" spans="1:53" x14ac:dyDescent="0.25">
      <c r="A1596" s="1866" t="s">
        <v>3124</v>
      </c>
      <c r="C1596" s="1782" t="s">
        <v>3126</v>
      </c>
      <c r="D1596" s="1762" t="s">
        <v>352</v>
      </c>
      <c r="E1596" s="1762">
        <v>0</v>
      </c>
      <c r="F1596" s="1762">
        <v>1</v>
      </c>
      <c r="G1596" s="1762">
        <v>0</v>
      </c>
      <c r="H1596" s="1762">
        <v>1</v>
      </c>
      <c r="I1596" s="1783">
        <v>1</v>
      </c>
      <c r="J1596" s="1783">
        <v>1</v>
      </c>
      <c r="L1596" s="1764">
        <v>502.39</v>
      </c>
      <c r="N1596" s="1764">
        <v>376.89</v>
      </c>
      <c r="O1596" s="1764">
        <v>279.45</v>
      </c>
      <c r="P1596" s="1806">
        <v>0.74146302634721006</v>
      </c>
      <c r="Q1596" s="1764">
        <v>97.44</v>
      </c>
      <c r="R1596" s="1864">
        <v>0.25853697365278994</v>
      </c>
      <c r="S1596" s="1807">
        <f t="shared" si="377"/>
        <v>3.8975999999999997</v>
      </c>
      <c r="U1596" s="1764">
        <f t="shared" si="378"/>
        <v>0</v>
      </c>
      <c r="V1596" s="1764">
        <f t="shared" si="379"/>
        <v>0</v>
      </c>
      <c r="W1596" s="1764">
        <f t="shared" si="366"/>
        <v>502.39</v>
      </c>
      <c r="X1596" s="1768">
        <v>502.39</v>
      </c>
      <c r="Y1596" s="1784">
        <v>617472</v>
      </c>
      <c r="Z1596" s="1770">
        <v>42921</v>
      </c>
      <c r="AA1596" s="1843" t="s">
        <v>104</v>
      </c>
      <c r="AB1596" s="1843"/>
      <c r="AH1596" s="1867"/>
      <c r="AK1596" s="1868"/>
      <c r="AL1596" s="1868"/>
    </row>
    <row r="1597" spans="1:53" x14ac:dyDescent="0.25">
      <c r="A1597" s="1866" t="s">
        <v>3129</v>
      </c>
      <c r="C1597" s="1782" t="s">
        <v>3133</v>
      </c>
      <c r="D1597" s="1762" t="s">
        <v>352</v>
      </c>
      <c r="E1597" s="1762">
        <v>1</v>
      </c>
      <c r="F1597" s="1862">
        <v>7</v>
      </c>
      <c r="G1597" s="1862">
        <v>2</v>
      </c>
      <c r="H1597" s="1862">
        <v>3</v>
      </c>
      <c r="I1597" s="1783">
        <v>1</v>
      </c>
      <c r="J1597" s="1783">
        <v>1</v>
      </c>
      <c r="L1597" s="1764">
        <v>3086.35</v>
      </c>
      <c r="N1597" s="1764">
        <f>O1597+Q1597</f>
        <v>2314.8000000000002</v>
      </c>
      <c r="O1597" s="1764">
        <v>1842.78</v>
      </c>
      <c r="P1597" s="1850">
        <f>IF(N1597&lt;=0,"",O1597/N1597)</f>
        <v>0.79608605495075158</v>
      </c>
      <c r="Q1597" s="1764">
        <v>472.02</v>
      </c>
      <c r="R1597" s="1850">
        <f>IF(N1597&lt;=0,"",Q1597/N1597)</f>
        <v>0.20391394504924829</v>
      </c>
      <c r="S1597" s="1807">
        <f>Q1597/$S$1</f>
        <v>18.880800000000001</v>
      </c>
      <c r="U1597" s="1764">
        <f t="shared" si="378"/>
        <v>0</v>
      </c>
      <c r="V1597" s="1764">
        <f t="shared" si="379"/>
        <v>0</v>
      </c>
      <c r="W1597" s="1764">
        <f t="shared" si="366"/>
        <v>3086.35</v>
      </c>
      <c r="X1597" s="1768">
        <v>3086.35</v>
      </c>
      <c r="Y1597" s="1784">
        <v>617473</v>
      </c>
      <c r="Z1597" s="1770">
        <v>42921</v>
      </c>
      <c r="AA1597" s="1843" t="s">
        <v>104</v>
      </c>
      <c r="AB1597" s="1843"/>
      <c r="AH1597" s="1867"/>
      <c r="AK1597" s="1868"/>
      <c r="AL1597" s="1868"/>
    </row>
    <row r="1598" spans="1:53" x14ac:dyDescent="0.25">
      <c r="A1598" s="1893" t="s">
        <v>3130</v>
      </c>
      <c r="C1598" s="1861" t="s">
        <v>3132</v>
      </c>
      <c r="D1598" s="1762" t="s">
        <v>352</v>
      </c>
      <c r="E1598" s="1762">
        <v>1</v>
      </c>
      <c r="F1598" s="1762">
        <v>1</v>
      </c>
      <c r="G1598" s="1762">
        <v>0</v>
      </c>
      <c r="H1598" s="1762">
        <v>1</v>
      </c>
      <c r="I1598" s="1783">
        <v>1</v>
      </c>
      <c r="J1598" s="1783">
        <v>1</v>
      </c>
      <c r="L1598" s="1764">
        <v>502.39</v>
      </c>
      <c r="N1598" s="1764">
        <v>376.89</v>
      </c>
      <c r="O1598" s="1764">
        <v>279.45</v>
      </c>
      <c r="P1598" s="1806">
        <v>0.74146302634721006</v>
      </c>
      <c r="Q1598" s="1764">
        <v>97.44</v>
      </c>
      <c r="R1598" s="1864">
        <v>0.25853697365278994</v>
      </c>
      <c r="S1598" s="1807">
        <f t="shared" si="377"/>
        <v>3.8975999999999997</v>
      </c>
      <c r="U1598" s="1764">
        <f t="shared" si="378"/>
        <v>0</v>
      </c>
      <c r="V1598" s="1764">
        <f t="shared" si="379"/>
        <v>0</v>
      </c>
      <c r="W1598" s="1764">
        <f t="shared" si="366"/>
        <v>502.39</v>
      </c>
      <c r="X1598" s="1768">
        <v>502.39</v>
      </c>
      <c r="Y1598" s="1784">
        <v>617474</v>
      </c>
      <c r="Z1598" s="1770">
        <v>42921</v>
      </c>
      <c r="AA1598" s="1843" t="s">
        <v>104</v>
      </c>
      <c r="AB1598" s="1843"/>
      <c r="AH1598" s="1867"/>
      <c r="AK1598" s="1868"/>
      <c r="AL1598" s="1868"/>
    </row>
    <row r="1599" spans="1:53" x14ac:dyDescent="0.25">
      <c r="A1599" s="1866" t="s">
        <v>3134</v>
      </c>
      <c r="C1599" s="1782" t="s">
        <v>3136</v>
      </c>
      <c r="D1599" s="1762" t="s">
        <v>352</v>
      </c>
      <c r="E1599" s="1762">
        <v>1</v>
      </c>
      <c r="F1599" s="1762">
        <v>7</v>
      </c>
      <c r="G1599" s="1762">
        <v>2</v>
      </c>
      <c r="H1599" s="1762">
        <v>3</v>
      </c>
      <c r="I1599" s="1783">
        <v>1</v>
      </c>
      <c r="J1599" s="1783">
        <v>1</v>
      </c>
      <c r="L1599" s="1764">
        <v>3119.59</v>
      </c>
      <c r="N1599" s="1764">
        <f>O1599+Q1599</f>
        <v>2413.8000000000002</v>
      </c>
      <c r="O1599" s="1764">
        <v>1941.78</v>
      </c>
      <c r="P1599" s="1850">
        <f>IF(N1599&lt;=0,"",O1599/N1599)</f>
        <v>0.8044494158588118</v>
      </c>
      <c r="Q1599" s="1764">
        <v>472.02</v>
      </c>
      <c r="R1599" s="1850">
        <f>IF(N1599&lt;=0,"",Q1599/N1599)</f>
        <v>0.19555058414118814</v>
      </c>
      <c r="S1599" s="1807">
        <f t="shared" si="377"/>
        <v>18.880800000000001</v>
      </c>
      <c r="U1599" s="1764">
        <f t="shared" si="378"/>
        <v>0</v>
      </c>
      <c r="V1599" s="1764">
        <f t="shared" si="379"/>
        <v>0</v>
      </c>
      <c r="W1599" s="1764">
        <f t="shared" si="366"/>
        <v>3119.59</v>
      </c>
      <c r="X1599" s="1768">
        <v>3119.59</v>
      </c>
      <c r="Y1599" s="1784">
        <v>617475</v>
      </c>
      <c r="Z1599" s="1770">
        <v>42921</v>
      </c>
      <c r="AA1599" s="1843" t="s">
        <v>104</v>
      </c>
      <c r="AB1599" s="1843"/>
      <c r="AH1599" s="1867"/>
      <c r="AK1599" s="1868"/>
      <c r="AL1599" s="1868"/>
    </row>
    <row r="1600" spans="1:53" x14ac:dyDescent="0.25">
      <c r="A1600" s="1866" t="s">
        <v>3135</v>
      </c>
      <c r="C1600" s="1782" t="s">
        <v>3137</v>
      </c>
      <c r="D1600" s="1762" t="s">
        <v>352</v>
      </c>
      <c r="E1600" s="1762">
        <v>0</v>
      </c>
      <c r="F1600" s="1762">
        <v>1</v>
      </c>
      <c r="G1600" s="1762">
        <v>0</v>
      </c>
      <c r="H1600" s="1762">
        <v>1</v>
      </c>
      <c r="I1600" s="1783">
        <v>1</v>
      </c>
      <c r="J1600" s="1783">
        <v>1</v>
      </c>
      <c r="L1600" s="1764">
        <v>502.39</v>
      </c>
      <c r="N1600" s="1764">
        <v>376.89</v>
      </c>
      <c r="O1600" s="1764">
        <v>279.45</v>
      </c>
      <c r="P1600" s="1806">
        <v>0.74146302634721006</v>
      </c>
      <c r="Q1600" s="1764">
        <v>97.44</v>
      </c>
      <c r="R1600" s="1864">
        <v>0.25853697365278994</v>
      </c>
      <c r="S1600" s="1807">
        <f t="shared" si="377"/>
        <v>3.8975999999999997</v>
      </c>
      <c r="U1600" s="1764">
        <f t="shared" si="378"/>
        <v>0</v>
      </c>
      <c r="V1600" s="1764">
        <f t="shared" si="379"/>
        <v>0</v>
      </c>
      <c r="W1600" s="1764">
        <f t="shared" ref="W1600:W1663" si="380">X1600+AC1600+AH1600+AM1600+AO1600+AR1600</f>
        <v>502.39</v>
      </c>
      <c r="X1600" s="1768">
        <v>502.39</v>
      </c>
      <c r="Y1600" s="1784">
        <v>617476</v>
      </c>
      <c r="Z1600" s="1770">
        <v>42921</v>
      </c>
      <c r="AA1600" s="1843" t="s">
        <v>104</v>
      </c>
      <c r="AB1600" s="1843"/>
      <c r="AH1600" s="1867"/>
      <c r="AK1600" s="1868"/>
      <c r="AL1600" s="1868"/>
    </row>
    <row r="1601" spans="1:38" x14ac:dyDescent="0.25">
      <c r="A1601" s="1866" t="s">
        <v>3138</v>
      </c>
      <c r="C1601" s="1782" t="s">
        <v>3140</v>
      </c>
      <c r="D1601" s="1762" t="s">
        <v>352</v>
      </c>
      <c r="E1601" s="1762">
        <v>1</v>
      </c>
      <c r="F1601" s="1762">
        <v>12</v>
      </c>
      <c r="G1601" s="1762">
        <v>7</v>
      </c>
      <c r="H1601" s="1762">
        <v>3</v>
      </c>
      <c r="I1601" s="1783">
        <v>1</v>
      </c>
      <c r="J1601" s="1783">
        <v>1</v>
      </c>
      <c r="L1601" s="1764">
        <v>4321.22</v>
      </c>
      <c r="N1601" s="1764">
        <f>O1601+Q1601</f>
        <v>3388.6200000000003</v>
      </c>
      <c r="O1601" s="1764">
        <v>2619.7600000000002</v>
      </c>
      <c r="P1601" s="1806">
        <f>IF(N1601&lt;=0,"",O1601/N1601)</f>
        <v>0.77310527589402178</v>
      </c>
      <c r="Q1601" s="1764">
        <v>768.86</v>
      </c>
      <c r="R1601" s="1864">
        <f>IF(N1601&lt;=0,"",Q1601/N1601)</f>
        <v>0.22689472410597822</v>
      </c>
      <c r="S1601" s="1807">
        <f t="shared" si="377"/>
        <v>30.7544</v>
      </c>
      <c r="U1601" s="1764">
        <f t="shared" si="378"/>
        <v>0</v>
      </c>
      <c r="V1601" s="1764">
        <f t="shared" si="379"/>
        <v>0</v>
      </c>
      <c r="W1601" s="1764">
        <f t="shared" si="380"/>
        <v>4321.22</v>
      </c>
      <c r="X1601" s="1768">
        <v>4321.22</v>
      </c>
      <c r="Y1601" s="1784">
        <v>617455</v>
      </c>
      <c r="Z1601" s="1770">
        <v>42914</v>
      </c>
      <c r="AA1601" s="1843" t="s">
        <v>104</v>
      </c>
      <c r="AB1601" s="1843"/>
      <c r="AH1601" s="1867"/>
      <c r="AK1601" s="1868"/>
      <c r="AL1601" s="1868"/>
    </row>
    <row r="1602" spans="1:38" x14ac:dyDescent="0.25">
      <c r="A1602" s="1866" t="s">
        <v>3139</v>
      </c>
      <c r="C1602" s="1782" t="s">
        <v>3141</v>
      </c>
      <c r="D1602" s="1762" t="s">
        <v>352</v>
      </c>
      <c r="E1602" s="1762">
        <v>0</v>
      </c>
      <c r="F1602" s="1762">
        <v>1</v>
      </c>
      <c r="G1602" s="1762">
        <v>0</v>
      </c>
      <c r="H1602" s="1762">
        <v>1</v>
      </c>
      <c r="I1602" s="1783">
        <v>1</v>
      </c>
      <c r="J1602" s="1783">
        <v>1</v>
      </c>
      <c r="L1602" s="1764">
        <v>502.39</v>
      </c>
      <c r="N1602" s="1764">
        <v>376.89</v>
      </c>
      <c r="O1602" s="1764">
        <v>279.45</v>
      </c>
      <c r="P1602" s="1806">
        <v>0.74146302634721006</v>
      </c>
      <c r="Q1602" s="1764">
        <v>97.44</v>
      </c>
      <c r="R1602" s="1864">
        <v>0.25853697365278994</v>
      </c>
      <c r="S1602" s="1807">
        <f t="shared" si="377"/>
        <v>3.8975999999999997</v>
      </c>
      <c r="U1602" s="1764">
        <f t="shared" si="378"/>
        <v>0</v>
      </c>
      <c r="V1602" s="1764">
        <f t="shared" si="379"/>
        <v>0</v>
      </c>
      <c r="W1602" s="1764">
        <f t="shared" si="380"/>
        <v>502.39</v>
      </c>
      <c r="X1602" s="1768">
        <v>502.39</v>
      </c>
      <c r="Y1602" s="1784">
        <v>617456</v>
      </c>
      <c r="Z1602" s="1770">
        <v>42914</v>
      </c>
      <c r="AA1602" s="1843" t="s">
        <v>104</v>
      </c>
      <c r="AB1602" s="1843"/>
      <c r="AH1602" s="1867"/>
      <c r="AK1602" s="1868"/>
      <c r="AL1602" s="1868"/>
    </row>
    <row r="1603" spans="1:38" x14ac:dyDescent="0.25">
      <c r="A1603" s="1866" t="s">
        <v>3142</v>
      </c>
      <c r="C1603" s="1782" t="s">
        <v>3144</v>
      </c>
      <c r="D1603" s="1762" t="s">
        <v>352</v>
      </c>
      <c r="E1603" s="1762">
        <v>1</v>
      </c>
      <c r="F1603" s="1762">
        <v>12</v>
      </c>
      <c r="G1603" s="1762">
        <v>7</v>
      </c>
      <c r="H1603" s="1762">
        <v>3</v>
      </c>
      <c r="I1603" s="1783">
        <v>1</v>
      </c>
      <c r="J1603" s="1783">
        <v>1</v>
      </c>
      <c r="L1603" s="1764">
        <v>4321.22</v>
      </c>
      <c r="N1603" s="1764">
        <f t="shared" si="374"/>
        <v>3388.6200000000003</v>
      </c>
      <c r="O1603" s="1764">
        <v>2619.7600000000002</v>
      </c>
      <c r="P1603" s="1806">
        <f t="shared" si="375"/>
        <v>0.77310527589402178</v>
      </c>
      <c r="Q1603" s="1764">
        <v>768.86</v>
      </c>
      <c r="R1603" s="1864">
        <f t="shared" si="376"/>
        <v>0.22689472410597822</v>
      </c>
      <c r="S1603" s="1807">
        <f t="shared" si="377"/>
        <v>30.7544</v>
      </c>
      <c r="U1603" s="1764">
        <f t="shared" si="378"/>
        <v>0</v>
      </c>
      <c r="V1603" s="1764">
        <f t="shared" si="379"/>
        <v>0</v>
      </c>
      <c r="W1603" s="1764">
        <f t="shared" si="380"/>
        <v>4321.22</v>
      </c>
      <c r="X1603" s="1768">
        <v>4321.22</v>
      </c>
      <c r="Y1603" s="1784">
        <v>617457</v>
      </c>
      <c r="Z1603" s="1770">
        <v>42914</v>
      </c>
      <c r="AA1603" s="1843" t="s">
        <v>104</v>
      </c>
      <c r="AB1603" s="1843"/>
      <c r="AH1603" s="1867"/>
      <c r="AK1603" s="1868"/>
      <c r="AL1603" s="1868"/>
    </row>
    <row r="1604" spans="1:38" x14ac:dyDescent="0.25">
      <c r="A1604" s="1866" t="s">
        <v>3143</v>
      </c>
      <c r="C1604" s="1782" t="s">
        <v>3145</v>
      </c>
      <c r="D1604" s="1762" t="s">
        <v>352</v>
      </c>
      <c r="E1604" s="1762">
        <v>0</v>
      </c>
      <c r="F1604" s="1762">
        <v>1</v>
      </c>
      <c r="G1604" s="1762">
        <v>0</v>
      </c>
      <c r="H1604" s="1762">
        <v>1</v>
      </c>
      <c r="I1604" s="1783">
        <v>1</v>
      </c>
      <c r="J1604" s="1783">
        <v>1</v>
      </c>
      <c r="L1604" s="1764">
        <v>502.39</v>
      </c>
      <c r="N1604" s="1764">
        <v>376.89</v>
      </c>
      <c r="O1604" s="1764">
        <v>279.45</v>
      </c>
      <c r="P1604" s="1806">
        <v>0.74146302634721006</v>
      </c>
      <c r="Q1604" s="1764">
        <v>97.44</v>
      </c>
      <c r="R1604" s="1864">
        <v>0.25853697365278994</v>
      </c>
      <c r="S1604" s="1807">
        <v>3.8975999999999997</v>
      </c>
      <c r="U1604" s="1764">
        <f t="shared" si="378"/>
        <v>0</v>
      </c>
      <c r="V1604" s="1764">
        <f t="shared" si="379"/>
        <v>0</v>
      </c>
      <c r="W1604" s="1764">
        <f t="shared" si="380"/>
        <v>502.39</v>
      </c>
      <c r="X1604" s="1768">
        <v>502.39</v>
      </c>
      <c r="Y1604" s="1784">
        <v>617458</v>
      </c>
      <c r="Z1604" s="1770">
        <v>42914</v>
      </c>
      <c r="AA1604" s="1843" t="s">
        <v>104</v>
      </c>
      <c r="AB1604" s="1843"/>
      <c r="AH1604" s="1867"/>
      <c r="AK1604" s="1868"/>
      <c r="AL1604" s="1868"/>
    </row>
    <row r="1605" spans="1:38" x14ac:dyDescent="0.25">
      <c r="A1605" s="1866">
        <v>2017436</v>
      </c>
      <c r="B1605" s="1782" t="s">
        <v>115</v>
      </c>
      <c r="C1605" s="1782" t="s">
        <v>3146</v>
      </c>
      <c r="D1605" s="1762" t="s">
        <v>352</v>
      </c>
      <c r="E1605" s="1762">
        <v>1</v>
      </c>
      <c r="F1605" s="1762">
        <v>7</v>
      </c>
      <c r="G1605" s="1762">
        <v>5</v>
      </c>
      <c r="H1605" s="1762">
        <v>2</v>
      </c>
      <c r="I1605" s="1783">
        <v>1</v>
      </c>
      <c r="J1605" s="1783">
        <v>1</v>
      </c>
      <c r="L1605" s="1764">
        <v>2387.09</v>
      </c>
      <c r="N1605" s="1764">
        <f t="shared" si="374"/>
        <v>1838.8200000000002</v>
      </c>
      <c r="O1605" s="1764">
        <v>1355.69</v>
      </c>
      <c r="P1605" s="1806">
        <f t="shared" si="375"/>
        <v>0.73726085206817416</v>
      </c>
      <c r="Q1605" s="1764">
        <v>483.13</v>
      </c>
      <c r="R1605" s="1864">
        <f t="shared" si="376"/>
        <v>0.26273914793182584</v>
      </c>
      <c r="S1605" s="1807">
        <f t="shared" si="377"/>
        <v>19.325199999999999</v>
      </c>
      <c r="U1605" s="1764">
        <f t="shared" si="378"/>
        <v>0</v>
      </c>
      <c r="V1605" s="1764">
        <f t="shared" si="379"/>
        <v>0</v>
      </c>
      <c r="W1605" s="1764">
        <f t="shared" si="380"/>
        <v>2387.09</v>
      </c>
      <c r="X1605" s="1768">
        <v>2387.09</v>
      </c>
      <c r="Y1605" s="1784">
        <v>617490</v>
      </c>
      <c r="Z1605" s="1770">
        <v>42930</v>
      </c>
      <c r="AA1605" s="1843" t="s">
        <v>104</v>
      </c>
      <c r="AB1605" s="1843"/>
      <c r="AH1605" s="1867"/>
      <c r="AK1605" s="1868"/>
      <c r="AL1605" s="1868"/>
    </row>
    <row r="1606" spans="1:38" x14ac:dyDescent="0.25">
      <c r="A1606" s="1866">
        <v>2017437</v>
      </c>
      <c r="C1606" s="1782" t="s">
        <v>3147</v>
      </c>
      <c r="D1606" s="1762" t="s">
        <v>352</v>
      </c>
      <c r="E1606" s="1762">
        <v>1</v>
      </c>
      <c r="F1606" s="1762">
        <v>8</v>
      </c>
      <c r="G1606" s="1762">
        <v>5</v>
      </c>
      <c r="H1606" s="1762">
        <v>3</v>
      </c>
      <c r="I1606" s="1783">
        <v>1</v>
      </c>
      <c r="J1606" s="1783">
        <v>1</v>
      </c>
      <c r="L1606" s="1764">
        <v>2805.77</v>
      </c>
      <c r="N1606" s="1764">
        <f t="shared" si="374"/>
        <v>2158.02</v>
      </c>
      <c r="O1606" s="1764">
        <v>1598.55</v>
      </c>
      <c r="P1606" s="1806">
        <f t="shared" si="375"/>
        <v>0.74074846386965831</v>
      </c>
      <c r="Q1606" s="1764">
        <v>559.47</v>
      </c>
      <c r="R1606" s="1864">
        <f t="shared" si="376"/>
        <v>0.25925153613034174</v>
      </c>
      <c r="S1606" s="1807">
        <f t="shared" si="377"/>
        <v>22.378800000000002</v>
      </c>
      <c r="U1606" s="1764">
        <f t="shared" si="378"/>
        <v>0</v>
      </c>
      <c r="V1606" s="1764">
        <f t="shared" si="379"/>
        <v>0</v>
      </c>
      <c r="W1606" s="1764">
        <f t="shared" si="380"/>
        <v>2805.77</v>
      </c>
      <c r="X1606" s="1768">
        <v>2805.77</v>
      </c>
      <c r="Y1606" s="1784">
        <v>617491</v>
      </c>
      <c r="Z1606" s="1770">
        <v>42930</v>
      </c>
      <c r="AA1606" s="1843" t="s">
        <v>104</v>
      </c>
      <c r="AB1606" s="1843"/>
      <c r="AH1606" s="1867"/>
      <c r="AK1606" s="1868"/>
      <c r="AL1606" s="1868"/>
    </row>
    <row r="1607" spans="1:38" x14ac:dyDescent="0.25">
      <c r="A1607" s="1866" t="s">
        <v>3157</v>
      </c>
      <c r="C1607" s="1782" t="s">
        <v>3148</v>
      </c>
      <c r="D1607" s="1762" t="s">
        <v>352</v>
      </c>
      <c r="E1607" s="1762">
        <v>1</v>
      </c>
      <c r="F1607" s="1762">
        <v>9</v>
      </c>
      <c r="G1607" s="1762">
        <v>5</v>
      </c>
      <c r="H1607" s="1762">
        <v>3</v>
      </c>
      <c r="I1607" s="1783">
        <v>1</v>
      </c>
      <c r="J1607" s="1783">
        <v>1</v>
      </c>
      <c r="L1607" s="1764">
        <v>3342.46</v>
      </c>
      <c r="N1607" s="1764">
        <f t="shared" si="374"/>
        <v>2517.54</v>
      </c>
      <c r="O1607" s="1764">
        <v>1971.59</v>
      </c>
      <c r="P1607" s="1806">
        <f t="shared" si="375"/>
        <v>0.78314147938066525</v>
      </c>
      <c r="Q1607" s="1764">
        <v>545.95000000000005</v>
      </c>
      <c r="R1607" s="1864">
        <f t="shared" si="376"/>
        <v>0.21685852061933478</v>
      </c>
      <c r="S1607" s="1807">
        <f t="shared" si="377"/>
        <v>21.838000000000001</v>
      </c>
      <c r="U1607" s="1764">
        <f t="shared" si="378"/>
        <v>0</v>
      </c>
      <c r="V1607" s="1764">
        <f t="shared" si="379"/>
        <v>0</v>
      </c>
      <c r="W1607" s="1764">
        <f t="shared" si="380"/>
        <v>3342.46</v>
      </c>
      <c r="X1607" s="1768">
        <v>3342.46</v>
      </c>
      <c r="Y1607" s="1784">
        <v>617492</v>
      </c>
      <c r="Z1607" s="1770">
        <v>42930</v>
      </c>
      <c r="AA1607" s="1843" t="s">
        <v>104</v>
      </c>
      <c r="AB1607" s="1843"/>
      <c r="AH1607" s="1867"/>
      <c r="AK1607" s="1868"/>
      <c r="AL1607" s="1868"/>
    </row>
    <row r="1608" spans="1:38" x14ac:dyDescent="0.25">
      <c r="A1608" s="1866">
        <v>2017439</v>
      </c>
      <c r="C1608" s="1782">
        <v>614517</v>
      </c>
      <c r="D1608" s="1762" t="s">
        <v>26</v>
      </c>
      <c r="E1608" s="1762">
        <v>1</v>
      </c>
      <c r="F1608" s="1762">
        <v>8</v>
      </c>
      <c r="G1608" s="1762">
        <v>5</v>
      </c>
      <c r="H1608" s="1762">
        <v>3</v>
      </c>
      <c r="I1608" s="1783">
        <v>1</v>
      </c>
      <c r="J1608" s="1783">
        <v>1</v>
      </c>
      <c r="L1608" s="1764">
        <v>2352.48</v>
      </c>
      <c r="N1608" s="1764">
        <f t="shared" si="374"/>
        <v>1586.91</v>
      </c>
      <c r="O1608" s="1764">
        <v>1142.67</v>
      </c>
      <c r="P1608" s="1806">
        <f t="shared" si="375"/>
        <v>0.72005973873754658</v>
      </c>
      <c r="Q1608" s="1764">
        <v>444.24</v>
      </c>
      <c r="R1608" s="1864">
        <f t="shared" si="376"/>
        <v>0.27994026126245342</v>
      </c>
      <c r="S1608" s="1807">
        <f t="shared" si="377"/>
        <v>17.769600000000001</v>
      </c>
      <c r="U1608" s="1764">
        <f t="shared" si="378"/>
        <v>0</v>
      </c>
      <c r="V1608" s="1764">
        <f t="shared" si="379"/>
        <v>0</v>
      </c>
      <c r="W1608" s="1764">
        <f t="shared" si="380"/>
        <v>2352.48</v>
      </c>
      <c r="X1608" s="1768">
        <v>2352.48</v>
      </c>
      <c r="Y1608" s="1784">
        <v>617409</v>
      </c>
      <c r="Z1608" s="1770">
        <v>42907</v>
      </c>
      <c r="AA1608" s="1843" t="s">
        <v>104</v>
      </c>
      <c r="AB1608" s="1843"/>
      <c r="AH1608" s="1867"/>
      <c r="AK1608" s="1868"/>
      <c r="AL1608" s="1868"/>
    </row>
    <row r="1609" spans="1:38" x14ac:dyDescent="0.25">
      <c r="A1609" s="1866">
        <v>2017440</v>
      </c>
      <c r="C1609" s="1782">
        <v>650317</v>
      </c>
      <c r="D1609" s="1762" t="s">
        <v>26</v>
      </c>
      <c r="E1609" s="1762">
        <v>1</v>
      </c>
      <c r="F1609" s="1762">
        <v>12</v>
      </c>
      <c r="G1609" s="1762">
        <v>5</v>
      </c>
      <c r="H1609" s="1762">
        <v>4</v>
      </c>
      <c r="I1609" s="1783">
        <v>1</v>
      </c>
      <c r="J1609" s="1783">
        <v>1</v>
      </c>
      <c r="L1609" s="1764">
        <v>3413.59</v>
      </c>
      <c r="N1609" s="1764">
        <f t="shared" si="374"/>
        <v>2298.5500000000002</v>
      </c>
      <c r="O1609" s="1764">
        <v>1750.8</v>
      </c>
      <c r="P1609" s="1806">
        <f t="shared" si="375"/>
        <v>0.76169759196014875</v>
      </c>
      <c r="Q1609" s="1764">
        <v>547.75</v>
      </c>
      <c r="R1609" s="1864">
        <f t="shared" si="376"/>
        <v>0.2383024080398512</v>
      </c>
      <c r="S1609" s="1807">
        <f t="shared" si="377"/>
        <v>21.91</v>
      </c>
      <c r="U1609" s="1764">
        <f t="shared" si="378"/>
        <v>0</v>
      </c>
      <c r="V1609" s="1764">
        <f t="shared" si="379"/>
        <v>0</v>
      </c>
      <c r="W1609" s="1764">
        <f t="shared" si="380"/>
        <v>3413.59</v>
      </c>
      <c r="X1609" s="1768">
        <v>3413.59</v>
      </c>
      <c r="Y1609" s="1784">
        <v>617410</v>
      </c>
      <c r="Z1609" s="1770">
        <v>42907</v>
      </c>
      <c r="AA1609" s="1843" t="s">
        <v>104</v>
      </c>
      <c r="AB1609" s="1843"/>
      <c r="AH1609" s="1867"/>
      <c r="AK1609" s="1868"/>
      <c r="AL1609" s="1868"/>
    </row>
    <row r="1610" spans="1:38" x14ac:dyDescent="0.25">
      <c r="A1610" s="1866" t="s">
        <v>3150</v>
      </c>
      <c r="C1610" s="1782">
        <v>647917</v>
      </c>
      <c r="D1610" s="1762" t="s">
        <v>26</v>
      </c>
      <c r="E1610" s="1762">
        <v>1</v>
      </c>
      <c r="F1610" s="1762">
        <v>9</v>
      </c>
      <c r="G1610" s="1762">
        <v>6</v>
      </c>
      <c r="H1610" s="1762">
        <v>2</v>
      </c>
      <c r="I1610" s="1783">
        <v>1</v>
      </c>
      <c r="J1610" s="1783">
        <v>1</v>
      </c>
      <c r="L1610" s="1764">
        <v>6580.36</v>
      </c>
      <c r="N1610" s="1764">
        <f t="shared" si="374"/>
        <v>4420.13</v>
      </c>
      <c r="O1610" s="1764">
        <v>3531.01</v>
      </c>
      <c r="P1610" s="1806">
        <f t="shared" si="375"/>
        <v>0.79884754520794643</v>
      </c>
      <c r="Q1610" s="1764">
        <v>889.12</v>
      </c>
      <c r="R1610" s="1864">
        <f t="shared" si="376"/>
        <v>0.20115245479205363</v>
      </c>
      <c r="S1610" s="1807">
        <f t="shared" si="377"/>
        <v>35.564799999999998</v>
      </c>
      <c r="U1610" s="1764">
        <f t="shared" si="378"/>
        <v>0</v>
      </c>
      <c r="V1610" s="1764">
        <f t="shared" si="379"/>
        <v>0</v>
      </c>
      <c r="W1610" s="1764">
        <f t="shared" si="380"/>
        <v>6580.36</v>
      </c>
      <c r="X1610" s="1768">
        <v>6580.36</v>
      </c>
      <c r="Y1610" s="1784">
        <v>617411</v>
      </c>
      <c r="Z1610" s="1770">
        <v>42909</v>
      </c>
      <c r="AA1610" s="1843" t="s">
        <v>104</v>
      </c>
      <c r="AB1610" s="1843"/>
      <c r="AH1610" s="1867"/>
      <c r="AK1610" s="1868"/>
      <c r="AL1610" s="1868"/>
    </row>
    <row r="1611" spans="1:38" x14ac:dyDescent="0.25">
      <c r="A1611" s="1866">
        <v>2017442</v>
      </c>
      <c r="C1611" s="1782">
        <v>605117</v>
      </c>
      <c r="D1611" s="1762" t="s">
        <v>26</v>
      </c>
      <c r="E1611" s="1762">
        <v>1</v>
      </c>
      <c r="F1611" s="1762">
        <v>14</v>
      </c>
      <c r="G1611" s="1762">
        <v>5</v>
      </c>
      <c r="H1611" s="1762">
        <v>4</v>
      </c>
      <c r="I1611" s="1783">
        <v>1</v>
      </c>
      <c r="J1611" s="1783">
        <v>1</v>
      </c>
      <c r="L1611" s="1764">
        <v>5567.53</v>
      </c>
      <c r="N1611" s="1764">
        <f t="shared" si="374"/>
        <v>3749.4100000000003</v>
      </c>
      <c r="O1611" s="1764">
        <v>3003.51</v>
      </c>
      <c r="P1611" s="1806">
        <f t="shared" si="375"/>
        <v>0.8010620337599782</v>
      </c>
      <c r="Q1611" s="1764">
        <v>745.9</v>
      </c>
      <c r="R1611" s="1864">
        <f t="shared" si="376"/>
        <v>0.19893796624002175</v>
      </c>
      <c r="S1611" s="1807">
        <f t="shared" si="377"/>
        <v>29.835999999999999</v>
      </c>
      <c r="U1611" s="1764">
        <f t="shared" si="378"/>
        <v>0</v>
      </c>
      <c r="V1611" s="1764">
        <f t="shared" si="379"/>
        <v>0</v>
      </c>
      <c r="W1611" s="1764">
        <f t="shared" si="380"/>
        <v>5567.53</v>
      </c>
      <c r="X1611" s="1768">
        <v>5567.53</v>
      </c>
      <c r="Y1611" s="1784">
        <v>617412</v>
      </c>
      <c r="Z1611" s="1770">
        <v>42909</v>
      </c>
      <c r="AA1611" s="1843" t="s">
        <v>104</v>
      </c>
      <c r="AB1611" s="1843"/>
      <c r="AH1611" s="1867"/>
      <c r="AK1611" s="1868"/>
      <c r="AL1611" s="1868"/>
    </row>
    <row r="1612" spans="1:38" x14ac:dyDescent="0.25">
      <c r="A1612" s="1866">
        <v>2017443</v>
      </c>
      <c r="C1612" s="1782">
        <v>637517</v>
      </c>
      <c r="D1612" s="1762" t="s">
        <v>26</v>
      </c>
      <c r="E1612" s="1762">
        <v>1</v>
      </c>
      <c r="F1612" s="1762">
        <v>7</v>
      </c>
      <c r="G1612" s="1762">
        <v>4</v>
      </c>
      <c r="H1612" s="1762">
        <v>3</v>
      </c>
      <c r="I1612" s="1783">
        <v>1</v>
      </c>
      <c r="J1612" s="1783">
        <v>1</v>
      </c>
      <c r="L1612" s="1764">
        <v>2130.23</v>
      </c>
      <c r="N1612" s="1764">
        <f t="shared" si="374"/>
        <v>1437.5700000000002</v>
      </c>
      <c r="O1612" s="1764">
        <v>1049.1300000000001</v>
      </c>
      <c r="P1612" s="1806">
        <f t="shared" si="375"/>
        <v>0.72979402742127342</v>
      </c>
      <c r="Q1612" s="1764">
        <v>388.44</v>
      </c>
      <c r="R1612" s="1864">
        <f t="shared" si="376"/>
        <v>0.27020597257872658</v>
      </c>
      <c r="S1612" s="1807">
        <f t="shared" si="377"/>
        <v>15.537599999999999</v>
      </c>
      <c r="U1612" s="1764">
        <f t="shared" si="378"/>
        <v>0</v>
      </c>
      <c r="V1612" s="1764">
        <f t="shared" si="379"/>
        <v>0</v>
      </c>
      <c r="W1612" s="1764">
        <f t="shared" si="380"/>
        <v>2130.23</v>
      </c>
      <c r="X1612" s="1768">
        <v>2130.23</v>
      </c>
      <c r="Y1612" s="1784">
        <v>617413</v>
      </c>
      <c r="Z1612" s="1770">
        <v>42909</v>
      </c>
      <c r="AA1612" s="1843" t="s">
        <v>104</v>
      </c>
      <c r="AB1612" s="1843"/>
      <c r="AH1612" s="1867"/>
      <c r="AK1612" s="1868"/>
      <c r="AL1612" s="1868"/>
    </row>
    <row r="1613" spans="1:38" x14ac:dyDescent="0.25">
      <c r="A1613" s="1866" t="s">
        <v>3155</v>
      </c>
      <c r="C1613" s="1782">
        <v>650517</v>
      </c>
      <c r="D1613" s="1762" t="s">
        <v>26</v>
      </c>
      <c r="E1613" s="1762">
        <v>1</v>
      </c>
      <c r="F1613" s="1762">
        <v>8</v>
      </c>
      <c r="G1613" s="1762">
        <v>4</v>
      </c>
      <c r="H1613" s="1762">
        <v>3</v>
      </c>
      <c r="I1613" s="1783">
        <v>1</v>
      </c>
      <c r="J1613" s="1783">
        <v>1</v>
      </c>
      <c r="L1613" s="1764">
        <v>6958.05</v>
      </c>
      <c r="N1613" s="1764">
        <f t="shared" si="374"/>
        <v>4649.51</v>
      </c>
      <c r="O1613" s="1764">
        <v>3517.46</v>
      </c>
      <c r="P1613" s="1806">
        <f t="shared" si="375"/>
        <v>0.75652273035223061</v>
      </c>
      <c r="Q1613" s="1764">
        <v>1132.05</v>
      </c>
      <c r="R1613" s="1864">
        <f t="shared" si="376"/>
        <v>0.24347726964776931</v>
      </c>
      <c r="S1613" s="1807">
        <f t="shared" si="377"/>
        <v>45.281999999999996</v>
      </c>
      <c r="U1613" s="1764">
        <f t="shared" si="378"/>
        <v>0</v>
      </c>
      <c r="V1613" s="1764">
        <f t="shared" si="379"/>
        <v>0</v>
      </c>
      <c r="W1613" s="1764">
        <f t="shared" si="380"/>
        <v>6958.05</v>
      </c>
      <c r="X1613" s="1768">
        <v>6958.05</v>
      </c>
      <c r="Y1613" s="1784">
        <v>617414</v>
      </c>
      <c r="Z1613" s="1770">
        <v>42909</v>
      </c>
      <c r="AA1613" s="1843" t="s">
        <v>104</v>
      </c>
      <c r="AB1613" s="1843"/>
      <c r="AH1613" s="1867"/>
      <c r="AK1613" s="1868"/>
      <c r="AL1613" s="1868"/>
    </row>
    <row r="1614" spans="1:38" x14ac:dyDescent="0.25">
      <c r="A1614" s="1866">
        <v>2017445</v>
      </c>
      <c r="C1614" s="1782">
        <v>668817</v>
      </c>
      <c r="D1614" s="1762" t="s">
        <v>26</v>
      </c>
      <c r="E1614" s="1762">
        <v>1</v>
      </c>
      <c r="F1614" s="1762">
        <v>9</v>
      </c>
      <c r="G1614" s="1762">
        <v>5</v>
      </c>
      <c r="H1614" s="1762">
        <v>3</v>
      </c>
      <c r="I1614" s="1783">
        <v>1</v>
      </c>
      <c r="J1614" s="1783">
        <v>1</v>
      </c>
      <c r="L1614" s="1764">
        <v>2658.56</v>
      </c>
      <c r="N1614" s="1764">
        <f t="shared" si="374"/>
        <v>1798.7</v>
      </c>
      <c r="O1614" s="1764">
        <v>1340.78</v>
      </c>
      <c r="P1614" s="1806">
        <f t="shared" si="375"/>
        <v>0.74541613387446481</v>
      </c>
      <c r="Q1614" s="1764">
        <v>457.92</v>
      </c>
      <c r="R1614" s="1864">
        <f t="shared" si="376"/>
        <v>0.25458386612553513</v>
      </c>
      <c r="S1614" s="1807">
        <f t="shared" si="377"/>
        <v>18.316800000000001</v>
      </c>
      <c r="U1614" s="1764">
        <f t="shared" si="378"/>
        <v>0</v>
      </c>
      <c r="V1614" s="1764">
        <f t="shared" si="379"/>
        <v>0</v>
      </c>
      <c r="W1614" s="1764">
        <f t="shared" si="380"/>
        <v>2658.56</v>
      </c>
      <c r="X1614" s="1768">
        <v>2658.56</v>
      </c>
      <c r="Y1614" s="1784">
        <v>617415</v>
      </c>
      <c r="Z1614" s="1770">
        <v>42909</v>
      </c>
      <c r="AA1614" s="1843" t="s">
        <v>104</v>
      </c>
      <c r="AB1614" s="1843"/>
      <c r="AH1614" s="1867"/>
      <c r="AK1614" s="1868"/>
      <c r="AL1614" s="1868"/>
    </row>
    <row r="1615" spans="1:38" x14ac:dyDescent="0.25">
      <c r="A1615" s="1866">
        <v>2017446</v>
      </c>
      <c r="C1615" s="1782">
        <v>637017</v>
      </c>
      <c r="D1615" s="1762" t="s">
        <v>26</v>
      </c>
      <c r="E1615" s="1762">
        <v>1</v>
      </c>
      <c r="F1615" s="1762">
        <v>7</v>
      </c>
      <c r="G1615" s="1762">
        <v>4</v>
      </c>
      <c r="H1615" s="1762">
        <v>3</v>
      </c>
      <c r="I1615" s="1783">
        <v>1</v>
      </c>
      <c r="J1615" s="1783">
        <v>1</v>
      </c>
      <c r="L1615" s="1764">
        <v>3704.14</v>
      </c>
      <c r="N1615" s="1764">
        <f t="shared" si="374"/>
        <v>2501.7599999999998</v>
      </c>
      <c r="O1615" s="1764">
        <v>1907.33</v>
      </c>
      <c r="P1615" s="1806">
        <f t="shared" si="375"/>
        <v>0.76239527372729599</v>
      </c>
      <c r="Q1615" s="1764">
        <v>594.42999999999995</v>
      </c>
      <c r="R1615" s="1864">
        <f t="shared" si="376"/>
        <v>0.23760472627270401</v>
      </c>
      <c r="S1615" s="1807">
        <f t="shared" si="377"/>
        <v>23.777199999999997</v>
      </c>
      <c r="U1615" s="1764">
        <f t="shared" si="378"/>
        <v>0</v>
      </c>
      <c r="V1615" s="1764">
        <f t="shared" si="379"/>
        <v>0</v>
      </c>
      <c r="W1615" s="1764">
        <f t="shared" si="380"/>
        <v>3704.14</v>
      </c>
      <c r="X1615" s="1768">
        <v>3704.14</v>
      </c>
      <c r="Y1615" s="1784">
        <v>617416</v>
      </c>
      <c r="Z1615" s="1770">
        <v>42909</v>
      </c>
      <c r="AA1615" s="1843" t="s">
        <v>104</v>
      </c>
      <c r="AB1615" s="1843"/>
      <c r="AH1615" s="1867"/>
      <c r="AK1615" s="1868"/>
      <c r="AL1615" s="1868"/>
    </row>
    <row r="1616" spans="1:38" x14ac:dyDescent="0.25">
      <c r="A1616" s="1866">
        <v>2017447</v>
      </c>
      <c r="C1616" s="1782" t="s">
        <v>3152</v>
      </c>
      <c r="D1616" s="1762" t="s">
        <v>26</v>
      </c>
      <c r="E1616" s="1762">
        <v>0</v>
      </c>
      <c r="F1616" s="1762">
        <v>0</v>
      </c>
      <c r="G1616" s="1762">
        <v>0</v>
      </c>
      <c r="H1616" s="1762">
        <v>1</v>
      </c>
      <c r="I1616" s="1783">
        <v>1</v>
      </c>
      <c r="J1616" s="1783">
        <v>1</v>
      </c>
      <c r="L1616" s="1764">
        <v>320</v>
      </c>
      <c r="N1616" s="1764">
        <f t="shared" si="374"/>
        <v>271</v>
      </c>
      <c r="O1616" s="1764">
        <v>246</v>
      </c>
      <c r="P1616" s="1806">
        <f t="shared" si="375"/>
        <v>0.90774907749077494</v>
      </c>
      <c r="Q1616" s="1764">
        <v>25</v>
      </c>
      <c r="R1616" s="1864">
        <f t="shared" si="376"/>
        <v>9.2250922509225092E-2</v>
      </c>
      <c r="S1616" s="1807">
        <f t="shared" si="377"/>
        <v>1</v>
      </c>
      <c r="U1616" s="1764">
        <f t="shared" si="378"/>
        <v>0</v>
      </c>
      <c r="V1616" s="1764">
        <f t="shared" si="379"/>
        <v>0</v>
      </c>
      <c r="W1616" s="1764">
        <f t="shared" si="380"/>
        <v>320</v>
      </c>
      <c r="X1616" s="1768">
        <v>320</v>
      </c>
      <c r="Y1616" s="1784">
        <v>617408</v>
      </c>
      <c r="Z1616" s="1770">
        <v>42907</v>
      </c>
      <c r="AA1616" s="1843" t="s">
        <v>104</v>
      </c>
      <c r="AB1616" s="1843"/>
      <c r="AH1616" s="1867"/>
      <c r="AK1616" s="1868"/>
      <c r="AL1616" s="1868"/>
    </row>
    <row r="1617" spans="1:38" x14ac:dyDescent="0.25">
      <c r="A1617" s="1866">
        <v>2017448</v>
      </c>
      <c r="C1617" s="1782" t="s">
        <v>3154</v>
      </c>
      <c r="D1617" s="1762" t="s">
        <v>352</v>
      </c>
      <c r="E1617" s="1762">
        <v>1</v>
      </c>
      <c r="F1617" s="1762">
        <v>8</v>
      </c>
      <c r="G1617" s="1762">
        <v>5</v>
      </c>
      <c r="H1617" s="1762">
        <v>3</v>
      </c>
      <c r="I1617" s="1783">
        <v>1</v>
      </c>
      <c r="J1617" s="1783">
        <v>1</v>
      </c>
      <c r="L1617" s="1764">
        <v>2931.04</v>
      </c>
      <c r="N1617" s="1764">
        <f t="shared" si="374"/>
        <v>2148.5300000000002</v>
      </c>
      <c r="O1617" s="1764">
        <v>1659.15</v>
      </c>
      <c r="P1617" s="1806">
        <f t="shared" si="375"/>
        <v>0.77222566126607495</v>
      </c>
      <c r="Q1617" s="1764">
        <v>489.38</v>
      </c>
      <c r="R1617" s="1864">
        <f t="shared" si="376"/>
        <v>0.22777433873392502</v>
      </c>
      <c r="S1617" s="1807">
        <f t="shared" si="377"/>
        <v>19.575199999999999</v>
      </c>
      <c r="U1617" s="1764">
        <f t="shared" si="378"/>
        <v>0</v>
      </c>
      <c r="V1617" s="1764">
        <f t="shared" si="379"/>
        <v>0</v>
      </c>
      <c r="W1617" s="1764">
        <f t="shared" si="380"/>
        <v>2931.04</v>
      </c>
      <c r="X1617" s="1768">
        <v>2931.04</v>
      </c>
      <c r="Y1617" s="1784">
        <v>617493</v>
      </c>
      <c r="Z1617" s="1770">
        <v>42930</v>
      </c>
      <c r="AA1617" s="1843" t="s">
        <v>104</v>
      </c>
      <c r="AB1617" s="1843"/>
      <c r="AH1617" s="1867"/>
      <c r="AK1617" s="1868"/>
      <c r="AL1617" s="1868"/>
    </row>
    <row r="1618" spans="1:38" x14ac:dyDescent="0.25">
      <c r="A1618" s="1866">
        <v>2017449</v>
      </c>
      <c r="C1618" s="1782" t="s">
        <v>3156</v>
      </c>
      <c r="D1618" s="1762" t="s">
        <v>2330</v>
      </c>
      <c r="E1618" s="1762">
        <v>1</v>
      </c>
      <c r="F1618" s="1762">
        <v>7</v>
      </c>
      <c r="G1618" s="1762">
        <v>5</v>
      </c>
      <c r="H1618" s="1762">
        <v>2</v>
      </c>
      <c r="I1618" s="1783">
        <v>1</v>
      </c>
      <c r="J1618" s="1783">
        <v>1</v>
      </c>
      <c r="L1618" s="1764">
        <v>2507.0500000000002</v>
      </c>
      <c r="N1618" s="1764">
        <f t="shared" si="374"/>
        <v>1566.75</v>
      </c>
      <c r="O1618" s="1764">
        <v>1144.76</v>
      </c>
      <c r="P1618" s="1806">
        <f t="shared" si="375"/>
        <v>0.73065900749960111</v>
      </c>
      <c r="Q1618" s="1764">
        <v>421.99</v>
      </c>
      <c r="R1618" s="1864">
        <f t="shared" si="376"/>
        <v>0.26934099250039895</v>
      </c>
      <c r="S1618" s="1807">
        <f t="shared" si="377"/>
        <v>16.8796</v>
      </c>
      <c r="U1618" s="1764">
        <f t="shared" si="378"/>
        <v>0</v>
      </c>
      <c r="V1618" s="1764">
        <f t="shared" si="379"/>
        <v>0</v>
      </c>
      <c r="W1618" s="1764">
        <f t="shared" si="380"/>
        <v>2507.0500000000002</v>
      </c>
      <c r="X1618" s="1768">
        <v>2507.0500000000002</v>
      </c>
      <c r="Y1618" s="1784">
        <v>617451</v>
      </c>
      <c r="Z1618" s="1770">
        <v>42914</v>
      </c>
      <c r="AA1618" s="1843" t="s">
        <v>104</v>
      </c>
      <c r="AB1618" s="1843"/>
      <c r="AH1618" s="1867"/>
      <c r="AK1618" s="1868"/>
      <c r="AL1618" s="1868"/>
    </row>
    <row r="1619" spans="1:38" x14ac:dyDescent="0.25">
      <c r="A1619" s="1866">
        <v>2017450</v>
      </c>
      <c r="C1619" s="1782" t="s">
        <v>3161</v>
      </c>
      <c r="D1619" s="1762" t="s">
        <v>26</v>
      </c>
      <c r="E1619" s="1762">
        <v>0</v>
      </c>
      <c r="F1619" s="1762">
        <v>0</v>
      </c>
      <c r="G1619" s="1762">
        <v>0</v>
      </c>
      <c r="H1619" s="1762">
        <v>0</v>
      </c>
      <c r="I1619" s="1783">
        <v>1</v>
      </c>
      <c r="J1619" s="1783">
        <v>1</v>
      </c>
      <c r="L1619" s="1764">
        <v>57.36</v>
      </c>
      <c r="N1619" s="1764">
        <f t="shared" si="374"/>
        <v>36.18</v>
      </c>
      <c r="O1619" s="1764">
        <v>21.18</v>
      </c>
      <c r="P1619" s="1806">
        <f t="shared" si="375"/>
        <v>0.58540630182421227</v>
      </c>
      <c r="Q1619" s="1764">
        <v>15</v>
      </c>
      <c r="R1619" s="1864">
        <f t="shared" si="376"/>
        <v>0.41459369817578773</v>
      </c>
      <c r="S1619" s="1807">
        <f t="shared" si="377"/>
        <v>0.6</v>
      </c>
      <c r="U1619" s="1764">
        <f t="shared" si="378"/>
        <v>0</v>
      </c>
      <c r="V1619" s="1764">
        <f t="shared" si="379"/>
        <v>0</v>
      </c>
      <c r="W1619" s="1764">
        <f t="shared" si="380"/>
        <v>57.36</v>
      </c>
      <c r="X1619" s="1768">
        <v>57.36</v>
      </c>
      <c r="Y1619" s="1784">
        <v>617408</v>
      </c>
      <c r="Z1619" s="1770">
        <v>42907</v>
      </c>
      <c r="AA1619" s="1843" t="s">
        <v>104</v>
      </c>
      <c r="AB1619" s="1843"/>
      <c r="AH1619" s="1867"/>
      <c r="AK1619" s="1868"/>
      <c r="AL1619" s="1868"/>
    </row>
    <row r="1620" spans="1:38" x14ac:dyDescent="0.25">
      <c r="A1620" s="1866">
        <v>2017451</v>
      </c>
      <c r="C1620" s="1782" t="s">
        <v>3162</v>
      </c>
      <c r="D1620" s="1762" t="s">
        <v>26</v>
      </c>
      <c r="E1620" s="1762">
        <v>0</v>
      </c>
      <c r="F1620" s="1762">
        <v>0</v>
      </c>
      <c r="G1620" s="1762">
        <v>0</v>
      </c>
      <c r="H1620" s="1762">
        <v>0</v>
      </c>
      <c r="I1620" s="1783">
        <v>1</v>
      </c>
      <c r="J1620" s="1783">
        <v>1</v>
      </c>
      <c r="L1620" s="1764">
        <v>57.36</v>
      </c>
      <c r="N1620" s="1764">
        <f t="shared" si="374"/>
        <v>36.18</v>
      </c>
      <c r="O1620" s="1764">
        <v>36.18</v>
      </c>
      <c r="P1620" s="1806">
        <f t="shared" si="375"/>
        <v>1</v>
      </c>
      <c r="Q1620" s="1764">
        <v>0</v>
      </c>
      <c r="R1620" s="1864">
        <f t="shared" si="376"/>
        <v>0</v>
      </c>
      <c r="S1620" s="1807">
        <f t="shared" si="377"/>
        <v>0</v>
      </c>
      <c r="U1620" s="1764">
        <f t="shared" si="378"/>
        <v>0</v>
      </c>
      <c r="V1620" s="1764">
        <f t="shared" si="379"/>
        <v>0</v>
      </c>
      <c r="W1620" s="1764">
        <f t="shared" si="380"/>
        <v>57.36</v>
      </c>
      <c r="X1620" s="1768">
        <v>57.36</v>
      </c>
      <c r="Y1620" s="1784">
        <v>617408</v>
      </c>
      <c r="Z1620" s="1770">
        <v>42907</v>
      </c>
      <c r="AA1620" s="1843" t="s">
        <v>104</v>
      </c>
      <c r="AB1620" s="1843"/>
      <c r="AH1620" s="1867"/>
      <c r="AK1620" s="1868"/>
      <c r="AL1620" s="1868"/>
    </row>
    <row r="1621" spans="1:38" x14ac:dyDescent="0.25">
      <c r="A1621" s="1866">
        <v>2017452</v>
      </c>
      <c r="C1621" s="1782" t="s">
        <v>3043</v>
      </c>
      <c r="D1621" s="1762" t="s">
        <v>352</v>
      </c>
      <c r="E1621" s="1762">
        <v>2</v>
      </c>
      <c r="F1621" s="1762">
        <v>14</v>
      </c>
      <c r="G1621" s="1762">
        <v>8</v>
      </c>
      <c r="H1621" s="1762">
        <v>6</v>
      </c>
      <c r="I1621" s="1783">
        <v>1</v>
      </c>
      <c r="J1621" s="1783">
        <v>1</v>
      </c>
      <c r="L1621" s="1764">
        <v>4671.58</v>
      </c>
      <c r="N1621" s="1764">
        <f t="shared" si="374"/>
        <v>3636.4399999999996</v>
      </c>
      <c r="O1621" s="1764">
        <v>2707.99</v>
      </c>
      <c r="P1621" s="1806">
        <f t="shared" si="375"/>
        <v>0.74468161168615465</v>
      </c>
      <c r="Q1621" s="1764">
        <v>928.45</v>
      </c>
      <c r="R1621" s="1864">
        <f t="shared" si="376"/>
        <v>0.25531838831384546</v>
      </c>
      <c r="S1621" s="1807">
        <f t="shared" si="377"/>
        <v>37.138000000000005</v>
      </c>
      <c r="U1621" s="1764">
        <f t="shared" si="378"/>
        <v>0</v>
      </c>
      <c r="V1621" s="1764">
        <f t="shared" si="379"/>
        <v>0</v>
      </c>
      <c r="W1621" s="1764">
        <f t="shared" si="380"/>
        <v>4671.58</v>
      </c>
      <c r="X1621" s="1768">
        <v>4671.58</v>
      </c>
      <c r="Y1621" s="1784">
        <v>617495</v>
      </c>
      <c r="Z1621" s="1770">
        <v>42930</v>
      </c>
      <c r="AA1621" s="1843" t="s">
        <v>104</v>
      </c>
      <c r="AB1621" s="1843"/>
      <c r="AH1621" s="1867"/>
      <c r="AK1621" s="1868"/>
      <c r="AL1621" s="1868"/>
    </row>
    <row r="1622" spans="1:38" x14ac:dyDescent="0.25">
      <c r="A1622" s="1866">
        <v>2017453</v>
      </c>
      <c r="C1622" s="1782" t="s">
        <v>3168</v>
      </c>
      <c r="D1622" s="1762" t="s">
        <v>26</v>
      </c>
      <c r="E1622" s="1762">
        <v>0</v>
      </c>
      <c r="F1622" s="1762">
        <v>0</v>
      </c>
      <c r="G1622" s="1762">
        <v>0</v>
      </c>
      <c r="H1622" s="1762">
        <v>0</v>
      </c>
      <c r="I1622" s="1783">
        <v>1</v>
      </c>
      <c r="J1622" s="1783">
        <v>1</v>
      </c>
      <c r="L1622" s="1764">
        <v>24.94</v>
      </c>
      <c r="N1622" s="1764">
        <f t="shared" si="374"/>
        <v>19.97</v>
      </c>
      <c r="O1622" s="1764">
        <v>4.97</v>
      </c>
      <c r="P1622" s="1806">
        <f t="shared" si="375"/>
        <v>0.24887330996494741</v>
      </c>
      <c r="Q1622" s="1764">
        <v>15</v>
      </c>
      <c r="R1622" s="1864">
        <f t="shared" si="376"/>
        <v>0.75112669003505261</v>
      </c>
      <c r="S1622" s="1807">
        <f t="shared" si="377"/>
        <v>0.6</v>
      </c>
      <c r="U1622" s="1764">
        <f t="shared" si="378"/>
        <v>0</v>
      </c>
      <c r="V1622" s="1764">
        <f t="shared" si="379"/>
        <v>0</v>
      </c>
      <c r="W1622" s="1764">
        <f t="shared" si="380"/>
        <v>24.94</v>
      </c>
      <c r="X1622" s="1768">
        <v>24.94</v>
      </c>
      <c r="Y1622" s="1784">
        <v>617408</v>
      </c>
      <c r="Z1622" s="1770">
        <v>42907</v>
      </c>
      <c r="AA1622" s="1843" t="s">
        <v>104</v>
      </c>
      <c r="AB1622" s="1843"/>
      <c r="AH1622" s="1867"/>
      <c r="AK1622" s="1868"/>
      <c r="AL1622" s="1868"/>
    </row>
    <row r="1623" spans="1:38" x14ac:dyDescent="0.25">
      <c r="A1623" s="1866">
        <v>2017454</v>
      </c>
      <c r="C1623" s="1782" t="s">
        <v>3179</v>
      </c>
      <c r="D1623" s="1762" t="s">
        <v>26</v>
      </c>
      <c r="E1623" s="1762">
        <v>0</v>
      </c>
      <c r="F1623" s="1762">
        <v>2</v>
      </c>
      <c r="G1623" s="1762">
        <v>1</v>
      </c>
      <c r="H1623" s="1762">
        <v>1</v>
      </c>
      <c r="I1623" s="1783">
        <v>1</v>
      </c>
      <c r="J1623" s="1783">
        <v>1</v>
      </c>
      <c r="L1623" s="1764">
        <v>702.51</v>
      </c>
      <c r="N1623" s="1764">
        <f t="shared" si="374"/>
        <v>470.69000000000005</v>
      </c>
      <c r="O1623" s="1764">
        <v>353.41</v>
      </c>
      <c r="P1623" s="1806">
        <f t="shared" si="375"/>
        <v>0.75083388217298008</v>
      </c>
      <c r="Q1623" s="1764">
        <v>117.28</v>
      </c>
      <c r="R1623" s="1864">
        <f t="shared" si="376"/>
        <v>0.24916611782701989</v>
      </c>
      <c r="S1623" s="1807">
        <f t="shared" si="377"/>
        <v>4.6912000000000003</v>
      </c>
      <c r="U1623" s="1764">
        <f t="shared" si="378"/>
        <v>0</v>
      </c>
      <c r="V1623" s="1764">
        <f t="shared" si="379"/>
        <v>0</v>
      </c>
      <c r="W1623" s="1764">
        <f t="shared" si="380"/>
        <v>702.51</v>
      </c>
      <c r="X1623" s="1768">
        <v>702.51</v>
      </c>
      <c r="Y1623" s="1784">
        <v>617417</v>
      </c>
      <c r="Z1623" s="1770">
        <v>42909</v>
      </c>
      <c r="AA1623" s="1843" t="s">
        <v>104</v>
      </c>
      <c r="AB1623" s="1843"/>
      <c r="AH1623" s="1867"/>
      <c r="AK1623" s="1868"/>
      <c r="AL1623" s="1868"/>
    </row>
    <row r="1624" spans="1:38" x14ac:dyDescent="0.25">
      <c r="A1624" s="1866">
        <v>2017455</v>
      </c>
      <c r="C1624" s="1782" t="s">
        <v>3170</v>
      </c>
      <c r="D1624" s="1762" t="s">
        <v>26</v>
      </c>
      <c r="E1624" s="1762">
        <v>0</v>
      </c>
      <c r="F1624" s="1762">
        <v>0</v>
      </c>
      <c r="G1624" s="1762">
        <v>0</v>
      </c>
      <c r="H1624" s="1762">
        <v>0</v>
      </c>
      <c r="I1624" s="1783">
        <v>1</v>
      </c>
      <c r="J1624" s="1783">
        <v>1</v>
      </c>
      <c r="L1624" s="1764">
        <v>45</v>
      </c>
      <c r="N1624" s="1764">
        <f t="shared" si="374"/>
        <v>25</v>
      </c>
      <c r="O1624" s="1764">
        <v>25</v>
      </c>
      <c r="P1624" s="1806">
        <f t="shared" si="375"/>
        <v>1</v>
      </c>
      <c r="Q1624" s="1764">
        <v>0</v>
      </c>
      <c r="R1624" s="1864">
        <f t="shared" si="376"/>
        <v>0</v>
      </c>
      <c r="S1624" s="1807">
        <f t="shared" si="377"/>
        <v>0</v>
      </c>
      <c r="U1624" s="1764">
        <f t="shared" si="378"/>
        <v>0</v>
      </c>
      <c r="V1624" s="1764">
        <f t="shared" si="379"/>
        <v>0</v>
      </c>
      <c r="W1624" s="1764">
        <f t="shared" si="380"/>
        <v>45</v>
      </c>
      <c r="X1624" s="1768">
        <v>45</v>
      </c>
      <c r="Y1624" s="1784">
        <v>617509</v>
      </c>
      <c r="Z1624" s="1770">
        <v>42977</v>
      </c>
      <c r="AA1624" s="1843" t="s">
        <v>104</v>
      </c>
      <c r="AB1624" s="1843"/>
      <c r="AH1624" s="1867"/>
      <c r="AK1624" s="1868"/>
      <c r="AL1624" s="1868"/>
    </row>
    <row r="1625" spans="1:38" x14ac:dyDescent="0.25">
      <c r="A1625" s="1866">
        <v>2017456</v>
      </c>
      <c r="C1625" s="1782" t="s">
        <v>3177</v>
      </c>
      <c r="D1625" s="1762" t="s">
        <v>26</v>
      </c>
      <c r="E1625" s="1762">
        <v>0</v>
      </c>
      <c r="F1625" s="1762">
        <v>1</v>
      </c>
      <c r="G1625" s="1762">
        <v>1</v>
      </c>
      <c r="H1625" s="1762">
        <v>0</v>
      </c>
      <c r="I1625" s="1783">
        <v>1</v>
      </c>
      <c r="J1625" s="1783">
        <v>1</v>
      </c>
      <c r="L1625" s="1764">
        <v>249.98</v>
      </c>
      <c r="N1625" s="1764">
        <f t="shared" ref="N1625" si="381">O1625+Q1625</f>
        <v>167.78</v>
      </c>
      <c r="O1625" s="1764">
        <v>126.43</v>
      </c>
      <c r="P1625" s="1806">
        <f t="shared" ref="P1625" si="382">IF(N1625&lt;=0,"",O1625/N1625)</f>
        <v>0.75354631064489219</v>
      </c>
      <c r="Q1625" s="1764">
        <v>41.35</v>
      </c>
      <c r="R1625" s="1864">
        <f t="shared" ref="R1625" si="383">IF(N1625&lt;=0,"",Q1625/N1625)</f>
        <v>0.24645368935510789</v>
      </c>
      <c r="S1625" s="1807">
        <f t="shared" ref="S1625" si="384">Q1625/$S$1</f>
        <v>1.6540000000000001</v>
      </c>
      <c r="U1625" s="1764">
        <f t="shared" si="378"/>
        <v>0</v>
      </c>
      <c r="V1625" s="1764">
        <f t="shared" si="379"/>
        <v>0</v>
      </c>
      <c r="W1625" s="1764">
        <f t="shared" si="380"/>
        <v>249.98</v>
      </c>
      <c r="X1625" s="1768">
        <v>249.98</v>
      </c>
      <c r="Y1625" s="1784">
        <v>617418</v>
      </c>
      <c r="Z1625" s="1770">
        <v>42909</v>
      </c>
      <c r="AA1625" s="1843" t="s">
        <v>104</v>
      </c>
      <c r="AB1625" s="1843"/>
      <c r="AH1625" s="1867"/>
      <c r="AK1625" s="1868"/>
      <c r="AL1625" s="1868"/>
    </row>
    <row r="1626" spans="1:38" x14ac:dyDescent="0.25">
      <c r="A1626" s="1866">
        <v>2017457</v>
      </c>
      <c r="B1626" s="1935"/>
      <c r="C1626" s="1782" t="s">
        <v>3178</v>
      </c>
      <c r="D1626" s="1762" t="s">
        <v>26</v>
      </c>
      <c r="E1626" s="1762">
        <v>0</v>
      </c>
      <c r="F1626" s="1762">
        <v>1</v>
      </c>
      <c r="G1626" s="1762">
        <v>1</v>
      </c>
      <c r="H1626" s="1762">
        <v>0</v>
      </c>
      <c r="I1626" s="1783">
        <v>1</v>
      </c>
      <c r="J1626" s="1783">
        <v>1</v>
      </c>
      <c r="L1626" s="1764">
        <v>248.62</v>
      </c>
      <c r="N1626" s="1764">
        <f t="shared" si="374"/>
        <v>167.78</v>
      </c>
      <c r="O1626" s="1764">
        <v>126.43</v>
      </c>
      <c r="P1626" s="1806">
        <f t="shared" si="375"/>
        <v>0.75354631064489219</v>
      </c>
      <c r="Q1626" s="1764">
        <v>41.35</v>
      </c>
      <c r="R1626" s="1864">
        <f t="shared" si="376"/>
        <v>0.24645368935510789</v>
      </c>
      <c r="S1626" s="1807">
        <f t="shared" si="377"/>
        <v>1.6540000000000001</v>
      </c>
      <c r="U1626" s="1764">
        <f t="shared" si="378"/>
        <v>0</v>
      </c>
      <c r="V1626" s="1764">
        <f t="shared" si="379"/>
        <v>0</v>
      </c>
      <c r="W1626" s="1764">
        <f t="shared" si="380"/>
        <v>248.62</v>
      </c>
      <c r="X1626" s="1768">
        <v>248.62</v>
      </c>
      <c r="Y1626" s="1784">
        <v>617419</v>
      </c>
      <c r="Z1626" s="1770">
        <v>42909</v>
      </c>
      <c r="AA1626" s="1843" t="s">
        <v>104</v>
      </c>
      <c r="AB1626" s="1843"/>
      <c r="AH1626" s="1867"/>
      <c r="AK1626" s="1868"/>
      <c r="AL1626" s="1868"/>
    </row>
    <row r="1627" spans="1:38" x14ac:dyDescent="0.25">
      <c r="A1627" s="1866">
        <v>2017458</v>
      </c>
      <c r="C1627" s="1782" t="s">
        <v>3180</v>
      </c>
      <c r="D1627" s="1762" t="s">
        <v>881</v>
      </c>
      <c r="E1627" s="1762">
        <v>1</v>
      </c>
      <c r="F1627" s="1762">
        <v>6</v>
      </c>
      <c r="G1627" s="1762">
        <v>0</v>
      </c>
      <c r="H1627" s="1762">
        <v>6</v>
      </c>
      <c r="I1627" s="1783">
        <v>1</v>
      </c>
      <c r="J1627" s="1783">
        <v>1</v>
      </c>
      <c r="L1627" s="1764">
        <v>3190.92</v>
      </c>
      <c r="N1627" s="1764">
        <f t="shared" si="374"/>
        <v>2149.56</v>
      </c>
      <c r="O1627" s="1764">
        <v>1620.9</v>
      </c>
      <c r="P1627" s="1806">
        <f t="shared" si="375"/>
        <v>0.75406129626528229</v>
      </c>
      <c r="Q1627" s="1764">
        <v>528.66</v>
      </c>
      <c r="R1627" s="1864">
        <f t="shared" si="376"/>
        <v>0.2459387037347178</v>
      </c>
      <c r="S1627" s="1807">
        <f t="shared" si="377"/>
        <v>21.1464</v>
      </c>
      <c r="U1627" s="1764">
        <f t="shared" si="378"/>
        <v>0</v>
      </c>
      <c r="V1627" s="1764">
        <f t="shared" si="379"/>
        <v>0</v>
      </c>
      <c r="W1627" s="1764">
        <f t="shared" si="380"/>
        <v>3190.92</v>
      </c>
      <c r="X1627" s="1768">
        <v>3190.92</v>
      </c>
      <c r="Y1627" s="1784">
        <v>617463</v>
      </c>
      <c r="Z1627" s="1770">
        <v>42914</v>
      </c>
      <c r="AA1627" s="1843" t="s">
        <v>104</v>
      </c>
      <c r="AB1627" s="1843"/>
      <c r="AH1627" s="1867"/>
      <c r="AK1627" s="1868"/>
      <c r="AL1627" s="1868"/>
    </row>
    <row r="1628" spans="1:38" x14ac:dyDescent="0.25">
      <c r="A1628" s="1866">
        <v>2017460</v>
      </c>
      <c r="C1628" s="1782" t="s">
        <v>3184</v>
      </c>
      <c r="D1628" s="1762" t="s">
        <v>3054</v>
      </c>
      <c r="E1628" s="1762">
        <v>1</v>
      </c>
      <c r="F1628" s="1762">
        <v>11</v>
      </c>
      <c r="G1628" s="1762">
        <v>8</v>
      </c>
      <c r="H1628" s="1762">
        <v>1</v>
      </c>
      <c r="I1628" s="1783">
        <v>1</v>
      </c>
      <c r="J1628" s="1783">
        <v>1</v>
      </c>
      <c r="L1628" s="1764">
        <v>3562.69</v>
      </c>
      <c r="N1628" s="1764">
        <f t="shared" si="374"/>
        <v>2120.6</v>
      </c>
      <c r="O1628" s="1764">
        <v>1553.04</v>
      </c>
      <c r="P1628" s="1806">
        <f t="shared" si="375"/>
        <v>0.7323587663868717</v>
      </c>
      <c r="Q1628" s="1764">
        <v>567.55999999999995</v>
      </c>
      <c r="R1628" s="1864">
        <f t="shared" si="376"/>
        <v>0.26764123361312836</v>
      </c>
      <c r="S1628" s="1807">
        <f t="shared" si="377"/>
        <v>22.702399999999997</v>
      </c>
      <c r="U1628" s="1764">
        <f t="shared" si="378"/>
        <v>0</v>
      </c>
      <c r="V1628" s="1764">
        <f t="shared" si="379"/>
        <v>0</v>
      </c>
      <c r="W1628" s="1764">
        <f t="shared" si="380"/>
        <v>3562.69</v>
      </c>
      <c r="X1628" s="1768">
        <v>3562.69</v>
      </c>
      <c r="Y1628" s="1784">
        <v>617512</v>
      </c>
      <c r="Z1628" s="1770">
        <v>42979</v>
      </c>
      <c r="AA1628" s="1843" t="s">
        <v>104</v>
      </c>
      <c r="AB1628" s="1843"/>
      <c r="AH1628" s="1867"/>
      <c r="AK1628" s="1868"/>
      <c r="AL1628" s="1868"/>
    </row>
    <row r="1629" spans="1:38" x14ac:dyDescent="0.25">
      <c r="A1629" s="1866">
        <v>2017461</v>
      </c>
      <c r="C1629" s="1782" t="s">
        <v>3185</v>
      </c>
      <c r="D1629" s="1762" t="s">
        <v>3054</v>
      </c>
      <c r="E1629" s="1762">
        <v>1</v>
      </c>
      <c r="F1629" s="1762">
        <v>13</v>
      </c>
      <c r="G1629" s="1762">
        <v>8</v>
      </c>
      <c r="H1629" s="1762">
        <v>2</v>
      </c>
      <c r="I1629" s="1783">
        <v>1</v>
      </c>
      <c r="J1629" s="1783">
        <v>1</v>
      </c>
      <c r="L1629" s="1764">
        <v>3085.86</v>
      </c>
      <c r="N1629" s="1764">
        <f t="shared" si="374"/>
        <v>1793.18</v>
      </c>
      <c r="O1629" s="1764">
        <v>1246.6300000000001</v>
      </c>
      <c r="P1629" s="1806">
        <f t="shared" si="375"/>
        <v>0.69520628157797881</v>
      </c>
      <c r="Q1629" s="1764">
        <v>546.54999999999995</v>
      </c>
      <c r="R1629" s="1864">
        <f t="shared" si="376"/>
        <v>0.30479371842202119</v>
      </c>
      <c r="S1629" s="1807">
        <f t="shared" si="377"/>
        <v>21.861999999999998</v>
      </c>
      <c r="U1629" s="1764">
        <f t="shared" si="378"/>
        <v>0</v>
      </c>
      <c r="V1629" s="1764">
        <f t="shared" si="379"/>
        <v>0</v>
      </c>
      <c r="W1629" s="1764">
        <f t="shared" si="380"/>
        <v>3085.86</v>
      </c>
      <c r="X1629" s="1768">
        <v>3085.86</v>
      </c>
      <c r="Y1629" s="1784">
        <v>617513</v>
      </c>
      <c r="Z1629" s="1770">
        <v>42979</v>
      </c>
      <c r="AA1629" s="1843" t="s">
        <v>104</v>
      </c>
      <c r="AB1629" s="1843"/>
      <c r="AH1629" s="1867"/>
      <c r="AK1629" s="1868"/>
      <c r="AL1629" s="1868"/>
    </row>
    <row r="1630" spans="1:38" x14ac:dyDescent="0.25">
      <c r="A1630" s="1866">
        <v>2017462</v>
      </c>
      <c r="C1630" s="1782" t="s">
        <v>3186</v>
      </c>
      <c r="D1630" s="1762" t="s">
        <v>352</v>
      </c>
      <c r="E1630" s="1762">
        <v>1</v>
      </c>
      <c r="F1630" s="1762">
        <v>1</v>
      </c>
      <c r="G1630" s="1762">
        <v>0</v>
      </c>
      <c r="H1630" s="1762">
        <v>2</v>
      </c>
      <c r="I1630" s="1783">
        <v>1</v>
      </c>
      <c r="J1630" s="1783">
        <v>1</v>
      </c>
      <c r="L1630" s="1764">
        <v>929.34</v>
      </c>
      <c r="N1630" s="1764">
        <f t="shared" si="374"/>
        <v>631.72</v>
      </c>
      <c r="O1630" s="1764">
        <v>491.01</v>
      </c>
      <c r="P1630" s="1806">
        <f t="shared" si="375"/>
        <v>0.77725891217628063</v>
      </c>
      <c r="Q1630" s="1764">
        <v>140.71</v>
      </c>
      <c r="R1630" s="1864">
        <f t="shared" si="376"/>
        <v>0.22274108782371937</v>
      </c>
      <c r="S1630" s="1807">
        <f t="shared" si="377"/>
        <v>5.6284000000000001</v>
      </c>
      <c r="U1630" s="1764">
        <f t="shared" si="378"/>
        <v>0</v>
      </c>
      <c r="V1630" s="1764">
        <f t="shared" si="379"/>
        <v>0</v>
      </c>
      <c r="W1630" s="1764">
        <f t="shared" si="380"/>
        <v>929.34</v>
      </c>
      <c r="X1630" s="1768">
        <v>929.34</v>
      </c>
      <c r="Y1630" s="1784">
        <v>617495</v>
      </c>
      <c r="Z1630" s="1770">
        <v>42930</v>
      </c>
      <c r="AA1630" s="1843" t="s">
        <v>104</v>
      </c>
      <c r="AB1630" s="1843"/>
      <c r="AH1630" s="1867"/>
      <c r="AK1630" s="1868"/>
      <c r="AL1630" s="1868"/>
    </row>
    <row r="1631" spans="1:38" x14ac:dyDescent="0.25">
      <c r="A1631" s="1866">
        <v>2017463</v>
      </c>
      <c r="C1631" s="1782" t="s">
        <v>3187</v>
      </c>
      <c r="D1631" s="1762" t="s">
        <v>352</v>
      </c>
      <c r="E1631" s="1762">
        <v>0</v>
      </c>
      <c r="F1631" s="1762">
        <v>0</v>
      </c>
      <c r="G1631" s="1762">
        <v>0</v>
      </c>
      <c r="H1631" s="1762">
        <v>0</v>
      </c>
      <c r="I1631" s="1783">
        <v>1</v>
      </c>
      <c r="J1631" s="1783">
        <v>1</v>
      </c>
      <c r="L1631" s="1764">
        <v>147.88</v>
      </c>
      <c r="N1631" s="1764">
        <f t="shared" si="374"/>
        <v>0</v>
      </c>
      <c r="O1631" s="1764">
        <v>0</v>
      </c>
      <c r="P1631" s="1806" t="str">
        <f t="shared" si="375"/>
        <v/>
      </c>
      <c r="Q1631" s="1764">
        <v>0</v>
      </c>
      <c r="R1631" s="1864" t="str">
        <f t="shared" si="376"/>
        <v/>
      </c>
      <c r="S1631" s="1807">
        <f t="shared" si="377"/>
        <v>0</v>
      </c>
      <c r="U1631" s="1764">
        <f t="shared" si="378"/>
        <v>0</v>
      </c>
      <c r="V1631" s="1764">
        <f t="shared" si="379"/>
        <v>0</v>
      </c>
      <c r="W1631" s="1764">
        <f t="shared" si="380"/>
        <v>147.88</v>
      </c>
      <c r="X1631" s="1768">
        <v>147.88</v>
      </c>
      <c r="Y1631" s="1784">
        <v>617436</v>
      </c>
      <c r="Z1631" s="1770">
        <v>42909</v>
      </c>
      <c r="AA1631" s="1843" t="s">
        <v>104</v>
      </c>
      <c r="AB1631" s="1843"/>
      <c r="AH1631" s="1867"/>
      <c r="AK1631" s="1868"/>
      <c r="AL1631" s="1868"/>
    </row>
    <row r="1632" spans="1:38" x14ac:dyDescent="0.25">
      <c r="A1632" s="1866">
        <v>2017464</v>
      </c>
      <c r="C1632" s="1782" t="s">
        <v>3216</v>
      </c>
      <c r="D1632" s="1762" t="s">
        <v>26</v>
      </c>
      <c r="E1632" s="1762">
        <v>0</v>
      </c>
      <c r="F1632" s="1762">
        <v>0</v>
      </c>
      <c r="G1632" s="1762">
        <v>0</v>
      </c>
      <c r="H1632" s="1762">
        <v>0</v>
      </c>
      <c r="I1632" s="1783">
        <v>1</v>
      </c>
      <c r="J1632" s="1783">
        <v>1</v>
      </c>
      <c r="L1632" s="1764">
        <v>153</v>
      </c>
      <c r="N1632" s="1764">
        <f t="shared" si="374"/>
        <v>84</v>
      </c>
      <c r="O1632" s="1764">
        <v>69</v>
      </c>
      <c r="P1632" s="1806">
        <f t="shared" si="375"/>
        <v>0.8214285714285714</v>
      </c>
      <c r="Q1632" s="1764">
        <v>15</v>
      </c>
      <c r="R1632" s="1864">
        <f t="shared" si="376"/>
        <v>0.17857142857142858</v>
      </c>
      <c r="S1632" s="1807">
        <f t="shared" si="377"/>
        <v>0.6</v>
      </c>
      <c r="U1632" s="1764">
        <f t="shared" si="378"/>
        <v>0</v>
      </c>
      <c r="V1632" s="1764">
        <f t="shared" si="379"/>
        <v>0</v>
      </c>
      <c r="W1632" s="1764">
        <f t="shared" si="380"/>
        <v>153</v>
      </c>
      <c r="X1632" s="1768">
        <v>153</v>
      </c>
      <c r="Y1632" s="1784">
        <v>617408</v>
      </c>
      <c r="Z1632" s="1770">
        <v>42907</v>
      </c>
      <c r="AA1632" s="1843" t="s">
        <v>104</v>
      </c>
      <c r="AB1632" s="1843"/>
      <c r="AH1632" s="1867"/>
      <c r="AK1632" s="1868"/>
      <c r="AL1632" s="1868"/>
    </row>
    <row r="1633" spans="1:38" x14ac:dyDescent="0.25">
      <c r="A1633" s="1866">
        <v>2017465</v>
      </c>
      <c r="C1633" s="1782" t="s">
        <v>3219</v>
      </c>
      <c r="D1633" s="1762" t="s">
        <v>26</v>
      </c>
      <c r="E1633" s="1762">
        <v>0</v>
      </c>
      <c r="F1633" s="1762">
        <v>0</v>
      </c>
      <c r="G1633" s="1762">
        <v>0</v>
      </c>
      <c r="H1633" s="1762">
        <v>0</v>
      </c>
      <c r="I1633" s="1783">
        <v>1</v>
      </c>
      <c r="J1633" s="1783">
        <v>1</v>
      </c>
      <c r="L1633" s="1764">
        <v>143.24</v>
      </c>
      <c r="N1633" s="1764">
        <f t="shared" si="374"/>
        <v>79.12</v>
      </c>
      <c r="O1633" s="1764">
        <v>64.12</v>
      </c>
      <c r="P1633" s="1806">
        <f t="shared" si="375"/>
        <v>0.8104145601617796</v>
      </c>
      <c r="Q1633" s="1764">
        <v>15</v>
      </c>
      <c r="R1633" s="1864">
        <f t="shared" si="376"/>
        <v>0.1895854398382204</v>
      </c>
      <c r="S1633" s="1807">
        <f t="shared" si="377"/>
        <v>0.6</v>
      </c>
      <c r="U1633" s="1764">
        <f t="shared" si="378"/>
        <v>0</v>
      </c>
      <c r="V1633" s="1764">
        <f t="shared" si="379"/>
        <v>0</v>
      </c>
      <c r="W1633" s="1764">
        <f t="shared" si="380"/>
        <v>143.24</v>
      </c>
      <c r="X1633" s="1768">
        <v>143.24</v>
      </c>
      <c r="Y1633" s="1784">
        <v>617408</v>
      </c>
      <c r="Z1633" s="1770">
        <v>42907</v>
      </c>
      <c r="AA1633" s="1843" t="s">
        <v>104</v>
      </c>
      <c r="AB1633" s="1843"/>
      <c r="AH1633" s="1867"/>
      <c r="AK1633" s="1868"/>
      <c r="AL1633" s="1868"/>
    </row>
    <row r="1634" spans="1:38" x14ac:dyDescent="0.25">
      <c r="A1634" s="1866">
        <v>2017466</v>
      </c>
      <c r="C1634" s="1782" t="s">
        <v>3227</v>
      </c>
      <c r="D1634" s="1762" t="s">
        <v>26</v>
      </c>
      <c r="E1634" s="1762">
        <v>0</v>
      </c>
      <c r="F1634" s="1762">
        <v>1</v>
      </c>
      <c r="G1634" s="1762">
        <v>0</v>
      </c>
      <c r="H1634" s="1762">
        <v>2</v>
      </c>
      <c r="I1634" s="1783">
        <v>1</v>
      </c>
      <c r="J1634" s="1783">
        <v>1</v>
      </c>
      <c r="L1634" s="1764">
        <v>908.74</v>
      </c>
      <c r="N1634" s="1764">
        <f t="shared" si="374"/>
        <v>554.88</v>
      </c>
      <c r="O1634" s="1764">
        <v>369.03</v>
      </c>
      <c r="P1634" s="1806">
        <f t="shared" si="375"/>
        <v>0.66506271626297575</v>
      </c>
      <c r="Q1634" s="1764">
        <v>185.85</v>
      </c>
      <c r="R1634" s="1864">
        <f t="shared" si="376"/>
        <v>0.33493728373702419</v>
      </c>
      <c r="S1634" s="1807">
        <f t="shared" si="377"/>
        <v>7.4340000000000002</v>
      </c>
      <c r="U1634" s="1764">
        <f t="shared" si="378"/>
        <v>0</v>
      </c>
      <c r="V1634" s="1764">
        <f t="shared" si="379"/>
        <v>0</v>
      </c>
      <c r="W1634" s="1764">
        <f t="shared" si="380"/>
        <v>908.74</v>
      </c>
      <c r="X1634" s="1768">
        <v>908.74</v>
      </c>
      <c r="Y1634" s="1784">
        <v>617420</v>
      </c>
      <c r="Z1634" s="1770">
        <v>42909</v>
      </c>
      <c r="AA1634" s="1843" t="s">
        <v>104</v>
      </c>
      <c r="AB1634" s="1843"/>
      <c r="AH1634" s="1867"/>
      <c r="AK1634" s="1868"/>
      <c r="AL1634" s="1868"/>
    </row>
    <row r="1635" spans="1:38" x14ac:dyDescent="0.25">
      <c r="A1635" s="1866">
        <v>2017467</v>
      </c>
      <c r="B1635" s="1935"/>
      <c r="C1635" s="1782" t="s">
        <v>3230</v>
      </c>
      <c r="D1635" s="1762" t="s">
        <v>352</v>
      </c>
      <c r="E1635" s="1762">
        <v>0</v>
      </c>
      <c r="F1635" s="1762">
        <v>0</v>
      </c>
      <c r="G1635" s="1762">
        <v>0</v>
      </c>
      <c r="H1635" s="1762">
        <v>0</v>
      </c>
      <c r="I1635" s="1783">
        <v>1</v>
      </c>
      <c r="J1635" s="1783">
        <v>1</v>
      </c>
      <c r="L1635" s="1764">
        <v>148.96</v>
      </c>
      <c r="N1635" s="1764">
        <f t="shared" si="374"/>
        <v>81.98</v>
      </c>
      <c r="O1635" s="1764">
        <v>81.98</v>
      </c>
      <c r="P1635" s="1806">
        <f t="shared" si="375"/>
        <v>1</v>
      </c>
      <c r="Q1635" s="1764">
        <v>0</v>
      </c>
      <c r="R1635" s="1864">
        <f t="shared" si="376"/>
        <v>0</v>
      </c>
      <c r="S1635" s="1807">
        <f t="shared" si="377"/>
        <v>0</v>
      </c>
      <c r="U1635" s="1764">
        <f t="shared" si="378"/>
        <v>0</v>
      </c>
      <c r="V1635" s="1764">
        <f t="shared" si="379"/>
        <v>0</v>
      </c>
      <c r="W1635" s="1764">
        <f t="shared" si="380"/>
        <v>148.96</v>
      </c>
      <c r="X1635" s="1768">
        <v>148.96</v>
      </c>
      <c r="Y1635" s="1784">
        <v>617461</v>
      </c>
      <c r="Z1635" s="1770">
        <v>42914</v>
      </c>
      <c r="AA1635" s="1843" t="s">
        <v>104</v>
      </c>
      <c r="AB1635" s="1843"/>
      <c r="AH1635" s="1867"/>
      <c r="AK1635" s="1868"/>
      <c r="AL1635" s="1868"/>
    </row>
    <row r="1636" spans="1:38" x14ac:dyDescent="0.25">
      <c r="A1636" s="1866">
        <v>2017468</v>
      </c>
      <c r="C1636" s="1782">
        <v>676917</v>
      </c>
      <c r="D1636" s="1762" t="s">
        <v>26</v>
      </c>
      <c r="E1636" s="1762">
        <v>1</v>
      </c>
      <c r="F1636" s="1762">
        <v>9</v>
      </c>
      <c r="G1636" s="1762">
        <v>5</v>
      </c>
      <c r="H1636" s="1762">
        <v>3</v>
      </c>
      <c r="I1636" s="1783">
        <v>1</v>
      </c>
      <c r="J1636" s="1783">
        <v>1</v>
      </c>
      <c r="L1636" s="1764">
        <v>2892.36</v>
      </c>
      <c r="N1636" s="1764">
        <f t="shared" si="374"/>
        <v>1951.2199999999998</v>
      </c>
      <c r="O1636" s="1764">
        <v>1500.84</v>
      </c>
      <c r="P1636" s="1806">
        <f t="shared" si="375"/>
        <v>0.76918030770492307</v>
      </c>
      <c r="Q1636" s="1764">
        <v>450.38</v>
      </c>
      <c r="R1636" s="1864">
        <f t="shared" si="376"/>
        <v>0.23081969229507696</v>
      </c>
      <c r="S1636" s="1807">
        <f t="shared" si="377"/>
        <v>18.0152</v>
      </c>
      <c r="U1636" s="1764">
        <f t="shared" si="378"/>
        <v>0</v>
      </c>
      <c r="V1636" s="1764">
        <f t="shared" si="379"/>
        <v>0</v>
      </c>
      <c r="W1636" s="1764">
        <f t="shared" si="380"/>
        <v>2892.36</v>
      </c>
      <c r="X1636" s="1768">
        <v>2892.36</v>
      </c>
      <c r="Y1636" s="1784">
        <v>617438</v>
      </c>
      <c r="Z1636" s="1770">
        <v>42914</v>
      </c>
      <c r="AA1636" s="1843" t="s">
        <v>104</v>
      </c>
      <c r="AB1636" s="1843"/>
      <c r="AH1636" s="1867"/>
      <c r="AK1636" s="1868"/>
      <c r="AL1636" s="1868"/>
    </row>
    <row r="1637" spans="1:38" x14ac:dyDescent="0.25">
      <c r="A1637" s="1866">
        <v>2017469</v>
      </c>
      <c r="C1637" s="1782" t="s">
        <v>3231</v>
      </c>
      <c r="D1637" s="1762" t="s">
        <v>26</v>
      </c>
      <c r="E1637" s="1762">
        <v>0</v>
      </c>
      <c r="F1637" s="1762">
        <v>0</v>
      </c>
      <c r="G1637" s="1762">
        <v>0</v>
      </c>
      <c r="H1637" s="1762">
        <v>0</v>
      </c>
      <c r="I1637" s="1783">
        <v>1</v>
      </c>
      <c r="J1637" s="1783">
        <v>1</v>
      </c>
      <c r="L1637" s="1764">
        <v>45</v>
      </c>
      <c r="N1637" s="1764">
        <f t="shared" si="374"/>
        <v>25</v>
      </c>
      <c r="O1637" s="1764">
        <v>25</v>
      </c>
      <c r="P1637" s="1806">
        <f t="shared" si="375"/>
        <v>1</v>
      </c>
      <c r="Q1637" s="1764">
        <v>0</v>
      </c>
      <c r="R1637" s="1864">
        <f t="shared" si="376"/>
        <v>0</v>
      </c>
      <c r="S1637" s="1807">
        <f t="shared" si="377"/>
        <v>0</v>
      </c>
      <c r="U1637" s="1764">
        <f t="shared" si="378"/>
        <v>0</v>
      </c>
      <c r="V1637" s="1764">
        <f t="shared" si="379"/>
        <v>0</v>
      </c>
      <c r="W1637" s="1764">
        <f t="shared" si="380"/>
        <v>45</v>
      </c>
      <c r="X1637" s="1768">
        <v>45</v>
      </c>
      <c r="Y1637" s="1784">
        <v>617408</v>
      </c>
      <c r="Z1637" s="1770">
        <v>42907</v>
      </c>
      <c r="AA1637" s="1843" t="s">
        <v>104</v>
      </c>
      <c r="AB1637" s="1843"/>
      <c r="AH1637" s="1867"/>
      <c r="AK1637" s="1868"/>
      <c r="AL1637" s="1868"/>
    </row>
    <row r="1638" spans="1:38" x14ac:dyDescent="0.25">
      <c r="A1638" s="1866">
        <v>2017470</v>
      </c>
      <c r="C1638" s="1782" t="s">
        <v>3233</v>
      </c>
      <c r="D1638" s="1762" t="s">
        <v>352</v>
      </c>
      <c r="E1638" s="1762">
        <v>1</v>
      </c>
      <c r="F1638" s="1762">
        <v>9</v>
      </c>
      <c r="G1638" s="1762">
        <v>6</v>
      </c>
      <c r="H1638" s="1762">
        <v>2</v>
      </c>
      <c r="I1638" s="1783">
        <v>1</v>
      </c>
      <c r="J1638" s="1783">
        <v>1</v>
      </c>
      <c r="L1638" s="1764">
        <v>2973.98</v>
      </c>
      <c r="N1638" s="1764">
        <f t="shared" si="374"/>
        <v>2201.4499999999998</v>
      </c>
      <c r="O1638" s="1764">
        <v>1654.35</v>
      </c>
      <c r="P1638" s="1806">
        <f t="shared" si="375"/>
        <v>0.75148197778736747</v>
      </c>
      <c r="Q1638" s="1764">
        <v>547.1</v>
      </c>
      <c r="R1638" s="1864">
        <f t="shared" si="376"/>
        <v>0.24851802221263261</v>
      </c>
      <c r="S1638" s="1807">
        <f t="shared" si="377"/>
        <v>21.884</v>
      </c>
      <c r="U1638" s="1764">
        <f t="shared" si="378"/>
        <v>0</v>
      </c>
      <c r="V1638" s="1764">
        <f t="shared" si="379"/>
        <v>0</v>
      </c>
      <c r="W1638" s="1764">
        <f t="shared" si="380"/>
        <v>2973.98</v>
      </c>
      <c r="X1638" s="1768">
        <v>2973.98</v>
      </c>
      <c r="Y1638" s="1784">
        <v>617520</v>
      </c>
      <c r="Z1638" s="1770">
        <v>42979</v>
      </c>
      <c r="AA1638" s="1843" t="s">
        <v>104</v>
      </c>
      <c r="AB1638" s="1843"/>
      <c r="AH1638" s="1867"/>
      <c r="AK1638" s="1868"/>
      <c r="AL1638" s="1868"/>
    </row>
    <row r="1639" spans="1:38" x14ac:dyDescent="0.25">
      <c r="A1639" s="1866">
        <v>2017471</v>
      </c>
      <c r="C1639" s="1782" t="s">
        <v>3234</v>
      </c>
      <c r="D1639" s="1762" t="s">
        <v>352</v>
      </c>
      <c r="E1639" s="1762">
        <v>1</v>
      </c>
      <c r="F1639" s="1762">
        <v>8</v>
      </c>
      <c r="G1639" s="1762">
        <v>5</v>
      </c>
      <c r="H1639" s="1762">
        <v>1</v>
      </c>
      <c r="I1639" s="1783">
        <v>1</v>
      </c>
      <c r="J1639" s="1783">
        <v>1</v>
      </c>
      <c r="L1639" s="1764">
        <v>2461.7199999999998</v>
      </c>
      <c r="N1639" s="1764">
        <f t="shared" si="374"/>
        <v>1821.71</v>
      </c>
      <c r="O1639" s="1764">
        <v>1348.19</v>
      </c>
      <c r="P1639" s="1806">
        <f t="shared" si="375"/>
        <v>0.74006839727508766</v>
      </c>
      <c r="Q1639" s="1764">
        <v>473.52</v>
      </c>
      <c r="R1639" s="1864">
        <f t="shared" si="376"/>
        <v>0.25993160272491228</v>
      </c>
      <c r="S1639" s="1807">
        <f t="shared" si="377"/>
        <v>18.940799999999999</v>
      </c>
      <c r="U1639" s="1764">
        <f t="shared" si="378"/>
        <v>0</v>
      </c>
      <c r="V1639" s="1764">
        <f t="shared" si="379"/>
        <v>0</v>
      </c>
      <c r="W1639" s="1764">
        <f t="shared" si="380"/>
        <v>2461.7199999999998</v>
      </c>
      <c r="X1639" s="1768">
        <v>2461.7199999999998</v>
      </c>
      <c r="Y1639" s="1784">
        <v>617521</v>
      </c>
      <c r="Z1639" s="1770">
        <v>42979</v>
      </c>
      <c r="AA1639" s="1843" t="s">
        <v>104</v>
      </c>
      <c r="AB1639" s="1843"/>
      <c r="AH1639" s="1867"/>
      <c r="AK1639" s="1868"/>
      <c r="AL1639" s="1868"/>
    </row>
    <row r="1640" spans="1:38" x14ac:dyDescent="0.25">
      <c r="A1640" s="1866" t="s">
        <v>3246</v>
      </c>
      <c r="C1640" s="1782" t="s">
        <v>3235</v>
      </c>
      <c r="D1640" s="1762" t="s">
        <v>352</v>
      </c>
      <c r="E1640" s="1762">
        <v>0</v>
      </c>
      <c r="F1640" s="1762">
        <v>13</v>
      </c>
      <c r="G1640" s="1762">
        <v>0</v>
      </c>
      <c r="H1640" s="1762">
        <v>0</v>
      </c>
      <c r="I1640" s="1783">
        <v>1</v>
      </c>
      <c r="J1640" s="1783">
        <v>1</v>
      </c>
      <c r="L1640" s="1764">
        <v>1479.73</v>
      </c>
      <c r="N1640" s="1764">
        <f t="shared" si="374"/>
        <v>1032.76</v>
      </c>
      <c r="O1640" s="1764">
        <v>754.3</v>
      </c>
      <c r="P1640" s="1806">
        <f t="shared" si="375"/>
        <v>0.7303729811379216</v>
      </c>
      <c r="Q1640" s="1764">
        <v>278.45999999999998</v>
      </c>
      <c r="R1640" s="1864">
        <f t="shared" si="376"/>
        <v>0.26962701886207829</v>
      </c>
      <c r="S1640" s="1807">
        <f t="shared" si="377"/>
        <v>11.138399999999999</v>
      </c>
      <c r="U1640" s="1764">
        <f t="shared" si="378"/>
        <v>0</v>
      </c>
      <c r="V1640" s="1764">
        <f t="shared" si="379"/>
        <v>0</v>
      </c>
      <c r="W1640" s="1764">
        <f t="shared" si="380"/>
        <v>1479.73</v>
      </c>
      <c r="X1640" s="1768">
        <v>1479.73</v>
      </c>
      <c r="Y1640" s="1784">
        <v>617524</v>
      </c>
      <c r="Z1640" s="1770">
        <v>42979</v>
      </c>
      <c r="AA1640" s="1843" t="s">
        <v>104</v>
      </c>
      <c r="AB1640" s="1843"/>
      <c r="AH1640" s="1867"/>
      <c r="AK1640" s="1868"/>
      <c r="AL1640" s="1868"/>
    </row>
    <row r="1641" spans="1:38" x14ac:dyDescent="0.25">
      <c r="A1641" s="1866">
        <v>2017473</v>
      </c>
      <c r="C1641" s="1782" t="s">
        <v>3236</v>
      </c>
      <c r="D1641" s="1762" t="s">
        <v>352</v>
      </c>
      <c r="E1641" s="1762">
        <v>1</v>
      </c>
      <c r="F1641" s="1762">
        <v>8</v>
      </c>
      <c r="G1641" s="1762">
        <v>5</v>
      </c>
      <c r="H1641" s="1762">
        <v>2</v>
      </c>
      <c r="I1641" s="1783">
        <v>1</v>
      </c>
      <c r="J1641" s="1783">
        <v>1</v>
      </c>
      <c r="L1641" s="1764">
        <v>2130.9</v>
      </c>
      <c r="N1641" s="1764">
        <f t="shared" ref="N1641:N1702" si="385">O1641+Q1641</f>
        <v>1577.52</v>
      </c>
      <c r="O1641" s="1764">
        <v>1131.92</v>
      </c>
      <c r="P1641" s="1806">
        <f t="shared" ref="P1641:P1702" si="386">IF(N1641&lt;=0,"",O1641/N1641)</f>
        <v>0.71753131497540446</v>
      </c>
      <c r="Q1641" s="1764">
        <v>445.6</v>
      </c>
      <c r="R1641" s="1864">
        <f t="shared" ref="R1641:R1702" si="387">IF(N1641&lt;=0,"",Q1641/N1641)</f>
        <v>0.2824686850245956</v>
      </c>
      <c r="S1641" s="1807">
        <f t="shared" ref="S1641:S1704" si="388">Q1641/$S$1</f>
        <v>17.824000000000002</v>
      </c>
      <c r="U1641" s="1764">
        <f t="shared" ref="U1641:U1704" si="389">((1-I1641)*O1641)+((1-J1641)*Q1641)</f>
        <v>0</v>
      </c>
      <c r="V1641" s="1764">
        <f t="shared" ref="V1641:V1704" si="390">L1641-W1641</f>
        <v>0</v>
      </c>
      <c r="W1641" s="1764">
        <f t="shared" si="380"/>
        <v>2130.9</v>
      </c>
      <c r="X1641" s="1768">
        <v>2130.9</v>
      </c>
      <c r="Y1641" s="1784">
        <v>617522</v>
      </c>
      <c r="Z1641" s="1770">
        <v>42979</v>
      </c>
      <c r="AA1641" s="1843" t="s">
        <v>104</v>
      </c>
      <c r="AB1641" s="1843"/>
      <c r="AH1641" s="1867"/>
      <c r="AK1641" s="1868"/>
      <c r="AL1641" s="1868"/>
    </row>
    <row r="1642" spans="1:38" x14ac:dyDescent="0.25">
      <c r="A1642" s="1866" t="s">
        <v>3247</v>
      </c>
      <c r="C1642" s="1782" t="s">
        <v>3237</v>
      </c>
      <c r="D1642" s="1762" t="s">
        <v>352</v>
      </c>
      <c r="E1642" s="1762">
        <v>0</v>
      </c>
      <c r="F1642" s="1762">
        <v>15</v>
      </c>
      <c r="G1642" s="1762">
        <v>0</v>
      </c>
      <c r="H1642" s="1762">
        <v>0</v>
      </c>
      <c r="I1642" s="1783">
        <v>1</v>
      </c>
      <c r="J1642" s="1783">
        <v>1</v>
      </c>
      <c r="L1642" s="1764">
        <v>1643.93</v>
      </c>
      <c r="N1642" s="1764">
        <f t="shared" si="385"/>
        <v>1148.46</v>
      </c>
      <c r="O1642" s="1764">
        <v>827.16</v>
      </c>
      <c r="P1642" s="1806">
        <f t="shared" si="386"/>
        <v>0.72023405255733763</v>
      </c>
      <c r="Q1642" s="1764">
        <v>321.3</v>
      </c>
      <c r="R1642" s="1864">
        <f t="shared" si="387"/>
        <v>0.27976594744266237</v>
      </c>
      <c r="S1642" s="1807">
        <f t="shared" si="388"/>
        <v>12.852</v>
      </c>
      <c r="U1642" s="1764">
        <f t="shared" si="389"/>
        <v>0</v>
      </c>
      <c r="V1642" s="1764">
        <f t="shared" si="390"/>
        <v>0</v>
      </c>
      <c r="W1642" s="1764">
        <f t="shared" si="380"/>
        <v>1643.93</v>
      </c>
      <c r="X1642" s="1768">
        <v>1643.93</v>
      </c>
      <c r="Y1642" s="1784">
        <v>617525</v>
      </c>
      <c r="Z1642" s="1770">
        <v>42979</v>
      </c>
      <c r="AA1642" s="1843" t="s">
        <v>104</v>
      </c>
      <c r="AB1642" s="1843"/>
      <c r="AH1642" s="1867"/>
      <c r="AK1642" s="1868"/>
      <c r="AL1642" s="1868"/>
    </row>
    <row r="1643" spans="1:38" x14ac:dyDescent="0.25">
      <c r="A1643" s="1866">
        <v>2017475</v>
      </c>
      <c r="C1643" s="1782" t="s">
        <v>3238</v>
      </c>
      <c r="D1643" s="1762" t="s">
        <v>352</v>
      </c>
      <c r="E1643" s="1762">
        <v>1</v>
      </c>
      <c r="F1643" s="1762">
        <v>8</v>
      </c>
      <c r="G1643" s="1762">
        <v>5</v>
      </c>
      <c r="H1643" s="1762">
        <v>3</v>
      </c>
      <c r="I1643" s="1783">
        <v>1</v>
      </c>
      <c r="J1643" s="1783">
        <v>1</v>
      </c>
      <c r="L1643" s="1764">
        <v>2775.31</v>
      </c>
      <c r="N1643" s="1764">
        <f t="shared" si="385"/>
        <v>2056.39</v>
      </c>
      <c r="O1643" s="1764">
        <v>1518.04</v>
      </c>
      <c r="P1643" s="1806">
        <f t="shared" si="386"/>
        <v>0.73820627410170248</v>
      </c>
      <c r="Q1643" s="1764">
        <v>538.35</v>
      </c>
      <c r="R1643" s="1864">
        <f t="shared" si="387"/>
        <v>0.26179372589829752</v>
      </c>
      <c r="S1643" s="1807">
        <f t="shared" si="388"/>
        <v>21.534000000000002</v>
      </c>
      <c r="U1643" s="1764">
        <f t="shared" si="389"/>
        <v>0</v>
      </c>
      <c r="V1643" s="1764">
        <f t="shared" si="390"/>
        <v>0</v>
      </c>
      <c r="W1643" s="1764">
        <f t="shared" si="380"/>
        <v>2775.31</v>
      </c>
      <c r="X1643" s="1768">
        <v>2775.31</v>
      </c>
      <c r="Y1643" s="1784">
        <v>617523</v>
      </c>
      <c r="Z1643" s="1770">
        <v>42979</v>
      </c>
      <c r="AA1643" s="1843" t="s">
        <v>104</v>
      </c>
      <c r="AB1643" s="1843"/>
      <c r="AH1643" s="1867"/>
      <c r="AK1643" s="1868"/>
      <c r="AL1643" s="1868"/>
    </row>
    <row r="1644" spans="1:38" x14ac:dyDescent="0.25">
      <c r="A1644" s="1866" t="s">
        <v>3249</v>
      </c>
      <c r="C1644" s="1782" t="s">
        <v>3239</v>
      </c>
      <c r="D1644" s="1762" t="s">
        <v>352</v>
      </c>
      <c r="E1644" s="1762">
        <v>0</v>
      </c>
      <c r="F1644" s="1762">
        <v>13</v>
      </c>
      <c r="G1644" s="1762">
        <v>0</v>
      </c>
      <c r="H1644" s="1762">
        <v>0</v>
      </c>
      <c r="I1644" s="1783">
        <v>1</v>
      </c>
      <c r="J1644" s="1783">
        <v>1</v>
      </c>
      <c r="L1644" s="1764">
        <v>1590.03</v>
      </c>
      <c r="N1644" s="1764">
        <f t="shared" si="385"/>
        <v>1090.8600000000001</v>
      </c>
      <c r="O1644" s="1764">
        <v>816</v>
      </c>
      <c r="P1644" s="1806">
        <f t="shared" si="386"/>
        <v>0.74803366151476802</v>
      </c>
      <c r="Q1644" s="1764">
        <v>274.86</v>
      </c>
      <c r="R1644" s="1864">
        <f t="shared" si="387"/>
        <v>0.25196633848523181</v>
      </c>
      <c r="S1644" s="1807">
        <f t="shared" si="388"/>
        <v>10.994400000000001</v>
      </c>
      <c r="U1644" s="1764">
        <f t="shared" si="389"/>
        <v>0</v>
      </c>
      <c r="V1644" s="1764">
        <f t="shared" si="390"/>
        <v>0</v>
      </c>
      <c r="W1644" s="1764">
        <f t="shared" si="380"/>
        <v>1590.03</v>
      </c>
      <c r="X1644" s="1768">
        <v>1590.03</v>
      </c>
      <c r="Y1644" s="1784">
        <v>617526</v>
      </c>
      <c r="Z1644" s="1770">
        <v>42979</v>
      </c>
      <c r="AA1644" s="1843" t="s">
        <v>104</v>
      </c>
      <c r="AB1644" s="1843"/>
      <c r="AH1644" s="1867"/>
      <c r="AK1644" s="1868"/>
      <c r="AL1644" s="1868"/>
    </row>
    <row r="1645" spans="1:38" x14ac:dyDescent="0.25">
      <c r="A1645" s="1866">
        <v>2017477</v>
      </c>
      <c r="C1645" s="1782" t="s">
        <v>3240</v>
      </c>
      <c r="D1645" s="1762" t="s">
        <v>317</v>
      </c>
      <c r="E1645" s="1762">
        <v>1</v>
      </c>
      <c r="F1645" s="1762">
        <v>2</v>
      </c>
      <c r="G1645" s="1762">
        <v>1</v>
      </c>
      <c r="H1645" s="1762">
        <v>1</v>
      </c>
      <c r="I1645" s="1783">
        <v>1</v>
      </c>
      <c r="J1645" s="1783">
        <v>1</v>
      </c>
      <c r="L1645" s="1764">
        <v>968.93</v>
      </c>
      <c r="N1645" s="1764">
        <f t="shared" si="385"/>
        <v>595.30999999999995</v>
      </c>
      <c r="O1645" s="1764">
        <v>449.18</v>
      </c>
      <c r="P1645" s="1806">
        <f t="shared" si="386"/>
        <v>0.75453125262468301</v>
      </c>
      <c r="Q1645" s="1764">
        <v>146.13</v>
      </c>
      <c r="R1645" s="1864">
        <f t="shared" si="387"/>
        <v>0.24546874737531707</v>
      </c>
      <c r="S1645" s="1807">
        <f t="shared" si="388"/>
        <v>5.8452000000000002</v>
      </c>
      <c r="U1645" s="1764">
        <f t="shared" si="389"/>
        <v>0</v>
      </c>
      <c r="V1645" s="1764">
        <f t="shared" si="390"/>
        <v>0</v>
      </c>
      <c r="W1645" s="1764">
        <f t="shared" si="380"/>
        <v>968.93</v>
      </c>
      <c r="X1645" s="1768">
        <v>968.93</v>
      </c>
      <c r="Y1645" s="1784">
        <v>617487</v>
      </c>
      <c r="Z1645" s="1770">
        <v>42839</v>
      </c>
      <c r="AA1645" s="1843" t="s">
        <v>104</v>
      </c>
      <c r="AB1645" s="1843"/>
      <c r="AH1645" s="1867"/>
      <c r="AK1645" s="1868"/>
      <c r="AL1645" s="1868"/>
    </row>
    <row r="1646" spans="1:38" x14ac:dyDescent="0.25">
      <c r="A1646" s="1866">
        <v>2017478</v>
      </c>
      <c r="C1646" s="1782" t="s">
        <v>3241</v>
      </c>
      <c r="D1646" s="1762" t="s">
        <v>317</v>
      </c>
      <c r="E1646" s="1762">
        <v>1</v>
      </c>
      <c r="F1646" s="1762">
        <v>2</v>
      </c>
      <c r="G1646" s="1762">
        <v>1</v>
      </c>
      <c r="H1646" s="1762">
        <v>1</v>
      </c>
      <c r="I1646" s="1783">
        <v>1</v>
      </c>
      <c r="J1646" s="1783">
        <v>1</v>
      </c>
      <c r="L1646" s="1764">
        <v>843.66</v>
      </c>
      <c r="N1646" s="1764">
        <f t="shared" si="385"/>
        <v>554.37</v>
      </c>
      <c r="O1646" s="1764">
        <v>407.86</v>
      </c>
      <c r="P1646" s="1806">
        <f t="shared" si="386"/>
        <v>0.73571802225950178</v>
      </c>
      <c r="Q1646" s="1764">
        <v>146.51</v>
      </c>
      <c r="R1646" s="1864">
        <f t="shared" si="387"/>
        <v>0.26428197774049822</v>
      </c>
      <c r="S1646" s="1807">
        <f t="shared" si="388"/>
        <v>5.8603999999999994</v>
      </c>
      <c r="U1646" s="1764">
        <f t="shared" si="389"/>
        <v>0</v>
      </c>
      <c r="V1646" s="1764">
        <f t="shared" si="390"/>
        <v>0</v>
      </c>
      <c r="W1646" s="1764">
        <f t="shared" si="380"/>
        <v>843.66</v>
      </c>
      <c r="X1646" s="1768">
        <v>843.66</v>
      </c>
      <c r="Y1646" s="1784">
        <v>617500</v>
      </c>
      <c r="Z1646" s="1770">
        <v>42933</v>
      </c>
      <c r="AA1646" s="1843" t="s">
        <v>104</v>
      </c>
      <c r="AB1646" s="1843"/>
      <c r="AH1646" s="1867"/>
      <c r="AK1646" s="1868"/>
      <c r="AL1646" s="1868"/>
    </row>
    <row r="1647" spans="1:38" x14ac:dyDescent="0.25">
      <c r="A1647" s="1866">
        <v>2017479</v>
      </c>
      <c r="C1647" s="1782" t="s">
        <v>3242</v>
      </c>
      <c r="D1647" s="1762" t="s">
        <v>26</v>
      </c>
      <c r="E1647" s="1762">
        <v>1</v>
      </c>
      <c r="F1647" s="1762">
        <v>2</v>
      </c>
      <c r="G1647" s="1762">
        <v>1</v>
      </c>
      <c r="H1647" s="1762">
        <v>1</v>
      </c>
      <c r="I1647" s="1783">
        <v>1</v>
      </c>
      <c r="J1647" s="1783">
        <v>1</v>
      </c>
      <c r="L1647" s="1764">
        <v>635.91</v>
      </c>
      <c r="N1647" s="1764">
        <f t="shared" si="385"/>
        <v>426.69</v>
      </c>
      <c r="O1647" s="1764">
        <v>288.13</v>
      </c>
      <c r="P1647" s="1806">
        <f t="shared" si="386"/>
        <v>0.6752677587944409</v>
      </c>
      <c r="Q1647" s="1764">
        <v>138.56</v>
      </c>
      <c r="R1647" s="1864">
        <f t="shared" si="387"/>
        <v>0.3247322412055591</v>
      </c>
      <c r="S1647" s="1807">
        <f t="shared" si="388"/>
        <v>5.5423999999999998</v>
      </c>
      <c r="U1647" s="1764">
        <f t="shared" si="389"/>
        <v>0</v>
      </c>
      <c r="V1647" s="1764">
        <f t="shared" si="390"/>
        <v>0</v>
      </c>
      <c r="W1647" s="1764">
        <f t="shared" si="380"/>
        <v>635.91</v>
      </c>
      <c r="X1647" s="1768">
        <v>635.91</v>
      </c>
      <c r="Y1647" s="1784">
        <v>617421</v>
      </c>
      <c r="Z1647" s="1770">
        <v>42909</v>
      </c>
      <c r="AA1647" s="1843" t="s">
        <v>104</v>
      </c>
      <c r="AB1647" s="1843"/>
      <c r="AH1647" s="1867"/>
      <c r="AK1647" s="1868"/>
      <c r="AL1647" s="1868"/>
    </row>
    <row r="1648" spans="1:38" x14ac:dyDescent="0.25">
      <c r="A1648" s="1866">
        <v>2017480</v>
      </c>
      <c r="C1648" s="1782" t="s">
        <v>3243</v>
      </c>
      <c r="D1648" s="1762" t="s">
        <v>317</v>
      </c>
      <c r="E1648" s="1762">
        <v>1</v>
      </c>
      <c r="F1648" s="1762">
        <v>3</v>
      </c>
      <c r="G1648" s="1762">
        <v>1</v>
      </c>
      <c r="H1648" s="1762">
        <v>3</v>
      </c>
      <c r="I1648" s="1783">
        <v>1</v>
      </c>
      <c r="J1648" s="1783">
        <v>1</v>
      </c>
      <c r="L1648" s="1764">
        <v>1594.79</v>
      </c>
      <c r="N1648" s="1764">
        <f t="shared" si="385"/>
        <v>1045.95</v>
      </c>
      <c r="O1648" s="1764">
        <v>760.89</v>
      </c>
      <c r="P1648" s="1806">
        <f t="shared" si="386"/>
        <v>0.72746307184855863</v>
      </c>
      <c r="Q1648" s="1764">
        <v>285.06</v>
      </c>
      <c r="R1648" s="1864">
        <f t="shared" si="387"/>
        <v>0.27253692815144126</v>
      </c>
      <c r="S1648" s="1807">
        <f t="shared" si="388"/>
        <v>11.4024</v>
      </c>
      <c r="U1648" s="1764">
        <f t="shared" si="389"/>
        <v>0</v>
      </c>
      <c r="V1648" s="1764">
        <f t="shared" si="390"/>
        <v>0</v>
      </c>
      <c r="W1648" s="1764">
        <f t="shared" si="380"/>
        <v>1594.79</v>
      </c>
      <c r="X1648" s="1768">
        <v>1594.79</v>
      </c>
      <c r="Y1648" s="1784">
        <v>617501</v>
      </c>
      <c r="Z1648" s="1770">
        <v>42933</v>
      </c>
      <c r="AA1648" s="1843" t="s">
        <v>104</v>
      </c>
      <c r="AB1648" s="1843"/>
      <c r="AH1648" s="1867"/>
      <c r="AK1648" s="1868"/>
      <c r="AL1648" s="1868"/>
    </row>
    <row r="1649" spans="1:38" x14ac:dyDescent="0.25">
      <c r="A1649" s="1962">
        <v>2017481</v>
      </c>
      <c r="C1649" s="1782" t="s">
        <v>3244</v>
      </c>
      <c r="D1649" s="1762" t="s">
        <v>3245</v>
      </c>
      <c r="E1649" s="1762">
        <v>1</v>
      </c>
      <c r="F1649" s="1762">
        <v>6</v>
      </c>
      <c r="G1649" s="1762">
        <v>2</v>
      </c>
      <c r="H1649" s="1762">
        <v>5</v>
      </c>
      <c r="I1649" s="1783">
        <v>1</v>
      </c>
      <c r="J1649" s="1783">
        <v>1</v>
      </c>
      <c r="L1649" s="1764">
        <v>4176</v>
      </c>
      <c r="N1649" s="1764">
        <v>2784</v>
      </c>
      <c r="O1649" s="1764">
        <f>N1649-Q1649</f>
        <v>2137.11</v>
      </c>
      <c r="P1649" s="1806">
        <f t="shared" si="386"/>
        <v>0.76764008620689661</v>
      </c>
      <c r="Q1649" s="1764">
        <v>646.89</v>
      </c>
      <c r="R1649" s="1864">
        <f t="shared" si="387"/>
        <v>0.23235991379310345</v>
      </c>
      <c r="S1649" s="1807">
        <f t="shared" si="388"/>
        <v>25.875599999999999</v>
      </c>
      <c r="U1649" s="1764">
        <f t="shared" si="389"/>
        <v>0</v>
      </c>
      <c r="V1649" s="1764">
        <f t="shared" si="390"/>
        <v>4176</v>
      </c>
      <c r="W1649" s="1764">
        <f t="shared" si="380"/>
        <v>0</v>
      </c>
      <c r="X1649" s="1768"/>
      <c r="Y1649" s="1784"/>
      <c r="Z1649" s="1770"/>
      <c r="AA1649" s="1843"/>
      <c r="AB1649" s="1843"/>
      <c r="AH1649" s="1867"/>
      <c r="AK1649" s="1868"/>
      <c r="AL1649" s="1868"/>
    </row>
    <row r="1650" spans="1:38" x14ac:dyDescent="0.25">
      <c r="A1650" s="1866">
        <v>2017482</v>
      </c>
      <c r="C1650" s="1782" t="s">
        <v>1873</v>
      </c>
      <c r="D1650" s="1762" t="s">
        <v>892</v>
      </c>
      <c r="E1650" s="1762">
        <v>1</v>
      </c>
      <c r="F1650" s="1762">
        <v>2</v>
      </c>
      <c r="G1650" s="1762">
        <v>2</v>
      </c>
      <c r="H1650" s="1762">
        <v>0</v>
      </c>
      <c r="I1650" s="1783">
        <v>1</v>
      </c>
      <c r="J1650" s="1783">
        <v>1</v>
      </c>
      <c r="L1650" s="1764">
        <v>393.16</v>
      </c>
      <c r="N1650" s="1764">
        <f t="shared" si="385"/>
        <v>260.62</v>
      </c>
      <c r="O1650" s="1764">
        <v>177.64</v>
      </c>
      <c r="P1650" s="1806">
        <f t="shared" si="386"/>
        <v>0.68160540250172663</v>
      </c>
      <c r="Q1650" s="1764">
        <v>82.98</v>
      </c>
      <c r="R1650" s="1864">
        <f t="shared" si="387"/>
        <v>0.31839459749827337</v>
      </c>
      <c r="S1650" s="1807">
        <f t="shared" si="388"/>
        <v>3.3192000000000004</v>
      </c>
      <c r="U1650" s="1764">
        <f t="shared" si="389"/>
        <v>0</v>
      </c>
      <c r="V1650" s="1764">
        <f t="shared" si="390"/>
        <v>0</v>
      </c>
      <c r="W1650" s="1764">
        <f t="shared" si="380"/>
        <v>393.16</v>
      </c>
      <c r="X1650" s="1768">
        <v>393.16</v>
      </c>
      <c r="Y1650" s="1784">
        <v>617538</v>
      </c>
      <c r="Z1650" s="1770">
        <v>42979</v>
      </c>
      <c r="AA1650" s="1843" t="s">
        <v>104</v>
      </c>
      <c r="AB1650" s="1843"/>
      <c r="AH1650" s="1867"/>
      <c r="AK1650" s="1868"/>
      <c r="AL1650" s="1868"/>
    </row>
    <row r="1651" spans="1:38" x14ac:dyDescent="0.25">
      <c r="A1651" s="1866">
        <v>2017483</v>
      </c>
      <c r="C1651" s="1782" t="s">
        <v>3250</v>
      </c>
      <c r="D1651" s="1762" t="s">
        <v>26</v>
      </c>
      <c r="E1651" s="1762">
        <v>0</v>
      </c>
      <c r="F1651" s="1762">
        <v>0</v>
      </c>
      <c r="G1651" s="1762">
        <v>0</v>
      </c>
      <c r="H1651" s="1762">
        <v>0</v>
      </c>
      <c r="I1651" s="1783">
        <v>1</v>
      </c>
      <c r="J1651" s="1783">
        <v>1</v>
      </c>
      <c r="L1651" s="1764">
        <v>194.02</v>
      </c>
      <c r="N1651" s="1764">
        <f t="shared" si="385"/>
        <v>104.51</v>
      </c>
      <c r="O1651" s="1764">
        <v>89.51</v>
      </c>
      <c r="P1651" s="1806">
        <f t="shared" si="386"/>
        <v>0.85647306477849006</v>
      </c>
      <c r="Q1651" s="1764">
        <v>15</v>
      </c>
      <c r="R1651" s="1864">
        <f t="shared" si="387"/>
        <v>0.14352693522150989</v>
      </c>
      <c r="S1651" s="1807">
        <f t="shared" si="388"/>
        <v>0.6</v>
      </c>
      <c r="U1651" s="1764">
        <f t="shared" si="389"/>
        <v>0</v>
      </c>
      <c r="V1651" s="1764">
        <f t="shared" si="390"/>
        <v>0</v>
      </c>
      <c r="W1651" s="1764">
        <f t="shared" si="380"/>
        <v>194.02</v>
      </c>
      <c r="X1651" s="1768">
        <v>194.02</v>
      </c>
      <c r="Y1651" s="1784">
        <v>617408</v>
      </c>
      <c r="Z1651" s="1770">
        <v>42907</v>
      </c>
      <c r="AA1651" s="1843" t="s">
        <v>104</v>
      </c>
      <c r="AB1651" s="1843"/>
      <c r="AH1651" s="1867"/>
      <c r="AK1651" s="1868"/>
      <c r="AL1651" s="1868"/>
    </row>
    <row r="1652" spans="1:38" x14ac:dyDescent="0.25">
      <c r="A1652" s="1866">
        <v>2017484</v>
      </c>
      <c r="C1652" s="1782" t="s">
        <v>3257</v>
      </c>
      <c r="D1652" s="1762" t="s">
        <v>26</v>
      </c>
      <c r="E1652" s="1762">
        <v>0</v>
      </c>
      <c r="F1652" s="1762">
        <v>0</v>
      </c>
      <c r="G1652" s="1762">
        <v>0</v>
      </c>
      <c r="H1652" s="1762">
        <v>0</v>
      </c>
      <c r="I1652" s="1783">
        <v>1</v>
      </c>
      <c r="J1652" s="1783">
        <v>1</v>
      </c>
      <c r="L1652" s="1764">
        <v>178.74</v>
      </c>
      <c r="N1652" s="1764">
        <f t="shared" si="385"/>
        <v>96.87</v>
      </c>
      <c r="O1652" s="1764">
        <v>96.87</v>
      </c>
      <c r="P1652" s="1806">
        <f t="shared" si="386"/>
        <v>1</v>
      </c>
      <c r="Q1652" s="1764">
        <v>0</v>
      </c>
      <c r="R1652" s="1864">
        <f t="shared" si="387"/>
        <v>0</v>
      </c>
      <c r="S1652" s="1807">
        <f t="shared" si="388"/>
        <v>0</v>
      </c>
      <c r="U1652" s="1764">
        <f t="shared" si="389"/>
        <v>0</v>
      </c>
      <c r="V1652" s="1764">
        <f t="shared" si="390"/>
        <v>0</v>
      </c>
      <c r="W1652" s="1764">
        <f t="shared" si="380"/>
        <v>178.74</v>
      </c>
      <c r="X1652" s="1768">
        <v>178.74</v>
      </c>
      <c r="Y1652" s="1784">
        <v>617509</v>
      </c>
      <c r="Z1652" s="1770">
        <v>42977</v>
      </c>
      <c r="AA1652" s="1843" t="s">
        <v>104</v>
      </c>
      <c r="AB1652" s="1843"/>
      <c r="AH1652" s="1867"/>
      <c r="AK1652" s="1868"/>
      <c r="AL1652" s="1868"/>
    </row>
    <row r="1653" spans="1:38" x14ac:dyDescent="0.25">
      <c r="A1653" s="1866">
        <v>2017485</v>
      </c>
      <c r="C1653" s="1782" t="s">
        <v>3258</v>
      </c>
      <c r="D1653" s="1762" t="s">
        <v>317</v>
      </c>
      <c r="E1653" s="1762">
        <v>0</v>
      </c>
      <c r="F1653" s="1762">
        <v>1</v>
      </c>
      <c r="G1653" s="1762">
        <v>1</v>
      </c>
      <c r="H1653" s="1762">
        <v>0</v>
      </c>
      <c r="I1653" s="1783">
        <v>1</v>
      </c>
      <c r="J1653" s="1783">
        <v>1</v>
      </c>
      <c r="L1653" s="1764">
        <v>217.36</v>
      </c>
      <c r="N1653" s="1764">
        <f t="shared" si="385"/>
        <v>144.64999999999998</v>
      </c>
      <c r="O1653" s="1764">
        <v>99.1</v>
      </c>
      <c r="P1653" s="1806">
        <f t="shared" si="386"/>
        <v>0.68510197027307296</v>
      </c>
      <c r="Q1653" s="1764">
        <v>45.55</v>
      </c>
      <c r="R1653" s="1864">
        <f t="shared" si="387"/>
        <v>0.3148980297269271</v>
      </c>
      <c r="S1653" s="1807">
        <f t="shared" si="388"/>
        <v>1.8219999999999998</v>
      </c>
      <c r="U1653" s="1764">
        <f t="shared" si="389"/>
        <v>0</v>
      </c>
      <c r="V1653" s="1764">
        <f t="shared" si="390"/>
        <v>0</v>
      </c>
      <c r="W1653" s="1764">
        <f t="shared" si="380"/>
        <v>217.36</v>
      </c>
      <c r="X1653" s="1768">
        <v>217.36</v>
      </c>
      <c r="Y1653" s="1784">
        <v>617502</v>
      </c>
      <c r="Z1653" s="1770">
        <v>42933</v>
      </c>
      <c r="AA1653" s="1843" t="s">
        <v>104</v>
      </c>
      <c r="AB1653" s="1843"/>
      <c r="AH1653" s="1867"/>
      <c r="AK1653" s="1868"/>
      <c r="AL1653" s="1868"/>
    </row>
    <row r="1654" spans="1:38" x14ac:dyDescent="0.25">
      <c r="A1654" s="1962">
        <v>2017486</v>
      </c>
      <c r="C1654" s="1782" t="s">
        <v>4212</v>
      </c>
      <c r="E1654" s="1762">
        <v>0</v>
      </c>
      <c r="F1654" s="1762">
        <v>1</v>
      </c>
      <c r="G1654" s="1762">
        <v>0</v>
      </c>
      <c r="H1654" s="1762">
        <v>2</v>
      </c>
      <c r="I1654" s="1783">
        <v>0</v>
      </c>
      <c r="J1654" s="1783">
        <v>0</v>
      </c>
      <c r="N1654" s="1764">
        <f t="shared" si="385"/>
        <v>0</v>
      </c>
      <c r="O1654" s="1764">
        <v>0</v>
      </c>
      <c r="P1654" s="1806" t="str">
        <f t="shared" si="386"/>
        <v/>
      </c>
      <c r="Q1654" s="1764">
        <v>0</v>
      </c>
      <c r="R1654" s="1864" t="str">
        <f t="shared" si="387"/>
        <v/>
      </c>
      <c r="S1654" s="1807">
        <f t="shared" si="388"/>
        <v>0</v>
      </c>
      <c r="U1654" s="1764">
        <f t="shared" si="389"/>
        <v>0</v>
      </c>
      <c r="V1654" s="1764">
        <f t="shared" si="390"/>
        <v>0</v>
      </c>
      <c r="W1654" s="1764">
        <f t="shared" si="380"/>
        <v>0</v>
      </c>
      <c r="X1654" s="1768"/>
      <c r="Y1654" s="1784"/>
      <c r="Z1654" s="1770"/>
      <c r="AA1654" s="1843"/>
      <c r="AB1654" s="1843"/>
      <c r="AH1654" s="1867"/>
      <c r="AK1654" s="1868"/>
      <c r="AL1654" s="1868"/>
    </row>
    <row r="1655" spans="1:38" x14ac:dyDescent="0.25">
      <c r="A1655" s="1866">
        <v>2017487</v>
      </c>
      <c r="B1655" s="1935"/>
      <c r="C1655" s="1782" t="s">
        <v>3277</v>
      </c>
      <c r="D1655" s="1762" t="s">
        <v>26</v>
      </c>
      <c r="E1655" s="1762">
        <v>0</v>
      </c>
      <c r="F1655" s="1762">
        <v>0</v>
      </c>
      <c r="G1655" s="1762">
        <v>0</v>
      </c>
      <c r="H1655" s="1762">
        <v>0</v>
      </c>
      <c r="I1655" s="1783">
        <v>1</v>
      </c>
      <c r="J1655" s="1783">
        <v>1</v>
      </c>
      <c r="L1655" s="1764">
        <v>31</v>
      </c>
      <c r="N1655" s="1764">
        <f t="shared" si="385"/>
        <v>15.35</v>
      </c>
      <c r="O1655" s="1764">
        <v>5.35</v>
      </c>
      <c r="P1655" s="1806">
        <f t="shared" si="386"/>
        <v>0.34853420195439738</v>
      </c>
      <c r="Q1655" s="1764">
        <v>10</v>
      </c>
      <c r="R1655" s="1864">
        <f t="shared" si="387"/>
        <v>0.65146579804560267</v>
      </c>
      <c r="S1655" s="1807">
        <f t="shared" si="388"/>
        <v>0.4</v>
      </c>
      <c r="U1655" s="1764">
        <f t="shared" si="389"/>
        <v>0</v>
      </c>
      <c r="V1655" s="1764">
        <f t="shared" si="390"/>
        <v>0</v>
      </c>
      <c r="W1655" s="1764">
        <f t="shared" si="380"/>
        <v>31</v>
      </c>
      <c r="X1655" s="1768">
        <v>31</v>
      </c>
      <c r="Y1655" s="1784">
        <v>618034</v>
      </c>
      <c r="Z1655" s="1770">
        <v>43119</v>
      </c>
      <c r="AA1655" s="1843" t="s">
        <v>104</v>
      </c>
      <c r="AB1655" s="1843"/>
      <c r="AH1655" s="1867"/>
      <c r="AK1655" s="1868"/>
      <c r="AL1655" s="1868"/>
    </row>
    <row r="1656" spans="1:38" x14ac:dyDescent="0.25">
      <c r="A1656" s="1866">
        <v>2017488</v>
      </c>
      <c r="C1656" s="1782" t="s">
        <v>3285</v>
      </c>
      <c r="D1656" s="1762" t="s">
        <v>352</v>
      </c>
      <c r="E1656" s="1762">
        <v>0</v>
      </c>
      <c r="F1656" s="1762">
        <v>1</v>
      </c>
      <c r="G1656" s="1762">
        <v>0</v>
      </c>
      <c r="H1656" s="1762">
        <v>1</v>
      </c>
      <c r="I1656" s="1783">
        <v>1</v>
      </c>
      <c r="J1656" s="1783">
        <v>1</v>
      </c>
      <c r="L1656" s="1764">
        <v>520.27</v>
      </c>
      <c r="N1656" s="1764">
        <f t="shared" si="385"/>
        <v>381.33000000000004</v>
      </c>
      <c r="O1656" s="1764">
        <v>271.79000000000002</v>
      </c>
      <c r="P1656" s="1806">
        <f t="shared" si="386"/>
        <v>0.71274224425038679</v>
      </c>
      <c r="Q1656" s="1764">
        <v>109.54</v>
      </c>
      <c r="R1656" s="1864">
        <f t="shared" si="387"/>
        <v>0.28725775574961321</v>
      </c>
      <c r="S1656" s="1807">
        <f t="shared" si="388"/>
        <v>4.3816000000000006</v>
      </c>
      <c r="U1656" s="1764">
        <f t="shared" si="389"/>
        <v>0</v>
      </c>
      <c r="V1656" s="1764">
        <f t="shared" si="390"/>
        <v>0</v>
      </c>
      <c r="W1656" s="1764">
        <f t="shared" si="380"/>
        <v>520.27</v>
      </c>
      <c r="X1656" s="1768">
        <v>520.27</v>
      </c>
      <c r="Y1656" s="1784">
        <v>617534</v>
      </c>
      <c r="Z1656" s="1770">
        <v>42979</v>
      </c>
      <c r="AA1656" s="1843" t="s">
        <v>104</v>
      </c>
      <c r="AB1656" s="1843"/>
      <c r="AH1656" s="1867"/>
      <c r="AK1656" s="1868"/>
      <c r="AL1656" s="1868"/>
    </row>
    <row r="1657" spans="1:38" x14ac:dyDescent="0.25">
      <c r="A1657" s="1866">
        <v>2017489</v>
      </c>
      <c r="C1657" s="1782" t="s">
        <v>3286</v>
      </c>
      <c r="D1657" s="1762" t="s">
        <v>26</v>
      </c>
      <c r="E1657" s="1762">
        <v>0</v>
      </c>
      <c r="F1657" s="1762">
        <v>0</v>
      </c>
      <c r="G1657" s="1762">
        <v>0</v>
      </c>
      <c r="H1657" s="1762">
        <v>0</v>
      </c>
      <c r="I1657" s="1783">
        <v>1</v>
      </c>
      <c r="J1657" s="1783">
        <v>1</v>
      </c>
      <c r="L1657" s="1764">
        <v>204.6</v>
      </c>
      <c r="N1657" s="1764">
        <f t="shared" si="385"/>
        <v>109.8</v>
      </c>
      <c r="O1657" s="1764">
        <v>109.8</v>
      </c>
      <c r="P1657" s="1806">
        <f t="shared" si="386"/>
        <v>1</v>
      </c>
      <c r="Q1657" s="1764">
        <v>0</v>
      </c>
      <c r="R1657" s="1864">
        <f t="shared" si="387"/>
        <v>0</v>
      </c>
      <c r="S1657" s="1807">
        <f t="shared" si="388"/>
        <v>0</v>
      </c>
      <c r="U1657" s="1764">
        <f t="shared" si="389"/>
        <v>0</v>
      </c>
      <c r="V1657" s="1764">
        <f t="shared" si="390"/>
        <v>0</v>
      </c>
      <c r="W1657" s="1764">
        <f t="shared" si="380"/>
        <v>204.6</v>
      </c>
      <c r="X1657" s="1768">
        <v>204.6</v>
      </c>
      <c r="Y1657" s="1784">
        <v>617509</v>
      </c>
      <c r="Z1657" s="1770">
        <v>42977</v>
      </c>
      <c r="AA1657" s="1843" t="s">
        <v>104</v>
      </c>
      <c r="AB1657" s="1843"/>
      <c r="AH1657" s="1867"/>
      <c r="AK1657" s="1868"/>
      <c r="AL1657" s="1868"/>
    </row>
    <row r="1658" spans="1:38" x14ac:dyDescent="0.25">
      <c r="A1658" s="1866">
        <v>2017490</v>
      </c>
      <c r="C1658" s="1782" t="s">
        <v>3287</v>
      </c>
      <c r="D1658" s="1762" t="s">
        <v>26</v>
      </c>
      <c r="E1658" s="1762">
        <v>0</v>
      </c>
      <c r="F1658" s="1762">
        <v>0</v>
      </c>
      <c r="G1658" s="1762">
        <v>0</v>
      </c>
      <c r="H1658" s="1762">
        <v>0</v>
      </c>
      <c r="I1658" s="1783">
        <v>1</v>
      </c>
      <c r="J1658" s="1783">
        <v>1</v>
      </c>
      <c r="L1658" s="1764">
        <v>65.48</v>
      </c>
      <c r="N1658" s="1764">
        <f t="shared" si="385"/>
        <v>40.24</v>
      </c>
      <c r="O1658" s="1764">
        <v>40.24</v>
      </c>
      <c r="P1658" s="1806">
        <f t="shared" si="386"/>
        <v>1</v>
      </c>
      <c r="Q1658" s="1764">
        <v>0</v>
      </c>
      <c r="R1658" s="1864">
        <f t="shared" si="387"/>
        <v>0</v>
      </c>
      <c r="S1658" s="1807">
        <f t="shared" si="388"/>
        <v>0</v>
      </c>
      <c r="U1658" s="1764">
        <f t="shared" si="389"/>
        <v>0</v>
      </c>
      <c r="V1658" s="1764">
        <f t="shared" si="390"/>
        <v>0</v>
      </c>
      <c r="W1658" s="1764">
        <f t="shared" si="380"/>
        <v>65.48</v>
      </c>
      <c r="X1658" s="1768">
        <v>65.48</v>
      </c>
      <c r="Y1658" s="1784">
        <v>617509</v>
      </c>
      <c r="Z1658" s="1770">
        <v>42977</v>
      </c>
      <c r="AA1658" s="1843" t="s">
        <v>104</v>
      </c>
      <c r="AB1658" s="1843"/>
      <c r="AH1658" s="1867"/>
      <c r="AK1658" s="1868"/>
      <c r="AL1658" s="1868"/>
    </row>
    <row r="1659" spans="1:38" x14ac:dyDescent="0.25">
      <c r="A1659" s="1866">
        <v>2017491</v>
      </c>
      <c r="C1659" s="1782" t="s">
        <v>3292</v>
      </c>
      <c r="D1659" s="1762" t="s">
        <v>26</v>
      </c>
      <c r="E1659" s="1762">
        <v>0</v>
      </c>
      <c r="F1659" s="1762">
        <v>0</v>
      </c>
      <c r="G1659" s="1762">
        <v>0</v>
      </c>
      <c r="H1659" s="1762">
        <v>0</v>
      </c>
      <c r="I1659" s="1783">
        <v>1</v>
      </c>
      <c r="J1659" s="1783">
        <v>1</v>
      </c>
      <c r="L1659" s="1764">
        <v>63.46</v>
      </c>
      <c r="N1659" s="1764">
        <f t="shared" si="385"/>
        <v>39.229999999999997</v>
      </c>
      <c r="O1659" s="1764">
        <v>39.229999999999997</v>
      </c>
      <c r="P1659" s="1806">
        <f t="shared" si="386"/>
        <v>1</v>
      </c>
      <c r="Q1659" s="1764">
        <v>0</v>
      </c>
      <c r="R1659" s="1864">
        <f t="shared" si="387"/>
        <v>0</v>
      </c>
      <c r="S1659" s="1807">
        <f t="shared" si="388"/>
        <v>0</v>
      </c>
      <c r="U1659" s="1764">
        <f t="shared" si="389"/>
        <v>0</v>
      </c>
      <c r="V1659" s="1764">
        <f t="shared" si="390"/>
        <v>0</v>
      </c>
      <c r="W1659" s="1764">
        <f t="shared" si="380"/>
        <v>63.46</v>
      </c>
      <c r="X1659" s="1768">
        <v>63.46</v>
      </c>
      <c r="Y1659" s="1784">
        <v>617509</v>
      </c>
      <c r="Z1659" s="1770">
        <v>42977</v>
      </c>
      <c r="AA1659" s="1843" t="s">
        <v>104</v>
      </c>
      <c r="AB1659" s="1843"/>
      <c r="AH1659" s="1867"/>
      <c r="AK1659" s="1868"/>
      <c r="AL1659" s="1868"/>
    </row>
    <row r="1660" spans="1:38" x14ac:dyDescent="0.25">
      <c r="A1660" s="1866">
        <v>2017492</v>
      </c>
      <c r="C1660" s="1782" t="s">
        <v>3293</v>
      </c>
      <c r="D1660" s="1762" t="s">
        <v>26</v>
      </c>
      <c r="E1660" s="1762">
        <v>0</v>
      </c>
      <c r="F1660" s="1762">
        <v>0</v>
      </c>
      <c r="G1660" s="1762">
        <v>0</v>
      </c>
      <c r="H1660" s="1762">
        <v>0</v>
      </c>
      <c r="I1660" s="1783">
        <v>1</v>
      </c>
      <c r="J1660" s="1783">
        <v>1</v>
      </c>
      <c r="L1660" s="1764">
        <v>234.3</v>
      </c>
      <c r="N1660" s="1764">
        <f t="shared" si="385"/>
        <v>124.65</v>
      </c>
      <c r="O1660" s="1764">
        <v>109.65</v>
      </c>
      <c r="P1660" s="1806">
        <f t="shared" si="386"/>
        <v>0.87966305655836341</v>
      </c>
      <c r="Q1660" s="1764">
        <v>15</v>
      </c>
      <c r="R1660" s="1864">
        <f t="shared" si="387"/>
        <v>0.12033694344163658</v>
      </c>
      <c r="S1660" s="1807">
        <f t="shared" si="388"/>
        <v>0.6</v>
      </c>
      <c r="U1660" s="1764">
        <f t="shared" si="389"/>
        <v>0</v>
      </c>
      <c r="V1660" s="1764">
        <f t="shared" si="390"/>
        <v>0</v>
      </c>
      <c r="W1660" s="1764">
        <f t="shared" si="380"/>
        <v>234.3</v>
      </c>
      <c r="X1660" s="1768">
        <v>234.3</v>
      </c>
      <c r="Y1660" s="1784">
        <v>617509</v>
      </c>
      <c r="Z1660" s="1770">
        <v>42977</v>
      </c>
      <c r="AA1660" s="1843" t="s">
        <v>104</v>
      </c>
      <c r="AB1660" s="1843"/>
      <c r="AH1660" s="1867"/>
      <c r="AK1660" s="1868"/>
      <c r="AL1660" s="1868"/>
    </row>
    <row r="1661" spans="1:38" x14ac:dyDescent="0.25">
      <c r="A1661" s="1866" t="s">
        <v>3303</v>
      </c>
      <c r="C1661" s="1782" t="s">
        <v>3183</v>
      </c>
      <c r="D1661" s="1762" t="s">
        <v>1934</v>
      </c>
      <c r="E1661" s="1762">
        <v>1</v>
      </c>
      <c r="F1661" s="1762">
        <v>10</v>
      </c>
      <c r="G1661" s="1762">
        <v>0</v>
      </c>
      <c r="H1661" s="1762">
        <v>0</v>
      </c>
      <c r="I1661" s="1783">
        <v>1</v>
      </c>
      <c r="J1661" s="1783">
        <v>1</v>
      </c>
      <c r="L1661" s="1764">
        <v>1246.76</v>
      </c>
      <c r="N1661" s="1764">
        <f t="shared" si="385"/>
        <v>802.76</v>
      </c>
      <c r="O1661" s="1764">
        <v>602.16</v>
      </c>
      <c r="P1661" s="1806">
        <f t="shared" si="386"/>
        <v>0.75011211320942739</v>
      </c>
      <c r="Q1661" s="1764">
        <v>200.6</v>
      </c>
      <c r="R1661" s="1864">
        <f t="shared" si="387"/>
        <v>0.24988788679057253</v>
      </c>
      <c r="S1661" s="1807">
        <f t="shared" si="388"/>
        <v>8.0239999999999991</v>
      </c>
      <c r="U1661" s="1764">
        <f t="shared" si="389"/>
        <v>0</v>
      </c>
      <c r="V1661" s="1764">
        <f t="shared" si="390"/>
        <v>0</v>
      </c>
      <c r="W1661" s="1764">
        <f t="shared" si="380"/>
        <v>1246.76</v>
      </c>
      <c r="X1661" s="1768">
        <v>1246.76</v>
      </c>
      <c r="Y1661" s="1784">
        <v>617539</v>
      </c>
      <c r="Z1661" s="1770">
        <v>42979</v>
      </c>
      <c r="AA1661" s="1843" t="s">
        <v>104</v>
      </c>
      <c r="AB1661" s="1843"/>
      <c r="AH1661" s="1867"/>
      <c r="AK1661" s="1868"/>
      <c r="AL1661" s="1868"/>
    </row>
    <row r="1662" spans="1:38" x14ac:dyDescent="0.25">
      <c r="A1662" s="1866">
        <v>2017494</v>
      </c>
      <c r="C1662" s="1782" t="s">
        <v>3312</v>
      </c>
      <c r="D1662" s="1762" t="s">
        <v>26</v>
      </c>
      <c r="E1662" s="1762">
        <v>0</v>
      </c>
      <c r="F1662" s="1762">
        <v>0</v>
      </c>
      <c r="G1662" s="1762">
        <v>0</v>
      </c>
      <c r="H1662" s="1762">
        <v>0</v>
      </c>
      <c r="I1662" s="1783">
        <v>1</v>
      </c>
      <c r="J1662" s="1783">
        <v>1</v>
      </c>
      <c r="L1662" s="1764">
        <v>36.5</v>
      </c>
      <c r="N1662" s="1764">
        <f t="shared" si="385"/>
        <v>25.75</v>
      </c>
      <c r="O1662" s="1764">
        <v>25.75</v>
      </c>
      <c r="P1662" s="1806">
        <f t="shared" si="386"/>
        <v>1</v>
      </c>
      <c r="Q1662" s="1764">
        <v>0</v>
      </c>
      <c r="R1662" s="1864">
        <f t="shared" si="387"/>
        <v>0</v>
      </c>
      <c r="S1662" s="1807">
        <f t="shared" si="388"/>
        <v>0</v>
      </c>
      <c r="U1662" s="1764">
        <f t="shared" si="389"/>
        <v>0</v>
      </c>
      <c r="V1662" s="1764">
        <f t="shared" si="390"/>
        <v>0</v>
      </c>
      <c r="W1662" s="1764">
        <f t="shared" si="380"/>
        <v>36.5</v>
      </c>
      <c r="X1662" s="1768">
        <v>36.5</v>
      </c>
      <c r="Y1662" s="1784">
        <v>617509</v>
      </c>
      <c r="Z1662" s="1770">
        <v>42977</v>
      </c>
      <c r="AA1662" s="1843" t="s">
        <v>104</v>
      </c>
      <c r="AB1662" s="1843"/>
      <c r="AH1662" s="1867"/>
      <c r="AK1662" s="1868"/>
      <c r="AL1662" s="1868"/>
    </row>
    <row r="1663" spans="1:38" x14ac:dyDescent="0.25">
      <c r="A1663" s="1893">
        <v>2017495</v>
      </c>
      <c r="C1663" s="1782">
        <v>633617</v>
      </c>
      <c r="D1663" s="1762" t="s">
        <v>26</v>
      </c>
      <c r="E1663" s="1762">
        <v>0</v>
      </c>
      <c r="F1663" s="1762">
        <v>1</v>
      </c>
      <c r="G1663" s="1762">
        <v>0</v>
      </c>
      <c r="H1663" s="1762">
        <v>4</v>
      </c>
      <c r="I1663" s="1783">
        <v>1</v>
      </c>
      <c r="J1663" s="1783">
        <v>1</v>
      </c>
      <c r="L1663" s="1764">
        <v>1831.98</v>
      </c>
      <c r="N1663" s="1764">
        <f t="shared" si="385"/>
        <v>1314.53</v>
      </c>
      <c r="O1663" s="1764">
        <v>991.72</v>
      </c>
      <c r="P1663" s="1806">
        <f t="shared" si="386"/>
        <v>0.75442933976402216</v>
      </c>
      <c r="Q1663" s="1764">
        <v>322.81</v>
      </c>
      <c r="R1663" s="1864">
        <f t="shared" si="387"/>
        <v>0.24557066023597787</v>
      </c>
      <c r="S1663" s="1807">
        <f t="shared" si="388"/>
        <v>12.9124</v>
      </c>
      <c r="U1663" s="1764">
        <f t="shared" si="389"/>
        <v>0</v>
      </c>
      <c r="V1663" s="1764">
        <f t="shared" si="390"/>
        <v>0</v>
      </c>
      <c r="W1663" s="1764">
        <f t="shared" si="380"/>
        <v>1831.98</v>
      </c>
      <c r="X1663" s="1768">
        <v>1831.98</v>
      </c>
      <c r="Y1663" s="1784">
        <v>617510</v>
      </c>
      <c r="Z1663" s="1770">
        <v>42977</v>
      </c>
      <c r="AA1663" s="1843" t="s">
        <v>104</v>
      </c>
      <c r="AB1663" s="1843"/>
      <c r="AH1663" s="1867"/>
      <c r="AK1663" s="1868"/>
      <c r="AL1663" s="1868"/>
    </row>
    <row r="1664" spans="1:38" x14ac:dyDescent="0.25">
      <c r="A1664" s="1893">
        <v>2017496</v>
      </c>
      <c r="C1664" s="1782" t="s">
        <v>3316</v>
      </c>
      <c r="D1664" s="1762" t="s">
        <v>352</v>
      </c>
      <c r="E1664" s="1762">
        <v>1</v>
      </c>
      <c r="F1664" s="1762">
        <v>9</v>
      </c>
      <c r="G1664" s="1762">
        <v>6</v>
      </c>
      <c r="H1664" s="1762">
        <v>3</v>
      </c>
      <c r="I1664" s="1783">
        <v>1</v>
      </c>
      <c r="J1664" s="1783">
        <v>1</v>
      </c>
      <c r="L1664" s="1764">
        <v>4380.83</v>
      </c>
      <c r="N1664" s="1764">
        <f t="shared" si="385"/>
        <v>3235.83</v>
      </c>
      <c r="O1664" s="1764">
        <v>2527.85</v>
      </c>
      <c r="P1664" s="1806">
        <f t="shared" si="386"/>
        <v>0.78120605841468804</v>
      </c>
      <c r="Q1664" s="1764">
        <v>707.98</v>
      </c>
      <c r="R1664" s="1864">
        <f t="shared" si="387"/>
        <v>0.21879394158531196</v>
      </c>
      <c r="S1664" s="1807">
        <f t="shared" si="388"/>
        <v>28.319200000000002</v>
      </c>
      <c r="U1664" s="1764">
        <f t="shared" si="389"/>
        <v>0</v>
      </c>
      <c r="V1664" s="1764">
        <f t="shared" si="390"/>
        <v>0</v>
      </c>
      <c r="W1664" s="1764">
        <f t="shared" ref="W1664:W1727" si="391">X1664+AC1664+AH1664+AM1664+AO1664+AR1664</f>
        <v>4380.83</v>
      </c>
      <c r="X1664" s="1768">
        <v>4380.83</v>
      </c>
      <c r="Y1664" s="1784">
        <v>617527</v>
      </c>
      <c r="Z1664" s="1770">
        <v>42979</v>
      </c>
      <c r="AA1664" s="1843" t="s">
        <v>104</v>
      </c>
      <c r="AB1664" s="1843"/>
      <c r="AH1664" s="1867"/>
      <c r="AK1664" s="1868"/>
      <c r="AL1664" s="1868"/>
    </row>
    <row r="1665" spans="1:38" x14ac:dyDescent="0.25">
      <c r="A1665" s="1866">
        <v>2017497</v>
      </c>
      <c r="C1665" s="1782" t="s">
        <v>3317</v>
      </c>
      <c r="D1665" s="1762" t="s">
        <v>352</v>
      </c>
      <c r="E1665" s="1762">
        <v>1</v>
      </c>
      <c r="F1665" s="1762">
        <v>1</v>
      </c>
      <c r="G1665" s="1762">
        <v>0</v>
      </c>
      <c r="H1665" s="1762">
        <v>1</v>
      </c>
      <c r="I1665" s="1783">
        <v>1</v>
      </c>
      <c r="J1665" s="1783">
        <v>1</v>
      </c>
      <c r="L1665" s="1764">
        <v>762.2</v>
      </c>
      <c r="N1665" s="1764">
        <f t="shared" si="385"/>
        <v>558.05000000000007</v>
      </c>
      <c r="O1665" s="1764">
        <v>387.97</v>
      </c>
      <c r="P1665" s="1806">
        <f t="shared" si="386"/>
        <v>0.69522444225427826</v>
      </c>
      <c r="Q1665" s="1764">
        <v>170.08</v>
      </c>
      <c r="R1665" s="1864">
        <f t="shared" si="387"/>
        <v>0.30477555774572168</v>
      </c>
      <c r="S1665" s="1807">
        <f t="shared" si="388"/>
        <v>6.8032000000000004</v>
      </c>
      <c r="U1665" s="1764">
        <f t="shared" si="389"/>
        <v>0</v>
      </c>
      <c r="V1665" s="1764">
        <f t="shared" si="390"/>
        <v>0</v>
      </c>
      <c r="W1665" s="1764">
        <f t="shared" si="391"/>
        <v>762.2</v>
      </c>
      <c r="X1665" s="1768">
        <v>762.2</v>
      </c>
      <c r="Y1665" s="1784">
        <v>617528</v>
      </c>
      <c r="Z1665" s="1770">
        <v>42979</v>
      </c>
      <c r="AA1665" s="1843" t="s">
        <v>104</v>
      </c>
      <c r="AB1665" s="1843"/>
      <c r="AH1665" s="1867"/>
      <c r="AK1665" s="1868"/>
      <c r="AL1665" s="1868"/>
    </row>
    <row r="1666" spans="1:38" x14ac:dyDescent="0.25">
      <c r="A1666" s="1866">
        <v>2017498</v>
      </c>
      <c r="C1666" s="1782" t="s">
        <v>3318</v>
      </c>
      <c r="D1666" s="1762" t="s">
        <v>352</v>
      </c>
      <c r="E1666" s="1976">
        <v>1</v>
      </c>
      <c r="F1666" s="1976">
        <v>11</v>
      </c>
      <c r="G1666" s="1976">
        <v>6</v>
      </c>
      <c r="H1666" s="1976">
        <v>3</v>
      </c>
      <c r="I1666" s="1783">
        <v>1</v>
      </c>
      <c r="J1666" s="1783">
        <v>1</v>
      </c>
      <c r="L1666" s="1764">
        <v>3392.82</v>
      </c>
      <c r="N1666" s="1764">
        <f t="shared" si="385"/>
        <v>2512.4</v>
      </c>
      <c r="O1666" s="1764">
        <v>1839.72</v>
      </c>
      <c r="P1666" s="1806">
        <f t="shared" si="386"/>
        <v>0.73225601018946029</v>
      </c>
      <c r="Q1666" s="1764">
        <v>672.68</v>
      </c>
      <c r="R1666" s="1864">
        <f t="shared" si="387"/>
        <v>0.26774398981053971</v>
      </c>
      <c r="S1666" s="1807">
        <f t="shared" si="388"/>
        <v>26.9072</v>
      </c>
      <c r="U1666" s="1764">
        <f t="shared" si="389"/>
        <v>0</v>
      </c>
      <c r="V1666" s="1764">
        <f t="shared" si="390"/>
        <v>0</v>
      </c>
      <c r="W1666" s="1764">
        <f t="shared" si="391"/>
        <v>3392.82</v>
      </c>
      <c r="X1666" s="1768">
        <v>3392.82</v>
      </c>
      <c r="Y1666" s="1784">
        <v>617529</v>
      </c>
      <c r="Z1666" s="1770">
        <v>42979</v>
      </c>
      <c r="AA1666" s="1843" t="s">
        <v>104</v>
      </c>
      <c r="AB1666" s="1843"/>
      <c r="AH1666" s="1867"/>
      <c r="AK1666" s="1868"/>
      <c r="AL1666" s="1868"/>
    </row>
    <row r="1667" spans="1:38" x14ac:dyDescent="0.25">
      <c r="A1667" s="1866">
        <v>2017499</v>
      </c>
      <c r="C1667" s="1782" t="s">
        <v>3319</v>
      </c>
      <c r="D1667" s="1762" t="s">
        <v>352</v>
      </c>
      <c r="E1667" s="1976">
        <v>1</v>
      </c>
      <c r="F1667" s="1976">
        <v>1</v>
      </c>
      <c r="G1667" s="1976">
        <v>0</v>
      </c>
      <c r="H1667" s="1976">
        <v>1</v>
      </c>
      <c r="I1667" s="1783">
        <v>1</v>
      </c>
      <c r="J1667" s="1783">
        <v>1</v>
      </c>
      <c r="L1667" s="1764">
        <v>520.27</v>
      </c>
      <c r="N1667" s="1764">
        <f t="shared" si="385"/>
        <v>381.33000000000004</v>
      </c>
      <c r="O1667" s="1764">
        <v>271.79000000000002</v>
      </c>
      <c r="P1667" s="1806">
        <f t="shared" si="386"/>
        <v>0.71274224425038679</v>
      </c>
      <c r="Q1667" s="1764">
        <v>109.54</v>
      </c>
      <c r="R1667" s="1864">
        <f t="shared" si="387"/>
        <v>0.28725775574961321</v>
      </c>
      <c r="S1667" s="1807">
        <f t="shared" si="388"/>
        <v>4.3816000000000006</v>
      </c>
      <c r="U1667" s="1764">
        <f t="shared" si="389"/>
        <v>0</v>
      </c>
      <c r="V1667" s="1764">
        <f t="shared" si="390"/>
        <v>0</v>
      </c>
      <c r="W1667" s="1764">
        <f t="shared" si="391"/>
        <v>520.27</v>
      </c>
      <c r="X1667" s="1768">
        <v>520.27</v>
      </c>
      <c r="Y1667" s="1784">
        <v>617530</v>
      </c>
      <c r="Z1667" s="1770">
        <v>42979</v>
      </c>
      <c r="AA1667" s="1843" t="s">
        <v>104</v>
      </c>
      <c r="AB1667" s="1843"/>
      <c r="AH1667" s="1867"/>
      <c r="AK1667" s="1868"/>
      <c r="AL1667" s="1868"/>
    </row>
    <row r="1668" spans="1:38" x14ac:dyDescent="0.25">
      <c r="A1668" s="1866" t="s">
        <v>3324</v>
      </c>
      <c r="C1668" s="1782" t="s">
        <v>3323</v>
      </c>
      <c r="D1668" s="1762" t="s">
        <v>352</v>
      </c>
      <c r="E1668" s="1762">
        <v>0</v>
      </c>
      <c r="F1668" s="1762">
        <v>18</v>
      </c>
      <c r="G1668" s="1762">
        <v>0</v>
      </c>
      <c r="H1668" s="1762">
        <v>0</v>
      </c>
      <c r="I1668" s="1783">
        <v>1</v>
      </c>
      <c r="J1668" s="1783">
        <v>1</v>
      </c>
      <c r="L1668" s="1764">
        <v>2222.96</v>
      </c>
      <c r="N1668" s="1764">
        <f t="shared" si="385"/>
        <v>1477.02</v>
      </c>
      <c r="O1668" s="1764">
        <v>1091.46</v>
      </c>
      <c r="P1668" s="1806">
        <f t="shared" si="386"/>
        <v>0.73896088069220456</v>
      </c>
      <c r="Q1668" s="1764">
        <v>385.56</v>
      </c>
      <c r="R1668" s="1864">
        <f t="shared" si="387"/>
        <v>0.26103911930779544</v>
      </c>
      <c r="S1668" s="1807">
        <f t="shared" si="388"/>
        <v>15.4224</v>
      </c>
      <c r="U1668" s="1764">
        <f t="shared" si="389"/>
        <v>0</v>
      </c>
      <c r="V1668" s="1764">
        <f t="shared" si="390"/>
        <v>0</v>
      </c>
      <c r="W1668" s="1764">
        <f t="shared" si="391"/>
        <v>2222.96</v>
      </c>
      <c r="X1668" s="1768">
        <v>2222.96</v>
      </c>
      <c r="Y1668" s="1784">
        <v>617531</v>
      </c>
      <c r="Z1668" s="1770">
        <v>42979</v>
      </c>
      <c r="AA1668" s="1843" t="s">
        <v>104</v>
      </c>
      <c r="AB1668" s="1843"/>
      <c r="AH1668" s="1867"/>
      <c r="AK1668" s="1868"/>
      <c r="AL1668" s="1868"/>
    </row>
    <row r="1669" spans="1:38" x14ac:dyDescent="0.25">
      <c r="A1669" s="1866">
        <v>2017501</v>
      </c>
      <c r="C1669" s="1782" t="s">
        <v>3325</v>
      </c>
      <c r="D1669" s="1762" t="s">
        <v>26</v>
      </c>
      <c r="E1669" s="1762">
        <v>5</v>
      </c>
      <c r="F1669" s="1762">
        <v>40</v>
      </c>
      <c r="G1669" s="1762">
        <v>25</v>
      </c>
      <c r="H1669" s="1762">
        <v>10</v>
      </c>
      <c r="I1669" s="1783">
        <v>1</v>
      </c>
      <c r="J1669" s="1783">
        <v>1</v>
      </c>
      <c r="L1669" s="1764">
        <v>11466.1</v>
      </c>
      <c r="N1669" s="1764">
        <f t="shared" si="385"/>
        <v>7706</v>
      </c>
      <c r="O1669" s="1764">
        <v>5806.92</v>
      </c>
      <c r="P1669" s="1806">
        <f t="shared" si="386"/>
        <v>0.75355826628601086</v>
      </c>
      <c r="Q1669" s="1764">
        <v>1899.08</v>
      </c>
      <c r="R1669" s="1864">
        <f t="shared" si="387"/>
        <v>0.24644173371398909</v>
      </c>
      <c r="S1669" s="1807">
        <f t="shared" si="388"/>
        <v>75.963200000000001</v>
      </c>
      <c r="U1669" s="1764">
        <f t="shared" si="389"/>
        <v>0</v>
      </c>
      <c r="V1669" s="1764">
        <f t="shared" si="390"/>
        <v>0</v>
      </c>
      <c r="W1669" s="1764">
        <f t="shared" si="391"/>
        <v>11466.1</v>
      </c>
      <c r="X1669" s="1768">
        <v>11466.1</v>
      </c>
      <c r="Y1669" s="1784">
        <v>617507</v>
      </c>
      <c r="Z1669" s="1770">
        <v>42977</v>
      </c>
      <c r="AA1669" s="1843" t="s">
        <v>104</v>
      </c>
      <c r="AB1669" s="1843"/>
      <c r="AH1669" s="1867"/>
      <c r="AK1669" s="1868"/>
      <c r="AL1669" s="1868"/>
    </row>
    <row r="1670" spans="1:38" x14ac:dyDescent="0.25">
      <c r="A1670" s="1866">
        <v>2017502</v>
      </c>
      <c r="C1670" s="1782" t="s">
        <v>3328</v>
      </c>
      <c r="D1670" s="1762" t="s">
        <v>352</v>
      </c>
      <c r="E1670" s="1762">
        <v>1</v>
      </c>
      <c r="F1670" s="1762">
        <v>9</v>
      </c>
      <c r="G1670" s="1762">
        <v>7</v>
      </c>
      <c r="H1670" s="1762">
        <v>3</v>
      </c>
      <c r="I1670" s="1783">
        <v>1</v>
      </c>
      <c r="J1670" s="1783">
        <v>1</v>
      </c>
      <c r="L1670" s="1764">
        <v>2728.63</v>
      </c>
      <c r="N1670" s="1764">
        <f t="shared" si="385"/>
        <v>2019.29</v>
      </c>
      <c r="O1670" s="1764">
        <v>1447.07</v>
      </c>
      <c r="P1670" s="1806">
        <f t="shared" si="386"/>
        <v>0.71662316952988425</v>
      </c>
      <c r="Q1670" s="1764">
        <v>572.22</v>
      </c>
      <c r="R1670" s="1864">
        <f t="shared" si="387"/>
        <v>0.28337683047011575</v>
      </c>
      <c r="S1670" s="1807">
        <f t="shared" si="388"/>
        <v>22.8888</v>
      </c>
      <c r="U1670" s="1764">
        <f t="shared" si="389"/>
        <v>0</v>
      </c>
      <c r="V1670" s="1764">
        <f t="shared" si="390"/>
        <v>0</v>
      </c>
      <c r="W1670" s="1764">
        <f t="shared" si="391"/>
        <v>2728.63</v>
      </c>
      <c r="X1670" s="1768">
        <v>2728.63</v>
      </c>
      <c r="Y1670" s="1784">
        <v>617532</v>
      </c>
      <c r="Z1670" s="1770">
        <v>42979</v>
      </c>
      <c r="AA1670" s="1843" t="s">
        <v>104</v>
      </c>
      <c r="AB1670" s="1843"/>
      <c r="AH1670" s="1867"/>
      <c r="AK1670" s="1868"/>
      <c r="AL1670" s="1868"/>
    </row>
    <row r="1671" spans="1:38" x14ac:dyDescent="0.25">
      <c r="A1671" s="1866">
        <v>2017503</v>
      </c>
      <c r="C1671" s="1782" t="s">
        <v>3329</v>
      </c>
      <c r="D1671" s="1762" t="s">
        <v>352</v>
      </c>
      <c r="E1671" s="1762">
        <v>1</v>
      </c>
      <c r="F1671" s="1762">
        <v>1</v>
      </c>
      <c r="G1671" s="1762">
        <v>0</v>
      </c>
      <c r="H1671" s="1762">
        <v>1</v>
      </c>
      <c r="I1671" s="1783">
        <v>1</v>
      </c>
      <c r="J1671" s="1783">
        <v>1</v>
      </c>
      <c r="L1671" s="1764">
        <v>520.27</v>
      </c>
      <c r="N1671" s="1764">
        <f t="shared" si="385"/>
        <v>381.33000000000004</v>
      </c>
      <c r="O1671" s="1764">
        <v>271.79000000000002</v>
      </c>
      <c r="P1671" s="1806">
        <f t="shared" si="386"/>
        <v>0.71274224425038679</v>
      </c>
      <c r="Q1671" s="1764">
        <v>109.54</v>
      </c>
      <c r="R1671" s="1864">
        <f t="shared" si="387"/>
        <v>0.28725775574961321</v>
      </c>
      <c r="S1671" s="1807">
        <f t="shared" si="388"/>
        <v>4.3816000000000006</v>
      </c>
      <c r="U1671" s="1764">
        <f t="shared" si="389"/>
        <v>0</v>
      </c>
      <c r="V1671" s="1764">
        <f t="shared" si="390"/>
        <v>0</v>
      </c>
      <c r="W1671" s="1764">
        <f t="shared" si="391"/>
        <v>520.27</v>
      </c>
      <c r="X1671" s="1768">
        <v>520.27</v>
      </c>
      <c r="Y1671" s="1784">
        <v>617533</v>
      </c>
      <c r="Z1671" s="1770">
        <v>42979</v>
      </c>
      <c r="AA1671" s="1843" t="s">
        <v>104</v>
      </c>
      <c r="AB1671" s="1843"/>
      <c r="AH1671" s="1867"/>
      <c r="AK1671" s="1868"/>
      <c r="AL1671" s="1868"/>
    </row>
    <row r="1672" spans="1:38" x14ac:dyDescent="0.25">
      <c r="A1672" s="1866">
        <v>2017504</v>
      </c>
      <c r="C1672" s="1782" t="s">
        <v>3332</v>
      </c>
      <c r="D1672" s="1762" t="s">
        <v>26</v>
      </c>
      <c r="E1672" s="1762">
        <v>5</v>
      </c>
      <c r="F1672" s="1762">
        <v>40</v>
      </c>
      <c r="G1672" s="1762">
        <v>25</v>
      </c>
      <c r="H1672" s="1762">
        <v>10</v>
      </c>
      <c r="I1672" s="1783">
        <v>1</v>
      </c>
      <c r="J1672" s="1783">
        <v>1</v>
      </c>
      <c r="L1672" s="1764">
        <v>11466.1</v>
      </c>
      <c r="N1672" s="1764">
        <f t="shared" ref="N1672" si="392">O1672+Q1672</f>
        <v>7706</v>
      </c>
      <c r="O1672" s="1764">
        <v>5806.92</v>
      </c>
      <c r="P1672" s="1806">
        <f t="shared" ref="P1672" si="393">IF(N1672&lt;=0,"",O1672/N1672)</f>
        <v>0.75355826628601086</v>
      </c>
      <c r="Q1672" s="1764">
        <v>1899.08</v>
      </c>
      <c r="R1672" s="1864">
        <f t="shared" ref="R1672" si="394">IF(N1672&lt;=0,"",Q1672/N1672)</f>
        <v>0.24644173371398909</v>
      </c>
      <c r="S1672" s="1807">
        <f t="shared" ref="S1672" si="395">Q1672/$S$1</f>
        <v>75.963200000000001</v>
      </c>
      <c r="U1672" s="1764">
        <f t="shared" ref="U1672" si="396">((1-I1672)*O1672)+((1-J1672)*Q1672)</f>
        <v>0</v>
      </c>
      <c r="V1672" s="1764">
        <f t="shared" ref="V1672" si="397">L1672-W1672</f>
        <v>0</v>
      </c>
      <c r="W1672" s="1764">
        <f t="shared" si="391"/>
        <v>11466.1</v>
      </c>
      <c r="X1672" s="1768">
        <v>11466.1</v>
      </c>
      <c r="Y1672" s="1784">
        <v>617544</v>
      </c>
      <c r="Z1672" s="1770">
        <v>42991</v>
      </c>
      <c r="AA1672" s="1843" t="s">
        <v>104</v>
      </c>
      <c r="AB1672" s="1843"/>
      <c r="AH1672" s="1867"/>
      <c r="AK1672" s="1868"/>
      <c r="AL1672" s="1868"/>
    </row>
    <row r="1673" spans="1:38" x14ac:dyDescent="0.25">
      <c r="A1673" s="1866">
        <v>2017505</v>
      </c>
      <c r="C1673" s="1782" t="s">
        <v>3334</v>
      </c>
      <c r="D1673" s="1762" t="s">
        <v>317</v>
      </c>
      <c r="E1673" s="1762">
        <v>1</v>
      </c>
      <c r="F1673" s="1762">
        <v>7</v>
      </c>
      <c r="G1673" s="1762">
        <v>4</v>
      </c>
      <c r="H1673" s="1762">
        <v>3</v>
      </c>
      <c r="I1673" s="1783">
        <v>1</v>
      </c>
      <c r="J1673" s="1783">
        <v>1</v>
      </c>
      <c r="L1673" s="1764">
        <v>2689.24</v>
      </c>
      <c r="N1673" s="1764">
        <f t="shared" si="385"/>
        <v>1776.8700000000001</v>
      </c>
      <c r="O1673" s="1764">
        <v>1319.43</v>
      </c>
      <c r="P1673" s="1806">
        <f t="shared" si="386"/>
        <v>0.74255854395650778</v>
      </c>
      <c r="Q1673" s="1764">
        <v>457.44</v>
      </c>
      <c r="R1673" s="1864">
        <f t="shared" si="387"/>
        <v>0.25744145604349217</v>
      </c>
      <c r="S1673" s="1807">
        <f t="shared" si="388"/>
        <v>18.297599999999999</v>
      </c>
      <c r="U1673" s="1764">
        <f t="shared" si="389"/>
        <v>0</v>
      </c>
      <c r="V1673" s="1764">
        <f t="shared" si="390"/>
        <v>0</v>
      </c>
      <c r="W1673" s="1764">
        <f t="shared" si="391"/>
        <v>2689.24</v>
      </c>
      <c r="X1673" s="1768">
        <v>2689.24</v>
      </c>
      <c r="Y1673" s="1784">
        <v>617516</v>
      </c>
      <c r="Z1673" s="1770">
        <v>42979</v>
      </c>
      <c r="AA1673" s="1843" t="s">
        <v>104</v>
      </c>
      <c r="AB1673" s="1843"/>
      <c r="AH1673" s="1867"/>
      <c r="AK1673" s="1868"/>
      <c r="AL1673" s="1868"/>
    </row>
    <row r="1674" spans="1:38" x14ac:dyDescent="0.25">
      <c r="A1674" s="1866">
        <v>2017506</v>
      </c>
      <c r="C1674" s="1782" t="s">
        <v>3341</v>
      </c>
      <c r="D1674" s="1762" t="s">
        <v>352</v>
      </c>
      <c r="E1674" s="1762">
        <v>0</v>
      </c>
      <c r="F1674" s="1762">
        <v>0</v>
      </c>
      <c r="G1674" s="1762">
        <v>1</v>
      </c>
      <c r="H1674" s="1762">
        <v>0</v>
      </c>
      <c r="I1674" s="1783">
        <v>1</v>
      </c>
      <c r="J1674" s="1783">
        <v>1</v>
      </c>
      <c r="L1674" s="1764">
        <v>99.33</v>
      </c>
      <c r="N1674" s="1764">
        <f t="shared" si="385"/>
        <v>58.67</v>
      </c>
      <c r="O1674" s="1764">
        <v>25</v>
      </c>
      <c r="P1674" s="1806">
        <f t="shared" si="386"/>
        <v>0.42611215271859554</v>
      </c>
      <c r="Q1674" s="1764">
        <v>33.67</v>
      </c>
      <c r="R1674" s="1864">
        <f t="shared" si="387"/>
        <v>0.57388784728140452</v>
      </c>
      <c r="S1674" s="1807">
        <f t="shared" si="388"/>
        <v>1.3468</v>
      </c>
      <c r="U1674" s="1764">
        <f t="shared" si="389"/>
        <v>0</v>
      </c>
      <c r="V1674" s="1764">
        <f t="shared" si="390"/>
        <v>0</v>
      </c>
      <c r="W1674" s="1764">
        <f t="shared" si="391"/>
        <v>99.33</v>
      </c>
      <c r="X1674" s="1768">
        <v>99.33</v>
      </c>
      <c r="Y1674" s="1784">
        <v>617631</v>
      </c>
      <c r="Z1674" s="1770">
        <v>43019</v>
      </c>
      <c r="AA1674" s="1843" t="s">
        <v>104</v>
      </c>
      <c r="AB1674" s="1843"/>
      <c r="AH1674" s="1867"/>
      <c r="AK1674" s="1868"/>
      <c r="AL1674" s="1868"/>
    </row>
    <row r="1675" spans="1:38" x14ac:dyDescent="0.25">
      <c r="A1675" s="1866">
        <v>2017507</v>
      </c>
      <c r="C1675" s="1782" t="s">
        <v>3338</v>
      </c>
      <c r="D1675" s="1762" t="s">
        <v>26</v>
      </c>
      <c r="E1675" s="1762">
        <v>0</v>
      </c>
      <c r="F1675" s="1762">
        <v>0</v>
      </c>
      <c r="G1675" s="1762">
        <v>0</v>
      </c>
      <c r="H1675" s="1762">
        <v>0</v>
      </c>
      <c r="I1675" s="1783">
        <v>1</v>
      </c>
      <c r="J1675" s="1783">
        <v>1</v>
      </c>
      <c r="L1675" s="1764">
        <v>250.64</v>
      </c>
      <c r="N1675" s="1764">
        <f t="shared" si="385"/>
        <v>132.82</v>
      </c>
      <c r="O1675" s="1764">
        <v>132.82</v>
      </c>
      <c r="P1675" s="1806">
        <f t="shared" si="386"/>
        <v>1</v>
      </c>
      <c r="Q1675" s="1764">
        <v>0</v>
      </c>
      <c r="R1675" s="1864">
        <f t="shared" si="387"/>
        <v>0</v>
      </c>
      <c r="S1675" s="1807">
        <f t="shared" si="388"/>
        <v>0</v>
      </c>
      <c r="U1675" s="1764">
        <f t="shared" si="389"/>
        <v>0</v>
      </c>
      <c r="V1675" s="1764">
        <f t="shared" si="390"/>
        <v>0</v>
      </c>
      <c r="W1675" s="1764">
        <f t="shared" si="391"/>
        <v>250.64</v>
      </c>
      <c r="X1675" s="1768">
        <v>250.64</v>
      </c>
      <c r="Y1675" s="1784">
        <v>617509</v>
      </c>
      <c r="Z1675" s="1770">
        <v>308</v>
      </c>
      <c r="AA1675" s="1843" t="s">
        <v>104</v>
      </c>
      <c r="AB1675" s="1843"/>
      <c r="AH1675" s="1867"/>
      <c r="AK1675" s="1868"/>
      <c r="AL1675" s="1868"/>
    </row>
    <row r="1676" spans="1:38" x14ac:dyDescent="0.25">
      <c r="A1676" s="1866">
        <v>2017508</v>
      </c>
      <c r="C1676" s="1782" t="s">
        <v>3339</v>
      </c>
      <c r="D1676" s="1762" t="s">
        <v>26</v>
      </c>
      <c r="E1676" s="1762">
        <v>0</v>
      </c>
      <c r="F1676" s="1762">
        <v>0</v>
      </c>
      <c r="G1676" s="1762">
        <v>0</v>
      </c>
      <c r="H1676" s="1762">
        <v>0</v>
      </c>
      <c r="I1676" s="1783">
        <v>1</v>
      </c>
      <c r="J1676" s="1783">
        <v>1</v>
      </c>
      <c r="L1676" s="1764">
        <v>33.6</v>
      </c>
      <c r="N1676" s="1764">
        <f t="shared" si="385"/>
        <v>24.3</v>
      </c>
      <c r="O1676" s="1764">
        <v>24.3</v>
      </c>
      <c r="P1676" s="1806">
        <f t="shared" si="386"/>
        <v>1</v>
      </c>
      <c r="Q1676" s="1764">
        <v>0</v>
      </c>
      <c r="R1676" s="1864">
        <f t="shared" si="387"/>
        <v>0</v>
      </c>
      <c r="S1676" s="1807">
        <f t="shared" si="388"/>
        <v>0</v>
      </c>
      <c r="U1676" s="1764">
        <f t="shared" si="389"/>
        <v>0</v>
      </c>
      <c r="V1676" s="1764">
        <f t="shared" si="390"/>
        <v>0</v>
      </c>
      <c r="W1676" s="1764">
        <f t="shared" si="391"/>
        <v>33.6</v>
      </c>
      <c r="X1676" s="1768">
        <v>33.6</v>
      </c>
      <c r="Y1676" s="1784">
        <v>617509</v>
      </c>
      <c r="Z1676" s="1770">
        <v>42977</v>
      </c>
      <c r="AA1676" s="1843" t="s">
        <v>104</v>
      </c>
      <c r="AB1676" s="1843"/>
      <c r="AH1676" s="1867"/>
      <c r="AK1676" s="1868"/>
      <c r="AL1676" s="1868"/>
    </row>
    <row r="1677" spans="1:38" x14ac:dyDescent="0.25">
      <c r="A1677" s="1866">
        <v>2017509</v>
      </c>
      <c r="C1677" s="1782" t="s">
        <v>3340</v>
      </c>
      <c r="D1677" s="1762" t="s">
        <v>26</v>
      </c>
      <c r="E1677" s="1762">
        <v>0</v>
      </c>
      <c r="F1677" s="1762">
        <v>0</v>
      </c>
      <c r="G1677" s="1762">
        <v>0</v>
      </c>
      <c r="H1677" s="1762">
        <v>0</v>
      </c>
      <c r="I1677" s="1783">
        <v>1</v>
      </c>
      <c r="J1677" s="1783">
        <v>1</v>
      </c>
      <c r="L1677" s="1764">
        <v>117.42</v>
      </c>
      <c r="N1677" s="1764">
        <f t="shared" si="385"/>
        <v>66.209999999999994</v>
      </c>
      <c r="O1677" s="1764">
        <v>66.209999999999994</v>
      </c>
      <c r="P1677" s="1806">
        <f t="shared" si="386"/>
        <v>1</v>
      </c>
      <c r="Q1677" s="1764">
        <v>0</v>
      </c>
      <c r="R1677" s="1864">
        <f t="shared" si="387"/>
        <v>0</v>
      </c>
      <c r="S1677" s="1807">
        <f t="shared" si="388"/>
        <v>0</v>
      </c>
      <c r="U1677" s="1764">
        <f t="shared" si="389"/>
        <v>0</v>
      </c>
      <c r="V1677" s="1764">
        <f t="shared" si="390"/>
        <v>0</v>
      </c>
      <c r="W1677" s="1764">
        <f t="shared" si="391"/>
        <v>117.42</v>
      </c>
      <c r="X1677" s="1768">
        <v>117.42</v>
      </c>
      <c r="Y1677" s="1784">
        <v>617509</v>
      </c>
      <c r="Z1677" s="1770">
        <v>42977</v>
      </c>
      <c r="AA1677" s="1843" t="s">
        <v>104</v>
      </c>
      <c r="AB1677" s="1843"/>
      <c r="AH1677" s="1867"/>
      <c r="AK1677" s="1868"/>
      <c r="AL1677" s="1868"/>
    </row>
    <row r="1678" spans="1:38" x14ac:dyDescent="0.25">
      <c r="A1678" s="1866">
        <v>2017510</v>
      </c>
      <c r="C1678" s="1782" t="s">
        <v>3343</v>
      </c>
      <c r="D1678" s="1762" t="s">
        <v>471</v>
      </c>
      <c r="E1678" s="1762">
        <v>1</v>
      </c>
      <c r="F1678" s="1762">
        <v>9</v>
      </c>
      <c r="G1678" s="1762">
        <v>4</v>
      </c>
      <c r="H1678" s="1762">
        <v>4</v>
      </c>
      <c r="I1678" s="1783">
        <v>1</v>
      </c>
      <c r="J1678" s="1783">
        <v>1</v>
      </c>
      <c r="L1678" s="1764">
        <v>3611.56</v>
      </c>
      <c r="N1678" s="1764">
        <f t="shared" si="385"/>
        <v>2377.84</v>
      </c>
      <c r="O1678" s="1764">
        <v>1724.33</v>
      </c>
      <c r="P1678" s="1806">
        <f t="shared" si="386"/>
        <v>0.72516653769807882</v>
      </c>
      <c r="Q1678" s="1764">
        <v>653.51</v>
      </c>
      <c r="R1678" s="1864">
        <f t="shared" si="387"/>
        <v>0.27483346230192107</v>
      </c>
      <c r="S1678" s="1807">
        <f t="shared" si="388"/>
        <v>26.1404</v>
      </c>
      <c r="U1678" s="1764">
        <f t="shared" si="389"/>
        <v>0</v>
      </c>
      <c r="V1678" s="1764">
        <f t="shared" si="390"/>
        <v>0</v>
      </c>
      <c r="W1678" s="1764">
        <f t="shared" si="391"/>
        <v>3611.56</v>
      </c>
      <c r="X1678" s="1768">
        <v>3611.56</v>
      </c>
      <c r="Y1678" s="1784">
        <v>617515</v>
      </c>
      <c r="Z1678" s="1770">
        <v>42979</v>
      </c>
      <c r="AA1678" s="1843" t="s">
        <v>104</v>
      </c>
      <c r="AB1678" s="1843"/>
      <c r="AH1678" s="1867"/>
      <c r="AK1678" s="1868"/>
      <c r="AL1678" s="1868"/>
    </row>
    <row r="1679" spans="1:38" x14ac:dyDescent="0.25">
      <c r="A1679" s="1866">
        <v>2017511</v>
      </c>
      <c r="C1679" s="1782" t="s">
        <v>3344</v>
      </c>
      <c r="D1679" s="1762" t="s">
        <v>2330</v>
      </c>
      <c r="E1679" s="1762">
        <v>0</v>
      </c>
      <c r="F1679" s="1762">
        <v>1</v>
      </c>
      <c r="G1679" s="1762">
        <v>0</v>
      </c>
      <c r="H1679" s="1762">
        <v>0</v>
      </c>
      <c r="I1679" s="1783">
        <v>1</v>
      </c>
      <c r="J1679" s="1783">
        <v>1</v>
      </c>
      <c r="L1679" s="1764">
        <v>226.19</v>
      </c>
      <c r="N1679" s="1764">
        <f t="shared" si="385"/>
        <v>145.38</v>
      </c>
      <c r="O1679" s="1764">
        <v>120.38</v>
      </c>
      <c r="P1679" s="1806">
        <f t="shared" si="386"/>
        <v>0.82803686889530881</v>
      </c>
      <c r="Q1679" s="1764">
        <v>25</v>
      </c>
      <c r="R1679" s="1864">
        <f t="shared" si="387"/>
        <v>0.17196313110469116</v>
      </c>
      <c r="S1679" s="1807">
        <f t="shared" si="388"/>
        <v>1</v>
      </c>
      <c r="U1679" s="1764">
        <f t="shared" si="389"/>
        <v>0</v>
      </c>
      <c r="V1679" s="1764">
        <f t="shared" si="390"/>
        <v>0</v>
      </c>
      <c r="W1679" s="1764">
        <f t="shared" si="391"/>
        <v>226.19</v>
      </c>
      <c r="X1679" s="1768">
        <v>226.19</v>
      </c>
      <c r="Y1679" s="1784">
        <v>617488</v>
      </c>
      <c r="Z1679" s="1770">
        <v>42930</v>
      </c>
      <c r="AA1679" s="1843" t="s">
        <v>104</v>
      </c>
      <c r="AB1679" s="1843"/>
      <c r="AH1679" s="1867"/>
      <c r="AK1679" s="1868"/>
      <c r="AL1679" s="1868"/>
    </row>
    <row r="1680" spans="1:38" x14ac:dyDescent="0.25">
      <c r="A1680" s="1866">
        <v>2017512</v>
      </c>
      <c r="C1680" s="1782" t="s">
        <v>3347</v>
      </c>
      <c r="D1680" s="1762" t="s">
        <v>26</v>
      </c>
      <c r="E1680" s="1762">
        <v>0</v>
      </c>
      <c r="F1680" s="1762">
        <v>0</v>
      </c>
      <c r="G1680" s="1762">
        <v>0</v>
      </c>
      <c r="H1680" s="1762">
        <v>0</v>
      </c>
      <c r="I1680" s="1783">
        <v>1</v>
      </c>
      <c r="J1680" s="1783">
        <v>1</v>
      </c>
      <c r="L1680" s="1764">
        <v>199.66</v>
      </c>
      <c r="N1680" s="1764">
        <f t="shared" si="385"/>
        <v>107.33</v>
      </c>
      <c r="O1680" s="1764">
        <v>107.33</v>
      </c>
      <c r="P1680" s="1806">
        <f t="shared" si="386"/>
        <v>1</v>
      </c>
      <c r="Q1680" s="1764">
        <v>0</v>
      </c>
      <c r="R1680" s="1864">
        <f t="shared" si="387"/>
        <v>0</v>
      </c>
      <c r="S1680" s="1807">
        <f t="shared" si="388"/>
        <v>0</v>
      </c>
      <c r="U1680" s="1764">
        <f t="shared" si="389"/>
        <v>0</v>
      </c>
      <c r="V1680" s="1764">
        <f t="shared" si="390"/>
        <v>0</v>
      </c>
      <c r="W1680" s="1764">
        <f t="shared" si="391"/>
        <v>199.66</v>
      </c>
      <c r="X1680" s="1768">
        <v>199.66</v>
      </c>
      <c r="Y1680" s="1784">
        <v>617509</v>
      </c>
      <c r="Z1680" s="1770">
        <v>42977</v>
      </c>
      <c r="AA1680" s="1843" t="s">
        <v>104</v>
      </c>
      <c r="AB1680" s="1843"/>
      <c r="AH1680" s="1867"/>
      <c r="AK1680" s="1868"/>
      <c r="AL1680" s="1868"/>
    </row>
    <row r="1681" spans="1:38" x14ac:dyDescent="0.25">
      <c r="A1681" s="1866">
        <v>2017513</v>
      </c>
      <c r="C1681" s="1782" t="s">
        <v>3354</v>
      </c>
      <c r="D1681" s="1762" t="s">
        <v>352</v>
      </c>
      <c r="E1681" s="1762">
        <v>1</v>
      </c>
      <c r="F1681" s="1762">
        <v>9</v>
      </c>
      <c r="G1681" s="1762">
        <v>4</v>
      </c>
      <c r="H1681" s="1762">
        <v>4</v>
      </c>
      <c r="I1681" s="1783">
        <v>1</v>
      </c>
      <c r="J1681" s="1783">
        <v>1</v>
      </c>
      <c r="L1681" s="1764">
        <v>4472.71</v>
      </c>
      <c r="N1681" s="1764">
        <f t="shared" si="385"/>
        <v>3273.2</v>
      </c>
      <c r="O1681" s="1764">
        <v>2666.97</v>
      </c>
      <c r="P1681" s="1806">
        <f t="shared" si="386"/>
        <v>0.8147898081388244</v>
      </c>
      <c r="Q1681" s="1764">
        <v>606.23</v>
      </c>
      <c r="R1681" s="1864">
        <f t="shared" si="387"/>
        <v>0.18521019186117563</v>
      </c>
      <c r="S1681" s="1807">
        <f t="shared" si="388"/>
        <v>24.249200000000002</v>
      </c>
      <c r="U1681" s="1764">
        <f t="shared" si="389"/>
        <v>0</v>
      </c>
      <c r="V1681" s="1764">
        <f t="shared" si="390"/>
        <v>0</v>
      </c>
      <c r="W1681" s="1764">
        <f t="shared" si="391"/>
        <v>4472.71</v>
      </c>
      <c r="X1681" s="1768">
        <v>4472.71</v>
      </c>
      <c r="Y1681" s="1784">
        <v>617535</v>
      </c>
      <c r="Z1681" s="1770">
        <v>42979</v>
      </c>
      <c r="AA1681" s="1843" t="s">
        <v>104</v>
      </c>
      <c r="AB1681" s="1843"/>
      <c r="AH1681" s="1867"/>
      <c r="AK1681" s="1868"/>
      <c r="AL1681" s="1868"/>
    </row>
    <row r="1682" spans="1:38" x14ac:dyDescent="0.25">
      <c r="A1682" s="1866">
        <v>2017514</v>
      </c>
      <c r="C1682" s="1782" t="s">
        <v>3355</v>
      </c>
      <c r="D1682" s="1762" t="s">
        <v>352</v>
      </c>
      <c r="E1682" s="1762">
        <v>1</v>
      </c>
      <c r="F1682" s="1762">
        <v>8</v>
      </c>
      <c r="G1682" s="1762">
        <v>4</v>
      </c>
      <c r="H1682" s="1762">
        <v>4</v>
      </c>
      <c r="I1682" s="1783">
        <v>1</v>
      </c>
      <c r="J1682" s="1783">
        <v>1</v>
      </c>
      <c r="L1682" s="1764">
        <v>4773.21</v>
      </c>
      <c r="N1682" s="1764">
        <f t="shared" si="385"/>
        <v>3475.6400000000003</v>
      </c>
      <c r="O1682" s="1764">
        <v>2776.8</v>
      </c>
      <c r="P1682" s="1806">
        <f t="shared" si="386"/>
        <v>0.79893199525842717</v>
      </c>
      <c r="Q1682" s="1764">
        <v>698.84</v>
      </c>
      <c r="R1682" s="1864">
        <f t="shared" si="387"/>
        <v>0.20106800474157277</v>
      </c>
      <c r="S1682" s="1807">
        <f t="shared" si="388"/>
        <v>27.953600000000002</v>
      </c>
      <c r="U1682" s="1764">
        <f t="shared" si="389"/>
        <v>0</v>
      </c>
      <c r="V1682" s="1764">
        <f t="shared" si="390"/>
        <v>0</v>
      </c>
      <c r="W1682" s="1764">
        <f t="shared" si="391"/>
        <v>4773.21</v>
      </c>
      <c r="X1682" s="1768">
        <v>4773.21</v>
      </c>
      <c r="Y1682" s="1784">
        <v>617536</v>
      </c>
      <c r="Z1682" s="1770">
        <v>42979</v>
      </c>
      <c r="AA1682" s="1843" t="s">
        <v>104</v>
      </c>
      <c r="AB1682" s="1843"/>
      <c r="AH1682" s="1867"/>
      <c r="AK1682" s="1868"/>
      <c r="AL1682" s="1868"/>
    </row>
    <row r="1683" spans="1:38" x14ac:dyDescent="0.25">
      <c r="A1683" s="1866">
        <v>2017515</v>
      </c>
      <c r="C1683" s="1782" t="s">
        <v>3361</v>
      </c>
      <c r="D1683" s="1762" t="s">
        <v>26</v>
      </c>
      <c r="E1683" s="1762">
        <v>0</v>
      </c>
      <c r="F1683" s="1762">
        <v>0</v>
      </c>
      <c r="G1683" s="1762">
        <v>0</v>
      </c>
      <c r="H1683" s="1762">
        <v>0</v>
      </c>
      <c r="I1683" s="1783">
        <v>1</v>
      </c>
      <c r="J1683" s="1783">
        <v>1</v>
      </c>
      <c r="L1683" s="1764">
        <v>234.3</v>
      </c>
      <c r="N1683" s="1764">
        <f t="shared" si="385"/>
        <v>124.65</v>
      </c>
      <c r="O1683" s="1764">
        <v>109.65</v>
      </c>
      <c r="P1683" s="1806">
        <f t="shared" si="386"/>
        <v>0.87966305655836341</v>
      </c>
      <c r="Q1683" s="1764">
        <v>15</v>
      </c>
      <c r="R1683" s="1864">
        <f t="shared" si="387"/>
        <v>0.12033694344163658</v>
      </c>
      <c r="S1683" s="1807">
        <f t="shared" si="388"/>
        <v>0.6</v>
      </c>
      <c r="U1683" s="1764">
        <f t="shared" si="389"/>
        <v>0</v>
      </c>
      <c r="V1683" s="1764">
        <f t="shared" si="390"/>
        <v>0</v>
      </c>
      <c r="W1683" s="1764">
        <f t="shared" si="391"/>
        <v>234.3</v>
      </c>
      <c r="X1683" s="1768">
        <v>234.3</v>
      </c>
      <c r="Y1683" s="1784">
        <v>617509</v>
      </c>
      <c r="Z1683" s="1770">
        <v>42977</v>
      </c>
      <c r="AA1683" s="1843" t="s">
        <v>104</v>
      </c>
      <c r="AB1683" s="1843"/>
      <c r="AH1683" s="1867"/>
      <c r="AK1683" s="1868"/>
      <c r="AL1683" s="1868"/>
    </row>
    <row r="1684" spans="1:38" x14ac:dyDescent="0.25">
      <c r="A1684" s="1866">
        <v>2017516</v>
      </c>
      <c r="B1684" s="1935"/>
      <c r="C1684" s="1782" t="s">
        <v>3362</v>
      </c>
      <c r="D1684" s="1762" t="s">
        <v>26</v>
      </c>
      <c r="E1684" s="1762">
        <v>0</v>
      </c>
      <c r="F1684" s="1762">
        <v>0</v>
      </c>
      <c r="G1684" s="1762">
        <v>0</v>
      </c>
      <c r="H1684" s="1762">
        <v>0</v>
      </c>
      <c r="I1684" s="1783">
        <v>1</v>
      </c>
      <c r="J1684" s="1783">
        <v>1</v>
      </c>
      <c r="L1684" s="1764">
        <v>38.6</v>
      </c>
      <c r="N1684" s="1764">
        <f t="shared" si="385"/>
        <v>19.009999999999998</v>
      </c>
      <c r="O1684" s="1764">
        <v>9.01</v>
      </c>
      <c r="P1684" s="1806">
        <f t="shared" si="386"/>
        <v>0.47396107311941088</v>
      </c>
      <c r="Q1684" s="1764">
        <v>10</v>
      </c>
      <c r="R1684" s="1864">
        <f t="shared" si="387"/>
        <v>0.52603892688058917</v>
      </c>
      <c r="S1684" s="1807">
        <f t="shared" si="388"/>
        <v>0.4</v>
      </c>
      <c r="U1684" s="1764">
        <f t="shared" si="389"/>
        <v>0</v>
      </c>
      <c r="V1684" s="1764">
        <f t="shared" si="390"/>
        <v>0</v>
      </c>
      <c r="W1684" s="1764">
        <f t="shared" si="391"/>
        <v>38.6</v>
      </c>
      <c r="X1684" s="1768">
        <v>38.6</v>
      </c>
      <c r="Y1684" s="1784">
        <v>617810</v>
      </c>
      <c r="Z1684" s="1770">
        <v>43089</v>
      </c>
      <c r="AA1684" s="1843" t="s">
        <v>104</v>
      </c>
      <c r="AB1684" s="1843"/>
      <c r="AH1684" s="1867"/>
      <c r="AK1684" s="1868"/>
      <c r="AL1684" s="1868"/>
    </row>
    <row r="1685" spans="1:38" x14ac:dyDescent="0.25">
      <c r="A1685" s="1866">
        <v>2017517</v>
      </c>
      <c r="C1685" s="1782" t="s">
        <v>3372</v>
      </c>
      <c r="D1685" s="1762" t="s">
        <v>881</v>
      </c>
      <c r="E1685" s="1762">
        <v>0</v>
      </c>
      <c r="F1685" s="1762">
        <v>0</v>
      </c>
      <c r="G1685" s="1762">
        <v>0</v>
      </c>
      <c r="H1685" s="1762">
        <v>0</v>
      </c>
      <c r="I1685" s="1783">
        <v>1</v>
      </c>
      <c r="J1685" s="1783">
        <v>1</v>
      </c>
      <c r="L1685" s="1764">
        <v>138.54</v>
      </c>
      <c r="N1685" s="1764">
        <f t="shared" si="385"/>
        <v>0</v>
      </c>
      <c r="O1685" s="1764">
        <v>0</v>
      </c>
      <c r="P1685" s="1806" t="str">
        <f t="shared" si="386"/>
        <v/>
      </c>
      <c r="Q1685" s="1764">
        <v>0</v>
      </c>
      <c r="R1685" s="1864" t="str">
        <f t="shared" si="387"/>
        <v/>
      </c>
      <c r="S1685" s="1807">
        <f t="shared" si="388"/>
        <v>0</v>
      </c>
      <c r="U1685" s="1764">
        <f t="shared" si="389"/>
        <v>0</v>
      </c>
      <c r="V1685" s="1764">
        <v>0</v>
      </c>
      <c r="W1685" s="1764">
        <f t="shared" si="391"/>
        <v>0</v>
      </c>
      <c r="X1685" s="1768">
        <v>138.54</v>
      </c>
      <c r="Y1685" s="1784">
        <v>617540</v>
      </c>
      <c r="Z1685" s="1770">
        <v>42979</v>
      </c>
      <c r="AA1685" s="1843" t="s">
        <v>104</v>
      </c>
      <c r="AB1685" s="1843"/>
      <c r="AC1685" s="1764">
        <v>-138.54</v>
      </c>
      <c r="AD1685" s="1762">
        <v>617670</v>
      </c>
      <c r="AE1685" s="1773">
        <v>43035</v>
      </c>
      <c r="AF1685" s="1844" t="s">
        <v>104</v>
      </c>
      <c r="AH1685" s="1867"/>
      <c r="AK1685" s="1868"/>
      <c r="AL1685" s="1868"/>
    </row>
    <row r="1686" spans="1:38" x14ac:dyDescent="0.25">
      <c r="A1686" s="1866">
        <v>2017518</v>
      </c>
      <c r="C1686" s="1782" t="s">
        <v>3619</v>
      </c>
      <c r="D1686" s="1762" t="s">
        <v>2330</v>
      </c>
      <c r="E1686" s="1762">
        <v>0</v>
      </c>
      <c r="F1686" s="1762">
        <v>0</v>
      </c>
      <c r="G1686" s="1762">
        <v>0</v>
      </c>
      <c r="H1686" s="1762">
        <v>0</v>
      </c>
      <c r="I1686" s="1783">
        <v>1</v>
      </c>
      <c r="J1686" s="1783">
        <v>1</v>
      </c>
      <c r="L1686" s="1764">
        <v>71.72</v>
      </c>
      <c r="N1686" s="1764">
        <f t="shared" si="385"/>
        <v>0</v>
      </c>
      <c r="O1686" s="1764">
        <v>0</v>
      </c>
      <c r="P1686" s="1806" t="str">
        <f t="shared" si="386"/>
        <v/>
      </c>
      <c r="Q1686" s="1764">
        <v>0</v>
      </c>
      <c r="R1686" s="1864" t="str">
        <f t="shared" si="387"/>
        <v/>
      </c>
      <c r="S1686" s="1807">
        <f t="shared" si="388"/>
        <v>0</v>
      </c>
      <c r="U1686" s="1764">
        <f t="shared" si="389"/>
        <v>0</v>
      </c>
      <c r="V1686" s="1764">
        <f t="shared" si="390"/>
        <v>0</v>
      </c>
      <c r="W1686" s="1764">
        <f t="shared" si="391"/>
        <v>71.72</v>
      </c>
      <c r="X1686" s="1768">
        <v>71.72</v>
      </c>
      <c r="Y1686" s="1784">
        <v>617659</v>
      </c>
      <c r="Z1686" s="1770">
        <v>43028</v>
      </c>
      <c r="AA1686" s="1843" t="s">
        <v>104</v>
      </c>
      <c r="AB1686" s="1843"/>
      <c r="AH1686" s="1867"/>
      <c r="AK1686" s="1868"/>
      <c r="AL1686" s="1868"/>
    </row>
    <row r="1687" spans="1:38" x14ac:dyDescent="0.25">
      <c r="A1687" s="1866">
        <v>2017519</v>
      </c>
      <c r="C1687" s="1782" t="s">
        <v>3373</v>
      </c>
      <c r="D1687" s="1762" t="s">
        <v>3054</v>
      </c>
      <c r="E1687" s="1762">
        <v>1</v>
      </c>
      <c r="F1687" s="1762">
        <v>7</v>
      </c>
      <c r="G1687" s="1762">
        <v>5</v>
      </c>
      <c r="H1687" s="1762">
        <v>2</v>
      </c>
      <c r="I1687" s="1783">
        <v>1</v>
      </c>
      <c r="J1687" s="1783">
        <v>1</v>
      </c>
      <c r="L1687" s="1764">
        <v>2011.27</v>
      </c>
      <c r="N1687" s="1764">
        <f t="shared" si="385"/>
        <v>1163</v>
      </c>
      <c r="O1687" s="1764">
        <v>848.72</v>
      </c>
      <c r="P1687" s="1806">
        <f t="shared" si="386"/>
        <v>0.72976784178847809</v>
      </c>
      <c r="Q1687" s="1764">
        <v>314.27999999999997</v>
      </c>
      <c r="R1687" s="1864">
        <f t="shared" si="387"/>
        <v>0.27023215821152191</v>
      </c>
      <c r="S1687" s="1807">
        <f t="shared" si="388"/>
        <v>12.571199999999999</v>
      </c>
      <c r="U1687" s="1764">
        <f t="shared" si="389"/>
        <v>0</v>
      </c>
      <c r="V1687" s="1764">
        <f t="shared" si="390"/>
        <v>0</v>
      </c>
      <c r="W1687" s="1764">
        <f t="shared" si="391"/>
        <v>2011.27</v>
      </c>
      <c r="X1687" s="1768">
        <v>2011.27</v>
      </c>
      <c r="Y1687" s="1784">
        <v>617542</v>
      </c>
      <c r="Z1687" s="1770">
        <v>42991</v>
      </c>
      <c r="AA1687" s="1843" t="s">
        <v>104</v>
      </c>
      <c r="AB1687" s="1843"/>
      <c r="AH1687" s="1867"/>
      <c r="AK1687" s="1868"/>
      <c r="AL1687" s="1868"/>
    </row>
    <row r="1688" spans="1:38" x14ac:dyDescent="0.25">
      <c r="A1688" s="1866">
        <v>2017520</v>
      </c>
      <c r="C1688" s="1782" t="s">
        <v>3374</v>
      </c>
      <c r="D1688" s="1762" t="s">
        <v>3054</v>
      </c>
      <c r="E1688" s="1762">
        <v>1</v>
      </c>
      <c r="F1688" s="1762">
        <v>12</v>
      </c>
      <c r="G1688" s="1762">
        <v>8</v>
      </c>
      <c r="H1688" s="1762">
        <v>1</v>
      </c>
      <c r="I1688" s="1783">
        <v>1</v>
      </c>
      <c r="J1688" s="1783">
        <v>1</v>
      </c>
      <c r="L1688" s="1764">
        <v>2717.25</v>
      </c>
      <c r="N1688" s="1764">
        <f t="shared" si="385"/>
        <v>1582.6699999999998</v>
      </c>
      <c r="O1688" s="1764">
        <v>1095.0899999999999</v>
      </c>
      <c r="P1688" s="1806">
        <f t="shared" si="386"/>
        <v>0.69192566991223692</v>
      </c>
      <c r="Q1688" s="1764">
        <v>487.58</v>
      </c>
      <c r="R1688" s="1864">
        <f t="shared" si="387"/>
        <v>0.30807433008776308</v>
      </c>
      <c r="S1688" s="1807">
        <f t="shared" si="388"/>
        <v>19.5032</v>
      </c>
      <c r="U1688" s="1764">
        <f t="shared" si="389"/>
        <v>0</v>
      </c>
      <c r="V1688" s="1764">
        <f t="shared" si="390"/>
        <v>0</v>
      </c>
      <c r="W1688" s="1764">
        <f t="shared" si="391"/>
        <v>2717.25</v>
      </c>
      <c r="X1688" s="1768">
        <v>2717.25</v>
      </c>
      <c r="Y1688" s="1784">
        <v>617543</v>
      </c>
      <c r="Z1688" s="1770">
        <v>42991</v>
      </c>
      <c r="AA1688" s="1843" t="s">
        <v>104</v>
      </c>
      <c r="AB1688" s="1843"/>
      <c r="AH1688" s="1867"/>
      <c r="AK1688" s="1868"/>
      <c r="AL1688" s="1868"/>
    </row>
    <row r="1689" spans="1:38" x14ac:dyDescent="0.25">
      <c r="A1689" s="1866">
        <v>2017521</v>
      </c>
      <c r="C1689" s="1782" t="s">
        <v>3396</v>
      </c>
      <c r="D1689" s="1762" t="s">
        <v>26</v>
      </c>
      <c r="E1689" s="1762">
        <v>0</v>
      </c>
      <c r="F1689" s="1762">
        <v>0</v>
      </c>
      <c r="G1689" s="1762">
        <v>0</v>
      </c>
      <c r="H1689" s="1762">
        <v>0</v>
      </c>
      <c r="I1689" s="1783">
        <v>1</v>
      </c>
      <c r="J1689" s="1783">
        <v>1</v>
      </c>
      <c r="L1689" s="1764">
        <v>250.64</v>
      </c>
      <c r="N1689" s="1764">
        <v>132.82</v>
      </c>
      <c r="O1689" s="1764">
        <v>0</v>
      </c>
      <c r="P1689" s="1806">
        <f t="shared" si="386"/>
        <v>0</v>
      </c>
      <c r="Q1689" s="1764">
        <v>0</v>
      </c>
      <c r="R1689" s="1864">
        <f t="shared" si="387"/>
        <v>0</v>
      </c>
      <c r="S1689" s="1807">
        <f t="shared" si="388"/>
        <v>0</v>
      </c>
      <c r="U1689" s="1764">
        <f t="shared" si="389"/>
        <v>0</v>
      </c>
      <c r="V1689" s="1764">
        <f t="shared" si="390"/>
        <v>0</v>
      </c>
      <c r="W1689" s="1764">
        <f t="shared" si="391"/>
        <v>250.64</v>
      </c>
      <c r="X1689" s="1768">
        <v>250.64</v>
      </c>
      <c r="Y1689" s="1784">
        <v>617509</v>
      </c>
      <c r="Z1689" s="1770">
        <v>42977</v>
      </c>
      <c r="AA1689" s="1843" t="s">
        <v>104</v>
      </c>
      <c r="AB1689" s="1843"/>
      <c r="AH1689" s="1867"/>
      <c r="AK1689" s="1868"/>
      <c r="AL1689" s="1868"/>
    </row>
    <row r="1690" spans="1:38" x14ac:dyDescent="0.25">
      <c r="A1690" s="1866">
        <v>2017522</v>
      </c>
      <c r="C1690" s="1782" t="s">
        <v>3227</v>
      </c>
      <c r="D1690" s="1762" t="s">
        <v>26</v>
      </c>
      <c r="E1690" s="1762">
        <v>0</v>
      </c>
      <c r="F1690" s="1762">
        <v>1</v>
      </c>
      <c r="G1690" s="1762">
        <v>0</v>
      </c>
      <c r="H1690" s="1762">
        <v>2</v>
      </c>
      <c r="I1690" s="1783">
        <v>1</v>
      </c>
      <c r="J1690" s="1783">
        <v>1</v>
      </c>
      <c r="L1690" s="1764">
        <v>908.74</v>
      </c>
      <c r="N1690" s="1764">
        <f t="shared" si="385"/>
        <v>554.88</v>
      </c>
      <c r="O1690" s="1764">
        <v>369.03</v>
      </c>
      <c r="P1690" s="1806">
        <f t="shared" si="386"/>
        <v>0.66506271626297575</v>
      </c>
      <c r="Q1690" s="1764">
        <v>185.85</v>
      </c>
      <c r="R1690" s="1864">
        <f t="shared" si="387"/>
        <v>0.33493728373702419</v>
      </c>
      <c r="S1690" s="1807">
        <f t="shared" si="388"/>
        <v>7.4340000000000002</v>
      </c>
      <c r="U1690" s="1764">
        <f t="shared" si="389"/>
        <v>0</v>
      </c>
      <c r="V1690" s="1764">
        <f t="shared" si="390"/>
        <v>0</v>
      </c>
      <c r="W1690" s="1764">
        <f t="shared" si="391"/>
        <v>908.74</v>
      </c>
      <c r="X1690" s="1768">
        <v>908.74</v>
      </c>
      <c r="Y1690" s="1784">
        <v>617505</v>
      </c>
      <c r="Z1690" s="1770">
        <v>42977</v>
      </c>
      <c r="AA1690" s="1843" t="s">
        <v>104</v>
      </c>
      <c r="AB1690" s="1843"/>
      <c r="AH1690" s="1867"/>
      <c r="AK1690" s="1868"/>
      <c r="AL1690" s="1868"/>
    </row>
    <row r="1691" spans="1:38" x14ac:dyDescent="0.25">
      <c r="A1691" s="1866">
        <v>2017523</v>
      </c>
      <c r="C1691" s="1782" t="s">
        <v>3377</v>
      </c>
      <c r="D1691" s="1762" t="s">
        <v>26</v>
      </c>
      <c r="E1691" s="1762">
        <v>0</v>
      </c>
      <c r="F1691" s="1762">
        <v>1</v>
      </c>
      <c r="G1691" s="1762">
        <v>0</v>
      </c>
      <c r="H1691" s="1762">
        <v>1</v>
      </c>
      <c r="I1691" s="1783">
        <v>1</v>
      </c>
      <c r="J1691" s="1783">
        <v>1</v>
      </c>
      <c r="L1691" s="1764">
        <v>580.97</v>
      </c>
      <c r="N1691" s="1764">
        <f t="shared" si="385"/>
        <v>389.34000000000003</v>
      </c>
      <c r="O1691" s="1764">
        <v>284.66000000000003</v>
      </c>
      <c r="P1691" s="1806">
        <f t="shared" si="386"/>
        <v>0.73113474084347874</v>
      </c>
      <c r="Q1691" s="1764">
        <v>104.68</v>
      </c>
      <c r="R1691" s="1864">
        <f t="shared" si="387"/>
        <v>0.26886525915652126</v>
      </c>
      <c r="S1691" s="1807">
        <f t="shared" si="388"/>
        <v>4.1872000000000007</v>
      </c>
      <c r="U1691" s="1764">
        <f t="shared" si="389"/>
        <v>0</v>
      </c>
      <c r="V1691" s="1764">
        <f t="shared" si="390"/>
        <v>0</v>
      </c>
      <c r="W1691" s="1764">
        <f t="shared" si="391"/>
        <v>580.97</v>
      </c>
      <c r="X1691" s="1768">
        <v>580.97</v>
      </c>
      <c r="Y1691" s="1784">
        <v>617506</v>
      </c>
      <c r="Z1691" s="1770">
        <v>42977</v>
      </c>
      <c r="AA1691" s="1843" t="s">
        <v>104</v>
      </c>
      <c r="AB1691" s="1843"/>
      <c r="AH1691" s="1867"/>
      <c r="AK1691" s="1868"/>
      <c r="AL1691" s="1868"/>
    </row>
    <row r="1692" spans="1:38" x14ac:dyDescent="0.25">
      <c r="A1692" s="1866">
        <v>2017524</v>
      </c>
      <c r="C1692" s="1782" t="s">
        <v>3607</v>
      </c>
      <c r="D1692" s="1762" t="s">
        <v>317</v>
      </c>
      <c r="E1692" s="1762">
        <v>0</v>
      </c>
      <c r="F1692" s="1762">
        <v>0</v>
      </c>
      <c r="G1692" s="1762">
        <v>0</v>
      </c>
      <c r="H1692" s="1762">
        <v>0</v>
      </c>
      <c r="I1692" s="1783">
        <v>1</v>
      </c>
      <c r="J1692" s="1783">
        <v>1</v>
      </c>
      <c r="L1692" s="1764">
        <v>133.80000000000001</v>
      </c>
      <c r="N1692" s="1764">
        <f t="shared" si="385"/>
        <v>74.400000000000006</v>
      </c>
      <c r="O1692" s="1764">
        <v>59.4</v>
      </c>
      <c r="P1692" s="1806">
        <f t="shared" si="386"/>
        <v>0.79838709677419351</v>
      </c>
      <c r="Q1692" s="1764">
        <v>15</v>
      </c>
      <c r="R1692" s="1864">
        <f t="shared" si="387"/>
        <v>0.20161290322580644</v>
      </c>
      <c r="S1692" s="1807">
        <f t="shared" si="388"/>
        <v>0.6</v>
      </c>
      <c r="U1692" s="1764">
        <f t="shared" si="389"/>
        <v>0</v>
      </c>
      <c r="V1692" s="1764">
        <f t="shared" si="390"/>
        <v>0</v>
      </c>
      <c r="W1692" s="1764">
        <f t="shared" si="391"/>
        <v>133.80000000000001</v>
      </c>
      <c r="X1692" s="1768">
        <v>133.80000000000001</v>
      </c>
      <c r="Y1692" s="1784">
        <v>617812</v>
      </c>
      <c r="Z1692" s="1770">
        <v>43089</v>
      </c>
      <c r="AA1692" s="1843" t="s">
        <v>104</v>
      </c>
      <c r="AB1692" s="1843"/>
      <c r="AH1692" s="1867"/>
      <c r="AK1692" s="1868"/>
      <c r="AL1692" s="1868"/>
    </row>
    <row r="1693" spans="1:38" x14ac:dyDescent="0.25">
      <c r="A1693" s="1866">
        <v>2017525</v>
      </c>
      <c r="B1693" s="1935"/>
      <c r="C1693" s="1782" t="s">
        <v>3381</v>
      </c>
      <c r="D1693" s="1762" t="s">
        <v>26</v>
      </c>
      <c r="E1693" s="1762">
        <v>0</v>
      </c>
      <c r="F1693" s="1762">
        <v>0</v>
      </c>
      <c r="G1693" s="1762">
        <v>0</v>
      </c>
      <c r="H1693" s="1762">
        <v>0</v>
      </c>
      <c r="I1693" s="1783">
        <v>1</v>
      </c>
      <c r="J1693" s="1783">
        <v>1</v>
      </c>
      <c r="L1693" s="1764">
        <v>30</v>
      </c>
      <c r="N1693" s="1764">
        <f t="shared" si="385"/>
        <v>10</v>
      </c>
      <c r="O1693" s="1764">
        <v>10</v>
      </c>
      <c r="P1693" s="1806">
        <f t="shared" si="386"/>
        <v>1</v>
      </c>
      <c r="Q1693" s="1764">
        <v>0</v>
      </c>
      <c r="R1693" s="1864">
        <f t="shared" si="387"/>
        <v>0</v>
      </c>
      <c r="S1693" s="1807">
        <f t="shared" si="388"/>
        <v>0</v>
      </c>
      <c r="U1693" s="1764">
        <f t="shared" si="389"/>
        <v>0</v>
      </c>
      <c r="V1693" s="1764">
        <f t="shared" si="390"/>
        <v>0</v>
      </c>
      <c r="W1693" s="1764">
        <f t="shared" si="391"/>
        <v>30</v>
      </c>
      <c r="X1693" s="1768">
        <v>30</v>
      </c>
      <c r="Y1693" s="1784">
        <v>617810</v>
      </c>
      <c r="Z1693" s="1770">
        <v>43089</v>
      </c>
      <c r="AA1693" s="1843" t="s">
        <v>104</v>
      </c>
      <c r="AB1693" s="1843"/>
      <c r="AH1693" s="1867"/>
      <c r="AK1693" s="1868"/>
      <c r="AL1693" s="1868"/>
    </row>
    <row r="1694" spans="1:38" x14ac:dyDescent="0.25">
      <c r="A1694" s="1866">
        <v>2017526</v>
      </c>
      <c r="C1694" s="1782" t="s">
        <v>3384</v>
      </c>
      <c r="D1694" s="1762" t="s">
        <v>471</v>
      </c>
      <c r="E1694" s="1762">
        <v>1</v>
      </c>
      <c r="F1694" s="1762">
        <v>2</v>
      </c>
      <c r="G1694" s="1762">
        <v>2</v>
      </c>
      <c r="H1694" s="1762">
        <v>0</v>
      </c>
      <c r="I1694" s="1783">
        <v>1</v>
      </c>
      <c r="J1694" s="1783">
        <v>1</v>
      </c>
      <c r="L1694" s="1764">
        <v>389.08</v>
      </c>
      <c r="N1694" s="1764">
        <f t="shared" si="385"/>
        <v>256.48</v>
      </c>
      <c r="O1694" s="1764">
        <v>164.72</v>
      </c>
      <c r="P1694" s="1806">
        <f t="shared" si="386"/>
        <v>0.6422333125389893</v>
      </c>
      <c r="Q1694" s="1764">
        <v>91.76</v>
      </c>
      <c r="R1694" s="1864">
        <f t="shared" si="387"/>
        <v>0.35776668746101059</v>
      </c>
      <c r="S1694" s="1807">
        <f t="shared" si="388"/>
        <v>3.6704000000000003</v>
      </c>
      <c r="U1694" s="1764">
        <f t="shared" si="389"/>
        <v>0</v>
      </c>
      <c r="V1694" s="1764">
        <f t="shared" si="390"/>
        <v>0</v>
      </c>
      <c r="W1694" s="1764">
        <f t="shared" si="391"/>
        <v>389.08</v>
      </c>
      <c r="X1694" s="1768">
        <v>389.08</v>
      </c>
      <c r="Y1694" s="1784">
        <v>617514</v>
      </c>
      <c r="Z1694" s="1770">
        <v>42979</v>
      </c>
      <c r="AA1694" s="1843" t="s">
        <v>104</v>
      </c>
      <c r="AB1694" s="1843"/>
      <c r="AH1694" s="1867"/>
      <c r="AK1694" s="1868"/>
      <c r="AL1694" s="1868"/>
    </row>
    <row r="1695" spans="1:38" x14ac:dyDescent="0.25">
      <c r="A1695" s="1866">
        <v>2017527</v>
      </c>
      <c r="C1695" s="1782" t="s">
        <v>3397</v>
      </c>
      <c r="D1695" s="1762" t="s">
        <v>26</v>
      </c>
      <c r="E1695" s="1762">
        <v>0</v>
      </c>
      <c r="F1695" s="1762">
        <v>0</v>
      </c>
      <c r="G1695" s="1762">
        <v>0</v>
      </c>
      <c r="H1695" s="1762">
        <v>0</v>
      </c>
      <c r="I1695" s="1783">
        <v>1</v>
      </c>
      <c r="J1695" s="1783">
        <v>1</v>
      </c>
      <c r="L1695" s="1764">
        <v>213.6</v>
      </c>
      <c r="N1695" s="1764">
        <f t="shared" si="385"/>
        <v>114.3</v>
      </c>
      <c r="O1695" s="1764">
        <v>114.3</v>
      </c>
      <c r="P1695" s="1806">
        <f t="shared" si="386"/>
        <v>1</v>
      </c>
      <c r="Q1695" s="1764">
        <v>0</v>
      </c>
      <c r="R1695" s="1864">
        <f t="shared" si="387"/>
        <v>0</v>
      </c>
      <c r="S1695" s="1807">
        <f t="shared" si="388"/>
        <v>0</v>
      </c>
      <c r="U1695" s="1764">
        <f t="shared" si="389"/>
        <v>0</v>
      </c>
      <c r="V1695" s="1764">
        <f t="shared" si="390"/>
        <v>0</v>
      </c>
      <c r="W1695" s="1764">
        <f t="shared" si="391"/>
        <v>213.6</v>
      </c>
      <c r="X1695" s="1768">
        <v>213.6</v>
      </c>
      <c r="Y1695" s="1784">
        <v>617509</v>
      </c>
      <c r="Z1695" s="1770">
        <v>42977</v>
      </c>
      <c r="AA1695" s="1843" t="s">
        <v>104</v>
      </c>
      <c r="AB1695" s="1843"/>
      <c r="AH1695" s="1867"/>
      <c r="AK1695" s="1868"/>
      <c r="AL1695" s="1868"/>
    </row>
    <row r="1696" spans="1:38" x14ac:dyDescent="0.25">
      <c r="A1696" s="1866">
        <v>2017528</v>
      </c>
      <c r="C1696" s="1782" t="s">
        <v>3398</v>
      </c>
      <c r="D1696" s="1762" t="s">
        <v>26</v>
      </c>
      <c r="E1696" s="1762">
        <v>0</v>
      </c>
      <c r="F1696" s="1762">
        <v>0</v>
      </c>
      <c r="G1696" s="1762">
        <v>0</v>
      </c>
      <c r="H1696" s="1762">
        <v>0</v>
      </c>
      <c r="I1696" s="1783">
        <v>1</v>
      </c>
      <c r="J1696" s="1783">
        <v>1</v>
      </c>
      <c r="L1696" s="1764">
        <v>113.68</v>
      </c>
      <c r="N1696" s="1764">
        <f t="shared" si="385"/>
        <v>64.34</v>
      </c>
      <c r="O1696" s="1764">
        <v>64.34</v>
      </c>
      <c r="P1696" s="1806">
        <f t="shared" si="386"/>
        <v>1</v>
      </c>
      <c r="Q1696" s="1764">
        <v>0</v>
      </c>
      <c r="R1696" s="1864">
        <f t="shared" si="387"/>
        <v>0</v>
      </c>
      <c r="S1696" s="1807">
        <f t="shared" si="388"/>
        <v>0</v>
      </c>
      <c r="U1696" s="1764">
        <f t="shared" si="389"/>
        <v>0</v>
      </c>
      <c r="V1696" s="1764">
        <f t="shared" si="390"/>
        <v>0</v>
      </c>
      <c r="W1696" s="1764">
        <f t="shared" si="391"/>
        <v>113.68</v>
      </c>
      <c r="X1696" s="1768">
        <v>113.68</v>
      </c>
      <c r="Y1696" s="1784">
        <v>617810</v>
      </c>
      <c r="Z1696" s="1770">
        <v>43089</v>
      </c>
      <c r="AA1696" s="1843" t="s">
        <v>104</v>
      </c>
      <c r="AB1696" s="1843"/>
      <c r="AH1696" s="1867"/>
      <c r="AK1696" s="1868"/>
      <c r="AL1696" s="1868"/>
    </row>
    <row r="1697" spans="1:38" x14ac:dyDescent="0.25">
      <c r="A1697" s="1866">
        <v>2017529</v>
      </c>
      <c r="C1697" s="1782" t="s">
        <v>3399</v>
      </c>
      <c r="D1697" s="1762" t="s">
        <v>352</v>
      </c>
      <c r="E1697" s="1762">
        <v>0</v>
      </c>
      <c r="F1697" s="1762">
        <v>0</v>
      </c>
      <c r="G1697" s="1762">
        <v>0</v>
      </c>
      <c r="H1697" s="1762">
        <v>0</v>
      </c>
      <c r="I1697" s="1783">
        <v>1</v>
      </c>
      <c r="J1697" s="1783">
        <v>1</v>
      </c>
      <c r="L1697" s="1764">
        <v>318.95</v>
      </c>
      <c r="N1697" s="1764">
        <f t="shared" si="385"/>
        <v>171.04</v>
      </c>
      <c r="O1697" s="1764">
        <v>146.04</v>
      </c>
      <c r="P1697" s="1806">
        <f t="shared" si="386"/>
        <v>0.85383536014967254</v>
      </c>
      <c r="Q1697" s="1764">
        <v>25</v>
      </c>
      <c r="R1697" s="1864">
        <f t="shared" si="387"/>
        <v>0.1461646398503274</v>
      </c>
      <c r="S1697" s="1807">
        <f t="shared" si="388"/>
        <v>1</v>
      </c>
      <c r="U1697" s="1764">
        <f t="shared" si="389"/>
        <v>0</v>
      </c>
      <c r="V1697" s="1764">
        <f t="shared" si="390"/>
        <v>0</v>
      </c>
      <c r="W1697" s="1764">
        <f t="shared" si="391"/>
        <v>318.95</v>
      </c>
      <c r="X1697" s="1768">
        <v>318.95</v>
      </c>
      <c r="Y1697" s="1784">
        <v>617632</v>
      </c>
      <c r="Z1697" s="1770">
        <v>43019</v>
      </c>
      <c r="AA1697" s="1843" t="s">
        <v>104</v>
      </c>
      <c r="AB1697" s="1843"/>
      <c r="AH1697" s="1867"/>
      <c r="AK1697" s="1868"/>
      <c r="AL1697" s="1868"/>
    </row>
    <row r="1698" spans="1:38" x14ac:dyDescent="0.25">
      <c r="A1698" s="1866">
        <v>2017530</v>
      </c>
      <c r="C1698" s="1782" t="s">
        <v>3403</v>
      </c>
      <c r="D1698" s="1762" t="s">
        <v>317</v>
      </c>
      <c r="E1698" s="1762">
        <v>0</v>
      </c>
      <c r="F1698" s="1762">
        <v>0</v>
      </c>
      <c r="G1698" s="1762">
        <v>0</v>
      </c>
      <c r="H1698" s="1762">
        <v>0</v>
      </c>
      <c r="I1698" s="1783">
        <v>1</v>
      </c>
      <c r="J1698" s="1783">
        <v>1</v>
      </c>
      <c r="L1698" s="1764">
        <v>46.39</v>
      </c>
      <c r="N1698" s="1764">
        <f t="shared" si="385"/>
        <v>34.17</v>
      </c>
      <c r="O1698" s="1764">
        <v>19.170000000000002</v>
      </c>
      <c r="P1698" s="1806">
        <f t="shared" si="386"/>
        <v>0.56101843722563649</v>
      </c>
      <c r="Q1698" s="1764">
        <v>15</v>
      </c>
      <c r="R1698" s="1864">
        <f t="shared" si="387"/>
        <v>0.43898156277436345</v>
      </c>
      <c r="S1698" s="1807">
        <f t="shared" si="388"/>
        <v>0.6</v>
      </c>
      <c r="U1698" s="1764">
        <f t="shared" si="389"/>
        <v>0</v>
      </c>
      <c r="V1698" s="1764">
        <f t="shared" si="390"/>
        <v>0</v>
      </c>
      <c r="W1698" s="1764">
        <f t="shared" si="391"/>
        <v>46.39</v>
      </c>
      <c r="X1698" s="1768">
        <v>46.39</v>
      </c>
      <c r="Y1698" s="1784">
        <v>617517</v>
      </c>
      <c r="Z1698" s="1770">
        <v>42979</v>
      </c>
      <c r="AA1698" s="1843" t="s">
        <v>104</v>
      </c>
      <c r="AB1698" s="1843"/>
      <c r="AH1698" s="1867"/>
      <c r="AK1698" s="1868"/>
      <c r="AL1698" s="1868"/>
    </row>
    <row r="1699" spans="1:38" x14ac:dyDescent="0.25">
      <c r="A1699" s="1866">
        <v>2017531</v>
      </c>
      <c r="C1699" s="1782" t="s">
        <v>3404</v>
      </c>
      <c r="D1699" s="1762" t="s">
        <v>26</v>
      </c>
      <c r="E1699" s="1762">
        <v>0</v>
      </c>
      <c r="F1699" s="1762">
        <v>0</v>
      </c>
      <c r="G1699" s="1762">
        <v>0</v>
      </c>
      <c r="H1699" s="1762">
        <v>0</v>
      </c>
      <c r="I1699" s="1783">
        <v>1</v>
      </c>
      <c r="J1699" s="1783">
        <v>1</v>
      </c>
      <c r="L1699" s="1764">
        <v>194.3</v>
      </c>
      <c r="N1699" s="1764">
        <f t="shared" si="385"/>
        <v>104.65</v>
      </c>
      <c r="O1699" s="1764">
        <v>89.65</v>
      </c>
      <c r="P1699" s="1806">
        <f t="shared" si="386"/>
        <v>0.85666507405637837</v>
      </c>
      <c r="Q1699" s="1764">
        <v>15</v>
      </c>
      <c r="R1699" s="1864">
        <f t="shared" si="387"/>
        <v>0.1433349259436216</v>
      </c>
      <c r="S1699" s="1807">
        <f t="shared" si="388"/>
        <v>0.6</v>
      </c>
      <c r="U1699" s="1764">
        <f t="shared" si="389"/>
        <v>0</v>
      </c>
      <c r="V1699" s="1764">
        <f t="shared" si="390"/>
        <v>0</v>
      </c>
      <c r="W1699" s="1764">
        <f t="shared" si="391"/>
        <v>194.3</v>
      </c>
      <c r="X1699" s="1768">
        <v>194.3</v>
      </c>
      <c r="Y1699" s="1784">
        <v>617509</v>
      </c>
      <c r="Z1699" s="1770">
        <v>42977</v>
      </c>
      <c r="AA1699" s="1843" t="s">
        <v>104</v>
      </c>
      <c r="AB1699" s="1843"/>
      <c r="AH1699" s="1867"/>
      <c r="AK1699" s="1868"/>
      <c r="AL1699" s="1868"/>
    </row>
    <row r="1700" spans="1:38" x14ac:dyDescent="0.25">
      <c r="A1700" s="1866">
        <v>2017532</v>
      </c>
      <c r="C1700" s="1782" t="s">
        <v>3408</v>
      </c>
      <c r="D1700" s="1762" t="s">
        <v>26</v>
      </c>
      <c r="E1700" s="1762">
        <v>0</v>
      </c>
      <c r="F1700" s="1762">
        <v>0</v>
      </c>
      <c r="G1700" s="1762">
        <v>0</v>
      </c>
      <c r="H1700" s="1762">
        <v>0</v>
      </c>
      <c r="I1700" s="1783">
        <v>1</v>
      </c>
      <c r="J1700" s="1783">
        <v>1</v>
      </c>
      <c r="L1700" s="1764">
        <v>31.59</v>
      </c>
      <c r="N1700" s="1764">
        <f t="shared" si="385"/>
        <v>23.3</v>
      </c>
      <c r="O1700" s="1764">
        <v>8.3000000000000007</v>
      </c>
      <c r="P1700" s="1806">
        <f t="shared" si="386"/>
        <v>0.35622317596566527</v>
      </c>
      <c r="Q1700" s="1764">
        <v>15</v>
      </c>
      <c r="R1700" s="1864">
        <f t="shared" si="387"/>
        <v>0.64377682403433478</v>
      </c>
      <c r="S1700" s="1807">
        <f t="shared" si="388"/>
        <v>0.6</v>
      </c>
      <c r="U1700" s="1764">
        <f t="shared" si="389"/>
        <v>0</v>
      </c>
      <c r="V1700" s="1764">
        <f t="shared" si="390"/>
        <v>0</v>
      </c>
      <c r="W1700" s="1764">
        <f t="shared" si="391"/>
        <v>31.59</v>
      </c>
      <c r="X1700" s="1768">
        <v>31.59</v>
      </c>
      <c r="Y1700" s="1784">
        <v>617509</v>
      </c>
      <c r="Z1700" s="1770">
        <v>42977</v>
      </c>
      <c r="AA1700" s="1843" t="s">
        <v>104</v>
      </c>
      <c r="AB1700" s="1843"/>
      <c r="AH1700" s="1867"/>
      <c r="AK1700" s="1868"/>
      <c r="AL1700" s="1868"/>
    </row>
    <row r="1701" spans="1:38" x14ac:dyDescent="0.25">
      <c r="A1701" s="1866">
        <v>2017533</v>
      </c>
      <c r="C1701" s="1782" t="s">
        <v>3413</v>
      </c>
      <c r="D1701" s="1762" t="s">
        <v>26</v>
      </c>
      <c r="E1701" s="1762">
        <v>0</v>
      </c>
      <c r="F1701" s="1762">
        <v>1</v>
      </c>
      <c r="G1701" s="1762">
        <v>0</v>
      </c>
      <c r="H1701" s="1762">
        <v>0</v>
      </c>
      <c r="I1701" s="1783">
        <v>1</v>
      </c>
      <c r="J1701" s="1783">
        <v>1</v>
      </c>
      <c r="L1701" s="1764">
        <v>839.2</v>
      </c>
      <c r="N1701" s="1764">
        <f t="shared" si="385"/>
        <v>503.1</v>
      </c>
      <c r="O1701" s="1764">
        <v>378.1</v>
      </c>
      <c r="P1701" s="1806">
        <f t="shared" si="386"/>
        <v>0.75154044921486785</v>
      </c>
      <c r="Q1701" s="1764">
        <v>125</v>
      </c>
      <c r="R1701" s="1864">
        <f t="shared" si="387"/>
        <v>0.24845955078513218</v>
      </c>
      <c r="S1701" s="1807">
        <f t="shared" si="388"/>
        <v>5</v>
      </c>
      <c r="U1701" s="1764">
        <f t="shared" si="389"/>
        <v>0</v>
      </c>
      <c r="V1701" s="1764">
        <f t="shared" si="390"/>
        <v>0</v>
      </c>
      <c r="W1701" s="1764">
        <f t="shared" si="391"/>
        <v>839.2</v>
      </c>
      <c r="X1701" s="1768">
        <v>839.2</v>
      </c>
      <c r="Y1701" s="1784">
        <v>617511</v>
      </c>
      <c r="Z1701" s="1770">
        <v>42977</v>
      </c>
      <c r="AA1701" s="1843" t="s">
        <v>104</v>
      </c>
      <c r="AB1701" s="1843"/>
      <c r="AH1701" s="1867"/>
      <c r="AK1701" s="1868"/>
      <c r="AL1701" s="1868"/>
    </row>
    <row r="1702" spans="1:38" x14ac:dyDescent="0.25">
      <c r="A1702" s="1866">
        <v>2017534</v>
      </c>
      <c r="C1702" s="1782" t="s">
        <v>3419</v>
      </c>
      <c r="D1702" s="1762" t="s">
        <v>26</v>
      </c>
      <c r="E1702" s="1762">
        <v>0</v>
      </c>
      <c r="F1702" s="1762">
        <v>0</v>
      </c>
      <c r="G1702" s="1762">
        <v>0</v>
      </c>
      <c r="H1702" s="1762">
        <v>0</v>
      </c>
      <c r="I1702" s="1783">
        <v>1</v>
      </c>
      <c r="J1702" s="1783">
        <v>1</v>
      </c>
      <c r="L1702" s="1764">
        <v>113.86</v>
      </c>
      <c r="N1702" s="1764">
        <f t="shared" si="385"/>
        <v>64.430000000000007</v>
      </c>
      <c r="O1702" s="1764">
        <v>64.430000000000007</v>
      </c>
      <c r="P1702" s="1806">
        <f t="shared" si="386"/>
        <v>1</v>
      </c>
      <c r="Q1702" s="1764">
        <v>0</v>
      </c>
      <c r="R1702" s="1864">
        <f t="shared" si="387"/>
        <v>0</v>
      </c>
      <c r="S1702" s="1807">
        <f t="shared" si="388"/>
        <v>0</v>
      </c>
      <c r="U1702" s="1764">
        <f t="shared" si="389"/>
        <v>0</v>
      </c>
      <c r="V1702" s="1764">
        <f t="shared" si="390"/>
        <v>0</v>
      </c>
      <c r="W1702" s="1764">
        <f t="shared" si="391"/>
        <v>113.86</v>
      </c>
      <c r="X1702" s="1768">
        <v>113.86</v>
      </c>
      <c r="Y1702" s="1784">
        <v>617509</v>
      </c>
      <c r="Z1702" s="1770">
        <v>42977</v>
      </c>
      <c r="AA1702" s="1843" t="s">
        <v>104</v>
      </c>
      <c r="AB1702" s="1843"/>
      <c r="AH1702" s="1867"/>
      <c r="AK1702" s="1868"/>
      <c r="AL1702" s="1868"/>
    </row>
    <row r="1703" spans="1:38" x14ac:dyDescent="0.25">
      <c r="A1703" s="1866" t="s">
        <v>2845</v>
      </c>
      <c r="C1703" s="1782" t="s">
        <v>3426</v>
      </c>
      <c r="D1703" s="1762" t="s">
        <v>352</v>
      </c>
      <c r="E1703" s="1762">
        <v>1</v>
      </c>
      <c r="F1703" s="1762">
        <v>7</v>
      </c>
      <c r="G1703" s="1762">
        <v>2</v>
      </c>
      <c r="H1703" s="1762">
        <v>3</v>
      </c>
      <c r="I1703" s="1783">
        <v>1</v>
      </c>
      <c r="J1703" s="1783">
        <v>1</v>
      </c>
      <c r="L1703" s="1764">
        <v>3119.59</v>
      </c>
      <c r="N1703" s="1764">
        <f>O1703+Q1703</f>
        <v>2413.8000000000002</v>
      </c>
      <c r="O1703" s="1764">
        <v>1941.78</v>
      </c>
      <c r="P1703" s="1850">
        <f>IF(N1703&lt;=0,"",O1703/N1703)</f>
        <v>0.8044494158588118</v>
      </c>
      <c r="Q1703" s="1764">
        <v>472.02</v>
      </c>
      <c r="R1703" s="1850">
        <f>IF(N1703&lt;=0,"",Q1703/N1703)</f>
        <v>0.19555058414118814</v>
      </c>
      <c r="S1703" s="1807">
        <f>Q1703/$S$1</f>
        <v>18.880800000000001</v>
      </c>
      <c r="U1703" s="1764">
        <f t="shared" si="389"/>
        <v>0</v>
      </c>
      <c r="V1703" s="1764">
        <f t="shared" si="390"/>
        <v>0</v>
      </c>
      <c r="W1703" s="1764">
        <f t="shared" si="391"/>
        <v>3119.59</v>
      </c>
      <c r="X1703" s="1768">
        <v>3119.59</v>
      </c>
      <c r="Y1703" s="1784">
        <v>617562</v>
      </c>
      <c r="Z1703" s="1770">
        <v>42991</v>
      </c>
      <c r="AA1703" s="1843" t="s">
        <v>104</v>
      </c>
      <c r="AB1703" s="1843"/>
      <c r="AH1703" s="1867"/>
      <c r="AK1703" s="1868"/>
      <c r="AL1703" s="1868"/>
    </row>
    <row r="1704" spans="1:38" x14ac:dyDescent="0.25">
      <c r="A1704" s="1866" t="s">
        <v>2881</v>
      </c>
      <c r="C1704" s="1782" t="s">
        <v>3427</v>
      </c>
      <c r="D1704" s="1762" t="s">
        <v>352</v>
      </c>
      <c r="E1704" s="1762">
        <v>0</v>
      </c>
      <c r="F1704" s="1762">
        <v>1</v>
      </c>
      <c r="G1704" s="1762">
        <v>0</v>
      </c>
      <c r="H1704" s="1762">
        <v>1</v>
      </c>
      <c r="I1704" s="1783">
        <v>1</v>
      </c>
      <c r="J1704" s="1783">
        <v>1</v>
      </c>
      <c r="L1704" s="1764">
        <v>502.39</v>
      </c>
      <c r="N1704" s="1764">
        <v>376.89</v>
      </c>
      <c r="O1704" s="1764">
        <v>279.45</v>
      </c>
      <c r="P1704" s="1806">
        <v>0.74146302634721006</v>
      </c>
      <c r="Q1704" s="1764">
        <v>97.44</v>
      </c>
      <c r="R1704" s="1864">
        <v>0.25853697365278994</v>
      </c>
      <c r="S1704" s="1807">
        <f t="shared" si="388"/>
        <v>3.8975999999999997</v>
      </c>
      <c r="U1704" s="1764">
        <f t="shared" si="389"/>
        <v>0</v>
      </c>
      <c r="V1704" s="1764">
        <f t="shared" si="390"/>
        <v>0</v>
      </c>
      <c r="W1704" s="1764">
        <f t="shared" si="391"/>
        <v>502.39</v>
      </c>
      <c r="X1704" s="1768">
        <v>502.39</v>
      </c>
      <c r="Y1704" s="1784">
        <v>617563</v>
      </c>
      <c r="Z1704" s="1770">
        <v>42991</v>
      </c>
      <c r="AA1704" s="1843" t="s">
        <v>104</v>
      </c>
      <c r="AB1704" s="1843"/>
      <c r="AH1704" s="1867"/>
      <c r="AK1704" s="1868"/>
      <c r="AL1704" s="1868"/>
    </row>
    <row r="1705" spans="1:38" x14ac:dyDescent="0.25">
      <c r="A1705" s="1866" t="s">
        <v>3428</v>
      </c>
      <c r="C1705" s="1782" t="s">
        <v>3430</v>
      </c>
      <c r="D1705" s="1762" t="s">
        <v>352</v>
      </c>
      <c r="E1705" s="1762">
        <v>1</v>
      </c>
      <c r="F1705" s="1762">
        <v>8</v>
      </c>
      <c r="G1705" s="1762">
        <v>4</v>
      </c>
      <c r="H1705" s="1762">
        <v>3</v>
      </c>
      <c r="I1705" s="1783">
        <v>1</v>
      </c>
      <c r="J1705" s="1783">
        <v>1</v>
      </c>
      <c r="L1705" s="1764">
        <v>3440.14</v>
      </c>
      <c r="N1705" s="1764">
        <f t="shared" ref="N1705" si="398">O1705+Q1705</f>
        <v>2413.8000000000002</v>
      </c>
      <c r="O1705" s="1764">
        <v>1941.78</v>
      </c>
      <c r="P1705" s="1850">
        <f t="shared" ref="P1705" si="399">IF(N1705&lt;=0,"",O1705/N1705)</f>
        <v>0.8044494158588118</v>
      </c>
      <c r="Q1705" s="1764">
        <v>472.02</v>
      </c>
      <c r="R1705" s="1850">
        <f t="shared" ref="R1705" si="400">IF(N1705&lt;=0,"",Q1705/N1705)</f>
        <v>0.19555058414118814</v>
      </c>
      <c r="S1705" s="1807">
        <f t="shared" ref="S1705" si="401">Q1705/$S$1</f>
        <v>18.880800000000001</v>
      </c>
      <c r="U1705" s="1764">
        <f t="shared" ref="U1705:U1768" si="402">((1-I1705)*O1705)+((1-J1705)*Q1705)</f>
        <v>0</v>
      </c>
      <c r="V1705" s="1764">
        <f t="shared" ref="V1705:V1768" si="403">L1705-W1705</f>
        <v>0</v>
      </c>
      <c r="W1705" s="1764">
        <f t="shared" si="391"/>
        <v>3440.14</v>
      </c>
      <c r="X1705" s="1768">
        <v>3440.14</v>
      </c>
      <c r="Y1705" s="1784">
        <v>617564</v>
      </c>
      <c r="Z1705" s="1770">
        <v>42991</v>
      </c>
      <c r="AA1705" s="1843" t="s">
        <v>104</v>
      </c>
      <c r="AB1705" s="1843"/>
      <c r="AH1705" s="1867"/>
      <c r="AK1705" s="1868"/>
      <c r="AL1705" s="1868"/>
    </row>
    <row r="1706" spans="1:38" x14ac:dyDescent="0.25">
      <c r="A1706" s="1866" t="s">
        <v>3429</v>
      </c>
      <c r="C1706" s="1782" t="s">
        <v>3431</v>
      </c>
      <c r="D1706" s="1762" t="s">
        <v>352</v>
      </c>
      <c r="E1706" s="1762">
        <v>0</v>
      </c>
      <c r="F1706" s="1762">
        <v>1</v>
      </c>
      <c r="G1706" s="1762">
        <v>0</v>
      </c>
      <c r="H1706" s="1762">
        <v>1</v>
      </c>
      <c r="I1706" s="1783">
        <v>1</v>
      </c>
      <c r="J1706" s="1783">
        <v>1</v>
      </c>
      <c r="L1706" s="1764">
        <v>502.39</v>
      </c>
      <c r="N1706" s="1764">
        <v>376.89</v>
      </c>
      <c r="O1706" s="1764">
        <v>279.45</v>
      </c>
      <c r="P1706" s="1806">
        <v>0.74146302634721006</v>
      </c>
      <c r="Q1706" s="1764">
        <v>97.44</v>
      </c>
      <c r="R1706" s="1864">
        <v>0.25853697365278994</v>
      </c>
      <c r="S1706" s="1807">
        <f t="shared" ref="S1706:S1768" si="404">Q1706/$S$1</f>
        <v>3.8975999999999997</v>
      </c>
      <c r="U1706" s="1764">
        <f t="shared" si="402"/>
        <v>0</v>
      </c>
      <c r="V1706" s="1764">
        <f t="shared" si="403"/>
        <v>0</v>
      </c>
      <c r="W1706" s="1764">
        <f t="shared" si="391"/>
        <v>502.39</v>
      </c>
      <c r="X1706" s="1768">
        <v>502.39</v>
      </c>
      <c r="Y1706" s="1784">
        <v>617565</v>
      </c>
      <c r="Z1706" s="1770">
        <v>42991</v>
      </c>
      <c r="AA1706" s="1843" t="s">
        <v>104</v>
      </c>
      <c r="AB1706" s="1843"/>
      <c r="AH1706" s="1867"/>
      <c r="AK1706" s="1868"/>
      <c r="AL1706" s="1868"/>
    </row>
    <row r="1707" spans="1:38" x14ac:dyDescent="0.25">
      <c r="A1707" s="1977" t="s">
        <v>3432</v>
      </c>
      <c r="C1707" s="1782" t="s">
        <v>3435</v>
      </c>
      <c r="D1707" s="1762" t="s">
        <v>352</v>
      </c>
      <c r="E1707" s="1762">
        <v>1</v>
      </c>
      <c r="F1707" s="1762">
        <v>8</v>
      </c>
      <c r="G1707" s="1762">
        <v>4</v>
      </c>
      <c r="H1707" s="1762">
        <v>3</v>
      </c>
      <c r="I1707" s="1783">
        <v>1</v>
      </c>
      <c r="J1707" s="1783">
        <v>1</v>
      </c>
      <c r="L1707" s="1764">
        <v>3413.07</v>
      </c>
      <c r="N1707" s="1764">
        <f t="shared" ref="N1707" si="405">O1707+Q1707</f>
        <v>2661.15</v>
      </c>
      <c r="O1707" s="1764">
        <v>2108.9</v>
      </c>
      <c r="P1707" s="1850">
        <f t="shared" ref="P1707" si="406">IF(N1707&lt;=0,"",O1707/N1707)</f>
        <v>0.79247693666272101</v>
      </c>
      <c r="Q1707" s="1764">
        <v>552.25</v>
      </c>
      <c r="R1707" s="1850">
        <f t="shared" ref="R1707" si="407">IF(N1707&lt;=0,"",Q1707/N1707)</f>
        <v>0.20752306333727899</v>
      </c>
      <c r="S1707" s="1807">
        <f t="shared" si="404"/>
        <v>22.09</v>
      </c>
      <c r="U1707" s="1764">
        <f t="shared" si="402"/>
        <v>0</v>
      </c>
      <c r="V1707" s="1764">
        <f t="shared" si="403"/>
        <v>0</v>
      </c>
      <c r="W1707" s="1764">
        <f t="shared" si="391"/>
        <v>3413.07</v>
      </c>
      <c r="X1707" s="1768">
        <v>3413.07</v>
      </c>
      <c r="Y1707" s="1784">
        <v>617566</v>
      </c>
      <c r="Z1707" s="1770">
        <v>42991</v>
      </c>
      <c r="AA1707" s="1843" t="s">
        <v>104</v>
      </c>
      <c r="AB1707" s="1843"/>
      <c r="AH1707" s="1867"/>
      <c r="AK1707" s="1868"/>
      <c r="AL1707" s="1868"/>
    </row>
    <row r="1708" spans="1:38" x14ac:dyDescent="0.25">
      <c r="A1708" s="1977" t="s">
        <v>3433</v>
      </c>
      <c r="C1708" s="1782" t="s">
        <v>3434</v>
      </c>
      <c r="D1708" s="1762" t="s">
        <v>352</v>
      </c>
      <c r="E1708" s="1762">
        <v>0</v>
      </c>
      <c r="F1708" s="1762">
        <v>1</v>
      </c>
      <c r="G1708" s="1762">
        <v>0</v>
      </c>
      <c r="H1708" s="1762">
        <v>1</v>
      </c>
      <c r="I1708" s="1783">
        <v>1</v>
      </c>
      <c r="J1708" s="1783">
        <v>1</v>
      </c>
      <c r="L1708" s="1764">
        <v>502.39</v>
      </c>
      <c r="N1708" s="1764">
        <v>376.89</v>
      </c>
      <c r="O1708" s="1764">
        <v>279.45</v>
      </c>
      <c r="P1708" s="1806">
        <v>0.74146302634721006</v>
      </c>
      <c r="Q1708" s="1764">
        <v>97.44</v>
      </c>
      <c r="R1708" s="1864">
        <v>0.25853697365278994</v>
      </c>
      <c r="S1708" s="1807">
        <f t="shared" si="404"/>
        <v>3.8975999999999997</v>
      </c>
      <c r="U1708" s="1764">
        <f t="shared" si="402"/>
        <v>0</v>
      </c>
      <c r="V1708" s="1764">
        <f t="shared" si="403"/>
        <v>0</v>
      </c>
      <c r="W1708" s="1764">
        <f t="shared" si="391"/>
        <v>502.39</v>
      </c>
      <c r="X1708" s="1768">
        <v>502.39</v>
      </c>
      <c r="Y1708" s="1784">
        <v>617570</v>
      </c>
      <c r="Z1708" s="1770">
        <v>42993</v>
      </c>
      <c r="AA1708" s="1843" t="s">
        <v>104</v>
      </c>
      <c r="AB1708" s="1843"/>
      <c r="AH1708" s="1867"/>
      <c r="AK1708" s="1868"/>
      <c r="AL1708" s="1868"/>
    </row>
    <row r="1709" spans="1:38" x14ac:dyDescent="0.25">
      <c r="A1709" s="1866" t="s">
        <v>3441</v>
      </c>
      <c r="C1709" s="1782" t="s">
        <v>3440</v>
      </c>
      <c r="D1709" s="1762" t="s">
        <v>26</v>
      </c>
      <c r="E1709" s="1762">
        <v>2</v>
      </c>
      <c r="F1709" s="1762">
        <v>24</v>
      </c>
      <c r="G1709" s="1762">
        <v>6</v>
      </c>
      <c r="H1709" s="1762">
        <v>14</v>
      </c>
      <c r="I1709" s="1783">
        <v>1</v>
      </c>
      <c r="J1709" s="1783">
        <v>1</v>
      </c>
      <c r="L1709" s="1764">
        <v>20942.349999999999</v>
      </c>
      <c r="N1709" s="1764">
        <f t="shared" ref="N1709:N1768" si="408">O1709+Q1709</f>
        <v>14122.03</v>
      </c>
      <c r="O1709" s="1764">
        <v>11645.94</v>
      </c>
      <c r="P1709" s="1806">
        <f t="shared" ref="P1709:P1768" si="409">IF(N1709&lt;=0,"",O1709/N1709)</f>
        <v>0.82466472596361851</v>
      </c>
      <c r="Q1709" s="1764">
        <v>2476.09</v>
      </c>
      <c r="R1709" s="1864">
        <f t="shared" ref="R1709:R1768" si="410">IF(N1709&lt;=0,"",Q1709/N1709)</f>
        <v>0.17533527403638147</v>
      </c>
      <c r="S1709" s="1807">
        <f t="shared" si="404"/>
        <v>99.043600000000012</v>
      </c>
      <c r="U1709" s="1764">
        <f t="shared" si="402"/>
        <v>0</v>
      </c>
      <c r="V1709" s="1764">
        <f t="shared" si="403"/>
        <v>0</v>
      </c>
      <c r="W1709" s="1764">
        <f t="shared" si="391"/>
        <v>20942.349999999999</v>
      </c>
      <c r="X1709" s="1768">
        <v>20942.349999999999</v>
      </c>
      <c r="Y1709" s="1784">
        <v>617545</v>
      </c>
      <c r="Z1709" s="1770">
        <v>42991</v>
      </c>
      <c r="AA1709" s="1843" t="s">
        <v>104</v>
      </c>
      <c r="AB1709" s="1843"/>
      <c r="AH1709" s="1867"/>
      <c r="AK1709" s="1868"/>
      <c r="AL1709" s="1868"/>
    </row>
    <row r="1710" spans="1:38" x14ac:dyDescent="0.25">
      <c r="A1710" s="1866">
        <v>2017536</v>
      </c>
      <c r="C1710" s="1782">
        <v>673117</v>
      </c>
      <c r="D1710" s="1762" t="s">
        <v>26</v>
      </c>
      <c r="E1710" s="1762">
        <v>1</v>
      </c>
      <c r="F1710" s="1762">
        <v>8</v>
      </c>
      <c r="G1710" s="1762">
        <v>7</v>
      </c>
      <c r="H1710" s="1762">
        <v>2</v>
      </c>
      <c r="I1710" s="1783">
        <v>1</v>
      </c>
      <c r="J1710" s="1783">
        <v>1</v>
      </c>
      <c r="L1710" s="1764">
        <v>2534.9299999999998</v>
      </c>
      <c r="N1710" s="1764">
        <f t="shared" si="408"/>
        <v>1702.03</v>
      </c>
      <c r="O1710" s="1764">
        <v>1268.73</v>
      </c>
      <c r="P1710" s="1806">
        <f t="shared" si="409"/>
        <v>0.74542164356679963</v>
      </c>
      <c r="Q1710" s="1764">
        <v>433.3</v>
      </c>
      <c r="R1710" s="1864">
        <f t="shared" si="410"/>
        <v>0.25457835643320037</v>
      </c>
      <c r="S1710" s="1807">
        <f t="shared" si="404"/>
        <v>17.332000000000001</v>
      </c>
      <c r="U1710" s="1764">
        <f t="shared" si="402"/>
        <v>0</v>
      </c>
      <c r="V1710" s="1764">
        <f t="shared" si="403"/>
        <v>0</v>
      </c>
      <c r="W1710" s="1764">
        <f t="shared" si="391"/>
        <v>2534.9299999999998</v>
      </c>
      <c r="X1710" s="1768">
        <v>2534.9299999999998</v>
      </c>
      <c r="Y1710" s="1784">
        <v>617536</v>
      </c>
      <c r="Z1710" s="1770">
        <v>42991</v>
      </c>
      <c r="AA1710" s="1843" t="s">
        <v>104</v>
      </c>
      <c r="AB1710" s="1843"/>
      <c r="AH1710" s="1867"/>
      <c r="AK1710" s="1868"/>
      <c r="AL1710" s="1868"/>
    </row>
    <row r="1711" spans="1:38" x14ac:dyDescent="0.25">
      <c r="A1711" s="1866">
        <v>2017537</v>
      </c>
      <c r="C1711" s="1782">
        <v>646917</v>
      </c>
      <c r="D1711" s="1762" t="s">
        <v>26</v>
      </c>
      <c r="E1711" s="1762">
        <v>1</v>
      </c>
      <c r="F1711" s="1762">
        <v>8</v>
      </c>
      <c r="G1711" s="1762">
        <v>5</v>
      </c>
      <c r="H1711" s="1762">
        <v>3</v>
      </c>
      <c r="I1711" s="1783">
        <v>1</v>
      </c>
      <c r="J1711" s="1783">
        <v>1</v>
      </c>
      <c r="L1711" s="1764">
        <v>3367.52</v>
      </c>
      <c r="N1711" s="1764">
        <f t="shared" si="408"/>
        <v>2263.9499999999998</v>
      </c>
      <c r="O1711" s="1764">
        <v>1767.74</v>
      </c>
      <c r="P1711" s="1806">
        <f t="shared" si="409"/>
        <v>0.7808211312087282</v>
      </c>
      <c r="Q1711" s="1764">
        <v>496.21</v>
      </c>
      <c r="R1711" s="1864">
        <f t="shared" si="410"/>
        <v>0.21917886879127191</v>
      </c>
      <c r="S1711" s="1807">
        <f t="shared" si="404"/>
        <v>19.848399999999998</v>
      </c>
      <c r="U1711" s="1764">
        <f t="shared" si="402"/>
        <v>0</v>
      </c>
      <c r="V1711" s="1764">
        <f t="shared" si="403"/>
        <v>0</v>
      </c>
      <c r="W1711" s="1764">
        <f t="shared" si="391"/>
        <v>3367.52</v>
      </c>
      <c r="X1711" s="1768">
        <v>3367.52</v>
      </c>
      <c r="Y1711" s="1784">
        <v>617546</v>
      </c>
      <c r="Z1711" s="1770">
        <v>42991</v>
      </c>
      <c r="AA1711" s="1843" t="s">
        <v>104</v>
      </c>
      <c r="AB1711" s="1843"/>
      <c r="AH1711" s="1867"/>
      <c r="AK1711" s="1868"/>
      <c r="AL1711" s="1868"/>
    </row>
    <row r="1712" spans="1:38" x14ac:dyDescent="0.25">
      <c r="A1712" s="1866">
        <v>2017538</v>
      </c>
      <c r="C1712" s="1782">
        <v>673417</v>
      </c>
      <c r="D1712" s="1762" t="s">
        <v>26</v>
      </c>
      <c r="E1712" s="1762">
        <v>1</v>
      </c>
      <c r="F1712" s="1762">
        <v>12</v>
      </c>
      <c r="G1712" s="1762">
        <v>5</v>
      </c>
      <c r="H1712" s="1762">
        <v>4</v>
      </c>
      <c r="I1712" s="1783">
        <v>1</v>
      </c>
      <c r="J1712" s="1783">
        <v>1</v>
      </c>
      <c r="L1712" s="1764">
        <v>3658.02</v>
      </c>
      <c r="N1712" s="1764">
        <f t="shared" si="408"/>
        <v>2461.11</v>
      </c>
      <c r="O1712" s="1764">
        <v>1926.46</v>
      </c>
      <c r="P1712" s="1806">
        <f t="shared" si="409"/>
        <v>0.78276062427116222</v>
      </c>
      <c r="Q1712" s="1764">
        <v>534.65</v>
      </c>
      <c r="R1712" s="1864">
        <f t="shared" si="410"/>
        <v>0.21723937572883778</v>
      </c>
      <c r="S1712" s="1807">
        <f t="shared" si="404"/>
        <v>21.385999999999999</v>
      </c>
      <c r="U1712" s="1764">
        <f t="shared" si="402"/>
        <v>0</v>
      </c>
      <c r="V1712" s="1764">
        <f t="shared" si="403"/>
        <v>0</v>
      </c>
      <c r="W1712" s="1764">
        <f t="shared" si="391"/>
        <v>3658.02</v>
      </c>
      <c r="X1712" s="1768">
        <v>3658.02</v>
      </c>
      <c r="Y1712" s="1784">
        <v>617547</v>
      </c>
      <c r="Z1712" s="1770">
        <v>42991</v>
      </c>
      <c r="AA1712" s="1843" t="s">
        <v>104</v>
      </c>
      <c r="AB1712" s="1843"/>
      <c r="AH1712" s="1867"/>
      <c r="AK1712" s="1868"/>
      <c r="AL1712" s="1868"/>
    </row>
    <row r="1713" spans="1:38" x14ac:dyDescent="0.25">
      <c r="A1713" s="1866">
        <v>2017539</v>
      </c>
      <c r="C1713" s="1782" t="s">
        <v>3443</v>
      </c>
      <c r="D1713" s="1762" t="s">
        <v>317</v>
      </c>
      <c r="E1713" s="1762">
        <v>1</v>
      </c>
      <c r="F1713" s="1762">
        <v>2</v>
      </c>
      <c r="G1713" s="1762">
        <v>1</v>
      </c>
      <c r="H1713" s="1762">
        <v>1</v>
      </c>
      <c r="I1713" s="1783">
        <v>1</v>
      </c>
      <c r="J1713" s="1783">
        <v>1</v>
      </c>
      <c r="L1713" s="1764">
        <v>852.39</v>
      </c>
      <c r="N1713" s="1764">
        <f t="shared" si="408"/>
        <v>559.98</v>
      </c>
      <c r="O1713" s="1764">
        <v>413.47</v>
      </c>
      <c r="P1713" s="1806">
        <f t="shared" si="409"/>
        <v>0.73836565591628278</v>
      </c>
      <c r="Q1713" s="1764">
        <v>146.51</v>
      </c>
      <c r="R1713" s="1864">
        <f t="shared" si="410"/>
        <v>0.26163434408371727</v>
      </c>
      <c r="S1713" s="1807">
        <f t="shared" si="404"/>
        <v>5.8603999999999994</v>
      </c>
      <c r="U1713" s="1764">
        <f t="shared" si="402"/>
        <v>0</v>
      </c>
      <c r="V1713" s="1764">
        <f t="shared" si="403"/>
        <v>0</v>
      </c>
      <c r="W1713" s="1764">
        <f t="shared" si="391"/>
        <v>852.39</v>
      </c>
      <c r="X1713" s="1768">
        <v>852.39</v>
      </c>
      <c r="Y1713" s="1784">
        <v>617559</v>
      </c>
      <c r="Z1713" s="1770">
        <v>42991</v>
      </c>
      <c r="AA1713" s="1843" t="s">
        <v>104</v>
      </c>
      <c r="AB1713" s="1843"/>
      <c r="AH1713" s="1867"/>
      <c r="AK1713" s="1868"/>
      <c r="AL1713" s="1868"/>
    </row>
    <row r="1714" spans="1:38" x14ac:dyDescent="0.25">
      <c r="A1714" s="1866">
        <v>2017540</v>
      </c>
      <c r="C1714" s="1782" t="s">
        <v>3446</v>
      </c>
      <c r="D1714" s="1762" t="s">
        <v>317</v>
      </c>
      <c r="E1714" s="1762">
        <v>1</v>
      </c>
      <c r="F1714" s="1762">
        <v>1</v>
      </c>
      <c r="G1714" s="1762">
        <v>0</v>
      </c>
      <c r="H1714" s="1762">
        <v>1</v>
      </c>
      <c r="I1714" s="1783">
        <v>1</v>
      </c>
      <c r="J1714" s="1783">
        <v>1</v>
      </c>
      <c r="L1714" s="1764">
        <v>707.24</v>
      </c>
      <c r="N1714" s="1764">
        <f t="shared" si="408"/>
        <v>471.45</v>
      </c>
      <c r="O1714" s="1764">
        <v>362.7</v>
      </c>
      <c r="P1714" s="1806">
        <f t="shared" si="409"/>
        <v>0.76932866687877821</v>
      </c>
      <c r="Q1714" s="1764">
        <v>108.75</v>
      </c>
      <c r="R1714" s="1864">
        <f t="shared" si="410"/>
        <v>0.23067133312122176</v>
      </c>
      <c r="S1714" s="1807">
        <f t="shared" si="404"/>
        <v>4.3499999999999996</v>
      </c>
      <c r="U1714" s="1764">
        <f t="shared" si="402"/>
        <v>0</v>
      </c>
      <c r="V1714" s="1764">
        <f t="shared" si="403"/>
        <v>0</v>
      </c>
      <c r="W1714" s="1764">
        <f t="shared" si="391"/>
        <v>707.24</v>
      </c>
      <c r="X1714" s="1768">
        <v>707.24</v>
      </c>
      <c r="Y1714" s="1784">
        <v>617560</v>
      </c>
      <c r="Z1714" s="1770">
        <v>42991</v>
      </c>
      <c r="AA1714" s="1843" t="s">
        <v>104</v>
      </c>
      <c r="AB1714" s="1843"/>
      <c r="AH1714" s="1867"/>
      <c r="AK1714" s="1868"/>
      <c r="AL1714" s="1868"/>
    </row>
    <row r="1715" spans="1:38" x14ac:dyDescent="0.25">
      <c r="A1715" s="1866">
        <v>2017541</v>
      </c>
      <c r="C1715" s="1782" t="s">
        <v>3449</v>
      </c>
      <c r="D1715" s="1762" t="s">
        <v>317</v>
      </c>
      <c r="E1715" s="1762">
        <v>0</v>
      </c>
      <c r="F1715" s="1762">
        <v>1</v>
      </c>
      <c r="G1715" s="1762">
        <v>0</v>
      </c>
      <c r="H1715" s="1762">
        <v>2</v>
      </c>
      <c r="I1715" s="1783">
        <v>1</v>
      </c>
      <c r="J1715" s="1783">
        <v>1</v>
      </c>
      <c r="L1715" s="1764">
        <v>499.5</v>
      </c>
      <c r="N1715" s="1764">
        <f t="shared" si="408"/>
        <v>0</v>
      </c>
      <c r="O1715" s="1764">
        <v>0</v>
      </c>
      <c r="P1715" s="1806" t="str">
        <f t="shared" si="409"/>
        <v/>
      </c>
      <c r="Q1715" s="1764">
        <v>0</v>
      </c>
      <c r="R1715" s="1864" t="str">
        <f t="shared" si="410"/>
        <v/>
      </c>
      <c r="S1715" s="1807">
        <f t="shared" si="404"/>
        <v>0</v>
      </c>
      <c r="U1715" s="1764">
        <f t="shared" si="402"/>
        <v>0</v>
      </c>
      <c r="V1715" s="1764">
        <f t="shared" si="403"/>
        <v>0</v>
      </c>
      <c r="W1715" s="1764">
        <f t="shared" si="391"/>
        <v>499.5</v>
      </c>
      <c r="X1715" s="1768">
        <v>499.5</v>
      </c>
      <c r="Y1715" s="1784">
        <v>617561</v>
      </c>
      <c r="Z1715" s="1770">
        <v>42991</v>
      </c>
      <c r="AA1715" s="1843" t="s">
        <v>104</v>
      </c>
      <c r="AB1715" s="1843"/>
      <c r="AH1715" s="1867"/>
      <c r="AK1715" s="1868"/>
      <c r="AL1715" s="1868"/>
    </row>
    <row r="1716" spans="1:38" x14ac:dyDescent="0.25">
      <c r="A1716" s="1866">
        <v>2017542</v>
      </c>
      <c r="C1716" s="1935" t="s">
        <v>3456</v>
      </c>
      <c r="D1716" s="1762" t="s">
        <v>26</v>
      </c>
      <c r="E1716" s="1762">
        <v>0</v>
      </c>
      <c r="F1716" s="1762">
        <v>0</v>
      </c>
      <c r="G1716" s="1762">
        <v>0</v>
      </c>
      <c r="H1716" s="1762">
        <v>0</v>
      </c>
      <c r="I1716" s="1783">
        <v>1</v>
      </c>
      <c r="J1716" s="1783">
        <v>1</v>
      </c>
      <c r="L1716" s="1764">
        <v>110</v>
      </c>
      <c r="N1716" s="1764">
        <f t="shared" si="408"/>
        <v>44</v>
      </c>
      <c r="O1716" s="1764">
        <v>44</v>
      </c>
      <c r="P1716" s="1806">
        <f t="shared" si="409"/>
        <v>1</v>
      </c>
      <c r="Q1716" s="1764">
        <v>0</v>
      </c>
      <c r="R1716" s="1864">
        <f t="shared" si="410"/>
        <v>0</v>
      </c>
      <c r="S1716" s="1807">
        <f t="shared" si="404"/>
        <v>0</v>
      </c>
      <c r="U1716" s="1764">
        <f t="shared" si="402"/>
        <v>0</v>
      </c>
      <c r="V1716" s="1764">
        <f t="shared" si="403"/>
        <v>0</v>
      </c>
      <c r="W1716" s="1764">
        <f t="shared" si="391"/>
        <v>110</v>
      </c>
      <c r="X1716" s="1768">
        <v>110</v>
      </c>
      <c r="Y1716" s="1784">
        <v>617509</v>
      </c>
      <c r="Z1716" s="1770">
        <v>42977</v>
      </c>
      <c r="AA1716" s="1843" t="s">
        <v>104</v>
      </c>
      <c r="AB1716" s="1843"/>
      <c r="AH1716" s="1867"/>
      <c r="AK1716" s="1868"/>
      <c r="AL1716" s="1868"/>
    </row>
    <row r="1717" spans="1:38" x14ac:dyDescent="0.25">
      <c r="A1717" s="1866">
        <v>2017543</v>
      </c>
      <c r="C1717" s="1782">
        <v>648417</v>
      </c>
      <c r="D1717" s="1762" t="s">
        <v>26</v>
      </c>
      <c r="E1717" s="1762">
        <v>1</v>
      </c>
      <c r="F1717" s="1762">
        <v>8</v>
      </c>
      <c r="G1717" s="1762">
        <v>5</v>
      </c>
      <c r="H1717" s="1762">
        <v>3</v>
      </c>
      <c r="I1717" s="1783">
        <v>1</v>
      </c>
      <c r="J1717" s="1783">
        <v>1</v>
      </c>
      <c r="L1717" s="1764">
        <v>2750.42</v>
      </c>
      <c r="N1717" s="1764">
        <f t="shared" si="408"/>
        <v>1852</v>
      </c>
      <c r="O1717" s="1764">
        <v>1391.13</v>
      </c>
      <c r="P1717" s="1806">
        <f t="shared" si="409"/>
        <v>0.75115010799136073</v>
      </c>
      <c r="Q1717" s="1764">
        <v>460.87</v>
      </c>
      <c r="R1717" s="1864">
        <f t="shared" si="410"/>
        <v>0.2488498920086393</v>
      </c>
      <c r="S1717" s="1807">
        <f t="shared" si="404"/>
        <v>18.434799999999999</v>
      </c>
      <c r="U1717" s="1764">
        <f t="shared" si="402"/>
        <v>0</v>
      </c>
      <c r="V1717" s="1764">
        <f t="shared" si="403"/>
        <v>0</v>
      </c>
      <c r="W1717" s="1764">
        <f t="shared" si="391"/>
        <v>2750.42</v>
      </c>
      <c r="X1717" s="1768">
        <v>2750.42</v>
      </c>
      <c r="Y1717" s="1784">
        <v>617548</v>
      </c>
      <c r="Z1717" s="1770">
        <v>42991</v>
      </c>
      <c r="AA1717" s="1843" t="s">
        <v>104</v>
      </c>
      <c r="AB1717" s="1843"/>
      <c r="AH1717" s="1867"/>
      <c r="AK1717" s="1868"/>
      <c r="AL1717" s="1868"/>
    </row>
    <row r="1718" spans="1:38" x14ac:dyDescent="0.25">
      <c r="A1718" s="1866">
        <v>2017544</v>
      </c>
      <c r="C1718" s="1782" t="s">
        <v>3460</v>
      </c>
      <c r="D1718" s="1762" t="s">
        <v>26</v>
      </c>
      <c r="E1718" s="1762">
        <v>0</v>
      </c>
      <c r="F1718" s="1762">
        <v>2</v>
      </c>
      <c r="G1718" s="1762">
        <v>0</v>
      </c>
      <c r="H1718" s="1762">
        <v>0</v>
      </c>
      <c r="I1718" s="1783">
        <v>1</v>
      </c>
      <c r="J1718" s="1783">
        <v>1</v>
      </c>
      <c r="L1718" s="1764">
        <v>166.72</v>
      </c>
      <c r="N1718" s="1764">
        <f t="shared" si="408"/>
        <v>102.85999999999999</v>
      </c>
      <c r="O1718" s="1764">
        <v>67.459999999999994</v>
      </c>
      <c r="P1718" s="1806">
        <f t="shared" si="409"/>
        <v>0.65584289325296519</v>
      </c>
      <c r="Q1718" s="1764">
        <v>35.4</v>
      </c>
      <c r="R1718" s="1864">
        <f t="shared" si="410"/>
        <v>0.34415710674703481</v>
      </c>
      <c r="S1718" s="1807">
        <f t="shared" si="404"/>
        <v>1.4159999999999999</v>
      </c>
      <c r="U1718" s="1764">
        <f t="shared" si="402"/>
        <v>0</v>
      </c>
      <c r="V1718" s="1764">
        <f t="shared" si="403"/>
        <v>0</v>
      </c>
      <c r="W1718" s="1764">
        <f t="shared" si="391"/>
        <v>166.72</v>
      </c>
      <c r="X1718" s="1768">
        <v>166.72</v>
      </c>
      <c r="Y1718" s="1784">
        <v>617557</v>
      </c>
      <c r="Z1718" s="1770">
        <v>42991</v>
      </c>
      <c r="AA1718" s="1843" t="s">
        <v>104</v>
      </c>
      <c r="AB1718" s="1843"/>
      <c r="AH1718" s="1867"/>
      <c r="AK1718" s="1868"/>
      <c r="AL1718" s="1868"/>
    </row>
    <row r="1719" spans="1:38" x14ac:dyDescent="0.25">
      <c r="A1719" s="1866">
        <v>2017545</v>
      </c>
      <c r="C1719" s="1782" t="s">
        <v>3468</v>
      </c>
      <c r="D1719" s="1762" t="s">
        <v>26</v>
      </c>
      <c r="E1719" s="1762">
        <v>0</v>
      </c>
      <c r="F1719" s="1762">
        <v>0</v>
      </c>
      <c r="G1719" s="1762">
        <v>0</v>
      </c>
      <c r="H1719" s="1762">
        <v>0</v>
      </c>
      <c r="I1719" s="1783">
        <v>1</v>
      </c>
      <c r="J1719" s="1783">
        <v>1</v>
      </c>
      <c r="L1719" s="1764">
        <v>62.82</v>
      </c>
      <c r="N1719" s="1764">
        <f t="shared" si="408"/>
        <v>38.909999999999997</v>
      </c>
      <c r="O1719" s="1764">
        <v>23.91</v>
      </c>
      <c r="P1719" s="1806">
        <f t="shared" si="409"/>
        <v>0.61449498843484973</v>
      </c>
      <c r="Q1719" s="1764">
        <v>15</v>
      </c>
      <c r="R1719" s="1864">
        <f t="shared" si="410"/>
        <v>0.38550501156515038</v>
      </c>
      <c r="S1719" s="1807">
        <f t="shared" si="404"/>
        <v>0.6</v>
      </c>
      <c r="U1719" s="1764">
        <f t="shared" si="402"/>
        <v>0</v>
      </c>
      <c r="V1719" s="1764">
        <f t="shared" si="403"/>
        <v>0</v>
      </c>
      <c r="W1719" s="1764">
        <f t="shared" si="391"/>
        <v>62.82</v>
      </c>
      <c r="X1719" s="1768">
        <v>62.82</v>
      </c>
      <c r="Y1719" s="1784">
        <v>617652</v>
      </c>
      <c r="Z1719" s="1770">
        <v>43028</v>
      </c>
      <c r="AA1719" s="1843" t="s">
        <v>104</v>
      </c>
      <c r="AB1719" s="1843"/>
      <c r="AH1719" s="1867"/>
      <c r="AK1719" s="1868"/>
      <c r="AL1719" s="1868"/>
    </row>
    <row r="1720" spans="1:38" x14ac:dyDescent="0.25">
      <c r="A1720" s="1866">
        <v>2017546</v>
      </c>
      <c r="C1720" s="1782" t="s">
        <v>3467</v>
      </c>
      <c r="D1720" s="1762" t="s">
        <v>26</v>
      </c>
      <c r="E1720" s="1762">
        <v>0</v>
      </c>
      <c r="F1720" s="1762">
        <v>0</v>
      </c>
      <c r="G1720" s="1762">
        <v>0</v>
      </c>
      <c r="H1720" s="1762">
        <v>0</v>
      </c>
      <c r="I1720" s="1783">
        <v>1</v>
      </c>
      <c r="J1720" s="1783">
        <v>1</v>
      </c>
      <c r="L1720" s="1764">
        <v>71</v>
      </c>
      <c r="N1720" s="1764">
        <f t="shared" si="408"/>
        <v>43</v>
      </c>
      <c r="O1720" s="1764">
        <v>28</v>
      </c>
      <c r="P1720" s="1806">
        <f t="shared" si="409"/>
        <v>0.65116279069767447</v>
      </c>
      <c r="Q1720" s="1764">
        <v>15</v>
      </c>
      <c r="R1720" s="1864">
        <f t="shared" si="410"/>
        <v>0.34883720930232559</v>
      </c>
      <c r="S1720" s="1807">
        <f t="shared" si="404"/>
        <v>0.6</v>
      </c>
      <c r="U1720" s="1764">
        <f t="shared" si="402"/>
        <v>0</v>
      </c>
      <c r="V1720" s="1764">
        <f t="shared" si="403"/>
        <v>0</v>
      </c>
      <c r="W1720" s="1764">
        <f t="shared" si="391"/>
        <v>71</v>
      </c>
      <c r="X1720" s="1768">
        <v>71</v>
      </c>
      <c r="Y1720" s="1784">
        <v>617652</v>
      </c>
      <c r="Z1720" s="1770">
        <v>43028</v>
      </c>
      <c r="AA1720" s="1843" t="s">
        <v>104</v>
      </c>
      <c r="AB1720" s="1843"/>
      <c r="AH1720" s="1867"/>
      <c r="AK1720" s="1868"/>
      <c r="AL1720" s="1868"/>
    </row>
    <row r="1721" spans="1:38" x14ac:dyDescent="0.25">
      <c r="A1721" s="1866" t="s">
        <v>3489</v>
      </c>
      <c r="C1721" s="1782" t="s">
        <v>3475</v>
      </c>
      <c r="D1721" s="1762" t="s">
        <v>317</v>
      </c>
      <c r="E1721" s="1762">
        <v>1</v>
      </c>
      <c r="F1721" s="1762">
        <v>15</v>
      </c>
      <c r="G1721" s="1762">
        <v>10</v>
      </c>
      <c r="H1721" s="1762">
        <v>5</v>
      </c>
      <c r="I1721" s="1783">
        <v>1</v>
      </c>
      <c r="J1721" s="1783">
        <v>1</v>
      </c>
      <c r="L1721" s="1764">
        <v>8843.56</v>
      </c>
      <c r="N1721" s="1764">
        <f t="shared" si="408"/>
        <v>6054.5599999999995</v>
      </c>
      <c r="O1721" s="1764">
        <v>4765.1499999999996</v>
      </c>
      <c r="P1721" s="1806">
        <f t="shared" si="409"/>
        <v>0.78703489601226184</v>
      </c>
      <c r="Q1721" s="1764">
        <v>1289.4100000000001</v>
      </c>
      <c r="R1721" s="1864">
        <f t="shared" si="410"/>
        <v>0.21296510398773819</v>
      </c>
      <c r="S1721" s="1807">
        <f t="shared" si="404"/>
        <v>51.576400000000007</v>
      </c>
      <c r="U1721" s="1764">
        <f t="shared" si="402"/>
        <v>0</v>
      </c>
      <c r="V1721" s="1764">
        <f t="shared" si="403"/>
        <v>0</v>
      </c>
      <c r="W1721" s="1764">
        <f t="shared" si="391"/>
        <v>8843.56</v>
      </c>
      <c r="X1721" s="1768">
        <v>8843.56</v>
      </c>
      <c r="Y1721" s="1784">
        <v>617586</v>
      </c>
      <c r="Z1721" s="1770">
        <v>42998</v>
      </c>
      <c r="AA1721" s="1843" t="s">
        <v>104</v>
      </c>
      <c r="AB1721" s="1843"/>
      <c r="AH1721" s="1867"/>
      <c r="AK1721" s="1868"/>
      <c r="AL1721" s="1868"/>
    </row>
    <row r="1722" spans="1:38" x14ac:dyDescent="0.25">
      <c r="A1722" s="1866">
        <v>2017548</v>
      </c>
      <c r="C1722" s="1782" t="s">
        <v>3469</v>
      </c>
      <c r="D1722" s="1762" t="s">
        <v>317</v>
      </c>
      <c r="E1722" s="1762">
        <v>0</v>
      </c>
      <c r="F1722" s="1762">
        <v>0</v>
      </c>
      <c r="G1722" s="1762">
        <v>0</v>
      </c>
      <c r="H1722" s="1762">
        <v>0</v>
      </c>
      <c r="I1722" s="1783">
        <v>1</v>
      </c>
      <c r="J1722" s="1783">
        <v>1</v>
      </c>
      <c r="L1722" s="1764">
        <v>176.29</v>
      </c>
      <c r="N1722" s="1764">
        <f t="shared" si="408"/>
        <v>0</v>
      </c>
      <c r="O1722" s="1764">
        <v>0</v>
      </c>
      <c r="P1722" s="1806" t="str">
        <f t="shared" si="409"/>
        <v/>
      </c>
      <c r="Q1722" s="1764">
        <v>0</v>
      </c>
      <c r="R1722" s="1864" t="str">
        <f t="shared" si="410"/>
        <v/>
      </c>
      <c r="S1722" s="1807">
        <f t="shared" si="404"/>
        <v>0</v>
      </c>
      <c r="U1722" s="1764">
        <f t="shared" si="402"/>
        <v>0</v>
      </c>
      <c r="V1722" s="1764">
        <f t="shared" si="403"/>
        <v>0</v>
      </c>
      <c r="W1722" s="1764">
        <f t="shared" si="391"/>
        <v>176.29</v>
      </c>
      <c r="X1722" s="1768">
        <v>176.29</v>
      </c>
      <c r="Y1722" s="1784">
        <v>617813</v>
      </c>
      <c r="Z1722" s="1770">
        <v>43089</v>
      </c>
      <c r="AA1722" s="1843" t="s">
        <v>104</v>
      </c>
      <c r="AB1722" s="1843"/>
      <c r="AH1722" s="1867"/>
      <c r="AK1722" s="1868"/>
      <c r="AL1722" s="1868"/>
    </row>
    <row r="1723" spans="1:38" x14ac:dyDescent="0.25">
      <c r="A1723" s="1866">
        <v>2017549</v>
      </c>
      <c r="C1723" s="1782">
        <v>648517</v>
      </c>
      <c r="D1723" s="1762" t="s">
        <v>26</v>
      </c>
      <c r="E1723" s="1762">
        <v>1</v>
      </c>
      <c r="F1723" s="1762">
        <v>11</v>
      </c>
      <c r="G1723" s="1762">
        <v>7</v>
      </c>
      <c r="H1723" s="1762">
        <v>4</v>
      </c>
      <c r="I1723" s="1783">
        <v>1</v>
      </c>
      <c r="J1723" s="1783">
        <v>1</v>
      </c>
      <c r="L1723" s="1764">
        <v>5069.21</v>
      </c>
      <c r="N1723" s="1764">
        <f t="shared" si="408"/>
        <v>3420.94</v>
      </c>
      <c r="O1723" s="1764">
        <v>2656.31</v>
      </c>
      <c r="P1723" s="1806">
        <f t="shared" si="409"/>
        <v>0.77648541044274377</v>
      </c>
      <c r="Q1723" s="1764">
        <v>764.63</v>
      </c>
      <c r="R1723" s="1864">
        <f t="shared" si="410"/>
        <v>0.2235145895572562</v>
      </c>
      <c r="S1723" s="1807">
        <f t="shared" si="404"/>
        <v>30.5852</v>
      </c>
      <c r="U1723" s="1764">
        <f t="shared" si="402"/>
        <v>0</v>
      </c>
      <c r="V1723" s="1764">
        <f t="shared" si="403"/>
        <v>0</v>
      </c>
      <c r="W1723" s="1764">
        <f t="shared" si="391"/>
        <v>5069.21</v>
      </c>
      <c r="X1723" s="1768">
        <v>5069.21</v>
      </c>
      <c r="Y1723" s="1784">
        <v>617550</v>
      </c>
      <c r="Z1723" s="1770">
        <v>42991</v>
      </c>
      <c r="AA1723" s="1843" t="s">
        <v>104</v>
      </c>
      <c r="AB1723" s="1843"/>
      <c r="AH1723" s="1867"/>
      <c r="AK1723" s="1868"/>
      <c r="AL1723" s="1868"/>
    </row>
    <row r="1724" spans="1:38" x14ac:dyDescent="0.25">
      <c r="A1724" s="1866">
        <v>2017550</v>
      </c>
      <c r="C1724" s="1782" t="s">
        <v>3597</v>
      </c>
      <c r="D1724" s="1762" t="s">
        <v>26</v>
      </c>
      <c r="E1724" s="1762">
        <v>0</v>
      </c>
      <c r="F1724" s="1762">
        <v>0</v>
      </c>
      <c r="G1724" s="1762">
        <v>0</v>
      </c>
      <c r="H1724" s="1762">
        <v>0</v>
      </c>
      <c r="I1724" s="1783">
        <v>1</v>
      </c>
      <c r="J1724" s="1783">
        <v>1</v>
      </c>
      <c r="L1724" s="1764">
        <v>94.84</v>
      </c>
      <c r="N1724" s="1764">
        <f t="shared" si="408"/>
        <v>54.92</v>
      </c>
      <c r="O1724" s="1764">
        <v>39.92</v>
      </c>
      <c r="P1724" s="1806">
        <f t="shared" si="409"/>
        <v>0.72687545520757468</v>
      </c>
      <c r="Q1724" s="1764">
        <v>15</v>
      </c>
      <c r="R1724" s="1864">
        <f t="shared" si="410"/>
        <v>0.27312454479242532</v>
      </c>
      <c r="S1724" s="1807">
        <f t="shared" si="404"/>
        <v>0.6</v>
      </c>
      <c r="U1724" s="1764">
        <f t="shared" si="402"/>
        <v>0</v>
      </c>
      <c r="V1724" s="1764">
        <f t="shared" si="403"/>
        <v>0</v>
      </c>
      <c r="W1724" s="1764">
        <f t="shared" si="391"/>
        <v>94.84</v>
      </c>
      <c r="X1724" s="1768">
        <v>94.84</v>
      </c>
      <c r="Y1724" s="1784">
        <v>617652</v>
      </c>
      <c r="Z1724" s="1770">
        <v>43028</v>
      </c>
      <c r="AA1724" s="1843" t="s">
        <v>104</v>
      </c>
      <c r="AB1724" s="1843"/>
      <c r="AH1724" s="1867"/>
      <c r="AK1724" s="1868"/>
      <c r="AL1724" s="1868"/>
    </row>
    <row r="1725" spans="1:38" x14ac:dyDescent="0.25">
      <c r="A1725" s="1893">
        <v>2017551</v>
      </c>
      <c r="C1725" s="1782" t="s">
        <v>3491</v>
      </c>
      <c r="D1725" s="1762" t="s">
        <v>471</v>
      </c>
      <c r="E1725" s="1762">
        <v>1</v>
      </c>
      <c r="F1725" s="1762">
        <v>12</v>
      </c>
      <c r="G1725" s="1762">
        <v>11</v>
      </c>
      <c r="H1725" s="1762">
        <v>4</v>
      </c>
      <c r="I1725" s="1783">
        <v>1</v>
      </c>
      <c r="J1725" s="1783">
        <v>1</v>
      </c>
      <c r="L1725" s="1764">
        <v>3822.45</v>
      </c>
      <c r="N1725" s="1764">
        <f t="shared" si="408"/>
        <v>2509.73</v>
      </c>
      <c r="O1725" s="1764">
        <v>1796.8</v>
      </c>
      <c r="P1725" s="1806">
        <f t="shared" si="409"/>
        <v>0.71593358648141436</v>
      </c>
      <c r="Q1725" s="1764">
        <v>712.93</v>
      </c>
      <c r="R1725" s="1864">
        <f t="shared" si="410"/>
        <v>0.28406641351858564</v>
      </c>
      <c r="S1725" s="1807">
        <f t="shared" si="404"/>
        <v>28.517199999999999</v>
      </c>
      <c r="U1725" s="1764">
        <f t="shared" si="402"/>
        <v>0</v>
      </c>
      <c r="V1725" s="1764">
        <f t="shared" si="403"/>
        <v>0</v>
      </c>
      <c r="W1725" s="1764">
        <f t="shared" si="391"/>
        <v>3822.45</v>
      </c>
      <c r="X1725" s="1768">
        <v>3822.45</v>
      </c>
      <c r="Y1725" s="1784">
        <v>617585</v>
      </c>
      <c r="Z1725" s="1770">
        <v>42998</v>
      </c>
      <c r="AA1725" s="1843" t="s">
        <v>104</v>
      </c>
      <c r="AB1725" s="1843"/>
      <c r="AH1725" s="1867"/>
      <c r="AK1725" s="1868"/>
      <c r="AL1725" s="1868"/>
    </row>
    <row r="1726" spans="1:38" x14ac:dyDescent="0.25">
      <c r="A1726" s="1866">
        <v>2017552</v>
      </c>
      <c r="C1726" s="1782">
        <v>636917</v>
      </c>
      <c r="D1726" s="1762" t="s">
        <v>26</v>
      </c>
      <c r="E1726" s="1762">
        <v>1</v>
      </c>
      <c r="F1726" s="1762">
        <v>9</v>
      </c>
      <c r="G1726" s="1762">
        <v>8</v>
      </c>
      <c r="H1726" s="1762">
        <v>2</v>
      </c>
      <c r="I1726" s="1783">
        <v>1</v>
      </c>
      <c r="J1726" s="1783">
        <v>1</v>
      </c>
      <c r="L1726" s="1764">
        <v>2957.28</v>
      </c>
      <c r="N1726" s="1764">
        <f t="shared" si="408"/>
        <v>1986.0500000000002</v>
      </c>
      <c r="O1726" s="1764">
        <v>1480.18</v>
      </c>
      <c r="P1726" s="1806">
        <f t="shared" si="409"/>
        <v>0.7452883864958082</v>
      </c>
      <c r="Q1726" s="1764">
        <v>505.87</v>
      </c>
      <c r="R1726" s="1864">
        <f t="shared" si="410"/>
        <v>0.25471161350419169</v>
      </c>
      <c r="S1726" s="1807">
        <f t="shared" si="404"/>
        <v>20.2348</v>
      </c>
      <c r="U1726" s="1764">
        <f t="shared" si="402"/>
        <v>0</v>
      </c>
      <c r="V1726" s="1764">
        <f t="shared" si="403"/>
        <v>0</v>
      </c>
      <c r="W1726" s="1764">
        <f t="shared" si="391"/>
        <v>2957.28</v>
      </c>
      <c r="X1726" s="1768">
        <v>2957.28</v>
      </c>
      <c r="Y1726" s="1784">
        <v>617551</v>
      </c>
      <c r="Z1726" s="1770">
        <v>42991</v>
      </c>
      <c r="AA1726" s="1843" t="s">
        <v>104</v>
      </c>
      <c r="AB1726" s="1843"/>
      <c r="AH1726" s="1867"/>
      <c r="AK1726" s="1868"/>
      <c r="AL1726" s="1868"/>
    </row>
    <row r="1727" spans="1:38" x14ac:dyDescent="0.25">
      <c r="A1727" s="1866">
        <v>2017553</v>
      </c>
      <c r="C1727" s="1782">
        <v>666217</v>
      </c>
      <c r="D1727" s="1762" t="s">
        <v>26</v>
      </c>
      <c r="E1727" s="1762">
        <v>1</v>
      </c>
      <c r="F1727" s="1762">
        <v>9</v>
      </c>
      <c r="G1727" s="1762">
        <v>6</v>
      </c>
      <c r="H1727" s="1762">
        <v>3</v>
      </c>
      <c r="I1727" s="1783">
        <v>1</v>
      </c>
      <c r="J1727" s="1783">
        <v>1</v>
      </c>
      <c r="L1727" s="1764">
        <v>2989.78</v>
      </c>
      <c r="N1727" s="1764">
        <f t="shared" si="408"/>
        <v>2012.6799999999998</v>
      </c>
      <c r="O1727" s="1764">
        <v>1511.04</v>
      </c>
      <c r="P1727" s="1806">
        <f t="shared" si="409"/>
        <v>0.75076018045590953</v>
      </c>
      <c r="Q1727" s="1764">
        <v>501.64</v>
      </c>
      <c r="R1727" s="1864">
        <f t="shared" si="410"/>
        <v>0.24923981954409047</v>
      </c>
      <c r="S1727" s="1807">
        <f t="shared" si="404"/>
        <v>20.0656</v>
      </c>
      <c r="U1727" s="1764">
        <f t="shared" si="402"/>
        <v>0</v>
      </c>
      <c r="V1727" s="1764">
        <f t="shared" si="403"/>
        <v>0</v>
      </c>
      <c r="W1727" s="1764">
        <f t="shared" si="391"/>
        <v>2989.78</v>
      </c>
      <c r="X1727" s="1768">
        <v>2989.78</v>
      </c>
      <c r="Y1727" s="1784">
        <v>617552</v>
      </c>
      <c r="Z1727" s="1770">
        <v>42991</v>
      </c>
      <c r="AA1727" s="1843" t="s">
        <v>104</v>
      </c>
      <c r="AB1727" s="1843"/>
      <c r="AH1727" s="1867"/>
      <c r="AK1727" s="1868"/>
      <c r="AL1727" s="1868"/>
    </row>
    <row r="1728" spans="1:38" x14ac:dyDescent="0.25">
      <c r="A1728" s="1866">
        <v>2017554</v>
      </c>
      <c r="C1728" s="1782" t="s">
        <v>3492</v>
      </c>
      <c r="D1728" s="1762" t="s">
        <v>26</v>
      </c>
      <c r="E1728" s="1762">
        <v>0</v>
      </c>
      <c r="F1728" s="1762">
        <v>2</v>
      </c>
      <c r="G1728" s="1762">
        <v>1</v>
      </c>
      <c r="H1728" s="1762">
        <v>1</v>
      </c>
      <c r="I1728" s="1783">
        <v>1</v>
      </c>
      <c r="J1728" s="1783">
        <v>1</v>
      </c>
      <c r="L1728" s="1764">
        <v>705.8</v>
      </c>
      <c r="N1728" s="1764">
        <f t="shared" si="408"/>
        <v>473.12</v>
      </c>
      <c r="O1728" s="1764">
        <v>334.56</v>
      </c>
      <c r="P1728" s="1806">
        <f t="shared" si="409"/>
        <v>0.70713561041596207</v>
      </c>
      <c r="Q1728" s="1764">
        <v>138.56</v>
      </c>
      <c r="R1728" s="1864">
        <f t="shared" si="410"/>
        <v>0.29286438958403788</v>
      </c>
      <c r="S1728" s="1807">
        <f t="shared" si="404"/>
        <v>5.5423999999999998</v>
      </c>
      <c r="U1728" s="1764">
        <f t="shared" si="402"/>
        <v>0</v>
      </c>
      <c r="V1728" s="1764">
        <f t="shared" si="403"/>
        <v>0</v>
      </c>
      <c r="W1728" s="1764">
        <f t="shared" ref="W1728:W1791" si="411">X1728+AC1728+AH1728+AM1728+AO1728+AR1728</f>
        <v>705.8</v>
      </c>
      <c r="X1728" s="1768">
        <v>705.8</v>
      </c>
      <c r="Y1728" s="1784">
        <v>617553</v>
      </c>
      <c r="Z1728" s="1770">
        <v>42991</v>
      </c>
      <c r="AA1728" s="1843" t="s">
        <v>104</v>
      </c>
      <c r="AB1728" s="1843"/>
      <c r="AH1728" s="1867"/>
      <c r="AK1728" s="1868"/>
      <c r="AL1728" s="1868"/>
    </row>
    <row r="1729" spans="1:38" x14ac:dyDescent="0.25">
      <c r="A1729" s="1866">
        <v>2017555</v>
      </c>
      <c r="C1729" s="1782">
        <v>684617</v>
      </c>
      <c r="D1729" s="1762" t="s">
        <v>26</v>
      </c>
      <c r="E1729" s="1762">
        <v>0</v>
      </c>
      <c r="F1729" s="1762">
        <v>2</v>
      </c>
      <c r="G1729" s="1762">
        <v>1</v>
      </c>
      <c r="H1729" s="1762">
        <v>1</v>
      </c>
      <c r="I1729" s="1783">
        <v>1</v>
      </c>
      <c r="J1729" s="1783">
        <v>1</v>
      </c>
      <c r="L1729" s="1764">
        <v>682.95</v>
      </c>
      <c r="N1729" s="1764">
        <f t="shared" si="408"/>
        <v>457.95</v>
      </c>
      <c r="O1729" s="1764">
        <v>319.38</v>
      </c>
      <c r="P1729" s="1806">
        <f t="shared" si="409"/>
        <v>0.69741238126433014</v>
      </c>
      <c r="Q1729" s="1764">
        <v>138.57</v>
      </c>
      <c r="R1729" s="1864">
        <f t="shared" si="410"/>
        <v>0.30258761873566981</v>
      </c>
      <c r="S1729" s="1807">
        <f t="shared" si="404"/>
        <v>5.5427999999999997</v>
      </c>
      <c r="U1729" s="1764">
        <f t="shared" si="402"/>
        <v>0</v>
      </c>
      <c r="V1729" s="1764">
        <f t="shared" si="403"/>
        <v>0</v>
      </c>
      <c r="W1729" s="1764">
        <f t="shared" si="411"/>
        <v>682.95</v>
      </c>
      <c r="X1729" s="1768">
        <v>682.95</v>
      </c>
      <c r="Y1729" s="1784">
        <v>617554</v>
      </c>
      <c r="Z1729" s="1770">
        <v>42991</v>
      </c>
      <c r="AA1729" s="1843" t="s">
        <v>104</v>
      </c>
      <c r="AB1729" s="1843"/>
      <c r="AH1729" s="1867"/>
      <c r="AK1729" s="1868"/>
      <c r="AL1729" s="1868"/>
    </row>
    <row r="1730" spans="1:38" x14ac:dyDescent="0.25">
      <c r="A1730" s="1866">
        <v>2017556</v>
      </c>
      <c r="C1730" s="1782">
        <v>637617</v>
      </c>
      <c r="D1730" s="1762" t="s">
        <v>26</v>
      </c>
      <c r="E1730" s="1762">
        <v>1</v>
      </c>
      <c r="F1730" s="1762">
        <v>10</v>
      </c>
      <c r="G1730" s="1762">
        <v>5</v>
      </c>
      <c r="H1730" s="1762">
        <v>4</v>
      </c>
      <c r="I1730" s="1783">
        <v>1</v>
      </c>
      <c r="J1730" s="1783">
        <v>1</v>
      </c>
      <c r="L1730" s="1764">
        <v>4091.51</v>
      </c>
      <c r="N1730" s="1764">
        <f t="shared" si="408"/>
        <v>2820.07</v>
      </c>
      <c r="O1730" s="1764">
        <v>2226.84</v>
      </c>
      <c r="P1730" s="1806">
        <f t="shared" si="409"/>
        <v>0.7896399734758357</v>
      </c>
      <c r="Q1730" s="1764">
        <v>593.23</v>
      </c>
      <c r="R1730" s="1864">
        <f t="shared" si="410"/>
        <v>0.2103600265241643</v>
      </c>
      <c r="S1730" s="1807">
        <f t="shared" si="404"/>
        <v>23.729200000000002</v>
      </c>
      <c r="U1730" s="1764">
        <f t="shared" si="402"/>
        <v>0</v>
      </c>
      <c r="V1730" s="1764">
        <f t="shared" si="403"/>
        <v>0</v>
      </c>
      <c r="W1730" s="1764">
        <f t="shared" si="411"/>
        <v>4091.51</v>
      </c>
      <c r="X1730" s="1768">
        <v>4091.51</v>
      </c>
      <c r="Y1730" s="1784">
        <v>617555</v>
      </c>
      <c r="Z1730" s="1770">
        <v>42991</v>
      </c>
      <c r="AA1730" s="1843" t="s">
        <v>104</v>
      </c>
      <c r="AB1730" s="1843"/>
      <c r="AH1730" s="1867"/>
      <c r="AK1730" s="1868"/>
      <c r="AL1730" s="1868"/>
    </row>
    <row r="1731" spans="1:38" x14ac:dyDescent="0.25">
      <c r="A1731" s="1866">
        <v>2017557</v>
      </c>
      <c r="C1731" s="1782">
        <v>666417</v>
      </c>
      <c r="D1731" s="1762" t="s">
        <v>26</v>
      </c>
      <c r="E1731" s="1762">
        <v>1</v>
      </c>
      <c r="F1731" s="1762">
        <v>12</v>
      </c>
      <c r="G1731" s="1762">
        <v>6</v>
      </c>
      <c r="H1731" s="1762">
        <v>4</v>
      </c>
      <c r="I1731" s="1783">
        <v>1</v>
      </c>
      <c r="J1731" s="1783">
        <v>1</v>
      </c>
      <c r="L1731" s="1764">
        <v>4504</v>
      </c>
      <c r="N1731" s="1764">
        <f t="shared" si="408"/>
        <v>3028.38</v>
      </c>
      <c r="O1731" s="1764">
        <v>2354.81</v>
      </c>
      <c r="P1731" s="1806">
        <f t="shared" si="409"/>
        <v>0.77758075274569238</v>
      </c>
      <c r="Q1731" s="1764">
        <v>673.57</v>
      </c>
      <c r="R1731" s="1864">
        <f t="shared" si="410"/>
        <v>0.22241924725430759</v>
      </c>
      <c r="S1731" s="1807">
        <f t="shared" si="404"/>
        <v>26.942800000000002</v>
      </c>
      <c r="U1731" s="1764">
        <f t="shared" si="402"/>
        <v>0</v>
      </c>
      <c r="V1731" s="1764">
        <f t="shared" si="403"/>
        <v>0</v>
      </c>
      <c r="W1731" s="1764">
        <f t="shared" si="411"/>
        <v>4504</v>
      </c>
      <c r="X1731" s="1768">
        <v>4504</v>
      </c>
      <c r="Y1731" s="1784">
        <v>617556</v>
      </c>
      <c r="Z1731" s="1770">
        <v>42991</v>
      </c>
      <c r="AA1731" s="1843" t="s">
        <v>104</v>
      </c>
      <c r="AB1731" s="1843"/>
      <c r="AH1731" s="1867"/>
      <c r="AK1731" s="1868"/>
      <c r="AL1731" s="1868"/>
    </row>
    <row r="1732" spans="1:38" x14ac:dyDescent="0.25">
      <c r="A1732" s="1866">
        <v>2017558</v>
      </c>
      <c r="C1732" s="1782">
        <v>677617</v>
      </c>
      <c r="D1732" s="1762" t="s">
        <v>26</v>
      </c>
      <c r="E1732" s="1762">
        <v>9</v>
      </c>
      <c r="F1732" s="1762">
        <f>E1732*7</f>
        <v>63</v>
      </c>
      <c r="G1732" s="1762">
        <f>E1732*6</f>
        <v>54</v>
      </c>
      <c r="H1732" s="1762">
        <f>E1732*2</f>
        <v>18</v>
      </c>
      <c r="I1732" s="1783">
        <v>1</v>
      </c>
      <c r="J1732" s="1783">
        <v>1</v>
      </c>
      <c r="L1732" s="1764">
        <v>22952.52</v>
      </c>
      <c r="N1732" s="1764">
        <f t="shared" si="408"/>
        <v>15396.119999999999</v>
      </c>
      <c r="O1732" s="1764">
        <v>11816.73</v>
      </c>
      <c r="P1732" s="1806">
        <f t="shared" si="409"/>
        <v>0.76751350340215585</v>
      </c>
      <c r="Q1732" s="1764">
        <v>3579.39</v>
      </c>
      <c r="R1732" s="1864">
        <f t="shared" si="410"/>
        <v>0.23248649659784415</v>
      </c>
      <c r="S1732" s="1807">
        <f t="shared" si="404"/>
        <v>143.1756</v>
      </c>
      <c r="U1732" s="1764">
        <f t="shared" si="402"/>
        <v>0</v>
      </c>
      <c r="V1732" s="1764">
        <f t="shared" si="403"/>
        <v>0</v>
      </c>
      <c r="W1732" s="1764">
        <f t="shared" si="411"/>
        <v>22952.52</v>
      </c>
      <c r="X1732" s="1768">
        <v>22952.52</v>
      </c>
      <c r="Y1732" s="1784">
        <v>617597</v>
      </c>
      <c r="Z1732" s="1770">
        <v>43005</v>
      </c>
      <c r="AA1732" s="1843" t="s">
        <v>104</v>
      </c>
      <c r="AB1732" s="1843"/>
      <c r="AH1732" s="1867"/>
      <c r="AK1732" s="1868"/>
      <c r="AL1732" s="1868"/>
    </row>
    <row r="1733" spans="1:38" x14ac:dyDescent="0.25">
      <c r="A1733" s="1866">
        <v>2017559</v>
      </c>
      <c r="C1733" s="1782" t="s">
        <v>3498</v>
      </c>
      <c r="D1733" s="1762" t="s">
        <v>2330</v>
      </c>
      <c r="E1733" s="1762">
        <v>1</v>
      </c>
      <c r="F1733" s="1762">
        <v>9</v>
      </c>
      <c r="G1733" s="1762">
        <v>4</v>
      </c>
      <c r="H1733" s="1762">
        <v>4</v>
      </c>
      <c r="I1733" s="1783">
        <v>1</v>
      </c>
      <c r="J1733" s="1783">
        <v>1</v>
      </c>
      <c r="L1733" s="1764">
        <v>3995.09</v>
      </c>
      <c r="N1733" s="1764">
        <f t="shared" si="408"/>
        <v>2479.54</v>
      </c>
      <c r="O1733" s="1764">
        <v>1931.31</v>
      </c>
      <c r="P1733" s="1806">
        <f t="shared" si="409"/>
        <v>0.77889850536793115</v>
      </c>
      <c r="Q1733" s="1764">
        <v>548.23</v>
      </c>
      <c r="R1733" s="1864">
        <f t="shared" si="410"/>
        <v>0.22110149463206885</v>
      </c>
      <c r="S1733" s="1807">
        <f t="shared" si="404"/>
        <v>21.929200000000002</v>
      </c>
      <c r="U1733" s="1764">
        <f t="shared" si="402"/>
        <v>0</v>
      </c>
      <c r="V1733" s="1764">
        <f t="shared" si="403"/>
        <v>0</v>
      </c>
      <c r="W1733" s="1764">
        <f t="shared" si="411"/>
        <v>3995.09</v>
      </c>
      <c r="X1733" s="1768">
        <v>3995.09</v>
      </c>
      <c r="Y1733" s="1784">
        <v>617606</v>
      </c>
      <c r="Z1733" s="1770">
        <v>43005</v>
      </c>
      <c r="AA1733" s="1843" t="s">
        <v>104</v>
      </c>
      <c r="AB1733" s="1843"/>
      <c r="AH1733" s="1867"/>
      <c r="AK1733" s="1868"/>
      <c r="AL1733" s="1868"/>
    </row>
    <row r="1734" spans="1:38" x14ac:dyDescent="0.25">
      <c r="A1734" s="1866">
        <v>2017560</v>
      </c>
      <c r="C1734" s="1782" t="s">
        <v>3499</v>
      </c>
      <c r="D1734" s="1762" t="s">
        <v>2330</v>
      </c>
      <c r="E1734" s="1762">
        <v>1</v>
      </c>
      <c r="F1734" s="1762">
        <v>10</v>
      </c>
      <c r="G1734" s="1762">
        <v>8</v>
      </c>
      <c r="H1734" s="1762">
        <v>2</v>
      </c>
      <c r="I1734" s="1783">
        <v>1</v>
      </c>
      <c r="J1734" s="1783">
        <v>1</v>
      </c>
      <c r="L1734" s="1764">
        <v>3685.81</v>
      </c>
      <c r="N1734" s="1764">
        <f t="shared" si="408"/>
        <v>2346.9899999999998</v>
      </c>
      <c r="O1734" s="1764">
        <v>1789.74</v>
      </c>
      <c r="P1734" s="1806">
        <f t="shared" si="409"/>
        <v>0.76256822568481342</v>
      </c>
      <c r="Q1734" s="1764">
        <v>557.25</v>
      </c>
      <c r="R1734" s="1864">
        <f t="shared" si="410"/>
        <v>0.23743177431518669</v>
      </c>
      <c r="S1734" s="1807">
        <f t="shared" si="404"/>
        <v>22.29</v>
      </c>
      <c r="U1734" s="1764">
        <f t="shared" si="402"/>
        <v>0</v>
      </c>
      <c r="V1734" s="1764">
        <f t="shared" si="403"/>
        <v>0</v>
      </c>
      <c r="W1734" s="1764">
        <f t="shared" si="411"/>
        <v>3685.81</v>
      </c>
      <c r="X1734" s="1768">
        <v>3685.81</v>
      </c>
      <c r="Y1734" s="1784">
        <v>617607</v>
      </c>
      <c r="Z1734" s="1770">
        <v>43005</v>
      </c>
      <c r="AA1734" s="1843" t="s">
        <v>104</v>
      </c>
      <c r="AB1734" s="1843"/>
      <c r="AH1734" s="1867"/>
      <c r="AK1734" s="1868"/>
      <c r="AL1734" s="1868"/>
    </row>
    <row r="1735" spans="1:38" x14ac:dyDescent="0.25">
      <c r="A1735" s="1866">
        <v>2017561</v>
      </c>
      <c r="C1735" s="1782" t="s">
        <v>3500</v>
      </c>
      <c r="D1735" s="1762" t="s">
        <v>1934</v>
      </c>
      <c r="E1735" s="1762">
        <v>1</v>
      </c>
      <c r="F1735" s="1762">
        <v>8</v>
      </c>
      <c r="G1735" s="1762">
        <v>5</v>
      </c>
      <c r="H1735" s="1762">
        <v>3</v>
      </c>
      <c r="I1735" s="1783">
        <v>1</v>
      </c>
      <c r="J1735" s="1783">
        <v>1</v>
      </c>
      <c r="L1735" s="1764">
        <v>2847.52</v>
      </c>
      <c r="N1735" s="1764">
        <f t="shared" si="408"/>
        <v>1826.93</v>
      </c>
      <c r="O1735" s="1764">
        <v>1346.39</v>
      </c>
      <c r="P1735" s="1806">
        <f t="shared" si="409"/>
        <v>0.73696857569802898</v>
      </c>
      <c r="Q1735" s="1764">
        <v>480.54</v>
      </c>
      <c r="R1735" s="1864">
        <f t="shared" si="410"/>
        <v>0.26303142430197107</v>
      </c>
      <c r="S1735" s="1807">
        <f t="shared" si="404"/>
        <v>19.221600000000002</v>
      </c>
      <c r="U1735" s="1764">
        <f t="shared" si="402"/>
        <v>0</v>
      </c>
      <c r="V1735" s="1764">
        <f t="shared" si="403"/>
        <v>0</v>
      </c>
      <c r="W1735" s="1764">
        <f t="shared" si="411"/>
        <v>2847.52</v>
      </c>
      <c r="X1735" s="1768">
        <v>2847.52</v>
      </c>
      <c r="Y1735" s="1784">
        <v>617596</v>
      </c>
      <c r="Z1735" s="1770">
        <v>42998</v>
      </c>
      <c r="AA1735" s="1843" t="s">
        <v>104</v>
      </c>
      <c r="AB1735" s="1843"/>
      <c r="AH1735" s="1867"/>
      <c r="AK1735" s="1868"/>
      <c r="AL1735" s="1868"/>
    </row>
    <row r="1736" spans="1:38" x14ac:dyDescent="0.25">
      <c r="A1736" s="1866">
        <v>2017562</v>
      </c>
      <c r="C1736" s="1782" t="s">
        <v>3504</v>
      </c>
      <c r="D1736" s="1762" t="s">
        <v>352</v>
      </c>
      <c r="E1736" s="1762">
        <v>0</v>
      </c>
      <c r="F1736" s="1762">
        <v>1</v>
      </c>
      <c r="G1736" s="1762">
        <v>0</v>
      </c>
      <c r="H1736" s="1762">
        <v>1</v>
      </c>
      <c r="I1736" s="1783">
        <v>1</v>
      </c>
      <c r="J1736" s="1783">
        <v>1</v>
      </c>
      <c r="L1736" s="1764">
        <v>520.27</v>
      </c>
      <c r="N1736" s="1764">
        <f t="shared" si="408"/>
        <v>381.33000000000004</v>
      </c>
      <c r="O1736" s="1764">
        <v>271.79000000000002</v>
      </c>
      <c r="P1736" s="1806">
        <f t="shared" si="409"/>
        <v>0.71274224425038679</v>
      </c>
      <c r="Q1736" s="1764">
        <v>109.54</v>
      </c>
      <c r="R1736" s="1864">
        <f t="shared" si="410"/>
        <v>0.28725775574961321</v>
      </c>
      <c r="S1736" s="1807">
        <f t="shared" si="404"/>
        <v>4.3816000000000006</v>
      </c>
      <c r="U1736" s="1764">
        <f t="shared" si="402"/>
        <v>0</v>
      </c>
      <c r="V1736" s="1764">
        <f t="shared" si="403"/>
        <v>0</v>
      </c>
      <c r="W1736" s="1764">
        <f t="shared" si="411"/>
        <v>520.27</v>
      </c>
      <c r="X1736" s="1768">
        <v>520.27</v>
      </c>
      <c r="Y1736" s="1784">
        <v>617568</v>
      </c>
      <c r="Z1736" s="1770">
        <v>42991</v>
      </c>
      <c r="AA1736" s="1843" t="s">
        <v>104</v>
      </c>
      <c r="AB1736" s="1843"/>
      <c r="AH1736" s="1867"/>
      <c r="AK1736" s="1868"/>
      <c r="AL1736" s="1868"/>
    </row>
    <row r="1737" spans="1:38" x14ac:dyDescent="0.25">
      <c r="A1737" s="1866">
        <v>2017563</v>
      </c>
      <c r="C1737" s="1782" t="s">
        <v>3577</v>
      </c>
      <c r="D1737" s="1762" t="s">
        <v>352</v>
      </c>
      <c r="E1737" s="1762">
        <v>0</v>
      </c>
      <c r="F1737" s="1762">
        <v>1</v>
      </c>
      <c r="G1737" s="1762">
        <v>0</v>
      </c>
      <c r="H1737" s="1762">
        <v>2</v>
      </c>
      <c r="I1737" s="1783">
        <v>1</v>
      </c>
      <c r="J1737" s="1783">
        <v>1</v>
      </c>
      <c r="L1737" s="1764">
        <v>774.65</v>
      </c>
      <c r="N1737" s="1764">
        <f t="shared" si="408"/>
        <v>572.81999999999994</v>
      </c>
      <c r="O1737" s="1764">
        <v>452.15</v>
      </c>
      <c r="P1737" s="1806">
        <f t="shared" si="409"/>
        <v>0.78934045598966518</v>
      </c>
      <c r="Q1737" s="1764">
        <v>120.67</v>
      </c>
      <c r="R1737" s="1864">
        <f t="shared" si="410"/>
        <v>0.21065954401033485</v>
      </c>
      <c r="S1737" s="1807">
        <f t="shared" si="404"/>
        <v>4.8268000000000004</v>
      </c>
      <c r="U1737" s="1764">
        <f t="shared" si="402"/>
        <v>0</v>
      </c>
      <c r="V1737" s="1764">
        <f t="shared" si="403"/>
        <v>0</v>
      </c>
      <c r="W1737" s="1764">
        <f t="shared" si="411"/>
        <v>774.65</v>
      </c>
      <c r="X1737" s="1768">
        <v>774.65</v>
      </c>
      <c r="Y1737" s="1784">
        <v>617537</v>
      </c>
      <c r="Z1737" s="1770">
        <v>42979</v>
      </c>
      <c r="AA1737" s="1843" t="s">
        <v>104</v>
      </c>
      <c r="AB1737" s="1843"/>
      <c r="AH1737" s="1867"/>
      <c r="AK1737" s="1868"/>
      <c r="AL1737" s="1868"/>
    </row>
    <row r="1738" spans="1:38" x14ac:dyDescent="0.25">
      <c r="A1738" s="1866">
        <v>2017564</v>
      </c>
      <c r="C1738" s="1782" t="s">
        <v>3510</v>
      </c>
      <c r="D1738" s="1762" t="s">
        <v>317</v>
      </c>
      <c r="E1738" s="1762">
        <v>1</v>
      </c>
      <c r="F1738" s="1762">
        <v>8</v>
      </c>
      <c r="G1738" s="1762">
        <v>7</v>
      </c>
      <c r="H1738" s="1762">
        <v>3</v>
      </c>
      <c r="I1738" s="1783">
        <v>1</v>
      </c>
      <c r="J1738" s="1783">
        <v>1</v>
      </c>
      <c r="L1738" s="1764">
        <v>2797.74</v>
      </c>
      <c r="N1738" s="1764">
        <f t="shared" si="408"/>
        <v>1851.8500000000001</v>
      </c>
      <c r="O1738" s="1764">
        <v>1301.1500000000001</v>
      </c>
      <c r="P1738" s="1806">
        <f t="shared" si="409"/>
        <v>0.70262170262170265</v>
      </c>
      <c r="Q1738" s="1764">
        <v>550.70000000000005</v>
      </c>
      <c r="R1738" s="1864">
        <f t="shared" si="410"/>
        <v>0.29737829737829741</v>
      </c>
      <c r="S1738" s="1807">
        <f t="shared" si="404"/>
        <v>22.028000000000002</v>
      </c>
      <c r="U1738" s="1764">
        <f t="shared" si="402"/>
        <v>0</v>
      </c>
      <c r="V1738" s="1764">
        <f t="shared" si="403"/>
        <v>0</v>
      </c>
      <c r="W1738" s="1764">
        <f t="shared" si="411"/>
        <v>2797.74</v>
      </c>
      <c r="X1738" s="1768">
        <v>2797.74</v>
      </c>
      <c r="Y1738" s="1784">
        <v>617587</v>
      </c>
      <c r="Z1738" s="1770">
        <v>42998</v>
      </c>
      <c r="AA1738" s="1843" t="s">
        <v>104</v>
      </c>
      <c r="AB1738" s="1843"/>
      <c r="AH1738" s="1867"/>
      <c r="AK1738" s="1868"/>
      <c r="AL1738" s="1868"/>
    </row>
    <row r="1739" spans="1:38" x14ac:dyDescent="0.25">
      <c r="A1739" s="1866">
        <v>2017565</v>
      </c>
      <c r="C1739" s="1782" t="s">
        <v>3534</v>
      </c>
      <c r="D1739" s="1762" t="s">
        <v>352</v>
      </c>
      <c r="E1739" s="1762">
        <v>0</v>
      </c>
      <c r="F1739" s="1762">
        <v>1</v>
      </c>
      <c r="G1739" s="1762">
        <v>1</v>
      </c>
      <c r="H1739" s="1762">
        <v>0</v>
      </c>
      <c r="I1739" s="1783">
        <v>1</v>
      </c>
      <c r="J1739" s="1783">
        <v>1</v>
      </c>
      <c r="L1739" s="1764">
        <v>470.55</v>
      </c>
      <c r="N1739" s="1764">
        <f t="shared" si="408"/>
        <v>345.53999999999996</v>
      </c>
      <c r="O1739" s="1764">
        <v>272.77</v>
      </c>
      <c r="P1739" s="1806">
        <f t="shared" si="409"/>
        <v>0.78940209527116978</v>
      </c>
      <c r="Q1739" s="1764">
        <v>72.77</v>
      </c>
      <c r="R1739" s="1864">
        <f t="shared" si="410"/>
        <v>0.21059790472883025</v>
      </c>
      <c r="S1739" s="1807">
        <f t="shared" si="404"/>
        <v>2.9108000000000001</v>
      </c>
      <c r="U1739" s="1764">
        <f t="shared" si="402"/>
        <v>0</v>
      </c>
      <c r="V1739" s="1764">
        <f t="shared" si="403"/>
        <v>0</v>
      </c>
      <c r="W1739" s="1764">
        <f t="shared" si="411"/>
        <v>470.55</v>
      </c>
      <c r="X1739" s="1768">
        <v>470.55</v>
      </c>
      <c r="Y1739" s="1784">
        <v>617660</v>
      </c>
      <c r="Z1739" s="1770">
        <v>43028</v>
      </c>
      <c r="AA1739" s="1843" t="s">
        <v>104</v>
      </c>
      <c r="AB1739" s="1843"/>
      <c r="AH1739" s="1867"/>
      <c r="AK1739" s="1868"/>
      <c r="AL1739" s="1868"/>
    </row>
    <row r="1740" spans="1:38" x14ac:dyDescent="0.25">
      <c r="A1740" s="1866">
        <v>2017566</v>
      </c>
      <c r="C1740" s="1782" t="s">
        <v>3511</v>
      </c>
      <c r="D1740" s="1762" t="s">
        <v>1304</v>
      </c>
      <c r="E1740" s="1762">
        <v>0</v>
      </c>
      <c r="F1740" s="1762">
        <v>1</v>
      </c>
      <c r="G1740" s="1762">
        <v>1</v>
      </c>
      <c r="H1740" s="1762">
        <v>0</v>
      </c>
      <c r="I1740" s="1783">
        <v>1</v>
      </c>
      <c r="J1740" s="1783">
        <v>1</v>
      </c>
      <c r="L1740" s="1764">
        <v>175.3</v>
      </c>
      <c r="N1740" s="1764">
        <f t="shared" si="408"/>
        <v>102.11</v>
      </c>
      <c r="O1740" s="1764">
        <v>67.28</v>
      </c>
      <c r="P1740" s="1806">
        <f t="shared" si="409"/>
        <v>0.65889726765253165</v>
      </c>
      <c r="Q1740" s="1764">
        <v>34.83</v>
      </c>
      <c r="R1740" s="1864">
        <f t="shared" si="410"/>
        <v>0.34110273234746841</v>
      </c>
      <c r="S1740" s="1807">
        <f t="shared" si="404"/>
        <v>1.3932</v>
      </c>
      <c r="U1740" s="1764">
        <f t="shared" si="402"/>
        <v>0</v>
      </c>
      <c r="V1740" s="1764">
        <f t="shared" si="403"/>
        <v>0</v>
      </c>
      <c r="W1740" s="1764">
        <f t="shared" si="411"/>
        <v>175.3</v>
      </c>
      <c r="X1740" s="1768">
        <v>175.3</v>
      </c>
      <c r="Y1740" s="1784">
        <v>617622</v>
      </c>
      <c r="Z1740" s="1770">
        <v>43019</v>
      </c>
      <c r="AA1740" s="1843" t="s">
        <v>104</v>
      </c>
      <c r="AB1740" s="1843"/>
      <c r="AH1740" s="1867"/>
      <c r="AK1740" s="1868"/>
      <c r="AL1740" s="1868"/>
    </row>
    <row r="1741" spans="1:38" x14ac:dyDescent="0.25">
      <c r="A1741" s="1866">
        <v>2017567</v>
      </c>
      <c r="C1741" s="1782" t="s">
        <v>3512</v>
      </c>
      <c r="D1741" s="1762" t="s">
        <v>1304</v>
      </c>
      <c r="E1741" s="1762">
        <v>0</v>
      </c>
      <c r="F1741" s="1762">
        <v>1</v>
      </c>
      <c r="G1741" s="1762">
        <v>1</v>
      </c>
      <c r="H1741" s="1762">
        <v>0</v>
      </c>
      <c r="I1741" s="1783">
        <v>1</v>
      </c>
      <c r="J1741" s="1783">
        <v>1</v>
      </c>
      <c r="L1741" s="1764">
        <v>173.72</v>
      </c>
      <c r="N1741" s="1764">
        <f t="shared" si="408"/>
        <v>101.78999999999999</v>
      </c>
      <c r="O1741" s="1764">
        <v>66.72</v>
      </c>
      <c r="P1741" s="1806">
        <f t="shared" si="409"/>
        <v>0.65546713822575897</v>
      </c>
      <c r="Q1741" s="1764">
        <v>35.07</v>
      </c>
      <c r="R1741" s="1864">
        <f t="shared" si="410"/>
        <v>0.34453286177424114</v>
      </c>
      <c r="S1741" s="1807">
        <f t="shared" si="404"/>
        <v>1.4028</v>
      </c>
      <c r="U1741" s="1764">
        <f t="shared" si="402"/>
        <v>0</v>
      </c>
      <c r="V1741" s="1764">
        <f t="shared" si="403"/>
        <v>0</v>
      </c>
      <c r="W1741" s="1764">
        <f t="shared" si="411"/>
        <v>173.72</v>
      </c>
      <c r="X1741" s="1768">
        <v>173.72</v>
      </c>
      <c r="Y1741" s="1784">
        <v>617623</v>
      </c>
      <c r="Z1741" s="1770">
        <v>43019</v>
      </c>
      <c r="AA1741" s="1843" t="s">
        <v>104</v>
      </c>
      <c r="AB1741" s="1843"/>
      <c r="AH1741" s="1867"/>
      <c r="AK1741" s="1868"/>
      <c r="AL1741" s="1868"/>
    </row>
    <row r="1742" spans="1:38" x14ac:dyDescent="0.25">
      <c r="A1742" s="1866">
        <v>2017568</v>
      </c>
      <c r="C1742" s="1782" t="s">
        <v>3513</v>
      </c>
      <c r="D1742" s="1762" t="s">
        <v>1304</v>
      </c>
      <c r="E1742" s="1762">
        <v>0</v>
      </c>
      <c r="F1742" s="1762">
        <v>1</v>
      </c>
      <c r="G1742" s="1762">
        <v>1</v>
      </c>
      <c r="H1742" s="1762">
        <v>0</v>
      </c>
      <c r="I1742" s="1783">
        <v>1</v>
      </c>
      <c r="J1742" s="1783">
        <v>1</v>
      </c>
      <c r="L1742" s="1764">
        <v>188.22</v>
      </c>
      <c r="N1742" s="1764">
        <f t="shared" si="408"/>
        <v>110.28999999999999</v>
      </c>
      <c r="O1742" s="1764">
        <v>75.099999999999994</v>
      </c>
      <c r="P1742" s="1806">
        <f t="shared" si="409"/>
        <v>0.68093208813129025</v>
      </c>
      <c r="Q1742" s="1764">
        <v>35.19</v>
      </c>
      <c r="R1742" s="1864">
        <f t="shared" si="410"/>
        <v>0.31906791186870975</v>
      </c>
      <c r="S1742" s="1807">
        <f t="shared" si="404"/>
        <v>1.4076</v>
      </c>
      <c r="U1742" s="1764">
        <f t="shared" si="402"/>
        <v>0</v>
      </c>
      <c r="V1742" s="1764">
        <f t="shared" si="403"/>
        <v>0</v>
      </c>
      <c r="W1742" s="1764">
        <f t="shared" si="411"/>
        <v>188.22</v>
      </c>
      <c r="X1742" s="1768">
        <v>188.22</v>
      </c>
      <c r="Y1742" s="1784">
        <v>617624</v>
      </c>
      <c r="Z1742" s="1770">
        <v>43019</v>
      </c>
      <c r="AA1742" s="1843" t="s">
        <v>104</v>
      </c>
      <c r="AB1742" s="1843"/>
      <c r="AH1742" s="1867"/>
      <c r="AK1742" s="1868"/>
      <c r="AL1742" s="1868"/>
    </row>
    <row r="1743" spans="1:38" x14ac:dyDescent="0.25">
      <c r="A1743" s="1866">
        <v>2017569</v>
      </c>
      <c r="C1743" s="1782" t="s">
        <v>3514</v>
      </c>
      <c r="D1743" s="1762" t="s">
        <v>1304</v>
      </c>
      <c r="E1743" s="1762">
        <v>1</v>
      </c>
      <c r="F1743" s="1762">
        <v>8</v>
      </c>
      <c r="G1743" s="1762">
        <v>6</v>
      </c>
      <c r="H1743" s="1762">
        <v>1</v>
      </c>
      <c r="I1743" s="1783">
        <v>1</v>
      </c>
      <c r="J1743" s="1783">
        <v>1</v>
      </c>
      <c r="L1743" s="1764">
        <v>1919.23</v>
      </c>
      <c r="N1743" s="1764">
        <f t="shared" si="408"/>
        <v>1117</v>
      </c>
      <c r="O1743" s="1764">
        <v>796.85</v>
      </c>
      <c r="P1743" s="1806">
        <f t="shared" si="409"/>
        <v>0.71338406445837066</v>
      </c>
      <c r="Q1743" s="1764">
        <v>320.14999999999998</v>
      </c>
      <c r="R1743" s="1864">
        <f t="shared" si="410"/>
        <v>0.28661593554162934</v>
      </c>
      <c r="S1743" s="1807">
        <f t="shared" si="404"/>
        <v>12.805999999999999</v>
      </c>
      <c r="U1743" s="1764">
        <f t="shared" si="402"/>
        <v>0</v>
      </c>
      <c r="V1743" s="1764">
        <f t="shared" si="403"/>
        <v>0</v>
      </c>
      <c r="W1743" s="1764">
        <f t="shared" si="411"/>
        <v>1919.23</v>
      </c>
      <c r="X1743" s="1768">
        <v>1919.23</v>
      </c>
      <c r="Y1743" s="1784">
        <v>617625</v>
      </c>
      <c r="Z1743" s="1770">
        <v>43019</v>
      </c>
      <c r="AA1743" s="1843" t="s">
        <v>104</v>
      </c>
      <c r="AB1743" s="1843"/>
      <c r="AH1743" s="1867"/>
      <c r="AK1743" s="1868"/>
      <c r="AL1743" s="1868"/>
    </row>
    <row r="1744" spans="1:38" x14ac:dyDescent="0.25">
      <c r="A1744" s="1866">
        <v>2017570</v>
      </c>
      <c r="C1744" s="1782" t="s">
        <v>3515</v>
      </c>
      <c r="D1744" s="1762" t="s">
        <v>1304</v>
      </c>
      <c r="E1744" s="1762">
        <v>1</v>
      </c>
      <c r="F1744" s="1762">
        <v>9</v>
      </c>
      <c r="G1744" s="1762">
        <v>6</v>
      </c>
      <c r="H1744" s="1762">
        <v>0</v>
      </c>
      <c r="I1744" s="1783">
        <v>1</v>
      </c>
      <c r="J1744" s="1783">
        <v>1</v>
      </c>
      <c r="L1744" s="1764">
        <v>1521.47</v>
      </c>
      <c r="N1744" s="1764">
        <f t="shared" si="408"/>
        <v>899.06999999999994</v>
      </c>
      <c r="O1744" s="1764">
        <v>636.14</v>
      </c>
      <c r="P1744" s="1806">
        <f t="shared" si="409"/>
        <v>0.70755336069494035</v>
      </c>
      <c r="Q1744" s="1764">
        <v>262.93</v>
      </c>
      <c r="R1744" s="1864">
        <f t="shared" si="410"/>
        <v>0.29244663930505971</v>
      </c>
      <c r="S1744" s="1807">
        <f t="shared" si="404"/>
        <v>10.517200000000001</v>
      </c>
      <c r="U1744" s="1764">
        <f t="shared" si="402"/>
        <v>0</v>
      </c>
      <c r="V1744" s="1764">
        <f t="shared" si="403"/>
        <v>0</v>
      </c>
      <c r="W1744" s="1764">
        <f t="shared" si="411"/>
        <v>1521.47</v>
      </c>
      <c r="X1744" s="1768">
        <v>1521.47</v>
      </c>
      <c r="Y1744" s="1784">
        <v>617626</v>
      </c>
      <c r="Z1744" s="1770">
        <v>43019</v>
      </c>
      <c r="AA1744" s="1843" t="s">
        <v>104</v>
      </c>
      <c r="AB1744" s="1843"/>
      <c r="AH1744" s="1867"/>
      <c r="AK1744" s="1868"/>
      <c r="AL1744" s="1868"/>
    </row>
    <row r="1745" spans="1:38" x14ac:dyDescent="0.25">
      <c r="A1745" s="1866">
        <v>2017571</v>
      </c>
      <c r="C1745" s="1782" t="s">
        <v>3516</v>
      </c>
      <c r="D1745" s="1762" t="s">
        <v>1304</v>
      </c>
      <c r="E1745" s="1762">
        <v>1</v>
      </c>
      <c r="F1745" s="1762">
        <v>13</v>
      </c>
      <c r="G1745" s="1762">
        <v>8</v>
      </c>
      <c r="H1745" s="1762">
        <v>2</v>
      </c>
      <c r="I1745" s="1783">
        <v>1</v>
      </c>
      <c r="J1745" s="1783">
        <v>1</v>
      </c>
      <c r="L1745" s="1764">
        <v>2793.58</v>
      </c>
      <c r="N1745" s="1764">
        <f t="shared" si="408"/>
        <v>1629.6599999999999</v>
      </c>
      <c r="O1745" s="1764">
        <v>1128.8</v>
      </c>
      <c r="P1745" s="1806">
        <f t="shared" si="409"/>
        <v>0.69265981861247139</v>
      </c>
      <c r="Q1745" s="1764">
        <v>500.86</v>
      </c>
      <c r="R1745" s="1864">
        <f t="shared" si="410"/>
        <v>0.30734018138752872</v>
      </c>
      <c r="S1745" s="1807">
        <f t="shared" si="404"/>
        <v>20.034400000000002</v>
      </c>
      <c r="U1745" s="1764">
        <f t="shared" si="402"/>
        <v>0</v>
      </c>
      <c r="V1745" s="1764">
        <f t="shared" si="403"/>
        <v>0</v>
      </c>
      <c r="W1745" s="1764">
        <f t="shared" si="411"/>
        <v>2793.58</v>
      </c>
      <c r="X1745" s="1768">
        <v>2793.58</v>
      </c>
      <c r="Y1745" s="1784">
        <v>617627</v>
      </c>
      <c r="Z1745" s="1770">
        <v>43019</v>
      </c>
      <c r="AA1745" s="1843" t="s">
        <v>104</v>
      </c>
      <c r="AB1745" s="1843"/>
      <c r="AH1745" s="1867"/>
      <c r="AK1745" s="1868"/>
      <c r="AL1745" s="1868"/>
    </row>
    <row r="1746" spans="1:38" x14ac:dyDescent="0.25">
      <c r="A1746" s="1866">
        <v>2017572</v>
      </c>
      <c r="C1746" s="1782" t="s">
        <v>3517</v>
      </c>
      <c r="D1746" s="1762" t="s">
        <v>1304</v>
      </c>
      <c r="E1746" s="1762">
        <v>1</v>
      </c>
      <c r="F1746" s="1762">
        <v>10</v>
      </c>
      <c r="G1746" s="1762">
        <v>7</v>
      </c>
      <c r="H1746" s="1762">
        <v>2</v>
      </c>
      <c r="I1746" s="1783">
        <v>1</v>
      </c>
      <c r="J1746" s="1783">
        <v>1</v>
      </c>
      <c r="L1746" s="1764">
        <v>2555.8000000000002</v>
      </c>
      <c r="N1746" s="1764">
        <f t="shared" si="408"/>
        <v>1481.7399999999998</v>
      </c>
      <c r="O1746" s="1764">
        <v>1048.6099999999999</v>
      </c>
      <c r="P1746" s="1806">
        <f t="shared" si="409"/>
        <v>0.70768825839890948</v>
      </c>
      <c r="Q1746" s="1764">
        <v>433.13</v>
      </c>
      <c r="R1746" s="1864">
        <f t="shared" si="410"/>
        <v>0.29231174160109064</v>
      </c>
      <c r="S1746" s="1807">
        <f t="shared" si="404"/>
        <v>17.325199999999999</v>
      </c>
      <c r="U1746" s="1764">
        <f t="shared" si="402"/>
        <v>0</v>
      </c>
      <c r="V1746" s="1764">
        <f t="shared" si="403"/>
        <v>0</v>
      </c>
      <c r="W1746" s="1764">
        <f t="shared" si="411"/>
        <v>2555.8000000000002</v>
      </c>
      <c r="X1746" s="1768">
        <v>2555.8000000000002</v>
      </c>
      <c r="Y1746" s="1784">
        <v>617628</v>
      </c>
      <c r="Z1746" s="1770">
        <v>43019</v>
      </c>
      <c r="AA1746" s="1843" t="s">
        <v>104</v>
      </c>
      <c r="AB1746" s="1843"/>
      <c r="AH1746" s="1867"/>
      <c r="AK1746" s="1868"/>
      <c r="AL1746" s="1868"/>
    </row>
    <row r="1747" spans="1:38" x14ac:dyDescent="0.25">
      <c r="A1747" s="1866">
        <v>2017573</v>
      </c>
      <c r="C1747" s="1782" t="s">
        <v>3518</v>
      </c>
      <c r="D1747" s="1762" t="s">
        <v>1304</v>
      </c>
      <c r="E1747" s="1762">
        <v>1</v>
      </c>
      <c r="F1747" s="1762">
        <v>8</v>
      </c>
      <c r="G1747" s="1762">
        <v>2</v>
      </c>
      <c r="H1747" s="1762">
        <v>1</v>
      </c>
      <c r="I1747" s="1783">
        <v>1</v>
      </c>
      <c r="J1747" s="1783">
        <v>1</v>
      </c>
      <c r="L1747" s="1764">
        <v>1577.79</v>
      </c>
      <c r="N1747" s="1764">
        <f t="shared" si="408"/>
        <v>929.34</v>
      </c>
      <c r="O1747" s="1764">
        <v>686.48</v>
      </c>
      <c r="P1747" s="1806">
        <f t="shared" si="409"/>
        <v>0.73867475843071428</v>
      </c>
      <c r="Q1747" s="1764">
        <v>242.86</v>
      </c>
      <c r="R1747" s="1864">
        <f t="shared" si="410"/>
        <v>0.26132524156928572</v>
      </c>
      <c r="S1747" s="1807">
        <f t="shared" si="404"/>
        <v>9.7144000000000013</v>
      </c>
      <c r="U1747" s="1764">
        <f t="shared" si="402"/>
        <v>0</v>
      </c>
      <c r="V1747" s="1764">
        <f t="shared" si="403"/>
        <v>0</v>
      </c>
      <c r="W1747" s="1764">
        <f t="shared" si="411"/>
        <v>1577.79</v>
      </c>
      <c r="X1747" s="1768">
        <v>1577.79</v>
      </c>
      <c r="Y1747" s="1784">
        <v>617629</v>
      </c>
      <c r="Z1747" s="1770">
        <v>43019</v>
      </c>
      <c r="AA1747" s="1843" t="s">
        <v>104</v>
      </c>
      <c r="AB1747" s="1843"/>
      <c r="AH1747" s="1867"/>
      <c r="AK1747" s="1868"/>
      <c r="AL1747" s="1868"/>
    </row>
    <row r="1748" spans="1:38" x14ac:dyDescent="0.25">
      <c r="A1748" s="1866">
        <v>2017574</v>
      </c>
      <c r="C1748" s="1782" t="s">
        <v>3519</v>
      </c>
      <c r="D1748" s="1762" t="s">
        <v>1304</v>
      </c>
      <c r="E1748" s="1762">
        <v>1</v>
      </c>
      <c r="F1748" s="1762">
        <v>10</v>
      </c>
      <c r="G1748" s="1762">
        <v>7</v>
      </c>
      <c r="H1748" s="1762">
        <v>2</v>
      </c>
      <c r="I1748" s="1783">
        <v>1</v>
      </c>
      <c r="J1748" s="1783">
        <v>1</v>
      </c>
      <c r="L1748" s="1764">
        <v>2505.5500000000002</v>
      </c>
      <c r="N1748" s="1764">
        <f t="shared" si="408"/>
        <v>1453.94</v>
      </c>
      <c r="O1748" s="1764">
        <v>1057.9100000000001</v>
      </c>
      <c r="P1748" s="1806">
        <f t="shared" si="409"/>
        <v>0.72761599515798459</v>
      </c>
      <c r="Q1748" s="1764">
        <v>396.03</v>
      </c>
      <c r="R1748" s="1864">
        <f t="shared" si="410"/>
        <v>0.27238400484201547</v>
      </c>
      <c r="S1748" s="1807">
        <f t="shared" si="404"/>
        <v>15.841199999999999</v>
      </c>
      <c r="U1748" s="1764">
        <f t="shared" si="402"/>
        <v>0</v>
      </c>
      <c r="V1748" s="1764">
        <f t="shared" si="403"/>
        <v>0</v>
      </c>
      <c r="W1748" s="1764">
        <f t="shared" si="411"/>
        <v>2505.5500000000002</v>
      </c>
      <c r="X1748" s="1768">
        <v>2505.5500000000002</v>
      </c>
      <c r="Y1748" s="1784">
        <v>617630</v>
      </c>
      <c r="Z1748" s="1770">
        <v>43019</v>
      </c>
      <c r="AA1748" s="1843" t="s">
        <v>104</v>
      </c>
      <c r="AB1748" s="1843"/>
      <c r="AH1748" s="1867"/>
      <c r="AK1748" s="1868"/>
      <c r="AL1748" s="1868"/>
    </row>
    <row r="1749" spans="1:38" x14ac:dyDescent="0.25">
      <c r="A1749" s="1866">
        <v>2017575</v>
      </c>
      <c r="C1749" s="1782" t="s">
        <v>3525</v>
      </c>
      <c r="D1749" s="1762" t="s">
        <v>352</v>
      </c>
      <c r="E1749" s="1762">
        <v>1</v>
      </c>
      <c r="F1749" s="1762">
        <v>5</v>
      </c>
      <c r="G1749" s="1762">
        <v>2</v>
      </c>
      <c r="H1749" s="1762">
        <v>1</v>
      </c>
      <c r="I1749" s="1783">
        <v>1</v>
      </c>
      <c r="J1749" s="1783">
        <v>1</v>
      </c>
      <c r="L1749" s="1764">
        <v>1416.24</v>
      </c>
      <c r="N1749" s="1764">
        <v>1002.07</v>
      </c>
      <c r="O1749" s="1764">
        <f>N1749-Q1749</f>
        <v>729.24</v>
      </c>
      <c r="P1749" s="1806">
        <f t="shared" si="409"/>
        <v>0.72773359146566607</v>
      </c>
      <c r="Q1749" s="1764">
        <v>272.83</v>
      </c>
      <c r="R1749" s="1864">
        <f t="shared" si="410"/>
        <v>0.27226640853433393</v>
      </c>
      <c r="S1749" s="1807">
        <f t="shared" si="404"/>
        <v>10.9132</v>
      </c>
      <c r="U1749" s="1764">
        <f t="shared" si="402"/>
        <v>0</v>
      </c>
      <c r="V1749" s="1764">
        <f t="shared" si="403"/>
        <v>0</v>
      </c>
      <c r="W1749" s="1764">
        <f t="shared" si="411"/>
        <v>1416.24</v>
      </c>
      <c r="X1749" s="1768">
        <v>1416.24</v>
      </c>
      <c r="Y1749" s="1784">
        <v>617699</v>
      </c>
      <c r="Z1749" s="1770">
        <v>43049</v>
      </c>
      <c r="AA1749" s="1843" t="s">
        <v>104</v>
      </c>
      <c r="AB1749" s="1843"/>
      <c r="AH1749" s="1867"/>
      <c r="AK1749" s="1868"/>
      <c r="AL1749" s="1868"/>
    </row>
    <row r="1750" spans="1:38" x14ac:dyDescent="0.25">
      <c r="A1750" s="1866">
        <v>2017576</v>
      </c>
      <c r="C1750" s="1782" t="s">
        <v>3526</v>
      </c>
      <c r="D1750" s="1762" t="s">
        <v>352</v>
      </c>
      <c r="E1750" s="1762">
        <v>1</v>
      </c>
      <c r="F1750" s="1762">
        <v>8</v>
      </c>
      <c r="G1750" s="1762">
        <v>5</v>
      </c>
      <c r="H1750" s="1762">
        <v>3</v>
      </c>
      <c r="I1750" s="1783">
        <v>1</v>
      </c>
      <c r="J1750" s="1783">
        <v>1</v>
      </c>
      <c r="L1750" s="1764">
        <v>2451.11</v>
      </c>
      <c r="N1750" s="1764">
        <f t="shared" si="408"/>
        <v>1816.15</v>
      </c>
      <c r="O1750" s="1764">
        <v>1343.77</v>
      </c>
      <c r="P1750" s="1806">
        <f t="shared" si="409"/>
        <v>0.7399003386284172</v>
      </c>
      <c r="Q1750" s="1764">
        <v>472.38</v>
      </c>
      <c r="R1750" s="1864">
        <f t="shared" si="410"/>
        <v>0.26009966137158275</v>
      </c>
      <c r="S1750" s="1807">
        <f t="shared" si="404"/>
        <v>18.895199999999999</v>
      </c>
      <c r="U1750" s="1764">
        <f t="shared" si="402"/>
        <v>0</v>
      </c>
      <c r="V1750" s="1764">
        <f t="shared" si="403"/>
        <v>0</v>
      </c>
      <c r="W1750" s="1764">
        <f t="shared" si="411"/>
        <v>2451.11</v>
      </c>
      <c r="X1750" s="1768">
        <v>2451.11</v>
      </c>
      <c r="Y1750" s="1784">
        <v>617592</v>
      </c>
      <c r="Z1750" s="1770">
        <v>42998</v>
      </c>
      <c r="AA1750" s="1843" t="s">
        <v>104</v>
      </c>
      <c r="AB1750" s="1843"/>
      <c r="AH1750" s="1867"/>
      <c r="AK1750" s="1868"/>
      <c r="AL1750" s="1868"/>
    </row>
    <row r="1751" spans="1:38" x14ac:dyDescent="0.25">
      <c r="A1751" s="1866">
        <v>2017577</v>
      </c>
      <c r="C1751" s="1782" t="s">
        <v>3523</v>
      </c>
      <c r="D1751" s="1762" t="s">
        <v>352</v>
      </c>
      <c r="E1751" s="1762">
        <v>1</v>
      </c>
      <c r="F1751" s="1762">
        <v>7</v>
      </c>
      <c r="G1751" s="1762">
        <v>4</v>
      </c>
      <c r="H1751" s="1762">
        <v>5</v>
      </c>
      <c r="I1751" s="1783">
        <v>1</v>
      </c>
      <c r="J1751" s="1783">
        <v>1</v>
      </c>
      <c r="L1751" s="1764">
        <v>3179.36</v>
      </c>
      <c r="N1751" s="1764">
        <f t="shared" si="408"/>
        <v>3179.36</v>
      </c>
      <c r="O1751" s="1764">
        <v>2518.0700000000002</v>
      </c>
      <c r="P1751" s="1806">
        <f t="shared" si="409"/>
        <v>0.79200530924462786</v>
      </c>
      <c r="Q1751" s="1764">
        <v>661.29</v>
      </c>
      <c r="R1751" s="1864">
        <f t="shared" si="410"/>
        <v>0.20799469075537214</v>
      </c>
      <c r="S1751" s="1807">
        <f t="shared" si="404"/>
        <v>26.451599999999999</v>
      </c>
      <c r="U1751" s="1764">
        <f t="shared" si="402"/>
        <v>0</v>
      </c>
      <c r="V1751" s="1764">
        <f t="shared" si="403"/>
        <v>0</v>
      </c>
      <c r="W1751" s="1764">
        <f t="shared" si="411"/>
        <v>3179.36</v>
      </c>
      <c r="X1751" s="1768">
        <v>3179.36</v>
      </c>
      <c r="Y1751" s="1784">
        <v>617593</v>
      </c>
      <c r="Z1751" s="1770">
        <v>42998</v>
      </c>
      <c r="AA1751" s="1843" t="s">
        <v>104</v>
      </c>
      <c r="AB1751" s="1843"/>
      <c r="AH1751" s="1867"/>
      <c r="AK1751" s="1868"/>
      <c r="AL1751" s="1868"/>
    </row>
    <row r="1752" spans="1:38" x14ac:dyDescent="0.25">
      <c r="A1752" s="1866">
        <v>2017578</v>
      </c>
      <c r="C1752" s="1782" t="s">
        <v>3524</v>
      </c>
      <c r="D1752" s="1762" t="s">
        <v>352</v>
      </c>
      <c r="E1752" s="1762">
        <v>1</v>
      </c>
      <c r="F1752" s="1762">
        <v>2</v>
      </c>
      <c r="G1752" s="1762">
        <v>0</v>
      </c>
      <c r="H1752" s="1762">
        <v>1</v>
      </c>
      <c r="I1752" s="1783">
        <v>1</v>
      </c>
      <c r="J1752" s="1783">
        <v>1</v>
      </c>
      <c r="L1752" s="1764">
        <v>721.62</v>
      </c>
      <c r="N1752" s="1764">
        <f t="shared" si="408"/>
        <v>529.57000000000005</v>
      </c>
      <c r="O1752" s="1764">
        <v>404.48</v>
      </c>
      <c r="P1752" s="1806">
        <f t="shared" si="409"/>
        <v>0.76378948958589044</v>
      </c>
      <c r="Q1752" s="1764">
        <v>125.09</v>
      </c>
      <c r="R1752" s="1864">
        <f t="shared" si="410"/>
        <v>0.23621051041410954</v>
      </c>
      <c r="S1752" s="1807">
        <f t="shared" si="404"/>
        <v>5.0036000000000005</v>
      </c>
      <c r="U1752" s="1764">
        <f t="shared" si="402"/>
        <v>0</v>
      </c>
      <c r="V1752" s="1764">
        <f t="shared" si="403"/>
        <v>0</v>
      </c>
      <c r="W1752" s="1764">
        <f t="shared" si="411"/>
        <v>721.62</v>
      </c>
      <c r="X1752" s="1768">
        <v>721.62</v>
      </c>
      <c r="Y1752" s="1784">
        <v>617594</v>
      </c>
      <c r="Z1752" s="1770">
        <v>42998</v>
      </c>
      <c r="AA1752" s="1843" t="s">
        <v>104</v>
      </c>
      <c r="AB1752" s="1843"/>
      <c r="AH1752" s="1867"/>
      <c r="AK1752" s="1868"/>
      <c r="AL1752" s="1868"/>
    </row>
    <row r="1753" spans="1:38" x14ac:dyDescent="0.25">
      <c r="A1753" s="1866">
        <v>2017579</v>
      </c>
      <c r="C1753" s="1782" t="s">
        <v>3529</v>
      </c>
      <c r="D1753" s="1762" t="s">
        <v>352</v>
      </c>
      <c r="E1753" s="1762">
        <v>0</v>
      </c>
      <c r="F1753" s="1762">
        <v>0</v>
      </c>
      <c r="G1753" s="1762">
        <v>0</v>
      </c>
      <c r="H1753" s="1762">
        <v>0</v>
      </c>
      <c r="I1753" s="1783">
        <v>1</v>
      </c>
      <c r="J1753" s="1783">
        <v>1</v>
      </c>
      <c r="L1753" s="1764">
        <v>67.680000000000007</v>
      </c>
      <c r="N1753" s="1764">
        <f t="shared" si="408"/>
        <v>33.840000000000003</v>
      </c>
      <c r="O1753" s="1764">
        <v>18.84</v>
      </c>
      <c r="P1753" s="1806">
        <f t="shared" si="409"/>
        <v>0.55673758865248224</v>
      </c>
      <c r="Q1753" s="1764">
        <v>15</v>
      </c>
      <c r="R1753" s="1864">
        <f t="shared" si="410"/>
        <v>0.4432624113475177</v>
      </c>
      <c r="S1753" s="1807">
        <f t="shared" si="404"/>
        <v>0.6</v>
      </c>
      <c r="U1753" s="1764">
        <f t="shared" si="402"/>
        <v>0</v>
      </c>
      <c r="V1753" s="1764">
        <f t="shared" si="403"/>
        <v>0</v>
      </c>
      <c r="W1753" s="1764">
        <f t="shared" si="411"/>
        <v>67.680000000000007</v>
      </c>
      <c r="X1753" s="1768">
        <v>67.680000000000007</v>
      </c>
      <c r="Y1753" s="1784">
        <v>617633</v>
      </c>
      <c r="Z1753" s="1770">
        <v>43019</v>
      </c>
      <c r="AA1753" s="1843" t="s">
        <v>104</v>
      </c>
      <c r="AB1753" s="1843"/>
      <c r="AH1753" s="1867"/>
      <c r="AK1753" s="1868"/>
      <c r="AL1753" s="1868"/>
    </row>
    <row r="1754" spans="1:38" x14ac:dyDescent="0.25">
      <c r="A1754" s="1866">
        <v>2017580</v>
      </c>
      <c r="C1754" s="1782" t="s">
        <v>3538</v>
      </c>
      <c r="D1754" s="1762" t="s">
        <v>352</v>
      </c>
      <c r="E1754" s="1762">
        <v>0</v>
      </c>
      <c r="F1754" s="1762">
        <v>0</v>
      </c>
      <c r="G1754" s="1762">
        <v>0</v>
      </c>
      <c r="H1754" s="1762">
        <v>0</v>
      </c>
      <c r="I1754" s="1783">
        <v>1</v>
      </c>
      <c r="J1754" s="1783">
        <v>1</v>
      </c>
      <c r="L1754" s="1764">
        <v>126</v>
      </c>
      <c r="N1754" s="1764">
        <f t="shared" si="408"/>
        <v>63</v>
      </c>
      <c r="O1754" s="1764">
        <v>63</v>
      </c>
      <c r="P1754" s="1806">
        <f t="shared" si="409"/>
        <v>1</v>
      </c>
      <c r="Q1754" s="1764">
        <v>0</v>
      </c>
      <c r="R1754" s="1864">
        <f t="shared" si="410"/>
        <v>0</v>
      </c>
      <c r="S1754" s="1807">
        <f t="shared" si="404"/>
        <v>0</v>
      </c>
      <c r="U1754" s="1764">
        <f t="shared" si="402"/>
        <v>0</v>
      </c>
      <c r="V1754" s="1764">
        <f t="shared" si="403"/>
        <v>-126</v>
      </c>
      <c r="W1754" s="1764">
        <f t="shared" si="411"/>
        <v>252</v>
      </c>
      <c r="X1754" s="1768">
        <v>126</v>
      </c>
      <c r="Y1754" s="1784">
        <v>617634</v>
      </c>
      <c r="Z1754" s="1770">
        <v>43019</v>
      </c>
      <c r="AA1754" s="1843" t="s">
        <v>104</v>
      </c>
      <c r="AB1754" s="1843"/>
      <c r="AC1754" s="1764">
        <v>126</v>
      </c>
      <c r="AD1754" s="1762">
        <v>618078</v>
      </c>
      <c r="AE1754" s="1773">
        <v>43133</v>
      </c>
      <c r="AF1754" s="1844" t="s">
        <v>104</v>
      </c>
      <c r="AH1754" s="1867"/>
      <c r="AK1754" s="1868"/>
      <c r="AL1754" s="1868"/>
    </row>
    <row r="1755" spans="1:38" x14ac:dyDescent="0.25">
      <c r="A1755" s="1866">
        <v>2017581</v>
      </c>
      <c r="C1755" s="1782" t="s">
        <v>3530</v>
      </c>
      <c r="D1755" s="1762" t="s">
        <v>3054</v>
      </c>
      <c r="E1755" s="1762">
        <v>1</v>
      </c>
      <c r="F1755" s="1762">
        <v>15</v>
      </c>
      <c r="G1755" s="1762">
        <v>13</v>
      </c>
      <c r="H1755" s="1762">
        <v>1</v>
      </c>
      <c r="I1755" s="1783">
        <v>1</v>
      </c>
      <c r="J1755" s="1783">
        <v>1</v>
      </c>
      <c r="L1755" s="1764">
        <v>3443.7</v>
      </c>
      <c r="N1755" s="1764">
        <f t="shared" si="408"/>
        <v>2003.67</v>
      </c>
      <c r="O1755" s="1764">
        <v>1357.02</v>
      </c>
      <c r="P1755" s="1806">
        <f t="shared" si="409"/>
        <v>0.67726721466109685</v>
      </c>
      <c r="Q1755" s="1764">
        <v>646.65</v>
      </c>
      <c r="R1755" s="1864">
        <f t="shared" si="410"/>
        <v>0.32273278533890309</v>
      </c>
      <c r="S1755" s="1807">
        <f t="shared" si="404"/>
        <v>25.866</v>
      </c>
      <c r="U1755" s="1764">
        <f t="shared" si="402"/>
        <v>0</v>
      </c>
      <c r="V1755" s="1764">
        <f t="shared" si="403"/>
        <v>0</v>
      </c>
      <c r="W1755" s="1764">
        <f t="shared" si="411"/>
        <v>3443.7</v>
      </c>
      <c r="X1755" s="1768">
        <v>3443.7</v>
      </c>
      <c r="Y1755" s="1784">
        <v>617653</v>
      </c>
      <c r="Z1755" s="1770">
        <v>43028</v>
      </c>
      <c r="AA1755" s="1843" t="s">
        <v>104</v>
      </c>
      <c r="AB1755" s="1843"/>
      <c r="AH1755" s="1867"/>
      <c r="AK1755" s="1868"/>
      <c r="AL1755" s="1868"/>
    </row>
    <row r="1756" spans="1:38" x14ac:dyDescent="0.25">
      <c r="A1756" s="1866">
        <v>2017582</v>
      </c>
      <c r="C1756" s="1782" t="s">
        <v>3531</v>
      </c>
      <c r="D1756" s="1762" t="s">
        <v>3054</v>
      </c>
      <c r="E1756" s="1762">
        <v>1</v>
      </c>
      <c r="F1756" s="1762">
        <v>8</v>
      </c>
      <c r="G1756" s="1762">
        <v>6</v>
      </c>
      <c r="H1756" s="1762">
        <v>1</v>
      </c>
      <c r="I1756" s="1783">
        <v>1</v>
      </c>
      <c r="J1756" s="1783">
        <v>1</v>
      </c>
      <c r="L1756" s="1764">
        <v>2199.9</v>
      </c>
      <c r="N1756" s="1764">
        <f t="shared" si="408"/>
        <v>1239</v>
      </c>
      <c r="O1756" s="1764">
        <v>904.75</v>
      </c>
      <c r="P1756" s="1806">
        <f t="shared" si="409"/>
        <v>0.73022598870056499</v>
      </c>
      <c r="Q1756" s="1764">
        <v>334.25</v>
      </c>
      <c r="R1756" s="1864">
        <f t="shared" si="410"/>
        <v>0.26977401129943501</v>
      </c>
      <c r="S1756" s="1807">
        <f t="shared" si="404"/>
        <v>13.37</v>
      </c>
      <c r="U1756" s="1764">
        <f t="shared" si="402"/>
        <v>0</v>
      </c>
      <c r="V1756" s="1764">
        <f t="shared" si="403"/>
        <v>0</v>
      </c>
      <c r="W1756" s="1764">
        <f t="shared" si="411"/>
        <v>2199.9</v>
      </c>
      <c r="X1756" s="1768">
        <v>2199.9</v>
      </c>
      <c r="Y1756" s="1784">
        <v>617654</v>
      </c>
      <c r="Z1756" s="1770">
        <v>43028</v>
      </c>
      <c r="AA1756" s="1843" t="s">
        <v>104</v>
      </c>
      <c r="AB1756" s="1843"/>
      <c r="AH1756" s="1867"/>
      <c r="AK1756" s="1868"/>
      <c r="AL1756" s="1868"/>
    </row>
    <row r="1757" spans="1:38" x14ac:dyDescent="0.25">
      <c r="A1757" s="1866">
        <v>2017583</v>
      </c>
      <c r="C1757" s="1782" t="s">
        <v>3532</v>
      </c>
      <c r="D1757" s="1762" t="s">
        <v>3054</v>
      </c>
      <c r="E1757" s="1762">
        <v>1</v>
      </c>
      <c r="F1757" s="1762">
        <v>11</v>
      </c>
      <c r="G1757" s="1762">
        <v>8</v>
      </c>
      <c r="H1757" s="1762">
        <v>1</v>
      </c>
      <c r="I1757" s="1783">
        <v>1</v>
      </c>
      <c r="J1757" s="1783">
        <v>1</v>
      </c>
      <c r="L1757" s="1764">
        <v>3029.62</v>
      </c>
      <c r="N1757" s="1764">
        <f t="shared" si="408"/>
        <v>1572.58</v>
      </c>
      <c r="O1757" s="1764">
        <v>1089.94</v>
      </c>
      <c r="P1757" s="1806">
        <f t="shared" si="409"/>
        <v>0.69309033562680444</v>
      </c>
      <c r="Q1757" s="1764">
        <v>482.64</v>
      </c>
      <c r="R1757" s="1864">
        <f t="shared" si="410"/>
        <v>0.30690966437319567</v>
      </c>
      <c r="S1757" s="1807">
        <f t="shared" si="404"/>
        <v>19.305599999999998</v>
      </c>
      <c r="U1757" s="1764">
        <f t="shared" si="402"/>
        <v>0</v>
      </c>
      <c r="V1757" s="1764">
        <f t="shared" si="403"/>
        <v>0</v>
      </c>
      <c r="W1757" s="1764">
        <f t="shared" si="411"/>
        <v>3029.62</v>
      </c>
      <c r="X1757" s="1768">
        <v>3029.62</v>
      </c>
      <c r="Y1757" s="1784">
        <v>617655</v>
      </c>
      <c r="Z1757" s="1770">
        <v>43028</v>
      </c>
      <c r="AA1757" s="1843" t="s">
        <v>104</v>
      </c>
      <c r="AB1757" s="1843"/>
      <c r="AH1757" s="1867"/>
      <c r="AK1757" s="1868"/>
      <c r="AL1757" s="1868"/>
    </row>
    <row r="1758" spans="1:38" x14ac:dyDescent="0.25">
      <c r="A1758" s="1866">
        <v>2017584</v>
      </c>
      <c r="C1758" s="1782" t="s">
        <v>3535</v>
      </c>
      <c r="D1758" s="1762" t="s">
        <v>3442</v>
      </c>
      <c r="E1758" s="1762">
        <v>0</v>
      </c>
      <c r="F1758" s="1762">
        <v>1</v>
      </c>
      <c r="G1758" s="1762">
        <v>0</v>
      </c>
      <c r="H1758" s="1762">
        <v>2</v>
      </c>
      <c r="I1758" s="1783">
        <v>1</v>
      </c>
      <c r="J1758" s="1783">
        <v>1</v>
      </c>
      <c r="L1758" s="1764">
        <v>790.4</v>
      </c>
      <c r="N1758" s="1764">
        <f t="shared" si="408"/>
        <v>398.92</v>
      </c>
      <c r="O1758" s="1764">
        <v>282.04000000000002</v>
      </c>
      <c r="P1758" s="1806">
        <f t="shared" si="409"/>
        <v>0.70700892409505667</v>
      </c>
      <c r="Q1758" s="1764">
        <v>116.88</v>
      </c>
      <c r="R1758" s="1864">
        <f t="shared" si="410"/>
        <v>0.29299107590494333</v>
      </c>
      <c r="S1758" s="1807">
        <f t="shared" si="404"/>
        <v>4.6752000000000002</v>
      </c>
      <c r="U1758" s="1764">
        <f t="shared" si="402"/>
        <v>0</v>
      </c>
      <c r="V1758" s="1764">
        <f t="shared" si="403"/>
        <v>0</v>
      </c>
      <c r="W1758" s="1764">
        <f t="shared" si="411"/>
        <v>790.4</v>
      </c>
      <c r="X1758" s="1768">
        <v>790.4</v>
      </c>
      <c r="Y1758" s="1784">
        <v>617725</v>
      </c>
      <c r="Z1758" s="1770">
        <v>43056</v>
      </c>
      <c r="AA1758" s="1843" t="s">
        <v>104</v>
      </c>
      <c r="AB1758" s="1843"/>
      <c r="AH1758" s="1867"/>
      <c r="AK1758" s="1868"/>
      <c r="AL1758" s="1868"/>
    </row>
    <row r="1759" spans="1:38" x14ac:dyDescent="0.25">
      <c r="A1759" s="1866">
        <v>2017585</v>
      </c>
      <c r="C1759" s="1782" t="s">
        <v>3544</v>
      </c>
      <c r="D1759" s="1762" t="s">
        <v>317</v>
      </c>
      <c r="E1759" s="1762">
        <v>1</v>
      </c>
      <c r="F1759" s="1762">
        <v>2</v>
      </c>
      <c r="G1759" s="1762">
        <v>1</v>
      </c>
      <c r="H1759" s="1762">
        <v>1</v>
      </c>
      <c r="I1759" s="1783">
        <v>1</v>
      </c>
      <c r="J1759" s="1783">
        <v>1</v>
      </c>
      <c r="L1759" s="1764">
        <v>817.77</v>
      </c>
      <c r="N1759" s="1764">
        <f t="shared" si="408"/>
        <v>554.59</v>
      </c>
      <c r="O1759" s="1764">
        <v>408.12</v>
      </c>
      <c r="P1759" s="1806">
        <f t="shared" si="409"/>
        <v>0.7358949854847725</v>
      </c>
      <c r="Q1759" s="1764">
        <v>146.47</v>
      </c>
      <c r="R1759" s="1864">
        <f t="shared" si="410"/>
        <v>0.26410501451522744</v>
      </c>
      <c r="S1759" s="1807">
        <f t="shared" si="404"/>
        <v>5.8587999999999996</v>
      </c>
      <c r="U1759" s="1764">
        <f t="shared" si="402"/>
        <v>0</v>
      </c>
      <c r="V1759" s="1764">
        <f t="shared" si="403"/>
        <v>0</v>
      </c>
      <c r="W1759" s="1764">
        <f t="shared" si="411"/>
        <v>817.77</v>
      </c>
      <c r="X1759" s="1768">
        <v>817.77</v>
      </c>
      <c r="Y1759" s="1784">
        <v>617588</v>
      </c>
      <c r="Z1759" s="1770">
        <v>42998</v>
      </c>
      <c r="AA1759" s="1843" t="s">
        <v>104</v>
      </c>
      <c r="AB1759" s="1843"/>
      <c r="AH1759" s="1867"/>
      <c r="AK1759" s="1868"/>
      <c r="AL1759" s="1868"/>
    </row>
    <row r="1760" spans="1:38" x14ac:dyDescent="0.25">
      <c r="A1760" s="1866">
        <v>2017586</v>
      </c>
      <c r="C1760" s="1782" t="s">
        <v>3545</v>
      </c>
      <c r="D1760" s="1762" t="s">
        <v>317</v>
      </c>
      <c r="E1760" s="1762">
        <v>1</v>
      </c>
      <c r="F1760" s="1762">
        <v>2</v>
      </c>
      <c r="G1760" s="1762">
        <v>1</v>
      </c>
      <c r="H1760" s="1762">
        <v>1</v>
      </c>
      <c r="I1760" s="1783">
        <v>1</v>
      </c>
      <c r="J1760" s="1783">
        <v>1</v>
      </c>
      <c r="L1760" s="1764">
        <v>817.77</v>
      </c>
      <c r="N1760" s="1764">
        <f t="shared" ref="N1760" si="412">O1760+Q1760</f>
        <v>554.59</v>
      </c>
      <c r="O1760" s="1764">
        <v>408.12</v>
      </c>
      <c r="P1760" s="1806">
        <f t="shared" ref="P1760" si="413">IF(N1760&lt;=0,"",O1760/N1760)</f>
        <v>0.7358949854847725</v>
      </c>
      <c r="Q1760" s="1764">
        <v>146.47</v>
      </c>
      <c r="R1760" s="1864">
        <f t="shared" ref="R1760" si="414">IF(N1760&lt;=0,"",Q1760/N1760)</f>
        <v>0.26410501451522744</v>
      </c>
      <c r="S1760" s="1807">
        <f t="shared" si="404"/>
        <v>5.8587999999999996</v>
      </c>
      <c r="U1760" s="1764">
        <f t="shared" si="402"/>
        <v>0</v>
      </c>
      <c r="V1760" s="1764">
        <f t="shared" si="403"/>
        <v>0</v>
      </c>
      <c r="W1760" s="1764">
        <f t="shared" si="411"/>
        <v>817.77</v>
      </c>
      <c r="X1760" s="1768">
        <v>817.77</v>
      </c>
      <c r="Y1760" s="1784">
        <v>617589</v>
      </c>
      <c r="Z1760" s="1770">
        <v>42998</v>
      </c>
      <c r="AA1760" s="1843" t="s">
        <v>104</v>
      </c>
      <c r="AB1760" s="1843"/>
      <c r="AH1760" s="1867"/>
      <c r="AK1760" s="1868"/>
      <c r="AL1760" s="1868"/>
    </row>
    <row r="1761" spans="1:38" x14ac:dyDescent="0.25">
      <c r="A1761" s="1866">
        <v>2017587</v>
      </c>
      <c r="C1761" s="1782" t="s">
        <v>3551</v>
      </c>
      <c r="D1761" s="1762" t="s">
        <v>352</v>
      </c>
      <c r="E1761" s="1762">
        <v>0</v>
      </c>
      <c r="F1761" s="1762">
        <v>0</v>
      </c>
      <c r="G1761" s="1762">
        <v>0</v>
      </c>
      <c r="H1761" s="1762">
        <v>0</v>
      </c>
      <c r="I1761" s="1783">
        <v>1</v>
      </c>
      <c r="J1761" s="1783">
        <v>1</v>
      </c>
      <c r="L1761" s="1764">
        <v>203.1</v>
      </c>
      <c r="N1761" s="1764">
        <f t="shared" si="408"/>
        <v>109.05</v>
      </c>
      <c r="O1761" s="1764">
        <v>94.05</v>
      </c>
      <c r="P1761" s="1806">
        <f t="shared" si="409"/>
        <v>0.86244841815680884</v>
      </c>
      <c r="Q1761" s="1764">
        <v>15</v>
      </c>
      <c r="R1761" s="1864">
        <f t="shared" si="410"/>
        <v>0.13755158184319119</v>
      </c>
      <c r="S1761" s="1807">
        <f t="shared" si="404"/>
        <v>0.6</v>
      </c>
      <c r="U1761" s="1764">
        <f t="shared" si="402"/>
        <v>0</v>
      </c>
      <c r="V1761" s="1764">
        <f t="shared" si="403"/>
        <v>0</v>
      </c>
      <c r="W1761" s="1764">
        <f t="shared" si="411"/>
        <v>203.1</v>
      </c>
      <c r="X1761" s="1768">
        <v>203.1</v>
      </c>
      <c r="Y1761" s="1784">
        <v>617635</v>
      </c>
      <c r="Z1761" s="1770">
        <v>43019</v>
      </c>
      <c r="AA1761" s="1843" t="s">
        <v>104</v>
      </c>
      <c r="AB1761" s="1843"/>
      <c r="AH1761" s="1867"/>
      <c r="AK1761" s="1868"/>
      <c r="AL1761" s="1868"/>
    </row>
    <row r="1762" spans="1:38" x14ac:dyDescent="0.25">
      <c r="A1762" s="1866">
        <v>2017588</v>
      </c>
      <c r="C1762" s="1782" t="s">
        <v>3552</v>
      </c>
      <c r="D1762" s="1762" t="s">
        <v>26</v>
      </c>
      <c r="E1762" s="1762">
        <v>0</v>
      </c>
      <c r="F1762" s="1762">
        <v>0</v>
      </c>
      <c r="G1762" s="1762">
        <v>0</v>
      </c>
      <c r="H1762" s="1762">
        <v>0</v>
      </c>
      <c r="I1762" s="1783">
        <v>1</v>
      </c>
      <c r="J1762" s="1783">
        <v>1</v>
      </c>
      <c r="L1762" s="1764">
        <v>61.95</v>
      </c>
      <c r="N1762" s="1764">
        <f t="shared" si="408"/>
        <v>38.5</v>
      </c>
      <c r="O1762" s="1764">
        <v>23.5</v>
      </c>
      <c r="P1762" s="1806">
        <f t="shared" si="409"/>
        <v>0.61038961038961037</v>
      </c>
      <c r="Q1762" s="1764">
        <v>15</v>
      </c>
      <c r="R1762" s="1864">
        <f t="shared" si="410"/>
        <v>0.38961038961038963</v>
      </c>
      <c r="S1762" s="1807">
        <f t="shared" si="404"/>
        <v>0.6</v>
      </c>
      <c r="U1762" s="1764">
        <f t="shared" si="402"/>
        <v>0</v>
      </c>
      <c r="V1762" s="1764">
        <f t="shared" si="403"/>
        <v>0</v>
      </c>
      <c r="W1762" s="1764">
        <f t="shared" si="411"/>
        <v>61.95</v>
      </c>
      <c r="X1762" s="1768">
        <v>61.95</v>
      </c>
      <c r="Y1762" s="1784">
        <v>617652</v>
      </c>
      <c r="Z1762" s="1770">
        <v>43028</v>
      </c>
      <c r="AA1762" s="1843" t="s">
        <v>104</v>
      </c>
      <c r="AB1762" s="1843"/>
      <c r="AH1762" s="1867"/>
      <c r="AK1762" s="1868"/>
      <c r="AL1762" s="1868"/>
    </row>
    <row r="1763" spans="1:38" x14ac:dyDescent="0.25">
      <c r="A1763" s="1866">
        <v>2017589</v>
      </c>
      <c r="C1763" s="1782" t="s">
        <v>1230</v>
      </c>
      <c r="D1763" s="1762" t="s">
        <v>317</v>
      </c>
      <c r="E1763" s="1762">
        <v>1</v>
      </c>
      <c r="F1763" s="1762">
        <v>3</v>
      </c>
      <c r="G1763" s="1762">
        <v>2</v>
      </c>
      <c r="H1763" s="1762">
        <v>1</v>
      </c>
      <c r="I1763" s="1783">
        <v>1</v>
      </c>
      <c r="J1763" s="1783">
        <v>1</v>
      </c>
      <c r="L1763" s="1764">
        <v>993.47</v>
      </c>
      <c r="N1763" s="1764">
        <f t="shared" si="408"/>
        <v>671.9</v>
      </c>
      <c r="O1763" s="1764">
        <v>484.84</v>
      </c>
      <c r="P1763" s="1806">
        <f t="shared" si="409"/>
        <v>0.72159547551719005</v>
      </c>
      <c r="Q1763" s="1764">
        <v>187.06</v>
      </c>
      <c r="R1763" s="1864">
        <f t="shared" si="410"/>
        <v>0.27840452448280995</v>
      </c>
      <c r="S1763" s="1807">
        <f t="shared" si="404"/>
        <v>7.4824000000000002</v>
      </c>
      <c r="U1763" s="1764">
        <f t="shared" si="402"/>
        <v>0</v>
      </c>
      <c r="V1763" s="1764">
        <f t="shared" si="403"/>
        <v>0</v>
      </c>
      <c r="W1763" s="1764">
        <f t="shared" si="411"/>
        <v>993.47</v>
      </c>
      <c r="X1763" s="1768">
        <v>993.47</v>
      </c>
      <c r="Y1763" s="1784">
        <v>617590</v>
      </c>
      <c r="Z1763" s="1770">
        <v>42998</v>
      </c>
      <c r="AA1763" s="1843" t="s">
        <v>104</v>
      </c>
      <c r="AB1763" s="1843"/>
      <c r="AH1763" s="1867"/>
      <c r="AK1763" s="1868"/>
      <c r="AL1763" s="1868"/>
    </row>
    <row r="1764" spans="1:38" x14ac:dyDescent="0.25">
      <c r="A1764" s="1866">
        <v>2017590</v>
      </c>
      <c r="C1764" s="1782" t="s">
        <v>2250</v>
      </c>
      <c r="D1764" s="1762" t="s">
        <v>317</v>
      </c>
      <c r="E1764" s="1762">
        <v>0</v>
      </c>
      <c r="F1764" s="1762">
        <v>1</v>
      </c>
      <c r="G1764" s="1762">
        <v>0</v>
      </c>
      <c r="H1764" s="1762">
        <v>1</v>
      </c>
      <c r="I1764" s="1783">
        <v>1</v>
      </c>
      <c r="J1764" s="1783">
        <v>1</v>
      </c>
      <c r="L1764" s="1764">
        <v>725.43</v>
      </c>
      <c r="N1764" s="1764">
        <f t="shared" si="408"/>
        <v>473.31</v>
      </c>
      <c r="O1764" s="1764">
        <v>363.64</v>
      </c>
      <c r="P1764" s="1806">
        <f t="shared" si="409"/>
        <v>0.76829139464621488</v>
      </c>
      <c r="Q1764" s="1764">
        <v>109.67</v>
      </c>
      <c r="R1764" s="1864">
        <f t="shared" si="410"/>
        <v>0.23170860535378504</v>
      </c>
      <c r="S1764" s="1807">
        <f t="shared" si="404"/>
        <v>4.3868</v>
      </c>
      <c r="U1764" s="1764">
        <f t="shared" si="402"/>
        <v>0</v>
      </c>
      <c r="V1764" s="1764">
        <f t="shared" si="403"/>
        <v>0</v>
      </c>
      <c r="W1764" s="1764">
        <f t="shared" si="411"/>
        <v>725.43</v>
      </c>
      <c r="X1764" s="1768">
        <v>725.43</v>
      </c>
      <c r="Y1764" s="1784">
        <v>617591</v>
      </c>
      <c r="Z1764" s="1770">
        <v>42998</v>
      </c>
      <c r="AA1764" s="1843" t="s">
        <v>104</v>
      </c>
      <c r="AB1764" s="1843"/>
      <c r="AH1764" s="1867"/>
      <c r="AK1764" s="1868"/>
      <c r="AL1764" s="1868"/>
    </row>
    <row r="1765" spans="1:38" x14ac:dyDescent="0.25">
      <c r="A1765" s="1866">
        <v>2017591</v>
      </c>
      <c r="C1765" s="1782" t="s">
        <v>3572</v>
      </c>
      <c r="D1765" s="1762" t="s">
        <v>471</v>
      </c>
      <c r="E1765" s="1762">
        <v>0</v>
      </c>
      <c r="F1765" s="1762">
        <v>0</v>
      </c>
      <c r="G1765" s="1762">
        <v>0</v>
      </c>
      <c r="H1765" s="1762">
        <v>0</v>
      </c>
      <c r="I1765" s="1783">
        <v>1</v>
      </c>
      <c r="J1765" s="1783">
        <v>1</v>
      </c>
      <c r="L1765" s="1764">
        <v>9.9499999999999993</v>
      </c>
      <c r="N1765" s="1764">
        <f t="shared" si="408"/>
        <v>3.61</v>
      </c>
      <c r="O1765" s="1938">
        <v>3.61</v>
      </c>
      <c r="P1765" s="1806">
        <f t="shared" si="409"/>
        <v>1</v>
      </c>
      <c r="Q1765" s="1764">
        <v>0</v>
      </c>
      <c r="R1765" s="1864">
        <f t="shared" si="410"/>
        <v>0</v>
      </c>
      <c r="S1765" s="1807">
        <f t="shared" si="404"/>
        <v>0</v>
      </c>
      <c r="U1765" s="1764">
        <f t="shared" si="402"/>
        <v>0</v>
      </c>
      <c r="V1765" s="1764">
        <f t="shared" si="403"/>
        <v>0</v>
      </c>
      <c r="W1765" s="1764">
        <f t="shared" si="411"/>
        <v>9.9499999999999993</v>
      </c>
      <c r="X1765" s="1768">
        <v>9.9499999999999993</v>
      </c>
      <c r="Y1765" s="1784">
        <v>617811</v>
      </c>
      <c r="Z1765" s="1770">
        <v>43089</v>
      </c>
      <c r="AA1765" s="1843" t="s">
        <v>104</v>
      </c>
      <c r="AB1765" s="1843"/>
      <c r="AH1765" s="1867"/>
      <c r="AK1765" s="1868"/>
      <c r="AL1765" s="1868"/>
    </row>
    <row r="1766" spans="1:38" x14ac:dyDescent="0.25">
      <c r="A1766" s="1962">
        <v>2017592</v>
      </c>
      <c r="C1766" s="1782" t="s">
        <v>3573</v>
      </c>
      <c r="D1766" s="1762" t="s">
        <v>2390</v>
      </c>
      <c r="E1766" s="1762">
        <v>0</v>
      </c>
      <c r="F1766" s="1762">
        <v>1</v>
      </c>
      <c r="G1766" s="1762">
        <v>0</v>
      </c>
      <c r="H1766" s="1762">
        <v>1</v>
      </c>
      <c r="I1766" s="1783">
        <v>1</v>
      </c>
      <c r="J1766" s="1783">
        <v>1</v>
      </c>
      <c r="L1766" s="1764">
        <v>453.16</v>
      </c>
      <c r="N1766" s="1764">
        <v>302.11</v>
      </c>
      <c r="O1766" s="1764">
        <f>N1766-Q1766</f>
        <v>212.35000000000002</v>
      </c>
      <c r="P1766" s="1806">
        <f t="shared" si="409"/>
        <v>0.70288967594584761</v>
      </c>
      <c r="Q1766" s="1764">
        <v>89.76</v>
      </c>
      <c r="R1766" s="1864">
        <f t="shared" si="410"/>
        <v>0.29711032405415244</v>
      </c>
      <c r="S1766" s="1807">
        <f t="shared" si="404"/>
        <v>3.5904000000000003</v>
      </c>
      <c r="U1766" s="1764">
        <f t="shared" si="402"/>
        <v>0</v>
      </c>
      <c r="V1766" s="1764">
        <f t="shared" si="403"/>
        <v>453.16</v>
      </c>
      <c r="W1766" s="1764">
        <f t="shared" si="411"/>
        <v>0</v>
      </c>
      <c r="X1766" s="1768"/>
      <c r="Y1766" s="1784"/>
      <c r="Z1766" s="1770"/>
      <c r="AA1766" s="1843"/>
      <c r="AB1766" s="1843"/>
      <c r="AH1766" s="1867"/>
      <c r="AK1766" s="1868"/>
      <c r="AL1766" s="1868"/>
    </row>
    <row r="1767" spans="1:38" x14ac:dyDescent="0.25">
      <c r="A1767" s="1866">
        <v>2017593</v>
      </c>
      <c r="C1767" s="1782">
        <v>645917</v>
      </c>
      <c r="D1767" s="1762" t="s">
        <v>26</v>
      </c>
      <c r="E1767" s="1762">
        <v>1</v>
      </c>
      <c r="F1767" s="1762">
        <v>5</v>
      </c>
      <c r="G1767" s="1762">
        <v>3</v>
      </c>
      <c r="H1767" s="1762">
        <v>2</v>
      </c>
      <c r="I1767" s="1783">
        <v>1</v>
      </c>
      <c r="J1767" s="1783">
        <v>1</v>
      </c>
      <c r="L1767" s="1764">
        <v>1962.4</v>
      </c>
      <c r="N1767" s="1764">
        <f t="shared" si="408"/>
        <v>1322.54</v>
      </c>
      <c r="O1767" s="1764">
        <v>1006.72</v>
      </c>
      <c r="P1767" s="1806">
        <f t="shared" si="409"/>
        <v>0.76120192962027622</v>
      </c>
      <c r="Q1767" s="1764">
        <v>315.82</v>
      </c>
      <c r="R1767" s="1864">
        <f t="shared" si="410"/>
        <v>0.23879807037972386</v>
      </c>
      <c r="S1767" s="1807">
        <f t="shared" si="404"/>
        <v>12.6328</v>
      </c>
      <c r="U1767" s="1764">
        <f t="shared" si="402"/>
        <v>0</v>
      </c>
      <c r="V1767" s="1764">
        <f t="shared" si="403"/>
        <v>0</v>
      </c>
      <c r="W1767" s="1764">
        <f t="shared" si="411"/>
        <v>1962.4</v>
      </c>
      <c r="X1767" s="1768">
        <v>1962.4</v>
      </c>
      <c r="Y1767" s="1784">
        <v>617571</v>
      </c>
      <c r="Z1767" s="1770">
        <v>42998</v>
      </c>
      <c r="AA1767" s="1843" t="s">
        <v>104</v>
      </c>
      <c r="AB1767" s="1843"/>
      <c r="AH1767" s="1867"/>
      <c r="AK1767" s="1868"/>
      <c r="AL1767" s="1868"/>
    </row>
    <row r="1768" spans="1:38" x14ac:dyDescent="0.25">
      <c r="A1768" s="1866" t="s">
        <v>3582</v>
      </c>
      <c r="C1768" s="1782">
        <v>646717</v>
      </c>
      <c r="D1768" s="1762" t="s">
        <v>26</v>
      </c>
      <c r="E1768" s="1762">
        <v>1</v>
      </c>
      <c r="F1768" s="1762">
        <v>12</v>
      </c>
      <c r="G1768" s="1762">
        <v>4</v>
      </c>
      <c r="H1768" s="1762">
        <v>7</v>
      </c>
      <c r="I1768" s="1783">
        <v>1</v>
      </c>
      <c r="J1768" s="1783">
        <v>1</v>
      </c>
      <c r="L1768" s="1764">
        <v>7265.55</v>
      </c>
      <c r="N1768" s="1764">
        <f t="shared" si="408"/>
        <v>4813.93</v>
      </c>
      <c r="O1768" s="1764">
        <v>3776.89</v>
      </c>
      <c r="P1768" s="1806">
        <f t="shared" si="409"/>
        <v>0.78457518077745203</v>
      </c>
      <c r="Q1768" s="1764">
        <v>1037.04</v>
      </c>
      <c r="R1768" s="1864">
        <f t="shared" si="410"/>
        <v>0.21542481922254789</v>
      </c>
      <c r="S1768" s="1807">
        <f t="shared" si="404"/>
        <v>41.4816</v>
      </c>
      <c r="U1768" s="1764">
        <f t="shared" si="402"/>
        <v>0</v>
      </c>
      <c r="V1768" s="1764">
        <f t="shared" si="403"/>
        <v>0</v>
      </c>
      <c r="W1768" s="1764">
        <f t="shared" si="411"/>
        <v>7265.55</v>
      </c>
      <c r="X1768" s="1768">
        <v>7265.55</v>
      </c>
      <c r="Y1768" s="1784">
        <v>617572</v>
      </c>
      <c r="Z1768" s="1770">
        <v>42998</v>
      </c>
      <c r="AA1768" s="1843" t="s">
        <v>104</v>
      </c>
      <c r="AB1768" s="1843"/>
      <c r="AH1768" s="1867"/>
      <c r="AK1768" s="1868"/>
      <c r="AL1768" s="1868"/>
    </row>
    <row r="1769" spans="1:38" x14ac:dyDescent="0.25">
      <c r="A1769" s="1866">
        <v>2017595</v>
      </c>
      <c r="C1769" s="1782">
        <v>671317</v>
      </c>
      <c r="D1769" s="1762" t="s">
        <v>26</v>
      </c>
      <c r="E1769" s="1762">
        <v>1</v>
      </c>
      <c r="F1769" s="1762">
        <v>10</v>
      </c>
      <c r="G1769" s="1762">
        <v>3</v>
      </c>
      <c r="H1769" s="1762">
        <v>5</v>
      </c>
      <c r="I1769" s="1783">
        <v>1</v>
      </c>
      <c r="J1769" s="1783">
        <v>1</v>
      </c>
      <c r="L1769" s="1764">
        <v>4895.67</v>
      </c>
      <c r="N1769" s="1764">
        <f t="shared" ref="N1769:N1831" si="415">O1769+Q1769</f>
        <v>3303.11</v>
      </c>
      <c r="O1769" s="1764">
        <v>2567.27</v>
      </c>
      <c r="P1769" s="1806">
        <f t="shared" ref="P1769:P1832" si="416">IF(N1769&lt;=0,"",O1769/N1769)</f>
        <v>0.77722812743142067</v>
      </c>
      <c r="Q1769" s="1764">
        <v>735.84</v>
      </c>
      <c r="R1769" s="1864">
        <f t="shared" ref="R1769:R1832" si="417">IF(N1769&lt;=0,"",Q1769/N1769)</f>
        <v>0.2227718725685793</v>
      </c>
      <c r="S1769" s="1807">
        <f t="shared" ref="S1769:S1832" si="418">Q1769/$S$1</f>
        <v>29.433600000000002</v>
      </c>
      <c r="U1769" s="1764">
        <f t="shared" ref="U1769:U1832" si="419">((1-I1769)*O1769)+((1-J1769)*Q1769)</f>
        <v>0</v>
      </c>
      <c r="V1769" s="1764">
        <f t="shared" ref="V1769:V1832" si="420">L1769-W1769</f>
        <v>0</v>
      </c>
      <c r="W1769" s="1764">
        <f t="shared" si="411"/>
        <v>4895.67</v>
      </c>
      <c r="X1769" s="1768">
        <v>4895.67</v>
      </c>
      <c r="Y1769" s="1784">
        <v>617573</v>
      </c>
      <c r="Z1769" s="1770">
        <v>42998</v>
      </c>
      <c r="AA1769" s="1843" t="s">
        <v>104</v>
      </c>
      <c r="AB1769" s="1843"/>
      <c r="AH1769" s="1867"/>
      <c r="AK1769" s="1868"/>
      <c r="AL1769" s="1868"/>
    </row>
    <row r="1770" spans="1:38" x14ac:dyDescent="0.25">
      <c r="A1770" s="1866">
        <v>2017596</v>
      </c>
      <c r="C1770" s="1782">
        <v>674717</v>
      </c>
      <c r="D1770" s="1762" t="s">
        <v>26</v>
      </c>
      <c r="E1770" s="1762">
        <v>1</v>
      </c>
      <c r="F1770" s="1762">
        <v>8</v>
      </c>
      <c r="G1770" s="1762">
        <v>4</v>
      </c>
      <c r="H1770" s="1762">
        <v>5</v>
      </c>
      <c r="I1770" s="1783">
        <v>1</v>
      </c>
      <c r="J1770" s="1783">
        <v>1</v>
      </c>
      <c r="L1770" s="1764">
        <v>3007.2</v>
      </c>
      <c r="N1770" s="1764">
        <f t="shared" si="415"/>
        <v>2022.7</v>
      </c>
      <c r="O1770" s="1764">
        <v>1520.77</v>
      </c>
      <c r="P1770" s="1806">
        <f t="shared" si="416"/>
        <v>0.75185148563800852</v>
      </c>
      <c r="Q1770" s="1764">
        <v>501.93</v>
      </c>
      <c r="R1770" s="1864">
        <f t="shared" si="417"/>
        <v>0.2481485143619914</v>
      </c>
      <c r="S1770" s="1807">
        <f t="shared" si="418"/>
        <v>20.077200000000001</v>
      </c>
      <c r="U1770" s="1764">
        <f t="shared" si="419"/>
        <v>0</v>
      </c>
      <c r="V1770" s="1764">
        <f t="shared" si="420"/>
        <v>0</v>
      </c>
      <c r="W1770" s="1764">
        <f t="shared" si="411"/>
        <v>3007.2</v>
      </c>
      <c r="X1770" s="1768">
        <v>3007.2</v>
      </c>
      <c r="Y1770" s="1784">
        <v>617574</v>
      </c>
      <c r="Z1770" s="1770">
        <v>42998</v>
      </c>
      <c r="AA1770" s="1843" t="s">
        <v>104</v>
      </c>
      <c r="AB1770" s="1843"/>
      <c r="AH1770" s="1867"/>
      <c r="AK1770" s="1868"/>
      <c r="AL1770" s="1868"/>
    </row>
    <row r="1771" spans="1:38" x14ac:dyDescent="0.25">
      <c r="A1771" s="1866">
        <v>2017597</v>
      </c>
      <c r="C1771" s="1782">
        <v>696217</v>
      </c>
      <c r="D1771" s="1762" t="s">
        <v>26</v>
      </c>
      <c r="E1771" s="1762">
        <v>1</v>
      </c>
      <c r="F1771" s="1762">
        <v>10</v>
      </c>
      <c r="G1771" s="1762">
        <v>6</v>
      </c>
      <c r="H1771" s="1762">
        <v>2</v>
      </c>
      <c r="I1771" s="1783">
        <v>1</v>
      </c>
      <c r="J1771" s="1783">
        <v>1</v>
      </c>
      <c r="L1771" s="1764">
        <v>2886.65</v>
      </c>
      <c r="N1771" s="1764">
        <f t="shared" si="415"/>
        <v>1944.33</v>
      </c>
      <c r="O1771" s="1764">
        <v>1496.5</v>
      </c>
      <c r="P1771" s="1806">
        <f t="shared" si="416"/>
        <v>0.76967387223362294</v>
      </c>
      <c r="Q1771" s="1764">
        <v>447.83</v>
      </c>
      <c r="R1771" s="1864">
        <f t="shared" si="417"/>
        <v>0.23032612776637712</v>
      </c>
      <c r="S1771" s="1807">
        <f t="shared" si="418"/>
        <v>17.9132</v>
      </c>
      <c r="U1771" s="1764">
        <f t="shared" si="419"/>
        <v>0</v>
      </c>
      <c r="V1771" s="1764">
        <f t="shared" si="420"/>
        <v>0</v>
      </c>
      <c r="W1771" s="1764">
        <f t="shared" si="411"/>
        <v>2886.65</v>
      </c>
      <c r="X1771" s="1768">
        <v>2886.65</v>
      </c>
      <c r="Y1771" s="1784">
        <v>617575</v>
      </c>
      <c r="Z1771" s="1770">
        <v>42998</v>
      </c>
      <c r="AA1771" s="1843" t="s">
        <v>104</v>
      </c>
      <c r="AB1771" s="1843"/>
      <c r="AH1771" s="1867"/>
      <c r="AK1771" s="1868"/>
      <c r="AL1771" s="1868"/>
    </row>
    <row r="1772" spans="1:38" x14ac:dyDescent="0.25">
      <c r="A1772" s="1866">
        <v>2017598</v>
      </c>
      <c r="C1772" s="1782" t="s">
        <v>3583</v>
      </c>
      <c r="D1772" s="1762" t="s">
        <v>352</v>
      </c>
      <c r="E1772" s="1762">
        <v>0</v>
      </c>
      <c r="F1772" s="1762">
        <v>1</v>
      </c>
      <c r="G1772" s="1762">
        <v>0</v>
      </c>
      <c r="H1772" s="1762">
        <v>1</v>
      </c>
      <c r="I1772" s="1783">
        <v>1</v>
      </c>
      <c r="J1772" s="1783">
        <v>1</v>
      </c>
      <c r="L1772" s="1764">
        <v>520.85</v>
      </c>
      <c r="N1772" s="1764">
        <f t="shared" ref="N1772" si="421">O1772+Q1772</f>
        <v>381.33000000000004</v>
      </c>
      <c r="O1772" s="1764">
        <v>271.79000000000002</v>
      </c>
      <c r="P1772" s="1806">
        <f t="shared" ref="P1772" si="422">IF(N1772&lt;=0,"",O1772/N1772)</f>
        <v>0.71274224425038679</v>
      </c>
      <c r="Q1772" s="1764">
        <v>109.54</v>
      </c>
      <c r="R1772" s="1864">
        <f t="shared" ref="R1772" si="423">IF(N1772&lt;=0,"",Q1772/N1772)</f>
        <v>0.28725775574961321</v>
      </c>
      <c r="S1772" s="1807">
        <f t="shared" ref="S1772" si="424">Q1772/$S$1</f>
        <v>4.3816000000000006</v>
      </c>
      <c r="U1772" s="1764">
        <f t="shared" si="419"/>
        <v>0</v>
      </c>
      <c r="V1772" s="1764">
        <f t="shared" si="420"/>
        <v>0</v>
      </c>
      <c r="W1772" s="1764">
        <f t="shared" si="411"/>
        <v>520.85</v>
      </c>
      <c r="X1772" s="1768">
        <v>520.85</v>
      </c>
      <c r="Y1772" s="1784">
        <v>617598</v>
      </c>
      <c r="Z1772" s="1770">
        <v>42998</v>
      </c>
      <c r="AA1772" s="1843" t="s">
        <v>104</v>
      </c>
      <c r="AB1772" s="1843"/>
      <c r="AH1772" s="1867"/>
      <c r="AK1772" s="1868"/>
      <c r="AL1772" s="1868"/>
    </row>
    <row r="1773" spans="1:38" x14ac:dyDescent="0.25">
      <c r="A1773" s="1866">
        <v>2017599</v>
      </c>
      <c r="C1773" s="1782" t="s">
        <v>3584</v>
      </c>
      <c r="D1773" s="1762" t="s">
        <v>3585</v>
      </c>
      <c r="E1773" s="1762">
        <v>0</v>
      </c>
      <c r="F1773" s="1762">
        <v>1</v>
      </c>
      <c r="G1773" s="1762">
        <v>0</v>
      </c>
      <c r="H1773" s="1762">
        <v>1</v>
      </c>
      <c r="I1773" s="1783">
        <v>1</v>
      </c>
      <c r="J1773" s="1783">
        <v>1</v>
      </c>
      <c r="L1773" s="1764">
        <v>459</v>
      </c>
      <c r="N1773" s="1764">
        <f t="shared" si="415"/>
        <v>328.93</v>
      </c>
      <c r="O1773" s="1764">
        <v>247.57</v>
      </c>
      <c r="P1773" s="1806">
        <f t="shared" si="416"/>
        <v>0.75265254005411486</v>
      </c>
      <c r="Q1773" s="1764">
        <v>81.36</v>
      </c>
      <c r="R1773" s="1864">
        <f t="shared" si="417"/>
        <v>0.24734745994588514</v>
      </c>
      <c r="S1773" s="1807">
        <f t="shared" si="418"/>
        <v>3.2544</v>
      </c>
      <c r="U1773" s="1764">
        <f t="shared" si="419"/>
        <v>0</v>
      </c>
      <c r="V1773" s="1764">
        <f t="shared" si="420"/>
        <v>0</v>
      </c>
      <c r="W1773" s="1764">
        <f t="shared" si="411"/>
        <v>459</v>
      </c>
      <c r="X1773" s="1768">
        <v>459</v>
      </c>
      <c r="Y1773" s="1784">
        <v>617541</v>
      </c>
      <c r="Z1773" s="1770">
        <v>42991</v>
      </c>
      <c r="AA1773" s="1843" t="s">
        <v>104</v>
      </c>
      <c r="AB1773" s="1843"/>
      <c r="AH1773" s="1867"/>
      <c r="AK1773" s="1868"/>
      <c r="AL1773" s="1868"/>
    </row>
    <row r="1774" spans="1:38" x14ac:dyDescent="0.25">
      <c r="A1774" s="1866">
        <v>2017600</v>
      </c>
      <c r="C1774" s="1782">
        <v>646617</v>
      </c>
      <c r="D1774" s="1762" t="s">
        <v>26</v>
      </c>
      <c r="E1774" s="1762">
        <v>1</v>
      </c>
      <c r="F1774" s="1762">
        <v>8</v>
      </c>
      <c r="G1774" s="1762">
        <v>5</v>
      </c>
      <c r="H1774" s="1762">
        <v>4</v>
      </c>
      <c r="I1774" s="1783">
        <v>1</v>
      </c>
      <c r="J1774" s="1783">
        <v>1</v>
      </c>
      <c r="L1774" s="1764">
        <v>5051.01</v>
      </c>
      <c r="N1774" s="1764">
        <f t="shared" si="415"/>
        <v>3401.3900000000003</v>
      </c>
      <c r="O1774" s="1764">
        <v>2680.82</v>
      </c>
      <c r="P1774" s="1806">
        <f t="shared" si="416"/>
        <v>0.78815425458415522</v>
      </c>
      <c r="Q1774" s="1764">
        <v>720.57</v>
      </c>
      <c r="R1774" s="1864">
        <f t="shared" si="417"/>
        <v>0.21184574541584469</v>
      </c>
      <c r="S1774" s="1807">
        <f t="shared" si="418"/>
        <v>28.822800000000001</v>
      </c>
      <c r="U1774" s="1764">
        <f t="shared" si="419"/>
        <v>0</v>
      </c>
      <c r="V1774" s="1764">
        <f t="shared" si="420"/>
        <v>0</v>
      </c>
      <c r="W1774" s="1764">
        <f t="shared" si="411"/>
        <v>5051.01</v>
      </c>
      <c r="X1774" s="1768">
        <v>5051.01</v>
      </c>
      <c r="Y1774" s="1784">
        <v>617576</v>
      </c>
      <c r="Z1774" s="1770">
        <v>42998</v>
      </c>
      <c r="AA1774" s="1843" t="s">
        <v>104</v>
      </c>
      <c r="AB1774" s="1843"/>
      <c r="AH1774" s="1867"/>
      <c r="AK1774" s="1868"/>
      <c r="AL1774" s="1868"/>
    </row>
    <row r="1775" spans="1:38" x14ac:dyDescent="0.25">
      <c r="A1775" s="1866">
        <v>2017601</v>
      </c>
      <c r="C1775" s="1782">
        <v>677317</v>
      </c>
      <c r="D1775" s="1762" t="s">
        <v>26</v>
      </c>
      <c r="E1775" s="1762">
        <v>1</v>
      </c>
      <c r="F1775" s="1762">
        <v>6</v>
      </c>
      <c r="G1775" s="1762">
        <v>3</v>
      </c>
      <c r="H1775" s="1762">
        <v>3</v>
      </c>
      <c r="I1775" s="1783">
        <v>1</v>
      </c>
      <c r="J1775" s="1783">
        <v>1</v>
      </c>
      <c r="L1775" s="1764">
        <v>2480.2399999999998</v>
      </c>
      <c r="N1775" s="1764">
        <f t="shared" si="415"/>
        <v>1670.46</v>
      </c>
      <c r="O1775" s="1764">
        <v>1281.32</v>
      </c>
      <c r="P1775" s="1806">
        <f t="shared" si="416"/>
        <v>0.76704620284233083</v>
      </c>
      <c r="Q1775" s="1764">
        <v>389.14</v>
      </c>
      <c r="R1775" s="1864">
        <f t="shared" si="417"/>
        <v>0.23295379715766912</v>
      </c>
      <c r="S1775" s="1807">
        <f t="shared" si="418"/>
        <v>15.5656</v>
      </c>
      <c r="U1775" s="1764">
        <f t="shared" si="419"/>
        <v>0</v>
      </c>
      <c r="V1775" s="1764">
        <f t="shared" si="420"/>
        <v>0</v>
      </c>
      <c r="W1775" s="1764">
        <f t="shared" si="411"/>
        <v>2480.2399999999998</v>
      </c>
      <c r="X1775" s="1768">
        <v>2480.2399999999998</v>
      </c>
      <c r="Y1775" s="1784">
        <v>617577</v>
      </c>
      <c r="Z1775" s="1770">
        <v>42998</v>
      </c>
      <c r="AA1775" s="1843" t="s">
        <v>104</v>
      </c>
      <c r="AB1775" s="1843"/>
      <c r="AH1775" s="1867"/>
      <c r="AK1775" s="1868"/>
      <c r="AL1775" s="1868"/>
    </row>
    <row r="1776" spans="1:38" x14ac:dyDescent="0.25">
      <c r="A1776" s="1866">
        <v>2017602</v>
      </c>
      <c r="C1776" s="1782" t="s">
        <v>3587</v>
      </c>
      <c r="D1776" s="1762" t="s">
        <v>26</v>
      </c>
      <c r="E1776" s="1762">
        <v>1</v>
      </c>
      <c r="F1776" s="1762">
        <v>11</v>
      </c>
      <c r="G1776" s="1762">
        <v>5</v>
      </c>
      <c r="H1776" s="1762">
        <v>3</v>
      </c>
      <c r="I1776" s="1783">
        <v>1</v>
      </c>
      <c r="J1776" s="1783">
        <v>1</v>
      </c>
      <c r="L1776" s="1764">
        <v>3827.83</v>
      </c>
      <c r="N1776" s="1764">
        <f t="shared" si="415"/>
        <v>2571.75</v>
      </c>
      <c r="O1776" s="1764">
        <v>2080.0500000000002</v>
      </c>
      <c r="P1776" s="1806">
        <f t="shared" si="416"/>
        <v>0.80880723242927977</v>
      </c>
      <c r="Q1776" s="1764">
        <v>491.7</v>
      </c>
      <c r="R1776" s="1864">
        <f t="shared" si="417"/>
        <v>0.19119276757072032</v>
      </c>
      <c r="S1776" s="1807">
        <f t="shared" si="418"/>
        <v>19.667999999999999</v>
      </c>
      <c r="U1776" s="1764">
        <f t="shared" si="419"/>
        <v>0</v>
      </c>
      <c r="V1776" s="1764">
        <f t="shared" si="420"/>
        <v>0</v>
      </c>
      <c r="W1776" s="1764">
        <f t="shared" si="411"/>
        <v>3827.83</v>
      </c>
      <c r="X1776" s="1768">
        <v>3827.83</v>
      </c>
      <c r="Y1776" s="1784">
        <v>617578</v>
      </c>
      <c r="Z1776" s="1770">
        <v>42998</v>
      </c>
      <c r="AA1776" s="1843" t="s">
        <v>104</v>
      </c>
      <c r="AB1776" s="1843"/>
      <c r="AH1776" s="1867"/>
      <c r="AK1776" s="1868"/>
      <c r="AL1776" s="1868"/>
    </row>
    <row r="1777" spans="1:38" x14ac:dyDescent="0.25">
      <c r="A1777" s="1866">
        <v>2017603</v>
      </c>
      <c r="C1777" s="1782" t="s">
        <v>3588</v>
      </c>
      <c r="D1777" s="1762" t="s">
        <v>26</v>
      </c>
      <c r="E1777" s="1762">
        <v>1</v>
      </c>
      <c r="F1777" s="1762">
        <v>2</v>
      </c>
      <c r="G1777" s="1762">
        <v>1</v>
      </c>
      <c r="H1777" s="1762">
        <v>1</v>
      </c>
      <c r="I1777" s="1783">
        <v>1</v>
      </c>
      <c r="J1777" s="1783">
        <v>1</v>
      </c>
      <c r="L1777" s="1764">
        <v>681.76</v>
      </c>
      <c r="N1777" s="1764">
        <f t="shared" si="415"/>
        <v>475.25</v>
      </c>
      <c r="O1777" s="1764">
        <v>333.99</v>
      </c>
      <c r="P1777" s="1806">
        <f t="shared" si="416"/>
        <v>0.70276696475539191</v>
      </c>
      <c r="Q1777" s="1764">
        <v>141.26</v>
      </c>
      <c r="R1777" s="1864">
        <f t="shared" si="417"/>
        <v>0.29723303524460809</v>
      </c>
      <c r="S1777" s="1807">
        <f t="shared" si="418"/>
        <v>5.6503999999999994</v>
      </c>
      <c r="U1777" s="1764">
        <f t="shared" si="419"/>
        <v>0</v>
      </c>
      <c r="V1777" s="1764">
        <f t="shared" si="420"/>
        <v>0</v>
      </c>
      <c r="W1777" s="1764">
        <f t="shared" si="411"/>
        <v>681.76</v>
      </c>
      <c r="X1777" s="1768">
        <v>681.76</v>
      </c>
      <c r="Y1777" s="1784">
        <v>617579</v>
      </c>
      <c r="Z1777" s="1770">
        <v>42998</v>
      </c>
      <c r="AA1777" s="1843" t="s">
        <v>104</v>
      </c>
      <c r="AB1777" s="1843"/>
      <c r="AH1777" s="1867"/>
      <c r="AK1777" s="1868"/>
      <c r="AL1777" s="1868"/>
    </row>
    <row r="1778" spans="1:38" x14ac:dyDescent="0.25">
      <c r="A1778" s="1866">
        <v>2017604</v>
      </c>
      <c r="C1778" s="1782" t="s">
        <v>3621</v>
      </c>
      <c r="D1778" s="1762" t="s">
        <v>352</v>
      </c>
      <c r="E1778" s="1762">
        <v>0</v>
      </c>
      <c r="F1778" s="1762">
        <v>0</v>
      </c>
      <c r="G1778" s="1762">
        <v>0</v>
      </c>
      <c r="H1778" s="1762">
        <v>0</v>
      </c>
      <c r="I1778" s="1783">
        <v>1</v>
      </c>
      <c r="J1778" s="1783">
        <v>1</v>
      </c>
      <c r="L1778" s="1764">
        <v>296.88</v>
      </c>
      <c r="N1778" s="1764">
        <f t="shared" si="415"/>
        <v>197.92</v>
      </c>
      <c r="O1778" s="1764">
        <v>142.91999999999999</v>
      </c>
      <c r="P1778" s="1806">
        <f t="shared" si="416"/>
        <v>0.72210994341147938</v>
      </c>
      <c r="Q1778" s="1764">
        <v>55</v>
      </c>
      <c r="R1778" s="1864">
        <f t="shared" si="417"/>
        <v>0.27789005658852062</v>
      </c>
      <c r="S1778" s="1807">
        <f t="shared" si="418"/>
        <v>2.2000000000000002</v>
      </c>
      <c r="U1778" s="1764">
        <f t="shared" si="419"/>
        <v>0</v>
      </c>
      <c r="V1778" s="1764">
        <f t="shared" si="420"/>
        <v>0</v>
      </c>
      <c r="W1778" s="1764">
        <f t="shared" si="411"/>
        <v>296.88</v>
      </c>
      <c r="X1778" s="1768">
        <v>296.88</v>
      </c>
      <c r="Y1778" s="1784">
        <v>617636</v>
      </c>
      <c r="Z1778" s="1770">
        <v>43019</v>
      </c>
      <c r="AA1778" s="1843" t="s">
        <v>104</v>
      </c>
      <c r="AB1778" s="1843"/>
      <c r="AH1778" s="1867"/>
      <c r="AK1778" s="1868"/>
      <c r="AL1778" s="1868"/>
    </row>
    <row r="1779" spans="1:38" x14ac:dyDescent="0.25">
      <c r="A1779" s="1866">
        <v>2017605</v>
      </c>
      <c r="C1779" s="1782" t="s">
        <v>3601</v>
      </c>
      <c r="D1779" s="1762" t="s">
        <v>26</v>
      </c>
      <c r="E1779" s="1762">
        <v>0</v>
      </c>
      <c r="F1779" s="1762">
        <v>0</v>
      </c>
      <c r="G1779" s="1762">
        <v>0</v>
      </c>
      <c r="H1779" s="1762">
        <v>0</v>
      </c>
      <c r="I1779" s="1783">
        <v>1</v>
      </c>
      <c r="J1779" s="1783">
        <v>1</v>
      </c>
      <c r="L1779" s="1764">
        <v>97.8</v>
      </c>
      <c r="N1779" s="1764">
        <f t="shared" si="415"/>
        <v>56.45</v>
      </c>
      <c r="O1779" s="1764">
        <v>41.45</v>
      </c>
      <c r="P1779" s="1806">
        <f t="shared" si="416"/>
        <v>0.73427812223206379</v>
      </c>
      <c r="Q1779" s="1764">
        <v>15</v>
      </c>
      <c r="R1779" s="1864">
        <f t="shared" si="417"/>
        <v>0.26572187776793621</v>
      </c>
      <c r="S1779" s="1807">
        <f t="shared" si="418"/>
        <v>0.6</v>
      </c>
      <c r="U1779" s="1764">
        <f t="shared" si="419"/>
        <v>0</v>
      </c>
      <c r="V1779" s="1764">
        <f>-U1779</f>
        <v>0</v>
      </c>
      <c r="W1779" s="1764">
        <f t="shared" si="411"/>
        <v>64.599999999999994</v>
      </c>
      <c r="X1779" s="1768">
        <v>97.8</v>
      </c>
      <c r="Y1779" s="1784">
        <v>617652</v>
      </c>
      <c r="Z1779" s="1770">
        <v>43028</v>
      </c>
      <c r="AA1779" s="1843" t="s">
        <v>104</v>
      </c>
      <c r="AB1779" s="1843"/>
      <c r="AC1779" s="1764">
        <v>-33.200000000000003</v>
      </c>
      <c r="AD1779" s="1762">
        <v>617694</v>
      </c>
      <c r="AE1779" s="1773">
        <v>43049</v>
      </c>
      <c r="AF1779" s="1844" t="s">
        <v>104</v>
      </c>
      <c r="AH1779" s="1867"/>
      <c r="AK1779" s="1868"/>
      <c r="AL1779" s="1868"/>
    </row>
    <row r="1780" spans="1:38" x14ac:dyDescent="0.25">
      <c r="A1780" s="1866">
        <v>2017606</v>
      </c>
      <c r="C1780" s="1782" t="s">
        <v>3608</v>
      </c>
      <c r="D1780" s="1762" t="s">
        <v>26</v>
      </c>
      <c r="E1780" s="1762">
        <v>1</v>
      </c>
      <c r="F1780" s="1762">
        <v>8</v>
      </c>
      <c r="G1780" s="1762">
        <v>6</v>
      </c>
      <c r="H1780" s="1762">
        <v>2</v>
      </c>
      <c r="I1780" s="1783">
        <v>1</v>
      </c>
      <c r="J1780" s="1783">
        <v>1</v>
      </c>
      <c r="L1780" s="1764">
        <v>4779.3500000000004</v>
      </c>
      <c r="N1780" s="1764">
        <f t="shared" si="415"/>
        <v>3217.45</v>
      </c>
      <c r="O1780" s="1764">
        <v>2676.79</v>
      </c>
      <c r="P1780" s="1806">
        <f t="shared" si="416"/>
        <v>0.83196009261993198</v>
      </c>
      <c r="Q1780" s="1764">
        <v>540.66</v>
      </c>
      <c r="R1780" s="1864">
        <f t="shared" si="417"/>
        <v>0.16803990738006808</v>
      </c>
      <c r="S1780" s="1807">
        <f t="shared" si="418"/>
        <v>21.6264</v>
      </c>
      <c r="U1780" s="1764">
        <f t="shared" si="419"/>
        <v>0</v>
      </c>
      <c r="V1780" s="1764">
        <f t="shared" si="420"/>
        <v>0</v>
      </c>
      <c r="W1780" s="1764">
        <f t="shared" si="411"/>
        <v>4779.3500000000004</v>
      </c>
      <c r="X1780" s="1768">
        <v>4779.3500000000004</v>
      </c>
      <c r="Y1780" s="1784">
        <v>617598</v>
      </c>
      <c r="Z1780" s="1770">
        <v>43005</v>
      </c>
      <c r="AA1780" s="1843" t="s">
        <v>104</v>
      </c>
      <c r="AB1780" s="1843"/>
      <c r="AH1780" s="1867"/>
      <c r="AK1780" s="1868"/>
      <c r="AL1780" s="1868"/>
    </row>
    <row r="1781" spans="1:38" x14ac:dyDescent="0.25">
      <c r="A1781" s="1866">
        <v>2017607</v>
      </c>
      <c r="C1781" s="1782">
        <v>674817</v>
      </c>
      <c r="D1781" s="1762" t="s">
        <v>26</v>
      </c>
      <c r="E1781" s="1762">
        <v>1</v>
      </c>
      <c r="F1781" s="1762">
        <v>6</v>
      </c>
      <c r="G1781" s="1762">
        <v>6</v>
      </c>
      <c r="H1781" s="1762">
        <v>2</v>
      </c>
      <c r="I1781" s="1783">
        <v>1</v>
      </c>
      <c r="J1781" s="1783">
        <v>1</v>
      </c>
      <c r="L1781" s="1764">
        <v>2304.75</v>
      </c>
      <c r="N1781" s="1764">
        <f t="shared" si="415"/>
        <v>1548.88</v>
      </c>
      <c r="O1781" s="1764">
        <v>1154.22</v>
      </c>
      <c r="P1781" s="1806">
        <f t="shared" si="416"/>
        <v>0.74519652910490153</v>
      </c>
      <c r="Q1781" s="1764">
        <v>394.66</v>
      </c>
      <c r="R1781" s="1864">
        <f t="shared" si="417"/>
        <v>0.25480347089509842</v>
      </c>
      <c r="S1781" s="1807">
        <f t="shared" si="418"/>
        <v>15.7864</v>
      </c>
      <c r="U1781" s="1764">
        <f t="shared" si="419"/>
        <v>0</v>
      </c>
      <c r="V1781" s="1764">
        <f t="shared" si="420"/>
        <v>0</v>
      </c>
      <c r="W1781" s="1764">
        <f t="shared" si="411"/>
        <v>2304.75</v>
      </c>
      <c r="X1781" s="1768">
        <v>2304.75</v>
      </c>
      <c r="Y1781" s="1784">
        <v>617599</v>
      </c>
      <c r="Z1781" s="1770">
        <v>43005</v>
      </c>
      <c r="AA1781" s="1843" t="s">
        <v>104</v>
      </c>
      <c r="AB1781" s="1843"/>
      <c r="AH1781" s="1867"/>
      <c r="AK1781" s="1868"/>
      <c r="AL1781" s="1868"/>
    </row>
    <row r="1782" spans="1:38" x14ac:dyDescent="0.25">
      <c r="A1782" s="1866">
        <v>2017608</v>
      </c>
      <c r="C1782" s="1782">
        <v>669217</v>
      </c>
      <c r="D1782" s="1762" t="s">
        <v>26</v>
      </c>
      <c r="E1782" s="1762">
        <v>1</v>
      </c>
      <c r="F1782" s="1762">
        <v>5</v>
      </c>
      <c r="G1782" s="1762">
        <v>3</v>
      </c>
      <c r="H1782" s="1762">
        <v>1</v>
      </c>
      <c r="I1782" s="1783">
        <v>1</v>
      </c>
      <c r="J1782" s="1783">
        <v>1</v>
      </c>
      <c r="L1782" s="1764">
        <v>1702.86</v>
      </c>
      <c r="N1782" s="1764">
        <f t="shared" si="415"/>
        <v>1146.71</v>
      </c>
      <c r="O1782" s="1764">
        <v>886.28</v>
      </c>
      <c r="P1782" s="1806">
        <f t="shared" si="416"/>
        <v>0.77288939662163925</v>
      </c>
      <c r="Q1782" s="1764">
        <v>260.43</v>
      </c>
      <c r="R1782" s="1864">
        <f t="shared" si="417"/>
        <v>0.2271106033783607</v>
      </c>
      <c r="S1782" s="1807">
        <f t="shared" si="418"/>
        <v>10.417200000000001</v>
      </c>
      <c r="U1782" s="1764">
        <f t="shared" si="419"/>
        <v>0</v>
      </c>
      <c r="V1782" s="1764">
        <f t="shared" si="420"/>
        <v>0</v>
      </c>
      <c r="W1782" s="1764">
        <f t="shared" si="411"/>
        <v>1702.86</v>
      </c>
      <c r="X1782" s="1768">
        <v>1702.86</v>
      </c>
      <c r="Y1782" s="1784">
        <v>617600</v>
      </c>
      <c r="Z1782" s="1770">
        <v>43005</v>
      </c>
      <c r="AA1782" s="1843" t="s">
        <v>104</v>
      </c>
      <c r="AB1782" s="1843"/>
      <c r="AH1782" s="1867"/>
      <c r="AK1782" s="1868"/>
      <c r="AL1782" s="1868"/>
    </row>
    <row r="1783" spans="1:38" x14ac:dyDescent="0.25">
      <c r="A1783" s="1866">
        <v>2017609</v>
      </c>
      <c r="C1783" s="1782" t="s">
        <v>3611</v>
      </c>
      <c r="D1783" s="1762" t="s">
        <v>26</v>
      </c>
      <c r="E1783" s="1762">
        <v>5</v>
      </c>
      <c r="F1783" s="1762">
        <f>E1783*11</f>
        <v>55</v>
      </c>
      <c r="G1783" s="1762">
        <f>E1783*7</f>
        <v>35</v>
      </c>
      <c r="H1783" s="1762">
        <f>E1783*2</f>
        <v>10</v>
      </c>
      <c r="I1783" s="1783">
        <v>1</v>
      </c>
      <c r="J1783" s="1783">
        <v>1</v>
      </c>
      <c r="L1783" s="1764">
        <v>16988.099999999999</v>
      </c>
      <c r="N1783" s="1764">
        <f t="shared" si="415"/>
        <v>11432.2</v>
      </c>
      <c r="O1783" s="1764">
        <v>8680.68</v>
      </c>
      <c r="P1783" s="1806">
        <f t="shared" si="416"/>
        <v>0.75931841640279207</v>
      </c>
      <c r="Q1783" s="1764">
        <v>2751.52</v>
      </c>
      <c r="R1783" s="1864">
        <f t="shared" si="417"/>
        <v>0.24068158359720787</v>
      </c>
      <c r="S1783" s="1807">
        <f t="shared" si="418"/>
        <v>110.0608</v>
      </c>
      <c r="U1783" s="1764">
        <f t="shared" si="419"/>
        <v>0</v>
      </c>
      <c r="V1783" s="1764">
        <f t="shared" si="420"/>
        <v>0</v>
      </c>
      <c r="W1783" s="1764">
        <f t="shared" si="411"/>
        <v>16988.099999999999</v>
      </c>
      <c r="X1783" s="1768">
        <v>16988.099999999999</v>
      </c>
      <c r="Y1783" s="1784">
        <v>617601</v>
      </c>
      <c r="Z1783" s="1770">
        <v>43005</v>
      </c>
      <c r="AA1783" s="1843" t="s">
        <v>104</v>
      </c>
      <c r="AB1783" s="1843"/>
      <c r="AH1783" s="1867"/>
      <c r="AK1783" s="1868"/>
      <c r="AL1783" s="1868"/>
    </row>
    <row r="1784" spans="1:38" x14ac:dyDescent="0.25">
      <c r="A1784" s="1866">
        <v>2017610</v>
      </c>
      <c r="C1784" s="1782">
        <v>651617</v>
      </c>
      <c r="D1784" s="1762" t="s">
        <v>26</v>
      </c>
      <c r="E1784" s="1762">
        <v>1</v>
      </c>
      <c r="F1784" s="1762">
        <v>8</v>
      </c>
      <c r="G1784" s="1762">
        <v>5</v>
      </c>
      <c r="H1784" s="1762">
        <v>3</v>
      </c>
      <c r="I1784" s="1783">
        <v>1</v>
      </c>
      <c r="J1784" s="1783">
        <v>1</v>
      </c>
      <c r="L1784" s="1764">
        <v>2914.7</v>
      </c>
      <c r="N1784" s="1764">
        <f t="shared" si="415"/>
        <v>1961.98</v>
      </c>
      <c r="O1784" s="1764">
        <v>1476.04</v>
      </c>
      <c r="P1784" s="1806">
        <f t="shared" si="416"/>
        <v>0.75232163426742371</v>
      </c>
      <c r="Q1784" s="1764">
        <v>485.94</v>
      </c>
      <c r="R1784" s="1864">
        <f t="shared" si="417"/>
        <v>0.24767836573257626</v>
      </c>
      <c r="S1784" s="1807">
        <f t="shared" si="418"/>
        <v>19.4376</v>
      </c>
      <c r="U1784" s="1764">
        <f t="shared" si="419"/>
        <v>0</v>
      </c>
      <c r="V1784" s="1764">
        <f t="shared" si="420"/>
        <v>0</v>
      </c>
      <c r="W1784" s="1764">
        <f t="shared" si="411"/>
        <v>2914.7</v>
      </c>
      <c r="X1784" s="1768">
        <v>2914.7</v>
      </c>
      <c r="Y1784" s="1784">
        <v>617602</v>
      </c>
      <c r="Z1784" s="1770">
        <v>43005</v>
      </c>
      <c r="AA1784" s="1843" t="s">
        <v>104</v>
      </c>
      <c r="AB1784" s="1843"/>
      <c r="AH1784" s="1867"/>
      <c r="AK1784" s="1868"/>
      <c r="AL1784" s="1868"/>
    </row>
    <row r="1785" spans="1:38" x14ac:dyDescent="0.25">
      <c r="A1785" s="1866">
        <v>2017611</v>
      </c>
      <c r="C1785" s="1782">
        <v>638217</v>
      </c>
      <c r="D1785" s="1762" t="s">
        <v>26</v>
      </c>
      <c r="E1785" s="1762">
        <v>1</v>
      </c>
      <c r="F1785" s="1762">
        <v>10</v>
      </c>
      <c r="G1785" s="1762">
        <v>7</v>
      </c>
      <c r="H1785" s="1762">
        <v>4</v>
      </c>
      <c r="I1785" s="1783">
        <v>1</v>
      </c>
      <c r="J1785" s="1783">
        <v>1</v>
      </c>
      <c r="L1785" s="1764">
        <v>3707.99</v>
      </c>
      <c r="N1785" s="1764">
        <f t="shared" si="415"/>
        <v>2491.29</v>
      </c>
      <c r="O1785" s="1764">
        <v>1909.26</v>
      </c>
      <c r="P1785" s="1806">
        <f t="shared" si="416"/>
        <v>0.76637404718037649</v>
      </c>
      <c r="Q1785" s="1764">
        <v>582.03</v>
      </c>
      <c r="R1785" s="1864">
        <f t="shared" si="417"/>
        <v>0.23362595281962356</v>
      </c>
      <c r="S1785" s="1807">
        <f t="shared" si="418"/>
        <v>23.281199999999998</v>
      </c>
      <c r="U1785" s="1764">
        <f t="shared" si="419"/>
        <v>0</v>
      </c>
      <c r="V1785" s="1764">
        <f t="shared" si="420"/>
        <v>0</v>
      </c>
      <c r="W1785" s="1764">
        <f t="shared" si="411"/>
        <v>3707.99</v>
      </c>
      <c r="X1785" s="1768">
        <v>3707.99</v>
      </c>
      <c r="Y1785" s="1784">
        <v>617603</v>
      </c>
      <c r="Z1785" s="1770">
        <v>43005</v>
      </c>
      <c r="AA1785" s="1843" t="s">
        <v>104</v>
      </c>
      <c r="AB1785" s="1843"/>
      <c r="AH1785" s="1867"/>
      <c r="AK1785" s="1868"/>
      <c r="AL1785" s="1868"/>
    </row>
    <row r="1786" spans="1:38" x14ac:dyDescent="0.25">
      <c r="A1786" s="1866">
        <v>2017612</v>
      </c>
      <c r="C1786" s="1782">
        <v>582616</v>
      </c>
      <c r="D1786" s="1762" t="s">
        <v>26</v>
      </c>
      <c r="E1786" s="1762">
        <v>0</v>
      </c>
      <c r="F1786" s="1762">
        <v>1</v>
      </c>
      <c r="G1786" s="1762">
        <v>0</v>
      </c>
      <c r="H1786" s="1762">
        <v>1</v>
      </c>
      <c r="I1786" s="1783">
        <v>1</v>
      </c>
      <c r="J1786" s="1783">
        <v>1</v>
      </c>
      <c r="L1786" s="1764">
        <v>587.69000000000005</v>
      </c>
      <c r="N1786" s="1764">
        <f t="shared" si="415"/>
        <v>393.82000000000005</v>
      </c>
      <c r="O1786" s="1764">
        <v>285.54000000000002</v>
      </c>
      <c r="P1786" s="1806">
        <f t="shared" si="416"/>
        <v>0.7250520542379767</v>
      </c>
      <c r="Q1786" s="1764">
        <v>108.28</v>
      </c>
      <c r="R1786" s="1864">
        <f t="shared" si="417"/>
        <v>0.27494794576202325</v>
      </c>
      <c r="S1786" s="1807">
        <f t="shared" si="418"/>
        <v>4.3311999999999999</v>
      </c>
      <c r="U1786" s="1764">
        <f t="shared" si="419"/>
        <v>0</v>
      </c>
      <c r="V1786" s="1764">
        <f t="shared" si="420"/>
        <v>0</v>
      </c>
      <c r="W1786" s="1764">
        <f t="shared" si="411"/>
        <v>587.69000000000005</v>
      </c>
      <c r="X1786" s="1768">
        <v>587.69000000000005</v>
      </c>
      <c r="Y1786" s="1784">
        <v>617604</v>
      </c>
      <c r="Z1786" s="1770">
        <v>43005</v>
      </c>
      <c r="AA1786" s="1843" t="s">
        <v>104</v>
      </c>
      <c r="AB1786" s="1843"/>
      <c r="AH1786" s="1867"/>
      <c r="AK1786" s="1868"/>
      <c r="AL1786" s="1868"/>
    </row>
    <row r="1787" spans="1:38" x14ac:dyDescent="0.25">
      <c r="A1787" s="1866" t="s">
        <v>3624</v>
      </c>
      <c r="C1787" s="1782" t="s">
        <v>3618</v>
      </c>
      <c r="D1787" s="1762" t="s">
        <v>26</v>
      </c>
      <c r="E1787" s="1762">
        <v>0</v>
      </c>
      <c r="F1787" s="1762">
        <v>16</v>
      </c>
      <c r="G1787" s="1762">
        <v>0</v>
      </c>
      <c r="H1787" s="1762">
        <v>0</v>
      </c>
      <c r="I1787" s="1783">
        <v>1</v>
      </c>
      <c r="J1787" s="1783">
        <v>1</v>
      </c>
      <c r="L1787" s="1764">
        <v>1800.16</v>
      </c>
      <c r="N1787" s="1764">
        <f t="shared" si="415"/>
        <v>1011.72</v>
      </c>
      <c r="O1787" s="1764">
        <v>670.8</v>
      </c>
      <c r="P1787" s="1806">
        <f t="shared" si="416"/>
        <v>0.66302929664333998</v>
      </c>
      <c r="Q1787" s="1764">
        <v>340.92</v>
      </c>
      <c r="R1787" s="1864">
        <f t="shared" si="417"/>
        <v>0.33697070335665996</v>
      </c>
      <c r="S1787" s="1807">
        <f t="shared" si="418"/>
        <v>13.636800000000001</v>
      </c>
      <c r="U1787" s="1764">
        <f t="shared" si="419"/>
        <v>0</v>
      </c>
      <c r="V1787" s="1764">
        <f t="shared" si="420"/>
        <v>0</v>
      </c>
      <c r="W1787" s="1764">
        <f t="shared" si="411"/>
        <v>1800.16</v>
      </c>
      <c r="X1787" s="1768">
        <v>1800.16</v>
      </c>
      <c r="Y1787" s="1784">
        <v>617605</v>
      </c>
      <c r="Z1787" s="1770">
        <v>43005</v>
      </c>
      <c r="AA1787" s="1843" t="s">
        <v>104</v>
      </c>
      <c r="AB1787" s="1843"/>
      <c r="AH1787" s="1867"/>
      <c r="AK1787" s="1868"/>
      <c r="AL1787" s="1868"/>
    </row>
    <row r="1788" spans="1:38" x14ac:dyDescent="0.25">
      <c r="A1788" s="1866" t="s">
        <v>3626</v>
      </c>
      <c r="C1788" s="1782" t="s">
        <v>3625</v>
      </c>
      <c r="D1788" s="1762" t="s">
        <v>640</v>
      </c>
      <c r="E1788" s="1762">
        <v>1</v>
      </c>
      <c r="F1788" s="1762">
        <v>9</v>
      </c>
      <c r="G1788" s="1762">
        <v>9</v>
      </c>
      <c r="H1788" s="1762">
        <v>2</v>
      </c>
      <c r="I1788" s="1783">
        <v>1</v>
      </c>
      <c r="J1788" s="1783">
        <v>1</v>
      </c>
      <c r="L1788" s="1764">
        <v>6246.49</v>
      </c>
      <c r="N1788" s="1764">
        <v>3899</v>
      </c>
      <c r="O1788" s="1764">
        <f>N1788-Q1788</f>
        <v>3301</v>
      </c>
      <c r="P1788" s="1806">
        <f t="shared" si="416"/>
        <v>0.84662734034367781</v>
      </c>
      <c r="Q1788" s="1764">
        <v>598</v>
      </c>
      <c r="R1788" s="1864">
        <f t="shared" si="417"/>
        <v>0.15337265965632213</v>
      </c>
      <c r="S1788" s="1807">
        <f t="shared" si="418"/>
        <v>23.92</v>
      </c>
      <c r="U1788" s="1764">
        <f t="shared" si="419"/>
        <v>0</v>
      </c>
      <c r="V1788" s="1764">
        <f t="shared" si="420"/>
        <v>0</v>
      </c>
      <c r="W1788" s="1764">
        <f t="shared" si="411"/>
        <v>6246.49</v>
      </c>
      <c r="X1788" s="1768">
        <v>6246.49</v>
      </c>
      <c r="Y1788" s="1784">
        <v>617724</v>
      </c>
      <c r="Z1788" s="1770">
        <v>43049</v>
      </c>
      <c r="AA1788" s="1843" t="s">
        <v>104</v>
      </c>
      <c r="AB1788" s="1843"/>
      <c r="AH1788" s="1867"/>
      <c r="AK1788" s="1868"/>
      <c r="AL1788" s="1868"/>
    </row>
    <row r="1789" spans="1:38" x14ac:dyDescent="0.25">
      <c r="A1789" s="1866">
        <v>2017615</v>
      </c>
      <c r="C1789" s="1782" t="s">
        <v>3628</v>
      </c>
      <c r="D1789" s="1762" t="s">
        <v>471</v>
      </c>
      <c r="E1789" s="1762">
        <v>1</v>
      </c>
      <c r="F1789" s="1762">
        <v>10</v>
      </c>
      <c r="G1789" s="1762">
        <v>7</v>
      </c>
      <c r="H1789" s="1762">
        <v>3</v>
      </c>
      <c r="I1789" s="1783">
        <v>1</v>
      </c>
      <c r="J1789" s="1783">
        <v>1</v>
      </c>
      <c r="L1789" s="1764">
        <v>4454.01</v>
      </c>
      <c r="N1789" s="1764">
        <f t="shared" si="415"/>
        <v>2923.6499999999996</v>
      </c>
      <c r="O1789" s="1764">
        <v>2203.1999999999998</v>
      </c>
      <c r="P1789" s="1806">
        <f t="shared" si="416"/>
        <v>0.75357857472679701</v>
      </c>
      <c r="Q1789" s="1764">
        <v>720.45</v>
      </c>
      <c r="R1789" s="1864">
        <f t="shared" si="417"/>
        <v>0.24642142527320307</v>
      </c>
      <c r="S1789" s="1807">
        <f t="shared" si="418"/>
        <v>28.818000000000001</v>
      </c>
      <c r="U1789" s="1764">
        <f t="shared" si="419"/>
        <v>0</v>
      </c>
      <c r="V1789" s="1764">
        <f t="shared" si="420"/>
        <v>0</v>
      </c>
      <c r="W1789" s="1764">
        <f t="shared" si="411"/>
        <v>4454.01</v>
      </c>
      <c r="X1789" s="1768">
        <v>4454.01</v>
      </c>
      <c r="Y1789" s="1784">
        <v>617621</v>
      </c>
      <c r="Z1789" s="1770">
        <v>43019</v>
      </c>
      <c r="AA1789" s="1843" t="s">
        <v>104</v>
      </c>
      <c r="AB1789" s="1843"/>
      <c r="AH1789" s="1867"/>
      <c r="AK1789" s="1868"/>
      <c r="AL1789" s="1868"/>
    </row>
    <row r="1790" spans="1:38" x14ac:dyDescent="0.25">
      <c r="A1790" s="1866">
        <v>2017616</v>
      </c>
      <c r="C1790" s="1782" t="s">
        <v>3623</v>
      </c>
      <c r="D1790" s="1762" t="s">
        <v>26</v>
      </c>
      <c r="E1790" s="1762">
        <v>0</v>
      </c>
      <c r="F1790" s="1762">
        <v>0</v>
      </c>
      <c r="G1790" s="1762">
        <v>0</v>
      </c>
      <c r="H1790" s="1762">
        <v>0</v>
      </c>
      <c r="I1790" s="1783">
        <v>1</v>
      </c>
      <c r="J1790" s="1783">
        <v>1</v>
      </c>
      <c r="L1790" s="1764">
        <v>19.350000000000001</v>
      </c>
      <c r="N1790" s="1764">
        <f t="shared" si="415"/>
        <v>17.170000000000002</v>
      </c>
      <c r="O1790" s="1764">
        <v>2.17</v>
      </c>
      <c r="P1790" s="1806">
        <f t="shared" si="416"/>
        <v>0.1263832265579499</v>
      </c>
      <c r="Q1790" s="1764">
        <v>15</v>
      </c>
      <c r="R1790" s="1864">
        <f t="shared" si="417"/>
        <v>0.87361677344205002</v>
      </c>
      <c r="S1790" s="1807">
        <f t="shared" si="418"/>
        <v>0.6</v>
      </c>
      <c r="U1790" s="1764">
        <f t="shared" si="419"/>
        <v>0</v>
      </c>
      <c r="V1790" s="1764">
        <f t="shared" si="420"/>
        <v>0</v>
      </c>
      <c r="W1790" s="1764">
        <f t="shared" si="411"/>
        <v>19.350000000000001</v>
      </c>
      <c r="X1790" s="1768">
        <v>19.350000000000001</v>
      </c>
      <c r="Y1790" s="1784">
        <v>617652</v>
      </c>
      <c r="Z1790" s="1770">
        <v>43028</v>
      </c>
      <c r="AA1790" s="1843" t="s">
        <v>104</v>
      </c>
      <c r="AB1790" s="1843"/>
      <c r="AH1790" s="1867"/>
      <c r="AK1790" s="1868"/>
      <c r="AL1790" s="1868"/>
    </row>
    <row r="1791" spans="1:38" x14ac:dyDescent="0.25">
      <c r="A1791" s="1866">
        <v>2017617</v>
      </c>
      <c r="C1791" s="1782" t="s">
        <v>3629</v>
      </c>
      <c r="D1791" s="1762" t="s">
        <v>2330</v>
      </c>
      <c r="E1791" s="1762">
        <v>1</v>
      </c>
      <c r="F1791" s="1762">
        <v>10</v>
      </c>
      <c r="G1791" s="1762">
        <v>5</v>
      </c>
      <c r="H1791" s="1762">
        <v>2</v>
      </c>
      <c r="I1791" s="1783">
        <v>1</v>
      </c>
      <c r="J1791" s="1783">
        <v>1</v>
      </c>
      <c r="L1791" s="1764">
        <v>4389.01</v>
      </c>
      <c r="N1791" s="1764">
        <f t="shared" si="415"/>
        <v>2773.5</v>
      </c>
      <c r="O1791" s="1764">
        <v>2157.5700000000002</v>
      </c>
      <c r="P1791" s="1806">
        <f t="shared" si="416"/>
        <v>0.77792320173066531</v>
      </c>
      <c r="Q1791" s="1764">
        <v>615.92999999999995</v>
      </c>
      <c r="R1791" s="1864">
        <f t="shared" si="417"/>
        <v>0.22207679826933477</v>
      </c>
      <c r="S1791" s="1807">
        <f t="shared" si="418"/>
        <v>24.637199999999996</v>
      </c>
      <c r="U1791" s="1764">
        <f t="shared" si="419"/>
        <v>0</v>
      </c>
      <c r="V1791" s="1764">
        <f t="shared" si="420"/>
        <v>0</v>
      </c>
      <c r="W1791" s="1764">
        <f t="shared" si="411"/>
        <v>4389.01</v>
      </c>
      <c r="X1791" s="1768">
        <v>4389.01</v>
      </c>
      <c r="Y1791" s="1784">
        <v>617658</v>
      </c>
      <c r="Z1791" s="1770">
        <v>43028</v>
      </c>
      <c r="AA1791" s="1843" t="s">
        <v>104</v>
      </c>
      <c r="AB1791" s="1843"/>
      <c r="AH1791" s="1867"/>
      <c r="AK1791" s="1868"/>
      <c r="AL1791" s="1868"/>
    </row>
    <row r="1792" spans="1:38" x14ac:dyDescent="0.25">
      <c r="A1792" s="1866">
        <v>2017618</v>
      </c>
      <c r="C1792" s="1782">
        <v>696117</v>
      </c>
      <c r="D1792" s="1762" t="s">
        <v>26</v>
      </c>
      <c r="E1792" s="1762">
        <v>1</v>
      </c>
      <c r="F1792" s="1762">
        <v>8</v>
      </c>
      <c r="G1792" s="1762">
        <v>5</v>
      </c>
      <c r="H1792" s="1762">
        <v>3</v>
      </c>
      <c r="I1792" s="1783">
        <v>1</v>
      </c>
      <c r="J1792" s="1783">
        <v>1</v>
      </c>
      <c r="L1792" s="1764">
        <v>3242.48</v>
      </c>
      <c r="N1792" s="1764">
        <f t="shared" si="415"/>
        <v>2181.2199999999998</v>
      </c>
      <c r="O1792" s="1764">
        <v>1715.76</v>
      </c>
      <c r="P1792" s="1806">
        <f t="shared" si="416"/>
        <v>0.78660566105207186</v>
      </c>
      <c r="Q1792" s="1764">
        <v>465.46</v>
      </c>
      <c r="R1792" s="1864">
        <f t="shared" si="417"/>
        <v>0.21339433894792822</v>
      </c>
      <c r="S1792" s="1807">
        <f t="shared" si="418"/>
        <v>18.618399999999998</v>
      </c>
      <c r="U1792" s="1764">
        <f t="shared" si="419"/>
        <v>0</v>
      </c>
      <c r="V1792" s="1764">
        <f t="shared" si="420"/>
        <v>0</v>
      </c>
      <c r="W1792" s="1764">
        <f t="shared" ref="W1792:W1855" si="425">X1792+AC1792+AH1792+AM1792+AO1792+AR1792</f>
        <v>3242.48</v>
      </c>
      <c r="X1792" s="1768">
        <v>3242.48</v>
      </c>
      <c r="Y1792" s="1784">
        <v>617609</v>
      </c>
      <c r="Z1792" s="1770">
        <v>43018</v>
      </c>
      <c r="AA1792" s="1843" t="s">
        <v>104</v>
      </c>
      <c r="AB1792" s="1843"/>
      <c r="AH1792" s="1867"/>
      <c r="AK1792" s="1868"/>
      <c r="AL1792" s="1868"/>
    </row>
    <row r="1793" spans="1:38" x14ac:dyDescent="0.25">
      <c r="A1793" s="1866">
        <v>2017619</v>
      </c>
      <c r="C1793" s="1782">
        <v>670317</v>
      </c>
      <c r="D1793" s="1762" t="s">
        <v>26</v>
      </c>
      <c r="E1793" s="1762">
        <v>1</v>
      </c>
      <c r="F1793" s="1762">
        <v>17</v>
      </c>
      <c r="G1793" s="1762">
        <v>6</v>
      </c>
      <c r="H1793" s="1762">
        <v>5</v>
      </c>
      <c r="I1793" s="1783">
        <v>1</v>
      </c>
      <c r="J1793" s="1783">
        <v>1</v>
      </c>
      <c r="L1793" s="1764">
        <v>6480.09</v>
      </c>
      <c r="N1793" s="1764">
        <f t="shared" si="415"/>
        <v>4347.3600000000006</v>
      </c>
      <c r="O1793" s="1764">
        <v>3273.9</v>
      </c>
      <c r="P1793" s="1806">
        <f t="shared" si="416"/>
        <v>0.75307772993264865</v>
      </c>
      <c r="Q1793" s="1764">
        <v>1073.46</v>
      </c>
      <c r="R1793" s="1864">
        <f t="shared" si="417"/>
        <v>0.24692227006735121</v>
      </c>
      <c r="S1793" s="1807">
        <f t="shared" si="418"/>
        <v>42.938400000000001</v>
      </c>
      <c r="U1793" s="1764">
        <f t="shared" si="419"/>
        <v>0</v>
      </c>
      <c r="V1793" s="1764">
        <f t="shared" si="420"/>
        <v>0</v>
      </c>
      <c r="W1793" s="1764">
        <f t="shared" si="425"/>
        <v>6480.09</v>
      </c>
      <c r="X1793" s="1768">
        <v>6480.09</v>
      </c>
      <c r="Y1793" s="1784">
        <v>617610</v>
      </c>
      <c r="Z1793" s="1770">
        <v>43018</v>
      </c>
      <c r="AA1793" s="1843" t="s">
        <v>104</v>
      </c>
      <c r="AB1793" s="1843"/>
      <c r="AH1793" s="1867"/>
      <c r="AK1793" s="1868"/>
      <c r="AL1793" s="1868"/>
    </row>
    <row r="1794" spans="1:38" x14ac:dyDescent="0.25">
      <c r="A1794" s="1866" t="s">
        <v>3636</v>
      </c>
      <c r="C1794" s="1782" t="s">
        <v>3644</v>
      </c>
      <c r="D1794" s="1762" t="s">
        <v>26</v>
      </c>
      <c r="E1794" s="1762">
        <v>0</v>
      </c>
      <c r="F1794" s="1762">
        <v>32</v>
      </c>
      <c r="G1794" s="1762">
        <v>0</v>
      </c>
      <c r="H1794" s="1762">
        <v>0</v>
      </c>
      <c r="I1794" s="1783">
        <v>1</v>
      </c>
      <c r="J1794" s="1783">
        <v>1</v>
      </c>
      <c r="L1794" s="1764">
        <v>2053.2800000000002</v>
      </c>
      <c r="N1794" s="1764">
        <f t="shared" si="415"/>
        <v>1550.88</v>
      </c>
      <c r="O1794" s="1764">
        <v>894.56</v>
      </c>
      <c r="P1794" s="1806">
        <f t="shared" si="416"/>
        <v>0.57680800577736502</v>
      </c>
      <c r="Q1794" s="1764">
        <v>656.32</v>
      </c>
      <c r="R1794" s="1864">
        <f t="shared" si="417"/>
        <v>0.42319199422263487</v>
      </c>
      <c r="S1794" s="1807">
        <f t="shared" si="418"/>
        <v>26.252800000000001</v>
      </c>
      <c r="U1794" s="1764">
        <f t="shared" si="419"/>
        <v>0</v>
      </c>
      <c r="V1794" s="1764">
        <f t="shared" si="420"/>
        <v>0</v>
      </c>
      <c r="W1794" s="1764">
        <f t="shared" si="425"/>
        <v>2053.2800000000002</v>
      </c>
      <c r="X1794" s="1768">
        <v>2053.2800000000002</v>
      </c>
      <c r="Y1794" s="1784">
        <v>617637</v>
      </c>
      <c r="Z1794" s="1770">
        <v>43028</v>
      </c>
      <c r="AA1794" s="1843" t="s">
        <v>104</v>
      </c>
      <c r="AB1794" s="1843"/>
      <c r="AH1794" s="1867"/>
      <c r="AK1794" s="1868"/>
      <c r="AL1794" s="1868"/>
    </row>
    <row r="1795" spans="1:38" x14ac:dyDescent="0.25">
      <c r="A1795" s="1866">
        <v>2017621</v>
      </c>
      <c r="C1795" s="1782">
        <v>670417</v>
      </c>
      <c r="D1795" s="1762" t="s">
        <v>26</v>
      </c>
      <c r="E1795" s="1762">
        <v>1</v>
      </c>
      <c r="F1795" s="1762">
        <v>16</v>
      </c>
      <c r="G1795" s="1762">
        <v>6</v>
      </c>
      <c r="H1795" s="1762">
        <v>5</v>
      </c>
      <c r="I1795" s="1783">
        <v>1</v>
      </c>
      <c r="J1795" s="1783">
        <v>1</v>
      </c>
      <c r="L1795" s="1764">
        <v>6480.09</v>
      </c>
      <c r="N1795" s="1764">
        <f t="shared" ref="N1795:N1797" si="426">O1795+Q1795</f>
        <v>4347.3600000000006</v>
      </c>
      <c r="O1795" s="1764">
        <v>3273.9</v>
      </c>
      <c r="P1795" s="1806">
        <f t="shared" ref="P1795:P1797" si="427">IF(N1795&lt;=0,"",O1795/N1795)</f>
        <v>0.75307772993264865</v>
      </c>
      <c r="Q1795" s="1764">
        <v>1073.46</v>
      </c>
      <c r="R1795" s="1864">
        <f t="shared" ref="R1795:R1797" si="428">IF(N1795&lt;=0,"",Q1795/N1795)</f>
        <v>0.24692227006735121</v>
      </c>
      <c r="S1795" s="1807">
        <f t="shared" si="418"/>
        <v>42.938400000000001</v>
      </c>
      <c r="U1795" s="1764">
        <f t="shared" si="419"/>
        <v>0</v>
      </c>
      <c r="V1795" s="1764">
        <f t="shared" si="420"/>
        <v>0</v>
      </c>
      <c r="W1795" s="1764">
        <f t="shared" si="425"/>
        <v>6480.09</v>
      </c>
      <c r="X1795" s="1768">
        <v>6480.09</v>
      </c>
      <c r="Y1795" s="1784">
        <v>617611</v>
      </c>
      <c r="Z1795" s="1770">
        <v>43018</v>
      </c>
      <c r="AA1795" s="1843" t="s">
        <v>104</v>
      </c>
      <c r="AB1795" s="1843"/>
      <c r="AH1795" s="1867"/>
      <c r="AK1795" s="1868"/>
      <c r="AL1795" s="1868"/>
    </row>
    <row r="1796" spans="1:38" x14ac:dyDescent="0.25">
      <c r="A1796" s="1866">
        <v>2017622</v>
      </c>
      <c r="C1796" s="1782">
        <v>670517</v>
      </c>
      <c r="D1796" s="1762" t="s">
        <v>26</v>
      </c>
      <c r="E1796" s="1762">
        <v>1</v>
      </c>
      <c r="F1796" s="1762">
        <v>16</v>
      </c>
      <c r="G1796" s="1762">
        <v>6</v>
      </c>
      <c r="H1796" s="1762">
        <v>5</v>
      </c>
      <c r="I1796" s="1783">
        <v>1</v>
      </c>
      <c r="J1796" s="1783">
        <v>1</v>
      </c>
      <c r="L1796" s="1764">
        <v>6480.09</v>
      </c>
      <c r="N1796" s="1764">
        <f t="shared" si="426"/>
        <v>4347.3600000000006</v>
      </c>
      <c r="O1796" s="1764">
        <v>3273.9</v>
      </c>
      <c r="P1796" s="1806">
        <f t="shared" si="427"/>
        <v>0.75307772993264865</v>
      </c>
      <c r="Q1796" s="1764">
        <v>1073.46</v>
      </c>
      <c r="R1796" s="1864">
        <f t="shared" si="428"/>
        <v>0.24692227006735121</v>
      </c>
      <c r="S1796" s="1807">
        <f t="shared" si="418"/>
        <v>42.938400000000001</v>
      </c>
      <c r="U1796" s="1764">
        <f t="shared" si="419"/>
        <v>0</v>
      </c>
      <c r="V1796" s="1764">
        <f t="shared" si="420"/>
        <v>0</v>
      </c>
      <c r="W1796" s="1764">
        <f t="shared" si="425"/>
        <v>6480.09</v>
      </c>
      <c r="X1796" s="1768">
        <v>6480.09</v>
      </c>
      <c r="Y1796" s="1784">
        <v>617638</v>
      </c>
      <c r="Z1796" s="1770">
        <v>43028</v>
      </c>
      <c r="AA1796" s="1843" t="s">
        <v>104</v>
      </c>
      <c r="AB1796" s="1843"/>
      <c r="AH1796" s="1867"/>
      <c r="AK1796" s="1868"/>
      <c r="AL1796" s="1868"/>
    </row>
    <row r="1797" spans="1:38" x14ac:dyDescent="0.25">
      <c r="A1797" s="1866">
        <v>2017623</v>
      </c>
      <c r="C1797" s="1782">
        <v>670617</v>
      </c>
      <c r="D1797" s="1762" t="s">
        <v>26</v>
      </c>
      <c r="E1797" s="1762">
        <v>1</v>
      </c>
      <c r="F1797" s="1762">
        <v>16</v>
      </c>
      <c r="G1797" s="1762">
        <v>6</v>
      </c>
      <c r="H1797" s="1762">
        <v>5</v>
      </c>
      <c r="I1797" s="1783">
        <v>1</v>
      </c>
      <c r="J1797" s="1783">
        <v>1</v>
      </c>
      <c r="L1797" s="1764">
        <v>6480.09</v>
      </c>
      <c r="N1797" s="1764">
        <f t="shared" si="426"/>
        <v>4347.3600000000006</v>
      </c>
      <c r="O1797" s="1764">
        <v>3273.9</v>
      </c>
      <c r="P1797" s="1806">
        <f t="shared" si="427"/>
        <v>0.75307772993264865</v>
      </c>
      <c r="Q1797" s="1764">
        <v>1073.46</v>
      </c>
      <c r="R1797" s="1864">
        <f t="shared" si="428"/>
        <v>0.24692227006735121</v>
      </c>
      <c r="S1797" s="1807">
        <f t="shared" si="418"/>
        <v>42.938400000000001</v>
      </c>
      <c r="U1797" s="1764">
        <f t="shared" si="419"/>
        <v>0</v>
      </c>
      <c r="V1797" s="1764">
        <f t="shared" si="420"/>
        <v>0</v>
      </c>
      <c r="W1797" s="1764">
        <f t="shared" si="425"/>
        <v>6480.09</v>
      </c>
      <c r="X1797" s="1768">
        <v>6480.09</v>
      </c>
      <c r="Y1797" s="1784">
        <v>617639</v>
      </c>
      <c r="Z1797" s="1770">
        <v>43028</v>
      </c>
      <c r="AA1797" s="1843" t="s">
        <v>104</v>
      </c>
      <c r="AB1797" s="1843"/>
      <c r="AH1797" s="1867"/>
      <c r="AK1797" s="1868"/>
      <c r="AL1797" s="1868"/>
    </row>
    <row r="1798" spans="1:38" x14ac:dyDescent="0.25">
      <c r="A1798" s="1866">
        <v>2017624</v>
      </c>
      <c r="C1798" s="1782">
        <v>704517</v>
      </c>
      <c r="D1798" s="1762" t="s">
        <v>26</v>
      </c>
      <c r="E1798" s="1762">
        <v>1</v>
      </c>
      <c r="F1798" s="1762">
        <v>8</v>
      </c>
      <c r="G1798" s="1762">
        <v>5</v>
      </c>
      <c r="H1798" s="1762">
        <v>3</v>
      </c>
      <c r="I1798" s="1783">
        <v>1</v>
      </c>
      <c r="J1798" s="1783">
        <v>1</v>
      </c>
      <c r="L1798" s="1764">
        <v>3128.07</v>
      </c>
      <c r="N1798" s="1764">
        <f t="shared" si="415"/>
        <v>2105.02</v>
      </c>
      <c r="O1798" s="1764">
        <v>1641.87</v>
      </c>
      <c r="P1798" s="1806">
        <f t="shared" si="416"/>
        <v>0.77997833749798096</v>
      </c>
      <c r="Q1798" s="1764">
        <v>463.15</v>
      </c>
      <c r="R1798" s="1864">
        <f t="shared" si="417"/>
        <v>0.22002166250201896</v>
      </c>
      <c r="S1798" s="1807">
        <f t="shared" si="418"/>
        <v>18.526</v>
      </c>
      <c r="U1798" s="1764">
        <f t="shared" si="419"/>
        <v>0</v>
      </c>
      <c r="V1798" s="1764">
        <f t="shared" si="420"/>
        <v>0</v>
      </c>
      <c r="W1798" s="1764">
        <f t="shared" si="425"/>
        <v>3128.07</v>
      </c>
      <c r="X1798" s="1768">
        <v>3128.07</v>
      </c>
      <c r="Y1798" s="1784">
        <v>617612</v>
      </c>
      <c r="Z1798" s="1770">
        <v>43018</v>
      </c>
      <c r="AA1798" s="1843" t="s">
        <v>104</v>
      </c>
      <c r="AB1798" s="1843"/>
      <c r="AH1798" s="1867"/>
      <c r="AK1798" s="1868"/>
      <c r="AL1798" s="1868"/>
    </row>
    <row r="1799" spans="1:38" x14ac:dyDescent="0.25">
      <c r="A1799" s="1866">
        <v>2017625</v>
      </c>
      <c r="C1799" s="1782">
        <v>688117</v>
      </c>
      <c r="D1799" s="1762" t="s">
        <v>26</v>
      </c>
      <c r="E1799" s="1762">
        <v>1</v>
      </c>
      <c r="F1799" s="1762">
        <v>8</v>
      </c>
      <c r="G1799" s="1762">
        <v>5</v>
      </c>
      <c r="H1799" s="1762">
        <v>3</v>
      </c>
      <c r="I1799" s="1783">
        <v>1</v>
      </c>
      <c r="J1799" s="1783">
        <v>1</v>
      </c>
      <c r="L1799" s="1764">
        <v>3191.05</v>
      </c>
      <c r="N1799" s="1764">
        <f t="shared" si="415"/>
        <v>2146.8000000000002</v>
      </c>
      <c r="O1799" s="1764">
        <v>1683.65</v>
      </c>
      <c r="P1799" s="1806">
        <f t="shared" si="416"/>
        <v>0.78426029439165268</v>
      </c>
      <c r="Q1799" s="1764">
        <v>463.15</v>
      </c>
      <c r="R1799" s="1864">
        <f t="shared" si="417"/>
        <v>0.21573970560834727</v>
      </c>
      <c r="S1799" s="1807">
        <f t="shared" si="418"/>
        <v>18.526</v>
      </c>
      <c r="U1799" s="1764">
        <f t="shared" si="419"/>
        <v>0</v>
      </c>
      <c r="V1799" s="1764">
        <f t="shared" si="420"/>
        <v>0</v>
      </c>
      <c r="W1799" s="1764">
        <f t="shared" si="425"/>
        <v>3191.05</v>
      </c>
      <c r="X1799" s="1768">
        <v>3191.05</v>
      </c>
      <c r="Y1799" s="1784">
        <v>617613</v>
      </c>
      <c r="Z1799" s="1770">
        <v>43018</v>
      </c>
      <c r="AA1799" s="1843" t="s">
        <v>104</v>
      </c>
      <c r="AB1799" s="1843"/>
      <c r="AH1799" s="1867"/>
      <c r="AK1799" s="1868"/>
      <c r="AL1799" s="1868"/>
    </row>
    <row r="1800" spans="1:38" x14ac:dyDescent="0.25">
      <c r="A1800" s="1866">
        <v>2017626</v>
      </c>
      <c r="C1800" s="1782">
        <v>688217</v>
      </c>
      <c r="D1800" s="1762" t="s">
        <v>26</v>
      </c>
      <c r="E1800" s="1762">
        <v>1</v>
      </c>
      <c r="F1800" s="1762">
        <v>8</v>
      </c>
      <c r="G1800" s="1762">
        <v>5</v>
      </c>
      <c r="H1800" s="1762">
        <v>5</v>
      </c>
      <c r="I1800" s="1783">
        <v>1</v>
      </c>
      <c r="J1800" s="1783">
        <v>1</v>
      </c>
      <c r="L1800" s="1764">
        <v>3452.82</v>
      </c>
      <c r="N1800" s="1764">
        <f t="shared" si="415"/>
        <v>2320.14</v>
      </c>
      <c r="O1800" s="1764">
        <v>1780.25</v>
      </c>
      <c r="P1800" s="1806">
        <f t="shared" si="416"/>
        <v>0.76730283517373954</v>
      </c>
      <c r="Q1800" s="1764">
        <v>539.89</v>
      </c>
      <c r="R1800" s="1864">
        <f t="shared" si="417"/>
        <v>0.23269716482626049</v>
      </c>
      <c r="S1800" s="1807">
        <f t="shared" si="418"/>
        <v>21.595600000000001</v>
      </c>
      <c r="U1800" s="1764">
        <f t="shared" si="419"/>
        <v>0</v>
      </c>
      <c r="V1800" s="1764">
        <f t="shared" si="420"/>
        <v>0</v>
      </c>
      <c r="W1800" s="1764">
        <f t="shared" si="425"/>
        <v>3452.82</v>
      </c>
      <c r="X1800" s="1768">
        <v>3452.82</v>
      </c>
      <c r="Y1800" s="1784">
        <v>617614</v>
      </c>
      <c r="Z1800" s="1770">
        <v>43018</v>
      </c>
      <c r="AA1800" s="1843" t="s">
        <v>104</v>
      </c>
      <c r="AB1800" s="1843"/>
      <c r="AH1800" s="1867"/>
      <c r="AK1800" s="1868"/>
      <c r="AL1800" s="1868"/>
    </row>
    <row r="1801" spans="1:38" x14ac:dyDescent="0.25">
      <c r="A1801" s="1866">
        <v>2017627</v>
      </c>
      <c r="C1801" s="1782" t="s">
        <v>3642</v>
      </c>
      <c r="D1801" s="1762" t="s">
        <v>26</v>
      </c>
      <c r="E1801" s="1762">
        <v>0</v>
      </c>
      <c r="F1801" s="1762">
        <v>1</v>
      </c>
      <c r="G1801" s="1762">
        <v>2</v>
      </c>
      <c r="H1801" s="1762">
        <v>0</v>
      </c>
      <c r="I1801" s="1783">
        <v>1</v>
      </c>
      <c r="J1801" s="1783">
        <v>1</v>
      </c>
      <c r="L1801" s="1764">
        <v>537.11</v>
      </c>
      <c r="N1801" s="1764">
        <f t="shared" si="415"/>
        <v>303.09000000000003</v>
      </c>
      <c r="O1801" s="1764">
        <v>220.3</v>
      </c>
      <c r="P1801" s="1806">
        <f t="shared" si="416"/>
        <v>0.72684681117819783</v>
      </c>
      <c r="Q1801" s="1764">
        <v>82.79</v>
      </c>
      <c r="R1801" s="1864">
        <f t="shared" si="417"/>
        <v>0.27315318882180212</v>
      </c>
      <c r="S1801" s="1807">
        <f t="shared" si="418"/>
        <v>3.3116000000000003</v>
      </c>
      <c r="U1801" s="1764">
        <f t="shared" si="419"/>
        <v>0</v>
      </c>
      <c r="V1801" s="1764">
        <f t="shared" si="420"/>
        <v>0</v>
      </c>
      <c r="W1801" s="1764">
        <f t="shared" si="425"/>
        <v>537.11</v>
      </c>
      <c r="X1801" s="1768">
        <v>537.11</v>
      </c>
      <c r="Y1801" s="1784">
        <v>617615</v>
      </c>
      <c r="Z1801" s="1770">
        <v>43018</v>
      </c>
      <c r="AA1801" s="1843" t="s">
        <v>104</v>
      </c>
      <c r="AB1801" s="1843"/>
      <c r="AH1801" s="1867"/>
      <c r="AK1801" s="1868"/>
      <c r="AL1801" s="1868"/>
    </row>
    <row r="1802" spans="1:38" x14ac:dyDescent="0.25">
      <c r="A1802" s="1866">
        <v>2017628</v>
      </c>
      <c r="C1802" s="1782">
        <v>605117</v>
      </c>
      <c r="D1802" s="1762" t="s">
        <v>26</v>
      </c>
      <c r="E1802" s="1762">
        <v>0</v>
      </c>
      <c r="F1802" s="1762">
        <v>1</v>
      </c>
      <c r="G1802" s="1762">
        <v>0</v>
      </c>
      <c r="H1802" s="1762">
        <v>1</v>
      </c>
      <c r="I1802" s="1783">
        <v>1</v>
      </c>
      <c r="J1802" s="1783">
        <v>1</v>
      </c>
      <c r="L1802" s="1764">
        <v>562.33000000000004</v>
      </c>
      <c r="N1802" s="1764">
        <f t="shared" si="415"/>
        <v>377.43</v>
      </c>
      <c r="O1802" s="1764">
        <v>304.73</v>
      </c>
      <c r="P1802" s="1806">
        <f t="shared" si="416"/>
        <v>0.80738150120552155</v>
      </c>
      <c r="Q1802" s="1764">
        <v>72.7</v>
      </c>
      <c r="R1802" s="1864">
        <f t="shared" si="417"/>
        <v>0.19261849879447845</v>
      </c>
      <c r="S1802" s="1807">
        <f t="shared" si="418"/>
        <v>2.9079999999999999</v>
      </c>
      <c r="U1802" s="1764">
        <f t="shared" si="419"/>
        <v>0</v>
      </c>
      <c r="V1802" s="1764">
        <f t="shared" si="420"/>
        <v>0</v>
      </c>
      <c r="W1802" s="1764">
        <f t="shared" si="425"/>
        <v>562.33000000000004</v>
      </c>
      <c r="X1802" s="1768">
        <v>562.33000000000004</v>
      </c>
      <c r="Y1802" s="1784">
        <v>617616</v>
      </c>
      <c r="Z1802" s="1770">
        <v>43018</v>
      </c>
      <c r="AA1802" s="1843" t="s">
        <v>104</v>
      </c>
      <c r="AB1802" s="1843"/>
      <c r="AH1802" s="1867"/>
      <c r="AK1802" s="1868"/>
      <c r="AL1802" s="1868"/>
    </row>
    <row r="1803" spans="1:38" x14ac:dyDescent="0.25">
      <c r="A1803" s="1866">
        <v>2017629</v>
      </c>
      <c r="C1803" s="1782" t="s">
        <v>3648</v>
      </c>
      <c r="D1803" s="1762" t="s">
        <v>3649</v>
      </c>
      <c r="E1803" s="1762">
        <v>0</v>
      </c>
      <c r="F1803" s="1762">
        <v>16</v>
      </c>
      <c r="G1803" s="1762">
        <v>0</v>
      </c>
      <c r="H1803" s="1762">
        <v>16</v>
      </c>
      <c r="I1803" s="1783">
        <v>1</v>
      </c>
      <c r="J1803" s="1783">
        <v>1</v>
      </c>
      <c r="L1803" s="1764">
        <v>7456.68</v>
      </c>
      <c r="N1803" s="1764">
        <f t="shared" si="415"/>
        <v>4739.42</v>
      </c>
      <c r="O1803" s="1764">
        <v>3436.14</v>
      </c>
      <c r="P1803" s="1806">
        <f t="shared" si="416"/>
        <v>0.72501276527507585</v>
      </c>
      <c r="Q1803" s="1764">
        <v>1303.28</v>
      </c>
      <c r="R1803" s="1864">
        <f t="shared" si="417"/>
        <v>0.27498723472492415</v>
      </c>
      <c r="S1803" s="1807">
        <f t="shared" si="418"/>
        <v>52.1312</v>
      </c>
      <c r="U1803" s="1764">
        <f t="shared" si="419"/>
        <v>0</v>
      </c>
      <c r="V1803" s="1764">
        <f t="shared" si="420"/>
        <v>0</v>
      </c>
      <c r="W1803" s="1764">
        <f t="shared" si="425"/>
        <v>7456.68</v>
      </c>
      <c r="X1803" s="1768">
        <v>7456.68</v>
      </c>
      <c r="Y1803" s="1784">
        <v>617662</v>
      </c>
      <c r="Z1803" s="1770">
        <v>43028</v>
      </c>
      <c r="AA1803" s="1843" t="s">
        <v>104</v>
      </c>
      <c r="AB1803" s="1843"/>
      <c r="AH1803" s="1867"/>
      <c r="AK1803" s="1868"/>
      <c r="AL1803" s="1868"/>
    </row>
    <row r="1804" spans="1:38" x14ac:dyDescent="0.25">
      <c r="A1804" s="1866">
        <v>2017630</v>
      </c>
      <c r="C1804" s="1782" t="s">
        <v>3661</v>
      </c>
      <c r="D1804" s="1762" t="s">
        <v>317</v>
      </c>
      <c r="E1804" s="1762">
        <v>0</v>
      </c>
      <c r="F1804" s="1762">
        <v>14</v>
      </c>
      <c r="G1804" s="1762">
        <v>0</v>
      </c>
      <c r="H1804" s="1762">
        <v>14</v>
      </c>
      <c r="I1804" s="1783">
        <v>1</v>
      </c>
      <c r="J1804" s="1783">
        <v>1</v>
      </c>
      <c r="L1804" s="1764">
        <v>627.91</v>
      </c>
      <c r="N1804" s="1764">
        <f t="shared" si="415"/>
        <v>410.39</v>
      </c>
      <c r="O1804" s="1764">
        <v>305.37</v>
      </c>
      <c r="P1804" s="1806">
        <f t="shared" si="416"/>
        <v>0.74409707838884964</v>
      </c>
      <c r="Q1804" s="1764">
        <v>105.02</v>
      </c>
      <c r="R1804" s="1864">
        <f t="shared" si="417"/>
        <v>0.25590292161115036</v>
      </c>
      <c r="S1804" s="1807">
        <f t="shared" si="418"/>
        <v>4.2008000000000001</v>
      </c>
      <c r="U1804" s="1764">
        <f t="shared" si="419"/>
        <v>0</v>
      </c>
      <c r="V1804" s="1764">
        <f t="shared" si="420"/>
        <v>0</v>
      </c>
      <c r="W1804" s="1764">
        <f t="shared" si="425"/>
        <v>627.91</v>
      </c>
      <c r="X1804" s="1768">
        <v>627.91</v>
      </c>
      <c r="Y1804" s="1784">
        <v>617656</v>
      </c>
      <c r="Z1804" s="1770">
        <v>43028</v>
      </c>
      <c r="AA1804" s="1843" t="s">
        <v>104</v>
      </c>
      <c r="AB1804" s="1843"/>
      <c r="AH1804" s="1867"/>
      <c r="AK1804" s="1868"/>
      <c r="AL1804" s="1868"/>
    </row>
    <row r="1805" spans="1:38" x14ac:dyDescent="0.25">
      <c r="A1805" s="1866">
        <v>2017631</v>
      </c>
      <c r="C1805" s="1782" t="s">
        <v>3662</v>
      </c>
      <c r="D1805" s="1762" t="s">
        <v>26</v>
      </c>
      <c r="E1805" s="1762">
        <v>0</v>
      </c>
      <c r="F1805" s="1762">
        <v>0</v>
      </c>
      <c r="G1805" s="1762">
        <v>0</v>
      </c>
      <c r="H1805" s="1762">
        <v>0</v>
      </c>
      <c r="I1805" s="1783">
        <v>1</v>
      </c>
      <c r="J1805" s="1783">
        <v>1</v>
      </c>
      <c r="L1805" s="1764">
        <v>168.6</v>
      </c>
      <c r="N1805" s="1764">
        <f t="shared" si="415"/>
        <v>91.8</v>
      </c>
      <c r="O1805" s="1764">
        <v>76.8</v>
      </c>
      <c r="P1805" s="1806">
        <f t="shared" si="416"/>
        <v>0.83660130718954251</v>
      </c>
      <c r="Q1805" s="1764">
        <v>15</v>
      </c>
      <c r="R1805" s="1864">
        <f t="shared" si="417"/>
        <v>0.16339869281045752</v>
      </c>
      <c r="S1805" s="1807">
        <f t="shared" si="418"/>
        <v>0.6</v>
      </c>
      <c r="U1805" s="1764">
        <f t="shared" si="419"/>
        <v>0</v>
      </c>
      <c r="V1805" s="1764">
        <f>-U1805</f>
        <v>0</v>
      </c>
      <c r="W1805" s="1764">
        <f t="shared" si="425"/>
        <v>0</v>
      </c>
      <c r="X1805" s="1768">
        <v>168.6</v>
      </c>
      <c r="Y1805" s="1784">
        <v>617652</v>
      </c>
      <c r="Z1805" s="1770">
        <v>43028</v>
      </c>
      <c r="AA1805" s="1843" t="s">
        <v>104</v>
      </c>
      <c r="AB1805" s="1843"/>
      <c r="AC1805" s="1764">
        <v>-168.6</v>
      </c>
      <c r="AD1805" s="1762">
        <v>617694</v>
      </c>
      <c r="AE1805" s="1773">
        <v>43049</v>
      </c>
      <c r="AF1805" s="1844" t="s">
        <v>104</v>
      </c>
      <c r="AH1805" s="1867"/>
      <c r="AK1805" s="1868"/>
      <c r="AL1805" s="1868"/>
    </row>
    <row r="1806" spans="1:38" x14ac:dyDescent="0.25">
      <c r="A1806" s="1866">
        <v>2017632</v>
      </c>
      <c r="C1806" s="1782" t="s">
        <v>3663</v>
      </c>
      <c r="D1806" s="1762" t="s">
        <v>26</v>
      </c>
      <c r="E1806" s="1762">
        <v>0</v>
      </c>
      <c r="F1806" s="1762">
        <v>1</v>
      </c>
      <c r="G1806" s="1762">
        <v>0</v>
      </c>
      <c r="H1806" s="1762">
        <v>2</v>
      </c>
      <c r="I1806" s="1783">
        <v>1</v>
      </c>
      <c r="J1806" s="1783">
        <v>1</v>
      </c>
      <c r="L1806" s="1764">
        <v>806.5</v>
      </c>
      <c r="N1806" s="1764">
        <f t="shared" si="415"/>
        <v>543.78</v>
      </c>
      <c r="O1806" s="1764">
        <v>419.89</v>
      </c>
      <c r="P1806" s="1806">
        <f t="shared" si="416"/>
        <v>0.77216889183125526</v>
      </c>
      <c r="Q1806" s="1764">
        <v>123.89</v>
      </c>
      <c r="R1806" s="1864">
        <f t="shared" si="417"/>
        <v>0.22783110816874472</v>
      </c>
      <c r="S1806" s="1807">
        <f t="shared" si="418"/>
        <v>4.9556000000000004</v>
      </c>
      <c r="U1806" s="1764">
        <f t="shared" si="419"/>
        <v>0</v>
      </c>
      <c r="V1806" s="1764">
        <f t="shared" si="420"/>
        <v>0</v>
      </c>
      <c r="W1806" s="1764">
        <f t="shared" si="425"/>
        <v>806.5</v>
      </c>
      <c r="X1806" s="1768">
        <v>806.5</v>
      </c>
      <c r="Y1806" s="1784">
        <v>617584</v>
      </c>
      <c r="Z1806" s="1770">
        <v>42998</v>
      </c>
      <c r="AA1806" s="1843" t="s">
        <v>104</v>
      </c>
      <c r="AB1806" s="1843"/>
      <c r="AH1806" s="1867"/>
      <c r="AK1806" s="1868"/>
      <c r="AL1806" s="1868"/>
    </row>
    <row r="1807" spans="1:38" x14ac:dyDescent="0.25">
      <c r="A1807" s="1866">
        <v>2017633</v>
      </c>
      <c r="C1807" s="1782" t="s">
        <v>3664</v>
      </c>
      <c r="D1807" s="1762" t="s">
        <v>26</v>
      </c>
      <c r="E1807" s="1762">
        <v>5</v>
      </c>
      <c r="F1807" s="1762">
        <v>40</v>
      </c>
      <c r="G1807" s="1762">
        <v>25</v>
      </c>
      <c r="H1807" s="1762">
        <v>15</v>
      </c>
      <c r="I1807" s="1783">
        <v>1</v>
      </c>
      <c r="J1807" s="1783">
        <v>1</v>
      </c>
      <c r="L1807" s="1764">
        <v>15952.25</v>
      </c>
      <c r="N1807" s="1764">
        <f t="shared" si="415"/>
        <v>10745.900000000001</v>
      </c>
      <c r="O1807" s="1764">
        <v>8548.6</v>
      </c>
      <c r="P1807" s="1806">
        <f t="shared" si="416"/>
        <v>0.79552201304683634</v>
      </c>
      <c r="Q1807" s="1764">
        <v>2197.3000000000002</v>
      </c>
      <c r="R1807" s="1864">
        <f t="shared" si="417"/>
        <v>0.20447798695316352</v>
      </c>
      <c r="S1807" s="1807">
        <f t="shared" si="418"/>
        <v>87.89200000000001</v>
      </c>
      <c r="U1807" s="1764">
        <f t="shared" si="419"/>
        <v>0</v>
      </c>
      <c r="V1807" s="1764">
        <f t="shared" si="420"/>
        <v>0</v>
      </c>
      <c r="W1807" s="1764">
        <f t="shared" si="425"/>
        <v>15952.25</v>
      </c>
      <c r="X1807" s="1768">
        <v>15952.25</v>
      </c>
      <c r="Y1807" s="1784">
        <v>617619</v>
      </c>
      <c r="Z1807" s="1770">
        <v>43018</v>
      </c>
      <c r="AA1807" s="1843" t="s">
        <v>104</v>
      </c>
      <c r="AB1807" s="1843"/>
      <c r="AH1807" s="1867"/>
      <c r="AK1807" s="1868"/>
      <c r="AL1807" s="1868"/>
    </row>
    <row r="1808" spans="1:38" x14ac:dyDescent="0.25">
      <c r="A1808" s="1866">
        <v>2017634</v>
      </c>
      <c r="C1808" s="1782" t="s">
        <v>3666</v>
      </c>
      <c r="D1808" s="1762" t="s">
        <v>26</v>
      </c>
      <c r="E1808" s="1762">
        <v>9</v>
      </c>
      <c r="F1808" s="1762">
        <f>E1808*11</f>
        <v>99</v>
      </c>
      <c r="G1808" s="1762">
        <f>E1808*4</f>
        <v>36</v>
      </c>
      <c r="H1808" s="1762">
        <f>E1808*6</f>
        <v>54</v>
      </c>
      <c r="I1808" s="1783">
        <v>1</v>
      </c>
      <c r="J1808" s="1783">
        <v>1</v>
      </c>
      <c r="L1808" s="1764">
        <v>40517.910000000003</v>
      </c>
      <c r="N1808" s="1764">
        <f t="shared" si="415"/>
        <v>27021.87</v>
      </c>
      <c r="O1808" s="1764">
        <v>20652.66</v>
      </c>
      <c r="P1808" s="1806">
        <f t="shared" si="416"/>
        <v>0.76429425498679404</v>
      </c>
      <c r="Q1808" s="1764">
        <v>6369.21</v>
      </c>
      <c r="R1808" s="1864">
        <f t="shared" si="417"/>
        <v>0.23570574501320599</v>
      </c>
      <c r="S1808" s="1807">
        <f t="shared" si="418"/>
        <v>254.76840000000001</v>
      </c>
      <c r="U1808" s="1764">
        <f t="shared" si="419"/>
        <v>0</v>
      </c>
      <c r="V1808" s="1764">
        <f t="shared" si="420"/>
        <v>0</v>
      </c>
      <c r="W1808" s="1764">
        <f t="shared" si="425"/>
        <v>40517.910000000003</v>
      </c>
      <c r="X1808" s="1768">
        <v>40517.910000000003</v>
      </c>
      <c r="Y1808" s="1784">
        <v>617620</v>
      </c>
      <c r="Z1808" s="1770">
        <v>43018</v>
      </c>
      <c r="AA1808" s="1843" t="s">
        <v>104</v>
      </c>
      <c r="AB1808" s="1843"/>
      <c r="AH1808" s="1867"/>
      <c r="AK1808" s="1868"/>
      <c r="AL1808" s="1868"/>
    </row>
    <row r="1809" spans="1:38" x14ac:dyDescent="0.25">
      <c r="A1809" s="1866">
        <v>2017635</v>
      </c>
      <c r="C1809" s="1782" t="s">
        <v>3678</v>
      </c>
      <c r="D1809" s="1762" t="s">
        <v>317</v>
      </c>
      <c r="E1809" s="1978">
        <v>1</v>
      </c>
      <c r="F1809" s="1978">
        <v>9</v>
      </c>
      <c r="G1809" s="1978">
        <v>4</v>
      </c>
      <c r="H1809" s="1978">
        <v>4</v>
      </c>
      <c r="I1809" s="1783">
        <v>1</v>
      </c>
      <c r="J1809" s="1783">
        <v>1</v>
      </c>
      <c r="L1809" s="1764">
        <v>3186.72</v>
      </c>
      <c r="N1809" s="1764">
        <f t="shared" si="415"/>
        <v>2132.4299999999998</v>
      </c>
      <c r="O1809" s="1764">
        <v>1631.57</v>
      </c>
      <c r="P1809" s="1806">
        <f t="shared" si="416"/>
        <v>0.76512241902430567</v>
      </c>
      <c r="Q1809" s="1764">
        <v>500.86</v>
      </c>
      <c r="R1809" s="1864">
        <f t="shared" si="417"/>
        <v>0.23487758097569442</v>
      </c>
      <c r="S1809" s="1807">
        <f t="shared" si="418"/>
        <v>20.034400000000002</v>
      </c>
      <c r="U1809" s="1764">
        <f t="shared" si="419"/>
        <v>0</v>
      </c>
      <c r="V1809" s="1764">
        <f t="shared" si="420"/>
        <v>0</v>
      </c>
      <c r="W1809" s="1764">
        <f t="shared" si="425"/>
        <v>3186.72</v>
      </c>
      <c r="X1809" s="1768">
        <v>3186.72</v>
      </c>
      <c r="Y1809" s="1784">
        <v>617657</v>
      </c>
      <c r="Z1809" s="1770">
        <v>43028</v>
      </c>
      <c r="AA1809" s="1843" t="s">
        <v>104</v>
      </c>
      <c r="AB1809" s="1843"/>
      <c r="AH1809" s="1867"/>
      <c r="AK1809" s="1868"/>
      <c r="AL1809" s="1868"/>
    </row>
    <row r="1810" spans="1:38" x14ac:dyDescent="0.25">
      <c r="A1810" s="1866">
        <v>2017636</v>
      </c>
      <c r="C1810" s="1782" t="s">
        <v>3682</v>
      </c>
      <c r="D1810" s="1762" t="s">
        <v>26</v>
      </c>
      <c r="E1810" s="1762">
        <v>0</v>
      </c>
      <c r="F1810" s="1762">
        <v>0</v>
      </c>
      <c r="G1810" s="1762">
        <v>0</v>
      </c>
      <c r="H1810" s="1762">
        <v>0</v>
      </c>
      <c r="I1810" s="1783">
        <v>1</v>
      </c>
      <c r="J1810" s="1783">
        <v>1</v>
      </c>
      <c r="L1810" s="1764">
        <v>176.6</v>
      </c>
      <c r="N1810" s="1764">
        <f t="shared" si="415"/>
        <v>95.8</v>
      </c>
      <c r="O1810" s="1764">
        <v>80.8</v>
      </c>
      <c r="P1810" s="1806">
        <f t="shared" si="416"/>
        <v>0.8434237995824635</v>
      </c>
      <c r="Q1810" s="1764">
        <v>15</v>
      </c>
      <c r="R1810" s="1864">
        <f t="shared" si="417"/>
        <v>0.15657620041753653</v>
      </c>
      <c r="S1810" s="1807">
        <f t="shared" si="418"/>
        <v>0.6</v>
      </c>
      <c r="U1810" s="1764">
        <f t="shared" si="419"/>
        <v>0</v>
      </c>
      <c r="V1810" s="1764">
        <f t="shared" si="420"/>
        <v>0</v>
      </c>
      <c r="W1810" s="1764">
        <f t="shared" si="425"/>
        <v>176.6</v>
      </c>
      <c r="X1810" s="1768">
        <v>176.6</v>
      </c>
      <c r="Y1810" s="1784">
        <v>617652</v>
      </c>
      <c r="Z1810" s="1770">
        <v>43028</v>
      </c>
      <c r="AA1810" s="1843" t="s">
        <v>104</v>
      </c>
      <c r="AB1810" s="1843"/>
      <c r="AH1810" s="1867"/>
      <c r="AK1810" s="1868"/>
      <c r="AL1810" s="1868"/>
    </row>
    <row r="1811" spans="1:38" x14ac:dyDescent="0.25">
      <c r="A1811" s="1866">
        <v>2017637</v>
      </c>
      <c r="C1811" s="1782" t="s">
        <v>3683</v>
      </c>
      <c r="D1811" s="1762" t="s">
        <v>26</v>
      </c>
      <c r="E1811" s="1762">
        <v>0</v>
      </c>
      <c r="F1811" s="1762">
        <v>0</v>
      </c>
      <c r="G1811" s="1762">
        <v>0</v>
      </c>
      <c r="H1811" s="1762">
        <v>0</v>
      </c>
      <c r="I1811" s="1783">
        <v>1</v>
      </c>
      <c r="J1811" s="1783">
        <v>1</v>
      </c>
      <c r="L1811" s="1764">
        <v>169.16</v>
      </c>
      <c r="N1811" s="1764">
        <f t="shared" si="415"/>
        <v>84.58</v>
      </c>
      <c r="O1811" s="1764">
        <v>84.58</v>
      </c>
      <c r="P1811" s="1806">
        <f t="shared" si="416"/>
        <v>1</v>
      </c>
      <c r="Q1811" s="1764">
        <v>0</v>
      </c>
      <c r="R1811" s="1864">
        <f t="shared" si="417"/>
        <v>0</v>
      </c>
      <c r="S1811" s="1807">
        <f t="shared" si="418"/>
        <v>0</v>
      </c>
      <c r="U1811" s="1764">
        <f t="shared" si="419"/>
        <v>0</v>
      </c>
      <c r="V1811" s="1764">
        <v>0</v>
      </c>
      <c r="W1811" s="1764">
        <f t="shared" si="425"/>
        <v>0</v>
      </c>
      <c r="X1811" s="1768">
        <v>169.16</v>
      </c>
      <c r="Y1811" s="1784">
        <v>617652</v>
      </c>
      <c r="Z1811" s="1770">
        <v>43028</v>
      </c>
      <c r="AA1811" s="1843" t="s">
        <v>104</v>
      </c>
      <c r="AB1811" s="1843"/>
      <c r="AC1811" s="1764">
        <v>-169.16</v>
      </c>
      <c r="AD1811" s="1762">
        <v>617694</v>
      </c>
      <c r="AE1811" s="1773">
        <v>43049</v>
      </c>
      <c r="AF1811" s="1844" t="s">
        <v>104</v>
      </c>
      <c r="AH1811" s="1867"/>
      <c r="AK1811" s="1868"/>
      <c r="AL1811" s="1868"/>
    </row>
    <row r="1812" spans="1:38" x14ac:dyDescent="0.25">
      <c r="A1812" s="1866">
        <v>2017638</v>
      </c>
      <c r="C1812" s="1782" t="s">
        <v>3684</v>
      </c>
      <c r="D1812" s="1762" t="s">
        <v>26</v>
      </c>
      <c r="E1812" s="1762">
        <v>0</v>
      </c>
      <c r="F1812" s="1762">
        <v>0</v>
      </c>
      <c r="G1812" s="1762">
        <v>0</v>
      </c>
      <c r="H1812" s="1762">
        <v>0</v>
      </c>
      <c r="I1812" s="1783">
        <v>1</v>
      </c>
      <c r="J1812" s="1783">
        <v>1</v>
      </c>
      <c r="L1812" s="1764">
        <v>408.96</v>
      </c>
      <c r="N1812" s="1764">
        <f t="shared" si="415"/>
        <v>211.98</v>
      </c>
      <c r="O1812" s="1764">
        <v>196.98</v>
      </c>
      <c r="P1812" s="1806">
        <f t="shared" si="416"/>
        <v>0.92923860741579389</v>
      </c>
      <c r="Q1812" s="1764">
        <v>15</v>
      </c>
      <c r="R1812" s="1864">
        <f t="shared" si="417"/>
        <v>7.0761392584206065E-2</v>
      </c>
      <c r="S1812" s="1807">
        <f t="shared" si="418"/>
        <v>0.6</v>
      </c>
      <c r="U1812" s="1764">
        <f t="shared" si="419"/>
        <v>0</v>
      </c>
      <c r="V1812" s="1764">
        <v>0</v>
      </c>
      <c r="W1812" s="1764">
        <f t="shared" si="425"/>
        <v>204.48</v>
      </c>
      <c r="X1812" s="1768">
        <v>408.96</v>
      </c>
      <c r="Y1812" s="1784">
        <v>617810</v>
      </c>
      <c r="Z1812" s="1770">
        <v>43089</v>
      </c>
      <c r="AA1812" s="1843" t="s">
        <v>104</v>
      </c>
      <c r="AB1812" s="1843"/>
      <c r="AC1812" s="1764">
        <v>-204.48</v>
      </c>
      <c r="AD1812" s="1762">
        <v>618001</v>
      </c>
      <c r="AE1812" s="1773">
        <v>43117</v>
      </c>
      <c r="AF1812" s="1844" t="s">
        <v>104</v>
      </c>
      <c r="AH1812" s="1867"/>
      <c r="AK1812" s="1868"/>
      <c r="AL1812" s="1868"/>
    </row>
    <row r="1813" spans="1:38" x14ac:dyDescent="0.25">
      <c r="A1813" s="1866">
        <v>2017639</v>
      </c>
      <c r="C1813" s="1782">
        <v>625317</v>
      </c>
      <c r="D1813" s="1762" t="s">
        <v>26</v>
      </c>
      <c r="E1813" s="1762">
        <v>1</v>
      </c>
      <c r="F1813" s="1762">
        <v>11</v>
      </c>
      <c r="G1813" s="1762">
        <v>5</v>
      </c>
      <c r="H1813" s="1762">
        <v>3</v>
      </c>
      <c r="I1813" s="1783">
        <v>1</v>
      </c>
      <c r="J1813" s="1783">
        <v>1</v>
      </c>
      <c r="L1813" s="1764">
        <v>3939.02</v>
      </c>
      <c r="N1813" s="1764">
        <f t="shared" si="415"/>
        <v>2668.35</v>
      </c>
      <c r="O1813" s="1764">
        <v>2176.19</v>
      </c>
      <c r="P1813" s="1806">
        <f t="shared" si="416"/>
        <v>0.81555643000356026</v>
      </c>
      <c r="Q1813" s="1764">
        <v>492.16</v>
      </c>
      <c r="R1813" s="1864">
        <f t="shared" si="417"/>
        <v>0.18444356999643977</v>
      </c>
      <c r="S1813" s="1807">
        <f t="shared" si="418"/>
        <v>19.686400000000003</v>
      </c>
      <c r="U1813" s="1764">
        <f t="shared" si="419"/>
        <v>0</v>
      </c>
      <c r="V1813" s="1764">
        <f t="shared" si="420"/>
        <v>0</v>
      </c>
      <c r="W1813" s="1764">
        <f t="shared" si="425"/>
        <v>3939.02</v>
      </c>
      <c r="X1813" s="1768">
        <v>3939.02</v>
      </c>
      <c r="Y1813" s="1784">
        <v>617640</v>
      </c>
      <c r="Z1813" s="1770">
        <v>43028</v>
      </c>
      <c r="AA1813" s="1843" t="s">
        <v>104</v>
      </c>
      <c r="AB1813" s="1843"/>
      <c r="AH1813" s="1867"/>
      <c r="AK1813" s="1868"/>
      <c r="AL1813" s="1868"/>
    </row>
    <row r="1814" spans="1:38" x14ac:dyDescent="0.25">
      <c r="A1814" s="1866">
        <v>2017640</v>
      </c>
      <c r="C1814" s="1782">
        <v>674017</v>
      </c>
      <c r="D1814" s="1762" t="s">
        <v>26</v>
      </c>
      <c r="E1814" s="1762">
        <v>1</v>
      </c>
      <c r="F1814" s="1762">
        <v>9</v>
      </c>
      <c r="G1814" s="1762">
        <v>6</v>
      </c>
      <c r="H1814" s="1762">
        <v>3</v>
      </c>
      <c r="I1814" s="1783">
        <v>1</v>
      </c>
      <c r="J1814" s="1783">
        <v>1</v>
      </c>
      <c r="L1814" s="1764">
        <v>4061.88</v>
      </c>
      <c r="N1814" s="1764">
        <f t="shared" si="415"/>
        <v>2750.16</v>
      </c>
      <c r="O1814" s="1764">
        <v>2194.87</v>
      </c>
      <c r="P1814" s="1806">
        <f t="shared" si="416"/>
        <v>0.79808811123716439</v>
      </c>
      <c r="Q1814" s="1764">
        <v>555.29</v>
      </c>
      <c r="R1814" s="1864">
        <f t="shared" si="417"/>
        <v>0.20191188876283561</v>
      </c>
      <c r="S1814" s="1807">
        <f t="shared" si="418"/>
        <v>22.211599999999997</v>
      </c>
      <c r="U1814" s="1764">
        <f t="shared" si="419"/>
        <v>0</v>
      </c>
      <c r="V1814" s="1764">
        <f t="shared" si="420"/>
        <v>0</v>
      </c>
      <c r="W1814" s="1764">
        <f t="shared" si="425"/>
        <v>4061.88</v>
      </c>
      <c r="X1814" s="1768">
        <v>4061.88</v>
      </c>
      <c r="Y1814" s="1784">
        <v>617641</v>
      </c>
      <c r="Z1814" s="1770">
        <v>43028</v>
      </c>
      <c r="AA1814" s="1843" t="s">
        <v>104</v>
      </c>
      <c r="AB1814" s="1843"/>
      <c r="AH1814" s="1867"/>
      <c r="AK1814" s="1868"/>
      <c r="AL1814" s="1868"/>
    </row>
    <row r="1815" spans="1:38" x14ac:dyDescent="0.25">
      <c r="A1815" s="1866">
        <v>2017641</v>
      </c>
      <c r="C1815" s="1782">
        <v>672517</v>
      </c>
      <c r="D1815" s="1762" t="s">
        <v>26</v>
      </c>
      <c r="E1815" s="1762">
        <v>1</v>
      </c>
      <c r="F1815" s="1762">
        <v>7</v>
      </c>
      <c r="G1815" s="1762">
        <v>5</v>
      </c>
      <c r="H1815" s="1762">
        <v>2</v>
      </c>
      <c r="I1815" s="1783">
        <v>1</v>
      </c>
      <c r="J1815" s="1783">
        <v>1</v>
      </c>
      <c r="L1815" s="1764">
        <v>2502.12</v>
      </c>
      <c r="N1815" s="1764">
        <f t="shared" si="415"/>
        <v>1709.7399999999998</v>
      </c>
      <c r="O1815" s="1764">
        <v>1313.87</v>
      </c>
      <c r="P1815" s="1806">
        <f t="shared" si="416"/>
        <v>0.76846187139565081</v>
      </c>
      <c r="Q1815" s="1764">
        <v>395.87</v>
      </c>
      <c r="R1815" s="1864">
        <f t="shared" si="417"/>
        <v>0.23153812860434922</v>
      </c>
      <c r="S1815" s="1807">
        <f t="shared" si="418"/>
        <v>15.8348</v>
      </c>
      <c r="U1815" s="1764">
        <f t="shared" si="419"/>
        <v>0</v>
      </c>
      <c r="V1815" s="1764">
        <f t="shared" si="420"/>
        <v>0</v>
      </c>
      <c r="W1815" s="1764">
        <f t="shared" si="425"/>
        <v>2502.12</v>
      </c>
      <c r="X1815" s="1768">
        <v>2502.12</v>
      </c>
      <c r="Y1815" s="1784">
        <v>617642</v>
      </c>
      <c r="Z1815" s="1770">
        <v>43028</v>
      </c>
      <c r="AA1815" s="1843" t="s">
        <v>104</v>
      </c>
      <c r="AB1815" s="1843"/>
      <c r="AH1815" s="1867"/>
      <c r="AK1815" s="1868"/>
      <c r="AL1815" s="1868"/>
    </row>
    <row r="1816" spans="1:38" x14ac:dyDescent="0.25">
      <c r="A1816" s="1866">
        <v>2017642</v>
      </c>
      <c r="C1816" s="1782" t="s">
        <v>3693</v>
      </c>
      <c r="D1816" s="1762" t="s">
        <v>26</v>
      </c>
      <c r="E1816" s="1762">
        <v>0</v>
      </c>
      <c r="F1816" s="1762">
        <v>0</v>
      </c>
      <c r="G1816" s="1762">
        <v>0</v>
      </c>
      <c r="H1816" s="1762">
        <v>0</v>
      </c>
      <c r="I1816" s="1783">
        <v>1</v>
      </c>
      <c r="J1816" s="1783">
        <v>1</v>
      </c>
      <c r="L1816" s="1764">
        <v>398.3</v>
      </c>
      <c r="N1816" s="1764">
        <f t="shared" ref="N1816" si="429">O1816+Q1816</f>
        <v>199.15</v>
      </c>
      <c r="O1816" s="1764">
        <v>129.15</v>
      </c>
      <c r="P1816" s="1806">
        <f t="shared" ref="P1816" si="430">IF(N1816&lt;=0,"",O1816/N1816)</f>
        <v>0.64850615114235499</v>
      </c>
      <c r="Q1816" s="1764">
        <v>70</v>
      </c>
      <c r="R1816" s="1864">
        <f t="shared" ref="R1816" si="431">IF(N1816&lt;=0,"",Q1816/N1816)</f>
        <v>0.35149384885764501</v>
      </c>
      <c r="S1816" s="1807">
        <f t="shared" ref="S1816" si="432">Q1816/$S$1</f>
        <v>2.8</v>
      </c>
      <c r="U1816" s="1764">
        <f t="shared" si="419"/>
        <v>0</v>
      </c>
      <c r="V1816" s="1764">
        <f t="shared" si="420"/>
        <v>0</v>
      </c>
      <c r="W1816" s="1764">
        <f t="shared" si="425"/>
        <v>398.3</v>
      </c>
      <c r="X1816" s="1768">
        <v>398.3</v>
      </c>
      <c r="Y1816" s="1784">
        <v>617652</v>
      </c>
      <c r="Z1816" s="1770">
        <v>43028</v>
      </c>
      <c r="AA1816" s="1843" t="s">
        <v>104</v>
      </c>
      <c r="AB1816" s="1843"/>
      <c r="AH1816" s="1867"/>
      <c r="AK1816" s="1868"/>
      <c r="AL1816" s="1868"/>
    </row>
    <row r="1817" spans="1:38" x14ac:dyDescent="0.25">
      <c r="A1817" s="1866">
        <v>2017643</v>
      </c>
      <c r="C1817" s="1782" t="s">
        <v>3696</v>
      </c>
      <c r="D1817" s="1762" t="s">
        <v>26</v>
      </c>
      <c r="E1817" s="1762">
        <v>0</v>
      </c>
      <c r="F1817" s="1762">
        <v>0</v>
      </c>
      <c r="G1817" s="1762">
        <v>0</v>
      </c>
      <c r="H1817" s="1762">
        <v>0</v>
      </c>
      <c r="I1817" s="1783">
        <v>1</v>
      </c>
      <c r="J1817" s="1783">
        <v>1</v>
      </c>
      <c r="L1817" s="1764">
        <v>438</v>
      </c>
      <c r="N1817" s="1764">
        <f t="shared" si="415"/>
        <v>253.28</v>
      </c>
      <c r="O1817" s="1764">
        <v>253.28</v>
      </c>
      <c r="P1817" s="1806">
        <f t="shared" si="416"/>
        <v>1</v>
      </c>
      <c r="Q1817" s="1764">
        <v>0</v>
      </c>
      <c r="R1817" s="1864">
        <f t="shared" si="417"/>
        <v>0</v>
      </c>
      <c r="S1817" s="1807">
        <f t="shared" si="418"/>
        <v>0</v>
      </c>
      <c r="U1817" s="1764">
        <f t="shared" si="419"/>
        <v>0</v>
      </c>
      <c r="V1817" s="1764">
        <f t="shared" si="420"/>
        <v>0</v>
      </c>
      <c r="W1817" s="1764">
        <f t="shared" si="425"/>
        <v>438</v>
      </c>
      <c r="X1817" s="1768">
        <v>438</v>
      </c>
      <c r="Y1817" s="1784">
        <v>617671</v>
      </c>
      <c r="Z1817" s="1770">
        <v>43049</v>
      </c>
      <c r="AA1817" s="1843" t="s">
        <v>104</v>
      </c>
      <c r="AB1817" s="1843"/>
      <c r="AH1817" s="1867"/>
      <c r="AK1817" s="1868"/>
      <c r="AL1817" s="1868"/>
    </row>
    <row r="1818" spans="1:38" x14ac:dyDescent="0.25">
      <c r="A1818" s="1866">
        <v>2017644</v>
      </c>
      <c r="C1818" s="1782" t="s">
        <v>3698</v>
      </c>
      <c r="D1818" s="1762" t="s">
        <v>26</v>
      </c>
      <c r="E1818" s="1762">
        <v>0</v>
      </c>
      <c r="F1818" s="1762">
        <v>1</v>
      </c>
      <c r="G1818" s="1762">
        <v>1</v>
      </c>
      <c r="H1818" s="1762">
        <v>0</v>
      </c>
      <c r="I1818" s="1783">
        <v>1</v>
      </c>
      <c r="J1818" s="1783">
        <v>1</v>
      </c>
      <c r="L1818" s="1764">
        <v>276</v>
      </c>
      <c r="N1818" s="1764">
        <f t="shared" si="415"/>
        <v>304.11</v>
      </c>
      <c r="O1818" s="1764">
        <v>262.32</v>
      </c>
      <c r="P1818" s="1806">
        <f t="shared" si="416"/>
        <v>0.86258261813159709</v>
      </c>
      <c r="Q1818" s="1764">
        <v>41.79</v>
      </c>
      <c r="R1818" s="1864">
        <f t="shared" si="417"/>
        <v>0.13741738186840288</v>
      </c>
      <c r="S1818" s="1807">
        <f t="shared" si="418"/>
        <v>1.6716</v>
      </c>
      <c r="U1818" s="1764">
        <f t="shared" si="419"/>
        <v>0</v>
      </c>
      <c r="V1818" s="1764">
        <f t="shared" si="420"/>
        <v>0</v>
      </c>
      <c r="W1818" s="1764">
        <f t="shared" si="425"/>
        <v>276</v>
      </c>
      <c r="X1818" s="1768">
        <v>396.08</v>
      </c>
      <c r="Y1818" s="1784">
        <v>617617</v>
      </c>
      <c r="Z1818" s="1770">
        <v>43018</v>
      </c>
      <c r="AA1818" s="1843" t="s">
        <v>104</v>
      </c>
      <c r="AB1818" s="1843"/>
      <c r="AC1818" s="1764">
        <v>-120.08</v>
      </c>
      <c r="AD1818" s="1762">
        <v>617693</v>
      </c>
      <c r="AE1818" s="1773">
        <v>43049</v>
      </c>
      <c r="AF1818" s="1844" t="s">
        <v>104</v>
      </c>
      <c r="AH1818" s="1867"/>
      <c r="AK1818" s="1868"/>
      <c r="AL1818" s="1868"/>
    </row>
    <row r="1819" spans="1:38" x14ac:dyDescent="0.25">
      <c r="A1819" s="1866">
        <v>2017645</v>
      </c>
      <c r="C1819" s="1782" t="s">
        <v>3699</v>
      </c>
      <c r="D1819" s="1762" t="s">
        <v>26</v>
      </c>
      <c r="E1819" s="1762">
        <v>1</v>
      </c>
      <c r="F1819" s="1762">
        <v>10</v>
      </c>
      <c r="G1819" s="1762">
        <v>6</v>
      </c>
      <c r="H1819" s="1762">
        <v>2</v>
      </c>
      <c r="I1819" s="1783">
        <v>1</v>
      </c>
      <c r="J1819" s="1783">
        <v>1</v>
      </c>
      <c r="L1819" s="1764">
        <v>3977.47</v>
      </c>
      <c r="N1819" s="1764">
        <f t="shared" si="415"/>
        <v>2702.17</v>
      </c>
      <c r="O1819" s="1764">
        <v>2174.94</v>
      </c>
      <c r="P1819" s="1806">
        <f t="shared" si="416"/>
        <v>0.80488644311793855</v>
      </c>
      <c r="Q1819" s="1764">
        <v>527.23</v>
      </c>
      <c r="R1819" s="1864">
        <f t="shared" si="417"/>
        <v>0.19511355688206145</v>
      </c>
      <c r="S1819" s="1807">
        <f t="shared" si="418"/>
        <v>21.089200000000002</v>
      </c>
      <c r="U1819" s="1764">
        <f t="shared" si="419"/>
        <v>0</v>
      </c>
      <c r="V1819" s="1764">
        <f t="shared" si="420"/>
        <v>0</v>
      </c>
      <c r="W1819" s="1764">
        <f t="shared" si="425"/>
        <v>3977.47</v>
      </c>
      <c r="X1819" s="1768">
        <v>3977.47</v>
      </c>
      <c r="Y1819" s="1784">
        <v>617643</v>
      </c>
      <c r="Z1819" s="1770">
        <v>43028</v>
      </c>
      <c r="AA1819" s="1843" t="s">
        <v>104</v>
      </c>
      <c r="AB1819" s="1843"/>
      <c r="AH1819" s="1867"/>
      <c r="AK1819" s="1868"/>
      <c r="AL1819" s="1868"/>
    </row>
    <row r="1820" spans="1:38" x14ac:dyDescent="0.25">
      <c r="A1820" s="1866">
        <v>2017646</v>
      </c>
      <c r="C1820" s="1782" t="s">
        <v>3700</v>
      </c>
      <c r="D1820" s="1762" t="s">
        <v>26</v>
      </c>
      <c r="E1820" s="1762">
        <v>0</v>
      </c>
      <c r="F1820" s="1762">
        <v>0</v>
      </c>
      <c r="G1820" s="1762">
        <v>0</v>
      </c>
      <c r="H1820" s="1762">
        <v>0</v>
      </c>
      <c r="I1820" s="1783">
        <v>1</v>
      </c>
      <c r="J1820" s="1783">
        <v>1</v>
      </c>
      <c r="L1820" s="1764">
        <v>225.4</v>
      </c>
      <c r="N1820" s="1764">
        <f t="shared" si="415"/>
        <v>120.2</v>
      </c>
      <c r="O1820" s="1764">
        <v>105.2</v>
      </c>
      <c r="P1820" s="1806">
        <f t="shared" si="416"/>
        <v>0.87520798668885191</v>
      </c>
      <c r="Q1820" s="1764">
        <v>15</v>
      </c>
      <c r="R1820" s="1864">
        <f t="shared" si="417"/>
        <v>0.12479201331114809</v>
      </c>
      <c r="S1820" s="1807">
        <f t="shared" si="418"/>
        <v>0.6</v>
      </c>
      <c r="U1820" s="1764">
        <f t="shared" si="419"/>
        <v>0</v>
      </c>
      <c r="V1820" s="1764">
        <f>-W1820</f>
        <v>0</v>
      </c>
      <c r="W1820" s="1764">
        <f t="shared" si="425"/>
        <v>0</v>
      </c>
      <c r="X1820" s="1768">
        <v>225.4</v>
      </c>
      <c r="Y1820" s="1784">
        <v>617652</v>
      </c>
      <c r="Z1820" s="1770">
        <v>43028</v>
      </c>
      <c r="AA1820" s="1843" t="s">
        <v>104</v>
      </c>
      <c r="AB1820" s="1843"/>
      <c r="AC1820" s="1764">
        <v>-225.4</v>
      </c>
      <c r="AD1820" s="1762">
        <v>617694</v>
      </c>
      <c r="AE1820" s="1773">
        <v>43049</v>
      </c>
      <c r="AF1820" s="1844" t="s">
        <v>104</v>
      </c>
      <c r="AH1820" s="1867"/>
      <c r="AK1820" s="1868"/>
      <c r="AL1820" s="1868"/>
    </row>
    <row r="1821" spans="1:38" x14ac:dyDescent="0.25">
      <c r="A1821" s="1866">
        <v>2017647</v>
      </c>
      <c r="C1821" s="1782" t="s">
        <v>3707</v>
      </c>
      <c r="D1821" s="1762" t="s">
        <v>26</v>
      </c>
      <c r="E1821" s="1762">
        <v>0</v>
      </c>
      <c r="F1821" s="1762">
        <v>0</v>
      </c>
      <c r="G1821" s="1762">
        <v>0</v>
      </c>
      <c r="H1821" s="1762">
        <v>0</v>
      </c>
      <c r="I1821" s="1783">
        <v>1</v>
      </c>
      <c r="J1821" s="1783">
        <v>1</v>
      </c>
      <c r="L1821" s="1764">
        <v>83.42</v>
      </c>
      <c r="N1821" s="1764">
        <f t="shared" si="415"/>
        <v>49.21</v>
      </c>
      <c r="O1821" s="1764">
        <v>34.21</v>
      </c>
      <c r="P1821" s="1806">
        <f t="shared" si="416"/>
        <v>0.69518390571022148</v>
      </c>
      <c r="Q1821" s="1764">
        <v>15</v>
      </c>
      <c r="R1821" s="1864">
        <f t="shared" si="417"/>
        <v>0.30481609428977852</v>
      </c>
      <c r="S1821" s="1807">
        <f t="shared" si="418"/>
        <v>0.6</v>
      </c>
      <c r="U1821" s="1764">
        <f t="shared" si="419"/>
        <v>0</v>
      </c>
      <c r="V1821" s="1764">
        <v>0</v>
      </c>
      <c r="W1821" s="1764">
        <f t="shared" si="425"/>
        <v>0</v>
      </c>
      <c r="X1821" s="1768">
        <v>83.42</v>
      </c>
      <c r="Y1821" s="1784">
        <v>617810</v>
      </c>
      <c r="Z1821" s="1770">
        <v>43089</v>
      </c>
      <c r="AA1821" s="1843" t="s">
        <v>104</v>
      </c>
      <c r="AB1821" s="1843"/>
      <c r="AC1821" s="1764">
        <v>-83.42</v>
      </c>
      <c r="AD1821" s="1762">
        <v>618001</v>
      </c>
      <c r="AE1821" s="1773">
        <v>43117</v>
      </c>
      <c r="AF1821" s="1844" t="s">
        <v>104</v>
      </c>
      <c r="AH1821" s="1867"/>
      <c r="AK1821" s="1868"/>
      <c r="AL1821" s="1868"/>
    </row>
    <row r="1822" spans="1:38" x14ac:dyDescent="0.25">
      <c r="A1822" s="1866">
        <v>2017648</v>
      </c>
      <c r="C1822" s="1782" t="s">
        <v>3708</v>
      </c>
      <c r="D1822" s="1762" t="s">
        <v>26</v>
      </c>
      <c r="E1822" s="1762">
        <v>10</v>
      </c>
      <c r="F1822" s="1762">
        <f>E1822*6</f>
        <v>60</v>
      </c>
      <c r="G1822" s="1762">
        <f>E1822*5</f>
        <v>50</v>
      </c>
      <c r="H1822" s="1762">
        <f>E1822*2</f>
        <v>20</v>
      </c>
      <c r="I1822" s="1783">
        <v>1</v>
      </c>
      <c r="J1822" s="1783">
        <v>1</v>
      </c>
      <c r="L1822" s="1764">
        <v>23386.799999999999</v>
      </c>
      <c r="N1822" s="1764">
        <f t="shared" si="415"/>
        <v>15606.6</v>
      </c>
      <c r="O1822" s="1764">
        <v>12056.6</v>
      </c>
      <c r="P1822" s="1806">
        <f t="shared" si="416"/>
        <v>0.77253213384081099</v>
      </c>
      <c r="Q1822" s="1764">
        <v>3550</v>
      </c>
      <c r="R1822" s="1864">
        <f t="shared" si="417"/>
        <v>0.22746786615918907</v>
      </c>
      <c r="S1822" s="1807">
        <f t="shared" si="418"/>
        <v>142</v>
      </c>
      <c r="U1822" s="1764">
        <f t="shared" si="419"/>
        <v>0</v>
      </c>
      <c r="V1822" s="1764">
        <f t="shared" si="420"/>
        <v>0</v>
      </c>
      <c r="W1822" s="1764">
        <f t="shared" si="425"/>
        <v>23386.799999999999</v>
      </c>
      <c r="X1822" s="1768">
        <v>23386.799999999999</v>
      </c>
      <c r="Y1822" s="1784">
        <v>617683</v>
      </c>
      <c r="Z1822" s="1770">
        <v>43049</v>
      </c>
      <c r="AA1822" s="1843" t="s">
        <v>104</v>
      </c>
      <c r="AB1822" s="1843"/>
      <c r="AH1822" s="1867"/>
      <c r="AK1822" s="1868"/>
      <c r="AL1822" s="1868"/>
    </row>
    <row r="1823" spans="1:38" x14ac:dyDescent="0.25">
      <c r="A1823" s="1866">
        <v>2017649</v>
      </c>
      <c r="C1823" s="1782" t="s">
        <v>3711</v>
      </c>
      <c r="D1823" s="1762" t="s">
        <v>317</v>
      </c>
      <c r="E1823" s="1762">
        <v>0</v>
      </c>
      <c r="F1823" s="1762">
        <v>1</v>
      </c>
      <c r="G1823" s="1762">
        <v>0</v>
      </c>
      <c r="H1823" s="1762">
        <v>0</v>
      </c>
      <c r="I1823" s="1783">
        <v>1</v>
      </c>
      <c r="J1823" s="1783">
        <v>1</v>
      </c>
      <c r="L1823" s="1764">
        <v>1394.35</v>
      </c>
      <c r="N1823" s="1764">
        <f t="shared" si="415"/>
        <v>850</v>
      </c>
      <c r="O1823" s="1764">
        <v>750</v>
      </c>
      <c r="P1823" s="1806">
        <f t="shared" si="416"/>
        <v>0.88235294117647056</v>
      </c>
      <c r="Q1823" s="1764">
        <v>100</v>
      </c>
      <c r="R1823" s="1864">
        <f t="shared" si="417"/>
        <v>0.11764705882352941</v>
      </c>
      <c r="S1823" s="1807">
        <f t="shared" si="418"/>
        <v>4</v>
      </c>
      <c r="U1823" s="1764">
        <f t="shared" si="419"/>
        <v>0</v>
      </c>
      <c r="V1823" s="1764">
        <f t="shared" si="420"/>
        <v>0</v>
      </c>
      <c r="W1823" s="1764">
        <f t="shared" si="425"/>
        <v>1394.35</v>
      </c>
      <c r="X1823" s="1768">
        <v>1394.35</v>
      </c>
      <c r="Y1823" s="1784">
        <v>617814</v>
      </c>
      <c r="Z1823" s="1770">
        <v>43089</v>
      </c>
      <c r="AA1823" s="1843" t="s">
        <v>104</v>
      </c>
      <c r="AB1823" s="1843"/>
      <c r="AH1823" s="1867"/>
      <c r="AK1823" s="1868"/>
      <c r="AL1823" s="1868"/>
    </row>
    <row r="1824" spans="1:38" x14ac:dyDescent="0.25">
      <c r="A1824" s="1866">
        <v>2017650</v>
      </c>
      <c r="C1824" s="1782" t="s">
        <v>3754</v>
      </c>
      <c r="D1824" s="1762" t="s">
        <v>352</v>
      </c>
      <c r="E1824" s="1762">
        <v>0</v>
      </c>
      <c r="F1824" s="1762">
        <v>0</v>
      </c>
      <c r="G1824" s="1762">
        <v>0</v>
      </c>
      <c r="H1824" s="1762">
        <v>0</v>
      </c>
      <c r="I1824" s="1783">
        <v>1</v>
      </c>
      <c r="J1824" s="1783">
        <v>1</v>
      </c>
      <c r="L1824" s="1764">
        <v>375.6</v>
      </c>
      <c r="N1824" s="1764">
        <f t="shared" si="415"/>
        <v>195.3</v>
      </c>
      <c r="O1824" s="1764">
        <v>180.3</v>
      </c>
      <c r="P1824" s="1806">
        <f t="shared" si="416"/>
        <v>0.9231950844854071</v>
      </c>
      <c r="Q1824" s="1764">
        <v>15</v>
      </c>
      <c r="R1824" s="1864">
        <f t="shared" si="417"/>
        <v>7.6804915514592925E-2</v>
      </c>
      <c r="S1824" s="1807">
        <f t="shared" si="418"/>
        <v>0.6</v>
      </c>
      <c r="U1824" s="1764">
        <f t="shared" si="419"/>
        <v>0</v>
      </c>
      <c r="V1824" s="1764">
        <f t="shared" si="420"/>
        <v>-375.6</v>
      </c>
      <c r="W1824" s="1764">
        <f t="shared" si="425"/>
        <v>751.2</v>
      </c>
      <c r="X1824" s="1768">
        <v>375.6</v>
      </c>
      <c r="Y1824" s="1784">
        <v>617661</v>
      </c>
      <c r="Z1824" s="1770">
        <v>43028</v>
      </c>
      <c r="AA1824" s="1843" t="s">
        <v>104</v>
      </c>
      <c r="AB1824" s="1843"/>
      <c r="AC1824" s="1764">
        <v>375.6</v>
      </c>
      <c r="AD1824" s="1762">
        <v>618077</v>
      </c>
      <c r="AE1824" s="1773">
        <v>43133</v>
      </c>
      <c r="AF1824" s="1844" t="s">
        <v>104</v>
      </c>
      <c r="AH1824" s="1867"/>
      <c r="AK1824" s="1868"/>
      <c r="AL1824" s="1868"/>
    </row>
    <row r="1825" spans="1:38" x14ac:dyDescent="0.25">
      <c r="A1825" s="1866">
        <v>2017651</v>
      </c>
      <c r="C1825" s="1782" t="s">
        <v>3715</v>
      </c>
      <c r="D1825" s="1762" t="s">
        <v>26</v>
      </c>
      <c r="E1825" s="1762">
        <v>0</v>
      </c>
      <c r="F1825" s="1762">
        <v>0</v>
      </c>
      <c r="G1825" s="1762">
        <v>0</v>
      </c>
      <c r="H1825" s="1762">
        <v>0</v>
      </c>
      <c r="I1825" s="1783">
        <v>1</v>
      </c>
      <c r="J1825" s="1783">
        <v>1</v>
      </c>
      <c r="L1825" s="1764">
        <v>35.36</v>
      </c>
      <c r="N1825" s="1764">
        <f t="shared" si="415"/>
        <v>25.18</v>
      </c>
      <c r="O1825" s="1764">
        <v>10.18</v>
      </c>
      <c r="P1825" s="1806">
        <f t="shared" si="416"/>
        <v>0.40428911834789516</v>
      </c>
      <c r="Q1825" s="1764">
        <v>15</v>
      </c>
      <c r="R1825" s="1864">
        <f t="shared" si="417"/>
        <v>0.59571088165210484</v>
      </c>
      <c r="S1825" s="1807">
        <f t="shared" si="418"/>
        <v>0.6</v>
      </c>
      <c r="U1825" s="1764">
        <f t="shared" si="419"/>
        <v>0</v>
      </c>
      <c r="V1825" s="1764">
        <f t="shared" si="420"/>
        <v>0</v>
      </c>
      <c r="W1825" s="1764">
        <f t="shared" si="425"/>
        <v>35.36</v>
      </c>
      <c r="X1825" s="1768">
        <v>35.36</v>
      </c>
      <c r="Y1825" s="1784">
        <v>617810</v>
      </c>
      <c r="Z1825" s="1770">
        <v>43089</v>
      </c>
      <c r="AA1825" s="1843" t="s">
        <v>104</v>
      </c>
      <c r="AB1825" s="1843"/>
      <c r="AH1825" s="1867"/>
      <c r="AK1825" s="1868"/>
      <c r="AL1825" s="1868"/>
    </row>
    <row r="1826" spans="1:38" x14ac:dyDescent="0.25">
      <c r="A1826" s="1866">
        <v>2017652</v>
      </c>
      <c r="C1826" s="1782" t="s">
        <v>3721</v>
      </c>
      <c r="D1826" s="1762" t="s">
        <v>26</v>
      </c>
      <c r="E1826" s="1762">
        <v>1</v>
      </c>
      <c r="F1826" s="1762">
        <v>8</v>
      </c>
      <c r="G1826" s="1762">
        <v>5</v>
      </c>
      <c r="H1826" s="1762">
        <v>3</v>
      </c>
      <c r="I1826" s="1783">
        <v>1</v>
      </c>
      <c r="J1826" s="1783">
        <v>1</v>
      </c>
      <c r="L1826" s="1764">
        <v>3060.59</v>
      </c>
      <c r="N1826" s="1764">
        <v>1754.87</v>
      </c>
      <c r="O1826" s="1764">
        <f>N1826-Q1826</f>
        <v>1306.6399999999999</v>
      </c>
      <c r="P1826" s="1806">
        <f t="shared" si="416"/>
        <v>0.74457937055166479</v>
      </c>
      <c r="Q1826" s="1764">
        <v>448.23</v>
      </c>
      <c r="R1826" s="1864">
        <f t="shared" si="417"/>
        <v>0.25542062944833521</v>
      </c>
      <c r="S1826" s="1807">
        <f t="shared" si="418"/>
        <v>17.929200000000002</v>
      </c>
      <c r="U1826" s="1764">
        <f t="shared" si="419"/>
        <v>0</v>
      </c>
      <c r="V1826" s="1764">
        <f t="shared" si="420"/>
        <v>0</v>
      </c>
      <c r="W1826" s="1764">
        <f t="shared" si="425"/>
        <v>3060.59</v>
      </c>
      <c r="X1826" s="1768">
        <v>3060.59</v>
      </c>
      <c r="Y1826" s="1784">
        <v>617644</v>
      </c>
      <c r="Z1826" s="1770">
        <v>43028</v>
      </c>
      <c r="AA1826" s="1843" t="s">
        <v>104</v>
      </c>
      <c r="AB1826" s="1843"/>
      <c r="AH1826" s="1867"/>
      <c r="AK1826" s="1868"/>
      <c r="AL1826" s="1868"/>
    </row>
    <row r="1827" spans="1:38" x14ac:dyDescent="0.25">
      <c r="A1827" s="1866">
        <v>2017653</v>
      </c>
      <c r="C1827" s="1782">
        <v>674917</v>
      </c>
      <c r="D1827" s="1762" t="s">
        <v>26</v>
      </c>
      <c r="E1827" s="1762">
        <v>1</v>
      </c>
      <c r="F1827" s="1762">
        <v>8</v>
      </c>
      <c r="G1827" s="1762">
        <v>10</v>
      </c>
      <c r="H1827" s="1762">
        <v>3</v>
      </c>
      <c r="I1827" s="1783">
        <v>1</v>
      </c>
      <c r="J1827" s="1783">
        <v>1</v>
      </c>
      <c r="L1827" s="1764">
        <v>3936.26</v>
      </c>
      <c r="N1827" s="1764">
        <v>2227.29</v>
      </c>
      <c r="O1827" s="1764">
        <f>N1827-Q1827</f>
        <v>1591.25</v>
      </c>
      <c r="P1827" s="1806">
        <f t="shared" ref="P1827" si="433">IF(N1827&lt;=0,"",O1827/N1827)</f>
        <v>0.71443323500756528</v>
      </c>
      <c r="Q1827" s="1764">
        <v>636.04</v>
      </c>
      <c r="R1827" s="1864">
        <f t="shared" ref="R1827" si="434">IF(N1827&lt;=0,"",Q1827/N1827)</f>
        <v>0.28556676499243472</v>
      </c>
      <c r="S1827" s="1807">
        <f t="shared" si="418"/>
        <v>25.441599999999998</v>
      </c>
      <c r="U1827" s="1764">
        <f t="shared" si="419"/>
        <v>0</v>
      </c>
      <c r="V1827" s="1764">
        <f t="shared" si="420"/>
        <v>0</v>
      </c>
      <c r="W1827" s="1764">
        <f t="shared" si="425"/>
        <v>3936.26</v>
      </c>
      <c r="X1827" s="1768">
        <v>3936.26</v>
      </c>
      <c r="Y1827" s="1784">
        <v>617653</v>
      </c>
      <c r="Z1827" s="1770">
        <v>43028</v>
      </c>
      <c r="AA1827" s="1843" t="s">
        <v>104</v>
      </c>
      <c r="AB1827" s="1843"/>
      <c r="AH1827" s="1867"/>
      <c r="AK1827" s="1868"/>
      <c r="AL1827" s="1868"/>
    </row>
    <row r="1828" spans="1:38" x14ac:dyDescent="0.25">
      <c r="A1828" s="1866">
        <v>2017654</v>
      </c>
      <c r="C1828" s="1782">
        <v>693217</v>
      </c>
      <c r="D1828" s="1762" t="s">
        <v>26</v>
      </c>
      <c r="E1828" s="1762">
        <v>1</v>
      </c>
      <c r="F1828" s="1762">
        <v>8</v>
      </c>
      <c r="G1828" s="1762">
        <v>5</v>
      </c>
      <c r="H1828" s="1762">
        <v>3</v>
      </c>
      <c r="I1828" s="1783">
        <v>1</v>
      </c>
      <c r="J1828" s="1783">
        <v>1</v>
      </c>
      <c r="L1828" s="1764">
        <v>3236.91</v>
      </c>
      <c r="N1828" s="1764">
        <v>1838.86</v>
      </c>
      <c r="O1828" s="1764">
        <f>N1828-Q1828</f>
        <v>1354.12</v>
      </c>
      <c r="P1828" s="1806">
        <f t="shared" si="416"/>
        <v>0.73639102487410679</v>
      </c>
      <c r="Q1828" s="1764">
        <v>484.74</v>
      </c>
      <c r="R1828" s="1864">
        <f t="shared" si="417"/>
        <v>0.26360897512589326</v>
      </c>
      <c r="S1828" s="1807">
        <f t="shared" si="418"/>
        <v>19.389600000000002</v>
      </c>
      <c r="U1828" s="1764">
        <f t="shared" si="419"/>
        <v>0</v>
      </c>
      <c r="V1828" s="1764">
        <f t="shared" si="420"/>
        <v>0</v>
      </c>
      <c r="W1828" s="1764">
        <f t="shared" si="425"/>
        <v>3236.91</v>
      </c>
      <c r="X1828" s="1768">
        <v>3236.91</v>
      </c>
      <c r="Y1828" s="1784">
        <v>617646</v>
      </c>
      <c r="Z1828" s="1770">
        <v>43028</v>
      </c>
      <c r="AA1828" s="1843" t="s">
        <v>104</v>
      </c>
      <c r="AB1828" s="1843"/>
      <c r="AH1828" s="1867"/>
      <c r="AK1828" s="1868"/>
      <c r="AL1828" s="1868"/>
    </row>
    <row r="1829" spans="1:38" x14ac:dyDescent="0.25">
      <c r="A1829" s="1866">
        <v>2017655</v>
      </c>
      <c r="C1829" s="1782">
        <v>672617</v>
      </c>
      <c r="D1829" s="1762" t="s">
        <v>26</v>
      </c>
      <c r="E1829" s="1762">
        <v>1</v>
      </c>
      <c r="F1829" s="1762">
        <v>8</v>
      </c>
      <c r="G1829" s="1762">
        <v>5</v>
      </c>
      <c r="H1829" s="1762">
        <v>3</v>
      </c>
      <c r="I1829" s="1783">
        <v>1</v>
      </c>
      <c r="J1829" s="1783">
        <v>1</v>
      </c>
      <c r="L1829" s="1764">
        <v>3145.55</v>
      </c>
      <c r="N1829" s="1764">
        <v>1935.55</v>
      </c>
      <c r="O1829" s="1764">
        <f>N1829-Q1829</f>
        <v>1437.32</v>
      </c>
      <c r="P1829" s="1806">
        <f t="shared" si="416"/>
        <v>0.7425899615096484</v>
      </c>
      <c r="Q1829" s="1764">
        <v>498.23</v>
      </c>
      <c r="R1829" s="1864">
        <f t="shared" si="417"/>
        <v>0.2574100384903516</v>
      </c>
      <c r="S1829" s="1807">
        <f t="shared" si="418"/>
        <v>19.929200000000002</v>
      </c>
      <c r="U1829" s="1764">
        <f t="shared" si="419"/>
        <v>0</v>
      </c>
      <c r="V1829" s="1764">
        <f t="shared" si="420"/>
        <v>0</v>
      </c>
      <c r="W1829" s="1764">
        <f t="shared" si="425"/>
        <v>3145.55</v>
      </c>
      <c r="X1829" s="1768">
        <v>3145.55</v>
      </c>
      <c r="Y1829" s="1784">
        <v>617647</v>
      </c>
      <c r="Z1829" s="1770">
        <v>43028</v>
      </c>
      <c r="AA1829" s="1843" t="s">
        <v>104</v>
      </c>
      <c r="AB1829" s="1843"/>
      <c r="AH1829" s="1867"/>
      <c r="AK1829" s="1868"/>
      <c r="AL1829" s="1868"/>
    </row>
    <row r="1830" spans="1:38" x14ac:dyDescent="0.25">
      <c r="A1830" s="1866">
        <v>2017656</v>
      </c>
      <c r="C1830" s="1782">
        <v>675017</v>
      </c>
      <c r="D1830" s="1762" t="s">
        <v>26</v>
      </c>
      <c r="E1830" s="1762">
        <v>1</v>
      </c>
      <c r="F1830" s="1762">
        <v>7</v>
      </c>
      <c r="G1830" s="1762">
        <v>6</v>
      </c>
      <c r="H1830" s="1762">
        <v>3</v>
      </c>
      <c r="I1830" s="1783">
        <v>1</v>
      </c>
      <c r="J1830" s="1783">
        <v>1</v>
      </c>
      <c r="L1830" s="1764">
        <v>2997.03</v>
      </c>
      <c r="N1830" s="1764">
        <v>1863.67</v>
      </c>
      <c r="O1830" s="1764">
        <f>N1830-Q1830</f>
        <v>1357.99</v>
      </c>
      <c r="P1830" s="1806">
        <f t="shared" si="416"/>
        <v>0.72866440947163391</v>
      </c>
      <c r="Q1830" s="1764">
        <v>505.68</v>
      </c>
      <c r="R1830" s="1864">
        <f t="shared" si="417"/>
        <v>0.27133559052836609</v>
      </c>
      <c r="S1830" s="1807">
        <f t="shared" si="418"/>
        <v>20.2272</v>
      </c>
      <c r="U1830" s="1764">
        <f t="shared" si="419"/>
        <v>0</v>
      </c>
      <c r="V1830" s="1764">
        <f t="shared" si="420"/>
        <v>0</v>
      </c>
      <c r="W1830" s="1764">
        <f t="shared" si="425"/>
        <v>2997.03</v>
      </c>
      <c r="X1830" s="1768">
        <v>2997.03</v>
      </c>
      <c r="Y1830" s="1784">
        <v>617648</v>
      </c>
      <c r="Z1830" s="1770">
        <v>43028</v>
      </c>
      <c r="AA1830" s="1843" t="s">
        <v>104</v>
      </c>
      <c r="AB1830" s="1843"/>
      <c r="AH1830" s="1867"/>
      <c r="AK1830" s="1868"/>
      <c r="AL1830" s="1868"/>
    </row>
    <row r="1831" spans="1:38" x14ac:dyDescent="0.25">
      <c r="A1831" s="1866">
        <v>2017657</v>
      </c>
      <c r="C1831" s="1782" t="s">
        <v>3727</v>
      </c>
      <c r="D1831" s="1762" t="s">
        <v>26</v>
      </c>
      <c r="E1831" s="1762">
        <v>0</v>
      </c>
      <c r="F1831" s="1762">
        <v>0</v>
      </c>
      <c r="G1831" s="1762">
        <v>0</v>
      </c>
      <c r="H1831" s="1762">
        <v>0</v>
      </c>
      <c r="I1831" s="1783">
        <v>1</v>
      </c>
      <c r="J1831" s="1783">
        <v>1</v>
      </c>
      <c r="L1831" s="1764">
        <v>225.4</v>
      </c>
      <c r="N1831" s="1764">
        <f t="shared" si="415"/>
        <v>120.2</v>
      </c>
      <c r="O1831" s="1764">
        <v>105.2</v>
      </c>
      <c r="P1831" s="1806">
        <f t="shared" si="416"/>
        <v>0.87520798668885191</v>
      </c>
      <c r="Q1831" s="1764">
        <v>15</v>
      </c>
      <c r="R1831" s="1864">
        <f t="shared" si="417"/>
        <v>0.12479201331114809</v>
      </c>
      <c r="S1831" s="1807">
        <f t="shared" si="418"/>
        <v>0.6</v>
      </c>
      <c r="U1831" s="1764">
        <f t="shared" si="419"/>
        <v>0</v>
      </c>
      <c r="V1831" s="1764">
        <f t="shared" si="420"/>
        <v>0</v>
      </c>
      <c r="W1831" s="1764">
        <f t="shared" si="425"/>
        <v>225.4</v>
      </c>
      <c r="X1831" s="1768">
        <v>225.4</v>
      </c>
      <c r="Y1831" s="1784">
        <v>617652</v>
      </c>
      <c r="Z1831" s="1770">
        <v>43028</v>
      </c>
      <c r="AA1831" s="1843" t="s">
        <v>104</v>
      </c>
      <c r="AB1831" s="1843"/>
      <c r="AH1831" s="1867"/>
      <c r="AK1831" s="1868"/>
      <c r="AL1831" s="1868"/>
    </row>
    <row r="1832" spans="1:38" x14ac:dyDescent="0.25">
      <c r="A1832" s="1866">
        <v>2017658</v>
      </c>
      <c r="C1832" s="1782" t="s">
        <v>3728</v>
      </c>
      <c r="D1832" s="1762" t="s">
        <v>26</v>
      </c>
      <c r="E1832" s="1762">
        <v>0</v>
      </c>
      <c r="F1832" s="1762">
        <v>2</v>
      </c>
      <c r="G1832" s="1762">
        <v>1</v>
      </c>
      <c r="H1832" s="1762">
        <v>1</v>
      </c>
      <c r="I1832" s="1783">
        <v>1</v>
      </c>
      <c r="J1832" s="1783">
        <v>1</v>
      </c>
      <c r="L1832" s="1764">
        <v>759.92</v>
      </c>
      <c r="N1832" s="1764">
        <v>394.34</v>
      </c>
      <c r="O1832" s="1764">
        <f t="shared" ref="O1832:O1842" si="435">N1832-Q1832</f>
        <v>255.75999999999996</v>
      </c>
      <c r="P1832" s="1806">
        <f t="shared" si="416"/>
        <v>0.6485773697824212</v>
      </c>
      <c r="Q1832" s="1764">
        <v>138.58000000000001</v>
      </c>
      <c r="R1832" s="1864">
        <f t="shared" si="417"/>
        <v>0.3514226302175788</v>
      </c>
      <c r="S1832" s="1807">
        <f t="shared" si="418"/>
        <v>5.5432000000000006</v>
      </c>
      <c r="U1832" s="1764">
        <f t="shared" si="419"/>
        <v>0</v>
      </c>
      <c r="V1832" s="1764">
        <f t="shared" si="420"/>
        <v>0</v>
      </c>
      <c r="W1832" s="1764">
        <f t="shared" si="425"/>
        <v>759.92</v>
      </c>
      <c r="X1832" s="1768">
        <v>759.92</v>
      </c>
      <c r="Y1832" s="1784">
        <v>617649</v>
      </c>
      <c r="Z1832" s="1770">
        <v>43028</v>
      </c>
      <c r="AA1832" s="1843" t="s">
        <v>104</v>
      </c>
      <c r="AB1832" s="1843"/>
      <c r="AH1832" s="1867"/>
      <c r="AK1832" s="1868"/>
      <c r="AL1832" s="1868"/>
    </row>
    <row r="1833" spans="1:38" x14ac:dyDescent="0.25">
      <c r="A1833" s="1866">
        <v>2017659</v>
      </c>
      <c r="C1833" s="1782" t="s">
        <v>3729</v>
      </c>
      <c r="D1833" s="1762" t="s">
        <v>26</v>
      </c>
      <c r="E1833" s="1762">
        <v>0</v>
      </c>
      <c r="F1833" s="1762">
        <v>2</v>
      </c>
      <c r="G1833" s="1762">
        <v>1</v>
      </c>
      <c r="H1833" s="1762">
        <v>1</v>
      </c>
      <c r="I1833" s="1783">
        <v>1</v>
      </c>
      <c r="J1833" s="1783">
        <v>1</v>
      </c>
      <c r="L1833" s="1764">
        <v>759.92</v>
      </c>
      <c r="N1833" s="1764">
        <v>394.34</v>
      </c>
      <c r="O1833" s="1764">
        <f t="shared" si="435"/>
        <v>255.75999999999996</v>
      </c>
      <c r="P1833" s="1806">
        <f t="shared" ref="P1833" si="436">IF(N1833&lt;=0,"",O1833/N1833)</f>
        <v>0.6485773697824212</v>
      </c>
      <c r="Q1833" s="1764">
        <v>138.58000000000001</v>
      </c>
      <c r="R1833" s="1864">
        <f t="shared" ref="R1833" si="437">IF(N1833&lt;=0,"",Q1833/N1833)</f>
        <v>0.3514226302175788</v>
      </c>
      <c r="S1833" s="1807">
        <f t="shared" ref="S1833:S1896" si="438">Q1833/$S$1</f>
        <v>5.5432000000000006</v>
      </c>
      <c r="U1833" s="1764">
        <f t="shared" ref="U1833:U1896" si="439">((1-I1833)*O1833)+((1-J1833)*Q1833)</f>
        <v>0</v>
      </c>
      <c r="V1833" s="1764">
        <f t="shared" ref="V1833:V1896" si="440">L1833-W1833</f>
        <v>0</v>
      </c>
      <c r="W1833" s="1764">
        <f t="shared" si="425"/>
        <v>759.92</v>
      </c>
      <c r="X1833" s="1768">
        <v>759.92</v>
      </c>
      <c r="Y1833" s="1784">
        <v>617650</v>
      </c>
      <c r="Z1833" s="1770">
        <v>43028</v>
      </c>
      <c r="AA1833" s="1843" t="s">
        <v>104</v>
      </c>
      <c r="AB1833" s="1843"/>
      <c r="AH1833" s="1867"/>
      <c r="AK1833" s="1868"/>
      <c r="AL1833" s="1868"/>
    </row>
    <row r="1834" spans="1:38" x14ac:dyDescent="0.25">
      <c r="A1834" s="1866">
        <v>2017660</v>
      </c>
      <c r="C1834" s="1782" t="s">
        <v>3730</v>
      </c>
      <c r="D1834" s="1762" t="s">
        <v>26</v>
      </c>
      <c r="E1834" s="1762">
        <v>1</v>
      </c>
      <c r="F1834" s="1762">
        <v>8</v>
      </c>
      <c r="G1834" s="1762">
        <v>5</v>
      </c>
      <c r="H1834" s="1762">
        <v>3</v>
      </c>
      <c r="I1834" s="1783">
        <v>1</v>
      </c>
      <c r="J1834" s="1783">
        <v>1</v>
      </c>
      <c r="L1834" s="1764">
        <v>3060.59</v>
      </c>
      <c r="N1834" s="1764">
        <v>1921.27</v>
      </c>
      <c r="O1834" s="1764">
        <f t="shared" si="435"/>
        <v>1473.04</v>
      </c>
      <c r="P1834" s="1806">
        <f t="shared" ref="P1834:P1896" si="441">IF(N1834&lt;=0,"",O1834/N1834)</f>
        <v>0.76670119244041701</v>
      </c>
      <c r="Q1834" s="1764">
        <v>448.23</v>
      </c>
      <c r="R1834" s="1864">
        <f t="shared" ref="R1834:R1896" si="442">IF(N1834&lt;=0,"",Q1834/N1834)</f>
        <v>0.23329880755958299</v>
      </c>
      <c r="S1834" s="1807">
        <f t="shared" si="438"/>
        <v>17.929200000000002</v>
      </c>
      <c r="U1834" s="1764">
        <f t="shared" si="439"/>
        <v>0</v>
      </c>
      <c r="V1834" s="1764">
        <f t="shared" si="440"/>
        <v>0</v>
      </c>
      <c r="W1834" s="1764">
        <f t="shared" si="425"/>
        <v>3060.59</v>
      </c>
      <c r="X1834" s="1768">
        <v>3060.59</v>
      </c>
      <c r="Y1834" s="1784">
        <v>617651</v>
      </c>
      <c r="Z1834" s="1770">
        <v>43028</v>
      </c>
      <c r="AA1834" s="1843" t="s">
        <v>104</v>
      </c>
      <c r="AB1834" s="1843"/>
      <c r="AH1834" s="1867"/>
      <c r="AK1834" s="1868"/>
      <c r="AL1834" s="1868"/>
    </row>
    <row r="1835" spans="1:38" x14ac:dyDescent="0.25">
      <c r="A1835" s="1866">
        <v>2017661</v>
      </c>
      <c r="C1835" s="1782" t="s">
        <v>3733</v>
      </c>
      <c r="D1835" s="1762" t="s">
        <v>1934</v>
      </c>
      <c r="E1835" s="1762">
        <v>0</v>
      </c>
      <c r="F1835" s="1762">
        <v>1</v>
      </c>
      <c r="G1835" s="1762">
        <v>0</v>
      </c>
      <c r="H1835" s="1762">
        <v>0</v>
      </c>
      <c r="I1835" s="1783">
        <v>1</v>
      </c>
      <c r="J1835" s="1783">
        <v>1</v>
      </c>
      <c r="L1835" s="1764">
        <v>0</v>
      </c>
      <c r="N1835" s="1764">
        <v>271.63</v>
      </c>
      <c r="O1835" s="1764">
        <f t="shared" si="435"/>
        <v>223.1</v>
      </c>
      <c r="P1835" s="1806">
        <f t="shared" ref="P1835" si="443">IF(N1835&lt;=0,"",O1835/N1835)</f>
        <v>0.82133784928027098</v>
      </c>
      <c r="Q1835" s="1764">
        <v>48.53</v>
      </c>
      <c r="R1835" s="1864">
        <f t="shared" ref="R1835" si="444">IF(N1835&lt;=0,"",Q1835/N1835)</f>
        <v>0.17866215071972905</v>
      </c>
      <c r="S1835" s="1807">
        <f t="shared" si="438"/>
        <v>1.9412</v>
      </c>
      <c r="U1835" s="1764">
        <f t="shared" si="439"/>
        <v>0</v>
      </c>
      <c r="V1835" s="1764">
        <f t="shared" si="440"/>
        <v>0</v>
      </c>
      <c r="W1835" s="1764">
        <f t="shared" si="425"/>
        <v>0</v>
      </c>
      <c r="X1835" s="1768"/>
      <c r="Y1835" s="1784"/>
      <c r="Z1835" s="1770"/>
      <c r="AA1835" s="1843"/>
      <c r="AB1835" s="1843"/>
      <c r="AH1835" s="1867"/>
      <c r="AK1835" s="1868"/>
      <c r="AL1835" s="1868"/>
    </row>
    <row r="1836" spans="1:38" x14ac:dyDescent="0.25">
      <c r="A1836" s="1866">
        <v>2017662</v>
      </c>
      <c r="C1836" s="1782" t="s">
        <v>3734</v>
      </c>
      <c r="D1836" s="1762" t="s">
        <v>26</v>
      </c>
      <c r="E1836" s="1762">
        <v>0</v>
      </c>
      <c r="F1836" s="1762">
        <v>1</v>
      </c>
      <c r="G1836" s="1762">
        <v>0</v>
      </c>
      <c r="H1836" s="1762">
        <v>1</v>
      </c>
      <c r="I1836" s="1783">
        <v>1</v>
      </c>
      <c r="J1836" s="1783">
        <v>1</v>
      </c>
      <c r="L1836" s="1764">
        <v>632.94000000000005</v>
      </c>
      <c r="N1836" s="1764">
        <v>299.3</v>
      </c>
      <c r="O1836" s="1764">
        <f t="shared" si="435"/>
        <v>192.11</v>
      </c>
      <c r="P1836" s="1806">
        <f t="shared" si="441"/>
        <v>0.64186435015035082</v>
      </c>
      <c r="Q1836" s="1764">
        <v>107.19</v>
      </c>
      <c r="R1836" s="1864">
        <f t="shared" si="442"/>
        <v>0.35813564984964918</v>
      </c>
      <c r="S1836" s="1807">
        <f t="shared" si="438"/>
        <v>4.2876000000000003</v>
      </c>
      <c r="U1836" s="1764">
        <f t="shared" si="439"/>
        <v>0</v>
      </c>
      <c r="V1836" s="1764">
        <f t="shared" si="440"/>
        <v>0</v>
      </c>
      <c r="W1836" s="1764">
        <f t="shared" si="425"/>
        <v>632.94000000000005</v>
      </c>
      <c r="X1836" s="1768">
        <v>632.94000000000005</v>
      </c>
      <c r="Y1836" s="1784">
        <v>617618</v>
      </c>
      <c r="Z1836" s="1770">
        <v>43018</v>
      </c>
      <c r="AA1836" s="1843" t="s">
        <v>104</v>
      </c>
      <c r="AB1836" s="1843"/>
      <c r="AH1836" s="1867"/>
      <c r="AK1836" s="1868"/>
      <c r="AL1836" s="1868"/>
    </row>
    <row r="1837" spans="1:38" x14ac:dyDescent="0.25">
      <c r="A1837" s="1866">
        <v>2017663</v>
      </c>
      <c r="C1837" s="1782">
        <v>725917</v>
      </c>
      <c r="D1837" s="1762" t="s">
        <v>26</v>
      </c>
      <c r="E1837" s="1762">
        <v>1</v>
      </c>
      <c r="F1837" s="1762">
        <v>8</v>
      </c>
      <c r="G1837" s="1762">
        <v>5</v>
      </c>
      <c r="H1837" s="1762">
        <v>3</v>
      </c>
      <c r="I1837" s="1783">
        <v>1</v>
      </c>
      <c r="J1837" s="1783">
        <v>1</v>
      </c>
      <c r="L1837" s="1764">
        <v>2956.49</v>
      </c>
      <c r="N1837" s="1764">
        <v>1831.46</v>
      </c>
      <c r="O1837" s="1764">
        <f t="shared" si="435"/>
        <v>1372.81</v>
      </c>
      <c r="P1837" s="1806">
        <f t="shared" si="441"/>
        <v>0.74957138021032399</v>
      </c>
      <c r="Q1837" s="1764">
        <v>458.65</v>
      </c>
      <c r="R1837" s="1864">
        <f t="shared" si="442"/>
        <v>0.25042861978967595</v>
      </c>
      <c r="S1837" s="1807">
        <f t="shared" si="438"/>
        <v>18.346</v>
      </c>
      <c r="U1837" s="1764">
        <f t="shared" si="439"/>
        <v>0</v>
      </c>
      <c r="V1837" s="1764">
        <f t="shared" si="440"/>
        <v>0</v>
      </c>
      <c r="W1837" s="1764">
        <f t="shared" si="425"/>
        <v>2956.49</v>
      </c>
      <c r="X1837" s="1768">
        <v>2956.49</v>
      </c>
      <c r="Y1837" s="1784">
        <v>617663</v>
      </c>
      <c r="Z1837" s="1770">
        <v>43035</v>
      </c>
      <c r="AA1837" s="1843" t="s">
        <v>104</v>
      </c>
      <c r="AB1837" s="1843"/>
      <c r="AH1837" s="1867"/>
      <c r="AK1837" s="1868"/>
      <c r="AL1837" s="1868"/>
    </row>
    <row r="1838" spans="1:38" x14ac:dyDescent="0.25">
      <c r="A1838" s="1866">
        <v>2017664</v>
      </c>
      <c r="C1838" s="1782">
        <v>680417</v>
      </c>
      <c r="D1838" s="1762" t="s">
        <v>26</v>
      </c>
      <c r="E1838" s="1762">
        <v>1</v>
      </c>
      <c r="F1838" s="1762">
        <v>10</v>
      </c>
      <c r="G1838" s="1762">
        <v>6</v>
      </c>
      <c r="H1838" s="1762">
        <v>3</v>
      </c>
      <c r="I1838" s="1783">
        <v>1</v>
      </c>
      <c r="J1838" s="1783">
        <v>1</v>
      </c>
      <c r="L1838" s="1764">
        <v>3384.27</v>
      </c>
      <c r="N1838" s="1764">
        <v>2122.5300000000002</v>
      </c>
      <c r="O1838" s="1764">
        <f t="shared" si="435"/>
        <v>1603.2700000000002</v>
      </c>
      <c r="P1838" s="1806">
        <f t="shared" si="441"/>
        <v>0.75535799258432157</v>
      </c>
      <c r="Q1838" s="1764">
        <v>519.26</v>
      </c>
      <c r="R1838" s="1864">
        <f t="shared" si="442"/>
        <v>0.24464200741567843</v>
      </c>
      <c r="S1838" s="1807">
        <f t="shared" si="438"/>
        <v>20.770399999999999</v>
      </c>
      <c r="U1838" s="1764">
        <f t="shared" si="439"/>
        <v>0</v>
      </c>
      <c r="V1838" s="1764">
        <f t="shared" si="440"/>
        <v>0</v>
      </c>
      <c r="W1838" s="1764">
        <f t="shared" si="425"/>
        <v>3384.27</v>
      </c>
      <c r="X1838" s="1768">
        <v>3384.27</v>
      </c>
      <c r="Y1838" s="1784">
        <v>617664</v>
      </c>
      <c r="Z1838" s="1770">
        <v>43035</v>
      </c>
      <c r="AA1838" s="1843" t="s">
        <v>104</v>
      </c>
      <c r="AB1838" s="1843"/>
      <c r="AH1838" s="1867"/>
      <c r="AK1838" s="1868"/>
      <c r="AL1838" s="1868"/>
    </row>
    <row r="1839" spans="1:38" x14ac:dyDescent="0.25">
      <c r="A1839" s="1866" t="s">
        <v>3736</v>
      </c>
      <c r="C1839" s="1782" t="s">
        <v>3737</v>
      </c>
      <c r="D1839" s="1762" t="s">
        <v>26</v>
      </c>
      <c r="E1839" s="1762">
        <v>0</v>
      </c>
      <c r="F1839" s="1762">
        <v>14</v>
      </c>
      <c r="G1839" s="1762">
        <v>0</v>
      </c>
      <c r="H1839" s="1762">
        <v>0</v>
      </c>
      <c r="I1839" s="1783">
        <v>1</v>
      </c>
      <c r="J1839" s="1783">
        <v>1</v>
      </c>
      <c r="L1839" s="1764">
        <v>1487.54</v>
      </c>
      <c r="N1839" s="1764">
        <v>1026.94</v>
      </c>
      <c r="O1839" s="1764">
        <f t="shared" si="435"/>
        <v>771.30000000000007</v>
      </c>
      <c r="P1839" s="1806">
        <f t="shared" si="441"/>
        <v>0.75106627456326569</v>
      </c>
      <c r="Q1839" s="1764">
        <v>255.64</v>
      </c>
      <c r="R1839" s="1864">
        <f t="shared" si="442"/>
        <v>0.24893372543673434</v>
      </c>
      <c r="S1839" s="1807">
        <f t="shared" si="438"/>
        <v>10.2256</v>
      </c>
      <c r="U1839" s="1764">
        <f t="shared" si="439"/>
        <v>0</v>
      </c>
      <c r="V1839" s="1764">
        <f t="shared" si="440"/>
        <v>0</v>
      </c>
      <c r="W1839" s="1764">
        <f t="shared" si="425"/>
        <v>1487.54</v>
      </c>
      <c r="X1839" s="1768">
        <v>1487.54</v>
      </c>
      <c r="Y1839" s="1784">
        <v>617665</v>
      </c>
      <c r="Z1839" s="1770">
        <v>43035</v>
      </c>
      <c r="AA1839" s="1843" t="s">
        <v>104</v>
      </c>
      <c r="AB1839" s="1843"/>
      <c r="AH1839" s="1867"/>
      <c r="AK1839" s="1868"/>
      <c r="AL1839" s="1868"/>
    </row>
    <row r="1840" spans="1:38" x14ac:dyDescent="0.25">
      <c r="A1840" s="1866">
        <v>2017666</v>
      </c>
      <c r="C1840" s="1782">
        <v>689817</v>
      </c>
      <c r="D1840" s="1762" t="s">
        <v>26</v>
      </c>
      <c r="E1840" s="1762">
        <v>1</v>
      </c>
      <c r="F1840" s="1762">
        <v>11</v>
      </c>
      <c r="G1840" s="1762">
        <v>8</v>
      </c>
      <c r="H1840" s="1762">
        <v>3</v>
      </c>
      <c r="I1840" s="1783">
        <v>1</v>
      </c>
      <c r="J1840" s="1783">
        <v>1</v>
      </c>
      <c r="L1840" s="1764">
        <v>4217.84</v>
      </c>
      <c r="N1840" s="1764">
        <v>2645.24</v>
      </c>
      <c r="O1840" s="1764">
        <f t="shared" si="435"/>
        <v>1965.4299999999998</v>
      </c>
      <c r="P1840" s="1806">
        <f t="shared" si="441"/>
        <v>0.74300630566602655</v>
      </c>
      <c r="Q1840" s="1764">
        <v>679.81</v>
      </c>
      <c r="R1840" s="1864">
        <f t="shared" si="442"/>
        <v>0.25699369433397345</v>
      </c>
      <c r="S1840" s="1807">
        <f t="shared" si="438"/>
        <v>27.192399999999999</v>
      </c>
      <c r="U1840" s="1764">
        <f t="shared" si="439"/>
        <v>0</v>
      </c>
      <c r="V1840" s="1764">
        <f t="shared" si="440"/>
        <v>0</v>
      </c>
      <c r="W1840" s="1764">
        <f t="shared" si="425"/>
        <v>4217.84</v>
      </c>
      <c r="X1840" s="1768">
        <v>4217.84</v>
      </c>
      <c r="Y1840" s="1784">
        <v>617666</v>
      </c>
      <c r="Z1840" s="1770">
        <v>43035</v>
      </c>
      <c r="AA1840" s="1843" t="s">
        <v>104</v>
      </c>
      <c r="AB1840" s="1843"/>
      <c r="AH1840" s="1867"/>
      <c r="AK1840" s="1868"/>
      <c r="AL1840" s="1868"/>
    </row>
    <row r="1841" spans="1:38" x14ac:dyDescent="0.25">
      <c r="A1841" s="1866" t="s">
        <v>3738</v>
      </c>
      <c r="C1841" s="1782">
        <v>676717</v>
      </c>
      <c r="D1841" s="1762" t="s">
        <v>26</v>
      </c>
      <c r="E1841" s="1762">
        <v>1</v>
      </c>
      <c r="F1841" s="1762">
        <v>8</v>
      </c>
      <c r="G1841" s="1762">
        <v>4</v>
      </c>
      <c r="H1841" s="1762">
        <v>3</v>
      </c>
      <c r="I1841" s="1783">
        <v>1</v>
      </c>
      <c r="J1841" s="1783">
        <v>1</v>
      </c>
      <c r="L1841" s="1764">
        <v>5635.05</v>
      </c>
      <c r="N1841" s="1764">
        <v>3538.22</v>
      </c>
      <c r="O1841" s="1764">
        <f t="shared" si="435"/>
        <v>2834.04</v>
      </c>
      <c r="P1841" s="1806">
        <f t="shared" si="441"/>
        <v>0.80097902335072446</v>
      </c>
      <c r="Q1841" s="1764">
        <v>704.18</v>
      </c>
      <c r="R1841" s="1864">
        <f t="shared" si="442"/>
        <v>0.19902097664927562</v>
      </c>
      <c r="S1841" s="1807">
        <f t="shared" si="438"/>
        <v>28.167199999999998</v>
      </c>
      <c r="U1841" s="1764">
        <f t="shared" si="439"/>
        <v>0</v>
      </c>
      <c r="V1841" s="1764">
        <f t="shared" si="440"/>
        <v>0</v>
      </c>
      <c r="W1841" s="1764">
        <f t="shared" si="425"/>
        <v>5635.05</v>
      </c>
      <c r="X1841" s="1768">
        <v>5635.05</v>
      </c>
      <c r="Y1841" s="1784">
        <v>617667</v>
      </c>
      <c r="Z1841" s="1770">
        <v>43035</v>
      </c>
      <c r="AA1841" s="1843" t="s">
        <v>104</v>
      </c>
      <c r="AB1841" s="1843"/>
      <c r="AH1841" s="1867"/>
      <c r="AK1841" s="1868"/>
      <c r="AL1841" s="1868"/>
    </row>
    <row r="1842" spans="1:38" x14ac:dyDescent="0.25">
      <c r="A1842" s="1866">
        <v>2017668</v>
      </c>
      <c r="C1842" s="1782" t="s">
        <v>3743</v>
      </c>
      <c r="D1842" s="1762" t="s">
        <v>201</v>
      </c>
      <c r="E1842" s="1762">
        <v>0</v>
      </c>
      <c r="F1842" s="1762">
        <v>6</v>
      </c>
      <c r="G1842" s="1762">
        <v>0</v>
      </c>
      <c r="H1842" s="1762">
        <v>0</v>
      </c>
      <c r="I1842" s="1783">
        <v>1</v>
      </c>
      <c r="J1842" s="1783">
        <v>1</v>
      </c>
      <c r="L1842" s="1764">
        <v>4350</v>
      </c>
      <c r="N1842" s="1764">
        <v>3195</v>
      </c>
      <c r="O1842" s="1764">
        <f t="shared" si="435"/>
        <v>2906.34</v>
      </c>
      <c r="P1842" s="1806">
        <f t="shared" si="441"/>
        <v>0.90965258215962441</v>
      </c>
      <c r="Q1842" s="1764">
        <v>288.66000000000003</v>
      </c>
      <c r="R1842" s="1864">
        <f t="shared" si="442"/>
        <v>9.0347417840375588E-2</v>
      </c>
      <c r="S1842" s="1807">
        <f t="shared" si="438"/>
        <v>11.5464</v>
      </c>
      <c r="U1842" s="1764">
        <f t="shared" si="439"/>
        <v>0</v>
      </c>
      <c r="V1842" s="1764">
        <f t="shared" si="440"/>
        <v>0</v>
      </c>
      <c r="W1842" s="1764">
        <f t="shared" si="425"/>
        <v>4350</v>
      </c>
      <c r="X1842" s="1768">
        <v>4350</v>
      </c>
      <c r="Y1842" s="1784">
        <v>617723</v>
      </c>
      <c r="Z1842" s="1770">
        <v>43049</v>
      </c>
      <c r="AA1842" s="1843" t="s">
        <v>104</v>
      </c>
      <c r="AB1842" s="1843"/>
      <c r="AH1842" s="1867"/>
      <c r="AK1842" s="1868"/>
      <c r="AL1842" s="1868"/>
    </row>
    <row r="1843" spans="1:38" x14ac:dyDescent="0.25">
      <c r="A1843" s="1866">
        <v>2017669</v>
      </c>
      <c r="C1843" s="1782" t="s">
        <v>3744</v>
      </c>
      <c r="D1843" s="1762" t="s">
        <v>317</v>
      </c>
      <c r="E1843" s="1976">
        <v>1</v>
      </c>
      <c r="F1843" s="1976">
        <v>9</v>
      </c>
      <c r="G1843" s="1976">
        <v>5</v>
      </c>
      <c r="H1843" s="1976">
        <v>5</v>
      </c>
      <c r="I1843" s="1783">
        <v>1</v>
      </c>
      <c r="J1843" s="1783">
        <v>1</v>
      </c>
      <c r="L1843" s="1764">
        <v>4066.27</v>
      </c>
      <c r="N1843" s="1764">
        <v>2508.81</v>
      </c>
      <c r="O1843" s="1764">
        <f>N1843-Q1843</f>
        <v>1871.1999999999998</v>
      </c>
      <c r="P1843" s="1806">
        <f t="shared" si="441"/>
        <v>0.74585161889501395</v>
      </c>
      <c r="Q1843" s="1764">
        <v>637.61</v>
      </c>
      <c r="R1843" s="1864">
        <f t="shared" si="442"/>
        <v>0.25414838110498605</v>
      </c>
      <c r="S1843" s="1807">
        <f t="shared" si="438"/>
        <v>25.5044</v>
      </c>
      <c r="U1843" s="1764">
        <f t="shared" si="439"/>
        <v>0</v>
      </c>
      <c r="V1843" s="1764">
        <f t="shared" si="440"/>
        <v>0</v>
      </c>
      <c r="W1843" s="1764">
        <f t="shared" si="425"/>
        <v>4066.27</v>
      </c>
      <c r="X1843" s="1768">
        <v>4066.27</v>
      </c>
      <c r="Y1843" s="1784">
        <v>617696</v>
      </c>
      <c r="Z1843" s="1770">
        <v>43049</v>
      </c>
      <c r="AA1843" s="1843" t="s">
        <v>104</v>
      </c>
      <c r="AB1843" s="1843"/>
      <c r="AH1843" s="1867"/>
      <c r="AK1843" s="1868"/>
      <c r="AL1843" s="1868"/>
    </row>
    <row r="1844" spans="1:38" x14ac:dyDescent="0.25">
      <c r="A1844" s="1866">
        <v>2017670</v>
      </c>
      <c r="C1844" s="1782" t="s">
        <v>3745</v>
      </c>
      <c r="D1844" s="1762" t="s">
        <v>892</v>
      </c>
      <c r="E1844" s="1762">
        <v>0</v>
      </c>
      <c r="F1844" s="1762">
        <v>1</v>
      </c>
      <c r="G1844" s="1762">
        <v>0</v>
      </c>
      <c r="H1844" s="1762">
        <v>1</v>
      </c>
      <c r="I1844" s="1783">
        <v>1</v>
      </c>
      <c r="J1844" s="1783">
        <v>1</v>
      </c>
      <c r="L1844" s="1764">
        <v>652.82000000000005</v>
      </c>
      <c r="N1844" s="1764">
        <v>318.31</v>
      </c>
      <c r="O1844" s="1764">
        <f>N1844-Q1844</f>
        <v>208.85000000000002</v>
      </c>
      <c r="P1844" s="1806">
        <f t="shared" si="441"/>
        <v>0.65612139109672962</v>
      </c>
      <c r="Q1844" s="1764">
        <v>109.46</v>
      </c>
      <c r="R1844" s="1864">
        <f t="shared" si="442"/>
        <v>0.34387860890327038</v>
      </c>
      <c r="S1844" s="1807">
        <f t="shared" si="438"/>
        <v>4.3784000000000001</v>
      </c>
      <c r="U1844" s="1764">
        <f t="shared" si="439"/>
        <v>0</v>
      </c>
      <c r="V1844" s="1764">
        <f t="shared" si="440"/>
        <v>0</v>
      </c>
      <c r="W1844" s="1764">
        <f t="shared" si="425"/>
        <v>652.82000000000005</v>
      </c>
      <c r="X1844" s="1768">
        <v>652.82000000000005</v>
      </c>
      <c r="Y1844" s="1784">
        <v>617722</v>
      </c>
      <c r="Z1844" s="1770">
        <v>43049</v>
      </c>
      <c r="AA1844" s="1843" t="s">
        <v>104</v>
      </c>
      <c r="AB1844" s="1843"/>
      <c r="AH1844" s="1867"/>
      <c r="AK1844" s="1868"/>
      <c r="AL1844" s="1868"/>
    </row>
    <row r="1845" spans="1:38" x14ac:dyDescent="0.25">
      <c r="A1845" s="1866">
        <v>2017671</v>
      </c>
      <c r="C1845" s="1782" t="s">
        <v>3746</v>
      </c>
      <c r="D1845" s="1762" t="s">
        <v>26</v>
      </c>
      <c r="E1845" s="1762">
        <v>0</v>
      </c>
      <c r="F1845" s="1762">
        <v>0</v>
      </c>
      <c r="G1845" s="1762">
        <v>0</v>
      </c>
      <c r="I1845" s="1783">
        <v>1</v>
      </c>
      <c r="J1845" s="1783">
        <v>1</v>
      </c>
      <c r="L1845" s="1764">
        <v>507.48</v>
      </c>
      <c r="N1845" s="1764">
        <f t="shared" ref="N1845:N1881" si="445">O1845+Q1845</f>
        <v>261.24</v>
      </c>
      <c r="O1845" s="1764">
        <v>246.24</v>
      </c>
      <c r="P1845" s="1806">
        <f t="shared" si="441"/>
        <v>0.94258153422140556</v>
      </c>
      <c r="Q1845" s="1764">
        <v>15</v>
      </c>
      <c r="R1845" s="1864">
        <f t="shared" si="442"/>
        <v>5.7418465778594392E-2</v>
      </c>
      <c r="S1845" s="1807">
        <f t="shared" si="438"/>
        <v>0.6</v>
      </c>
      <c r="U1845" s="1764">
        <f t="shared" si="439"/>
        <v>0</v>
      </c>
      <c r="V1845" s="1764">
        <f t="shared" si="440"/>
        <v>0</v>
      </c>
      <c r="W1845" s="1764">
        <f t="shared" si="425"/>
        <v>507.48</v>
      </c>
      <c r="X1845" s="1768">
        <v>507.48</v>
      </c>
      <c r="Y1845" s="1784">
        <v>617652</v>
      </c>
      <c r="Z1845" s="1770">
        <v>43028</v>
      </c>
      <c r="AA1845" s="1843" t="s">
        <v>104</v>
      </c>
      <c r="AB1845" s="1843"/>
      <c r="AH1845" s="1867"/>
      <c r="AK1845" s="1868"/>
      <c r="AL1845" s="1868"/>
    </row>
    <row r="1846" spans="1:38" x14ac:dyDescent="0.25">
      <c r="A1846" s="1866">
        <v>2017672</v>
      </c>
      <c r="C1846" s="1782" t="s">
        <v>3747</v>
      </c>
      <c r="D1846" s="1762" t="s">
        <v>471</v>
      </c>
      <c r="E1846" s="1762">
        <v>1</v>
      </c>
      <c r="F1846" s="1762">
        <v>9</v>
      </c>
      <c r="G1846" s="1762">
        <v>5</v>
      </c>
      <c r="H1846" s="1762">
        <v>3</v>
      </c>
      <c r="I1846" s="1783">
        <v>1</v>
      </c>
      <c r="J1846" s="1783">
        <v>1</v>
      </c>
      <c r="L1846" s="1764">
        <v>3268.2</v>
      </c>
      <c r="N1846" s="1764">
        <v>1935.05</v>
      </c>
      <c r="O1846" s="1764">
        <f>N1846-Q1846</f>
        <v>1391.33</v>
      </c>
      <c r="P1846" s="1806">
        <f t="shared" si="441"/>
        <v>0.71901501253197586</v>
      </c>
      <c r="Q1846" s="1764">
        <v>543.72</v>
      </c>
      <c r="R1846" s="1864">
        <f t="shared" si="442"/>
        <v>0.28098498746802408</v>
      </c>
      <c r="S1846" s="1807">
        <f t="shared" si="438"/>
        <v>21.748800000000003</v>
      </c>
      <c r="U1846" s="1764">
        <f t="shared" si="439"/>
        <v>0</v>
      </c>
      <c r="V1846" s="1764">
        <f t="shared" si="440"/>
        <v>0</v>
      </c>
      <c r="W1846" s="1764">
        <f t="shared" si="425"/>
        <v>3268.2</v>
      </c>
      <c r="X1846" s="1768">
        <v>3268.2</v>
      </c>
      <c r="Y1846" s="1784">
        <v>617695</v>
      </c>
      <c r="Z1846" s="1770">
        <v>43049</v>
      </c>
      <c r="AA1846" s="1843" t="s">
        <v>104</v>
      </c>
      <c r="AB1846" s="1843"/>
      <c r="AH1846" s="1867"/>
      <c r="AK1846" s="1868"/>
      <c r="AL1846" s="1868"/>
    </row>
    <row r="1847" spans="1:38" x14ac:dyDescent="0.25">
      <c r="A1847" s="1866">
        <v>2017673</v>
      </c>
      <c r="C1847" s="1782" t="s">
        <v>3749</v>
      </c>
      <c r="D1847" s="1762" t="s">
        <v>26</v>
      </c>
      <c r="E1847" s="1762">
        <v>5</v>
      </c>
      <c r="F1847" s="1762">
        <v>40</v>
      </c>
      <c r="G1847" s="1762">
        <v>25</v>
      </c>
      <c r="H1847" s="1762">
        <v>3</v>
      </c>
      <c r="I1847" s="1783">
        <v>1</v>
      </c>
      <c r="J1847" s="1783">
        <v>1</v>
      </c>
      <c r="L1847" s="1764">
        <v>14322.9</v>
      </c>
      <c r="N1847" s="1764">
        <v>9210.15</v>
      </c>
      <c r="O1847" s="1764">
        <f>N1847-Q1847</f>
        <v>6905.4</v>
      </c>
      <c r="P1847" s="1806">
        <f t="shared" si="441"/>
        <v>0.74975977589941534</v>
      </c>
      <c r="Q1847" s="1764">
        <v>2304.75</v>
      </c>
      <c r="R1847" s="1864">
        <f t="shared" si="442"/>
        <v>0.25024022410058472</v>
      </c>
      <c r="S1847" s="1807">
        <f t="shared" si="438"/>
        <v>92.19</v>
      </c>
      <c r="U1847" s="1764">
        <f t="shared" si="439"/>
        <v>0</v>
      </c>
      <c r="V1847" s="1764">
        <f t="shared" si="440"/>
        <v>0</v>
      </c>
      <c r="W1847" s="1764">
        <f t="shared" si="425"/>
        <v>14322.9</v>
      </c>
      <c r="X1847" s="1768">
        <v>14322.9</v>
      </c>
      <c r="Y1847" s="1784">
        <v>617668</v>
      </c>
      <c r="Z1847" s="1770">
        <v>43035</v>
      </c>
      <c r="AA1847" s="1843" t="s">
        <v>104</v>
      </c>
      <c r="AB1847" s="1843"/>
      <c r="AH1847" s="1867"/>
      <c r="AK1847" s="1868"/>
      <c r="AL1847" s="1868"/>
    </row>
    <row r="1848" spans="1:38" x14ac:dyDescent="0.25">
      <c r="A1848" s="1866">
        <v>2017674</v>
      </c>
      <c r="C1848" s="1782">
        <v>726417</v>
      </c>
      <c r="D1848" s="1762" t="s">
        <v>26</v>
      </c>
      <c r="E1848" s="1762">
        <v>1</v>
      </c>
      <c r="F1848" s="1762">
        <v>10</v>
      </c>
      <c r="G1848" s="1762">
        <v>4</v>
      </c>
      <c r="H1848" s="1762">
        <v>2</v>
      </c>
      <c r="I1848" s="1783">
        <v>1</v>
      </c>
      <c r="J1848" s="1783">
        <v>1</v>
      </c>
      <c r="L1848" s="1764">
        <v>4418.8900000000003</v>
      </c>
      <c r="N1848" s="1764">
        <v>2818</v>
      </c>
      <c r="O1848" s="1764">
        <f>N1848-Q1848</f>
        <v>2296.11</v>
      </c>
      <c r="P1848" s="1806">
        <f t="shared" si="441"/>
        <v>0.81480127750177433</v>
      </c>
      <c r="Q1848" s="1764">
        <v>521.89</v>
      </c>
      <c r="R1848" s="1864">
        <f t="shared" si="442"/>
        <v>0.18519872249822569</v>
      </c>
      <c r="S1848" s="1807">
        <f t="shared" si="438"/>
        <v>20.875599999999999</v>
      </c>
      <c r="U1848" s="1764">
        <f t="shared" si="439"/>
        <v>0</v>
      </c>
      <c r="V1848" s="1764">
        <f t="shared" si="440"/>
        <v>0</v>
      </c>
      <c r="W1848" s="1764">
        <f t="shared" si="425"/>
        <v>4418.8900000000003</v>
      </c>
      <c r="X1848" s="1768">
        <v>4418.8900000000003</v>
      </c>
      <c r="Y1848" s="1784">
        <v>617672</v>
      </c>
      <c r="Z1848" s="1770">
        <v>43049</v>
      </c>
      <c r="AA1848" s="1843" t="s">
        <v>104</v>
      </c>
      <c r="AB1848" s="1843"/>
      <c r="AH1848" s="1867"/>
      <c r="AK1848" s="1868"/>
      <c r="AL1848" s="1868"/>
    </row>
    <row r="1849" spans="1:38" x14ac:dyDescent="0.25">
      <c r="A1849" s="1866">
        <v>2017675</v>
      </c>
      <c r="C1849" s="1782" t="s">
        <v>3751</v>
      </c>
      <c r="D1849" s="1762" t="s">
        <v>352</v>
      </c>
      <c r="E1849" s="1762">
        <v>0</v>
      </c>
      <c r="F1849" s="1762">
        <v>0</v>
      </c>
      <c r="G1849" s="1762">
        <v>0</v>
      </c>
      <c r="H1849" s="1762">
        <v>0</v>
      </c>
      <c r="I1849" s="1783">
        <v>1</v>
      </c>
      <c r="J1849" s="1783">
        <v>1</v>
      </c>
      <c r="L1849" s="1764">
        <v>381</v>
      </c>
      <c r="N1849" s="1764">
        <f t="shared" si="445"/>
        <v>190.5</v>
      </c>
      <c r="O1849" s="1764">
        <v>108</v>
      </c>
      <c r="P1849" s="1806">
        <f t="shared" si="441"/>
        <v>0.56692913385826771</v>
      </c>
      <c r="Q1849" s="1764">
        <v>82.5</v>
      </c>
      <c r="R1849" s="1864">
        <f t="shared" si="442"/>
        <v>0.43307086614173229</v>
      </c>
      <c r="S1849" s="1807">
        <f t="shared" si="438"/>
        <v>3.3</v>
      </c>
      <c r="U1849" s="1764">
        <f t="shared" si="439"/>
        <v>0</v>
      </c>
      <c r="V1849" s="1764">
        <f t="shared" si="440"/>
        <v>0</v>
      </c>
      <c r="W1849" s="1764">
        <f t="shared" si="425"/>
        <v>381</v>
      </c>
      <c r="X1849" s="1768">
        <v>381</v>
      </c>
      <c r="Y1849" s="1784">
        <v>617817</v>
      </c>
      <c r="Z1849" s="1770">
        <v>43089</v>
      </c>
      <c r="AA1849" s="1843" t="s">
        <v>104</v>
      </c>
      <c r="AB1849" s="1843"/>
      <c r="AH1849" s="1867"/>
      <c r="AK1849" s="1868"/>
      <c r="AL1849" s="1868"/>
    </row>
    <row r="1850" spans="1:38" x14ac:dyDescent="0.25">
      <c r="A1850" s="1866">
        <v>2017676</v>
      </c>
      <c r="C1850" s="1782" t="s">
        <v>3753</v>
      </c>
      <c r="D1850" s="1762" t="s">
        <v>352</v>
      </c>
      <c r="E1850" s="1762">
        <v>0</v>
      </c>
      <c r="F1850" s="1762">
        <v>0</v>
      </c>
      <c r="G1850" s="1762">
        <v>0</v>
      </c>
      <c r="H1850" s="1762">
        <v>0</v>
      </c>
      <c r="I1850" s="1783">
        <v>1</v>
      </c>
      <c r="J1850" s="1783">
        <v>1</v>
      </c>
      <c r="L1850" s="1764">
        <v>99.34</v>
      </c>
      <c r="N1850" s="1764">
        <f t="shared" si="445"/>
        <v>35.229999999999997</v>
      </c>
      <c r="O1850" s="1764">
        <v>35.229999999999997</v>
      </c>
      <c r="P1850" s="1806">
        <f t="shared" si="441"/>
        <v>1</v>
      </c>
      <c r="Q1850" s="1764">
        <v>0</v>
      </c>
      <c r="R1850" s="1864">
        <f t="shared" si="442"/>
        <v>0</v>
      </c>
      <c r="S1850" s="1807">
        <f t="shared" si="438"/>
        <v>0</v>
      </c>
      <c r="U1850" s="1764">
        <f t="shared" si="439"/>
        <v>0</v>
      </c>
      <c r="V1850" s="1764">
        <f t="shared" si="440"/>
        <v>0</v>
      </c>
      <c r="W1850" s="1764">
        <f t="shared" si="425"/>
        <v>99.34</v>
      </c>
      <c r="X1850" s="1768">
        <v>99.34</v>
      </c>
      <c r="Y1850" s="1784">
        <v>617818</v>
      </c>
      <c r="Z1850" s="1770">
        <v>43089</v>
      </c>
      <c r="AA1850" s="1843" t="s">
        <v>104</v>
      </c>
      <c r="AB1850" s="1843"/>
      <c r="AH1850" s="1867"/>
      <c r="AK1850" s="1868"/>
      <c r="AL1850" s="1868"/>
    </row>
    <row r="1851" spans="1:38" x14ac:dyDescent="0.25">
      <c r="A1851" s="1866">
        <v>2017677</v>
      </c>
      <c r="C1851" s="1782" t="s">
        <v>3758</v>
      </c>
      <c r="D1851" s="1762" t="s">
        <v>352</v>
      </c>
      <c r="E1851" s="1762">
        <v>1</v>
      </c>
      <c r="F1851" s="1762">
        <v>8</v>
      </c>
      <c r="G1851" s="1762">
        <v>4</v>
      </c>
      <c r="H1851" s="1762">
        <v>3</v>
      </c>
      <c r="I1851" s="1783">
        <v>1</v>
      </c>
      <c r="J1851" s="1783">
        <v>1</v>
      </c>
      <c r="L1851" s="1764">
        <v>3998.68</v>
      </c>
      <c r="N1851" s="1764">
        <v>2765.84</v>
      </c>
      <c r="O1851" s="1764">
        <f t="shared" ref="O1851:O1857" si="446">N1851-Q1851</f>
        <v>2135.75</v>
      </c>
      <c r="P1851" s="1806">
        <f t="shared" si="441"/>
        <v>0.7721885575449049</v>
      </c>
      <c r="Q1851" s="1764">
        <v>630.09</v>
      </c>
      <c r="R1851" s="1864">
        <f t="shared" si="442"/>
        <v>0.22781144245509502</v>
      </c>
      <c r="S1851" s="1807">
        <f t="shared" si="438"/>
        <v>25.203600000000002</v>
      </c>
      <c r="U1851" s="1764">
        <f t="shared" si="439"/>
        <v>0</v>
      </c>
      <c r="V1851" s="1764">
        <f t="shared" si="440"/>
        <v>0</v>
      </c>
      <c r="W1851" s="1764">
        <f t="shared" si="425"/>
        <v>3998.68</v>
      </c>
      <c r="X1851" s="1768">
        <v>3998.68</v>
      </c>
      <c r="Y1851" s="1784">
        <v>617700</v>
      </c>
      <c r="Z1851" s="1770">
        <v>43049</v>
      </c>
      <c r="AA1851" s="1843" t="s">
        <v>104</v>
      </c>
      <c r="AB1851" s="1843"/>
      <c r="AH1851" s="1867"/>
      <c r="AK1851" s="1868"/>
      <c r="AL1851" s="1868"/>
    </row>
    <row r="1852" spans="1:38" x14ac:dyDescent="0.25">
      <c r="A1852" s="1866">
        <v>2017678</v>
      </c>
      <c r="C1852" s="1782" t="s">
        <v>3759</v>
      </c>
      <c r="D1852" s="1762" t="s">
        <v>352</v>
      </c>
      <c r="E1852" s="1762">
        <v>1</v>
      </c>
      <c r="F1852" s="1762">
        <v>2</v>
      </c>
      <c r="G1852" s="1762">
        <v>1</v>
      </c>
      <c r="H1852" s="1762">
        <v>1</v>
      </c>
      <c r="I1852" s="1783">
        <v>1</v>
      </c>
      <c r="J1852" s="1783">
        <v>1</v>
      </c>
      <c r="L1852" s="1764">
        <v>785.93</v>
      </c>
      <c r="N1852" s="1764">
        <v>485.95</v>
      </c>
      <c r="O1852" s="1764">
        <f t="shared" si="446"/>
        <v>335.94</v>
      </c>
      <c r="P1852" s="1806">
        <f t="shared" si="441"/>
        <v>0.69130568988579078</v>
      </c>
      <c r="Q1852" s="1764">
        <v>150.01</v>
      </c>
      <c r="R1852" s="1864">
        <f t="shared" si="442"/>
        <v>0.30869431011420928</v>
      </c>
      <c r="S1852" s="1807">
        <f t="shared" si="438"/>
        <v>6.0004</v>
      </c>
      <c r="U1852" s="1764">
        <f t="shared" si="439"/>
        <v>0</v>
      </c>
      <c r="V1852" s="1764">
        <f t="shared" si="440"/>
        <v>0</v>
      </c>
      <c r="W1852" s="1764">
        <f t="shared" si="425"/>
        <v>785.93</v>
      </c>
      <c r="X1852" s="1768">
        <v>785.93</v>
      </c>
      <c r="Y1852" s="1784">
        <v>617701</v>
      </c>
      <c r="Z1852" s="1770">
        <v>43049</v>
      </c>
      <c r="AA1852" s="1843" t="s">
        <v>104</v>
      </c>
      <c r="AB1852" s="1843"/>
      <c r="AH1852" s="1867"/>
      <c r="AK1852" s="1868"/>
      <c r="AL1852" s="1868"/>
    </row>
    <row r="1853" spans="1:38" x14ac:dyDescent="0.25">
      <c r="A1853" s="1866">
        <v>2017679</v>
      </c>
      <c r="C1853" s="1782">
        <v>704918</v>
      </c>
      <c r="D1853" s="1762" t="s">
        <v>26</v>
      </c>
      <c r="E1853" s="1762">
        <v>0</v>
      </c>
      <c r="F1853" s="1762">
        <v>1</v>
      </c>
      <c r="G1853" s="1762">
        <v>1</v>
      </c>
      <c r="H1853" s="1762">
        <v>0</v>
      </c>
      <c r="I1853" s="1783">
        <v>1</v>
      </c>
      <c r="J1853" s="1783">
        <v>1</v>
      </c>
      <c r="L1853" s="1764">
        <v>292.12</v>
      </c>
      <c r="N1853" s="1764">
        <v>114</v>
      </c>
      <c r="O1853" s="1764">
        <f t="shared" si="446"/>
        <v>79.930000000000007</v>
      </c>
      <c r="P1853" s="1806">
        <f t="shared" si="441"/>
        <v>0.70114035087719306</v>
      </c>
      <c r="Q1853" s="1764">
        <v>34.07</v>
      </c>
      <c r="R1853" s="1864">
        <f t="shared" si="442"/>
        <v>0.29885964912280705</v>
      </c>
      <c r="S1853" s="1807">
        <f t="shared" si="438"/>
        <v>1.3628</v>
      </c>
      <c r="U1853" s="1764">
        <f t="shared" si="439"/>
        <v>0</v>
      </c>
      <c r="V1853" s="1764">
        <f t="shared" si="440"/>
        <v>0</v>
      </c>
      <c r="W1853" s="1764">
        <f t="shared" si="425"/>
        <v>292.12</v>
      </c>
      <c r="X1853" s="1768">
        <v>292.12</v>
      </c>
      <c r="Y1853" s="1784">
        <v>617673</v>
      </c>
      <c r="Z1853" s="1770">
        <v>43049</v>
      </c>
      <c r="AA1853" s="1843" t="s">
        <v>104</v>
      </c>
      <c r="AB1853" s="1843"/>
      <c r="AH1853" s="1867"/>
      <c r="AK1853" s="1868"/>
      <c r="AL1853" s="1868"/>
    </row>
    <row r="1854" spans="1:38" x14ac:dyDescent="0.25">
      <c r="A1854" s="1866">
        <v>2017680</v>
      </c>
      <c r="C1854" s="1782">
        <v>689917</v>
      </c>
      <c r="D1854" s="1762" t="s">
        <v>26</v>
      </c>
      <c r="E1854" s="1762">
        <v>1</v>
      </c>
      <c r="F1854" s="1762">
        <v>11</v>
      </c>
      <c r="G1854" s="1762">
        <v>8</v>
      </c>
      <c r="H1854" s="1762">
        <v>3</v>
      </c>
      <c r="I1854" s="1783">
        <v>1</v>
      </c>
      <c r="J1854" s="1783">
        <v>1</v>
      </c>
      <c r="L1854" s="1764">
        <v>4217.84</v>
      </c>
      <c r="N1854" s="1764">
        <v>2645.14</v>
      </c>
      <c r="O1854" s="1764">
        <f t="shared" si="446"/>
        <v>1965.33</v>
      </c>
      <c r="P1854" s="1806">
        <f t="shared" si="441"/>
        <v>0.74299658997255347</v>
      </c>
      <c r="Q1854" s="1764">
        <v>679.81</v>
      </c>
      <c r="R1854" s="1864">
        <f t="shared" si="442"/>
        <v>0.25700341002744653</v>
      </c>
      <c r="S1854" s="1807">
        <f t="shared" si="438"/>
        <v>27.192399999999999</v>
      </c>
      <c r="U1854" s="1764">
        <f t="shared" si="439"/>
        <v>0</v>
      </c>
      <c r="V1854" s="1764">
        <f t="shared" si="440"/>
        <v>0</v>
      </c>
      <c r="W1854" s="1764">
        <f t="shared" si="425"/>
        <v>4217.84</v>
      </c>
      <c r="X1854" s="1768">
        <v>4217.84</v>
      </c>
      <c r="Y1854" s="1784">
        <v>617674</v>
      </c>
      <c r="Z1854" s="1770">
        <v>43049</v>
      </c>
      <c r="AA1854" s="1843" t="s">
        <v>104</v>
      </c>
      <c r="AB1854" s="1843"/>
      <c r="AH1854" s="1867"/>
      <c r="AK1854" s="1868"/>
      <c r="AL1854" s="1868"/>
    </row>
    <row r="1855" spans="1:38" x14ac:dyDescent="0.25">
      <c r="A1855" s="1866">
        <v>2017681</v>
      </c>
      <c r="C1855" s="1782">
        <v>690017</v>
      </c>
      <c r="D1855" s="1762" t="s">
        <v>26</v>
      </c>
      <c r="E1855" s="1762">
        <v>1</v>
      </c>
      <c r="F1855" s="1762">
        <v>11</v>
      </c>
      <c r="G1855" s="1762">
        <v>8</v>
      </c>
      <c r="H1855" s="1762">
        <v>3</v>
      </c>
      <c r="I1855" s="1783">
        <v>1</v>
      </c>
      <c r="J1855" s="1783">
        <v>1</v>
      </c>
      <c r="L1855" s="1764">
        <v>4217.84</v>
      </c>
      <c r="N1855" s="1764">
        <v>2645.14</v>
      </c>
      <c r="O1855" s="1764">
        <f t="shared" si="446"/>
        <v>1965.33</v>
      </c>
      <c r="P1855" s="1806">
        <f t="shared" ref="P1855" si="447">IF(N1855&lt;=0,"",O1855/N1855)</f>
        <v>0.74299658997255347</v>
      </c>
      <c r="Q1855" s="1764">
        <v>679.81</v>
      </c>
      <c r="R1855" s="1864">
        <f t="shared" ref="R1855" si="448">IF(N1855&lt;=0,"",Q1855/N1855)</f>
        <v>0.25700341002744653</v>
      </c>
      <c r="S1855" s="1807">
        <f t="shared" ref="S1855" si="449">Q1855/$S$1</f>
        <v>27.192399999999999</v>
      </c>
      <c r="U1855" s="1764">
        <f t="shared" ref="U1855" si="450">((1-I1855)*O1855)+((1-J1855)*Q1855)</f>
        <v>0</v>
      </c>
      <c r="V1855" s="1764">
        <f t="shared" si="440"/>
        <v>0</v>
      </c>
      <c r="W1855" s="1764">
        <f t="shared" si="425"/>
        <v>4217.84</v>
      </c>
      <c r="X1855" s="1768">
        <v>4217.84</v>
      </c>
      <c r="Y1855" s="1784">
        <v>617675</v>
      </c>
      <c r="Z1855" s="1770">
        <v>43049</v>
      </c>
      <c r="AA1855" s="1843" t="s">
        <v>104</v>
      </c>
      <c r="AB1855" s="1843"/>
      <c r="AH1855" s="1867"/>
      <c r="AK1855" s="1868"/>
      <c r="AL1855" s="1868"/>
    </row>
    <row r="1856" spans="1:38" x14ac:dyDescent="0.25">
      <c r="A1856" s="1866">
        <v>2017682</v>
      </c>
      <c r="C1856" s="1782">
        <v>670917</v>
      </c>
      <c r="D1856" s="1762" t="s">
        <v>26</v>
      </c>
      <c r="E1856" s="1762">
        <v>1</v>
      </c>
      <c r="F1856" s="1762">
        <v>9</v>
      </c>
      <c r="G1856" s="1762">
        <v>5</v>
      </c>
      <c r="H1856" s="1762">
        <v>3</v>
      </c>
      <c r="I1856" s="1783">
        <v>1</v>
      </c>
      <c r="J1856" s="1783">
        <v>1</v>
      </c>
      <c r="L1856" s="1764">
        <v>2812.06</v>
      </c>
      <c r="N1856" s="1764">
        <v>1710.4</v>
      </c>
      <c r="O1856" s="1764">
        <f t="shared" si="446"/>
        <v>1275.5300000000002</v>
      </c>
      <c r="P1856" s="1806">
        <f t="shared" si="441"/>
        <v>0.74574953227315255</v>
      </c>
      <c r="Q1856" s="1764">
        <v>434.87</v>
      </c>
      <c r="R1856" s="1864">
        <f t="shared" si="442"/>
        <v>0.25425046772684751</v>
      </c>
      <c r="S1856" s="1807">
        <f t="shared" si="438"/>
        <v>17.3948</v>
      </c>
      <c r="U1856" s="1764">
        <f t="shared" si="439"/>
        <v>0</v>
      </c>
      <c r="V1856" s="1764">
        <f t="shared" si="440"/>
        <v>0</v>
      </c>
      <c r="W1856" s="1764">
        <f t="shared" ref="W1856:W1919" si="451">X1856+AC1856+AH1856+AM1856+AO1856+AR1856</f>
        <v>2812.06</v>
      </c>
      <c r="X1856" s="1768">
        <v>2812.06</v>
      </c>
      <c r="Y1856" s="1784">
        <v>617676</v>
      </c>
      <c r="Z1856" s="1770">
        <v>43049</v>
      </c>
      <c r="AA1856" s="1843" t="s">
        <v>104</v>
      </c>
      <c r="AB1856" s="1843"/>
      <c r="AH1856" s="1867"/>
      <c r="AK1856" s="1868"/>
      <c r="AL1856" s="1868"/>
    </row>
    <row r="1857" spans="1:38" x14ac:dyDescent="0.25">
      <c r="A1857" s="1866">
        <v>2017683</v>
      </c>
      <c r="C1857" s="1782" t="s">
        <v>3760</v>
      </c>
      <c r="D1857" s="1762" t="s">
        <v>317</v>
      </c>
      <c r="E1857" s="1762">
        <v>1</v>
      </c>
      <c r="F1857" s="1762">
        <v>8</v>
      </c>
      <c r="G1857" s="1762">
        <v>5</v>
      </c>
      <c r="H1857" s="1762">
        <v>3</v>
      </c>
      <c r="I1857" s="1783">
        <v>1</v>
      </c>
      <c r="J1857" s="1783">
        <v>1</v>
      </c>
      <c r="L1857" s="1764">
        <v>2948.68</v>
      </c>
      <c r="N1857" s="1764">
        <v>1791.62</v>
      </c>
      <c r="O1857" s="1764">
        <f t="shared" si="446"/>
        <v>1229.83</v>
      </c>
      <c r="P1857" s="1806">
        <f t="shared" si="441"/>
        <v>0.68643462341344708</v>
      </c>
      <c r="Q1857" s="1764">
        <v>561.79</v>
      </c>
      <c r="R1857" s="1864">
        <f t="shared" si="442"/>
        <v>0.31356537658655292</v>
      </c>
      <c r="S1857" s="1807">
        <f t="shared" si="438"/>
        <v>22.471599999999999</v>
      </c>
      <c r="U1857" s="1764">
        <f t="shared" si="439"/>
        <v>0</v>
      </c>
      <c r="V1857" s="1764">
        <f t="shared" si="440"/>
        <v>0</v>
      </c>
      <c r="W1857" s="1764">
        <f t="shared" si="451"/>
        <v>2948.68</v>
      </c>
      <c r="X1857" s="1768">
        <v>2948.68</v>
      </c>
      <c r="Y1857" s="1784">
        <v>617698</v>
      </c>
      <c r="Z1857" s="1770">
        <v>43049</v>
      </c>
      <c r="AA1857" s="1843" t="s">
        <v>104</v>
      </c>
      <c r="AB1857" s="1843"/>
      <c r="AH1857" s="1867"/>
      <c r="AK1857" s="1868"/>
      <c r="AL1857" s="1868"/>
    </row>
    <row r="1858" spans="1:38" x14ac:dyDescent="0.25">
      <c r="A1858" s="1866">
        <v>2017684</v>
      </c>
      <c r="C1858" s="1782" t="s">
        <v>3781</v>
      </c>
      <c r="D1858" s="1762" t="s">
        <v>26</v>
      </c>
      <c r="E1858" s="1762">
        <v>0</v>
      </c>
      <c r="F1858" s="1762">
        <v>0</v>
      </c>
      <c r="G1858" s="1762">
        <v>0</v>
      </c>
      <c r="H1858" s="1762">
        <v>0</v>
      </c>
      <c r="I1858" s="1783">
        <v>1</v>
      </c>
      <c r="J1858" s="1783">
        <v>1</v>
      </c>
      <c r="L1858" s="1764">
        <v>45</v>
      </c>
      <c r="N1858" s="1764">
        <f t="shared" si="445"/>
        <v>22.5</v>
      </c>
      <c r="O1858" s="1764">
        <v>7.5</v>
      </c>
      <c r="P1858" s="1806">
        <f t="shared" si="441"/>
        <v>0.33333333333333331</v>
      </c>
      <c r="Q1858" s="1764">
        <v>15</v>
      </c>
      <c r="R1858" s="1864">
        <f t="shared" si="442"/>
        <v>0.66666666666666663</v>
      </c>
      <c r="S1858" s="1807">
        <f t="shared" si="438"/>
        <v>0.6</v>
      </c>
      <c r="U1858" s="1764">
        <f t="shared" si="439"/>
        <v>0</v>
      </c>
      <c r="V1858" s="1764">
        <f t="shared" si="440"/>
        <v>0</v>
      </c>
      <c r="W1858" s="1764">
        <f t="shared" si="451"/>
        <v>45</v>
      </c>
      <c r="X1858" s="1768">
        <v>45</v>
      </c>
      <c r="Y1858" s="1784">
        <v>617652</v>
      </c>
      <c r="Z1858" s="1770">
        <v>43028</v>
      </c>
      <c r="AA1858" s="1843" t="s">
        <v>104</v>
      </c>
      <c r="AB1858" s="1843"/>
      <c r="AH1858" s="1867"/>
      <c r="AK1858" s="1868"/>
      <c r="AL1858" s="1868"/>
    </row>
    <row r="1859" spans="1:38" x14ac:dyDescent="0.25">
      <c r="A1859" s="1866">
        <v>2017685</v>
      </c>
      <c r="C1859" s="1782">
        <v>671017</v>
      </c>
      <c r="D1859" s="1762" t="s">
        <v>26</v>
      </c>
      <c r="E1859" s="1762">
        <v>1</v>
      </c>
      <c r="F1859" s="1762">
        <v>9</v>
      </c>
      <c r="G1859" s="1762">
        <v>5</v>
      </c>
      <c r="H1859" s="1762">
        <v>3</v>
      </c>
      <c r="I1859" s="1783">
        <v>1</v>
      </c>
      <c r="J1859" s="1783">
        <v>1</v>
      </c>
      <c r="L1859" s="1764">
        <v>2810.4</v>
      </c>
      <c r="N1859" s="1764">
        <v>1710.4</v>
      </c>
      <c r="O1859" s="1764">
        <f>N1859-Q1859</f>
        <v>1275.5300000000002</v>
      </c>
      <c r="P1859" s="1806">
        <f t="shared" si="441"/>
        <v>0.74574953227315255</v>
      </c>
      <c r="Q1859" s="1764">
        <v>434.87</v>
      </c>
      <c r="R1859" s="1864">
        <f t="shared" si="442"/>
        <v>0.25425046772684751</v>
      </c>
      <c r="S1859" s="1807">
        <f t="shared" si="438"/>
        <v>17.3948</v>
      </c>
      <c r="U1859" s="1764">
        <f t="shared" si="439"/>
        <v>0</v>
      </c>
      <c r="V1859" s="1764">
        <f t="shared" si="440"/>
        <v>0</v>
      </c>
      <c r="W1859" s="1764">
        <f t="shared" si="451"/>
        <v>2810.4</v>
      </c>
      <c r="X1859" s="1768">
        <v>2810.4</v>
      </c>
      <c r="Y1859" s="1784">
        <v>617677</v>
      </c>
      <c r="Z1859" s="1770">
        <v>43049</v>
      </c>
      <c r="AA1859" s="1843" t="s">
        <v>104</v>
      </c>
      <c r="AB1859" s="1843"/>
      <c r="AH1859" s="1867"/>
      <c r="AK1859" s="1868"/>
      <c r="AL1859" s="1868"/>
    </row>
    <row r="1860" spans="1:38" x14ac:dyDescent="0.25">
      <c r="A1860" s="1866">
        <v>2017686</v>
      </c>
      <c r="C1860" s="1782" t="s">
        <v>3763</v>
      </c>
      <c r="D1860" s="1762" t="s">
        <v>26</v>
      </c>
      <c r="E1860" s="1762">
        <v>0</v>
      </c>
      <c r="F1860" s="1762">
        <v>0</v>
      </c>
      <c r="G1860" s="1762">
        <v>0</v>
      </c>
      <c r="H1860" s="1762">
        <v>0</v>
      </c>
      <c r="I1860" s="1783">
        <v>1</v>
      </c>
      <c r="J1860" s="1783">
        <v>1</v>
      </c>
      <c r="L1860" s="1764">
        <v>368.4</v>
      </c>
      <c r="N1860" s="1764">
        <f t="shared" si="445"/>
        <v>184.2</v>
      </c>
      <c r="O1860" s="1764">
        <v>101.7</v>
      </c>
      <c r="P1860" s="1806">
        <f t="shared" si="441"/>
        <v>0.55211726384364823</v>
      </c>
      <c r="Q1860" s="1764">
        <v>82.5</v>
      </c>
      <c r="R1860" s="1864">
        <f t="shared" si="442"/>
        <v>0.44788273615635182</v>
      </c>
      <c r="S1860" s="1807">
        <f t="shared" si="438"/>
        <v>3.3</v>
      </c>
      <c r="U1860" s="1764">
        <f t="shared" si="439"/>
        <v>0</v>
      </c>
      <c r="V1860" s="1764">
        <f t="shared" si="440"/>
        <v>0</v>
      </c>
      <c r="W1860" s="1764">
        <f t="shared" si="451"/>
        <v>368.4</v>
      </c>
      <c r="X1860" s="1768">
        <v>368.4</v>
      </c>
      <c r="Y1860" s="1784">
        <v>617652</v>
      </c>
      <c r="Z1860" s="1770">
        <v>43028</v>
      </c>
      <c r="AA1860" s="1843" t="s">
        <v>104</v>
      </c>
      <c r="AB1860" s="1843"/>
      <c r="AH1860" s="1867"/>
      <c r="AK1860" s="1868"/>
      <c r="AL1860" s="1868"/>
    </row>
    <row r="1861" spans="1:38" x14ac:dyDescent="0.25">
      <c r="A1861" s="1866">
        <v>2017687</v>
      </c>
      <c r="C1861" s="1782">
        <v>680617</v>
      </c>
      <c r="D1861" s="1762" t="s">
        <v>26</v>
      </c>
      <c r="E1861" s="1762">
        <v>1</v>
      </c>
      <c r="F1861" s="1762">
        <v>10</v>
      </c>
      <c r="G1861" s="1762">
        <v>4</v>
      </c>
      <c r="H1861" s="1762">
        <v>3</v>
      </c>
      <c r="I1861" s="1783">
        <v>1</v>
      </c>
      <c r="J1861" s="1783">
        <v>1</v>
      </c>
      <c r="L1861" s="1764">
        <v>6067.25</v>
      </c>
      <c r="N1861" s="1764">
        <v>3662.68</v>
      </c>
      <c r="O1861" s="1764">
        <f>N1861-Q1861</f>
        <v>2991.46</v>
      </c>
      <c r="P1861" s="1806">
        <f t="shared" si="441"/>
        <v>0.81674074721242373</v>
      </c>
      <c r="Q1861" s="1764">
        <v>671.22</v>
      </c>
      <c r="R1861" s="1864">
        <f t="shared" si="442"/>
        <v>0.18325925278757632</v>
      </c>
      <c r="S1861" s="1807">
        <f t="shared" si="438"/>
        <v>26.848800000000001</v>
      </c>
      <c r="U1861" s="1764">
        <f t="shared" si="439"/>
        <v>0</v>
      </c>
      <c r="V1861" s="1764">
        <f t="shared" si="440"/>
        <v>0</v>
      </c>
      <c r="W1861" s="1764">
        <f t="shared" si="451"/>
        <v>6067.25</v>
      </c>
      <c r="X1861" s="1768">
        <v>6067.25</v>
      </c>
      <c r="Y1861" s="1784">
        <v>617678</v>
      </c>
      <c r="Z1861" s="1770">
        <v>43049</v>
      </c>
      <c r="AA1861" s="1843" t="s">
        <v>104</v>
      </c>
      <c r="AB1861" s="1843"/>
      <c r="AH1861" s="1867"/>
      <c r="AK1861" s="1868"/>
      <c r="AL1861" s="1868"/>
    </row>
    <row r="1862" spans="1:38" x14ac:dyDescent="0.25">
      <c r="A1862" s="1866">
        <v>2017688</v>
      </c>
      <c r="C1862" s="1782" t="s">
        <v>3768</v>
      </c>
      <c r="D1862" s="1762" t="s">
        <v>846</v>
      </c>
      <c r="E1862" s="1762">
        <v>0</v>
      </c>
      <c r="F1862" s="1762">
        <v>1</v>
      </c>
      <c r="G1862" s="1762">
        <v>0</v>
      </c>
      <c r="H1862" s="1762">
        <v>1</v>
      </c>
      <c r="I1862" s="1783">
        <v>1</v>
      </c>
      <c r="J1862" s="1783">
        <v>1</v>
      </c>
      <c r="L1862" s="1764">
        <v>419</v>
      </c>
      <c r="N1862" s="1764">
        <v>250</v>
      </c>
      <c r="O1862" s="1764">
        <v>150</v>
      </c>
      <c r="P1862" s="1806">
        <f t="shared" si="441"/>
        <v>0.6</v>
      </c>
      <c r="Q1862" s="1764">
        <v>100</v>
      </c>
      <c r="R1862" s="1864">
        <f t="shared" si="442"/>
        <v>0.4</v>
      </c>
      <c r="S1862" s="1807">
        <f t="shared" si="438"/>
        <v>4</v>
      </c>
      <c r="U1862" s="1764">
        <f t="shared" si="439"/>
        <v>0</v>
      </c>
      <c r="V1862" s="1764">
        <f t="shared" si="440"/>
        <v>-419</v>
      </c>
      <c r="W1862" s="1764">
        <f t="shared" si="451"/>
        <v>838</v>
      </c>
      <c r="X1862" s="1768">
        <v>419</v>
      </c>
      <c r="Y1862" s="1784">
        <v>617819</v>
      </c>
      <c r="Z1862" s="1770">
        <v>43089</v>
      </c>
      <c r="AA1862" s="1843" t="s">
        <v>104</v>
      </c>
      <c r="AB1862" s="1843"/>
      <c r="AC1862" s="1764">
        <v>419</v>
      </c>
      <c r="AD1862" s="1762">
        <v>618079</v>
      </c>
      <c r="AE1862" s="1773">
        <v>43133</v>
      </c>
      <c r="AF1862" s="1844" t="s">
        <v>104</v>
      </c>
      <c r="AH1862" s="1867"/>
      <c r="AK1862" s="1868"/>
      <c r="AL1862" s="1868"/>
    </row>
    <row r="1863" spans="1:38" x14ac:dyDescent="0.25">
      <c r="A1863" s="1866">
        <v>2017689</v>
      </c>
      <c r="C1863" s="1782" t="s">
        <v>3769</v>
      </c>
      <c r="D1863" s="1762" t="s">
        <v>352</v>
      </c>
      <c r="E1863" s="1762">
        <v>0</v>
      </c>
      <c r="F1863" s="1762">
        <v>1</v>
      </c>
      <c r="G1863" s="1762">
        <v>0</v>
      </c>
      <c r="H1863" s="1762">
        <v>0</v>
      </c>
      <c r="I1863" s="1783">
        <v>1</v>
      </c>
      <c r="J1863" s="1783">
        <v>1</v>
      </c>
      <c r="L1863" s="1764">
        <v>278.70999999999998</v>
      </c>
      <c r="N1863" s="1764">
        <f t="shared" si="445"/>
        <v>0</v>
      </c>
      <c r="O1863" s="1764">
        <v>0</v>
      </c>
      <c r="P1863" s="1806" t="str">
        <f t="shared" si="441"/>
        <v/>
      </c>
      <c r="Q1863" s="1764">
        <v>0</v>
      </c>
      <c r="R1863" s="1864" t="str">
        <f t="shared" si="442"/>
        <v/>
      </c>
      <c r="S1863" s="1807">
        <f t="shared" si="438"/>
        <v>0</v>
      </c>
      <c r="U1863" s="1764">
        <f t="shared" si="439"/>
        <v>0</v>
      </c>
      <c r="V1863" s="1764">
        <f t="shared" si="440"/>
        <v>0</v>
      </c>
      <c r="W1863" s="1764">
        <f t="shared" si="451"/>
        <v>278.70999999999998</v>
      </c>
      <c r="X1863" s="1768">
        <v>278.70999999999998</v>
      </c>
      <c r="Y1863" s="1784">
        <v>617747</v>
      </c>
      <c r="Z1863" s="1770">
        <v>43063</v>
      </c>
      <c r="AA1863" s="1843" t="s">
        <v>104</v>
      </c>
      <c r="AB1863" s="1843"/>
      <c r="AH1863" s="1867"/>
      <c r="AK1863" s="1868"/>
      <c r="AL1863" s="1868"/>
    </row>
    <row r="1864" spans="1:38" x14ac:dyDescent="0.25">
      <c r="A1864" s="1866">
        <v>2017690</v>
      </c>
      <c r="C1864" s="1782" t="s">
        <v>3771</v>
      </c>
      <c r="D1864" s="1762" t="s">
        <v>352</v>
      </c>
      <c r="E1864" s="1762">
        <v>1</v>
      </c>
      <c r="F1864" s="1762">
        <v>8</v>
      </c>
      <c r="G1864" s="1762">
        <v>4</v>
      </c>
      <c r="H1864" s="1762">
        <v>3</v>
      </c>
      <c r="I1864" s="1783">
        <v>1</v>
      </c>
      <c r="J1864" s="1783">
        <v>1</v>
      </c>
      <c r="L1864" s="1764">
        <v>3522.36</v>
      </c>
      <c r="N1864" s="1764">
        <v>2660.85</v>
      </c>
      <c r="O1864" s="1764">
        <f t="shared" ref="O1864:O1876" si="452">N1864-Q1864</f>
        <v>2101.2199999999998</v>
      </c>
      <c r="P1864" s="1806">
        <f t="shared" si="441"/>
        <v>0.78967998947704676</v>
      </c>
      <c r="Q1864" s="1764">
        <v>559.63</v>
      </c>
      <c r="R1864" s="1864">
        <f t="shared" si="442"/>
        <v>0.21032001052295321</v>
      </c>
      <c r="S1864" s="1807">
        <f t="shared" si="438"/>
        <v>22.385200000000001</v>
      </c>
      <c r="U1864" s="1764">
        <f t="shared" si="439"/>
        <v>0</v>
      </c>
      <c r="V1864" s="1764">
        <f t="shared" si="440"/>
        <v>0</v>
      </c>
      <c r="W1864" s="1764">
        <f t="shared" si="451"/>
        <v>3522.36</v>
      </c>
      <c r="X1864" s="1768">
        <v>3522.36</v>
      </c>
      <c r="Y1864" s="1784">
        <v>617702</v>
      </c>
      <c r="Z1864" s="1770">
        <v>43049</v>
      </c>
      <c r="AA1864" s="1843" t="s">
        <v>104</v>
      </c>
      <c r="AB1864" s="1843"/>
      <c r="AH1864" s="1867"/>
      <c r="AK1864" s="1868"/>
      <c r="AL1864" s="1868"/>
    </row>
    <row r="1865" spans="1:38" x14ac:dyDescent="0.25">
      <c r="A1865" s="1866">
        <v>2017691</v>
      </c>
      <c r="C1865" s="1782" t="s">
        <v>3770</v>
      </c>
      <c r="D1865" s="1762" t="s">
        <v>352</v>
      </c>
      <c r="E1865" s="1762">
        <v>0</v>
      </c>
      <c r="F1865" s="1762">
        <v>1</v>
      </c>
      <c r="G1865" s="1762">
        <v>0</v>
      </c>
      <c r="H1865" s="1762">
        <v>1</v>
      </c>
      <c r="I1865" s="1783">
        <v>1</v>
      </c>
      <c r="J1865" s="1783">
        <v>1</v>
      </c>
      <c r="L1865" s="1764">
        <v>502.39</v>
      </c>
      <c r="N1865" s="1764">
        <v>295.67</v>
      </c>
      <c r="O1865" s="1764">
        <f t="shared" si="452"/>
        <v>198.23000000000002</v>
      </c>
      <c r="P1865" s="1806">
        <f t="shared" si="441"/>
        <v>0.67044339973619238</v>
      </c>
      <c r="Q1865" s="1764">
        <v>97.44</v>
      </c>
      <c r="R1865" s="1864">
        <f t="shared" si="442"/>
        <v>0.32955660026380762</v>
      </c>
      <c r="S1865" s="1807">
        <f t="shared" si="438"/>
        <v>3.8975999999999997</v>
      </c>
      <c r="U1865" s="1764">
        <f t="shared" si="439"/>
        <v>0</v>
      </c>
      <c r="V1865" s="1764">
        <f t="shared" si="440"/>
        <v>0</v>
      </c>
      <c r="W1865" s="1764">
        <f t="shared" si="451"/>
        <v>502.39</v>
      </c>
      <c r="X1865" s="1768">
        <v>502.39</v>
      </c>
      <c r="Y1865" s="1784">
        <v>617704</v>
      </c>
      <c r="Z1865" s="1770">
        <v>43049</v>
      </c>
      <c r="AA1865" s="1843" t="s">
        <v>104</v>
      </c>
      <c r="AB1865" s="1843"/>
      <c r="AH1865" s="1867"/>
      <c r="AK1865" s="1868"/>
      <c r="AL1865" s="1868"/>
    </row>
    <row r="1866" spans="1:38" x14ac:dyDescent="0.25">
      <c r="A1866" s="1866">
        <v>2017692</v>
      </c>
      <c r="C1866" s="1782" t="s">
        <v>3871</v>
      </c>
      <c r="D1866" s="1762" t="s">
        <v>352</v>
      </c>
      <c r="E1866" s="1762">
        <v>1</v>
      </c>
      <c r="F1866" s="1762">
        <v>8</v>
      </c>
      <c r="G1866" s="1762">
        <v>4</v>
      </c>
      <c r="H1866" s="1762">
        <v>3</v>
      </c>
      <c r="I1866" s="1783">
        <v>1</v>
      </c>
      <c r="J1866" s="1783">
        <v>1</v>
      </c>
      <c r="L1866" s="1764">
        <v>3522.36</v>
      </c>
      <c r="N1866" s="1764">
        <v>2660.85</v>
      </c>
      <c r="O1866" s="1764">
        <f t="shared" si="452"/>
        <v>2101.2199999999998</v>
      </c>
      <c r="P1866" s="1806">
        <f t="shared" ref="P1866:P1867" si="453">IF(N1866&lt;=0,"",O1866/N1866)</f>
        <v>0.78967998947704676</v>
      </c>
      <c r="Q1866" s="1764">
        <v>559.63</v>
      </c>
      <c r="R1866" s="1864">
        <f t="shared" ref="R1866:R1867" si="454">IF(N1866&lt;=0,"",Q1866/N1866)</f>
        <v>0.21032001052295321</v>
      </c>
      <c r="S1866" s="1807">
        <f t="shared" ref="S1866:S1867" si="455">Q1866/$S$1</f>
        <v>22.385200000000001</v>
      </c>
      <c r="U1866" s="1764">
        <f t="shared" si="439"/>
        <v>0</v>
      </c>
      <c r="V1866" s="1764">
        <f t="shared" si="440"/>
        <v>0</v>
      </c>
      <c r="W1866" s="1764">
        <f t="shared" si="451"/>
        <v>3522.36</v>
      </c>
      <c r="X1866" s="1768">
        <v>3522.36</v>
      </c>
      <c r="Y1866" s="1784">
        <v>617750</v>
      </c>
      <c r="Z1866" s="1770">
        <v>43063</v>
      </c>
      <c r="AA1866" s="1843" t="s">
        <v>104</v>
      </c>
      <c r="AB1866" s="1843"/>
      <c r="AH1866" s="1867"/>
      <c r="AK1866" s="1868"/>
      <c r="AL1866" s="1868"/>
    </row>
    <row r="1867" spans="1:38" x14ac:dyDescent="0.25">
      <c r="A1867" s="1866">
        <v>2017693</v>
      </c>
      <c r="C1867" s="1782" t="s">
        <v>3772</v>
      </c>
      <c r="D1867" s="1762" t="s">
        <v>352</v>
      </c>
      <c r="E1867" s="1762">
        <v>0</v>
      </c>
      <c r="F1867" s="1762">
        <v>1</v>
      </c>
      <c r="G1867" s="1762">
        <v>0</v>
      </c>
      <c r="H1867" s="1762">
        <v>1</v>
      </c>
      <c r="I1867" s="1783">
        <v>1</v>
      </c>
      <c r="J1867" s="1783">
        <v>1</v>
      </c>
      <c r="L1867" s="1764">
        <v>502.39</v>
      </c>
      <c r="N1867" s="1764">
        <v>295.67</v>
      </c>
      <c r="O1867" s="1764">
        <f t="shared" si="452"/>
        <v>198.23000000000002</v>
      </c>
      <c r="P1867" s="1806">
        <f t="shared" si="453"/>
        <v>0.67044339973619238</v>
      </c>
      <c r="Q1867" s="1764">
        <v>97.44</v>
      </c>
      <c r="R1867" s="1864">
        <f t="shared" si="454"/>
        <v>0.32955660026380762</v>
      </c>
      <c r="S1867" s="1807">
        <f t="shared" si="455"/>
        <v>3.8975999999999997</v>
      </c>
      <c r="U1867" s="1764">
        <f t="shared" si="439"/>
        <v>0</v>
      </c>
      <c r="V1867" s="1764">
        <f t="shared" si="440"/>
        <v>0</v>
      </c>
      <c r="W1867" s="1764">
        <f t="shared" si="451"/>
        <v>502.39</v>
      </c>
      <c r="X1867" s="1768">
        <v>502.39</v>
      </c>
      <c r="Y1867" s="1784">
        <v>617705</v>
      </c>
      <c r="Z1867" s="1770">
        <v>43049</v>
      </c>
      <c r="AA1867" s="1843" t="s">
        <v>104</v>
      </c>
      <c r="AB1867" s="1843"/>
      <c r="AH1867" s="1867"/>
      <c r="AK1867" s="1868"/>
      <c r="AL1867" s="1868"/>
    </row>
    <row r="1868" spans="1:38" x14ac:dyDescent="0.25">
      <c r="A1868" s="1866">
        <v>2017694</v>
      </c>
      <c r="C1868" s="1782" t="s">
        <v>3773</v>
      </c>
      <c r="D1868" s="1762" t="s">
        <v>352</v>
      </c>
      <c r="E1868" s="1762">
        <v>1</v>
      </c>
      <c r="F1868" s="1762">
        <v>8</v>
      </c>
      <c r="G1868" s="1762">
        <v>2</v>
      </c>
      <c r="H1868" s="1762">
        <v>3</v>
      </c>
      <c r="I1868" s="1783">
        <v>1</v>
      </c>
      <c r="J1868" s="1783">
        <v>1</v>
      </c>
      <c r="L1868" s="1764">
        <v>3215.65</v>
      </c>
      <c r="N1868" s="1764">
        <v>2448.4499999999998</v>
      </c>
      <c r="O1868" s="1764">
        <f t="shared" si="452"/>
        <v>1970.85</v>
      </c>
      <c r="P1868" s="1806">
        <f t="shared" si="441"/>
        <v>0.80493781780309992</v>
      </c>
      <c r="Q1868" s="1764">
        <v>477.6</v>
      </c>
      <c r="R1868" s="1864">
        <f t="shared" si="442"/>
        <v>0.19506218219690011</v>
      </c>
      <c r="S1868" s="1807">
        <f t="shared" si="438"/>
        <v>19.103999999999999</v>
      </c>
      <c r="U1868" s="1764">
        <f t="shared" si="439"/>
        <v>0</v>
      </c>
      <c r="V1868" s="1764">
        <f t="shared" si="440"/>
        <v>0</v>
      </c>
      <c r="W1868" s="1764">
        <f t="shared" si="451"/>
        <v>3215.65</v>
      </c>
      <c r="X1868" s="1768">
        <v>3215.65</v>
      </c>
      <c r="Y1868" s="1784">
        <v>617703</v>
      </c>
      <c r="Z1868" s="1770">
        <v>43049</v>
      </c>
      <c r="AA1868" s="1843" t="s">
        <v>104</v>
      </c>
      <c r="AB1868" s="1843"/>
      <c r="AH1868" s="1867"/>
      <c r="AK1868" s="1868"/>
      <c r="AL1868" s="1868"/>
    </row>
    <row r="1869" spans="1:38" x14ac:dyDescent="0.25">
      <c r="A1869" s="1866">
        <v>2017695</v>
      </c>
      <c r="C1869" s="1782" t="s">
        <v>3774</v>
      </c>
      <c r="D1869" s="1762" t="s">
        <v>352</v>
      </c>
      <c r="E1869" s="1762">
        <v>0</v>
      </c>
      <c r="F1869" s="1762">
        <v>1</v>
      </c>
      <c r="G1869" s="1762">
        <v>0</v>
      </c>
      <c r="H1869" s="1762">
        <v>1</v>
      </c>
      <c r="I1869" s="1783">
        <v>1</v>
      </c>
      <c r="J1869" s="1783">
        <v>1</v>
      </c>
      <c r="L1869" s="1764">
        <v>502.39</v>
      </c>
      <c r="N1869" s="1764">
        <v>295.67</v>
      </c>
      <c r="O1869" s="1764">
        <f t="shared" si="452"/>
        <v>198.23000000000002</v>
      </c>
      <c r="P1869" s="1806">
        <f t="shared" ref="P1869" si="456">IF(N1869&lt;=0,"",O1869/N1869)</f>
        <v>0.67044339973619238</v>
      </c>
      <c r="Q1869" s="1764">
        <v>97.44</v>
      </c>
      <c r="R1869" s="1864">
        <f t="shared" ref="R1869" si="457">IF(N1869&lt;=0,"",Q1869/N1869)</f>
        <v>0.32955660026380762</v>
      </c>
      <c r="S1869" s="1807">
        <f t="shared" ref="S1869" si="458">Q1869/$S$1</f>
        <v>3.8975999999999997</v>
      </c>
      <c r="U1869" s="1764">
        <f t="shared" si="439"/>
        <v>0</v>
      </c>
      <c r="V1869" s="1764">
        <f t="shared" si="440"/>
        <v>0</v>
      </c>
      <c r="W1869" s="1764">
        <f t="shared" si="451"/>
        <v>502.39</v>
      </c>
      <c r="X1869" s="1768">
        <v>502.39</v>
      </c>
      <c r="Y1869" s="1784">
        <v>617706</v>
      </c>
      <c r="Z1869" s="1770">
        <v>43049</v>
      </c>
      <c r="AA1869" s="1843" t="s">
        <v>104</v>
      </c>
      <c r="AB1869" s="1843"/>
      <c r="AH1869" s="1867"/>
      <c r="AK1869" s="1868"/>
      <c r="AL1869" s="1868"/>
    </row>
    <row r="1870" spans="1:38" x14ac:dyDescent="0.25">
      <c r="A1870" s="1866">
        <v>2017696</v>
      </c>
      <c r="C1870" s="1782" t="s">
        <v>3876</v>
      </c>
      <c r="D1870" s="1762" t="s">
        <v>352</v>
      </c>
      <c r="E1870" s="1762">
        <v>1</v>
      </c>
      <c r="F1870" s="1762">
        <v>12</v>
      </c>
      <c r="G1870" s="1762">
        <v>5</v>
      </c>
      <c r="H1870" s="1762">
        <v>3</v>
      </c>
      <c r="I1870" s="1783">
        <v>1</v>
      </c>
      <c r="J1870" s="1783">
        <v>1</v>
      </c>
      <c r="L1870" s="1764">
        <v>4321.22</v>
      </c>
      <c r="N1870" s="1764">
        <v>3295.62</v>
      </c>
      <c r="O1870" s="1764">
        <f t="shared" si="452"/>
        <v>2526.7599999999998</v>
      </c>
      <c r="P1870" s="1806">
        <f t="shared" si="441"/>
        <v>0.76670247176555539</v>
      </c>
      <c r="Q1870" s="1764">
        <v>768.86</v>
      </c>
      <c r="R1870" s="1864">
        <f t="shared" si="442"/>
        <v>0.23329752823444452</v>
      </c>
      <c r="S1870" s="1807">
        <f t="shared" si="438"/>
        <v>30.7544</v>
      </c>
      <c r="U1870" s="1764">
        <f t="shared" si="439"/>
        <v>0</v>
      </c>
      <c r="V1870" s="1764">
        <f t="shared" si="440"/>
        <v>0</v>
      </c>
      <c r="W1870" s="1764">
        <f t="shared" si="451"/>
        <v>4321.22</v>
      </c>
      <c r="X1870" s="1768">
        <v>4321.22</v>
      </c>
      <c r="Y1870" s="1784">
        <v>617719</v>
      </c>
      <c r="Z1870" s="1770">
        <v>43049</v>
      </c>
      <c r="AA1870" s="1843" t="s">
        <v>104</v>
      </c>
      <c r="AB1870" s="1843"/>
      <c r="AH1870" s="1867"/>
      <c r="AK1870" s="1868"/>
      <c r="AL1870" s="1868"/>
    </row>
    <row r="1871" spans="1:38" x14ac:dyDescent="0.25">
      <c r="A1871" s="1866">
        <v>2017697</v>
      </c>
      <c r="C1871" s="1782" t="s">
        <v>3775</v>
      </c>
      <c r="D1871" s="1762" t="s">
        <v>352</v>
      </c>
      <c r="E1871" s="1762">
        <v>0</v>
      </c>
      <c r="F1871" s="1762">
        <v>1</v>
      </c>
      <c r="G1871" s="1762">
        <v>0</v>
      </c>
      <c r="H1871" s="1762">
        <v>1</v>
      </c>
      <c r="I1871" s="1783">
        <v>1</v>
      </c>
      <c r="J1871" s="1783">
        <v>1</v>
      </c>
      <c r="L1871" s="1764">
        <v>502.39</v>
      </c>
      <c r="N1871" s="1764">
        <v>295.67</v>
      </c>
      <c r="O1871" s="1764">
        <f t="shared" si="452"/>
        <v>198.23000000000002</v>
      </c>
      <c r="P1871" s="1806">
        <f t="shared" ref="P1871:P1872" si="459">IF(N1871&lt;=0,"",O1871/N1871)</f>
        <v>0.67044339973619238</v>
      </c>
      <c r="Q1871" s="1764">
        <v>97.44</v>
      </c>
      <c r="R1871" s="1864">
        <f t="shared" ref="R1871:R1872" si="460">IF(N1871&lt;=0,"",Q1871/N1871)</f>
        <v>0.32955660026380762</v>
      </c>
      <c r="S1871" s="1807">
        <f t="shared" ref="S1871" si="461">Q1871/$S$1</f>
        <v>3.8975999999999997</v>
      </c>
      <c r="U1871" s="1764">
        <f t="shared" si="439"/>
        <v>0</v>
      </c>
      <c r="V1871" s="1764">
        <f t="shared" si="440"/>
        <v>0</v>
      </c>
      <c r="W1871" s="1764">
        <f t="shared" si="451"/>
        <v>502.39</v>
      </c>
      <c r="X1871" s="1768">
        <v>502.39</v>
      </c>
      <c r="Y1871" s="1784">
        <v>617707</v>
      </c>
      <c r="Z1871" s="1770">
        <v>43049</v>
      </c>
      <c r="AA1871" s="1843" t="s">
        <v>104</v>
      </c>
      <c r="AB1871" s="1843"/>
      <c r="AH1871" s="1867"/>
      <c r="AK1871" s="1868"/>
      <c r="AL1871" s="1868"/>
    </row>
    <row r="1872" spans="1:38" x14ac:dyDescent="0.25">
      <c r="A1872" s="1866">
        <v>2017698</v>
      </c>
      <c r="C1872" s="1782" t="s">
        <v>3875</v>
      </c>
      <c r="D1872" s="1762" t="s">
        <v>352</v>
      </c>
      <c r="E1872" s="1762">
        <v>1</v>
      </c>
      <c r="F1872" s="1762">
        <v>12</v>
      </c>
      <c r="G1872" s="1762">
        <v>5</v>
      </c>
      <c r="H1872" s="1762">
        <v>3</v>
      </c>
      <c r="I1872" s="1783">
        <v>1</v>
      </c>
      <c r="J1872" s="1783">
        <v>1</v>
      </c>
      <c r="L1872" s="1764">
        <v>4321.22</v>
      </c>
      <c r="N1872" s="1764">
        <v>3295.62</v>
      </c>
      <c r="O1872" s="1764">
        <f t="shared" si="452"/>
        <v>2526.7599999999998</v>
      </c>
      <c r="P1872" s="1806">
        <f t="shared" si="459"/>
        <v>0.76670247176555539</v>
      </c>
      <c r="Q1872" s="1764">
        <v>768.86</v>
      </c>
      <c r="R1872" s="1864">
        <f t="shared" si="460"/>
        <v>0.23329752823444452</v>
      </c>
      <c r="S1872" s="1807">
        <f t="shared" si="438"/>
        <v>30.7544</v>
      </c>
      <c r="U1872" s="1764">
        <f t="shared" si="439"/>
        <v>0</v>
      </c>
      <c r="V1872" s="1764">
        <f t="shared" si="440"/>
        <v>0</v>
      </c>
      <c r="W1872" s="1764">
        <f t="shared" si="451"/>
        <v>4321.22</v>
      </c>
      <c r="X1872" s="1768">
        <v>4321.22</v>
      </c>
      <c r="Y1872" s="1784">
        <v>617720</v>
      </c>
      <c r="Z1872" s="1770">
        <v>43049</v>
      </c>
      <c r="AA1872" s="1843" t="s">
        <v>104</v>
      </c>
      <c r="AB1872" s="1843"/>
      <c r="AH1872" s="1867"/>
      <c r="AK1872" s="1868"/>
      <c r="AL1872" s="1868"/>
    </row>
    <row r="1873" spans="1:38" x14ac:dyDescent="0.25">
      <c r="A1873" s="1866">
        <v>2017699</v>
      </c>
      <c r="C1873" s="1782" t="s">
        <v>3776</v>
      </c>
      <c r="D1873" s="1762" t="s">
        <v>352</v>
      </c>
      <c r="E1873" s="1762">
        <v>0</v>
      </c>
      <c r="F1873" s="1762">
        <v>1</v>
      </c>
      <c r="G1873" s="1762">
        <v>0</v>
      </c>
      <c r="H1873" s="1762">
        <v>1</v>
      </c>
      <c r="I1873" s="1783">
        <v>1</v>
      </c>
      <c r="J1873" s="1783">
        <v>1</v>
      </c>
      <c r="L1873" s="1764">
        <v>502.39</v>
      </c>
      <c r="N1873" s="1764">
        <v>295.67</v>
      </c>
      <c r="O1873" s="1764">
        <f t="shared" si="452"/>
        <v>198.23000000000002</v>
      </c>
      <c r="P1873" s="1806">
        <f t="shared" ref="P1873:P1874" si="462">IF(N1873&lt;=0,"",O1873/N1873)</f>
        <v>0.67044339973619238</v>
      </c>
      <c r="Q1873" s="1764">
        <v>97.44</v>
      </c>
      <c r="R1873" s="1864">
        <f t="shared" ref="R1873:R1874" si="463">IF(N1873&lt;=0,"",Q1873/N1873)</f>
        <v>0.32955660026380762</v>
      </c>
      <c r="S1873" s="1807">
        <f t="shared" ref="S1873" si="464">Q1873/$S$1</f>
        <v>3.8975999999999997</v>
      </c>
      <c r="U1873" s="1764">
        <f t="shared" si="439"/>
        <v>0</v>
      </c>
      <c r="V1873" s="1764">
        <f t="shared" si="440"/>
        <v>0</v>
      </c>
      <c r="W1873" s="1764">
        <f t="shared" si="451"/>
        <v>502.39</v>
      </c>
      <c r="X1873" s="1768">
        <v>502.39</v>
      </c>
      <c r="Y1873" s="1784">
        <v>617708</v>
      </c>
      <c r="Z1873" s="1770">
        <v>43049</v>
      </c>
      <c r="AA1873" s="1843" t="s">
        <v>104</v>
      </c>
      <c r="AB1873" s="1843"/>
      <c r="AH1873" s="1867"/>
      <c r="AK1873" s="1868"/>
      <c r="AL1873" s="1868"/>
    </row>
    <row r="1874" spans="1:38" x14ac:dyDescent="0.25">
      <c r="A1874" s="1866">
        <v>2017700</v>
      </c>
      <c r="C1874" s="1782" t="s">
        <v>3777</v>
      </c>
      <c r="D1874" s="1762" t="s">
        <v>352</v>
      </c>
      <c r="E1874" s="1762">
        <v>1</v>
      </c>
      <c r="F1874" s="1762">
        <v>8</v>
      </c>
      <c r="G1874" s="1762">
        <v>2</v>
      </c>
      <c r="H1874" s="1762">
        <v>3</v>
      </c>
      <c r="I1874" s="1783">
        <v>1</v>
      </c>
      <c r="J1874" s="1783">
        <v>1</v>
      </c>
      <c r="L1874" s="1764">
        <v>3215.65</v>
      </c>
      <c r="N1874" s="1764">
        <v>2448.4499999999998</v>
      </c>
      <c r="O1874" s="1764">
        <f t="shared" si="452"/>
        <v>1970.85</v>
      </c>
      <c r="P1874" s="1806">
        <f t="shared" si="462"/>
        <v>0.80493781780309992</v>
      </c>
      <c r="Q1874" s="1764">
        <v>477.6</v>
      </c>
      <c r="R1874" s="1864">
        <f t="shared" si="463"/>
        <v>0.19506218219690011</v>
      </c>
      <c r="S1874" s="1807">
        <f t="shared" si="438"/>
        <v>19.103999999999999</v>
      </c>
      <c r="U1874" s="1764">
        <f t="shared" si="439"/>
        <v>0</v>
      </c>
      <c r="V1874" s="1764">
        <f t="shared" si="440"/>
        <v>0</v>
      </c>
      <c r="W1874" s="1764">
        <f t="shared" si="451"/>
        <v>3215.65</v>
      </c>
      <c r="X1874" s="1768">
        <v>3215.65</v>
      </c>
      <c r="Y1874" s="1784">
        <v>617721</v>
      </c>
      <c r="Z1874" s="1770">
        <v>43049</v>
      </c>
      <c r="AA1874" s="1843" t="s">
        <v>104</v>
      </c>
      <c r="AB1874" s="1843"/>
      <c r="AH1874" s="1867"/>
      <c r="AK1874" s="1868"/>
      <c r="AL1874" s="1868"/>
    </row>
    <row r="1875" spans="1:38" x14ac:dyDescent="0.25">
      <c r="A1875" s="1866">
        <v>2017701</v>
      </c>
      <c r="C1875" s="1782" t="s">
        <v>3778</v>
      </c>
      <c r="D1875" s="1762" t="s">
        <v>352</v>
      </c>
      <c r="E1875" s="1762">
        <v>0</v>
      </c>
      <c r="F1875" s="1762">
        <v>1</v>
      </c>
      <c r="G1875" s="1762">
        <v>0</v>
      </c>
      <c r="H1875" s="1762">
        <v>1</v>
      </c>
      <c r="I1875" s="1783">
        <v>1</v>
      </c>
      <c r="J1875" s="1783">
        <v>1</v>
      </c>
      <c r="L1875" s="1764">
        <v>502.39</v>
      </c>
      <c r="N1875" s="1764">
        <v>295.67</v>
      </c>
      <c r="O1875" s="1764">
        <f t="shared" si="452"/>
        <v>198.23000000000002</v>
      </c>
      <c r="P1875" s="1806">
        <f t="shared" ref="P1875" si="465">IF(N1875&lt;=0,"",O1875/N1875)</f>
        <v>0.67044339973619238</v>
      </c>
      <c r="Q1875" s="1764">
        <v>97.44</v>
      </c>
      <c r="R1875" s="1864">
        <f t="shared" ref="R1875" si="466">IF(N1875&lt;=0,"",Q1875/N1875)</f>
        <v>0.32955660026380762</v>
      </c>
      <c r="S1875" s="1807">
        <f t="shared" ref="S1875" si="467">Q1875/$S$1</f>
        <v>3.8975999999999997</v>
      </c>
      <c r="U1875" s="1764">
        <f t="shared" si="439"/>
        <v>0</v>
      </c>
      <c r="V1875" s="1764">
        <f t="shared" si="440"/>
        <v>0</v>
      </c>
      <c r="W1875" s="1764">
        <f t="shared" si="451"/>
        <v>502.39</v>
      </c>
      <c r="X1875" s="1768">
        <v>502.39</v>
      </c>
      <c r="Y1875" s="1784">
        <v>617701</v>
      </c>
      <c r="Z1875" s="1770">
        <v>43049</v>
      </c>
      <c r="AA1875" s="1843" t="s">
        <v>104</v>
      </c>
      <c r="AB1875" s="1843"/>
      <c r="AH1875" s="1867"/>
      <c r="AK1875" s="1868"/>
      <c r="AL1875" s="1868"/>
    </row>
    <row r="1876" spans="1:38" x14ac:dyDescent="0.25">
      <c r="A1876" s="1866">
        <v>2017702</v>
      </c>
      <c r="C1876" s="1782">
        <v>704817</v>
      </c>
      <c r="D1876" s="1762" t="s">
        <v>26</v>
      </c>
      <c r="E1876" s="1762">
        <v>1</v>
      </c>
      <c r="F1876" s="1762">
        <v>9</v>
      </c>
      <c r="G1876" s="1762">
        <v>6</v>
      </c>
      <c r="H1876" s="1762">
        <v>3</v>
      </c>
      <c r="I1876" s="1783">
        <v>1</v>
      </c>
      <c r="J1876" s="1783">
        <v>1</v>
      </c>
      <c r="L1876" s="1764">
        <v>3202.03</v>
      </c>
      <c r="N1876" s="1764">
        <v>2170.7800000000002</v>
      </c>
      <c r="O1876" s="1764">
        <f t="shared" si="452"/>
        <v>1670.17</v>
      </c>
      <c r="P1876" s="1806">
        <f t="shared" si="441"/>
        <v>0.76938704060291685</v>
      </c>
      <c r="Q1876" s="1764">
        <v>500.61</v>
      </c>
      <c r="R1876" s="1864">
        <f t="shared" si="442"/>
        <v>0.23061295939708307</v>
      </c>
      <c r="S1876" s="1807">
        <f t="shared" si="438"/>
        <v>20.0244</v>
      </c>
      <c r="U1876" s="1764">
        <f t="shared" si="439"/>
        <v>0</v>
      </c>
      <c r="V1876" s="1764">
        <f t="shared" si="440"/>
        <v>0</v>
      </c>
      <c r="W1876" s="1764">
        <f t="shared" si="451"/>
        <v>3202.03</v>
      </c>
      <c r="X1876" s="1768">
        <v>3202.03</v>
      </c>
      <c r="Y1876" s="1784">
        <v>617679</v>
      </c>
      <c r="Z1876" s="1770">
        <v>43049</v>
      </c>
      <c r="AA1876" s="1843" t="s">
        <v>104</v>
      </c>
      <c r="AB1876" s="1843"/>
      <c r="AH1876" s="1867"/>
      <c r="AK1876" s="1868"/>
      <c r="AL1876" s="1868"/>
    </row>
    <row r="1877" spans="1:38" x14ac:dyDescent="0.25">
      <c r="A1877" s="1866">
        <v>2017703</v>
      </c>
      <c r="C1877" s="1782" t="s">
        <v>3779</v>
      </c>
      <c r="D1877" s="1762" t="s">
        <v>26</v>
      </c>
      <c r="E1877" s="1762">
        <v>0</v>
      </c>
      <c r="F1877" s="1762">
        <v>0</v>
      </c>
      <c r="G1877" s="1762">
        <v>0</v>
      </c>
      <c r="H1877" s="1762">
        <v>0</v>
      </c>
      <c r="I1877" s="1783">
        <v>1</v>
      </c>
      <c r="J1877" s="1783">
        <v>1</v>
      </c>
      <c r="L1877" s="1764">
        <v>35.14</v>
      </c>
      <c r="N1877" s="1764">
        <f t="shared" si="445"/>
        <v>17.57</v>
      </c>
      <c r="O1877" s="1764">
        <v>17.57</v>
      </c>
      <c r="P1877" s="1806">
        <f t="shared" si="441"/>
        <v>1</v>
      </c>
      <c r="Q1877" s="1764">
        <v>0</v>
      </c>
      <c r="R1877" s="1864">
        <f t="shared" si="442"/>
        <v>0</v>
      </c>
      <c r="S1877" s="1807">
        <f t="shared" si="438"/>
        <v>0</v>
      </c>
      <c r="U1877" s="1764">
        <f t="shared" si="439"/>
        <v>0</v>
      </c>
      <c r="V1877" s="1764">
        <f t="shared" si="440"/>
        <v>0</v>
      </c>
      <c r="W1877" s="1764">
        <f t="shared" si="451"/>
        <v>35.14</v>
      </c>
      <c r="X1877" s="1768">
        <v>35.14</v>
      </c>
      <c r="Y1877" s="1784">
        <v>617652</v>
      </c>
      <c r="Z1877" s="1770">
        <v>43028</v>
      </c>
      <c r="AA1877" s="1843" t="s">
        <v>104</v>
      </c>
      <c r="AB1877" s="1843"/>
      <c r="AH1877" s="1867"/>
      <c r="AK1877" s="1868"/>
      <c r="AL1877" s="1868"/>
    </row>
    <row r="1878" spans="1:38" x14ac:dyDescent="0.25">
      <c r="A1878" s="1866">
        <v>2017704</v>
      </c>
      <c r="C1878" s="1782">
        <v>726517</v>
      </c>
      <c r="D1878" s="1762" t="s">
        <v>26</v>
      </c>
      <c r="E1878" s="1762">
        <v>1</v>
      </c>
      <c r="F1878" s="1762">
        <v>8</v>
      </c>
      <c r="G1878" s="1762">
        <v>5</v>
      </c>
      <c r="H1878" s="1762">
        <v>3</v>
      </c>
      <c r="I1878" s="1783">
        <v>1</v>
      </c>
      <c r="J1878" s="1783">
        <v>1</v>
      </c>
      <c r="L1878" s="1764">
        <v>3202.03</v>
      </c>
      <c r="N1878" s="1764">
        <v>1850.48</v>
      </c>
      <c r="O1878" s="1764">
        <f>N1878-Q1878</f>
        <v>1400.83</v>
      </c>
      <c r="P1878" s="1806">
        <f t="shared" si="441"/>
        <v>0.75700899226146723</v>
      </c>
      <c r="Q1878" s="1764">
        <v>449.65</v>
      </c>
      <c r="R1878" s="1864">
        <f t="shared" si="442"/>
        <v>0.24299100773853269</v>
      </c>
      <c r="S1878" s="1807">
        <f t="shared" si="438"/>
        <v>17.986000000000001</v>
      </c>
      <c r="U1878" s="1764">
        <f t="shared" si="439"/>
        <v>0</v>
      </c>
      <c r="V1878" s="1764">
        <f t="shared" si="440"/>
        <v>0</v>
      </c>
      <c r="W1878" s="1764">
        <f t="shared" si="451"/>
        <v>3202.03</v>
      </c>
      <c r="X1878" s="1768">
        <v>3202.03</v>
      </c>
      <c r="Y1878" s="1784">
        <v>617680</v>
      </c>
      <c r="Z1878" s="1770">
        <v>43049</v>
      </c>
      <c r="AA1878" s="1843" t="s">
        <v>104</v>
      </c>
      <c r="AB1878" s="1843"/>
      <c r="AH1878" s="1867"/>
      <c r="AK1878" s="1868"/>
      <c r="AL1878" s="1868"/>
    </row>
    <row r="1879" spans="1:38" x14ac:dyDescent="0.25">
      <c r="A1879" s="1866">
        <v>2017705</v>
      </c>
      <c r="C1879" s="1782">
        <v>679217</v>
      </c>
      <c r="D1879" s="1762" t="s">
        <v>26</v>
      </c>
      <c r="E1879" s="1762">
        <v>1</v>
      </c>
      <c r="F1879" s="1762">
        <v>8</v>
      </c>
      <c r="G1879" s="1762">
        <v>4</v>
      </c>
      <c r="H1879" s="1762">
        <v>4</v>
      </c>
      <c r="I1879" s="1783">
        <v>1</v>
      </c>
      <c r="J1879" s="1783">
        <v>1</v>
      </c>
      <c r="L1879" s="1764">
        <v>4950.7</v>
      </c>
      <c r="N1879" s="1764">
        <v>3047.79</v>
      </c>
      <c r="O1879" s="1764">
        <f>N1879-Q1879</f>
        <v>2489.21</v>
      </c>
      <c r="P1879" s="1806">
        <f t="shared" si="441"/>
        <v>0.81672621801370826</v>
      </c>
      <c r="Q1879" s="1764">
        <v>558.58000000000004</v>
      </c>
      <c r="R1879" s="1864">
        <f t="shared" si="442"/>
        <v>0.18327378198629171</v>
      </c>
      <c r="S1879" s="1807">
        <f t="shared" si="438"/>
        <v>22.343200000000003</v>
      </c>
      <c r="U1879" s="1764">
        <f t="shared" si="439"/>
        <v>0</v>
      </c>
      <c r="V1879" s="1764">
        <f t="shared" si="440"/>
        <v>0</v>
      </c>
      <c r="W1879" s="1764">
        <f t="shared" si="451"/>
        <v>4950.7</v>
      </c>
      <c r="X1879" s="1768">
        <v>4950.7</v>
      </c>
      <c r="Y1879" s="1784">
        <v>617681</v>
      </c>
      <c r="Z1879" s="1770">
        <v>43049</v>
      </c>
      <c r="AA1879" s="1843" t="s">
        <v>104</v>
      </c>
      <c r="AB1879" s="1843"/>
      <c r="AH1879" s="1867"/>
      <c r="AK1879" s="1868"/>
      <c r="AL1879" s="1868"/>
    </row>
    <row r="1880" spans="1:38" x14ac:dyDescent="0.25">
      <c r="A1880" s="1866">
        <v>2017706</v>
      </c>
      <c r="C1880" s="1782" t="s">
        <v>3713</v>
      </c>
      <c r="D1880" s="1762" t="s">
        <v>26</v>
      </c>
      <c r="E1880" s="1762">
        <v>0</v>
      </c>
      <c r="F1880" s="1762">
        <v>0</v>
      </c>
      <c r="G1880" s="1762">
        <v>0</v>
      </c>
      <c r="H1880" s="1762">
        <v>0</v>
      </c>
      <c r="I1880" s="1783">
        <v>1</v>
      </c>
      <c r="J1880" s="1783">
        <v>1</v>
      </c>
      <c r="L1880" s="1764">
        <v>354.3</v>
      </c>
      <c r="N1880" s="1764">
        <f t="shared" si="445"/>
        <v>184.65</v>
      </c>
      <c r="O1880" s="1764">
        <v>169.65</v>
      </c>
      <c r="P1880" s="1806">
        <f t="shared" si="441"/>
        <v>0.91876523151909018</v>
      </c>
      <c r="Q1880" s="1764">
        <v>15</v>
      </c>
      <c r="R1880" s="1864">
        <f t="shared" si="442"/>
        <v>8.1234768480909825E-2</v>
      </c>
      <c r="S1880" s="1807">
        <f t="shared" si="438"/>
        <v>0.6</v>
      </c>
      <c r="U1880" s="1764">
        <f t="shared" si="439"/>
        <v>0</v>
      </c>
      <c r="V1880" s="1764">
        <v>0</v>
      </c>
      <c r="W1880" s="1764">
        <f t="shared" si="451"/>
        <v>0</v>
      </c>
      <c r="X1880" s="1768">
        <v>354.3</v>
      </c>
      <c r="Y1880" s="1784">
        <v>617810</v>
      </c>
      <c r="Z1880" s="1770">
        <v>43089</v>
      </c>
      <c r="AA1880" s="1843" t="s">
        <v>104</v>
      </c>
      <c r="AB1880" s="1843"/>
      <c r="AC1880" s="1764">
        <v>-354.3</v>
      </c>
      <c r="AD1880" s="1762">
        <v>618001</v>
      </c>
      <c r="AE1880" s="1773">
        <v>43117</v>
      </c>
      <c r="AF1880" s="1844" t="s">
        <v>104</v>
      </c>
      <c r="AH1880" s="1867"/>
      <c r="AK1880" s="1868"/>
      <c r="AL1880" s="1868"/>
    </row>
    <row r="1881" spans="1:38" x14ac:dyDescent="0.25">
      <c r="A1881" s="1866">
        <v>2017707</v>
      </c>
      <c r="C1881" s="1782" t="s">
        <v>3785</v>
      </c>
      <c r="D1881" s="1762" t="s">
        <v>26</v>
      </c>
      <c r="E1881" s="1762">
        <v>0</v>
      </c>
      <c r="F1881" s="1762">
        <v>0</v>
      </c>
      <c r="G1881" s="1762">
        <v>0</v>
      </c>
      <c r="H1881" s="1762">
        <v>0</v>
      </c>
      <c r="I1881" s="1783">
        <v>1</v>
      </c>
      <c r="J1881" s="1783">
        <v>1</v>
      </c>
      <c r="L1881" s="1764">
        <v>349.8</v>
      </c>
      <c r="N1881" s="1764">
        <f t="shared" si="445"/>
        <v>142.5</v>
      </c>
      <c r="O1881" s="1764">
        <v>127.5</v>
      </c>
      <c r="P1881" s="1806">
        <f t="shared" si="441"/>
        <v>0.89473684210526316</v>
      </c>
      <c r="Q1881" s="1764">
        <v>15</v>
      </c>
      <c r="R1881" s="1864">
        <f t="shared" si="442"/>
        <v>0.10526315789473684</v>
      </c>
      <c r="S1881" s="1807">
        <f t="shared" si="438"/>
        <v>0.6</v>
      </c>
      <c r="U1881" s="1764">
        <f t="shared" si="439"/>
        <v>0</v>
      </c>
      <c r="V1881" s="1764">
        <f t="shared" si="440"/>
        <v>0</v>
      </c>
      <c r="W1881" s="1764">
        <f t="shared" si="451"/>
        <v>349.8</v>
      </c>
      <c r="X1881" s="1768">
        <v>349.8</v>
      </c>
      <c r="Y1881" s="1784">
        <v>617810</v>
      </c>
      <c r="Z1881" s="1770">
        <v>43089</v>
      </c>
      <c r="AA1881" s="1843" t="s">
        <v>104</v>
      </c>
      <c r="AB1881" s="1843"/>
      <c r="AH1881" s="1867"/>
      <c r="AK1881" s="1868"/>
      <c r="AL1881" s="1868"/>
    </row>
    <row r="1882" spans="1:38" x14ac:dyDescent="0.25">
      <c r="A1882" s="1866">
        <v>2017708</v>
      </c>
      <c r="C1882" s="1782" t="s">
        <v>3788</v>
      </c>
      <c r="D1882" s="1762" t="s">
        <v>352</v>
      </c>
      <c r="E1882" s="1762">
        <v>1</v>
      </c>
      <c r="F1882" s="1762">
        <v>8</v>
      </c>
      <c r="G1882" s="1762">
        <v>4</v>
      </c>
      <c r="H1882" s="1762">
        <v>3</v>
      </c>
      <c r="I1882" s="1783">
        <v>1</v>
      </c>
      <c r="J1882" s="1783">
        <v>1</v>
      </c>
      <c r="L1882" s="1764">
        <v>3522.36</v>
      </c>
      <c r="N1882" s="1764">
        <v>2660.85</v>
      </c>
      <c r="O1882" s="1764">
        <f t="shared" ref="O1882:O1900" si="468">N1882-Q1882</f>
        <v>2101.2199999999998</v>
      </c>
      <c r="P1882" s="1806">
        <f t="shared" ref="P1882:P1883" si="469">IF(N1882&lt;=0,"",O1882/N1882)</f>
        <v>0.78967998947704676</v>
      </c>
      <c r="Q1882" s="1764">
        <v>559.63</v>
      </c>
      <c r="R1882" s="1864">
        <f t="shared" ref="R1882:R1883" si="470">IF(N1882&lt;=0,"",Q1882/N1882)</f>
        <v>0.21032001052295321</v>
      </c>
      <c r="S1882" s="1807">
        <f t="shared" ref="S1882:S1883" si="471">Q1882/$S$1</f>
        <v>22.385200000000001</v>
      </c>
      <c r="U1882" s="1764">
        <f t="shared" ref="U1882:U1885" si="472">((1-I1882)*O1882)+((1-J1882)*Q1882)</f>
        <v>0</v>
      </c>
      <c r="V1882" s="1764">
        <f t="shared" ref="V1882:V1885" si="473">L1882-W1882</f>
        <v>0</v>
      </c>
      <c r="W1882" s="1764">
        <f t="shared" si="451"/>
        <v>3522.36</v>
      </c>
      <c r="X1882" s="1768">
        <v>3522.36</v>
      </c>
      <c r="Y1882" s="1784">
        <v>617751</v>
      </c>
      <c r="Z1882" s="1770">
        <v>43063</v>
      </c>
      <c r="AA1882" s="1843" t="s">
        <v>104</v>
      </c>
      <c r="AB1882" s="1843"/>
      <c r="AH1882" s="1867"/>
      <c r="AK1882" s="1868"/>
      <c r="AL1882" s="1868"/>
    </row>
    <row r="1883" spans="1:38" x14ac:dyDescent="0.25">
      <c r="A1883" s="1866">
        <v>2017709</v>
      </c>
      <c r="C1883" s="1782" t="s">
        <v>3786</v>
      </c>
      <c r="D1883" s="1762" t="s">
        <v>352</v>
      </c>
      <c r="E1883" s="1762">
        <v>0</v>
      </c>
      <c r="F1883" s="1762">
        <v>1</v>
      </c>
      <c r="G1883" s="1762">
        <v>0</v>
      </c>
      <c r="H1883" s="1762">
        <v>1</v>
      </c>
      <c r="I1883" s="1783">
        <v>1</v>
      </c>
      <c r="J1883" s="1783">
        <v>1</v>
      </c>
      <c r="L1883" s="1764">
        <v>502.39</v>
      </c>
      <c r="N1883" s="1764">
        <v>295.67</v>
      </c>
      <c r="O1883" s="1764">
        <f t="shared" si="468"/>
        <v>198.23000000000002</v>
      </c>
      <c r="P1883" s="1806">
        <f t="shared" si="469"/>
        <v>0.67044339973619238</v>
      </c>
      <c r="Q1883" s="1764">
        <v>97.44</v>
      </c>
      <c r="R1883" s="1864">
        <f t="shared" si="470"/>
        <v>0.32955660026380762</v>
      </c>
      <c r="S1883" s="1807">
        <f t="shared" si="471"/>
        <v>3.8975999999999997</v>
      </c>
      <c r="U1883" s="1764">
        <f t="shared" si="472"/>
        <v>0</v>
      </c>
      <c r="V1883" s="1764">
        <f t="shared" si="473"/>
        <v>0</v>
      </c>
      <c r="W1883" s="1764">
        <f t="shared" si="451"/>
        <v>502.39</v>
      </c>
      <c r="X1883" s="1768">
        <v>502.39</v>
      </c>
      <c r="Y1883" s="1784">
        <v>617710</v>
      </c>
      <c r="Z1883" s="1770">
        <v>43049</v>
      </c>
      <c r="AA1883" s="1843" t="s">
        <v>104</v>
      </c>
      <c r="AB1883" s="1843"/>
      <c r="AH1883" s="1867"/>
      <c r="AK1883" s="1868"/>
      <c r="AL1883" s="1868"/>
    </row>
    <row r="1884" spans="1:38" x14ac:dyDescent="0.25">
      <c r="A1884" s="1866">
        <v>2017710</v>
      </c>
      <c r="C1884" s="1782" t="s">
        <v>3789</v>
      </c>
      <c r="D1884" s="1762" t="s">
        <v>352</v>
      </c>
      <c r="E1884" s="1762">
        <v>1</v>
      </c>
      <c r="F1884" s="1762">
        <v>8</v>
      </c>
      <c r="G1884" s="1762">
        <v>4</v>
      </c>
      <c r="H1884" s="1762">
        <v>3</v>
      </c>
      <c r="I1884" s="1783">
        <v>1</v>
      </c>
      <c r="J1884" s="1783">
        <v>1</v>
      </c>
      <c r="L1884" s="1764">
        <v>3522.36</v>
      </c>
      <c r="N1884" s="1764">
        <v>2660.85</v>
      </c>
      <c r="O1884" s="1764">
        <f t="shared" si="468"/>
        <v>2101.2199999999998</v>
      </c>
      <c r="P1884" s="1806">
        <f t="shared" ref="P1884:P1887" si="474">IF(N1884&lt;=0,"",O1884/N1884)</f>
        <v>0.78967998947704676</v>
      </c>
      <c r="Q1884" s="1764">
        <v>559.63</v>
      </c>
      <c r="R1884" s="1864">
        <f t="shared" ref="R1884:R1887" si="475">IF(N1884&lt;=0,"",Q1884/N1884)</f>
        <v>0.21032001052295321</v>
      </c>
      <c r="S1884" s="1807">
        <f t="shared" ref="S1884:S1885" si="476">Q1884/$S$1</f>
        <v>22.385200000000001</v>
      </c>
      <c r="U1884" s="1764">
        <f t="shared" si="472"/>
        <v>0</v>
      </c>
      <c r="V1884" s="1764">
        <f t="shared" si="473"/>
        <v>0</v>
      </c>
      <c r="W1884" s="1764">
        <f t="shared" si="451"/>
        <v>3522.36</v>
      </c>
      <c r="X1884" s="1768">
        <v>3522.36</v>
      </c>
      <c r="Y1884" s="1784">
        <v>617752</v>
      </c>
      <c r="Z1884" s="1770">
        <v>43063</v>
      </c>
      <c r="AA1884" s="1843" t="s">
        <v>104</v>
      </c>
      <c r="AB1884" s="1843"/>
      <c r="AH1884" s="1867"/>
      <c r="AK1884" s="1868"/>
      <c r="AL1884" s="1868"/>
    </row>
    <row r="1885" spans="1:38" x14ac:dyDescent="0.25">
      <c r="A1885" s="1866">
        <v>2017711</v>
      </c>
      <c r="C1885" s="1782" t="s">
        <v>3787</v>
      </c>
      <c r="D1885" s="1762" t="s">
        <v>352</v>
      </c>
      <c r="E1885" s="1762">
        <v>0</v>
      </c>
      <c r="F1885" s="1762">
        <v>1</v>
      </c>
      <c r="G1885" s="1762">
        <v>0</v>
      </c>
      <c r="H1885" s="1762">
        <v>1</v>
      </c>
      <c r="I1885" s="1783">
        <v>1</v>
      </c>
      <c r="J1885" s="1783">
        <v>1</v>
      </c>
      <c r="L1885" s="1764">
        <v>502.39</v>
      </c>
      <c r="N1885" s="1764">
        <v>295.67</v>
      </c>
      <c r="O1885" s="1764">
        <f t="shared" si="468"/>
        <v>198.23000000000002</v>
      </c>
      <c r="P1885" s="1806">
        <f t="shared" si="474"/>
        <v>0.67044339973619238</v>
      </c>
      <c r="Q1885" s="1764">
        <v>97.44</v>
      </c>
      <c r="R1885" s="1864">
        <f t="shared" si="475"/>
        <v>0.32955660026380762</v>
      </c>
      <c r="S1885" s="1807">
        <f t="shared" si="476"/>
        <v>3.8975999999999997</v>
      </c>
      <c r="U1885" s="1764">
        <f t="shared" si="472"/>
        <v>0</v>
      </c>
      <c r="V1885" s="1764">
        <f t="shared" si="473"/>
        <v>0</v>
      </c>
      <c r="W1885" s="1764">
        <f t="shared" si="451"/>
        <v>502.39</v>
      </c>
      <c r="X1885" s="1768">
        <v>502.39</v>
      </c>
      <c r="Y1885" s="1784">
        <v>617711</v>
      </c>
      <c r="Z1885" s="1770">
        <v>43049</v>
      </c>
      <c r="AA1885" s="1843" t="s">
        <v>104</v>
      </c>
      <c r="AB1885" s="1843"/>
      <c r="AH1885" s="1867"/>
      <c r="AK1885" s="1868"/>
      <c r="AL1885" s="1868"/>
    </row>
    <row r="1886" spans="1:38" x14ac:dyDescent="0.25">
      <c r="A1886" s="1866">
        <v>2017712</v>
      </c>
      <c r="C1886" s="1782" t="s">
        <v>3791</v>
      </c>
      <c r="D1886" s="1762" t="s">
        <v>352</v>
      </c>
      <c r="E1886" s="1762">
        <v>1</v>
      </c>
      <c r="F1886" s="1762">
        <v>8</v>
      </c>
      <c r="G1886" s="1762">
        <v>4</v>
      </c>
      <c r="H1886" s="1762">
        <v>2</v>
      </c>
      <c r="I1886" s="1783">
        <v>1</v>
      </c>
      <c r="J1886" s="1783">
        <v>1</v>
      </c>
      <c r="L1886" s="1764">
        <v>3572.97</v>
      </c>
      <c r="N1886" s="1764">
        <v>2554.92</v>
      </c>
      <c r="O1886" s="1764">
        <f t="shared" si="468"/>
        <v>2001.6200000000001</v>
      </c>
      <c r="P1886" s="1806">
        <f t="shared" si="474"/>
        <v>0.78343744618226796</v>
      </c>
      <c r="Q1886" s="1764">
        <v>553.29999999999995</v>
      </c>
      <c r="R1886" s="1864">
        <f t="shared" si="475"/>
        <v>0.21656255381773204</v>
      </c>
      <c r="S1886" s="1807">
        <f t="shared" si="438"/>
        <v>22.131999999999998</v>
      </c>
      <c r="U1886" s="1764">
        <f t="shared" si="439"/>
        <v>0</v>
      </c>
      <c r="V1886" s="1764">
        <f t="shared" si="440"/>
        <v>0</v>
      </c>
      <c r="W1886" s="1764">
        <f t="shared" si="451"/>
        <v>3572.97</v>
      </c>
      <c r="X1886" s="1768">
        <v>3572.97</v>
      </c>
      <c r="Y1886" s="1784">
        <v>617753</v>
      </c>
      <c r="Z1886" s="1770">
        <v>43063</v>
      </c>
      <c r="AA1886" s="1843" t="s">
        <v>104</v>
      </c>
      <c r="AB1886" s="1843"/>
      <c r="AH1886" s="1867"/>
      <c r="AK1886" s="1868"/>
      <c r="AL1886" s="1868"/>
    </row>
    <row r="1887" spans="1:38" x14ac:dyDescent="0.25">
      <c r="A1887" s="1866">
        <v>2017713</v>
      </c>
      <c r="C1887" s="1782" t="s">
        <v>3790</v>
      </c>
      <c r="D1887" s="1762" t="s">
        <v>352</v>
      </c>
      <c r="E1887" s="1762">
        <v>0</v>
      </c>
      <c r="F1887" s="1762">
        <v>1</v>
      </c>
      <c r="G1887" s="1762">
        <v>0</v>
      </c>
      <c r="H1887" s="1762">
        <v>1</v>
      </c>
      <c r="I1887" s="1783">
        <v>1</v>
      </c>
      <c r="J1887" s="1783">
        <v>1</v>
      </c>
      <c r="L1887" s="1764">
        <v>502.39</v>
      </c>
      <c r="N1887" s="1764">
        <v>295.67</v>
      </c>
      <c r="O1887" s="1764">
        <f t="shared" si="468"/>
        <v>198.23000000000002</v>
      </c>
      <c r="P1887" s="1806">
        <f t="shared" si="474"/>
        <v>0.67044339973619238</v>
      </c>
      <c r="Q1887" s="1764">
        <v>97.44</v>
      </c>
      <c r="R1887" s="1864">
        <f t="shared" si="475"/>
        <v>0.32955660026380762</v>
      </c>
      <c r="S1887" s="1807">
        <f t="shared" ref="S1887" si="477">Q1887/$S$1</f>
        <v>3.8975999999999997</v>
      </c>
      <c r="U1887" s="1764">
        <f t="shared" si="439"/>
        <v>0</v>
      </c>
      <c r="V1887" s="1764">
        <f t="shared" si="440"/>
        <v>0</v>
      </c>
      <c r="W1887" s="1764">
        <f t="shared" si="451"/>
        <v>502.39</v>
      </c>
      <c r="X1887" s="1768">
        <v>502.39</v>
      </c>
      <c r="Y1887" s="1784">
        <v>617712</v>
      </c>
      <c r="Z1887" s="1770">
        <v>43049</v>
      </c>
      <c r="AA1887" s="1843" t="s">
        <v>104</v>
      </c>
      <c r="AB1887" s="1843"/>
      <c r="AH1887" s="1867"/>
      <c r="AK1887" s="1868"/>
      <c r="AL1887" s="1868"/>
    </row>
    <row r="1888" spans="1:38" x14ac:dyDescent="0.25">
      <c r="A1888" s="1866">
        <v>2017714</v>
      </c>
      <c r="C1888" s="1782" t="s">
        <v>3792</v>
      </c>
      <c r="D1888" s="1762" t="s">
        <v>352</v>
      </c>
      <c r="E1888" s="1762">
        <v>1</v>
      </c>
      <c r="F1888" s="1762">
        <v>8</v>
      </c>
      <c r="G1888" s="1762">
        <v>4</v>
      </c>
      <c r="H1888" s="1762">
        <v>3</v>
      </c>
      <c r="I1888" s="1783">
        <v>1</v>
      </c>
      <c r="J1888" s="1783">
        <v>1</v>
      </c>
      <c r="L1888" s="1764">
        <v>3522.36</v>
      </c>
      <c r="N1888" s="1764">
        <v>2660.85</v>
      </c>
      <c r="O1888" s="1764">
        <f t="shared" si="468"/>
        <v>2101.2199999999998</v>
      </c>
      <c r="P1888" s="1806">
        <f t="shared" ref="P1888:P1889" si="478">IF(N1888&lt;=0,"",O1888/N1888)</f>
        <v>0.78967998947704676</v>
      </c>
      <c r="Q1888" s="1764">
        <v>559.63</v>
      </c>
      <c r="R1888" s="1864">
        <f t="shared" ref="R1888:R1889" si="479">IF(N1888&lt;=0,"",Q1888/N1888)</f>
        <v>0.21032001052295321</v>
      </c>
      <c r="S1888" s="1807">
        <f t="shared" ref="S1888:S1889" si="480">Q1888/$S$1</f>
        <v>22.385200000000001</v>
      </c>
      <c r="U1888" s="1764">
        <f t="shared" ref="U1888:U1893" si="481">((1-I1888)*O1888)+((1-J1888)*Q1888)</f>
        <v>0</v>
      </c>
      <c r="V1888" s="1764">
        <f t="shared" ref="V1888:V1893" si="482">L1888-W1888</f>
        <v>0</v>
      </c>
      <c r="W1888" s="1764">
        <f t="shared" si="451"/>
        <v>3522.36</v>
      </c>
      <c r="X1888" s="1768">
        <v>3522.36</v>
      </c>
      <c r="Y1888" s="1784">
        <v>617784</v>
      </c>
      <c r="Z1888" s="1770">
        <v>43073</v>
      </c>
      <c r="AA1888" s="1843" t="s">
        <v>104</v>
      </c>
      <c r="AB1888" s="1843"/>
      <c r="AH1888" s="1867"/>
      <c r="AK1888" s="1868"/>
      <c r="AL1888" s="1868"/>
    </row>
    <row r="1889" spans="1:38" x14ac:dyDescent="0.25">
      <c r="A1889" s="1866">
        <v>2017715</v>
      </c>
      <c r="C1889" s="1782" t="s">
        <v>3793</v>
      </c>
      <c r="D1889" s="1762" t="s">
        <v>352</v>
      </c>
      <c r="E1889" s="1762">
        <v>0</v>
      </c>
      <c r="F1889" s="1762">
        <v>1</v>
      </c>
      <c r="G1889" s="1762">
        <v>0</v>
      </c>
      <c r="H1889" s="1762">
        <v>1</v>
      </c>
      <c r="I1889" s="1783">
        <v>1</v>
      </c>
      <c r="J1889" s="1783">
        <v>1</v>
      </c>
      <c r="L1889" s="1764">
        <v>502.39</v>
      </c>
      <c r="N1889" s="1764">
        <v>295.67</v>
      </c>
      <c r="O1889" s="1764">
        <f t="shared" si="468"/>
        <v>198.23000000000002</v>
      </c>
      <c r="P1889" s="1806">
        <f t="shared" si="478"/>
        <v>0.67044339973619238</v>
      </c>
      <c r="Q1889" s="1764">
        <v>97.44</v>
      </c>
      <c r="R1889" s="1864">
        <f t="shared" si="479"/>
        <v>0.32955660026380762</v>
      </c>
      <c r="S1889" s="1807">
        <f t="shared" si="480"/>
        <v>3.8975999999999997</v>
      </c>
      <c r="U1889" s="1764">
        <f t="shared" si="481"/>
        <v>0</v>
      </c>
      <c r="V1889" s="1764">
        <f t="shared" si="482"/>
        <v>0</v>
      </c>
      <c r="W1889" s="1764">
        <f t="shared" si="451"/>
        <v>502.39</v>
      </c>
      <c r="X1889" s="1768">
        <v>502.39</v>
      </c>
      <c r="Y1889" s="1784">
        <v>617713</v>
      </c>
      <c r="Z1889" s="1770">
        <v>43049</v>
      </c>
      <c r="AA1889" s="1843" t="s">
        <v>104</v>
      </c>
      <c r="AB1889" s="1843"/>
      <c r="AH1889" s="1867"/>
      <c r="AK1889" s="1868"/>
      <c r="AL1889" s="1868"/>
    </row>
    <row r="1890" spans="1:38" x14ac:dyDescent="0.25">
      <c r="A1890" s="1866">
        <v>2017716</v>
      </c>
      <c r="C1890" s="1782" t="s">
        <v>3794</v>
      </c>
      <c r="D1890" s="1762" t="s">
        <v>352</v>
      </c>
      <c r="E1890" s="1762">
        <v>1</v>
      </c>
      <c r="F1890" s="1762">
        <v>8</v>
      </c>
      <c r="G1890" s="1762">
        <v>4</v>
      </c>
      <c r="H1890" s="1762">
        <v>2</v>
      </c>
      <c r="I1890" s="1783">
        <v>1</v>
      </c>
      <c r="J1890" s="1783">
        <v>1</v>
      </c>
      <c r="L1890" s="1764">
        <v>3572.97</v>
      </c>
      <c r="N1890" s="1764">
        <v>2554.92</v>
      </c>
      <c r="O1890" s="1764">
        <f t="shared" si="468"/>
        <v>2001.6200000000001</v>
      </c>
      <c r="P1890" s="1806">
        <f t="shared" ref="P1890:P1891" si="483">IF(N1890&lt;=0,"",O1890/N1890)</f>
        <v>0.78343744618226796</v>
      </c>
      <c r="Q1890" s="1764">
        <v>553.29999999999995</v>
      </c>
      <c r="R1890" s="1864">
        <f t="shared" ref="R1890:R1891" si="484">IF(N1890&lt;=0,"",Q1890/N1890)</f>
        <v>0.21656255381773204</v>
      </c>
      <c r="S1890" s="1807">
        <f t="shared" ref="S1890:S1895" si="485">Q1890/$S$1</f>
        <v>22.131999999999998</v>
      </c>
      <c r="U1890" s="1764">
        <f t="shared" si="481"/>
        <v>0</v>
      </c>
      <c r="V1890" s="1764">
        <f t="shared" si="482"/>
        <v>0</v>
      </c>
      <c r="W1890" s="1764">
        <f t="shared" si="451"/>
        <v>3572.97</v>
      </c>
      <c r="X1890" s="1768">
        <v>3572.97</v>
      </c>
      <c r="Y1890" s="1784">
        <v>617754</v>
      </c>
      <c r="Z1890" s="1770">
        <v>43063</v>
      </c>
      <c r="AA1890" s="1843" t="s">
        <v>104</v>
      </c>
      <c r="AB1890" s="1843"/>
      <c r="AH1890" s="1867"/>
      <c r="AK1890" s="1868"/>
      <c r="AL1890" s="1868"/>
    </row>
    <row r="1891" spans="1:38" x14ac:dyDescent="0.25">
      <c r="A1891" s="1866">
        <v>2017717</v>
      </c>
      <c r="C1891" s="1782" t="s">
        <v>3795</v>
      </c>
      <c r="D1891" s="1762" t="s">
        <v>352</v>
      </c>
      <c r="E1891" s="1762">
        <v>0</v>
      </c>
      <c r="F1891" s="1762">
        <v>1</v>
      </c>
      <c r="G1891" s="1762">
        <v>0</v>
      </c>
      <c r="H1891" s="1762">
        <v>1</v>
      </c>
      <c r="I1891" s="1783">
        <v>1</v>
      </c>
      <c r="J1891" s="1783">
        <v>1</v>
      </c>
      <c r="L1891" s="1764">
        <v>502.39</v>
      </c>
      <c r="N1891" s="1764">
        <v>295.67</v>
      </c>
      <c r="O1891" s="1764">
        <f t="shared" si="468"/>
        <v>198.23000000000002</v>
      </c>
      <c r="P1891" s="1806">
        <f t="shared" si="483"/>
        <v>0.67044339973619238</v>
      </c>
      <c r="Q1891" s="1764">
        <v>97.44</v>
      </c>
      <c r="R1891" s="1864">
        <f t="shared" si="484"/>
        <v>0.32955660026380762</v>
      </c>
      <c r="S1891" s="1807">
        <f t="shared" si="485"/>
        <v>3.8975999999999997</v>
      </c>
      <c r="U1891" s="1764">
        <f t="shared" si="481"/>
        <v>0</v>
      </c>
      <c r="V1891" s="1764">
        <f t="shared" si="482"/>
        <v>0</v>
      </c>
      <c r="W1891" s="1764">
        <f t="shared" si="451"/>
        <v>502.39</v>
      </c>
      <c r="X1891" s="1768">
        <v>502.39</v>
      </c>
      <c r="Y1891" s="1784">
        <v>617717</v>
      </c>
      <c r="Z1891" s="1770">
        <v>43049</v>
      </c>
      <c r="AA1891" s="1843" t="s">
        <v>104</v>
      </c>
      <c r="AB1891" s="1843"/>
      <c r="AH1891" s="1867"/>
      <c r="AK1891" s="1868"/>
      <c r="AL1891" s="1868"/>
    </row>
    <row r="1892" spans="1:38" x14ac:dyDescent="0.25">
      <c r="A1892" s="1866">
        <v>2017718</v>
      </c>
      <c r="C1892" s="1782" t="s">
        <v>3796</v>
      </c>
      <c r="D1892" s="1762" t="s">
        <v>352</v>
      </c>
      <c r="E1892" s="1762">
        <v>1</v>
      </c>
      <c r="F1892" s="1762">
        <v>8</v>
      </c>
      <c r="G1892" s="1762">
        <v>4</v>
      </c>
      <c r="H1892" s="1762">
        <v>2</v>
      </c>
      <c r="I1892" s="1783">
        <v>1</v>
      </c>
      <c r="J1892" s="1783">
        <v>1</v>
      </c>
      <c r="L1892" s="1764">
        <v>3572.97</v>
      </c>
      <c r="N1892" s="1764">
        <v>2554.92</v>
      </c>
      <c r="O1892" s="1764">
        <f t="shared" si="468"/>
        <v>2001.6200000000001</v>
      </c>
      <c r="P1892" s="1806">
        <f t="shared" ref="P1892:P1895" si="486">IF(N1892&lt;=0,"",O1892/N1892)</f>
        <v>0.78343744618226796</v>
      </c>
      <c r="Q1892" s="1764">
        <v>553.29999999999995</v>
      </c>
      <c r="R1892" s="1864">
        <f t="shared" ref="R1892:R1895" si="487">IF(N1892&lt;=0,"",Q1892/N1892)</f>
        <v>0.21656255381773204</v>
      </c>
      <c r="S1892" s="1807">
        <f t="shared" si="485"/>
        <v>22.131999999999998</v>
      </c>
      <c r="U1892" s="1764">
        <f t="shared" si="481"/>
        <v>0</v>
      </c>
      <c r="V1892" s="1764">
        <f t="shared" si="482"/>
        <v>0</v>
      </c>
      <c r="W1892" s="1764">
        <f t="shared" si="451"/>
        <v>3572.97</v>
      </c>
      <c r="X1892" s="1768">
        <v>3572.97</v>
      </c>
      <c r="Y1892" s="1784">
        <v>617755</v>
      </c>
      <c r="Z1892" s="1770">
        <v>43063</v>
      </c>
      <c r="AA1892" s="1843" t="s">
        <v>104</v>
      </c>
      <c r="AB1892" s="1843"/>
      <c r="AH1892" s="1867"/>
      <c r="AK1892" s="1868"/>
      <c r="AL1892" s="1868"/>
    </row>
    <row r="1893" spans="1:38" x14ac:dyDescent="0.25">
      <c r="A1893" s="1866">
        <v>2017719</v>
      </c>
      <c r="C1893" s="1782" t="s">
        <v>3797</v>
      </c>
      <c r="D1893" s="1762" t="s">
        <v>352</v>
      </c>
      <c r="E1893" s="1762">
        <v>0</v>
      </c>
      <c r="F1893" s="1762">
        <v>1</v>
      </c>
      <c r="G1893" s="1762">
        <v>0</v>
      </c>
      <c r="H1893" s="1762">
        <v>1</v>
      </c>
      <c r="I1893" s="1783">
        <v>1</v>
      </c>
      <c r="J1893" s="1783">
        <v>1</v>
      </c>
      <c r="L1893" s="1764">
        <v>502.39</v>
      </c>
      <c r="N1893" s="1764">
        <v>295.67</v>
      </c>
      <c r="O1893" s="1764">
        <f t="shared" si="468"/>
        <v>198.23000000000002</v>
      </c>
      <c r="P1893" s="1806">
        <f t="shared" si="486"/>
        <v>0.67044339973619238</v>
      </c>
      <c r="Q1893" s="1764">
        <v>97.44</v>
      </c>
      <c r="R1893" s="1864">
        <f t="shared" si="487"/>
        <v>0.32955660026380762</v>
      </c>
      <c r="S1893" s="1807">
        <f t="shared" si="485"/>
        <v>3.8975999999999997</v>
      </c>
      <c r="U1893" s="1764">
        <f t="shared" si="481"/>
        <v>0</v>
      </c>
      <c r="V1893" s="1764">
        <f t="shared" si="482"/>
        <v>0</v>
      </c>
      <c r="W1893" s="1764">
        <f t="shared" si="451"/>
        <v>502.39</v>
      </c>
      <c r="X1893" s="1768">
        <v>502.39</v>
      </c>
      <c r="Y1893" s="1784">
        <v>617715</v>
      </c>
      <c r="Z1893" s="1770">
        <v>43049</v>
      </c>
      <c r="AA1893" s="1843" t="s">
        <v>104</v>
      </c>
      <c r="AB1893" s="1843"/>
      <c r="AH1893" s="1867"/>
      <c r="AK1893" s="1868"/>
      <c r="AL1893" s="1868"/>
    </row>
    <row r="1894" spans="1:38" x14ac:dyDescent="0.25">
      <c r="A1894" s="1866">
        <v>2017720</v>
      </c>
      <c r="C1894" s="1782" t="s">
        <v>3798</v>
      </c>
      <c r="D1894" s="1762" t="s">
        <v>352</v>
      </c>
      <c r="E1894" s="1762">
        <v>1</v>
      </c>
      <c r="F1894" s="1762">
        <v>8</v>
      </c>
      <c r="G1894" s="1762">
        <v>4</v>
      </c>
      <c r="H1894" s="1762">
        <v>3</v>
      </c>
      <c r="I1894" s="1783">
        <v>1</v>
      </c>
      <c r="J1894" s="1783">
        <v>1</v>
      </c>
      <c r="L1894" s="1764">
        <v>3522.36</v>
      </c>
      <c r="N1894" s="1764">
        <v>2660.85</v>
      </c>
      <c r="O1894" s="1764">
        <f t="shared" si="468"/>
        <v>2101.2199999999998</v>
      </c>
      <c r="P1894" s="1806">
        <f t="shared" si="486"/>
        <v>0.78967998947704676</v>
      </c>
      <c r="Q1894" s="1764">
        <v>559.63</v>
      </c>
      <c r="R1894" s="1864">
        <f t="shared" si="487"/>
        <v>0.21032001052295321</v>
      </c>
      <c r="S1894" s="1807">
        <f t="shared" si="485"/>
        <v>22.385200000000001</v>
      </c>
      <c r="U1894" s="1764">
        <f t="shared" si="439"/>
        <v>0</v>
      </c>
      <c r="V1894" s="1764">
        <f t="shared" si="440"/>
        <v>0</v>
      </c>
      <c r="W1894" s="1764">
        <f t="shared" si="451"/>
        <v>3522.36</v>
      </c>
      <c r="X1894" s="1768">
        <v>3522.36</v>
      </c>
      <c r="Y1894" s="1784">
        <v>617785</v>
      </c>
      <c r="Z1894" s="1770">
        <v>43073</v>
      </c>
      <c r="AA1894" s="1843" t="s">
        <v>104</v>
      </c>
      <c r="AB1894" s="1843"/>
      <c r="AH1894" s="1867"/>
      <c r="AK1894" s="1868"/>
      <c r="AL1894" s="1868"/>
    </row>
    <row r="1895" spans="1:38" x14ac:dyDescent="0.25">
      <c r="A1895" s="1866">
        <v>2017721</v>
      </c>
      <c r="C1895" s="1782" t="s">
        <v>3799</v>
      </c>
      <c r="D1895" s="1762" t="s">
        <v>352</v>
      </c>
      <c r="E1895" s="1762">
        <v>0</v>
      </c>
      <c r="F1895" s="1762">
        <v>1</v>
      </c>
      <c r="G1895" s="1762">
        <v>0</v>
      </c>
      <c r="H1895" s="1762">
        <v>1</v>
      </c>
      <c r="I1895" s="1783">
        <v>1</v>
      </c>
      <c r="J1895" s="1783">
        <v>1</v>
      </c>
      <c r="L1895" s="1764">
        <v>502.39</v>
      </c>
      <c r="N1895" s="1764">
        <v>295.67</v>
      </c>
      <c r="O1895" s="1764">
        <f t="shared" si="468"/>
        <v>198.23000000000002</v>
      </c>
      <c r="P1895" s="1806">
        <f t="shared" si="486"/>
        <v>0.67044339973619238</v>
      </c>
      <c r="Q1895" s="1764">
        <v>97.44</v>
      </c>
      <c r="R1895" s="1864">
        <f t="shared" si="487"/>
        <v>0.32955660026380762</v>
      </c>
      <c r="S1895" s="1807">
        <f t="shared" si="485"/>
        <v>3.8975999999999997</v>
      </c>
      <c r="U1895" s="1764">
        <f t="shared" si="439"/>
        <v>0</v>
      </c>
      <c r="V1895" s="1764">
        <f t="shared" si="440"/>
        <v>0</v>
      </c>
      <c r="W1895" s="1764">
        <f t="shared" si="451"/>
        <v>502.39</v>
      </c>
      <c r="X1895" s="1768">
        <v>502.39</v>
      </c>
      <c r="Y1895" s="1784">
        <v>617716</v>
      </c>
      <c r="Z1895" s="1770">
        <v>43049</v>
      </c>
      <c r="AA1895" s="1843" t="s">
        <v>104</v>
      </c>
      <c r="AB1895" s="1843"/>
      <c r="AH1895" s="1867"/>
      <c r="AK1895" s="1868"/>
      <c r="AL1895" s="1868"/>
    </row>
    <row r="1896" spans="1:38" x14ac:dyDescent="0.25">
      <c r="A1896" s="1866">
        <v>2017722</v>
      </c>
      <c r="C1896" s="1782" t="s">
        <v>3800</v>
      </c>
      <c r="D1896" s="1762" t="s">
        <v>352</v>
      </c>
      <c r="E1896" s="1762">
        <v>1</v>
      </c>
      <c r="F1896" s="1762">
        <v>8</v>
      </c>
      <c r="G1896" s="1762">
        <v>4</v>
      </c>
      <c r="H1896" s="1762">
        <v>2</v>
      </c>
      <c r="I1896" s="1783">
        <v>1</v>
      </c>
      <c r="J1896" s="1783">
        <v>1</v>
      </c>
      <c r="L1896" s="1764">
        <v>3572.97</v>
      </c>
      <c r="N1896" s="1764">
        <v>2554.92</v>
      </c>
      <c r="O1896" s="1764">
        <f t="shared" si="468"/>
        <v>2001.6200000000001</v>
      </c>
      <c r="P1896" s="1806">
        <f t="shared" si="441"/>
        <v>0.78343744618226796</v>
      </c>
      <c r="Q1896" s="1764">
        <v>553.29999999999995</v>
      </c>
      <c r="R1896" s="1864">
        <f t="shared" si="442"/>
        <v>0.21656255381773204</v>
      </c>
      <c r="S1896" s="1807">
        <f t="shared" si="438"/>
        <v>22.131999999999998</v>
      </c>
      <c r="U1896" s="1764">
        <f t="shared" si="439"/>
        <v>0</v>
      </c>
      <c r="V1896" s="1764">
        <f t="shared" si="440"/>
        <v>0</v>
      </c>
      <c r="W1896" s="1764">
        <f t="shared" si="451"/>
        <v>3572.97</v>
      </c>
      <c r="X1896" s="1768">
        <v>3572.97</v>
      </c>
      <c r="Y1896" s="1784">
        <v>617790</v>
      </c>
      <c r="Z1896" s="1770">
        <v>43084</v>
      </c>
      <c r="AA1896" s="1843" t="s">
        <v>104</v>
      </c>
      <c r="AB1896" s="1843"/>
      <c r="AH1896" s="1867"/>
      <c r="AK1896" s="1868"/>
      <c r="AL1896" s="1868"/>
    </row>
    <row r="1897" spans="1:38" x14ac:dyDescent="0.25">
      <c r="A1897" s="1866">
        <v>2017723</v>
      </c>
      <c r="C1897" s="1782" t="s">
        <v>3801</v>
      </c>
      <c r="D1897" s="1762" t="s">
        <v>352</v>
      </c>
      <c r="E1897" s="1762">
        <v>0</v>
      </c>
      <c r="F1897" s="1762">
        <v>1</v>
      </c>
      <c r="G1897" s="1762">
        <v>0</v>
      </c>
      <c r="H1897" s="1762">
        <v>1</v>
      </c>
      <c r="I1897" s="1783">
        <v>1</v>
      </c>
      <c r="J1897" s="1783">
        <v>1</v>
      </c>
      <c r="L1897" s="1764">
        <v>502.39</v>
      </c>
      <c r="N1897" s="1764">
        <v>295.67</v>
      </c>
      <c r="O1897" s="1764">
        <f t="shared" si="468"/>
        <v>198.23000000000002</v>
      </c>
      <c r="P1897" s="1806">
        <f t="shared" ref="P1897" si="488">IF(N1897&lt;=0,"",O1897/N1897)</f>
        <v>0.67044339973619238</v>
      </c>
      <c r="Q1897" s="1764">
        <v>97.44</v>
      </c>
      <c r="R1897" s="1864">
        <f t="shared" ref="R1897" si="489">IF(N1897&lt;=0,"",Q1897/N1897)</f>
        <v>0.32955660026380762</v>
      </c>
      <c r="S1897" s="1807">
        <f t="shared" ref="S1897" si="490">Q1897/$S$1</f>
        <v>3.8975999999999997</v>
      </c>
      <c r="U1897" s="1764">
        <f t="shared" ref="U1897:U1956" si="491">((1-I1897)*O1897)+((1-J1897)*Q1897)</f>
        <v>0</v>
      </c>
      <c r="V1897" s="1764">
        <f t="shared" ref="V1897:V1956" si="492">L1897-W1897</f>
        <v>0</v>
      </c>
      <c r="W1897" s="1764">
        <f t="shared" si="451"/>
        <v>502.39</v>
      </c>
      <c r="X1897" s="1768">
        <v>502.39</v>
      </c>
      <c r="Y1897" s="1784">
        <v>617717</v>
      </c>
      <c r="Z1897" s="1770">
        <v>43049</v>
      </c>
      <c r="AA1897" s="1843" t="s">
        <v>104</v>
      </c>
      <c r="AB1897" s="1843"/>
      <c r="AH1897" s="1867"/>
      <c r="AK1897" s="1868"/>
      <c r="AL1897" s="1868"/>
    </row>
    <row r="1898" spans="1:38" x14ac:dyDescent="0.25">
      <c r="A1898" s="1866">
        <v>2017724</v>
      </c>
      <c r="C1898" s="1782" t="s">
        <v>3802</v>
      </c>
      <c r="D1898" s="1762" t="s">
        <v>352</v>
      </c>
      <c r="E1898" s="1762">
        <v>1</v>
      </c>
      <c r="F1898" s="1762">
        <v>8</v>
      </c>
      <c r="G1898" s="1762">
        <v>4</v>
      </c>
      <c r="H1898" s="1762">
        <v>2</v>
      </c>
      <c r="I1898" s="1783">
        <v>1</v>
      </c>
      <c r="J1898" s="1783">
        <v>1</v>
      </c>
      <c r="L1898" s="1764">
        <v>3572.97</v>
      </c>
      <c r="N1898" s="1764">
        <v>2554.92</v>
      </c>
      <c r="O1898" s="1764">
        <f t="shared" si="468"/>
        <v>2001.6200000000001</v>
      </c>
      <c r="P1898" s="1806">
        <f t="shared" ref="P1898:P1956" si="493">IF(N1898&lt;=0,"",O1898/N1898)</f>
        <v>0.78343744618226796</v>
      </c>
      <c r="Q1898" s="1764">
        <v>553.29999999999995</v>
      </c>
      <c r="R1898" s="1864">
        <f t="shared" ref="R1898:R1956" si="494">IF(N1898&lt;=0,"",Q1898/N1898)</f>
        <v>0.21656255381773204</v>
      </c>
      <c r="S1898" s="1807">
        <f t="shared" ref="S1898:S1956" si="495">Q1898/$S$1</f>
        <v>22.131999999999998</v>
      </c>
      <c r="U1898" s="1764">
        <f t="shared" si="491"/>
        <v>0</v>
      </c>
      <c r="V1898" s="1764">
        <f t="shared" si="492"/>
        <v>0</v>
      </c>
      <c r="W1898" s="1764">
        <f t="shared" si="451"/>
        <v>3572.97</v>
      </c>
      <c r="X1898" s="1768">
        <v>3572.97</v>
      </c>
      <c r="Y1898" s="1784">
        <v>617791</v>
      </c>
      <c r="Z1898" s="1770">
        <v>43084</v>
      </c>
      <c r="AA1898" s="1843" t="s">
        <v>104</v>
      </c>
      <c r="AB1898" s="1843"/>
      <c r="AH1898" s="1867"/>
      <c r="AK1898" s="1868"/>
      <c r="AL1898" s="1868"/>
    </row>
    <row r="1899" spans="1:38" x14ac:dyDescent="0.25">
      <c r="A1899" s="1866">
        <v>2017725</v>
      </c>
      <c r="C1899" s="1782" t="s">
        <v>3877</v>
      </c>
      <c r="D1899" s="1762" t="s">
        <v>352</v>
      </c>
      <c r="E1899" s="1762">
        <v>0</v>
      </c>
      <c r="F1899" s="1762">
        <v>1</v>
      </c>
      <c r="G1899" s="1762">
        <v>0</v>
      </c>
      <c r="H1899" s="1762">
        <v>1</v>
      </c>
      <c r="I1899" s="1783">
        <v>1</v>
      </c>
      <c r="J1899" s="1783">
        <v>1</v>
      </c>
      <c r="L1899" s="1764">
        <v>502.39</v>
      </c>
      <c r="N1899" s="1764">
        <v>295.67</v>
      </c>
      <c r="O1899" s="1764">
        <f t="shared" si="468"/>
        <v>198.23000000000002</v>
      </c>
      <c r="P1899" s="1806">
        <f t="shared" si="493"/>
        <v>0.67044339973619238</v>
      </c>
      <c r="Q1899" s="1764">
        <v>97.44</v>
      </c>
      <c r="R1899" s="1864">
        <f t="shared" si="494"/>
        <v>0.32955660026380762</v>
      </c>
      <c r="S1899" s="1807">
        <f t="shared" si="495"/>
        <v>3.8975999999999997</v>
      </c>
      <c r="U1899" s="1764">
        <f t="shared" si="491"/>
        <v>0</v>
      </c>
      <c r="V1899" s="1764">
        <f t="shared" si="492"/>
        <v>0</v>
      </c>
      <c r="W1899" s="1764">
        <f t="shared" si="451"/>
        <v>502.39</v>
      </c>
      <c r="X1899" s="1768">
        <v>502.39</v>
      </c>
      <c r="Y1899" s="1784">
        <v>617718</v>
      </c>
      <c r="Z1899" s="1770">
        <v>43049</v>
      </c>
      <c r="AA1899" s="1843" t="s">
        <v>104</v>
      </c>
      <c r="AB1899" s="1843"/>
      <c r="AH1899" s="1867"/>
      <c r="AK1899" s="1868"/>
      <c r="AL1899" s="1868"/>
    </row>
    <row r="1900" spans="1:38" x14ac:dyDescent="0.25">
      <c r="A1900" s="1866">
        <v>2017726</v>
      </c>
      <c r="C1900" s="1782">
        <v>692918</v>
      </c>
      <c r="D1900" s="1762" t="s">
        <v>26</v>
      </c>
      <c r="E1900" s="1762">
        <v>1</v>
      </c>
      <c r="F1900" s="1762">
        <v>11</v>
      </c>
      <c r="G1900" s="1762">
        <v>5</v>
      </c>
      <c r="H1900" s="1762">
        <v>4</v>
      </c>
      <c r="I1900" s="1783">
        <v>1</v>
      </c>
      <c r="J1900" s="1783">
        <v>1</v>
      </c>
      <c r="L1900" s="1764">
        <v>4438.6000000000004</v>
      </c>
      <c r="N1900" s="1764">
        <v>2800.23</v>
      </c>
      <c r="O1900" s="1764">
        <f t="shared" si="468"/>
        <v>2252.31</v>
      </c>
      <c r="P1900" s="1806">
        <f t="shared" si="493"/>
        <v>0.8043303585776882</v>
      </c>
      <c r="Q1900" s="1764">
        <v>547.91999999999996</v>
      </c>
      <c r="R1900" s="1864">
        <f t="shared" si="494"/>
        <v>0.19566964142231172</v>
      </c>
      <c r="S1900" s="1807">
        <f t="shared" si="495"/>
        <v>21.916799999999999</v>
      </c>
      <c r="U1900" s="1764">
        <f t="shared" si="491"/>
        <v>0</v>
      </c>
      <c r="V1900" s="1764">
        <f t="shared" si="492"/>
        <v>0</v>
      </c>
      <c r="W1900" s="1764">
        <f t="shared" si="451"/>
        <v>4438.6000000000004</v>
      </c>
      <c r="X1900" s="1768">
        <v>4438.6000000000004</v>
      </c>
      <c r="Y1900" s="1784">
        <v>617684</v>
      </c>
      <c r="Z1900" s="1770">
        <v>43049</v>
      </c>
      <c r="AA1900" s="1843" t="s">
        <v>104</v>
      </c>
      <c r="AB1900" s="1843"/>
      <c r="AH1900" s="1867"/>
      <c r="AK1900" s="1868"/>
      <c r="AL1900" s="1868"/>
    </row>
    <row r="1901" spans="1:38" x14ac:dyDescent="0.25">
      <c r="A1901" s="1866">
        <v>2017727</v>
      </c>
      <c r="C1901" s="1782" t="s">
        <v>3819</v>
      </c>
      <c r="D1901" s="1762" t="s">
        <v>26</v>
      </c>
      <c r="E1901" s="1762">
        <v>0</v>
      </c>
      <c r="F1901" s="1762">
        <v>0</v>
      </c>
      <c r="G1901" s="1762">
        <v>0</v>
      </c>
      <c r="H1901" s="1762">
        <v>0</v>
      </c>
      <c r="I1901" s="1783">
        <v>1</v>
      </c>
      <c r="J1901" s="1783">
        <v>1</v>
      </c>
      <c r="L1901" s="1764">
        <v>45</v>
      </c>
      <c r="N1901" s="1764">
        <f t="shared" ref="N1901:N1956" si="496">O1901+Q1901</f>
        <v>22.5</v>
      </c>
      <c r="O1901" s="1764">
        <v>7.5</v>
      </c>
      <c r="P1901" s="1806">
        <f t="shared" si="493"/>
        <v>0.33333333333333331</v>
      </c>
      <c r="Q1901" s="1764">
        <v>15</v>
      </c>
      <c r="R1901" s="1864">
        <f t="shared" si="494"/>
        <v>0.66666666666666663</v>
      </c>
      <c r="S1901" s="1807">
        <f t="shared" si="495"/>
        <v>0.6</v>
      </c>
      <c r="U1901" s="1764">
        <f t="shared" si="491"/>
        <v>0</v>
      </c>
      <c r="V1901" s="1764">
        <f t="shared" si="492"/>
        <v>0</v>
      </c>
      <c r="W1901" s="1764">
        <f t="shared" si="451"/>
        <v>45</v>
      </c>
      <c r="X1901" s="1768">
        <v>45</v>
      </c>
      <c r="Y1901" s="1784">
        <v>617810</v>
      </c>
      <c r="Z1901" s="1770">
        <v>43089</v>
      </c>
      <c r="AA1901" s="1843" t="s">
        <v>104</v>
      </c>
      <c r="AB1901" s="1843"/>
      <c r="AH1901" s="1867"/>
      <c r="AK1901" s="1868"/>
      <c r="AL1901" s="1868"/>
    </row>
    <row r="1902" spans="1:38" x14ac:dyDescent="0.25">
      <c r="A1902" s="1866" t="s">
        <v>3820</v>
      </c>
      <c r="C1902" s="1782">
        <v>680517</v>
      </c>
      <c r="D1902" s="1762" t="s">
        <v>26</v>
      </c>
      <c r="E1902" s="1762">
        <v>1</v>
      </c>
      <c r="F1902" s="1762">
        <v>10</v>
      </c>
      <c r="G1902" s="1762">
        <v>7</v>
      </c>
      <c r="H1902" s="1762">
        <v>3</v>
      </c>
      <c r="I1902" s="1783">
        <v>1</v>
      </c>
      <c r="J1902" s="1783">
        <v>1</v>
      </c>
      <c r="L1902" s="1764">
        <v>7965.13</v>
      </c>
      <c r="N1902" s="1764">
        <v>5039.7299999999996</v>
      </c>
      <c r="O1902" s="1764">
        <f>N1902-Q1902</f>
        <v>3838.2899999999995</v>
      </c>
      <c r="P1902" s="1806">
        <f t="shared" si="493"/>
        <v>0.76160627652671864</v>
      </c>
      <c r="Q1902" s="1764">
        <v>1201.44</v>
      </c>
      <c r="R1902" s="1864">
        <f t="shared" si="494"/>
        <v>0.23839372347328133</v>
      </c>
      <c r="S1902" s="1807">
        <f t="shared" si="495"/>
        <v>48.057600000000001</v>
      </c>
      <c r="U1902" s="1764">
        <f t="shared" si="491"/>
        <v>0</v>
      </c>
      <c r="V1902" s="1764">
        <f t="shared" si="492"/>
        <v>0</v>
      </c>
      <c r="W1902" s="1764">
        <f t="shared" si="451"/>
        <v>7965.13</v>
      </c>
      <c r="X1902" s="1768">
        <v>7965.13</v>
      </c>
      <c r="Y1902" s="1784">
        <v>617682</v>
      </c>
      <c r="Z1902" s="1770">
        <v>43049</v>
      </c>
      <c r="AA1902" s="1843" t="s">
        <v>104</v>
      </c>
      <c r="AB1902" s="1843"/>
      <c r="AH1902" s="1867"/>
      <c r="AK1902" s="1868"/>
      <c r="AL1902" s="1868"/>
    </row>
    <row r="1903" spans="1:38" x14ac:dyDescent="0.25">
      <c r="A1903" s="1866">
        <v>2017729</v>
      </c>
      <c r="C1903" s="1782">
        <v>672917</v>
      </c>
      <c r="D1903" s="1762" t="s">
        <v>26</v>
      </c>
      <c r="E1903" s="1762">
        <v>1</v>
      </c>
      <c r="F1903" s="1762">
        <v>7</v>
      </c>
      <c r="G1903" s="1762">
        <v>2</v>
      </c>
      <c r="H1903" s="1762">
        <v>7</v>
      </c>
      <c r="I1903" s="1783">
        <v>1</v>
      </c>
      <c r="J1903" s="1783">
        <v>1</v>
      </c>
      <c r="L1903" s="1764">
        <v>3747.36</v>
      </c>
      <c r="N1903" s="1764">
        <v>2340.0500000000002</v>
      </c>
      <c r="O1903" s="1764">
        <f>N1903-Q1903</f>
        <v>1776.88</v>
      </c>
      <c r="P1903" s="1806">
        <f t="shared" si="493"/>
        <v>0.75933420226063542</v>
      </c>
      <c r="Q1903" s="1764">
        <v>563.16999999999996</v>
      </c>
      <c r="R1903" s="1864">
        <f t="shared" si="494"/>
        <v>0.2406657977393645</v>
      </c>
      <c r="S1903" s="1807">
        <f t="shared" si="495"/>
        <v>22.526799999999998</v>
      </c>
      <c r="U1903" s="1764">
        <f t="shared" si="491"/>
        <v>0</v>
      </c>
      <c r="V1903" s="1764">
        <f t="shared" si="492"/>
        <v>0</v>
      </c>
      <c r="W1903" s="1764">
        <f t="shared" si="451"/>
        <v>3747.36</v>
      </c>
      <c r="X1903" s="1768">
        <v>3747.36</v>
      </c>
      <c r="Y1903" s="1784">
        <v>617685</v>
      </c>
      <c r="Z1903" s="1770">
        <v>43049</v>
      </c>
      <c r="AA1903" s="1843" t="s">
        <v>104</v>
      </c>
      <c r="AB1903" s="1843"/>
      <c r="AH1903" s="1867"/>
      <c r="AK1903" s="1868"/>
      <c r="AL1903" s="1868"/>
    </row>
    <row r="1904" spans="1:38" x14ac:dyDescent="0.25">
      <c r="A1904" s="1866">
        <v>2017731</v>
      </c>
      <c r="C1904" s="1782" t="s">
        <v>3823</v>
      </c>
      <c r="D1904" s="1762" t="s">
        <v>26</v>
      </c>
      <c r="E1904" s="1762">
        <v>0</v>
      </c>
      <c r="F1904" s="1762">
        <v>0</v>
      </c>
      <c r="G1904" s="1762">
        <v>0</v>
      </c>
      <c r="H1904" s="1762">
        <v>0</v>
      </c>
      <c r="I1904" s="1783">
        <v>1</v>
      </c>
      <c r="J1904" s="1783">
        <v>1</v>
      </c>
      <c r="L1904" s="1764">
        <v>137</v>
      </c>
      <c r="N1904" s="1764">
        <f t="shared" si="496"/>
        <v>63</v>
      </c>
      <c r="O1904" s="1764">
        <v>48</v>
      </c>
      <c r="P1904" s="1806">
        <f t="shared" si="493"/>
        <v>0.76190476190476186</v>
      </c>
      <c r="Q1904" s="1764">
        <v>15</v>
      </c>
      <c r="R1904" s="1864">
        <f t="shared" si="494"/>
        <v>0.23809523809523808</v>
      </c>
      <c r="S1904" s="1807">
        <f t="shared" si="495"/>
        <v>0.6</v>
      </c>
      <c r="U1904" s="1764">
        <f t="shared" si="491"/>
        <v>0</v>
      </c>
      <c r="V1904" s="1764">
        <f t="shared" si="492"/>
        <v>0</v>
      </c>
      <c r="W1904" s="1764">
        <f t="shared" si="451"/>
        <v>137</v>
      </c>
      <c r="X1904" s="1768">
        <v>137</v>
      </c>
      <c r="Y1904" s="1784">
        <v>617652</v>
      </c>
      <c r="Z1904" s="1770">
        <v>43028</v>
      </c>
      <c r="AA1904" s="1843" t="s">
        <v>104</v>
      </c>
      <c r="AB1904" s="1843"/>
      <c r="AH1904" s="1867"/>
      <c r="AK1904" s="1868"/>
      <c r="AL1904" s="1868"/>
    </row>
    <row r="1905" spans="1:38" x14ac:dyDescent="0.25">
      <c r="A1905" s="1866">
        <v>2017732</v>
      </c>
      <c r="C1905" s="1782" t="s">
        <v>3825</v>
      </c>
      <c r="D1905" s="1762" t="s">
        <v>471</v>
      </c>
      <c r="E1905" s="1762">
        <v>2</v>
      </c>
      <c r="F1905" s="1762">
        <v>16</v>
      </c>
      <c r="G1905" s="1762">
        <v>8</v>
      </c>
      <c r="H1905" s="1762">
        <v>4</v>
      </c>
      <c r="I1905" s="1783">
        <v>1</v>
      </c>
      <c r="J1905" s="1783">
        <v>1</v>
      </c>
      <c r="L1905" s="1764">
        <v>5247.7</v>
      </c>
      <c r="N1905" s="1764">
        <v>3223.9</v>
      </c>
      <c r="O1905" s="1764">
        <f>N1905-Q1905</f>
        <v>2461.88</v>
      </c>
      <c r="P1905" s="1806">
        <f t="shared" si="493"/>
        <v>0.76363410775768481</v>
      </c>
      <c r="Q1905" s="1764">
        <v>762.02</v>
      </c>
      <c r="R1905" s="1864">
        <f t="shared" si="494"/>
        <v>0.23636589224231519</v>
      </c>
      <c r="S1905" s="1807">
        <f t="shared" si="495"/>
        <v>30.480799999999999</v>
      </c>
      <c r="U1905" s="1764">
        <f t="shared" si="491"/>
        <v>0</v>
      </c>
      <c r="V1905" s="1764">
        <f t="shared" si="492"/>
        <v>0</v>
      </c>
      <c r="W1905" s="1764">
        <f t="shared" si="451"/>
        <v>5247.7</v>
      </c>
      <c r="X1905" s="1768">
        <v>5247.7</v>
      </c>
      <c r="Y1905" s="1784">
        <v>617745</v>
      </c>
      <c r="Z1905" s="1770">
        <v>43063</v>
      </c>
      <c r="AA1905" s="1843" t="s">
        <v>104</v>
      </c>
      <c r="AB1905" s="1843"/>
      <c r="AH1905" s="1867"/>
      <c r="AK1905" s="1868"/>
      <c r="AL1905" s="1868"/>
    </row>
    <row r="1906" spans="1:38" x14ac:dyDescent="0.25">
      <c r="A1906" s="1866">
        <v>2017733</v>
      </c>
      <c r="C1906" s="1782" t="s">
        <v>3824</v>
      </c>
      <c r="D1906" s="1762" t="s">
        <v>317</v>
      </c>
      <c r="E1906" s="1762">
        <v>1</v>
      </c>
      <c r="F1906" s="1762">
        <v>2</v>
      </c>
      <c r="G1906" s="1762">
        <v>1</v>
      </c>
      <c r="H1906" s="1762">
        <v>1</v>
      </c>
      <c r="I1906" s="1783">
        <v>1</v>
      </c>
      <c r="J1906" s="1783">
        <v>1</v>
      </c>
      <c r="L1906" s="1764">
        <v>935.4</v>
      </c>
      <c r="N1906" s="1764">
        <v>458.99</v>
      </c>
      <c r="O1906" s="1764">
        <f>N1906-Q1906</f>
        <v>312</v>
      </c>
      <c r="P1906" s="1806">
        <f t="shared" si="493"/>
        <v>0.67975337153314885</v>
      </c>
      <c r="Q1906" s="1764">
        <v>146.99</v>
      </c>
      <c r="R1906" s="1864">
        <f t="shared" si="494"/>
        <v>0.32024662846685115</v>
      </c>
      <c r="S1906" s="1807">
        <f t="shared" si="495"/>
        <v>5.8795999999999999</v>
      </c>
      <c r="U1906" s="1764">
        <f t="shared" si="491"/>
        <v>0</v>
      </c>
      <c r="V1906" s="1764">
        <f t="shared" si="492"/>
        <v>0</v>
      </c>
      <c r="W1906" s="1764">
        <f t="shared" si="451"/>
        <v>935.4</v>
      </c>
      <c r="X1906" s="1768">
        <v>935.4</v>
      </c>
      <c r="Y1906" s="1784">
        <v>617697</v>
      </c>
      <c r="Z1906" s="1770">
        <v>43049</v>
      </c>
      <c r="AA1906" s="1843" t="s">
        <v>104</v>
      </c>
      <c r="AB1906" s="1843"/>
      <c r="AH1906" s="1867"/>
      <c r="AK1906" s="1868"/>
      <c r="AL1906" s="1868"/>
    </row>
    <row r="1907" spans="1:38" x14ac:dyDescent="0.25">
      <c r="A1907" s="1866">
        <v>2017734</v>
      </c>
      <c r="C1907" s="1782" t="s">
        <v>3826</v>
      </c>
      <c r="D1907" s="1762" t="s">
        <v>471</v>
      </c>
      <c r="E1907" s="1762">
        <v>2</v>
      </c>
      <c r="F1907" s="1762">
        <v>18</v>
      </c>
      <c r="G1907" s="1762">
        <v>8</v>
      </c>
      <c r="H1907" s="1762">
        <v>2</v>
      </c>
      <c r="I1907" s="1783">
        <v>1</v>
      </c>
      <c r="J1907" s="1783">
        <v>1</v>
      </c>
      <c r="L1907" s="1764">
        <v>4757.3</v>
      </c>
      <c r="N1907" s="1764">
        <v>2938.34</v>
      </c>
      <c r="O1907" s="1764">
        <f>N1907-Q1907</f>
        <v>1996.1600000000003</v>
      </c>
      <c r="P1907" s="1806">
        <f t="shared" si="493"/>
        <v>0.67934956472021624</v>
      </c>
      <c r="Q1907" s="1764">
        <v>942.18</v>
      </c>
      <c r="R1907" s="1864">
        <f t="shared" si="494"/>
        <v>0.32065043527978376</v>
      </c>
      <c r="S1907" s="1807">
        <f t="shared" si="495"/>
        <v>37.687199999999997</v>
      </c>
      <c r="U1907" s="1764">
        <f t="shared" si="491"/>
        <v>0</v>
      </c>
      <c r="V1907" s="1764">
        <f t="shared" si="492"/>
        <v>0</v>
      </c>
      <c r="W1907" s="1764">
        <f t="shared" si="451"/>
        <v>4757.3</v>
      </c>
      <c r="X1907" s="1768">
        <v>4757.3</v>
      </c>
      <c r="Y1907" s="1784">
        <v>617746</v>
      </c>
      <c r="Z1907" s="1770">
        <v>43063</v>
      </c>
      <c r="AA1907" s="1843" t="s">
        <v>104</v>
      </c>
      <c r="AB1907" s="1843"/>
      <c r="AH1907" s="1867"/>
      <c r="AK1907" s="1868"/>
      <c r="AL1907" s="1868"/>
    </row>
    <row r="1908" spans="1:38" x14ac:dyDescent="0.25">
      <c r="A1908" s="1866">
        <v>2017735</v>
      </c>
      <c r="C1908" s="1782">
        <v>693117</v>
      </c>
      <c r="D1908" s="1762" t="s">
        <v>26</v>
      </c>
      <c r="E1908" s="1762">
        <v>1</v>
      </c>
      <c r="F1908" s="1762">
        <v>10</v>
      </c>
      <c r="G1908" s="1762">
        <v>7</v>
      </c>
      <c r="H1908" s="1762">
        <v>3</v>
      </c>
      <c r="I1908" s="1783">
        <v>1</v>
      </c>
      <c r="J1908" s="1783">
        <v>1</v>
      </c>
      <c r="L1908" s="1764">
        <v>3785.56</v>
      </c>
      <c r="N1908" s="1764">
        <v>2321.77</v>
      </c>
      <c r="O1908" s="1764">
        <f>N1908-Q1908</f>
        <v>1786.58</v>
      </c>
      <c r="P1908" s="1806">
        <f t="shared" si="493"/>
        <v>0.76949051800996648</v>
      </c>
      <c r="Q1908" s="1764">
        <v>535.19000000000005</v>
      </c>
      <c r="R1908" s="1864">
        <f t="shared" si="494"/>
        <v>0.23050948199003349</v>
      </c>
      <c r="S1908" s="1807">
        <f t="shared" si="495"/>
        <v>21.407600000000002</v>
      </c>
      <c r="U1908" s="1764">
        <f t="shared" si="491"/>
        <v>0</v>
      </c>
      <c r="V1908" s="1764">
        <f t="shared" si="492"/>
        <v>0</v>
      </c>
      <c r="W1908" s="1764">
        <f t="shared" si="451"/>
        <v>3785.56</v>
      </c>
      <c r="X1908" s="1768">
        <v>3785.56</v>
      </c>
      <c r="Y1908" s="1784">
        <v>617686</v>
      </c>
      <c r="Z1908" s="1770">
        <v>43049</v>
      </c>
      <c r="AA1908" s="1843" t="s">
        <v>104</v>
      </c>
      <c r="AB1908" s="1843"/>
      <c r="AH1908" s="1867"/>
      <c r="AK1908" s="1868"/>
      <c r="AL1908" s="1868"/>
    </row>
    <row r="1909" spans="1:38" x14ac:dyDescent="0.25">
      <c r="A1909" s="1866">
        <v>2017736</v>
      </c>
      <c r="C1909" s="1782">
        <v>709417</v>
      </c>
      <c r="D1909" s="1762" t="s">
        <v>26</v>
      </c>
      <c r="E1909" s="1762">
        <v>1</v>
      </c>
      <c r="F1909" s="1762">
        <v>11</v>
      </c>
      <c r="G1909" s="1762">
        <v>7</v>
      </c>
      <c r="H1909" s="1762">
        <v>3</v>
      </c>
      <c r="I1909" s="1783">
        <v>1</v>
      </c>
      <c r="J1909" s="1783">
        <v>1</v>
      </c>
      <c r="L1909" s="1764">
        <v>3964.15</v>
      </c>
      <c r="N1909" s="1764">
        <v>2492.96</v>
      </c>
      <c r="O1909" s="1764">
        <f>N1909-Q1909</f>
        <v>1952.52</v>
      </c>
      <c r="P1909" s="1806">
        <f t="shared" si="493"/>
        <v>0.78321352929850452</v>
      </c>
      <c r="Q1909" s="1764">
        <v>540.44000000000005</v>
      </c>
      <c r="R1909" s="1864">
        <f t="shared" si="494"/>
        <v>0.21678647070149543</v>
      </c>
      <c r="S1909" s="1807">
        <f t="shared" si="495"/>
        <v>21.617600000000003</v>
      </c>
      <c r="U1909" s="1764">
        <f t="shared" si="491"/>
        <v>0</v>
      </c>
      <c r="V1909" s="1764">
        <f t="shared" si="492"/>
        <v>0</v>
      </c>
      <c r="W1909" s="1764">
        <f t="shared" si="451"/>
        <v>3964.15</v>
      </c>
      <c r="X1909" s="1768">
        <v>3964.15</v>
      </c>
      <c r="Y1909" s="1784">
        <v>617687</v>
      </c>
      <c r="Z1909" s="1770">
        <v>43049</v>
      </c>
      <c r="AA1909" s="1843" t="s">
        <v>104</v>
      </c>
      <c r="AB1909" s="1843"/>
      <c r="AH1909" s="1867"/>
      <c r="AK1909" s="1868"/>
      <c r="AL1909" s="1868"/>
    </row>
    <row r="1910" spans="1:38" x14ac:dyDescent="0.25">
      <c r="A1910" s="1866">
        <v>2017737</v>
      </c>
      <c r="C1910" s="1782" t="s">
        <v>3829</v>
      </c>
      <c r="D1910" s="1762" t="s">
        <v>26</v>
      </c>
      <c r="E1910" s="1762">
        <v>0</v>
      </c>
      <c r="F1910" s="1762">
        <v>0</v>
      </c>
      <c r="G1910" s="1762">
        <v>0</v>
      </c>
      <c r="H1910" s="1762">
        <v>0</v>
      </c>
      <c r="I1910" s="1783">
        <v>1</v>
      </c>
      <c r="J1910" s="1783">
        <v>1</v>
      </c>
      <c r="L1910" s="1764">
        <v>87.2</v>
      </c>
      <c r="N1910" s="1764">
        <f t="shared" si="496"/>
        <v>51.1</v>
      </c>
      <c r="O1910" s="1764">
        <v>36.1</v>
      </c>
      <c r="P1910" s="1806">
        <f t="shared" si="493"/>
        <v>0.70645792563600784</v>
      </c>
      <c r="Q1910" s="1764">
        <v>15</v>
      </c>
      <c r="R1910" s="1864">
        <f t="shared" si="494"/>
        <v>0.29354207436399216</v>
      </c>
      <c r="S1910" s="1807">
        <f t="shared" si="495"/>
        <v>0.6</v>
      </c>
      <c r="U1910" s="1764">
        <f t="shared" si="491"/>
        <v>0</v>
      </c>
      <c r="V1910" s="1764">
        <f t="shared" si="492"/>
        <v>87.2</v>
      </c>
      <c r="W1910" s="1764">
        <f t="shared" si="451"/>
        <v>0</v>
      </c>
      <c r="X1910" s="1768">
        <v>87.2</v>
      </c>
      <c r="Y1910" s="1784">
        <v>617652</v>
      </c>
      <c r="Z1910" s="1770">
        <v>43028</v>
      </c>
      <c r="AA1910" s="1843" t="s">
        <v>104</v>
      </c>
      <c r="AB1910" s="1843"/>
      <c r="AC1910" s="1764">
        <v>-87.2</v>
      </c>
      <c r="AD1910" s="1762">
        <v>617694</v>
      </c>
      <c r="AE1910" s="1773">
        <v>43049</v>
      </c>
      <c r="AF1910" s="1844" t="s">
        <v>104</v>
      </c>
      <c r="AH1910" s="1867"/>
      <c r="AK1910" s="1868"/>
      <c r="AL1910" s="1868"/>
    </row>
    <row r="1911" spans="1:38" x14ac:dyDescent="0.25">
      <c r="A1911" s="1866">
        <v>2017738</v>
      </c>
      <c r="C1911" s="1782" t="s">
        <v>3832</v>
      </c>
      <c r="D1911" s="1762" t="s">
        <v>26</v>
      </c>
      <c r="E1911" s="1762">
        <v>0</v>
      </c>
      <c r="F1911" s="1762">
        <v>0</v>
      </c>
      <c r="H1911" s="1762">
        <v>0</v>
      </c>
      <c r="I1911" s="1783">
        <v>1</v>
      </c>
      <c r="J1911" s="1783">
        <v>1</v>
      </c>
      <c r="L1911" s="1764">
        <v>53.28</v>
      </c>
      <c r="N1911" s="1764">
        <f t="shared" si="496"/>
        <v>34.14</v>
      </c>
      <c r="O1911" s="1764">
        <v>19.14</v>
      </c>
      <c r="P1911" s="1806">
        <f t="shared" si="493"/>
        <v>0.56063268892794382</v>
      </c>
      <c r="Q1911" s="1764">
        <v>15</v>
      </c>
      <c r="R1911" s="1864">
        <f t="shared" si="494"/>
        <v>0.43936731107205623</v>
      </c>
      <c r="S1911" s="1807">
        <f t="shared" si="495"/>
        <v>0.6</v>
      </c>
      <c r="U1911" s="1764">
        <f t="shared" si="491"/>
        <v>0</v>
      </c>
      <c r="V1911" s="1764">
        <f t="shared" si="492"/>
        <v>0</v>
      </c>
      <c r="W1911" s="1764">
        <f t="shared" si="451"/>
        <v>53.28</v>
      </c>
      <c r="X1911" s="1768">
        <v>53.28</v>
      </c>
      <c r="Y1911" s="1784">
        <v>617810</v>
      </c>
      <c r="Z1911" s="1770">
        <v>43089</v>
      </c>
      <c r="AA1911" s="1843" t="s">
        <v>104</v>
      </c>
      <c r="AB1911" s="1843"/>
      <c r="AH1911" s="1867"/>
      <c r="AK1911" s="1868"/>
      <c r="AL1911" s="1868"/>
    </row>
    <row r="1912" spans="1:38" x14ac:dyDescent="0.25">
      <c r="A1912" s="1866">
        <v>2017739</v>
      </c>
      <c r="C1912" s="1782" t="s">
        <v>741</v>
      </c>
      <c r="D1912" s="1762" t="s">
        <v>26</v>
      </c>
      <c r="E1912" s="1762">
        <v>1</v>
      </c>
      <c r="F1912" s="1762">
        <v>9</v>
      </c>
      <c r="G1912" s="1762">
        <v>0</v>
      </c>
      <c r="H1912" s="1762">
        <v>8</v>
      </c>
      <c r="I1912" s="1783">
        <v>1</v>
      </c>
      <c r="J1912" s="1783">
        <v>1</v>
      </c>
      <c r="L1912" s="1764">
        <v>4223.41</v>
      </c>
      <c r="N1912" s="1764">
        <v>2589.9</v>
      </c>
      <c r="O1912" s="1764">
        <f>N1912-Q1912</f>
        <v>1923.0100000000002</v>
      </c>
      <c r="P1912" s="1806">
        <f t="shared" si="493"/>
        <v>0.74250357156646984</v>
      </c>
      <c r="Q1912" s="1764">
        <v>666.89</v>
      </c>
      <c r="R1912" s="1864">
        <f t="shared" si="494"/>
        <v>0.25749642843353021</v>
      </c>
      <c r="S1912" s="1807">
        <f t="shared" si="495"/>
        <v>26.675599999999999</v>
      </c>
      <c r="U1912" s="1764">
        <f t="shared" si="491"/>
        <v>0</v>
      </c>
      <c r="V1912" s="1764">
        <f t="shared" si="492"/>
        <v>0</v>
      </c>
      <c r="W1912" s="1764">
        <f t="shared" si="451"/>
        <v>4223.41</v>
      </c>
      <c r="X1912" s="1768">
        <v>4223.41</v>
      </c>
      <c r="Y1912" s="1784">
        <v>617727</v>
      </c>
      <c r="Z1912" s="1770">
        <v>43056</v>
      </c>
      <c r="AA1912" s="1843" t="s">
        <v>104</v>
      </c>
      <c r="AB1912" s="1843"/>
      <c r="AH1912" s="1867"/>
      <c r="AK1912" s="1868"/>
      <c r="AL1912" s="1868"/>
    </row>
    <row r="1913" spans="1:38" x14ac:dyDescent="0.25">
      <c r="A1913" s="1866">
        <v>2017740</v>
      </c>
      <c r="C1913" s="1782" t="s">
        <v>3837</v>
      </c>
      <c r="D1913" s="1762" t="s">
        <v>352</v>
      </c>
      <c r="E1913" s="1762">
        <v>0</v>
      </c>
      <c r="F1913" s="1762">
        <v>0</v>
      </c>
      <c r="G1913" s="1762">
        <v>0</v>
      </c>
      <c r="H1913" s="1762">
        <v>0</v>
      </c>
      <c r="I1913" s="1783">
        <v>1</v>
      </c>
      <c r="J1913" s="1783">
        <v>1</v>
      </c>
      <c r="L1913" s="1764">
        <v>140.4</v>
      </c>
      <c r="N1913" s="1764">
        <f t="shared" si="496"/>
        <v>77.7</v>
      </c>
      <c r="O1913" s="1764">
        <v>62.7</v>
      </c>
      <c r="P1913" s="1806">
        <f t="shared" si="493"/>
        <v>0.806949806949807</v>
      </c>
      <c r="Q1913" s="1764">
        <v>15</v>
      </c>
      <c r="R1913" s="1864">
        <f t="shared" si="494"/>
        <v>0.19305019305019305</v>
      </c>
      <c r="S1913" s="1807">
        <f t="shared" si="495"/>
        <v>0.6</v>
      </c>
      <c r="U1913" s="1764">
        <f t="shared" si="491"/>
        <v>0</v>
      </c>
      <c r="V1913" s="1764">
        <f t="shared" si="492"/>
        <v>0</v>
      </c>
      <c r="W1913" s="1764">
        <f t="shared" si="451"/>
        <v>140.4</v>
      </c>
      <c r="X1913" s="1768">
        <v>140.4</v>
      </c>
      <c r="Y1913" s="1784">
        <v>617820</v>
      </c>
      <c r="Z1913" s="1770">
        <v>43089</v>
      </c>
      <c r="AA1913" s="1843" t="s">
        <v>104</v>
      </c>
      <c r="AB1913" s="1843"/>
      <c r="AH1913" s="1867"/>
      <c r="AK1913" s="1868"/>
      <c r="AL1913" s="1868"/>
    </row>
    <row r="1914" spans="1:38" x14ac:dyDescent="0.25">
      <c r="A1914" s="1866">
        <v>2017742</v>
      </c>
      <c r="C1914" s="1782">
        <v>683117</v>
      </c>
      <c r="D1914" s="1762" t="s">
        <v>26</v>
      </c>
      <c r="E1914" s="1762">
        <v>1</v>
      </c>
      <c r="F1914" s="1762">
        <v>6</v>
      </c>
      <c r="G1914" s="1762">
        <v>5</v>
      </c>
      <c r="H1914" s="1762">
        <v>2</v>
      </c>
      <c r="I1914" s="1783">
        <v>1</v>
      </c>
      <c r="J1914" s="1783">
        <v>1</v>
      </c>
      <c r="L1914" s="1764">
        <v>2252.12</v>
      </c>
      <c r="N1914" s="1764">
        <v>1386.34</v>
      </c>
      <c r="O1914" s="1764">
        <f>N1914-Q1914</f>
        <v>1055.07</v>
      </c>
      <c r="P1914" s="1806">
        <f t="shared" si="493"/>
        <v>0.76104707358945134</v>
      </c>
      <c r="Q1914" s="1764">
        <v>331.27</v>
      </c>
      <c r="R1914" s="1864">
        <f t="shared" si="494"/>
        <v>0.23895292641054863</v>
      </c>
      <c r="S1914" s="1807">
        <f t="shared" si="495"/>
        <v>13.2508</v>
      </c>
      <c r="U1914" s="1764">
        <f t="shared" si="491"/>
        <v>0</v>
      </c>
      <c r="V1914" s="1764">
        <f t="shared" si="492"/>
        <v>0</v>
      </c>
      <c r="W1914" s="1764">
        <f t="shared" si="451"/>
        <v>2252.12</v>
      </c>
      <c r="X1914" s="1768">
        <v>2252.12</v>
      </c>
      <c r="Y1914" s="1784">
        <v>617688</v>
      </c>
      <c r="Z1914" s="1770">
        <v>43049</v>
      </c>
      <c r="AA1914" s="1843" t="s">
        <v>104</v>
      </c>
      <c r="AB1914" s="1843"/>
      <c r="AH1914" s="1867"/>
      <c r="AK1914" s="1868"/>
      <c r="AL1914" s="1868"/>
    </row>
    <row r="1915" spans="1:38" x14ac:dyDescent="0.25">
      <c r="A1915" s="1866">
        <v>2017743</v>
      </c>
      <c r="C1915" s="1782">
        <v>683217</v>
      </c>
      <c r="D1915" s="1762" t="s">
        <v>26</v>
      </c>
      <c r="E1915" s="1762">
        <v>1</v>
      </c>
      <c r="F1915" s="1762">
        <v>6</v>
      </c>
      <c r="G1915" s="1762">
        <v>5</v>
      </c>
      <c r="H1915" s="1762">
        <v>2</v>
      </c>
      <c r="I1915" s="1783">
        <v>1</v>
      </c>
      <c r="J1915" s="1783">
        <v>1</v>
      </c>
      <c r="L1915" s="1764">
        <v>2252.12</v>
      </c>
      <c r="N1915" s="1764">
        <v>1386.34</v>
      </c>
      <c r="O1915" s="1764">
        <f t="shared" ref="O1915:O1917" si="497">N1915-Q1915</f>
        <v>1055.07</v>
      </c>
      <c r="P1915" s="1806">
        <f t="shared" ref="P1915:P1917" si="498">IF(N1915&lt;=0,"",O1915/N1915)</f>
        <v>0.76104707358945134</v>
      </c>
      <c r="Q1915" s="1764">
        <v>331.27</v>
      </c>
      <c r="R1915" s="1864">
        <f t="shared" ref="R1915:R1917" si="499">IF(N1915&lt;=0,"",Q1915/N1915)</f>
        <v>0.23895292641054863</v>
      </c>
      <c r="S1915" s="1807">
        <f t="shared" ref="S1915:S1917" si="500">Q1915/$S$1</f>
        <v>13.2508</v>
      </c>
      <c r="U1915" s="1764">
        <f t="shared" si="491"/>
        <v>0</v>
      </c>
      <c r="V1915" s="1764">
        <f t="shared" si="492"/>
        <v>0</v>
      </c>
      <c r="W1915" s="1764">
        <f t="shared" si="451"/>
        <v>2252.12</v>
      </c>
      <c r="X1915" s="1768">
        <v>2252.12</v>
      </c>
      <c r="Y1915" s="1784">
        <v>617689</v>
      </c>
      <c r="Z1915" s="1770">
        <v>43049</v>
      </c>
      <c r="AA1915" s="1843" t="s">
        <v>104</v>
      </c>
      <c r="AB1915" s="1843"/>
      <c r="AH1915" s="1867"/>
      <c r="AK1915" s="1868"/>
      <c r="AL1915" s="1868"/>
    </row>
    <row r="1916" spans="1:38" x14ac:dyDescent="0.25">
      <c r="A1916" s="1866">
        <v>2017744</v>
      </c>
      <c r="C1916" s="1782">
        <v>683317</v>
      </c>
      <c r="D1916" s="1762" t="s">
        <v>26</v>
      </c>
      <c r="E1916" s="1762">
        <v>1</v>
      </c>
      <c r="F1916" s="1762">
        <v>6</v>
      </c>
      <c r="G1916" s="1762">
        <v>5</v>
      </c>
      <c r="H1916" s="1762">
        <v>2</v>
      </c>
      <c r="I1916" s="1783">
        <v>1</v>
      </c>
      <c r="J1916" s="1783">
        <v>1</v>
      </c>
      <c r="L1916" s="1764">
        <v>2252.12</v>
      </c>
      <c r="N1916" s="1764">
        <v>1386.34</v>
      </c>
      <c r="O1916" s="1764">
        <f t="shared" si="497"/>
        <v>1055.07</v>
      </c>
      <c r="P1916" s="1806">
        <f t="shared" si="498"/>
        <v>0.76104707358945134</v>
      </c>
      <c r="Q1916" s="1764">
        <v>331.27</v>
      </c>
      <c r="R1916" s="1864">
        <f t="shared" si="499"/>
        <v>0.23895292641054863</v>
      </c>
      <c r="S1916" s="1807">
        <f t="shared" si="500"/>
        <v>13.2508</v>
      </c>
      <c r="U1916" s="1764">
        <f t="shared" si="491"/>
        <v>0</v>
      </c>
      <c r="V1916" s="1764">
        <f t="shared" si="492"/>
        <v>0</v>
      </c>
      <c r="W1916" s="1764">
        <f t="shared" si="451"/>
        <v>2252.12</v>
      </c>
      <c r="X1916" s="1768">
        <v>2252.12</v>
      </c>
      <c r="Y1916" s="1784">
        <v>617728</v>
      </c>
      <c r="Z1916" s="1770">
        <v>43056</v>
      </c>
      <c r="AA1916" s="1843" t="s">
        <v>104</v>
      </c>
      <c r="AB1916" s="1843"/>
      <c r="AH1916" s="1867"/>
      <c r="AK1916" s="1868"/>
      <c r="AL1916" s="1868"/>
    </row>
    <row r="1917" spans="1:38" x14ac:dyDescent="0.25">
      <c r="A1917" s="1866">
        <v>2017745</v>
      </c>
      <c r="C1917" s="1782">
        <v>683417</v>
      </c>
      <c r="D1917" s="1762" t="s">
        <v>26</v>
      </c>
      <c r="E1917" s="1762">
        <v>1</v>
      </c>
      <c r="F1917" s="1762">
        <v>6</v>
      </c>
      <c r="G1917" s="1762">
        <v>5</v>
      </c>
      <c r="H1917" s="1762">
        <v>2</v>
      </c>
      <c r="I1917" s="1783">
        <v>1</v>
      </c>
      <c r="J1917" s="1783">
        <v>1</v>
      </c>
      <c r="L1917" s="1764">
        <v>2252.12</v>
      </c>
      <c r="N1917" s="1764">
        <v>1386.34</v>
      </c>
      <c r="O1917" s="1764">
        <f t="shared" si="497"/>
        <v>1055.07</v>
      </c>
      <c r="P1917" s="1806">
        <f t="shared" si="498"/>
        <v>0.76104707358945134</v>
      </c>
      <c r="Q1917" s="1764">
        <v>331.27</v>
      </c>
      <c r="R1917" s="1864">
        <f t="shared" si="499"/>
        <v>0.23895292641054863</v>
      </c>
      <c r="S1917" s="1807">
        <f t="shared" si="500"/>
        <v>13.2508</v>
      </c>
      <c r="U1917" s="1764">
        <f t="shared" si="491"/>
        <v>0</v>
      </c>
      <c r="V1917" s="1764">
        <f t="shared" si="492"/>
        <v>0</v>
      </c>
      <c r="W1917" s="1764">
        <f t="shared" si="451"/>
        <v>2252.12</v>
      </c>
      <c r="X1917" s="1768">
        <v>2252.12</v>
      </c>
      <c r="Y1917" s="1784">
        <v>617729</v>
      </c>
      <c r="Z1917" s="1770">
        <v>43056</v>
      </c>
      <c r="AA1917" s="1843" t="s">
        <v>104</v>
      </c>
      <c r="AB1917" s="1843"/>
      <c r="AH1917" s="1867"/>
      <c r="AK1917" s="1868"/>
      <c r="AL1917" s="1868"/>
    </row>
    <row r="1918" spans="1:38" x14ac:dyDescent="0.25">
      <c r="A1918" s="1866">
        <v>2017746</v>
      </c>
      <c r="C1918" s="1782">
        <v>683517</v>
      </c>
      <c r="D1918" s="1762" t="s">
        <v>26</v>
      </c>
      <c r="E1918" s="1762">
        <v>1</v>
      </c>
      <c r="F1918" s="1762">
        <v>11</v>
      </c>
      <c r="G1918" s="1762">
        <v>7</v>
      </c>
      <c r="H1918" s="1762">
        <v>2</v>
      </c>
      <c r="I1918" s="1783">
        <v>1</v>
      </c>
      <c r="J1918" s="1783">
        <v>1</v>
      </c>
      <c r="L1918" s="1764">
        <v>3586.55</v>
      </c>
      <c r="N1918" s="1764">
        <v>2336</v>
      </c>
      <c r="O1918" s="1764">
        <f>N1918-Q1918</f>
        <v>1819.6399999999999</v>
      </c>
      <c r="P1918" s="1806">
        <f t="shared" si="493"/>
        <v>0.77895547945205479</v>
      </c>
      <c r="Q1918" s="1764">
        <v>516.36</v>
      </c>
      <c r="R1918" s="1864">
        <f t="shared" si="494"/>
        <v>0.22104452054794521</v>
      </c>
      <c r="S1918" s="1807">
        <f t="shared" si="495"/>
        <v>20.654399999999999</v>
      </c>
      <c r="U1918" s="1764">
        <f t="shared" si="491"/>
        <v>0</v>
      </c>
      <c r="V1918" s="1764">
        <f t="shared" si="492"/>
        <v>0</v>
      </c>
      <c r="W1918" s="1764">
        <f t="shared" si="451"/>
        <v>3586.55</v>
      </c>
      <c r="X1918" s="1768">
        <v>3586.55</v>
      </c>
      <c r="Y1918" s="1784">
        <v>617690</v>
      </c>
      <c r="Z1918" s="1770">
        <v>43049</v>
      </c>
      <c r="AA1918" s="1843" t="s">
        <v>104</v>
      </c>
      <c r="AB1918" s="1843"/>
      <c r="AH1918" s="1867"/>
      <c r="AK1918" s="1868"/>
      <c r="AL1918" s="1868"/>
    </row>
    <row r="1919" spans="1:38" x14ac:dyDescent="0.25">
      <c r="A1919" s="1866">
        <v>2017747</v>
      </c>
      <c r="C1919" s="1782">
        <v>683617</v>
      </c>
      <c r="D1919" s="1762" t="s">
        <v>26</v>
      </c>
      <c r="E1919" s="1762">
        <v>1</v>
      </c>
      <c r="F1919" s="1762">
        <v>11</v>
      </c>
      <c r="G1919" s="1762">
        <v>7</v>
      </c>
      <c r="H1919" s="1762">
        <v>2</v>
      </c>
      <c r="I1919" s="1783">
        <v>1</v>
      </c>
      <c r="J1919" s="1783">
        <v>1</v>
      </c>
      <c r="L1919" s="1764">
        <v>3586.55</v>
      </c>
      <c r="N1919" s="1764">
        <v>2336</v>
      </c>
      <c r="O1919" s="1764">
        <f t="shared" ref="O1919:O1923" si="501">N1919-Q1919</f>
        <v>1819.6399999999999</v>
      </c>
      <c r="P1919" s="1806">
        <f t="shared" ref="P1919:P1923" si="502">IF(N1919&lt;=0,"",O1919/N1919)</f>
        <v>0.77895547945205479</v>
      </c>
      <c r="Q1919" s="1764">
        <v>516.36</v>
      </c>
      <c r="R1919" s="1864">
        <f t="shared" ref="R1919:R1923" si="503">IF(N1919&lt;=0,"",Q1919/N1919)</f>
        <v>0.22104452054794521</v>
      </c>
      <c r="S1919" s="1807">
        <f t="shared" ref="S1919:S1923" si="504">Q1919/$S$1</f>
        <v>20.654399999999999</v>
      </c>
      <c r="U1919" s="1764">
        <f t="shared" si="491"/>
        <v>0</v>
      </c>
      <c r="V1919" s="1764">
        <f t="shared" si="492"/>
        <v>0</v>
      </c>
      <c r="W1919" s="1764">
        <f t="shared" si="451"/>
        <v>3586.55</v>
      </c>
      <c r="X1919" s="1768">
        <v>3586.55</v>
      </c>
      <c r="Y1919" s="1784">
        <v>617691</v>
      </c>
      <c r="Z1919" s="1770">
        <v>43049</v>
      </c>
      <c r="AA1919" s="1843" t="s">
        <v>104</v>
      </c>
      <c r="AB1919" s="1843"/>
      <c r="AH1919" s="1867"/>
      <c r="AK1919" s="1868"/>
      <c r="AL1919" s="1868"/>
    </row>
    <row r="1920" spans="1:38" x14ac:dyDescent="0.25">
      <c r="A1920" s="1866">
        <v>2017748</v>
      </c>
      <c r="C1920" s="1782">
        <v>683717</v>
      </c>
      <c r="D1920" s="1762" t="s">
        <v>26</v>
      </c>
      <c r="E1920" s="1762">
        <v>1</v>
      </c>
      <c r="F1920" s="1762">
        <v>11</v>
      </c>
      <c r="G1920" s="1762">
        <v>7</v>
      </c>
      <c r="H1920" s="1762">
        <v>2</v>
      </c>
      <c r="I1920" s="1783">
        <v>1</v>
      </c>
      <c r="J1920" s="1783">
        <v>1</v>
      </c>
      <c r="L1920" s="1764">
        <v>3586.55</v>
      </c>
      <c r="N1920" s="1764">
        <v>2336</v>
      </c>
      <c r="O1920" s="1764">
        <f t="shared" si="501"/>
        <v>1819.6399999999999</v>
      </c>
      <c r="P1920" s="1806">
        <f t="shared" si="502"/>
        <v>0.77895547945205479</v>
      </c>
      <c r="Q1920" s="1764">
        <v>516.36</v>
      </c>
      <c r="R1920" s="1864">
        <f t="shared" si="503"/>
        <v>0.22104452054794521</v>
      </c>
      <c r="S1920" s="1807">
        <f t="shared" si="504"/>
        <v>20.654399999999999</v>
      </c>
      <c r="U1920" s="1764">
        <f t="shared" si="491"/>
        <v>0</v>
      </c>
      <c r="V1920" s="1764">
        <f t="shared" si="492"/>
        <v>0</v>
      </c>
      <c r="W1920" s="1764">
        <f t="shared" ref="W1920:W1983" si="505">X1920+AC1920+AH1920+AM1920+AO1920+AR1920</f>
        <v>3586.55</v>
      </c>
      <c r="X1920" s="1768">
        <v>3586.55</v>
      </c>
      <c r="Y1920" s="1784">
        <v>617730</v>
      </c>
      <c r="Z1920" s="1770">
        <v>43056</v>
      </c>
      <c r="AA1920" s="1843" t="s">
        <v>104</v>
      </c>
      <c r="AB1920" s="1843"/>
      <c r="AH1920" s="1867"/>
      <c r="AK1920" s="1868"/>
      <c r="AL1920" s="1868"/>
    </row>
    <row r="1921" spans="1:38" x14ac:dyDescent="0.25">
      <c r="A1921" s="1866">
        <v>2017749</v>
      </c>
      <c r="C1921" s="1782">
        <v>683817</v>
      </c>
      <c r="D1921" s="1762" t="s">
        <v>26</v>
      </c>
      <c r="E1921" s="1762">
        <v>1</v>
      </c>
      <c r="F1921" s="1762">
        <v>11</v>
      </c>
      <c r="G1921" s="1762">
        <v>7</v>
      </c>
      <c r="H1921" s="1762">
        <v>2</v>
      </c>
      <c r="I1921" s="1783">
        <v>1</v>
      </c>
      <c r="J1921" s="1783">
        <v>1</v>
      </c>
      <c r="L1921" s="1764">
        <v>3586.55</v>
      </c>
      <c r="N1921" s="1764">
        <v>2336</v>
      </c>
      <c r="O1921" s="1764">
        <f t="shared" si="501"/>
        <v>1819.6399999999999</v>
      </c>
      <c r="P1921" s="1806">
        <f t="shared" si="502"/>
        <v>0.77895547945205479</v>
      </c>
      <c r="Q1921" s="1764">
        <v>516.36</v>
      </c>
      <c r="R1921" s="1864">
        <f t="shared" si="503"/>
        <v>0.22104452054794521</v>
      </c>
      <c r="S1921" s="1807">
        <f t="shared" si="504"/>
        <v>20.654399999999999</v>
      </c>
      <c r="U1921" s="1764">
        <f t="shared" si="491"/>
        <v>0</v>
      </c>
      <c r="V1921" s="1764">
        <f t="shared" si="492"/>
        <v>0</v>
      </c>
      <c r="W1921" s="1764">
        <f t="shared" si="505"/>
        <v>3586.55</v>
      </c>
      <c r="X1921" s="1768">
        <v>3586.55</v>
      </c>
      <c r="Y1921" s="1784">
        <v>617731</v>
      </c>
      <c r="Z1921" s="1770">
        <v>43056</v>
      </c>
      <c r="AA1921" s="1843" t="s">
        <v>104</v>
      </c>
      <c r="AB1921" s="1843"/>
      <c r="AH1921" s="1867"/>
      <c r="AK1921" s="1868"/>
      <c r="AL1921" s="1868"/>
    </row>
    <row r="1922" spans="1:38" x14ac:dyDescent="0.25">
      <c r="A1922" s="1866">
        <v>2017750</v>
      </c>
      <c r="C1922" s="1782">
        <v>683917</v>
      </c>
      <c r="D1922" s="1762" t="s">
        <v>26</v>
      </c>
      <c r="E1922" s="1762">
        <v>1</v>
      </c>
      <c r="F1922" s="1762">
        <v>11</v>
      </c>
      <c r="G1922" s="1762">
        <v>7</v>
      </c>
      <c r="H1922" s="1762">
        <v>2</v>
      </c>
      <c r="I1922" s="1783">
        <v>1</v>
      </c>
      <c r="J1922" s="1783">
        <v>1</v>
      </c>
      <c r="L1922" s="1764">
        <v>3586.55</v>
      </c>
      <c r="N1922" s="1764">
        <v>2336</v>
      </c>
      <c r="O1922" s="1764">
        <f t="shared" si="501"/>
        <v>1819.6399999999999</v>
      </c>
      <c r="P1922" s="1806">
        <f t="shared" si="502"/>
        <v>0.77895547945205479</v>
      </c>
      <c r="Q1922" s="1764">
        <v>516.36</v>
      </c>
      <c r="R1922" s="1864">
        <f t="shared" si="503"/>
        <v>0.22104452054794521</v>
      </c>
      <c r="S1922" s="1807">
        <f t="shared" si="504"/>
        <v>20.654399999999999</v>
      </c>
      <c r="U1922" s="1764">
        <f t="shared" si="491"/>
        <v>0</v>
      </c>
      <c r="V1922" s="1764">
        <f t="shared" si="492"/>
        <v>0</v>
      </c>
      <c r="W1922" s="1764">
        <f t="shared" si="505"/>
        <v>3586.55</v>
      </c>
      <c r="X1922" s="1768">
        <v>3586.55</v>
      </c>
      <c r="Y1922" s="1784">
        <v>617732</v>
      </c>
      <c r="Z1922" s="1770">
        <v>43056</v>
      </c>
      <c r="AA1922" s="1843" t="s">
        <v>104</v>
      </c>
      <c r="AB1922" s="1843"/>
      <c r="AH1922" s="1867"/>
      <c r="AK1922" s="1868"/>
      <c r="AL1922" s="1868"/>
    </row>
    <row r="1923" spans="1:38" x14ac:dyDescent="0.25">
      <c r="A1923" s="1866">
        <v>2017751</v>
      </c>
      <c r="C1923" s="1782">
        <v>684017</v>
      </c>
      <c r="D1923" s="1762" t="s">
        <v>26</v>
      </c>
      <c r="E1923" s="1762">
        <v>1</v>
      </c>
      <c r="F1923" s="1762">
        <v>11</v>
      </c>
      <c r="G1923" s="1762">
        <v>7</v>
      </c>
      <c r="H1923" s="1762">
        <v>2</v>
      </c>
      <c r="I1923" s="1783">
        <v>1</v>
      </c>
      <c r="J1923" s="1783">
        <v>1</v>
      </c>
      <c r="L1923" s="1764">
        <v>3586.55</v>
      </c>
      <c r="N1923" s="1764">
        <v>2336</v>
      </c>
      <c r="O1923" s="1764">
        <f t="shared" si="501"/>
        <v>1819.6399999999999</v>
      </c>
      <c r="P1923" s="1806">
        <f t="shared" si="502"/>
        <v>0.77895547945205479</v>
      </c>
      <c r="Q1923" s="1764">
        <v>516.36</v>
      </c>
      <c r="R1923" s="1864">
        <f t="shared" si="503"/>
        <v>0.22104452054794521</v>
      </c>
      <c r="S1923" s="1807">
        <f t="shared" si="504"/>
        <v>20.654399999999999</v>
      </c>
      <c r="U1923" s="1764">
        <f t="shared" si="491"/>
        <v>0</v>
      </c>
      <c r="V1923" s="1764">
        <f t="shared" si="492"/>
        <v>0</v>
      </c>
      <c r="W1923" s="1764">
        <f t="shared" si="505"/>
        <v>3586.55</v>
      </c>
      <c r="X1923" s="1768">
        <v>3586.55</v>
      </c>
      <c r="Y1923" s="1784">
        <v>617735</v>
      </c>
      <c r="Z1923" s="1770">
        <v>43056</v>
      </c>
      <c r="AA1923" s="1843" t="s">
        <v>104</v>
      </c>
      <c r="AB1923" s="1843"/>
      <c r="AH1923" s="1867"/>
      <c r="AK1923" s="1868"/>
      <c r="AL1923" s="1868"/>
    </row>
    <row r="1924" spans="1:38" x14ac:dyDescent="0.25">
      <c r="A1924" s="1866">
        <v>2017752</v>
      </c>
      <c r="C1924" s="1782" t="s">
        <v>3841</v>
      </c>
      <c r="D1924" s="1762" t="s">
        <v>26</v>
      </c>
      <c r="I1924" s="1783">
        <v>1</v>
      </c>
      <c r="J1924" s="1783">
        <v>1</v>
      </c>
      <c r="L1924" s="1764">
        <v>307.60000000000002</v>
      </c>
      <c r="N1924" s="1764">
        <f t="shared" si="496"/>
        <v>161.30000000000001</v>
      </c>
      <c r="O1924" s="1764">
        <v>146.30000000000001</v>
      </c>
      <c r="P1924" s="1806">
        <f t="shared" si="493"/>
        <v>0.90700557966522011</v>
      </c>
      <c r="Q1924" s="1764">
        <v>15</v>
      </c>
      <c r="R1924" s="1864">
        <f t="shared" si="494"/>
        <v>9.2994420334779906E-2</v>
      </c>
      <c r="S1924" s="1807">
        <f t="shared" si="495"/>
        <v>0.6</v>
      </c>
      <c r="U1924" s="1764">
        <f t="shared" si="491"/>
        <v>0</v>
      </c>
      <c r="V1924" s="1764">
        <f t="shared" si="492"/>
        <v>0</v>
      </c>
      <c r="W1924" s="1764">
        <f t="shared" si="505"/>
        <v>307.60000000000002</v>
      </c>
      <c r="X1924" s="1768">
        <v>307.60000000000002</v>
      </c>
      <c r="Y1924" s="1784">
        <v>617810</v>
      </c>
      <c r="Z1924" s="1770">
        <v>43089</v>
      </c>
      <c r="AA1924" s="1843" t="s">
        <v>104</v>
      </c>
      <c r="AB1924" s="1843"/>
      <c r="AH1924" s="1867"/>
      <c r="AK1924" s="1868"/>
      <c r="AL1924" s="1868"/>
    </row>
    <row r="1925" spans="1:38" x14ac:dyDescent="0.25">
      <c r="A1925" s="1866">
        <v>2017753</v>
      </c>
      <c r="C1925" s="1782">
        <v>687718</v>
      </c>
      <c r="D1925" s="1762" t="s">
        <v>26</v>
      </c>
      <c r="E1925" s="1762">
        <v>1</v>
      </c>
      <c r="F1925" s="1762">
        <v>11</v>
      </c>
      <c r="G1925" s="1762">
        <v>6</v>
      </c>
      <c r="H1925" s="1762">
        <v>3</v>
      </c>
      <c r="I1925" s="1783">
        <v>1</v>
      </c>
      <c r="J1925" s="1783">
        <v>1</v>
      </c>
      <c r="L1925" s="1764">
        <v>6144.39</v>
      </c>
      <c r="N1925" s="1764">
        <v>3929</v>
      </c>
      <c r="O1925" s="1764">
        <f>N1925-Q1925</f>
        <v>3395.38</v>
      </c>
      <c r="P1925" s="1806">
        <f t="shared" si="493"/>
        <v>0.86418427080682114</v>
      </c>
      <c r="Q1925" s="1764">
        <v>533.62</v>
      </c>
      <c r="R1925" s="1864">
        <f t="shared" si="494"/>
        <v>0.13581572919317891</v>
      </c>
      <c r="S1925" s="1807">
        <f t="shared" si="495"/>
        <v>21.344799999999999</v>
      </c>
      <c r="U1925" s="1764">
        <f t="shared" si="491"/>
        <v>0</v>
      </c>
      <c r="V1925" s="1764">
        <f t="shared" si="492"/>
        <v>0</v>
      </c>
      <c r="W1925" s="1764">
        <f t="shared" si="505"/>
        <v>6144.39</v>
      </c>
      <c r="X1925" s="1768">
        <v>6144.39</v>
      </c>
      <c r="Y1925" s="1784">
        <v>617744</v>
      </c>
      <c r="Z1925" s="1770">
        <v>43063</v>
      </c>
      <c r="AA1925" s="1843" t="s">
        <v>104</v>
      </c>
      <c r="AB1925" s="1843"/>
      <c r="AH1925" s="1867"/>
      <c r="AK1925" s="1868"/>
      <c r="AL1925" s="1868"/>
    </row>
    <row r="1926" spans="1:38" x14ac:dyDescent="0.25">
      <c r="A1926" s="1866">
        <v>2017754</v>
      </c>
      <c r="C1926" s="1782">
        <v>687818</v>
      </c>
      <c r="D1926" s="1762" t="s">
        <v>26</v>
      </c>
      <c r="E1926" s="1762">
        <v>1</v>
      </c>
      <c r="F1926" s="1762">
        <v>11</v>
      </c>
      <c r="G1926" s="1762">
        <v>6</v>
      </c>
      <c r="H1926" s="1762">
        <v>3</v>
      </c>
      <c r="I1926" s="1783">
        <v>1</v>
      </c>
      <c r="J1926" s="1783">
        <v>1</v>
      </c>
      <c r="L1926" s="1764">
        <v>5516.45</v>
      </c>
      <c r="N1926" s="1764">
        <v>3354</v>
      </c>
      <c r="O1926" s="1764">
        <f>N1926-Q1926</f>
        <v>2822.2</v>
      </c>
      <c r="P1926" s="1806">
        <f t="shared" si="493"/>
        <v>0.84144305307096001</v>
      </c>
      <c r="Q1926" s="1764">
        <v>531.79999999999995</v>
      </c>
      <c r="R1926" s="1864">
        <f t="shared" si="494"/>
        <v>0.15855694692903993</v>
      </c>
      <c r="S1926" s="1807">
        <f t="shared" si="495"/>
        <v>21.271999999999998</v>
      </c>
      <c r="U1926" s="1764">
        <f t="shared" si="491"/>
        <v>0</v>
      </c>
      <c r="V1926" s="1764">
        <f t="shared" si="492"/>
        <v>0</v>
      </c>
      <c r="W1926" s="1764">
        <f t="shared" si="505"/>
        <v>5516.45</v>
      </c>
      <c r="X1926" s="1768">
        <v>5516.45</v>
      </c>
      <c r="Y1926" s="1784">
        <v>617758</v>
      </c>
      <c r="Z1926" s="1770">
        <v>43073</v>
      </c>
      <c r="AA1926" s="1843" t="s">
        <v>104</v>
      </c>
      <c r="AB1926" s="1843"/>
      <c r="AH1926" s="1867"/>
      <c r="AK1926" s="1868"/>
      <c r="AL1926" s="1868"/>
    </row>
    <row r="1927" spans="1:38" x14ac:dyDescent="0.25">
      <c r="A1927" s="1866">
        <v>2017755</v>
      </c>
      <c r="C1927" s="1782" t="s">
        <v>3851</v>
      </c>
      <c r="D1927" s="1762" t="s">
        <v>26</v>
      </c>
      <c r="E1927" s="1762">
        <v>1</v>
      </c>
      <c r="F1927" s="1762">
        <v>1</v>
      </c>
      <c r="G1927" s="1762">
        <v>0</v>
      </c>
      <c r="H1927" s="1762">
        <v>1</v>
      </c>
      <c r="I1927" s="1783">
        <v>1</v>
      </c>
      <c r="J1927" s="1783">
        <v>1</v>
      </c>
      <c r="L1927" s="1764">
        <v>626.19000000000005</v>
      </c>
      <c r="N1927" s="1764">
        <v>324.98</v>
      </c>
      <c r="O1927" s="1764">
        <f>N1927-Q1927</f>
        <v>220.49</v>
      </c>
      <c r="P1927" s="1806">
        <f t="shared" si="493"/>
        <v>0.67847252138593139</v>
      </c>
      <c r="Q1927" s="1764">
        <v>104.49</v>
      </c>
      <c r="R1927" s="1864">
        <f t="shared" si="494"/>
        <v>0.32152747861406855</v>
      </c>
      <c r="S1927" s="1807">
        <f t="shared" si="495"/>
        <v>4.1795999999999998</v>
      </c>
      <c r="U1927" s="1764">
        <f t="shared" si="491"/>
        <v>0</v>
      </c>
      <c r="V1927" s="1764">
        <f t="shared" si="492"/>
        <v>0</v>
      </c>
      <c r="W1927" s="1764">
        <f t="shared" si="505"/>
        <v>626.19000000000005</v>
      </c>
      <c r="X1927" s="1768">
        <v>626.19000000000005</v>
      </c>
      <c r="Y1927" s="1784">
        <v>617692</v>
      </c>
      <c r="Z1927" s="1770">
        <v>43049</v>
      </c>
      <c r="AA1927" s="1843" t="s">
        <v>104</v>
      </c>
      <c r="AB1927" s="1843"/>
      <c r="AH1927" s="1867"/>
      <c r="AK1927" s="1868"/>
      <c r="AL1927" s="1868"/>
    </row>
    <row r="1928" spans="1:38" x14ac:dyDescent="0.25">
      <c r="A1928" s="1866">
        <v>2017756</v>
      </c>
      <c r="C1928" s="1782" t="s">
        <v>3955</v>
      </c>
      <c r="D1928" s="1762" t="s">
        <v>26</v>
      </c>
      <c r="E1928" s="1762">
        <v>0</v>
      </c>
      <c r="F1928" s="1762">
        <v>0</v>
      </c>
      <c r="G1928" s="1762">
        <v>0</v>
      </c>
      <c r="H1928" s="1762">
        <v>0</v>
      </c>
      <c r="I1928" s="1783">
        <v>1</v>
      </c>
      <c r="J1928" s="1783">
        <v>1</v>
      </c>
      <c r="L1928" s="1764">
        <v>212.72</v>
      </c>
      <c r="N1928" s="1764">
        <f t="shared" si="496"/>
        <v>113.86</v>
      </c>
      <c r="O1928" s="1764">
        <v>98.86</v>
      </c>
      <c r="P1928" s="1806">
        <f t="shared" si="493"/>
        <v>0.86825926576497447</v>
      </c>
      <c r="Q1928" s="1764">
        <v>15</v>
      </c>
      <c r="R1928" s="1864">
        <f t="shared" si="494"/>
        <v>0.13174073423502547</v>
      </c>
      <c r="S1928" s="1807">
        <f t="shared" si="495"/>
        <v>0.6</v>
      </c>
      <c r="U1928" s="1764">
        <f t="shared" si="491"/>
        <v>0</v>
      </c>
      <c r="V1928" s="1764">
        <f t="shared" si="492"/>
        <v>0</v>
      </c>
      <c r="W1928" s="1764">
        <f t="shared" si="505"/>
        <v>212.72</v>
      </c>
      <c r="X1928" s="1768">
        <v>212.72</v>
      </c>
      <c r="Y1928" s="1784">
        <v>617810</v>
      </c>
      <c r="Z1928" s="1770">
        <v>43089</v>
      </c>
      <c r="AA1928" s="1843" t="s">
        <v>104</v>
      </c>
      <c r="AB1928" s="1843"/>
      <c r="AH1928" s="1867"/>
      <c r="AK1928" s="1868"/>
      <c r="AL1928" s="1868"/>
    </row>
    <row r="1929" spans="1:38" x14ac:dyDescent="0.25">
      <c r="A1929" s="1866">
        <v>2017757</v>
      </c>
      <c r="C1929" s="1782">
        <v>688018</v>
      </c>
      <c r="D1929" s="1762" t="s">
        <v>26</v>
      </c>
      <c r="E1929" s="1762">
        <v>1</v>
      </c>
      <c r="F1929" s="1762">
        <v>9</v>
      </c>
      <c r="G1929" s="1762">
        <v>5</v>
      </c>
      <c r="H1929" s="1762">
        <v>4</v>
      </c>
      <c r="I1929" s="1783">
        <v>1</v>
      </c>
      <c r="J1929" s="1783">
        <v>1</v>
      </c>
      <c r="L1929" s="1764">
        <v>3715.25</v>
      </c>
      <c r="N1929" s="1764">
        <v>2309.4299999999998</v>
      </c>
      <c r="O1929" s="1764">
        <f>N1929-Q1929</f>
        <v>1724.52</v>
      </c>
      <c r="P1929" s="1806">
        <f t="shared" si="493"/>
        <v>0.74672971252646758</v>
      </c>
      <c r="Q1929" s="1764">
        <v>584.91</v>
      </c>
      <c r="R1929" s="1864">
        <f t="shared" si="494"/>
        <v>0.25327028747353242</v>
      </c>
      <c r="S1929" s="1807">
        <f t="shared" si="495"/>
        <v>23.3964</v>
      </c>
      <c r="U1929" s="1764">
        <f t="shared" si="491"/>
        <v>0</v>
      </c>
      <c r="V1929" s="1764">
        <f t="shared" si="492"/>
        <v>0</v>
      </c>
      <c r="W1929" s="1764">
        <f t="shared" si="505"/>
        <v>3715.25</v>
      </c>
      <c r="X1929" s="1768">
        <v>3715.25</v>
      </c>
      <c r="Y1929" s="1784">
        <v>617733</v>
      </c>
      <c r="Z1929" s="1770">
        <v>43056</v>
      </c>
      <c r="AA1929" s="1843" t="s">
        <v>104</v>
      </c>
      <c r="AB1929" s="1843"/>
      <c r="AH1929" s="1867"/>
      <c r="AK1929" s="1868"/>
      <c r="AL1929" s="1868"/>
    </row>
    <row r="1930" spans="1:38" x14ac:dyDescent="0.25">
      <c r="A1930" s="1962" t="s">
        <v>3854</v>
      </c>
      <c r="C1930" s="1782" t="s">
        <v>3852</v>
      </c>
      <c r="D1930" s="1762" t="s">
        <v>2390</v>
      </c>
      <c r="E1930" s="1762">
        <v>0</v>
      </c>
      <c r="F1930" s="1762">
        <v>1</v>
      </c>
      <c r="G1930" s="1762">
        <v>0</v>
      </c>
      <c r="H1930" s="1762">
        <v>0</v>
      </c>
      <c r="I1930" s="1783">
        <v>1</v>
      </c>
      <c r="J1930" s="1783">
        <v>1</v>
      </c>
      <c r="L1930" s="1764">
        <v>649.19000000000005</v>
      </c>
      <c r="N1930" s="1764">
        <v>432.79</v>
      </c>
      <c r="O1930" s="1764">
        <f>N1930-Q1930</f>
        <v>385.68</v>
      </c>
      <c r="P1930" s="1806">
        <f t="shared" si="493"/>
        <v>0.89114813188844466</v>
      </c>
      <c r="Q1930" s="1764">
        <v>47.11</v>
      </c>
      <c r="R1930" s="1864">
        <f t="shared" si="494"/>
        <v>0.10885186811155526</v>
      </c>
      <c r="S1930" s="1807">
        <f t="shared" si="495"/>
        <v>1.8844000000000001</v>
      </c>
      <c r="U1930" s="1764">
        <f t="shared" si="491"/>
        <v>0</v>
      </c>
      <c r="V1930" s="1764">
        <f t="shared" si="492"/>
        <v>649.19000000000005</v>
      </c>
      <c r="W1930" s="1764">
        <f t="shared" si="505"/>
        <v>0</v>
      </c>
      <c r="X1930" s="1768"/>
      <c r="Y1930" s="1784"/>
      <c r="Z1930" s="1770"/>
      <c r="AA1930" s="1843"/>
      <c r="AB1930" s="1843"/>
      <c r="AH1930" s="1867"/>
      <c r="AK1930" s="1868"/>
      <c r="AL1930" s="1868"/>
    </row>
    <row r="1931" spans="1:38" x14ac:dyDescent="0.25">
      <c r="A1931" s="1866">
        <v>2017759</v>
      </c>
      <c r="C1931" s="1782" t="s">
        <v>3887</v>
      </c>
      <c r="D1931" s="1762" t="s">
        <v>26</v>
      </c>
      <c r="E1931" s="1762">
        <v>5</v>
      </c>
      <c r="F1931" s="1762">
        <v>40</v>
      </c>
      <c r="G1931" s="1762">
        <v>25</v>
      </c>
      <c r="H1931" s="1762">
        <v>10</v>
      </c>
      <c r="I1931" s="1783">
        <v>1</v>
      </c>
      <c r="J1931" s="1783">
        <v>1</v>
      </c>
      <c r="L1931" s="1764">
        <v>17500</v>
      </c>
      <c r="N1931" s="1764">
        <v>11390</v>
      </c>
      <c r="O1931" s="1764">
        <f>N1931-Q1931</f>
        <v>8510.35</v>
      </c>
      <c r="P1931" s="1806">
        <f t="shared" si="493"/>
        <v>0.74717734855136086</v>
      </c>
      <c r="Q1931" s="1764">
        <v>2879.65</v>
      </c>
      <c r="R1931" s="1864">
        <f t="shared" si="494"/>
        <v>0.25282265144863919</v>
      </c>
      <c r="S1931" s="1807">
        <f t="shared" si="495"/>
        <v>115.18600000000001</v>
      </c>
      <c r="U1931" s="1764">
        <f t="shared" si="491"/>
        <v>0</v>
      </c>
      <c r="V1931" s="1764">
        <f t="shared" si="492"/>
        <v>0</v>
      </c>
      <c r="W1931" s="1764">
        <f t="shared" si="505"/>
        <v>17500</v>
      </c>
      <c r="X1931" s="1768">
        <v>17500</v>
      </c>
      <c r="Y1931" s="1784">
        <v>617759</v>
      </c>
      <c r="Z1931" s="1770">
        <v>43073</v>
      </c>
      <c r="AA1931" s="1843" t="s">
        <v>104</v>
      </c>
      <c r="AB1931" s="1843"/>
      <c r="AH1931" s="1867"/>
      <c r="AK1931" s="1868"/>
      <c r="AL1931" s="1868"/>
    </row>
    <row r="1932" spans="1:38" x14ac:dyDescent="0.25">
      <c r="A1932" s="1866">
        <v>2017760</v>
      </c>
      <c r="C1932" s="1782">
        <v>684617</v>
      </c>
      <c r="D1932" s="1762" t="s">
        <v>26</v>
      </c>
      <c r="E1932" s="1762">
        <v>1</v>
      </c>
      <c r="F1932" s="1762">
        <v>9</v>
      </c>
      <c r="G1932" s="1762">
        <v>4</v>
      </c>
      <c r="H1932" s="1762">
        <v>1</v>
      </c>
      <c r="I1932" s="1783">
        <v>1</v>
      </c>
      <c r="J1932" s="1783">
        <v>1</v>
      </c>
      <c r="L1932" s="1764">
        <v>2952.6</v>
      </c>
      <c r="N1932" s="1764">
        <v>1841.06</v>
      </c>
      <c r="O1932" s="1764">
        <f>N1932-Q1932</f>
        <v>1515.26</v>
      </c>
      <c r="P1932" s="1806">
        <f t="shared" si="493"/>
        <v>0.82303672884099377</v>
      </c>
      <c r="Q1932" s="1764">
        <v>325.8</v>
      </c>
      <c r="R1932" s="1864">
        <f t="shared" si="494"/>
        <v>0.17696327115900623</v>
      </c>
      <c r="S1932" s="1807">
        <f t="shared" si="495"/>
        <v>13.032</v>
      </c>
      <c r="U1932" s="1764">
        <f t="shared" si="491"/>
        <v>0</v>
      </c>
      <c r="V1932" s="1764">
        <f t="shared" si="492"/>
        <v>0</v>
      </c>
      <c r="W1932" s="1764">
        <f t="shared" si="505"/>
        <v>2952.6</v>
      </c>
      <c r="X1932" s="1768">
        <v>2952.6</v>
      </c>
      <c r="Y1932" s="1784">
        <v>617734</v>
      </c>
      <c r="Z1932" s="1770">
        <v>43056</v>
      </c>
      <c r="AA1932" s="1843" t="s">
        <v>104</v>
      </c>
      <c r="AB1932" s="1843"/>
      <c r="AH1932" s="1867"/>
      <c r="AK1932" s="1868"/>
      <c r="AL1932" s="1868"/>
    </row>
    <row r="1933" spans="1:38" x14ac:dyDescent="0.25">
      <c r="A1933" s="1866">
        <v>2017761</v>
      </c>
      <c r="C1933" s="1782" t="s">
        <v>3864</v>
      </c>
      <c r="D1933" s="1762" t="s">
        <v>26</v>
      </c>
      <c r="E1933" s="1762">
        <v>0</v>
      </c>
      <c r="F1933" s="1762">
        <v>0</v>
      </c>
      <c r="G1933" s="1762">
        <v>0</v>
      </c>
      <c r="H1933" s="1762">
        <v>0</v>
      </c>
      <c r="I1933" s="1783">
        <v>1</v>
      </c>
      <c r="J1933" s="1783">
        <v>1</v>
      </c>
      <c r="L1933" s="1764">
        <v>25</v>
      </c>
      <c r="N1933" s="1764">
        <f t="shared" si="496"/>
        <v>16</v>
      </c>
      <c r="O1933" s="1764">
        <v>9</v>
      </c>
      <c r="P1933" s="1806">
        <f t="shared" si="493"/>
        <v>0.5625</v>
      </c>
      <c r="Q1933" s="1764">
        <v>7</v>
      </c>
      <c r="R1933" s="1864">
        <f t="shared" si="494"/>
        <v>0.4375</v>
      </c>
      <c r="S1933" s="1807">
        <f t="shared" si="495"/>
        <v>0.28000000000000003</v>
      </c>
      <c r="U1933" s="1764">
        <f t="shared" si="491"/>
        <v>0</v>
      </c>
      <c r="V1933" s="1764">
        <f t="shared" si="492"/>
        <v>0</v>
      </c>
      <c r="W1933" s="1764">
        <f t="shared" si="505"/>
        <v>25</v>
      </c>
      <c r="X1933" s="1768">
        <v>25</v>
      </c>
      <c r="Y1933" s="1784">
        <v>617810</v>
      </c>
      <c r="Z1933" s="1770">
        <v>43089</v>
      </c>
      <c r="AA1933" s="1843" t="s">
        <v>104</v>
      </c>
      <c r="AB1933" s="1843"/>
      <c r="AH1933" s="1867"/>
      <c r="AK1933" s="1868"/>
      <c r="AL1933" s="1868"/>
    </row>
    <row r="1934" spans="1:38" x14ac:dyDescent="0.25">
      <c r="A1934" s="1866">
        <v>2017762</v>
      </c>
      <c r="C1934" s="1782" t="s">
        <v>3868</v>
      </c>
      <c r="D1934" s="1762" t="s">
        <v>26</v>
      </c>
      <c r="E1934" s="1762">
        <v>0</v>
      </c>
      <c r="F1934" s="1762">
        <v>0</v>
      </c>
      <c r="G1934" s="1762">
        <v>0</v>
      </c>
      <c r="H1934" s="1762">
        <v>0</v>
      </c>
      <c r="I1934" s="1783">
        <v>1</v>
      </c>
      <c r="J1934" s="1783">
        <v>1</v>
      </c>
      <c r="L1934" s="1764">
        <v>65</v>
      </c>
      <c r="N1934" s="1764">
        <f t="shared" si="496"/>
        <v>40</v>
      </c>
      <c r="O1934" s="1764">
        <v>25</v>
      </c>
      <c r="P1934" s="1806">
        <f t="shared" si="493"/>
        <v>0.625</v>
      </c>
      <c r="Q1934" s="1764">
        <v>15</v>
      </c>
      <c r="R1934" s="1864">
        <f t="shared" si="494"/>
        <v>0.375</v>
      </c>
      <c r="S1934" s="1807">
        <f t="shared" si="495"/>
        <v>0.6</v>
      </c>
      <c r="U1934" s="1764">
        <f t="shared" si="491"/>
        <v>0</v>
      </c>
      <c r="V1934" s="1764">
        <f t="shared" si="492"/>
        <v>0</v>
      </c>
      <c r="W1934" s="1764">
        <f t="shared" si="505"/>
        <v>65</v>
      </c>
      <c r="X1934" s="1768">
        <v>65</v>
      </c>
      <c r="Y1934" s="1784">
        <v>617810</v>
      </c>
      <c r="Z1934" s="1770">
        <v>43089</v>
      </c>
      <c r="AA1934" s="1843" t="s">
        <v>104</v>
      </c>
      <c r="AB1934" s="1843"/>
      <c r="AH1934" s="1867"/>
      <c r="AK1934" s="1868"/>
      <c r="AL1934" s="1868"/>
    </row>
    <row r="1935" spans="1:38" x14ac:dyDescent="0.25">
      <c r="A1935" s="1866">
        <v>2017763</v>
      </c>
      <c r="C1935" s="1782" t="s">
        <v>3874</v>
      </c>
      <c r="D1935" s="1762" t="s">
        <v>26</v>
      </c>
      <c r="E1935" s="1762">
        <v>5</v>
      </c>
      <c r="F1935" s="1762">
        <v>45</v>
      </c>
      <c r="G1935" s="1762">
        <v>30</v>
      </c>
      <c r="H1935" s="1762">
        <v>15</v>
      </c>
      <c r="I1935" s="1783">
        <v>1</v>
      </c>
      <c r="J1935" s="1783">
        <v>1</v>
      </c>
      <c r="L1935" s="1764">
        <v>15102.9</v>
      </c>
      <c r="N1935" s="1764">
        <v>9720.0499999999993</v>
      </c>
      <c r="O1935" s="1764">
        <f t="shared" ref="O1935:O1940" si="506">N1935-Q1935</f>
        <v>7214.5499999999993</v>
      </c>
      <c r="P1935" s="1806">
        <f t="shared" si="493"/>
        <v>0.74223383624569828</v>
      </c>
      <c r="Q1935" s="1764">
        <v>2505.5</v>
      </c>
      <c r="R1935" s="1864">
        <f t="shared" si="494"/>
        <v>0.25776616375430167</v>
      </c>
      <c r="S1935" s="1807">
        <f t="shared" si="495"/>
        <v>100.22</v>
      </c>
      <c r="U1935" s="1764">
        <f t="shared" si="491"/>
        <v>0</v>
      </c>
      <c r="V1935" s="1764">
        <f t="shared" si="492"/>
        <v>0</v>
      </c>
      <c r="W1935" s="1764">
        <f t="shared" si="505"/>
        <v>15102.9</v>
      </c>
      <c r="X1935" s="1768">
        <v>15102.9</v>
      </c>
      <c r="Y1935" s="1784">
        <v>617726</v>
      </c>
      <c r="Z1935" s="1770">
        <v>43056</v>
      </c>
      <c r="AA1935" s="1843" t="s">
        <v>104</v>
      </c>
      <c r="AB1935" s="1843"/>
      <c r="AH1935" s="1867"/>
      <c r="AK1935" s="1868"/>
      <c r="AL1935" s="1868"/>
    </row>
    <row r="1936" spans="1:38" x14ac:dyDescent="0.25">
      <c r="A1936" s="1866">
        <v>2017764</v>
      </c>
      <c r="C1936" s="1782" t="s">
        <v>3886</v>
      </c>
      <c r="D1936" s="1762" t="s">
        <v>26</v>
      </c>
      <c r="E1936" s="1762">
        <v>10</v>
      </c>
      <c r="F1936" s="1762">
        <f>E1936*8</f>
        <v>80</v>
      </c>
      <c r="G1936" s="1762">
        <f>E1936*5</f>
        <v>50</v>
      </c>
      <c r="H1936" s="1762">
        <f>E1936*2</f>
        <v>20</v>
      </c>
      <c r="I1936" s="1783">
        <v>1</v>
      </c>
      <c r="J1936" s="1783">
        <v>1</v>
      </c>
      <c r="L1936" s="1764">
        <v>35000</v>
      </c>
      <c r="N1936" s="1764">
        <v>19440.099999999999</v>
      </c>
      <c r="O1936" s="1764">
        <f t="shared" si="506"/>
        <v>14429.099999999999</v>
      </c>
      <c r="P1936" s="1806">
        <f t="shared" si="493"/>
        <v>0.74223383624569828</v>
      </c>
      <c r="Q1936" s="1764">
        <v>5011</v>
      </c>
      <c r="R1936" s="1864">
        <f t="shared" si="494"/>
        <v>0.25776616375430167</v>
      </c>
      <c r="S1936" s="1807">
        <f t="shared" si="495"/>
        <v>200.44</v>
      </c>
      <c r="U1936" s="1764">
        <f t="shared" si="491"/>
        <v>0</v>
      </c>
      <c r="V1936" s="1764">
        <f t="shared" si="492"/>
        <v>0</v>
      </c>
      <c r="W1936" s="1764">
        <f t="shared" si="505"/>
        <v>35000</v>
      </c>
      <c r="X1936" s="1768">
        <v>35000</v>
      </c>
      <c r="Y1936" s="1784">
        <v>618016</v>
      </c>
      <c r="Z1936" s="1770">
        <v>43119</v>
      </c>
      <c r="AA1936" s="1843" t="s">
        <v>104</v>
      </c>
      <c r="AB1936" s="1843"/>
      <c r="AH1936" s="1867"/>
      <c r="AK1936" s="1868"/>
      <c r="AL1936" s="1868"/>
    </row>
    <row r="1937" spans="1:38" x14ac:dyDescent="0.25">
      <c r="A1937" s="1866">
        <v>2017765</v>
      </c>
      <c r="C1937" s="1782" t="s">
        <v>4003</v>
      </c>
      <c r="D1937" s="1762" t="s">
        <v>26</v>
      </c>
      <c r="E1937" s="1762">
        <v>25</v>
      </c>
      <c r="F1937" s="1762">
        <f>E1937*8</f>
        <v>200</v>
      </c>
      <c r="G1937" s="1762">
        <f>E1937*5</f>
        <v>125</v>
      </c>
      <c r="H1937" s="1762">
        <f>E1937*2</f>
        <v>50</v>
      </c>
      <c r="I1937" s="1783">
        <v>1</v>
      </c>
      <c r="J1937" s="1783">
        <v>1</v>
      </c>
      <c r="L1937" s="1764">
        <v>87500</v>
      </c>
      <c r="N1937" s="1764">
        <v>48600.25</v>
      </c>
      <c r="O1937" s="1764">
        <f t="shared" si="506"/>
        <v>36072.75</v>
      </c>
      <c r="P1937" s="1806">
        <f t="shared" si="493"/>
        <v>0.74223383624569828</v>
      </c>
      <c r="Q1937" s="1764">
        <v>12527.5</v>
      </c>
      <c r="R1937" s="1864">
        <f t="shared" si="494"/>
        <v>0.25776616375430167</v>
      </c>
      <c r="S1937" s="1807">
        <f t="shared" si="495"/>
        <v>501.1</v>
      </c>
      <c r="U1937" s="1764">
        <f t="shared" si="491"/>
        <v>0</v>
      </c>
      <c r="V1937" s="1764">
        <f t="shared" si="492"/>
        <v>0</v>
      </c>
      <c r="W1937" s="1764">
        <f t="shared" si="505"/>
        <v>87500</v>
      </c>
      <c r="X1937" s="1768">
        <v>87500</v>
      </c>
      <c r="Y1937" s="1784">
        <v>618027</v>
      </c>
      <c r="Z1937" s="1770">
        <v>43119</v>
      </c>
      <c r="AA1937" s="1843" t="s">
        <v>104</v>
      </c>
      <c r="AB1937" s="1843"/>
      <c r="AH1937" s="1867"/>
      <c r="AK1937" s="1868"/>
      <c r="AL1937" s="1868"/>
    </row>
    <row r="1938" spans="1:38" x14ac:dyDescent="0.25">
      <c r="A1938" s="1866">
        <v>2017766</v>
      </c>
      <c r="C1938" s="1782" t="s">
        <v>3885</v>
      </c>
      <c r="D1938" s="1762" t="s">
        <v>317</v>
      </c>
      <c r="E1938" s="1979">
        <v>1</v>
      </c>
      <c r="F1938" s="1979">
        <v>14</v>
      </c>
      <c r="G1938" s="1979">
        <v>7</v>
      </c>
      <c r="H1938" s="1979">
        <v>5</v>
      </c>
      <c r="I1938" s="1783">
        <v>1</v>
      </c>
      <c r="J1938" s="1783">
        <v>1</v>
      </c>
      <c r="L1938" s="1764">
        <v>5273.2</v>
      </c>
      <c r="N1938" s="1764">
        <v>3115.98</v>
      </c>
      <c r="O1938" s="1764">
        <f t="shared" si="506"/>
        <v>2239.0299999999997</v>
      </c>
      <c r="P1938" s="1806">
        <f t="shared" si="493"/>
        <v>0.71856366215444245</v>
      </c>
      <c r="Q1938" s="1764">
        <v>876.95</v>
      </c>
      <c r="R1938" s="1864">
        <f t="shared" si="494"/>
        <v>0.28143633784555744</v>
      </c>
      <c r="S1938" s="1807">
        <f t="shared" si="495"/>
        <v>35.078000000000003</v>
      </c>
      <c r="U1938" s="1764">
        <f t="shared" si="491"/>
        <v>0</v>
      </c>
      <c r="V1938" s="1764">
        <f t="shared" si="492"/>
        <v>0</v>
      </c>
      <c r="W1938" s="1764">
        <f t="shared" si="505"/>
        <v>5273.2</v>
      </c>
      <c r="X1938" s="1768">
        <v>5273.2</v>
      </c>
      <c r="Y1938" s="1784">
        <v>617789</v>
      </c>
      <c r="Z1938" s="1770">
        <v>43084</v>
      </c>
      <c r="AA1938" s="1843" t="s">
        <v>104</v>
      </c>
      <c r="AB1938" s="1843"/>
      <c r="AH1938" s="1867"/>
      <c r="AK1938" s="1868"/>
      <c r="AL1938" s="1868"/>
    </row>
    <row r="1939" spans="1:38" x14ac:dyDescent="0.25">
      <c r="A1939" s="1866">
        <v>2017767</v>
      </c>
      <c r="C1939" s="1782" t="s">
        <v>3888</v>
      </c>
      <c r="D1939" s="1762" t="s">
        <v>352</v>
      </c>
      <c r="E1939" s="1762">
        <v>1</v>
      </c>
      <c r="F1939" s="1762">
        <v>1</v>
      </c>
      <c r="G1939" s="1762">
        <v>0</v>
      </c>
      <c r="H1939" s="1762">
        <v>1</v>
      </c>
      <c r="I1939" s="1783">
        <v>1</v>
      </c>
      <c r="J1939" s="1783">
        <v>1</v>
      </c>
      <c r="L1939" s="1764">
        <v>482.98</v>
      </c>
      <c r="N1939" s="1764">
        <v>340.35</v>
      </c>
      <c r="O1939" s="1764">
        <f t="shared" si="506"/>
        <v>230.89000000000004</v>
      </c>
      <c r="P1939" s="1806">
        <f t="shared" si="493"/>
        <v>0.67838989275745565</v>
      </c>
      <c r="Q1939" s="1764">
        <v>109.46</v>
      </c>
      <c r="R1939" s="1864">
        <f t="shared" si="494"/>
        <v>0.32161010724254441</v>
      </c>
      <c r="S1939" s="1807">
        <f t="shared" si="495"/>
        <v>4.3784000000000001</v>
      </c>
      <c r="U1939" s="1764">
        <f t="shared" si="491"/>
        <v>0</v>
      </c>
      <c r="V1939" s="1764">
        <f t="shared" si="492"/>
        <v>0</v>
      </c>
      <c r="W1939" s="1764">
        <f t="shared" si="505"/>
        <v>482.98</v>
      </c>
      <c r="X1939" s="1768">
        <v>482.98</v>
      </c>
      <c r="Y1939" s="1784">
        <v>617749</v>
      </c>
      <c r="Z1939" s="1770">
        <v>43063</v>
      </c>
      <c r="AA1939" s="1843" t="s">
        <v>104</v>
      </c>
      <c r="AB1939" s="1843"/>
      <c r="AH1939" s="1867"/>
      <c r="AK1939" s="1868"/>
      <c r="AL1939" s="1868"/>
    </row>
    <row r="1940" spans="1:38" x14ac:dyDescent="0.25">
      <c r="A1940" s="1866">
        <v>2017768</v>
      </c>
      <c r="C1940" s="1782" t="s">
        <v>3889</v>
      </c>
      <c r="D1940" s="1762" t="s">
        <v>352</v>
      </c>
      <c r="E1940" s="1762">
        <v>1</v>
      </c>
      <c r="F1940" s="1762">
        <v>2</v>
      </c>
      <c r="G1940" s="1762">
        <v>0</v>
      </c>
      <c r="H1940" s="1762">
        <v>3</v>
      </c>
      <c r="I1940" s="1783">
        <v>1</v>
      </c>
      <c r="J1940" s="1783">
        <v>1</v>
      </c>
      <c r="L1940" s="1764">
        <v>1555.34</v>
      </c>
      <c r="N1940" s="1764">
        <v>1079.43</v>
      </c>
      <c r="O1940" s="1764">
        <f t="shared" si="506"/>
        <v>840.04000000000008</v>
      </c>
      <c r="P1940" s="1806">
        <f t="shared" si="493"/>
        <v>0.77822554496354557</v>
      </c>
      <c r="Q1940" s="1764">
        <v>239.39</v>
      </c>
      <c r="R1940" s="1864">
        <f t="shared" si="494"/>
        <v>0.2217744550364544</v>
      </c>
      <c r="S1940" s="1807">
        <f t="shared" si="495"/>
        <v>9.5755999999999997</v>
      </c>
      <c r="U1940" s="1764">
        <f t="shared" si="491"/>
        <v>0</v>
      </c>
      <c r="V1940" s="1764">
        <f t="shared" si="492"/>
        <v>0</v>
      </c>
      <c r="W1940" s="1764">
        <f t="shared" si="505"/>
        <v>1555.34</v>
      </c>
      <c r="X1940" s="1768">
        <v>1555.34</v>
      </c>
      <c r="Y1940" s="1784">
        <v>617748</v>
      </c>
      <c r="Z1940" s="1770">
        <v>43063</v>
      </c>
      <c r="AA1940" s="1843" t="s">
        <v>104</v>
      </c>
      <c r="AB1940" s="1843"/>
      <c r="AH1940" s="1867"/>
      <c r="AK1940" s="1868"/>
      <c r="AL1940" s="1868"/>
    </row>
    <row r="1941" spans="1:38" x14ac:dyDescent="0.25">
      <c r="A1941" s="1866">
        <v>2017770</v>
      </c>
      <c r="C1941" s="1782" t="s">
        <v>115</v>
      </c>
      <c r="D1941" s="1762" t="s">
        <v>26</v>
      </c>
      <c r="E1941" s="1762">
        <v>1</v>
      </c>
      <c r="F1941" s="1762">
        <v>8</v>
      </c>
      <c r="G1941" s="1762">
        <v>5</v>
      </c>
      <c r="H1941" s="1762">
        <v>3</v>
      </c>
      <c r="I1941" s="1783">
        <v>1</v>
      </c>
      <c r="J1941" s="1783">
        <v>1</v>
      </c>
      <c r="L1941" s="1764">
        <v>2878.3829999999998</v>
      </c>
      <c r="N1941" s="1764">
        <v>1787.58</v>
      </c>
      <c r="O1941" s="1764">
        <f t="shared" ref="O1941:O1946" si="507">N1941-Q1941</f>
        <v>1331.21</v>
      </c>
      <c r="P1941" s="1806">
        <f t="shared" si="493"/>
        <v>0.74469953792277832</v>
      </c>
      <c r="Q1941" s="1764">
        <v>456.37</v>
      </c>
      <c r="R1941" s="1864">
        <f t="shared" si="494"/>
        <v>0.25530046207722173</v>
      </c>
      <c r="S1941" s="1807">
        <f t="shared" si="495"/>
        <v>18.254799999999999</v>
      </c>
      <c r="U1941" s="1764">
        <f t="shared" si="491"/>
        <v>0</v>
      </c>
      <c r="V1941" s="1764">
        <f t="shared" si="492"/>
        <v>2.9999999997016857E-3</v>
      </c>
      <c r="W1941" s="1764">
        <f t="shared" si="505"/>
        <v>2878.38</v>
      </c>
      <c r="X1941" s="1768">
        <v>2878.38</v>
      </c>
      <c r="Y1941" s="1784">
        <v>617736</v>
      </c>
      <c r="Z1941" s="1770">
        <v>43063</v>
      </c>
      <c r="AA1941" s="1843" t="s">
        <v>104</v>
      </c>
      <c r="AB1941" s="1843"/>
      <c r="AH1941" s="1867"/>
      <c r="AK1941" s="1868"/>
      <c r="AL1941" s="1868"/>
    </row>
    <row r="1942" spans="1:38" x14ac:dyDescent="0.25">
      <c r="A1942" s="1866">
        <v>2017771</v>
      </c>
      <c r="C1942" s="1782">
        <v>694618</v>
      </c>
      <c r="D1942" s="1762" t="s">
        <v>26</v>
      </c>
      <c r="E1942" s="1762">
        <v>1</v>
      </c>
      <c r="F1942" s="1762">
        <v>8</v>
      </c>
      <c r="G1942" s="1762">
        <v>4</v>
      </c>
      <c r="H1942" s="1762">
        <v>3</v>
      </c>
      <c r="I1942" s="1783">
        <v>1</v>
      </c>
      <c r="J1942" s="1783">
        <v>1</v>
      </c>
      <c r="L1942" s="1764">
        <v>2999.95</v>
      </c>
      <c r="N1942" s="1764">
        <v>1865.31</v>
      </c>
      <c r="O1942" s="1764">
        <f t="shared" si="507"/>
        <v>1432.33</v>
      </c>
      <c r="P1942" s="1806">
        <f t="shared" si="493"/>
        <v>0.76787772541829502</v>
      </c>
      <c r="Q1942" s="1764">
        <v>432.98</v>
      </c>
      <c r="R1942" s="1864">
        <f t="shared" si="494"/>
        <v>0.23212227458170492</v>
      </c>
      <c r="S1942" s="1807">
        <f t="shared" si="495"/>
        <v>17.319200000000002</v>
      </c>
      <c r="U1942" s="1764">
        <f t="shared" si="491"/>
        <v>0</v>
      </c>
      <c r="V1942" s="1764">
        <f t="shared" si="492"/>
        <v>0</v>
      </c>
      <c r="W1942" s="1764">
        <f t="shared" si="505"/>
        <v>2999.95</v>
      </c>
      <c r="X1942" s="1768">
        <v>2999.95</v>
      </c>
      <c r="Y1942" s="1784">
        <v>617737</v>
      </c>
      <c r="Z1942" s="1770">
        <v>43063</v>
      </c>
      <c r="AA1942" s="1843" t="s">
        <v>104</v>
      </c>
      <c r="AB1942" s="1843"/>
      <c r="AH1942" s="1867"/>
      <c r="AK1942" s="1868"/>
      <c r="AL1942" s="1868"/>
    </row>
    <row r="1943" spans="1:38" x14ac:dyDescent="0.25">
      <c r="A1943" s="1866">
        <v>2017772</v>
      </c>
      <c r="C1943" s="1782">
        <v>687618</v>
      </c>
      <c r="D1943" s="1762" t="s">
        <v>26</v>
      </c>
      <c r="E1943" s="1762">
        <v>1</v>
      </c>
      <c r="F1943" s="1762">
        <v>11</v>
      </c>
      <c r="G1943" s="1762">
        <v>8</v>
      </c>
      <c r="H1943" s="1762">
        <v>3</v>
      </c>
      <c r="I1943" s="1783">
        <v>1</v>
      </c>
      <c r="J1943" s="1783">
        <v>1</v>
      </c>
      <c r="L1943" s="1764">
        <v>3444.27</v>
      </c>
      <c r="N1943" s="1764">
        <v>2233.6799999999998</v>
      </c>
      <c r="O1943" s="1764">
        <f t="shared" si="507"/>
        <v>1632.75</v>
      </c>
      <c r="P1943" s="1806">
        <f t="shared" si="493"/>
        <v>0.73096862576555288</v>
      </c>
      <c r="Q1943" s="1764">
        <v>600.92999999999995</v>
      </c>
      <c r="R1943" s="1864">
        <f t="shared" si="494"/>
        <v>0.26903137423444717</v>
      </c>
      <c r="S1943" s="1807">
        <f t="shared" si="495"/>
        <v>24.037199999999999</v>
      </c>
      <c r="U1943" s="1764">
        <f t="shared" si="491"/>
        <v>0</v>
      </c>
      <c r="V1943" s="1764">
        <f t="shared" si="492"/>
        <v>0</v>
      </c>
      <c r="W1943" s="1764">
        <f t="shared" si="505"/>
        <v>3444.27</v>
      </c>
      <c r="X1943" s="1768">
        <v>3444.27</v>
      </c>
      <c r="Y1943" s="1784">
        <v>617738</v>
      </c>
      <c r="Z1943" s="1770">
        <v>43063</v>
      </c>
      <c r="AA1943" s="1843" t="s">
        <v>104</v>
      </c>
      <c r="AB1943" s="1843"/>
      <c r="AH1943" s="1867"/>
      <c r="AK1943" s="1868"/>
      <c r="AL1943" s="1868"/>
    </row>
    <row r="1944" spans="1:38" x14ac:dyDescent="0.25">
      <c r="A1944" s="1866" t="s">
        <v>3892</v>
      </c>
      <c r="C1944" s="1782">
        <v>687918</v>
      </c>
      <c r="D1944" s="1762" t="s">
        <v>26</v>
      </c>
      <c r="E1944" s="1762">
        <v>1</v>
      </c>
      <c r="F1944" s="1762">
        <v>8</v>
      </c>
      <c r="G1944" s="1762">
        <v>5</v>
      </c>
      <c r="H1944" s="1762">
        <v>2</v>
      </c>
      <c r="I1944" s="1783">
        <v>1</v>
      </c>
      <c r="J1944" s="1783">
        <v>1</v>
      </c>
      <c r="L1944" s="1764">
        <v>5905.38</v>
      </c>
      <c r="N1944" s="1764">
        <v>3810.51</v>
      </c>
      <c r="O1944" s="1764">
        <f t="shared" si="507"/>
        <v>3135.0600000000004</v>
      </c>
      <c r="P1944" s="1806">
        <f t="shared" si="493"/>
        <v>0.82274026311438631</v>
      </c>
      <c r="Q1944" s="1764">
        <v>675.45</v>
      </c>
      <c r="R1944" s="1864">
        <f t="shared" si="494"/>
        <v>0.17725973688561375</v>
      </c>
      <c r="S1944" s="1807">
        <f t="shared" si="495"/>
        <v>27.018000000000001</v>
      </c>
      <c r="U1944" s="1764">
        <f t="shared" si="491"/>
        <v>0</v>
      </c>
      <c r="V1944" s="1764">
        <f t="shared" si="492"/>
        <v>0</v>
      </c>
      <c r="W1944" s="1764">
        <f t="shared" si="505"/>
        <v>5905.38</v>
      </c>
      <c r="X1944" s="1768">
        <v>5905.38</v>
      </c>
      <c r="Y1944" s="1784">
        <v>617739</v>
      </c>
      <c r="Z1944" s="1770">
        <v>43063</v>
      </c>
      <c r="AA1944" s="1843" t="s">
        <v>104</v>
      </c>
      <c r="AB1944" s="1843"/>
      <c r="AH1944" s="1867"/>
      <c r="AK1944" s="1868"/>
      <c r="AL1944" s="1868"/>
    </row>
    <row r="1945" spans="1:38" x14ac:dyDescent="0.25">
      <c r="A1945" s="1866" t="s">
        <v>3893</v>
      </c>
      <c r="C1945" s="1782">
        <v>727517</v>
      </c>
      <c r="D1945" s="1762" t="s">
        <v>26</v>
      </c>
      <c r="E1945" s="1762">
        <v>1</v>
      </c>
      <c r="F1945" s="1762">
        <v>8</v>
      </c>
      <c r="G1945" s="1762">
        <v>5</v>
      </c>
      <c r="H1945" s="1762">
        <v>3</v>
      </c>
      <c r="I1945" s="1783">
        <v>1</v>
      </c>
      <c r="J1945" s="1783">
        <v>1</v>
      </c>
      <c r="L1945" s="1764">
        <v>6612.55</v>
      </c>
      <c r="N1945" s="1764">
        <v>4260.16</v>
      </c>
      <c r="O1945" s="1764">
        <f t="shared" si="507"/>
        <v>3366.5</v>
      </c>
      <c r="P1945" s="1806">
        <f t="shared" si="493"/>
        <v>0.7902285360174266</v>
      </c>
      <c r="Q1945" s="1764">
        <v>893.66</v>
      </c>
      <c r="R1945" s="1864">
        <f t="shared" si="494"/>
        <v>0.20977146398257343</v>
      </c>
      <c r="S1945" s="1807">
        <f t="shared" si="495"/>
        <v>35.746400000000001</v>
      </c>
      <c r="U1945" s="1764">
        <f t="shared" si="491"/>
        <v>0</v>
      </c>
      <c r="V1945" s="1764">
        <f t="shared" si="492"/>
        <v>0</v>
      </c>
      <c r="W1945" s="1764">
        <f t="shared" si="505"/>
        <v>6612.55</v>
      </c>
      <c r="X1945" s="1768">
        <v>6612.55</v>
      </c>
      <c r="Y1945" s="1784">
        <v>617740</v>
      </c>
      <c r="Z1945" s="1770">
        <v>43063</v>
      </c>
      <c r="AA1945" s="1843" t="s">
        <v>104</v>
      </c>
      <c r="AB1945" s="1843"/>
      <c r="AH1945" s="1867"/>
      <c r="AK1945" s="1868"/>
      <c r="AL1945" s="1868"/>
    </row>
    <row r="1946" spans="1:38" x14ac:dyDescent="0.25">
      <c r="A1946" s="1866">
        <v>2017775</v>
      </c>
      <c r="C1946" s="1782">
        <v>693018</v>
      </c>
      <c r="D1946" s="1762" t="s">
        <v>26</v>
      </c>
      <c r="E1946" s="1762">
        <v>1</v>
      </c>
      <c r="F1946" s="1762">
        <v>7</v>
      </c>
      <c r="G1946" s="1762">
        <v>4</v>
      </c>
      <c r="H1946" s="1762">
        <v>3</v>
      </c>
      <c r="I1946" s="1783">
        <v>1</v>
      </c>
      <c r="J1946" s="1783">
        <v>1</v>
      </c>
      <c r="L1946" s="1764">
        <v>2932.89</v>
      </c>
      <c r="N1946" s="1764">
        <v>1902.21</v>
      </c>
      <c r="O1946" s="1764">
        <f t="shared" si="507"/>
        <v>1479.95</v>
      </c>
      <c r="P1946" s="1806">
        <f t="shared" si="493"/>
        <v>0.77801609706604424</v>
      </c>
      <c r="Q1946" s="1764">
        <v>422.26</v>
      </c>
      <c r="R1946" s="1864">
        <f t="shared" si="494"/>
        <v>0.22198390293395576</v>
      </c>
      <c r="S1946" s="1807">
        <f t="shared" si="495"/>
        <v>16.8904</v>
      </c>
      <c r="U1946" s="1764">
        <f t="shared" si="491"/>
        <v>0</v>
      </c>
      <c r="V1946" s="1764">
        <f t="shared" si="492"/>
        <v>0</v>
      </c>
      <c r="W1946" s="1764">
        <f t="shared" si="505"/>
        <v>2932.89</v>
      </c>
      <c r="X1946" s="1768">
        <v>2932.89</v>
      </c>
      <c r="Y1946" s="1784">
        <v>617741</v>
      </c>
      <c r="Z1946" s="1770">
        <v>43063</v>
      </c>
      <c r="AA1946" s="1843" t="s">
        <v>104</v>
      </c>
      <c r="AB1946" s="1843"/>
      <c r="AH1946" s="1867"/>
      <c r="AK1946" s="1868"/>
      <c r="AL1946" s="1868"/>
    </row>
    <row r="1947" spans="1:38" x14ac:dyDescent="0.25">
      <c r="A1947" s="1866" t="s">
        <v>3894</v>
      </c>
      <c r="C1947" s="1782">
        <v>727417</v>
      </c>
      <c r="D1947" s="1762" t="s">
        <v>26</v>
      </c>
      <c r="E1947" s="1762">
        <v>1</v>
      </c>
      <c r="F1947" s="1762">
        <v>8</v>
      </c>
      <c r="G1947" s="1762">
        <v>5</v>
      </c>
      <c r="H1947" s="1762">
        <v>2</v>
      </c>
      <c r="I1947" s="1783">
        <v>1</v>
      </c>
      <c r="J1947" s="1783">
        <v>1</v>
      </c>
      <c r="L1947" s="1764">
        <v>5874.94</v>
      </c>
      <c r="N1947" s="1764">
        <v>3632.99</v>
      </c>
      <c r="O1947" s="1764">
        <f t="shared" ref="O1947:O1952" si="508">N1947-Q1947</f>
        <v>2942.41</v>
      </c>
      <c r="P1947" s="1806">
        <f t="shared" si="493"/>
        <v>0.80991414785066851</v>
      </c>
      <c r="Q1947" s="1764">
        <v>690.58</v>
      </c>
      <c r="R1947" s="1864">
        <f t="shared" si="494"/>
        <v>0.19008585214933157</v>
      </c>
      <c r="S1947" s="1807">
        <f t="shared" si="495"/>
        <v>27.623200000000001</v>
      </c>
      <c r="U1947" s="1764">
        <f t="shared" si="491"/>
        <v>0</v>
      </c>
      <c r="V1947" s="1764">
        <f t="shared" si="492"/>
        <v>0</v>
      </c>
      <c r="W1947" s="1764">
        <f t="shared" si="505"/>
        <v>5874.94</v>
      </c>
      <c r="X1947" s="1768">
        <v>5874.94</v>
      </c>
      <c r="Y1947" s="1784">
        <v>617742</v>
      </c>
      <c r="Z1947" s="1770">
        <v>43063</v>
      </c>
      <c r="AA1947" s="1843" t="s">
        <v>104</v>
      </c>
      <c r="AB1947" s="1843"/>
      <c r="AH1947" s="1867"/>
      <c r="AK1947" s="1868"/>
      <c r="AL1947" s="1868"/>
    </row>
    <row r="1948" spans="1:38" x14ac:dyDescent="0.25">
      <c r="A1948" s="1866">
        <v>2017777</v>
      </c>
      <c r="C1948" s="1782">
        <v>665317</v>
      </c>
      <c r="D1948" s="1762" t="s">
        <v>26</v>
      </c>
      <c r="E1948" s="1762">
        <v>1</v>
      </c>
      <c r="F1948" s="1762">
        <v>7</v>
      </c>
      <c r="G1948" s="1762">
        <v>3</v>
      </c>
      <c r="H1948" s="1762">
        <v>2</v>
      </c>
      <c r="I1948" s="1783">
        <v>1</v>
      </c>
      <c r="J1948" s="1783">
        <v>1</v>
      </c>
      <c r="L1948" s="1764">
        <v>2464.19</v>
      </c>
      <c r="N1948" s="1764">
        <v>1595.85</v>
      </c>
      <c r="O1948" s="1764">
        <f t="shared" si="508"/>
        <v>1181.8699999999999</v>
      </c>
      <c r="P1948" s="1806">
        <f t="shared" si="493"/>
        <v>0.74058965441614188</v>
      </c>
      <c r="Q1948" s="1764">
        <v>413.98</v>
      </c>
      <c r="R1948" s="1864">
        <f t="shared" si="494"/>
        <v>0.25941034558385817</v>
      </c>
      <c r="S1948" s="1807">
        <f t="shared" si="495"/>
        <v>16.559200000000001</v>
      </c>
      <c r="U1948" s="1764">
        <f t="shared" si="491"/>
        <v>0</v>
      </c>
      <c r="V1948" s="1764">
        <f t="shared" si="492"/>
        <v>0</v>
      </c>
      <c r="W1948" s="1764">
        <f t="shared" si="505"/>
        <v>2464.19</v>
      </c>
      <c r="X1948" s="1768">
        <v>2464.19</v>
      </c>
      <c r="Y1948" s="1784">
        <v>617743</v>
      </c>
      <c r="Z1948" s="1770">
        <v>43063</v>
      </c>
      <c r="AA1948" s="1843" t="s">
        <v>104</v>
      </c>
      <c r="AB1948" s="1843"/>
      <c r="AH1948" s="1867"/>
      <c r="AK1948" s="1868"/>
      <c r="AL1948" s="1868"/>
    </row>
    <row r="1949" spans="1:38" x14ac:dyDescent="0.25">
      <c r="A1949" s="1866">
        <v>2017778</v>
      </c>
      <c r="C1949" s="1782">
        <v>665417</v>
      </c>
      <c r="D1949" s="1762" t="s">
        <v>26</v>
      </c>
      <c r="E1949" s="1762">
        <v>1</v>
      </c>
      <c r="F1949" s="1762">
        <v>7</v>
      </c>
      <c r="G1949" s="1762">
        <v>3</v>
      </c>
      <c r="H1949" s="1762">
        <v>2</v>
      </c>
      <c r="I1949" s="1783">
        <v>1</v>
      </c>
      <c r="J1949" s="1783">
        <v>1</v>
      </c>
      <c r="L1949" s="1764">
        <v>2464.19</v>
      </c>
      <c r="N1949" s="1764">
        <v>1595.85</v>
      </c>
      <c r="O1949" s="1764">
        <f t="shared" si="508"/>
        <v>1181.8699999999999</v>
      </c>
      <c r="P1949" s="1806">
        <f t="shared" ref="P1949" si="509">IF(N1949&lt;=0,"",O1949/N1949)</f>
        <v>0.74058965441614188</v>
      </c>
      <c r="Q1949" s="1764">
        <v>413.98</v>
      </c>
      <c r="R1949" s="1864">
        <f t="shared" ref="R1949" si="510">IF(N1949&lt;=0,"",Q1949/N1949)</f>
        <v>0.25941034558385817</v>
      </c>
      <c r="S1949" s="1807">
        <f t="shared" si="495"/>
        <v>16.559200000000001</v>
      </c>
      <c r="U1949" s="1764">
        <f t="shared" si="491"/>
        <v>0</v>
      </c>
      <c r="V1949" s="1764">
        <f t="shared" si="492"/>
        <v>0</v>
      </c>
      <c r="W1949" s="1764">
        <f t="shared" si="505"/>
        <v>2464.19</v>
      </c>
      <c r="X1949" s="1768">
        <v>2464.19</v>
      </c>
      <c r="Y1949" s="1784">
        <v>617757</v>
      </c>
      <c r="Z1949" s="1770">
        <v>43073</v>
      </c>
      <c r="AA1949" s="1843" t="s">
        <v>104</v>
      </c>
      <c r="AB1949" s="1843"/>
      <c r="AH1949" s="1867"/>
      <c r="AK1949" s="1868"/>
      <c r="AL1949" s="1868"/>
    </row>
    <row r="1950" spans="1:38" x14ac:dyDescent="0.25">
      <c r="A1950" s="1866">
        <v>2017779</v>
      </c>
      <c r="C1950" s="1980" t="s">
        <v>3895</v>
      </c>
      <c r="D1950" s="1762" t="s">
        <v>317</v>
      </c>
      <c r="E1950" s="1762">
        <v>1</v>
      </c>
      <c r="F1950" s="1762">
        <v>9</v>
      </c>
      <c r="G1950" s="1762">
        <v>8</v>
      </c>
      <c r="H1950" s="1762">
        <v>3</v>
      </c>
      <c r="I1950" s="1783">
        <v>1</v>
      </c>
      <c r="J1950" s="1783">
        <v>1</v>
      </c>
      <c r="L1950" s="1764">
        <v>3327.67</v>
      </c>
      <c r="N1950" s="1764">
        <v>2106.85</v>
      </c>
      <c r="O1950" s="1764">
        <f t="shared" si="508"/>
        <v>1475.3</v>
      </c>
      <c r="P1950" s="1806">
        <f t="shared" si="493"/>
        <v>0.70023969433039845</v>
      </c>
      <c r="Q1950" s="1764">
        <v>631.54999999999995</v>
      </c>
      <c r="R1950" s="1864">
        <f t="shared" si="494"/>
        <v>0.29976030566960155</v>
      </c>
      <c r="S1950" s="1807">
        <f t="shared" si="495"/>
        <v>25.261999999999997</v>
      </c>
      <c r="U1950" s="1764">
        <f t="shared" si="491"/>
        <v>0</v>
      </c>
      <c r="V1950" s="1764">
        <f t="shared" si="492"/>
        <v>0</v>
      </c>
      <c r="W1950" s="1764">
        <f t="shared" si="505"/>
        <v>3327.67</v>
      </c>
      <c r="X1950" s="1768">
        <v>3327.67</v>
      </c>
      <c r="Y1950" s="1784">
        <v>617787</v>
      </c>
      <c r="Z1950" s="1770">
        <v>43084</v>
      </c>
      <c r="AA1950" s="1843" t="s">
        <v>104</v>
      </c>
      <c r="AB1950" s="1843"/>
      <c r="AH1950" s="1867"/>
      <c r="AK1950" s="1868"/>
      <c r="AL1950" s="1868"/>
    </row>
    <row r="1951" spans="1:38" x14ac:dyDescent="0.25">
      <c r="A1951" s="1866">
        <v>2017780</v>
      </c>
      <c r="C1951" s="1980" t="s">
        <v>3896</v>
      </c>
      <c r="D1951" s="1762" t="s">
        <v>317</v>
      </c>
      <c r="E1951" s="1762">
        <v>1</v>
      </c>
      <c r="F1951" s="1762">
        <v>9</v>
      </c>
      <c r="G1951" s="1762">
        <v>8</v>
      </c>
      <c r="H1951" s="1762">
        <v>3</v>
      </c>
      <c r="I1951" s="1783">
        <v>1</v>
      </c>
      <c r="J1951" s="1783">
        <v>1</v>
      </c>
      <c r="L1951" s="1764">
        <v>3258.52</v>
      </c>
      <c r="N1951" s="1764">
        <v>2077.44</v>
      </c>
      <c r="O1951" s="1764">
        <f t="shared" si="508"/>
        <v>1447.72</v>
      </c>
      <c r="P1951" s="1806">
        <f t="shared" si="493"/>
        <v>0.69687692544670365</v>
      </c>
      <c r="Q1951" s="1764">
        <v>629.72</v>
      </c>
      <c r="R1951" s="1864">
        <f t="shared" si="494"/>
        <v>0.30312307455329635</v>
      </c>
      <c r="S1951" s="1807">
        <f t="shared" si="495"/>
        <v>25.188800000000001</v>
      </c>
      <c r="U1951" s="1764">
        <f t="shared" si="491"/>
        <v>0</v>
      </c>
      <c r="V1951" s="1764">
        <f t="shared" si="492"/>
        <v>0</v>
      </c>
      <c r="W1951" s="1764">
        <f t="shared" si="505"/>
        <v>3258.52</v>
      </c>
      <c r="X1951" s="1768">
        <v>3258.52</v>
      </c>
      <c r="Y1951" s="1784">
        <v>617788</v>
      </c>
      <c r="Z1951" s="1770">
        <v>43084</v>
      </c>
      <c r="AA1951" s="1843" t="s">
        <v>104</v>
      </c>
      <c r="AB1951" s="1843"/>
      <c r="AH1951" s="1867"/>
      <c r="AK1951" s="1868"/>
      <c r="AL1951" s="1868"/>
    </row>
    <row r="1952" spans="1:38" x14ac:dyDescent="0.25">
      <c r="A1952" s="1866">
        <v>2017781</v>
      </c>
      <c r="C1952" s="1782" t="s">
        <v>3897</v>
      </c>
      <c r="D1952" s="1762" t="s">
        <v>317</v>
      </c>
      <c r="E1952" s="1762">
        <v>1</v>
      </c>
      <c r="F1952" s="1762">
        <v>2</v>
      </c>
      <c r="G1952" s="1762">
        <v>1</v>
      </c>
      <c r="H1952" s="1762">
        <v>1</v>
      </c>
      <c r="I1952" s="1783">
        <v>1</v>
      </c>
      <c r="J1952" s="1783">
        <v>1</v>
      </c>
      <c r="L1952" s="1764">
        <v>788.2</v>
      </c>
      <c r="N1952" s="1764">
        <v>488.69</v>
      </c>
      <c r="O1952" s="1764">
        <f t="shared" si="508"/>
        <v>343.5</v>
      </c>
      <c r="P1952" s="1806">
        <f t="shared" si="493"/>
        <v>0.70289958869631053</v>
      </c>
      <c r="Q1952" s="1764">
        <v>145.19</v>
      </c>
      <c r="R1952" s="1864">
        <f t="shared" si="494"/>
        <v>0.29710041130368947</v>
      </c>
      <c r="S1952" s="1807">
        <f t="shared" si="495"/>
        <v>5.8075999999999999</v>
      </c>
      <c r="U1952" s="1764">
        <f t="shared" si="491"/>
        <v>0</v>
      </c>
      <c r="V1952" s="1764">
        <f t="shared" si="492"/>
        <v>0</v>
      </c>
      <c r="W1952" s="1764">
        <f t="shared" si="505"/>
        <v>788.2</v>
      </c>
      <c r="X1952" s="1768">
        <v>788.2</v>
      </c>
      <c r="Y1952" s="1784">
        <v>617782</v>
      </c>
      <c r="Z1952" s="1770">
        <v>43073</v>
      </c>
      <c r="AA1952" s="1843" t="s">
        <v>104</v>
      </c>
      <c r="AB1952" s="1843"/>
      <c r="AH1952" s="1867"/>
      <c r="AK1952" s="1868"/>
      <c r="AL1952" s="1868"/>
    </row>
    <row r="1953" spans="1:38" x14ac:dyDescent="0.25">
      <c r="A1953" s="1866">
        <v>2017783</v>
      </c>
      <c r="C1953" s="1782" t="s">
        <v>3908</v>
      </c>
      <c r="D1953" s="1762" t="s">
        <v>317</v>
      </c>
      <c r="E1953" s="1762">
        <v>1</v>
      </c>
      <c r="F1953" s="1762">
        <v>3</v>
      </c>
      <c r="G1953" s="1762">
        <v>3</v>
      </c>
      <c r="H1953" s="1762">
        <v>1</v>
      </c>
      <c r="I1953" s="1783">
        <v>1</v>
      </c>
      <c r="J1953" s="1783">
        <v>1</v>
      </c>
      <c r="L1953" s="1764">
        <v>1170.8900000000001</v>
      </c>
      <c r="N1953" s="1764">
        <v>717.98</v>
      </c>
      <c r="O1953" s="1764">
        <f>N1953-Q1953</f>
        <v>478.04</v>
      </c>
      <c r="P1953" s="1806">
        <f t="shared" si="493"/>
        <v>0.66581241817320813</v>
      </c>
      <c r="Q1953" s="1764">
        <v>239.94</v>
      </c>
      <c r="R1953" s="1864">
        <f t="shared" si="494"/>
        <v>0.33418758182679181</v>
      </c>
      <c r="S1953" s="1807">
        <f t="shared" si="495"/>
        <v>9.5975999999999999</v>
      </c>
      <c r="U1953" s="1764">
        <f t="shared" si="491"/>
        <v>0</v>
      </c>
      <c r="V1953" s="1764">
        <f t="shared" si="492"/>
        <v>0</v>
      </c>
      <c r="W1953" s="1764">
        <f t="shared" si="505"/>
        <v>1170.8900000000001</v>
      </c>
      <c r="X1953" s="1768">
        <v>1170.8900000000001</v>
      </c>
      <c r="Y1953" s="1784">
        <v>617781</v>
      </c>
      <c r="Z1953" s="1770">
        <v>43073</v>
      </c>
      <c r="AA1953" s="1843" t="s">
        <v>104</v>
      </c>
      <c r="AB1953" s="1843"/>
      <c r="AH1953" s="1867"/>
      <c r="AK1953" s="1868"/>
      <c r="AL1953" s="1868"/>
    </row>
    <row r="1954" spans="1:38" x14ac:dyDescent="0.25">
      <c r="A1954" s="1866">
        <v>2017784</v>
      </c>
      <c r="C1954" s="1782" t="s">
        <v>3914</v>
      </c>
      <c r="D1954" s="1762" t="s">
        <v>26</v>
      </c>
      <c r="E1954" s="1762">
        <v>15</v>
      </c>
      <c r="F1954" s="1762">
        <f>E1954*7</f>
        <v>105</v>
      </c>
      <c r="G1954" s="1762">
        <f>E1954*5</f>
        <v>75</v>
      </c>
      <c r="H1954" s="1762">
        <f>E1954*4</f>
        <v>60</v>
      </c>
      <c r="I1954" s="1783">
        <v>1</v>
      </c>
      <c r="J1954" s="1783">
        <v>1</v>
      </c>
      <c r="L1954" s="1764">
        <v>51810.9</v>
      </c>
      <c r="N1954" s="1764">
        <v>29674</v>
      </c>
      <c r="O1954" s="1764">
        <f>N1954-Q1954</f>
        <v>22532.35</v>
      </c>
      <c r="P1954" s="1806">
        <f t="shared" si="493"/>
        <v>0.75932971624991574</v>
      </c>
      <c r="Q1954" s="1764">
        <v>7141.65</v>
      </c>
      <c r="R1954" s="1864">
        <f t="shared" si="494"/>
        <v>0.24067028375008423</v>
      </c>
      <c r="S1954" s="1807">
        <f t="shared" si="495"/>
        <v>285.666</v>
      </c>
      <c r="U1954" s="1764">
        <f t="shared" si="491"/>
        <v>0</v>
      </c>
      <c r="V1954" s="1764">
        <f t="shared" si="492"/>
        <v>0</v>
      </c>
      <c r="W1954" s="1764">
        <f t="shared" si="505"/>
        <v>51810.9</v>
      </c>
      <c r="X1954" s="1768">
        <v>51810.9</v>
      </c>
      <c r="Y1954" s="1784">
        <v>617770</v>
      </c>
      <c r="Z1954" s="1770">
        <v>43073</v>
      </c>
      <c r="AA1954" s="1843" t="s">
        <v>104</v>
      </c>
      <c r="AB1954" s="1843"/>
      <c r="AH1954" s="1867"/>
      <c r="AK1954" s="1868"/>
      <c r="AL1954" s="1868"/>
    </row>
    <row r="1955" spans="1:38" x14ac:dyDescent="0.25">
      <c r="A1955" s="1981">
        <v>2017785</v>
      </c>
      <c r="C1955" s="1782" t="s">
        <v>3966</v>
      </c>
      <c r="D1955" s="1762" t="s">
        <v>201</v>
      </c>
      <c r="E1955" s="1762">
        <v>0</v>
      </c>
      <c r="F1955" s="1762">
        <v>2</v>
      </c>
      <c r="G1955" s="1762">
        <v>0</v>
      </c>
      <c r="H1955" s="1762">
        <v>0</v>
      </c>
      <c r="I1955" s="1783">
        <v>1</v>
      </c>
      <c r="J1955" s="1783">
        <v>1</v>
      </c>
      <c r="L1955" s="1764">
        <v>1166.82</v>
      </c>
      <c r="N1955" s="1764">
        <v>772.09</v>
      </c>
      <c r="O1955" s="1764">
        <f>N1955-Q1955</f>
        <v>698.71</v>
      </c>
      <c r="P1955" s="1806">
        <f t="shared" ref="P1955" si="511">IF(N1955&lt;=0,"",O1955/N1955)</f>
        <v>0.90495926640676605</v>
      </c>
      <c r="Q1955" s="1764">
        <v>73.38</v>
      </c>
      <c r="R1955" s="1864">
        <f t="shared" ref="R1955" si="512">IF(N1955&lt;=0,"",Q1955/N1955)</f>
        <v>9.5040733593233936E-2</v>
      </c>
      <c r="S1955" s="1807">
        <f t="shared" ref="S1955" si="513">Q1955/$S$1</f>
        <v>2.9352</v>
      </c>
      <c r="U1955" s="1764">
        <f t="shared" ref="U1955" si="514">((1-I1955)*O1955)+((1-J1955)*Q1955)</f>
        <v>0</v>
      </c>
      <c r="V1955" s="1764">
        <f t="shared" si="492"/>
        <v>0</v>
      </c>
      <c r="W1955" s="1764">
        <f t="shared" si="505"/>
        <v>1166.82</v>
      </c>
      <c r="X1955" s="1768">
        <v>1166.82</v>
      </c>
      <c r="Y1955" s="1784">
        <v>617794</v>
      </c>
      <c r="Z1955" s="1770">
        <v>43084</v>
      </c>
      <c r="AA1955" s="1843" t="s">
        <v>104</v>
      </c>
      <c r="AB1955" s="1843"/>
      <c r="AH1955" s="1867"/>
      <c r="AK1955" s="1868"/>
      <c r="AL1955" s="1868"/>
    </row>
    <row r="1956" spans="1:38" x14ac:dyDescent="0.25">
      <c r="A1956" s="1866">
        <v>2017786</v>
      </c>
      <c r="C1956" s="1782" t="s">
        <v>3930</v>
      </c>
      <c r="D1956" s="1762" t="s">
        <v>26</v>
      </c>
      <c r="E1956" s="1762">
        <v>0</v>
      </c>
      <c r="F1956" s="1762">
        <v>0</v>
      </c>
      <c r="G1956" s="1762">
        <v>0</v>
      </c>
      <c r="H1956" s="1762">
        <v>0</v>
      </c>
      <c r="I1956" s="1783">
        <v>1</v>
      </c>
      <c r="J1956" s="1783">
        <v>1</v>
      </c>
      <c r="L1956" s="1764">
        <v>82.8</v>
      </c>
      <c r="N1956" s="1764">
        <f t="shared" si="496"/>
        <v>48.9</v>
      </c>
      <c r="O1956" s="1764">
        <v>33.9</v>
      </c>
      <c r="P1956" s="1806">
        <f t="shared" si="493"/>
        <v>0.69325153374233128</v>
      </c>
      <c r="Q1956" s="1764">
        <v>15</v>
      </c>
      <c r="R1956" s="1864">
        <f t="shared" si="494"/>
        <v>0.30674846625766872</v>
      </c>
      <c r="S1956" s="1807">
        <f t="shared" si="495"/>
        <v>0.6</v>
      </c>
      <c r="U1956" s="1764">
        <f t="shared" si="491"/>
        <v>0</v>
      </c>
      <c r="V1956" s="1764">
        <f t="shared" si="492"/>
        <v>0</v>
      </c>
      <c r="W1956" s="1764">
        <f t="shared" si="505"/>
        <v>82.8</v>
      </c>
      <c r="X1956" s="1768">
        <v>82.8</v>
      </c>
      <c r="Y1956" s="1784">
        <v>618035</v>
      </c>
      <c r="Z1956" s="1770">
        <v>43119</v>
      </c>
      <c r="AA1956" s="1843" t="s">
        <v>104</v>
      </c>
      <c r="AB1956" s="1843"/>
      <c r="AH1956" s="1867"/>
      <c r="AK1956" s="1868"/>
      <c r="AL1956" s="1868"/>
    </row>
    <row r="1957" spans="1:38" x14ac:dyDescent="0.25">
      <c r="A1957" s="1866">
        <v>2017787</v>
      </c>
      <c r="C1957" s="1782" t="s">
        <v>3932</v>
      </c>
      <c r="D1957" s="1762" t="s">
        <v>352</v>
      </c>
      <c r="E1957" s="1762">
        <v>0</v>
      </c>
      <c r="F1957" s="1762">
        <v>0</v>
      </c>
      <c r="G1957" s="1762">
        <v>0</v>
      </c>
      <c r="H1957" s="1762">
        <v>0</v>
      </c>
      <c r="I1957" s="1783">
        <v>1</v>
      </c>
      <c r="J1957" s="1783">
        <v>1</v>
      </c>
      <c r="L1957" s="1764">
        <v>720.6</v>
      </c>
      <c r="N1957" s="1764">
        <f t="shared" ref="N1957:N1982" si="515">O1957+Q1957</f>
        <v>367.8</v>
      </c>
      <c r="O1957" s="1764">
        <v>352.8</v>
      </c>
      <c r="P1957" s="1806">
        <f t="shared" ref="P1957:P1985" si="516">IF(N1957&lt;=0,"",O1957/N1957)</f>
        <v>0.95921696574225124</v>
      </c>
      <c r="Q1957" s="1764">
        <v>15</v>
      </c>
      <c r="R1957" s="1864">
        <f t="shared" ref="R1957:R1985" si="517">IF(N1957&lt;=0,"",Q1957/N1957)</f>
        <v>4.0783034257748776E-2</v>
      </c>
      <c r="S1957" s="1807">
        <f t="shared" ref="S1957:S1985" si="518">Q1957/$S$1</f>
        <v>0.6</v>
      </c>
      <c r="U1957" s="1764">
        <f t="shared" ref="U1957:U1985" si="519">((1-I1957)*O1957)+((1-J1957)*Q1957)</f>
        <v>0</v>
      </c>
      <c r="V1957" s="1764">
        <f t="shared" ref="V1957:V1985" si="520">L1957-W1957</f>
        <v>0</v>
      </c>
      <c r="W1957" s="1764">
        <f t="shared" si="505"/>
        <v>720.6</v>
      </c>
      <c r="X1957" s="1768">
        <v>720.6</v>
      </c>
      <c r="Y1957" s="1784">
        <v>617821</v>
      </c>
      <c r="Z1957" s="1770">
        <v>43089</v>
      </c>
      <c r="AA1957" s="1843" t="s">
        <v>104</v>
      </c>
      <c r="AB1957" s="1843"/>
      <c r="AH1957" s="1867"/>
      <c r="AK1957" s="1868"/>
      <c r="AL1957" s="1868"/>
    </row>
    <row r="1958" spans="1:38" x14ac:dyDescent="0.25">
      <c r="A1958" s="1866" t="s">
        <v>3933</v>
      </c>
      <c r="C1958" s="1782">
        <v>684718</v>
      </c>
      <c r="D1958" s="1762" t="s">
        <v>26</v>
      </c>
      <c r="E1958" s="1762">
        <v>1</v>
      </c>
      <c r="F1958" s="1762">
        <v>8</v>
      </c>
      <c r="G1958" s="1762">
        <v>5</v>
      </c>
      <c r="H1958" s="1762">
        <v>1</v>
      </c>
      <c r="I1958" s="1783">
        <v>1</v>
      </c>
      <c r="J1958" s="1783">
        <v>1</v>
      </c>
      <c r="L1958" s="1764">
        <v>5064.51</v>
      </c>
      <c r="N1958" s="1764">
        <v>3252.38</v>
      </c>
      <c r="O1958" s="1764">
        <f>N1958-Q1958</f>
        <v>2663.84</v>
      </c>
      <c r="P1958" s="1806">
        <f t="shared" si="516"/>
        <v>0.81904328522497372</v>
      </c>
      <c r="Q1958" s="1764">
        <v>588.54</v>
      </c>
      <c r="R1958" s="1864">
        <f t="shared" si="517"/>
        <v>0.18095671477502628</v>
      </c>
      <c r="S1958" s="1807">
        <f t="shared" si="518"/>
        <v>23.541599999999999</v>
      </c>
      <c r="U1958" s="1764">
        <f t="shared" si="519"/>
        <v>0</v>
      </c>
      <c r="V1958" s="1764">
        <f t="shared" si="520"/>
        <v>0</v>
      </c>
      <c r="W1958" s="1764">
        <f t="shared" si="505"/>
        <v>5064.51</v>
      </c>
      <c r="X1958" s="1768">
        <v>5064.51</v>
      </c>
      <c r="Y1958" s="1784">
        <v>617788</v>
      </c>
      <c r="Z1958" s="1770">
        <v>43073</v>
      </c>
      <c r="AA1958" s="1843" t="s">
        <v>104</v>
      </c>
      <c r="AB1958" s="1843"/>
      <c r="AH1958" s="1867"/>
      <c r="AK1958" s="1868"/>
      <c r="AL1958" s="1868"/>
    </row>
    <row r="1959" spans="1:38" x14ac:dyDescent="0.25">
      <c r="A1959" s="1866">
        <v>2017789</v>
      </c>
      <c r="C1959" s="1782" t="s">
        <v>3935</v>
      </c>
      <c r="D1959" s="1762" t="s">
        <v>26</v>
      </c>
      <c r="E1959" s="1762">
        <v>0</v>
      </c>
      <c r="F1959" s="1762">
        <v>0</v>
      </c>
      <c r="G1959" s="1762">
        <v>0</v>
      </c>
      <c r="H1959" s="1762">
        <v>0</v>
      </c>
      <c r="I1959" s="1783">
        <v>1</v>
      </c>
      <c r="J1959" s="1783">
        <v>1</v>
      </c>
      <c r="L1959" s="1764">
        <v>55</v>
      </c>
      <c r="N1959" s="1764">
        <f t="shared" ref="N1959" si="521">O1959+Q1959</f>
        <v>35</v>
      </c>
      <c r="O1959" s="1764">
        <v>20</v>
      </c>
      <c r="P1959" s="1806">
        <f t="shared" ref="P1959" si="522">IF(N1959&lt;=0,"",O1959/N1959)</f>
        <v>0.5714285714285714</v>
      </c>
      <c r="Q1959" s="1764">
        <v>15</v>
      </c>
      <c r="R1959" s="1864">
        <f t="shared" ref="R1959" si="523">IF(N1959&lt;=0,"",Q1959/N1959)</f>
        <v>0.42857142857142855</v>
      </c>
      <c r="S1959" s="1807">
        <f t="shared" si="518"/>
        <v>0.6</v>
      </c>
      <c r="U1959" s="1764">
        <f t="shared" si="519"/>
        <v>0</v>
      </c>
      <c r="V1959" s="1764">
        <v>0</v>
      </c>
      <c r="W1959" s="1764">
        <f t="shared" si="505"/>
        <v>0</v>
      </c>
      <c r="X1959" s="1768">
        <v>55</v>
      </c>
      <c r="Y1959" s="1784">
        <v>617810</v>
      </c>
      <c r="Z1959" s="1770">
        <v>43089</v>
      </c>
      <c r="AA1959" s="1843" t="s">
        <v>104</v>
      </c>
      <c r="AB1959" s="1843"/>
      <c r="AC1959" s="1764">
        <v>-55</v>
      </c>
      <c r="AD1959" s="1762">
        <v>618001</v>
      </c>
      <c r="AE1959" s="1773">
        <v>43117</v>
      </c>
      <c r="AF1959" s="1844" t="s">
        <v>104</v>
      </c>
      <c r="AH1959" s="1867"/>
      <c r="AK1959" s="1868"/>
      <c r="AL1959" s="1868"/>
    </row>
    <row r="1960" spans="1:38" x14ac:dyDescent="0.25">
      <c r="A1960" s="1866">
        <v>2017790</v>
      </c>
      <c r="C1960" s="1782">
        <v>734318</v>
      </c>
      <c r="D1960" s="1762" t="s">
        <v>26</v>
      </c>
      <c r="E1960" s="1762">
        <v>1</v>
      </c>
      <c r="F1960" s="1762">
        <v>8</v>
      </c>
      <c r="G1960" s="1762">
        <v>4</v>
      </c>
      <c r="H1960" s="1762">
        <v>3</v>
      </c>
      <c r="I1960" s="1783">
        <v>1</v>
      </c>
      <c r="J1960" s="1783">
        <v>1</v>
      </c>
      <c r="L1960" s="1764">
        <v>2861.68</v>
      </c>
      <c r="N1960" s="1764">
        <v>1856.43</v>
      </c>
      <c r="O1960" s="1764">
        <f>N1960-Q1960</f>
        <v>1391.06</v>
      </c>
      <c r="P1960" s="1806">
        <f t="shared" si="516"/>
        <v>0.74931993126592433</v>
      </c>
      <c r="Q1960" s="1764">
        <v>465.37</v>
      </c>
      <c r="R1960" s="1864">
        <f t="shared" si="517"/>
        <v>0.25068006873407561</v>
      </c>
      <c r="S1960" s="1807">
        <f t="shared" si="518"/>
        <v>18.614799999999999</v>
      </c>
      <c r="U1960" s="1764">
        <f t="shared" si="519"/>
        <v>0</v>
      </c>
      <c r="V1960" s="1764">
        <f t="shared" si="520"/>
        <v>0</v>
      </c>
      <c r="W1960" s="1764">
        <f t="shared" si="505"/>
        <v>2861.68</v>
      </c>
      <c r="X1960" s="1768">
        <v>2861.68</v>
      </c>
      <c r="Y1960" s="1784">
        <v>617772</v>
      </c>
      <c r="Z1960" s="1770">
        <v>43073</v>
      </c>
      <c r="AA1960" s="1843" t="s">
        <v>104</v>
      </c>
      <c r="AB1960" s="1843"/>
      <c r="AH1960" s="1867"/>
      <c r="AK1960" s="1868"/>
      <c r="AL1960" s="1868"/>
    </row>
    <row r="1961" spans="1:38" x14ac:dyDescent="0.25">
      <c r="A1961" s="1866">
        <v>2017791</v>
      </c>
      <c r="C1961" s="1782">
        <v>679518</v>
      </c>
      <c r="D1961" s="1762" t="s">
        <v>26</v>
      </c>
      <c r="E1961" s="1762">
        <v>1</v>
      </c>
      <c r="F1961" s="1762">
        <v>9</v>
      </c>
      <c r="G1961" s="1762">
        <v>5</v>
      </c>
      <c r="H1961" s="1762">
        <v>3</v>
      </c>
      <c r="I1961" s="1783">
        <v>1</v>
      </c>
      <c r="J1961" s="1783">
        <v>1</v>
      </c>
      <c r="L1961" s="1764">
        <v>3428.67</v>
      </c>
      <c r="N1961" s="1764">
        <v>2221.98</v>
      </c>
      <c r="O1961" s="1764">
        <f>N1961-Q1961</f>
        <v>1735.68</v>
      </c>
      <c r="P1961" s="1806">
        <f t="shared" si="516"/>
        <v>0.78114114438473792</v>
      </c>
      <c r="Q1961" s="1764">
        <v>486.3</v>
      </c>
      <c r="R1961" s="1864">
        <f t="shared" si="517"/>
        <v>0.21885885561526205</v>
      </c>
      <c r="S1961" s="1807">
        <f t="shared" si="518"/>
        <v>19.452000000000002</v>
      </c>
      <c r="U1961" s="1764">
        <f t="shared" si="519"/>
        <v>0</v>
      </c>
      <c r="V1961" s="1764">
        <f t="shared" si="520"/>
        <v>0</v>
      </c>
      <c r="W1961" s="1764">
        <f t="shared" si="505"/>
        <v>3428.67</v>
      </c>
      <c r="X1961" s="1768">
        <v>3428.67</v>
      </c>
      <c r="Y1961" s="1784">
        <v>617773</v>
      </c>
      <c r="Z1961" s="1770">
        <v>43073</v>
      </c>
      <c r="AA1961" s="1843" t="s">
        <v>104</v>
      </c>
      <c r="AB1961" s="1843"/>
      <c r="AH1961" s="1867"/>
      <c r="AK1961" s="1868"/>
      <c r="AL1961" s="1868"/>
    </row>
    <row r="1962" spans="1:38" x14ac:dyDescent="0.25">
      <c r="A1962" s="1866">
        <v>2017792</v>
      </c>
      <c r="C1962" s="1782">
        <v>705918</v>
      </c>
      <c r="D1962" s="1762" t="s">
        <v>26</v>
      </c>
      <c r="E1962" s="1762">
        <v>1</v>
      </c>
      <c r="F1962" s="1762">
        <v>8</v>
      </c>
      <c r="G1962" s="1762">
        <v>5</v>
      </c>
      <c r="H1962" s="1762">
        <v>3</v>
      </c>
      <c r="I1962" s="1783">
        <v>1</v>
      </c>
      <c r="J1962" s="1783">
        <v>1</v>
      </c>
      <c r="L1962" s="1764">
        <v>2899.22</v>
      </c>
      <c r="N1962" s="1764">
        <v>1878.57</v>
      </c>
      <c r="O1962" s="1764">
        <f>N1962-Q1962</f>
        <v>1413.1999999999998</v>
      </c>
      <c r="P1962" s="1806">
        <f t="shared" si="516"/>
        <v>0.75227433633029372</v>
      </c>
      <c r="Q1962" s="1764">
        <v>465.37</v>
      </c>
      <c r="R1962" s="1864">
        <f t="shared" si="517"/>
        <v>0.24772566366970622</v>
      </c>
      <c r="S1962" s="1807">
        <f t="shared" si="518"/>
        <v>18.614799999999999</v>
      </c>
      <c r="U1962" s="1764">
        <f t="shared" si="519"/>
        <v>0</v>
      </c>
      <c r="V1962" s="1764">
        <f t="shared" si="520"/>
        <v>0</v>
      </c>
      <c r="W1962" s="1764">
        <f t="shared" si="505"/>
        <v>2899.22</v>
      </c>
      <c r="X1962" s="1768">
        <v>2899.22</v>
      </c>
      <c r="Y1962" s="1784">
        <v>617774</v>
      </c>
      <c r="Z1962" s="1770">
        <v>43073</v>
      </c>
      <c r="AA1962" s="1843" t="s">
        <v>104</v>
      </c>
      <c r="AB1962" s="1843"/>
      <c r="AH1962" s="1867"/>
      <c r="AK1962" s="1868"/>
      <c r="AL1962" s="1868"/>
    </row>
    <row r="1963" spans="1:38" x14ac:dyDescent="0.25">
      <c r="A1963" s="1866">
        <v>2017793</v>
      </c>
      <c r="C1963" s="1782">
        <v>688318</v>
      </c>
      <c r="D1963" s="1762" t="s">
        <v>26</v>
      </c>
      <c r="E1963" s="1762">
        <v>1</v>
      </c>
      <c r="F1963" s="1762">
        <v>8</v>
      </c>
      <c r="G1963" s="1762">
        <v>5</v>
      </c>
      <c r="H1963" s="1762">
        <v>4</v>
      </c>
      <c r="I1963" s="1783">
        <v>1</v>
      </c>
      <c r="J1963" s="1783">
        <v>1</v>
      </c>
      <c r="L1963" s="1764">
        <v>5696.7</v>
      </c>
      <c r="N1963" s="1764">
        <v>3651.26</v>
      </c>
      <c r="O1963" s="1764">
        <f>N1963-Q1963</f>
        <v>2945.03</v>
      </c>
      <c r="P1963" s="1806">
        <f t="shared" si="516"/>
        <v>0.806579098722085</v>
      </c>
      <c r="Q1963" s="1764">
        <v>706.23</v>
      </c>
      <c r="R1963" s="1864">
        <f t="shared" si="517"/>
        <v>0.193420901277915</v>
      </c>
      <c r="S1963" s="1807">
        <f t="shared" si="518"/>
        <v>28.249200000000002</v>
      </c>
      <c r="U1963" s="1764">
        <f t="shared" si="519"/>
        <v>0</v>
      </c>
      <c r="V1963" s="1764">
        <f t="shared" si="520"/>
        <v>0</v>
      </c>
      <c r="W1963" s="1764">
        <f t="shared" si="505"/>
        <v>5696.7</v>
      </c>
      <c r="X1963" s="1768">
        <v>5696.7</v>
      </c>
      <c r="Y1963" s="1784">
        <v>617775</v>
      </c>
      <c r="Z1963" s="1770">
        <v>43073</v>
      </c>
      <c r="AA1963" s="1843" t="s">
        <v>104</v>
      </c>
      <c r="AB1963" s="1843"/>
      <c r="AH1963" s="1867"/>
      <c r="AK1963" s="1868"/>
      <c r="AL1963" s="1868"/>
    </row>
    <row r="1964" spans="1:38" x14ac:dyDescent="0.25">
      <c r="A1964" s="1866" t="s">
        <v>3959</v>
      </c>
      <c r="C1964" s="1782">
        <v>688418</v>
      </c>
      <c r="D1964" s="1762" t="s">
        <v>26</v>
      </c>
      <c r="E1964" s="1762">
        <v>1</v>
      </c>
      <c r="F1964" s="1762">
        <v>8</v>
      </c>
      <c r="G1964" s="1762">
        <v>5</v>
      </c>
      <c r="H1964" s="1762">
        <v>2</v>
      </c>
      <c r="I1964" s="1783">
        <v>1</v>
      </c>
      <c r="J1964" s="1783">
        <v>1</v>
      </c>
      <c r="L1964" s="1764">
        <v>5904.66</v>
      </c>
      <c r="N1964" s="1764">
        <v>3805.35</v>
      </c>
      <c r="O1964" s="1764">
        <f>N1964-Q1964</f>
        <v>3119.21</v>
      </c>
      <c r="P1964" s="1806">
        <f t="shared" si="516"/>
        <v>0.81969069862167743</v>
      </c>
      <c r="Q1964" s="1764">
        <v>686.14</v>
      </c>
      <c r="R1964" s="1864">
        <f t="shared" si="517"/>
        <v>0.18030930137832263</v>
      </c>
      <c r="S1964" s="1807">
        <f t="shared" si="518"/>
        <v>27.445599999999999</v>
      </c>
      <c r="U1964" s="1764">
        <f t="shared" si="519"/>
        <v>0</v>
      </c>
      <c r="V1964" s="1764">
        <f t="shared" si="520"/>
        <v>0</v>
      </c>
      <c r="W1964" s="1764">
        <f t="shared" si="505"/>
        <v>5904.66</v>
      </c>
      <c r="X1964" s="1768">
        <v>5904.66</v>
      </c>
      <c r="Y1964" s="1784">
        <v>617776</v>
      </c>
      <c r="Z1964" s="1770">
        <v>43073</v>
      </c>
      <c r="AA1964" s="1843" t="s">
        <v>104</v>
      </c>
      <c r="AB1964" s="1843"/>
      <c r="AH1964" s="1867"/>
      <c r="AK1964" s="1868"/>
      <c r="AL1964" s="1868"/>
    </row>
    <row r="1965" spans="1:38" x14ac:dyDescent="0.25">
      <c r="A1965" s="1866">
        <v>2017795</v>
      </c>
      <c r="C1965" s="1782">
        <v>686218</v>
      </c>
      <c r="D1965" s="1762" t="s">
        <v>26</v>
      </c>
      <c r="E1965" s="1762">
        <v>1</v>
      </c>
      <c r="F1965" s="1762">
        <v>9</v>
      </c>
      <c r="G1965" s="1762">
        <v>5</v>
      </c>
      <c r="H1965" s="1762">
        <v>2</v>
      </c>
      <c r="I1965" s="1783">
        <v>1</v>
      </c>
      <c r="J1965" s="1783">
        <v>1</v>
      </c>
      <c r="L1965" s="1764">
        <v>3108.85</v>
      </c>
      <c r="N1965" s="1764">
        <f t="shared" ref="N1965" si="524">O1965+Q1965</f>
        <v>2419.52</v>
      </c>
      <c r="O1965" s="1764">
        <v>2015.2</v>
      </c>
      <c r="P1965" s="1806">
        <f t="shared" ref="P1965" si="525">IF(N1965&lt;=0,"",O1965/N1965)</f>
        <v>0.83289247454040471</v>
      </c>
      <c r="Q1965" s="1764">
        <v>404.32</v>
      </c>
      <c r="R1965" s="1864">
        <f t="shared" ref="R1965" si="526">IF(N1965&lt;=0,"",Q1965/N1965)</f>
        <v>0.16710752545959529</v>
      </c>
      <c r="S1965" s="1807">
        <f t="shared" ref="S1965" si="527">Q1965/$S$1</f>
        <v>16.172799999999999</v>
      </c>
      <c r="U1965" s="1764">
        <f t="shared" ref="U1965" si="528">((1-I1965)*O1965)+((1-J1965)*Q1965)</f>
        <v>0</v>
      </c>
      <c r="V1965" s="1764">
        <f t="shared" si="520"/>
        <v>0</v>
      </c>
      <c r="W1965" s="1764">
        <f t="shared" si="505"/>
        <v>3108.85</v>
      </c>
      <c r="X1965" s="1768">
        <v>3108.85</v>
      </c>
      <c r="Y1965" s="1784">
        <v>617777</v>
      </c>
      <c r="Z1965" s="1770">
        <v>43073</v>
      </c>
      <c r="AA1965" s="1843" t="s">
        <v>104</v>
      </c>
      <c r="AB1965" s="1843"/>
      <c r="AH1965" s="1867"/>
      <c r="AK1965" s="1868"/>
      <c r="AL1965" s="1868"/>
    </row>
    <row r="1966" spans="1:38" x14ac:dyDescent="0.25">
      <c r="A1966" s="1866">
        <v>2017796</v>
      </c>
      <c r="C1966" s="1782">
        <v>686318</v>
      </c>
      <c r="D1966" s="1762" t="s">
        <v>26</v>
      </c>
      <c r="E1966" s="1762">
        <v>1</v>
      </c>
      <c r="F1966" s="1762">
        <v>9</v>
      </c>
      <c r="G1966" s="1762">
        <v>5</v>
      </c>
      <c r="H1966" s="1762">
        <v>2</v>
      </c>
      <c r="I1966" s="1783">
        <v>1</v>
      </c>
      <c r="J1966" s="1783">
        <v>1</v>
      </c>
      <c r="L1966" s="1764">
        <v>3108.85</v>
      </c>
      <c r="N1966" s="1764">
        <f t="shared" si="515"/>
        <v>2419.52</v>
      </c>
      <c r="O1966" s="1764">
        <v>2015.2</v>
      </c>
      <c r="P1966" s="1806">
        <f t="shared" si="516"/>
        <v>0.83289247454040471</v>
      </c>
      <c r="Q1966" s="1764">
        <v>404.32</v>
      </c>
      <c r="R1966" s="1864">
        <f t="shared" si="517"/>
        <v>0.16710752545959529</v>
      </c>
      <c r="S1966" s="1807">
        <f t="shared" si="518"/>
        <v>16.172799999999999</v>
      </c>
      <c r="U1966" s="1764">
        <f t="shared" si="519"/>
        <v>0</v>
      </c>
      <c r="V1966" s="1764">
        <f t="shared" si="520"/>
        <v>0</v>
      </c>
      <c r="W1966" s="1764">
        <f t="shared" si="505"/>
        <v>3108.85</v>
      </c>
      <c r="X1966" s="1768">
        <v>3108.85</v>
      </c>
      <c r="Y1966" s="1784">
        <v>617795</v>
      </c>
      <c r="Z1966" s="1770">
        <v>43084</v>
      </c>
      <c r="AA1966" s="1843" t="s">
        <v>104</v>
      </c>
      <c r="AB1966" s="1843"/>
      <c r="AH1966" s="1867"/>
      <c r="AK1966" s="1868"/>
      <c r="AL1966" s="1868"/>
    </row>
    <row r="1967" spans="1:38" x14ac:dyDescent="0.25">
      <c r="A1967" s="1866">
        <v>2017797</v>
      </c>
      <c r="C1967" s="1782">
        <v>686418</v>
      </c>
      <c r="D1967" s="1762" t="s">
        <v>26</v>
      </c>
      <c r="E1967" s="1762">
        <v>1</v>
      </c>
      <c r="F1967" s="1762">
        <v>9</v>
      </c>
      <c r="G1967" s="1762">
        <v>5</v>
      </c>
      <c r="H1967" s="1762">
        <v>2</v>
      </c>
      <c r="I1967" s="1783">
        <v>1</v>
      </c>
      <c r="J1967" s="1783">
        <v>1</v>
      </c>
      <c r="L1967" s="1764">
        <v>3108.85</v>
      </c>
      <c r="N1967" s="1764">
        <f t="shared" ref="N1967" si="529">O1967+Q1967</f>
        <v>2419.52</v>
      </c>
      <c r="O1967" s="1764">
        <v>2015.2</v>
      </c>
      <c r="P1967" s="1806">
        <f t="shared" ref="P1967" si="530">IF(N1967&lt;=0,"",O1967/N1967)</f>
        <v>0.83289247454040471</v>
      </c>
      <c r="Q1967" s="1764">
        <v>404.32</v>
      </c>
      <c r="R1967" s="1864">
        <f t="shared" ref="R1967" si="531">IF(N1967&lt;=0,"",Q1967/N1967)</f>
        <v>0.16710752545959529</v>
      </c>
      <c r="S1967" s="1807">
        <f t="shared" si="518"/>
        <v>16.172799999999999</v>
      </c>
      <c r="U1967" s="1764">
        <f t="shared" si="519"/>
        <v>0</v>
      </c>
      <c r="V1967" s="1764">
        <f t="shared" si="520"/>
        <v>0</v>
      </c>
      <c r="W1967" s="1764">
        <f t="shared" si="505"/>
        <v>3108.85</v>
      </c>
      <c r="X1967" s="1768">
        <v>3108.85</v>
      </c>
      <c r="Y1967" s="1784">
        <v>617796</v>
      </c>
      <c r="Z1967" s="1770">
        <v>43084</v>
      </c>
      <c r="AA1967" s="1843" t="s">
        <v>104</v>
      </c>
      <c r="AB1967" s="1843"/>
      <c r="AH1967" s="1867"/>
      <c r="AK1967" s="1868"/>
      <c r="AL1967" s="1868"/>
    </row>
    <row r="1968" spans="1:38" x14ac:dyDescent="0.25">
      <c r="A1968" s="1866">
        <v>2017798</v>
      </c>
      <c r="C1968" s="1782">
        <v>686518</v>
      </c>
      <c r="D1968" s="1762" t="s">
        <v>26</v>
      </c>
      <c r="E1968" s="1762">
        <v>1</v>
      </c>
      <c r="F1968" s="1762">
        <v>9</v>
      </c>
      <c r="G1968" s="1762">
        <v>5</v>
      </c>
      <c r="H1968" s="1762">
        <v>2</v>
      </c>
      <c r="I1968" s="1783">
        <v>1</v>
      </c>
      <c r="J1968" s="1783">
        <v>1</v>
      </c>
      <c r="L1968" s="1764">
        <v>3108.85</v>
      </c>
      <c r="N1968" s="1764">
        <f t="shared" si="515"/>
        <v>2419.52</v>
      </c>
      <c r="O1968" s="1764">
        <v>2015.2</v>
      </c>
      <c r="P1968" s="1806">
        <f t="shared" si="516"/>
        <v>0.83289247454040471</v>
      </c>
      <c r="Q1968" s="1764">
        <v>404.32</v>
      </c>
      <c r="R1968" s="1864">
        <f t="shared" si="517"/>
        <v>0.16710752545959529</v>
      </c>
      <c r="S1968" s="1807">
        <f t="shared" si="518"/>
        <v>16.172799999999999</v>
      </c>
      <c r="U1968" s="1764">
        <f t="shared" si="519"/>
        <v>0</v>
      </c>
      <c r="V1968" s="1764">
        <f t="shared" si="520"/>
        <v>0</v>
      </c>
      <c r="W1968" s="1764">
        <f t="shared" si="505"/>
        <v>3108.85</v>
      </c>
      <c r="X1968" s="1768">
        <v>3108.85</v>
      </c>
      <c r="Y1968" s="1784">
        <v>617797</v>
      </c>
      <c r="Z1968" s="1770">
        <v>43084</v>
      </c>
      <c r="AA1968" s="1843" t="s">
        <v>104</v>
      </c>
      <c r="AB1968" s="1843"/>
      <c r="AH1968" s="1867"/>
      <c r="AK1968" s="1868"/>
      <c r="AL1968" s="1868"/>
    </row>
    <row r="1969" spans="1:38" x14ac:dyDescent="0.25">
      <c r="A1969" s="1866">
        <v>2017799</v>
      </c>
      <c r="C1969" s="1782">
        <v>686618</v>
      </c>
      <c r="D1969" s="1762" t="s">
        <v>26</v>
      </c>
      <c r="E1969" s="1762">
        <v>1</v>
      </c>
      <c r="F1969" s="1762">
        <v>9</v>
      </c>
      <c r="G1969" s="1762">
        <v>5</v>
      </c>
      <c r="H1969" s="1762">
        <v>2</v>
      </c>
      <c r="I1969" s="1783">
        <v>1</v>
      </c>
      <c r="J1969" s="1783">
        <v>1</v>
      </c>
      <c r="L1969" s="1764">
        <v>3108.85</v>
      </c>
      <c r="N1969" s="1764">
        <f t="shared" ref="N1969" si="532">O1969+Q1969</f>
        <v>2419.52</v>
      </c>
      <c r="O1969" s="1764">
        <v>2015.2</v>
      </c>
      <c r="P1969" s="1806">
        <f t="shared" ref="P1969" si="533">IF(N1969&lt;=0,"",O1969/N1969)</f>
        <v>0.83289247454040471</v>
      </c>
      <c r="Q1969" s="1764">
        <v>404.32</v>
      </c>
      <c r="R1969" s="1864">
        <f t="shared" ref="R1969" si="534">IF(N1969&lt;=0,"",Q1969/N1969)</f>
        <v>0.16710752545959529</v>
      </c>
      <c r="S1969" s="1807">
        <f t="shared" si="518"/>
        <v>16.172799999999999</v>
      </c>
      <c r="U1969" s="1764">
        <f t="shared" si="519"/>
        <v>0</v>
      </c>
      <c r="V1969" s="1764">
        <f t="shared" si="520"/>
        <v>0</v>
      </c>
      <c r="W1969" s="1764">
        <f t="shared" si="505"/>
        <v>3108.85</v>
      </c>
      <c r="X1969" s="1768">
        <v>3108.85</v>
      </c>
      <c r="Y1969" s="1784">
        <v>617798</v>
      </c>
      <c r="Z1969" s="1770">
        <v>43084</v>
      </c>
      <c r="AA1969" s="1843" t="s">
        <v>104</v>
      </c>
      <c r="AB1969" s="1843"/>
      <c r="AH1969" s="1867"/>
      <c r="AK1969" s="1868"/>
      <c r="AL1969" s="1868"/>
    </row>
    <row r="1970" spans="1:38" x14ac:dyDescent="0.25">
      <c r="A1970" s="1866">
        <v>2017800</v>
      </c>
      <c r="C1970" s="1782" t="s">
        <v>3945</v>
      </c>
      <c r="D1970" s="1762" t="s">
        <v>3946</v>
      </c>
      <c r="E1970" s="1762">
        <v>0</v>
      </c>
      <c r="F1970" s="1762">
        <v>5</v>
      </c>
      <c r="G1970" s="1762">
        <v>3</v>
      </c>
      <c r="H1970" s="1762">
        <v>2</v>
      </c>
      <c r="I1970" s="1783">
        <v>1</v>
      </c>
      <c r="J1970" s="1783">
        <v>1</v>
      </c>
      <c r="L1970" s="1764">
        <v>4500</v>
      </c>
      <c r="N1970" s="1764">
        <v>2713</v>
      </c>
      <c r="O1970" s="1764">
        <v>2275</v>
      </c>
      <c r="P1970" s="1806">
        <f t="shared" si="516"/>
        <v>0.83855510504976039</v>
      </c>
      <c r="Q1970" s="1764">
        <v>437.79</v>
      </c>
      <c r="R1970" s="1864">
        <f t="shared" si="517"/>
        <v>0.16136748986361962</v>
      </c>
      <c r="S1970" s="1807">
        <f t="shared" si="518"/>
        <v>17.511600000000001</v>
      </c>
      <c r="U1970" s="1764">
        <f t="shared" si="519"/>
        <v>0</v>
      </c>
      <c r="V1970" s="1764">
        <f t="shared" si="520"/>
        <v>0</v>
      </c>
      <c r="W1970" s="1764">
        <f t="shared" si="505"/>
        <v>4500</v>
      </c>
      <c r="X1970" s="1768">
        <v>4500</v>
      </c>
      <c r="Y1970" s="1784">
        <v>618258</v>
      </c>
      <c r="Z1970" s="1770">
        <v>43210</v>
      </c>
      <c r="AA1970" s="1843" t="s">
        <v>104</v>
      </c>
      <c r="AB1970" s="1843"/>
      <c r="AH1970" s="1867"/>
      <c r="AK1970" s="1868"/>
      <c r="AL1970" s="1868"/>
    </row>
    <row r="1971" spans="1:38" x14ac:dyDescent="0.25">
      <c r="A1971" s="1866">
        <v>2017801</v>
      </c>
      <c r="C1971" s="1782">
        <v>686718</v>
      </c>
      <c r="D1971" s="1762" t="s">
        <v>26</v>
      </c>
      <c r="E1971" s="1762">
        <v>1</v>
      </c>
      <c r="F1971" s="1762">
        <v>9</v>
      </c>
      <c r="G1971" s="1762">
        <v>5</v>
      </c>
      <c r="H1971" s="1762">
        <v>2</v>
      </c>
      <c r="I1971" s="1783">
        <v>1</v>
      </c>
      <c r="J1971" s="1783">
        <v>1</v>
      </c>
      <c r="L1971" s="1764">
        <v>3114.85</v>
      </c>
      <c r="N1971" s="1764">
        <v>2019</v>
      </c>
      <c r="O1971" s="1764">
        <f>N1971-Q1971</f>
        <v>1614.68</v>
      </c>
      <c r="P1971" s="1806">
        <f t="shared" si="516"/>
        <v>0.79974244675581974</v>
      </c>
      <c r="Q1971" s="1764">
        <v>404.32</v>
      </c>
      <c r="R1971" s="1864">
        <f t="shared" si="517"/>
        <v>0.20025755324418029</v>
      </c>
      <c r="S1971" s="1807">
        <f t="shared" si="518"/>
        <v>16.172799999999999</v>
      </c>
      <c r="U1971" s="1764">
        <f t="shared" si="519"/>
        <v>0</v>
      </c>
      <c r="V1971" s="1764">
        <f t="shared" si="520"/>
        <v>0</v>
      </c>
      <c r="W1971" s="1764">
        <f t="shared" si="505"/>
        <v>3114.85</v>
      </c>
      <c r="X1971" s="1768">
        <v>3114.85</v>
      </c>
      <c r="Y1971" s="1784">
        <v>618002</v>
      </c>
      <c r="Z1971" s="1770">
        <v>43119</v>
      </c>
      <c r="AA1971" s="1843" t="s">
        <v>104</v>
      </c>
      <c r="AB1971" s="1843"/>
      <c r="AH1971" s="1867"/>
      <c r="AK1971" s="1868"/>
      <c r="AL1971" s="1868"/>
    </row>
    <row r="1972" spans="1:38" x14ac:dyDescent="0.25">
      <c r="A1972" s="1866">
        <v>2017802</v>
      </c>
      <c r="C1972" s="1782" t="s">
        <v>676</v>
      </c>
      <c r="D1972" s="1762" t="s">
        <v>892</v>
      </c>
      <c r="E1972" s="1762">
        <v>0</v>
      </c>
      <c r="F1972" s="1762">
        <v>1</v>
      </c>
      <c r="G1972" s="1762">
        <v>0</v>
      </c>
      <c r="H1972" s="1762">
        <v>0</v>
      </c>
      <c r="I1972" s="1783">
        <v>1</v>
      </c>
      <c r="J1972" s="1783">
        <v>1</v>
      </c>
      <c r="L1972" s="1764">
        <v>171.7</v>
      </c>
      <c r="N1972" s="1764">
        <v>109.71</v>
      </c>
      <c r="O1972" s="1764">
        <f>L1972-Q1972</f>
        <v>126.36999999999999</v>
      </c>
      <c r="P1972" s="1806">
        <f t="shared" si="516"/>
        <v>1.1518548901649803</v>
      </c>
      <c r="Q1972" s="1764">
        <v>45.33</v>
      </c>
      <c r="R1972" s="1864">
        <f t="shared" si="517"/>
        <v>0.41318020235165437</v>
      </c>
      <c r="S1972" s="1807">
        <f t="shared" si="518"/>
        <v>1.8131999999999999</v>
      </c>
      <c r="U1972" s="1764">
        <f t="shared" si="519"/>
        <v>0</v>
      </c>
      <c r="V1972" s="1764">
        <f t="shared" si="520"/>
        <v>0</v>
      </c>
      <c r="W1972" s="1764">
        <f t="shared" si="505"/>
        <v>171.7</v>
      </c>
      <c r="X1972" s="1768">
        <v>171.7</v>
      </c>
      <c r="Y1972" s="1784">
        <v>618090</v>
      </c>
      <c r="Z1972" s="1770">
        <v>43133</v>
      </c>
      <c r="AA1972" s="1843" t="s">
        <v>104</v>
      </c>
      <c r="AB1972" s="1843"/>
      <c r="AH1972" s="1867"/>
      <c r="AK1972" s="1868"/>
      <c r="AL1972" s="1868"/>
    </row>
    <row r="1973" spans="1:38" x14ac:dyDescent="0.25">
      <c r="A1973" s="1866">
        <v>2017803</v>
      </c>
      <c r="C1973" s="1782" t="s">
        <v>3951</v>
      </c>
      <c r="D1973" s="1762" t="s">
        <v>3054</v>
      </c>
      <c r="E1973" s="1762">
        <v>1</v>
      </c>
      <c r="F1973" s="1762">
        <v>7</v>
      </c>
      <c r="G1973" s="1762">
        <v>5</v>
      </c>
      <c r="H1973" s="1762">
        <v>0</v>
      </c>
      <c r="I1973" s="1783">
        <v>1</v>
      </c>
      <c r="J1973" s="1783">
        <v>1</v>
      </c>
      <c r="L1973" s="1764">
        <v>1522.04</v>
      </c>
      <c r="N1973" s="1764">
        <v>746.19</v>
      </c>
      <c r="O1973" s="1764">
        <f>N1973-Q1973</f>
        <v>502.39000000000004</v>
      </c>
      <c r="P1973" s="1806">
        <f t="shared" si="516"/>
        <v>0.6732735630335438</v>
      </c>
      <c r="Q1973" s="1764">
        <v>243.8</v>
      </c>
      <c r="R1973" s="1864">
        <f t="shared" si="517"/>
        <v>0.32672643696645626</v>
      </c>
      <c r="S1973" s="1807">
        <f t="shared" si="518"/>
        <v>9.7520000000000007</v>
      </c>
      <c r="U1973" s="1764">
        <f t="shared" si="519"/>
        <v>0</v>
      </c>
      <c r="V1973" s="1764">
        <f t="shared" si="520"/>
        <v>0</v>
      </c>
      <c r="W1973" s="1764">
        <f t="shared" si="505"/>
        <v>1522.04</v>
      </c>
      <c r="X1973" s="1768">
        <v>1522.04</v>
      </c>
      <c r="Y1973" s="1784">
        <v>617805</v>
      </c>
      <c r="Z1973" s="1770">
        <v>43089</v>
      </c>
      <c r="AA1973" s="1843" t="s">
        <v>104</v>
      </c>
      <c r="AB1973" s="1843"/>
      <c r="AH1973" s="1867"/>
      <c r="AK1973" s="1868"/>
      <c r="AL1973" s="1868"/>
    </row>
    <row r="1974" spans="1:38" x14ac:dyDescent="0.25">
      <c r="A1974" s="1866">
        <v>2017804</v>
      </c>
      <c r="C1974" s="1782" t="s">
        <v>3952</v>
      </c>
      <c r="D1974" s="1762" t="s">
        <v>3054</v>
      </c>
      <c r="E1974" s="1762">
        <v>1</v>
      </c>
      <c r="F1974" s="1762">
        <v>6</v>
      </c>
      <c r="G1974" s="1762">
        <v>4</v>
      </c>
      <c r="H1974" s="1762">
        <v>2</v>
      </c>
      <c r="I1974" s="1783">
        <v>1</v>
      </c>
      <c r="J1974" s="1783">
        <v>1</v>
      </c>
      <c r="L1974" s="1764">
        <v>1970.1</v>
      </c>
      <c r="N1974" s="1764">
        <v>997.79</v>
      </c>
      <c r="O1974" s="1764">
        <f>N1974-Q1974</f>
        <v>741.83999999999992</v>
      </c>
      <c r="P1974" s="1806">
        <f t="shared" si="516"/>
        <v>0.74348309764579712</v>
      </c>
      <c r="Q1974" s="1764">
        <v>255.95</v>
      </c>
      <c r="R1974" s="1864">
        <f t="shared" si="517"/>
        <v>0.25651690235420277</v>
      </c>
      <c r="S1974" s="1807">
        <f t="shared" si="518"/>
        <v>10.238</v>
      </c>
      <c r="U1974" s="1764">
        <f t="shared" si="519"/>
        <v>0</v>
      </c>
      <c r="V1974" s="1764">
        <f t="shared" si="520"/>
        <v>0</v>
      </c>
      <c r="W1974" s="1764">
        <f t="shared" si="505"/>
        <v>1970.1</v>
      </c>
      <c r="X1974" s="1768">
        <v>1970.1</v>
      </c>
      <c r="Y1974" s="1784">
        <v>617806</v>
      </c>
      <c r="Z1974" s="1770">
        <v>43089</v>
      </c>
      <c r="AA1974" s="1843" t="s">
        <v>104</v>
      </c>
      <c r="AB1974" s="1843"/>
      <c r="AH1974" s="1867"/>
      <c r="AK1974" s="1868"/>
      <c r="AL1974" s="1868"/>
    </row>
    <row r="1975" spans="1:38" x14ac:dyDescent="0.25">
      <c r="A1975" s="1866">
        <v>2017805</v>
      </c>
      <c r="C1975" s="1782" t="s">
        <v>482</v>
      </c>
      <c r="D1975" s="1762" t="s">
        <v>26</v>
      </c>
      <c r="E1975" s="1762">
        <v>0</v>
      </c>
      <c r="F1975" s="1762">
        <v>2</v>
      </c>
      <c r="G1975" s="1762">
        <v>0</v>
      </c>
      <c r="H1975" s="1762">
        <v>4</v>
      </c>
      <c r="I1975" s="1783">
        <v>1</v>
      </c>
      <c r="J1975" s="1783">
        <v>1</v>
      </c>
      <c r="L1975" s="1764">
        <v>2360.94</v>
      </c>
      <c r="N1975" s="1764">
        <v>1390.38</v>
      </c>
      <c r="O1975" s="1764">
        <f>N1975-Q1975</f>
        <v>1115.0800000000002</v>
      </c>
      <c r="P1975" s="1806">
        <f t="shared" si="516"/>
        <v>0.80199657647549594</v>
      </c>
      <c r="Q1975" s="1764">
        <v>275.3</v>
      </c>
      <c r="R1975" s="1864">
        <f t="shared" si="517"/>
        <v>0.19800342352450409</v>
      </c>
      <c r="S1975" s="1807">
        <f t="shared" si="518"/>
        <v>11.012</v>
      </c>
      <c r="U1975" s="1764">
        <f t="shared" si="519"/>
        <v>0</v>
      </c>
      <c r="V1975" s="1764">
        <f t="shared" si="520"/>
        <v>0</v>
      </c>
      <c r="W1975" s="1764">
        <f t="shared" si="505"/>
        <v>2360.94</v>
      </c>
      <c r="X1975" s="1768">
        <v>2360.94</v>
      </c>
      <c r="Y1975" s="1784">
        <v>617778</v>
      </c>
      <c r="Z1975" s="1770">
        <v>43073</v>
      </c>
      <c r="AA1975" s="1843" t="s">
        <v>104</v>
      </c>
      <c r="AB1975" s="1843"/>
      <c r="AH1975" s="1867"/>
      <c r="AK1975" s="1868"/>
      <c r="AL1975" s="1868"/>
    </row>
    <row r="1976" spans="1:38" x14ac:dyDescent="0.25">
      <c r="A1976" s="1866">
        <v>2017806</v>
      </c>
      <c r="C1976" s="1782" t="s">
        <v>3956</v>
      </c>
      <c r="D1976" s="1762" t="s">
        <v>26</v>
      </c>
      <c r="E1976" s="1762">
        <v>0</v>
      </c>
      <c r="F1976" s="1762">
        <v>0</v>
      </c>
      <c r="G1976" s="1762">
        <v>0</v>
      </c>
      <c r="H1976" s="1762">
        <v>0</v>
      </c>
      <c r="I1976" s="1783">
        <v>1</v>
      </c>
      <c r="J1976" s="1783">
        <v>1</v>
      </c>
      <c r="L1976" s="1764">
        <v>470.26</v>
      </c>
      <c r="N1976" s="1764">
        <f t="shared" si="515"/>
        <v>313.51</v>
      </c>
      <c r="O1976" s="1764">
        <v>313.51</v>
      </c>
      <c r="P1976" s="1806">
        <f t="shared" si="516"/>
        <v>1</v>
      </c>
      <c r="Q1976" s="1764">
        <v>0</v>
      </c>
      <c r="R1976" s="1864">
        <f t="shared" si="517"/>
        <v>0</v>
      </c>
      <c r="S1976" s="1807">
        <f t="shared" si="518"/>
        <v>0</v>
      </c>
      <c r="U1976" s="1764">
        <f t="shared" si="519"/>
        <v>0</v>
      </c>
      <c r="V1976" s="1764">
        <f t="shared" si="520"/>
        <v>0</v>
      </c>
      <c r="W1976" s="1764">
        <f t="shared" si="505"/>
        <v>470.26</v>
      </c>
      <c r="X1976" s="1768">
        <v>470.26</v>
      </c>
      <c r="Y1976" s="1784">
        <v>617810</v>
      </c>
      <c r="Z1976" s="1770">
        <v>43089</v>
      </c>
      <c r="AA1976" s="1843" t="s">
        <v>104</v>
      </c>
      <c r="AB1976" s="1843"/>
      <c r="AH1976" s="1867"/>
      <c r="AK1976" s="1868"/>
      <c r="AL1976" s="1868"/>
    </row>
    <row r="1977" spans="1:38" x14ac:dyDescent="0.25">
      <c r="A1977" s="1866">
        <v>2017807</v>
      </c>
      <c r="C1977" s="1782">
        <v>672718</v>
      </c>
      <c r="D1977" s="1762" t="s">
        <v>26</v>
      </c>
      <c r="E1977" s="1762">
        <v>1</v>
      </c>
      <c r="F1977" s="1762">
        <v>8</v>
      </c>
      <c r="G1977" s="1762">
        <v>4</v>
      </c>
      <c r="H1977" s="1762">
        <v>3</v>
      </c>
      <c r="I1977" s="1783">
        <v>1</v>
      </c>
      <c r="J1977" s="1783">
        <v>1</v>
      </c>
      <c r="L1977" s="1764">
        <v>2896.91</v>
      </c>
      <c r="N1977" s="1764">
        <v>1878.63</v>
      </c>
      <c r="O1977" s="1764">
        <f>N1977-Q1977</f>
        <v>1409.5800000000002</v>
      </c>
      <c r="P1977" s="1806">
        <f t="shared" si="516"/>
        <v>0.75032337394803661</v>
      </c>
      <c r="Q1977" s="1764">
        <v>469.05</v>
      </c>
      <c r="R1977" s="1864">
        <f t="shared" si="517"/>
        <v>0.24967662605196339</v>
      </c>
      <c r="S1977" s="1807">
        <f t="shared" si="518"/>
        <v>18.762</v>
      </c>
      <c r="U1977" s="1764">
        <f t="shared" si="519"/>
        <v>0</v>
      </c>
      <c r="V1977" s="1764">
        <f t="shared" si="520"/>
        <v>0</v>
      </c>
      <c r="W1977" s="1764">
        <f t="shared" si="505"/>
        <v>2896.91</v>
      </c>
      <c r="X1977" s="1768">
        <v>2896.91</v>
      </c>
      <c r="Y1977" s="1784">
        <v>617779</v>
      </c>
      <c r="Z1977" s="1770">
        <v>43073</v>
      </c>
      <c r="AA1977" s="1843" t="s">
        <v>104</v>
      </c>
      <c r="AB1977" s="1843"/>
      <c r="AH1977" s="1867"/>
      <c r="AK1977" s="1868"/>
      <c r="AL1977" s="1868"/>
    </row>
    <row r="1978" spans="1:38" x14ac:dyDescent="0.25">
      <c r="A1978" s="1866">
        <v>2017808</v>
      </c>
      <c r="C1978" s="1782" t="s">
        <v>3962</v>
      </c>
      <c r="D1978" s="1762" t="s">
        <v>26</v>
      </c>
      <c r="E1978" s="1762">
        <v>0</v>
      </c>
      <c r="F1978" s="1762">
        <v>0</v>
      </c>
      <c r="G1978" s="1762">
        <v>0</v>
      </c>
      <c r="H1978" s="1762">
        <v>0</v>
      </c>
      <c r="I1978" s="1783">
        <v>1</v>
      </c>
      <c r="J1978" s="1783">
        <v>1</v>
      </c>
      <c r="L1978" s="1764">
        <v>58.3</v>
      </c>
      <c r="N1978" s="1764">
        <f t="shared" si="515"/>
        <v>36.65</v>
      </c>
      <c r="O1978" s="1764">
        <v>21.65</v>
      </c>
      <c r="P1978" s="1806">
        <f t="shared" si="516"/>
        <v>0.59072305593451568</v>
      </c>
      <c r="Q1978" s="1764">
        <v>15</v>
      </c>
      <c r="R1978" s="1864">
        <f t="shared" si="517"/>
        <v>0.40927694406548432</v>
      </c>
      <c r="S1978" s="1807">
        <f t="shared" si="518"/>
        <v>0.6</v>
      </c>
      <c r="U1978" s="1764">
        <f t="shared" si="519"/>
        <v>0</v>
      </c>
      <c r="V1978" s="1764">
        <f t="shared" si="520"/>
        <v>0</v>
      </c>
      <c r="W1978" s="1764">
        <f t="shared" si="505"/>
        <v>58.3</v>
      </c>
      <c r="X1978" s="1768">
        <v>58.3</v>
      </c>
      <c r="Y1978" s="1784">
        <v>618036</v>
      </c>
      <c r="Z1978" s="1770">
        <v>43119</v>
      </c>
      <c r="AA1978" s="1843" t="s">
        <v>104</v>
      </c>
      <c r="AB1978" s="1843"/>
      <c r="AH1978" s="1867"/>
      <c r="AK1978" s="1868"/>
      <c r="AL1978" s="1868"/>
    </row>
    <row r="1979" spans="1:38" x14ac:dyDescent="0.25">
      <c r="A1979" s="1866">
        <v>2017809</v>
      </c>
      <c r="C1979" s="1782">
        <v>677118</v>
      </c>
      <c r="D1979" s="1762" t="s">
        <v>26</v>
      </c>
      <c r="E1979" s="1762">
        <v>1</v>
      </c>
      <c r="F1979" s="1762">
        <v>8</v>
      </c>
      <c r="G1979" s="1762">
        <v>4</v>
      </c>
      <c r="H1979" s="1762">
        <v>3</v>
      </c>
      <c r="I1979" s="1783">
        <v>1</v>
      </c>
      <c r="J1979" s="1783">
        <v>1</v>
      </c>
      <c r="L1979" s="1764">
        <v>2896.91</v>
      </c>
      <c r="N1979" s="1764">
        <v>1878.63</v>
      </c>
      <c r="O1979" s="1764">
        <f>N1979-Q1979</f>
        <v>1409.5800000000002</v>
      </c>
      <c r="P1979" s="1806">
        <f t="shared" ref="P1979" si="535">IF(N1979&lt;=0,"",O1979/N1979)</f>
        <v>0.75032337394803661</v>
      </c>
      <c r="Q1979" s="1764">
        <v>469.05</v>
      </c>
      <c r="R1979" s="1864">
        <f t="shared" ref="R1979" si="536">IF(N1979&lt;=0,"",Q1979/N1979)</f>
        <v>0.24967662605196339</v>
      </c>
      <c r="S1979" s="1807">
        <f t="shared" ref="S1979" si="537">Q1979/$S$1</f>
        <v>18.762</v>
      </c>
      <c r="U1979" s="1764">
        <f t="shared" ref="U1979" si="538">((1-I1979)*O1979)+((1-J1979)*Q1979)</f>
        <v>0</v>
      </c>
      <c r="V1979" s="1764">
        <f t="shared" ref="V1979" si="539">L1979-W1979</f>
        <v>0</v>
      </c>
      <c r="W1979" s="1764">
        <f t="shared" si="505"/>
        <v>2896.91</v>
      </c>
      <c r="X1979" s="1768">
        <v>2896.91</v>
      </c>
      <c r="Y1979" s="1784">
        <v>617780</v>
      </c>
      <c r="Z1979" s="1770">
        <v>43073</v>
      </c>
      <c r="AA1979" s="1843" t="s">
        <v>104</v>
      </c>
      <c r="AB1979" s="1843"/>
      <c r="AH1979" s="1867"/>
      <c r="AK1979" s="1868"/>
      <c r="AL1979" s="1868"/>
    </row>
    <row r="1980" spans="1:38" x14ac:dyDescent="0.25">
      <c r="A1980" s="1866" t="s">
        <v>3989</v>
      </c>
      <c r="C1980" s="1782" t="s">
        <v>3988</v>
      </c>
      <c r="D1980" s="1762" t="s">
        <v>352</v>
      </c>
      <c r="E1980" s="1762">
        <v>0</v>
      </c>
      <c r="F1980" s="1762">
        <v>8</v>
      </c>
      <c r="G1980" s="1762">
        <v>0</v>
      </c>
      <c r="H1980" s="1762">
        <v>0</v>
      </c>
      <c r="I1980" s="1783">
        <v>1</v>
      </c>
      <c r="J1980" s="1783">
        <v>1</v>
      </c>
      <c r="L1980" s="1764">
        <v>993.96</v>
      </c>
      <c r="N1980" s="1764">
        <v>774</v>
      </c>
      <c r="O1980" s="1764">
        <f>N1980-Q1980</f>
        <v>617.04</v>
      </c>
      <c r="P1980" s="1806">
        <f t="shared" si="516"/>
        <v>0.7972093023255814</v>
      </c>
      <c r="Q1980" s="1764">
        <v>156.96</v>
      </c>
      <c r="R1980" s="1864">
        <f t="shared" si="517"/>
        <v>0.20279069767441862</v>
      </c>
      <c r="S1980" s="1807">
        <f t="shared" si="518"/>
        <v>6.2784000000000004</v>
      </c>
      <c r="U1980" s="1764">
        <f t="shared" si="519"/>
        <v>0</v>
      </c>
      <c r="V1980" s="1764">
        <f t="shared" si="520"/>
        <v>0</v>
      </c>
      <c r="W1980" s="1764">
        <f t="shared" si="505"/>
        <v>993.96</v>
      </c>
      <c r="X1980" s="1768">
        <v>993.96</v>
      </c>
      <c r="Y1980" s="1784">
        <v>618082</v>
      </c>
      <c r="Z1980" s="1770">
        <v>43133</v>
      </c>
      <c r="AA1980" s="1843" t="s">
        <v>104</v>
      </c>
      <c r="AB1980" s="1843"/>
      <c r="AH1980" s="1867"/>
      <c r="AK1980" s="1868"/>
      <c r="AL1980" s="1868"/>
    </row>
    <row r="1981" spans="1:38" x14ac:dyDescent="0.25">
      <c r="A1981" s="1866">
        <v>2017812</v>
      </c>
      <c r="C1981" s="1782" t="s">
        <v>3965</v>
      </c>
      <c r="D1981" s="1762" t="s">
        <v>2330</v>
      </c>
      <c r="E1981" s="1762">
        <v>1</v>
      </c>
      <c r="F1981" s="1762">
        <v>10</v>
      </c>
      <c r="G1981" s="1762">
        <v>5</v>
      </c>
      <c r="H1981" s="1762">
        <v>3</v>
      </c>
      <c r="I1981" s="1783">
        <v>1</v>
      </c>
      <c r="J1981" s="1783">
        <v>1</v>
      </c>
      <c r="L1981" s="1764">
        <v>2555.1999999999998</v>
      </c>
      <c r="N1981" s="1764">
        <v>2070</v>
      </c>
      <c r="O1981" s="1764">
        <f>N1981-Q1981</f>
        <v>1539.0700000000002</v>
      </c>
      <c r="P1981" s="1806">
        <f t="shared" si="516"/>
        <v>0.74351207729468605</v>
      </c>
      <c r="Q1981" s="1764">
        <v>530.92999999999995</v>
      </c>
      <c r="R1981" s="1864">
        <f t="shared" si="517"/>
        <v>0.25648792270531401</v>
      </c>
      <c r="S1981" s="1807">
        <f t="shared" si="518"/>
        <v>21.237199999999998</v>
      </c>
      <c r="U1981" s="1764">
        <f t="shared" si="519"/>
        <v>0</v>
      </c>
      <c r="V1981" s="1764">
        <f t="shared" si="520"/>
        <v>0</v>
      </c>
      <c r="W1981" s="1764">
        <f t="shared" si="505"/>
        <v>2555.1999999999998</v>
      </c>
      <c r="X1981" s="1768">
        <v>3305.2</v>
      </c>
      <c r="Y1981" s="1784">
        <v>617816</v>
      </c>
      <c r="Z1981" s="1770">
        <v>43089</v>
      </c>
      <c r="AA1981" s="1843" t="s">
        <v>104</v>
      </c>
      <c r="AB1981" s="1843"/>
      <c r="AC1981" s="1764">
        <v>-750</v>
      </c>
      <c r="AD1981" s="1762">
        <v>618109</v>
      </c>
      <c r="AE1981" s="1773">
        <v>43144</v>
      </c>
      <c r="AH1981" s="1867"/>
      <c r="AK1981" s="1868"/>
      <c r="AL1981" s="1868"/>
    </row>
    <row r="1982" spans="1:38" x14ac:dyDescent="0.25">
      <c r="A1982" s="1866">
        <v>2017813</v>
      </c>
      <c r="C1982" s="1782" t="s">
        <v>3967</v>
      </c>
      <c r="D1982" s="1762" t="s">
        <v>26</v>
      </c>
      <c r="E1982" s="1762">
        <v>0</v>
      </c>
      <c r="F1982" s="1762">
        <v>0</v>
      </c>
      <c r="G1982" s="1762">
        <v>0</v>
      </c>
      <c r="H1982" s="1762">
        <v>0</v>
      </c>
      <c r="I1982" s="1783">
        <v>1</v>
      </c>
      <c r="J1982" s="1783">
        <v>1</v>
      </c>
      <c r="L1982" s="1764">
        <v>261.24</v>
      </c>
      <c r="N1982" s="1764">
        <f t="shared" si="515"/>
        <v>138.12</v>
      </c>
      <c r="O1982" s="1764">
        <v>123.12</v>
      </c>
      <c r="P1982" s="1806">
        <f t="shared" si="516"/>
        <v>0.89139878366637704</v>
      </c>
      <c r="Q1982" s="1764">
        <v>15</v>
      </c>
      <c r="R1982" s="1864">
        <f t="shared" si="517"/>
        <v>0.10860121633362294</v>
      </c>
      <c r="S1982" s="1807">
        <f t="shared" si="518"/>
        <v>0.6</v>
      </c>
      <c r="U1982" s="1764">
        <f t="shared" si="519"/>
        <v>0</v>
      </c>
      <c r="V1982" s="1764">
        <f t="shared" si="520"/>
        <v>0</v>
      </c>
      <c r="W1982" s="1764">
        <f t="shared" si="505"/>
        <v>261.24</v>
      </c>
      <c r="X1982" s="1768">
        <v>261.24</v>
      </c>
      <c r="Y1982" s="1784">
        <v>617810</v>
      </c>
      <c r="Z1982" s="1770">
        <v>43089</v>
      </c>
      <c r="AA1982" s="1843" t="s">
        <v>104</v>
      </c>
      <c r="AB1982" s="1843"/>
      <c r="AH1982" s="1867"/>
      <c r="AK1982" s="1868"/>
      <c r="AL1982" s="1868"/>
    </row>
    <row r="1983" spans="1:38" x14ac:dyDescent="0.25">
      <c r="A1983" s="1866">
        <v>2017814</v>
      </c>
      <c r="C1983" s="1782" t="s">
        <v>4213</v>
      </c>
      <c r="D1983" s="1762" t="s">
        <v>3998</v>
      </c>
      <c r="E1983" s="1762">
        <v>0</v>
      </c>
      <c r="F1983" s="1762">
        <v>1</v>
      </c>
      <c r="G1983" s="1762">
        <v>1</v>
      </c>
      <c r="H1983" s="1762">
        <v>0</v>
      </c>
      <c r="I1983" s="1783">
        <v>1</v>
      </c>
      <c r="J1983" s="1783">
        <v>1</v>
      </c>
      <c r="L1983" s="1764">
        <v>264.56</v>
      </c>
      <c r="N1983" s="1764">
        <v>146.22999999999999</v>
      </c>
      <c r="O1983" s="1764">
        <f>N1983-Q1983</f>
        <v>101.16</v>
      </c>
      <c r="P1983" s="1806">
        <f t="shared" si="516"/>
        <v>0.69178691103056833</v>
      </c>
      <c r="Q1983" s="1764">
        <v>45.07</v>
      </c>
      <c r="R1983" s="1864">
        <f t="shared" si="517"/>
        <v>0.30821308896943173</v>
      </c>
      <c r="S1983" s="1807">
        <f t="shared" si="518"/>
        <v>1.8028</v>
      </c>
      <c r="U1983" s="1764">
        <f t="shared" si="519"/>
        <v>0</v>
      </c>
      <c r="V1983" s="1764">
        <f t="shared" si="520"/>
        <v>0</v>
      </c>
      <c r="W1983" s="1764">
        <f t="shared" si="505"/>
        <v>264.56</v>
      </c>
      <c r="X1983" s="1768">
        <v>264.56</v>
      </c>
      <c r="Y1983" s="1784">
        <v>617822</v>
      </c>
      <c r="Z1983" s="1770">
        <v>43089</v>
      </c>
      <c r="AA1983" s="1843" t="s">
        <v>104</v>
      </c>
      <c r="AB1983" s="1843"/>
      <c r="AH1983" s="1867"/>
      <c r="AK1983" s="1868"/>
      <c r="AL1983" s="1868"/>
    </row>
    <row r="1984" spans="1:38" x14ac:dyDescent="0.25">
      <c r="A1984" s="1866">
        <v>2017815</v>
      </c>
      <c r="B1984" s="1782" t="s">
        <v>4094</v>
      </c>
      <c r="C1984" s="1782" t="s">
        <v>3986</v>
      </c>
      <c r="D1984" s="1762" t="s">
        <v>3985</v>
      </c>
      <c r="E1984" s="1762">
        <v>1</v>
      </c>
      <c r="F1984" s="1762">
        <v>10</v>
      </c>
      <c r="G1984" s="1762">
        <v>5</v>
      </c>
      <c r="H1984" s="1762">
        <v>3</v>
      </c>
      <c r="I1984" s="1783">
        <v>1</v>
      </c>
      <c r="J1984" s="1783">
        <v>1</v>
      </c>
      <c r="L1984" s="1764">
        <v>4500</v>
      </c>
      <c r="N1984" s="1764">
        <v>2286.41</v>
      </c>
      <c r="O1984" s="1764">
        <f>N1984-Q1984</f>
        <v>1656.7399999999998</v>
      </c>
      <c r="P1984" s="1806">
        <f t="shared" si="516"/>
        <v>0.7246031989013344</v>
      </c>
      <c r="Q1984" s="1764">
        <v>629.66999999999996</v>
      </c>
      <c r="R1984" s="1864">
        <f t="shared" si="517"/>
        <v>0.2753968010986656</v>
      </c>
      <c r="S1984" s="1807">
        <f t="shared" si="518"/>
        <v>25.186799999999998</v>
      </c>
      <c r="U1984" s="1764">
        <f t="shared" si="519"/>
        <v>0</v>
      </c>
      <c r="V1984" s="1764">
        <f t="shared" si="520"/>
        <v>0</v>
      </c>
      <c r="W1984" s="1764">
        <f t="shared" ref="W1984:W2047" si="540">X1984+AC1984+AH1984+AM1984+AO1984+AR1984</f>
        <v>4500</v>
      </c>
      <c r="X1984" s="1768">
        <v>2250</v>
      </c>
      <c r="Y1984" s="1784">
        <v>617756</v>
      </c>
      <c r="Z1984" s="1770">
        <v>43063</v>
      </c>
      <c r="AA1984" s="1843" t="s">
        <v>104</v>
      </c>
      <c r="AB1984" s="1843"/>
      <c r="AC1984" s="1764">
        <v>2250</v>
      </c>
      <c r="AD1984" s="1762">
        <v>617808</v>
      </c>
      <c r="AE1984" s="1773">
        <v>43089</v>
      </c>
      <c r="AF1984" s="1844" t="s">
        <v>104</v>
      </c>
      <c r="AH1984" s="1867"/>
      <c r="AK1984" s="1868"/>
      <c r="AL1984" s="1868"/>
    </row>
    <row r="1985" spans="1:38" x14ac:dyDescent="0.25">
      <c r="A1985" s="1866">
        <v>2017816</v>
      </c>
      <c r="C1985" s="1782" t="s">
        <v>3987</v>
      </c>
      <c r="D1985" s="1762" t="s">
        <v>317</v>
      </c>
      <c r="E1985" s="1762">
        <v>0</v>
      </c>
      <c r="F1985" s="1762">
        <v>1</v>
      </c>
      <c r="G1985" s="1762">
        <v>1</v>
      </c>
      <c r="H1985" s="1762">
        <v>0</v>
      </c>
      <c r="I1985" s="1783">
        <v>1</v>
      </c>
      <c r="J1985" s="1783">
        <v>1</v>
      </c>
      <c r="L1985" s="1764">
        <v>148.83000000000001</v>
      </c>
      <c r="N1985" s="1764">
        <v>93.63</v>
      </c>
      <c r="O1985" s="1764">
        <f>N1985-Q1985</f>
        <v>53.059999999999995</v>
      </c>
      <c r="P1985" s="1806">
        <f t="shared" si="516"/>
        <v>0.56669870767916264</v>
      </c>
      <c r="Q1985" s="1764">
        <v>40.57</v>
      </c>
      <c r="R1985" s="1864">
        <f t="shared" si="517"/>
        <v>0.43330129232083736</v>
      </c>
      <c r="S1985" s="1807">
        <f t="shared" si="518"/>
        <v>1.6228</v>
      </c>
      <c r="U1985" s="1764">
        <f t="shared" si="519"/>
        <v>0</v>
      </c>
      <c r="V1985" s="1764">
        <f t="shared" si="520"/>
        <v>0</v>
      </c>
      <c r="W1985" s="1764">
        <f t="shared" si="540"/>
        <v>148.83000000000001</v>
      </c>
      <c r="X1985" s="1768">
        <v>148.83000000000001</v>
      </c>
      <c r="Y1985" s="1784">
        <v>617783</v>
      </c>
      <c r="Z1985" s="1770">
        <v>43073</v>
      </c>
      <c r="AA1985" s="1843" t="s">
        <v>104</v>
      </c>
      <c r="AB1985" s="1843"/>
      <c r="AH1985" s="1867"/>
      <c r="AK1985" s="1868"/>
      <c r="AL1985" s="1868"/>
    </row>
    <row r="1986" spans="1:38" x14ac:dyDescent="0.25">
      <c r="A1986" s="1962">
        <v>2017817</v>
      </c>
      <c r="B1986" s="1782" t="s">
        <v>4212</v>
      </c>
      <c r="I1986" s="1783">
        <v>0</v>
      </c>
      <c r="J1986" s="1783">
        <v>0</v>
      </c>
      <c r="N1986" s="1764">
        <f t="shared" ref="N1986:N2048" si="541">O1986+Q1986</f>
        <v>0</v>
      </c>
      <c r="O1986" s="1764">
        <v>0</v>
      </c>
      <c r="P1986" s="1806" t="str">
        <f t="shared" ref="P1986:P2048" si="542">IF(N1986&lt;=0,"",O1986/N1986)</f>
        <v/>
      </c>
      <c r="Q1986" s="1764">
        <v>0</v>
      </c>
      <c r="R1986" s="1864" t="str">
        <f t="shared" ref="R1986:R2048" si="543">IF(N1986&lt;=0,"",Q1986/N1986)</f>
        <v/>
      </c>
      <c r="S1986" s="1807">
        <f t="shared" ref="S1986:S2048" si="544">Q1986/$S$1</f>
        <v>0</v>
      </c>
      <c r="U1986" s="1764">
        <f t="shared" ref="U1986:U2048" si="545">((1-I1986)*O1986)+((1-J1986)*Q1986)</f>
        <v>0</v>
      </c>
      <c r="V1986" s="1764">
        <f t="shared" ref="V1986:V2048" si="546">L1986-W1986</f>
        <v>0</v>
      </c>
      <c r="W1986" s="1764">
        <f t="shared" si="540"/>
        <v>0</v>
      </c>
      <c r="X1986" s="1768"/>
      <c r="Y1986" s="1784"/>
      <c r="Z1986" s="1770"/>
      <c r="AA1986" s="1843"/>
      <c r="AB1986" s="1843"/>
      <c r="AH1986" s="1867"/>
      <c r="AK1986" s="1868"/>
      <c r="AL1986" s="1868"/>
    </row>
    <row r="1987" spans="1:38" x14ac:dyDescent="0.25">
      <c r="A1987" s="1962">
        <v>2017818</v>
      </c>
      <c r="B1987" s="1782" t="s">
        <v>4212</v>
      </c>
      <c r="I1987" s="1783">
        <v>0</v>
      </c>
      <c r="J1987" s="1783">
        <v>0</v>
      </c>
      <c r="N1987" s="1764">
        <f t="shared" si="541"/>
        <v>0</v>
      </c>
      <c r="O1987" s="1764">
        <v>0</v>
      </c>
      <c r="P1987" s="1806" t="str">
        <f t="shared" si="542"/>
        <v/>
      </c>
      <c r="Q1987" s="1764">
        <v>0</v>
      </c>
      <c r="R1987" s="1864" t="str">
        <f t="shared" si="543"/>
        <v/>
      </c>
      <c r="S1987" s="1807">
        <f t="shared" si="544"/>
        <v>0</v>
      </c>
      <c r="U1987" s="1764">
        <f t="shared" si="545"/>
        <v>0</v>
      </c>
      <c r="V1987" s="1764">
        <f t="shared" si="546"/>
        <v>0</v>
      </c>
      <c r="W1987" s="1764">
        <f t="shared" si="540"/>
        <v>0</v>
      </c>
      <c r="X1987" s="1768"/>
      <c r="Y1987" s="1784"/>
      <c r="Z1987" s="1770"/>
      <c r="AA1987" s="1843"/>
      <c r="AB1987" s="1843"/>
      <c r="AH1987" s="1867"/>
      <c r="AK1987" s="1868"/>
      <c r="AL1987" s="1868"/>
    </row>
    <row r="1988" spans="1:38" x14ac:dyDescent="0.25">
      <c r="A1988" s="1866">
        <v>2017820</v>
      </c>
      <c r="C1988" s="1782" t="s">
        <v>3997</v>
      </c>
      <c r="D1988" s="1762" t="s">
        <v>352</v>
      </c>
      <c r="E1988" s="1762">
        <v>1</v>
      </c>
      <c r="F1988" s="1762">
        <v>1</v>
      </c>
      <c r="G1988" s="1762">
        <v>0</v>
      </c>
      <c r="H1988" s="1762">
        <v>2</v>
      </c>
      <c r="I1988" s="1783">
        <v>1</v>
      </c>
      <c r="J1988" s="1783">
        <v>1</v>
      </c>
      <c r="L1988" s="1764">
        <v>924.99</v>
      </c>
      <c r="N1988" s="1764">
        <v>567.61</v>
      </c>
      <c r="O1988" s="1764">
        <f>N1988-Q1988</f>
        <v>445.75</v>
      </c>
      <c r="P1988" s="1806">
        <f t="shared" si="542"/>
        <v>0.78531033632247493</v>
      </c>
      <c r="Q1988" s="1764">
        <v>121.86</v>
      </c>
      <c r="R1988" s="1864">
        <f t="shared" si="543"/>
        <v>0.21468966367752507</v>
      </c>
      <c r="S1988" s="1807">
        <f t="shared" si="544"/>
        <v>4.8743999999999996</v>
      </c>
      <c r="U1988" s="1764">
        <f t="shared" si="545"/>
        <v>0</v>
      </c>
      <c r="V1988" s="1764">
        <f t="shared" si="546"/>
        <v>0</v>
      </c>
      <c r="W1988" s="1764">
        <f t="shared" si="540"/>
        <v>924.99</v>
      </c>
      <c r="X1988" s="1768">
        <v>924.99</v>
      </c>
      <c r="Y1988" s="1784">
        <v>617792</v>
      </c>
      <c r="Z1988" s="1770">
        <v>43084</v>
      </c>
      <c r="AA1988" s="1843" t="s">
        <v>104</v>
      </c>
      <c r="AB1988" s="1843"/>
      <c r="AH1988" s="1867"/>
      <c r="AK1988" s="1868"/>
      <c r="AL1988" s="1868"/>
    </row>
    <row r="1989" spans="1:38" x14ac:dyDescent="0.25">
      <c r="A1989" s="1866">
        <v>2017821</v>
      </c>
      <c r="C1989" s="1782" t="s">
        <v>3999</v>
      </c>
      <c r="D1989" s="1762" t="s">
        <v>26</v>
      </c>
      <c r="E1989" s="1762">
        <v>5</v>
      </c>
      <c r="F1989" s="1762">
        <v>40</v>
      </c>
      <c r="G1989" s="1762">
        <v>25</v>
      </c>
      <c r="H1989" s="1762">
        <v>15</v>
      </c>
      <c r="I1989" s="1783">
        <v>1</v>
      </c>
      <c r="J1989" s="1783">
        <v>1</v>
      </c>
      <c r="L1989" s="1764">
        <v>16113.85</v>
      </c>
      <c r="N1989" s="1764">
        <v>10466.9</v>
      </c>
      <c r="O1989" s="1764">
        <f>N1989-Q1989</f>
        <v>8269.5999999999985</v>
      </c>
      <c r="P1989" s="1806">
        <f t="shared" si="542"/>
        <v>0.79007155891429159</v>
      </c>
      <c r="Q1989" s="1764">
        <v>2197.3000000000002</v>
      </c>
      <c r="R1989" s="1864">
        <f t="shared" si="543"/>
        <v>0.20992844108570829</v>
      </c>
      <c r="S1989" s="1807">
        <f t="shared" si="544"/>
        <v>87.89200000000001</v>
      </c>
      <c r="U1989" s="1764">
        <f t="shared" si="545"/>
        <v>0</v>
      </c>
      <c r="V1989" s="1764">
        <f t="shared" si="546"/>
        <v>0</v>
      </c>
      <c r="W1989" s="1764">
        <f t="shared" si="540"/>
        <v>16113.85</v>
      </c>
      <c r="X1989" s="1768">
        <v>16113.85</v>
      </c>
      <c r="Y1989" s="1784">
        <v>617800</v>
      </c>
      <c r="Z1989" s="1770">
        <v>43089</v>
      </c>
      <c r="AA1989" s="1843" t="s">
        <v>104</v>
      </c>
      <c r="AB1989" s="1843"/>
      <c r="AH1989" s="1867"/>
      <c r="AK1989" s="1868"/>
      <c r="AL1989" s="1868"/>
    </row>
    <row r="1990" spans="1:38" x14ac:dyDescent="0.25">
      <c r="A1990" s="1866">
        <v>2017822</v>
      </c>
      <c r="C1990" s="1782" t="s">
        <v>4000</v>
      </c>
      <c r="D1990" s="1762" t="s">
        <v>26</v>
      </c>
      <c r="E1990" s="1762">
        <v>0</v>
      </c>
      <c r="F1990" s="1762">
        <v>0</v>
      </c>
      <c r="G1990" s="1762">
        <v>0</v>
      </c>
      <c r="H1990" s="1762">
        <v>0</v>
      </c>
      <c r="I1990" s="1783">
        <v>1</v>
      </c>
      <c r="J1990" s="1783">
        <v>1</v>
      </c>
      <c r="L1990" s="1764">
        <v>209</v>
      </c>
      <c r="N1990" s="1764">
        <f t="shared" si="541"/>
        <v>105</v>
      </c>
      <c r="O1990" s="1764">
        <v>80</v>
      </c>
      <c r="P1990" s="1806">
        <f t="shared" si="542"/>
        <v>0.76190476190476186</v>
      </c>
      <c r="Q1990" s="1764">
        <v>25</v>
      </c>
      <c r="R1990" s="1864">
        <f t="shared" si="543"/>
        <v>0.23809523809523808</v>
      </c>
      <c r="S1990" s="1807">
        <f t="shared" si="544"/>
        <v>1</v>
      </c>
      <c r="U1990" s="1764">
        <f t="shared" si="545"/>
        <v>0</v>
      </c>
      <c r="V1990" s="1764">
        <f t="shared" si="546"/>
        <v>0</v>
      </c>
      <c r="W1990" s="1764">
        <f t="shared" si="540"/>
        <v>209</v>
      </c>
      <c r="X1990" s="1768">
        <v>209</v>
      </c>
      <c r="Y1990" s="1784">
        <v>517810</v>
      </c>
      <c r="Z1990" s="1770">
        <v>43089</v>
      </c>
      <c r="AA1990" s="1843" t="s">
        <v>104</v>
      </c>
      <c r="AB1990" s="1843"/>
      <c r="AH1990" s="1867"/>
      <c r="AK1990" s="1868"/>
      <c r="AL1990" s="1868"/>
    </row>
    <row r="1991" spans="1:38" x14ac:dyDescent="0.25">
      <c r="A1991" s="1866">
        <v>2017823</v>
      </c>
      <c r="C1991" s="1782" t="s">
        <v>4002</v>
      </c>
      <c r="D1991" s="1762" t="s">
        <v>26</v>
      </c>
      <c r="E1991" s="1762">
        <v>5</v>
      </c>
      <c r="F1991" s="1762">
        <v>40</v>
      </c>
      <c r="G1991" s="1762">
        <v>25</v>
      </c>
      <c r="H1991" s="1762">
        <v>15</v>
      </c>
      <c r="I1991" s="1783">
        <v>1</v>
      </c>
      <c r="J1991" s="1783">
        <v>1</v>
      </c>
      <c r="L1991" s="1764">
        <v>16113.85</v>
      </c>
      <c r="N1991" s="1764">
        <v>10466.9</v>
      </c>
      <c r="O1991" s="1764">
        <f>N1991-Q1991</f>
        <v>8269.5999999999985</v>
      </c>
      <c r="P1991" s="1806">
        <f t="shared" ref="P1991" si="547">IF(N1991&lt;=0,"",O1991/N1991)</f>
        <v>0.79007155891429159</v>
      </c>
      <c r="Q1991" s="1764">
        <v>2197.3000000000002</v>
      </c>
      <c r="R1991" s="1864">
        <f t="shared" ref="R1991" si="548">IF(N1991&lt;=0,"",Q1991/N1991)</f>
        <v>0.20992844108570829</v>
      </c>
      <c r="S1991" s="1807">
        <f t="shared" ref="S1991" si="549">Q1991/$S$1</f>
        <v>87.89200000000001</v>
      </c>
      <c r="U1991" s="1764">
        <f t="shared" ref="U1991" si="550">((1-I1991)*O1991)+((1-J1991)*Q1991)</f>
        <v>0</v>
      </c>
      <c r="V1991" s="1764">
        <f t="shared" ref="V1991" si="551">L1991-W1991</f>
        <v>0</v>
      </c>
      <c r="W1991" s="1764">
        <f t="shared" si="540"/>
        <v>16113.85</v>
      </c>
      <c r="X1991" s="1768">
        <v>16113.85</v>
      </c>
      <c r="Y1991" s="1784">
        <v>618003</v>
      </c>
      <c r="Z1991" s="1770">
        <v>43119</v>
      </c>
      <c r="AA1991" s="1843" t="s">
        <v>104</v>
      </c>
      <c r="AB1991" s="1843"/>
      <c r="AH1991" s="1867"/>
      <c r="AK1991" s="1868"/>
      <c r="AL1991" s="1868"/>
    </row>
    <row r="1992" spans="1:38" x14ac:dyDescent="0.25">
      <c r="A1992" s="1866">
        <v>2017824</v>
      </c>
      <c r="C1992" s="1782" t="s">
        <v>4007</v>
      </c>
      <c r="D1992" s="1762" t="s">
        <v>26</v>
      </c>
      <c r="E1992" s="1762">
        <v>0</v>
      </c>
      <c r="F1992" s="1762">
        <v>0</v>
      </c>
      <c r="G1992" s="1762">
        <v>0</v>
      </c>
      <c r="H1992" s="1762">
        <v>0</v>
      </c>
      <c r="I1992" s="1783">
        <v>1</v>
      </c>
      <c r="J1992" s="1783">
        <v>1</v>
      </c>
      <c r="L1992" s="1764">
        <v>26.56</v>
      </c>
      <c r="N1992" s="1764">
        <v>13.28</v>
      </c>
      <c r="O1992" s="1764">
        <v>13.28</v>
      </c>
      <c r="P1992" s="1806">
        <f t="shared" si="542"/>
        <v>1</v>
      </c>
      <c r="Q1992" s="1764">
        <v>0</v>
      </c>
      <c r="R1992" s="1864">
        <f t="shared" si="543"/>
        <v>0</v>
      </c>
      <c r="S1992" s="1807">
        <f t="shared" si="544"/>
        <v>0</v>
      </c>
      <c r="U1992" s="1764">
        <f t="shared" si="545"/>
        <v>0</v>
      </c>
      <c r="V1992" s="1764">
        <f t="shared" si="546"/>
        <v>0</v>
      </c>
      <c r="W1992" s="1764">
        <f t="shared" si="540"/>
        <v>26.56</v>
      </c>
      <c r="X1992" s="1768">
        <v>26.56</v>
      </c>
      <c r="Y1992" s="1784">
        <v>618037</v>
      </c>
      <c r="Z1992" s="1770">
        <v>43119</v>
      </c>
      <c r="AA1992" s="1843" t="s">
        <v>104</v>
      </c>
      <c r="AB1992" s="1843"/>
      <c r="AH1992" s="1867"/>
      <c r="AK1992" s="1868"/>
      <c r="AL1992" s="1868"/>
    </row>
    <row r="1993" spans="1:38" x14ac:dyDescent="0.25">
      <c r="A1993" s="1866">
        <v>2017825</v>
      </c>
      <c r="C1993" s="1782" t="s">
        <v>4009</v>
      </c>
      <c r="D1993" s="1762" t="s">
        <v>26</v>
      </c>
      <c r="E1993" s="1762">
        <v>4</v>
      </c>
      <c r="F1993" s="1762">
        <f>E1993*10</f>
        <v>40</v>
      </c>
      <c r="G1993" s="1762">
        <f>E1993*5</f>
        <v>20</v>
      </c>
      <c r="H1993" s="1762">
        <f>E1993*3</f>
        <v>12</v>
      </c>
      <c r="I1993" s="1783">
        <v>1</v>
      </c>
      <c r="J1993" s="1783">
        <v>1</v>
      </c>
      <c r="L1993" s="1764">
        <v>17562.599999999999</v>
      </c>
      <c r="N1993" s="1764">
        <v>10954</v>
      </c>
      <c r="O1993" s="1764">
        <f>N1993-Q1993</f>
        <v>8658.880000000001</v>
      </c>
      <c r="P1993" s="1806">
        <f t="shared" ref="P1993" si="552">IF(N1993&lt;=0,"",O1993/N1993)</f>
        <v>0.79047653825086739</v>
      </c>
      <c r="Q1993" s="1764">
        <v>2295.12</v>
      </c>
      <c r="R1993" s="1864">
        <f t="shared" ref="R1993" si="553">IF(N1993&lt;=0,"",Q1993/N1993)</f>
        <v>0.20952346174913272</v>
      </c>
      <c r="S1993" s="1807">
        <f t="shared" ref="S1993" si="554">Q1993/$S$1</f>
        <v>91.8048</v>
      </c>
      <c r="U1993" s="1764">
        <f t="shared" ref="U1993" si="555">((1-I1993)*O1993)+((1-J1993)*Q1993)</f>
        <v>0</v>
      </c>
      <c r="V1993" s="1764">
        <f t="shared" ref="V1993" si="556">L1993-W1993</f>
        <v>0</v>
      </c>
      <c r="W1993" s="1764">
        <f t="shared" si="540"/>
        <v>17562.599999999999</v>
      </c>
      <c r="X1993" s="1768">
        <v>17562.599999999999</v>
      </c>
      <c r="Y1993" s="1784">
        <v>617801</v>
      </c>
      <c r="Z1993" s="1770">
        <v>43089</v>
      </c>
      <c r="AA1993" s="1843" t="s">
        <v>104</v>
      </c>
      <c r="AB1993" s="1843"/>
      <c r="AH1993" s="1867"/>
      <c r="AK1993" s="1868"/>
      <c r="AL1993" s="1868"/>
    </row>
    <row r="1994" spans="1:38" x14ac:dyDescent="0.25">
      <c r="A1994" s="1866">
        <v>2017826</v>
      </c>
      <c r="C1994" s="1782">
        <v>673200</v>
      </c>
      <c r="D1994" s="1762" t="s">
        <v>26</v>
      </c>
      <c r="E1994" s="1762">
        <v>1</v>
      </c>
      <c r="F1994" s="1762">
        <v>10</v>
      </c>
      <c r="G1994" s="1762">
        <v>7</v>
      </c>
      <c r="H1994" s="1762">
        <v>3</v>
      </c>
      <c r="I1994" s="1783">
        <v>1</v>
      </c>
      <c r="J1994" s="1783">
        <v>1</v>
      </c>
      <c r="L1994" s="1764">
        <v>3616.06</v>
      </c>
      <c r="N1994" s="1764">
        <v>2146.56</v>
      </c>
      <c r="O1994" s="1764">
        <f>N1994-Q1994</f>
        <v>1610.73</v>
      </c>
      <c r="P1994" s="1806">
        <f t="shared" si="542"/>
        <v>0.7503773479427549</v>
      </c>
      <c r="Q1994" s="1764">
        <v>535.83000000000004</v>
      </c>
      <c r="R1994" s="1864">
        <f t="shared" si="543"/>
        <v>0.2496226520572451</v>
      </c>
      <c r="S1994" s="1807">
        <f t="shared" si="544"/>
        <v>21.433200000000003</v>
      </c>
      <c r="U1994" s="1764">
        <f t="shared" si="545"/>
        <v>0</v>
      </c>
      <c r="V1994" s="1764">
        <f t="shared" si="546"/>
        <v>0</v>
      </c>
      <c r="W1994" s="1764">
        <f t="shared" si="540"/>
        <v>3616.06</v>
      </c>
      <c r="X1994" s="1768">
        <v>3616.06</v>
      </c>
      <c r="Y1994" s="1784">
        <v>617802</v>
      </c>
      <c r="Z1994" s="1770">
        <v>43089</v>
      </c>
      <c r="AA1994" s="1843" t="s">
        <v>104</v>
      </c>
      <c r="AB1994" s="1843"/>
      <c r="AH1994" s="1867"/>
      <c r="AK1994" s="1868"/>
      <c r="AL1994" s="1868"/>
    </row>
    <row r="1995" spans="1:38" x14ac:dyDescent="0.25">
      <c r="A1995" s="1866">
        <v>2017827</v>
      </c>
      <c r="C1995" s="1782" t="s">
        <v>4015</v>
      </c>
      <c r="D1995" s="1762" t="s">
        <v>26</v>
      </c>
      <c r="E1995" s="1762">
        <v>0</v>
      </c>
      <c r="F1995" s="1762">
        <v>0</v>
      </c>
      <c r="G1995" s="1762">
        <v>0</v>
      </c>
      <c r="H1995" s="1762">
        <v>0</v>
      </c>
      <c r="I1995" s="1783">
        <v>1</v>
      </c>
      <c r="J1995" s="1783">
        <v>1</v>
      </c>
      <c r="L1995" s="1764">
        <v>80</v>
      </c>
      <c r="N1995" s="1764">
        <f t="shared" si="541"/>
        <v>55</v>
      </c>
      <c r="O1995" s="1764">
        <v>25</v>
      </c>
      <c r="P1995" s="1806">
        <f t="shared" si="542"/>
        <v>0.45454545454545453</v>
      </c>
      <c r="Q1995" s="1764">
        <v>30</v>
      </c>
      <c r="R1995" s="1864">
        <f t="shared" si="543"/>
        <v>0.54545454545454541</v>
      </c>
      <c r="S1995" s="1807">
        <f t="shared" si="544"/>
        <v>1.2</v>
      </c>
      <c r="U1995" s="1764">
        <f t="shared" si="545"/>
        <v>0</v>
      </c>
      <c r="V1995" s="1764">
        <f t="shared" si="546"/>
        <v>0</v>
      </c>
      <c r="W1995" s="1764">
        <f t="shared" si="540"/>
        <v>80</v>
      </c>
      <c r="X1995" s="1768">
        <v>80</v>
      </c>
      <c r="Y1995" s="1784">
        <v>618038</v>
      </c>
      <c r="Z1995" s="1770">
        <v>43119</v>
      </c>
      <c r="AA1995" s="1843" t="s">
        <v>104</v>
      </c>
      <c r="AB1995" s="1843"/>
      <c r="AH1995" s="1867"/>
      <c r="AK1995" s="1868"/>
      <c r="AL1995" s="1868"/>
    </row>
    <row r="1996" spans="1:38" x14ac:dyDescent="0.25">
      <c r="A1996" s="1866">
        <v>2017828</v>
      </c>
      <c r="C1996" s="1782" t="s">
        <v>4016</v>
      </c>
      <c r="D1996" s="1762" t="s">
        <v>26</v>
      </c>
      <c r="E1996" s="1762">
        <v>0</v>
      </c>
      <c r="F1996" s="1762">
        <v>0</v>
      </c>
      <c r="G1996" s="1762">
        <v>0</v>
      </c>
      <c r="H1996" s="1762">
        <v>0</v>
      </c>
      <c r="I1996" s="1783">
        <v>1</v>
      </c>
      <c r="J1996" s="1783">
        <v>1</v>
      </c>
      <c r="L1996" s="1764">
        <v>315</v>
      </c>
      <c r="N1996" s="1764">
        <f t="shared" si="541"/>
        <v>165</v>
      </c>
      <c r="O1996" s="1764">
        <v>150</v>
      </c>
      <c r="P1996" s="1806">
        <f t="shared" si="542"/>
        <v>0.90909090909090906</v>
      </c>
      <c r="Q1996" s="1764">
        <v>15</v>
      </c>
      <c r="R1996" s="1864">
        <f t="shared" si="543"/>
        <v>9.0909090909090912E-2</v>
      </c>
      <c r="S1996" s="1807">
        <f t="shared" si="544"/>
        <v>0.6</v>
      </c>
      <c r="U1996" s="1764">
        <f t="shared" si="545"/>
        <v>0</v>
      </c>
      <c r="V1996" s="1764">
        <f t="shared" si="546"/>
        <v>0</v>
      </c>
      <c r="W1996" s="1764">
        <f t="shared" si="540"/>
        <v>315</v>
      </c>
      <c r="X1996" s="1768">
        <v>315</v>
      </c>
      <c r="Y1996" s="1784">
        <v>617810</v>
      </c>
      <c r="Z1996" s="1770">
        <v>43089</v>
      </c>
      <c r="AA1996" s="1843" t="s">
        <v>104</v>
      </c>
      <c r="AB1996" s="1843"/>
      <c r="AH1996" s="1867"/>
      <c r="AK1996" s="1868"/>
      <c r="AL1996" s="1868"/>
    </row>
    <row r="1997" spans="1:38" x14ac:dyDescent="0.25">
      <c r="A1997" s="1866">
        <v>2017829</v>
      </c>
      <c r="C1997" s="1782">
        <v>694518</v>
      </c>
      <c r="D1997" s="1762" t="s">
        <v>26</v>
      </c>
      <c r="E1997" s="1762">
        <v>1</v>
      </c>
      <c r="F1997" s="1762">
        <v>8</v>
      </c>
      <c r="G1997" s="1762">
        <v>5</v>
      </c>
      <c r="H1997" s="1762">
        <v>2</v>
      </c>
      <c r="I1997" s="1783">
        <v>1</v>
      </c>
      <c r="J1997" s="1783">
        <v>1</v>
      </c>
      <c r="L1997" s="1764">
        <v>2658.03</v>
      </c>
      <c r="N1997" s="1764">
        <v>1722.64</v>
      </c>
      <c r="O1997" s="1764">
        <f>N1997-Q1997</f>
        <v>1296.3400000000001</v>
      </c>
      <c r="P1997" s="1806">
        <f t="shared" si="542"/>
        <v>0.75253099893187203</v>
      </c>
      <c r="Q1997" s="1764">
        <v>426.3</v>
      </c>
      <c r="R1997" s="1864">
        <f t="shared" si="543"/>
        <v>0.24746900106812797</v>
      </c>
      <c r="S1997" s="1807">
        <f t="shared" si="544"/>
        <v>17.052</v>
      </c>
      <c r="U1997" s="1764">
        <f t="shared" si="545"/>
        <v>0</v>
      </c>
      <c r="V1997" s="1764">
        <f t="shared" si="546"/>
        <v>0</v>
      </c>
      <c r="W1997" s="1764">
        <f t="shared" si="540"/>
        <v>2658.03</v>
      </c>
      <c r="X1997" s="1768">
        <v>2658.03</v>
      </c>
      <c r="Y1997" s="1784">
        <v>618004</v>
      </c>
      <c r="Z1997" s="1770">
        <v>43119</v>
      </c>
      <c r="AA1997" s="1843" t="s">
        <v>104</v>
      </c>
      <c r="AB1997" s="1843"/>
      <c r="AH1997" s="1867"/>
      <c r="AK1997" s="1868"/>
      <c r="AL1997" s="1868"/>
    </row>
    <row r="1998" spans="1:38" x14ac:dyDescent="0.25">
      <c r="A1998" s="1866">
        <v>2017830</v>
      </c>
      <c r="C1998" s="1782">
        <v>677218</v>
      </c>
      <c r="D1998" s="1762" t="s">
        <v>26</v>
      </c>
      <c r="E1998" s="1762">
        <v>1</v>
      </c>
      <c r="F1998" s="1762">
        <v>8</v>
      </c>
      <c r="G1998" s="1762">
        <v>5</v>
      </c>
      <c r="H1998" s="1762">
        <v>3</v>
      </c>
      <c r="I1998" s="1783">
        <v>1</v>
      </c>
      <c r="J1998" s="1783">
        <v>1</v>
      </c>
      <c r="L1998" s="1764">
        <v>2972.53</v>
      </c>
      <c r="N1998" s="1764">
        <v>1929.03</v>
      </c>
      <c r="O1998" s="1764">
        <f>N1998-Q1998</f>
        <v>1458.57</v>
      </c>
      <c r="P1998" s="1806">
        <f t="shared" si="542"/>
        <v>0.75611576802849101</v>
      </c>
      <c r="Q1998" s="1764">
        <v>470.46</v>
      </c>
      <c r="R1998" s="1864">
        <f t="shared" si="543"/>
        <v>0.24388423197150899</v>
      </c>
      <c r="S1998" s="1807">
        <f t="shared" si="544"/>
        <v>18.8184</v>
      </c>
      <c r="U1998" s="1764">
        <f t="shared" si="545"/>
        <v>0</v>
      </c>
      <c r="V1998" s="1764">
        <f t="shared" si="546"/>
        <v>0</v>
      </c>
      <c r="W1998" s="1764">
        <f t="shared" si="540"/>
        <v>2972.53</v>
      </c>
      <c r="X1998" s="1768">
        <v>2972.53</v>
      </c>
      <c r="Y1998" s="1784">
        <v>618005</v>
      </c>
      <c r="Z1998" s="1770">
        <v>43119</v>
      </c>
      <c r="AA1998" s="1843" t="s">
        <v>104</v>
      </c>
      <c r="AB1998" s="1843"/>
      <c r="AH1998" s="1867"/>
      <c r="AK1998" s="1868"/>
      <c r="AL1998" s="1868"/>
    </row>
    <row r="1999" spans="1:38" x14ac:dyDescent="0.25">
      <c r="A1999" s="1866">
        <v>2017831</v>
      </c>
      <c r="C1999" s="1782" t="s">
        <v>4168</v>
      </c>
      <c r="D1999" s="1762" t="s">
        <v>352</v>
      </c>
      <c r="E1999" s="1762">
        <v>6</v>
      </c>
      <c r="F1999" s="1762">
        <v>36</v>
      </c>
      <c r="G1999" s="1762">
        <v>24</v>
      </c>
      <c r="H1999" s="1762">
        <v>18</v>
      </c>
      <c r="I1999" s="1783">
        <v>1</v>
      </c>
      <c r="J1999" s="1783">
        <v>1</v>
      </c>
      <c r="L1999" s="1764">
        <v>19233.72</v>
      </c>
      <c r="N1999" s="1764">
        <v>13511.84</v>
      </c>
      <c r="O1999" s="1764">
        <f>N1999-Q1999</f>
        <v>10348.040000000001</v>
      </c>
      <c r="P1999" s="1806">
        <f t="shared" si="542"/>
        <v>0.7658498028395837</v>
      </c>
      <c r="Q1999" s="1764">
        <v>3163.8</v>
      </c>
      <c r="R1999" s="1864">
        <f t="shared" si="543"/>
        <v>0.23415019716041635</v>
      </c>
      <c r="S1999" s="1807">
        <f t="shared" si="544"/>
        <v>126.55200000000001</v>
      </c>
      <c r="U1999" s="1764">
        <f t="shared" si="545"/>
        <v>0</v>
      </c>
      <c r="V1999" s="1764">
        <f t="shared" si="546"/>
        <v>0</v>
      </c>
      <c r="W1999" s="1764">
        <f t="shared" si="540"/>
        <v>19233.72</v>
      </c>
      <c r="X1999" s="1768">
        <v>19233.72</v>
      </c>
      <c r="Y1999" s="1784">
        <v>618080</v>
      </c>
      <c r="Z1999" s="1770">
        <v>43133</v>
      </c>
      <c r="AA1999" s="1843" t="s">
        <v>104</v>
      </c>
      <c r="AB1999" s="1843"/>
      <c r="AH1999" s="1867"/>
      <c r="AK1999" s="1868"/>
      <c r="AL1999" s="1868"/>
    </row>
    <row r="2000" spans="1:38" x14ac:dyDescent="0.25">
      <c r="A2000" s="1866">
        <v>2017832</v>
      </c>
      <c r="C2000" s="1782" t="s">
        <v>4022</v>
      </c>
      <c r="D2000" s="1762" t="s">
        <v>26</v>
      </c>
      <c r="E2000" s="1762">
        <v>0</v>
      </c>
      <c r="F2000" s="1762">
        <v>0</v>
      </c>
      <c r="G2000" s="1762">
        <v>0</v>
      </c>
      <c r="H2000" s="1762">
        <v>0</v>
      </c>
      <c r="I2000" s="1783">
        <v>1</v>
      </c>
      <c r="J2000" s="1783">
        <v>1</v>
      </c>
      <c r="L2000" s="1764">
        <v>379.08</v>
      </c>
      <c r="N2000" s="1764">
        <f t="shared" si="541"/>
        <v>197.04</v>
      </c>
      <c r="O2000" s="1764">
        <v>182.04</v>
      </c>
      <c r="P2000" s="1806">
        <f t="shared" si="542"/>
        <v>0.92387332521315468</v>
      </c>
      <c r="Q2000" s="1764">
        <v>15</v>
      </c>
      <c r="R2000" s="1864">
        <f t="shared" si="543"/>
        <v>7.6126674786845316E-2</v>
      </c>
      <c r="S2000" s="1807">
        <f t="shared" si="544"/>
        <v>0.6</v>
      </c>
      <c r="U2000" s="1764">
        <f t="shared" si="545"/>
        <v>0</v>
      </c>
      <c r="V2000" s="1764">
        <f t="shared" si="546"/>
        <v>0</v>
      </c>
      <c r="W2000" s="1764">
        <f t="shared" si="540"/>
        <v>379.08</v>
      </c>
      <c r="X2000" s="1768">
        <v>379.08</v>
      </c>
      <c r="Y2000" s="1784">
        <v>617810</v>
      </c>
      <c r="Z2000" s="1770">
        <v>43089</v>
      </c>
      <c r="AA2000" s="1843" t="s">
        <v>104</v>
      </c>
      <c r="AB2000" s="1843"/>
      <c r="AH2000" s="1867"/>
      <c r="AK2000" s="1868"/>
      <c r="AL2000" s="1868"/>
    </row>
    <row r="2001" spans="1:97" x14ac:dyDescent="0.25">
      <c r="A2001" s="1866">
        <v>2017833</v>
      </c>
      <c r="C2001" s="1782" t="s">
        <v>4030</v>
      </c>
      <c r="D2001" s="1762" t="s">
        <v>26</v>
      </c>
      <c r="E2001" s="1762">
        <v>0</v>
      </c>
      <c r="F2001" s="1762">
        <v>0</v>
      </c>
      <c r="G2001" s="1762">
        <v>0</v>
      </c>
      <c r="H2001" s="1762">
        <v>0</v>
      </c>
      <c r="I2001" s="1783">
        <v>1</v>
      </c>
      <c r="J2001" s="1783">
        <v>1</v>
      </c>
      <c r="L2001" s="1764">
        <v>65</v>
      </c>
      <c r="N2001" s="1764">
        <f t="shared" si="541"/>
        <v>40</v>
      </c>
      <c r="O2001" s="1764">
        <v>25</v>
      </c>
      <c r="P2001" s="1806">
        <f t="shared" si="542"/>
        <v>0.625</v>
      </c>
      <c r="Q2001" s="1764">
        <v>15</v>
      </c>
      <c r="R2001" s="1864">
        <f t="shared" si="543"/>
        <v>0.375</v>
      </c>
      <c r="S2001" s="1807">
        <f t="shared" si="544"/>
        <v>0.6</v>
      </c>
      <c r="U2001" s="1764">
        <f t="shared" si="545"/>
        <v>0</v>
      </c>
      <c r="V2001" s="1764">
        <f t="shared" si="546"/>
        <v>0</v>
      </c>
      <c r="W2001" s="1764">
        <f t="shared" si="540"/>
        <v>65</v>
      </c>
      <c r="X2001" s="1768">
        <v>65</v>
      </c>
      <c r="Y2001" s="1784">
        <v>617810</v>
      </c>
      <c r="Z2001" s="1770">
        <v>43089</v>
      </c>
      <c r="AA2001" s="1843" t="s">
        <v>104</v>
      </c>
      <c r="AB2001" s="1843"/>
      <c r="AH2001" s="1867"/>
      <c r="AK2001" s="1868"/>
      <c r="AL2001" s="1868"/>
    </row>
    <row r="2002" spans="1:97" x14ac:dyDescent="0.25">
      <c r="A2002" s="1866">
        <v>2017834</v>
      </c>
      <c r="C2002" s="1782" t="s">
        <v>4031</v>
      </c>
      <c r="D2002" s="1762" t="s">
        <v>26</v>
      </c>
      <c r="E2002" s="1762">
        <v>0</v>
      </c>
      <c r="F2002" s="1762">
        <v>0</v>
      </c>
      <c r="G2002" s="1762">
        <v>0</v>
      </c>
      <c r="H2002" s="1762">
        <v>0</v>
      </c>
      <c r="I2002" s="1783">
        <v>1</v>
      </c>
      <c r="J2002" s="1783">
        <v>1</v>
      </c>
      <c r="L2002" s="1764">
        <v>261.24</v>
      </c>
      <c r="N2002" s="1764">
        <v>123.12</v>
      </c>
      <c r="P2002" s="1806">
        <f t="shared" si="542"/>
        <v>0</v>
      </c>
      <c r="Q2002" s="1764">
        <v>15</v>
      </c>
      <c r="R2002" s="1864">
        <f t="shared" si="543"/>
        <v>0.12183235867446393</v>
      </c>
      <c r="S2002" s="1807">
        <f t="shared" si="544"/>
        <v>0.6</v>
      </c>
      <c r="U2002" s="1764">
        <f t="shared" si="545"/>
        <v>0</v>
      </c>
      <c r="V2002" s="1764">
        <f t="shared" si="546"/>
        <v>0</v>
      </c>
      <c r="W2002" s="1764">
        <f t="shared" si="540"/>
        <v>261.24</v>
      </c>
      <c r="X2002" s="1768">
        <v>261.24</v>
      </c>
      <c r="Y2002" s="1784">
        <v>617810</v>
      </c>
      <c r="Z2002" s="1770">
        <v>43089</v>
      </c>
      <c r="AA2002" s="1843" t="s">
        <v>104</v>
      </c>
      <c r="AB2002" s="1843"/>
      <c r="AH2002" s="1867"/>
      <c r="AK2002" s="1868"/>
      <c r="AL2002" s="1868"/>
    </row>
    <row r="2003" spans="1:97" x14ac:dyDescent="0.25">
      <c r="A2003" s="1866">
        <v>2017835</v>
      </c>
      <c r="C2003" s="1782" t="s">
        <v>4032</v>
      </c>
      <c r="D2003" s="1762" t="s">
        <v>352</v>
      </c>
      <c r="E2003" s="1762">
        <v>29</v>
      </c>
      <c r="F2003" s="1762">
        <f>E2003*13</f>
        <v>377</v>
      </c>
      <c r="G2003" s="1762">
        <f>E2003*7</f>
        <v>203</v>
      </c>
      <c r="H2003" s="1762">
        <f>E2003*4</f>
        <v>116</v>
      </c>
      <c r="I2003" s="1783">
        <v>1</v>
      </c>
      <c r="J2003" s="1783">
        <v>1</v>
      </c>
      <c r="L2003" s="1764">
        <v>174638</v>
      </c>
      <c r="N2003" s="1764">
        <v>127088</v>
      </c>
      <c r="O2003" s="1764">
        <f>N2003-Q2003</f>
        <v>82747</v>
      </c>
      <c r="P2003" s="1806">
        <f t="shared" si="542"/>
        <v>0.65110002517940324</v>
      </c>
      <c r="Q2003" s="1764">
        <v>44341</v>
      </c>
      <c r="R2003" s="1864">
        <f t="shared" si="543"/>
        <v>0.34889997482059676</v>
      </c>
      <c r="S2003" s="1807">
        <f t="shared" si="544"/>
        <v>1773.64</v>
      </c>
      <c r="U2003" s="1764">
        <f t="shared" si="545"/>
        <v>0</v>
      </c>
      <c r="V2003" s="1764">
        <f>L2003-W2003</f>
        <v>0</v>
      </c>
      <c r="W2003" s="1764">
        <f>X2003+AC2003+AH2003+AM2003+AR2003+AW2003+BB2003+BG2003+BL2003+BQ2003+BV2003+CA2003</f>
        <v>174638</v>
      </c>
      <c r="X2003" s="1768">
        <v>30110</v>
      </c>
      <c r="Y2003" s="1784">
        <v>617793</v>
      </c>
      <c r="Z2003" s="1770">
        <v>43084</v>
      </c>
      <c r="AA2003" s="1843" t="s">
        <v>104</v>
      </c>
      <c r="AB2003" s="1843"/>
      <c r="AC2003" s="1764">
        <v>42154</v>
      </c>
      <c r="AD2003" s="1762">
        <v>617807</v>
      </c>
      <c r="AE2003" s="1773">
        <v>43089</v>
      </c>
      <c r="AF2003" s="1844" t="s">
        <v>104</v>
      </c>
      <c r="AH2003" s="1982">
        <v>18066</v>
      </c>
      <c r="AI2003" s="1780">
        <v>618039</v>
      </c>
      <c r="AJ2003" s="1970">
        <v>43119</v>
      </c>
      <c r="AK2003" s="1868" t="s">
        <v>104</v>
      </c>
      <c r="AL2003" s="1868"/>
      <c r="AM2003" s="1764">
        <v>6022</v>
      </c>
      <c r="AN2003" s="1762">
        <v>618105</v>
      </c>
      <c r="AO2003" s="1965">
        <v>43140</v>
      </c>
      <c r="AP2003" s="1844" t="s">
        <v>104</v>
      </c>
      <c r="AR2003" s="1768">
        <v>6022</v>
      </c>
      <c r="AS2003" s="1784">
        <v>618106</v>
      </c>
      <c r="AT2003" s="1888">
        <v>43140</v>
      </c>
      <c r="AU2003" s="1843" t="s">
        <v>104</v>
      </c>
      <c r="AW2003" s="1764">
        <v>6022</v>
      </c>
      <c r="AX2003" s="1762">
        <v>618107</v>
      </c>
      <c r="AY2003" s="1965">
        <v>43140</v>
      </c>
      <c r="AZ2003" s="1844" t="s">
        <v>104</v>
      </c>
      <c r="BB2003" s="1983">
        <v>6022</v>
      </c>
      <c r="BC2003" s="1780">
        <v>618158</v>
      </c>
      <c r="BD2003" s="1970">
        <v>43166</v>
      </c>
      <c r="BE2003" s="1780" t="s">
        <v>104</v>
      </c>
      <c r="BG2003" s="1762">
        <v>6022</v>
      </c>
      <c r="BH2003" s="1762">
        <v>618159</v>
      </c>
      <c r="BI2003" s="1968">
        <v>43166</v>
      </c>
      <c r="BJ2003" s="1762" t="s">
        <v>104</v>
      </c>
      <c r="BL2003" s="1780">
        <v>6022</v>
      </c>
      <c r="BM2003" s="1780">
        <v>618160</v>
      </c>
      <c r="BN2003" s="1970">
        <v>43166</v>
      </c>
      <c r="BO2003" s="1780" t="s">
        <v>104</v>
      </c>
      <c r="BQ2003" s="1762">
        <v>6022</v>
      </c>
      <c r="BR2003" s="1762">
        <v>618161</v>
      </c>
      <c r="BS2003" s="1968">
        <v>43166</v>
      </c>
      <c r="BT2003" s="1762" t="s">
        <v>104</v>
      </c>
      <c r="BV2003" s="1780">
        <v>12044</v>
      </c>
      <c r="BW2003" s="1780">
        <v>618178</v>
      </c>
      <c r="BX2003" s="1970">
        <v>43175</v>
      </c>
      <c r="BY2003" s="1780" t="s">
        <v>104</v>
      </c>
      <c r="CA2003" s="1762">
        <v>30110</v>
      </c>
      <c r="CB2003" s="1762">
        <v>618197</v>
      </c>
      <c r="CC2003" s="1968">
        <v>43180</v>
      </c>
      <c r="CD2003" s="1762" t="s">
        <v>104</v>
      </c>
    </row>
    <row r="2004" spans="1:97" x14ac:dyDescent="0.25">
      <c r="A2004" s="1866">
        <v>2017836</v>
      </c>
      <c r="C2004" s="1782" t="s">
        <v>4033</v>
      </c>
      <c r="D2004" s="1762" t="s">
        <v>352</v>
      </c>
      <c r="E2004" s="1762">
        <v>23</v>
      </c>
      <c r="F2004" s="1762">
        <f>E2004*12</f>
        <v>276</v>
      </c>
      <c r="G2004" s="1762">
        <f>E2004*6</f>
        <v>138</v>
      </c>
      <c r="H2004" s="1762">
        <f>E2004*4</f>
        <v>92</v>
      </c>
      <c r="I2004" s="1783">
        <v>1</v>
      </c>
      <c r="J2004" s="1783">
        <v>1</v>
      </c>
      <c r="L2004" s="1764">
        <v>110768</v>
      </c>
      <c r="N2004" s="1764">
        <v>79805</v>
      </c>
      <c r="O2004" s="1764">
        <f>N2004-Q2004</f>
        <v>58268</v>
      </c>
      <c r="P2004" s="1806">
        <f t="shared" si="542"/>
        <v>0.73012969112211012</v>
      </c>
      <c r="Q2004" s="1764">
        <v>21537</v>
      </c>
      <c r="R2004" s="1864">
        <f t="shared" si="543"/>
        <v>0.26987030887788988</v>
      </c>
      <c r="S2004" s="1807">
        <f t="shared" si="544"/>
        <v>861.48</v>
      </c>
      <c r="U2004" s="1764">
        <f t="shared" si="545"/>
        <v>0</v>
      </c>
      <c r="V2004" s="1764">
        <f t="shared" si="546"/>
        <v>0</v>
      </c>
      <c r="W2004" s="1764">
        <f>X2004+AC2004+AH2004+AM2004+AR2004+AW2004+BB2004+BG2004+BL2004+BQ2004+BV2004+CA2004+CF2004+CK2004+CP2004</f>
        <v>110768</v>
      </c>
      <c r="X2004" s="1768">
        <v>4816</v>
      </c>
      <c r="Y2004" s="1784">
        <v>618083</v>
      </c>
      <c r="Z2004" s="1770">
        <v>43133</v>
      </c>
      <c r="AA2004" s="1843" t="s">
        <v>104</v>
      </c>
      <c r="AB2004" s="1843"/>
      <c r="AC2004" s="1764">
        <v>4816</v>
      </c>
      <c r="AD2004" s="1762">
        <v>618084</v>
      </c>
      <c r="AE2004" s="1773">
        <v>43133</v>
      </c>
      <c r="AF2004" s="1844" t="s">
        <v>104</v>
      </c>
      <c r="AH2004" s="1983">
        <v>4816</v>
      </c>
      <c r="AI2004" s="1780">
        <v>618086</v>
      </c>
      <c r="AJ2004" s="1970">
        <v>43133</v>
      </c>
      <c r="AK2004" s="1868" t="s">
        <v>104</v>
      </c>
      <c r="AL2004" s="1868"/>
      <c r="AM2004" s="1764">
        <v>4816</v>
      </c>
      <c r="AN2004" s="1762">
        <v>618087</v>
      </c>
      <c r="AO2004" s="1965">
        <v>43133</v>
      </c>
      <c r="AP2004" s="1844" t="s">
        <v>104</v>
      </c>
      <c r="AR2004" s="1768">
        <v>4816</v>
      </c>
      <c r="AS2004" s="1784">
        <v>618088</v>
      </c>
      <c r="AT2004" s="1888">
        <v>43133</v>
      </c>
      <c r="AU2004" s="1843" t="s">
        <v>104</v>
      </c>
      <c r="AW2004" s="1764">
        <v>4816</v>
      </c>
      <c r="AX2004" s="1762">
        <v>618117</v>
      </c>
      <c r="AY2004" s="1965">
        <v>43145</v>
      </c>
      <c r="AZ2004" s="1844" t="s">
        <v>104</v>
      </c>
      <c r="BB2004" s="1983">
        <v>4816</v>
      </c>
      <c r="BC2004" s="1780">
        <v>618118</v>
      </c>
      <c r="BD2004" s="1970">
        <v>43145</v>
      </c>
      <c r="BE2004" s="1780" t="s">
        <v>104</v>
      </c>
      <c r="BG2004" s="1984">
        <v>4816</v>
      </c>
      <c r="BH2004" s="1762">
        <v>618119</v>
      </c>
      <c r="BI2004" s="1968">
        <v>43145</v>
      </c>
      <c r="BJ2004" s="1762" t="s">
        <v>104</v>
      </c>
      <c r="BL2004" s="1780">
        <v>4816</v>
      </c>
      <c r="BM2004" s="1780">
        <v>618143</v>
      </c>
      <c r="BN2004" s="1985">
        <v>43161</v>
      </c>
      <c r="BO2004" s="1780" t="s">
        <v>104</v>
      </c>
      <c r="BQ2004" s="1762">
        <v>4816</v>
      </c>
      <c r="BR2004" s="1762">
        <v>618144</v>
      </c>
      <c r="BS2004" s="1968">
        <v>43161</v>
      </c>
      <c r="BT2004" s="1762" t="s">
        <v>104</v>
      </c>
      <c r="BV2004" s="1780">
        <v>14448</v>
      </c>
      <c r="BW2004" s="1780">
        <v>618162</v>
      </c>
      <c r="BX2004" s="1970">
        <v>43166</v>
      </c>
      <c r="BY2004" s="1780" t="s">
        <v>104</v>
      </c>
      <c r="CA2004" s="1762">
        <v>14448</v>
      </c>
      <c r="CB2004" s="1762">
        <v>618179</v>
      </c>
      <c r="CC2004" s="1968">
        <v>43175</v>
      </c>
      <c r="CD2004" s="1762" t="s">
        <v>104</v>
      </c>
      <c r="CF2004" s="1780">
        <v>4816</v>
      </c>
      <c r="CG2004" s="1780">
        <v>618180</v>
      </c>
      <c r="CH2004" s="1970">
        <v>43175</v>
      </c>
      <c r="CI2004" s="1780" t="s">
        <v>104</v>
      </c>
      <c r="CK2004" s="1762">
        <v>19264</v>
      </c>
      <c r="CL2004" s="1762">
        <v>618214</v>
      </c>
      <c r="CM2004" s="1968">
        <v>43187</v>
      </c>
      <c r="CN2004" s="1762" t="s">
        <v>104</v>
      </c>
      <c r="CP2004" s="1780">
        <v>9632</v>
      </c>
      <c r="CQ2004" s="1780">
        <v>618240</v>
      </c>
      <c r="CR2004" s="1970">
        <v>43203</v>
      </c>
      <c r="CS2004" s="1780" t="s">
        <v>104</v>
      </c>
    </row>
    <row r="2005" spans="1:97" x14ac:dyDescent="0.25">
      <c r="A2005" s="1866">
        <v>2017837</v>
      </c>
      <c r="C2005" s="1782" t="s">
        <v>4034</v>
      </c>
      <c r="D2005" s="1762" t="s">
        <v>352</v>
      </c>
      <c r="E2005" s="1762">
        <v>11</v>
      </c>
      <c r="F2005" s="1762">
        <f>E2005*9</f>
        <v>99</v>
      </c>
      <c r="G2005" s="1762">
        <f>E2005*5</f>
        <v>55</v>
      </c>
      <c r="H2005" s="1762">
        <f>E2005*4</f>
        <v>44</v>
      </c>
      <c r="I2005" s="1783">
        <v>1</v>
      </c>
      <c r="J2005" s="1783">
        <v>1</v>
      </c>
      <c r="L2005" s="1764">
        <v>53295</v>
      </c>
      <c r="N2005" s="1764">
        <v>36757</v>
      </c>
      <c r="O2005" s="1764">
        <f>N2005-Q2005</f>
        <v>26808</v>
      </c>
      <c r="P2005" s="1806">
        <f t="shared" si="542"/>
        <v>0.72933046766602283</v>
      </c>
      <c r="Q2005" s="1764">
        <v>9949</v>
      </c>
      <c r="R2005" s="1864">
        <f t="shared" si="543"/>
        <v>0.27066953233397723</v>
      </c>
      <c r="S2005" s="1807">
        <f t="shared" si="544"/>
        <v>397.96</v>
      </c>
      <c r="U2005" s="1764">
        <f t="shared" si="545"/>
        <v>0</v>
      </c>
      <c r="V2005" s="1764">
        <f t="shared" si="546"/>
        <v>0</v>
      </c>
      <c r="W2005" s="1764">
        <f>X2005+AC2005+AH2005+AM2005+AR2005+AW2005+BB2005+BG2005</f>
        <v>53295</v>
      </c>
      <c r="X2005" s="1768">
        <v>4845</v>
      </c>
      <c r="Y2005" s="1784">
        <v>618085</v>
      </c>
      <c r="Z2005" s="1770">
        <v>43133</v>
      </c>
      <c r="AA2005" s="1843" t="s">
        <v>104</v>
      </c>
      <c r="AB2005" s="1843"/>
      <c r="AC2005" s="1764">
        <v>4845</v>
      </c>
      <c r="AD2005" s="1762">
        <v>618116</v>
      </c>
      <c r="AE2005" s="1773">
        <v>43145</v>
      </c>
      <c r="AF2005" s="1844" t="s">
        <v>104</v>
      </c>
      <c r="AH2005" s="1867">
        <v>4845</v>
      </c>
      <c r="AI2005" s="1780">
        <v>618145</v>
      </c>
      <c r="AJ2005" s="1985">
        <v>43161</v>
      </c>
      <c r="AK2005" s="1868" t="s">
        <v>104</v>
      </c>
      <c r="AL2005" s="1868"/>
      <c r="AM2005" s="1764">
        <v>4845</v>
      </c>
      <c r="AN2005" s="1762">
        <v>618146</v>
      </c>
      <c r="AO2005" s="1965">
        <v>43161</v>
      </c>
      <c r="AP2005" s="1844" t="s">
        <v>104</v>
      </c>
      <c r="AR2005" s="1768">
        <v>4845</v>
      </c>
      <c r="AS2005" s="1784">
        <v>618147</v>
      </c>
      <c r="AT2005" s="1888">
        <v>43161</v>
      </c>
      <c r="AU2005" s="1843" t="s">
        <v>104</v>
      </c>
      <c r="AW2005" s="1764">
        <v>14535</v>
      </c>
      <c r="AX2005" s="1762">
        <v>618163</v>
      </c>
      <c r="AY2005" s="1968">
        <v>43166</v>
      </c>
      <c r="AZ2005" s="1844" t="s">
        <v>104</v>
      </c>
      <c r="BB2005" s="1983">
        <v>9690</v>
      </c>
      <c r="BC2005" s="1780">
        <v>618215</v>
      </c>
      <c r="BD2005" s="1970">
        <v>43187</v>
      </c>
      <c r="BE2005" s="1780" t="s">
        <v>104</v>
      </c>
      <c r="BG2005" s="1762">
        <v>4845</v>
      </c>
      <c r="BH2005" s="1762">
        <v>618241</v>
      </c>
      <c r="BI2005" s="1968">
        <v>43203</v>
      </c>
      <c r="BJ2005" s="1762" t="s">
        <v>104</v>
      </c>
      <c r="CC2005" s="1968"/>
      <c r="CH2005" s="1970"/>
      <c r="CR2005" s="1970"/>
    </row>
    <row r="2006" spans="1:97" x14ac:dyDescent="0.25">
      <c r="A2006" s="1866">
        <v>2017838</v>
      </c>
      <c r="C2006" s="1782" t="s">
        <v>4036</v>
      </c>
      <c r="D2006" s="1762" t="s">
        <v>26</v>
      </c>
      <c r="E2006" s="1762">
        <v>0</v>
      </c>
      <c r="F2006" s="1762">
        <v>0</v>
      </c>
      <c r="G2006" s="1762">
        <v>0</v>
      </c>
      <c r="H2006" s="1762">
        <v>0</v>
      </c>
      <c r="I2006" s="1783">
        <v>1</v>
      </c>
      <c r="J2006" s="1783">
        <v>1</v>
      </c>
      <c r="L2006" s="1764">
        <v>67.8</v>
      </c>
      <c r="N2006" s="1764">
        <f t="shared" si="541"/>
        <v>33.9</v>
      </c>
      <c r="O2006" s="1764">
        <v>33.9</v>
      </c>
      <c r="P2006" s="1806">
        <f t="shared" si="542"/>
        <v>1</v>
      </c>
      <c r="Q2006" s="1764">
        <v>0</v>
      </c>
      <c r="R2006" s="1864">
        <f t="shared" si="543"/>
        <v>0</v>
      </c>
      <c r="S2006" s="1807">
        <f t="shared" si="544"/>
        <v>0</v>
      </c>
      <c r="U2006" s="1764">
        <f t="shared" si="545"/>
        <v>0</v>
      </c>
      <c r="V2006" s="1764">
        <f t="shared" si="546"/>
        <v>0</v>
      </c>
      <c r="W2006" s="1764">
        <f t="shared" si="540"/>
        <v>67.8</v>
      </c>
      <c r="X2006" s="1768">
        <v>67.8</v>
      </c>
      <c r="Y2006" s="1784">
        <v>617810</v>
      </c>
      <c r="Z2006" s="1770">
        <v>43089</v>
      </c>
      <c r="AA2006" s="1843" t="s">
        <v>104</v>
      </c>
      <c r="AB2006" s="1843"/>
      <c r="AH2006" s="1867"/>
      <c r="AK2006" s="1868"/>
      <c r="AL2006" s="1868"/>
    </row>
    <row r="2007" spans="1:97" x14ac:dyDescent="0.25">
      <c r="A2007" s="1866">
        <v>2017839</v>
      </c>
      <c r="C2007" s="1782" t="s">
        <v>4037</v>
      </c>
      <c r="D2007" s="1762" t="s">
        <v>26</v>
      </c>
      <c r="E2007" s="1762">
        <v>0</v>
      </c>
      <c r="F2007" s="1762">
        <v>0</v>
      </c>
      <c r="G2007" s="1762">
        <v>0</v>
      </c>
      <c r="H2007" s="1762">
        <v>0</v>
      </c>
      <c r="I2007" s="1783">
        <v>1</v>
      </c>
      <c r="J2007" s="1783">
        <v>1</v>
      </c>
      <c r="L2007" s="1764">
        <v>88.32</v>
      </c>
      <c r="N2007" s="1764">
        <f t="shared" si="541"/>
        <v>51.66</v>
      </c>
      <c r="O2007" s="1764">
        <v>36.659999999999997</v>
      </c>
      <c r="P2007" s="1806">
        <f t="shared" si="542"/>
        <v>0.70963995354239251</v>
      </c>
      <c r="Q2007" s="1764">
        <v>15</v>
      </c>
      <c r="R2007" s="1864">
        <f t="shared" si="543"/>
        <v>0.29036004645760743</v>
      </c>
      <c r="S2007" s="1807">
        <f t="shared" si="544"/>
        <v>0.6</v>
      </c>
      <c r="U2007" s="1764">
        <f t="shared" si="545"/>
        <v>0</v>
      </c>
      <c r="V2007" s="1764">
        <f t="shared" si="546"/>
        <v>0</v>
      </c>
      <c r="W2007" s="1764">
        <f t="shared" si="540"/>
        <v>88.32</v>
      </c>
      <c r="X2007" s="1768">
        <v>88.32</v>
      </c>
      <c r="Y2007" s="1784">
        <v>617810</v>
      </c>
      <c r="Z2007" s="1770">
        <v>43089</v>
      </c>
      <c r="AA2007" s="1843" t="s">
        <v>104</v>
      </c>
      <c r="AB2007" s="1843"/>
      <c r="AH2007" s="1867"/>
      <c r="AK2007" s="1868"/>
      <c r="AL2007" s="1868"/>
    </row>
    <row r="2008" spans="1:97" x14ac:dyDescent="0.25">
      <c r="A2008" s="1866">
        <v>2017840</v>
      </c>
      <c r="C2008" s="1782" t="s">
        <v>4038</v>
      </c>
      <c r="D2008" s="1762" t="s">
        <v>317</v>
      </c>
      <c r="E2008" s="1762">
        <v>1</v>
      </c>
      <c r="F2008" s="1762">
        <v>9</v>
      </c>
      <c r="G2008" s="1762">
        <v>8</v>
      </c>
      <c r="H2008" s="1762">
        <v>3</v>
      </c>
      <c r="I2008" s="1783">
        <v>1</v>
      </c>
      <c r="J2008" s="1783">
        <v>1</v>
      </c>
      <c r="L2008" s="1764">
        <v>3379.19</v>
      </c>
      <c r="N2008" s="1764">
        <v>2126.4299999999998</v>
      </c>
      <c r="O2008" s="1764">
        <f t="shared" ref="O2008:O2013" si="557">N2008-Q2008</f>
        <v>1490.81</v>
      </c>
      <c r="P2008" s="1806">
        <f t="shared" si="542"/>
        <v>0.7010858575170591</v>
      </c>
      <c r="Q2008" s="1764">
        <v>635.62</v>
      </c>
      <c r="R2008" s="1864">
        <f t="shared" si="543"/>
        <v>0.2989141424829409</v>
      </c>
      <c r="S2008" s="1807">
        <f t="shared" si="544"/>
        <v>25.424800000000001</v>
      </c>
      <c r="U2008" s="1764">
        <f t="shared" si="545"/>
        <v>0</v>
      </c>
      <c r="V2008" s="1764">
        <f t="shared" si="546"/>
        <v>0</v>
      </c>
      <c r="W2008" s="1764">
        <f t="shared" si="540"/>
        <v>3379.19</v>
      </c>
      <c r="X2008" s="1768">
        <v>3379.19</v>
      </c>
      <c r="Y2008" s="1784">
        <v>617815</v>
      </c>
      <c r="Z2008" s="1770">
        <v>43089</v>
      </c>
      <c r="AA2008" s="1843" t="s">
        <v>104</v>
      </c>
      <c r="AB2008" s="1843"/>
      <c r="AH2008" s="1867"/>
      <c r="AK2008" s="1868"/>
      <c r="AL2008" s="1868"/>
    </row>
    <row r="2009" spans="1:97" x14ac:dyDescent="0.25">
      <c r="A2009" s="1866">
        <v>2017841</v>
      </c>
      <c r="C2009" s="1782" t="s">
        <v>4096</v>
      </c>
      <c r="D2009" s="1762" t="s">
        <v>471</v>
      </c>
      <c r="E2009" s="1762">
        <v>1</v>
      </c>
      <c r="F2009" s="1762">
        <v>6</v>
      </c>
      <c r="G2009" s="1762">
        <v>1</v>
      </c>
      <c r="H2009" s="1762">
        <v>2</v>
      </c>
      <c r="I2009" s="1783">
        <v>1</v>
      </c>
      <c r="J2009" s="1783">
        <v>1</v>
      </c>
      <c r="L2009" s="1764">
        <v>2409.56</v>
      </c>
      <c r="N2009" s="1764">
        <v>1437.4</v>
      </c>
      <c r="O2009" s="1764">
        <f t="shared" si="557"/>
        <v>1098.1500000000001</v>
      </c>
      <c r="P2009" s="1806">
        <f t="shared" si="542"/>
        <v>0.76398358146653678</v>
      </c>
      <c r="Q2009" s="1764">
        <v>339.25</v>
      </c>
      <c r="R2009" s="1864">
        <f t="shared" si="543"/>
        <v>0.2360164185334632</v>
      </c>
      <c r="S2009" s="1807">
        <f t="shared" si="544"/>
        <v>13.57</v>
      </c>
      <c r="U2009" s="1764">
        <f t="shared" si="545"/>
        <v>0</v>
      </c>
      <c r="V2009" s="1764">
        <f t="shared" si="546"/>
        <v>0</v>
      </c>
      <c r="W2009" s="1764">
        <f t="shared" si="540"/>
        <v>2409.56</v>
      </c>
      <c r="X2009" s="1768">
        <v>2409.56</v>
      </c>
      <c r="Y2009" s="1784">
        <v>618061</v>
      </c>
      <c r="Z2009" s="1770">
        <v>43133</v>
      </c>
      <c r="AA2009" s="1843" t="s">
        <v>104</v>
      </c>
      <c r="AB2009" s="1843"/>
      <c r="AH2009" s="1867"/>
      <c r="AK2009" s="1868"/>
      <c r="AL2009" s="1868"/>
    </row>
    <row r="2010" spans="1:97" x14ac:dyDescent="0.25">
      <c r="A2010" s="1866">
        <v>2017842</v>
      </c>
      <c r="C2010" s="1782" t="s">
        <v>4095</v>
      </c>
      <c r="D2010" s="1762" t="s">
        <v>471</v>
      </c>
      <c r="E2010" s="1762">
        <v>1</v>
      </c>
      <c r="F2010" s="1762">
        <v>9</v>
      </c>
      <c r="G2010" s="1762">
        <v>8</v>
      </c>
      <c r="H2010" s="1762">
        <v>1</v>
      </c>
      <c r="I2010" s="1783">
        <v>1</v>
      </c>
      <c r="J2010" s="1783">
        <v>1</v>
      </c>
      <c r="L2010" s="1764">
        <v>2434.84</v>
      </c>
      <c r="N2010" s="1764">
        <v>1503.41</v>
      </c>
      <c r="O2010" s="1764">
        <f t="shared" si="557"/>
        <v>1032.3200000000002</v>
      </c>
      <c r="P2010" s="1806">
        <f t="shared" si="542"/>
        <v>0.6866523436720523</v>
      </c>
      <c r="Q2010" s="1764">
        <v>471.09</v>
      </c>
      <c r="R2010" s="1864">
        <f t="shared" si="543"/>
        <v>0.31334765632794775</v>
      </c>
      <c r="S2010" s="1807">
        <f t="shared" si="544"/>
        <v>18.843599999999999</v>
      </c>
      <c r="U2010" s="1764">
        <f t="shared" si="545"/>
        <v>0</v>
      </c>
      <c r="V2010" s="1764">
        <f t="shared" si="546"/>
        <v>0</v>
      </c>
      <c r="W2010" s="1764">
        <f t="shared" si="540"/>
        <v>2434.84</v>
      </c>
      <c r="X2010" s="1768">
        <v>2434.84</v>
      </c>
      <c r="Y2010" s="1784">
        <v>618062</v>
      </c>
      <c r="Z2010" s="1770">
        <v>43133</v>
      </c>
      <c r="AA2010" s="1843" t="s">
        <v>104</v>
      </c>
      <c r="AB2010" s="1843"/>
      <c r="AH2010" s="1867"/>
      <c r="AK2010" s="1868"/>
      <c r="AL2010" s="1868"/>
    </row>
    <row r="2011" spans="1:97" x14ac:dyDescent="0.25">
      <c r="A2011" s="1866">
        <v>2017843</v>
      </c>
      <c r="C2011" s="1782" t="s">
        <v>4060</v>
      </c>
      <c r="D2011" s="1762" t="s">
        <v>471</v>
      </c>
      <c r="E2011" s="1762">
        <v>1</v>
      </c>
      <c r="F2011" s="1762">
        <v>11</v>
      </c>
      <c r="G2011" s="1762">
        <v>8</v>
      </c>
      <c r="H2011" s="1762">
        <v>3</v>
      </c>
      <c r="I2011" s="1783">
        <v>1</v>
      </c>
      <c r="J2011" s="1783">
        <v>1</v>
      </c>
      <c r="L2011" s="1764">
        <v>3660.63</v>
      </c>
      <c r="N2011" s="1764">
        <v>2301.0300000000002</v>
      </c>
      <c r="O2011" s="1764">
        <f t="shared" si="557"/>
        <v>1670.2500000000002</v>
      </c>
      <c r="P2011" s="1806">
        <f t="shared" si="542"/>
        <v>0.72587058838867813</v>
      </c>
      <c r="Q2011" s="1764">
        <v>630.78</v>
      </c>
      <c r="R2011" s="1864">
        <f t="shared" si="543"/>
        <v>0.27412941161132187</v>
      </c>
      <c r="S2011" s="1807">
        <f t="shared" si="544"/>
        <v>25.231199999999998</v>
      </c>
      <c r="U2011" s="1764">
        <f t="shared" si="545"/>
        <v>0</v>
      </c>
      <c r="V2011" s="1764">
        <f t="shared" si="546"/>
        <v>0</v>
      </c>
      <c r="W2011" s="1764">
        <f t="shared" si="540"/>
        <v>3660.63</v>
      </c>
      <c r="X2011" s="1768">
        <v>3660.63</v>
      </c>
      <c r="Y2011" s="1784">
        <v>618063</v>
      </c>
      <c r="Z2011" s="1770">
        <v>43133</v>
      </c>
      <c r="AA2011" s="1843" t="s">
        <v>104</v>
      </c>
      <c r="AB2011" s="1843"/>
      <c r="AH2011" s="1867"/>
      <c r="AK2011" s="1868"/>
      <c r="AL2011" s="1868"/>
    </row>
    <row r="2012" spans="1:97" x14ac:dyDescent="0.25">
      <c r="A2012" s="1866">
        <v>2017844</v>
      </c>
      <c r="C2012" s="1782" t="s">
        <v>4046</v>
      </c>
      <c r="D2012" s="1762" t="s">
        <v>26</v>
      </c>
      <c r="E2012" s="1762">
        <v>1</v>
      </c>
      <c r="F2012" s="1762">
        <v>2</v>
      </c>
      <c r="G2012" s="1762">
        <v>1</v>
      </c>
      <c r="H2012" s="1762">
        <v>1</v>
      </c>
      <c r="I2012" s="1783">
        <v>1</v>
      </c>
      <c r="J2012" s="1783">
        <v>1</v>
      </c>
      <c r="L2012" s="1764">
        <v>678.31</v>
      </c>
      <c r="N2012" s="1764">
        <v>394.34</v>
      </c>
      <c r="O2012" s="1764">
        <f t="shared" si="557"/>
        <v>255.77999999999997</v>
      </c>
      <c r="P2012" s="1806">
        <f t="shared" si="542"/>
        <v>0.64862808743723688</v>
      </c>
      <c r="Q2012" s="1764">
        <v>138.56</v>
      </c>
      <c r="R2012" s="1864">
        <f t="shared" si="543"/>
        <v>0.35137191256276312</v>
      </c>
      <c r="S2012" s="1807">
        <f t="shared" si="544"/>
        <v>5.5423999999999998</v>
      </c>
      <c r="U2012" s="1764">
        <f t="shared" si="545"/>
        <v>0</v>
      </c>
      <c r="V2012" s="1764">
        <f t="shared" si="546"/>
        <v>0</v>
      </c>
      <c r="W2012" s="1764">
        <f t="shared" si="540"/>
        <v>678.31</v>
      </c>
      <c r="X2012" s="1768">
        <v>678.31</v>
      </c>
      <c r="Y2012" s="1784">
        <v>617803</v>
      </c>
      <c r="Z2012" s="1770">
        <v>43089</v>
      </c>
      <c r="AA2012" s="1843" t="s">
        <v>104</v>
      </c>
      <c r="AB2012" s="1843"/>
      <c r="AH2012" s="1867"/>
      <c r="AK2012" s="1868"/>
      <c r="AL2012" s="1868"/>
    </row>
    <row r="2013" spans="1:97" x14ac:dyDescent="0.25">
      <c r="A2013" s="1866">
        <v>2017845</v>
      </c>
      <c r="C2013" s="1782" t="s">
        <v>4047</v>
      </c>
      <c r="D2013" s="1762" t="s">
        <v>26</v>
      </c>
      <c r="E2013" s="1762">
        <v>1</v>
      </c>
      <c r="F2013" s="1762">
        <v>1</v>
      </c>
      <c r="G2013" s="1762">
        <v>1</v>
      </c>
      <c r="H2013" s="1762">
        <v>0</v>
      </c>
      <c r="I2013" s="1783">
        <v>1</v>
      </c>
      <c r="J2013" s="1783">
        <v>1</v>
      </c>
      <c r="L2013" s="1764">
        <v>506.19</v>
      </c>
      <c r="N2013" s="1764">
        <v>294.98</v>
      </c>
      <c r="O2013" s="1764">
        <f t="shared" si="557"/>
        <v>190.49</v>
      </c>
      <c r="P2013" s="1806">
        <f t="shared" si="542"/>
        <v>0.64577259475218662</v>
      </c>
      <c r="Q2013" s="1764">
        <v>104.49</v>
      </c>
      <c r="R2013" s="1864">
        <f t="shared" si="543"/>
        <v>0.35422740524781338</v>
      </c>
      <c r="S2013" s="1807">
        <f t="shared" si="544"/>
        <v>4.1795999999999998</v>
      </c>
      <c r="U2013" s="1764">
        <f t="shared" si="545"/>
        <v>0</v>
      </c>
      <c r="V2013" s="1764">
        <f t="shared" si="546"/>
        <v>0</v>
      </c>
      <c r="W2013" s="1764">
        <f t="shared" si="540"/>
        <v>506.19</v>
      </c>
      <c r="X2013" s="1768">
        <v>506.19</v>
      </c>
      <c r="Y2013" s="1784">
        <v>617804</v>
      </c>
      <c r="Z2013" s="1770">
        <v>43089</v>
      </c>
      <c r="AA2013" s="1843" t="s">
        <v>104</v>
      </c>
      <c r="AB2013" s="1843"/>
      <c r="AH2013" s="1867"/>
      <c r="AK2013" s="1868"/>
      <c r="AL2013" s="1868"/>
    </row>
    <row r="2014" spans="1:97" x14ac:dyDescent="0.25">
      <c r="A2014" s="1781">
        <v>2017846</v>
      </c>
      <c r="C2014" s="1782" t="s">
        <v>4077</v>
      </c>
      <c r="D2014" s="1762" t="s">
        <v>26</v>
      </c>
      <c r="E2014" s="1762">
        <v>0</v>
      </c>
      <c r="F2014" s="1762">
        <v>0</v>
      </c>
      <c r="G2014" s="1762">
        <v>0</v>
      </c>
      <c r="H2014" s="1762">
        <v>0</v>
      </c>
      <c r="I2014" s="1783">
        <v>0</v>
      </c>
      <c r="J2014" s="1783">
        <v>0</v>
      </c>
      <c r="N2014" s="1764">
        <f t="shared" si="541"/>
        <v>0</v>
      </c>
      <c r="O2014" s="1764">
        <v>0</v>
      </c>
      <c r="P2014" s="1806" t="str">
        <f t="shared" si="542"/>
        <v/>
      </c>
      <c r="Q2014" s="1764">
        <v>0</v>
      </c>
      <c r="R2014" s="1864" t="str">
        <f t="shared" si="543"/>
        <v/>
      </c>
      <c r="S2014" s="1807">
        <f t="shared" si="544"/>
        <v>0</v>
      </c>
      <c r="U2014" s="1764">
        <f t="shared" si="545"/>
        <v>0</v>
      </c>
      <c r="V2014" s="1764">
        <f t="shared" si="546"/>
        <v>0</v>
      </c>
      <c r="W2014" s="1764">
        <f t="shared" si="540"/>
        <v>0</v>
      </c>
      <c r="X2014" s="1768"/>
      <c r="Y2014" s="1784"/>
      <c r="Z2014" s="1770"/>
      <c r="AA2014" s="1843"/>
      <c r="AB2014" s="1843"/>
      <c r="AH2014" s="1867"/>
      <c r="AK2014" s="1868"/>
      <c r="AL2014" s="1868"/>
    </row>
    <row r="2015" spans="1:97" x14ac:dyDescent="0.25">
      <c r="A2015" s="1866">
        <v>2017847</v>
      </c>
      <c r="C2015" s="1782">
        <v>734818</v>
      </c>
      <c r="D2015" s="1762" t="s">
        <v>26</v>
      </c>
      <c r="E2015" s="1762">
        <v>1</v>
      </c>
      <c r="F2015" s="1762">
        <v>8</v>
      </c>
      <c r="G2015" s="1762">
        <v>7</v>
      </c>
      <c r="H2015" s="1762">
        <v>2</v>
      </c>
      <c r="I2015" s="1783">
        <v>1</v>
      </c>
      <c r="J2015" s="1783">
        <v>1</v>
      </c>
      <c r="L2015" s="1764">
        <v>2460.9499999999998</v>
      </c>
      <c r="N2015" s="1764">
        <v>1594.54</v>
      </c>
      <c r="O2015" s="1764">
        <f t="shared" ref="O2015:O2017" si="558">N2015-Q2015</f>
        <v>1157.78</v>
      </c>
      <c r="P2015" s="1806">
        <f t="shared" ref="P2015:P2017" si="559">IF(N2015&lt;=0,"",O2015/N2015)</f>
        <v>0.72609028309104817</v>
      </c>
      <c r="Q2015" s="1764">
        <v>436.76</v>
      </c>
      <c r="R2015" s="1864">
        <f t="shared" ref="R2015:R2017" si="560">IF(N2015&lt;=0,"",Q2015/N2015)</f>
        <v>0.27390971690895177</v>
      </c>
      <c r="S2015" s="1807">
        <f t="shared" si="544"/>
        <v>17.470399999999998</v>
      </c>
      <c r="U2015" s="1764">
        <f t="shared" si="545"/>
        <v>0</v>
      </c>
      <c r="V2015" s="1764">
        <f t="shared" si="546"/>
        <v>0</v>
      </c>
      <c r="W2015" s="1764">
        <f t="shared" si="540"/>
        <v>2460.9499999999998</v>
      </c>
      <c r="X2015" s="1768">
        <v>2460.9499999999998</v>
      </c>
      <c r="Y2015" s="1784">
        <v>618006</v>
      </c>
      <c r="Z2015" s="1770">
        <v>43119</v>
      </c>
      <c r="AA2015" s="1843" t="s">
        <v>104</v>
      </c>
      <c r="AB2015" s="1843"/>
      <c r="AH2015" s="1867"/>
      <c r="AK2015" s="1868"/>
      <c r="AL2015" s="1868"/>
    </row>
    <row r="2016" spans="1:97" x14ac:dyDescent="0.25">
      <c r="A2016" s="1866">
        <v>2017848</v>
      </c>
      <c r="C2016" s="1782">
        <v>734918</v>
      </c>
      <c r="D2016" s="1762" t="s">
        <v>26</v>
      </c>
      <c r="E2016" s="1762">
        <v>1</v>
      </c>
      <c r="F2016" s="1762">
        <v>8</v>
      </c>
      <c r="G2016" s="1762">
        <v>7</v>
      </c>
      <c r="H2016" s="1762">
        <v>2</v>
      </c>
      <c r="I2016" s="1783">
        <v>1</v>
      </c>
      <c r="J2016" s="1783">
        <v>1</v>
      </c>
      <c r="L2016" s="1764">
        <v>2460.9499999999998</v>
      </c>
      <c r="N2016" s="1764">
        <v>1594.54</v>
      </c>
      <c r="O2016" s="1764">
        <f t="shared" si="558"/>
        <v>1157.78</v>
      </c>
      <c r="P2016" s="1806">
        <f t="shared" si="559"/>
        <v>0.72609028309104817</v>
      </c>
      <c r="Q2016" s="1764">
        <v>436.76</v>
      </c>
      <c r="R2016" s="1864">
        <f t="shared" si="560"/>
        <v>0.27390971690895177</v>
      </c>
      <c r="S2016" s="1807">
        <f t="shared" si="544"/>
        <v>17.470399999999998</v>
      </c>
      <c r="U2016" s="1764">
        <f t="shared" si="545"/>
        <v>0</v>
      </c>
      <c r="V2016" s="1764">
        <f t="shared" si="546"/>
        <v>0</v>
      </c>
      <c r="W2016" s="1764">
        <f t="shared" si="540"/>
        <v>2460.9499999999998</v>
      </c>
      <c r="X2016" s="1768">
        <v>2460.9499999999998</v>
      </c>
      <c r="Y2016" s="1784">
        <v>618007</v>
      </c>
      <c r="Z2016" s="1770">
        <v>43119</v>
      </c>
      <c r="AA2016" s="1843" t="s">
        <v>104</v>
      </c>
      <c r="AB2016" s="1843"/>
      <c r="AH2016" s="1867"/>
      <c r="AK2016" s="1868"/>
      <c r="AL2016" s="1868"/>
    </row>
    <row r="2017" spans="1:38" x14ac:dyDescent="0.25">
      <c r="A2017" s="1866">
        <v>2017849</v>
      </c>
      <c r="C2017" s="1782">
        <v>735018</v>
      </c>
      <c r="D2017" s="1762" t="s">
        <v>26</v>
      </c>
      <c r="E2017" s="1762">
        <v>1</v>
      </c>
      <c r="F2017" s="1762">
        <v>8</v>
      </c>
      <c r="G2017" s="1762">
        <v>7</v>
      </c>
      <c r="H2017" s="1762">
        <v>2</v>
      </c>
      <c r="I2017" s="1783">
        <v>1</v>
      </c>
      <c r="J2017" s="1783">
        <v>1</v>
      </c>
      <c r="L2017" s="1764">
        <v>2460.9499999999998</v>
      </c>
      <c r="N2017" s="1764">
        <v>1594.54</v>
      </c>
      <c r="O2017" s="1764">
        <f t="shared" si="558"/>
        <v>1157.78</v>
      </c>
      <c r="P2017" s="1806">
        <f t="shared" si="559"/>
        <v>0.72609028309104817</v>
      </c>
      <c r="Q2017" s="1764">
        <v>436.76</v>
      </c>
      <c r="R2017" s="1864">
        <f t="shared" si="560"/>
        <v>0.27390971690895177</v>
      </c>
      <c r="S2017" s="1807">
        <f t="shared" si="544"/>
        <v>17.470399999999998</v>
      </c>
      <c r="U2017" s="1764">
        <f t="shared" si="545"/>
        <v>0</v>
      </c>
      <c r="V2017" s="1764">
        <f t="shared" si="546"/>
        <v>0</v>
      </c>
      <c r="W2017" s="1764">
        <f t="shared" si="540"/>
        <v>2460.9499999999998</v>
      </c>
      <c r="X2017" s="1768">
        <v>2460.9499999999998</v>
      </c>
      <c r="Y2017" s="1784">
        <v>618008</v>
      </c>
      <c r="Z2017" s="1770">
        <v>43119</v>
      </c>
      <c r="AA2017" s="1843" t="s">
        <v>104</v>
      </c>
      <c r="AB2017" s="1843"/>
      <c r="AH2017" s="1867"/>
      <c r="AK2017" s="1868"/>
      <c r="AL2017" s="1868"/>
    </row>
    <row r="2018" spans="1:38" x14ac:dyDescent="0.25">
      <c r="A2018" s="1866">
        <v>2017850</v>
      </c>
      <c r="C2018" s="1782" t="s">
        <v>4050</v>
      </c>
      <c r="D2018" s="1762" t="s">
        <v>26</v>
      </c>
      <c r="E2018" s="1762">
        <v>0</v>
      </c>
      <c r="F2018" s="1762">
        <v>0</v>
      </c>
      <c r="G2018" s="1762">
        <v>0</v>
      </c>
      <c r="H2018" s="1762">
        <v>0</v>
      </c>
      <c r="I2018" s="1783">
        <v>1</v>
      </c>
      <c r="J2018" s="1783">
        <v>1</v>
      </c>
      <c r="L2018" s="1764">
        <v>129.87</v>
      </c>
      <c r="N2018" s="1764">
        <f t="shared" si="541"/>
        <v>73.13</v>
      </c>
      <c r="O2018" s="1764">
        <v>58.13</v>
      </c>
      <c r="P2018" s="1806">
        <f t="shared" si="542"/>
        <v>0.7948858197730071</v>
      </c>
      <c r="Q2018" s="1764">
        <v>15</v>
      </c>
      <c r="R2018" s="1864">
        <f t="shared" si="543"/>
        <v>0.20511418022699304</v>
      </c>
      <c r="S2018" s="1807">
        <f t="shared" si="544"/>
        <v>0.6</v>
      </c>
      <c r="U2018" s="1764">
        <f t="shared" si="545"/>
        <v>0</v>
      </c>
      <c r="V2018" s="1764">
        <f t="shared" si="546"/>
        <v>0</v>
      </c>
      <c r="W2018" s="1764">
        <f t="shared" si="540"/>
        <v>129.87</v>
      </c>
      <c r="X2018" s="1768">
        <v>129.87</v>
      </c>
      <c r="Y2018" s="1784">
        <v>617810</v>
      </c>
      <c r="Z2018" s="1770">
        <v>43089</v>
      </c>
      <c r="AA2018" s="1843" t="s">
        <v>104</v>
      </c>
      <c r="AB2018" s="1843"/>
      <c r="AH2018" s="1867"/>
      <c r="AK2018" s="1868"/>
      <c r="AL2018" s="1868"/>
    </row>
    <row r="2019" spans="1:38" x14ac:dyDescent="0.25">
      <c r="A2019" s="1866">
        <v>2017851</v>
      </c>
      <c r="C2019" s="1782" t="s">
        <v>4052</v>
      </c>
      <c r="D2019" s="1762" t="s">
        <v>317</v>
      </c>
      <c r="E2019" s="1762">
        <v>1</v>
      </c>
      <c r="F2019" s="1762">
        <v>10</v>
      </c>
      <c r="G2019" s="1762">
        <v>8</v>
      </c>
      <c r="H2019" s="1762">
        <v>3</v>
      </c>
      <c r="I2019" s="1783">
        <v>1</v>
      </c>
      <c r="J2019" s="1783">
        <v>1</v>
      </c>
      <c r="L2019" s="1764">
        <v>3202.52</v>
      </c>
      <c r="N2019" s="1764">
        <v>2027</v>
      </c>
      <c r="O2019" s="1764">
        <f>N2019-Q2019</f>
        <v>1406.97</v>
      </c>
      <c r="P2019" s="1806">
        <f t="shared" si="542"/>
        <v>0.69411445485939816</v>
      </c>
      <c r="Q2019" s="1764">
        <v>620.03</v>
      </c>
      <c r="R2019" s="1864">
        <f t="shared" si="543"/>
        <v>0.30588554514060184</v>
      </c>
      <c r="S2019" s="1807">
        <f t="shared" si="544"/>
        <v>24.801199999999998</v>
      </c>
      <c r="U2019" s="1764">
        <f t="shared" si="545"/>
        <v>0</v>
      </c>
      <c r="V2019" s="1764">
        <f t="shared" si="546"/>
        <v>0</v>
      </c>
      <c r="W2019" s="1764">
        <f t="shared" si="540"/>
        <v>3202.52</v>
      </c>
      <c r="X2019" s="1768">
        <v>3202.52</v>
      </c>
      <c r="Y2019" s="1784">
        <v>618068</v>
      </c>
      <c r="Z2019" s="1770">
        <v>43133</v>
      </c>
      <c r="AA2019" s="1843" t="s">
        <v>104</v>
      </c>
      <c r="AB2019" s="1843"/>
      <c r="AH2019" s="1867"/>
      <c r="AK2019" s="1868"/>
      <c r="AL2019" s="1868"/>
    </row>
    <row r="2020" spans="1:38" x14ac:dyDescent="0.25">
      <c r="A2020" s="1866">
        <v>2017852</v>
      </c>
      <c r="C2020" s="1782" t="s">
        <v>4053</v>
      </c>
      <c r="D2020" s="1762" t="s">
        <v>317</v>
      </c>
      <c r="E2020" s="1762">
        <v>1</v>
      </c>
      <c r="F2020" s="1762">
        <v>8</v>
      </c>
      <c r="G2020" s="1762">
        <v>7</v>
      </c>
      <c r="H2020" s="1762">
        <v>3</v>
      </c>
      <c r="I2020" s="1783">
        <v>1</v>
      </c>
      <c r="J2020" s="1783">
        <v>1</v>
      </c>
      <c r="L2020" s="1764">
        <v>3411.64</v>
      </c>
      <c r="N2020" s="1764">
        <v>2155.16</v>
      </c>
      <c r="O2020" s="1764">
        <f>N2020-Q2020</f>
        <v>1586.8899999999999</v>
      </c>
      <c r="P2020" s="1806">
        <f t="shared" si="542"/>
        <v>0.73632120121011901</v>
      </c>
      <c r="Q2020" s="1764">
        <v>568.27</v>
      </c>
      <c r="R2020" s="1864">
        <f t="shared" si="543"/>
        <v>0.26367879878988104</v>
      </c>
      <c r="S2020" s="1807">
        <f t="shared" si="544"/>
        <v>22.730799999999999</v>
      </c>
      <c r="U2020" s="1764">
        <f t="shared" si="545"/>
        <v>0</v>
      </c>
      <c r="V2020" s="1764">
        <f t="shared" si="546"/>
        <v>0</v>
      </c>
      <c r="W2020" s="1764">
        <f t="shared" si="540"/>
        <v>3411.64</v>
      </c>
      <c r="X2020" s="1768">
        <v>3411.64</v>
      </c>
      <c r="Y2020" s="1784">
        <v>618069</v>
      </c>
      <c r="Z2020" s="1770">
        <v>43133</v>
      </c>
      <c r="AA2020" s="1843" t="s">
        <v>104</v>
      </c>
      <c r="AB2020" s="1843"/>
      <c r="AH2020" s="1867"/>
      <c r="AK2020" s="1868"/>
      <c r="AL2020" s="1868"/>
    </row>
    <row r="2021" spans="1:38" x14ac:dyDescent="0.25">
      <c r="A2021" s="1866">
        <v>2017853</v>
      </c>
      <c r="C2021" s="1782" t="s">
        <v>4059</v>
      </c>
      <c r="D2021" s="1762" t="s">
        <v>317</v>
      </c>
      <c r="E2021" s="1762">
        <v>1</v>
      </c>
      <c r="F2021" s="1762">
        <v>8</v>
      </c>
      <c r="G2021" s="1762">
        <v>7</v>
      </c>
      <c r="H2021" s="1762">
        <v>3</v>
      </c>
      <c r="I2021" s="1783">
        <v>1</v>
      </c>
      <c r="J2021" s="1783">
        <v>1</v>
      </c>
      <c r="L2021" s="1764">
        <v>2954.21</v>
      </c>
      <c r="N2021" s="1764">
        <v>1857.79</v>
      </c>
      <c r="O2021" s="1764">
        <f>N2021-Q2021</f>
        <v>1322.67</v>
      </c>
      <c r="P2021" s="1806">
        <f t="shared" si="542"/>
        <v>0.71195883280672201</v>
      </c>
      <c r="Q2021" s="1764">
        <v>535.12</v>
      </c>
      <c r="R2021" s="1864">
        <f t="shared" si="543"/>
        <v>0.28804116719327805</v>
      </c>
      <c r="S2021" s="1807">
        <f t="shared" si="544"/>
        <v>21.404800000000002</v>
      </c>
      <c r="U2021" s="1764">
        <f t="shared" si="545"/>
        <v>0</v>
      </c>
      <c r="V2021" s="1764">
        <f t="shared" si="546"/>
        <v>0</v>
      </c>
      <c r="W2021" s="1764">
        <f t="shared" si="540"/>
        <v>2954.21</v>
      </c>
      <c r="X2021" s="1768">
        <v>2954.21</v>
      </c>
      <c r="Y2021" s="1784">
        <v>618072</v>
      </c>
      <c r="Z2021" s="1770">
        <v>43133</v>
      </c>
      <c r="AA2021" s="1843" t="s">
        <v>104</v>
      </c>
      <c r="AB2021" s="1843"/>
      <c r="AH2021" s="1867"/>
      <c r="AK2021" s="1868"/>
      <c r="AL2021" s="1868"/>
    </row>
    <row r="2022" spans="1:38" x14ac:dyDescent="0.25">
      <c r="A2022" s="1866">
        <v>2017854</v>
      </c>
      <c r="C2022" s="1782" t="s">
        <v>4062</v>
      </c>
      <c r="D2022" s="1762" t="s">
        <v>26</v>
      </c>
      <c r="E2022" s="1762">
        <v>0</v>
      </c>
      <c r="F2022" s="1762">
        <v>0</v>
      </c>
      <c r="G2022" s="1762">
        <v>0</v>
      </c>
      <c r="H2022" s="1762">
        <v>0</v>
      </c>
      <c r="I2022" s="1783">
        <v>1</v>
      </c>
      <c r="J2022" s="1783">
        <v>1</v>
      </c>
      <c r="L2022" s="1764">
        <v>528</v>
      </c>
      <c r="N2022" s="1764">
        <f t="shared" si="541"/>
        <v>320</v>
      </c>
      <c r="O2022" s="1764">
        <v>320</v>
      </c>
      <c r="P2022" s="1806">
        <f t="shared" si="542"/>
        <v>1</v>
      </c>
      <c r="Q2022" s="1764">
        <v>0</v>
      </c>
      <c r="R2022" s="1864">
        <f t="shared" si="543"/>
        <v>0</v>
      </c>
      <c r="S2022" s="1807">
        <f t="shared" si="544"/>
        <v>0</v>
      </c>
      <c r="U2022" s="1764">
        <f t="shared" si="545"/>
        <v>0</v>
      </c>
      <c r="V2022" s="1764">
        <f t="shared" si="546"/>
        <v>0</v>
      </c>
      <c r="W2022" s="1764">
        <f t="shared" si="540"/>
        <v>528</v>
      </c>
      <c r="X2022" s="1768">
        <v>528</v>
      </c>
      <c r="Y2022" s="1784">
        <v>617810</v>
      </c>
      <c r="Z2022" s="1770">
        <v>43089</v>
      </c>
      <c r="AA2022" s="1843" t="s">
        <v>104</v>
      </c>
      <c r="AB2022" s="1843"/>
      <c r="AH2022" s="1867"/>
      <c r="AK2022" s="1868"/>
      <c r="AL2022" s="1868"/>
    </row>
    <row r="2023" spans="1:38" x14ac:dyDescent="0.25">
      <c r="A2023" s="1866">
        <v>2017855</v>
      </c>
      <c r="C2023" s="1782" t="s">
        <v>4074</v>
      </c>
      <c r="D2023" s="1762" t="s">
        <v>26</v>
      </c>
      <c r="E2023" s="1762">
        <v>0</v>
      </c>
      <c r="F2023" s="1762">
        <v>0</v>
      </c>
      <c r="G2023" s="1762">
        <v>0</v>
      </c>
      <c r="H2023" s="1762">
        <v>0</v>
      </c>
      <c r="I2023" s="1783">
        <v>1</v>
      </c>
      <c r="J2023" s="1783">
        <v>1</v>
      </c>
      <c r="L2023" s="1764">
        <v>65</v>
      </c>
      <c r="N2023" s="1764">
        <f t="shared" si="541"/>
        <v>40</v>
      </c>
      <c r="O2023" s="1764">
        <v>25</v>
      </c>
      <c r="P2023" s="1806">
        <f t="shared" si="542"/>
        <v>0.625</v>
      </c>
      <c r="Q2023" s="1764">
        <v>15</v>
      </c>
      <c r="R2023" s="1864">
        <f t="shared" si="543"/>
        <v>0.375</v>
      </c>
      <c r="S2023" s="1807">
        <f t="shared" si="544"/>
        <v>0.6</v>
      </c>
      <c r="U2023" s="1764">
        <f t="shared" si="545"/>
        <v>0</v>
      </c>
      <c r="V2023" s="1764">
        <f t="shared" si="546"/>
        <v>0</v>
      </c>
      <c r="W2023" s="1764">
        <f t="shared" si="540"/>
        <v>65</v>
      </c>
      <c r="X2023" s="1768">
        <v>65</v>
      </c>
      <c r="Y2023" s="1784">
        <v>617810</v>
      </c>
      <c r="Z2023" s="1770">
        <v>43089</v>
      </c>
      <c r="AA2023" s="1843" t="s">
        <v>104</v>
      </c>
      <c r="AB2023" s="1843"/>
      <c r="AH2023" s="1867"/>
      <c r="AK2023" s="1868"/>
      <c r="AL2023" s="1868"/>
    </row>
    <row r="2024" spans="1:38" x14ac:dyDescent="0.25">
      <c r="A2024" s="1866">
        <v>2017856</v>
      </c>
      <c r="C2024" s="1782" t="s">
        <v>4075</v>
      </c>
      <c r="D2024" s="1762" t="s">
        <v>26</v>
      </c>
      <c r="E2024" s="1762">
        <v>1</v>
      </c>
      <c r="F2024" s="1762">
        <f>E2024*11</f>
        <v>11</v>
      </c>
      <c r="G2024" s="1762">
        <f>E2024*6</f>
        <v>6</v>
      </c>
      <c r="H2024" s="1762">
        <f>E2024*3</f>
        <v>3</v>
      </c>
      <c r="I2024" s="1783">
        <v>1</v>
      </c>
      <c r="J2024" s="1783">
        <v>1</v>
      </c>
      <c r="L2024" s="1764">
        <v>4542.67</v>
      </c>
      <c r="N2024" s="1764">
        <v>2927.91</v>
      </c>
      <c r="O2024" s="1764">
        <f t="shared" ref="O2024:O2031" si="561">N2024-Q2024</f>
        <v>2316.7399999999998</v>
      </c>
      <c r="P2024" s="1806">
        <f t="shared" si="542"/>
        <v>0.79126066033450482</v>
      </c>
      <c r="Q2024" s="1764">
        <v>611.16999999999996</v>
      </c>
      <c r="R2024" s="1864">
        <f t="shared" si="543"/>
        <v>0.20873933966549518</v>
      </c>
      <c r="S2024" s="1807">
        <f t="shared" si="544"/>
        <v>24.4468</v>
      </c>
      <c r="U2024" s="1764">
        <f t="shared" si="545"/>
        <v>0</v>
      </c>
      <c r="V2024" s="1764">
        <f t="shared" si="546"/>
        <v>0</v>
      </c>
      <c r="W2024" s="1764">
        <f t="shared" si="540"/>
        <v>4542.67</v>
      </c>
      <c r="X2024" s="1768">
        <v>4542.67</v>
      </c>
      <c r="Y2024" s="1784">
        <v>618009</v>
      </c>
      <c r="Z2024" s="1770">
        <v>43119</v>
      </c>
      <c r="AA2024" s="1843" t="s">
        <v>104</v>
      </c>
      <c r="AB2024" s="1843"/>
      <c r="AH2024" s="1867"/>
      <c r="AK2024" s="1868"/>
      <c r="AL2024" s="1868"/>
    </row>
    <row r="2025" spans="1:38" x14ac:dyDescent="0.25">
      <c r="A2025" s="1866">
        <v>2017857</v>
      </c>
      <c r="C2025" s="1782">
        <v>686818</v>
      </c>
      <c r="D2025" s="1762" t="s">
        <v>26</v>
      </c>
      <c r="E2025" s="1762">
        <v>1</v>
      </c>
      <c r="F2025" s="1762">
        <v>8</v>
      </c>
      <c r="G2025" s="1762">
        <v>7</v>
      </c>
      <c r="H2025" s="1762">
        <v>2</v>
      </c>
      <c r="I2025" s="1783">
        <v>1</v>
      </c>
      <c r="J2025" s="1783">
        <v>1</v>
      </c>
      <c r="L2025" s="1764">
        <v>2547.09</v>
      </c>
      <c r="N2025" s="1764">
        <v>1656.39</v>
      </c>
      <c r="O2025" s="1764">
        <f t="shared" si="561"/>
        <v>1248.02</v>
      </c>
      <c r="P2025" s="1806">
        <f t="shared" si="542"/>
        <v>0.75345782092381619</v>
      </c>
      <c r="Q2025" s="1764">
        <v>408.37</v>
      </c>
      <c r="R2025" s="1864">
        <f t="shared" si="543"/>
        <v>0.24654217907618373</v>
      </c>
      <c r="S2025" s="1807">
        <f t="shared" si="544"/>
        <v>16.334800000000001</v>
      </c>
      <c r="U2025" s="1764">
        <f t="shared" si="545"/>
        <v>0</v>
      </c>
      <c r="V2025" s="1764">
        <f t="shared" si="546"/>
        <v>0</v>
      </c>
      <c r="W2025" s="1764">
        <f t="shared" si="540"/>
        <v>2547.09</v>
      </c>
      <c r="X2025" s="1768">
        <v>2547.09</v>
      </c>
      <c r="Y2025" s="1784">
        <v>618010</v>
      </c>
      <c r="Z2025" s="1770">
        <v>43119</v>
      </c>
      <c r="AA2025" s="1843" t="s">
        <v>104</v>
      </c>
      <c r="AB2025" s="1843"/>
      <c r="AH2025" s="1867"/>
      <c r="AK2025" s="1868"/>
      <c r="AL2025" s="1868"/>
    </row>
    <row r="2026" spans="1:38" x14ac:dyDescent="0.25">
      <c r="A2026" s="1866">
        <v>2017858</v>
      </c>
      <c r="C2026" s="1782">
        <v>686918</v>
      </c>
      <c r="D2026" s="1762" t="s">
        <v>26</v>
      </c>
      <c r="E2026" s="1762">
        <v>1</v>
      </c>
      <c r="F2026" s="1762">
        <v>8</v>
      </c>
      <c r="G2026" s="1762">
        <v>7</v>
      </c>
      <c r="H2026" s="1762">
        <v>2</v>
      </c>
      <c r="I2026" s="1783">
        <v>1</v>
      </c>
      <c r="J2026" s="1783">
        <v>1</v>
      </c>
      <c r="L2026" s="1764">
        <v>2547.09</v>
      </c>
      <c r="N2026" s="1764">
        <v>1656.39</v>
      </c>
      <c r="O2026" s="1764">
        <f t="shared" si="561"/>
        <v>1248.02</v>
      </c>
      <c r="P2026" s="1806">
        <f t="shared" ref="P2026" si="562">IF(N2026&lt;=0,"",O2026/N2026)</f>
        <v>0.75345782092381619</v>
      </c>
      <c r="Q2026" s="1764">
        <v>408.37</v>
      </c>
      <c r="R2026" s="1864">
        <f t="shared" ref="R2026" si="563">IF(N2026&lt;=0,"",Q2026/N2026)</f>
        <v>0.24654217907618373</v>
      </c>
      <c r="S2026" s="1807">
        <f t="shared" si="544"/>
        <v>16.334800000000001</v>
      </c>
      <c r="U2026" s="1764">
        <f t="shared" si="545"/>
        <v>0</v>
      </c>
      <c r="V2026" s="1764">
        <f t="shared" si="546"/>
        <v>0</v>
      </c>
      <c r="W2026" s="1764">
        <f t="shared" si="540"/>
        <v>2547.09</v>
      </c>
      <c r="X2026" s="1768">
        <v>2547.09</v>
      </c>
      <c r="Y2026" s="1784">
        <v>618011</v>
      </c>
      <c r="Z2026" s="1770">
        <v>43119</v>
      </c>
      <c r="AA2026" s="1843" t="s">
        <v>104</v>
      </c>
      <c r="AB2026" s="1843"/>
      <c r="AH2026" s="1867"/>
      <c r="AK2026" s="1868"/>
      <c r="AL2026" s="1868"/>
    </row>
    <row r="2027" spans="1:38" x14ac:dyDescent="0.25">
      <c r="A2027" s="1866">
        <v>2017859</v>
      </c>
      <c r="C2027" s="1782">
        <v>687018</v>
      </c>
      <c r="D2027" s="1762" t="s">
        <v>26</v>
      </c>
      <c r="E2027" s="1762">
        <v>1</v>
      </c>
      <c r="F2027" s="1762">
        <v>8</v>
      </c>
      <c r="G2027" s="1762">
        <v>7</v>
      </c>
      <c r="H2027" s="1762">
        <v>2</v>
      </c>
      <c r="I2027" s="1783">
        <v>1</v>
      </c>
      <c r="J2027" s="1783">
        <v>1</v>
      </c>
      <c r="L2027" s="1764">
        <v>2547.09</v>
      </c>
      <c r="N2027" s="1764">
        <v>1656.39</v>
      </c>
      <c r="O2027" s="1764">
        <f t="shared" si="561"/>
        <v>1248.02</v>
      </c>
      <c r="P2027" s="1806">
        <f t="shared" ref="P2027" si="564">IF(N2027&lt;=0,"",O2027/N2027)</f>
        <v>0.75345782092381619</v>
      </c>
      <c r="Q2027" s="1764">
        <v>408.37</v>
      </c>
      <c r="R2027" s="1864">
        <f t="shared" ref="R2027" si="565">IF(N2027&lt;=0,"",Q2027/N2027)</f>
        <v>0.24654217907618373</v>
      </c>
      <c r="S2027" s="1807">
        <f t="shared" ref="S2027" si="566">Q2027/$S$1</f>
        <v>16.334800000000001</v>
      </c>
      <c r="U2027" s="1764">
        <f t="shared" ref="U2027" si="567">((1-I2027)*O2027)+((1-J2027)*Q2027)</f>
        <v>0</v>
      </c>
      <c r="V2027" s="1764">
        <f t="shared" si="546"/>
        <v>0</v>
      </c>
      <c r="W2027" s="1764">
        <f t="shared" si="540"/>
        <v>2547.09</v>
      </c>
      <c r="X2027" s="1768">
        <v>2547.09</v>
      </c>
      <c r="Y2027" s="1784">
        <v>618012</v>
      </c>
      <c r="Z2027" s="1770">
        <v>43119</v>
      </c>
      <c r="AA2027" s="1843" t="s">
        <v>104</v>
      </c>
      <c r="AB2027" s="1843"/>
      <c r="AH2027" s="1867"/>
      <c r="AK2027" s="1868"/>
      <c r="AL2027" s="1868"/>
    </row>
    <row r="2028" spans="1:38" x14ac:dyDescent="0.25">
      <c r="A2028" s="1866" t="s">
        <v>4076</v>
      </c>
      <c r="C2028" s="1782">
        <v>635618</v>
      </c>
      <c r="D2028" s="1762" t="s">
        <v>26</v>
      </c>
      <c r="E2028" s="1762">
        <v>1</v>
      </c>
      <c r="F2028" s="1762">
        <v>10</v>
      </c>
      <c r="G2028" s="1762">
        <v>6</v>
      </c>
      <c r="H2028" s="1762">
        <v>3</v>
      </c>
      <c r="I2028" s="1783">
        <v>1</v>
      </c>
      <c r="J2028" s="1783">
        <v>1</v>
      </c>
      <c r="L2028" s="1764">
        <v>6544.7</v>
      </c>
      <c r="N2028" s="1764">
        <v>4182.09</v>
      </c>
      <c r="O2028" s="1764">
        <f t="shared" si="561"/>
        <v>3241.9</v>
      </c>
      <c r="P2028" s="1806">
        <f t="shared" si="542"/>
        <v>0.77518656939472852</v>
      </c>
      <c r="Q2028" s="1764">
        <v>940.19</v>
      </c>
      <c r="R2028" s="1864">
        <f t="shared" si="543"/>
        <v>0.22481343060527154</v>
      </c>
      <c r="S2028" s="1807">
        <f t="shared" si="544"/>
        <v>37.607600000000005</v>
      </c>
      <c r="U2028" s="1764">
        <f t="shared" si="545"/>
        <v>0</v>
      </c>
      <c r="V2028" s="1764">
        <f t="shared" si="546"/>
        <v>0</v>
      </c>
      <c r="W2028" s="1764">
        <f t="shared" si="540"/>
        <v>6544.7</v>
      </c>
      <c r="X2028" s="1768">
        <v>6544.7</v>
      </c>
      <c r="Y2028" s="1784">
        <v>618013</v>
      </c>
      <c r="Z2028" s="1770">
        <v>43119</v>
      </c>
      <c r="AA2028" s="1843" t="s">
        <v>104</v>
      </c>
      <c r="AB2028" s="1843"/>
      <c r="AH2028" s="1867"/>
      <c r="AK2028" s="1868"/>
      <c r="AL2028" s="1868"/>
    </row>
    <row r="2029" spans="1:38" x14ac:dyDescent="0.25">
      <c r="A2029" s="1866">
        <v>2017861</v>
      </c>
      <c r="C2029" s="1782">
        <v>685618</v>
      </c>
      <c r="D2029" s="1762" t="s">
        <v>26</v>
      </c>
      <c r="E2029" s="1762">
        <v>1</v>
      </c>
      <c r="F2029" s="1762">
        <v>10</v>
      </c>
      <c r="G2029" s="1762">
        <v>6</v>
      </c>
      <c r="H2029" s="1762">
        <v>3</v>
      </c>
      <c r="I2029" s="1783">
        <v>1</v>
      </c>
      <c r="J2029" s="1783">
        <v>1</v>
      </c>
      <c r="L2029" s="1764">
        <v>2915.31</v>
      </c>
      <c r="N2029" s="1764">
        <v>1887.58</v>
      </c>
      <c r="O2029" s="1764">
        <f t="shared" si="561"/>
        <v>1407.37</v>
      </c>
      <c r="P2029" s="1806">
        <f t="shared" si="542"/>
        <v>0.74559488869345936</v>
      </c>
      <c r="Q2029" s="1764">
        <v>480.21</v>
      </c>
      <c r="R2029" s="1864">
        <f t="shared" si="543"/>
        <v>0.25440511130654064</v>
      </c>
      <c r="S2029" s="1807">
        <f t="shared" si="544"/>
        <v>19.208399999999997</v>
      </c>
      <c r="U2029" s="1764">
        <f t="shared" si="545"/>
        <v>0</v>
      </c>
      <c r="V2029" s="1764">
        <f t="shared" si="546"/>
        <v>0</v>
      </c>
      <c r="W2029" s="1764">
        <f t="shared" si="540"/>
        <v>2915.31</v>
      </c>
      <c r="X2029" s="1768">
        <v>2915.31</v>
      </c>
      <c r="Y2029" s="1784">
        <v>618014</v>
      </c>
      <c r="Z2029" s="1770">
        <v>43119</v>
      </c>
      <c r="AA2029" s="1843" t="s">
        <v>104</v>
      </c>
      <c r="AB2029" s="1843"/>
      <c r="AH2029" s="1867"/>
      <c r="AK2029" s="1868"/>
      <c r="AL2029" s="1868"/>
    </row>
    <row r="2030" spans="1:38" x14ac:dyDescent="0.25">
      <c r="A2030" s="1866">
        <v>2017862</v>
      </c>
      <c r="C2030" s="1782">
        <v>735118</v>
      </c>
      <c r="D2030" s="1762" t="s">
        <v>26</v>
      </c>
      <c r="E2030" s="1762">
        <v>1</v>
      </c>
      <c r="F2030" s="1762">
        <v>8</v>
      </c>
      <c r="G2030" s="1762">
        <v>7</v>
      </c>
      <c r="H2030" s="1762">
        <v>2</v>
      </c>
      <c r="I2030" s="1783">
        <v>1</v>
      </c>
      <c r="J2030" s="1783">
        <v>1</v>
      </c>
      <c r="L2030" s="1764">
        <v>2460.9499999999998</v>
      </c>
      <c r="N2030" s="1764">
        <v>1594.54</v>
      </c>
      <c r="O2030" s="1764">
        <f t="shared" si="561"/>
        <v>1157.78</v>
      </c>
      <c r="P2030" s="1806">
        <f t="shared" si="542"/>
        <v>0.72609028309104817</v>
      </c>
      <c r="Q2030" s="1764">
        <v>436.76</v>
      </c>
      <c r="R2030" s="1864">
        <f t="shared" si="543"/>
        <v>0.27390971690895177</v>
      </c>
      <c r="S2030" s="1807">
        <f t="shared" ref="S2030:S2031" si="568">Q2030/$S$1</f>
        <v>17.470399999999998</v>
      </c>
      <c r="U2030" s="1764">
        <f t="shared" ref="U2030:U2033" si="569">((1-I2030)*O2030)+((1-J2030)*Q2030)</f>
        <v>0</v>
      </c>
      <c r="V2030" s="1764">
        <f t="shared" ref="V2030:V2031" si="570">L2030-W2030</f>
        <v>0</v>
      </c>
      <c r="W2030" s="1764">
        <f t="shared" si="540"/>
        <v>2460.9499999999998</v>
      </c>
      <c r="X2030" s="1768">
        <v>2460.9499999999998</v>
      </c>
      <c r="Y2030" s="1784">
        <v>618015</v>
      </c>
      <c r="Z2030" s="1770">
        <v>43119</v>
      </c>
      <c r="AA2030" s="1843" t="s">
        <v>104</v>
      </c>
      <c r="AB2030" s="1843"/>
      <c r="AH2030" s="1867"/>
      <c r="AK2030" s="1868"/>
      <c r="AL2030" s="1868"/>
    </row>
    <row r="2031" spans="1:38" x14ac:dyDescent="0.25">
      <c r="A2031" s="1866">
        <v>2017863</v>
      </c>
      <c r="C2031" s="1782">
        <v>735218</v>
      </c>
      <c r="D2031" s="1762" t="s">
        <v>26</v>
      </c>
      <c r="E2031" s="1762">
        <v>1</v>
      </c>
      <c r="F2031" s="1762">
        <v>8</v>
      </c>
      <c r="G2031" s="1762">
        <v>7</v>
      </c>
      <c r="H2031" s="1762">
        <v>2</v>
      </c>
      <c r="I2031" s="1783">
        <v>1</v>
      </c>
      <c r="J2031" s="1783">
        <v>1</v>
      </c>
      <c r="L2031" s="1764">
        <v>2460.9499999999998</v>
      </c>
      <c r="N2031" s="1764">
        <v>1594.54</v>
      </c>
      <c r="O2031" s="1764">
        <f t="shared" si="561"/>
        <v>1157.78</v>
      </c>
      <c r="P2031" s="1806">
        <f t="shared" si="542"/>
        <v>0.72609028309104817</v>
      </c>
      <c r="Q2031" s="1764">
        <v>436.76</v>
      </c>
      <c r="R2031" s="1864">
        <f t="shared" si="543"/>
        <v>0.27390971690895177</v>
      </c>
      <c r="S2031" s="1807">
        <f t="shared" si="568"/>
        <v>17.470399999999998</v>
      </c>
      <c r="U2031" s="1764">
        <f t="shared" si="569"/>
        <v>0</v>
      </c>
      <c r="V2031" s="1764">
        <f t="shared" si="570"/>
        <v>0</v>
      </c>
      <c r="W2031" s="1764">
        <f t="shared" si="540"/>
        <v>2460.9499999999998</v>
      </c>
      <c r="X2031" s="1768">
        <v>2460.9499999999998</v>
      </c>
      <c r="Y2031" s="1784">
        <v>618017</v>
      </c>
      <c r="Z2031" s="1770">
        <v>43119</v>
      </c>
      <c r="AA2031" s="1843" t="s">
        <v>104</v>
      </c>
      <c r="AB2031" s="1843"/>
      <c r="AH2031" s="1867"/>
      <c r="AK2031" s="1868"/>
      <c r="AL2031" s="1868"/>
    </row>
    <row r="2032" spans="1:38" x14ac:dyDescent="0.25">
      <c r="A2032" s="1866">
        <v>2017864</v>
      </c>
      <c r="C2032" s="1782" t="s">
        <v>4082</v>
      </c>
      <c r="D2032" s="1762" t="s">
        <v>26</v>
      </c>
      <c r="E2032" s="1762">
        <v>1</v>
      </c>
      <c r="F2032" s="1762">
        <f>E2032*11</f>
        <v>11</v>
      </c>
      <c r="G2032" s="1762">
        <f>E2032*6</f>
        <v>6</v>
      </c>
      <c r="H2032" s="1762">
        <f>E2032*3</f>
        <v>3</v>
      </c>
      <c r="I2032" s="1783">
        <v>1</v>
      </c>
      <c r="J2032" s="1783">
        <v>1</v>
      </c>
      <c r="L2032" s="1764">
        <v>4542.67</v>
      </c>
      <c r="N2032" s="1764">
        <v>2927.91</v>
      </c>
      <c r="O2032" s="1764">
        <v>2316.7399999999998</v>
      </c>
      <c r="P2032" s="1806">
        <v>0.79126066033450482</v>
      </c>
      <c r="Q2032" s="1764">
        <v>611.16999999999996</v>
      </c>
      <c r="R2032" s="1864">
        <v>0.20873933966549518</v>
      </c>
      <c r="S2032" s="1807">
        <v>24.4468</v>
      </c>
      <c r="U2032" s="1764">
        <f t="shared" si="569"/>
        <v>0</v>
      </c>
      <c r="V2032" s="1764">
        <f t="shared" si="546"/>
        <v>0</v>
      </c>
      <c r="W2032" s="1764">
        <f t="shared" si="540"/>
        <v>4542.67</v>
      </c>
      <c r="X2032" s="1768">
        <v>4542.67</v>
      </c>
      <c r="Y2032" s="1784">
        <v>618018</v>
      </c>
      <c r="Z2032" s="1770">
        <v>43119</v>
      </c>
      <c r="AA2032" s="1843" t="s">
        <v>104</v>
      </c>
      <c r="AB2032" s="1843"/>
      <c r="AH2032" s="1867"/>
      <c r="AK2032" s="1868"/>
      <c r="AL2032" s="1868"/>
    </row>
    <row r="2033" spans="1:38" x14ac:dyDescent="0.25">
      <c r="A2033" s="1866">
        <v>2017865</v>
      </c>
      <c r="C2033" s="1782" t="s">
        <v>4081</v>
      </c>
      <c r="D2033" s="1762" t="s">
        <v>26</v>
      </c>
      <c r="E2033" s="1762">
        <v>1</v>
      </c>
      <c r="F2033" s="1762">
        <f>E2033*11</f>
        <v>11</v>
      </c>
      <c r="G2033" s="1762">
        <f>E2033*6</f>
        <v>6</v>
      </c>
      <c r="H2033" s="1762">
        <f>E2033*3</f>
        <v>3</v>
      </c>
      <c r="I2033" s="1783">
        <v>1</v>
      </c>
      <c r="J2033" s="1783">
        <v>1</v>
      </c>
      <c r="L2033" s="1764">
        <v>4542.67</v>
      </c>
      <c r="N2033" s="1764">
        <v>2927.91</v>
      </c>
      <c r="O2033" s="1764">
        <v>2316.7399999999998</v>
      </c>
      <c r="P2033" s="1806">
        <v>0.79126066033450482</v>
      </c>
      <c r="Q2033" s="1764">
        <v>611.16999999999996</v>
      </c>
      <c r="R2033" s="1864">
        <v>0.20873933966549518</v>
      </c>
      <c r="S2033" s="1807">
        <v>24.4468</v>
      </c>
      <c r="U2033" s="1764">
        <f t="shared" si="569"/>
        <v>0</v>
      </c>
      <c r="V2033" s="1764">
        <f t="shared" si="546"/>
        <v>0</v>
      </c>
      <c r="W2033" s="1764">
        <f t="shared" si="540"/>
        <v>4542.67</v>
      </c>
      <c r="X2033" s="1768">
        <v>4542.67</v>
      </c>
      <c r="Y2033" s="1784">
        <v>618019</v>
      </c>
      <c r="Z2033" s="1770">
        <v>43119</v>
      </c>
      <c r="AA2033" s="1843" t="s">
        <v>104</v>
      </c>
      <c r="AB2033" s="1843"/>
      <c r="AH2033" s="1867"/>
      <c r="AK2033" s="1868"/>
      <c r="AL2033" s="1868"/>
    </row>
    <row r="2034" spans="1:38" x14ac:dyDescent="0.25">
      <c r="A2034" s="1866">
        <v>2017866</v>
      </c>
      <c r="C2034" s="1782" t="s">
        <v>4120</v>
      </c>
      <c r="D2034" s="1762" t="s">
        <v>26</v>
      </c>
      <c r="E2034" s="1762">
        <v>0</v>
      </c>
      <c r="F2034" s="1762">
        <v>0</v>
      </c>
      <c r="G2034" s="1762">
        <v>0</v>
      </c>
      <c r="H2034" s="1762">
        <v>0</v>
      </c>
      <c r="I2034" s="1783">
        <v>1</v>
      </c>
      <c r="J2034" s="1783">
        <v>1</v>
      </c>
      <c r="L2034" s="1764">
        <v>110.78</v>
      </c>
      <c r="N2034" s="1764">
        <f t="shared" si="541"/>
        <v>62.89</v>
      </c>
      <c r="O2034" s="1764">
        <v>47.89</v>
      </c>
      <c r="P2034" s="1806">
        <f t="shared" si="542"/>
        <v>0.76148831292733343</v>
      </c>
      <c r="Q2034" s="1764">
        <v>15</v>
      </c>
      <c r="R2034" s="1864">
        <f t="shared" si="543"/>
        <v>0.23851168707266657</v>
      </c>
      <c r="S2034" s="1807">
        <f t="shared" si="544"/>
        <v>0.6</v>
      </c>
      <c r="U2034" s="1764">
        <f t="shared" si="545"/>
        <v>0</v>
      </c>
      <c r="V2034" s="1764">
        <f t="shared" si="546"/>
        <v>0</v>
      </c>
      <c r="W2034" s="1764">
        <f t="shared" si="540"/>
        <v>110.78</v>
      </c>
      <c r="X2034" s="1768">
        <v>110.78</v>
      </c>
      <c r="Y2034" s="1784">
        <v>617810</v>
      </c>
      <c r="Z2034" s="1770">
        <v>43089</v>
      </c>
      <c r="AA2034" s="1843" t="s">
        <v>104</v>
      </c>
      <c r="AB2034" s="1843"/>
      <c r="AH2034" s="1867"/>
      <c r="AK2034" s="1868"/>
      <c r="AL2034" s="1868"/>
    </row>
    <row r="2035" spans="1:38" x14ac:dyDescent="0.25">
      <c r="A2035" s="1859">
        <v>2017867</v>
      </c>
      <c r="C2035" s="1782" t="s">
        <v>4084</v>
      </c>
      <c r="D2035" s="1762" t="s">
        <v>352</v>
      </c>
      <c r="E2035" s="1762">
        <v>0</v>
      </c>
      <c r="F2035" s="1762">
        <v>2</v>
      </c>
      <c r="G2035" s="1762">
        <v>0</v>
      </c>
      <c r="H2035" s="1762">
        <v>4</v>
      </c>
      <c r="I2035" s="1783">
        <v>1</v>
      </c>
      <c r="J2035" s="1783">
        <v>1</v>
      </c>
      <c r="N2035" s="1764">
        <f t="shared" si="541"/>
        <v>0</v>
      </c>
      <c r="O2035" s="1764">
        <v>0</v>
      </c>
      <c r="P2035" s="1806" t="str">
        <f t="shared" si="542"/>
        <v/>
      </c>
      <c r="Q2035" s="1764">
        <v>0</v>
      </c>
      <c r="R2035" s="1864" t="str">
        <f t="shared" si="543"/>
        <v/>
      </c>
      <c r="S2035" s="1807">
        <f t="shared" si="544"/>
        <v>0</v>
      </c>
      <c r="U2035" s="1764">
        <f t="shared" si="545"/>
        <v>0</v>
      </c>
      <c r="V2035" s="1764">
        <f t="shared" si="546"/>
        <v>0</v>
      </c>
      <c r="W2035" s="1764">
        <f t="shared" si="540"/>
        <v>0</v>
      </c>
      <c r="X2035" s="1768"/>
      <c r="Y2035" s="1784"/>
      <c r="Z2035" s="1770"/>
      <c r="AA2035" s="1843"/>
      <c r="AB2035" s="1843"/>
      <c r="AH2035" s="1867"/>
      <c r="AK2035" s="1868"/>
      <c r="AL2035" s="1868"/>
    </row>
    <row r="2036" spans="1:38" x14ac:dyDescent="0.25">
      <c r="A2036" s="1866">
        <v>2017868</v>
      </c>
      <c r="C2036" s="1782" t="s">
        <v>4103</v>
      </c>
      <c r="D2036" s="1762" t="s">
        <v>26</v>
      </c>
      <c r="E2036" s="1762">
        <v>0</v>
      </c>
      <c r="F2036" s="1762">
        <v>0</v>
      </c>
      <c r="G2036" s="1762">
        <v>0</v>
      </c>
      <c r="H2036" s="1762">
        <v>1</v>
      </c>
      <c r="I2036" s="1783">
        <v>1</v>
      </c>
      <c r="J2036" s="1783">
        <v>1</v>
      </c>
      <c r="L2036" s="1764">
        <v>54.3</v>
      </c>
      <c r="N2036" s="1764">
        <f t="shared" si="541"/>
        <v>27.3</v>
      </c>
      <c r="O2036" s="1764">
        <v>27.3</v>
      </c>
      <c r="P2036" s="1806">
        <f t="shared" si="542"/>
        <v>1</v>
      </c>
      <c r="Q2036" s="1764">
        <v>0</v>
      </c>
      <c r="R2036" s="1864">
        <f t="shared" si="543"/>
        <v>0</v>
      </c>
      <c r="S2036" s="1807">
        <f t="shared" si="544"/>
        <v>0</v>
      </c>
      <c r="U2036" s="1764">
        <f t="shared" si="545"/>
        <v>0</v>
      </c>
      <c r="V2036" s="1764">
        <f t="shared" si="546"/>
        <v>0</v>
      </c>
      <c r="W2036" s="1764">
        <f t="shared" si="540"/>
        <v>54.3</v>
      </c>
      <c r="X2036" s="1768">
        <v>54.3</v>
      </c>
      <c r="Y2036" s="1784">
        <v>618059</v>
      </c>
      <c r="Z2036" s="1770">
        <v>43133</v>
      </c>
      <c r="AA2036" s="1843" t="s">
        <v>104</v>
      </c>
      <c r="AB2036" s="1843"/>
      <c r="AH2036" s="1867"/>
      <c r="AK2036" s="1868"/>
      <c r="AL2036" s="1868"/>
    </row>
    <row r="2037" spans="1:38" x14ac:dyDescent="0.25">
      <c r="A2037" s="1866">
        <v>2017869</v>
      </c>
      <c r="C2037" s="1782" t="s">
        <v>4091</v>
      </c>
      <c r="D2037" s="1762" t="s">
        <v>26</v>
      </c>
      <c r="E2037" s="1762">
        <v>0</v>
      </c>
      <c r="F2037" s="1762">
        <v>0</v>
      </c>
      <c r="G2037" s="1762">
        <v>0</v>
      </c>
      <c r="H2037" s="1762">
        <v>0</v>
      </c>
      <c r="I2037" s="1783">
        <v>1</v>
      </c>
      <c r="J2037" s="1783">
        <v>1</v>
      </c>
      <c r="L2037" s="1764">
        <v>50.86</v>
      </c>
      <c r="N2037" s="1764">
        <f t="shared" si="541"/>
        <v>32.93</v>
      </c>
      <c r="O2037" s="1764">
        <v>17.93</v>
      </c>
      <c r="P2037" s="1806">
        <f t="shared" si="542"/>
        <v>0.54448830853325236</v>
      </c>
      <c r="Q2037" s="1764">
        <v>15</v>
      </c>
      <c r="R2037" s="1864">
        <f t="shared" si="543"/>
        <v>0.45551169146674764</v>
      </c>
      <c r="S2037" s="1807">
        <f t="shared" si="544"/>
        <v>0.6</v>
      </c>
      <c r="U2037" s="1764">
        <f t="shared" si="545"/>
        <v>0</v>
      </c>
      <c r="V2037" s="1764">
        <f t="shared" si="546"/>
        <v>0</v>
      </c>
      <c r="W2037" s="1764">
        <f t="shared" si="540"/>
        <v>50.86</v>
      </c>
      <c r="X2037" s="1768">
        <v>50.86</v>
      </c>
      <c r="Y2037" s="1784">
        <v>617810</v>
      </c>
      <c r="Z2037" s="1770">
        <v>43089</v>
      </c>
      <c r="AA2037" s="1843" t="s">
        <v>104</v>
      </c>
      <c r="AB2037" s="1843"/>
      <c r="AH2037" s="1867"/>
      <c r="AK2037" s="1868"/>
      <c r="AL2037" s="1868"/>
    </row>
    <row r="2038" spans="1:38" x14ac:dyDescent="0.25">
      <c r="A2038" s="1866">
        <v>2017870</v>
      </c>
      <c r="C2038" s="1782">
        <v>677018</v>
      </c>
      <c r="D2038" s="1762" t="s">
        <v>26</v>
      </c>
      <c r="E2038" s="1762">
        <v>1</v>
      </c>
      <c r="F2038" s="1762">
        <v>10</v>
      </c>
      <c r="G2038" s="1762">
        <v>6</v>
      </c>
      <c r="H2038" s="1762">
        <v>2</v>
      </c>
      <c r="I2038" s="1783">
        <v>1</v>
      </c>
      <c r="J2038" s="1783">
        <v>1</v>
      </c>
      <c r="L2038" s="1764">
        <v>3410.42</v>
      </c>
      <c r="N2038" s="1764">
        <v>2231</v>
      </c>
      <c r="O2038" s="1764">
        <f>N2038-Q2038</f>
        <v>1746.59</v>
      </c>
      <c r="P2038" s="1806">
        <f t="shared" si="542"/>
        <v>0.78287315105333932</v>
      </c>
      <c r="Q2038" s="1764">
        <v>484.41</v>
      </c>
      <c r="R2038" s="1864">
        <f t="shared" si="543"/>
        <v>0.21712684894666071</v>
      </c>
      <c r="S2038" s="1807">
        <f t="shared" si="544"/>
        <v>19.3764</v>
      </c>
      <c r="U2038" s="1764">
        <f t="shared" si="545"/>
        <v>0</v>
      </c>
      <c r="V2038" s="1764">
        <f t="shared" si="546"/>
        <v>0</v>
      </c>
      <c r="W2038" s="1764">
        <f t="shared" si="540"/>
        <v>3410.42</v>
      </c>
      <c r="X2038" s="1768">
        <v>3410.42</v>
      </c>
      <c r="Y2038" s="1784">
        <v>618020</v>
      </c>
      <c r="Z2038" s="1770">
        <v>43119</v>
      </c>
      <c r="AA2038" s="1843" t="s">
        <v>104</v>
      </c>
      <c r="AB2038" s="1843"/>
      <c r="AH2038" s="1867"/>
      <c r="AK2038" s="1868"/>
      <c r="AL2038" s="1868"/>
    </row>
    <row r="2039" spans="1:38" x14ac:dyDescent="0.25">
      <c r="A2039" s="1866">
        <v>2017871</v>
      </c>
      <c r="C2039" s="1782">
        <v>685318</v>
      </c>
      <c r="D2039" s="1762" t="s">
        <v>26</v>
      </c>
      <c r="E2039" s="1762">
        <v>1</v>
      </c>
      <c r="F2039" s="1762">
        <v>9</v>
      </c>
      <c r="G2039" s="1762">
        <v>6</v>
      </c>
      <c r="H2039" s="1762">
        <v>3</v>
      </c>
      <c r="I2039" s="1783">
        <v>1</v>
      </c>
      <c r="J2039" s="1783">
        <v>1</v>
      </c>
      <c r="L2039" s="1764">
        <v>3151.29</v>
      </c>
      <c r="N2039" s="1764">
        <v>2035.55</v>
      </c>
      <c r="O2039" s="1764">
        <f>N2039-Q2039</f>
        <v>1537.57</v>
      </c>
      <c r="P2039" s="1806">
        <f t="shared" si="542"/>
        <v>0.75535850261600057</v>
      </c>
      <c r="Q2039" s="1764">
        <v>497.98</v>
      </c>
      <c r="R2039" s="1864">
        <f t="shared" si="543"/>
        <v>0.24464149738399943</v>
      </c>
      <c r="S2039" s="1807">
        <f t="shared" si="544"/>
        <v>19.9192</v>
      </c>
      <c r="U2039" s="1764">
        <f t="shared" si="545"/>
        <v>0</v>
      </c>
      <c r="V2039" s="1764">
        <f t="shared" si="546"/>
        <v>0</v>
      </c>
      <c r="W2039" s="1764">
        <f t="shared" si="540"/>
        <v>3151.29</v>
      </c>
      <c r="X2039" s="1768">
        <v>3151.29</v>
      </c>
      <c r="Y2039" s="1784">
        <v>618021</v>
      </c>
      <c r="Z2039" s="1770">
        <v>43119</v>
      </c>
      <c r="AA2039" s="1843" t="s">
        <v>104</v>
      </c>
      <c r="AB2039" s="1843"/>
      <c r="AH2039" s="1867"/>
      <c r="AK2039" s="1868"/>
      <c r="AL2039" s="1868"/>
    </row>
    <row r="2040" spans="1:38" x14ac:dyDescent="0.25">
      <c r="A2040" s="1866">
        <v>2017872</v>
      </c>
      <c r="C2040" s="1782">
        <v>727818</v>
      </c>
      <c r="D2040" s="1762" t="s">
        <v>26</v>
      </c>
      <c r="E2040" s="1762">
        <v>1</v>
      </c>
      <c r="F2040" s="1762">
        <v>12</v>
      </c>
      <c r="G2040" s="1762">
        <v>8</v>
      </c>
      <c r="H2040" s="1762">
        <v>4</v>
      </c>
      <c r="I2040" s="1783">
        <v>1</v>
      </c>
      <c r="J2040" s="1783">
        <v>1</v>
      </c>
      <c r="L2040" s="1764">
        <v>5754.95</v>
      </c>
      <c r="N2040" s="1764">
        <v>3716.16</v>
      </c>
      <c r="O2040" s="1764">
        <f>N2040-Q2040</f>
        <v>2968.49</v>
      </c>
      <c r="P2040" s="1806">
        <f t="shared" si="542"/>
        <v>0.79880575647980712</v>
      </c>
      <c r="Q2040" s="1764">
        <v>747.67</v>
      </c>
      <c r="R2040" s="1864">
        <f t="shared" si="543"/>
        <v>0.20119424352019288</v>
      </c>
      <c r="S2040" s="1807">
        <f t="shared" si="544"/>
        <v>29.906799999999997</v>
      </c>
      <c r="U2040" s="1764">
        <f t="shared" si="545"/>
        <v>0</v>
      </c>
      <c r="V2040" s="1764">
        <f t="shared" si="546"/>
        <v>0</v>
      </c>
      <c r="W2040" s="1764">
        <f t="shared" si="540"/>
        <v>5754.95</v>
      </c>
      <c r="X2040" s="1768">
        <v>5754.95</v>
      </c>
      <c r="Y2040" s="1784">
        <v>618022</v>
      </c>
      <c r="Z2040" s="1770">
        <v>43119</v>
      </c>
      <c r="AA2040" s="1843" t="s">
        <v>104</v>
      </c>
      <c r="AB2040" s="1843"/>
      <c r="AH2040" s="1867"/>
      <c r="AK2040" s="1868"/>
      <c r="AL2040" s="1868"/>
    </row>
    <row r="2041" spans="1:38" x14ac:dyDescent="0.25">
      <c r="A2041" s="1866">
        <v>2017873</v>
      </c>
      <c r="C2041" s="1782" t="s">
        <v>4101</v>
      </c>
      <c r="D2041" s="1762" t="s">
        <v>2330</v>
      </c>
      <c r="E2041" s="1762">
        <v>1</v>
      </c>
      <c r="F2041" s="1762">
        <v>8</v>
      </c>
      <c r="G2041" s="1762">
        <v>5</v>
      </c>
      <c r="H2041" s="1762">
        <v>3</v>
      </c>
      <c r="I2041" s="1783">
        <v>1</v>
      </c>
      <c r="J2041" s="1783">
        <v>1</v>
      </c>
      <c r="L2041" s="1764">
        <v>3669.69</v>
      </c>
      <c r="N2041" s="1764">
        <v>1980</v>
      </c>
      <c r="O2041" s="1764">
        <f>N2041-Q2041</f>
        <v>1449.27</v>
      </c>
      <c r="P2041" s="1806">
        <f t="shared" si="542"/>
        <v>0.73195454545454541</v>
      </c>
      <c r="Q2041" s="1764">
        <v>530.73</v>
      </c>
      <c r="R2041" s="1864">
        <f t="shared" si="543"/>
        <v>0.26804545454545453</v>
      </c>
      <c r="S2041" s="1807">
        <f t="shared" si="544"/>
        <v>21.229200000000002</v>
      </c>
      <c r="U2041" s="1764">
        <f t="shared" si="545"/>
        <v>0</v>
      </c>
      <c r="V2041" s="1764">
        <f t="shared" si="546"/>
        <v>0</v>
      </c>
      <c r="W2041" s="1764">
        <f t="shared" si="540"/>
        <v>3669.69</v>
      </c>
      <c r="X2041" s="1768">
        <v>3669.69</v>
      </c>
      <c r="Y2041" s="1784">
        <v>618074</v>
      </c>
      <c r="Z2041" s="1770">
        <v>43133</v>
      </c>
      <c r="AA2041" s="1843" t="s">
        <v>104</v>
      </c>
      <c r="AB2041" s="1843"/>
      <c r="AH2041" s="1867"/>
      <c r="AK2041" s="1868"/>
      <c r="AL2041" s="1868"/>
    </row>
    <row r="2042" spans="1:38" x14ac:dyDescent="0.25">
      <c r="A2042" s="1781">
        <v>2017874</v>
      </c>
      <c r="B2042" s="1782" t="s">
        <v>4531</v>
      </c>
      <c r="C2042" s="1782" t="s">
        <v>4102</v>
      </c>
      <c r="D2042" s="1762" t="s">
        <v>317</v>
      </c>
      <c r="E2042" s="1762">
        <v>0</v>
      </c>
      <c r="F2042" s="1762">
        <v>1</v>
      </c>
      <c r="G2042" s="1762">
        <v>1</v>
      </c>
      <c r="H2042" s="1762">
        <v>1</v>
      </c>
      <c r="I2042" s="1783">
        <v>1</v>
      </c>
      <c r="J2042" s="1783">
        <v>1</v>
      </c>
      <c r="L2042" s="1764">
        <v>162.34</v>
      </c>
      <c r="N2042" s="1764">
        <v>104.63</v>
      </c>
      <c r="O2042" s="1764">
        <f t="shared" ref="O2042:O2047" si="571">N2042-Q2042</f>
        <v>69.56</v>
      </c>
      <c r="P2042" s="1806">
        <f t="shared" si="542"/>
        <v>0.66481888559686519</v>
      </c>
      <c r="Q2042" s="1764">
        <v>35.07</v>
      </c>
      <c r="R2042" s="1864">
        <f t="shared" si="543"/>
        <v>0.33518111440313486</v>
      </c>
      <c r="S2042" s="1807">
        <f t="shared" si="544"/>
        <v>1.4028</v>
      </c>
      <c r="U2042" s="1764">
        <f t="shared" si="545"/>
        <v>0</v>
      </c>
      <c r="V2042" s="1764">
        <f t="shared" si="546"/>
        <v>162.34</v>
      </c>
      <c r="W2042" s="1764">
        <f t="shared" si="540"/>
        <v>0</v>
      </c>
      <c r="X2042" s="1768"/>
      <c r="Y2042" s="1784"/>
      <c r="Z2042" s="1770"/>
      <c r="AA2042" s="1843"/>
      <c r="AB2042" s="1843"/>
      <c r="AH2042" s="1867"/>
      <c r="AK2042" s="1868"/>
      <c r="AL2042" s="1868"/>
    </row>
    <row r="2043" spans="1:38" x14ac:dyDescent="0.25">
      <c r="A2043" s="1866">
        <v>2017875</v>
      </c>
      <c r="C2043" s="1782">
        <v>735318</v>
      </c>
      <c r="D2043" s="1762" t="s">
        <v>26</v>
      </c>
      <c r="E2043" s="1762">
        <v>1</v>
      </c>
      <c r="F2043" s="1762">
        <v>8</v>
      </c>
      <c r="G2043" s="1762">
        <v>7</v>
      </c>
      <c r="H2043" s="1762">
        <v>2</v>
      </c>
      <c r="I2043" s="1783">
        <v>1</v>
      </c>
      <c r="J2043" s="1783">
        <v>1</v>
      </c>
      <c r="L2043" s="1764">
        <v>2460.9499999999998</v>
      </c>
      <c r="N2043" s="1764">
        <v>1594.54</v>
      </c>
      <c r="O2043" s="1764">
        <f t="shared" si="571"/>
        <v>1157.78</v>
      </c>
      <c r="P2043" s="1806">
        <f t="shared" si="542"/>
        <v>0.72609028309104817</v>
      </c>
      <c r="Q2043" s="1764">
        <v>436.76</v>
      </c>
      <c r="R2043" s="1864">
        <f t="shared" si="543"/>
        <v>0.27390971690895177</v>
      </c>
      <c r="S2043" s="1807">
        <f t="shared" si="544"/>
        <v>17.470399999999998</v>
      </c>
      <c r="U2043" s="1764">
        <f t="shared" si="545"/>
        <v>0</v>
      </c>
      <c r="V2043" s="1764">
        <f t="shared" si="546"/>
        <v>0</v>
      </c>
      <c r="W2043" s="1764">
        <f t="shared" si="540"/>
        <v>2460.9499999999998</v>
      </c>
      <c r="X2043" s="1768">
        <v>2460.9499999999998</v>
      </c>
      <c r="Y2043" s="1784">
        <v>618023</v>
      </c>
      <c r="Z2043" s="1770">
        <v>43119</v>
      </c>
      <c r="AA2043" s="1843" t="s">
        <v>104</v>
      </c>
      <c r="AB2043" s="1843"/>
      <c r="AH2043" s="1867"/>
      <c r="AK2043" s="1868"/>
      <c r="AL2043" s="1868"/>
    </row>
    <row r="2044" spans="1:38" x14ac:dyDescent="0.25">
      <c r="A2044" s="1866">
        <v>2017876</v>
      </c>
      <c r="C2044" s="1782">
        <v>735418</v>
      </c>
      <c r="D2044" s="1762" t="s">
        <v>26</v>
      </c>
      <c r="E2044" s="1762">
        <v>1</v>
      </c>
      <c r="F2044" s="1762">
        <v>8</v>
      </c>
      <c r="G2044" s="1762">
        <v>7</v>
      </c>
      <c r="H2044" s="1762">
        <v>2</v>
      </c>
      <c r="I2044" s="1783">
        <v>1</v>
      </c>
      <c r="J2044" s="1783">
        <v>1</v>
      </c>
      <c r="L2044" s="1764">
        <v>2460.9499999999998</v>
      </c>
      <c r="N2044" s="1764">
        <v>1594.54</v>
      </c>
      <c r="O2044" s="1764">
        <f t="shared" si="571"/>
        <v>1157.78</v>
      </c>
      <c r="P2044" s="1806">
        <f t="shared" ref="P2044" si="572">IF(N2044&lt;=0,"",O2044/N2044)</f>
        <v>0.72609028309104817</v>
      </c>
      <c r="Q2044" s="1764">
        <v>436.76</v>
      </c>
      <c r="R2044" s="1864">
        <f t="shared" ref="R2044" si="573">IF(N2044&lt;=0,"",Q2044/N2044)</f>
        <v>0.27390971690895177</v>
      </c>
      <c r="S2044" s="1807">
        <f t="shared" si="544"/>
        <v>17.470399999999998</v>
      </c>
      <c r="U2044" s="1764">
        <f t="shared" si="545"/>
        <v>0</v>
      </c>
      <c r="V2044" s="1764">
        <f t="shared" si="546"/>
        <v>0</v>
      </c>
      <c r="W2044" s="1764">
        <f t="shared" si="540"/>
        <v>2460.9499999999998</v>
      </c>
      <c r="X2044" s="1768">
        <v>2460.9499999999998</v>
      </c>
      <c r="Y2044" s="1784">
        <v>618024</v>
      </c>
      <c r="Z2044" s="1770">
        <v>43119</v>
      </c>
      <c r="AA2044" s="1843" t="s">
        <v>104</v>
      </c>
      <c r="AB2044" s="1843"/>
      <c r="AH2044" s="1867"/>
      <c r="AK2044" s="1868"/>
      <c r="AL2044" s="1868"/>
    </row>
    <row r="2045" spans="1:38" x14ac:dyDescent="0.25">
      <c r="A2045" s="1866">
        <v>2017877</v>
      </c>
      <c r="C2045" s="1782" t="s">
        <v>4107</v>
      </c>
      <c r="D2045" s="1762" t="s">
        <v>26</v>
      </c>
      <c r="E2045" s="1762">
        <v>1</v>
      </c>
      <c r="F2045" s="1762">
        <f>E2045*11</f>
        <v>11</v>
      </c>
      <c r="G2045" s="1762">
        <f>E2045*6</f>
        <v>6</v>
      </c>
      <c r="H2045" s="1762">
        <f>E2045*3</f>
        <v>3</v>
      </c>
      <c r="I2045" s="1783">
        <v>1</v>
      </c>
      <c r="J2045" s="1783">
        <v>1</v>
      </c>
      <c r="L2045" s="1764">
        <v>4542.67</v>
      </c>
      <c r="N2045" s="1764">
        <v>2927.91</v>
      </c>
      <c r="O2045" s="1764">
        <f t="shared" si="571"/>
        <v>2316.7399999999998</v>
      </c>
      <c r="P2045" s="1806">
        <f t="shared" ref="P2045" si="574">IF(N2045&lt;=0,"",O2045/N2045)</f>
        <v>0.79126066033450482</v>
      </c>
      <c r="Q2045" s="1764">
        <v>611.16999999999996</v>
      </c>
      <c r="R2045" s="1864">
        <f t="shared" ref="R2045" si="575">IF(N2045&lt;=0,"",Q2045/N2045)</f>
        <v>0.20873933966549518</v>
      </c>
      <c r="S2045" s="1807">
        <f t="shared" ref="S2045" si="576">Q2045/$S$1</f>
        <v>24.4468</v>
      </c>
      <c r="U2045" s="1764">
        <f t="shared" si="545"/>
        <v>0</v>
      </c>
      <c r="V2045" s="1764">
        <f t="shared" si="546"/>
        <v>0</v>
      </c>
      <c r="W2045" s="1764">
        <f t="shared" si="540"/>
        <v>4542.67</v>
      </c>
      <c r="X2045" s="1768">
        <v>4542.67</v>
      </c>
      <c r="Y2045" s="1784">
        <v>618025</v>
      </c>
      <c r="Z2045" s="1770">
        <v>43119</v>
      </c>
      <c r="AA2045" s="1843" t="s">
        <v>104</v>
      </c>
      <c r="AB2045" s="1843"/>
      <c r="AH2045" s="1867"/>
      <c r="AK2045" s="1868"/>
      <c r="AL2045" s="1868"/>
    </row>
    <row r="2046" spans="1:38" x14ac:dyDescent="0.25">
      <c r="A2046" s="1866">
        <v>2017878</v>
      </c>
      <c r="C2046" s="1782" t="s">
        <v>4125</v>
      </c>
      <c r="D2046" s="1762" t="s">
        <v>26</v>
      </c>
      <c r="E2046" s="1762">
        <v>1</v>
      </c>
      <c r="F2046" s="1762">
        <f>E2046*11</f>
        <v>11</v>
      </c>
      <c r="G2046" s="1762">
        <f>E2046*6</f>
        <v>6</v>
      </c>
      <c r="H2046" s="1762">
        <f>E2046*3</f>
        <v>3</v>
      </c>
      <c r="I2046" s="1783">
        <v>1</v>
      </c>
      <c r="J2046" s="1783">
        <v>1</v>
      </c>
      <c r="L2046" s="1764">
        <v>4542.67</v>
      </c>
      <c r="N2046" s="1764">
        <v>2927.91</v>
      </c>
      <c r="O2046" s="1764">
        <f t="shared" si="571"/>
        <v>2316.7399999999998</v>
      </c>
      <c r="P2046" s="1806">
        <f t="shared" ref="P2046" si="577">IF(N2046&lt;=0,"",O2046/N2046)</f>
        <v>0.79126066033450482</v>
      </c>
      <c r="Q2046" s="1764">
        <v>611.16999999999996</v>
      </c>
      <c r="R2046" s="1864">
        <f t="shared" ref="R2046" si="578">IF(N2046&lt;=0,"",Q2046/N2046)</f>
        <v>0.20873933966549518</v>
      </c>
      <c r="S2046" s="1807">
        <f t="shared" ref="S2046" si="579">Q2046/$S$1</f>
        <v>24.4468</v>
      </c>
      <c r="U2046" s="1764">
        <f t="shared" ref="U2046" si="580">((1-I2046)*O2046)+((1-J2046)*Q2046)</f>
        <v>0</v>
      </c>
      <c r="V2046" s="1764">
        <f t="shared" ref="V2046" si="581">L2046-W2046</f>
        <v>0</v>
      </c>
      <c r="W2046" s="1764">
        <f t="shared" si="540"/>
        <v>4542.67</v>
      </c>
      <c r="X2046" s="1768">
        <v>4542.67</v>
      </c>
      <c r="Y2046" s="1784">
        <v>618028</v>
      </c>
      <c r="Z2046" s="1770">
        <v>43119</v>
      </c>
      <c r="AA2046" s="1843" t="s">
        <v>104</v>
      </c>
      <c r="AB2046" s="1843"/>
      <c r="AH2046" s="1867"/>
      <c r="AK2046" s="1868"/>
      <c r="AL2046" s="1868"/>
    </row>
    <row r="2047" spans="1:38" x14ac:dyDescent="0.25">
      <c r="A2047" s="1866">
        <v>2017879</v>
      </c>
      <c r="C2047" s="1782">
        <v>685418</v>
      </c>
      <c r="D2047" s="1762" t="s">
        <v>26</v>
      </c>
      <c r="E2047" s="1762">
        <v>1</v>
      </c>
      <c r="F2047" s="1762">
        <v>9</v>
      </c>
      <c r="G2047" s="1762">
        <v>6</v>
      </c>
      <c r="H2047" s="1762">
        <v>3</v>
      </c>
      <c r="I2047" s="1783">
        <v>1</v>
      </c>
      <c r="J2047" s="1783">
        <v>1</v>
      </c>
      <c r="L2047" s="1764">
        <v>3164.38</v>
      </c>
      <c r="N2047" s="1764">
        <v>2028</v>
      </c>
      <c r="O2047" s="1764">
        <f t="shared" si="571"/>
        <v>1527.9</v>
      </c>
      <c r="P2047" s="1806">
        <f t="shared" si="542"/>
        <v>0.75340236686390538</v>
      </c>
      <c r="Q2047" s="1764">
        <v>500.1</v>
      </c>
      <c r="R2047" s="1864">
        <f t="shared" si="543"/>
        <v>0.24659763313609467</v>
      </c>
      <c r="S2047" s="1807">
        <f t="shared" si="544"/>
        <v>20.004000000000001</v>
      </c>
      <c r="U2047" s="1764">
        <f t="shared" si="545"/>
        <v>0</v>
      </c>
      <c r="V2047" s="1764">
        <f t="shared" si="546"/>
        <v>0</v>
      </c>
      <c r="W2047" s="1764">
        <f t="shared" si="540"/>
        <v>3164.38</v>
      </c>
      <c r="X2047" s="1768">
        <v>3164.38</v>
      </c>
      <c r="Y2047" s="1784">
        <v>618026</v>
      </c>
      <c r="Z2047" s="1770">
        <v>43119</v>
      </c>
      <c r="AA2047" s="1843" t="s">
        <v>104</v>
      </c>
      <c r="AB2047" s="1843"/>
      <c r="AH2047" s="1867"/>
      <c r="AK2047" s="1868"/>
      <c r="AL2047" s="1868"/>
    </row>
    <row r="2048" spans="1:38" x14ac:dyDescent="0.25">
      <c r="A2048" s="1866">
        <v>2017880</v>
      </c>
      <c r="C2048" s="1782" t="s">
        <v>4127</v>
      </c>
      <c r="D2048" s="1762" t="s">
        <v>3985</v>
      </c>
      <c r="E2048" s="1762">
        <v>0</v>
      </c>
      <c r="F2048" s="1762">
        <v>0</v>
      </c>
      <c r="G2048" s="1762">
        <v>0</v>
      </c>
      <c r="H2048" s="1762">
        <v>0</v>
      </c>
      <c r="I2048" s="1783">
        <v>1</v>
      </c>
      <c r="J2048" s="1783">
        <v>1</v>
      </c>
      <c r="L2048" s="1764">
        <v>400</v>
      </c>
      <c r="N2048" s="1764">
        <f t="shared" si="541"/>
        <v>250</v>
      </c>
      <c r="O2048" s="1764">
        <v>200</v>
      </c>
      <c r="P2048" s="1806">
        <f t="shared" si="542"/>
        <v>0.8</v>
      </c>
      <c r="Q2048" s="1764">
        <v>50</v>
      </c>
      <c r="R2048" s="1864">
        <f t="shared" si="543"/>
        <v>0.2</v>
      </c>
      <c r="S2048" s="1807">
        <f t="shared" si="544"/>
        <v>2</v>
      </c>
      <c r="U2048" s="1764">
        <f t="shared" si="545"/>
        <v>0</v>
      </c>
      <c r="V2048" s="1764">
        <f t="shared" si="546"/>
        <v>0</v>
      </c>
      <c r="W2048" s="1764">
        <f t="shared" ref="W2048:W2111" si="582">X2048+AC2048+AH2048+AM2048+AO2048+AR2048</f>
        <v>400</v>
      </c>
      <c r="X2048" s="1768">
        <v>400</v>
      </c>
      <c r="Y2048" s="1784">
        <v>617809</v>
      </c>
      <c r="Z2048" s="1770">
        <v>43089</v>
      </c>
      <c r="AA2048" s="1843" t="s">
        <v>104</v>
      </c>
      <c r="AB2048" s="1843"/>
      <c r="AH2048" s="1867"/>
      <c r="AK2048" s="1868"/>
      <c r="AL2048" s="1868"/>
    </row>
    <row r="2049" spans="1:38" x14ac:dyDescent="0.25">
      <c r="A2049" s="1866">
        <v>2017881</v>
      </c>
      <c r="C2049" s="1782" t="s">
        <v>4132</v>
      </c>
      <c r="D2049" s="1762" t="s">
        <v>26</v>
      </c>
      <c r="E2049" s="1762">
        <v>0</v>
      </c>
      <c r="F2049" s="1762">
        <v>0</v>
      </c>
      <c r="G2049" s="1762">
        <v>0</v>
      </c>
      <c r="H2049" s="1762">
        <v>0</v>
      </c>
      <c r="I2049" s="1783">
        <v>1</v>
      </c>
      <c r="J2049" s="1783">
        <v>1</v>
      </c>
      <c r="L2049" s="1764">
        <v>23.6</v>
      </c>
      <c r="N2049" s="1764">
        <f t="shared" ref="N2049:N2112" si="583">O2049+Q2049</f>
        <v>19.3</v>
      </c>
      <c r="O2049" s="1764">
        <v>4.3</v>
      </c>
      <c r="P2049" s="1806">
        <f t="shared" ref="P2049:P2112" si="584">IF(N2049&lt;=0,"",O2049/N2049)</f>
        <v>0.22279792746113988</v>
      </c>
      <c r="Q2049" s="1764">
        <v>15</v>
      </c>
      <c r="R2049" s="1864">
        <f t="shared" ref="R2049:R2112" si="585">IF(N2049&lt;=0,"",Q2049/N2049)</f>
        <v>0.77720207253886009</v>
      </c>
      <c r="S2049" s="1807">
        <f t="shared" ref="S2049:S2112" si="586">Q2049/$S$1</f>
        <v>0.6</v>
      </c>
      <c r="U2049" s="1764">
        <f t="shared" ref="U2049:U2112" si="587">((1-I2049)*O2049)+((1-J2049)*Q2049)</f>
        <v>0</v>
      </c>
      <c r="V2049" s="1764">
        <f t="shared" ref="V2049:V2112" si="588">L2049-W2049</f>
        <v>0</v>
      </c>
      <c r="W2049" s="1764">
        <f t="shared" si="582"/>
        <v>23.6</v>
      </c>
      <c r="X2049" s="1768">
        <v>23.6</v>
      </c>
      <c r="Y2049" s="1784">
        <v>617810</v>
      </c>
      <c r="Z2049" s="1770">
        <v>43089</v>
      </c>
      <c r="AA2049" s="1843" t="s">
        <v>104</v>
      </c>
      <c r="AB2049" s="1843"/>
      <c r="AH2049" s="1867"/>
      <c r="AK2049" s="1868"/>
      <c r="AL2049" s="1868"/>
    </row>
    <row r="2050" spans="1:38" x14ac:dyDescent="0.25">
      <c r="A2050" s="1866">
        <v>2017882</v>
      </c>
      <c r="C2050" s="1782" t="s">
        <v>4131</v>
      </c>
      <c r="D2050" s="1762" t="s">
        <v>26</v>
      </c>
      <c r="E2050" s="1762">
        <v>0</v>
      </c>
      <c r="F2050" s="1762">
        <v>0</v>
      </c>
      <c r="G2050" s="1762">
        <v>0</v>
      </c>
      <c r="H2050" s="1762">
        <v>0</v>
      </c>
      <c r="I2050" s="1783">
        <v>1</v>
      </c>
      <c r="J2050" s="1783">
        <v>1</v>
      </c>
      <c r="L2050" s="1764">
        <v>109.68</v>
      </c>
      <c r="N2050" s="1764">
        <f t="shared" si="583"/>
        <v>62.34</v>
      </c>
      <c r="O2050" s="1764">
        <v>47.34</v>
      </c>
      <c r="P2050" s="1806">
        <f t="shared" si="584"/>
        <v>0.75938402309913378</v>
      </c>
      <c r="Q2050" s="1764">
        <v>15</v>
      </c>
      <c r="R2050" s="1864">
        <f t="shared" si="585"/>
        <v>0.2406159769008662</v>
      </c>
      <c r="S2050" s="1807">
        <f t="shared" si="586"/>
        <v>0.6</v>
      </c>
      <c r="U2050" s="1764">
        <f t="shared" si="587"/>
        <v>0</v>
      </c>
      <c r="V2050" s="1764">
        <f t="shared" si="588"/>
        <v>0</v>
      </c>
      <c r="W2050" s="1764">
        <f t="shared" si="582"/>
        <v>109.68</v>
      </c>
      <c r="X2050" s="1768">
        <v>109.68</v>
      </c>
      <c r="Y2050" s="1784">
        <v>617810</v>
      </c>
      <c r="Z2050" s="1770">
        <v>43089</v>
      </c>
      <c r="AA2050" s="1843" t="s">
        <v>104</v>
      </c>
      <c r="AB2050" s="1843"/>
      <c r="AH2050" s="1867"/>
      <c r="AK2050" s="1868"/>
      <c r="AL2050" s="1868"/>
    </row>
    <row r="2051" spans="1:38" x14ac:dyDescent="0.25">
      <c r="A2051" s="1866">
        <v>2017883</v>
      </c>
      <c r="C2051" s="1782" t="s">
        <v>4167</v>
      </c>
      <c r="D2051" s="1762" t="s">
        <v>640</v>
      </c>
      <c r="E2051" s="1762">
        <v>1</v>
      </c>
      <c r="F2051" s="1762">
        <v>10</v>
      </c>
      <c r="G2051" s="1762">
        <v>8</v>
      </c>
      <c r="H2051" s="1762">
        <v>3</v>
      </c>
      <c r="I2051" s="1783">
        <v>1</v>
      </c>
      <c r="J2051" s="1783">
        <v>1</v>
      </c>
      <c r="L2051" s="1764">
        <v>3831.09</v>
      </c>
      <c r="N2051" s="1764">
        <v>2244</v>
      </c>
      <c r="O2051" s="1764">
        <f>N2051-Q2051</f>
        <v>1603.52</v>
      </c>
      <c r="P2051" s="1806">
        <f t="shared" si="584"/>
        <v>0.71458110516934048</v>
      </c>
      <c r="Q2051" s="1764">
        <v>640.48</v>
      </c>
      <c r="R2051" s="1864">
        <f t="shared" si="585"/>
        <v>0.28541889483065952</v>
      </c>
      <c r="S2051" s="1807">
        <f t="shared" si="586"/>
        <v>25.619199999999999</v>
      </c>
      <c r="U2051" s="1764">
        <f t="shared" si="587"/>
        <v>0</v>
      </c>
      <c r="V2051" s="1764">
        <f t="shared" si="588"/>
        <v>0</v>
      </c>
      <c r="W2051" s="1764">
        <f t="shared" si="582"/>
        <v>3831.09</v>
      </c>
      <c r="X2051" s="1768">
        <v>3831.09</v>
      </c>
      <c r="Y2051" s="1784">
        <v>618108</v>
      </c>
      <c r="Z2051" s="1770">
        <v>43140</v>
      </c>
      <c r="AA2051" s="1843" t="s">
        <v>104</v>
      </c>
      <c r="AB2051" s="1843"/>
      <c r="AH2051" s="1867"/>
      <c r="AK2051" s="1868"/>
      <c r="AL2051" s="1868"/>
    </row>
    <row r="2052" spans="1:38" x14ac:dyDescent="0.25">
      <c r="A2052" s="1866">
        <v>2017884</v>
      </c>
      <c r="C2052" s="1782" t="s">
        <v>4137</v>
      </c>
      <c r="D2052" s="1762" t="s">
        <v>317</v>
      </c>
      <c r="E2052" s="1762">
        <v>1</v>
      </c>
      <c r="F2052" s="1762">
        <v>3</v>
      </c>
      <c r="G2052" s="1762">
        <v>1</v>
      </c>
      <c r="H2052" s="1762">
        <v>3</v>
      </c>
      <c r="I2052" s="1783">
        <v>1</v>
      </c>
      <c r="J2052" s="1783">
        <v>1</v>
      </c>
      <c r="L2052" s="1764">
        <v>2255.33</v>
      </c>
      <c r="N2052" s="1764">
        <v>1428</v>
      </c>
      <c r="O2052" s="1764">
        <f>N2052-Q2052</f>
        <v>1108.79</v>
      </c>
      <c r="P2052" s="1806">
        <f t="shared" si="584"/>
        <v>0.7764635854341736</v>
      </c>
      <c r="Q2052" s="1764">
        <v>319.20999999999998</v>
      </c>
      <c r="R2052" s="1864">
        <f t="shared" si="585"/>
        <v>0.22353641456582632</v>
      </c>
      <c r="S2052" s="1807">
        <f t="shared" si="586"/>
        <v>12.7684</v>
      </c>
      <c r="U2052" s="1764">
        <f t="shared" si="587"/>
        <v>0</v>
      </c>
      <c r="V2052" s="1764">
        <f t="shared" si="588"/>
        <v>0</v>
      </c>
      <c r="W2052" s="1764">
        <f t="shared" si="582"/>
        <v>2255.33</v>
      </c>
      <c r="X2052" s="1768">
        <v>2255.33</v>
      </c>
      <c r="Y2052" s="1784">
        <v>618104</v>
      </c>
      <c r="Z2052" s="1770">
        <v>43140</v>
      </c>
      <c r="AA2052" s="1843" t="s">
        <v>104</v>
      </c>
      <c r="AB2052" s="1843"/>
      <c r="AH2052" s="1867"/>
      <c r="AK2052" s="1868"/>
      <c r="AL2052" s="1868"/>
    </row>
    <row r="2053" spans="1:38" x14ac:dyDescent="0.25">
      <c r="A2053" s="1920" t="s">
        <v>4681</v>
      </c>
      <c r="C2053" s="1782" t="s">
        <v>4682</v>
      </c>
      <c r="D2053" s="1762" t="s">
        <v>317</v>
      </c>
      <c r="E2053" s="1762">
        <v>0</v>
      </c>
      <c r="F2053" s="1762">
        <v>1</v>
      </c>
      <c r="G2053" s="1762">
        <v>0</v>
      </c>
      <c r="H2053" s="1762">
        <v>1</v>
      </c>
      <c r="I2053" s="1783">
        <v>1</v>
      </c>
      <c r="J2053" s="1783">
        <v>1</v>
      </c>
      <c r="L2053" s="1764">
        <v>0</v>
      </c>
      <c r="N2053" s="1764">
        <v>380</v>
      </c>
      <c r="O2053" s="1764">
        <f>N2053-Q2053</f>
        <v>267</v>
      </c>
      <c r="P2053" s="1806">
        <f t="shared" ref="P2053" si="589">IF(N2053&lt;=0,"",O2053/N2053)</f>
        <v>0.70263157894736838</v>
      </c>
      <c r="Q2053" s="1764">
        <v>113</v>
      </c>
      <c r="R2053" s="1864">
        <f t="shared" ref="R2053" si="590">IF(N2053&lt;=0,"",Q2053/N2053)</f>
        <v>0.29736842105263156</v>
      </c>
      <c r="S2053" s="1807">
        <f t="shared" ref="S2053" si="591">Q2053/$S$1</f>
        <v>4.5199999999999996</v>
      </c>
      <c r="U2053" s="1764">
        <f t="shared" ref="U2053" si="592">((1-I2053)*O2053)+((1-J2053)*Q2053)</f>
        <v>0</v>
      </c>
      <c r="V2053" s="1764">
        <f t="shared" ref="V2053" si="593">L2053-W2053</f>
        <v>0</v>
      </c>
      <c r="W2053" s="1764">
        <f t="shared" si="582"/>
        <v>0</v>
      </c>
      <c r="X2053" s="1768"/>
      <c r="Y2053" s="1784"/>
      <c r="Z2053" s="1770"/>
      <c r="AA2053" s="1843"/>
      <c r="AB2053" s="1843"/>
      <c r="AH2053" s="1867"/>
      <c r="AK2053" s="1868"/>
      <c r="AL2053" s="1868"/>
    </row>
    <row r="2054" spans="1:38" x14ac:dyDescent="0.25">
      <c r="A2054" s="1781" t="s">
        <v>4166</v>
      </c>
      <c r="C2054" s="1782" t="s">
        <v>4164</v>
      </c>
      <c r="D2054" s="1762" t="s">
        <v>4165</v>
      </c>
      <c r="E2054" s="1762">
        <v>1</v>
      </c>
      <c r="F2054" s="1762">
        <v>10</v>
      </c>
      <c r="G2054" s="1762">
        <v>4</v>
      </c>
      <c r="H2054" s="1762">
        <v>1</v>
      </c>
      <c r="I2054" s="1783">
        <v>1</v>
      </c>
      <c r="J2054" s="1783">
        <v>1</v>
      </c>
      <c r="L2054" s="1764">
        <v>6840.08</v>
      </c>
      <c r="N2054" s="1764">
        <f t="shared" si="583"/>
        <v>0</v>
      </c>
      <c r="O2054" s="1764">
        <v>0</v>
      </c>
      <c r="P2054" s="1806" t="str">
        <f t="shared" si="584"/>
        <v/>
      </c>
      <c r="Q2054" s="1764">
        <v>0</v>
      </c>
      <c r="R2054" s="1864" t="str">
        <f t="shared" si="585"/>
        <v/>
      </c>
      <c r="S2054" s="1807">
        <f t="shared" si="586"/>
        <v>0</v>
      </c>
      <c r="U2054" s="1764">
        <f t="shared" si="587"/>
        <v>0</v>
      </c>
      <c r="V2054" s="1764">
        <f t="shared" si="588"/>
        <v>6840.08</v>
      </c>
      <c r="W2054" s="1764">
        <f t="shared" si="582"/>
        <v>0</v>
      </c>
      <c r="X2054" s="1768"/>
      <c r="Y2054" s="1784"/>
      <c r="Z2054" s="1770"/>
      <c r="AA2054" s="1843"/>
      <c r="AB2054" s="1843"/>
      <c r="AH2054" s="1867"/>
      <c r="AK2054" s="1868"/>
      <c r="AL2054" s="1868"/>
    </row>
    <row r="2055" spans="1:38" x14ac:dyDescent="0.25">
      <c r="A2055" s="1962">
        <v>2017886</v>
      </c>
      <c r="C2055" s="1782" t="s">
        <v>4169</v>
      </c>
      <c r="D2055" s="1762" t="s">
        <v>2390</v>
      </c>
      <c r="E2055" s="1762">
        <v>0</v>
      </c>
      <c r="F2055" s="1762">
        <v>3</v>
      </c>
      <c r="G2055" s="1762">
        <v>3</v>
      </c>
      <c r="H2055" s="1762">
        <v>1</v>
      </c>
      <c r="I2055" s="1783">
        <v>1</v>
      </c>
      <c r="J2055" s="1783">
        <v>1</v>
      </c>
      <c r="L2055" s="1764">
        <v>1614</v>
      </c>
      <c r="N2055" s="1764">
        <v>1076</v>
      </c>
      <c r="O2055" s="1764">
        <f>N2055-Q2055</f>
        <v>785</v>
      </c>
      <c r="P2055" s="1806">
        <f t="shared" si="584"/>
        <v>0.7295539033457249</v>
      </c>
      <c r="Q2055" s="1764">
        <v>291</v>
      </c>
      <c r="R2055" s="1864">
        <f t="shared" si="585"/>
        <v>0.2704460966542751</v>
      </c>
      <c r="S2055" s="1807">
        <f t="shared" si="586"/>
        <v>11.64</v>
      </c>
      <c r="U2055" s="1764">
        <f t="shared" si="587"/>
        <v>0</v>
      </c>
      <c r="V2055" s="1764">
        <f t="shared" si="588"/>
        <v>1614</v>
      </c>
      <c r="W2055" s="1764">
        <f t="shared" si="582"/>
        <v>0</v>
      </c>
      <c r="X2055" s="1768"/>
      <c r="Y2055" s="1784"/>
      <c r="Z2055" s="1770"/>
      <c r="AA2055" s="1843"/>
      <c r="AB2055" s="1843"/>
      <c r="AH2055" s="1867"/>
      <c r="AK2055" s="1868"/>
      <c r="AL2055" s="1868"/>
    </row>
    <row r="2056" spans="1:38" x14ac:dyDescent="0.25">
      <c r="A2056" s="1866">
        <v>2017887</v>
      </c>
      <c r="C2056" s="1782" t="s">
        <v>4170</v>
      </c>
      <c r="D2056" s="1762" t="s">
        <v>892</v>
      </c>
      <c r="E2056" s="1762">
        <v>0</v>
      </c>
      <c r="F2056" s="1762">
        <v>1</v>
      </c>
      <c r="G2056" s="1762">
        <v>0</v>
      </c>
      <c r="H2056" s="1762">
        <v>1</v>
      </c>
      <c r="I2056" s="1783">
        <v>1</v>
      </c>
      <c r="J2056" s="1783">
        <v>1</v>
      </c>
      <c r="L2056" s="1764">
        <v>815.5</v>
      </c>
      <c r="N2056" s="1764">
        <v>329.31</v>
      </c>
      <c r="O2056" s="1764">
        <f>N2056-Q2056</f>
        <v>219.8</v>
      </c>
      <c r="P2056" s="1806">
        <f t="shared" si="584"/>
        <v>0.66745619628921082</v>
      </c>
      <c r="Q2056" s="1764">
        <v>109.51</v>
      </c>
      <c r="R2056" s="1864">
        <f t="shared" si="585"/>
        <v>0.33254380371078923</v>
      </c>
      <c r="S2056" s="1807">
        <f t="shared" si="586"/>
        <v>4.3803999999999998</v>
      </c>
      <c r="U2056" s="1764">
        <f t="shared" si="587"/>
        <v>0</v>
      </c>
      <c r="V2056" s="1764">
        <f t="shared" si="588"/>
        <v>0</v>
      </c>
      <c r="W2056" s="1764">
        <f t="shared" si="582"/>
        <v>815.5</v>
      </c>
      <c r="X2056" s="1768">
        <v>815.5</v>
      </c>
      <c r="Y2056" s="1784">
        <v>618089</v>
      </c>
      <c r="Z2056" s="1770">
        <v>43133</v>
      </c>
      <c r="AA2056" s="1843" t="s">
        <v>104</v>
      </c>
      <c r="AB2056" s="1843"/>
      <c r="AH2056" s="1867"/>
      <c r="AK2056" s="1868"/>
      <c r="AL2056" s="1868"/>
    </row>
    <row r="2057" spans="1:38" x14ac:dyDescent="0.25">
      <c r="A2057" s="1866">
        <v>2017888</v>
      </c>
      <c r="C2057" s="1782">
        <v>685718</v>
      </c>
      <c r="D2057" s="1762" t="s">
        <v>26</v>
      </c>
      <c r="E2057" s="1762">
        <v>1</v>
      </c>
      <c r="F2057" s="1762">
        <v>8</v>
      </c>
      <c r="G2057" s="1762">
        <v>5</v>
      </c>
      <c r="H2057" s="1762">
        <v>3</v>
      </c>
      <c r="I2057" s="1783">
        <v>1</v>
      </c>
      <c r="J2057" s="1783">
        <v>1</v>
      </c>
      <c r="L2057" s="1764">
        <v>2986.88</v>
      </c>
      <c r="N2057" s="1764">
        <v>1943</v>
      </c>
      <c r="O2057" s="1764">
        <f>N2057-Q2057</f>
        <v>1480.72</v>
      </c>
      <c r="P2057" s="1806">
        <f t="shared" si="584"/>
        <v>0.76207925887802364</v>
      </c>
      <c r="Q2057" s="1764">
        <v>462.28</v>
      </c>
      <c r="R2057" s="1864">
        <f t="shared" si="585"/>
        <v>0.23792074112197631</v>
      </c>
      <c r="S2057" s="1807">
        <f t="shared" si="586"/>
        <v>18.491199999999999</v>
      </c>
      <c r="U2057" s="1764">
        <f t="shared" si="587"/>
        <v>0</v>
      </c>
      <c r="V2057" s="1764">
        <f t="shared" si="588"/>
        <v>0</v>
      </c>
      <c r="W2057" s="1764">
        <f t="shared" si="582"/>
        <v>2986.88</v>
      </c>
      <c r="X2057" s="1768">
        <v>2986.88</v>
      </c>
      <c r="Y2057" s="1784">
        <v>618029</v>
      </c>
      <c r="Z2057" s="1770">
        <v>43119</v>
      </c>
      <c r="AA2057" s="1843" t="s">
        <v>104</v>
      </c>
      <c r="AB2057" s="1843"/>
      <c r="AH2057" s="1867"/>
      <c r="AK2057" s="1868"/>
      <c r="AL2057" s="1868"/>
    </row>
    <row r="2058" spans="1:38" x14ac:dyDescent="0.25">
      <c r="A2058" s="1866">
        <v>2017889</v>
      </c>
      <c r="C2058" s="1782">
        <v>651518</v>
      </c>
      <c r="D2058" s="1762" t="s">
        <v>26</v>
      </c>
      <c r="E2058" s="1762">
        <v>1</v>
      </c>
      <c r="F2058" s="1762">
        <v>9</v>
      </c>
      <c r="G2058" s="1762">
        <v>6</v>
      </c>
      <c r="H2058" s="1762">
        <v>3</v>
      </c>
      <c r="I2058" s="1783">
        <v>1</v>
      </c>
      <c r="J2058" s="1783">
        <v>1</v>
      </c>
      <c r="L2058" s="1764">
        <v>2982.71</v>
      </c>
      <c r="N2058" s="1764">
        <v>1939</v>
      </c>
      <c r="O2058" s="1764">
        <f>N2058-Q2058</f>
        <v>1452.96</v>
      </c>
      <c r="P2058" s="1806">
        <f t="shared" si="584"/>
        <v>0.74933470861268692</v>
      </c>
      <c r="Q2058" s="1764">
        <v>486.04</v>
      </c>
      <c r="R2058" s="1864">
        <f t="shared" si="585"/>
        <v>0.25066529138731308</v>
      </c>
      <c r="S2058" s="1807">
        <f t="shared" si="586"/>
        <v>19.441600000000001</v>
      </c>
      <c r="U2058" s="1764">
        <f t="shared" si="587"/>
        <v>0</v>
      </c>
      <c r="V2058" s="1764">
        <f t="shared" si="588"/>
        <v>0</v>
      </c>
      <c r="W2058" s="1764">
        <f t="shared" si="582"/>
        <v>2982.71</v>
      </c>
      <c r="X2058" s="1768">
        <v>2982.71</v>
      </c>
      <c r="Y2058" s="1784">
        <v>618033</v>
      </c>
      <c r="Z2058" s="1770">
        <v>43119</v>
      </c>
      <c r="AA2058" s="1843" t="s">
        <v>104</v>
      </c>
      <c r="AB2058" s="1843"/>
      <c r="AH2058" s="1867"/>
      <c r="AK2058" s="1868"/>
      <c r="AL2058" s="1868"/>
    </row>
    <row r="2059" spans="1:38" x14ac:dyDescent="0.25">
      <c r="A2059" s="1866">
        <v>2017890</v>
      </c>
      <c r="C2059" s="1782">
        <v>690918</v>
      </c>
      <c r="D2059" s="1762" t="s">
        <v>26</v>
      </c>
      <c r="E2059" s="1762">
        <v>1</v>
      </c>
      <c r="F2059" s="1762">
        <v>10</v>
      </c>
      <c r="G2059" s="1762">
        <v>3</v>
      </c>
      <c r="H2059" s="1762">
        <v>2</v>
      </c>
      <c r="I2059" s="1783">
        <v>1</v>
      </c>
      <c r="J2059" s="1783">
        <v>1</v>
      </c>
      <c r="L2059" s="1764">
        <v>3301.42</v>
      </c>
      <c r="N2059" s="1764">
        <v>2144.0100000000002</v>
      </c>
      <c r="O2059" s="1764">
        <f>N2059-Q2059</f>
        <v>1682.1000000000001</v>
      </c>
      <c r="P2059" s="1806">
        <f t="shared" ref="P2059" si="594">IF(N2059&lt;=0,"",O2059/N2059)</f>
        <v>0.78455790784557911</v>
      </c>
      <c r="Q2059" s="1764">
        <v>461.91</v>
      </c>
      <c r="R2059" s="1864">
        <f t="shared" ref="R2059" si="595">IF(N2059&lt;=0,"",Q2059/N2059)</f>
        <v>0.21544209215442092</v>
      </c>
      <c r="S2059" s="1807">
        <f t="shared" ref="S2059" si="596">Q2059/$S$1</f>
        <v>18.476400000000002</v>
      </c>
      <c r="U2059" s="1764">
        <f t="shared" si="587"/>
        <v>0</v>
      </c>
      <c r="V2059" s="1764">
        <f t="shared" si="588"/>
        <v>0</v>
      </c>
      <c r="W2059" s="1764">
        <f t="shared" si="582"/>
        <v>3301.42</v>
      </c>
      <c r="X2059" s="1768">
        <v>3301.42</v>
      </c>
      <c r="Y2059" s="1784">
        <v>618030</v>
      </c>
      <c r="Z2059" s="1770">
        <v>43119</v>
      </c>
      <c r="AA2059" s="1843" t="s">
        <v>104</v>
      </c>
      <c r="AB2059" s="1843"/>
      <c r="AH2059" s="1867"/>
      <c r="AK2059" s="1868"/>
      <c r="AL2059" s="1868"/>
    </row>
    <row r="2060" spans="1:38" x14ac:dyDescent="0.25">
      <c r="A2060" s="1866">
        <v>2017891</v>
      </c>
      <c r="C2060" s="1782" t="s">
        <v>4171</v>
      </c>
      <c r="D2060" s="1762" t="s">
        <v>352</v>
      </c>
      <c r="E2060" s="1762">
        <v>0</v>
      </c>
      <c r="F2060" s="1762">
        <v>0</v>
      </c>
      <c r="G2060" s="1762">
        <v>0</v>
      </c>
      <c r="H2060" s="1762">
        <v>0</v>
      </c>
      <c r="I2060" s="1783">
        <v>1</v>
      </c>
      <c r="J2060" s="1783">
        <v>1</v>
      </c>
      <c r="L2060" s="1764">
        <v>300.75</v>
      </c>
      <c r="N2060" s="1764">
        <f t="shared" si="583"/>
        <v>214.38</v>
      </c>
      <c r="O2060" s="1764">
        <v>214.38</v>
      </c>
      <c r="P2060" s="1806">
        <f t="shared" si="584"/>
        <v>1</v>
      </c>
      <c r="Q2060" s="1764">
        <v>0</v>
      </c>
      <c r="R2060" s="1864">
        <f t="shared" si="585"/>
        <v>0</v>
      </c>
      <c r="S2060" s="1807">
        <f t="shared" si="586"/>
        <v>0</v>
      </c>
      <c r="U2060" s="1764">
        <f t="shared" si="587"/>
        <v>0</v>
      </c>
      <c r="V2060" s="1764">
        <f t="shared" si="588"/>
        <v>0</v>
      </c>
      <c r="W2060" s="1764">
        <f t="shared" si="582"/>
        <v>300.75</v>
      </c>
      <c r="X2060" s="1768">
        <v>300.75</v>
      </c>
      <c r="Y2060" s="1784">
        <v>618081</v>
      </c>
      <c r="Z2060" s="1770">
        <v>43133</v>
      </c>
      <c r="AA2060" s="1843" t="s">
        <v>104</v>
      </c>
      <c r="AB2060" s="1843"/>
      <c r="AH2060" s="1867"/>
      <c r="AK2060" s="1868"/>
      <c r="AL2060" s="1868"/>
    </row>
    <row r="2061" spans="1:38" x14ac:dyDescent="0.25">
      <c r="A2061" s="1866">
        <v>2017892</v>
      </c>
      <c r="C2061" s="1782">
        <v>691018</v>
      </c>
      <c r="D2061" s="1762" t="s">
        <v>26</v>
      </c>
      <c r="E2061" s="1762">
        <v>1</v>
      </c>
      <c r="F2061" s="1762">
        <v>10</v>
      </c>
      <c r="G2061" s="1762">
        <v>3</v>
      </c>
      <c r="H2061" s="1762">
        <v>2</v>
      </c>
      <c r="I2061" s="1783">
        <v>1</v>
      </c>
      <c r="J2061" s="1783">
        <v>1</v>
      </c>
      <c r="L2061" s="1764">
        <v>3301.42</v>
      </c>
      <c r="N2061" s="1764">
        <v>2144.0100000000002</v>
      </c>
      <c r="O2061" s="1764">
        <f>N2061-Q2061</f>
        <v>1682.1000000000001</v>
      </c>
      <c r="P2061" s="1806">
        <f t="shared" si="584"/>
        <v>0.78455790784557911</v>
      </c>
      <c r="Q2061" s="1764">
        <v>461.91</v>
      </c>
      <c r="R2061" s="1864">
        <f t="shared" si="585"/>
        <v>0.21544209215442092</v>
      </c>
      <c r="S2061" s="1807">
        <f t="shared" si="586"/>
        <v>18.476400000000002</v>
      </c>
      <c r="U2061" s="1764">
        <f t="shared" si="587"/>
        <v>0</v>
      </c>
      <c r="V2061" s="1764">
        <f t="shared" si="588"/>
        <v>0</v>
      </c>
      <c r="W2061" s="1764">
        <f t="shared" si="582"/>
        <v>3301.42</v>
      </c>
      <c r="X2061" s="1768">
        <v>3301.42</v>
      </c>
      <c r="Y2061" s="1784">
        <v>618031</v>
      </c>
      <c r="Z2061" s="1770">
        <v>43119</v>
      </c>
      <c r="AA2061" s="1843" t="s">
        <v>104</v>
      </c>
      <c r="AB2061" s="1843"/>
      <c r="AH2061" s="1867"/>
      <c r="AK2061" s="1868"/>
      <c r="AL2061" s="1868"/>
    </row>
    <row r="2062" spans="1:38" x14ac:dyDescent="0.25">
      <c r="A2062" s="1866">
        <v>2017893</v>
      </c>
      <c r="C2062" s="1782" t="s">
        <v>4173</v>
      </c>
      <c r="D2062" s="1762" t="s">
        <v>26</v>
      </c>
      <c r="E2062" s="1762">
        <v>1</v>
      </c>
      <c r="F2062" s="1762">
        <v>10</v>
      </c>
      <c r="G2062" s="1762">
        <v>5</v>
      </c>
      <c r="H2062" s="1762">
        <f>E2062*3</f>
        <v>3</v>
      </c>
      <c r="I2062" s="1783">
        <v>1</v>
      </c>
      <c r="J2062" s="1783">
        <v>1</v>
      </c>
      <c r="L2062" s="1764">
        <v>4248.51</v>
      </c>
      <c r="N2062" s="1764">
        <v>2738.17</v>
      </c>
      <c r="O2062" s="1764">
        <f>N2062-Q2062</f>
        <v>2164.3900000000003</v>
      </c>
      <c r="P2062" s="1806">
        <f t="shared" ref="P2062" si="597">IF(N2062&lt;=0,"",O2062/N2062)</f>
        <v>0.79045128680834287</v>
      </c>
      <c r="Q2062" s="1764">
        <v>573.78</v>
      </c>
      <c r="R2062" s="1864">
        <f t="shared" ref="R2062" si="598">IF(N2062&lt;=0,"",Q2062/N2062)</f>
        <v>0.20954871319165719</v>
      </c>
      <c r="S2062" s="1807">
        <f t="shared" ref="S2062" si="599">Q2062/$S$1</f>
        <v>22.9512</v>
      </c>
      <c r="U2062" s="1764">
        <f t="shared" si="587"/>
        <v>0</v>
      </c>
      <c r="V2062" s="1764">
        <f t="shared" si="588"/>
        <v>0</v>
      </c>
      <c r="W2062" s="1764">
        <f t="shared" si="582"/>
        <v>4248.51</v>
      </c>
      <c r="X2062" s="1768">
        <v>4248.51</v>
      </c>
      <c r="Y2062" s="1784">
        <v>618042</v>
      </c>
      <c r="Z2062" s="1770">
        <v>43133</v>
      </c>
      <c r="AA2062" s="1843" t="s">
        <v>104</v>
      </c>
      <c r="AB2062" s="1843"/>
      <c r="AH2062" s="1867"/>
      <c r="AK2062" s="1868"/>
      <c r="AL2062" s="1868"/>
    </row>
    <row r="2063" spans="1:38" x14ac:dyDescent="0.25">
      <c r="A2063" s="1866">
        <v>2017894</v>
      </c>
      <c r="C2063" s="1782" t="s">
        <v>4186</v>
      </c>
      <c r="D2063" s="1762" t="s">
        <v>26</v>
      </c>
      <c r="E2063" s="1762">
        <v>1</v>
      </c>
      <c r="F2063" s="1762">
        <v>10</v>
      </c>
      <c r="G2063" s="1762">
        <v>5</v>
      </c>
      <c r="H2063" s="1762">
        <f>E2063*3</f>
        <v>3</v>
      </c>
      <c r="I2063" s="1783">
        <v>1</v>
      </c>
      <c r="J2063" s="1783">
        <v>1</v>
      </c>
      <c r="L2063" s="1764">
        <v>4248.51</v>
      </c>
      <c r="N2063" s="1764">
        <v>2738.17</v>
      </c>
      <c r="O2063" s="1764">
        <f>N2063-Q2063</f>
        <v>2164.3900000000003</v>
      </c>
      <c r="P2063" s="1806">
        <f t="shared" si="584"/>
        <v>0.79045128680834287</v>
      </c>
      <c r="Q2063" s="1764">
        <v>573.78</v>
      </c>
      <c r="R2063" s="1864">
        <f t="shared" si="585"/>
        <v>0.20954871319165719</v>
      </c>
      <c r="S2063" s="1807">
        <f t="shared" si="586"/>
        <v>22.9512</v>
      </c>
      <c r="U2063" s="1764">
        <f t="shared" si="587"/>
        <v>0</v>
      </c>
      <c r="V2063" s="1764">
        <f t="shared" si="588"/>
        <v>0</v>
      </c>
      <c r="W2063" s="1764">
        <f t="shared" si="582"/>
        <v>4248.51</v>
      </c>
      <c r="X2063" s="1768">
        <v>4248.51</v>
      </c>
      <c r="Y2063" s="1784">
        <v>618043</v>
      </c>
      <c r="Z2063" s="1770">
        <v>43133</v>
      </c>
      <c r="AA2063" s="1843" t="s">
        <v>104</v>
      </c>
      <c r="AB2063" s="1843"/>
      <c r="AH2063" s="1867"/>
      <c r="AK2063" s="1868"/>
      <c r="AL2063" s="1868"/>
    </row>
    <row r="2064" spans="1:38" x14ac:dyDescent="0.25">
      <c r="A2064" s="1866">
        <v>2017895</v>
      </c>
      <c r="C2064" s="1782">
        <v>735518</v>
      </c>
      <c r="D2064" s="1762" t="s">
        <v>26</v>
      </c>
      <c r="E2064" s="1762">
        <v>1</v>
      </c>
      <c r="F2064" s="1762">
        <v>8</v>
      </c>
      <c r="G2064" s="1762">
        <v>7</v>
      </c>
      <c r="H2064" s="1762">
        <v>2</v>
      </c>
      <c r="I2064" s="1783">
        <v>1</v>
      </c>
      <c r="J2064" s="1783">
        <v>1</v>
      </c>
      <c r="L2064" s="1764">
        <v>2460.9499999999998</v>
      </c>
      <c r="N2064" s="1764">
        <v>1594.54</v>
      </c>
      <c r="O2064" s="1764">
        <f t="shared" ref="O2064" si="600">N2064-Q2064</f>
        <v>1157.78</v>
      </c>
      <c r="P2064" s="1806">
        <f t="shared" si="584"/>
        <v>0.72609028309104817</v>
      </c>
      <c r="Q2064" s="1764">
        <v>436.76</v>
      </c>
      <c r="R2064" s="1864">
        <f t="shared" si="585"/>
        <v>0.27390971690895177</v>
      </c>
      <c r="S2064" s="1807">
        <f t="shared" si="586"/>
        <v>17.470399999999998</v>
      </c>
      <c r="U2064" s="1764">
        <f t="shared" si="587"/>
        <v>0</v>
      </c>
      <c r="V2064" s="1764">
        <f t="shared" si="588"/>
        <v>0</v>
      </c>
      <c r="W2064" s="1764">
        <f t="shared" si="582"/>
        <v>2460.9499999999998</v>
      </c>
      <c r="X2064" s="1768">
        <v>2460.9499999999998</v>
      </c>
      <c r="Y2064" s="1784">
        <v>618044</v>
      </c>
      <c r="Z2064" s="1770">
        <v>43133</v>
      </c>
      <c r="AA2064" s="1843" t="s">
        <v>104</v>
      </c>
      <c r="AB2064" s="1843"/>
      <c r="AH2064" s="1867"/>
      <c r="AK2064" s="1868"/>
      <c r="AL2064" s="1868"/>
    </row>
    <row r="2065" spans="1:38" x14ac:dyDescent="0.25">
      <c r="A2065" s="1866" t="s">
        <v>4174</v>
      </c>
      <c r="C2065" s="1782">
        <v>665218</v>
      </c>
      <c r="D2065" s="1762" t="s">
        <v>26</v>
      </c>
      <c r="E2065" s="1762">
        <v>1</v>
      </c>
      <c r="F2065" s="1762">
        <v>8</v>
      </c>
      <c r="G2065" s="1762">
        <v>5</v>
      </c>
      <c r="H2065" s="1762">
        <v>2</v>
      </c>
      <c r="I2065" s="1783">
        <v>1</v>
      </c>
      <c r="J2065" s="1783">
        <v>1</v>
      </c>
      <c r="L2065" s="1764">
        <v>6139.66</v>
      </c>
      <c r="N2065" s="1764">
        <v>3980</v>
      </c>
      <c r="O2065" s="1764">
        <f>N2065-Q2065</f>
        <v>3383.94</v>
      </c>
      <c r="P2065" s="1806">
        <f t="shared" si="584"/>
        <v>0.85023618090452258</v>
      </c>
      <c r="Q2065" s="1764">
        <v>596.05999999999995</v>
      </c>
      <c r="R2065" s="1864">
        <f t="shared" si="585"/>
        <v>0.14976381909547737</v>
      </c>
      <c r="S2065" s="1807">
        <f t="shared" si="586"/>
        <v>23.842399999999998</v>
      </c>
      <c r="U2065" s="1764">
        <f t="shared" si="587"/>
        <v>0</v>
      </c>
      <c r="V2065" s="1764">
        <f t="shared" si="588"/>
        <v>0</v>
      </c>
      <c r="W2065" s="1764">
        <f t="shared" si="582"/>
        <v>6139.66</v>
      </c>
      <c r="X2065" s="1768">
        <v>6139.66</v>
      </c>
      <c r="Y2065" s="1784">
        <v>618045</v>
      </c>
      <c r="Z2065" s="1770">
        <v>43133</v>
      </c>
      <c r="AA2065" s="1843" t="s">
        <v>104</v>
      </c>
      <c r="AB2065" s="1843"/>
      <c r="AH2065" s="1867"/>
      <c r="AK2065" s="1868"/>
      <c r="AL2065" s="1868"/>
    </row>
    <row r="2066" spans="1:38" x14ac:dyDescent="0.25">
      <c r="A2066" s="1866">
        <v>2017897</v>
      </c>
      <c r="C2066" s="1782">
        <v>692318</v>
      </c>
      <c r="D2066" s="1762" t="s">
        <v>26</v>
      </c>
      <c r="E2066" s="1762">
        <v>1</v>
      </c>
      <c r="F2066" s="1762">
        <v>9</v>
      </c>
      <c r="G2066" s="1762">
        <v>6</v>
      </c>
      <c r="H2066" s="1762">
        <v>3</v>
      </c>
      <c r="I2066" s="1783">
        <v>1</v>
      </c>
      <c r="J2066" s="1783">
        <v>1</v>
      </c>
      <c r="L2066" s="1764">
        <v>3019.48</v>
      </c>
      <c r="N2066" s="1764">
        <v>1954.86</v>
      </c>
      <c r="O2066" s="1764">
        <f>N2066-Q2066</f>
        <v>1474.83</v>
      </c>
      <c r="P2066" s="1806">
        <f t="shared" ref="P2066" si="601">IF(N2066&lt;=0,"",O2066/N2066)</f>
        <v>0.75444277339553723</v>
      </c>
      <c r="Q2066" s="1764">
        <v>480.03</v>
      </c>
      <c r="R2066" s="1864">
        <f t="shared" ref="R2066" si="602">IF(N2066&lt;=0,"",Q2066/N2066)</f>
        <v>0.24555722660446272</v>
      </c>
      <c r="S2066" s="1807">
        <f t="shared" si="586"/>
        <v>19.2012</v>
      </c>
      <c r="U2066" s="1764">
        <f t="shared" si="587"/>
        <v>0</v>
      </c>
      <c r="V2066" s="1764">
        <f t="shared" si="588"/>
        <v>0</v>
      </c>
      <c r="W2066" s="1764">
        <f t="shared" si="582"/>
        <v>3019.48</v>
      </c>
      <c r="X2066" s="1768">
        <v>3019.48</v>
      </c>
      <c r="Y2066" s="1784">
        <v>618046</v>
      </c>
      <c r="Z2066" s="1770">
        <v>43133</v>
      </c>
      <c r="AA2066" s="1843" t="s">
        <v>104</v>
      </c>
      <c r="AB2066" s="1843"/>
      <c r="AH2066" s="1867"/>
      <c r="AK2066" s="1868"/>
      <c r="AL2066" s="1868"/>
    </row>
    <row r="2067" spans="1:38" x14ac:dyDescent="0.25">
      <c r="A2067" s="1866">
        <v>2017898</v>
      </c>
      <c r="C2067" s="1782">
        <v>692418</v>
      </c>
      <c r="D2067" s="1762" t="s">
        <v>26</v>
      </c>
      <c r="E2067" s="1762">
        <v>1</v>
      </c>
      <c r="F2067" s="1762">
        <v>9</v>
      </c>
      <c r="G2067" s="1762">
        <v>6</v>
      </c>
      <c r="H2067" s="1762">
        <v>3</v>
      </c>
      <c r="I2067" s="1783">
        <v>1</v>
      </c>
      <c r="J2067" s="1783">
        <v>1</v>
      </c>
      <c r="L2067" s="1764">
        <v>3019.48</v>
      </c>
      <c r="N2067" s="1764">
        <v>1954.86</v>
      </c>
      <c r="O2067" s="1764">
        <f>N2067-Q2067</f>
        <v>1474.83</v>
      </c>
      <c r="P2067" s="1806">
        <f t="shared" si="584"/>
        <v>0.75444277339553723</v>
      </c>
      <c r="Q2067" s="1764">
        <v>480.03</v>
      </c>
      <c r="R2067" s="1864">
        <f t="shared" si="585"/>
        <v>0.24555722660446272</v>
      </c>
      <c r="S2067" s="1807">
        <f t="shared" si="586"/>
        <v>19.2012</v>
      </c>
      <c r="U2067" s="1764">
        <f t="shared" si="587"/>
        <v>0</v>
      </c>
      <c r="V2067" s="1764">
        <f t="shared" si="588"/>
        <v>0</v>
      </c>
      <c r="W2067" s="1764">
        <f t="shared" si="582"/>
        <v>3019.48</v>
      </c>
      <c r="X2067" s="1768">
        <v>3019.48</v>
      </c>
      <c r="Y2067" s="1784">
        <v>618047</v>
      </c>
      <c r="Z2067" s="1770">
        <v>43133</v>
      </c>
      <c r="AA2067" s="1843" t="s">
        <v>104</v>
      </c>
      <c r="AB2067" s="1843"/>
      <c r="AH2067" s="1867"/>
      <c r="AK2067" s="1868"/>
      <c r="AL2067" s="1868"/>
    </row>
    <row r="2068" spans="1:38" x14ac:dyDescent="0.25">
      <c r="A2068" s="1866">
        <v>2017899</v>
      </c>
      <c r="C2068" s="1782" t="s">
        <v>4183</v>
      </c>
      <c r="D2068" s="1762" t="s">
        <v>26</v>
      </c>
      <c r="E2068" s="1762">
        <v>0</v>
      </c>
      <c r="F2068" s="1762">
        <v>0</v>
      </c>
      <c r="G2068" s="1762">
        <v>0</v>
      </c>
      <c r="H2068" s="1762">
        <v>0</v>
      </c>
      <c r="I2068" s="1783">
        <v>1</v>
      </c>
      <c r="J2068" s="1783">
        <v>1</v>
      </c>
      <c r="L2068" s="1764">
        <v>531.25</v>
      </c>
      <c r="N2068" s="1764">
        <f t="shared" si="583"/>
        <v>425</v>
      </c>
      <c r="O2068" s="1764">
        <v>425</v>
      </c>
      <c r="P2068" s="1806">
        <f t="shared" si="584"/>
        <v>1</v>
      </c>
      <c r="Q2068" s="1764">
        <v>0</v>
      </c>
      <c r="R2068" s="1864">
        <f t="shared" si="585"/>
        <v>0</v>
      </c>
      <c r="S2068" s="1807">
        <f t="shared" si="586"/>
        <v>0</v>
      </c>
      <c r="U2068" s="1764">
        <f t="shared" si="587"/>
        <v>0</v>
      </c>
      <c r="V2068" s="1764">
        <f t="shared" si="588"/>
        <v>0</v>
      </c>
      <c r="W2068" s="1764">
        <f t="shared" si="582"/>
        <v>531.25</v>
      </c>
      <c r="X2068" s="1768">
        <v>531.25</v>
      </c>
      <c r="Y2068" s="1784">
        <v>618032</v>
      </c>
      <c r="Z2068" s="1770">
        <v>43119</v>
      </c>
      <c r="AA2068" s="1843" t="s">
        <v>104</v>
      </c>
      <c r="AB2068" s="1843"/>
      <c r="AH2068" s="1867"/>
      <c r="AK2068" s="1868"/>
      <c r="AL2068" s="1868"/>
    </row>
    <row r="2069" spans="1:38" x14ac:dyDescent="0.25">
      <c r="A2069" s="1959">
        <v>2017900</v>
      </c>
      <c r="C2069" s="1782" t="s">
        <v>4187</v>
      </c>
      <c r="D2069" s="1762" t="s">
        <v>317</v>
      </c>
      <c r="E2069" s="1762">
        <v>0</v>
      </c>
      <c r="F2069" s="1762">
        <v>0</v>
      </c>
      <c r="G2069" s="1762">
        <v>0</v>
      </c>
      <c r="H2069" s="1762">
        <v>0</v>
      </c>
      <c r="I2069" s="1783">
        <v>1</v>
      </c>
      <c r="J2069" s="1783">
        <v>1</v>
      </c>
      <c r="N2069" s="1764">
        <f t="shared" si="583"/>
        <v>1.48</v>
      </c>
      <c r="O2069" s="1764">
        <v>1.48</v>
      </c>
      <c r="P2069" s="1806">
        <f t="shared" si="584"/>
        <v>1</v>
      </c>
      <c r="Q2069" s="1764">
        <v>0</v>
      </c>
      <c r="R2069" s="1864">
        <f t="shared" si="585"/>
        <v>0</v>
      </c>
      <c r="S2069" s="1807">
        <f t="shared" si="586"/>
        <v>0</v>
      </c>
      <c r="U2069" s="1764">
        <f t="shared" si="587"/>
        <v>0</v>
      </c>
      <c r="V2069" s="1764">
        <f t="shared" si="588"/>
        <v>0</v>
      </c>
      <c r="W2069" s="1764">
        <f t="shared" si="582"/>
        <v>0</v>
      </c>
      <c r="X2069" s="1768"/>
      <c r="Y2069" s="1784"/>
      <c r="Z2069" s="1770"/>
      <c r="AA2069" s="1843"/>
      <c r="AB2069" s="1843"/>
      <c r="AH2069" s="1867"/>
      <c r="AK2069" s="1868"/>
      <c r="AL2069" s="1868"/>
    </row>
    <row r="2070" spans="1:38" x14ac:dyDescent="0.25">
      <c r="A2070" s="1866">
        <v>2017901</v>
      </c>
      <c r="C2070" s="1782" t="s">
        <v>4190</v>
      </c>
      <c r="D2070" s="1762" t="s">
        <v>26</v>
      </c>
      <c r="E2070" s="1762">
        <v>0</v>
      </c>
      <c r="F2070" s="1762">
        <v>0</v>
      </c>
      <c r="G2070" s="1762">
        <v>0</v>
      </c>
      <c r="H2070" s="1762">
        <v>0</v>
      </c>
      <c r="I2070" s="1783">
        <v>1</v>
      </c>
      <c r="J2070" s="1783">
        <v>1</v>
      </c>
      <c r="L2070" s="1764">
        <v>172.44</v>
      </c>
      <c r="N2070" s="1764">
        <f t="shared" si="583"/>
        <v>93.72</v>
      </c>
      <c r="O2070" s="1764">
        <v>78.72</v>
      </c>
      <c r="P2070" s="1806">
        <f t="shared" si="584"/>
        <v>0.83994878361075542</v>
      </c>
      <c r="Q2070" s="1764">
        <v>15</v>
      </c>
      <c r="R2070" s="1864">
        <f t="shared" si="585"/>
        <v>0.16005121638924455</v>
      </c>
      <c r="S2070" s="1807">
        <f t="shared" si="586"/>
        <v>0.6</v>
      </c>
      <c r="U2070" s="1764">
        <f t="shared" si="587"/>
        <v>0</v>
      </c>
      <c r="V2070" s="1764">
        <f t="shared" si="588"/>
        <v>0</v>
      </c>
      <c r="W2070" s="1764">
        <f t="shared" si="582"/>
        <v>172.44</v>
      </c>
      <c r="X2070" s="1768">
        <v>172.44</v>
      </c>
      <c r="Y2070" s="1784">
        <v>618059</v>
      </c>
      <c r="Z2070" s="1770">
        <v>43133</v>
      </c>
      <c r="AA2070" s="1843" t="s">
        <v>104</v>
      </c>
      <c r="AB2070" s="1843"/>
      <c r="AH2070" s="1867"/>
      <c r="AK2070" s="1868"/>
      <c r="AL2070" s="1868"/>
    </row>
    <row r="2071" spans="1:38" x14ac:dyDescent="0.25">
      <c r="A2071" s="1866">
        <v>2017902</v>
      </c>
      <c r="C2071" s="1782" t="s">
        <v>4191</v>
      </c>
      <c r="D2071" s="1762" t="s">
        <v>26</v>
      </c>
      <c r="E2071" s="1762">
        <v>0</v>
      </c>
      <c r="F2071" s="1762">
        <v>0</v>
      </c>
      <c r="G2071" s="1762">
        <v>0</v>
      </c>
      <c r="H2071" s="1762">
        <v>0</v>
      </c>
      <c r="I2071" s="1783">
        <v>1</v>
      </c>
      <c r="J2071" s="1783">
        <v>1</v>
      </c>
      <c r="L2071" s="1764">
        <v>65</v>
      </c>
      <c r="N2071" s="1764">
        <f t="shared" si="583"/>
        <v>40</v>
      </c>
      <c r="O2071" s="1764">
        <v>25</v>
      </c>
      <c r="P2071" s="1806">
        <f t="shared" si="584"/>
        <v>0.625</v>
      </c>
      <c r="Q2071" s="1764">
        <v>15</v>
      </c>
      <c r="R2071" s="1864">
        <f t="shared" si="585"/>
        <v>0.375</v>
      </c>
      <c r="S2071" s="1807">
        <f t="shared" si="586"/>
        <v>0.6</v>
      </c>
      <c r="U2071" s="1764">
        <f t="shared" si="587"/>
        <v>0</v>
      </c>
      <c r="V2071" s="1764">
        <f t="shared" si="588"/>
        <v>0</v>
      </c>
      <c r="W2071" s="1764">
        <f t="shared" si="582"/>
        <v>65</v>
      </c>
      <c r="X2071" s="1768">
        <v>65</v>
      </c>
      <c r="Y2071" s="1784">
        <v>618140</v>
      </c>
      <c r="Z2071" s="1770">
        <v>43161</v>
      </c>
      <c r="AA2071" s="1843" t="s">
        <v>104</v>
      </c>
      <c r="AB2071" s="1843"/>
      <c r="AH2071" s="1867"/>
      <c r="AK2071" s="1868"/>
      <c r="AL2071" s="1868"/>
    </row>
    <row r="2072" spans="1:38" x14ac:dyDescent="0.25">
      <c r="A2072" s="1866">
        <v>2017903</v>
      </c>
      <c r="C2072" s="1782" t="s">
        <v>4192</v>
      </c>
      <c r="D2072" s="1762" t="s">
        <v>26</v>
      </c>
      <c r="E2072" s="1762">
        <v>0</v>
      </c>
      <c r="F2072" s="1762">
        <v>1</v>
      </c>
      <c r="G2072" s="1762">
        <v>1</v>
      </c>
      <c r="H2072" s="1762">
        <v>0</v>
      </c>
      <c r="I2072" s="1783">
        <v>1</v>
      </c>
      <c r="J2072" s="1783">
        <v>1</v>
      </c>
      <c r="L2072" s="1764">
        <v>392</v>
      </c>
      <c r="N2072" s="1764">
        <f t="shared" si="583"/>
        <v>0</v>
      </c>
      <c r="O2072" s="1764">
        <v>0</v>
      </c>
      <c r="P2072" s="1806" t="str">
        <f t="shared" si="584"/>
        <v/>
      </c>
      <c r="Q2072" s="1764">
        <v>0</v>
      </c>
      <c r="R2072" s="1864" t="str">
        <f t="shared" si="585"/>
        <v/>
      </c>
      <c r="S2072" s="1807">
        <f t="shared" si="586"/>
        <v>0</v>
      </c>
      <c r="U2072" s="1764">
        <f t="shared" si="587"/>
        <v>0</v>
      </c>
      <c r="V2072" s="1764">
        <f t="shared" si="588"/>
        <v>0</v>
      </c>
      <c r="W2072" s="1764">
        <f t="shared" si="582"/>
        <v>392</v>
      </c>
      <c r="X2072" s="1768">
        <v>392</v>
      </c>
      <c r="Y2072" s="1784">
        <v>618059</v>
      </c>
      <c r="Z2072" s="1770">
        <v>43133</v>
      </c>
      <c r="AA2072" s="1843" t="s">
        <v>104</v>
      </c>
      <c r="AB2072" s="1843"/>
      <c r="AH2072" s="1867"/>
      <c r="AK2072" s="1868"/>
      <c r="AL2072" s="1868"/>
    </row>
    <row r="2073" spans="1:38" x14ac:dyDescent="0.25">
      <c r="A2073" s="1866">
        <v>2017904</v>
      </c>
      <c r="C2073" s="1782" t="s">
        <v>4193</v>
      </c>
      <c r="D2073" s="1762" t="s">
        <v>2330</v>
      </c>
      <c r="E2073" s="1762">
        <v>1</v>
      </c>
      <c r="F2073" s="1762">
        <v>9</v>
      </c>
      <c r="G2073" s="1762">
        <v>5</v>
      </c>
      <c r="H2073" s="1762">
        <v>3</v>
      </c>
      <c r="I2073" s="1783">
        <v>1</v>
      </c>
      <c r="J2073" s="1783">
        <v>1</v>
      </c>
      <c r="L2073" s="1764">
        <v>4248.51</v>
      </c>
      <c r="N2073" s="1764">
        <v>2749</v>
      </c>
      <c r="O2073" s="1764">
        <f>N2073-Q2073</f>
        <v>2175.2200000000003</v>
      </c>
      <c r="P2073" s="1806">
        <f t="shared" si="584"/>
        <v>0.79127682793743193</v>
      </c>
      <c r="Q2073" s="1764">
        <v>573.78</v>
      </c>
      <c r="R2073" s="1864">
        <f t="shared" si="585"/>
        <v>0.20872317206256819</v>
      </c>
      <c r="S2073" s="1807">
        <f t="shared" si="586"/>
        <v>22.9512</v>
      </c>
      <c r="U2073" s="1764">
        <f t="shared" si="587"/>
        <v>0</v>
      </c>
      <c r="V2073" s="1764">
        <f t="shared" si="588"/>
        <v>0</v>
      </c>
      <c r="W2073" s="1764">
        <f t="shared" si="582"/>
        <v>4248.51</v>
      </c>
      <c r="X2073" s="1768">
        <v>4248.51</v>
      </c>
      <c r="Y2073" s="1784">
        <v>618075</v>
      </c>
      <c r="Z2073" s="1770">
        <v>43133</v>
      </c>
      <c r="AA2073" s="1843" t="s">
        <v>104</v>
      </c>
      <c r="AB2073" s="1843"/>
      <c r="AH2073" s="1867"/>
      <c r="AK2073" s="1868"/>
      <c r="AL2073" s="1868"/>
    </row>
    <row r="2074" spans="1:38" x14ac:dyDescent="0.25">
      <c r="A2074" s="1866">
        <v>2017905</v>
      </c>
      <c r="C2074" s="1782" t="s">
        <v>4725</v>
      </c>
      <c r="D2074" s="1762" t="s">
        <v>26</v>
      </c>
      <c r="E2074" s="1762">
        <v>1</v>
      </c>
      <c r="F2074" s="1762">
        <v>9</v>
      </c>
      <c r="G2074" s="1762">
        <v>5</v>
      </c>
      <c r="H2074" s="1762">
        <v>3</v>
      </c>
      <c r="I2074" s="1783">
        <v>1</v>
      </c>
      <c r="J2074" s="1783">
        <v>1</v>
      </c>
      <c r="L2074" s="1764">
        <v>3411.94</v>
      </c>
      <c r="N2074" s="1764">
        <v>2239.11</v>
      </c>
      <c r="O2074" s="1764">
        <f>N2074-Q2074</f>
        <v>1714.16</v>
      </c>
      <c r="P2074" s="1806">
        <f t="shared" si="584"/>
        <v>0.76555417107690105</v>
      </c>
      <c r="Q2074" s="1764">
        <v>524.95000000000005</v>
      </c>
      <c r="R2074" s="1864">
        <f t="shared" si="585"/>
        <v>0.23444582892309893</v>
      </c>
      <c r="S2074" s="1807">
        <f t="shared" si="586"/>
        <v>20.998000000000001</v>
      </c>
      <c r="U2074" s="1764">
        <f t="shared" si="587"/>
        <v>0</v>
      </c>
      <c r="V2074" s="1764">
        <f t="shared" si="588"/>
        <v>0</v>
      </c>
      <c r="W2074" s="1764">
        <f t="shared" si="582"/>
        <v>3411.94</v>
      </c>
      <c r="X2074" s="1768">
        <v>3411.94</v>
      </c>
      <c r="Y2074" s="1784">
        <v>618048</v>
      </c>
      <c r="Z2074" s="1770">
        <v>43133</v>
      </c>
      <c r="AA2074" s="1843" t="s">
        <v>104</v>
      </c>
      <c r="AB2074" s="1843"/>
      <c r="AH2074" s="1867"/>
      <c r="AK2074" s="1868"/>
      <c r="AL2074" s="1868"/>
    </row>
    <row r="2075" spans="1:38" x14ac:dyDescent="0.25">
      <c r="A2075" s="1866">
        <v>2017906</v>
      </c>
      <c r="C2075" s="1782">
        <v>687318</v>
      </c>
      <c r="D2075" s="1762" t="s">
        <v>26</v>
      </c>
      <c r="E2075" s="1762">
        <v>1</v>
      </c>
      <c r="F2075" s="1762">
        <v>9</v>
      </c>
      <c r="G2075" s="1762">
        <v>5</v>
      </c>
      <c r="H2075" s="1762">
        <v>3</v>
      </c>
      <c r="I2075" s="1783">
        <v>1</v>
      </c>
      <c r="J2075" s="1783">
        <v>1</v>
      </c>
      <c r="L2075" s="1764">
        <v>3353.31</v>
      </c>
      <c r="N2075" s="1764">
        <v>2182</v>
      </c>
      <c r="O2075" s="1764">
        <f>N2075-Q2075</f>
        <v>1683.12</v>
      </c>
      <c r="P2075" s="1806">
        <f t="shared" si="584"/>
        <v>0.77136571952337296</v>
      </c>
      <c r="Q2075" s="1764">
        <v>498.88</v>
      </c>
      <c r="R2075" s="1864">
        <f t="shared" si="585"/>
        <v>0.22863428047662696</v>
      </c>
      <c r="S2075" s="1807">
        <f t="shared" si="586"/>
        <v>19.955200000000001</v>
      </c>
      <c r="U2075" s="1764">
        <f t="shared" si="587"/>
        <v>0</v>
      </c>
      <c r="V2075" s="1764">
        <f t="shared" si="588"/>
        <v>0</v>
      </c>
      <c r="W2075" s="1764">
        <f t="shared" si="582"/>
        <v>3353.31</v>
      </c>
      <c r="X2075" s="1768">
        <v>3353.31</v>
      </c>
      <c r="Y2075" s="1784">
        <v>618049</v>
      </c>
      <c r="Z2075" s="1770">
        <v>43133</v>
      </c>
      <c r="AA2075" s="1843" t="s">
        <v>104</v>
      </c>
      <c r="AB2075" s="1843"/>
      <c r="AH2075" s="1867"/>
      <c r="AK2075" s="1868"/>
      <c r="AL2075" s="1868"/>
    </row>
    <row r="2076" spans="1:38" x14ac:dyDescent="0.25">
      <c r="A2076" s="1866">
        <v>2017907</v>
      </c>
      <c r="C2076" s="1782" t="s">
        <v>4195</v>
      </c>
      <c r="D2076" s="1762" t="s">
        <v>26</v>
      </c>
      <c r="E2076" s="1762">
        <v>0</v>
      </c>
      <c r="F2076" s="1762">
        <v>0</v>
      </c>
      <c r="G2076" s="1762">
        <v>0</v>
      </c>
      <c r="H2076" s="1762">
        <v>0</v>
      </c>
      <c r="I2076" s="1783">
        <v>1</v>
      </c>
      <c r="J2076" s="1783">
        <v>1</v>
      </c>
      <c r="L2076" s="1764">
        <v>144.69999999999999</v>
      </c>
      <c r="N2076" s="1764">
        <f t="shared" si="583"/>
        <v>79.849999999999994</v>
      </c>
      <c r="O2076" s="1764">
        <v>64.849999999999994</v>
      </c>
      <c r="P2076" s="1806">
        <f t="shared" si="584"/>
        <v>0.81214777708202879</v>
      </c>
      <c r="Q2076" s="1764">
        <v>15</v>
      </c>
      <c r="R2076" s="1864">
        <f t="shared" si="585"/>
        <v>0.18785222291797121</v>
      </c>
      <c r="S2076" s="1807">
        <f t="shared" si="586"/>
        <v>0.6</v>
      </c>
      <c r="U2076" s="1764">
        <f t="shared" si="587"/>
        <v>0</v>
      </c>
      <c r="V2076" s="1764">
        <f t="shared" si="588"/>
        <v>0</v>
      </c>
      <c r="W2076" s="1764">
        <f t="shared" si="582"/>
        <v>144.69999999999999</v>
      </c>
      <c r="X2076" s="1768">
        <v>144.69999999999999</v>
      </c>
      <c r="Y2076" s="1784">
        <v>618059</v>
      </c>
      <c r="Z2076" s="1770">
        <v>43133</v>
      </c>
      <c r="AA2076" s="1843" t="s">
        <v>104</v>
      </c>
      <c r="AB2076" s="1843"/>
      <c r="AH2076" s="1867"/>
      <c r="AK2076" s="1868"/>
      <c r="AL2076" s="1868"/>
    </row>
    <row r="2077" spans="1:38" x14ac:dyDescent="0.25">
      <c r="A2077" s="1866">
        <v>2017908</v>
      </c>
      <c r="C2077" s="1782">
        <v>711618</v>
      </c>
      <c r="D2077" s="1762" t="s">
        <v>26</v>
      </c>
      <c r="E2077" s="1762">
        <v>1</v>
      </c>
      <c r="F2077" s="1762">
        <v>9</v>
      </c>
      <c r="G2077" s="1762">
        <v>4</v>
      </c>
      <c r="H2077" s="1762">
        <v>3</v>
      </c>
      <c r="I2077" s="1783">
        <v>1</v>
      </c>
      <c r="J2077" s="1783">
        <v>1</v>
      </c>
      <c r="L2077" s="1764">
        <v>3740.74</v>
      </c>
      <c r="N2077" s="1764">
        <v>2400</v>
      </c>
      <c r="O2077" s="1764">
        <f t="shared" ref="O2077:O2082" si="603">N2077-Q2077</f>
        <v>1902.29</v>
      </c>
      <c r="P2077" s="1806">
        <f t="shared" si="584"/>
        <v>0.79262083333333333</v>
      </c>
      <c r="Q2077" s="1764">
        <v>497.71</v>
      </c>
      <c r="R2077" s="1864">
        <f t="shared" si="585"/>
        <v>0.20737916666666667</v>
      </c>
      <c r="S2077" s="1807">
        <f t="shared" si="586"/>
        <v>19.9084</v>
      </c>
      <c r="U2077" s="1764">
        <f t="shared" si="587"/>
        <v>0</v>
      </c>
      <c r="V2077" s="1764">
        <f t="shared" si="588"/>
        <v>0</v>
      </c>
      <c r="W2077" s="1764">
        <f t="shared" si="582"/>
        <v>3740.74</v>
      </c>
      <c r="X2077" s="1768">
        <v>3740.74</v>
      </c>
      <c r="Y2077" s="1784">
        <v>618050</v>
      </c>
      <c r="Z2077" s="1770">
        <v>43133</v>
      </c>
      <c r="AA2077" s="1843" t="s">
        <v>104</v>
      </c>
      <c r="AB2077" s="1843"/>
      <c r="AH2077" s="1867"/>
      <c r="AK2077" s="1868"/>
      <c r="AL2077" s="1868"/>
    </row>
    <row r="2078" spans="1:38" x14ac:dyDescent="0.25">
      <c r="A2078" s="1866">
        <v>2017909</v>
      </c>
      <c r="C2078" s="1782" t="s">
        <v>4201</v>
      </c>
      <c r="D2078" s="1762" t="s">
        <v>26</v>
      </c>
      <c r="E2078" s="1762">
        <v>1</v>
      </c>
      <c r="F2078" s="1762">
        <v>10</v>
      </c>
      <c r="G2078" s="1762">
        <v>5</v>
      </c>
      <c r="H2078" s="1762">
        <f>E2078*3</f>
        <v>3</v>
      </c>
      <c r="I2078" s="1783">
        <v>1</v>
      </c>
      <c r="J2078" s="1783">
        <v>1</v>
      </c>
      <c r="L2078" s="1764">
        <v>4248.51</v>
      </c>
      <c r="N2078" s="1764">
        <v>2738.17</v>
      </c>
      <c r="O2078" s="1764">
        <f t="shared" si="603"/>
        <v>2164.3900000000003</v>
      </c>
      <c r="P2078" s="1806">
        <f t="shared" ref="P2078:P2079" si="604">IF(N2078&lt;=0,"",O2078/N2078)</f>
        <v>0.79045128680834287</v>
      </c>
      <c r="Q2078" s="1764">
        <v>573.78</v>
      </c>
      <c r="R2078" s="1864">
        <f t="shared" ref="R2078:R2079" si="605">IF(N2078&lt;=0,"",Q2078/N2078)</f>
        <v>0.20954871319165719</v>
      </c>
      <c r="S2078" s="1807">
        <f t="shared" ref="S2078" si="606">Q2078/$S$1</f>
        <v>22.9512</v>
      </c>
      <c r="U2078" s="1764">
        <f t="shared" si="587"/>
        <v>0</v>
      </c>
      <c r="V2078" s="1764">
        <f t="shared" si="588"/>
        <v>0</v>
      </c>
      <c r="W2078" s="1764">
        <f t="shared" si="582"/>
        <v>4248.51</v>
      </c>
      <c r="X2078" s="1768">
        <v>4248.51</v>
      </c>
      <c r="Y2078" s="1784">
        <v>618051</v>
      </c>
      <c r="Z2078" s="1770">
        <v>43133</v>
      </c>
      <c r="AA2078" s="1843" t="s">
        <v>104</v>
      </c>
      <c r="AB2078" s="1843"/>
      <c r="AH2078" s="1867"/>
      <c r="AK2078" s="1868"/>
      <c r="AL2078" s="1868"/>
    </row>
    <row r="2079" spans="1:38" x14ac:dyDescent="0.25">
      <c r="A2079" s="1866">
        <v>2017910</v>
      </c>
      <c r="C2079" s="1782" t="s">
        <v>4200</v>
      </c>
      <c r="D2079" s="1762" t="s">
        <v>26</v>
      </c>
      <c r="E2079" s="1762">
        <v>1</v>
      </c>
      <c r="F2079" s="1762">
        <v>10</v>
      </c>
      <c r="G2079" s="1762">
        <v>5</v>
      </c>
      <c r="H2079" s="1762">
        <f>E2079*3</f>
        <v>3</v>
      </c>
      <c r="I2079" s="1783">
        <v>1</v>
      </c>
      <c r="J2079" s="1783">
        <v>1</v>
      </c>
      <c r="L2079" s="1764">
        <v>4248.51</v>
      </c>
      <c r="N2079" s="1764">
        <v>2738.17</v>
      </c>
      <c r="O2079" s="1764">
        <f t="shared" si="603"/>
        <v>2164.3900000000003</v>
      </c>
      <c r="P2079" s="1806">
        <f t="shared" si="604"/>
        <v>0.79045128680834287</v>
      </c>
      <c r="Q2079" s="1764">
        <v>573.78</v>
      </c>
      <c r="R2079" s="1864">
        <f t="shared" si="605"/>
        <v>0.20954871319165719</v>
      </c>
      <c r="S2079" s="1807">
        <f t="shared" si="586"/>
        <v>22.9512</v>
      </c>
      <c r="U2079" s="1764">
        <f t="shared" si="587"/>
        <v>0</v>
      </c>
      <c r="V2079" s="1764">
        <f t="shared" si="588"/>
        <v>0</v>
      </c>
      <c r="W2079" s="1764">
        <f t="shared" si="582"/>
        <v>4248.51</v>
      </c>
      <c r="X2079" s="1768">
        <v>4248.51</v>
      </c>
      <c r="Y2079" s="1784">
        <v>618052</v>
      </c>
      <c r="Z2079" s="1770">
        <v>43133</v>
      </c>
      <c r="AA2079" s="1843" t="s">
        <v>104</v>
      </c>
      <c r="AB2079" s="1843"/>
      <c r="AH2079" s="1867"/>
      <c r="AK2079" s="1868"/>
      <c r="AL2079" s="1868"/>
    </row>
    <row r="2080" spans="1:38" x14ac:dyDescent="0.25">
      <c r="A2080" s="1866">
        <v>2017911</v>
      </c>
      <c r="C2080" s="1782" t="s">
        <v>4203</v>
      </c>
      <c r="D2080" s="1762" t="s">
        <v>26</v>
      </c>
      <c r="E2080" s="1762">
        <v>1</v>
      </c>
      <c r="F2080" s="1762">
        <v>10</v>
      </c>
      <c r="G2080" s="1762">
        <v>5</v>
      </c>
      <c r="H2080" s="1762">
        <f>E2080*3</f>
        <v>3</v>
      </c>
      <c r="I2080" s="1783">
        <v>1</v>
      </c>
      <c r="J2080" s="1783">
        <v>1</v>
      </c>
      <c r="L2080" s="1764">
        <v>4248.51</v>
      </c>
      <c r="N2080" s="1764">
        <v>2738.17</v>
      </c>
      <c r="O2080" s="1764">
        <f t="shared" si="603"/>
        <v>2164.3900000000003</v>
      </c>
      <c r="P2080" s="1806">
        <f t="shared" ref="P2080" si="607">IF(N2080&lt;=0,"",O2080/N2080)</f>
        <v>0.79045128680834287</v>
      </c>
      <c r="Q2080" s="1764">
        <v>573.78</v>
      </c>
      <c r="R2080" s="1864">
        <f t="shared" ref="R2080" si="608">IF(N2080&lt;=0,"",Q2080/N2080)</f>
        <v>0.20954871319165719</v>
      </c>
      <c r="S2080" s="1807">
        <f t="shared" ref="S2080" si="609">Q2080/$S$1</f>
        <v>22.9512</v>
      </c>
      <c r="U2080" s="1764">
        <f t="shared" ref="U2080" si="610">((1-I2080)*O2080)+((1-J2080)*Q2080)</f>
        <v>0</v>
      </c>
      <c r="V2080" s="1764">
        <f t="shared" ref="V2080" si="611">L2080-W2080</f>
        <v>0</v>
      </c>
      <c r="W2080" s="1764">
        <f t="shared" si="582"/>
        <v>4248.51</v>
      </c>
      <c r="X2080" s="1768">
        <v>4248.51</v>
      </c>
      <c r="Y2080" s="1784">
        <v>618091</v>
      </c>
      <c r="Z2080" s="1770">
        <v>43140</v>
      </c>
      <c r="AA2080" s="1843" t="s">
        <v>104</v>
      </c>
      <c r="AB2080" s="1843"/>
      <c r="AH2080" s="1867"/>
      <c r="AK2080" s="1868"/>
      <c r="AL2080" s="1868"/>
    </row>
    <row r="2081" spans="1:98" x14ac:dyDescent="0.25">
      <c r="A2081" s="1866">
        <v>2017912</v>
      </c>
      <c r="C2081" s="1782" t="s">
        <v>4227</v>
      </c>
      <c r="D2081" s="1762" t="s">
        <v>26</v>
      </c>
      <c r="E2081" s="1762">
        <v>1</v>
      </c>
      <c r="F2081" s="1762">
        <v>11</v>
      </c>
      <c r="G2081" s="1762">
        <v>6</v>
      </c>
      <c r="H2081" s="1762">
        <v>3</v>
      </c>
      <c r="I2081" s="1783">
        <v>1</v>
      </c>
      <c r="J2081" s="1783">
        <v>1</v>
      </c>
      <c r="L2081" s="1764">
        <v>4947.93</v>
      </c>
      <c r="N2081" s="1764">
        <v>3005.82</v>
      </c>
      <c r="O2081" s="1764">
        <f t="shared" si="603"/>
        <v>2510.7800000000002</v>
      </c>
      <c r="P2081" s="1806">
        <f t="shared" si="584"/>
        <v>0.83530617269164487</v>
      </c>
      <c r="Q2081" s="1764">
        <v>495.04</v>
      </c>
      <c r="R2081" s="1864">
        <f t="shared" si="585"/>
        <v>0.16469382730835513</v>
      </c>
      <c r="S2081" s="1807">
        <f t="shared" si="586"/>
        <v>19.801600000000001</v>
      </c>
      <c r="U2081" s="1764">
        <f t="shared" si="587"/>
        <v>0</v>
      </c>
      <c r="V2081" s="1764">
        <f t="shared" si="588"/>
        <v>0</v>
      </c>
      <c r="W2081" s="1764">
        <f t="shared" si="582"/>
        <v>4947.93</v>
      </c>
      <c r="X2081" s="1768">
        <v>4947.93</v>
      </c>
      <c r="Y2081" s="1784">
        <v>618092</v>
      </c>
      <c r="Z2081" s="1770">
        <v>43140</v>
      </c>
      <c r="AA2081" s="1843" t="s">
        <v>104</v>
      </c>
      <c r="AB2081" s="1843"/>
      <c r="AH2081" s="1867"/>
      <c r="AK2081" s="1868"/>
      <c r="AL2081" s="1868"/>
    </row>
    <row r="2082" spans="1:98" x14ac:dyDescent="0.25">
      <c r="A2082" s="1866">
        <v>2017913</v>
      </c>
      <c r="C2082" s="1782" t="s">
        <v>4207</v>
      </c>
      <c r="D2082" s="1762" t="s">
        <v>2330</v>
      </c>
      <c r="E2082" s="1762">
        <v>1</v>
      </c>
      <c r="F2082" s="1762">
        <v>9</v>
      </c>
      <c r="G2082" s="1762">
        <v>7</v>
      </c>
      <c r="H2082" s="1762">
        <v>1</v>
      </c>
      <c r="I2082" s="1783">
        <v>1</v>
      </c>
      <c r="J2082" s="1783">
        <v>1</v>
      </c>
      <c r="L2082" s="1764">
        <v>3497.11</v>
      </c>
      <c r="N2082" s="1764">
        <v>1755</v>
      </c>
      <c r="O2082" s="1764">
        <f t="shared" si="603"/>
        <v>1296.51</v>
      </c>
      <c r="P2082" s="1806">
        <f t="shared" si="584"/>
        <v>0.7387521367521368</v>
      </c>
      <c r="Q2082" s="1764">
        <v>458.49</v>
      </c>
      <c r="R2082" s="1864">
        <f t="shared" si="585"/>
        <v>0.26124786324786325</v>
      </c>
      <c r="S2082" s="1807">
        <f t="shared" si="586"/>
        <v>18.339600000000001</v>
      </c>
      <c r="U2082" s="1764">
        <f t="shared" si="587"/>
        <v>0</v>
      </c>
      <c r="V2082" s="1764">
        <f t="shared" si="588"/>
        <v>0</v>
      </c>
      <c r="W2082" s="1764">
        <f t="shared" si="582"/>
        <v>3497.11</v>
      </c>
      <c r="X2082" s="1768">
        <v>3497.11</v>
      </c>
      <c r="Y2082" s="1784">
        <v>618142</v>
      </c>
      <c r="Z2082" s="1770">
        <v>43161</v>
      </c>
      <c r="AA2082" s="1843" t="s">
        <v>104</v>
      </c>
      <c r="AB2082" s="1843"/>
      <c r="AH2082" s="1867"/>
      <c r="AK2082" s="1868"/>
      <c r="AL2082" s="1868"/>
    </row>
    <row r="2083" spans="1:98" s="1873" customFormat="1" x14ac:dyDescent="0.25">
      <c r="A2083" s="1871">
        <v>2018</v>
      </c>
      <c r="B2083" s="1872"/>
      <c r="C2083" s="1872"/>
      <c r="E2083" s="1873">
        <f>SUM(E2084:E3619)</f>
        <v>1290</v>
      </c>
      <c r="F2083" s="1873">
        <f>SUM(F2084:F2596)</f>
        <v>3568</v>
      </c>
      <c r="G2083" s="1873">
        <f>SUM(G2084:G2596)</f>
        <v>1953</v>
      </c>
      <c r="H2083" s="1873">
        <f>SUM(H2084:H2596)</f>
        <v>1513</v>
      </c>
      <c r="I2083" s="1874"/>
      <c r="J2083" s="1874"/>
      <c r="K2083" s="1874"/>
      <c r="L2083" s="1875"/>
      <c r="M2083" s="1875"/>
      <c r="N2083" s="1875"/>
      <c r="O2083" s="1875"/>
      <c r="P2083" s="1876"/>
      <c r="Q2083" s="1875"/>
      <c r="R2083" s="1876"/>
      <c r="S2083" s="1877"/>
      <c r="T2083" s="1878"/>
      <c r="U2083" s="1875"/>
      <c r="V2083" s="1875"/>
      <c r="W2083" s="1764">
        <f t="shared" si="582"/>
        <v>0</v>
      </c>
      <c r="X2083" s="1875"/>
      <c r="Y2083" s="1875"/>
      <c r="Z2083" s="1879"/>
      <c r="AA2083" s="1880"/>
      <c r="AB2083" s="1880"/>
      <c r="AC2083" s="1875"/>
      <c r="AE2083" s="1881"/>
      <c r="AF2083" s="1882"/>
      <c r="AG2083" s="1882"/>
      <c r="AH2083" s="1883"/>
      <c r="AI2083" s="1884"/>
      <c r="AJ2083" s="1884"/>
      <c r="AK2083" s="1885"/>
      <c r="AL2083" s="1885"/>
      <c r="AM2083" s="1875"/>
      <c r="AP2083" s="1882"/>
      <c r="AQ2083" s="1882"/>
      <c r="AR2083" s="1883"/>
      <c r="AS2083" s="1884"/>
      <c r="AT2083" s="1884"/>
      <c r="AU2083" s="1885"/>
      <c r="AV2083" s="1885"/>
      <c r="AW2083" s="1875"/>
      <c r="AZ2083" s="1882"/>
      <c r="BA2083" s="1882"/>
      <c r="BB2083" s="1886"/>
      <c r="BC2083" s="1886"/>
      <c r="BD2083" s="1886"/>
      <c r="BE2083" s="1886"/>
      <c r="BF2083" s="1886"/>
      <c r="BL2083" s="1886"/>
      <c r="BM2083" s="1886"/>
      <c r="BN2083" s="1886"/>
      <c r="BO2083" s="1886"/>
      <c r="BP2083" s="1886"/>
      <c r="BV2083" s="1886"/>
      <c r="BW2083" s="1886"/>
      <c r="BX2083" s="1886"/>
      <c r="BY2083" s="1886"/>
      <c r="BZ2083" s="1886"/>
      <c r="CF2083" s="1886"/>
      <c r="CG2083" s="1886"/>
      <c r="CH2083" s="1886"/>
      <c r="CI2083" s="1886"/>
      <c r="CJ2083" s="1886"/>
      <c r="CP2083" s="1886"/>
      <c r="CQ2083" s="1886"/>
      <c r="CR2083" s="1886"/>
      <c r="CS2083" s="1886"/>
      <c r="CT2083" s="1886"/>
    </row>
    <row r="2084" spans="1:98" x14ac:dyDescent="0.25">
      <c r="A2084" s="1781">
        <v>2018001</v>
      </c>
      <c r="C2084" s="1782" t="s">
        <v>4214</v>
      </c>
      <c r="I2084" s="1783">
        <v>0</v>
      </c>
      <c r="J2084" s="1783">
        <v>0</v>
      </c>
      <c r="N2084" s="1764">
        <f t="shared" si="583"/>
        <v>0</v>
      </c>
      <c r="O2084" s="1764">
        <v>0</v>
      </c>
      <c r="P2084" s="1806" t="str">
        <f t="shared" si="584"/>
        <v/>
      </c>
      <c r="Q2084" s="1764">
        <v>0</v>
      </c>
      <c r="R2084" s="1864" t="str">
        <f t="shared" si="585"/>
        <v/>
      </c>
      <c r="S2084" s="1807">
        <f t="shared" si="586"/>
        <v>0</v>
      </c>
      <c r="U2084" s="1764">
        <f t="shared" si="587"/>
        <v>0</v>
      </c>
      <c r="V2084" s="1764">
        <f t="shared" si="588"/>
        <v>0</v>
      </c>
      <c r="W2084" s="1764">
        <f t="shared" si="582"/>
        <v>0</v>
      </c>
      <c r="X2084" s="1768"/>
      <c r="Y2084" s="1784"/>
      <c r="Z2084" s="1770"/>
      <c r="AA2084" s="1843"/>
      <c r="AB2084" s="1843"/>
      <c r="AH2084" s="1867"/>
      <c r="AK2084" s="1868"/>
      <c r="AL2084" s="1868"/>
    </row>
    <row r="2085" spans="1:98" x14ac:dyDescent="0.25">
      <c r="A2085" s="1866">
        <v>2018002</v>
      </c>
      <c r="C2085" s="1782" t="s">
        <v>4220</v>
      </c>
      <c r="D2085" s="1762" t="s">
        <v>26</v>
      </c>
      <c r="E2085" s="1762">
        <v>0</v>
      </c>
      <c r="F2085" s="1762">
        <v>0</v>
      </c>
      <c r="G2085" s="1762">
        <v>0</v>
      </c>
      <c r="H2085" s="1762">
        <v>0</v>
      </c>
      <c r="I2085" s="1783">
        <v>1</v>
      </c>
      <c r="J2085" s="1783">
        <v>1</v>
      </c>
      <c r="L2085" s="1764">
        <v>380</v>
      </c>
      <c r="N2085" s="1764">
        <f t="shared" si="583"/>
        <v>190</v>
      </c>
      <c r="O2085" s="1764">
        <v>140</v>
      </c>
      <c r="P2085" s="1806">
        <f t="shared" si="584"/>
        <v>0.73684210526315785</v>
      </c>
      <c r="Q2085" s="1764">
        <v>50</v>
      </c>
      <c r="R2085" s="1864">
        <f t="shared" si="585"/>
        <v>0.26315789473684209</v>
      </c>
      <c r="S2085" s="1807">
        <f t="shared" si="586"/>
        <v>2</v>
      </c>
      <c r="U2085" s="1764">
        <f t="shared" si="587"/>
        <v>0</v>
      </c>
      <c r="V2085" s="1764">
        <f t="shared" si="588"/>
        <v>0</v>
      </c>
      <c r="W2085" s="1764">
        <f t="shared" si="582"/>
        <v>380</v>
      </c>
      <c r="X2085" s="1768">
        <v>380</v>
      </c>
      <c r="Y2085" s="1784">
        <v>618059</v>
      </c>
      <c r="Z2085" s="1770">
        <v>43133</v>
      </c>
      <c r="AA2085" s="1843" t="s">
        <v>104</v>
      </c>
      <c r="AB2085" s="1843"/>
      <c r="AH2085" s="1867"/>
      <c r="AK2085" s="1868"/>
      <c r="AL2085" s="1868"/>
    </row>
    <row r="2086" spans="1:98" x14ac:dyDescent="0.25">
      <c r="A2086" s="1781">
        <v>2018003</v>
      </c>
      <c r="C2086" s="1782" t="s">
        <v>4221</v>
      </c>
      <c r="D2086" s="1762" t="s">
        <v>3054</v>
      </c>
      <c r="E2086" s="1762">
        <v>1</v>
      </c>
      <c r="I2086" s="1783">
        <v>0</v>
      </c>
      <c r="J2086" s="1783">
        <v>0</v>
      </c>
      <c r="N2086" s="1764">
        <f t="shared" si="583"/>
        <v>0</v>
      </c>
      <c r="O2086" s="1764">
        <v>0</v>
      </c>
      <c r="P2086" s="1806" t="str">
        <f t="shared" si="584"/>
        <v/>
      </c>
      <c r="Q2086" s="1764">
        <v>0</v>
      </c>
      <c r="R2086" s="1864" t="str">
        <f t="shared" si="585"/>
        <v/>
      </c>
      <c r="S2086" s="1807">
        <f t="shared" si="586"/>
        <v>0</v>
      </c>
      <c r="U2086" s="1764">
        <f t="shared" si="587"/>
        <v>0</v>
      </c>
      <c r="V2086" s="1764">
        <f t="shared" si="588"/>
        <v>0</v>
      </c>
      <c r="W2086" s="1764">
        <f t="shared" si="582"/>
        <v>0</v>
      </c>
      <c r="X2086" s="1768"/>
      <c r="Y2086" s="1784"/>
      <c r="Z2086" s="1770"/>
      <c r="AA2086" s="1843"/>
      <c r="AB2086" s="1843"/>
      <c r="AH2086" s="1867"/>
      <c r="AK2086" s="1868"/>
      <c r="AL2086" s="1868"/>
    </row>
    <row r="2087" spans="1:98" x14ac:dyDescent="0.25">
      <c r="A2087" s="1781">
        <v>2018004</v>
      </c>
      <c r="C2087" s="1782" t="s">
        <v>4222</v>
      </c>
      <c r="D2087" s="1762" t="s">
        <v>3054</v>
      </c>
      <c r="E2087" s="1762">
        <v>1</v>
      </c>
      <c r="I2087" s="1783">
        <v>0</v>
      </c>
      <c r="J2087" s="1783">
        <v>0</v>
      </c>
      <c r="N2087" s="1764">
        <f t="shared" si="583"/>
        <v>0</v>
      </c>
      <c r="O2087" s="1764">
        <v>0</v>
      </c>
      <c r="P2087" s="1806" t="str">
        <f t="shared" si="584"/>
        <v/>
      </c>
      <c r="Q2087" s="1764">
        <v>0</v>
      </c>
      <c r="R2087" s="1864" t="str">
        <f t="shared" si="585"/>
        <v/>
      </c>
      <c r="S2087" s="1807">
        <f t="shared" si="586"/>
        <v>0</v>
      </c>
      <c r="U2087" s="1764">
        <f t="shared" si="587"/>
        <v>0</v>
      </c>
      <c r="V2087" s="1764">
        <f t="shared" si="588"/>
        <v>0</v>
      </c>
      <c r="W2087" s="1764">
        <f t="shared" si="582"/>
        <v>0</v>
      </c>
      <c r="X2087" s="1768"/>
      <c r="Y2087" s="1784"/>
      <c r="Z2087" s="1770"/>
      <c r="AA2087" s="1843"/>
      <c r="AB2087" s="1843"/>
      <c r="AH2087" s="1867"/>
      <c r="AK2087" s="1868"/>
      <c r="AL2087" s="1868"/>
    </row>
    <row r="2088" spans="1:98" x14ac:dyDescent="0.25">
      <c r="A2088" s="1781">
        <v>2018005</v>
      </c>
      <c r="C2088" s="1782" t="s">
        <v>4223</v>
      </c>
      <c r="D2088" s="1762" t="s">
        <v>3054</v>
      </c>
      <c r="E2088" s="1762">
        <v>1</v>
      </c>
      <c r="I2088" s="1783">
        <v>0</v>
      </c>
      <c r="J2088" s="1783">
        <v>0</v>
      </c>
      <c r="N2088" s="1764">
        <f t="shared" si="583"/>
        <v>0</v>
      </c>
      <c r="O2088" s="1764">
        <v>0</v>
      </c>
      <c r="P2088" s="1806" t="str">
        <f t="shared" si="584"/>
        <v/>
      </c>
      <c r="Q2088" s="1764">
        <v>0</v>
      </c>
      <c r="R2088" s="1864" t="str">
        <f t="shared" si="585"/>
        <v/>
      </c>
      <c r="S2088" s="1807">
        <f t="shared" si="586"/>
        <v>0</v>
      </c>
      <c r="U2088" s="1764">
        <f t="shared" si="587"/>
        <v>0</v>
      </c>
      <c r="V2088" s="1764">
        <f t="shared" si="588"/>
        <v>0</v>
      </c>
      <c r="W2088" s="1764">
        <f t="shared" si="582"/>
        <v>0</v>
      </c>
      <c r="X2088" s="1768"/>
      <c r="Y2088" s="1784"/>
      <c r="Z2088" s="1770"/>
      <c r="AA2088" s="1843"/>
      <c r="AB2088" s="1843"/>
      <c r="AH2088" s="1867"/>
      <c r="AK2088" s="1868"/>
      <c r="AL2088" s="1868"/>
    </row>
    <row r="2089" spans="1:98" x14ac:dyDescent="0.25">
      <c r="A2089" s="1866">
        <v>2018006</v>
      </c>
      <c r="C2089" s="1782" t="s">
        <v>4299</v>
      </c>
      <c r="D2089" s="1762" t="s">
        <v>26</v>
      </c>
      <c r="E2089" s="1762">
        <v>0</v>
      </c>
      <c r="F2089" s="1762">
        <v>0</v>
      </c>
      <c r="G2089" s="1762">
        <v>0</v>
      </c>
      <c r="H2089" s="1762">
        <v>0</v>
      </c>
      <c r="I2089" s="1783">
        <v>1</v>
      </c>
      <c r="J2089" s="1783">
        <v>1</v>
      </c>
      <c r="L2089" s="1764">
        <v>96.46</v>
      </c>
      <c r="N2089" s="1764">
        <f t="shared" si="583"/>
        <v>46.23</v>
      </c>
      <c r="O2089" s="1764">
        <v>46.23</v>
      </c>
      <c r="P2089" s="1806">
        <f t="shared" si="584"/>
        <v>1</v>
      </c>
      <c r="Q2089" s="1764">
        <v>0</v>
      </c>
      <c r="R2089" s="1864">
        <f t="shared" si="585"/>
        <v>0</v>
      </c>
      <c r="S2089" s="1807">
        <f t="shared" si="586"/>
        <v>0</v>
      </c>
      <c r="U2089" s="1764">
        <f t="shared" si="587"/>
        <v>0</v>
      </c>
      <c r="V2089" s="1764">
        <f t="shared" si="588"/>
        <v>0</v>
      </c>
      <c r="W2089" s="1764">
        <f t="shared" si="582"/>
        <v>96.46</v>
      </c>
      <c r="X2089" s="1768">
        <v>96.46</v>
      </c>
      <c r="Y2089" s="1784">
        <v>618059</v>
      </c>
      <c r="Z2089" s="1770">
        <v>43133</v>
      </c>
      <c r="AA2089" s="1843" t="s">
        <v>104</v>
      </c>
      <c r="AB2089" s="1843"/>
      <c r="AH2089" s="1867"/>
      <c r="AK2089" s="1868"/>
      <c r="AL2089" s="1868"/>
    </row>
    <row r="2090" spans="1:98" x14ac:dyDescent="0.25">
      <c r="A2090" s="1866">
        <v>2018007</v>
      </c>
      <c r="C2090" s="1782">
        <v>685818</v>
      </c>
      <c r="D2090" s="1762" t="s">
        <v>26</v>
      </c>
      <c r="E2090" s="1762">
        <v>1</v>
      </c>
      <c r="F2090" s="1762">
        <v>9</v>
      </c>
      <c r="G2090" s="1762">
        <v>6</v>
      </c>
      <c r="H2090" s="1762">
        <v>3</v>
      </c>
      <c r="I2090" s="1783">
        <v>1</v>
      </c>
      <c r="J2090" s="1783">
        <v>1</v>
      </c>
      <c r="L2090" s="1764">
        <v>5745.53</v>
      </c>
      <c r="N2090" s="1764">
        <v>3554</v>
      </c>
      <c r="O2090" s="1764">
        <f>N2090-Q2090</f>
        <v>2809.61</v>
      </c>
      <c r="P2090" s="1806">
        <f t="shared" si="584"/>
        <v>0.79054867754642655</v>
      </c>
      <c r="Q2090" s="1764">
        <v>744.39</v>
      </c>
      <c r="R2090" s="1864">
        <f t="shared" si="585"/>
        <v>0.20945132245357342</v>
      </c>
      <c r="S2090" s="1807">
        <f t="shared" si="586"/>
        <v>29.775600000000001</v>
      </c>
      <c r="U2090" s="1764">
        <f t="shared" si="587"/>
        <v>0</v>
      </c>
      <c r="V2090" s="1764">
        <f t="shared" si="588"/>
        <v>0</v>
      </c>
      <c r="W2090" s="1764">
        <f t="shared" si="582"/>
        <v>5745.53</v>
      </c>
      <c r="X2090" s="1768">
        <v>5745.53</v>
      </c>
      <c r="Y2090" s="1784">
        <v>618053</v>
      </c>
      <c r="Z2090" s="1770">
        <v>43133</v>
      </c>
      <c r="AA2090" s="1843" t="s">
        <v>104</v>
      </c>
      <c r="AB2090" s="1843"/>
      <c r="AH2090" s="1867"/>
      <c r="AK2090" s="1868"/>
      <c r="AL2090" s="1868"/>
    </row>
    <row r="2091" spans="1:98" x14ac:dyDescent="0.25">
      <c r="A2091" s="1866">
        <v>2018008</v>
      </c>
      <c r="C2091" s="1782">
        <v>687218</v>
      </c>
      <c r="D2091" s="1762" t="s">
        <v>26</v>
      </c>
      <c r="E2091" s="1762">
        <v>1</v>
      </c>
      <c r="F2091" s="1762">
        <v>9</v>
      </c>
      <c r="G2091" s="1762">
        <v>6</v>
      </c>
      <c r="H2091" s="1762">
        <v>3</v>
      </c>
      <c r="I2091" s="1783">
        <v>1</v>
      </c>
      <c r="J2091" s="1783">
        <v>1</v>
      </c>
      <c r="L2091" s="1764">
        <v>3364.59</v>
      </c>
      <c r="N2091" s="1764">
        <v>2188</v>
      </c>
      <c r="O2091" s="1764">
        <f>N2091-Q2091</f>
        <v>1685.7</v>
      </c>
      <c r="P2091" s="1806">
        <f t="shared" si="584"/>
        <v>0.7704296160877514</v>
      </c>
      <c r="Q2091" s="1764">
        <v>502.3</v>
      </c>
      <c r="R2091" s="1864">
        <f t="shared" si="585"/>
        <v>0.22957038391224863</v>
      </c>
      <c r="S2091" s="1807">
        <f t="shared" si="586"/>
        <v>20.091999999999999</v>
      </c>
      <c r="U2091" s="1764">
        <f t="shared" si="587"/>
        <v>0</v>
      </c>
      <c r="V2091" s="1764">
        <f t="shared" si="588"/>
        <v>0</v>
      </c>
      <c r="W2091" s="1764">
        <f t="shared" si="582"/>
        <v>3364.59</v>
      </c>
      <c r="X2091" s="1768">
        <v>3364.59</v>
      </c>
      <c r="Y2091" s="1784">
        <v>618054</v>
      </c>
      <c r="Z2091" s="1770">
        <v>43133</v>
      </c>
      <c r="AA2091" s="1843" t="s">
        <v>104</v>
      </c>
      <c r="AB2091" s="1843"/>
      <c r="AH2091" s="1867"/>
      <c r="AK2091" s="1868"/>
      <c r="AL2091" s="1868"/>
    </row>
    <row r="2092" spans="1:98" x14ac:dyDescent="0.25">
      <c r="A2092" s="1866">
        <v>2018009</v>
      </c>
      <c r="C2092" s="1782">
        <v>685918</v>
      </c>
      <c r="D2092" s="1762" t="s">
        <v>26</v>
      </c>
      <c r="E2092" s="1762">
        <v>1</v>
      </c>
      <c r="F2092" s="1762">
        <v>8</v>
      </c>
      <c r="G2092" s="1762">
        <v>5</v>
      </c>
      <c r="H2092" s="1762">
        <v>3</v>
      </c>
      <c r="I2092" s="1783">
        <v>1</v>
      </c>
      <c r="J2092" s="1783">
        <v>1</v>
      </c>
      <c r="L2092" s="1764">
        <v>3033.35</v>
      </c>
      <c r="N2092" s="1764">
        <v>1973.52</v>
      </c>
      <c r="O2092" s="1764">
        <f>N2092-Q2092</f>
        <v>1519.37</v>
      </c>
      <c r="P2092" s="1806">
        <f t="shared" si="584"/>
        <v>0.7698781871985082</v>
      </c>
      <c r="Q2092" s="1764">
        <v>454.15</v>
      </c>
      <c r="R2092" s="1864">
        <f t="shared" si="585"/>
        <v>0.23012181280149174</v>
      </c>
      <c r="S2092" s="1807">
        <f t="shared" si="586"/>
        <v>18.166</v>
      </c>
      <c r="U2092" s="1764">
        <f t="shared" si="587"/>
        <v>0</v>
      </c>
      <c r="V2092" s="1764">
        <f t="shared" si="588"/>
        <v>0</v>
      </c>
      <c r="W2092" s="1764">
        <f t="shared" si="582"/>
        <v>3033.35</v>
      </c>
      <c r="X2092" s="1768">
        <v>3033.35</v>
      </c>
      <c r="Y2092" s="1784">
        <v>618055</v>
      </c>
      <c r="Z2092" s="1770">
        <v>43133</v>
      </c>
      <c r="AA2092" s="1843" t="s">
        <v>104</v>
      </c>
      <c r="AB2092" s="1843"/>
      <c r="AH2092" s="1867"/>
      <c r="AK2092" s="1868"/>
      <c r="AL2092" s="1868"/>
    </row>
    <row r="2093" spans="1:98" x14ac:dyDescent="0.25">
      <c r="A2093" s="1866">
        <v>2018010</v>
      </c>
      <c r="C2093" s="1782" t="s">
        <v>4226</v>
      </c>
      <c r="D2093" s="1762" t="s">
        <v>26</v>
      </c>
      <c r="E2093" s="1762">
        <v>1</v>
      </c>
      <c r="F2093" s="1762">
        <v>10</v>
      </c>
      <c r="G2093" s="1762">
        <v>5</v>
      </c>
      <c r="H2093" s="1762">
        <v>3</v>
      </c>
      <c r="I2093" s="1783">
        <v>1</v>
      </c>
      <c r="J2093" s="1783">
        <v>1</v>
      </c>
      <c r="L2093" s="1764">
        <v>5590.25</v>
      </c>
      <c r="N2093" s="1764">
        <v>3654</v>
      </c>
      <c r="O2093" s="1764">
        <f>N2093-Q2093</f>
        <v>3142.89</v>
      </c>
      <c r="P2093" s="1806">
        <f t="shared" si="584"/>
        <v>0.86012315270935957</v>
      </c>
      <c r="Q2093" s="1764">
        <v>511.11</v>
      </c>
      <c r="R2093" s="1864">
        <f t="shared" si="585"/>
        <v>0.1398768472906404</v>
      </c>
      <c r="S2093" s="1807">
        <f t="shared" si="586"/>
        <v>20.444400000000002</v>
      </c>
      <c r="U2093" s="1764">
        <f t="shared" si="587"/>
        <v>0</v>
      </c>
      <c r="V2093" s="1764">
        <f t="shared" si="588"/>
        <v>0</v>
      </c>
      <c r="W2093" s="1764">
        <f t="shared" si="582"/>
        <v>5590.25</v>
      </c>
      <c r="X2093" s="1768">
        <v>5590.25</v>
      </c>
      <c r="Y2093" s="1784">
        <v>618138</v>
      </c>
      <c r="Z2093" s="1770">
        <v>43161</v>
      </c>
      <c r="AA2093" s="1843" t="s">
        <v>104</v>
      </c>
      <c r="AB2093" s="1843"/>
      <c r="AH2093" s="1867"/>
      <c r="AK2093" s="1868"/>
      <c r="AL2093" s="1868"/>
    </row>
    <row r="2094" spans="1:98" x14ac:dyDescent="0.25">
      <c r="A2094" s="1866">
        <v>2018011</v>
      </c>
      <c r="C2094" s="1782" t="s">
        <v>4225</v>
      </c>
      <c r="D2094" s="1762" t="s">
        <v>26</v>
      </c>
      <c r="E2094" s="1762">
        <v>0</v>
      </c>
      <c r="F2094" s="1762">
        <v>0</v>
      </c>
      <c r="G2094" s="1762">
        <v>0</v>
      </c>
      <c r="H2094" s="1762">
        <v>0</v>
      </c>
      <c r="I2094" s="1783">
        <v>1</v>
      </c>
      <c r="J2094" s="1783">
        <v>1</v>
      </c>
      <c r="L2094" s="1764">
        <v>53.28</v>
      </c>
      <c r="N2094" s="1764">
        <f t="shared" si="583"/>
        <v>34.14</v>
      </c>
      <c r="O2094" s="1764">
        <v>19.14</v>
      </c>
      <c r="P2094" s="1806">
        <f t="shared" si="584"/>
        <v>0.56063268892794382</v>
      </c>
      <c r="Q2094" s="1764">
        <v>15</v>
      </c>
      <c r="R2094" s="1864">
        <f t="shared" si="585"/>
        <v>0.43936731107205623</v>
      </c>
      <c r="S2094" s="1807">
        <f t="shared" si="586"/>
        <v>0.6</v>
      </c>
      <c r="U2094" s="1764">
        <f t="shared" si="587"/>
        <v>0</v>
      </c>
      <c r="V2094" s="1764">
        <f t="shared" si="588"/>
        <v>0</v>
      </c>
      <c r="W2094" s="1764">
        <f t="shared" si="582"/>
        <v>53.28</v>
      </c>
      <c r="X2094" s="1768">
        <v>53.28</v>
      </c>
      <c r="Y2094" s="1784">
        <v>618059</v>
      </c>
      <c r="Z2094" s="1770">
        <v>43133</v>
      </c>
      <c r="AA2094" s="1843" t="s">
        <v>104</v>
      </c>
      <c r="AB2094" s="1843"/>
      <c r="AH2094" s="1867"/>
      <c r="AK2094" s="1868"/>
      <c r="AL2094" s="1868"/>
    </row>
    <row r="2095" spans="1:98" x14ac:dyDescent="0.25">
      <c r="A2095" s="1866">
        <v>2018012</v>
      </c>
      <c r="C2095" s="1782" t="s">
        <v>4228</v>
      </c>
      <c r="D2095" s="1762" t="s">
        <v>471</v>
      </c>
      <c r="E2095" s="1762">
        <v>0</v>
      </c>
      <c r="F2095" s="1762">
        <v>3</v>
      </c>
      <c r="G2095" s="1762">
        <v>3</v>
      </c>
      <c r="H2095" s="1762">
        <v>0</v>
      </c>
      <c r="I2095" s="1783">
        <v>1</v>
      </c>
      <c r="J2095" s="1783">
        <v>1</v>
      </c>
      <c r="L2095" s="1764">
        <v>729.4</v>
      </c>
      <c r="N2095" s="1764">
        <v>419.67</v>
      </c>
      <c r="O2095" s="1764">
        <f>N2095-Q2095</f>
        <v>281.43</v>
      </c>
      <c r="P2095" s="1806">
        <f t="shared" si="584"/>
        <v>0.67059832725713064</v>
      </c>
      <c r="Q2095" s="1764">
        <v>138.24</v>
      </c>
      <c r="R2095" s="1864">
        <f t="shared" si="585"/>
        <v>0.32940167274286941</v>
      </c>
      <c r="S2095" s="1807">
        <f t="shared" si="586"/>
        <v>5.5296000000000003</v>
      </c>
      <c r="U2095" s="1764">
        <f t="shared" si="587"/>
        <v>0</v>
      </c>
      <c r="V2095" s="1764">
        <f t="shared" si="588"/>
        <v>0</v>
      </c>
      <c r="W2095" s="1764">
        <f t="shared" si="582"/>
        <v>729.4</v>
      </c>
      <c r="X2095" s="1768">
        <v>729.4</v>
      </c>
      <c r="Y2095" s="1784">
        <v>618060</v>
      </c>
      <c r="Z2095" s="1770">
        <v>43133</v>
      </c>
      <c r="AA2095" s="1843" t="s">
        <v>104</v>
      </c>
      <c r="AB2095" s="1843"/>
      <c r="AH2095" s="1867"/>
      <c r="AK2095" s="1868"/>
      <c r="AL2095" s="1868"/>
    </row>
    <row r="2096" spans="1:98" x14ac:dyDescent="0.25">
      <c r="A2096" s="1866">
        <v>2018013</v>
      </c>
      <c r="C2096" s="1782" t="s">
        <v>4229</v>
      </c>
      <c r="D2096" s="1762" t="s">
        <v>1472</v>
      </c>
      <c r="E2096" s="1762">
        <v>0</v>
      </c>
      <c r="F2096" s="1762">
        <v>0</v>
      </c>
      <c r="G2096" s="1762">
        <v>0</v>
      </c>
      <c r="H2096" s="1762">
        <v>0</v>
      </c>
      <c r="I2096" s="1783">
        <v>1</v>
      </c>
      <c r="J2096" s="1783">
        <v>1</v>
      </c>
      <c r="L2096" s="1764">
        <v>35.200000000000003</v>
      </c>
      <c r="N2096" s="1764">
        <f t="shared" si="583"/>
        <v>25.1</v>
      </c>
      <c r="O2096" s="1764">
        <v>10.1</v>
      </c>
      <c r="P2096" s="1806">
        <f t="shared" si="584"/>
        <v>0.40239043824701193</v>
      </c>
      <c r="Q2096" s="1764">
        <v>15</v>
      </c>
      <c r="R2096" s="1864">
        <f t="shared" si="585"/>
        <v>0.59760956175298796</v>
      </c>
      <c r="S2096" s="1807">
        <f t="shared" si="586"/>
        <v>0.6</v>
      </c>
      <c r="U2096" s="1764">
        <f t="shared" si="587"/>
        <v>0</v>
      </c>
      <c r="V2096" s="1764">
        <f t="shared" si="588"/>
        <v>0</v>
      </c>
      <c r="W2096" s="1764">
        <f t="shared" si="582"/>
        <v>35.200000000000003</v>
      </c>
      <c r="X2096" s="1768">
        <v>35.200000000000003</v>
      </c>
      <c r="Y2096" s="1784">
        <v>618357</v>
      </c>
      <c r="Z2096" s="1770">
        <v>43257</v>
      </c>
      <c r="AA2096" s="1843" t="s">
        <v>104</v>
      </c>
      <c r="AB2096" s="1843"/>
      <c r="AH2096" s="1867"/>
      <c r="AK2096" s="1868"/>
      <c r="AL2096" s="1868"/>
    </row>
    <row r="2097" spans="1:38" x14ac:dyDescent="0.25">
      <c r="A2097" s="1866">
        <v>2018014</v>
      </c>
      <c r="C2097" s="1782">
        <v>687418</v>
      </c>
      <c r="D2097" s="1762" t="s">
        <v>26</v>
      </c>
      <c r="E2097" s="1762">
        <v>1</v>
      </c>
      <c r="F2097" s="1762">
        <v>10</v>
      </c>
      <c r="G2097" s="1762">
        <v>6</v>
      </c>
      <c r="H2097" s="1762">
        <v>6</v>
      </c>
      <c r="I2097" s="1783">
        <v>1</v>
      </c>
      <c r="J2097" s="1783">
        <v>1</v>
      </c>
      <c r="L2097" s="1764">
        <v>4158.55</v>
      </c>
      <c r="N2097" s="1764">
        <v>2446.2399999999998</v>
      </c>
      <c r="O2097" s="1764">
        <f>N2097-Q2097</f>
        <v>1790.7299999999998</v>
      </c>
      <c r="P2097" s="1806">
        <f t="shared" si="584"/>
        <v>0.73203365164497347</v>
      </c>
      <c r="Q2097" s="1764">
        <v>655.51</v>
      </c>
      <c r="R2097" s="1864">
        <f t="shared" si="585"/>
        <v>0.26796634835502653</v>
      </c>
      <c r="S2097" s="1807">
        <f t="shared" si="586"/>
        <v>26.220399999999998</v>
      </c>
      <c r="U2097" s="1764">
        <f t="shared" si="587"/>
        <v>0</v>
      </c>
      <c r="V2097" s="1764">
        <f t="shared" si="588"/>
        <v>0</v>
      </c>
      <c r="W2097" s="1764">
        <f t="shared" si="582"/>
        <v>4158.55</v>
      </c>
      <c r="X2097" s="1768">
        <v>4158.55</v>
      </c>
      <c r="Y2097" s="1784">
        <v>618056</v>
      </c>
      <c r="Z2097" s="1770">
        <v>43133</v>
      </c>
      <c r="AA2097" s="1843" t="s">
        <v>104</v>
      </c>
      <c r="AB2097" s="1843"/>
      <c r="AH2097" s="1867"/>
      <c r="AK2097" s="1868"/>
      <c r="AL2097" s="1868"/>
    </row>
    <row r="2098" spans="1:38" x14ac:dyDescent="0.25">
      <c r="A2098" s="1866">
        <v>2018015</v>
      </c>
      <c r="C2098" s="1782">
        <v>676618</v>
      </c>
      <c r="D2098" s="1762" t="s">
        <v>26</v>
      </c>
      <c r="E2098" s="1762">
        <v>1</v>
      </c>
      <c r="F2098" s="1762">
        <v>8</v>
      </c>
      <c r="G2098" s="1762">
        <v>4</v>
      </c>
      <c r="H2098" s="1762">
        <v>5</v>
      </c>
      <c r="I2098" s="1783">
        <v>1</v>
      </c>
      <c r="J2098" s="1783">
        <v>1</v>
      </c>
      <c r="L2098" s="1764">
        <v>4845.9799999999996</v>
      </c>
      <c r="N2098" s="1764">
        <v>3059.5</v>
      </c>
      <c r="O2098" s="1764">
        <f>N2098-Q2098</f>
        <v>2239.09</v>
      </c>
      <c r="P2098" s="1806">
        <f t="shared" si="584"/>
        <v>0.73184834123222753</v>
      </c>
      <c r="Q2098" s="1764">
        <v>820.41</v>
      </c>
      <c r="R2098" s="1864">
        <f t="shared" si="585"/>
        <v>0.26815165876777253</v>
      </c>
      <c r="S2098" s="1807">
        <f t="shared" si="586"/>
        <v>32.816400000000002</v>
      </c>
      <c r="U2098" s="1764">
        <f t="shared" si="587"/>
        <v>0</v>
      </c>
      <c r="V2098" s="1764">
        <f t="shared" si="588"/>
        <v>0</v>
      </c>
      <c r="W2098" s="1764">
        <f t="shared" si="582"/>
        <v>4845.9799999999996</v>
      </c>
      <c r="X2098" s="1768">
        <v>4845.9799999999996</v>
      </c>
      <c r="Y2098" s="1784">
        <v>618057</v>
      </c>
      <c r="Z2098" s="1770">
        <v>43133</v>
      </c>
      <c r="AA2098" s="1843" t="s">
        <v>104</v>
      </c>
      <c r="AB2098" s="1843"/>
      <c r="AH2098" s="1867"/>
      <c r="AK2098" s="1868"/>
      <c r="AL2098" s="1868"/>
    </row>
    <row r="2099" spans="1:38" x14ac:dyDescent="0.25">
      <c r="A2099" s="1866">
        <v>2018016</v>
      </c>
      <c r="C2099" s="1782">
        <v>690618</v>
      </c>
      <c r="D2099" s="1762" t="s">
        <v>26</v>
      </c>
      <c r="E2099" s="1762">
        <v>1</v>
      </c>
      <c r="F2099" s="1762">
        <v>9</v>
      </c>
      <c r="G2099" s="1762">
        <v>5</v>
      </c>
      <c r="H2099" s="1762">
        <v>3</v>
      </c>
      <c r="I2099" s="1783">
        <v>1</v>
      </c>
      <c r="J2099" s="1783">
        <v>1</v>
      </c>
      <c r="L2099" s="1764">
        <v>2875.29</v>
      </c>
      <c r="N2099" s="1764">
        <v>1693.41</v>
      </c>
      <c r="O2099" s="1764">
        <f>N2099-Q2099</f>
        <v>1239.6300000000001</v>
      </c>
      <c r="P2099" s="1806">
        <f t="shared" si="584"/>
        <v>0.73203181745708368</v>
      </c>
      <c r="Q2099" s="1764">
        <v>453.78</v>
      </c>
      <c r="R2099" s="1864">
        <f t="shared" si="585"/>
        <v>0.26796818254291632</v>
      </c>
      <c r="S2099" s="1807">
        <f t="shared" si="586"/>
        <v>18.151199999999999</v>
      </c>
      <c r="U2099" s="1764">
        <f t="shared" si="587"/>
        <v>0</v>
      </c>
      <c r="V2099" s="1764">
        <f t="shared" si="588"/>
        <v>0</v>
      </c>
      <c r="W2099" s="1764">
        <f t="shared" si="582"/>
        <v>2875.29</v>
      </c>
      <c r="X2099" s="1768">
        <v>2875.29</v>
      </c>
      <c r="Y2099" s="1784">
        <v>618110</v>
      </c>
      <c r="Z2099" s="1770">
        <v>43145</v>
      </c>
      <c r="AA2099" s="1843" t="s">
        <v>104</v>
      </c>
      <c r="AB2099" s="1843"/>
      <c r="AH2099" s="1867"/>
      <c r="AK2099" s="1868"/>
      <c r="AL2099" s="1868"/>
    </row>
    <row r="2100" spans="1:38" x14ac:dyDescent="0.25">
      <c r="A2100" s="1866">
        <v>2018017</v>
      </c>
      <c r="C2100" s="1782" t="s">
        <v>4230</v>
      </c>
      <c r="D2100" s="1762" t="s">
        <v>26</v>
      </c>
      <c r="E2100" s="1762">
        <v>5</v>
      </c>
      <c r="F2100" s="1762">
        <v>40</v>
      </c>
      <c r="G2100" s="1762">
        <v>25</v>
      </c>
      <c r="H2100" s="1762">
        <v>15</v>
      </c>
      <c r="I2100" s="1783">
        <v>1</v>
      </c>
      <c r="J2100" s="1783">
        <v>1</v>
      </c>
      <c r="L2100" s="1764">
        <v>14482.85</v>
      </c>
      <c r="N2100" s="1764">
        <v>9401.25</v>
      </c>
      <c r="O2100" s="1764">
        <f>N2100-Q2100</f>
        <v>7079.1</v>
      </c>
      <c r="P2100" s="1806">
        <f t="shared" si="584"/>
        <v>0.75299561228560041</v>
      </c>
      <c r="Q2100" s="1764">
        <v>2322.15</v>
      </c>
      <c r="R2100" s="1864">
        <f t="shared" si="585"/>
        <v>0.2470043877143997</v>
      </c>
      <c r="S2100" s="1807">
        <f t="shared" si="586"/>
        <v>92.88600000000001</v>
      </c>
      <c r="U2100" s="1764">
        <f t="shared" si="587"/>
        <v>0</v>
      </c>
      <c r="V2100" s="1764">
        <f t="shared" si="588"/>
        <v>0</v>
      </c>
      <c r="W2100" s="1764">
        <f t="shared" si="582"/>
        <v>14482.85</v>
      </c>
      <c r="X2100" s="1768">
        <v>14482.85</v>
      </c>
      <c r="Y2100" s="1784">
        <v>618093</v>
      </c>
      <c r="Z2100" s="1770">
        <v>43140</v>
      </c>
      <c r="AA2100" s="1843" t="s">
        <v>104</v>
      </c>
      <c r="AB2100" s="1843"/>
      <c r="AH2100" s="1867"/>
      <c r="AK2100" s="1868"/>
      <c r="AL2100" s="1868"/>
    </row>
    <row r="2101" spans="1:38" x14ac:dyDescent="0.25">
      <c r="A2101" s="1866">
        <v>2018018</v>
      </c>
      <c r="C2101" s="1782" t="s">
        <v>4231</v>
      </c>
      <c r="D2101" s="1762" t="s">
        <v>26</v>
      </c>
      <c r="E2101" s="1762">
        <v>0</v>
      </c>
      <c r="F2101" s="1762">
        <v>0</v>
      </c>
      <c r="G2101" s="1762">
        <v>0</v>
      </c>
      <c r="H2101" s="1762">
        <v>0</v>
      </c>
      <c r="I2101" s="1783">
        <v>1</v>
      </c>
      <c r="J2101" s="1783">
        <v>1</v>
      </c>
      <c r="L2101" s="1764">
        <v>210</v>
      </c>
      <c r="N2101" s="1764">
        <f t="shared" si="583"/>
        <v>91.32</v>
      </c>
      <c r="O2101" s="1764">
        <v>91.32</v>
      </c>
      <c r="P2101" s="1806">
        <f t="shared" si="584"/>
        <v>1</v>
      </c>
      <c r="Q2101" s="1764">
        <v>0</v>
      </c>
      <c r="R2101" s="1864">
        <f t="shared" si="585"/>
        <v>0</v>
      </c>
      <c r="S2101" s="1807">
        <f t="shared" si="586"/>
        <v>0</v>
      </c>
      <c r="U2101" s="1764">
        <f t="shared" si="587"/>
        <v>0</v>
      </c>
      <c r="V2101" s="1764">
        <f t="shared" si="588"/>
        <v>0</v>
      </c>
      <c r="W2101" s="1764">
        <f t="shared" si="582"/>
        <v>210</v>
      </c>
      <c r="X2101" s="1768">
        <v>210</v>
      </c>
      <c r="Y2101" s="1784">
        <v>618140</v>
      </c>
      <c r="Z2101" s="1770">
        <v>43161</v>
      </c>
      <c r="AA2101" s="1843" t="s">
        <v>104</v>
      </c>
      <c r="AB2101" s="1843"/>
      <c r="AH2101" s="1867"/>
      <c r="AK2101" s="1868"/>
      <c r="AL2101" s="1868"/>
    </row>
    <row r="2102" spans="1:38" x14ac:dyDescent="0.25">
      <c r="A2102" s="1866">
        <v>2018019</v>
      </c>
      <c r="C2102" s="1782" t="s">
        <v>4232</v>
      </c>
      <c r="D2102" s="1762" t="s">
        <v>26</v>
      </c>
      <c r="E2102" s="1762">
        <v>0</v>
      </c>
      <c r="F2102" s="1762">
        <v>0</v>
      </c>
      <c r="G2102" s="1762">
        <v>0</v>
      </c>
      <c r="H2102" s="1762">
        <v>0</v>
      </c>
      <c r="I2102" s="1783">
        <v>1</v>
      </c>
      <c r="J2102" s="1783">
        <v>1</v>
      </c>
      <c r="L2102" s="1764">
        <v>145.56</v>
      </c>
      <c r="N2102" s="1764">
        <f t="shared" si="583"/>
        <v>80.28</v>
      </c>
      <c r="O2102" s="1764">
        <v>65.28</v>
      </c>
      <c r="P2102" s="1806">
        <f t="shared" si="584"/>
        <v>0.8131539611360239</v>
      </c>
      <c r="Q2102" s="1764">
        <v>15</v>
      </c>
      <c r="R2102" s="1864">
        <f t="shared" si="585"/>
        <v>0.18684603886397608</v>
      </c>
      <c r="S2102" s="1807">
        <f t="shared" si="586"/>
        <v>0.6</v>
      </c>
      <c r="U2102" s="1764">
        <f t="shared" si="587"/>
        <v>0</v>
      </c>
      <c r="V2102" s="1764">
        <f t="shared" si="588"/>
        <v>0</v>
      </c>
      <c r="W2102" s="1764">
        <f t="shared" si="582"/>
        <v>145.56</v>
      </c>
      <c r="X2102" s="1768">
        <v>145.56</v>
      </c>
      <c r="Y2102" s="1784">
        <v>618059</v>
      </c>
      <c r="Z2102" s="1770">
        <v>43133</v>
      </c>
      <c r="AA2102" s="1843" t="s">
        <v>104</v>
      </c>
      <c r="AB2102" s="1843"/>
      <c r="AH2102" s="1867"/>
      <c r="AK2102" s="1868"/>
      <c r="AL2102" s="1868"/>
    </row>
    <row r="2103" spans="1:38" x14ac:dyDescent="0.25">
      <c r="A2103" s="1866">
        <v>2018020</v>
      </c>
      <c r="B2103" s="1782" t="s">
        <v>115</v>
      </c>
      <c r="C2103" s="1782" t="s">
        <v>4246</v>
      </c>
      <c r="D2103" s="1762" t="s">
        <v>26</v>
      </c>
      <c r="E2103" s="1762">
        <v>0</v>
      </c>
      <c r="F2103" s="1762">
        <v>0</v>
      </c>
      <c r="G2103" s="1762">
        <v>0</v>
      </c>
      <c r="H2103" s="1762">
        <v>0</v>
      </c>
      <c r="I2103" s="1783">
        <v>1</v>
      </c>
      <c r="J2103" s="1783">
        <v>1</v>
      </c>
      <c r="L2103" s="1764">
        <v>47.6</v>
      </c>
      <c r="N2103" s="1764">
        <f t="shared" si="583"/>
        <v>31.3</v>
      </c>
      <c r="O2103" s="1764">
        <v>16.3</v>
      </c>
      <c r="P2103" s="1806">
        <f t="shared" si="584"/>
        <v>0.52076677316293929</v>
      </c>
      <c r="Q2103" s="1764">
        <v>15</v>
      </c>
      <c r="R2103" s="1864">
        <f t="shared" si="585"/>
        <v>0.47923322683706071</v>
      </c>
      <c r="S2103" s="1807">
        <f t="shared" si="586"/>
        <v>0.6</v>
      </c>
      <c r="U2103" s="1764">
        <f t="shared" si="587"/>
        <v>0</v>
      </c>
      <c r="V2103" s="1764">
        <f t="shared" si="588"/>
        <v>0</v>
      </c>
      <c r="W2103" s="1764">
        <f t="shared" si="582"/>
        <v>47.6</v>
      </c>
      <c r="X2103" s="1768">
        <v>47.6</v>
      </c>
      <c r="Y2103" s="1784">
        <v>618059</v>
      </c>
      <c r="Z2103" s="1770">
        <v>43133</v>
      </c>
      <c r="AA2103" s="1843" t="s">
        <v>104</v>
      </c>
      <c r="AB2103" s="1843"/>
      <c r="AH2103" s="1867"/>
      <c r="AK2103" s="1868"/>
      <c r="AL2103" s="1868"/>
    </row>
    <row r="2104" spans="1:38" x14ac:dyDescent="0.25">
      <c r="A2104" s="1866">
        <v>2018021</v>
      </c>
      <c r="C2104" s="1782" t="s">
        <v>4247</v>
      </c>
      <c r="D2104" s="1762" t="s">
        <v>2330</v>
      </c>
      <c r="E2104" s="1762">
        <v>0</v>
      </c>
      <c r="F2104" s="1762">
        <v>1</v>
      </c>
      <c r="G2104" s="1762">
        <v>0</v>
      </c>
      <c r="H2104" s="1762">
        <v>1</v>
      </c>
      <c r="I2104" s="1783">
        <v>1</v>
      </c>
      <c r="J2104" s="1783">
        <v>1</v>
      </c>
      <c r="L2104" s="1764">
        <v>603.04999999999995</v>
      </c>
      <c r="N2104" s="1764">
        <v>348</v>
      </c>
      <c r="O2104" s="1764">
        <v>0</v>
      </c>
      <c r="P2104" s="1806">
        <f t="shared" si="584"/>
        <v>0</v>
      </c>
      <c r="Q2104" s="1764">
        <v>77.67</v>
      </c>
      <c r="R2104" s="1864">
        <f t="shared" si="585"/>
        <v>0.22318965517241379</v>
      </c>
      <c r="S2104" s="1807">
        <f t="shared" si="586"/>
        <v>3.1068000000000002</v>
      </c>
      <c r="U2104" s="1764">
        <f t="shared" si="587"/>
        <v>0</v>
      </c>
      <c r="V2104" s="1764">
        <f t="shared" si="588"/>
        <v>0</v>
      </c>
      <c r="W2104" s="1764">
        <f t="shared" si="582"/>
        <v>603.04999999999995</v>
      </c>
      <c r="X2104" s="1768">
        <v>603.04999999999995</v>
      </c>
      <c r="Y2104" s="1784">
        <v>618076</v>
      </c>
      <c r="Z2104" s="1770">
        <v>43133</v>
      </c>
      <c r="AA2104" s="1843" t="s">
        <v>104</v>
      </c>
      <c r="AB2104" s="1843"/>
      <c r="AH2104" s="1867"/>
      <c r="AK2104" s="1868"/>
      <c r="AL2104" s="1868"/>
    </row>
    <row r="2105" spans="1:38" x14ac:dyDescent="0.25">
      <c r="A2105" s="1866">
        <v>2018022</v>
      </c>
      <c r="C2105" s="1782">
        <v>686018</v>
      </c>
      <c r="D2105" s="1762" t="s">
        <v>26</v>
      </c>
      <c r="E2105" s="1762">
        <v>1</v>
      </c>
      <c r="F2105" s="1762">
        <v>8</v>
      </c>
      <c r="G2105" s="1762">
        <v>5</v>
      </c>
      <c r="H2105" s="1762">
        <v>3</v>
      </c>
      <c r="I2105" s="1783">
        <v>1</v>
      </c>
      <c r="J2105" s="1783">
        <v>1</v>
      </c>
      <c r="L2105" s="1764">
        <v>3376.02</v>
      </c>
      <c r="N2105" s="1764">
        <v>2172</v>
      </c>
      <c r="O2105" s="1764">
        <f>N2105-Q2105</f>
        <v>1706.3</v>
      </c>
      <c r="P2105" s="1806">
        <f t="shared" si="584"/>
        <v>0.78558931860036829</v>
      </c>
      <c r="Q2105" s="1764">
        <v>465.7</v>
      </c>
      <c r="R2105" s="1864">
        <f t="shared" si="585"/>
        <v>0.21441068139963168</v>
      </c>
      <c r="S2105" s="1807">
        <f t="shared" si="586"/>
        <v>18.628</v>
      </c>
      <c r="U2105" s="1764">
        <f t="shared" si="587"/>
        <v>0</v>
      </c>
      <c r="V2105" s="1764">
        <f t="shared" si="588"/>
        <v>0</v>
      </c>
      <c r="W2105" s="1764">
        <f t="shared" si="582"/>
        <v>3376.02</v>
      </c>
      <c r="X2105" s="1768">
        <v>3376.02</v>
      </c>
      <c r="Y2105" s="1784">
        <v>618094</v>
      </c>
      <c r="Z2105" s="1770">
        <v>43140</v>
      </c>
      <c r="AA2105" s="1843" t="s">
        <v>104</v>
      </c>
      <c r="AB2105" s="1843"/>
      <c r="AH2105" s="1867"/>
      <c r="AK2105" s="1868"/>
      <c r="AL2105" s="1868"/>
    </row>
    <row r="2106" spans="1:38" x14ac:dyDescent="0.25">
      <c r="A2106" s="1866">
        <v>2018023</v>
      </c>
      <c r="C2106" s="1782">
        <v>680718</v>
      </c>
      <c r="D2106" s="1762" t="s">
        <v>26</v>
      </c>
      <c r="E2106" s="1762">
        <v>1</v>
      </c>
      <c r="F2106" s="1762">
        <v>9</v>
      </c>
      <c r="G2106" s="1762">
        <v>6</v>
      </c>
      <c r="H2106" s="1762">
        <v>3</v>
      </c>
      <c r="I2106" s="1783">
        <v>1</v>
      </c>
      <c r="J2106" s="1783">
        <v>1</v>
      </c>
      <c r="L2106" s="1764">
        <v>3119.01</v>
      </c>
      <c r="N2106" s="1764">
        <v>2025.78</v>
      </c>
      <c r="O2106" s="1764">
        <f>N2106-Q2106</f>
        <v>1556.08</v>
      </c>
      <c r="P2106" s="1806">
        <f t="shared" si="584"/>
        <v>0.76813869225680975</v>
      </c>
      <c r="Q2106" s="1764">
        <v>469.7</v>
      </c>
      <c r="R2106" s="1864">
        <f t="shared" si="585"/>
        <v>0.23186130774319028</v>
      </c>
      <c r="S2106" s="1807">
        <f t="shared" si="586"/>
        <v>18.788</v>
      </c>
      <c r="U2106" s="1764">
        <f t="shared" si="587"/>
        <v>0</v>
      </c>
      <c r="V2106" s="1764">
        <f t="shared" si="588"/>
        <v>0</v>
      </c>
      <c r="W2106" s="1764">
        <f t="shared" si="582"/>
        <v>3119.01</v>
      </c>
      <c r="X2106" s="1768">
        <v>3119.01</v>
      </c>
      <c r="Y2106" s="1784">
        <v>618095</v>
      </c>
      <c r="Z2106" s="1770">
        <v>43140</v>
      </c>
      <c r="AA2106" s="1843" t="s">
        <v>104</v>
      </c>
      <c r="AB2106" s="1843"/>
      <c r="AH2106" s="1867"/>
      <c r="AK2106" s="1868"/>
      <c r="AL2106" s="1868"/>
    </row>
    <row r="2107" spans="1:38" x14ac:dyDescent="0.25">
      <c r="A2107" s="1866">
        <v>2018024</v>
      </c>
      <c r="C2107" s="1782">
        <v>707018</v>
      </c>
      <c r="D2107" s="1762" t="s">
        <v>26</v>
      </c>
      <c r="E2107" s="1762">
        <v>1</v>
      </c>
      <c r="F2107" s="1762">
        <v>9</v>
      </c>
      <c r="G2107" s="1762">
        <v>5</v>
      </c>
      <c r="H2107" s="1762">
        <v>3</v>
      </c>
      <c r="I2107" s="1783">
        <v>1</v>
      </c>
      <c r="J2107" s="1783">
        <v>1</v>
      </c>
      <c r="L2107" s="1764">
        <v>3364.62</v>
      </c>
      <c r="N2107" s="1764">
        <v>2176.52</v>
      </c>
      <c r="O2107" s="1764">
        <f>N2107-Q2107</f>
        <v>1679.38</v>
      </c>
      <c r="P2107" s="1806">
        <f t="shared" si="584"/>
        <v>0.77158950985977626</v>
      </c>
      <c r="Q2107" s="1764">
        <v>497.14</v>
      </c>
      <c r="R2107" s="1864">
        <f t="shared" si="585"/>
        <v>0.22841049014022383</v>
      </c>
      <c r="S2107" s="1807">
        <f t="shared" si="586"/>
        <v>19.8856</v>
      </c>
      <c r="U2107" s="1764">
        <f t="shared" si="587"/>
        <v>0</v>
      </c>
      <c r="V2107" s="1764">
        <f t="shared" si="588"/>
        <v>0</v>
      </c>
      <c r="W2107" s="1764">
        <f t="shared" si="582"/>
        <v>3364.62</v>
      </c>
      <c r="X2107" s="1768">
        <v>3364.62</v>
      </c>
      <c r="Y2107" s="1784">
        <v>618096</v>
      </c>
      <c r="Z2107" s="1770">
        <v>43140</v>
      </c>
      <c r="AA2107" s="1843" t="s">
        <v>104</v>
      </c>
      <c r="AB2107" s="1843"/>
      <c r="AH2107" s="1867"/>
      <c r="AK2107" s="1868"/>
      <c r="AL2107" s="1868"/>
    </row>
    <row r="2108" spans="1:38" x14ac:dyDescent="0.25">
      <c r="A2108" s="1866">
        <v>2018025</v>
      </c>
      <c r="C2108" s="1782" t="s">
        <v>4298</v>
      </c>
      <c r="D2108" s="1762" t="s">
        <v>26</v>
      </c>
      <c r="E2108" s="1762">
        <v>0</v>
      </c>
      <c r="F2108" s="1762">
        <v>0</v>
      </c>
      <c r="G2108" s="1762">
        <v>0</v>
      </c>
      <c r="H2108" s="1762">
        <v>0</v>
      </c>
      <c r="I2108" s="1783">
        <v>1</v>
      </c>
      <c r="J2108" s="1783">
        <v>1</v>
      </c>
      <c r="L2108" s="1764">
        <f>(N2108*2) +15</f>
        <v>127.94</v>
      </c>
      <c r="N2108" s="1764">
        <f t="shared" si="583"/>
        <v>56.47</v>
      </c>
      <c r="O2108" s="1764">
        <v>56.47</v>
      </c>
      <c r="P2108" s="1806">
        <f t="shared" si="584"/>
        <v>1</v>
      </c>
      <c r="Q2108" s="1764">
        <v>0</v>
      </c>
      <c r="R2108" s="1864">
        <f t="shared" si="585"/>
        <v>0</v>
      </c>
      <c r="S2108" s="1807">
        <f t="shared" si="586"/>
        <v>0</v>
      </c>
      <c r="U2108" s="1764">
        <f t="shared" si="587"/>
        <v>0</v>
      </c>
      <c r="V2108" s="1764">
        <f t="shared" si="588"/>
        <v>0</v>
      </c>
      <c r="W2108" s="1764">
        <f t="shared" si="582"/>
        <v>127.94</v>
      </c>
      <c r="X2108" s="1768">
        <v>15</v>
      </c>
      <c r="Y2108" s="1784">
        <v>618059</v>
      </c>
      <c r="Z2108" s="1770">
        <v>43133</v>
      </c>
      <c r="AA2108" s="1843" t="s">
        <v>104</v>
      </c>
      <c r="AB2108" s="1843"/>
      <c r="AC2108" s="1764">
        <v>112.94</v>
      </c>
      <c r="AD2108" s="1762">
        <v>618102</v>
      </c>
      <c r="AE2108" s="1773">
        <v>43140</v>
      </c>
      <c r="AF2108" s="1844" t="s">
        <v>104</v>
      </c>
      <c r="AH2108" s="1867"/>
      <c r="AK2108" s="1868"/>
      <c r="AL2108" s="1868"/>
    </row>
    <row r="2109" spans="1:38" x14ac:dyDescent="0.25">
      <c r="A2109" s="1866">
        <v>2018026</v>
      </c>
      <c r="C2109" s="1782">
        <v>630018</v>
      </c>
      <c r="D2109" s="1762" t="s">
        <v>26</v>
      </c>
      <c r="E2109" s="1762">
        <v>1</v>
      </c>
      <c r="F2109" s="1762">
        <v>8</v>
      </c>
      <c r="G2109" s="1762">
        <v>5</v>
      </c>
      <c r="H2109" s="1762">
        <v>3</v>
      </c>
      <c r="I2109" s="1783">
        <v>1</v>
      </c>
      <c r="J2109" s="1783">
        <v>1</v>
      </c>
      <c r="L2109" s="1764">
        <v>3439.08</v>
      </c>
      <c r="N2109" s="1764">
        <v>2204</v>
      </c>
      <c r="O2109" s="1764">
        <f>N2109-Q2109</f>
        <v>1710.85</v>
      </c>
      <c r="P2109" s="1806">
        <f t="shared" si="584"/>
        <v>0.77624773139745917</v>
      </c>
      <c r="Q2109" s="1764">
        <v>493.15</v>
      </c>
      <c r="R2109" s="1864">
        <f t="shared" si="585"/>
        <v>0.22375226860254083</v>
      </c>
      <c r="S2109" s="1807">
        <f t="shared" si="586"/>
        <v>19.725999999999999</v>
      </c>
      <c r="U2109" s="1764">
        <f t="shared" si="587"/>
        <v>0</v>
      </c>
      <c r="V2109" s="1764">
        <f t="shared" si="588"/>
        <v>0</v>
      </c>
      <c r="W2109" s="1764">
        <f t="shared" si="582"/>
        <v>3439.08</v>
      </c>
      <c r="X2109" s="1768">
        <v>3439.08</v>
      </c>
      <c r="Y2109" s="1784">
        <v>618097</v>
      </c>
      <c r="Z2109" s="1770">
        <v>43140</v>
      </c>
      <c r="AA2109" s="1843" t="s">
        <v>104</v>
      </c>
      <c r="AB2109" s="1843"/>
      <c r="AH2109" s="1867"/>
      <c r="AK2109" s="1868"/>
      <c r="AL2109" s="1868"/>
    </row>
    <row r="2110" spans="1:38" x14ac:dyDescent="0.25">
      <c r="A2110" s="1866">
        <v>2018027</v>
      </c>
      <c r="C2110" s="1782">
        <v>736218</v>
      </c>
      <c r="D2110" s="1762" t="s">
        <v>26</v>
      </c>
      <c r="E2110" s="1762">
        <v>1</v>
      </c>
      <c r="F2110" s="1762">
        <v>8</v>
      </c>
      <c r="G2110" s="1762">
        <v>5</v>
      </c>
      <c r="H2110" s="1762">
        <v>3</v>
      </c>
      <c r="I2110" s="1783">
        <v>1</v>
      </c>
      <c r="J2110" s="1783">
        <v>1</v>
      </c>
      <c r="L2110" s="1764">
        <v>3123.43</v>
      </c>
      <c r="N2110" s="1764">
        <v>2021.29</v>
      </c>
      <c r="O2110" s="1764">
        <f>N2110-Q2110</f>
        <v>1475.17</v>
      </c>
      <c r="P2110" s="1806">
        <f t="shared" si="584"/>
        <v>0.72981610753528692</v>
      </c>
      <c r="Q2110" s="1764">
        <v>546.12</v>
      </c>
      <c r="R2110" s="1864">
        <f t="shared" si="585"/>
        <v>0.27018389246471314</v>
      </c>
      <c r="S2110" s="1807">
        <f t="shared" si="586"/>
        <v>21.844799999999999</v>
      </c>
      <c r="U2110" s="1764">
        <f t="shared" si="587"/>
        <v>0</v>
      </c>
      <c r="V2110" s="1764">
        <f t="shared" si="588"/>
        <v>0</v>
      </c>
      <c r="W2110" s="1764">
        <f t="shared" si="582"/>
        <v>3123.43</v>
      </c>
      <c r="X2110" s="1768">
        <v>3123.43</v>
      </c>
      <c r="Y2110" s="1784">
        <v>618027</v>
      </c>
      <c r="Z2110" s="1770">
        <v>43140</v>
      </c>
      <c r="AA2110" s="1843" t="s">
        <v>104</v>
      </c>
      <c r="AB2110" s="1843"/>
      <c r="AH2110" s="1867"/>
      <c r="AK2110" s="1868"/>
      <c r="AL2110" s="1868"/>
    </row>
    <row r="2111" spans="1:38" x14ac:dyDescent="0.25">
      <c r="A2111" s="1866">
        <v>2018028</v>
      </c>
      <c r="C2111" s="1782" t="s">
        <v>4260</v>
      </c>
      <c r="D2111" s="1762" t="s">
        <v>26</v>
      </c>
      <c r="E2111" s="1762">
        <v>0</v>
      </c>
      <c r="F2111" s="1762">
        <v>2</v>
      </c>
      <c r="G2111" s="1762">
        <v>1</v>
      </c>
      <c r="H2111" s="1762">
        <v>1</v>
      </c>
      <c r="I2111" s="1783">
        <v>1</v>
      </c>
      <c r="J2111" s="1783">
        <v>1</v>
      </c>
      <c r="L2111" s="1764">
        <v>637.01</v>
      </c>
      <c r="N2111" s="1764">
        <v>392.09</v>
      </c>
      <c r="O2111" s="1764">
        <f>N2111-Q2111</f>
        <v>253.52999999999997</v>
      </c>
      <c r="P2111" s="1806">
        <f t="shared" si="584"/>
        <v>0.64661174730291515</v>
      </c>
      <c r="Q2111" s="1764">
        <v>138.56</v>
      </c>
      <c r="R2111" s="1864">
        <f t="shared" si="585"/>
        <v>0.3533882526970849</v>
      </c>
      <c r="S2111" s="1807">
        <f t="shared" si="586"/>
        <v>5.5423999999999998</v>
      </c>
      <c r="U2111" s="1764">
        <f t="shared" si="587"/>
        <v>0</v>
      </c>
      <c r="V2111" s="1764">
        <f t="shared" si="588"/>
        <v>637.01</v>
      </c>
      <c r="W2111" s="1764">
        <f t="shared" si="582"/>
        <v>0</v>
      </c>
      <c r="X2111" s="1768"/>
      <c r="Y2111" s="1784"/>
      <c r="Z2111" s="1770"/>
      <c r="AA2111" s="1843"/>
      <c r="AB2111" s="1843"/>
      <c r="AH2111" s="1867"/>
      <c r="AK2111" s="1868"/>
      <c r="AL2111" s="1868"/>
    </row>
    <row r="2112" spans="1:38" x14ac:dyDescent="0.25">
      <c r="A2112" s="1866">
        <v>2018029</v>
      </c>
      <c r="C2112" s="1782" t="s">
        <v>4263</v>
      </c>
      <c r="D2112" s="1762" t="s">
        <v>26</v>
      </c>
      <c r="E2112" s="1762">
        <v>0</v>
      </c>
      <c r="F2112" s="1762">
        <v>0</v>
      </c>
      <c r="G2112" s="1762">
        <v>0</v>
      </c>
      <c r="H2112" s="1762">
        <v>0</v>
      </c>
      <c r="I2112" s="1783">
        <v>1</v>
      </c>
      <c r="J2112" s="1783">
        <v>1</v>
      </c>
      <c r="L2112" s="1764">
        <v>330</v>
      </c>
      <c r="N2112" s="1764">
        <f t="shared" si="583"/>
        <v>165</v>
      </c>
      <c r="O2112" s="1764">
        <v>165</v>
      </c>
      <c r="P2112" s="1806">
        <f t="shared" si="584"/>
        <v>1</v>
      </c>
      <c r="Q2112" s="1764">
        <v>0</v>
      </c>
      <c r="R2112" s="1864">
        <f t="shared" si="585"/>
        <v>0</v>
      </c>
      <c r="S2112" s="1807">
        <f t="shared" si="586"/>
        <v>0</v>
      </c>
      <c r="U2112" s="1764">
        <f t="shared" si="587"/>
        <v>0</v>
      </c>
      <c r="V2112" s="1764">
        <f t="shared" si="588"/>
        <v>0</v>
      </c>
      <c r="W2112" s="1764">
        <f t="shared" ref="W2112:W2174" si="612">X2112+AC2112+AH2112+AM2112+AO2112+AR2112</f>
        <v>330</v>
      </c>
      <c r="X2112" s="1768">
        <v>330</v>
      </c>
      <c r="Y2112" s="1784">
        <v>618059</v>
      </c>
      <c r="Z2112" s="1770">
        <v>43133</v>
      </c>
      <c r="AA2112" s="1843" t="s">
        <v>104</v>
      </c>
      <c r="AB2112" s="1843"/>
      <c r="AH2112" s="1867"/>
      <c r="AK2112" s="1868"/>
      <c r="AL2112" s="1868"/>
    </row>
    <row r="2113" spans="1:38" x14ac:dyDescent="0.25">
      <c r="A2113" s="1920">
        <v>2018031</v>
      </c>
      <c r="C2113" s="1782" t="s">
        <v>4264</v>
      </c>
      <c r="D2113" s="1762" t="s">
        <v>352</v>
      </c>
      <c r="E2113" s="1762">
        <v>0</v>
      </c>
      <c r="F2113" s="1762">
        <v>0</v>
      </c>
      <c r="G2113" s="1762">
        <v>0</v>
      </c>
      <c r="H2113" s="1762">
        <v>0</v>
      </c>
      <c r="I2113" s="1783">
        <v>1</v>
      </c>
      <c r="J2113" s="1783">
        <v>1</v>
      </c>
      <c r="N2113" s="1764">
        <f t="shared" ref="N2113:N2246" si="613">O2113+Q2113</f>
        <v>1544.88</v>
      </c>
      <c r="O2113" s="1764">
        <v>1544.88</v>
      </c>
      <c r="P2113" s="1806">
        <f t="shared" ref="P2113:P2247" si="614">IF(N2113&lt;=0,"",O2113/N2113)</f>
        <v>1</v>
      </c>
      <c r="Q2113" s="1764">
        <v>0</v>
      </c>
      <c r="R2113" s="1864">
        <f t="shared" ref="R2113:R2247" si="615">IF(N2113&lt;=0,"",Q2113/N2113)</f>
        <v>0</v>
      </c>
      <c r="S2113" s="1807">
        <f t="shared" ref="S2113:S2248" si="616">Q2113/$S$1</f>
        <v>0</v>
      </c>
      <c r="U2113" s="1764">
        <f t="shared" ref="U2113:U2248" si="617">((1-I2113)*O2113)+((1-J2113)*Q2113)</f>
        <v>0</v>
      </c>
      <c r="V2113" s="1764">
        <f t="shared" ref="V2113:V2248" si="618">L2113-W2113</f>
        <v>0</v>
      </c>
      <c r="W2113" s="1764">
        <f t="shared" si="612"/>
        <v>0</v>
      </c>
      <c r="X2113" s="1768"/>
      <c r="Y2113" s="1784"/>
      <c r="Z2113" s="1770"/>
      <c r="AA2113" s="1843"/>
      <c r="AB2113" s="1843"/>
      <c r="AH2113" s="1867"/>
      <c r="AK2113" s="1868"/>
      <c r="AL2113" s="1868"/>
    </row>
    <row r="2114" spans="1:38" x14ac:dyDescent="0.25">
      <c r="A2114" s="1866">
        <v>2018032</v>
      </c>
      <c r="C2114" s="1782" t="s">
        <v>4274</v>
      </c>
      <c r="D2114" s="1762" t="s">
        <v>881</v>
      </c>
      <c r="E2114" s="1762">
        <v>1</v>
      </c>
      <c r="F2114" s="1762">
        <v>12</v>
      </c>
      <c r="G2114" s="1762">
        <v>12</v>
      </c>
      <c r="H2114" s="1762">
        <v>9</v>
      </c>
      <c r="I2114" s="1783">
        <v>1</v>
      </c>
      <c r="J2114" s="1783">
        <v>1</v>
      </c>
      <c r="L2114" s="1764">
        <v>3784.89</v>
      </c>
      <c r="N2114" s="1764">
        <v>2368.41</v>
      </c>
      <c r="O2114" s="1764">
        <f t="shared" ref="O2114:O2119" si="619">N2114-Q2114</f>
        <v>1636.6799999999998</v>
      </c>
      <c r="P2114" s="1806">
        <f t="shared" si="614"/>
        <v>0.69104589154749385</v>
      </c>
      <c r="Q2114" s="1764">
        <v>731.73</v>
      </c>
      <c r="R2114" s="1864">
        <f t="shared" si="615"/>
        <v>0.30895410845250615</v>
      </c>
      <c r="S2114" s="1807">
        <f t="shared" si="616"/>
        <v>29.269200000000001</v>
      </c>
      <c r="U2114" s="1764">
        <f t="shared" si="617"/>
        <v>0</v>
      </c>
      <c r="V2114" s="1764">
        <f t="shared" si="618"/>
        <v>0</v>
      </c>
      <c r="W2114" s="1764">
        <f t="shared" si="612"/>
        <v>3784.89</v>
      </c>
      <c r="X2114" s="1768">
        <v>3784.89</v>
      </c>
      <c r="Y2114" s="1784">
        <v>618148</v>
      </c>
      <c r="Z2114" s="1770">
        <v>43161</v>
      </c>
      <c r="AA2114" s="1843" t="s">
        <v>104</v>
      </c>
      <c r="AB2114" s="1843"/>
      <c r="AH2114" s="1867"/>
      <c r="AK2114" s="1868"/>
      <c r="AL2114" s="1868"/>
    </row>
    <row r="2115" spans="1:38" x14ac:dyDescent="0.25">
      <c r="A2115" s="1866">
        <v>2018033</v>
      </c>
      <c r="C2115" s="1782" t="s">
        <v>202</v>
      </c>
      <c r="D2115" s="1762" t="s">
        <v>881</v>
      </c>
      <c r="E2115" s="1762">
        <v>1</v>
      </c>
      <c r="F2115" s="1762">
        <v>2</v>
      </c>
      <c r="G2115" s="1762">
        <v>0</v>
      </c>
      <c r="H2115" s="1762">
        <v>2</v>
      </c>
      <c r="I2115" s="1783">
        <v>1</v>
      </c>
      <c r="J2115" s="1783">
        <v>1</v>
      </c>
      <c r="L2115" s="1764">
        <v>1009.8</v>
      </c>
      <c r="N2115" s="1764">
        <v>601.12</v>
      </c>
      <c r="O2115" s="1764">
        <f t="shared" si="619"/>
        <v>414.88</v>
      </c>
      <c r="P2115" s="1806">
        <f t="shared" si="614"/>
        <v>0.6901783337769497</v>
      </c>
      <c r="Q2115" s="1764">
        <v>186.24</v>
      </c>
      <c r="R2115" s="1864">
        <f t="shared" si="615"/>
        <v>0.3098216662230503</v>
      </c>
      <c r="S2115" s="1807">
        <f t="shared" si="616"/>
        <v>7.4496000000000002</v>
      </c>
      <c r="U2115" s="1764">
        <f t="shared" si="617"/>
        <v>0</v>
      </c>
      <c r="V2115" s="1764">
        <f t="shared" si="618"/>
        <v>0</v>
      </c>
      <c r="W2115" s="1764">
        <f t="shared" si="612"/>
        <v>1009.8</v>
      </c>
      <c r="X2115" s="1768">
        <v>1009.8</v>
      </c>
      <c r="Y2115" s="1784">
        <v>618149</v>
      </c>
      <c r="Z2115" s="1770">
        <v>43161</v>
      </c>
      <c r="AA2115" s="1843" t="s">
        <v>104</v>
      </c>
      <c r="AB2115" s="1843"/>
      <c r="AH2115" s="1867"/>
      <c r="AK2115" s="1868"/>
      <c r="AL2115" s="1868"/>
    </row>
    <row r="2116" spans="1:38" x14ac:dyDescent="0.25">
      <c r="A2116" s="1866">
        <v>2018034</v>
      </c>
      <c r="C2116" s="1782" t="s">
        <v>4275</v>
      </c>
      <c r="D2116" s="1762" t="s">
        <v>26</v>
      </c>
      <c r="E2116" s="1762">
        <v>0</v>
      </c>
      <c r="F2116" s="1762">
        <v>1</v>
      </c>
      <c r="G2116" s="1762">
        <v>0</v>
      </c>
      <c r="H2116" s="1762">
        <v>1</v>
      </c>
      <c r="I2116" s="1783">
        <v>1</v>
      </c>
      <c r="J2116" s="1783">
        <v>1</v>
      </c>
      <c r="L2116" s="1764">
        <v>563.16</v>
      </c>
      <c r="N2116" s="1764">
        <v>326.11</v>
      </c>
      <c r="O2116" s="1764">
        <f t="shared" si="619"/>
        <v>216.97000000000003</v>
      </c>
      <c r="P2116" s="1806">
        <f t="shared" si="614"/>
        <v>0.66532765017938733</v>
      </c>
      <c r="Q2116" s="1764">
        <v>109.14</v>
      </c>
      <c r="R2116" s="1864">
        <f t="shared" si="615"/>
        <v>0.33467234982061267</v>
      </c>
      <c r="S2116" s="1807">
        <f t="shared" si="616"/>
        <v>4.3655999999999997</v>
      </c>
      <c r="U2116" s="1764">
        <f t="shared" si="617"/>
        <v>0</v>
      </c>
      <c r="V2116" s="1764">
        <f t="shared" si="618"/>
        <v>0</v>
      </c>
      <c r="W2116" s="1764">
        <f t="shared" si="612"/>
        <v>563.16</v>
      </c>
      <c r="X2116" s="1768">
        <v>563.16</v>
      </c>
      <c r="Y2116" s="1784">
        <v>618111</v>
      </c>
      <c r="Z2116" s="1770">
        <v>43145</v>
      </c>
      <c r="AA2116" s="1843" t="s">
        <v>104</v>
      </c>
      <c r="AB2116" s="1843"/>
      <c r="AH2116" s="1867"/>
      <c r="AK2116" s="1868"/>
      <c r="AL2116" s="1868"/>
    </row>
    <row r="2117" spans="1:38" x14ac:dyDescent="0.25">
      <c r="A2117" s="1866">
        <v>2018035</v>
      </c>
      <c r="C2117" s="1782">
        <v>665818</v>
      </c>
      <c r="D2117" s="1762" t="s">
        <v>26</v>
      </c>
      <c r="E2117" s="1762">
        <v>1</v>
      </c>
      <c r="F2117" s="1762">
        <v>9</v>
      </c>
      <c r="G2117" s="1762">
        <v>5</v>
      </c>
      <c r="H2117" s="1762">
        <v>3</v>
      </c>
      <c r="I2117" s="1783">
        <v>1</v>
      </c>
      <c r="J2117" s="1783">
        <v>1</v>
      </c>
      <c r="L2117" s="1764">
        <v>4295.53</v>
      </c>
      <c r="N2117" s="1764">
        <v>2762</v>
      </c>
      <c r="O2117" s="1764">
        <f t="shared" si="619"/>
        <v>2132.69</v>
      </c>
      <c r="P2117" s="1806">
        <f t="shared" si="614"/>
        <v>0.77215423606082556</v>
      </c>
      <c r="Q2117" s="1764">
        <v>629.30999999999995</v>
      </c>
      <c r="R2117" s="1864">
        <f t="shared" si="615"/>
        <v>0.22784576393917449</v>
      </c>
      <c r="S2117" s="1807">
        <f t="shared" si="616"/>
        <v>25.172399999999996</v>
      </c>
      <c r="U2117" s="1764">
        <f t="shared" si="617"/>
        <v>0</v>
      </c>
      <c r="V2117" s="1764">
        <f t="shared" si="618"/>
        <v>0</v>
      </c>
      <c r="W2117" s="1764">
        <f t="shared" si="612"/>
        <v>4295.53</v>
      </c>
      <c r="X2117" s="1768">
        <v>4295.53</v>
      </c>
      <c r="Y2117" s="1784">
        <v>618112</v>
      </c>
      <c r="Z2117" s="1770">
        <v>43145</v>
      </c>
      <c r="AA2117" s="1843" t="s">
        <v>104</v>
      </c>
      <c r="AB2117" s="1843"/>
      <c r="AH2117" s="1867"/>
      <c r="AK2117" s="1868"/>
      <c r="AL2117" s="1868"/>
    </row>
    <row r="2118" spans="1:38" x14ac:dyDescent="0.25">
      <c r="A2118" s="1866">
        <v>2018036</v>
      </c>
      <c r="C2118" s="1782" t="s">
        <v>4279</v>
      </c>
      <c r="D2118" s="1762" t="s">
        <v>317</v>
      </c>
      <c r="E2118" s="1762">
        <v>0</v>
      </c>
      <c r="F2118" s="1762">
        <v>1</v>
      </c>
      <c r="G2118" s="1762">
        <v>1</v>
      </c>
      <c r="H2118" s="1762">
        <v>0</v>
      </c>
      <c r="I2118" s="1783">
        <v>1</v>
      </c>
      <c r="J2118" s="1783">
        <v>1</v>
      </c>
      <c r="L2118" s="1764">
        <v>220.88</v>
      </c>
      <c r="N2118" s="1764">
        <v>141.15</v>
      </c>
      <c r="O2118" s="1764">
        <f t="shared" si="619"/>
        <v>99.26</v>
      </c>
      <c r="P2118" s="1806">
        <f t="shared" si="614"/>
        <v>0.70322352107686859</v>
      </c>
      <c r="Q2118" s="1764">
        <v>41.89</v>
      </c>
      <c r="R2118" s="1864">
        <f t="shared" si="615"/>
        <v>0.29677647892313141</v>
      </c>
      <c r="S2118" s="1807">
        <f t="shared" si="616"/>
        <v>1.6756</v>
      </c>
      <c r="U2118" s="1764">
        <f t="shared" si="617"/>
        <v>0</v>
      </c>
      <c r="V2118" s="1764">
        <f t="shared" si="618"/>
        <v>0</v>
      </c>
      <c r="W2118" s="1764">
        <f t="shared" si="612"/>
        <v>220.88</v>
      </c>
      <c r="X2118" s="1768">
        <v>220.88</v>
      </c>
      <c r="Y2118" s="1784">
        <v>618070</v>
      </c>
      <c r="Z2118" s="1770">
        <v>43133</v>
      </c>
      <c r="AA2118" s="1843" t="s">
        <v>104</v>
      </c>
      <c r="AB2118" s="1843"/>
      <c r="AH2118" s="1867"/>
      <c r="AK2118" s="1868"/>
      <c r="AL2118" s="1868"/>
    </row>
    <row r="2119" spans="1:38" x14ac:dyDescent="0.25">
      <c r="A2119" s="1866">
        <v>2018037</v>
      </c>
      <c r="C2119" s="1782" t="s">
        <v>4278</v>
      </c>
      <c r="D2119" s="1762" t="s">
        <v>317</v>
      </c>
      <c r="E2119" s="1762">
        <v>1</v>
      </c>
      <c r="F2119" s="1762">
        <v>2</v>
      </c>
      <c r="G2119" s="1762">
        <v>1</v>
      </c>
      <c r="H2119" s="1762">
        <v>1</v>
      </c>
      <c r="I2119" s="1783">
        <v>1</v>
      </c>
      <c r="J2119" s="1783">
        <v>1</v>
      </c>
      <c r="L2119" s="1764">
        <v>878.89</v>
      </c>
      <c r="N2119" s="1764">
        <v>529</v>
      </c>
      <c r="O2119" s="1764">
        <f t="shared" si="619"/>
        <v>378.45</v>
      </c>
      <c r="P2119" s="1806">
        <f t="shared" si="614"/>
        <v>0.71540642722117198</v>
      </c>
      <c r="Q2119" s="1764">
        <v>150.55000000000001</v>
      </c>
      <c r="R2119" s="1864">
        <f t="shared" si="615"/>
        <v>0.28459357277882802</v>
      </c>
      <c r="S2119" s="1807">
        <f t="shared" si="616"/>
        <v>6.0220000000000002</v>
      </c>
      <c r="U2119" s="1764">
        <f t="shared" si="617"/>
        <v>0</v>
      </c>
      <c r="V2119" s="1764">
        <f t="shared" si="618"/>
        <v>0</v>
      </c>
      <c r="W2119" s="1764">
        <f t="shared" si="612"/>
        <v>878.89</v>
      </c>
      <c r="X2119" s="1768">
        <v>878.89</v>
      </c>
      <c r="Y2119" s="1784">
        <v>618071</v>
      </c>
      <c r="Z2119" s="1770">
        <v>43133</v>
      </c>
      <c r="AA2119" s="1843" t="s">
        <v>104</v>
      </c>
      <c r="AB2119" s="1843"/>
      <c r="AH2119" s="1867"/>
      <c r="AK2119" s="1868"/>
      <c r="AL2119" s="1868"/>
    </row>
    <row r="2120" spans="1:38" x14ac:dyDescent="0.25">
      <c r="A2120" s="1866">
        <v>2018038</v>
      </c>
      <c r="C2120" s="1782" t="s">
        <v>4297</v>
      </c>
      <c r="D2120" s="1762" t="s">
        <v>2800</v>
      </c>
      <c r="E2120" s="1762">
        <v>1</v>
      </c>
      <c r="F2120" s="1762">
        <v>16</v>
      </c>
      <c r="G2120" s="1762">
        <v>8</v>
      </c>
      <c r="H2120" s="1762">
        <v>2</v>
      </c>
      <c r="I2120" s="1783">
        <v>1</v>
      </c>
      <c r="J2120" s="1783">
        <v>1</v>
      </c>
      <c r="L2120" s="1764">
        <v>4802.84</v>
      </c>
      <c r="N2120" s="1764">
        <f t="shared" si="613"/>
        <v>0</v>
      </c>
      <c r="O2120" s="1764">
        <v>0</v>
      </c>
      <c r="P2120" s="1806" t="str">
        <f t="shared" si="614"/>
        <v/>
      </c>
      <c r="Q2120" s="1764">
        <v>0</v>
      </c>
      <c r="R2120" s="1864" t="str">
        <f t="shared" si="615"/>
        <v/>
      </c>
      <c r="S2120" s="1807">
        <f t="shared" si="616"/>
        <v>0</v>
      </c>
      <c r="U2120" s="1764">
        <f t="shared" si="617"/>
        <v>0</v>
      </c>
      <c r="V2120" s="1764">
        <f t="shared" si="618"/>
        <v>0</v>
      </c>
      <c r="W2120" s="1764">
        <f t="shared" si="612"/>
        <v>4802.84</v>
      </c>
      <c r="X2120" s="1768">
        <v>4802.84</v>
      </c>
      <c r="Y2120" s="1784">
        <v>618201</v>
      </c>
      <c r="Z2120" s="1770">
        <v>43180</v>
      </c>
      <c r="AA2120" s="1843" t="s">
        <v>104</v>
      </c>
      <c r="AB2120" s="1843"/>
      <c r="AH2120" s="1867"/>
      <c r="AK2120" s="1868"/>
      <c r="AL2120" s="1868"/>
    </row>
    <row r="2121" spans="1:38" x14ac:dyDescent="0.25">
      <c r="A2121" s="1866">
        <v>2018039</v>
      </c>
      <c r="C2121" s="1782">
        <v>685518</v>
      </c>
      <c r="D2121" s="1762" t="s">
        <v>26</v>
      </c>
      <c r="E2121" s="1762">
        <v>1</v>
      </c>
      <c r="F2121" s="1762">
        <v>10</v>
      </c>
      <c r="G2121" s="1762">
        <v>5</v>
      </c>
      <c r="H2121" s="1762">
        <v>3</v>
      </c>
      <c r="I2121" s="1783">
        <v>1</v>
      </c>
      <c r="J2121" s="1783">
        <v>1</v>
      </c>
      <c r="L2121" s="1764">
        <v>3307.54</v>
      </c>
      <c r="N2121" s="1764">
        <v>1932.96</v>
      </c>
      <c r="O2121" s="1764">
        <f>N2121-Q2121</f>
        <v>1443.81</v>
      </c>
      <c r="P2121" s="1806">
        <f t="shared" si="614"/>
        <v>0.74694251303700021</v>
      </c>
      <c r="Q2121" s="1764">
        <v>489.15</v>
      </c>
      <c r="R2121" s="1864">
        <f t="shared" si="615"/>
        <v>0.25305748696299973</v>
      </c>
      <c r="S2121" s="1807">
        <f t="shared" si="616"/>
        <v>19.565999999999999</v>
      </c>
      <c r="U2121" s="1764">
        <f t="shared" si="617"/>
        <v>0</v>
      </c>
      <c r="V2121" s="1764">
        <f t="shared" si="618"/>
        <v>0</v>
      </c>
      <c r="W2121" s="1764">
        <f t="shared" si="612"/>
        <v>3307.54</v>
      </c>
      <c r="X2121" s="1768">
        <v>3307.54</v>
      </c>
      <c r="Y2121" s="1784">
        <v>618113</v>
      </c>
      <c r="Z2121" s="1770">
        <v>43145</v>
      </c>
      <c r="AA2121" s="1843" t="s">
        <v>104</v>
      </c>
      <c r="AB2121" s="1843"/>
      <c r="AH2121" s="1867"/>
      <c r="AK2121" s="1868"/>
      <c r="AL2121" s="1868"/>
    </row>
    <row r="2122" spans="1:38" x14ac:dyDescent="0.25">
      <c r="A2122" s="1866">
        <v>2018040</v>
      </c>
      <c r="C2122" s="1782" t="s">
        <v>4284</v>
      </c>
      <c r="D2122" s="1762" t="s">
        <v>26</v>
      </c>
      <c r="E2122" s="1762">
        <v>1</v>
      </c>
      <c r="F2122" s="1762">
        <v>10</v>
      </c>
      <c r="G2122" s="1762">
        <v>5</v>
      </c>
      <c r="H2122" s="1762">
        <v>3</v>
      </c>
      <c r="I2122" s="1783">
        <v>1</v>
      </c>
      <c r="J2122" s="1783">
        <v>1</v>
      </c>
      <c r="L2122" s="1764">
        <v>4287.8999999999996</v>
      </c>
      <c r="N2122" s="1764">
        <v>2764</v>
      </c>
      <c r="O2122" s="1764">
        <f>N2122-Q2122</f>
        <v>2185.64</v>
      </c>
      <c r="P2122" s="1806">
        <f t="shared" si="614"/>
        <v>0.79075253256150502</v>
      </c>
      <c r="Q2122" s="1764">
        <v>578.36</v>
      </c>
      <c r="R2122" s="1864">
        <f t="shared" si="615"/>
        <v>0.20924746743849493</v>
      </c>
      <c r="S2122" s="1807">
        <f t="shared" si="616"/>
        <v>23.134399999999999</v>
      </c>
      <c r="U2122" s="1764">
        <f t="shared" si="617"/>
        <v>0</v>
      </c>
      <c r="V2122" s="1764">
        <f t="shared" si="618"/>
        <v>0</v>
      </c>
      <c r="W2122" s="1764">
        <f t="shared" si="612"/>
        <v>4287.8999999999996</v>
      </c>
      <c r="X2122" s="1768">
        <v>4287.8999999999996</v>
      </c>
      <c r="Y2122" s="1784">
        <v>618114</v>
      </c>
      <c r="Z2122" s="1770">
        <v>43145</v>
      </c>
      <c r="AA2122" s="1843" t="s">
        <v>104</v>
      </c>
      <c r="AB2122" s="1843"/>
      <c r="AH2122" s="1867"/>
      <c r="AK2122" s="1868"/>
      <c r="AL2122" s="1868"/>
    </row>
    <row r="2123" spans="1:38" x14ac:dyDescent="0.25">
      <c r="A2123" s="1866">
        <v>2018041</v>
      </c>
      <c r="C2123" s="1782">
        <v>687518</v>
      </c>
      <c r="D2123" s="1762" t="s">
        <v>26</v>
      </c>
      <c r="E2123" s="1762">
        <v>1</v>
      </c>
      <c r="F2123" s="1762">
        <v>11</v>
      </c>
      <c r="G2123" s="1762">
        <v>8</v>
      </c>
      <c r="H2123" s="1762">
        <v>3</v>
      </c>
      <c r="I2123" s="1783">
        <v>1</v>
      </c>
      <c r="J2123" s="1783">
        <v>1</v>
      </c>
      <c r="L2123" s="1764">
        <v>3398.8</v>
      </c>
      <c r="N2123" s="1764">
        <v>2042.25</v>
      </c>
      <c r="O2123" s="1764">
        <f>N2123-Q2123</f>
        <v>1477.24</v>
      </c>
      <c r="P2123" s="1806">
        <f t="shared" si="614"/>
        <v>0.7233394540335415</v>
      </c>
      <c r="Q2123" s="1764">
        <v>565.01</v>
      </c>
      <c r="R2123" s="1864">
        <f t="shared" si="615"/>
        <v>0.27666054596645856</v>
      </c>
      <c r="S2123" s="1807">
        <f t="shared" si="616"/>
        <v>22.6004</v>
      </c>
      <c r="U2123" s="1764">
        <f t="shared" si="617"/>
        <v>0</v>
      </c>
      <c r="V2123" s="1764">
        <f t="shared" si="618"/>
        <v>0</v>
      </c>
      <c r="W2123" s="1764">
        <f t="shared" si="612"/>
        <v>3398.8</v>
      </c>
      <c r="X2123" s="1768">
        <v>3398.8</v>
      </c>
      <c r="Y2123" s="1784">
        <v>618100</v>
      </c>
      <c r="Z2123" s="1770">
        <v>43140</v>
      </c>
      <c r="AA2123" s="1843" t="s">
        <v>104</v>
      </c>
      <c r="AB2123" s="1843"/>
      <c r="AH2123" s="1867"/>
      <c r="AK2123" s="1868"/>
      <c r="AL2123" s="1868"/>
    </row>
    <row r="2124" spans="1:38" x14ac:dyDescent="0.25">
      <c r="A2124" s="1866">
        <v>2018042</v>
      </c>
      <c r="C2124" s="1782" t="s">
        <v>4288</v>
      </c>
      <c r="D2124" s="1762" t="s">
        <v>26</v>
      </c>
      <c r="E2124" s="1762">
        <v>0</v>
      </c>
      <c r="F2124" s="1762">
        <v>0</v>
      </c>
      <c r="G2124" s="1762">
        <v>0</v>
      </c>
      <c r="H2124" s="1762">
        <v>1</v>
      </c>
      <c r="I2124" s="1783">
        <v>1</v>
      </c>
      <c r="J2124" s="1783">
        <v>1</v>
      </c>
      <c r="L2124" s="1764">
        <v>420</v>
      </c>
      <c r="P2124" s="1806"/>
      <c r="R2124" s="1864"/>
      <c r="V2124" s="1764">
        <f t="shared" si="618"/>
        <v>0</v>
      </c>
      <c r="W2124" s="1764">
        <f t="shared" si="612"/>
        <v>420</v>
      </c>
      <c r="X2124" s="1768">
        <v>420</v>
      </c>
      <c r="Y2124" s="1784">
        <v>618101</v>
      </c>
      <c r="Z2124" s="1770">
        <v>43140</v>
      </c>
      <c r="AA2124" s="1843" t="s">
        <v>104</v>
      </c>
      <c r="AB2124" s="1843"/>
      <c r="AH2124" s="1867"/>
      <c r="AK2124" s="1868"/>
      <c r="AL2124" s="1868"/>
    </row>
    <row r="2125" spans="1:38" x14ac:dyDescent="0.25">
      <c r="A2125" s="1866">
        <v>2018043</v>
      </c>
      <c r="C2125" s="1782">
        <v>690718</v>
      </c>
      <c r="D2125" s="1762" t="s">
        <v>26</v>
      </c>
      <c r="E2125" s="1762">
        <v>1</v>
      </c>
      <c r="F2125" s="1762">
        <v>9</v>
      </c>
      <c r="G2125" s="1762">
        <v>5</v>
      </c>
      <c r="H2125" s="1762">
        <v>3</v>
      </c>
      <c r="I2125" s="1783">
        <v>1</v>
      </c>
      <c r="J2125" s="1783">
        <v>1</v>
      </c>
      <c r="L2125" s="1764">
        <v>5020.72</v>
      </c>
      <c r="N2125" s="1764">
        <v>1738.32</v>
      </c>
      <c r="O2125" s="1764">
        <f>N2125-Q2125</f>
        <v>1284.54</v>
      </c>
      <c r="P2125" s="1806">
        <f t="shared" ref="P2125" si="620">IF(N2125&lt;=0,"",O2125/N2125)</f>
        <v>0.73895485296148</v>
      </c>
      <c r="Q2125" s="1764">
        <v>453.78</v>
      </c>
      <c r="R2125" s="1864">
        <f t="shared" ref="R2125" si="621">IF(N2125&lt;=0,"",Q2125/N2125)</f>
        <v>0.26104514703851994</v>
      </c>
      <c r="S2125" s="1807">
        <f t="shared" ref="S2125" si="622">Q2125/$S$1</f>
        <v>18.151199999999999</v>
      </c>
      <c r="U2125" s="1764">
        <f t="shared" ref="U2125" si="623">((1-I2125)*O2125)+((1-J2125)*Q2125)</f>
        <v>0</v>
      </c>
      <c r="V2125" s="1764">
        <f t="shared" ref="V2125" si="624">L2125-W2125</f>
        <v>0</v>
      </c>
      <c r="W2125" s="1764">
        <f t="shared" si="612"/>
        <v>5020.72</v>
      </c>
      <c r="X2125" s="1768">
        <v>5020.72</v>
      </c>
      <c r="Y2125" s="1784">
        <v>618120</v>
      </c>
      <c r="Z2125" s="1770">
        <v>43150</v>
      </c>
      <c r="AA2125" s="1843" t="s">
        <v>104</v>
      </c>
      <c r="AB2125" s="1843"/>
      <c r="AH2125" s="1867"/>
      <c r="AK2125" s="1868"/>
      <c r="AL2125" s="1868"/>
    </row>
    <row r="2126" spans="1:38" x14ac:dyDescent="0.25">
      <c r="A2126" s="1866">
        <v>2018044</v>
      </c>
      <c r="C2126" s="1782">
        <v>694718</v>
      </c>
      <c r="D2126" s="1762" t="s">
        <v>26</v>
      </c>
      <c r="E2126" s="1762">
        <v>1</v>
      </c>
      <c r="F2126" s="1762">
        <v>8</v>
      </c>
      <c r="G2126" s="1762">
        <v>5</v>
      </c>
      <c r="H2126" s="1762">
        <v>3</v>
      </c>
      <c r="I2126" s="1783">
        <v>1</v>
      </c>
      <c r="J2126" s="1783">
        <v>1</v>
      </c>
      <c r="L2126" s="1764">
        <v>2842.69</v>
      </c>
      <c r="N2126" s="1764">
        <v>1839</v>
      </c>
      <c r="O2126" s="1764">
        <f>N2126-Q2126</f>
        <v>1361.96</v>
      </c>
      <c r="P2126" s="1806">
        <f t="shared" si="614"/>
        <v>0.74059815116911365</v>
      </c>
      <c r="Q2126" s="1764">
        <v>477.04</v>
      </c>
      <c r="R2126" s="1864">
        <f t="shared" si="615"/>
        <v>0.25940184883088635</v>
      </c>
      <c r="S2126" s="1807">
        <f t="shared" si="616"/>
        <v>19.081600000000002</v>
      </c>
      <c r="U2126" s="1764">
        <f t="shared" si="617"/>
        <v>0</v>
      </c>
      <c r="V2126" s="1764">
        <f t="shared" si="618"/>
        <v>0</v>
      </c>
      <c r="W2126" s="1764">
        <f t="shared" si="612"/>
        <v>2842.69</v>
      </c>
      <c r="X2126" s="1768">
        <v>2842.69</v>
      </c>
      <c r="Y2126" s="1784">
        <v>618121</v>
      </c>
      <c r="Z2126" s="1770">
        <v>43150</v>
      </c>
      <c r="AA2126" s="1843" t="s">
        <v>104</v>
      </c>
      <c r="AB2126" s="1843"/>
      <c r="AH2126" s="1867"/>
      <c r="AK2126" s="1868"/>
      <c r="AL2126" s="1868"/>
    </row>
    <row r="2127" spans="1:38" x14ac:dyDescent="0.25">
      <c r="A2127" s="1866">
        <v>2018045</v>
      </c>
      <c r="C2127" s="1782" t="s">
        <v>4296</v>
      </c>
      <c r="D2127" s="1762" t="s">
        <v>471</v>
      </c>
      <c r="E2127" s="1762">
        <v>0</v>
      </c>
      <c r="F2127" s="1762">
        <v>0</v>
      </c>
      <c r="G2127" s="1762">
        <v>0</v>
      </c>
      <c r="H2127" s="1762">
        <v>0</v>
      </c>
      <c r="I2127" s="1783">
        <v>1</v>
      </c>
      <c r="J2127" s="1783">
        <v>1</v>
      </c>
      <c r="L2127" s="1764">
        <v>108</v>
      </c>
      <c r="N2127" s="1764">
        <f t="shared" si="613"/>
        <v>54</v>
      </c>
      <c r="O2127" s="1764">
        <v>39</v>
      </c>
      <c r="P2127" s="1806">
        <f t="shared" si="614"/>
        <v>0.72222222222222221</v>
      </c>
      <c r="Q2127" s="1764">
        <v>15</v>
      </c>
      <c r="R2127" s="1864">
        <f t="shared" si="615"/>
        <v>0.27777777777777779</v>
      </c>
      <c r="S2127" s="1807">
        <f t="shared" si="616"/>
        <v>0.6</v>
      </c>
      <c r="U2127" s="1764">
        <f t="shared" si="617"/>
        <v>0</v>
      </c>
      <c r="V2127" s="1764">
        <f t="shared" si="618"/>
        <v>0</v>
      </c>
      <c r="W2127" s="1764">
        <f t="shared" si="612"/>
        <v>108</v>
      </c>
      <c r="X2127" s="1768">
        <v>108</v>
      </c>
      <c r="Y2127" s="1784">
        <v>618196</v>
      </c>
      <c r="Z2127" s="1770">
        <v>43180</v>
      </c>
      <c r="AA2127" s="1843" t="s">
        <v>104</v>
      </c>
      <c r="AB2127" s="1843"/>
      <c r="AH2127" s="1867"/>
      <c r="AK2127" s="1868"/>
      <c r="AL2127" s="1868"/>
    </row>
    <row r="2128" spans="1:38" x14ac:dyDescent="0.25">
      <c r="A2128" s="1866" t="s">
        <v>4363</v>
      </c>
      <c r="C2128" s="1782" t="s">
        <v>4408</v>
      </c>
      <c r="D2128" s="1762" t="s">
        <v>352</v>
      </c>
      <c r="E2128" s="1762">
        <v>1</v>
      </c>
      <c r="F2128" s="1762">
        <f>E2128*7</f>
        <v>7</v>
      </c>
      <c r="G2128" s="1762">
        <f>E2128*4</f>
        <v>4</v>
      </c>
      <c r="H2128" s="1762">
        <f>E2128*3</f>
        <v>3</v>
      </c>
      <c r="I2128" s="1783">
        <v>1</v>
      </c>
      <c r="J2128" s="1783">
        <v>1</v>
      </c>
      <c r="L2128" s="1764">
        <v>2360</v>
      </c>
      <c r="N2128" s="1764">
        <v>1730.91</v>
      </c>
      <c r="O2128" s="1764">
        <f>N2128-Q2128</f>
        <v>1285.8200000000002</v>
      </c>
      <c r="P2128" s="1806">
        <f t="shared" si="614"/>
        <v>0.74285780312090177</v>
      </c>
      <c r="Q2128" s="1764">
        <v>445.09</v>
      </c>
      <c r="R2128" s="1864">
        <f t="shared" si="615"/>
        <v>0.25714219687909823</v>
      </c>
      <c r="S2128" s="1807">
        <f t="shared" si="616"/>
        <v>17.803599999999999</v>
      </c>
      <c r="U2128" s="1764">
        <f t="shared" ref="U2128" si="625">((1-I2128)*O2128)+((1-J2128)*Q2128)</f>
        <v>0</v>
      </c>
      <c r="V2128" s="1764">
        <f t="shared" ref="V2128" si="626">L2128-W2128</f>
        <v>0</v>
      </c>
      <c r="W2128" s="1764">
        <f t="shared" si="612"/>
        <v>2360</v>
      </c>
      <c r="X2128" s="1768">
        <v>2360</v>
      </c>
      <c r="Y2128" s="1784">
        <v>618164</v>
      </c>
      <c r="Z2128" s="1770">
        <v>43166</v>
      </c>
      <c r="AA2128" s="1843" t="s">
        <v>104</v>
      </c>
      <c r="AB2128" s="1843"/>
      <c r="AH2128" s="1867"/>
      <c r="AK2128" s="1868"/>
      <c r="AL2128" s="1868"/>
    </row>
    <row r="2129" spans="1:38" x14ac:dyDescent="0.25">
      <c r="A2129" s="1866" t="s">
        <v>4364</v>
      </c>
      <c r="C2129" s="1782" t="s">
        <v>4407</v>
      </c>
      <c r="D2129" s="1762" t="s">
        <v>352</v>
      </c>
      <c r="E2129" s="1762">
        <v>1</v>
      </c>
      <c r="F2129" s="1762">
        <f t="shared" ref="F2129:F2171" si="627">E2129*7</f>
        <v>7</v>
      </c>
      <c r="G2129" s="1762">
        <f t="shared" ref="G2129:G2170" si="628">E2129*4</f>
        <v>4</v>
      </c>
      <c r="H2129" s="1762">
        <f t="shared" ref="H2129:H2170" si="629">E2129*3</f>
        <v>3</v>
      </c>
      <c r="I2129" s="1783">
        <v>1</v>
      </c>
      <c r="J2129" s="1783">
        <v>1</v>
      </c>
      <c r="L2129" s="1764">
        <v>2360</v>
      </c>
      <c r="N2129" s="1764">
        <v>1730.91</v>
      </c>
      <c r="O2129" s="1764">
        <f t="shared" ref="O2129:O2170" si="630">N2129-Q2129</f>
        <v>1285.8200000000002</v>
      </c>
      <c r="P2129" s="1806">
        <f t="shared" ref="P2129:P2170" si="631">IF(N2129&lt;=0,"",O2129/N2129)</f>
        <v>0.74285780312090177</v>
      </c>
      <c r="Q2129" s="1764">
        <v>445.09</v>
      </c>
      <c r="R2129" s="1864">
        <f t="shared" ref="R2129:R2170" si="632">IF(N2129&lt;=0,"",Q2129/N2129)</f>
        <v>0.25714219687909823</v>
      </c>
      <c r="S2129" s="1807">
        <f t="shared" ref="S2129:S2170" si="633">Q2129/$S$1</f>
        <v>17.803599999999999</v>
      </c>
      <c r="U2129" s="1764">
        <f t="shared" ref="U2129:U2170" si="634">((1-I2129)*O2129)+((1-J2129)*Q2129)</f>
        <v>0</v>
      </c>
      <c r="V2129" s="1764">
        <f t="shared" ref="V2129:V2170" si="635">L2129-W2129</f>
        <v>0</v>
      </c>
      <c r="W2129" s="1764">
        <f t="shared" si="612"/>
        <v>2360</v>
      </c>
      <c r="X2129" s="1768">
        <v>2360</v>
      </c>
      <c r="Y2129" s="1784">
        <v>618164</v>
      </c>
      <c r="Z2129" s="1770">
        <v>43166</v>
      </c>
      <c r="AA2129" s="1843" t="s">
        <v>104</v>
      </c>
      <c r="AB2129" s="1843"/>
      <c r="AH2129" s="1867"/>
      <c r="AK2129" s="1868"/>
      <c r="AL2129" s="1868"/>
    </row>
    <row r="2130" spans="1:38" x14ac:dyDescent="0.25">
      <c r="A2130" s="1866" t="s">
        <v>4365</v>
      </c>
      <c r="C2130" s="1782" t="s">
        <v>4407</v>
      </c>
      <c r="D2130" s="1762" t="s">
        <v>352</v>
      </c>
      <c r="E2130" s="1762">
        <v>1</v>
      </c>
      <c r="F2130" s="1762">
        <f t="shared" si="627"/>
        <v>7</v>
      </c>
      <c r="G2130" s="1762">
        <f t="shared" si="628"/>
        <v>4</v>
      </c>
      <c r="H2130" s="1762">
        <f t="shared" si="629"/>
        <v>3</v>
      </c>
      <c r="I2130" s="1783">
        <v>1</v>
      </c>
      <c r="J2130" s="1783">
        <v>1</v>
      </c>
      <c r="L2130" s="1764">
        <v>2360</v>
      </c>
      <c r="N2130" s="1764">
        <v>1730.91</v>
      </c>
      <c r="O2130" s="1764">
        <f t="shared" si="630"/>
        <v>1285.8200000000002</v>
      </c>
      <c r="P2130" s="1806">
        <f t="shared" si="631"/>
        <v>0.74285780312090177</v>
      </c>
      <c r="Q2130" s="1764">
        <v>445.09</v>
      </c>
      <c r="R2130" s="1864">
        <f t="shared" si="632"/>
        <v>0.25714219687909823</v>
      </c>
      <c r="S2130" s="1807">
        <f t="shared" si="633"/>
        <v>17.803599999999999</v>
      </c>
      <c r="U2130" s="1764">
        <f t="shared" si="634"/>
        <v>0</v>
      </c>
      <c r="V2130" s="1764">
        <f t="shared" si="635"/>
        <v>0</v>
      </c>
      <c r="W2130" s="1764">
        <f t="shared" si="612"/>
        <v>2360</v>
      </c>
      <c r="X2130" s="1768">
        <v>2360</v>
      </c>
      <c r="Y2130" s="1784">
        <v>618164</v>
      </c>
      <c r="Z2130" s="1770">
        <v>43166</v>
      </c>
      <c r="AA2130" s="1843" t="s">
        <v>104</v>
      </c>
      <c r="AB2130" s="1843"/>
      <c r="AH2130" s="1867"/>
      <c r="AK2130" s="1868"/>
      <c r="AL2130" s="1868"/>
    </row>
    <row r="2131" spans="1:38" x14ac:dyDescent="0.25">
      <c r="A2131" s="1866" t="s">
        <v>4366</v>
      </c>
      <c r="C2131" s="1782" t="s">
        <v>4407</v>
      </c>
      <c r="D2131" s="1762" t="s">
        <v>352</v>
      </c>
      <c r="E2131" s="1762">
        <v>1</v>
      </c>
      <c r="F2131" s="1762">
        <f t="shared" si="627"/>
        <v>7</v>
      </c>
      <c r="G2131" s="1762">
        <f t="shared" si="628"/>
        <v>4</v>
      </c>
      <c r="H2131" s="1762">
        <f t="shared" si="629"/>
        <v>3</v>
      </c>
      <c r="I2131" s="1783">
        <v>1</v>
      </c>
      <c r="J2131" s="1783">
        <v>1</v>
      </c>
      <c r="L2131" s="1764">
        <v>2360</v>
      </c>
      <c r="N2131" s="1764">
        <v>1730.91</v>
      </c>
      <c r="O2131" s="1764">
        <f t="shared" si="630"/>
        <v>1285.8200000000002</v>
      </c>
      <c r="P2131" s="1806">
        <f t="shared" si="631"/>
        <v>0.74285780312090177</v>
      </c>
      <c r="Q2131" s="1764">
        <v>445.09</v>
      </c>
      <c r="R2131" s="1864">
        <f t="shared" si="632"/>
        <v>0.25714219687909823</v>
      </c>
      <c r="S2131" s="1807">
        <f t="shared" si="633"/>
        <v>17.803599999999999</v>
      </c>
      <c r="U2131" s="1764">
        <f t="shared" si="634"/>
        <v>0</v>
      </c>
      <c r="V2131" s="1764">
        <f t="shared" si="635"/>
        <v>0</v>
      </c>
      <c r="W2131" s="1764">
        <f t="shared" si="612"/>
        <v>2360</v>
      </c>
      <c r="X2131" s="1768">
        <v>2360</v>
      </c>
      <c r="Y2131" s="1784">
        <v>618164</v>
      </c>
      <c r="Z2131" s="1770">
        <v>43166</v>
      </c>
      <c r="AA2131" s="1843" t="s">
        <v>104</v>
      </c>
      <c r="AB2131" s="1843"/>
      <c r="AH2131" s="1867"/>
      <c r="AK2131" s="1868"/>
      <c r="AL2131" s="1868"/>
    </row>
    <row r="2132" spans="1:38" x14ac:dyDescent="0.25">
      <c r="A2132" s="1866" t="s">
        <v>4367</v>
      </c>
      <c r="C2132" s="1782" t="s">
        <v>4407</v>
      </c>
      <c r="D2132" s="1762" t="s">
        <v>352</v>
      </c>
      <c r="E2132" s="1762">
        <v>1</v>
      </c>
      <c r="F2132" s="1762">
        <f t="shared" si="627"/>
        <v>7</v>
      </c>
      <c r="G2132" s="1762">
        <f t="shared" si="628"/>
        <v>4</v>
      </c>
      <c r="H2132" s="1762">
        <f t="shared" si="629"/>
        <v>3</v>
      </c>
      <c r="I2132" s="1783">
        <v>1</v>
      </c>
      <c r="J2132" s="1783">
        <v>1</v>
      </c>
      <c r="L2132" s="1764">
        <v>2360</v>
      </c>
      <c r="N2132" s="1764">
        <v>1730.91</v>
      </c>
      <c r="O2132" s="1764">
        <f t="shared" si="630"/>
        <v>1285.8200000000002</v>
      </c>
      <c r="P2132" s="1806">
        <f t="shared" si="631"/>
        <v>0.74285780312090177</v>
      </c>
      <c r="Q2132" s="1764">
        <v>445.09</v>
      </c>
      <c r="R2132" s="1864">
        <f t="shared" si="632"/>
        <v>0.25714219687909823</v>
      </c>
      <c r="S2132" s="1807">
        <f t="shared" si="633"/>
        <v>17.803599999999999</v>
      </c>
      <c r="U2132" s="1764">
        <f t="shared" si="634"/>
        <v>0</v>
      </c>
      <c r="V2132" s="1764">
        <f t="shared" si="635"/>
        <v>0</v>
      </c>
      <c r="W2132" s="1764">
        <f t="shared" si="612"/>
        <v>2360</v>
      </c>
      <c r="X2132" s="1768">
        <v>2360</v>
      </c>
      <c r="Y2132" s="1784">
        <v>618164</v>
      </c>
      <c r="Z2132" s="1770">
        <v>43166</v>
      </c>
      <c r="AA2132" s="1843" t="s">
        <v>104</v>
      </c>
      <c r="AB2132" s="1843"/>
      <c r="AH2132" s="1867"/>
      <c r="AK2132" s="1868"/>
      <c r="AL2132" s="1868"/>
    </row>
    <row r="2133" spans="1:38" x14ac:dyDescent="0.25">
      <c r="A2133" s="1866" t="s">
        <v>4368</v>
      </c>
      <c r="C2133" s="1782" t="s">
        <v>4407</v>
      </c>
      <c r="D2133" s="1762" t="s">
        <v>352</v>
      </c>
      <c r="E2133" s="1762">
        <v>1</v>
      </c>
      <c r="F2133" s="1762">
        <f t="shared" si="627"/>
        <v>7</v>
      </c>
      <c r="G2133" s="1762">
        <f t="shared" si="628"/>
        <v>4</v>
      </c>
      <c r="H2133" s="1762">
        <f t="shared" si="629"/>
        <v>3</v>
      </c>
      <c r="I2133" s="1783">
        <v>1</v>
      </c>
      <c r="J2133" s="1783">
        <v>1</v>
      </c>
      <c r="L2133" s="1764">
        <v>2360</v>
      </c>
      <c r="N2133" s="1764">
        <v>1730.91</v>
      </c>
      <c r="O2133" s="1764">
        <f t="shared" si="630"/>
        <v>1285.8200000000002</v>
      </c>
      <c r="P2133" s="1806">
        <f t="shared" si="631"/>
        <v>0.74285780312090177</v>
      </c>
      <c r="Q2133" s="1764">
        <v>445.09</v>
      </c>
      <c r="R2133" s="1864">
        <f t="shared" si="632"/>
        <v>0.25714219687909823</v>
      </c>
      <c r="S2133" s="1807">
        <f t="shared" si="633"/>
        <v>17.803599999999999</v>
      </c>
      <c r="U2133" s="1764">
        <f t="shared" si="634"/>
        <v>0</v>
      </c>
      <c r="V2133" s="1764">
        <f t="shared" si="635"/>
        <v>0</v>
      </c>
      <c r="W2133" s="1764">
        <f t="shared" si="612"/>
        <v>2360</v>
      </c>
      <c r="X2133" s="1768">
        <v>2360</v>
      </c>
      <c r="Y2133" s="1784">
        <v>618164</v>
      </c>
      <c r="Z2133" s="1770">
        <v>43166</v>
      </c>
      <c r="AA2133" s="1843" t="s">
        <v>104</v>
      </c>
      <c r="AB2133" s="1843"/>
      <c r="AH2133" s="1867"/>
      <c r="AK2133" s="1868"/>
      <c r="AL2133" s="1868"/>
    </row>
    <row r="2134" spans="1:38" x14ac:dyDescent="0.25">
      <c r="A2134" s="1866" t="s">
        <v>4369</v>
      </c>
      <c r="C2134" s="1782" t="s">
        <v>4407</v>
      </c>
      <c r="D2134" s="1762" t="s">
        <v>352</v>
      </c>
      <c r="E2134" s="1762">
        <v>1</v>
      </c>
      <c r="F2134" s="1762">
        <f t="shared" si="627"/>
        <v>7</v>
      </c>
      <c r="G2134" s="1762">
        <f t="shared" si="628"/>
        <v>4</v>
      </c>
      <c r="H2134" s="1762">
        <f t="shared" si="629"/>
        <v>3</v>
      </c>
      <c r="I2134" s="1783">
        <v>1</v>
      </c>
      <c r="J2134" s="1783">
        <v>1</v>
      </c>
      <c r="L2134" s="1764">
        <v>2360</v>
      </c>
      <c r="N2134" s="1764">
        <v>1730.91</v>
      </c>
      <c r="O2134" s="1764">
        <f t="shared" si="630"/>
        <v>1285.8200000000002</v>
      </c>
      <c r="P2134" s="1806">
        <f t="shared" si="631"/>
        <v>0.74285780312090177</v>
      </c>
      <c r="Q2134" s="1764">
        <v>445.09</v>
      </c>
      <c r="R2134" s="1864">
        <f t="shared" si="632"/>
        <v>0.25714219687909823</v>
      </c>
      <c r="S2134" s="1807">
        <f t="shared" si="633"/>
        <v>17.803599999999999</v>
      </c>
      <c r="U2134" s="1764">
        <f t="shared" si="634"/>
        <v>0</v>
      </c>
      <c r="V2134" s="1764">
        <f t="shared" si="635"/>
        <v>0</v>
      </c>
      <c r="W2134" s="1764">
        <f t="shared" si="612"/>
        <v>2360</v>
      </c>
      <c r="X2134" s="1768">
        <v>2360</v>
      </c>
      <c r="Y2134" s="1784">
        <v>618216</v>
      </c>
      <c r="Z2134" s="1770">
        <v>43187</v>
      </c>
      <c r="AA2134" s="1843" t="s">
        <v>104</v>
      </c>
      <c r="AB2134" s="1843"/>
      <c r="AH2134" s="1867"/>
      <c r="AK2134" s="1868"/>
      <c r="AL2134" s="1868"/>
    </row>
    <row r="2135" spans="1:38" x14ac:dyDescent="0.25">
      <c r="A2135" s="1866" t="s">
        <v>4370</v>
      </c>
      <c r="C2135" s="1782" t="s">
        <v>4407</v>
      </c>
      <c r="D2135" s="1762" t="s">
        <v>352</v>
      </c>
      <c r="E2135" s="1762">
        <v>1</v>
      </c>
      <c r="F2135" s="1762">
        <f t="shared" si="627"/>
        <v>7</v>
      </c>
      <c r="G2135" s="1762">
        <f t="shared" si="628"/>
        <v>4</v>
      </c>
      <c r="H2135" s="1762">
        <f t="shared" si="629"/>
        <v>3</v>
      </c>
      <c r="I2135" s="1783">
        <v>1</v>
      </c>
      <c r="J2135" s="1783">
        <v>1</v>
      </c>
      <c r="L2135" s="1764">
        <v>2360</v>
      </c>
      <c r="N2135" s="1764">
        <v>1730.91</v>
      </c>
      <c r="O2135" s="1764">
        <f t="shared" si="630"/>
        <v>1285.8200000000002</v>
      </c>
      <c r="P2135" s="1806">
        <f t="shared" si="631"/>
        <v>0.74285780312090177</v>
      </c>
      <c r="Q2135" s="1764">
        <v>445.09</v>
      </c>
      <c r="R2135" s="1864">
        <f t="shared" si="632"/>
        <v>0.25714219687909823</v>
      </c>
      <c r="S2135" s="1807">
        <f t="shared" si="633"/>
        <v>17.803599999999999</v>
      </c>
      <c r="U2135" s="1764">
        <f t="shared" si="634"/>
        <v>0</v>
      </c>
      <c r="V2135" s="1764">
        <f t="shared" si="635"/>
        <v>0</v>
      </c>
      <c r="W2135" s="1764">
        <f t="shared" si="612"/>
        <v>2360</v>
      </c>
      <c r="X2135" s="1768">
        <v>2360</v>
      </c>
      <c r="Y2135" s="1784">
        <v>618216</v>
      </c>
      <c r="Z2135" s="1770">
        <v>43187</v>
      </c>
      <c r="AA2135" s="1843" t="s">
        <v>104</v>
      </c>
      <c r="AB2135" s="1843"/>
      <c r="AH2135" s="1867"/>
      <c r="AK2135" s="1868"/>
      <c r="AL2135" s="1868"/>
    </row>
    <row r="2136" spans="1:38" x14ac:dyDescent="0.25">
      <c r="A2136" s="1866" t="s">
        <v>4371</v>
      </c>
      <c r="C2136" s="1782" t="s">
        <v>4407</v>
      </c>
      <c r="D2136" s="1762" t="s">
        <v>352</v>
      </c>
      <c r="E2136" s="1762">
        <v>1</v>
      </c>
      <c r="F2136" s="1762">
        <f t="shared" si="627"/>
        <v>7</v>
      </c>
      <c r="G2136" s="1762">
        <f t="shared" si="628"/>
        <v>4</v>
      </c>
      <c r="H2136" s="1762">
        <f t="shared" si="629"/>
        <v>3</v>
      </c>
      <c r="I2136" s="1783">
        <v>1</v>
      </c>
      <c r="J2136" s="1783">
        <v>1</v>
      </c>
      <c r="L2136" s="1764">
        <v>2360</v>
      </c>
      <c r="N2136" s="1764">
        <v>1730.91</v>
      </c>
      <c r="O2136" s="1764">
        <f t="shared" si="630"/>
        <v>1285.8200000000002</v>
      </c>
      <c r="P2136" s="1806">
        <f t="shared" si="631"/>
        <v>0.74285780312090177</v>
      </c>
      <c r="Q2136" s="1764">
        <v>445.09</v>
      </c>
      <c r="R2136" s="1864">
        <f t="shared" si="632"/>
        <v>0.25714219687909823</v>
      </c>
      <c r="S2136" s="1807">
        <f t="shared" si="633"/>
        <v>17.803599999999999</v>
      </c>
      <c r="U2136" s="1764">
        <f t="shared" si="634"/>
        <v>0</v>
      </c>
      <c r="V2136" s="1764">
        <f t="shared" si="635"/>
        <v>0</v>
      </c>
      <c r="W2136" s="1764">
        <f t="shared" si="612"/>
        <v>2360</v>
      </c>
      <c r="X2136" s="1768">
        <v>2360</v>
      </c>
      <c r="Y2136" s="1784">
        <v>618216</v>
      </c>
      <c r="Z2136" s="1770">
        <v>43187</v>
      </c>
      <c r="AA2136" s="1843" t="s">
        <v>104</v>
      </c>
      <c r="AB2136" s="1843"/>
      <c r="AH2136" s="1867"/>
      <c r="AK2136" s="1868"/>
      <c r="AL2136" s="1868"/>
    </row>
    <row r="2137" spans="1:38" x14ac:dyDescent="0.25">
      <c r="A2137" s="1866" t="s">
        <v>4372</v>
      </c>
      <c r="C2137" s="1782" t="s">
        <v>4407</v>
      </c>
      <c r="D2137" s="1762" t="s">
        <v>352</v>
      </c>
      <c r="E2137" s="1762">
        <v>1</v>
      </c>
      <c r="F2137" s="1762">
        <f t="shared" si="627"/>
        <v>7</v>
      </c>
      <c r="G2137" s="1762">
        <f t="shared" si="628"/>
        <v>4</v>
      </c>
      <c r="H2137" s="1762">
        <f t="shared" si="629"/>
        <v>3</v>
      </c>
      <c r="I2137" s="1783">
        <v>1</v>
      </c>
      <c r="J2137" s="1783">
        <v>1</v>
      </c>
      <c r="L2137" s="1764">
        <v>2360</v>
      </c>
      <c r="N2137" s="1764">
        <v>1730.91</v>
      </c>
      <c r="O2137" s="1764">
        <f t="shared" si="630"/>
        <v>1285.8200000000002</v>
      </c>
      <c r="P2137" s="1806">
        <f t="shared" si="631"/>
        <v>0.74285780312090177</v>
      </c>
      <c r="Q2137" s="1764">
        <v>445.09</v>
      </c>
      <c r="R2137" s="1864">
        <f t="shared" si="632"/>
        <v>0.25714219687909823</v>
      </c>
      <c r="S2137" s="1807">
        <f t="shared" si="633"/>
        <v>17.803599999999999</v>
      </c>
      <c r="U2137" s="1764">
        <f t="shared" si="634"/>
        <v>0</v>
      </c>
      <c r="V2137" s="1764">
        <f t="shared" si="635"/>
        <v>0</v>
      </c>
      <c r="W2137" s="1764">
        <f t="shared" si="612"/>
        <v>2360</v>
      </c>
      <c r="X2137" s="1768">
        <v>2360</v>
      </c>
      <c r="Y2137" s="1784">
        <v>618216</v>
      </c>
      <c r="Z2137" s="1770">
        <v>43187</v>
      </c>
      <c r="AA2137" s="1843" t="s">
        <v>104</v>
      </c>
      <c r="AB2137" s="1843"/>
      <c r="AH2137" s="1867"/>
      <c r="AK2137" s="1868"/>
      <c r="AL2137" s="1868"/>
    </row>
    <row r="2138" spans="1:38" x14ac:dyDescent="0.25">
      <c r="A2138" s="1866" t="s">
        <v>4373</v>
      </c>
      <c r="C2138" s="1782" t="s">
        <v>4407</v>
      </c>
      <c r="D2138" s="1762" t="s">
        <v>352</v>
      </c>
      <c r="E2138" s="1762">
        <v>1</v>
      </c>
      <c r="F2138" s="1762">
        <f t="shared" si="627"/>
        <v>7</v>
      </c>
      <c r="G2138" s="1762">
        <f t="shared" si="628"/>
        <v>4</v>
      </c>
      <c r="H2138" s="1762">
        <f t="shared" si="629"/>
        <v>3</v>
      </c>
      <c r="I2138" s="1783">
        <v>1</v>
      </c>
      <c r="J2138" s="1783">
        <v>1</v>
      </c>
      <c r="L2138" s="1764">
        <v>2360</v>
      </c>
      <c r="N2138" s="1764">
        <v>1730.91</v>
      </c>
      <c r="O2138" s="1764">
        <f t="shared" si="630"/>
        <v>1285.8200000000002</v>
      </c>
      <c r="P2138" s="1806">
        <f t="shared" si="631"/>
        <v>0.74285780312090177</v>
      </c>
      <c r="Q2138" s="1764">
        <v>445.09</v>
      </c>
      <c r="R2138" s="1864">
        <f t="shared" si="632"/>
        <v>0.25714219687909823</v>
      </c>
      <c r="S2138" s="1807">
        <f t="shared" si="633"/>
        <v>17.803599999999999</v>
      </c>
      <c r="U2138" s="1764">
        <f t="shared" si="634"/>
        <v>0</v>
      </c>
      <c r="V2138" s="1764">
        <f t="shared" si="635"/>
        <v>0</v>
      </c>
      <c r="W2138" s="1764">
        <f t="shared" si="612"/>
        <v>2360</v>
      </c>
      <c r="X2138" s="1768">
        <v>2360</v>
      </c>
      <c r="Y2138" s="1784">
        <v>618216</v>
      </c>
      <c r="Z2138" s="1770">
        <v>43187</v>
      </c>
      <c r="AA2138" s="1843" t="s">
        <v>104</v>
      </c>
      <c r="AB2138" s="1843"/>
      <c r="AH2138" s="1867"/>
      <c r="AK2138" s="1868"/>
      <c r="AL2138" s="1868"/>
    </row>
    <row r="2139" spans="1:38" x14ac:dyDescent="0.25">
      <c r="A2139" s="1866" t="s">
        <v>4374</v>
      </c>
      <c r="C2139" s="1782" t="s">
        <v>4407</v>
      </c>
      <c r="D2139" s="1762" t="s">
        <v>352</v>
      </c>
      <c r="E2139" s="1762">
        <v>1</v>
      </c>
      <c r="F2139" s="1762">
        <f t="shared" si="627"/>
        <v>7</v>
      </c>
      <c r="G2139" s="1762">
        <f t="shared" si="628"/>
        <v>4</v>
      </c>
      <c r="H2139" s="1762">
        <f t="shared" si="629"/>
        <v>3</v>
      </c>
      <c r="I2139" s="1783">
        <v>1</v>
      </c>
      <c r="J2139" s="1783">
        <v>1</v>
      </c>
      <c r="L2139" s="1764">
        <v>2360</v>
      </c>
      <c r="N2139" s="1764">
        <v>1730.91</v>
      </c>
      <c r="O2139" s="1764">
        <f t="shared" si="630"/>
        <v>1285.8200000000002</v>
      </c>
      <c r="P2139" s="1806">
        <f t="shared" si="631"/>
        <v>0.74285780312090177</v>
      </c>
      <c r="Q2139" s="1764">
        <v>445.09</v>
      </c>
      <c r="R2139" s="1864">
        <f t="shared" si="632"/>
        <v>0.25714219687909823</v>
      </c>
      <c r="S2139" s="1807">
        <f t="shared" si="633"/>
        <v>17.803599999999999</v>
      </c>
      <c r="U2139" s="1764">
        <f t="shared" si="634"/>
        <v>0</v>
      </c>
      <c r="V2139" s="1764">
        <f t="shared" si="635"/>
        <v>0</v>
      </c>
      <c r="W2139" s="1764">
        <f t="shared" si="612"/>
        <v>2360</v>
      </c>
      <c r="X2139" s="1768">
        <v>2360</v>
      </c>
      <c r="Y2139" s="1784">
        <v>618216</v>
      </c>
      <c r="Z2139" s="1770">
        <v>43187</v>
      </c>
      <c r="AA2139" s="1843" t="s">
        <v>104</v>
      </c>
      <c r="AB2139" s="1843"/>
      <c r="AH2139" s="1867"/>
      <c r="AK2139" s="1868"/>
      <c r="AL2139" s="1868"/>
    </row>
    <row r="2140" spans="1:38" x14ac:dyDescent="0.25">
      <c r="A2140" s="1866" t="s">
        <v>4375</v>
      </c>
      <c r="C2140" s="1782" t="s">
        <v>4407</v>
      </c>
      <c r="D2140" s="1762" t="s">
        <v>352</v>
      </c>
      <c r="E2140" s="1762">
        <v>1</v>
      </c>
      <c r="F2140" s="1762">
        <f t="shared" si="627"/>
        <v>7</v>
      </c>
      <c r="G2140" s="1762">
        <f t="shared" si="628"/>
        <v>4</v>
      </c>
      <c r="H2140" s="1762">
        <f t="shared" si="629"/>
        <v>3</v>
      </c>
      <c r="I2140" s="1783">
        <v>1</v>
      </c>
      <c r="J2140" s="1783">
        <v>1</v>
      </c>
      <c r="L2140" s="1764">
        <v>2360</v>
      </c>
      <c r="N2140" s="1764">
        <v>1730.91</v>
      </c>
      <c r="O2140" s="1764">
        <f t="shared" si="630"/>
        <v>1285.8200000000002</v>
      </c>
      <c r="P2140" s="1806">
        <f t="shared" si="631"/>
        <v>0.74285780312090177</v>
      </c>
      <c r="Q2140" s="1764">
        <v>445.09</v>
      </c>
      <c r="R2140" s="1864">
        <f t="shared" si="632"/>
        <v>0.25714219687909823</v>
      </c>
      <c r="S2140" s="1807">
        <f t="shared" si="633"/>
        <v>17.803599999999999</v>
      </c>
      <c r="U2140" s="1764">
        <f t="shared" si="634"/>
        <v>0</v>
      </c>
      <c r="V2140" s="1764">
        <f t="shared" si="635"/>
        <v>0</v>
      </c>
      <c r="W2140" s="1764">
        <f t="shared" si="612"/>
        <v>2360</v>
      </c>
      <c r="X2140" s="1768">
        <v>2360</v>
      </c>
      <c r="Y2140" s="1784">
        <v>618242</v>
      </c>
      <c r="Z2140" s="1770">
        <v>43203</v>
      </c>
      <c r="AA2140" s="1843" t="s">
        <v>104</v>
      </c>
      <c r="AB2140" s="1843"/>
      <c r="AH2140" s="1867"/>
      <c r="AK2140" s="1868"/>
      <c r="AL2140" s="1868"/>
    </row>
    <row r="2141" spans="1:38" x14ac:dyDescent="0.25">
      <c r="A2141" s="1866" t="s">
        <v>4376</v>
      </c>
      <c r="C2141" s="1782" t="s">
        <v>4407</v>
      </c>
      <c r="D2141" s="1762" t="s">
        <v>352</v>
      </c>
      <c r="E2141" s="1762">
        <v>1</v>
      </c>
      <c r="F2141" s="1762">
        <f t="shared" si="627"/>
        <v>7</v>
      </c>
      <c r="G2141" s="1762">
        <f t="shared" si="628"/>
        <v>4</v>
      </c>
      <c r="H2141" s="1762">
        <f t="shared" si="629"/>
        <v>3</v>
      </c>
      <c r="I2141" s="1783">
        <v>1</v>
      </c>
      <c r="J2141" s="1783">
        <v>1</v>
      </c>
      <c r="L2141" s="1764">
        <v>2360</v>
      </c>
      <c r="N2141" s="1764">
        <v>1730.91</v>
      </c>
      <c r="O2141" s="1764">
        <f t="shared" si="630"/>
        <v>1285.8200000000002</v>
      </c>
      <c r="P2141" s="1806">
        <f t="shared" si="631"/>
        <v>0.74285780312090177</v>
      </c>
      <c r="Q2141" s="1764">
        <v>445.09</v>
      </c>
      <c r="R2141" s="1864">
        <f t="shared" si="632"/>
        <v>0.25714219687909823</v>
      </c>
      <c r="S2141" s="1807">
        <f t="shared" si="633"/>
        <v>17.803599999999999</v>
      </c>
      <c r="U2141" s="1764">
        <f t="shared" si="634"/>
        <v>0</v>
      </c>
      <c r="V2141" s="1764">
        <f t="shared" si="635"/>
        <v>0</v>
      </c>
      <c r="W2141" s="1764">
        <f t="shared" si="612"/>
        <v>2360</v>
      </c>
      <c r="X2141" s="1768">
        <v>2360</v>
      </c>
      <c r="Y2141" s="1784">
        <v>618242</v>
      </c>
      <c r="Z2141" s="1770">
        <v>43203</v>
      </c>
      <c r="AA2141" s="1843" t="s">
        <v>104</v>
      </c>
      <c r="AB2141" s="1843"/>
      <c r="AH2141" s="1867"/>
      <c r="AK2141" s="1868"/>
      <c r="AL2141" s="1868"/>
    </row>
    <row r="2142" spans="1:38" x14ac:dyDescent="0.25">
      <c r="A2142" s="1866" t="s">
        <v>4377</v>
      </c>
      <c r="C2142" s="1782" t="s">
        <v>4407</v>
      </c>
      <c r="D2142" s="1762" t="s">
        <v>352</v>
      </c>
      <c r="E2142" s="1762">
        <v>1</v>
      </c>
      <c r="F2142" s="1762">
        <f t="shared" si="627"/>
        <v>7</v>
      </c>
      <c r="G2142" s="1762">
        <f t="shared" si="628"/>
        <v>4</v>
      </c>
      <c r="H2142" s="1762">
        <f t="shared" si="629"/>
        <v>3</v>
      </c>
      <c r="I2142" s="1783">
        <v>1</v>
      </c>
      <c r="J2142" s="1783">
        <v>1</v>
      </c>
      <c r="L2142" s="1764">
        <v>2360</v>
      </c>
      <c r="N2142" s="1764">
        <v>1730.91</v>
      </c>
      <c r="O2142" s="1764">
        <f t="shared" si="630"/>
        <v>1285.8200000000002</v>
      </c>
      <c r="P2142" s="1806">
        <f t="shared" si="631"/>
        <v>0.74285780312090177</v>
      </c>
      <c r="Q2142" s="1764">
        <v>445.09</v>
      </c>
      <c r="R2142" s="1864">
        <f t="shared" si="632"/>
        <v>0.25714219687909823</v>
      </c>
      <c r="S2142" s="1807">
        <f t="shared" si="633"/>
        <v>17.803599999999999</v>
      </c>
      <c r="U2142" s="1764">
        <f t="shared" si="634"/>
        <v>0</v>
      </c>
      <c r="V2142" s="1764">
        <f t="shared" si="635"/>
        <v>0</v>
      </c>
      <c r="W2142" s="1764">
        <f t="shared" si="612"/>
        <v>2360</v>
      </c>
      <c r="X2142" s="1768">
        <v>2360</v>
      </c>
      <c r="Y2142" s="1784">
        <v>618242</v>
      </c>
      <c r="Z2142" s="1770">
        <v>43203</v>
      </c>
      <c r="AA2142" s="1843" t="s">
        <v>104</v>
      </c>
      <c r="AB2142" s="1843"/>
      <c r="AH2142" s="1867"/>
      <c r="AK2142" s="1868"/>
      <c r="AL2142" s="1868"/>
    </row>
    <row r="2143" spans="1:38" x14ac:dyDescent="0.25">
      <c r="A2143" s="1866" t="s">
        <v>4378</v>
      </c>
      <c r="C2143" s="1782" t="s">
        <v>4407</v>
      </c>
      <c r="D2143" s="1762" t="s">
        <v>352</v>
      </c>
      <c r="E2143" s="1762">
        <v>1</v>
      </c>
      <c r="F2143" s="1762">
        <f t="shared" si="627"/>
        <v>7</v>
      </c>
      <c r="G2143" s="1762">
        <f t="shared" si="628"/>
        <v>4</v>
      </c>
      <c r="H2143" s="1762">
        <f t="shared" si="629"/>
        <v>3</v>
      </c>
      <c r="I2143" s="1783">
        <v>1</v>
      </c>
      <c r="J2143" s="1783">
        <v>1</v>
      </c>
      <c r="L2143" s="1764">
        <v>2360</v>
      </c>
      <c r="N2143" s="1764">
        <v>1730.91</v>
      </c>
      <c r="O2143" s="1764">
        <f t="shared" si="630"/>
        <v>1285.8200000000002</v>
      </c>
      <c r="P2143" s="1806">
        <f t="shared" si="631"/>
        <v>0.74285780312090177</v>
      </c>
      <c r="Q2143" s="1764">
        <v>445.09</v>
      </c>
      <c r="R2143" s="1864">
        <f t="shared" si="632"/>
        <v>0.25714219687909823</v>
      </c>
      <c r="S2143" s="1807">
        <f t="shared" si="633"/>
        <v>17.803599999999999</v>
      </c>
      <c r="U2143" s="1764">
        <f t="shared" si="634"/>
        <v>0</v>
      </c>
      <c r="V2143" s="1764">
        <f t="shared" si="635"/>
        <v>0</v>
      </c>
      <c r="W2143" s="1764">
        <f t="shared" si="612"/>
        <v>2360</v>
      </c>
      <c r="X2143" s="1768">
        <v>2360</v>
      </c>
      <c r="Y2143" s="1784">
        <v>618242</v>
      </c>
      <c r="Z2143" s="1770">
        <v>43203</v>
      </c>
      <c r="AA2143" s="1843" t="s">
        <v>104</v>
      </c>
      <c r="AB2143" s="1843"/>
      <c r="AH2143" s="1867"/>
      <c r="AK2143" s="1868"/>
      <c r="AL2143" s="1868"/>
    </row>
    <row r="2144" spans="1:38" x14ac:dyDescent="0.25">
      <c r="A2144" s="1866" t="s">
        <v>4379</v>
      </c>
      <c r="C2144" s="1782" t="s">
        <v>4407</v>
      </c>
      <c r="D2144" s="1762" t="s">
        <v>352</v>
      </c>
      <c r="E2144" s="1762">
        <v>1</v>
      </c>
      <c r="F2144" s="1762">
        <f t="shared" si="627"/>
        <v>7</v>
      </c>
      <c r="G2144" s="1762">
        <f t="shared" si="628"/>
        <v>4</v>
      </c>
      <c r="H2144" s="1762">
        <f t="shared" si="629"/>
        <v>3</v>
      </c>
      <c r="I2144" s="1783">
        <v>1</v>
      </c>
      <c r="J2144" s="1783">
        <v>1</v>
      </c>
      <c r="L2144" s="1764">
        <v>2360</v>
      </c>
      <c r="N2144" s="1764">
        <v>1730.91</v>
      </c>
      <c r="O2144" s="1764">
        <f t="shared" si="630"/>
        <v>1285.8200000000002</v>
      </c>
      <c r="P2144" s="1806">
        <f t="shared" si="631"/>
        <v>0.74285780312090177</v>
      </c>
      <c r="Q2144" s="1764">
        <v>445.09</v>
      </c>
      <c r="R2144" s="1864">
        <f t="shared" si="632"/>
        <v>0.25714219687909823</v>
      </c>
      <c r="S2144" s="1807">
        <f t="shared" si="633"/>
        <v>17.803599999999999</v>
      </c>
      <c r="U2144" s="1764">
        <f t="shared" si="634"/>
        <v>0</v>
      </c>
      <c r="V2144" s="1764">
        <f t="shared" si="635"/>
        <v>0</v>
      </c>
      <c r="W2144" s="1764">
        <f t="shared" si="612"/>
        <v>2360</v>
      </c>
      <c r="X2144" s="1768">
        <v>2360</v>
      </c>
      <c r="Y2144" s="1784">
        <v>618242</v>
      </c>
      <c r="Z2144" s="1770">
        <v>43203</v>
      </c>
      <c r="AA2144" s="1843" t="s">
        <v>104</v>
      </c>
      <c r="AB2144" s="1843"/>
      <c r="AH2144" s="1867"/>
      <c r="AK2144" s="1868"/>
      <c r="AL2144" s="1868"/>
    </row>
    <row r="2145" spans="1:38" x14ac:dyDescent="0.25">
      <c r="A2145" s="1866" t="s">
        <v>4380</v>
      </c>
      <c r="C2145" s="1782" t="s">
        <v>4407</v>
      </c>
      <c r="D2145" s="1762" t="s">
        <v>352</v>
      </c>
      <c r="E2145" s="1762">
        <v>1</v>
      </c>
      <c r="F2145" s="1762">
        <f t="shared" si="627"/>
        <v>7</v>
      </c>
      <c r="G2145" s="1762">
        <f t="shared" si="628"/>
        <v>4</v>
      </c>
      <c r="H2145" s="1762">
        <f t="shared" si="629"/>
        <v>3</v>
      </c>
      <c r="I2145" s="1783">
        <v>1</v>
      </c>
      <c r="J2145" s="1783">
        <v>1</v>
      </c>
      <c r="L2145" s="1764">
        <v>2360</v>
      </c>
      <c r="N2145" s="1764">
        <v>1730.91</v>
      </c>
      <c r="O2145" s="1764">
        <f t="shared" si="630"/>
        <v>1285.8200000000002</v>
      </c>
      <c r="P2145" s="1806">
        <f t="shared" si="631"/>
        <v>0.74285780312090177</v>
      </c>
      <c r="Q2145" s="1764">
        <v>445.09</v>
      </c>
      <c r="R2145" s="1864">
        <f t="shared" si="632"/>
        <v>0.25714219687909823</v>
      </c>
      <c r="S2145" s="1807">
        <f t="shared" si="633"/>
        <v>17.803599999999999</v>
      </c>
      <c r="U2145" s="1764">
        <f t="shared" si="634"/>
        <v>0</v>
      </c>
      <c r="V2145" s="1764">
        <f t="shared" si="635"/>
        <v>0</v>
      </c>
      <c r="W2145" s="1764">
        <f t="shared" si="612"/>
        <v>2360</v>
      </c>
      <c r="X2145" s="1768">
        <v>2360</v>
      </c>
      <c r="Y2145" s="1784">
        <v>618242</v>
      </c>
      <c r="Z2145" s="1770">
        <v>43203</v>
      </c>
      <c r="AA2145" s="1843" t="s">
        <v>104</v>
      </c>
      <c r="AB2145" s="1843"/>
      <c r="AH2145" s="1867"/>
      <c r="AK2145" s="1868"/>
      <c r="AL2145" s="1868"/>
    </row>
    <row r="2146" spans="1:38" x14ac:dyDescent="0.25">
      <c r="A2146" s="1866" t="s">
        <v>4381</v>
      </c>
      <c r="C2146" s="1782" t="s">
        <v>4407</v>
      </c>
      <c r="D2146" s="1762" t="s">
        <v>352</v>
      </c>
      <c r="E2146" s="1762">
        <v>1</v>
      </c>
      <c r="F2146" s="1762">
        <f t="shared" si="627"/>
        <v>7</v>
      </c>
      <c r="G2146" s="1762">
        <f t="shared" si="628"/>
        <v>4</v>
      </c>
      <c r="H2146" s="1762">
        <f t="shared" si="629"/>
        <v>3</v>
      </c>
      <c r="I2146" s="1783">
        <v>1</v>
      </c>
      <c r="J2146" s="1783">
        <v>1</v>
      </c>
      <c r="L2146" s="1764">
        <v>2360</v>
      </c>
      <c r="N2146" s="1764">
        <v>1730.91</v>
      </c>
      <c r="O2146" s="1764">
        <f t="shared" si="630"/>
        <v>1285.8200000000002</v>
      </c>
      <c r="P2146" s="1806">
        <f t="shared" si="631"/>
        <v>0.74285780312090177</v>
      </c>
      <c r="Q2146" s="1764">
        <v>445.09</v>
      </c>
      <c r="R2146" s="1864">
        <f t="shared" si="632"/>
        <v>0.25714219687909823</v>
      </c>
      <c r="S2146" s="1807">
        <f t="shared" si="633"/>
        <v>17.803599999999999</v>
      </c>
      <c r="U2146" s="1764">
        <f t="shared" si="634"/>
        <v>0</v>
      </c>
      <c r="V2146" s="1764">
        <f t="shared" si="635"/>
        <v>0</v>
      </c>
      <c r="W2146" s="1764">
        <f t="shared" si="612"/>
        <v>2360</v>
      </c>
      <c r="X2146" s="1768">
        <v>2360</v>
      </c>
      <c r="Y2146" s="1784">
        <v>618242</v>
      </c>
      <c r="Z2146" s="1770">
        <v>43203</v>
      </c>
      <c r="AA2146" s="1843" t="s">
        <v>104</v>
      </c>
      <c r="AB2146" s="1843"/>
      <c r="AH2146" s="1867"/>
      <c r="AK2146" s="1868"/>
      <c r="AL2146" s="1868"/>
    </row>
    <row r="2147" spans="1:38" x14ac:dyDescent="0.25">
      <c r="A2147" s="1866" t="s">
        <v>4382</v>
      </c>
      <c r="C2147" s="1782" t="s">
        <v>4407</v>
      </c>
      <c r="D2147" s="1762" t="s">
        <v>352</v>
      </c>
      <c r="E2147" s="1762">
        <v>1</v>
      </c>
      <c r="F2147" s="1762">
        <f t="shared" si="627"/>
        <v>7</v>
      </c>
      <c r="G2147" s="1762">
        <f t="shared" si="628"/>
        <v>4</v>
      </c>
      <c r="H2147" s="1762">
        <f t="shared" si="629"/>
        <v>3</v>
      </c>
      <c r="I2147" s="1783">
        <v>1</v>
      </c>
      <c r="J2147" s="1783">
        <v>1</v>
      </c>
      <c r="L2147" s="1764">
        <v>2360</v>
      </c>
      <c r="N2147" s="1764">
        <v>1730.91</v>
      </c>
      <c r="O2147" s="1764">
        <f t="shared" si="630"/>
        <v>1285.8200000000002</v>
      </c>
      <c r="P2147" s="1806">
        <f t="shared" si="631"/>
        <v>0.74285780312090177</v>
      </c>
      <c r="Q2147" s="1764">
        <v>445.09</v>
      </c>
      <c r="R2147" s="1864">
        <f t="shared" si="632"/>
        <v>0.25714219687909823</v>
      </c>
      <c r="S2147" s="1807">
        <f t="shared" si="633"/>
        <v>17.803599999999999</v>
      </c>
      <c r="U2147" s="1764">
        <f t="shared" si="634"/>
        <v>0</v>
      </c>
      <c r="V2147" s="1764">
        <f t="shared" si="635"/>
        <v>0</v>
      </c>
      <c r="W2147" s="1764">
        <f t="shared" si="612"/>
        <v>2360</v>
      </c>
      <c r="X2147" s="1768">
        <v>2360</v>
      </c>
      <c r="Y2147" s="1784">
        <v>618242</v>
      </c>
      <c r="Z2147" s="1770">
        <v>43203</v>
      </c>
      <c r="AA2147" s="1843" t="s">
        <v>104</v>
      </c>
      <c r="AB2147" s="1843"/>
      <c r="AH2147" s="1867"/>
      <c r="AK2147" s="1868"/>
      <c r="AL2147" s="1868"/>
    </row>
    <row r="2148" spans="1:38" x14ac:dyDescent="0.25">
      <c r="A2148" s="1866" t="s">
        <v>4383</v>
      </c>
      <c r="C2148" s="1782" t="s">
        <v>4407</v>
      </c>
      <c r="D2148" s="1762" t="s">
        <v>352</v>
      </c>
      <c r="E2148" s="1762">
        <v>1</v>
      </c>
      <c r="F2148" s="1762">
        <f t="shared" si="627"/>
        <v>7</v>
      </c>
      <c r="G2148" s="1762">
        <f t="shared" si="628"/>
        <v>4</v>
      </c>
      <c r="H2148" s="1762">
        <f t="shared" si="629"/>
        <v>3</v>
      </c>
      <c r="I2148" s="1783">
        <v>1</v>
      </c>
      <c r="J2148" s="1783">
        <v>1</v>
      </c>
      <c r="L2148" s="1764">
        <v>2360</v>
      </c>
      <c r="N2148" s="1764">
        <v>1730.91</v>
      </c>
      <c r="O2148" s="1764">
        <f t="shared" si="630"/>
        <v>1285.8200000000002</v>
      </c>
      <c r="P2148" s="1806">
        <f t="shared" si="631"/>
        <v>0.74285780312090177</v>
      </c>
      <c r="Q2148" s="1764">
        <v>445.09</v>
      </c>
      <c r="R2148" s="1864">
        <f t="shared" si="632"/>
        <v>0.25714219687909823</v>
      </c>
      <c r="S2148" s="1807">
        <f t="shared" si="633"/>
        <v>17.803599999999999</v>
      </c>
      <c r="U2148" s="1764">
        <f t="shared" si="634"/>
        <v>0</v>
      </c>
      <c r="V2148" s="1764">
        <f t="shared" si="635"/>
        <v>0</v>
      </c>
      <c r="W2148" s="1764">
        <f t="shared" si="612"/>
        <v>2360</v>
      </c>
      <c r="X2148" s="1768">
        <v>2360</v>
      </c>
      <c r="Y2148" s="1784">
        <v>618242</v>
      </c>
      <c r="Z2148" s="1770">
        <v>43203</v>
      </c>
      <c r="AA2148" s="1843" t="s">
        <v>104</v>
      </c>
      <c r="AB2148" s="1843"/>
      <c r="AH2148" s="1867"/>
      <c r="AK2148" s="1868"/>
      <c r="AL2148" s="1868"/>
    </row>
    <row r="2149" spans="1:38" x14ac:dyDescent="0.25">
      <c r="A2149" s="1866" t="s">
        <v>4384</v>
      </c>
      <c r="C2149" s="1782" t="s">
        <v>4407</v>
      </c>
      <c r="D2149" s="1762" t="s">
        <v>352</v>
      </c>
      <c r="E2149" s="1762">
        <v>1</v>
      </c>
      <c r="F2149" s="1762">
        <f t="shared" si="627"/>
        <v>7</v>
      </c>
      <c r="G2149" s="1762">
        <f t="shared" si="628"/>
        <v>4</v>
      </c>
      <c r="H2149" s="1762">
        <f t="shared" si="629"/>
        <v>3</v>
      </c>
      <c r="I2149" s="1783">
        <v>1</v>
      </c>
      <c r="J2149" s="1783">
        <v>1</v>
      </c>
      <c r="L2149" s="1764">
        <v>2360</v>
      </c>
      <c r="N2149" s="1764">
        <v>1730.91</v>
      </c>
      <c r="O2149" s="1764">
        <f t="shared" si="630"/>
        <v>1285.8200000000002</v>
      </c>
      <c r="P2149" s="1806">
        <f t="shared" si="631"/>
        <v>0.74285780312090177</v>
      </c>
      <c r="Q2149" s="1764">
        <v>445.09</v>
      </c>
      <c r="R2149" s="1864">
        <f t="shared" si="632"/>
        <v>0.25714219687909823</v>
      </c>
      <c r="S2149" s="1807">
        <f t="shared" si="633"/>
        <v>17.803599999999999</v>
      </c>
      <c r="U2149" s="1764">
        <f t="shared" si="634"/>
        <v>0</v>
      </c>
      <c r="V2149" s="1764">
        <f t="shared" si="635"/>
        <v>0</v>
      </c>
      <c r="W2149" s="1764">
        <f t="shared" si="612"/>
        <v>2360</v>
      </c>
      <c r="X2149" s="1768">
        <v>2360</v>
      </c>
      <c r="Y2149" s="1784">
        <v>618242</v>
      </c>
      <c r="Z2149" s="1770">
        <v>43203</v>
      </c>
      <c r="AA2149" s="1843" t="s">
        <v>104</v>
      </c>
      <c r="AB2149" s="1843"/>
      <c r="AH2149" s="1867"/>
      <c r="AK2149" s="1868"/>
      <c r="AL2149" s="1868"/>
    </row>
    <row r="2150" spans="1:38" x14ac:dyDescent="0.25">
      <c r="A2150" s="1866" t="s">
        <v>4385</v>
      </c>
      <c r="C2150" s="1782" t="s">
        <v>4407</v>
      </c>
      <c r="D2150" s="1762" t="s">
        <v>352</v>
      </c>
      <c r="E2150" s="1762">
        <v>1</v>
      </c>
      <c r="F2150" s="1762">
        <f t="shared" si="627"/>
        <v>7</v>
      </c>
      <c r="G2150" s="1762">
        <f t="shared" si="628"/>
        <v>4</v>
      </c>
      <c r="H2150" s="1762">
        <f t="shared" si="629"/>
        <v>3</v>
      </c>
      <c r="I2150" s="1783">
        <v>1</v>
      </c>
      <c r="J2150" s="1783">
        <v>1</v>
      </c>
      <c r="L2150" s="1764">
        <v>2360</v>
      </c>
      <c r="N2150" s="1764">
        <v>1730.91</v>
      </c>
      <c r="O2150" s="1764">
        <f t="shared" si="630"/>
        <v>1285.8200000000002</v>
      </c>
      <c r="P2150" s="1806">
        <f t="shared" si="631"/>
        <v>0.74285780312090177</v>
      </c>
      <c r="Q2150" s="1764">
        <v>445.09</v>
      </c>
      <c r="R2150" s="1864">
        <f t="shared" si="632"/>
        <v>0.25714219687909823</v>
      </c>
      <c r="S2150" s="1807">
        <f t="shared" si="633"/>
        <v>17.803599999999999</v>
      </c>
      <c r="U2150" s="1764">
        <f t="shared" si="634"/>
        <v>0</v>
      </c>
      <c r="V2150" s="1764">
        <f t="shared" si="635"/>
        <v>0</v>
      </c>
      <c r="W2150" s="1764">
        <f t="shared" si="612"/>
        <v>2360</v>
      </c>
      <c r="X2150" s="1768">
        <v>2360</v>
      </c>
      <c r="Y2150" s="1784">
        <v>618242</v>
      </c>
      <c r="Z2150" s="1770">
        <v>43203</v>
      </c>
      <c r="AA2150" s="1843" t="s">
        <v>104</v>
      </c>
      <c r="AB2150" s="1843"/>
      <c r="AH2150" s="1867"/>
      <c r="AK2150" s="1868"/>
      <c r="AL2150" s="1868"/>
    </row>
    <row r="2151" spans="1:38" x14ac:dyDescent="0.25">
      <c r="A2151" s="1866" t="s">
        <v>4386</v>
      </c>
      <c r="C2151" s="1782" t="s">
        <v>4407</v>
      </c>
      <c r="D2151" s="1762" t="s">
        <v>352</v>
      </c>
      <c r="E2151" s="1762">
        <v>1</v>
      </c>
      <c r="F2151" s="1762">
        <f t="shared" si="627"/>
        <v>7</v>
      </c>
      <c r="G2151" s="1762">
        <f t="shared" si="628"/>
        <v>4</v>
      </c>
      <c r="H2151" s="1762">
        <f t="shared" si="629"/>
        <v>3</v>
      </c>
      <c r="I2151" s="1783">
        <v>1</v>
      </c>
      <c r="J2151" s="1783">
        <v>1</v>
      </c>
      <c r="L2151" s="1764">
        <v>2360</v>
      </c>
      <c r="N2151" s="1764">
        <v>1730.91</v>
      </c>
      <c r="O2151" s="1764">
        <f t="shared" si="630"/>
        <v>1285.8200000000002</v>
      </c>
      <c r="P2151" s="1806">
        <f t="shared" si="631"/>
        <v>0.74285780312090177</v>
      </c>
      <c r="Q2151" s="1764">
        <v>445.09</v>
      </c>
      <c r="R2151" s="1864">
        <f t="shared" si="632"/>
        <v>0.25714219687909823</v>
      </c>
      <c r="S2151" s="1807">
        <f t="shared" si="633"/>
        <v>17.803599999999999</v>
      </c>
      <c r="U2151" s="1764">
        <f t="shared" si="634"/>
        <v>0</v>
      </c>
      <c r="V2151" s="1764">
        <f t="shared" si="635"/>
        <v>0</v>
      </c>
      <c r="W2151" s="1764">
        <f t="shared" si="612"/>
        <v>2360</v>
      </c>
      <c r="X2151" s="1768">
        <v>2360</v>
      </c>
      <c r="Y2151" s="1784">
        <v>618242</v>
      </c>
      <c r="Z2151" s="1770">
        <v>43203</v>
      </c>
      <c r="AA2151" s="1843" t="s">
        <v>104</v>
      </c>
      <c r="AB2151" s="1843"/>
      <c r="AH2151" s="1867"/>
      <c r="AK2151" s="1868"/>
      <c r="AL2151" s="1868"/>
    </row>
    <row r="2152" spans="1:38" x14ac:dyDescent="0.25">
      <c r="A2152" s="1866" t="s">
        <v>4387</v>
      </c>
      <c r="C2152" s="1782" t="s">
        <v>4407</v>
      </c>
      <c r="D2152" s="1762" t="s">
        <v>352</v>
      </c>
      <c r="E2152" s="1762">
        <v>1</v>
      </c>
      <c r="F2152" s="1762">
        <f t="shared" si="627"/>
        <v>7</v>
      </c>
      <c r="G2152" s="1762">
        <f t="shared" si="628"/>
        <v>4</v>
      </c>
      <c r="H2152" s="1762">
        <f t="shared" si="629"/>
        <v>3</v>
      </c>
      <c r="I2152" s="1783">
        <v>1</v>
      </c>
      <c r="J2152" s="1783">
        <v>1</v>
      </c>
      <c r="L2152" s="1764">
        <v>2360</v>
      </c>
      <c r="N2152" s="1764">
        <v>1730.91</v>
      </c>
      <c r="O2152" s="1764">
        <f t="shared" si="630"/>
        <v>1285.8200000000002</v>
      </c>
      <c r="P2152" s="1806">
        <f t="shared" si="631"/>
        <v>0.74285780312090177</v>
      </c>
      <c r="Q2152" s="1764">
        <v>445.09</v>
      </c>
      <c r="R2152" s="1864">
        <f t="shared" si="632"/>
        <v>0.25714219687909823</v>
      </c>
      <c r="S2152" s="1807">
        <f t="shared" si="633"/>
        <v>17.803599999999999</v>
      </c>
      <c r="U2152" s="1764">
        <f t="shared" si="634"/>
        <v>0</v>
      </c>
      <c r="V2152" s="1764">
        <f t="shared" si="635"/>
        <v>0</v>
      </c>
      <c r="W2152" s="1764">
        <f t="shared" si="612"/>
        <v>2360</v>
      </c>
      <c r="X2152" s="1768">
        <v>2360</v>
      </c>
      <c r="Y2152" s="1784">
        <v>618256</v>
      </c>
      <c r="Z2152" s="1770">
        <v>43210</v>
      </c>
      <c r="AA2152" s="1843" t="s">
        <v>104</v>
      </c>
      <c r="AB2152" s="1843"/>
      <c r="AH2152" s="1867"/>
      <c r="AK2152" s="1868"/>
      <c r="AL2152" s="1868"/>
    </row>
    <row r="2153" spans="1:38" x14ac:dyDescent="0.25">
      <c r="A2153" s="1866" t="s">
        <v>4388</v>
      </c>
      <c r="C2153" s="1782" t="s">
        <v>4407</v>
      </c>
      <c r="D2153" s="1762" t="s">
        <v>352</v>
      </c>
      <c r="E2153" s="1762">
        <v>1</v>
      </c>
      <c r="F2153" s="1762">
        <f t="shared" si="627"/>
        <v>7</v>
      </c>
      <c r="G2153" s="1762">
        <f t="shared" si="628"/>
        <v>4</v>
      </c>
      <c r="H2153" s="1762">
        <f t="shared" si="629"/>
        <v>3</v>
      </c>
      <c r="I2153" s="1783">
        <v>1</v>
      </c>
      <c r="J2153" s="1783">
        <v>1</v>
      </c>
      <c r="L2153" s="1764">
        <v>2360</v>
      </c>
      <c r="N2153" s="1764">
        <v>1730.91</v>
      </c>
      <c r="O2153" s="1764">
        <f t="shared" si="630"/>
        <v>1285.8200000000002</v>
      </c>
      <c r="P2153" s="1806">
        <f t="shared" si="631"/>
        <v>0.74285780312090177</v>
      </c>
      <c r="Q2153" s="1764">
        <v>445.09</v>
      </c>
      <c r="R2153" s="1864">
        <f t="shared" si="632"/>
        <v>0.25714219687909823</v>
      </c>
      <c r="S2153" s="1807">
        <f t="shared" si="633"/>
        <v>17.803599999999999</v>
      </c>
      <c r="U2153" s="1764">
        <f t="shared" si="634"/>
        <v>0</v>
      </c>
      <c r="V2153" s="1764">
        <f t="shared" si="635"/>
        <v>0</v>
      </c>
      <c r="W2153" s="1764">
        <f t="shared" si="612"/>
        <v>2360</v>
      </c>
      <c r="X2153" s="1768">
        <v>2360</v>
      </c>
      <c r="Y2153" s="1784">
        <v>618256</v>
      </c>
      <c r="Z2153" s="1770">
        <v>43210</v>
      </c>
      <c r="AA2153" s="1843" t="s">
        <v>104</v>
      </c>
      <c r="AB2153" s="1843"/>
      <c r="AH2153" s="1867"/>
      <c r="AK2153" s="1868"/>
      <c r="AL2153" s="1868"/>
    </row>
    <row r="2154" spans="1:38" x14ac:dyDescent="0.25">
      <c r="A2154" s="1866" t="s">
        <v>4389</v>
      </c>
      <c r="C2154" s="1782" t="s">
        <v>4407</v>
      </c>
      <c r="D2154" s="1762" t="s">
        <v>352</v>
      </c>
      <c r="E2154" s="1762">
        <v>1</v>
      </c>
      <c r="F2154" s="1762">
        <f t="shared" si="627"/>
        <v>7</v>
      </c>
      <c r="G2154" s="1762">
        <f t="shared" si="628"/>
        <v>4</v>
      </c>
      <c r="H2154" s="1762">
        <f t="shared" si="629"/>
        <v>3</v>
      </c>
      <c r="I2154" s="1783">
        <v>1</v>
      </c>
      <c r="J2154" s="1783">
        <v>1</v>
      </c>
      <c r="L2154" s="1764">
        <v>2360</v>
      </c>
      <c r="N2154" s="1764">
        <v>1730.91</v>
      </c>
      <c r="O2154" s="1764">
        <f t="shared" si="630"/>
        <v>1285.8200000000002</v>
      </c>
      <c r="P2154" s="1806">
        <f t="shared" si="631"/>
        <v>0.74285780312090177</v>
      </c>
      <c r="Q2154" s="1764">
        <v>445.09</v>
      </c>
      <c r="R2154" s="1864">
        <f t="shared" si="632"/>
        <v>0.25714219687909823</v>
      </c>
      <c r="S2154" s="1807">
        <f t="shared" si="633"/>
        <v>17.803599999999999</v>
      </c>
      <c r="U2154" s="1764">
        <f t="shared" si="634"/>
        <v>0</v>
      </c>
      <c r="V2154" s="1764">
        <f t="shared" si="635"/>
        <v>0</v>
      </c>
      <c r="W2154" s="1764">
        <f t="shared" si="612"/>
        <v>2360</v>
      </c>
      <c r="X2154" s="1768">
        <v>2360</v>
      </c>
      <c r="Y2154" s="1784">
        <v>618256</v>
      </c>
      <c r="Z2154" s="1770">
        <v>43210</v>
      </c>
      <c r="AA2154" s="1843" t="s">
        <v>104</v>
      </c>
      <c r="AB2154" s="1843"/>
      <c r="AH2154" s="1867"/>
      <c r="AK2154" s="1868"/>
      <c r="AL2154" s="1868"/>
    </row>
    <row r="2155" spans="1:38" x14ac:dyDescent="0.25">
      <c r="A2155" s="1866" t="s">
        <v>4390</v>
      </c>
      <c r="C2155" s="1782" t="s">
        <v>4407</v>
      </c>
      <c r="D2155" s="1762" t="s">
        <v>352</v>
      </c>
      <c r="E2155" s="1762">
        <v>1</v>
      </c>
      <c r="F2155" s="1762">
        <f t="shared" si="627"/>
        <v>7</v>
      </c>
      <c r="G2155" s="1762">
        <f t="shared" si="628"/>
        <v>4</v>
      </c>
      <c r="H2155" s="1762">
        <f t="shared" si="629"/>
        <v>3</v>
      </c>
      <c r="I2155" s="1783">
        <v>1</v>
      </c>
      <c r="J2155" s="1783">
        <v>1</v>
      </c>
      <c r="L2155" s="1764">
        <v>2360</v>
      </c>
      <c r="N2155" s="1764">
        <v>1730.91</v>
      </c>
      <c r="O2155" s="1764">
        <f t="shared" si="630"/>
        <v>1285.8200000000002</v>
      </c>
      <c r="P2155" s="1806">
        <f t="shared" si="631"/>
        <v>0.74285780312090177</v>
      </c>
      <c r="Q2155" s="1764">
        <v>445.09</v>
      </c>
      <c r="R2155" s="1864">
        <f t="shared" si="632"/>
        <v>0.25714219687909823</v>
      </c>
      <c r="S2155" s="1807">
        <f t="shared" si="633"/>
        <v>17.803599999999999</v>
      </c>
      <c r="U2155" s="1764">
        <f t="shared" si="634"/>
        <v>0</v>
      </c>
      <c r="V2155" s="1764">
        <f t="shared" si="635"/>
        <v>0</v>
      </c>
      <c r="W2155" s="1764">
        <f t="shared" si="612"/>
        <v>2360</v>
      </c>
      <c r="X2155" s="1768">
        <v>2360</v>
      </c>
      <c r="Y2155" s="1784">
        <v>618256</v>
      </c>
      <c r="Z2155" s="1770">
        <v>43210</v>
      </c>
      <c r="AA2155" s="1843" t="s">
        <v>104</v>
      </c>
      <c r="AB2155" s="1843"/>
      <c r="AH2155" s="1867"/>
      <c r="AK2155" s="1868"/>
      <c r="AL2155" s="1868"/>
    </row>
    <row r="2156" spans="1:38" x14ac:dyDescent="0.25">
      <c r="A2156" s="1866" t="s">
        <v>4391</v>
      </c>
      <c r="C2156" s="1782" t="s">
        <v>4407</v>
      </c>
      <c r="D2156" s="1762" t="s">
        <v>352</v>
      </c>
      <c r="E2156" s="1762">
        <v>1</v>
      </c>
      <c r="F2156" s="1762">
        <f t="shared" si="627"/>
        <v>7</v>
      </c>
      <c r="G2156" s="1762">
        <f t="shared" si="628"/>
        <v>4</v>
      </c>
      <c r="H2156" s="1762">
        <f t="shared" si="629"/>
        <v>3</v>
      </c>
      <c r="I2156" s="1783">
        <v>1</v>
      </c>
      <c r="J2156" s="1783">
        <v>1</v>
      </c>
      <c r="L2156" s="1764">
        <v>2360</v>
      </c>
      <c r="N2156" s="1764">
        <v>1730.91</v>
      </c>
      <c r="O2156" s="1764">
        <f t="shared" si="630"/>
        <v>1285.8200000000002</v>
      </c>
      <c r="P2156" s="1806">
        <f t="shared" si="631"/>
        <v>0.74285780312090177</v>
      </c>
      <c r="Q2156" s="1764">
        <v>445.09</v>
      </c>
      <c r="R2156" s="1864">
        <f t="shared" si="632"/>
        <v>0.25714219687909823</v>
      </c>
      <c r="S2156" s="1807">
        <f t="shared" si="633"/>
        <v>17.803599999999999</v>
      </c>
      <c r="U2156" s="1764">
        <f t="shared" si="634"/>
        <v>0</v>
      </c>
      <c r="V2156" s="1764">
        <f t="shared" si="635"/>
        <v>0</v>
      </c>
      <c r="W2156" s="1764">
        <f t="shared" si="612"/>
        <v>2360</v>
      </c>
      <c r="X2156" s="1768">
        <v>2360</v>
      </c>
      <c r="Y2156" s="1784">
        <v>618256</v>
      </c>
      <c r="Z2156" s="1770">
        <v>43210</v>
      </c>
      <c r="AA2156" s="1843" t="s">
        <v>104</v>
      </c>
      <c r="AB2156" s="1843"/>
      <c r="AH2156" s="1867"/>
      <c r="AK2156" s="1868"/>
      <c r="AL2156" s="1868"/>
    </row>
    <row r="2157" spans="1:38" x14ac:dyDescent="0.25">
      <c r="A2157" s="1866" t="s">
        <v>4392</v>
      </c>
      <c r="C2157" s="1782" t="s">
        <v>4407</v>
      </c>
      <c r="D2157" s="1762" t="s">
        <v>352</v>
      </c>
      <c r="E2157" s="1762">
        <v>1</v>
      </c>
      <c r="F2157" s="1762">
        <f t="shared" si="627"/>
        <v>7</v>
      </c>
      <c r="G2157" s="1762">
        <f t="shared" si="628"/>
        <v>4</v>
      </c>
      <c r="H2157" s="1762">
        <f t="shared" si="629"/>
        <v>3</v>
      </c>
      <c r="I2157" s="1783">
        <v>1</v>
      </c>
      <c r="J2157" s="1783">
        <v>1</v>
      </c>
      <c r="L2157" s="1764">
        <v>2360</v>
      </c>
      <c r="N2157" s="1764">
        <v>1730.91</v>
      </c>
      <c r="O2157" s="1764">
        <f t="shared" si="630"/>
        <v>1285.8200000000002</v>
      </c>
      <c r="P2157" s="1806">
        <f t="shared" si="631"/>
        <v>0.74285780312090177</v>
      </c>
      <c r="Q2157" s="1764">
        <v>445.09</v>
      </c>
      <c r="R2157" s="1864">
        <f t="shared" si="632"/>
        <v>0.25714219687909823</v>
      </c>
      <c r="S2157" s="1807">
        <f t="shared" si="633"/>
        <v>17.803599999999999</v>
      </c>
      <c r="U2157" s="1764">
        <f t="shared" si="634"/>
        <v>0</v>
      </c>
      <c r="V2157" s="1764">
        <f t="shared" si="635"/>
        <v>0</v>
      </c>
      <c r="W2157" s="1764">
        <f t="shared" si="612"/>
        <v>2360</v>
      </c>
      <c r="X2157" s="1768">
        <v>2360</v>
      </c>
      <c r="Y2157" s="1784">
        <v>618256</v>
      </c>
      <c r="Z2157" s="1770">
        <v>43210</v>
      </c>
      <c r="AA2157" s="1843" t="s">
        <v>104</v>
      </c>
      <c r="AB2157" s="1843"/>
      <c r="AH2157" s="1867"/>
      <c r="AK2157" s="1868"/>
      <c r="AL2157" s="1868"/>
    </row>
    <row r="2158" spans="1:38" x14ac:dyDescent="0.25">
      <c r="A2158" s="1866" t="s">
        <v>4393</v>
      </c>
      <c r="C2158" s="1782" t="s">
        <v>4407</v>
      </c>
      <c r="D2158" s="1762" t="s">
        <v>352</v>
      </c>
      <c r="E2158" s="1762">
        <v>1</v>
      </c>
      <c r="F2158" s="1762">
        <f t="shared" si="627"/>
        <v>7</v>
      </c>
      <c r="G2158" s="1762">
        <f t="shared" si="628"/>
        <v>4</v>
      </c>
      <c r="H2158" s="1762">
        <f t="shared" si="629"/>
        <v>3</v>
      </c>
      <c r="I2158" s="1783">
        <v>1</v>
      </c>
      <c r="J2158" s="1783">
        <v>1</v>
      </c>
      <c r="L2158" s="1764">
        <v>2360</v>
      </c>
      <c r="N2158" s="1764">
        <v>1730.91</v>
      </c>
      <c r="O2158" s="1764">
        <f t="shared" si="630"/>
        <v>1285.8200000000002</v>
      </c>
      <c r="P2158" s="1806">
        <f t="shared" si="631"/>
        <v>0.74285780312090177</v>
      </c>
      <c r="Q2158" s="1764">
        <v>445.09</v>
      </c>
      <c r="R2158" s="1864">
        <f t="shared" si="632"/>
        <v>0.25714219687909823</v>
      </c>
      <c r="S2158" s="1807">
        <f t="shared" si="633"/>
        <v>17.803599999999999</v>
      </c>
      <c r="U2158" s="1764">
        <f t="shared" si="634"/>
        <v>0</v>
      </c>
      <c r="V2158" s="1764">
        <f t="shared" si="635"/>
        <v>0</v>
      </c>
      <c r="W2158" s="1764">
        <f t="shared" si="612"/>
        <v>2360</v>
      </c>
      <c r="X2158" s="1768">
        <v>2360</v>
      </c>
      <c r="Y2158" s="1784">
        <v>618267</v>
      </c>
      <c r="Z2158" s="1770">
        <v>43220</v>
      </c>
      <c r="AA2158" s="1843" t="s">
        <v>104</v>
      </c>
      <c r="AB2158" s="1843"/>
      <c r="AH2158" s="1867"/>
      <c r="AK2158" s="1868"/>
      <c r="AL2158" s="1868"/>
    </row>
    <row r="2159" spans="1:38" x14ac:dyDescent="0.25">
      <c r="A2159" s="1866" t="s">
        <v>4394</v>
      </c>
      <c r="C2159" s="1782" t="s">
        <v>4407</v>
      </c>
      <c r="D2159" s="1762" t="s">
        <v>352</v>
      </c>
      <c r="E2159" s="1762">
        <v>1</v>
      </c>
      <c r="F2159" s="1762">
        <f t="shared" si="627"/>
        <v>7</v>
      </c>
      <c r="G2159" s="1762">
        <f t="shared" si="628"/>
        <v>4</v>
      </c>
      <c r="H2159" s="1762">
        <f t="shared" si="629"/>
        <v>3</v>
      </c>
      <c r="I2159" s="1783">
        <v>1</v>
      </c>
      <c r="J2159" s="1783">
        <v>1</v>
      </c>
      <c r="L2159" s="1764">
        <v>2360</v>
      </c>
      <c r="N2159" s="1764">
        <v>1730.91</v>
      </c>
      <c r="O2159" s="1764">
        <f t="shared" si="630"/>
        <v>1285.8200000000002</v>
      </c>
      <c r="P2159" s="1806">
        <f t="shared" si="631"/>
        <v>0.74285780312090177</v>
      </c>
      <c r="Q2159" s="1764">
        <v>445.09</v>
      </c>
      <c r="R2159" s="1864">
        <f t="shared" si="632"/>
        <v>0.25714219687909823</v>
      </c>
      <c r="S2159" s="1807">
        <f t="shared" si="633"/>
        <v>17.803599999999999</v>
      </c>
      <c r="U2159" s="1764">
        <f t="shared" si="634"/>
        <v>0</v>
      </c>
      <c r="V2159" s="1764">
        <f t="shared" si="635"/>
        <v>0</v>
      </c>
      <c r="W2159" s="1764">
        <f t="shared" si="612"/>
        <v>2360</v>
      </c>
      <c r="X2159" s="1768">
        <v>2360</v>
      </c>
      <c r="Y2159" s="1784">
        <v>618267</v>
      </c>
      <c r="Z2159" s="1770">
        <v>43220</v>
      </c>
      <c r="AA2159" s="1843" t="s">
        <v>104</v>
      </c>
      <c r="AB2159" s="1843"/>
      <c r="AH2159" s="1867"/>
      <c r="AK2159" s="1868"/>
      <c r="AL2159" s="1868"/>
    </row>
    <row r="2160" spans="1:38" x14ac:dyDescent="0.25">
      <c r="A2160" s="1866" t="s">
        <v>4395</v>
      </c>
      <c r="C2160" s="1782" t="s">
        <v>4407</v>
      </c>
      <c r="D2160" s="1762" t="s">
        <v>352</v>
      </c>
      <c r="E2160" s="1762">
        <v>1</v>
      </c>
      <c r="F2160" s="1762">
        <f t="shared" si="627"/>
        <v>7</v>
      </c>
      <c r="G2160" s="1762">
        <f t="shared" si="628"/>
        <v>4</v>
      </c>
      <c r="H2160" s="1762">
        <f t="shared" si="629"/>
        <v>3</v>
      </c>
      <c r="I2160" s="1783">
        <v>1</v>
      </c>
      <c r="J2160" s="1783">
        <v>1</v>
      </c>
      <c r="L2160" s="1764">
        <v>2360</v>
      </c>
      <c r="N2160" s="1764">
        <v>1730.91</v>
      </c>
      <c r="O2160" s="1764">
        <f t="shared" si="630"/>
        <v>1285.8200000000002</v>
      </c>
      <c r="P2160" s="1806">
        <f t="shared" si="631"/>
        <v>0.74285780312090177</v>
      </c>
      <c r="Q2160" s="1764">
        <v>445.09</v>
      </c>
      <c r="R2160" s="1864">
        <f t="shared" si="632"/>
        <v>0.25714219687909823</v>
      </c>
      <c r="S2160" s="1807">
        <f t="shared" si="633"/>
        <v>17.803599999999999</v>
      </c>
      <c r="U2160" s="1764">
        <f t="shared" si="634"/>
        <v>0</v>
      </c>
      <c r="V2160" s="1764">
        <f t="shared" si="635"/>
        <v>0</v>
      </c>
      <c r="W2160" s="1764">
        <f t="shared" si="612"/>
        <v>2360</v>
      </c>
      <c r="X2160" s="1768">
        <v>2360</v>
      </c>
      <c r="Y2160" s="1784">
        <v>618267</v>
      </c>
      <c r="Z2160" s="1770">
        <v>43220</v>
      </c>
      <c r="AA2160" s="1843" t="s">
        <v>104</v>
      </c>
      <c r="AB2160" s="1843"/>
      <c r="AH2160" s="1867"/>
      <c r="AK2160" s="1868"/>
      <c r="AL2160" s="1868"/>
    </row>
    <row r="2161" spans="1:38" x14ac:dyDescent="0.25">
      <c r="A2161" s="1866" t="s">
        <v>4396</v>
      </c>
      <c r="C2161" s="1782" t="s">
        <v>4407</v>
      </c>
      <c r="D2161" s="1762" t="s">
        <v>352</v>
      </c>
      <c r="E2161" s="1762">
        <v>1</v>
      </c>
      <c r="F2161" s="1762">
        <f t="shared" si="627"/>
        <v>7</v>
      </c>
      <c r="G2161" s="1762">
        <f t="shared" si="628"/>
        <v>4</v>
      </c>
      <c r="H2161" s="1762">
        <f t="shared" si="629"/>
        <v>3</v>
      </c>
      <c r="I2161" s="1783">
        <v>1</v>
      </c>
      <c r="J2161" s="1783">
        <v>1</v>
      </c>
      <c r="L2161" s="1764">
        <v>2360</v>
      </c>
      <c r="N2161" s="1764">
        <v>1730.91</v>
      </c>
      <c r="O2161" s="1764">
        <f t="shared" si="630"/>
        <v>1285.8200000000002</v>
      </c>
      <c r="P2161" s="1806">
        <f t="shared" si="631"/>
        <v>0.74285780312090177</v>
      </c>
      <c r="Q2161" s="1764">
        <v>445.09</v>
      </c>
      <c r="R2161" s="1864">
        <f t="shared" si="632"/>
        <v>0.25714219687909823</v>
      </c>
      <c r="S2161" s="1807">
        <f t="shared" si="633"/>
        <v>17.803599999999999</v>
      </c>
      <c r="U2161" s="1764">
        <f t="shared" si="634"/>
        <v>0</v>
      </c>
      <c r="V2161" s="1764">
        <f t="shared" si="635"/>
        <v>0</v>
      </c>
      <c r="W2161" s="1764">
        <f t="shared" si="612"/>
        <v>2360</v>
      </c>
      <c r="X2161" s="1768">
        <v>2360</v>
      </c>
      <c r="Y2161" s="1784">
        <v>618267</v>
      </c>
      <c r="Z2161" s="1770">
        <v>43220</v>
      </c>
      <c r="AA2161" s="1843" t="s">
        <v>104</v>
      </c>
      <c r="AB2161" s="1843"/>
      <c r="AH2161" s="1867"/>
      <c r="AK2161" s="1868"/>
      <c r="AL2161" s="1868"/>
    </row>
    <row r="2162" spans="1:38" x14ac:dyDescent="0.25">
      <c r="A2162" s="1866" t="s">
        <v>4397</v>
      </c>
      <c r="C2162" s="1782" t="s">
        <v>4407</v>
      </c>
      <c r="D2162" s="1762" t="s">
        <v>352</v>
      </c>
      <c r="E2162" s="1762">
        <v>1</v>
      </c>
      <c r="F2162" s="1762">
        <f t="shared" si="627"/>
        <v>7</v>
      </c>
      <c r="G2162" s="1762">
        <f t="shared" si="628"/>
        <v>4</v>
      </c>
      <c r="H2162" s="1762">
        <f t="shared" si="629"/>
        <v>3</v>
      </c>
      <c r="I2162" s="1783">
        <v>1</v>
      </c>
      <c r="J2162" s="1783">
        <v>1</v>
      </c>
      <c r="L2162" s="1764">
        <v>2360</v>
      </c>
      <c r="N2162" s="1764">
        <v>1730.91</v>
      </c>
      <c r="O2162" s="1764">
        <f t="shared" si="630"/>
        <v>1285.8200000000002</v>
      </c>
      <c r="P2162" s="1806">
        <f t="shared" si="631"/>
        <v>0.74285780312090177</v>
      </c>
      <c r="Q2162" s="1764">
        <v>445.09</v>
      </c>
      <c r="R2162" s="1864">
        <f t="shared" si="632"/>
        <v>0.25714219687909823</v>
      </c>
      <c r="S2162" s="1807">
        <f t="shared" si="633"/>
        <v>17.803599999999999</v>
      </c>
      <c r="U2162" s="1764">
        <f t="shared" si="634"/>
        <v>0</v>
      </c>
      <c r="V2162" s="1764">
        <f t="shared" si="635"/>
        <v>0</v>
      </c>
      <c r="W2162" s="1764">
        <f t="shared" si="612"/>
        <v>2360</v>
      </c>
      <c r="X2162" s="1768">
        <v>2360</v>
      </c>
      <c r="Y2162" s="1784">
        <v>618267</v>
      </c>
      <c r="Z2162" s="1770">
        <v>43220</v>
      </c>
      <c r="AA2162" s="1843" t="s">
        <v>104</v>
      </c>
      <c r="AB2162" s="1843"/>
      <c r="AH2162" s="1867"/>
      <c r="AK2162" s="1868"/>
      <c r="AL2162" s="1868"/>
    </row>
    <row r="2163" spans="1:38" x14ac:dyDescent="0.25">
      <c r="A2163" s="1866" t="s">
        <v>4398</v>
      </c>
      <c r="C2163" s="1782" t="s">
        <v>4407</v>
      </c>
      <c r="D2163" s="1762" t="s">
        <v>352</v>
      </c>
      <c r="E2163" s="1762">
        <v>1</v>
      </c>
      <c r="F2163" s="1762">
        <f t="shared" si="627"/>
        <v>7</v>
      </c>
      <c r="G2163" s="1762">
        <f t="shared" si="628"/>
        <v>4</v>
      </c>
      <c r="H2163" s="1762">
        <f t="shared" si="629"/>
        <v>3</v>
      </c>
      <c r="I2163" s="1783">
        <v>1</v>
      </c>
      <c r="J2163" s="1783">
        <v>1</v>
      </c>
      <c r="L2163" s="1764">
        <v>2360</v>
      </c>
      <c r="N2163" s="1764">
        <v>1730.91</v>
      </c>
      <c r="O2163" s="1764">
        <f t="shared" si="630"/>
        <v>1285.8200000000002</v>
      </c>
      <c r="P2163" s="1806">
        <f t="shared" si="631"/>
        <v>0.74285780312090177</v>
      </c>
      <c r="Q2163" s="1764">
        <v>445.09</v>
      </c>
      <c r="R2163" s="1864">
        <f t="shared" si="632"/>
        <v>0.25714219687909823</v>
      </c>
      <c r="S2163" s="1807">
        <f t="shared" si="633"/>
        <v>17.803599999999999</v>
      </c>
      <c r="U2163" s="1764">
        <f t="shared" si="634"/>
        <v>0</v>
      </c>
      <c r="V2163" s="1764">
        <f t="shared" si="635"/>
        <v>0</v>
      </c>
      <c r="W2163" s="1764">
        <f t="shared" si="612"/>
        <v>2360</v>
      </c>
      <c r="X2163" s="1768">
        <v>2360</v>
      </c>
      <c r="Y2163" s="1784">
        <v>618267</v>
      </c>
      <c r="Z2163" s="1770">
        <v>43220</v>
      </c>
      <c r="AA2163" s="1843" t="s">
        <v>104</v>
      </c>
      <c r="AB2163" s="1843"/>
      <c r="AH2163" s="1867"/>
      <c r="AK2163" s="1868"/>
      <c r="AL2163" s="1868"/>
    </row>
    <row r="2164" spans="1:38" x14ac:dyDescent="0.25">
      <c r="A2164" s="1866" t="s">
        <v>4399</v>
      </c>
      <c r="C2164" s="1782" t="s">
        <v>4407</v>
      </c>
      <c r="D2164" s="1762" t="s">
        <v>352</v>
      </c>
      <c r="E2164" s="1762">
        <v>1</v>
      </c>
      <c r="F2164" s="1762">
        <f t="shared" si="627"/>
        <v>7</v>
      </c>
      <c r="G2164" s="1762">
        <f t="shared" si="628"/>
        <v>4</v>
      </c>
      <c r="H2164" s="1762">
        <f t="shared" si="629"/>
        <v>3</v>
      </c>
      <c r="I2164" s="1783">
        <v>1</v>
      </c>
      <c r="J2164" s="1783">
        <v>1</v>
      </c>
      <c r="L2164" s="1764">
        <v>2360</v>
      </c>
      <c r="N2164" s="1764">
        <v>1730.91</v>
      </c>
      <c r="O2164" s="1764">
        <f t="shared" si="630"/>
        <v>1285.8200000000002</v>
      </c>
      <c r="P2164" s="1806">
        <f t="shared" si="631"/>
        <v>0.74285780312090177</v>
      </c>
      <c r="Q2164" s="1764">
        <v>445.09</v>
      </c>
      <c r="R2164" s="1864">
        <f t="shared" si="632"/>
        <v>0.25714219687909823</v>
      </c>
      <c r="S2164" s="1807">
        <f t="shared" si="633"/>
        <v>17.803599999999999</v>
      </c>
      <c r="U2164" s="1764">
        <f t="shared" si="634"/>
        <v>0</v>
      </c>
      <c r="V2164" s="1764">
        <f t="shared" si="635"/>
        <v>0</v>
      </c>
      <c r="W2164" s="1764">
        <f t="shared" si="612"/>
        <v>2360</v>
      </c>
      <c r="X2164" s="1768">
        <v>2360</v>
      </c>
      <c r="Y2164" s="1784">
        <v>618306</v>
      </c>
      <c r="Z2164" s="1770">
        <v>43243</v>
      </c>
      <c r="AA2164" s="1843" t="s">
        <v>104</v>
      </c>
      <c r="AB2164" s="1843"/>
      <c r="AH2164" s="1867"/>
      <c r="AK2164" s="1868"/>
      <c r="AL2164" s="1868"/>
    </row>
    <row r="2165" spans="1:38" x14ac:dyDescent="0.25">
      <c r="A2165" s="1866" t="s">
        <v>4400</v>
      </c>
      <c r="C2165" s="1782" t="s">
        <v>4407</v>
      </c>
      <c r="D2165" s="1762" t="s">
        <v>352</v>
      </c>
      <c r="E2165" s="1762">
        <v>1</v>
      </c>
      <c r="F2165" s="1762">
        <f t="shared" si="627"/>
        <v>7</v>
      </c>
      <c r="G2165" s="1762">
        <f t="shared" si="628"/>
        <v>4</v>
      </c>
      <c r="H2165" s="1762">
        <f t="shared" si="629"/>
        <v>3</v>
      </c>
      <c r="I2165" s="1783">
        <v>1</v>
      </c>
      <c r="J2165" s="1783">
        <v>1</v>
      </c>
      <c r="L2165" s="1764">
        <v>2360</v>
      </c>
      <c r="N2165" s="1764">
        <v>1730.91</v>
      </c>
      <c r="O2165" s="1764">
        <f t="shared" si="630"/>
        <v>1285.8200000000002</v>
      </c>
      <c r="P2165" s="1806">
        <f t="shared" si="631"/>
        <v>0.74285780312090177</v>
      </c>
      <c r="Q2165" s="1764">
        <v>445.09</v>
      </c>
      <c r="R2165" s="1864">
        <f t="shared" si="632"/>
        <v>0.25714219687909823</v>
      </c>
      <c r="S2165" s="1807">
        <f t="shared" si="633"/>
        <v>17.803599999999999</v>
      </c>
      <c r="U2165" s="1764">
        <f t="shared" si="634"/>
        <v>0</v>
      </c>
      <c r="V2165" s="1764">
        <f t="shared" si="635"/>
        <v>0</v>
      </c>
      <c r="W2165" s="1764">
        <f t="shared" si="612"/>
        <v>2360</v>
      </c>
      <c r="X2165" s="1768">
        <v>2360</v>
      </c>
      <c r="Y2165" s="1784">
        <v>618306</v>
      </c>
      <c r="Z2165" s="1770">
        <v>43243</v>
      </c>
      <c r="AA2165" s="1843" t="s">
        <v>104</v>
      </c>
      <c r="AB2165" s="1843"/>
      <c r="AH2165" s="1867"/>
      <c r="AK2165" s="1868"/>
      <c r="AL2165" s="1868"/>
    </row>
    <row r="2166" spans="1:38" x14ac:dyDescent="0.25">
      <c r="A2166" s="1866" t="s">
        <v>4401</v>
      </c>
      <c r="C2166" s="1782" t="s">
        <v>4407</v>
      </c>
      <c r="D2166" s="1762" t="s">
        <v>352</v>
      </c>
      <c r="E2166" s="1762">
        <v>1</v>
      </c>
      <c r="F2166" s="1762">
        <f t="shared" si="627"/>
        <v>7</v>
      </c>
      <c r="G2166" s="1762">
        <f t="shared" si="628"/>
        <v>4</v>
      </c>
      <c r="H2166" s="1762">
        <f t="shared" si="629"/>
        <v>3</v>
      </c>
      <c r="I2166" s="1783">
        <v>1</v>
      </c>
      <c r="J2166" s="1783">
        <v>1</v>
      </c>
      <c r="L2166" s="1764">
        <v>2360</v>
      </c>
      <c r="N2166" s="1764">
        <v>1730.91</v>
      </c>
      <c r="O2166" s="1764">
        <f t="shared" si="630"/>
        <v>1285.8200000000002</v>
      </c>
      <c r="P2166" s="1806">
        <f t="shared" si="631"/>
        <v>0.74285780312090177</v>
      </c>
      <c r="Q2166" s="1764">
        <v>445.09</v>
      </c>
      <c r="R2166" s="1864">
        <f t="shared" si="632"/>
        <v>0.25714219687909823</v>
      </c>
      <c r="S2166" s="1807">
        <f t="shared" si="633"/>
        <v>17.803599999999999</v>
      </c>
      <c r="U2166" s="1764">
        <f t="shared" si="634"/>
        <v>0</v>
      </c>
      <c r="V2166" s="1764">
        <f t="shared" si="635"/>
        <v>0</v>
      </c>
      <c r="W2166" s="1764">
        <f t="shared" si="612"/>
        <v>2360</v>
      </c>
      <c r="X2166" s="1768">
        <v>2360</v>
      </c>
      <c r="Y2166" s="1784">
        <v>618306</v>
      </c>
      <c r="Z2166" s="1770">
        <v>43243</v>
      </c>
      <c r="AA2166" s="1843" t="s">
        <v>104</v>
      </c>
      <c r="AB2166" s="1843"/>
      <c r="AH2166" s="1867"/>
      <c r="AK2166" s="1868"/>
      <c r="AL2166" s="1868"/>
    </row>
    <row r="2167" spans="1:38" x14ac:dyDescent="0.25">
      <c r="A2167" s="1866" t="s">
        <v>4402</v>
      </c>
      <c r="C2167" s="1782" t="s">
        <v>4407</v>
      </c>
      <c r="D2167" s="1762" t="s">
        <v>352</v>
      </c>
      <c r="E2167" s="1762">
        <v>1</v>
      </c>
      <c r="F2167" s="1762">
        <f t="shared" si="627"/>
        <v>7</v>
      </c>
      <c r="G2167" s="1762">
        <f t="shared" si="628"/>
        <v>4</v>
      </c>
      <c r="H2167" s="1762">
        <f t="shared" si="629"/>
        <v>3</v>
      </c>
      <c r="I2167" s="1783">
        <v>1</v>
      </c>
      <c r="J2167" s="1783">
        <v>1</v>
      </c>
      <c r="L2167" s="1764">
        <v>2360</v>
      </c>
      <c r="N2167" s="1764">
        <v>1730.91</v>
      </c>
      <c r="O2167" s="1764">
        <f t="shared" si="630"/>
        <v>1285.8200000000002</v>
      </c>
      <c r="P2167" s="1806">
        <f t="shared" si="631"/>
        <v>0.74285780312090177</v>
      </c>
      <c r="Q2167" s="1764">
        <v>445.09</v>
      </c>
      <c r="R2167" s="1864">
        <f t="shared" si="632"/>
        <v>0.25714219687909823</v>
      </c>
      <c r="S2167" s="1807">
        <f t="shared" si="633"/>
        <v>17.803599999999999</v>
      </c>
      <c r="U2167" s="1764">
        <f t="shared" si="634"/>
        <v>0</v>
      </c>
      <c r="V2167" s="1764">
        <f t="shared" si="635"/>
        <v>0</v>
      </c>
      <c r="W2167" s="1764">
        <f t="shared" si="612"/>
        <v>2360</v>
      </c>
      <c r="X2167" s="1768">
        <v>2360</v>
      </c>
      <c r="Y2167" s="1784">
        <v>618306</v>
      </c>
      <c r="Z2167" s="1770">
        <v>43243</v>
      </c>
      <c r="AA2167" s="1843" t="s">
        <v>104</v>
      </c>
      <c r="AB2167" s="1843"/>
      <c r="AH2167" s="1867"/>
      <c r="AK2167" s="1868"/>
      <c r="AL2167" s="1868"/>
    </row>
    <row r="2168" spans="1:38" x14ac:dyDescent="0.25">
      <c r="A2168" s="1866" t="s">
        <v>4403</v>
      </c>
      <c r="C2168" s="1782" t="s">
        <v>4407</v>
      </c>
      <c r="D2168" s="1762" t="s">
        <v>352</v>
      </c>
      <c r="E2168" s="1762">
        <v>1</v>
      </c>
      <c r="F2168" s="1762">
        <f t="shared" si="627"/>
        <v>7</v>
      </c>
      <c r="G2168" s="1762">
        <f t="shared" si="628"/>
        <v>4</v>
      </c>
      <c r="H2168" s="1762">
        <f t="shared" si="629"/>
        <v>3</v>
      </c>
      <c r="I2168" s="1783">
        <v>1</v>
      </c>
      <c r="J2168" s="1783">
        <v>1</v>
      </c>
      <c r="L2168" s="1764">
        <v>2360</v>
      </c>
      <c r="N2168" s="1764">
        <v>1730.91</v>
      </c>
      <c r="O2168" s="1764">
        <f t="shared" si="630"/>
        <v>1285.8200000000002</v>
      </c>
      <c r="P2168" s="1806">
        <f t="shared" si="631"/>
        <v>0.74285780312090177</v>
      </c>
      <c r="Q2168" s="1764">
        <v>445.09</v>
      </c>
      <c r="R2168" s="1864">
        <f t="shared" si="632"/>
        <v>0.25714219687909823</v>
      </c>
      <c r="S2168" s="1807">
        <f t="shared" si="633"/>
        <v>17.803599999999999</v>
      </c>
      <c r="U2168" s="1764">
        <f t="shared" si="634"/>
        <v>0</v>
      </c>
      <c r="V2168" s="1764">
        <f t="shared" si="635"/>
        <v>0</v>
      </c>
      <c r="W2168" s="1764">
        <f t="shared" si="612"/>
        <v>2360</v>
      </c>
      <c r="X2168" s="1768">
        <v>2360</v>
      </c>
      <c r="Y2168" s="1784">
        <v>618306</v>
      </c>
      <c r="Z2168" s="1770">
        <v>43243</v>
      </c>
      <c r="AA2168" s="1843" t="s">
        <v>104</v>
      </c>
      <c r="AB2168" s="1843"/>
      <c r="AH2168" s="1867"/>
      <c r="AK2168" s="1868"/>
      <c r="AL2168" s="1868"/>
    </row>
    <row r="2169" spans="1:38" x14ac:dyDescent="0.25">
      <c r="A2169" s="1866" t="s">
        <v>4404</v>
      </c>
      <c r="C2169" s="1782" t="s">
        <v>4407</v>
      </c>
      <c r="D2169" s="1762" t="s">
        <v>352</v>
      </c>
      <c r="E2169" s="1762">
        <v>1</v>
      </c>
      <c r="F2169" s="1762">
        <f t="shared" si="627"/>
        <v>7</v>
      </c>
      <c r="G2169" s="1762">
        <f t="shared" si="628"/>
        <v>4</v>
      </c>
      <c r="H2169" s="1762">
        <f t="shared" si="629"/>
        <v>3</v>
      </c>
      <c r="I2169" s="1783">
        <v>1</v>
      </c>
      <c r="J2169" s="1783">
        <v>1</v>
      </c>
      <c r="L2169" s="1764">
        <v>2360</v>
      </c>
      <c r="N2169" s="1764">
        <v>1730.91</v>
      </c>
      <c r="O2169" s="1764">
        <f t="shared" si="630"/>
        <v>1285.8200000000002</v>
      </c>
      <c r="P2169" s="1806">
        <f t="shared" si="631"/>
        <v>0.74285780312090177</v>
      </c>
      <c r="Q2169" s="1764">
        <v>445.09</v>
      </c>
      <c r="R2169" s="1864">
        <f t="shared" si="632"/>
        <v>0.25714219687909823</v>
      </c>
      <c r="S2169" s="1807">
        <f t="shared" si="633"/>
        <v>17.803599999999999</v>
      </c>
      <c r="U2169" s="1764">
        <f t="shared" si="634"/>
        <v>0</v>
      </c>
      <c r="V2169" s="1764">
        <f t="shared" si="635"/>
        <v>0</v>
      </c>
      <c r="W2169" s="1764">
        <f t="shared" si="612"/>
        <v>2360</v>
      </c>
      <c r="X2169" s="1768">
        <v>2360</v>
      </c>
      <c r="Y2169" s="1784">
        <v>618306</v>
      </c>
      <c r="Z2169" s="1770">
        <v>43243</v>
      </c>
      <c r="AA2169" s="1843" t="s">
        <v>104</v>
      </c>
      <c r="AB2169" s="1843"/>
      <c r="AH2169" s="1867"/>
      <c r="AK2169" s="1868"/>
      <c r="AL2169" s="1868"/>
    </row>
    <row r="2170" spans="1:38" x14ac:dyDescent="0.25">
      <c r="A2170" s="1866" t="s">
        <v>4405</v>
      </c>
      <c r="C2170" s="1782" t="s">
        <v>4407</v>
      </c>
      <c r="D2170" s="1762" t="s">
        <v>352</v>
      </c>
      <c r="E2170" s="1762">
        <v>1</v>
      </c>
      <c r="F2170" s="1762">
        <f t="shared" si="627"/>
        <v>7</v>
      </c>
      <c r="G2170" s="1762">
        <f t="shared" si="628"/>
        <v>4</v>
      </c>
      <c r="H2170" s="1762">
        <f t="shared" si="629"/>
        <v>3</v>
      </c>
      <c r="I2170" s="1783">
        <v>1</v>
      </c>
      <c r="J2170" s="1783">
        <v>1</v>
      </c>
      <c r="L2170" s="1764">
        <v>2360</v>
      </c>
      <c r="N2170" s="1764">
        <v>1730.91</v>
      </c>
      <c r="O2170" s="1764">
        <f t="shared" si="630"/>
        <v>1285.8200000000002</v>
      </c>
      <c r="P2170" s="1806">
        <f t="shared" si="631"/>
        <v>0.74285780312090177</v>
      </c>
      <c r="Q2170" s="1764">
        <v>445.09</v>
      </c>
      <c r="R2170" s="1864">
        <f t="shared" si="632"/>
        <v>0.25714219687909823</v>
      </c>
      <c r="S2170" s="1807">
        <f t="shared" si="633"/>
        <v>17.803599999999999</v>
      </c>
      <c r="U2170" s="1764">
        <f t="shared" si="634"/>
        <v>0</v>
      </c>
      <c r="V2170" s="1764">
        <f t="shared" si="635"/>
        <v>0</v>
      </c>
      <c r="W2170" s="1764">
        <f t="shared" si="612"/>
        <v>2360</v>
      </c>
      <c r="X2170" s="1768">
        <v>2360</v>
      </c>
      <c r="Y2170" s="1784">
        <v>618306</v>
      </c>
      <c r="Z2170" s="1770">
        <v>43243</v>
      </c>
      <c r="AA2170" s="1843" t="s">
        <v>104</v>
      </c>
      <c r="AB2170" s="1843"/>
      <c r="AH2170" s="1867"/>
      <c r="AK2170" s="1868"/>
      <c r="AL2170" s="1868"/>
    </row>
    <row r="2171" spans="1:38" x14ac:dyDescent="0.25">
      <c r="A2171" s="1866" t="s">
        <v>4406</v>
      </c>
      <c r="C2171" s="1782" t="s">
        <v>4407</v>
      </c>
      <c r="D2171" s="1762" t="s">
        <v>352</v>
      </c>
      <c r="E2171" s="1762">
        <v>1</v>
      </c>
      <c r="F2171" s="1762">
        <f t="shared" si="627"/>
        <v>7</v>
      </c>
      <c r="G2171" s="1762">
        <f t="shared" ref="G2171" si="636">E2171*4</f>
        <v>4</v>
      </c>
      <c r="H2171" s="1762">
        <f t="shared" ref="H2171" si="637">E2171*3</f>
        <v>3</v>
      </c>
      <c r="I2171" s="1783">
        <v>1</v>
      </c>
      <c r="J2171" s="1783">
        <v>1</v>
      </c>
      <c r="L2171" s="1764">
        <v>2360</v>
      </c>
      <c r="N2171" s="1764">
        <v>1730.91</v>
      </c>
      <c r="O2171" s="1764">
        <f t="shared" ref="O2171" si="638">N2171-Q2171</f>
        <v>1285.8200000000002</v>
      </c>
      <c r="P2171" s="1806">
        <f t="shared" ref="P2171" si="639">IF(N2171&lt;=0,"",O2171/N2171)</f>
        <v>0.74285780312090177</v>
      </c>
      <c r="Q2171" s="1764">
        <v>445.09</v>
      </c>
      <c r="R2171" s="1864">
        <f t="shared" ref="R2171" si="640">IF(N2171&lt;=0,"",Q2171/N2171)</f>
        <v>0.25714219687909823</v>
      </c>
      <c r="S2171" s="1807">
        <f t="shared" ref="S2171" si="641">Q2171/$S$1</f>
        <v>17.803599999999999</v>
      </c>
      <c r="U2171" s="1764">
        <f t="shared" ref="U2171" si="642">((1-I2171)*O2171)+((1-J2171)*Q2171)</f>
        <v>0</v>
      </c>
      <c r="V2171" s="1764">
        <f t="shared" ref="V2171" si="643">L2171-W2171</f>
        <v>0</v>
      </c>
      <c r="W2171" s="1764">
        <f t="shared" si="612"/>
        <v>2360</v>
      </c>
      <c r="X2171" s="1768">
        <v>2360</v>
      </c>
      <c r="Y2171" s="1784">
        <v>618306</v>
      </c>
      <c r="Z2171" s="1770">
        <v>43243</v>
      </c>
      <c r="AA2171" s="1843" t="s">
        <v>104</v>
      </c>
      <c r="AB2171" s="1843"/>
      <c r="AH2171" s="1867"/>
      <c r="AK2171" s="1868"/>
      <c r="AL2171" s="1868"/>
    </row>
    <row r="2172" spans="1:38" x14ac:dyDescent="0.25">
      <c r="A2172" s="1920">
        <v>2018047</v>
      </c>
      <c r="B2172" s="1782" t="s">
        <v>4530</v>
      </c>
      <c r="C2172" s="1782" t="s">
        <v>4325</v>
      </c>
      <c r="D2172" s="1762" t="s">
        <v>26</v>
      </c>
      <c r="E2172" s="1762">
        <v>0</v>
      </c>
      <c r="F2172" s="1762">
        <v>0</v>
      </c>
      <c r="G2172" s="1762">
        <v>0</v>
      </c>
      <c r="H2172" s="1762">
        <v>0</v>
      </c>
      <c r="I2172" s="1783">
        <v>1</v>
      </c>
      <c r="J2172" s="1783">
        <v>1</v>
      </c>
      <c r="N2172" s="1764">
        <f t="shared" si="613"/>
        <v>0</v>
      </c>
      <c r="O2172" s="1764">
        <v>0</v>
      </c>
      <c r="P2172" s="1806" t="str">
        <f t="shared" si="614"/>
        <v/>
      </c>
      <c r="Q2172" s="1764">
        <v>0</v>
      </c>
      <c r="R2172" s="1864" t="str">
        <f t="shared" si="615"/>
        <v/>
      </c>
      <c r="S2172" s="1807">
        <f t="shared" si="616"/>
        <v>0</v>
      </c>
      <c r="U2172" s="1764">
        <f t="shared" si="617"/>
        <v>0</v>
      </c>
      <c r="V2172" s="1764">
        <f t="shared" si="618"/>
        <v>0</v>
      </c>
      <c r="W2172" s="1764">
        <f t="shared" si="612"/>
        <v>0</v>
      </c>
      <c r="X2172" s="1768"/>
      <c r="Y2172" s="1784"/>
      <c r="Z2172" s="1770"/>
      <c r="AA2172" s="1843"/>
      <c r="AB2172" s="1843"/>
      <c r="AH2172" s="1867"/>
      <c r="AK2172" s="1868"/>
      <c r="AL2172" s="1868"/>
    </row>
    <row r="2173" spans="1:38" x14ac:dyDescent="0.25">
      <c r="A2173" s="1866">
        <v>2018048</v>
      </c>
      <c r="C2173" s="1782" t="s">
        <v>4630</v>
      </c>
      <c r="D2173" s="1762" t="s">
        <v>26</v>
      </c>
      <c r="E2173" s="1762">
        <v>0</v>
      </c>
      <c r="F2173" s="1762">
        <v>1</v>
      </c>
      <c r="G2173" s="1762">
        <v>0</v>
      </c>
      <c r="H2173" s="1762">
        <v>2</v>
      </c>
      <c r="I2173" s="1783">
        <v>1</v>
      </c>
      <c r="J2173" s="1783">
        <v>1</v>
      </c>
      <c r="L2173" s="1764">
        <v>935.99</v>
      </c>
      <c r="N2173" s="1764">
        <v>515.66</v>
      </c>
      <c r="O2173" s="1764">
        <f>N2173-Q2173</f>
        <v>368.10999999999996</v>
      </c>
      <c r="P2173" s="1806">
        <f t="shared" si="614"/>
        <v>0.71386184695341892</v>
      </c>
      <c r="Q2173" s="1764">
        <v>147.55000000000001</v>
      </c>
      <c r="R2173" s="1864">
        <f t="shared" si="615"/>
        <v>0.28613815304658113</v>
      </c>
      <c r="S2173" s="1807">
        <f t="shared" si="616"/>
        <v>5.9020000000000001</v>
      </c>
      <c r="U2173" s="1764">
        <f t="shared" si="617"/>
        <v>0</v>
      </c>
      <c r="V2173" s="1764">
        <f t="shared" si="618"/>
        <v>0</v>
      </c>
      <c r="W2173" s="1764">
        <f t="shared" si="612"/>
        <v>935.99</v>
      </c>
      <c r="X2173" s="1768">
        <v>935.99</v>
      </c>
      <c r="Y2173" s="1784">
        <v>618191</v>
      </c>
      <c r="Z2173" s="1770">
        <v>43180</v>
      </c>
      <c r="AA2173" s="1843" t="s">
        <v>104</v>
      </c>
      <c r="AB2173" s="1843"/>
      <c r="AH2173" s="1867"/>
      <c r="AK2173" s="1868"/>
      <c r="AL2173" s="1868"/>
    </row>
    <row r="2174" spans="1:38" x14ac:dyDescent="0.25">
      <c r="A2174" s="1866">
        <v>2018049</v>
      </c>
      <c r="C2174" s="1782" t="s">
        <v>4304</v>
      </c>
      <c r="D2174" s="1762" t="s">
        <v>26</v>
      </c>
      <c r="E2174" s="1762">
        <v>1</v>
      </c>
      <c r="F2174" s="1762">
        <v>11</v>
      </c>
      <c r="G2174" s="1762">
        <v>4</v>
      </c>
      <c r="H2174" s="1762">
        <v>12</v>
      </c>
      <c r="I2174" s="1783">
        <v>1</v>
      </c>
      <c r="J2174" s="1783">
        <v>1</v>
      </c>
      <c r="L2174" s="1764">
        <v>11372</v>
      </c>
      <c r="N2174" s="1764">
        <v>6650</v>
      </c>
      <c r="O2174" s="1764">
        <f>N2174-Q2174</f>
        <v>5269.9</v>
      </c>
      <c r="P2174" s="1806">
        <f t="shared" si="614"/>
        <v>0.79246616541353376</v>
      </c>
      <c r="Q2174" s="1764">
        <v>1380.1</v>
      </c>
      <c r="R2174" s="1864">
        <f t="shared" si="615"/>
        <v>0.20753383458646615</v>
      </c>
      <c r="S2174" s="1807">
        <f t="shared" si="616"/>
        <v>55.203999999999994</v>
      </c>
      <c r="U2174" s="1764">
        <f t="shared" si="617"/>
        <v>0</v>
      </c>
      <c r="V2174" s="1764">
        <f t="shared" si="618"/>
        <v>0</v>
      </c>
      <c r="W2174" s="1764">
        <f t="shared" si="612"/>
        <v>11372</v>
      </c>
      <c r="X2174" s="1768">
        <v>11372</v>
      </c>
      <c r="Y2174" s="1784">
        <v>618115</v>
      </c>
      <c r="Z2174" s="1770">
        <v>43145</v>
      </c>
      <c r="AA2174" s="1843" t="s">
        <v>104</v>
      </c>
      <c r="AB2174" s="1843"/>
      <c r="AH2174" s="1867"/>
      <c r="AK2174" s="1868"/>
      <c r="AL2174" s="1868"/>
    </row>
    <row r="2175" spans="1:38" x14ac:dyDescent="0.25">
      <c r="A2175" s="1866">
        <v>2018050</v>
      </c>
      <c r="C2175" s="1782" t="s">
        <v>4305</v>
      </c>
      <c r="D2175" s="1762" t="s">
        <v>26</v>
      </c>
      <c r="E2175" s="1762">
        <v>1</v>
      </c>
      <c r="F2175" s="1762">
        <v>11</v>
      </c>
      <c r="G2175" s="1762">
        <v>4</v>
      </c>
      <c r="H2175" s="1762">
        <v>12</v>
      </c>
      <c r="I2175" s="1783">
        <v>1</v>
      </c>
      <c r="J2175" s="1783">
        <v>1</v>
      </c>
      <c r="L2175" s="1764">
        <v>11372</v>
      </c>
      <c r="N2175" s="1764">
        <v>6650</v>
      </c>
      <c r="O2175" s="1764">
        <f t="shared" ref="O2175:O2181" si="644">N2175-Q2175</f>
        <v>5269.9</v>
      </c>
      <c r="P2175" s="1806">
        <f t="shared" ref="P2175:P2181" si="645">IF(N2175&lt;=0,"",O2175/N2175)</f>
        <v>0.79246616541353376</v>
      </c>
      <c r="Q2175" s="1764">
        <v>1380.1</v>
      </c>
      <c r="R2175" s="1864">
        <f t="shared" ref="R2175:R2181" si="646">IF(N2175&lt;=0,"",Q2175/N2175)</f>
        <v>0.20753383458646615</v>
      </c>
      <c r="S2175" s="1807">
        <f t="shared" si="616"/>
        <v>55.203999999999994</v>
      </c>
      <c r="U2175" s="1764">
        <f t="shared" si="617"/>
        <v>0</v>
      </c>
      <c r="V2175" s="1764">
        <f t="shared" si="618"/>
        <v>0</v>
      </c>
      <c r="W2175" s="1764">
        <f t="shared" ref="W2175:W2236" si="647">X2175+AC2175+AH2175+AM2175+AO2175+AR2175</f>
        <v>11372</v>
      </c>
      <c r="X2175" s="1768">
        <v>11372</v>
      </c>
      <c r="Y2175" s="1784">
        <v>618122</v>
      </c>
      <c r="Z2175" s="1770">
        <v>43150</v>
      </c>
      <c r="AA2175" s="1843" t="s">
        <v>104</v>
      </c>
      <c r="AB2175" s="1843"/>
      <c r="AH2175" s="1867"/>
      <c r="AK2175" s="1868"/>
      <c r="AL2175" s="1868"/>
    </row>
    <row r="2176" spans="1:38" x14ac:dyDescent="0.25">
      <c r="A2176" s="1866">
        <v>2018051</v>
      </c>
      <c r="C2176" s="1782" t="s">
        <v>4306</v>
      </c>
      <c r="D2176" s="1762" t="s">
        <v>26</v>
      </c>
      <c r="E2176" s="1762">
        <v>1</v>
      </c>
      <c r="F2176" s="1762">
        <v>11</v>
      </c>
      <c r="G2176" s="1762">
        <v>4</v>
      </c>
      <c r="H2176" s="1762">
        <v>12</v>
      </c>
      <c r="I2176" s="1783">
        <v>1</v>
      </c>
      <c r="J2176" s="1783">
        <v>1</v>
      </c>
      <c r="L2176" s="1764">
        <v>11372</v>
      </c>
      <c r="N2176" s="1764">
        <v>6650</v>
      </c>
      <c r="O2176" s="1764">
        <f t="shared" si="644"/>
        <v>5269.9</v>
      </c>
      <c r="P2176" s="1806">
        <f t="shared" si="645"/>
        <v>0.79246616541353376</v>
      </c>
      <c r="Q2176" s="1764">
        <v>1380.1</v>
      </c>
      <c r="R2176" s="1864">
        <f t="shared" si="646"/>
        <v>0.20753383458646615</v>
      </c>
      <c r="S2176" s="1807">
        <f t="shared" si="616"/>
        <v>55.203999999999994</v>
      </c>
      <c r="U2176" s="1764">
        <f t="shared" si="617"/>
        <v>0</v>
      </c>
      <c r="V2176" s="1764">
        <f t="shared" si="618"/>
        <v>0</v>
      </c>
      <c r="W2176" s="1764">
        <f t="shared" si="647"/>
        <v>11372</v>
      </c>
      <c r="X2176" s="1768">
        <v>11372</v>
      </c>
      <c r="Y2176" s="1784">
        <v>618129</v>
      </c>
      <c r="Z2176" s="1770">
        <v>43161</v>
      </c>
      <c r="AA2176" s="1843" t="s">
        <v>104</v>
      </c>
      <c r="AB2176" s="1843"/>
      <c r="AH2176" s="1867"/>
      <c r="AK2176" s="1868"/>
      <c r="AL2176" s="1868"/>
    </row>
    <row r="2177" spans="1:38" x14ac:dyDescent="0.25">
      <c r="A2177" s="1866">
        <v>2018052</v>
      </c>
      <c r="C2177" s="1782" t="s">
        <v>4307</v>
      </c>
      <c r="D2177" s="1762" t="s">
        <v>26</v>
      </c>
      <c r="E2177" s="1762">
        <v>1</v>
      </c>
      <c r="F2177" s="1762">
        <v>11</v>
      </c>
      <c r="G2177" s="1762">
        <v>4</v>
      </c>
      <c r="H2177" s="1762">
        <v>12</v>
      </c>
      <c r="I2177" s="1783">
        <v>1</v>
      </c>
      <c r="J2177" s="1783">
        <v>1</v>
      </c>
      <c r="L2177" s="1764">
        <v>11372</v>
      </c>
      <c r="N2177" s="1764">
        <v>6650</v>
      </c>
      <c r="O2177" s="1764">
        <f t="shared" si="644"/>
        <v>5269.9</v>
      </c>
      <c r="P2177" s="1806">
        <f t="shared" si="645"/>
        <v>0.79246616541353376</v>
      </c>
      <c r="Q2177" s="1764">
        <v>1380.1</v>
      </c>
      <c r="R2177" s="1864">
        <f t="shared" si="646"/>
        <v>0.20753383458646615</v>
      </c>
      <c r="S2177" s="1807">
        <f t="shared" si="616"/>
        <v>55.203999999999994</v>
      </c>
      <c r="U2177" s="1764">
        <f t="shared" si="617"/>
        <v>0</v>
      </c>
      <c r="V2177" s="1764">
        <f t="shared" si="618"/>
        <v>0</v>
      </c>
      <c r="W2177" s="1764">
        <f t="shared" si="647"/>
        <v>11372</v>
      </c>
      <c r="X2177" s="1768">
        <v>11372</v>
      </c>
      <c r="Y2177" s="1784">
        <v>618166</v>
      </c>
      <c r="Z2177" s="1770">
        <v>43171</v>
      </c>
      <c r="AA2177" s="1843" t="s">
        <v>104</v>
      </c>
      <c r="AB2177" s="1843"/>
      <c r="AH2177" s="1867"/>
      <c r="AK2177" s="1868"/>
      <c r="AL2177" s="1868"/>
    </row>
    <row r="2178" spans="1:38" x14ac:dyDescent="0.25">
      <c r="A2178" s="1866">
        <v>2018053</v>
      </c>
      <c r="C2178" s="1782" t="s">
        <v>4308</v>
      </c>
      <c r="D2178" s="1762" t="s">
        <v>26</v>
      </c>
      <c r="E2178" s="1762">
        <v>1</v>
      </c>
      <c r="F2178" s="1762">
        <v>11</v>
      </c>
      <c r="G2178" s="1762">
        <v>4</v>
      </c>
      <c r="H2178" s="1762">
        <v>12</v>
      </c>
      <c r="I2178" s="1783">
        <v>1</v>
      </c>
      <c r="J2178" s="1783">
        <v>1</v>
      </c>
      <c r="L2178" s="1764">
        <v>11442</v>
      </c>
      <c r="N2178" s="1764">
        <v>6650</v>
      </c>
      <c r="O2178" s="1764">
        <f t="shared" si="644"/>
        <v>5269.9</v>
      </c>
      <c r="P2178" s="1806">
        <f t="shared" si="645"/>
        <v>0.79246616541353376</v>
      </c>
      <c r="Q2178" s="1764">
        <v>1380.1</v>
      </c>
      <c r="R2178" s="1864">
        <f t="shared" si="646"/>
        <v>0.20753383458646615</v>
      </c>
      <c r="S2178" s="1807">
        <f t="shared" si="616"/>
        <v>55.203999999999994</v>
      </c>
      <c r="U2178" s="1764">
        <f t="shared" si="617"/>
        <v>0</v>
      </c>
      <c r="V2178" s="1764">
        <f t="shared" si="618"/>
        <v>0</v>
      </c>
      <c r="W2178" s="1764">
        <f t="shared" si="647"/>
        <v>11442</v>
      </c>
      <c r="X2178" s="1768">
        <v>11442</v>
      </c>
      <c r="Y2178" s="1784">
        <v>618202</v>
      </c>
      <c r="Z2178" s="1770">
        <v>43187</v>
      </c>
      <c r="AA2178" s="1843" t="s">
        <v>104</v>
      </c>
      <c r="AB2178" s="1843"/>
      <c r="AH2178" s="1867"/>
      <c r="AK2178" s="1868"/>
      <c r="AL2178" s="1868"/>
    </row>
    <row r="2179" spans="1:38" x14ac:dyDescent="0.25">
      <c r="A2179" s="1866">
        <v>2018054</v>
      </c>
      <c r="C2179" s="1782" t="s">
        <v>4309</v>
      </c>
      <c r="D2179" s="1762" t="s">
        <v>26</v>
      </c>
      <c r="E2179" s="1762">
        <v>1</v>
      </c>
      <c r="F2179" s="1762">
        <v>11</v>
      </c>
      <c r="G2179" s="1762">
        <v>4</v>
      </c>
      <c r="H2179" s="1762">
        <v>12</v>
      </c>
      <c r="I2179" s="1783">
        <v>1</v>
      </c>
      <c r="J2179" s="1783">
        <v>1</v>
      </c>
      <c r="L2179" s="1764">
        <v>11442</v>
      </c>
      <c r="N2179" s="1764">
        <v>6650</v>
      </c>
      <c r="O2179" s="1764">
        <f t="shared" si="644"/>
        <v>5269.9</v>
      </c>
      <c r="P2179" s="1806">
        <f t="shared" si="645"/>
        <v>0.79246616541353376</v>
      </c>
      <c r="Q2179" s="1764">
        <v>1380.1</v>
      </c>
      <c r="R2179" s="1864">
        <f t="shared" si="646"/>
        <v>0.20753383458646615</v>
      </c>
      <c r="S2179" s="1807">
        <f t="shared" si="616"/>
        <v>55.203999999999994</v>
      </c>
      <c r="U2179" s="1764">
        <f t="shared" si="617"/>
        <v>0</v>
      </c>
      <c r="V2179" s="1764">
        <f t="shared" si="618"/>
        <v>0</v>
      </c>
      <c r="W2179" s="1764">
        <f t="shared" si="647"/>
        <v>11442</v>
      </c>
      <c r="X2179" s="1768">
        <v>11442</v>
      </c>
      <c r="Y2179" s="1784">
        <v>618225</v>
      </c>
      <c r="Z2179" s="1770">
        <v>43196</v>
      </c>
      <c r="AA2179" s="1843" t="s">
        <v>104</v>
      </c>
      <c r="AB2179" s="1843"/>
      <c r="AH2179" s="1867"/>
      <c r="AK2179" s="1868"/>
      <c r="AL2179" s="1868"/>
    </row>
    <row r="2180" spans="1:38" x14ac:dyDescent="0.25">
      <c r="A2180" s="1866">
        <v>2018055</v>
      </c>
      <c r="C2180" s="1782" t="s">
        <v>4310</v>
      </c>
      <c r="D2180" s="1762" t="s">
        <v>26</v>
      </c>
      <c r="E2180" s="1762">
        <v>1</v>
      </c>
      <c r="F2180" s="1762">
        <v>11</v>
      </c>
      <c r="G2180" s="1762">
        <v>4</v>
      </c>
      <c r="H2180" s="1762">
        <v>12</v>
      </c>
      <c r="I2180" s="1783">
        <v>1</v>
      </c>
      <c r="J2180" s="1783">
        <v>1</v>
      </c>
      <c r="L2180" s="1764">
        <v>11442</v>
      </c>
      <c r="N2180" s="1764">
        <v>6650</v>
      </c>
      <c r="O2180" s="1764">
        <f t="shared" si="644"/>
        <v>5269.9</v>
      </c>
      <c r="P2180" s="1806">
        <f t="shared" si="645"/>
        <v>0.79246616541353376</v>
      </c>
      <c r="Q2180" s="1764">
        <v>1380.1</v>
      </c>
      <c r="R2180" s="1864">
        <f t="shared" si="646"/>
        <v>0.20753383458646615</v>
      </c>
      <c r="S2180" s="1807">
        <f t="shared" si="616"/>
        <v>55.203999999999994</v>
      </c>
      <c r="U2180" s="1764">
        <f t="shared" si="617"/>
        <v>0</v>
      </c>
      <c r="V2180" s="1764">
        <f t="shared" si="618"/>
        <v>0</v>
      </c>
      <c r="W2180" s="1764">
        <f t="shared" si="647"/>
        <v>11442</v>
      </c>
      <c r="X2180" s="1768">
        <v>11442</v>
      </c>
      <c r="Y2180" s="1784">
        <v>618232</v>
      </c>
      <c r="Z2180" s="1770">
        <v>43203</v>
      </c>
      <c r="AA2180" s="1843" t="s">
        <v>104</v>
      </c>
      <c r="AB2180" s="1843"/>
      <c r="AH2180" s="1867"/>
      <c r="AK2180" s="1868"/>
      <c r="AL2180" s="1868"/>
    </row>
    <row r="2181" spans="1:38" x14ac:dyDescent="0.25">
      <c r="A2181" s="1866">
        <v>2018056</v>
      </c>
      <c r="C2181" s="1782" t="s">
        <v>4311</v>
      </c>
      <c r="D2181" s="1762" t="s">
        <v>26</v>
      </c>
      <c r="E2181" s="1762">
        <v>1</v>
      </c>
      <c r="F2181" s="1762">
        <v>11</v>
      </c>
      <c r="G2181" s="1762">
        <v>4</v>
      </c>
      <c r="H2181" s="1762">
        <v>12</v>
      </c>
      <c r="I2181" s="1783">
        <v>1</v>
      </c>
      <c r="J2181" s="1783">
        <v>1</v>
      </c>
      <c r="L2181" s="1764">
        <v>11442</v>
      </c>
      <c r="N2181" s="1764">
        <v>6650</v>
      </c>
      <c r="O2181" s="1764">
        <f t="shared" si="644"/>
        <v>5269.9</v>
      </c>
      <c r="P2181" s="1806">
        <f t="shared" si="645"/>
        <v>0.79246616541353376</v>
      </c>
      <c r="Q2181" s="1764">
        <v>1380.1</v>
      </c>
      <c r="R2181" s="1864">
        <f t="shared" si="646"/>
        <v>0.20753383458646615</v>
      </c>
      <c r="S2181" s="1807">
        <f t="shared" si="616"/>
        <v>55.203999999999994</v>
      </c>
      <c r="U2181" s="1764">
        <f t="shared" si="617"/>
        <v>0</v>
      </c>
      <c r="V2181" s="1764">
        <f t="shared" si="618"/>
        <v>0</v>
      </c>
      <c r="W2181" s="1764">
        <f t="shared" si="647"/>
        <v>11442</v>
      </c>
      <c r="X2181" s="1768">
        <v>11442</v>
      </c>
      <c r="Y2181" s="1784">
        <v>618259</v>
      </c>
      <c r="Z2181" s="1770">
        <v>43210</v>
      </c>
      <c r="AA2181" s="1843" t="s">
        <v>104</v>
      </c>
      <c r="AB2181" s="1843"/>
      <c r="AH2181" s="1867"/>
      <c r="AK2181" s="1868"/>
      <c r="AL2181" s="1868"/>
    </row>
    <row r="2182" spans="1:38" x14ac:dyDescent="0.25">
      <c r="A2182" s="1866">
        <v>2018057</v>
      </c>
      <c r="C2182" s="1782">
        <v>695018</v>
      </c>
      <c r="D2182" s="1762" t="s">
        <v>26</v>
      </c>
      <c r="E2182" s="1762">
        <v>1</v>
      </c>
      <c r="F2182" s="1762">
        <v>8</v>
      </c>
      <c r="G2182" s="1762">
        <v>5</v>
      </c>
      <c r="H2182" s="1762">
        <v>3</v>
      </c>
      <c r="I2182" s="1783">
        <v>1</v>
      </c>
      <c r="J2182" s="1783">
        <v>1</v>
      </c>
      <c r="L2182" s="1764">
        <v>2743.83</v>
      </c>
      <c r="N2182" s="1764">
        <v>1872</v>
      </c>
      <c r="O2182" s="1764">
        <f>N2182-Q2182</f>
        <v>1417.85</v>
      </c>
      <c r="P2182" s="1806">
        <f t="shared" si="614"/>
        <v>0.75739850427350419</v>
      </c>
      <c r="Q2182" s="1764">
        <v>454.15</v>
      </c>
      <c r="R2182" s="1864">
        <f t="shared" si="615"/>
        <v>0.24260149572649573</v>
      </c>
      <c r="S2182" s="1807">
        <f t="shared" si="616"/>
        <v>18.166</v>
      </c>
      <c r="U2182" s="1764">
        <f t="shared" si="617"/>
        <v>0</v>
      </c>
      <c r="V2182" s="1764">
        <f t="shared" si="618"/>
        <v>0</v>
      </c>
      <c r="W2182" s="1764">
        <f t="shared" si="647"/>
        <v>2743.83</v>
      </c>
      <c r="X2182" s="1768">
        <v>2743.83</v>
      </c>
      <c r="Y2182" s="1784">
        <v>618123</v>
      </c>
      <c r="Z2182" s="1770">
        <v>43150</v>
      </c>
      <c r="AA2182" s="1843" t="s">
        <v>104</v>
      </c>
      <c r="AB2182" s="1843"/>
      <c r="AH2182" s="1867"/>
      <c r="AK2182" s="1868"/>
      <c r="AL2182" s="1868"/>
    </row>
    <row r="2183" spans="1:38" x14ac:dyDescent="0.25">
      <c r="A2183" s="1866">
        <v>2018058</v>
      </c>
      <c r="C2183" s="1782">
        <v>690818</v>
      </c>
      <c r="D2183" s="1762" t="s">
        <v>26</v>
      </c>
      <c r="E2183" s="1762">
        <v>1</v>
      </c>
      <c r="F2183" s="1762">
        <v>8</v>
      </c>
      <c r="G2183" s="1762">
        <v>5</v>
      </c>
      <c r="H2183" s="1762">
        <v>3</v>
      </c>
      <c r="I2183" s="1783">
        <v>1</v>
      </c>
      <c r="J2183" s="1783">
        <v>1</v>
      </c>
      <c r="L2183" s="1764">
        <v>2997.18</v>
      </c>
      <c r="N2183" s="1764">
        <v>1981.11</v>
      </c>
      <c r="O2183" s="1764">
        <f>N2183-Q2183</f>
        <v>1526.96</v>
      </c>
      <c r="P2183" s="1806">
        <f t="shared" si="614"/>
        <v>0.77075982656187703</v>
      </c>
      <c r="Q2183" s="1764">
        <v>454.15</v>
      </c>
      <c r="R2183" s="1864">
        <f t="shared" si="615"/>
        <v>0.22924017343812308</v>
      </c>
      <c r="S2183" s="1807">
        <f t="shared" si="616"/>
        <v>18.166</v>
      </c>
      <c r="U2183" s="1764">
        <f t="shared" si="617"/>
        <v>0</v>
      </c>
      <c r="V2183" s="1764">
        <f t="shared" si="618"/>
        <v>0</v>
      </c>
      <c r="W2183" s="1764">
        <f t="shared" si="647"/>
        <v>2997.18</v>
      </c>
      <c r="X2183" s="1768">
        <v>2997.18</v>
      </c>
      <c r="Y2183" s="1784">
        <v>618124</v>
      </c>
      <c r="Z2183" s="1770">
        <v>43150</v>
      </c>
      <c r="AA2183" s="1843" t="s">
        <v>104</v>
      </c>
      <c r="AB2183" s="1843"/>
      <c r="AH2183" s="1867"/>
      <c r="AK2183" s="1868"/>
      <c r="AL2183" s="1868"/>
    </row>
    <row r="2184" spans="1:38" x14ac:dyDescent="0.25">
      <c r="A2184" s="1866">
        <v>2018059</v>
      </c>
      <c r="C2184" s="1782">
        <v>690418</v>
      </c>
      <c r="D2184" s="1762" t="s">
        <v>26</v>
      </c>
      <c r="E2184" s="1762">
        <v>1</v>
      </c>
      <c r="F2184" s="1762">
        <v>8</v>
      </c>
      <c r="G2184" s="1762">
        <v>6</v>
      </c>
      <c r="H2184" s="1762">
        <v>2</v>
      </c>
      <c r="I2184" s="1783">
        <v>1</v>
      </c>
      <c r="J2184" s="1783">
        <v>1</v>
      </c>
      <c r="L2184" s="1764">
        <v>2369.17</v>
      </c>
      <c r="N2184" s="1764">
        <v>1536.22</v>
      </c>
      <c r="O2184" s="1764">
        <f>N2184-Q2184</f>
        <v>1117.19</v>
      </c>
      <c r="P2184" s="1806">
        <f t="shared" si="614"/>
        <v>0.72723307859551367</v>
      </c>
      <c r="Q2184" s="1764">
        <v>419.03</v>
      </c>
      <c r="R2184" s="1864">
        <f t="shared" si="615"/>
        <v>0.27276692140448633</v>
      </c>
      <c r="S2184" s="1807">
        <f t="shared" si="616"/>
        <v>16.761199999999999</v>
      </c>
      <c r="U2184" s="1764">
        <f t="shared" si="617"/>
        <v>0</v>
      </c>
      <c r="V2184" s="1764">
        <f t="shared" si="618"/>
        <v>0</v>
      </c>
      <c r="W2184" s="1764">
        <f t="shared" si="647"/>
        <v>2369.17</v>
      </c>
      <c r="X2184" s="1768">
        <v>2369.17</v>
      </c>
      <c r="Y2184" s="1784">
        <v>618125</v>
      </c>
      <c r="Z2184" s="1770">
        <v>43150</v>
      </c>
      <c r="AA2184" s="1843" t="s">
        <v>104</v>
      </c>
      <c r="AB2184" s="1843"/>
      <c r="AH2184" s="1867"/>
      <c r="AK2184" s="1868"/>
      <c r="AL2184" s="1868"/>
    </row>
    <row r="2185" spans="1:38" x14ac:dyDescent="0.25">
      <c r="A2185" s="1866">
        <v>2018060</v>
      </c>
      <c r="C2185" s="1782" t="s">
        <v>4312</v>
      </c>
      <c r="D2185" s="1762" t="s">
        <v>26</v>
      </c>
      <c r="E2185" s="1762">
        <v>0</v>
      </c>
      <c r="F2185" s="1762">
        <v>0</v>
      </c>
      <c r="G2185" s="1762">
        <v>0</v>
      </c>
      <c r="H2185" s="1762">
        <v>0</v>
      </c>
      <c r="I2185" s="1783">
        <v>1</v>
      </c>
      <c r="J2185" s="1783">
        <v>1</v>
      </c>
      <c r="L2185" s="1764">
        <v>35.9</v>
      </c>
      <c r="N2185" s="1764">
        <f t="shared" si="613"/>
        <v>25.45</v>
      </c>
      <c r="O2185" s="1764">
        <v>10.45</v>
      </c>
      <c r="P2185" s="1806">
        <f t="shared" si="614"/>
        <v>0.41060903732809428</v>
      </c>
      <c r="Q2185" s="1764">
        <v>15</v>
      </c>
      <c r="R2185" s="1864">
        <f t="shared" si="615"/>
        <v>0.58939096267190572</v>
      </c>
      <c r="S2185" s="1807">
        <f t="shared" si="616"/>
        <v>0.6</v>
      </c>
      <c r="U2185" s="1764">
        <f t="shared" si="617"/>
        <v>0</v>
      </c>
      <c r="V2185" s="1764">
        <f t="shared" si="618"/>
        <v>0</v>
      </c>
      <c r="W2185" s="1764">
        <f t="shared" si="647"/>
        <v>35.9</v>
      </c>
      <c r="X2185" s="1768">
        <v>35.9</v>
      </c>
      <c r="Y2185" s="1784">
        <v>618140</v>
      </c>
      <c r="Z2185" s="1770">
        <v>43161</v>
      </c>
      <c r="AA2185" s="1843" t="s">
        <v>104</v>
      </c>
      <c r="AB2185" s="1843"/>
      <c r="AH2185" s="1867"/>
      <c r="AK2185" s="1868"/>
      <c r="AL2185" s="1868"/>
    </row>
    <row r="2186" spans="1:38" x14ac:dyDescent="0.25">
      <c r="A2186" s="1866">
        <v>2018061</v>
      </c>
      <c r="C2186" s="1782" t="s">
        <v>4323</v>
      </c>
      <c r="D2186" s="1762" t="s">
        <v>26</v>
      </c>
      <c r="E2186" s="1762">
        <v>0</v>
      </c>
      <c r="F2186" s="1762">
        <v>0</v>
      </c>
      <c r="G2186" s="1762">
        <v>0</v>
      </c>
      <c r="H2186" s="1762">
        <v>0</v>
      </c>
      <c r="I2186" s="1783">
        <v>1</v>
      </c>
      <c r="J2186" s="1783">
        <v>1</v>
      </c>
      <c r="L2186" s="1764">
        <v>13.75</v>
      </c>
      <c r="N2186" s="1764">
        <f t="shared" si="613"/>
        <v>5.98</v>
      </c>
      <c r="O2186" s="1764">
        <v>5.98</v>
      </c>
      <c r="P2186" s="1806">
        <f t="shared" si="614"/>
        <v>1</v>
      </c>
      <c r="Q2186" s="1764">
        <v>0</v>
      </c>
      <c r="R2186" s="1864">
        <f t="shared" si="615"/>
        <v>0</v>
      </c>
      <c r="S2186" s="1807">
        <f t="shared" si="616"/>
        <v>0</v>
      </c>
      <c r="U2186" s="1764">
        <f t="shared" si="617"/>
        <v>0</v>
      </c>
      <c r="V2186" s="1764">
        <f t="shared" si="618"/>
        <v>0</v>
      </c>
      <c r="W2186" s="1764">
        <f t="shared" si="647"/>
        <v>13.75</v>
      </c>
      <c r="X2186" s="1768">
        <v>13.75</v>
      </c>
      <c r="Y2186" s="1784">
        <v>618140</v>
      </c>
      <c r="Z2186" s="1770">
        <v>43161</v>
      </c>
      <c r="AA2186" s="1843" t="s">
        <v>104</v>
      </c>
      <c r="AB2186" s="1843"/>
      <c r="AH2186" s="1867"/>
      <c r="AK2186" s="1868"/>
      <c r="AL2186" s="1868"/>
    </row>
    <row r="2187" spans="1:38" ht="10.5" customHeight="1" x14ac:dyDescent="0.25">
      <c r="A2187" s="1866">
        <v>2018063</v>
      </c>
      <c r="C2187" s="1782">
        <v>749818</v>
      </c>
      <c r="D2187" s="1762" t="s">
        <v>26</v>
      </c>
      <c r="E2187" s="1762">
        <v>1</v>
      </c>
      <c r="F2187" s="1762">
        <v>8</v>
      </c>
      <c r="G2187" s="1762">
        <v>5</v>
      </c>
      <c r="H2187" s="1762">
        <v>3</v>
      </c>
      <c r="I2187" s="1783">
        <v>1</v>
      </c>
      <c r="J2187" s="1783">
        <v>1</v>
      </c>
      <c r="L2187" s="1764">
        <v>2798.51</v>
      </c>
      <c r="N2187" s="1764">
        <v>1811</v>
      </c>
      <c r="O2187" s="1764">
        <f>N2187-Q2187</f>
        <v>1348.8</v>
      </c>
      <c r="P2187" s="1806">
        <f t="shared" si="614"/>
        <v>0.74478188845941462</v>
      </c>
      <c r="Q2187" s="1764">
        <v>462.2</v>
      </c>
      <c r="R2187" s="1864">
        <f t="shared" si="615"/>
        <v>0.25521811154058532</v>
      </c>
      <c r="S2187" s="1807">
        <f t="shared" si="616"/>
        <v>18.488</v>
      </c>
      <c r="U2187" s="1764">
        <f t="shared" si="617"/>
        <v>0</v>
      </c>
      <c r="V2187" s="1764">
        <f t="shared" si="618"/>
        <v>0</v>
      </c>
      <c r="W2187" s="1764">
        <f t="shared" si="647"/>
        <v>2798.51</v>
      </c>
      <c r="X2187" s="1768">
        <v>2798.51</v>
      </c>
      <c r="Y2187" s="1784">
        <v>618126</v>
      </c>
      <c r="Z2187" s="1770">
        <v>43150</v>
      </c>
      <c r="AA2187" s="1843" t="s">
        <v>104</v>
      </c>
      <c r="AB2187" s="1843"/>
      <c r="AH2187" s="1867"/>
      <c r="AK2187" s="1868"/>
      <c r="AL2187" s="1868"/>
    </row>
    <row r="2188" spans="1:38" x14ac:dyDescent="0.25">
      <c r="A2188" s="1866">
        <v>2018064</v>
      </c>
      <c r="C2188" s="1782">
        <v>749718</v>
      </c>
      <c r="D2188" s="1762" t="s">
        <v>26</v>
      </c>
      <c r="E2188" s="1762">
        <v>1</v>
      </c>
      <c r="F2188" s="1762">
        <v>10</v>
      </c>
      <c r="G2188" s="1762">
        <v>6</v>
      </c>
      <c r="H2188" s="1762">
        <v>3</v>
      </c>
      <c r="I2188" s="1783">
        <v>1</v>
      </c>
      <c r="J2188" s="1783">
        <v>1</v>
      </c>
      <c r="L2188" s="1764">
        <v>5917.1</v>
      </c>
      <c r="N2188" s="1764">
        <v>3100.58</v>
      </c>
      <c r="O2188" s="1764">
        <f>N2188-Q2188</f>
        <v>2291.4499999999998</v>
      </c>
      <c r="P2188" s="1806">
        <f t="shared" si="614"/>
        <v>0.73903914751433597</v>
      </c>
      <c r="Q2188" s="1764">
        <v>809.13</v>
      </c>
      <c r="R2188" s="1864">
        <f t="shared" si="615"/>
        <v>0.26096085248566397</v>
      </c>
      <c r="S2188" s="1807">
        <f t="shared" si="616"/>
        <v>32.365200000000002</v>
      </c>
      <c r="U2188" s="1764">
        <f t="shared" si="617"/>
        <v>0</v>
      </c>
      <c r="V2188" s="1764">
        <f t="shared" si="618"/>
        <v>0</v>
      </c>
      <c r="W2188" s="1764">
        <f t="shared" si="647"/>
        <v>5917.1</v>
      </c>
      <c r="X2188" s="1768">
        <v>5917.1</v>
      </c>
      <c r="Y2188" s="1784">
        <v>618127</v>
      </c>
      <c r="Z2188" s="1770">
        <v>43150</v>
      </c>
      <c r="AA2188" s="1843" t="s">
        <v>104</v>
      </c>
      <c r="AB2188" s="1843"/>
      <c r="AH2188" s="1867"/>
      <c r="AK2188" s="1868"/>
      <c r="AL2188" s="1868"/>
    </row>
    <row r="2189" spans="1:38" x14ac:dyDescent="0.25">
      <c r="A2189" s="1866">
        <v>2018065</v>
      </c>
      <c r="C2189" s="1782">
        <v>749918</v>
      </c>
      <c r="D2189" s="1762" t="s">
        <v>26</v>
      </c>
      <c r="E2189" s="1762">
        <v>1</v>
      </c>
      <c r="F2189" s="1762">
        <v>8</v>
      </c>
      <c r="G2189" s="1762">
        <v>5</v>
      </c>
      <c r="H2189" s="1762">
        <v>3</v>
      </c>
      <c r="I2189" s="1783">
        <v>1</v>
      </c>
      <c r="J2189" s="1783">
        <v>1</v>
      </c>
      <c r="L2189" s="1764">
        <v>3002.61</v>
      </c>
      <c r="N2189" s="1764">
        <v>1960</v>
      </c>
      <c r="O2189" s="1764">
        <f>N2189-Q2189</f>
        <v>1505.85</v>
      </c>
      <c r="P2189" s="1806">
        <f t="shared" si="614"/>
        <v>0.76829081632653051</v>
      </c>
      <c r="Q2189" s="1764">
        <v>454.15</v>
      </c>
      <c r="R2189" s="1864">
        <f t="shared" si="615"/>
        <v>0.23170918367346938</v>
      </c>
      <c r="S2189" s="1807">
        <f t="shared" si="616"/>
        <v>18.166</v>
      </c>
      <c r="U2189" s="1764">
        <f t="shared" si="617"/>
        <v>0</v>
      </c>
      <c r="V2189" s="1764">
        <f t="shared" si="618"/>
        <v>0</v>
      </c>
      <c r="W2189" s="1764">
        <f t="shared" si="647"/>
        <v>3002.61</v>
      </c>
      <c r="X2189" s="1768">
        <v>3002.61</v>
      </c>
      <c r="Y2189" s="1784">
        <v>618128</v>
      </c>
      <c r="Z2189" s="1770">
        <v>43150</v>
      </c>
      <c r="AA2189" s="1843" t="s">
        <v>104</v>
      </c>
      <c r="AB2189" s="1843"/>
      <c r="AH2189" s="1867"/>
      <c r="AK2189" s="1868"/>
      <c r="AL2189" s="1868"/>
    </row>
    <row r="2190" spans="1:38" x14ac:dyDescent="0.25">
      <c r="A2190" s="1866">
        <v>2018066</v>
      </c>
      <c r="C2190" s="1782" t="s">
        <v>4589</v>
      </c>
      <c r="D2190" s="1762" t="s">
        <v>317</v>
      </c>
      <c r="E2190" s="1762">
        <v>0</v>
      </c>
      <c r="F2190" s="1762">
        <v>0</v>
      </c>
      <c r="G2190" s="1762">
        <v>0</v>
      </c>
      <c r="H2190" s="1762">
        <v>0</v>
      </c>
      <c r="I2190" s="1783">
        <v>1</v>
      </c>
      <c r="J2190" s="1783">
        <v>1</v>
      </c>
      <c r="L2190" s="1764">
        <v>76.5</v>
      </c>
      <c r="N2190" s="1764">
        <f t="shared" si="613"/>
        <v>51</v>
      </c>
      <c r="O2190" s="1764">
        <v>36</v>
      </c>
      <c r="P2190" s="1806">
        <f t="shared" si="614"/>
        <v>0.70588235294117652</v>
      </c>
      <c r="Q2190" s="1764">
        <v>15</v>
      </c>
      <c r="R2190" s="1864">
        <f t="shared" si="615"/>
        <v>0.29411764705882354</v>
      </c>
      <c r="S2190" s="1807">
        <f t="shared" si="616"/>
        <v>0.6</v>
      </c>
      <c r="U2190" s="1764">
        <f t="shared" si="617"/>
        <v>0</v>
      </c>
      <c r="V2190" s="1764">
        <f t="shared" si="618"/>
        <v>76.5</v>
      </c>
      <c r="W2190" s="1764">
        <f t="shared" si="647"/>
        <v>0</v>
      </c>
      <c r="X2190" s="1768"/>
      <c r="Y2190" s="1784"/>
      <c r="Z2190" s="1770"/>
      <c r="AA2190" s="1843"/>
      <c r="AB2190" s="1843"/>
      <c r="AH2190" s="1867"/>
      <c r="AK2190" s="1868"/>
      <c r="AL2190" s="1868"/>
    </row>
    <row r="2191" spans="1:38" x14ac:dyDescent="0.25">
      <c r="A2191" s="1866">
        <v>2018067</v>
      </c>
      <c r="C2191" s="1782" t="s">
        <v>4339</v>
      </c>
      <c r="D2191" s="1762" t="s">
        <v>26</v>
      </c>
      <c r="E2191" s="1762">
        <v>0</v>
      </c>
      <c r="F2191" s="1762">
        <v>0</v>
      </c>
      <c r="G2191" s="1762">
        <v>0</v>
      </c>
      <c r="H2191" s="1762">
        <v>0</v>
      </c>
      <c r="I2191" s="1783">
        <v>1</v>
      </c>
      <c r="J2191" s="1783">
        <v>1</v>
      </c>
      <c r="L2191" s="1764">
        <v>109.68</v>
      </c>
      <c r="N2191" s="1764">
        <v>62.34</v>
      </c>
      <c r="O2191" s="1764">
        <v>47.34</v>
      </c>
      <c r="P2191" s="1806">
        <v>0.75938402309913378</v>
      </c>
      <c r="Q2191" s="1764">
        <v>15</v>
      </c>
      <c r="R2191" s="1864">
        <v>0.2406159769008662</v>
      </c>
      <c r="S2191" s="1807">
        <v>0.6</v>
      </c>
      <c r="U2191" s="1764">
        <f t="shared" si="617"/>
        <v>0</v>
      </c>
      <c r="V2191" s="1764">
        <f t="shared" si="618"/>
        <v>0</v>
      </c>
      <c r="W2191" s="1764">
        <f t="shared" si="647"/>
        <v>109.68</v>
      </c>
      <c r="X2191" s="1768">
        <v>109.68</v>
      </c>
      <c r="Y2191" s="1784">
        <v>618140</v>
      </c>
      <c r="Z2191" s="1770">
        <v>43161</v>
      </c>
      <c r="AA2191" s="1843" t="s">
        <v>104</v>
      </c>
      <c r="AB2191" s="1843"/>
      <c r="AH2191" s="1867"/>
      <c r="AK2191" s="1868"/>
      <c r="AL2191" s="1868"/>
    </row>
    <row r="2192" spans="1:38" x14ac:dyDescent="0.25">
      <c r="A2192" s="1866">
        <v>2018068</v>
      </c>
      <c r="C2192" s="1782" t="s">
        <v>4598</v>
      </c>
      <c r="D2192" s="1762" t="s">
        <v>26</v>
      </c>
      <c r="E2192" s="1762">
        <v>0</v>
      </c>
      <c r="F2192" s="1762">
        <v>0</v>
      </c>
      <c r="G2192" s="1762">
        <v>0</v>
      </c>
      <c r="H2192" s="1762">
        <v>0</v>
      </c>
      <c r="I2192" s="1783">
        <v>1</v>
      </c>
      <c r="J2192" s="1783">
        <v>1</v>
      </c>
      <c r="L2192" s="1764">
        <v>99.38</v>
      </c>
      <c r="N2192" s="1764">
        <f t="shared" si="613"/>
        <v>57.19</v>
      </c>
      <c r="O2192" s="1764">
        <v>42.19</v>
      </c>
      <c r="P2192" s="1806">
        <f t="shared" si="614"/>
        <v>0.73771638398321382</v>
      </c>
      <c r="Q2192" s="1764">
        <v>15</v>
      </c>
      <c r="R2192" s="1864">
        <f t="shared" si="615"/>
        <v>0.26228361601678618</v>
      </c>
      <c r="S2192" s="1807">
        <f t="shared" si="616"/>
        <v>0.6</v>
      </c>
      <c r="U2192" s="1764">
        <f t="shared" si="617"/>
        <v>0</v>
      </c>
      <c r="V2192" s="1764">
        <f t="shared" si="618"/>
        <v>0</v>
      </c>
      <c r="W2192" s="1764">
        <f t="shared" si="647"/>
        <v>99.38</v>
      </c>
      <c r="X2192" s="1768">
        <v>99.38</v>
      </c>
      <c r="Y2192" s="1784">
        <v>618140</v>
      </c>
      <c r="Z2192" s="1770">
        <v>43161</v>
      </c>
      <c r="AA2192" s="1843" t="s">
        <v>104</v>
      </c>
      <c r="AB2192" s="1843"/>
      <c r="AH2192" s="1867"/>
      <c r="AK2192" s="1868"/>
      <c r="AL2192" s="1868"/>
    </row>
    <row r="2193" spans="1:38" x14ac:dyDescent="0.25">
      <c r="A2193" s="1781">
        <v>2018069</v>
      </c>
      <c r="C2193" s="1782" t="s">
        <v>4347</v>
      </c>
      <c r="D2193" s="1762" t="s">
        <v>2390</v>
      </c>
      <c r="E2193" s="1762">
        <v>0</v>
      </c>
      <c r="F2193" s="1762">
        <v>0</v>
      </c>
      <c r="G2193" s="1762">
        <v>0</v>
      </c>
      <c r="H2193" s="1762">
        <v>0</v>
      </c>
      <c r="I2193" s="1783">
        <v>1</v>
      </c>
      <c r="J2193" s="1783">
        <v>1</v>
      </c>
      <c r="N2193" s="1764">
        <f t="shared" si="613"/>
        <v>0</v>
      </c>
      <c r="O2193" s="1764">
        <v>0</v>
      </c>
      <c r="P2193" s="1806" t="str">
        <f t="shared" si="614"/>
        <v/>
      </c>
      <c r="Q2193" s="1764">
        <v>0</v>
      </c>
      <c r="R2193" s="1864" t="str">
        <f t="shared" si="615"/>
        <v/>
      </c>
      <c r="S2193" s="1807">
        <f t="shared" si="616"/>
        <v>0</v>
      </c>
      <c r="U2193" s="1764">
        <f t="shared" si="617"/>
        <v>0</v>
      </c>
      <c r="V2193" s="1764">
        <f t="shared" si="618"/>
        <v>0</v>
      </c>
      <c r="W2193" s="1764">
        <f t="shared" si="647"/>
        <v>0</v>
      </c>
      <c r="X2193" s="1768"/>
      <c r="Y2193" s="1784"/>
      <c r="Z2193" s="1770"/>
      <c r="AA2193" s="1843"/>
      <c r="AB2193" s="1843"/>
      <c r="AH2193" s="1867"/>
      <c r="AK2193" s="1868"/>
      <c r="AL2193" s="1868"/>
    </row>
    <row r="2194" spans="1:38" x14ac:dyDescent="0.25">
      <c r="A2194" s="1866">
        <v>2018070</v>
      </c>
      <c r="C2194" s="1782">
        <v>692818</v>
      </c>
      <c r="D2194" s="1762" t="s">
        <v>26</v>
      </c>
      <c r="E2194" s="1762">
        <v>1</v>
      </c>
      <c r="F2194" s="1762">
        <v>8</v>
      </c>
      <c r="G2194" s="1762">
        <v>5</v>
      </c>
      <c r="H2194" s="1762">
        <v>3</v>
      </c>
      <c r="I2194" s="1783">
        <v>1</v>
      </c>
      <c r="J2194" s="1783">
        <v>1</v>
      </c>
      <c r="L2194" s="1764">
        <v>3004.43</v>
      </c>
      <c r="N2194" s="1764">
        <v>1959</v>
      </c>
      <c r="O2194" s="1764">
        <f>N2194-Q2194</f>
        <v>1491.35</v>
      </c>
      <c r="P2194" s="1806">
        <f t="shared" si="614"/>
        <v>0.76128126595201628</v>
      </c>
      <c r="Q2194" s="1764">
        <v>467.65</v>
      </c>
      <c r="R2194" s="1864">
        <f t="shared" si="615"/>
        <v>0.23871873404798366</v>
      </c>
      <c r="S2194" s="1807">
        <f t="shared" si="616"/>
        <v>18.706</v>
      </c>
      <c r="U2194" s="1764">
        <f t="shared" si="617"/>
        <v>0</v>
      </c>
      <c r="V2194" s="1764">
        <f t="shared" si="618"/>
        <v>0</v>
      </c>
      <c r="W2194" s="1764">
        <f t="shared" si="647"/>
        <v>3004.43</v>
      </c>
      <c r="X2194" s="1768">
        <v>3004.43</v>
      </c>
      <c r="Y2194" s="1784">
        <v>618130</v>
      </c>
      <c r="Z2194" s="1770">
        <v>43161</v>
      </c>
      <c r="AA2194" s="1843" t="s">
        <v>104</v>
      </c>
      <c r="AB2194" s="1843"/>
      <c r="AH2194" s="1867"/>
      <c r="AK2194" s="1868"/>
      <c r="AL2194" s="1868"/>
    </row>
    <row r="2195" spans="1:38" x14ac:dyDescent="0.25">
      <c r="A2195" s="1866">
        <v>2018071</v>
      </c>
      <c r="C2195" s="1782" t="s">
        <v>4568</v>
      </c>
      <c r="D2195" s="1762" t="s">
        <v>26</v>
      </c>
      <c r="E2195" s="1762">
        <v>0</v>
      </c>
      <c r="F2195" s="1762">
        <v>0</v>
      </c>
      <c r="G2195" s="1762">
        <v>0</v>
      </c>
      <c r="H2195" s="1762">
        <v>0</v>
      </c>
      <c r="I2195" s="1783">
        <v>1</v>
      </c>
      <c r="J2195" s="1783">
        <v>1</v>
      </c>
      <c r="L2195" s="1764">
        <v>128.76</v>
      </c>
      <c r="N2195" s="1764">
        <f t="shared" si="613"/>
        <v>71.88</v>
      </c>
      <c r="O2195" s="1764">
        <v>56.88</v>
      </c>
      <c r="P2195" s="1806">
        <f t="shared" si="614"/>
        <v>0.79131886477462443</v>
      </c>
      <c r="Q2195" s="1764">
        <v>15</v>
      </c>
      <c r="R2195" s="1864">
        <f t="shared" si="615"/>
        <v>0.20868113522537565</v>
      </c>
      <c r="S2195" s="1807">
        <f t="shared" si="616"/>
        <v>0.6</v>
      </c>
      <c r="U2195" s="1764">
        <f t="shared" si="617"/>
        <v>0</v>
      </c>
      <c r="V2195" s="1764">
        <f t="shared" si="618"/>
        <v>0</v>
      </c>
      <c r="W2195" s="1764">
        <f t="shared" si="647"/>
        <v>128.76</v>
      </c>
      <c r="X2195" s="1768">
        <v>128.76</v>
      </c>
      <c r="Y2195" s="1784">
        <v>618140</v>
      </c>
      <c r="Z2195" s="1770">
        <v>43161</v>
      </c>
      <c r="AA2195" s="1843" t="s">
        <v>104</v>
      </c>
      <c r="AB2195" s="1843"/>
      <c r="AH2195" s="1867"/>
      <c r="AK2195" s="1868"/>
      <c r="AL2195" s="1868"/>
    </row>
    <row r="2196" spans="1:38" x14ac:dyDescent="0.25">
      <c r="A2196" s="1866">
        <v>2018072</v>
      </c>
      <c r="C2196" s="1782" t="s">
        <v>4351</v>
      </c>
      <c r="D2196" s="1762" t="s">
        <v>26</v>
      </c>
      <c r="E2196" s="1762">
        <v>0</v>
      </c>
      <c r="F2196" s="1762">
        <v>0</v>
      </c>
      <c r="G2196" s="1762">
        <v>0</v>
      </c>
      <c r="H2196" s="1762">
        <v>0</v>
      </c>
      <c r="I2196" s="1783">
        <v>1</v>
      </c>
      <c r="J2196" s="1783">
        <v>1</v>
      </c>
      <c r="L2196" s="1764">
        <v>36.619999999999997</v>
      </c>
      <c r="N2196" s="1764">
        <f t="shared" si="613"/>
        <v>25.810000000000002</v>
      </c>
      <c r="O2196" s="1764">
        <v>10.81</v>
      </c>
      <c r="P2196" s="1806">
        <f t="shared" si="614"/>
        <v>0.41882991088725297</v>
      </c>
      <c r="Q2196" s="1764">
        <v>15</v>
      </c>
      <c r="R2196" s="1864">
        <f t="shared" si="615"/>
        <v>0.58117008911274692</v>
      </c>
      <c r="S2196" s="1807">
        <f t="shared" si="616"/>
        <v>0.6</v>
      </c>
      <c r="U2196" s="1764">
        <f t="shared" si="617"/>
        <v>0</v>
      </c>
      <c r="V2196" s="1764">
        <f t="shared" si="618"/>
        <v>0</v>
      </c>
      <c r="W2196" s="1764">
        <f t="shared" si="647"/>
        <v>36.619999999999997</v>
      </c>
      <c r="X2196" s="1768">
        <v>36.619999999999997</v>
      </c>
      <c r="Y2196" s="1784">
        <v>618194</v>
      </c>
      <c r="Z2196" s="1770">
        <v>43180</v>
      </c>
      <c r="AA2196" s="1843" t="s">
        <v>104</v>
      </c>
      <c r="AB2196" s="1843"/>
      <c r="AH2196" s="1867"/>
      <c r="AK2196" s="1868"/>
      <c r="AL2196" s="1868"/>
    </row>
    <row r="2197" spans="1:38" x14ac:dyDescent="0.25">
      <c r="A2197" s="1866" t="s">
        <v>4410</v>
      </c>
      <c r="C2197" s="1782" t="s">
        <v>4417</v>
      </c>
      <c r="D2197" s="1762" t="s">
        <v>1472</v>
      </c>
      <c r="E2197" s="1762">
        <v>1</v>
      </c>
      <c r="F2197" s="1762">
        <v>9</v>
      </c>
      <c r="G2197" s="1762">
        <v>3</v>
      </c>
      <c r="H2197" s="1762">
        <v>4</v>
      </c>
      <c r="I2197" s="1783">
        <v>1</v>
      </c>
      <c r="J2197" s="1783">
        <v>1</v>
      </c>
      <c r="L2197" s="1764">
        <v>4910</v>
      </c>
      <c r="N2197" s="1764">
        <v>3376</v>
      </c>
      <c r="O2197" s="1764">
        <f>N2197-Q2197</f>
        <v>2752.71</v>
      </c>
      <c r="P2197" s="1806">
        <f t="shared" si="614"/>
        <v>0.81537618483412322</v>
      </c>
      <c r="Q2197" s="1764">
        <v>623.29</v>
      </c>
      <c r="R2197" s="1864">
        <f t="shared" si="615"/>
        <v>0.18462381516587675</v>
      </c>
      <c r="S2197" s="1807">
        <f t="shared" si="616"/>
        <v>24.9316</v>
      </c>
      <c r="U2197" s="1764">
        <f t="shared" si="617"/>
        <v>0</v>
      </c>
      <c r="V2197" s="1764">
        <f t="shared" si="618"/>
        <v>0</v>
      </c>
      <c r="W2197" s="1764">
        <f t="shared" si="647"/>
        <v>4910</v>
      </c>
      <c r="X2197" s="1768">
        <v>4910</v>
      </c>
      <c r="Y2197" s="1784">
        <v>618165</v>
      </c>
      <c r="Z2197" s="1770">
        <v>43166</v>
      </c>
      <c r="AA2197" s="1843" t="s">
        <v>104</v>
      </c>
      <c r="AB2197" s="1843"/>
      <c r="AH2197" s="1867"/>
      <c r="AK2197" s="1868"/>
      <c r="AL2197" s="1868"/>
    </row>
    <row r="2198" spans="1:38" x14ac:dyDescent="0.25">
      <c r="A2198" s="1866" t="s">
        <v>4411</v>
      </c>
      <c r="C2198" s="1782" t="s">
        <v>4418</v>
      </c>
      <c r="D2198" s="1762" t="s">
        <v>1472</v>
      </c>
      <c r="E2198" s="1762">
        <v>1</v>
      </c>
      <c r="F2198" s="1762">
        <v>9</v>
      </c>
      <c r="G2198" s="1762">
        <v>3</v>
      </c>
      <c r="H2198" s="1762">
        <v>4</v>
      </c>
      <c r="I2198" s="1783">
        <v>1</v>
      </c>
      <c r="J2198" s="1783">
        <v>1</v>
      </c>
      <c r="L2198" s="1764">
        <v>4910</v>
      </c>
      <c r="N2198" s="1764">
        <v>3376</v>
      </c>
      <c r="O2198" s="1764">
        <f t="shared" ref="O2198:O2207" si="648">N2198-Q2198</f>
        <v>2752.71</v>
      </c>
      <c r="P2198" s="1806">
        <f t="shared" ref="P2198:P2207" si="649">IF(N2198&lt;=0,"",O2198/N2198)</f>
        <v>0.81537618483412322</v>
      </c>
      <c r="Q2198" s="1764">
        <v>623.29</v>
      </c>
      <c r="R2198" s="1864">
        <f t="shared" ref="R2198:R2207" si="650">IF(N2198&lt;=0,"",Q2198/N2198)</f>
        <v>0.18462381516587675</v>
      </c>
      <c r="S2198" s="1807">
        <f t="shared" ref="S2198:S2207" si="651">Q2198/$S$1</f>
        <v>24.9316</v>
      </c>
      <c r="U2198" s="1764">
        <f t="shared" ref="U2198:U2207" si="652">((1-I2198)*O2198)+((1-J2198)*Q2198)</f>
        <v>0</v>
      </c>
      <c r="V2198" s="1764">
        <f t="shared" ref="V2198:V2207" si="653">L2198-W2198</f>
        <v>0</v>
      </c>
      <c r="W2198" s="1764">
        <f t="shared" si="647"/>
        <v>4910</v>
      </c>
      <c r="X2198" s="1768">
        <v>4910</v>
      </c>
      <c r="Y2198" s="1784">
        <v>618165</v>
      </c>
      <c r="Z2198" s="1770">
        <v>43166</v>
      </c>
      <c r="AA2198" s="1843" t="s">
        <v>104</v>
      </c>
      <c r="AB2198" s="1843"/>
      <c r="AH2198" s="1867"/>
      <c r="AK2198" s="1868"/>
      <c r="AL2198" s="1868"/>
    </row>
    <row r="2199" spans="1:38" x14ac:dyDescent="0.25">
      <c r="A2199" s="1866" t="s">
        <v>4412</v>
      </c>
      <c r="C2199" s="1782" t="s">
        <v>4419</v>
      </c>
      <c r="D2199" s="1762" t="s">
        <v>1472</v>
      </c>
      <c r="E2199" s="1762">
        <v>1</v>
      </c>
      <c r="F2199" s="1762">
        <v>9</v>
      </c>
      <c r="G2199" s="1762">
        <v>3</v>
      </c>
      <c r="H2199" s="1762">
        <v>4</v>
      </c>
      <c r="I2199" s="1783">
        <v>1</v>
      </c>
      <c r="J2199" s="1783">
        <v>1</v>
      </c>
      <c r="L2199" s="1764">
        <v>4910</v>
      </c>
      <c r="N2199" s="1764">
        <v>3376</v>
      </c>
      <c r="O2199" s="1764">
        <f t="shared" si="648"/>
        <v>2752.71</v>
      </c>
      <c r="P2199" s="1806">
        <f t="shared" si="649"/>
        <v>0.81537618483412322</v>
      </c>
      <c r="Q2199" s="1764">
        <v>623.29</v>
      </c>
      <c r="R2199" s="1864">
        <f t="shared" si="650"/>
        <v>0.18462381516587675</v>
      </c>
      <c r="S2199" s="1807">
        <f t="shared" si="651"/>
        <v>24.9316</v>
      </c>
      <c r="U2199" s="1764">
        <f t="shared" si="652"/>
        <v>0</v>
      </c>
      <c r="V2199" s="1764">
        <f t="shared" si="653"/>
        <v>0</v>
      </c>
      <c r="W2199" s="1764">
        <f t="shared" si="647"/>
        <v>4910</v>
      </c>
      <c r="X2199" s="1768">
        <v>4910</v>
      </c>
      <c r="Y2199" s="1784">
        <v>618165</v>
      </c>
      <c r="Z2199" s="1770">
        <v>43166</v>
      </c>
      <c r="AA2199" s="1843" t="s">
        <v>104</v>
      </c>
      <c r="AB2199" s="1843"/>
      <c r="AH2199" s="1867"/>
      <c r="AK2199" s="1868"/>
      <c r="AL2199" s="1868"/>
    </row>
    <row r="2200" spans="1:38" x14ac:dyDescent="0.25">
      <c r="A2200" s="1866" t="s">
        <v>4413</v>
      </c>
      <c r="C2200" s="1782" t="s">
        <v>4624</v>
      </c>
      <c r="D2200" s="1762" t="s">
        <v>1472</v>
      </c>
      <c r="E2200" s="1762">
        <v>1</v>
      </c>
      <c r="F2200" s="1762">
        <v>9</v>
      </c>
      <c r="G2200" s="1762">
        <v>3</v>
      </c>
      <c r="H2200" s="1762">
        <v>4</v>
      </c>
      <c r="I2200" s="1783">
        <v>1</v>
      </c>
      <c r="J2200" s="1783">
        <v>1</v>
      </c>
      <c r="L2200" s="1764">
        <v>4910</v>
      </c>
      <c r="N2200" s="1764">
        <v>3376</v>
      </c>
      <c r="O2200" s="1764">
        <f t="shared" si="648"/>
        <v>2752.71</v>
      </c>
      <c r="P2200" s="1806">
        <f t="shared" si="649"/>
        <v>0.81537618483412322</v>
      </c>
      <c r="Q2200" s="1764">
        <v>623.29</v>
      </c>
      <c r="R2200" s="1864">
        <f t="shared" si="650"/>
        <v>0.18462381516587675</v>
      </c>
      <c r="S2200" s="1807">
        <f t="shared" si="651"/>
        <v>24.9316</v>
      </c>
      <c r="U2200" s="1764">
        <f t="shared" si="652"/>
        <v>0</v>
      </c>
      <c r="V2200" s="1764">
        <f t="shared" si="653"/>
        <v>0</v>
      </c>
      <c r="W2200" s="1764">
        <f t="shared" si="647"/>
        <v>4910</v>
      </c>
      <c r="X2200" s="1768">
        <v>4910</v>
      </c>
      <c r="Y2200" s="1784">
        <v>618165</v>
      </c>
      <c r="Z2200" s="1770">
        <v>43166</v>
      </c>
      <c r="AA2200" s="1843" t="s">
        <v>104</v>
      </c>
      <c r="AB2200" s="1843"/>
      <c r="AH2200" s="1867"/>
      <c r="AK2200" s="1868"/>
      <c r="AL2200" s="1868"/>
    </row>
    <row r="2201" spans="1:38" x14ac:dyDescent="0.25">
      <c r="A2201" s="1866" t="s">
        <v>4420</v>
      </c>
      <c r="C2201" s="1782" t="s">
        <v>4421</v>
      </c>
      <c r="D2201" s="1762" t="s">
        <v>1472</v>
      </c>
      <c r="E2201" s="1762">
        <v>1</v>
      </c>
      <c r="F2201" s="1762">
        <v>9</v>
      </c>
      <c r="G2201" s="1762">
        <v>3</v>
      </c>
      <c r="H2201" s="1762">
        <v>4</v>
      </c>
      <c r="I2201" s="1783">
        <v>1</v>
      </c>
      <c r="J2201" s="1783">
        <v>1</v>
      </c>
      <c r="L2201" s="1764">
        <v>4910</v>
      </c>
      <c r="N2201" s="1764">
        <v>3376</v>
      </c>
      <c r="O2201" s="1764">
        <f t="shared" si="648"/>
        <v>2752.71</v>
      </c>
      <c r="P2201" s="1806">
        <f t="shared" si="649"/>
        <v>0.81537618483412322</v>
      </c>
      <c r="Q2201" s="1764">
        <v>623.29</v>
      </c>
      <c r="R2201" s="1864">
        <f t="shared" si="650"/>
        <v>0.18462381516587675</v>
      </c>
      <c r="S2201" s="1807">
        <f t="shared" ref="S2201" si="654">Q2201/$S$1</f>
        <v>24.9316</v>
      </c>
      <c r="U2201" s="1764">
        <f t="shared" ref="U2201" si="655">((1-I2201)*O2201)+((1-J2201)*Q2201)</f>
        <v>0</v>
      </c>
      <c r="V2201" s="1764">
        <f t="shared" ref="V2201" si="656">L2201-W2201</f>
        <v>0</v>
      </c>
      <c r="W2201" s="1764">
        <f t="shared" si="647"/>
        <v>4910</v>
      </c>
      <c r="X2201" s="1768">
        <v>4910</v>
      </c>
      <c r="Y2201" s="1784">
        <v>618165</v>
      </c>
      <c r="Z2201" s="1770">
        <v>43166</v>
      </c>
      <c r="AA2201" s="1843" t="s">
        <v>104</v>
      </c>
      <c r="AB2201" s="1843"/>
      <c r="AH2201" s="1867"/>
      <c r="AK2201" s="1868"/>
      <c r="AL2201" s="1868"/>
    </row>
    <row r="2202" spans="1:38" x14ac:dyDescent="0.25">
      <c r="A2202" s="1866" t="s">
        <v>4414</v>
      </c>
      <c r="C2202" s="1782" t="s">
        <v>4422</v>
      </c>
      <c r="D2202" s="1762" t="s">
        <v>1472</v>
      </c>
      <c r="E2202" s="1762">
        <v>1</v>
      </c>
      <c r="F2202" s="1762">
        <v>9</v>
      </c>
      <c r="G2202" s="1762">
        <v>3</v>
      </c>
      <c r="H2202" s="1762">
        <v>4</v>
      </c>
      <c r="I2202" s="1783">
        <v>1</v>
      </c>
      <c r="J2202" s="1783">
        <v>1</v>
      </c>
      <c r="L2202" s="1764">
        <v>4910</v>
      </c>
      <c r="N2202" s="1764">
        <v>3376</v>
      </c>
      <c r="O2202" s="1764">
        <f t="shared" si="648"/>
        <v>2752.71</v>
      </c>
      <c r="P2202" s="1806">
        <f t="shared" si="649"/>
        <v>0.81537618483412322</v>
      </c>
      <c r="Q2202" s="1764">
        <v>623.29</v>
      </c>
      <c r="R2202" s="1864">
        <f t="shared" si="650"/>
        <v>0.18462381516587675</v>
      </c>
      <c r="S2202" s="1807">
        <f t="shared" si="651"/>
        <v>24.9316</v>
      </c>
      <c r="U2202" s="1764">
        <f t="shared" si="652"/>
        <v>0</v>
      </c>
      <c r="V2202" s="1764">
        <f t="shared" si="653"/>
        <v>0</v>
      </c>
      <c r="W2202" s="1764">
        <f t="shared" si="647"/>
        <v>4910</v>
      </c>
      <c r="X2202" s="1768">
        <v>4910</v>
      </c>
      <c r="Y2202" s="1784">
        <v>618165</v>
      </c>
      <c r="Z2202" s="1770">
        <v>43166</v>
      </c>
      <c r="AA2202" s="1843" t="s">
        <v>104</v>
      </c>
      <c r="AB2202" s="1843"/>
      <c r="AH2202" s="1867"/>
      <c r="AK2202" s="1868"/>
      <c r="AL2202" s="1868"/>
    </row>
    <row r="2203" spans="1:38" x14ac:dyDescent="0.25">
      <c r="A2203" s="1866" t="s">
        <v>4423</v>
      </c>
      <c r="C2203" s="1782" t="s">
        <v>4424</v>
      </c>
      <c r="D2203" s="1762" t="s">
        <v>1472</v>
      </c>
      <c r="E2203" s="1762">
        <v>1</v>
      </c>
      <c r="F2203" s="1762">
        <v>9</v>
      </c>
      <c r="G2203" s="1762">
        <v>3</v>
      </c>
      <c r="H2203" s="1762">
        <v>4</v>
      </c>
      <c r="I2203" s="1783">
        <v>1</v>
      </c>
      <c r="J2203" s="1783">
        <v>1</v>
      </c>
      <c r="L2203" s="1764">
        <v>4910</v>
      </c>
      <c r="N2203" s="1764">
        <v>3376</v>
      </c>
      <c r="O2203" s="1764">
        <f t="shared" si="648"/>
        <v>2752.71</v>
      </c>
      <c r="P2203" s="1806">
        <f t="shared" si="649"/>
        <v>0.81537618483412322</v>
      </c>
      <c r="Q2203" s="1764">
        <v>623.29</v>
      </c>
      <c r="R2203" s="1864">
        <f t="shared" si="650"/>
        <v>0.18462381516587675</v>
      </c>
      <c r="S2203" s="1807">
        <f t="shared" ref="S2203" si="657">Q2203/$S$1</f>
        <v>24.9316</v>
      </c>
      <c r="U2203" s="1764">
        <f t="shared" ref="U2203" si="658">((1-I2203)*O2203)+((1-J2203)*Q2203)</f>
        <v>0</v>
      </c>
      <c r="V2203" s="1764">
        <f t="shared" ref="V2203" si="659">L2203-W2203</f>
        <v>0</v>
      </c>
      <c r="W2203" s="1764">
        <f t="shared" si="647"/>
        <v>4910</v>
      </c>
      <c r="X2203" s="1768">
        <v>4910</v>
      </c>
      <c r="Y2203" s="1784">
        <v>618198</v>
      </c>
      <c r="Z2203" s="1770">
        <v>43180</v>
      </c>
      <c r="AA2203" s="1843" t="s">
        <v>104</v>
      </c>
      <c r="AB2203" s="1843"/>
      <c r="AH2203" s="1867"/>
      <c r="AK2203" s="1868"/>
      <c r="AL2203" s="1868"/>
    </row>
    <row r="2204" spans="1:38" x14ac:dyDescent="0.25">
      <c r="A2204" s="1866" t="s">
        <v>4415</v>
      </c>
      <c r="C2204" s="1782" t="s">
        <v>4425</v>
      </c>
      <c r="D2204" s="1762" t="s">
        <v>1472</v>
      </c>
      <c r="E2204" s="1762">
        <v>1</v>
      </c>
      <c r="F2204" s="1762">
        <v>9</v>
      </c>
      <c r="G2204" s="1762">
        <v>3</v>
      </c>
      <c r="H2204" s="1762">
        <v>4</v>
      </c>
      <c r="I2204" s="1783">
        <v>1</v>
      </c>
      <c r="J2204" s="1783">
        <v>1</v>
      </c>
      <c r="L2204" s="1764">
        <v>4910</v>
      </c>
      <c r="N2204" s="1764">
        <v>3376</v>
      </c>
      <c r="O2204" s="1764">
        <f t="shared" si="648"/>
        <v>2752.71</v>
      </c>
      <c r="P2204" s="1806">
        <f t="shared" si="649"/>
        <v>0.81537618483412322</v>
      </c>
      <c r="Q2204" s="1764">
        <v>623.29</v>
      </c>
      <c r="R2204" s="1864">
        <f t="shared" si="650"/>
        <v>0.18462381516587675</v>
      </c>
      <c r="S2204" s="1807">
        <f t="shared" si="651"/>
        <v>24.9316</v>
      </c>
      <c r="U2204" s="1764">
        <f t="shared" si="652"/>
        <v>0</v>
      </c>
      <c r="V2204" s="1764">
        <f t="shared" si="653"/>
        <v>0</v>
      </c>
      <c r="W2204" s="1764">
        <f t="shared" si="647"/>
        <v>4910</v>
      </c>
      <c r="X2204" s="1768">
        <v>4910</v>
      </c>
      <c r="Y2204" s="1784">
        <v>618198</v>
      </c>
      <c r="Z2204" s="1770">
        <v>43180</v>
      </c>
      <c r="AA2204" s="1843" t="s">
        <v>104</v>
      </c>
      <c r="AB2204" s="1843"/>
      <c r="AH2204" s="1867"/>
      <c r="AK2204" s="1868"/>
      <c r="AL2204" s="1868"/>
    </row>
    <row r="2205" spans="1:38" x14ac:dyDescent="0.25">
      <c r="A2205" s="1866" t="s">
        <v>4416</v>
      </c>
      <c r="C2205" s="1782" t="s">
        <v>4426</v>
      </c>
      <c r="D2205" s="1762" t="s">
        <v>1472</v>
      </c>
      <c r="E2205" s="1762">
        <v>1</v>
      </c>
      <c r="F2205" s="1762">
        <v>9</v>
      </c>
      <c r="G2205" s="1762">
        <v>3</v>
      </c>
      <c r="H2205" s="1762">
        <v>4</v>
      </c>
      <c r="I2205" s="1783">
        <v>1</v>
      </c>
      <c r="J2205" s="1783">
        <v>1</v>
      </c>
      <c r="L2205" s="1764">
        <v>4910</v>
      </c>
      <c r="N2205" s="1764">
        <v>3376</v>
      </c>
      <c r="O2205" s="1764">
        <f t="shared" si="648"/>
        <v>2752.71</v>
      </c>
      <c r="P2205" s="1806">
        <f t="shared" si="649"/>
        <v>0.81537618483412322</v>
      </c>
      <c r="Q2205" s="1764">
        <v>623.29</v>
      </c>
      <c r="R2205" s="1864">
        <f t="shared" si="650"/>
        <v>0.18462381516587675</v>
      </c>
      <c r="S2205" s="1807">
        <f t="shared" si="651"/>
        <v>24.9316</v>
      </c>
      <c r="U2205" s="1764">
        <f t="shared" si="652"/>
        <v>0</v>
      </c>
      <c r="V2205" s="1764">
        <f t="shared" si="653"/>
        <v>0</v>
      </c>
      <c r="W2205" s="1764">
        <f t="shared" si="647"/>
        <v>4910</v>
      </c>
      <c r="X2205" s="1768">
        <v>4910</v>
      </c>
      <c r="Y2205" s="1784">
        <v>618217</v>
      </c>
      <c r="Z2205" s="1770">
        <v>43187</v>
      </c>
      <c r="AA2205" s="1843" t="s">
        <v>104</v>
      </c>
      <c r="AB2205" s="1843"/>
      <c r="AH2205" s="1867"/>
      <c r="AK2205" s="1868"/>
      <c r="AL2205" s="1868"/>
    </row>
    <row r="2206" spans="1:38" x14ac:dyDescent="0.25">
      <c r="A2206" s="1866" t="s">
        <v>4427</v>
      </c>
      <c r="C2206" s="1782" t="s">
        <v>4428</v>
      </c>
      <c r="D2206" s="1762" t="s">
        <v>1472</v>
      </c>
      <c r="E2206" s="1762">
        <v>1</v>
      </c>
      <c r="F2206" s="1762">
        <v>9</v>
      </c>
      <c r="G2206" s="1762">
        <v>3</v>
      </c>
      <c r="H2206" s="1762">
        <v>4</v>
      </c>
      <c r="I2206" s="1783">
        <v>1</v>
      </c>
      <c r="J2206" s="1783">
        <v>1</v>
      </c>
      <c r="L2206" s="1764">
        <v>4910</v>
      </c>
      <c r="N2206" s="1764">
        <v>3376</v>
      </c>
      <c r="O2206" s="1764">
        <f t="shared" si="648"/>
        <v>2752.71</v>
      </c>
      <c r="P2206" s="1806">
        <f t="shared" si="649"/>
        <v>0.81537618483412322</v>
      </c>
      <c r="Q2206" s="1764">
        <v>623.29</v>
      </c>
      <c r="R2206" s="1864">
        <f t="shared" si="650"/>
        <v>0.18462381516587675</v>
      </c>
      <c r="S2206" s="1807">
        <f t="shared" si="651"/>
        <v>24.9316</v>
      </c>
      <c r="U2206" s="1764">
        <f t="shared" si="652"/>
        <v>0</v>
      </c>
      <c r="V2206" s="1764">
        <f t="shared" si="653"/>
        <v>0</v>
      </c>
      <c r="W2206" s="1764">
        <f t="shared" si="647"/>
        <v>4910</v>
      </c>
      <c r="X2206" s="1768">
        <v>4910</v>
      </c>
      <c r="Y2206" s="1784">
        <v>618218</v>
      </c>
      <c r="Z2206" s="1770">
        <v>43187</v>
      </c>
      <c r="AA2206" s="1843" t="s">
        <v>104</v>
      </c>
      <c r="AB2206" s="1843"/>
      <c r="AH2206" s="1867"/>
      <c r="AK2206" s="1868"/>
      <c r="AL2206" s="1868"/>
    </row>
    <row r="2207" spans="1:38" x14ac:dyDescent="0.25">
      <c r="A2207" s="1866" t="s">
        <v>4429</v>
      </c>
      <c r="C2207" s="1782" t="s">
        <v>4430</v>
      </c>
      <c r="D2207" s="1762" t="s">
        <v>1472</v>
      </c>
      <c r="E2207" s="1762">
        <v>1</v>
      </c>
      <c r="F2207" s="1762">
        <v>9</v>
      </c>
      <c r="G2207" s="1762">
        <v>3</v>
      </c>
      <c r="H2207" s="1762">
        <v>4</v>
      </c>
      <c r="I2207" s="1783">
        <v>1</v>
      </c>
      <c r="J2207" s="1783">
        <v>1</v>
      </c>
      <c r="L2207" s="1764">
        <v>4910</v>
      </c>
      <c r="N2207" s="1764">
        <v>3376</v>
      </c>
      <c r="O2207" s="1764">
        <f t="shared" si="648"/>
        <v>2752.71</v>
      </c>
      <c r="P2207" s="1806">
        <f t="shared" si="649"/>
        <v>0.81537618483412322</v>
      </c>
      <c r="Q2207" s="1764">
        <v>623.29</v>
      </c>
      <c r="R2207" s="1864">
        <f t="shared" si="650"/>
        <v>0.18462381516587675</v>
      </c>
      <c r="S2207" s="1807">
        <f t="shared" si="651"/>
        <v>24.9316</v>
      </c>
      <c r="U2207" s="1764">
        <f t="shared" si="652"/>
        <v>0</v>
      </c>
      <c r="V2207" s="1764">
        <f t="shared" si="653"/>
        <v>0</v>
      </c>
      <c r="W2207" s="1764">
        <f t="shared" si="647"/>
        <v>4910</v>
      </c>
      <c r="X2207" s="1768">
        <v>4910</v>
      </c>
      <c r="Y2207" s="1784">
        <v>618218</v>
      </c>
      <c r="Z2207" s="1770">
        <v>43187</v>
      </c>
      <c r="AA2207" s="1843" t="s">
        <v>104</v>
      </c>
      <c r="AB2207" s="1843"/>
      <c r="AH2207" s="1867"/>
      <c r="AK2207" s="1868"/>
      <c r="AL2207" s="1868"/>
    </row>
    <row r="2208" spans="1:38" x14ac:dyDescent="0.25">
      <c r="A2208" s="1866" t="s">
        <v>4638</v>
      </c>
      <c r="C2208" s="1782" t="s">
        <v>4640</v>
      </c>
      <c r="D2208" s="1762" t="s">
        <v>4355</v>
      </c>
      <c r="E2208" s="1762">
        <v>0</v>
      </c>
      <c r="F2208" s="1762">
        <v>0</v>
      </c>
      <c r="G2208" s="1762">
        <v>0</v>
      </c>
      <c r="H2208" s="1762">
        <v>0</v>
      </c>
      <c r="I2208" s="1783">
        <v>1</v>
      </c>
      <c r="J2208" s="1783">
        <v>1</v>
      </c>
      <c r="L2208" s="1764">
        <v>6169.2</v>
      </c>
      <c r="N2208" s="1764">
        <v>1862.4</v>
      </c>
      <c r="O2208" s="1764">
        <v>1862.4</v>
      </c>
      <c r="P2208" s="1806">
        <f t="shared" ref="P2208" si="660">IF(N2208&lt;=0,"",O2208/N2208)</f>
        <v>1</v>
      </c>
      <c r="Q2208" s="1764">
        <v>150</v>
      </c>
      <c r="R2208" s="1864">
        <f t="shared" ref="R2208" si="661">IF(N2208&lt;=0,"",Q2208/N2208)</f>
        <v>8.0541237113402053E-2</v>
      </c>
      <c r="S2208" s="1807">
        <f t="shared" ref="S2208" si="662">Q2208/$S$1</f>
        <v>6</v>
      </c>
      <c r="U2208" s="1764">
        <f t="shared" ref="U2208" si="663">((1-I2208)*O2208)+((1-J2208)*Q2208)</f>
        <v>0</v>
      </c>
      <c r="V2208" s="1764">
        <f t="shared" ref="V2208" si="664">L2208-W2208</f>
        <v>0</v>
      </c>
      <c r="W2208" s="1764">
        <f t="shared" si="647"/>
        <v>6169.2</v>
      </c>
      <c r="X2208" s="1768">
        <v>6169.2</v>
      </c>
      <c r="Y2208" s="1784">
        <v>617358</v>
      </c>
      <c r="Z2208" s="1770">
        <v>43257</v>
      </c>
      <c r="AA2208" s="1843" t="s">
        <v>104</v>
      </c>
      <c r="AB2208" s="1843"/>
      <c r="AH2208" s="1867"/>
      <c r="AK2208" s="1868"/>
      <c r="AL2208" s="1868"/>
    </row>
    <row r="2209" spans="1:38" x14ac:dyDescent="0.25">
      <c r="A2209" s="1866">
        <v>2018075</v>
      </c>
      <c r="C2209" s="1782" t="s">
        <v>4356</v>
      </c>
      <c r="D2209" s="1762" t="s">
        <v>26</v>
      </c>
      <c r="E2209" s="1762">
        <v>0</v>
      </c>
      <c r="F2209" s="1762">
        <v>0</v>
      </c>
      <c r="G2209" s="1762">
        <v>0</v>
      </c>
      <c r="H2209" s="1762">
        <v>0</v>
      </c>
      <c r="I2209" s="1783">
        <v>1</v>
      </c>
      <c r="J2209" s="1783">
        <v>1</v>
      </c>
      <c r="L2209" s="1764">
        <v>46.42</v>
      </c>
      <c r="N2209" s="1764">
        <f t="shared" si="613"/>
        <v>30.71</v>
      </c>
      <c r="O2209" s="1764">
        <v>15.71</v>
      </c>
      <c r="P2209" s="1806">
        <f t="shared" si="614"/>
        <v>0.51155975252360797</v>
      </c>
      <c r="Q2209" s="1764">
        <v>15</v>
      </c>
      <c r="R2209" s="1864">
        <f t="shared" si="615"/>
        <v>0.48844024747639203</v>
      </c>
      <c r="S2209" s="1807">
        <f t="shared" si="616"/>
        <v>0.6</v>
      </c>
      <c r="U2209" s="1764">
        <f t="shared" si="617"/>
        <v>0</v>
      </c>
      <c r="V2209" s="1764">
        <f t="shared" si="618"/>
        <v>0</v>
      </c>
      <c r="W2209" s="1764">
        <f t="shared" si="647"/>
        <v>46.42</v>
      </c>
      <c r="X2209" s="1768">
        <v>46.42</v>
      </c>
      <c r="Y2209" s="1784">
        <v>618352</v>
      </c>
      <c r="Z2209" s="1770">
        <v>43257</v>
      </c>
      <c r="AA2209" s="1843" t="s">
        <v>104</v>
      </c>
      <c r="AB2209" s="1843"/>
      <c r="AH2209" s="1867"/>
      <c r="AK2209" s="1868"/>
      <c r="AL2209" s="1868"/>
    </row>
    <row r="2210" spans="1:38" x14ac:dyDescent="0.25">
      <c r="A2210" s="1866">
        <v>2018076</v>
      </c>
      <c r="C2210" s="1782">
        <v>735718</v>
      </c>
      <c r="D2210" s="1762" t="s">
        <v>26</v>
      </c>
      <c r="E2210" s="1762">
        <v>1</v>
      </c>
      <c r="F2210" s="1762">
        <v>11</v>
      </c>
      <c r="G2210" s="1762">
        <v>8</v>
      </c>
      <c r="H2210" s="1762">
        <v>3</v>
      </c>
      <c r="I2210" s="1783">
        <v>1</v>
      </c>
      <c r="J2210" s="1783">
        <v>1</v>
      </c>
      <c r="L2210" s="1764">
        <v>4108.82</v>
      </c>
      <c r="N2210" s="1764">
        <v>2658</v>
      </c>
      <c r="O2210" s="1764">
        <f t="shared" ref="O2210:O2215" si="665">N2210-Q2210</f>
        <v>2066.15</v>
      </c>
      <c r="P2210" s="1806">
        <f t="shared" si="614"/>
        <v>0.7773325808878857</v>
      </c>
      <c r="Q2210" s="1764">
        <v>591.85</v>
      </c>
      <c r="R2210" s="1864">
        <f t="shared" si="615"/>
        <v>0.22266741911211438</v>
      </c>
      <c r="S2210" s="1807">
        <f t="shared" si="616"/>
        <v>23.673999999999999</v>
      </c>
      <c r="U2210" s="1764">
        <f t="shared" si="617"/>
        <v>0</v>
      </c>
      <c r="V2210" s="1764">
        <f t="shared" si="618"/>
        <v>0</v>
      </c>
      <c r="W2210" s="1764">
        <f t="shared" si="647"/>
        <v>4108.82</v>
      </c>
      <c r="X2210" s="1768">
        <v>4108.82</v>
      </c>
      <c r="Y2210" s="1784">
        <v>618131</v>
      </c>
      <c r="Z2210" s="1770">
        <v>43161</v>
      </c>
      <c r="AA2210" s="1843" t="s">
        <v>104</v>
      </c>
      <c r="AB2210" s="1843"/>
      <c r="AH2210" s="1867"/>
      <c r="AK2210" s="1868"/>
      <c r="AL2210" s="1868"/>
    </row>
    <row r="2211" spans="1:38" x14ac:dyDescent="0.25">
      <c r="A2211" s="1866">
        <v>2018077</v>
      </c>
      <c r="C2211" s="1782">
        <v>735618</v>
      </c>
      <c r="D2211" s="1762" t="s">
        <v>26</v>
      </c>
      <c r="E2211" s="1762">
        <v>1</v>
      </c>
      <c r="F2211" s="1762">
        <v>11</v>
      </c>
      <c r="G2211" s="1762">
        <v>8</v>
      </c>
      <c r="H2211" s="1762">
        <v>3</v>
      </c>
      <c r="I2211" s="1783">
        <v>1</v>
      </c>
      <c r="J2211" s="1783">
        <v>1</v>
      </c>
      <c r="L2211" s="1764">
        <v>4108.82</v>
      </c>
      <c r="N2211" s="1764">
        <v>2658</v>
      </c>
      <c r="O2211" s="1764">
        <f t="shared" si="665"/>
        <v>2066.15</v>
      </c>
      <c r="P2211" s="1806">
        <f t="shared" ref="P2211" si="666">IF(N2211&lt;=0,"",O2211/N2211)</f>
        <v>0.7773325808878857</v>
      </c>
      <c r="Q2211" s="1764">
        <v>591.85</v>
      </c>
      <c r="R2211" s="1864">
        <f t="shared" ref="R2211" si="667">IF(N2211&lt;=0,"",Q2211/N2211)</f>
        <v>0.22266741911211438</v>
      </c>
      <c r="S2211" s="1807">
        <f t="shared" ref="S2211" si="668">Q2211/$S$1</f>
        <v>23.673999999999999</v>
      </c>
      <c r="U2211" s="1764">
        <f t="shared" ref="U2211" si="669">((1-I2211)*O2211)+((1-J2211)*Q2211)</f>
        <v>0</v>
      </c>
      <c r="V2211" s="1764">
        <f t="shared" ref="V2211" si="670">L2211-W2211</f>
        <v>0</v>
      </c>
      <c r="W2211" s="1764">
        <f t="shared" si="647"/>
        <v>4108.82</v>
      </c>
      <c r="X2211" s="1768">
        <v>4108.82</v>
      </c>
      <c r="Y2211" s="1784">
        <v>618132</v>
      </c>
      <c r="Z2211" s="1770">
        <v>43161</v>
      </c>
      <c r="AA2211" s="1843" t="s">
        <v>104</v>
      </c>
      <c r="AB2211" s="1843"/>
      <c r="AH2211" s="1867"/>
      <c r="AK2211" s="1868"/>
      <c r="AL2211" s="1868"/>
    </row>
    <row r="2212" spans="1:38" x14ac:dyDescent="0.25">
      <c r="A2212" s="1866">
        <v>2018078</v>
      </c>
      <c r="C2212" s="1782">
        <v>671118</v>
      </c>
      <c r="D2212" s="1762" t="s">
        <v>26</v>
      </c>
      <c r="E2212" s="1762">
        <v>1</v>
      </c>
      <c r="F2212" s="1762">
        <v>9</v>
      </c>
      <c r="G2212" s="1762">
        <v>5</v>
      </c>
      <c r="H2212" s="1762">
        <v>3</v>
      </c>
      <c r="I2212" s="1783">
        <v>1</v>
      </c>
      <c r="J2212" s="1783">
        <v>1</v>
      </c>
      <c r="L2212" s="1764">
        <v>2972.26</v>
      </c>
      <c r="N2212" s="1764">
        <v>1847.43</v>
      </c>
      <c r="O2212" s="1764">
        <f t="shared" si="665"/>
        <v>1396.81</v>
      </c>
      <c r="P2212" s="1806">
        <f t="shared" si="614"/>
        <v>0.75608277444882888</v>
      </c>
      <c r="Q2212" s="1764">
        <v>450.62</v>
      </c>
      <c r="R2212" s="1864">
        <f t="shared" si="615"/>
        <v>0.24391722555117107</v>
      </c>
      <c r="S2212" s="1807">
        <f t="shared" si="616"/>
        <v>18.024799999999999</v>
      </c>
      <c r="U2212" s="1764">
        <f t="shared" si="617"/>
        <v>0</v>
      </c>
      <c r="V2212" s="1764">
        <f t="shared" si="618"/>
        <v>0</v>
      </c>
      <c r="W2212" s="1764">
        <f t="shared" si="647"/>
        <v>2972.26</v>
      </c>
      <c r="X2212" s="1768">
        <v>2972.26</v>
      </c>
      <c r="Y2212" s="1784">
        <v>618133</v>
      </c>
      <c r="Z2212" s="1770">
        <v>43161</v>
      </c>
      <c r="AA2212" s="1843" t="s">
        <v>104</v>
      </c>
      <c r="AB2212" s="1843"/>
      <c r="AH2212" s="1867"/>
      <c r="AK2212" s="1868"/>
      <c r="AL2212" s="1868"/>
    </row>
    <row r="2213" spans="1:38" x14ac:dyDescent="0.25">
      <c r="A2213" s="1866">
        <v>2018079</v>
      </c>
      <c r="C2213" s="1782">
        <v>679618</v>
      </c>
      <c r="D2213" s="1762" t="s">
        <v>26</v>
      </c>
      <c r="E2213" s="1762">
        <v>1</v>
      </c>
      <c r="F2213" s="1762">
        <v>9</v>
      </c>
      <c r="G2213" s="1762">
        <v>5</v>
      </c>
      <c r="H2213" s="1762">
        <v>2</v>
      </c>
      <c r="I2213" s="1783">
        <v>1</v>
      </c>
      <c r="J2213" s="1783">
        <v>1</v>
      </c>
      <c r="L2213" s="1764">
        <v>3278.63</v>
      </c>
      <c r="N2213" s="1764">
        <v>2049.65</v>
      </c>
      <c r="O2213" s="1764">
        <f t="shared" si="665"/>
        <v>1607.69</v>
      </c>
      <c r="P2213" s="1806">
        <f t="shared" si="614"/>
        <v>0.78437294172175731</v>
      </c>
      <c r="Q2213" s="1764">
        <v>441.96</v>
      </c>
      <c r="R2213" s="1864">
        <f t="shared" si="615"/>
        <v>0.21562705827824261</v>
      </c>
      <c r="S2213" s="1807">
        <f t="shared" si="616"/>
        <v>17.6784</v>
      </c>
      <c r="U2213" s="1764">
        <f t="shared" si="617"/>
        <v>0</v>
      </c>
      <c r="V2213" s="1764">
        <f t="shared" si="618"/>
        <v>0</v>
      </c>
      <c r="W2213" s="1764">
        <f t="shared" si="647"/>
        <v>3278.63</v>
      </c>
      <c r="X2213" s="1768">
        <v>3278.63</v>
      </c>
      <c r="Y2213" s="1784">
        <v>618134</v>
      </c>
      <c r="Z2213" s="1770">
        <v>43161</v>
      </c>
      <c r="AA2213" s="1843" t="s">
        <v>104</v>
      </c>
      <c r="AB2213" s="1843"/>
      <c r="AH2213" s="1867"/>
      <c r="AK2213" s="1868"/>
      <c r="AL2213" s="1868"/>
    </row>
    <row r="2214" spans="1:38" x14ac:dyDescent="0.25">
      <c r="A2214" s="1866">
        <v>2018080</v>
      </c>
      <c r="C2214" s="1782">
        <v>750018</v>
      </c>
      <c r="D2214" s="1762" t="s">
        <v>26</v>
      </c>
      <c r="E2214" s="1762">
        <v>1</v>
      </c>
      <c r="F2214" s="1762">
        <v>9</v>
      </c>
      <c r="G2214" s="1762">
        <v>5</v>
      </c>
      <c r="H2214" s="1762">
        <v>4</v>
      </c>
      <c r="I2214" s="1783">
        <v>1</v>
      </c>
      <c r="J2214" s="1783">
        <v>1</v>
      </c>
      <c r="L2214" s="1764">
        <v>3504.27</v>
      </c>
      <c r="N2214" s="1764">
        <v>2264</v>
      </c>
      <c r="O2214" s="1764">
        <f t="shared" si="665"/>
        <v>1712.76</v>
      </c>
      <c r="P2214" s="1806">
        <f t="shared" si="614"/>
        <v>0.75651943462897531</v>
      </c>
      <c r="Q2214" s="1764">
        <v>551.24</v>
      </c>
      <c r="R2214" s="1864">
        <f t="shared" si="615"/>
        <v>0.24348056537102475</v>
      </c>
      <c r="S2214" s="1807">
        <f t="shared" si="616"/>
        <v>22.049600000000002</v>
      </c>
      <c r="U2214" s="1764">
        <f t="shared" si="617"/>
        <v>0</v>
      </c>
      <c r="V2214" s="1764">
        <f t="shared" si="618"/>
        <v>0</v>
      </c>
      <c r="W2214" s="1764">
        <f t="shared" si="647"/>
        <v>3504.27</v>
      </c>
      <c r="X2214" s="1768">
        <v>3504.27</v>
      </c>
      <c r="Y2214" s="1784">
        <v>618135</v>
      </c>
      <c r="Z2214" s="1770">
        <v>43161</v>
      </c>
      <c r="AA2214" s="1843" t="s">
        <v>104</v>
      </c>
      <c r="AB2214" s="1843"/>
      <c r="AH2214" s="1867"/>
      <c r="AK2214" s="1868"/>
      <c r="AL2214" s="1868"/>
    </row>
    <row r="2215" spans="1:38" x14ac:dyDescent="0.25">
      <c r="A2215" s="1866" t="s">
        <v>4431</v>
      </c>
      <c r="C2215" s="1782" t="s">
        <v>4432</v>
      </c>
      <c r="D2215" s="1762" t="s">
        <v>352</v>
      </c>
      <c r="E2215" s="1762">
        <v>1</v>
      </c>
      <c r="F2215" s="1762">
        <v>8</v>
      </c>
      <c r="G2215" s="1762">
        <v>4</v>
      </c>
      <c r="H2215" s="1762">
        <v>6</v>
      </c>
      <c r="I2215" s="1783">
        <v>1</v>
      </c>
      <c r="J2215" s="1783">
        <v>1</v>
      </c>
      <c r="L2215" s="1764">
        <v>5032</v>
      </c>
      <c r="N2215" s="1764">
        <v>3445</v>
      </c>
      <c r="O2215" s="1764">
        <f t="shared" si="665"/>
        <v>2733.67</v>
      </c>
      <c r="P2215" s="1806">
        <f t="shared" si="614"/>
        <v>0.7935181422351234</v>
      </c>
      <c r="Q2215" s="1764">
        <v>711.33</v>
      </c>
      <c r="R2215" s="1864">
        <f t="shared" si="615"/>
        <v>0.20648185776487665</v>
      </c>
      <c r="S2215" s="1807">
        <f t="shared" si="616"/>
        <v>28.453200000000002</v>
      </c>
      <c r="U2215" s="1764">
        <f t="shared" si="617"/>
        <v>0</v>
      </c>
      <c r="V2215" s="1764">
        <f t="shared" si="618"/>
        <v>0</v>
      </c>
      <c r="W2215" s="1764">
        <f t="shared" si="647"/>
        <v>5032</v>
      </c>
      <c r="X2215" s="1768">
        <v>5032</v>
      </c>
      <c r="Y2215" s="1784">
        <v>618199</v>
      </c>
      <c r="Z2215" s="1770">
        <v>43180</v>
      </c>
      <c r="AA2215" s="1843" t="s">
        <v>104</v>
      </c>
      <c r="AB2215" s="1843"/>
      <c r="AH2215" s="1867"/>
      <c r="AK2215" s="1868"/>
      <c r="AL2215" s="1868"/>
    </row>
    <row r="2216" spans="1:38" x14ac:dyDescent="0.25">
      <c r="A2216" s="1866" t="s">
        <v>4433</v>
      </c>
      <c r="C2216" s="1782" t="s">
        <v>4434</v>
      </c>
      <c r="D2216" s="1762" t="s">
        <v>352</v>
      </c>
      <c r="E2216" s="1762">
        <v>1</v>
      </c>
      <c r="F2216" s="1762">
        <v>8</v>
      </c>
      <c r="G2216" s="1762">
        <v>4</v>
      </c>
      <c r="H2216" s="1762">
        <v>6</v>
      </c>
      <c r="I2216" s="1783">
        <v>1</v>
      </c>
      <c r="J2216" s="1783">
        <v>1</v>
      </c>
      <c r="L2216" s="1764">
        <v>5032</v>
      </c>
      <c r="N2216" s="1764">
        <v>3445</v>
      </c>
      <c r="O2216" s="1764">
        <f t="shared" ref="O2216:O2221" si="671">N2216-Q2216</f>
        <v>2733.67</v>
      </c>
      <c r="P2216" s="1806">
        <f t="shared" ref="P2216:P2221" si="672">IF(N2216&lt;=0,"",O2216/N2216)</f>
        <v>0.7935181422351234</v>
      </c>
      <c r="Q2216" s="1764">
        <v>711.33</v>
      </c>
      <c r="R2216" s="1864">
        <f t="shared" ref="R2216:R2221" si="673">IF(N2216&lt;=0,"",Q2216/N2216)</f>
        <v>0.20648185776487665</v>
      </c>
      <c r="S2216" s="1807">
        <f t="shared" ref="S2216:S2221" si="674">Q2216/$S$1</f>
        <v>28.453200000000002</v>
      </c>
      <c r="U2216" s="1764">
        <f t="shared" ref="U2216:U2221" si="675">((1-I2216)*O2216)+((1-J2216)*Q2216)</f>
        <v>0</v>
      </c>
      <c r="V2216" s="1764">
        <f t="shared" ref="V2216:V2221" si="676">L2216-W2216</f>
        <v>0</v>
      </c>
      <c r="W2216" s="1764">
        <f t="shared" si="647"/>
        <v>5032</v>
      </c>
      <c r="X2216" s="1768">
        <v>5032</v>
      </c>
      <c r="Y2216" s="1784">
        <v>618257</v>
      </c>
      <c r="Z2216" s="1770">
        <v>43210</v>
      </c>
      <c r="AA2216" s="1843" t="s">
        <v>104</v>
      </c>
      <c r="AB2216" s="1843"/>
      <c r="AH2216" s="1867"/>
      <c r="AK2216" s="1868"/>
      <c r="AL2216" s="1868"/>
    </row>
    <row r="2217" spans="1:38" x14ac:dyDescent="0.25">
      <c r="A2217" s="1866" t="s">
        <v>4435</v>
      </c>
      <c r="C2217" s="1782" t="s">
        <v>4436</v>
      </c>
      <c r="D2217" s="1762" t="s">
        <v>352</v>
      </c>
      <c r="E2217" s="1762">
        <v>1</v>
      </c>
      <c r="F2217" s="1762">
        <v>8</v>
      </c>
      <c r="G2217" s="1762">
        <v>4</v>
      </c>
      <c r="H2217" s="1762">
        <v>6</v>
      </c>
      <c r="I2217" s="1783">
        <v>1</v>
      </c>
      <c r="J2217" s="1783">
        <v>1</v>
      </c>
      <c r="L2217" s="1764">
        <v>5032</v>
      </c>
      <c r="N2217" s="1764">
        <v>3445</v>
      </c>
      <c r="O2217" s="1764">
        <f t="shared" si="671"/>
        <v>2733.67</v>
      </c>
      <c r="P2217" s="1806">
        <f t="shared" si="672"/>
        <v>0.7935181422351234</v>
      </c>
      <c r="Q2217" s="1764">
        <v>711.33</v>
      </c>
      <c r="R2217" s="1864">
        <f t="shared" si="673"/>
        <v>0.20648185776487665</v>
      </c>
      <c r="S2217" s="1807">
        <f t="shared" si="674"/>
        <v>28.453200000000002</v>
      </c>
      <c r="U2217" s="1764">
        <f t="shared" si="675"/>
        <v>0</v>
      </c>
      <c r="V2217" s="1764">
        <f t="shared" si="676"/>
        <v>0</v>
      </c>
      <c r="W2217" s="1764">
        <f t="shared" si="647"/>
        <v>5032</v>
      </c>
      <c r="X2217" s="1768">
        <v>5032</v>
      </c>
      <c r="Y2217" s="1784">
        <v>618307</v>
      </c>
      <c r="Z2217" s="1770">
        <v>43243</v>
      </c>
      <c r="AA2217" s="1843" t="s">
        <v>104</v>
      </c>
      <c r="AB2217" s="1843"/>
      <c r="AH2217" s="1867"/>
      <c r="AK2217" s="1868"/>
      <c r="AL2217" s="1868"/>
    </row>
    <row r="2218" spans="1:38" x14ac:dyDescent="0.25">
      <c r="A2218" s="1866" t="s">
        <v>4437</v>
      </c>
      <c r="C2218" s="1782" t="s">
        <v>4438</v>
      </c>
      <c r="D2218" s="1762" t="s">
        <v>352</v>
      </c>
      <c r="E2218" s="1762">
        <v>1</v>
      </c>
      <c r="F2218" s="1762">
        <v>8</v>
      </c>
      <c r="G2218" s="1762">
        <v>4</v>
      </c>
      <c r="H2218" s="1762">
        <v>6</v>
      </c>
      <c r="I2218" s="1783">
        <v>1</v>
      </c>
      <c r="J2218" s="1783">
        <v>1</v>
      </c>
      <c r="L2218" s="1764">
        <v>5032</v>
      </c>
      <c r="N2218" s="1764">
        <v>3445</v>
      </c>
      <c r="O2218" s="1764">
        <f t="shared" si="671"/>
        <v>2733.67</v>
      </c>
      <c r="P2218" s="1806">
        <f t="shared" si="672"/>
        <v>0.7935181422351234</v>
      </c>
      <c r="Q2218" s="1764">
        <v>711.33</v>
      </c>
      <c r="R2218" s="1864">
        <f t="shared" si="673"/>
        <v>0.20648185776487665</v>
      </c>
      <c r="S2218" s="1807">
        <f t="shared" si="674"/>
        <v>28.453200000000002</v>
      </c>
      <c r="U2218" s="1764">
        <f t="shared" si="675"/>
        <v>0</v>
      </c>
      <c r="V2218" s="1764">
        <f t="shared" si="676"/>
        <v>0</v>
      </c>
      <c r="W2218" s="1764">
        <f t="shared" si="647"/>
        <v>5032</v>
      </c>
      <c r="X2218" s="1768">
        <v>5032</v>
      </c>
      <c r="Y2218" s="1784">
        <v>618307</v>
      </c>
      <c r="Z2218" s="1770">
        <v>43243</v>
      </c>
      <c r="AA2218" s="1843" t="s">
        <v>104</v>
      </c>
      <c r="AB2218" s="1843"/>
      <c r="AH2218" s="1867"/>
      <c r="AK2218" s="1868"/>
      <c r="AL2218" s="1868"/>
    </row>
    <row r="2219" spans="1:38" x14ac:dyDescent="0.25">
      <c r="A2219" s="1866" t="s">
        <v>4439</v>
      </c>
      <c r="C2219" s="1782" t="s">
        <v>4442</v>
      </c>
      <c r="D2219" s="1762" t="s">
        <v>352</v>
      </c>
      <c r="E2219" s="1762">
        <v>1</v>
      </c>
      <c r="F2219" s="1762">
        <v>8</v>
      </c>
      <c r="G2219" s="1762">
        <v>4</v>
      </c>
      <c r="H2219" s="1762">
        <v>6</v>
      </c>
      <c r="I2219" s="1783">
        <v>1</v>
      </c>
      <c r="J2219" s="1783">
        <v>1</v>
      </c>
      <c r="L2219" s="1764">
        <v>5032</v>
      </c>
      <c r="N2219" s="1764">
        <v>3445</v>
      </c>
      <c r="O2219" s="1764">
        <f t="shared" si="671"/>
        <v>2733.67</v>
      </c>
      <c r="P2219" s="1806">
        <f t="shared" si="672"/>
        <v>0.7935181422351234</v>
      </c>
      <c r="Q2219" s="1764">
        <v>711.33</v>
      </c>
      <c r="R2219" s="1864">
        <f t="shared" si="673"/>
        <v>0.20648185776487665</v>
      </c>
      <c r="S2219" s="1807">
        <f t="shared" si="674"/>
        <v>28.453200000000002</v>
      </c>
      <c r="U2219" s="1764">
        <f t="shared" si="675"/>
        <v>0</v>
      </c>
      <c r="V2219" s="1764">
        <f t="shared" si="676"/>
        <v>0</v>
      </c>
      <c r="W2219" s="1764">
        <f t="shared" si="647"/>
        <v>5032</v>
      </c>
      <c r="X2219" s="1768">
        <v>5032</v>
      </c>
      <c r="Y2219" s="1784">
        <v>618307</v>
      </c>
      <c r="Z2219" s="1770">
        <v>43243</v>
      </c>
      <c r="AA2219" s="1843" t="s">
        <v>104</v>
      </c>
      <c r="AB2219" s="1843"/>
      <c r="AH2219" s="1867"/>
      <c r="AK2219" s="1868"/>
      <c r="AL2219" s="1868"/>
    </row>
    <row r="2220" spans="1:38" x14ac:dyDescent="0.25">
      <c r="A2220" s="1866" t="s">
        <v>4440</v>
      </c>
      <c r="C2220" s="1782" t="s">
        <v>4443</v>
      </c>
      <c r="D2220" s="1762" t="s">
        <v>352</v>
      </c>
      <c r="E2220" s="1762">
        <v>1</v>
      </c>
      <c r="F2220" s="1762">
        <v>8</v>
      </c>
      <c r="G2220" s="1762">
        <v>4</v>
      </c>
      <c r="H2220" s="1762">
        <v>6</v>
      </c>
      <c r="I2220" s="1783">
        <v>1</v>
      </c>
      <c r="J2220" s="1783">
        <v>1</v>
      </c>
      <c r="L2220" s="1764">
        <v>5032</v>
      </c>
      <c r="N2220" s="1764">
        <v>3445</v>
      </c>
      <c r="O2220" s="1764">
        <f t="shared" si="671"/>
        <v>2733.67</v>
      </c>
      <c r="P2220" s="1806">
        <f t="shared" si="672"/>
        <v>0.7935181422351234</v>
      </c>
      <c r="Q2220" s="1764">
        <v>711.33</v>
      </c>
      <c r="R2220" s="1864">
        <f t="shared" si="673"/>
        <v>0.20648185776487665</v>
      </c>
      <c r="S2220" s="1807">
        <f t="shared" si="674"/>
        <v>28.453200000000002</v>
      </c>
      <c r="U2220" s="1764">
        <f t="shared" si="675"/>
        <v>0</v>
      </c>
      <c r="V2220" s="1764">
        <f t="shared" si="676"/>
        <v>0</v>
      </c>
      <c r="W2220" s="1764">
        <f t="shared" si="647"/>
        <v>5032</v>
      </c>
      <c r="X2220" s="1768">
        <v>5032</v>
      </c>
      <c r="Y2220" s="1784">
        <v>618307</v>
      </c>
      <c r="Z2220" s="1770">
        <v>43243</v>
      </c>
      <c r="AA2220" s="1843" t="s">
        <v>104</v>
      </c>
      <c r="AB2220" s="1843"/>
      <c r="AH2220" s="1867"/>
      <c r="AK2220" s="1868"/>
      <c r="AL2220" s="1868"/>
    </row>
    <row r="2221" spans="1:38" x14ac:dyDescent="0.25">
      <c r="A2221" s="1866" t="s">
        <v>4441</v>
      </c>
      <c r="C2221" s="1782" t="s">
        <v>4444</v>
      </c>
      <c r="D2221" s="1762" t="s">
        <v>352</v>
      </c>
      <c r="E2221" s="1762">
        <v>1</v>
      </c>
      <c r="F2221" s="1762">
        <v>8</v>
      </c>
      <c r="G2221" s="1762">
        <v>4</v>
      </c>
      <c r="H2221" s="1762">
        <v>6</v>
      </c>
      <c r="I2221" s="1783">
        <v>1</v>
      </c>
      <c r="J2221" s="1783">
        <v>1</v>
      </c>
      <c r="L2221" s="1764">
        <v>5032</v>
      </c>
      <c r="N2221" s="1764">
        <v>3445</v>
      </c>
      <c r="O2221" s="1764">
        <f t="shared" si="671"/>
        <v>2733.67</v>
      </c>
      <c r="P2221" s="1806">
        <f t="shared" si="672"/>
        <v>0.7935181422351234</v>
      </c>
      <c r="Q2221" s="1764">
        <v>711.33</v>
      </c>
      <c r="R2221" s="1864">
        <f t="shared" si="673"/>
        <v>0.20648185776487665</v>
      </c>
      <c r="S2221" s="1807">
        <f t="shared" si="674"/>
        <v>28.453200000000002</v>
      </c>
      <c r="U2221" s="1764">
        <f t="shared" si="675"/>
        <v>0</v>
      </c>
      <c r="V2221" s="1764">
        <f t="shared" si="676"/>
        <v>0</v>
      </c>
      <c r="W2221" s="1764">
        <f t="shared" si="647"/>
        <v>5032</v>
      </c>
      <c r="X2221" s="1768">
        <v>5032</v>
      </c>
      <c r="Y2221" s="1784">
        <v>618257</v>
      </c>
      <c r="Z2221" s="1770">
        <v>43210</v>
      </c>
      <c r="AA2221" s="1843" t="s">
        <v>104</v>
      </c>
      <c r="AB2221" s="1843"/>
      <c r="AH2221" s="1867"/>
      <c r="AK2221" s="1868"/>
      <c r="AL2221" s="1868"/>
    </row>
    <row r="2222" spans="1:38" x14ac:dyDescent="0.25">
      <c r="A2222" s="1866" t="s">
        <v>4445</v>
      </c>
      <c r="C2222" s="1782" t="s">
        <v>4446</v>
      </c>
      <c r="D2222" s="1762" t="s">
        <v>352</v>
      </c>
      <c r="E2222" s="1762">
        <v>1</v>
      </c>
      <c r="F2222" s="1762">
        <v>9</v>
      </c>
      <c r="G2222" s="1762">
        <v>5</v>
      </c>
      <c r="H2222" s="1762">
        <v>6</v>
      </c>
      <c r="I2222" s="1783">
        <v>1</v>
      </c>
      <c r="J2222" s="1783">
        <v>1</v>
      </c>
      <c r="L2222" s="1764">
        <v>5519</v>
      </c>
      <c r="N2222" s="1764">
        <v>3623</v>
      </c>
      <c r="O2222" s="1764">
        <f>N2222-Q2222</f>
        <v>2852.99</v>
      </c>
      <c r="P2222" s="1806">
        <f t="shared" si="614"/>
        <v>0.78746618824178849</v>
      </c>
      <c r="Q2222" s="1764">
        <v>770.01</v>
      </c>
      <c r="R2222" s="1864">
        <f t="shared" si="615"/>
        <v>0.21253381175821143</v>
      </c>
      <c r="S2222" s="1807">
        <f t="shared" si="616"/>
        <v>30.8004</v>
      </c>
      <c r="U2222" s="1764">
        <f t="shared" si="617"/>
        <v>0</v>
      </c>
      <c r="V2222" s="1764">
        <f t="shared" si="618"/>
        <v>0</v>
      </c>
      <c r="W2222" s="1764">
        <f t="shared" si="647"/>
        <v>5519</v>
      </c>
      <c r="X2222" s="1768">
        <v>5519</v>
      </c>
      <c r="Y2222" s="1784">
        <v>618200</v>
      </c>
      <c r="Z2222" s="1770">
        <v>43180</v>
      </c>
      <c r="AA2222" s="1843" t="s">
        <v>104</v>
      </c>
      <c r="AB2222" s="1843"/>
      <c r="AH2222" s="1867"/>
      <c r="AK2222" s="1868"/>
      <c r="AL2222" s="1868"/>
    </row>
    <row r="2223" spans="1:38" x14ac:dyDescent="0.25">
      <c r="A2223" s="1866" t="s">
        <v>4447</v>
      </c>
      <c r="C2223" s="1782" t="s">
        <v>4448</v>
      </c>
      <c r="D2223" s="1762" t="s">
        <v>352</v>
      </c>
      <c r="E2223" s="1762">
        <v>1</v>
      </c>
      <c r="F2223" s="1762">
        <v>9</v>
      </c>
      <c r="G2223" s="1762">
        <v>5</v>
      </c>
      <c r="H2223" s="1762">
        <v>6</v>
      </c>
      <c r="I2223" s="1783">
        <v>1</v>
      </c>
      <c r="J2223" s="1783">
        <v>1</v>
      </c>
      <c r="L2223" s="1764">
        <v>5519</v>
      </c>
      <c r="N2223" s="1764">
        <v>3623</v>
      </c>
      <c r="O2223" s="1764">
        <f t="shared" ref="O2223:O2230" si="677">N2223-Q2223</f>
        <v>2852.99</v>
      </c>
      <c r="P2223" s="1806">
        <f t="shared" ref="P2223:P2230" si="678">IF(N2223&lt;=0,"",O2223/N2223)</f>
        <v>0.78746618824178849</v>
      </c>
      <c r="Q2223" s="1764">
        <v>770.01</v>
      </c>
      <c r="R2223" s="1864">
        <f t="shared" ref="R2223:R2230" si="679">IF(N2223&lt;=0,"",Q2223/N2223)</f>
        <v>0.21253381175821143</v>
      </c>
      <c r="S2223" s="1807">
        <f t="shared" ref="S2223:S2230" si="680">Q2223/$S$1</f>
        <v>30.8004</v>
      </c>
      <c r="U2223" s="1764">
        <f t="shared" ref="U2223:U2230" si="681">((1-I2223)*O2223)+((1-J2223)*Q2223)</f>
        <v>0</v>
      </c>
      <c r="V2223" s="1764">
        <f t="shared" ref="V2223:V2230" si="682">L2223-W2223</f>
        <v>0</v>
      </c>
      <c r="W2223" s="1764">
        <f t="shared" si="647"/>
        <v>5519</v>
      </c>
      <c r="X2223" s="1768">
        <v>5519</v>
      </c>
      <c r="Y2223" s="1784">
        <v>618200</v>
      </c>
      <c r="Z2223" s="1770">
        <v>43180</v>
      </c>
      <c r="AA2223" s="1843" t="s">
        <v>104</v>
      </c>
      <c r="AB2223" s="1843"/>
      <c r="AH2223" s="1867"/>
      <c r="AK2223" s="1868"/>
      <c r="AL2223" s="1868"/>
    </row>
    <row r="2224" spans="1:38" x14ac:dyDescent="0.25">
      <c r="A2224" s="1866" t="s">
        <v>4449</v>
      </c>
      <c r="C2224" s="1782" t="s">
        <v>4450</v>
      </c>
      <c r="D2224" s="1762" t="s">
        <v>352</v>
      </c>
      <c r="E2224" s="1762">
        <v>1</v>
      </c>
      <c r="F2224" s="1762">
        <v>9</v>
      </c>
      <c r="G2224" s="1762">
        <v>5</v>
      </c>
      <c r="H2224" s="1762">
        <v>6</v>
      </c>
      <c r="I2224" s="1783">
        <v>1</v>
      </c>
      <c r="J2224" s="1783">
        <v>1</v>
      </c>
      <c r="L2224" s="1764">
        <v>5519</v>
      </c>
      <c r="N2224" s="1764">
        <v>3623</v>
      </c>
      <c r="O2224" s="1764">
        <f t="shared" si="677"/>
        <v>2852.99</v>
      </c>
      <c r="P2224" s="1806">
        <f t="shared" si="678"/>
        <v>0.78746618824178849</v>
      </c>
      <c r="Q2224" s="1764">
        <v>770.01</v>
      </c>
      <c r="R2224" s="1864">
        <f t="shared" si="679"/>
        <v>0.21253381175821143</v>
      </c>
      <c r="S2224" s="1807">
        <f t="shared" si="680"/>
        <v>30.8004</v>
      </c>
      <c r="U2224" s="1764">
        <f t="shared" si="681"/>
        <v>0</v>
      </c>
      <c r="V2224" s="1764">
        <f t="shared" si="682"/>
        <v>0</v>
      </c>
      <c r="W2224" s="1764">
        <f t="shared" si="647"/>
        <v>5519</v>
      </c>
      <c r="X2224" s="1768">
        <v>5519</v>
      </c>
      <c r="Y2224" s="1784">
        <v>618200</v>
      </c>
      <c r="Z2224" s="1770">
        <v>43180</v>
      </c>
      <c r="AA2224" s="1843" t="s">
        <v>104</v>
      </c>
      <c r="AB2224" s="1843"/>
      <c r="AH2224" s="1867"/>
      <c r="AK2224" s="1868"/>
      <c r="AL2224" s="1868"/>
    </row>
    <row r="2225" spans="1:38" x14ac:dyDescent="0.25">
      <c r="A2225" s="1866" t="s">
        <v>4451</v>
      </c>
      <c r="C2225" s="1782" t="s">
        <v>4452</v>
      </c>
      <c r="D2225" s="1762" t="s">
        <v>352</v>
      </c>
      <c r="E2225" s="1762">
        <v>1</v>
      </c>
      <c r="F2225" s="1762">
        <v>9</v>
      </c>
      <c r="G2225" s="1762">
        <v>5</v>
      </c>
      <c r="H2225" s="1762">
        <v>6</v>
      </c>
      <c r="I2225" s="1783">
        <v>1</v>
      </c>
      <c r="J2225" s="1783">
        <v>1</v>
      </c>
      <c r="L2225" s="1764">
        <v>5519</v>
      </c>
      <c r="N2225" s="1764">
        <v>3623</v>
      </c>
      <c r="O2225" s="1764">
        <f t="shared" si="677"/>
        <v>2852.99</v>
      </c>
      <c r="P2225" s="1806">
        <f t="shared" si="678"/>
        <v>0.78746618824178849</v>
      </c>
      <c r="Q2225" s="1764">
        <v>770.01</v>
      </c>
      <c r="R2225" s="1864">
        <f t="shared" si="679"/>
        <v>0.21253381175821143</v>
      </c>
      <c r="S2225" s="1807">
        <f t="shared" si="680"/>
        <v>30.8004</v>
      </c>
      <c r="U2225" s="1764">
        <f t="shared" si="681"/>
        <v>0</v>
      </c>
      <c r="V2225" s="1764">
        <f t="shared" si="682"/>
        <v>0</v>
      </c>
      <c r="W2225" s="1764">
        <f t="shared" si="647"/>
        <v>5519</v>
      </c>
      <c r="X2225" s="1768">
        <v>5519</v>
      </c>
      <c r="Y2225" s="1784">
        <v>618200</v>
      </c>
      <c r="Z2225" s="1770">
        <v>43180</v>
      </c>
      <c r="AA2225" s="1843" t="s">
        <v>104</v>
      </c>
      <c r="AB2225" s="1843"/>
      <c r="AH2225" s="1867"/>
      <c r="AK2225" s="1868"/>
      <c r="AL2225" s="1868"/>
    </row>
    <row r="2226" spans="1:38" x14ac:dyDescent="0.25">
      <c r="A2226" s="1866" t="s">
        <v>4453</v>
      </c>
      <c r="C2226" s="1782" t="s">
        <v>4454</v>
      </c>
      <c r="D2226" s="1762" t="s">
        <v>352</v>
      </c>
      <c r="E2226" s="1762">
        <v>1</v>
      </c>
      <c r="F2226" s="1762">
        <v>9</v>
      </c>
      <c r="G2226" s="1762">
        <v>5</v>
      </c>
      <c r="H2226" s="1762">
        <v>6</v>
      </c>
      <c r="I2226" s="1783">
        <v>1</v>
      </c>
      <c r="J2226" s="1783">
        <v>1</v>
      </c>
      <c r="L2226" s="1764">
        <v>5519</v>
      </c>
      <c r="N2226" s="1764">
        <v>3623</v>
      </c>
      <c r="O2226" s="1764">
        <f t="shared" si="677"/>
        <v>2852.99</v>
      </c>
      <c r="P2226" s="1806">
        <f t="shared" si="678"/>
        <v>0.78746618824178849</v>
      </c>
      <c r="Q2226" s="1764">
        <v>770.01</v>
      </c>
      <c r="R2226" s="1864">
        <f t="shared" si="679"/>
        <v>0.21253381175821143</v>
      </c>
      <c r="S2226" s="1807">
        <f t="shared" si="680"/>
        <v>30.8004</v>
      </c>
      <c r="U2226" s="1764">
        <f t="shared" si="681"/>
        <v>0</v>
      </c>
      <c r="V2226" s="1764">
        <f t="shared" si="682"/>
        <v>0</v>
      </c>
      <c r="W2226" s="1764">
        <f t="shared" si="647"/>
        <v>5519</v>
      </c>
      <c r="X2226" s="1768">
        <v>5519</v>
      </c>
      <c r="Y2226" s="1784">
        <v>618285</v>
      </c>
      <c r="Z2226" s="1770">
        <v>43229</v>
      </c>
      <c r="AA2226" s="1843" t="s">
        <v>104</v>
      </c>
      <c r="AB2226" s="1843"/>
      <c r="AH2226" s="1867"/>
      <c r="AK2226" s="1868"/>
      <c r="AL2226" s="1868"/>
    </row>
    <row r="2227" spans="1:38" x14ac:dyDescent="0.25">
      <c r="A2227" s="1866" t="s">
        <v>4455</v>
      </c>
      <c r="C2227" s="1782" t="s">
        <v>4456</v>
      </c>
      <c r="D2227" s="1762" t="s">
        <v>352</v>
      </c>
      <c r="E2227" s="1762">
        <v>1</v>
      </c>
      <c r="F2227" s="1762">
        <v>9</v>
      </c>
      <c r="G2227" s="1762">
        <v>5</v>
      </c>
      <c r="H2227" s="1762">
        <v>6</v>
      </c>
      <c r="I2227" s="1783">
        <v>1</v>
      </c>
      <c r="J2227" s="1783">
        <v>1</v>
      </c>
      <c r="L2227" s="1764">
        <v>5519</v>
      </c>
      <c r="N2227" s="1764">
        <v>3623</v>
      </c>
      <c r="O2227" s="1764">
        <f t="shared" si="677"/>
        <v>2852.99</v>
      </c>
      <c r="P2227" s="1806">
        <f t="shared" si="678"/>
        <v>0.78746618824178849</v>
      </c>
      <c r="Q2227" s="1764">
        <v>770.01</v>
      </c>
      <c r="R2227" s="1864">
        <f t="shared" si="679"/>
        <v>0.21253381175821143</v>
      </c>
      <c r="S2227" s="1807">
        <f t="shared" si="680"/>
        <v>30.8004</v>
      </c>
      <c r="U2227" s="1764">
        <f t="shared" si="681"/>
        <v>0</v>
      </c>
      <c r="V2227" s="1764">
        <f t="shared" si="682"/>
        <v>0</v>
      </c>
      <c r="W2227" s="1764">
        <f t="shared" si="647"/>
        <v>5519</v>
      </c>
      <c r="X2227" s="1768">
        <v>5519</v>
      </c>
      <c r="Y2227" s="1784">
        <v>618285</v>
      </c>
      <c r="Z2227" s="1770">
        <v>43229</v>
      </c>
      <c r="AA2227" s="1843" t="s">
        <v>104</v>
      </c>
      <c r="AB2227" s="1843"/>
      <c r="AH2227" s="1867"/>
      <c r="AK2227" s="1868"/>
      <c r="AL2227" s="1868"/>
    </row>
    <row r="2228" spans="1:38" x14ac:dyDescent="0.25">
      <c r="A2228" s="1866" t="s">
        <v>4457</v>
      </c>
      <c r="C2228" s="1782" t="s">
        <v>4458</v>
      </c>
      <c r="D2228" s="1762" t="s">
        <v>352</v>
      </c>
      <c r="E2228" s="1762">
        <v>1</v>
      </c>
      <c r="F2228" s="1762">
        <v>9</v>
      </c>
      <c r="G2228" s="1762">
        <v>5</v>
      </c>
      <c r="H2228" s="1762">
        <v>6</v>
      </c>
      <c r="I2228" s="1783">
        <v>1</v>
      </c>
      <c r="J2228" s="1783">
        <v>1</v>
      </c>
      <c r="L2228" s="1764">
        <v>5519</v>
      </c>
      <c r="N2228" s="1764">
        <v>3623</v>
      </c>
      <c r="O2228" s="1764">
        <f t="shared" si="677"/>
        <v>2852.99</v>
      </c>
      <c r="P2228" s="1806">
        <f t="shared" si="678"/>
        <v>0.78746618824178849</v>
      </c>
      <c r="Q2228" s="1764">
        <v>770.01</v>
      </c>
      <c r="R2228" s="1864">
        <f t="shared" si="679"/>
        <v>0.21253381175821143</v>
      </c>
      <c r="S2228" s="1807">
        <f t="shared" si="680"/>
        <v>30.8004</v>
      </c>
      <c r="U2228" s="1764">
        <f t="shared" si="681"/>
        <v>0</v>
      </c>
      <c r="V2228" s="1764">
        <f t="shared" si="682"/>
        <v>0</v>
      </c>
      <c r="W2228" s="1764">
        <f t="shared" si="647"/>
        <v>5519</v>
      </c>
      <c r="X2228" s="1768">
        <v>5519</v>
      </c>
      <c r="Y2228" s="1784">
        <v>618308</v>
      </c>
      <c r="Z2228" s="1770">
        <v>43243</v>
      </c>
      <c r="AA2228" s="1843" t="s">
        <v>104</v>
      </c>
      <c r="AB2228" s="1843"/>
      <c r="AH2228" s="1867"/>
      <c r="AK2228" s="1868"/>
      <c r="AL2228" s="1868"/>
    </row>
    <row r="2229" spans="1:38" x14ac:dyDescent="0.25">
      <c r="A2229" s="1866" t="s">
        <v>4459</v>
      </c>
      <c r="C2229" s="1782" t="s">
        <v>4460</v>
      </c>
      <c r="D2229" s="1762" t="s">
        <v>352</v>
      </c>
      <c r="E2229" s="1762">
        <v>1</v>
      </c>
      <c r="F2229" s="1762">
        <v>9</v>
      </c>
      <c r="G2229" s="1762">
        <v>5</v>
      </c>
      <c r="H2229" s="1762">
        <v>6</v>
      </c>
      <c r="I2229" s="1783">
        <v>1</v>
      </c>
      <c r="J2229" s="1783">
        <v>1</v>
      </c>
      <c r="L2229" s="1764">
        <v>5519</v>
      </c>
      <c r="N2229" s="1764">
        <v>3623</v>
      </c>
      <c r="O2229" s="1764">
        <f t="shared" si="677"/>
        <v>2852.99</v>
      </c>
      <c r="P2229" s="1806">
        <f t="shared" si="678"/>
        <v>0.78746618824178849</v>
      </c>
      <c r="Q2229" s="1764">
        <v>770.01</v>
      </c>
      <c r="R2229" s="1864">
        <f t="shared" si="679"/>
        <v>0.21253381175821143</v>
      </c>
      <c r="S2229" s="1807">
        <f t="shared" si="680"/>
        <v>30.8004</v>
      </c>
      <c r="U2229" s="1764">
        <f t="shared" si="681"/>
        <v>0</v>
      </c>
      <c r="V2229" s="1764">
        <f t="shared" si="682"/>
        <v>0</v>
      </c>
      <c r="W2229" s="1764">
        <f t="shared" si="647"/>
        <v>5519</v>
      </c>
      <c r="X2229" s="1768">
        <v>5519</v>
      </c>
      <c r="Y2229" s="1784">
        <v>618308</v>
      </c>
      <c r="Z2229" s="1770">
        <v>43243</v>
      </c>
      <c r="AA2229" s="1843" t="s">
        <v>104</v>
      </c>
      <c r="AB2229" s="1843"/>
      <c r="AH2229" s="1867"/>
      <c r="AK2229" s="1868"/>
      <c r="AL2229" s="1868"/>
    </row>
    <row r="2230" spans="1:38" x14ac:dyDescent="0.25">
      <c r="A2230" s="1866" t="s">
        <v>4461</v>
      </c>
      <c r="C2230" s="1782" t="s">
        <v>4462</v>
      </c>
      <c r="D2230" s="1762" t="s">
        <v>352</v>
      </c>
      <c r="E2230" s="1762">
        <v>1</v>
      </c>
      <c r="F2230" s="1762">
        <v>9</v>
      </c>
      <c r="G2230" s="1762">
        <v>5</v>
      </c>
      <c r="H2230" s="1762">
        <v>6</v>
      </c>
      <c r="I2230" s="1783">
        <v>1</v>
      </c>
      <c r="J2230" s="1783">
        <v>1</v>
      </c>
      <c r="L2230" s="1764">
        <v>5519</v>
      </c>
      <c r="N2230" s="1764">
        <v>3623</v>
      </c>
      <c r="O2230" s="1764">
        <f t="shared" si="677"/>
        <v>2852.99</v>
      </c>
      <c r="P2230" s="1806">
        <f t="shared" si="678"/>
        <v>0.78746618824178849</v>
      </c>
      <c r="Q2230" s="1764">
        <v>770.01</v>
      </c>
      <c r="R2230" s="1864">
        <f t="shared" si="679"/>
        <v>0.21253381175821143</v>
      </c>
      <c r="S2230" s="1807">
        <f t="shared" si="680"/>
        <v>30.8004</v>
      </c>
      <c r="U2230" s="1764">
        <f t="shared" si="681"/>
        <v>0</v>
      </c>
      <c r="V2230" s="1764">
        <f t="shared" si="682"/>
        <v>0</v>
      </c>
      <c r="W2230" s="1764">
        <f t="shared" si="647"/>
        <v>5519</v>
      </c>
      <c r="X2230" s="1768">
        <v>5519</v>
      </c>
      <c r="Y2230" s="1784">
        <v>618308</v>
      </c>
      <c r="Z2230" s="1770">
        <v>43243</v>
      </c>
      <c r="AA2230" s="1843" t="s">
        <v>104</v>
      </c>
      <c r="AB2230" s="1843"/>
      <c r="AH2230" s="1867"/>
      <c r="AK2230" s="1868"/>
      <c r="AL2230" s="1868"/>
    </row>
    <row r="2231" spans="1:38" x14ac:dyDescent="0.25">
      <c r="A2231" s="1866" t="s">
        <v>4463</v>
      </c>
      <c r="C2231" s="1782" t="s">
        <v>4466</v>
      </c>
      <c r="D2231" s="1762" t="s">
        <v>352</v>
      </c>
      <c r="E2231" s="1762">
        <v>1</v>
      </c>
      <c r="F2231" s="1762">
        <v>7</v>
      </c>
      <c r="G2231" s="1762">
        <v>2</v>
      </c>
      <c r="H2231" s="1762">
        <v>4</v>
      </c>
      <c r="I2231" s="1783">
        <v>1</v>
      </c>
      <c r="J2231" s="1783">
        <v>1</v>
      </c>
      <c r="L2231" s="1764">
        <v>3560</v>
      </c>
      <c r="N2231" s="1764">
        <v>2578</v>
      </c>
      <c r="O2231" s="1764">
        <f>N2231-Q2231</f>
        <v>2050.9499999999998</v>
      </c>
      <c r="P2231" s="1806">
        <f t="shared" si="614"/>
        <v>0.79555857253685025</v>
      </c>
      <c r="Q2231" s="1764">
        <v>527.04999999999995</v>
      </c>
      <c r="R2231" s="1864">
        <f t="shared" si="615"/>
        <v>0.20444142746314972</v>
      </c>
      <c r="S2231" s="1807">
        <f t="shared" si="616"/>
        <v>21.081999999999997</v>
      </c>
      <c r="U2231" s="1764">
        <f t="shared" si="617"/>
        <v>0</v>
      </c>
      <c r="V2231" s="1764">
        <f t="shared" si="618"/>
        <v>0</v>
      </c>
      <c r="W2231" s="1764">
        <f t="shared" si="647"/>
        <v>3560</v>
      </c>
      <c r="X2231" s="1768">
        <v>3560</v>
      </c>
      <c r="Y2231" s="1784">
        <v>618219</v>
      </c>
      <c r="Z2231" s="1770">
        <v>43187</v>
      </c>
      <c r="AA2231" s="1843" t="s">
        <v>104</v>
      </c>
      <c r="AB2231" s="1843"/>
      <c r="AH2231" s="1867"/>
      <c r="AK2231" s="1868"/>
      <c r="AL2231" s="1868"/>
    </row>
    <row r="2232" spans="1:38" x14ac:dyDescent="0.25">
      <c r="A2232" s="1866" t="s">
        <v>4465</v>
      </c>
      <c r="C2232" s="1782" t="s">
        <v>4464</v>
      </c>
      <c r="D2232" s="1762" t="s">
        <v>352</v>
      </c>
      <c r="E2232" s="1762">
        <v>1</v>
      </c>
      <c r="F2232" s="1762">
        <v>7</v>
      </c>
      <c r="G2232" s="1762">
        <v>2</v>
      </c>
      <c r="H2232" s="1762">
        <v>4</v>
      </c>
      <c r="I2232" s="1783">
        <v>1</v>
      </c>
      <c r="J2232" s="1783">
        <v>1</v>
      </c>
      <c r="L2232" s="1764">
        <v>3560</v>
      </c>
      <c r="N2232" s="1764">
        <v>2578</v>
      </c>
      <c r="O2232" s="1764">
        <f t="shared" ref="O2232:O2237" si="683">N2232-Q2232</f>
        <v>2050.9499999999998</v>
      </c>
      <c r="P2232" s="1806">
        <f t="shared" ref="P2232:P2237" si="684">IF(N2232&lt;=0,"",O2232/N2232)</f>
        <v>0.79555857253685025</v>
      </c>
      <c r="Q2232" s="1764">
        <v>527.04999999999995</v>
      </c>
      <c r="R2232" s="1864">
        <f t="shared" ref="R2232:R2237" si="685">IF(N2232&lt;=0,"",Q2232/N2232)</f>
        <v>0.20444142746314972</v>
      </c>
      <c r="S2232" s="1807">
        <f t="shared" ref="S2232:S2237" si="686">Q2232/$S$1</f>
        <v>21.081999999999997</v>
      </c>
      <c r="U2232" s="1764">
        <f t="shared" ref="U2232:U2237" si="687">((1-I2232)*O2232)+((1-J2232)*Q2232)</f>
        <v>0</v>
      </c>
      <c r="V2232" s="1764">
        <f t="shared" ref="V2232:V2237" si="688">L2232-W2232</f>
        <v>0</v>
      </c>
      <c r="W2232" s="1764">
        <f t="shared" si="647"/>
        <v>3560</v>
      </c>
      <c r="X2232" s="1768">
        <v>3560</v>
      </c>
      <c r="Y2232" s="1784">
        <v>618219</v>
      </c>
      <c r="Z2232" s="1770">
        <v>43187</v>
      </c>
      <c r="AA2232" s="1843" t="s">
        <v>104</v>
      </c>
      <c r="AB2232" s="1843"/>
      <c r="AH2232" s="1867"/>
      <c r="AK2232" s="1868"/>
      <c r="AL2232" s="1868"/>
    </row>
    <row r="2233" spans="1:38" x14ac:dyDescent="0.25">
      <c r="A2233" s="1866" t="s">
        <v>4467</v>
      </c>
      <c r="C2233" s="1782" t="s">
        <v>4468</v>
      </c>
      <c r="D2233" s="1762" t="s">
        <v>352</v>
      </c>
      <c r="E2233" s="1762">
        <v>1</v>
      </c>
      <c r="F2233" s="1762">
        <v>7</v>
      </c>
      <c r="G2233" s="1762">
        <v>2</v>
      </c>
      <c r="H2233" s="1762">
        <v>4</v>
      </c>
      <c r="I2233" s="1783">
        <v>1</v>
      </c>
      <c r="J2233" s="1783">
        <v>1</v>
      </c>
      <c r="L2233" s="1764">
        <v>3560</v>
      </c>
      <c r="N2233" s="1764">
        <v>2578</v>
      </c>
      <c r="O2233" s="1764">
        <f t="shared" si="683"/>
        <v>2050.9499999999998</v>
      </c>
      <c r="P2233" s="1806">
        <f t="shared" si="684"/>
        <v>0.79555857253685025</v>
      </c>
      <c r="Q2233" s="1764">
        <v>527.04999999999995</v>
      </c>
      <c r="R2233" s="1864">
        <f t="shared" si="685"/>
        <v>0.20444142746314972</v>
      </c>
      <c r="S2233" s="1807">
        <f t="shared" si="686"/>
        <v>21.081999999999997</v>
      </c>
      <c r="U2233" s="1764">
        <f t="shared" si="687"/>
        <v>0</v>
      </c>
      <c r="V2233" s="1764">
        <f t="shared" si="688"/>
        <v>0</v>
      </c>
      <c r="W2233" s="1764">
        <f t="shared" si="647"/>
        <v>3560</v>
      </c>
      <c r="X2233" s="1768">
        <v>3560</v>
      </c>
      <c r="Y2233" s="1784">
        <v>618219</v>
      </c>
      <c r="Z2233" s="1770">
        <v>43187</v>
      </c>
      <c r="AA2233" s="1843" t="s">
        <v>104</v>
      </c>
      <c r="AB2233" s="1843"/>
      <c r="AH2233" s="1867"/>
      <c r="AK2233" s="1868"/>
      <c r="AL2233" s="1868"/>
    </row>
    <row r="2234" spans="1:38" x14ac:dyDescent="0.25">
      <c r="A2234" s="1866" t="s">
        <v>4469</v>
      </c>
      <c r="C2234" s="1782" t="s">
        <v>4470</v>
      </c>
      <c r="D2234" s="1762" t="s">
        <v>352</v>
      </c>
      <c r="E2234" s="1762">
        <v>1</v>
      </c>
      <c r="F2234" s="1762">
        <v>7</v>
      </c>
      <c r="G2234" s="1762">
        <v>2</v>
      </c>
      <c r="H2234" s="1762">
        <v>4</v>
      </c>
      <c r="I2234" s="1783">
        <v>1</v>
      </c>
      <c r="J2234" s="1783">
        <v>1</v>
      </c>
      <c r="L2234" s="1764">
        <v>3560</v>
      </c>
      <c r="N2234" s="1764">
        <v>2578</v>
      </c>
      <c r="O2234" s="1764">
        <f t="shared" si="683"/>
        <v>2050.9499999999998</v>
      </c>
      <c r="P2234" s="1806">
        <f t="shared" si="684"/>
        <v>0.79555857253685025</v>
      </c>
      <c r="Q2234" s="1764">
        <v>527.04999999999995</v>
      </c>
      <c r="R2234" s="1864">
        <f t="shared" si="685"/>
        <v>0.20444142746314972</v>
      </c>
      <c r="S2234" s="1807">
        <f t="shared" si="686"/>
        <v>21.081999999999997</v>
      </c>
      <c r="U2234" s="1764">
        <f t="shared" si="687"/>
        <v>0</v>
      </c>
      <c r="V2234" s="1764">
        <f t="shared" si="688"/>
        <v>0</v>
      </c>
      <c r="W2234" s="1764">
        <f t="shared" si="647"/>
        <v>3560</v>
      </c>
      <c r="X2234" s="1768">
        <v>3560</v>
      </c>
      <c r="Y2234" s="1784">
        <v>618219</v>
      </c>
      <c r="Z2234" s="1770">
        <v>43187</v>
      </c>
      <c r="AA2234" s="1843" t="s">
        <v>104</v>
      </c>
      <c r="AB2234" s="1843"/>
      <c r="AH2234" s="1867"/>
      <c r="AK2234" s="1868"/>
      <c r="AL2234" s="1868"/>
    </row>
    <row r="2235" spans="1:38" x14ac:dyDescent="0.25">
      <c r="A2235" s="1866" t="s">
        <v>4471</v>
      </c>
      <c r="C2235" s="1782" t="s">
        <v>4472</v>
      </c>
      <c r="D2235" s="1762" t="s">
        <v>352</v>
      </c>
      <c r="E2235" s="1762">
        <v>1</v>
      </c>
      <c r="F2235" s="1762">
        <v>7</v>
      </c>
      <c r="G2235" s="1762">
        <v>2</v>
      </c>
      <c r="H2235" s="1762">
        <v>4</v>
      </c>
      <c r="I2235" s="1783">
        <v>1</v>
      </c>
      <c r="J2235" s="1783">
        <v>1</v>
      </c>
      <c r="L2235" s="1764">
        <v>3560</v>
      </c>
      <c r="N2235" s="1764">
        <v>2578</v>
      </c>
      <c r="O2235" s="1764">
        <f t="shared" si="683"/>
        <v>2050.9499999999998</v>
      </c>
      <c r="P2235" s="1806">
        <f t="shared" si="684"/>
        <v>0.79555857253685025</v>
      </c>
      <c r="Q2235" s="1764">
        <v>527.04999999999995</v>
      </c>
      <c r="R2235" s="1864">
        <f t="shared" si="685"/>
        <v>0.20444142746314972</v>
      </c>
      <c r="S2235" s="1807">
        <f t="shared" si="686"/>
        <v>21.081999999999997</v>
      </c>
      <c r="U2235" s="1764">
        <f t="shared" si="687"/>
        <v>0</v>
      </c>
      <c r="V2235" s="1764">
        <f t="shared" si="688"/>
        <v>0</v>
      </c>
      <c r="W2235" s="1764">
        <f t="shared" si="647"/>
        <v>3560</v>
      </c>
      <c r="X2235" s="1768">
        <v>3560</v>
      </c>
      <c r="Y2235" s="1784">
        <v>618245</v>
      </c>
      <c r="Z2235" s="1770">
        <v>43203</v>
      </c>
      <c r="AA2235" s="1843" t="s">
        <v>104</v>
      </c>
      <c r="AB2235" s="1843"/>
      <c r="AH2235" s="1867"/>
      <c r="AK2235" s="1868"/>
      <c r="AL2235" s="1868"/>
    </row>
    <row r="2236" spans="1:38" x14ac:dyDescent="0.25">
      <c r="A2236" s="1866" t="s">
        <v>4473</v>
      </c>
      <c r="C2236" s="1782" t="s">
        <v>4474</v>
      </c>
      <c r="D2236" s="1762" t="s">
        <v>352</v>
      </c>
      <c r="E2236" s="1762">
        <v>1</v>
      </c>
      <c r="F2236" s="1762">
        <v>7</v>
      </c>
      <c r="G2236" s="1762">
        <v>2</v>
      </c>
      <c r="H2236" s="1762">
        <v>4</v>
      </c>
      <c r="I2236" s="1783">
        <v>1</v>
      </c>
      <c r="J2236" s="1783">
        <v>1</v>
      </c>
      <c r="L2236" s="1764">
        <v>3560</v>
      </c>
      <c r="N2236" s="1764">
        <v>2578</v>
      </c>
      <c r="O2236" s="1764">
        <f t="shared" si="683"/>
        <v>2050.9499999999998</v>
      </c>
      <c r="P2236" s="1806">
        <f t="shared" si="684"/>
        <v>0.79555857253685025</v>
      </c>
      <c r="Q2236" s="1764">
        <v>527.04999999999995</v>
      </c>
      <c r="R2236" s="1864">
        <f t="shared" si="685"/>
        <v>0.20444142746314972</v>
      </c>
      <c r="S2236" s="1807">
        <f t="shared" si="686"/>
        <v>21.081999999999997</v>
      </c>
      <c r="U2236" s="1764">
        <f t="shared" si="687"/>
        <v>0</v>
      </c>
      <c r="V2236" s="1764">
        <f t="shared" si="688"/>
        <v>0</v>
      </c>
      <c r="W2236" s="1764">
        <f t="shared" si="647"/>
        <v>3560</v>
      </c>
      <c r="X2236" s="1768">
        <v>3560</v>
      </c>
      <c r="Y2236" s="1784">
        <v>618245</v>
      </c>
      <c r="Z2236" s="1770">
        <v>43203</v>
      </c>
      <c r="AA2236" s="1843" t="s">
        <v>104</v>
      </c>
      <c r="AB2236" s="1843"/>
      <c r="AH2236" s="1867"/>
      <c r="AK2236" s="1868"/>
      <c r="AL2236" s="1868"/>
    </row>
    <row r="2237" spans="1:38" x14ac:dyDescent="0.25">
      <c r="A2237" s="1866" t="s">
        <v>4475</v>
      </c>
      <c r="C2237" s="1782" t="s">
        <v>4476</v>
      </c>
      <c r="D2237" s="1762" t="s">
        <v>352</v>
      </c>
      <c r="E2237" s="1762">
        <v>1</v>
      </c>
      <c r="F2237" s="1762">
        <v>7</v>
      </c>
      <c r="G2237" s="1762">
        <v>2</v>
      </c>
      <c r="H2237" s="1762">
        <v>4</v>
      </c>
      <c r="I2237" s="1783">
        <v>1</v>
      </c>
      <c r="J2237" s="1783">
        <v>1</v>
      </c>
      <c r="L2237" s="1764">
        <v>3560</v>
      </c>
      <c r="N2237" s="1764">
        <v>2578</v>
      </c>
      <c r="O2237" s="1764">
        <f t="shared" si="683"/>
        <v>2050.9499999999998</v>
      </c>
      <c r="P2237" s="1806">
        <f t="shared" si="684"/>
        <v>0.79555857253685025</v>
      </c>
      <c r="Q2237" s="1764">
        <v>527.04999999999995</v>
      </c>
      <c r="R2237" s="1864">
        <f t="shared" si="685"/>
        <v>0.20444142746314972</v>
      </c>
      <c r="S2237" s="1807">
        <f t="shared" si="686"/>
        <v>21.081999999999997</v>
      </c>
      <c r="U2237" s="1764">
        <f t="shared" si="687"/>
        <v>0</v>
      </c>
      <c r="V2237" s="1764">
        <f t="shared" si="688"/>
        <v>0</v>
      </c>
      <c r="W2237" s="1764">
        <f t="shared" ref="W2237:W2300" si="689">X2237+AC2237+AH2237+AM2237+AO2237+AR2237</f>
        <v>3560</v>
      </c>
      <c r="X2237" s="1768">
        <v>3560</v>
      </c>
      <c r="Y2237" s="1784">
        <v>618245</v>
      </c>
      <c r="Z2237" s="1770">
        <v>43203</v>
      </c>
      <c r="AA2237" s="1843" t="s">
        <v>104</v>
      </c>
      <c r="AB2237" s="1843"/>
      <c r="AH2237" s="1867"/>
      <c r="AK2237" s="1868"/>
      <c r="AL2237" s="1868"/>
    </row>
    <row r="2238" spans="1:38" x14ac:dyDescent="0.25">
      <c r="A2238" s="1866">
        <v>2018084</v>
      </c>
      <c r="C2238" s="1782" t="s">
        <v>4361</v>
      </c>
      <c r="D2238" s="1762" t="s">
        <v>26</v>
      </c>
      <c r="E2238" s="1762">
        <v>0</v>
      </c>
      <c r="F2238" s="1762">
        <v>0</v>
      </c>
      <c r="G2238" s="1762">
        <v>0</v>
      </c>
      <c r="H2238" s="1762">
        <v>0</v>
      </c>
      <c r="I2238" s="1783">
        <v>1</v>
      </c>
      <c r="J2238" s="1783">
        <v>1</v>
      </c>
      <c r="L2238" s="1764">
        <f>N2238*2.3</f>
        <v>45.769999999999996</v>
      </c>
      <c r="N2238" s="1764">
        <f t="shared" si="613"/>
        <v>19.899999999999999</v>
      </c>
      <c r="O2238" s="1764">
        <v>19.899999999999999</v>
      </c>
      <c r="P2238" s="1806">
        <f t="shared" si="614"/>
        <v>1</v>
      </c>
      <c r="Q2238" s="1764">
        <v>0</v>
      </c>
      <c r="R2238" s="1864">
        <f t="shared" si="615"/>
        <v>0</v>
      </c>
      <c r="S2238" s="1807">
        <f t="shared" si="616"/>
        <v>0</v>
      </c>
      <c r="U2238" s="1764">
        <f t="shared" si="617"/>
        <v>0</v>
      </c>
      <c r="V2238" s="1764">
        <f t="shared" si="618"/>
        <v>0</v>
      </c>
      <c r="W2238" s="1764">
        <f t="shared" si="689"/>
        <v>45.77</v>
      </c>
      <c r="X2238" s="1768">
        <v>45.77</v>
      </c>
      <c r="Y2238" s="1784">
        <v>618431</v>
      </c>
      <c r="Z2238" s="1770">
        <v>43299</v>
      </c>
      <c r="AA2238" s="1843" t="s">
        <v>104</v>
      </c>
      <c r="AB2238" s="1843"/>
      <c r="AH2238" s="1867"/>
      <c r="AK2238" s="1868"/>
      <c r="AL2238" s="1868"/>
    </row>
    <row r="2239" spans="1:38" x14ac:dyDescent="0.25">
      <c r="A2239" s="1866">
        <v>2018085</v>
      </c>
      <c r="C2239" s="1782" t="s">
        <v>5315</v>
      </c>
      <c r="D2239" s="1762" t="s">
        <v>26</v>
      </c>
      <c r="E2239" s="1762">
        <v>0</v>
      </c>
      <c r="F2239" s="1762">
        <v>0</v>
      </c>
      <c r="G2239" s="1762">
        <v>0</v>
      </c>
      <c r="H2239" s="1762">
        <v>0</v>
      </c>
      <c r="I2239" s="1783">
        <v>1</v>
      </c>
      <c r="J2239" s="1783">
        <v>1</v>
      </c>
      <c r="L2239" s="1764">
        <f>N2239*2.3</f>
        <v>108.37599999999999</v>
      </c>
      <c r="N2239" s="1764">
        <f t="shared" si="613"/>
        <v>47.12</v>
      </c>
      <c r="O2239" s="1764">
        <v>47.12</v>
      </c>
      <c r="P2239" s="1806">
        <f t="shared" si="614"/>
        <v>1</v>
      </c>
      <c r="Q2239" s="1764">
        <v>0</v>
      </c>
      <c r="R2239" s="1864">
        <f t="shared" si="615"/>
        <v>0</v>
      </c>
      <c r="S2239" s="1807">
        <f t="shared" si="616"/>
        <v>0</v>
      </c>
      <c r="U2239" s="1764">
        <f t="shared" si="617"/>
        <v>0</v>
      </c>
      <c r="V2239" s="1764">
        <f t="shared" si="618"/>
        <v>-4.0000000000048885E-3</v>
      </c>
      <c r="W2239" s="1764">
        <f t="shared" si="689"/>
        <v>108.38</v>
      </c>
      <c r="X2239" s="1768">
        <v>108.38</v>
      </c>
      <c r="Y2239" s="1784">
        <v>618431</v>
      </c>
      <c r="Z2239" s="1770">
        <v>43299</v>
      </c>
      <c r="AA2239" s="1843" t="s">
        <v>104</v>
      </c>
      <c r="AB2239" s="1843"/>
      <c r="AH2239" s="1867"/>
      <c r="AK2239" s="1868"/>
      <c r="AL2239" s="1868"/>
    </row>
    <row r="2240" spans="1:38" x14ac:dyDescent="0.25">
      <c r="A2240" s="1866">
        <v>2018086</v>
      </c>
      <c r="C2240" s="1782">
        <v>720218</v>
      </c>
      <c r="D2240" s="1762" t="s">
        <v>26</v>
      </c>
      <c r="E2240" s="1762">
        <v>1</v>
      </c>
      <c r="F2240" s="1762">
        <v>9</v>
      </c>
      <c r="G2240" s="1762">
        <v>6</v>
      </c>
      <c r="H2240" s="1762">
        <v>3</v>
      </c>
      <c r="I2240" s="1783">
        <v>1</v>
      </c>
      <c r="J2240" s="1783">
        <v>1</v>
      </c>
      <c r="L2240" s="1764">
        <v>3205.12</v>
      </c>
      <c r="N2240" s="1764">
        <v>2083.04</v>
      </c>
      <c r="O2240" s="1764">
        <f>N2240-Q2240</f>
        <v>1568.44</v>
      </c>
      <c r="P2240" s="1806">
        <f t="shared" si="614"/>
        <v>0.75295721637606583</v>
      </c>
      <c r="Q2240" s="1764">
        <v>514.6</v>
      </c>
      <c r="R2240" s="1864">
        <f t="shared" si="615"/>
        <v>0.24704278362393425</v>
      </c>
      <c r="S2240" s="1807">
        <f t="shared" si="616"/>
        <v>20.584</v>
      </c>
      <c r="U2240" s="1764">
        <f t="shared" si="617"/>
        <v>0</v>
      </c>
      <c r="V2240" s="1764">
        <f t="shared" si="618"/>
        <v>0</v>
      </c>
      <c r="W2240" s="1764">
        <f t="shared" si="689"/>
        <v>3205.12</v>
      </c>
      <c r="X2240" s="1768">
        <v>3205.12</v>
      </c>
      <c r="Y2240" s="1784">
        <v>618150</v>
      </c>
      <c r="Z2240" s="1770">
        <v>43166</v>
      </c>
      <c r="AA2240" s="1843" t="s">
        <v>104</v>
      </c>
      <c r="AB2240" s="1843"/>
      <c r="AH2240" s="1867"/>
      <c r="AK2240" s="1868"/>
      <c r="AL2240" s="1868"/>
    </row>
    <row r="2241" spans="1:38" x14ac:dyDescent="0.25">
      <c r="A2241" s="1866">
        <v>2018087</v>
      </c>
      <c r="C2241" s="1782" t="s">
        <v>4479</v>
      </c>
      <c r="D2241" s="1762" t="s">
        <v>26</v>
      </c>
      <c r="E2241" s="1762">
        <v>0</v>
      </c>
      <c r="F2241" s="1762">
        <v>0</v>
      </c>
      <c r="G2241" s="1762">
        <v>0</v>
      </c>
      <c r="H2241" s="1762">
        <v>0</v>
      </c>
      <c r="I2241" s="1783">
        <v>1</v>
      </c>
      <c r="J2241" s="1783">
        <v>1</v>
      </c>
      <c r="L2241" s="1764">
        <v>131.26</v>
      </c>
      <c r="N2241" s="1764">
        <f t="shared" si="613"/>
        <v>73.13</v>
      </c>
      <c r="O2241" s="1764">
        <v>58.13</v>
      </c>
      <c r="P2241" s="1806">
        <f t="shared" si="614"/>
        <v>0.7948858197730071</v>
      </c>
      <c r="Q2241" s="1764">
        <v>15</v>
      </c>
      <c r="R2241" s="1864">
        <f t="shared" si="615"/>
        <v>0.20511418022699304</v>
      </c>
      <c r="S2241" s="1807">
        <f t="shared" si="616"/>
        <v>0.6</v>
      </c>
      <c r="U2241" s="1764">
        <f t="shared" si="617"/>
        <v>0</v>
      </c>
      <c r="V2241" s="1764">
        <f t="shared" si="618"/>
        <v>0</v>
      </c>
      <c r="W2241" s="1764">
        <f t="shared" si="689"/>
        <v>131.26</v>
      </c>
      <c r="X2241" s="1768">
        <v>131.26</v>
      </c>
      <c r="Y2241" s="1784">
        <v>618140</v>
      </c>
      <c r="Z2241" s="1770">
        <v>43161</v>
      </c>
      <c r="AA2241" s="1843" t="s">
        <v>104</v>
      </c>
      <c r="AB2241" s="1843"/>
      <c r="AH2241" s="1867"/>
      <c r="AK2241" s="1868"/>
      <c r="AL2241" s="1868"/>
    </row>
    <row r="2242" spans="1:38" x14ac:dyDescent="0.25">
      <c r="A2242" s="1866">
        <v>2018088</v>
      </c>
      <c r="C2242" s="1782">
        <v>709018</v>
      </c>
      <c r="D2242" s="1762" t="s">
        <v>26</v>
      </c>
      <c r="E2242" s="1762">
        <v>1</v>
      </c>
      <c r="F2242" s="1762">
        <v>9</v>
      </c>
      <c r="G2242" s="1762">
        <v>6</v>
      </c>
      <c r="H2242" s="1762">
        <v>3</v>
      </c>
      <c r="I2242" s="1783">
        <v>1</v>
      </c>
      <c r="J2242" s="1783">
        <v>1</v>
      </c>
      <c r="L2242" s="1764">
        <v>3175.08</v>
      </c>
      <c r="N2242" s="1764">
        <v>2061.29</v>
      </c>
      <c r="O2242" s="1764">
        <v>0</v>
      </c>
      <c r="P2242" s="1806">
        <f t="shared" si="614"/>
        <v>0</v>
      </c>
      <c r="Q2242" s="1764">
        <v>513.05999999999995</v>
      </c>
      <c r="R2242" s="1864">
        <f t="shared" si="615"/>
        <v>0.2489023863697005</v>
      </c>
      <c r="S2242" s="1807">
        <f t="shared" si="616"/>
        <v>20.522399999999998</v>
      </c>
      <c r="U2242" s="1764">
        <f t="shared" si="617"/>
        <v>0</v>
      </c>
      <c r="V2242" s="1764">
        <f t="shared" si="618"/>
        <v>0</v>
      </c>
      <c r="W2242" s="1764">
        <f t="shared" si="689"/>
        <v>3175.08</v>
      </c>
      <c r="X2242" s="1768">
        <v>3175.08</v>
      </c>
      <c r="Y2242" s="1784">
        <v>618136</v>
      </c>
      <c r="Z2242" s="1770">
        <v>43161</v>
      </c>
      <c r="AA2242" s="1843" t="s">
        <v>104</v>
      </c>
      <c r="AB2242" s="1843"/>
      <c r="AH2242" s="1867"/>
      <c r="AK2242" s="1868"/>
      <c r="AL2242" s="1868"/>
    </row>
    <row r="2243" spans="1:38" x14ac:dyDescent="0.25">
      <c r="A2243" s="1866">
        <v>2018089</v>
      </c>
      <c r="C2243" s="1782">
        <v>709118</v>
      </c>
      <c r="D2243" s="1762" t="s">
        <v>26</v>
      </c>
      <c r="E2243" s="1762">
        <v>1</v>
      </c>
      <c r="F2243" s="1762">
        <v>9</v>
      </c>
      <c r="G2243" s="1762">
        <v>6</v>
      </c>
      <c r="H2243" s="1762">
        <v>3</v>
      </c>
      <c r="I2243" s="1783">
        <v>1</v>
      </c>
      <c r="J2243" s="1783">
        <v>1</v>
      </c>
      <c r="L2243" s="1764">
        <v>3162.62</v>
      </c>
      <c r="N2243" s="1764">
        <v>2052.33</v>
      </c>
      <c r="O2243" s="1764">
        <f>N2243-Q2243</f>
        <v>1542.69</v>
      </c>
      <c r="P2243" s="1806">
        <f t="shared" si="614"/>
        <v>0.75167736182777634</v>
      </c>
      <c r="Q2243" s="1764">
        <v>509.64</v>
      </c>
      <c r="R2243" s="1864">
        <f t="shared" si="615"/>
        <v>0.24832263817222378</v>
      </c>
      <c r="S2243" s="1807">
        <f t="shared" si="616"/>
        <v>20.3856</v>
      </c>
      <c r="U2243" s="1764">
        <f t="shared" si="617"/>
        <v>0</v>
      </c>
      <c r="V2243" s="1764">
        <f t="shared" si="618"/>
        <v>0</v>
      </c>
      <c r="W2243" s="1764">
        <f t="shared" si="689"/>
        <v>3162.62</v>
      </c>
      <c r="X2243" s="1768">
        <v>3162.62</v>
      </c>
      <c r="Y2243" s="1784">
        <v>618137</v>
      </c>
      <c r="Z2243" s="1770">
        <v>43161</v>
      </c>
      <c r="AA2243" s="1843" t="s">
        <v>104</v>
      </c>
      <c r="AB2243" s="1843"/>
      <c r="AH2243" s="1867"/>
      <c r="AK2243" s="1868"/>
      <c r="AL2243" s="1868"/>
    </row>
    <row r="2244" spans="1:38" x14ac:dyDescent="0.25">
      <c r="A2244" s="1866">
        <v>2018090</v>
      </c>
      <c r="C2244" s="1782">
        <v>735818</v>
      </c>
      <c r="D2244" s="1762" t="s">
        <v>26</v>
      </c>
      <c r="E2244" s="1762">
        <v>1</v>
      </c>
      <c r="F2244" s="1762">
        <v>11</v>
      </c>
      <c r="G2244" s="1762">
        <v>8</v>
      </c>
      <c r="H2244" s="1762">
        <v>3</v>
      </c>
      <c r="I2244" s="1783">
        <v>1</v>
      </c>
      <c r="J2244" s="1783">
        <v>1</v>
      </c>
      <c r="L2244" s="1764">
        <v>4108.82</v>
      </c>
      <c r="N2244" s="1764">
        <v>2658</v>
      </c>
      <c r="O2244" s="1764">
        <f>N2244-Q2244</f>
        <v>2066.15</v>
      </c>
      <c r="P2244" s="1806">
        <f t="shared" ref="P2244" si="690">IF(N2244&lt;=0,"",O2244/N2244)</f>
        <v>0.7773325808878857</v>
      </c>
      <c r="Q2244" s="1764">
        <v>591.85</v>
      </c>
      <c r="R2244" s="1864">
        <f t="shared" ref="R2244" si="691">IF(N2244&lt;=0,"",Q2244/N2244)</f>
        <v>0.22266741911211438</v>
      </c>
      <c r="S2244" s="1807">
        <f t="shared" ref="S2244" si="692">Q2244/$S$1</f>
        <v>23.673999999999999</v>
      </c>
      <c r="U2244" s="1764">
        <f t="shared" ref="U2244" si="693">((1-I2244)*O2244)+((1-J2244)*Q2244)</f>
        <v>0</v>
      </c>
      <c r="V2244" s="1764">
        <f t="shared" ref="V2244" si="694">L2244-W2244</f>
        <v>0</v>
      </c>
      <c r="W2244" s="1764">
        <f t="shared" si="689"/>
        <v>4108.82</v>
      </c>
      <c r="X2244" s="1768">
        <v>4108.82</v>
      </c>
      <c r="Y2244" s="1784">
        <v>618151</v>
      </c>
      <c r="Z2244" s="1770">
        <v>43166</v>
      </c>
      <c r="AA2244" s="1843" t="s">
        <v>104</v>
      </c>
      <c r="AB2244" s="1843"/>
      <c r="AH2244" s="1867"/>
      <c r="AK2244" s="1868"/>
      <c r="AL2244" s="1868"/>
    </row>
    <row r="2245" spans="1:38" x14ac:dyDescent="0.25">
      <c r="A2245" s="1893" t="s">
        <v>4519</v>
      </c>
      <c r="C2245" s="1782" t="s">
        <v>4516</v>
      </c>
      <c r="D2245" s="1762" t="s">
        <v>26</v>
      </c>
      <c r="E2245" s="1762">
        <v>0</v>
      </c>
      <c r="F2245" s="1762">
        <v>1</v>
      </c>
      <c r="G2245" s="1762">
        <v>0</v>
      </c>
      <c r="H2245" s="1762">
        <v>2</v>
      </c>
      <c r="I2245" s="1783">
        <v>1</v>
      </c>
      <c r="J2245" s="1783">
        <v>1</v>
      </c>
      <c r="L2245" s="1764">
        <v>1857.47</v>
      </c>
      <c r="N2245" s="1764">
        <f t="shared" si="613"/>
        <v>0</v>
      </c>
      <c r="O2245" s="1764">
        <v>0</v>
      </c>
      <c r="P2245" s="1806" t="str">
        <f t="shared" si="614"/>
        <v/>
      </c>
      <c r="Q2245" s="1764">
        <v>0</v>
      </c>
      <c r="R2245" s="1864" t="str">
        <f t="shared" si="615"/>
        <v/>
      </c>
      <c r="S2245" s="1807">
        <f t="shared" si="616"/>
        <v>0</v>
      </c>
      <c r="U2245" s="1764">
        <f t="shared" si="617"/>
        <v>0</v>
      </c>
      <c r="V2245" s="1764">
        <f t="shared" si="618"/>
        <v>0</v>
      </c>
      <c r="W2245" s="1764">
        <f t="shared" si="689"/>
        <v>1857.47</v>
      </c>
      <c r="X2245" s="1768">
        <v>1857.47</v>
      </c>
      <c r="Y2245" s="1784">
        <v>618172</v>
      </c>
      <c r="Z2245" s="1770">
        <v>43171</v>
      </c>
      <c r="AA2245" s="1843" t="s">
        <v>104</v>
      </c>
      <c r="AB2245" s="1843"/>
      <c r="AH2245" s="1867"/>
      <c r="AK2245" s="1868"/>
      <c r="AL2245" s="1868"/>
    </row>
    <row r="2246" spans="1:38" x14ac:dyDescent="0.25">
      <c r="A2246" s="1781">
        <v>2018092</v>
      </c>
      <c r="C2246" s="1782" t="s">
        <v>4517</v>
      </c>
      <c r="D2246" s="1762" t="s">
        <v>2390</v>
      </c>
      <c r="E2246" s="1762">
        <v>0</v>
      </c>
      <c r="F2246" s="1762">
        <v>1</v>
      </c>
      <c r="G2246" s="1762">
        <v>0</v>
      </c>
      <c r="H2246" s="1762">
        <v>1</v>
      </c>
      <c r="I2246" s="1783">
        <v>0</v>
      </c>
      <c r="J2246" s="1783">
        <v>0</v>
      </c>
      <c r="N2246" s="1764">
        <f t="shared" si="613"/>
        <v>0</v>
      </c>
      <c r="O2246" s="1764">
        <v>0</v>
      </c>
      <c r="P2246" s="1806" t="str">
        <f t="shared" si="614"/>
        <v/>
      </c>
      <c r="Q2246" s="1764">
        <v>0</v>
      </c>
      <c r="R2246" s="1864" t="str">
        <f t="shared" si="615"/>
        <v/>
      </c>
      <c r="S2246" s="1807">
        <f t="shared" si="616"/>
        <v>0</v>
      </c>
      <c r="U2246" s="1764">
        <f t="shared" si="617"/>
        <v>0</v>
      </c>
      <c r="V2246" s="1764">
        <f t="shared" si="618"/>
        <v>0</v>
      </c>
      <c r="W2246" s="1764">
        <f t="shared" si="689"/>
        <v>0</v>
      </c>
      <c r="X2246" s="1768"/>
      <c r="Y2246" s="1784"/>
      <c r="Z2246" s="1770"/>
      <c r="AA2246" s="1843"/>
      <c r="AB2246" s="1843"/>
      <c r="AH2246" s="1867"/>
      <c r="AK2246" s="1868"/>
      <c r="AL2246" s="1868"/>
    </row>
    <row r="2247" spans="1:38" x14ac:dyDescent="0.25">
      <c r="A2247" s="1866">
        <v>2018093</v>
      </c>
      <c r="C2247" s="1782" t="s">
        <v>4533</v>
      </c>
      <c r="D2247" s="1762" t="s">
        <v>471</v>
      </c>
      <c r="E2247" s="1762">
        <v>1</v>
      </c>
      <c r="F2247" s="1762">
        <v>8</v>
      </c>
      <c r="G2247" s="1762">
        <v>5</v>
      </c>
      <c r="H2247" s="1762">
        <v>3</v>
      </c>
      <c r="I2247" s="1783">
        <v>1</v>
      </c>
      <c r="J2247" s="1783">
        <v>1</v>
      </c>
      <c r="L2247" s="1764">
        <v>2788.39</v>
      </c>
      <c r="N2247" s="1764">
        <v>1757.3</v>
      </c>
      <c r="O2247" s="1764">
        <f>N2247-Q2247</f>
        <v>1266.3599999999999</v>
      </c>
      <c r="P2247" s="1806">
        <f t="shared" si="614"/>
        <v>0.72062823649917485</v>
      </c>
      <c r="Q2247" s="1764">
        <v>490.94</v>
      </c>
      <c r="R2247" s="1864">
        <f t="shared" si="615"/>
        <v>0.27937176350082515</v>
      </c>
      <c r="S2247" s="1807">
        <f t="shared" si="616"/>
        <v>19.637599999999999</v>
      </c>
      <c r="U2247" s="1764">
        <f t="shared" si="617"/>
        <v>0</v>
      </c>
      <c r="V2247" s="1764">
        <f t="shared" si="618"/>
        <v>0</v>
      </c>
      <c r="W2247" s="1764">
        <f t="shared" si="689"/>
        <v>2788.39</v>
      </c>
      <c r="X2247" s="1768">
        <v>2788.39</v>
      </c>
      <c r="Y2247" s="1784">
        <v>618195</v>
      </c>
      <c r="Z2247" s="1770">
        <v>43180</v>
      </c>
      <c r="AA2247" s="1843" t="s">
        <v>104</v>
      </c>
      <c r="AB2247" s="1843"/>
      <c r="AH2247" s="1867"/>
      <c r="AK2247" s="1868"/>
      <c r="AL2247" s="1868"/>
    </row>
    <row r="2248" spans="1:38" x14ac:dyDescent="0.25">
      <c r="A2248" s="1866">
        <v>2018094</v>
      </c>
      <c r="C2248" s="1782" t="s">
        <v>4534</v>
      </c>
      <c r="D2248" s="1762" t="s">
        <v>471</v>
      </c>
      <c r="E2248" s="1762">
        <v>1</v>
      </c>
      <c r="F2248" s="1762">
        <v>8</v>
      </c>
      <c r="G2248" s="1762">
        <v>5</v>
      </c>
      <c r="H2248" s="1762">
        <v>3</v>
      </c>
      <c r="I2248" s="1783">
        <v>1</v>
      </c>
      <c r="J2248" s="1783">
        <v>1</v>
      </c>
      <c r="L2248" s="1764">
        <v>2788.39</v>
      </c>
      <c r="N2248" s="1764">
        <v>1757.3</v>
      </c>
      <c r="O2248" s="1764">
        <f t="shared" ref="O2248:O2249" si="695">N2248-Q2248</f>
        <v>1266.3599999999999</v>
      </c>
      <c r="P2248" s="1806">
        <f t="shared" ref="P2248:P2249" si="696">IF(N2248&lt;=0,"",O2248/N2248)</f>
        <v>0.72062823649917485</v>
      </c>
      <c r="Q2248" s="1764">
        <v>490.94</v>
      </c>
      <c r="R2248" s="1864">
        <f t="shared" ref="R2248:R2249" si="697">IF(N2248&lt;=0,"",Q2248/N2248)</f>
        <v>0.27937176350082515</v>
      </c>
      <c r="S2248" s="1807">
        <f t="shared" si="616"/>
        <v>19.637599999999999</v>
      </c>
      <c r="U2248" s="1764">
        <f t="shared" si="617"/>
        <v>0</v>
      </c>
      <c r="V2248" s="1764">
        <f t="shared" si="618"/>
        <v>0</v>
      </c>
      <c r="W2248" s="1764">
        <f t="shared" si="689"/>
        <v>2788.39</v>
      </c>
      <c r="X2248" s="1768">
        <v>2788.39</v>
      </c>
      <c r="Y2248" s="1784">
        <v>618213</v>
      </c>
      <c r="Z2248" s="1770">
        <v>43187</v>
      </c>
      <c r="AA2248" s="1843" t="s">
        <v>104</v>
      </c>
      <c r="AB2248" s="1843"/>
      <c r="AH2248" s="1867"/>
      <c r="AK2248" s="1868"/>
      <c r="AL2248" s="1868"/>
    </row>
    <row r="2249" spans="1:38" x14ac:dyDescent="0.25">
      <c r="A2249" s="1866">
        <v>2018095</v>
      </c>
      <c r="C2249" s="1782" t="s">
        <v>4535</v>
      </c>
      <c r="D2249" s="1762" t="s">
        <v>471</v>
      </c>
      <c r="E2249" s="1762">
        <v>1</v>
      </c>
      <c r="F2249" s="1762">
        <v>8</v>
      </c>
      <c r="G2249" s="1762">
        <v>5</v>
      </c>
      <c r="H2249" s="1762">
        <v>3</v>
      </c>
      <c r="I2249" s="1783">
        <v>1</v>
      </c>
      <c r="J2249" s="1783">
        <v>1</v>
      </c>
      <c r="L2249" s="1764">
        <v>2788.39</v>
      </c>
      <c r="N2249" s="1764">
        <v>1757.3</v>
      </c>
      <c r="O2249" s="1764">
        <f t="shared" si="695"/>
        <v>1266.3599999999999</v>
      </c>
      <c r="P2249" s="1806">
        <f t="shared" si="696"/>
        <v>0.72062823649917485</v>
      </c>
      <c r="Q2249" s="1764">
        <v>490.94</v>
      </c>
      <c r="R2249" s="1864">
        <f t="shared" si="697"/>
        <v>0.27937176350082515</v>
      </c>
      <c r="S2249" s="1807">
        <f t="shared" ref="S2249:S2296" si="698">Q2249/$S$1</f>
        <v>19.637599999999999</v>
      </c>
      <c r="U2249" s="1764">
        <f t="shared" ref="U2249:U2296" si="699">((1-I2249)*O2249)+((1-J2249)*Q2249)</f>
        <v>0</v>
      </c>
      <c r="V2249" s="1764">
        <f t="shared" ref="V2249:V2296" si="700">L2249-W2249</f>
        <v>0</v>
      </c>
      <c r="W2249" s="1764">
        <f t="shared" si="689"/>
        <v>2788.39</v>
      </c>
      <c r="X2249" s="1768">
        <v>2788.39</v>
      </c>
      <c r="Y2249" s="1784">
        <v>618230</v>
      </c>
      <c r="Z2249" s="1770">
        <v>43196</v>
      </c>
      <c r="AA2249" s="1843" t="s">
        <v>104</v>
      </c>
      <c r="AB2249" s="1843"/>
      <c r="AH2249" s="1867"/>
      <c r="AK2249" s="1868"/>
      <c r="AL2249" s="1868"/>
    </row>
    <row r="2250" spans="1:38" x14ac:dyDescent="0.25">
      <c r="A2250" s="1866">
        <v>2018096</v>
      </c>
      <c r="C2250" s="1782">
        <v>693818</v>
      </c>
      <c r="D2250" s="1762" t="s">
        <v>26</v>
      </c>
      <c r="E2250" s="1762">
        <v>1</v>
      </c>
      <c r="F2250" s="1762">
        <v>9</v>
      </c>
      <c r="G2250" s="1762">
        <v>5</v>
      </c>
      <c r="H2250" s="1762">
        <v>3</v>
      </c>
      <c r="I2250" s="1783">
        <v>1</v>
      </c>
      <c r="J2250" s="1783">
        <v>1</v>
      </c>
      <c r="L2250" s="1764">
        <v>5061.99</v>
      </c>
      <c r="N2250" s="1764">
        <v>3289.25</v>
      </c>
      <c r="O2250" s="1764">
        <f>N2250-Q2250</f>
        <v>2719.46</v>
      </c>
      <c r="P2250" s="1806">
        <f t="shared" ref="P2250:P2296" si="701">IF(N2250&lt;=0,"",O2250/N2250)</f>
        <v>0.82677206050011398</v>
      </c>
      <c r="Q2250" s="1764">
        <v>569.79</v>
      </c>
      <c r="R2250" s="1864">
        <f t="shared" ref="R2250:R2296" si="702">IF(N2250&lt;=0,"",Q2250/N2250)</f>
        <v>0.17322793949988599</v>
      </c>
      <c r="S2250" s="1807">
        <f t="shared" si="698"/>
        <v>22.791599999999999</v>
      </c>
      <c r="U2250" s="1764">
        <f t="shared" si="699"/>
        <v>0</v>
      </c>
      <c r="V2250" s="1764">
        <f t="shared" si="700"/>
        <v>0</v>
      </c>
      <c r="W2250" s="1764">
        <f t="shared" si="689"/>
        <v>5061.99</v>
      </c>
      <c r="X2250" s="1768">
        <v>5061.99</v>
      </c>
      <c r="Y2250" s="1784">
        <v>617152</v>
      </c>
      <c r="Z2250" s="1770">
        <v>43166</v>
      </c>
      <c r="AA2250" s="1843" t="s">
        <v>104</v>
      </c>
      <c r="AB2250" s="1843"/>
      <c r="AH2250" s="1867"/>
      <c r="AK2250" s="1868"/>
      <c r="AL2250" s="1868"/>
    </row>
    <row r="2251" spans="1:38" x14ac:dyDescent="0.25">
      <c r="A2251" s="1866">
        <v>2018097</v>
      </c>
      <c r="C2251" s="1782">
        <v>676118</v>
      </c>
      <c r="D2251" s="1762" t="s">
        <v>26</v>
      </c>
      <c r="E2251" s="1762">
        <v>1</v>
      </c>
      <c r="F2251" s="1762">
        <v>7</v>
      </c>
      <c r="G2251" s="1762">
        <v>6</v>
      </c>
      <c r="H2251" s="1762">
        <v>2</v>
      </c>
      <c r="I2251" s="1783">
        <v>1</v>
      </c>
      <c r="J2251" s="1783">
        <v>1</v>
      </c>
      <c r="L2251" s="1764">
        <v>2266.38</v>
      </c>
      <c r="N2251" s="1764">
        <v>1423</v>
      </c>
      <c r="O2251" s="1764">
        <f>N2251-Q2251</f>
        <v>1056.07</v>
      </c>
      <c r="P2251" s="1806">
        <f t="shared" si="701"/>
        <v>0.7421433591004919</v>
      </c>
      <c r="Q2251" s="1764">
        <v>366.93</v>
      </c>
      <c r="R2251" s="1864">
        <f t="shared" si="702"/>
        <v>0.2578566408995081</v>
      </c>
      <c r="S2251" s="1807">
        <f t="shared" si="698"/>
        <v>14.677200000000001</v>
      </c>
      <c r="U2251" s="1764">
        <f t="shared" si="699"/>
        <v>0</v>
      </c>
      <c r="V2251" s="1764">
        <f t="shared" si="700"/>
        <v>0</v>
      </c>
      <c r="W2251" s="1764">
        <f t="shared" si="689"/>
        <v>2266.38</v>
      </c>
      <c r="X2251" s="1768">
        <v>2266.38</v>
      </c>
      <c r="Y2251" s="1784">
        <v>618153</v>
      </c>
      <c r="Z2251" s="1770">
        <v>43166</v>
      </c>
      <c r="AA2251" s="1843" t="s">
        <v>104</v>
      </c>
      <c r="AB2251" s="1843"/>
      <c r="AH2251" s="1867"/>
      <c r="AK2251" s="1868"/>
      <c r="AL2251" s="1868"/>
    </row>
    <row r="2252" spans="1:38" x14ac:dyDescent="0.25">
      <c r="A2252" s="1866">
        <v>2018098</v>
      </c>
      <c r="C2252" s="1782">
        <v>726618</v>
      </c>
      <c r="D2252" s="1762" t="s">
        <v>26</v>
      </c>
      <c r="E2252" s="1762">
        <v>1</v>
      </c>
      <c r="F2252" s="1762">
        <v>8</v>
      </c>
      <c r="G2252" s="1762">
        <v>5</v>
      </c>
      <c r="H2252" s="1762">
        <v>4</v>
      </c>
      <c r="I2252" s="1783">
        <v>1</v>
      </c>
      <c r="J2252" s="1783">
        <v>1</v>
      </c>
      <c r="L2252" s="1764">
        <v>3149.04</v>
      </c>
      <c r="N2252" s="1764">
        <v>2040</v>
      </c>
      <c r="O2252" s="1764">
        <f>N2252-Q2252</f>
        <v>1563.02</v>
      </c>
      <c r="P2252" s="1806">
        <f t="shared" si="701"/>
        <v>0.76618627450980392</v>
      </c>
      <c r="Q2252" s="1764">
        <v>476.98</v>
      </c>
      <c r="R2252" s="1864">
        <f t="shared" si="702"/>
        <v>0.23381372549019608</v>
      </c>
      <c r="S2252" s="1807">
        <f t="shared" si="698"/>
        <v>19.0792</v>
      </c>
      <c r="U2252" s="1764">
        <f t="shared" si="699"/>
        <v>0</v>
      </c>
      <c r="V2252" s="1764">
        <f t="shared" si="700"/>
        <v>0</v>
      </c>
      <c r="W2252" s="1764">
        <f t="shared" si="689"/>
        <v>3149.04</v>
      </c>
      <c r="X2252" s="1768">
        <v>3149.04</v>
      </c>
      <c r="Y2252" s="1784">
        <v>618154</v>
      </c>
      <c r="Z2252" s="1770">
        <v>43166</v>
      </c>
      <c r="AA2252" s="1843" t="s">
        <v>104</v>
      </c>
      <c r="AB2252" s="1843"/>
      <c r="AH2252" s="1867"/>
      <c r="AK2252" s="1868"/>
      <c r="AL2252" s="1868"/>
    </row>
    <row r="2253" spans="1:38" x14ac:dyDescent="0.25">
      <c r="A2253" s="1866">
        <v>2018099</v>
      </c>
      <c r="C2253" s="1782">
        <v>739718</v>
      </c>
      <c r="D2253" s="1762" t="s">
        <v>26</v>
      </c>
      <c r="E2253" s="1762">
        <v>1</v>
      </c>
      <c r="F2253" s="1762">
        <v>10</v>
      </c>
      <c r="G2253" s="1762">
        <v>7</v>
      </c>
      <c r="H2253" s="1762">
        <v>3</v>
      </c>
      <c r="I2253" s="1783">
        <v>1</v>
      </c>
      <c r="J2253" s="1783">
        <v>1</v>
      </c>
      <c r="L2253" s="1764">
        <v>3818.68</v>
      </c>
      <c r="N2253" s="1764">
        <v>2482.59</v>
      </c>
      <c r="O2253" s="1764">
        <f>N2253-Q2253</f>
        <v>1934.48</v>
      </c>
      <c r="P2253" s="1806">
        <f t="shared" ref="P2253" si="703">IF(N2253&lt;=0,"",O2253/N2253)</f>
        <v>0.77921847747715089</v>
      </c>
      <c r="Q2253" s="1764">
        <v>548.11</v>
      </c>
      <c r="R2253" s="1864">
        <f t="shared" ref="R2253" si="704">IF(N2253&lt;=0,"",Q2253/N2253)</f>
        <v>0.22078152252284911</v>
      </c>
      <c r="S2253" s="1807">
        <f t="shared" ref="S2253" si="705">Q2253/$S$1</f>
        <v>21.924400000000002</v>
      </c>
      <c r="U2253" s="1764">
        <f t="shared" ref="U2253" si="706">((1-I2253)*O2253)+((1-J2253)*Q2253)</f>
        <v>0</v>
      </c>
      <c r="V2253" s="1764">
        <f t="shared" ref="V2253" si="707">L2253-W2253</f>
        <v>0</v>
      </c>
      <c r="W2253" s="1764">
        <f t="shared" si="689"/>
        <v>3818.68</v>
      </c>
      <c r="X2253" s="1768">
        <v>3818.68</v>
      </c>
      <c r="Y2253" s="1784">
        <v>618139</v>
      </c>
      <c r="Z2253" s="1770">
        <v>43161</v>
      </c>
      <c r="AA2253" s="1843" t="s">
        <v>104</v>
      </c>
      <c r="AB2253" s="1843"/>
      <c r="AH2253" s="1867"/>
      <c r="AK2253" s="1868"/>
      <c r="AL2253" s="1868"/>
    </row>
    <row r="2254" spans="1:38" x14ac:dyDescent="0.25">
      <c r="A2254" s="1866">
        <v>2018100</v>
      </c>
      <c r="C2254" s="1782" t="s">
        <v>4570</v>
      </c>
      <c r="D2254" s="1762" t="s">
        <v>352</v>
      </c>
      <c r="E2254" s="1762">
        <v>0</v>
      </c>
      <c r="F2254" s="1762">
        <v>0</v>
      </c>
      <c r="G2254" s="1762">
        <v>0</v>
      </c>
      <c r="H2254" s="1762">
        <v>0</v>
      </c>
      <c r="I2254" s="1783">
        <v>1</v>
      </c>
      <c r="J2254" s="1783">
        <v>1</v>
      </c>
      <c r="L2254" s="1764">
        <v>44.48</v>
      </c>
      <c r="N2254" s="1764">
        <f t="shared" ref="N2254:N2295" si="708">O2254+Q2254</f>
        <v>29.740000000000002</v>
      </c>
      <c r="O2254" s="1764">
        <v>14.74</v>
      </c>
      <c r="P2254" s="1806">
        <f t="shared" si="701"/>
        <v>0.49562878278412908</v>
      </c>
      <c r="Q2254" s="1764">
        <v>15</v>
      </c>
      <c r="R2254" s="1864">
        <f t="shared" si="702"/>
        <v>0.50437121721587086</v>
      </c>
      <c r="S2254" s="1807">
        <f t="shared" si="698"/>
        <v>0.6</v>
      </c>
      <c r="U2254" s="1764">
        <f t="shared" si="699"/>
        <v>0</v>
      </c>
      <c r="V2254" s="1764">
        <f t="shared" si="700"/>
        <v>0</v>
      </c>
      <c r="W2254" s="1764">
        <f t="shared" si="689"/>
        <v>44.48</v>
      </c>
      <c r="X2254" s="1768">
        <v>44.48</v>
      </c>
      <c r="Y2254" s="1784">
        <v>618357</v>
      </c>
      <c r="Z2254" s="1770">
        <v>43257</v>
      </c>
      <c r="AA2254" s="1843" t="s">
        <v>104</v>
      </c>
      <c r="AB2254" s="1843"/>
      <c r="AH2254" s="1867"/>
      <c r="AK2254" s="1868"/>
      <c r="AL2254" s="1868"/>
    </row>
    <row r="2255" spans="1:38" x14ac:dyDescent="0.25">
      <c r="A2255" s="1866">
        <v>2018101</v>
      </c>
      <c r="C2255" s="1782">
        <v>694818</v>
      </c>
      <c r="D2255" s="1762" t="s">
        <v>26</v>
      </c>
      <c r="E2255" s="1762">
        <v>1</v>
      </c>
      <c r="F2255" s="1762">
        <v>9</v>
      </c>
      <c r="G2255" s="1762">
        <v>7</v>
      </c>
      <c r="H2255" s="1762">
        <v>3</v>
      </c>
      <c r="I2255" s="1783">
        <v>1</v>
      </c>
      <c r="J2255" s="1783">
        <v>1</v>
      </c>
      <c r="L2255" s="1764">
        <v>3465.32</v>
      </c>
      <c r="N2255" s="1764">
        <v>2243</v>
      </c>
      <c r="O2255" s="1764">
        <f>N2255-Q2255</f>
        <v>1703.94</v>
      </c>
      <c r="P2255" s="1806">
        <f t="shared" si="701"/>
        <v>0.75967008470798036</v>
      </c>
      <c r="Q2255" s="1764">
        <v>539.05999999999995</v>
      </c>
      <c r="R2255" s="1864">
        <f t="shared" si="702"/>
        <v>0.24032991529201958</v>
      </c>
      <c r="S2255" s="1807">
        <f t="shared" si="698"/>
        <v>21.562399999999997</v>
      </c>
      <c r="U2255" s="1764">
        <f t="shared" si="699"/>
        <v>0</v>
      </c>
      <c r="V2255" s="1764">
        <f t="shared" si="700"/>
        <v>0</v>
      </c>
      <c r="W2255" s="1764">
        <f t="shared" si="689"/>
        <v>3465.32</v>
      </c>
      <c r="X2255" s="1768">
        <v>3465.32</v>
      </c>
      <c r="Y2255" s="1784">
        <v>618155</v>
      </c>
      <c r="Z2255" s="1770">
        <v>43166</v>
      </c>
      <c r="AA2255" s="1843" t="s">
        <v>104</v>
      </c>
      <c r="AB2255" s="1843"/>
      <c r="AH2255" s="1867"/>
      <c r="AK2255" s="1868"/>
      <c r="AL2255" s="1868"/>
    </row>
    <row r="2256" spans="1:38" x14ac:dyDescent="0.25">
      <c r="A2256" s="1866">
        <v>2018102</v>
      </c>
      <c r="C2256" s="1782" t="s">
        <v>4590</v>
      </c>
      <c r="D2256" s="1762" t="s">
        <v>26</v>
      </c>
      <c r="E2256" s="1762">
        <v>0</v>
      </c>
      <c r="F2256" s="1762">
        <v>0</v>
      </c>
      <c r="G2256" s="1762">
        <v>0</v>
      </c>
      <c r="H2256" s="1762">
        <v>0</v>
      </c>
      <c r="I2256" s="1783">
        <v>1</v>
      </c>
      <c r="J2256" s="1783">
        <v>1</v>
      </c>
      <c r="L2256" s="1764">
        <v>75</v>
      </c>
      <c r="N2256" s="1764">
        <v>45</v>
      </c>
      <c r="O2256" s="1764">
        <v>30</v>
      </c>
      <c r="P2256" s="1806">
        <f t="shared" si="701"/>
        <v>0.66666666666666663</v>
      </c>
      <c r="Q2256" s="1764">
        <v>15</v>
      </c>
      <c r="R2256" s="1864">
        <f t="shared" si="702"/>
        <v>0.33333333333333331</v>
      </c>
      <c r="S2256" s="1807">
        <f t="shared" si="698"/>
        <v>0.6</v>
      </c>
      <c r="U2256" s="1764">
        <f t="shared" si="699"/>
        <v>0</v>
      </c>
      <c r="V2256" s="1764">
        <f t="shared" si="700"/>
        <v>0</v>
      </c>
      <c r="W2256" s="1764">
        <f t="shared" si="689"/>
        <v>75</v>
      </c>
      <c r="X2256" s="1768">
        <v>75</v>
      </c>
      <c r="Y2256" s="1784">
        <v>618352</v>
      </c>
      <c r="Z2256" s="1770">
        <v>43257</v>
      </c>
      <c r="AA2256" s="1843" t="s">
        <v>104</v>
      </c>
      <c r="AB2256" s="1843"/>
      <c r="AH2256" s="1867"/>
      <c r="AK2256" s="1868"/>
      <c r="AL2256" s="1868"/>
    </row>
    <row r="2257" spans="1:38" x14ac:dyDescent="0.25">
      <c r="A2257" s="1866">
        <v>2018103</v>
      </c>
      <c r="C2257" s="1782" t="s">
        <v>4639</v>
      </c>
      <c r="D2257" s="1762" t="s">
        <v>4597</v>
      </c>
      <c r="E2257" s="1762">
        <v>0</v>
      </c>
      <c r="F2257" s="1762">
        <v>0</v>
      </c>
      <c r="G2257" s="1762">
        <v>0</v>
      </c>
      <c r="H2257" s="1762">
        <v>0</v>
      </c>
      <c r="I2257" s="1783">
        <v>1</v>
      </c>
      <c r="J2257" s="1783">
        <v>1</v>
      </c>
      <c r="L2257" s="1764">
        <v>254.4</v>
      </c>
      <c r="N2257" s="1764">
        <f t="shared" si="708"/>
        <v>126.8</v>
      </c>
      <c r="O2257" s="1764">
        <v>76.8</v>
      </c>
      <c r="P2257" s="1806">
        <v>0.8</v>
      </c>
      <c r="Q2257" s="1764">
        <v>50</v>
      </c>
      <c r="R2257" s="1864">
        <f t="shared" si="702"/>
        <v>0.39432176656151419</v>
      </c>
      <c r="S2257" s="1807">
        <f t="shared" si="698"/>
        <v>2</v>
      </c>
      <c r="U2257" s="1764">
        <f t="shared" si="699"/>
        <v>0</v>
      </c>
      <c r="V2257" s="1764">
        <f t="shared" si="700"/>
        <v>0</v>
      </c>
      <c r="W2257" s="1764">
        <f t="shared" si="689"/>
        <v>254.4</v>
      </c>
      <c r="X2257" s="1768">
        <v>254.4</v>
      </c>
      <c r="Y2257" s="1784">
        <v>618359</v>
      </c>
      <c r="Z2257" s="1770">
        <v>43257</v>
      </c>
      <c r="AA2257" s="1843" t="s">
        <v>104</v>
      </c>
      <c r="AB2257" s="1843"/>
      <c r="AH2257" s="1867"/>
      <c r="AK2257" s="1868"/>
      <c r="AL2257" s="1868"/>
    </row>
    <row r="2258" spans="1:38" x14ac:dyDescent="0.25">
      <c r="A2258" s="1866">
        <v>2018104</v>
      </c>
      <c r="C2258" s="1782">
        <v>694918</v>
      </c>
      <c r="D2258" s="1762" t="s">
        <v>26</v>
      </c>
      <c r="E2258" s="1762">
        <v>1</v>
      </c>
      <c r="F2258" s="1762">
        <v>9</v>
      </c>
      <c r="G2258" s="1762">
        <v>6</v>
      </c>
      <c r="H2258" s="1762">
        <v>3</v>
      </c>
      <c r="I2258" s="1783">
        <v>1</v>
      </c>
      <c r="J2258" s="1783">
        <v>1</v>
      </c>
      <c r="L2258" s="1764">
        <v>3463.89</v>
      </c>
      <c r="N2258" s="1764">
        <v>2243.67</v>
      </c>
      <c r="O2258" s="1764">
        <f>N2258-Q2258</f>
        <v>1704.16</v>
      </c>
      <c r="P2258" s="1806">
        <f t="shared" si="701"/>
        <v>0.75954128726595271</v>
      </c>
      <c r="Q2258" s="1764">
        <v>539.51</v>
      </c>
      <c r="R2258" s="1864">
        <f t="shared" si="702"/>
        <v>0.24045871273404734</v>
      </c>
      <c r="S2258" s="1807">
        <f t="shared" si="698"/>
        <v>21.580400000000001</v>
      </c>
      <c r="U2258" s="1764">
        <f t="shared" si="699"/>
        <v>0</v>
      </c>
      <c r="V2258" s="1764">
        <f t="shared" si="700"/>
        <v>0</v>
      </c>
      <c r="W2258" s="1764">
        <f t="shared" si="689"/>
        <v>3463.89</v>
      </c>
      <c r="X2258" s="1768">
        <v>3463.89</v>
      </c>
      <c r="Y2258" s="1784">
        <v>618156</v>
      </c>
      <c r="Z2258" s="1770">
        <v>43166</v>
      </c>
      <c r="AA2258" s="1843" t="s">
        <v>104</v>
      </c>
      <c r="AB2258" s="1843"/>
      <c r="AH2258" s="1867"/>
      <c r="AK2258" s="1868"/>
      <c r="AL2258" s="1868"/>
    </row>
    <row r="2259" spans="1:38" x14ac:dyDescent="0.25">
      <c r="A2259" s="1866">
        <v>2018105</v>
      </c>
      <c r="C2259" s="1782">
        <v>729118</v>
      </c>
      <c r="D2259" s="1762" t="s">
        <v>26</v>
      </c>
      <c r="E2259" s="1762">
        <v>1</v>
      </c>
      <c r="F2259" s="1762">
        <v>8</v>
      </c>
      <c r="G2259" s="1762">
        <v>5</v>
      </c>
      <c r="H2259" s="1762">
        <v>3</v>
      </c>
      <c r="I2259" s="1783">
        <v>1</v>
      </c>
      <c r="J2259" s="1783">
        <v>1</v>
      </c>
      <c r="L2259" s="1764">
        <v>3863.24</v>
      </c>
      <c r="N2259" s="1764">
        <v>2495</v>
      </c>
      <c r="O2259" s="1764">
        <f>N2259-Q2259</f>
        <v>1962.83</v>
      </c>
      <c r="P2259" s="1806">
        <f t="shared" si="701"/>
        <v>0.78670541082164325</v>
      </c>
      <c r="Q2259" s="1764">
        <v>532.16999999999996</v>
      </c>
      <c r="R2259" s="1864">
        <f t="shared" si="702"/>
        <v>0.2132945891783567</v>
      </c>
      <c r="S2259" s="1807">
        <f t="shared" si="698"/>
        <v>21.286799999999999</v>
      </c>
      <c r="U2259" s="1764">
        <f t="shared" si="699"/>
        <v>0</v>
      </c>
      <c r="V2259" s="1764">
        <f t="shared" si="700"/>
        <v>0</v>
      </c>
      <c r="W2259" s="1764">
        <f t="shared" si="689"/>
        <v>3863.24</v>
      </c>
      <c r="X2259" s="1768">
        <v>3863.24</v>
      </c>
      <c r="Y2259" s="1784">
        <v>618167</v>
      </c>
      <c r="Z2259" s="1770">
        <v>43171</v>
      </c>
      <c r="AA2259" s="1843" t="s">
        <v>104</v>
      </c>
      <c r="AB2259" s="1843"/>
      <c r="AH2259" s="1867"/>
      <c r="AK2259" s="1868"/>
      <c r="AL2259" s="1868"/>
    </row>
    <row r="2260" spans="1:38" x14ac:dyDescent="0.25">
      <c r="A2260" s="1866">
        <v>2018106</v>
      </c>
      <c r="C2260" s="1782">
        <v>676218</v>
      </c>
      <c r="D2260" s="1762" t="s">
        <v>26</v>
      </c>
      <c r="E2260" s="1762">
        <v>1</v>
      </c>
      <c r="F2260" s="1762">
        <v>7</v>
      </c>
      <c r="G2260" s="1762">
        <v>6</v>
      </c>
      <c r="H2260" s="1762">
        <v>2</v>
      </c>
      <c r="I2260" s="1783">
        <v>1</v>
      </c>
      <c r="J2260" s="1783">
        <v>1</v>
      </c>
      <c r="L2260" s="1764">
        <v>2322.46</v>
      </c>
      <c r="N2260" s="1764">
        <v>1512</v>
      </c>
      <c r="O2260" s="1764">
        <f>N2260-Q2260</f>
        <v>1140.6300000000001</v>
      </c>
      <c r="P2260" s="1806">
        <f t="shared" si="701"/>
        <v>0.75438492063492069</v>
      </c>
      <c r="Q2260" s="1764">
        <v>371.37</v>
      </c>
      <c r="R2260" s="1864">
        <f t="shared" si="702"/>
        <v>0.24561507936507937</v>
      </c>
      <c r="S2260" s="1807">
        <f t="shared" si="698"/>
        <v>14.854800000000001</v>
      </c>
      <c r="U2260" s="1764">
        <f t="shared" si="699"/>
        <v>0</v>
      </c>
      <c r="V2260" s="1764">
        <f t="shared" si="700"/>
        <v>0</v>
      </c>
      <c r="W2260" s="1764">
        <f t="shared" si="689"/>
        <v>2322.46</v>
      </c>
      <c r="X2260" s="1768">
        <v>2322.46</v>
      </c>
      <c r="Y2260" s="1784">
        <v>618168</v>
      </c>
      <c r="Z2260" s="1770">
        <v>43171</v>
      </c>
      <c r="AA2260" s="1843" t="s">
        <v>104</v>
      </c>
      <c r="AB2260" s="1843"/>
      <c r="AH2260" s="1867"/>
      <c r="AK2260" s="1868"/>
      <c r="AL2260" s="1868"/>
    </row>
    <row r="2261" spans="1:38" x14ac:dyDescent="0.25">
      <c r="A2261" s="1866">
        <v>2018107</v>
      </c>
      <c r="C2261" s="1782" t="s">
        <v>4641</v>
      </c>
      <c r="D2261" s="1762" t="s">
        <v>26</v>
      </c>
      <c r="E2261" s="1762">
        <v>0</v>
      </c>
      <c r="F2261" s="1762">
        <v>0</v>
      </c>
      <c r="G2261" s="1762">
        <v>0</v>
      </c>
      <c r="H2261" s="1762">
        <v>0</v>
      </c>
      <c r="I2261" s="1783">
        <v>1</v>
      </c>
      <c r="J2261" s="1783">
        <v>1</v>
      </c>
      <c r="L2261" s="1764">
        <v>90.1</v>
      </c>
      <c r="N2261" s="1764">
        <f t="shared" si="708"/>
        <v>52.55</v>
      </c>
      <c r="O2261" s="1764">
        <v>37.549999999999997</v>
      </c>
      <c r="P2261" s="1806">
        <f t="shared" si="701"/>
        <v>0.71455756422454808</v>
      </c>
      <c r="Q2261" s="1764">
        <v>15</v>
      </c>
      <c r="R2261" s="1864">
        <f t="shared" si="702"/>
        <v>0.28544243577545197</v>
      </c>
      <c r="S2261" s="1807">
        <f t="shared" si="698"/>
        <v>0.6</v>
      </c>
      <c r="U2261" s="1764">
        <f t="shared" si="699"/>
        <v>0</v>
      </c>
      <c r="V2261" s="1764">
        <f t="shared" si="700"/>
        <v>0</v>
      </c>
      <c r="W2261" s="1764">
        <f t="shared" si="689"/>
        <v>90.1</v>
      </c>
      <c r="X2261" s="1768">
        <v>90.1</v>
      </c>
      <c r="Y2261" s="1784">
        <v>618140</v>
      </c>
      <c r="Z2261" s="1770">
        <v>43161</v>
      </c>
      <c r="AA2261" s="1843" t="s">
        <v>104</v>
      </c>
      <c r="AB2261" s="1843"/>
      <c r="AH2261" s="1867"/>
      <c r="AK2261" s="1868"/>
      <c r="AL2261" s="1868"/>
    </row>
    <row r="2262" spans="1:38" x14ac:dyDescent="0.25">
      <c r="A2262" s="1866">
        <v>2018108</v>
      </c>
      <c r="C2262" s="1782" t="s">
        <v>4617</v>
      </c>
      <c r="D2262" s="1762" t="s">
        <v>26</v>
      </c>
      <c r="E2262" s="1762">
        <v>0</v>
      </c>
      <c r="F2262" s="1762">
        <v>1</v>
      </c>
      <c r="G2262" s="1762">
        <v>0</v>
      </c>
      <c r="H2262" s="1762">
        <v>1</v>
      </c>
      <c r="I2262" s="1783">
        <v>1</v>
      </c>
      <c r="J2262" s="1783">
        <v>1</v>
      </c>
      <c r="L2262" s="1764">
        <v>640.73</v>
      </c>
      <c r="N2262" s="1764">
        <f t="shared" si="708"/>
        <v>551.55999999999995</v>
      </c>
      <c r="O2262" s="1764">
        <v>413</v>
      </c>
      <c r="P2262" s="1806">
        <f t="shared" si="701"/>
        <v>0.74878526361592579</v>
      </c>
      <c r="Q2262" s="1764">
        <v>138.56</v>
      </c>
      <c r="R2262" s="1864">
        <f t="shared" si="702"/>
        <v>0.25121473638407427</v>
      </c>
      <c r="S2262" s="1807">
        <f t="shared" si="698"/>
        <v>5.5423999999999998</v>
      </c>
      <c r="U2262" s="1764">
        <f t="shared" si="699"/>
        <v>0</v>
      </c>
      <c r="V2262" s="1764">
        <f t="shared" si="700"/>
        <v>0</v>
      </c>
      <c r="W2262" s="1764">
        <f t="shared" si="689"/>
        <v>640.73</v>
      </c>
      <c r="X2262" s="1768">
        <v>640.73</v>
      </c>
      <c r="Y2262" s="1784">
        <v>618157</v>
      </c>
      <c r="Z2262" s="1770">
        <v>43166</v>
      </c>
      <c r="AA2262" s="1843" t="s">
        <v>104</v>
      </c>
      <c r="AB2262" s="1843"/>
      <c r="AH2262" s="1867"/>
      <c r="AK2262" s="1868"/>
      <c r="AL2262" s="1868"/>
    </row>
    <row r="2263" spans="1:38" x14ac:dyDescent="0.25">
      <c r="A2263" s="1866">
        <v>2018109</v>
      </c>
      <c r="C2263" s="1782" t="s">
        <v>4618</v>
      </c>
      <c r="D2263" s="1762" t="s">
        <v>26</v>
      </c>
      <c r="E2263" s="1762">
        <v>0</v>
      </c>
      <c r="F2263" s="1762">
        <v>0</v>
      </c>
      <c r="G2263" s="1762">
        <v>0</v>
      </c>
      <c r="H2263" s="1762">
        <v>0</v>
      </c>
      <c r="I2263" s="1783">
        <v>1</v>
      </c>
      <c r="J2263" s="1783">
        <v>1</v>
      </c>
      <c r="L2263" s="1764">
        <v>40.1</v>
      </c>
      <c r="N2263" s="1764">
        <f t="shared" si="708"/>
        <v>27.55</v>
      </c>
      <c r="O2263" s="1764">
        <v>12.55</v>
      </c>
      <c r="P2263" s="1806">
        <f t="shared" si="701"/>
        <v>0.45553539019963701</v>
      </c>
      <c r="Q2263" s="1764">
        <v>15</v>
      </c>
      <c r="R2263" s="1864">
        <f t="shared" si="702"/>
        <v>0.54446460980036293</v>
      </c>
      <c r="S2263" s="1807">
        <f t="shared" si="698"/>
        <v>0.6</v>
      </c>
      <c r="U2263" s="1764">
        <f t="shared" si="699"/>
        <v>0</v>
      </c>
      <c r="V2263" s="1764">
        <f t="shared" si="700"/>
        <v>0</v>
      </c>
      <c r="W2263" s="1764">
        <f t="shared" si="689"/>
        <v>40.1</v>
      </c>
      <c r="X2263" s="1768">
        <v>40.1</v>
      </c>
      <c r="Y2263" s="1784">
        <v>618140</v>
      </c>
      <c r="Z2263" s="1770">
        <v>43161</v>
      </c>
      <c r="AA2263" s="1843" t="s">
        <v>104</v>
      </c>
      <c r="AB2263" s="1843"/>
      <c r="AH2263" s="1867"/>
      <c r="AK2263" s="1868"/>
      <c r="AL2263" s="1868"/>
    </row>
    <row r="2264" spans="1:38" x14ac:dyDescent="0.25">
      <c r="A2264" s="1866" t="s">
        <v>4619</v>
      </c>
      <c r="C2264" s="1782" t="s">
        <v>4620</v>
      </c>
      <c r="D2264" s="1762" t="s">
        <v>26</v>
      </c>
      <c r="E2264" s="1762">
        <v>1</v>
      </c>
      <c r="F2264" s="1762">
        <v>8</v>
      </c>
      <c r="G2264" s="1762">
        <v>5</v>
      </c>
      <c r="H2264" s="1762">
        <v>2</v>
      </c>
      <c r="I2264" s="1783">
        <v>1</v>
      </c>
      <c r="J2264" s="1783">
        <v>1</v>
      </c>
      <c r="L2264" s="1764">
        <v>6030.91</v>
      </c>
      <c r="N2264" s="1764">
        <v>3890</v>
      </c>
      <c r="O2264" s="1764">
        <f>N2264-Q2264</f>
        <v>3166.5</v>
      </c>
      <c r="P2264" s="1806">
        <f t="shared" si="701"/>
        <v>0.81401028277634957</v>
      </c>
      <c r="Q2264" s="1764">
        <v>723.5</v>
      </c>
      <c r="R2264" s="1864">
        <f t="shared" si="702"/>
        <v>0.18598971722365037</v>
      </c>
      <c r="S2264" s="1807">
        <f t="shared" si="698"/>
        <v>28.94</v>
      </c>
      <c r="U2264" s="1764">
        <f t="shared" si="699"/>
        <v>0</v>
      </c>
      <c r="V2264" s="1764">
        <f t="shared" si="700"/>
        <v>0</v>
      </c>
      <c r="W2264" s="1764">
        <f t="shared" si="689"/>
        <v>6030.91</v>
      </c>
      <c r="X2264" s="1768">
        <v>2792.16</v>
      </c>
      <c r="Y2264" s="1784">
        <v>618169</v>
      </c>
      <c r="Z2264" s="1770">
        <v>43171</v>
      </c>
      <c r="AA2264" s="1843" t="s">
        <v>104</v>
      </c>
      <c r="AB2264" s="1843"/>
      <c r="AC2264" s="1764">
        <v>3238.75</v>
      </c>
      <c r="AD2264" s="1762">
        <v>618331</v>
      </c>
      <c r="AE2264" s="1773">
        <v>43251</v>
      </c>
      <c r="AF2264" s="1844" t="s">
        <v>104</v>
      </c>
      <c r="AH2264" s="1867"/>
      <c r="AK2264" s="1868"/>
      <c r="AL2264" s="1868"/>
    </row>
    <row r="2265" spans="1:38" x14ac:dyDescent="0.25">
      <c r="A2265" s="1866">
        <v>2018111</v>
      </c>
      <c r="C2265" s="1782">
        <v>697318</v>
      </c>
      <c r="D2265" s="1762" t="s">
        <v>26</v>
      </c>
      <c r="E2265" s="1762">
        <v>1</v>
      </c>
      <c r="F2265" s="1762">
        <v>7</v>
      </c>
      <c r="G2265" s="1762">
        <v>4</v>
      </c>
      <c r="H2265" s="1762">
        <v>3</v>
      </c>
      <c r="I2265" s="1783">
        <v>1</v>
      </c>
      <c r="J2265" s="1783">
        <v>1</v>
      </c>
      <c r="L2265" s="1764">
        <v>3244.43</v>
      </c>
      <c r="N2265" s="1764">
        <v>1842.38</v>
      </c>
      <c r="O2265" s="1764">
        <f>N2265-Q2265</f>
        <v>1426.02</v>
      </c>
      <c r="P2265" s="1806">
        <f t="shared" si="701"/>
        <v>0.77400970483830689</v>
      </c>
      <c r="Q2265" s="1764">
        <v>416.36</v>
      </c>
      <c r="R2265" s="1864">
        <f t="shared" si="702"/>
        <v>0.22599029516169303</v>
      </c>
      <c r="S2265" s="1807">
        <f t="shared" si="698"/>
        <v>16.654399999999999</v>
      </c>
      <c r="U2265" s="1764">
        <f t="shared" si="699"/>
        <v>0</v>
      </c>
      <c r="V2265" s="1938">
        <f t="shared" si="700"/>
        <v>0</v>
      </c>
      <c r="W2265" s="1764">
        <f t="shared" si="689"/>
        <v>3244.43</v>
      </c>
      <c r="X2265" s="1768">
        <v>3244.43</v>
      </c>
      <c r="Y2265" s="1784">
        <v>618170</v>
      </c>
      <c r="Z2265" s="1770">
        <v>43171</v>
      </c>
      <c r="AA2265" s="1843" t="s">
        <v>104</v>
      </c>
      <c r="AB2265" s="1843"/>
      <c r="AH2265" s="1867"/>
      <c r="AK2265" s="1868"/>
      <c r="AL2265" s="1868"/>
    </row>
    <row r="2266" spans="1:38" x14ac:dyDescent="0.25">
      <c r="A2266" s="1866">
        <v>2018112</v>
      </c>
      <c r="C2266" s="1782">
        <v>695818</v>
      </c>
      <c r="D2266" s="1762" t="s">
        <v>26</v>
      </c>
      <c r="E2266" s="1762">
        <v>1</v>
      </c>
      <c r="F2266" s="1762">
        <v>9</v>
      </c>
      <c r="G2266" s="1762">
        <v>6</v>
      </c>
      <c r="H2266" s="1762">
        <v>3</v>
      </c>
      <c r="I2266" s="1783">
        <v>1</v>
      </c>
      <c r="J2266" s="1783">
        <v>1</v>
      </c>
      <c r="L2266" s="1764">
        <v>3734</v>
      </c>
      <c r="N2266" s="1764">
        <v>2109.38</v>
      </c>
      <c r="O2266" s="1764">
        <f>N2266-Q2266</f>
        <v>1595.44</v>
      </c>
      <c r="P2266" s="1806">
        <f t="shared" si="701"/>
        <v>0.75635494789938273</v>
      </c>
      <c r="Q2266" s="1764">
        <v>513.94000000000005</v>
      </c>
      <c r="R2266" s="1864">
        <f t="shared" si="702"/>
        <v>0.24364505210061727</v>
      </c>
      <c r="S2266" s="1807">
        <f t="shared" si="698"/>
        <v>20.557600000000001</v>
      </c>
      <c r="U2266" s="1764">
        <f t="shared" si="699"/>
        <v>0</v>
      </c>
      <c r="V2266" s="1938">
        <f t="shared" si="700"/>
        <v>0</v>
      </c>
      <c r="W2266" s="1764">
        <f t="shared" si="689"/>
        <v>3734</v>
      </c>
      <c r="X2266" s="1768">
        <v>3734</v>
      </c>
      <c r="Y2266" s="1784">
        <v>618171</v>
      </c>
      <c r="Z2266" s="1770">
        <v>43171</v>
      </c>
      <c r="AA2266" s="1843" t="s">
        <v>104</v>
      </c>
      <c r="AB2266" s="1843"/>
      <c r="AH2266" s="1867"/>
      <c r="AK2266" s="1868"/>
      <c r="AL2266" s="1868"/>
    </row>
    <row r="2267" spans="1:38" x14ac:dyDescent="0.25">
      <c r="A2267" s="1866">
        <v>2018113</v>
      </c>
      <c r="C2267" s="1782" t="s">
        <v>4625</v>
      </c>
      <c r="D2267" s="1762" t="s">
        <v>26</v>
      </c>
      <c r="E2267" s="1762">
        <v>0</v>
      </c>
      <c r="F2267" s="1762">
        <v>0</v>
      </c>
      <c r="G2267" s="1762">
        <v>0</v>
      </c>
      <c r="H2267" s="1762">
        <v>0</v>
      </c>
      <c r="I2267" s="1783">
        <v>1</v>
      </c>
      <c r="J2267" s="1783">
        <v>1</v>
      </c>
      <c r="L2267" s="1764">
        <v>3734</v>
      </c>
      <c r="N2267" s="1764">
        <f>O2267+Q2267</f>
        <v>1867</v>
      </c>
      <c r="O2267" s="1764">
        <v>1567</v>
      </c>
      <c r="P2267" s="1806">
        <f t="shared" si="701"/>
        <v>0.83931440814140335</v>
      </c>
      <c r="Q2267" s="1764">
        <v>300</v>
      </c>
      <c r="R2267" s="1864">
        <f t="shared" si="702"/>
        <v>0.16068559185859668</v>
      </c>
      <c r="S2267" s="1807">
        <f t="shared" si="698"/>
        <v>12</v>
      </c>
      <c r="U2267" s="1764">
        <f t="shared" si="699"/>
        <v>0</v>
      </c>
      <c r="V2267" s="1764">
        <f t="shared" si="700"/>
        <v>0</v>
      </c>
      <c r="W2267" s="1764">
        <f t="shared" si="689"/>
        <v>3734</v>
      </c>
      <c r="X2267" s="1768">
        <v>3734</v>
      </c>
      <c r="Y2267" s="1784">
        <v>618140</v>
      </c>
      <c r="Z2267" s="1770">
        <v>43161</v>
      </c>
      <c r="AA2267" s="1843" t="s">
        <v>104</v>
      </c>
      <c r="AB2267" s="1843"/>
      <c r="AH2267" s="1867"/>
      <c r="AK2267" s="1868"/>
      <c r="AL2267" s="1868"/>
    </row>
    <row r="2268" spans="1:38" x14ac:dyDescent="0.25">
      <c r="A2268" s="1866">
        <v>2018114</v>
      </c>
      <c r="C2268" s="1782" t="s">
        <v>4632</v>
      </c>
      <c r="D2268" s="1762" t="s">
        <v>352</v>
      </c>
      <c r="E2268" s="1762">
        <v>1</v>
      </c>
      <c r="F2268" s="1762">
        <v>7</v>
      </c>
      <c r="G2268" s="1762">
        <v>3</v>
      </c>
      <c r="H2268" s="1762">
        <v>3</v>
      </c>
      <c r="I2268" s="1783">
        <v>1</v>
      </c>
      <c r="J2268" s="1783">
        <v>1</v>
      </c>
      <c r="L2268" s="1764">
        <v>2618.3200000000002</v>
      </c>
      <c r="N2268" s="1764">
        <v>1883</v>
      </c>
      <c r="O2268" s="1764">
        <f t="shared" ref="O2268:O2275" si="709">N2268-Q2268</f>
        <v>1379.44</v>
      </c>
      <c r="P2268" s="1806">
        <f t="shared" si="701"/>
        <v>0.73257567711099314</v>
      </c>
      <c r="Q2268" s="1764">
        <v>503.56</v>
      </c>
      <c r="R2268" s="1864">
        <f t="shared" si="702"/>
        <v>0.26742432288900692</v>
      </c>
      <c r="S2268" s="1807">
        <f t="shared" si="698"/>
        <v>20.142399999999999</v>
      </c>
      <c r="U2268" s="1764">
        <f t="shared" si="699"/>
        <v>0</v>
      </c>
      <c r="V2268" s="1764">
        <f t="shared" si="700"/>
        <v>0</v>
      </c>
      <c r="W2268" s="1764">
        <f t="shared" si="689"/>
        <v>2618.3200000000002</v>
      </c>
      <c r="X2268" s="1768">
        <v>2618.3200000000002</v>
      </c>
      <c r="Y2268" s="1784">
        <v>618181</v>
      </c>
      <c r="Z2268" s="1770">
        <v>43175</v>
      </c>
      <c r="AA2268" s="1843" t="s">
        <v>104</v>
      </c>
      <c r="AB2268" s="1843"/>
      <c r="AH2268" s="1867"/>
      <c r="AK2268" s="1868"/>
      <c r="AL2268" s="1868"/>
    </row>
    <row r="2269" spans="1:38" x14ac:dyDescent="0.25">
      <c r="A2269" s="1866">
        <v>2018115</v>
      </c>
      <c r="C2269" s="1782" t="s">
        <v>4633</v>
      </c>
      <c r="D2269" s="1762" t="s">
        <v>352</v>
      </c>
      <c r="E2269" s="1762">
        <v>1</v>
      </c>
      <c r="F2269" s="1762">
        <v>7</v>
      </c>
      <c r="G2269" s="1762">
        <v>3</v>
      </c>
      <c r="H2269" s="1762">
        <v>3</v>
      </c>
      <c r="I2269" s="1783">
        <v>1</v>
      </c>
      <c r="J2269" s="1783">
        <v>1</v>
      </c>
      <c r="L2269" s="1764">
        <v>2618.3200000000002</v>
      </c>
      <c r="N2269" s="1764">
        <v>1883</v>
      </c>
      <c r="O2269" s="1764">
        <f t="shared" si="709"/>
        <v>1379.44</v>
      </c>
      <c r="P2269" s="1806">
        <f t="shared" ref="P2269" si="710">IF(N2269&lt;=0,"",O2269/N2269)</f>
        <v>0.73257567711099314</v>
      </c>
      <c r="Q2269" s="1764">
        <v>503.56</v>
      </c>
      <c r="R2269" s="1864">
        <f t="shared" ref="R2269" si="711">IF(N2269&lt;=0,"",Q2269/N2269)</f>
        <v>0.26742432288900692</v>
      </c>
      <c r="S2269" s="1807">
        <f t="shared" ref="S2269" si="712">Q2269/$S$1</f>
        <v>20.142399999999999</v>
      </c>
      <c r="U2269" s="1764">
        <f t="shared" ref="U2269" si="713">((1-I2269)*O2269)+((1-J2269)*Q2269)</f>
        <v>0</v>
      </c>
      <c r="V2269" s="1764">
        <f t="shared" ref="V2269" si="714">L2269-W2269</f>
        <v>0</v>
      </c>
      <c r="W2269" s="1764">
        <f t="shared" si="689"/>
        <v>2618.3200000000002</v>
      </c>
      <c r="X2269" s="1768">
        <v>2618.3200000000002</v>
      </c>
      <c r="Y2269" s="1784">
        <v>618182</v>
      </c>
      <c r="Z2269" s="1770">
        <v>43175</v>
      </c>
      <c r="AA2269" s="1843" t="s">
        <v>104</v>
      </c>
      <c r="AB2269" s="1843"/>
      <c r="AH2269" s="1867"/>
      <c r="AK2269" s="1868"/>
      <c r="AL2269" s="1868"/>
    </row>
    <row r="2270" spans="1:38" x14ac:dyDescent="0.25">
      <c r="A2270" s="1866">
        <v>2018116</v>
      </c>
      <c r="C2270" s="1782" t="s">
        <v>4634</v>
      </c>
      <c r="D2270" s="1762" t="s">
        <v>352</v>
      </c>
      <c r="E2270" s="1762">
        <v>1</v>
      </c>
      <c r="F2270" s="1762">
        <v>7</v>
      </c>
      <c r="G2270" s="1762">
        <v>6</v>
      </c>
      <c r="H2270" s="1762">
        <v>2</v>
      </c>
      <c r="I2270" s="1783">
        <v>1</v>
      </c>
      <c r="J2270" s="1783">
        <v>1</v>
      </c>
      <c r="L2270" s="1764">
        <v>2811.76</v>
      </c>
      <c r="N2270" s="1764">
        <v>2007.18</v>
      </c>
      <c r="O2270" s="1764">
        <f t="shared" si="709"/>
        <v>1415.6200000000001</v>
      </c>
      <c r="P2270" s="1806">
        <f t="shared" si="701"/>
        <v>0.70527805179405934</v>
      </c>
      <c r="Q2270" s="1764">
        <v>591.55999999999995</v>
      </c>
      <c r="R2270" s="1864">
        <f t="shared" si="702"/>
        <v>0.29472194820594061</v>
      </c>
      <c r="S2270" s="1807">
        <f t="shared" si="698"/>
        <v>23.662399999999998</v>
      </c>
      <c r="U2270" s="1764">
        <f t="shared" si="699"/>
        <v>0</v>
      </c>
      <c r="V2270" s="1764">
        <f t="shared" si="700"/>
        <v>0</v>
      </c>
      <c r="W2270" s="1764">
        <f t="shared" si="689"/>
        <v>2811.76</v>
      </c>
      <c r="X2270" s="1768">
        <v>2811.76</v>
      </c>
      <c r="Y2270" s="1784">
        <v>618183</v>
      </c>
      <c r="Z2270" s="1770">
        <v>43175</v>
      </c>
      <c r="AA2270" s="1843" t="s">
        <v>104</v>
      </c>
      <c r="AB2270" s="1843"/>
      <c r="AH2270" s="1867"/>
      <c r="AK2270" s="1868"/>
      <c r="AL2270" s="1868"/>
    </row>
    <row r="2271" spans="1:38" x14ac:dyDescent="0.25">
      <c r="A2271" s="1866">
        <v>2018117</v>
      </c>
      <c r="C2271" s="1782" t="s">
        <v>4648</v>
      </c>
      <c r="D2271" s="1762" t="s">
        <v>2330</v>
      </c>
      <c r="E2271" s="1762">
        <v>1</v>
      </c>
      <c r="F2271" s="1762">
        <v>8</v>
      </c>
      <c r="G2271" s="1762">
        <v>5</v>
      </c>
      <c r="H2271" s="1762">
        <v>3</v>
      </c>
      <c r="I2271" s="1783">
        <v>1</v>
      </c>
      <c r="J2271" s="1783">
        <v>1</v>
      </c>
      <c r="L2271" s="1764">
        <v>3441.21</v>
      </c>
      <c r="N2271" s="1764">
        <v>2050</v>
      </c>
      <c r="O2271" s="1764">
        <f t="shared" si="709"/>
        <v>1512.8899999999999</v>
      </c>
      <c r="P2271" s="1806">
        <f t="shared" si="701"/>
        <v>0.73799512195121941</v>
      </c>
      <c r="Q2271" s="1764">
        <v>537.11</v>
      </c>
      <c r="R2271" s="1864">
        <f t="shared" si="702"/>
        <v>0.26200487804878048</v>
      </c>
      <c r="S2271" s="1807">
        <f t="shared" si="698"/>
        <v>21.484400000000001</v>
      </c>
      <c r="U2271" s="1764">
        <f t="shared" si="699"/>
        <v>0</v>
      </c>
      <c r="V2271" s="1764">
        <f t="shared" si="700"/>
        <v>0</v>
      </c>
      <c r="W2271" s="1764">
        <f t="shared" si="689"/>
        <v>3441.21</v>
      </c>
      <c r="X2271" s="1768">
        <v>3441.21</v>
      </c>
      <c r="Y2271" s="1784">
        <v>618231</v>
      </c>
      <c r="Z2271" s="1770">
        <v>43196</v>
      </c>
      <c r="AA2271" s="1843" t="s">
        <v>104</v>
      </c>
      <c r="AB2271" s="1843"/>
      <c r="AH2271" s="1867"/>
      <c r="AK2271" s="1868"/>
      <c r="AL2271" s="1868"/>
    </row>
    <row r="2272" spans="1:38" x14ac:dyDescent="0.25">
      <c r="A2272" s="1866" t="s">
        <v>4651</v>
      </c>
      <c r="C2272" s="1782">
        <v>720718</v>
      </c>
      <c r="D2272" s="1762" t="s">
        <v>26</v>
      </c>
      <c r="E2272" s="1762">
        <v>1</v>
      </c>
      <c r="F2272" s="1762">
        <v>9</v>
      </c>
      <c r="G2272" s="1762">
        <v>6</v>
      </c>
      <c r="H2272" s="1762">
        <v>2</v>
      </c>
      <c r="I2272" s="1783">
        <v>1</v>
      </c>
      <c r="J2272" s="1783">
        <v>1</v>
      </c>
      <c r="L2272" s="1764">
        <v>5655.45</v>
      </c>
      <c r="N2272" s="1764">
        <v>3458</v>
      </c>
      <c r="O2272" s="1764">
        <f t="shared" si="709"/>
        <v>2791.5</v>
      </c>
      <c r="P2272" s="1806">
        <f t="shared" si="701"/>
        <v>0.80725853094274147</v>
      </c>
      <c r="Q2272" s="1764">
        <v>666.5</v>
      </c>
      <c r="R2272" s="1864">
        <f t="shared" si="702"/>
        <v>0.19274146905725853</v>
      </c>
      <c r="S2272" s="1807">
        <f t="shared" si="698"/>
        <v>26.66</v>
      </c>
      <c r="U2272" s="1764">
        <f t="shared" si="699"/>
        <v>0</v>
      </c>
      <c r="V2272" s="1764">
        <f t="shared" si="700"/>
        <v>0</v>
      </c>
      <c r="W2272" s="1764">
        <f t="shared" si="689"/>
        <v>5655.45</v>
      </c>
      <c r="X2272" s="1768">
        <v>5655.45</v>
      </c>
      <c r="Y2272" s="1784">
        <v>618187</v>
      </c>
      <c r="Z2272" s="1770">
        <v>43180</v>
      </c>
      <c r="AA2272" s="1843" t="s">
        <v>104</v>
      </c>
      <c r="AB2272" s="1843"/>
      <c r="AH2272" s="1867"/>
      <c r="AK2272" s="1868"/>
      <c r="AL2272" s="1868"/>
    </row>
    <row r="2273" spans="1:38" x14ac:dyDescent="0.25">
      <c r="A2273" s="1893">
        <v>2018119</v>
      </c>
      <c r="C2273" s="1782">
        <v>737518</v>
      </c>
      <c r="D2273" s="1762" t="s">
        <v>26</v>
      </c>
      <c r="E2273" s="1762">
        <v>1</v>
      </c>
      <c r="F2273" s="1762">
        <v>7</v>
      </c>
      <c r="G2273" s="1762">
        <v>6</v>
      </c>
      <c r="H2273" s="1762">
        <v>2</v>
      </c>
      <c r="I2273" s="1783">
        <v>1</v>
      </c>
      <c r="J2273" s="1783">
        <v>1</v>
      </c>
      <c r="L2273" s="1764">
        <v>2333.9899999999998</v>
      </c>
      <c r="N2273" s="1764">
        <v>1513.29</v>
      </c>
      <c r="O2273" s="1764">
        <f t="shared" si="709"/>
        <v>1138.28</v>
      </c>
      <c r="P2273" s="1806">
        <f t="shared" si="701"/>
        <v>0.75218893933086195</v>
      </c>
      <c r="Q2273" s="1764">
        <v>375.01</v>
      </c>
      <c r="R2273" s="1864">
        <f t="shared" si="702"/>
        <v>0.24781106066913811</v>
      </c>
      <c r="S2273" s="1807">
        <f t="shared" si="698"/>
        <v>15.000399999999999</v>
      </c>
      <c r="U2273" s="1764">
        <f t="shared" si="699"/>
        <v>0</v>
      </c>
      <c r="V2273" s="1764">
        <f t="shared" si="700"/>
        <v>0</v>
      </c>
      <c r="W2273" s="1764">
        <f t="shared" si="689"/>
        <v>2333.9899999999998</v>
      </c>
      <c r="X2273" s="1768">
        <v>2333.9899999999998</v>
      </c>
      <c r="Y2273" s="1784">
        <v>618369</v>
      </c>
      <c r="Z2273" s="1770">
        <v>43266</v>
      </c>
      <c r="AA2273" s="1843" t="s">
        <v>104</v>
      </c>
      <c r="AB2273" s="1843"/>
      <c r="AH2273" s="1867"/>
      <c r="AK2273" s="1868"/>
      <c r="AL2273" s="1868"/>
    </row>
    <row r="2274" spans="1:38" x14ac:dyDescent="0.25">
      <c r="A2274" s="1866">
        <v>2018120</v>
      </c>
      <c r="C2274" s="1782" t="s">
        <v>4661</v>
      </c>
      <c r="D2274" s="1762" t="s">
        <v>26</v>
      </c>
      <c r="E2274" s="1762">
        <v>1</v>
      </c>
      <c r="F2274" s="1762">
        <v>5</v>
      </c>
      <c r="G2274" s="1762">
        <v>2</v>
      </c>
      <c r="H2274" s="1762">
        <v>3</v>
      </c>
      <c r="I2274" s="1783">
        <v>1</v>
      </c>
      <c r="J2274" s="1783">
        <v>1</v>
      </c>
      <c r="L2274" s="1764">
        <v>2191.41</v>
      </c>
      <c r="N2274" s="1764">
        <v>1392</v>
      </c>
      <c r="O2274" s="1764">
        <f t="shared" si="709"/>
        <v>958.02</v>
      </c>
      <c r="P2274" s="1806">
        <f t="shared" si="701"/>
        <v>0.68823275862068967</v>
      </c>
      <c r="Q2274" s="1764">
        <v>433.98</v>
      </c>
      <c r="R2274" s="1864">
        <f t="shared" si="702"/>
        <v>0.31176724137931033</v>
      </c>
      <c r="S2274" s="1807">
        <f t="shared" si="698"/>
        <v>17.359200000000001</v>
      </c>
      <c r="U2274" s="1764">
        <f t="shared" si="699"/>
        <v>0</v>
      </c>
      <c r="V2274" s="1764">
        <f t="shared" si="700"/>
        <v>0</v>
      </c>
      <c r="W2274" s="1764">
        <f t="shared" si="689"/>
        <v>2191.41</v>
      </c>
      <c r="X2274" s="1768">
        <v>2191.41</v>
      </c>
      <c r="Y2274" s="1784">
        <v>618184</v>
      </c>
      <c r="Z2274" s="1770">
        <v>43180</v>
      </c>
      <c r="AA2274" s="1843" t="s">
        <v>104</v>
      </c>
      <c r="AB2274" s="1843"/>
      <c r="AH2274" s="1867"/>
      <c r="AK2274" s="1868"/>
      <c r="AL2274" s="1868"/>
    </row>
    <row r="2275" spans="1:38" x14ac:dyDescent="0.25">
      <c r="A2275" s="1866">
        <v>2018121</v>
      </c>
      <c r="C2275" s="1782">
        <v>727318</v>
      </c>
      <c r="D2275" s="1762" t="s">
        <v>26</v>
      </c>
      <c r="E2275" s="1762">
        <v>1</v>
      </c>
      <c r="F2275" s="1762">
        <v>7</v>
      </c>
      <c r="G2275" s="1762">
        <v>6</v>
      </c>
      <c r="H2275" s="1762">
        <v>0</v>
      </c>
      <c r="I2275" s="1783">
        <v>1</v>
      </c>
      <c r="J2275" s="1783">
        <v>1</v>
      </c>
      <c r="L2275" s="1764">
        <v>1985.24</v>
      </c>
      <c r="N2275" s="1764">
        <v>1110.31</v>
      </c>
      <c r="O2275" s="1764">
        <f t="shared" si="709"/>
        <v>839.63999999999987</v>
      </c>
      <c r="P2275" s="1806">
        <f t="shared" si="701"/>
        <v>0.75622123551080322</v>
      </c>
      <c r="Q2275" s="1764">
        <v>270.67</v>
      </c>
      <c r="R2275" s="1864">
        <f t="shared" si="702"/>
        <v>0.24377876448919675</v>
      </c>
      <c r="S2275" s="1807">
        <f t="shared" si="698"/>
        <v>10.8268</v>
      </c>
      <c r="U2275" s="1764">
        <f t="shared" si="699"/>
        <v>0</v>
      </c>
      <c r="V2275" s="1764">
        <f t="shared" si="700"/>
        <v>0</v>
      </c>
      <c r="W2275" s="1764">
        <f t="shared" si="689"/>
        <v>1985.24</v>
      </c>
      <c r="X2275" s="1768">
        <v>1985.24</v>
      </c>
      <c r="Y2275" s="1784">
        <v>618185</v>
      </c>
      <c r="Z2275" s="1770">
        <v>43180</v>
      </c>
      <c r="AA2275" s="1843" t="s">
        <v>104</v>
      </c>
      <c r="AB2275" s="1843"/>
      <c r="AH2275" s="1867"/>
      <c r="AK2275" s="1868"/>
      <c r="AL2275" s="1868"/>
    </row>
    <row r="2276" spans="1:38" x14ac:dyDescent="0.25">
      <c r="A2276" s="1866">
        <v>2018122</v>
      </c>
      <c r="C2276" s="1782" t="s">
        <v>4662</v>
      </c>
      <c r="D2276" s="1762" t="s">
        <v>352</v>
      </c>
      <c r="E2276" s="1762">
        <v>0</v>
      </c>
      <c r="F2276" s="1762">
        <v>0</v>
      </c>
      <c r="G2276" s="1762">
        <v>0</v>
      </c>
      <c r="H2276" s="1762">
        <v>0</v>
      </c>
      <c r="I2276" s="1783">
        <v>1</v>
      </c>
      <c r="J2276" s="1783">
        <v>1</v>
      </c>
      <c r="L2276" s="1764">
        <v>271.54000000000002</v>
      </c>
      <c r="N2276" s="1764">
        <f t="shared" si="708"/>
        <v>143.27000000000001</v>
      </c>
      <c r="O2276" s="1764">
        <v>128.27000000000001</v>
      </c>
      <c r="P2276" s="1806">
        <f t="shared" si="701"/>
        <v>0.89530257555664128</v>
      </c>
      <c r="Q2276" s="1764">
        <v>15</v>
      </c>
      <c r="R2276" s="1864">
        <f t="shared" si="702"/>
        <v>0.10469742444335868</v>
      </c>
      <c r="S2276" s="1807">
        <f t="shared" si="698"/>
        <v>0.6</v>
      </c>
      <c r="U2276" s="1764">
        <f t="shared" si="699"/>
        <v>0</v>
      </c>
      <c r="V2276" s="1764">
        <f t="shared" si="700"/>
        <v>0</v>
      </c>
      <c r="W2276" s="1764">
        <f t="shared" si="689"/>
        <v>271.54000000000002</v>
      </c>
      <c r="X2276" s="1768">
        <v>271.54000000000002</v>
      </c>
      <c r="Y2276" s="1784">
        <v>618357</v>
      </c>
      <c r="Z2276" s="1770">
        <v>43257</v>
      </c>
      <c r="AA2276" s="1843" t="s">
        <v>104</v>
      </c>
      <c r="AB2276" s="1843"/>
      <c r="AH2276" s="1867"/>
      <c r="AK2276" s="1868"/>
      <c r="AL2276" s="1868"/>
    </row>
    <row r="2277" spans="1:38" x14ac:dyDescent="0.25">
      <c r="A2277" s="1866">
        <v>2018123</v>
      </c>
      <c r="C2277" s="1782" t="s">
        <v>4665</v>
      </c>
      <c r="D2277" s="1762" t="s">
        <v>26</v>
      </c>
      <c r="E2277" s="1762">
        <v>0</v>
      </c>
      <c r="F2277" s="1762">
        <v>0</v>
      </c>
      <c r="G2277" s="1762">
        <v>0</v>
      </c>
      <c r="H2277" s="1762">
        <v>0</v>
      </c>
      <c r="I2277" s="1783">
        <v>1</v>
      </c>
      <c r="J2277" s="1783">
        <v>1</v>
      </c>
      <c r="L2277" s="1764">
        <v>270.3</v>
      </c>
      <c r="N2277" s="1764">
        <f t="shared" si="708"/>
        <v>119.05</v>
      </c>
      <c r="O2277" s="1764">
        <v>119.05</v>
      </c>
      <c r="P2277" s="1806">
        <f t="shared" si="701"/>
        <v>1</v>
      </c>
      <c r="Q2277" s="1764">
        <v>0</v>
      </c>
      <c r="R2277" s="1864">
        <f t="shared" si="702"/>
        <v>0</v>
      </c>
      <c r="S2277" s="1807">
        <f t="shared" si="698"/>
        <v>0</v>
      </c>
      <c r="U2277" s="1764">
        <f t="shared" si="699"/>
        <v>0</v>
      </c>
      <c r="V2277" s="1764">
        <f t="shared" si="700"/>
        <v>0</v>
      </c>
      <c r="W2277" s="1764">
        <f t="shared" si="689"/>
        <v>270.3</v>
      </c>
      <c r="X2277" s="1768">
        <v>270.3</v>
      </c>
      <c r="Y2277" s="1784">
        <v>618194</v>
      </c>
      <c r="Z2277" s="1770">
        <v>43180</v>
      </c>
      <c r="AA2277" s="1843" t="s">
        <v>104</v>
      </c>
      <c r="AB2277" s="1843"/>
      <c r="AH2277" s="1867"/>
      <c r="AK2277" s="1868"/>
      <c r="AL2277" s="1868"/>
    </row>
    <row r="2278" spans="1:38" x14ac:dyDescent="0.25">
      <c r="A2278" s="1866">
        <v>2018124</v>
      </c>
      <c r="C2278" s="1782" t="s">
        <v>4671</v>
      </c>
      <c r="D2278" s="1762" t="s">
        <v>26</v>
      </c>
      <c r="E2278" s="1762">
        <v>0</v>
      </c>
      <c r="F2278" s="1762">
        <v>1</v>
      </c>
      <c r="G2278" s="1762">
        <v>1</v>
      </c>
      <c r="H2278" s="1762">
        <v>0</v>
      </c>
      <c r="I2278" s="1783">
        <v>1</v>
      </c>
      <c r="J2278" s="1783">
        <v>1</v>
      </c>
      <c r="L2278" s="1764">
        <v>339.76</v>
      </c>
      <c r="N2278" s="1764">
        <f t="shared" si="708"/>
        <v>0</v>
      </c>
      <c r="O2278" s="1764">
        <v>0</v>
      </c>
      <c r="P2278" s="1806" t="str">
        <f t="shared" si="701"/>
        <v/>
      </c>
      <c r="Q2278" s="1764">
        <v>0</v>
      </c>
      <c r="R2278" s="1864" t="str">
        <f t="shared" si="702"/>
        <v/>
      </c>
      <c r="S2278" s="1807">
        <f t="shared" si="698"/>
        <v>0</v>
      </c>
      <c r="U2278" s="1764">
        <f t="shared" si="699"/>
        <v>0</v>
      </c>
      <c r="V2278" s="1764">
        <f t="shared" si="700"/>
        <v>0</v>
      </c>
      <c r="W2278" s="1764">
        <f t="shared" si="689"/>
        <v>339.76</v>
      </c>
      <c r="X2278" s="1768">
        <v>339.76</v>
      </c>
      <c r="Y2278" s="1784">
        <v>618174</v>
      </c>
      <c r="Z2278" s="1770">
        <v>43171</v>
      </c>
      <c r="AA2278" s="1843" t="s">
        <v>104</v>
      </c>
      <c r="AB2278" s="1843"/>
      <c r="AH2278" s="1867"/>
      <c r="AK2278" s="1868"/>
      <c r="AL2278" s="1868"/>
    </row>
    <row r="2279" spans="1:38" x14ac:dyDescent="0.25">
      <c r="A2279" s="1866">
        <v>2018125</v>
      </c>
      <c r="C2279" s="1782">
        <v>704718</v>
      </c>
      <c r="D2279" s="1762" t="s">
        <v>26</v>
      </c>
      <c r="E2279" s="1762">
        <v>1</v>
      </c>
      <c r="F2279" s="1762">
        <v>8</v>
      </c>
      <c r="G2279" s="1762">
        <v>4</v>
      </c>
      <c r="H2279" s="1762">
        <v>3</v>
      </c>
      <c r="I2279" s="1783">
        <v>1</v>
      </c>
      <c r="J2279" s="1783">
        <v>1</v>
      </c>
      <c r="L2279" s="1764">
        <v>3643.03</v>
      </c>
      <c r="N2279" s="1764">
        <v>2365</v>
      </c>
      <c r="O2279" s="1764">
        <f>N2279-Q2279</f>
        <v>1874.2</v>
      </c>
      <c r="P2279" s="1806">
        <f t="shared" si="701"/>
        <v>0.79247357293868925</v>
      </c>
      <c r="Q2279" s="1764">
        <v>490.8</v>
      </c>
      <c r="R2279" s="1864">
        <f t="shared" si="702"/>
        <v>0.20752642706131078</v>
      </c>
      <c r="S2279" s="1807">
        <f t="shared" si="698"/>
        <v>19.632000000000001</v>
      </c>
      <c r="U2279" s="1764">
        <f t="shared" si="699"/>
        <v>0</v>
      </c>
      <c r="V2279" s="1764">
        <f t="shared" si="700"/>
        <v>0</v>
      </c>
      <c r="W2279" s="1764">
        <f t="shared" si="689"/>
        <v>3643.03</v>
      </c>
      <c r="X2279" s="1768">
        <v>3643.03</v>
      </c>
      <c r="Y2279" s="1784">
        <v>618188</v>
      </c>
      <c r="Z2279" s="1770">
        <v>43180</v>
      </c>
      <c r="AA2279" s="1843" t="s">
        <v>104</v>
      </c>
      <c r="AB2279" s="1843"/>
      <c r="AH2279" s="1867"/>
      <c r="AK2279" s="1868"/>
      <c r="AL2279" s="1868"/>
    </row>
    <row r="2280" spans="1:38" x14ac:dyDescent="0.25">
      <c r="A2280" s="1866" t="s">
        <v>4673</v>
      </c>
      <c r="C2280" s="1782" t="s">
        <v>4674</v>
      </c>
      <c r="D2280" s="1762" t="s">
        <v>26</v>
      </c>
      <c r="E2280" s="1762">
        <v>1</v>
      </c>
      <c r="F2280" s="1762">
        <v>12</v>
      </c>
      <c r="G2280" s="1762">
        <v>4</v>
      </c>
      <c r="H2280" s="1762">
        <v>7</v>
      </c>
      <c r="I2280" s="1783">
        <v>1</v>
      </c>
      <c r="J2280" s="1783">
        <v>1</v>
      </c>
      <c r="L2280" s="1764">
        <v>9314.68</v>
      </c>
      <c r="N2280" s="1764">
        <v>5726</v>
      </c>
      <c r="O2280" s="1764">
        <f>N2280-Q2280</f>
        <v>4474.8900000000003</v>
      </c>
      <c r="P2280" s="1806">
        <f t="shared" si="701"/>
        <v>0.78150366748166267</v>
      </c>
      <c r="Q2280" s="1764">
        <v>1251.1099999999999</v>
      </c>
      <c r="R2280" s="1864">
        <f t="shared" si="702"/>
        <v>0.21849633251833739</v>
      </c>
      <c r="S2280" s="1807">
        <f t="shared" si="698"/>
        <v>50.044399999999996</v>
      </c>
      <c r="U2280" s="1764">
        <f t="shared" si="699"/>
        <v>0</v>
      </c>
      <c r="V2280" s="1764">
        <f t="shared" si="700"/>
        <v>0</v>
      </c>
      <c r="W2280" s="1764">
        <f t="shared" si="689"/>
        <v>9314.68</v>
      </c>
      <c r="X2280" s="1768">
        <v>9314.68</v>
      </c>
      <c r="Y2280" s="1784">
        <v>618186</v>
      </c>
      <c r="Z2280" s="1770">
        <v>43180</v>
      </c>
      <c r="AA2280" s="1843" t="s">
        <v>104</v>
      </c>
      <c r="AB2280" s="1843"/>
      <c r="AH2280" s="1867"/>
      <c r="AK2280" s="1868"/>
      <c r="AL2280" s="1868"/>
    </row>
    <row r="2281" spans="1:38" x14ac:dyDescent="0.25">
      <c r="A2281" s="1920">
        <v>2018127</v>
      </c>
      <c r="C2281" s="1782" t="s">
        <v>4678</v>
      </c>
      <c r="D2281" s="1762" t="s">
        <v>352</v>
      </c>
      <c r="E2281" s="1762">
        <v>0</v>
      </c>
      <c r="F2281" s="1762">
        <v>0</v>
      </c>
      <c r="G2281" s="1762">
        <v>0</v>
      </c>
      <c r="H2281" s="1762">
        <v>0</v>
      </c>
      <c r="I2281" s="1783">
        <v>1</v>
      </c>
      <c r="J2281" s="1783">
        <v>1</v>
      </c>
      <c r="N2281" s="1764">
        <f t="shared" si="708"/>
        <v>0</v>
      </c>
      <c r="O2281" s="1764">
        <v>0</v>
      </c>
      <c r="P2281" s="1806" t="str">
        <f t="shared" si="701"/>
        <v/>
      </c>
      <c r="Q2281" s="1764">
        <v>0</v>
      </c>
      <c r="R2281" s="1864" t="str">
        <f t="shared" si="702"/>
        <v/>
      </c>
      <c r="S2281" s="1807">
        <f t="shared" si="698"/>
        <v>0</v>
      </c>
      <c r="U2281" s="1764">
        <f t="shared" si="699"/>
        <v>0</v>
      </c>
      <c r="V2281" s="1764">
        <f t="shared" si="700"/>
        <v>0</v>
      </c>
      <c r="W2281" s="1764">
        <f t="shared" si="689"/>
        <v>0</v>
      </c>
      <c r="X2281" s="1768"/>
      <c r="Y2281" s="1784"/>
      <c r="Z2281" s="1770"/>
      <c r="AA2281" s="1843"/>
      <c r="AB2281" s="1843"/>
      <c r="AH2281" s="1867"/>
      <c r="AK2281" s="1868"/>
      <c r="AL2281" s="1868"/>
    </row>
    <row r="2282" spans="1:38" x14ac:dyDescent="0.25">
      <c r="A2282" s="1866">
        <v>2018128</v>
      </c>
      <c r="C2282" s="1782">
        <v>737718</v>
      </c>
      <c r="D2282" s="1762" t="s">
        <v>26</v>
      </c>
      <c r="E2282" s="1762">
        <v>1</v>
      </c>
      <c r="F2282" s="1762">
        <v>7</v>
      </c>
      <c r="G2282" s="1762">
        <v>4</v>
      </c>
      <c r="H2282" s="1762">
        <v>3</v>
      </c>
      <c r="I2282" s="1783">
        <v>1</v>
      </c>
      <c r="J2282" s="1783">
        <v>1</v>
      </c>
      <c r="L2282" s="1764">
        <v>3324.11</v>
      </c>
      <c r="N2282" s="1764">
        <v>2151</v>
      </c>
      <c r="O2282" s="1764">
        <f>N2282-Q2282</f>
        <v>1695.32</v>
      </c>
      <c r="P2282" s="1806">
        <f t="shared" si="701"/>
        <v>0.78815434681543461</v>
      </c>
      <c r="Q2282" s="1764">
        <v>455.68</v>
      </c>
      <c r="R2282" s="1864">
        <f t="shared" si="702"/>
        <v>0.21184565318456533</v>
      </c>
      <c r="S2282" s="1807">
        <f t="shared" si="698"/>
        <v>18.2272</v>
      </c>
      <c r="U2282" s="1764">
        <f t="shared" si="699"/>
        <v>0</v>
      </c>
      <c r="V2282" s="1764">
        <f t="shared" si="700"/>
        <v>0</v>
      </c>
      <c r="W2282" s="1764">
        <f t="shared" si="689"/>
        <v>3324.11</v>
      </c>
      <c r="X2282" s="1768">
        <v>3324.11</v>
      </c>
      <c r="Y2282" s="1784">
        <v>618189</v>
      </c>
      <c r="Z2282" s="1770">
        <v>43180</v>
      </c>
      <c r="AA2282" s="1843" t="s">
        <v>104</v>
      </c>
      <c r="AB2282" s="1843"/>
      <c r="AH2282" s="1867"/>
      <c r="AK2282" s="1868"/>
      <c r="AL2282" s="1868"/>
    </row>
    <row r="2283" spans="1:38" x14ac:dyDescent="0.25">
      <c r="A2283" s="1866" t="s">
        <v>4683</v>
      </c>
      <c r="C2283" s="1782">
        <v>721818</v>
      </c>
      <c r="D2283" s="1762" t="s">
        <v>26</v>
      </c>
      <c r="E2283" s="1762">
        <v>1</v>
      </c>
      <c r="F2283" s="1762">
        <v>8</v>
      </c>
      <c r="G2283" s="1762">
        <v>5</v>
      </c>
      <c r="H2283" s="1762">
        <v>2</v>
      </c>
      <c r="I2283" s="1783">
        <v>1</v>
      </c>
      <c r="J2283" s="1783">
        <v>1</v>
      </c>
      <c r="L2283" s="1764">
        <v>6495.9</v>
      </c>
      <c r="N2283" s="1764">
        <v>4200</v>
      </c>
      <c r="O2283" s="1764">
        <f>N2283-Q2283</f>
        <v>3542.7</v>
      </c>
      <c r="P2283" s="1806">
        <f t="shared" si="701"/>
        <v>0.84349999999999992</v>
      </c>
      <c r="Q2283" s="1764">
        <v>657.3</v>
      </c>
      <c r="R2283" s="1864">
        <f t="shared" si="702"/>
        <v>0.1565</v>
      </c>
      <c r="S2283" s="1807">
        <f t="shared" si="698"/>
        <v>26.291999999999998</v>
      </c>
      <c r="U2283" s="1764">
        <f t="shared" si="699"/>
        <v>0</v>
      </c>
      <c r="V2283" s="1764">
        <f t="shared" si="700"/>
        <v>0</v>
      </c>
      <c r="W2283" s="1764">
        <f t="shared" si="689"/>
        <v>6495.9</v>
      </c>
      <c r="X2283" s="1768">
        <v>6495.9</v>
      </c>
      <c r="Y2283" s="1784">
        <v>618190</v>
      </c>
      <c r="Z2283" s="1770">
        <v>43180</v>
      </c>
      <c r="AA2283" s="1843" t="s">
        <v>104</v>
      </c>
      <c r="AB2283" s="1843"/>
      <c r="AH2283" s="1867"/>
      <c r="AK2283" s="1868"/>
      <c r="AL2283" s="1868"/>
    </row>
    <row r="2284" spans="1:38" x14ac:dyDescent="0.25">
      <c r="A2284" s="1866">
        <v>2018130</v>
      </c>
      <c r="C2284" s="1782" t="s">
        <v>4687</v>
      </c>
      <c r="D2284" s="1762" t="s">
        <v>4688</v>
      </c>
      <c r="E2284" s="1762">
        <v>0</v>
      </c>
      <c r="F2284" s="1762">
        <v>0</v>
      </c>
      <c r="G2284" s="1762">
        <v>0</v>
      </c>
      <c r="H2284" s="1762">
        <v>0</v>
      </c>
      <c r="I2284" s="1783">
        <v>1</v>
      </c>
      <c r="J2284" s="1783">
        <v>1</v>
      </c>
      <c r="L2284" s="1764">
        <v>786</v>
      </c>
      <c r="N2284" s="1764">
        <f t="shared" si="708"/>
        <v>347.8</v>
      </c>
      <c r="O2284" s="1764">
        <v>322.8</v>
      </c>
      <c r="P2284" s="1806">
        <f t="shared" si="701"/>
        <v>0.9281196089706728</v>
      </c>
      <c r="Q2284" s="1764">
        <v>25</v>
      </c>
      <c r="R2284" s="1864">
        <f t="shared" si="702"/>
        <v>7.1880391029327195E-2</v>
      </c>
      <c r="S2284" s="1807">
        <f t="shared" si="698"/>
        <v>1</v>
      </c>
      <c r="U2284" s="1764">
        <f t="shared" si="699"/>
        <v>0</v>
      </c>
      <c r="V2284" s="1764">
        <f t="shared" si="700"/>
        <v>0</v>
      </c>
      <c r="W2284" s="1764">
        <f t="shared" si="689"/>
        <v>786</v>
      </c>
      <c r="X2284" s="1768">
        <v>786</v>
      </c>
      <c r="Y2284" s="1784">
        <v>618177</v>
      </c>
      <c r="Z2284" s="1770">
        <v>43175</v>
      </c>
      <c r="AA2284" s="1843" t="s">
        <v>104</v>
      </c>
      <c r="AB2284" s="1843"/>
      <c r="AH2284" s="1867"/>
      <c r="AK2284" s="1868"/>
      <c r="AL2284" s="1868"/>
    </row>
    <row r="2285" spans="1:38" x14ac:dyDescent="0.25">
      <c r="A2285" s="1866">
        <v>2018131</v>
      </c>
      <c r="C2285" s="1782" t="s">
        <v>4689</v>
      </c>
      <c r="D2285" s="1762" t="s">
        <v>352</v>
      </c>
      <c r="E2285" s="1762">
        <v>0</v>
      </c>
      <c r="F2285" s="1762">
        <v>0</v>
      </c>
      <c r="G2285" s="1762">
        <v>0</v>
      </c>
      <c r="H2285" s="1762">
        <v>0</v>
      </c>
      <c r="I2285" s="1783">
        <v>1</v>
      </c>
      <c r="J2285" s="1783">
        <v>1</v>
      </c>
      <c r="L2285" s="1764">
        <v>21</v>
      </c>
      <c r="N2285" s="1764">
        <v>10.95</v>
      </c>
      <c r="O2285" s="1764">
        <v>0</v>
      </c>
      <c r="P2285" s="1806">
        <f t="shared" si="701"/>
        <v>0</v>
      </c>
      <c r="Q2285" s="1764">
        <v>0</v>
      </c>
      <c r="R2285" s="1864">
        <f t="shared" si="702"/>
        <v>0</v>
      </c>
      <c r="S2285" s="1807">
        <f t="shared" si="698"/>
        <v>0</v>
      </c>
      <c r="U2285" s="1764">
        <f t="shared" si="699"/>
        <v>0</v>
      </c>
      <c r="V2285" s="1764">
        <f t="shared" si="700"/>
        <v>0</v>
      </c>
      <c r="W2285" s="1764">
        <f t="shared" si="689"/>
        <v>21</v>
      </c>
      <c r="X2285" s="1768">
        <v>21</v>
      </c>
      <c r="Y2285" s="1784">
        <v>618357</v>
      </c>
      <c r="Z2285" s="1770">
        <v>43257</v>
      </c>
      <c r="AA2285" s="1843" t="s">
        <v>104</v>
      </c>
      <c r="AB2285" s="1843"/>
      <c r="AH2285" s="1867"/>
      <c r="AK2285" s="1868"/>
      <c r="AL2285" s="1868"/>
    </row>
    <row r="2286" spans="1:38" x14ac:dyDescent="0.25">
      <c r="A2286" s="1866" t="s">
        <v>4691</v>
      </c>
      <c r="C2286" s="1782" t="s">
        <v>4690</v>
      </c>
      <c r="D2286" s="1762" t="s">
        <v>2800</v>
      </c>
      <c r="E2286" s="1762">
        <v>0</v>
      </c>
      <c r="F2286" s="1762">
        <v>6</v>
      </c>
      <c r="G2286" s="1762">
        <v>0</v>
      </c>
      <c r="H2286" s="1762">
        <v>0</v>
      </c>
      <c r="I2286" s="1783">
        <v>1</v>
      </c>
      <c r="J2286" s="1783">
        <v>1</v>
      </c>
      <c r="L2286" s="1764">
        <v>793.8</v>
      </c>
      <c r="N2286" s="1764">
        <v>497.84</v>
      </c>
      <c r="O2286" s="1764">
        <f>N2286-Q2286</f>
        <v>380.12</v>
      </c>
      <c r="P2286" s="1806">
        <f t="shared" si="701"/>
        <v>0.76353848626064602</v>
      </c>
      <c r="Q2286" s="1764">
        <v>117.72</v>
      </c>
      <c r="R2286" s="1864">
        <f t="shared" si="702"/>
        <v>0.23646151373935401</v>
      </c>
      <c r="S2286" s="1807">
        <f t="shared" si="698"/>
        <v>4.7088000000000001</v>
      </c>
      <c r="U2286" s="1764">
        <f t="shared" si="699"/>
        <v>0</v>
      </c>
      <c r="V2286" s="1764">
        <f t="shared" si="700"/>
        <v>0</v>
      </c>
      <c r="W2286" s="1764">
        <f t="shared" si="689"/>
        <v>793.8</v>
      </c>
      <c r="X2286" s="1768">
        <v>793.8</v>
      </c>
      <c r="Y2286" s="1784">
        <v>618244</v>
      </c>
      <c r="Z2286" s="1770">
        <v>43203</v>
      </c>
      <c r="AA2286" s="1843" t="s">
        <v>104</v>
      </c>
      <c r="AB2286" s="1843"/>
      <c r="AH2286" s="1867"/>
      <c r="AK2286" s="1868"/>
      <c r="AL2286" s="1868"/>
    </row>
    <row r="2287" spans="1:38" x14ac:dyDescent="0.25">
      <c r="A2287" s="1866">
        <v>2018133</v>
      </c>
      <c r="C2287" s="1782" t="s">
        <v>4693</v>
      </c>
      <c r="D2287" s="1762" t="s">
        <v>352</v>
      </c>
      <c r="E2287" s="1762">
        <v>0</v>
      </c>
      <c r="F2287" s="1762">
        <v>1</v>
      </c>
      <c r="G2287" s="1762">
        <v>0</v>
      </c>
      <c r="H2287" s="1762">
        <v>2</v>
      </c>
      <c r="I2287" s="1783">
        <v>1</v>
      </c>
      <c r="J2287" s="1783">
        <v>1</v>
      </c>
      <c r="L2287" s="1764">
        <v>808.66</v>
      </c>
      <c r="N2287" s="1764">
        <v>571</v>
      </c>
      <c r="O2287" s="1764">
        <f>N2287-Q2287</f>
        <v>449.40999999999997</v>
      </c>
      <c r="P2287" s="1806">
        <f t="shared" si="701"/>
        <v>0.78705779334500869</v>
      </c>
      <c r="Q2287" s="1764">
        <v>121.59</v>
      </c>
      <c r="R2287" s="1864">
        <f t="shared" si="702"/>
        <v>0.21294220665499125</v>
      </c>
      <c r="S2287" s="1807">
        <f t="shared" si="698"/>
        <v>4.8635999999999999</v>
      </c>
      <c r="U2287" s="1764">
        <f t="shared" si="699"/>
        <v>0</v>
      </c>
      <c r="V2287" s="1764">
        <f t="shared" si="700"/>
        <v>0</v>
      </c>
      <c r="W2287" s="1764">
        <f t="shared" si="689"/>
        <v>808.66</v>
      </c>
      <c r="X2287" s="1768">
        <v>808.66</v>
      </c>
      <c r="Y2287" s="1784">
        <v>618243</v>
      </c>
      <c r="Z2287" s="1770">
        <v>43203</v>
      </c>
      <c r="AA2287" s="1843" t="s">
        <v>104</v>
      </c>
      <c r="AB2287" s="1843"/>
      <c r="AH2287" s="1867"/>
      <c r="AK2287" s="1868"/>
      <c r="AL2287" s="1868"/>
    </row>
    <row r="2288" spans="1:38" x14ac:dyDescent="0.25">
      <c r="A2288" s="1866">
        <v>2018134</v>
      </c>
      <c r="C2288" s="1782" t="s">
        <v>4694</v>
      </c>
      <c r="D2288" s="1762" t="s">
        <v>26</v>
      </c>
      <c r="E2288" s="1762">
        <v>0</v>
      </c>
      <c r="F2288" s="1762">
        <v>1</v>
      </c>
      <c r="G2288" s="1762">
        <v>1</v>
      </c>
      <c r="H2288" s="1762">
        <v>0</v>
      </c>
      <c r="I2288" s="1783">
        <v>1</v>
      </c>
      <c r="J2288" s="1783">
        <v>1</v>
      </c>
      <c r="L2288" s="1764">
        <v>182.7</v>
      </c>
      <c r="N2288" s="1764">
        <v>117.84</v>
      </c>
      <c r="O2288" s="1764">
        <f>L2288-Q2288</f>
        <v>143.98999999999998</v>
      </c>
      <c r="P2288" s="1806">
        <f t="shared" si="701"/>
        <v>1.2219110658520025</v>
      </c>
      <c r="Q2288" s="1764">
        <v>38.71</v>
      </c>
      <c r="R2288" s="1864">
        <f t="shared" si="702"/>
        <v>0.32849626612355737</v>
      </c>
      <c r="S2288" s="1807">
        <f t="shared" si="698"/>
        <v>1.5484</v>
      </c>
      <c r="U2288" s="1764">
        <f t="shared" si="699"/>
        <v>0</v>
      </c>
      <c r="V2288" s="1764">
        <f t="shared" si="700"/>
        <v>0</v>
      </c>
      <c r="W2288" s="1764">
        <f t="shared" si="689"/>
        <v>182.7</v>
      </c>
      <c r="X2288" s="1768">
        <v>182.7</v>
      </c>
      <c r="Y2288" s="1784">
        <v>618175</v>
      </c>
      <c r="Z2288" s="1770">
        <v>43171</v>
      </c>
      <c r="AA2288" s="1843" t="s">
        <v>104</v>
      </c>
      <c r="AB2288" s="1843"/>
      <c r="AH2288" s="1867"/>
      <c r="AK2288" s="1868"/>
      <c r="AL2288" s="1868"/>
    </row>
    <row r="2289" spans="1:38" x14ac:dyDescent="0.25">
      <c r="A2289" s="1866">
        <v>2018135</v>
      </c>
      <c r="C2289" s="1782" t="s">
        <v>4696</v>
      </c>
      <c r="D2289" s="1762" t="s">
        <v>26</v>
      </c>
      <c r="E2289" s="1762">
        <v>0</v>
      </c>
      <c r="F2289" s="1762">
        <v>1</v>
      </c>
      <c r="G2289" s="1762">
        <v>0</v>
      </c>
      <c r="H2289" s="1762">
        <v>0</v>
      </c>
      <c r="I2289" s="1783">
        <v>1</v>
      </c>
      <c r="J2289" s="1783">
        <v>1</v>
      </c>
      <c r="L2289" s="1764">
        <v>551.59</v>
      </c>
      <c r="N2289" s="1764">
        <v>362.26</v>
      </c>
      <c r="O2289" s="1764">
        <f>N2289-Q2289</f>
        <v>309.23</v>
      </c>
      <c r="P2289" s="1806">
        <f t="shared" si="701"/>
        <v>0.85361342682051577</v>
      </c>
      <c r="Q2289" s="1764">
        <v>53.03</v>
      </c>
      <c r="R2289" s="1864">
        <f t="shared" si="702"/>
        <v>0.14638657317948436</v>
      </c>
      <c r="S2289" s="1807">
        <f t="shared" si="698"/>
        <v>2.1212</v>
      </c>
      <c r="U2289" s="1764">
        <f t="shared" si="699"/>
        <v>0</v>
      </c>
      <c r="V2289" s="1764">
        <f t="shared" si="700"/>
        <v>0</v>
      </c>
      <c r="W2289" s="1764">
        <f t="shared" si="689"/>
        <v>551.59</v>
      </c>
      <c r="X2289" s="1768">
        <v>551.59</v>
      </c>
      <c r="Y2289" s="1784">
        <v>618203</v>
      </c>
      <c r="Z2289" s="1770">
        <v>43187</v>
      </c>
      <c r="AA2289" s="1843" t="s">
        <v>104</v>
      </c>
      <c r="AB2289" s="1843"/>
      <c r="AH2289" s="1867"/>
      <c r="AK2289" s="1868"/>
      <c r="AL2289" s="1868"/>
    </row>
    <row r="2290" spans="1:38" x14ac:dyDescent="0.25">
      <c r="A2290" s="1866">
        <v>2018136</v>
      </c>
      <c r="C2290" s="1782">
        <v>706218</v>
      </c>
      <c r="D2290" s="1762" t="s">
        <v>26</v>
      </c>
      <c r="E2290" s="1762">
        <v>1</v>
      </c>
      <c r="F2290" s="1762">
        <v>7</v>
      </c>
      <c r="G2290" s="1762">
        <v>5</v>
      </c>
      <c r="H2290" s="1762">
        <v>2</v>
      </c>
      <c r="I2290" s="1783">
        <v>1</v>
      </c>
      <c r="J2290" s="1783">
        <v>1</v>
      </c>
      <c r="L2290" s="1764">
        <v>2624.8</v>
      </c>
      <c r="N2290" s="1764">
        <v>1706.48</v>
      </c>
      <c r="O2290" s="1764">
        <f>N2290-Q2290</f>
        <v>1321.01</v>
      </c>
      <c r="P2290" s="1806">
        <f t="shared" si="701"/>
        <v>0.77411396558998635</v>
      </c>
      <c r="Q2290" s="1764">
        <v>385.47</v>
      </c>
      <c r="R2290" s="1864">
        <f t="shared" si="702"/>
        <v>0.22588603441001362</v>
      </c>
      <c r="S2290" s="1807">
        <f t="shared" si="698"/>
        <v>15.418800000000001</v>
      </c>
      <c r="U2290" s="1764">
        <f t="shared" si="699"/>
        <v>0</v>
      </c>
      <c r="V2290" s="1764">
        <f t="shared" si="700"/>
        <v>0</v>
      </c>
      <c r="W2290" s="1764">
        <f t="shared" si="689"/>
        <v>2624.8</v>
      </c>
      <c r="X2290" s="1768">
        <v>2624.8</v>
      </c>
      <c r="Y2290" s="1784">
        <v>618247</v>
      </c>
      <c r="Z2290" s="1770">
        <v>43206</v>
      </c>
      <c r="AA2290" s="1843" t="s">
        <v>104</v>
      </c>
      <c r="AB2290" s="1843"/>
      <c r="AH2290" s="1867"/>
      <c r="AK2290" s="1868"/>
      <c r="AL2290" s="1868"/>
    </row>
    <row r="2291" spans="1:38" x14ac:dyDescent="0.25">
      <c r="A2291" s="1866">
        <v>2018137</v>
      </c>
      <c r="C2291" s="1782" t="s">
        <v>4697</v>
      </c>
      <c r="D2291" s="1762" t="s">
        <v>26</v>
      </c>
      <c r="E2291" s="1762">
        <v>0</v>
      </c>
      <c r="F2291" s="1762">
        <v>0</v>
      </c>
      <c r="G2291" s="1762">
        <v>0</v>
      </c>
      <c r="H2291" s="1762">
        <v>0</v>
      </c>
      <c r="I2291" s="1783">
        <v>1</v>
      </c>
      <c r="J2291" s="1783">
        <v>1</v>
      </c>
      <c r="L2291" s="1764">
        <v>20.04</v>
      </c>
      <c r="N2291" s="1764">
        <f t="shared" si="708"/>
        <v>17.52</v>
      </c>
      <c r="O2291" s="1764">
        <v>2.52</v>
      </c>
      <c r="P2291" s="1806">
        <f t="shared" si="701"/>
        <v>0.14383561643835616</v>
      </c>
      <c r="Q2291" s="1764">
        <v>15</v>
      </c>
      <c r="R2291" s="1864">
        <f t="shared" si="702"/>
        <v>0.85616438356164382</v>
      </c>
      <c r="S2291" s="1807">
        <f t="shared" si="698"/>
        <v>0.6</v>
      </c>
      <c r="U2291" s="1764">
        <f t="shared" si="699"/>
        <v>0</v>
      </c>
      <c r="V2291" s="1764">
        <f t="shared" si="700"/>
        <v>0</v>
      </c>
      <c r="W2291" s="1764">
        <f t="shared" si="689"/>
        <v>20.04</v>
      </c>
      <c r="X2291" s="1768">
        <v>20.04</v>
      </c>
      <c r="Y2291" s="1784">
        <v>618194</v>
      </c>
      <c r="Z2291" s="1770">
        <v>43180</v>
      </c>
      <c r="AA2291" s="1843" t="s">
        <v>104</v>
      </c>
      <c r="AB2291" s="1843"/>
      <c r="AH2291" s="1867"/>
      <c r="AK2291" s="1868"/>
      <c r="AL2291" s="1868"/>
    </row>
    <row r="2292" spans="1:38" x14ac:dyDescent="0.25">
      <c r="A2292" s="1866">
        <v>2018138</v>
      </c>
      <c r="C2292" s="1782" t="s">
        <v>4700</v>
      </c>
      <c r="D2292" s="1762" t="s">
        <v>26</v>
      </c>
      <c r="E2292" s="1762">
        <v>0</v>
      </c>
      <c r="F2292" s="1762">
        <v>0</v>
      </c>
      <c r="G2292" s="1762">
        <v>0</v>
      </c>
      <c r="H2292" s="1762">
        <v>0</v>
      </c>
      <c r="I2292" s="1783">
        <v>1</v>
      </c>
      <c r="J2292" s="1783">
        <v>1</v>
      </c>
      <c r="L2292" s="1764">
        <v>176.6</v>
      </c>
      <c r="N2292" s="1764">
        <f t="shared" si="708"/>
        <v>95.8</v>
      </c>
      <c r="O2292" s="1764">
        <v>80.8</v>
      </c>
      <c r="P2292" s="1806">
        <f t="shared" si="701"/>
        <v>0.8434237995824635</v>
      </c>
      <c r="Q2292" s="1764">
        <v>15</v>
      </c>
      <c r="R2292" s="1864">
        <f t="shared" si="702"/>
        <v>0.15657620041753653</v>
      </c>
      <c r="S2292" s="1807">
        <f t="shared" si="698"/>
        <v>0.6</v>
      </c>
      <c r="U2292" s="1764">
        <f t="shared" si="699"/>
        <v>0</v>
      </c>
      <c r="V2292" s="1764">
        <f t="shared" si="700"/>
        <v>0</v>
      </c>
      <c r="W2292" s="1764">
        <f t="shared" si="689"/>
        <v>176.6</v>
      </c>
      <c r="X2292" s="1768">
        <v>176.6</v>
      </c>
      <c r="Y2292" s="1784">
        <v>618352</v>
      </c>
      <c r="Z2292" s="1770">
        <v>43257</v>
      </c>
      <c r="AA2292" s="1843" t="s">
        <v>104</v>
      </c>
      <c r="AB2292" s="1843"/>
      <c r="AH2292" s="1867"/>
      <c r="AK2292" s="1868"/>
      <c r="AL2292" s="1868"/>
    </row>
    <row r="2293" spans="1:38" x14ac:dyDescent="0.25">
      <c r="A2293" s="1866">
        <v>2018139</v>
      </c>
      <c r="C2293" s="1782" t="s">
        <v>4720</v>
      </c>
      <c r="D2293" s="1762" t="s">
        <v>26</v>
      </c>
      <c r="E2293" s="1762">
        <v>0</v>
      </c>
      <c r="F2293" s="1762">
        <v>0</v>
      </c>
      <c r="G2293" s="1762">
        <v>0</v>
      </c>
      <c r="H2293" s="1762">
        <v>0</v>
      </c>
      <c r="I2293" s="1783">
        <v>1</v>
      </c>
      <c r="J2293" s="1783">
        <v>1</v>
      </c>
      <c r="L2293" s="1764">
        <v>150</v>
      </c>
      <c r="N2293" s="1764">
        <v>90</v>
      </c>
      <c r="O2293" s="1764">
        <v>90</v>
      </c>
      <c r="P2293" s="1806">
        <f t="shared" si="701"/>
        <v>1</v>
      </c>
      <c r="Q2293" s="1764">
        <v>0</v>
      </c>
      <c r="R2293" s="1864">
        <f t="shared" si="702"/>
        <v>0</v>
      </c>
      <c r="S2293" s="1807">
        <f t="shared" si="698"/>
        <v>0</v>
      </c>
      <c r="U2293" s="1764">
        <f t="shared" si="699"/>
        <v>0</v>
      </c>
      <c r="V2293" s="1764">
        <f t="shared" si="700"/>
        <v>0</v>
      </c>
      <c r="W2293" s="1764">
        <f t="shared" si="689"/>
        <v>150</v>
      </c>
      <c r="X2293" s="1768">
        <v>150</v>
      </c>
      <c r="Y2293" s="1784">
        <v>618194</v>
      </c>
      <c r="Z2293" s="1770">
        <v>43180</v>
      </c>
      <c r="AA2293" s="1843" t="s">
        <v>104</v>
      </c>
      <c r="AB2293" s="1843"/>
      <c r="AH2293" s="1867"/>
      <c r="AK2293" s="1868"/>
      <c r="AL2293" s="1868"/>
    </row>
    <row r="2294" spans="1:38" x14ac:dyDescent="0.25">
      <c r="A2294" s="1866">
        <v>2018140</v>
      </c>
      <c r="C2294" s="1782" t="s">
        <v>4721</v>
      </c>
      <c r="D2294" s="1762" t="s">
        <v>26</v>
      </c>
      <c r="E2294" s="1762">
        <v>0</v>
      </c>
      <c r="F2294" s="1762">
        <v>0</v>
      </c>
      <c r="G2294" s="1762">
        <v>0</v>
      </c>
      <c r="H2294" s="1762">
        <v>0</v>
      </c>
      <c r="I2294" s="1783">
        <v>1</v>
      </c>
      <c r="J2294" s="1783">
        <v>1</v>
      </c>
      <c r="L2294" s="1764">
        <v>106.38</v>
      </c>
      <c r="N2294" s="1764">
        <f t="shared" si="708"/>
        <v>60.69</v>
      </c>
      <c r="O2294" s="1764">
        <v>45.69</v>
      </c>
      <c r="P2294" s="1806">
        <f t="shared" si="701"/>
        <v>0.75284231339594665</v>
      </c>
      <c r="Q2294" s="1764">
        <v>15</v>
      </c>
      <c r="R2294" s="1864">
        <f t="shared" si="702"/>
        <v>0.24715768660405341</v>
      </c>
      <c r="S2294" s="1807">
        <f t="shared" si="698"/>
        <v>0.6</v>
      </c>
      <c r="U2294" s="1764">
        <f t="shared" si="699"/>
        <v>0</v>
      </c>
      <c r="V2294" s="1764">
        <f t="shared" si="700"/>
        <v>0</v>
      </c>
      <c r="W2294" s="1764">
        <f t="shared" si="689"/>
        <v>106.38</v>
      </c>
      <c r="X2294" s="1768">
        <v>106.38</v>
      </c>
      <c r="Y2294" s="1784">
        <v>618194</v>
      </c>
      <c r="Z2294" s="1770">
        <v>43180</v>
      </c>
      <c r="AA2294" s="1843" t="s">
        <v>104</v>
      </c>
      <c r="AB2294" s="1843"/>
      <c r="AH2294" s="1867"/>
      <c r="AK2294" s="1868"/>
      <c r="AL2294" s="1868"/>
    </row>
    <row r="2295" spans="1:38" x14ac:dyDescent="0.25">
      <c r="A2295" s="1866">
        <v>2018141</v>
      </c>
      <c r="C2295" s="1782" t="s">
        <v>4722</v>
      </c>
      <c r="D2295" s="1762" t="s">
        <v>26</v>
      </c>
      <c r="E2295" s="1762">
        <v>0</v>
      </c>
      <c r="F2295" s="1762">
        <v>0</v>
      </c>
      <c r="G2295" s="1762">
        <v>0</v>
      </c>
      <c r="H2295" s="1762">
        <v>0</v>
      </c>
      <c r="I2295" s="1783">
        <v>1</v>
      </c>
      <c r="J2295" s="1783">
        <v>1</v>
      </c>
      <c r="L2295" s="1764">
        <v>147.19999999999999</v>
      </c>
      <c r="N2295" s="1764">
        <f t="shared" si="708"/>
        <v>44</v>
      </c>
      <c r="O2295" s="1764">
        <v>44</v>
      </c>
      <c r="P2295" s="1806">
        <f t="shared" si="701"/>
        <v>1</v>
      </c>
      <c r="Q2295" s="1764">
        <v>0</v>
      </c>
      <c r="R2295" s="1864">
        <f t="shared" si="702"/>
        <v>0</v>
      </c>
      <c r="S2295" s="1807">
        <f t="shared" si="698"/>
        <v>0</v>
      </c>
      <c r="U2295" s="1764">
        <f t="shared" si="699"/>
        <v>0</v>
      </c>
      <c r="V2295" s="1764">
        <f t="shared" si="700"/>
        <v>0</v>
      </c>
      <c r="W2295" s="1764">
        <f t="shared" si="689"/>
        <v>147.19999999999999</v>
      </c>
      <c r="X2295" s="1768">
        <v>147.19999999999999</v>
      </c>
      <c r="Y2295" s="1784">
        <v>618194</v>
      </c>
      <c r="Z2295" s="1770">
        <v>43180</v>
      </c>
      <c r="AA2295" s="1843" t="s">
        <v>104</v>
      </c>
      <c r="AB2295" s="1843"/>
      <c r="AH2295" s="1867"/>
      <c r="AK2295" s="1868"/>
      <c r="AL2295" s="1868"/>
    </row>
    <row r="2296" spans="1:38" x14ac:dyDescent="0.25">
      <c r="A2296" s="1866">
        <v>2018142</v>
      </c>
      <c r="C2296" s="1782" t="s">
        <v>4723</v>
      </c>
      <c r="D2296" s="1762" t="s">
        <v>26</v>
      </c>
      <c r="E2296" s="1762">
        <v>1</v>
      </c>
      <c r="F2296" s="1762">
        <v>11</v>
      </c>
      <c r="G2296" s="1762">
        <v>4</v>
      </c>
      <c r="H2296" s="1762">
        <v>12</v>
      </c>
      <c r="I2296" s="1783">
        <v>1</v>
      </c>
      <c r="J2296" s="1783">
        <v>1</v>
      </c>
      <c r="L2296" s="1764">
        <v>11442</v>
      </c>
      <c r="N2296" s="1764">
        <v>6650</v>
      </c>
      <c r="O2296" s="1764">
        <f t="shared" ref="O2296" si="715">N2296-Q2296</f>
        <v>5269.9</v>
      </c>
      <c r="P2296" s="1806">
        <f t="shared" si="701"/>
        <v>0.79246616541353376</v>
      </c>
      <c r="Q2296" s="1764">
        <v>1380.1</v>
      </c>
      <c r="R2296" s="1864">
        <f t="shared" si="702"/>
        <v>0.20753383458646615</v>
      </c>
      <c r="S2296" s="1807">
        <f t="shared" si="698"/>
        <v>55.203999999999994</v>
      </c>
      <c r="U2296" s="1764">
        <f t="shared" si="699"/>
        <v>0</v>
      </c>
      <c r="V2296" s="1764">
        <f t="shared" si="700"/>
        <v>0</v>
      </c>
      <c r="W2296" s="1764">
        <f t="shared" si="689"/>
        <v>11442</v>
      </c>
      <c r="X2296" s="1768">
        <v>11442</v>
      </c>
      <c r="Y2296" s="1784">
        <v>618283</v>
      </c>
      <c r="Z2296" s="1770">
        <v>43229</v>
      </c>
      <c r="AA2296" s="1843" t="s">
        <v>104</v>
      </c>
      <c r="AB2296" s="1843"/>
      <c r="AH2296" s="1867"/>
      <c r="AK2296" s="1868"/>
      <c r="AL2296" s="1868"/>
    </row>
    <row r="2297" spans="1:38" x14ac:dyDescent="0.25">
      <c r="A2297" s="1866">
        <v>2018143</v>
      </c>
      <c r="C2297" s="1782" t="s">
        <v>4724</v>
      </c>
      <c r="D2297" s="1762" t="s">
        <v>26</v>
      </c>
      <c r="E2297" s="1762">
        <v>1</v>
      </c>
      <c r="F2297" s="1762">
        <v>11</v>
      </c>
      <c r="G2297" s="1762">
        <v>4</v>
      </c>
      <c r="H2297" s="1762">
        <v>12</v>
      </c>
      <c r="I2297" s="1783">
        <v>1</v>
      </c>
      <c r="J2297" s="1783">
        <v>1</v>
      </c>
      <c r="L2297" s="1764">
        <v>11442</v>
      </c>
      <c r="N2297" s="1764">
        <v>6650</v>
      </c>
      <c r="O2297" s="1764">
        <f t="shared" ref="O2297:O2307" si="716">N2297-Q2297</f>
        <v>5269.9</v>
      </c>
      <c r="P2297" s="1806">
        <f t="shared" ref="P2297:P2328" si="717">IF(N2297&lt;=0,"",O2297/N2297)</f>
        <v>0.79246616541353376</v>
      </c>
      <c r="Q2297" s="1764">
        <v>1380.1</v>
      </c>
      <c r="R2297" s="1864">
        <f t="shared" ref="R2297:R2331" si="718">IF(N2297&lt;=0,"",Q2297/N2297)</f>
        <v>0.20753383458646615</v>
      </c>
      <c r="S2297" s="1807">
        <f t="shared" ref="S2297:S2307" si="719">Q2297/$S$1</f>
        <v>55.203999999999994</v>
      </c>
      <c r="U2297" s="1764">
        <f t="shared" ref="U2297:U2307" si="720">((1-I2297)*O2297)+((1-J2297)*Q2297)</f>
        <v>0</v>
      </c>
      <c r="V2297" s="1764">
        <f t="shared" ref="V2297:V2307" si="721">L2297-W2297</f>
        <v>0</v>
      </c>
      <c r="W2297" s="1764">
        <f t="shared" si="689"/>
        <v>11442</v>
      </c>
      <c r="X2297" s="1768">
        <v>11442</v>
      </c>
      <c r="Y2297" s="1784">
        <v>618291</v>
      </c>
      <c r="Z2297" s="1770">
        <v>43234</v>
      </c>
      <c r="AA2297" s="1843" t="s">
        <v>104</v>
      </c>
      <c r="AB2297" s="1843"/>
      <c r="AH2297" s="1867"/>
      <c r="AK2297" s="1868"/>
      <c r="AL2297" s="1868"/>
    </row>
    <row r="2298" spans="1:38" x14ac:dyDescent="0.25">
      <c r="A2298" s="1866">
        <v>2018144</v>
      </c>
      <c r="C2298" s="1782" t="s">
        <v>4726</v>
      </c>
      <c r="D2298" s="1762" t="s">
        <v>26</v>
      </c>
      <c r="E2298" s="1762">
        <v>1</v>
      </c>
      <c r="F2298" s="1762">
        <v>11</v>
      </c>
      <c r="G2298" s="1762">
        <v>4</v>
      </c>
      <c r="H2298" s="1762">
        <v>12</v>
      </c>
      <c r="I2298" s="1783">
        <v>1</v>
      </c>
      <c r="J2298" s="1783">
        <v>1</v>
      </c>
      <c r="L2298" s="1764">
        <v>11442</v>
      </c>
      <c r="N2298" s="1764">
        <v>6650</v>
      </c>
      <c r="O2298" s="1764">
        <f t="shared" si="716"/>
        <v>5269.9</v>
      </c>
      <c r="P2298" s="1806">
        <f t="shared" si="717"/>
        <v>0.79246616541353376</v>
      </c>
      <c r="Q2298" s="1764">
        <v>1380.1</v>
      </c>
      <c r="R2298" s="1864">
        <f t="shared" si="718"/>
        <v>0.20753383458646615</v>
      </c>
      <c r="S2298" s="1807">
        <f t="shared" si="719"/>
        <v>55.203999999999994</v>
      </c>
      <c r="U2298" s="1764">
        <f t="shared" si="720"/>
        <v>0</v>
      </c>
      <c r="V2298" s="1764">
        <f t="shared" si="721"/>
        <v>0</v>
      </c>
      <c r="W2298" s="1764">
        <f t="shared" si="689"/>
        <v>11442</v>
      </c>
      <c r="X2298" s="1768">
        <v>11442</v>
      </c>
      <c r="Y2298" s="1784">
        <v>618322</v>
      </c>
      <c r="Z2298" s="1770">
        <v>43248</v>
      </c>
      <c r="AA2298" s="1843" t="s">
        <v>104</v>
      </c>
      <c r="AB2298" s="1843"/>
      <c r="AH2298" s="1867"/>
      <c r="AK2298" s="1868"/>
      <c r="AL2298" s="1868"/>
    </row>
    <row r="2299" spans="1:38" x14ac:dyDescent="0.25">
      <c r="A2299" s="1866">
        <v>2018145</v>
      </c>
      <c r="C2299" s="1782" t="s">
        <v>4727</v>
      </c>
      <c r="D2299" s="1762" t="s">
        <v>26</v>
      </c>
      <c r="E2299" s="1762">
        <v>1</v>
      </c>
      <c r="F2299" s="1762">
        <v>11</v>
      </c>
      <c r="G2299" s="1762">
        <v>4</v>
      </c>
      <c r="H2299" s="1762">
        <v>12</v>
      </c>
      <c r="I2299" s="1783">
        <v>1</v>
      </c>
      <c r="J2299" s="1783">
        <v>1</v>
      </c>
      <c r="L2299" s="1764">
        <v>11442</v>
      </c>
      <c r="N2299" s="1764">
        <v>6650</v>
      </c>
      <c r="O2299" s="1764">
        <f t="shared" si="716"/>
        <v>5269.9</v>
      </c>
      <c r="P2299" s="1806">
        <f t="shared" si="717"/>
        <v>0.79246616541353376</v>
      </c>
      <c r="Q2299" s="1764">
        <v>1380.1</v>
      </c>
      <c r="R2299" s="1864">
        <f t="shared" si="718"/>
        <v>0.20753383458646615</v>
      </c>
      <c r="S2299" s="1807">
        <f t="shared" si="719"/>
        <v>55.203999999999994</v>
      </c>
      <c r="U2299" s="1764">
        <f t="shared" si="720"/>
        <v>0</v>
      </c>
      <c r="V2299" s="1764">
        <f t="shared" si="721"/>
        <v>0</v>
      </c>
      <c r="W2299" s="1764">
        <f t="shared" si="689"/>
        <v>11442</v>
      </c>
      <c r="X2299" s="1768">
        <v>11442</v>
      </c>
      <c r="Y2299" s="1784">
        <v>618337</v>
      </c>
      <c r="Z2299" s="1770">
        <v>43256</v>
      </c>
      <c r="AA2299" s="1843" t="s">
        <v>104</v>
      </c>
      <c r="AB2299" s="1843"/>
      <c r="AH2299" s="1867"/>
      <c r="AK2299" s="1868"/>
      <c r="AL2299" s="1868"/>
    </row>
    <row r="2300" spans="1:38" x14ac:dyDescent="0.25">
      <c r="A2300" s="1866">
        <v>2018146</v>
      </c>
      <c r="C2300" s="1782" t="s">
        <v>4728</v>
      </c>
      <c r="D2300" s="1762" t="s">
        <v>26</v>
      </c>
      <c r="E2300" s="1762">
        <v>1</v>
      </c>
      <c r="F2300" s="1762">
        <v>11</v>
      </c>
      <c r="G2300" s="1762">
        <v>4</v>
      </c>
      <c r="H2300" s="1762">
        <v>12</v>
      </c>
      <c r="I2300" s="1783">
        <v>1</v>
      </c>
      <c r="J2300" s="1783">
        <v>1</v>
      </c>
      <c r="L2300" s="1764">
        <v>11442</v>
      </c>
      <c r="N2300" s="1764">
        <v>6650</v>
      </c>
      <c r="O2300" s="1764">
        <f t="shared" si="716"/>
        <v>5269.9</v>
      </c>
      <c r="P2300" s="1806">
        <f t="shared" si="717"/>
        <v>0.79246616541353376</v>
      </c>
      <c r="Q2300" s="1764">
        <v>1380.1</v>
      </c>
      <c r="R2300" s="1864">
        <f t="shared" si="718"/>
        <v>0.20753383458646615</v>
      </c>
      <c r="S2300" s="1807">
        <f t="shared" si="719"/>
        <v>55.203999999999994</v>
      </c>
      <c r="U2300" s="1764">
        <f t="shared" si="720"/>
        <v>0</v>
      </c>
      <c r="V2300" s="1764">
        <f t="shared" si="721"/>
        <v>0</v>
      </c>
      <c r="W2300" s="1764">
        <f t="shared" si="689"/>
        <v>11442</v>
      </c>
      <c r="X2300" s="1768">
        <v>11442</v>
      </c>
      <c r="Y2300" s="1784">
        <v>618370</v>
      </c>
      <c r="Z2300" s="1770">
        <v>43266</v>
      </c>
      <c r="AA2300" s="1843" t="s">
        <v>104</v>
      </c>
      <c r="AB2300" s="1843"/>
      <c r="AH2300" s="1867"/>
      <c r="AK2300" s="1868"/>
      <c r="AL2300" s="1868"/>
    </row>
    <row r="2301" spans="1:38" x14ac:dyDescent="0.25">
      <c r="A2301" s="1866">
        <v>2018147</v>
      </c>
      <c r="C2301" s="1782" t="s">
        <v>4729</v>
      </c>
      <c r="D2301" s="1762" t="s">
        <v>26</v>
      </c>
      <c r="E2301" s="1762">
        <v>1</v>
      </c>
      <c r="F2301" s="1762">
        <v>11</v>
      </c>
      <c r="G2301" s="1762">
        <v>4</v>
      </c>
      <c r="H2301" s="1762">
        <v>12</v>
      </c>
      <c r="I2301" s="1783">
        <v>1</v>
      </c>
      <c r="J2301" s="1783">
        <v>1</v>
      </c>
      <c r="L2301" s="1764">
        <v>11442</v>
      </c>
      <c r="N2301" s="1764">
        <v>6650</v>
      </c>
      <c r="O2301" s="1764">
        <f t="shared" si="716"/>
        <v>5269.9</v>
      </c>
      <c r="P2301" s="1806">
        <f t="shared" si="717"/>
        <v>0.79246616541353376</v>
      </c>
      <c r="Q2301" s="1764">
        <v>1380.1</v>
      </c>
      <c r="R2301" s="1864">
        <f t="shared" si="718"/>
        <v>0.20753383458646615</v>
      </c>
      <c r="S2301" s="1807">
        <f t="shared" si="719"/>
        <v>55.203999999999994</v>
      </c>
      <c r="U2301" s="1764">
        <f t="shared" si="720"/>
        <v>0</v>
      </c>
      <c r="V2301" s="1764">
        <f t="shared" si="721"/>
        <v>0</v>
      </c>
      <c r="W2301" s="1764">
        <f t="shared" ref="W2301:W2364" si="722">X2301+AC2301+AH2301+AM2301+AO2301+AR2301</f>
        <v>11442</v>
      </c>
      <c r="X2301" s="1768">
        <v>11442</v>
      </c>
      <c r="Y2301" s="1784">
        <v>618387</v>
      </c>
      <c r="Z2301" s="1770">
        <v>43276</v>
      </c>
      <c r="AA2301" s="1843" t="s">
        <v>104</v>
      </c>
      <c r="AB2301" s="1843"/>
      <c r="AH2301" s="1867"/>
      <c r="AK2301" s="1868"/>
      <c r="AL2301" s="1868"/>
    </row>
    <row r="2302" spans="1:38" x14ac:dyDescent="0.25">
      <c r="A2302" s="1866">
        <v>2018148</v>
      </c>
      <c r="C2302" s="1782" t="s">
        <v>4730</v>
      </c>
      <c r="D2302" s="1762" t="s">
        <v>26</v>
      </c>
      <c r="E2302" s="1762">
        <v>1</v>
      </c>
      <c r="F2302" s="1762">
        <v>11</v>
      </c>
      <c r="G2302" s="1762">
        <v>4</v>
      </c>
      <c r="H2302" s="1762">
        <v>12</v>
      </c>
      <c r="I2302" s="1783">
        <v>1</v>
      </c>
      <c r="J2302" s="1783">
        <v>1</v>
      </c>
      <c r="L2302" s="1764">
        <v>11442</v>
      </c>
      <c r="N2302" s="1764">
        <v>6650</v>
      </c>
      <c r="O2302" s="1764">
        <f t="shared" si="716"/>
        <v>5269.9</v>
      </c>
      <c r="P2302" s="1806">
        <f t="shared" si="717"/>
        <v>0.79246616541353376</v>
      </c>
      <c r="Q2302" s="1764">
        <v>1380.1</v>
      </c>
      <c r="R2302" s="1864">
        <f t="shared" si="718"/>
        <v>0.20753383458646615</v>
      </c>
      <c r="S2302" s="1807">
        <f t="shared" si="719"/>
        <v>55.203999999999994</v>
      </c>
      <c r="U2302" s="1764">
        <f t="shared" si="720"/>
        <v>0</v>
      </c>
      <c r="V2302" s="1764">
        <f t="shared" si="721"/>
        <v>0</v>
      </c>
      <c r="W2302" s="1764">
        <f t="shared" si="722"/>
        <v>11442</v>
      </c>
      <c r="X2302" s="1768">
        <v>11442</v>
      </c>
      <c r="Y2302" s="1784">
        <v>618458</v>
      </c>
      <c r="Z2302" s="1770">
        <v>43304</v>
      </c>
      <c r="AA2302" s="1843" t="s">
        <v>104</v>
      </c>
      <c r="AB2302" s="1843"/>
      <c r="AH2302" s="1867"/>
      <c r="AK2302" s="1868"/>
      <c r="AL2302" s="1868"/>
    </row>
    <row r="2303" spans="1:38" x14ac:dyDescent="0.25">
      <c r="A2303" s="1866">
        <v>2018149</v>
      </c>
      <c r="C2303" s="1782" t="s">
        <v>4731</v>
      </c>
      <c r="D2303" s="1762" t="s">
        <v>26</v>
      </c>
      <c r="E2303" s="1762">
        <v>1</v>
      </c>
      <c r="F2303" s="1762">
        <v>11</v>
      </c>
      <c r="G2303" s="1762">
        <v>4</v>
      </c>
      <c r="H2303" s="1762">
        <v>12</v>
      </c>
      <c r="I2303" s="1783">
        <v>1</v>
      </c>
      <c r="J2303" s="1783">
        <v>1</v>
      </c>
      <c r="L2303" s="1764">
        <v>11442</v>
      </c>
      <c r="N2303" s="1764">
        <v>6650</v>
      </c>
      <c r="O2303" s="1764">
        <f t="shared" si="716"/>
        <v>5269.9</v>
      </c>
      <c r="P2303" s="1806">
        <f t="shared" si="717"/>
        <v>0.79246616541353376</v>
      </c>
      <c r="Q2303" s="1764">
        <v>1380.1</v>
      </c>
      <c r="R2303" s="1864">
        <f t="shared" si="718"/>
        <v>0.20753383458646615</v>
      </c>
      <c r="S2303" s="1807">
        <f t="shared" si="719"/>
        <v>55.203999999999994</v>
      </c>
      <c r="U2303" s="1764">
        <f t="shared" si="720"/>
        <v>0</v>
      </c>
      <c r="V2303" s="1764">
        <f t="shared" si="721"/>
        <v>0</v>
      </c>
      <c r="W2303" s="1764">
        <f t="shared" si="722"/>
        <v>11442</v>
      </c>
      <c r="X2303" s="1768">
        <v>11442</v>
      </c>
      <c r="Y2303" s="1784">
        <v>618457</v>
      </c>
      <c r="Z2303" s="1770">
        <v>43304</v>
      </c>
      <c r="AA2303" s="1843" t="s">
        <v>104</v>
      </c>
      <c r="AB2303" s="1843"/>
      <c r="AH2303" s="1867"/>
      <c r="AK2303" s="1868"/>
      <c r="AL2303" s="1868"/>
    </row>
    <row r="2304" spans="1:38" x14ac:dyDescent="0.25">
      <c r="A2304" s="1866">
        <v>2018150</v>
      </c>
      <c r="C2304" s="1782" t="s">
        <v>4732</v>
      </c>
      <c r="D2304" s="1762" t="s">
        <v>26</v>
      </c>
      <c r="E2304" s="1762">
        <v>1</v>
      </c>
      <c r="F2304" s="1762">
        <v>11</v>
      </c>
      <c r="G2304" s="1762">
        <v>4</v>
      </c>
      <c r="H2304" s="1762">
        <v>12</v>
      </c>
      <c r="I2304" s="1783">
        <v>1</v>
      </c>
      <c r="J2304" s="1783">
        <v>1</v>
      </c>
      <c r="L2304" s="1764">
        <v>11442</v>
      </c>
      <c r="N2304" s="1764">
        <v>6650</v>
      </c>
      <c r="O2304" s="1764">
        <f t="shared" si="716"/>
        <v>5269.9</v>
      </c>
      <c r="P2304" s="1806">
        <f t="shared" si="717"/>
        <v>0.79246616541353376</v>
      </c>
      <c r="Q2304" s="1764">
        <v>1380.1</v>
      </c>
      <c r="R2304" s="1864">
        <f t="shared" si="718"/>
        <v>0.20753383458646615</v>
      </c>
      <c r="S2304" s="1807">
        <f t="shared" si="719"/>
        <v>55.203999999999994</v>
      </c>
      <c r="U2304" s="1764">
        <f t="shared" si="720"/>
        <v>0</v>
      </c>
      <c r="V2304" s="1764">
        <f t="shared" si="721"/>
        <v>0</v>
      </c>
      <c r="W2304" s="1764">
        <f t="shared" si="722"/>
        <v>11442</v>
      </c>
      <c r="X2304" s="1768">
        <v>11442</v>
      </c>
      <c r="Y2304" s="1784">
        <v>618550</v>
      </c>
      <c r="Z2304" s="1770">
        <v>43374</v>
      </c>
      <c r="AA2304" s="1843" t="s">
        <v>104</v>
      </c>
      <c r="AB2304" s="1843"/>
      <c r="AH2304" s="1867"/>
      <c r="AK2304" s="1868"/>
      <c r="AL2304" s="1868"/>
    </row>
    <row r="2305" spans="1:38" x14ac:dyDescent="0.25">
      <c r="A2305" s="1866">
        <v>2018151</v>
      </c>
      <c r="C2305" s="1782" t="s">
        <v>4733</v>
      </c>
      <c r="D2305" s="1762" t="s">
        <v>26</v>
      </c>
      <c r="E2305" s="1762">
        <v>1</v>
      </c>
      <c r="F2305" s="1762">
        <v>11</v>
      </c>
      <c r="G2305" s="1762">
        <v>4</v>
      </c>
      <c r="H2305" s="1762">
        <v>12</v>
      </c>
      <c r="I2305" s="1783">
        <v>1</v>
      </c>
      <c r="J2305" s="1783">
        <v>1</v>
      </c>
      <c r="L2305" s="1764">
        <v>11442</v>
      </c>
      <c r="N2305" s="1764">
        <v>6650</v>
      </c>
      <c r="O2305" s="1764">
        <f t="shared" si="716"/>
        <v>5269.9</v>
      </c>
      <c r="P2305" s="1806">
        <f t="shared" si="717"/>
        <v>0.79246616541353376</v>
      </c>
      <c r="Q2305" s="1764">
        <v>1380.1</v>
      </c>
      <c r="R2305" s="1864">
        <f t="shared" si="718"/>
        <v>0.20753383458646615</v>
      </c>
      <c r="S2305" s="1807">
        <f t="shared" si="719"/>
        <v>55.203999999999994</v>
      </c>
      <c r="U2305" s="1764">
        <f t="shared" si="720"/>
        <v>0</v>
      </c>
      <c r="V2305" s="1764">
        <f t="shared" si="721"/>
        <v>0</v>
      </c>
      <c r="W2305" s="1764">
        <f t="shared" si="722"/>
        <v>11442</v>
      </c>
      <c r="X2305" s="1768">
        <v>11442</v>
      </c>
      <c r="Y2305" s="1784">
        <v>618551</v>
      </c>
      <c r="Z2305" s="1770">
        <v>43374</v>
      </c>
      <c r="AA2305" s="1843" t="s">
        <v>104</v>
      </c>
      <c r="AB2305" s="1843"/>
      <c r="AH2305" s="1867"/>
      <c r="AK2305" s="1868"/>
      <c r="AL2305" s="1868"/>
    </row>
    <row r="2306" spans="1:38" x14ac:dyDescent="0.25">
      <c r="A2306" s="1866">
        <v>2018152</v>
      </c>
      <c r="C2306" s="1782" t="s">
        <v>4734</v>
      </c>
      <c r="D2306" s="1762" t="s">
        <v>26</v>
      </c>
      <c r="E2306" s="1762">
        <v>1</v>
      </c>
      <c r="F2306" s="1762">
        <v>11</v>
      </c>
      <c r="G2306" s="1762">
        <v>4</v>
      </c>
      <c r="H2306" s="1762">
        <v>12</v>
      </c>
      <c r="I2306" s="1783">
        <v>1</v>
      </c>
      <c r="J2306" s="1783">
        <v>1</v>
      </c>
      <c r="L2306" s="1764">
        <v>11442</v>
      </c>
      <c r="N2306" s="1764">
        <v>6650</v>
      </c>
      <c r="O2306" s="1764">
        <f t="shared" si="716"/>
        <v>5269.9</v>
      </c>
      <c r="P2306" s="1806">
        <f t="shared" si="717"/>
        <v>0.79246616541353376</v>
      </c>
      <c r="Q2306" s="1764">
        <v>1380.1</v>
      </c>
      <c r="R2306" s="1864">
        <f t="shared" si="718"/>
        <v>0.20753383458646615</v>
      </c>
      <c r="S2306" s="1807">
        <f t="shared" si="719"/>
        <v>55.203999999999994</v>
      </c>
      <c r="U2306" s="1764">
        <f t="shared" si="720"/>
        <v>0</v>
      </c>
      <c r="V2306" s="1764">
        <f t="shared" si="721"/>
        <v>0</v>
      </c>
      <c r="W2306" s="1764">
        <f t="shared" si="722"/>
        <v>11442</v>
      </c>
      <c r="X2306" s="1768">
        <v>11442</v>
      </c>
      <c r="Y2306" s="1784">
        <v>618633</v>
      </c>
      <c r="Z2306" s="1770">
        <v>43403</v>
      </c>
      <c r="AA2306" s="1843" t="s">
        <v>104</v>
      </c>
      <c r="AB2306" s="1843"/>
      <c r="AH2306" s="1867"/>
      <c r="AK2306" s="1868"/>
      <c r="AL2306" s="1868"/>
    </row>
    <row r="2307" spans="1:38" x14ac:dyDescent="0.25">
      <c r="A2307" s="1866">
        <v>2018153</v>
      </c>
      <c r="C2307" s="1782" t="s">
        <v>4735</v>
      </c>
      <c r="D2307" s="1762" t="s">
        <v>26</v>
      </c>
      <c r="E2307" s="1762">
        <v>1</v>
      </c>
      <c r="F2307" s="1762">
        <v>11</v>
      </c>
      <c r="G2307" s="1762">
        <v>4</v>
      </c>
      <c r="H2307" s="1762">
        <v>12</v>
      </c>
      <c r="I2307" s="1783">
        <v>1</v>
      </c>
      <c r="J2307" s="1783">
        <v>1</v>
      </c>
      <c r="L2307" s="1764">
        <v>11442</v>
      </c>
      <c r="N2307" s="1764">
        <v>6650</v>
      </c>
      <c r="O2307" s="1764">
        <f t="shared" si="716"/>
        <v>5269.9</v>
      </c>
      <c r="P2307" s="1806">
        <f t="shared" si="717"/>
        <v>0.79246616541353376</v>
      </c>
      <c r="Q2307" s="1764">
        <v>1380.1</v>
      </c>
      <c r="R2307" s="1864">
        <f t="shared" si="718"/>
        <v>0.20753383458646615</v>
      </c>
      <c r="S2307" s="1807">
        <f t="shared" si="719"/>
        <v>55.203999999999994</v>
      </c>
      <c r="U2307" s="1764">
        <f t="shared" si="720"/>
        <v>0</v>
      </c>
      <c r="V2307" s="1764">
        <f t="shared" si="721"/>
        <v>0</v>
      </c>
      <c r="W2307" s="1764">
        <f t="shared" si="722"/>
        <v>11442</v>
      </c>
      <c r="X2307" s="1768">
        <v>11442</v>
      </c>
      <c r="Y2307" s="1784">
        <v>618634</v>
      </c>
      <c r="Z2307" s="1770">
        <v>43403</v>
      </c>
      <c r="AA2307" s="1843" t="s">
        <v>104</v>
      </c>
      <c r="AB2307" s="1843"/>
      <c r="AH2307" s="1867"/>
      <c r="AK2307" s="1868"/>
      <c r="AL2307" s="1868"/>
    </row>
    <row r="2308" spans="1:38" x14ac:dyDescent="0.25">
      <c r="A2308" s="1866">
        <v>2018154</v>
      </c>
      <c r="C2308" s="1782">
        <v>704318</v>
      </c>
      <c r="D2308" s="1762" t="s">
        <v>26</v>
      </c>
      <c r="E2308" s="1762">
        <v>1</v>
      </c>
      <c r="F2308" s="1762">
        <v>8</v>
      </c>
      <c r="G2308" s="1762">
        <v>5</v>
      </c>
      <c r="H2308" s="1762">
        <v>3</v>
      </c>
      <c r="I2308" s="1783">
        <v>1</v>
      </c>
      <c r="J2308" s="1783">
        <v>1</v>
      </c>
      <c r="L2308" s="1764">
        <v>3086.75</v>
      </c>
      <c r="N2308" s="1764">
        <v>1999</v>
      </c>
      <c r="O2308" s="1764">
        <f t="shared" ref="O2308" si="723">N2308-Q2308</f>
        <v>1510.71</v>
      </c>
      <c r="P2308" s="1806">
        <f t="shared" si="717"/>
        <v>0.75573286643321658</v>
      </c>
      <c r="Q2308" s="1764">
        <v>488.29</v>
      </c>
      <c r="R2308" s="1864">
        <f t="shared" si="718"/>
        <v>0.2442671335667834</v>
      </c>
      <c r="S2308" s="1807">
        <f t="shared" ref="S2308" si="724">Q2308/$S$1</f>
        <v>19.531600000000001</v>
      </c>
      <c r="U2308" s="1764">
        <f t="shared" ref="U2308" si="725">((1-I2308)*O2308)+((1-J2308)*Q2308)</f>
        <v>0</v>
      </c>
      <c r="V2308" s="1764">
        <f t="shared" ref="V2308" si="726">L2308-W2308</f>
        <v>0</v>
      </c>
      <c r="W2308" s="1764">
        <f t="shared" si="722"/>
        <v>3086.75</v>
      </c>
      <c r="X2308" s="1768">
        <v>3086.75</v>
      </c>
      <c r="Y2308" s="1784">
        <v>618204</v>
      </c>
      <c r="Z2308" s="1770">
        <v>43187</v>
      </c>
      <c r="AA2308" s="1843" t="s">
        <v>104</v>
      </c>
      <c r="AB2308" s="1843"/>
      <c r="AH2308" s="1867"/>
      <c r="AK2308" s="1868"/>
      <c r="AL2308" s="1868"/>
    </row>
    <row r="2309" spans="1:38" x14ac:dyDescent="0.25">
      <c r="A2309" s="1866">
        <v>2018155</v>
      </c>
      <c r="C2309" s="1782" t="s">
        <v>4737</v>
      </c>
      <c r="D2309" s="1762" t="s">
        <v>881</v>
      </c>
      <c r="E2309" s="1762">
        <v>1</v>
      </c>
      <c r="F2309" s="1762">
        <v>16</v>
      </c>
      <c r="G2309" s="1762">
        <v>16</v>
      </c>
      <c r="H2309" s="1762">
        <v>4</v>
      </c>
      <c r="I2309" s="1783">
        <v>1</v>
      </c>
      <c r="J2309" s="1783">
        <v>1</v>
      </c>
      <c r="L2309" s="1764">
        <v>4208.12</v>
      </c>
      <c r="N2309" s="1764">
        <v>2658.88</v>
      </c>
      <c r="O2309" s="1764">
        <f t="shared" ref="O2309:O2371" si="727">N2309-Q2309</f>
        <v>1766.3600000000001</v>
      </c>
      <c r="P2309" s="1806">
        <f t="shared" si="717"/>
        <v>0.6643248284992177</v>
      </c>
      <c r="Q2309" s="1764">
        <v>892.52</v>
      </c>
      <c r="R2309" s="1864">
        <f t="shared" si="718"/>
        <v>0.33567517150078224</v>
      </c>
      <c r="S2309" s="1807">
        <f t="shared" ref="S2309:S2371" si="728">Q2309/$S$1</f>
        <v>35.700800000000001</v>
      </c>
      <c r="U2309" s="1764">
        <f t="shared" ref="U2309:U2371" si="729">((1-I2309)*O2309)+((1-J2309)*Q2309)</f>
        <v>0</v>
      </c>
      <c r="V2309" s="1764">
        <f t="shared" ref="V2309:V2371" si="730">L2309-W2309</f>
        <v>0</v>
      </c>
      <c r="W2309" s="1764">
        <f t="shared" si="722"/>
        <v>4208.12</v>
      </c>
      <c r="X2309" s="1768">
        <v>4208.12</v>
      </c>
      <c r="Y2309" s="1784">
        <v>618246</v>
      </c>
      <c r="Z2309" s="1770">
        <v>43203</v>
      </c>
      <c r="AA2309" s="1843" t="s">
        <v>104</v>
      </c>
      <c r="AB2309" s="1843"/>
      <c r="AH2309" s="1867"/>
      <c r="AK2309" s="1868"/>
      <c r="AL2309" s="1868"/>
    </row>
    <row r="2310" spans="1:38" x14ac:dyDescent="0.25">
      <c r="A2310" s="1866">
        <v>2018157</v>
      </c>
      <c r="C2310" s="1782" t="s">
        <v>4741</v>
      </c>
      <c r="D2310" s="1762" t="s">
        <v>352</v>
      </c>
      <c r="E2310" s="1762">
        <v>0</v>
      </c>
      <c r="F2310" s="1762">
        <v>0</v>
      </c>
      <c r="G2310" s="1762">
        <v>0</v>
      </c>
      <c r="H2310" s="1762">
        <v>0</v>
      </c>
      <c r="I2310" s="1783">
        <v>1</v>
      </c>
      <c r="J2310" s="1783">
        <v>1</v>
      </c>
      <c r="L2310" s="1764">
        <v>1082.7</v>
      </c>
      <c r="N2310" s="1764">
        <v>721</v>
      </c>
      <c r="O2310" s="1764">
        <v>721</v>
      </c>
      <c r="P2310" s="1806">
        <f t="shared" si="717"/>
        <v>1</v>
      </c>
      <c r="Q2310" s="1764">
        <v>0</v>
      </c>
      <c r="R2310" s="1864">
        <f t="shared" si="718"/>
        <v>0</v>
      </c>
      <c r="S2310" s="1807">
        <f t="shared" si="728"/>
        <v>0</v>
      </c>
      <c r="U2310" s="1764">
        <f t="shared" si="729"/>
        <v>0</v>
      </c>
      <c r="V2310" s="1764">
        <f t="shared" si="730"/>
        <v>0</v>
      </c>
      <c r="W2310" s="1764">
        <f t="shared" si="722"/>
        <v>1082.7</v>
      </c>
      <c r="X2310" s="1768">
        <v>1082.7</v>
      </c>
      <c r="Y2310" s="1784">
        <v>618357</v>
      </c>
      <c r="Z2310" s="1770">
        <v>43257</v>
      </c>
      <c r="AA2310" s="1843" t="s">
        <v>104</v>
      </c>
      <c r="AB2310" s="1843"/>
      <c r="AH2310" s="1867"/>
      <c r="AK2310" s="1868"/>
      <c r="AL2310" s="1868"/>
    </row>
    <row r="2311" spans="1:38" x14ac:dyDescent="0.25">
      <c r="A2311" s="1866">
        <v>2018158</v>
      </c>
      <c r="C2311" s="1782">
        <v>704418</v>
      </c>
      <c r="D2311" s="1762" t="s">
        <v>26</v>
      </c>
      <c r="E2311" s="1762">
        <v>1</v>
      </c>
      <c r="F2311" s="1762">
        <v>10</v>
      </c>
      <c r="G2311" s="1762">
        <v>6</v>
      </c>
      <c r="H2311" s="1762">
        <v>4</v>
      </c>
      <c r="I2311" s="1783">
        <v>1</v>
      </c>
      <c r="J2311" s="1783">
        <v>1</v>
      </c>
      <c r="L2311" s="1764">
        <v>4015.42</v>
      </c>
      <c r="N2311" s="1764">
        <v>2601.37</v>
      </c>
      <c r="O2311" s="1764">
        <f>N2311-Q2311</f>
        <v>2009.6999999999998</v>
      </c>
      <c r="P2311" s="1806">
        <f t="shared" si="717"/>
        <v>0.77255446168749542</v>
      </c>
      <c r="Q2311" s="1764">
        <v>591.66999999999996</v>
      </c>
      <c r="R2311" s="1864">
        <f t="shared" si="718"/>
        <v>0.22744553831250455</v>
      </c>
      <c r="S2311" s="1807">
        <f t="shared" si="728"/>
        <v>23.666799999999999</v>
      </c>
      <c r="U2311" s="1764">
        <f t="shared" si="729"/>
        <v>0</v>
      </c>
      <c r="V2311" s="1764">
        <f t="shared" si="730"/>
        <v>0</v>
      </c>
      <c r="W2311" s="1764">
        <f t="shared" si="722"/>
        <v>4015.42</v>
      </c>
      <c r="X2311" s="1768">
        <v>4015.42</v>
      </c>
      <c r="Y2311" s="1784">
        <v>618205</v>
      </c>
      <c r="Z2311" s="1770">
        <v>43187</v>
      </c>
      <c r="AA2311" s="1843" t="s">
        <v>104</v>
      </c>
      <c r="AB2311" s="1843"/>
      <c r="AH2311" s="1867"/>
      <c r="AK2311" s="1868"/>
      <c r="AL2311" s="1868"/>
    </row>
    <row r="2312" spans="1:38" x14ac:dyDescent="0.25">
      <c r="A2312" s="1866">
        <v>2018159</v>
      </c>
      <c r="C2312" s="1782">
        <v>737618</v>
      </c>
      <c r="D2312" s="1762" t="s">
        <v>26</v>
      </c>
      <c r="E2312" s="1762">
        <v>1</v>
      </c>
      <c r="F2312" s="1762">
        <v>7</v>
      </c>
      <c r="G2312" s="1762">
        <v>4</v>
      </c>
      <c r="H2312" s="1762">
        <v>3</v>
      </c>
      <c r="I2312" s="1783">
        <v>1</v>
      </c>
      <c r="J2312" s="1783">
        <v>1</v>
      </c>
      <c r="L2312" s="1764">
        <v>3394.58</v>
      </c>
      <c r="N2312" s="1764">
        <v>2207.86</v>
      </c>
      <c r="O2312" s="1764">
        <f>N2312-Q2312</f>
        <v>1752.2700000000002</v>
      </c>
      <c r="P2312" s="1806">
        <f t="shared" si="717"/>
        <v>0.79365086554401099</v>
      </c>
      <c r="Q2312" s="1764">
        <v>455.59</v>
      </c>
      <c r="R2312" s="1864">
        <f t="shared" si="718"/>
        <v>0.20634913445598904</v>
      </c>
      <c r="S2312" s="1807">
        <f t="shared" si="728"/>
        <v>18.223599999999998</v>
      </c>
      <c r="U2312" s="1764">
        <f t="shared" si="729"/>
        <v>0</v>
      </c>
      <c r="V2312" s="1764">
        <f t="shared" si="730"/>
        <v>0</v>
      </c>
      <c r="W2312" s="1764">
        <f t="shared" si="722"/>
        <v>3394.58</v>
      </c>
      <c r="X2312" s="1768">
        <v>3394.58</v>
      </c>
      <c r="Y2312" s="1784">
        <v>618206</v>
      </c>
      <c r="Z2312" s="1770">
        <v>43187</v>
      </c>
      <c r="AA2312" s="1843" t="s">
        <v>104</v>
      </c>
      <c r="AB2312" s="1843"/>
      <c r="AH2312" s="1867"/>
      <c r="AK2312" s="1868"/>
      <c r="AL2312" s="1868"/>
    </row>
    <row r="2313" spans="1:38" x14ac:dyDescent="0.25">
      <c r="A2313" s="1866">
        <v>2018160</v>
      </c>
      <c r="C2313" s="1782" t="s">
        <v>4743</v>
      </c>
      <c r="D2313" s="1762" t="s">
        <v>352</v>
      </c>
      <c r="E2313" s="1762">
        <v>0</v>
      </c>
      <c r="F2313" s="1762">
        <v>0</v>
      </c>
      <c r="G2313" s="1762">
        <v>0</v>
      </c>
      <c r="H2313" s="1762">
        <v>0</v>
      </c>
      <c r="I2313" s="1783">
        <v>1</v>
      </c>
      <c r="J2313" s="1783">
        <v>1</v>
      </c>
      <c r="L2313" s="1764">
        <v>42.2</v>
      </c>
      <c r="N2313" s="1764">
        <f>O2313+Q2313</f>
        <v>28.6</v>
      </c>
      <c r="O2313" s="1764">
        <v>13.6</v>
      </c>
      <c r="P2313" s="1806">
        <f t="shared" si="717"/>
        <v>0.47552447552447547</v>
      </c>
      <c r="Q2313" s="1764">
        <v>15</v>
      </c>
      <c r="R2313" s="1864">
        <f t="shared" si="718"/>
        <v>0.52447552447552448</v>
      </c>
      <c r="S2313" s="1807">
        <f t="shared" si="728"/>
        <v>0.6</v>
      </c>
      <c r="U2313" s="1764">
        <f t="shared" si="729"/>
        <v>0</v>
      </c>
      <c r="V2313" s="1764">
        <f t="shared" si="730"/>
        <v>0</v>
      </c>
      <c r="W2313" s="1764">
        <f t="shared" si="722"/>
        <v>42.2</v>
      </c>
      <c r="X2313" s="1768">
        <v>42.2</v>
      </c>
      <c r="Y2313" s="1784">
        <v>618357</v>
      </c>
      <c r="Z2313" s="1770">
        <v>43257</v>
      </c>
      <c r="AA2313" s="1843" t="s">
        <v>104</v>
      </c>
      <c r="AB2313" s="1843"/>
      <c r="AH2313" s="1867"/>
      <c r="AK2313" s="1868"/>
      <c r="AL2313" s="1868"/>
    </row>
    <row r="2314" spans="1:38" x14ac:dyDescent="0.25">
      <c r="A2314" s="1866">
        <v>2018161</v>
      </c>
      <c r="C2314" s="1782" t="s">
        <v>4744</v>
      </c>
      <c r="D2314" s="1762" t="s">
        <v>26</v>
      </c>
      <c r="E2314" s="1762">
        <v>1</v>
      </c>
      <c r="F2314" s="1762">
        <v>2</v>
      </c>
      <c r="G2314" s="1762">
        <v>1</v>
      </c>
      <c r="H2314" s="1762">
        <v>1</v>
      </c>
      <c r="I2314" s="1783">
        <v>1</v>
      </c>
      <c r="J2314" s="1783">
        <v>1</v>
      </c>
      <c r="L2314" s="1764">
        <v>754.64</v>
      </c>
      <c r="N2314" s="1764">
        <v>447.8</v>
      </c>
      <c r="O2314" s="1764">
        <f>N2314-Q2314</f>
        <v>300.99</v>
      </c>
      <c r="P2314" s="1806">
        <f t="shared" si="717"/>
        <v>0.67215274676194725</v>
      </c>
      <c r="Q2314" s="1764">
        <v>146.81</v>
      </c>
      <c r="R2314" s="1864">
        <f t="shared" si="718"/>
        <v>0.32784725323805269</v>
      </c>
      <c r="S2314" s="1807">
        <f t="shared" si="728"/>
        <v>5.8723999999999998</v>
      </c>
      <c r="U2314" s="1764">
        <f t="shared" si="729"/>
        <v>0</v>
      </c>
      <c r="V2314" s="1764">
        <f t="shared" si="730"/>
        <v>0</v>
      </c>
      <c r="W2314" s="1764">
        <f t="shared" si="722"/>
        <v>754.64</v>
      </c>
      <c r="X2314" s="1768">
        <v>754.64</v>
      </c>
      <c r="Y2314" s="1784">
        <v>618207</v>
      </c>
      <c r="Z2314" s="1770">
        <v>43187</v>
      </c>
      <c r="AA2314" s="1843" t="s">
        <v>104</v>
      </c>
      <c r="AB2314" s="1843"/>
      <c r="AH2314" s="1867"/>
      <c r="AK2314" s="1868"/>
      <c r="AL2314" s="1868"/>
    </row>
    <row r="2315" spans="1:38" x14ac:dyDescent="0.25">
      <c r="A2315" s="1866">
        <v>2018162</v>
      </c>
      <c r="C2315" s="1782" t="s">
        <v>4736</v>
      </c>
      <c r="D2315" s="1762" t="s">
        <v>26</v>
      </c>
      <c r="E2315" s="1762">
        <v>0</v>
      </c>
      <c r="F2315" s="1762">
        <v>0</v>
      </c>
      <c r="G2315" s="1762">
        <v>0</v>
      </c>
      <c r="H2315" s="1762">
        <v>0</v>
      </c>
      <c r="I2315" s="1783">
        <v>1</v>
      </c>
      <c r="J2315" s="1783">
        <v>1</v>
      </c>
      <c r="L2315" s="1764">
        <v>11.45</v>
      </c>
      <c r="N2315" s="1764">
        <f>O2315</f>
        <v>4.9800000000000004</v>
      </c>
      <c r="O2315" s="1764">
        <v>4.9800000000000004</v>
      </c>
      <c r="P2315" s="1806">
        <f t="shared" si="717"/>
        <v>1</v>
      </c>
      <c r="Q2315" s="1764">
        <v>0</v>
      </c>
      <c r="R2315" s="1864">
        <f t="shared" si="718"/>
        <v>0</v>
      </c>
      <c r="S2315" s="1807">
        <f t="shared" si="728"/>
        <v>0</v>
      </c>
      <c r="U2315" s="1764">
        <f t="shared" si="729"/>
        <v>0</v>
      </c>
      <c r="V2315" s="1764">
        <f t="shared" si="730"/>
        <v>0</v>
      </c>
      <c r="W2315" s="1764">
        <f t="shared" si="722"/>
        <v>11.45</v>
      </c>
      <c r="X2315" s="1768">
        <v>11.45</v>
      </c>
      <c r="Y2315" s="1784">
        <v>618194</v>
      </c>
      <c r="Z2315" s="1770">
        <v>43180</v>
      </c>
      <c r="AA2315" s="1843" t="s">
        <v>104</v>
      </c>
      <c r="AB2315" s="1843"/>
      <c r="AH2315" s="1867"/>
      <c r="AK2315" s="1868"/>
      <c r="AL2315" s="1868"/>
    </row>
    <row r="2316" spans="1:38" x14ac:dyDescent="0.25">
      <c r="A2316" s="1866">
        <v>2018163</v>
      </c>
      <c r="C2316" s="1782">
        <v>709618</v>
      </c>
      <c r="D2316" s="1762" t="s">
        <v>26</v>
      </c>
      <c r="E2316" s="1762">
        <v>1</v>
      </c>
      <c r="F2316" s="1762">
        <v>9</v>
      </c>
      <c r="G2316" s="1762">
        <v>5</v>
      </c>
      <c r="H2316" s="1762">
        <v>3</v>
      </c>
      <c r="I2316" s="1783">
        <v>1</v>
      </c>
      <c r="J2316" s="1783">
        <v>1</v>
      </c>
      <c r="L2316" s="1764">
        <v>3193.03</v>
      </c>
      <c r="N2316" s="1764">
        <v>2230</v>
      </c>
      <c r="O2316" s="1764">
        <f t="shared" si="727"/>
        <v>1707.71</v>
      </c>
      <c r="P2316" s="1806">
        <f t="shared" si="717"/>
        <v>0.76578923766816143</v>
      </c>
      <c r="Q2316" s="1764">
        <v>522.29</v>
      </c>
      <c r="R2316" s="1864">
        <f t="shared" si="718"/>
        <v>0.23421076233183855</v>
      </c>
      <c r="S2316" s="1807">
        <f t="shared" si="728"/>
        <v>20.891599999999997</v>
      </c>
      <c r="U2316" s="1764">
        <f t="shared" si="729"/>
        <v>0</v>
      </c>
      <c r="V2316" s="1764">
        <f t="shared" si="730"/>
        <v>0</v>
      </c>
      <c r="W2316" s="1764">
        <f t="shared" si="722"/>
        <v>3193.03</v>
      </c>
      <c r="X2316" s="1768">
        <v>3193.03</v>
      </c>
      <c r="Y2316" s="1784">
        <v>618208</v>
      </c>
      <c r="Z2316" s="1770">
        <v>43187</v>
      </c>
      <c r="AA2316" s="1843" t="s">
        <v>104</v>
      </c>
      <c r="AB2316" s="1843"/>
      <c r="AH2316" s="1867"/>
      <c r="AK2316" s="1868"/>
      <c r="AL2316" s="1868"/>
    </row>
    <row r="2317" spans="1:38" x14ac:dyDescent="0.25">
      <c r="A2317" s="1866">
        <v>2018164</v>
      </c>
      <c r="C2317" s="1782">
        <v>728618</v>
      </c>
      <c r="D2317" s="1762" t="s">
        <v>26</v>
      </c>
      <c r="E2317" s="1762">
        <v>1</v>
      </c>
      <c r="F2317" s="1762">
        <v>8</v>
      </c>
      <c r="G2317" s="1762">
        <v>4</v>
      </c>
      <c r="H2317" s="1762">
        <v>2</v>
      </c>
      <c r="I2317" s="1783">
        <v>1</v>
      </c>
      <c r="J2317" s="1783">
        <v>1</v>
      </c>
      <c r="L2317" s="1764">
        <v>2768.6</v>
      </c>
      <c r="N2317" s="1764">
        <v>1866</v>
      </c>
      <c r="O2317" s="1764">
        <f t="shared" ref="O2317" si="731">N2317-Q2317</f>
        <v>1499.54</v>
      </c>
      <c r="P2317" s="1806">
        <f t="shared" ref="P2317" si="732">IF(N2317&lt;=0,"",O2317/N2317)</f>
        <v>0.80361200428724544</v>
      </c>
      <c r="Q2317" s="1764">
        <v>366.46</v>
      </c>
      <c r="R2317" s="1864">
        <f t="shared" ref="R2317" si="733">IF(N2317&lt;=0,"",Q2317/N2317)</f>
        <v>0.19638799571275453</v>
      </c>
      <c r="S2317" s="1807">
        <f t="shared" ref="S2317" si="734">Q2317/$S$1</f>
        <v>14.658399999999999</v>
      </c>
      <c r="U2317" s="1764">
        <f t="shared" ref="U2317" si="735">((1-I2317)*O2317)+((1-J2317)*Q2317)</f>
        <v>0</v>
      </c>
      <c r="V2317" s="1764">
        <f t="shared" ref="V2317" si="736">L2317-W2317</f>
        <v>0</v>
      </c>
      <c r="W2317" s="1764">
        <f t="shared" si="722"/>
        <v>2768.6</v>
      </c>
      <c r="X2317" s="1768">
        <v>2768.6</v>
      </c>
      <c r="Y2317" s="1784">
        <v>618209</v>
      </c>
      <c r="Z2317" s="1770">
        <v>43187</v>
      </c>
      <c r="AA2317" s="1843" t="s">
        <v>104</v>
      </c>
      <c r="AB2317" s="1843"/>
      <c r="AH2317" s="1867"/>
      <c r="AK2317" s="1868"/>
      <c r="AL2317" s="1868"/>
    </row>
    <row r="2318" spans="1:38" x14ac:dyDescent="0.25">
      <c r="A2318" s="1866">
        <v>2018165</v>
      </c>
      <c r="C2318" s="1782" t="s">
        <v>4746</v>
      </c>
      <c r="D2318" s="1762" t="s">
        <v>26</v>
      </c>
      <c r="E2318" s="1762">
        <v>0</v>
      </c>
      <c r="F2318" s="1762">
        <v>0</v>
      </c>
      <c r="G2318" s="1762">
        <v>0</v>
      </c>
      <c r="H2318" s="1762">
        <v>0</v>
      </c>
      <c r="I2318" s="1783">
        <v>1</v>
      </c>
      <c r="J2318" s="1783">
        <v>1</v>
      </c>
      <c r="L2318" s="1764">
        <v>77.84</v>
      </c>
      <c r="O2318" s="1764">
        <v>31.42</v>
      </c>
      <c r="P2318" s="1806" t="str">
        <f t="shared" si="717"/>
        <v/>
      </c>
      <c r="Q2318" s="1764">
        <v>15</v>
      </c>
      <c r="R2318" s="1864" t="str">
        <f t="shared" si="718"/>
        <v/>
      </c>
      <c r="S2318" s="1807">
        <f t="shared" si="728"/>
        <v>0.6</v>
      </c>
      <c r="U2318" s="1764">
        <f t="shared" si="729"/>
        <v>0</v>
      </c>
      <c r="V2318" s="1764">
        <f t="shared" si="730"/>
        <v>0</v>
      </c>
      <c r="W2318" s="1764">
        <f t="shared" si="722"/>
        <v>77.84</v>
      </c>
      <c r="X2318" s="1768">
        <v>77.84</v>
      </c>
      <c r="Y2318" s="1784">
        <v>618194</v>
      </c>
      <c r="Z2318" s="1770">
        <v>43180</v>
      </c>
      <c r="AA2318" s="1843" t="s">
        <v>104</v>
      </c>
      <c r="AB2318" s="1843"/>
      <c r="AH2318" s="1867"/>
      <c r="AK2318" s="1868"/>
      <c r="AL2318" s="1868"/>
    </row>
    <row r="2319" spans="1:38" x14ac:dyDescent="0.25">
      <c r="A2319" s="1866">
        <v>2018166</v>
      </c>
      <c r="C2319" s="1782" t="s">
        <v>4747</v>
      </c>
      <c r="D2319" s="1762" t="s">
        <v>26</v>
      </c>
      <c r="E2319" s="1762">
        <v>0</v>
      </c>
      <c r="F2319" s="1762">
        <v>2</v>
      </c>
      <c r="G2319" s="1762">
        <v>0</v>
      </c>
      <c r="H2319" s="1762">
        <v>2</v>
      </c>
      <c r="I2319" s="1783">
        <v>1</v>
      </c>
      <c r="J2319" s="1783">
        <v>1</v>
      </c>
      <c r="L2319" s="1764">
        <v>881.15</v>
      </c>
      <c r="N2319" s="1764">
        <v>550</v>
      </c>
      <c r="O2319" s="1764">
        <f>N2319-Q2319</f>
        <v>369.3</v>
      </c>
      <c r="P2319" s="1806">
        <f t="shared" si="717"/>
        <v>0.67145454545454553</v>
      </c>
      <c r="Q2319" s="1764">
        <v>180.7</v>
      </c>
      <c r="R2319" s="1864">
        <f t="shared" si="718"/>
        <v>0.32854545454545453</v>
      </c>
      <c r="S2319" s="1807">
        <f t="shared" si="728"/>
        <v>7.2279999999999998</v>
      </c>
      <c r="U2319" s="1764">
        <f t="shared" si="729"/>
        <v>0</v>
      </c>
      <c r="V2319" s="1764">
        <f t="shared" si="730"/>
        <v>0</v>
      </c>
      <c r="W2319" s="1764">
        <f t="shared" si="722"/>
        <v>881.15</v>
      </c>
      <c r="X2319" s="1768">
        <v>881.15</v>
      </c>
      <c r="Y2319" s="1784">
        <v>618141</v>
      </c>
      <c r="Z2319" s="1770">
        <v>43161</v>
      </c>
      <c r="AA2319" s="1843" t="s">
        <v>2259</v>
      </c>
      <c r="AB2319" s="1843"/>
      <c r="AH2319" s="1867"/>
      <c r="AK2319" s="1868"/>
      <c r="AL2319" s="1868"/>
    </row>
    <row r="2320" spans="1:38" x14ac:dyDescent="0.25">
      <c r="A2320" s="1866">
        <v>2018167</v>
      </c>
      <c r="C2320" s="1782" t="s">
        <v>4749</v>
      </c>
      <c r="D2320" s="1762" t="s">
        <v>26</v>
      </c>
      <c r="E2320" s="1762">
        <v>1</v>
      </c>
      <c r="F2320" s="1762">
        <v>12</v>
      </c>
      <c r="G2320" s="1762">
        <v>3</v>
      </c>
      <c r="H2320" s="1762">
        <v>4</v>
      </c>
      <c r="I2320" s="1783">
        <v>1</v>
      </c>
      <c r="J2320" s="1783">
        <v>1</v>
      </c>
      <c r="L2320" s="1764">
        <v>7399.65</v>
      </c>
      <c r="N2320" s="1764">
        <v>4768</v>
      </c>
      <c r="O2320" s="1764">
        <f t="shared" si="727"/>
        <v>3791.62</v>
      </c>
      <c r="P2320" s="1806">
        <f t="shared" si="717"/>
        <v>0.79522231543624156</v>
      </c>
      <c r="Q2320" s="1764">
        <v>976.38</v>
      </c>
      <c r="R2320" s="1864">
        <f t="shared" si="718"/>
        <v>0.20477768456375839</v>
      </c>
      <c r="S2320" s="1807">
        <f t="shared" si="728"/>
        <v>39.055199999999999</v>
      </c>
      <c r="U2320" s="1764">
        <f t="shared" si="729"/>
        <v>0</v>
      </c>
      <c r="V2320" s="1764">
        <f t="shared" si="730"/>
        <v>0</v>
      </c>
      <c r="W2320" s="1764">
        <f t="shared" si="722"/>
        <v>7399.65</v>
      </c>
      <c r="X2320" s="1768">
        <v>7399.65</v>
      </c>
      <c r="Y2320" s="1784">
        <v>618210</v>
      </c>
      <c r="Z2320" s="1770">
        <v>43187</v>
      </c>
      <c r="AA2320" s="1843" t="s">
        <v>104</v>
      </c>
      <c r="AB2320" s="1843"/>
      <c r="AH2320" s="1867"/>
      <c r="AK2320" s="1868"/>
      <c r="AL2320" s="1868"/>
    </row>
    <row r="2321" spans="1:38" x14ac:dyDescent="0.25">
      <c r="A2321" s="1866" t="s">
        <v>4750</v>
      </c>
      <c r="C2321" s="1782">
        <v>710118</v>
      </c>
      <c r="D2321" s="1762" t="s">
        <v>26</v>
      </c>
      <c r="E2321" s="1762">
        <v>1</v>
      </c>
      <c r="F2321" s="1762">
        <v>12</v>
      </c>
      <c r="I2321" s="1783">
        <v>1</v>
      </c>
      <c r="J2321" s="1783">
        <v>1</v>
      </c>
      <c r="L2321" s="1764">
        <v>8122.95</v>
      </c>
      <c r="N2321" s="1764">
        <v>4599</v>
      </c>
      <c r="O2321" s="1764">
        <f>N2321-Q2321</f>
        <v>3561.3900000000003</v>
      </c>
      <c r="P2321" s="1806">
        <f t="shared" si="717"/>
        <v>0.77438356164383571</v>
      </c>
      <c r="Q2321" s="1764">
        <v>1037.6099999999999</v>
      </c>
      <c r="R2321" s="1864">
        <f t="shared" si="718"/>
        <v>0.22561643835616435</v>
      </c>
      <c r="S2321" s="1807">
        <f t="shared" si="728"/>
        <v>41.504399999999997</v>
      </c>
      <c r="U2321" s="1764">
        <f t="shared" si="729"/>
        <v>0</v>
      </c>
      <c r="V2321" s="1764">
        <f t="shared" si="730"/>
        <v>0</v>
      </c>
      <c r="W2321" s="1764">
        <f t="shared" si="722"/>
        <v>8122.95</v>
      </c>
      <c r="X2321" s="1768">
        <v>8122.95</v>
      </c>
      <c r="Y2321" s="1784">
        <v>618211</v>
      </c>
      <c r="Z2321" s="1770">
        <v>43187</v>
      </c>
      <c r="AA2321" s="1843" t="s">
        <v>104</v>
      </c>
      <c r="AB2321" s="1843"/>
      <c r="AH2321" s="1867"/>
      <c r="AK2321" s="1868"/>
      <c r="AL2321" s="1868"/>
    </row>
    <row r="2322" spans="1:38" x14ac:dyDescent="0.25">
      <c r="A2322" s="1866">
        <v>2018169</v>
      </c>
      <c r="C2322" s="1782" t="s">
        <v>4807</v>
      </c>
      <c r="D2322" s="1762" t="s">
        <v>26</v>
      </c>
      <c r="E2322" s="1762">
        <v>0</v>
      </c>
      <c r="F2322" s="1762">
        <v>0</v>
      </c>
      <c r="G2322" s="1762">
        <v>0</v>
      </c>
      <c r="H2322" s="1762">
        <v>0</v>
      </c>
      <c r="I2322" s="1783">
        <v>1</v>
      </c>
      <c r="J2322" s="1783">
        <v>1</v>
      </c>
      <c r="L2322" s="1764">
        <v>702</v>
      </c>
      <c r="N2322" s="1764">
        <f>O2322+Q2322</f>
        <v>468</v>
      </c>
      <c r="O2322" s="1764">
        <v>288</v>
      </c>
      <c r="P2322" s="1806">
        <f t="shared" si="717"/>
        <v>0.61538461538461542</v>
      </c>
      <c r="Q2322" s="1764">
        <v>180</v>
      </c>
      <c r="R2322" s="1864">
        <f t="shared" si="718"/>
        <v>0.38461538461538464</v>
      </c>
      <c r="S2322" s="1807">
        <f t="shared" si="728"/>
        <v>7.2</v>
      </c>
      <c r="U2322" s="1764">
        <f t="shared" si="729"/>
        <v>0</v>
      </c>
      <c r="V2322" s="1764">
        <f t="shared" si="730"/>
        <v>0</v>
      </c>
      <c r="W2322" s="1764">
        <f t="shared" si="722"/>
        <v>702</v>
      </c>
      <c r="X2322" s="1768">
        <v>702</v>
      </c>
      <c r="Y2322" s="1784">
        <v>618194</v>
      </c>
      <c r="Z2322" s="1770">
        <v>43180</v>
      </c>
      <c r="AA2322" s="1843" t="s">
        <v>104</v>
      </c>
      <c r="AB2322" s="1843"/>
      <c r="AH2322" s="1867"/>
      <c r="AK2322" s="1868"/>
      <c r="AL2322" s="1868"/>
    </row>
    <row r="2323" spans="1:38" x14ac:dyDescent="0.25">
      <c r="A2323" s="1866">
        <v>2018170</v>
      </c>
      <c r="C2323" s="1782">
        <v>709518</v>
      </c>
      <c r="D2323" s="1762" t="s">
        <v>26</v>
      </c>
      <c r="E2323" s="1762">
        <v>1</v>
      </c>
      <c r="F2323" s="1762">
        <v>8</v>
      </c>
      <c r="G2323" s="1762">
        <v>4</v>
      </c>
      <c r="H2323" s="1762">
        <v>3</v>
      </c>
      <c r="I2323" s="1783">
        <v>1</v>
      </c>
      <c r="J2323" s="1783">
        <v>1</v>
      </c>
      <c r="L2323" s="1764">
        <v>5436.57</v>
      </c>
      <c r="N2323" s="1764">
        <v>3523</v>
      </c>
      <c r="O2323" s="1764">
        <f t="shared" si="727"/>
        <v>2813</v>
      </c>
      <c r="P2323" s="1806">
        <f t="shared" si="717"/>
        <v>0.79846721544138521</v>
      </c>
      <c r="Q2323" s="1764">
        <v>710</v>
      </c>
      <c r="R2323" s="1864">
        <f t="shared" si="718"/>
        <v>0.20153278455861481</v>
      </c>
      <c r="S2323" s="1807">
        <f t="shared" si="728"/>
        <v>28.4</v>
      </c>
      <c r="U2323" s="1764">
        <f t="shared" si="729"/>
        <v>0</v>
      </c>
      <c r="V2323" s="1764">
        <f t="shared" si="730"/>
        <v>0</v>
      </c>
      <c r="W2323" s="1764">
        <f t="shared" si="722"/>
        <v>5436.57</v>
      </c>
      <c r="X2323" s="1768">
        <v>5436.57</v>
      </c>
      <c r="Y2323" s="1784">
        <v>618212</v>
      </c>
      <c r="Z2323" s="1770">
        <v>43187</v>
      </c>
      <c r="AA2323" s="1843" t="s">
        <v>104</v>
      </c>
      <c r="AB2323" s="1843"/>
      <c r="AH2323" s="1867"/>
      <c r="AK2323" s="1868"/>
      <c r="AL2323" s="1868"/>
    </row>
    <row r="2324" spans="1:38" x14ac:dyDescent="0.25">
      <c r="A2324" s="1866">
        <v>2018171</v>
      </c>
      <c r="C2324" s="1782" t="s">
        <v>4758</v>
      </c>
      <c r="D2324" s="1762" t="s">
        <v>26</v>
      </c>
      <c r="E2324" s="1762">
        <v>0</v>
      </c>
      <c r="F2324" s="1762">
        <v>0</v>
      </c>
      <c r="G2324" s="1762">
        <v>0</v>
      </c>
      <c r="H2324" s="1762">
        <v>0</v>
      </c>
      <c r="I2324" s="1783">
        <v>1</v>
      </c>
      <c r="J2324" s="1783">
        <v>1</v>
      </c>
      <c r="L2324" s="1764">
        <v>59.39</v>
      </c>
      <c r="N2324" s="1764">
        <f>O2324+Q2324</f>
        <v>37.159999999999997</v>
      </c>
      <c r="O2324" s="1764">
        <v>22.16</v>
      </c>
      <c r="P2324" s="1806">
        <f t="shared" si="717"/>
        <v>0.59634015069967716</v>
      </c>
      <c r="Q2324" s="1764">
        <v>15</v>
      </c>
      <c r="R2324" s="1864">
        <f t="shared" si="718"/>
        <v>0.40365984930032295</v>
      </c>
      <c r="S2324" s="1807">
        <f t="shared" si="728"/>
        <v>0.6</v>
      </c>
      <c r="U2324" s="1764">
        <f t="shared" si="729"/>
        <v>0</v>
      </c>
      <c r="V2324" s="1764">
        <f t="shared" si="730"/>
        <v>0</v>
      </c>
      <c r="W2324" s="1764">
        <f t="shared" si="722"/>
        <v>59.39</v>
      </c>
      <c r="X2324" s="1768">
        <v>59.39</v>
      </c>
      <c r="Y2324" s="1784">
        <v>618194</v>
      </c>
      <c r="Z2324" s="1770">
        <v>43180</v>
      </c>
      <c r="AA2324" s="1843" t="s">
        <v>104</v>
      </c>
      <c r="AB2324" s="1843"/>
      <c r="AH2324" s="1867"/>
      <c r="AK2324" s="1868"/>
      <c r="AL2324" s="1868"/>
    </row>
    <row r="2325" spans="1:38" x14ac:dyDescent="0.25">
      <c r="A2325" s="1866">
        <v>2018172</v>
      </c>
      <c r="C2325" s="1782" t="s">
        <v>4766</v>
      </c>
      <c r="D2325" s="1762" t="s">
        <v>26</v>
      </c>
      <c r="E2325" s="1762">
        <v>0</v>
      </c>
      <c r="F2325" s="1762">
        <v>0</v>
      </c>
      <c r="G2325" s="1762">
        <v>0</v>
      </c>
      <c r="H2325" s="1762">
        <v>0</v>
      </c>
      <c r="I2325" s="1783">
        <v>1</v>
      </c>
      <c r="J2325" s="1783">
        <v>1</v>
      </c>
      <c r="L2325" s="1764">
        <v>69.2</v>
      </c>
      <c r="N2325" s="1764">
        <f t="shared" ref="N2325:N2326" si="737">O2325+Q2325</f>
        <v>42.1</v>
      </c>
      <c r="O2325" s="1764">
        <v>27.1</v>
      </c>
      <c r="P2325" s="1806">
        <f t="shared" si="717"/>
        <v>0.6437054631828979</v>
      </c>
      <c r="Q2325" s="1764">
        <v>15</v>
      </c>
      <c r="R2325" s="1864">
        <f t="shared" si="718"/>
        <v>0.3562945368171021</v>
      </c>
      <c r="S2325" s="1807">
        <f t="shared" si="728"/>
        <v>0.6</v>
      </c>
      <c r="U2325" s="1764">
        <f t="shared" si="729"/>
        <v>0</v>
      </c>
      <c r="V2325" s="1764">
        <f t="shared" si="730"/>
        <v>0</v>
      </c>
      <c r="W2325" s="1764">
        <f t="shared" si="722"/>
        <v>69.2</v>
      </c>
      <c r="X2325" s="1768">
        <v>69.2</v>
      </c>
      <c r="Y2325" s="1784">
        <v>618194</v>
      </c>
      <c r="Z2325" s="1770">
        <v>43180</v>
      </c>
      <c r="AA2325" s="1843" t="s">
        <v>104</v>
      </c>
      <c r="AB2325" s="1843"/>
      <c r="AH2325" s="1867"/>
      <c r="AK2325" s="1868"/>
      <c r="AL2325" s="1868"/>
    </row>
    <row r="2326" spans="1:38" x14ac:dyDescent="0.25">
      <c r="A2326" s="1866">
        <v>2018173</v>
      </c>
      <c r="C2326" s="1782" t="s">
        <v>4767</v>
      </c>
      <c r="D2326" s="1762" t="s">
        <v>26</v>
      </c>
      <c r="E2326" s="1762">
        <v>0</v>
      </c>
      <c r="F2326" s="1762">
        <v>0</v>
      </c>
      <c r="G2326" s="1762">
        <v>0</v>
      </c>
      <c r="H2326" s="1762">
        <v>0</v>
      </c>
      <c r="I2326" s="1783">
        <v>1</v>
      </c>
      <c r="J2326" s="1783">
        <v>1</v>
      </c>
      <c r="L2326" s="1764">
        <v>22.2</v>
      </c>
      <c r="N2326" s="1764">
        <f t="shared" si="737"/>
        <v>18.600000000000001</v>
      </c>
      <c r="O2326" s="1764">
        <v>3.6</v>
      </c>
      <c r="P2326" s="1806">
        <f t="shared" si="717"/>
        <v>0.19354838709677419</v>
      </c>
      <c r="Q2326" s="1764">
        <v>15</v>
      </c>
      <c r="R2326" s="1864">
        <f t="shared" si="718"/>
        <v>0.80645161290322576</v>
      </c>
      <c r="S2326" s="1807">
        <f t="shared" si="728"/>
        <v>0.6</v>
      </c>
      <c r="U2326" s="1764">
        <f t="shared" si="729"/>
        <v>0</v>
      </c>
      <c r="V2326" s="1764">
        <f t="shared" si="730"/>
        <v>0</v>
      </c>
      <c r="W2326" s="1764">
        <f t="shared" si="722"/>
        <v>22.2</v>
      </c>
      <c r="X2326" s="1768">
        <v>22.2</v>
      </c>
      <c r="Y2326" s="1784">
        <v>618194</v>
      </c>
      <c r="Z2326" s="1770">
        <v>43180</v>
      </c>
      <c r="AA2326" s="1843" t="s">
        <v>104</v>
      </c>
      <c r="AB2326" s="1843"/>
      <c r="AH2326" s="1867"/>
      <c r="AK2326" s="1868"/>
      <c r="AL2326" s="1868"/>
    </row>
    <row r="2327" spans="1:38" x14ac:dyDescent="0.25">
      <c r="A2327" s="1866">
        <v>2018174</v>
      </c>
      <c r="C2327" s="1782" t="s">
        <v>4764</v>
      </c>
      <c r="D2327" s="1762" t="s">
        <v>2330</v>
      </c>
      <c r="E2327" s="1762">
        <v>1</v>
      </c>
      <c r="F2327" s="1762">
        <v>16</v>
      </c>
      <c r="G2327" s="1762">
        <v>5</v>
      </c>
      <c r="H2327" s="1762">
        <v>4</v>
      </c>
      <c r="I2327" s="1783">
        <v>1</v>
      </c>
      <c r="J2327" s="1783">
        <v>1</v>
      </c>
      <c r="L2327" s="1764">
        <v>5720.67</v>
      </c>
      <c r="N2327" s="1764">
        <v>3167</v>
      </c>
      <c r="O2327" s="1764">
        <f>N2327-Q2327</f>
        <v>2449.52</v>
      </c>
      <c r="P2327" s="1806">
        <f t="shared" si="717"/>
        <v>0.77345121566150932</v>
      </c>
      <c r="Q2327" s="1764">
        <v>717.48</v>
      </c>
      <c r="R2327" s="1864">
        <f t="shared" si="718"/>
        <v>0.22654878433849068</v>
      </c>
      <c r="S2327" s="1807">
        <f t="shared" si="728"/>
        <v>28.699200000000001</v>
      </c>
      <c r="U2327" s="1764">
        <f t="shared" si="729"/>
        <v>0</v>
      </c>
      <c r="V2327" s="1764">
        <f t="shared" si="730"/>
        <v>0</v>
      </c>
      <c r="W2327" s="1764">
        <f t="shared" si="722"/>
        <v>5720.67</v>
      </c>
      <c r="X2327" s="1768">
        <v>5720.67</v>
      </c>
      <c r="Y2327" s="1784">
        <v>618284</v>
      </c>
      <c r="Z2327" s="1770">
        <v>43229</v>
      </c>
      <c r="AA2327" s="1843" t="s">
        <v>104</v>
      </c>
      <c r="AB2327" s="1843"/>
      <c r="AH2327" s="1867"/>
      <c r="AK2327" s="1868"/>
      <c r="AL2327" s="1868"/>
    </row>
    <row r="2328" spans="1:38" x14ac:dyDescent="0.25">
      <c r="A2328" s="1866">
        <v>2018175</v>
      </c>
      <c r="C2328" s="1782">
        <v>735918</v>
      </c>
      <c r="D2328" s="1762" t="s">
        <v>26</v>
      </c>
      <c r="E2328" s="1762">
        <v>1</v>
      </c>
      <c r="F2328" s="1762">
        <v>8</v>
      </c>
      <c r="G2328" s="1762">
        <v>4</v>
      </c>
      <c r="H2328" s="1762">
        <v>2</v>
      </c>
      <c r="I2328" s="1783">
        <v>1</v>
      </c>
      <c r="J2328" s="1783">
        <v>1</v>
      </c>
      <c r="L2328" s="1764">
        <v>2768.6</v>
      </c>
      <c r="N2328" s="1764">
        <v>1866</v>
      </c>
      <c r="O2328" s="1764">
        <f t="shared" si="727"/>
        <v>1499.54</v>
      </c>
      <c r="P2328" s="1806">
        <f t="shared" si="717"/>
        <v>0.80361200428724544</v>
      </c>
      <c r="Q2328" s="1764">
        <v>366.46</v>
      </c>
      <c r="R2328" s="1864">
        <f t="shared" si="718"/>
        <v>0.19638799571275453</v>
      </c>
      <c r="S2328" s="1807">
        <f t="shared" si="728"/>
        <v>14.658399999999999</v>
      </c>
      <c r="U2328" s="1764">
        <f t="shared" si="729"/>
        <v>0</v>
      </c>
      <c r="V2328" s="1764">
        <f t="shared" si="730"/>
        <v>0</v>
      </c>
      <c r="W2328" s="1764">
        <f t="shared" si="722"/>
        <v>2768.6</v>
      </c>
      <c r="X2328" s="1768">
        <v>2768.6</v>
      </c>
      <c r="Y2328" s="1784">
        <v>618226</v>
      </c>
      <c r="Z2328" s="1770">
        <v>43196</v>
      </c>
      <c r="AA2328" s="1843" t="s">
        <v>104</v>
      </c>
      <c r="AB2328" s="1843"/>
      <c r="AH2328" s="1867"/>
      <c r="AK2328" s="1868"/>
      <c r="AL2328" s="1868"/>
    </row>
    <row r="2329" spans="1:38" x14ac:dyDescent="0.25">
      <c r="A2329" s="1866">
        <v>2018176</v>
      </c>
      <c r="C2329" s="1782">
        <v>736018</v>
      </c>
      <c r="D2329" s="1762" t="s">
        <v>26</v>
      </c>
      <c r="E2329" s="1762">
        <v>1</v>
      </c>
      <c r="F2329" s="1762">
        <v>8</v>
      </c>
      <c r="G2329" s="1762">
        <v>4</v>
      </c>
      <c r="H2329" s="1762">
        <v>2</v>
      </c>
      <c r="I2329" s="1783">
        <v>1</v>
      </c>
      <c r="J2329" s="1783">
        <v>1</v>
      </c>
      <c r="L2329" s="1764">
        <v>2768.6</v>
      </c>
      <c r="N2329" s="1764">
        <v>1866</v>
      </c>
      <c r="O2329" s="1764">
        <f t="shared" ref="O2329" si="738">N2329-Q2329</f>
        <v>1499.54</v>
      </c>
      <c r="P2329" s="1806">
        <f t="shared" ref="P2329" si="739">IF(N2329&lt;=0,"",O2329/N2329)</f>
        <v>0.80361200428724544</v>
      </c>
      <c r="Q2329" s="1764">
        <v>366.46</v>
      </c>
      <c r="R2329" s="1864">
        <f t="shared" ref="R2329" si="740">IF(N2329&lt;=0,"",Q2329/N2329)</f>
        <v>0.19638799571275453</v>
      </c>
      <c r="S2329" s="1807">
        <f t="shared" ref="S2329" si="741">Q2329/$S$1</f>
        <v>14.658399999999999</v>
      </c>
      <c r="U2329" s="1764">
        <f t="shared" ref="U2329" si="742">((1-I2329)*O2329)+((1-J2329)*Q2329)</f>
        <v>0</v>
      </c>
      <c r="V2329" s="1764">
        <f t="shared" ref="V2329" si="743">L2329-W2329</f>
        <v>0</v>
      </c>
      <c r="W2329" s="1764">
        <f t="shared" si="722"/>
        <v>2768.6</v>
      </c>
      <c r="X2329" s="1768">
        <v>2768.6</v>
      </c>
      <c r="Y2329" s="1784">
        <v>618227</v>
      </c>
      <c r="Z2329" s="1770">
        <v>43196</v>
      </c>
      <c r="AA2329" s="1843" t="s">
        <v>104</v>
      </c>
      <c r="AB2329" s="1843"/>
      <c r="AH2329" s="1867"/>
      <c r="AK2329" s="1868"/>
      <c r="AL2329" s="1868"/>
    </row>
    <row r="2330" spans="1:38" x14ac:dyDescent="0.25">
      <c r="A2330" s="1866">
        <v>2018177</v>
      </c>
      <c r="C2330" s="1782">
        <v>736118</v>
      </c>
      <c r="D2330" s="1762" t="s">
        <v>26</v>
      </c>
      <c r="E2330" s="1762">
        <v>1</v>
      </c>
      <c r="F2330" s="1762">
        <v>8</v>
      </c>
      <c r="G2330" s="1762">
        <v>4</v>
      </c>
      <c r="H2330" s="1762">
        <v>2</v>
      </c>
      <c r="I2330" s="1783">
        <v>1</v>
      </c>
      <c r="J2330" s="1783">
        <v>1</v>
      </c>
      <c r="L2330" s="1764">
        <v>2768.6</v>
      </c>
      <c r="N2330" s="1764">
        <v>1866</v>
      </c>
      <c r="O2330" s="1764">
        <f t="shared" ref="O2330" si="744">N2330-Q2330</f>
        <v>1499.54</v>
      </c>
      <c r="P2330" s="1806">
        <f t="shared" ref="P2330" si="745">IF(N2330&lt;=0,"",O2330/N2330)</f>
        <v>0.80361200428724544</v>
      </c>
      <c r="Q2330" s="1764">
        <v>366.46</v>
      </c>
      <c r="R2330" s="1864">
        <f t="shared" ref="R2330" si="746">IF(N2330&lt;=0,"",Q2330/N2330)</f>
        <v>0.19638799571275453</v>
      </c>
      <c r="S2330" s="1807">
        <f t="shared" ref="S2330" si="747">Q2330/$S$1</f>
        <v>14.658399999999999</v>
      </c>
      <c r="U2330" s="1764">
        <f t="shared" ref="U2330" si="748">((1-I2330)*O2330)+((1-J2330)*Q2330)</f>
        <v>0</v>
      </c>
      <c r="V2330" s="1764">
        <f t="shared" ref="V2330" si="749">L2330-W2330</f>
        <v>0</v>
      </c>
      <c r="W2330" s="1764">
        <f t="shared" si="722"/>
        <v>2768.6</v>
      </c>
      <c r="X2330" s="1768">
        <v>2768.6</v>
      </c>
      <c r="Y2330" s="1784">
        <v>618228</v>
      </c>
      <c r="Z2330" s="1770">
        <v>43196</v>
      </c>
      <c r="AA2330" s="1843" t="s">
        <v>104</v>
      </c>
      <c r="AB2330" s="1843"/>
      <c r="AH2330" s="1867"/>
      <c r="AK2330" s="1868"/>
      <c r="AL2330" s="1868"/>
    </row>
    <row r="2331" spans="1:38" x14ac:dyDescent="0.25">
      <c r="A2331" s="1866" t="s">
        <v>4765</v>
      </c>
      <c r="C2331" s="1782">
        <v>705018</v>
      </c>
      <c r="D2331" s="1762" t="s">
        <v>26</v>
      </c>
      <c r="E2331" s="1762">
        <v>1</v>
      </c>
      <c r="F2331" s="1762">
        <v>11</v>
      </c>
      <c r="G2331" s="1762">
        <v>6</v>
      </c>
      <c r="H2331" s="1762">
        <v>3</v>
      </c>
      <c r="I2331" s="1783">
        <v>1</v>
      </c>
      <c r="J2331" s="1783">
        <v>1</v>
      </c>
      <c r="L2331" s="1764">
        <v>7338.33</v>
      </c>
      <c r="N2331" s="1764">
        <v>4799.76</v>
      </c>
      <c r="O2331" s="1764">
        <f t="shared" si="727"/>
        <v>3890.5200000000004</v>
      </c>
      <c r="P2331" s="1806">
        <f t="shared" ref="P2331:P2371" si="750">IF(N2331&lt;=0,"",O2331/N2331)</f>
        <v>0.81056552827641393</v>
      </c>
      <c r="Q2331" s="1764">
        <v>909.24</v>
      </c>
      <c r="R2331" s="1864">
        <f t="shared" si="718"/>
        <v>0.18943447172358618</v>
      </c>
      <c r="S2331" s="1807">
        <f t="shared" si="728"/>
        <v>36.369599999999998</v>
      </c>
      <c r="U2331" s="1764">
        <f t="shared" si="729"/>
        <v>0</v>
      </c>
      <c r="V2331" s="1764">
        <f t="shared" si="730"/>
        <v>0</v>
      </c>
      <c r="W2331" s="1764">
        <f t="shared" si="722"/>
        <v>7338.33</v>
      </c>
      <c r="X2331" s="1768">
        <v>7338.33</v>
      </c>
      <c r="Y2331" s="1784">
        <v>618229</v>
      </c>
      <c r="Z2331" s="1770">
        <v>43196</v>
      </c>
      <c r="AA2331" s="1843" t="s">
        <v>104</v>
      </c>
      <c r="AB2331" s="1843"/>
      <c r="AH2331" s="1867"/>
      <c r="AK2331" s="1868"/>
      <c r="AL2331" s="1868"/>
    </row>
    <row r="2332" spans="1:38" x14ac:dyDescent="0.25">
      <c r="A2332" s="1866">
        <v>2018179</v>
      </c>
      <c r="C2332" s="1782" t="s">
        <v>4768</v>
      </c>
      <c r="D2332" s="1762" t="s">
        <v>352</v>
      </c>
      <c r="E2332" s="1762">
        <v>0</v>
      </c>
      <c r="F2332" s="1762">
        <v>0</v>
      </c>
      <c r="G2332" s="1762">
        <v>0</v>
      </c>
      <c r="H2332" s="1762">
        <v>0</v>
      </c>
      <c r="I2332" s="1783">
        <v>1</v>
      </c>
      <c r="J2332" s="1783">
        <v>1</v>
      </c>
      <c r="L2332" s="1764">
        <v>112.56</v>
      </c>
      <c r="N2332" s="1764">
        <f>O2332</f>
        <v>48.78</v>
      </c>
      <c r="O2332" s="1764">
        <v>48.78</v>
      </c>
      <c r="P2332" s="1806">
        <f t="shared" si="750"/>
        <v>1</v>
      </c>
      <c r="Q2332" s="1764">
        <v>15</v>
      </c>
      <c r="R2332" s="1864">
        <f t="shared" ref="R2332:R2371" si="751">IF(N2332&lt;=0,"",Q2332/N2332)</f>
        <v>0.30750307503075031</v>
      </c>
      <c r="S2332" s="1807">
        <f t="shared" si="728"/>
        <v>0.6</v>
      </c>
      <c r="U2332" s="1764">
        <f t="shared" si="729"/>
        <v>0</v>
      </c>
      <c r="V2332" s="1764">
        <f t="shared" si="730"/>
        <v>0</v>
      </c>
      <c r="W2332" s="1764">
        <f t="shared" si="722"/>
        <v>112.56</v>
      </c>
      <c r="X2332" s="1768">
        <v>112.56</v>
      </c>
      <c r="Y2332" s="1784">
        <v>618357</v>
      </c>
      <c r="Z2332" s="1770">
        <v>43257</v>
      </c>
      <c r="AA2332" s="1843" t="s">
        <v>104</v>
      </c>
      <c r="AB2332" s="1843"/>
      <c r="AH2332" s="1867"/>
      <c r="AK2332" s="1868"/>
      <c r="AL2332" s="1868"/>
    </row>
    <row r="2333" spans="1:38" x14ac:dyDescent="0.25">
      <c r="A2333" s="1866">
        <v>2018180</v>
      </c>
      <c r="C2333" s="1782" t="s">
        <v>4821</v>
      </c>
      <c r="D2333" s="1762" t="s">
        <v>352</v>
      </c>
      <c r="E2333" s="1762">
        <v>0</v>
      </c>
      <c r="F2333" s="1762">
        <v>0</v>
      </c>
      <c r="G2333" s="1762">
        <v>0</v>
      </c>
      <c r="H2333" s="1762">
        <v>0</v>
      </c>
      <c r="I2333" s="1783">
        <v>1</v>
      </c>
      <c r="J2333" s="1783">
        <v>1</v>
      </c>
      <c r="L2333" s="1764">
        <v>29.44</v>
      </c>
      <c r="N2333" s="1764">
        <f>O2333</f>
        <v>7.22</v>
      </c>
      <c r="O2333" s="1764">
        <v>7.22</v>
      </c>
      <c r="P2333" s="1806">
        <f t="shared" si="750"/>
        <v>1</v>
      </c>
      <c r="Q2333" s="1764">
        <v>15</v>
      </c>
      <c r="R2333" s="1864">
        <f t="shared" si="751"/>
        <v>2.0775623268698062</v>
      </c>
      <c r="S2333" s="1807">
        <f t="shared" si="728"/>
        <v>0.6</v>
      </c>
      <c r="U2333" s="1764">
        <f t="shared" si="729"/>
        <v>0</v>
      </c>
      <c r="V2333" s="1764">
        <f t="shared" si="730"/>
        <v>0</v>
      </c>
      <c r="W2333" s="1764">
        <f t="shared" si="722"/>
        <v>29.44</v>
      </c>
      <c r="X2333" s="1768">
        <v>29.44</v>
      </c>
      <c r="Y2333" s="1784">
        <v>618357</v>
      </c>
      <c r="Z2333" s="1770">
        <v>43257</v>
      </c>
      <c r="AA2333" s="1843" t="s">
        <v>104</v>
      </c>
      <c r="AB2333" s="1843"/>
      <c r="AH2333" s="1867"/>
      <c r="AK2333" s="1868"/>
      <c r="AL2333" s="1868"/>
    </row>
    <row r="2334" spans="1:38" x14ac:dyDescent="0.25">
      <c r="A2334" s="1866">
        <v>2018181</v>
      </c>
      <c r="C2334" s="1782">
        <v>709718</v>
      </c>
      <c r="D2334" s="1762" t="s">
        <v>26</v>
      </c>
      <c r="E2334" s="1762">
        <v>1</v>
      </c>
      <c r="F2334" s="1762">
        <v>8</v>
      </c>
      <c r="G2334" s="1762">
        <v>5</v>
      </c>
      <c r="H2334" s="1762">
        <v>4</v>
      </c>
      <c r="I2334" s="1783">
        <v>1</v>
      </c>
      <c r="J2334" s="1783">
        <v>1</v>
      </c>
      <c r="L2334" s="1764">
        <v>3511.17</v>
      </c>
      <c r="N2334" s="1764">
        <v>2273</v>
      </c>
      <c r="O2334" s="1764">
        <f t="shared" si="727"/>
        <v>1717.63</v>
      </c>
      <c r="P2334" s="1806">
        <f t="shared" si="750"/>
        <v>0.75566652001759793</v>
      </c>
      <c r="Q2334" s="1764">
        <v>555.37</v>
      </c>
      <c r="R2334" s="1864">
        <f t="shared" si="751"/>
        <v>0.24433347998240212</v>
      </c>
      <c r="S2334" s="1807">
        <f t="shared" si="728"/>
        <v>22.2148</v>
      </c>
      <c r="U2334" s="1764">
        <f t="shared" si="729"/>
        <v>0</v>
      </c>
      <c r="V2334" s="1764">
        <f t="shared" si="730"/>
        <v>0</v>
      </c>
      <c r="W2334" s="1764">
        <f t="shared" si="722"/>
        <v>3511.17</v>
      </c>
      <c r="X2334" s="1768">
        <v>3511.17</v>
      </c>
      <c r="Y2334" s="1784">
        <v>618220</v>
      </c>
      <c r="Z2334" s="1770">
        <v>43196</v>
      </c>
      <c r="AA2334" s="1843" t="s">
        <v>104</v>
      </c>
      <c r="AB2334" s="1843"/>
      <c r="AH2334" s="1867"/>
      <c r="AK2334" s="1868"/>
      <c r="AL2334" s="1868"/>
    </row>
    <row r="2335" spans="1:38" x14ac:dyDescent="0.25">
      <c r="A2335" s="1866">
        <v>2018182</v>
      </c>
      <c r="C2335" s="1782">
        <v>728718</v>
      </c>
      <c r="D2335" s="1762" t="s">
        <v>26</v>
      </c>
      <c r="E2335" s="1762">
        <v>1</v>
      </c>
      <c r="F2335" s="1762">
        <v>9</v>
      </c>
      <c r="G2335" s="1762">
        <v>5</v>
      </c>
      <c r="H2335" s="1762">
        <v>2</v>
      </c>
      <c r="I2335" s="1783">
        <v>1</v>
      </c>
      <c r="J2335" s="1783">
        <v>1</v>
      </c>
      <c r="L2335" s="1764">
        <v>2736.45</v>
      </c>
      <c r="N2335" s="1764">
        <v>1778.72</v>
      </c>
      <c r="O2335" s="1764">
        <f t="shared" ref="O2335" si="752">N2335-Q2335</f>
        <v>1356.8200000000002</v>
      </c>
      <c r="P2335" s="1806">
        <f t="shared" ref="P2335" si="753">IF(N2335&lt;=0,"",O2335/N2335)</f>
        <v>0.7628069623099758</v>
      </c>
      <c r="Q2335" s="1764">
        <v>421.9</v>
      </c>
      <c r="R2335" s="1864">
        <f t="shared" ref="R2335" si="754">IF(N2335&lt;=0,"",Q2335/N2335)</f>
        <v>0.23719303769002428</v>
      </c>
      <c r="S2335" s="1807">
        <f t="shared" ref="S2335" si="755">Q2335/$S$1</f>
        <v>16.875999999999998</v>
      </c>
      <c r="U2335" s="1764">
        <f t="shared" ref="U2335" si="756">((1-I2335)*O2335)+((1-J2335)*Q2335)</f>
        <v>0</v>
      </c>
      <c r="V2335" s="1764">
        <f t="shared" ref="V2335" si="757">L2335-W2335</f>
        <v>0</v>
      </c>
      <c r="W2335" s="1764">
        <f t="shared" si="722"/>
        <v>2736.45</v>
      </c>
      <c r="X2335" s="1768">
        <v>2736.45</v>
      </c>
      <c r="Y2335" s="1784">
        <v>618221</v>
      </c>
      <c r="Z2335" s="1770">
        <v>43196</v>
      </c>
      <c r="AA2335" s="1843" t="s">
        <v>104</v>
      </c>
      <c r="AB2335" s="1843"/>
      <c r="AH2335" s="1867"/>
      <c r="AK2335" s="1868"/>
      <c r="AL2335" s="1868"/>
    </row>
    <row r="2336" spans="1:38" x14ac:dyDescent="0.25">
      <c r="A2336" s="1866">
        <v>2018183</v>
      </c>
      <c r="C2336" s="1782">
        <v>708818</v>
      </c>
      <c r="D2336" s="1762" t="s">
        <v>26</v>
      </c>
      <c r="E2336" s="1762">
        <v>1</v>
      </c>
      <c r="F2336" s="1762">
        <v>8</v>
      </c>
      <c r="G2336" s="1762">
        <v>5</v>
      </c>
      <c r="H2336" s="1762">
        <v>3</v>
      </c>
      <c r="I2336" s="1783">
        <v>1</v>
      </c>
      <c r="J2336" s="1783">
        <v>1</v>
      </c>
      <c r="L2336" s="1764">
        <v>3057.99</v>
      </c>
      <c r="N2336" s="1764">
        <v>1980</v>
      </c>
      <c r="O2336" s="1764">
        <f t="shared" si="727"/>
        <v>1491.71</v>
      </c>
      <c r="P2336" s="1806">
        <f t="shared" si="750"/>
        <v>0.75338888888888889</v>
      </c>
      <c r="Q2336" s="1764">
        <v>488.29</v>
      </c>
      <c r="R2336" s="1864">
        <f t="shared" si="751"/>
        <v>0.24661111111111111</v>
      </c>
      <c r="S2336" s="1807">
        <f t="shared" si="728"/>
        <v>19.531600000000001</v>
      </c>
      <c r="U2336" s="1764">
        <f t="shared" si="729"/>
        <v>0</v>
      </c>
      <c r="V2336" s="1764">
        <f t="shared" si="730"/>
        <v>0</v>
      </c>
      <c r="W2336" s="1764">
        <f t="shared" si="722"/>
        <v>3057.99</v>
      </c>
      <c r="X2336" s="1768">
        <v>3057.99</v>
      </c>
      <c r="Y2336" s="1784">
        <v>618222</v>
      </c>
      <c r="Z2336" s="1770">
        <v>43196</v>
      </c>
      <c r="AA2336" s="1843" t="s">
        <v>104</v>
      </c>
      <c r="AB2336" s="1843"/>
      <c r="AH2336" s="1867"/>
      <c r="AK2336" s="1868"/>
      <c r="AL2336" s="1868"/>
    </row>
    <row r="2337" spans="1:38" x14ac:dyDescent="0.25">
      <c r="A2337" s="1866">
        <v>2018184</v>
      </c>
      <c r="C2337" s="1782" t="s">
        <v>4773</v>
      </c>
      <c r="D2337" s="1762" t="s">
        <v>352</v>
      </c>
      <c r="E2337" s="1762">
        <v>0</v>
      </c>
      <c r="F2337" s="1762">
        <v>1</v>
      </c>
      <c r="G2337" s="1762">
        <v>0</v>
      </c>
      <c r="H2337" s="1762">
        <v>1</v>
      </c>
      <c r="I2337" s="1783">
        <v>1</v>
      </c>
      <c r="J2337" s="1783">
        <v>1</v>
      </c>
      <c r="L2337" s="1764">
        <v>601.65</v>
      </c>
      <c r="N2337" s="1764">
        <v>428.57</v>
      </c>
      <c r="O2337" s="1764">
        <f t="shared" si="727"/>
        <v>315.5</v>
      </c>
      <c r="P2337" s="1806">
        <f t="shared" si="750"/>
        <v>0.73616912056373518</v>
      </c>
      <c r="Q2337" s="1764">
        <v>113.07</v>
      </c>
      <c r="R2337" s="1864">
        <f t="shared" si="751"/>
        <v>0.26383087943626476</v>
      </c>
      <c r="S2337" s="1807">
        <f t="shared" si="728"/>
        <v>4.5228000000000002</v>
      </c>
      <c r="U2337" s="1764">
        <f t="shared" si="729"/>
        <v>0</v>
      </c>
      <c r="V2337" s="1764">
        <f t="shared" si="730"/>
        <v>0</v>
      </c>
      <c r="W2337" s="1764">
        <f t="shared" si="722"/>
        <v>601.65</v>
      </c>
      <c r="X2337" s="1768">
        <v>601.65</v>
      </c>
      <c r="Y2337" s="1784">
        <v>618333</v>
      </c>
      <c r="Z2337" s="1770">
        <v>43251</v>
      </c>
      <c r="AA2337" s="1843" t="s">
        <v>104</v>
      </c>
      <c r="AB2337" s="1843"/>
      <c r="AH2337" s="1867"/>
      <c r="AK2337" s="1868"/>
      <c r="AL2337" s="1868"/>
    </row>
    <row r="2338" spans="1:38" x14ac:dyDescent="0.25">
      <c r="A2338" s="1866">
        <v>2018185</v>
      </c>
      <c r="C2338" s="1782" t="s">
        <v>4774</v>
      </c>
      <c r="D2338" s="1762" t="s">
        <v>26</v>
      </c>
      <c r="E2338" s="1762">
        <v>0</v>
      </c>
      <c r="F2338" s="1762">
        <v>0</v>
      </c>
      <c r="G2338" s="1762">
        <v>0</v>
      </c>
      <c r="H2338" s="1762">
        <v>0</v>
      </c>
      <c r="I2338" s="1783">
        <v>1</v>
      </c>
      <c r="J2338" s="1783">
        <v>1</v>
      </c>
      <c r="L2338" s="1764">
        <v>20.63</v>
      </c>
      <c r="N2338" s="1764">
        <f>O2338</f>
        <v>8.9700000000000006</v>
      </c>
      <c r="O2338" s="1764">
        <v>8.9700000000000006</v>
      </c>
      <c r="P2338" s="1806">
        <f t="shared" si="750"/>
        <v>1</v>
      </c>
      <c r="Q2338" s="1764">
        <v>0</v>
      </c>
      <c r="R2338" s="1864">
        <f t="shared" si="751"/>
        <v>0</v>
      </c>
      <c r="S2338" s="1807">
        <f t="shared" si="728"/>
        <v>0</v>
      </c>
      <c r="U2338" s="1764">
        <f t="shared" si="729"/>
        <v>0</v>
      </c>
      <c r="V2338" s="1764">
        <f t="shared" si="730"/>
        <v>0</v>
      </c>
      <c r="W2338" s="1764">
        <f t="shared" si="722"/>
        <v>20.63</v>
      </c>
      <c r="X2338" s="1768">
        <v>20.63</v>
      </c>
      <c r="Y2338" s="1784">
        <v>618194</v>
      </c>
      <c r="Z2338" s="1770">
        <v>43180</v>
      </c>
      <c r="AA2338" s="1843" t="s">
        <v>104</v>
      </c>
      <c r="AB2338" s="1843"/>
      <c r="AH2338" s="1867"/>
      <c r="AK2338" s="1868"/>
      <c r="AL2338" s="1868"/>
    </row>
    <row r="2339" spans="1:38" x14ac:dyDescent="0.25">
      <c r="A2339" s="1866">
        <v>2018186</v>
      </c>
      <c r="C2339" s="1782">
        <v>708918</v>
      </c>
      <c r="D2339" s="1762" t="s">
        <v>26</v>
      </c>
      <c r="E2339" s="1762">
        <v>1</v>
      </c>
      <c r="F2339" s="1762">
        <v>8</v>
      </c>
      <c r="G2339" s="1762">
        <v>5</v>
      </c>
      <c r="H2339" s="1762">
        <v>3</v>
      </c>
      <c r="I2339" s="1783">
        <v>1</v>
      </c>
      <c r="J2339" s="1783">
        <v>1</v>
      </c>
      <c r="L2339" s="1764">
        <v>3057.99</v>
      </c>
      <c r="N2339" s="1764">
        <v>1980</v>
      </c>
      <c r="O2339" s="1764">
        <f t="shared" ref="O2339" si="758">N2339-Q2339</f>
        <v>1491.71</v>
      </c>
      <c r="P2339" s="1806">
        <f t="shared" ref="P2339" si="759">IF(N2339&lt;=0,"",O2339/N2339)</f>
        <v>0.75338888888888889</v>
      </c>
      <c r="Q2339" s="1764">
        <v>488.29</v>
      </c>
      <c r="R2339" s="1864">
        <f t="shared" ref="R2339" si="760">IF(N2339&lt;=0,"",Q2339/N2339)</f>
        <v>0.24661111111111111</v>
      </c>
      <c r="S2339" s="1807">
        <f t="shared" ref="S2339" si="761">Q2339/$S$1</f>
        <v>19.531600000000001</v>
      </c>
      <c r="U2339" s="1764">
        <f t="shared" ref="U2339" si="762">((1-I2339)*O2339)+((1-J2339)*Q2339)</f>
        <v>0</v>
      </c>
      <c r="V2339" s="1764">
        <f t="shared" ref="V2339" si="763">L2339-W2339</f>
        <v>0</v>
      </c>
      <c r="W2339" s="1764">
        <f t="shared" ref="W2339:W2340" si="764">X2339+AC2339+AH2339+AM2339+AO2339+AR2339</f>
        <v>3057.99</v>
      </c>
      <c r="X2339" s="1768">
        <v>3057.99</v>
      </c>
      <c r="Y2339" s="1784">
        <v>618223</v>
      </c>
      <c r="Z2339" s="1770">
        <v>43196</v>
      </c>
      <c r="AA2339" s="1843" t="s">
        <v>104</v>
      </c>
      <c r="AB2339" s="1843"/>
      <c r="AH2339" s="1867"/>
      <c r="AK2339" s="1868"/>
      <c r="AL2339" s="1868"/>
    </row>
    <row r="2340" spans="1:38" x14ac:dyDescent="0.25">
      <c r="A2340" s="1866">
        <v>2018187</v>
      </c>
      <c r="C2340" s="1782">
        <v>728818</v>
      </c>
      <c r="D2340" s="1762" t="s">
        <v>26</v>
      </c>
      <c r="E2340" s="1762">
        <v>1</v>
      </c>
      <c r="F2340" s="1762">
        <v>9</v>
      </c>
      <c r="G2340" s="1762">
        <v>5</v>
      </c>
      <c r="H2340" s="1762">
        <v>2</v>
      </c>
      <c r="I2340" s="1783">
        <v>1</v>
      </c>
      <c r="J2340" s="1783">
        <v>1</v>
      </c>
      <c r="L2340" s="1764">
        <v>2736.45</v>
      </c>
      <c r="N2340" s="1764">
        <v>1778.72</v>
      </c>
      <c r="O2340" s="1764">
        <f t="shared" ref="O2340" si="765">N2340-Q2340</f>
        <v>1356.8200000000002</v>
      </c>
      <c r="P2340" s="1806">
        <f t="shared" ref="P2340" si="766">IF(N2340&lt;=0,"",O2340/N2340)</f>
        <v>0.7628069623099758</v>
      </c>
      <c r="Q2340" s="1764">
        <v>421.9</v>
      </c>
      <c r="R2340" s="1864">
        <f t="shared" ref="R2340" si="767">IF(N2340&lt;=0,"",Q2340/N2340)</f>
        <v>0.23719303769002428</v>
      </c>
      <c r="S2340" s="1807">
        <f t="shared" ref="S2340" si="768">Q2340/$S$1</f>
        <v>16.875999999999998</v>
      </c>
      <c r="U2340" s="1764">
        <f t="shared" ref="U2340" si="769">((1-I2340)*O2340)+((1-J2340)*Q2340)</f>
        <v>0</v>
      </c>
      <c r="V2340" s="1764">
        <f t="shared" ref="V2340" si="770">L2340-W2340</f>
        <v>0</v>
      </c>
      <c r="W2340" s="1764">
        <f t="shared" si="764"/>
        <v>2736.45</v>
      </c>
      <c r="X2340" s="1768">
        <v>2736.45</v>
      </c>
      <c r="Y2340" s="1784">
        <v>618224</v>
      </c>
      <c r="Z2340" s="1770">
        <v>43196</v>
      </c>
      <c r="AA2340" s="1843" t="s">
        <v>104</v>
      </c>
      <c r="AB2340" s="1843"/>
      <c r="AH2340" s="1867"/>
      <c r="AK2340" s="1868"/>
      <c r="AL2340" s="1868"/>
    </row>
    <row r="2341" spans="1:38" x14ac:dyDescent="0.25">
      <c r="A2341" s="1866">
        <v>2018188</v>
      </c>
      <c r="C2341" s="1782" t="s">
        <v>4779</v>
      </c>
      <c r="D2341" s="1762" t="s">
        <v>26</v>
      </c>
      <c r="E2341" s="1762">
        <v>0</v>
      </c>
      <c r="F2341" s="1762">
        <v>0</v>
      </c>
      <c r="G2341" s="1762">
        <v>1</v>
      </c>
      <c r="H2341" s="1762">
        <v>0</v>
      </c>
      <c r="I2341" s="1783">
        <v>1</v>
      </c>
      <c r="J2341" s="1783">
        <v>1</v>
      </c>
      <c r="L2341" s="1764">
        <v>95</v>
      </c>
      <c r="N2341" s="1764">
        <f>O2341+Q2341</f>
        <v>55</v>
      </c>
      <c r="O2341" s="1764">
        <v>35</v>
      </c>
      <c r="P2341" s="1806">
        <f t="shared" si="750"/>
        <v>0.63636363636363635</v>
      </c>
      <c r="Q2341" s="1764">
        <v>20</v>
      </c>
      <c r="R2341" s="1864">
        <f t="shared" si="751"/>
        <v>0.36363636363636365</v>
      </c>
      <c r="S2341" s="1807">
        <f t="shared" si="728"/>
        <v>0.8</v>
      </c>
      <c r="U2341" s="1764">
        <f t="shared" si="729"/>
        <v>0</v>
      </c>
      <c r="V2341" s="1764">
        <f t="shared" si="730"/>
        <v>0</v>
      </c>
      <c r="W2341" s="1764">
        <f t="shared" si="722"/>
        <v>95</v>
      </c>
      <c r="X2341" s="1768">
        <v>95</v>
      </c>
      <c r="Y2341" s="1784">
        <v>618192</v>
      </c>
      <c r="Z2341" s="1770">
        <v>43180</v>
      </c>
      <c r="AA2341" s="1843" t="s">
        <v>104</v>
      </c>
      <c r="AB2341" s="1843"/>
      <c r="AH2341" s="1867"/>
      <c r="AK2341" s="1868"/>
      <c r="AL2341" s="1868"/>
    </row>
    <row r="2342" spans="1:38" x14ac:dyDescent="0.25">
      <c r="A2342" s="1866">
        <v>2018189</v>
      </c>
      <c r="C2342" s="1782" t="s">
        <v>4781</v>
      </c>
      <c r="D2342" s="1762" t="s">
        <v>881</v>
      </c>
      <c r="E2342" s="1762">
        <v>0</v>
      </c>
      <c r="F2342" s="1762">
        <v>0</v>
      </c>
      <c r="G2342" s="1762">
        <v>0</v>
      </c>
      <c r="H2342" s="1762">
        <v>0</v>
      </c>
      <c r="I2342" s="1783">
        <v>1</v>
      </c>
      <c r="J2342" s="1783">
        <v>1</v>
      </c>
      <c r="L2342" s="1764">
        <v>76.31</v>
      </c>
      <c r="N2342" s="1764">
        <f>O2342</f>
        <v>33.18</v>
      </c>
      <c r="O2342" s="1764">
        <v>33.18</v>
      </c>
      <c r="P2342" s="1806">
        <f t="shared" si="750"/>
        <v>1</v>
      </c>
      <c r="Q2342" s="1764">
        <v>0</v>
      </c>
      <c r="R2342" s="1864">
        <f t="shared" si="751"/>
        <v>0</v>
      </c>
      <c r="S2342" s="1807">
        <f t="shared" si="728"/>
        <v>0</v>
      </c>
      <c r="U2342" s="1764">
        <f t="shared" si="729"/>
        <v>0</v>
      </c>
      <c r="V2342" s="1764">
        <f t="shared" si="730"/>
        <v>0</v>
      </c>
      <c r="W2342" s="1764">
        <f t="shared" si="722"/>
        <v>76.31</v>
      </c>
      <c r="X2342" s="1768">
        <v>76.31</v>
      </c>
      <c r="Y2342" s="1784">
        <v>618447</v>
      </c>
      <c r="Z2342" s="1770">
        <v>43299</v>
      </c>
      <c r="AA2342" s="1843" t="s">
        <v>104</v>
      </c>
      <c r="AB2342" s="1843"/>
      <c r="AH2342" s="1867"/>
      <c r="AK2342" s="1868"/>
      <c r="AL2342" s="1868"/>
    </row>
    <row r="2343" spans="1:38" x14ac:dyDescent="0.25">
      <c r="A2343" s="1866">
        <v>2018190</v>
      </c>
      <c r="C2343" s="1782" t="s">
        <v>4782</v>
      </c>
      <c r="D2343" s="1762" t="s">
        <v>26</v>
      </c>
      <c r="E2343" s="1762">
        <v>0</v>
      </c>
      <c r="F2343" s="1762">
        <v>0</v>
      </c>
      <c r="G2343" s="1762">
        <v>0</v>
      </c>
      <c r="H2343" s="1762">
        <v>0</v>
      </c>
      <c r="I2343" s="1783">
        <v>1</v>
      </c>
      <c r="J2343" s="1783">
        <v>1</v>
      </c>
      <c r="L2343" s="1764">
        <v>205</v>
      </c>
      <c r="N2343" s="1764">
        <f>O2343+Q2343</f>
        <v>207.5</v>
      </c>
      <c r="O2343" s="1764">
        <v>70</v>
      </c>
      <c r="P2343" s="1806">
        <f t="shared" si="750"/>
        <v>0.33734939759036142</v>
      </c>
      <c r="Q2343" s="1764">
        <v>137.5</v>
      </c>
      <c r="R2343" s="1864">
        <f t="shared" si="751"/>
        <v>0.66265060240963858</v>
      </c>
      <c r="S2343" s="1807">
        <f t="shared" si="728"/>
        <v>5.5</v>
      </c>
      <c r="U2343" s="1764">
        <f t="shared" si="729"/>
        <v>0</v>
      </c>
      <c r="V2343" s="1764">
        <f t="shared" si="730"/>
        <v>0</v>
      </c>
      <c r="W2343" s="1764">
        <f t="shared" si="722"/>
        <v>205</v>
      </c>
      <c r="X2343" s="1768">
        <v>205</v>
      </c>
      <c r="Y2343" s="1784">
        <v>618173</v>
      </c>
      <c r="Z2343" s="1770">
        <v>43171</v>
      </c>
      <c r="AA2343" s="1843" t="s">
        <v>104</v>
      </c>
      <c r="AB2343" s="1843"/>
      <c r="AH2343" s="1867"/>
      <c r="AK2343" s="1868"/>
      <c r="AL2343" s="1868"/>
    </row>
    <row r="2344" spans="1:38" x14ac:dyDescent="0.25">
      <c r="A2344" s="1866">
        <v>2018191</v>
      </c>
      <c r="C2344" s="1782" t="s">
        <v>4790</v>
      </c>
      <c r="D2344" s="1762" t="s">
        <v>352</v>
      </c>
      <c r="E2344" s="1762">
        <v>0</v>
      </c>
      <c r="F2344" s="1762">
        <v>0</v>
      </c>
      <c r="G2344" s="1762">
        <v>0</v>
      </c>
      <c r="H2344" s="1762">
        <v>0</v>
      </c>
      <c r="I2344" s="1783">
        <v>1</v>
      </c>
      <c r="J2344" s="1783">
        <v>1</v>
      </c>
      <c r="L2344" s="1764">
        <v>52.18</v>
      </c>
      <c r="N2344" s="1764">
        <f>O2344+Q2344</f>
        <v>33.590000000000003</v>
      </c>
      <c r="O2344" s="1764">
        <v>18.59</v>
      </c>
      <c r="P2344" s="1806">
        <f t="shared" si="750"/>
        <v>0.55343852337005051</v>
      </c>
      <c r="Q2344" s="1764">
        <v>15</v>
      </c>
      <c r="R2344" s="1864">
        <f t="shared" si="751"/>
        <v>0.44656147662994933</v>
      </c>
      <c r="S2344" s="1807">
        <f t="shared" si="728"/>
        <v>0.6</v>
      </c>
      <c r="U2344" s="1764">
        <f t="shared" si="729"/>
        <v>0</v>
      </c>
      <c r="V2344" s="1764">
        <f t="shared" si="730"/>
        <v>0</v>
      </c>
      <c r="W2344" s="1764">
        <f t="shared" si="722"/>
        <v>52.18</v>
      </c>
      <c r="X2344" s="1768">
        <v>52.18</v>
      </c>
      <c r="Y2344" s="1784">
        <v>618357</v>
      </c>
      <c r="Z2344" s="1770">
        <v>43257</v>
      </c>
      <c r="AA2344" s="1843" t="s">
        <v>104</v>
      </c>
      <c r="AB2344" s="1843"/>
      <c r="AH2344" s="1867"/>
      <c r="AK2344" s="1868"/>
      <c r="AL2344" s="1868"/>
    </row>
    <row r="2345" spans="1:38" x14ac:dyDescent="0.25">
      <c r="A2345" s="1866">
        <v>2018192</v>
      </c>
      <c r="C2345" s="1782" t="s">
        <v>4802</v>
      </c>
      <c r="D2345" s="1762" t="s">
        <v>26</v>
      </c>
      <c r="E2345" s="1762">
        <v>0</v>
      </c>
      <c r="F2345" s="1762">
        <v>0</v>
      </c>
      <c r="G2345" s="1762">
        <v>0</v>
      </c>
      <c r="H2345" s="1762">
        <v>0</v>
      </c>
      <c r="I2345" s="1783">
        <v>1</v>
      </c>
      <c r="J2345" s="1783">
        <v>1</v>
      </c>
      <c r="L2345" s="1764">
        <v>117.62</v>
      </c>
      <c r="N2345" s="1764">
        <f t="shared" ref="N2345:N2347" si="771">O2345+Q2345</f>
        <v>51.14</v>
      </c>
      <c r="O2345" s="1764">
        <v>51.14</v>
      </c>
      <c r="P2345" s="1806">
        <f t="shared" si="750"/>
        <v>1</v>
      </c>
      <c r="Q2345" s="1764">
        <v>0</v>
      </c>
      <c r="R2345" s="1864">
        <f t="shared" si="751"/>
        <v>0</v>
      </c>
      <c r="S2345" s="1807">
        <f t="shared" si="728"/>
        <v>0</v>
      </c>
      <c r="U2345" s="1764">
        <f t="shared" si="729"/>
        <v>0</v>
      </c>
      <c r="V2345" s="1764">
        <f t="shared" si="730"/>
        <v>0</v>
      </c>
      <c r="W2345" s="1764">
        <f t="shared" si="722"/>
        <v>117.62</v>
      </c>
      <c r="X2345" s="1768">
        <v>117.62</v>
      </c>
      <c r="Y2345" s="1784">
        <v>618194</v>
      </c>
      <c r="Z2345" s="1770">
        <v>43180</v>
      </c>
      <c r="AA2345" s="1843" t="s">
        <v>104</v>
      </c>
      <c r="AB2345" s="1843"/>
      <c r="AH2345" s="1867"/>
      <c r="AK2345" s="1868"/>
      <c r="AL2345" s="1868"/>
    </row>
    <row r="2346" spans="1:38" x14ac:dyDescent="0.25">
      <c r="A2346" s="1866">
        <v>2018193</v>
      </c>
      <c r="C2346" s="1782" t="s">
        <v>4801</v>
      </c>
      <c r="D2346" s="1762" t="s">
        <v>352</v>
      </c>
      <c r="E2346" s="1762">
        <v>0</v>
      </c>
      <c r="F2346" s="1762">
        <v>0</v>
      </c>
      <c r="G2346" s="1762">
        <v>0</v>
      </c>
      <c r="H2346" s="1762">
        <v>0</v>
      </c>
      <c r="I2346" s="1783">
        <v>1</v>
      </c>
      <c r="J2346" s="1783">
        <v>1</v>
      </c>
      <c r="L2346" s="1764">
        <v>71.099999999999994</v>
      </c>
      <c r="N2346" s="1764">
        <f t="shared" si="771"/>
        <v>43.05</v>
      </c>
      <c r="O2346" s="1764">
        <v>28.05</v>
      </c>
      <c r="P2346" s="1806">
        <f t="shared" si="750"/>
        <v>0.65156794425087117</v>
      </c>
      <c r="Q2346" s="1764">
        <v>15</v>
      </c>
      <c r="R2346" s="1864">
        <f t="shared" si="751"/>
        <v>0.34843205574912894</v>
      </c>
      <c r="S2346" s="1807">
        <f t="shared" si="728"/>
        <v>0.6</v>
      </c>
      <c r="U2346" s="1764">
        <f t="shared" si="729"/>
        <v>0</v>
      </c>
      <c r="V2346" s="1764">
        <f t="shared" si="730"/>
        <v>0</v>
      </c>
      <c r="W2346" s="1764">
        <f t="shared" si="722"/>
        <v>71.099999999999994</v>
      </c>
      <c r="X2346" s="1768">
        <v>71.099999999999994</v>
      </c>
      <c r="Y2346" s="1784">
        <v>618357</v>
      </c>
      <c r="Z2346" s="1770">
        <v>43257</v>
      </c>
      <c r="AA2346" s="1843" t="s">
        <v>104</v>
      </c>
      <c r="AB2346" s="1843"/>
      <c r="AH2346" s="1867"/>
      <c r="AK2346" s="1868"/>
      <c r="AL2346" s="1868"/>
    </row>
    <row r="2347" spans="1:38" x14ac:dyDescent="0.25">
      <c r="A2347" s="1866">
        <v>2018194</v>
      </c>
      <c r="C2347" s="1782" t="s">
        <v>4806</v>
      </c>
      <c r="D2347" s="1762" t="s">
        <v>352</v>
      </c>
      <c r="E2347" s="1762">
        <v>0</v>
      </c>
      <c r="F2347" s="1762">
        <v>0</v>
      </c>
      <c r="G2347" s="1762">
        <v>0</v>
      </c>
      <c r="H2347" s="1762">
        <v>0</v>
      </c>
      <c r="I2347" s="1783">
        <v>1</v>
      </c>
      <c r="J2347" s="1783">
        <v>1</v>
      </c>
      <c r="L2347" s="1764">
        <v>211.25</v>
      </c>
      <c r="N2347" s="1764">
        <f t="shared" si="771"/>
        <v>169</v>
      </c>
      <c r="O2347" s="1764">
        <v>169</v>
      </c>
      <c r="P2347" s="1806">
        <f t="shared" si="750"/>
        <v>1</v>
      </c>
      <c r="Q2347" s="1764">
        <v>0</v>
      </c>
      <c r="R2347" s="1864">
        <f t="shared" si="751"/>
        <v>0</v>
      </c>
      <c r="S2347" s="1807">
        <f t="shared" si="728"/>
        <v>0</v>
      </c>
      <c r="U2347" s="1764">
        <f t="shared" si="729"/>
        <v>0</v>
      </c>
      <c r="V2347" s="1764">
        <f t="shared" si="730"/>
        <v>0</v>
      </c>
      <c r="W2347" s="1764">
        <f t="shared" si="722"/>
        <v>211.25</v>
      </c>
      <c r="X2347" s="1768">
        <v>211.25</v>
      </c>
      <c r="Y2347" s="1784">
        <v>618437</v>
      </c>
      <c r="Z2347" s="1770">
        <v>43299</v>
      </c>
      <c r="AA2347" s="1843" t="s">
        <v>104</v>
      </c>
      <c r="AB2347" s="1843"/>
      <c r="AH2347" s="1867"/>
      <c r="AK2347" s="1868"/>
      <c r="AL2347" s="1868"/>
    </row>
    <row r="2348" spans="1:38" x14ac:dyDescent="0.25">
      <c r="A2348" s="1866">
        <v>2018195</v>
      </c>
      <c r="C2348" s="1782" t="s">
        <v>4808</v>
      </c>
      <c r="D2348" s="1762" t="s">
        <v>26</v>
      </c>
      <c r="E2348" s="1762">
        <v>0</v>
      </c>
      <c r="F2348" s="1762">
        <v>1</v>
      </c>
      <c r="G2348" s="1762">
        <v>0</v>
      </c>
      <c r="H2348" s="1762">
        <v>0</v>
      </c>
      <c r="I2348" s="1783">
        <v>1</v>
      </c>
      <c r="J2348" s="1783">
        <v>1</v>
      </c>
      <c r="L2348" s="1764">
        <v>345</v>
      </c>
      <c r="N2348" s="1764">
        <v>200</v>
      </c>
      <c r="O2348" s="1764">
        <f t="shared" si="727"/>
        <v>145</v>
      </c>
      <c r="P2348" s="1806">
        <f t="shared" si="750"/>
        <v>0.72499999999999998</v>
      </c>
      <c r="Q2348" s="1764">
        <v>55</v>
      </c>
      <c r="R2348" s="1864">
        <f t="shared" si="751"/>
        <v>0.27500000000000002</v>
      </c>
      <c r="S2348" s="1807">
        <f t="shared" si="728"/>
        <v>2.2000000000000002</v>
      </c>
      <c r="U2348" s="1764">
        <f t="shared" si="729"/>
        <v>0</v>
      </c>
      <c r="V2348" s="1764">
        <f t="shared" si="730"/>
        <v>0</v>
      </c>
      <c r="W2348" s="1764">
        <f t="shared" si="722"/>
        <v>345</v>
      </c>
      <c r="X2348" s="1768">
        <v>345</v>
      </c>
      <c r="Y2348" s="1784">
        <v>618194</v>
      </c>
      <c r="Z2348" s="1770">
        <v>43180</v>
      </c>
      <c r="AA2348" s="1843" t="s">
        <v>104</v>
      </c>
      <c r="AB2348" s="1843"/>
      <c r="AH2348" s="1867"/>
      <c r="AK2348" s="1868"/>
      <c r="AL2348" s="1868"/>
    </row>
    <row r="2349" spans="1:38" x14ac:dyDescent="0.25">
      <c r="A2349" s="1866">
        <v>2018196</v>
      </c>
      <c r="C2349" s="1782" t="s">
        <v>4810</v>
      </c>
      <c r="D2349" s="1762" t="s">
        <v>352</v>
      </c>
      <c r="E2349" s="1762">
        <v>0</v>
      </c>
      <c r="F2349" s="1762">
        <v>1</v>
      </c>
      <c r="G2349" s="1762">
        <v>0</v>
      </c>
      <c r="H2349" s="1762">
        <v>2</v>
      </c>
      <c r="I2349" s="1783">
        <v>1</v>
      </c>
      <c r="J2349" s="1783">
        <v>1</v>
      </c>
      <c r="L2349" s="1764">
        <v>776.18</v>
      </c>
      <c r="N2349" s="1764">
        <v>534.38</v>
      </c>
      <c r="O2349" s="1764">
        <f t="shared" si="727"/>
        <v>402.97</v>
      </c>
      <c r="P2349" s="1806">
        <f t="shared" si="750"/>
        <v>0.75408885063063746</v>
      </c>
      <c r="Q2349" s="1764">
        <v>131.41</v>
      </c>
      <c r="R2349" s="1864">
        <f t="shared" si="751"/>
        <v>0.24591114936936262</v>
      </c>
      <c r="S2349" s="1807">
        <f t="shared" si="728"/>
        <v>5.2564000000000002</v>
      </c>
      <c r="U2349" s="1764">
        <f t="shared" si="729"/>
        <v>0</v>
      </c>
      <c r="V2349" s="1764">
        <f t="shared" si="730"/>
        <v>0</v>
      </c>
      <c r="W2349" s="1764">
        <f t="shared" si="722"/>
        <v>776.18</v>
      </c>
      <c r="X2349" s="1768">
        <v>776.18</v>
      </c>
      <c r="Y2349" s="1784">
        <v>618436</v>
      </c>
      <c r="Z2349" s="1770">
        <v>43299</v>
      </c>
      <c r="AA2349" s="1843" t="s">
        <v>104</v>
      </c>
      <c r="AB2349" s="1843"/>
      <c r="AH2349" s="1867"/>
      <c r="AK2349" s="1868"/>
      <c r="AL2349" s="1868"/>
    </row>
    <row r="2350" spans="1:38" x14ac:dyDescent="0.25">
      <c r="A2350" s="1866">
        <v>2018197</v>
      </c>
      <c r="C2350" s="1782">
        <v>737918</v>
      </c>
      <c r="D2350" s="1762" t="s">
        <v>26</v>
      </c>
      <c r="E2350" s="1762">
        <v>1</v>
      </c>
      <c r="F2350" s="1762">
        <v>7</v>
      </c>
      <c r="G2350" s="1762">
        <v>4</v>
      </c>
      <c r="H2350" s="1762">
        <v>3</v>
      </c>
      <c r="I2350" s="1783">
        <v>1</v>
      </c>
      <c r="J2350" s="1783">
        <v>1</v>
      </c>
      <c r="L2350" s="1764">
        <v>2791.02</v>
      </c>
      <c r="N2350" s="1764">
        <v>1812</v>
      </c>
      <c r="O2350" s="1764">
        <f t="shared" si="727"/>
        <v>1385.07</v>
      </c>
      <c r="P2350" s="1806">
        <f t="shared" si="750"/>
        <v>0.76438741721854297</v>
      </c>
      <c r="Q2350" s="1764">
        <v>426.93</v>
      </c>
      <c r="R2350" s="1864">
        <f t="shared" si="751"/>
        <v>0.23561258278145697</v>
      </c>
      <c r="S2350" s="1807">
        <f t="shared" si="728"/>
        <v>17.077200000000001</v>
      </c>
      <c r="U2350" s="1764">
        <f t="shared" si="729"/>
        <v>0</v>
      </c>
      <c r="V2350" s="1764">
        <f t="shared" si="730"/>
        <v>0</v>
      </c>
      <c r="W2350" s="1764">
        <f t="shared" si="722"/>
        <v>2791.02</v>
      </c>
      <c r="X2350" s="1768">
        <v>2791.02</v>
      </c>
      <c r="Y2350" s="1784">
        <v>618248</v>
      </c>
      <c r="Z2350" s="1770">
        <v>43206</v>
      </c>
      <c r="AA2350" s="1843" t="s">
        <v>104</v>
      </c>
      <c r="AB2350" s="1843"/>
      <c r="AH2350" s="1867"/>
      <c r="AK2350" s="1868"/>
      <c r="AL2350" s="1868"/>
    </row>
    <row r="2351" spans="1:38" x14ac:dyDescent="0.25">
      <c r="A2351" s="1866">
        <v>2018198</v>
      </c>
      <c r="C2351" s="1782">
        <v>687118</v>
      </c>
      <c r="D2351" s="1762" t="s">
        <v>26</v>
      </c>
      <c r="E2351" s="1762">
        <v>1</v>
      </c>
      <c r="F2351" s="1762">
        <v>9</v>
      </c>
      <c r="G2351" s="1762">
        <v>5</v>
      </c>
      <c r="H2351" s="1762">
        <v>3</v>
      </c>
      <c r="I2351" s="1783">
        <v>1</v>
      </c>
      <c r="J2351" s="1783">
        <v>1</v>
      </c>
      <c r="L2351" s="1764">
        <v>5804.94</v>
      </c>
      <c r="N2351" s="1764">
        <v>3755</v>
      </c>
      <c r="O2351" s="1764">
        <f t="shared" si="727"/>
        <v>2879.21</v>
      </c>
      <c r="P2351" s="1806">
        <f t="shared" si="750"/>
        <v>0.76676697736351529</v>
      </c>
      <c r="Q2351" s="1764">
        <v>875.79</v>
      </c>
      <c r="R2351" s="1864">
        <f t="shared" si="751"/>
        <v>0.23323302263648468</v>
      </c>
      <c r="S2351" s="1807">
        <f t="shared" si="728"/>
        <v>35.031599999999997</v>
      </c>
      <c r="U2351" s="1764">
        <f t="shared" si="729"/>
        <v>0</v>
      </c>
      <c r="V2351" s="1764">
        <f t="shared" si="730"/>
        <v>0</v>
      </c>
      <c r="W2351" s="1764">
        <f t="shared" si="722"/>
        <v>5804.94</v>
      </c>
      <c r="X2351" s="1768">
        <v>5804.94</v>
      </c>
      <c r="Y2351" s="1784">
        <v>618233</v>
      </c>
      <c r="Z2351" s="1770">
        <v>43203</v>
      </c>
      <c r="AA2351" s="1843" t="s">
        <v>104</v>
      </c>
      <c r="AB2351" s="1843"/>
      <c r="AH2351" s="1867"/>
      <c r="AK2351" s="1868"/>
      <c r="AL2351" s="1868"/>
    </row>
    <row r="2352" spans="1:38" x14ac:dyDescent="0.25">
      <c r="A2352" s="1866">
        <v>2018199</v>
      </c>
      <c r="C2352" s="1782">
        <v>690318</v>
      </c>
      <c r="D2352" s="1762" t="s">
        <v>26</v>
      </c>
      <c r="E2352" s="1762">
        <v>1</v>
      </c>
      <c r="F2352" s="1762">
        <v>8</v>
      </c>
      <c r="G2352" s="1762">
        <v>2</v>
      </c>
      <c r="H2352" s="1762">
        <v>5</v>
      </c>
      <c r="I2352" s="1783">
        <v>1</v>
      </c>
      <c r="J2352" s="1783">
        <v>1</v>
      </c>
      <c r="L2352" s="1764">
        <v>5388.87</v>
      </c>
      <c r="N2352" s="1764">
        <v>3479.8</v>
      </c>
      <c r="O2352" s="1764">
        <f t="shared" si="727"/>
        <v>2744.3100000000004</v>
      </c>
      <c r="P2352" s="1806">
        <f t="shared" si="750"/>
        <v>0.78864015173285829</v>
      </c>
      <c r="Q2352" s="1764">
        <v>735.49</v>
      </c>
      <c r="R2352" s="1864">
        <f t="shared" si="751"/>
        <v>0.21135984826714177</v>
      </c>
      <c r="S2352" s="1807">
        <f t="shared" si="728"/>
        <v>29.419599999999999</v>
      </c>
      <c r="U2352" s="1764">
        <f t="shared" si="729"/>
        <v>0</v>
      </c>
      <c r="V2352" s="1764">
        <f t="shared" si="730"/>
        <v>0</v>
      </c>
      <c r="W2352" s="1764">
        <f t="shared" si="722"/>
        <v>5388.87</v>
      </c>
      <c r="X2352" s="1768">
        <v>5388.87</v>
      </c>
      <c r="Y2352" s="1784">
        <v>618234</v>
      </c>
      <c r="Z2352" s="1770">
        <v>43203</v>
      </c>
      <c r="AA2352" s="1843" t="s">
        <v>104</v>
      </c>
      <c r="AB2352" s="1843"/>
      <c r="AH2352" s="1867"/>
      <c r="AK2352" s="1868"/>
      <c r="AL2352" s="1868"/>
    </row>
    <row r="2353" spans="1:38" x14ac:dyDescent="0.25">
      <c r="A2353" s="1920">
        <v>2018200</v>
      </c>
      <c r="C2353" s="1782" t="s">
        <v>4831</v>
      </c>
      <c r="D2353" s="1762" t="s">
        <v>352</v>
      </c>
      <c r="E2353" s="1762">
        <v>1</v>
      </c>
      <c r="F2353" s="1762">
        <v>10</v>
      </c>
      <c r="G2353" s="1762">
        <v>4</v>
      </c>
      <c r="H2353" s="1762">
        <v>3</v>
      </c>
      <c r="I2353" s="1783">
        <v>1</v>
      </c>
      <c r="J2353" s="1783">
        <v>1</v>
      </c>
      <c r="L2353" s="1764">
        <v>0</v>
      </c>
      <c r="N2353" s="1764">
        <v>2678.5</v>
      </c>
      <c r="O2353" s="1764">
        <f t="shared" si="727"/>
        <v>2133.92</v>
      </c>
      <c r="P2353" s="1806">
        <f t="shared" si="750"/>
        <v>0.79668471159230914</v>
      </c>
      <c r="Q2353" s="1764">
        <v>544.58000000000004</v>
      </c>
      <c r="R2353" s="1864">
        <f t="shared" si="751"/>
        <v>0.20331528840769089</v>
      </c>
      <c r="S2353" s="1807">
        <f t="shared" si="728"/>
        <v>21.783200000000001</v>
      </c>
      <c r="U2353" s="1764">
        <f t="shared" si="729"/>
        <v>0</v>
      </c>
      <c r="V2353" s="1764">
        <f t="shared" si="730"/>
        <v>0</v>
      </c>
      <c r="W2353" s="1764">
        <f t="shared" si="722"/>
        <v>0</v>
      </c>
      <c r="X2353" s="1768"/>
      <c r="Y2353" s="1784"/>
      <c r="Z2353" s="1770"/>
      <c r="AA2353" s="1843"/>
      <c r="AB2353" s="1843"/>
      <c r="AH2353" s="1867"/>
      <c r="AK2353" s="1868"/>
      <c r="AL2353" s="1868"/>
    </row>
    <row r="2354" spans="1:38" x14ac:dyDescent="0.25">
      <c r="A2354" s="1866">
        <v>2018201</v>
      </c>
      <c r="C2354" s="1782">
        <v>706118</v>
      </c>
      <c r="D2354" s="1762" t="s">
        <v>26</v>
      </c>
      <c r="E2354" s="1762">
        <v>1</v>
      </c>
      <c r="F2354" s="1762">
        <v>8</v>
      </c>
      <c r="G2354" s="1762">
        <v>6</v>
      </c>
      <c r="H2354" s="1762">
        <v>3</v>
      </c>
      <c r="I2354" s="1783">
        <v>1</v>
      </c>
      <c r="J2354" s="1783">
        <v>1</v>
      </c>
      <c r="L2354" s="1764">
        <v>2660.47</v>
      </c>
      <c r="N2354" s="1764">
        <v>1724.93</v>
      </c>
      <c r="O2354" s="1764">
        <f t="shared" si="727"/>
        <v>1289.26</v>
      </c>
      <c r="P2354" s="1806">
        <f t="shared" si="750"/>
        <v>0.74742743183781368</v>
      </c>
      <c r="Q2354" s="1764">
        <v>435.67</v>
      </c>
      <c r="R2354" s="1864">
        <f t="shared" si="751"/>
        <v>0.25257256816218632</v>
      </c>
      <c r="S2354" s="1807">
        <f t="shared" si="728"/>
        <v>17.4268</v>
      </c>
      <c r="U2354" s="1764">
        <f t="shared" si="729"/>
        <v>0</v>
      </c>
      <c r="V2354" s="1764">
        <f t="shared" si="730"/>
        <v>0</v>
      </c>
      <c r="W2354" s="1764">
        <f t="shared" si="722"/>
        <v>2660.47</v>
      </c>
      <c r="X2354" s="1768">
        <v>2660.47</v>
      </c>
      <c r="Y2354" s="1784">
        <v>618235</v>
      </c>
      <c r="Z2354" s="1770">
        <v>43203</v>
      </c>
      <c r="AA2354" s="1843" t="s">
        <v>104</v>
      </c>
      <c r="AB2354" s="1843"/>
      <c r="AH2354" s="1867"/>
      <c r="AK2354" s="1868"/>
      <c r="AL2354" s="1868"/>
    </row>
    <row r="2355" spans="1:38" x14ac:dyDescent="0.25">
      <c r="A2355" s="1866">
        <v>2018202</v>
      </c>
      <c r="C2355" s="1782" t="s">
        <v>4815</v>
      </c>
      <c r="D2355" s="1762" t="s">
        <v>26</v>
      </c>
      <c r="E2355" s="1762">
        <v>1</v>
      </c>
      <c r="F2355" s="1762">
        <v>1</v>
      </c>
      <c r="G2355" s="1762">
        <v>0</v>
      </c>
      <c r="H2355" s="1762">
        <v>1</v>
      </c>
      <c r="I2355" s="1783">
        <v>1</v>
      </c>
      <c r="J2355" s="1783">
        <v>1</v>
      </c>
      <c r="L2355" s="1764">
        <v>564.88</v>
      </c>
      <c r="N2355" s="1764">
        <v>327.43</v>
      </c>
      <c r="O2355" s="1764">
        <f t="shared" si="727"/>
        <v>218.29000000000002</v>
      </c>
      <c r="P2355" s="1806">
        <f t="shared" si="750"/>
        <v>0.66667684695965557</v>
      </c>
      <c r="Q2355" s="1764">
        <v>109.14</v>
      </c>
      <c r="R2355" s="1864">
        <f t="shared" si="751"/>
        <v>0.33332315304034449</v>
      </c>
      <c r="S2355" s="1807">
        <f t="shared" si="728"/>
        <v>4.3655999999999997</v>
      </c>
      <c r="U2355" s="1764">
        <f t="shared" si="729"/>
        <v>0</v>
      </c>
      <c r="V2355" s="1764">
        <f t="shared" si="730"/>
        <v>0</v>
      </c>
      <c r="W2355" s="1764">
        <f t="shared" si="722"/>
        <v>564.88</v>
      </c>
      <c r="X2355" s="1768">
        <v>564.88</v>
      </c>
      <c r="Y2355" s="1784">
        <v>618193</v>
      </c>
      <c r="Z2355" s="1770">
        <v>43180</v>
      </c>
      <c r="AA2355" s="1843" t="s">
        <v>104</v>
      </c>
      <c r="AB2355" s="1843"/>
      <c r="AH2355" s="1867"/>
      <c r="AK2355" s="1868"/>
      <c r="AL2355" s="1868"/>
    </row>
    <row r="2356" spans="1:38" x14ac:dyDescent="0.25">
      <c r="A2356" s="1866">
        <v>2018203</v>
      </c>
      <c r="B2356" s="1935"/>
      <c r="C2356" s="1935">
        <v>706318</v>
      </c>
      <c r="D2356" s="1936" t="s">
        <v>26</v>
      </c>
      <c r="E2356" s="1936">
        <v>1</v>
      </c>
      <c r="F2356" s="1936">
        <v>8</v>
      </c>
      <c r="G2356" s="1936">
        <v>5</v>
      </c>
      <c r="H2356" s="1936">
        <v>3</v>
      </c>
      <c r="I2356" s="1783">
        <v>1</v>
      </c>
      <c r="J2356" s="1783">
        <v>1</v>
      </c>
      <c r="K2356" s="1948"/>
      <c r="L2356" s="1938">
        <v>5192.3999999999996</v>
      </c>
      <c r="N2356" s="1764">
        <v>3362</v>
      </c>
      <c r="O2356" s="1764">
        <f t="shared" si="727"/>
        <v>2669.68</v>
      </c>
      <c r="P2356" s="1806">
        <f t="shared" si="750"/>
        <v>0.7940749553837001</v>
      </c>
      <c r="Q2356" s="1764">
        <v>692.32</v>
      </c>
      <c r="R2356" s="1864">
        <f t="shared" si="751"/>
        <v>0.20592504461629985</v>
      </c>
      <c r="S2356" s="1807">
        <f t="shared" si="728"/>
        <v>27.692800000000002</v>
      </c>
      <c r="U2356" s="1764">
        <f t="shared" si="729"/>
        <v>0</v>
      </c>
      <c r="V2356" s="1764">
        <f t="shared" si="730"/>
        <v>-0.4000000000005457</v>
      </c>
      <c r="W2356" s="1764">
        <f t="shared" si="722"/>
        <v>5192.8</v>
      </c>
      <c r="X2356" s="1768">
        <v>5192.8</v>
      </c>
      <c r="Y2356" s="1784">
        <v>618236</v>
      </c>
      <c r="Z2356" s="1770">
        <v>43203</v>
      </c>
      <c r="AA2356" s="1843" t="s">
        <v>104</v>
      </c>
      <c r="AB2356" s="1843"/>
      <c r="AH2356" s="1867"/>
      <c r="AK2356" s="1868"/>
      <c r="AL2356" s="1868"/>
    </row>
    <row r="2357" spans="1:38" x14ac:dyDescent="0.25">
      <c r="A2357" s="1866">
        <v>2018204</v>
      </c>
      <c r="B2357" s="1935"/>
      <c r="C2357" s="1935">
        <v>679718</v>
      </c>
      <c r="D2357" s="1936" t="s">
        <v>26</v>
      </c>
      <c r="E2357" s="1936">
        <v>1</v>
      </c>
      <c r="F2357" s="1936">
        <v>7</v>
      </c>
      <c r="G2357" s="1936">
        <v>4</v>
      </c>
      <c r="H2357" s="1936">
        <v>3</v>
      </c>
      <c r="I2357" s="1783">
        <v>1</v>
      </c>
      <c r="J2357" s="1783">
        <v>1</v>
      </c>
      <c r="K2357" s="1948"/>
      <c r="L2357" s="1938">
        <v>3042.95</v>
      </c>
      <c r="N2357" s="1764">
        <v>1964</v>
      </c>
      <c r="O2357" s="1764">
        <f t="shared" si="727"/>
        <v>1520.1399999999999</v>
      </c>
      <c r="P2357" s="1806">
        <f t="shared" si="750"/>
        <v>0.77400203665987777</v>
      </c>
      <c r="Q2357" s="1764">
        <v>443.86</v>
      </c>
      <c r="R2357" s="1864">
        <f t="shared" si="751"/>
        <v>0.2259979633401222</v>
      </c>
      <c r="S2357" s="1807">
        <f t="shared" si="728"/>
        <v>17.7544</v>
      </c>
      <c r="U2357" s="1764">
        <f t="shared" si="729"/>
        <v>0</v>
      </c>
      <c r="V2357" s="1764">
        <f t="shared" si="730"/>
        <v>0</v>
      </c>
      <c r="W2357" s="1764">
        <f t="shared" si="722"/>
        <v>3042.95</v>
      </c>
      <c r="X2357" s="1768">
        <v>3042.95</v>
      </c>
      <c r="Y2357" s="1784">
        <v>618237</v>
      </c>
      <c r="Z2357" s="1770">
        <v>43203</v>
      </c>
      <c r="AA2357" s="1843" t="s">
        <v>104</v>
      </c>
      <c r="AB2357" s="1843"/>
      <c r="AH2357" s="1867"/>
      <c r="AK2357" s="1868"/>
      <c r="AL2357" s="1868"/>
    </row>
    <row r="2358" spans="1:38" x14ac:dyDescent="0.25">
      <c r="A2358" s="1866">
        <v>2018205</v>
      </c>
      <c r="C2358" s="1782" t="s">
        <v>4828</v>
      </c>
      <c r="D2358" s="1762" t="s">
        <v>26</v>
      </c>
      <c r="E2358" s="1762">
        <v>0</v>
      </c>
      <c r="F2358" s="1762">
        <v>0</v>
      </c>
      <c r="G2358" s="1762">
        <v>0</v>
      </c>
      <c r="H2358" s="1762">
        <v>0</v>
      </c>
      <c r="I2358" s="1783">
        <v>1</v>
      </c>
      <c r="J2358" s="1783">
        <v>1</v>
      </c>
      <c r="L2358" s="1764">
        <v>66.84</v>
      </c>
      <c r="N2358" s="1764">
        <f>O2358+Q2358</f>
        <v>40.92</v>
      </c>
      <c r="O2358" s="1764">
        <v>25.92</v>
      </c>
      <c r="P2358" s="1806">
        <f t="shared" si="750"/>
        <v>0.63343108504398826</v>
      </c>
      <c r="Q2358" s="1764">
        <v>15</v>
      </c>
      <c r="R2358" s="1864">
        <f t="shared" si="751"/>
        <v>0.36656891495601174</v>
      </c>
      <c r="S2358" s="1807">
        <f t="shared" si="728"/>
        <v>0.6</v>
      </c>
      <c r="U2358" s="1764">
        <f t="shared" si="729"/>
        <v>0</v>
      </c>
      <c r="V2358" s="1764">
        <f t="shared" si="730"/>
        <v>0</v>
      </c>
      <c r="W2358" s="1764">
        <f t="shared" si="722"/>
        <v>66.84</v>
      </c>
      <c r="X2358" s="1768">
        <v>66.84</v>
      </c>
      <c r="Y2358" s="1784">
        <v>618352</v>
      </c>
      <c r="Z2358" s="1770">
        <v>43257</v>
      </c>
      <c r="AA2358" s="1843" t="s">
        <v>104</v>
      </c>
      <c r="AB2358" s="1843"/>
      <c r="AH2358" s="1867"/>
      <c r="AK2358" s="1868"/>
      <c r="AL2358" s="1868"/>
    </row>
    <row r="2359" spans="1:38" x14ac:dyDescent="0.25">
      <c r="A2359" s="1866">
        <v>2018206</v>
      </c>
      <c r="C2359" s="1782" t="s">
        <v>4832</v>
      </c>
      <c r="D2359" s="1762" t="s">
        <v>26</v>
      </c>
      <c r="E2359" s="1762">
        <v>0</v>
      </c>
      <c r="F2359" s="1762">
        <v>1</v>
      </c>
      <c r="G2359" s="1762">
        <v>0</v>
      </c>
      <c r="H2359" s="1762">
        <v>1</v>
      </c>
      <c r="I2359" s="1783">
        <v>1</v>
      </c>
      <c r="J2359" s="1783">
        <v>1</v>
      </c>
      <c r="L2359" s="1764">
        <v>554</v>
      </c>
      <c r="N2359" s="1764">
        <f>O2359+Q2359</f>
        <v>347.96</v>
      </c>
      <c r="O2359" s="1764">
        <f>122.96+200</f>
        <v>322.95999999999998</v>
      </c>
      <c r="P2359" s="1806">
        <f t="shared" si="750"/>
        <v>0.92815266122542817</v>
      </c>
      <c r="Q2359" s="1764">
        <v>25</v>
      </c>
      <c r="R2359" s="1864">
        <f t="shared" si="751"/>
        <v>7.1847338774571792E-2</v>
      </c>
      <c r="S2359" s="1807">
        <f t="shared" si="728"/>
        <v>1</v>
      </c>
      <c r="U2359" s="1764">
        <f t="shared" si="729"/>
        <v>0</v>
      </c>
      <c r="V2359" s="1764">
        <f t="shared" si="730"/>
        <v>0</v>
      </c>
      <c r="W2359" s="1764">
        <f t="shared" si="722"/>
        <v>554</v>
      </c>
      <c r="X2359" s="1768">
        <v>554</v>
      </c>
      <c r="Y2359" s="1784">
        <v>618238</v>
      </c>
      <c r="Z2359" s="1770">
        <v>43203</v>
      </c>
      <c r="AA2359" s="1843" t="s">
        <v>104</v>
      </c>
      <c r="AB2359" s="1843"/>
      <c r="AH2359" s="1867"/>
      <c r="AK2359" s="1868"/>
      <c r="AL2359" s="1868"/>
    </row>
    <row r="2360" spans="1:38" x14ac:dyDescent="0.25">
      <c r="A2360" s="1866">
        <v>2018207</v>
      </c>
      <c r="C2360" s="1782">
        <v>723118</v>
      </c>
      <c r="D2360" s="1762" t="s">
        <v>26</v>
      </c>
      <c r="E2360" s="1762">
        <v>1</v>
      </c>
      <c r="F2360" s="1762">
        <v>12</v>
      </c>
      <c r="G2360" s="1762">
        <v>5</v>
      </c>
      <c r="H2360" s="1762">
        <v>4</v>
      </c>
      <c r="I2360" s="1783">
        <v>1</v>
      </c>
      <c r="J2360" s="1783">
        <v>1</v>
      </c>
      <c r="L2360" s="1764">
        <v>4303.63</v>
      </c>
      <c r="N2360" s="1764">
        <v>2719</v>
      </c>
      <c r="O2360" s="1764">
        <f t="shared" si="727"/>
        <v>2098.3200000000002</v>
      </c>
      <c r="P2360" s="1806">
        <f t="shared" si="750"/>
        <v>0.77172489885987505</v>
      </c>
      <c r="Q2360" s="1764">
        <v>620.67999999999995</v>
      </c>
      <c r="R2360" s="1864">
        <f t="shared" si="751"/>
        <v>0.22827510114012503</v>
      </c>
      <c r="S2360" s="1807">
        <f t="shared" si="728"/>
        <v>24.827199999999998</v>
      </c>
      <c r="U2360" s="1764">
        <f t="shared" si="729"/>
        <v>0</v>
      </c>
      <c r="V2360" s="1764">
        <f t="shared" si="730"/>
        <v>0</v>
      </c>
      <c r="W2360" s="1764">
        <f t="shared" si="722"/>
        <v>4303.63</v>
      </c>
      <c r="X2360" s="1768">
        <v>4303.63</v>
      </c>
      <c r="Y2360" s="1784">
        <v>618249</v>
      </c>
      <c r="Z2360" s="1770">
        <v>43206</v>
      </c>
      <c r="AA2360" s="1843" t="s">
        <v>104</v>
      </c>
      <c r="AB2360" s="1843"/>
      <c r="AH2360" s="1867"/>
      <c r="AK2360" s="1868"/>
      <c r="AL2360" s="1868"/>
    </row>
    <row r="2361" spans="1:38" x14ac:dyDescent="0.25">
      <c r="A2361" s="1866">
        <v>2018208</v>
      </c>
      <c r="C2361" s="1782" t="s">
        <v>4834</v>
      </c>
      <c r="D2361" s="1762" t="s">
        <v>352</v>
      </c>
      <c r="E2361" s="1762">
        <v>0</v>
      </c>
      <c r="F2361" s="1762">
        <v>0</v>
      </c>
      <c r="G2361" s="1762">
        <v>0</v>
      </c>
      <c r="H2361" s="1762">
        <v>0</v>
      </c>
      <c r="I2361" s="1783">
        <v>1</v>
      </c>
      <c r="J2361" s="1783">
        <v>1</v>
      </c>
      <c r="L2361" s="1764">
        <f>N2361*2</f>
        <v>67.52</v>
      </c>
      <c r="N2361" s="1764">
        <f>O2361+Q2361</f>
        <v>33.76</v>
      </c>
      <c r="O2361" s="1764">
        <v>33.76</v>
      </c>
      <c r="P2361" s="1806">
        <f t="shared" si="750"/>
        <v>1</v>
      </c>
      <c r="Q2361" s="1764">
        <v>0</v>
      </c>
      <c r="R2361" s="1864">
        <f t="shared" si="751"/>
        <v>0</v>
      </c>
      <c r="S2361" s="1807">
        <f t="shared" si="728"/>
        <v>0</v>
      </c>
      <c r="U2361" s="1764">
        <f t="shared" si="729"/>
        <v>0</v>
      </c>
      <c r="V2361" s="1764">
        <f t="shared" si="730"/>
        <v>0</v>
      </c>
      <c r="W2361" s="1764">
        <f t="shared" si="722"/>
        <v>67.52</v>
      </c>
      <c r="X2361" s="1768">
        <v>67.52</v>
      </c>
      <c r="Y2361" s="1784">
        <v>618357</v>
      </c>
      <c r="Z2361" s="1770">
        <v>43257</v>
      </c>
      <c r="AA2361" s="1843" t="s">
        <v>104</v>
      </c>
      <c r="AB2361" s="1843"/>
      <c r="AH2361" s="1867"/>
      <c r="AK2361" s="1868"/>
      <c r="AL2361" s="1868"/>
    </row>
    <row r="2362" spans="1:38" x14ac:dyDescent="0.25">
      <c r="A2362" s="1866">
        <v>2018209</v>
      </c>
      <c r="C2362" s="1782" t="s">
        <v>781</v>
      </c>
      <c r="D2362" s="1762" t="s">
        <v>1871</v>
      </c>
      <c r="E2362" s="1762">
        <v>1</v>
      </c>
      <c r="F2362" s="1762">
        <v>2</v>
      </c>
      <c r="G2362" s="1762">
        <v>1</v>
      </c>
      <c r="H2362" s="1762">
        <v>1</v>
      </c>
      <c r="I2362" s="1783">
        <v>1</v>
      </c>
      <c r="J2362" s="1783">
        <v>1</v>
      </c>
      <c r="L2362" s="1764">
        <v>1118.9000000000001</v>
      </c>
      <c r="N2362" s="1764">
        <v>509</v>
      </c>
      <c r="O2362" s="1764">
        <f t="shared" si="727"/>
        <v>377.55</v>
      </c>
      <c r="P2362" s="1806">
        <f t="shared" si="750"/>
        <v>0.74174852652259338</v>
      </c>
      <c r="Q2362" s="1764">
        <v>131.44999999999999</v>
      </c>
      <c r="R2362" s="1864">
        <f t="shared" si="751"/>
        <v>0.25825147347740668</v>
      </c>
      <c r="S2362" s="1807">
        <f t="shared" si="728"/>
        <v>5.2579999999999991</v>
      </c>
      <c r="U2362" s="1764">
        <f t="shared" si="729"/>
        <v>0</v>
      </c>
      <c r="V2362" s="1764">
        <f t="shared" si="730"/>
        <v>0</v>
      </c>
      <c r="W2362" s="1764">
        <f t="shared" si="722"/>
        <v>1118.9000000000001</v>
      </c>
      <c r="X2362" s="1768">
        <v>1118.9000000000001</v>
      </c>
      <c r="Y2362" s="1784">
        <v>618270</v>
      </c>
      <c r="Z2362" s="1770">
        <v>43220</v>
      </c>
      <c r="AA2362" s="1843" t="s">
        <v>104</v>
      </c>
      <c r="AB2362" s="1843"/>
      <c r="AH2362" s="1867"/>
      <c r="AK2362" s="1868"/>
      <c r="AL2362" s="1868"/>
    </row>
    <row r="2363" spans="1:38" x14ac:dyDescent="0.25">
      <c r="A2363" s="1866">
        <v>2018210</v>
      </c>
      <c r="C2363" s="1782">
        <v>709218</v>
      </c>
      <c r="D2363" s="1762" t="s">
        <v>26</v>
      </c>
      <c r="E2363" s="1762">
        <v>1</v>
      </c>
      <c r="F2363" s="1762">
        <v>9</v>
      </c>
      <c r="G2363" s="1762">
        <v>3</v>
      </c>
      <c r="H2363" s="1762">
        <v>6</v>
      </c>
      <c r="I2363" s="1783">
        <v>1</v>
      </c>
      <c r="J2363" s="1783">
        <v>1</v>
      </c>
      <c r="L2363" s="1764">
        <v>5719.75</v>
      </c>
      <c r="N2363" s="1764">
        <v>3655</v>
      </c>
      <c r="O2363" s="1764">
        <f t="shared" si="727"/>
        <v>2872.23</v>
      </c>
      <c r="P2363" s="1806">
        <f t="shared" si="750"/>
        <v>0.78583584131326945</v>
      </c>
      <c r="Q2363" s="1764">
        <v>782.77</v>
      </c>
      <c r="R2363" s="1864">
        <f t="shared" si="751"/>
        <v>0.2141641586867305</v>
      </c>
      <c r="S2363" s="1807">
        <f t="shared" si="728"/>
        <v>31.3108</v>
      </c>
      <c r="U2363" s="1764">
        <f t="shared" si="729"/>
        <v>0</v>
      </c>
      <c r="V2363" s="1764">
        <f t="shared" si="730"/>
        <v>0</v>
      </c>
      <c r="W2363" s="1764">
        <f t="shared" si="722"/>
        <v>5719.75</v>
      </c>
      <c r="X2363" s="1768">
        <v>5719.75</v>
      </c>
      <c r="Y2363" s="1784">
        <v>618250</v>
      </c>
      <c r="Z2363" s="1770">
        <v>43206</v>
      </c>
      <c r="AA2363" s="1843" t="s">
        <v>104</v>
      </c>
      <c r="AB2363" s="1843"/>
      <c r="AH2363" s="1867"/>
      <c r="AK2363" s="1868"/>
      <c r="AL2363" s="1868"/>
    </row>
    <row r="2364" spans="1:38" x14ac:dyDescent="0.25">
      <c r="A2364" s="1866">
        <v>2018211</v>
      </c>
      <c r="C2364" s="1782">
        <v>709318</v>
      </c>
      <c r="D2364" s="1762" t="s">
        <v>26</v>
      </c>
      <c r="E2364" s="1762">
        <v>1</v>
      </c>
      <c r="F2364" s="1762">
        <v>9</v>
      </c>
      <c r="G2364" s="1762">
        <v>2</v>
      </c>
      <c r="H2364" s="1762">
        <v>6</v>
      </c>
      <c r="I2364" s="1783">
        <v>1</v>
      </c>
      <c r="J2364" s="1783">
        <v>1</v>
      </c>
      <c r="L2364" s="1764">
        <v>5768.31</v>
      </c>
      <c r="N2364" s="1764">
        <v>3728</v>
      </c>
      <c r="O2364" s="1764">
        <f t="shared" si="727"/>
        <v>3241.31</v>
      </c>
      <c r="P2364" s="1806">
        <f t="shared" si="750"/>
        <v>0.86945010729613736</v>
      </c>
      <c r="Q2364" s="1764">
        <v>486.69</v>
      </c>
      <c r="R2364" s="1864">
        <f t="shared" si="751"/>
        <v>0.13054989270386266</v>
      </c>
      <c r="S2364" s="1807">
        <f t="shared" si="728"/>
        <v>19.467600000000001</v>
      </c>
      <c r="U2364" s="1764">
        <f t="shared" si="729"/>
        <v>0</v>
      </c>
      <c r="V2364" s="1764">
        <f t="shared" si="730"/>
        <v>0</v>
      </c>
      <c r="W2364" s="1764">
        <f t="shared" si="722"/>
        <v>5768.31</v>
      </c>
      <c r="X2364" s="1768">
        <v>5768.31</v>
      </c>
      <c r="Y2364" s="1784">
        <v>618274</v>
      </c>
      <c r="Z2364" s="1770">
        <v>43229</v>
      </c>
      <c r="AA2364" s="1843" t="s">
        <v>104</v>
      </c>
      <c r="AB2364" s="1843"/>
      <c r="AH2364" s="1867"/>
      <c r="AK2364" s="1868"/>
      <c r="AL2364" s="1868"/>
    </row>
    <row r="2365" spans="1:38" x14ac:dyDescent="0.25">
      <c r="A2365" s="1781">
        <v>2018212</v>
      </c>
      <c r="C2365" s="1782" t="s">
        <v>4839</v>
      </c>
      <c r="D2365" s="1762" t="s">
        <v>2390</v>
      </c>
      <c r="E2365" s="1762">
        <v>0</v>
      </c>
      <c r="F2365" s="1762">
        <v>3</v>
      </c>
      <c r="G2365" s="1762">
        <v>3</v>
      </c>
      <c r="H2365" s="1762">
        <v>0</v>
      </c>
      <c r="I2365" s="1783">
        <v>1</v>
      </c>
      <c r="J2365" s="1783">
        <v>1</v>
      </c>
      <c r="O2365" s="1764">
        <f t="shared" si="727"/>
        <v>0</v>
      </c>
      <c r="P2365" s="1806" t="str">
        <f t="shared" si="750"/>
        <v/>
      </c>
      <c r="R2365" s="1864" t="str">
        <f t="shared" si="751"/>
        <v/>
      </c>
      <c r="S2365" s="1807">
        <f t="shared" si="728"/>
        <v>0</v>
      </c>
      <c r="U2365" s="1764">
        <f t="shared" si="729"/>
        <v>0</v>
      </c>
      <c r="V2365" s="1764">
        <f t="shared" si="730"/>
        <v>0</v>
      </c>
      <c r="W2365" s="1764">
        <f t="shared" ref="W2365:W2425" si="772">X2365+AC2365+AH2365+AM2365+AO2365+AR2365</f>
        <v>0</v>
      </c>
      <c r="X2365" s="1768"/>
      <c r="Y2365" s="1784"/>
      <c r="Z2365" s="1770"/>
      <c r="AA2365" s="1843"/>
      <c r="AB2365" s="1843"/>
      <c r="AH2365" s="1867"/>
      <c r="AK2365" s="1868"/>
      <c r="AL2365" s="1868"/>
    </row>
    <row r="2366" spans="1:38" x14ac:dyDescent="0.25">
      <c r="A2366" s="1866">
        <v>2018213</v>
      </c>
      <c r="C2366" s="1782" t="s">
        <v>4840</v>
      </c>
      <c r="D2366" s="1762" t="s">
        <v>26</v>
      </c>
      <c r="E2366" s="1762">
        <v>1</v>
      </c>
      <c r="F2366" s="1762">
        <v>2</v>
      </c>
      <c r="G2366" s="1762">
        <v>1</v>
      </c>
      <c r="H2366" s="1762">
        <v>1</v>
      </c>
      <c r="I2366" s="1783">
        <v>1</v>
      </c>
      <c r="J2366" s="1783">
        <v>1</v>
      </c>
      <c r="L2366" s="1764">
        <v>748.16</v>
      </c>
      <c r="N2366" s="1764">
        <v>445.31</v>
      </c>
      <c r="O2366" s="1764">
        <f t="shared" si="727"/>
        <v>301.2</v>
      </c>
      <c r="P2366" s="1806">
        <f t="shared" si="750"/>
        <v>0.67638274460488201</v>
      </c>
      <c r="Q2366" s="1764">
        <v>144.11000000000001</v>
      </c>
      <c r="R2366" s="1864">
        <f t="shared" si="751"/>
        <v>0.32361725539511804</v>
      </c>
      <c r="S2366" s="1807">
        <f t="shared" si="728"/>
        <v>5.7644000000000002</v>
      </c>
      <c r="U2366" s="1764">
        <f t="shared" si="729"/>
        <v>0</v>
      </c>
      <c r="V2366" s="1764">
        <f t="shared" si="730"/>
        <v>0</v>
      </c>
      <c r="W2366" s="1764">
        <f t="shared" si="772"/>
        <v>748.16</v>
      </c>
      <c r="X2366" s="1768">
        <v>748.16</v>
      </c>
      <c r="Y2366" s="1784">
        <v>618239</v>
      </c>
      <c r="Z2366" s="1770">
        <v>43203</v>
      </c>
      <c r="AA2366" s="1843" t="s">
        <v>104</v>
      </c>
      <c r="AB2366" s="1843"/>
      <c r="AH2366" s="1867"/>
      <c r="AK2366" s="1868"/>
      <c r="AL2366" s="1868"/>
    </row>
    <row r="2367" spans="1:38" x14ac:dyDescent="0.25">
      <c r="A2367" s="1866" t="s">
        <v>4891</v>
      </c>
      <c r="C2367" s="1782">
        <v>648218</v>
      </c>
      <c r="D2367" s="1762" t="s">
        <v>26</v>
      </c>
      <c r="E2367" s="1762">
        <v>1</v>
      </c>
      <c r="F2367" s="1762">
        <v>8</v>
      </c>
      <c r="G2367" s="1762">
        <v>5</v>
      </c>
      <c r="H2367" s="1762">
        <v>2</v>
      </c>
      <c r="I2367" s="1783">
        <v>1</v>
      </c>
      <c r="J2367" s="1783">
        <v>1</v>
      </c>
      <c r="L2367" s="1764">
        <v>6013.51</v>
      </c>
      <c r="N2367" s="1764">
        <v>3879</v>
      </c>
      <c r="O2367" s="1764">
        <f t="shared" si="727"/>
        <v>3168.76</v>
      </c>
      <c r="P2367" s="1806">
        <f t="shared" si="750"/>
        <v>0.81690126321216816</v>
      </c>
      <c r="Q2367" s="1764">
        <v>710.24</v>
      </c>
      <c r="R2367" s="1864">
        <f t="shared" si="751"/>
        <v>0.18309873678783192</v>
      </c>
      <c r="S2367" s="1807">
        <f t="shared" si="728"/>
        <v>28.409600000000001</v>
      </c>
      <c r="U2367" s="1764">
        <f t="shared" si="729"/>
        <v>0</v>
      </c>
      <c r="V2367" s="1764">
        <f t="shared" si="730"/>
        <v>0</v>
      </c>
      <c r="W2367" s="1764">
        <f t="shared" si="772"/>
        <v>6013.51</v>
      </c>
      <c r="X2367" s="1768">
        <v>6013.51</v>
      </c>
      <c r="Y2367" s="1784">
        <v>618251</v>
      </c>
      <c r="Z2367" s="1770">
        <v>43206</v>
      </c>
      <c r="AA2367" s="1843" t="s">
        <v>104</v>
      </c>
      <c r="AB2367" s="1843"/>
      <c r="AH2367" s="1867"/>
      <c r="AK2367" s="1868"/>
      <c r="AL2367" s="1868"/>
    </row>
    <row r="2368" spans="1:38" x14ac:dyDescent="0.25">
      <c r="A2368" s="1866">
        <v>2018215</v>
      </c>
      <c r="C2368" s="1782" t="s">
        <v>4848</v>
      </c>
      <c r="D2368" s="1762" t="s">
        <v>26</v>
      </c>
      <c r="E2368" s="1762">
        <v>0</v>
      </c>
      <c r="F2368" s="1762">
        <v>0</v>
      </c>
      <c r="G2368" s="1762">
        <v>0</v>
      </c>
      <c r="H2368" s="1762">
        <v>0</v>
      </c>
      <c r="I2368" s="1783">
        <v>1</v>
      </c>
      <c r="J2368" s="1783">
        <v>1</v>
      </c>
      <c r="L2368" s="1764">
        <v>131.26</v>
      </c>
      <c r="N2368" s="1764">
        <f>O2368+Q2368</f>
        <v>73.13</v>
      </c>
      <c r="O2368" s="1764">
        <v>58.13</v>
      </c>
      <c r="P2368" s="1806">
        <f t="shared" si="750"/>
        <v>0.7948858197730071</v>
      </c>
      <c r="Q2368" s="1764">
        <v>15</v>
      </c>
      <c r="R2368" s="1864">
        <f t="shared" si="751"/>
        <v>0.20511418022699304</v>
      </c>
      <c r="S2368" s="1807">
        <f t="shared" si="728"/>
        <v>0.6</v>
      </c>
      <c r="U2368" s="1764">
        <f t="shared" si="729"/>
        <v>0</v>
      </c>
      <c r="V2368" s="1764">
        <f t="shared" si="730"/>
        <v>0</v>
      </c>
      <c r="W2368" s="1764">
        <f t="shared" si="772"/>
        <v>131.26</v>
      </c>
      <c r="X2368" s="1768">
        <v>131.26</v>
      </c>
      <c r="Y2368" s="1784">
        <v>618352</v>
      </c>
      <c r="Z2368" s="1770">
        <v>43257</v>
      </c>
      <c r="AA2368" s="1843" t="s">
        <v>104</v>
      </c>
      <c r="AB2368" s="1843"/>
      <c r="AH2368" s="1867"/>
      <c r="AK2368" s="1868"/>
      <c r="AL2368" s="1868"/>
    </row>
    <row r="2369" spans="1:38" x14ac:dyDescent="0.25">
      <c r="A2369" s="1866">
        <v>2018216</v>
      </c>
      <c r="C2369" s="1782" t="s">
        <v>4852</v>
      </c>
      <c r="D2369" s="1762" t="s">
        <v>352</v>
      </c>
      <c r="E2369" s="1762">
        <v>1</v>
      </c>
      <c r="F2369" s="1762">
        <v>2</v>
      </c>
      <c r="G2369" s="1762">
        <v>0</v>
      </c>
      <c r="H2369" s="1762">
        <v>4</v>
      </c>
      <c r="I2369" s="1783">
        <v>1</v>
      </c>
      <c r="J2369" s="1783">
        <v>1</v>
      </c>
      <c r="L2369" s="1764">
        <v>1686.26</v>
      </c>
      <c r="N2369" s="1764">
        <v>1178</v>
      </c>
      <c r="O2369" s="1764">
        <f t="shared" si="727"/>
        <v>785.44</v>
      </c>
      <c r="P2369" s="1806">
        <f t="shared" si="750"/>
        <v>0.66675721561969448</v>
      </c>
      <c r="Q2369" s="1764">
        <v>392.56</v>
      </c>
      <c r="R2369" s="1864">
        <f t="shared" si="751"/>
        <v>0.33324278438030558</v>
      </c>
      <c r="S2369" s="1807">
        <f t="shared" si="728"/>
        <v>15.702400000000001</v>
      </c>
      <c r="U2369" s="1764">
        <f t="shared" si="729"/>
        <v>0</v>
      </c>
      <c r="V2369" s="1764">
        <f t="shared" si="730"/>
        <v>0</v>
      </c>
      <c r="W2369" s="1764">
        <f t="shared" si="772"/>
        <v>1686.26</v>
      </c>
      <c r="X2369" s="1768">
        <v>1686.26</v>
      </c>
      <c r="Y2369" s="1784">
        <v>618268</v>
      </c>
      <c r="Z2369" s="1770">
        <v>43220</v>
      </c>
      <c r="AA2369" s="1843" t="s">
        <v>104</v>
      </c>
      <c r="AB2369" s="1843"/>
      <c r="AH2369" s="1867"/>
      <c r="AK2369" s="1868"/>
      <c r="AL2369" s="1868"/>
    </row>
    <row r="2370" spans="1:38" x14ac:dyDescent="0.25">
      <c r="A2370" s="1866" t="s">
        <v>4894</v>
      </c>
      <c r="C2370" s="1782">
        <v>737818</v>
      </c>
      <c r="D2370" s="1762" t="s">
        <v>26</v>
      </c>
      <c r="E2370" s="1762">
        <v>1</v>
      </c>
      <c r="F2370" s="1762">
        <v>9</v>
      </c>
      <c r="G2370" s="1762">
        <v>4</v>
      </c>
      <c r="H2370" s="1762">
        <v>4</v>
      </c>
      <c r="I2370" s="1783">
        <v>1</v>
      </c>
      <c r="J2370" s="1783">
        <v>1</v>
      </c>
      <c r="L2370" s="1764">
        <v>5324.01</v>
      </c>
      <c r="N2370" s="1764">
        <v>3430</v>
      </c>
      <c r="O2370" s="1764">
        <f t="shared" si="727"/>
        <v>3430</v>
      </c>
      <c r="P2370" s="1806">
        <f t="shared" si="750"/>
        <v>1</v>
      </c>
      <c r="R2370" s="1864">
        <f t="shared" si="751"/>
        <v>0</v>
      </c>
      <c r="S2370" s="1807">
        <f t="shared" si="728"/>
        <v>0</v>
      </c>
      <c r="U2370" s="1764">
        <f t="shared" si="729"/>
        <v>0</v>
      </c>
      <c r="V2370" s="1764">
        <f t="shared" si="730"/>
        <v>0</v>
      </c>
      <c r="W2370" s="1764">
        <f t="shared" si="772"/>
        <v>5324.01</v>
      </c>
      <c r="X2370" s="1768">
        <v>5324.01</v>
      </c>
      <c r="Y2370" s="1784">
        <v>618252</v>
      </c>
      <c r="Z2370" s="1770">
        <v>43206</v>
      </c>
      <c r="AA2370" s="1843" t="s">
        <v>104</v>
      </c>
      <c r="AB2370" s="1843"/>
      <c r="AH2370" s="1867"/>
      <c r="AK2370" s="1868"/>
      <c r="AL2370" s="1868"/>
    </row>
    <row r="2371" spans="1:38" x14ac:dyDescent="0.25">
      <c r="A2371" s="1866">
        <v>2018218</v>
      </c>
      <c r="C2371" s="1782">
        <v>709818</v>
      </c>
      <c r="D2371" s="1762" t="s">
        <v>26</v>
      </c>
      <c r="E2371" s="1762">
        <v>1</v>
      </c>
      <c r="F2371" s="1762">
        <v>8</v>
      </c>
      <c r="G2371" s="1762">
        <v>5</v>
      </c>
      <c r="H2371" s="1762">
        <v>3</v>
      </c>
      <c r="I2371" s="1783">
        <v>1</v>
      </c>
      <c r="J2371" s="1783">
        <v>1</v>
      </c>
      <c r="L2371" s="1764">
        <v>3004.51</v>
      </c>
      <c r="N2371" s="1764">
        <v>1950</v>
      </c>
      <c r="O2371" s="1764">
        <f t="shared" si="727"/>
        <v>1484.04</v>
      </c>
      <c r="P2371" s="1806">
        <f t="shared" si="750"/>
        <v>0.76104615384615382</v>
      </c>
      <c r="Q2371" s="1764">
        <v>465.96</v>
      </c>
      <c r="R2371" s="1864">
        <f t="shared" si="751"/>
        <v>0.23895384615384616</v>
      </c>
      <c r="S2371" s="1807">
        <f t="shared" si="728"/>
        <v>18.638400000000001</v>
      </c>
      <c r="U2371" s="1764">
        <f t="shared" si="729"/>
        <v>0</v>
      </c>
      <c r="V2371" s="1764">
        <f t="shared" si="730"/>
        <v>0</v>
      </c>
      <c r="W2371" s="1764">
        <f t="shared" si="772"/>
        <v>3004.51</v>
      </c>
      <c r="X2371" s="1768">
        <v>3004.51</v>
      </c>
      <c r="Y2371" s="1784">
        <v>618253</v>
      </c>
      <c r="Z2371" s="1770">
        <v>43206</v>
      </c>
      <c r="AA2371" s="1843" t="s">
        <v>104</v>
      </c>
      <c r="AB2371" s="1843"/>
      <c r="AH2371" s="1867"/>
      <c r="AK2371" s="1868"/>
      <c r="AL2371" s="1868"/>
    </row>
    <row r="2372" spans="1:38" x14ac:dyDescent="0.25">
      <c r="A2372" s="1866">
        <v>2018219</v>
      </c>
      <c r="C2372" s="1782">
        <v>726818</v>
      </c>
      <c r="D2372" s="1762" t="s">
        <v>26</v>
      </c>
      <c r="E2372" s="1762">
        <v>1</v>
      </c>
      <c r="F2372" s="1762">
        <v>8</v>
      </c>
      <c r="G2372" s="1762">
        <v>5</v>
      </c>
      <c r="H2372" s="1762">
        <v>3</v>
      </c>
      <c r="I2372" s="1783">
        <v>1</v>
      </c>
      <c r="J2372" s="1783">
        <v>1</v>
      </c>
      <c r="L2372" s="1764">
        <v>3290.18</v>
      </c>
      <c r="N2372" s="1764">
        <v>2137</v>
      </c>
      <c r="O2372" s="1764">
        <f t="shared" ref="O2372" si="773">N2372-Q2372</f>
        <v>1650.25</v>
      </c>
      <c r="P2372" s="1806">
        <f t="shared" ref="P2372" si="774">IF(N2372&lt;=0,"",O2372/N2372)</f>
        <v>0.77222742161909219</v>
      </c>
      <c r="Q2372" s="1764">
        <v>486.75</v>
      </c>
      <c r="R2372" s="1864">
        <f t="shared" ref="R2372" si="775">IF(N2372&lt;=0,"",Q2372/N2372)</f>
        <v>0.22777257838090781</v>
      </c>
      <c r="S2372" s="1807">
        <f t="shared" ref="S2372" si="776">Q2372/$S$1</f>
        <v>19.47</v>
      </c>
      <c r="U2372" s="1764">
        <f t="shared" ref="U2372" si="777">((1-I2372)*O2372)+((1-J2372)*Q2372)</f>
        <v>0</v>
      </c>
      <c r="V2372" s="1764">
        <f t="shared" ref="V2372" si="778">L2372-W2372</f>
        <v>0</v>
      </c>
      <c r="W2372" s="1764">
        <f t="shared" si="772"/>
        <v>3290.18</v>
      </c>
      <c r="X2372" s="1768">
        <v>3290.18</v>
      </c>
      <c r="Y2372" s="1784">
        <v>618254</v>
      </c>
      <c r="Z2372" s="1770">
        <v>43206</v>
      </c>
      <c r="AA2372" s="1843" t="s">
        <v>104</v>
      </c>
      <c r="AB2372" s="1843"/>
      <c r="AH2372" s="1867"/>
      <c r="AK2372" s="1868"/>
      <c r="AL2372" s="1868"/>
    </row>
    <row r="2373" spans="1:38" x14ac:dyDescent="0.25">
      <c r="A2373" s="1866">
        <v>2018220</v>
      </c>
      <c r="C2373" s="1782">
        <v>709918</v>
      </c>
      <c r="D2373" s="1762" t="s">
        <v>26</v>
      </c>
      <c r="E2373" s="1762">
        <v>1</v>
      </c>
      <c r="F2373" s="1762">
        <v>8</v>
      </c>
      <c r="G2373" s="1762">
        <v>5</v>
      </c>
      <c r="H2373" s="1762">
        <v>3</v>
      </c>
      <c r="I2373" s="1783">
        <v>1</v>
      </c>
      <c r="J2373" s="1783">
        <v>1</v>
      </c>
      <c r="L2373" s="1764">
        <v>3040.04</v>
      </c>
      <c r="N2373" s="1764">
        <v>1922</v>
      </c>
      <c r="O2373" s="1764">
        <f t="shared" ref="O2373:O2432" si="779">N2373-Q2373</f>
        <v>1452.94</v>
      </c>
      <c r="P2373" s="1806">
        <f t="shared" ref="P2373:P2433" si="780">IF(N2373&lt;=0,"",O2373/N2373)</f>
        <v>0.75595213319458898</v>
      </c>
      <c r="Q2373" s="1764">
        <v>469.06</v>
      </c>
      <c r="R2373" s="1864">
        <f t="shared" ref="R2373:R2433" si="781">IF(N2373&lt;=0,"",Q2373/N2373)</f>
        <v>0.24404786680541102</v>
      </c>
      <c r="S2373" s="1807">
        <f t="shared" ref="S2373:S2433" si="782">Q2373/$S$1</f>
        <v>18.7624</v>
      </c>
      <c r="U2373" s="1764">
        <f t="shared" ref="U2373:U2433" si="783">((1-I2373)*O2373)+((1-J2373)*Q2373)</f>
        <v>0</v>
      </c>
      <c r="V2373" s="1764">
        <f t="shared" ref="V2373:V2433" si="784">L2373-W2373</f>
        <v>0</v>
      </c>
      <c r="W2373" s="1764">
        <f t="shared" si="772"/>
        <v>3040.04</v>
      </c>
      <c r="X2373" s="1768">
        <v>3040.04</v>
      </c>
      <c r="Y2373" s="1784">
        <v>618260</v>
      </c>
      <c r="Z2373" s="1770">
        <v>43215</v>
      </c>
      <c r="AA2373" s="1843" t="s">
        <v>104</v>
      </c>
      <c r="AB2373" s="1843"/>
      <c r="AH2373" s="1867"/>
      <c r="AK2373" s="1868"/>
      <c r="AL2373" s="1868"/>
    </row>
    <row r="2374" spans="1:38" x14ac:dyDescent="0.25">
      <c r="A2374" s="1866">
        <v>2018221</v>
      </c>
      <c r="C2374" s="1782" t="s">
        <v>4863</v>
      </c>
      <c r="D2374" s="1762" t="s">
        <v>352</v>
      </c>
      <c r="E2374" s="1762">
        <v>0</v>
      </c>
      <c r="F2374" s="1762">
        <v>0</v>
      </c>
      <c r="G2374" s="1762">
        <v>0</v>
      </c>
      <c r="H2374" s="1762">
        <v>0</v>
      </c>
      <c r="I2374" s="1783">
        <v>1</v>
      </c>
      <c r="J2374" s="1783">
        <v>1</v>
      </c>
      <c r="L2374" s="1764">
        <v>131.34</v>
      </c>
      <c r="N2374" s="1764">
        <f>O2374+Q2374</f>
        <v>73.17</v>
      </c>
      <c r="O2374" s="1764">
        <v>58.17</v>
      </c>
      <c r="P2374" s="1806">
        <f t="shared" si="780"/>
        <v>0.7949979499794998</v>
      </c>
      <c r="Q2374" s="1764">
        <v>15</v>
      </c>
      <c r="R2374" s="1864">
        <f t="shared" si="781"/>
        <v>0.2050020500205002</v>
      </c>
      <c r="S2374" s="1807">
        <f t="shared" si="782"/>
        <v>0.6</v>
      </c>
      <c r="U2374" s="1764">
        <f t="shared" si="783"/>
        <v>0</v>
      </c>
      <c r="V2374" s="1764">
        <f t="shared" si="784"/>
        <v>0</v>
      </c>
      <c r="W2374" s="1764">
        <f t="shared" si="772"/>
        <v>131.34</v>
      </c>
      <c r="X2374" s="1768">
        <v>131.34</v>
      </c>
      <c r="Y2374" s="1784">
        <v>618357</v>
      </c>
      <c r="Z2374" s="1770">
        <v>43257</v>
      </c>
      <c r="AA2374" s="1843" t="s">
        <v>104</v>
      </c>
      <c r="AB2374" s="1843"/>
      <c r="AH2374" s="1867"/>
      <c r="AK2374" s="1868"/>
      <c r="AL2374" s="1868"/>
    </row>
    <row r="2375" spans="1:38" x14ac:dyDescent="0.25">
      <c r="A2375" s="1866">
        <v>2018222</v>
      </c>
      <c r="C2375" s="1782">
        <v>708718</v>
      </c>
      <c r="D2375" s="1762" t="s">
        <v>26</v>
      </c>
      <c r="E2375" s="1762">
        <v>1</v>
      </c>
      <c r="F2375" s="1762">
        <v>9</v>
      </c>
      <c r="G2375" s="1762">
        <v>5</v>
      </c>
      <c r="H2375" s="1762">
        <v>3</v>
      </c>
      <c r="I2375" s="1783">
        <v>1</v>
      </c>
      <c r="J2375" s="1783">
        <v>1</v>
      </c>
      <c r="L2375" s="1764">
        <v>3482.25</v>
      </c>
      <c r="N2375" s="1764">
        <v>2257.58</v>
      </c>
      <c r="O2375" s="1764">
        <f t="shared" si="779"/>
        <v>1715.98</v>
      </c>
      <c r="P2375" s="1806">
        <f t="shared" si="780"/>
        <v>0.76009709511955281</v>
      </c>
      <c r="Q2375" s="1764">
        <v>541.6</v>
      </c>
      <c r="R2375" s="1864">
        <f t="shared" si="781"/>
        <v>0.23990290488044722</v>
      </c>
      <c r="S2375" s="1807">
        <f t="shared" si="782"/>
        <v>21.664000000000001</v>
      </c>
      <c r="U2375" s="1764">
        <f t="shared" si="783"/>
        <v>0</v>
      </c>
      <c r="V2375" s="1764">
        <f t="shared" si="784"/>
        <v>0</v>
      </c>
      <c r="W2375" s="1764">
        <f t="shared" si="772"/>
        <v>3482.25</v>
      </c>
      <c r="X2375" s="1768">
        <v>3482.25</v>
      </c>
      <c r="Y2375" s="1784">
        <v>618276</v>
      </c>
      <c r="Z2375" s="1770">
        <v>43215</v>
      </c>
      <c r="AA2375" s="1843" t="s">
        <v>104</v>
      </c>
      <c r="AB2375" s="1843"/>
      <c r="AH2375" s="1867"/>
      <c r="AK2375" s="1868"/>
      <c r="AL2375" s="1868"/>
    </row>
    <row r="2376" spans="1:38" x14ac:dyDescent="0.25">
      <c r="A2376" s="1866">
        <v>2018223</v>
      </c>
      <c r="C2376" s="1782" t="s">
        <v>4862</v>
      </c>
      <c r="D2376" s="1762" t="s">
        <v>26</v>
      </c>
      <c r="E2376" s="1762">
        <v>0</v>
      </c>
      <c r="F2376" s="1762">
        <v>0</v>
      </c>
      <c r="G2376" s="1762">
        <v>0</v>
      </c>
      <c r="H2376" s="1762">
        <v>0</v>
      </c>
      <c r="I2376" s="1783">
        <v>1</v>
      </c>
      <c r="J2376" s="1783">
        <v>1</v>
      </c>
      <c r="L2376" s="1764">
        <v>253.24</v>
      </c>
      <c r="N2376" s="1764">
        <f>O2376+Q2376</f>
        <v>134.12</v>
      </c>
      <c r="O2376" s="1764">
        <v>119.12</v>
      </c>
      <c r="P2376" s="1806">
        <f t="shared" si="780"/>
        <v>0.88815985684461674</v>
      </c>
      <c r="Q2376" s="1764">
        <v>15</v>
      </c>
      <c r="R2376" s="1864">
        <f t="shared" si="781"/>
        <v>0.11184014315538324</v>
      </c>
      <c r="S2376" s="1807">
        <f t="shared" si="782"/>
        <v>0.6</v>
      </c>
      <c r="U2376" s="1764">
        <f t="shared" si="783"/>
        <v>0</v>
      </c>
      <c r="V2376" s="1764">
        <f t="shared" si="784"/>
        <v>0</v>
      </c>
      <c r="W2376" s="1764">
        <f t="shared" si="772"/>
        <v>253.24</v>
      </c>
      <c r="X2376" s="1768">
        <v>253.24</v>
      </c>
      <c r="Y2376" s="1784">
        <v>618352</v>
      </c>
      <c r="Z2376" s="1770">
        <v>43257</v>
      </c>
      <c r="AA2376" s="1843" t="s">
        <v>104</v>
      </c>
      <c r="AB2376" s="1843"/>
      <c r="AH2376" s="1867"/>
      <c r="AK2376" s="1868"/>
      <c r="AL2376" s="1868"/>
    </row>
    <row r="2377" spans="1:38" x14ac:dyDescent="0.25">
      <c r="A2377" s="1866">
        <v>2018224</v>
      </c>
      <c r="C2377" s="1782" t="s">
        <v>4875</v>
      </c>
      <c r="D2377" s="1762" t="s">
        <v>26</v>
      </c>
      <c r="E2377" s="1762">
        <v>0</v>
      </c>
      <c r="F2377" s="1762">
        <v>0</v>
      </c>
      <c r="G2377" s="1762">
        <v>0</v>
      </c>
      <c r="H2377" s="1762">
        <v>0</v>
      </c>
      <c r="I2377" s="1783">
        <v>1</v>
      </c>
      <c r="J2377" s="1783">
        <v>1</v>
      </c>
      <c r="L2377" s="1764">
        <v>105.58</v>
      </c>
      <c r="N2377" s="1764">
        <f>O2377+Q2377</f>
        <v>60.29</v>
      </c>
      <c r="O2377" s="1764">
        <v>45.29</v>
      </c>
      <c r="P2377" s="1806">
        <f t="shared" si="780"/>
        <v>0.75120252114778574</v>
      </c>
      <c r="Q2377" s="1764">
        <v>15</v>
      </c>
      <c r="R2377" s="1864">
        <f t="shared" si="781"/>
        <v>0.24879747885221429</v>
      </c>
      <c r="S2377" s="1807">
        <f t="shared" si="782"/>
        <v>0.6</v>
      </c>
      <c r="U2377" s="1764">
        <f t="shared" si="783"/>
        <v>0</v>
      </c>
      <c r="V2377" s="1764">
        <f t="shared" si="784"/>
        <v>0</v>
      </c>
      <c r="W2377" s="1764">
        <f t="shared" si="772"/>
        <v>105.58</v>
      </c>
      <c r="X2377" s="1768">
        <v>105.58</v>
      </c>
      <c r="Y2377" s="1784">
        <v>618352</v>
      </c>
      <c r="Z2377" s="1770">
        <v>43257</v>
      </c>
      <c r="AA2377" s="1843" t="s">
        <v>104</v>
      </c>
      <c r="AB2377" s="1843"/>
      <c r="AH2377" s="1867"/>
      <c r="AK2377" s="1868"/>
      <c r="AL2377" s="1868"/>
    </row>
    <row r="2378" spans="1:38" x14ac:dyDescent="0.25">
      <c r="A2378" s="1866">
        <v>2018226</v>
      </c>
      <c r="C2378" s="1782">
        <v>723818</v>
      </c>
      <c r="D2378" s="1762" t="s">
        <v>26</v>
      </c>
      <c r="E2378" s="1762">
        <v>1</v>
      </c>
      <c r="F2378" s="1762">
        <v>7</v>
      </c>
      <c r="G2378" s="1762">
        <v>3</v>
      </c>
      <c r="H2378" s="1762">
        <v>2</v>
      </c>
      <c r="I2378" s="1783">
        <v>1</v>
      </c>
      <c r="J2378" s="1783">
        <v>1</v>
      </c>
      <c r="L2378" s="1764">
        <v>2607.14</v>
      </c>
      <c r="N2378" s="1764">
        <v>1695.67</v>
      </c>
      <c r="O2378" s="1764">
        <f t="shared" si="779"/>
        <v>1339.5500000000002</v>
      </c>
      <c r="P2378" s="1806">
        <f t="shared" si="780"/>
        <v>0.78998272069447484</v>
      </c>
      <c r="Q2378" s="1764">
        <v>356.12</v>
      </c>
      <c r="R2378" s="1864">
        <f t="shared" si="781"/>
        <v>0.21001727930552525</v>
      </c>
      <c r="S2378" s="1807">
        <f t="shared" si="782"/>
        <v>14.2448</v>
      </c>
      <c r="U2378" s="1764">
        <f t="shared" si="783"/>
        <v>0</v>
      </c>
      <c r="V2378" s="1764">
        <f t="shared" si="784"/>
        <v>0</v>
      </c>
      <c r="W2378" s="1764">
        <f t="shared" si="772"/>
        <v>2607.14</v>
      </c>
      <c r="X2378" s="1768">
        <v>2607.14</v>
      </c>
      <c r="Y2378" s="1784">
        <v>618262</v>
      </c>
      <c r="Z2378" s="1770">
        <v>43215</v>
      </c>
      <c r="AA2378" s="1843" t="s">
        <v>104</v>
      </c>
      <c r="AB2378" s="1843"/>
      <c r="AH2378" s="1867"/>
      <c r="AK2378" s="1868"/>
      <c r="AL2378" s="1868"/>
    </row>
    <row r="2379" spans="1:38" x14ac:dyDescent="0.25">
      <c r="A2379" s="1866">
        <v>2018227</v>
      </c>
      <c r="C2379" s="1782" t="s">
        <v>4876</v>
      </c>
      <c r="D2379" s="1762" t="s">
        <v>26</v>
      </c>
      <c r="E2379" s="1762">
        <v>7</v>
      </c>
      <c r="F2379" s="1762">
        <f>E2379*10</f>
        <v>70</v>
      </c>
      <c r="G2379" s="1762">
        <f>E2379*7</f>
        <v>49</v>
      </c>
      <c r="H2379" s="1762">
        <f>E2379*4</f>
        <v>28</v>
      </c>
      <c r="I2379" s="1783">
        <v>1</v>
      </c>
      <c r="J2379" s="1783">
        <v>1</v>
      </c>
      <c r="L2379" s="1764">
        <v>38904.18</v>
      </c>
      <c r="N2379" s="1764">
        <v>25160</v>
      </c>
      <c r="O2379" s="1764">
        <f t="shared" si="779"/>
        <v>19308.28</v>
      </c>
      <c r="P2379" s="1806">
        <f t="shared" si="780"/>
        <v>0.76741971383147844</v>
      </c>
      <c r="Q2379" s="1764">
        <v>5851.72</v>
      </c>
      <c r="R2379" s="1864">
        <f t="shared" si="781"/>
        <v>0.23258028616852147</v>
      </c>
      <c r="S2379" s="1807">
        <f t="shared" si="782"/>
        <v>234.06880000000001</v>
      </c>
      <c r="U2379" s="1764">
        <f t="shared" si="783"/>
        <v>0</v>
      </c>
      <c r="V2379" s="1764">
        <f t="shared" si="784"/>
        <v>0</v>
      </c>
      <c r="W2379" s="1764">
        <f t="shared" si="772"/>
        <v>38904.18</v>
      </c>
      <c r="X2379" s="1768">
        <v>38904.18</v>
      </c>
      <c r="Y2379" s="1784">
        <v>618255</v>
      </c>
      <c r="Z2379" s="1770">
        <v>43206</v>
      </c>
      <c r="AA2379" s="1843" t="s">
        <v>104</v>
      </c>
      <c r="AB2379" s="1843"/>
      <c r="AH2379" s="1867"/>
      <c r="AK2379" s="1868"/>
      <c r="AL2379" s="1868"/>
    </row>
    <row r="2380" spans="1:38" x14ac:dyDescent="0.25">
      <c r="A2380" s="1866" t="s">
        <v>4878</v>
      </c>
      <c r="C2380" s="1782">
        <v>698218</v>
      </c>
      <c r="D2380" s="1762" t="s">
        <v>26</v>
      </c>
      <c r="E2380" s="1762">
        <v>1</v>
      </c>
      <c r="F2380" s="1762">
        <v>9</v>
      </c>
      <c r="G2380" s="1762">
        <v>6</v>
      </c>
      <c r="H2380" s="1762">
        <v>3</v>
      </c>
      <c r="I2380" s="1783">
        <v>1</v>
      </c>
      <c r="J2380" s="1783">
        <v>1</v>
      </c>
      <c r="L2380" s="1764">
        <v>6727.75</v>
      </c>
      <c r="N2380" s="1764">
        <v>4332.74</v>
      </c>
      <c r="O2380" s="1764">
        <f t="shared" si="779"/>
        <v>3381.2799999999997</v>
      </c>
      <c r="P2380" s="1806">
        <f t="shared" si="780"/>
        <v>0.78040223969128075</v>
      </c>
      <c r="Q2380" s="1764">
        <v>951.46</v>
      </c>
      <c r="R2380" s="1864">
        <f t="shared" si="781"/>
        <v>0.21959776030871922</v>
      </c>
      <c r="S2380" s="1807">
        <f t="shared" si="782"/>
        <v>38.058399999999999</v>
      </c>
      <c r="U2380" s="1764">
        <f t="shared" si="783"/>
        <v>0</v>
      </c>
      <c r="V2380" s="1764">
        <f t="shared" si="784"/>
        <v>0</v>
      </c>
      <c r="W2380" s="1764">
        <f t="shared" si="772"/>
        <v>6727.75</v>
      </c>
      <c r="X2380" s="1768">
        <v>6727.75</v>
      </c>
      <c r="Y2380" s="1784">
        <v>618263</v>
      </c>
      <c r="Z2380" s="1770">
        <v>43215</v>
      </c>
      <c r="AA2380" s="1843" t="s">
        <v>104</v>
      </c>
      <c r="AB2380" s="1843"/>
      <c r="AH2380" s="1867"/>
      <c r="AK2380" s="1868"/>
      <c r="AL2380" s="1868"/>
    </row>
    <row r="2381" spans="1:38" x14ac:dyDescent="0.25">
      <c r="A2381" s="1866">
        <v>2018229</v>
      </c>
      <c r="C2381" s="1782">
        <v>679818</v>
      </c>
      <c r="D2381" s="1762" t="s">
        <v>26</v>
      </c>
      <c r="E2381" s="1762">
        <v>1</v>
      </c>
      <c r="F2381" s="1762">
        <v>7</v>
      </c>
      <c r="G2381" s="1762">
        <v>4</v>
      </c>
      <c r="H2381" s="1762">
        <v>3</v>
      </c>
      <c r="I2381" s="1783">
        <v>1</v>
      </c>
      <c r="J2381" s="1783">
        <v>1</v>
      </c>
      <c r="L2381" s="1764">
        <v>2872.54</v>
      </c>
      <c r="N2381" s="1764">
        <v>1854</v>
      </c>
      <c r="O2381" s="1764">
        <f t="shared" si="779"/>
        <v>1436.01</v>
      </c>
      <c r="P2381" s="1806">
        <f t="shared" si="780"/>
        <v>0.77454692556634308</v>
      </c>
      <c r="Q2381" s="1764">
        <v>417.99</v>
      </c>
      <c r="R2381" s="1864">
        <f t="shared" si="781"/>
        <v>0.22545307443365697</v>
      </c>
      <c r="S2381" s="1807">
        <f t="shared" si="782"/>
        <v>16.7196</v>
      </c>
      <c r="U2381" s="1764">
        <f t="shared" si="783"/>
        <v>0</v>
      </c>
      <c r="V2381" s="1764">
        <f t="shared" si="784"/>
        <v>0</v>
      </c>
      <c r="W2381" s="1764">
        <f t="shared" si="772"/>
        <v>2872.54</v>
      </c>
      <c r="X2381" s="1768">
        <v>2872.54</v>
      </c>
      <c r="Y2381" s="1784">
        <v>618264</v>
      </c>
      <c r="Z2381" s="1770">
        <v>43215</v>
      </c>
      <c r="AA2381" s="1843" t="s">
        <v>104</v>
      </c>
      <c r="AB2381" s="1843"/>
      <c r="AH2381" s="1867"/>
      <c r="AK2381" s="1868"/>
      <c r="AL2381" s="1868"/>
    </row>
    <row r="2382" spans="1:38" x14ac:dyDescent="0.25">
      <c r="A2382" s="1866">
        <v>2018230</v>
      </c>
      <c r="C2382" s="1782" t="s">
        <v>4883</v>
      </c>
      <c r="D2382" s="1762" t="s">
        <v>26</v>
      </c>
      <c r="E2382" s="1762">
        <v>0</v>
      </c>
      <c r="F2382" s="1762">
        <v>0</v>
      </c>
      <c r="G2382" s="1762">
        <v>0</v>
      </c>
      <c r="H2382" s="1762">
        <v>0</v>
      </c>
      <c r="I2382" s="1783">
        <v>1</v>
      </c>
      <c r="J2382" s="1783">
        <v>1</v>
      </c>
      <c r="L2382" s="1764">
        <v>684</v>
      </c>
      <c r="N2382" s="1764">
        <f>O2382+Q2382</f>
        <v>456</v>
      </c>
      <c r="O2382" s="1764">
        <v>306</v>
      </c>
      <c r="P2382" s="1806">
        <f t="shared" si="780"/>
        <v>0.67105263157894735</v>
      </c>
      <c r="Q2382" s="1764">
        <v>150</v>
      </c>
      <c r="R2382" s="1864">
        <f t="shared" si="781"/>
        <v>0.32894736842105265</v>
      </c>
      <c r="S2382" s="1807">
        <f t="shared" si="782"/>
        <v>6</v>
      </c>
      <c r="U2382" s="1764">
        <f t="shared" si="783"/>
        <v>0</v>
      </c>
      <c r="V2382" s="1764">
        <f t="shared" si="784"/>
        <v>0</v>
      </c>
      <c r="W2382" s="1764">
        <f t="shared" si="772"/>
        <v>684</v>
      </c>
      <c r="X2382" s="1768">
        <v>684</v>
      </c>
      <c r="Y2382" s="1784">
        <v>618352</v>
      </c>
      <c r="Z2382" s="1770">
        <v>43257</v>
      </c>
      <c r="AA2382" s="1843" t="s">
        <v>104</v>
      </c>
      <c r="AB2382" s="1843"/>
      <c r="AH2382" s="1867"/>
      <c r="AK2382" s="1868"/>
      <c r="AL2382" s="1868"/>
    </row>
    <row r="2383" spans="1:38" x14ac:dyDescent="0.25">
      <c r="A2383" s="1866">
        <v>2018231</v>
      </c>
      <c r="C2383" s="1782" t="s">
        <v>4881</v>
      </c>
      <c r="D2383" s="1762" t="s">
        <v>881</v>
      </c>
      <c r="E2383" s="1762">
        <v>1</v>
      </c>
      <c r="F2383" s="1762">
        <v>4</v>
      </c>
      <c r="G2383" s="1762">
        <v>4</v>
      </c>
      <c r="H2383" s="1762">
        <v>0</v>
      </c>
      <c r="I2383" s="1783">
        <v>1</v>
      </c>
      <c r="J2383" s="1783">
        <v>1</v>
      </c>
      <c r="L2383" s="1764">
        <v>798.92</v>
      </c>
      <c r="N2383" s="1764">
        <f>O2383+Q2383</f>
        <v>501</v>
      </c>
      <c r="O2383" s="1764">
        <v>386</v>
      </c>
      <c r="P2383" s="1806">
        <f t="shared" si="780"/>
        <v>0.77045908183632739</v>
      </c>
      <c r="Q2383" s="1764">
        <v>115</v>
      </c>
      <c r="R2383" s="1864">
        <f t="shared" si="781"/>
        <v>0.22954091816367264</v>
      </c>
      <c r="S2383" s="1807">
        <f t="shared" si="782"/>
        <v>4.5999999999999996</v>
      </c>
      <c r="U2383" s="1764">
        <f t="shared" si="783"/>
        <v>0</v>
      </c>
      <c r="V2383" s="1764">
        <f t="shared" si="784"/>
        <v>0</v>
      </c>
      <c r="W2383" s="1764">
        <f t="shared" si="772"/>
        <v>798.92</v>
      </c>
      <c r="X2383" s="1768">
        <v>798.92</v>
      </c>
      <c r="Y2383" s="1784">
        <v>618286</v>
      </c>
      <c r="Z2383" s="1770">
        <v>43229</v>
      </c>
      <c r="AA2383" s="1843" t="s">
        <v>104</v>
      </c>
      <c r="AB2383" s="1843"/>
      <c r="AH2383" s="1867"/>
      <c r="AK2383" s="1868"/>
      <c r="AL2383" s="1868"/>
    </row>
    <row r="2384" spans="1:38" x14ac:dyDescent="0.25">
      <c r="A2384" s="1866">
        <v>2018232</v>
      </c>
      <c r="C2384" s="1782" t="s">
        <v>4884</v>
      </c>
      <c r="D2384" s="1762" t="s">
        <v>352</v>
      </c>
      <c r="E2384" s="1762">
        <v>0</v>
      </c>
      <c r="F2384" s="1762">
        <v>0</v>
      </c>
      <c r="G2384" s="1762">
        <v>0</v>
      </c>
      <c r="H2384" s="1762">
        <v>0</v>
      </c>
      <c r="I2384" s="1783">
        <v>1</v>
      </c>
      <c r="J2384" s="1783">
        <v>1</v>
      </c>
      <c r="L2384" s="1764">
        <f>N2384*2</f>
        <v>66.88</v>
      </c>
      <c r="N2384" s="1764">
        <v>33.44</v>
      </c>
      <c r="O2384" s="1764">
        <f t="shared" si="779"/>
        <v>33.44</v>
      </c>
      <c r="P2384" s="1806">
        <f t="shared" si="780"/>
        <v>1</v>
      </c>
      <c r="Q2384" s="1764">
        <v>0</v>
      </c>
      <c r="R2384" s="1864">
        <f t="shared" si="781"/>
        <v>0</v>
      </c>
      <c r="S2384" s="1807">
        <f t="shared" si="782"/>
        <v>0</v>
      </c>
      <c r="U2384" s="1764">
        <f t="shared" si="783"/>
        <v>0</v>
      </c>
      <c r="V2384" s="1764">
        <f t="shared" si="784"/>
        <v>0</v>
      </c>
      <c r="W2384" s="1764">
        <f t="shared" si="772"/>
        <v>66.88</v>
      </c>
      <c r="X2384" s="1768">
        <v>66.88</v>
      </c>
      <c r="Y2384" s="1784">
        <v>618357</v>
      </c>
      <c r="Z2384" s="1770">
        <v>43257</v>
      </c>
      <c r="AA2384" s="1843" t="s">
        <v>104</v>
      </c>
      <c r="AB2384" s="1843"/>
      <c r="AH2384" s="1867"/>
      <c r="AK2384" s="1868"/>
      <c r="AL2384" s="1868"/>
    </row>
    <row r="2385" spans="1:38" x14ac:dyDescent="0.25">
      <c r="A2385" s="1866">
        <v>2018233</v>
      </c>
      <c r="C2385" s="1782">
        <v>564918</v>
      </c>
      <c r="D2385" s="1762" t="s">
        <v>26</v>
      </c>
      <c r="E2385" s="1762">
        <v>1</v>
      </c>
      <c r="F2385" s="1762">
        <v>8</v>
      </c>
      <c r="G2385" s="1762">
        <v>5</v>
      </c>
      <c r="H2385" s="1762">
        <v>3</v>
      </c>
      <c r="I2385" s="1783">
        <v>1</v>
      </c>
      <c r="J2385" s="1783">
        <v>1</v>
      </c>
      <c r="L2385" s="1764">
        <v>3379.78</v>
      </c>
      <c r="N2385" s="1764">
        <v>2202.7800000000002</v>
      </c>
      <c r="O2385" s="1764">
        <f t="shared" si="779"/>
        <v>1726.0000000000002</v>
      </c>
      <c r="P2385" s="1806">
        <f t="shared" si="780"/>
        <v>0.78355532554317731</v>
      </c>
      <c r="Q2385" s="1764">
        <v>476.78</v>
      </c>
      <c r="R2385" s="1864">
        <f t="shared" si="781"/>
        <v>0.21644467445682272</v>
      </c>
      <c r="S2385" s="1807">
        <f t="shared" si="782"/>
        <v>19.071199999999997</v>
      </c>
      <c r="U2385" s="1764">
        <f t="shared" si="783"/>
        <v>0</v>
      </c>
      <c r="V2385" s="1764">
        <f t="shared" si="784"/>
        <v>0</v>
      </c>
      <c r="W2385" s="1764">
        <f t="shared" si="772"/>
        <v>3379.78</v>
      </c>
      <c r="X2385" s="1768">
        <v>3379.78</v>
      </c>
      <c r="Y2385" s="1784">
        <v>618275</v>
      </c>
      <c r="Z2385" s="1770">
        <v>43229</v>
      </c>
      <c r="AA2385" s="1843" t="s">
        <v>104</v>
      </c>
      <c r="AB2385" s="1843"/>
      <c r="AH2385" s="1867"/>
      <c r="AK2385" s="1868"/>
      <c r="AL2385" s="1868"/>
    </row>
    <row r="2386" spans="1:38" x14ac:dyDescent="0.25">
      <c r="A2386" s="1866">
        <v>2018234</v>
      </c>
      <c r="C2386" s="1782">
        <v>723018</v>
      </c>
      <c r="D2386" s="1762" t="s">
        <v>26</v>
      </c>
      <c r="E2386" s="1762">
        <v>1</v>
      </c>
      <c r="F2386" s="1762">
        <v>8</v>
      </c>
      <c r="G2386" s="1762">
        <v>5</v>
      </c>
      <c r="H2386" s="1762">
        <v>3</v>
      </c>
      <c r="I2386" s="1783">
        <v>1</v>
      </c>
      <c r="J2386" s="1783">
        <v>1</v>
      </c>
      <c r="L2386" s="1764">
        <v>3051.63</v>
      </c>
      <c r="N2386" s="1764">
        <v>1976</v>
      </c>
      <c r="O2386" s="1764">
        <f t="shared" si="779"/>
        <v>1488.6100000000001</v>
      </c>
      <c r="P2386" s="1806">
        <f t="shared" si="780"/>
        <v>0.7533451417004049</v>
      </c>
      <c r="Q2386" s="1764">
        <v>487.39</v>
      </c>
      <c r="R2386" s="1864">
        <f t="shared" si="781"/>
        <v>0.24665485829959513</v>
      </c>
      <c r="S2386" s="1807">
        <f t="shared" si="782"/>
        <v>19.4956</v>
      </c>
      <c r="U2386" s="1764">
        <f t="shared" si="783"/>
        <v>0</v>
      </c>
      <c r="V2386" s="1764">
        <f t="shared" si="784"/>
        <v>0</v>
      </c>
      <c r="W2386" s="1764">
        <f t="shared" si="772"/>
        <v>3051.63</v>
      </c>
      <c r="X2386" s="1768">
        <v>3051.63</v>
      </c>
      <c r="Y2386" s="1784">
        <v>618277</v>
      </c>
      <c r="Z2386" s="1770">
        <v>43215</v>
      </c>
      <c r="AA2386" s="1843" t="s">
        <v>104</v>
      </c>
      <c r="AB2386" s="1843"/>
      <c r="AH2386" s="1867"/>
      <c r="AK2386" s="1868"/>
      <c r="AL2386" s="1868"/>
    </row>
    <row r="2387" spans="1:38" x14ac:dyDescent="0.25">
      <c r="A2387" s="1866">
        <v>2018235</v>
      </c>
      <c r="C2387" s="1782">
        <v>726318</v>
      </c>
      <c r="D2387" s="1762" t="s">
        <v>26</v>
      </c>
      <c r="E2387" s="1762">
        <v>1</v>
      </c>
      <c r="F2387" s="1762">
        <v>8</v>
      </c>
      <c r="G2387" s="1762">
        <v>3</v>
      </c>
      <c r="H2387" s="1762">
        <v>3</v>
      </c>
      <c r="I2387" s="1783">
        <v>1</v>
      </c>
      <c r="J2387" s="1783">
        <v>1</v>
      </c>
      <c r="L2387" s="1764">
        <v>4003.21</v>
      </c>
      <c r="N2387" s="1764">
        <v>2583</v>
      </c>
      <c r="O2387" s="1764">
        <f t="shared" si="779"/>
        <v>2051.09</v>
      </c>
      <c r="P2387" s="1806">
        <f t="shared" si="780"/>
        <v>0.79407278358497879</v>
      </c>
      <c r="Q2387" s="1764">
        <v>531.91</v>
      </c>
      <c r="R2387" s="1864">
        <f t="shared" si="781"/>
        <v>0.20592721641502129</v>
      </c>
      <c r="S2387" s="1807">
        <f t="shared" si="782"/>
        <v>21.276399999999999</v>
      </c>
      <c r="U2387" s="1764">
        <f t="shared" si="783"/>
        <v>0</v>
      </c>
      <c r="V2387" s="1764">
        <f t="shared" si="784"/>
        <v>0</v>
      </c>
      <c r="W2387" s="1764">
        <f t="shared" si="772"/>
        <v>4003.21</v>
      </c>
      <c r="X2387" s="1768">
        <v>4003.21</v>
      </c>
      <c r="Y2387" s="1784">
        <v>618278</v>
      </c>
      <c r="Z2387" s="1770">
        <v>43215</v>
      </c>
      <c r="AA2387" s="1843" t="s">
        <v>104</v>
      </c>
      <c r="AB2387" s="1843"/>
      <c r="AH2387" s="1867"/>
      <c r="AK2387" s="1868"/>
      <c r="AL2387" s="1868"/>
    </row>
    <row r="2388" spans="1:38" x14ac:dyDescent="0.25">
      <c r="A2388" s="1866" t="s">
        <v>4929</v>
      </c>
      <c r="C2388" s="1782" t="s">
        <v>4912</v>
      </c>
      <c r="D2388" s="1762" t="s">
        <v>26</v>
      </c>
      <c r="E2388" s="1762">
        <v>5</v>
      </c>
      <c r="F2388" s="1762">
        <v>45</v>
      </c>
      <c r="G2388" s="1762">
        <v>25</v>
      </c>
      <c r="H2388" s="1762">
        <v>15</v>
      </c>
      <c r="I2388" s="1783">
        <v>1</v>
      </c>
      <c r="J2388" s="1783">
        <v>1</v>
      </c>
      <c r="L2388" s="1764">
        <v>32633.65</v>
      </c>
      <c r="N2388" s="1764">
        <v>20953</v>
      </c>
      <c r="O2388" s="1764">
        <f t="shared" si="779"/>
        <v>16790.25</v>
      </c>
      <c r="P2388" s="1806">
        <f t="shared" si="780"/>
        <v>0.80132916527466236</v>
      </c>
      <c r="Q2388" s="1764">
        <v>4162.75</v>
      </c>
      <c r="R2388" s="1864">
        <f t="shared" si="781"/>
        <v>0.19867083472533767</v>
      </c>
      <c r="S2388" s="1807">
        <f t="shared" si="782"/>
        <v>166.51</v>
      </c>
      <c r="U2388" s="1764">
        <f t="shared" si="783"/>
        <v>0</v>
      </c>
      <c r="V2388" s="1764">
        <f t="shared" si="784"/>
        <v>0</v>
      </c>
      <c r="W2388" s="1764">
        <f t="shared" si="772"/>
        <v>32633.65</v>
      </c>
      <c r="X2388" s="1768">
        <v>32633.65</v>
      </c>
      <c r="Y2388" s="1784">
        <v>618279</v>
      </c>
      <c r="Z2388" s="1770">
        <v>43229</v>
      </c>
      <c r="AA2388" s="1843" t="s">
        <v>104</v>
      </c>
      <c r="AB2388" s="1843"/>
      <c r="AH2388" s="1867"/>
      <c r="AK2388" s="1868"/>
      <c r="AL2388" s="1868"/>
    </row>
    <row r="2389" spans="1:38" x14ac:dyDescent="0.25">
      <c r="A2389" s="1866">
        <v>2018237</v>
      </c>
      <c r="C2389" s="1782" t="s">
        <v>4941</v>
      </c>
      <c r="D2389" s="1762" t="s">
        <v>352</v>
      </c>
      <c r="E2389" s="1762">
        <v>0</v>
      </c>
      <c r="F2389" s="1762">
        <v>0</v>
      </c>
      <c r="G2389" s="1762">
        <v>0</v>
      </c>
      <c r="H2389" s="1762">
        <v>0</v>
      </c>
      <c r="I2389" s="1783">
        <v>1</v>
      </c>
      <c r="J2389" s="1783">
        <v>1</v>
      </c>
      <c r="L2389" s="1764">
        <v>484.2</v>
      </c>
      <c r="N2389" s="1764">
        <f>O2389+Q2389</f>
        <v>322.8</v>
      </c>
      <c r="O2389" s="1764">
        <v>172.8</v>
      </c>
      <c r="P2389" s="1806">
        <f t="shared" si="780"/>
        <v>0.53531598513011158</v>
      </c>
      <c r="Q2389" s="1764">
        <v>150</v>
      </c>
      <c r="R2389" s="1864">
        <f t="shared" si="781"/>
        <v>0.46468401486988847</v>
      </c>
      <c r="S2389" s="1807">
        <f t="shared" si="782"/>
        <v>6</v>
      </c>
      <c r="U2389" s="1764">
        <f t="shared" si="783"/>
        <v>0</v>
      </c>
      <c r="V2389" s="1764">
        <f t="shared" si="784"/>
        <v>0</v>
      </c>
      <c r="W2389" s="1764">
        <f t="shared" si="772"/>
        <v>484.2</v>
      </c>
      <c r="X2389" s="1768">
        <v>484.2</v>
      </c>
      <c r="Y2389" s="1784">
        <v>618357</v>
      </c>
      <c r="Z2389" s="1770">
        <v>43257</v>
      </c>
      <c r="AA2389" s="1843" t="s">
        <v>104</v>
      </c>
      <c r="AB2389" s="1843"/>
      <c r="AH2389" s="1867"/>
      <c r="AK2389" s="1868"/>
      <c r="AL2389" s="1868"/>
    </row>
    <row r="2390" spans="1:38" x14ac:dyDescent="0.25">
      <c r="A2390" s="1866">
        <v>2018238</v>
      </c>
      <c r="C2390" s="1782" t="s">
        <v>4895</v>
      </c>
      <c r="D2390" s="1762" t="s">
        <v>352</v>
      </c>
      <c r="E2390" s="1762">
        <v>0</v>
      </c>
      <c r="F2390" s="1762">
        <v>0</v>
      </c>
      <c r="G2390" s="1762">
        <v>0</v>
      </c>
      <c r="H2390" s="1762">
        <v>0</v>
      </c>
      <c r="I2390" s="1783">
        <v>1</v>
      </c>
      <c r="J2390" s="1783">
        <v>1</v>
      </c>
      <c r="L2390" s="1764">
        <f>N2390*1.5</f>
        <v>89.699999999999989</v>
      </c>
      <c r="N2390" s="1764">
        <v>59.8</v>
      </c>
      <c r="O2390" s="1764">
        <f t="shared" si="779"/>
        <v>59.8</v>
      </c>
      <c r="P2390" s="1806">
        <f t="shared" si="780"/>
        <v>1</v>
      </c>
      <c r="Q2390" s="1764">
        <v>0</v>
      </c>
      <c r="R2390" s="1864">
        <f t="shared" si="781"/>
        <v>0</v>
      </c>
      <c r="S2390" s="1807">
        <f t="shared" si="782"/>
        <v>0</v>
      </c>
      <c r="U2390" s="1764">
        <f t="shared" si="783"/>
        <v>0</v>
      </c>
      <c r="V2390" s="1764">
        <f t="shared" si="784"/>
        <v>0</v>
      </c>
      <c r="W2390" s="1764">
        <f t="shared" si="772"/>
        <v>89.7</v>
      </c>
      <c r="X2390" s="1768">
        <v>89.7</v>
      </c>
      <c r="Y2390" s="1784">
        <v>618357</v>
      </c>
      <c r="Z2390" s="1770">
        <v>43257</v>
      </c>
      <c r="AA2390" s="1843" t="s">
        <v>104</v>
      </c>
      <c r="AB2390" s="1843"/>
      <c r="AH2390" s="1867"/>
      <c r="AK2390" s="1868"/>
      <c r="AL2390" s="1868"/>
    </row>
    <row r="2391" spans="1:38" x14ac:dyDescent="0.25">
      <c r="A2391" s="1866">
        <v>2018239</v>
      </c>
      <c r="C2391" s="1782" t="s">
        <v>4896</v>
      </c>
      <c r="D2391" s="1762" t="s">
        <v>26</v>
      </c>
      <c r="E2391" s="1762">
        <v>0</v>
      </c>
      <c r="F2391" s="1762">
        <v>0</v>
      </c>
      <c r="G2391" s="1762">
        <v>0</v>
      </c>
      <c r="H2391" s="1762">
        <v>0</v>
      </c>
      <c r="I2391" s="1783">
        <v>1</v>
      </c>
      <c r="J2391" s="1783">
        <v>1</v>
      </c>
      <c r="L2391" s="1764">
        <v>154.82</v>
      </c>
      <c r="N2391" s="1764">
        <f>O2391+Q2391</f>
        <v>84.91</v>
      </c>
      <c r="O2391" s="1764">
        <v>69.91</v>
      </c>
      <c r="P2391" s="1806">
        <f t="shared" si="780"/>
        <v>0.82334236250147219</v>
      </c>
      <c r="Q2391" s="1764">
        <v>15</v>
      </c>
      <c r="R2391" s="1864">
        <f t="shared" si="781"/>
        <v>0.17665763749852786</v>
      </c>
      <c r="S2391" s="1807">
        <f t="shared" si="782"/>
        <v>0.6</v>
      </c>
      <c r="U2391" s="1764">
        <f t="shared" si="783"/>
        <v>0</v>
      </c>
      <c r="V2391" s="1764">
        <f t="shared" si="784"/>
        <v>0</v>
      </c>
      <c r="W2391" s="1764">
        <f t="shared" si="772"/>
        <v>154.82</v>
      </c>
      <c r="X2391" s="1768">
        <v>154.82</v>
      </c>
      <c r="Y2391" s="1784">
        <v>618352</v>
      </c>
      <c r="Z2391" s="1770">
        <v>43257</v>
      </c>
      <c r="AA2391" s="1843" t="s">
        <v>104</v>
      </c>
      <c r="AB2391" s="1843"/>
      <c r="AH2391" s="1867"/>
      <c r="AK2391" s="1868"/>
      <c r="AL2391" s="1868"/>
    </row>
    <row r="2392" spans="1:38" x14ac:dyDescent="0.25">
      <c r="A2392" s="1866">
        <v>2018240</v>
      </c>
      <c r="C2392" s="1782" t="s">
        <v>4897</v>
      </c>
      <c r="D2392" s="1762" t="s">
        <v>471</v>
      </c>
      <c r="E2392" s="1762">
        <v>1</v>
      </c>
      <c r="F2392" s="1762">
        <v>13</v>
      </c>
      <c r="G2392" s="1762">
        <v>10</v>
      </c>
      <c r="H2392" s="1762">
        <v>3</v>
      </c>
      <c r="I2392" s="1783">
        <v>1</v>
      </c>
      <c r="J2392" s="1783">
        <v>1</v>
      </c>
      <c r="L2392" s="1764">
        <v>5670.91</v>
      </c>
      <c r="N2392" s="1764">
        <v>3543</v>
      </c>
      <c r="O2392" s="1764">
        <f t="shared" si="779"/>
        <v>2526.04</v>
      </c>
      <c r="P2392" s="1806">
        <f t="shared" si="780"/>
        <v>0.71296641264465144</v>
      </c>
      <c r="Q2392" s="1764">
        <v>1016.96</v>
      </c>
      <c r="R2392" s="1864">
        <f t="shared" si="781"/>
        <v>0.28703358735534856</v>
      </c>
      <c r="S2392" s="1807">
        <f t="shared" si="782"/>
        <v>40.678400000000003</v>
      </c>
      <c r="U2392" s="1764">
        <f t="shared" si="783"/>
        <v>0</v>
      </c>
      <c r="V2392" s="1764">
        <f t="shared" si="784"/>
        <v>0</v>
      </c>
      <c r="W2392" s="1764">
        <f t="shared" si="772"/>
        <v>5670.91</v>
      </c>
      <c r="X2392" s="1768">
        <v>5670.91</v>
      </c>
      <c r="Y2392" s="1784">
        <v>618320</v>
      </c>
      <c r="Z2392" s="1770">
        <v>43245</v>
      </c>
      <c r="AA2392" s="1843" t="s">
        <v>104</v>
      </c>
      <c r="AB2392" s="1843"/>
      <c r="AH2392" s="1867"/>
      <c r="AK2392" s="1868"/>
      <c r="AL2392" s="1868"/>
    </row>
    <row r="2393" spans="1:38" x14ac:dyDescent="0.25">
      <c r="A2393" s="1866">
        <v>2018241</v>
      </c>
      <c r="C2393" s="1782" t="s">
        <v>4918</v>
      </c>
      <c r="D2393" s="1762" t="s">
        <v>352</v>
      </c>
      <c r="E2393" s="1762">
        <v>0</v>
      </c>
      <c r="F2393" s="1762">
        <v>0</v>
      </c>
      <c r="G2393" s="1762">
        <v>0</v>
      </c>
      <c r="H2393" s="1762">
        <v>0</v>
      </c>
      <c r="I2393" s="1783">
        <v>1</v>
      </c>
      <c r="J2393" s="1783">
        <v>1</v>
      </c>
      <c r="L2393" s="1764">
        <f>O2393*2</f>
        <v>38.380000000000003</v>
      </c>
      <c r="N2393" s="1764">
        <f>O2393+Q2393</f>
        <v>19.190000000000001</v>
      </c>
      <c r="O2393" s="1764">
        <v>19.190000000000001</v>
      </c>
      <c r="P2393" s="1806">
        <f t="shared" si="780"/>
        <v>1</v>
      </c>
      <c r="Q2393" s="1764">
        <v>0</v>
      </c>
      <c r="R2393" s="1864">
        <f t="shared" si="781"/>
        <v>0</v>
      </c>
      <c r="S2393" s="1807">
        <f t="shared" si="782"/>
        <v>0</v>
      </c>
      <c r="U2393" s="1764">
        <f t="shared" si="783"/>
        <v>0</v>
      </c>
      <c r="V2393" s="1764">
        <f t="shared" si="784"/>
        <v>0</v>
      </c>
      <c r="W2393" s="1764">
        <f t="shared" si="772"/>
        <v>38.380000000000003</v>
      </c>
      <c r="X2393" s="1768">
        <v>38.380000000000003</v>
      </c>
      <c r="Y2393" s="1784">
        <v>618357</v>
      </c>
      <c r="Z2393" s="1770">
        <v>43257</v>
      </c>
      <c r="AA2393" s="1843" t="s">
        <v>104</v>
      </c>
      <c r="AB2393" s="1843"/>
      <c r="AH2393" s="1867"/>
      <c r="AK2393" s="1868"/>
      <c r="AL2393" s="1868"/>
    </row>
    <row r="2394" spans="1:38" x14ac:dyDescent="0.25">
      <c r="A2394" s="1866">
        <v>2018242</v>
      </c>
      <c r="C2394" s="1782" t="s">
        <v>4919</v>
      </c>
      <c r="D2394" s="1762" t="s">
        <v>26</v>
      </c>
      <c r="E2394" s="1762">
        <v>0</v>
      </c>
      <c r="F2394" s="1762">
        <v>0</v>
      </c>
      <c r="G2394" s="1762">
        <v>0</v>
      </c>
      <c r="H2394" s="1762">
        <v>0</v>
      </c>
      <c r="I2394" s="1783">
        <v>1</v>
      </c>
      <c r="J2394" s="1783">
        <v>1</v>
      </c>
      <c r="L2394" s="1764">
        <v>382.2</v>
      </c>
      <c r="N2394" s="1764">
        <f>O2394+Q2394</f>
        <v>198.6</v>
      </c>
      <c r="O2394" s="1764">
        <v>183.6</v>
      </c>
      <c r="P2394" s="1806">
        <f t="shared" si="780"/>
        <v>0.92447129909365555</v>
      </c>
      <c r="Q2394" s="1764">
        <v>15</v>
      </c>
      <c r="R2394" s="1864">
        <f t="shared" si="781"/>
        <v>7.5528700906344406E-2</v>
      </c>
      <c r="S2394" s="1807">
        <f t="shared" si="782"/>
        <v>0.6</v>
      </c>
      <c r="U2394" s="1764">
        <f t="shared" si="783"/>
        <v>0</v>
      </c>
      <c r="V2394" s="1764">
        <f t="shared" si="784"/>
        <v>0</v>
      </c>
      <c r="W2394" s="1764">
        <f t="shared" si="772"/>
        <v>382.2</v>
      </c>
      <c r="X2394" s="1768">
        <v>382.2</v>
      </c>
      <c r="Y2394" s="1784">
        <v>618352</v>
      </c>
      <c r="Z2394" s="1770">
        <v>43257</v>
      </c>
      <c r="AA2394" s="1843" t="s">
        <v>104</v>
      </c>
      <c r="AB2394" s="1843"/>
      <c r="AH2394" s="1867"/>
      <c r="AK2394" s="1868"/>
      <c r="AL2394" s="1868"/>
    </row>
    <row r="2395" spans="1:38" x14ac:dyDescent="0.25">
      <c r="A2395" s="1866">
        <v>2018243</v>
      </c>
      <c r="C2395" s="1782" t="s">
        <v>5011</v>
      </c>
      <c r="D2395" s="1762" t="s">
        <v>26</v>
      </c>
      <c r="E2395" s="1762">
        <v>0</v>
      </c>
      <c r="F2395" s="1762">
        <v>0</v>
      </c>
      <c r="G2395" s="1762">
        <v>0</v>
      </c>
      <c r="H2395" s="1762">
        <v>0</v>
      </c>
      <c r="I2395" s="1783">
        <v>1</v>
      </c>
      <c r="J2395" s="1783">
        <v>1</v>
      </c>
      <c r="L2395" s="1764">
        <v>801</v>
      </c>
      <c r="N2395" s="1764">
        <f>O2395+Q2395</f>
        <v>534</v>
      </c>
      <c r="O2395" s="1764">
        <v>384</v>
      </c>
      <c r="P2395" s="1806">
        <f t="shared" si="780"/>
        <v>0.7191011235955056</v>
      </c>
      <c r="Q2395" s="1764">
        <v>150</v>
      </c>
      <c r="R2395" s="1864">
        <f t="shared" si="781"/>
        <v>0.2808988764044944</v>
      </c>
      <c r="S2395" s="1807">
        <f t="shared" si="782"/>
        <v>6</v>
      </c>
      <c r="U2395" s="1764">
        <f t="shared" si="783"/>
        <v>0</v>
      </c>
      <c r="V2395" s="1764">
        <f t="shared" si="784"/>
        <v>0</v>
      </c>
      <c r="W2395" s="1764">
        <f t="shared" si="772"/>
        <v>801</v>
      </c>
      <c r="X2395" s="1768">
        <v>801</v>
      </c>
      <c r="Y2395" s="1784">
        <v>618352</v>
      </c>
      <c r="Z2395" s="1770">
        <v>43257</v>
      </c>
      <c r="AA2395" s="1843" t="s">
        <v>104</v>
      </c>
      <c r="AB2395" s="1843"/>
      <c r="AH2395" s="1867"/>
      <c r="AK2395" s="1868"/>
      <c r="AL2395" s="1868"/>
    </row>
    <row r="2396" spans="1:38" x14ac:dyDescent="0.25">
      <c r="A2396" s="1866">
        <v>2018244</v>
      </c>
      <c r="C2396" s="1782">
        <v>723618</v>
      </c>
      <c r="D2396" s="1762" t="s">
        <v>26</v>
      </c>
      <c r="E2396" s="1762">
        <v>1</v>
      </c>
      <c r="F2396" s="1762">
        <v>11</v>
      </c>
      <c r="G2396" s="1762">
        <v>7</v>
      </c>
      <c r="H2396" s="1762">
        <v>2</v>
      </c>
      <c r="I2396" s="1783">
        <v>1</v>
      </c>
      <c r="J2396" s="1783">
        <v>1</v>
      </c>
      <c r="L2396" s="1764">
        <v>3730.94</v>
      </c>
      <c r="N2396" s="1764">
        <v>2464.9899999999998</v>
      </c>
      <c r="O2396" s="1764">
        <f t="shared" si="779"/>
        <v>1927.0499999999997</v>
      </c>
      <c r="P2396" s="1806">
        <f t="shared" si="780"/>
        <v>0.78176787735447195</v>
      </c>
      <c r="Q2396" s="1764">
        <v>537.94000000000005</v>
      </c>
      <c r="R2396" s="1864">
        <f t="shared" si="781"/>
        <v>0.21823212264552802</v>
      </c>
      <c r="S2396" s="1807">
        <f t="shared" si="782"/>
        <v>21.517600000000002</v>
      </c>
      <c r="U2396" s="1764">
        <f t="shared" si="783"/>
        <v>0</v>
      </c>
      <c r="V2396" s="1764">
        <f t="shared" si="784"/>
        <v>0</v>
      </c>
      <c r="W2396" s="1764">
        <f t="shared" si="772"/>
        <v>3730.94</v>
      </c>
      <c r="X2396" s="1768">
        <v>3730.94</v>
      </c>
      <c r="Y2396" s="1784">
        <v>618288</v>
      </c>
      <c r="Z2396" s="1770">
        <v>43234</v>
      </c>
      <c r="AA2396" s="1843" t="s">
        <v>104</v>
      </c>
      <c r="AB2396" s="1843"/>
      <c r="AH2396" s="1867"/>
      <c r="AK2396" s="1868"/>
      <c r="AL2396" s="1868"/>
    </row>
    <row r="2397" spans="1:38" x14ac:dyDescent="0.25">
      <c r="A2397" s="1866">
        <v>2018245</v>
      </c>
      <c r="C2397" s="1782" t="s">
        <v>4925</v>
      </c>
      <c r="D2397" s="1762" t="s">
        <v>26</v>
      </c>
      <c r="E2397" s="1762">
        <v>0</v>
      </c>
      <c r="F2397" s="1762">
        <v>0</v>
      </c>
      <c r="G2397" s="1762">
        <v>0</v>
      </c>
      <c r="H2397" s="1762">
        <v>0</v>
      </c>
      <c r="I2397" s="1783">
        <v>1</v>
      </c>
      <c r="J2397" s="1783">
        <v>1</v>
      </c>
      <c r="L2397" s="1764">
        <v>231.6</v>
      </c>
      <c r="N2397" s="1764">
        <f>O2397+Q2397</f>
        <v>123.3</v>
      </c>
      <c r="O2397" s="1764">
        <v>108.3</v>
      </c>
      <c r="P2397" s="1806">
        <f t="shared" si="780"/>
        <v>0.87834549878345503</v>
      </c>
      <c r="Q2397" s="1764">
        <v>15</v>
      </c>
      <c r="R2397" s="1864">
        <f t="shared" si="781"/>
        <v>0.12165450121654502</v>
      </c>
      <c r="S2397" s="1807">
        <f t="shared" si="782"/>
        <v>0.6</v>
      </c>
      <c r="U2397" s="1764">
        <f t="shared" si="783"/>
        <v>0</v>
      </c>
      <c r="V2397" s="1764">
        <f t="shared" si="784"/>
        <v>0</v>
      </c>
      <c r="W2397" s="1764">
        <f t="shared" si="772"/>
        <v>231.6</v>
      </c>
      <c r="X2397" s="1768">
        <v>231.6</v>
      </c>
      <c r="Y2397" s="1784">
        <v>618352</v>
      </c>
      <c r="Z2397" s="1770">
        <v>43257</v>
      </c>
      <c r="AA2397" s="1843" t="s">
        <v>104</v>
      </c>
      <c r="AB2397" s="1843"/>
      <c r="AH2397" s="1867"/>
      <c r="AK2397" s="1868"/>
      <c r="AL2397" s="1868"/>
    </row>
    <row r="2398" spans="1:38" x14ac:dyDescent="0.25">
      <c r="A2398" s="1866">
        <v>2018246</v>
      </c>
      <c r="C2398" s="1782" t="s">
        <v>4926</v>
      </c>
      <c r="D2398" s="1762" t="s">
        <v>26</v>
      </c>
      <c r="E2398" s="1762">
        <v>0</v>
      </c>
      <c r="F2398" s="1762">
        <v>0</v>
      </c>
      <c r="G2398" s="1762">
        <v>0</v>
      </c>
      <c r="H2398" s="1762">
        <v>0</v>
      </c>
      <c r="I2398" s="1783">
        <v>1</v>
      </c>
      <c r="J2398" s="1783">
        <v>1</v>
      </c>
      <c r="L2398" s="1764">
        <v>17.39</v>
      </c>
      <c r="N2398" s="1764">
        <f>O2398+Q2398</f>
        <v>7.56</v>
      </c>
      <c r="O2398" s="1764">
        <v>7.56</v>
      </c>
      <c r="P2398" s="1806">
        <f t="shared" si="780"/>
        <v>1</v>
      </c>
      <c r="Q2398" s="1764">
        <v>0</v>
      </c>
      <c r="R2398" s="1864">
        <f t="shared" si="781"/>
        <v>0</v>
      </c>
      <c r="S2398" s="1807">
        <f t="shared" si="782"/>
        <v>0</v>
      </c>
      <c r="U2398" s="1764">
        <f t="shared" si="783"/>
        <v>0</v>
      </c>
      <c r="V2398" s="1764">
        <f t="shared" si="784"/>
        <v>0</v>
      </c>
      <c r="W2398" s="1764">
        <f t="shared" si="772"/>
        <v>17.39</v>
      </c>
      <c r="X2398" s="1768">
        <v>17.39</v>
      </c>
      <c r="Y2398" s="1784">
        <v>618352</v>
      </c>
      <c r="Z2398" s="1770">
        <v>43257</v>
      </c>
      <c r="AA2398" s="1843" t="s">
        <v>104</v>
      </c>
      <c r="AB2398" s="1843"/>
      <c r="AH2398" s="1867"/>
      <c r="AK2398" s="1868"/>
      <c r="AL2398" s="1868"/>
    </row>
    <row r="2399" spans="1:38" x14ac:dyDescent="0.25">
      <c r="A2399" s="1866">
        <v>2018247</v>
      </c>
      <c r="C2399" s="1782" t="s">
        <v>5014</v>
      </c>
      <c r="D2399" s="1762" t="s">
        <v>26</v>
      </c>
      <c r="E2399" s="1762">
        <v>1</v>
      </c>
      <c r="F2399" s="1762">
        <f>E2399*11</f>
        <v>11</v>
      </c>
      <c r="G2399" s="1762">
        <f>E2399*6</f>
        <v>6</v>
      </c>
      <c r="H2399" s="1762">
        <f>E2399*5</f>
        <v>5</v>
      </c>
      <c r="I2399" s="1783">
        <v>1</v>
      </c>
      <c r="J2399" s="1783">
        <v>1</v>
      </c>
      <c r="L2399" s="1764">
        <v>5706.12</v>
      </c>
      <c r="N2399" s="1764">
        <v>3649.35</v>
      </c>
      <c r="O2399" s="1764">
        <f t="shared" si="779"/>
        <v>2855.79</v>
      </c>
      <c r="P2399" s="1806">
        <f t="shared" si="780"/>
        <v>0.78254757696576105</v>
      </c>
      <c r="Q2399" s="1764">
        <v>793.56</v>
      </c>
      <c r="R2399" s="1864">
        <f t="shared" si="781"/>
        <v>0.21745242303423895</v>
      </c>
      <c r="S2399" s="1807">
        <f t="shared" si="782"/>
        <v>31.742399999999996</v>
      </c>
      <c r="U2399" s="1764">
        <f t="shared" si="783"/>
        <v>0</v>
      </c>
      <c r="V2399" s="1764">
        <f t="shared" si="784"/>
        <v>0</v>
      </c>
      <c r="W2399" s="1764">
        <f t="shared" si="772"/>
        <v>5706.12</v>
      </c>
      <c r="X2399" s="1768">
        <v>5706.12</v>
      </c>
      <c r="Y2399" s="1784">
        <v>618280</v>
      </c>
      <c r="Z2399" s="1770">
        <v>43229</v>
      </c>
      <c r="AA2399" s="1843" t="s">
        <v>104</v>
      </c>
      <c r="AB2399" s="1843"/>
      <c r="AH2399" s="1867"/>
      <c r="AK2399" s="1868"/>
      <c r="AL2399" s="1868"/>
    </row>
    <row r="2400" spans="1:38" x14ac:dyDescent="0.25">
      <c r="A2400" s="1866">
        <v>2018248</v>
      </c>
      <c r="C2400" s="1782">
        <v>689018</v>
      </c>
      <c r="D2400" s="1762" t="s">
        <v>26</v>
      </c>
      <c r="E2400" s="1762">
        <v>1</v>
      </c>
      <c r="F2400" s="1762">
        <v>9</v>
      </c>
      <c r="G2400" s="1762">
        <v>2</v>
      </c>
      <c r="H2400" s="1762">
        <v>7</v>
      </c>
      <c r="I2400" s="1783">
        <v>1</v>
      </c>
      <c r="J2400" s="1783">
        <v>1</v>
      </c>
      <c r="L2400" s="1764">
        <v>3918.44</v>
      </c>
      <c r="N2400" s="1764">
        <v>2524</v>
      </c>
      <c r="O2400" s="1764">
        <f t="shared" si="779"/>
        <v>1945.63</v>
      </c>
      <c r="P2400" s="1806">
        <f t="shared" si="780"/>
        <v>0.770851822503962</v>
      </c>
      <c r="Q2400" s="1764">
        <v>578.37</v>
      </c>
      <c r="R2400" s="1864">
        <f t="shared" si="781"/>
        <v>0.22914817749603802</v>
      </c>
      <c r="S2400" s="1807">
        <f t="shared" si="782"/>
        <v>23.134799999999998</v>
      </c>
      <c r="U2400" s="1764">
        <f t="shared" si="783"/>
        <v>0</v>
      </c>
      <c r="V2400" s="1764">
        <f t="shared" si="784"/>
        <v>0</v>
      </c>
      <c r="W2400" s="1764">
        <f t="shared" si="772"/>
        <v>3918.44</v>
      </c>
      <c r="X2400" s="1768">
        <v>3918.44</v>
      </c>
      <c r="Y2400" s="1784">
        <v>618281</v>
      </c>
      <c r="Z2400" s="1770">
        <v>43229</v>
      </c>
      <c r="AA2400" s="1843" t="s">
        <v>104</v>
      </c>
      <c r="AB2400" s="1843"/>
      <c r="AH2400" s="1867"/>
      <c r="AK2400" s="1868"/>
      <c r="AL2400" s="1868"/>
    </row>
    <row r="2401" spans="1:38" x14ac:dyDescent="0.25">
      <c r="A2401" s="1866">
        <v>2018249</v>
      </c>
      <c r="C2401" s="1782">
        <v>740618</v>
      </c>
      <c r="D2401" s="1762" t="s">
        <v>26</v>
      </c>
      <c r="E2401" s="1762">
        <v>1</v>
      </c>
      <c r="F2401" s="1762">
        <v>8</v>
      </c>
      <c r="G2401" s="1762">
        <v>6</v>
      </c>
      <c r="H2401" s="1762">
        <v>3</v>
      </c>
      <c r="I2401" s="1783">
        <v>1</v>
      </c>
      <c r="J2401" s="1783">
        <v>1</v>
      </c>
      <c r="L2401" s="1764">
        <v>3192.11</v>
      </c>
      <c r="N2401" s="1764">
        <v>2066</v>
      </c>
      <c r="O2401" s="1764">
        <f t="shared" si="779"/>
        <v>1597.3</v>
      </c>
      <c r="P2401" s="1806">
        <f t="shared" si="780"/>
        <v>0.77313649564375608</v>
      </c>
      <c r="Q2401" s="1764">
        <v>468.7</v>
      </c>
      <c r="R2401" s="1864">
        <f t="shared" si="781"/>
        <v>0.22686350435624394</v>
      </c>
      <c r="S2401" s="1807">
        <f t="shared" si="782"/>
        <v>18.748000000000001</v>
      </c>
      <c r="U2401" s="1764">
        <f t="shared" si="783"/>
        <v>0</v>
      </c>
      <c r="V2401" s="1764">
        <f t="shared" si="784"/>
        <v>0</v>
      </c>
      <c r="W2401" s="1764">
        <f t="shared" si="772"/>
        <v>3192.11</v>
      </c>
      <c r="X2401" s="1768">
        <v>3192.11</v>
      </c>
      <c r="Y2401" s="1784">
        <v>618282</v>
      </c>
      <c r="Z2401" s="1770">
        <v>43229</v>
      </c>
      <c r="AA2401" s="1843" t="s">
        <v>104</v>
      </c>
      <c r="AB2401" s="1843"/>
      <c r="AH2401" s="1867"/>
      <c r="AK2401" s="1868"/>
      <c r="AL2401" s="1868"/>
    </row>
    <row r="2402" spans="1:38" x14ac:dyDescent="0.25">
      <c r="A2402" s="1866">
        <v>2018250</v>
      </c>
      <c r="C2402" s="1782" t="s">
        <v>4928</v>
      </c>
      <c r="D2402" s="1762" t="s">
        <v>352</v>
      </c>
      <c r="E2402" s="1762">
        <v>0</v>
      </c>
      <c r="F2402" s="1762">
        <v>0</v>
      </c>
      <c r="G2402" s="1762">
        <v>0</v>
      </c>
      <c r="H2402" s="1762">
        <v>0</v>
      </c>
      <c r="I2402" s="1783">
        <v>1</v>
      </c>
      <c r="J2402" s="1783">
        <v>1</v>
      </c>
      <c r="L2402" s="1764">
        <v>343</v>
      </c>
      <c r="N2402" s="1764">
        <f>O2402+Q2402</f>
        <v>179</v>
      </c>
      <c r="O2402" s="1764">
        <v>164</v>
      </c>
      <c r="P2402" s="1806">
        <f t="shared" si="780"/>
        <v>0.91620111731843579</v>
      </c>
      <c r="Q2402" s="1764">
        <v>15</v>
      </c>
      <c r="R2402" s="1864">
        <f t="shared" si="781"/>
        <v>8.3798882681564241E-2</v>
      </c>
      <c r="S2402" s="1807">
        <f t="shared" si="782"/>
        <v>0.6</v>
      </c>
      <c r="U2402" s="1764">
        <f t="shared" si="783"/>
        <v>0</v>
      </c>
      <c r="V2402" s="1764">
        <f t="shared" si="784"/>
        <v>0</v>
      </c>
      <c r="W2402" s="1764">
        <f t="shared" si="772"/>
        <v>343</v>
      </c>
      <c r="X2402" s="1768">
        <v>343</v>
      </c>
      <c r="Y2402" s="1784">
        <v>618357</v>
      </c>
      <c r="Z2402" s="1770">
        <v>43257</v>
      </c>
      <c r="AA2402" s="1843" t="s">
        <v>104</v>
      </c>
      <c r="AB2402" s="1843"/>
      <c r="AH2402" s="1867"/>
      <c r="AK2402" s="1868"/>
      <c r="AL2402" s="1868"/>
    </row>
    <row r="2403" spans="1:38" x14ac:dyDescent="0.25">
      <c r="A2403" s="1866">
        <v>2018261</v>
      </c>
      <c r="C2403" s="1782" t="s">
        <v>5012</v>
      </c>
      <c r="D2403" s="1762" t="s">
        <v>26</v>
      </c>
      <c r="E2403" s="1762">
        <v>0</v>
      </c>
      <c r="F2403" s="1762">
        <v>0</v>
      </c>
      <c r="G2403" s="1762">
        <v>0</v>
      </c>
      <c r="H2403" s="1762">
        <v>0</v>
      </c>
      <c r="I2403" s="1783">
        <v>1</v>
      </c>
      <c r="J2403" s="1783">
        <v>1</v>
      </c>
      <c r="L2403" s="1764">
        <v>31</v>
      </c>
      <c r="N2403" s="1764">
        <f>O2403+Q2403</f>
        <v>15</v>
      </c>
      <c r="O2403" s="1764">
        <v>15</v>
      </c>
      <c r="P2403" s="1806">
        <f t="shared" si="780"/>
        <v>1</v>
      </c>
      <c r="Q2403" s="1764">
        <v>0</v>
      </c>
      <c r="R2403" s="1864">
        <f t="shared" si="781"/>
        <v>0</v>
      </c>
      <c r="S2403" s="1807">
        <f t="shared" si="782"/>
        <v>0</v>
      </c>
      <c r="U2403" s="1764">
        <f t="shared" si="783"/>
        <v>0</v>
      </c>
      <c r="V2403" s="1764">
        <f t="shared" si="784"/>
        <v>0</v>
      </c>
      <c r="W2403" s="1764">
        <f t="shared" si="772"/>
        <v>31</v>
      </c>
      <c r="X2403" s="1768">
        <v>31</v>
      </c>
      <c r="Y2403" s="1784">
        <v>618352</v>
      </c>
      <c r="Z2403" s="1770">
        <v>43257</v>
      </c>
      <c r="AA2403" s="1843" t="s">
        <v>104</v>
      </c>
      <c r="AB2403" s="1843"/>
      <c r="AH2403" s="1867"/>
      <c r="AK2403" s="1868"/>
      <c r="AL2403" s="1868"/>
    </row>
    <row r="2404" spans="1:38" x14ac:dyDescent="0.25">
      <c r="A2404" s="1866">
        <v>2018263</v>
      </c>
      <c r="C2404" s="1782" t="s">
        <v>4946</v>
      </c>
      <c r="D2404" s="1762" t="s">
        <v>26</v>
      </c>
      <c r="E2404" s="1762">
        <v>0</v>
      </c>
      <c r="F2404" s="1762">
        <v>0</v>
      </c>
      <c r="G2404" s="1762">
        <v>0</v>
      </c>
      <c r="H2404" s="1762">
        <v>0</v>
      </c>
      <c r="I2404" s="1783">
        <v>1</v>
      </c>
      <c r="J2404" s="1783">
        <v>1</v>
      </c>
      <c r="L2404" s="1764">
        <v>65</v>
      </c>
      <c r="N2404" s="1764">
        <f>O2404+Q2404</f>
        <v>40</v>
      </c>
      <c r="O2404" s="1764">
        <v>25</v>
      </c>
      <c r="P2404" s="1806">
        <f t="shared" si="780"/>
        <v>0.625</v>
      </c>
      <c r="Q2404" s="1764">
        <v>15</v>
      </c>
      <c r="R2404" s="1864">
        <f t="shared" si="781"/>
        <v>0.375</v>
      </c>
      <c r="S2404" s="1807">
        <f t="shared" si="782"/>
        <v>0.6</v>
      </c>
      <c r="U2404" s="1764">
        <f t="shared" si="783"/>
        <v>0</v>
      </c>
      <c r="V2404" s="1764">
        <f t="shared" si="784"/>
        <v>0</v>
      </c>
      <c r="W2404" s="1764">
        <f t="shared" si="772"/>
        <v>65</v>
      </c>
      <c r="X2404" s="1768">
        <v>65</v>
      </c>
      <c r="Y2404" s="1784">
        <v>618352</v>
      </c>
      <c r="Z2404" s="1770">
        <v>43257</v>
      </c>
      <c r="AA2404" s="1843" t="s">
        <v>104</v>
      </c>
      <c r="AB2404" s="1843"/>
      <c r="AH2404" s="1867"/>
      <c r="AK2404" s="1868"/>
      <c r="AL2404" s="1868"/>
    </row>
    <row r="2405" spans="1:38" x14ac:dyDescent="0.25">
      <c r="A2405" s="1866">
        <v>2018264</v>
      </c>
      <c r="C2405" s="1782" t="s">
        <v>4950</v>
      </c>
      <c r="D2405" s="1762" t="s">
        <v>317</v>
      </c>
      <c r="E2405" s="1762">
        <v>1</v>
      </c>
      <c r="F2405" s="1762">
        <v>8</v>
      </c>
      <c r="G2405" s="1762">
        <v>6</v>
      </c>
      <c r="H2405" s="1762">
        <v>3</v>
      </c>
      <c r="I2405" s="1783">
        <v>1</v>
      </c>
      <c r="J2405" s="1783">
        <v>1</v>
      </c>
      <c r="L2405" s="1764">
        <v>3309</v>
      </c>
      <c r="N2405" s="1764">
        <v>2087.81</v>
      </c>
      <c r="O2405" s="1764">
        <f t="shared" si="779"/>
        <v>1491.94</v>
      </c>
      <c r="P2405" s="1806">
        <f t="shared" si="780"/>
        <v>0.7145956768096714</v>
      </c>
      <c r="Q2405" s="1764">
        <v>595.87</v>
      </c>
      <c r="R2405" s="1864">
        <f t="shared" si="781"/>
        <v>0.28540432319032866</v>
      </c>
      <c r="S2405" s="1807">
        <f t="shared" si="782"/>
        <v>23.834800000000001</v>
      </c>
      <c r="U2405" s="1764">
        <f t="shared" si="783"/>
        <v>0</v>
      </c>
      <c r="V2405" s="1764">
        <f t="shared" si="784"/>
        <v>0</v>
      </c>
      <c r="W2405" s="1764">
        <f t="shared" si="772"/>
        <v>3309</v>
      </c>
      <c r="X2405" s="1768">
        <v>3309</v>
      </c>
      <c r="Y2405" s="1784">
        <v>618347</v>
      </c>
      <c r="Z2405" s="1770">
        <v>43256</v>
      </c>
      <c r="AA2405" s="1843" t="s">
        <v>104</v>
      </c>
      <c r="AB2405" s="1843"/>
      <c r="AH2405" s="1867"/>
      <c r="AK2405" s="1868"/>
      <c r="AL2405" s="1868"/>
    </row>
    <row r="2406" spans="1:38" x14ac:dyDescent="0.25">
      <c r="A2406" s="1866">
        <v>2018265</v>
      </c>
      <c r="C2406" s="1782" t="s">
        <v>4951</v>
      </c>
      <c r="D2406" s="1762" t="s">
        <v>352</v>
      </c>
      <c r="E2406" s="1762">
        <v>1</v>
      </c>
      <c r="F2406" s="1762">
        <v>5</v>
      </c>
      <c r="G2406" s="1762">
        <v>2</v>
      </c>
      <c r="H2406" s="1762">
        <v>3</v>
      </c>
      <c r="I2406" s="1783">
        <v>1</v>
      </c>
      <c r="J2406" s="1783">
        <v>1</v>
      </c>
      <c r="L2406" s="1764">
        <v>2439.39</v>
      </c>
      <c r="N2406" s="1764">
        <v>1604.31</v>
      </c>
      <c r="O2406" s="1764">
        <f t="shared" si="779"/>
        <v>1164.06</v>
      </c>
      <c r="P2406" s="1806">
        <f t="shared" si="780"/>
        <v>0.72558296089907814</v>
      </c>
      <c r="Q2406" s="1764">
        <v>440.25</v>
      </c>
      <c r="R2406" s="1864">
        <f t="shared" si="781"/>
        <v>0.27441703910092191</v>
      </c>
      <c r="S2406" s="1807">
        <f t="shared" si="782"/>
        <v>17.61</v>
      </c>
      <c r="U2406" s="1764">
        <f t="shared" si="783"/>
        <v>0</v>
      </c>
      <c r="V2406" s="1764">
        <f t="shared" si="784"/>
        <v>0</v>
      </c>
      <c r="W2406" s="1764">
        <f t="shared" si="772"/>
        <v>2439.39</v>
      </c>
      <c r="X2406" s="1768">
        <v>2439.39</v>
      </c>
      <c r="Y2406" s="1784">
        <v>618334</v>
      </c>
      <c r="Z2406" s="1770">
        <v>43251</v>
      </c>
      <c r="AA2406" s="1843" t="s">
        <v>104</v>
      </c>
      <c r="AB2406" s="1843"/>
      <c r="AH2406" s="1867"/>
      <c r="AK2406" s="1868"/>
      <c r="AL2406" s="1868"/>
    </row>
    <row r="2407" spans="1:38" x14ac:dyDescent="0.25">
      <c r="A2407" s="1866">
        <v>2018266</v>
      </c>
      <c r="C2407" s="1782" t="s">
        <v>4952</v>
      </c>
      <c r="D2407" s="1762" t="s">
        <v>892</v>
      </c>
      <c r="E2407" s="1762">
        <v>0</v>
      </c>
      <c r="F2407" s="1762">
        <v>1</v>
      </c>
      <c r="G2407" s="1762">
        <v>0</v>
      </c>
      <c r="H2407" s="1762">
        <v>1</v>
      </c>
      <c r="I2407" s="1783">
        <v>1</v>
      </c>
      <c r="J2407" s="1783">
        <v>1</v>
      </c>
      <c r="L2407" s="1764">
        <v>729.01</v>
      </c>
      <c r="N2407" s="1764">
        <v>376</v>
      </c>
      <c r="O2407" s="1764">
        <f t="shared" si="779"/>
        <v>257.40999999999997</v>
      </c>
      <c r="P2407" s="1806">
        <f t="shared" si="780"/>
        <v>0.68460106382978714</v>
      </c>
      <c r="Q2407" s="1764">
        <v>118.59</v>
      </c>
      <c r="R2407" s="1864">
        <f t="shared" si="781"/>
        <v>0.31539893617021275</v>
      </c>
      <c r="S2407" s="1807">
        <f t="shared" si="782"/>
        <v>4.7435999999999998</v>
      </c>
      <c r="U2407" s="1764">
        <f t="shared" si="783"/>
        <v>0</v>
      </c>
      <c r="V2407" s="1764">
        <f t="shared" si="784"/>
        <v>0</v>
      </c>
      <c r="W2407" s="1764">
        <f t="shared" si="772"/>
        <v>729.01</v>
      </c>
      <c r="X2407" s="1768">
        <v>729.01</v>
      </c>
      <c r="Y2407" s="1784">
        <v>618319</v>
      </c>
      <c r="Z2407" s="1770">
        <v>43245</v>
      </c>
      <c r="AA2407" s="1843" t="s">
        <v>104</v>
      </c>
      <c r="AB2407" s="1843"/>
      <c r="AH2407" s="1867"/>
      <c r="AK2407" s="1868"/>
      <c r="AL2407" s="1868"/>
    </row>
    <row r="2408" spans="1:38" x14ac:dyDescent="0.25">
      <c r="A2408" s="1866" t="s">
        <v>4991</v>
      </c>
      <c r="C2408" s="1782" t="s">
        <v>4853</v>
      </c>
      <c r="D2408" s="1762" t="s">
        <v>352</v>
      </c>
      <c r="E2408" s="1762">
        <v>0</v>
      </c>
      <c r="F2408" s="1762">
        <v>1</v>
      </c>
      <c r="G2408" s="1762">
        <v>0</v>
      </c>
      <c r="H2408" s="1762">
        <v>0</v>
      </c>
      <c r="I2408" s="1783">
        <v>1</v>
      </c>
      <c r="J2408" s="1783">
        <v>1</v>
      </c>
      <c r="L2408" s="1764">
        <v>84.07</v>
      </c>
      <c r="N2408" s="1764">
        <v>52</v>
      </c>
      <c r="O2408" s="1764">
        <f>N2408-Q2408</f>
        <v>22</v>
      </c>
      <c r="P2408" s="1806">
        <f>IF(N2408&lt;=0,"",O2408/N2408)</f>
        <v>0.42307692307692307</v>
      </c>
      <c r="Q2408" s="1764">
        <v>30</v>
      </c>
      <c r="R2408" s="1864">
        <f>IF(N2408&lt;=0,"",Q2408/N2408)</f>
        <v>0.57692307692307687</v>
      </c>
      <c r="S2408" s="1807">
        <f>Q2408/$S$1</f>
        <v>1.2</v>
      </c>
      <c r="U2408" s="1764">
        <f>((1-I2408)*O2408)+((1-J2408)*Q2408)</f>
        <v>0</v>
      </c>
      <c r="V2408" s="1764">
        <f>L2408-W2408</f>
        <v>0</v>
      </c>
      <c r="W2408" s="1764">
        <f>X2408+AC2408+AH2408+AM2408+AO2408+AR2408</f>
        <v>84.07</v>
      </c>
      <c r="X2408" s="1768">
        <v>84.07</v>
      </c>
      <c r="Y2408" s="1784">
        <v>618272</v>
      </c>
      <c r="Z2408" s="1770">
        <v>43220</v>
      </c>
      <c r="AA2408" s="1843" t="s">
        <v>104</v>
      </c>
      <c r="AB2408" s="1843"/>
      <c r="AH2408" s="1867"/>
      <c r="AK2408" s="1868"/>
      <c r="AL2408" s="1868"/>
    </row>
    <row r="2409" spans="1:38" x14ac:dyDescent="0.25">
      <c r="A2409" s="1866">
        <v>2018269</v>
      </c>
      <c r="B2409" s="1782" t="s">
        <v>5380</v>
      </c>
      <c r="C2409" s="1782" t="s">
        <v>4992</v>
      </c>
      <c r="D2409" s="1762" t="s">
        <v>26</v>
      </c>
      <c r="E2409" s="1762">
        <v>0</v>
      </c>
      <c r="F2409" s="1762">
        <v>0</v>
      </c>
      <c r="G2409" s="1762">
        <v>0</v>
      </c>
      <c r="H2409" s="1762">
        <v>0</v>
      </c>
      <c r="I2409" s="1783">
        <v>1</v>
      </c>
      <c r="J2409" s="1783">
        <v>1</v>
      </c>
      <c r="L2409" s="1764">
        <f>N2409*2.3</f>
        <v>191.35999999999999</v>
      </c>
      <c r="N2409" s="1764">
        <f>O2409+Q2409</f>
        <v>83.2</v>
      </c>
      <c r="O2409" s="1764">
        <v>83.2</v>
      </c>
      <c r="P2409" s="1806">
        <f t="shared" si="780"/>
        <v>1</v>
      </c>
      <c r="Q2409" s="1764">
        <v>0</v>
      </c>
      <c r="R2409" s="1864">
        <f t="shared" si="781"/>
        <v>0</v>
      </c>
      <c r="S2409" s="1807">
        <f t="shared" si="782"/>
        <v>0</v>
      </c>
      <c r="U2409" s="1764">
        <f t="shared" si="783"/>
        <v>0</v>
      </c>
      <c r="V2409" s="1764">
        <f t="shared" si="784"/>
        <v>191.35999999999999</v>
      </c>
      <c r="W2409" s="1764">
        <f t="shared" si="772"/>
        <v>0</v>
      </c>
      <c r="X2409" s="1768">
        <v>191.36</v>
      </c>
      <c r="Y2409" s="1784">
        <v>618352</v>
      </c>
      <c r="Z2409" s="1770">
        <v>43257</v>
      </c>
      <c r="AA2409" s="1843" t="s">
        <v>104</v>
      </c>
      <c r="AB2409" s="1843"/>
      <c r="AC2409" s="1764">
        <v>-191.36</v>
      </c>
      <c r="AD2409" s="1762">
        <v>618365</v>
      </c>
      <c r="AE2409" s="1773">
        <v>43262</v>
      </c>
      <c r="AF2409" s="1844" t="s">
        <v>104</v>
      </c>
      <c r="AH2409" s="1867"/>
      <c r="AK2409" s="1868"/>
      <c r="AL2409" s="1868"/>
    </row>
    <row r="2410" spans="1:38" x14ac:dyDescent="0.25">
      <c r="A2410" s="1866">
        <v>2018270</v>
      </c>
      <c r="C2410" s="1782">
        <v>695618</v>
      </c>
      <c r="D2410" s="1762" t="s">
        <v>26</v>
      </c>
      <c r="E2410" s="1762">
        <v>1</v>
      </c>
      <c r="F2410" s="1762">
        <v>9</v>
      </c>
      <c r="G2410" s="1762">
        <v>7</v>
      </c>
      <c r="H2410" s="1762">
        <v>3</v>
      </c>
      <c r="I2410" s="1783">
        <v>1</v>
      </c>
      <c r="J2410" s="1783">
        <v>1</v>
      </c>
      <c r="L2410" s="1764">
        <v>3879.23</v>
      </c>
      <c r="N2410" s="1764">
        <v>2506.9899999999998</v>
      </c>
      <c r="O2410" s="1764">
        <f t="shared" si="779"/>
        <v>2044.7399999999998</v>
      </c>
      <c r="P2410" s="1806">
        <f t="shared" si="780"/>
        <v>0.81561553895308714</v>
      </c>
      <c r="Q2410" s="1764">
        <v>462.25</v>
      </c>
      <c r="R2410" s="1864">
        <f t="shared" si="781"/>
        <v>0.18438446104691283</v>
      </c>
      <c r="S2410" s="1807">
        <f t="shared" si="782"/>
        <v>18.489999999999998</v>
      </c>
      <c r="U2410" s="1764">
        <f t="shared" si="783"/>
        <v>0</v>
      </c>
      <c r="V2410" s="1764">
        <f t="shared" si="784"/>
        <v>0</v>
      </c>
      <c r="W2410" s="1764">
        <f t="shared" si="772"/>
        <v>3879.23</v>
      </c>
      <c r="X2410" s="1768">
        <v>3879.23</v>
      </c>
      <c r="Y2410" s="1784">
        <v>618287</v>
      </c>
      <c r="Z2410" s="1770">
        <v>43234</v>
      </c>
      <c r="AA2410" s="1843" t="s">
        <v>104</v>
      </c>
      <c r="AB2410" s="1843"/>
      <c r="AH2410" s="1867"/>
      <c r="AK2410" s="1868"/>
      <c r="AL2410" s="1868"/>
    </row>
    <row r="2411" spans="1:38" x14ac:dyDescent="0.25">
      <c r="A2411" s="1866">
        <v>2018271</v>
      </c>
      <c r="C2411" s="1782">
        <v>710018</v>
      </c>
      <c r="D2411" s="1762" t="s">
        <v>26</v>
      </c>
      <c r="E2411" s="1762">
        <v>1</v>
      </c>
      <c r="F2411" s="1762">
        <v>8</v>
      </c>
      <c r="G2411" s="1762">
        <v>5</v>
      </c>
      <c r="H2411" s="1762">
        <v>3</v>
      </c>
      <c r="I2411" s="1783">
        <v>1</v>
      </c>
      <c r="J2411" s="1783">
        <v>1</v>
      </c>
      <c r="L2411" s="1764">
        <v>3162.85</v>
      </c>
      <c r="N2411" s="1764">
        <v>2070</v>
      </c>
      <c r="O2411" s="1764">
        <f t="shared" si="779"/>
        <v>1575.9</v>
      </c>
      <c r="P2411" s="1806">
        <f t="shared" si="780"/>
        <v>0.76130434782608702</v>
      </c>
      <c r="Q2411" s="1764">
        <v>494.1</v>
      </c>
      <c r="R2411" s="1864">
        <f t="shared" si="781"/>
        <v>0.23869565217391306</v>
      </c>
      <c r="S2411" s="1807">
        <f t="shared" si="782"/>
        <v>19.763999999999999</v>
      </c>
      <c r="U2411" s="1764">
        <f t="shared" si="783"/>
        <v>0</v>
      </c>
      <c r="V2411" s="1764">
        <f t="shared" si="784"/>
        <v>0</v>
      </c>
      <c r="W2411" s="1764">
        <f t="shared" si="772"/>
        <v>3162.85</v>
      </c>
      <c r="X2411" s="1768">
        <v>3162.85</v>
      </c>
      <c r="Y2411" s="1784">
        <v>618289</v>
      </c>
      <c r="Z2411" s="1770">
        <v>43234</v>
      </c>
      <c r="AA2411" s="1843" t="s">
        <v>104</v>
      </c>
      <c r="AB2411" s="1843"/>
      <c r="AH2411" s="1867"/>
      <c r="AK2411" s="1868"/>
      <c r="AL2411" s="1868"/>
    </row>
    <row r="2412" spans="1:38" x14ac:dyDescent="0.25">
      <c r="A2412" s="1866">
        <v>2018272</v>
      </c>
      <c r="C2412" s="1782" t="s">
        <v>4997</v>
      </c>
      <c r="D2412" s="1762" t="s">
        <v>26</v>
      </c>
      <c r="E2412" s="1762">
        <v>0</v>
      </c>
      <c r="F2412" s="1762">
        <v>0</v>
      </c>
      <c r="G2412" s="1762">
        <v>0</v>
      </c>
      <c r="H2412" s="1762">
        <v>0</v>
      </c>
      <c r="I2412" s="1783">
        <v>1</v>
      </c>
      <c r="J2412" s="1783">
        <v>1</v>
      </c>
      <c r="L2412" s="1764">
        <f>N2412*2</f>
        <v>66</v>
      </c>
      <c r="N2412" s="1764">
        <f>O2412+Q2412</f>
        <v>33</v>
      </c>
      <c r="O2412" s="1764">
        <v>18</v>
      </c>
      <c r="P2412" s="1806">
        <f t="shared" si="780"/>
        <v>0.54545454545454541</v>
      </c>
      <c r="Q2412" s="1764">
        <v>15</v>
      </c>
      <c r="R2412" s="1864">
        <f t="shared" si="781"/>
        <v>0.45454545454545453</v>
      </c>
      <c r="S2412" s="1807">
        <f t="shared" si="782"/>
        <v>0.6</v>
      </c>
      <c r="U2412" s="1764">
        <f t="shared" si="783"/>
        <v>0</v>
      </c>
      <c r="V2412" s="1764">
        <f t="shared" si="784"/>
        <v>0</v>
      </c>
      <c r="W2412" s="1764">
        <f t="shared" si="772"/>
        <v>66</v>
      </c>
      <c r="X2412" s="1768">
        <v>66</v>
      </c>
      <c r="Y2412" s="1784">
        <v>618352</v>
      </c>
      <c r="Z2412" s="1770">
        <v>43257</v>
      </c>
      <c r="AA2412" s="1843" t="s">
        <v>104</v>
      </c>
      <c r="AB2412" s="1843"/>
      <c r="AH2412" s="1867"/>
      <c r="AK2412" s="1868"/>
      <c r="AL2412" s="1868"/>
    </row>
    <row r="2413" spans="1:38" x14ac:dyDescent="0.25">
      <c r="A2413" s="1866">
        <v>2018273</v>
      </c>
      <c r="C2413" s="1782" t="s">
        <v>5013</v>
      </c>
      <c r="D2413" s="1762" t="s">
        <v>352</v>
      </c>
      <c r="E2413" s="1762">
        <v>0</v>
      </c>
      <c r="F2413" s="1762">
        <v>0</v>
      </c>
      <c r="G2413" s="1762">
        <v>0</v>
      </c>
      <c r="H2413" s="1762">
        <v>0</v>
      </c>
      <c r="I2413" s="1783">
        <v>1</v>
      </c>
      <c r="J2413" s="1783">
        <v>1</v>
      </c>
      <c r="L2413" s="1764">
        <v>402.66</v>
      </c>
      <c r="N2413" s="1764">
        <v>294.57</v>
      </c>
      <c r="O2413" s="1764">
        <v>294.57</v>
      </c>
      <c r="P2413" s="1806">
        <f t="shared" si="780"/>
        <v>1</v>
      </c>
      <c r="R2413" s="1864">
        <f t="shared" si="781"/>
        <v>0</v>
      </c>
      <c r="S2413" s="1807">
        <f t="shared" si="782"/>
        <v>0</v>
      </c>
      <c r="U2413" s="1764">
        <f t="shared" si="783"/>
        <v>0</v>
      </c>
      <c r="V2413" s="1764">
        <f t="shared" si="784"/>
        <v>0</v>
      </c>
      <c r="W2413" s="1764">
        <f t="shared" si="772"/>
        <v>402.66</v>
      </c>
      <c r="X2413" s="1768">
        <v>402.66</v>
      </c>
      <c r="Y2413" s="1784">
        <v>618309</v>
      </c>
      <c r="Z2413" s="1770">
        <v>43243</v>
      </c>
      <c r="AA2413" s="1843" t="s">
        <v>104</v>
      </c>
      <c r="AB2413" s="1843"/>
      <c r="AH2413" s="1867"/>
      <c r="AK2413" s="1868"/>
      <c r="AL2413" s="1868"/>
    </row>
    <row r="2414" spans="1:38" x14ac:dyDescent="0.25">
      <c r="A2414" s="1866">
        <v>2018274</v>
      </c>
      <c r="C2414" s="1782" t="s">
        <v>4998</v>
      </c>
      <c r="D2414" s="1762" t="s">
        <v>352</v>
      </c>
      <c r="E2414" s="1762">
        <v>1</v>
      </c>
      <c r="F2414" s="1762">
        <v>8</v>
      </c>
      <c r="G2414" s="1762">
        <v>5</v>
      </c>
      <c r="H2414" s="1762">
        <v>3</v>
      </c>
      <c r="I2414" s="1783">
        <v>1</v>
      </c>
      <c r="J2414" s="1783">
        <v>1</v>
      </c>
      <c r="L2414" s="1764">
        <v>2808.26</v>
      </c>
      <c r="N2414" s="1764">
        <v>1997</v>
      </c>
      <c r="O2414" s="1764">
        <f t="shared" si="779"/>
        <v>1476.83</v>
      </c>
      <c r="P2414" s="1806">
        <f t="shared" si="780"/>
        <v>0.73952428642964441</v>
      </c>
      <c r="Q2414" s="1764">
        <v>520.16999999999996</v>
      </c>
      <c r="R2414" s="1864">
        <f t="shared" si="781"/>
        <v>0.26047571357035554</v>
      </c>
      <c r="S2414" s="1807">
        <f t="shared" si="782"/>
        <v>20.806799999999999</v>
      </c>
      <c r="U2414" s="1764">
        <f t="shared" si="783"/>
        <v>0</v>
      </c>
      <c r="V2414" s="1764">
        <f t="shared" si="784"/>
        <v>0</v>
      </c>
      <c r="W2414" s="1764">
        <f t="shared" si="772"/>
        <v>2808.26</v>
      </c>
      <c r="X2414" s="1768">
        <v>2808.26</v>
      </c>
      <c r="Y2414" s="1784">
        <v>618310</v>
      </c>
      <c r="Z2414" s="1770">
        <v>43243</v>
      </c>
      <c r="AA2414" s="1843" t="s">
        <v>104</v>
      </c>
      <c r="AB2414" s="1843"/>
      <c r="AH2414" s="1867"/>
      <c r="AK2414" s="1868"/>
      <c r="AL2414" s="1868"/>
    </row>
    <row r="2415" spans="1:38" x14ac:dyDescent="0.25">
      <c r="A2415" s="1866" t="s">
        <v>4999</v>
      </c>
      <c r="C2415" s="1782" t="s">
        <v>5000</v>
      </c>
      <c r="D2415" s="1762" t="s">
        <v>352</v>
      </c>
      <c r="E2415" s="1762">
        <v>0</v>
      </c>
      <c r="F2415" s="1762">
        <v>13</v>
      </c>
      <c r="G2415" s="1762">
        <v>0</v>
      </c>
      <c r="H2415" s="1762">
        <v>0</v>
      </c>
      <c r="I2415" s="1783">
        <v>1</v>
      </c>
      <c r="J2415" s="1783">
        <v>1</v>
      </c>
      <c r="L2415" s="1764">
        <v>1569.24</v>
      </c>
      <c r="N2415" s="1764">
        <v>625.88</v>
      </c>
      <c r="O2415" s="1764">
        <f t="shared" si="779"/>
        <v>370.82</v>
      </c>
      <c r="P2415" s="1806">
        <f t="shared" si="780"/>
        <v>0.59247779126989197</v>
      </c>
      <c r="Q2415" s="1764">
        <v>255.06</v>
      </c>
      <c r="R2415" s="1864">
        <f t="shared" si="781"/>
        <v>0.40752220873010803</v>
      </c>
      <c r="S2415" s="1807">
        <f t="shared" si="782"/>
        <v>10.202400000000001</v>
      </c>
      <c r="U2415" s="1764">
        <f t="shared" si="783"/>
        <v>0</v>
      </c>
      <c r="V2415" s="1764">
        <f t="shared" si="784"/>
        <v>0</v>
      </c>
      <c r="W2415" s="1764">
        <f t="shared" si="772"/>
        <v>1569.24</v>
      </c>
      <c r="X2415" s="1768">
        <v>1569.24</v>
      </c>
      <c r="Y2415" s="1784">
        <v>618311</v>
      </c>
      <c r="Z2415" s="1770">
        <v>43243</v>
      </c>
      <c r="AA2415" s="1843" t="s">
        <v>104</v>
      </c>
      <c r="AB2415" s="1843"/>
      <c r="AH2415" s="1867"/>
      <c r="AK2415" s="1868"/>
      <c r="AL2415" s="1868"/>
    </row>
    <row r="2416" spans="1:38" x14ac:dyDescent="0.25">
      <c r="A2416" s="1866">
        <v>2018276</v>
      </c>
      <c r="C2416" s="1782" t="s">
        <v>5001</v>
      </c>
      <c r="D2416" s="1762" t="s">
        <v>352</v>
      </c>
      <c r="E2416" s="1762">
        <v>1</v>
      </c>
      <c r="F2416" s="1762">
        <v>10</v>
      </c>
      <c r="G2416" s="1762">
        <v>7</v>
      </c>
      <c r="H2416" s="1762">
        <v>4</v>
      </c>
      <c r="I2416" s="1783">
        <v>1</v>
      </c>
      <c r="J2416" s="1783">
        <v>1</v>
      </c>
      <c r="L2416" s="1764">
        <v>3394.79</v>
      </c>
      <c r="N2416" s="1764">
        <v>2412.71</v>
      </c>
      <c r="O2416" s="1764">
        <f t="shared" si="779"/>
        <v>1729.15</v>
      </c>
      <c r="P2416" s="1806">
        <f t="shared" si="780"/>
        <v>0.71668372908472222</v>
      </c>
      <c r="Q2416" s="1764">
        <v>683.56</v>
      </c>
      <c r="R2416" s="1864">
        <f t="shared" si="781"/>
        <v>0.28331627091527783</v>
      </c>
      <c r="S2416" s="1807">
        <f t="shared" si="782"/>
        <v>27.342399999999998</v>
      </c>
      <c r="U2416" s="1764">
        <f t="shared" si="783"/>
        <v>0</v>
      </c>
      <c r="V2416" s="1764">
        <f t="shared" si="784"/>
        <v>0</v>
      </c>
      <c r="W2416" s="1764">
        <f t="shared" si="772"/>
        <v>3394.79</v>
      </c>
      <c r="X2416" s="1768">
        <v>3394.79</v>
      </c>
      <c r="Y2416" s="1784">
        <v>618312</v>
      </c>
      <c r="Z2416" s="1770">
        <v>43243</v>
      </c>
      <c r="AA2416" s="1843" t="s">
        <v>104</v>
      </c>
      <c r="AB2416" s="1843"/>
      <c r="AH2416" s="1867"/>
      <c r="AK2416" s="1868"/>
      <c r="AL2416" s="1868"/>
    </row>
    <row r="2417" spans="1:38" x14ac:dyDescent="0.25">
      <c r="A2417" s="1866" t="s">
        <v>5002</v>
      </c>
      <c r="C2417" s="1782" t="s">
        <v>5041</v>
      </c>
      <c r="D2417" s="1762" t="s">
        <v>352</v>
      </c>
      <c r="E2417" s="1762">
        <v>0</v>
      </c>
      <c r="F2417" s="1762">
        <v>13</v>
      </c>
      <c r="G2417" s="1762">
        <v>0</v>
      </c>
      <c r="H2417" s="1762">
        <v>0</v>
      </c>
      <c r="I2417" s="1783">
        <v>1</v>
      </c>
      <c r="J2417" s="1783">
        <v>1</v>
      </c>
      <c r="L2417" s="1764">
        <v>1510.06</v>
      </c>
      <c r="N2417" s="1764">
        <v>607.55999999999995</v>
      </c>
      <c r="O2417" s="1764">
        <f t="shared" si="779"/>
        <v>352.49999999999994</v>
      </c>
      <c r="P2417" s="1806">
        <f t="shared" si="780"/>
        <v>0.58018961090262688</v>
      </c>
      <c r="Q2417" s="1764">
        <v>255.06</v>
      </c>
      <c r="R2417" s="1864">
        <f t="shared" si="781"/>
        <v>0.41981038909737312</v>
      </c>
      <c r="S2417" s="1807">
        <f t="shared" si="782"/>
        <v>10.202400000000001</v>
      </c>
      <c r="U2417" s="1764">
        <f t="shared" si="783"/>
        <v>0</v>
      </c>
      <c r="V2417" s="1764">
        <f t="shared" si="784"/>
        <v>0</v>
      </c>
      <c r="W2417" s="1764">
        <f t="shared" si="772"/>
        <v>1510.06</v>
      </c>
      <c r="X2417" s="1768">
        <v>1510.06</v>
      </c>
      <c r="Y2417" s="1784">
        <v>618313</v>
      </c>
      <c r="Z2417" s="1770">
        <v>43243</v>
      </c>
      <c r="AA2417" s="1843" t="s">
        <v>104</v>
      </c>
      <c r="AB2417" s="1843"/>
      <c r="AH2417" s="1867"/>
      <c r="AK2417" s="1868"/>
      <c r="AL2417" s="1868"/>
    </row>
    <row r="2418" spans="1:38" x14ac:dyDescent="0.25">
      <c r="A2418" s="1866">
        <v>2018278</v>
      </c>
      <c r="C2418" s="1782" t="s">
        <v>5004</v>
      </c>
      <c r="D2418" s="1762" t="s">
        <v>352</v>
      </c>
      <c r="E2418" s="1762">
        <v>1</v>
      </c>
      <c r="F2418" s="1762">
        <v>8</v>
      </c>
      <c r="G2418" s="1762">
        <v>5</v>
      </c>
      <c r="H2418" s="1762">
        <v>3</v>
      </c>
      <c r="I2418" s="1783">
        <v>1</v>
      </c>
      <c r="J2418" s="1783">
        <v>1</v>
      </c>
      <c r="L2418" s="1764">
        <v>3062.88</v>
      </c>
      <c r="N2418" s="1764">
        <v>2182.15</v>
      </c>
      <c r="O2418" s="1764">
        <f t="shared" si="779"/>
        <v>1666.1000000000001</v>
      </c>
      <c r="P2418" s="1806">
        <f t="shared" si="780"/>
        <v>0.76351304905712258</v>
      </c>
      <c r="Q2418" s="1764">
        <v>516.04999999999995</v>
      </c>
      <c r="R2418" s="1864">
        <f t="shared" si="781"/>
        <v>0.23648695094287742</v>
      </c>
      <c r="S2418" s="1807">
        <f t="shared" si="782"/>
        <v>20.641999999999999</v>
      </c>
      <c r="U2418" s="1764">
        <f t="shared" si="783"/>
        <v>0</v>
      </c>
      <c r="V2418" s="1764">
        <f t="shared" si="784"/>
        <v>0</v>
      </c>
      <c r="W2418" s="1764">
        <f t="shared" si="772"/>
        <v>3062.88</v>
      </c>
      <c r="X2418" s="1768">
        <v>3062.88</v>
      </c>
      <c r="Y2418" s="1784">
        <v>618314</v>
      </c>
      <c r="Z2418" s="1770">
        <v>43243</v>
      </c>
      <c r="AA2418" s="1843" t="s">
        <v>104</v>
      </c>
      <c r="AB2418" s="1843"/>
      <c r="AH2418" s="1867"/>
      <c r="AK2418" s="1868"/>
      <c r="AL2418" s="1868"/>
    </row>
    <row r="2419" spans="1:38" x14ac:dyDescent="0.25">
      <c r="A2419" s="1866" t="s">
        <v>5007</v>
      </c>
      <c r="C2419" s="1782" t="s">
        <v>5005</v>
      </c>
      <c r="D2419" s="1762" t="s">
        <v>352</v>
      </c>
      <c r="E2419" s="1762">
        <v>0</v>
      </c>
      <c r="F2419" s="1762">
        <v>13</v>
      </c>
      <c r="G2419" s="1762">
        <v>0</v>
      </c>
      <c r="H2419" s="1762">
        <v>0</v>
      </c>
      <c r="I2419" s="1783">
        <v>1</v>
      </c>
      <c r="J2419" s="1783">
        <v>1</v>
      </c>
      <c r="L2419" s="1764">
        <v>1596.78</v>
      </c>
      <c r="N2419" s="1764">
        <v>637.24</v>
      </c>
      <c r="O2419" s="1764">
        <v>637.24</v>
      </c>
      <c r="P2419" s="1806">
        <f t="shared" ref="P2419" si="785">IF(N2419&lt;=0,"",O2419/N2419)</f>
        <v>1</v>
      </c>
      <c r="Q2419" s="1764">
        <v>255.06</v>
      </c>
      <c r="R2419" s="1864">
        <f t="shared" ref="R2419" si="786">IF(N2419&lt;=0,"",Q2419/N2419)</f>
        <v>0.4002573598644153</v>
      </c>
      <c r="S2419" s="1807">
        <f t="shared" ref="S2419" si="787">Q2419/$S$1</f>
        <v>10.202400000000001</v>
      </c>
      <c r="U2419" s="1764">
        <f t="shared" si="783"/>
        <v>0</v>
      </c>
      <c r="V2419" s="1764">
        <f t="shared" si="784"/>
        <v>0</v>
      </c>
      <c r="W2419" s="1764">
        <f t="shared" si="772"/>
        <v>1596.78</v>
      </c>
      <c r="X2419" s="1768">
        <v>1596.78</v>
      </c>
      <c r="Y2419" s="1784">
        <v>618315</v>
      </c>
      <c r="Z2419" s="1770">
        <v>43243</v>
      </c>
      <c r="AA2419" s="1843" t="s">
        <v>104</v>
      </c>
      <c r="AB2419" s="1843"/>
      <c r="AH2419" s="1867"/>
      <c r="AK2419" s="1868"/>
      <c r="AL2419" s="1868"/>
    </row>
    <row r="2420" spans="1:38" x14ac:dyDescent="0.25">
      <c r="A2420" s="1866">
        <v>2018280</v>
      </c>
      <c r="C2420" s="1782">
        <v>708618</v>
      </c>
      <c r="D2420" s="1762" t="s">
        <v>26</v>
      </c>
      <c r="E2420" s="1762">
        <v>1</v>
      </c>
      <c r="F2420" s="1762">
        <v>9</v>
      </c>
      <c r="G2420" s="1762">
        <v>7</v>
      </c>
      <c r="H2420" s="1762">
        <v>3</v>
      </c>
      <c r="I2420" s="1783">
        <v>1</v>
      </c>
      <c r="J2420" s="1783">
        <v>1</v>
      </c>
      <c r="L2420" s="1764">
        <v>3586.84</v>
      </c>
      <c r="N2420" s="1764">
        <v>2339.61</v>
      </c>
      <c r="O2420" s="1764">
        <f t="shared" si="779"/>
        <v>1797.8500000000001</v>
      </c>
      <c r="P2420" s="1806">
        <f t="shared" si="780"/>
        <v>0.76844003915182446</v>
      </c>
      <c r="Q2420" s="1764">
        <v>541.76</v>
      </c>
      <c r="R2420" s="1864">
        <f t="shared" si="781"/>
        <v>0.23155996084817554</v>
      </c>
      <c r="S2420" s="1807">
        <f t="shared" si="782"/>
        <v>21.670400000000001</v>
      </c>
      <c r="U2420" s="1764">
        <f t="shared" si="783"/>
        <v>0</v>
      </c>
      <c r="V2420" s="1764">
        <f t="shared" si="784"/>
        <v>0</v>
      </c>
      <c r="W2420" s="1764">
        <f t="shared" si="772"/>
        <v>3586.84</v>
      </c>
      <c r="X2420" s="1768">
        <v>3586.84</v>
      </c>
      <c r="Y2420" s="1784">
        <v>618290</v>
      </c>
      <c r="Z2420" s="1770">
        <v>43234</v>
      </c>
      <c r="AA2420" s="1843" t="s">
        <v>104</v>
      </c>
      <c r="AB2420" s="1843"/>
      <c r="AH2420" s="1867"/>
      <c r="AK2420" s="1868"/>
      <c r="AL2420" s="1868"/>
    </row>
    <row r="2421" spans="1:38" x14ac:dyDescent="0.25">
      <c r="A2421" s="1866">
        <v>2018281</v>
      </c>
      <c r="C2421" s="1782" t="s">
        <v>5008</v>
      </c>
      <c r="D2421" s="1762" t="s">
        <v>2330</v>
      </c>
      <c r="E2421" s="1762">
        <v>1</v>
      </c>
      <c r="F2421" s="1762">
        <v>8</v>
      </c>
      <c r="G2421" s="1762">
        <v>5</v>
      </c>
      <c r="H2421" s="1762">
        <v>3</v>
      </c>
      <c r="I2421" s="1783">
        <v>1</v>
      </c>
      <c r="J2421" s="1783">
        <v>1</v>
      </c>
      <c r="L2421" s="1764">
        <v>3620.17</v>
      </c>
      <c r="N2421" s="1764">
        <v>2137</v>
      </c>
      <c r="O2421" s="1764">
        <f t="shared" si="779"/>
        <v>1584.87</v>
      </c>
      <c r="P2421" s="1806">
        <f t="shared" si="780"/>
        <v>0.74163313055685531</v>
      </c>
      <c r="Q2421" s="1764">
        <v>552.13</v>
      </c>
      <c r="R2421" s="1864">
        <f t="shared" si="781"/>
        <v>0.25836686944314458</v>
      </c>
      <c r="S2421" s="1807">
        <f t="shared" si="782"/>
        <v>22.0852</v>
      </c>
      <c r="U2421" s="1764">
        <f t="shared" si="783"/>
        <v>0</v>
      </c>
      <c r="V2421" s="1764">
        <f t="shared" si="784"/>
        <v>0</v>
      </c>
      <c r="W2421" s="1764">
        <f t="shared" si="772"/>
        <v>3620.17</v>
      </c>
      <c r="X2421" s="1768">
        <v>3620.17</v>
      </c>
      <c r="Y2421" s="1784">
        <v>618350</v>
      </c>
      <c r="Z2421" s="1770">
        <v>43256</v>
      </c>
      <c r="AA2421" s="1843" t="s">
        <v>104</v>
      </c>
      <c r="AB2421" s="1843"/>
      <c r="AH2421" s="1867"/>
      <c r="AK2421" s="1868"/>
      <c r="AL2421" s="1868"/>
    </row>
    <row r="2422" spans="1:38" x14ac:dyDescent="0.25">
      <c r="A2422" s="1866">
        <v>2018282</v>
      </c>
      <c r="C2422" s="1782" t="s">
        <v>5010</v>
      </c>
      <c r="D2422" s="1762" t="s">
        <v>2330</v>
      </c>
      <c r="E2422" s="1762">
        <v>1</v>
      </c>
      <c r="F2422" s="1762">
        <v>8</v>
      </c>
      <c r="G2422" s="1762">
        <v>4</v>
      </c>
      <c r="H2422" s="1762">
        <v>3</v>
      </c>
      <c r="I2422" s="1783">
        <v>1</v>
      </c>
      <c r="J2422" s="1783">
        <v>1</v>
      </c>
      <c r="L2422" s="1764">
        <v>3599.32</v>
      </c>
      <c r="N2422" s="1764">
        <v>2157</v>
      </c>
      <c r="O2422" s="1764">
        <f t="shared" si="779"/>
        <v>1604.1</v>
      </c>
      <c r="P2422" s="1806">
        <f t="shared" si="780"/>
        <v>0.74367176634214183</v>
      </c>
      <c r="Q2422" s="1764">
        <v>552.9</v>
      </c>
      <c r="R2422" s="1864">
        <f t="shared" si="781"/>
        <v>0.25632823365785812</v>
      </c>
      <c r="S2422" s="1807">
        <f t="shared" si="782"/>
        <v>22.116</v>
      </c>
      <c r="U2422" s="1764">
        <f t="shared" si="783"/>
        <v>0</v>
      </c>
      <c r="V2422" s="1764">
        <f t="shared" si="784"/>
        <v>0</v>
      </c>
      <c r="W2422" s="1764">
        <f t="shared" si="772"/>
        <v>3599.32</v>
      </c>
      <c r="X2422" s="1768">
        <v>3599.32</v>
      </c>
      <c r="Y2422" s="1784">
        <v>618351</v>
      </c>
      <c r="Z2422" s="1770">
        <v>43256</v>
      </c>
      <c r="AA2422" s="1843" t="s">
        <v>104</v>
      </c>
      <c r="AB2422" s="1843"/>
      <c r="AH2422" s="1867"/>
      <c r="AK2422" s="1868"/>
      <c r="AL2422" s="1868"/>
    </row>
    <row r="2423" spans="1:38" x14ac:dyDescent="0.25">
      <c r="A2423" s="1866">
        <v>2018283</v>
      </c>
      <c r="C2423" s="1782" t="s">
        <v>5078</v>
      </c>
      <c r="D2423" s="1762" t="s">
        <v>26</v>
      </c>
      <c r="E2423" s="1762">
        <v>0</v>
      </c>
      <c r="F2423" s="1762">
        <v>0</v>
      </c>
      <c r="G2423" s="1762">
        <v>0</v>
      </c>
      <c r="H2423" s="1762">
        <v>0</v>
      </c>
      <c r="I2423" s="1783">
        <v>1</v>
      </c>
      <c r="J2423" s="1783">
        <v>1</v>
      </c>
      <c r="L2423" s="1764">
        <v>86.72</v>
      </c>
      <c r="N2423" s="1764">
        <f>O2423+Q2423</f>
        <v>50.86</v>
      </c>
      <c r="O2423" s="1764">
        <v>35.86</v>
      </c>
      <c r="P2423" s="1806">
        <f t="shared" si="780"/>
        <v>0.70507274872198189</v>
      </c>
      <c r="Q2423" s="1764">
        <v>15</v>
      </c>
      <c r="R2423" s="1864">
        <f t="shared" si="781"/>
        <v>0.29492725127801811</v>
      </c>
      <c r="S2423" s="1807">
        <f t="shared" si="782"/>
        <v>0.6</v>
      </c>
      <c r="U2423" s="1764">
        <f t="shared" si="783"/>
        <v>0</v>
      </c>
      <c r="V2423" s="1764">
        <f t="shared" si="784"/>
        <v>0</v>
      </c>
      <c r="W2423" s="1764">
        <f t="shared" si="772"/>
        <v>86.72</v>
      </c>
      <c r="X2423" s="1768">
        <v>86.72</v>
      </c>
      <c r="Y2423" s="1784">
        <v>618352</v>
      </c>
      <c r="Z2423" s="1770">
        <v>43257</v>
      </c>
      <c r="AA2423" s="1843" t="s">
        <v>104</v>
      </c>
      <c r="AB2423" s="1843"/>
      <c r="AH2423" s="1867"/>
      <c r="AK2423" s="1868"/>
      <c r="AL2423" s="1868"/>
    </row>
    <row r="2424" spans="1:38" x14ac:dyDescent="0.25">
      <c r="A2424" s="1866">
        <v>2018284</v>
      </c>
      <c r="C2424" s="1782">
        <v>720818</v>
      </c>
      <c r="D2424" s="1762" t="s">
        <v>26</v>
      </c>
      <c r="E2424" s="1762">
        <v>1</v>
      </c>
      <c r="F2424" s="1762">
        <v>8</v>
      </c>
      <c r="G2424" s="1762">
        <v>5</v>
      </c>
      <c r="H2424" s="1762">
        <v>3</v>
      </c>
      <c r="I2424" s="1783">
        <v>1</v>
      </c>
      <c r="J2424" s="1783">
        <v>1</v>
      </c>
      <c r="L2424" s="1764">
        <v>3276.33</v>
      </c>
      <c r="N2424" s="1764">
        <v>2152.3200000000002</v>
      </c>
      <c r="O2424" s="1764">
        <f t="shared" si="779"/>
        <v>1678.13</v>
      </c>
      <c r="P2424" s="1806">
        <f t="shared" si="780"/>
        <v>0.77968424769550992</v>
      </c>
      <c r="Q2424" s="1764">
        <v>474.19</v>
      </c>
      <c r="R2424" s="1864">
        <f t="shared" si="781"/>
        <v>0.22031575230449002</v>
      </c>
      <c r="S2424" s="1807">
        <f t="shared" si="782"/>
        <v>18.967600000000001</v>
      </c>
      <c r="U2424" s="1764">
        <f t="shared" si="783"/>
        <v>0</v>
      </c>
      <c r="V2424" s="1764">
        <f t="shared" si="784"/>
        <v>0</v>
      </c>
      <c r="W2424" s="1764">
        <f t="shared" si="772"/>
        <v>3276.33</v>
      </c>
      <c r="X2424" s="1768">
        <v>3276.33</v>
      </c>
      <c r="Y2424" s="1784">
        <v>618302</v>
      </c>
      <c r="Z2424" s="1770">
        <v>43243</v>
      </c>
      <c r="AA2424" s="1843" t="s">
        <v>104</v>
      </c>
      <c r="AB2424" s="1843"/>
      <c r="AH2424" s="1867"/>
      <c r="AK2424" s="1868"/>
      <c r="AL2424" s="1868"/>
    </row>
    <row r="2425" spans="1:38" x14ac:dyDescent="0.25">
      <c r="A2425" s="1866">
        <v>2018285</v>
      </c>
      <c r="C2425" s="1782" t="s">
        <v>5049</v>
      </c>
      <c r="D2425" s="1762" t="s">
        <v>26</v>
      </c>
      <c r="E2425" s="1762">
        <v>10</v>
      </c>
      <c r="F2425" s="1762">
        <f>E2425*11</f>
        <v>110</v>
      </c>
      <c r="G2425" s="1762">
        <f>E2425*6</f>
        <v>60</v>
      </c>
      <c r="H2425" s="1762">
        <f>E2425*5</f>
        <v>50</v>
      </c>
      <c r="I2425" s="1783">
        <v>1</v>
      </c>
      <c r="J2425" s="1783">
        <v>1</v>
      </c>
      <c r="L2425" s="1764">
        <v>57060</v>
      </c>
      <c r="N2425" s="1764">
        <v>36888.300000000003</v>
      </c>
      <c r="O2425" s="1764">
        <f t="shared" si="779"/>
        <v>28736.700000000004</v>
      </c>
      <c r="P2425" s="1806">
        <f t="shared" si="780"/>
        <v>0.77901936386333881</v>
      </c>
      <c r="Q2425" s="1764">
        <v>8151.6</v>
      </c>
      <c r="R2425" s="1864">
        <f t="shared" si="781"/>
        <v>0.22098063613666122</v>
      </c>
      <c r="S2425" s="1807">
        <f t="shared" si="782"/>
        <v>326.06400000000002</v>
      </c>
      <c r="U2425" s="1764">
        <f t="shared" si="783"/>
        <v>0</v>
      </c>
      <c r="V2425" s="1764">
        <f t="shared" si="784"/>
        <v>0</v>
      </c>
      <c r="W2425" s="1764">
        <f t="shared" si="772"/>
        <v>57060</v>
      </c>
      <c r="X2425" s="1768">
        <v>57060</v>
      </c>
      <c r="Y2425" s="1784">
        <v>618338</v>
      </c>
      <c r="Z2425" s="1770">
        <v>43256</v>
      </c>
      <c r="AA2425" s="1843" t="s">
        <v>104</v>
      </c>
      <c r="AB2425" s="1843"/>
      <c r="AH2425" s="1867"/>
      <c r="AK2425" s="1868"/>
      <c r="AL2425" s="1868"/>
    </row>
    <row r="2426" spans="1:38" x14ac:dyDescent="0.25">
      <c r="A2426" s="1866">
        <v>2018286</v>
      </c>
      <c r="C2426" s="1782" t="s">
        <v>5296</v>
      </c>
      <c r="D2426" s="1762" t="s">
        <v>26</v>
      </c>
      <c r="E2426" s="1762">
        <v>7</v>
      </c>
      <c r="F2426" s="1762">
        <f>E2426*11</f>
        <v>77</v>
      </c>
      <c r="G2426" s="1762">
        <f>E2426*6</f>
        <v>42</v>
      </c>
      <c r="H2426" s="1762">
        <f>E2426*5</f>
        <v>35</v>
      </c>
      <c r="I2426" s="1783">
        <v>1</v>
      </c>
      <c r="J2426" s="1783">
        <v>1</v>
      </c>
      <c r="L2426" s="1764">
        <v>39942</v>
      </c>
      <c r="N2426" s="1764">
        <f>O2426+Q2426</f>
        <v>25821.32</v>
      </c>
      <c r="O2426" s="1764">
        <v>20115.2</v>
      </c>
      <c r="P2426" s="1806">
        <f t="shared" ref="P2426" si="788">IF(N2426&lt;=0,"",O2426/N2426)</f>
        <v>0.77901517040956858</v>
      </c>
      <c r="Q2426" s="1764">
        <v>5706.12</v>
      </c>
      <c r="R2426" s="1864">
        <f t="shared" ref="R2426" si="789">IF(N2426&lt;=0,"",Q2426/N2426)</f>
        <v>0.22098482959043148</v>
      </c>
      <c r="S2426" s="1807">
        <f t="shared" si="782"/>
        <v>228.2448</v>
      </c>
      <c r="U2426" s="1764">
        <f t="shared" si="783"/>
        <v>0</v>
      </c>
      <c r="V2426" s="1764">
        <f t="shared" si="784"/>
        <v>0</v>
      </c>
      <c r="W2426" s="1764">
        <f t="shared" ref="W2426:W2488" si="790">X2426+AC2426+AH2426+AM2426+AO2426+AR2426</f>
        <v>39942</v>
      </c>
      <c r="X2426" s="1768">
        <v>39942</v>
      </c>
      <c r="Y2426" s="1784">
        <v>618371</v>
      </c>
      <c r="Z2426" s="1770">
        <v>43266</v>
      </c>
      <c r="AA2426" s="1843" t="s">
        <v>104</v>
      </c>
      <c r="AB2426" s="1843"/>
      <c r="AH2426" s="1867"/>
      <c r="AK2426" s="1868"/>
      <c r="AL2426" s="1868"/>
    </row>
    <row r="2427" spans="1:38" x14ac:dyDescent="0.25">
      <c r="A2427" s="1866">
        <v>2018287</v>
      </c>
      <c r="C2427" s="1782" t="s">
        <v>5016</v>
      </c>
      <c r="D2427" s="1762" t="s">
        <v>26</v>
      </c>
      <c r="E2427" s="1762">
        <v>0</v>
      </c>
      <c r="F2427" s="1762">
        <v>1</v>
      </c>
      <c r="G2427" s="1762">
        <v>0</v>
      </c>
      <c r="H2427" s="1762">
        <v>2</v>
      </c>
      <c r="I2427" s="1783">
        <v>1</v>
      </c>
      <c r="J2427" s="1783">
        <v>1</v>
      </c>
      <c r="L2427" s="1764">
        <v>958.57</v>
      </c>
      <c r="N2427" s="1764">
        <v>617.45000000000005</v>
      </c>
      <c r="O2427" s="1764">
        <f t="shared" si="779"/>
        <v>480.50000000000006</v>
      </c>
      <c r="P2427" s="1806">
        <f t="shared" si="780"/>
        <v>0.77820066402137833</v>
      </c>
      <c r="Q2427" s="1764">
        <v>136.94999999999999</v>
      </c>
      <c r="R2427" s="1864">
        <f t="shared" si="781"/>
        <v>0.22179933597862173</v>
      </c>
      <c r="S2427" s="1807">
        <f t="shared" si="782"/>
        <v>5.4779999999999998</v>
      </c>
      <c r="U2427" s="1764">
        <f t="shared" si="783"/>
        <v>0</v>
      </c>
      <c r="V2427" s="1764">
        <f t="shared" si="784"/>
        <v>0</v>
      </c>
      <c r="W2427" s="1764">
        <f t="shared" si="790"/>
        <v>958.57</v>
      </c>
      <c r="X2427" s="1768">
        <v>958.57</v>
      </c>
      <c r="Y2427" s="1784">
        <v>618273</v>
      </c>
      <c r="Z2427" s="1770">
        <v>43229</v>
      </c>
      <c r="AA2427" s="1843" t="s">
        <v>104</v>
      </c>
      <c r="AB2427" s="1843"/>
      <c r="AH2427" s="1867"/>
      <c r="AK2427" s="1868"/>
      <c r="AL2427" s="1868"/>
    </row>
    <row r="2428" spans="1:38" x14ac:dyDescent="0.25">
      <c r="A2428" s="1866">
        <v>2018288</v>
      </c>
      <c r="C2428" s="1782" t="s">
        <v>5020</v>
      </c>
      <c r="D2428" s="1762" t="s">
        <v>352</v>
      </c>
      <c r="E2428" s="1762">
        <v>1</v>
      </c>
      <c r="F2428" s="1762">
        <v>2</v>
      </c>
      <c r="G2428" s="1762">
        <v>1</v>
      </c>
      <c r="H2428" s="1762">
        <v>1</v>
      </c>
      <c r="I2428" s="1783">
        <v>1</v>
      </c>
      <c r="J2428" s="1783">
        <v>1</v>
      </c>
      <c r="L2428" s="1764">
        <v>735.8</v>
      </c>
      <c r="N2428" s="1764">
        <v>520</v>
      </c>
      <c r="O2428" s="1764">
        <f t="shared" si="779"/>
        <v>369.22</v>
      </c>
      <c r="P2428" s="1806">
        <f t="shared" si="780"/>
        <v>0.71003846153846162</v>
      </c>
      <c r="Q2428" s="1764">
        <v>150.78</v>
      </c>
      <c r="R2428" s="1864">
        <f t="shared" si="781"/>
        <v>0.28996153846153844</v>
      </c>
      <c r="S2428" s="1807">
        <f t="shared" si="782"/>
        <v>6.0312000000000001</v>
      </c>
      <c r="U2428" s="1764">
        <f t="shared" si="783"/>
        <v>0</v>
      </c>
      <c r="V2428" s="1764">
        <f t="shared" si="784"/>
        <v>0</v>
      </c>
      <c r="W2428" s="1764">
        <f t="shared" si="790"/>
        <v>735.8</v>
      </c>
      <c r="X2428" s="1768">
        <v>735.8</v>
      </c>
      <c r="Y2428" s="1784">
        <v>618375</v>
      </c>
      <c r="Z2428" s="1770">
        <v>43266</v>
      </c>
      <c r="AA2428" s="1843" t="s">
        <v>104</v>
      </c>
      <c r="AB2428" s="1843"/>
      <c r="AH2428" s="1867"/>
      <c r="AK2428" s="1868"/>
      <c r="AL2428" s="1868"/>
    </row>
    <row r="2429" spans="1:38" x14ac:dyDescent="0.25">
      <c r="A2429" s="1866">
        <v>2018289</v>
      </c>
      <c r="C2429" s="1782" t="s">
        <v>5021</v>
      </c>
      <c r="D2429" s="1762" t="s">
        <v>26</v>
      </c>
      <c r="E2429" s="1762">
        <v>0</v>
      </c>
      <c r="F2429" s="1762">
        <v>0</v>
      </c>
      <c r="G2429" s="1762">
        <v>0</v>
      </c>
      <c r="H2429" s="1762">
        <v>0</v>
      </c>
      <c r="I2429" s="1783">
        <v>1</v>
      </c>
      <c r="J2429" s="1783">
        <v>1</v>
      </c>
      <c r="L2429" s="1764">
        <v>68.5</v>
      </c>
      <c r="N2429" s="1764">
        <f>O2429+Q2429</f>
        <v>41.75</v>
      </c>
      <c r="O2429" s="1764">
        <v>26.75</v>
      </c>
      <c r="P2429" s="1806">
        <f t="shared" si="780"/>
        <v>0.64071856287425155</v>
      </c>
      <c r="Q2429" s="1764">
        <v>15</v>
      </c>
      <c r="R2429" s="1864">
        <f t="shared" si="781"/>
        <v>0.3592814371257485</v>
      </c>
      <c r="S2429" s="1807">
        <f t="shared" si="782"/>
        <v>0.6</v>
      </c>
      <c r="U2429" s="1764">
        <f t="shared" si="783"/>
        <v>0</v>
      </c>
      <c r="V2429" s="1764">
        <f t="shared" si="784"/>
        <v>0</v>
      </c>
      <c r="W2429" s="1764">
        <f t="shared" si="790"/>
        <v>68.5</v>
      </c>
      <c r="X2429" s="1768">
        <v>68.5</v>
      </c>
      <c r="Y2429" s="1784">
        <v>618431</v>
      </c>
      <c r="Z2429" s="1770">
        <v>43299</v>
      </c>
      <c r="AA2429" s="1843" t="s">
        <v>104</v>
      </c>
      <c r="AB2429" s="1843"/>
      <c r="AH2429" s="1867"/>
      <c r="AK2429" s="1868"/>
      <c r="AL2429" s="1868"/>
    </row>
    <row r="2430" spans="1:38" x14ac:dyDescent="0.25">
      <c r="A2430" s="1866">
        <v>2018290</v>
      </c>
      <c r="C2430" s="1782" t="s">
        <v>5023</v>
      </c>
      <c r="D2430" s="1762" t="s">
        <v>471</v>
      </c>
      <c r="E2430" s="1762">
        <v>0</v>
      </c>
      <c r="F2430" s="1762">
        <v>1</v>
      </c>
      <c r="G2430" s="1762">
        <v>1</v>
      </c>
      <c r="H2430" s="1762">
        <v>0</v>
      </c>
      <c r="I2430" s="1783">
        <v>1</v>
      </c>
      <c r="J2430" s="1783">
        <v>1</v>
      </c>
      <c r="L2430" s="1764">
        <v>270.27</v>
      </c>
      <c r="N2430" s="1764">
        <v>171.94</v>
      </c>
      <c r="O2430" s="1764">
        <f t="shared" si="779"/>
        <v>125.37</v>
      </c>
      <c r="P2430" s="1806">
        <f t="shared" si="780"/>
        <v>0.7291497033849017</v>
      </c>
      <c r="Q2430" s="1764">
        <v>46.57</v>
      </c>
      <c r="R2430" s="1864">
        <f t="shared" si="781"/>
        <v>0.2708502966150983</v>
      </c>
      <c r="S2430" s="1807">
        <f t="shared" si="782"/>
        <v>1.8628</v>
      </c>
      <c r="U2430" s="1764">
        <f t="shared" si="783"/>
        <v>0</v>
      </c>
      <c r="V2430" s="1764">
        <f t="shared" si="784"/>
        <v>0</v>
      </c>
      <c r="W2430" s="1764">
        <f t="shared" si="790"/>
        <v>270.27</v>
      </c>
      <c r="X2430" s="1768">
        <v>270.27</v>
      </c>
      <c r="Y2430" s="1784">
        <v>618321</v>
      </c>
      <c r="Z2430" s="1770">
        <v>43245</v>
      </c>
      <c r="AA2430" s="1843" t="s">
        <v>104</v>
      </c>
      <c r="AB2430" s="1843"/>
      <c r="AH2430" s="1867"/>
      <c r="AK2430" s="1868"/>
      <c r="AL2430" s="1868"/>
    </row>
    <row r="2431" spans="1:38" x14ac:dyDescent="0.25">
      <c r="A2431" s="1866">
        <v>2018291</v>
      </c>
      <c r="C2431" s="1782">
        <v>698018</v>
      </c>
      <c r="D2431" s="1762" t="s">
        <v>26</v>
      </c>
      <c r="E2431" s="1762">
        <v>1</v>
      </c>
      <c r="F2431" s="1762">
        <v>8</v>
      </c>
      <c r="G2431" s="1762">
        <v>5</v>
      </c>
      <c r="H2431" s="1762">
        <v>3</v>
      </c>
      <c r="I2431" s="1783">
        <v>1</v>
      </c>
      <c r="J2431" s="1783">
        <v>1</v>
      </c>
      <c r="L2431" s="1764">
        <v>5396.78</v>
      </c>
      <c r="N2431" s="1764">
        <v>3475</v>
      </c>
      <c r="O2431" s="1764">
        <f t="shared" si="779"/>
        <v>2812.21</v>
      </c>
      <c r="P2431" s="1806">
        <f t="shared" si="780"/>
        <v>0.80926906474820148</v>
      </c>
      <c r="Q2431" s="1764">
        <v>662.79</v>
      </c>
      <c r="R2431" s="1864">
        <f t="shared" si="781"/>
        <v>0.19073093525179854</v>
      </c>
      <c r="S2431" s="1807">
        <f t="shared" si="782"/>
        <v>26.511599999999998</v>
      </c>
      <c r="U2431" s="1764">
        <f t="shared" si="783"/>
        <v>0</v>
      </c>
      <c r="V2431" s="1764">
        <f t="shared" si="784"/>
        <v>0</v>
      </c>
      <c r="W2431" s="1764">
        <f t="shared" si="790"/>
        <v>5396.78</v>
      </c>
      <c r="X2431" s="1768">
        <v>5396.78</v>
      </c>
      <c r="Y2431" s="1784">
        <v>618293</v>
      </c>
      <c r="Z2431" s="1770">
        <v>43243</v>
      </c>
      <c r="AA2431" s="1843" t="s">
        <v>104</v>
      </c>
      <c r="AB2431" s="1843"/>
      <c r="AH2431" s="1867"/>
      <c r="AK2431" s="1868"/>
      <c r="AL2431" s="1868"/>
    </row>
    <row r="2432" spans="1:38" x14ac:dyDescent="0.25">
      <c r="A2432" s="1866">
        <v>2018292</v>
      </c>
      <c r="C2432" s="1782">
        <v>698518</v>
      </c>
      <c r="D2432" s="1762" t="s">
        <v>26</v>
      </c>
      <c r="E2432" s="1762">
        <v>1</v>
      </c>
      <c r="F2432" s="1762">
        <v>8</v>
      </c>
      <c r="G2432" s="1762">
        <v>5</v>
      </c>
      <c r="H2432" s="1762">
        <v>3</v>
      </c>
      <c r="I2432" s="1783">
        <v>1</v>
      </c>
      <c r="J2432" s="1783">
        <v>1</v>
      </c>
      <c r="L2432" s="1764">
        <v>3038.52</v>
      </c>
      <c r="N2432" s="1764">
        <v>1966.75</v>
      </c>
      <c r="O2432" s="1764">
        <f t="shared" si="779"/>
        <v>1504.5</v>
      </c>
      <c r="P2432" s="1806">
        <f t="shared" si="780"/>
        <v>0.76496758611923221</v>
      </c>
      <c r="Q2432" s="1764">
        <v>462.25</v>
      </c>
      <c r="R2432" s="1864">
        <f t="shared" si="781"/>
        <v>0.23503241388076776</v>
      </c>
      <c r="S2432" s="1807">
        <f t="shared" si="782"/>
        <v>18.489999999999998</v>
      </c>
      <c r="U2432" s="1764">
        <f t="shared" si="783"/>
        <v>0</v>
      </c>
      <c r="V2432" s="1764">
        <f t="shared" si="784"/>
        <v>0</v>
      </c>
      <c r="W2432" s="1764">
        <f t="shared" si="790"/>
        <v>3038.52</v>
      </c>
      <c r="X2432" s="1768">
        <v>3038.52</v>
      </c>
      <c r="Y2432" s="1784">
        <v>618303</v>
      </c>
      <c r="Z2432" s="1770">
        <v>43243</v>
      </c>
      <c r="AA2432" s="1843" t="s">
        <v>104</v>
      </c>
      <c r="AB2432" s="1843"/>
      <c r="AH2432" s="1867"/>
      <c r="AK2432" s="1868"/>
      <c r="AL2432" s="1868"/>
    </row>
    <row r="2433" spans="1:38" x14ac:dyDescent="0.25">
      <c r="A2433" s="1866">
        <v>2018293</v>
      </c>
      <c r="C2433" s="1782" t="s">
        <v>5024</v>
      </c>
      <c r="D2433" s="1762" t="s">
        <v>26</v>
      </c>
      <c r="E2433" s="1762">
        <v>0</v>
      </c>
      <c r="F2433" s="1762">
        <v>0</v>
      </c>
      <c r="G2433" s="1762">
        <v>0</v>
      </c>
      <c r="H2433" s="1762">
        <v>0</v>
      </c>
      <c r="I2433" s="1783">
        <v>1</v>
      </c>
      <c r="J2433" s="1783">
        <v>1</v>
      </c>
      <c r="L2433" s="1764">
        <v>203</v>
      </c>
      <c r="N2433" s="1764">
        <f>O2433+Q2433</f>
        <v>109</v>
      </c>
      <c r="O2433" s="1764">
        <v>94</v>
      </c>
      <c r="P2433" s="1806">
        <f t="shared" si="780"/>
        <v>0.86238532110091748</v>
      </c>
      <c r="Q2433" s="1764">
        <v>15</v>
      </c>
      <c r="R2433" s="1864">
        <f t="shared" si="781"/>
        <v>0.13761467889908258</v>
      </c>
      <c r="S2433" s="1807">
        <f t="shared" si="782"/>
        <v>0.6</v>
      </c>
      <c r="U2433" s="1764">
        <f t="shared" si="783"/>
        <v>0</v>
      </c>
      <c r="V2433" s="1764">
        <f t="shared" si="784"/>
        <v>0</v>
      </c>
      <c r="W2433" s="1764">
        <f t="shared" si="790"/>
        <v>203</v>
      </c>
      <c r="X2433" s="1768">
        <v>203</v>
      </c>
      <c r="Y2433" s="1784">
        <v>618431</v>
      </c>
      <c r="Z2433" s="1770">
        <v>43298</v>
      </c>
      <c r="AA2433" s="1843" t="s">
        <v>104</v>
      </c>
      <c r="AB2433" s="1843"/>
      <c r="AH2433" s="1867"/>
      <c r="AK2433" s="1868"/>
      <c r="AL2433" s="1868"/>
    </row>
    <row r="2434" spans="1:38" x14ac:dyDescent="0.25">
      <c r="A2434" s="1866">
        <v>2018294</v>
      </c>
      <c r="C2434" s="1782" t="s">
        <v>5025</v>
      </c>
      <c r="D2434" s="1762" t="s">
        <v>352</v>
      </c>
      <c r="E2434" s="1762">
        <v>0</v>
      </c>
      <c r="F2434" s="1762">
        <v>0</v>
      </c>
      <c r="G2434" s="1762">
        <v>0</v>
      </c>
      <c r="H2434" s="1762">
        <v>0</v>
      </c>
      <c r="I2434" s="1783">
        <v>1</v>
      </c>
      <c r="J2434" s="1783">
        <v>1</v>
      </c>
      <c r="L2434" s="1764">
        <f>N2434*1.25</f>
        <v>284.01249999999999</v>
      </c>
      <c r="N2434" s="1764">
        <f>O2434+Q2434</f>
        <v>227.21</v>
      </c>
      <c r="O2434" s="1764">
        <v>212.21</v>
      </c>
      <c r="P2434" s="1806">
        <f t="shared" ref="P2434:P2495" si="791">IF(N2434&lt;=0,"",O2434/N2434)</f>
        <v>0.93398177897099599</v>
      </c>
      <c r="Q2434" s="1764">
        <v>15</v>
      </c>
      <c r="R2434" s="1864">
        <f t="shared" ref="R2434:R2495" si="792">IF(N2434&lt;=0,"",Q2434/N2434)</f>
        <v>6.6018221029004009E-2</v>
      </c>
      <c r="S2434" s="1807">
        <f t="shared" ref="S2434:S2495" si="793">Q2434/$S$1</f>
        <v>0.6</v>
      </c>
      <c r="U2434" s="1764">
        <f t="shared" ref="U2434:U2495" si="794">((1-I2434)*O2434)+((1-J2434)*Q2434)</f>
        <v>0</v>
      </c>
      <c r="V2434" s="1764">
        <f t="shared" ref="V2434:V2495" si="795">L2434-W2434</f>
        <v>2.4999999999977263E-3</v>
      </c>
      <c r="W2434" s="1764">
        <f t="shared" si="790"/>
        <v>284.01</v>
      </c>
      <c r="X2434" s="1768">
        <v>284.01</v>
      </c>
      <c r="Y2434" s="1784">
        <v>618438</v>
      </c>
      <c r="Z2434" s="1770">
        <v>43299</v>
      </c>
      <c r="AA2434" s="1843" t="s">
        <v>104</v>
      </c>
      <c r="AB2434" s="1843"/>
      <c r="AH2434" s="1867"/>
      <c r="AK2434" s="1868"/>
      <c r="AL2434" s="1868"/>
    </row>
    <row r="2435" spans="1:38" x14ac:dyDescent="0.25">
      <c r="A2435" s="1866">
        <v>2018295</v>
      </c>
      <c r="C2435" s="1782" t="s">
        <v>5040</v>
      </c>
      <c r="D2435" s="1762" t="s">
        <v>352</v>
      </c>
      <c r="E2435" s="1762">
        <v>0</v>
      </c>
      <c r="F2435" s="1762">
        <v>1</v>
      </c>
      <c r="G2435" s="1762">
        <v>0</v>
      </c>
      <c r="H2435" s="1762">
        <v>1</v>
      </c>
      <c r="I2435" s="1783">
        <v>1</v>
      </c>
      <c r="J2435" s="1783">
        <v>1</v>
      </c>
      <c r="L2435" s="1764">
        <f>538+65</f>
        <v>603</v>
      </c>
      <c r="N2435" s="1764">
        <f>O2435+Q2435</f>
        <v>412</v>
      </c>
      <c r="O2435" s="1764">
        <v>312</v>
      </c>
      <c r="P2435" s="1806">
        <f t="shared" si="791"/>
        <v>0.75728155339805825</v>
      </c>
      <c r="Q2435" s="1764">
        <v>100</v>
      </c>
      <c r="R2435" s="1864">
        <f t="shared" si="792"/>
        <v>0.24271844660194175</v>
      </c>
      <c r="S2435" s="1807">
        <f t="shared" si="793"/>
        <v>4</v>
      </c>
      <c r="U2435" s="1764">
        <f t="shared" si="794"/>
        <v>0</v>
      </c>
      <c r="V2435" s="1764">
        <f t="shared" si="795"/>
        <v>0</v>
      </c>
      <c r="W2435" s="1764">
        <f t="shared" si="790"/>
        <v>603</v>
      </c>
      <c r="X2435" s="1768">
        <v>603</v>
      </c>
      <c r="Y2435" s="1784">
        <v>618335</v>
      </c>
      <c r="Z2435" s="1770">
        <v>43251</v>
      </c>
      <c r="AA2435" s="1843" t="s">
        <v>104</v>
      </c>
      <c r="AB2435" s="1843"/>
      <c r="AH2435" s="1867"/>
      <c r="AK2435" s="1868"/>
      <c r="AL2435" s="1868"/>
    </row>
    <row r="2436" spans="1:38" x14ac:dyDescent="0.25">
      <c r="A2436" s="1866">
        <v>2018296</v>
      </c>
      <c r="C2436" s="1782" t="s">
        <v>5042</v>
      </c>
      <c r="D2436" s="1762" t="s">
        <v>4990</v>
      </c>
      <c r="E2436" s="1762">
        <v>0</v>
      </c>
      <c r="F2436" s="1762">
        <v>30</v>
      </c>
      <c r="G2436" s="1762">
        <v>29</v>
      </c>
      <c r="H2436" s="1762">
        <v>5</v>
      </c>
      <c r="I2436" s="1783">
        <v>1</v>
      </c>
      <c r="J2436" s="1783">
        <v>1</v>
      </c>
      <c r="L2436" s="1764">
        <v>16738.509999999998</v>
      </c>
      <c r="N2436" s="1764">
        <v>12728</v>
      </c>
      <c r="O2436" s="1764">
        <f>N2436-Q2436</f>
        <v>10321.469999999999</v>
      </c>
      <c r="P2436" s="1806">
        <f t="shared" si="791"/>
        <v>0.81092630421118783</v>
      </c>
      <c r="Q2436" s="1764">
        <v>2406.5300000000002</v>
      </c>
      <c r="R2436" s="1864">
        <f t="shared" si="792"/>
        <v>0.18907369578881209</v>
      </c>
      <c r="S2436" s="1807">
        <f t="shared" si="793"/>
        <v>96.261200000000002</v>
      </c>
      <c r="U2436" s="1764">
        <f t="shared" si="794"/>
        <v>0</v>
      </c>
      <c r="V2436" s="1764">
        <f t="shared" si="795"/>
        <v>0</v>
      </c>
      <c r="W2436" s="1764">
        <f t="shared" si="790"/>
        <v>16738.509999999998</v>
      </c>
      <c r="X2436" s="1768">
        <v>16738.509999999998</v>
      </c>
      <c r="Y2436" s="1784">
        <v>618348</v>
      </c>
      <c r="Z2436" s="1770">
        <v>43256</v>
      </c>
      <c r="AA2436" s="1843" t="s">
        <v>104</v>
      </c>
      <c r="AB2436" s="1843"/>
      <c r="AH2436" s="1867"/>
      <c r="AK2436" s="1868"/>
      <c r="AL2436" s="1868"/>
    </row>
    <row r="2437" spans="1:38" x14ac:dyDescent="0.25">
      <c r="A2437" s="1866" t="s">
        <v>5044</v>
      </c>
      <c r="C2437" s="1782" t="s">
        <v>5043</v>
      </c>
      <c r="D2437" s="1762" t="s">
        <v>4990</v>
      </c>
      <c r="E2437" s="1762">
        <v>0</v>
      </c>
      <c r="F2437" s="1762">
        <v>12</v>
      </c>
      <c r="G2437" s="1762">
        <v>12</v>
      </c>
      <c r="H2437" s="1762">
        <v>0</v>
      </c>
      <c r="I2437" s="1783">
        <v>1</v>
      </c>
      <c r="J2437" s="1783">
        <v>1</v>
      </c>
      <c r="L2437" s="1764">
        <v>2086.3200000000002</v>
      </c>
      <c r="N2437" s="1764">
        <v>1486</v>
      </c>
      <c r="O2437" s="1764">
        <f t="shared" ref="O2437:O2495" si="796">N2437-Q2437</f>
        <v>1266.8800000000001</v>
      </c>
      <c r="P2437" s="1806">
        <f t="shared" si="791"/>
        <v>0.85254374158815616</v>
      </c>
      <c r="Q2437" s="1764">
        <v>219.12</v>
      </c>
      <c r="R2437" s="1864">
        <f t="shared" si="792"/>
        <v>0.14745625841184387</v>
      </c>
      <c r="S2437" s="1807">
        <f t="shared" si="793"/>
        <v>8.764800000000001</v>
      </c>
      <c r="U2437" s="1764">
        <f t="shared" si="794"/>
        <v>0</v>
      </c>
      <c r="V2437" s="1764">
        <f t="shared" si="795"/>
        <v>0</v>
      </c>
      <c r="W2437" s="1764">
        <f t="shared" si="790"/>
        <v>2086.3200000000002</v>
      </c>
      <c r="X2437" s="1768">
        <v>2086.3200000000002</v>
      </c>
      <c r="Y2437" s="1784">
        <v>618349</v>
      </c>
      <c r="Z2437" s="1770">
        <v>43256</v>
      </c>
      <c r="AA2437" s="1843" t="s">
        <v>104</v>
      </c>
      <c r="AB2437" s="1843"/>
      <c r="AH2437" s="1867"/>
      <c r="AK2437" s="1868"/>
      <c r="AL2437" s="1868"/>
    </row>
    <row r="2438" spans="1:38" x14ac:dyDescent="0.25">
      <c r="A2438" s="1866">
        <v>2018298</v>
      </c>
      <c r="C2438" s="1782">
        <v>721518</v>
      </c>
      <c r="D2438" s="1762" t="s">
        <v>26</v>
      </c>
      <c r="E2438" s="1762">
        <v>1</v>
      </c>
      <c r="F2438" s="1762">
        <v>8</v>
      </c>
      <c r="G2438" s="1762">
        <v>4</v>
      </c>
      <c r="H2438" s="1762">
        <v>6</v>
      </c>
      <c r="I2438" s="1783">
        <v>1</v>
      </c>
      <c r="J2438" s="1783">
        <v>1</v>
      </c>
      <c r="L2438" s="1764">
        <v>4624.8500000000004</v>
      </c>
      <c r="N2438" s="1764">
        <v>5969.62</v>
      </c>
      <c r="O2438" s="1764">
        <f t="shared" si="796"/>
        <v>5337.54</v>
      </c>
      <c r="P2438" s="1806">
        <f t="shared" si="791"/>
        <v>0.89411721349097595</v>
      </c>
      <c r="Q2438" s="1764">
        <v>632.08000000000004</v>
      </c>
      <c r="R2438" s="1864">
        <f t="shared" si="792"/>
        <v>0.10588278650902404</v>
      </c>
      <c r="S2438" s="1807">
        <f t="shared" si="793"/>
        <v>25.283200000000001</v>
      </c>
      <c r="U2438" s="1764">
        <f t="shared" si="794"/>
        <v>0</v>
      </c>
      <c r="V2438" s="1764">
        <f t="shared" si="795"/>
        <v>0</v>
      </c>
      <c r="W2438" s="1764">
        <f t="shared" si="790"/>
        <v>4624.8500000000004</v>
      </c>
      <c r="X2438" s="1768">
        <v>4624.8500000000004</v>
      </c>
      <c r="Y2438" s="1784">
        <v>618304</v>
      </c>
      <c r="Z2438" s="1770">
        <v>43243</v>
      </c>
      <c r="AA2438" s="1843" t="s">
        <v>104</v>
      </c>
      <c r="AB2438" s="1843"/>
      <c r="AH2438" s="1867"/>
      <c r="AK2438" s="1868"/>
      <c r="AL2438" s="1868"/>
    </row>
    <row r="2439" spans="1:38" x14ac:dyDescent="0.25">
      <c r="A2439" s="1866">
        <v>2018299</v>
      </c>
      <c r="C2439" s="1782" t="s">
        <v>5048</v>
      </c>
      <c r="D2439" s="1762" t="s">
        <v>352</v>
      </c>
      <c r="E2439" s="1762">
        <v>0</v>
      </c>
      <c r="F2439" s="1762">
        <v>1</v>
      </c>
      <c r="G2439" s="1762">
        <v>0</v>
      </c>
      <c r="H2439" s="1762">
        <v>0</v>
      </c>
      <c r="I2439" s="1783">
        <v>1</v>
      </c>
      <c r="J2439" s="1783">
        <v>1</v>
      </c>
      <c r="L2439" s="1764">
        <v>85</v>
      </c>
      <c r="N2439" s="1764">
        <f>O2439+Q2439</f>
        <v>62</v>
      </c>
      <c r="O2439" s="1764">
        <v>35</v>
      </c>
      <c r="P2439" s="1806">
        <f t="shared" si="791"/>
        <v>0.56451612903225812</v>
      </c>
      <c r="Q2439" s="1764">
        <v>27</v>
      </c>
      <c r="R2439" s="1864">
        <f t="shared" si="792"/>
        <v>0.43548387096774194</v>
      </c>
      <c r="S2439" s="1807">
        <f t="shared" si="793"/>
        <v>1.08</v>
      </c>
      <c r="U2439" s="1764">
        <f t="shared" si="794"/>
        <v>0</v>
      </c>
      <c r="V2439" s="1764">
        <f t="shared" si="795"/>
        <v>0</v>
      </c>
      <c r="W2439" s="1764">
        <f t="shared" si="790"/>
        <v>85</v>
      </c>
      <c r="X2439" s="1768">
        <v>85</v>
      </c>
      <c r="Y2439" s="1784">
        <v>618357</v>
      </c>
      <c r="Z2439" s="1770">
        <v>43257</v>
      </c>
      <c r="AA2439" s="1843" t="s">
        <v>104</v>
      </c>
      <c r="AB2439" s="1843"/>
      <c r="AH2439" s="1867"/>
      <c r="AK2439" s="1868"/>
      <c r="AL2439" s="1868"/>
    </row>
    <row r="2440" spans="1:38" x14ac:dyDescent="0.25">
      <c r="A2440" s="1859">
        <v>2018300</v>
      </c>
      <c r="C2440" s="1782" t="s">
        <v>5419</v>
      </c>
      <c r="D2440" s="1762" t="s">
        <v>317</v>
      </c>
      <c r="E2440" s="1762">
        <v>0</v>
      </c>
      <c r="F2440" s="1762">
        <v>0</v>
      </c>
      <c r="G2440" s="1762">
        <v>0</v>
      </c>
      <c r="H2440" s="1762">
        <v>0</v>
      </c>
      <c r="I2440" s="1783">
        <v>1</v>
      </c>
      <c r="J2440" s="1783">
        <v>1</v>
      </c>
      <c r="L2440" s="1764">
        <v>0</v>
      </c>
      <c r="O2440" s="1764">
        <v>27.25</v>
      </c>
      <c r="P2440" s="1806" t="str">
        <f t="shared" si="791"/>
        <v/>
      </c>
      <c r="Q2440" s="1764">
        <v>15</v>
      </c>
      <c r="R2440" s="1864" t="str">
        <f t="shared" si="792"/>
        <v/>
      </c>
      <c r="S2440" s="1807">
        <f t="shared" si="793"/>
        <v>0.6</v>
      </c>
      <c r="U2440" s="1764">
        <f t="shared" si="794"/>
        <v>0</v>
      </c>
      <c r="V2440" s="1764">
        <f t="shared" si="795"/>
        <v>-69.5</v>
      </c>
      <c r="W2440" s="1764">
        <f t="shared" si="790"/>
        <v>69.5</v>
      </c>
      <c r="X2440" s="1768">
        <v>69.5</v>
      </c>
      <c r="Y2440" s="1784">
        <v>618352</v>
      </c>
      <c r="Z2440" s="1770">
        <v>43257</v>
      </c>
      <c r="AA2440" s="1843" t="s">
        <v>104</v>
      </c>
      <c r="AB2440" s="1843"/>
      <c r="AH2440" s="1867"/>
      <c r="AK2440" s="1868"/>
      <c r="AL2440" s="1868"/>
    </row>
    <row r="2441" spans="1:38" x14ac:dyDescent="0.25">
      <c r="A2441" s="1866" t="s">
        <v>5055</v>
      </c>
      <c r="C2441" s="1782">
        <v>698118</v>
      </c>
      <c r="D2441" s="1762" t="s">
        <v>26</v>
      </c>
      <c r="E2441" s="1762">
        <v>1</v>
      </c>
      <c r="F2441" s="1762">
        <v>8</v>
      </c>
      <c r="G2441" s="1762">
        <v>4</v>
      </c>
      <c r="H2441" s="1762">
        <v>2</v>
      </c>
      <c r="I2441" s="1783">
        <v>1</v>
      </c>
      <c r="J2441" s="1783">
        <v>1</v>
      </c>
      <c r="L2441" s="1764">
        <v>6329.99</v>
      </c>
      <c r="N2441" s="1764">
        <v>4089</v>
      </c>
      <c r="O2441" s="1764">
        <f t="shared" si="796"/>
        <v>3400.7799999999997</v>
      </c>
      <c r="P2441" s="1806">
        <f t="shared" si="791"/>
        <v>0.8316898997309855</v>
      </c>
      <c r="Q2441" s="1764">
        <v>688.22</v>
      </c>
      <c r="R2441" s="1864">
        <f t="shared" si="792"/>
        <v>0.16831010026901444</v>
      </c>
      <c r="S2441" s="1807">
        <f t="shared" si="793"/>
        <v>27.5288</v>
      </c>
      <c r="U2441" s="1764">
        <f t="shared" si="794"/>
        <v>0</v>
      </c>
      <c r="V2441" s="1764">
        <f t="shared" si="795"/>
        <v>0</v>
      </c>
      <c r="W2441" s="1764">
        <f t="shared" si="790"/>
        <v>6329.99</v>
      </c>
      <c r="X2441" s="1768">
        <v>6329.99</v>
      </c>
      <c r="Y2441" s="1784">
        <v>618294</v>
      </c>
      <c r="Z2441" s="1770">
        <v>43243</v>
      </c>
      <c r="AA2441" s="1843" t="s">
        <v>104</v>
      </c>
      <c r="AB2441" s="1843"/>
      <c r="AH2441" s="1867"/>
      <c r="AK2441" s="1868"/>
      <c r="AL2441" s="1868"/>
    </row>
    <row r="2442" spans="1:38" x14ac:dyDescent="0.25">
      <c r="A2442" s="1866">
        <v>2018302</v>
      </c>
      <c r="C2442" s="1782" t="s">
        <v>5056</v>
      </c>
      <c r="D2442" s="1762" t="s">
        <v>26</v>
      </c>
      <c r="E2442" s="1762">
        <v>0</v>
      </c>
      <c r="F2442" s="1762">
        <v>0</v>
      </c>
      <c r="G2442" s="1762">
        <v>0</v>
      </c>
      <c r="H2442" s="1762">
        <v>0</v>
      </c>
      <c r="I2442" s="1783">
        <v>1</v>
      </c>
      <c r="J2442" s="1783">
        <v>1</v>
      </c>
      <c r="L2442" s="1764">
        <v>45</v>
      </c>
      <c r="N2442" s="1764">
        <v>30</v>
      </c>
      <c r="O2442" s="1764">
        <v>30</v>
      </c>
      <c r="P2442" s="1806">
        <f t="shared" si="791"/>
        <v>1</v>
      </c>
      <c r="Q2442" s="1764">
        <v>0</v>
      </c>
      <c r="R2442" s="1864">
        <f t="shared" si="792"/>
        <v>0</v>
      </c>
      <c r="S2442" s="1807">
        <f t="shared" si="793"/>
        <v>0</v>
      </c>
      <c r="U2442" s="1764">
        <f t="shared" si="794"/>
        <v>0</v>
      </c>
      <c r="V2442" s="1764">
        <f t="shared" si="795"/>
        <v>0</v>
      </c>
      <c r="W2442" s="1764">
        <f t="shared" si="790"/>
        <v>45</v>
      </c>
      <c r="X2442" s="1768">
        <v>45</v>
      </c>
      <c r="Y2442" s="1784">
        <v>618352</v>
      </c>
      <c r="Z2442" s="1770">
        <v>43257</v>
      </c>
      <c r="AA2442" s="1843" t="s">
        <v>104</v>
      </c>
      <c r="AB2442" s="1843"/>
      <c r="AH2442" s="1867"/>
      <c r="AK2442" s="1868"/>
      <c r="AL2442" s="1868"/>
    </row>
    <row r="2443" spans="1:38" x14ac:dyDescent="0.25">
      <c r="A2443" s="1866">
        <v>2018303</v>
      </c>
      <c r="C2443" s="1782" t="s">
        <v>5057</v>
      </c>
      <c r="D2443" s="1762" t="s">
        <v>26</v>
      </c>
      <c r="E2443" s="1762">
        <v>9</v>
      </c>
      <c r="F2443" s="1762">
        <f>E2443*8</f>
        <v>72</v>
      </c>
      <c r="G2443" s="1762">
        <f>E2443*5</f>
        <v>45</v>
      </c>
      <c r="H2443" s="1762">
        <f>E2443*2</f>
        <v>18</v>
      </c>
      <c r="I2443" s="1783">
        <v>1</v>
      </c>
      <c r="J2443" s="1783">
        <v>1</v>
      </c>
      <c r="L2443" s="1764">
        <v>31500</v>
      </c>
      <c r="N2443" s="1764">
        <v>22227.84</v>
      </c>
      <c r="O2443" s="1764">
        <f t="shared" si="796"/>
        <v>16858.71</v>
      </c>
      <c r="P2443" s="1806">
        <f t="shared" si="791"/>
        <v>0.7584502137859549</v>
      </c>
      <c r="Q2443" s="1764">
        <v>5369.13</v>
      </c>
      <c r="R2443" s="1864">
        <f t="shared" si="792"/>
        <v>0.2415497862140451</v>
      </c>
      <c r="S2443" s="1807">
        <f t="shared" si="793"/>
        <v>214.76519999999999</v>
      </c>
      <c r="U2443" s="1764">
        <f t="shared" si="794"/>
        <v>0</v>
      </c>
      <c r="V2443" s="1764">
        <f t="shared" si="795"/>
        <v>0</v>
      </c>
      <c r="W2443" s="1764">
        <f t="shared" si="790"/>
        <v>31500</v>
      </c>
      <c r="X2443" s="1768">
        <v>31500</v>
      </c>
      <c r="Y2443" s="1784">
        <v>618354</v>
      </c>
      <c r="Z2443" s="1770">
        <v>43257</v>
      </c>
      <c r="AA2443" s="1843" t="s">
        <v>104</v>
      </c>
      <c r="AB2443" s="1843"/>
      <c r="AH2443" s="1867"/>
      <c r="AK2443" s="1868"/>
      <c r="AL2443" s="1868"/>
    </row>
    <row r="2444" spans="1:38" x14ac:dyDescent="0.25">
      <c r="A2444" s="1866">
        <v>2018304</v>
      </c>
      <c r="C2444" s="1782">
        <v>704618</v>
      </c>
      <c r="D2444" s="1762" t="s">
        <v>26</v>
      </c>
      <c r="E2444" s="1762">
        <v>1</v>
      </c>
      <c r="F2444" s="1762">
        <v>8</v>
      </c>
      <c r="G2444" s="1762">
        <v>5</v>
      </c>
      <c r="H2444" s="1762">
        <v>3</v>
      </c>
      <c r="I2444" s="1783">
        <v>1</v>
      </c>
      <c r="J2444" s="1783">
        <v>1</v>
      </c>
      <c r="L2444" s="1764">
        <v>3947.82</v>
      </c>
      <c r="N2444" s="1764">
        <v>2541.0100000000002</v>
      </c>
      <c r="O2444" s="1764">
        <f t="shared" si="796"/>
        <v>2030.5700000000002</v>
      </c>
      <c r="P2444" s="1806">
        <f t="shared" si="791"/>
        <v>0.79911924785813515</v>
      </c>
      <c r="Q2444" s="1764">
        <v>510.44</v>
      </c>
      <c r="R2444" s="1864">
        <f t="shared" si="792"/>
        <v>0.20088075214186482</v>
      </c>
      <c r="S2444" s="1807">
        <f t="shared" si="793"/>
        <v>20.4176</v>
      </c>
      <c r="U2444" s="1764">
        <f t="shared" si="794"/>
        <v>0</v>
      </c>
      <c r="V2444" s="1764">
        <f t="shared" si="795"/>
        <v>0</v>
      </c>
      <c r="W2444" s="1764">
        <f t="shared" si="790"/>
        <v>3947.82</v>
      </c>
      <c r="X2444" s="1768">
        <v>3947.82</v>
      </c>
      <c r="Y2444" s="1784">
        <v>618295</v>
      </c>
      <c r="Z2444" s="1770">
        <v>43243</v>
      </c>
      <c r="AA2444" s="1843" t="s">
        <v>104</v>
      </c>
      <c r="AB2444" s="1843"/>
      <c r="AH2444" s="1867"/>
      <c r="AK2444" s="1868"/>
      <c r="AL2444" s="1868"/>
    </row>
    <row r="2445" spans="1:38" x14ac:dyDescent="0.25">
      <c r="A2445" s="1866">
        <v>2018305</v>
      </c>
      <c r="C2445" s="1782" t="s">
        <v>5066</v>
      </c>
      <c r="D2445" s="1762" t="s">
        <v>26</v>
      </c>
      <c r="E2445" s="1762">
        <v>0</v>
      </c>
      <c r="F2445" s="1762">
        <v>0</v>
      </c>
      <c r="G2445" s="1762">
        <v>0</v>
      </c>
      <c r="H2445" s="1762">
        <v>0</v>
      </c>
      <c r="I2445" s="1783">
        <v>1</v>
      </c>
      <c r="J2445" s="1783">
        <v>1</v>
      </c>
      <c r="L2445" s="1764">
        <v>86.15</v>
      </c>
      <c r="N2445" s="1764">
        <f>O2445+Q2445</f>
        <v>50.57</v>
      </c>
      <c r="O2445" s="1764">
        <v>35.57</v>
      </c>
      <c r="P2445" s="1806">
        <f t="shared" si="791"/>
        <v>0.70338145145343089</v>
      </c>
      <c r="Q2445" s="1764">
        <v>15</v>
      </c>
      <c r="R2445" s="1864">
        <f t="shared" si="792"/>
        <v>0.29661854854656911</v>
      </c>
      <c r="S2445" s="1807">
        <f t="shared" si="793"/>
        <v>0.6</v>
      </c>
      <c r="U2445" s="1764">
        <f t="shared" si="794"/>
        <v>0</v>
      </c>
      <c r="V2445" s="1764">
        <f t="shared" si="795"/>
        <v>0</v>
      </c>
      <c r="W2445" s="1764">
        <f t="shared" si="790"/>
        <v>86.15</v>
      </c>
      <c r="X2445" s="1768">
        <v>86.15</v>
      </c>
      <c r="Y2445" s="1784">
        <v>618352</v>
      </c>
      <c r="Z2445" s="1770">
        <v>43257</v>
      </c>
      <c r="AA2445" s="1843" t="s">
        <v>104</v>
      </c>
      <c r="AB2445" s="1843"/>
      <c r="AH2445" s="1867"/>
      <c r="AK2445" s="1868"/>
      <c r="AL2445" s="1868"/>
    </row>
    <row r="2446" spans="1:38" x14ac:dyDescent="0.25">
      <c r="A2446" s="1866">
        <v>2018306</v>
      </c>
      <c r="C2446" s="1782" t="s">
        <v>5075</v>
      </c>
      <c r="D2446" s="1762" t="s">
        <v>26</v>
      </c>
      <c r="E2446" s="1762">
        <v>0</v>
      </c>
      <c r="F2446" s="1762">
        <v>0</v>
      </c>
      <c r="G2446" s="1762">
        <v>0</v>
      </c>
      <c r="H2446" s="1762">
        <v>0</v>
      </c>
      <c r="I2446" s="1783">
        <v>1</v>
      </c>
      <c r="J2446" s="1783">
        <v>1</v>
      </c>
      <c r="L2446" s="1764">
        <v>76.2</v>
      </c>
      <c r="N2446" s="1764">
        <f>O2446+Q2446</f>
        <v>45.6</v>
      </c>
      <c r="O2446" s="1764">
        <v>30.6</v>
      </c>
      <c r="P2446" s="1806">
        <f t="shared" si="791"/>
        <v>0.67105263157894735</v>
      </c>
      <c r="Q2446" s="1764">
        <v>15</v>
      </c>
      <c r="R2446" s="1864">
        <f t="shared" si="792"/>
        <v>0.3289473684210526</v>
      </c>
      <c r="S2446" s="1807">
        <f t="shared" si="793"/>
        <v>0.6</v>
      </c>
      <c r="U2446" s="1764">
        <f t="shared" si="794"/>
        <v>0</v>
      </c>
      <c r="V2446" s="1764">
        <f t="shared" si="795"/>
        <v>0</v>
      </c>
      <c r="W2446" s="1764">
        <f t="shared" si="790"/>
        <v>76.2</v>
      </c>
      <c r="X2446" s="1768">
        <v>76.2</v>
      </c>
      <c r="Y2446" s="1784">
        <v>618352</v>
      </c>
      <c r="Z2446" s="1770">
        <v>43257</v>
      </c>
      <c r="AA2446" s="1843" t="s">
        <v>104</v>
      </c>
      <c r="AB2446" s="1843"/>
      <c r="AH2446" s="1867"/>
      <c r="AK2446" s="1868"/>
      <c r="AL2446" s="1868"/>
    </row>
    <row r="2447" spans="1:38" x14ac:dyDescent="0.25">
      <c r="A2447" s="1866">
        <v>2018307</v>
      </c>
      <c r="C2447" s="1782" t="s">
        <v>5069</v>
      </c>
      <c r="D2447" s="1762" t="s">
        <v>26</v>
      </c>
      <c r="E2447" s="1762">
        <v>0</v>
      </c>
      <c r="F2447" s="1762">
        <v>0</v>
      </c>
      <c r="G2447" s="1762">
        <v>0</v>
      </c>
      <c r="H2447" s="1762">
        <v>0</v>
      </c>
      <c r="I2447" s="1783">
        <v>1</v>
      </c>
      <c r="J2447" s="1783">
        <v>1</v>
      </c>
      <c r="L2447" s="1764">
        <f>N2447*1.5</f>
        <v>72</v>
      </c>
      <c r="N2447" s="1764">
        <v>48</v>
      </c>
      <c r="O2447" s="1764">
        <f t="shared" si="796"/>
        <v>23</v>
      </c>
      <c r="P2447" s="1806">
        <f t="shared" si="791"/>
        <v>0.47916666666666669</v>
      </c>
      <c r="Q2447" s="1764">
        <v>25</v>
      </c>
      <c r="R2447" s="1864">
        <f t="shared" si="792"/>
        <v>0.52083333333333337</v>
      </c>
      <c r="S2447" s="1807">
        <f t="shared" si="793"/>
        <v>1</v>
      </c>
      <c r="U2447" s="1764">
        <f t="shared" si="794"/>
        <v>0</v>
      </c>
      <c r="V2447" s="1764">
        <f t="shared" si="795"/>
        <v>0</v>
      </c>
      <c r="W2447" s="1764">
        <f t="shared" si="790"/>
        <v>72</v>
      </c>
      <c r="X2447" s="1768">
        <v>72</v>
      </c>
      <c r="Y2447" s="1784">
        <v>618352</v>
      </c>
      <c r="Z2447" s="1770">
        <v>43257</v>
      </c>
      <c r="AA2447" s="1843" t="s">
        <v>104</v>
      </c>
      <c r="AB2447" s="1843"/>
      <c r="AH2447" s="1867"/>
      <c r="AK2447" s="1868"/>
      <c r="AL2447" s="1868"/>
    </row>
    <row r="2448" spans="1:38" x14ac:dyDescent="0.25">
      <c r="A2448" s="1866">
        <v>2018308</v>
      </c>
      <c r="C2448" s="1782">
        <v>695718</v>
      </c>
      <c r="D2448" s="1762" t="s">
        <v>26</v>
      </c>
      <c r="E2448" s="1762">
        <v>1</v>
      </c>
      <c r="F2448" s="1762">
        <v>9</v>
      </c>
      <c r="G2448" s="1762">
        <v>5</v>
      </c>
      <c r="H2448" s="1762">
        <v>3</v>
      </c>
      <c r="I2448" s="1783">
        <v>1</v>
      </c>
      <c r="J2448" s="1783">
        <v>1</v>
      </c>
      <c r="L2448" s="1764">
        <v>3268.22</v>
      </c>
      <c r="N2448" s="1764">
        <v>2117</v>
      </c>
      <c r="O2448" s="1764">
        <f t="shared" si="796"/>
        <v>1627.24</v>
      </c>
      <c r="P2448" s="1806">
        <f t="shared" si="791"/>
        <v>0.76865375531412372</v>
      </c>
      <c r="Q2448" s="1764">
        <v>489.76</v>
      </c>
      <c r="R2448" s="1864">
        <f t="shared" si="792"/>
        <v>0.23134624468587622</v>
      </c>
      <c r="S2448" s="1807">
        <f t="shared" si="793"/>
        <v>19.590399999999999</v>
      </c>
      <c r="U2448" s="1764">
        <f t="shared" si="794"/>
        <v>0</v>
      </c>
      <c r="V2448" s="1764">
        <f t="shared" si="795"/>
        <v>0</v>
      </c>
      <c r="W2448" s="1764">
        <f t="shared" si="790"/>
        <v>3268.22</v>
      </c>
      <c r="X2448" s="1768">
        <v>3268.22</v>
      </c>
      <c r="Y2448" s="1784">
        <v>618297</v>
      </c>
      <c r="Z2448" s="1770">
        <v>43243</v>
      </c>
      <c r="AA2448" s="1843" t="s">
        <v>104</v>
      </c>
      <c r="AB2448" s="1843"/>
      <c r="AH2448" s="1867"/>
      <c r="AK2448" s="1868"/>
      <c r="AL2448" s="1868"/>
    </row>
    <row r="2449" spans="1:38" x14ac:dyDescent="0.25">
      <c r="A2449" s="1866">
        <v>2018309</v>
      </c>
      <c r="C2449" s="1782">
        <v>689118</v>
      </c>
      <c r="D2449" s="1762" t="s">
        <v>26</v>
      </c>
      <c r="E2449" s="1762">
        <v>1</v>
      </c>
      <c r="F2449" s="1762">
        <v>9</v>
      </c>
      <c r="G2449" s="1762">
        <v>2</v>
      </c>
      <c r="H2449" s="1762">
        <v>7</v>
      </c>
      <c r="I2449" s="1783">
        <v>1</v>
      </c>
      <c r="J2449" s="1783">
        <v>1</v>
      </c>
      <c r="L2449" s="1764">
        <v>3918.44</v>
      </c>
      <c r="N2449" s="1764">
        <v>2522.23</v>
      </c>
      <c r="O2449" s="1764">
        <f t="shared" si="796"/>
        <v>1943.8600000000001</v>
      </c>
      <c r="P2449" s="1806">
        <f t="shared" si="791"/>
        <v>0.77069101549026064</v>
      </c>
      <c r="Q2449" s="1764">
        <v>578.37</v>
      </c>
      <c r="R2449" s="1864">
        <f t="shared" si="792"/>
        <v>0.22930898450973941</v>
      </c>
      <c r="S2449" s="1807">
        <f t="shared" si="793"/>
        <v>23.134799999999998</v>
      </c>
      <c r="U2449" s="1764">
        <f t="shared" si="794"/>
        <v>0</v>
      </c>
      <c r="V2449" s="1764">
        <f t="shared" si="795"/>
        <v>0</v>
      </c>
      <c r="W2449" s="1764">
        <f t="shared" si="790"/>
        <v>3918.44</v>
      </c>
      <c r="X2449" s="1768">
        <v>3918.44</v>
      </c>
      <c r="Y2449" s="1784">
        <v>618296</v>
      </c>
      <c r="Z2449" s="1770">
        <v>43243</v>
      </c>
      <c r="AA2449" s="1843" t="s">
        <v>104</v>
      </c>
      <c r="AB2449" s="1843"/>
      <c r="AH2449" s="1867"/>
      <c r="AK2449" s="1868"/>
      <c r="AL2449" s="1868"/>
    </row>
    <row r="2450" spans="1:38" x14ac:dyDescent="0.25">
      <c r="A2450" s="1866">
        <v>2018310</v>
      </c>
      <c r="C2450" s="1782" t="s">
        <v>5071</v>
      </c>
      <c r="D2450" s="1762" t="s">
        <v>352</v>
      </c>
      <c r="E2450" s="1762">
        <v>4</v>
      </c>
      <c r="F2450" s="1762">
        <v>29</v>
      </c>
      <c r="G2450" s="1762">
        <v>16</v>
      </c>
      <c r="H2450" s="1762">
        <v>12</v>
      </c>
      <c r="I2450" s="1783">
        <v>1</v>
      </c>
      <c r="J2450" s="1783">
        <v>1</v>
      </c>
      <c r="L2450" s="1764">
        <v>7100.54</v>
      </c>
      <c r="N2450" s="1764">
        <v>4789.96</v>
      </c>
      <c r="O2450" s="1764">
        <f t="shared" si="796"/>
        <v>3296.2799999999997</v>
      </c>
      <c r="P2450" s="1806">
        <f t="shared" si="791"/>
        <v>0.68816441055875199</v>
      </c>
      <c r="Q2450" s="1764">
        <v>1493.68</v>
      </c>
      <c r="R2450" s="1864">
        <f t="shared" si="792"/>
        <v>0.31183558944124795</v>
      </c>
      <c r="S2450" s="1807">
        <f t="shared" si="793"/>
        <v>59.747199999999999</v>
      </c>
      <c r="U2450" s="1764">
        <f t="shared" si="794"/>
        <v>0</v>
      </c>
      <c r="V2450" s="1764">
        <f t="shared" si="795"/>
        <v>0</v>
      </c>
      <c r="W2450" s="1764">
        <f t="shared" si="790"/>
        <v>7100.54</v>
      </c>
      <c r="X2450" s="1768">
        <v>7100.54</v>
      </c>
      <c r="Y2450" s="1784">
        <v>618374</v>
      </c>
      <c r="Z2450" s="1770">
        <v>43266</v>
      </c>
      <c r="AA2450" s="1843" t="s">
        <v>104</v>
      </c>
      <c r="AB2450" s="1843"/>
      <c r="AH2450" s="1867"/>
      <c r="AK2450" s="1868"/>
      <c r="AL2450" s="1868"/>
    </row>
    <row r="2451" spans="1:38" x14ac:dyDescent="0.25">
      <c r="A2451" s="1866">
        <v>2018311</v>
      </c>
      <c r="C2451" s="1782">
        <v>688618</v>
      </c>
      <c r="D2451" s="1762" t="s">
        <v>26</v>
      </c>
      <c r="E2451" s="1762">
        <v>1</v>
      </c>
      <c r="F2451" s="1762">
        <v>8</v>
      </c>
      <c r="G2451" s="1762">
        <v>5</v>
      </c>
      <c r="H2451" s="1762">
        <v>2</v>
      </c>
      <c r="I2451" s="1783">
        <v>1</v>
      </c>
      <c r="J2451" s="1783">
        <v>1</v>
      </c>
      <c r="L2451" s="1764">
        <v>2425.2199999999998</v>
      </c>
      <c r="N2451" s="1764">
        <v>1579.12</v>
      </c>
      <c r="O2451" s="1764">
        <f t="shared" si="796"/>
        <v>1209.53</v>
      </c>
      <c r="P2451" s="1806">
        <f t="shared" si="791"/>
        <v>0.76595192258979683</v>
      </c>
      <c r="Q2451" s="1764">
        <v>369.59</v>
      </c>
      <c r="R2451" s="1864">
        <f t="shared" si="792"/>
        <v>0.23404807741020314</v>
      </c>
      <c r="S2451" s="1807">
        <f t="shared" si="793"/>
        <v>14.7836</v>
      </c>
      <c r="U2451" s="1764">
        <f t="shared" si="794"/>
        <v>0</v>
      </c>
      <c r="V2451" s="1764">
        <f t="shared" si="795"/>
        <v>0</v>
      </c>
      <c r="W2451" s="1764">
        <f t="shared" si="790"/>
        <v>2425.2199999999998</v>
      </c>
      <c r="X2451" s="1768">
        <v>2425.2199999999998</v>
      </c>
      <c r="Y2451" s="1784">
        <v>618298</v>
      </c>
      <c r="Z2451" s="1770">
        <v>43243</v>
      </c>
      <c r="AA2451" s="1843" t="s">
        <v>104</v>
      </c>
      <c r="AB2451" s="1843"/>
      <c r="AH2451" s="1867"/>
      <c r="AK2451" s="1868"/>
      <c r="AL2451" s="1868"/>
    </row>
    <row r="2452" spans="1:38" x14ac:dyDescent="0.25">
      <c r="A2452" s="1866">
        <v>2018312</v>
      </c>
      <c r="C2452" s="1782" t="s">
        <v>5110</v>
      </c>
      <c r="D2452" s="1762" t="s">
        <v>26</v>
      </c>
      <c r="E2452" s="1762">
        <v>0</v>
      </c>
      <c r="F2452" s="1762">
        <v>0</v>
      </c>
      <c r="G2452" s="1762">
        <v>0</v>
      </c>
      <c r="H2452" s="1762">
        <v>0</v>
      </c>
      <c r="I2452" s="1783">
        <v>1</v>
      </c>
      <c r="J2452" s="1783">
        <v>1</v>
      </c>
      <c r="L2452" s="1764">
        <v>202.54</v>
      </c>
      <c r="N2452" s="1764">
        <f>O2452+Q2452</f>
        <v>108.77</v>
      </c>
      <c r="O2452" s="1764">
        <v>93.77</v>
      </c>
      <c r="P2452" s="1806">
        <f t="shared" si="791"/>
        <v>0.8620943274800037</v>
      </c>
      <c r="Q2452" s="1764">
        <v>15</v>
      </c>
      <c r="R2452" s="1864">
        <f t="shared" si="792"/>
        <v>0.13790567251999633</v>
      </c>
      <c r="S2452" s="1807">
        <f t="shared" si="793"/>
        <v>0.6</v>
      </c>
      <c r="U2452" s="1764">
        <f t="shared" si="794"/>
        <v>0</v>
      </c>
      <c r="V2452" s="1764">
        <f t="shared" si="795"/>
        <v>0</v>
      </c>
      <c r="W2452" s="1764">
        <f t="shared" si="790"/>
        <v>202.54</v>
      </c>
      <c r="X2452" s="1768">
        <v>202.54</v>
      </c>
      <c r="Y2452" s="1784">
        <v>618352</v>
      </c>
      <c r="Z2452" s="1770">
        <v>43257</v>
      </c>
      <c r="AA2452" s="1843" t="s">
        <v>104</v>
      </c>
      <c r="AB2452" s="1843"/>
      <c r="AH2452" s="1867"/>
      <c r="AK2452" s="1868"/>
      <c r="AL2452" s="1868"/>
    </row>
    <row r="2453" spans="1:38" x14ac:dyDescent="0.25">
      <c r="A2453" s="1866">
        <v>2018313</v>
      </c>
      <c r="C2453" s="1782" t="s">
        <v>5111</v>
      </c>
      <c r="D2453" s="1762" t="s">
        <v>26</v>
      </c>
      <c r="E2453" s="1762">
        <v>0</v>
      </c>
      <c r="F2453" s="1762">
        <v>0</v>
      </c>
      <c r="G2453" s="1762">
        <v>0</v>
      </c>
      <c r="H2453" s="1762">
        <v>0</v>
      </c>
      <c r="I2453" s="1783">
        <v>1</v>
      </c>
      <c r="J2453" s="1783">
        <v>1</v>
      </c>
      <c r="L2453" s="1764">
        <v>293.68</v>
      </c>
      <c r="N2453" s="1764">
        <f>O2453+Q2453</f>
        <v>154.34</v>
      </c>
      <c r="O2453" s="1764">
        <v>139.34</v>
      </c>
      <c r="P2453" s="1806">
        <f t="shared" si="791"/>
        <v>0.90281197356485676</v>
      </c>
      <c r="Q2453" s="1764">
        <v>15</v>
      </c>
      <c r="R2453" s="1864">
        <f t="shared" si="792"/>
        <v>9.7188026435143182E-2</v>
      </c>
      <c r="S2453" s="1807">
        <f t="shared" si="793"/>
        <v>0.6</v>
      </c>
      <c r="U2453" s="1764">
        <f t="shared" si="794"/>
        <v>0</v>
      </c>
      <c r="V2453" s="1764">
        <f t="shared" si="795"/>
        <v>0</v>
      </c>
      <c r="W2453" s="1764">
        <f t="shared" si="790"/>
        <v>293.68</v>
      </c>
      <c r="X2453" s="1768">
        <v>293.68</v>
      </c>
      <c r="Y2453" s="1784">
        <v>618352</v>
      </c>
      <c r="Z2453" s="1770">
        <v>43257</v>
      </c>
      <c r="AA2453" s="1843" t="s">
        <v>104</v>
      </c>
      <c r="AB2453" s="1843"/>
      <c r="AH2453" s="1867"/>
      <c r="AK2453" s="1868"/>
      <c r="AL2453" s="1868"/>
    </row>
    <row r="2454" spans="1:38" x14ac:dyDescent="0.25">
      <c r="A2454" s="1866" t="s">
        <v>5122</v>
      </c>
      <c r="C2454" s="1782">
        <v>668918</v>
      </c>
      <c r="D2454" s="1762" t="s">
        <v>26</v>
      </c>
      <c r="E2454" s="1762">
        <v>1</v>
      </c>
      <c r="F2454" s="1762">
        <v>8</v>
      </c>
      <c r="G2454" s="1762">
        <v>5</v>
      </c>
      <c r="H2454" s="1762">
        <v>3</v>
      </c>
      <c r="I2454" s="1783">
        <v>1</v>
      </c>
      <c r="J2454" s="1783">
        <v>1</v>
      </c>
      <c r="L2454" s="1764">
        <v>5667.47</v>
      </c>
      <c r="N2454" s="1764">
        <v>3650.7</v>
      </c>
      <c r="O2454" s="1764">
        <f t="shared" si="796"/>
        <v>2954.46</v>
      </c>
      <c r="P2454" s="1806">
        <f t="shared" si="791"/>
        <v>0.80928589037718801</v>
      </c>
      <c r="Q2454" s="1764">
        <v>696.24</v>
      </c>
      <c r="R2454" s="1864">
        <f t="shared" si="792"/>
        <v>0.19071410962281207</v>
      </c>
      <c r="S2454" s="1807">
        <f t="shared" si="793"/>
        <v>27.849599999999999</v>
      </c>
      <c r="U2454" s="1764">
        <f t="shared" si="794"/>
        <v>0</v>
      </c>
      <c r="V2454" s="1764">
        <f t="shared" si="795"/>
        <v>0</v>
      </c>
      <c r="W2454" s="1764">
        <f t="shared" si="790"/>
        <v>5667.47</v>
      </c>
      <c r="X2454" s="1768">
        <v>5667.47</v>
      </c>
      <c r="Y2454" s="1784">
        <v>618299</v>
      </c>
      <c r="Z2454" s="1770">
        <v>43243</v>
      </c>
      <c r="AA2454" s="1843" t="s">
        <v>104</v>
      </c>
      <c r="AB2454" s="1843"/>
      <c r="AH2454" s="1867"/>
      <c r="AK2454" s="1868"/>
      <c r="AL2454" s="1868"/>
    </row>
    <row r="2455" spans="1:38" x14ac:dyDescent="0.25">
      <c r="A2455" s="1866">
        <v>2018315</v>
      </c>
      <c r="C2455" s="1782">
        <v>689218</v>
      </c>
      <c r="D2455" s="1762" t="s">
        <v>26</v>
      </c>
      <c r="E2455" s="1762">
        <v>1</v>
      </c>
      <c r="F2455" s="1762">
        <v>9</v>
      </c>
      <c r="G2455" s="1762">
        <v>2</v>
      </c>
      <c r="H2455" s="1762">
        <v>7</v>
      </c>
      <c r="I2455" s="1783">
        <v>1</v>
      </c>
      <c r="J2455" s="1783">
        <v>1</v>
      </c>
      <c r="L2455" s="1764">
        <v>3918.44</v>
      </c>
      <c r="N2455" s="1764">
        <v>2522.23</v>
      </c>
      <c r="O2455" s="1764">
        <f t="shared" si="796"/>
        <v>1943.8600000000001</v>
      </c>
      <c r="P2455" s="1806">
        <f t="shared" si="791"/>
        <v>0.77069101549026064</v>
      </c>
      <c r="Q2455" s="1764">
        <v>578.37</v>
      </c>
      <c r="R2455" s="1864">
        <f t="shared" si="792"/>
        <v>0.22930898450973941</v>
      </c>
      <c r="S2455" s="1807">
        <f t="shared" si="793"/>
        <v>23.134799999999998</v>
      </c>
      <c r="U2455" s="1764">
        <f t="shared" si="794"/>
        <v>0</v>
      </c>
      <c r="V2455" s="1764">
        <f t="shared" si="795"/>
        <v>0</v>
      </c>
      <c r="W2455" s="1764">
        <f t="shared" si="790"/>
        <v>3918.44</v>
      </c>
      <c r="X2455" s="1768">
        <v>3918.44</v>
      </c>
      <c r="Y2455" s="1784">
        <v>618300</v>
      </c>
      <c r="Z2455" s="1770">
        <v>43243</v>
      </c>
      <c r="AA2455" s="1843" t="s">
        <v>104</v>
      </c>
      <c r="AB2455" s="1843"/>
      <c r="AH2455" s="1867"/>
      <c r="AK2455" s="1868"/>
      <c r="AL2455" s="1868"/>
    </row>
    <row r="2456" spans="1:38" x14ac:dyDescent="0.25">
      <c r="A2456" s="1866">
        <v>2018316</v>
      </c>
      <c r="C2456" s="1782">
        <v>688718</v>
      </c>
      <c r="D2456" s="1762" t="s">
        <v>26</v>
      </c>
      <c r="E2456" s="1762">
        <v>1</v>
      </c>
      <c r="F2456" s="1762">
        <v>8</v>
      </c>
      <c r="G2456" s="1762">
        <v>5</v>
      </c>
      <c r="H2456" s="1762">
        <v>2</v>
      </c>
      <c r="I2456" s="1783">
        <v>1</v>
      </c>
      <c r="J2456" s="1783">
        <v>1</v>
      </c>
      <c r="L2456" s="1764">
        <v>2425.2199999999998</v>
      </c>
      <c r="N2456" s="1764">
        <v>1579.12</v>
      </c>
      <c r="O2456" s="1764">
        <f t="shared" si="796"/>
        <v>1209.53</v>
      </c>
      <c r="P2456" s="1806">
        <f t="shared" si="791"/>
        <v>0.76595192258979683</v>
      </c>
      <c r="Q2456" s="1764">
        <v>369.59</v>
      </c>
      <c r="R2456" s="1864">
        <f t="shared" si="792"/>
        <v>0.23404807741020314</v>
      </c>
      <c r="S2456" s="1807">
        <f t="shared" si="793"/>
        <v>14.7836</v>
      </c>
      <c r="U2456" s="1764">
        <f t="shared" si="794"/>
        <v>0</v>
      </c>
      <c r="V2456" s="1764">
        <f t="shared" si="795"/>
        <v>0</v>
      </c>
      <c r="W2456" s="1764">
        <f t="shared" si="790"/>
        <v>2425.2199999999998</v>
      </c>
      <c r="X2456" s="1768">
        <v>2425.2199999999998</v>
      </c>
      <c r="Y2456" s="1784">
        <v>618301</v>
      </c>
      <c r="Z2456" s="1770">
        <v>43243</v>
      </c>
      <c r="AA2456" s="1843" t="s">
        <v>104</v>
      </c>
      <c r="AB2456" s="1843"/>
      <c r="AH2456" s="1867"/>
      <c r="AK2456" s="1868"/>
      <c r="AL2456" s="1868"/>
    </row>
    <row r="2457" spans="1:38" x14ac:dyDescent="0.25">
      <c r="A2457" s="1866">
        <v>2018317</v>
      </c>
      <c r="C2457" s="1782" t="s">
        <v>5186</v>
      </c>
      <c r="D2457" s="1762" t="s">
        <v>471</v>
      </c>
      <c r="E2457" s="1979">
        <v>2</v>
      </c>
      <c r="F2457" s="1976">
        <v>25</v>
      </c>
      <c r="G2457" s="1976">
        <v>14</v>
      </c>
      <c r="H2457" s="1976">
        <v>5</v>
      </c>
      <c r="I2457" s="1783">
        <v>1</v>
      </c>
      <c r="J2457" s="1783">
        <v>1</v>
      </c>
      <c r="L2457" s="1764">
        <v>9400.0499999999993</v>
      </c>
      <c r="N2457" s="1764">
        <v>5772.43</v>
      </c>
      <c r="O2457" s="1764">
        <f>N2457-Q2457</f>
        <v>4522.91</v>
      </c>
      <c r="P2457" s="1806">
        <f t="shared" si="791"/>
        <v>0.78353656952098161</v>
      </c>
      <c r="Q2457" s="1764">
        <v>1249.52</v>
      </c>
      <c r="R2457" s="1864">
        <f t="shared" si="792"/>
        <v>0.21646343047901836</v>
      </c>
      <c r="S2457" s="1807">
        <f t="shared" si="793"/>
        <v>49.980800000000002</v>
      </c>
      <c r="U2457" s="1764">
        <f t="shared" si="794"/>
        <v>0</v>
      </c>
      <c r="V2457" s="1764">
        <f t="shared" si="795"/>
        <v>0</v>
      </c>
      <c r="W2457" s="1764">
        <f t="shared" si="790"/>
        <v>9400.0499999999993</v>
      </c>
      <c r="X2457" s="1768">
        <v>9400.0499999999993</v>
      </c>
      <c r="Y2457" s="1784">
        <v>618432</v>
      </c>
      <c r="Z2457" s="1770">
        <v>43299</v>
      </c>
      <c r="AA2457" s="1843" t="s">
        <v>104</v>
      </c>
      <c r="AB2457" s="1843"/>
      <c r="AH2457" s="1867"/>
      <c r="AK2457" s="1868"/>
      <c r="AL2457" s="1868"/>
    </row>
    <row r="2458" spans="1:38" x14ac:dyDescent="0.25">
      <c r="A2458" s="1866">
        <v>2018318</v>
      </c>
      <c r="C2458" s="1782">
        <v>724018</v>
      </c>
      <c r="D2458" s="1762" t="s">
        <v>26</v>
      </c>
      <c r="E2458" s="1976">
        <v>1</v>
      </c>
      <c r="F2458" s="1979">
        <v>7</v>
      </c>
      <c r="G2458" s="1979">
        <v>5</v>
      </c>
      <c r="H2458" s="1979">
        <v>2</v>
      </c>
      <c r="I2458" s="1783">
        <v>1</v>
      </c>
      <c r="J2458" s="1783">
        <v>1</v>
      </c>
      <c r="L2458" s="1764">
        <v>2449.87</v>
      </c>
      <c r="N2458" s="1764">
        <v>1590.67</v>
      </c>
      <c r="O2458" s="1764">
        <f t="shared" si="796"/>
        <v>1309.76</v>
      </c>
      <c r="P2458" s="1806">
        <f t="shared" si="791"/>
        <v>0.82340145976223855</v>
      </c>
      <c r="Q2458" s="1764">
        <v>280.91000000000003</v>
      </c>
      <c r="R2458" s="1864">
        <f t="shared" si="792"/>
        <v>0.17659854023776145</v>
      </c>
      <c r="S2458" s="1807">
        <f t="shared" si="793"/>
        <v>11.236400000000001</v>
      </c>
      <c r="U2458" s="1764">
        <f t="shared" si="794"/>
        <v>0</v>
      </c>
      <c r="V2458" s="1764">
        <f t="shared" si="795"/>
        <v>0</v>
      </c>
      <c r="W2458" s="1764">
        <f t="shared" si="790"/>
        <v>2449.87</v>
      </c>
      <c r="X2458" s="1768">
        <v>2449.87</v>
      </c>
      <c r="Y2458" s="1784">
        <v>618323</v>
      </c>
      <c r="Z2458" s="1770">
        <v>43248</v>
      </c>
      <c r="AA2458" s="1843" t="s">
        <v>104</v>
      </c>
      <c r="AB2458" s="1843"/>
      <c r="AH2458" s="1867"/>
      <c r="AK2458" s="1868"/>
      <c r="AL2458" s="1868"/>
    </row>
    <row r="2459" spans="1:38" x14ac:dyDescent="0.25">
      <c r="A2459" s="1866">
        <v>2018319</v>
      </c>
      <c r="C2459" s="1782">
        <v>721600</v>
      </c>
      <c r="D2459" s="1762" t="s">
        <v>26</v>
      </c>
      <c r="E2459" s="1762">
        <v>1</v>
      </c>
      <c r="F2459" s="1762">
        <v>8</v>
      </c>
      <c r="G2459" s="1762">
        <v>4</v>
      </c>
      <c r="H2459" s="1762">
        <v>6</v>
      </c>
      <c r="I2459" s="1783">
        <v>1</v>
      </c>
      <c r="J2459" s="1783">
        <v>1</v>
      </c>
      <c r="L2459" s="1764">
        <v>4694.63</v>
      </c>
      <c r="N2459" s="1764">
        <v>3082.07</v>
      </c>
      <c r="O2459" s="1764">
        <f t="shared" si="796"/>
        <v>2409.67</v>
      </c>
      <c r="P2459" s="1806">
        <f t="shared" si="791"/>
        <v>0.78183493561145589</v>
      </c>
      <c r="Q2459" s="1764">
        <v>672.4</v>
      </c>
      <c r="R2459" s="1864">
        <f t="shared" si="792"/>
        <v>0.21816506438854405</v>
      </c>
      <c r="S2459" s="1807">
        <f t="shared" si="793"/>
        <v>26.896000000000001</v>
      </c>
      <c r="U2459" s="1764">
        <f t="shared" si="794"/>
        <v>0</v>
      </c>
      <c r="V2459" s="1764">
        <f t="shared" si="795"/>
        <v>0</v>
      </c>
      <c r="W2459" s="1764">
        <f t="shared" si="790"/>
        <v>4694.63</v>
      </c>
      <c r="X2459" s="1768">
        <v>4694.63</v>
      </c>
      <c r="Y2459" s="1784">
        <v>618324</v>
      </c>
      <c r="Z2459" s="1770">
        <v>43248</v>
      </c>
      <c r="AA2459" s="1843" t="s">
        <v>104</v>
      </c>
      <c r="AB2459" s="1843"/>
      <c r="AH2459" s="1867"/>
      <c r="AK2459" s="1868"/>
      <c r="AL2459" s="1868"/>
    </row>
    <row r="2460" spans="1:38" x14ac:dyDescent="0.25">
      <c r="A2460" s="1866">
        <v>2018320</v>
      </c>
      <c r="C2460" s="1782" t="s">
        <v>5129</v>
      </c>
      <c r="D2460" s="1762" t="s">
        <v>26</v>
      </c>
      <c r="E2460" s="1762">
        <v>0</v>
      </c>
      <c r="F2460" s="1762">
        <v>0</v>
      </c>
      <c r="G2460" s="1762">
        <v>0</v>
      </c>
      <c r="H2460" s="1762">
        <v>0</v>
      </c>
      <c r="I2460" s="1783">
        <v>1</v>
      </c>
      <c r="J2460" s="1783">
        <v>1</v>
      </c>
      <c r="L2460" s="1764">
        <v>2530</v>
      </c>
      <c r="N2460" s="1764">
        <f>O2460+Q2460</f>
        <v>1265</v>
      </c>
      <c r="O2460" s="1764">
        <v>1025</v>
      </c>
      <c r="P2460" s="1806">
        <f t="shared" si="791"/>
        <v>0.81027667984189722</v>
      </c>
      <c r="Q2460" s="1764">
        <v>240</v>
      </c>
      <c r="R2460" s="1864">
        <f t="shared" si="792"/>
        <v>0.18972332015810275</v>
      </c>
      <c r="S2460" s="1807">
        <f t="shared" si="793"/>
        <v>9.6</v>
      </c>
      <c r="U2460" s="1764">
        <f t="shared" si="794"/>
        <v>0</v>
      </c>
      <c r="V2460" s="1764">
        <f t="shared" si="795"/>
        <v>0</v>
      </c>
      <c r="W2460" s="1764">
        <f t="shared" si="790"/>
        <v>2530</v>
      </c>
      <c r="X2460" s="1768">
        <v>2530</v>
      </c>
      <c r="Y2460" s="1784">
        <v>618352</v>
      </c>
      <c r="Z2460" s="1770">
        <v>43257</v>
      </c>
      <c r="AA2460" s="1843" t="s">
        <v>104</v>
      </c>
      <c r="AB2460" s="1843"/>
      <c r="AH2460" s="1867"/>
      <c r="AK2460" s="1868"/>
      <c r="AL2460" s="1868"/>
    </row>
    <row r="2461" spans="1:38" x14ac:dyDescent="0.25">
      <c r="A2461" s="1866">
        <v>2018321</v>
      </c>
      <c r="C2461" s="1782" t="s">
        <v>5133</v>
      </c>
      <c r="D2461" s="1762" t="s">
        <v>317</v>
      </c>
      <c r="E2461" s="1762">
        <v>1</v>
      </c>
      <c r="F2461" s="1762">
        <v>4</v>
      </c>
      <c r="G2461" s="1762">
        <v>3</v>
      </c>
      <c r="H2461" s="1762">
        <v>2</v>
      </c>
      <c r="I2461" s="1783">
        <v>1</v>
      </c>
      <c r="J2461" s="1783">
        <v>1</v>
      </c>
      <c r="L2461" s="1764">
        <v>1572.39</v>
      </c>
      <c r="N2461" s="1764">
        <v>995.79</v>
      </c>
      <c r="O2461" s="1764">
        <f t="shared" si="796"/>
        <v>742.8599999999999</v>
      </c>
      <c r="P2461" s="1806">
        <f t="shared" si="791"/>
        <v>0.74600066279034727</v>
      </c>
      <c r="Q2461" s="1764">
        <v>252.93</v>
      </c>
      <c r="R2461" s="1864">
        <f t="shared" si="792"/>
        <v>0.25399933720965268</v>
      </c>
      <c r="S2461" s="1807">
        <f t="shared" si="793"/>
        <v>10.1172</v>
      </c>
      <c r="U2461" s="1764">
        <f t="shared" si="794"/>
        <v>0</v>
      </c>
      <c r="V2461" s="1764">
        <f t="shared" si="795"/>
        <v>0</v>
      </c>
      <c r="W2461" s="1764">
        <f t="shared" si="790"/>
        <v>1572.39</v>
      </c>
      <c r="X2461" s="1768">
        <v>1572.39</v>
      </c>
      <c r="Y2461" s="1784">
        <v>618379</v>
      </c>
      <c r="Z2461" s="1770">
        <v>43266</v>
      </c>
      <c r="AA2461" s="1843" t="s">
        <v>104</v>
      </c>
      <c r="AB2461" s="1843"/>
      <c r="AH2461" s="1867"/>
      <c r="AK2461" s="1868"/>
      <c r="AL2461" s="1868"/>
    </row>
    <row r="2462" spans="1:38" x14ac:dyDescent="0.25">
      <c r="A2462" s="1866">
        <v>2018322</v>
      </c>
      <c r="C2462" s="1782" t="s">
        <v>5134</v>
      </c>
      <c r="D2462" s="1762" t="s">
        <v>26</v>
      </c>
      <c r="E2462" s="1762">
        <v>0</v>
      </c>
      <c r="F2462" s="1762">
        <v>0</v>
      </c>
      <c r="G2462" s="1762">
        <v>0</v>
      </c>
      <c r="H2462" s="1762">
        <v>0</v>
      </c>
      <c r="I2462" s="1783">
        <v>1</v>
      </c>
      <c r="J2462" s="1783">
        <v>1</v>
      </c>
      <c r="L2462" s="1764">
        <v>127.28</v>
      </c>
      <c r="N2462" s="1764">
        <f>O2462+Q2462</f>
        <v>71.14</v>
      </c>
      <c r="O2462" s="1764">
        <v>56.14</v>
      </c>
      <c r="P2462" s="1806">
        <f t="shared" si="791"/>
        <v>0.78914815856058473</v>
      </c>
      <c r="Q2462" s="1764">
        <v>15</v>
      </c>
      <c r="R2462" s="1864">
        <f t="shared" si="792"/>
        <v>0.21085184143941524</v>
      </c>
      <c r="S2462" s="1807">
        <f t="shared" si="793"/>
        <v>0.6</v>
      </c>
      <c r="U2462" s="1764">
        <f t="shared" si="794"/>
        <v>0</v>
      </c>
      <c r="V2462" s="1764">
        <f t="shared" si="795"/>
        <v>0</v>
      </c>
      <c r="W2462" s="1764">
        <f t="shared" si="790"/>
        <v>127.28</v>
      </c>
      <c r="X2462" s="1768">
        <v>127.28</v>
      </c>
      <c r="Y2462" s="1784">
        <v>618431</v>
      </c>
      <c r="Z2462" s="1770">
        <v>43299</v>
      </c>
      <c r="AA2462" s="1843" t="s">
        <v>104</v>
      </c>
      <c r="AB2462" s="1843"/>
      <c r="AH2462" s="1867"/>
      <c r="AK2462" s="1868"/>
      <c r="AL2462" s="1868"/>
    </row>
    <row r="2463" spans="1:38" x14ac:dyDescent="0.25">
      <c r="A2463" s="1866">
        <v>2018323</v>
      </c>
      <c r="C2463" s="1782" t="s">
        <v>5135</v>
      </c>
      <c r="D2463" s="1762" t="s">
        <v>2330</v>
      </c>
      <c r="E2463" s="1762">
        <v>0</v>
      </c>
      <c r="F2463" s="1762">
        <v>0</v>
      </c>
      <c r="G2463" s="1762">
        <v>0</v>
      </c>
      <c r="H2463" s="1762">
        <v>0</v>
      </c>
      <c r="I2463" s="1783">
        <v>1</v>
      </c>
      <c r="J2463" s="1783">
        <v>1</v>
      </c>
      <c r="L2463" s="1764">
        <v>75.099999999999994</v>
      </c>
      <c r="O2463" s="1764">
        <v>30.05</v>
      </c>
      <c r="P2463" s="1806" t="str">
        <f t="shared" si="791"/>
        <v/>
      </c>
      <c r="Q2463" s="1764">
        <v>15</v>
      </c>
      <c r="R2463" s="1864" t="str">
        <f t="shared" si="792"/>
        <v/>
      </c>
      <c r="S2463" s="1807">
        <f t="shared" si="793"/>
        <v>0.6</v>
      </c>
      <c r="U2463" s="1764">
        <f t="shared" si="794"/>
        <v>0</v>
      </c>
      <c r="V2463" s="1764">
        <f t="shared" si="795"/>
        <v>0</v>
      </c>
      <c r="W2463" s="1764">
        <f t="shared" si="790"/>
        <v>75.099999999999994</v>
      </c>
      <c r="X2463" s="1768">
        <v>75.099999999999994</v>
      </c>
      <c r="Y2463" s="1784">
        <v>618467</v>
      </c>
      <c r="Z2463" s="1770">
        <v>43304</v>
      </c>
      <c r="AA2463" s="1843" t="s">
        <v>104</v>
      </c>
      <c r="AB2463" s="1843"/>
      <c r="AH2463" s="1867"/>
      <c r="AK2463" s="1868"/>
      <c r="AL2463" s="1868"/>
    </row>
    <row r="2464" spans="1:38" x14ac:dyDescent="0.25">
      <c r="A2464" s="1866">
        <v>2018324</v>
      </c>
      <c r="C2464" s="1782" t="s">
        <v>5136</v>
      </c>
      <c r="D2464" s="1762" t="s">
        <v>352</v>
      </c>
      <c r="E2464" s="1762">
        <v>1</v>
      </c>
      <c r="F2464" s="1762">
        <v>8</v>
      </c>
      <c r="G2464" s="1762">
        <v>5</v>
      </c>
      <c r="H2464" s="1762">
        <v>3</v>
      </c>
      <c r="I2464" s="1783">
        <v>1</v>
      </c>
      <c r="J2464" s="1783">
        <v>1</v>
      </c>
      <c r="L2464" s="1764">
        <v>1807.02</v>
      </c>
      <c r="N2464" s="1764">
        <v>1285.6099999999999</v>
      </c>
      <c r="O2464" s="1764">
        <f t="shared" si="796"/>
        <v>870.1099999999999</v>
      </c>
      <c r="P2464" s="1806">
        <f t="shared" si="791"/>
        <v>0.67680711879963595</v>
      </c>
      <c r="Q2464" s="1764">
        <v>415.5</v>
      </c>
      <c r="R2464" s="1864">
        <f t="shared" si="792"/>
        <v>0.32319288120036405</v>
      </c>
      <c r="S2464" s="1807">
        <f t="shared" si="793"/>
        <v>16.62</v>
      </c>
      <c r="U2464" s="1764">
        <f t="shared" si="794"/>
        <v>0</v>
      </c>
      <c r="V2464" s="1764">
        <f t="shared" si="795"/>
        <v>0</v>
      </c>
      <c r="W2464" s="1764">
        <f t="shared" si="790"/>
        <v>1807.02</v>
      </c>
      <c r="X2464" s="1768">
        <v>1807.02</v>
      </c>
      <c r="Y2464" s="1784">
        <v>618377</v>
      </c>
      <c r="Z2464" s="1770">
        <v>43266</v>
      </c>
      <c r="AA2464" s="1843" t="s">
        <v>104</v>
      </c>
      <c r="AB2464" s="1843"/>
      <c r="AH2464" s="1867"/>
      <c r="AK2464" s="1868"/>
      <c r="AL2464" s="1868"/>
    </row>
    <row r="2465" spans="1:38" ht="12" customHeight="1" x14ac:dyDescent="0.25">
      <c r="A2465" s="1866">
        <v>2018325</v>
      </c>
      <c r="C2465" s="1782" t="s">
        <v>5137</v>
      </c>
      <c r="D2465" s="1762" t="s">
        <v>352</v>
      </c>
      <c r="E2465" s="1762">
        <v>1</v>
      </c>
      <c r="F2465" s="1762">
        <v>9</v>
      </c>
      <c r="G2465" s="1762">
        <v>7</v>
      </c>
      <c r="H2465" s="1762">
        <v>3</v>
      </c>
      <c r="I2465" s="1783">
        <v>1</v>
      </c>
      <c r="J2465" s="1783">
        <v>1</v>
      </c>
      <c r="L2465" s="1764">
        <v>2049.1799999999998</v>
      </c>
      <c r="N2465" s="1764">
        <v>1460.58</v>
      </c>
      <c r="O2465" s="1764">
        <f t="shared" si="796"/>
        <v>966.95999999999992</v>
      </c>
      <c r="P2465" s="1806">
        <f t="shared" si="791"/>
        <v>0.66203836831943474</v>
      </c>
      <c r="Q2465" s="1764">
        <v>493.62</v>
      </c>
      <c r="R2465" s="1864">
        <f t="shared" si="792"/>
        <v>0.33796163168056526</v>
      </c>
      <c r="S2465" s="1807">
        <f t="shared" si="793"/>
        <v>19.744800000000001</v>
      </c>
      <c r="U2465" s="1764">
        <f t="shared" si="794"/>
        <v>0</v>
      </c>
      <c r="V2465" s="1764">
        <f t="shared" si="795"/>
        <v>0</v>
      </c>
      <c r="W2465" s="1764">
        <f t="shared" si="790"/>
        <v>2049.1799999999998</v>
      </c>
      <c r="X2465" s="1768">
        <v>2049.1799999999998</v>
      </c>
      <c r="Y2465" s="1784">
        <v>618378</v>
      </c>
      <c r="Z2465" s="1770">
        <v>43266</v>
      </c>
      <c r="AA2465" s="1843" t="s">
        <v>104</v>
      </c>
      <c r="AB2465" s="1843"/>
      <c r="AH2465" s="1867"/>
      <c r="AK2465" s="1868"/>
      <c r="AL2465" s="1868"/>
    </row>
    <row r="2466" spans="1:38" x14ac:dyDescent="0.25">
      <c r="A2466" s="1866">
        <v>2018326</v>
      </c>
      <c r="C2466" s="1782" t="s">
        <v>5138</v>
      </c>
      <c r="D2466" s="1762" t="s">
        <v>352</v>
      </c>
      <c r="E2466" s="1762">
        <v>0</v>
      </c>
      <c r="F2466" s="1762">
        <v>1</v>
      </c>
      <c r="G2466" s="1762">
        <v>0</v>
      </c>
      <c r="H2466" s="1762">
        <v>1</v>
      </c>
      <c r="I2466" s="1783">
        <v>1</v>
      </c>
      <c r="J2466" s="1783">
        <v>1</v>
      </c>
      <c r="L2466" s="1764">
        <v>439.1</v>
      </c>
      <c r="N2466" s="1764">
        <v>307.87</v>
      </c>
      <c r="O2466" s="1764">
        <f t="shared" si="796"/>
        <v>207.99</v>
      </c>
      <c r="P2466" s="1806">
        <f t="shared" si="791"/>
        <v>0.67557735407802</v>
      </c>
      <c r="Q2466" s="1764">
        <v>99.88</v>
      </c>
      <c r="R2466" s="1864">
        <f t="shared" si="792"/>
        <v>0.32442264592198006</v>
      </c>
      <c r="S2466" s="1807">
        <f t="shared" si="793"/>
        <v>3.9951999999999996</v>
      </c>
      <c r="U2466" s="1764">
        <f t="shared" si="794"/>
        <v>0</v>
      </c>
      <c r="V2466" s="1764">
        <f t="shared" si="795"/>
        <v>0</v>
      </c>
      <c r="W2466" s="1764">
        <f t="shared" si="790"/>
        <v>439.1</v>
      </c>
      <c r="X2466" s="1768">
        <v>439.1</v>
      </c>
      <c r="Y2466" s="1784">
        <v>618376</v>
      </c>
      <c r="Z2466" s="1770">
        <v>43266</v>
      </c>
      <c r="AA2466" s="1843" t="s">
        <v>104</v>
      </c>
      <c r="AB2466" s="1843"/>
      <c r="AH2466" s="1867"/>
      <c r="AK2466" s="1868"/>
      <c r="AL2466" s="1868"/>
    </row>
    <row r="2467" spans="1:38" x14ac:dyDescent="0.25">
      <c r="A2467" s="1866">
        <v>2018327</v>
      </c>
      <c r="C2467" s="1782" t="s">
        <v>5139</v>
      </c>
      <c r="D2467" s="1762" t="s">
        <v>352</v>
      </c>
      <c r="E2467" s="1762">
        <v>1</v>
      </c>
      <c r="F2467" s="1762">
        <v>8</v>
      </c>
      <c r="G2467" s="1762">
        <v>5</v>
      </c>
      <c r="H2467" s="1762">
        <v>3</v>
      </c>
      <c r="I2467" s="1783">
        <v>1</v>
      </c>
      <c r="J2467" s="1783">
        <v>1</v>
      </c>
      <c r="L2467" s="1764">
        <v>3251.16</v>
      </c>
      <c r="N2467" s="1764">
        <v>2234.61</v>
      </c>
      <c r="O2467" s="1764">
        <f t="shared" si="796"/>
        <v>1587.96</v>
      </c>
      <c r="P2467" s="1806">
        <f t="shared" si="791"/>
        <v>0.71062064521325863</v>
      </c>
      <c r="Q2467" s="1764">
        <v>646.65</v>
      </c>
      <c r="R2467" s="1864">
        <f t="shared" si="792"/>
        <v>0.28937935478674126</v>
      </c>
      <c r="S2467" s="1807">
        <f t="shared" si="793"/>
        <v>25.866</v>
      </c>
      <c r="U2467" s="1764">
        <f t="shared" si="794"/>
        <v>0</v>
      </c>
      <c r="V2467" s="1764">
        <f t="shared" si="795"/>
        <v>0</v>
      </c>
      <c r="W2467" s="1764">
        <f t="shared" si="790"/>
        <v>3251.16</v>
      </c>
      <c r="X2467" s="1768">
        <v>3251.16</v>
      </c>
      <c r="Y2467" s="1784">
        <v>618389</v>
      </c>
      <c r="Z2467" s="1770">
        <v>43280</v>
      </c>
      <c r="AA2467" s="1843" t="s">
        <v>104</v>
      </c>
      <c r="AB2467" s="1843"/>
      <c r="AH2467" s="1867"/>
      <c r="AK2467" s="1868"/>
      <c r="AL2467" s="1868"/>
    </row>
    <row r="2468" spans="1:38" x14ac:dyDescent="0.25">
      <c r="A2468" s="1866">
        <v>2018328</v>
      </c>
      <c r="C2468" s="1782" t="s">
        <v>5140</v>
      </c>
      <c r="D2468" s="1762" t="s">
        <v>26</v>
      </c>
      <c r="E2468" s="1762">
        <v>0</v>
      </c>
      <c r="F2468" s="1762">
        <v>1</v>
      </c>
      <c r="G2468" s="1762">
        <v>1</v>
      </c>
      <c r="H2468" s="1762">
        <v>0</v>
      </c>
      <c r="I2468" s="1783">
        <v>1</v>
      </c>
      <c r="J2468" s="1783">
        <v>1</v>
      </c>
      <c r="L2468" s="1764">
        <v>248.5</v>
      </c>
      <c r="N2468" s="1764">
        <v>132.52000000000001</v>
      </c>
      <c r="O2468" s="1764">
        <f t="shared" si="796"/>
        <v>95.990000000000009</v>
      </c>
      <c r="P2468" s="1806">
        <f t="shared" si="791"/>
        <v>0.72434349532146092</v>
      </c>
      <c r="Q2468" s="1764">
        <v>36.53</v>
      </c>
      <c r="R2468" s="1864">
        <f t="shared" si="792"/>
        <v>0.27565650467853908</v>
      </c>
      <c r="S2468" s="1807">
        <f t="shared" si="793"/>
        <v>1.4612000000000001</v>
      </c>
      <c r="U2468" s="1764">
        <f t="shared" si="794"/>
        <v>0</v>
      </c>
      <c r="V2468" s="1764">
        <f t="shared" si="795"/>
        <v>0</v>
      </c>
      <c r="W2468" s="1764">
        <f t="shared" si="790"/>
        <v>248.5</v>
      </c>
      <c r="X2468" s="1768">
        <v>248.5</v>
      </c>
      <c r="Y2468" s="1784">
        <v>618325</v>
      </c>
      <c r="Z2468" s="1770">
        <v>43248</v>
      </c>
      <c r="AA2468" s="1843" t="s">
        <v>104</v>
      </c>
      <c r="AB2468" s="1843"/>
      <c r="AH2468" s="1867"/>
      <c r="AK2468" s="1868"/>
      <c r="AL2468" s="1868"/>
    </row>
    <row r="2469" spans="1:38" x14ac:dyDescent="0.25">
      <c r="A2469" s="1866" t="s">
        <v>5142</v>
      </c>
      <c r="C2469" s="1782" t="s">
        <v>5141</v>
      </c>
      <c r="D2469" s="1762" t="s">
        <v>26</v>
      </c>
      <c r="E2469" s="1762">
        <v>0</v>
      </c>
      <c r="F2469" s="1762">
        <v>2</v>
      </c>
      <c r="G2469" s="1762">
        <v>0</v>
      </c>
      <c r="H2469" s="1762">
        <v>0</v>
      </c>
      <c r="I2469" s="1783">
        <v>1</v>
      </c>
      <c r="J2469" s="1783">
        <v>1</v>
      </c>
      <c r="L2469" s="1764">
        <v>153.34</v>
      </c>
      <c r="N2469" s="1764">
        <f>O2469+Q2469</f>
        <v>101</v>
      </c>
      <c r="O2469" s="1764">
        <v>63</v>
      </c>
      <c r="P2469" s="1806">
        <f t="shared" si="791"/>
        <v>0.62376237623762376</v>
      </c>
      <c r="Q2469" s="1764">
        <v>38</v>
      </c>
      <c r="R2469" s="1864">
        <f t="shared" si="792"/>
        <v>0.37623762376237624</v>
      </c>
      <c r="S2469" s="1807">
        <f t="shared" si="793"/>
        <v>1.52</v>
      </c>
      <c r="U2469" s="1764">
        <f t="shared" si="794"/>
        <v>0</v>
      </c>
      <c r="V2469" s="1764">
        <f t="shared" si="795"/>
        <v>0</v>
      </c>
      <c r="W2469" s="1764">
        <f t="shared" si="790"/>
        <v>153.34</v>
      </c>
      <c r="X2469" s="1768">
        <v>153.34</v>
      </c>
      <c r="Y2469" s="1784">
        <v>618355</v>
      </c>
      <c r="Z2469" s="1770">
        <v>43257</v>
      </c>
      <c r="AA2469" s="1843" t="s">
        <v>104</v>
      </c>
      <c r="AB2469" s="1843"/>
      <c r="AH2469" s="1867"/>
      <c r="AK2469" s="1868"/>
      <c r="AL2469" s="1868"/>
    </row>
    <row r="2470" spans="1:38" x14ac:dyDescent="0.25">
      <c r="A2470" s="1866" t="s">
        <v>5143</v>
      </c>
      <c r="C2470" s="1782">
        <v>669018</v>
      </c>
      <c r="D2470" s="1762" t="s">
        <v>26</v>
      </c>
      <c r="E2470" s="1762">
        <v>1</v>
      </c>
      <c r="F2470" s="1762">
        <v>10</v>
      </c>
      <c r="G2470" s="1762">
        <v>6</v>
      </c>
      <c r="H2470" s="1762">
        <v>3</v>
      </c>
      <c r="I2470" s="1783">
        <v>1</v>
      </c>
      <c r="J2470" s="1783">
        <v>1</v>
      </c>
      <c r="L2470" s="1764">
        <v>7835.09</v>
      </c>
      <c r="N2470" s="1764">
        <v>5067.09</v>
      </c>
      <c r="O2470" s="1764">
        <f t="shared" si="796"/>
        <v>4066.4100000000003</v>
      </c>
      <c r="P2470" s="1806">
        <f t="shared" si="791"/>
        <v>0.80251386890700582</v>
      </c>
      <c r="Q2470" s="1764">
        <v>1000.68</v>
      </c>
      <c r="R2470" s="1864">
        <f t="shared" si="792"/>
        <v>0.19748613109299418</v>
      </c>
      <c r="S2470" s="1807">
        <f t="shared" si="793"/>
        <v>40.027200000000001</v>
      </c>
      <c r="U2470" s="1764">
        <f t="shared" si="794"/>
        <v>0</v>
      </c>
      <c r="V2470" s="1764">
        <f t="shared" si="795"/>
        <v>0</v>
      </c>
      <c r="W2470" s="1764">
        <f t="shared" si="790"/>
        <v>7835.09</v>
      </c>
      <c r="X2470" s="1768">
        <v>7835.09</v>
      </c>
      <c r="Y2470" s="1784">
        <v>618326</v>
      </c>
      <c r="Z2470" s="1770">
        <v>43248</v>
      </c>
      <c r="AA2470" s="1843" t="s">
        <v>104</v>
      </c>
      <c r="AB2470" s="1843"/>
      <c r="AH2470" s="1867"/>
      <c r="AK2470" s="1868"/>
      <c r="AL2470" s="1868"/>
    </row>
    <row r="2471" spans="1:38" x14ac:dyDescent="0.25">
      <c r="A2471" s="1866">
        <v>2018331</v>
      </c>
      <c r="C2471" s="1782">
        <v>721718</v>
      </c>
      <c r="D2471" s="1762" t="s">
        <v>26</v>
      </c>
      <c r="E2471" s="1762">
        <v>1</v>
      </c>
      <c r="F2471" s="1762">
        <v>10</v>
      </c>
      <c r="G2471" s="1762">
        <v>4</v>
      </c>
      <c r="H2471" s="1762">
        <v>5</v>
      </c>
      <c r="I2471" s="1783">
        <v>1</v>
      </c>
      <c r="J2471" s="1783">
        <v>1</v>
      </c>
      <c r="L2471" s="1764">
        <v>5240.3999999999996</v>
      </c>
      <c r="N2471" s="1764">
        <v>3338.38</v>
      </c>
      <c r="O2471" s="1764">
        <f t="shared" si="796"/>
        <v>2658.61</v>
      </c>
      <c r="P2471" s="1806">
        <f t="shared" si="791"/>
        <v>0.7963772847908267</v>
      </c>
      <c r="Q2471" s="1764">
        <v>679.77</v>
      </c>
      <c r="R2471" s="1864">
        <f t="shared" si="792"/>
        <v>0.2036227152091733</v>
      </c>
      <c r="S2471" s="1807">
        <f t="shared" si="793"/>
        <v>27.190799999999999</v>
      </c>
      <c r="U2471" s="1764">
        <f t="shared" si="794"/>
        <v>0</v>
      </c>
      <c r="V2471" s="1764">
        <f t="shared" si="795"/>
        <v>0</v>
      </c>
      <c r="W2471" s="1764">
        <f t="shared" si="790"/>
        <v>5240.3999999999996</v>
      </c>
      <c r="X2471" s="1768">
        <v>5240.3999999999996</v>
      </c>
      <c r="Y2471" s="1784">
        <v>618327</v>
      </c>
      <c r="Z2471" s="1770">
        <v>43248</v>
      </c>
      <c r="AA2471" s="1843" t="s">
        <v>104</v>
      </c>
      <c r="AB2471" s="1843"/>
      <c r="AH2471" s="1867"/>
      <c r="AK2471" s="1868"/>
      <c r="AL2471" s="1868"/>
    </row>
    <row r="2472" spans="1:38" x14ac:dyDescent="0.25">
      <c r="A2472" s="1866">
        <v>2018332</v>
      </c>
      <c r="C2472" s="1782">
        <v>679900</v>
      </c>
      <c r="D2472" s="1762" t="s">
        <v>26</v>
      </c>
      <c r="E2472" s="1762">
        <v>1</v>
      </c>
      <c r="F2472" s="1762">
        <v>8</v>
      </c>
      <c r="G2472" s="1762">
        <v>5</v>
      </c>
      <c r="H2472" s="1762">
        <v>3</v>
      </c>
      <c r="I2472" s="1783">
        <v>1</v>
      </c>
      <c r="J2472" s="1783">
        <v>1</v>
      </c>
      <c r="L2472" s="1764">
        <v>3041.38</v>
      </c>
      <c r="N2472" s="1764">
        <v>1959.98</v>
      </c>
      <c r="O2472" s="1764">
        <f t="shared" si="796"/>
        <v>1509.08</v>
      </c>
      <c r="P2472" s="1806">
        <f t="shared" si="791"/>
        <v>0.7699466321084909</v>
      </c>
      <c r="Q2472" s="1764">
        <v>450.9</v>
      </c>
      <c r="R2472" s="1864">
        <f t="shared" si="792"/>
        <v>0.23005336789150907</v>
      </c>
      <c r="S2472" s="1807">
        <f t="shared" si="793"/>
        <v>18.035999999999998</v>
      </c>
      <c r="U2472" s="1764">
        <f t="shared" si="794"/>
        <v>0</v>
      </c>
      <c r="V2472" s="1764">
        <f t="shared" si="795"/>
        <v>0</v>
      </c>
      <c r="W2472" s="1764">
        <f t="shared" si="790"/>
        <v>3041.38</v>
      </c>
      <c r="X2472" s="1768">
        <v>3041.38</v>
      </c>
      <c r="Y2472" s="1784">
        <v>618328</v>
      </c>
      <c r="Z2472" s="1770">
        <v>43248</v>
      </c>
      <c r="AA2472" s="1843" t="s">
        <v>104</v>
      </c>
      <c r="AB2472" s="1843"/>
      <c r="AH2472" s="1867"/>
      <c r="AK2472" s="1868"/>
      <c r="AL2472" s="1868"/>
    </row>
    <row r="2473" spans="1:38" x14ac:dyDescent="0.25">
      <c r="A2473" s="1866">
        <v>2018333</v>
      </c>
      <c r="C2473" s="1782" t="s">
        <v>5144</v>
      </c>
      <c r="D2473" s="1762" t="s">
        <v>471</v>
      </c>
      <c r="E2473" s="1762">
        <v>0</v>
      </c>
      <c r="F2473" s="1762">
        <v>1</v>
      </c>
      <c r="G2473" s="1762">
        <v>0</v>
      </c>
      <c r="H2473" s="1762">
        <v>1</v>
      </c>
      <c r="I2473" s="1783">
        <v>1</v>
      </c>
      <c r="J2473" s="1783">
        <v>1</v>
      </c>
      <c r="L2473" s="1764">
        <v>523.91999999999996</v>
      </c>
      <c r="N2473" s="1764">
        <v>331.24</v>
      </c>
      <c r="O2473" s="1764">
        <f t="shared" si="796"/>
        <v>241.10000000000002</v>
      </c>
      <c r="P2473" s="1806">
        <f t="shared" si="791"/>
        <v>0.72787103006883236</v>
      </c>
      <c r="Q2473" s="1764">
        <v>90.14</v>
      </c>
      <c r="R2473" s="1864">
        <f t="shared" si="792"/>
        <v>0.27212896993116775</v>
      </c>
      <c r="S2473" s="1807">
        <f t="shared" si="793"/>
        <v>3.6055999999999999</v>
      </c>
      <c r="U2473" s="1764">
        <f t="shared" si="794"/>
        <v>0</v>
      </c>
      <c r="V2473" s="1764">
        <f t="shared" si="795"/>
        <v>0</v>
      </c>
      <c r="W2473" s="1764">
        <f t="shared" si="790"/>
        <v>523.91999999999996</v>
      </c>
      <c r="X2473" s="1768">
        <v>523.91999999999996</v>
      </c>
      <c r="Y2473" s="1784">
        <v>618292</v>
      </c>
      <c r="Z2473" s="1770">
        <v>43234</v>
      </c>
      <c r="AA2473" s="1843" t="s">
        <v>104</v>
      </c>
      <c r="AB2473" s="1843"/>
      <c r="AH2473" s="1867"/>
      <c r="AK2473" s="1868"/>
      <c r="AL2473" s="1868"/>
    </row>
    <row r="2474" spans="1:38" ht="11.25" customHeight="1" x14ac:dyDescent="0.25">
      <c r="A2474" s="1866" t="s">
        <v>5147</v>
      </c>
      <c r="C2474" s="1782">
        <v>698618</v>
      </c>
      <c r="D2474" s="1762" t="s">
        <v>26</v>
      </c>
      <c r="E2474" s="1762">
        <v>1</v>
      </c>
      <c r="F2474" s="1762">
        <v>8</v>
      </c>
      <c r="G2474" s="1762">
        <v>5</v>
      </c>
      <c r="H2474" s="1762">
        <v>3</v>
      </c>
      <c r="I2474" s="1783">
        <v>1</v>
      </c>
      <c r="J2474" s="1783">
        <v>1</v>
      </c>
      <c r="L2474" s="1764">
        <v>6443.3</v>
      </c>
      <c r="N2474" s="1764">
        <v>3905.55</v>
      </c>
      <c r="O2474" s="1764">
        <f t="shared" si="796"/>
        <v>3183.9100000000003</v>
      </c>
      <c r="P2474" s="1806">
        <f t="shared" si="791"/>
        <v>0.81522704868712481</v>
      </c>
      <c r="Q2474" s="1764">
        <v>721.64</v>
      </c>
      <c r="R2474" s="1864">
        <f t="shared" si="792"/>
        <v>0.18477295131287524</v>
      </c>
      <c r="S2474" s="1807">
        <f t="shared" si="793"/>
        <v>28.865600000000001</v>
      </c>
      <c r="U2474" s="1764">
        <f t="shared" si="794"/>
        <v>0</v>
      </c>
      <c r="V2474" s="1764">
        <f t="shared" si="795"/>
        <v>0</v>
      </c>
      <c r="W2474" s="1764">
        <f t="shared" si="790"/>
        <v>6443.3</v>
      </c>
      <c r="X2474" s="1768">
        <v>6443.3</v>
      </c>
      <c r="Y2474" s="1784">
        <v>618329</v>
      </c>
      <c r="Z2474" s="1770">
        <v>43248</v>
      </c>
      <c r="AA2474" s="1843" t="s">
        <v>104</v>
      </c>
      <c r="AB2474" s="1843"/>
      <c r="AH2474" s="1867"/>
      <c r="AK2474" s="1868"/>
      <c r="AL2474" s="1868"/>
    </row>
    <row r="2475" spans="1:38" x14ac:dyDescent="0.25">
      <c r="A2475" s="1866">
        <v>2018335</v>
      </c>
      <c r="C2475" s="1782">
        <v>689318</v>
      </c>
      <c r="D2475" s="1762" t="s">
        <v>26</v>
      </c>
      <c r="E2475" s="1762">
        <v>1</v>
      </c>
      <c r="F2475" s="1762">
        <v>9</v>
      </c>
      <c r="G2475" s="1762">
        <v>6</v>
      </c>
      <c r="H2475" s="1762">
        <v>3</v>
      </c>
      <c r="I2475" s="1783">
        <v>1</v>
      </c>
      <c r="J2475" s="1783">
        <v>1</v>
      </c>
      <c r="L2475" s="1764">
        <v>3910.85</v>
      </c>
      <c r="N2475" s="1764">
        <v>2521.0500000000002</v>
      </c>
      <c r="O2475" s="1764">
        <f t="shared" si="796"/>
        <v>1961.1000000000001</v>
      </c>
      <c r="P2475" s="1806">
        <f t="shared" si="791"/>
        <v>0.77789016481228057</v>
      </c>
      <c r="Q2475" s="1764">
        <v>559.95000000000005</v>
      </c>
      <c r="R2475" s="1864">
        <f t="shared" si="792"/>
        <v>0.2221098351877194</v>
      </c>
      <c r="S2475" s="1807">
        <f t="shared" si="793"/>
        <v>22.398000000000003</v>
      </c>
      <c r="U2475" s="1764">
        <f t="shared" si="794"/>
        <v>0</v>
      </c>
      <c r="V2475" s="1764">
        <f t="shared" si="795"/>
        <v>0</v>
      </c>
      <c r="W2475" s="1764">
        <f t="shared" si="790"/>
        <v>3910.85</v>
      </c>
      <c r="X2475" s="1768">
        <v>3910.85</v>
      </c>
      <c r="Y2475" s="1784">
        <v>618330</v>
      </c>
      <c r="Z2475" s="1770">
        <v>43248</v>
      </c>
      <c r="AA2475" s="1843" t="s">
        <v>104</v>
      </c>
      <c r="AB2475" s="1843"/>
      <c r="AH2475" s="1867"/>
      <c r="AK2475" s="1868"/>
      <c r="AL2475" s="1868"/>
    </row>
    <row r="2476" spans="1:38" x14ac:dyDescent="0.25">
      <c r="A2476" s="1866">
        <v>2018336</v>
      </c>
      <c r="C2476" s="1782" t="s">
        <v>5153</v>
      </c>
      <c r="D2476" s="1762" t="s">
        <v>317</v>
      </c>
      <c r="E2476" s="1762">
        <v>1</v>
      </c>
      <c r="F2476" s="1762">
        <v>3</v>
      </c>
      <c r="G2476" s="1762">
        <v>2</v>
      </c>
      <c r="H2476" s="1762">
        <v>2</v>
      </c>
      <c r="I2476" s="1783">
        <v>1</v>
      </c>
      <c r="J2476" s="1783">
        <v>1</v>
      </c>
      <c r="L2476" s="1764">
        <v>1089</v>
      </c>
      <c r="N2476" s="1764">
        <v>682.1</v>
      </c>
      <c r="O2476" s="1764">
        <f t="shared" si="796"/>
        <v>480.84000000000003</v>
      </c>
      <c r="P2476" s="1806">
        <f t="shared" si="791"/>
        <v>0.70494062454185602</v>
      </c>
      <c r="Q2476" s="1764">
        <v>201.26</v>
      </c>
      <c r="R2476" s="1864">
        <f t="shared" si="792"/>
        <v>0.29505937545814392</v>
      </c>
      <c r="S2476" s="1807">
        <f t="shared" si="793"/>
        <v>8.0503999999999998</v>
      </c>
      <c r="U2476" s="1764">
        <f t="shared" si="794"/>
        <v>0</v>
      </c>
      <c r="V2476" s="1764">
        <f t="shared" si="795"/>
        <v>0</v>
      </c>
      <c r="W2476" s="1764">
        <f t="shared" si="790"/>
        <v>1089</v>
      </c>
      <c r="X2476" s="1768">
        <v>1089</v>
      </c>
      <c r="Y2476" s="1784">
        <v>618396</v>
      </c>
      <c r="Z2476" s="1770">
        <v>43280</v>
      </c>
      <c r="AA2476" s="1843" t="s">
        <v>104</v>
      </c>
      <c r="AB2476" s="1843"/>
      <c r="AH2476" s="1867"/>
      <c r="AK2476" s="1868"/>
      <c r="AL2476" s="1868"/>
    </row>
    <row r="2477" spans="1:38" x14ac:dyDescent="0.25">
      <c r="A2477" s="1866">
        <v>2018337</v>
      </c>
      <c r="C2477" s="1782" t="s">
        <v>5154</v>
      </c>
      <c r="D2477" s="1762" t="s">
        <v>317</v>
      </c>
      <c r="E2477" s="1762">
        <v>1</v>
      </c>
      <c r="F2477" s="1762">
        <v>8</v>
      </c>
      <c r="G2477" s="1762">
        <v>5</v>
      </c>
      <c r="H2477" s="1762">
        <v>3</v>
      </c>
      <c r="I2477" s="1783">
        <v>1</v>
      </c>
      <c r="J2477" s="1783">
        <v>1</v>
      </c>
      <c r="L2477" s="1764">
        <v>3025.25</v>
      </c>
      <c r="N2477" s="1764">
        <v>1899.31</v>
      </c>
      <c r="O2477" s="1764">
        <f t="shared" si="796"/>
        <v>1316.73</v>
      </c>
      <c r="P2477" s="1806">
        <f t="shared" si="791"/>
        <v>0.69326755505946902</v>
      </c>
      <c r="Q2477" s="1764">
        <v>582.58000000000004</v>
      </c>
      <c r="R2477" s="1864">
        <f t="shared" si="792"/>
        <v>0.30673244494053109</v>
      </c>
      <c r="S2477" s="1807">
        <f t="shared" si="793"/>
        <v>23.3032</v>
      </c>
      <c r="U2477" s="1764">
        <f t="shared" si="794"/>
        <v>0</v>
      </c>
      <c r="V2477" s="1764">
        <f t="shared" si="795"/>
        <v>0</v>
      </c>
      <c r="W2477" s="1764">
        <f t="shared" si="790"/>
        <v>3025.25</v>
      </c>
      <c r="X2477" s="1768">
        <v>3025.25</v>
      </c>
      <c r="Y2477" s="1784">
        <v>618398</v>
      </c>
      <c r="Z2477" s="1770">
        <v>43280</v>
      </c>
      <c r="AA2477" s="1843" t="s">
        <v>104</v>
      </c>
      <c r="AB2477" s="1843"/>
      <c r="AH2477" s="1867"/>
      <c r="AK2477" s="1868"/>
      <c r="AL2477" s="1868"/>
    </row>
    <row r="2478" spans="1:38" x14ac:dyDescent="0.25">
      <c r="A2478" s="1866">
        <v>2018338</v>
      </c>
      <c r="C2478" s="1782" t="s">
        <v>5155</v>
      </c>
      <c r="D2478" s="1762" t="s">
        <v>352</v>
      </c>
      <c r="E2478" s="1762">
        <v>0</v>
      </c>
      <c r="F2478" s="1762">
        <v>2</v>
      </c>
      <c r="G2478" s="1762">
        <v>1</v>
      </c>
      <c r="H2478" s="1762">
        <v>1</v>
      </c>
      <c r="I2478" s="1783">
        <v>1</v>
      </c>
      <c r="J2478" s="1783">
        <v>1</v>
      </c>
      <c r="L2478" s="1764">
        <v>1852</v>
      </c>
      <c r="N2478" s="1764">
        <v>1282.6600000000001</v>
      </c>
      <c r="O2478" s="1764">
        <f>N2478-Q2478</f>
        <v>1117.5900000000001</v>
      </c>
      <c r="P2478" s="1806">
        <f t="shared" si="791"/>
        <v>0.87130650367205653</v>
      </c>
      <c r="Q2478" s="1764">
        <v>165.07</v>
      </c>
      <c r="R2478" s="1864">
        <f t="shared" si="792"/>
        <v>0.12869349632794347</v>
      </c>
      <c r="S2478" s="1807">
        <f t="shared" si="793"/>
        <v>6.6027999999999993</v>
      </c>
      <c r="U2478" s="1764">
        <f t="shared" si="794"/>
        <v>0</v>
      </c>
      <c r="V2478" s="1764">
        <f t="shared" si="795"/>
        <v>0</v>
      </c>
      <c r="W2478" s="1764">
        <f t="shared" si="790"/>
        <v>1852</v>
      </c>
      <c r="X2478" s="1768">
        <v>1852</v>
      </c>
      <c r="Y2478" s="1784">
        <v>618390</v>
      </c>
      <c r="Z2478" s="1770">
        <v>43280</v>
      </c>
      <c r="AA2478" s="1843" t="s">
        <v>104</v>
      </c>
      <c r="AB2478" s="1843"/>
      <c r="AH2478" s="1867"/>
      <c r="AK2478" s="1868"/>
      <c r="AL2478" s="1868"/>
    </row>
    <row r="2479" spans="1:38" x14ac:dyDescent="0.25">
      <c r="A2479" s="1866">
        <v>2018339</v>
      </c>
      <c r="C2479" s="1782" t="s">
        <v>5156</v>
      </c>
      <c r="D2479" s="1762" t="s">
        <v>317</v>
      </c>
      <c r="E2479" s="1762">
        <v>1</v>
      </c>
      <c r="F2479" s="1762">
        <v>10</v>
      </c>
      <c r="G2479" s="1762">
        <v>6</v>
      </c>
      <c r="H2479" s="1762">
        <v>3</v>
      </c>
      <c r="I2479" s="1783">
        <v>1</v>
      </c>
      <c r="J2479" s="1783">
        <v>1</v>
      </c>
      <c r="L2479" s="1764">
        <v>3650.51</v>
      </c>
      <c r="N2479" s="1764">
        <v>2130.8000000000002</v>
      </c>
      <c r="O2479" s="1764">
        <f t="shared" si="796"/>
        <v>1486.23</v>
      </c>
      <c r="P2479" s="1806">
        <f t="shared" si="791"/>
        <v>0.69749859207809273</v>
      </c>
      <c r="Q2479" s="1764">
        <v>644.57000000000005</v>
      </c>
      <c r="R2479" s="1864">
        <f t="shared" si="792"/>
        <v>0.30250140792190727</v>
      </c>
      <c r="S2479" s="1807">
        <f t="shared" si="793"/>
        <v>25.782800000000002</v>
      </c>
      <c r="U2479" s="1764">
        <f t="shared" si="794"/>
        <v>0</v>
      </c>
      <c r="V2479" s="1764">
        <f t="shared" si="795"/>
        <v>0</v>
      </c>
      <c r="W2479" s="1764">
        <f t="shared" si="790"/>
        <v>3650.51</v>
      </c>
      <c r="X2479" s="1768">
        <v>3650.51</v>
      </c>
      <c r="Y2479" s="1784">
        <v>618399</v>
      </c>
      <c r="Z2479" s="1770">
        <v>43280</v>
      </c>
      <c r="AA2479" s="1843" t="s">
        <v>104</v>
      </c>
      <c r="AB2479" s="1843"/>
      <c r="AH2479" s="1867"/>
      <c r="AK2479" s="1868"/>
      <c r="AL2479" s="1868"/>
    </row>
    <row r="2480" spans="1:38" x14ac:dyDescent="0.25">
      <c r="A2480" s="1866">
        <v>2018340</v>
      </c>
      <c r="C2480" s="1782" t="s">
        <v>5219</v>
      </c>
      <c r="D2480" s="1762" t="s">
        <v>26</v>
      </c>
      <c r="E2480" s="1762">
        <v>0</v>
      </c>
      <c r="F2480" s="1762">
        <v>0</v>
      </c>
      <c r="G2480" s="1762">
        <v>0</v>
      </c>
      <c r="H2480" s="1762">
        <v>0</v>
      </c>
      <c r="I2480" s="1783">
        <v>1</v>
      </c>
      <c r="J2480" s="1783">
        <v>1</v>
      </c>
      <c r="L2480" s="1764">
        <v>110.78</v>
      </c>
      <c r="N2480" s="1764">
        <f>O2480+Q2480</f>
        <v>62.89</v>
      </c>
      <c r="O2480" s="1764">
        <v>47.89</v>
      </c>
      <c r="P2480" s="1806">
        <f t="shared" si="791"/>
        <v>0.76148831292733343</v>
      </c>
      <c r="Q2480" s="1764">
        <v>15</v>
      </c>
      <c r="R2480" s="1864">
        <f t="shared" si="792"/>
        <v>0.23851168707266657</v>
      </c>
      <c r="S2480" s="1807">
        <f t="shared" si="793"/>
        <v>0.6</v>
      </c>
      <c r="U2480" s="1764">
        <f t="shared" si="794"/>
        <v>0</v>
      </c>
      <c r="V2480" s="1764">
        <f t="shared" si="795"/>
        <v>110.78</v>
      </c>
      <c r="W2480" s="1764">
        <f t="shared" si="790"/>
        <v>0</v>
      </c>
      <c r="X2480" s="1768"/>
      <c r="Y2480" s="1784"/>
      <c r="Z2480" s="1770"/>
      <c r="AA2480" s="1843"/>
      <c r="AB2480" s="1843"/>
      <c r="AH2480" s="1867"/>
      <c r="AK2480" s="1868"/>
      <c r="AL2480" s="1868"/>
    </row>
    <row r="2481" spans="1:38" x14ac:dyDescent="0.25">
      <c r="A2481" s="1866">
        <v>2018341</v>
      </c>
      <c r="C2481" s="1782" t="s">
        <v>5158</v>
      </c>
      <c r="D2481" s="1762" t="s">
        <v>352</v>
      </c>
      <c r="E2481" s="1762">
        <v>0</v>
      </c>
      <c r="F2481" s="1762">
        <v>0</v>
      </c>
      <c r="G2481" s="1762">
        <v>0</v>
      </c>
      <c r="H2481" s="1762">
        <v>0</v>
      </c>
      <c r="I2481" s="1783">
        <v>1</v>
      </c>
      <c r="J2481" s="1783">
        <v>1</v>
      </c>
      <c r="L2481" s="1764">
        <v>180.24</v>
      </c>
      <c r="N2481" s="1764">
        <f>O2481+Q2481</f>
        <v>97.62</v>
      </c>
      <c r="O2481" s="1764">
        <v>82.62</v>
      </c>
      <c r="P2481" s="1806">
        <f t="shared" si="791"/>
        <v>0.84634296250768282</v>
      </c>
      <c r="Q2481" s="1764">
        <v>15</v>
      </c>
      <c r="R2481" s="1864">
        <f>IF(N2481&lt;=0,"",Q2481/N2481)</f>
        <v>0.15365703749231713</v>
      </c>
      <c r="S2481" s="1807">
        <f>Q2481/$S$1</f>
        <v>0.6</v>
      </c>
      <c r="U2481" s="1764">
        <f>((1-I2481)*O2481)+((1-J2481)*Q2481)</f>
        <v>0</v>
      </c>
      <c r="V2481" s="1764">
        <f t="shared" si="795"/>
        <v>0</v>
      </c>
      <c r="W2481" s="1764">
        <f t="shared" si="790"/>
        <v>180.24</v>
      </c>
      <c r="X2481" s="1768">
        <v>180.24</v>
      </c>
      <c r="Y2481" s="1784">
        <v>618357</v>
      </c>
      <c r="Z2481" s="1770">
        <v>43257</v>
      </c>
      <c r="AA2481" s="1843" t="s">
        <v>104</v>
      </c>
      <c r="AB2481" s="1843"/>
      <c r="AH2481" s="1867"/>
      <c r="AK2481" s="1868"/>
      <c r="AL2481" s="1868"/>
    </row>
    <row r="2482" spans="1:38" x14ac:dyDescent="0.25">
      <c r="A2482" s="1866">
        <v>2018342</v>
      </c>
      <c r="C2482" s="1782" t="s">
        <v>5159</v>
      </c>
      <c r="D2482" s="1762" t="s">
        <v>317</v>
      </c>
      <c r="E2482" s="1762">
        <v>0</v>
      </c>
      <c r="F2482" s="1762">
        <v>0</v>
      </c>
      <c r="G2482" s="1762">
        <v>0</v>
      </c>
      <c r="H2482" s="1762">
        <v>0</v>
      </c>
      <c r="I2482" s="1783">
        <v>1</v>
      </c>
      <c r="J2482" s="1783">
        <v>1</v>
      </c>
      <c r="L2482" s="1764">
        <v>153</v>
      </c>
      <c r="N2482" s="1764">
        <f>O2482+Q2482</f>
        <v>74.69</v>
      </c>
      <c r="O2482" s="1764">
        <v>59.69</v>
      </c>
      <c r="P2482" s="1806">
        <f t="shared" si="791"/>
        <v>0.79916990226268581</v>
      </c>
      <c r="Q2482" s="1764">
        <v>15</v>
      </c>
      <c r="R2482" s="1864">
        <f>IF(N2482&lt;=0,"",Q2482/N2482)</f>
        <v>0.20083009773731425</v>
      </c>
      <c r="S2482" s="1807">
        <f>Q2482/$S$1</f>
        <v>0.6</v>
      </c>
      <c r="U2482" s="1764">
        <f>((1-I2482)*O2482)+((1-J2482)*Q2482)</f>
        <v>0</v>
      </c>
      <c r="V2482" s="1764">
        <f t="shared" si="795"/>
        <v>0</v>
      </c>
      <c r="W2482" s="1764">
        <f t="shared" si="790"/>
        <v>153</v>
      </c>
      <c r="X2482" s="1768">
        <v>153</v>
      </c>
      <c r="Y2482" s="1784">
        <v>618434</v>
      </c>
      <c r="Z2482" s="1770">
        <v>43299</v>
      </c>
      <c r="AA2482" s="1843" t="s">
        <v>104</v>
      </c>
      <c r="AB2482" s="1843"/>
      <c r="AH2482" s="1867"/>
      <c r="AK2482" s="1868"/>
      <c r="AL2482" s="1868"/>
    </row>
    <row r="2483" spans="1:38" x14ac:dyDescent="0.25">
      <c r="A2483" s="1866">
        <v>2018343</v>
      </c>
      <c r="C2483" s="1782" t="s">
        <v>5225</v>
      </c>
      <c r="D2483" s="1762" t="s">
        <v>317</v>
      </c>
      <c r="E2483" s="1762">
        <v>0</v>
      </c>
      <c r="F2483" s="1762">
        <v>1</v>
      </c>
      <c r="G2483" s="1762">
        <v>1</v>
      </c>
      <c r="H2483" s="1762">
        <v>0</v>
      </c>
      <c r="I2483" s="1783">
        <v>1</v>
      </c>
      <c r="J2483" s="1783">
        <v>1</v>
      </c>
      <c r="L2483" s="1764">
        <v>181.21</v>
      </c>
      <c r="N2483" s="1764">
        <v>114.36</v>
      </c>
      <c r="O2483" s="1764">
        <f t="shared" si="796"/>
        <v>72.819999999999993</v>
      </c>
      <c r="P2483" s="1806">
        <f t="shared" si="791"/>
        <v>0.63676110528156693</v>
      </c>
      <c r="Q2483" s="1764">
        <v>41.54</v>
      </c>
      <c r="R2483" s="1864">
        <f t="shared" si="792"/>
        <v>0.36323889471843301</v>
      </c>
      <c r="S2483" s="1807">
        <f t="shared" si="793"/>
        <v>1.6616</v>
      </c>
      <c r="U2483" s="1764">
        <f t="shared" si="794"/>
        <v>0</v>
      </c>
      <c r="V2483" s="1764">
        <f t="shared" si="795"/>
        <v>0</v>
      </c>
      <c r="W2483" s="1764">
        <f t="shared" si="790"/>
        <v>181.21</v>
      </c>
      <c r="X2483" s="1768">
        <v>181.21</v>
      </c>
      <c r="Y2483" s="1784">
        <v>618400</v>
      </c>
      <c r="Z2483" s="1770">
        <v>43280</v>
      </c>
      <c r="AA2483" s="1843" t="s">
        <v>104</v>
      </c>
      <c r="AB2483" s="1843"/>
      <c r="AH2483" s="1867"/>
      <c r="AK2483" s="1868"/>
      <c r="AL2483" s="1868"/>
    </row>
    <row r="2484" spans="1:38" x14ac:dyDescent="0.25">
      <c r="A2484" s="1866">
        <v>2018344</v>
      </c>
      <c r="C2484" s="1782" t="s">
        <v>5174</v>
      </c>
      <c r="D2484" s="1762" t="s">
        <v>26</v>
      </c>
      <c r="E2484" s="1762">
        <v>0</v>
      </c>
      <c r="F2484" s="1762">
        <v>0</v>
      </c>
      <c r="G2484" s="1762">
        <v>0</v>
      </c>
      <c r="H2484" s="1762">
        <v>0</v>
      </c>
      <c r="I2484" s="1783">
        <v>1</v>
      </c>
      <c r="J2484" s="1783">
        <v>1</v>
      </c>
      <c r="L2484" s="1764">
        <v>112.44</v>
      </c>
      <c r="N2484" s="1764">
        <f t="shared" ref="N2484:N2486" si="797">O2484+Q2484</f>
        <v>63.72</v>
      </c>
      <c r="O2484" s="1764">
        <v>48.72</v>
      </c>
      <c r="P2484" s="1806">
        <f t="shared" si="791"/>
        <v>0.76459510357815441</v>
      </c>
      <c r="Q2484" s="1764">
        <v>15</v>
      </c>
      <c r="R2484" s="1864">
        <f t="shared" si="792"/>
        <v>0.23540489642184559</v>
      </c>
      <c r="S2484" s="1807">
        <f t="shared" si="793"/>
        <v>0.6</v>
      </c>
      <c r="U2484" s="1764">
        <f t="shared" si="794"/>
        <v>0</v>
      </c>
      <c r="V2484" s="1764">
        <f t="shared" si="795"/>
        <v>0</v>
      </c>
      <c r="W2484" s="1764">
        <f t="shared" si="790"/>
        <v>112.44</v>
      </c>
      <c r="X2484" s="1768">
        <v>112.44</v>
      </c>
      <c r="Y2484" s="1784">
        <v>618352</v>
      </c>
      <c r="Z2484" s="1770">
        <v>43257</v>
      </c>
      <c r="AA2484" s="1843" t="s">
        <v>104</v>
      </c>
      <c r="AB2484" s="1843"/>
      <c r="AH2484" s="1867"/>
      <c r="AK2484" s="1868"/>
      <c r="AL2484" s="1868"/>
    </row>
    <row r="2485" spans="1:38" x14ac:dyDescent="0.25">
      <c r="A2485" s="1866">
        <v>2018345</v>
      </c>
      <c r="C2485" s="1782" t="s">
        <v>5175</v>
      </c>
      <c r="D2485" s="1762" t="s">
        <v>26</v>
      </c>
      <c r="E2485" s="1762">
        <v>0</v>
      </c>
      <c r="F2485" s="1762">
        <v>0</v>
      </c>
      <c r="G2485" s="1762">
        <v>0</v>
      </c>
      <c r="H2485" s="1762">
        <v>0</v>
      </c>
      <c r="I2485" s="1783">
        <v>1</v>
      </c>
      <c r="J2485" s="1783">
        <v>1</v>
      </c>
      <c r="L2485" s="1764">
        <v>112.98</v>
      </c>
      <c r="N2485" s="1764">
        <f t="shared" si="797"/>
        <v>63.99</v>
      </c>
      <c r="O2485" s="1764">
        <v>48.99</v>
      </c>
      <c r="P2485" s="1806">
        <f t="shared" si="791"/>
        <v>0.76558837318330986</v>
      </c>
      <c r="Q2485" s="1764">
        <v>15</v>
      </c>
      <c r="R2485" s="1864">
        <f t="shared" si="792"/>
        <v>0.23441162681669009</v>
      </c>
      <c r="S2485" s="1807">
        <f t="shared" si="793"/>
        <v>0.6</v>
      </c>
      <c r="U2485" s="1764">
        <f t="shared" si="794"/>
        <v>0</v>
      </c>
      <c r="V2485" s="1764">
        <f t="shared" si="795"/>
        <v>0</v>
      </c>
      <c r="W2485" s="1764">
        <f t="shared" si="790"/>
        <v>112.98</v>
      </c>
      <c r="X2485" s="1768">
        <v>112.98</v>
      </c>
      <c r="Y2485" s="1784">
        <v>618431</v>
      </c>
      <c r="Z2485" s="1770">
        <v>43299</v>
      </c>
      <c r="AA2485" s="1843" t="s">
        <v>104</v>
      </c>
      <c r="AB2485" s="1843"/>
      <c r="AH2485" s="1867"/>
      <c r="AK2485" s="1868"/>
      <c r="AL2485" s="1868"/>
    </row>
    <row r="2486" spans="1:38" x14ac:dyDescent="0.25">
      <c r="A2486" s="1866">
        <v>2018346</v>
      </c>
      <c r="C2486" s="1782" t="s">
        <v>5176</v>
      </c>
      <c r="D2486" s="1762" t="s">
        <v>26</v>
      </c>
      <c r="E2486" s="1762">
        <v>0</v>
      </c>
      <c r="F2486" s="1762">
        <v>0</v>
      </c>
      <c r="G2486" s="1762">
        <v>0</v>
      </c>
      <c r="H2486" s="1762">
        <v>0</v>
      </c>
      <c r="I2486" s="1783">
        <v>1</v>
      </c>
      <c r="J2486" s="1783">
        <v>1</v>
      </c>
      <c r="L2486" s="1764">
        <v>134.6</v>
      </c>
      <c r="N2486" s="1764">
        <f t="shared" si="797"/>
        <v>72.11</v>
      </c>
      <c r="O2486" s="1764">
        <f>39.18+17.93</f>
        <v>57.11</v>
      </c>
      <c r="P2486" s="1806">
        <f t="shared" si="791"/>
        <v>0.79198446817362367</v>
      </c>
      <c r="Q2486" s="1764">
        <v>15</v>
      </c>
      <c r="R2486" s="1864">
        <f t="shared" si="792"/>
        <v>0.20801553182637636</v>
      </c>
      <c r="S2486" s="1807">
        <f t="shared" si="793"/>
        <v>0.6</v>
      </c>
      <c r="U2486" s="1764">
        <f t="shared" si="794"/>
        <v>0</v>
      </c>
      <c r="V2486" s="1764">
        <f t="shared" si="795"/>
        <v>0</v>
      </c>
      <c r="W2486" s="1764">
        <f t="shared" si="790"/>
        <v>134.6</v>
      </c>
      <c r="X2486" s="1768">
        <v>134.6</v>
      </c>
      <c r="Y2486" s="1784">
        <v>618431</v>
      </c>
      <c r="Z2486" s="1770">
        <v>43299</v>
      </c>
      <c r="AA2486" s="1843" t="s">
        <v>104</v>
      </c>
      <c r="AB2486" s="1843"/>
      <c r="AH2486" s="1867"/>
      <c r="AK2486" s="1868"/>
      <c r="AL2486" s="1868"/>
    </row>
    <row r="2487" spans="1:38" x14ac:dyDescent="0.25">
      <c r="A2487" s="1866">
        <v>2018347</v>
      </c>
      <c r="C2487" s="1782">
        <v>698818</v>
      </c>
      <c r="D2487" s="1762" t="s">
        <v>26</v>
      </c>
      <c r="E2487" s="1762">
        <v>1</v>
      </c>
      <c r="F2487" s="1762">
        <v>5</v>
      </c>
      <c r="G2487" s="1762">
        <v>3</v>
      </c>
      <c r="H2487" s="1762">
        <v>3</v>
      </c>
      <c r="I2487" s="1783">
        <v>1</v>
      </c>
      <c r="J2487" s="1783">
        <v>1</v>
      </c>
      <c r="L2487" s="1764">
        <v>2203.85</v>
      </c>
      <c r="N2487" s="1764">
        <v>1427.45</v>
      </c>
      <c r="O2487" s="1764">
        <f t="shared" si="796"/>
        <v>1081.02</v>
      </c>
      <c r="P2487" s="1806">
        <f t="shared" si="791"/>
        <v>0.75730848716242249</v>
      </c>
      <c r="Q2487" s="1764">
        <v>346.43</v>
      </c>
      <c r="R2487" s="1864">
        <f t="shared" si="792"/>
        <v>0.24269151283757751</v>
      </c>
      <c r="S2487" s="1807">
        <f t="shared" si="793"/>
        <v>13.857200000000001</v>
      </c>
      <c r="U2487" s="1764">
        <f t="shared" si="794"/>
        <v>0</v>
      </c>
      <c r="V2487" s="1764">
        <f t="shared" si="795"/>
        <v>0</v>
      </c>
      <c r="W2487" s="1764">
        <f t="shared" si="790"/>
        <v>2203.85</v>
      </c>
      <c r="X2487" s="1768">
        <v>2203.85</v>
      </c>
      <c r="Y2487" s="1784">
        <v>618356</v>
      </c>
      <c r="Z2487" s="1770">
        <v>43257</v>
      </c>
      <c r="AA2487" s="1843" t="s">
        <v>104</v>
      </c>
      <c r="AB2487" s="1843"/>
      <c r="AH2487" s="1867"/>
      <c r="AK2487" s="1868"/>
      <c r="AL2487" s="1868"/>
    </row>
    <row r="2488" spans="1:38" x14ac:dyDescent="0.25">
      <c r="A2488" s="1866">
        <v>2018348</v>
      </c>
      <c r="C2488" s="1782">
        <v>721418</v>
      </c>
      <c r="D2488" s="1762" t="s">
        <v>26</v>
      </c>
      <c r="E2488" s="1762">
        <v>1</v>
      </c>
      <c r="F2488" s="1762">
        <v>9</v>
      </c>
      <c r="G2488" s="1762">
        <v>6</v>
      </c>
      <c r="H2488" s="1762">
        <v>5</v>
      </c>
      <c r="I2488" s="1783">
        <v>1</v>
      </c>
      <c r="J2488" s="1783">
        <v>1</v>
      </c>
      <c r="L2488" s="1764">
        <v>5229.71</v>
      </c>
      <c r="N2488" s="1764">
        <v>3311.45</v>
      </c>
      <c r="O2488" s="1764">
        <f t="shared" si="796"/>
        <v>2548.52</v>
      </c>
      <c r="P2488" s="1806">
        <f t="shared" si="791"/>
        <v>0.76960847966902723</v>
      </c>
      <c r="Q2488" s="1764">
        <v>762.93</v>
      </c>
      <c r="R2488" s="1864">
        <f t="shared" si="792"/>
        <v>0.23039152033097282</v>
      </c>
      <c r="S2488" s="1807">
        <f t="shared" si="793"/>
        <v>30.517199999999999</v>
      </c>
      <c r="U2488" s="1764">
        <f t="shared" si="794"/>
        <v>0</v>
      </c>
      <c r="V2488" s="1764">
        <f t="shared" si="795"/>
        <v>0</v>
      </c>
      <c r="W2488" s="1764">
        <f t="shared" si="790"/>
        <v>5229.71</v>
      </c>
      <c r="X2488" s="1768">
        <v>5229.71</v>
      </c>
      <c r="Y2488" s="1784">
        <v>618339</v>
      </c>
      <c r="Z2488" s="1770">
        <v>43256</v>
      </c>
      <c r="AA2488" s="1843" t="s">
        <v>104</v>
      </c>
      <c r="AB2488" s="1843"/>
      <c r="AH2488" s="1867"/>
      <c r="AK2488" s="1868"/>
      <c r="AL2488" s="1868"/>
    </row>
    <row r="2489" spans="1:38" x14ac:dyDescent="0.25">
      <c r="A2489" s="1866">
        <v>2018350</v>
      </c>
      <c r="C2489" s="1782">
        <v>723718</v>
      </c>
      <c r="D2489" s="1762" t="s">
        <v>26</v>
      </c>
      <c r="E2489" s="1762">
        <v>1</v>
      </c>
      <c r="F2489" s="1762">
        <v>8</v>
      </c>
      <c r="G2489" s="1762">
        <v>6</v>
      </c>
      <c r="H2489" s="1762">
        <v>3</v>
      </c>
      <c r="I2489" s="1783">
        <v>1</v>
      </c>
      <c r="J2489" s="1783">
        <v>1</v>
      </c>
      <c r="L2489" s="1764">
        <v>3845.58</v>
      </c>
      <c r="N2489" s="1764">
        <v>2474.31</v>
      </c>
      <c r="O2489" s="1764">
        <f t="shared" si="796"/>
        <v>1935.1599999999999</v>
      </c>
      <c r="P2489" s="1806">
        <f t="shared" si="791"/>
        <v>0.78210086852496252</v>
      </c>
      <c r="Q2489" s="1764">
        <v>539.15</v>
      </c>
      <c r="R2489" s="1864">
        <f t="shared" si="792"/>
        <v>0.21789913147503748</v>
      </c>
      <c r="S2489" s="1807">
        <f t="shared" si="793"/>
        <v>21.565999999999999</v>
      </c>
      <c r="U2489" s="1764">
        <f t="shared" si="794"/>
        <v>0</v>
      </c>
      <c r="V2489" s="1764">
        <f t="shared" si="795"/>
        <v>0</v>
      </c>
      <c r="W2489" s="1764">
        <f t="shared" ref="W2489:W2518" si="798">X2489+AC2489+AH2489+AM2489+AO2489+AR2489</f>
        <v>3845.58</v>
      </c>
      <c r="X2489" s="1768">
        <v>3845.58</v>
      </c>
      <c r="Y2489" s="1784">
        <v>618340</v>
      </c>
      <c r="Z2489" s="1770">
        <v>43256</v>
      </c>
      <c r="AA2489" s="1843" t="s">
        <v>104</v>
      </c>
      <c r="AB2489" s="1843"/>
      <c r="AH2489" s="1867"/>
      <c r="AK2489" s="1868"/>
      <c r="AL2489" s="1868"/>
    </row>
    <row r="2490" spans="1:38" x14ac:dyDescent="0.25">
      <c r="A2490" s="1866">
        <v>2018351</v>
      </c>
      <c r="C2490" s="1782" t="s">
        <v>5185</v>
      </c>
      <c r="D2490" s="1762" t="s">
        <v>317</v>
      </c>
      <c r="E2490" s="1762">
        <v>1</v>
      </c>
      <c r="F2490" s="1762">
        <v>2</v>
      </c>
      <c r="G2490" s="1762">
        <v>1</v>
      </c>
      <c r="H2490" s="1762">
        <v>1</v>
      </c>
      <c r="I2490" s="1783">
        <v>1</v>
      </c>
      <c r="J2490" s="1783">
        <v>1</v>
      </c>
      <c r="L2490" s="1764">
        <v>1057.6400000000001</v>
      </c>
      <c r="N2490" s="1764">
        <v>649</v>
      </c>
      <c r="O2490" s="1764">
        <f t="shared" si="796"/>
        <v>476.11</v>
      </c>
      <c r="P2490" s="1806">
        <f t="shared" si="791"/>
        <v>0.7336055469953775</v>
      </c>
      <c r="Q2490" s="1764">
        <v>172.89</v>
      </c>
      <c r="R2490" s="1864">
        <f t="shared" si="792"/>
        <v>0.2663944530046225</v>
      </c>
      <c r="S2490" s="1807">
        <f t="shared" si="793"/>
        <v>6.9155999999999995</v>
      </c>
      <c r="U2490" s="1764">
        <f t="shared" si="794"/>
        <v>0</v>
      </c>
      <c r="V2490" s="1764">
        <f t="shared" si="795"/>
        <v>0</v>
      </c>
      <c r="W2490" s="1764">
        <f t="shared" si="798"/>
        <v>1057.6400000000001</v>
      </c>
      <c r="X2490" s="1768">
        <v>1057.6400000000001</v>
      </c>
      <c r="Y2490" s="1784">
        <v>618401</v>
      </c>
      <c r="Z2490" s="1770">
        <v>43280</v>
      </c>
      <c r="AA2490" s="1843" t="s">
        <v>104</v>
      </c>
      <c r="AB2490" s="1843"/>
      <c r="AH2490" s="1867"/>
      <c r="AK2490" s="1868"/>
      <c r="AL2490" s="1868"/>
    </row>
    <row r="2491" spans="1:38" x14ac:dyDescent="0.25">
      <c r="A2491" s="1866">
        <v>2018352</v>
      </c>
      <c r="C2491" s="1782" t="s">
        <v>5188</v>
      </c>
      <c r="D2491" s="1762" t="s">
        <v>352</v>
      </c>
      <c r="E2491" s="1762">
        <v>0</v>
      </c>
      <c r="F2491" s="1762">
        <v>0</v>
      </c>
      <c r="G2491" s="1762">
        <v>0</v>
      </c>
      <c r="H2491" s="1762">
        <v>0</v>
      </c>
      <c r="I2491" s="1783">
        <v>1</v>
      </c>
      <c r="J2491" s="1783">
        <v>1</v>
      </c>
      <c r="L2491" s="1764">
        <f>N2491*1.5</f>
        <v>241.64999999999998</v>
      </c>
      <c r="N2491" s="1764">
        <f>O2491+Q2491</f>
        <v>161.1</v>
      </c>
      <c r="O2491" s="1764">
        <v>146.1</v>
      </c>
      <c r="P2491" s="1806">
        <f t="shared" si="791"/>
        <v>0.90689013035381749</v>
      </c>
      <c r="Q2491" s="1764">
        <v>15</v>
      </c>
      <c r="R2491" s="1864">
        <f t="shared" si="792"/>
        <v>9.3109869646182494E-2</v>
      </c>
      <c r="S2491" s="1807">
        <f t="shared" si="793"/>
        <v>0.6</v>
      </c>
      <c r="U2491" s="1764">
        <f t="shared" si="794"/>
        <v>0</v>
      </c>
      <c r="V2491" s="1764">
        <f t="shared" si="795"/>
        <v>0</v>
      </c>
      <c r="W2491" s="1764">
        <f t="shared" si="798"/>
        <v>241.65</v>
      </c>
      <c r="X2491" s="1768">
        <v>241.65</v>
      </c>
      <c r="Y2491" s="1784">
        <v>618357</v>
      </c>
      <c r="Z2491" s="1770">
        <v>43257</v>
      </c>
      <c r="AA2491" s="1843" t="s">
        <v>104</v>
      </c>
      <c r="AB2491" s="1843"/>
      <c r="AH2491" s="1867"/>
      <c r="AK2491" s="1868"/>
      <c r="AL2491" s="1868"/>
    </row>
    <row r="2492" spans="1:38" x14ac:dyDescent="0.25">
      <c r="A2492" s="1866">
        <v>2018353</v>
      </c>
      <c r="C2492" s="1782" t="s">
        <v>5189</v>
      </c>
      <c r="D2492" s="1762" t="s">
        <v>2330</v>
      </c>
      <c r="E2492" s="1762">
        <v>0</v>
      </c>
      <c r="F2492" s="1762">
        <v>2</v>
      </c>
      <c r="G2492" s="1762">
        <v>0</v>
      </c>
      <c r="H2492" s="1762">
        <v>0</v>
      </c>
      <c r="I2492" s="1783">
        <v>1</v>
      </c>
      <c r="J2492" s="1783">
        <v>1</v>
      </c>
      <c r="L2492" s="1764">
        <v>279.39999999999998</v>
      </c>
      <c r="N2492" s="1764">
        <v>167.64</v>
      </c>
      <c r="O2492" s="1764">
        <f t="shared" si="796"/>
        <v>127.88</v>
      </c>
      <c r="P2492" s="1806">
        <f t="shared" si="791"/>
        <v>0.76282510140777859</v>
      </c>
      <c r="Q2492" s="1764">
        <v>39.76</v>
      </c>
      <c r="R2492" s="1864">
        <f t="shared" si="792"/>
        <v>0.23717489859222143</v>
      </c>
      <c r="S2492" s="1807">
        <f t="shared" si="793"/>
        <v>1.5903999999999998</v>
      </c>
      <c r="U2492" s="1764">
        <f t="shared" si="794"/>
        <v>0</v>
      </c>
      <c r="V2492" s="1764">
        <f t="shared" si="795"/>
        <v>0</v>
      </c>
      <c r="W2492" s="1764">
        <f t="shared" si="798"/>
        <v>279.39999999999998</v>
      </c>
      <c r="X2492" s="1768">
        <v>279.39999999999998</v>
      </c>
      <c r="Y2492" s="1784">
        <v>618332</v>
      </c>
      <c r="Z2492" s="1770">
        <v>43251</v>
      </c>
      <c r="AA2492" s="1843" t="s">
        <v>104</v>
      </c>
      <c r="AB2492" s="1843"/>
      <c r="AH2492" s="1867"/>
      <c r="AK2492" s="1868"/>
      <c r="AL2492" s="1868"/>
    </row>
    <row r="2493" spans="1:38" x14ac:dyDescent="0.25">
      <c r="A2493" s="1866">
        <v>2018354</v>
      </c>
      <c r="C2493" s="1782">
        <v>697918</v>
      </c>
      <c r="D2493" s="1762" t="s">
        <v>26</v>
      </c>
      <c r="E2493" s="1762">
        <v>1</v>
      </c>
      <c r="F2493" s="1762">
        <v>8</v>
      </c>
      <c r="G2493" s="1762">
        <v>5</v>
      </c>
      <c r="H2493" s="1762">
        <v>3</v>
      </c>
      <c r="I2493" s="1783">
        <v>1</v>
      </c>
      <c r="J2493" s="1783">
        <v>1</v>
      </c>
      <c r="L2493" s="1764">
        <v>5609.29</v>
      </c>
      <c r="N2493" s="1764">
        <v>3622.37</v>
      </c>
      <c r="O2493" s="1764">
        <f t="shared" si="796"/>
        <v>2954.87</v>
      </c>
      <c r="P2493" s="1806">
        <f t="shared" si="791"/>
        <v>0.81572837672573484</v>
      </c>
      <c r="Q2493" s="1764">
        <v>667.5</v>
      </c>
      <c r="R2493" s="1864">
        <f t="shared" si="792"/>
        <v>0.18427162327426519</v>
      </c>
      <c r="S2493" s="1807">
        <f t="shared" si="793"/>
        <v>26.7</v>
      </c>
      <c r="U2493" s="1764">
        <f t="shared" si="794"/>
        <v>0</v>
      </c>
      <c r="V2493" s="1764">
        <f t="shared" si="795"/>
        <v>0</v>
      </c>
      <c r="W2493" s="1764">
        <f t="shared" si="798"/>
        <v>5609.29</v>
      </c>
      <c r="X2493" s="1768">
        <v>5609.29</v>
      </c>
      <c r="Y2493" s="1784">
        <v>618341</v>
      </c>
      <c r="Z2493" s="1770">
        <v>43256</v>
      </c>
      <c r="AA2493" s="1843" t="s">
        <v>104</v>
      </c>
      <c r="AB2493" s="1843"/>
      <c r="AH2493" s="1867"/>
      <c r="AK2493" s="1868"/>
      <c r="AL2493" s="1868"/>
    </row>
    <row r="2494" spans="1:38" x14ac:dyDescent="0.25">
      <c r="A2494" s="1866">
        <v>2018355</v>
      </c>
      <c r="C2494" s="1782" t="s">
        <v>5191</v>
      </c>
      <c r="D2494" s="1762" t="s">
        <v>26</v>
      </c>
      <c r="E2494" s="1762">
        <v>1</v>
      </c>
      <c r="F2494" s="1762">
        <v>2</v>
      </c>
      <c r="G2494" s="1762">
        <v>1</v>
      </c>
      <c r="H2494" s="1762">
        <v>1</v>
      </c>
      <c r="I2494" s="1783">
        <v>1</v>
      </c>
      <c r="J2494" s="1783">
        <v>1</v>
      </c>
      <c r="L2494" s="1764">
        <v>783.65</v>
      </c>
      <c r="N2494" s="1764">
        <v>498.06</v>
      </c>
      <c r="O2494" s="1764">
        <f t="shared" si="796"/>
        <v>350.35</v>
      </c>
      <c r="P2494" s="1806">
        <f t="shared" si="791"/>
        <v>0.70342930570613982</v>
      </c>
      <c r="Q2494" s="1764">
        <v>147.71</v>
      </c>
      <c r="R2494" s="1864">
        <f t="shared" si="792"/>
        <v>0.29657069429386018</v>
      </c>
      <c r="S2494" s="1807">
        <f t="shared" si="793"/>
        <v>5.9084000000000003</v>
      </c>
      <c r="U2494" s="1764">
        <f t="shared" si="794"/>
        <v>0</v>
      </c>
      <c r="V2494" s="1764">
        <f t="shared" si="795"/>
        <v>0</v>
      </c>
      <c r="W2494" s="1764">
        <f t="shared" si="798"/>
        <v>783.65</v>
      </c>
      <c r="X2494" s="1768">
        <v>783.65</v>
      </c>
      <c r="Y2494" s="1784">
        <v>618342</v>
      </c>
      <c r="Z2494" s="1770">
        <v>43256</v>
      </c>
      <c r="AA2494" s="1843" t="s">
        <v>104</v>
      </c>
      <c r="AB2494" s="1843"/>
      <c r="AH2494" s="1867"/>
      <c r="AK2494" s="1868"/>
      <c r="AL2494" s="1868"/>
    </row>
    <row r="2495" spans="1:38" x14ac:dyDescent="0.25">
      <c r="A2495" s="1866">
        <v>2018356</v>
      </c>
      <c r="C2495" s="1782">
        <v>688818</v>
      </c>
      <c r="D2495" s="1762" t="s">
        <v>26</v>
      </c>
      <c r="E2495" s="1762">
        <v>1</v>
      </c>
      <c r="F2495" s="1762">
        <v>8</v>
      </c>
      <c r="G2495" s="1762">
        <v>5</v>
      </c>
      <c r="H2495" s="1762">
        <v>2</v>
      </c>
      <c r="I2495" s="1783">
        <v>1</v>
      </c>
      <c r="J2495" s="1783">
        <v>1</v>
      </c>
      <c r="L2495" s="1764">
        <v>2425.2199999999998</v>
      </c>
      <c r="N2495" s="1764">
        <v>1579.12</v>
      </c>
      <c r="O2495" s="1764">
        <f t="shared" si="796"/>
        <v>1209.53</v>
      </c>
      <c r="P2495" s="1806">
        <f t="shared" si="791"/>
        <v>0.76595192258979683</v>
      </c>
      <c r="Q2495" s="1764">
        <v>369.59</v>
      </c>
      <c r="R2495" s="1864">
        <f t="shared" si="792"/>
        <v>0.23404807741020314</v>
      </c>
      <c r="S2495" s="1807">
        <f t="shared" si="793"/>
        <v>14.7836</v>
      </c>
      <c r="U2495" s="1764">
        <f t="shared" si="794"/>
        <v>0</v>
      </c>
      <c r="V2495" s="1764">
        <f t="shared" si="795"/>
        <v>0</v>
      </c>
      <c r="W2495" s="1764">
        <f t="shared" si="798"/>
        <v>2425.2199999999998</v>
      </c>
      <c r="X2495" s="1768">
        <v>2425.2199999999998</v>
      </c>
      <c r="Y2495" s="1784">
        <v>618343</v>
      </c>
      <c r="Z2495" s="1770">
        <v>43256</v>
      </c>
      <c r="AA2495" s="1843" t="s">
        <v>104</v>
      </c>
      <c r="AB2495" s="1843"/>
      <c r="AH2495" s="1867"/>
      <c r="AK2495" s="1868"/>
      <c r="AL2495" s="1868"/>
    </row>
    <row r="2496" spans="1:38" x14ac:dyDescent="0.25">
      <c r="A2496" s="1866">
        <v>2018357</v>
      </c>
      <c r="C2496" s="1782">
        <v>688918</v>
      </c>
      <c r="D2496" s="1762" t="s">
        <v>26</v>
      </c>
      <c r="E2496" s="1762">
        <v>1</v>
      </c>
      <c r="F2496" s="1762">
        <v>8</v>
      </c>
      <c r="G2496" s="1762">
        <v>5</v>
      </c>
      <c r="H2496" s="1762">
        <v>2</v>
      </c>
      <c r="I2496" s="1783">
        <v>1</v>
      </c>
      <c r="J2496" s="1783">
        <v>1</v>
      </c>
      <c r="L2496" s="1764">
        <v>2425.2199999999998</v>
      </c>
      <c r="N2496" s="1764">
        <v>1579.12</v>
      </c>
      <c r="O2496" s="1764">
        <f t="shared" ref="O2496" si="799">N2496-Q2496</f>
        <v>1209.53</v>
      </c>
      <c r="P2496" s="1806">
        <f t="shared" ref="P2496" si="800">IF(N2496&lt;=0,"",O2496/N2496)</f>
        <v>0.76595192258979683</v>
      </c>
      <c r="Q2496" s="1764">
        <v>369.59</v>
      </c>
      <c r="R2496" s="1864">
        <f t="shared" ref="R2496" si="801">IF(N2496&lt;=0,"",Q2496/N2496)</f>
        <v>0.23404807741020314</v>
      </c>
      <c r="S2496" s="1807">
        <f t="shared" ref="S2496" si="802">Q2496/$S$1</f>
        <v>14.7836</v>
      </c>
      <c r="U2496" s="1764">
        <f t="shared" ref="U2496" si="803">((1-I2496)*O2496)+((1-J2496)*Q2496)</f>
        <v>0</v>
      </c>
      <c r="V2496" s="1764">
        <f t="shared" ref="V2496" si="804">L2496-W2496</f>
        <v>0</v>
      </c>
      <c r="W2496" s="1764">
        <f t="shared" si="798"/>
        <v>2425.2199999999998</v>
      </c>
      <c r="X2496" s="1768">
        <v>2425.2199999999998</v>
      </c>
      <c r="Y2496" s="1784">
        <v>618344</v>
      </c>
      <c r="Z2496" s="1770">
        <v>43256</v>
      </c>
      <c r="AA2496" s="1843" t="s">
        <v>104</v>
      </c>
      <c r="AB2496" s="1843"/>
      <c r="AH2496" s="1867"/>
      <c r="AK2496" s="1868"/>
      <c r="AL2496" s="1868"/>
    </row>
    <row r="2497" spans="1:38" x14ac:dyDescent="0.25">
      <c r="A2497" s="1866">
        <v>2018358</v>
      </c>
      <c r="C2497" s="1782" t="s">
        <v>5192</v>
      </c>
      <c r="D2497" s="1762" t="s">
        <v>26</v>
      </c>
      <c r="E2497" s="1762">
        <v>0</v>
      </c>
      <c r="F2497" s="1762">
        <v>0</v>
      </c>
      <c r="G2497" s="1762">
        <v>0</v>
      </c>
      <c r="H2497" s="1762">
        <v>0</v>
      </c>
      <c r="I2497" s="1783">
        <v>1</v>
      </c>
      <c r="J2497" s="1783">
        <v>1</v>
      </c>
      <c r="L2497" s="1764">
        <v>161</v>
      </c>
      <c r="N2497" s="1764">
        <f>O2497+Q2497</f>
        <v>88</v>
      </c>
      <c r="O2497" s="1764">
        <v>73</v>
      </c>
      <c r="P2497" s="1806">
        <f t="shared" ref="P2497:P2518" si="805">IF(N2497&lt;=0,"",O2497/N2497)</f>
        <v>0.82954545454545459</v>
      </c>
      <c r="Q2497" s="1764">
        <v>15</v>
      </c>
      <c r="R2497" s="1864">
        <f t="shared" ref="R2497:R2518" si="806">IF(N2497&lt;=0,"",Q2497/N2497)</f>
        <v>0.17045454545454544</v>
      </c>
      <c r="S2497" s="1807">
        <f t="shared" ref="S2497:S2518" si="807">Q2497/$S$1</f>
        <v>0.6</v>
      </c>
      <c r="U2497" s="1764">
        <f t="shared" ref="U2497:U2518" si="808">((1-I2497)*O2497)+((1-J2497)*Q2497)</f>
        <v>0</v>
      </c>
      <c r="V2497" s="1764">
        <f t="shared" ref="V2497:V2518" si="809">L2497-W2497</f>
        <v>0</v>
      </c>
      <c r="W2497" s="1764">
        <f t="shared" si="798"/>
        <v>161</v>
      </c>
      <c r="X2497" s="1768">
        <v>161</v>
      </c>
      <c r="Y2497" s="1784">
        <v>618352</v>
      </c>
      <c r="Z2497" s="1770">
        <v>43257</v>
      </c>
      <c r="AA2497" s="1843" t="s">
        <v>104</v>
      </c>
      <c r="AB2497" s="1843"/>
      <c r="AH2497" s="1867"/>
      <c r="AK2497" s="1868"/>
      <c r="AL2497" s="1868"/>
    </row>
    <row r="2498" spans="1:38" x14ac:dyDescent="0.25">
      <c r="A2498" s="1866">
        <v>2018359</v>
      </c>
      <c r="C2498" s="1782">
        <v>679418</v>
      </c>
      <c r="D2498" s="1762" t="s">
        <v>26</v>
      </c>
      <c r="E2498" s="1762">
        <v>1</v>
      </c>
      <c r="F2498" s="1762">
        <v>8</v>
      </c>
      <c r="G2498" s="1762">
        <v>5</v>
      </c>
      <c r="H2498" s="1762">
        <v>2</v>
      </c>
      <c r="I2498" s="1783">
        <v>1</v>
      </c>
      <c r="J2498" s="1783">
        <v>1</v>
      </c>
      <c r="L2498" s="1764">
        <v>3230.5329999999999</v>
      </c>
      <c r="N2498" s="1764">
        <v>2100.38</v>
      </c>
      <c r="O2498" s="1764">
        <f t="shared" ref="O2498:O2516" si="810">N2498-Q2498</f>
        <v>1686.9900000000002</v>
      </c>
      <c r="P2498" s="1806">
        <f t="shared" si="805"/>
        <v>0.80318323351012677</v>
      </c>
      <c r="Q2498" s="1764">
        <v>413.39</v>
      </c>
      <c r="R2498" s="1864">
        <f t="shared" si="806"/>
        <v>0.19681676648987326</v>
      </c>
      <c r="S2498" s="1807">
        <f t="shared" si="807"/>
        <v>16.535599999999999</v>
      </c>
      <c r="U2498" s="1764">
        <f t="shared" si="808"/>
        <v>0</v>
      </c>
      <c r="V2498" s="1764">
        <f t="shared" si="809"/>
        <v>2.9999999997016857E-3</v>
      </c>
      <c r="W2498" s="1764">
        <f t="shared" si="798"/>
        <v>3230.53</v>
      </c>
      <c r="X2498" s="1768">
        <v>3230.53</v>
      </c>
      <c r="Y2498" s="1784">
        <v>618345</v>
      </c>
      <c r="Z2498" s="1770">
        <v>43256</v>
      </c>
      <c r="AA2498" s="1843" t="s">
        <v>104</v>
      </c>
      <c r="AB2498" s="1843"/>
      <c r="AH2498" s="1867"/>
      <c r="AK2498" s="1868"/>
      <c r="AL2498" s="1868"/>
    </row>
    <row r="2499" spans="1:38" x14ac:dyDescent="0.25">
      <c r="A2499" s="1866">
        <v>2018360</v>
      </c>
      <c r="C2499" s="1782" t="s">
        <v>5193</v>
      </c>
      <c r="D2499" s="1762" t="s">
        <v>352</v>
      </c>
      <c r="E2499" s="1762">
        <v>0</v>
      </c>
      <c r="F2499" s="1762">
        <v>1</v>
      </c>
      <c r="G2499" s="1762">
        <v>1</v>
      </c>
      <c r="H2499" s="1762">
        <v>0</v>
      </c>
      <c r="I2499" s="1783">
        <v>1</v>
      </c>
      <c r="J2499" s="1783">
        <v>1</v>
      </c>
      <c r="L2499" s="1764">
        <v>227.08</v>
      </c>
      <c r="N2499" s="1764">
        <v>151.63999999999999</v>
      </c>
      <c r="O2499" s="1764">
        <f t="shared" si="810"/>
        <v>101.89999999999998</v>
      </c>
      <c r="P2499" s="1806">
        <f t="shared" si="805"/>
        <v>0.67198628330255861</v>
      </c>
      <c r="Q2499" s="1764">
        <v>49.74</v>
      </c>
      <c r="R2499" s="1864">
        <f t="shared" si="806"/>
        <v>0.32801371669744134</v>
      </c>
      <c r="S2499" s="1807">
        <f t="shared" si="807"/>
        <v>1.9896</v>
      </c>
      <c r="U2499" s="1764">
        <f t="shared" si="808"/>
        <v>0</v>
      </c>
      <c r="V2499" s="1764">
        <f t="shared" si="809"/>
        <v>0</v>
      </c>
      <c r="W2499" s="1764">
        <f t="shared" si="798"/>
        <v>227.08</v>
      </c>
      <c r="X2499" s="1768">
        <v>227.08</v>
      </c>
      <c r="Y2499" s="1784">
        <v>618391</v>
      </c>
      <c r="Z2499" s="1770">
        <v>43280</v>
      </c>
      <c r="AA2499" s="1843" t="s">
        <v>104</v>
      </c>
      <c r="AB2499" s="1843"/>
      <c r="AH2499" s="1867"/>
      <c r="AK2499" s="1868"/>
      <c r="AL2499" s="1868"/>
    </row>
    <row r="2500" spans="1:38" x14ac:dyDescent="0.25">
      <c r="A2500" s="1962" t="s">
        <v>5499</v>
      </c>
      <c r="C2500" s="1782" t="s">
        <v>5194</v>
      </c>
      <c r="D2500" s="1762" t="s">
        <v>4165</v>
      </c>
      <c r="E2500" s="1762">
        <v>0</v>
      </c>
      <c r="F2500" s="1762">
        <v>2</v>
      </c>
      <c r="G2500" s="1762">
        <v>0</v>
      </c>
      <c r="H2500" s="1762">
        <v>2</v>
      </c>
      <c r="I2500" s="1783">
        <v>1</v>
      </c>
      <c r="J2500" s="1783">
        <v>1</v>
      </c>
      <c r="L2500" s="1764">
        <v>5871.64</v>
      </c>
      <c r="N2500" s="1764">
        <v>2448.09</v>
      </c>
      <c r="O2500" s="1764">
        <f t="shared" si="810"/>
        <v>2003.4500000000003</v>
      </c>
      <c r="P2500" s="1806">
        <f t="shared" si="805"/>
        <v>0.81837269054650774</v>
      </c>
      <c r="Q2500" s="1764">
        <v>444.64</v>
      </c>
      <c r="R2500" s="1864">
        <f t="shared" si="806"/>
        <v>0.18162730945349229</v>
      </c>
      <c r="S2500" s="1807">
        <f t="shared" si="807"/>
        <v>17.785599999999999</v>
      </c>
      <c r="U2500" s="1764">
        <f t="shared" si="808"/>
        <v>0</v>
      </c>
      <c r="V2500" s="1764">
        <f t="shared" si="809"/>
        <v>5871.64</v>
      </c>
      <c r="W2500" s="1764">
        <f t="shared" si="798"/>
        <v>0</v>
      </c>
      <c r="X2500" s="1768"/>
      <c r="Y2500" s="1784"/>
      <c r="Z2500" s="1770"/>
      <c r="AA2500" s="1843"/>
      <c r="AB2500" s="1843"/>
      <c r="AH2500" s="1867"/>
      <c r="AK2500" s="1868"/>
      <c r="AL2500" s="1868"/>
    </row>
    <row r="2501" spans="1:38" x14ac:dyDescent="0.25">
      <c r="A2501" s="1866">
        <v>2018362</v>
      </c>
      <c r="C2501" s="1782" t="s">
        <v>5249</v>
      </c>
      <c r="D2501" s="1762" t="s">
        <v>352</v>
      </c>
      <c r="E2501" s="1762">
        <v>0</v>
      </c>
      <c r="F2501" s="1762">
        <v>0</v>
      </c>
      <c r="G2501" s="1762">
        <v>0</v>
      </c>
      <c r="H2501" s="1762">
        <v>0</v>
      </c>
      <c r="I2501" s="1783">
        <v>1</v>
      </c>
      <c r="J2501" s="1783">
        <v>1</v>
      </c>
      <c r="L2501" s="1764">
        <f>N2501*1.5</f>
        <v>427.5</v>
      </c>
      <c r="N2501" s="1764">
        <f>O2501+Q2501</f>
        <v>285</v>
      </c>
      <c r="O2501" s="1764">
        <v>270</v>
      </c>
      <c r="P2501" s="1806">
        <f t="shared" si="805"/>
        <v>0.94736842105263153</v>
      </c>
      <c r="Q2501" s="1764">
        <v>15</v>
      </c>
      <c r="R2501" s="1864">
        <f t="shared" si="806"/>
        <v>5.2631578947368418E-2</v>
      </c>
      <c r="S2501" s="1807">
        <f t="shared" si="807"/>
        <v>0.6</v>
      </c>
      <c r="U2501" s="1764">
        <f t="shared" si="808"/>
        <v>0</v>
      </c>
      <c r="V2501" s="1764">
        <f t="shared" si="809"/>
        <v>0</v>
      </c>
      <c r="W2501" s="1764">
        <f t="shared" si="798"/>
        <v>427.5</v>
      </c>
      <c r="X2501" s="1768">
        <v>427.5</v>
      </c>
      <c r="Y2501" s="1784">
        <v>618357</v>
      </c>
      <c r="Z2501" s="1770">
        <v>43257</v>
      </c>
      <c r="AA2501" s="1843" t="s">
        <v>104</v>
      </c>
      <c r="AB2501" s="1843"/>
      <c r="AH2501" s="1867"/>
      <c r="AK2501" s="1868"/>
      <c r="AL2501" s="1868"/>
    </row>
    <row r="2502" spans="1:38" x14ac:dyDescent="0.25">
      <c r="A2502" s="1866">
        <v>2018363</v>
      </c>
      <c r="C2502" s="1782" t="s">
        <v>5200</v>
      </c>
      <c r="D2502" s="1762" t="s">
        <v>317</v>
      </c>
      <c r="E2502" s="1762">
        <v>1</v>
      </c>
      <c r="F2502" s="1762">
        <v>15</v>
      </c>
      <c r="G2502" s="1762">
        <v>8</v>
      </c>
      <c r="H2502" s="1762">
        <v>5</v>
      </c>
      <c r="I2502" s="1783">
        <v>1</v>
      </c>
      <c r="J2502" s="1783">
        <v>1</v>
      </c>
      <c r="L2502" s="1764">
        <v>5091.09</v>
      </c>
      <c r="N2502" s="1764">
        <v>3218.69</v>
      </c>
      <c r="O2502" s="1764">
        <f t="shared" si="810"/>
        <v>2322.86</v>
      </c>
      <c r="P2502" s="1806">
        <f t="shared" si="805"/>
        <v>0.72167869536985552</v>
      </c>
      <c r="Q2502" s="1764">
        <v>895.83</v>
      </c>
      <c r="R2502" s="1864">
        <f t="shared" si="806"/>
        <v>0.27832130463014459</v>
      </c>
      <c r="S2502" s="1807">
        <f t="shared" si="807"/>
        <v>35.833200000000005</v>
      </c>
      <c r="U2502" s="1764">
        <f t="shared" si="808"/>
        <v>0</v>
      </c>
      <c r="V2502" s="1764">
        <f t="shared" si="809"/>
        <v>0</v>
      </c>
      <c r="W2502" s="1764">
        <f t="shared" si="798"/>
        <v>5091.09</v>
      </c>
      <c r="X2502" s="1768">
        <v>5091.09</v>
      </c>
      <c r="Y2502" s="1784">
        <v>618403</v>
      </c>
      <c r="Z2502" s="1770">
        <v>43283</v>
      </c>
      <c r="AA2502" s="1843" t="s">
        <v>104</v>
      </c>
      <c r="AB2502" s="1843"/>
      <c r="AH2502" s="1867"/>
      <c r="AK2502" s="1868"/>
      <c r="AL2502" s="1868"/>
    </row>
    <row r="2503" spans="1:38" x14ac:dyDescent="0.25">
      <c r="A2503" s="1866">
        <v>2018364</v>
      </c>
      <c r="C2503" s="1782" t="s">
        <v>5201</v>
      </c>
      <c r="D2503" s="1762" t="s">
        <v>317</v>
      </c>
      <c r="E2503" s="1762">
        <v>0</v>
      </c>
      <c r="F2503" s="1762">
        <v>1</v>
      </c>
      <c r="G2503" s="1762">
        <v>0</v>
      </c>
      <c r="H2503" s="1762">
        <v>1</v>
      </c>
      <c r="I2503" s="1783">
        <v>1</v>
      </c>
      <c r="J2503" s="1783">
        <v>1</v>
      </c>
      <c r="L2503" s="1764">
        <v>839.94</v>
      </c>
      <c r="N2503" s="1764">
        <v>508</v>
      </c>
      <c r="O2503" s="1764">
        <f t="shared" si="810"/>
        <v>380.67</v>
      </c>
      <c r="P2503" s="1806">
        <f t="shared" si="805"/>
        <v>0.74935039370078749</v>
      </c>
      <c r="Q2503" s="1764">
        <v>127.33</v>
      </c>
      <c r="R2503" s="1864">
        <f t="shared" si="806"/>
        <v>0.25064960629921257</v>
      </c>
      <c r="S2503" s="1807">
        <f t="shared" si="807"/>
        <v>5.0931999999999995</v>
      </c>
      <c r="U2503" s="1764">
        <f t="shared" si="808"/>
        <v>0</v>
      </c>
      <c r="V2503" s="1764">
        <f t="shared" si="809"/>
        <v>0</v>
      </c>
      <c r="W2503" s="1764">
        <f t="shared" si="798"/>
        <v>839.94</v>
      </c>
      <c r="X2503" s="1768">
        <v>839.94</v>
      </c>
      <c r="Y2503" s="1784">
        <v>618402</v>
      </c>
      <c r="Z2503" s="1770">
        <v>43283</v>
      </c>
      <c r="AA2503" s="1843" t="s">
        <v>104</v>
      </c>
      <c r="AB2503" s="1843"/>
      <c r="AH2503" s="1867"/>
      <c r="AK2503" s="1868"/>
      <c r="AL2503" s="1868"/>
    </row>
    <row r="2504" spans="1:38" x14ac:dyDescent="0.25">
      <c r="A2504" s="1866">
        <v>2018365</v>
      </c>
      <c r="C2504" s="1782" t="s">
        <v>5202</v>
      </c>
      <c r="D2504" s="1762" t="s">
        <v>352</v>
      </c>
      <c r="E2504" s="1762">
        <v>1</v>
      </c>
      <c r="F2504" s="1762">
        <v>8</v>
      </c>
      <c r="G2504" s="1762">
        <v>4</v>
      </c>
      <c r="H2504" s="1762">
        <v>3</v>
      </c>
      <c r="I2504" s="1783">
        <v>1</v>
      </c>
      <c r="J2504" s="1783">
        <v>1</v>
      </c>
      <c r="L2504" s="1764">
        <v>2521.7399999999998</v>
      </c>
      <c r="N2504" s="1764">
        <v>1770</v>
      </c>
      <c r="O2504" s="1764">
        <f t="shared" si="810"/>
        <v>1249.55</v>
      </c>
      <c r="P2504" s="1806">
        <f t="shared" si="805"/>
        <v>0.70596045197740109</v>
      </c>
      <c r="Q2504" s="1764">
        <v>520.45000000000005</v>
      </c>
      <c r="R2504" s="1864">
        <f t="shared" si="806"/>
        <v>0.29403954802259891</v>
      </c>
      <c r="S2504" s="1807">
        <f t="shared" si="807"/>
        <v>20.818000000000001</v>
      </c>
      <c r="U2504" s="1764">
        <f t="shared" si="808"/>
        <v>0</v>
      </c>
      <c r="V2504" s="1764">
        <f t="shared" si="809"/>
        <v>0</v>
      </c>
      <c r="W2504" s="1764">
        <f t="shared" si="798"/>
        <v>2521.7399999999998</v>
      </c>
      <c r="X2504" s="1768">
        <v>2521.7399999999998</v>
      </c>
      <c r="Y2504" s="1784">
        <v>618393</v>
      </c>
      <c r="Z2504" s="1770">
        <v>43280</v>
      </c>
      <c r="AA2504" s="1843" t="s">
        <v>104</v>
      </c>
      <c r="AB2504" s="1843"/>
      <c r="AH2504" s="1867"/>
      <c r="AK2504" s="1868"/>
      <c r="AL2504" s="1868"/>
    </row>
    <row r="2505" spans="1:38" x14ac:dyDescent="0.25">
      <c r="A2505" s="1866">
        <v>2018366</v>
      </c>
      <c r="C2505" s="1782" t="s">
        <v>5203</v>
      </c>
      <c r="D2505" s="1762" t="s">
        <v>352</v>
      </c>
      <c r="E2505" s="1762">
        <v>1</v>
      </c>
      <c r="F2505" s="1762">
        <v>8</v>
      </c>
      <c r="G2505" s="1762">
        <v>5</v>
      </c>
      <c r="H2505" s="1762">
        <v>3</v>
      </c>
      <c r="I2505" s="1783">
        <v>1</v>
      </c>
      <c r="J2505" s="1783">
        <v>1</v>
      </c>
      <c r="L2505" s="1764">
        <v>1882.52</v>
      </c>
      <c r="N2505" s="1764">
        <v>1337</v>
      </c>
      <c r="O2505" s="1764">
        <f t="shared" si="810"/>
        <v>899.06</v>
      </c>
      <c r="P2505" s="1806">
        <f t="shared" si="805"/>
        <v>0.67244577412116679</v>
      </c>
      <c r="Q2505" s="1764">
        <v>437.94</v>
      </c>
      <c r="R2505" s="1864">
        <f t="shared" si="806"/>
        <v>0.32755422587883321</v>
      </c>
      <c r="S2505" s="1807">
        <f t="shared" si="807"/>
        <v>17.517600000000002</v>
      </c>
      <c r="U2505" s="1764">
        <f t="shared" si="808"/>
        <v>0</v>
      </c>
      <c r="V2505" s="1764">
        <f t="shared" si="809"/>
        <v>0</v>
      </c>
      <c r="W2505" s="1764">
        <f t="shared" si="798"/>
        <v>1882.52</v>
      </c>
      <c r="X2505" s="1768">
        <v>1882.52</v>
      </c>
      <c r="Y2505" s="1784">
        <v>618392</v>
      </c>
      <c r="Z2505" s="1770">
        <v>43280</v>
      </c>
      <c r="AA2505" s="1843" t="s">
        <v>104</v>
      </c>
      <c r="AB2505" s="1843"/>
      <c r="AH2505" s="1867"/>
      <c r="AK2505" s="1868"/>
      <c r="AL2505" s="1868"/>
    </row>
    <row r="2506" spans="1:38" x14ac:dyDescent="0.25">
      <c r="A2506" s="1866">
        <v>2018367</v>
      </c>
      <c r="C2506" s="1782" t="s">
        <v>5204</v>
      </c>
      <c r="D2506" s="1762" t="s">
        <v>317</v>
      </c>
      <c r="E2506" s="1762">
        <v>0</v>
      </c>
      <c r="F2506" s="1762">
        <v>1</v>
      </c>
      <c r="G2506" s="1762">
        <v>0</v>
      </c>
      <c r="H2506" s="1762">
        <v>2</v>
      </c>
      <c r="I2506" s="1783">
        <v>1</v>
      </c>
      <c r="J2506" s="1783">
        <v>1</v>
      </c>
      <c r="L2506" s="1764">
        <v>883.98</v>
      </c>
      <c r="N2506" s="1764">
        <v>518.39</v>
      </c>
      <c r="O2506" s="1764">
        <f t="shared" si="810"/>
        <v>363.66999999999996</v>
      </c>
      <c r="P2506" s="1806">
        <f t="shared" si="805"/>
        <v>0.7015374524971546</v>
      </c>
      <c r="Q2506" s="1764">
        <v>154.72</v>
      </c>
      <c r="R2506" s="1864">
        <f t="shared" si="806"/>
        <v>0.29846254750284534</v>
      </c>
      <c r="S2506" s="1807">
        <f t="shared" si="807"/>
        <v>6.1887999999999996</v>
      </c>
      <c r="U2506" s="1764">
        <f t="shared" si="808"/>
        <v>0</v>
      </c>
      <c r="V2506" s="1764">
        <f t="shared" si="809"/>
        <v>0</v>
      </c>
      <c r="W2506" s="1764">
        <f t="shared" si="798"/>
        <v>883.98</v>
      </c>
      <c r="X2506" s="1768">
        <v>883.98</v>
      </c>
      <c r="Y2506" s="1784">
        <v>618397</v>
      </c>
      <c r="Z2506" s="1770">
        <v>43280</v>
      </c>
      <c r="AA2506" s="1843" t="s">
        <v>104</v>
      </c>
      <c r="AB2506" s="1843"/>
      <c r="AH2506" s="1867"/>
      <c r="AK2506" s="1868"/>
      <c r="AL2506" s="1868"/>
    </row>
    <row r="2507" spans="1:38" x14ac:dyDescent="0.25">
      <c r="A2507" s="1866" t="s">
        <v>5223</v>
      </c>
      <c r="C2507" s="1782">
        <v>698718</v>
      </c>
      <c r="D2507" s="1762" t="s">
        <v>26</v>
      </c>
      <c r="E2507" s="1762">
        <v>1</v>
      </c>
      <c r="F2507" s="1762">
        <v>8</v>
      </c>
      <c r="G2507" s="1762">
        <v>5</v>
      </c>
      <c r="H2507" s="1762">
        <v>3</v>
      </c>
      <c r="I2507" s="1783">
        <v>1</v>
      </c>
      <c r="J2507" s="1783">
        <v>1</v>
      </c>
      <c r="L2507" s="1764">
        <v>6390.21</v>
      </c>
      <c r="N2507" s="1764">
        <v>4111.62</v>
      </c>
      <c r="O2507" s="1764">
        <f t="shared" si="810"/>
        <v>3231.2</v>
      </c>
      <c r="P2507" s="1806">
        <f t="shared" si="805"/>
        <v>0.7858702895695614</v>
      </c>
      <c r="Q2507" s="1764">
        <v>880.42</v>
      </c>
      <c r="R2507" s="1864">
        <f t="shared" si="806"/>
        <v>0.2141297104304386</v>
      </c>
      <c r="S2507" s="1807">
        <f t="shared" si="807"/>
        <v>35.216799999999999</v>
      </c>
      <c r="U2507" s="1764">
        <f t="shared" si="808"/>
        <v>0</v>
      </c>
      <c r="V2507" s="1764">
        <f t="shared" si="809"/>
        <v>0</v>
      </c>
      <c r="W2507" s="1764">
        <f t="shared" si="798"/>
        <v>6390.21</v>
      </c>
      <c r="X2507" s="1768">
        <v>6390.21</v>
      </c>
      <c r="Y2507" s="1784">
        <v>618360</v>
      </c>
      <c r="Z2507" s="1770">
        <v>43262</v>
      </c>
      <c r="AA2507" s="1843" t="s">
        <v>104</v>
      </c>
      <c r="AB2507" s="1843"/>
      <c r="AH2507" s="1867"/>
      <c r="AK2507" s="1868"/>
      <c r="AL2507" s="1868"/>
    </row>
    <row r="2508" spans="1:38" x14ac:dyDescent="0.25">
      <c r="A2508" s="1866">
        <v>2018369</v>
      </c>
      <c r="C2508" s="1782" t="s">
        <v>5224</v>
      </c>
      <c r="D2508" s="1762" t="s">
        <v>26</v>
      </c>
      <c r="E2508" s="1762">
        <v>0</v>
      </c>
      <c r="F2508" s="1762">
        <v>0</v>
      </c>
      <c r="G2508" s="1762">
        <v>0</v>
      </c>
      <c r="H2508" s="1762">
        <v>0</v>
      </c>
      <c r="I2508" s="1783">
        <v>1</v>
      </c>
      <c r="J2508" s="1783">
        <v>1</v>
      </c>
      <c r="L2508" s="1764">
        <v>95</v>
      </c>
      <c r="O2508" s="1764">
        <v>40</v>
      </c>
      <c r="P2508" s="1806" t="str">
        <f t="shared" si="805"/>
        <v/>
      </c>
      <c r="Q2508" s="1764">
        <v>15</v>
      </c>
      <c r="R2508" s="1864" t="str">
        <f t="shared" si="806"/>
        <v/>
      </c>
      <c r="S2508" s="1807">
        <f t="shared" si="807"/>
        <v>0.6</v>
      </c>
      <c r="U2508" s="1764">
        <f t="shared" si="808"/>
        <v>0</v>
      </c>
      <c r="V2508" s="1764">
        <f t="shared" si="809"/>
        <v>0</v>
      </c>
      <c r="W2508" s="1764">
        <f t="shared" si="798"/>
        <v>95</v>
      </c>
      <c r="X2508" s="1768">
        <v>95</v>
      </c>
      <c r="Y2508" s="1784">
        <v>618431</v>
      </c>
      <c r="Z2508" s="1770">
        <v>43299</v>
      </c>
      <c r="AA2508" s="1843" t="s">
        <v>104</v>
      </c>
      <c r="AB2508" s="1843"/>
      <c r="AH2508" s="1867"/>
      <c r="AK2508" s="1868"/>
      <c r="AL2508" s="1868"/>
    </row>
    <row r="2509" spans="1:38" x14ac:dyDescent="0.25">
      <c r="A2509" s="1866">
        <v>2018370</v>
      </c>
      <c r="C2509" s="1782" t="s">
        <v>5226</v>
      </c>
      <c r="D2509" s="1762" t="s">
        <v>26</v>
      </c>
      <c r="E2509" s="1762">
        <v>0</v>
      </c>
      <c r="F2509" s="1762">
        <v>0</v>
      </c>
      <c r="G2509" s="1762">
        <v>0</v>
      </c>
      <c r="H2509" s="1762">
        <v>0</v>
      </c>
      <c r="I2509" s="1783">
        <v>1</v>
      </c>
      <c r="J2509" s="1783">
        <v>1</v>
      </c>
      <c r="L2509" s="1764">
        <v>58.95</v>
      </c>
      <c r="N2509" s="1764">
        <f>O2509+Q2509</f>
        <v>21.55</v>
      </c>
      <c r="O2509" s="1764">
        <v>21.55</v>
      </c>
      <c r="P2509" s="1806">
        <f t="shared" si="805"/>
        <v>1</v>
      </c>
      <c r="Q2509" s="1764">
        <v>0</v>
      </c>
      <c r="R2509" s="1864">
        <f t="shared" si="806"/>
        <v>0</v>
      </c>
      <c r="S2509" s="1807">
        <f t="shared" si="807"/>
        <v>0</v>
      </c>
      <c r="U2509" s="1764">
        <f t="shared" si="808"/>
        <v>0</v>
      </c>
      <c r="V2509" s="1764">
        <f t="shared" si="809"/>
        <v>0</v>
      </c>
      <c r="W2509" s="1764">
        <f t="shared" si="798"/>
        <v>58.95</v>
      </c>
      <c r="X2509" s="1768">
        <v>58.95</v>
      </c>
      <c r="Y2509" s="1784">
        <v>618352</v>
      </c>
      <c r="Z2509" s="1770">
        <v>43257</v>
      </c>
      <c r="AA2509" s="1843" t="s">
        <v>104</v>
      </c>
      <c r="AB2509" s="1843"/>
      <c r="AH2509" s="1867"/>
      <c r="AK2509" s="1868"/>
      <c r="AL2509" s="1868"/>
    </row>
    <row r="2510" spans="1:38" x14ac:dyDescent="0.25">
      <c r="A2510" s="1866">
        <v>2018371</v>
      </c>
      <c r="C2510" s="1782" t="s">
        <v>5227</v>
      </c>
      <c r="D2510" s="1762" t="s">
        <v>1871</v>
      </c>
      <c r="E2510" s="1762">
        <v>0</v>
      </c>
      <c r="F2510" s="1762">
        <v>0</v>
      </c>
      <c r="G2510" s="1762">
        <v>0</v>
      </c>
      <c r="H2510" s="1762">
        <v>0</v>
      </c>
      <c r="I2510" s="1783">
        <v>1</v>
      </c>
      <c r="J2510" s="1783">
        <v>1</v>
      </c>
      <c r="L2510" s="1764">
        <v>61.5</v>
      </c>
      <c r="O2510" s="1764">
        <f t="shared" si="810"/>
        <v>0</v>
      </c>
      <c r="P2510" s="1806" t="str">
        <f t="shared" si="805"/>
        <v/>
      </c>
      <c r="R2510" s="1864" t="str">
        <f t="shared" si="806"/>
        <v/>
      </c>
      <c r="S2510" s="1807">
        <f t="shared" si="807"/>
        <v>0</v>
      </c>
      <c r="U2510" s="1764">
        <f t="shared" si="808"/>
        <v>0</v>
      </c>
      <c r="V2510" s="1764">
        <f t="shared" si="809"/>
        <v>0</v>
      </c>
      <c r="W2510" s="1764">
        <f t="shared" si="798"/>
        <v>61.5</v>
      </c>
      <c r="X2510" s="1768">
        <v>61.5</v>
      </c>
      <c r="Y2510" s="1784">
        <v>618366</v>
      </c>
      <c r="Z2510" s="1770">
        <v>43262</v>
      </c>
      <c r="AA2510" s="1843" t="s">
        <v>104</v>
      </c>
      <c r="AB2510" s="1843"/>
      <c r="AH2510" s="1867"/>
      <c r="AK2510" s="1868"/>
      <c r="AL2510" s="1868"/>
    </row>
    <row r="2511" spans="1:38" x14ac:dyDescent="0.25">
      <c r="A2511" s="1866">
        <v>2018372</v>
      </c>
      <c r="C2511" s="1782" t="s">
        <v>5228</v>
      </c>
      <c r="D2511" s="1762" t="s">
        <v>1871</v>
      </c>
      <c r="E2511" s="1762">
        <v>0</v>
      </c>
      <c r="F2511" s="1762">
        <v>0</v>
      </c>
      <c r="G2511" s="1762">
        <v>0</v>
      </c>
      <c r="H2511" s="1762">
        <v>0</v>
      </c>
      <c r="I2511" s="1783">
        <v>1</v>
      </c>
      <c r="J2511" s="1783">
        <v>1</v>
      </c>
      <c r="L2511" s="1764">
        <v>118</v>
      </c>
      <c r="O2511" s="1764">
        <f t="shared" si="810"/>
        <v>0</v>
      </c>
      <c r="P2511" s="1806" t="str">
        <f t="shared" si="805"/>
        <v/>
      </c>
      <c r="R2511" s="1864" t="str">
        <f t="shared" si="806"/>
        <v/>
      </c>
      <c r="S2511" s="1807">
        <f t="shared" si="807"/>
        <v>0</v>
      </c>
      <c r="U2511" s="1764">
        <f t="shared" si="808"/>
        <v>0</v>
      </c>
      <c r="V2511" s="1764">
        <f t="shared" si="809"/>
        <v>0</v>
      </c>
      <c r="W2511" s="1764">
        <f t="shared" si="798"/>
        <v>118</v>
      </c>
      <c r="X2511" s="1768">
        <v>118</v>
      </c>
      <c r="Y2511" s="1784">
        <v>618367</v>
      </c>
      <c r="Z2511" s="1770">
        <v>43262</v>
      </c>
      <c r="AA2511" s="1843" t="s">
        <v>104</v>
      </c>
      <c r="AB2511" s="1843"/>
      <c r="AH2511" s="1867"/>
      <c r="AK2511" s="1868"/>
      <c r="AL2511" s="1868"/>
    </row>
    <row r="2512" spans="1:38" x14ac:dyDescent="0.25">
      <c r="A2512" s="1866">
        <v>2018374</v>
      </c>
      <c r="C2512" s="1782">
        <v>682918</v>
      </c>
      <c r="D2512" s="1762" t="s">
        <v>26</v>
      </c>
      <c r="E2512" s="1762">
        <v>1</v>
      </c>
      <c r="F2512" s="1762">
        <v>7</v>
      </c>
      <c r="G2512" s="1762">
        <v>4</v>
      </c>
      <c r="H2512" s="1762">
        <v>3</v>
      </c>
      <c r="I2512" s="1783">
        <v>1</v>
      </c>
      <c r="J2512" s="1783">
        <v>1</v>
      </c>
      <c r="L2512" s="1764">
        <v>2945.91</v>
      </c>
      <c r="N2512" s="1764">
        <v>1898.61</v>
      </c>
      <c r="O2512" s="1764">
        <f t="shared" si="810"/>
        <v>1481.05</v>
      </c>
      <c r="P2512" s="1806">
        <f t="shared" si="805"/>
        <v>0.78007068328935381</v>
      </c>
      <c r="Q2512" s="1764">
        <v>417.56</v>
      </c>
      <c r="R2512" s="1864">
        <f t="shared" si="806"/>
        <v>0.21992931671064622</v>
      </c>
      <c r="S2512" s="1807">
        <f t="shared" si="807"/>
        <v>16.702400000000001</v>
      </c>
      <c r="U2512" s="1764">
        <f t="shared" si="808"/>
        <v>0</v>
      </c>
      <c r="V2512" s="1764">
        <f t="shared" si="809"/>
        <v>0</v>
      </c>
      <c r="W2512" s="1764">
        <f t="shared" si="798"/>
        <v>2945.91</v>
      </c>
      <c r="X2512" s="1768">
        <v>2945.91</v>
      </c>
      <c r="Y2512" s="1784">
        <v>618361</v>
      </c>
      <c r="Z2512" s="1770">
        <v>43262</v>
      </c>
      <c r="AA2512" s="1843" t="s">
        <v>104</v>
      </c>
      <c r="AB2512" s="1843"/>
      <c r="AH2512" s="1867"/>
      <c r="AK2512" s="1868"/>
      <c r="AL2512" s="1868"/>
    </row>
    <row r="2513" spans="1:38" x14ac:dyDescent="0.25">
      <c r="A2513" s="1866">
        <v>2018375</v>
      </c>
      <c r="C2513" s="1782">
        <v>720618</v>
      </c>
      <c r="D2513" s="1762" t="s">
        <v>26</v>
      </c>
      <c r="E2513" s="1762">
        <v>1</v>
      </c>
      <c r="F2513" s="1762">
        <v>6</v>
      </c>
      <c r="G2513" s="1762">
        <v>5</v>
      </c>
      <c r="H2513" s="1762">
        <v>2</v>
      </c>
      <c r="I2513" s="1783">
        <v>1</v>
      </c>
      <c r="J2513" s="1783">
        <v>1</v>
      </c>
      <c r="L2513" s="1764">
        <v>2333.52</v>
      </c>
      <c r="N2513" s="1764">
        <v>1514.13</v>
      </c>
      <c r="O2513" s="1764">
        <f t="shared" si="810"/>
        <v>1148.8700000000001</v>
      </c>
      <c r="P2513" s="1806">
        <f t="shared" si="805"/>
        <v>0.75876575987530792</v>
      </c>
      <c r="Q2513" s="1764">
        <v>365.26</v>
      </c>
      <c r="R2513" s="1864">
        <f t="shared" si="806"/>
        <v>0.24123424012469205</v>
      </c>
      <c r="S2513" s="1807">
        <f t="shared" si="807"/>
        <v>14.6104</v>
      </c>
      <c r="U2513" s="1764">
        <f t="shared" si="808"/>
        <v>0</v>
      </c>
      <c r="V2513" s="1764">
        <f t="shared" si="809"/>
        <v>0</v>
      </c>
      <c r="W2513" s="1764">
        <f t="shared" si="798"/>
        <v>2333.52</v>
      </c>
      <c r="X2513" s="1768">
        <v>2333.52</v>
      </c>
      <c r="Y2513" s="1784">
        <v>618362</v>
      </c>
      <c r="Z2513" s="1770">
        <v>43262</v>
      </c>
      <c r="AA2513" s="1843" t="s">
        <v>104</v>
      </c>
      <c r="AB2513" s="1843"/>
      <c r="AH2513" s="1867"/>
      <c r="AK2513" s="1868"/>
      <c r="AL2513" s="1868"/>
    </row>
    <row r="2514" spans="1:38" x14ac:dyDescent="0.25">
      <c r="A2514" s="1866">
        <v>2018376</v>
      </c>
      <c r="C2514" s="1782" t="s">
        <v>5234</v>
      </c>
      <c r="D2514" s="1762" t="s">
        <v>1871</v>
      </c>
      <c r="E2514" s="1762">
        <v>0</v>
      </c>
      <c r="F2514" s="1762">
        <v>1</v>
      </c>
      <c r="G2514" s="1762">
        <v>0</v>
      </c>
      <c r="H2514" s="1762">
        <v>1</v>
      </c>
      <c r="I2514" s="1783">
        <v>1</v>
      </c>
      <c r="J2514" s="1783">
        <v>1</v>
      </c>
      <c r="L2514" s="1764">
        <v>910</v>
      </c>
      <c r="O2514" s="1764">
        <f t="shared" si="810"/>
        <v>0</v>
      </c>
      <c r="P2514" s="1806" t="str">
        <f t="shared" si="805"/>
        <v/>
      </c>
      <c r="R2514" s="1864" t="str">
        <f t="shared" si="806"/>
        <v/>
      </c>
      <c r="S2514" s="1807">
        <f t="shared" si="807"/>
        <v>0</v>
      </c>
      <c r="U2514" s="1764">
        <f t="shared" si="808"/>
        <v>0</v>
      </c>
      <c r="V2514" s="1764">
        <f t="shared" si="809"/>
        <v>0</v>
      </c>
      <c r="W2514" s="1764">
        <f t="shared" si="798"/>
        <v>910</v>
      </c>
      <c r="X2514" s="1768">
        <v>910</v>
      </c>
      <c r="Y2514" s="1784">
        <v>618368</v>
      </c>
      <c r="Z2514" s="1770">
        <v>43262</v>
      </c>
      <c r="AA2514" s="1843" t="s">
        <v>104</v>
      </c>
      <c r="AB2514" s="1843"/>
      <c r="AH2514" s="1867"/>
      <c r="AK2514" s="1868"/>
      <c r="AL2514" s="1868"/>
    </row>
    <row r="2515" spans="1:38" x14ac:dyDescent="0.25">
      <c r="A2515" s="1866">
        <v>2018377</v>
      </c>
      <c r="C2515" s="1782">
        <v>692518</v>
      </c>
      <c r="D2515" s="1762" t="s">
        <v>26</v>
      </c>
      <c r="E2515" s="1762">
        <v>1</v>
      </c>
      <c r="F2515" s="1762">
        <v>7</v>
      </c>
      <c r="G2515" s="1762">
        <v>5</v>
      </c>
      <c r="H2515" s="1762">
        <v>3</v>
      </c>
      <c r="I2515" s="1783">
        <v>1</v>
      </c>
      <c r="J2515" s="1783">
        <v>1</v>
      </c>
      <c r="L2515" s="1764">
        <v>2669.02</v>
      </c>
      <c r="N2515" s="1764">
        <v>1718.79</v>
      </c>
      <c r="O2515" s="1764">
        <f t="shared" si="810"/>
        <v>1299.6799999999998</v>
      </c>
      <c r="P2515" s="1806">
        <f t="shared" si="805"/>
        <v>0.75615985664333618</v>
      </c>
      <c r="Q2515" s="1764">
        <v>419.11</v>
      </c>
      <c r="R2515" s="1864">
        <f t="shared" si="806"/>
        <v>0.24384014335666371</v>
      </c>
      <c r="S2515" s="1807">
        <f t="shared" si="807"/>
        <v>16.764400000000002</v>
      </c>
      <c r="U2515" s="1764">
        <f t="shared" si="808"/>
        <v>0</v>
      </c>
      <c r="V2515" s="1764">
        <f t="shared" si="809"/>
        <v>0</v>
      </c>
      <c r="W2515" s="1764">
        <f t="shared" si="798"/>
        <v>2669.02</v>
      </c>
      <c r="X2515" s="1768">
        <v>2669.02</v>
      </c>
      <c r="Y2515" s="1784">
        <v>618363</v>
      </c>
      <c r="Z2515" s="1770">
        <v>43262</v>
      </c>
      <c r="AA2515" s="1843" t="s">
        <v>104</v>
      </c>
      <c r="AB2515" s="1843"/>
      <c r="AH2515" s="1867"/>
      <c r="AK2515" s="1868"/>
      <c r="AL2515" s="1868"/>
    </row>
    <row r="2516" spans="1:38" x14ac:dyDescent="0.25">
      <c r="A2516" s="1866">
        <v>2018378</v>
      </c>
      <c r="C2516" s="1782" t="s">
        <v>5279</v>
      </c>
      <c r="D2516" s="1762" t="s">
        <v>5236</v>
      </c>
      <c r="E2516" s="1762">
        <v>0</v>
      </c>
      <c r="F2516" s="1762">
        <v>8</v>
      </c>
      <c r="G2516" s="1762">
        <v>0</v>
      </c>
      <c r="H2516" s="1762">
        <v>0</v>
      </c>
      <c r="I2516" s="1783">
        <v>1</v>
      </c>
      <c r="J2516" s="1783">
        <v>1</v>
      </c>
      <c r="L2516" s="1764">
        <v>3130.54</v>
      </c>
      <c r="N2516" s="1764">
        <v>2030.3</v>
      </c>
      <c r="O2516" s="1764">
        <f t="shared" si="810"/>
        <v>1687.96</v>
      </c>
      <c r="P2516" s="1806">
        <f t="shared" si="805"/>
        <v>0.83138452445451416</v>
      </c>
      <c r="Q2516" s="1764">
        <v>342.34</v>
      </c>
      <c r="R2516" s="1864">
        <f t="shared" si="806"/>
        <v>0.16861547554548589</v>
      </c>
      <c r="S2516" s="1807">
        <f t="shared" si="807"/>
        <v>13.693599999999998</v>
      </c>
      <c r="U2516" s="1764">
        <f t="shared" si="808"/>
        <v>0</v>
      </c>
      <c r="V2516" s="1764">
        <f t="shared" si="809"/>
        <v>0</v>
      </c>
      <c r="W2516" s="1764">
        <f t="shared" si="798"/>
        <v>3130.54</v>
      </c>
      <c r="X2516" s="1768">
        <v>3130.54</v>
      </c>
      <c r="Y2516" s="1784">
        <v>618419</v>
      </c>
      <c r="Z2516" s="1770">
        <v>43290</v>
      </c>
      <c r="AA2516" s="1843" t="s">
        <v>104</v>
      </c>
      <c r="AB2516" s="1843"/>
      <c r="AH2516" s="1867"/>
      <c r="AK2516" s="1868"/>
      <c r="AL2516" s="1868"/>
    </row>
    <row r="2517" spans="1:38" x14ac:dyDescent="0.25">
      <c r="A2517" s="1866">
        <v>2018379</v>
      </c>
      <c r="C2517" s="1782" t="s">
        <v>5263</v>
      </c>
      <c r="D2517" s="1762" t="s">
        <v>26</v>
      </c>
      <c r="E2517" s="1762">
        <v>0</v>
      </c>
      <c r="F2517" s="1762">
        <v>0</v>
      </c>
      <c r="G2517" s="1762">
        <v>0</v>
      </c>
      <c r="H2517" s="1762">
        <v>0</v>
      </c>
      <c r="I2517" s="1783">
        <v>1</v>
      </c>
      <c r="J2517" s="1783">
        <v>1</v>
      </c>
      <c r="L2517" s="1764">
        <v>87.51</v>
      </c>
      <c r="N2517" s="1764">
        <f t="shared" ref="N2517:N2518" si="811">O2517+Q2517</f>
        <v>38.049999999999997</v>
      </c>
      <c r="O2517" s="1764">
        <v>38.049999999999997</v>
      </c>
      <c r="P2517" s="1806">
        <f t="shared" si="805"/>
        <v>1</v>
      </c>
      <c r="R2517" s="1864">
        <f t="shared" si="806"/>
        <v>0</v>
      </c>
      <c r="S2517" s="1807">
        <f t="shared" si="807"/>
        <v>0</v>
      </c>
      <c r="U2517" s="1764">
        <f t="shared" si="808"/>
        <v>0</v>
      </c>
      <c r="V2517" s="1764">
        <f t="shared" si="809"/>
        <v>0</v>
      </c>
      <c r="W2517" s="1764">
        <f t="shared" si="798"/>
        <v>87.51</v>
      </c>
      <c r="X2517" s="1768">
        <v>87.51</v>
      </c>
      <c r="Y2517" s="1784">
        <v>618431</v>
      </c>
      <c r="Z2517" s="1770">
        <v>43299</v>
      </c>
      <c r="AA2517" s="1843" t="s">
        <v>104</v>
      </c>
      <c r="AB2517" s="1843"/>
      <c r="AH2517" s="1867"/>
      <c r="AK2517" s="1868"/>
      <c r="AL2517" s="1868"/>
    </row>
    <row r="2518" spans="1:38" x14ac:dyDescent="0.25">
      <c r="A2518" s="1866">
        <v>2018380</v>
      </c>
      <c r="C2518" s="1782" t="s">
        <v>5237</v>
      </c>
      <c r="D2518" s="1762" t="s">
        <v>26</v>
      </c>
      <c r="E2518" s="1762">
        <v>0</v>
      </c>
      <c r="F2518" s="1762">
        <v>0</v>
      </c>
      <c r="G2518" s="1762">
        <v>0</v>
      </c>
      <c r="H2518" s="1762">
        <v>0</v>
      </c>
      <c r="I2518" s="1783">
        <v>1</v>
      </c>
      <c r="J2518" s="1783">
        <v>1</v>
      </c>
      <c r="L2518" s="1764">
        <v>44.75</v>
      </c>
      <c r="N2518" s="1764">
        <f t="shared" si="811"/>
        <v>19.45</v>
      </c>
      <c r="O2518" s="1764">
        <v>19.45</v>
      </c>
      <c r="P2518" s="1806">
        <f t="shared" si="805"/>
        <v>1</v>
      </c>
      <c r="R2518" s="1864">
        <f t="shared" si="806"/>
        <v>0</v>
      </c>
      <c r="S2518" s="1807">
        <f t="shared" si="807"/>
        <v>0</v>
      </c>
      <c r="U2518" s="1764">
        <f t="shared" si="808"/>
        <v>0</v>
      </c>
      <c r="V2518" s="1764">
        <f t="shared" si="809"/>
        <v>0</v>
      </c>
      <c r="W2518" s="1764">
        <f t="shared" si="798"/>
        <v>44.75</v>
      </c>
      <c r="X2518" s="1768">
        <v>44.75</v>
      </c>
      <c r="Y2518" s="1784">
        <v>618431</v>
      </c>
      <c r="Z2518" s="1770">
        <v>43299</v>
      </c>
      <c r="AA2518" s="1843" t="s">
        <v>104</v>
      </c>
      <c r="AB2518" s="1843"/>
      <c r="AH2518" s="1867"/>
      <c r="AK2518" s="1868"/>
      <c r="AL2518" s="1868"/>
    </row>
    <row r="2519" spans="1:38" x14ac:dyDescent="0.25">
      <c r="A2519" s="1866">
        <v>2018381</v>
      </c>
      <c r="C2519" s="1782" t="s">
        <v>5238</v>
      </c>
      <c r="D2519" s="1762" t="s">
        <v>26</v>
      </c>
      <c r="E2519" s="1762">
        <v>0</v>
      </c>
      <c r="F2519" s="1762">
        <v>0</v>
      </c>
      <c r="G2519" s="1762">
        <v>1</v>
      </c>
      <c r="H2519" s="1762">
        <v>0</v>
      </c>
      <c r="I2519" s="1783">
        <v>1</v>
      </c>
      <c r="J2519" s="1783">
        <v>1</v>
      </c>
      <c r="L2519" s="1764">
        <v>46</v>
      </c>
      <c r="N2519" s="1764">
        <f>O2519+Q2519</f>
        <v>30</v>
      </c>
      <c r="O2519" s="1764">
        <v>15</v>
      </c>
      <c r="P2519" s="1806">
        <f t="shared" ref="P2519:P2584" si="812">IF(N2519&lt;=0,"",O2519/N2519)</f>
        <v>0.5</v>
      </c>
      <c r="Q2519" s="1764">
        <v>15</v>
      </c>
      <c r="R2519" s="1864">
        <f t="shared" ref="R2519:R2584" si="813">IF(N2519&lt;=0,"",Q2519/N2519)</f>
        <v>0.5</v>
      </c>
      <c r="S2519" s="1807">
        <f t="shared" ref="S2519:S2585" si="814">Q2519/$S$1</f>
        <v>0.6</v>
      </c>
      <c r="U2519" s="1764">
        <f t="shared" ref="U2519:U2585" si="815">((1-I2519)*O2519)+((1-J2519)*Q2519)</f>
        <v>0</v>
      </c>
      <c r="V2519" s="1764">
        <f t="shared" ref="V2519:V2585" si="816">L2519-W2519</f>
        <v>0</v>
      </c>
      <c r="W2519" s="1764">
        <f t="shared" ref="W2519:W2585" si="817">X2519+AC2519+AH2519+AM2519+AO2519+AR2519</f>
        <v>46</v>
      </c>
      <c r="X2519" s="1768">
        <v>46</v>
      </c>
      <c r="Y2519" s="1784">
        <v>618431</v>
      </c>
      <c r="Z2519" s="1770">
        <v>43299</v>
      </c>
      <c r="AA2519" s="1843" t="s">
        <v>104</v>
      </c>
      <c r="AB2519" s="1843"/>
      <c r="AH2519" s="1867"/>
      <c r="AK2519" s="1868"/>
      <c r="AL2519" s="1868"/>
    </row>
    <row r="2520" spans="1:38" x14ac:dyDescent="0.25">
      <c r="A2520" s="1866">
        <v>2018382</v>
      </c>
      <c r="C2520" s="1782" t="s">
        <v>5240</v>
      </c>
      <c r="D2520" s="1762" t="s">
        <v>352</v>
      </c>
      <c r="E2520" s="1762">
        <v>1</v>
      </c>
      <c r="F2520" s="1762">
        <v>2</v>
      </c>
      <c r="G2520" s="1762">
        <v>1</v>
      </c>
      <c r="H2520" s="1762">
        <v>1</v>
      </c>
      <c r="I2520" s="1783">
        <v>1</v>
      </c>
      <c r="J2520" s="1783">
        <v>1</v>
      </c>
      <c r="L2520" s="1764">
        <v>526.57000000000005</v>
      </c>
      <c r="N2520" s="1764">
        <v>376</v>
      </c>
      <c r="O2520" s="1764">
        <f t="shared" ref="O2520:O2584" si="818">N2520-Q2520</f>
        <v>245.41</v>
      </c>
      <c r="P2520" s="1806">
        <f t="shared" si="812"/>
        <v>0.65268617021276598</v>
      </c>
      <c r="Q2520" s="1764">
        <v>130.59</v>
      </c>
      <c r="R2520" s="1864">
        <f t="shared" si="813"/>
        <v>0.34731382978723407</v>
      </c>
      <c r="S2520" s="1807">
        <f t="shared" si="814"/>
        <v>5.2236000000000002</v>
      </c>
      <c r="U2520" s="1764">
        <f t="shared" si="815"/>
        <v>0</v>
      </c>
      <c r="V2520" s="1764">
        <f t="shared" si="816"/>
        <v>0</v>
      </c>
      <c r="W2520" s="1764">
        <f t="shared" si="817"/>
        <v>526.57000000000005</v>
      </c>
      <c r="X2520" s="1768">
        <v>526.57000000000005</v>
      </c>
      <c r="Y2520" s="1784">
        <v>618394</v>
      </c>
      <c r="Z2520" s="1770">
        <v>43280</v>
      </c>
      <c r="AA2520" s="1843" t="s">
        <v>104</v>
      </c>
      <c r="AB2520" s="1843"/>
      <c r="AH2520" s="1867"/>
      <c r="AK2520" s="1868"/>
      <c r="AL2520" s="1868"/>
    </row>
    <row r="2521" spans="1:38" x14ac:dyDescent="0.25">
      <c r="A2521" s="1866">
        <v>2018383</v>
      </c>
      <c r="C2521" s="1782" t="s">
        <v>5241</v>
      </c>
      <c r="D2521" s="1762" t="s">
        <v>352</v>
      </c>
      <c r="E2521" s="1762">
        <v>1</v>
      </c>
      <c r="F2521" s="1762">
        <v>8</v>
      </c>
      <c r="G2521" s="1762">
        <v>5</v>
      </c>
      <c r="H2521" s="1762">
        <v>3</v>
      </c>
      <c r="I2521" s="1783">
        <v>1</v>
      </c>
      <c r="J2521" s="1783">
        <v>1</v>
      </c>
      <c r="L2521" s="1764">
        <v>1638.77</v>
      </c>
      <c r="N2521" s="1764">
        <v>1167</v>
      </c>
      <c r="O2521" s="1764">
        <f t="shared" si="818"/>
        <v>789.76</v>
      </c>
      <c r="P2521" s="1806">
        <f t="shared" si="812"/>
        <v>0.67674378748928876</v>
      </c>
      <c r="Q2521" s="1764">
        <v>377.24</v>
      </c>
      <c r="R2521" s="1864">
        <f t="shared" si="813"/>
        <v>0.32325621251071124</v>
      </c>
      <c r="S2521" s="1807">
        <f t="shared" si="814"/>
        <v>15.089600000000001</v>
      </c>
      <c r="U2521" s="1764">
        <f t="shared" si="815"/>
        <v>0</v>
      </c>
      <c r="V2521" s="1764">
        <f t="shared" si="816"/>
        <v>0</v>
      </c>
      <c r="W2521" s="1764">
        <f t="shared" si="817"/>
        <v>1638.77</v>
      </c>
      <c r="X2521" s="1768">
        <v>1638.77</v>
      </c>
      <c r="Y2521" s="1784">
        <v>618395</v>
      </c>
      <c r="Z2521" s="1770">
        <v>43280</v>
      </c>
      <c r="AA2521" s="1843" t="s">
        <v>104</v>
      </c>
      <c r="AB2521" s="1843"/>
      <c r="AH2521" s="1867"/>
      <c r="AK2521" s="1868"/>
      <c r="AL2521" s="1868"/>
    </row>
    <row r="2522" spans="1:38" x14ac:dyDescent="0.25">
      <c r="A2522" s="1866">
        <v>2018384</v>
      </c>
      <c r="C2522" s="1782" t="s">
        <v>5260</v>
      </c>
      <c r="D2522" s="1762" t="s">
        <v>26</v>
      </c>
      <c r="E2522" s="1762">
        <v>0</v>
      </c>
      <c r="F2522" s="1762">
        <v>0</v>
      </c>
      <c r="G2522" s="1762">
        <v>0</v>
      </c>
      <c r="H2522" s="1762">
        <v>0</v>
      </c>
      <c r="I2522" s="1783">
        <v>1</v>
      </c>
      <c r="J2522" s="1783">
        <v>1</v>
      </c>
      <c r="L2522" s="1764">
        <v>127.19</v>
      </c>
      <c r="N2522" s="1764">
        <f>O2522+Q2522</f>
        <v>55.3</v>
      </c>
      <c r="O2522" s="1764">
        <v>55.3</v>
      </c>
      <c r="P2522" s="1806">
        <f t="shared" si="812"/>
        <v>1</v>
      </c>
      <c r="Q2522" s="1764">
        <v>0</v>
      </c>
      <c r="R2522" s="1864">
        <f t="shared" si="813"/>
        <v>0</v>
      </c>
      <c r="S2522" s="1807">
        <f t="shared" si="814"/>
        <v>0</v>
      </c>
      <c r="U2522" s="1764">
        <f t="shared" si="815"/>
        <v>0</v>
      </c>
      <c r="V2522" s="1764">
        <f t="shared" si="816"/>
        <v>0</v>
      </c>
      <c r="W2522" s="1764">
        <f t="shared" si="817"/>
        <v>127.19</v>
      </c>
      <c r="X2522" s="1768">
        <v>127.19</v>
      </c>
      <c r="Y2522" s="1784">
        <v>618352</v>
      </c>
      <c r="Z2522" s="1770">
        <v>43257</v>
      </c>
      <c r="AA2522" s="1843" t="s">
        <v>104</v>
      </c>
      <c r="AB2522" s="1843"/>
      <c r="AH2522" s="1867"/>
      <c r="AK2522" s="1868"/>
      <c r="AL2522" s="1868"/>
    </row>
    <row r="2523" spans="1:38" x14ac:dyDescent="0.25">
      <c r="A2523" s="1920">
        <v>2018385</v>
      </c>
      <c r="B2523" s="1782" t="s">
        <v>5907</v>
      </c>
      <c r="C2523" s="1782" t="s">
        <v>5245</v>
      </c>
      <c r="D2523" s="1762" t="s">
        <v>26</v>
      </c>
      <c r="E2523" s="1762">
        <v>0</v>
      </c>
      <c r="F2523" s="1762">
        <v>1</v>
      </c>
      <c r="G2523" s="1762">
        <v>0</v>
      </c>
      <c r="H2523" s="1762">
        <v>0</v>
      </c>
      <c r="I2523" s="1783">
        <v>0</v>
      </c>
      <c r="J2523" s="1783">
        <v>0</v>
      </c>
      <c r="O2523" s="1764">
        <f t="shared" si="818"/>
        <v>0</v>
      </c>
      <c r="P2523" s="1806" t="str">
        <f t="shared" si="812"/>
        <v/>
      </c>
      <c r="R2523" s="1864" t="str">
        <f t="shared" si="813"/>
        <v/>
      </c>
      <c r="S2523" s="1807">
        <f t="shared" si="814"/>
        <v>0</v>
      </c>
      <c r="U2523" s="1764">
        <f t="shared" si="815"/>
        <v>0</v>
      </c>
      <c r="V2523" s="1764">
        <f t="shared" si="816"/>
        <v>0</v>
      </c>
      <c r="W2523" s="1764">
        <f t="shared" si="817"/>
        <v>0</v>
      </c>
      <c r="X2523" s="1768"/>
      <c r="Y2523" s="1784"/>
      <c r="Z2523" s="1770"/>
      <c r="AA2523" s="1843"/>
      <c r="AB2523" s="1843"/>
      <c r="AH2523" s="1867"/>
      <c r="AK2523" s="1868"/>
      <c r="AL2523" s="1868"/>
    </row>
    <row r="2524" spans="1:38" x14ac:dyDescent="0.25">
      <c r="A2524" s="1866">
        <v>2018386</v>
      </c>
      <c r="C2524" s="1782" t="s">
        <v>5250</v>
      </c>
      <c r="D2524" s="1762" t="s">
        <v>26</v>
      </c>
      <c r="E2524" s="1762">
        <v>0</v>
      </c>
      <c r="F2524" s="1762">
        <v>4</v>
      </c>
      <c r="G2524" s="1762">
        <v>2</v>
      </c>
      <c r="H2524" s="1762">
        <v>2</v>
      </c>
      <c r="I2524" s="1783">
        <v>1</v>
      </c>
      <c r="J2524" s="1783">
        <v>1</v>
      </c>
      <c r="L2524" s="1764">
        <v>1830.35</v>
      </c>
      <c r="N2524" s="1764">
        <v>1134.8499999999999</v>
      </c>
      <c r="O2524" s="1764">
        <f t="shared" si="818"/>
        <v>829.20999999999992</v>
      </c>
      <c r="P2524" s="1806">
        <f t="shared" si="812"/>
        <v>0.73067806318015593</v>
      </c>
      <c r="Q2524" s="1764">
        <v>305.64</v>
      </c>
      <c r="R2524" s="1864">
        <f t="shared" si="813"/>
        <v>0.26932193681984407</v>
      </c>
      <c r="S2524" s="1807">
        <f t="shared" si="814"/>
        <v>12.2256</v>
      </c>
      <c r="U2524" s="1764">
        <f t="shared" si="815"/>
        <v>0</v>
      </c>
      <c r="V2524" s="1764">
        <f t="shared" si="816"/>
        <v>0</v>
      </c>
      <c r="W2524" s="1764">
        <f t="shared" si="817"/>
        <v>1830.35</v>
      </c>
      <c r="X2524" s="1768">
        <v>1830.35</v>
      </c>
      <c r="Y2524" s="1784">
        <v>618381</v>
      </c>
      <c r="Z2524" s="1770">
        <v>43271</v>
      </c>
      <c r="AA2524" s="1843" t="s">
        <v>104</v>
      </c>
      <c r="AB2524" s="1843"/>
      <c r="AH2524" s="1867"/>
      <c r="AK2524" s="1868"/>
      <c r="AL2524" s="1868"/>
    </row>
    <row r="2525" spans="1:38" x14ac:dyDescent="0.25">
      <c r="A2525" s="1866">
        <v>2018387</v>
      </c>
      <c r="C2525" s="1782" t="s">
        <v>5252</v>
      </c>
      <c r="D2525" s="1762" t="s">
        <v>26</v>
      </c>
      <c r="E2525" s="1762">
        <v>0</v>
      </c>
      <c r="F2525" s="1762">
        <v>0</v>
      </c>
      <c r="G2525" s="1762">
        <v>0</v>
      </c>
      <c r="H2525" s="1762">
        <v>0</v>
      </c>
      <c r="I2525" s="1783">
        <v>1</v>
      </c>
      <c r="J2525" s="1783">
        <v>1</v>
      </c>
      <c r="L2525" s="1764">
        <f>N2525*1.5</f>
        <v>337.5</v>
      </c>
      <c r="N2525" s="1764">
        <f>O2525+Q2525</f>
        <v>225</v>
      </c>
      <c r="O2525" s="1764">
        <v>150</v>
      </c>
      <c r="P2525" s="1806">
        <f t="shared" si="812"/>
        <v>0.66666666666666663</v>
      </c>
      <c r="Q2525" s="1764">
        <v>75</v>
      </c>
      <c r="R2525" s="1864">
        <f t="shared" si="813"/>
        <v>0.33333333333333331</v>
      </c>
      <c r="S2525" s="1807">
        <f t="shared" si="814"/>
        <v>3</v>
      </c>
      <c r="U2525" s="1764">
        <f t="shared" si="815"/>
        <v>0</v>
      </c>
      <c r="V2525" s="1764">
        <f t="shared" si="816"/>
        <v>0</v>
      </c>
      <c r="W2525" s="1764">
        <f t="shared" si="817"/>
        <v>337.5</v>
      </c>
      <c r="X2525" s="1768">
        <v>337.5</v>
      </c>
      <c r="Y2525" s="1784">
        <v>618431</v>
      </c>
      <c r="Z2525" s="1770">
        <v>43299</v>
      </c>
      <c r="AA2525" s="1843" t="s">
        <v>104</v>
      </c>
      <c r="AB2525" s="1843"/>
      <c r="AH2525" s="1867"/>
      <c r="AK2525" s="1868"/>
      <c r="AL2525" s="1868"/>
    </row>
    <row r="2526" spans="1:38" x14ac:dyDescent="0.25">
      <c r="A2526" s="1866">
        <v>2018388</v>
      </c>
      <c r="C2526" s="1782">
        <v>682818</v>
      </c>
      <c r="D2526" s="1762" t="s">
        <v>26</v>
      </c>
      <c r="E2526" s="1762">
        <v>1</v>
      </c>
      <c r="F2526" s="1762">
        <v>6</v>
      </c>
      <c r="G2526" s="1762">
        <v>4</v>
      </c>
      <c r="H2526" s="1762">
        <v>3</v>
      </c>
      <c r="I2526" s="1783">
        <v>1</v>
      </c>
      <c r="J2526" s="1783">
        <v>1</v>
      </c>
      <c r="L2526" s="1764">
        <v>2684.28</v>
      </c>
      <c r="N2526" s="1764">
        <v>1770.69</v>
      </c>
      <c r="O2526" s="1764">
        <f t="shared" si="818"/>
        <v>1380.92</v>
      </c>
      <c r="P2526" s="1806">
        <f t="shared" si="812"/>
        <v>0.77987677120218668</v>
      </c>
      <c r="Q2526" s="1764">
        <v>389.77</v>
      </c>
      <c r="R2526" s="1864">
        <f t="shared" si="813"/>
        <v>0.22012322879781326</v>
      </c>
      <c r="S2526" s="1807">
        <f t="shared" si="814"/>
        <v>15.5908</v>
      </c>
      <c r="U2526" s="1764">
        <f t="shared" si="815"/>
        <v>0</v>
      </c>
      <c r="V2526" s="1764">
        <f t="shared" si="816"/>
        <v>0</v>
      </c>
      <c r="W2526" s="1764">
        <f t="shared" si="817"/>
        <v>2684.28</v>
      </c>
      <c r="X2526" s="1768">
        <v>2684.28</v>
      </c>
      <c r="Y2526" s="1784">
        <v>618382</v>
      </c>
      <c r="Z2526" s="1770">
        <v>43271</v>
      </c>
      <c r="AA2526" s="1843" t="s">
        <v>104</v>
      </c>
      <c r="AB2526" s="1843"/>
      <c r="AH2526" s="1867"/>
      <c r="AK2526" s="1868"/>
      <c r="AL2526" s="1868"/>
    </row>
    <row r="2527" spans="1:38" x14ac:dyDescent="0.25">
      <c r="A2527" s="1866">
        <v>2018389</v>
      </c>
      <c r="C2527" s="1782">
        <v>724218</v>
      </c>
      <c r="D2527" s="1762" t="s">
        <v>26</v>
      </c>
      <c r="E2527" s="1762">
        <v>1</v>
      </c>
      <c r="F2527" s="1762">
        <v>9</v>
      </c>
      <c r="G2527" s="1762">
        <v>6</v>
      </c>
      <c r="H2527" s="1762">
        <v>3</v>
      </c>
      <c r="I2527" s="1783">
        <v>1</v>
      </c>
      <c r="J2527" s="1783">
        <v>1</v>
      </c>
      <c r="L2527" s="1764">
        <v>3473.38</v>
      </c>
      <c r="N2527" s="1764">
        <v>2300.1999999999998</v>
      </c>
      <c r="O2527" s="1764">
        <f t="shared" si="818"/>
        <v>1797.7199999999998</v>
      </c>
      <c r="P2527" s="1806">
        <f t="shared" si="812"/>
        <v>0.7815494304843057</v>
      </c>
      <c r="Q2527" s="1764">
        <v>502.48</v>
      </c>
      <c r="R2527" s="1864">
        <f t="shared" si="813"/>
        <v>0.2184505695156943</v>
      </c>
      <c r="S2527" s="1807">
        <f t="shared" si="814"/>
        <v>20.0992</v>
      </c>
      <c r="U2527" s="1764">
        <f t="shared" si="815"/>
        <v>0</v>
      </c>
      <c r="V2527" s="1764">
        <f t="shared" si="816"/>
        <v>0</v>
      </c>
      <c r="W2527" s="1764">
        <f t="shared" si="817"/>
        <v>3473.38</v>
      </c>
      <c r="X2527" s="1768">
        <v>3473.38</v>
      </c>
      <c r="Y2527" s="1784">
        <v>618383</v>
      </c>
      <c r="Z2527" s="1770">
        <v>43271</v>
      </c>
      <c r="AA2527" s="1843" t="s">
        <v>104</v>
      </c>
      <c r="AB2527" s="1843"/>
      <c r="AH2527" s="1867"/>
      <c r="AK2527" s="1868"/>
      <c r="AL2527" s="1868"/>
    </row>
    <row r="2528" spans="1:38" x14ac:dyDescent="0.25">
      <c r="A2528" s="1866">
        <v>2018390</v>
      </c>
      <c r="C2528" s="1782">
        <v>724718</v>
      </c>
      <c r="D2528" s="1762" t="s">
        <v>26</v>
      </c>
      <c r="E2528" s="1762">
        <v>1</v>
      </c>
      <c r="F2528" s="1762">
        <v>10</v>
      </c>
      <c r="G2528" s="1762">
        <v>5</v>
      </c>
      <c r="H2528" s="1762">
        <v>3</v>
      </c>
      <c r="I2528" s="1783">
        <v>1</v>
      </c>
      <c r="J2528" s="1783">
        <v>1</v>
      </c>
      <c r="L2528" s="1764">
        <v>5616.09</v>
      </c>
      <c r="N2528" s="1764">
        <v>3660.32</v>
      </c>
      <c r="O2528" s="1764">
        <f t="shared" si="818"/>
        <v>3157.86</v>
      </c>
      <c r="P2528" s="1806">
        <f t="shared" si="812"/>
        <v>0.86272784893124099</v>
      </c>
      <c r="Q2528" s="1764">
        <v>502.46</v>
      </c>
      <c r="R2528" s="1864">
        <f t="shared" si="813"/>
        <v>0.13727215106875901</v>
      </c>
      <c r="S2528" s="1807">
        <f t="shared" si="814"/>
        <v>20.098399999999998</v>
      </c>
      <c r="U2528" s="1764">
        <f t="shared" si="815"/>
        <v>0</v>
      </c>
      <c r="V2528" s="1764">
        <f t="shared" si="816"/>
        <v>0</v>
      </c>
      <c r="W2528" s="1764">
        <f t="shared" si="817"/>
        <v>5616.09</v>
      </c>
      <c r="X2528" s="1768">
        <v>5616.09</v>
      </c>
      <c r="Y2528" s="1784">
        <v>618384</v>
      </c>
      <c r="Z2528" s="1770">
        <v>43271</v>
      </c>
      <c r="AA2528" s="1843" t="s">
        <v>104</v>
      </c>
      <c r="AB2528" s="1843"/>
      <c r="AH2528" s="1867"/>
      <c r="AK2528" s="1868"/>
      <c r="AL2528" s="1868"/>
    </row>
    <row r="2529" spans="1:53" x14ac:dyDescent="0.25">
      <c r="A2529" s="1866">
        <v>2018391</v>
      </c>
      <c r="C2529" s="1782">
        <v>720918</v>
      </c>
      <c r="D2529" s="1762" t="s">
        <v>26</v>
      </c>
      <c r="E2529" s="1762">
        <v>1</v>
      </c>
      <c r="F2529" s="1762">
        <v>8</v>
      </c>
      <c r="G2529" s="1762">
        <v>5</v>
      </c>
      <c r="H2529" s="1762">
        <v>3</v>
      </c>
      <c r="I2529" s="1783">
        <v>1</v>
      </c>
      <c r="J2529" s="1783">
        <v>1</v>
      </c>
      <c r="L2529" s="1764">
        <v>3346.64</v>
      </c>
      <c r="N2529" s="1764">
        <v>2168.2399999999998</v>
      </c>
      <c r="O2529" s="1764">
        <f t="shared" si="818"/>
        <v>1637.2799999999997</v>
      </c>
      <c r="P2529" s="1806">
        <f t="shared" si="812"/>
        <v>0.75511935948050024</v>
      </c>
      <c r="Q2529" s="1764">
        <v>530.96</v>
      </c>
      <c r="R2529" s="1864">
        <f t="shared" si="813"/>
        <v>0.24488064051949973</v>
      </c>
      <c r="S2529" s="1807">
        <f t="shared" si="814"/>
        <v>21.238400000000002</v>
      </c>
      <c r="U2529" s="1764">
        <f t="shared" si="815"/>
        <v>0</v>
      </c>
      <c r="V2529" s="1764">
        <f t="shared" si="816"/>
        <v>0</v>
      </c>
      <c r="W2529" s="1764">
        <f t="shared" si="817"/>
        <v>3346.64</v>
      </c>
      <c r="X2529" s="1768">
        <v>3346.64</v>
      </c>
      <c r="Y2529" s="1784">
        <v>618385</v>
      </c>
      <c r="Z2529" s="1770">
        <v>43271</v>
      </c>
      <c r="AA2529" s="1843" t="s">
        <v>104</v>
      </c>
      <c r="AB2529" s="1843"/>
      <c r="AH2529" s="1867"/>
      <c r="AK2529" s="1868"/>
      <c r="AL2529" s="1868"/>
    </row>
    <row r="2530" spans="1:53" x14ac:dyDescent="0.25">
      <c r="A2530" s="1866" t="s">
        <v>5341</v>
      </c>
      <c r="C2530" s="1782" t="s">
        <v>5372</v>
      </c>
      <c r="D2530" s="1762" t="s">
        <v>26</v>
      </c>
      <c r="E2530" s="1762">
        <v>5</v>
      </c>
      <c r="F2530" s="1762">
        <f>E2530*10</f>
        <v>50</v>
      </c>
      <c r="G2530" s="1762">
        <f>E2530*5</f>
        <v>25</v>
      </c>
      <c r="H2530" s="1762">
        <f>E2530*3</f>
        <v>15</v>
      </c>
      <c r="I2530" s="1783">
        <v>1</v>
      </c>
      <c r="J2530" s="1783">
        <v>1</v>
      </c>
      <c r="L2530" s="1764">
        <f>3850*E2530</f>
        <v>19250</v>
      </c>
      <c r="N2530" s="1764">
        <v>12281</v>
      </c>
      <c r="O2530" s="1764">
        <f t="shared" si="818"/>
        <v>9389.2000000000007</v>
      </c>
      <c r="P2530" s="1806">
        <f t="shared" si="812"/>
        <v>0.76453057568601912</v>
      </c>
      <c r="Q2530" s="1764">
        <v>2891.8</v>
      </c>
      <c r="R2530" s="1864">
        <f t="shared" si="813"/>
        <v>0.23546942431398096</v>
      </c>
      <c r="S2530" s="1807">
        <f t="shared" si="814"/>
        <v>115.67200000000001</v>
      </c>
      <c r="U2530" s="1764">
        <f t="shared" si="815"/>
        <v>0</v>
      </c>
      <c r="V2530" s="1764">
        <f t="shared" si="816"/>
        <v>0</v>
      </c>
      <c r="W2530" s="1764">
        <f t="shared" si="817"/>
        <v>19250</v>
      </c>
      <c r="X2530" s="1768">
        <v>19250</v>
      </c>
      <c r="Y2530" s="1784">
        <v>618456</v>
      </c>
      <c r="Z2530" s="1770">
        <v>43304</v>
      </c>
      <c r="AA2530" s="1843" t="s">
        <v>104</v>
      </c>
      <c r="AB2530" s="1843"/>
      <c r="AH2530" s="1867"/>
      <c r="AK2530" s="1868"/>
      <c r="AL2530" s="1868"/>
    </row>
    <row r="2531" spans="1:53" x14ac:dyDescent="0.25">
      <c r="A2531" s="1866" t="s">
        <v>5342</v>
      </c>
      <c r="C2531" s="1782" t="s">
        <v>5373</v>
      </c>
      <c r="D2531" s="1762" t="s">
        <v>26</v>
      </c>
      <c r="E2531" s="1762">
        <v>5</v>
      </c>
      <c r="F2531" s="1762">
        <f t="shared" ref="F2531:F2535" si="819">E2531*10</f>
        <v>50</v>
      </c>
      <c r="G2531" s="1762">
        <f t="shared" ref="G2531:G2535" si="820">E2531*5</f>
        <v>25</v>
      </c>
      <c r="H2531" s="1762">
        <f t="shared" ref="H2531:H2535" si="821">E2531*3</f>
        <v>15</v>
      </c>
      <c r="I2531" s="1783">
        <v>1</v>
      </c>
      <c r="J2531" s="1783">
        <v>1</v>
      </c>
      <c r="L2531" s="1764">
        <f t="shared" ref="L2531:L2535" si="822">3850*E2531</f>
        <v>19250</v>
      </c>
      <c r="N2531" s="1764">
        <v>12281</v>
      </c>
      <c r="O2531" s="1764">
        <f t="shared" ref="O2531" si="823">N2531-Q2531</f>
        <v>9389.2000000000007</v>
      </c>
      <c r="P2531" s="1806">
        <f t="shared" ref="P2531" si="824">IF(N2531&lt;=0,"",O2531/N2531)</f>
        <v>0.76453057568601912</v>
      </c>
      <c r="Q2531" s="1764">
        <v>2891.8</v>
      </c>
      <c r="R2531" s="1864">
        <f t="shared" ref="R2531" si="825">IF(N2531&lt;=0,"",Q2531/N2531)</f>
        <v>0.23546942431398096</v>
      </c>
      <c r="S2531" s="1807">
        <f t="shared" ref="S2531" si="826">Q2531/$S$1</f>
        <v>115.67200000000001</v>
      </c>
      <c r="U2531" s="1764">
        <f t="shared" ref="U2531" si="827">((1-I2531)*O2531)+((1-J2531)*Q2531)</f>
        <v>0</v>
      </c>
      <c r="V2531" s="1764">
        <f t="shared" ref="V2531" si="828">L2531-W2531</f>
        <v>0</v>
      </c>
      <c r="W2531" s="1764">
        <f t="shared" ref="W2531" si="829">X2531+AC2531+AH2531+AM2531+AO2531+AR2531</f>
        <v>19250</v>
      </c>
      <c r="X2531" s="1768">
        <v>19250</v>
      </c>
      <c r="Y2531" s="1784">
        <v>618465</v>
      </c>
      <c r="Z2531" s="1770">
        <v>43304</v>
      </c>
      <c r="AA2531" s="1843" t="s">
        <v>104</v>
      </c>
      <c r="AB2531" s="1843"/>
      <c r="AH2531" s="1867"/>
      <c r="AK2531" s="1868"/>
      <c r="AL2531" s="1868"/>
    </row>
    <row r="2532" spans="1:53" s="1936" customFormat="1" x14ac:dyDescent="0.25">
      <c r="A2532" s="1866" t="s">
        <v>5343</v>
      </c>
      <c r="B2532" s="1935"/>
      <c r="C2532" s="1935" t="s">
        <v>5376</v>
      </c>
      <c r="D2532" s="1936" t="s">
        <v>26</v>
      </c>
      <c r="E2532" s="1936">
        <v>2</v>
      </c>
      <c r="F2532" s="1936">
        <f t="shared" si="819"/>
        <v>20</v>
      </c>
      <c r="G2532" s="1936">
        <f t="shared" si="820"/>
        <v>10</v>
      </c>
      <c r="H2532" s="1936">
        <f t="shared" si="821"/>
        <v>6</v>
      </c>
      <c r="I2532" s="1937">
        <v>1</v>
      </c>
      <c r="J2532" s="1937">
        <v>1</v>
      </c>
      <c r="K2532" s="1948"/>
      <c r="L2532" s="1938">
        <f t="shared" si="822"/>
        <v>7700</v>
      </c>
      <c r="M2532" s="1938"/>
      <c r="N2532" s="1938">
        <v>4912</v>
      </c>
      <c r="O2532" s="1938">
        <f>N2532-Q2532</f>
        <v>3756</v>
      </c>
      <c r="P2532" s="1986">
        <f t="shared" ref="P2532:P2534" si="830">IF(N2532&lt;=0,"",O2532/N2532)</f>
        <v>0.76465798045602607</v>
      </c>
      <c r="Q2532" s="1938">
        <v>1156</v>
      </c>
      <c r="R2532" s="1987">
        <f t="shared" ref="R2532:R2534" si="831">IF(N2532&lt;=0,"",Q2532/N2532)</f>
        <v>0.23534201954397393</v>
      </c>
      <c r="S2532" s="1940">
        <f t="shared" ref="S2532:S2533" si="832">Q2532/$S$1</f>
        <v>46.24</v>
      </c>
      <c r="T2532" s="1941"/>
      <c r="U2532" s="1938">
        <f t="shared" ref="U2532:U2533" si="833">((1-I2532)*O2532)+((1-J2532)*Q2532)</f>
        <v>0</v>
      </c>
      <c r="V2532" s="1938">
        <f t="shared" ref="V2532:V2533" si="834">L2532-W2532</f>
        <v>0</v>
      </c>
      <c r="W2532" s="1938">
        <f t="shared" ref="W2532:W2533" si="835">X2532+AC2532+AH2532+AM2532+AO2532+AR2532</f>
        <v>7700</v>
      </c>
      <c r="X2532" s="1938">
        <v>7700</v>
      </c>
      <c r="Y2532" s="1936">
        <v>618533</v>
      </c>
      <c r="Z2532" s="1943">
        <v>43371</v>
      </c>
      <c r="AA2532" s="1944" t="s">
        <v>104</v>
      </c>
      <c r="AB2532" s="1944"/>
      <c r="AC2532" s="1938"/>
      <c r="AE2532" s="1943"/>
      <c r="AF2532" s="1944"/>
      <c r="AG2532" s="1944"/>
      <c r="AH2532" s="1960"/>
      <c r="AK2532" s="1947"/>
      <c r="AL2532" s="1947"/>
      <c r="AM2532" s="1938"/>
      <c r="AP2532" s="1944"/>
      <c r="AQ2532" s="1944"/>
      <c r="AR2532" s="1938"/>
      <c r="AU2532" s="1944"/>
      <c r="AV2532" s="1944"/>
      <c r="AW2532" s="1938"/>
      <c r="AZ2532" s="1944"/>
      <c r="BA2532" s="1944"/>
    </row>
    <row r="2533" spans="1:53" s="1936" customFormat="1" x14ac:dyDescent="0.25">
      <c r="A2533" s="1866" t="s">
        <v>5344</v>
      </c>
      <c r="B2533" s="1935"/>
      <c r="C2533" s="1935" t="s">
        <v>5377</v>
      </c>
      <c r="D2533" s="1936" t="s">
        <v>26</v>
      </c>
      <c r="E2533" s="1936">
        <v>5</v>
      </c>
      <c r="F2533" s="1936">
        <f t="shared" si="819"/>
        <v>50</v>
      </c>
      <c r="G2533" s="1936">
        <f t="shared" si="820"/>
        <v>25</v>
      </c>
      <c r="H2533" s="1936">
        <f t="shared" si="821"/>
        <v>15</v>
      </c>
      <c r="I2533" s="1937">
        <v>1</v>
      </c>
      <c r="J2533" s="1937">
        <v>1</v>
      </c>
      <c r="K2533" s="1948"/>
      <c r="L2533" s="1938">
        <f t="shared" si="822"/>
        <v>19250</v>
      </c>
      <c r="M2533" s="1938"/>
      <c r="N2533" s="1938">
        <v>12281</v>
      </c>
      <c r="O2533" s="1938">
        <f t="shared" ref="O2533:O2534" si="836">N2533-Q2533</f>
        <v>9389.2000000000007</v>
      </c>
      <c r="P2533" s="1986">
        <f t="shared" si="830"/>
        <v>0.76453057568601912</v>
      </c>
      <c r="Q2533" s="1938">
        <v>2891.8</v>
      </c>
      <c r="R2533" s="1987">
        <f t="shared" si="831"/>
        <v>0.23546942431398096</v>
      </c>
      <c r="S2533" s="1940">
        <f t="shared" si="832"/>
        <v>115.67200000000001</v>
      </c>
      <c r="T2533" s="1941"/>
      <c r="U2533" s="1938">
        <f t="shared" si="833"/>
        <v>0</v>
      </c>
      <c r="V2533" s="1938">
        <f t="shared" si="834"/>
        <v>0</v>
      </c>
      <c r="W2533" s="1938">
        <f t="shared" si="835"/>
        <v>19250</v>
      </c>
      <c r="X2533" s="1938">
        <v>19250</v>
      </c>
      <c r="Y2533" s="1936">
        <v>618534</v>
      </c>
      <c r="Z2533" s="1943">
        <v>43371</v>
      </c>
      <c r="AA2533" s="1944" t="s">
        <v>104</v>
      </c>
      <c r="AB2533" s="1944"/>
      <c r="AC2533" s="1938"/>
      <c r="AE2533" s="1943"/>
      <c r="AF2533" s="1944"/>
      <c r="AG2533" s="1944"/>
      <c r="AH2533" s="1960"/>
      <c r="AK2533" s="1947"/>
      <c r="AL2533" s="1947"/>
      <c r="AM2533" s="1938"/>
      <c r="AP2533" s="1944"/>
      <c r="AQ2533" s="1944"/>
      <c r="AR2533" s="1938"/>
      <c r="AU2533" s="1944"/>
      <c r="AV2533" s="1944"/>
      <c r="AW2533" s="1938"/>
      <c r="AZ2533" s="1944"/>
      <c r="BA2533" s="1944"/>
    </row>
    <row r="2534" spans="1:53" s="1936" customFormat="1" x14ac:dyDescent="0.25">
      <c r="A2534" s="1866" t="s">
        <v>5345</v>
      </c>
      <c r="B2534" s="1935"/>
      <c r="C2534" s="1935" t="s">
        <v>5374</v>
      </c>
      <c r="D2534" s="1936" t="s">
        <v>26</v>
      </c>
      <c r="E2534" s="1936">
        <v>5</v>
      </c>
      <c r="F2534" s="1936">
        <f t="shared" si="819"/>
        <v>50</v>
      </c>
      <c r="G2534" s="1936">
        <f t="shared" si="820"/>
        <v>25</v>
      </c>
      <c r="H2534" s="1936">
        <f t="shared" si="821"/>
        <v>15</v>
      </c>
      <c r="I2534" s="1937">
        <v>1</v>
      </c>
      <c r="J2534" s="1937">
        <v>1</v>
      </c>
      <c r="K2534" s="1948"/>
      <c r="L2534" s="1938">
        <f t="shared" si="822"/>
        <v>19250</v>
      </c>
      <c r="M2534" s="1938"/>
      <c r="N2534" s="1938">
        <v>12281</v>
      </c>
      <c r="O2534" s="1938">
        <f t="shared" si="836"/>
        <v>9389.2000000000007</v>
      </c>
      <c r="P2534" s="1986">
        <f t="shared" si="830"/>
        <v>0.76453057568601912</v>
      </c>
      <c r="Q2534" s="1938">
        <v>2891.8</v>
      </c>
      <c r="R2534" s="1987">
        <f t="shared" si="831"/>
        <v>0.23546942431398096</v>
      </c>
      <c r="S2534" s="1940">
        <f t="shared" si="814"/>
        <v>115.67200000000001</v>
      </c>
      <c r="T2534" s="1941"/>
      <c r="U2534" s="1938">
        <f t="shared" si="815"/>
        <v>0</v>
      </c>
      <c r="V2534" s="1938">
        <f t="shared" si="816"/>
        <v>0</v>
      </c>
      <c r="W2534" s="1938">
        <f t="shared" si="817"/>
        <v>19250</v>
      </c>
      <c r="X2534" s="1938">
        <v>19250</v>
      </c>
      <c r="Y2534" s="1936">
        <v>618535</v>
      </c>
      <c r="Z2534" s="1943">
        <v>43371</v>
      </c>
      <c r="AA2534" s="1944" t="s">
        <v>104</v>
      </c>
      <c r="AB2534" s="1944"/>
      <c r="AC2534" s="1938"/>
      <c r="AE2534" s="1943"/>
      <c r="AF2534" s="1944"/>
      <c r="AG2534" s="1944"/>
      <c r="AH2534" s="1960"/>
      <c r="AK2534" s="1947"/>
      <c r="AL2534" s="1947"/>
      <c r="AM2534" s="1938"/>
      <c r="AP2534" s="1944"/>
      <c r="AQ2534" s="1944"/>
      <c r="AR2534" s="1938"/>
      <c r="AU2534" s="1944"/>
      <c r="AV2534" s="1944"/>
      <c r="AW2534" s="1938"/>
      <c r="AZ2534" s="1944"/>
      <c r="BA2534" s="1944"/>
    </row>
    <row r="2535" spans="1:53" s="1936" customFormat="1" x14ac:dyDescent="0.25">
      <c r="A2535" s="1866" t="s">
        <v>5346</v>
      </c>
      <c r="B2535" s="1935"/>
      <c r="C2535" s="1935" t="s">
        <v>5375</v>
      </c>
      <c r="D2535" s="1936" t="s">
        <v>26</v>
      </c>
      <c r="E2535" s="1936">
        <v>3</v>
      </c>
      <c r="F2535" s="1936">
        <f t="shared" si="819"/>
        <v>30</v>
      </c>
      <c r="G2535" s="1936">
        <f t="shared" si="820"/>
        <v>15</v>
      </c>
      <c r="H2535" s="1936">
        <f t="shared" si="821"/>
        <v>9</v>
      </c>
      <c r="I2535" s="1937">
        <v>1</v>
      </c>
      <c r="J2535" s="1937">
        <v>1</v>
      </c>
      <c r="K2535" s="1948"/>
      <c r="L2535" s="1938">
        <f t="shared" si="822"/>
        <v>11550</v>
      </c>
      <c r="M2535" s="1938"/>
      <c r="N2535" s="1938">
        <v>7368</v>
      </c>
      <c r="O2535" s="1938">
        <f>N2535-Q2535</f>
        <v>5633.4</v>
      </c>
      <c r="P2535" s="1986">
        <f t="shared" ref="P2535:P2537" si="837">IF(N2535&lt;=0,"",O2535/N2535)</f>
        <v>0.76457654723127033</v>
      </c>
      <c r="Q2535" s="1938">
        <v>1734.6</v>
      </c>
      <c r="R2535" s="1987">
        <f t="shared" ref="R2535:R2537" si="838">IF(N2535&lt;=0,"",Q2535/N2535)</f>
        <v>0.23542345276872964</v>
      </c>
      <c r="S2535" s="1940">
        <f t="shared" ref="S2535" si="839">Q2535/$S$1</f>
        <v>69.384</v>
      </c>
      <c r="T2535" s="1941"/>
      <c r="U2535" s="1938">
        <f t="shared" ref="U2535" si="840">((1-I2535)*O2535)+((1-J2535)*Q2535)</f>
        <v>0</v>
      </c>
      <c r="V2535" s="1938">
        <f t="shared" ref="V2535" si="841">L2535-W2535</f>
        <v>0</v>
      </c>
      <c r="W2535" s="1938">
        <f t="shared" ref="W2535" si="842">X2535+AC2535+AH2535+AM2535+AO2535+AR2535</f>
        <v>11550</v>
      </c>
      <c r="X2535" s="1938">
        <v>11550</v>
      </c>
      <c r="Y2535" s="1936">
        <v>618536</v>
      </c>
      <c r="Z2535" s="1943">
        <v>43371</v>
      </c>
      <c r="AA2535" s="1944" t="s">
        <v>104</v>
      </c>
      <c r="AB2535" s="1944"/>
      <c r="AC2535" s="1938"/>
      <c r="AE2535" s="1943"/>
      <c r="AF2535" s="1944"/>
      <c r="AG2535" s="1944"/>
      <c r="AH2535" s="1960"/>
      <c r="AK2535" s="1947"/>
      <c r="AL2535" s="1947"/>
      <c r="AM2535" s="1938"/>
      <c r="AP2535" s="1944"/>
      <c r="AQ2535" s="1944"/>
      <c r="AR2535" s="1938"/>
      <c r="AU2535" s="1944"/>
      <c r="AV2535" s="1944"/>
      <c r="AW2535" s="1938"/>
      <c r="AZ2535" s="1944"/>
      <c r="BA2535" s="1944"/>
    </row>
    <row r="2536" spans="1:53" x14ac:dyDescent="0.25">
      <c r="A2536" s="1866" t="s">
        <v>5347</v>
      </c>
      <c r="C2536" s="1782" t="s">
        <v>5378</v>
      </c>
      <c r="D2536" s="1762" t="s">
        <v>26</v>
      </c>
      <c r="E2536" s="1762">
        <v>5</v>
      </c>
      <c r="F2536" s="1762">
        <f>E2536*11</f>
        <v>55</v>
      </c>
      <c r="G2536" s="1762">
        <f>E2536*6</f>
        <v>30</v>
      </c>
      <c r="H2536" s="1762">
        <f>E2536*3</f>
        <v>15</v>
      </c>
      <c r="I2536" s="1783">
        <v>1</v>
      </c>
      <c r="J2536" s="1783">
        <v>1</v>
      </c>
      <c r="L2536" s="1764">
        <v>20875</v>
      </c>
      <c r="N2536" s="1764">
        <v>12281</v>
      </c>
      <c r="O2536" s="1764">
        <f t="shared" ref="O2536:O2537" si="843">N2536-Q2536</f>
        <v>9389.2000000000007</v>
      </c>
      <c r="P2536" s="1806">
        <f t="shared" si="837"/>
        <v>0.76453057568601912</v>
      </c>
      <c r="Q2536" s="1764">
        <v>2891.8</v>
      </c>
      <c r="R2536" s="1864">
        <f t="shared" si="838"/>
        <v>0.23546942431398096</v>
      </c>
      <c r="S2536" s="1807">
        <f t="shared" si="814"/>
        <v>115.67200000000001</v>
      </c>
      <c r="U2536" s="1764">
        <f t="shared" si="815"/>
        <v>0</v>
      </c>
      <c r="V2536" s="1764">
        <f t="shared" si="816"/>
        <v>0</v>
      </c>
      <c r="W2536" s="1764">
        <f t="shared" si="817"/>
        <v>20875</v>
      </c>
      <c r="X2536" s="1768">
        <v>20875</v>
      </c>
      <c r="Y2536" s="1784">
        <v>618682</v>
      </c>
      <c r="Z2536" s="1770">
        <v>43420</v>
      </c>
      <c r="AA2536" s="1843" t="s">
        <v>104</v>
      </c>
      <c r="AB2536" s="1843"/>
      <c r="AH2536" s="1867"/>
      <c r="AK2536" s="1868"/>
      <c r="AL2536" s="1868"/>
    </row>
    <row r="2537" spans="1:53" x14ac:dyDescent="0.25">
      <c r="A2537" s="1866" t="s">
        <v>5348</v>
      </c>
      <c r="C2537" s="1782" t="s">
        <v>5379</v>
      </c>
      <c r="D2537" s="1762" t="s">
        <v>26</v>
      </c>
      <c r="E2537" s="1762">
        <v>5</v>
      </c>
      <c r="F2537" s="1762">
        <f t="shared" ref="F2537" si="844">E2537*11</f>
        <v>55</v>
      </c>
      <c r="G2537" s="1762">
        <f t="shared" ref="G2537" si="845">E2537*6</f>
        <v>30</v>
      </c>
      <c r="H2537" s="1762">
        <f t="shared" ref="H2537" si="846">E2537*3</f>
        <v>15</v>
      </c>
      <c r="I2537" s="1783">
        <v>1</v>
      </c>
      <c r="J2537" s="1783">
        <v>1</v>
      </c>
      <c r="L2537" s="1764">
        <v>20875</v>
      </c>
      <c r="N2537" s="1764">
        <v>12281</v>
      </c>
      <c r="O2537" s="1764">
        <f t="shared" si="843"/>
        <v>9389.2000000000007</v>
      </c>
      <c r="P2537" s="1806">
        <f t="shared" si="837"/>
        <v>0.76453057568601912</v>
      </c>
      <c r="Q2537" s="1764">
        <v>2891.8</v>
      </c>
      <c r="R2537" s="1864">
        <f t="shared" si="838"/>
        <v>0.23546942431398096</v>
      </c>
      <c r="S2537" s="1807">
        <f t="shared" ref="S2537" si="847">Q2537/$S$1</f>
        <v>115.67200000000001</v>
      </c>
      <c r="U2537" s="1764">
        <f t="shared" ref="U2537" si="848">((1-I2537)*O2537)+((1-J2537)*Q2537)</f>
        <v>0</v>
      </c>
      <c r="V2537" s="1764">
        <f t="shared" ref="V2537" si="849">L2537-W2537</f>
        <v>0</v>
      </c>
      <c r="W2537" s="1764">
        <f t="shared" ref="W2537" si="850">X2537+AC2537+AH2537+AM2537+AO2537+AR2537</f>
        <v>20875</v>
      </c>
      <c r="X2537" s="1768">
        <v>20875</v>
      </c>
      <c r="Y2537" s="1784">
        <v>618726</v>
      </c>
      <c r="Z2537" s="1770">
        <v>43430</v>
      </c>
      <c r="AA2537" s="1843" t="s">
        <v>104</v>
      </c>
      <c r="AB2537" s="1843"/>
      <c r="AH2537" s="1867"/>
      <c r="AK2537" s="1868"/>
      <c r="AL2537" s="1868"/>
    </row>
    <row r="2538" spans="1:53" x14ac:dyDescent="0.25">
      <c r="A2538" s="1866">
        <v>2018395</v>
      </c>
      <c r="C2538" s="1782" t="s">
        <v>5295</v>
      </c>
      <c r="D2538" s="1762" t="s">
        <v>26</v>
      </c>
      <c r="E2538" s="1762">
        <v>3</v>
      </c>
      <c r="F2538" s="1762">
        <v>33</v>
      </c>
      <c r="G2538" s="1762">
        <v>18</v>
      </c>
      <c r="H2538" s="1762">
        <v>15</v>
      </c>
      <c r="I2538" s="1783">
        <v>1</v>
      </c>
      <c r="J2538" s="1783">
        <v>1</v>
      </c>
      <c r="L2538" s="1764">
        <v>17118</v>
      </c>
      <c r="N2538" s="1764">
        <v>11120.16</v>
      </c>
      <c r="O2538" s="1764">
        <f t="shared" si="818"/>
        <v>8667.7199999999993</v>
      </c>
      <c r="P2538" s="1806">
        <f t="shared" si="812"/>
        <v>0.77946000776967228</v>
      </c>
      <c r="Q2538" s="1764">
        <v>2452.44</v>
      </c>
      <c r="R2538" s="1864">
        <f t="shared" si="813"/>
        <v>0.22053999223032764</v>
      </c>
      <c r="S2538" s="1807">
        <f t="shared" si="814"/>
        <v>98.0976</v>
      </c>
      <c r="U2538" s="1764">
        <f t="shared" si="815"/>
        <v>0</v>
      </c>
      <c r="V2538" s="1764">
        <f t="shared" si="816"/>
        <v>0</v>
      </c>
      <c r="W2538" s="1764">
        <f t="shared" si="817"/>
        <v>17118</v>
      </c>
      <c r="X2538" s="1768">
        <v>17118</v>
      </c>
      <c r="Y2538" s="1784">
        <v>618418</v>
      </c>
      <c r="Z2538" s="1770">
        <v>43290</v>
      </c>
      <c r="AA2538" s="1843" t="s">
        <v>104</v>
      </c>
      <c r="AB2538" s="1843"/>
      <c r="AH2538" s="1867"/>
      <c r="AK2538" s="1868"/>
      <c r="AL2538" s="1868"/>
    </row>
    <row r="2539" spans="1:53" x14ac:dyDescent="0.25">
      <c r="A2539" s="1866">
        <v>2018396</v>
      </c>
      <c r="C2539" s="1782" t="s">
        <v>5276</v>
      </c>
      <c r="D2539" s="1762" t="s">
        <v>26</v>
      </c>
      <c r="E2539" s="1762">
        <v>0</v>
      </c>
      <c r="F2539" s="1762">
        <v>0</v>
      </c>
      <c r="G2539" s="1762">
        <v>0</v>
      </c>
      <c r="H2539" s="1762">
        <v>0</v>
      </c>
      <c r="I2539" s="1783">
        <v>1</v>
      </c>
      <c r="J2539" s="1783">
        <v>1</v>
      </c>
      <c r="L2539" s="1764">
        <f>N2539*2.3</f>
        <v>115.91999999999999</v>
      </c>
      <c r="N2539" s="1764">
        <v>50.4</v>
      </c>
      <c r="O2539" s="1764">
        <f t="shared" si="818"/>
        <v>50.4</v>
      </c>
      <c r="P2539" s="1806">
        <f t="shared" si="812"/>
        <v>1</v>
      </c>
      <c r="Q2539" s="1764">
        <v>0</v>
      </c>
      <c r="R2539" s="1864">
        <f t="shared" si="813"/>
        <v>0</v>
      </c>
      <c r="S2539" s="1807">
        <f t="shared" si="814"/>
        <v>0</v>
      </c>
      <c r="U2539" s="1764">
        <f t="shared" si="815"/>
        <v>0</v>
      </c>
      <c r="V2539" s="1764">
        <f t="shared" si="816"/>
        <v>0</v>
      </c>
      <c r="W2539" s="1764">
        <f t="shared" si="817"/>
        <v>115.92</v>
      </c>
      <c r="X2539" s="1768">
        <v>115.92</v>
      </c>
      <c r="Y2539" s="1784">
        <v>618352</v>
      </c>
      <c r="Z2539" s="1770">
        <v>43257</v>
      </c>
      <c r="AA2539" s="1843" t="s">
        <v>104</v>
      </c>
      <c r="AB2539" s="1843"/>
      <c r="AH2539" s="1867"/>
      <c r="AK2539" s="1868"/>
      <c r="AL2539" s="1868"/>
    </row>
    <row r="2540" spans="1:53" x14ac:dyDescent="0.25">
      <c r="A2540" s="1866">
        <v>2018397</v>
      </c>
      <c r="C2540" s="1782" t="s">
        <v>5277</v>
      </c>
      <c r="D2540" s="1762" t="s">
        <v>26</v>
      </c>
      <c r="E2540" s="1762">
        <v>0</v>
      </c>
      <c r="F2540" s="1762">
        <v>0</v>
      </c>
      <c r="G2540" s="1762">
        <v>1</v>
      </c>
      <c r="H2540" s="1762">
        <v>0</v>
      </c>
      <c r="I2540" s="1783">
        <v>1</v>
      </c>
      <c r="J2540" s="1783">
        <v>1</v>
      </c>
      <c r="L2540" s="1764">
        <f>N2540*1.47</f>
        <v>86.73</v>
      </c>
      <c r="N2540" s="1764">
        <f>O2540+Q2540</f>
        <v>59</v>
      </c>
      <c r="O2540" s="1764">
        <v>34</v>
      </c>
      <c r="P2540" s="1806">
        <f t="shared" si="812"/>
        <v>0.57627118644067798</v>
      </c>
      <c r="Q2540" s="1764">
        <v>25</v>
      </c>
      <c r="R2540" s="1864">
        <f t="shared" si="813"/>
        <v>0.42372881355932202</v>
      </c>
      <c r="S2540" s="1807">
        <f t="shared" si="814"/>
        <v>1</v>
      </c>
      <c r="U2540" s="1764">
        <f t="shared" si="815"/>
        <v>0</v>
      </c>
      <c r="V2540" s="1764">
        <f t="shared" si="816"/>
        <v>0</v>
      </c>
      <c r="W2540" s="1764">
        <f t="shared" si="817"/>
        <v>86.73</v>
      </c>
      <c r="X2540" s="1768">
        <v>86.73</v>
      </c>
      <c r="Y2540" s="1784">
        <v>618431</v>
      </c>
      <c r="Z2540" s="1770">
        <v>43299</v>
      </c>
      <c r="AA2540" s="1843" t="s">
        <v>104</v>
      </c>
      <c r="AB2540" s="1843"/>
      <c r="AH2540" s="1867"/>
      <c r="AK2540" s="1868"/>
      <c r="AL2540" s="1868"/>
    </row>
    <row r="2541" spans="1:53" x14ac:dyDescent="0.25">
      <c r="A2541" s="1893">
        <v>2018398</v>
      </c>
      <c r="C2541" s="1782" t="s">
        <v>5283</v>
      </c>
      <c r="D2541" s="1762" t="s">
        <v>1597</v>
      </c>
      <c r="E2541" s="1762">
        <v>0</v>
      </c>
      <c r="F2541" s="1762">
        <v>0</v>
      </c>
      <c r="G2541" s="1762">
        <v>0</v>
      </c>
      <c r="H2541" s="1762">
        <v>0</v>
      </c>
      <c r="I2541" s="1783">
        <v>1</v>
      </c>
      <c r="J2541" s="1783">
        <v>1</v>
      </c>
      <c r="L2541" s="1764">
        <v>293.60000000000002</v>
      </c>
      <c r="N2541" s="1764">
        <f>O2541+Q2541</f>
        <v>145</v>
      </c>
      <c r="O2541" s="1764">
        <v>130</v>
      </c>
      <c r="P2541" s="1806">
        <f t="shared" si="812"/>
        <v>0.89655172413793105</v>
      </c>
      <c r="Q2541" s="1764">
        <v>15</v>
      </c>
      <c r="R2541" s="1864">
        <f t="shared" si="813"/>
        <v>0.10344827586206896</v>
      </c>
      <c r="S2541" s="1807">
        <f t="shared" si="814"/>
        <v>0.6</v>
      </c>
      <c r="U2541" s="1764">
        <f t="shared" si="815"/>
        <v>0</v>
      </c>
      <c r="V2541" s="1764">
        <f t="shared" si="816"/>
        <v>0</v>
      </c>
      <c r="W2541" s="1764">
        <f t="shared" si="817"/>
        <v>293.60000000000002</v>
      </c>
      <c r="X2541" s="1768">
        <v>293.60000000000002</v>
      </c>
      <c r="Y2541" s="1784">
        <v>618446</v>
      </c>
      <c r="Z2541" s="1770">
        <v>43299</v>
      </c>
      <c r="AA2541" s="1843" t="s">
        <v>104</v>
      </c>
      <c r="AB2541" s="1843"/>
      <c r="AH2541" s="1867"/>
      <c r="AK2541" s="1868"/>
      <c r="AL2541" s="1868"/>
    </row>
    <row r="2542" spans="1:53" x14ac:dyDescent="0.25">
      <c r="A2542" s="1866">
        <v>2018399</v>
      </c>
      <c r="C2542" s="1782" t="s">
        <v>5284</v>
      </c>
      <c r="D2542" s="1762" t="s">
        <v>26</v>
      </c>
      <c r="E2542" s="1762">
        <v>0</v>
      </c>
      <c r="F2542" s="1762">
        <v>2</v>
      </c>
      <c r="G2542" s="1762">
        <v>0</v>
      </c>
      <c r="H2542" s="1762">
        <v>2</v>
      </c>
      <c r="I2542" s="1783">
        <v>1</v>
      </c>
      <c r="J2542" s="1783">
        <v>1</v>
      </c>
      <c r="L2542" s="1764">
        <f>N2542*1.47</f>
        <v>640.91999999999996</v>
      </c>
      <c r="N2542" s="1764">
        <f>O2542+Q2542</f>
        <v>436</v>
      </c>
      <c r="O2542" s="1764">
        <v>236</v>
      </c>
      <c r="P2542" s="1806">
        <f t="shared" si="812"/>
        <v>0.54128440366972475</v>
      </c>
      <c r="Q2542" s="1764">
        <v>200</v>
      </c>
      <c r="R2542" s="1864">
        <f t="shared" si="813"/>
        <v>0.45871559633027525</v>
      </c>
      <c r="S2542" s="1807">
        <f t="shared" si="814"/>
        <v>8</v>
      </c>
      <c r="U2542" s="1764">
        <f t="shared" si="815"/>
        <v>0</v>
      </c>
      <c r="V2542" s="1764">
        <f t="shared" si="816"/>
        <v>0</v>
      </c>
      <c r="W2542" s="1764">
        <f t="shared" si="817"/>
        <v>640.91999999999996</v>
      </c>
      <c r="X2542" s="1768">
        <v>640.91999999999996</v>
      </c>
      <c r="Y2542" s="1784">
        <v>618372</v>
      </c>
      <c r="Z2542" s="1770">
        <v>43266</v>
      </c>
      <c r="AA2542" s="1843" t="s">
        <v>104</v>
      </c>
      <c r="AB2542" s="1843"/>
      <c r="AH2542" s="1867"/>
      <c r="AK2542" s="1868"/>
      <c r="AL2542" s="1868"/>
    </row>
    <row r="2543" spans="1:53" x14ac:dyDescent="0.25">
      <c r="A2543" s="1866">
        <v>2018400</v>
      </c>
      <c r="C2543" s="1782" t="s">
        <v>5289</v>
      </c>
      <c r="D2543" s="1762" t="s">
        <v>317</v>
      </c>
      <c r="E2543" s="1762">
        <v>0</v>
      </c>
      <c r="F2543" s="1762">
        <v>0</v>
      </c>
      <c r="G2543" s="1762">
        <v>0</v>
      </c>
      <c r="H2543" s="1762">
        <v>0</v>
      </c>
      <c r="I2543" s="1783">
        <v>1</v>
      </c>
      <c r="J2543" s="1783">
        <v>1</v>
      </c>
      <c r="L2543" s="1764">
        <v>56.25</v>
      </c>
      <c r="N2543" s="1764">
        <f>O2543+Q2543</f>
        <v>37.5</v>
      </c>
      <c r="O2543" s="1764">
        <v>22.5</v>
      </c>
      <c r="P2543" s="1806">
        <f t="shared" si="812"/>
        <v>0.6</v>
      </c>
      <c r="Q2543" s="1764">
        <v>15</v>
      </c>
      <c r="R2543" s="1864">
        <f t="shared" si="813"/>
        <v>0.4</v>
      </c>
      <c r="S2543" s="1807">
        <f t="shared" si="814"/>
        <v>0.6</v>
      </c>
      <c r="U2543" s="1764">
        <f t="shared" si="815"/>
        <v>0</v>
      </c>
      <c r="V2543" s="1764">
        <f t="shared" si="816"/>
        <v>30</v>
      </c>
      <c r="W2543" s="1764">
        <f t="shared" si="817"/>
        <v>26.25</v>
      </c>
      <c r="X2543" s="1768">
        <v>26.25</v>
      </c>
      <c r="Y2543" s="1784">
        <v>618435</v>
      </c>
      <c r="Z2543" s="1770">
        <v>43299</v>
      </c>
      <c r="AA2543" s="1843" t="s">
        <v>104</v>
      </c>
      <c r="AB2543" s="1843"/>
      <c r="AH2543" s="1867"/>
      <c r="AK2543" s="1868"/>
      <c r="AL2543" s="1868"/>
    </row>
    <row r="2544" spans="1:53" x14ac:dyDescent="0.25">
      <c r="A2544" s="1920">
        <v>2018401</v>
      </c>
      <c r="C2544" s="1782" t="s">
        <v>5291</v>
      </c>
      <c r="D2544" s="1762" t="s">
        <v>2390</v>
      </c>
      <c r="E2544" s="1762">
        <v>0</v>
      </c>
      <c r="F2544" s="1762">
        <v>1</v>
      </c>
      <c r="G2544" s="1762">
        <v>0</v>
      </c>
      <c r="H2544" s="1762">
        <v>2</v>
      </c>
      <c r="I2544" s="1783">
        <v>1</v>
      </c>
      <c r="J2544" s="1783">
        <v>1</v>
      </c>
      <c r="L2544" s="1764">
        <v>0</v>
      </c>
      <c r="N2544" s="1764">
        <v>1065.32</v>
      </c>
      <c r="O2544" s="1764">
        <f t="shared" si="818"/>
        <v>871.58999999999992</v>
      </c>
      <c r="P2544" s="1806">
        <f t="shared" si="812"/>
        <v>0.81814853752862982</v>
      </c>
      <c r="Q2544" s="1764">
        <v>193.73</v>
      </c>
      <c r="R2544" s="1864">
        <f t="shared" si="813"/>
        <v>0.1818514624713701</v>
      </c>
      <c r="S2544" s="1807">
        <f t="shared" si="814"/>
        <v>7.7491999999999992</v>
      </c>
      <c r="U2544" s="1764">
        <f t="shared" si="815"/>
        <v>0</v>
      </c>
      <c r="V2544" s="1764">
        <f t="shared" si="816"/>
        <v>0</v>
      </c>
      <c r="W2544" s="1764">
        <f t="shared" si="817"/>
        <v>0</v>
      </c>
      <c r="X2544" s="1768"/>
      <c r="Y2544" s="1784"/>
      <c r="Z2544" s="1770"/>
      <c r="AA2544" s="1843"/>
      <c r="AB2544" s="1843"/>
      <c r="AH2544" s="1867"/>
      <c r="AK2544" s="1868"/>
      <c r="AL2544" s="1868"/>
    </row>
    <row r="2545" spans="1:38" x14ac:dyDescent="0.25">
      <c r="A2545" s="1866">
        <v>2018402</v>
      </c>
      <c r="C2545" s="1782" t="s">
        <v>5292</v>
      </c>
      <c r="D2545" s="1762" t="s">
        <v>352</v>
      </c>
      <c r="E2545" s="1762">
        <v>1</v>
      </c>
      <c r="F2545" s="1762">
        <v>7</v>
      </c>
      <c r="G2545" s="1762">
        <v>4</v>
      </c>
      <c r="H2545" s="1762">
        <v>2</v>
      </c>
      <c r="I2545" s="1783">
        <v>1</v>
      </c>
      <c r="J2545" s="1783">
        <v>1</v>
      </c>
      <c r="L2545" s="1764">
        <v>2153.2399999999998</v>
      </c>
      <c r="N2545" s="1764">
        <v>1513.22</v>
      </c>
      <c r="O2545" s="1764">
        <f t="shared" si="818"/>
        <v>1064.29</v>
      </c>
      <c r="P2545" s="1806">
        <f t="shared" si="812"/>
        <v>0.70332800253763494</v>
      </c>
      <c r="Q2545" s="1764">
        <v>448.93</v>
      </c>
      <c r="R2545" s="1864">
        <f t="shared" si="813"/>
        <v>0.296671997462365</v>
      </c>
      <c r="S2545" s="1807">
        <f t="shared" si="814"/>
        <v>17.9572</v>
      </c>
      <c r="U2545" s="1764">
        <f t="shared" si="815"/>
        <v>0</v>
      </c>
      <c r="V2545" s="1764">
        <f t="shared" si="816"/>
        <v>0</v>
      </c>
      <c r="W2545" s="1764">
        <f t="shared" si="817"/>
        <v>2153.2399999999998</v>
      </c>
      <c r="X2545" s="1768">
        <v>2153.2399999999998</v>
      </c>
      <c r="Y2545" s="1784">
        <v>618404</v>
      </c>
      <c r="Z2545" s="1770">
        <v>43283</v>
      </c>
      <c r="AA2545" s="1843" t="s">
        <v>104</v>
      </c>
      <c r="AB2545" s="1843"/>
      <c r="AH2545" s="1867"/>
      <c r="AK2545" s="1868"/>
      <c r="AL2545" s="1868"/>
    </row>
    <row r="2546" spans="1:38" x14ac:dyDescent="0.25">
      <c r="A2546" s="1866">
        <v>2018403</v>
      </c>
      <c r="C2546" s="1782" t="s">
        <v>5293</v>
      </c>
      <c r="D2546" s="1762" t="s">
        <v>352</v>
      </c>
      <c r="E2546" s="1762">
        <v>1</v>
      </c>
      <c r="F2546" s="1762">
        <v>10</v>
      </c>
      <c r="G2546" s="1762">
        <v>7</v>
      </c>
      <c r="H2546" s="1762">
        <v>4</v>
      </c>
      <c r="I2546" s="1783">
        <v>1</v>
      </c>
      <c r="J2546" s="1783">
        <v>1</v>
      </c>
      <c r="L2546" s="1764">
        <v>3161.78</v>
      </c>
      <c r="N2546" s="1764">
        <v>2220.5</v>
      </c>
      <c r="O2546" s="1764">
        <f t="shared" si="818"/>
        <v>1550.48</v>
      </c>
      <c r="P2546" s="1806">
        <f t="shared" si="812"/>
        <v>0.69825714929070026</v>
      </c>
      <c r="Q2546" s="1764">
        <v>670.02</v>
      </c>
      <c r="R2546" s="1864">
        <f t="shared" si="813"/>
        <v>0.30174285070929968</v>
      </c>
      <c r="S2546" s="1807">
        <f t="shared" si="814"/>
        <v>26.800799999999999</v>
      </c>
      <c r="U2546" s="1764">
        <f t="shared" si="815"/>
        <v>0</v>
      </c>
      <c r="V2546" s="1764">
        <f t="shared" si="816"/>
        <v>0</v>
      </c>
      <c r="W2546" s="1764">
        <f t="shared" si="817"/>
        <v>3161.78</v>
      </c>
      <c r="X2546" s="1768">
        <v>3161.78</v>
      </c>
      <c r="Y2546" s="1784">
        <v>618405</v>
      </c>
      <c r="Z2546" s="1770">
        <v>43283</v>
      </c>
      <c r="AA2546" s="1843" t="s">
        <v>104</v>
      </c>
      <c r="AB2546" s="1843"/>
      <c r="AH2546" s="1867"/>
      <c r="AK2546" s="1868"/>
      <c r="AL2546" s="1868"/>
    </row>
    <row r="2547" spans="1:38" x14ac:dyDescent="0.25">
      <c r="A2547" s="1866">
        <v>2018404</v>
      </c>
      <c r="C2547" s="1782" t="s">
        <v>5294</v>
      </c>
      <c r="D2547" s="1762" t="s">
        <v>352</v>
      </c>
      <c r="E2547" s="1762">
        <v>1</v>
      </c>
      <c r="F2547" s="1762">
        <v>2</v>
      </c>
      <c r="G2547" s="1762">
        <v>0</v>
      </c>
      <c r="H2547" s="1762">
        <v>2</v>
      </c>
      <c r="I2547" s="1783">
        <v>1</v>
      </c>
      <c r="J2547" s="1783">
        <v>1</v>
      </c>
      <c r="L2547" s="1764">
        <v>1037.32</v>
      </c>
      <c r="N2547" s="1764">
        <v>716.58</v>
      </c>
      <c r="O2547" s="1764">
        <f t="shared" si="818"/>
        <v>505.88000000000005</v>
      </c>
      <c r="P2547" s="1806">
        <f t="shared" si="812"/>
        <v>0.70596444221161636</v>
      </c>
      <c r="Q2547" s="1764">
        <v>210.7</v>
      </c>
      <c r="R2547" s="1864">
        <f t="shared" si="813"/>
        <v>0.29403555778838369</v>
      </c>
      <c r="S2547" s="1807">
        <f t="shared" si="814"/>
        <v>8.427999999999999</v>
      </c>
      <c r="U2547" s="1764">
        <f t="shared" si="815"/>
        <v>0</v>
      </c>
      <c r="V2547" s="1764">
        <f t="shared" si="816"/>
        <v>0</v>
      </c>
      <c r="W2547" s="1764">
        <f t="shared" si="817"/>
        <v>1037.32</v>
      </c>
      <c r="X2547" s="1768">
        <v>1037.32</v>
      </c>
      <c r="Y2547" s="1784">
        <v>618406</v>
      </c>
      <c r="Z2547" s="1770">
        <v>43283</v>
      </c>
      <c r="AA2547" s="1843" t="s">
        <v>104</v>
      </c>
      <c r="AB2547" s="1843"/>
      <c r="AH2547" s="1867"/>
      <c r="AK2547" s="1868"/>
      <c r="AL2547" s="1868"/>
    </row>
    <row r="2548" spans="1:38" x14ac:dyDescent="0.25">
      <c r="A2548" s="1866">
        <v>2018405</v>
      </c>
      <c r="C2548" s="1782" t="s">
        <v>5356</v>
      </c>
      <c r="D2548" s="1762" t="s">
        <v>26</v>
      </c>
      <c r="E2548" s="1762">
        <v>0</v>
      </c>
      <c r="F2548" s="1762">
        <v>0</v>
      </c>
      <c r="G2548" s="1762">
        <v>0</v>
      </c>
      <c r="H2548" s="1762">
        <v>0</v>
      </c>
      <c r="I2548" s="1783">
        <v>1</v>
      </c>
      <c r="J2548" s="1783">
        <v>1</v>
      </c>
      <c r="L2548" s="1764">
        <f>N2548*1.47</f>
        <v>676.19999999999993</v>
      </c>
      <c r="N2548" s="1764">
        <f>O2548+Q2548</f>
        <v>460</v>
      </c>
      <c r="O2548" s="1764">
        <v>185</v>
      </c>
      <c r="P2548" s="1806">
        <f t="shared" si="812"/>
        <v>0.40217391304347827</v>
      </c>
      <c r="Q2548" s="1764">
        <v>275</v>
      </c>
      <c r="R2548" s="1864">
        <f t="shared" si="813"/>
        <v>0.59782608695652173</v>
      </c>
      <c r="S2548" s="1807">
        <f t="shared" si="814"/>
        <v>11</v>
      </c>
      <c r="U2548" s="1764">
        <f t="shared" si="815"/>
        <v>0</v>
      </c>
      <c r="V2548" s="1764">
        <f t="shared" si="816"/>
        <v>0</v>
      </c>
      <c r="W2548" s="1764">
        <f t="shared" si="817"/>
        <v>676.2</v>
      </c>
      <c r="X2548" s="1768">
        <v>676.2</v>
      </c>
      <c r="Y2548" s="1784">
        <v>618373</v>
      </c>
      <c r="Z2548" s="1770">
        <v>43266</v>
      </c>
      <c r="AA2548" s="1843" t="s">
        <v>104</v>
      </c>
      <c r="AB2548" s="1843"/>
      <c r="AH2548" s="1867"/>
      <c r="AK2548" s="1868"/>
      <c r="AL2548" s="1868"/>
    </row>
    <row r="2549" spans="1:38" x14ac:dyDescent="0.25">
      <c r="A2549" s="1866">
        <v>2018406</v>
      </c>
      <c r="C2549" s="1782" t="s">
        <v>5317</v>
      </c>
      <c r="D2549" s="1762" t="s">
        <v>352</v>
      </c>
      <c r="E2549" s="1762">
        <v>0</v>
      </c>
      <c r="F2549" s="1762">
        <v>0</v>
      </c>
      <c r="G2549" s="1762">
        <v>0</v>
      </c>
      <c r="H2549" s="1762">
        <v>0</v>
      </c>
      <c r="I2549" s="1783">
        <v>1</v>
      </c>
      <c r="J2549" s="1783">
        <v>1</v>
      </c>
      <c r="L2549" s="1764">
        <v>127.3</v>
      </c>
      <c r="N2549" s="1764">
        <f>O2549+Q2549</f>
        <v>71.150000000000006</v>
      </c>
      <c r="O2549" s="1764">
        <v>56.15</v>
      </c>
      <c r="P2549" s="1806">
        <f t="shared" si="812"/>
        <v>0.78917779339423744</v>
      </c>
      <c r="Q2549" s="1764">
        <v>15</v>
      </c>
      <c r="R2549" s="1864">
        <f t="shared" si="813"/>
        <v>0.21082220660576245</v>
      </c>
      <c r="S2549" s="1807">
        <f t="shared" si="814"/>
        <v>0.6</v>
      </c>
      <c r="U2549" s="1764">
        <f t="shared" si="815"/>
        <v>0</v>
      </c>
      <c r="V2549" s="1764">
        <f t="shared" si="816"/>
        <v>0</v>
      </c>
      <c r="W2549" s="1764">
        <f t="shared" si="817"/>
        <v>127.3</v>
      </c>
      <c r="X2549" s="1768">
        <v>127.3</v>
      </c>
      <c r="Y2549" s="1784">
        <v>618439</v>
      </c>
      <c r="Z2549" s="1770">
        <v>43299</v>
      </c>
      <c r="AA2549" s="1843" t="s">
        <v>104</v>
      </c>
      <c r="AB2549" s="1843"/>
      <c r="AH2549" s="1867"/>
      <c r="AK2549" s="1868"/>
      <c r="AL2549" s="1868"/>
    </row>
    <row r="2550" spans="1:38" x14ac:dyDescent="0.25">
      <c r="A2550" s="1866">
        <v>2018407</v>
      </c>
      <c r="C2550" s="1782">
        <v>724118</v>
      </c>
      <c r="D2550" s="1762" t="s">
        <v>26</v>
      </c>
      <c r="E2550" s="1762">
        <v>1</v>
      </c>
      <c r="F2550" s="1762">
        <v>9</v>
      </c>
      <c r="G2550" s="1762">
        <v>5</v>
      </c>
      <c r="H2550" s="1762">
        <v>3</v>
      </c>
      <c r="I2550" s="1783">
        <v>1</v>
      </c>
      <c r="J2550" s="1783">
        <v>1</v>
      </c>
      <c r="L2550" s="1764">
        <v>3310.34</v>
      </c>
      <c r="N2550" s="1764">
        <v>2142.34</v>
      </c>
      <c r="O2550" s="1764">
        <f t="shared" si="818"/>
        <v>1650.5200000000002</v>
      </c>
      <c r="P2550" s="1806">
        <f t="shared" si="812"/>
        <v>0.77042859676802011</v>
      </c>
      <c r="Q2550" s="1764">
        <v>491.82</v>
      </c>
      <c r="R2550" s="1864">
        <f t="shared" si="813"/>
        <v>0.22957140323197997</v>
      </c>
      <c r="S2550" s="1807">
        <f t="shared" si="814"/>
        <v>19.672799999999999</v>
      </c>
      <c r="U2550" s="1764">
        <f t="shared" si="815"/>
        <v>0</v>
      </c>
      <c r="V2550" s="1764">
        <f t="shared" si="816"/>
        <v>0</v>
      </c>
      <c r="W2550" s="1764">
        <f t="shared" si="817"/>
        <v>3310.34</v>
      </c>
      <c r="X2550" s="1768">
        <v>3310.34</v>
      </c>
      <c r="Y2550" s="1784">
        <v>618408</v>
      </c>
      <c r="Z2550" s="1770">
        <v>43290</v>
      </c>
      <c r="AA2550" s="1843" t="s">
        <v>104</v>
      </c>
      <c r="AB2550" s="1843"/>
      <c r="AH2550" s="1867"/>
      <c r="AK2550" s="1868"/>
      <c r="AL2550" s="1868"/>
    </row>
    <row r="2551" spans="1:38" x14ac:dyDescent="0.25">
      <c r="A2551" s="1866">
        <v>2018408</v>
      </c>
      <c r="C2551" s="1782" t="s">
        <v>5319</v>
      </c>
      <c r="D2551" s="1762" t="s">
        <v>26</v>
      </c>
      <c r="E2551" s="1762">
        <v>0</v>
      </c>
      <c r="F2551" s="1762">
        <v>2</v>
      </c>
      <c r="G2551" s="1762">
        <v>1</v>
      </c>
      <c r="H2551" s="1762">
        <v>1</v>
      </c>
      <c r="I2551" s="1783">
        <v>1</v>
      </c>
      <c r="J2551" s="1783">
        <v>1</v>
      </c>
      <c r="L2551" s="1764">
        <v>768.95</v>
      </c>
      <c r="N2551" s="1764">
        <v>498.06</v>
      </c>
      <c r="O2551" s="1764">
        <f t="shared" si="818"/>
        <v>350.35</v>
      </c>
      <c r="P2551" s="1806">
        <f t="shared" si="812"/>
        <v>0.70342930570613982</v>
      </c>
      <c r="Q2551" s="1764">
        <v>147.71</v>
      </c>
      <c r="R2551" s="1864">
        <f t="shared" si="813"/>
        <v>0.29657069429386018</v>
      </c>
      <c r="S2551" s="1807">
        <f t="shared" si="814"/>
        <v>5.9084000000000003</v>
      </c>
      <c r="U2551" s="1764">
        <f t="shared" si="815"/>
        <v>0</v>
      </c>
      <c r="V2551" s="1764">
        <f t="shared" si="816"/>
        <v>0</v>
      </c>
      <c r="W2551" s="1764">
        <f t="shared" si="817"/>
        <v>768.95</v>
      </c>
      <c r="X2551" s="1768">
        <v>768.95</v>
      </c>
      <c r="Y2551" s="1784">
        <v>618409</v>
      </c>
      <c r="Z2551" s="1770">
        <v>43290</v>
      </c>
      <c r="AA2551" s="1843" t="s">
        <v>104</v>
      </c>
      <c r="AB2551" s="1843"/>
      <c r="AH2551" s="1867"/>
      <c r="AK2551" s="1868"/>
      <c r="AL2551" s="1868"/>
    </row>
    <row r="2552" spans="1:38" x14ac:dyDescent="0.25">
      <c r="A2552" s="1866">
        <v>2018409</v>
      </c>
      <c r="C2552" s="1782">
        <v>692618</v>
      </c>
      <c r="D2552" s="1762" t="s">
        <v>26</v>
      </c>
      <c r="E2552" s="1762">
        <v>1</v>
      </c>
      <c r="F2552" s="1762">
        <v>7</v>
      </c>
      <c r="G2552" s="1762">
        <v>4</v>
      </c>
      <c r="H2552" s="1762">
        <v>3</v>
      </c>
      <c r="I2552" s="1783">
        <v>1</v>
      </c>
      <c r="J2552" s="1783">
        <v>1</v>
      </c>
      <c r="L2552" s="1764">
        <v>3004.93</v>
      </c>
      <c r="N2552" s="1764">
        <v>2189.3000000000002</v>
      </c>
      <c r="O2552" s="1764">
        <f t="shared" si="818"/>
        <v>1713.9700000000003</v>
      </c>
      <c r="P2552" s="1806">
        <f t="shared" si="812"/>
        <v>0.78288494039190615</v>
      </c>
      <c r="Q2552" s="1764">
        <v>475.33</v>
      </c>
      <c r="R2552" s="1864">
        <f t="shared" si="813"/>
        <v>0.21711505960809388</v>
      </c>
      <c r="S2552" s="1807">
        <f t="shared" si="814"/>
        <v>19.013199999999998</v>
      </c>
      <c r="U2552" s="1764">
        <f t="shared" si="815"/>
        <v>0</v>
      </c>
      <c r="V2552" s="1764">
        <f t="shared" si="816"/>
        <v>0</v>
      </c>
      <c r="W2552" s="1764">
        <f t="shared" si="817"/>
        <v>3004.93</v>
      </c>
      <c r="X2552" s="1768">
        <v>3004.93</v>
      </c>
      <c r="Y2552" s="1784">
        <v>618410</v>
      </c>
      <c r="Z2552" s="1770">
        <v>43290</v>
      </c>
      <c r="AA2552" s="1843" t="s">
        <v>104</v>
      </c>
      <c r="AB2552" s="1843"/>
      <c r="AH2552" s="1867"/>
      <c r="AK2552" s="1868"/>
      <c r="AL2552" s="1868"/>
    </row>
    <row r="2553" spans="1:38" x14ac:dyDescent="0.25">
      <c r="A2553" s="1866">
        <v>2018410</v>
      </c>
      <c r="C2553" s="1782" t="s">
        <v>5312</v>
      </c>
      <c r="D2553" s="1762" t="s">
        <v>26</v>
      </c>
      <c r="E2553" s="1762">
        <v>0</v>
      </c>
      <c r="F2553" s="1762">
        <v>0</v>
      </c>
      <c r="G2553" s="1762">
        <v>0</v>
      </c>
      <c r="H2553" s="1762">
        <v>0</v>
      </c>
      <c r="I2553" s="1783">
        <v>1</v>
      </c>
      <c r="J2553" s="1783">
        <v>1</v>
      </c>
      <c r="L2553" s="1764">
        <v>95</v>
      </c>
      <c r="N2553" s="1764">
        <f>O2553+Q2553</f>
        <v>60</v>
      </c>
      <c r="O2553" s="1764">
        <v>60</v>
      </c>
      <c r="P2553" s="1806">
        <f t="shared" si="812"/>
        <v>1</v>
      </c>
      <c r="Q2553" s="1764">
        <v>0</v>
      </c>
      <c r="R2553" s="1864">
        <f t="shared" si="813"/>
        <v>0</v>
      </c>
      <c r="S2553" s="1807">
        <f t="shared" si="814"/>
        <v>0</v>
      </c>
      <c r="U2553" s="1764">
        <f t="shared" si="815"/>
        <v>0</v>
      </c>
      <c r="V2553" s="1764">
        <f t="shared" si="816"/>
        <v>0</v>
      </c>
      <c r="W2553" s="1764">
        <f t="shared" si="817"/>
        <v>95</v>
      </c>
      <c r="X2553" s="1768">
        <v>95</v>
      </c>
      <c r="Y2553" s="1784">
        <v>618431</v>
      </c>
      <c r="Z2553" s="1770">
        <v>43299</v>
      </c>
      <c r="AA2553" s="1843" t="s">
        <v>104</v>
      </c>
      <c r="AB2553" s="1843"/>
      <c r="AH2553" s="1867"/>
      <c r="AK2553" s="1868"/>
      <c r="AL2553" s="1868"/>
    </row>
    <row r="2554" spans="1:38" x14ac:dyDescent="0.25">
      <c r="A2554" s="1866">
        <v>2018411</v>
      </c>
      <c r="C2554" s="1782">
        <v>726118</v>
      </c>
      <c r="D2554" s="1762" t="s">
        <v>26</v>
      </c>
      <c r="E2554" s="1762">
        <v>1</v>
      </c>
      <c r="F2554" s="1762">
        <v>9</v>
      </c>
      <c r="G2554" s="1762">
        <v>7</v>
      </c>
      <c r="H2554" s="1762">
        <v>3</v>
      </c>
      <c r="I2554" s="1783">
        <v>1</v>
      </c>
      <c r="J2554" s="1783">
        <v>1</v>
      </c>
      <c r="L2554" s="1764">
        <v>3408</v>
      </c>
      <c r="N2554" s="1764">
        <v>2205.19</v>
      </c>
      <c r="O2554" s="1764">
        <f t="shared" si="818"/>
        <v>1676.93</v>
      </c>
      <c r="P2554" s="1806">
        <f t="shared" si="812"/>
        <v>0.76044694561466364</v>
      </c>
      <c r="Q2554" s="1764">
        <v>528.26</v>
      </c>
      <c r="R2554" s="1864">
        <f t="shared" si="813"/>
        <v>0.23955305438533639</v>
      </c>
      <c r="S2554" s="1807">
        <f t="shared" si="814"/>
        <v>21.130399999999998</v>
      </c>
      <c r="U2554" s="1764">
        <f t="shared" si="815"/>
        <v>0</v>
      </c>
      <c r="V2554" s="1764">
        <f t="shared" si="816"/>
        <v>0</v>
      </c>
      <c r="W2554" s="1764">
        <f t="shared" si="817"/>
        <v>3408</v>
      </c>
      <c r="X2554" s="1768">
        <v>3408</v>
      </c>
      <c r="Y2554" s="1784">
        <v>618411</v>
      </c>
      <c r="Z2554" s="1770">
        <v>43290</v>
      </c>
      <c r="AA2554" s="1843" t="s">
        <v>104</v>
      </c>
      <c r="AB2554" s="1843"/>
      <c r="AH2554" s="1867"/>
      <c r="AK2554" s="1868"/>
      <c r="AL2554" s="1868"/>
    </row>
    <row r="2555" spans="1:38" x14ac:dyDescent="0.25">
      <c r="A2555" s="1866">
        <v>2018412</v>
      </c>
      <c r="C2555" s="1782" t="s">
        <v>5313</v>
      </c>
      <c r="D2555" s="1762" t="s">
        <v>26</v>
      </c>
      <c r="E2555" s="1976">
        <v>0</v>
      </c>
      <c r="F2555" s="1976">
        <v>1</v>
      </c>
      <c r="G2555" s="1976">
        <v>0</v>
      </c>
      <c r="H2555" s="1988">
        <v>1</v>
      </c>
      <c r="I2555" s="1783">
        <v>1</v>
      </c>
      <c r="J2555" s="1783">
        <v>1</v>
      </c>
      <c r="L2555" s="1764">
        <v>528.16</v>
      </c>
      <c r="N2555" s="1764">
        <v>338.96</v>
      </c>
      <c r="O2555" s="1764">
        <f t="shared" si="818"/>
        <v>234.46999999999997</v>
      </c>
      <c r="P2555" s="1806">
        <f t="shared" si="812"/>
        <v>0.69173353788057579</v>
      </c>
      <c r="Q2555" s="1764">
        <v>104.49</v>
      </c>
      <c r="R2555" s="1864">
        <f t="shared" si="813"/>
        <v>0.3082664621194241</v>
      </c>
      <c r="S2555" s="1807">
        <f t="shared" si="814"/>
        <v>4.1795999999999998</v>
      </c>
      <c r="U2555" s="1764">
        <f t="shared" si="815"/>
        <v>0</v>
      </c>
      <c r="V2555" s="1764">
        <f t="shared" si="816"/>
        <v>0</v>
      </c>
      <c r="W2555" s="1764">
        <f t="shared" si="817"/>
        <v>528.16</v>
      </c>
      <c r="X2555" s="1768">
        <v>528.16</v>
      </c>
      <c r="Y2555" s="1784">
        <v>618412</v>
      </c>
      <c r="Z2555" s="1770">
        <v>43290</v>
      </c>
      <c r="AA2555" s="1843" t="s">
        <v>104</v>
      </c>
      <c r="AB2555" s="1843"/>
      <c r="AH2555" s="1867"/>
      <c r="AK2555" s="1868"/>
      <c r="AL2555" s="1868"/>
    </row>
    <row r="2556" spans="1:38" x14ac:dyDescent="0.25">
      <c r="A2556" s="1866" t="s">
        <v>5340</v>
      </c>
      <c r="C2556" s="1782">
        <v>680018</v>
      </c>
      <c r="D2556" s="1762" t="s">
        <v>26</v>
      </c>
      <c r="E2556" s="1762">
        <v>1</v>
      </c>
      <c r="F2556" s="1762">
        <v>8</v>
      </c>
      <c r="G2556" s="1762">
        <v>3</v>
      </c>
      <c r="H2556" s="1762">
        <v>5</v>
      </c>
      <c r="I2556" s="1783">
        <v>1</v>
      </c>
      <c r="J2556" s="1783">
        <v>1</v>
      </c>
      <c r="L2556" s="1764">
        <v>5446.65</v>
      </c>
      <c r="N2556" s="1764">
        <v>3505.96</v>
      </c>
      <c r="O2556" s="1764">
        <f t="shared" si="818"/>
        <v>2786.61</v>
      </c>
      <c r="P2556" s="1806">
        <f t="shared" si="812"/>
        <v>0.79482081940467098</v>
      </c>
      <c r="Q2556" s="1764">
        <v>719.35</v>
      </c>
      <c r="R2556" s="1864">
        <f t="shared" si="813"/>
        <v>0.20517918059532911</v>
      </c>
      <c r="S2556" s="1807">
        <f t="shared" si="814"/>
        <v>28.774000000000001</v>
      </c>
      <c r="U2556" s="1764">
        <f t="shared" si="815"/>
        <v>0</v>
      </c>
      <c r="V2556" s="1764">
        <f t="shared" si="816"/>
        <v>0</v>
      </c>
      <c r="W2556" s="1764">
        <f t="shared" si="817"/>
        <v>5446.65</v>
      </c>
      <c r="X2556" s="1768">
        <v>5446.65</v>
      </c>
      <c r="Y2556" s="1784">
        <v>618417</v>
      </c>
      <c r="Z2556" s="1770">
        <v>43290</v>
      </c>
      <c r="AA2556" s="1843" t="s">
        <v>104</v>
      </c>
      <c r="AB2556" s="1843"/>
      <c r="AH2556" s="1867"/>
      <c r="AK2556" s="1868"/>
      <c r="AL2556" s="1868"/>
    </row>
    <row r="2557" spans="1:38" x14ac:dyDescent="0.25">
      <c r="A2557" s="1866">
        <v>2018415</v>
      </c>
      <c r="C2557" s="1782">
        <v>725018</v>
      </c>
      <c r="D2557" s="1762" t="s">
        <v>26</v>
      </c>
      <c r="E2557" s="1762">
        <v>1</v>
      </c>
      <c r="F2557" s="1762">
        <v>8</v>
      </c>
      <c r="G2557" s="1762">
        <v>7</v>
      </c>
      <c r="H2557" s="1762">
        <v>2</v>
      </c>
      <c r="I2557" s="1783">
        <v>1</v>
      </c>
      <c r="J2557" s="1783">
        <v>1</v>
      </c>
      <c r="L2557" s="1764">
        <v>2749.08</v>
      </c>
      <c r="N2557" s="1764">
        <v>1790.97</v>
      </c>
      <c r="O2557" s="1764">
        <f t="shared" si="818"/>
        <v>1359.94</v>
      </c>
      <c r="P2557" s="1806">
        <f t="shared" si="812"/>
        <v>0.75933153542493736</v>
      </c>
      <c r="Q2557" s="1764">
        <v>431.03</v>
      </c>
      <c r="R2557" s="1864">
        <f t="shared" si="813"/>
        <v>0.24066846457506266</v>
      </c>
      <c r="S2557" s="1807">
        <f t="shared" si="814"/>
        <v>17.241199999999999</v>
      </c>
      <c r="U2557" s="1764">
        <f t="shared" si="815"/>
        <v>0</v>
      </c>
      <c r="V2557" s="1764">
        <f t="shared" si="816"/>
        <v>0</v>
      </c>
      <c r="W2557" s="1764">
        <f t="shared" si="817"/>
        <v>2749.08</v>
      </c>
      <c r="X2557" s="1768">
        <v>2749.08</v>
      </c>
      <c r="Y2557" s="1784">
        <v>618413</v>
      </c>
      <c r="Z2557" s="1770">
        <v>43290</v>
      </c>
      <c r="AA2557" s="1843" t="s">
        <v>104</v>
      </c>
      <c r="AB2557" s="1843"/>
      <c r="AH2557" s="1867"/>
      <c r="AK2557" s="1868"/>
      <c r="AL2557" s="1868"/>
    </row>
    <row r="2558" spans="1:38" x14ac:dyDescent="0.25">
      <c r="A2558" s="1866">
        <v>2018416</v>
      </c>
      <c r="C2558" s="1782">
        <v>726018</v>
      </c>
      <c r="D2558" s="1762" t="s">
        <v>26</v>
      </c>
      <c r="E2558" s="1762">
        <v>1</v>
      </c>
      <c r="F2558" s="1762">
        <v>9</v>
      </c>
      <c r="G2558" s="1762">
        <v>5</v>
      </c>
      <c r="H2558" s="1762">
        <v>3</v>
      </c>
      <c r="I2558" s="1783">
        <v>1</v>
      </c>
      <c r="J2558" s="1783">
        <v>1</v>
      </c>
      <c r="L2558" s="1764">
        <v>5188.1400000000003</v>
      </c>
      <c r="N2558" s="1764">
        <v>3605.15</v>
      </c>
      <c r="O2558" s="1764">
        <f t="shared" si="818"/>
        <v>2828.6000000000004</v>
      </c>
      <c r="P2558" s="1806">
        <f t="shared" si="812"/>
        <v>0.78459980860713152</v>
      </c>
      <c r="Q2558" s="1764">
        <v>776.55</v>
      </c>
      <c r="R2558" s="1864">
        <f t="shared" si="813"/>
        <v>0.21540019139286851</v>
      </c>
      <c r="S2558" s="1807">
        <f t="shared" si="814"/>
        <v>31.061999999999998</v>
      </c>
      <c r="U2558" s="1764">
        <f t="shared" si="815"/>
        <v>0</v>
      </c>
      <c r="V2558" s="1764">
        <f t="shared" si="816"/>
        <v>0</v>
      </c>
      <c r="W2558" s="1764">
        <f t="shared" si="817"/>
        <v>5188.1400000000003</v>
      </c>
      <c r="X2558" s="1768">
        <v>5188.1400000000003</v>
      </c>
      <c r="Y2558" s="1784">
        <v>618414</v>
      </c>
      <c r="Z2558" s="1770">
        <v>43290</v>
      </c>
      <c r="AA2558" s="1843" t="s">
        <v>104</v>
      </c>
      <c r="AB2558" s="1843"/>
      <c r="AH2558" s="1867"/>
      <c r="AK2558" s="1868"/>
      <c r="AL2558" s="1868"/>
    </row>
    <row r="2559" spans="1:38" x14ac:dyDescent="0.25">
      <c r="A2559" s="1866">
        <v>2018417</v>
      </c>
      <c r="C2559" s="1782">
        <v>746518</v>
      </c>
      <c r="D2559" s="1762" t="s">
        <v>26</v>
      </c>
      <c r="E2559" s="1762">
        <v>1</v>
      </c>
      <c r="F2559" s="1762">
        <v>11</v>
      </c>
      <c r="G2559" s="1762">
        <v>6</v>
      </c>
      <c r="H2559" s="1762">
        <v>6</v>
      </c>
      <c r="I2559" s="1783">
        <v>1</v>
      </c>
      <c r="J2559" s="1783">
        <v>1</v>
      </c>
      <c r="L2559" s="1764">
        <v>5271.45</v>
      </c>
      <c r="N2559" s="1764">
        <v>3413.94</v>
      </c>
      <c r="O2559" s="1764">
        <f t="shared" si="818"/>
        <v>2719.6</v>
      </c>
      <c r="P2559" s="1806">
        <f t="shared" si="812"/>
        <v>0.79661622641288365</v>
      </c>
      <c r="Q2559" s="1764">
        <v>694.34</v>
      </c>
      <c r="R2559" s="1864">
        <f t="shared" si="813"/>
        <v>0.20338377358711635</v>
      </c>
      <c r="S2559" s="1807">
        <f t="shared" si="814"/>
        <v>27.773600000000002</v>
      </c>
      <c r="U2559" s="1764">
        <f t="shared" si="815"/>
        <v>0</v>
      </c>
      <c r="V2559" s="1764">
        <f t="shared" si="816"/>
        <v>0</v>
      </c>
      <c r="W2559" s="1764">
        <f t="shared" si="817"/>
        <v>5271.45</v>
      </c>
      <c r="X2559" s="1768">
        <v>5271.45</v>
      </c>
      <c r="Y2559" s="1784">
        <v>618416</v>
      </c>
      <c r="Z2559" s="1770">
        <v>43290</v>
      </c>
      <c r="AA2559" s="1843" t="s">
        <v>104</v>
      </c>
      <c r="AB2559" s="1843"/>
      <c r="AH2559" s="1867"/>
      <c r="AK2559" s="1868"/>
      <c r="AL2559" s="1868"/>
    </row>
    <row r="2560" spans="1:38" x14ac:dyDescent="0.25">
      <c r="A2560" s="1866">
        <v>2018418</v>
      </c>
      <c r="C2560" s="1782" t="s">
        <v>5320</v>
      </c>
      <c r="D2560" s="1762" t="s">
        <v>352</v>
      </c>
      <c r="E2560" s="1762">
        <v>0</v>
      </c>
      <c r="F2560" s="1762">
        <v>0</v>
      </c>
      <c r="G2560" s="1762">
        <v>0</v>
      </c>
      <c r="H2560" s="1762">
        <v>0</v>
      </c>
      <c r="I2560" s="1783">
        <v>1</v>
      </c>
      <c r="J2560" s="1783">
        <v>1</v>
      </c>
      <c r="L2560" s="1764">
        <v>78.3</v>
      </c>
      <c r="N2560" s="1764">
        <f>O2560+Q2560</f>
        <v>46.65</v>
      </c>
      <c r="O2560" s="1764">
        <v>31.65</v>
      </c>
      <c r="P2560" s="1806">
        <f t="shared" si="812"/>
        <v>0.67845659163987138</v>
      </c>
      <c r="Q2560" s="1764">
        <v>15</v>
      </c>
      <c r="R2560" s="1864">
        <f t="shared" si="813"/>
        <v>0.32154340836012862</v>
      </c>
      <c r="S2560" s="1807">
        <f t="shared" si="814"/>
        <v>0.6</v>
      </c>
      <c r="U2560" s="1764">
        <f t="shared" si="815"/>
        <v>0</v>
      </c>
      <c r="V2560" s="1764">
        <f t="shared" si="816"/>
        <v>0</v>
      </c>
      <c r="W2560" s="1764">
        <f t="shared" si="817"/>
        <v>78.3</v>
      </c>
      <c r="X2560" s="1768">
        <v>78.3</v>
      </c>
      <c r="Y2560" s="1784">
        <v>618442</v>
      </c>
      <c r="Z2560" s="1770">
        <v>43299</v>
      </c>
      <c r="AA2560" s="1843" t="s">
        <v>104</v>
      </c>
      <c r="AB2560" s="1843"/>
      <c r="AH2560" s="1867"/>
      <c r="AK2560" s="1868"/>
      <c r="AL2560" s="1868"/>
    </row>
    <row r="2561" spans="1:38" x14ac:dyDescent="0.25">
      <c r="A2561" s="1866">
        <v>2018419</v>
      </c>
      <c r="C2561" s="1782" t="s">
        <v>5321</v>
      </c>
      <c r="D2561" s="1762" t="s">
        <v>352</v>
      </c>
      <c r="E2561" s="1762">
        <v>0</v>
      </c>
      <c r="F2561" s="1762">
        <v>1</v>
      </c>
      <c r="G2561" s="1762">
        <v>0</v>
      </c>
      <c r="H2561" s="1762">
        <v>0</v>
      </c>
      <c r="I2561" s="1783">
        <v>1</v>
      </c>
      <c r="J2561" s="1783">
        <v>1</v>
      </c>
      <c r="L2561" s="1764">
        <v>394</v>
      </c>
      <c r="N2561" s="1764">
        <f>O2561+Q2561</f>
        <v>315</v>
      </c>
      <c r="O2561" s="1764">
        <f>225+75</f>
        <v>300</v>
      </c>
      <c r="P2561" s="1806">
        <f t="shared" si="812"/>
        <v>0.95238095238095233</v>
      </c>
      <c r="Q2561" s="1764">
        <v>15</v>
      </c>
      <c r="R2561" s="1864">
        <f t="shared" si="813"/>
        <v>4.7619047619047616E-2</v>
      </c>
      <c r="S2561" s="1807">
        <f t="shared" si="814"/>
        <v>0.6</v>
      </c>
      <c r="U2561" s="1764">
        <f t="shared" si="815"/>
        <v>0</v>
      </c>
      <c r="V2561" s="1764">
        <f t="shared" si="816"/>
        <v>0</v>
      </c>
      <c r="W2561" s="1764">
        <f t="shared" si="817"/>
        <v>394</v>
      </c>
      <c r="X2561" s="1768">
        <v>394</v>
      </c>
      <c r="Y2561" s="1784">
        <v>618440</v>
      </c>
      <c r="Z2561" s="1770">
        <v>43299</v>
      </c>
      <c r="AA2561" s="1843" t="s">
        <v>104</v>
      </c>
      <c r="AB2561" s="1843"/>
      <c r="AH2561" s="1867"/>
      <c r="AK2561" s="1868"/>
      <c r="AL2561" s="1868"/>
    </row>
    <row r="2562" spans="1:38" x14ac:dyDescent="0.25">
      <c r="A2562" s="1866">
        <v>2018420</v>
      </c>
      <c r="C2562" s="1782" t="s">
        <v>5323</v>
      </c>
      <c r="D2562" s="1762" t="s">
        <v>352</v>
      </c>
      <c r="E2562" s="1762">
        <v>0</v>
      </c>
      <c r="F2562" s="1762">
        <v>1</v>
      </c>
      <c r="G2562" s="1762">
        <v>0</v>
      </c>
      <c r="H2562" s="1762">
        <v>2</v>
      </c>
      <c r="I2562" s="1783">
        <v>1</v>
      </c>
      <c r="J2562" s="1783">
        <v>1</v>
      </c>
      <c r="L2562" s="1764">
        <v>776.18</v>
      </c>
      <c r="N2562" s="1764">
        <v>534.38</v>
      </c>
      <c r="O2562" s="1764">
        <f t="shared" si="818"/>
        <v>402.97</v>
      </c>
      <c r="P2562" s="1806">
        <f t="shared" si="812"/>
        <v>0.75408885063063746</v>
      </c>
      <c r="Q2562" s="1764">
        <v>131.41</v>
      </c>
      <c r="R2562" s="1864">
        <f t="shared" si="813"/>
        <v>0.24591114936936262</v>
      </c>
      <c r="S2562" s="1807">
        <f t="shared" si="814"/>
        <v>5.2564000000000002</v>
      </c>
      <c r="U2562" s="1764">
        <f t="shared" si="815"/>
        <v>0</v>
      </c>
      <c r="V2562" s="1764">
        <f t="shared" si="816"/>
        <v>0</v>
      </c>
      <c r="W2562" s="1764">
        <f t="shared" si="817"/>
        <v>776.18</v>
      </c>
      <c r="X2562" s="1768">
        <v>776.18</v>
      </c>
      <c r="Y2562" s="1784">
        <v>618441</v>
      </c>
      <c r="Z2562" s="1770">
        <v>43299</v>
      </c>
      <c r="AA2562" s="1843" t="s">
        <v>104</v>
      </c>
      <c r="AB2562" s="1843"/>
      <c r="AH2562" s="1867"/>
      <c r="AK2562" s="1868"/>
      <c r="AL2562" s="1868"/>
    </row>
    <row r="2563" spans="1:38" x14ac:dyDescent="0.25">
      <c r="A2563" s="1866">
        <v>2018421</v>
      </c>
      <c r="C2563" s="1782" t="s">
        <v>5326</v>
      </c>
      <c r="D2563" s="1762" t="s">
        <v>26</v>
      </c>
      <c r="E2563" s="1762">
        <v>0</v>
      </c>
      <c r="F2563" s="1762">
        <v>0</v>
      </c>
      <c r="G2563" s="1762">
        <v>0</v>
      </c>
      <c r="H2563" s="1762">
        <v>0</v>
      </c>
      <c r="I2563" s="1783">
        <v>1</v>
      </c>
      <c r="J2563" s="1783">
        <v>1</v>
      </c>
      <c r="L2563" s="1764">
        <v>358.75</v>
      </c>
      <c r="O2563" s="1764">
        <f t="shared" si="818"/>
        <v>0</v>
      </c>
      <c r="P2563" s="1806" t="str">
        <f t="shared" si="812"/>
        <v/>
      </c>
      <c r="R2563" s="1864" t="str">
        <f t="shared" si="813"/>
        <v/>
      </c>
      <c r="S2563" s="1807">
        <f t="shared" si="814"/>
        <v>0</v>
      </c>
      <c r="U2563" s="1764">
        <f t="shared" si="815"/>
        <v>0</v>
      </c>
      <c r="V2563" s="1764">
        <f t="shared" si="816"/>
        <v>0.37000000000000455</v>
      </c>
      <c r="W2563" s="1764">
        <f t="shared" si="817"/>
        <v>358.38</v>
      </c>
      <c r="X2563" s="1768">
        <v>358.38</v>
      </c>
      <c r="Y2563" s="1784">
        <v>618364</v>
      </c>
      <c r="Z2563" s="1770">
        <v>43262</v>
      </c>
      <c r="AA2563" s="1843" t="s">
        <v>104</v>
      </c>
      <c r="AB2563" s="1843"/>
      <c r="AH2563" s="1867"/>
      <c r="AK2563" s="1868"/>
      <c r="AL2563" s="1868"/>
    </row>
    <row r="2564" spans="1:38" x14ac:dyDescent="0.25">
      <c r="A2564" s="1866">
        <v>2018423</v>
      </c>
      <c r="C2564" s="1782" t="s">
        <v>5327</v>
      </c>
      <c r="D2564" s="1762" t="s">
        <v>26</v>
      </c>
      <c r="E2564" s="1762">
        <v>0</v>
      </c>
      <c r="F2564" s="1762">
        <v>2</v>
      </c>
      <c r="G2564" s="1762">
        <v>1</v>
      </c>
      <c r="H2564" s="1762">
        <v>1</v>
      </c>
      <c r="I2564" s="1783">
        <v>1</v>
      </c>
      <c r="J2564" s="1783">
        <v>1</v>
      </c>
      <c r="L2564" s="1764">
        <v>703.73</v>
      </c>
      <c r="N2564" s="1764">
        <v>453.36</v>
      </c>
      <c r="O2564" s="1764">
        <f t="shared" si="818"/>
        <v>314.8</v>
      </c>
      <c r="P2564" s="1806">
        <f t="shared" si="812"/>
        <v>0.6943709193576848</v>
      </c>
      <c r="Q2564" s="1764">
        <v>138.56</v>
      </c>
      <c r="R2564" s="1864">
        <f t="shared" si="813"/>
        <v>0.30562908064231514</v>
      </c>
      <c r="S2564" s="1807">
        <f t="shared" si="814"/>
        <v>5.5423999999999998</v>
      </c>
      <c r="U2564" s="1764">
        <f t="shared" si="815"/>
        <v>0</v>
      </c>
      <c r="V2564" s="1764">
        <f t="shared" si="816"/>
        <v>0</v>
      </c>
      <c r="W2564" s="1764">
        <f t="shared" si="817"/>
        <v>703.73</v>
      </c>
      <c r="X2564" s="1768">
        <v>703.73</v>
      </c>
      <c r="Y2564" s="1784">
        <v>618415</v>
      </c>
      <c r="Z2564" s="1770">
        <v>43290</v>
      </c>
      <c r="AA2564" s="1843" t="s">
        <v>104</v>
      </c>
      <c r="AB2564" s="1843"/>
      <c r="AH2564" s="1867"/>
      <c r="AK2564" s="1868"/>
      <c r="AL2564" s="1868"/>
    </row>
    <row r="2565" spans="1:38" x14ac:dyDescent="0.25">
      <c r="A2565" s="1866">
        <v>2018424</v>
      </c>
      <c r="C2565" s="1782" t="s">
        <v>5329</v>
      </c>
      <c r="D2565" s="1762" t="s">
        <v>26</v>
      </c>
      <c r="E2565" s="1762">
        <v>0</v>
      </c>
      <c r="F2565" s="1762">
        <v>0</v>
      </c>
      <c r="G2565" s="1762">
        <v>0</v>
      </c>
      <c r="H2565" s="1762">
        <v>0</v>
      </c>
      <c r="I2565" s="1783">
        <v>1</v>
      </c>
      <c r="J2565" s="1783">
        <v>1</v>
      </c>
      <c r="L2565" s="1764">
        <v>299.58</v>
      </c>
      <c r="N2565" s="1764">
        <f>O2565+Q2565</f>
        <v>145.25</v>
      </c>
      <c r="O2565" s="1764">
        <v>130.25</v>
      </c>
      <c r="P2565" s="1806">
        <f t="shared" si="812"/>
        <v>0.89672977624784855</v>
      </c>
      <c r="Q2565" s="1764">
        <v>15</v>
      </c>
      <c r="R2565" s="1864">
        <f t="shared" si="813"/>
        <v>0.10327022375215146</v>
      </c>
      <c r="S2565" s="1807">
        <f t="shared" si="814"/>
        <v>0.6</v>
      </c>
      <c r="U2565" s="1764">
        <f t="shared" si="815"/>
        <v>0</v>
      </c>
      <c r="V2565" s="1764">
        <f t="shared" si="816"/>
        <v>0</v>
      </c>
      <c r="W2565" s="1764">
        <f t="shared" si="817"/>
        <v>299.58</v>
      </c>
      <c r="X2565" s="1768">
        <v>299.58</v>
      </c>
      <c r="Y2565" s="1784">
        <v>618431</v>
      </c>
      <c r="Z2565" s="1770">
        <v>43299</v>
      </c>
      <c r="AA2565" s="1843" t="s">
        <v>104</v>
      </c>
      <c r="AB2565" s="1843"/>
      <c r="AH2565" s="1867"/>
      <c r="AK2565" s="1868"/>
      <c r="AL2565" s="1868"/>
    </row>
    <row r="2566" spans="1:38" x14ac:dyDescent="0.25">
      <c r="A2566" s="1866">
        <v>2018425</v>
      </c>
      <c r="C2566" s="1782" t="s">
        <v>5330</v>
      </c>
      <c r="D2566" s="1762" t="s">
        <v>26</v>
      </c>
      <c r="E2566" s="1762">
        <v>0</v>
      </c>
      <c r="F2566" s="1762">
        <v>0</v>
      </c>
      <c r="G2566" s="1762">
        <v>0</v>
      </c>
      <c r="H2566" s="1762">
        <v>0</v>
      </c>
      <c r="I2566" s="1783">
        <v>1</v>
      </c>
      <c r="J2566" s="1783">
        <v>1</v>
      </c>
      <c r="L2566" s="1764">
        <v>163.04</v>
      </c>
      <c r="N2566" s="1764">
        <f>O2566+Q2566</f>
        <v>108.69</v>
      </c>
      <c r="O2566" s="1764">
        <v>93.69</v>
      </c>
      <c r="P2566" s="1806">
        <f t="shared" si="812"/>
        <v>0.86199282362682861</v>
      </c>
      <c r="Q2566" s="1764">
        <v>15</v>
      </c>
      <c r="R2566" s="1864">
        <f t="shared" si="813"/>
        <v>0.13800717637317142</v>
      </c>
      <c r="S2566" s="1807">
        <f t="shared" si="814"/>
        <v>0.6</v>
      </c>
      <c r="U2566" s="1764">
        <f t="shared" si="815"/>
        <v>0</v>
      </c>
      <c r="V2566" s="1764">
        <f t="shared" si="816"/>
        <v>0</v>
      </c>
      <c r="W2566" s="1764">
        <f t="shared" si="817"/>
        <v>163.04</v>
      </c>
      <c r="X2566" s="1768">
        <v>163.04</v>
      </c>
      <c r="Y2566" s="1784">
        <v>618431</v>
      </c>
      <c r="Z2566" s="1770">
        <v>43299</v>
      </c>
      <c r="AA2566" s="1843" t="s">
        <v>104</v>
      </c>
      <c r="AB2566" s="1843"/>
      <c r="AH2566" s="1867"/>
      <c r="AK2566" s="1868"/>
      <c r="AL2566" s="1868"/>
    </row>
    <row r="2567" spans="1:38" x14ac:dyDescent="0.25">
      <c r="A2567" s="1866" t="s">
        <v>5332</v>
      </c>
      <c r="C2567" s="1782">
        <v>739518</v>
      </c>
      <c r="D2567" s="1762" t="s">
        <v>26</v>
      </c>
      <c r="E2567" s="1762">
        <v>1</v>
      </c>
      <c r="F2567" s="1762">
        <v>8</v>
      </c>
      <c r="G2567" s="1762">
        <v>5</v>
      </c>
      <c r="H2567" s="1762">
        <v>3</v>
      </c>
      <c r="I2567" s="1783">
        <v>1</v>
      </c>
      <c r="J2567" s="1783">
        <v>1</v>
      </c>
      <c r="L2567" s="1764">
        <v>5783.04</v>
      </c>
      <c r="N2567" s="1764">
        <v>3723.92</v>
      </c>
      <c r="O2567" s="1764">
        <f t="shared" si="818"/>
        <v>2997.02</v>
      </c>
      <c r="P2567" s="1806">
        <f t="shared" si="812"/>
        <v>0.80480246621839346</v>
      </c>
      <c r="Q2567" s="1764">
        <v>726.9</v>
      </c>
      <c r="R2567" s="1864">
        <f t="shared" si="813"/>
        <v>0.19519753378160648</v>
      </c>
      <c r="S2567" s="1807">
        <f t="shared" si="814"/>
        <v>29.076000000000001</v>
      </c>
      <c r="U2567" s="1764">
        <f t="shared" si="815"/>
        <v>0</v>
      </c>
      <c r="V2567" s="1764">
        <f t="shared" si="816"/>
        <v>0</v>
      </c>
      <c r="W2567" s="1764">
        <f t="shared" si="817"/>
        <v>5783.04</v>
      </c>
      <c r="X2567" s="1768">
        <v>5783.04</v>
      </c>
      <c r="Y2567" s="1784">
        <v>618422</v>
      </c>
      <c r="Z2567" s="1770">
        <v>43297</v>
      </c>
      <c r="AA2567" s="1843" t="s">
        <v>104</v>
      </c>
      <c r="AB2567" s="1843"/>
      <c r="AH2567" s="1867"/>
      <c r="AK2567" s="1868"/>
      <c r="AL2567" s="1868"/>
    </row>
    <row r="2568" spans="1:38" x14ac:dyDescent="0.25">
      <c r="A2568" s="1866" t="s">
        <v>5333</v>
      </c>
      <c r="C2568" s="1782">
        <v>739618</v>
      </c>
      <c r="D2568" s="1762" t="s">
        <v>26</v>
      </c>
      <c r="E2568" s="1762">
        <v>1</v>
      </c>
      <c r="G2568" s="1762">
        <v>6</v>
      </c>
      <c r="H2568" s="1762">
        <v>3</v>
      </c>
      <c r="I2568" s="1783">
        <v>1</v>
      </c>
      <c r="J2568" s="1783">
        <v>1</v>
      </c>
      <c r="L2568" s="1764">
        <v>7836.88</v>
      </c>
      <c r="N2568" s="1764">
        <v>5155.32</v>
      </c>
      <c r="O2568" s="1764">
        <f t="shared" si="818"/>
        <v>4154.6399999999994</v>
      </c>
      <c r="P2568" s="1806">
        <f t="shared" si="812"/>
        <v>0.80589371755778494</v>
      </c>
      <c r="Q2568" s="1764">
        <v>1000.68</v>
      </c>
      <c r="R2568" s="1864">
        <f t="shared" si="813"/>
        <v>0.19410628244221503</v>
      </c>
      <c r="S2568" s="1807">
        <f t="shared" si="814"/>
        <v>40.027200000000001</v>
      </c>
      <c r="U2568" s="1764">
        <f t="shared" si="815"/>
        <v>0</v>
      </c>
      <c r="V2568" s="1764">
        <f t="shared" si="816"/>
        <v>0</v>
      </c>
      <c r="W2568" s="1764">
        <f t="shared" si="817"/>
        <v>7836.88</v>
      </c>
      <c r="X2568" s="1768">
        <v>7836.88</v>
      </c>
      <c r="Y2568" s="1784">
        <v>618423</v>
      </c>
      <c r="Z2568" s="1770">
        <v>43297</v>
      </c>
      <c r="AA2568" s="1843" t="s">
        <v>104</v>
      </c>
      <c r="AB2568" s="1843"/>
      <c r="AH2568" s="1867"/>
      <c r="AK2568" s="1868"/>
      <c r="AL2568" s="1868"/>
    </row>
    <row r="2569" spans="1:38" x14ac:dyDescent="0.25">
      <c r="A2569" s="1866">
        <v>2018428</v>
      </c>
      <c r="C2569" s="1782">
        <v>688518</v>
      </c>
      <c r="D2569" s="1762" t="s">
        <v>26</v>
      </c>
      <c r="E2569" s="1762">
        <v>1</v>
      </c>
      <c r="F2569" s="1762">
        <v>7</v>
      </c>
      <c r="G2569" s="1762">
        <v>4</v>
      </c>
      <c r="H2569" s="1762">
        <v>3</v>
      </c>
      <c r="I2569" s="1783">
        <v>1</v>
      </c>
      <c r="J2569" s="1783">
        <v>1</v>
      </c>
      <c r="L2569" s="1764">
        <v>2763.23</v>
      </c>
      <c r="N2569" s="1764">
        <v>1832.7</v>
      </c>
      <c r="O2569" s="1764">
        <f t="shared" si="818"/>
        <v>1411.5</v>
      </c>
      <c r="P2569" s="1806">
        <f t="shared" si="812"/>
        <v>0.77017515141594362</v>
      </c>
      <c r="Q2569" s="1764">
        <v>421.2</v>
      </c>
      <c r="R2569" s="1864">
        <f t="shared" si="813"/>
        <v>0.2298248485840563</v>
      </c>
      <c r="S2569" s="1807">
        <f t="shared" si="814"/>
        <v>16.847999999999999</v>
      </c>
      <c r="U2569" s="1764">
        <f t="shared" si="815"/>
        <v>0</v>
      </c>
      <c r="V2569" s="1764">
        <f t="shared" si="816"/>
        <v>0</v>
      </c>
      <c r="W2569" s="1764">
        <f t="shared" si="817"/>
        <v>2763.23</v>
      </c>
      <c r="X2569" s="1768">
        <v>2763.23</v>
      </c>
      <c r="Y2569" s="1784">
        <v>618421</v>
      </c>
      <c r="Z2569" s="1770">
        <v>43297</v>
      </c>
      <c r="AA2569" s="1843" t="s">
        <v>104</v>
      </c>
      <c r="AB2569" s="1843"/>
      <c r="AH2569" s="1867"/>
      <c r="AK2569" s="1868"/>
      <c r="AL2569" s="1868"/>
    </row>
    <row r="2570" spans="1:38" x14ac:dyDescent="0.25">
      <c r="A2570" s="1866">
        <v>2018429</v>
      </c>
      <c r="C2570" s="1782">
        <v>725718</v>
      </c>
      <c r="D2570" s="1762" t="s">
        <v>26</v>
      </c>
      <c r="E2570" s="1762">
        <v>1</v>
      </c>
      <c r="F2570" s="1762">
        <v>9</v>
      </c>
      <c r="G2570" s="1762">
        <v>7</v>
      </c>
      <c r="H2570" s="1762">
        <v>3</v>
      </c>
      <c r="I2570" s="1783">
        <v>1</v>
      </c>
      <c r="J2570" s="1783">
        <v>1</v>
      </c>
      <c r="L2570" s="1764">
        <v>3336.56</v>
      </c>
      <c r="N2570" s="1764">
        <v>2209.38</v>
      </c>
      <c r="O2570" s="1764">
        <f t="shared" si="818"/>
        <v>1674.9500000000003</v>
      </c>
      <c r="P2570" s="1806">
        <f t="shared" si="812"/>
        <v>0.75810860965519744</v>
      </c>
      <c r="Q2570" s="1764">
        <v>534.42999999999995</v>
      </c>
      <c r="R2570" s="1864">
        <f t="shared" si="813"/>
        <v>0.24189139034480259</v>
      </c>
      <c r="S2570" s="1807">
        <f t="shared" si="814"/>
        <v>21.377199999999998</v>
      </c>
      <c r="U2570" s="1764">
        <f t="shared" si="815"/>
        <v>0</v>
      </c>
      <c r="V2570" s="1764">
        <f t="shared" si="816"/>
        <v>0</v>
      </c>
      <c r="W2570" s="1764">
        <f t="shared" si="817"/>
        <v>3336.56</v>
      </c>
      <c r="X2570" s="1768">
        <v>3336.56</v>
      </c>
      <c r="Y2570" s="1784">
        <v>618424</v>
      </c>
      <c r="Z2570" s="1770">
        <v>43297</v>
      </c>
      <c r="AA2570" s="1843" t="s">
        <v>104</v>
      </c>
      <c r="AB2570" s="1843"/>
      <c r="AH2570" s="1867"/>
      <c r="AK2570" s="1868"/>
      <c r="AL2570" s="1868"/>
    </row>
    <row r="2571" spans="1:38" x14ac:dyDescent="0.25">
      <c r="A2571" s="1866" t="s">
        <v>5334</v>
      </c>
      <c r="C2571" s="1782" t="s">
        <v>5335</v>
      </c>
      <c r="D2571" s="1762" t="s">
        <v>26</v>
      </c>
      <c r="E2571" s="1762">
        <v>0</v>
      </c>
      <c r="F2571" s="1762">
        <v>16</v>
      </c>
      <c r="G2571" s="1762">
        <v>0</v>
      </c>
      <c r="H2571" s="1762">
        <v>0</v>
      </c>
      <c r="I2571" s="1783">
        <v>1</v>
      </c>
      <c r="J2571" s="1783">
        <v>1</v>
      </c>
      <c r="L2571" s="1764">
        <v>2148.1799999999998</v>
      </c>
      <c r="N2571" s="1764">
        <v>1265.3800000000001</v>
      </c>
      <c r="O2571" s="1764">
        <f t="shared" si="818"/>
        <v>959.72</v>
      </c>
      <c r="P2571" s="1806">
        <f t="shared" si="812"/>
        <v>0.75844410374749083</v>
      </c>
      <c r="Q2571" s="1764">
        <v>305.66000000000003</v>
      </c>
      <c r="R2571" s="1864">
        <f t="shared" si="813"/>
        <v>0.24155589625250912</v>
      </c>
      <c r="S2571" s="1807">
        <f t="shared" si="814"/>
        <v>12.226400000000002</v>
      </c>
      <c r="U2571" s="1764">
        <f t="shared" si="815"/>
        <v>0</v>
      </c>
      <c r="V2571" s="1764">
        <f t="shared" si="816"/>
        <v>0</v>
      </c>
      <c r="W2571" s="1764">
        <f t="shared" si="817"/>
        <v>2148.1799999999998</v>
      </c>
      <c r="X2571" s="1768">
        <v>2148.1799999999998</v>
      </c>
      <c r="Y2571" s="1784">
        <v>618455</v>
      </c>
      <c r="Z2571" s="1770">
        <v>43304</v>
      </c>
      <c r="AA2571" s="1843" t="s">
        <v>104</v>
      </c>
      <c r="AB2571" s="1843"/>
      <c r="AH2571" s="1867"/>
      <c r="AK2571" s="1868"/>
      <c r="AL2571" s="1868"/>
    </row>
    <row r="2572" spans="1:38" x14ac:dyDescent="0.25">
      <c r="A2572" s="1866">
        <v>2018431</v>
      </c>
      <c r="C2572" s="1782">
        <v>727218</v>
      </c>
      <c r="D2572" s="1762" t="s">
        <v>26</v>
      </c>
      <c r="E2572" s="1762">
        <v>1</v>
      </c>
      <c r="F2572" s="1762">
        <v>7</v>
      </c>
      <c r="G2572" s="1762">
        <v>4</v>
      </c>
      <c r="H2572" s="1762">
        <v>3</v>
      </c>
      <c r="I2572" s="1783">
        <v>1</v>
      </c>
      <c r="J2572" s="1783">
        <v>1</v>
      </c>
      <c r="L2572" s="1764">
        <v>3224.07</v>
      </c>
      <c r="N2572" s="1764">
        <v>2334.41</v>
      </c>
      <c r="O2572" s="1764">
        <f t="shared" si="818"/>
        <v>1878.7399999999998</v>
      </c>
      <c r="P2572" s="1806">
        <f t="shared" si="812"/>
        <v>0.80480292664956021</v>
      </c>
      <c r="Q2572" s="1764">
        <v>455.67</v>
      </c>
      <c r="R2572" s="1864">
        <f t="shared" si="813"/>
        <v>0.19519707335043973</v>
      </c>
      <c r="S2572" s="1807">
        <f t="shared" si="814"/>
        <v>18.226800000000001</v>
      </c>
      <c r="U2572" s="1764">
        <f t="shared" si="815"/>
        <v>0</v>
      </c>
      <c r="V2572" s="1764">
        <f t="shared" si="816"/>
        <v>0</v>
      </c>
      <c r="W2572" s="1764">
        <f t="shared" si="817"/>
        <v>3224.07</v>
      </c>
      <c r="X2572" s="1768">
        <v>3224.07</v>
      </c>
      <c r="Y2572" s="1856">
        <v>618420</v>
      </c>
      <c r="Z2572" s="1770">
        <v>43297</v>
      </c>
      <c r="AA2572" s="1843" t="s">
        <v>104</v>
      </c>
      <c r="AB2572" s="1843"/>
      <c r="AH2572" s="1867"/>
      <c r="AK2572" s="1868"/>
      <c r="AL2572" s="1868"/>
    </row>
    <row r="2573" spans="1:38" x14ac:dyDescent="0.25">
      <c r="A2573" s="1866">
        <v>2018432</v>
      </c>
      <c r="C2573" s="1782" t="s">
        <v>5338</v>
      </c>
      <c r="D2573" s="1762" t="s">
        <v>26</v>
      </c>
      <c r="E2573" s="1762">
        <v>0</v>
      </c>
      <c r="F2573" s="1762">
        <v>2</v>
      </c>
      <c r="G2573" s="1762">
        <v>2</v>
      </c>
      <c r="H2573" s="1762">
        <v>0</v>
      </c>
      <c r="I2573" s="1783">
        <v>1</v>
      </c>
      <c r="J2573" s="1783">
        <v>1</v>
      </c>
      <c r="L2573" s="1764">
        <v>368.72</v>
      </c>
      <c r="N2573" s="1764">
        <v>240.06</v>
      </c>
      <c r="O2573" s="1764">
        <f t="shared" si="818"/>
        <v>168.44</v>
      </c>
      <c r="P2573" s="1806">
        <f t="shared" si="812"/>
        <v>0.70165791885361994</v>
      </c>
      <c r="Q2573" s="1764">
        <v>71.62</v>
      </c>
      <c r="R2573" s="1864">
        <f t="shared" si="813"/>
        <v>0.29834208114638011</v>
      </c>
      <c r="S2573" s="1807">
        <f t="shared" si="814"/>
        <v>2.8648000000000002</v>
      </c>
      <c r="U2573" s="1764">
        <f t="shared" si="815"/>
        <v>0</v>
      </c>
      <c r="V2573" s="1764">
        <f t="shared" si="816"/>
        <v>0</v>
      </c>
      <c r="W2573" s="1764">
        <f t="shared" si="817"/>
        <v>368.72</v>
      </c>
      <c r="X2573" s="1768">
        <v>368.72</v>
      </c>
      <c r="Y2573" s="1784">
        <v>618425</v>
      </c>
      <c r="Z2573" s="1770">
        <v>43297</v>
      </c>
      <c r="AA2573" s="1843" t="s">
        <v>104</v>
      </c>
      <c r="AB2573" s="1843"/>
      <c r="AH2573" s="1867"/>
      <c r="AK2573" s="1868"/>
      <c r="AL2573" s="1868"/>
    </row>
    <row r="2574" spans="1:38" x14ac:dyDescent="0.25">
      <c r="A2574" s="1866">
        <v>2018433</v>
      </c>
      <c r="C2574" s="1782" t="s">
        <v>5339</v>
      </c>
      <c r="D2574" s="1762" t="s">
        <v>26</v>
      </c>
      <c r="E2574" s="1762">
        <v>0</v>
      </c>
      <c r="F2574" s="1762">
        <v>0</v>
      </c>
      <c r="G2574" s="1762">
        <v>0</v>
      </c>
      <c r="H2574" s="1762">
        <v>0</v>
      </c>
      <c r="I2574" s="1783">
        <v>1</v>
      </c>
      <c r="J2574" s="1783">
        <v>1</v>
      </c>
      <c r="L2574" s="1764">
        <v>77.7</v>
      </c>
      <c r="O2574" s="1764">
        <v>31.35</v>
      </c>
      <c r="P2574" s="1806" t="str">
        <f t="shared" si="812"/>
        <v/>
      </c>
      <c r="Q2574" s="1764">
        <v>15</v>
      </c>
      <c r="R2574" s="1864" t="str">
        <f t="shared" si="813"/>
        <v/>
      </c>
      <c r="S2574" s="1807">
        <f t="shared" si="814"/>
        <v>0.6</v>
      </c>
      <c r="U2574" s="1764">
        <f t="shared" si="815"/>
        <v>0</v>
      </c>
      <c r="V2574" s="1764">
        <f t="shared" si="816"/>
        <v>0</v>
      </c>
      <c r="W2574" s="1764">
        <f t="shared" si="817"/>
        <v>77.7</v>
      </c>
      <c r="X2574" s="1768">
        <v>77.7</v>
      </c>
      <c r="Y2574" s="1784">
        <v>618431</v>
      </c>
      <c r="Z2574" s="1770">
        <v>43299</v>
      </c>
      <c r="AA2574" s="1843" t="s">
        <v>104</v>
      </c>
      <c r="AB2574" s="1843"/>
      <c r="AH2574" s="1867"/>
      <c r="AK2574" s="1868"/>
      <c r="AL2574" s="1868"/>
    </row>
    <row r="2575" spans="1:38" x14ac:dyDescent="0.25">
      <c r="A2575" s="1866">
        <v>2018434</v>
      </c>
      <c r="C2575" s="1782" t="s">
        <v>5351</v>
      </c>
      <c r="D2575" s="1762" t="s">
        <v>26</v>
      </c>
      <c r="E2575" s="1762">
        <v>0</v>
      </c>
      <c r="F2575" s="1762">
        <v>0</v>
      </c>
      <c r="G2575" s="1762">
        <v>0</v>
      </c>
      <c r="H2575" s="1762">
        <v>0</v>
      </c>
      <c r="I2575" s="1783">
        <v>1</v>
      </c>
      <c r="J2575" s="1783">
        <v>1</v>
      </c>
      <c r="L2575" s="1764">
        <f>N2575*2</f>
        <v>51.18</v>
      </c>
      <c r="N2575" s="1764">
        <f>O2575+Q2575</f>
        <v>25.59</v>
      </c>
      <c r="O2575" s="1764">
        <v>10.59</v>
      </c>
      <c r="P2575" s="1806">
        <f t="shared" si="812"/>
        <v>0.41383352872215706</v>
      </c>
      <c r="Q2575" s="1764">
        <v>15</v>
      </c>
      <c r="R2575" s="1864">
        <f t="shared" si="813"/>
        <v>0.58616647127784294</v>
      </c>
      <c r="S2575" s="1807">
        <f t="shared" si="814"/>
        <v>0.6</v>
      </c>
      <c r="U2575" s="1764">
        <f t="shared" si="815"/>
        <v>0</v>
      </c>
      <c r="V2575" s="1764">
        <f t="shared" si="816"/>
        <v>0</v>
      </c>
      <c r="W2575" s="1764">
        <f t="shared" si="817"/>
        <v>51.18</v>
      </c>
      <c r="X2575" s="1768">
        <v>51.18</v>
      </c>
      <c r="Y2575" s="1784">
        <v>618431</v>
      </c>
      <c r="Z2575" s="1770">
        <v>43299</v>
      </c>
      <c r="AA2575" s="1843" t="s">
        <v>104</v>
      </c>
      <c r="AB2575" s="1843"/>
      <c r="AH2575" s="1867"/>
      <c r="AK2575" s="1868"/>
      <c r="AL2575" s="1868"/>
    </row>
    <row r="2576" spans="1:38" x14ac:dyDescent="0.25">
      <c r="A2576" s="1866">
        <v>2018435</v>
      </c>
      <c r="C2576" s="1782" t="s">
        <v>5353</v>
      </c>
      <c r="D2576" s="1762" t="s">
        <v>881</v>
      </c>
      <c r="E2576" s="1762">
        <v>0</v>
      </c>
      <c r="F2576" s="1762">
        <v>0</v>
      </c>
      <c r="G2576" s="1762">
        <v>0</v>
      </c>
      <c r="H2576" s="1762">
        <v>0</v>
      </c>
      <c r="I2576" s="1783">
        <v>1</v>
      </c>
      <c r="J2576" s="1783">
        <v>1</v>
      </c>
      <c r="L2576" s="1764">
        <f>N2576*2</f>
        <v>96.9</v>
      </c>
      <c r="N2576" s="1764">
        <f>O2576+Q2576</f>
        <v>48.45</v>
      </c>
      <c r="O2576" s="1764">
        <v>23.45</v>
      </c>
      <c r="P2576" s="1806">
        <f t="shared" si="812"/>
        <v>0.48400412796697623</v>
      </c>
      <c r="Q2576" s="1764">
        <v>25</v>
      </c>
      <c r="R2576" s="1864">
        <f t="shared" si="813"/>
        <v>0.51599587203302366</v>
      </c>
      <c r="S2576" s="1807">
        <f t="shared" si="814"/>
        <v>1</v>
      </c>
      <c r="U2576" s="1764">
        <f t="shared" si="815"/>
        <v>0</v>
      </c>
      <c r="V2576" s="1764">
        <f t="shared" si="816"/>
        <v>0.30000000000001137</v>
      </c>
      <c r="W2576" s="1764">
        <f t="shared" si="817"/>
        <v>96.6</v>
      </c>
      <c r="X2576" s="1768">
        <v>96.6</v>
      </c>
      <c r="Y2576" s="1784">
        <v>618448</v>
      </c>
      <c r="Z2576" s="1770">
        <v>43299</v>
      </c>
      <c r="AA2576" s="1843" t="s">
        <v>104</v>
      </c>
      <c r="AB2576" s="1843"/>
      <c r="AH2576" s="1867"/>
      <c r="AK2576" s="1868"/>
      <c r="AL2576" s="1868"/>
    </row>
    <row r="2577" spans="1:38" x14ac:dyDescent="0.25">
      <c r="A2577" s="1866">
        <v>2018436</v>
      </c>
      <c r="C2577" s="1782">
        <v>701518</v>
      </c>
      <c r="D2577" s="1762" t="s">
        <v>26</v>
      </c>
      <c r="E2577" s="1762">
        <v>1</v>
      </c>
      <c r="F2577" s="1762">
        <v>11</v>
      </c>
      <c r="G2577" s="1762">
        <v>7</v>
      </c>
      <c r="H2577" s="1762">
        <v>3</v>
      </c>
      <c r="I2577" s="1783">
        <v>1</v>
      </c>
      <c r="J2577" s="1783">
        <v>1</v>
      </c>
      <c r="L2577" s="1764">
        <v>3586.81</v>
      </c>
      <c r="N2577" s="1764">
        <v>2374.5300000000002</v>
      </c>
      <c r="O2577" s="1764">
        <f t="shared" si="818"/>
        <v>1821.67</v>
      </c>
      <c r="P2577" s="1806">
        <f t="shared" si="812"/>
        <v>0.76717076642535575</v>
      </c>
      <c r="Q2577" s="1764">
        <v>552.86</v>
      </c>
      <c r="R2577" s="1864">
        <f t="shared" si="813"/>
        <v>0.23282923357464422</v>
      </c>
      <c r="S2577" s="1807">
        <f t="shared" si="814"/>
        <v>22.1144</v>
      </c>
      <c r="U2577" s="1764">
        <f t="shared" si="815"/>
        <v>0</v>
      </c>
      <c r="V2577" s="1764">
        <f t="shared" si="816"/>
        <v>3</v>
      </c>
      <c r="W2577" s="1764">
        <f t="shared" si="817"/>
        <v>3583.81</v>
      </c>
      <c r="X2577" s="1768">
        <v>3583.81</v>
      </c>
      <c r="Y2577" s="1784">
        <v>618426</v>
      </c>
      <c r="Z2577" s="1770">
        <v>43297</v>
      </c>
      <c r="AA2577" s="1843" t="s">
        <v>104</v>
      </c>
      <c r="AB2577" s="1843"/>
      <c r="AH2577" s="1867"/>
      <c r="AK2577" s="1868"/>
      <c r="AL2577" s="1868"/>
    </row>
    <row r="2578" spans="1:38" x14ac:dyDescent="0.25">
      <c r="A2578" s="1866">
        <v>2018437</v>
      </c>
      <c r="C2578" s="1782">
        <v>633518</v>
      </c>
      <c r="D2578" s="1762" t="s">
        <v>26</v>
      </c>
      <c r="E2578" s="1979">
        <v>1</v>
      </c>
      <c r="F2578" s="1979">
        <v>11</v>
      </c>
      <c r="G2578" s="1979">
        <v>8</v>
      </c>
      <c r="H2578" s="1989">
        <v>4</v>
      </c>
      <c r="I2578" s="1783">
        <v>1</v>
      </c>
      <c r="J2578" s="1783">
        <v>1</v>
      </c>
      <c r="L2578" s="1764">
        <v>4430.5</v>
      </c>
      <c r="N2578" s="1764">
        <v>2908.12</v>
      </c>
      <c r="O2578" s="1764">
        <f t="shared" si="818"/>
        <v>2221.6999999999998</v>
      </c>
      <c r="P2578" s="1806">
        <f t="shared" si="812"/>
        <v>0.76396434810117875</v>
      </c>
      <c r="Q2578" s="1764">
        <v>686.42</v>
      </c>
      <c r="R2578" s="1864">
        <f t="shared" si="813"/>
        <v>0.23603565189882122</v>
      </c>
      <c r="S2578" s="1807">
        <f t="shared" si="814"/>
        <v>27.456799999999998</v>
      </c>
      <c r="U2578" s="1764">
        <f t="shared" si="815"/>
        <v>0</v>
      </c>
      <c r="V2578" s="1764">
        <f t="shared" si="816"/>
        <v>0</v>
      </c>
      <c r="W2578" s="1764">
        <f t="shared" si="817"/>
        <v>4430.5</v>
      </c>
      <c r="X2578" s="1768">
        <v>4430.5</v>
      </c>
      <c r="Y2578" s="1784">
        <v>618427</v>
      </c>
      <c r="Z2578" s="1770">
        <v>43297</v>
      </c>
      <c r="AA2578" s="1843" t="s">
        <v>104</v>
      </c>
      <c r="AB2578" s="1843"/>
      <c r="AH2578" s="1867"/>
      <c r="AK2578" s="1868"/>
      <c r="AL2578" s="1868"/>
    </row>
    <row r="2579" spans="1:38" x14ac:dyDescent="0.25">
      <c r="A2579" s="1866">
        <v>2018438</v>
      </c>
      <c r="C2579" s="1782" t="s">
        <v>5381</v>
      </c>
      <c r="D2579" s="1762" t="s">
        <v>26</v>
      </c>
      <c r="E2579" s="1762">
        <v>0</v>
      </c>
      <c r="F2579" s="1762">
        <v>0</v>
      </c>
      <c r="G2579" s="1762">
        <v>0</v>
      </c>
      <c r="H2579" s="1762">
        <v>0</v>
      </c>
      <c r="I2579" s="1783">
        <v>1</v>
      </c>
      <c r="J2579" s="1783">
        <v>1</v>
      </c>
      <c r="L2579" s="1764">
        <v>99.56</v>
      </c>
      <c r="O2579" s="1764">
        <v>42.28</v>
      </c>
      <c r="P2579" s="1806" t="str">
        <f t="shared" si="812"/>
        <v/>
      </c>
      <c r="Q2579" s="1764">
        <v>15</v>
      </c>
      <c r="R2579" s="1864" t="str">
        <f t="shared" si="813"/>
        <v/>
      </c>
      <c r="S2579" s="1807">
        <f t="shared" si="814"/>
        <v>0.6</v>
      </c>
      <c r="U2579" s="1764">
        <f t="shared" si="815"/>
        <v>0</v>
      </c>
      <c r="V2579" s="1764">
        <f t="shared" si="816"/>
        <v>0</v>
      </c>
      <c r="W2579" s="1764">
        <f t="shared" si="817"/>
        <v>99.56</v>
      </c>
      <c r="X2579" s="1768">
        <v>99.56</v>
      </c>
      <c r="Y2579" s="1784">
        <v>618431</v>
      </c>
      <c r="Z2579" s="1770">
        <v>43299</v>
      </c>
      <c r="AA2579" s="1843" t="s">
        <v>104</v>
      </c>
      <c r="AB2579" s="1843"/>
      <c r="AH2579" s="1867"/>
      <c r="AK2579" s="1868"/>
      <c r="AL2579" s="1868"/>
    </row>
    <row r="2580" spans="1:38" x14ac:dyDescent="0.25">
      <c r="A2580" s="1866">
        <v>2018439</v>
      </c>
      <c r="C2580" s="1782" t="s">
        <v>5382</v>
      </c>
      <c r="D2580" s="1762" t="s">
        <v>26</v>
      </c>
      <c r="E2580" s="1762">
        <v>0</v>
      </c>
      <c r="F2580" s="1762">
        <v>0</v>
      </c>
      <c r="G2580" s="1762">
        <v>0</v>
      </c>
      <c r="H2580" s="1762">
        <v>2</v>
      </c>
      <c r="I2580" s="1783">
        <v>1</v>
      </c>
      <c r="J2580" s="1783">
        <v>1</v>
      </c>
      <c r="L2580" s="1764">
        <f>N2580*1.65</f>
        <v>371.25</v>
      </c>
      <c r="N2580" s="1764">
        <f>O2580+Q2580</f>
        <v>225</v>
      </c>
      <c r="O2580" s="1764">
        <v>170</v>
      </c>
      <c r="P2580" s="1806">
        <f t="shared" si="812"/>
        <v>0.75555555555555554</v>
      </c>
      <c r="Q2580" s="1764">
        <v>55</v>
      </c>
      <c r="R2580" s="1864">
        <f t="shared" si="813"/>
        <v>0.24444444444444444</v>
      </c>
      <c r="S2580" s="1807">
        <f t="shared" si="814"/>
        <v>2.2000000000000002</v>
      </c>
      <c r="U2580" s="1764">
        <f t="shared" si="815"/>
        <v>0</v>
      </c>
      <c r="V2580" s="1764">
        <f t="shared" si="816"/>
        <v>0</v>
      </c>
      <c r="W2580" s="1764">
        <f t="shared" si="817"/>
        <v>371.25</v>
      </c>
      <c r="X2580" s="1768">
        <v>371.25</v>
      </c>
      <c r="Y2580" s="1784">
        <v>618431</v>
      </c>
      <c r="Z2580" s="1770">
        <v>43299</v>
      </c>
      <c r="AA2580" s="1843" t="s">
        <v>104</v>
      </c>
      <c r="AB2580" s="1843"/>
      <c r="AH2580" s="1867"/>
      <c r="AK2580" s="1868"/>
      <c r="AL2580" s="1868"/>
    </row>
    <row r="2581" spans="1:38" x14ac:dyDescent="0.25">
      <c r="A2581" s="1866">
        <v>2018440</v>
      </c>
      <c r="C2581" s="1782" t="s">
        <v>5388</v>
      </c>
      <c r="D2581" s="1762" t="s">
        <v>317</v>
      </c>
      <c r="E2581" s="1762">
        <v>1</v>
      </c>
      <c r="F2581" s="1762">
        <v>9</v>
      </c>
      <c r="G2581" s="1762">
        <v>9</v>
      </c>
      <c r="H2581" s="1762">
        <v>3</v>
      </c>
      <c r="I2581" s="1783">
        <v>1</v>
      </c>
      <c r="J2581" s="1783">
        <v>1</v>
      </c>
      <c r="L2581" s="1764">
        <v>4148.6099999999997</v>
      </c>
      <c r="N2581" s="1764">
        <v>2584.77</v>
      </c>
      <c r="O2581" s="1764">
        <f t="shared" si="818"/>
        <v>1911.78</v>
      </c>
      <c r="P2581" s="1806">
        <f t="shared" si="812"/>
        <v>0.73963253983913457</v>
      </c>
      <c r="Q2581" s="1764">
        <v>672.99</v>
      </c>
      <c r="R2581" s="1864">
        <f t="shared" si="813"/>
        <v>0.26036746016086537</v>
      </c>
      <c r="S2581" s="1807">
        <f t="shared" si="814"/>
        <v>26.919599999999999</v>
      </c>
      <c r="U2581" s="1764">
        <f t="shared" si="815"/>
        <v>0</v>
      </c>
      <c r="V2581" s="1764">
        <f t="shared" si="816"/>
        <v>0</v>
      </c>
      <c r="W2581" s="1764">
        <f t="shared" si="817"/>
        <v>4148.6099999999997</v>
      </c>
      <c r="X2581" s="1768">
        <v>4148.6099999999997</v>
      </c>
      <c r="Y2581" s="1784">
        <v>618428</v>
      </c>
      <c r="Z2581" s="1770">
        <v>43297</v>
      </c>
      <c r="AA2581" s="1843" t="s">
        <v>104</v>
      </c>
      <c r="AB2581" s="1843"/>
      <c r="AH2581" s="1867"/>
      <c r="AK2581" s="1868"/>
      <c r="AL2581" s="1868"/>
    </row>
    <row r="2582" spans="1:38" x14ac:dyDescent="0.25">
      <c r="A2582" s="1866">
        <v>2018441</v>
      </c>
      <c r="C2582" s="1782" t="s">
        <v>5389</v>
      </c>
      <c r="D2582" s="1762" t="s">
        <v>881</v>
      </c>
      <c r="E2582" s="1762">
        <v>0</v>
      </c>
      <c r="F2582" s="1762">
        <v>2</v>
      </c>
      <c r="G2582" s="1762">
        <v>0</v>
      </c>
      <c r="H2582" s="1762">
        <v>2</v>
      </c>
      <c r="I2582" s="1783">
        <v>1</v>
      </c>
      <c r="J2582" s="1783">
        <v>1</v>
      </c>
      <c r="L2582" s="1764">
        <v>852.48</v>
      </c>
      <c r="N2582" s="1764">
        <v>556.91999999999996</v>
      </c>
      <c r="O2582" s="1764">
        <f t="shared" si="818"/>
        <v>384.14</v>
      </c>
      <c r="P2582" s="1806">
        <f t="shared" si="812"/>
        <v>0.68975795446383681</v>
      </c>
      <c r="Q2582" s="1764">
        <v>172.78</v>
      </c>
      <c r="R2582" s="1864">
        <f t="shared" si="813"/>
        <v>0.31024204553616319</v>
      </c>
      <c r="S2582" s="1807">
        <f t="shared" si="814"/>
        <v>6.9112</v>
      </c>
      <c r="U2582" s="1764">
        <f t="shared" si="815"/>
        <v>0</v>
      </c>
      <c r="V2582" s="1764">
        <f t="shared" si="816"/>
        <v>0</v>
      </c>
      <c r="W2582" s="1764">
        <f t="shared" si="817"/>
        <v>852.48</v>
      </c>
      <c r="X2582" s="1768">
        <v>852.48</v>
      </c>
      <c r="Y2582" s="1784">
        <v>618407</v>
      </c>
      <c r="Z2582" s="1770">
        <v>43283</v>
      </c>
      <c r="AA2582" s="1843" t="s">
        <v>104</v>
      </c>
      <c r="AB2582" s="1843"/>
      <c r="AH2582" s="1867"/>
      <c r="AK2582" s="1868"/>
      <c r="AL2582" s="1868"/>
    </row>
    <row r="2583" spans="1:38" x14ac:dyDescent="0.25">
      <c r="A2583" s="1866">
        <v>2018442</v>
      </c>
      <c r="C2583" s="1782" t="s">
        <v>5390</v>
      </c>
      <c r="D2583" s="1762" t="s">
        <v>26</v>
      </c>
      <c r="E2583" s="1762">
        <v>0</v>
      </c>
      <c r="F2583" s="1762">
        <v>0</v>
      </c>
      <c r="G2583" s="1762">
        <v>0</v>
      </c>
      <c r="H2583" s="1762">
        <v>0</v>
      </c>
      <c r="I2583" s="1783">
        <v>1</v>
      </c>
      <c r="J2583" s="1783">
        <v>1</v>
      </c>
      <c r="L2583" s="1764">
        <v>330</v>
      </c>
      <c r="N2583" s="1764">
        <f>O2583+Q2583</f>
        <v>165</v>
      </c>
      <c r="O2583" s="1764">
        <v>150</v>
      </c>
      <c r="P2583" s="1806">
        <f t="shared" si="812"/>
        <v>0.90909090909090906</v>
      </c>
      <c r="Q2583" s="1764">
        <v>15</v>
      </c>
      <c r="R2583" s="1864">
        <f t="shared" si="813"/>
        <v>9.0909090909090912E-2</v>
      </c>
      <c r="S2583" s="1807">
        <f t="shared" si="814"/>
        <v>0.6</v>
      </c>
      <c r="U2583" s="1764">
        <f t="shared" si="815"/>
        <v>0</v>
      </c>
      <c r="V2583" s="1764">
        <f t="shared" si="816"/>
        <v>0</v>
      </c>
      <c r="W2583" s="1764">
        <f t="shared" si="817"/>
        <v>330</v>
      </c>
      <c r="X2583" s="1768">
        <v>330</v>
      </c>
      <c r="Y2583" s="1784">
        <v>618526</v>
      </c>
      <c r="Z2583" s="1770">
        <v>43371</v>
      </c>
      <c r="AA2583" s="1843" t="s">
        <v>104</v>
      </c>
      <c r="AB2583" s="1843"/>
      <c r="AH2583" s="1867"/>
      <c r="AK2583" s="1868"/>
      <c r="AL2583" s="1868"/>
    </row>
    <row r="2584" spans="1:38" x14ac:dyDescent="0.25">
      <c r="A2584" s="1866" t="s">
        <v>5397</v>
      </c>
      <c r="C2584" s="1782" t="s">
        <v>5405</v>
      </c>
      <c r="D2584" s="1762" t="s">
        <v>26</v>
      </c>
      <c r="E2584" s="1762">
        <v>2</v>
      </c>
      <c r="F2584" s="1762">
        <f>E2584*8</f>
        <v>16</v>
      </c>
      <c r="G2584" s="1762">
        <f>E2584*5</f>
        <v>10</v>
      </c>
      <c r="H2584" s="1762">
        <f>E2584*2</f>
        <v>4</v>
      </c>
      <c r="I2584" s="1783">
        <v>1</v>
      </c>
      <c r="J2584" s="1783">
        <v>1</v>
      </c>
      <c r="L2584" s="1764">
        <v>7000</v>
      </c>
      <c r="N2584" s="1764">
        <v>4467</v>
      </c>
      <c r="O2584" s="1764">
        <f t="shared" si="818"/>
        <v>3270.26</v>
      </c>
      <c r="P2584" s="1806">
        <f t="shared" si="812"/>
        <v>0.73209312737855392</v>
      </c>
      <c r="Q2584" s="1764">
        <v>1196.74</v>
      </c>
      <c r="R2584" s="1864">
        <f t="shared" si="813"/>
        <v>0.26790687262144619</v>
      </c>
      <c r="S2584" s="1807">
        <f t="shared" si="814"/>
        <v>47.869599999999998</v>
      </c>
      <c r="U2584" s="1764">
        <f t="shared" si="815"/>
        <v>0</v>
      </c>
      <c r="V2584" s="1764">
        <f t="shared" si="816"/>
        <v>0</v>
      </c>
      <c r="W2584" s="1764">
        <f t="shared" si="817"/>
        <v>7000</v>
      </c>
      <c r="X2584" s="1768">
        <v>7000</v>
      </c>
      <c r="Y2584" s="1784">
        <v>618449</v>
      </c>
      <c r="Z2584" s="1770">
        <v>43301</v>
      </c>
      <c r="AA2584" s="1843" t="s">
        <v>104</v>
      </c>
      <c r="AB2584" s="1843"/>
      <c r="AH2584" s="1867"/>
      <c r="AK2584" s="1868"/>
      <c r="AL2584" s="1868"/>
    </row>
    <row r="2585" spans="1:38" x14ac:dyDescent="0.25">
      <c r="A2585" s="1866" t="s">
        <v>5398</v>
      </c>
      <c r="C2585" s="1782" t="s">
        <v>5406</v>
      </c>
      <c r="D2585" s="1762" t="s">
        <v>26</v>
      </c>
      <c r="E2585" s="1762">
        <v>2</v>
      </c>
      <c r="F2585" s="1762">
        <f>E2585*8</f>
        <v>16</v>
      </c>
      <c r="G2585" s="1762">
        <f>E2585*5</f>
        <v>10</v>
      </c>
      <c r="H2585" s="1762">
        <f>E2585*2</f>
        <v>4</v>
      </c>
      <c r="I2585" s="1783">
        <v>1</v>
      </c>
      <c r="J2585" s="1783">
        <v>1</v>
      </c>
      <c r="L2585" s="1764">
        <v>7000</v>
      </c>
      <c r="N2585" s="1764">
        <v>4467</v>
      </c>
      <c r="O2585" s="1764">
        <f t="shared" ref="O2585:O2591" si="851">N2585-Q2585</f>
        <v>3270.26</v>
      </c>
      <c r="P2585" s="1806">
        <f t="shared" ref="P2585:P2591" si="852">IF(N2585&lt;=0,"",O2585/N2585)</f>
        <v>0.73209312737855392</v>
      </c>
      <c r="Q2585" s="1764">
        <v>1196.74</v>
      </c>
      <c r="R2585" s="1864">
        <f t="shared" ref="R2585:R2591" si="853">IF(N2585&lt;=0,"",Q2585/N2585)</f>
        <v>0.26790687262144619</v>
      </c>
      <c r="S2585" s="1807">
        <f t="shared" si="814"/>
        <v>47.869599999999998</v>
      </c>
      <c r="U2585" s="1764">
        <f t="shared" si="815"/>
        <v>0</v>
      </c>
      <c r="V2585" s="1764">
        <f t="shared" si="816"/>
        <v>0</v>
      </c>
      <c r="W2585" s="1764">
        <f t="shared" si="817"/>
        <v>7000</v>
      </c>
      <c r="X2585" s="1768">
        <v>7000</v>
      </c>
      <c r="Y2585" s="1784">
        <v>618450</v>
      </c>
      <c r="Z2585" s="1770">
        <v>43301</v>
      </c>
      <c r="AA2585" s="1843" t="s">
        <v>104</v>
      </c>
      <c r="AB2585" s="1843"/>
      <c r="AH2585" s="1867"/>
      <c r="AK2585" s="1868"/>
      <c r="AL2585" s="1868"/>
    </row>
    <row r="2586" spans="1:38" x14ac:dyDescent="0.25">
      <c r="A2586" s="1866" t="s">
        <v>5399</v>
      </c>
      <c r="C2586" s="1782" t="s">
        <v>5407</v>
      </c>
      <c r="D2586" s="1762" t="s">
        <v>26</v>
      </c>
      <c r="E2586" s="1762">
        <v>2</v>
      </c>
      <c r="F2586" s="1762">
        <f t="shared" ref="F2586:F2591" si="854">E2586*8</f>
        <v>16</v>
      </c>
      <c r="G2586" s="1762">
        <f t="shared" ref="G2586:G2590" si="855">E2586*5</f>
        <v>10</v>
      </c>
      <c r="H2586" s="1762">
        <f t="shared" ref="H2586:H2590" si="856">E2586*2</f>
        <v>4</v>
      </c>
      <c r="I2586" s="1783">
        <v>1</v>
      </c>
      <c r="J2586" s="1783">
        <v>1</v>
      </c>
      <c r="L2586" s="1764">
        <v>7000</v>
      </c>
      <c r="N2586" s="1764">
        <v>4467</v>
      </c>
      <c r="O2586" s="1764">
        <f t="shared" si="851"/>
        <v>3270.26</v>
      </c>
      <c r="P2586" s="1806">
        <f t="shared" si="852"/>
        <v>0.73209312737855392</v>
      </c>
      <c r="Q2586" s="1764">
        <v>1196.74</v>
      </c>
      <c r="R2586" s="1864">
        <f t="shared" si="853"/>
        <v>0.26790687262144619</v>
      </c>
      <c r="S2586" s="1807">
        <f t="shared" ref="S2586:S2660" si="857">Q2586/$S$1</f>
        <v>47.869599999999998</v>
      </c>
      <c r="U2586" s="1764">
        <f t="shared" ref="U2586:U2660" si="858">((1-I2586)*O2586)+((1-J2586)*Q2586)</f>
        <v>0</v>
      </c>
      <c r="V2586" s="1764">
        <f t="shared" ref="V2586:V2660" si="859">L2586-W2586</f>
        <v>0</v>
      </c>
      <c r="W2586" s="1764">
        <f t="shared" ref="W2586:W2660" si="860">X2586+AC2586+AH2586+AM2586+AO2586+AR2586</f>
        <v>7000</v>
      </c>
      <c r="X2586" s="1768">
        <v>7000</v>
      </c>
      <c r="Y2586" s="1784">
        <v>618494</v>
      </c>
      <c r="Z2586" s="1770">
        <v>43357</v>
      </c>
      <c r="AA2586" s="1843" t="s">
        <v>104</v>
      </c>
      <c r="AB2586" s="1843"/>
      <c r="AH2586" s="1867"/>
      <c r="AK2586" s="1868"/>
      <c r="AL2586" s="1868"/>
    </row>
    <row r="2587" spans="1:38" x14ac:dyDescent="0.25">
      <c r="A2587" s="1866" t="s">
        <v>5400</v>
      </c>
      <c r="C2587" s="1782" t="s">
        <v>5408</v>
      </c>
      <c r="D2587" s="1762" t="s">
        <v>26</v>
      </c>
      <c r="E2587" s="1762">
        <v>2</v>
      </c>
      <c r="F2587" s="1762">
        <f t="shared" si="854"/>
        <v>16</v>
      </c>
      <c r="G2587" s="1762">
        <f t="shared" si="855"/>
        <v>10</v>
      </c>
      <c r="H2587" s="1762">
        <f t="shared" si="856"/>
        <v>4</v>
      </c>
      <c r="I2587" s="1783">
        <v>1</v>
      </c>
      <c r="J2587" s="1783">
        <v>1</v>
      </c>
      <c r="L2587" s="1764">
        <v>7000</v>
      </c>
      <c r="N2587" s="1764">
        <v>4467</v>
      </c>
      <c r="O2587" s="1764">
        <f t="shared" si="851"/>
        <v>3270.26</v>
      </c>
      <c r="P2587" s="1806">
        <f t="shared" si="852"/>
        <v>0.73209312737855392</v>
      </c>
      <c r="Q2587" s="1764">
        <v>1196.74</v>
      </c>
      <c r="R2587" s="1864">
        <f t="shared" si="853"/>
        <v>0.26790687262144619</v>
      </c>
      <c r="S2587" s="1807">
        <f t="shared" si="857"/>
        <v>47.869599999999998</v>
      </c>
      <c r="U2587" s="1764">
        <f t="shared" si="858"/>
        <v>0</v>
      </c>
      <c r="V2587" s="1764">
        <f t="shared" si="859"/>
        <v>0</v>
      </c>
      <c r="W2587" s="1764">
        <f t="shared" si="860"/>
        <v>7000</v>
      </c>
      <c r="X2587" s="1768">
        <v>7000</v>
      </c>
      <c r="Y2587" s="1784">
        <v>618509</v>
      </c>
      <c r="Z2587" s="1770">
        <v>43364</v>
      </c>
      <c r="AA2587" s="1843" t="s">
        <v>104</v>
      </c>
      <c r="AB2587" s="1843"/>
      <c r="AH2587" s="1867"/>
      <c r="AK2587" s="1868"/>
      <c r="AL2587" s="1868"/>
    </row>
    <row r="2588" spans="1:38" x14ac:dyDescent="0.25">
      <c r="A2588" s="1866" t="s">
        <v>5401</v>
      </c>
      <c r="C2588" s="1782" t="s">
        <v>5409</v>
      </c>
      <c r="D2588" s="1762" t="s">
        <v>26</v>
      </c>
      <c r="E2588" s="1762">
        <v>2</v>
      </c>
      <c r="F2588" s="1762">
        <f t="shared" si="854"/>
        <v>16</v>
      </c>
      <c r="G2588" s="1762">
        <f t="shared" si="855"/>
        <v>10</v>
      </c>
      <c r="H2588" s="1762">
        <f t="shared" si="856"/>
        <v>4</v>
      </c>
      <c r="I2588" s="1783">
        <v>1</v>
      </c>
      <c r="J2588" s="1783">
        <v>1</v>
      </c>
      <c r="L2588" s="1764">
        <v>7000</v>
      </c>
      <c r="N2588" s="1764">
        <v>4467</v>
      </c>
      <c r="O2588" s="1764">
        <f t="shared" si="851"/>
        <v>3270.26</v>
      </c>
      <c r="P2588" s="1806">
        <f t="shared" si="852"/>
        <v>0.73209312737855392</v>
      </c>
      <c r="Q2588" s="1764">
        <v>1196.74</v>
      </c>
      <c r="R2588" s="1864">
        <f t="shared" si="853"/>
        <v>0.26790687262144619</v>
      </c>
      <c r="S2588" s="1807">
        <f t="shared" si="857"/>
        <v>47.869599999999998</v>
      </c>
      <c r="U2588" s="1764">
        <f t="shared" si="858"/>
        <v>0</v>
      </c>
      <c r="V2588" s="1764">
        <f t="shared" si="859"/>
        <v>0</v>
      </c>
      <c r="W2588" s="1764">
        <f t="shared" si="860"/>
        <v>7000</v>
      </c>
      <c r="X2588" s="1768">
        <v>7000</v>
      </c>
      <c r="Y2588" s="1784">
        <v>618527</v>
      </c>
      <c r="Z2588" s="1770">
        <v>43371</v>
      </c>
      <c r="AA2588" s="1843" t="s">
        <v>104</v>
      </c>
      <c r="AB2588" s="1843"/>
      <c r="AH2588" s="1867"/>
      <c r="AK2588" s="1868"/>
      <c r="AL2588" s="1868"/>
    </row>
    <row r="2589" spans="1:38" x14ac:dyDescent="0.25">
      <c r="A2589" s="1866" t="s">
        <v>5402</v>
      </c>
      <c r="C2589" s="1782" t="s">
        <v>5410</v>
      </c>
      <c r="D2589" s="1762" t="s">
        <v>26</v>
      </c>
      <c r="E2589" s="1762">
        <v>2</v>
      </c>
      <c r="F2589" s="1762">
        <f t="shared" si="854"/>
        <v>16</v>
      </c>
      <c r="G2589" s="1762">
        <f t="shared" si="855"/>
        <v>10</v>
      </c>
      <c r="H2589" s="1762">
        <f t="shared" si="856"/>
        <v>4</v>
      </c>
      <c r="I2589" s="1783">
        <v>1</v>
      </c>
      <c r="J2589" s="1783">
        <v>1</v>
      </c>
      <c r="L2589" s="1764">
        <v>7000</v>
      </c>
      <c r="N2589" s="1764">
        <v>4467</v>
      </c>
      <c r="O2589" s="1764">
        <f t="shared" si="851"/>
        <v>3270.26</v>
      </c>
      <c r="P2589" s="1806">
        <f t="shared" si="852"/>
        <v>0.73209312737855392</v>
      </c>
      <c r="Q2589" s="1764">
        <v>1196.74</v>
      </c>
      <c r="R2589" s="1864">
        <f t="shared" si="853"/>
        <v>0.26790687262144619</v>
      </c>
      <c r="S2589" s="1807">
        <f t="shared" si="857"/>
        <v>47.869599999999998</v>
      </c>
      <c r="U2589" s="1764">
        <f t="shared" si="858"/>
        <v>0</v>
      </c>
      <c r="V2589" s="1764">
        <f t="shared" si="859"/>
        <v>0</v>
      </c>
      <c r="W2589" s="1764">
        <f t="shared" si="860"/>
        <v>7000</v>
      </c>
      <c r="X2589" s="1768">
        <v>7000</v>
      </c>
      <c r="Y2589" s="1784">
        <v>618549</v>
      </c>
      <c r="Z2589" s="1770">
        <v>43374</v>
      </c>
      <c r="AA2589" s="1843" t="s">
        <v>104</v>
      </c>
      <c r="AB2589" s="1843"/>
      <c r="AH2589" s="1867"/>
      <c r="AK2589" s="1868"/>
      <c r="AL2589" s="1868"/>
    </row>
    <row r="2590" spans="1:38" x14ac:dyDescent="0.25">
      <c r="A2590" s="1866" t="s">
        <v>5403</v>
      </c>
      <c r="C2590" s="1782" t="s">
        <v>5411</v>
      </c>
      <c r="D2590" s="1762" t="s">
        <v>26</v>
      </c>
      <c r="E2590" s="1762">
        <v>2</v>
      </c>
      <c r="F2590" s="1762">
        <f t="shared" si="854"/>
        <v>16</v>
      </c>
      <c r="G2590" s="1762">
        <f t="shared" si="855"/>
        <v>10</v>
      </c>
      <c r="H2590" s="1762">
        <f t="shared" si="856"/>
        <v>4</v>
      </c>
      <c r="I2590" s="1783">
        <v>1</v>
      </c>
      <c r="J2590" s="1783">
        <v>1</v>
      </c>
      <c r="L2590" s="1764">
        <v>7000</v>
      </c>
      <c r="N2590" s="1764">
        <v>4467</v>
      </c>
      <c r="O2590" s="1764">
        <f t="shared" si="851"/>
        <v>3270.26</v>
      </c>
      <c r="P2590" s="1806">
        <f t="shared" si="852"/>
        <v>0.73209312737855392</v>
      </c>
      <c r="Q2590" s="1764">
        <v>1196.74</v>
      </c>
      <c r="R2590" s="1864">
        <f t="shared" si="853"/>
        <v>0.26790687262144619</v>
      </c>
      <c r="S2590" s="1807">
        <f t="shared" si="857"/>
        <v>47.869599999999998</v>
      </c>
      <c r="U2590" s="1764">
        <f t="shared" si="858"/>
        <v>0</v>
      </c>
      <c r="V2590" s="1764">
        <f t="shared" si="859"/>
        <v>0</v>
      </c>
      <c r="W2590" s="1764">
        <f t="shared" si="860"/>
        <v>7000</v>
      </c>
      <c r="X2590" s="1768">
        <v>7000</v>
      </c>
      <c r="Y2590" s="1784">
        <v>618586</v>
      </c>
      <c r="Z2590" s="1770">
        <v>43381</v>
      </c>
      <c r="AA2590" s="1843" t="s">
        <v>104</v>
      </c>
      <c r="AB2590" s="1843"/>
      <c r="AH2590" s="1867"/>
      <c r="AK2590" s="1868"/>
      <c r="AL2590" s="1868"/>
    </row>
    <row r="2591" spans="1:38" x14ac:dyDescent="0.25">
      <c r="A2591" s="1866" t="s">
        <v>5404</v>
      </c>
      <c r="C2591" s="1782" t="s">
        <v>5412</v>
      </c>
      <c r="D2591" s="1762" t="s">
        <v>26</v>
      </c>
      <c r="E2591" s="1762">
        <v>2</v>
      </c>
      <c r="F2591" s="1762">
        <f t="shared" si="854"/>
        <v>16</v>
      </c>
      <c r="G2591" s="1762">
        <f t="shared" ref="G2591" si="861">E2591*5</f>
        <v>10</v>
      </c>
      <c r="H2591" s="1762">
        <f t="shared" ref="H2591" si="862">E2591*2</f>
        <v>4</v>
      </c>
      <c r="I2591" s="1783">
        <v>1</v>
      </c>
      <c r="J2591" s="1783">
        <v>1</v>
      </c>
      <c r="L2591" s="1764">
        <v>7000</v>
      </c>
      <c r="N2591" s="1764">
        <v>4467</v>
      </c>
      <c r="O2591" s="1764">
        <f t="shared" si="851"/>
        <v>3270.26</v>
      </c>
      <c r="P2591" s="1806">
        <f t="shared" si="852"/>
        <v>0.73209312737855392</v>
      </c>
      <c r="Q2591" s="1764">
        <v>1196.74</v>
      </c>
      <c r="R2591" s="1864">
        <f t="shared" si="853"/>
        <v>0.26790687262144619</v>
      </c>
      <c r="S2591" s="1807">
        <f t="shared" si="857"/>
        <v>47.869599999999998</v>
      </c>
      <c r="U2591" s="1764">
        <f t="shared" si="858"/>
        <v>0</v>
      </c>
      <c r="V2591" s="1764">
        <f t="shared" si="859"/>
        <v>0</v>
      </c>
      <c r="W2591" s="1764">
        <f t="shared" si="860"/>
        <v>7000</v>
      </c>
      <c r="X2591" s="1768">
        <v>7000</v>
      </c>
      <c r="Y2591" s="1784">
        <v>618595</v>
      </c>
      <c r="Z2591" s="1770">
        <v>43395</v>
      </c>
      <c r="AA2591" s="1843" t="s">
        <v>104</v>
      </c>
      <c r="AB2591" s="1843"/>
      <c r="AH2591" s="1867"/>
      <c r="AK2591" s="1868"/>
      <c r="AL2591" s="1868"/>
    </row>
    <row r="2592" spans="1:38" x14ac:dyDescent="0.25">
      <c r="A2592" s="1866">
        <v>2018444</v>
      </c>
      <c r="C2592" s="1782" t="s">
        <v>5417</v>
      </c>
      <c r="D2592" s="1762" t="s">
        <v>26</v>
      </c>
      <c r="E2592" s="1762">
        <v>0</v>
      </c>
      <c r="F2592" s="1762">
        <v>2</v>
      </c>
      <c r="G2592" s="1762">
        <v>1</v>
      </c>
      <c r="H2592" s="1762">
        <v>1</v>
      </c>
      <c r="I2592" s="1783">
        <v>1</v>
      </c>
      <c r="J2592" s="1783">
        <v>1</v>
      </c>
      <c r="L2592" s="1764">
        <v>691.52</v>
      </c>
      <c r="N2592" s="1764">
        <v>454.69</v>
      </c>
      <c r="O2592" s="1764">
        <f t="shared" ref="O2592:O2661" si="863">N2592-Q2592</f>
        <v>316.13</v>
      </c>
      <c r="P2592" s="1806">
        <f t="shared" ref="P2592:P2660" si="864">IF(N2592&lt;=0,"",O2592/N2592)</f>
        <v>0.69526490575996835</v>
      </c>
      <c r="Q2592" s="1764">
        <v>138.56</v>
      </c>
      <c r="R2592" s="1864">
        <f t="shared" ref="R2592:R2661" si="865">IF(N2592&lt;=0,"",Q2592/N2592)</f>
        <v>0.3047350942400317</v>
      </c>
      <c r="S2592" s="1807">
        <f t="shared" si="857"/>
        <v>5.5423999999999998</v>
      </c>
      <c r="U2592" s="1764">
        <f t="shared" si="858"/>
        <v>0</v>
      </c>
      <c r="V2592" s="1764">
        <f t="shared" si="859"/>
        <v>0</v>
      </c>
      <c r="W2592" s="1764">
        <f t="shared" si="860"/>
        <v>691.52</v>
      </c>
      <c r="X2592" s="1768">
        <v>691.52</v>
      </c>
      <c r="Y2592" s="1784">
        <v>618464</v>
      </c>
      <c r="Z2592" s="1770">
        <v>43304</v>
      </c>
      <c r="AA2592" s="1843" t="s">
        <v>104</v>
      </c>
      <c r="AB2592" s="1843"/>
      <c r="AH2592" s="1867"/>
      <c r="AK2592" s="1868"/>
      <c r="AL2592" s="1868"/>
    </row>
    <row r="2593" spans="1:38" x14ac:dyDescent="0.25">
      <c r="A2593" s="1866">
        <v>2018445</v>
      </c>
      <c r="C2593" s="1782" t="s">
        <v>5418</v>
      </c>
      <c r="D2593" s="1762" t="s">
        <v>26</v>
      </c>
      <c r="E2593" s="1762">
        <v>0</v>
      </c>
      <c r="F2593" s="1762">
        <v>0</v>
      </c>
      <c r="G2593" s="1762">
        <v>0</v>
      </c>
      <c r="H2593" s="1762">
        <v>0</v>
      </c>
      <c r="I2593" s="1783">
        <v>1</v>
      </c>
      <c r="J2593" s="1783">
        <v>1</v>
      </c>
      <c r="L2593" s="1764">
        <v>51.43</v>
      </c>
      <c r="N2593" s="1764">
        <f>O2593+Q2593</f>
        <v>33.21</v>
      </c>
      <c r="O2593" s="1764">
        <v>18.21</v>
      </c>
      <c r="P2593" s="1806">
        <f t="shared" si="864"/>
        <v>0.54832881662149957</v>
      </c>
      <c r="Q2593" s="1764">
        <v>15</v>
      </c>
      <c r="R2593" s="1864">
        <f t="shared" si="865"/>
        <v>0.45167118337850043</v>
      </c>
      <c r="S2593" s="1807">
        <f t="shared" si="857"/>
        <v>0.6</v>
      </c>
      <c r="U2593" s="1764">
        <f t="shared" si="858"/>
        <v>0</v>
      </c>
      <c r="V2593" s="1764">
        <f t="shared" si="859"/>
        <v>0</v>
      </c>
      <c r="W2593" s="1764">
        <f t="shared" si="860"/>
        <v>51.43</v>
      </c>
      <c r="X2593" s="1768">
        <v>51.43</v>
      </c>
      <c r="Y2593" s="1784">
        <v>618431</v>
      </c>
      <c r="Z2593" s="1770">
        <v>43299</v>
      </c>
      <c r="AA2593" s="1843" t="s">
        <v>104</v>
      </c>
      <c r="AB2593" s="1843"/>
      <c r="AH2593" s="1867"/>
      <c r="AK2593" s="1868"/>
      <c r="AL2593" s="1868"/>
    </row>
    <row r="2594" spans="1:38" x14ac:dyDescent="0.25">
      <c r="A2594" s="1866">
        <v>2018446</v>
      </c>
      <c r="C2594" s="1782" t="s">
        <v>5429</v>
      </c>
      <c r="D2594" s="1762" t="s">
        <v>26</v>
      </c>
      <c r="E2594" s="1762">
        <v>0</v>
      </c>
      <c r="F2594" s="1762">
        <v>0</v>
      </c>
      <c r="G2594" s="1762">
        <v>0</v>
      </c>
      <c r="H2594" s="1762">
        <v>0</v>
      </c>
      <c r="I2594" s="1783">
        <v>1</v>
      </c>
      <c r="J2594" s="1783">
        <v>1</v>
      </c>
      <c r="L2594" s="1764">
        <v>52</v>
      </c>
      <c r="N2594" s="1764">
        <f t="shared" ref="N2594:N2595" si="866">O2594+Q2594</f>
        <v>33.950000000000003</v>
      </c>
      <c r="O2594" s="1764">
        <v>18.95</v>
      </c>
      <c r="P2594" s="1806">
        <f t="shared" si="864"/>
        <v>0.55817378497790859</v>
      </c>
      <c r="Q2594" s="1764">
        <v>15</v>
      </c>
      <c r="R2594" s="1864">
        <f t="shared" si="865"/>
        <v>0.4418262150220913</v>
      </c>
      <c r="S2594" s="1807">
        <f t="shared" si="857"/>
        <v>0.6</v>
      </c>
      <c r="U2594" s="1764">
        <f t="shared" si="858"/>
        <v>0</v>
      </c>
      <c r="V2594" s="1764">
        <f t="shared" si="859"/>
        <v>0</v>
      </c>
      <c r="W2594" s="1764">
        <f t="shared" si="860"/>
        <v>52</v>
      </c>
      <c r="X2594" s="1768">
        <v>52</v>
      </c>
      <c r="Y2594" s="1856">
        <v>618431</v>
      </c>
      <c r="Z2594" s="1770">
        <v>43299</v>
      </c>
      <c r="AA2594" s="1843" t="s">
        <v>104</v>
      </c>
      <c r="AB2594" s="1843"/>
      <c r="AH2594" s="1867"/>
      <c r="AK2594" s="1868"/>
      <c r="AL2594" s="1868"/>
    </row>
    <row r="2595" spans="1:38" x14ac:dyDescent="0.25">
      <c r="A2595" s="1866">
        <v>2018447</v>
      </c>
      <c r="C2595" s="1782" t="s">
        <v>5432</v>
      </c>
      <c r="D2595" s="1762" t="s">
        <v>26</v>
      </c>
      <c r="E2595" s="1762">
        <v>0</v>
      </c>
      <c r="F2595" s="1762">
        <v>0</v>
      </c>
      <c r="G2595" s="1762">
        <v>0</v>
      </c>
      <c r="H2595" s="1762">
        <v>0</v>
      </c>
      <c r="I2595" s="1783">
        <v>1</v>
      </c>
      <c r="J2595" s="1783">
        <v>1</v>
      </c>
      <c r="L2595" s="1764">
        <v>526.70000000000005</v>
      </c>
      <c r="N2595" s="1764">
        <f t="shared" si="866"/>
        <v>229</v>
      </c>
      <c r="O2595" s="1764">
        <v>229</v>
      </c>
      <c r="P2595" s="1806">
        <f t="shared" si="864"/>
        <v>1</v>
      </c>
      <c r="R2595" s="1864">
        <f t="shared" si="865"/>
        <v>0</v>
      </c>
      <c r="S2595" s="1807">
        <f t="shared" si="857"/>
        <v>0</v>
      </c>
      <c r="U2595" s="1764">
        <f t="shared" si="858"/>
        <v>0</v>
      </c>
      <c r="V2595" s="1764">
        <f t="shared" si="859"/>
        <v>0</v>
      </c>
      <c r="W2595" s="1764">
        <f t="shared" si="860"/>
        <v>526.70000000000005</v>
      </c>
      <c r="X2595" s="1768">
        <v>526.70000000000005</v>
      </c>
      <c r="Y2595" s="1784">
        <v>618431</v>
      </c>
      <c r="Z2595" s="1770">
        <v>43299</v>
      </c>
      <c r="AA2595" s="1843" t="s">
        <v>104</v>
      </c>
      <c r="AB2595" s="1843"/>
      <c r="AH2595" s="1867"/>
      <c r="AK2595" s="1868"/>
      <c r="AL2595" s="1868"/>
    </row>
    <row r="2596" spans="1:38" x14ac:dyDescent="0.25">
      <c r="A2596" s="1866">
        <v>2018448</v>
      </c>
      <c r="C2596" s="1782">
        <v>727118</v>
      </c>
      <c r="D2596" s="1762" t="s">
        <v>26</v>
      </c>
      <c r="E2596" s="1762">
        <v>1</v>
      </c>
      <c r="F2596" s="1762">
        <v>8</v>
      </c>
      <c r="G2596" s="1762">
        <v>6</v>
      </c>
      <c r="H2596" s="1762">
        <v>3</v>
      </c>
      <c r="I2596" s="1783">
        <v>1</v>
      </c>
      <c r="J2596" s="1783">
        <v>1</v>
      </c>
      <c r="L2596" s="1764">
        <v>2980.8</v>
      </c>
      <c r="N2596" s="1764">
        <v>1968.59</v>
      </c>
      <c r="O2596" s="1764">
        <f t="shared" si="863"/>
        <v>1511.94</v>
      </c>
      <c r="P2596" s="1806">
        <f t="shared" si="864"/>
        <v>0.76803194164351141</v>
      </c>
      <c r="Q2596" s="1764">
        <v>456.65</v>
      </c>
      <c r="R2596" s="1864">
        <f t="shared" si="865"/>
        <v>0.23196805835648865</v>
      </c>
      <c r="S2596" s="1807">
        <f t="shared" si="857"/>
        <v>18.265999999999998</v>
      </c>
      <c r="U2596" s="1764">
        <f t="shared" si="858"/>
        <v>0</v>
      </c>
      <c r="V2596" s="1764">
        <f t="shared" si="859"/>
        <v>0</v>
      </c>
      <c r="W2596" s="1764">
        <f t="shared" si="860"/>
        <v>2980.8</v>
      </c>
      <c r="X2596" s="1768">
        <v>2980.8</v>
      </c>
      <c r="Y2596" s="1784">
        <v>618459</v>
      </c>
      <c r="Z2596" s="1770">
        <v>43304</v>
      </c>
      <c r="AA2596" s="1843" t="s">
        <v>104</v>
      </c>
      <c r="AB2596" s="1843"/>
      <c r="AH2596" s="1867"/>
      <c r="AK2596" s="1868"/>
      <c r="AL2596" s="1868"/>
    </row>
    <row r="2597" spans="1:38" x14ac:dyDescent="0.25">
      <c r="A2597" s="1866">
        <v>2018449</v>
      </c>
      <c r="C2597" s="1782">
        <v>723918</v>
      </c>
      <c r="D2597" s="1762" t="s">
        <v>26</v>
      </c>
      <c r="E2597" s="1762">
        <v>1</v>
      </c>
      <c r="F2597" s="1762">
        <v>8</v>
      </c>
      <c r="G2597" s="1762">
        <v>5</v>
      </c>
      <c r="H2597" s="1762">
        <v>3</v>
      </c>
      <c r="I2597" s="1783">
        <v>1</v>
      </c>
      <c r="J2597" s="1783">
        <v>1</v>
      </c>
      <c r="L2597" s="1764">
        <v>2978.6</v>
      </c>
      <c r="N2597" s="1764">
        <v>1968.59</v>
      </c>
      <c r="O2597" s="1764">
        <f t="shared" si="863"/>
        <v>1512.04</v>
      </c>
      <c r="P2597" s="1806">
        <f t="shared" si="864"/>
        <v>0.7680827394226325</v>
      </c>
      <c r="Q2597" s="1764">
        <v>456.55</v>
      </c>
      <c r="R2597" s="1864">
        <f t="shared" si="865"/>
        <v>0.23191726057736758</v>
      </c>
      <c r="S2597" s="1807">
        <f t="shared" si="857"/>
        <v>18.262</v>
      </c>
      <c r="U2597" s="1764">
        <f t="shared" si="858"/>
        <v>0</v>
      </c>
      <c r="V2597" s="1764">
        <f t="shared" si="859"/>
        <v>0</v>
      </c>
      <c r="W2597" s="1764">
        <f t="shared" si="860"/>
        <v>2978.6</v>
      </c>
      <c r="X2597" s="1768">
        <v>2978.6</v>
      </c>
      <c r="Y2597" s="1784">
        <v>618487</v>
      </c>
      <c r="Z2597" s="1770">
        <v>43346</v>
      </c>
      <c r="AA2597" s="1843" t="s">
        <v>104</v>
      </c>
      <c r="AB2597" s="1843"/>
      <c r="AH2597" s="1867"/>
      <c r="AK2597" s="1868"/>
      <c r="AL2597" s="1868"/>
    </row>
    <row r="2598" spans="1:38" x14ac:dyDescent="0.25">
      <c r="A2598" s="1866">
        <v>2018450</v>
      </c>
      <c r="C2598" s="1782" t="s">
        <v>5438</v>
      </c>
      <c r="D2598" s="1762" t="s">
        <v>3054</v>
      </c>
      <c r="E2598" s="1762">
        <v>1</v>
      </c>
      <c r="F2598" s="1762">
        <v>6</v>
      </c>
      <c r="G2598" s="1762">
        <v>4</v>
      </c>
      <c r="H2598" s="1762">
        <v>1</v>
      </c>
      <c r="I2598" s="1783">
        <v>1</v>
      </c>
      <c r="J2598" s="1783">
        <v>1</v>
      </c>
      <c r="L2598" s="1764">
        <v>2216.56</v>
      </c>
      <c r="N2598" s="1764">
        <v>1009.83</v>
      </c>
      <c r="O2598" s="1764">
        <f t="shared" si="863"/>
        <v>719.23</v>
      </c>
      <c r="P2598" s="1806">
        <f t="shared" si="864"/>
        <v>0.71222879098462122</v>
      </c>
      <c r="Q2598" s="1764">
        <v>290.60000000000002</v>
      </c>
      <c r="R2598" s="1864">
        <f t="shared" si="865"/>
        <v>0.28777120901537884</v>
      </c>
      <c r="S2598" s="1807">
        <f t="shared" si="857"/>
        <v>11.624000000000001</v>
      </c>
      <c r="U2598" s="1764">
        <f t="shared" si="858"/>
        <v>0</v>
      </c>
      <c r="V2598" s="1764">
        <f t="shared" si="859"/>
        <v>886.63000000000011</v>
      </c>
      <c r="W2598" s="1764">
        <f t="shared" si="860"/>
        <v>1329.9299999999998</v>
      </c>
      <c r="X2598" s="1768">
        <v>2216.56</v>
      </c>
      <c r="Y2598" s="1784">
        <v>618452</v>
      </c>
      <c r="Z2598" s="1770">
        <v>43301</v>
      </c>
      <c r="AA2598" s="1843" t="s">
        <v>104</v>
      </c>
      <c r="AB2598" s="1843"/>
      <c r="AC2598" s="1764">
        <v>-886.63</v>
      </c>
      <c r="AD2598" s="1762">
        <v>618749</v>
      </c>
      <c r="AE2598" s="1773">
        <v>43441</v>
      </c>
      <c r="AF2598" s="1844" t="s">
        <v>104</v>
      </c>
      <c r="AH2598" s="1867"/>
      <c r="AK2598" s="1868"/>
      <c r="AL2598" s="1868"/>
    </row>
    <row r="2599" spans="1:38" x14ac:dyDescent="0.25">
      <c r="A2599" s="1866">
        <v>2018451</v>
      </c>
      <c r="C2599" s="1782" t="s">
        <v>5439</v>
      </c>
      <c r="D2599" s="1762" t="s">
        <v>3054</v>
      </c>
      <c r="E2599" s="1762">
        <v>1</v>
      </c>
      <c r="F2599" s="1762">
        <v>8</v>
      </c>
      <c r="G2599" s="1762">
        <v>6</v>
      </c>
      <c r="H2599" s="1762">
        <v>0</v>
      </c>
      <c r="I2599" s="1783">
        <v>1</v>
      </c>
      <c r="J2599" s="1783">
        <v>1</v>
      </c>
      <c r="L2599" s="1764">
        <v>1768.33</v>
      </c>
      <c r="N2599" s="1764">
        <v>909.62</v>
      </c>
      <c r="O2599" s="1764">
        <f t="shared" si="863"/>
        <v>579.91000000000008</v>
      </c>
      <c r="P2599" s="1806">
        <f t="shared" si="864"/>
        <v>0.63752995756469744</v>
      </c>
      <c r="Q2599" s="1764">
        <v>329.71</v>
      </c>
      <c r="R2599" s="1864">
        <f t="shared" si="865"/>
        <v>0.36247004243530262</v>
      </c>
      <c r="S2599" s="1807">
        <f t="shared" si="857"/>
        <v>13.1884</v>
      </c>
      <c r="U2599" s="1764">
        <f t="shared" si="858"/>
        <v>0</v>
      </c>
      <c r="V2599" s="1764">
        <f t="shared" si="859"/>
        <v>707.34000000000015</v>
      </c>
      <c r="W2599" s="1764">
        <f t="shared" si="860"/>
        <v>1060.9899999999998</v>
      </c>
      <c r="X2599" s="1768">
        <v>1768.33</v>
      </c>
      <c r="Y2599" s="1784">
        <v>618453</v>
      </c>
      <c r="Z2599" s="1770">
        <v>43301</v>
      </c>
      <c r="AA2599" s="1843" t="s">
        <v>104</v>
      </c>
      <c r="AB2599" s="1843"/>
      <c r="AC2599" s="1764">
        <v>-707.34</v>
      </c>
      <c r="AD2599" s="1762">
        <v>618486</v>
      </c>
      <c r="AE2599" s="1773" t="s">
        <v>5845</v>
      </c>
      <c r="AF2599" s="1844" t="s">
        <v>104</v>
      </c>
      <c r="AH2599" s="1867"/>
      <c r="AK2599" s="1868"/>
      <c r="AL2599" s="1868"/>
    </row>
    <row r="2600" spans="1:38" x14ac:dyDescent="0.25">
      <c r="A2600" s="1866">
        <v>2018452</v>
      </c>
      <c r="C2600" s="1782" t="s">
        <v>5440</v>
      </c>
      <c r="D2600" s="1762" t="s">
        <v>26</v>
      </c>
      <c r="E2600" s="1762">
        <v>0</v>
      </c>
      <c r="F2600" s="1762">
        <v>0</v>
      </c>
      <c r="G2600" s="1762">
        <v>0</v>
      </c>
      <c r="H2600" s="1762">
        <v>0</v>
      </c>
      <c r="I2600" s="1783">
        <v>1</v>
      </c>
      <c r="J2600" s="1783">
        <v>1</v>
      </c>
      <c r="L2600" s="1764">
        <v>53.28</v>
      </c>
      <c r="N2600" s="1764">
        <f t="shared" ref="N2600:N2601" si="867">O2600+Q2600</f>
        <v>34.14</v>
      </c>
      <c r="O2600" s="1764">
        <v>19.14</v>
      </c>
      <c r="P2600" s="1806">
        <f t="shared" si="864"/>
        <v>0.56063268892794382</v>
      </c>
      <c r="Q2600" s="1764">
        <v>15</v>
      </c>
      <c r="R2600" s="1864">
        <f t="shared" si="865"/>
        <v>0.43936731107205623</v>
      </c>
      <c r="S2600" s="1807">
        <f t="shared" si="857"/>
        <v>0.6</v>
      </c>
      <c r="U2600" s="1764">
        <f t="shared" si="858"/>
        <v>0</v>
      </c>
      <c r="V2600" s="1764">
        <f t="shared" si="859"/>
        <v>0</v>
      </c>
      <c r="W2600" s="1764">
        <f t="shared" si="860"/>
        <v>53.28</v>
      </c>
      <c r="X2600" s="1768">
        <v>53.28</v>
      </c>
      <c r="Y2600" s="1784">
        <v>618431</v>
      </c>
      <c r="Z2600" s="1770">
        <v>43299</v>
      </c>
      <c r="AA2600" s="1843" t="s">
        <v>104</v>
      </c>
      <c r="AB2600" s="1843"/>
      <c r="AH2600" s="1867"/>
      <c r="AK2600" s="1868"/>
      <c r="AL2600" s="1868"/>
    </row>
    <row r="2601" spans="1:38" x14ac:dyDescent="0.25">
      <c r="A2601" s="1866">
        <v>2018453</v>
      </c>
      <c r="C2601" s="1782" t="s">
        <v>5441</v>
      </c>
      <c r="D2601" s="1762" t="s">
        <v>26</v>
      </c>
      <c r="E2601" s="1762">
        <v>0</v>
      </c>
      <c r="F2601" s="1762">
        <v>0</v>
      </c>
      <c r="G2601" s="1762">
        <v>0</v>
      </c>
      <c r="H2601" s="1762">
        <v>0</v>
      </c>
      <c r="I2601" s="1783">
        <v>1</v>
      </c>
      <c r="J2601" s="1783">
        <v>1</v>
      </c>
      <c r="L2601" s="1764">
        <v>157.44</v>
      </c>
      <c r="N2601" s="1764">
        <f t="shared" si="867"/>
        <v>86.22</v>
      </c>
      <c r="O2601" s="1764">
        <v>71.22</v>
      </c>
      <c r="P2601" s="1806">
        <f t="shared" si="864"/>
        <v>0.82602644398051495</v>
      </c>
      <c r="Q2601" s="1764">
        <v>15</v>
      </c>
      <c r="R2601" s="1864">
        <f t="shared" si="865"/>
        <v>0.17397355601948505</v>
      </c>
      <c r="S2601" s="1807">
        <f t="shared" si="857"/>
        <v>0.6</v>
      </c>
      <c r="U2601" s="1764">
        <f t="shared" si="858"/>
        <v>0</v>
      </c>
      <c r="V2601" s="1764">
        <f t="shared" si="859"/>
        <v>0</v>
      </c>
      <c r="W2601" s="1764">
        <f t="shared" si="860"/>
        <v>157.44</v>
      </c>
      <c r="X2601" s="1768">
        <v>157.44</v>
      </c>
      <c r="Y2601" s="1784">
        <v>618431</v>
      </c>
      <c r="Z2601" s="1770">
        <v>43299</v>
      </c>
      <c r="AA2601" s="1843" t="s">
        <v>104</v>
      </c>
      <c r="AB2601" s="1843"/>
      <c r="AH2601" s="1867"/>
      <c r="AK2601" s="1868"/>
      <c r="AL2601" s="1868"/>
    </row>
    <row r="2602" spans="1:38" x14ac:dyDescent="0.25">
      <c r="A2602" s="1866">
        <v>2018454</v>
      </c>
      <c r="C2602" s="1782">
        <v>748118</v>
      </c>
      <c r="D2602" s="1762" t="s">
        <v>26</v>
      </c>
      <c r="E2602" s="1762">
        <v>1</v>
      </c>
      <c r="F2602" s="1762">
        <v>7</v>
      </c>
      <c r="G2602" s="1762">
        <v>6</v>
      </c>
      <c r="H2602" s="1762">
        <v>2</v>
      </c>
      <c r="I2602" s="1783">
        <v>1</v>
      </c>
      <c r="J2602" s="1783">
        <v>1</v>
      </c>
      <c r="L2602" s="1764">
        <v>2452.65</v>
      </c>
      <c r="N2602" s="1764">
        <v>1631.07</v>
      </c>
      <c r="O2602" s="1764">
        <f t="shared" si="863"/>
        <v>1254.5999999999999</v>
      </c>
      <c r="P2602" s="1806">
        <f t="shared" si="864"/>
        <v>0.76918832422888039</v>
      </c>
      <c r="Q2602" s="1764">
        <v>376.47</v>
      </c>
      <c r="R2602" s="1864">
        <f t="shared" si="865"/>
        <v>0.23081167577111961</v>
      </c>
      <c r="S2602" s="1807">
        <f t="shared" si="857"/>
        <v>15.058800000000002</v>
      </c>
      <c r="U2602" s="1764">
        <f t="shared" si="858"/>
        <v>0</v>
      </c>
      <c r="V2602" s="1764">
        <f t="shared" si="859"/>
        <v>0</v>
      </c>
      <c r="W2602" s="1764">
        <f t="shared" si="860"/>
        <v>2452.65</v>
      </c>
      <c r="X2602" s="1768">
        <v>2452.65</v>
      </c>
      <c r="Y2602" s="1784">
        <v>618460</v>
      </c>
      <c r="Z2602" s="1770">
        <v>43304</v>
      </c>
      <c r="AA2602" s="1843" t="s">
        <v>104</v>
      </c>
      <c r="AB2602" s="1843"/>
      <c r="AH2602" s="1867"/>
      <c r="AK2602" s="1868"/>
      <c r="AL2602" s="1868"/>
    </row>
    <row r="2603" spans="1:38" x14ac:dyDescent="0.25">
      <c r="A2603" s="1866">
        <v>2018455</v>
      </c>
      <c r="C2603" s="1782" t="s">
        <v>5444</v>
      </c>
      <c r="D2603" s="1762" t="s">
        <v>26</v>
      </c>
      <c r="E2603" s="1762">
        <v>0</v>
      </c>
      <c r="F2603" s="1762">
        <v>0</v>
      </c>
      <c r="G2603" s="1762">
        <v>0</v>
      </c>
      <c r="H2603" s="1762">
        <v>0</v>
      </c>
      <c r="I2603" s="1783">
        <v>1</v>
      </c>
      <c r="J2603" s="1783">
        <v>1</v>
      </c>
      <c r="L2603" s="1764">
        <v>135</v>
      </c>
      <c r="N2603" s="1764">
        <f>O2603+Q2603</f>
        <v>99</v>
      </c>
      <c r="O2603" s="1764">
        <v>84</v>
      </c>
      <c r="P2603" s="1806">
        <f t="shared" si="864"/>
        <v>0.84848484848484851</v>
      </c>
      <c r="Q2603" s="1764">
        <v>15</v>
      </c>
      <c r="R2603" s="1864">
        <f t="shared" si="865"/>
        <v>0.15151515151515152</v>
      </c>
      <c r="S2603" s="1807">
        <f t="shared" si="857"/>
        <v>0.6</v>
      </c>
      <c r="U2603" s="1764">
        <f t="shared" si="858"/>
        <v>0</v>
      </c>
      <c r="V2603" s="1764">
        <f t="shared" si="859"/>
        <v>0</v>
      </c>
      <c r="W2603" s="1764">
        <f t="shared" si="860"/>
        <v>135</v>
      </c>
      <c r="X2603" s="1768">
        <v>135</v>
      </c>
      <c r="Y2603" s="1784">
        <v>618431</v>
      </c>
      <c r="Z2603" s="1770">
        <v>43299</v>
      </c>
      <c r="AA2603" s="1843" t="s">
        <v>104</v>
      </c>
      <c r="AB2603" s="1843"/>
      <c r="AH2603" s="1867"/>
      <c r="AK2603" s="1868"/>
      <c r="AL2603" s="1868"/>
    </row>
    <row r="2604" spans="1:38" x14ac:dyDescent="0.25">
      <c r="A2604" s="1866">
        <v>2018456</v>
      </c>
      <c r="C2604" s="1782">
        <v>748218</v>
      </c>
      <c r="D2604" s="1762" t="s">
        <v>26</v>
      </c>
      <c r="E2604" s="1762">
        <v>1</v>
      </c>
      <c r="F2604" s="1762">
        <v>7</v>
      </c>
      <c r="G2604" s="1762">
        <v>6</v>
      </c>
      <c r="H2604" s="1762">
        <v>2</v>
      </c>
      <c r="I2604" s="1783">
        <v>1</v>
      </c>
      <c r="J2604" s="1783">
        <v>1</v>
      </c>
      <c r="L2604" s="1764">
        <v>2452.65</v>
      </c>
      <c r="N2604" s="1764">
        <v>1631.07</v>
      </c>
      <c r="O2604" s="1764">
        <f t="shared" ref="O2604" si="868">N2604-Q2604</f>
        <v>1254.5999999999999</v>
      </c>
      <c r="P2604" s="1806">
        <f t="shared" ref="P2604" si="869">IF(N2604&lt;=0,"",O2604/N2604)</f>
        <v>0.76918832422888039</v>
      </c>
      <c r="Q2604" s="1764">
        <v>376.47</v>
      </c>
      <c r="R2604" s="1864">
        <f t="shared" ref="R2604" si="870">IF(N2604&lt;=0,"",Q2604/N2604)</f>
        <v>0.23081167577111961</v>
      </c>
      <c r="S2604" s="1807">
        <f t="shared" ref="S2604" si="871">Q2604/$S$1</f>
        <v>15.058800000000002</v>
      </c>
      <c r="U2604" s="1764">
        <f t="shared" ref="U2604" si="872">((1-I2604)*O2604)+((1-J2604)*Q2604)</f>
        <v>0</v>
      </c>
      <c r="V2604" s="1764">
        <f t="shared" ref="V2604" si="873">L2604-W2604</f>
        <v>0</v>
      </c>
      <c r="W2604" s="1764">
        <f t="shared" ref="W2604" si="874">X2604+AC2604+AH2604+AM2604+AO2604+AR2604</f>
        <v>2452.65</v>
      </c>
      <c r="X2604" s="1768">
        <v>2452.65</v>
      </c>
      <c r="Y2604" s="1784">
        <v>618461</v>
      </c>
      <c r="Z2604" s="1770">
        <v>43304</v>
      </c>
      <c r="AA2604" s="1843" t="s">
        <v>104</v>
      </c>
      <c r="AB2604" s="1843"/>
      <c r="AH2604" s="1867"/>
      <c r="AK2604" s="1868"/>
      <c r="AL2604" s="1868"/>
    </row>
    <row r="2605" spans="1:38" x14ac:dyDescent="0.25">
      <c r="A2605" s="1866">
        <v>2018457</v>
      </c>
      <c r="C2605" s="1782">
        <v>725818</v>
      </c>
      <c r="D2605" s="1762" t="s">
        <v>26</v>
      </c>
      <c r="E2605" s="1762">
        <v>1</v>
      </c>
      <c r="F2605" s="1762">
        <v>9</v>
      </c>
      <c r="G2605" s="1762">
        <v>7</v>
      </c>
      <c r="H2605" s="1762">
        <v>3</v>
      </c>
      <c r="I2605" s="1783">
        <v>1</v>
      </c>
      <c r="J2605" s="1783">
        <v>1</v>
      </c>
      <c r="L2605" s="1764">
        <v>3191.19</v>
      </c>
      <c r="N2605" s="1764">
        <v>2109.8000000000002</v>
      </c>
      <c r="O2605" s="1764">
        <f t="shared" si="863"/>
        <v>1589.7200000000003</v>
      </c>
      <c r="P2605" s="1806">
        <f t="shared" si="864"/>
        <v>0.75349322210636083</v>
      </c>
      <c r="Q2605" s="1764">
        <v>520.08000000000004</v>
      </c>
      <c r="R2605" s="1864">
        <f t="shared" si="865"/>
        <v>0.2465067778936392</v>
      </c>
      <c r="S2605" s="1807">
        <f t="shared" si="857"/>
        <v>20.8032</v>
      </c>
      <c r="U2605" s="1764">
        <f t="shared" si="858"/>
        <v>0</v>
      </c>
      <c r="V2605" s="1764">
        <f t="shared" si="859"/>
        <v>0</v>
      </c>
      <c r="W2605" s="1764">
        <f t="shared" si="860"/>
        <v>3191.19</v>
      </c>
      <c r="X2605" s="1768">
        <v>3191.19</v>
      </c>
      <c r="Y2605" s="1784">
        <v>618488</v>
      </c>
      <c r="Z2605" s="1770">
        <v>43346</v>
      </c>
      <c r="AA2605" s="1843" t="s">
        <v>104</v>
      </c>
      <c r="AB2605" s="1843"/>
      <c r="AH2605" s="1867"/>
      <c r="AK2605" s="1868"/>
      <c r="AL2605" s="1868"/>
    </row>
    <row r="2606" spans="1:38" x14ac:dyDescent="0.25">
      <c r="A2606" s="1866" t="s">
        <v>5446</v>
      </c>
      <c r="C2606" s="1782" t="s">
        <v>5447</v>
      </c>
      <c r="D2606" s="1762" t="s">
        <v>26</v>
      </c>
      <c r="E2606" s="1762">
        <v>0</v>
      </c>
      <c r="F2606" s="1762">
        <v>14</v>
      </c>
      <c r="G2606" s="1762">
        <v>0</v>
      </c>
      <c r="H2606" s="1762">
        <v>0</v>
      </c>
      <c r="I2606" s="1783">
        <v>1</v>
      </c>
      <c r="J2606" s="1783">
        <v>1</v>
      </c>
      <c r="L2606" s="1764">
        <v>1456.38</v>
      </c>
      <c r="N2606" s="1764">
        <v>1094.28</v>
      </c>
      <c r="O2606" s="1764">
        <f t="shared" si="863"/>
        <v>825.14</v>
      </c>
      <c r="P2606" s="1806">
        <f t="shared" si="864"/>
        <v>0.75404832401213584</v>
      </c>
      <c r="Q2606" s="1764">
        <v>269.14</v>
      </c>
      <c r="R2606" s="1864">
        <f t="shared" si="865"/>
        <v>0.24595167598786416</v>
      </c>
      <c r="S2606" s="1807">
        <f t="shared" si="857"/>
        <v>10.765599999999999</v>
      </c>
      <c r="U2606" s="1764">
        <f t="shared" si="858"/>
        <v>0</v>
      </c>
      <c r="V2606" s="1764">
        <f t="shared" si="859"/>
        <v>0</v>
      </c>
      <c r="W2606" s="1764">
        <f t="shared" si="860"/>
        <v>1456.38</v>
      </c>
      <c r="X2606" s="1768">
        <v>1456.38</v>
      </c>
      <c r="Y2606" s="1784">
        <v>618475</v>
      </c>
      <c r="Z2606" s="1770">
        <v>43308</v>
      </c>
      <c r="AA2606" s="1843" t="s">
        <v>104</v>
      </c>
      <c r="AB2606" s="1843"/>
      <c r="AH2606" s="1867"/>
      <c r="AK2606" s="1868"/>
      <c r="AL2606" s="1868"/>
    </row>
    <row r="2607" spans="1:38" x14ac:dyDescent="0.25">
      <c r="A2607" s="1866">
        <v>2018459</v>
      </c>
      <c r="C2607" s="1782">
        <v>704918</v>
      </c>
      <c r="D2607" s="1762" t="s">
        <v>26</v>
      </c>
      <c r="E2607" s="1762">
        <v>1</v>
      </c>
      <c r="F2607" s="1762">
        <v>11</v>
      </c>
      <c r="G2607" s="1762">
        <v>6</v>
      </c>
      <c r="H2607" s="1762">
        <v>3</v>
      </c>
      <c r="I2607" s="1783">
        <v>1</v>
      </c>
      <c r="J2607" s="1783">
        <v>1</v>
      </c>
      <c r="L2607" s="1764">
        <v>3114.31</v>
      </c>
      <c r="N2607" s="1764">
        <v>2061.0700000000002</v>
      </c>
      <c r="O2607" s="1764">
        <f t="shared" si="863"/>
        <v>1568.66</v>
      </c>
      <c r="P2607" s="1806">
        <f t="shared" si="864"/>
        <v>0.76109011338770638</v>
      </c>
      <c r="Q2607" s="1764">
        <v>492.41</v>
      </c>
      <c r="R2607" s="1864">
        <f t="shared" si="865"/>
        <v>0.23890988661229362</v>
      </c>
      <c r="S2607" s="1807">
        <f t="shared" si="857"/>
        <v>19.696400000000001</v>
      </c>
      <c r="U2607" s="1764">
        <f t="shared" si="858"/>
        <v>0</v>
      </c>
      <c r="V2607" s="1764">
        <f t="shared" si="859"/>
        <v>0</v>
      </c>
      <c r="W2607" s="1764">
        <f t="shared" si="860"/>
        <v>3114.31</v>
      </c>
      <c r="X2607" s="1768">
        <v>3114.31</v>
      </c>
      <c r="Y2607" s="1784">
        <v>618462</v>
      </c>
      <c r="Z2607" s="1770">
        <v>43304</v>
      </c>
      <c r="AA2607" s="1843" t="s">
        <v>104</v>
      </c>
      <c r="AB2607" s="1843"/>
      <c r="AH2607" s="1867"/>
      <c r="AK2607" s="1868"/>
      <c r="AL2607" s="1868"/>
    </row>
    <row r="2608" spans="1:38" x14ac:dyDescent="0.25">
      <c r="A2608" s="1866" t="s">
        <v>5466</v>
      </c>
      <c r="C2608" s="1782" t="s">
        <v>5469</v>
      </c>
      <c r="D2608" s="1762" t="s">
        <v>352</v>
      </c>
      <c r="E2608" s="1762">
        <v>1</v>
      </c>
      <c r="F2608" s="1762">
        <v>9</v>
      </c>
      <c r="G2608" s="1762">
        <v>5</v>
      </c>
      <c r="H2608" s="1762">
        <v>6</v>
      </c>
      <c r="I2608" s="1783">
        <v>1</v>
      </c>
      <c r="J2608" s="1783">
        <v>1</v>
      </c>
      <c r="L2608" s="1764">
        <v>4299.99</v>
      </c>
      <c r="N2608" s="1764">
        <v>2860.8</v>
      </c>
      <c r="O2608" s="1764">
        <f t="shared" si="863"/>
        <v>2115.0600000000004</v>
      </c>
      <c r="P2608" s="1806">
        <f t="shared" si="864"/>
        <v>0.73932466442953026</v>
      </c>
      <c r="Q2608" s="1764">
        <v>745.74</v>
      </c>
      <c r="R2608" s="1864">
        <f t="shared" si="865"/>
        <v>0.26067533557046979</v>
      </c>
      <c r="S2608" s="1807">
        <f t="shared" si="857"/>
        <v>29.829599999999999</v>
      </c>
      <c r="U2608" s="1764">
        <f t="shared" si="858"/>
        <v>0</v>
      </c>
      <c r="V2608" s="1764">
        <f t="shared" si="859"/>
        <v>0</v>
      </c>
      <c r="W2608" s="1764">
        <f t="shared" si="860"/>
        <v>4299.99</v>
      </c>
      <c r="X2608" s="1768">
        <v>4299.99</v>
      </c>
      <c r="Y2608" s="1784">
        <v>618469</v>
      </c>
      <c r="Z2608" s="1770">
        <v>43304</v>
      </c>
      <c r="AA2608" s="1843" t="s">
        <v>104</v>
      </c>
      <c r="AB2608" s="1843"/>
      <c r="AH2608" s="1867"/>
      <c r="AK2608" s="1868"/>
      <c r="AL2608" s="1868"/>
    </row>
    <row r="2609" spans="1:38" x14ac:dyDescent="0.25">
      <c r="A2609" s="1866" t="s">
        <v>5467</v>
      </c>
      <c r="C2609" s="1782" t="s">
        <v>5470</v>
      </c>
      <c r="D2609" s="1762" t="s">
        <v>352</v>
      </c>
      <c r="E2609" s="1762">
        <v>1</v>
      </c>
      <c r="F2609" s="1762">
        <v>9</v>
      </c>
      <c r="G2609" s="1762">
        <v>5</v>
      </c>
      <c r="H2609" s="1762">
        <v>6</v>
      </c>
      <c r="I2609" s="1783">
        <v>1</v>
      </c>
      <c r="J2609" s="1783">
        <v>1</v>
      </c>
      <c r="L2609" s="1764">
        <v>4299.99</v>
      </c>
      <c r="N2609" s="1764">
        <v>2860.8</v>
      </c>
      <c r="O2609" s="1764">
        <f t="shared" ref="O2609:O2610" si="875">N2609-Q2609</f>
        <v>2115.0600000000004</v>
      </c>
      <c r="P2609" s="1806">
        <f t="shared" ref="P2609:P2610" si="876">IF(N2609&lt;=0,"",O2609/N2609)</f>
        <v>0.73932466442953026</v>
      </c>
      <c r="Q2609" s="1764">
        <v>745.74</v>
      </c>
      <c r="R2609" s="1864">
        <f t="shared" ref="R2609:R2610" si="877">IF(N2609&lt;=0,"",Q2609/N2609)</f>
        <v>0.26067533557046979</v>
      </c>
      <c r="S2609" s="1807">
        <f t="shared" si="857"/>
        <v>29.829599999999999</v>
      </c>
      <c r="U2609" s="1764">
        <f t="shared" si="858"/>
        <v>0</v>
      </c>
      <c r="V2609" s="1764">
        <f t="shared" si="859"/>
        <v>0</v>
      </c>
      <c r="W2609" s="1764">
        <f t="shared" si="860"/>
        <v>4299.99</v>
      </c>
      <c r="X2609" s="1768">
        <v>4299.99</v>
      </c>
      <c r="Y2609" s="1784">
        <v>618470</v>
      </c>
      <c r="Z2609" s="1770">
        <v>43304</v>
      </c>
      <c r="AA2609" s="1843" t="s">
        <v>104</v>
      </c>
      <c r="AB2609" s="1843"/>
      <c r="AH2609" s="1867"/>
      <c r="AK2609" s="1868"/>
      <c r="AL2609" s="1868"/>
    </row>
    <row r="2610" spans="1:38" x14ac:dyDescent="0.25">
      <c r="A2610" s="1866" t="s">
        <v>5468</v>
      </c>
      <c r="C2610" s="1782" t="s">
        <v>5471</v>
      </c>
      <c r="D2610" s="1762" t="s">
        <v>352</v>
      </c>
      <c r="E2610" s="1762">
        <v>1</v>
      </c>
      <c r="F2610" s="1762">
        <v>9</v>
      </c>
      <c r="G2610" s="1762">
        <v>5</v>
      </c>
      <c r="H2610" s="1762">
        <v>6</v>
      </c>
      <c r="I2610" s="1783">
        <v>1</v>
      </c>
      <c r="J2610" s="1783">
        <v>1</v>
      </c>
      <c r="L2610" s="1764">
        <v>4299.99</v>
      </c>
      <c r="N2610" s="1764">
        <v>2860.8</v>
      </c>
      <c r="O2610" s="1764">
        <f t="shared" si="875"/>
        <v>2115.0600000000004</v>
      </c>
      <c r="P2610" s="1806">
        <f t="shared" si="876"/>
        <v>0.73932466442953026</v>
      </c>
      <c r="Q2610" s="1764">
        <v>745.74</v>
      </c>
      <c r="R2610" s="1864">
        <f t="shared" si="877"/>
        <v>0.26067533557046979</v>
      </c>
      <c r="S2610" s="1807">
        <f t="shared" si="857"/>
        <v>29.829599999999999</v>
      </c>
      <c r="U2610" s="1764">
        <f t="shared" si="858"/>
        <v>0</v>
      </c>
      <c r="V2610" s="1764">
        <f t="shared" si="859"/>
        <v>0</v>
      </c>
      <c r="W2610" s="1764">
        <f t="shared" si="860"/>
        <v>4299.99</v>
      </c>
      <c r="X2610" s="1768">
        <v>4299.99</v>
      </c>
      <c r="Y2610" s="1784">
        <v>618471</v>
      </c>
      <c r="Z2610" s="1770">
        <v>43304</v>
      </c>
      <c r="AA2610" s="1843" t="s">
        <v>104</v>
      </c>
      <c r="AB2610" s="1843"/>
      <c r="AH2610" s="1867"/>
      <c r="AK2610" s="1868"/>
      <c r="AL2610" s="1868"/>
    </row>
    <row r="2611" spans="1:38" x14ac:dyDescent="0.25">
      <c r="A2611" s="1866" t="s">
        <v>5573</v>
      </c>
      <c r="B2611" s="1782" t="s">
        <v>5897</v>
      </c>
      <c r="C2611" s="1782" t="s">
        <v>5576</v>
      </c>
      <c r="D2611" s="1762" t="s">
        <v>352</v>
      </c>
      <c r="E2611" s="1762">
        <v>1</v>
      </c>
      <c r="F2611" s="1762">
        <v>9</v>
      </c>
      <c r="G2611" s="1762">
        <v>5</v>
      </c>
      <c r="H2611" s="1762">
        <v>6</v>
      </c>
      <c r="I2611" s="1783">
        <v>1</v>
      </c>
      <c r="J2611" s="1783">
        <v>1</v>
      </c>
      <c r="L2611" s="1764">
        <v>4299.99</v>
      </c>
      <c r="N2611" s="1764">
        <v>2860.8</v>
      </c>
      <c r="O2611" s="1764">
        <f t="shared" ref="O2611:O2612" si="878">N2611-Q2611</f>
        <v>2115.0600000000004</v>
      </c>
      <c r="P2611" s="1806">
        <f t="shared" ref="P2611:P2612" si="879">IF(N2611&lt;=0,"",O2611/N2611)</f>
        <v>0.73932466442953026</v>
      </c>
      <c r="Q2611" s="1764">
        <v>745.74</v>
      </c>
      <c r="R2611" s="1864">
        <f t="shared" ref="R2611:R2612" si="880">IF(N2611&lt;=0,"",Q2611/N2611)</f>
        <v>0.26067533557046979</v>
      </c>
      <c r="S2611" s="1807">
        <f t="shared" ref="S2611:S2620" si="881">Q2611/$S$1</f>
        <v>29.829599999999999</v>
      </c>
      <c r="U2611" s="1764">
        <f t="shared" ref="U2611:U2620" si="882">((1-I2611)*O2611)+((1-J2611)*Q2611)</f>
        <v>0</v>
      </c>
      <c r="V2611" s="1764">
        <f t="shared" ref="V2611:V2620" si="883">L2611-W2611</f>
        <v>0</v>
      </c>
      <c r="W2611" s="1764">
        <f t="shared" ref="W2611:W2620" si="884">X2611+AC2611+AH2611+AM2611+AO2611+AR2611</f>
        <v>4299.99</v>
      </c>
      <c r="X2611" s="1768">
        <v>4299.99</v>
      </c>
      <c r="Y2611" s="1784">
        <v>618520</v>
      </c>
      <c r="Z2611" s="1770">
        <v>43364</v>
      </c>
      <c r="AA2611" s="1843" t="s">
        <v>104</v>
      </c>
      <c r="AB2611" s="1843"/>
      <c r="AH2611" s="1867"/>
      <c r="AK2611" s="1868"/>
      <c r="AL2611" s="1868"/>
    </row>
    <row r="2612" spans="1:38" x14ac:dyDescent="0.25">
      <c r="A2612" s="1866" t="s">
        <v>5574</v>
      </c>
      <c r="B2612" s="1782" t="s">
        <v>5898</v>
      </c>
      <c r="C2612" s="1782" t="s">
        <v>5577</v>
      </c>
      <c r="D2612" s="1762" t="s">
        <v>352</v>
      </c>
      <c r="E2612" s="1762">
        <v>1</v>
      </c>
      <c r="F2612" s="1762">
        <v>9</v>
      </c>
      <c r="G2612" s="1762">
        <v>5</v>
      </c>
      <c r="H2612" s="1762">
        <v>6</v>
      </c>
      <c r="I2612" s="1783">
        <v>1</v>
      </c>
      <c r="J2612" s="1783">
        <v>1</v>
      </c>
      <c r="L2612" s="1764">
        <v>4299.99</v>
      </c>
      <c r="N2612" s="1764">
        <v>2860.8</v>
      </c>
      <c r="O2612" s="1764">
        <f t="shared" si="878"/>
        <v>2115.0600000000004</v>
      </c>
      <c r="P2612" s="1806">
        <f t="shared" si="879"/>
        <v>0.73932466442953026</v>
      </c>
      <c r="Q2612" s="1764">
        <v>745.74</v>
      </c>
      <c r="R2612" s="1864">
        <f t="shared" si="880"/>
        <v>0.26067533557046979</v>
      </c>
      <c r="S2612" s="1807">
        <f t="shared" si="881"/>
        <v>29.829599999999999</v>
      </c>
      <c r="U2612" s="1764">
        <f t="shared" si="882"/>
        <v>0</v>
      </c>
      <c r="V2612" s="1764">
        <f t="shared" si="883"/>
        <v>0</v>
      </c>
      <c r="W2612" s="1764">
        <f t="shared" si="884"/>
        <v>4299.99</v>
      </c>
      <c r="X2612" s="1768">
        <v>4299.99</v>
      </c>
      <c r="Y2612" s="1784">
        <v>618521</v>
      </c>
      <c r="Z2612" s="1770">
        <v>43364</v>
      </c>
      <c r="AA2612" s="1843" t="s">
        <v>104</v>
      </c>
      <c r="AB2612" s="1843"/>
      <c r="AH2612" s="1867"/>
      <c r="AK2612" s="1868"/>
      <c r="AL2612" s="1868"/>
    </row>
    <row r="2613" spans="1:38" x14ac:dyDescent="0.25">
      <c r="A2613" s="1866" t="s">
        <v>5575</v>
      </c>
      <c r="B2613" s="1782" t="s">
        <v>5899</v>
      </c>
      <c r="C2613" s="1782" t="s">
        <v>5578</v>
      </c>
      <c r="D2613" s="1762" t="s">
        <v>352</v>
      </c>
      <c r="E2613" s="1762">
        <v>1</v>
      </c>
      <c r="F2613" s="1762">
        <v>9</v>
      </c>
      <c r="G2613" s="1762">
        <v>5</v>
      </c>
      <c r="H2613" s="1762">
        <v>6</v>
      </c>
      <c r="I2613" s="1783">
        <v>1</v>
      </c>
      <c r="J2613" s="1783">
        <v>1</v>
      </c>
      <c r="L2613" s="1764">
        <v>4299.99</v>
      </c>
      <c r="N2613" s="1764">
        <v>2860.8</v>
      </c>
      <c r="O2613" s="1764">
        <f t="shared" ref="O2613" si="885">N2613-Q2613</f>
        <v>2115.0600000000004</v>
      </c>
      <c r="P2613" s="1806">
        <f t="shared" ref="P2613" si="886">IF(N2613&lt;=0,"",O2613/N2613)</f>
        <v>0.73932466442953026</v>
      </c>
      <c r="Q2613" s="1764">
        <v>745.74</v>
      </c>
      <c r="R2613" s="1864">
        <f t="shared" ref="R2613" si="887">IF(N2613&lt;=0,"",Q2613/N2613)</f>
        <v>0.26067533557046979</v>
      </c>
      <c r="S2613" s="1807">
        <f t="shared" ref="S2613" si="888">Q2613/$S$1</f>
        <v>29.829599999999999</v>
      </c>
      <c r="U2613" s="1764">
        <f t="shared" si="882"/>
        <v>0</v>
      </c>
      <c r="V2613" s="1764">
        <f t="shared" si="883"/>
        <v>0</v>
      </c>
      <c r="W2613" s="1764">
        <f t="shared" si="884"/>
        <v>4299.99</v>
      </c>
      <c r="X2613" s="1768">
        <v>4299.99</v>
      </c>
      <c r="Y2613" s="1784">
        <v>618522</v>
      </c>
      <c r="Z2613" s="1770">
        <v>43364</v>
      </c>
      <c r="AA2613" s="1843" t="s">
        <v>104</v>
      </c>
      <c r="AB2613" s="1843"/>
      <c r="AH2613" s="1867"/>
      <c r="AK2613" s="1868"/>
      <c r="AL2613" s="1868"/>
    </row>
    <row r="2614" spans="1:38" x14ac:dyDescent="0.25">
      <c r="A2614" s="1866" t="s">
        <v>5668</v>
      </c>
      <c r="C2614" s="1782" t="s">
        <v>5671</v>
      </c>
      <c r="D2614" s="1762" t="s">
        <v>352</v>
      </c>
      <c r="E2614" s="1762">
        <v>1</v>
      </c>
      <c r="F2614" s="1762">
        <v>9</v>
      </c>
      <c r="G2614" s="1762">
        <v>5</v>
      </c>
      <c r="H2614" s="1762">
        <v>6</v>
      </c>
      <c r="I2614" s="1783">
        <v>1</v>
      </c>
      <c r="J2614" s="1783">
        <v>1</v>
      </c>
      <c r="L2614" s="1764">
        <v>5146.28</v>
      </c>
      <c r="N2614" s="1764">
        <v>2860.8</v>
      </c>
      <c r="O2614" s="1764">
        <f t="shared" ref="O2614:O2620" si="889">N2614-Q2614</f>
        <v>2115.0600000000004</v>
      </c>
      <c r="P2614" s="1806">
        <f t="shared" ref="P2614:P2620" si="890">IF(N2614&lt;=0,"",O2614/N2614)</f>
        <v>0.73932466442953026</v>
      </c>
      <c r="Q2614" s="1764">
        <v>745.74</v>
      </c>
      <c r="R2614" s="1864">
        <f t="shared" ref="R2614:R2620" si="891">IF(N2614&lt;=0,"",Q2614/N2614)</f>
        <v>0.26067533557046979</v>
      </c>
      <c r="S2614" s="1807">
        <f t="shared" si="881"/>
        <v>29.829599999999999</v>
      </c>
      <c r="U2614" s="1764">
        <f t="shared" si="882"/>
        <v>0</v>
      </c>
      <c r="V2614" s="1764">
        <f t="shared" si="883"/>
        <v>0</v>
      </c>
      <c r="W2614" s="1764">
        <f t="shared" si="884"/>
        <v>5146.28</v>
      </c>
      <c r="X2614" s="1768">
        <v>5146.28</v>
      </c>
      <c r="Y2614" s="1784">
        <v>618771</v>
      </c>
      <c r="Z2614" s="1770">
        <v>43448</v>
      </c>
      <c r="AA2614" s="1843" t="s">
        <v>104</v>
      </c>
      <c r="AB2614" s="1843"/>
      <c r="AH2614" s="1867"/>
      <c r="AK2614" s="1868"/>
      <c r="AL2614" s="1868"/>
    </row>
    <row r="2615" spans="1:38" x14ac:dyDescent="0.25">
      <c r="A2615" s="1866" t="s">
        <v>5669</v>
      </c>
      <c r="C2615" s="1782" t="s">
        <v>5670</v>
      </c>
      <c r="D2615" s="1762" t="s">
        <v>352</v>
      </c>
      <c r="E2615" s="1762">
        <v>1</v>
      </c>
      <c r="F2615" s="1762">
        <v>9</v>
      </c>
      <c r="G2615" s="1762">
        <v>5</v>
      </c>
      <c r="H2615" s="1762">
        <v>6</v>
      </c>
      <c r="I2615" s="1783">
        <v>1</v>
      </c>
      <c r="J2615" s="1783">
        <v>1</v>
      </c>
      <c r="L2615" s="1764">
        <v>5146.28</v>
      </c>
      <c r="N2615" s="1764">
        <v>2860.8</v>
      </c>
      <c r="O2615" s="1764">
        <f t="shared" si="889"/>
        <v>2115.0600000000004</v>
      </c>
      <c r="P2615" s="1806">
        <f t="shared" si="890"/>
        <v>0.73932466442953026</v>
      </c>
      <c r="Q2615" s="1764">
        <v>745.74</v>
      </c>
      <c r="R2615" s="1864">
        <f t="shared" si="891"/>
        <v>0.26067533557046979</v>
      </c>
      <c r="S2615" s="1807">
        <f t="shared" si="881"/>
        <v>29.829599999999999</v>
      </c>
      <c r="U2615" s="1764">
        <f t="shared" si="882"/>
        <v>0</v>
      </c>
      <c r="V2615" s="1764">
        <f t="shared" si="883"/>
        <v>0</v>
      </c>
      <c r="W2615" s="1764">
        <f t="shared" si="884"/>
        <v>5146.28</v>
      </c>
      <c r="X2615" s="1768">
        <v>5146.28</v>
      </c>
      <c r="Y2615" s="1784">
        <v>618784</v>
      </c>
      <c r="Z2615" s="1770">
        <v>43448</v>
      </c>
      <c r="AA2615" s="1843" t="s">
        <v>104</v>
      </c>
      <c r="AB2615" s="1843"/>
      <c r="AH2615" s="1867"/>
      <c r="AK2615" s="1868"/>
      <c r="AL2615" s="1868"/>
    </row>
    <row r="2616" spans="1:38" x14ac:dyDescent="0.25">
      <c r="A2616" s="1866" t="s">
        <v>5673</v>
      </c>
      <c r="C2616" s="1782" t="s">
        <v>5672</v>
      </c>
      <c r="D2616" s="1762" t="s">
        <v>352</v>
      </c>
      <c r="E2616" s="1762">
        <v>1</v>
      </c>
      <c r="F2616" s="1762">
        <v>9</v>
      </c>
      <c r="G2616" s="1762">
        <v>5</v>
      </c>
      <c r="H2616" s="1762">
        <v>6</v>
      </c>
      <c r="I2616" s="1783">
        <v>1</v>
      </c>
      <c r="J2616" s="1783">
        <v>1</v>
      </c>
      <c r="L2616" s="1764">
        <v>5146.28</v>
      </c>
      <c r="N2616" s="1764">
        <v>2860.8</v>
      </c>
      <c r="O2616" s="1764">
        <f t="shared" si="889"/>
        <v>2115.0600000000004</v>
      </c>
      <c r="P2616" s="1806">
        <f t="shared" si="890"/>
        <v>0.73932466442953026</v>
      </c>
      <c r="Q2616" s="1764">
        <v>745.74</v>
      </c>
      <c r="R2616" s="1864">
        <f t="shared" si="891"/>
        <v>0.26067533557046979</v>
      </c>
      <c r="S2616" s="1807">
        <f t="shared" si="881"/>
        <v>29.829599999999999</v>
      </c>
      <c r="U2616" s="1764">
        <f t="shared" si="882"/>
        <v>0</v>
      </c>
      <c r="V2616" s="1764">
        <f t="shared" si="883"/>
        <v>0</v>
      </c>
      <c r="W2616" s="1764">
        <f t="shared" si="884"/>
        <v>5146.28</v>
      </c>
      <c r="X2616" s="1768">
        <v>5146.28</v>
      </c>
      <c r="Y2616" s="1784">
        <v>618785</v>
      </c>
      <c r="Z2616" s="1770">
        <v>43448</v>
      </c>
      <c r="AA2616" s="1843" t="s">
        <v>104</v>
      </c>
      <c r="AB2616" s="1843"/>
      <c r="AH2616" s="1867"/>
      <c r="AK2616" s="1868"/>
      <c r="AL2616" s="1868"/>
    </row>
    <row r="2617" spans="1:38" x14ac:dyDescent="0.25">
      <c r="A2617" s="1866" t="s">
        <v>5674</v>
      </c>
      <c r="C2617" s="1782" t="s">
        <v>5677</v>
      </c>
      <c r="D2617" s="1762" t="s">
        <v>352</v>
      </c>
      <c r="E2617" s="1762">
        <v>1</v>
      </c>
      <c r="F2617" s="1762">
        <v>9</v>
      </c>
      <c r="G2617" s="1762">
        <v>5</v>
      </c>
      <c r="H2617" s="1762">
        <v>6</v>
      </c>
      <c r="I2617" s="1783">
        <v>1</v>
      </c>
      <c r="J2617" s="1783">
        <v>1</v>
      </c>
      <c r="L2617" s="1764">
        <v>5146.28</v>
      </c>
      <c r="N2617" s="1764">
        <v>2860.8</v>
      </c>
      <c r="O2617" s="1764">
        <f t="shared" si="889"/>
        <v>2115.0600000000004</v>
      </c>
      <c r="P2617" s="1806">
        <f t="shared" si="890"/>
        <v>0.73932466442953026</v>
      </c>
      <c r="Q2617" s="1764">
        <v>745.74</v>
      </c>
      <c r="R2617" s="1864">
        <f t="shared" si="891"/>
        <v>0.26067533557046979</v>
      </c>
      <c r="S2617" s="1807">
        <f t="shared" si="881"/>
        <v>29.829599999999999</v>
      </c>
      <c r="U2617" s="1764">
        <f t="shared" si="882"/>
        <v>0</v>
      </c>
      <c r="V2617" s="1764">
        <f t="shared" si="883"/>
        <v>0</v>
      </c>
      <c r="W2617" s="1764">
        <f t="shared" si="884"/>
        <v>5146.28</v>
      </c>
      <c r="X2617" s="1768">
        <v>5146.28</v>
      </c>
      <c r="Y2617" s="1784">
        <v>618781</v>
      </c>
      <c r="Z2617" s="1770">
        <v>43448</v>
      </c>
      <c r="AA2617" s="1843" t="s">
        <v>104</v>
      </c>
      <c r="AB2617" s="1843"/>
      <c r="AH2617" s="1867"/>
      <c r="AK2617" s="1868"/>
      <c r="AL2617" s="1868"/>
    </row>
    <row r="2618" spans="1:38" x14ac:dyDescent="0.25">
      <c r="A2618" s="1866" t="s">
        <v>5675</v>
      </c>
      <c r="C2618" s="1782" t="s">
        <v>5678</v>
      </c>
      <c r="D2618" s="1762" t="s">
        <v>352</v>
      </c>
      <c r="E2618" s="1762">
        <v>1</v>
      </c>
      <c r="F2618" s="1762">
        <v>9</v>
      </c>
      <c r="G2618" s="1762">
        <v>5</v>
      </c>
      <c r="H2618" s="1762">
        <v>6</v>
      </c>
      <c r="I2618" s="1783">
        <v>1</v>
      </c>
      <c r="J2618" s="1783">
        <v>1</v>
      </c>
      <c r="L2618" s="1764">
        <v>5146.28</v>
      </c>
      <c r="N2618" s="1764">
        <v>2860.8</v>
      </c>
      <c r="O2618" s="1764">
        <f t="shared" si="889"/>
        <v>2115.0600000000004</v>
      </c>
      <c r="P2618" s="1806">
        <f t="shared" si="890"/>
        <v>0.73932466442953026</v>
      </c>
      <c r="Q2618" s="1764">
        <v>745.74</v>
      </c>
      <c r="R2618" s="1864">
        <f t="shared" si="891"/>
        <v>0.26067533557046979</v>
      </c>
      <c r="S2618" s="1807">
        <f t="shared" si="881"/>
        <v>29.829599999999999</v>
      </c>
      <c r="U2618" s="1764">
        <f t="shared" si="882"/>
        <v>0</v>
      </c>
      <c r="V2618" s="1764">
        <f t="shared" si="883"/>
        <v>0</v>
      </c>
      <c r="W2618" s="1764">
        <f t="shared" si="884"/>
        <v>5146.28</v>
      </c>
      <c r="X2618" s="1768">
        <v>5146.28</v>
      </c>
      <c r="Y2618" s="1784">
        <v>618782</v>
      </c>
      <c r="Z2618" s="1770">
        <v>43448</v>
      </c>
      <c r="AA2618" s="1843" t="s">
        <v>104</v>
      </c>
      <c r="AB2618" s="1843"/>
      <c r="AH2618" s="1867"/>
      <c r="AK2618" s="1868"/>
      <c r="AL2618" s="1868"/>
    </row>
    <row r="2619" spans="1:38" x14ac:dyDescent="0.25">
      <c r="A2619" s="1866" t="s">
        <v>5676</v>
      </c>
      <c r="C2619" s="1782" t="s">
        <v>5679</v>
      </c>
      <c r="D2619" s="1762" t="s">
        <v>352</v>
      </c>
      <c r="E2619" s="1762">
        <v>1</v>
      </c>
      <c r="F2619" s="1762">
        <v>9</v>
      </c>
      <c r="G2619" s="1762">
        <v>5</v>
      </c>
      <c r="H2619" s="1762">
        <v>6</v>
      </c>
      <c r="I2619" s="1783">
        <v>1</v>
      </c>
      <c r="J2619" s="1783">
        <v>1</v>
      </c>
      <c r="L2619" s="1764">
        <v>5146.28</v>
      </c>
      <c r="N2619" s="1764">
        <v>2860.8</v>
      </c>
      <c r="O2619" s="1764">
        <f t="shared" si="889"/>
        <v>2115.0600000000004</v>
      </c>
      <c r="P2619" s="1806">
        <f t="shared" si="890"/>
        <v>0.73932466442953026</v>
      </c>
      <c r="Q2619" s="1764">
        <v>745.74</v>
      </c>
      <c r="R2619" s="1864">
        <f t="shared" si="891"/>
        <v>0.26067533557046979</v>
      </c>
      <c r="S2619" s="1807">
        <f t="shared" si="881"/>
        <v>29.829599999999999</v>
      </c>
      <c r="U2619" s="1764">
        <f t="shared" si="882"/>
        <v>0</v>
      </c>
      <c r="V2619" s="1764">
        <f t="shared" si="883"/>
        <v>0</v>
      </c>
      <c r="W2619" s="1764">
        <f t="shared" si="884"/>
        <v>5146.28</v>
      </c>
      <c r="X2619" s="1768">
        <v>5146.28</v>
      </c>
      <c r="Y2619" s="1784">
        <v>618820</v>
      </c>
      <c r="Z2619" s="1770">
        <v>43455</v>
      </c>
      <c r="AA2619" s="1843" t="s">
        <v>104</v>
      </c>
      <c r="AB2619" s="1843"/>
      <c r="AH2619" s="1867"/>
      <c r="AK2619" s="1868"/>
      <c r="AL2619" s="1868"/>
    </row>
    <row r="2620" spans="1:38" x14ac:dyDescent="0.25">
      <c r="A2620" s="1866" t="s">
        <v>5726</v>
      </c>
      <c r="C2620" s="1782" t="s">
        <v>6397</v>
      </c>
      <c r="D2620" s="1762" t="s">
        <v>352</v>
      </c>
      <c r="E2620" s="1762">
        <v>1</v>
      </c>
      <c r="F2620" s="1762">
        <v>8</v>
      </c>
      <c r="G2620" s="1762">
        <v>5</v>
      </c>
      <c r="H2620" s="1762">
        <v>5</v>
      </c>
      <c r="I2620" s="1783">
        <v>1</v>
      </c>
      <c r="J2620" s="1783">
        <v>1</v>
      </c>
      <c r="L2620" s="1764">
        <v>4488.63</v>
      </c>
      <c r="N2620" s="1764">
        <v>2860.8</v>
      </c>
      <c r="O2620" s="1764">
        <f t="shared" si="889"/>
        <v>2115.0600000000004</v>
      </c>
      <c r="P2620" s="1806">
        <f t="shared" si="890"/>
        <v>0.73932466442953026</v>
      </c>
      <c r="Q2620" s="1764">
        <v>745.74</v>
      </c>
      <c r="R2620" s="1864">
        <f t="shared" si="891"/>
        <v>0.26067533557046979</v>
      </c>
      <c r="S2620" s="1807">
        <f t="shared" si="881"/>
        <v>29.829599999999999</v>
      </c>
      <c r="U2620" s="1764">
        <f t="shared" si="882"/>
        <v>0</v>
      </c>
      <c r="V2620" s="1764">
        <f t="shared" si="883"/>
        <v>0</v>
      </c>
      <c r="W2620" s="1764">
        <f t="shared" si="884"/>
        <v>4488.63</v>
      </c>
      <c r="X2620" s="1768">
        <v>4488.63</v>
      </c>
      <c r="Y2620" s="1784">
        <v>618783</v>
      </c>
      <c r="Z2620" s="1770">
        <v>43448</v>
      </c>
      <c r="AA2620" s="1843" t="s">
        <v>104</v>
      </c>
      <c r="AB2620" s="1843"/>
      <c r="AH2620" s="1867"/>
      <c r="AK2620" s="1868"/>
      <c r="AL2620" s="1868"/>
    </row>
    <row r="2621" spans="1:38" x14ac:dyDescent="0.25">
      <c r="A2621" s="1866">
        <v>2018461</v>
      </c>
      <c r="C2621" s="1782" t="s">
        <v>5448</v>
      </c>
      <c r="D2621" s="1762" t="s">
        <v>317</v>
      </c>
      <c r="E2621" s="1762">
        <v>0</v>
      </c>
      <c r="F2621" s="1762">
        <v>1</v>
      </c>
      <c r="G2621" s="1762">
        <v>0</v>
      </c>
      <c r="H2621" s="1762">
        <v>2</v>
      </c>
      <c r="I2621" s="1783">
        <v>1</v>
      </c>
      <c r="J2621" s="1783">
        <v>1</v>
      </c>
      <c r="L2621" s="1764">
        <v>1107.52</v>
      </c>
      <c r="N2621" s="1764">
        <v>676.37</v>
      </c>
      <c r="O2621" s="1764">
        <f t="shared" si="863"/>
        <v>676.37</v>
      </c>
      <c r="P2621" s="1806">
        <f t="shared" si="864"/>
        <v>1</v>
      </c>
      <c r="Q2621" s="1764">
        <v>0</v>
      </c>
      <c r="R2621" s="1864">
        <f t="shared" si="865"/>
        <v>0</v>
      </c>
      <c r="S2621" s="1807">
        <f t="shared" si="857"/>
        <v>0</v>
      </c>
      <c r="U2621" s="1764">
        <f t="shared" si="858"/>
        <v>0</v>
      </c>
      <c r="V2621" s="1764">
        <f t="shared" si="859"/>
        <v>0</v>
      </c>
      <c r="W2621" s="1764">
        <f t="shared" si="860"/>
        <v>1107.52</v>
      </c>
      <c r="X2621" s="1768">
        <v>1107.52</v>
      </c>
      <c r="Y2621" s="1784">
        <v>618429</v>
      </c>
      <c r="Z2621" s="1770">
        <v>43297</v>
      </c>
      <c r="AA2621" s="1843" t="s">
        <v>104</v>
      </c>
      <c r="AB2621" s="1843"/>
      <c r="AH2621" s="1867"/>
      <c r="AK2621" s="1868"/>
      <c r="AL2621" s="1868"/>
    </row>
    <row r="2622" spans="1:38" x14ac:dyDescent="0.25">
      <c r="A2622" s="1866">
        <v>2018462</v>
      </c>
      <c r="C2622" s="1782" t="s">
        <v>5449</v>
      </c>
      <c r="D2622" s="1762" t="s">
        <v>317</v>
      </c>
      <c r="E2622" s="1762">
        <v>1</v>
      </c>
      <c r="F2622" s="1762">
        <v>2</v>
      </c>
      <c r="G2622" s="1762">
        <v>1</v>
      </c>
      <c r="H2622" s="1762">
        <v>1</v>
      </c>
      <c r="I2622" s="1783">
        <v>1</v>
      </c>
      <c r="J2622" s="1783">
        <v>1</v>
      </c>
      <c r="L2622" s="1764">
        <v>923.1</v>
      </c>
      <c r="N2622" s="1764">
        <v>573.95000000000005</v>
      </c>
      <c r="O2622" s="1764">
        <f t="shared" si="863"/>
        <v>408.62</v>
      </c>
      <c r="P2622" s="1806">
        <f t="shared" si="864"/>
        <v>0.71194354908964186</v>
      </c>
      <c r="Q2622" s="1764">
        <v>165.33</v>
      </c>
      <c r="R2622" s="1864">
        <f t="shared" si="865"/>
        <v>0.28805645091035803</v>
      </c>
      <c r="S2622" s="1807">
        <f t="shared" si="857"/>
        <v>6.6132000000000009</v>
      </c>
      <c r="U2622" s="1764">
        <f t="shared" si="858"/>
        <v>0</v>
      </c>
      <c r="V2622" s="1764">
        <f t="shared" si="859"/>
        <v>0</v>
      </c>
      <c r="W2622" s="1764">
        <f t="shared" si="860"/>
        <v>923.1</v>
      </c>
      <c r="X2622" s="1768">
        <v>923.1</v>
      </c>
      <c r="Y2622" s="1784">
        <v>618430</v>
      </c>
      <c r="Z2622" s="1770">
        <v>43297</v>
      </c>
      <c r="AA2622" s="1843" t="s">
        <v>104</v>
      </c>
      <c r="AB2622" s="1843"/>
      <c r="AH2622" s="1867"/>
      <c r="AK2622" s="1868"/>
      <c r="AL2622" s="1868"/>
    </row>
    <row r="2623" spans="1:38" x14ac:dyDescent="0.25">
      <c r="A2623" s="1866">
        <v>2018463</v>
      </c>
      <c r="C2623" s="1990" t="s">
        <v>5507</v>
      </c>
      <c r="D2623" s="1762" t="s">
        <v>26</v>
      </c>
      <c r="E2623" s="1762">
        <v>1</v>
      </c>
      <c r="F2623" s="1762">
        <v>9</v>
      </c>
      <c r="G2623" s="1762">
        <v>2</v>
      </c>
      <c r="H2623" s="1762">
        <v>1</v>
      </c>
      <c r="I2623" s="1783">
        <v>1</v>
      </c>
      <c r="J2623" s="1783">
        <v>1</v>
      </c>
      <c r="L2623" s="1764">
        <v>3831.74</v>
      </c>
      <c r="O2623" s="1764">
        <f t="shared" si="863"/>
        <v>0</v>
      </c>
      <c r="P2623" s="1806" t="str">
        <f t="shared" si="864"/>
        <v/>
      </c>
      <c r="R2623" s="1864" t="str">
        <f t="shared" si="865"/>
        <v/>
      </c>
      <c r="S2623" s="1807">
        <f t="shared" si="857"/>
        <v>0</v>
      </c>
      <c r="U2623" s="1764">
        <f t="shared" si="858"/>
        <v>0</v>
      </c>
      <c r="V2623" s="1764">
        <f t="shared" si="859"/>
        <v>0</v>
      </c>
      <c r="W2623" s="1764">
        <f t="shared" si="860"/>
        <v>3831.74</v>
      </c>
      <c r="X2623" s="1768">
        <v>3831.74</v>
      </c>
      <c r="Y2623" s="1784">
        <v>618451</v>
      </c>
      <c r="Z2623" s="1770">
        <v>43301</v>
      </c>
      <c r="AA2623" s="1843" t="s">
        <v>104</v>
      </c>
      <c r="AB2623" s="1843"/>
      <c r="AH2623" s="1867"/>
      <c r="AK2623" s="1868"/>
      <c r="AL2623" s="1868"/>
    </row>
    <row r="2624" spans="1:38" x14ac:dyDescent="0.25">
      <c r="A2624" s="1866">
        <v>2018464</v>
      </c>
      <c r="C2624" s="1782">
        <v>727718</v>
      </c>
      <c r="D2624" s="1762" t="s">
        <v>26</v>
      </c>
      <c r="E2624" s="1762">
        <v>1</v>
      </c>
      <c r="F2624" s="1762">
        <v>8</v>
      </c>
      <c r="G2624" s="1762">
        <v>5</v>
      </c>
      <c r="H2624" s="1762">
        <v>3</v>
      </c>
      <c r="I2624" s="1783">
        <v>1</v>
      </c>
      <c r="J2624" s="1783">
        <v>1</v>
      </c>
      <c r="L2624" s="1764">
        <v>3150.8</v>
      </c>
      <c r="N2624" s="1764">
        <v>2081.65</v>
      </c>
      <c r="O2624" s="1764">
        <f t="shared" si="863"/>
        <v>1611.77</v>
      </c>
      <c r="P2624" s="1806">
        <f t="shared" si="864"/>
        <v>0.77427521437321356</v>
      </c>
      <c r="Q2624" s="1764">
        <v>469.88</v>
      </c>
      <c r="R2624" s="1864">
        <f t="shared" si="865"/>
        <v>0.22572478562678644</v>
      </c>
      <c r="S2624" s="1807">
        <f t="shared" si="857"/>
        <v>18.795200000000001</v>
      </c>
      <c r="U2624" s="1764">
        <f t="shared" si="858"/>
        <v>0</v>
      </c>
      <c r="V2624" s="1764">
        <f t="shared" si="859"/>
        <v>0</v>
      </c>
      <c r="W2624" s="1764">
        <f t="shared" si="860"/>
        <v>3150.8</v>
      </c>
      <c r="X2624" s="1768">
        <v>3150.8</v>
      </c>
      <c r="Y2624" s="1784">
        <v>618463</v>
      </c>
      <c r="Z2624" s="1770">
        <v>43304</v>
      </c>
      <c r="AA2624" s="1843" t="s">
        <v>104</v>
      </c>
      <c r="AB2624" s="1843"/>
      <c r="AH2624" s="1867"/>
      <c r="AK2624" s="1868"/>
      <c r="AL2624" s="1868"/>
    </row>
    <row r="2625" spans="1:38" x14ac:dyDescent="0.25">
      <c r="A2625" s="1866">
        <v>2018465</v>
      </c>
      <c r="C2625" s="1782" t="s">
        <v>5457</v>
      </c>
      <c r="D2625" s="1762" t="s">
        <v>352</v>
      </c>
      <c r="E2625" s="1762">
        <v>0</v>
      </c>
      <c r="F2625" s="1762">
        <v>0</v>
      </c>
      <c r="G2625" s="1762">
        <v>0</v>
      </c>
      <c r="H2625" s="1762">
        <v>0</v>
      </c>
      <c r="I2625" s="1783">
        <v>1</v>
      </c>
      <c r="J2625" s="1783">
        <v>1</v>
      </c>
      <c r="L2625" s="1764">
        <v>237.5</v>
      </c>
      <c r="N2625" s="1764">
        <f>O2625+Q2625</f>
        <v>205</v>
      </c>
      <c r="O2625" s="1764">
        <v>180</v>
      </c>
      <c r="P2625" s="1806">
        <f t="shared" si="864"/>
        <v>0.87804878048780488</v>
      </c>
      <c r="Q2625" s="1764">
        <v>25</v>
      </c>
      <c r="R2625" s="1864">
        <f t="shared" si="865"/>
        <v>0.12195121951219512</v>
      </c>
      <c r="S2625" s="1807">
        <f t="shared" si="857"/>
        <v>1</v>
      </c>
      <c r="U2625" s="1764">
        <f t="shared" si="858"/>
        <v>0</v>
      </c>
      <c r="V2625" s="1764">
        <f t="shared" si="859"/>
        <v>0</v>
      </c>
      <c r="W2625" s="1764">
        <f t="shared" si="860"/>
        <v>237.5</v>
      </c>
      <c r="X2625" s="1768">
        <v>237.5</v>
      </c>
      <c r="Y2625" s="1784">
        <v>618443</v>
      </c>
      <c r="Z2625" s="1770">
        <v>43299</v>
      </c>
      <c r="AA2625" s="1843" t="s">
        <v>104</v>
      </c>
      <c r="AB2625" s="1843"/>
      <c r="AH2625" s="1867"/>
      <c r="AK2625" s="1868"/>
      <c r="AL2625" s="1868"/>
    </row>
    <row r="2626" spans="1:38" x14ac:dyDescent="0.25">
      <c r="A2626" s="1866">
        <v>2018466</v>
      </c>
      <c r="C2626" s="1782" t="s">
        <v>5478</v>
      </c>
      <c r="D2626" s="1762" t="s">
        <v>26</v>
      </c>
      <c r="E2626" s="1762">
        <v>0</v>
      </c>
      <c r="F2626" s="1762">
        <v>0</v>
      </c>
      <c r="G2626" s="1762">
        <v>0</v>
      </c>
      <c r="H2626" s="1762">
        <v>0</v>
      </c>
      <c r="I2626" s="1783">
        <v>1</v>
      </c>
      <c r="J2626" s="1783">
        <v>1</v>
      </c>
      <c r="L2626" s="1764">
        <v>80.849999999999994</v>
      </c>
      <c r="N2626" s="1764">
        <f>O2626+Q2626</f>
        <v>35.15</v>
      </c>
      <c r="O2626" s="1764">
        <v>35.15</v>
      </c>
      <c r="P2626" s="1806">
        <f t="shared" si="864"/>
        <v>1</v>
      </c>
      <c r="Q2626" s="1764">
        <v>0</v>
      </c>
      <c r="R2626" s="1864">
        <f t="shared" si="865"/>
        <v>0</v>
      </c>
      <c r="S2626" s="1807">
        <f t="shared" si="857"/>
        <v>0</v>
      </c>
      <c r="U2626" s="1764">
        <f t="shared" si="858"/>
        <v>0</v>
      </c>
      <c r="V2626" s="1764">
        <f t="shared" si="859"/>
        <v>0</v>
      </c>
      <c r="W2626" s="1764">
        <f t="shared" si="860"/>
        <v>80.849999999999994</v>
      </c>
      <c r="X2626" s="1768">
        <v>80.849999999999994</v>
      </c>
      <c r="Y2626" s="1784">
        <v>618431</v>
      </c>
      <c r="Z2626" s="1770">
        <v>43299</v>
      </c>
      <c r="AA2626" s="1843" t="s">
        <v>104</v>
      </c>
      <c r="AB2626" s="1843"/>
      <c r="AH2626" s="1867"/>
      <c r="AK2626" s="1868"/>
      <c r="AL2626" s="1868"/>
    </row>
    <row r="2627" spans="1:38" x14ac:dyDescent="0.25">
      <c r="A2627" s="1866">
        <v>2018467</v>
      </c>
      <c r="C2627" s="1782" t="s">
        <v>5458</v>
      </c>
      <c r="D2627" s="1762" t="s">
        <v>26</v>
      </c>
      <c r="E2627" s="1762">
        <v>0</v>
      </c>
      <c r="F2627" s="1762">
        <v>0</v>
      </c>
      <c r="G2627" s="1762">
        <v>0</v>
      </c>
      <c r="H2627" s="1762">
        <v>0</v>
      </c>
      <c r="I2627" s="1783">
        <v>1</v>
      </c>
      <c r="J2627" s="1783">
        <v>1</v>
      </c>
      <c r="L2627" s="1764">
        <v>270.04000000000002</v>
      </c>
      <c r="N2627" s="1764">
        <f>O2627+Q2627</f>
        <v>142.51999999999998</v>
      </c>
      <c r="O2627" s="1764">
        <v>127.52</v>
      </c>
      <c r="P2627" s="1806">
        <f t="shared" si="864"/>
        <v>0.89475161380858836</v>
      </c>
      <c r="Q2627" s="1764">
        <v>15</v>
      </c>
      <c r="R2627" s="1864">
        <f t="shared" si="865"/>
        <v>0.10524838619141175</v>
      </c>
      <c r="S2627" s="1807">
        <f t="shared" si="857"/>
        <v>0.6</v>
      </c>
      <c r="U2627" s="1764">
        <f t="shared" si="858"/>
        <v>0</v>
      </c>
      <c r="V2627" s="1764">
        <f t="shared" si="859"/>
        <v>0</v>
      </c>
      <c r="W2627" s="1764">
        <f t="shared" si="860"/>
        <v>270.04000000000002</v>
      </c>
      <c r="X2627" s="1768">
        <v>270.04000000000002</v>
      </c>
      <c r="Y2627" s="1784">
        <v>618431</v>
      </c>
      <c r="Z2627" s="1770">
        <v>43299</v>
      </c>
      <c r="AA2627" s="1843" t="s">
        <v>104</v>
      </c>
      <c r="AB2627" s="1843"/>
      <c r="AH2627" s="1867"/>
      <c r="AK2627" s="1868"/>
      <c r="AL2627" s="1868"/>
    </row>
    <row r="2628" spans="1:38" x14ac:dyDescent="0.25">
      <c r="A2628" s="1866" t="s">
        <v>5511</v>
      </c>
      <c r="C2628" s="1782" t="s">
        <v>5459</v>
      </c>
      <c r="D2628" s="1762" t="s">
        <v>2800</v>
      </c>
      <c r="E2628" s="1762">
        <v>0</v>
      </c>
      <c r="F2628" s="1762">
        <v>4</v>
      </c>
      <c r="G2628" s="1762">
        <v>0</v>
      </c>
      <c r="H2628" s="1762">
        <v>0</v>
      </c>
      <c r="I2628" s="1783">
        <v>1</v>
      </c>
      <c r="J2628" s="1783">
        <v>1</v>
      </c>
      <c r="L2628" s="1764">
        <v>589.04</v>
      </c>
      <c r="N2628" s="1764">
        <v>368.28</v>
      </c>
      <c r="O2628" s="1764">
        <f t="shared" si="863"/>
        <v>289.79999999999995</v>
      </c>
      <c r="P2628" s="1806">
        <f t="shared" si="864"/>
        <v>0.78690127077223848</v>
      </c>
      <c r="Q2628" s="1764">
        <v>78.48</v>
      </c>
      <c r="R2628" s="1864">
        <f t="shared" si="865"/>
        <v>0.21309872922776152</v>
      </c>
      <c r="S2628" s="1807">
        <f t="shared" si="857"/>
        <v>3.1392000000000002</v>
      </c>
      <c r="U2628" s="1764">
        <f t="shared" si="858"/>
        <v>0</v>
      </c>
      <c r="V2628" s="1764">
        <f t="shared" si="859"/>
        <v>0</v>
      </c>
      <c r="W2628" s="1764">
        <f t="shared" si="860"/>
        <v>589.04</v>
      </c>
      <c r="X2628" s="1768">
        <v>589.04</v>
      </c>
      <c r="Y2628" s="1784">
        <v>618483</v>
      </c>
      <c r="Z2628" s="1770">
        <v>43308</v>
      </c>
      <c r="AA2628" s="1843" t="s">
        <v>104</v>
      </c>
      <c r="AB2628" s="1843"/>
      <c r="AH2628" s="1867"/>
      <c r="AK2628" s="1868"/>
      <c r="AL2628" s="1868"/>
    </row>
    <row r="2629" spans="1:38" x14ac:dyDescent="0.25">
      <c r="A2629" s="1866">
        <v>2018469</v>
      </c>
      <c r="C2629" s="1782">
        <v>748318</v>
      </c>
      <c r="D2629" s="1762" t="s">
        <v>26</v>
      </c>
      <c r="E2629" s="1762">
        <v>1</v>
      </c>
      <c r="F2629" s="1762">
        <v>6</v>
      </c>
      <c r="G2629" s="1762">
        <v>5</v>
      </c>
      <c r="H2629" s="1762">
        <v>2</v>
      </c>
      <c r="I2629" s="1783">
        <v>1</v>
      </c>
      <c r="J2629" s="1783">
        <v>1</v>
      </c>
      <c r="L2629" s="1764">
        <v>2276.81</v>
      </c>
      <c r="N2629" s="1764">
        <v>1514.14</v>
      </c>
      <c r="O2629" s="1764">
        <f t="shared" si="863"/>
        <v>1153.2800000000002</v>
      </c>
      <c r="P2629" s="1806">
        <f t="shared" si="864"/>
        <v>0.76167329309046727</v>
      </c>
      <c r="Q2629" s="1764">
        <v>360.86</v>
      </c>
      <c r="R2629" s="1864">
        <f t="shared" si="865"/>
        <v>0.23832670690953281</v>
      </c>
      <c r="S2629" s="1807">
        <f t="shared" si="857"/>
        <v>14.4344</v>
      </c>
      <c r="U2629" s="1764">
        <f t="shared" si="858"/>
        <v>0</v>
      </c>
      <c r="V2629" s="1764">
        <f t="shared" si="859"/>
        <v>0</v>
      </c>
      <c r="W2629" s="1764">
        <f t="shared" si="860"/>
        <v>2276.81</v>
      </c>
      <c r="X2629" s="1768">
        <v>2276.81</v>
      </c>
      <c r="Y2629" s="1784">
        <v>618489</v>
      </c>
      <c r="Z2629" s="1770">
        <v>43346</v>
      </c>
      <c r="AA2629" s="1843" t="s">
        <v>104</v>
      </c>
      <c r="AB2629" s="1843"/>
      <c r="AH2629" s="1867"/>
      <c r="AK2629" s="1868"/>
      <c r="AL2629" s="1868"/>
    </row>
    <row r="2630" spans="1:38" x14ac:dyDescent="0.25">
      <c r="A2630" s="1866">
        <v>2018470</v>
      </c>
      <c r="C2630" s="1782" t="s">
        <v>5463</v>
      </c>
      <c r="D2630" s="1762" t="s">
        <v>471</v>
      </c>
      <c r="E2630" s="1762">
        <v>1</v>
      </c>
      <c r="F2630" s="1762">
        <v>8</v>
      </c>
      <c r="G2630" s="1762">
        <v>5</v>
      </c>
      <c r="H2630" s="1762">
        <v>3</v>
      </c>
      <c r="I2630" s="1783">
        <v>1</v>
      </c>
      <c r="J2630" s="1783">
        <v>1</v>
      </c>
      <c r="L2630" s="1764">
        <v>3447.21</v>
      </c>
      <c r="N2630" s="1764">
        <v>2142.2600000000002</v>
      </c>
      <c r="O2630" s="1764">
        <f t="shared" si="863"/>
        <v>1582.2400000000002</v>
      </c>
      <c r="P2630" s="1806">
        <f t="shared" si="864"/>
        <v>0.7385844855433048</v>
      </c>
      <c r="Q2630" s="1764">
        <v>560.02</v>
      </c>
      <c r="R2630" s="1864">
        <f t="shared" si="865"/>
        <v>0.26141551445669525</v>
      </c>
      <c r="S2630" s="1807">
        <f t="shared" si="857"/>
        <v>22.4008</v>
      </c>
      <c r="U2630" s="1764">
        <f t="shared" si="858"/>
        <v>0</v>
      </c>
      <c r="V2630" s="1764">
        <f t="shared" si="859"/>
        <v>0</v>
      </c>
      <c r="W2630" s="1764">
        <f t="shared" si="860"/>
        <v>3447.21</v>
      </c>
      <c r="X2630" s="1768">
        <v>3447.21</v>
      </c>
      <c r="Y2630" s="1784">
        <v>618491</v>
      </c>
      <c r="Z2630" s="1770">
        <v>43346</v>
      </c>
      <c r="AA2630" s="1843" t="s">
        <v>104</v>
      </c>
      <c r="AB2630" s="1843"/>
      <c r="AH2630" s="1867"/>
      <c r="AK2630" s="1868"/>
      <c r="AL2630" s="1868"/>
    </row>
    <row r="2631" spans="1:38" x14ac:dyDescent="0.25">
      <c r="A2631" s="1866">
        <v>2018471</v>
      </c>
      <c r="C2631" s="1782" t="s">
        <v>5465</v>
      </c>
      <c r="D2631" s="1762" t="s">
        <v>5568</v>
      </c>
      <c r="E2631" s="1762">
        <v>0</v>
      </c>
      <c r="F2631" s="1762">
        <v>0</v>
      </c>
      <c r="G2631" s="1762">
        <v>0</v>
      </c>
      <c r="H2631" s="1762">
        <v>0</v>
      </c>
      <c r="I2631" s="1783">
        <v>1</v>
      </c>
      <c r="J2631" s="1783">
        <v>1</v>
      </c>
      <c r="L2631" s="1764">
        <v>800.25</v>
      </c>
      <c r="N2631" s="1764">
        <f>O2631+Q2631</f>
        <v>533.5</v>
      </c>
      <c r="O2631" s="1764">
        <v>483.5</v>
      </c>
      <c r="P2631" s="1806">
        <f t="shared" si="864"/>
        <v>0.9062792877225867</v>
      </c>
      <c r="Q2631" s="1764">
        <v>50</v>
      </c>
      <c r="R2631" s="1864">
        <f t="shared" si="865"/>
        <v>9.3720712277413312E-2</v>
      </c>
      <c r="S2631" s="1807">
        <f t="shared" si="857"/>
        <v>2</v>
      </c>
      <c r="U2631" s="1764">
        <f t="shared" si="858"/>
        <v>0</v>
      </c>
      <c r="V2631" s="1764">
        <f t="shared" si="859"/>
        <v>0</v>
      </c>
      <c r="W2631" s="1764">
        <f t="shared" si="860"/>
        <v>800.25</v>
      </c>
      <c r="X2631" s="1768">
        <v>800.25</v>
      </c>
      <c r="Y2631" s="1784">
        <v>618473</v>
      </c>
      <c r="Z2631" s="1770">
        <v>43304</v>
      </c>
      <c r="AA2631" s="1843" t="s">
        <v>104</v>
      </c>
      <c r="AB2631" s="1843"/>
      <c r="AH2631" s="1867"/>
      <c r="AK2631" s="1868"/>
      <c r="AL2631" s="1868"/>
    </row>
    <row r="2632" spans="1:38" x14ac:dyDescent="0.25">
      <c r="A2632" s="1866" t="s">
        <v>5641</v>
      </c>
      <c r="C2632" s="1782" t="s">
        <v>5642</v>
      </c>
      <c r="D2632" s="1762" t="s">
        <v>5568</v>
      </c>
      <c r="E2632" s="1762">
        <v>0</v>
      </c>
      <c r="F2632" s="1762">
        <v>0</v>
      </c>
      <c r="G2632" s="1762">
        <v>0</v>
      </c>
      <c r="H2632" s="1762">
        <v>0</v>
      </c>
      <c r="I2632" s="1783">
        <v>1</v>
      </c>
      <c r="J2632" s="1783">
        <v>1</v>
      </c>
      <c r="L2632" s="1764">
        <v>903</v>
      </c>
      <c r="N2632" s="1764">
        <f>O2632+Q2632</f>
        <v>602</v>
      </c>
      <c r="O2632" s="1764">
        <v>552</v>
      </c>
      <c r="P2632" s="1806">
        <f t="shared" ref="P2632" si="892">IF(N2632&lt;=0,"",O2632/N2632)</f>
        <v>0.9169435215946844</v>
      </c>
      <c r="Q2632" s="1764">
        <v>50</v>
      </c>
      <c r="R2632" s="1864">
        <f t="shared" ref="R2632" si="893">IF(N2632&lt;=0,"",Q2632/N2632)</f>
        <v>8.3056478405315617E-2</v>
      </c>
      <c r="S2632" s="1807">
        <f t="shared" ref="S2632" si="894">Q2632/$S$1</f>
        <v>2</v>
      </c>
      <c r="U2632" s="1764">
        <f t="shared" ref="U2632" si="895">((1-I2632)*O2632)+((1-J2632)*Q2632)</f>
        <v>0</v>
      </c>
      <c r="V2632" s="1764">
        <f t="shared" ref="V2632" si="896">L2632-W2632</f>
        <v>0</v>
      </c>
      <c r="W2632" s="1764">
        <f t="shared" ref="W2632" si="897">X2632+AC2632+AH2632+AM2632+AO2632+AR2632</f>
        <v>903</v>
      </c>
      <c r="X2632" s="1768">
        <v>903</v>
      </c>
      <c r="Y2632" s="1784">
        <v>618547</v>
      </c>
      <c r="Z2632" s="1770">
        <v>43371</v>
      </c>
      <c r="AA2632" s="1843" t="s">
        <v>104</v>
      </c>
      <c r="AB2632" s="1843"/>
      <c r="AH2632" s="1867"/>
      <c r="AK2632" s="1868"/>
      <c r="AL2632" s="1868"/>
    </row>
    <row r="2633" spans="1:38" x14ac:dyDescent="0.25">
      <c r="A2633" s="1866">
        <v>2018472</v>
      </c>
      <c r="C2633" s="1782" t="s">
        <v>5472</v>
      </c>
      <c r="D2633" s="1762" t="s">
        <v>26</v>
      </c>
      <c r="E2633" s="1762">
        <v>0</v>
      </c>
      <c r="F2633" s="1762">
        <v>0</v>
      </c>
      <c r="G2633" s="1762">
        <v>0</v>
      </c>
      <c r="H2633" s="1762">
        <v>0</v>
      </c>
      <c r="I2633" s="1783">
        <v>1</v>
      </c>
      <c r="J2633" s="1783">
        <v>1</v>
      </c>
      <c r="L2633" s="1764">
        <f>2535+180</f>
        <v>2715</v>
      </c>
      <c r="N2633" s="1764">
        <f>O2633+Q2633</f>
        <v>2207.34</v>
      </c>
      <c r="O2633" s="1764">
        <v>2027.34</v>
      </c>
      <c r="P2633" s="1806">
        <f t="shared" si="864"/>
        <v>0.91845388567234765</v>
      </c>
      <c r="Q2633" s="1764">
        <v>180</v>
      </c>
      <c r="R2633" s="1864">
        <f t="shared" si="865"/>
        <v>8.1546114327652283E-2</v>
      </c>
      <c r="S2633" s="1807">
        <f t="shared" si="857"/>
        <v>7.2</v>
      </c>
      <c r="U2633" s="1764">
        <f t="shared" si="858"/>
        <v>0</v>
      </c>
      <c r="V2633" s="1764">
        <f t="shared" si="859"/>
        <v>0</v>
      </c>
      <c r="W2633" s="1764">
        <f t="shared" si="860"/>
        <v>2715</v>
      </c>
      <c r="X2633" s="1768">
        <v>2715</v>
      </c>
      <c r="Y2633" s="1784">
        <v>618454</v>
      </c>
      <c r="Z2633" s="1770">
        <v>43304</v>
      </c>
      <c r="AA2633" s="1843" t="s">
        <v>104</v>
      </c>
      <c r="AB2633" s="1843"/>
      <c r="AH2633" s="1867"/>
      <c r="AK2633" s="1868"/>
      <c r="AL2633" s="1868"/>
    </row>
    <row r="2634" spans="1:38" x14ac:dyDescent="0.25">
      <c r="A2634" s="1866">
        <v>2018473</v>
      </c>
      <c r="C2634" s="1782" t="s">
        <v>5485</v>
      </c>
      <c r="D2634" s="1762" t="s">
        <v>26</v>
      </c>
      <c r="E2634" s="1762">
        <v>0</v>
      </c>
      <c r="F2634" s="1762">
        <v>0</v>
      </c>
      <c r="G2634" s="1762">
        <v>0</v>
      </c>
      <c r="H2634" s="1762">
        <v>0</v>
      </c>
      <c r="I2634" s="1783">
        <v>1</v>
      </c>
      <c r="J2634" s="1783">
        <v>1</v>
      </c>
      <c r="L2634" s="1764">
        <v>119.56</v>
      </c>
      <c r="N2634" s="1764">
        <f t="shared" ref="N2634:N2635" si="898">O2634+Q2634</f>
        <v>67.28</v>
      </c>
      <c r="O2634" s="1764">
        <v>52.28</v>
      </c>
      <c r="P2634" s="1806">
        <f t="shared" si="864"/>
        <v>0.77705112960761002</v>
      </c>
      <c r="Q2634" s="1764">
        <v>15</v>
      </c>
      <c r="R2634" s="1864">
        <f t="shared" si="865"/>
        <v>0.22294887039239</v>
      </c>
      <c r="S2634" s="1807">
        <f t="shared" si="857"/>
        <v>0.6</v>
      </c>
      <c r="U2634" s="1764">
        <f t="shared" si="858"/>
        <v>0</v>
      </c>
      <c r="V2634" s="1764">
        <f t="shared" si="859"/>
        <v>0</v>
      </c>
      <c r="W2634" s="1764">
        <f t="shared" si="860"/>
        <v>119.56</v>
      </c>
      <c r="X2634" s="1768">
        <v>119.56</v>
      </c>
      <c r="Y2634" s="1784">
        <v>618431</v>
      </c>
      <c r="Z2634" s="1770">
        <v>43299</v>
      </c>
      <c r="AA2634" s="1843" t="s">
        <v>104</v>
      </c>
      <c r="AB2634" s="1843"/>
      <c r="AH2634" s="1867"/>
      <c r="AK2634" s="1868"/>
      <c r="AL2634" s="1868"/>
    </row>
    <row r="2635" spans="1:38" x14ac:dyDescent="0.25">
      <c r="A2635" s="1866">
        <v>2018474</v>
      </c>
      <c r="C2635" s="1782" t="s">
        <v>5486</v>
      </c>
      <c r="D2635" s="1762" t="s">
        <v>26</v>
      </c>
      <c r="E2635" s="1762">
        <v>0</v>
      </c>
      <c r="F2635" s="1762">
        <v>0</v>
      </c>
      <c r="G2635" s="1762">
        <v>0</v>
      </c>
      <c r="H2635" s="1762">
        <v>0</v>
      </c>
      <c r="I2635" s="1783">
        <v>1</v>
      </c>
      <c r="J2635" s="1783">
        <v>1</v>
      </c>
      <c r="L2635" s="1764">
        <v>121.18</v>
      </c>
      <c r="N2635" s="1764">
        <f t="shared" si="898"/>
        <v>68.09</v>
      </c>
      <c r="O2635" s="1764">
        <v>53.09</v>
      </c>
      <c r="P2635" s="1806">
        <f t="shared" si="864"/>
        <v>0.77970333382288148</v>
      </c>
      <c r="Q2635" s="1764">
        <v>15</v>
      </c>
      <c r="R2635" s="1864">
        <f t="shared" si="865"/>
        <v>0.22029666617711852</v>
      </c>
      <c r="S2635" s="1807">
        <f t="shared" si="857"/>
        <v>0.6</v>
      </c>
      <c r="U2635" s="1764">
        <f t="shared" si="858"/>
        <v>0</v>
      </c>
      <c r="V2635" s="1764">
        <f t="shared" si="859"/>
        <v>0.16200000000000614</v>
      </c>
      <c r="W2635" s="1764">
        <f t="shared" si="860"/>
        <v>121.018</v>
      </c>
      <c r="X2635" s="1768">
        <v>121.018</v>
      </c>
      <c r="Y2635" s="1784">
        <v>618431</v>
      </c>
      <c r="Z2635" s="1770">
        <v>43299</v>
      </c>
      <c r="AA2635" s="1843" t="s">
        <v>104</v>
      </c>
      <c r="AB2635" s="1843"/>
      <c r="AH2635" s="1867"/>
      <c r="AK2635" s="1868"/>
      <c r="AL2635" s="1868"/>
    </row>
    <row r="2636" spans="1:38" x14ac:dyDescent="0.25">
      <c r="A2636" s="1866">
        <v>2018475</v>
      </c>
      <c r="C2636" s="1782" t="s">
        <v>5490</v>
      </c>
      <c r="D2636" s="1762" t="s">
        <v>26</v>
      </c>
      <c r="E2636" s="1762">
        <v>1</v>
      </c>
      <c r="F2636" s="1762">
        <f>E2636*10</f>
        <v>10</v>
      </c>
      <c r="G2636" s="1762">
        <f>E2636*5</f>
        <v>5</v>
      </c>
      <c r="H2636" s="1762">
        <f>E2636*3</f>
        <v>3</v>
      </c>
      <c r="I2636" s="1783">
        <v>1</v>
      </c>
      <c r="J2636" s="1783">
        <v>1</v>
      </c>
      <c r="L2636" s="1764">
        <f>3850*E2636</f>
        <v>3850</v>
      </c>
      <c r="N2636" s="1764">
        <v>2456</v>
      </c>
      <c r="O2636" s="1764">
        <f t="shared" si="863"/>
        <v>1877.6399999999999</v>
      </c>
      <c r="P2636" s="1806">
        <f t="shared" si="864"/>
        <v>0.76451140065146572</v>
      </c>
      <c r="Q2636" s="1764">
        <v>578.36</v>
      </c>
      <c r="R2636" s="1864">
        <f t="shared" si="865"/>
        <v>0.23548859934853419</v>
      </c>
      <c r="S2636" s="1807">
        <f t="shared" si="857"/>
        <v>23.134399999999999</v>
      </c>
      <c r="U2636" s="1764">
        <f t="shared" si="858"/>
        <v>0</v>
      </c>
      <c r="V2636" s="1764">
        <f t="shared" si="859"/>
        <v>0</v>
      </c>
      <c r="W2636" s="1764">
        <f t="shared" si="860"/>
        <v>3850</v>
      </c>
      <c r="X2636" s="1768">
        <v>3850</v>
      </c>
      <c r="Y2636" s="1784">
        <v>618476</v>
      </c>
      <c r="Z2636" s="1770">
        <v>43308</v>
      </c>
      <c r="AA2636" s="1843" t="s">
        <v>104</v>
      </c>
      <c r="AB2636" s="1843"/>
      <c r="AH2636" s="1867"/>
      <c r="AK2636" s="1868"/>
      <c r="AL2636" s="1868"/>
    </row>
    <row r="2637" spans="1:38" x14ac:dyDescent="0.25">
      <c r="A2637" s="1866">
        <v>2018476</v>
      </c>
      <c r="C2637" s="1782" t="s">
        <v>5492</v>
      </c>
      <c r="D2637" s="1762" t="s">
        <v>26</v>
      </c>
      <c r="E2637" s="1762">
        <v>1</v>
      </c>
      <c r="F2637" s="1762">
        <f>E2637*10</f>
        <v>10</v>
      </c>
      <c r="G2637" s="1762">
        <f>E2637*5</f>
        <v>5</v>
      </c>
      <c r="H2637" s="1762">
        <f>E2637*3</f>
        <v>3</v>
      </c>
      <c r="I2637" s="1783">
        <v>1</v>
      </c>
      <c r="J2637" s="1783">
        <v>1</v>
      </c>
      <c r="L2637" s="1764">
        <f>3850*E2637</f>
        <v>3850</v>
      </c>
      <c r="N2637" s="1764">
        <v>2456</v>
      </c>
      <c r="O2637" s="1764">
        <f t="shared" ref="O2637" si="899">N2637-Q2637</f>
        <v>1877.6399999999999</v>
      </c>
      <c r="P2637" s="1806">
        <f t="shared" ref="P2637" si="900">IF(N2637&lt;=0,"",O2637/N2637)</f>
        <v>0.76451140065146572</v>
      </c>
      <c r="Q2637" s="1764">
        <v>578.36</v>
      </c>
      <c r="R2637" s="1864">
        <f t="shared" ref="R2637" si="901">IF(N2637&lt;=0,"",Q2637/N2637)</f>
        <v>0.23548859934853419</v>
      </c>
      <c r="S2637" s="1807">
        <f t="shared" ref="S2637" si="902">Q2637/$S$1</f>
        <v>23.134399999999999</v>
      </c>
      <c r="U2637" s="1764">
        <f t="shared" ref="U2637" si="903">((1-I2637)*O2637)+((1-J2637)*Q2637)</f>
        <v>0</v>
      </c>
      <c r="V2637" s="1764">
        <f t="shared" ref="V2637" si="904">L2637-W2637</f>
        <v>0</v>
      </c>
      <c r="W2637" s="1764">
        <f t="shared" ref="W2637" si="905">X2637+AC2637+AH2637+AM2637+AO2637+AR2637</f>
        <v>3850</v>
      </c>
      <c r="X2637" s="1768">
        <v>3850</v>
      </c>
      <c r="Y2637" s="1784">
        <v>618477</v>
      </c>
      <c r="Z2637" s="1770">
        <v>43308</v>
      </c>
      <c r="AA2637" s="1843" t="s">
        <v>104</v>
      </c>
      <c r="AB2637" s="1843"/>
      <c r="AH2637" s="1867"/>
      <c r="AK2637" s="1868"/>
      <c r="AL2637" s="1868"/>
    </row>
    <row r="2638" spans="1:38" x14ac:dyDescent="0.25">
      <c r="A2638" s="1866">
        <v>2018477</v>
      </c>
      <c r="C2638" s="1782" t="s">
        <v>5496</v>
      </c>
      <c r="D2638" s="1762" t="s">
        <v>26</v>
      </c>
      <c r="E2638" s="1762">
        <v>0</v>
      </c>
      <c r="F2638" s="1762">
        <v>0</v>
      </c>
      <c r="G2638" s="1762">
        <v>0</v>
      </c>
      <c r="H2638" s="1762">
        <v>0</v>
      </c>
      <c r="I2638" s="1783">
        <v>1</v>
      </c>
      <c r="J2638" s="1783">
        <v>1</v>
      </c>
      <c r="L2638" s="1764">
        <v>52.78</v>
      </c>
      <c r="N2638" s="1764">
        <f>O2638+Q2638</f>
        <v>33.89</v>
      </c>
      <c r="O2638" s="1764">
        <v>18.89</v>
      </c>
      <c r="P2638" s="1806">
        <f t="shared" si="864"/>
        <v>0.55739156093242848</v>
      </c>
      <c r="Q2638" s="1764">
        <v>15</v>
      </c>
      <c r="R2638" s="1864">
        <f t="shared" si="865"/>
        <v>0.44260843906757152</v>
      </c>
      <c r="S2638" s="1807">
        <f t="shared" si="857"/>
        <v>0.6</v>
      </c>
      <c r="U2638" s="1764">
        <f t="shared" si="858"/>
        <v>0</v>
      </c>
      <c r="V2638" s="1764">
        <f t="shared" si="859"/>
        <v>0</v>
      </c>
      <c r="W2638" s="1764">
        <f t="shared" si="860"/>
        <v>52.78</v>
      </c>
      <c r="X2638" s="1768">
        <v>52.78</v>
      </c>
      <c r="Y2638" s="1784">
        <v>618431</v>
      </c>
      <c r="Z2638" s="1770">
        <v>43299</v>
      </c>
      <c r="AA2638" s="1843" t="s">
        <v>104</v>
      </c>
      <c r="AB2638" s="1843"/>
      <c r="AH2638" s="1867"/>
      <c r="AK2638" s="1868"/>
      <c r="AL2638" s="1868"/>
    </row>
    <row r="2639" spans="1:38" x14ac:dyDescent="0.25">
      <c r="A2639" s="1866">
        <v>2018478</v>
      </c>
      <c r="C2639" s="1782" t="s">
        <v>5497</v>
      </c>
      <c r="D2639" s="1762" t="s">
        <v>26</v>
      </c>
      <c r="E2639" s="1762">
        <v>0</v>
      </c>
      <c r="F2639" s="1762">
        <v>0</v>
      </c>
      <c r="G2639" s="1762">
        <v>0</v>
      </c>
      <c r="H2639" s="1762">
        <v>0</v>
      </c>
      <c r="I2639" s="1783">
        <v>1</v>
      </c>
      <c r="J2639" s="1783">
        <v>1</v>
      </c>
      <c r="L2639" s="1764">
        <v>52.78</v>
      </c>
      <c r="N2639" s="1764">
        <f>O2639+Q2639</f>
        <v>33.89</v>
      </c>
      <c r="O2639" s="1764">
        <v>18.89</v>
      </c>
      <c r="P2639" s="1806">
        <f t="shared" si="864"/>
        <v>0.55739156093242848</v>
      </c>
      <c r="Q2639" s="1764">
        <v>15</v>
      </c>
      <c r="R2639" s="1864">
        <f t="shared" si="865"/>
        <v>0.44260843906757152</v>
      </c>
      <c r="S2639" s="1807">
        <f t="shared" si="857"/>
        <v>0.6</v>
      </c>
      <c r="U2639" s="1764">
        <f t="shared" si="858"/>
        <v>0</v>
      </c>
      <c r="V2639" s="1764">
        <f t="shared" si="859"/>
        <v>0</v>
      </c>
      <c r="W2639" s="1764">
        <f t="shared" si="860"/>
        <v>52.78</v>
      </c>
      <c r="X2639" s="1768">
        <v>52.78</v>
      </c>
      <c r="Y2639" s="1784">
        <v>618431</v>
      </c>
      <c r="Z2639" s="1770">
        <v>43299</v>
      </c>
      <c r="AA2639" s="1843" t="s">
        <v>104</v>
      </c>
      <c r="AB2639" s="1843"/>
      <c r="AH2639" s="1867"/>
      <c r="AK2639" s="1868"/>
      <c r="AL2639" s="1868"/>
    </row>
    <row r="2640" spans="1:38" x14ac:dyDescent="0.25">
      <c r="A2640" s="1866">
        <v>2018479</v>
      </c>
      <c r="C2640" s="1782" t="s">
        <v>5502</v>
      </c>
      <c r="D2640" s="1762" t="s">
        <v>352</v>
      </c>
      <c r="E2640" s="1762">
        <v>1</v>
      </c>
      <c r="F2640" s="1762">
        <v>8</v>
      </c>
      <c r="G2640" s="1762">
        <v>5</v>
      </c>
      <c r="H2640" s="1762">
        <v>3</v>
      </c>
      <c r="I2640" s="1783">
        <v>1</v>
      </c>
      <c r="J2640" s="1783">
        <v>1</v>
      </c>
      <c r="L2640" s="1764">
        <v>2315.62</v>
      </c>
      <c r="N2640" s="1764">
        <v>1595.3</v>
      </c>
      <c r="O2640" s="1764">
        <f t="shared" si="863"/>
        <v>1113.9299999999998</v>
      </c>
      <c r="P2640" s="1806">
        <f t="shared" si="864"/>
        <v>0.69825738105685442</v>
      </c>
      <c r="Q2640" s="1764">
        <v>481.37</v>
      </c>
      <c r="R2640" s="1864">
        <f t="shared" si="865"/>
        <v>0.30174261894314552</v>
      </c>
      <c r="S2640" s="1807">
        <f t="shared" si="857"/>
        <v>19.254799999999999</v>
      </c>
      <c r="U2640" s="1764">
        <f t="shared" si="858"/>
        <v>0</v>
      </c>
      <c r="V2640" s="1764">
        <f t="shared" si="859"/>
        <v>0</v>
      </c>
      <c r="W2640" s="1764">
        <f t="shared" si="860"/>
        <v>2315.62</v>
      </c>
      <c r="X2640" s="1768">
        <v>2315.62</v>
      </c>
      <c r="Y2640" s="1784">
        <v>618478</v>
      </c>
      <c r="Z2640" s="1770">
        <v>43308</v>
      </c>
      <c r="AA2640" s="1843" t="s">
        <v>104</v>
      </c>
      <c r="AB2640" s="1843"/>
      <c r="AH2640" s="1867"/>
      <c r="AK2640" s="1868"/>
      <c r="AL2640" s="1868"/>
    </row>
    <row r="2641" spans="1:38" x14ac:dyDescent="0.25">
      <c r="A2641" s="1866">
        <v>2018480</v>
      </c>
      <c r="C2641" s="1782" t="s">
        <v>5503</v>
      </c>
      <c r="D2641" s="1762" t="s">
        <v>352</v>
      </c>
      <c r="E2641" s="1762">
        <v>1</v>
      </c>
      <c r="F2641" s="1762">
        <v>9</v>
      </c>
      <c r="G2641" s="1762">
        <v>8</v>
      </c>
      <c r="H2641" s="1762">
        <v>3</v>
      </c>
      <c r="I2641" s="1783">
        <v>1</v>
      </c>
      <c r="J2641" s="1783">
        <v>1</v>
      </c>
      <c r="L2641" s="1764">
        <v>1947.02</v>
      </c>
      <c r="N2641" s="1764">
        <v>1371.83</v>
      </c>
      <c r="O2641" s="1764">
        <f t="shared" si="863"/>
        <v>904.65999999999985</v>
      </c>
      <c r="P2641" s="1806">
        <f t="shared" si="864"/>
        <v>0.65945488872527935</v>
      </c>
      <c r="Q2641" s="1764">
        <v>467.17</v>
      </c>
      <c r="R2641" s="1864">
        <f t="shared" si="865"/>
        <v>0.34054511127472065</v>
      </c>
      <c r="S2641" s="1807">
        <f t="shared" si="857"/>
        <v>18.686800000000002</v>
      </c>
      <c r="U2641" s="1764">
        <f t="shared" si="858"/>
        <v>0</v>
      </c>
      <c r="V2641" s="1764">
        <f t="shared" si="859"/>
        <v>0</v>
      </c>
      <c r="W2641" s="1764">
        <f t="shared" si="860"/>
        <v>1947.02</v>
      </c>
      <c r="X2641" s="1768">
        <v>1947.02</v>
      </c>
      <c r="Y2641" s="1784">
        <v>618479</v>
      </c>
      <c r="Z2641" s="1770">
        <v>43308</v>
      </c>
      <c r="AA2641" s="1843" t="s">
        <v>104</v>
      </c>
      <c r="AB2641" s="1843"/>
      <c r="AH2641" s="1867"/>
      <c r="AK2641" s="1868"/>
      <c r="AL2641" s="1868"/>
    </row>
    <row r="2642" spans="1:38" x14ac:dyDescent="0.25">
      <c r="A2642" s="1866">
        <v>2018481</v>
      </c>
      <c r="C2642" s="1782" t="s">
        <v>5504</v>
      </c>
      <c r="D2642" s="1762" t="s">
        <v>352</v>
      </c>
      <c r="E2642" s="1762">
        <v>1</v>
      </c>
      <c r="F2642" s="1762">
        <v>11</v>
      </c>
      <c r="G2642" s="1762">
        <v>9</v>
      </c>
      <c r="H2642" s="1762">
        <v>3</v>
      </c>
      <c r="I2642" s="1783">
        <v>1</v>
      </c>
      <c r="J2642" s="1783">
        <v>1</v>
      </c>
      <c r="L2642" s="1764">
        <v>2388.16</v>
      </c>
      <c r="N2642" s="1764">
        <v>1687.99</v>
      </c>
      <c r="O2642" s="1764">
        <f t="shared" si="863"/>
        <v>1095.3400000000001</v>
      </c>
      <c r="P2642" s="1806">
        <f t="shared" si="864"/>
        <v>0.64890194847125882</v>
      </c>
      <c r="Q2642" s="1764">
        <v>592.65</v>
      </c>
      <c r="R2642" s="1864">
        <f t="shared" si="865"/>
        <v>0.3510980515287413</v>
      </c>
      <c r="S2642" s="1807">
        <f t="shared" si="857"/>
        <v>23.706</v>
      </c>
      <c r="U2642" s="1764">
        <f t="shared" si="858"/>
        <v>0</v>
      </c>
      <c r="V2642" s="1764">
        <f t="shared" si="859"/>
        <v>0</v>
      </c>
      <c r="W2642" s="1764">
        <f t="shared" si="860"/>
        <v>2388.16</v>
      </c>
      <c r="X2642" s="1768">
        <v>2388.16</v>
      </c>
      <c r="Y2642" s="1784">
        <v>618480</v>
      </c>
      <c r="Z2642" s="1770">
        <v>43308</v>
      </c>
      <c r="AA2642" s="1843" t="s">
        <v>104</v>
      </c>
      <c r="AB2642" s="1843"/>
      <c r="AH2642" s="1867"/>
      <c r="AK2642" s="1868"/>
      <c r="AL2642" s="1868"/>
    </row>
    <row r="2643" spans="1:38" x14ac:dyDescent="0.25">
      <c r="A2643" s="1866">
        <v>2018482</v>
      </c>
      <c r="C2643" s="1782" t="s">
        <v>5505</v>
      </c>
      <c r="D2643" s="1762" t="s">
        <v>26</v>
      </c>
      <c r="E2643" s="1762">
        <v>0</v>
      </c>
      <c r="F2643" s="1762">
        <v>0</v>
      </c>
      <c r="G2643" s="1762">
        <v>0</v>
      </c>
      <c r="H2643" s="1762">
        <v>0</v>
      </c>
      <c r="I2643" s="1783">
        <v>1</v>
      </c>
      <c r="J2643" s="1783">
        <v>1</v>
      </c>
      <c r="L2643" s="1764">
        <v>39.380000000000003</v>
      </c>
      <c r="N2643" s="1764">
        <f>O2643+Q2643</f>
        <v>26.25</v>
      </c>
      <c r="O2643" s="1764">
        <v>11.25</v>
      </c>
      <c r="P2643" s="1806">
        <f t="shared" si="864"/>
        <v>0.42857142857142855</v>
      </c>
      <c r="Q2643" s="1764">
        <v>15</v>
      </c>
      <c r="R2643" s="1864">
        <f t="shared" si="865"/>
        <v>0.5714285714285714</v>
      </c>
      <c r="S2643" s="1807">
        <f t="shared" si="857"/>
        <v>0.6</v>
      </c>
      <c r="U2643" s="1764">
        <f t="shared" si="858"/>
        <v>0</v>
      </c>
      <c r="V2643" s="1764">
        <f t="shared" si="859"/>
        <v>0</v>
      </c>
      <c r="W2643" s="1764">
        <f t="shared" si="860"/>
        <v>39.380000000000003</v>
      </c>
      <c r="X2643" s="1768">
        <v>39.380000000000003</v>
      </c>
      <c r="Y2643" s="1784">
        <v>618431</v>
      </c>
      <c r="Z2643" s="1770">
        <v>43299</v>
      </c>
      <c r="AA2643" s="1843" t="s">
        <v>104</v>
      </c>
      <c r="AB2643" s="1843"/>
      <c r="AH2643" s="1867"/>
      <c r="AK2643" s="1868"/>
      <c r="AL2643" s="1868"/>
    </row>
    <row r="2644" spans="1:38" x14ac:dyDescent="0.25">
      <c r="A2644" s="1781">
        <v>2018483</v>
      </c>
      <c r="C2644" s="1782" t="s">
        <v>5506</v>
      </c>
      <c r="D2644" s="1762" t="s">
        <v>2390</v>
      </c>
      <c r="E2644" s="1762">
        <v>0</v>
      </c>
      <c r="F2644" s="1762">
        <v>1</v>
      </c>
      <c r="G2644" s="1762">
        <v>1</v>
      </c>
      <c r="H2644" s="1762">
        <v>0</v>
      </c>
      <c r="I2644" s="1783">
        <v>0</v>
      </c>
      <c r="J2644" s="1783">
        <v>0</v>
      </c>
      <c r="O2644" s="1764">
        <f t="shared" si="863"/>
        <v>0</v>
      </c>
      <c r="P2644" s="1806" t="str">
        <f t="shared" si="864"/>
        <v/>
      </c>
      <c r="R2644" s="1864" t="str">
        <f t="shared" si="865"/>
        <v/>
      </c>
      <c r="S2644" s="1807">
        <f t="shared" si="857"/>
        <v>0</v>
      </c>
      <c r="U2644" s="1764">
        <f t="shared" si="858"/>
        <v>0</v>
      </c>
      <c r="V2644" s="1764">
        <f t="shared" si="859"/>
        <v>0</v>
      </c>
      <c r="W2644" s="1764">
        <f t="shared" si="860"/>
        <v>0</v>
      </c>
      <c r="X2644" s="1768"/>
      <c r="Y2644" s="1784"/>
      <c r="Z2644" s="1770"/>
      <c r="AA2644" s="1843"/>
      <c r="AB2644" s="1843"/>
      <c r="AH2644" s="1867"/>
      <c r="AK2644" s="1868"/>
      <c r="AL2644" s="1868"/>
    </row>
    <row r="2645" spans="1:38" x14ac:dyDescent="0.25">
      <c r="A2645" s="1866">
        <v>2018484</v>
      </c>
      <c r="C2645" s="1782" t="s">
        <v>5508</v>
      </c>
      <c r="D2645" s="1762" t="s">
        <v>26</v>
      </c>
      <c r="E2645" s="1762">
        <v>0</v>
      </c>
      <c r="F2645" s="1762">
        <v>0</v>
      </c>
      <c r="G2645" s="1762">
        <v>0</v>
      </c>
      <c r="H2645" s="1762">
        <v>0</v>
      </c>
      <c r="I2645" s="1783">
        <v>1</v>
      </c>
      <c r="J2645" s="1783">
        <v>1</v>
      </c>
      <c r="L2645" s="1764">
        <v>270</v>
      </c>
      <c r="N2645" s="1764">
        <f>O2645+Q2645</f>
        <v>165</v>
      </c>
      <c r="O2645" s="1764">
        <v>150</v>
      </c>
      <c r="P2645" s="1806">
        <f t="shared" si="864"/>
        <v>0.90909090909090906</v>
      </c>
      <c r="Q2645" s="1764">
        <v>15</v>
      </c>
      <c r="R2645" s="1864">
        <f t="shared" si="865"/>
        <v>9.0909090909090912E-2</v>
      </c>
      <c r="S2645" s="1807">
        <f t="shared" si="857"/>
        <v>0.6</v>
      </c>
      <c r="U2645" s="1764">
        <f t="shared" si="858"/>
        <v>0</v>
      </c>
      <c r="V2645" s="1764">
        <f t="shared" si="859"/>
        <v>0</v>
      </c>
      <c r="W2645" s="1764">
        <f t="shared" si="860"/>
        <v>270</v>
      </c>
      <c r="X2645" s="1768">
        <v>270</v>
      </c>
      <c r="Y2645" s="1784">
        <v>618431</v>
      </c>
      <c r="Z2645" s="1770">
        <v>43299</v>
      </c>
      <c r="AA2645" s="1843" t="s">
        <v>5599</v>
      </c>
      <c r="AB2645" s="1843"/>
      <c r="AH2645" s="1867"/>
      <c r="AK2645" s="1868"/>
      <c r="AL2645" s="1868"/>
    </row>
    <row r="2646" spans="1:38" x14ac:dyDescent="0.25">
      <c r="A2646" s="1866">
        <v>2018485</v>
      </c>
      <c r="B2646" s="1782" t="s">
        <v>3174</v>
      </c>
      <c r="C2646" s="1782" t="s">
        <v>5908</v>
      </c>
      <c r="D2646" s="1762" t="s">
        <v>26</v>
      </c>
      <c r="E2646" s="1762">
        <v>0</v>
      </c>
      <c r="F2646" s="1762">
        <v>0</v>
      </c>
      <c r="G2646" s="1762">
        <v>0</v>
      </c>
      <c r="H2646" s="1762">
        <v>0</v>
      </c>
      <c r="I2646" s="1783">
        <v>1</v>
      </c>
      <c r="J2646" s="1783">
        <v>1</v>
      </c>
      <c r="L2646" s="1764">
        <v>223.22</v>
      </c>
      <c r="N2646" s="1764">
        <f>O2646+Q2646</f>
        <v>104.11</v>
      </c>
      <c r="O2646" s="1764">
        <v>104.11</v>
      </c>
      <c r="P2646" s="1806">
        <f t="shared" si="864"/>
        <v>1</v>
      </c>
      <c r="Q2646" s="1764">
        <v>0</v>
      </c>
      <c r="R2646" s="1864">
        <f t="shared" si="865"/>
        <v>0</v>
      </c>
      <c r="S2646" s="1807">
        <f t="shared" si="857"/>
        <v>0</v>
      </c>
      <c r="U2646" s="1764">
        <f t="shared" si="858"/>
        <v>0</v>
      </c>
      <c r="V2646" s="1764">
        <f t="shared" si="859"/>
        <v>0</v>
      </c>
      <c r="W2646" s="1764">
        <f t="shared" si="860"/>
        <v>223.22</v>
      </c>
      <c r="X2646" s="1768">
        <v>223.22</v>
      </c>
      <c r="Y2646" s="1784">
        <v>618526</v>
      </c>
      <c r="Z2646" s="1770">
        <v>43371</v>
      </c>
      <c r="AA2646" s="1843" t="s">
        <v>104</v>
      </c>
      <c r="AB2646" s="1843"/>
      <c r="AH2646" s="1867"/>
      <c r="AK2646" s="1868"/>
      <c r="AL2646" s="1868"/>
    </row>
    <row r="2647" spans="1:38" x14ac:dyDescent="0.25">
      <c r="A2647" s="1866" t="s">
        <v>5512</v>
      </c>
      <c r="B2647" s="1782" t="s">
        <v>5917</v>
      </c>
      <c r="C2647" s="1782" t="s">
        <v>5514</v>
      </c>
      <c r="D2647" s="1762" t="s">
        <v>5513</v>
      </c>
      <c r="E2647" s="1762">
        <v>0</v>
      </c>
      <c r="F2647" s="1762">
        <v>4</v>
      </c>
      <c r="G2647" s="1762">
        <v>0</v>
      </c>
      <c r="H2647" s="1762">
        <v>0</v>
      </c>
      <c r="I2647" s="1783">
        <v>1</v>
      </c>
      <c r="J2647" s="1783">
        <v>1</v>
      </c>
      <c r="L2647" s="1764">
        <v>364.92</v>
      </c>
      <c r="N2647" s="1764">
        <v>275.83999999999997</v>
      </c>
      <c r="O2647" s="1764">
        <f t="shared" si="863"/>
        <v>202.79999999999995</v>
      </c>
      <c r="P2647" s="1806">
        <f t="shared" si="864"/>
        <v>0.73520881670533633</v>
      </c>
      <c r="Q2647" s="1764">
        <v>73.040000000000006</v>
      </c>
      <c r="R2647" s="1864">
        <f t="shared" si="865"/>
        <v>0.26479118329466361</v>
      </c>
      <c r="S2647" s="1807">
        <f t="shared" si="857"/>
        <v>2.9216000000000002</v>
      </c>
      <c r="U2647" s="1764">
        <f t="shared" si="858"/>
        <v>0</v>
      </c>
      <c r="V2647" s="1764">
        <f t="shared" si="859"/>
        <v>0</v>
      </c>
      <c r="W2647" s="1764">
        <f t="shared" si="860"/>
        <v>364.92</v>
      </c>
      <c r="X2647" s="1768">
        <v>364.92</v>
      </c>
      <c r="Y2647" s="1784">
        <v>618589</v>
      </c>
      <c r="Z2647" s="1770">
        <v>43381</v>
      </c>
      <c r="AA2647" s="1843" t="s">
        <v>104</v>
      </c>
      <c r="AB2647" s="1843"/>
      <c r="AH2647" s="1867"/>
      <c r="AK2647" s="1868"/>
      <c r="AL2647" s="1868"/>
    </row>
    <row r="2648" spans="1:38" x14ac:dyDescent="0.25">
      <c r="A2648" s="1866">
        <v>2018487</v>
      </c>
      <c r="C2648" s="1782" t="s">
        <v>4170</v>
      </c>
      <c r="D2648" s="1762" t="s">
        <v>5517</v>
      </c>
      <c r="E2648" s="1762">
        <v>0</v>
      </c>
      <c r="F2648" s="1762">
        <v>1</v>
      </c>
      <c r="G2648" s="1762">
        <v>0</v>
      </c>
      <c r="H2648" s="1762">
        <v>1</v>
      </c>
      <c r="I2648" s="1783">
        <v>1</v>
      </c>
      <c r="J2648" s="1783">
        <v>1</v>
      </c>
      <c r="L2648" s="1764">
        <v>728.58</v>
      </c>
      <c r="N2648" s="1764">
        <v>405</v>
      </c>
      <c r="O2648" s="1764">
        <f t="shared" si="863"/>
        <v>285.15999999999997</v>
      </c>
      <c r="P2648" s="1806">
        <f t="shared" si="864"/>
        <v>0.70409876543209871</v>
      </c>
      <c r="Q2648" s="1764">
        <v>119.84</v>
      </c>
      <c r="R2648" s="1864">
        <f t="shared" si="865"/>
        <v>0.29590123456790124</v>
      </c>
      <c r="S2648" s="1807">
        <f t="shared" si="857"/>
        <v>4.7936000000000005</v>
      </c>
      <c r="U2648" s="1764">
        <f t="shared" si="858"/>
        <v>0</v>
      </c>
      <c r="V2648" s="1764">
        <f t="shared" si="859"/>
        <v>0</v>
      </c>
      <c r="W2648" s="1764">
        <f t="shared" si="860"/>
        <v>728.58</v>
      </c>
      <c r="X2648" s="1768">
        <v>728.58</v>
      </c>
      <c r="Y2648" s="1784">
        <v>618466</v>
      </c>
      <c r="Z2648" s="1770">
        <v>43304</v>
      </c>
      <c r="AA2648" s="1843" t="s">
        <v>104</v>
      </c>
      <c r="AB2648" s="1843"/>
      <c r="AH2648" s="1867"/>
      <c r="AK2648" s="1868"/>
      <c r="AL2648" s="1868"/>
    </row>
    <row r="2649" spans="1:38" x14ac:dyDescent="0.25">
      <c r="A2649" s="1866">
        <v>2018488</v>
      </c>
      <c r="C2649" s="1782" t="s">
        <v>5519</v>
      </c>
      <c r="D2649" s="1762" t="s">
        <v>26</v>
      </c>
      <c r="E2649" s="1762">
        <v>1</v>
      </c>
      <c r="F2649" s="1762">
        <v>10</v>
      </c>
      <c r="G2649" s="1762">
        <v>7</v>
      </c>
      <c r="H2649" s="1762">
        <v>4</v>
      </c>
      <c r="I2649" s="1783">
        <v>1</v>
      </c>
      <c r="J2649" s="1783">
        <v>1</v>
      </c>
      <c r="L2649" s="1764">
        <v>5753.75</v>
      </c>
      <c r="N2649" s="1764">
        <v>3752.84</v>
      </c>
      <c r="O2649" s="1764">
        <f t="shared" si="863"/>
        <v>2905.62</v>
      </c>
      <c r="P2649" s="1806">
        <f t="shared" si="864"/>
        <v>0.7742456379701772</v>
      </c>
      <c r="Q2649" s="1764">
        <v>847.22</v>
      </c>
      <c r="R2649" s="1864">
        <f t="shared" si="865"/>
        <v>0.22575436202982274</v>
      </c>
      <c r="S2649" s="1807">
        <f t="shared" si="857"/>
        <v>33.888800000000003</v>
      </c>
      <c r="U2649" s="1764">
        <f t="shared" si="858"/>
        <v>0</v>
      </c>
      <c r="V2649" s="1764">
        <f t="shared" si="859"/>
        <v>0</v>
      </c>
      <c r="W2649" s="1764">
        <f t="shared" si="860"/>
        <v>5753.75</v>
      </c>
      <c r="X2649" s="1768">
        <v>5753.75</v>
      </c>
      <c r="Y2649" s="1784">
        <v>618497</v>
      </c>
      <c r="Z2649" s="1770">
        <v>43357</v>
      </c>
      <c r="AA2649" s="1843" t="s">
        <v>104</v>
      </c>
      <c r="AB2649" s="1843"/>
      <c r="AH2649" s="1867"/>
      <c r="AK2649" s="1868"/>
      <c r="AL2649" s="1868"/>
    </row>
    <row r="2650" spans="1:38" x14ac:dyDescent="0.25">
      <c r="A2650" s="1866">
        <v>2018489</v>
      </c>
      <c r="C2650" s="1782" t="s">
        <v>5520</v>
      </c>
      <c r="D2650" s="1762" t="s">
        <v>317</v>
      </c>
      <c r="E2650" s="1762">
        <v>1</v>
      </c>
      <c r="F2650" s="1762">
        <v>10</v>
      </c>
      <c r="G2650" s="1762">
        <v>6</v>
      </c>
      <c r="H2650" s="1762">
        <v>3</v>
      </c>
      <c r="I2650" s="1783">
        <v>1</v>
      </c>
      <c r="J2650" s="1783">
        <v>1</v>
      </c>
      <c r="L2650" s="1764">
        <v>4231.01</v>
      </c>
      <c r="N2650" s="1764">
        <v>2642.19</v>
      </c>
      <c r="O2650" s="1764">
        <f t="shared" si="863"/>
        <v>1988.35</v>
      </c>
      <c r="P2650" s="1806">
        <f t="shared" si="864"/>
        <v>0.75253861380142983</v>
      </c>
      <c r="Q2650" s="1764">
        <v>653.84</v>
      </c>
      <c r="R2650" s="1864">
        <f t="shared" si="865"/>
        <v>0.24746138619857014</v>
      </c>
      <c r="S2650" s="1807">
        <f t="shared" si="857"/>
        <v>26.153600000000001</v>
      </c>
      <c r="U2650" s="1764">
        <f t="shared" si="858"/>
        <v>0</v>
      </c>
      <c r="V2650" s="1764">
        <f t="shared" si="859"/>
        <v>0</v>
      </c>
      <c r="W2650" s="1764">
        <f t="shared" si="860"/>
        <v>4231.01</v>
      </c>
      <c r="X2650" s="1768">
        <v>4231.01</v>
      </c>
      <c r="Y2650" s="1784">
        <v>618492</v>
      </c>
      <c r="Z2650" s="1770">
        <v>43346</v>
      </c>
      <c r="AA2650" s="1843" t="s">
        <v>104</v>
      </c>
      <c r="AB2650" s="1843"/>
      <c r="AH2650" s="1867"/>
      <c r="AK2650" s="1868"/>
      <c r="AL2650" s="1868"/>
    </row>
    <row r="2651" spans="1:38" x14ac:dyDescent="0.25">
      <c r="A2651" s="1866">
        <v>2018490</v>
      </c>
      <c r="C2651" s="1782" t="s">
        <v>5524</v>
      </c>
      <c r="D2651" s="1762" t="s">
        <v>26</v>
      </c>
      <c r="E2651" s="1762">
        <v>0</v>
      </c>
      <c r="F2651" s="1762">
        <v>1</v>
      </c>
      <c r="G2651" s="1762">
        <v>1</v>
      </c>
      <c r="H2651" s="1762">
        <v>0</v>
      </c>
      <c r="I2651" s="1783">
        <v>1</v>
      </c>
      <c r="J2651" s="1783">
        <v>1</v>
      </c>
      <c r="L2651" s="1764">
        <v>185.6</v>
      </c>
      <c r="N2651" s="1764">
        <v>122.95</v>
      </c>
      <c r="O2651" s="1764">
        <f t="shared" si="863"/>
        <v>86.94</v>
      </c>
      <c r="P2651" s="1806">
        <f t="shared" si="864"/>
        <v>0.7071167141114274</v>
      </c>
      <c r="Q2651" s="1764">
        <v>36.01</v>
      </c>
      <c r="R2651" s="1864">
        <f t="shared" si="865"/>
        <v>0.29288328588857254</v>
      </c>
      <c r="S2651" s="1807">
        <f t="shared" si="857"/>
        <v>1.4403999999999999</v>
      </c>
      <c r="U2651" s="1764">
        <f t="shared" si="858"/>
        <v>0</v>
      </c>
      <c r="V2651" s="1764">
        <f t="shared" si="859"/>
        <v>0</v>
      </c>
      <c r="W2651" s="1764">
        <f t="shared" si="860"/>
        <v>185.6</v>
      </c>
      <c r="X2651" s="1768">
        <v>185.6</v>
      </c>
      <c r="Y2651" s="1784">
        <v>18490</v>
      </c>
      <c r="Z2651" s="1770">
        <v>43346</v>
      </c>
      <c r="AA2651" s="1843" t="s">
        <v>104</v>
      </c>
      <c r="AB2651" s="1843"/>
      <c r="AH2651" s="1867"/>
      <c r="AK2651" s="1868"/>
      <c r="AL2651" s="1868"/>
    </row>
    <row r="2652" spans="1:38" x14ac:dyDescent="0.25">
      <c r="A2652" s="1866">
        <v>2018491</v>
      </c>
      <c r="C2652" s="1782" t="s">
        <v>5525</v>
      </c>
      <c r="D2652" s="1762" t="s">
        <v>26</v>
      </c>
      <c r="E2652" s="1762">
        <v>1</v>
      </c>
      <c r="F2652" s="1762">
        <v>2</v>
      </c>
      <c r="G2652" s="1762">
        <v>1</v>
      </c>
      <c r="H2652" s="1762">
        <v>1</v>
      </c>
      <c r="I2652" s="1783">
        <v>1</v>
      </c>
      <c r="J2652" s="1783">
        <v>1</v>
      </c>
      <c r="L2652" s="1764">
        <v>653.41999999999996</v>
      </c>
      <c r="N2652" s="1764">
        <v>428.69</v>
      </c>
      <c r="O2652" s="1764">
        <f t="shared" si="863"/>
        <v>290.13</v>
      </c>
      <c r="P2652" s="1806">
        <f t="shared" si="864"/>
        <v>0.67678275677062683</v>
      </c>
      <c r="Q2652" s="1764">
        <v>138.56</v>
      </c>
      <c r="R2652" s="1864">
        <f t="shared" si="865"/>
        <v>0.32321724322937323</v>
      </c>
      <c r="S2652" s="1807">
        <f t="shared" si="857"/>
        <v>5.5423999999999998</v>
      </c>
      <c r="U2652" s="1764">
        <f t="shared" si="858"/>
        <v>0</v>
      </c>
      <c r="V2652" s="1764">
        <f t="shared" si="859"/>
        <v>0</v>
      </c>
      <c r="W2652" s="1764">
        <f t="shared" si="860"/>
        <v>653.41999999999996</v>
      </c>
      <c r="X2652" s="1768">
        <v>653.41999999999996</v>
      </c>
      <c r="Y2652" s="1784">
        <v>618495</v>
      </c>
      <c r="Z2652" s="1770">
        <v>43357</v>
      </c>
      <c r="AA2652" s="1843" t="s">
        <v>104</v>
      </c>
      <c r="AB2652" s="1843"/>
      <c r="AH2652" s="1867"/>
      <c r="AK2652" s="1868"/>
      <c r="AL2652" s="1868"/>
    </row>
    <row r="2653" spans="1:38" x14ac:dyDescent="0.25">
      <c r="A2653" s="1866">
        <v>2018492</v>
      </c>
      <c r="C2653" s="1782">
        <v>724918</v>
      </c>
      <c r="D2653" s="1762" t="s">
        <v>26</v>
      </c>
      <c r="E2653" s="1979">
        <v>1</v>
      </c>
      <c r="F2653" s="1979">
        <v>7</v>
      </c>
      <c r="G2653" s="1979">
        <v>5</v>
      </c>
      <c r="H2653" s="1979">
        <v>2</v>
      </c>
      <c r="I2653" s="1783">
        <v>1</v>
      </c>
      <c r="J2653" s="1783">
        <v>1</v>
      </c>
      <c r="L2653" s="1764">
        <v>2581.4899999999998</v>
      </c>
      <c r="N2653" s="1764">
        <v>1712.39</v>
      </c>
      <c r="O2653" s="1764">
        <f t="shared" si="863"/>
        <v>1321.0100000000002</v>
      </c>
      <c r="P2653" s="1806">
        <f t="shared" si="864"/>
        <v>0.7714422532250248</v>
      </c>
      <c r="Q2653" s="1764">
        <v>391.38</v>
      </c>
      <c r="R2653" s="1864">
        <f t="shared" si="865"/>
        <v>0.22855774677497531</v>
      </c>
      <c r="S2653" s="1807">
        <f t="shared" si="857"/>
        <v>15.655200000000001</v>
      </c>
      <c r="U2653" s="1764">
        <f t="shared" si="858"/>
        <v>0</v>
      </c>
      <c r="V2653" s="1764">
        <f t="shared" si="859"/>
        <v>0</v>
      </c>
      <c r="W2653" s="1764">
        <f t="shared" si="860"/>
        <v>2581.4899999999998</v>
      </c>
      <c r="X2653" s="1768">
        <v>2581.4899999999998</v>
      </c>
      <c r="Y2653" s="1784">
        <v>618496</v>
      </c>
      <c r="Z2653" s="1770">
        <v>43357</v>
      </c>
      <c r="AA2653" s="1843" t="s">
        <v>104</v>
      </c>
      <c r="AB2653" s="1843"/>
      <c r="AH2653" s="1867"/>
      <c r="AK2653" s="1868"/>
      <c r="AL2653" s="1868"/>
    </row>
    <row r="2654" spans="1:38" x14ac:dyDescent="0.25">
      <c r="A2654" s="1866">
        <v>2018493</v>
      </c>
      <c r="C2654" s="1782" t="s">
        <v>5526</v>
      </c>
      <c r="D2654" s="1762" t="s">
        <v>26</v>
      </c>
      <c r="E2654" s="1762">
        <v>0</v>
      </c>
      <c r="F2654" s="1762">
        <v>1</v>
      </c>
      <c r="G2654" s="1762">
        <v>0</v>
      </c>
      <c r="H2654" s="1762">
        <v>2</v>
      </c>
      <c r="I2654" s="1783">
        <v>1</v>
      </c>
      <c r="J2654" s="1783">
        <v>1</v>
      </c>
      <c r="L2654" s="1764">
        <v>605.4</v>
      </c>
      <c r="N2654" s="1764">
        <v>438.79</v>
      </c>
      <c r="O2654" s="1764">
        <f t="shared" si="863"/>
        <v>331.40000000000003</v>
      </c>
      <c r="P2654" s="1806">
        <f t="shared" si="864"/>
        <v>0.75525877982634071</v>
      </c>
      <c r="Q2654" s="1764">
        <v>107.39</v>
      </c>
      <c r="R2654" s="1864">
        <f t="shared" si="865"/>
        <v>0.24474122017365937</v>
      </c>
      <c r="S2654" s="1807">
        <f t="shared" si="857"/>
        <v>4.2956000000000003</v>
      </c>
      <c r="U2654" s="1764">
        <f t="shared" si="858"/>
        <v>0</v>
      </c>
      <c r="V2654" s="1764">
        <f t="shared" si="859"/>
        <v>0</v>
      </c>
      <c r="W2654" s="1764">
        <f t="shared" si="860"/>
        <v>605.4</v>
      </c>
      <c r="X2654" s="1768">
        <v>605.4</v>
      </c>
      <c r="Y2654" s="1784">
        <v>618481</v>
      </c>
      <c r="Z2654" s="1770">
        <v>43308</v>
      </c>
      <c r="AA2654" s="1843" t="s">
        <v>104</v>
      </c>
      <c r="AB2654" s="1843"/>
      <c r="AH2654" s="1867"/>
      <c r="AK2654" s="1868"/>
      <c r="AL2654" s="1868"/>
    </row>
    <row r="2655" spans="1:38" x14ac:dyDescent="0.25">
      <c r="A2655" s="1866">
        <v>2018494</v>
      </c>
      <c r="C2655" s="1782" t="s">
        <v>5527</v>
      </c>
      <c r="D2655" s="1762" t="s">
        <v>26</v>
      </c>
      <c r="E2655" s="1762">
        <v>0</v>
      </c>
      <c r="F2655" s="1762">
        <v>0</v>
      </c>
      <c r="G2655" s="1762">
        <v>0</v>
      </c>
      <c r="H2655" s="1762">
        <v>0</v>
      </c>
      <c r="I2655" s="1783">
        <v>1</v>
      </c>
      <c r="J2655" s="1783">
        <v>1</v>
      </c>
      <c r="L2655" s="1764">
        <v>889.1</v>
      </c>
      <c r="N2655" s="1764">
        <f>O2655+Q2655</f>
        <v>452.05</v>
      </c>
      <c r="O2655" s="1764">
        <v>437.05</v>
      </c>
      <c r="P2655" s="1806">
        <f t="shared" si="864"/>
        <v>0.96681782988607456</v>
      </c>
      <c r="Q2655" s="1764">
        <v>15</v>
      </c>
      <c r="R2655" s="1864">
        <f t="shared" si="865"/>
        <v>3.3182170113925449E-2</v>
      </c>
      <c r="S2655" s="1807">
        <f t="shared" si="857"/>
        <v>0.6</v>
      </c>
      <c r="U2655" s="1764">
        <f t="shared" si="858"/>
        <v>0</v>
      </c>
      <c r="V2655" s="1764">
        <f t="shared" si="859"/>
        <v>0</v>
      </c>
      <c r="W2655" s="1764">
        <f t="shared" si="860"/>
        <v>889.1</v>
      </c>
      <c r="X2655" s="1768">
        <v>889.1</v>
      </c>
      <c r="Y2655" s="1784">
        <v>618526</v>
      </c>
      <c r="Z2655" s="1770">
        <v>43371</v>
      </c>
      <c r="AA2655" s="1843" t="s">
        <v>104</v>
      </c>
      <c r="AB2655" s="1843"/>
      <c r="AH2655" s="1867"/>
      <c r="AK2655" s="1868"/>
      <c r="AL2655" s="1868"/>
    </row>
    <row r="2656" spans="1:38" x14ac:dyDescent="0.25">
      <c r="A2656" s="1866">
        <v>2018495</v>
      </c>
      <c r="C2656" s="1782">
        <v>683018</v>
      </c>
      <c r="D2656" s="1762" t="s">
        <v>26</v>
      </c>
      <c r="E2656" s="1762">
        <v>1</v>
      </c>
      <c r="F2656" s="1762">
        <v>8</v>
      </c>
      <c r="G2656" s="1762">
        <v>4</v>
      </c>
      <c r="H2656" s="1762">
        <v>3</v>
      </c>
      <c r="I2656" s="1783">
        <v>1</v>
      </c>
      <c r="J2656" s="1783">
        <v>1</v>
      </c>
      <c r="L2656" s="1764">
        <v>3346.4</v>
      </c>
      <c r="N2656" s="1764">
        <v>2205</v>
      </c>
      <c r="O2656" s="1764">
        <f t="shared" si="863"/>
        <v>1735.81</v>
      </c>
      <c r="P2656" s="1806">
        <f t="shared" si="864"/>
        <v>0.78721541950113372</v>
      </c>
      <c r="Q2656" s="1764">
        <v>469.19</v>
      </c>
      <c r="R2656" s="1864">
        <f t="shared" si="865"/>
        <v>0.2127845804988662</v>
      </c>
      <c r="S2656" s="1807">
        <f t="shared" si="857"/>
        <v>18.767600000000002</v>
      </c>
      <c r="U2656" s="1764">
        <f t="shared" si="858"/>
        <v>0</v>
      </c>
      <c r="V2656" s="1764">
        <f t="shared" si="859"/>
        <v>0</v>
      </c>
      <c r="W2656" s="1764">
        <f t="shared" si="860"/>
        <v>3346.4</v>
      </c>
      <c r="X2656" s="1768">
        <v>3346.4</v>
      </c>
      <c r="Y2656" s="1784">
        <v>618498</v>
      </c>
      <c r="Z2656" s="1770">
        <v>43357</v>
      </c>
      <c r="AA2656" s="1843" t="s">
        <v>104</v>
      </c>
      <c r="AB2656" s="1843"/>
      <c r="AH2656" s="1867"/>
      <c r="AK2656" s="1868"/>
      <c r="AL2656" s="1868"/>
    </row>
    <row r="2657" spans="1:38" x14ac:dyDescent="0.25">
      <c r="A2657" s="1866">
        <v>2018496</v>
      </c>
      <c r="C2657" s="1782" t="s">
        <v>5539</v>
      </c>
      <c r="D2657" s="1762" t="s">
        <v>26</v>
      </c>
      <c r="E2657" s="1762">
        <v>0</v>
      </c>
      <c r="F2657" s="1762">
        <v>0</v>
      </c>
      <c r="G2657" s="1762">
        <v>0</v>
      </c>
      <c r="H2657" s="1762">
        <v>0</v>
      </c>
      <c r="I2657" s="1783">
        <v>1</v>
      </c>
      <c r="J2657" s="1783">
        <v>1</v>
      </c>
      <c r="L2657" s="1764">
        <v>203.2</v>
      </c>
      <c r="N2657" s="1764">
        <f>O2657+Q2657</f>
        <v>109.1</v>
      </c>
      <c r="O2657" s="1764">
        <v>94.1</v>
      </c>
      <c r="P2657" s="1806">
        <f t="shared" si="864"/>
        <v>0.86251145737855173</v>
      </c>
      <c r="Q2657" s="1764">
        <v>15</v>
      </c>
      <c r="R2657" s="1864">
        <f t="shared" si="865"/>
        <v>0.13748854262144822</v>
      </c>
      <c r="S2657" s="1807">
        <f t="shared" si="857"/>
        <v>0.6</v>
      </c>
      <c r="U2657" s="1764">
        <f t="shared" si="858"/>
        <v>0</v>
      </c>
      <c r="V2657" s="1764">
        <f t="shared" si="859"/>
        <v>0</v>
      </c>
      <c r="W2657" s="1764">
        <f t="shared" si="860"/>
        <v>203.2</v>
      </c>
      <c r="X2657" s="1768">
        <v>203.2</v>
      </c>
      <c r="Y2657" s="1784">
        <v>618526</v>
      </c>
      <c r="Z2657" s="1770">
        <v>43371</v>
      </c>
      <c r="AA2657" s="1843" t="s">
        <v>104</v>
      </c>
      <c r="AB2657" s="1843"/>
      <c r="AH2657" s="1867"/>
      <c r="AK2657" s="1868"/>
      <c r="AL2657" s="1868"/>
    </row>
    <row r="2658" spans="1:38" x14ac:dyDescent="0.25">
      <c r="A2658" s="1866">
        <v>2018497</v>
      </c>
      <c r="C2658" s="1782" t="s">
        <v>5567</v>
      </c>
      <c r="D2658" s="1762" t="s">
        <v>352</v>
      </c>
      <c r="E2658" s="1762">
        <v>0</v>
      </c>
      <c r="F2658" s="1762">
        <v>0</v>
      </c>
      <c r="G2658" s="1762">
        <v>0</v>
      </c>
      <c r="H2658" s="1762">
        <v>0</v>
      </c>
      <c r="I2658" s="1783">
        <v>1</v>
      </c>
      <c r="J2658" s="1783">
        <v>1</v>
      </c>
      <c r="L2658" s="1764">
        <v>1187.5</v>
      </c>
      <c r="N2658" s="1764">
        <f>O2658+Q2658</f>
        <v>950</v>
      </c>
      <c r="O2658" s="1764">
        <v>900</v>
      </c>
      <c r="P2658" s="1806">
        <f t="shared" ref="P2658" si="906">IF(N2658&lt;=0,"",O2658/N2658)</f>
        <v>0.94736842105263153</v>
      </c>
      <c r="Q2658" s="1764">
        <v>50</v>
      </c>
      <c r="R2658" s="1864">
        <f t="shared" ref="R2658" si="907">IF(N2658&lt;=0,"",Q2658/N2658)</f>
        <v>5.2631578947368418E-2</v>
      </c>
      <c r="S2658" s="1807">
        <f t="shared" si="857"/>
        <v>2</v>
      </c>
      <c r="U2658" s="1764">
        <f t="shared" si="858"/>
        <v>0</v>
      </c>
      <c r="V2658" s="1764">
        <f t="shared" si="859"/>
        <v>0</v>
      </c>
      <c r="W2658" s="1764">
        <f t="shared" si="860"/>
        <v>1187.5</v>
      </c>
      <c r="X2658" s="1768">
        <v>1187.5</v>
      </c>
      <c r="Y2658" s="1784">
        <v>618468</v>
      </c>
      <c r="Z2658" s="1770">
        <v>43304</v>
      </c>
      <c r="AA2658" s="1843" t="s">
        <v>104</v>
      </c>
      <c r="AB2658" s="1843"/>
      <c r="AH2658" s="1867"/>
      <c r="AK2658" s="1868"/>
      <c r="AL2658" s="1868"/>
    </row>
    <row r="2659" spans="1:38" x14ac:dyDescent="0.25">
      <c r="A2659" s="1866">
        <v>2018498</v>
      </c>
      <c r="C2659" s="1782" t="s">
        <v>5528</v>
      </c>
      <c r="D2659" s="1762" t="s">
        <v>352</v>
      </c>
      <c r="E2659" s="1762">
        <v>0</v>
      </c>
      <c r="F2659" s="1762">
        <v>1</v>
      </c>
      <c r="G2659" s="1762">
        <v>0</v>
      </c>
      <c r="H2659" s="1762">
        <v>1</v>
      </c>
      <c r="I2659" s="1783">
        <v>1</v>
      </c>
      <c r="J2659" s="1783">
        <v>1</v>
      </c>
      <c r="L2659" s="1764">
        <v>776.09</v>
      </c>
      <c r="N2659" s="1764">
        <v>496.57</v>
      </c>
      <c r="O2659" s="1764">
        <f t="shared" si="863"/>
        <v>390.97</v>
      </c>
      <c r="P2659" s="1806">
        <f t="shared" si="864"/>
        <v>0.78734116036007018</v>
      </c>
      <c r="Q2659" s="1764">
        <v>105.6</v>
      </c>
      <c r="R2659" s="1864">
        <f t="shared" si="865"/>
        <v>0.2126588396399299</v>
      </c>
      <c r="S2659" s="1807">
        <f t="shared" si="857"/>
        <v>4.2240000000000002</v>
      </c>
      <c r="U2659" s="1764">
        <f t="shared" si="858"/>
        <v>0</v>
      </c>
      <c r="V2659" s="1764">
        <f t="shared" si="859"/>
        <v>0</v>
      </c>
      <c r="W2659" s="1764">
        <f t="shared" si="860"/>
        <v>776.09</v>
      </c>
      <c r="X2659" s="1768">
        <v>776.09</v>
      </c>
      <c r="Y2659" s="1784">
        <v>618472</v>
      </c>
      <c r="Z2659" s="1770">
        <v>43304</v>
      </c>
      <c r="AA2659" s="1843" t="s">
        <v>104</v>
      </c>
      <c r="AB2659" s="1843"/>
      <c r="AH2659" s="1867"/>
      <c r="AK2659" s="1868"/>
      <c r="AL2659" s="1868"/>
    </row>
    <row r="2660" spans="1:38" x14ac:dyDescent="0.25">
      <c r="A2660" s="1866">
        <v>2018499</v>
      </c>
      <c r="C2660" s="1782" t="s">
        <v>5529</v>
      </c>
      <c r="D2660" s="1762" t="s">
        <v>317</v>
      </c>
      <c r="E2660" s="1762">
        <v>1</v>
      </c>
      <c r="F2660" s="1762">
        <v>2</v>
      </c>
      <c r="G2660" s="1762">
        <v>1</v>
      </c>
      <c r="H2660" s="1762">
        <v>1</v>
      </c>
      <c r="I2660" s="1783">
        <v>1</v>
      </c>
      <c r="J2660" s="1783">
        <v>1</v>
      </c>
      <c r="L2660" s="1764">
        <v>897.17</v>
      </c>
      <c r="N2660" s="1764">
        <v>557.29</v>
      </c>
      <c r="O2660" s="1764">
        <f t="shared" si="863"/>
        <v>393.09999999999997</v>
      </c>
      <c r="P2660" s="1806">
        <f t="shared" si="864"/>
        <v>0.70537781047569481</v>
      </c>
      <c r="Q2660" s="1764">
        <v>164.19</v>
      </c>
      <c r="R2660" s="1864">
        <f t="shared" si="865"/>
        <v>0.29462218952430513</v>
      </c>
      <c r="S2660" s="1807">
        <f t="shared" si="857"/>
        <v>6.5675999999999997</v>
      </c>
      <c r="U2660" s="1764">
        <f t="shared" si="858"/>
        <v>0</v>
      </c>
      <c r="V2660" s="1764">
        <f t="shared" si="859"/>
        <v>0</v>
      </c>
      <c r="W2660" s="1764">
        <f t="shared" si="860"/>
        <v>897.17</v>
      </c>
      <c r="X2660" s="1768">
        <v>897.17</v>
      </c>
      <c r="Y2660" s="1784">
        <v>618504</v>
      </c>
      <c r="Z2660" s="1770">
        <v>43357</v>
      </c>
      <c r="AA2660" s="1843" t="s">
        <v>104</v>
      </c>
      <c r="AB2660" s="1843"/>
      <c r="AH2660" s="1867"/>
      <c r="AK2660" s="1868"/>
      <c r="AL2660" s="1868"/>
    </row>
    <row r="2661" spans="1:38" x14ac:dyDescent="0.25">
      <c r="A2661" s="1866" t="s">
        <v>5553</v>
      </c>
      <c r="C2661" s="1782">
        <v>748018</v>
      </c>
      <c r="D2661" s="1762" t="s">
        <v>26</v>
      </c>
      <c r="E2661" s="1762">
        <v>1</v>
      </c>
      <c r="F2661" s="1762">
        <v>8</v>
      </c>
      <c r="G2661" s="1762">
        <v>5</v>
      </c>
      <c r="H2661" s="1762">
        <v>2</v>
      </c>
      <c r="I2661" s="1783">
        <v>1</v>
      </c>
      <c r="J2661" s="1783">
        <v>1</v>
      </c>
      <c r="L2661" s="1764">
        <v>6031.34</v>
      </c>
      <c r="N2661" s="1764">
        <v>3969.58</v>
      </c>
      <c r="O2661" s="1764">
        <f t="shared" si="863"/>
        <v>3260.13</v>
      </c>
      <c r="P2661" s="1806">
        <v>7.0945</v>
      </c>
      <c r="Q2661" s="1764">
        <v>709.45</v>
      </c>
      <c r="R2661" s="1864">
        <f t="shared" si="865"/>
        <v>0.17872167836395791</v>
      </c>
      <c r="S2661" s="1807">
        <f t="shared" ref="S2661" si="908">Q2661/$S$1</f>
        <v>28.378</v>
      </c>
      <c r="U2661" s="1764">
        <f t="shared" ref="U2661:U2723" si="909">((1-I2661)*O2661)+((1-J2661)*Q2661)</f>
        <v>0</v>
      </c>
      <c r="V2661" s="1764">
        <f t="shared" ref="V2661:V2723" si="910">L2661-W2661</f>
        <v>0</v>
      </c>
      <c r="W2661" s="1764">
        <f t="shared" ref="W2661:W2723" si="911">X2661+AC2661+AH2661+AM2661+AO2661+AR2661</f>
        <v>6031.34</v>
      </c>
      <c r="X2661" s="1768">
        <v>6031.34</v>
      </c>
      <c r="Y2661" s="1784">
        <v>618499</v>
      </c>
      <c r="Z2661" s="1770">
        <v>43357</v>
      </c>
      <c r="AA2661" s="1843" t="s">
        <v>104</v>
      </c>
      <c r="AB2661" s="1843"/>
      <c r="AH2661" s="1867"/>
      <c r="AK2661" s="1868"/>
      <c r="AL2661" s="1868"/>
    </row>
    <row r="2662" spans="1:38" x14ac:dyDescent="0.25">
      <c r="A2662" s="1866">
        <v>2018501</v>
      </c>
      <c r="C2662" s="1782" t="s">
        <v>5535</v>
      </c>
      <c r="D2662" s="1762" t="s">
        <v>352</v>
      </c>
      <c r="E2662" s="1762">
        <v>1</v>
      </c>
      <c r="F2662" s="1762">
        <v>7</v>
      </c>
      <c r="G2662" s="1762">
        <v>4</v>
      </c>
      <c r="H2662" s="1762">
        <v>3</v>
      </c>
      <c r="I2662" s="1783">
        <v>1</v>
      </c>
      <c r="J2662" s="1783">
        <v>1</v>
      </c>
      <c r="L2662" s="1764">
        <v>1618.66</v>
      </c>
      <c r="N2662" s="1764">
        <v>1102.1500000000001</v>
      </c>
      <c r="O2662" s="1764">
        <f t="shared" ref="O2662:O2722" si="912">N2662-Q2662</f>
        <v>713.43000000000006</v>
      </c>
      <c r="P2662" s="1806">
        <v>7.0945</v>
      </c>
      <c r="Q2662" s="1764">
        <v>388.72</v>
      </c>
      <c r="R2662" s="1864">
        <f t="shared" ref="R2662:R2723" si="913">IF(N2662&lt;=0,"",Q2662/N2662)</f>
        <v>0.35269246472803156</v>
      </c>
      <c r="S2662" s="1807">
        <f t="shared" ref="S2662:S2723" si="914">Q2662/$S$1</f>
        <v>15.548800000000002</v>
      </c>
      <c r="U2662" s="1764">
        <f t="shared" si="909"/>
        <v>0</v>
      </c>
      <c r="V2662" s="1764">
        <f t="shared" si="910"/>
        <v>0</v>
      </c>
      <c r="W2662" s="1764">
        <f t="shared" si="911"/>
        <v>1618.66</v>
      </c>
      <c r="X2662" s="1768">
        <v>1618.66</v>
      </c>
      <c r="Y2662" s="1784">
        <v>618482</v>
      </c>
      <c r="Z2662" s="1770">
        <v>43308</v>
      </c>
      <c r="AA2662" s="1843" t="s">
        <v>104</v>
      </c>
      <c r="AB2662" s="1843"/>
      <c r="AH2662" s="1867"/>
      <c r="AK2662" s="1868"/>
      <c r="AL2662" s="1868"/>
    </row>
    <row r="2663" spans="1:38" x14ac:dyDescent="0.25">
      <c r="A2663" s="1866">
        <v>2018502</v>
      </c>
      <c r="C2663" s="1782" t="s">
        <v>5537</v>
      </c>
      <c r="D2663" s="1762" t="s">
        <v>352</v>
      </c>
      <c r="E2663" s="1762">
        <v>0</v>
      </c>
      <c r="F2663" s="1762">
        <v>0</v>
      </c>
      <c r="G2663" s="1762">
        <v>0</v>
      </c>
      <c r="H2663" s="1762">
        <v>0</v>
      </c>
      <c r="I2663" s="1783">
        <v>1</v>
      </c>
      <c r="J2663" s="1783">
        <v>1</v>
      </c>
      <c r="L2663" s="1764">
        <v>366.3</v>
      </c>
      <c r="N2663" s="1764">
        <f>O2663+Q2663</f>
        <v>244.2</v>
      </c>
      <c r="O2663" s="1764">
        <v>124.2</v>
      </c>
      <c r="P2663" s="1806">
        <f t="shared" ref="P2663:P2723" si="915">IF(N2663&lt;=0,"",O2663/N2663)</f>
        <v>0.50859950859950864</v>
      </c>
      <c r="Q2663" s="1764">
        <v>120</v>
      </c>
      <c r="R2663" s="1864">
        <f t="shared" si="913"/>
        <v>0.49140049140049141</v>
      </c>
      <c r="S2663" s="1807">
        <f t="shared" si="914"/>
        <v>4.8</v>
      </c>
      <c r="U2663" s="1764">
        <f t="shared" si="909"/>
        <v>0</v>
      </c>
      <c r="V2663" s="1764">
        <f t="shared" si="910"/>
        <v>0</v>
      </c>
      <c r="W2663" s="1764">
        <f t="shared" si="911"/>
        <v>366.3</v>
      </c>
      <c r="X2663" s="1768">
        <v>366.3</v>
      </c>
      <c r="Y2663" s="1784">
        <v>618444</v>
      </c>
      <c r="Z2663" s="1770">
        <v>43299</v>
      </c>
      <c r="AA2663" s="1843" t="s">
        <v>104</v>
      </c>
      <c r="AB2663" s="1843"/>
      <c r="AH2663" s="1867"/>
      <c r="AK2663" s="1868"/>
      <c r="AL2663" s="1868"/>
    </row>
    <row r="2664" spans="1:38" x14ac:dyDescent="0.25">
      <c r="A2664" s="1866">
        <v>2018503</v>
      </c>
      <c r="C2664" s="1782">
        <v>722418</v>
      </c>
      <c r="D2664" s="1762" t="s">
        <v>26</v>
      </c>
      <c r="E2664" s="1762">
        <v>1</v>
      </c>
      <c r="F2664" s="1762">
        <v>8</v>
      </c>
      <c r="G2664" s="1762">
        <v>5</v>
      </c>
      <c r="H2664" s="1762">
        <v>3</v>
      </c>
      <c r="I2664" s="1783">
        <v>1</v>
      </c>
      <c r="J2664" s="1783">
        <v>1</v>
      </c>
      <c r="L2664" s="1764">
        <v>3042.31</v>
      </c>
      <c r="N2664" s="1764">
        <v>2011.14</v>
      </c>
      <c r="O2664" s="1764">
        <f t="shared" si="912"/>
        <v>1544.39</v>
      </c>
      <c r="P2664" s="1806">
        <f t="shared" si="915"/>
        <v>0.76791769841980173</v>
      </c>
      <c r="Q2664" s="1764">
        <v>466.75</v>
      </c>
      <c r="R2664" s="1864">
        <f t="shared" si="913"/>
        <v>0.2320823015801983</v>
      </c>
      <c r="S2664" s="1807">
        <f t="shared" si="914"/>
        <v>18.670000000000002</v>
      </c>
      <c r="U2664" s="1764">
        <f t="shared" si="909"/>
        <v>0</v>
      </c>
      <c r="V2664" s="1764">
        <f t="shared" si="910"/>
        <v>0</v>
      </c>
      <c r="W2664" s="1764">
        <f t="shared" si="911"/>
        <v>3042.31</v>
      </c>
      <c r="X2664" s="1768">
        <v>3042.31</v>
      </c>
      <c r="Y2664" s="1784">
        <v>618500</v>
      </c>
      <c r="Z2664" s="1770">
        <v>43357</v>
      </c>
      <c r="AA2664" s="1843" t="s">
        <v>104</v>
      </c>
      <c r="AB2664" s="1843"/>
      <c r="AH2664" s="1867"/>
      <c r="AK2664" s="1868"/>
      <c r="AL2664" s="1868"/>
    </row>
    <row r="2665" spans="1:38" x14ac:dyDescent="0.25">
      <c r="A2665" s="1866">
        <v>2018504</v>
      </c>
      <c r="C2665" s="1782" t="s">
        <v>5538</v>
      </c>
      <c r="D2665" s="1762" t="s">
        <v>352</v>
      </c>
      <c r="E2665" s="1762">
        <v>0</v>
      </c>
      <c r="F2665" s="1762">
        <v>0</v>
      </c>
      <c r="G2665" s="1762">
        <v>0</v>
      </c>
      <c r="H2665" s="1762">
        <v>0</v>
      </c>
      <c r="I2665" s="1783">
        <v>1</v>
      </c>
      <c r="J2665" s="1783">
        <v>1</v>
      </c>
      <c r="L2665" s="1764">
        <v>87.15</v>
      </c>
      <c r="N2665" s="1764">
        <f>O2665+Q2665</f>
        <v>51.08</v>
      </c>
      <c r="O2665" s="1764">
        <v>36.08</v>
      </c>
      <c r="P2665" s="1806">
        <f t="shared" si="915"/>
        <v>0.70634299138606105</v>
      </c>
      <c r="Q2665" s="1764">
        <v>15</v>
      </c>
      <c r="R2665" s="1864">
        <f t="shared" si="913"/>
        <v>0.29365700861393895</v>
      </c>
      <c r="S2665" s="1807">
        <f t="shared" si="914"/>
        <v>0.6</v>
      </c>
      <c r="U2665" s="1764">
        <f t="shared" si="909"/>
        <v>0</v>
      </c>
      <c r="V2665" s="1764">
        <f t="shared" si="910"/>
        <v>0</v>
      </c>
      <c r="W2665" s="1764">
        <f t="shared" si="911"/>
        <v>87.15</v>
      </c>
      <c r="X2665" s="1768">
        <v>87.15</v>
      </c>
      <c r="Y2665" s="1784">
        <v>618445</v>
      </c>
      <c r="Z2665" s="1770">
        <v>43299</v>
      </c>
      <c r="AA2665" s="1843" t="s">
        <v>104</v>
      </c>
      <c r="AB2665" s="1843"/>
      <c r="AH2665" s="1867"/>
      <c r="AK2665" s="1868"/>
      <c r="AL2665" s="1868"/>
    </row>
    <row r="2666" spans="1:38" x14ac:dyDescent="0.25">
      <c r="A2666" s="1866">
        <v>2018505</v>
      </c>
      <c r="C2666" s="1782">
        <v>722518</v>
      </c>
      <c r="D2666" s="1762" t="s">
        <v>26</v>
      </c>
      <c r="E2666" s="1762">
        <v>1</v>
      </c>
      <c r="F2666" s="1762">
        <v>8</v>
      </c>
      <c r="G2666" s="1762">
        <v>5</v>
      </c>
      <c r="H2666" s="1762">
        <v>3</v>
      </c>
      <c r="I2666" s="1783">
        <v>1</v>
      </c>
      <c r="J2666" s="1783">
        <v>1</v>
      </c>
      <c r="L2666" s="1764">
        <v>2976.5</v>
      </c>
      <c r="N2666" s="1764">
        <v>1966.73</v>
      </c>
      <c r="O2666" s="1764">
        <f t="shared" si="912"/>
        <v>1504.48</v>
      </c>
      <c r="P2666" s="1806">
        <f t="shared" si="915"/>
        <v>0.76496519603605984</v>
      </c>
      <c r="Q2666" s="1764">
        <v>462.25</v>
      </c>
      <c r="R2666" s="1864">
        <f t="shared" si="913"/>
        <v>0.23503480396394014</v>
      </c>
      <c r="S2666" s="1807">
        <f t="shared" si="914"/>
        <v>18.489999999999998</v>
      </c>
      <c r="U2666" s="1764">
        <f t="shared" si="909"/>
        <v>0</v>
      </c>
      <c r="V2666" s="1764">
        <f t="shared" si="910"/>
        <v>0</v>
      </c>
      <c r="W2666" s="1764">
        <f t="shared" si="911"/>
        <v>2976.5</v>
      </c>
      <c r="X2666" s="1768">
        <v>2976.5</v>
      </c>
      <c r="Y2666" s="1784">
        <v>618501</v>
      </c>
      <c r="Z2666" s="1770">
        <v>43357</v>
      </c>
      <c r="AA2666" s="1843" t="s">
        <v>104</v>
      </c>
      <c r="AB2666" s="1843"/>
      <c r="AH2666" s="1867"/>
      <c r="AK2666" s="1868"/>
      <c r="AL2666" s="1868"/>
    </row>
    <row r="2667" spans="1:38" x14ac:dyDescent="0.25">
      <c r="A2667" s="1866">
        <v>2018506</v>
      </c>
      <c r="C2667" s="1782" t="s">
        <v>5548</v>
      </c>
      <c r="D2667" s="1762" t="s">
        <v>26</v>
      </c>
      <c r="E2667" s="1762">
        <v>0</v>
      </c>
      <c r="F2667" s="1762">
        <v>0</v>
      </c>
      <c r="G2667" s="1762">
        <v>0</v>
      </c>
      <c r="H2667" s="1762">
        <v>0</v>
      </c>
      <c r="I2667" s="1783">
        <v>1</v>
      </c>
      <c r="J2667" s="1783">
        <v>1</v>
      </c>
      <c r="L2667" s="1764">
        <v>459.2</v>
      </c>
      <c r="N2667" s="1764">
        <f>O2667+Q2667</f>
        <v>237.1</v>
      </c>
      <c r="O2667" s="1764">
        <v>222.1</v>
      </c>
      <c r="P2667" s="1806">
        <f t="shared" si="915"/>
        <v>0.93673555461830449</v>
      </c>
      <c r="Q2667" s="1764">
        <v>15</v>
      </c>
      <c r="R2667" s="1864">
        <f t="shared" si="913"/>
        <v>6.3264445381695483E-2</v>
      </c>
      <c r="S2667" s="1807">
        <f t="shared" si="914"/>
        <v>0.6</v>
      </c>
      <c r="U2667" s="1764">
        <f t="shared" si="909"/>
        <v>0</v>
      </c>
      <c r="V2667" s="1764">
        <f t="shared" si="910"/>
        <v>0</v>
      </c>
      <c r="W2667" s="1764">
        <f t="shared" si="911"/>
        <v>459.2</v>
      </c>
      <c r="X2667" s="1768">
        <v>459.2</v>
      </c>
      <c r="Y2667" s="1784">
        <v>618431</v>
      </c>
      <c r="Z2667" s="1770">
        <v>43299</v>
      </c>
      <c r="AA2667" s="1843" t="s">
        <v>104</v>
      </c>
      <c r="AB2667" s="1843"/>
      <c r="AH2667" s="1867"/>
      <c r="AK2667" s="1868"/>
      <c r="AL2667" s="1868"/>
    </row>
    <row r="2668" spans="1:38" x14ac:dyDescent="0.25">
      <c r="A2668" s="1866">
        <v>2018507</v>
      </c>
      <c r="C2668" s="1782">
        <v>750218</v>
      </c>
      <c r="D2668" s="1762" t="s">
        <v>26</v>
      </c>
      <c r="E2668" s="1762">
        <v>1</v>
      </c>
      <c r="F2668" s="1762">
        <v>8</v>
      </c>
      <c r="G2668" s="1762">
        <v>5</v>
      </c>
      <c r="H2668" s="1762">
        <v>3</v>
      </c>
      <c r="I2668" s="1783">
        <v>1</v>
      </c>
      <c r="J2668" s="1783">
        <v>1</v>
      </c>
      <c r="L2668" s="1764">
        <v>3002.33</v>
      </c>
      <c r="N2668" s="1764">
        <v>1983.71</v>
      </c>
      <c r="O2668" s="1764">
        <f t="shared" si="912"/>
        <v>1519.15</v>
      </c>
      <c r="P2668" s="1806">
        <f t="shared" si="915"/>
        <v>0.76581254316407144</v>
      </c>
      <c r="Q2668" s="1764">
        <v>464.56</v>
      </c>
      <c r="R2668" s="1864">
        <f t="shared" si="913"/>
        <v>0.23418745683592865</v>
      </c>
      <c r="S2668" s="1807">
        <f t="shared" si="914"/>
        <v>18.5824</v>
      </c>
      <c r="U2668" s="1764">
        <f t="shared" si="909"/>
        <v>0</v>
      </c>
      <c r="V2668" s="1764">
        <f t="shared" si="910"/>
        <v>0</v>
      </c>
      <c r="W2668" s="1764">
        <f t="shared" si="911"/>
        <v>3002.33</v>
      </c>
      <c r="X2668" s="1768">
        <v>3002.33</v>
      </c>
      <c r="Y2668" s="1784">
        <v>618502</v>
      </c>
      <c r="Z2668" s="1770">
        <v>43357</v>
      </c>
      <c r="AA2668" s="1843" t="s">
        <v>104</v>
      </c>
      <c r="AB2668" s="1843"/>
      <c r="AH2668" s="1867"/>
      <c r="AK2668" s="1868"/>
      <c r="AL2668" s="1868"/>
    </row>
    <row r="2669" spans="1:38" x14ac:dyDescent="0.25">
      <c r="A2669" s="1866">
        <v>2018508</v>
      </c>
      <c r="C2669" s="1782" t="s">
        <v>5545</v>
      </c>
      <c r="D2669" s="1762" t="s">
        <v>26</v>
      </c>
      <c r="E2669" s="1762">
        <v>1</v>
      </c>
      <c r="F2669" s="1762">
        <v>2</v>
      </c>
      <c r="G2669" s="1762">
        <v>1</v>
      </c>
      <c r="H2669" s="1762">
        <v>1</v>
      </c>
      <c r="I2669" s="1783">
        <v>1</v>
      </c>
      <c r="J2669" s="1783">
        <v>1</v>
      </c>
      <c r="L2669" s="1764">
        <v>691.64</v>
      </c>
      <c r="N2669" s="1764">
        <v>410.69</v>
      </c>
      <c r="O2669" s="1764">
        <f t="shared" si="912"/>
        <v>272.13</v>
      </c>
      <c r="P2669" s="1806">
        <f t="shared" si="915"/>
        <v>0.66261657211035085</v>
      </c>
      <c r="Q2669" s="1764">
        <v>138.56</v>
      </c>
      <c r="R2669" s="1864">
        <f t="shared" si="913"/>
        <v>0.33738342788964915</v>
      </c>
      <c r="S2669" s="1807">
        <f t="shared" si="914"/>
        <v>5.5423999999999998</v>
      </c>
      <c r="U2669" s="1764">
        <f t="shared" si="909"/>
        <v>0</v>
      </c>
      <c r="V2669" s="1764">
        <f t="shared" si="910"/>
        <v>0</v>
      </c>
      <c r="W2669" s="1764">
        <f t="shared" si="911"/>
        <v>691.64</v>
      </c>
      <c r="X2669" s="1768">
        <v>691.64</v>
      </c>
      <c r="Y2669" s="1784">
        <v>618510</v>
      </c>
      <c r="Z2669" s="1770">
        <v>43364</v>
      </c>
      <c r="AA2669" s="1843" t="s">
        <v>104</v>
      </c>
      <c r="AB2669" s="1843"/>
      <c r="AH2669" s="1867"/>
      <c r="AK2669" s="1868"/>
      <c r="AL2669" s="1868"/>
    </row>
    <row r="2670" spans="1:38" x14ac:dyDescent="0.25">
      <c r="A2670" s="1866" t="s">
        <v>5546</v>
      </c>
      <c r="C2670" s="1782">
        <v>698318</v>
      </c>
      <c r="D2670" s="1762" t="s">
        <v>26</v>
      </c>
      <c r="E2670" s="1762">
        <v>1</v>
      </c>
      <c r="F2670" s="1762">
        <v>9</v>
      </c>
      <c r="G2670" s="1762">
        <v>6</v>
      </c>
      <c r="H2670" s="1762">
        <v>3</v>
      </c>
      <c r="I2670" s="1783">
        <v>1</v>
      </c>
      <c r="J2670" s="1783">
        <v>1</v>
      </c>
      <c r="L2670" s="1764">
        <v>6627.67</v>
      </c>
      <c r="N2670" s="1764">
        <v>4418</v>
      </c>
      <c r="O2670" s="1764">
        <f t="shared" si="912"/>
        <v>3500</v>
      </c>
      <c r="P2670" s="1806">
        <f t="shared" si="915"/>
        <v>0.79221367134449983</v>
      </c>
      <c r="Q2670" s="1764">
        <v>918</v>
      </c>
      <c r="R2670" s="1864">
        <f t="shared" si="913"/>
        <v>0.20778632865550023</v>
      </c>
      <c r="S2670" s="1807">
        <f t="shared" si="914"/>
        <v>36.72</v>
      </c>
      <c r="U2670" s="1764">
        <f t="shared" si="909"/>
        <v>0</v>
      </c>
      <c r="V2670" s="1764">
        <f t="shared" si="910"/>
        <v>0</v>
      </c>
      <c r="W2670" s="1764">
        <f t="shared" si="911"/>
        <v>6627.67</v>
      </c>
      <c r="X2670" s="1768">
        <v>6627.67</v>
      </c>
      <c r="Y2670" s="1784">
        <v>618511</v>
      </c>
      <c r="Z2670" s="1770">
        <v>43364</v>
      </c>
      <c r="AA2670" s="1843" t="s">
        <v>104</v>
      </c>
      <c r="AB2670" s="1843"/>
      <c r="AH2670" s="1867"/>
      <c r="AK2670" s="1868"/>
      <c r="AL2670" s="1868"/>
    </row>
    <row r="2671" spans="1:38" x14ac:dyDescent="0.25">
      <c r="A2671" s="1866">
        <v>2018510</v>
      </c>
      <c r="C2671" s="1782" t="s">
        <v>5547</v>
      </c>
      <c r="D2671" s="1762" t="s">
        <v>26</v>
      </c>
      <c r="E2671" s="1762">
        <v>0</v>
      </c>
      <c r="F2671" s="1762">
        <v>0</v>
      </c>
      <c r="G2671" s="1762">
        <v>0</v>
      </c>
      <c r="H2671" s="1762">
        <v>0</v>
      </c>
      <c r="I2671" s="1783">
        <v>1</v>
      </c>
      <c r="J2671" s="1783">
        <v>1</v>
      </c>
      <c r="L2671" s="1764">
        <v>66</v>
      </c>
      <c r="N2671" s="1764">
        <f>O2671+Q2671</f>
        <v>45</v>
      </c>
      <c r="O2671" s="1764">
        <v>30</v>
      </c>
      <c r="P2671" s="1806">
        <f t="shared" si="915"/>
        <v>0.66666666666666663</v>
      </c>
      <c r="Q2671" s="1764">
        <v>15</v>
      </c>
      <c r="R2671" s="1864">
        <f t="shared" si="913"/>
        <v>0.33333333333333331</v>
      </c>
      <c r="S2671" s="1807">
        <f t="shared" si="914"/>
        <v>0.6</v>
      </c>
      <c r="U2671" s="1764">
        <f t="shared" si="909"/>
        <v>0</v>
      </c>
      <c r="V2671" s="1764">
        <f t="shared" si="910"/>
        <v>0</v>
      </c>
      <c r="W2671" s="1764">
        <f t="shared" si="911"/>
        <v>66</v>
      </c>
      <c r="X2671" s="1768">
        <v>66</v>
      </c>
      <c r="Y2671" s="1888">
        <v>618526</v>
      </c>
      <c r="Z2671" s="1770">
        <v>43371</v>
      </c>
      <c r="AA2671" s="1843" t="s">
        <v>104</v>
      </c>
      <c r="AB2671" s="1843"/>
      <c r="AH2671" s="1867"/>
      <c r="AK2671" s="1868"/>
      <c r="AL2671" s="1868"/>
    </row>
    <row r="2672" spans="1:38" x14ac:dyDescent="0.25">
      <c r="A2672" s="1866">
        <v>2018511</v>
      </c>
      <c r="C2672" s="1782" t="s">
        <v>4137</v>
      </c>
      <c r="D2672" s="1762" t="s">
        <v>317</v>
      </c>
      <c r="E2672" s="1762">
        <v>0</v>
      </c>
      <c r="F2672" s="1762">
        <v>1</v>
      </c>
      <c r="G2672" s="1762">
        <v>1</v>
      </c>
      <c r="H2672" s="1762">
        <v>0</v>
      </c>
      <c r="I2672" s="1783">
        <v>1</v>
      </c>
      <c r="J2672" s="1783">
        <v>1</v>
      </c>
      <c r="L2672" s="1764">
        <v>309.60000000000002</v>
      </c>
      <c r="N2672" s="1764">
        <v>185</v>
      </c>
      <c r="O2672" s="1764">
        <f t="shared" si="912"/>
        <v>139.31</v>
      </c>
      <c r="P2672" s="1806">
        <f t="shared" si="915"/>
        <v>0.75302702702702706</v>
      </c>
      <c r="Q2672" s="1764">
        <v>45.69</v>
      </c>
      <c r="R2672" s="1864">
        <f t="shared" si="913"/>
        <v>0.24697297297297297</v>
      </c>
      <c r="S2672" s="1807">
        <f t="shared" si="914"/>
        <v>1.8275999999999999</v>
      </c>
      <c r="U2672" s="1764">
        <f t="shared" si="909"/>
        <v>0</v>
      </c>
      <c r="V2672" s="1764">
        <f t="shared" si="910"/>
        <v>0</v>
      </c>
      <c r="W2672" s="1764">
        <f t="shared" si="911"/>
        <v>309.60000000000002</v>
      </c>
      <c r="X2672" s="1768">
        <v>309.60000000000002</v>
      </c>
      <c r="Y2672" s="1784">
        <v>618493</v>
      </c>
      <c r="Z2672" s="1770">
        <v>43346</v>
      </c>
      <c r="AA2672" s="1843" t="s">
        <v>104</v>
      </c>
      <c r="AB2672" s="1843"/>
      <c r="AH2672" s="1867"/>
      <c r="AK2672" s="1868"/>
      <c r="AL2672" s="1868"/>
    </row>
    <row r="2673" spans="1:38" x14ac:dyDescent="0.25">
      <c r="A2673" s="1866">
        <v>2018512</v>
      </c>
      <c r="C2673" s="1782">
        <v>729018</v>
      </c>
      <c r="D2673" s="1762" t="s">
        <v>26</v>
      </c>
      <c r="E2673" s="1762">
        <v>1</v>
      </c>
      <c r="F2673" s="1762">
        <v>8</v>
      </c>
      <c r="G2673" s="1762">
        <v>5</v>
      </c>
      <c r="H2673" s="1762">
        <v>3</v>
      </c>
      <c r="I2673" s="1783">
        <v>1</v>
      </c>
      <c r="J2673" s="1783">
        <v>1</v>
      </c>
      <c r="L2673" s="1764">
        <v>3039.95</v>
      </c>
      <c r="N2673" s="1764">
        <v>2012.41</v>
      </c>
      <c r="O2673" s="1764">
        <f t="shared" si="912"/>
        <v>1541.7600000000002</v>
      </c>
      <c r="P2673" s="1806">
        <f t="shared" si="915"/>
        <v>0.76612618700960544</v>
      </c>
      <c r="Q2673" s="1764">
        <v>470.65</v>
      </c>
      <c r="R2673" s="1864">
        <f t="shared" si="913"/>
        <v>0.23387381299039459</v>
      </c>
      <c r="S2673" s="1807">
        <f t="shared" si="914"/>
        <v>18.826000000000001</v>
      </c>
      <c r="U2673" s="1764">
        <f t="shared" si="909"/>
        <v>0</v>
      </c>
      <c r="V2673" s="1764">
        <f t="shared" si="910"/>
        <v>0</v>
      </c>
      <c r="W2673" s="1764">
        <f t="shared" si="911"/>
        <v>3039.95</v>
      </c>
      <c r="X2673" s="1768">
        <v>3039.95</v>
      </c>
      <c r="Y2673" s="1784">
        <v>618512</v>
      </c>
      <c r="Z2673" s="1770">
        <v>43364</v>
      </c>
      <c r="AA2673" s="1843" t="s">
        <v>104</v>
      </c>
      <c r="AB2673" s="1843"/>
      <c r="AH2673" s="1867"/>
      <c r="AK2673" s="1868"/>
      <c r="AL2673" s="1868"/>
    </row>
    <row r="2674" spans="1:38" x14ac:dyDescent="0.25">
      <c r="A2674" s="1866">
        <v>2018513</v>
      </c>
      <c r="C2674" s="1782">
        <v>675418</v>
      </c>
      <c r="D2674" s="1762" t="s">
        <v>26</v>
      </c>
      <c r="E2674" s="1762">
        <v>1</v>
      </c>
      <c r="F2674" s="1762">
        <v>9</v>
      </c>
      <c r="G2674" s="1762">
        <v>5</v>
      </c>
      <c r="H2674" s="1762">
        <v>3</v>
      </c>
      <c r="I2674" s="1783">
        <v>1</v>
      </c>
      <c r="J2674" s="1783">
        <v>1</v>
      </c>
      <c r="L2674" s="1764">
        <v>3482.66</v>
      </c>
      <c r="N2674" s="1764">
        <v>2295.6999999999998</v>
      </c>
      <c r="O2674" s="1764">
        <f t="shared" si="912"/>
        <v>1788.6299999999999</v>
      </c>
      <c r="P2674" s="1806">
        <f t="shared" si="915"/>
        <v>0.77912183647689159</v>
      </c>
      <c r="Q2674" s="1764">
        <v>507.07</v>
      </c>
      <c r="R2674" s="1864">
        <f t="shared" si="913"/>
        <v>0.22087816352310843</v>
      </c>
      <c r="S2674" s="1807">
        <f t="shared" si="914"/>
        <v>20.282799999999998</v>
      </c>
      <c r="U2674" s="1764">
        <f t="shared" si="909"/>
        <v>0</v>
      </c>
      <c r="V2674" s="1764">
        <f t="shared" si="910"/>
        <v>0</v>
      </c>
      <c r="W2674" s="1764">
        <f t="shared" si="911"/>
        <v>3482.66</v>
      </c>
      <c r="X2674" s="1768">
        <v>3482.66</v>
      </c>
      <c r="Y2674" s="1784">
        <v>618518</v>
      </c>
      <c r="Z2674" s="1770">
        <v>43364</v>
      </c>
      <c r="AA2674" s="1843" t="s">
        <v>104</v>
      </c>
      <c r="AB2674" s="1843"/>
      <c r="AH2674" s="1867"/>
      <c r="AK2674" s="1868"/>
      <c r="AL2674" s="1868"/>
    </row>
    <row r="2675" spans="1:38" x14ac:dyDescent="0.25">
      <c r="A2675" s="1866">
        <v>2018514</v>
      </c>
      <c r="C2675" s="1782" t="s">
        <v>5554</v>
      </c>
      <c r="D2675" s="1762" t="s">
        <v>352</v>
      </c>
      <c r="E2675" s="1762">
        <v>0</v>
      </c>
      <c r="F2675" s="1762">
        <v>0</v>
      </c>
      <c r="G2675" s="1762">
        <v>0</v>
      </c>
      <c r="H2675" s="1762">
        <v>0</v>
      </c>
      <c r="I2675" s="1783">
        <v>1</v>
      </c>
      <c r="J2675" s="1783">
        <v>1</v>
      </c>
      <c r="L2675" s="1764">
        <v>1693.28</v>
      </c>
      <c r="N2675" s="1764">
        <f>O2675+Q2675</f>
        <v>1411.07</v>
      </c>
      <c r="O2675" s="1764">
        <v>1361.07</v>
      </c>
      <c r="P2675" s="1806">
        <f t="shared" si="915"/>
        <v>0.96456589680171789</v>
      </c>
      <c r="Q2675" s="1764">
        <v>50</v>
      </c>
      <c r="R2675" s="1864">
        <f t="shared" si="913"/>
        <v>3.5434103198282156E-2</v>
      </c>
      <c r="S2675" s="1807">
        <f t="shared" si="914"/>
        <v>2</v>
      </c>
      <c r="U2675" s="1764">
        <f t="shared" si="909"/>
        <v>0</v>
      </c>
      <c r="V2675" s="1764">
        <f t="shared" si="910"/>
        <v>0</v>
      </c>
      <c r="W2675" s="1764">
        <f t="shared" si="911"/>
        <v>1693.28</v>
      </c>
      <c r="X2675" s="1768">
        <v>1693.28</v>
      </c>
      <c r="Y2675" s="1784">
        <v>618544</v>
      </c>
      <c r="Z2675" s="1770">
        <v>43371</v>
      </c>
      <c r="AA2675" s="1843" t="s">
        <v>104</v>
      </c>
      <c r="AB2675" s="1843"/>
      <c r="AH2675" s="1867"/>
      <c r="AK2675" s="1868"/>
      <c r="AL2675" s="1868"/>
    </row>
    <row r="2676" spans="1:38" x14ac:dyDescent="0.25">
      <c r="A2676" s="1866">
        <v>2018515</v>
      </c>
      <c r="C2676" s="1782">
        <v>750118</v>
      </c>
      <c r="D2676" s="1762" t="s">
        <v>26</v>
      </c>
      <c r="E2676" s="1762">
        <v>1</v>
      </c>
      <c r="F2676" s="1762">
        <v>9</v>
      </c>
      <c r="G2676" s="1762">
        <v>5</v>
      </c>
      <c r="H2676" s="1762">
        <v>2</v>
      </c>
      <c r="I2676" s="1783">
        <v>1</v>
      </c>
      <c r="J2676" s="1783">
        <v>1</v>
      </c>
      <c r="L2676" s="1764">
        <v>3165.59</v>
      </c>
      <c r="N2676" s="1764">
        <v>2095.8200000000002</v>
      </c>
      <c r="O2676" s="1764">
        <f t="shared" si="912"/>
        <v>1681.8400000000001</v>
      </c>
      <c r="P2676" s="1806">
        <f t="shared" si="915"/>
        <v>0.8024734948611999</v>
      </c>
      <c r="Q2676" s="1764">
        <v>413.98</v>
      </c>
      <c r="R2676" s="1864">
        <f t="shared" si="913"/>
        <v>0.19752650513880007</v>
      </c>
      <c r="S2676" s="1807">
        <f t="shared" si="914"/>
        <v>16.559200000000001</v>
      </c>
      <c r="U2676" s="1764">
        <f t="shared" si="909"/>
        <v>0</v>
      </c>
      <c r="V2676" s="1764">
        <f t="shared" si="910"/>
        <v>0</v>
      </c>
      <c r="W2676" s="1764">
        <f t="shared" si="911"/>
        <v>3165.59</v>
      </c>
      <c r="X2676" s="1768">
        <v>3165.59</v>
      </c>
      <c r="Y2676" s="1784">
        <v>618513</v>
      </c>
      <c r="Z2676" s="1770">
        <v>43364</v>
      </c>
      <c r="AA2676" s="1843" t="s">
        <v>104</v>
      </c>
      <c r="AB2676" s="1843"/>
      <c r="AH2676" s="1867"/>
      <c r="AK2676" s="1868"/>
      <c r="AL2676" s="1868"/>
    </row>
    <row r="2677" spans="1:38" x14ac:dyDescent="0.25">
      <c r="A2677" s="1781" t="s">
        <v>5609</v>
      </c>
      <c r="C2677" s="1782" t="s">
        <v>5558</v>
      </c>
      <c r="D2677" s="1762" t="s">
        <v>2390</v>
      </c>
      <c r="E2677" s="1762">
        <v>0</v>
      </c>
      <c r="F2677" s="1762">
        <v>3</v>
      </c>
      <c r="G2677" s="1762">
        <v>0</v>
      </c>
      <c r="H2677" s="1762">
        <v>6</v>
      </c>
      <c r="I2677" s="1783">
        <v>0</v>
      </c>
      <c r="J2677" s="1783">
        <v>0</v>
      </c>
      <c r="O2677" s="1764">
        <f t="shared" si="912"/>
        <v>0</v>
      </c>
      <c r="P2677" s="1806" t="str">
        <f t="shared" si="915"/>
        <v/>
      </c>
      <c r="R2677" s="1864" t="str">
        <f t="shared" si="913"/>
        <v/>
      </c>
      <c r="S2677" s="1807">
        <f t="shared" si="914"/>
        <v>0</v>
      </c>
      <c r="U2677" s="1764">
        <f t="shared" si="909"/>
        <v>0</v>
      </c>
      <c r="V2677" s="1764">
        <f t="shared" si="910"/>
        <v>0</v>
      </c>
      <c r="W2677" s="1764">
        <f t="shared" si="911"/>
        <v>0</v>
      </c>
      <c r="X2677" s="1768"/>
      <c r="Y2677" s="1784"/>
      <c r="Z2677" s="1770"/>
      <c r="AA2677" s="1843"/>
      <c r="AB2677" s="1843"/>
      <c r="AH2677" s="1867"/>
      <c r="AK2677" s="1868"/>
      <c r="AL2677" s="1868"/>
    </row>
    <row r="2678" spans="1:38" x14ac:dyDescent="0.25">
      <c r="A2678" s="1781" t="s">
        <v>5610</v>
      </c>
      <c r="C2678" s="1782" t="s">
        <v>5558</v>
      </c>
      <c r="D2678" s="1762" t="s">
        <v>2390</v>
      </c>
      <c r="E2678" s="1762">
        <v>0</v>
      </c>
      <c r="F2678" s="1762">
        <v>3</v>
      </c>
      <c r="G2678" s="1762">
        <v>0</v>
      </c>
      <c r="H2678" s="1762">
        <v>6</v>
      </c>
      <c r="I2678" s="1783">
        <v>0</v>
      </c>
      <c r="J2678" s="1783">
        <v>0</v>
      </c>
      <c r="O2678" s="1764">
        <f t="shared" ref="O2678" si="916">N2678-Q2678</f>
        <v>0</v>
      </c>
      <c r="P2678" s="1806" t="str">
        <f t="shared" ref="P2678" si="917">IF(N2678&lt;=0,"",O2678/N2678)</f>
        <v/>
      </c>
      <c r="R2678" s="1864" t="str">
        <f t="shared" ref="R2678" si="918">IF(N2678&lt;=0,"",Q2678/N2678)</f>
        <v/>
      </c>
      <c r="S2678" s="1807">
        <f t="shared" ref="S2678" si="919">Q2678/$S$1</f>
        <v>0</v>
      </c>
      <c r="U2678" s="1764">
        <f t="shared" ref="U2678" si="920">((1-I2678)*O2678)+((1-J2678)*Q2678)</f>
        <v>0</v>
      </c>
      <c r="V2678" s="1764">
        <f t="shared" ref="V2678" si="921">L2678-W2678</f>
        <v>0</v>
      </c>
      <c r="W2678" s="1764">
        <f t="shared" ref="W2678" si="922">X2678+AC2678+AH2678+AM2678+AO2678+AR2678</f>
        <v>0</v>
      </c>
      <c r="X2678" s="1768"/>
      <c r="Y2678" s="1784"/>
      <c r="Z2678" s="1770"/>
      <c r="AA2678" s="1843"/>
      <c r="AB2678" s="1843"/>
      <c r="AH2678" s="1867"/>
      <c r="AK2678" s="1868"/>
      <c r="AL2678" s="1868"/>
    </row>
    <row r="2679" spans="1:38" x14ac:dyDescent="0.25">
      <c r="A2679" s="1866" t="s">
        <v>5775</v>
      </c>
      <c r="C2679" s="1782">
        <v>725118</v>
      </c>
      <c r="D2679" s="1762" t="s">
        <v>26</v>
      </c>
      <c r="E2679" s="1762">
        <v>1</v>
      </c>
      <c r="F2679" s="1762">
        <v>8</v>
      </c>
      <c r="G2679" s="1762">
        <v>3</v>
      </c>
      <c r="H2679" s="1762">
        <v>3</v>
      </c>
      <c r="I2679" s="1783">
        <v>1</v>
      </c>
      <c r="J2679" s="1783">
        <v>1</v>
      </c>
      <c r="L2679" s="1764">
        <v>4429.5</v>
      </c>
      <c r="O2679" s="1764">
        <f t="shared" si="912"/>
        <v>0</v>
      </c>
      <c r="P2679" s="1806" t="str">
        <f t="shared" si="915"/>
        <v/>
      </c>
      <c r="R2679" s="1864" t="str">
        <f t="shared" si="913"/>
        <v/>
      </c>
      <c r="S2679" s="1807">
        <f t="shared" si="914"/>
        <v>0</v>
      </c>
      <c r="U2679" s="1764">
        <f t="shared" si="909"/>
        <v>0</v>
      </c>
      <c r="V2679" s="1764">
        <f t="shared" si="910"/>
        <v>0</v>
      </c>
      <c r="W2679" s="1764">
        <f t="shared" si="911"/>
        <v>4429.5</v>
      </c>
      <c r="X2679" s="1768">
        <v>4429.5</v>
      </c>
      <c r="Y2679" s="1784">
        <v>618515</v>
      </c>
      <c r="Z2679" s="1770">
        <v>43364</v>
      </c>
      <c r="AA2679" s="1843" t="s">
        <v>104</v>
      </c>
      <c r="AB2679" s="1843"/>
      <c r="AH2679" s="1867"/>
      <c r="AK2679" s="1868"/>
      <c r="AL2679" s="1868"/>
    </row>
    <row r="2680" spans="1:38" ht="10.5" customHeight="1" x14ac:dyDescent="0.25">
      <c r="A2680" s="1866">
        <v>2018518</v>
      </c>
      <c r="C2680" s="1782">
        <v>749018</v>
      </c>
      <c r="D2680" s="1762" t="s">
        <v>26</v>
      </c>
      <c r="E2680" s="1762">
        <v>1</v>
      </c>
      <c r="F2680" s="1762">
        <v>10</v>
      </c>
      <c r="G2680" s="1762">
        <v>5</v>
      </c>
      <c r="H2680" s="1762">
        <v>4</v>
      </c>
      <c r="I2680" s="1783">
        <v>1</v>
      </c>
      <c r="J2680" s="1783">
        <v>1</v>
      </c>
      <c r="L2680" s="1764">
        <v>3705.7</v>
      </c>
      <c r="N2680" s="1764">
        <v>2443.1799999999998</v>
      </c>
      <c r="O2680" s="1764">
        <f t="shared" si="912"/>
        <v>1848.5</v>
      </c>
      <c r="P2680" s="1806">
        <f t="shared" si="915"/>
        <v>0.75659591188532982</v>
      </c>
      <c r="Q2680" s="1764">
        <v>594.67999999999995</v>
      </c>
      <c r="R2680" s="1864">
        <f t="shared" si="913"/>
        <v>0.24340408811467021</v>
      </c>
      <c r="S2680" s="1807">
        <f t="shared" si="914"/>
        <v>23.787199999999999</v>
      </c>
      <c r="U2680" s="1764">
        <f t="shared" si="909"/>
        <v>0</v>
      </c>
      <c r="V2680" s="1764">
        <f t="shared" si="910"/>
        <v>0</v>
      </c>
      <c r="W2680" s="1764">
        <f t="shared" si="911"/>
        <v>3705.7</v>
      </c>
      <c r="X2680" s="1768">
        <v>3705.7</v>
      </c>
      <c r="Y2680" s="1784">
        <v>618514</v>
      </c>
      <c r="Z2680" s="1770">
        <v>43364</v>
      </c>
      <c r="AA2680" s="1843" t="s">
        <v>104</v>
      </c>
      <c r="AB2680" s="1843"/>
      <c r="AH2680" s="1867"/>
      <c r="AK2680" s="1868"/>
      <c r="AL2680" s="1868"/>
    </row>
    <row r="2681" spans="1:38" x14ac:dyDescent="0.25">
      <c r="A2681" s="1866">
        <v>2018519</v>
      </c>
      <c r="C2681" s="1991" t="s">
        <v>5579</v>
      </c>
      <c r="D2681" s="1762" t="s">
        <v>352</v>
      </c>
      <c r="E2681" s="1762">
        <v>0</v>
      </c>
      <c r="F2681" s="1762">
        <v>1</v>
      </c>
      <c r="G2681" s="1762">
        <v>0</v>
      </c>
      <c r="H2681" s="1762">
        <v>0</v>
      </c>
      <c r="I2681" s="1783">
        <v>1</v>
      </c>
      <c r="J2681" s="1783">
        <v>1</v>
      </c>
      <c r="L2681" s="1764">
        <v>68.260000000000005</v>
      </c>
      <c r="N2681" s="1764">
        <v>46.14</v>
      </c>
      <c r="O2681" s="1764">
        <f t="shared" si="912"/>
        <v>29.22</v>
      </c>
      <c r="P2681" s="1806">
        <f t="shared" si="915"/>
        <v>0.63328998699609884</v>
      </c>
      <c r="Q2681" s="1764">
        <v>16.920000000000002</v>
      </c>
      <c r="R2681" s="1864">
        <f t="shared" si="913"/>
        <v>0.36671001300390121</v>
      </c>
      <c r="S2681" s="1807">
        <f t="shared" si="914"/>
        <v>0.67680000000000007</v>
      </c>
      <c r="U2681" s="1764">
        <f t="shared" si="909"/>
        <v>0</v>
      </c>
      <c r="V2681" s="1764">
        <f t="shared" si="910"/>
        <v>0</v>
      </c>
      <c r="W2681" s="1764">
        <f t="shared" si="911"/>
        <v>68.260000000000005</v>
      </c>
      <c r="X2681" s="1768">
        <v>68.260000000000005</v>
      </c>
      <c r="Y2681" s="1784">
        <v>618506</v>
      </c>
      <c r="Z2681" s="1770">
        <v>43357</v>
      </c>
      <c r="AA2681" s="1843" t="s">
        <v>104</v>
      </c>
      <c r="AB2681" s="1843"/>
      <c r="AH2681" s="1867"/>
      <c r="AK2681" s="1868"/>
      <c r="AL2681" s="1868"/>
    </row>
    <row r="2682" spans="1:38" x14ac:dyDescent="0.25">
      <c r="A2682" s="1866">
        <v>2018520</v>
      </c>
      <c r="C2682" s="1782">
        <v>753618</v>
      </c>
      <c r="D2682" s="1762" t="s">
        <v>26</v>
      </c>
      <c r="E2682" s="1762">
        <v>1</v>
      </c>
      <c r="F2682" s="1762">
        <v>8</v>
      </c>
      <c r="G2682" s="1762">
        <v>5</v>
      </c>
      <c r="H2682" s="1762">
        <v>3</v>
      </c>
      <c r="I2682" s="1783">
        <v>1</v>
      </c>
      <c r="J2682" s="1783">
        <v>1</v>
      </c>
      <c r="L2682" s="1764">
        <v>3305.75</v>
      </c>
      <c r="N2682" s="1764">
        <v>2190.34</v>
      </c>
      <c r="O2682" s="1764">
        <f t="shared" si="912"/>
        <v>1723.5900000000001</v>
      </c>
      <c r="P2682" s="1806">
        <f t="shared" si="915"/>
        <v>0.78690522932512763</v>
      </c>
      <c r="Q2682" s="1764">
        <v>466.75</v>
      </c>
      <c r="R2682" s="1864">
        <f t="shared" si="913"/>
        <v>0.21309477067487237</v>
      </c>
      <c r="S2682" s="1807">
        <f t="shared" si="914"/>
        <v>18.670000000000002</v>
      </c>
      <c r="U2682" s="1764">
        <f t="shared" si="909"/>
        <v>0</v>
      </c>
      <c r="V2682" s="1764">
        <f t="shared" si="910"/>
        <v>0</v>
      </c>
      <c r="W2682" s="1764">
        <f t="shared" si="911"/>
        <v>3305.75</v>
      </c>
      <c r="X2682" s="1768">
        <v>3305.75</v>
      </c>
      <c r="Y2682" s="1784">
        <v>618516</v>
      </c>
      <c r="Z2682" s="1770">
        <v>43364</v>
      </c>
      <c r="AA2682" s="1843" t="s">
        <v>104</v>
      </c>
      <c r="AB2682" s="1843"/>
      <c r="AH2682" s="1867"/>
      <c r="AK2682" s="1868"/>
      <c r="AL2682" s="1868"/>
    </row>
    <row r="2683" spans="1:38" x14ac:dyDescent="0.25">
      <c r="A2683" s="1866">
        <v>2018521</v>
      </c>
      <c r="C2683" s="1782" t="s">
        <v>5569</v>
      </c>
      <c r="D2683" s="1762" t="s">
        <v>352</v>
      </c>
      <c r="E2683" s="1762">
        <v>0</v>
      </c>
      <c r="F2683" s="1762">
        <v>19</v>
      </c>
      <c r="G2683" s="1762">
        <v>0</v>
      </c>
      <c r="H2683" s="1762">
        <v>19</v>
      </c>
      <c r="I2683" s="1783">
        <v>1</v>
      </c>
      <c r="J2683" s="1783">
        <v>1</v>
      </c>
      <c r="L2683" s="1764">
        <v>8868.25</v>
      </c>
      <c r="N2683" s="1764">
        <v>6072.21</v>
      </c>
      <c r="O2683" s="1764">
        <f t="shared" si="912"/>
        <v>4088.4300000000003</v>
      </c>
      <c r="P2683" s="1806">
        <f t="shared" si="915"/>
        <v>0.67330181268434397</v>
      </c>
      <c r="Q2683" s="1764">
        <v>1983.78</v>
      </c>
      <c r="R2683" s="1864">
        <f t="shared" si="913"/>
        <v>0.32669818731565609</v>
      </c>
      <c r="S2683" s="1807">
        <f t="shared" si="914"/>
        <v>79.351200000000006</v>
      </c>
      <c r="U2683" s="1764">
        <f t="shared" si="909"/>
        <v>0</v>
      </c>
      <c r="V2683" s="1764">
        <f t="shared" si="910"/>
        <v>0</v>
      </c>
      <c r="W2683" s="1764">
        <f t="shared" si="911"/>
        <v>8868.25</v>
      </c>
      <c r="X2683" s="1768">
        <v>8868.25</v>
      </c>
      <c r="Y2683" s="1784">
        <v>618507</v>
      </c>
      <c r="Z2683" s="1770">
        <v>43357</v>
      </c>
      <c r="AA2683" s="1843" t="s">
        <v>104</v>
      </c>
      <c r="AB2683" s="1843"/>
      <c r="AH2683" s="1867"/>
      <c r="AK2683" s="1868"/>
      <c r="AL2683" s="1868"/>
    </row>
    <row r="2684" spans="1:38" x14ac:dyDescent="0.25">
      <c r="A2684" s="1866">
        <v>2018522</v>
      </c>
      <c r="C2684" s="1782" t="s">
        <v>5588</v>
      </c>
      <c r="D2684" s="1762" t="s">
        <v>5236</v>
      </c>
      <c r="E2684" s="1762">
        <v>0</v>
      </c>
      <c r="F2684" s="1762">
        <v>6</v>
      </c>
      <c r="G2684" s="1762">
        <v>0</v>
      </c>
      <c r="H2684" s="1762">
        <v>0</v>
      </c>
      <c r="I2684" s="1783">
        <v>1</v>
      </c>
      <c r="J2684" s="1783">
        <v>1</v>
      </c>
      <c r="L2684" s="1764">
        <v>1850.68</v>
      </c>
      <c r="N2684" s="1764">
        <v>597.29</v>
      </c>
      <c r="O2684" s="1764">
        <f t="shared" si="912"/>
        <v>474.34</v>
      </c>
      <c r="P2684" s="1806">
        <f t="shared" si="915"/>
        <v>0.79415359373168815</v>
      </c>
      <c r="Q2684" s="1764">
        <v>122.95</v>
      </c>
      <c r="R2684" s="1864">
        <f t="shared" si="913"/>
        <v>0.20584640626831188</v>
      </c>
      <c r="S2684" s="1807">
        <f t="shared" si="914"/>
        <v>4.9180000000000001</v>
      </c>
      <c r="U2684" s="1764">
        <f t="shared" si="909"/>
        <v>0</v>
      </c>
      <c r="V2684" s="1764">
        <f t="shared" si="910"/>
        <v>0</v>
      </c>
      <c r="W2684" s="1764">
        <f t="shared" si="911"/>
        <v>1850.68</v>
      </c>
      <c r="X2684" s="1768">
        <v>1850.68</v>
      </c>
      <c r="Y2684" s="1784">
        <v>618484</v>
      </c>
      <c r="Z2684" s="1770">
        <v>43308</v>
      </c>
      <c r="AA2684" s="1843" t="s">
        <v>104</v>
      </c>
      <c r="AB2684" s="1843"/>
      <c r="AH2684" s="1867"/>
      <c r="AK2684" s="1868"/>
      <c r="AL2684" s="1868"/>
    </row>
    <row r="2685" spans="1:38" x14ac:dyDescent="0.25">
      <c r="A2685" s="1866">
        <v>2018523</v>
      </c>
      <c r="C2685" s="1782" t="s">
        <v>5580</v>
      </c>
      <c r="D2685" s="1762" t="s">
        <v>352</v>
      </c>
      <c r="E2685" s="1762">
        <v>1</v>
      </c>
      <c r="F2685" s="1762">
        <v>11</v>
      </c>
      <c r="G2685" s="1762">
        <v>8</v>
      </c>
      <c r="H2685" s="1762">
        <v>7</v>
      </c>
      <c r="I2685" s="1783">
        <v>1</v>
      </c>
      <c r="J2685" s="1783">
        <v>1</v>
      </c>
      <c r="L2685" s="1764">
        <v>4476.78</v>
      </c>
      <c r="O2685" s="1764">
        <f t="shared" si="912"/>
        <v>0</v>
      </c>
      <c r="P2685" s="1806" t="str">
        <f t="shared" si="915"/>
        <v/>
      </c>
      <c r="R2685" s="1864" t="str">
        <f t="shared" si="913"/>
        <v/>
      </c>
      <c r="S2685" s="1807">
        <f t="shared" si="914"/>
        <v>0</v>
      </c>
      <c r="U2685" s="1764">
        <f t="shared" si="909"/>
        <v>0</v>
      </c>
      <c r="V2685" s="1764">
        <f t="shared" si="910"/>
        <v>0</v>
      </c>
      <c r="W2685" s="1764">
        <f t="shared" si="911"/>
        <v>4476.78</v>
      </c>
      <c r="X2685" s="1768">
        <v>4476.78</v>
      </c>
      <c r="Y2685" s="1784">
        <v>618523</v>
      </c>
      <c r="Z2685" s="1770">
        <v>43364</v>
      </c>
      <c r="AA2685" s="1843" t="s">
        <v>104</v>
      </c>
      <c r="AB2685" s="1843"/>
      <c r="AH2685" s="1867"/>
      <c r="AK2685" s="1868"/>
      <c r="AL2685" s="1868"/>
    </row>
    <row r="2686" spans="1:38" x14ac:dyDescent="0.25">
      <c r="A2686" s="1920">
        <v>2018524</v>
      </c>
      <c r="B2686" s="1921" t="s">
        <v>5919</v>
      </c>
      <c r="C2686" s="1921" t="s">
        <v>5582</v>
      </c>
      <c r="D2686" s="1922" t="s">
        <v>26</v>
      </c>
      <c r="E2686" s="1762">
        <v>0</v>
      </c>
      <c r="F2686" s="1762">
        <v>0</v>
      </c>
      <c r="G2686" s="1762">
        <v>0</v>
      </c>
      <c r="H2686" s="1762">
        <v>0</v>
      </c>
      <c r="I2686" s="1783">
        <v>0</v>
      </c>
      <c r="J2686" s="1783">
        <v>0</v>
      </c>
      <c r="O2686" s="1764">
        <f t="shared" si="912"/>
        <v>0</v>
      </c>
      <c r="P2686" s="1806" t="str">
        <f t="shared" si="915"/>
        <v/>
      </c>
      <c r="R2686" s="1864" t="str">
        <f t="shared" si="913"/>
        <v/>
      </c>
      <c r="S2686" s="1807">
        <f t="shared" si="914"/>
        <v>0</v>
      </c>
      <c r="U2686" s="1764">
        <f t="shared" si="909"/>
        <v>0</v>
      </c>
      <c r="V2686" s="1764">
        <f t="shared" si="910"/>
        <v>0</v>
      </c>
      <c r="W2686" s="1764">
        <f t="shared" si="911"/>
        <v>0</v>
      </c>
      <c r="X2686" s="1768"/>
      <c r="Y2686" s="1784"/>
      <c r="Z2686" s="1770"/>
      <c r="AA2686" s="1843"/>
      <c r="AB2686" s="1843"/>
      <c r="AH2686" s="1867"/>
      <c r="AK2686" s="1868"/>
      <c r="AL2686" s="1868"/>
    </row>
    <row r="2687" spans="1:38" x14ac:dyDescent="0.25">
      <c r="A2687" s="1866">
        <v>2018525</v>
      </c>
      <c r="C2687" s="1782">
        <v>701718</v>
      </c>
      <c r="D2687" s="1762" t="s">
        <v>26</v>
      </c>
      <c r="E2687" s="1762">
        <v>1</v>
      </c>
      <c r="F2687" s="1762">
        <v>11</v>
      </c>
      <c r="G2687" s="1762">
        <v>7</v>
      </c>
      <c r="H2687" s="1762">
        <v>3</v>
      </c>
      <c r="I2687" s="1783">
        <v>1</v>
      </c>
      <c r="J2687" s="1783">
        <v>1</v>
      </c>
      <c r="L2687" s="1764">
        <v>3717.51</v>
      </c>
      <c r="N2687" s="1764">
        <v>2453.9899999999998</v>
      </c>
      <c r="O2687" s="1764">
        <f t="shared" si="912"/>
        <v>1905.4499999999998</v>
      </c>
      <c r="P2687" s="1806">
        <f t="shared" si="915"/>
        <v>0.776470156765105</v>
      </c>
      <c r="Q2687" s="1764">
        <v>548.54</v>
      </c>
      <c r="R2687" s="1864">
        <f t="shared" si="913"/>
        <v>0.22352984323489503</v>
      </c>
      <c r="S2687" s="1807">
        <f t="shared" si="914"/>
        <v>21.941599999999998</v>
      </c>
      <c r="U2687" s="1764">
        <f t="shared" si="909"/>
        <v>0</v>
      </c>
      <c r="V2687" s="1764">
        <f t="shared" si="910"/>
        <v>0</v>
      </c>
      <c r="W2687" s="1764">
        <f t="shared" si="911"/>
        <v>3717.51</v>
      </c>
      <c r="X2687" s="1768">
        <v>3717.51</v>
      </c>
      <c r="Y2687" s="1784">
        <v>618517</v>
      </c>
      <c r="Z2687" s="1770">
        <v>43364</v>
      </c>
      <c r="AA2687" s="1843" t="s">
        <v>104</v>
      </c>
      <c r="AB2687" s="1843"/>
      <c r="AH2687" s="1867"/>
      <c r="AK2687" s="1868"/>
      <c r="AL2687" s="1868"/>
    </row>
    <row r="2688" spans="1:38" x14ac:dyDescent="0.25">
      <c r="A2688" s="1920">
        <v>2018526</v>
      </c>
      <c r="B2688" s="1782" t="s">
        <v>5918</v>
      </c>
      <c r="C2688" s="1782" t="s">
        <v>5587</v>
      </c>
      <c r="D2688" s="1762" t="s">
        <v>352</v>
      </c>
      <c r="E2688" s="1762">
        <v>1</v>
      </c>
      <c r="F2688" s="1762">
        <v>10</v>
      </c>
      <c r="G2688" s="1762">
        <v>1</v>
      </c>
      <c r="H2688" s="1762">
        <v>8</v>
      </c>
      <c r="I2688" s="1783">
        <v>0</v>
      </c>
      <c r="J2688" s="1783">
        <v>0</v>
      </c>
      <c r="O2688" s="1764">
        <f t="shared" si="912"/>
        <v>0</v>
      </c>
      <c r="P2688" s="1806" t="str">
        <f t="shared" si="915"/>
        <v/>
      </c>
      <c r="R2688" s="1864" t="str">
        <f t="shared" si="913"/>
        <v/>
      </c>
      <c r="S2688" s="1807">
        <f t="shared" si="914"/>
        <v>0</v>
      </c>
      <c r="U2688" s="1764">
        <f t="shared" si="909"/>
        <v>0</v>
      </c>
      <c r="V2688" s="1764">
        <f t="shared" si="910"/>
        <v>0</v>
      </c>
      <c r="W2688" s="1764">
        <f t="shared" si="911"/>
        <v>0</v>
      </c>
      <c r="X2688" s="1768"/>
      <c r="Y2688" s="1784"/>
      <c r="Z2688" s="1770"/>
      <c r="AA2688" s="1843"/>
      <c r="AB2688" s="1843"/>
      <c r="AH2688" s="1867"/>
      <c r="AK2688" s="1868"/>
      <c r="AL2688" s="1868"/>
    </row>
    <row r="2689" spans="1:38" x14ac:dyDescent="0.25">
      <c r="A2689" s="1866">
        <v>2018527</v>
      </c>
      <c r="C2689" s="1782" t="s">
        <v>5593</v>
      </c>
      <c r="D2689" s="1762" t="s">
        <v>26</v>
      </c>
      <c r="E2689" s="1762">
        <v>0</v>
      </c>
      <c r="F2689" s="1762">
        <v>0</v>
      </c>
      <c r="G2689" s="1762">
        <v>0</v>
      </c>
      <c r="H2689" s="1762">
        <v>0</v>
      </c>
      <c r="I2689" s="1783">
        <v>1</v>
      </c>
      <c r="J2689" s="1783">
        <v>1</v>
      </c>
      <c r="L2689" s="1764">
        <v>301.83999999999997</v>
      </c>
      <c r="O2689" s="1764">
        <v>274.39999999999998</v>
      </c>
      <c r="P2689" s="1806" t="str">
        <f t="shared" si="915"/>
        <v/>
      </c>
      <c r="R2689" s="1864" t="str">
        <f t="shared" si="913"/>
        <v/>
      </c>
      <c r="S2689" s="1807">
        <f t="shared" si="914"/>
        <v>0</v>
      </c>
      <c r="U2689" s="1764">
        <f t="shared" si="909"/>
        <v>0</v>
      </c>
      <c r="V2689" s="1764">
        <f t="shared" si="910"/>
        <v>0</v>
      </c>
      <c r="W2689" s="1764">
        <f t="shared" si="911"/>
        <v>301.83999999999997</v>
      </c>
      <c r="X2689" s="1768">
        <v>301.83999999999997</v>
      </c>
      <c r="Y2689" s="1784">
        <v>618526</v>
      </c>
      <c r="Z2689" s="1770">
        <v>43371</v>
      </c>
      <c r="AA2689" s="1843" t="s">
        <v>104</v>
      </c>
      <c r="AB2689" s="1843"/>
      <c r="AH2689" s="1867"/>
      <c r="AK2689" s="1868"/>
      <c r="AL2689" s="1868"/>
    </row>
    <row r="2690" spans="1:38" x14ac:dyDescent="0.25">
      <c r="A2690" s="1866">
        <v>2018528</v>
      </c>
      <c r="C2690" s="1782">
        <v>721018</v>
      </c>
      <c r="D2690" s="1762" t="s">
        <v>26</v>
      </c>
      <c r="E2690" s="1762">
        <v>1</v>
      </c>
      <c r="F2690" s="1762">
        <v>10</v>
      </c>
      <c r="G2690" s="1762">
        <v>4</v>
      </c>
      <c r="H2690" s="1762">
        <v>3</v>
      </c>
      <c r="I2690" s="1783">
        <v>1</v>
      </c>
      <c r="J2690" s="1783">
        <v>1</v>
      </c>
      <c r="L2690" s="1764">
        <v>5119.18</v>
      </c>
      <c r="N2690" s="1764">
        <v>3402.06</v>
      </c>
      <c r="O2690" s="1764">
        <f t="shared" si="912"/>
        <v>2903.02</v>
      </c>
      <c r="P2690" s="1806">
        <f t="shared" si="915"/>
        <v>0.85331240483706927</v>
      </c>
      <c r="Q2690" s="1764">
        <v>499.04</v>
      </c>
      <c r="R2690" s="1864">
        <f t="shared" si="913"/>
        <v>0.1466875951629307</v>
      </c>
      <c r="S2690" s="1807">
        <f t="shared" si="914"/>
        <v>19.961600000000001</v>
      </c>
      <c r="U2690" s="1764">
        <f t="shared" si="909"/>
        <v>0</v>
      </c>
      <c r="V2690" s="1764">
        <f t="shared" si="910"/>
        <v>0</v>
      </c>
      <c r="W2690" s="1764">
        <f t="shared" si="911"/>
        <v>5119.18</v>
      </c>
      <c r="X2690" s="1768">
        <v>5119.18</v>
      </c>
      <c r="Y2690" s="1784">
        <v>618531</v>
      </c>
      <c r="Z2690" s="1770">
        <v>43371</v>
      </c>
      <c r="AA2690" s="1843" t="s">
        <v>104</v>
      </c>
      <c r="AB2690" s="1843"/>
      <c r="AH2690" s="1867"/>
      <c r="AK2690" s="1868"/>
      <c r="AL2690" s="1868"/>
    </row>
    <row r="2691" spans="1:38" x14ac:dyDescent="0.25">
      <c r="A2691" s="1866">
        <v>2018529</v>
      </c>
      <c r="C2691" s="1782" t="s">
        <v>5596</v>
      </c>
      <c r="D2691" s="1762" t="s">
        <v>26</v>
      </c>
      <c r="E2691" s="1762">
        <v>1</v>
      </c>
      <c r="F2691" s="1762">
        <v>13</v>
      </c>
      <c r="G2691" s="1762">
        <v>11</v>
      </c>
      <c r="H2691" s="1762">
        <v>3</v>
      </c>
      <c r="I2691" s="1783">
        <v>1</v>
      </c>
      <c r="J2691" s="1783">
        <v>1</v>
      </c>
      <c r="L2691" s="1764">
        <v>6398.39</v>
      </c>
      <c r="N2691" s="1764">
        <v>4428</v>
      </c>
      <c r="O2691" s="1764">
        <f t="shared" si="912"/>
        <v>3280.27</v>
      </c>
      <c r="P2691" s="1806">
        <f t="shared" si="915"/>
        <v>0.74080171635049685</v>
      </c>
      <c r="Q2691" s="1764">
        <v>1147.73</v>
      </c>
      <c r="R2691" s="1864">
        <f t="shared" si="913"/>
        <v>0.25919828364950315</v>
      </c>
      <c r="S2691" s="1807">
        <f t="shared" si="914"/>
        <v>45.909199999999998</v>
      </c>
      <c r="U2691" s="1764">
        <f t="shared" si="909"/>
        <v>0</v>
      </c>
      <c r="V2691" s="1764">
        <f t="shared" si="910"/>
        <v>0</v>
      </c>
      <c r="W2691" s="1764">
        <f t="shared" si="911"/>
        <v>6398.39</v>
      </c>
      <c r="X2691" s="1768">
        <v>6398.39</v>
      </c>
      <c r="Y2691" s="1784">
        <v>618528</v>
      </c>
      <c r="Z2691" s="1770">
        <v>43371</v>
      </c>
      <c r="AA2691" s="1843" t="s">
        <v>104</v>
      </c>
      <c r="AB2691" s="1843"/>
      <c r="AH2691" s="1867"/>
      <c r="AK2691" s="1868"/>
      <c r="AL2691" s="1868"/>
    </row>
    <row r="2692" spans="1:38" x14ac:dyDescent="0.25">
      <c r="A2692" s="1920" t="s">
        <v>6529</v>
      </c>
      <c r="C2692" s="1782" t="s">
        <v>6953</v>
      </c>
      <c r="D2692" s="1762" t="s">
        <v>26</v>
      </c>
      <c r="E2692" s="1762">
        <v>0</v>
      </c>
      <c r="F2692" s="1762">
        <v>0</v>
      </c>
      <c r="G2692" s="1762">
        <v>0</v>
      </c>
      <c r="H2692" s="1762">
        <v>0</v>
      </c>
      <c r="I2692" s="1783">
        <v>1</v>
      </c>
      <c r="J2692" s="1783">
        <v>1</v>
      </c>
      <c r="L2692" s="1764">
        <v>0</v>
      </c>
      <c r="N2692" s="1764">
        <v>0</v>
      </c>
      <c r="O2692" s="1764">
        <v>0</v>
      </c>
      <c r="P2692" s="1806" t="str">
        <f t="shared" ref="P2692" si="923">IF(N2692&lt;=0,"",O2692/N2692)</f>
        <v/>
      </c>
      <c r="Q2692" s="1764">
        <v>0</v>
      </c>
      <c r="R2692" s="1864" t="str">
        <f t="shared" ref="R2692" si="924">IF(N2692&lt;=0,"",Q2692/N2692)</f>
        <v/>
      </c>
      <c r="S2692" s="1807">
        <f t="shared" ref="S2692" si="925">Q2692/$S$1</f>
        <v>0</v>
      </c>
      <c r="U2692" s="1764">
        <f t="shared" ref="U2692" si="926">((1-I2692)*O2692)+((1-J2692)*Q2692)</f>
        <v>0</v>
      </c>
      <c r="V2692" s="1764">
        <f t="shared" ref="V2692" si="927">L2692-W2692</f>
        <v>0</v>
      </c>
      <c r="W2692" s="1764">
        <v>0</v>
      </c>
      <c r="X2692" s="1768">
        <v>0</v>
      </c>
      <c r="Y2692" s="1784"/>
      <c r="Z2692" s="1770"/>
      <c r="AA2692" s="1843"/>
      <c r="AB2692" s="1843"/>
      <c r="AH2692" s="1867"/>
      <c r="AK2692" s="1868"/>
      <c r="AL2692" s="1868"/>
    </row>
    <row r="2693" spans="1:38" x14ac:dyDescent="0.25">
      <c r="A2693" s="1866">
        <v>2018530</v>
      </c>
      <c r="C2693" s="1782" t="s">
        <v>5627</v>
      </c>
      <c r="D2693" s="1762" t="s">
        <v>26</v>
      </c>
      <c r="E2693" s="1762">
        <v>1</v>
      </c>
      <c r="F2693" s="1762">
        <v>8</v>
      </c>
      <c r="G2693" s="1762">
        <v>3</v>
      </c>
      <c r="H2693" s="1762">
        <v>2</v>
      </c>
      <c r="I2693" s="1783">
        <v>1</v>
      </c>
      <c r="J2693" s="1783">
        <v>1</v>
      </c>
      <c r="L2693" s="1764">
        <v>3253.66</v>
      </c>
      <c r="N2693" s="1764">
        <v>2143.41</v>
      </c>
      <c r="O2693" s="1764">
        <f t="shared" si="912"/>
        <v>1718.11</v>
      </c>
      <c r="P2693" s="1806">
        <f t="shared" si="915"/>
        <v>0.80157785957889527</v>
      </c>
      <c r="Q2693" s="1764">
        <v>425.3</v>
      </c>
      <c r="R2693" s="1864">
        <f t="shared" si="913"/>
        <v>0.1984221404211047</v>
      </c>
      <c r="S2693" s="1807">
        <f t="shared" si="914"/>
        <v>17.012</v>
      </c>
      <c r="U2693" s="1764">
        <f t="shared" si="909"/>
        <v>0</v>
      </c>
      <c r="V2693" s="1764">
        <f t="shared" si="910"/>
        <v>0</v>
      </c>
      <c r="W2693" s="1764">
        <f t="shared" si="911"/>
        <v>3253.66</v>
      </c>
      <c r="X2693" s="1768">
        <v>3253.66</v>
      </c>
      <c r="Y2693" s="1784">
        <v>618530</v>
      </c>
      <c r="Z2693" s="1770">
        <v>43371</v>
      </c>
      <c r="AA2693" s="1843" t="s">
        <v>104</v>
      </c>
      <c r="AB2693" s="1843"/>
      <c r="AH2693" s="1867"/>
      <c r="AK2693" s="1868"/>
      <c r="AL2693" s="1868"/>
    </row>
    <row r="2694" spans="1:38" x14ac:dyDescent="0.25">
      <c r="A2694" s="1866">
        <v>2018531</v>
      </c>
      <c r="C2694" s="1782">
        <v>689418</v>
      </c>
      <c r="D2694" s="1762" t="s">
        <v>26</v>
      </c>
      <c r="E2694" s="1762">
        <v>1</v>
      </c>
      <c r="F2694" s="1762">
        <v>10</v>
      </c>
      <c r="G2694" s="1762">
        <v>7</v>
      </c>
      <c r="H2694" s="1762">
        <v>2</v>
      </c>
      <c r="I2694" s="1783">
        <v>1</v>
      </c>
      <c r="J2694" s="1783">
        <v>1</v>
      </c>
      <c r="L2694" s="1764">
        <v>2903.22</v>
      </c>
      <c r="N2694" s="1764">
        <v>1930.7</v>
      </c>
      <c r="O2694" s="1764">
        <f t="shared" si="912"/>
        <v>1488.06</v>
      </c>
      <c r="P2694" s="1806">
        <f t="shared" si="915"/>
        <v>0.77073600248614482</v>
      </c>
      <c r="Q2694" s="1764">
        <v>442.64</v>
      </c>
      <c r="R2694" s="1864">
        <f t="shared" si="913"/>
        <v>0.22926399751385507</v>
      </c>
      <c r="S2694" s="1807">
        <f t="shared" si="914"/>
        <v>17.7056</v>
      </c>
      <c r="U2694" s="1764">
        <f t="shared" si="909"/>
        <v>0</v>
      </c>
      <c r="V2694" s="1764">
        <f t="shared" si="910"/>
        <v>0</v>
      </c>
      <c r="W2694" s="1764">
        <f t="shared" si="911"/>
        <v>2903.22</v>
      </c>
      <c r="X2694" s="1768">
        <v>2903.22</v>
      </c>
      <c r="Y2694" s="1784">
        <v>618569</v>
      </c>
      <c r="Z2694" s="1770">
        <v>43381</v>
      </c>
      <c r="AA2694" s="1843" t="s">
        <v>104</v>
      </c>
      <c r="AB2694" s="1843"/>
      <c r="AH2694" s="1867"/>
      <c r="AK2694" s="1868"/>
      <c r="AL2694" s="1868"/>
    </row>
    <row r="2695" spans="1:38" x14ac:dyDescent="0.25">
      <c r="A2695" s="1866">
        <v>2018532</v>
      </c>
      <c r="C2695" s="1782">
        <v>748818</v>
      </c>
      <c r="D2695" s="1762" t="s">
        <v>26</v>
      </c>
      <c r="E2695" s="1762">
        <v>1</v>
      </c>
      <c r="F2695" s="1762">
        <v>8</v>
      </c>
      <c r="G2695" s="1762">
        <v>5</v>
      </c>
      <c r="H2695" s="1762">
        <v>3</v>
      </c>
      <c r="I2695" s="1783">
        <v>1</v>
      </c>
      <c r="J2695" s="1783">
        <v>1</v>
      </c>
      <c r="L2695" s="1764">
        <v>3064.04</v>
      </c>
      <c r="N2695" s="1764">
        <v>2024.37</v>
      </c>
      <c r="O2695" s="1764">
        <f t="shared" si="912"/>
        <v>1557.28</v>
      </c>
      <c r="P2695" s="1806">
        <f t="shared" si="915"/>
        <v>0.76926648784560137</v>
      </c>
      <c r="Q2695" s="1764">
        <v>467.09</v>
      </c>
      <c r="R2695" s="1864">
        <f t="shared" si="913"/>
        <v>0.23073351215439866</v>
      </c>
      <c r="S2695" s="1807">
        <f t="shared" si="914"/>
        <v>18.683599999999998</v>
      </c>
      <c r="U2695" s="1764">
        <f t="shared" si="909"/>
        <v>0</v>
      </c>
      <c r="V2695" s="1764">
        <f t="shared" si="910"/>
        <v>0</v>
      </c>
      <c r="W2695" s="1764">
        <f t="shared" si="911"/>
        <v>3064.04</v>
      </c>
      <c r="X2695" s="1768">
        <v>3064.04</v>
      </c>
      <c r="Y2695" s="1784">
        <v>618570</v>
      </c>
      <c r="Z2695" s="1770">
        <v>43381</v>
      </c>
      <c r="AA2695" s="1843" t="s">
        <v>104</v>
      </c>
      <c r="AB2695" s="1843"/>
      <c r="AH2695" s="1867"/>
      <c r="AK2695" s="1868"/>
      <c r="AL2695" s="1868"/>
    </row>
    <row r="2696" spans="1:38" x14ac:dyDescent="0.25">
      <c r="A2696" s="1866">
        <v>2018533</v>
      </c>
      <c r="C2696" s="1782">
        <v>725218</v>
      </c>
      <c r="D2696" s="1762" t="s">
        <v>26</v>
      </c>
      <c r="E2696" s="1762">
        <v>1</v>
      </c>
      <c r="F2696" s="1762">
        <v>9</v>
      </c>
      <c r="G2696" s="1762">
        <v>6</v>
      </c>
      <c r="H2696" s="1762">
        <v>2</v>
      </c>
      <c r="I2696" s="1783">
        <v>1</v>
      </c>
      <c r="J2696" s="1783">
        <v>1</v>
      </c>
      <c r="L2696" s="1764">
        <v>2810.6</v>
      </c>
      <c r="N2696" s="1764">
        <v>1864.92</v>
      </c>
      <c r="O2696" s="1764">
        <f t="shared" si="912"/>
        <v>1451.29</v>
      </c>
      <c r="P2696" s="1806">
        <f t="shared" si="915"/>
        <v>0.77820496321558019</v>
      </c>
      <c r="Q2696" s="1764">
        <v>413.63</v>
      </c>
      <c r="R2696" s="1864">
        <f t="shared" si="913"/>
        <v>0.2217950367844197</v>
      </c>
      <c r="S2696" s="1807">
        <f t="shared" si="914"/>
        <v>16.545200000000001</v>
      </c>
      <c r="U2696" s="1764">
        <f t="shared" si="909"/>
        <v>0</v>
      </c>
      <c r="V2696" s="1764">
        <f t="shared" si="910"/>
        <v>0</v>
      </c>
      <c r="W2696" s="1764">
        <f t="shared" si="911"/>
        <v>2810.6</v>
      </c>
      <c r="X2696" s="1768">
        <v>2810.6</v>
      </c>
      <c r="Y2696" s="1784">
        <v>618529</v>
      </c>
      <c r="Z2696" s="1770">
        <v>43371</v>
      </c>
      <c r="AA2696" s="1843" t="s">
        <v>104</v>
      </c>
      <c r="AB2696" s="1843"/>
      <c r="AH2696" s="1867"/>
      <c r="AK2696" s="1868"/>
      <c r="AL2696" s="1868"/>
    </row>
    <row r="2697" spans="1:38" x14ac:dyDescent="0.25">
      <c r="A2697" s="1866">
        <v>2018534</v>
      </c>
      <c r="C2697" s="1782" t="s">
        <v>5605</v>
      </c>
      <c r="D2697" s="1762" t="s">
        <v>881</v>
      </c>
      <c r="E2697" s="1762">
        <v>1</v>
      </c>
      <c r="F2697" s="1762">
        <v>5</v>
      </c>
      <c r="G2697" s="1762">
        <v>4</v>
      </c>
      <c r="H2697" s="1762">
        <v>2</v>
      </c>
      <c r="I2697" s="1783">
        <v>1</v>
      </c>
      <c r="J2697" s="1783">
        <v>1</v>
      </c>
      <c r="L2697" s="1764">
        <v>2418.06</v>
      </c>
      <c r="N2697" s="1764">
        <v>1576.27</v>
      </c>
      <c r="O2697" s="1764">
        <f t="shared" si="912"/>
        <v>948.22</v>
      </c>
      <c r="P2697" s="1806">
        <f t="shared" si="915"/>
        <v>0.60155937751781108</v>
      </c>
      <c r="Q2697" s="1764">
        <v>628.04999999999995</v>
      </c>
      <c r="R2697" s="1864">
        <f t="shared" si="913"/>
        <v>0.39844062248218892</v>
      </c>
      <c r="S2697" s="1807">
        <f t="shared" si="914"/>
        <v>25.122</v>
      </c>
      <c r="U2697" s="1764">
        <f t="shared" si="909"/>
        <v>0</v>
      </c>
      <c r="V2697" s="1764">
        <f t="shared" si="910"/>
        <v>0</v>
      </c>
      <c r="W2697" s="1764">
        <f t="shared" si="911"/>
        <v>2418.06</v>
      </c>
      <c r="X2697" s="1768">
        <v>2418.06</v>
      </c>
      <c r="Y2697" s="1784">
        <v>618525</v>
      </c>
      <c r="Z2697" s="1770">
        <v>43364</v>
      </c>
      <c r="AA2697" s="1843" t="s">
        <v>104</v>
      </c>
      <c r="AB2697" s="1843"/>
      <c r="AH2697" s="1867"/>
      <c r="AK2697" s="1868"/>
      <c r="AL2697" s="1868"/>
    </row>
    <row r="2698" spans="1:38" x14ac:dyDescent="0.25">
      <c r="A2698" s="1866">
        <v>2018535</v>
      </c>
      <c r="C2698" s="1782" t="s">
        <v>5603</v>
      </c>
      <c r="D2698" s="1762" t="s">
        <v>881</v>
      </c>
      <c r="E2698" s="1762">
        <v>1</v>
      </c>
      <c r="F2698" s="1762">
        <v>6</v>
      </c>
      <c r="G2698" s="1762">
        <v>2</v>
      </c>
      <c r="H2698" s="1762">
        <v>4</v>
      </c>
      <c r="I2698" s="1783">
        <v>1</v>
      </c>
      <c r="J2698" s="1783">
        <v>1</v>
      </c>
      <c r="L2698" s="1764">
        <v>2847.62</v>
      </c>
      <c r="N2698" s="1764">
        <v>1989.4</v>
      </c>
      <c r="O2698" s="1764">
        <f t="shared" si="912"/>
        <v>1438.2600000000002</v>
      </c>
      <c r="P2698" s="1806">
        <f t="shared" si="915"/>
        <v>0.72296169699406865</v>
      </c>
      <c r="Q2698" s="1764">
        <v>551.14</v>
      </c>
      <c r="R2698" s="1864">
        <f t="shared" si="913"/>
        <v>0.27703830300593141</v>
      </c>
      <c r="S2698" s="1807">
        <f t="shared" si="914"/>
        <v>22.0456</v>
      </c>
      <c r="U2698" s="1764">
        <f t="shared" si="909"/>
        <v>0</v>
      </c>
      <c r="V2698" s="1764">
        <f t="shared" si="910"/>
        <v>0</v>
      </c>
      <c r="W2698" s="1764">
        <f t="shared" si="911"/>
        <v>2847.62</v>
      </c>
      <c r="X2698" s="1768">
        <v>2847.62</v>
      </c>
      <c r="Y2698" s="1784">
        <v>618593</v>
      </c>
      <c r="Z2698" s="1770">
        <v>43381</v>
      </c>
      <c r="AA2698" s="1843" t="s">
        <v>104</v>
      </c>
      <c r="AB2698" s="1843"/>
      <c r="AH2698" s="1867"/>
      <c r="AK2698" s="1868"/>
      <c r="AL2698" s="1868"/>
    </row>
    <row r="2699" spans="1:38" x14ac:dyDescent="0.25">
      <c r="A2699" s="1866">
        <v>2018536</v>
      </c>
      <c r="C2699" s="1782" t="s">
        <v>5604</v>
      </c>
      <c r="D2699" s="1762" t="s">
        <v>881</v>
      </c>
      <c r="E2699" s="1762">
        <v>0</v>
      </c>
      <c r="F2699" s="1762">
        <v>0</v>
      </c>
      <c r="G2699" s="1762">
        <v>0</v>
      </c>
      <c r="H2699" s="1762">
        <v>0</v>
      </c>
      <c r="I2699" s="1783">
        <v>1</v>
      </c>
      <c r="J2699" s="1783">
        <v>1</v>
      </c>
      <c r="L2699" s="1764">
        <v>206</v>
      </c>
      <c r="N2699" s="1764">
        <f>O2699+Q2699</f>
        <v>125</v>
      </c>
      <c r="O2699" s="1764">
        <v>110</v>
      </c>
      <c r="P2699" s="1806">
        <f t="shared" si="915"/>
        <v>0.88</v>
      </c>
      <c r="Q2699" s="1764">
        <v>15</v>
      </c>
      <c r="R2699" s="1864">
        <f t="shared" si="913"/>
        <v>0.12</v>
      </c>
      <c r="S2699" s="1807">
        <f t="shared" si="914"/>
        <v>0.6</v>
      </c>
      <c r="U2699" s="1764">
        <f t="shared" si="909"/>
        <v>0</v>
      </c>
      <c r="V2699" s="1764">
        <f t="shared" si="910"/>
        <v>0</v>
      </c>
      <c r="W2699" s="1764">
        <f t="shared" si="911"/>
        <v>206</v>
      </c>
      <c r="X2699" s="1768">
        <v>206</v>
      </c>
      <c r="Y2699" s="1784">
        <v>618548</v>
      </c>
      <c r="Z2699" s="1770">
        <v>43371</v>
      </c>
      <c r="AA2699" s="1843" t="s">
        <v>104</v>
      </c>
      <c r="AB2699" s="1843"/>
      <c r="AH2699" s="1867"/>
      <c r="AK2699" s="1868"/>
      <c r="AL2699" s="1868"/>
    </row>
    <row r="2700" spans="1:38" x14ac:dyDescent="0.25">
      <c r="A2700" s="1866">
        <v>2018537</v>
      </c>
      <c r="C2700" s="1782" t="s">
        <v>5607</v>
      </c>
      <c r="D2700" s="1762" t="s">
        <v>2330</v>
      </c>
      <c r="E2700" s="1762">
        <v>0</v>
      </c>
      <c r="F2700" s="1762">
        <v>0</v>
      </c>
      <c r="G2700" s="1762">
        <v>0</v>
      </c>
      <c r="H2700" s="1762">
        <v>0</v>
      </c>
      <c r="I2700" s="1783">
        <v>1</v>
      </c>
      <c r="J2700" s="1783">
        <v>1</v>
      </c>
      <c r="L2700" s="1764">
        <v>82.14</v>
      </c>
      <c r="N2700" s="1764">
        <f>O2700</f>
        <v>41.07</v>
      </c>
      <c r="O2700" s="1764">
        <v>41.07</v>
      </c>
      <c r="P2700" s="1806">
        <f t="shared" si="915"/>
        <v>1</v>
      </c>
      <c r="R2700" s="1864">
        <f t="shared" si="913"/>
        <v>0</v>
      </c>
      <c r="S2700" s="1807">
        <f t="shared" si="914"/>
        <v>0</v>
      </c>
      <c r="U2700" s="1764">
        <f t="shared" si="909"/>
        <v>0</v>
      </c>
      <c r="V2700" s="1764">
        <f t="shared" si="910"/>
        <v>0</v>
      </c>
      <c r="W2700" s="1764">
        <f t="shared" si="911"/>
        <v>82.14</v>
      </c>
      <c r="X2700" s="1768">
        <v>82.14</v>
      </c>
      <c r="Y2700" s="1784">
        <v>618485</v>
      </c>
      <c r="Z2700" s="1770">
        <v>43341</v>
      </c>
      <c r="AA2700" s="1843" t="s">
        <v>104</v>
      </c>
      <c r="AB2700" s="1843"/>
      <c r="AH2700" s="1867"/>
      <c r="AK2700" s="1868"/>
      <c r="AL2700" s="1868"/>
    </row>
    <row r="2701" spans="1:38" x14ac:dyDescent="0.25">
      <c r="A2701" s="1866">
        <v>2018538</v>
      </c>
      <c r="C2701" s="1782" t="s">
        <v>5612</v>
      </c>
      <c r="D2701" s="1762" t="s">
        <v>3054</v>
      </c>
      <c r="E2701" s="1762">
        <v>1</v>
      </c>
      <c r="F2701" s="1762">
        <v>1</v>
      </c>
      <c r="G2701" s="1762">
        <v>10</v>
      </c>
      <c r="H2701" s="1762">
        <v>1</v>
      </c>
      <c r="I2701" s="1783">
        <v>1</v>
      </c>
      <c r="J2701" s="1783">
        <v>1</v>
      </c>
      <c r="L2701" s="1764">
        <v>3243.11</v>
      </c>
      <c r="O2701" s="1764">
        <f t="shared" si="912"/>
        <v>0</v>
      </c>
      <c r="P2701" s="1806" t="str">
        <f t="shared" si="915"/>
        <v/>
      </c>
      <c r="R2701" s="1864" t="str">
        <f t="shared" si="913"/>
        <v/>
      </c>
      <c r="S2701" s="1807">
        <f t="shared" si="914"/>
        <v>0</v>
      </c>
      <c r="U2701" s="1764">
        <f t="shared" si="909"/>
        <v>0</v>
      </c>
      <c r="V2701" s="1764">
        <f t="shared" si="910"/>
        <v>0</v>
      </c>
      <c r="W2701" s="1764">
        <f t="shared" si="911"/>
        <v>3243.11</v>
      </c>
      <c r="X2701" s="1768">
        <v>3243.11</v>
      </c>
      <c r="Y2701" s="1784">
        <v>618660</v>
      </c>
      <c r="Z2701" s="1770">
        <v>43411</v>
      </c>
      <c r="AA2701" s="1843" t="s">
        <v>104</v>
      </c>
      <c r="AB2701" s="1843"/>
      <c r="AH2701" s="1867"/>
      <c r="AK2701" s="1868"/>
      <c r="AL2701" s="1868"/>
    </row>
    <row r="2702" spans="1:38" x14ac:dyDescent="0.25">
      <c r="A2702" s="1866">
        <v>2018539</v>
      </c>
      <c r="C2702" s="1782" t="s">
        <v>5613</v>
      </c>
      <c r="D2702" s="1762" t="s">
        <v>26</v>
      </c>
      <c r="E2702" s="1762">
        <v>0</v>
      </c>
      <c r="F2702" s="1762">
        <v>0</v>
      </c>
      <c r="G2702" s="1762">
        <v>0</v>
      </c>
      <c r="H2702" s="1762">
        <v>0</v>
      </c>
      <c r="I2702" s="1783">
        <v>1</v>
      </c>
      <c r="J2702" s="1783">
        <v>1</v>
      </c>
      <c r="L2702" s="1764">
        <f>N2702</f>
        <v>242.34</v>
      </c>
      <c r="N2702" s="1764">
        <f>O2702+Q2702</f>
        <v>242.34</v>
      </c>
      <c r="O2702" s="1764">
        <v>220.34</v>
      </c>
      <c r="P2702" s="1806">
        <f t="shared" si="915"/>
        <v>0.90921845341256091</v>
      </c>
      <c r="Q2702" s="1764">
        <v>22</v>
      </c>
      <c r="R2702" s="1864">
        <f t="shared" si="913"/>
        <v>9.078154658743913E-2</v>
      </c>
      <c r="S2702" s="1807">
        <f t="shared" si="914"/>
        <v>0.88</v>
      </c>
      <c r="U2702" s="1764">
        <f t="shared" si="909"/>
        <v>0</v>
      </c>
      <c r="V2702" s="1764">
        <f t="shared" si="910"/>
        <v>0</v>
      </c>
      <c r="W2702" s="1764">
        <f t="shared" si="911"/>
        <v>242.34</v>
      </c>
      <c r="X2702" s="1768">
        <v>242.34</v>
      </c>
      <c r="Y2702" s="1784">
        <v>618526</v>
      </c>
      <c r="Z2702" s="1770">
        <v>43371</v>
      </c>
      <c r="AA2702" s="1843" t="s">
        <v>104</v>
      </c>
      <c r="AB2702" s="1843"/>
      <c r="AH2702" s="1867"/>
      <c r="AK2702" s="1868"/>
      <c r="AL2702" s="1868"/>
    </row>
    <row r="2703" spans="1:38" x14ac:dyDescent="0.25">
      <c r="A2703" s="1781">
        <v>2018540</v>
      </c>
      <c r="B2703" s="1921" t="s">
        <v>6081</v>
      </c>
      <c r="C2703" s="1782" t="s">
        <v>5614</v>
      </c>
      <c r="D2703" s="1762" t="s">
        <v>4990</v>
      </c>
      <c r="E2703" s="1762">
        <v>0</v>
      </c>
      <c r="F2703" s="1762">
        <v>0</v>
      </c>
      <c r="G2703" s="1762">
        <v>0</v>
      </c>
      <c r="H2703" s="1762">
        <v>0</v>
      </c>
      <c r="I2703" s="1783">
        <v>1</v>
      </c>
      <c r="J2703" s="1783">
        <v>1</v>
      </c>
      <c r="L2703" s="1764">
        <f>N2703*1.15</f>
        <v>2265.7759999999998</v>
      </c>
      <c r="N2703" s="1764">
        <f>O2703</f>
        <v>1970.24</v>
      </c>
      <c r="O2703" s="1764">
        <v>1970.24</v>
      </c>
      <c r="P2703" s="1806">
        <f t="shared" si="915"/>
        <v>1</v>
      </c>
      <c r="R2703" s="1864">
        <f t="shared" si="913"/>
        <v>0</v>
      </c>
      <c r="S2703" s="1807">
        <f t="shared" si="914"/>
        <v>0</v>
      </c>
      <c r="U2703" s="1764">
        <f t="shared" si="909"/>
        <v>0</v>
      </c>
      <c r="V2703" s="1764">
        <f t="shared" si="910"/>
        <v>2265.7759999999998</v>
      </c>
      <c r="W2703" s="1764">
        <f t="shared" si="911"/>
        <v>0</v>
      </c>
      <c r="X2703" s="1768"/>
      <c r="Y2703" s="1784"/>
      <c r="Z2703" s="1770"/>
      <c r="AA2703" s="1843"/>
      <c r="AB2703" s="1843"/>
      <c r="AH2703" s="1867"/>
      <c r="AK2703" s="1868"/>
      <c r="AL2703" s="1868"/>
    </row>
    <row r="2704" spans="1:38" x14ac:dyDescent="0.25">
      <c r="A2704" s="1866">
        <v>2018541</v>
      </c>
      <c r="C2704" s="1782" t="s">
        <v>5615</v>
      </c>
      <c r="D2704" s="1762" t="s">
        <v>26</v>
      </c>
      <c r="E2704" s="1762">
        <v>0</v>
      </c>
      <c r="F2704" s="1762">
        <v>0</v>
      </c>
      <c r="G2704" s="1762">
        <v>0</v>
      </c>
      <c r="H2704" s="1762">
        <v>0</v>
      </c>
      <c r="I2704" s="1783">
        <v>1</v>
      </c>
      <c r="J2704" s="1783">
        <v>1</v>
      </c>
      <c r="L2704" s="1764">
        <v>96.3</v>
      </c>
      <c r="N2704" s="1764">
        <f>O2704+Q2704</f>
        <v>96.3</v>
      </c>
      <c r="O2704" s="1764">
        <v>96.3</v>
      </c>
      <c r="P2704" s="1806">
        <f t="shared" si="915"/>
        <v>1</v>
      </c>
      <c r="R2704" s="1864">
        <f t="shared" si="913"/>
        <v>0</v>
      </c>
      <c r="S2704" s="1807">
        <f t="shared" si="914"/>
        <v>0</v>
      </c>
      <c r="U2704" s="1764">
        <f t="shared" si="909"/>
        <v>0</v>
      </c>
      <c r="V2704" s="1764">
        <f t="shared" si="910"/>
        <v>0</v>
      </c>
      <c r="W2704" s="1764">
        <f t="shared" si="911"/>
        <v>96.3</v>
      </c>
      <c r="X2704" s="1768">
        <v>96.3</v>
      </c>
      <c r="Y2704" s="1784">
        <v>618526</v>
      </c>
      <c r="Z2704" s="1770">
        <v>43371</v>
      </c>
      <c r="AA2704" s="1843" t="s">
        <v>104</v>
      </c>
      <c r="AB2704" s="1843"/>
      <c r="AH2704" s="1867"/>
      <c r="AK2704" s="1868"/>
      <c r="AL2704" s="1868"/>
    </row>
    <row r="2705" spans="1:38" x14ac:dyDescent="0.25">
      <c r="A2705" s="1866">
        <v>2018542</v>
      </c>
      <c r="C2705" s="1782" t="s">
        <v>5616</v>
      </c>
      <c r="D2705" s="1762" t="s">
        <v>26</v>
      </c>
      <c r="E2705" s="1762">
        <v>0</v>
      </c>
      <c r="F2705" s="1762">
        <v>0</v>
      </c>
      <c r="G2705" s="1762">
        <v>0</v>
      </c>
      <c r="H2705" s="1762">
        <v>0</v>
      </c>
      <c r="I2705" s="1783">
        <v>1</v>
      </c>
      <c r="J2705" s="1783">
        <v>1</v>
      </c>
      <c r="L2705" s="1764">
        <v>199.39</v>
      </c>
      <c r="N2705" s="1764">
        <f>O2705+Q2705</f>
        <v>86.69</v>
      </c>
      <c r="O2705" s="1764">
        <v>86.69</v>
      </c>
      <c r="P2705" s="1806">
        <f t="shared" si="915"/>
        <v>1</v>
      </c>
      <c r="R2705" s="1864">
        <f t="shared" si="913"/>
        <v>0</v>
      </c>
      <c r="S2705" s="1807">
        <f t="shared" si="914"/>
        <v>0</v>
      </c>
      <c r="U2705" s="1764">
        <f t="shared" si="909"/>
        <v>0</v>
      </c>
      <c r="V2705" s="1764">
        <f t="shared" si="910"/>
        <v>0</v>
      </c>
      <c r="W2705" s="1764">
        <f t="shared" si="911"/>
        <v>199.39</v>
      </c>
      <c r="X2705" s="1768">
        <v>199.39</v>
      </c>
      <c r="Y2705" s="1784">
        <v>618526</v>
      </c>
      <c r="Z2705" s="1770">
        <v>43371</v>
      </c>
      <c r="AA2705" s="1843" t="s">
        <v>104</v>
      </c>
      <c r="AB2705" s="1843"/>
      <c r="AH2705" s="1867"/>
      <c r="AK2705" s="1868"/>
      <c r="AL2705" s="1868"/>
    </row>
    <row r="2706" spans="1:38" x14ac:dyDescent="0.25">
      <c r="A2706" s="1866">
        <v>2018543</v>
      </c>
      <c r="C2706" s="1782" t="s">
        <v>5650</v>
      </c>
      <c r="D2706" s="1762" t="s">
        <v>26</v>
      </c>
      <c r="E2706" s="1762">
        <v>0</v>
      </c>
      <c r="F2706" s="1762">
        <v>0</v>
      </c>
      <c r="G2706" s="1762">
        <v>0</v>
      </c>
      <c r="H2706" s="1762">
        <v>0</v>
      </c>
      <c r="I2706" s="1783">
        <v>1</v>
      </c>
      <c r="J2706" s="1783">
        <v>1</v>
      </c>
      <c r="L2706" s="1764">
        <v>82.48</v>
      </c>
      <c r="N2706" s="1764">
        <f t="shared" ref="N2706:N2707" si="928">O2706+Q2706</f>
        <v>35.86</v>
      </c>
      <c r="O2706" s="1764">
        <v>35.86</v>
      </c>
      <c r="P2706" s="1806">
        <f t="shared" si="915"/>
        <v>1</v>
      </c>
      <c r="R2706" s="1864">
        <f t="shared" si="913"/>
        <v>0</v>
      </c>
      <c r="S2706" s="1807">
        <f t="shared" si="914"/>
        <v>0</v>
      </c>
      <c r="U2706" s="1764">
        <f t="shared" si="909"/>
        <v>0</v>
      </c>
      <c r="V2706" s="1764">
        <f t="shared" si="910"/>
        <v>0</v>
      </c>
      <c r="W2706" s="1764">
        <f t="shared" si="911"/>
        <v>82.48</v>
      </c>
      <c r="X2706" s="1768">
        <v>82.48</v>
      </c>
      <c r="Y2706" s="1784">
        <v>618526</v>
      </c>
      <c r="Z2706" s="1770">
        <v>43371</v>
      </c>
      <c r="AA2706" s="1843" t="s">
        <v>104</v>
      </c>
      <c r="AB2706" s="1843"/>
      <c r="AH2706" s="1867"/>
      <c r="AK2706" s="1868"/>
      <c r="AL2706" s="1868"/>
    </row>
    <row r="2707" spans="1:38" x14ac:dyDescent="0.25">
      <c r="A2707" s="1866">
        <v>2018544</v>
      </c>
      <c r="C2707" s="1782" t="s">
        <v>5651</v>
      </c>
      <c r="D2707" s="1762" t="s">
        <v>26</v>
      </c>
      <c r="E2707" s="1762">
        <v>0</v>
      </c>
      <c r="F2707" s="1762">
        <v>0</v>
      </c>
      <c r="G2707" s="1762">
        <v>0</v>
      </c>
      <c r="H2707" s="1762">
        <v>0</v>
      </c>
      <c r="I2707" s="1783">
        <v>1</v>
      </c>
      <c r="J2707" s="1783">
        <v>1</v>
      </c>
      <c r="L2707" s="1764">
        <v>92.81</v>
      </c>
      <c r="N2707" s="1764">
        <f t="shared" si="928"/>
        <v>40.35</v>
      </c>
      <c r="O2707" s="1764">
        <v>40.35</v>
      </c>
      <c r="P2707" s="1806">
        <f t="shared" si="915"/>
        <v>1</v>
      </c>
      <c r="R2707" s="1864">
        <f t="shared" si="913"/>
        <v>0</v>
      </c>
      <c r="S2707" s="1807">
        <f t="shared" si="914"/>
        <v>0</v>
      </c>
      <c r="U2707" s="1764">
        <f t="shared" si="909"/>
        <v>0</v>
      </c>
      <c r="V2707" s="1764">
        <f t="shared" si="910"/>
        <v>0</v>
      </c>
      <c r="W2707" s="1764">
        <f t="shared" si="911"/>
        <v>92.81</v>
      </c>
      <c r="X2707" s="1768">
        <v>92.81</v>
      </c>
      <c r="Y2707" s="1784">
        <v>618526</v>
      </c>
      <c r="Z2707" s="1770">
        <v>43371</v>
      </c>
      <c r="AA2707" s="1843" t="s">
        <v>104</v>
      </c>
      <c r="AB2707" s="1843"/>
      <c r="AH2707" s="1867"/>
      <c r="AK2707" s="1868"/>
      <c r="AL2707" s="1868"/>
    </row>
    <row r="2708" spans="1:38" x14ac:dyDescent="0.25">
      <c r="A2708" s="1866">
        <v>2018545</v>
      </c>
      <c r="C2708" s="1782" t="s">
        <v>5624</v>
      </c>
      <c r="D2708" s="1762" t="s">
        <v>2800</v>
      </c>
      <c r="E2708" s="1762">
        <v>1</v>
      </c>
      <c r="F2708" s="1762">
        <v>8</v>
      </c>
      <c r="G2708" s="1762">
        <v>4</v>
      </c>
      <c r="H2708" s="1762">
        <v>3</v>
      </c>
      <c r="I2708" s="1783">
        <v>1</v>
      </c>
      <c r="J2708" s="1783">
        <v>1</v>
      </c>
      <c r="L2708" s="1764">
        <v>4280.95</v>
      </c>
      <c r="N2708" s="1764">
        <v>2887.1</v>
      </c>
      <c r="O2708" s="1764">
        <f t="shared" si="912"/>
        <v>2395.08</v>
      </c>
      <c r="P2708" s="1806">
        <f t="shared" si="915"/>
        <v>0.8295798552180389</v>
      </c>
      <c r="Q2708" s="1764">
        <v>492.02</v>
      </c>
      <c r="R2708" s="1864">
        <f t="shared" si="913"/>
        <v>0.17042014478196113</v>
      </c>
      <c r="S2708" s="1807">
        <f t="shared" si="914"/>
        <v>19.680799999999998</v>
      </c>
      <c r="U2708" s="1764">
        <f t="shared" si="909"/>
        <v>0</v>
      </c>
      <c r="V2708" s="1764">
        <f t="shared" si="910"/>
        <v>0</v>
      </c>
      <c r="W2708" s="1764">
        <f t="shared" si="911"/>
        <v>4280.95</v>
      </c>
      <c r="X2708" s="1768">
        <v>4280.95</v>
      </c>
      <c r="Y2708" s="1784">
        <v>618568</v>
      </c>
      <c r="Z2708" s="1770">
        <v>43374</v>
      </c>
      <c r="AA2708" s="1843" t="s">
        <v>104</v>
      </c>
      <c r="AB2708" s="1843"/>
      <c r="AH2708" s="1867"/>
      <c r="AK2708" s="1868"/>
      <c r="AL2708" s="1868"/>
    </row>
    <row r="2709" spans="1:38" x14ac:dyDescent="0.25">
      <c r="A2709" s="1866" t="s">
        <v>5625</v>
      </c>
      <c r="C2709" s="1782">
        <v>748718</v>
      </c>
      <c r="D2709" s="1762" t="s">
        <v>26</v>
      </c>
      <c r="E2709" s="1762">
        <v>1</v>
      </c>
      <c r="F2709" s="1762">
        <v>8</v>
      </c>
      <c r="G2709" s="1762">
        <v>5</v>
      </c>
      <c r="H2709" s="1762">
        <v>3</v>
      </c>
      <c r="I2709" s="1783">
        <v>1</v>
      </c>
      <c r="J2709" s="1783">
        <v>1</v>
      </c>
      <c r="L2709" s="1764">
        <v>5910.77</v>
      </c>
      <c r="N2709" s="1764">
        <v>3950</v>
      </c>
      <c r="O2709" s="1764">
        <f t="shared" si="912"/>
        <v>3201.56</v>
      </c>
      <c r="P2709" s="1806">
        <f t="shared" si="915"/>
        <v>0.8105215189873417</v>
      </c>
      <c r="Q2709" s="1764">
        <v>748.44</v>
      </c>
      <c r="R2709" s="1864">
        <f t="shared" si="913"/>
        <v>0.18947848101265824</v>
      </c>
      <c r="S2709" s="1807">
        <f t="shared" si="914"/>
        <v>29.937600000000003</v>
      </c>
      <c r="U2709" s="1764">
        <f t="shared" si="909"/>
        <v>0</v>
      </c>
      <c r="V2709" s="1764">
        <f t="shared" si="910"/>
        <v>0</v>
      </c>
      <c r="W2709" s="1764">
        <f t="shared" si="911"/>
        <v>5910.77</v>
      </c>
      <c r="X2709" s="1768">
        <v>5910.77</v>
      </c>
      <c r="Y2709" s="1784">
        <v>618532</v>
      </c>
      <c r="Z2709" s="1770">
        <v>43371</v>
      </c>
      <c r="AA2709" s="1843" t="s">
        <v>104</v>
      </c>
      <c r="AB2709" s="1843"/>
      <c r="AH2709" s="1867"/>
      <c r="AK2709" s="1868"/>
      <c r="AL2709" s="1868"/>
    </row>
    <row r="2710" spans="1:38" x14ac:dyDescent="0.25">
      <c r="A2710" s="1866">
        <v>2018547</v>
      </c>
      <c r="C2710" s="1782">
        <v>748918</v>
      </c>
      <c r="D2710" s="1762" t="s">
        <v>26</v>
      </c>
      <c r="E2710" s="1762">
        <v>1</v>
      </c>
      <c r="F2710" s="1762">
        <v>8</v>
      </c>
      <c r="G2710" s="1762">
        <v>5</v>
      </c>
      <c r="H2710" s="1762">
        <v>3</v>
      </c>
      <c r="I2710" s="1783">
        <v>1</v>
      </c>
      <c r="J2710" s="1783">
        <v>1</v>
      </c>
      <c r="L2710" s="1764">
        <v>3305.85</v>
      </c>
      <c r="N2710" s="1764">
        <v>2189.66</v>
      </c>
      <c r="O2710" s="1764">
        <f t="shared" si="912"/>
        <v>1722.9099999999999</v>
      </c>
      <c r="P2710" s="1806">
        <f t="shared" si="915"/>
        <v>0.78683905263830911</v>
      </c>
      <c r="Q2710" s="1764">
        <v>466.75</v>
      </c>
      <c r="R2710" s="1864">
        <f t="shared" si="913"/>
        <v>0.21316094736169086</v>
      </c>
      <c r="S2710" s="1807">
        <f t="shared" si="914"/>
        <v>18.670000000000002</v>
      </c>
      <c r="U2710" s="1764">
        <f t="shared" si="909"/>
        <v>0</v>
      </c>
      <c r="V2710" s="1764">
        <f t="shared" si="910"/>
        <v>0</v>
      </c>
      <c r="W2710" s="1764">
        <f t="shared" si="911"/>
        <v>3305.85</v>
      </c>
      <c r="X2710" s="1768">
        <v>3305.85</v>
      </c>
      <c r="Y2710" s="1784">
        <v>618552</v>
      </c>
      <c r="Z2710" s="1770">
        <v>43374</v>
      </c>
      <c r="AA2710" s="1843" t="s">
        <v>104</v>
      </c>
      <c r="AB2710" s="1843"/>
      <c r="AH2710" s="1867"/>
      <c r="AK2710" s="1868"/>
      <c r="AL2710" s="1868"/>
    </row>
    <row r="2711" spans="1:38" x14ac:dyDescent="0.25">
      <c r="A2711" s="1866">
        <v>2018548</v>
      </c>
      <c r="C2711" s="1782">
        <v>753318</v>
      </c>
      <c r="D2711" s="1762" t="s">
        <v>26</v>
      </c>
      <c r="E2711" s="1762">
        <v>1</v>
      </c>
      <c r="F2711" s="1762">
        <v>8</v>
      </c>
      <c r="G2711" s="1762">
        <v>5</v>
      </c>
      <c r="H2711" s="1762">
        <v>3</v>
      </c>
      <c r="I2711" s="1783">
        <v>1</v>
      </c>
      <c r="J2711" s="1783">
        <v>1</v>
      </c>
      <c r="L2711" s="1764">
        <v>4006.39</v>
      </c>
      <c r="N2711" s="1764">
        <v>2588.52</v>
      </c>
      <c r="O2711" s="1764">
        <f t="shared" si="912"/>
        <v>2069.4499999999998</v>
      </c>
      <c r="P2711" s="1806">
        <f t="shared" si="915"/>
        <v>0.79947228532134185</v>
      </c>
      <c r="Q2711" s="1764">
        <v>519.07000000000005</v>
      </c>
      <c r="R2711" s="1864">
        <f t="shared" si="913"/>
        <v>0.2005277146786581</v>
      </c>
      <c r="S2711" s="1807">
        <f t="shared" si="914"/>
        <v>20.762800000000002</v>
      </c>
      <c r="U2711" s="1764">
        <f t="shared" si="909"/>
        <v>0</v>
      </c>
      <c r="V2711" s="1764">
        <f t="shared" si="910"/>
        <v>0</v>
      </c>
      <c r="W2711" s="1764">
        <f t="shared" si="911"/>
        <v>4006.39</v>
      </c>
      <c r="X2711" s="1768">
        <v>4006.39</v>
      </c>
      <c r="Y2711" s="1784">
        <v>618553</v>
      </c>
      <c r="Z2711" s="1770">
        <v>43374</v>
      </c>
      <c r="AA2711" s="1843" t="s">
        <v>104</v>
      </c>
      <c r="AB2711" s="1843"/>
      <c r="AH2711" s="1867"/>
      <c r="AK2711" s="1868"/>
      <c r="AL2711" s="1868"/>
    </row>
    <row r="2712" spans="1:38" x14ac:dyDescent="0.25">
      <c r="A2712" s="1866">
        <v>2018549</v>
      </c>
      <c r="C2712" s="1782">
        <v>721118</v>
      </c>
      <c r="D2712" s="1762" t="s">
        <v>26</v>
      </c>
      <c r="E2712" s="1762">
        <v>1</v>
      </c>
      <c r="F2712" s="1762">
        <v>9</v>
      </c>
      <c r="G2712" s="1762">
        <v>3</v>
      </c>
      <c r="H2712" s="1762">
        <v>6</v>
      </c>
      <c r="I2712" s="1783">
        <v>1</v>
      </c>
      <c r="J2712" s="1783">
        <v>1</v>
      </c>
      <c r="L2712" s="1764">
        <v>3681.58</v>
      </c>
      <c r="N2712" s="1764">
        <v>2442.54</v>
      </c>
      <c r="O2712" s="1764">
        <f t="shared" si="912"/>
        <v>1832.6399999999999</v>
      </c>
      <c r="P2712" s="1806">
        <f t="shared" si="915"/>
        <v>0.75030091625930384</v>
      </c>
      <c r="Q2712" s="1764">
        <v>609.9</v>
      </c>
      <c r="R2712" s="1864">
        <f t="shared" si="913"/>
        <v>0.24969908374069616</v>
      </c>
      <c r="S2712" s="1807">
        <f t="shared" si="914"/>
        <v>24.396000000000001</v>
      </c>
      <c r="U2712" s="1764">
        <f t="shared" si="909"/>
        <v>0</v>
      </c>
      <c r="V2712" s="1764">
        <f t="shared" si="910"/>
        <v>0</v>
      </c>
      <c r="W2712" s="1764">
        <f t="shared" si="911"/>
        <v>3681.58</v>
      </c>
      <c r="X2712" s="1768">
        <v>3681.58</v>
      </c>
      <c r="Y2712" s="1784">
        <v>618554</v>
      </c>
      <c r="Z2712" s="1770">
        <v>43374</v>
      </c>
      <c r="AA2712" s="1843" t="s">
        <v>104</v>
      </c>
      <c r="AB2712" s="1843"/>
      <c r="AH2712" s="1867"/>
      <c r="AK2712" s="1868"/>
      <c r="AL2712" s="1868"/>
    </row>
    <row r="2713" spans="1:38" x14ac:dyDescent="0.25">
      <c r="A2713" s="1866">
        <v>2018550</v>
      </c>
      <c r="C2713" s="1782">
        <v>723518</v>
      </c>
      <c r="D2713" s="1762" t="s">
        <v>26</v>
      </c>
      <c r="E2713" s="1762">
        <v>1</v>
      </c>
      <c r="F2713" s="1762">
        <v>9</v>
      </c>
      <c r="G2713" s="1762">
        <v>5</v>
      </c>
      <c r="H2713" s="1762">
        <v>4</v>
      </c>
      <c r="I2713" s="1783">
        <v>1</v>
      </c>
      <c r="J2713" s="1783">
        <v>1</v>
      </c>
      <c r="L2713" s="1764">
        <v>3615.5</v>
      </c>
      <c r="N2713" s="1764">
        <v>2387</v>
      </c>
      <c r="O2713" s="1764">
        <f t="shared" si="912"/>
        <v>1830.73</v>
      </c>
      <c r="P2713" s="1806">
        <f t="shared" si="915"/>
        <v>0.76695852534562214</v>
      </c>
      <c r="Q2713" s="1764">
        <v>556.27</v>
      </c>
      <c r="R2713" s="1864">
        <f t="shared" si="913"/>
        <v>0.23304147465437788</v>
      </c>
      <c r="S2713" s="1807">
        <f t="shared" si="914"/>
        <v>22.250799999999998</v>
      </c>
      <c r="U2713" s="1764">
        <f t="shared" si="909"/>
        <v>0</v>
      </c>
      <c r="V2713" s="1764">
        <f t="shared" si="910"/>
        <v>0</v>
      </c>
      <c r="W2713" s="1764">
        <f t="shared" si="911"/>
        <v>3615.5</v>
      </c>
      <c r="X2713" s="1768">
        <v>3615.5</v>
      </c>
      <c r="Y2713" s="1784">
        <v>618556</v>
      </c>
      <c r="Z2713" s="1770">
        <v>43374</v>
      </c>
      <c r="AA2713" s="1843" t="s">
        <v>104</v>
      </c>
      <c r="AB2713" s="1843"/>
      <c r="AH2713" s="1867"/>
      <c r="AK2713" s="1868"/>
      <c r="AL2713" s="1868"/>
    </row>
    <row r="2714" spans="1:38" x14ac:dyDescent="0.25">
      <c r="A2714" s="1866">
        <v>2018551</v>
      </c>
      <c r="C2714" s="1782">
        <v>701618</v>
      </c>
      <c r="D2714" s="1762" t="s">
        <v>26</v>
      </c>
      <c r="E2714" s="1762">
        <v>1</v>
      </c>
      <c r="F2714" s="1762">
        <v>9</v>
      </c>
      <c r="G2714" s="1762">
        <v>6</v>
      </c>
      <c r="H2714" s="1762">
        <v>3</v>
      </c>
      <c r="I2714" s="1783">
        <v>1</v>
      </c>
      <c r="J2714" s="1783">
        <v>1</v>
      </c>
      <c r="L2714" s="1764">
        <v>3543.66</v>
      </c>
      <c r="N2714" s="1764">
        <v>2363</v>
      </c>
      <c r="O2714" s="1764">
        <f t="shared" si="912"/>
        <v>1827.56</v>
      </c>
      <c r="P2714" s="1806">
        <f t="shared" si="915"/>
        <v>0.77340668641557342</v>
      </c>
      <c r="Q2714" s="1764">
        <v>535.44000000000005</v>
      </c>
      <c r="R2714" s="1864">
        <f t="shared" si="913"/>
        <v>0.22659331358442661</v>
      </c>
      <c r="S2714" s="1807">
        <f t="shared" si="914"/>
        <v>21.417600000000004</v>
      </c>
      <c r="U2714" s="1764">
        <f t="shared" si="909"/>
        <v>0</v>
      </c>
      <c r="V2714" s="1764">
        <f t="shared" si="910"/>
        <v>0</v>
      </c>
      <c r="W2714" s="1764">
        <f t="shared" si="911"/>
        <v>3543.66</v>
      </c>
      <c r="X2714" s="1768">
        <v>3543.66</v>
      </c>
      <c r="Y2714" s="1784">
        <v>618555</v>
      </c>
      <c r="Z2714" s="1770">
        <v>43374</v>
      </c>
      <c r="AA2714" s="1843" t="s">
        <v>104</v>
      </c>
      <c r="AB2714" s="1843"/>
      <c r="AH2714" s="1867"/>
      <c r="AK2714" s="1868"/>
      <c r="AL2714" s="1868"/>
    </row>
    <row r="2715" spans="1:38" x14ac:dyDescent="0.25">
      <c r="A2715" s="1866">
        <v>2018552</v>
      </c>
      <c r="C2715" s="1782">
        <v>701318</v>
      </c>
      <c r="D2715" s="1762" t="s">
        <v>26</v>
      </c>
      <c r="E2715" s="1762">
        <v>1</v>
      </c>
      <c r="F2715" s="1762">
        <v>8</v>
      </c>
      <c r="G2715" s="1762">
        <v>5</v>
      </c>
      <c r="H2715" s="1762">
        <v>3</v>
      </c>
      <c r="I2715" s="1783">
        <v>1</v>
      </c>
      <c r="J2715" s="1783">
        <v>1</v>
      </c>
      <c r="L2715" s="1764">
        <v>2988.24</v>
      </c>
      <c r="N2715" s="1764">
        <v>1970</v>
      </c>
      <c r="O2715" s="1764">
        <f t="shared" si="912"/>
        <v>1483.79</v>
      </c>
      <c r="P2715" s="1806">
        <f t="shared" si="915"/>
        <v>0.75319289340101525</v>
      </c>
      <c r="Q2715" s="1764">
        <v>486.21</v>
      </c>
      <c r="R2715" s="1864">
        <f t="shared" si="913"/>
        <v>0.24680710659898475</v>
      </c>
      <c r="S2715" s="1807">
        <f t="shared" si="914"/>
        <v>19.448399999999999</v>
      </c>
      <c r="U2715" s="1764">
        <f t="shared" si="909"/>
        <v>0</v>
      </c>
      <c r="V2715" s="1764">
        <f t="shared" si="910"/>
        <v>0</v>
      </c>
      <c r="W2715" s="1764">
        <f t="shared" si="911"/>
        <v>2988.24</v>
      </c>
      <c r="X2715" s="1768">
        <v>2988.24</v>
      </c>
      <c r="Y2715" s="1784">
        <v>618557</v>
      </c>
      <c r="Z2715" s="1770">
        <v>43374</v>
      </c>
      <c r="AA2715" s="1843" t="s">
        <v>104</v>
      </c>
      <c r="AB2715" s="1843"/>
      <c r="AH2715" s="1867"/>
      <c r="AK2715" s="1868"/>
      <c r="AL2715" s="1868"/>
    </row>
    <row r="2716" spans="1:38" x14ac:dyDescent="0.25">
      <c r="A2716" s="1866">
        <v>2018553</v>
      </c>
      <c r="C2716" s="1782">
        <v>753718</v>
      </c>
      <c r="D2716" s="1762" t="s">
        <v>26</v>
      </c>
      <c r="E2716" s="1762">
        <v>1</v>
      </c>
      <c r="F2716" s="1762">
        <v>8</v>
      </c>
      <c r="G2716" s="1762">
        <v>5</v>
      </c>
      <c r="H2716" s="1762">
        <v>3</v>
      </c>
      <c r="I2716" s="1783">
        <v>1</v>
      </c>
      <c r="J2716" s="1783">
        <v>1</v>
      </c>
      <c r="L2716" s="1764">
        <v>3283.04</v>
      </c>
      <c r="N2716" s="1764">
        <v>2164</v>
      </c>
      <c r="O2716" s="1764">
        <f t="shared" si="912"/>
        <v>1657.41</v>
      </c>
      <c r="P2716" s="1806">
        <f t="shared" si="915"/>
        <v>0.76590110905730135</v>
      </c>
      <c r="Q2716" s="1764">
        <v>506.59</v>
      </c>
      <c r="R2716" s="1864">
        <f t="shared" si="913"/>
        <v>0.2340988909426987</v>
      </c>
      <c r="S2716" s="1807">
        <f t="shared" si="914"/>
        <v>20.2636</v>
      </c>
      <c r="U2716" s="1764">
        <f t="shared" si="909"/>
        <v>0</v>
      </c>
      <c r="V2716" s="1764">
        <f t="shared" si="910"/>
        <v>0</v>
      </c>
      <c r="W2716" s="1764">
        <f t="shared" si="911"/>
        <v>3283.04</v>
      </c>
      <c r="X2716" s="1768">
        <v>3283.04</v>
      </c>
      <c r="Y2716" s="1784">
        <v>618558</v>
      </c>
      <c r="Z2716" s="1770">
        <v>43374</v>
      </c>
      <c r="AA2716" s="1843" t="s">
        <v>104</v>
      </c>
      <c r="AB2716" s="1843"/>
      <c r="AH2716" s="1867"/>
      <c r="AK2716" s="1868"/>
      <c r="AL2716" s="1868"/>
    </row>
    <row r="2717" spans="1:38" x14ac:dyDescent="0.25">
      <c r="A2717" s="1866">
        <v>2018554</v>
      </c>
      <c r="C2717" s="1782">
        <v>689518</v>
      </c>
      <c r="D2717" s="1762" t="s">
        <v>26</v>
      </c>
      <c r="E2717" s="1762">
        <v>1</v>
      </c>
      <c r="F2717" s="1762">
        <v>10</v>
      </c>
      <c r="G2717" s="1762">
        <v>7</v>
      </c>
      <c r="H2717" s="1762">
        <v>2</v>
      </c>
      <c r="I2717" s="1783">
        <v>1</v>
      </c>
      <c r="J2717" s="1783">
        <v>1</v>
      </c>
      <c r="L2717" s="1764">
        <v>2876.17</v>
      </c>
      <c r="N2717" s="1764">
        <v>1914.27</v>
      </c>
      <c r="O2717" s="1764">
        <f t="shared" si="912"/>
        <v>1473.82</v>
      </c>
      <c r="P2717" s="1806">
        <f t="shared" si="915"/>
        <v>0.76991229032477126</v>
      </c>
      <c r="Q2717" s="1764">
        <v>440.45</v>
      </c>
      <c r="R2717" s="1864">
        <f t="shared" si="913"/>
        <v>0.23008770967522868</v>
      </c>
      <c r="S2717" s="1807">
        <f t="shared" si="914"/>
        <v>17.617999999999999</v>
      </c>
      <c r="U2717" s="1764">
        <f t="shared" si="909"/>
        <v>0</v>
      </c>
      <c r="V2717" s="1764">
        <f t="shared" si="910"/>
        <v>0</v>
      </c>
      <c r="W2717" s="1764">
        <f t="shared" si="911"/>
        <v>2876.17</v>
      </c>
      <c r="X2717" s="1768">
        <v>2876.17</v>
      </c>
      <c r="Y2717" s="1784">
        <v>618560</v>
      </c>
      <c r="Z2717" s="1770">
        <v>43374</v>
      </c>
      <c r="AA2717" s="1843" t="s">
        <v>104</v>
      </c>
      <c r="AB2717" s="1843"/>
      <c r="AH2717" s="1867"/>
      <c r="AK2717" s="1868"/>
      <c r="AL2717" s="1868"/>
    </row>
    <row r="2718" spans="1:38" x14ac:dyDescent="0.25">
      <c r="A2718" s="1866">
        <v>2018555</v>
      </c>
      <c r="C2718" s="1782" t="s">
        <v>5633</v>
      </c>
      <c r="D2718" s="1762" t="s">
        <v>317</v>
      </c>
      <c r="E2718" s="1762">
        <v>1</v>
      </c>
      <c r="F2718" s="1762">
        <v>10</v>
      </c>
      <c r="G2718" s="1762">
        <v>6</v>
      </c>
      <c r="H2718" s="1762">
        <v>3</v>
      </c>
      <c r="I2718" s="1783">
        <v>1</v>
      </c>
      <c r="J2718" s="1783">
        <v>1</v>
      </c>
      <c r="L2718" s="1764">
        <v>4128.79</v>
      </c>
      <c r="N2718" s="1764">
        <v>2555</v>
      </c>
      <c r="O2718" s="1764">
        <f t="shared" si="912"/>
        <v>1763.42</v>
      </c>
      <c r="P2718" s="1806">
        <f t="shared" si="915"/>
        <v>0.69018395303326818</v>
      </c>
      <c r="Q2718" s="1764">
        <v>791.58</v>
      </c>
      <c r="R2718" s="1864">
        <f t="shared" si="913"/>
        <v>0.30981604696673193</v>
      </c>
      <c r="S2718" s="1807">
        <f t="shared" si="914"/>
        <v>31.663200000000003</v>
      </c>
      <c r="U2718" s="1764">
        <f t="shared" si="909"/>
        <v>0</v>
      </c>
      <c r="V2718" s="1764">
        <f t="shared" si="910"/>
        <v>0</v>
      </c>
      <c r="W2718" s="1764">
        <f t="shared" si="911"/>
        <v>4128.79</v>
      </c>
      <c r="X2718" s="1768">
        <v>4128.79</v>
      </c>
      <c r="Y2718" s="1784">
        <v>618538</v>
      </c>
      <c r="Z2718" s="1770">
        <v>43371</v>
      </c>
      <c r="AA2718" s="1843" t="s">
        <v>104</v>
      </c>
      <c r="AB2718" s="1843"/>
      <c r="AH2718" s="1867"/>
      <c r="AK2718" s="1868"/>
      <c r="AL2718" s="1868"/>
    </row>
    <row r="2719" spans="1:38" x14ac:dyDescent="0.25">
      <c r="A2719" s="1866">
        <v>2018556</v>
      </c>
      <c r="C2719" s="1782" t="s">
        <v>5634</v>
      </c>
      <c r="D2719" s="1762" t="s">
        <v>317</v>
      </c>
      <c r="E2719" s="1762">
        <v>1</v>
      </c>
      <c r="F2719" s="1762">
        <v>2</v>
      </c>
      <c r="G2719" s="1762">
        <v>1</v>
      </c>
      <c r="H2719" s="1762">
        <v>1</v>
      </c>
      <c r="I2719" s="1783">
        <v>1</v>
      </c>
      <c r="J2719" s="1783">
        <v>1</v>
      </c>
      <c r="L2719" s="1764">
        <v>1054.68</v>
      </c>
      <c r="N2719" s="1764">
        <v>640</v>
      </c>
      <c r="O2719" s="1764">
        <f t="shared" si="912"/>
        <v>475.21000000000004</v>
      </c>
      <c r="P2719" s="1806">
        <f t="shared" si="915"/>
        <v>0.74251562500000001</v>
      </c>
      <c r="Q2719" s="1764">
        <v>164.79</v>
      </c>
      <c r="R2719" s="1864">
        <f t="shared" si="913"/>
        <v>0.25748437499999999</v>
      </c>
      <c r="S2719" s="1807">
        <f t="shared" si="914"/>
        <v>6.5915999999999997</v>
      </c>
      <c r="U2719" s="1764">
        <f t="shared" si="909"/>
        <v>0</v>
      </c>
      <c r="V2719" s="1764">
        <f t="shared" si="910"/>
        <v>0</v>
      </c>
      <c r="W2719" s="1764">
        <f t="shared" si="911"/>
        <v>1054.68</v>
      </c>
      <c r="X2719" s="1768">
        <v>1054.68</v>
      </c>
      <c r="Y2719" s="1784">
        <v>618539</v>
      </c>
      <c r="Z2719" s="1770">
        <v>43371</v>
      </c>
      <c r="AA2719" s="1843" t="s">
        <v>104</v>
      </c>
      <c r="AB2719" s="1843"/>
      <c r="AH2719" s="1867"/>
      <c r="AK2719" s="1868"/>
      <c r="AL2719" s="1868"/>
    </row>
    <row r="2720" spans="1:38" x14ac:dyDescent="0.25">
      <c r="A2720" s="1866">
        <v>2018557</v>
      </c>
      <c r="C2720" s="1782" t="s">
        <v>5635</v>
      </c>
      <c r="D2720" s="1762" t="s">
        <v>2800</v>
      </c>
      <c r="E2720" s="1762">
        <v>1</v>
      </c>
      <c r="F2720" s="1762">
        <v>7</v>
      </c>
      <c r="G2720" s="1762">
        <v>5</v>
      </c>
      <c r="H2720" s="1762">
        <v>3</v>
      </c>
      <c r="I2720" s="1783">
        <v>1</v>
      </c>
      <c r="J2720" s="1783">
        <v>1</v>
      </c>
      <c r="L2720" s="1764">
        <v>3170.73</v>
      </c>
      <c r="N2720" s="1764">
        <v>1959</v>
      </c>
      <c r="O2720" s="1764">
        <f t="shared" si="912"/>
        <v>1495.51</v>
      </c>
      <c r="P2720" s="1806">
        <f t="shared" si="915"/>
        <v>0.76340479836651354</v>
      </c>
      <c r="Q2720" s="1764">
        <v>463.49</v>
      </c>
      <c r="R2720" s="1864">
        <f t="shared" si="913"/>
        <v>0.23659520163348649</v>
      </c>
      <c r="S2720" s="1807">
        <f t="shared" si="914"/>
        <v>18.5396</v>
      </c>
      <c r="U2720" s="1764">
        <f t="shared" si="909"/>
        <v>0</v>
      </c>
      <c r="V2720" s="1764">
        <f t="shared" si="910"/>
        <v>-9.9999999997635314E-3</v>
      </c>
      <c r="W2720" s="1764">
        <f t="shared" si="911"/>
        <v>3170.74</v>
      </c>
      <c r="X2720" s="1768">
        <v>3170.74</v>
      </c>
      <c r="Y2720" s="1784">
        <v>618524</v>
      </c>
      <c r="Z2720" s="1770">
        <v>43364</v>
      </c>
      <c r="AA2720" s="1843" t="s">
        <v>104</v>
      </c>
      <c r="AB2720" s="1843"/>
      <c r="AH2720" s="1867"/>
      <c r="AK2720" s="1868"/>
      <c r="AL2720" s="1868"/>
    </row>
    <row r="2721" spans="1:38" x14ac:dyDescent="0.25">
      <c r="A2721" s="1866">
        <v>2018558</v>
      </c>
      <c r="C2721" s="1782" t="s">
        <v>5636</v>
      </c>
      <c r="D2721" s="1762" t="s">
        <v>352</v>
      </c>
      <c r="E2721" s="1762">
        <v>1</v>
      </c>
      <c r="F2721" s="1762">
        <v>10</v>
      </c>
      <c r="G2721" s="1762">
        <v>8</v>
      </c>
      <c r="H2721" s="1762">
        <v>3</v>
      </c>
      <c r="I2721" s="1783">
        <v>1</v>
      </c>
      <c r="J2721" s="1783">
        <v>1</v>
      </c>
      <c r="L2721" s="1764">
        <v>2155.86</v>
      </c>
      <c r="O2721" s="1764">
        <f t="shared" si="912"/>
        <v>0</v>
      </c>
      <c r="P2721" s="1806" t="str">
        <f t="shared" si="915"/>
        <v/>
      </c>
      <c r="R2721" s="1864" t="str">
        <f t="shared" si="913"/>
        <v/>
      </c>
      <c r="S2721" s="1807">
        <f t="shared" si="914"/>
        <v>0</v>
      </c>
      <c r="U2721" s="1764">
        <f t="shared" si="909"/>
        <v>0</v>
      </c>
      <c r="V2721" s="1764">
        <f t="shared" si="910"/>
        <v>0</v>
      </c>
      <c r="W2721" s="1764">
        <f t="shared" si="911"/>
        <v>2155.86</v>
      </c>
      <c r="X2721" s="1768">
        <v>2155.86</v>
      </c>
      <c r="Y2721" s="1784">
        <v>618519</v>
      </c>
      <c r="Z2721" s="1770">
        <v>43364</v>
      </c>
      <c r="AA2721" s="1843" t="s">
        <v>104</v>
      </c>
      <c r="AB2721" s="1843"/>
      <c r="AH2721" s="1867"/>
      <c r="AK2721" s="1868"/>
      <c r="AL2721" s="1868"/>
    </row>
    <row r="2722" spans="1:38" x14ac:dyDescent="0.25">
      <c r="A2722" s="1866">
        <v>2018559</v>
      </c>
      <c r="C2722" s="1782" t="s">
        <v>5637</v>
      </c>
      <c r="D2722" s="1762" t="s">
        <v>352</v>
      </c>
      <c r="E2722" s="1762">
        <v>1</v>
      </c>
      <c r="F2722" s="1762">
        <v>12</v>
      </c>
      <c r="G2722" s="1762">
        <v>6</v>
      </c>
      <c r="H2722" s="1762">
        <v>4</v>
      </c>
      <c r="I2722" s="1783">
        <v>1</v>
      </c>
      <c r="J2722" s="1783">
        <v>1</v>
      </c>
      <c r="L2722" s="1764">
        <v>3042.77</v>
      </c>
      <c r="N2722" s="1764">
        <v>2088</v>
      </c>
      <c r="O2722" s="1764">
        <f t="shared" si="912"/>
        <v>1418.95</v>
      </c>
      <c r="P2722" s="1806">
        <f t="shared" si="915"/>
        <v>0.67957375478927207</v>
      </c>
      <c r="Q2722" s="1764">
        <v>669.05</v>
      </c>
      <c r="R2722" s="1864">
        <f t="shared" si="913"/>
        <v>0.32042624521072793</v>
      </c>
      <c r="S2722" s="1807">
        <f t="shared" si="914"/>
        <v>26.761999999999997</v>
      </c>
      <c r="U2722" s="1764">
        <f t="shared" si="909"/>
        <v>0</v>
      </c>
      <c r="V2722" s="1764">
        <f t="shared" si="910"/>
        <v>0</v>
      </c>
      <c r="W2722" s="1764">
        <f t="shared" si="911"/>
        <v>3042.77</v>
      </c>
      <c r="X2722" s="1768">
        <v>3042.77</v>
      </c>
      <c r="Y2722" s="1784">
        <v>618541</v>
      </c>
      <c r="Z2722" s="1770">
        <v>43371</v>
      </c>
      <c r="AA2722" s="1843" t="s">
        <v>104</v>
      </c>
      <c r="AB2722" s="1843"/>
      <c r="AH2722" s="1867"/>
      <c r="AK2722" s="1868"/>
      <c r="AL2722" s="1868"/>
    </row>
    <row r="2723" spans="1:38" x14ac:dyDescent="0.25">
      <c r="A2723" s="1866">
        <v>2018560</v>
      </c>
      <c r="C2723" s="1782" t="s">
        <v>5626</v>
      </c>
      <c r="D2723" s="1762" t="s">
        <v>26</v>
      </c>
      <c r="E2723" s="1762">
        <v>0</v>
      </c>
      <c r="F2723" s="1762">
        <v>0</v>
      </c>
      <c r="G2723" s="1762">
        <v>0</v>
      </c>
      <c r="H2723" s="1762">
        <v>0</v>
      </c>
      <c r="I2723" s="1783">
        <v>1</v>
      </c>
      <c r="J2723" s="1783">
        <v>1</v>
      </c>
      <c r="L2723" s="1764">
        <v>13.94</v>
      </c>
      <c r="N2723" s="1764">
        <f>O2723+Q2723</f>
        <v>6.06</v>
      </c>
      <c r="O2723" s="1764">
        <v>6.06</v>
      </c>
      <c r="P2723" s="1806">
        <f t="shared" si="915"/>
        <v>1</v>
      </c>
      <c r="R2723" s="1864">
        <f t="shared" si="913"/>
        <v>0</v>
      </c>
      <c r="S2723" s="1807">
        <f t="shared" si="914"/>
        <v>0</v>
      </c>
      <c r="U2723" s="1764">
        <f t="shared" si="909"/>
        <v>0</v>
      </c>
      <c r="V2723" s="1764">
        <f t="shared" si="910"/>
        <v>0</v>
      </c>
      <c r="W2723" s="1764">
        <f t="shared" si="911"/>
        <v>13.94</v>
      </c>
      <c r="X2723" s="1768">
        <v>13.94</v>
      </c>
      <c r="Y2723" s="1784">
        <v>618526</v>
      </c>
      <c r="Z2723" s="1770">
        <v>43371</v>
      </c>
      <c r="AA2723" s="1843" t="s">
        <v>104</v>
      </c>
      <c r="AB2723" s="1843"/>
      <c r="AH2723" s="1867"/>
      <c r="AK2723" s="1868"/>
      <c r="AL2723" s="1868"/>
    </row>
    <row r="2724" spans="1:38" x14ac:dyDescent="0.25">
      <c r="A2724" s="1866">
        <v>2018561</v>
      </c>
      <c r="C2724" s="1782" t="s">
        <v>5638</v>
      </c>
      <c r="D2724" s="1762" t="s">
        <v>352</v>
      </c>
      <c r="E2724" s="1762">
        <v>1</v>
      </c>
      <c r="F2724" s="1762">
        <v>13</v>
      </c>
      <c r="G2724" s="1762">
        <v>5</v>
      </c>
      <c r="H2724" s="1762">
        <v>7</v>
      </c>
      <c r="I2724" s="1783">
        <v>1</v>
      </c>
      <c r="J2724" s="1783">
        <v>1</v>
      </c>
      <c r="L2724" s="1764">
        <v>3261.32</v>
      </c>
      <c r="N2724" s="1764">
        <v>2240.77</v>
      </c>
      <c r="O2724" s="1764">
        <f t="shared" ref="O2724:O2782" si="929">N2724-Q2724</f>
        <v>1511.23</v>
      </c>
      <c r="P2724" s="1806">
        <f t="shared" ref="P2724:P2782" si="930">IF(N2724&lt;=0,"",O2724/N2724)</f>
        <v>0.67442441660679142</v>
      </c>
      <c r="Q2724" s="1764">
        <v>729.54</v>
      </c>
      <c r="R2724" s="1864">
        <f t="shared" ref="R2724:R2782" si="931">IF(N2724&lt;=0,"",Q2724/N2724)</f>
        <v>0.32557558339320858</v>
      </c>
      <c r="S2724" s="1807">
        <f t="shared" ref="S2724:S2786" si="932">Q2724/$S$1</f>
        <v>29.1816</v>
      </c>
      <c r="U2724" s="1764">
        <f t="shared" ref="U2724:U2786" si="933">((1-I2724)*O2724)+((1-J2724)*Q2724)</f>
        <v>0</v>
      </c>
      <c r="V2724" s="1764">
        <f t="shared" ref="V2724:V2786" si="934">L2724-W2724</f>
        <v>0</v>
      </c>
      <c r="W2724" s="1764">
        <f t="shared" ref="W2724:W2786" si="935">X2724+AC2724+AH2724+AM2724+AO2724+AR2724</f>
        <v>3261.32</v>
      </c>
      <c r="X2724" s="1768">
        <v>3261.32</v>
      </c>
      <c r="Y2724" s="1784">
        <v>618542</v>
      </c>
      <c r="Z2724" s="1770">
        <v>43371</v>
      </c>
      <c r="AA2724" s="1843" t="s">
        <v>104</v>
      </c>
      <c r="AB2724" s="1843"/>
      <c r="AH2724" s="1867"/>
      <c r="AK2724" s="1868"/>
      <c r="AL2724" s="1868"/>
    </row>
    <row r="2725" spans="1:38" ht="12" customHeight="1" x14ac:dyDescent="0.25">
      <c r="A2725" s="1866">
        <v>2018562</v>
      </c>
      <c r="C2725" s="1782" t="s">
        <v>5639</v>
      </c>
      <c r="D2725" s="1762" t="s">
        <v>352</v>
      </c>
      <c r="E2725" s="1762">
        <v>1</v>
      </c>
      <c r="F2725" s="1762">
        <v>7</v>
      </c>
      <c r="G2725" s="1762">
        <v>4</v>
      </c>
      <c r="H2725" s="1762">
        <v>4</v>
      </c>
      <c r="I2725" s="1783">
        <v>1</v>
      </c>
      <c r="J2725" s="1783">
        <v>1</v>
      </c>
      <c r="L2725" s="1764">
        <v>2333.6999999999998</v>
      </c>
      <c r="N2725" s="1764">
        <v>1632.97</v>
      </c>
      <c r="O2725" s="1764">
        <f t="shared" si="929"/>
        <v>1204.1199999999999</v>
      </c>
      <c r="P2725" s="1806">
        <f t="shared" si="930"/>
        <v>0.73738035603838392</v>
      </c>
      <c r="Q2725" s="1764">
        <v>428.85</v>
      </c>
      <c r="R2725" s="1864">
        <f t="shared" si="931"/>
        <v>0.26261964396161597</v>
      </c>
      <c r="S2725" s="1807">
        <f t="shared" si="932"/>
        <v>17.154</v>
      </c>
      <c r="U2725" s="1764">
        <f t="shared" si="933"/>
        <v>0</v>
      </c>
      <c r="V2725" s="1764">
        <f t="shared" si="934"/>
        <v>0</v>
      </c>
      <c r="W2725" s="1764">
        <f t="shared" si="935"/>
        <v>2333.6999999999998</v>
      </c>
      <c r="X2725" s="1768">
        <v>2333.6999999999998</v>
      </c>
      <c r="Y2725" s="1784">
        <v>618543</v>
      </c>
      <c r="Z2725" s="1770">
        <v>43371</v>
      </c>
      <c r="AA2725" s="1843" t="s">
        <v>104</v>
      </c>
      <c r="AB2725" s="1843"/>
      <c r="AH2725" s="1867"/>
      <c r="AK2725" s="1868"/>
      <c r="AL2725" s="1868"/>
    </row>
    <row r="2726" spans="1:38" x14ac:dyDescent="0.25">
      <c r="A2726" s="1866">
        <v>2018563</v>
      </c>
      <c r="C2726" s="1782" t="s">
        <v>5640</v>
      </c>
      <c r="D2726" s="1762" t="s">
        <v>352</v>
      </c>
      <c r="E2726" s="1762">
        <v>0</v>
      </c>
      <c r="F2726" s="1762">
        <v>1</v>
      </c>
      <c r="G2726" s="1762">
        <v>0</v>
      </c>
      <c r="H2726" s="1762">
        <v>1</v>
      </c>
      <c r="I2726" s="1783">
        <v>1</v>
      </c>
      <c r="J2726" s="1783">
        <v>1</v>
      </c>
      <c r="L2726" s="1764">
        <v>469.88</v>
      </c>
      <c r="N2726" s="1764">
        <v>322</v>
      </c>
      <c r="O2726" s="1764">
        <f t="shared" si="929"/>
        <v>216.81</v>
      </c>
      <c r="P2726" s="1806">
        <f t="shared" si="930"/>
        <v>0.67332298136645963</v>
      </c>
      <c r="Q2726" s="1764">
        <v>105.19</v>
      </c>
      <c r="R2726" s="1864">
        <f t="shared" si="931"/>
        <v>0.32667701863354037</v>
      </c>
      <c r="S2726" s="1807">
        <f t="shared" si="932"/>
        <v>4.2076000000000002</v>
      </c>
      <c r="U2726" s="1764">
        <f t="shared" si="933"/>
        <v>0</v>
      </c>
      <c r="V2726" s="1764">
        <f t="shared" si="934"/>
        <v>0</v>
      </c>
      <c r="W2726" s="1764">
        <f t="shared" si="935"/>
        <v>469.88</v>
      </c>
      <c r="X2726" s="1768">
        <v>469.88</v>
      </c>
      <c r="Y2726" s="1784">
        <v>618540</v>
      </c>
      <c r="Z2726" s="1770">
        <v>43371</v>
      </c>
      <c r="AA2726" s="1843" t="s">
        <v>104</v>
      </c>
      <c r="AB2726" s="1843"/>
      <c r="AH2726" s="1867"/>
      <c r="AK2726" s="1868"/>
      <c r="AL2726" s="1868"/>
    </row>
    <row r="2727" spans="1:38" x14ac:dyDescent="0.25">
      <c r="A2727" s="1866">
        <v>2018564</v>
      </c>
      <c r="C2727" s="1782" t="s">
        <v>5644</v>
      </c>
      <c r="D2727" s="1762" t="s">
        <v>471</v>
      </c>
      <c r="E2727" s="1762">
        <v>0</v>
      </c>
      <c r="F2727" s="1762">
        <v>2</v>
      </c>
      <c r="G2727" s="1762">
        <v>2</v>
      </c>
      <c r="H2727" s="1762">
        <v>0</v>
      </c>
      <c r="I2727" s="1783">
        <v>1</v>
      </c>
      <c r="J2727" s="1783">
        <v>1</v>
      </c>
      <c r="L2727" s="1764">
        <v>364.82</v>
      </c>
      <c r="N2727" s="1764">
        <v>233.17</v>
      </c>
      <c r="O2727" s="1764">
        <f t="shared" si="929"/>
        <v>149.97999999999999</v>
      </c>
      <c r="P2727" s="1806">
        <f t="shared" si="930"/>
        <v>0.64322168375005362</v>
      </c>
      <c r="Q2727" s="1764">
        <v>83.19</v>
      </c>
      <c r="R2727" s="1864">
        <f t="shared" si="931"/>
        <v>0.35677831624994638</v>
      </c>
      <c r="S2727" s="1807">
        <f t="shared" si="932"/>
        <v>3.3275999999999999</v>
      </c>
      <c r="U2727" s="1764">
        <f t="shared" si="933"/>
        <v>0</v>
      </c>
      <c r="V2727" s="1764">
        <f t="shared" si="934"/>
        <v>0</v>
      </c>
      <c r="W2727" s="1764">
        <f t="shared" si="935"/>
        <v>364.82</v>
      </c>
      <c r="X2727" s="1768">
        <v>364.82</v>
      </c>
      <c r="Y2727" s="1784">
        <v>618561</v>
      </c>
      <c r="Z2727" s="1770">
        <v>43374</v>
      </c>
      <c r="AA2727" s="1843" t="s">
        <v>104</v>
      </c>
      <c r="AB2727" s="1843"/>
      <c r="AH2727" s="1867"/>
      <c r="AK2727" s="1868"/>
      <c r="AL2727" s="1868"/>
    </row>
    <row r="2728" spans="1:38" x14ac:dyDescent="0.25">
      <c r="A2728" s="1866">
        <v>2018565</v>
      </c>
      <c r="C2728" s="1782" t="s">
        <v>5645</v>
      </c>
      <c r="D2728" s="1762" t="s">
        <v>471</v>
      </c>
      <c r="E2728" s="1762">
        <v>1</v>
      </c>
      <c r="F2728" s="1762">
        <v>13</v>
      </c>
      <c r="G2728" s="1762">
        <v>7</v>
      </c>
      <c r="H2728" s="1762">
        <v>3</v>
      </c>
      <c r="I2728" s="1783">
        <v>1</v>
      </c>
      <c r="J2728" s="1783">
        <v>1</v>
      </c>
      <c r="L2728" s="1764">
        <v>5031.6899999999996</v>
      </c>
      <c r="N2728" s="1764">
        <v>3179.3</v>
      </c>
      <c r="O2728" s="1764">
        <f t="shared" si="929"/>
        <v>2475.92</v>
      </c>
      <c r="P2728" s="1806">
        <f t="shared" si="930"/>
        <v>0.77876262070267033</v>
      </c>
      <c r="Q2728" s="1764">
        <v>703.38</v>
      </c>
      <c r="R2728" s="1864">
        <f t="shared" si="931"/>
        <v>0.22123737929732959</v>
      </c>
      <c r="S2728" s="1807">
        <f t="shared" si="932"/>
        <v>28.135200000000001</v>
      </c>
      <c r="U2728" s="1764">
        <f t="shared" si="933"/>
        <v>0</v>
      </c>
      <c r="V2728" s="1764">
        <f t="shared" si="934"/>
        <v>0</v>
      </c>
      <c r="W2728" s="1764">
        <f t="shared" si="935"/>
        <v>5031.6899999999996</v>
      </c>
      <c r="X2728" s="1768">
        <v>5031.6899999999996</v>
      </c>
      <c r="Y2728" s="1784">
        <v>618629</v>
      </c>
      <c r="Z2728" s="1770">
        <v>43399</v>
      </c>
      <c r="AA2728" s="1843" t="s">
        <v>104</v>
      </c>
      <c r="AB2728" s="1843"/>
      <c r="AH2728" s="1867"/>
      <c r="AK2728" s="1868"/>
      <c r="AL2728" s="1868"/>
    </row>
    <row r="2729" spans="1:38" x14ac:dyDescent="0.25">
      <c r="A2729" s="1866">
        <v>2018566</v>
      </c>
      <c r="C2729" s="1782" t="s">
        <v>5646</v>
      </c>
      <c r="D2729" s="1762" t="s">
        <v>471</v>
      </c>
      <c r="E2729" s="1762">
        <v>2</v>
      </c>
      <c r="F2729" s="1762">
        <v>16</v>
      </c>
      <c r="G2729" s="1762">
        <v>10</v>
      </c>
      <c r="H2729" s="1762">
        <v>6</v>
      </c>
      <c r="I2729" s="1783">
        <v>1</v>
      </c>
      <c r="J2729" s="1783">
        <v>1</v>
      </c>
      <c r="L2729" s="1764">
        <v>5847.2</v>
      </c>
      <c r="N2729" s="1764">
        <v>3677.78</v>
      </c>
      <c r="O2729" s="1764">
        <f t="shared" si="929"/>
        <v>2679.58</v>
      </c>
      <c r="P2729" s="1806">
        <f t="shared" si="930"/>
        <v>0.72858626671524662</v>
      </c>
      <c r="Q2729" s="1764">
        <v>998.2</v>
      </c>
      <c r="R2729" s="1864">
        <f t="shared" si="931"/>
        <v>0.27141373328475332</v>
      </c>
      <c r="S2729" s="1807">
        <f t="shared" si="932"/>
        <v>39.928000000000004</v>
      </c>
      <c r="U2729" s="1764">
        <f t="shared" si="933"/>
        <v>0</v>
      </c>
      <c r="V2729" s="1764">
        <f t="shared" si="934"/>
        <v>0</v>
      </c>
      <c r="W2729" s="1764">
        <f t="shared" si="935"/>
        <v>5847.2</v>
      </c>
      <c r="X2729" s="1768">
        <v>5847.2</v>
      </c>
      <c r="Y2729" s="1784">
        <v>618562</v>
      </c>
      <c r="Z2729" s="1770">
        <v>43374</v>
      </c>
      <c r="AA2729" s="1843" t="s">
        <v>104</v>
      </c>
      <c r="AB2729" s="1843"/>
      <c r="AH2729" s="1867"/>
      <c r="AK2729" s="1868"/>
      <c r="AL2729" s="1868"/>
    </row>
    <row r="2730" spans="1:38" x14ac:dyDescent="0.25">
      <c r="A2730" s="1866">
        <v>2018567</v>
      </c>
      <c r="C2730" s="1782" t="s">
        <v>5648</v>
      </c>
      <c r="D2730" s="1762" t="s">
        <v>26</v>
      </c>
      <c r="E2730" s="1762">
        <v>0</v>
      </c>
      <c r="F2730" s="1762">
        <v>0</v>
      </c>
      <c r="G2730" s="1762">
        <v>0</v>
      </c>
      <c r="H2730" s="1762">
        <v>0</v>
      </c>
      <c r="I2730" s="1783">
        <v>1</v>
      </c>
      <c r="J2730" s="1783">
        <v>1</v>
      </c>
      <c r="L2730" s="1764">
        <v>26.55</v>
      </c>
      <c r="N2730" s="1764">
        <f>O2730</f>
        <v>11.53</v>
      </c>
      <c r="O2730" s="1764">
        <v>11.53</v>
      </c>
      <c r="P2730" s="1806">
        <f t="shared" si="930"/>
        <v>1</v>
      </c>
      <c r="R2730" s="1864">
        <f t="shared" si="931"/>
        <v>0</v>
      </c>
      <c r="S2730" s="1807">
        <f t="shared" si="932"/>
        <v>0</v>
      </c>
      <c r="U2730" s="1764">
        <f t="shared" si="933"/>
        <v>0</v>
      </c>
      <c r="V2730" s="1764">
        <f t="shared" si="934"/>
        <v>0</v>
      </c>
      <c r="W2730" s="1764">
        <f t="shared" si="935"/>
        <v>26.55</v>
      </c>
      <c r="X2730" s="1768">
        <v>26.55</v>
      </c>
      <c r="Y2730" s="1784">
        <v>618526</v>
      </c>
      <c r="Z2730" s="1770">
        <v>43371</v>
      </c>
      <c r="AA2730" s="1843" t="s">
        <v>104</v>
      </c>
      <c r="AB2730" s="1843"/>
      <c r="AH2730" s="1867"/>
      <c r="AK2730" s="1868"/>
      <c r="AL2730" s="1868"/>
    </row>
    <row r="2731" spans="1:38" x14ac:dyDescent="0.25">
      <c r="A2731" s="1866">
        <v>2018568</v>
      </c>
      <c r="C2731" s="1782" t="s">
        <v>5649</v>
      </c>
      <c r="D2731" s="1762" t="s">
        <v>892</v>
      </c>
      <c r="E2731" s="1762">
        <v>0</v>
      </c>
      <c r="F2731" s="1762">
        <v>1</v>
      </c>
      <c r="G2731" s="1762">
        <v>0</v>
      </c>
      <c r="H2731" s="1762">
        <v>1</v>
      </c>
      <c r="I2731" s="1783">
        <v>1</v>
      </c>
      <c r="J2731" s="1783">
        <v>1</v>
      </c>
      <c r="L2731" s="1764">
        <v>776.25</v>
      </c>
      <c r="N2731" s="1764">
        <v>420</v>
      </c>
      <c r="O2731" s="1764">
        <f t="shared" si="929"/>
        <v>304.88</v>
      </c>
      <c r="P2731" s="1806">
        <f t="shared" si="930"/>
        <v>0.72590476190476194</v>
      </c>
      <c r="Q2731" s="1764">
        <v>115.12</v>
      </c>
      <c r="R2731" s="1864">
        <f t="shared" si="931"/>
        <v>0.27409523809523811</v>
      </c>
      <c r="S2731" s="1807">
        <f t="shared" si="932"/>
        <v>4.6048</v>
      </c>
      <c r="U2731" s="1764">
        <f t="shared" si="933"/>
        <v>0</v>
      </c>
      <c r="V2731" s="1764">
        <f t="shared" si="934"/>
        <v>0</v>
      </c>
      <c r="W2731" s="1764">
        <f t="shared" si="935"/>
        <v>776.25</v>
      </c>
      <c r="X2731" s="1768">
        <v>776.25</v>
      </c>
      <c r="Y2731" s="1784">
        <v>618567</v>
      </c>
      <c r="Z2731" s="1770">
        <v>43374</v>
      </c>
      <c r="AA2731" s="1843" t="s">
        <v>104</v>
      </c>
      <c r="AB2731" s="1843"/>
      <c r="AH2731" s="1867"/>
      <c r="AK2731" s="1868"/>
      <c r="AL2731" s="1868"/>
    </row>
    <row r="2732" spans="1:38" x14ac:dyDescent="0.25">
      <c r="A2732" s="1866">
        <v>2018569</v>
      </c>
      <c r="C2732" s="1782" t="s">
        <v>5652</v>
      </c>
      <c r="D2732" s="1762" t="s">
        <v>26</v>
      </c>
      <c r="E2732" s="1762">
        <v>0</v>
      </c>
      <c r="F2732" s="1762">
        <v>0</v>
      </c>
      <c r="G2732" s="1762">
        <v>0</v>
      </c>
      <c r="H2732" s="1762">
        <v>0</v>
      </c>
      <c r="I2732" s="1783">
        <v>1</v>
      </c>
      <c r="J2732" s="1783">
        <v>1</v>
      </c>
      <c r="L2732" s="1764">
        <v>330</v>
      </c>
      <c r="O2732" s="1764">
        <v>140.25</v>
      </c>
      <c r="P2732" s="1806" t="str">
        <f t="shared" si="930"/>
        <v/>
      </c>
      <c r="R2732" s="1864" t="str">
        <f t="shared" si="931"/>
        <v/>
      </c>
      <c r="S2732" s="1807">
        <f t="shared" si="932"/>
        <v>0</v>
      </c>
      <c r="U2732" s="1764">
        <f t="shared" si="933"/>
        <v>0</v>
      </c>
      <c r="V2732" s="1764">
        <f t="shared" si="934"/>
        <v>0</v>
      </c>
      <c r="W2732" s="1764">
        <f t="shared" si="935"/>
        <v>330</v>
      </c>
      <c r="X2732" s="1768">
        <v>330</v>
      </c>
      <c r="Y2732" s="1784">
        <v>618526</v>
      </c>
      <c r="Z2732" s="1770">
        <v>43371</v>
      </c>
      <c r="AA2732" s="1843" t="s">
        <v>104</v>
      </c>
      <c r="AB2732" s="1843"/>
      <c r="AH2732" s="1867"/>
      <c r="AK2732" s="1868"/>
      <c r="AL2732" s="1868"/>
    </row>
    <row r="2733" spans="1:38" x14ac:dyDescent="0.25">
      <c r="A2733" s="1866">
        <v>2018570</v>
      </c>
      <c r="C2733" s="1782" t="s">
        <v>5654</v>
      </c>
      <c r="D2733" s="1762" t="s">
        <v>317</v>
      </c>
      <c r="E2733" s="1762">
        <v>1</v>
      </c>
      <c r="F2733" s="1762">
        <v>8</v>
      </c>
      <c r="G2733" s="1762">
        <v>6</v>
      </c>
      <c r="H2733" s="1762">
        <v>2</v>
      </c>
      <c r="I2733" s="1783">
        <v>1</v>
      </c>
      <c r="J2733" s="1783">
        <v>1</v>
      </c>
      <c r="L2733" s="1764">
        <v>2883.79</v>
      </c>
      <c r="N2733" s="1764">
        <v>1803.64</v>
      </c>
      <c r="O2733" s="1764">
        <f t="shared" si="929"/>
        <v>1244.54</v>
      </c>
      <c r="P2733" s="1806">
        <f t="shared" si="930"/>
        <v>0.69001574593599602</v>
      </c>
      <c r="Q2733" s="1764">
        <v>559.1</v>
      </c>
      <c r="R2733" s="1864">
        <f t="shared" si="931"/>
        <v>0.30998425406400387</v>
      </c>
      <c r="S2733" s="1807">
        <f t="shared" si="932"/>
        <v>22.364000000000001</v>
      </c>
      <c r="U2733" s="1764">
        <f t="shared" si="933"/>
        <v>0</v>
      </c>
      <c r="V2733" s="1764">
        <f t="shared" si="934"/>
        <v>0</v>
      </c>
      <c r="W2733" s="1764">
        <f t="shared" si="935"/>
        <v>2883.79</v>
      </c>
      <c r="X2733" s="1768">
        <v>2883.79</v>
      </c>
      <c r="Y2733" s="1784">
        <v>618537</v>
      </c>
      <c r="Z2733" s="1770">
        <v>43371</v>
      </c>
      <c r="AA2733" s="1843" t="s">
        <v>104</v>
      </c>
      <c r="AB2733" s="1843"/>
      <c r="AH2733" s="1867"/>
      <c r="AK2733" s="1868"/>
      <c r="AL2733" s="1868"/>
    </row>
    <row r="2734" spans="1:38" x14ac:dyDescent="0.25">
      <c r="A2734" s="1866">
        <v>2018571</v>
      </c>
      <c r="C2734" s="1782" t="s">
        <v>5657</v>
      </c>
      <c r="D2734" s="1762" t="s">
        <v>26</v>
      </c>
      <c r="E2734" s="1762">
        <v>0</v>
      </c>
      <c r="F2734" s="1762">
        <v>0</v>
      </c>
      <c r="G2734" s="1762">
        <v>0</v>
      </c>
      <c r="H2734" s="1762">
        <v>0</v>
      </c>
      <c r="I2734" s="1783">
        <v>1</v>
      </c>
      <c r="J2734" s="1783">
        <v>1</v>
      </c>
      <c r="L2734" s="1764">
        <v>38.76</v>
      </c>
      <c r="N2734" s="1764">
        <f t="shared" ref="N2734:N2739" si="936">O2734+Q2734</f>
        <v>16.850000000000001</v>
      </c>
      <c r="O2734" s="1764">
        <v>16.850000000000001</v>
      </c>
      <c r="P2734" s="1806">
        <f t="shared" si="930"/>
        <v>1</v>
      </c>
      <c r="R2734" s="1864">
        <f t="shared" si="931"/>
        <v>0</v>
      </c>
      <c r="S2734" s="1807">
        <f t="shared" si="932"/>
        <v>0</v>
      </c>
      <c r="U2734" s="1764">
        <f t="shared" si="933"/>
        <v>0</v>
      </c>
      <c r="V2734" s="1764">
        <f t="shared" si="934"/>
        <v>0</v>
      </c>
      <c r="W2734" s="1764">
        <f t="shared" si="935"/>
        <v>38.76</v>
      </c>
      <c r="X2734" s="1768">
        <v>38.76</v>
      </c>
      <c r="Y2734" s="1784">
        <v>618628</v>
      </c>
      <c r="Z2734" s="1770">
        <v>43399</v>
      </c>
      <c r="AA2734" s="1843" t="s">
        <v>104</v>
      </c>
      <c r="AB2734" s="1843"/>
      <c r="AH2734" s="1867"/>
      <c r="AK2734" s="1868"/>
      <c r="AL2734" s="1868"/>
    </row>
    <row r="2735" spans="1:38" x14ac:dyDescent="0.25">
      <c r="A2735" s="1866">
        <v>2018572</v>
      </c>
      <c r="C2735" s="1782" t="s">
        <v>5658</v>
      </c>
      <c r="D2735" s="1762" t="s">
        <v>26</v>
      </c>
      <c r="E2735" s="1762">
        <v>0</v>
      </c>
      <c r="F2735" s="1762">
        <v>0</v>
      </c>
      <c r="G2735" s="1762">
        <v>0</v>
      </c>
      <c r="H2735" s="1762">
        <v>0</v>
      </c>
      <c r="I2735" s="1783">
        <v>1</v>
      </c>
      <c r="J2735" s="1783">
        <v>1</v>
      </c>
      <c r="L2735" s="1764">
        <v>48.39</v>
      </c>
      <c r="N2735" s="1764">
        <f t="shared" si="936"/>
        <v>21.04</v>
      </c>
      <c r="O2735" s="1764">
        <v>21.04</v>
      </c>
      <c r="P2735" s="1806">
        <f t="shared" si="930"/>
        <v>1</v>
      </c>
      <c r="R2735" s="1864">
        <f t="shared" si="931"/>
        <v>0</v>
      </c>
      <c r="S2735" s="1807">
        <f t="shared" si="932"/>
        <v>0</v>
      </c>
      <c r="U2735" s="1764">
        <f t="shared" si="933"/>
        <v>0</v>
      </c>
      <c r="V2735" s="1764">
        <f t="shared" si="934"/>
        <v>0</v>
      </c>
      <c r="W2735" s="1764">
        <f t="shared" si="935"/>
        <v>48.39</v>
      </c>
      <c r="X2735" s="1768">
        <v>48.39</v>
      </c>
      <c r="Y2735" s="1784">
        <v>618526</v>
      </c>
      <c r="Z2735" s="1770">
        <v>43371</v>
      </c>
      <c r="AA2735" s="1843" t="s">
        <v>104</v>
      </c>
      <c r="AB2735" s="1843"/>
      <c r="AH2735" s="1867"/>
      <c r="AK2735" s="1868"/>
      <c r="AL2735" s="1868"/>
    </row>
    <row r="2736" spans="1:38" x14ac:dyDescent="0.25">
      <c r="A2736" s="1866">
        <v>2018573</v>
      </c>
      <c r="C2736" s="1782" t="s">
        <v>5806</v>
      </c>
      <c r="D2736" s="1762" t="s">
        <v>26</v>
      </c>
      <c r="E2736" s="1762">
        <v>0</v>
      </c>
      <c r="F2736" s="1762">
        <v>0</v>
      </c>
      <c r="G2736" s="1762">
        <v>0</v>
      </c>
      <c r="H2736" s="1762">
        <v>0</v>
      </c>
      <c r="I2736" s="1783">
        <v>1</v>
      </c>
      <c r="J2736" s="1783">
        <v>1</v>
      </c>
      <c r="L2736" s="1764">
        <v>23.25</v>
      </c>
      <c r="N2736" s="1764">
        <f t="shared" si="936"/>
        <v>10.11</v>
      </c>
      <c r="O2736" s="1764">
        <v>10.11</v>
      </c>
      <c r="P2736" s="1806">
        <f t="shared" si="930"/>
        <v>1</v>
      </c>
      <c r="R2736" s="1864">
        <f t="shared" si="931"/>
        <v>0</v>
      </c>
      <c r="S2736" s="1807">
        <f t="shared" si="932"/>
        <v>0</v>
      </c>
      <c r="U2736" s="1764">
        <f t="shared" si="933"/>
        <v>0</v>
      </c>
      <c r="V2736" s="1764">
        <f t="shared" si="934"/>
        <v>0</v>
      </c>
      <c r="W2736" s="1764">
        <f t="shared" si="935"/>
        <v>23.25</v>
      </c>
      <c r="X2736" s="1768">
        <v>23.25</v>
      </c>
      <c r="Y2736" s="1784">
        <v>518526</v>
      </c>
      <c r="Z2736" s="1770">
        <v>43371</v>
      </c>
      <c r="AA2736" s="1843" t="s">
        <v>104</v>
      </c>
      <c r="AB2736" s="1843"/>
      <c r="AH2736" s="1867"/>
      <c r="AK2736" s="1868"/>
      <c r="AL2736" s="1868"/>
    </row>
    <row r="2737" spans="1:38" x14ac:dyDescent="0.25">
      <c r="A2737" s="1866">
        <v>2018574</v>
      </c>
      <c r="C2737" s="1782" t="s">
        <v>5659</v>
      </c>
      <c r="D2737" s="1762" t="s">
        <v>26</v>
      </c>
      <c r="E2737" s="1762">
        <v>0</v>
      </c>
      <c r="F2737" s="1762">
        <v>0</v>
      </c>
      <c r="G2737" s="1762">
        <v>0</v>
      </c>
      <c r="H2737" s="1762">
        <v>0</v>
      </c>
      <c r="I2737" s="1783">
        <v>1</v>
      </c>
      <c r="J2737" s="1783">
        <v>1</v>
      </c>
      <c r="L2737" s="1764">
        <v>454.2</v>
      </c>
      <c r="N2737" s="1764">
        <f t="shared" si="936"/>
        <v>234.6</v>
      </c>
      <c r="O2737" s="1764">
        <v>219.6</v>
      </c>
      <c r="P2737" s="1806">
        <f t="shared" si="930"/>
        <v>0.93606138107416881</v>
      </c>
      <c r="Q2737" s="1764">
        <v>15</v>
      </c>
      <c r="R2737" s="1864">
        <f t="shared" si="931"/>
        <v>6.3938618925831206E-2</v>
      </c>
      <c r="S2737" s="1807">
        <f t="shared" si="932"/>
        <v>0.6</v>
      </c>
      <c r="U2737" s="1764">
        <f t="shared" si="933"/>
        <v>0</v>
      </c>
      <c r="V2737" s="1764">
        <f t="shared" si="934"/>
        <v>0</v>
      </c>
      <c r="W2737" s="1764">
        <f t="shared" si="935"/>
        <v>454.2</v>
      </c>
      <c r="X2737" s="1768">
        <v>454.2</v>
      </c>
      <c r="Y2737" s="1784">
        <v>618526</v>
      </c>
      <c r="Z2737" s="1770">
        <v>43371</v>
      </c>
      <c r="AA2737" s="1843" t="s">
        <v>104</v>
      </c>
      <c r="AB2737" s="1843"/>
      <c r="AH2737" s="1867"/>
      <c r="AK2737" s="1868"/>
      <c r="AL2737" s="1868"/>
    </row>
    <row r="2738" spans="1:38" x14ac:dyDescent="0.25">
      <c r="A2738" s="1866">
        <v>2018575</v>
      </c>
      <c r="C2738" s="1782" t="s">
        <v>5660</v>
      </c>
      <c r="D2738" s="1762" t="s">
        <v>26</v>
      </c>
      <c r="E2738" s="1762">
        <v>0</v>
      </c>
      <c r="F2738" s="1762">
        <v>0</v>
      </c>
      <c r="G2738" s="1762">
        <v>0</v>
      </c>
      <c r="H2738" s="1762">
        <v>0</v>
      </c>
      <c r="I2738" s="1783">
        <v>1</v>
      </c>
      <c r="J2738" s="1783">
        <v>1</v>
      </c>
      <c r="L2738" s="1764">
        <v>137.01</v>
      </c>
      <c r="N2738" s="1764">
        <f t="shared" si="936"/>
        <v>59.57</v>
      </c>
      <c r="O2738" s="1764">
        <v>59.57</v>
      </c>
      <c r="P2738" s="1806">
        <f t="shared" si="930"/>
        <v>1</v>
      </c>
      <c r="R2738" s="1864">
        <f t="shared" si="931"/>
        <v>0</v>
      </c>
      <c r="S2738" s="1807">
        <f t="shared" si="932"/>
        <v>0</v>
      </c>
      <c r="U2738" s="1764">
        <f t="shared" si="933"/>
        <v>0</v>
      </c>
      <c r="V2738" s="1764">
        <f t="shared" si="934"/>
        <v>0</v>
      </c>
      <c r="W2738" s="1764">
        <f t="shared" si="935"/>
        <v>137.01</v>
      </c>
      <c r="X2738" s="1768">
        <v>137.01</v>
      </c>
      <c r="Y2738" s="1784">
        <v>618526</v>
      </c>
      <c r="Z2738" s="1770">
        <v>43371</v>
      </c>
      <c r="AA2738" s="1843" t="s">
        <v>104</v>
      </c>
      <c r="AB2738" s="1843"/>
      <c r="AH2738" s="1867"/>
      <c r="AK2738" s="1868"/>
      <c r="AL2738" s="1868"/>
    </row>
    <row r="2739" spans="1:38" x14ac:dyDescent="0.25">
      <c r="A2739" s="1866">
        <v>2018576</v>
      </c>
      <c r="C2739" s="1782" t="s">
        <v>5807</v>
      </c>
      <c r="D2739" s="1762" t="s">
        <v>26</v>
      </c>
      <c r="E2739" s="1762">
        <v>0</v>
      </c>
      <c r="F2739" s="1762">
        <v>0</v>
      </c>
      <c r="G2739" s="1762">
        <v>0</v>
      </c>
      <c r="H2739" s="1762">
        <v>0</v>
      </c>
      <c r="I2739" s="1783">
        <v>1</v>
      </c>
      <c r="J2739" s="1783">
        <v>1</v>
      </c>
      <c r="L2739" s="1764">
        <v>11.98</v>
      </c>
      <c r="N2739" s="1764">
        <f t="shared" si="936"/>
        <v>5.21</v>
      </c>
      <c r="O2739" s="1764">
        <v>5.21</v>
      </c>
      <c r="P2739" s="1806">
        <f t="shared" si="930"/>
        <v>1</v>
      </c>
      <c r="R2739" s="1864">
        <f t="shared" si="931"/>
        <v>0</v>
      </c>
      <c r="S2739" s="1807">
        <f t="shared" si="932"/>
        <v>0</v>
      </c>
      <c r="U2739" s="1764">
        <f t="shared" si="933"/>
        <v>0</v>
      </c>
      <c r="V2739" s="1764">
        <f t="shared" si="934"/>
        <v>0</v>
      </c>
      <c r="W2739" s="1764">
        <f t="shared" si="935"/>
        <v>11.98</v>
      </c>
      <c r="X2739" s="1768">
        <v>11.98</v>
      </c>
      <c r="Y2739" s="1784">
        <v>618526</v>
      </c>
      <c r="Z2739" s="1770">
        <v>43371</v>
      </c>
      <c r="AA2739" s="1843" t="s">
        <v>104</v>
      </c>
      <c r="AB2739" s="1843"/>
      <c r="AH2739" s="1867"/>
      <c r="AK2739" s="1868"/>
      <c r="AL2739" s="1868"/>
    </row>
    <row r="2740" spans="1:38" x14ac:dyDescent="0.25">
      <c r="A2740" s="1866">
        <v>2018577</v>
      </c>
      <c r="C2740" s="1782" t="s">
        <v>5662</v>
      </c>
      <c r="D2740" s="1762" t="s">
        <v>352</v>
      </c>
      <c r="E2740" s="1762">
        <v>0</v>
      </c>
      <c r="F2740" s="1762">
        <v>1</v>
      </c>
      <c r="G2740" s="1762">
        <v>0</v>
      </c>
      <c r="H2740" s="1762">
        <v>0</v>
      </c>
      <c r="I2740" s="1783">
        <v>1</v>
      </c>
      <c r="J2740" s="1783">
        <v>1</v>
      </c>
      <c r="L2740" s="1764">
        <v>163.34</v>
      </c>
      <c r="N2740" s="1764">
        <v>103.81</v>
      </c>
      <c r="O2740" s="1764">
        <f t="shared" si="929"/>
        <v>56.31</v>
      </c>
      <c r="P2740" s="1806">
        <f t="shared" si="930"/>
        <v>0.54243329159040554</v>
      </c>
      <c r="Q2740" s="1764">
        <v>47.5</v>
      </c>
      <c r="R2740" s="1864">
        <f t="shared" si="931"/>
        <v>0.45756670840959446</v>
      </c>
      <c r="S2740" s="1807">
        <f t="shared" si="932"/>
        <v>1.9</v>
      </c>
      <c r="U2740" s="1764">
        <f t="shared" si="933"/>
        <v>0</v>
      </c>
      <c r="V2740" s="1764">
        <f t="shared" si="934"/>
        <v>0</v>
      </c>
      <c r="W2740" s="1764">
        <f t="shared" si="935"/>
        <v>163.34</v>
      </c>
      <c r="X2740" s="1768">
        <v>163.34</v>
      </c>
      <c r="Y2740" s="1784">
        <v>618508</v>
      </c>
      <c r="Z2740" s="1770">
        <v>43357</v>
      </c>
      <c r="AA2740" s="1843" t="s">
        <v>104</v>
      </c>
      <c r="AB2740" s="1843"/>
      <c r="AH2740" s="1867"/>
      <c r="AK2740" s="1868"/>
      <c r="AL2740" s="1868"/>
    </row>
    <row r="2741" spans="1:38" x14ac:dyDescent="0.25">
      <c r="A2741" s="1866">
        <v>2018578</v>
      </c>
      <c r="C2741" s="1782" t="s">
        <v>5664</v>
      </c>
      <c r="D2741" s="1762" t="s">
        <v>26</v>
      </c>
      <c r="E2741" s="1762">
        <v>0</v>
      </c>
      <c r="F2741" s="1762">
        <v>2</v>
      </c>
      <c r="G2741" s="1762">
        <v>0</v>
      </c>
      <c r="H2741" s="1762">
        <v>3</v>
      </c>
      <c r="I2741" s="1783">
        <v>1</v>
      </c>
      <c r="J2741" s="1783">
        <v>1</v>
      </c>
      <c r="L2741" s="1764">
        <v>1651.42</v>
      </c>
      <c r="N2741" s="1764">
        <v>1074</v>
      </c>
      <c r="O2741" s="1764">
        <f t="shared" si="929"/>
        <v>855</v>
      </c>
      <c r="P2741" s="1806">
        <f t="shared" si="930"/>
        <v>0.7960893854748603</v>
      </c>
      <c r="Q2741" s="1764">
        <v>219</v>
      </c>
      <c r="R2741" s="1864">
        <f t="shared" si="931"/>
        <v>0.20391061452513967</v>
      </c>
      <c r="S2741" s="1807">
        <f t="shared" si="932"/>
        <v>8.76</v>
      </c>
      <c r="U2741" s="1764">
        <f t="shared" si="933"/>
        <v>0</v>
      </c>
      <c r="V2741" s="1764">
        <f t="shared" si="934"/>
        <v>0</v>
      </c>
      <c r="W2741" s="1764">
        <f t="shared" si="935"/>
        <v>1651.42</v>
      </c>
      <c r="X2741" s="1768">
        <v>1651.42</v>
      </c>
      <c r="Y2741" s="1784">
        <v>618503</v>
      </c>
      <c r="Z2741" s="1770">
        <v>43357</v>
      </c>
      <c r="AA2741" s="1843" t="s">
        <v>104</v>
      </c>
      <c r="AB2741" s="1843"/>
      <c r="AH2741" s="1867"/>
      <c r="AK2741" s="1868"/>
      <c r="AL2741" s="1868"/>
    </row>
    <row r="2742" spans="1:38" x14ac:dyDescent="0.25">
      <c r="A2742" s="1866">
        <v>2018579</v>
      </c>
      <c r="C2742" s="1782" t="s">
        <v>5667</v>
      </c>
      <c r="D2742" s="1762" t="s">
        <v>317</v>
      </c>
      <c r="E2742" s="1762">
        <v>1</v>
      </c>
      <c r="F2742" s="1762">
        <v>6</v>
      </c>
      <c r="G2742" s="1762">
        <v>3</v>
      </c>
      <c r="H2742" s="1762">
        <v>8</v>
      </c>
      <c r="I2742" s="1783">
        <v>1</v>
      </c>
      <c r="J2742" s="1783">
        <v>1</v>
      </c>
      <c r="L2742" s="1764">
        <v>5783.95</v>
      </c>
      <c r="N2742" s="1764">
        <v>3800</v>
      </c>
      <c r="O2742" s="1764">
        <f t="shared" si="929"/>
        <v>2800</v>
      </c>
      <c r="P2742" s="1806">
        <f t="shared" si="930"/>
        <v>0.73684210526315785</v>
      </c>
      <c r="Q2742" s="1764">
        <v>1000</v>
      </c>
      <c r="R2742" s="1864">
        <f t="shared" si="931"/>
        <v>0.26315789473684209</v>
      </c>
      <c r="S2742" s="1807">
        <f t="shared" si="932"/>
        <v>40</v>
      </c>
      <c r="U2742" s="1764">
        <f t="shared" si="933"/>
        <v>0</v>
      </c>
      <c r="V2742" s="1764">
        <f t="shared" si="934"/>
        <v>0</v>
      </c>
      <c r="W2742" s="1764">
        <f t="shared" si="935"/>
        <v>5783.95</v>
      </c>
      <c r="X2742" s="1768">
        <v>5783.95</v>
      </c>
      <c r="Y2742" s="1784">
        <v>618588</v>
      </c>
      <c r="Z2742" s="1770">
        <v>43381</v>
      </c>
      <c r="AA2742" s="1843" t="s">
        <v>104</v>
      </c>
      <c r="AB2742" s="1843"/>
      <c r="AH2742" s="1867"/>
      <c r="AK2742" s="1868"/>
      <c r="AL2742" s="1868"/>
    </row>
    <row r="2743" spans="1:38" x14ac:dyDescent="0.25">
      <c r="A2743" s="1866">
        <v>2018580</v>
      </c>
      <c r="C2743" s="1782" t="s">
        <v>5737</v>
      </c>
      <c r="D2743" s="1762" t="s">
        <v>352</v>
      </c>
      <c r="E2743" s="1762">
        <v>0</v>
      </c>
      <c r="F2743" s="1762">
        <v>1</v>
      </c>
      <c r="G2743" s="1762">
        <v>1</v>
      </c>
      <c r="H2743" s="1762">
        <v>0</v>
      </c>
      <c r="I2743" s="1783">
        <v>1</v>
      </c>
      <c r="J2743" s="1783">
        <v>1</v>
      </c>
      <c r="L2743" s="1764">
        <v>202.17</v>
      </c>
      <c r="N2743" s="1764">
        <v>143.41999999999999</v>
      </c>
      <c r="O2743" s="1764">
        <f t="shared" si="929"/>
        <v>98.97999999999999</v>
      </c>
      <c r="P2743" s="1806">
        <f t="shared" si="930"/>
        <v>0.6901408450704225</v>
      </c>
      <c r="Q2743" s="1764">
        <v>44.44</v>
      </c>
      <c r="R2743" s="1864">
        <f t="shared" si="931"/>
        <v>0.3098591549295775</v>
      </c>
      <c r="S2743" s="1807">
        <f t="shared" si="932"/>
        <v>1.7775999999999998</v>
      </c>
      <c r="U2743" s="1764">
        <f t="shared" si="933"/>
        <v>0</v>
      </c>
      <c r="V2743" s="1764">
        <f t="shared" si="934"/>
        <v>0</v>
      </c>
      <c r="W2743" s="1764">
        <f t="shared" si="935"/>
        <v>202.17</v>
      </c>
      <c r="X2743" s="1768">
        <v>202.17</v>
      </c>
      <c r="Y2743" s="1784">
        <v>618505</v>
      </c>
      <c r="Z2743" s="1770">
        <v>43357</v>
      </c>
      <c r="AA2743" s="1843" t="s">
        <v>104</v>
      </c>
      <c r="AB2743" s="1843"/>
      <c r="AH2743" s="1867"/>
      <c r="AK2743" s="1868"/>
      <c r="AL2743" s="1868"/>
    </row>
    <row r="2744" spans="1:38" x14ac:dyDescent="0.25">
      <c r="A2744" s="1866" t="s">
        <v>5681</v>
      </c>
      <c r="C2744" s="1782" t="s">
        <v>5680</v>
      </c>
      <c r="D2744" s="1762" t="s">
        <v>352</v>
      </c>
      <c r="E2744" s="1762">
        <v>1</v>
      </c>
      <c r="F2744" s="1762">
        <v>8</v>
      </c>
      <c r="G2744" s="1762">
        <v>4</v>
      </c>
      <c r="H2744" s="1762">
        <v>6</v>
      </c>
      <c r="I2744" s="1783">
        <v>1</v>
      </c>
      <c r="J2744" s="1783">
        <v>1</v>
      </c>
      <c r="L2744" s="1764">
        <v>4851.3999999999996</v>
      </c>
      <c r="N2744" s="1764">
        <v>3313</v>
      </c>
      <c r="O2744" s="1764">
        <f t="shared" si="929"/>
        <v>2794.71</v>
      </c>
      <c r="P2744" s="1806">
        <f t="shared" si="930"/>
        <v>0.84355870811952915</v>
      </c>
      <c r="Q2744" s="1764">
        <v>518.29</v>
      </c>
      <c r="R2744" s="1864">
        <f t="shared" si="931"/>
        <v>0.15644129188047087</v>
      </c>
      <c r="S2744" s="1807">
        <f t="shared" si="932"/>
        <v>20.7316</v>
      </c>
      <c r="U2744" s="1764">
        <f t="shared" si="933"/>
        <v>0</v>
      </c>
      <c r="V2744" s="1764">
        <f t="shared" si="934"/>
        <v>0</v>
      </c>
      <c r="W2744" s="1764">
        <f t="shared" si="935"/>
        <v>4851.3999999999996</v>
      </c>
      <c r="X2744" s="1768">
        <v>4851.3999999999996</v>
      </c>
      <c r="Y2744" s="1784">
        <v>618563</v>
      </c>
      <c r="Z2744" s="1770">
        <v>43374</v>
      </c>
      <c r="AA2744" s="1843" t="s">
        <v>104</v>
      </c>
      <c r="AB2744" s="1843"/>
      <c r="AH2744" s="1867"/>
      <c r="AK2744" s="1868"/>
      <c r="AL2744" s="1868"/>
    </row>
    <row r="2745" spans="1:38" x14ac:dyDescent="0.25">
      <c r="A2745" s="1866" t="s">
        <v>5682</v>
      </c>
      <c r="C2745" s="1782" t="s">
        <v>5685</v>
      </c>
      <c r="D2745" s="1762" t="s">
        <v>352</v>
      </c>
      <c r="E2745" s="1762">
        <v>1</v>
      </c>
      <c r="F2745" s="1762">
        <v>8</v>
      </c>
      <c r="G2745" s="1762">
        <v>4</v>
      </c>
      <c r="H2745" s="1762">
        <v>6</v>
      </c>
      <c r="I2745" s="1783">
        <v>1</v>
      </c>
      <c r="J2745" s="1783">
        <v>1</v>
      </c>
      <c r="L2745" s="1764">
        <v>4851.3999999999996</v>
      </c>
      <c r="N2745" s="1764">
        <v>3313</v>
      </c>
      <c r="O2745" s="1764">
        <f t="shared" ref="O2745:O2750" si="937">N2745-Q2745</f>
        <v>2794.71</v>
      </c>
      <c r="P2745" s="1806">
        <f t="shared" ref="P2745:P2750" si="938">IF(N2745&lt;=0,"",O2745/N2745)</f>
        <v>0.84355870811952915</v>
      </c>
      <c r="Q2745" s="1764">
        <v>518.29</v>
      </c>
      <c r="R2745" s="1864">
        <f t="shared" ref="R2745:R2750" si="939">IF(N2745&lt;=0,"",Q2745/N2745)</f>
        <v>0.15644129188047087</v>
      </c>
      <c r="S2745" s="1807">
        <f t="shared" ref="S2745:S2750" si="940">Q2745/$S$1</f>
        <v>20.7316</v>
      </c>
      <c r="U2745" s="1764">
        <f t="shared" ref="U2745" si="941">((1-I2745)*O2745)+((1-J2745)*Q2745)</f>
        <v>0</v>
      </c>
      <c r="V2745" s="1764">
        <f t="shared" ref="V2745" si="942">L2745-W2745</f>
        <v>0</v>
      </c>
      <c r="W2745" s="1764">
        <f t="shared" ref="W2745" si="943">X2745+AC2745+AH2745+AM2745+AO2745+AR2745</f>
        <v>4851.3999999999996</v>
      </c>
      <c r="X2745" s="1768">
        <v>4851.3999999999996</v>
      </c>
      <c r="Y2745" s="1784">
        <v>618564</v>
      </c>
      <c r="Z2745" s="1770">
        <v>43374</v>
      </c>
      <c r="AA2745" s="1843" t="s">
        <v>104</v>
      </c>
      <c r="AB2745" s="1843"/>
      <c r="AH2745" s="1867"/>
      <c r="AK2745" s="1868"/>
      <c r="AL2745" s="1868"/>
    </row>
    <row r="2746" spans="1:38" x14ac:dyDescent="0.25">
      <c r="A2746" s="1866" t="s">
        <v>5683</v>
      </c>
      <c r="C2746" s="1782" t="s">
        <v>5686</v>
      </c>
      <c r="D2746" s="1762" t="s">
        <v>352</v>
      </c>
      <c r="E2746" s="1762">
        <v>1</v>
      </c>
      <c r="F2746" s="1762">
        <v>8</v>
      </c>
      <c r="G2746" s="1762">
        <v>4</v>
      </c>
      <c r="H2746" s="1762">
        <v>6</v>
      </c>
      <c r="I2746" s="1783">
        <v>1</v>
      </c>
      <c r="J2746" s="1783">
        <v>1</v>
      </c>
      <c r="L2746" s="1764">
        <v>4851.3999999999996</v>
      </c>
      <c r="N2746" s="1764">
        <v>3313</v>
      </c>
      <c r="O2746" s="1764">
        <f t="shared" si="937"/>
        <v>2794.71</v>
      </c>
      <c r="P2746" s="1806">
        <f t="shared" si="938"/>
        <v>0.84355870811952915</v>
      </c>
      <c r="Q2746" s="1764">
        <v>518.29</v>
      </c>
      <c r="R2746" s="1864">
        <f t="shared" si="939"/>
        <v>0.15644129188047087</v>
      </c>
      <c r="S2746" s="1807">
        <f t="shared" si="940"/>
        <v>20.7316</v>
      </c>
      <c r="U2746" s="1764">
        <f t="shared" ref="U2746:U2748" si="944">((1-I2746)*O2746)+((1-J2746)*Q2746)</f>
        <v>0</v>
      </c>
      <c r="V2746" s="1764">
        <f t="shared" ref="V2746:V2748" si="945">L2746-W2746</f>
        <v>0</v>
      </c>
      <c r="W2746" s="1764">
        <f t="shared" ref="W2746:W2748" si="946">X2746+AC2746+AH2746+AM2746+AO2746+AR2746</f>
        <v>4851.3999999999996</v>
      </c>
      <c r="X2746" s="1768">
        <v>4851.3999999999996</v>
      </c>
      <c r="Y2746" s="1784">
        <v>618565</v>
      </c>
      <c r="Z2746" s="1770">
        <v>43374</v>
      </c>
      <c r="AA2746" s="1843" t="s">
        <v>104</v>
      </c>
      <c r="AB2746" s="1843"/>
      <c r="AH2746" s="1867"/>
      <c r="AK2746" s="1868"/>
      <c r="AL2746" s="1868"/>
    </row>
    <row r="2747" spans="1:38" x14ac:dyDescent="0.25">
      <c r="A2747" s="1866" t="s">
        <v>5684</v>
      </c>
      <c r="C2747" s="1782" t="s">
        <v>5687</v>
      </c>
      <c r="D2747" s="1762" t="s">
        <v>352</v>
      </c>
      <c r="E2747" s="1762">
        <v>1</v>
      </c>
      <c r="F2747" s="1762">
        <v>8</v>
      </c>
      <c r="G2747" s="1762">
        <v>4</v>
      </c>
      <c r="H2747" s="1762">
        <v>6</v>
      </c>
      <c r="I2747" s="1783">
        <v>1</v>
      </c>
      <c r="J2747" s="1783">
        <v>1</v>
      </c>
      <c r="L2747" s="1764">
        <v>4851.3999999999996</v>
      </c>
      <c r="N2747" s="1764">
        <v>3313</v>
      </c>
      <c r="O2747" s="1764">
        <f t="shared" si="937"/>
        <v>2794.71</v>
      </c>
      <c r="P2747" s="1806">
        <f t="shared" si="938"/>
        <v>0.84355870811952915</v>
      </c>
      <c r="Q2747" s="1764">
        <v>518.29</v>
      </c>
      <c r="R2747" s="1864">
        <f t="shared" si="939"/>
        <v>0.15644129188047087</v>
      </c>
      <c r="S2747" s="1807">
        <f t="shared" si="940"/>
        <v>20.7316</v>
      </c>
      <c r="U2747" s="1764">
        <f t="shared" si="944"/>
        <v>0</v>
      </c>
      <c r="V2747" s="1764">
        <f t="shared" si="945"/>
        <v>0</v>
      </c>
      <c r="W2747" s="1764">
        <f t="shared" si="946"/>
        <v>4851.3999999999996</v>
      </c>
      <c r="X2747" s="1768">
        <v>4851.3999999999996</v>
      </c>
      <c r="Y2747" s="1784">
        <v>618566</v>
      </c>
      <c r="Z2747" s="1770">
        <v>43374</v>
      </c>
      <c r="AA2747" s="1843" t="s">
        <v>104</v>
      </c>
      <c r="AB2747" s="1843"/>
      <c r="AH2747" s="1867"/>
      <c r="AK2747" s="1868"/>
      <c r="AL2747" s="1868"/>
    </row>
    <row r="2748" spans="1:38" x14ac:dyDescent="0.25">
      <c r="A2748" s="1866" t="s">
        <v>5688</v>
      </c>
      <c r="C2748" s="1782" t="s">
        <v>5689</v>
      </c>
      <c r="D2748" s="1762" t="s">
        <v>352</v>
      </c>
      <c r="E2748" s="1762">
        <v>1</v>
      </c>
      <c r="F2748" s="1762">
        <v>8</v>
      </c>
      <c r="G2748" s="1762">
        <v>4</v>
      </c>
      <c r="H2748" s="1762">
        <v>6</v>
      </c>
      <c r="I2748" s="1783">
        <v>1</v>
      </c>
      <c r="J2748" s="1783">
        <v>1</v>
      </c>
      <c r="L2748" s="1764">
        <v>4851.3999999999996</v>
      </c>
      <c r="N2748" s="1764">
        <v>3313</v>
      </c>
      <c r="O2748" s="1764">
        <f t="shared" si="937"/>
        <v>2794.71</v>
      </c>
      <c r="P2748" s="1806">
        <f t="shared" si="938"/>
        <v>0.84355870811952915</v>
      </c>
      <c r="Q2748" s="1764">
        <v>518.29</v>
      </c>
      <c r="R2748" s="1864">
        <f t="shared" si="939"/>
        <v>0.15644129188047087</v>
      </c>
      <c r="S2748" s="1807">
        <f t="shared" si="940"/>
        <v>20.7316</v>
      </c>
      <c r="U2748" s="1764">
        <f t="shared" si="944"/>
        <v>0</v>
      </c>
      <c r="V2748" s="1764">
        <f t="shared" si="945"/>
        <v>0</v>
      </c>
      <c r="W2748" s="1764">
        <f t="shared" si="946"/>
        <v>4851.3999999999996</v>
      </c>
      <c r="X2748" s="1768">
        <v>4851.3999999999996</v>
      </c>
      <c r="Y2748" s="1784">
        <v>618742</v>
      </c>
      <c r="Z2748" s="1770">
        <v>43439</v>
      </c>
      <c r="AA2748" s="1843" t="s">
        <v>104</v>
      </c>
      <c r="AB2748" s="1843"/>
      <c r="AH2748" s="1867"/>
      <c r="AK2748" s="1868"/>
      <c r="AL2748" s="1868"/>
    </row>
    <row r="2749" spans="1:38" x14ac:dyDescent="0.25">
      <c r="A2749" s="1866" t="s">
        <v>5690</v>
      </c>
      <c r="C2749" s="1782" t="s">
        <v>5691</v>
      </c>
      <c r="D2749" s="1762" t="s">
        <v>352</v>
      </c>
      <c r="E2749" s="1762">
        <v>1</v>
      </c>
      <c r="F2749" s="1762">
        <v>8</v>
      </c>
      <c r="G2749" s="1762">
        <v>4</v>
      </c>
      <c r="H2749" s="1762">
        <v>6</v>
      </c>
      <c r="I2749" s="1783">
        <v>1</v>
      </c>
      <c r="J2749" s="1783">
        <v>1</v>
      </c>
      <c r="L2749" s="1764">
        <v>4851.3999999999996</v>
      </c>
      <c r="N2749" s="1764">
        <v>3313</v>
      </c>
      <c r="O2749" s="1764">
        <f t="shared" si="937"/>
        <v>2794.71</v>
      </c>
      <c r="P2749" s="1806">
        <f t="shared" si="938"/>
        <v>0.84355870811952915</v>
      </c>
      <c r="Q2749" s="1764">
        <v>518.29</v>
      </c>
      <c r="R2749" s="1864">
        <f t="shared" si="939"/>
        <v>0.15644129188047087</v>
      </c>
      <c r="S2749" s="1807">
        <f t="shared" si="940"/>
        <v>20.7316</v>
      </c>
      <c r="U2749" s="1764">
        <f t="shared" ref="U2749:U2751" si="947">((1-I2749)*O2749)+((1-J2749)*Q2749)</f>
        <v>0</v>
      </c>
      <c r="V2749" s="1764">
        <f t="shared" ref="V2749:V2751" si="948">L2749-W2749</f>
        <v>0</v>
      </c>
      <c r="W2749" s="1764">
        <f t="shared" ref="W2749:W2751" si="949">X2749+AC2749+AH2749+AM2749+AO2749+AR2749</f>
        <v>4851.3999999999996</v>
      </c>
      <c r="X2749" s="1768">
        <v>4851.3999999999996</v>
      </c>
      <c r="Y2749" s="1784">
        <v>618743</v>
      </c>
      <c r="Z2749" s="1770">
        <v>43439</v>
      </c>
      <c r="AA2749" s="1843" t="s">
        <v>104</v>
      </c>
      <c r="AB2749" s="1843"/>
      <c r="AH2749" s="1867"/>
      <c r="AK2749" s="1868"/>
      <c r="AL2749" s="1868"/>
    </row>
    <row r="2750" spans="1:38" x14ac:dyDescent="0.25">
      <c r="A2750" s="1866" t="s">
        <v>5692</v>
      </c>
      <c r="C2750" s="1782" t="s">
        <v>5693</v>
      </c>
      <c r="D2750" s="1762" t="s">
        <v>352</v>
      </c>
      <c r="E2750" s="1762">
        <v>1</v>
      </c>
      <c r="F2750" s="1762">
        <v>8</v>
      </c>
      <c r="G2750" s="1762">
        <v>4</v>
      </c>
      <c r="H2750" s="1762">
        <v>6</v>
      </c>
      <c r="I2750" s="1783">
        <v>1</v>
      </c>
      <c r="J2750" s="1783">
        <v>1</v>
      </c>
      <c r="L2750" s="1764">
        <v>4851.3999999999996</v>
      </c>
      <c r="N2750" s="1764">
        <v>3313</v>
      </c>
      <c r="O2750" s="1764">
        <f t="shared" si="937"/>
        <v>2794.71</v>
      </c>
      <c r="P2750" s="1806">
        <f t="shared" si="938"/>
        <v>0.84355870811952915</v>
      </c>
      <c r="Q2750" s="1764">
        <v>518.29</v>
      </c>
      <c r="R2750" s="1864">
        <f t="shared" si="939"/>
        <v>0.15644129188047087</v>
      </c>
      <c r="S2750" s="1807">
        <f t="shared" si="940"/>
        <v>20.7316</v>
      </c>
      <c r="U2750" s="1764">
        <f t="shared" si="947"/>
        <v>0</v>
      </c>
      <c r="V2750" s="1764">
        <f t="shared" si="948"/>
        <v>0</v>
      </c>
      <c r="W2750" s="1764">
        <f t="shared" si="949"/>
        <v>4851.3999999999996</v>
      </c>
      <c r="X2750" s="1768">
        <v>4851.3999999999996</v>
      </c>
      <c r="Y2750" s="1784">
        <v>618744</v>
      </c>
      <c r="Z2750" s="1770">
        <v>43439</v>
      </c>
      <c r="AA2750" s="1843" t="s">
        <v>104</v>
      </c>
      <c r="AB2750" s="1843"/>
      <c r="AH2750" s="1867"/>
      <c r="AK2750" s="1868"/>
      <c r="AL2750" s="1868"/>
    </row>
    <row r="2751" spans="1:38" x14ac:dyDescent="0.25">
      <c r="A2751" s="1866" t="s">
        <v>5694</v>
      </c>
      <c r="C2751" s="1782" t="s">
        <v>5695</v>
      </c>
      <c r="D2751" s="1762" t="s">
        <v>352</v>
      </c>
      <c r="E2751" s="1762">
        <v>1</v>
      </c>
      <c r="F2751" s="1762">
        <v>7</v>
      </c>
      <c r="G2751" s="1762">
        <v>2</v>
      </c>
      <c r="H2751" s="1762">
        <v>4</v>
      </c>
      <c r="I2751" s="1783">
        <v>1</v>
      </c>
      <c r="J2751" s="1783">
        <v>1</v>
      </c>
      <c r="L2751" s="1764">
        <v>3473.49</v>
      </c>
      <c r="N2751" s="1764">
        <v>2456.8200000000002</v>
      </c>
      <c r="O2751" s="1764">
        <f>N2751-Q2751</f>
        <v>1938.5300000000002</v>
      </c>
      <c r="P2751" s="1806">
        <f t="shared" ref="P2751" si="950">IF(N2751&lt;=0,"",O2751/N2751)</f>
        <v>0.78904030413298498</v>
      </c>
      <c r="Q2751" s="1764">
        <v>518.29</v>
      </c>
      <c r="R2751" s="1864">
        <f t="shared" ref="R2751" si="951">IF(N2751&lt;=0,"",Q2751/N2751)</f>
        <v>0.21095969586701505</v>
      </c>
      <c r="S2751" s="1807">
        <f t="shared" ref="S2751" si="952">Q2751/$S$1</f>
        <v>20.7316</v>
      </c>
      <c r="U2751" s="1764">
        <f t="shared" si="947"/>
        <v>0</v>
      </c>
      <c r="V2751" s="1764">
        <f t="shared" si="948"/>
        <v>0</v>
      </c>
      <c r="W2751" s="1764">
        <f t="shared" si="949"/>
        <v>3473.49</v>
      </c>
      <c r="X2751" s="1768">
        <v>3473.49</v>
      </c>
      <c r="Y2751" s="1784">
        <v>618612</v>
      </c>
      <c r="Z2751" s="1770">
        <v>43395</v>
      </c>
      <c r="AA2751" s="1843" t="s">
        <v>104</v>
      </c>
      <c r="AB2751" s="1843"/>
      <c r="AH2751" s="1867"/>
      <c r="AK2751" s="1868"/>
      <c r="AL2751" s="1868"/>
    </row>
    <row r="2752" spans="1:38" x14ac:dyDescent="0.25">
      <c r="A2752" s="1866" t="s">
        <v>5696</v>
      </c>
      <c r="C2752" s="1782" t="s">
        <v>5697</v>
      </c>
      <c r="D2752" s="1762" t="s">
        <v>352</v>
      </c>
      <c r="E2752" s="1762">
        <v>1</v>
      </c>
      <c r="F2752" s="1762">
        <v>7</v>
      </c>
      <c r="G2752" s="1762">
        <v>2</v>
      </c>
      <c r="H2752" s="1762">
        <v>4</v>
      </c>
      <c r="I2752" s="1783">
        <v>1</v>
      </c>
      <c r="J2752" s="1783">
        <v>1</v>
      </c>
      <c r="L2752" s="1764">
        <v>3473.49</v>
      </c>
      <c r="N2752" s="1764">
        <v>2456.8200000000002</v>
      </c>
      <c r="O2752" s="1764">
        <f t="shared" ref="O2752:O2762" si="953">N2752-Q2752</f>
        <v>1938.5300000000002</v>
      </c>
      <c r="P2752" s="1806">
        <f t="shared" ref="P2752:P2762" si="954">IF(N2752&lt;=0,"",O2752/N2752)</f>
        <v>0.78904030413298498</v>
      </c>
      <c r="Q2752" s="1764">
        <v>518.29</v>
      </c>
      <c r="R2752" s="1864">
        <f t="shared" ref="R2752:R2762" si="955">IF(N2752&lt;=0,"",Q2752/N2752)</f>
        <v>0.21095969586701505</v>
      </c>
      <c r="S2752" s="1807">
        <f t="shared" ref="S2752" si="956">Q2752/$S$1</f>
        <v>20.7316</v>
      </c>
      <c r="U2752" s="1764">
        <f t="shared" ref="U2752" si="957">((1-I2752)*O2752)+((1-J2752)*Q2752)</f>
        <v>0</v>
      </c>
      <c r="V2752" s="1764">
        <f t="shared" ref="V2752" si="958">L2752-W2752</f>
        <v>0</v>
      </c>
      <c r="W2752" s="1764">
        <f t="shared" ref="W2752" si="959">X2752+AC2752+AH2752+AM2752+AO2752+AR2752</f>
        <v>3473.49</v>
      </c>
      <c r="X2752" s="1768">
        <v>3473.49</v>
      </c>
      <c r="Y2752" s="1784">
        <v>618613</v>
      </c>
      <c r="Z2752" s="1770">
        <v>43395</v>
      </c>
      <c r="AA2752" s="1843" t="s">
        <v>104</v>
      </c>
      <c r="AB2752" s="1843"/>
      <c r="AH2752" s="1867"/>
      <c r="AK2752" s="1868"/>
      <c r="AL2752" s="1868"/>
    </row>
    <row r="2753" spans="1:38" x14ac:dyDescent="0.25">
      <c r="A2753" s="1866" t="s">
        <v>5698</v>
      </c>
      <c r="C2753" s="1782" t="s">
        <v>5699</v>
      </c>
      <c r="D2753" s="1762" t="s">
        <v>352</v>
      </c>
      <c r="E2753" s="1762">
        <v>1</v>
      </c>
      <c r="F2753" s="1762">
        <v>7</v>
      </c>
      <c r="G2753" s="1762">
        <v>2</v>
      </c>
      <c r="H2753" s="1762">
        <v>4</v>
      </c>
      <c r="I2753" s="1783">
        <v>1</v>
      </c>
      <c r="J2753" s="1783">
        <v>1</v>
      </c>
      <c r="L2753" s="1764">
        <v>3473.49</v>
      </c>
      <c r="N2753" s="1764">
        <v>2456.8200000000002</v>
      </c>
      <c r="O2753" s="1764">
        <f t="shared" si="953"/>
        <v>1938.5300000000002</v>
      </c>
      <c r="P2753" s="1806">
        <f t="shared" si="954"/>
        <v>0.78904030413298498</v>
      </c>
      <c r="Q2753" s="1764">
        <v>518.29</v>
      </c>
      <c r="R2753" s="1864">
        <f t="shared" si="955"/>
        <v>0.21095969586701505</v>
      </c>
      <c r="S2753" s="1807">
        <f t="shared" ref="S2753" si="960">Q2753/$S$1</f>
        <v>20.7316</v>
      </c>
      <c r="U2753" s="1764">
        <f t="shared" ref="U2753" si="961">((1-I2753)*O2753)+((1-J2753)*Q2753)</f>
        <v>0</v>
      </c>
      <c r="V2753" s="1764">
        <f t="shared" ref="V2753" si="962">L2753-W2753</f>
        <v>0</v>
      </c>
      <c r="W2753" s="1764">
        <f t="shared" ref="W2753" si="963">X2753+AC2753+AH2753+AM2753+AO2753+AR2753</f>
        <v>3473.49</v>
      </c>
      <c r="X2753" s="1768">
        <v>3473.49</v>
      </c>
      <c r="Y2753" s="1784">
        <v>618614</v>
      </c>
      <c r="Z2753" s="1770">
        <v>43395</v>
      </c>
      <c r="AA2753" s="1843" t="s">
        <v>104</v>
      </c>
      <c r="AB2753" s="1843"/>
      <c r="AH2753" s="1867"/>
      <c r="AK2753" s="1868"/>
      <c r="AL2753" s="1868"/>
    </row>
    <row r="2754" spans="1:38" x14ac:dyDescent="0.25">
      <c r="A2754" s="1866" t="s">
        <v>5700</v>
      </c>
      <c r="C2754" s="1782" t="s">
        <v>5704</v>
      </c>
      <c r="D2754" s="1762" t="s">
        <v>352</v>
      </c>
      <c r="E2754" s="1762">
        <v>1</v>
      </c>
      <c r="F2754" s="1762">
        <v>7</v>
      </c>
      <c r="G2754" s="1762">
        <v>2</v>
      </c>
      <c r="H2754" s="1762">
        <v>4</v>
      </c>
      <c r="I2754" s="1783">
        <v>1</v>
      </c>
      <c r="J2754" s="1783">
        <v>1</v>
      </c>
      <c r="L2754" s="1764">
        <v>3473.49</v>
      </c>
      <c r="N2754" s="1764">
        <v>2456.8200000000002</v>
      </c>
      <c r="O2754" s="1764">
        <f t="shared" si="953"/>
        <v>1938.5300000000002</v>
      </c>
      <c r="P2754" s="1806">
        <f t="shared" si="954"/>
        <v>0.78904030413298498</v>
      </c>
      <c r="Q2754" s="1764">
        <v>518.29</v>
      </c>
      <c r="R2754" s="1864">
        <f t="shared" si="955"/>
        <v>0.21095969586701505</v>
      </c>
      <c r="S2754" s="1807">
        <f t="shared" ref="S2754:S2757" si="964">Q2754/$S$1</f>
        <v>20.7316</v>
      </c>
      <c r="U2754" s="1764">
        <f t="shared" ref="U2754:U2757" si="965">((1-I2754)*O2754)+((1-J2754)*Q2754)</f>
        <v>0</v>
      </c>
      <c r="V2754" s="1764">
        <f t="shared" ref="V2754:V2757" si="966">L2754-W2754</f>
        <v>0</v>
      </c>
      <c r="W2754" s="1764">
        <f t="shared" ref="W2754:W2757" si="967">X2754+AC2754+AH2754+AM2754+AO2754+AR2754</f>
        <v>3473.49</v>
      </c>
      <c r="X2754" s="1768">
        <v>3473.49</v>
      </c>
      <c r="Y2754" s="1784">
        <v>618615</v>
      </c>
      <c r="Z2754" s="1770">
        <v>43395</v>
      </c>
      <c r="AA2754" s="1843" t="s">
        <v>104</v>
      </c>
      <c r="AB2754" s="1843"/>
      <c r="AH2754" s="1867"/>
      <c r="AK2754" s="1868"/>
      <c r="AL2754" s="1868"/>
    </row>
    <row r="2755" spans="1:38" x14ac:dyDescent="0.25">
      <c r="A2755" s="1866" t="s">
        <v>5701</v>
      </c>
      <c r="C2755" s="1782" t="s">
        <v>5705</v>
      </c>
      <c r="D2755" s="1762" t="s">
        <v>352</v>
      </c>
      <c r="E2755" s="1762">
        <v>1</v>
      </c>
      <c r="F2755" s="1762">
        <v>7</v>
      </c>
      <c r="G2755" s="1762">
        <v>2</v>
      </c>
      <c r="H2755" s="1762">
        <v>4</v>
      </c>
      <c r="I2755" s="1783">
        <v>1</v>
      </c>
      <c r="J2755" s="1783">
        <v>1</v>
      </c>
      <c r="L2755" s="1764">
        <v>3473.49</v>
      </c>
      <c r="N2755" s="1764">
        <v>2456.8200000000002</v>
      </c>
      <c r="O2755" s="1764">
        <f t="shared" si="953"/>
        <v>1938.5300000000002</v>
      </c>
      <c r="P2755" s="1806">
        <f t="shared" si="954"/>
        <v>0.78904030413298498</v>
      </c>
      <c r="Q2755" s="1764">
        <v>518.29</v>
      </c>
      <c r="R2755" s="1864">
        <f t="shared" si="955"/>
        <v>0.21095969586701505</v>
      </c>
      <c r="S2755" s="1807">
        <f t="shared" si="964"/>
        <v>20.7316</v>
      </c>
      <c r="U2755" s="1764">
        <f t="shared" si="965"/>
        <v>0</v>
      </c>
      <c r="V2755" s="1764">
        <f t="shared" si="966"/>
        <v>0</v>
      </c>
      <c r="W2755" s="1764">
        <f t="shared" si="967"/>
        <v>3473.49</v>
      </c>
      <c r="X2755" s="1768">
        <v>3473.49</v>
      </c>
      <c r="Y2755" s="1784">
        <v>618616</v>
      </c>
      <c r="Z2755" s="1770">
        <v>43395</v>
      </c>
      <c r="AA2755" s="1843" t="s">
        <v>104</v>
      </c>
      <c r="AB2755" s="1843"/>
      <c r="AH2755" s="1867"/>
      <c r="AK2755" s="1868"/>
      <c r="AL2755" s="1868"/>
    </row>
    <row r="2756" spans="1:38" x14ac:dyDescent="0.25">
      <c r="A2756" s="1866" t="s">
        <v>5702</v>
      </c>
      <c r="C2756" s="1782" t="s">
        <v>5706</v>
      </c>
      <c r="D2756" s="1762" t="s">
        <v>352</v>
      </c>
      <c r="E2756" s="1762">
        <v>1</v>
      </c>
      <c r="F2756" s="1762">
        <v>7</v>
      </c>
      <c r="G2756" s="1762">
        <v>2</v>
      </c>
      <c r="H2756" s="1762">
        <v>4</v>
      </c>
      <c r="I2756" s="1783">
        <v>1</v>
      </c>
      <c r="J2756" s="1783">
        <v>1</v>
      </c>
      <c r="L2756" s="1764">
        <v>3473.49</v>
      </c>
      <c r="N2756" s="1764">
        <v>2456.8200000000002</v>
      </c>
      <c r="O2756" s="1764">
        <f t="shared" si="953"/>
        <v>1938.5300000000002</v>
      </c>
      <c r="P2756" s="1806">
        <f t="shared" si="954"/>
        <v>0.78904030413298498</v>
      </c>
      <c r="Q2756" s="1764">
        <v>518.29</v>
      </c>
      <c r="R2756" s="1864">
        <f t="shared" si="955"/>
        <v>0.21095969586701505</v>
      </c>
      <c r="S2756" s="1807">
        <f t="shared" si="964"/>
        <v>20.7316</v>
      </c>
      <c r="U2756" s="1764">
        <f t="shared" si="965"/>
        <v>0</v>
      </c>
      <c r="V2756" s="1764">
        <f t="shared" si="966"/>
        <v>0</v>
      </c>
      <c r="W2756" s="1764">
        <f t="shared" si="967"/>
        <v>3473.49</v>
      </c>
      <c r="X2756" s="1768">
        <v>3473.49</v>
      </c>
      <c r="Y2756" s="1784">
        <v>618617</v>
      </c>
      <c r="Z2756" s="1770">
        <v>43395</v>
      </c>
      <c r="AA2756" s="1843" t="s">
        <v>104</v>
      </c>
      <c r="AB2756" s="1843"/>
      <c r="AH2756" s="1867"/>
      <c r="AK2756" s="1868"/>
      <c r="AL2756" s="1868"/>
    </row>
    <row r="2757" spans="1:38" x14ac:dyDescent="0.25">
      <c r="A2757" s="1866" t="s">
        <v>5703</v>
      </c>
      <c r="C2757" s="1782" t="s">
        <v>5707</v>
      </c>
      <c r="D2757" s="1762" t="s">
        <v>352</v>
      </c>
      <c r="E2757" s="1762">
        <v>1</v>
      </c>
      <c r="F2757" s="1762">
        <v>7</v>
      </c>
      <c r="G2757" s="1762">
        <v>2</v>
      </c>
      <c r="H2757" s="1762">
        <v>4</v>
      </c>
      <c r="I2757" s="1783">
        <v>1</v>
      </c>
      <c r="J2757" s="1783">
        <v>1</v>
      </c>
      <c r="L2757" s="1764">
        <v>3473.49</v>
      </c>
      <c r="N2757" s="1764">
        <v>2456.8200000000002</v>
      </c>
      <c r="O2757" s="1764">
        <f t="shared" si="953"/>
        <v>1938.5300000000002</v>
      </c>
      <c r="P2757" s="1806">
        <f t="shared" si="954"/>
        <v>0.78904030413298498</v>
      </c>
      <c r="Q2757" s="1764">
        <v>518.29</v>
      </c>
      <c r="R2757" s="1864">
        <f t="shared" si="955"/>
        <v>0.21095969586701505</v>
      </c>
      <c r="S2757" s="1807">
        <f t="shared" si="964"/>
        <v>20.7316</v>
      </c>
      <c r="U2757" s="1764">
        <f t="shared" si="965"/>
        <v>0</v>
      </c>
      <c r="V2757" s="1764">
        <f t="shared" si="966"/>
        <v>0</v>
      </c>
      <c r="W2757" s="1764">
        <f t="shared" si="967"/>
        <v>3473.49</v>
      </c>
      <c r="X2757" s="1768">
        <v>3473.49</v>
      </c>
      <c r="Y2757" s="1784">
        <v>618618</v>
      </c>
      <c r="Z2757" s="1770">
        <v>43395</v>
      </c>
      <c r="AA2757" s="1843" t="s">
        <v>104</v>
      </c>
      <c r="AB2757" s="1843"/>
      <c r="AH2757" s="1867"/>
      <c r="AK2757" s="1868"/>
      <c r="AL2757" s="1868"/>
    </row>
    <row r="2758" spans="1:38" x14ac:dyDescent="0.25">
      <c r="A2758" s="1866" t="s">
        <v>5708</v>
      </c>
      <c r="C2758" s="1782" t="s">
        <v>5711</v>
      </c>
      <c r="D2758" s="1762" t="s">
        <v>352</v>
      </c>
      <c r="E2758" s="1762">
        <v>1</v>
      </c>
      <c r="F2758" s="1762">
        <v>7</v>
      </c>
      <c r="G2758" s="1762">
        <v>2</v>
      </c>
      <c r="H2758" s="1762">
        <v>4</v>
      </c>
      <c r="I2758" s="1783">
        <v>1</v>
      </c>
      <c r="J2758" s="1783">
        <v>1</v>
      </c>
      <c r="L2758" s="1764">
        <v>3473.49</v>
      </c>
      <c r="N2758" s="1764">
        <v>2456.8200000000002</v>
      </c>
      <c r="O2758" s="1764">
        <f t="shared" si="953"/>
        <v>1938.5300000000002</v>
      </c>
      <c r="P2758" s="1806">
        <f t="shared" si="954"/>
        <v>0.78904030413298498</v>
      </c>
      <c r="Q2758" s="1764">
        <v>518.29</v>
      </c>
      <c r="R2758" s="1864">
        <f t="shared" si="955"/>
        <v>0.21095969586701505</v>
      </c>
      <c r="S2758" s="1807">
        <f t="shared" ref="S2758:S2760" si="968">Q2758/$S$1</f>
        <v>20.7316</v>
      </c>
      <c r="U2758" s="1764">
        <f t="shared" ref="U2758:U2760" si="969">((1-I2758)*O2758)+((1-J2758)*Q2758)</f>
        <v>0</v>
      </c>
      <c r="V2758" s="1764">
        <f t="shared" ref="V2758:V2760" si="970">L2758-W2758</f>
        <v>0</v>
      </c>
      <c r="W2758" s="1764">
        <f t="shared" ref="W2758:W2760" si="971">X2758+AC2758+AH2758+AM2758+AO2758+AR2758</f>
        <v>3473.49</v>
      </c>
      <c r="X2758" s="1768">
        <v>3473.49</v>
      </c>
      <c r="Y2758" s="1784">
        <v>618674</v>
      </c>
      <c r="Z2758" s="1770">
        <v>43416</v>
      </c>
      <c r="AA2758" s="1843" t="s">
        <v>104</v>
      </c>
      <c r="AB2758" s="1843"/>
      <c r="AH2758" s="1867"/>
      <c r="AK2758" s="1868"/>
      <c r="AL2758" s="1868"/>
    </row>
    <row r="2759" spans="1:38" x14ac:dyDescent="0.25">
      <c r="A2759" s="1866" t="s">
        <v>5709</v>
      </c>
      <c r="C2759" s="1782" t="s">
        <v>5712</v>
      </c>
      <c r="D2759" s="1762" t="s">
        <v>352</v>
      </c>
      <c r="E2759" s="1762">
        <v>1</v>
      </c>
      <c r="F2759" s="1762">
        <v>7</v>
      </c>
      <c r="G2759" s="1762">
        <v>2</v>
      </c>
      <c r="H2759" s="1762">
        <v>4</v>
      </c>
      <c r="I2759" s="1783">
        <v>1</v>
      </c>
      <c r="J2759" s="1783">
        <v>1</v>
      </c>
      <c r="L2759" s="1764">
        <v>3473.49</v>
      </c>
      <c r="N2759" s="1764">
        <v>2456.8200000000002</v>
      </c>
      <c r="O2759" s="1764">
        <f t="shared" si="953"/>
        <v>1938.5300000000002</v>
      </c>
      <c r="P2759" s="1806">
        <f t="shared" si="954"/>
        <v>0.78904030413298498</v>
      </c>
      <c r="Q2759" s="1764">
        <v>518.29</v>
      </c>
      <c r="R2759" s="1864">
        <f t="shared" si="955"/>
        <v>0.21095969586701505</v>
      </c>
      <c r="S2759" s="1807">
        <f t="shared" si="968"/>
        <v>20.7316</v>
      </c>
      <c r="U2759" s="1764">
        <f t="shared" si="969"/>
        <v>0</v>
      </c>
      <c r="V2759" s="1764">
        <f t="shared" si="970"/>
        <v>0</v>
      </c>
      <c r="W2759" s="1764">
        <f t="shared" si="971"/>
        <v>3473.49</v>
      </c>
      <c r="X2759" s="1768">
        <v>3473.49</v>
      </c>
      <c r="Y2759" s="1784">
        <v>618675</v>
      </c>
      <c r="Z2759" s="1770">
        <v>43416</v>
      </c>
      <c r="AA2759" s="1843" t="s">
        <v>104</v>
      </c>
      <c r="AB2759" s="1843"/>
      <c r="AH2759" s="1867"/>
      <c r="AK2759" s="1868"/>
      <c r="AL2759" s="1868"/>
    </row>
    <row r="2760" spans="1:38" x14ac:dyDescent="0.25">
      <c r="A2760" s="1866" t="s">
        <v>5710</v>
      </c>
      <c r="C2760" s="1782" t="s">
        <v>5713</v>
      </c>
      <c r="D2760" s="1762" t="s">
        <v>352</v>
      </c>
      <c r="E2760" s="1762">
        <v>1</v>
      </c>
      <c r="F2760" s="1762">
        <v>7</v>
      </c>
      <c r="G2760" s="1762">
        <v>2</v>
      </c>
      <c r="H2760" s="1762">
        <v>4</v>
      </c>
      <c r="I2760" s="1783">
        <v>1</v>
      </c>
      <c r="J2760" s="1783">
        <v>1</v>
      </c>
      <c r="L2760" s="1764">
        <v>3473.49</v>
      </c>
      <c r="N2760" s="1764">
        <v>2456.8200000000002</v>
      </c>
      <c r="O2760" s="1764">
        <f t="shared" si="953"/>
        <v>1938.5300000000002</v>
      </c>
      <c r="P2760" s="1806">
        <f t="shared" si="954"/>
        <v>0.78904030413298498</v>
      </c>
      <c r="Q2760" s="1764">
        <v>518.29</v>
      </c>
      <c r="R2760" s="1864">
        <f t="shared" si="955"/>
        <v>0.21095969586701505</v>
      </c>
      <c r="S2760" s="1807">
        <f t="shared" si="968"/>
        <v>20.7316</v>
      </c>
      <c r="U2760" s="1764">
        <f t="shared" si="969"/>
        <v>0</v>
      </c>
      <c r="V2760" s="1764">
        <f t="shared" si="970"/>
        <v>0</v>
      </c>
      <c r="W2760" s="1764">
        <f t="shared" si="971"/>
        <v>3473.49</v>
      </c>
      <c r="X2760" s="1768">
        <v>3473.49</v>
      </c>
      <c r="Y2760" s="1784">
        <v>618676</v>
      </c>
      <c r="Z2760" s="1770">
        <v>43416</v>
      </c>
      <c r="AA2760" s="1843" t="s">
        <v>104</v>
      </c>
      <c r="AB2760" s="1843"/>
      <c r="AH2760" s="1867"/>
      <c r="AK2760" s="1868"/>
      <c r="AL2760" s="1868"/>
    </row>
    <row r="2761" spans="1:38" x14ac:dyDescent="0.25">
      <c r="A2761" s="1866" t="s">
        <v>5714</v>
      </c>
      <c r="C2761" s="1782" t="s">
        <v>5716</v>
      </c>
      <c r="D2761" s="1762" t="s">
        <v>352</v>
      </c>
      <c r="E2761" s="1762">
        <v>1</v>
      </c>
      <c r="F2761" s="1762">
        <v>7</v>
      </c>
      <c r="G2761" s="1762">
        <v>2</v>
      </c>
      <c r="H2761" s="1762">
        <v>4</v>
      </c>
      <c r="I2761" s="1783">
        <v>1</v>
      </c>
      <c r="J2761" s="1783">
        <v>1</v>
      </c>
      <c r="L2761" s="1764">
        <v>3473.49</v>
      </c>
      <c r="N2761" s="1764">
        <v>2456.8200000000002</v>
      </c>
      <c r="O2761" s="1764">
        <f t="shared" si="953"/>
        <v>1938.5300000000002</v>
      </c>
      <c r="P2761" s="1806">
        <f t="shared" si="954"/>
        <v>0.78904030413298498</v>
      </c>
      <c r="Q2761" s="1764">
        <v>518.29</v>
      </c>
      <c r="R2761" s="1864">
        <f t="shared" si="955"/>
        <v>0.21095969586701505</v>
      </c>
      <c r="S2761" s="1807">
        <f t="shared" ref="S2761:S2763" si="972">Q2761/$S$1</f>
        <v>20.7316</v>
      </c>
      <c r="U2761" s="1764">
        <f t="shared" ref="U2761:U2763" si="973">((1-I2761)*O2761)+((1-J2761)*Q2761)</f>
        <v>0</v>
      </c>
      <c r="V2761" s="1764">
        <f t="shared" ref="V2761:V2763" si="974">L2761-W2761</f>
        <v>0</v>
      </c>
      <c r="W2761" s="1764">
        <f t="shared" ref="W2761:W2763" si="975">X2761+AC2761+AH2761+AM2761+AO2761+AR2761</f>
        <v>3473.49</v>
      </c>
      <c r="X2761" s="1768">
        <v>3473.49</v>
      </c>
      <c r="Y2761" s="1784">
        <v>618740</v>
      </c>
      <c r="Z2761" s="1770">
        <v>43439</v>
      </c>
      <c r="AA2761" s="1843" t="s">
        <v>104</v>
      </c>
      <c r="AB2761" s="1843"/>
      <c r="AH2761" s="1867"/>
      <c r="AK2761" s="1868"/>
      <c r="AL2761" s="1868"/>
    </row>
    <row r="2762" spans="1:38" x14ac:dyDescent="0.25">
      <c r="A2762" s="1866" t="s">
        <v>5715</v>
      </c>
      <c r="C2762" s="1782" t="s">
        <v>5717</v>
      </c>
      <c r="D2762" s="1762" t="s">
        <v>352</v>
      </c>
      <c r="E2762" s="1762">
        <v>1</v>
      </c>
      <c r="F2762" s="1762">
        <v>7</v>
      </c>
      <c r="G2762" s="1762">
        <v>2</v>
      </c>
      <c r="H2762" s="1762">
        <v>4</v>
      </c>
      <c r="I2762" s="1783">
        <v>1</v>
      </c>
      <c r="J2762" s="1783">
        <v>1</v>
      </c>
      <c r="L2762" s="1764">
        <v>3473.49</v>
      </c>
      <c r="N2762" s="1764">
        <v>2456.8200000000002</v>
      </c>
      <c r="O2762" s="1764">
        <f t="shared" si="953"/>
        <v>1938.5300000000002</v>
      </c>
      <c r="P2762" s="1806">
        <f t="shared" si="954"/>
        <v>0.78904030413298498</v>
      </c>
      <c r="Q2762" s="1764">
        <v>518.29</v>
      </c>
      <c r="R2762" s="1864">
        <f t="shared" si="955"/>
        <v>0.21095969586701505</v>
      </c>
      <c r="S2762" s="1807">
        <f t="shared" si="972"/>
        <v>20.7316</v>
      </c>
      <c r="U2762" s="1764">
        <f t="shared" si="973"/>
        <v>0</v>
      </c>
      <c r="V2762" s="1764">
        <f t="shared" si="974"/>
        <v>0</v>
      </c>
      <c r="W2762" s="1764">
        <f t="shared" si="975"/>
        <v>3473.49</v>
      </c>
      <c r="X2762" s="1768">
        <v>3473.49</v>
      </c>
      <c r="Y2762" s="1784">
        <v>618741</v>
      </c>
      <c r="Z2762" s="1770">
        <v>43439</v>
      </c>
      <c r="AA2762" s="1843" t="s">
        <v>104</v>
      </c>
      <c r="AB2762" s="1843"/>
      <c r="AH2762" s="1867"/>
      <c r="AK2762" s="1868"/>
      <c r="AL2762" s="1868"/>
    </row>
    <row r="2763" spans="1:38" x14ac:dyDescent="0.25">
      <c r="A2763" s="1866" t="s">
        <v>5728</v>
      </c>
      <c r="C2763" s="1782" t="s">
        <v>5718</v>
      </c>
      <c r="D2763" s="1762" t="s">
        <v>352</v>
      </c>
      <c r="E2763" s="1762">
        <v>1</v>
      </c>
      <c r="F2763" s="1762">
        <v>9</v>
      </c>
      <c r="G2763" s="1762">
        <v>3</v>
      </c>
      <c r="H2763" s="1762">
        <v>4</v>
      </c>
      <c r="I2763" s="1783">
        <v>1</v>
      </c>
      <c r="J2763" s="1783">
        <v>1</v>
      </c>
      <c r="L2763" s="1764">
        <v>4662.96</v>
      </c>
      <c r="N2763" s="1764">
        <v>3279</v>
      </c>
      <c r="O2763" s="1764">
        <f>N2763-Q2763</f>
        <v>2660.0299999999997</v>
      </c>
      <c r="P2763" s="1806">
        <f t="shared" ref="P2763" si="976">IF(N2763&lt;=0,"",O2763/N2763)</f>
        <v>0.81123208295211946</v>
      </c>
      <c r="Q2763" s="1764">
        <v>618.97</v>
      </c>
      <c r="R2763" s="1864">
        <f t="shared" ref="R2763" si="977">IF(N2763&lt;=0,"",Q2763/N2763)</f>
        <v>0.18876791704788046</v>
      </c>
      <c r="S2763" s="1807">
        <f t="shared" si="972"/>
        <v>24.758800000000001</v>
      </c>
      <c r="U2763" s="1764">
        <f t="shared" si="973"/>
        <v>0</v>
      </c>
      <c r="V2763" s="1764">
        <f t="shared" si="974"/>
        <v>0</v>
      </c>
      <c r="W2763" s="1764">
        <f t="shared" si="975"/>
        <v>4662.96</v>
      </c>
      <c r="X2763" s="1768">
        <v>4662.96</v>
      </c>
      <c r="Y2763" s="1784">
        <v>618619</v>
      </c>
      <c r="Z2763" s="1770">
        <v>43395</v>
      </c>
      <c r="AA2763" s="1843" t="s">
        <v>104</v>
      </c>
      <c r="AB2763" s="1843"/>
      <c r="AH2763" s="1867"/>
      <c r="AK2763" s="1868"/>
      <c r="AL2763" s="1868"/>
    </row>
    <row r="2764" spans="1:38" x14ac:dyDescent="0.25">
      <c r="A2764" s="1866" t="s">
        <v>5729</v>
      </c>
      <c r="C2764" s="1782" t="s">
        <v>5719</v>
      </c>
      <c r="D2764" s="1762" t="s">
        <v>352</v>
      </c>
      <c r="E2764" s="1762">
        <v>1</v>
      </c>
      <c r="F2764" s="1762">
        <v>9</v>
      </c>
      <c r="G2764" s="1762">
        <v>3</v>
      </c>
      <c r="H2764" s="1762">
        <v>4</v>
      </c>
      <c r="I2764" s="1783">
        <v>1</v>
      </c>
      <c r="J2764" s="1783">
        <v>1</v>
      </c>
      <c r="L2764" s="1764">
        <v>4662.96</v>
      </c>
      <c r="N2764" s="1764">
        <v>3279</v>
      </c>
      <c r="O2764" s="1764">
        <f t="shared" ref="O2764:O2770" si="978">N2764-Q2764</f>
        <v>2660.0299999999997</v>
      </c>
      <c r="P2764" s="1806">
        <f t="shared" ref="P2764:P2770" si="979">IF(N2764&lt;=0,"",O2764/N2764)</f>
        <v>0.81123208295211946</v>
      </c>
      <c r="Q2764" s="1764">
        <v>618.97</v>
      </c>
      <c r="R2764" s="1864">
        <f t="shared" ref="R2764:R2770" si="980">IF(N2764&lt;=0,"",Q2764/N2764)</f>
        <v>0.18876791704788046</v>
      </c>
      <c r="S2764" s="1807">
        <f t="shared" ref="S2764" si="981">Q2764/$S$1</f>
        <v>24.758800000000001</v>
      </c>
      <c r="U2764" s="1764">
        <f t="shared" ref="U2764" si="982">((1-I2764)*O2764)+((1-J2764)*Q2764)</f>
        <v>0</v>
      </c>
      <c r="V2764" s="1764">
        <f t="shared" ref="V2764" si="983">L2764-W2764</f>
        <v>0</v>
      </c>
      <c r="W2764" s="1764">
        <f t="shared" ref="W2764" si="984">X2764+AC2764+AH2764+AM2764+AO2764+AR2764</f>
        <v>4662.96</v>
      </c>
      <c r="X2764" s="1768">
        <v>4662.96</v>
      </c>
      <c r="Y2764" s="1784">
        <v>618648</v>
      </c>
      <c r="Z2764" s="1770">
        <v>43403</v>
      </c>
      <c r="AA2764" s="1843" t="s">
        <v>104</v>
      </c>
      <c r="AB2764" s="1843"/>
      <c r="AH2764" s="1867"/>
      <c r="AK2764" s="1868"/>
      <c r="AL2764" s="1868"/>
    </row>
    <row r="2765" spans="1:38" x14ac:dyDescent="0.25">
      <c r="A2765" s="1866" t="s">
        <v>5730</v>
      </c>
      <c r="C2765" s="1782" t="s">
        <v>5725</v>
      </c>
      <c r="D2765" s="1762" t="s">
        <v>352</v>
      </c>
      <c r="E2765" s="1762">
        <v>1</v>
      </c>
      <c r="F2765" s="1762">
        <v>9</v>
      </c>
      <c r="G2765" s="1762">
        <v>3</v>
      </c>
      <c r="H2765" s="1762">
        <v>4</v>
      </c>
      <c r="I2765" s="1783">
        <v>1</v>
      </c>
      <c r="J2765" s="1783">
        <v>1</v>
      </c>
      <c r="L2765" s="1764">
        <v>4662.96</v>
      </c>
      <c r="N2765" s="1764">
        <v>3279</v>
      </c>
      <c r="O2765" s="1764">
        <f t="shared" si="978"/>
        <v>2660.0299999999997</v>
      </c>
      <c r="P2765" s="1806">
        <f t="shared" si="979"/>
        <v>0.81123208295211946</v>
      </c>
      <c r="Q2765" s="1764">
        <v>618.97</v>
      </c>
      <c r="R2765" s="1864">
        <f t="shared" si="980"/>
        <v>0.18876791704788046</v>
      </c>
      <c r="S2765" s="1807">
        <f t="shared" ref="S2765" si="985">Q2765/$S$1</f>
        <v>24.758800000000001</v>
      </c>
      <c r="U2765" s="1764">
        <f t="shared" ref="U2765" si="986">((1-I2765)*O2765)+((1-J2765)*Q2765)</f>
        <v>0</v>
      </c>
      <c r="V2765" s="1764">
        <f t="shared" ref="V2765" si="987">L2765-W2765</f>
        <v>0</v>
      </c>
      <c r="W2765" s="1764">
        <f t="shared" ref="W2765" si="988">X2765+AC2765+AH2765+AM2765+AO2765+AR2765</f>
        <v>4662.96</v>
      </c>
      <c r="X2765" s="1768">
        <v>4662.96</v>
      </c>
      <c r="Y2765" s="1784">
        <v>618642</v>
      </c>
      <c r="Z2765" s="1770">
        <v>43403</v>
      </c>
      <c r="AA2765" s="1843" t="s">
        <v>104</v>
      </c>
      <c r="AB2765" s="1843"/>
      <c r="AH2765" s="1867"/>
      <c r="AK2765" s="1868"/>
      <c r="AL2765" s="1868"/>
    </row>
    <row r="2766" spans="1:38" x14ac:dyDescent="0.25">
      <c r="A2766" s="1866" t="s">
        <v>5731</v>
      </c>
      <c r="C2766" s="1782" t="s">
        <v>5720</v>
      </c>
      <c r="D2766" s="1762" t="s">
        <v>352</v>
      </c>
      <c r="E2766" s="1762">
        <v>1</v>
      </c>
      <c r="F2766" s="1762">
        <v>9</v>
      </c>
      <c r="G2766" s="1762">
        <v>3</v>
      </c>
      <c r="H2766" s="1762">
        <v>4</v>
      </c>
      <c r="I2766" s="1783">
        <v>1</v>
      </c>
      <c r="J2766" s="1783">
        <v>1</v>
      </c>
      <c r="L2766" s="1764">
        <v>4662.96</v>
      </c>
      <c r="N2766" s="1764">
        <v>3279</v>
      </c>
      <c r="O2766" s="1764">
        <f t="shared" si="978"/>
        <v>2660.0299999999997</v>
      </c>
      <c r="P2766" s="1806">
        <f t="shared" si="979"/>
        <v>0.81123208295211946</v>
      </c>
      <c r="Q2766" s="1764">
        <v>618.97</v>
      </c>
      <c r="R2766" s="1864">
        <f t="shared" si="980"/>
        <v>0.18876791704788046</v>
      </c>
      <c r="S2766" s="1807">
        <f t="shared" ref="S2766:S2770" si="989">Q2766/$S$1</f>
        <v>24.758800000000001</v>
      </c>
      <c r="U2766" s="1764">
        <f t="shared" ref="U2766:U2770" si="990">((1-I2766)*O2766)+((1-J2766)*Q2766)</f>
        <v>0</v>
      </c>
      <c r="V2766" s="1764">
        <f t="shared" ref="V2766:V2770" si="991">L2766-W2766</f>
        <v>0</v>
      </c>
      <c r="W2766" s="1764">
        <f t="shared" ref="W2766:W2770" si="992">X2766+AC2766+AH2766+AM2766+AO2766+AR2766</f>
        <v>4662.96</v>
      </c>
      <c r="X2766" s="1768">
        <v>4662.96</v>
      </c>
      <c r="Y2766" s="1784">
        <v>618649</v>
      </c>
      <c r="Z2766" s="1770">
        <v>43403</v>
      </c>
      <c r="AA2766" s="1843" t="s">
        <v>104</v>
      </c>
      <c r="AB2766" s="1843"/>
      <c r="AH2766" s="1867"/>
      <c r="AK2766" s="1868"/>
      <c r="AL2766" s="1868"/>
    </row>
    <row r="2767" spans="1:38" x14ac:dyDescent="0.25">
      <c r="A2767" s="1866" t="s">
        <v>5732</v>
      </c>
      <c r="C2767" s="1782" t="s">
        <v>5721</v>
      </c>
      <c r="D2767" s="1762" t="s">
        <v>352</v>
      </c>
      <c r="E2767" s="1762">
        <v>1</v>
      </c>
      <c r="F2767" s="1762">
        <v>9</v>
      </c>
      <c r="G2767" s="1762">
        <v>3</v>
      </c>
      <c r="H2767" s="1762">
        <v>4</v>
      </c>
      <c r="I2767" s="1783">
        <v>1</v>
      </c>
      <c r="J2767" s="1783">
        <v>1</v>
      </c>
      <c r="L2767" s="1764">
        <v>4662.96</v>
      </c>
      <c r="N2767" s="1764">
        <v>3279</v>
      </c>
      <c r="O2767" s="1764">
        <f t="shared" si="978"/>
        <v>2660.0299999999997</v>
      </c>
      <c r="P2767" s="1806">
        <f t="shared" si="979"/>
        <v>0.81123208295211946</v>
      </c>
      <c r="Q2767" s="1764">
        <v>618.97</v>
      </c>
      <c r="R2767" s="1864">
        <f t="shared" si="980"/>
        <v>0.18876791704788046</v>
      </c>
      <c r="S2767" s="1807">
        <f t="shared" si="989"/>
        <v>24.758800000000001</v>
      </c>
      <c r="U2767" s="1764">
        <f t="shared" si="990"/>
        <v>0</v>
      </c>
      <c r="V2767" s="1764">
        <f t="shared" si="991"/>
        <v>0</v>
      </c>
      <c r="W2767" s="1764">
        <f t="shared" si="992"/>
        <v>4662.96</v>
      </c>
      <c r="X2767" s="1768">
        <v>4662.96</v>
      </c>
      <c r="Y2767" s="1784">
        <v>618650</v>
      </c>
      <c r="Z2767" s="1770">
        <v>43403</v>
      </c>
      <c r="AA2767" s="1843" t="s">
        <v>104</v>
      </c>
      <c r="AB2767" s="1843"/>
      <c r="AH2767" s="1867"/>
      <c r="AK2767" s="1868"/>
      <c r="AL2767" s="1868"/>
    </row>
    <row r="2768" spans="1:38" x14ac:dyDescent="0.25">
      <c r="A2768" s="1866" t="s">
        <v>5733</v>
      </c>
      <c r="C2768" s="1782" t="s">
        <v>5722</v>
      </c>
      <c r="D2768" s="1762" t="s">
        <v>352</v>
      </c>
      <c r="E2768" s="1762">
        <v>1</v>
      </c>
      <c r="F2768" s="1762">
        <v>9</v>
      </c>
      <c r="G2768" s="1762">
        <v>3</v>
      </c>
      <c r="H2768" s="1762">
        <v>4</v>
      </c>
      <c r="I2768" s="1783">
        <v>1</v>
      </c>
      <c r="J2768" s="1783">
        <v>1</v>
      </c>
      <c r="L2768" s="1764">
        <v>4662.96</v>
      </c>
      <c r="N2768" s="1764">
        <v>3279</v>
      </c>
      <c r="O2768" s="1764">
        <f t="shared" si="978"/>
        <v>2660.0299999999997</v>
      </c>
      <c r="P2768" s="1806">
        <f t="shared" si="979"/>
        <v>0.81123208295211946</v>
      </c>
      <c r="Q2768" s="1764">
        <v>618.97</v>
      </c>
      <c r="R2768" s="1864">
        <f t="shared" si="980"/>
        <v>0.18876791704788046</v>
      </c>
      <c r="S2768" s="1807">
        <f t="shared" si="989"/>
        <v>24.758800000000001</v>
      </c>
      <c r="U2768" s="1764">
        <f t="shared" si="990"/>
        <v>0</v>
      </c>
      <c r="V2768" s="1764">
        <f t="shared" si="991"/>
        <v>0</v>
      </c>
      <c r="W2768" s="1764">
        <f t="shared" si="992"/>
        <v>4662.96</v>
      </c>
      <c r="X2768" s="1768">
        <v>4662.96</v>
      </c>
      <c r="Y2768" s="1784">
        <v>618651</v>
      </c>
      <c r="Z2768" s="1770">
        <v>43403</v>
      </c>
      <c r="AA2768" s="1843" t="s">
        <v>104</v>
      </c>
      <c r="AB2768" s="1843"/>
      <c r="AH2768" s="1867"/>
      <c r="AK2768" s="1868"/>
      <c r="AL2768" s="1868"/>
    </row>
    <row r="2769" spans="1:38" x14ac:dyDescent="0.25">
      <c r="A2769" s="1866" t="s">
        <v>5734</v>
      </c>
      <c r="C2769" s="1782" t="s">
        <v>5723</v>
      </c>
      <c r="D2769" s="1762" t="s">
        <v>352</v>
      </c>
      <c r="E2769" s="1762">
        <v>1</v>
      </c>
      <c r="F2769" s="1762">
        <v>9</v>
      </c>
      <c r="G2769" s="1762">
        <v>3</v>
      </c>
      <c r="H2769" s="1762">
        <v>4</v>
      </c>
      <c r="I2769" s="1783">
        <v>1</v>
      </c>
      <c r="J2769" s="1783">
        <v>1</v>
      </c>
      <c r="L2769" s="1764">
        <v>4662.96</v>
      </c>
      <c r="N2769" s="1764">
        <v>3279</v>
      </c>
      <c r="O2769" s="1764">
        <f t="shared" si="978"/>
        <v>2660.0299999999997</v>
      </c>
      <c r="P2769" s="1806">
        <f t="shared" si="979"/>
        <v>0.81123208295211946</v>
      </c>
      <c r="Q2769" s="1764">
        <v>618.97</v>
      </c>
      <c r="R2769" s="1864">
        <f t="shared" si="980"/>
        <v>0.18876791704788046</v>
      </c>
      <c r="S2769" s="1807">
        <f t="shared" si="989"/>
        <v>24.758800000000001</v>
      </c>
      <c r="U2769" s="1764">
        <f t="shared" si="990"/>
        <v>0</v>
      </c>
      <c r="V2769" s="1764">
        <f t="shared" si="991"/>
        <v>0</v>
      </c>
      <c r="W2769" s="1764">
        <f t="shared" si="992"/>
        <v>4662.96</v>
      </c>
      <c r="X2769" s="1768">
        <v>4662.96</v>
      </c>
      <c r="Y2769" s="1784">
        <v>618677</v>
      </c>
      <c r="Z2769" s="1770">
        <v>43416</v>
      </c>
      <c r="AA2769" s="1843" t="s">
        <v>104</v>
      </c>
      <c r="AB2769" s="1843"/>
      <c r="AH2769" s="1867"/>
      <c r="AK2769" s="1868"/>
      <c r="AL2769" s="1868"/>
    </row>
    <row r="2770" spans="1:38" x14ac:dyDescent="0.25">
      <c r="A2770" s="1866" t="s">
        <v>5735</v>
      </c>
      <c r="C2770" s="1782" t="s">
        <v>5724</v>
      </c>
      <c r="D2770" s="1762" t="s">
        <v>352</v>
      </c>
      <c r="E2770" s="1762">
        <v>1</v>
      </c>
      <c r="F2770" s="1762">
        <v>9</v>
      </c>
      <c r="G2770" s="1762">
        <v>3</v>
      </c>
      <c r="H2770" s="1762">
        <v>4</v>
      </c>
      <c r="I2770" s="1783">
        <v>1</v>
      </c>
      <c r="J2770" s="1783">
        <v>1</v>
      </c>
      <c r="L2770" s="1764">
        <v>4662.96</v>
      </c>
      <c r="N2770" s="1764">
        <v>3279</v>
      </c>
      <c r="O2770" s="1764">
        <f t="shared" si="978"/>
        <v>2660.0299999999997</v>
      </c>
      <c r="P2770" s="1806">
        <f t="shared" si="979"/>
        <v>0.81123208295211946</v>
      </c>
      <c r="Q2770" s="1764">
        <v>618.97</v>
      </c>
      <c r="R2770" s="1864">
        <f t="shared" si="980"/>
        <v>0.18876791704788046</v>
      </c>
      <c r="S2770" s="1807">
        <f t="shared" si="989"/>
        <v>24.758800000000001</v>
      </c>
      <c r="U2770" s="1764">
        <f t="shared" si="990"/>
        <v>0</v>
      </c>
      <c r="V2770" s="1764">
        <f t="shared" si="991"/>
        <v>0</v>
      </c>
      <c r="W2770" s="1764">
        <f t="shared" si="992"/>
        <v>4662.96</v>
      </c>
      <c r="X2770" s="1768">
        <v>4662.96</v>
      </c>
      <c r="Y2770" s="1784">
        <v>618768</v>
      </c>
      <c r="Z2770" s="1770">
        <v>43416</v>
      </c>
      <c r="AA2770" s="1843" t="s">
        <v>104</v>
      </c>
      <c r="AB2770" s="1843"/>
      <c r="AH2770" s="1867"/>
      <c r="AK2770" s="1868"/>
      <c r="AL2770" s="1868"/>
    </row>
    <row r="2771" spans="1:38" x14ac:dyDescent="0.25">
      <c r="A2771" s="1866">
        <v>2018584</v>
      </c>
      <c r="C2771" s="1782" t="s">
        <v>5736</v>
      </c>
      <c r="D2771" s="1762" t="s">
        <v>26</v>
      </c>
      <c r="E2771" s="1762">
        <v>0</v>
      </c>
      <c r="F2771" s="1762">
        <v>2</v>
      </c>
      <c r="G2771" s="1762">
        <v>1</v>
      </c>
      <c r="H2771" s="1762">
        <v>1</v>
      </c>
      <c r="I2771" s="1783">
        <v>1</v>
      </c>
      <c r="J2771" s="1783">
        <v>1</v>
      </c>
      <c r="L2771" s="1764">
        <v>690.26</v>
      </c>
      <c r="N2771" s="1764">
        <v>464</v>
      </c>
      <c r="O2771" s="1764">
        <f t="shared" si="929"/>
        <v>325.44</v>
      </c>
      <c r="P2771" s="1806">
        <f t="shared" si="930"/>
        <v>0.70137931034482759</v>
      </c>
      <c r="Q2771" s="1764">
        <v>138.56</v>
      </c>
      <c r="R2771" s="1864">
        <f t="shared" si="931"/>
        <v>0.29862068965517241</v>
      </c>
      <c r="S2771" s="1807">
        <f t="shared" si="932"/>
        <v>5.5423999999999998</v>
      </c>
      <c r="U2771" s="1764">
        <f t="shared" si="933"/>
        <v>0</v>
      </c>
      <c r="V2771" s="1764">
        <f t="shared" si="934"/>
        <v>0</v>
      </c>
      <c r="W2771" s="1764">
        <f t="shared" si="935"/>
        <v>690.26</v>
      </c>
      <c r="X2771" s="1768">
        <v>690.26</v>
      </c>
      <c r="Y2771" s="1784">
        <v>618559</v>
      </c>
      <c r="Z2771" s="1770">
        <v>43374</v>
      </c>
      <c r="AA2771" s="1843" t="s">
        <v>104</v>
      </c>
      <c r="AB2771" s="1843"/>
      <c r="AH2771" s="1867"/>
      <c r="AK2771" s="1868"/>
      <c r="AL2771" s="1868"/>
    </row>
    <row r="2772" spans="1:38" x14ac:dyDescent="0.25">
      <c r="A2772" s="1866">
        <v>2018585</v>
      </c>
      <c r="C2772" s="1782" t="s">
        <v>5747</v>
      </c>
      <c r="D2772" s="1762" t="s">
        <v>26</v>
      </c>
      <c r="E2772" s="1762">
        <v>1</v>
      </c>
      <c r="F2772" s="1762">
        <v>14</v>
      </c>
      <c r="G2772" s="1762">
        <v>6</v>
      </c>
      <c r="H2772" s="1762">
        <v>5</v>
      </c>
      <c r="I2772" s="1783">
        <v>1</v>
      </c>
      <c r="J2772" s="1783">
        <v>1</v>
      </c>
      <c r="L2772" s="1764">
        <v>7321.13</v>
      </c>
      <c r="N2772" s="1764">
        <v>4906</v>
      </c>
      <c r="O2772" s="1764">
        <f t="shared" ref="O2772" si="993">N2772-Q2772</f>
        <v>4097.24</v>
      </c>
      <c r="P2772" s="1806">
        <f t="shared" ref="P2772" si="994">IF(N2772&lt;=0,"",O2772/N2772)</f>
        <v>0.83514879739094983</v>
      </c>
      <c r="Q2772" s="1764">
        <v>808.76</v>
      </c>
      <c r="R2772" s="1864">
        <f t="shared" ref="R2772" si="995">IF(N2772&lt;=0,"",Q2772/N2772)</f>
        <v>0.16485120260905015</v>
      </c>
      <c r="S2772" s="1807">
        <f t="shared" si="932"/>
        <v>32.3504</v>
      </c>
      <c r="U2772" s="1764">
        <f t="shared" si="933"/>
        <v>0</v>
      </c>
      <c r="V2772" s="1764">
        <f t="shared" si="934"/>
        <v>0</v>
      </c>
      <c r="W2772" s="1764">
        <f t="shared" si="935"/>
        <v>7321.13</v>
      </c>
      <c r="X2772" s="1768">
        <v>7321.13</v>
      </c>
      <c r="Y2772" s="1784">
        <v>618582</v>
      </c>
      <c r="Z2772" s="1770">
        <v>43381</v>
      </c>
      <c r="AA2772" s="1843" t="s">
        <v>104</v>
      </c>
      <c r="AB2772" s="1843"/>
      <c r="AH2772" s="1867"/>
      <c r="AK2772" s="1868"/>
      <c r="AL2772" s="1868"/>
    </row>
    <row r="2773" spans="1:38" x14ac:dyDescent="0.25">
      <c r="A2773" s="1866">
        <v>2018586</v>
      </c>
      <c r="C2773" s="1782" t="s">
        <v>5748</v>
      </c>
      <c r="D2773" s="1762" t="s">
        <v>26</v>
      </c>
      <c r="E2773" s="1762">
        <v>1</v>
      </c>
      <c r="F2773" s="1762">
        <v>9</v>
      </c>
      <c r="G2773" s="1762">
        <v>5</v>
      </c>
      <c r="H2773" s="1762">
        <v>2</v>
      </c>
      <c r="I2773" s="1783">
        <v>1</v>
      </c>
      <c r="J2773" s="1783">
        <v>1</v>
      </c>
      <c r="L2773" s="1764">
        <v>3888.84</v>
      </c>
      <c r="N2773" s="1764">
        <v>2567.13</v>
      </c>
      <c r="O2773" s="1764">
        <f t="shared" si="929"/>
        <v>1962.77</v>
      </c>
      <c r="P2773" s="1806">
        <f t="shared" si="930"/>
        <v>0.76457756327104587</v>
      </c>
      <c r="Q2773" s="1764">
        <v>604.36</v>
      </c>
      <c r="R2773" s="1864">
        <f t="shared" si="931"/>
        <v>0.23542243672895413</v>
      </c>
      <c r="S2773" s="1807">
        <f t="shared" si="932"/>
        <v>24.174400000000002</v>
      </c>
      <c r="U2773" s="1764">
        <f t="shared" si="933"/>
        <v>0</v>
      </c>
      <c r="V2773" s="1764">
        <f t="shared" si="934"/>
        <v>0</v>
      </c>
      <c r="W2773" s="1764">
        <f t="shared" si="935"/>
        <v>3888.84</v>
      </c>
      <c r="X2773" s="1768">
        <v>3888.84</v>
      </c>
      <c r="Y2773" s="1784">
        <v>618571</v>
      </c>
      <c r="Z2773" s="1770">
        <v>43381</v>
      </c>
      <c r="AA2773" s="1843" t="s">
        <v>104</v>
      </c>
      <c r="AB2773" s="1843"/>
      <c r="AH2773" s="1867"/>
      <c r="AK2773" s="1868"/>
      <c r="AL2773" s="1868"/>
    </row>
    <row r="2774" spans="1:38" x14ac:dyDescent="0.25">
      <c r="A2774" s="1866">
        <v>2018587</v>
      </c>
      <c r="C2774" s="1782" t="s">
        <v>5749</v>
      </c>
      <c r="D2774" s="1762" t="s">
        <v>26</v>
      </c>
      <c r="E2774" s="1762">
        <v>1</v>
      </c>
      <c r="F2774" s="1762">
        <v>9</v>
      </c>
      <c r="G2774" s="1762">
        <v>5</v>
      </c>
      <c r="H2774" s="1762">
        <v>2</v>
      </c>
      <c r="I2774" s="1783">
        <v>1</v>
      </c>
      <c r="J2774" s="1783">
        <v>1</v>
      </c>
      <c r="L2774" s="1764">
        <v>3888.84</v>
      </c>
      <c r="N2774" s="1764">
        <v>2567.13</v>
      </c>
      <c r="O2774" s="1764">
        <f t="shared" ref="O2774:O2780" si="996">N2774-Q2774</f>
        <v>1962.77</v>
      </c>
      <c r="P2774" s="1806">
        <f t="shared" ref="P2774:P2780" si="997">IF(N2774&lt;=0,"",O2774/N2774)</f>
        <v>0.76457756327104587</v>
      </c>
      <c r="Q2774" s="1764">
        <v>604.36</v>
      </c>
      <c r="R2774" s="1864">
        <f t="shared" ref="R2774:R2780" si="998">IF(N2774&lt;=0,"",Q2774/N2774)</f>
        <v>0.23542243672895413</v>
      </c>
      <c r="S2774" s="1807">
        <f t="shared" si="932"/>
        <v>24.174400000000002</v>
      </c>
      <c r="U2774" s="1764">
        <f t="shared" si="933"/>
        <v>0</v>
      </c>
      <c r="V2774" s="1764">
        <f t="shared" si="934"/>
        <v>0</v>
      </c>
      <c r="W2774" s="1764">
        <f t="shared" si="935"/>
        <v>3888.84</v>
      </c>
      <c r="X2774" s="1768">
        <v>3888.84</v>
      </c>
      <c r="Y2774" s="1784">
        <v>618572</v>
      </c>
      <c r="Z2774" s="1770">
        <v>43381</v>
      </c>
      <c r="AA2774" s="1843" t="s">
        <v>104</v>
      </c>
      <c r="AB2774" s="1843"/>
      <c r="AH2774" s="1867"/>
      <c r="AK2774" s="1868"/>
      <c r="AL2774" s="1868"/>
    </row>
    <row r="2775" spans="1:38" x14ac:dyDescent="0.25">
      <c r="A2775" s="1866">
        <v>2018588</v>
      </c>
      <c r="C2775" s="1782" t="s">
        <v>5750</v>
      </c>
      <c r="D2775" s="1762" t="s">
        <v>26</v>
      </c>
      <c r="E2775" s="1762">
        <v>1</v>
      </c>
      <c r="F2775" s="1762">
        <v>9</v>
      </c>
      <c r="G2775" s="1762">
        <v>5</v>
      </c>
      <c r="H2775" s="1762">
        <v>2</v>
      </c>
      <c r="I2775" s="1783">
        <v>1</v>
      </c>
      <c r="J2775" s="1783">
        <v>1</v>
      </c>
      <c r="L2775" s="1764">
        <v>3888.84</v>
      </c>
      <c r="N2775" s="1764">
        <v>2567.13</v>
      </c>
      <c r="O2775" s="1764">
        <f t="shared" si="996"/>
        <v>1962.77</v>
      </c>
      <c r="P2775" s="1806">
        <f t="shared" si="997"/>
        <v>0.76457756327104587</v>
      </c>
      <c r="Q2775" s="1764">
        <v>604.36</v>
      </c>
      <c r="R2775" s="1864">
        <f t="shared" si="998"/>
        <v>0.23542243672895413</v>
      </c>
      <c r="S2775" s="1807">
        <f t="shared" si="932"/>
        <v>24.174400000000002</v>
      </c>
      <c r="U2775" s="1764">
        <f t="shared" si="933"/>
        <v>0</v>
      </c>
      <c r="V2775" s="1764">
        <f t="shared" si="934"/>
        <v>0</v>
      </c>
      <c r="W2775" s="1764">
        <f t="shared" si="935"/>
        <v>3888.84</v>
      </c>
      <c r="X2775" s="1768">
        <v>3888.84</v>
      </c>
      <c r="Y2775" s="1784">
        <v>618573</v>
      </c>
      <c r="Z2775" s="1770">
        <v>43381</v>
      </c>
      <c r="AA2775" s="1843" t="s">
        <v>104</v>
      </c>
      <c r="AB2775" s="1843"/>
      <c r="AH2775" s="1867"/>
      <c r="AK2775" s="1868"/>
      <c r="AL2775" s="1868"/>
    </row>
    <row r="2776" spans="1:38" x14ac:dyDescent="0.25">
      <c r="A2776" s="1866">
        <v>2018589</v>
      </c>
      <c r="C2776" s="1782" t="s">
        <v>5751</v>
      </c>
      <c r="D2776" s="1762" t="s">
        <v>26</v>
      </c>
      <c r="E2776" s="1762">
        <v>1</v>
      </c>
      <c r="F2776" s="1762">
        <v>9</v>
      </c>
      <c r="G2776" s="1762">
        <v>5</v>
      </c>
      <c r="H2776" s="1762">
        <v>2</v>
      </c>
      <c r="I2776" s="1783">
        <v>1</v>
      </c>
      <c r="J2776" s="1783">
        <v>1</v>
      </c>
      <c r="L2776" s="1764">
        <v>3888.84</v>
      </c>
      <c r="N2776" s="1764">
        <v>2567.13</v>
      </c>
      <c r="O2776" s="1764">
        <f t="shared" si="996"/>
        <v>1962.77</v>
      </c>
      <c r="P2776" s="1806">
        <f t="shared" si="997"/>
        <v>0.76457756327104587</v>
      </c>
      <c r="Q2776" s="1764">
        <v>604.36</v>
      </c>
      <c r="R2776" s="1864">
        <f t="shared" si="998"/>
        <v>0.23542243672895413</v>
      </c>
      <c r="S2776" s="1807">
        <f t="shared" si="932"/>
        <v>24.174400000000002</v>
      </c>
      <c r="U2776" s="1764">
        <f t="shared" si="933"/>
        <v>0</v>
      </c>
      <c r="V2776" s="1764">
        <f t="shared" si="934"/>
        <v>0</v>
      </c>
      <c r="W2776" s="1764">
        <f t="shared" si="935"/>
        <v>3888.84</v>
      </c>
      <c r="X2776" s="1768">
        <v>3888.84</v>
      </c>
      <c r="Y2776" s="1784">
        <v>618574</v>
      </c>
      <c r="Z2776" s="1770">
        <v>43381</v>
      </c>
      <c r="AA2776" s="1843" t="s">
        <v>104</v>
      </c>
      <c r="AB2776" s="1843"/>
      <c r="AH2776" s="1867"/>
      <c r="AK2776" s="1868"/>
      <c r="AL2776" s="1868"/>
    </row>
    <row r="2777" spans="1:38" x14ac:dyDescent="0.25">
      <c r="A2777" s="1866">
        <v>2018590</v>
      </c>
      <c r="C2777" s="1782" t="s">
        <v>5791</v>
      </c>
      <c r="D2777" s="1762" t="s">
        <v>26</v>
      </c>
      <c r="E2777" s="1762">
        <v>1</v>
      </c>
      <c r="F2777" s="1762">
        <v>9</v>
      </c>
      <c r="G2777" s="1762">
        <v>5</v>
      </c>
      <c r="H2777" s="1762">
        <v>2</v>
      </c>
      <c r="I2777" s="1783">
        <v>1</v>
      </c>
      <c r="J2777" s="1783">
        <v>1</v>
      </c>
      <c r="L2777" s="1764">
        <v>3888.84</v>
      </c>
      <c r="N2777" s="1764">
        <v>2567.13</v>
      </c>
      <c r="O2777" s="1764">
        <f t="shared" si="996"/>
        <v>1962.77</v>
      </c>
      <c r="P2777" s="1806">
        <f t="shared" si="997"/>
        <v>0.76457756327104587</v>
      </c>
      <c r="Q2777" s="1764">
        <v>604.36</v>
      </c>
      <c r="R2777" s="1864">
        <f t="shared" si="998"/>
        <v>0.23542243672895413</v>
      </c>
      <c r="S2777" s="1807">
        <f t="shared" si="932"/>
        <v>24.174400000000002</v>
      </c>
      <c r="U2777" s="1764">
        <f t="shared" si="933"/>
        <v>0</v>
      </c>
      <c r="V2777" s="1764">
        <f t="shared" si="934"/>
        <v>0</v>
      </c>
      <c r="W2777" s="1764">
        <f t="shared" si="935"/>
        <v>3888.84</v>
      </c>
      <c r="X2777" s="1768">
        <v>3888.84</v>
      </c>
      <c r="Y2777" s="1784">
        <v>618575</v>
      </c>
      <c r="Z2777" s="1770">
        <v>43381</v>
      </c>
      <c r="AA2777" s="1843" t="s">
        <v>104</v>
      </c>
      <c r="AB2777" s="1843"/>
      <c r="AH2777" s="1867"/>
      <c r="AK2777" s="1868"/>
      <c r="AL2777" s="1868"/>
    </row>
    <row r="2778" spans="1:38" x14ac:dyDescent="0.25">
      <c r="A2778" s="1866">
        <v>2018591</v>
      </c>
      <c r="C2778" s="1782" t="s">
        <v>5792</v>
      </c>
      <c r="D2778" s="1762" t="s">
        <v>26</v>
      </c>
      <c r="E2778" s="1762">
        <v>1</v>
      </c>
      <c r="F2778" s="1762">
        <v>9</v>
      </c>
      <c r="G2778" s="1762">
        <v>5</v>
      </c>
      <c r="H2778" s="1762">
        <v>2</v>
      </c>
      <c r="I2778" s="1783">
        <v>1</v>
      </c>
      <c r="J2778" s="1783">
        <v>1</v>
      </c>
      <c r="L2778" s="1764">
        <v>3888.84</v>
      </c>
      <c r="N2778" s="1764">
        <v>2567.13</v>
      </c>
      <c r="O2778" s="1764">
        <f t="shared" si="996"/>
        <v>1962.77</v>
      </c>
      <c r="P2778" s="1806">
        <f t="shared" si="997"/>
        <v>0.76457756327104587</v>
      </c>
      <c r="Q2778" s="1764">
        <v>604.36</v>
      </c>
      <c r="R2778" s="1864">
        <f t="shared" si="998"/>
        <v>0.23542243672895413</v>
      </c>
      <c r="S2778" s="1807">
        <f t="shared" si="932"/>
        <v>24.174400000000002</v>
      </c>
      <c r="U2778" s="1764">
        <f t="shared" si="933"/>
        <v>0</v>
      </c>
      <c r="V2778" s="1764">
        <f t="shared" si="934"/>
        <v>0</v>
      </c>
      <c r="W2778" s="1764">
        <f t="shared" si="935"/>
        <v>3888.84</v>
      </c>
      <c r="X2778" s="1768">
        <v>3888.84</v>
      </c>
      <c r="Y2778" s="1784">
        <v>618576</v>
      </c>
      <c r="Z2778" s="1770">
        <v>43381</v>
      </c>
      <c r="AA2778" s="1843" t="s">
        <v>104</v>
      </c>
      <c r="AB2778" s="1843"/>
      <c r="AH2778" s="1867"/>
      <c r="AK2778" s="1868"/>
      <c r="AL2778" s="1868"/>
    </row>
    <row r="2779" spans="1:38" x14ac:dyDescent="0.25">
      <c r="A2779" s="1866">
        <v>2018592</v>
      </c>
      <c r="C2779" s="1782" t="s">
        <v>5793</v>
      </c>
      <c r="D2779" s="1762" t="s">
        <v>26</v>
      </c>
      <c r="E2779" s="1762">
        <v>1</v>
      </c>
      <c r="F2779" s="1762">
        <v>9</v>
      </c>
      <c r="G2779" s="1762">
        <v>5</v>
      </c>
      <c r="H2779" s="1762">
        <v>2</v>
      </c>
      <c r="I2779" s="1783">
        <v>1</v>
      </c>
      <c r="J2779" s="1783">
        <v>1</v>
      </c>
      <c r="L2779" s="1764">
        <v>3888.84</v>
      </c>
      <c r="N2779" s="1764">
        <v>2567.13</v>
      </c>
      <c r="O2779" s="1764">
        <f t="shared" si="996"/>
        <v>1962.77</v>
      </c>
      <c r="P2779" s="1806">
        <f t="shared" si="997"/>
        <v>0.76457756327104587</v>
      </c>
      <c r="Q2779" s="1764">
        <v>604.36</v>
      </c>
      <c r="R2779" s="1864">
        <f t="shared" si="998"/>
        <v>0.23542243672895413</v>
      </c>
      <c r="S2779" s="1807">
        <f t="shared" si="932"/>
        <v>24.174400000000002</v>
      </c>
      <c r="U2779" s="1764">
        <f t="shared" si="933"/>
        <v>0</v>
      </c>
      <c r="V2779" s="1764">
        <f t="shared" si="934"/>
        <v>0</v>
      </c>
      <c r="W2779" s="1764">
        <f t="shared" si="935"/>
        <v>3888.84</v>
      </c>
      <c r="X2779" s="1768">
        <v>3888.84</v>
      </c>
      <c r="Y2779" s="1784">
        <v>618577</v>
      </c>
      <c r="Z2779" s="1770">
        <v>43381</v>
      </c>
      <c r="AA2779" s="1843" t="s">
        <v>104</v>
      </c>
      <c r="AB2779" s="1843"/>
      <c r="AH2779" s="1867"/>
      <c r="AK2779" s="1868"/>
      <c r="AL2779" s="1868"/>
    </row>
    <row r="2780" spans="1:38" x14ac:dyDescent="0.25">
      <c r="A2780" s="1866">
        <v>2018593</v>
      </c>
      <c r="C2780" s="1782" t="s">
        <v>5794</v>
      </c>
      <c r="D2780" s="1762" t="s">
        <v>26</v>
      </c>
      <c r="E2780" s="1762">
        <v>1</v>
      </c>
      <c r="F2780" s="1762">
        <v>9</v>
      </c>
      <c r="G2780" s="1762">
        <v>5</v>
      </c>
      <c r="H2780" s="1762">
        <v>2</v>
      </c>
      <c r="I2780" s="1783">
        <v>1</v>
      </c>
      <c r="J2780" s="1783">
        <v>1</v>
      </c>
      <c r="L2780" s="1764">
        <v>3888.84</v>
      </c>
      <c r="N2780" s="1764">
        <v>2567.13</v>
      </c>
      <c r="O2780" s="1764">
        <f t="shared" si="996"/>
        <v>1962.77</v>
      </c>
      <c r="P2780" s="1806">
        <f t="shared" si="997"/>
        <v>0.76457756327104587</v>
      </c>
      <c r="Q2780" s="1764">
        <v>604.36</v>
      </c>
      <c r="R2780" s="1864">
        <f t="shared" si="998"/>
        <v>0.23542243672895413</v>
      </c>
      <c r="S2780" s="1807">
        <f t="shared" si="932"/>
        <v>24.174400000000002</v>
      </c>
      <c r="U2780" s="1764">
        <f t="shared" si="933"/>
        <v>0</v>
      </c>
      <c r="V2780" s="1764">
        <f t="shared" si="934"/>
        <v>0</v>
      </c>
      <c r="W2780" s="1764">
        <f t="shared" si="935"/>
        <v>3888.84</v>
      </c>
      <c r="X2780" s="1768">
        <v>3888.84</v>
      </c>
      <c r="Y2780" s="1784">
        <v>618578</v>
      </c>
      <c r="Z2780" s="1770">
        <v>43381</v>
      </c>
      <c r="AA2780" s="1843" t="s">
        <v>104</v>
      </c>
      <c r="AB2780" s="1843"/>
      <c r="AH2780" s="1867"/>
      <c r="AK2780" s="1868"/>
      <c r="AL2780" s="1868"/>
    </row>
    <row r="2781" spans="1:38" x14ac:dyDescent="0.25">
      <c r="A2781" s="1866">
        <v>2018594</v>
      </c>
      <c r="C2781" s="1782" t="s">
        <v>5763</v>
      </c>
      <c r="D2781" s="1762" t="s">
        <v>26</v>
      </c>
      <c r="E2781" s="1762">
        <v>1</v>
      </c>
      <c r="F2781" s="1762">
        <v>14</v>
      </c>
      <c r="G2781" s="1762">
        <v>6</v>
      </c>
      <c r="H2781" s="1762">
        <v>5</v>
      </c>
      <c r="I2781" s="1783">
        <v>1</v>
      </c>
      <c r="J2781" s="1783">
        <v>1</v>
      </c>
      <c r="L2781" s="1764">
        <v>7321.13</v>
      </c>
      <c r="N2781" s="1764">
        <v>4906</v>
      </c>
      <c r="O2781" s="1764">
        <f t="shared" si="929"/>
        <v>4097.24</v>
      </c>
      <c r="P2781" s="1806">
        <f t="shared" si="930"/>
        <v>0.83514879739094983</v>
      </c>
      <c r="Q2781" s="1764">
        <v>808.76</v>
      </c>
      <c r="R2781" s="1864">
        <f t="shared" si="931"/>
        <v>0.16485120260905015</v>
      </c>
      <c r="S2781" s="1807">
        <f t="shared" si="932"/>
        <v>32.3504</v>
      </c>
      <c r="U2781" s="1764">
        <f t="shared" si="933"/>
        <v>0</v>
      </c>
      <c r="V2781" s="1764">
        <f t="shared" si="934"/>
        <v>0</v>
      </c>
      <c r="W2781" s="1764">
        <f t="shared" si="935"/>
        <v>7321.13</v>
      </c>
      <c r="X2781" s="1768">
        <v>7321.13</v>
      </c>
      <c r="Y2781" s="1784">
        <v>618605</v>
      </c>
      <c r="Z2781" s="1770">
        <v>43395</v>
      </c>
      <c r="AA2781" s="1843" t="s">
        <v>104</v>
      </c>
      <c r="AB2781" s="1843"/>
      <c r="AH2781" s="1867"/>
      <c r="AK2781" s="1868"/>
      <c r="AL2781" s="1868"/>
    </row>
    <row r="2782" spans="1:38" x14ac:dyDescent="0.25">
      <c r="A2782" s="1866">
        <v>2018595</v>
      </c>
      <c r="C2782" s="1782" t="s">
        <v>5753</v>
      </c>
      <c r="D2782" s="1762" t="s">
        <v>26</v>
      </c>
      <c r="E2782" s="1762">
        <v>1</v>
      </c>
      <c r="F2782" s="1762">
        <v>10</v>
      </c>
      <c r="G2782" s="1762">
        <v>6</v>
      </c>
      <c r="H2782" s="1762">
        <v>2</v>
      </c>
      <c r="I2782" s="1783">
        <v>1</v>
      </c>
      <c r="J2782" s="1783">
        <v>1</v>
      </c>
      <c r="L2782" s="1764">
        <v>4364.8</v>
      </c>
      <c r="N2782" s="1764">
        <v>2902.02</v>
      </c>
      <c r="O2782" s="1764">
        <f t="shared" si="929"/>
        <v>2234.21</v>
      </c>
      <c r="P2782" s="1806">
        <f t="shared" si="930"/>
        <v>0.76988097945568945</v>
      </c>
      <c r="Q2782" s="1764">
        <v>667.81</v>
      </c>
      <c r="R2782" s="1864">
        <f t="shared" si="931"/>
        <v>0.23011902054431049</v>
      </c>
      <c r="S2782" s="1807">
        <f t="shared" si="932"/>
        <v>26.712399999999999</v>
      </c>
      <c r="U2782" s="1764">
        <f t="shared" si="933"/>
        <v>0</v>
      </c>
      <c r="V2782" s="1764">
        <f t="shared" si="934"/>
        <v>0</v>
      </c>
      <c r="W2782" s="1764">
        <f t="shared" si="935"/>
        <v>4364.8</v>
      </c>
      <c r="X2782" s="1768">
        <v>4364.8</v>
      </c>
      <c r="Y2782" s="1784">
        <v>618637</v>
      </c>
      <c r="Z2782" s="1770">
        <v>43403</v>
      </c>
      <c r="AA2782" s="1843" t="s">
        <v>104</v>
      </c>
      <c r="AB2782" s="1843"/>
      <c r="AH2782" s="1867"/>
      <c r="AK2782" s="1868"/>
      <c r="AL2782" s="1868"/>
    </row>
    <row r="2783" spans="1:38" x14ac:dyDescent="0.25">
      <c r="A2783" s="1866">
        <v>2018596</v>
      </c>
      <c r="C2783" s="1782" t="s">
        <v>5754</v>
      </c>
      <c r="D2783" s="1762" t="s">
        <v>26</v>
      </c>
      <c r="E2783" s="1762">
        <v>1</v>
      </c>
      <c r="F2783" s="1762">
        <v>10</v>
      </c>
      <c r="G2783" s="1762">
        <v>6</v>
      </c>
      <c r="H2783" s="1762">
        <v>2</v>
      </c>
      <c r="I2783" s="1783">
        <v>1</v>
      </c>
      <c r="J2783" s="1783">
        <v>1</v>
      </c>
      <c r="L2783" s="1764">
        <v>4364.8</v>
      </c>
      <c r="N2783" s="1764">
        <v>2902.02</v>
      </c>
      <c r="O2783" s="1764">
        <f t="shared" ref="O2783:O2785" si="999">N2783-Q2783</f>
        <v>2234.21</v>
      </c>
      <c r="P2783" s="1806">
        <f t="shared" ref="P2783:P2785" si="1000">IF(N2783&lt;=0,"",O2783/N2783)</f>
        <v>0.76988097945568945</v>
      </c>
      <c r="Q2783" s="1764">
        <v>667.81</v>
      </c>
      <c r="R2783" s="1864">
        <f t="shared" ref="R2783:R2785" si="1001">IF(N2783&lt;=0,"",Q2783/N2783)</f>
        <v>0.23011902054431049</v>
      </c>
      <c r="S2783" s="1807">
        <f t="shared" si="932"/>
        <v>26.712399999999999</v>
      </c>
      <c r="U2783" s="1764">
        <f t="shared" si="933"/>
        <v>0</v>
      </c>
      <c r="V2783" s="1764">
        <f t="shared" si="934"/>
        <v>0</v>
      </c>
      <c r="W2783" s="1764">
        <f t="shared" si="935"/>
        <v>4364.8</v>
      </c>
      <c r="X2783" s="1768">
        <v>4364.8</v>
      </c>
      <c r="Y2783" s="1784">
        <v>618638</v>
      </c>
      <c r="Z2783" s="1770">
        <v>43403</v>
      </c>
      <c r="AA2783" s="1843" t="s">
        <v>104</v>
      </c>
      <c r="AB2783" s="1843"/>
      <c r="AH2783" s="1867"/>
      <c r="AK2783" s="1868"/>
      <c r="AL2783" s="1868"/>
    </row>
    <row r="2784" spans="1:38" x14ac:dyDescent="0.25">
      <c r="A2784" s="1866">
        <v>2018597</v>
      </c>
      <c r="C2784" s="1782" t="s">
        <v>5755</v>
      </c>
      <c r="D2784" s="1762" t="s">
        <v>26</v>
      </c>
      <c r="E2784" s="1762">
        <v>1</v>
      </c>
      <c r="F2784" s="1762">
        <v>10</v>
      </c>
      <c r="G2784" s="1762">
        <v>6</v>
      </c>
      <c r="H2784" s="1762">
        <v>2</v>
      </c>
      <c r="I2784" s="1783">
        <v>1</v>
      </c>
      <c r="J2784" s="1783">
        <v>1</v>
      </c>
      <c r="L2784" s="1764">
        <v>4364.8</v>
      </c>
      <c r="N2784" s="1764">
        <v>2902.02</v>
      </c>
      <c r="O2784" s="1764">
        <f t="shared" si="999"/>
        <v>2234.21</v>
      </c>
      <c r="P2784" s="1806">
        <f t="shared" si="1000"/>
        <v>0.76988097945568945</v>
      </c>
      <c r="Q2784" s="1764">
        <v>667.81</v>
      </c>
      <c r="R2784" s="1864">
        <f t="shared" si="1001"/>
        <v>0.23011902054431049</v>
      </c>
      <c r="S2784" s="1807">
        <f t="shared" si="932"/>
        <v>26.712399999999999</v>
      </c>
      <c r="U2784" s="1764">
        <f t="shared" si="933"/>
        <v>0</v>
      </c>
      <c r="V2784" s="1764">
        <f t="shared" si="934"/>
        <v>0</v>
      </c>
      <c r="W2784" s="1764">
        <f t="shared" si="935"/>
        <v>4364.8</v>
      </c>
      <c r="X2784" s="1768">
        <v>4364.8</v>
      </c>
      <c r="Y2784" s="1784">
        <v>618639</v>
      </c>
      <c r="Z2784" s="1770">
        <v>43403</v>
      </c>
      <c r="AA2784" s="1843" t="s">
        <v>104</v>
      </c>
      <c r="AB2784" s="1843"/>
      <c r="AH2784" s="1867"/>
      <c r="AK2784" s="1868"/>
      <c r="AL2784" s="1868"/>
    </row>
    <row r="2785" spans="1:38" x14ac:dyDescent="0.25">
      <c r="A2785" s="1866">
        <v>2018598</v>
      </c>
      <c r="C2785" s="1782" t="s">
        <v>5756</v>
      </c>
      <c r="D2785" s="1762" t="s">
        <v>26</v>
      </c>
      <c r="E2785" s="1762">
        <v>1</v>
      </c>
      <c r="F2785" s="1762">
        <v>10</v>
      </c>
      <c r="G2785" s="1762">
        <v>6</v>
      </c>
      <c r="H2785" s="1762">
        <v>2</v>
      </c>
      <c r="I2785" s="1783">
        <v>1</v>
      </c>
      <c r="J2785" s="1783">
        <v>1</v>
      </c>
      <c r="L2785" s="1764">
        <v>4364.8</v>
      </c>
      <c r="N2785" s="1764">
        <v>2902.02</v>
      </c>
      <c r="O2785" s="1764">
        <f t="shared" si="999"/>
        <v>2234.21</v>
      </c>
      <c r="P2785" s="1806">
        <f t="shared" si="1000"/>
        <v>0.76988097945568945</v>
      </c>
      <c r="Q2785" s="1764">
        <v>667.81</v>
      </c>
      <c r="R2785" s="1864">
        <f t="shared" si="1001"/>
        <v>0.23011902054431049</v>
      </c>
      <c r="S2785" s="1807">
        <f t="shared" si="932"/>
        <v>26.712399999999999</v>
      </c>
      <c r="U2785" s="1764">
        <f t="shared" si="933"/>
        <v>0</v>
      </c>
      <c r="V2785" s="1764">
        <f t="shared" si="934"/>
        <v>0</v>
      </c>
      <c r="W2785" s="1764">
        <f t="shared" si="935"/>
        <v>4364.8</v>
      </c>
      <c r="X2785" s="1768">
        <v>4364.8</v>
      </c>
      <c r="Y2785" s="1784">
        <v>618640</v>
      </c>
      <c r="Z2785" s="1770">
        <v>43403</v>
      </c>
      <c r="AA2785" s="1843" t="s">
        <v>104</v>
      </c>
      <c r="AB2785" s="1843"/>
      <c r="AH2785" s="1867"/>
      <c r="AK2785" s="1868"/>
      <c r="AL2785" s="1868"/>
    </row>
    <row r="2786" spans="1:38" x14ac:dyDescent="0.25">
      <c r="A2786" s="1866">
        <v>2018599</v>
      </c>
      <c r="C2786" s="1992" t="s">
        <v>5795</v>
      </c>
      <c r="D2786" s="1762" t="s">
        <v>26</v>
      </c>
      <c r="E2786" s="1762">
        <v>1</v>
      </c>
      <c r="F2786" s="1762">
        <v>14</v>
      </c>
      <c r="G2786" s="1762">
        <v>6</v>
      </c>
      <c r="H2786" s="1762">
        <v>5</v>
      </c>
      <c r="I2786" s="1783">
        <v>1</v>
      </c>
      <c r="J2786" s="1783">
        <v>1</v>
      </c>
      <c r="L2786" s="1764">
        <v>7321.13</v>
      </c>
      <c r="N2786" s="1764">
        <v>4906</v>
      </c>
      <c r="O2786" s="1764">
        <f t="shared" ref="O2786:O2787" si="1002">N2786-Q2786</f>
        <v>4097.24</v>
      </c>
      <c r="P2786" s="1806">
        <f t="shared" ref="P2786:P2787" si="1003">IF(N2786&lt;=0,"",O2786/N2786)</f>
        <v>0.83514879739094983</v>
      </c>
      <c r="Q2786" s="1764">
        <v>808.76</v>
      </c>
      <c r="R2786" s="1864">
        <f t="shared" ref="R2786:R2787" si="1004">IF(N2786&lt;=0,"",Q2786/N2786)</f>
        <v>0.16485120260905015</v>
      </c>
      <c r="S2786" s="1807">
        <f t="shared" si="932"/>
        <v>32.3504</v>
      </c>
      <c r="U2786" s="1764">
        <f t="shared" si="933"/>
        <v>0</v>
      </c>
      <c r="V2786" s="1764">
        <f t="shared" si="934"/>
        <v>0</v>
      </c>
      <c r="W2786" s="1764">
        <f t="shared" si="935"/>
        <v>7321.13</v>
      </c>
      <c r="X2786" s="1768">
        <v>7321.13</v>
      </c>
      <c r="Y2786" s="1784">
        <v>618659</v>
      </c>
      <c r="Z2786" s="1770">
        <v>43411</v>
      </c>
      <c r="AA2786" s="1843" t="s">
        <v>104</v>
      </c>
      <c r="AB2786" s="1843"/>
      <c r="AH2786" s="1867"/>
      <c r="AK2786" s="1868"/>
      <c r="AL2786" s="1868"/>
    </row>
    <row r="2787" spans="1:38" x14ac:dyDescent="0.25">
      <c r="A2787" s="1866">
        <v>2018600</v>
      </c>
      <c r="C2787" s="1992" t="s">
        <v>5796</v>
      </c>
      <c r="D2787" s="1762" t="s">
        <v>26</v>
      </c>
      <c r="E2787" s="1762">
        <v>1</v>
      </c>
      <c r="F2787" s="1762">
        <v>14</v>
      </c>
      <c r="G2787" s="1762">
        <v>6</v>
      </c>
      <c r="H2787" s="1762">
        <v>5</v>
      </c>
      <c r="I2787" s="1783">
        <v>1</v>
      </c>
      <c r="J2787" s="1783">
        <v>1</v>
      </c>
      <c r="L2787" s="1764">
        <v>7321.13</v>
      </c>
      <c r="N2787" s="1764">
        <v>4906</v>
      </c>
      <c r="O2787" s="1764">
        <f t="shared" si="1002"/>
        <v>4097.24</v>
      </c>
      <c r="P2787" s="1806">
        <f t="shared" si="1003"/>
        <v>0.83514879739094983</v>
      </c>
      <c r="Q2787" s="1764">
        <v>808.76</v>
      </c>
      <c r="R2787" s="1864">
        <f t="shared" si="1004"/>
        <v>0.16485120260905015</v>
      </c>
      <c r="S2787" s="1807">
        <f t="shared" ref="S2787:S2855" si="1005">Q2787/$S$1</f>
        <v>32.3504</v>
      </c>
      <c r="U2787" s="1764">
        <f t="shared" ref="U2787:U2855" si="1006">((1-I2787)*O2787)+((1-J2787)*Q2787)</f>
        <v>0</v>
      </c>
      <c r="V2787" s="1764">
        <f t="shared" ref="V2787:V2855" si="1007">L2787-W2787</f>
        <v>0</v>
      </c>
      <c r="W2787" s="1764">
        <f t="shared" ref="W2787:W2855" si="1008">X2787+AC2787+AH2787+AM2787+AO2787+AR2787</f>
        <v>7321.13</v>
      </c>
      <c r="X2787" s="1768">
        <v>7321.13</v>
      </c>
      <c r="Y2787" s="1784">
        <v>618663</v>
      </c>
      <c r="Z2787" s="1770">
        <v>43416</v>
      </c>
      <c r="AA2787" s="1843" t="s">
        <v>104</v>
      </c>
      <c r="AB2787" s="1843"/>
      <c r="AH2787" s="1867"/>
      <c r="AK2787" s="1868"/>
      <c r="AL2787" s="1868"/>
    </row>
    <row r="2788" spans="1:38" x14ac:dyDescent="0.25">
      <c r="A2788" s="1866">
        <v>2018601</v>
      </c>
      <c r="C2788" s="1782" t="s">
        <v>5757</v>
      </c>
      <c r="D2788" s="1762" t="s">
        <v>26</v>
      </c>
      <c r="E2788" s="1762">
        <v>1</v>
      </c>
      <c r="F2788" s="1762">
        <v>11</v>
      </c>
      <c r="G2788" s="1762">
        <v>7</v>
      </c>
      <c r="H2788" s="1762">
        <v>2</v>
      </c>
      <c r="I2788" s="1783">
        <v>1</v>
      </c>
      <c r="J2788" s="1783">
        <v>1</v>
      </c>
      <c r="L2788" s="1764">
        <v>4575.1099999999997</v>
      </c>
      <c r="N2788" s="1764">
        <v>3029.54</v>
      </c>
      <c r="O2788" s="1764">
        <f t="shared" ref="O2788:O2855" si="1009">N2788-Q2788</f>
        <v>2426.11</v>
      </c>
      <c r="P2788" s="1806">
        <f t="shared" ref="P2788:P2855" si="1010">IF(N2788&lt;=0,"",O2788/N2788)</f>
        <v>0.80081794595879252</v>
      </c>
      <c r="Q2788" s="1764">
        <v>603.42999999999995</v>
      </c>
      <c r="R2788" s="1864">
        <f t="shared" ref="R2788:R2855" si="1011">IF(N2788&lt;=0,"",Q2788/N2788)</f>
        <v>0.19918205404120756</v>
      </c>
      <c r="S2788" s="1807">
        <f t="shared" si="1005"/>
        <v>24.137199999999996</v>
      </c>
      <c r="U2788" s="1764">
        <f t="shared" si="1006"/>
        <v>0</v>
      </c>
      <c r="V2788" s="1764">
        <f t="shared" si="1007"/>
        <v>0</v>
      </c>
      <c r="W2788" s="1764">
        <f t="shared" si="1008"/>
        <v>4575.1099999999997</v>
      </c>
      <c r="X2788" s="1768">
        <v>4575.1099999999997</v>
      </c>
      <c r="Y2788" s="1784">
        <v>618596</v>
      </c>
      <c r="Z2788" s="1770">
        <v>43395</v>
      </c>
      <c r="AA2788" s="1843" t="s">
        <v>104</v>
      </c>
      <c r="AB2788" s="1843"/>
      <c r="AH2788" s="1867"/>
      <c r="AK2788" s="1868"/>
      <c r="AL2788" s="1868"/>
    </row>
    <row r="2789" spans="1:38" x14ac:dyDescent="0.25">
      <c r="A2789" s="1866">
        <v>2018602</v>
      </c>
      <c r="C2789" s="1782" t="s">
        <v>5758</v>
      </c>
      <c r="D2789" s="1762" t="s">
        <v>26</v>
      </c>
      <c r="E2789" s="1762">
        <v>1</v>
      </c>
      <c r="F2789" s="1762">
        <v>11</v>
      </c>
      <c r="G2789" s="1762">
        <v>7</v>
      </c>
      <c r="H2789" s="1762">
        <v>2</v>
      </c>
      <c r="I2789" s="1783">
        <v>1</v>
      </c>
      <c r="J2789" s="1783">
        <v>1</v>
      </c>
      <c r="L2789" s="1764">
        <v>4575.1099999999997</v>
      </c>
      <c r="N2789" s="1764">
        <v>3029.54</v>
      </c>
      <c r="O2789" s="1764">
        <f t="shared" ref="O2789:O2795" si="1012">N2789-Q2789</f>
        <v>2426.11</v>
      </c>
      <c r="P2789" s="1806">
        <f t="shared" ref="P2789:P2795" si="1013">IF(N2789&lt;=0,"",O2789/N2789)</f>
        <v>0.80081794595879252</v>
      </c>
      <c r="Q2789" s="1764">
        <v>603.42999999999995</v>
      </c>
      <c r="R2789" s="1864">
        <f t="shared" ref="R2789:R2795" si="1014">IF(N2789&lt;=0,"",Q2789/N2789)</f>
        <v>0.19918205404120756</v>
      </c>
      <c r="S2789" s="1807">
        <f t="shared" ref="S2789:S2795" si="1015">Q2789/$S$1</f>
        <v>24.137199999999996</v>
      </c>
      <c r="U2789" s="1764">
        <f t="shared" si="1006"/>
        <v>0</v>
      </c>
      <c r="V2789" s="1764">
        <f t="shared" si="1007"/>
        <v>0</v>
      </c>
      <c r="W2789" s="1764">
        <f t="shared" si="1008"/>
        <v>4575.1099999999997</v>
      </c>
      <c r="X2789" s="1768">
        <v>4575.1099999999997</v>
      </c>
      <c r="Y2789" s="1784">
        <v>618597</v>
      </c>
      <c r="Z2789" s="1770">
        <v>43395</v>
      </c>
      <c r="AA2789" s="1843" t="s">
        <v>104</v>
      </c>
      <c r="AB2789" s="1843"/>
      <c r="AH2789" s="1867"/>
      <c r="AK2789" s="1868"/>
      <c r="AL2789" s="1868"/>
    </row>
    <row r="2790" spans="1:38" x14ac:dyDescent="0.25">
      <c r="A2790" s="1866">
        <v>2018603</v>
      </c>
      <c r="C2790" s="1782" t="s">
        <v>5759</v>
      </c>
      <c r="D2790" s="1762" t="s">
        <v>26</v>
      </c>
      <c r="E2790" s="1762">
        <v>1</v>
      </c>
      <c r="F2790" s="1762">
        <v>11</v>
      </c>
      <c r="G2790" s="1762">
        <v>7</v>
      </c>
      <c r="H2790" s="1762">
        <v>2</v>
      </c>
      <c r="I2790" s="1783">
        <v>1</v>
      </c>
      <c r="J2790" s="1783">
        <v>1</v>
      </c>
      <c r="L2790" s="1764">
        <v>4575.1099999999997</v>
      </c>
      <c r="N2790" s="1764">
        <v>3029.54</v>
      </c>
      <c r="O2790" s="1764">
        <f t="shared" si="1012"/>
        <v>2426.11</v>
      </c>
      <c r="P2790" s="1806">
        <f t="shared" si="1013"/>
        <v>0.80081794595879252</v>
      </c>
      <c r="Q2790" s="1764">
        <v>603.42999999999995</v>
      </c>
      <c r="R2790" s="1864">
        <f t="shared" si="1014"/>
        <v>0.19918205404120756</v>
      </c>
      <c r="S2790" s="1807">
        <f t="shared" si="1015"/>
        <v>24.137199999999996</v>
      </c>
      <c r="U2790" s="1764">
        <f t="shared" si="1006"/>
        <v>0</v>
      </c>
      <c r="V2790" s="1764">
        <f t="shared" si="1007"/>
        <v>0</v>
      </c>
      <c r="W2790" s="1764">
        <f t="shared" si="1008"/>
        <v>4575.1099999999997</v>
      </c>
      <c r="X2790" s="1768">
        <v>4575.1099999999997</v>
      </c>
      <c r="Y2790" s="1784">
        <v>618598</v>
      </c>
      <c r="Z2790" s="1770">
        <v>43395</v>
      </c>
      <c r="AA2790" s="1843" t="s">
        <v>104</v>
      </c>
      <c r="AB2790" s="1843"/>
      <c r="AH2790" s="1867"/>
      <c r="AK2790" s="1868"/>
      <c r="AL2790" s="1868"/>
    </row>
    <row r="2791" spans="1:38" x14ac:dyDescent="0.25">
      <c r="A2791" s="1866">
        <v>2018604</v>
      </c>
      <c r="C2791" s="1782" t="s">
        <v>5760</v>
      </c>
      <c r="D2791" s="1762" t="s">
        <v>26</v>
      </c>
      <c r="E2791" s="1762">
        <v>1</v>
      </c>
      <c r="F2791" s="1762">
        <v>11</v>
      </c>
      <c r="G2791" s="1762">
        <v>7</v>
      </c>
      <c r="H2791" s="1762">
        <v>2</v>
      </c>
      <c r="I2791" s="1783">
        <v>1</v>
      </c>
      <c r="J2791" s="1783">
        <v>1</v>
      </c>
      <c r="L2791" s="1764">
        <v>4575.1099999999997</v>
      </c>
      <c r="N2791" s="1764">
        <v>3029.54</v>
      </c>
      <c r="O2791" s="1764">
        <f t="shared" si="1012"/>
        <v>2426.11</v>
      </c>
      <c r="P2791" s="1806">
        <f t="shared" si="1013"/>
        <v>0.80081794595879252</v>
      </c>
      <c r="Q2791" s="1764">
        <v>603.42999999999995</v>
      </c>
      <c r="R2791" s="1864">
        <f t="shared" si="1014"/>
        <v>0.19918205404120756</v>
      </c>
      <c r="S2791" s="1807">
        <f t="shared" si="1015"/>
        <v>24.137199999999996</v>
      </c>
      <c r="U2791" s="1764">
        <f t="shared" si="1006"/>
        <v>0</v>
      </c>
      <c r="V2791" s="1764">
        <f t="shared" si="1007"/>
        <v>0</v>
      </c>
      <c r="W2791" s="1764">
        <f t="shared" si="1008"/>
        <v>4575.1099999999997</v>
      </c>
      <c r="X2791" s="1768">
        <v>4575.1099999999997</v>
      </c>
      <c r="Y2791" s="1784">
        <v>618599</v>
      </c>
      <c r="Z2791" s="1770">
        <v>43395</v>
      </c>
      <c r="AA2791" s="1843" t="s">
        <v>104</v>
      </c>
      <c r="AB2791" s="1843"/>
      <c r="AH2791" s="1867"/>
      <c r="AK2791" s="1868"/>
      <c r="AL2791" s="1868"/>
    </row>
    <row r="2792" spans="1:38" x14ac:dyDescent="0.25">
      <c r="A2792" s="1866">
        <v>2018605</v>
      </c>
      <c r="C2792" s="1782" t="s">
        <v>5761</v>
      </c>
      <c r="D2792" s="1762" t="s">
        <v>26</v>
      </c>
      <c r="E2792" s="1762">
        <v>1</v>
      </c>
      <c r="F2792" s="1762">
        <v>11</v>
      </c>
      <c r="G2792" s="1762">
        <v>7</v>
      </c>
      <c r="H2792" s="1762">
        <v>2</v>
      </c>
      <c r="I2792" s="1783">
        <v>1</v>
      </c>
      <c r="J2792" s="1783">
        <v>1</v>
      </c>
      <c r="L2792" s="1764">
        <v>4575.1099999999997</v>
      </c>
      <c r="N2792" s="1764">
        <v>3029.54</v>
      </c>
      <c r="O2792" s="1764">
        <f t="shared" si="1012"/>
        <v>2426.11</v>
      </c>
      <c r="P2792" s="1806">
        <f t="shared" si="1013"/>
        <v>0.80081794595879252</v>
      </c>
      <c r="Q2792" s="1764">
        <v>603.42999999999995</v>
      </c>
      <c r="R2792" s="1864">
        <f t="shared" si="1014"/>
        <v>0.19918205404120756</v>
      </c>
      <c r="S2792" s="1807">
        <f t="shared" si="1015"/>
        <v>24.137199999999996</v>
      </c>
      <c r="U2792" s="1764">
        <f t="shared" si="1006"/>
        <v>0</v>
      </c>
      <c r="V2792" s="1764">
        <f t="shared" si="1007"/>
        <v>0</v>
      </c>
      <c r="W2792" s="1764">
        <f t="shared" si="1008"/>
        <v>4575.1099999999997</v>
      </c>
      <c r="X2792" s="1768">
        <v>4575.1099999999997</v>
      </c>
      <c r="Y2792" s="1784">
        <v>618600</v>
      </c>
      <c r="Z2792" s="1770">
        <v>43395</v>
      </c>
      <c r="AA2792" s="1843" t="s">
        <v>104</v>
      </c>
      <c r="AB2792" s="1843"/>
      <c r="AH2792" s="1867"/>
      <c r="AK2792" s="1868"/>
      <c r="AL2792" s="1868"/>
    </row>
    <row r="2793" spans="1:38" x14ac:dyDescent="0.25">
      <c r="A2793" s="1866">
        <v>2018606</v>
      </c>
      <c r="C2793" s="1782" t="s">
        <v>5762</v>
      </c>
      <c r="D2793" s="1762" t="s">
        <v>26</v>
      </c>
      <c r="E2793" s="1762">
        <v>1</v>
      </c>
      <c r="F2793" s="1762">
        <v>11</v>
      </c>
      <c r="G2793" s="1762">
        <v>7</v>
      </c>
      <c r="H2793" s="1762">
        <v>2</v>
      </c>
      <c r="I2793" s="1783">
        <v>1</v>
      </c>
      <c r="J2793" s="1783">
        <v>1</v>
      </c>
      <c r="L2793" s="1764">
        <v>4575.1099999999997</v>
      </c>
      <c r="N2793" s="1764">
        <v>3029.54</v>
      </c>
      <c r="O2793" s="1764">
        <f t="shared" si="1012"/>
        <v>2426.11</v>
      </c>
      <c r="P2793" s="1806">
        <f t="shared" si="1013"/>
        <v>0.80081794595879252</v>
      </c>
      <c r="Q2793" s="1764">
        <v>603.42999999999995</v>
      </c>
      <c r="R2793" s="1864">
        <f t="shared" si="1014"/>
        <v>0.19918205404120756</v>
      </c>
      <c r="S2793" s="1807">
        <f t="shared" si="1015"/>
        <v>24.137199999999996</v>
      </c>
      <c r="U2793" s="1764">
        <f t="shared" si="1006"/>
        <v>0</v>
      </c>
      <c r="V2793" s="1764">
        <f t="shared" si="1007"/>
        <v>-8.8900000000003274</v>
      </c>
      <c r="W2793" s="1764">
        <f t="shared" si="1008"/>
        <v>4584</v>
      </c>
      <c r="X2793" s="1768">
        <v>4584</v>
      </c>
      <c r="Y2793" s="1784">
        <v>618601</v>
      </c>
      <c r="Z2793" s="1770">
        <v>43395</v>
      </c>
      <c r="AA2793" s="1843" t="s">
        <v>104</v>
      </c>
      <c r="AB2793" s="1843"/>
      <c r="AH2793" s="1867"/>
      <c r="AK2793" s="1868"/>
      <c r="AL2793" s="1868"/>
    </row>
    <row r="2794" spans="1:38" x14ac:dyDescent="0.25">
      <c r="A2794" s="1893">
        <v>2018607</v>
      </c>
      <c r="C2794" s="1990" t="s">
        <v>5789</v>
      </c>
      <c r="D2794" s="1762" t="s">
        <v>26</v>
      </c>
      <c r="E2794" s="1762">
        <v>1</v>
      </c>
      <c r="F2794" s="1762">
        <v>11</v>
      </c>
      <c r="G2794" s="1762">
        <v>7</v>
      </c>
      <c r="H2794" s="1762">
        <v>2</v>
      </c>
      <c r="I2794" s="1783">
        <v>1</v>
      </c>
      <c r="J2794" s="1783">
        <v>1</v>
      </c>
      <c r="L2794" s="1764">
        <v>4575.1099999999997</v>
      </c>
      <c r="N2794" s="1764">
        <v>3029.54</v>
      </c>
      <c r="O2794" s="1764">
        <f t="shared" si="1012"/>
        <v>2426.11</v>
      </c>
      <c r="P2794" s="1806">
        <f t="shared" si="1013"/>
        <v>0.80081794595879252</v>
      </c>
      <c r="Q2794" s="1764">
        <v>603.42999999999995</v>
      </c>
      <c r="R2794" s="1864">
        <f t="shared" si="1014"/>
        <v>0.19918205404120756</v>
      </c>
      <c r="S2794" s="1807">
        <f t="shared" si="1015"/>
        <v>24.137199999999996</v>
      </c>
      <c r="U2794" s="1764">
        <f t="shared" si="1006"/>
        <v>0</v>
      </c>
      <c r="V2794" s="1764">
        <f t="shared" si="1007"/>
        <v>0</v>
      </c>
      <c r="W2794" s="1764">
        <f t="shared" si="1008"/>
        <v>4575.1099999999997</v>
      </c>
      <c r="X2794" s="1768">
        <v>4575.1099999999997</v>
      </c>
      <c r="Y2794" s="1784">
        <v>618635</v>
      </c>
      <c r="Z2794" s="1770">
        <v>43403</v>
      </c>
      <c r="AA2794" s="1843" t="s">
        <v>104</v>
      </c>
      <c r="AB2794" s="1843"/>
      <c r="AH2794" s="1867"/>
      <c r="AK2794" s="1868"/>
      <c r="AL2794" s="1868"/>
    </row>
    <row r="2795" spans="1:38" x14ac:dyDescent="0.25">
      <c r="A2795" s="1866">
        <v>2018608</v>
      </c>
      <c r="C2795" s="1990" t="s">
        <v>5790</v>
      </c>
      <c r="D2795" s="1762" t="s">
        <v>26</v>
      </c>
      <c r="E2795" s="1762">
        <v>1</v>
      </c>
      <c r="F2795" s="1762">
        <v>11</v>
      </c>
      <c r="G2795" s="1762">
        <v>7</v>
      </c>
      <c r="H2795" s="1762">
        <v>2</v>
      </c>
      <c r="I2795" s="1783">
        <v>1</v>
      </c>
      <c r="J2795" s="1783">
        <v>1</v>
      </c>
      <c r="L2795" s="1764">
        <v>4575.1099999999997</v>
      </c>
      <c r="N2795" s="1764">
        <v>3029.54</v>
      </c>
      <c r="O2795" s="1764">
        <f t="shared" si="1012"/>
        <v>2426.11</v>
      </c>
      <c r="P2795" s="1806">
        <f t="shared" si="1013"/>
        <v>0.80081794595879252</v>
      </c>
      <c r="Q2795" s="1764">
        <v>603.42999999999995</v>
      </c>
      <c r="R2795" s="1864">
        <f t="shared" si="1014"/>
        <v>0.19918205404120756</v>
      </c>
      <c r="S2795" s="1807">
        <f t="shared" si="1015"/>
        <v>24.137199999999996</v>
      </c>
      <c r="U2795" s="1764">
        <f t="shared" si="1006"/>
        <v>0</v>
      </c>
      <c r="V2795" s="1764">
        <f t="shared" si="1007"/>
        <v>0</v>
      </c>
      <c r="W2795" s="1764">
        <f t="shared" si="1008"/>
        <v>4575.1099999999997</v>
      </c>
      <c r="X2795" s="1768">
        <v>4575.1099999999997</v>
      </c>
      <c r="Y2795" s="1784">
        <v>618636</v>
      </c>
      <c r="Z2795" s="1770">
        <v>43403</v>
      </c>
      <c r="AA2795" s="1843" t="s">
        <v>104</v>
      </c>
      <c r="AB2795" s="1843"/>
      <c r="AH2795" s="1867"/>
      <c r="AK2795" s="1868"/>
      <c r="AL2795" s="1868"/>
    </row>
    <row r="2796" spans="1:38" x14ac:dyDescent="0.25">
      <c r="A2796" s="1866">
        <v>2018609</v>
      </c>
      <c r="C2796" s="1782" t="s">
        <v>5766</v>
      </c>
      <c r="D2796" s="1762" t="s">
        <v>317</v>
      </c>
      <c r="E2796" s="1762">
        <v>0</v>
      </c>
      <c r="F2796" s="1762">
        <v>1</v>
      </c>
      <c r="G2796" s="1762">
        <v>0</v>
      </c>
      <c r="H2796" s="1762">
        <v>1</v>
      </c>
      <c r="I2796" s="1783">
        <v>1</v>
      </c>
      <c r="J2796" s="1783">
        <v>1</v>
      </c>
      <c r="L2796" s="1764">
        <v>672.13</v>
      </c>
      <c r="N2796" s="1764">
        <v>423.75</v>
      </c>
      <c r="O2796" s="1764">
        <f t="shared" si="1009"/>
        <v>288.69</v>
      </c>
      <c r="P2796" s="1806">
        <f t="shared" si="1010"/>
        <v>0.68127433628318579</v>
      </c>
      <c r="Q2796" s="1764">
        <v>135.06</v>
      </c>
      <c r="R2796" s="1864">
        <f t="shared" si="1011"/>
        <v>0.31872566371681416</v>
      </c>
      <c r="S2796" s="1807">
        <f t="shared" si="1005"/>
        <v>5.4024000000000001</v>
      </c>
      <c r="U2796" s="1764">
        <f t="shared" si="1006"/>
        <v>0</v>
      </c>
      <c r="V2796" s="1764">
        <f t="shared" si="1007"/>
        <v>0</v>
      </c>
      <c r="W2796" s="1764">
        <f t="shared" si="1008"/>
        <v>672.13</v>
      </c>
      <c r="X2796" s="1768">
        <v>672.13</v>
      </c>
      <c r="Y2796" s="1784">
        <v>618819</v>
      </c>
      <c r="Z2796" s="1770">
        <v>43455</v>
      </c>
      <c r="AA2796" s="1843" t="s">
        <v>104</v>
      </c>
      <c r="AB2796" s="1843"/>
      <c r="AH2796" s="1867"/>
      <c r="AK2796" s="1868"/>
      <c r="AL2796" s="1868"/>
    </row>
    <row r="2797" spans="1:38" x14ac:dyDescent="0.25">
      <c r="A2797" s="1866" t="s">
        <v>5805</v>
      </c>
      <c r="C2797" s="1782">
        <v>743818</v>
      </c>
      <c r="D2797" s="1762" t="s">
        <v>26</v>
      </c>
      <c r="E2797" s="1762">
        <v>1</v>
      </c>
      <c r="F2797" s="1762">
        <v>8</v>
      </c>
      <c r="G2797" s="1762">
        <v>5</v>
      </c>
      <c r="H2797" s="1762">
        <v>3</v>
      </c>
      <c r="I2797" s="1783">
        <v>1</v>
      </c>
      <c r="J2797" s="1783">
        <v>1</v>
      </c>
      <c r="L2797" s="1764">
        <v>6091.02</v>
      </c>
      <c r="N2797" s="1764">
        <v>4053</v>
      </c>
      <c r="O2797" s="1764">
        <f t="shared" si="1009"/>
        <v>3037</v>
      </c>
      <c r="P2797" s="1806">
        <f t="shared" si="1010"/>
        <v>0.74932149025413275</v>
      </c>
      <c r="Q2797" s="1764">
        <v>1016</v>
      </c>
      <c r="R2797" s="1864">
        <f t="shared" si="1011"/>
        <v>0.25067850974586725</v>
      </c>
      <c r="S2797" s="1807">
        <f t="shared" si="1005"/>
        <v>40.64</v>
      </c>
      <c r="U2797" s="1764">
        <f t="shared" si="1006"/>
        <v>0</v>
      </c>
      <c r="V2797" s="1764">
        <f t="shared" si="1007"/>
        <v>0</v>
      </c>
      <c r="W2797" s="1764">
        <f t="shared" si="1008"/>
        <v>6091.02</v>
      </c>
      <c r="X2797" s="1768">
        <v>6091.02</v>
      </c>
      <c r="Y2797" s="1784">
        <v>618581</v>
      </c>
      <c r="Z2797" s="1770">
        <v>43381</v>
      </c>
      <c r="AA2797" s="1843" t="s">
        <v>104</v>
      </c>
      <c r="AB2797" s="1843"/>
      <c r="AH2797" s="1867"/>
      <c r="AK2797" s="1868"/>
      <c r="AL2797" s="1868"/>
    </row>
    <row r="2798" spans="1:38" x14ac:dyDescent="0.25">
      <c r="A2798" s="1866">
        <v>2018611</v>
      </c>
      <c r="C2798" s="1782" t="s">
        <v>5773</v>
      </c>
      <c r="D2798" s="1762" t="s">
        <v>26</v>
      </c>
      <c r="E2798" s="1762">
        <v>0</v>
      </c>
      <c r="F2798" s="1762">
        <v>0</v>
      </c>
      <c r="G2798" s="1762">
        <v>0</v>
      </c>
      <c r="H2798" s="1762">
        <v>0</v>
      </c>
      <c r="I2798" s="1783">
        <v>1</v>
      </c>
      <c r="J2798" s="1783">
        <v>1</v>
      </c>
      <c r="L2798" s="1764">
        <v>130.11000000000001</v>
      </c>
      <c r="O2798" s="1764">
        <v>56.57</v>
      </c>
      <c r="P2798" s="1806" t="str">
        <f t="shared" si="1010"/>
        <v/>
      </c>
      <c r="R2798" s="1864" t="str">
        <f t="shared" si="1011"/>
        <v/>
      </c>
      <c r="S2798" s="1807">
        <f t="shared" si="1005"/>
        <v>0</v>
      </c>
      <c r="U2798" s="1764">
        <f t="shared" si="1006"/>
        <v>0</v>
      </c>
      <c r="V2798" s="1764">
        <f t="shared" si="1007"/>
        <v>0</v>
      </c>
      <c r="W2798" s="1764">
        <f t="shared" si="1008"/>
        <v>130.11000000000001</v>
      </c>
      <c r="X2798" s="1768">
        <v>130.11000000000001</v>
      </c>
      <c r="Y2798" s="1784">
        <v>618528</v>
      </c>
      <c r="Z2798" s="1770">
        <v>43371</v>
      </c>
      <c r="AA2798" s="1843" t="s">
        <v>104</v>
      </c>
      <c r="AB2798" s="1843"/>
      <c r="AH2798" s="1867"/>
      <c r="AK2798" s="1868"/>
      <c r="AL2798" s="1868"/>
    </row>
    <row r="2799" spans="1:38" x14ac:dyDescent="0.25">
      <c r="A2799" s="1993" t="s">
        <v>5829</v>
      </c>
      <c r="C2799" s="1990" t="s">
        <v>5781</v>
      </c>
      <c r="D2799" s="1762" t="s">
        <v>26</v>
      </c>
      <c r="E2799" s="1762">
        <v>0</v>
      </c>
      <c r="F2799" s="1762">
        <v>8</v>
      </c>
      <c r="G2799" s="1762">
        <v>0</v>
      </c>
      <c r="H2799" s="1762">
        <v>0</v>
      </c>
      <c r="I2799" s="1783">
        <v>1</v>
      </c>
      <c r="J2799" s="1783">
        <v>1</v>
      </c>
      <c r="L2799" s="1764">
        <v>735.32</v>
      </c>
      <c r="N2799" s="1764">
        <v>553</v>
      </c>
      <c r="O2799" s="1764">
        <f t="shared" si="1009"/>
        <v>406.91999999999996</v>
      </c>
      <c r="P2799" s="1806">
        <f t="shared" si="1010"/>
        <v>0.7358408679927666</v>
      </c>
      <c r="Q2799" s="1764">
        <v>146.08000000000001</v>
      </c>
      <c r="R2799" s="1864">
        <f t="shared" si="1011"/>
        <v>0.26415913200723329</v>
      </c>
      <c r="S2799" s="1807">
        <f t="shared" si="1005"/>
        <v>5.8432000000000004</v>
      </c>
      <c r="U2799" s="1764">
        <f t="shared" si="1006"/>
        <v>0</v>
      </c>
      <c r="V2799" s="1764">
        <f t="shared" si="1007"/>
        <v>0</v>
      </c>
      <c r="W2799" s="1764">
        <f t="shared" si="1008"/>
        <v>735.32</v>
      </c>
      <c r="X2799" s="1768">
        <v>735.32</v>
      </c>
      <c r="Y2799" s="1784">
        <v>618579</v>
      </c>
      <c r="Z2799" s="1770">
        <v>43381</v>
      </c>
      <c r="AA2799" s="1843" t="s">
        <v>104</v>
      </c>
      <c r="AB2799" s="1843"/>
      <c r="AH2799" s="1867"/>
      <c r="AK2799" s="1868"/>
      <c r="AL2799" s="1868"/>
    </row>
    <row r="2800" spans="1:38" x14ac:dyDescent="0.25">
      <c r="A2800" s="1866">
        <v>2018613</v>
      </c>
      <c r="C2800" s="1782" t="s">
        <v>5782</v>
      </c>
      <c r="D2800" s="1762" t="s">
        <v>2800</v>
      </c>
      <c r="E2800" s="1762">
        <v>1</v>
      </c>
      <c r="F2800" s="1762">
        <v>8</v>
      </c>
      <c r="G2800" s="1762">
        <v>3</v>
      </c>
      <c r="H2800" s="1762">
        <v>4</v>
      </c>
      <c r="I2800" s="1783">
        <v>1</v>
      </c>
      <c r="J2800" s="1783">
        <v>1</v>
      </c>
      <c r="L2800" s="1764">
        <v>2944.97</v>
      </c>
      <c r="N2800" s="1764">
        <v>1786</v>
      </c>
      <c r="O2800" s="1764">
        <f t="shared" si="1009"/>
        <v>1339.6</v>
      </c>
      <c r="P2800" s="1806">
        <f t="shared" si="1010"/>
        <v>0.75005599104143328</v>
      </c>
      <c r="Q2800" s="1764">
        <v>446.4</v>
      </c>
      <c r="R2800" s="1864">
        <f t="shared" si="1011"/>
        <v>0.24994400895856661</v>
      </c>
      <c r="S2800" s="1807">
        <f t="shared" si="1005"/>
        <v>17.855999999999998</v>
      </c>
      <c r="U2800" s="1764">
        <f t="shared" si="1006"/>
        <v>0</v>
      </c>
      <c r="V2800" s="1764">
        <f t="shared" si="1007"/>
        <v>0</v>
      </c>
      <c r="W2800" s="1764">
        <f t="shared" si="1008"/>
        <v>2944.97</v>
      </c>
      <c r="X2800" s="1768">
        <v>2944.97</v>
      </c>
      <c r="Y2800" s="1784">
        <v>618631</v>
      </c>
      <c r="Z2800" s="1770">
        <v>43399</v>
      </c>
      <c r="AA2800" s="1843" t="s">
        <v>104</v>
      </c>
      <c r="AB2800" s="1843"/>
      <c r="AH2800" s="1867"/>
      <c r="AK2800" s="1868"/>
      <c r="AL2800" s="1868"/>
    </row>
    <row r="2801" spans="1:38" x14ac:dyDescent="0.25">
      <c r="A2801" s="1866">
        <v>2018614</v>
      </c>
      <c r="C2801" s="1782" t="s">
        <v>5783</v>
      </c>
      <c r="D2801" s="1762" t="s">
        <v>26</v>
      </c>
      <c r="E2801" s="1762">
        <v>0</v>
      </c>
      <c r="F2801" s="1762">
        <v>0</v>
      </c>
      <c r="G2801" s="1762">
        <v>0</v>
      </c>
      <c r="H2801" s="1762">
        <v>0</v>
      </c>
      <c r="I2801" s="1783">
        <v>1</v>
      </c>
      <c r="J2801" s="1783">
        <v>1</v>
      </c>
      <c r="L2801" s="1764">
        <v>23.96</v>
      </c>
      <c r="O2801" s="1764">
        <v>10.42</v>
      </c>
      <c r="P2801" s="1806" t="str">
        <f t="shared" si="1010"/>
        <v/>
      </c>
      <c r="R2801" s="1864" t="str">
        <f t="shared" si="1011"/>
        <v/>
      </c>
      <c r="S2801" s="1807">
        <f t="shared" si="1005"/>
        <v>0</v>
      </c>
      <c r="U2801" s="1764">
        <f t="shared" si="1006"/>
        <v>0</v>
      </c>
      <c r="V2801" s="1764">
        <f t="shared" si="1007"/>
        <v>0</v>
      </c>
      <c r="W2801" s="1764">
        <f t="shared" si="1008"/>
        <v>23.96</v>
      </c>
      <c r="X2801" s="1768">
        <v>23.96</v>
      </c>
      <c r="Y2801" s="1784">
        <v>618526</v>
      </c>
      <c r="Z2801" s="1770">
        <v>43371</v>
      </c>
      <c r="AA2801" s="1843" t="s">
        <v>104</v>
      </c>
      <c r="AB2801" s="1843"/>
      <c r="AH2801" s="1867"/>
      <c r="AK2801" s="1868"/>
      <c r="AL2801" s="1868"/>
    </row>
    <row r="2802" spans="1:38" x14ac:dyDescent="0.25">
      <c r="A2802" s="1866">
        <v>2018616</v>
      </c>
      <c r="C2802" s="1782" t="s">
        <v>5786</v>
      </c>
      <c r="D2802" s="1762" t="s">
        <v>352</v>
      </c>
      <c r="E2802" s="1762">
        <v>1</v>
      </c>
      <c r="F2802" s="1762">
        <v>7</v>
      </c>
      <c r="G2802" s="1762">
        <v>4</v>
      </c>
      <c r="H2802" s="1762">
        <v>3</v>
      </c>
      <c r="I2802" s="1783">
        <v>1</v>
      </c>
      <c r="J2802" s="1783">
        <v>1</v>
      </c>
      <c r="L2802" s="1764">
        <v>3036.97</v>
      </c>
      <c r="N2802" s="1764">
        <v>2130.08</v>
      </c>
      <c r="O2802" s="1764">
        <f t="shared" si="1009"/>
        <v>1629.3799999999999</v>
      </c>
      <c r="P2802" s="1806">
        <f t="shared" si="1010"/>
        <v>0.76493840606925556</v>
      </c>
      <c r="Q2802" s="1764">
        <v>500.7</v>
      </c>
      <c r="R2802" s="1864">
        <f t="shared" si="1011"/>
        <v>0.23506159393074438</v>
      </c>
      <c r="S2802" s="1807">
        <f t="shared" si="1005"/>
        <v>20.027999999999999</v>
      </c>
      <c r="U2802" s="1764">
        <f t="shared" si="1006"/>
        <v>0</v>
      </c>
      <c r="V2802" s="1764">
        <f t="shared" si="1007"/>
        <v>0</v>
      </c>
      <c r="W2802" s="1764">
        <f t="shared" si="1008"/>
        <v>3036.97</v>
      </c>
      <c r="X2802" s="1768">
        <v>3036.97</v>
      </c>
      <c r="Y2802" s="1784">
        <v>618620</v>
      </c>
      <c r="Z2802" s="1770">
        <v>43395</v>
      </c>
      <c r="AA2802" s="1843" t="s">
        <v>104</v>
      </c>
      <c r="AB2802" s="1843"/>
      <c r="AH2802" s="1867"/>
      <c r="AK2802" s="1868"/>
      <c r="AL2802" s="1868"/>
    </row>
    <row r="2803" spans="1:38" x14ac:dyDescent="0.25">
      <c r="A2803" s="1866">
        <v>2018617</v>
      </c>
      <c r="C2803" s="1782" t="s">
        <v>5787</v>
      </c>
      <c r="D2803" s="1762" t="s">
        <v>352</v>
      </c>
      <c r="E2803" s="1762">
        <v>0</v>
      </c>
      <c r="F2803" s="1762">
        <v>1</v>
      </c>
      <c r="G2803" s="1762">
        <v>0</v>
      </c>
      <c r="H2803" s="1762">
        <v>1</v>
      </c>
      <c r="I2803" s="1783">
        <v>1</v>
      </c>
      <c r="J2803" s="1783">
        <v>1</v>
      </c>
      <c r="L2803" s="1764">
        <v>508.32</v>
      </c>
      <c r="N2803" s="1764">
        <v>353</v>
      </c>
      <c r="O2803" s="1764">
        <f t="shared" si="1009"/>
        <v>244.09</v>
      </c>
      <c r="P2803" s="1806">
        <f t="shared" si="1010"/>
        <v>0.69147308781869687</v>
      </c>
      <c r="Q2803" s="1764">
        <v>108.91</v>
      </c>
      <c r="R2803" s="1864">
        <f t="shared" si="1011"/>
        <v>0.30852691218130313</v>
      </c>
      <c r="S2803" s="1807">
        <f t="shared" si="1005"/>
        <v>4.3563999999999998</v>
      </c>
      <c r="U2803" s="1764">
        <f t="shared" si="1006"/>
        <v>0</v>
      </c>
      <c r="V2803" s="1764">
        <f t="shared" si="1007"/>
        <v>0</v>
      </c>
      <c r="W2803" s="1764">
        <f t="shared" si="1008"/>
        <v>508.32</v>
      </c>
      <c r="X2803" s="1768">
        <v>508.32</v>
      </c>
      <c r="Y2803" s="1784">
        <v>618621</v>
      </c>
      <c r="Z2803" s="1770">
        <v>43395</v>
      </c>
      <c r="AA2803" s="1843" t="s">
        <v>104</v>
      </c>
      <c r="AB2803" s="1843"/>
      <c r="AH2803" s="1867"/>
      <c r="AK2803" s="1868"/>
      <c r="AL2803" s="1868"/>
    </row>
    <row r="2804" spans="1:38" x14ac:dyDescent="0.25">
      <c r="A2804" s="1866">
        <v>2018618</v>
      </c>
      <c r="C2804" s="1782">
        <v>701218</v>
      </c>
      <c r="D2804" s="1762" t="s">
        <v>26</v>
      </c>
      <c r="E2804" s="1762">
        <v>1</v>
      </c>
      <c r="F2804" s="1762">
        <v>10</v>
      </c>
      <c r="G2804" s="1762">
        <v>7</v>
      </c>
      <c r="H2804" s="1762">
        <v>3</v>
      </c>
      <c r="I2804" s="1783">
        <v>1</v>
      </c>
      <c r="J2804" s="1783">
        <v>1</v>
      </c>
      <c r="L2804" s="1764">
        <v>3831.98</v>
      </c>
      <c r="N2804" s="1764">
        <v>2532</v>
      </c>
      <c r="O2804" s="1764">
        <f t="shared" si="1009"/>
        <v>1959.13</v>
      </c>
      <c r="P2804" s="1806">
        <f t="shared" si="1010"/>
        <v>0.77374802527646136</v>
      </c>
      <c r="Q2804" s="1764">
        <v>572.87</v>
      </c>
      <c r="R2804" s="1864">
        <f t="shared" si="1011"/>
        <v>0.2262519747235387</v>
      </c>
      <c r="S2804" s="1807">
        <f t="shared" si="1005"/>
        <v>22.9148</v>
      </c>
      <c r="U2804" s="1764">
        <f t="shared" si="1006"/>
        <v>0</v>
      </c>
      <c r="V2804" s="1764">
        <f t="shared" si="1007"/>
        <v>0</v>
      </c>
      <c r="W2804" s="1764">
        <f t="shared" si="1008"/>
        <v>3831.98</v>
      </c>
      <c r="X2804" s="1768">
        <v>3831.98</v>
      </c>
      <c r="Y2804" s="1784">
        <v>618583</v>
      </c>
      <c r="Z2804" s="1770">
        <v>43381</v>
      </c>
      <c r="AA2804" s="1843" t="s">
        <v>104</v>
      </c>
      <c r="AB2804" s="1843"/>
      <c r="AH2804" s="1867"/>
      <c r="AK2804" s="1868"/>
      <c r="AL2804" s="1868"/>
    </row>
    <row r="2805" spans="1:38" x14ac:dyDescent="0.25">
      <c r="A2805" s="1866">
        <v>2018619</v>
      </c>
      <c r="C2805" s="1782">
        <v>726718</v>
      </c>
      <c r="D2805" s="1762" t="s">
        <v>26</v>
      </c>
      <c r="E2805" s="1762">
        <v>1</v>
      </c>
      <c r="F2805" s="1762">
        <v>9</v>
      </c>
      <c r="G2805" s="1762">
        <v>6</v>
      </c>
      <c r="H2805" s="1762">
        <v>3</v>
      </c>
      <c r="I2805" s="1783">
        <v>1</v>
      </c>
      <c r="J2805" s="1783">
        <v>1</v>
      </c>
      <c r="L2805" s="1764">
        <v>3441.75</v>
      </c>
      <c r="N2805" s="1764">
        <v>2140</v>
      </c>
      <c r="O2805" s="1764">
        <f t="shared" si="1009"/>
        <v>1637.06</v>
      </c>
      <c r="P2805" s="1806">
        <f t="shared" si="1010"/>
        <v>0.76498130841121492</v>
      </c>
      <c r="Q2805" s="1764">
        <v>502.94</v>
      </c>
      <c r="R2805" s="1864">
        <f t="shared" si="1011"/>
        <v>0.23501869158878505</v>
      </c>
      <c r="S2805" s="1807">
        <f t="shared" si="1005"/>
        <v>20.117599999999999</v>
      </c>
      <c r="U2805" s="1764">
        <f t="shared" si="1006"/>
        <v>0</v>
      </c>
      <c r="V2805" s="1764">
        <f t="shared" si="1007"/>
        <v>0</v>
      </c>
      <c r="W2805" s="1764">
        <f t="shared" si="1008"/>
        <v>3441.75</v>
      </c>
      <c r="X2805" s="1768">
        <v>3441.75</v>
      </c>
      <c r="Y2805" s="1784">
        <v>618584</v>
      </c>
      <c r="Z2805" s="1770">
        <v>43381</v>
      </c>
      <c r="AA2805" s="1843" t="s">
        <v>104</v>
      </c>
      <c r="AB2805" s="1843"/>
      <c r="AH2805" s="1867"/>
      <c r="AK2805" s="1868"/>
      <c r="AL2805" s="1868"/>
    </row>
    <row r="2806" spans="1:38" x14ac:dyDescent="0.25">
      <c r="A2806" s="1866">
        <v>2018620</v>
      </c>
      <c r="C2806" s="1782" t="s">
        <v>5838</v>
      </c>
      <c r="D2806" s="1762" t="s">
        <v>26</v>
      </c>
      <c r="E2806" s="1762">
        <v>0</v>
      </c>
      <c r="F2806" s="1762">
        <v>0</v>
      </c>
      <c r="G2806" s="1762">
        <v>0</v>
      </c>
      <c r="H2806" s="1762">
        <v>0</v>
      </c>
      <c r="I2806" s="1783">
        <v>1</v>
      </c>
      <c r="J2806" s="1783">
        <v>1</v>
      </c>
      <c r="L2806" s="1764">
        <v>103.58</v>
      </c>
      <c r="O2806" s="1764">
        <v>44.29</v>
      </c>
      <c r="P2806" s="1806" t="str">
        <f t="shared" si="1010"/>
        <v/>
      </c>
      <c r="Q2806" s="1764">
        <v>15</v>
      </c>
      <c r="R2806" s="1864" t="str">
        <f t="shared" si="1011"/>
        <v/>
      </c>
      <c r="S2806" s="1807">
        <f t="shared" si="1005"/>
        <v>0.6</v>
      </c>
      <c r="U2806" s="1764">
        <f t="shared" si="1006"/>
        <v>0</v>
      </c>
      <c r="V2806" s="1764">
        <f t="shared" si="1007"/>
        <v>0</v>
      </c>
      <c r="W2806" s="1764">
        <f t="shared" si="1008"/>
        <v>103.58</v>
      </c>
      <c r="X2806" s="1768">
        <v>103.58</v>
      </c>
      <c r="Y2806" s="1784">
        <v>618628</v>
      </c>
      <c r="Z2806" s="1770" t="s">
        <v>6170</v>
      </c>
      <c r="AA2806" s="1843" t="s">
        <v>104</v>
      </c>
      <c r="AB2806" s="1843"/>
      <c r="AH2806" s="1867"/>
      <c r="AK2806" s="1868"/>
      <c r="AL2806" s="1868"/>
    </row>
    <row r="2807" spans="1:38" x14ac:dyDescent="0.25">
      <c r="A2807" s="1866">
        <v>2018621</v>
      </c>
      <c r="C2807" s="1782">
        <v>746618</v>
      </c>
      <c r="D2807" s="1762" t="s">
        <v>26</v>
      </c>
      <c r="E2807" s="1762">
        <v>1</v>
      </c>
      <c r="F2807" s="1762">
        <v>8</v>
      </c>
      <c r="G2807" s="1762">
        <v>5</v>
      </c>
      <c r="H2807" s="1762">
        <v>3</v>
      </c>
      <c r="I2807" s="1783">
        <v>1</v>
      </c>
      <c r="J2807" s="1783">
        <v>1</v>
      </c>
      <c r="L2807" s="1764">
        <v>3518.27</v>
      </c>
      <c r="N2807" s="1764">
        <v>2312</v>
      </c>
      <c r="O2807" s="1764">
        <f t="shared" si="1009"/>
        <v>1842.7</v>
      </c>
      <c r="P2807" s="1806">
        <f t="shared" si="1010"/>
        <v>0.79701557093425612</v>
      </c>
      <c r="Q2807" s="1764">
        <v>469.3</v>
      </c>
      <c r="R2807" s="1864">
        <f t="shared" si="1011"/>
        <v>0.20298442906574396</v>
      </c>
      <c r="S2807" s="1807">
        <f t="shared" si="1005"/>
        <v>18.772000000000002</v>
      </c>
      <c r="U2807" s="1764">
        <f t="shared" si="1006"/>
        <v>0</v>
      </c>
      <c r="V2807" s="1764">
        <f t="shared" si="1007"/>
        <v>0</v>
      </c>
      <c r="W2807" s="1764">
        <f t="shared" si="1008"/>
        <v>3518.27</v>
      </c>
      <c r="X2807" s="1768">
        <v>3518.27</v>
      </c>
      <c r="Y2807" s="1784">
        <v>618585</v>
      </c>
      <c r="Z2807" s="1770">
        <v>43381</v>
      </c>
      <c r="AA2807" s="1843" t="s">
        <v>104</v>
      </c>
      <c r="AB2807" s="1843"/>
      <c r="AH2807" s="1867"/>
      <c r="AK2807" s="1868"/>
      <c r="AL2807" s="1868"/>
    </row>
    <row r="2808" spans="1:38" x14ac:dyDescent="0.25">
      <c r="A2808" s="1866" t="s">
        <v>5801</v>
      </c>
      <c r="C2808" s="1782">
        <v>701218</v>
      </c>
      <c r="D2808" s="1762" t="s">
        <v>26</v>
      </c>
      <c r="E2808" s="1762">
        <v>0</v>
      </c>
      <c r="F2808" s="1762">
        <v>14</v>
      </c>
      <c r="G2808" s="1762">
        <v>0</v>
      </c>
      <c r="H2808" s="1762">
        <v>0</v>
      </c>
      <c r="I2808" s="1783">
        <v>1</v>
      </c>
      <c r="J2808" s="1783">
        <v>1</v>
      </c>
      <c r="L2808" s="1764">
        <v>1282.4000000000001</v>
      </c>
      <c r="N2808" s="1764">
        <v>970</v>
      </c>
      <c r="O2808" s="1764">
        <f t="shared" si="1009"/>
        <v>714.36</v>
      </c>
      <c r="P2808" s="1806">
        <f t="shared" si="1010"/>
        <v>0.73645360824742268</v>
      </c>
      <c r="Q2808" s="1764">
        <v>255.64</v>
      </c>
      <c r="R2808" s="1864">
        <f t="shared" si="1011"/>
        <v>0.26354639175257732</v>
      </c>
      <c r="S2808" s="1807">
        <f t="shared" si="1005"/>
        <v>10.2256</v>
      </c>
      <c r="U2808" s="1764">
        <f t="shared" si="1006"/>
        <v>0</v>
      </c>
      <c r="V2808" s="1764">
        <f t="shared" si="1007"/>
        <v>0</v>
      </c>
      <c r="W2808" s="1764">
        <f t="shared" si="1008"/>
        <v>1282.4000000000001</v>
      </c>
      <c r="X2808" s="1768">
        <v>1282.4000000000001</v>
      </c>
      <c r="Y2808" s="1784">
        <v>618580</v>
      </c>
      <c r="Z2808" s="1770">
        <v>43381</v>
      </c>
      <c r="AA2808" s="1843" t="s">
        <v>104</v>
      </c>
      <c r="AB2808" s="1843"/>
      <c r="AH2808" s="1867"/>
      <c r="AK2808" s="1868"/>
      <c r="AL2808" s="1868"/>
    </row>
    <row r="2809" spans="1:38" x14ac:dyDescent="0.25">
      <c r="A2809" s="1781">
        <v>2018623</v>
      </c>
      <c r="C2809" s="1990" t="s">
        <v>5802</v>
      </c>
      <c r="D2809" s="1762" t="s">
        <v>2390</v>
      </c>
      <c r="E2809" s="1762">
        <v>0</v>
      </c>
      <c r="F2809" s="1762">
        <v>2</v>
      </c>
      <c r="G2809" s="1762">
        <v>0</v>
      </c>
      <c r="H2809" s="1762">
        <v>4</v>
      </c>
      <c r="I2809" s="1783">
        <v>1</v>
      </c>
      <c r="J2809" s="1783">
        <v>1</v>
      </c>
      <c r="O2809" s="1764">
        <f t="shared" si="1009"/>
        <v>0</v>
      </c>
      <c r="P2809" s="1806" t="str">
        <f t="shared" si="1010"/>
        <v/>
      </c>
      <c r="R2809" s="1864" t="str">
        <f t="shared" si="1011"/>
        <v/>
      </c>
      <c r="S2809" s="1807">
        <f t="shared" si="1005"/>
        <v>0</v>
      </c>
      <c r="U2809" s="1764">
        <f t="shared" si="1006"/>
        <v>0</v>
      </c>
      <c r="V2809" s="1764">
        <f t="shared" si="1007"/>
        <v>0</v>
      </c>
      <c r="W2809" s="1764">
        <f t="shared" si="1008"/>
        <v>0</v>
      </c>
      <c r="X2809" s="1768"/>
      <c r="Y2809" s="1784"/>
      <c r="Z2809" s="1770"/>
      <c r="AA2809" s="1843"/>
      <c r="AB2809" s="1843"/>
      <c r="AH2809" s="1867"/>
      <c r="AK2809" s="1868"/>
      <c r="AL2809" s="1868"/>
    </row>
    <row r="2810" spans="1:38" x14ac:dyDescent="0.25">
      <c r="A2810" s="1920">
        <v>2018624</v>
      </c>
      <c r="B2810" s="1782" t="s">
        <v>5920</v>
      </c>
      <c r="C2810" s="1782" t="s">
        <v>5809</v>
      </c>
      <c r="D2810" s="1762" t="s">
        <v>352</v>
      </c>
      <c r="E2810" s="1762">
        <v>0</v>
      </c>
      <c r="F2810" s="1762">
        <v>1</v>
      </c>
      <c r="G2810" s="1762">
        <v>0</v>
      </c>
      <c r="H2810" s="1762">
        <v>1</v>
      </c>
      <c r="I2810" s="1783">
        <v>1</v>
      </c>
      <c r="J2810" s="1783">
        <v>1</v>
      </c>
      <c r="L2810" s="1764">
        <v>0</v>
      </c>
      <c r="N2810" s="1764">
        <v>109.19</v>
      </c>
      <c r="O2810" s="1764">
        <f t="shared" si="1009"/>
        <v>69.239999999999995</v>
      </c>
      <c r="P2810" s="1806">
        <f t="shared" si="1010"/>
        <v>0.63412400402967306</v>
      </c>
      <c r="Q2810" s="1764">
        <v>39.950000000000003</v>
      </c>
      <c r="R2810" s="1864">
        <f t="shared" si="1011"/>
        <v>0.36587599597032699</v>
      </c>
      <c r="S2810" s="1807">
        <f t="shared" si="1005"/>
        <v>1.5980000000000001</v>
      </c>
      <c r="U2810" s="1764">
        <f t="shared" si="1006"/>
        <v>0</v>
      </c>
      <c r="V2810" s="1764">
        <f t="shared" si="1007"/>
        <v>0</v>
      </c>
      <c r="W2810" s="1764">
        <f t="shared" si="1008"/>
        <v>0</v>
      </c>
      <c r="X2810" s="1768"/>
      <c r="Y2810" s="1784"/>
      <c r="Z2810" s="1770"/>
      <c r="AA2810" s="1843"/>
      <c r="AB2810" s="1843"/>
      <c r="AH2810" s="1867"/>
      <c r="AK2810" s="1868"/>
      <c r="AL2810" s="1868"/>
    </row>
    <row r="2811" spans="1:38" x14ac:dyDescent="0.25">
      <c r="A2811" s="1866">
        <v>2018625</v>
      </c>
      <c r="C2811" s="1782" t="s">
        <v>5812</v>
      </c>
      <c r="D2811" s="1762" t="s">
        <v>471</v>
      </c>
      <c r="E2811" s="1762">
        <v>1</v>
      </c>
      <c r="F2811" s="1762">
        <v>12</v>
      </c>
      <c r="G2811" s="1762">
        <v>6</v>
      </c>
      <c r="H2811" s="1762">
        <v>3</v>
      </c>
      <c r="I2811" s="1783">
        <v>1</v>
      </c>
      <c r="J2811" s="1783">
        <v>1</v>
      </c>
      <c r="L2811" s="1764">
        <v>5235.29</v>
      </c>
      <c r="N2811" s="1764">
        <v>3300</v>
      </c>
      <c r="O2811" s="1764">
        <f t="shared" si="1009"/>
        <v>2562.21</v>
      </c>
      <c r="P2811" s="1806">
        <f t="shared" si="1010"/>
        <v>0.77642727272727274</v>
      </c>
      <c r="Q2811" s="1764">
        <v>737.79</v>
      </c>
      <c r="R2811" s="1864">
        <f t="shared" si="1011"/>
        <v>0.22357272727272726</v>
      </c>
      <c r="S2811" s="1807">
        <f t="shared" si="1005"/>
        <v>29.511599999999998</v>
      </c>
      <c r="U2811" s="1764">
        <f t="shared" si="1006"/>
        <v>0</v>
      </c>
      <c r="V2811" s="1764">
        <f t="shared" si="1007"/>
        <v>0</v>
      </c>
      <c r="W2811" s="1764">
        <f t="shared" si="1008"/>
        <v>5235.29</v>
      </c>
      <c r="X2811" s="1768">
        <v>5235.29</v>
      </c>
      <c r="Y2811" s="1784">
        <v>618630</v>
      </c>
      <c r="Z2811" s="1770">
        <v>43399</v>
      </c>
      <c r="AA2811" s="1843" t="s">
        <v>104</v>
      </c>
      <c r="AB2811" s="1843"/>
      <c r="AH2811" s="1867"/>
      <c r="AK2811" s="1868"/>
      <c r="AL2811" s="1868"/>
    </row>
    <row r="2812" spans="1:38" x14ac:dyDescent="0.25">
      <c r="A2812" s="1781" t="s">
        <v>5816</v>
      </c>
      <c r="C2812" s="1782" t="s">
        <v>5813</v>
      </c>
      <c r="D2812" s="1762" t="s">
        <v>2390</v>
      </c>
      <c r="E2812" s="1762">
        <v>0</v>
      </c>
      <c r="F2812" s="1762">
        <v>5</v>
      </c>
      <c r="G2812" s="1762">
        <v>0</v>
      </c>
      <c r="H2812" s="1762">
        <v>0</v>
      </c>
      <c r="I2812" s="1783">
        <v>1</v>
      </c>
      <c r="J2812" s="1783">
        <v>1</v>
      </c>
      <c r="O2812" s="1764">
        <f t="shared" si="1009"/>
        <v>0</v>
      </c>
      <c r="P2812" s="1806" t="str">
        <f t="shared" si="1010"/>
        <v/>
      </c>
      <c r="R2812" s="1864" t="str">
        <f t="shared" si="1011"/>
        <v/>
      </c>
      <c r="S2812" s="1807">
        <f t="shared" si="1005"/>
        <v>0</v>
      </c>
      <c r="U2812" s="1764">
        <f t="shared" si="1006"/>
        <v>0</v>
      </c>
      <c r="V2812" s="1764">
        <f t="shared" si="1007"/>
        <v>0</v>
      </c>
      <c r="W2812" s="1764">
        <f t="shared" si="1008"/>
        <v>0</v>
      </c>
      <c r="X2812" s="1768"/>
      <c r="Y2812" s="1784"/>
      <c r="Z2812" s="1770"/>
      <c r="AA2812" s="1843"/>
      <c r="AB2812" s="1843"/>
      <c r="AH2812" s="1867"/>
      <c r="AK2812" s="1868"/>
      <c r="AL2812" s="1868"/>
    </row>
    <row r="2813" spans="1:38" x14ac:dyDescent="0.25">
      <c r="A2813" s="1866" t="s">
        <v>6014</v>
      </c>
      <c r="C2813" s="1782" t="s">
        <v>5921</v>
      </c>
      <c r="D2813" s="1762" t="s">
        <v>352</v>
      </c>
      <c r="E2813" s="1762">
        <v>1</v>
      </c>
      <c r="F2813" s="1762">
        <v>12</v>
      </c>
      <c r="G2813" s="1762">
        <v>6</v>
      </c>
      <c r="H2813" s="1762">
        <f t="shared" ref="H2813:H2823" si="1016">E2813*4</f>
        <v>4</v>
      </c>
      <c r="I2813" s="1783">
        <v>1</v>
      </c>
      <c r="J2813" s="1783">
        <v>1</v>
      </c>
      <c r="L2813" s="1764">
        <v>4448</v>
      </c>
      <c r="O2813" s="1764">
        <f t="shared" si="1009"/>
        <v>0</v>
      </c>
      <c r="P2813" s="1806" t="str">
        <f t="shared" si="1010"/>
        <v/>
      </c>
      <c r="R2813" s="1864" t="str">
        <f t="shared" si="1011"/>
        <v/>
      </c>
      <c r="S2813" s="1807">
        <f t="shared" si="1005"/>
        <v>0</v>
      </c>
      <c r="U2813" s="1764">
        <f t="shared" si="1006"/>
        <v>0</v>
      </c>
      <c r="V2813" s="1764">
        <f t="shared" si="1007"/>
        <v>0</v>
      </c>
      <c r="W2813" s="1764">
        <f t="shared" si="1008"/>
        <v>4448</v>
      </c>
      <c r="X2813" s="1768">
        <v>4448</v>
      </c>
      <c r="Y2813" s="1784">
        <v>618645</v>
      </c>
      <c r="Z2813" s="1770">
        <v>43403</v>
      </c>
      <c r="AA2813" s="1843" t="s">
        <v>104</v>
      </c>
      <c r="AB2813" s="1843"/>
      <c r="AH2813" s="1867"/>
      <c r="AK2813" s="1868"/>
      <c r="AL2813" s="1868"/>
    </row>
    <row r="2814" spans="1:38" x14ac:dyDescent="0.25">
      <c r="A2814" s="1866" t="s">
        <v>5922</v>
      </c>
      <c r="C2814" s="1782" t="s">
        <v>5923</v>
      </c>
      <c r="D2814" s="1762" t="s">
        <v>352</v>
      </c>
      <c r="E2814" s="1762">
        <v>1</v>
      </c>
      <c r="F2814" s="1762">
        <v>12</v>
      </c>
      <c r="G2814" s="1762">
        <v>6</v>
      </c>
      <c r="H2814" s="1762">
        <f t="shared" ref="H2814:H2819" si="1017">E2814*4</f>
        <v>4</v>
      </c>
      <c r="I2814" s="1783">
        <v>1</v>
      </c>
      <c r="J2814" s="1783">
        <v>1</v>
      </c>
      <c r="L2814" s="1764">
        <v>4448</v>
      </c>
      <c r="O2814" s="1764">
        <f t="shared" ref="O2814" si="1018">N2814-Q2814</f>
        <v>0</v>
      </c>
      <c r="P2814" s="1806" t="str">
        <f t="shared" ref="P2814" si="1019">IF(N2814&lt;=0,"",O2814/N2814)</f>
        <v/>
      </c>
      <c r="R2814" s="1864" t="str">
        <f t="shared" ref="R2814" si="1020">IF(N2814&lt;=0,"",Q2814/N2814)</f>
        <v/>
      </c>
      <c r="S2814" s="1807">
        <f t="shared" ref="S2814" si="1021">Q2814/$S$1</f>
        <v>0</v>
      </c>
      <c r="U2814" s="1764">
        <f t="shared" ref="U2814" si="1022">((1-I2814)*O2814)+((1-J2814)*Q2814)</f>
        <v>0</v>
      </c>
      <c r="V2814" s="1764">
        <f t="shared" ref="V2814" si="1023">L2814-W2814</f>
        <v>0</v>
      </c>
      <c r="W2814" s="1764">
        <f t="shared" ref="W2814" si="1024">X2814+AC2814+AH2814+AM2814+AO2814+AR2814</f>
        <v>4448</v>
      </c>
      <c r="X2814" s="1768">
        <v>4448</v>
      </c>
      <c r="Y2814" s="1784">
        <v>618646</v>
      </c>
      <c r="Z2814" s="1770">
        <v>43403</v>
      </c>
      <c r="AA2814" s="1843" t="s">
        <v>104</v>
      </c>
      <c r="AB2814" s="1843"/>
      <c r="AH2814" s="1867"/>
      <c r="AK2814" s="1868"/>
      <c r="AL2814" s="1868"/>
    </row>
    <row r="2815" spans="1:38" x14ac:dyDescent="0.25">
      <c r="A2815" s="1866" t="s">
        <v>6019</v>
      </c>
      <c r="C2815" s="1782" t="s">
        <v>5924</v>
      </c>
      <c r="D2815" s="1762" t="s">
        <v>352</v>
      </c>
      <c r="E2815" s="1762">
        <v>1</v>
      </c>
      <c r="F2815" s="1762">
        <v>12</v>
      </c>
      <c r="G2815" s="1762">
        <v>6</v>
      </c>
      <c r="H2815" s="1762">
        <f t="shared" si="1017"/>
        <v>4</v>
      </c>
      <c r="I2815" s="1783">
        <v>1</v>
      </c>
      <c r="J2815" s="1783">
        <v>1</v>
      </c>
      <c r="L2815" s="1764">
        <v>4448</v>
      </c>
      <c r="O2815" s="1764">
        <f t="shared" ref="O2815:O2816" si="1025">N2815-Q2815</f>
        <v>0</v>
      </c>
      <c r="P2815" s="1806" t="str">
        <f t="shared" ref="P2815:P2816" si="1026">IF(N2815&lt;=0,"",O2815/N2815)</f>
        <v/>
      </c>
      <c r="R2815" s="1864" t="str">
        <f t="shared" ref="R2815:R2816" si="1027">IF(N2815&lt;=0,"",Q2815/N2815)</f>
        <v/>
      </c>
      <c r="S2815" s="1807">
        <f t="shared" ref="S2815:S2816" si="1028">Q2815/$S$1</f>
        <v>0</v>
      </c>
      <c r="U2815" s="1764">
        <f t="shared" ref="U2815:U2816" si="1029">((1-I2815)*O2815)+((1-J2815)*Q2815)</f>
        <v>0</v>
      </c>
      <c r="V2815" s="1764">
        <f t="shared" ref="V2815:V2816" si="1030">L2815-W2815</f>
        <v>0</v>
      </c>
      <c r="W2815" s="1764">
        <f t="shared" ref="W2815:W2816" si="1031">X2815+AC2815+AH2815+AM2815+AO2815+AR2815</f>
        <v>4448</v>
      </c>
      <c r="X2815" s="1768">
        <v>4448</v>
      </c>
      <c r="Y2815" s="1784">
        <v>618647</v>
      </c>
      <c r="Z2815" s="1770">
        <v>43403</v>
      </c>
      <c r="AA2815" s="1843" t="s">
        <v>104</v>
      </c>
      <c r="AB2815" s="1843"/>
      <c r="AH2815" s="1867"/>
      <c r="AK2815" s="1868"/>
      <c r="AL2815" s="1868"/>
    </row>
    <row r="2816" spans="1:38" x14ac:dyDescent="0.25">
      <c r="A2816" s="1866" t="s">
        <v>5925</v>
      </c>
      <c r="C2816" s="1782" t="s">
        <v>5926</v>
      </c>
      <c r="D2816" s="1762" t="s">
        <v>352</v>
      </c>
      <c r="E2816" s="1762">
        <v>1</v>
      </c>
      <c r="F2816" s="1762">
        <v>12</v>
      </c>
      <c r="G2816" s="1762">
        <v>6</v>
      </c>
      <c r="H2816" s="1762">
        <f t="shared" si="1017"/>
        <v>4</v>
      </c>
      <c r="I2816" s="1783">
        <v>1</v>
      </c>
      <c r="J2816" s="1783">
        <v>1</v>
      </c>
      <c r="L2816" s="1764">
        <v>4448</v>
      </c>
      <c r="O2816" s="1764">
        <f t="shared" si="1025"/>
        <v>0</v>
      </c>
      <c r="P2816" s="1806" t="str">
        <f t="shared" si="1026"/>
        <v/>
      </c>
      <c r="R2816" s="1864" t="str">
        <f t="shared" si="1027"/>
        <v/>
      </c>
      <c r="S2816" s="1807">
        <f t="shared" si="1028"/>
        <v>0</v>
      </c>
      <c r="U2816" s="1764">
        <f t="shared" si="1029"/>
        <v>0</v>
      </c>
      <c r="V2816" s="1764">
        <f t="shared" si="1030"/>
        <v>0</v>
      </c>
      <c r="W2816" s="1764">
        <f t="shared" si="1031"/>
        <v>4448</v>
      </c>
      <c r="X2816" s="1768">
        <v>4448</v>
      </c>
      <c r="Y2816" s="1784">
        <v>618679</v>
      </c>
      <c r="Z2816" s="1770">
        <v>43416</v>
      </c>
      <c r="AA2816" s="1843" t="s">
        <v>104</v>
      </c>
      <c r="AB2816" s="1843"/>
      <c r="AH2816" s="1867"/>
      <c r="AK2816" s="1868"/>
      <c r="AL2816" s="1868"/>
    </row>
    <row r="2817" spans="1:38" x14ac:dyDescent="0.25">
      <c r="A2817" s="1866" t="s">
        <v>5927</v>
      </c>
      <c r="C2817" s="1782" t="s">
        <v>5928</v>
      </c>
      <c r="D2817" s="1762" t="s">
        <v>352</v>
      </c>
      <c r="E2817" s="1762">
        <v>1</v>
      </c>
      <c r="F2817" s="1762">
        <v>12</v>
      </c>
      <c r="G2817" s="1762">
        <v>6</v>
      </c>
      <c r="H2817" s="1762">
        <f t="shared" si="1017"/>
        <v>4</v>
      </c>
      <c r="I2817" s="1783">
        <v>1</v>
      </c>
      <c r="J2817" s="1783">
        <v>1</v>
      </c>
      <c r="L2817" s="1764">
        <v>4448</v>
      </c>
      <c r="O2817" s="1764">
        <f t="shared" ref="O2817" si="1032">N2817-Q2817</f>
        <v>0</v>
      </c>
      <c r="P2817" s="1806" t="str">
        <f t="shared" ref="P2817" si="1033">IF(N2817&lt;=0,"",O2817/N2817)</f>
        <v/>
      </c>
      <c r="R2817" s="1864" t="str">
        <f t="shared" ref="R2817" si="1034">IF(N2817&lt;=0,"",Q2817/N2817)</f>
        <v/>
      </c>
      <c r="S2817" s="1807">
        <f t="shared" ref="S2817" si="1035">Q2817/$S$1</f>
        <v>0</v>
      </c>
      <c r="U2817" s="1764">
        <f t="shared" ref="U2817" si="1036">((1-I2817)*O2817)+((1-J2817)*Q2817)</f>
        <v>0</v>
      </c>
      <c r="V2817" s="1764">
        <f t="shared" ref="V2817" si="1037">L2817-W2817</f>
        <v>0</v>
      </c>
      <c r="W2817" s="1764">
        <f t="shared" ref="W2817" si="1038">X2817+AC2817+AH2817+AM2817+AO2817+AR2817</f>
        <v>4448</v>
      </c>
      <c r="X2817" s="1768">
        <v>4448</v>
      </c>
      <c r="Y2817" s="1784">
        <v>618680</v>
      </c>
      <c r="Z2817" s="1770">
        <v>43416</v>
      </c>
      <c r="AA2817" s="1843" t="s">
        <v>104</v>
      </c>
      <c r="AB2817" s="1843"/>
      <c r="AH2817" s="1867"/>
      <c r="AK2817" s="1868"/>
      <c r="AL2817" s="1868"/>
    </row>
    <row r="2818" spans="1:38" x14ac:dyDescent="0.25">
      <c r="A2818" s="1866" t="s">
        <v>5929</v>
      </c>
      <c r="C2818" s="1782" t="s">
        <v>5930</v>
      </c>
      <c r="D2818" s="1762" t="s">
        <v>352</v>
      </c>
      <c r="E2818" s="1762">
        <v>1</v>
      </c>
      <c r="F2818" s="1762">
        <v>12</v>
      </c>
      <c r="G2818" s="1762">
        <v>6</v>
      </c>
      <c r="H2818" s="1762">
        <f t="shared" si="1017"/>
        <v>4</v>
      </c>
      <c r="I2818" s="1783">
        <v>1</v>
      </c>
      <c r="J2818" s="1783">
        <v>1</v>
      </c>
      <c r="L2818" s="1764">
        <v>4448</v>
      </c>
      <c r="O2818" s="1764">
        <f t="shared" ref="O2818" si="1039">N2818-Q2818</f>
        <v>0</v>
      </c>
      <c r="P2818" s="1806" t="str">
        <f t="shared" ref="P2818" si="1040">IF(N2818&lt;=0,"",O2818/N2818)</f>
        <v/>
      </c>
      <c r="R2818" s="1864" t="str">
        <f t="shared" ref="R2818" si="1041">IF(N2818&lt;=0,"",Q2818/N2818)</f>
        <v/>
      </c>
      <c r="S2818" s="1807">
        <f t="shared" ref="S2818" si="1042">Q2818/$S$1</f>
        <v>0</v>
      </c>
      <c r="U2818" s="1764">
        <f t="shared" ref="U2818" si="1043">((1-I2818)*O2818)+((1-J2818)*Q2818)</f>
        <v>0</v>
      </c>
      <c r="V2818" s="1764">
        <f t="shared" ref="V2818" si="1044">L2818-W2818</f>
        <v>0</v>
      </c>
      <c r="W2818" s="1764">
        <f t="shared" ref="W2818" si="1045">X2818+AC2818+AH2818+AM2818+AO2818+AR2818</f>
        <v>4448</v>
      </c>
      <c r="X2818" s="1768">
        <v>4448</v>
      </c>
      <c r="Y2818" s="1784">
        <v>618681</v>
      </c>
      <c r="Z2818" s="1770">
        <v>43416</v>
      </c>
      <c r="AA2818" s="1843" t="s">
        <v>104</v>
      </c>
      <c r="AB2818" s="1843"/>
      <c r="AH2818" s="1867"/>
      <c r="AK2818" s="1868"/>
      <c r="AL2818" s="1868"/>
    </row>
    <row r="2819" spans="1:38" x14ac:dyDescent="0.25">
      <c r="A2819" s="1866" t="s">
        <v>5931</v>
      </c>
      <c r="C2819" s="1782" t="s">
        <v>5932</v>
      </c>
      <c r="D2819" s="1762" t="s">
        <v>352</v>
      </c>
      <c r="E2819" s="1762">
        <v>1</v>
      </c>
      <c r="F2819" s="1762">
        <v>12</v>
      </c>
      <c r="G2819" s="1762">
        <v>6</v>
      </c>
      <c r="H2819" s="1762">
        <f t="shared" si="1017"/>
        <v>4</v>
      </c>
      <c r="I2819" s="1783">
        <v>1</v>
      </c>
      <c r="J2819" s="1783">
        <v>1</v>
      </c>
      <c r="L2819" s="1764">
        <v>4448</v>
      </c>
      <c r="O2819" s="1764">
        <f t="shared" ref="O2819" si="1046">N2819-Q2819</f>
        <v>0</v>
      </c>
      <c r="P2819" s="1806" t="str">
        <f t="shared" ref="P2819" si="1047">IF(N2819&lt;=0,"",O2819/N2819)</f>
        <v/>
      </c>
      <c r="R2819" s="1864" t="str">
        <f t="shared" ref="R2819" si="1048">IF(N2819&lt;=0,"",Q2819/N2819)</f>
        <v/>
      </c>
      <c r="S2819" s="1807">
        <f t="shared" ref="S2819" si="1049">Q2819/$S$1</f>
        <v>0</v>
      </c>
      <c r="U2819" s="1764">
        <f t="shared" ref="U2819" si="1050">((1-I2819)*O2819)+((1-J2819)*Q2819)</f>
        <v>0</v>
      </c>
      <c r="V2819" s="1764">
        <f t="shared" ref="V2819" si="1051">L2819-W2819</f>
        <v>0</v>
      </c>
      <c r="W2819" s="1764">
        <f t="shared" ref="W2819" si="1052">X2819+AC2819+AH2819+AM2819+AO2819+AR2819</f>
        <v>4448</v>
      </c>
      <c r="X2819" s="1768">
        <v>4448</v>
      </c>
      <c r="Y2819" s="1784">
        <v>618693</v>
      </c>
      <c r="Z2819" s="1770">
        <v>43420</v>
      </c>
      <c r="AA2819" s="1843" t="s">
        <v>104</v>
      </c>
      <c r="AB2819" s="1843"/>
      <c r="AH2819" s="1867"/>
      <c r="AK2819" s="1868"/>
      <c r="AL2819" s="1868"/>
    </row>
    <row r="2820" spans="1:38" x14ac:dyDescent="0.25">
      <c r="A2820" s="1866" t="s">
        <v>5933</v>
      </c>
      <c r="C2820" s="1782" t="s">
        <v>6003</v>
      </c>
      <c r="D2820" s="1762" t="s">
        <v>352</v>
      </c>
      <c r="E2820" s="1762">
        <v>1</v>
      </c>
      <c r="F2820" s="1762">
        <f>E2820*9</f>
        <v>9</v>
      </c>
      <c r="G2820" s="1762">
        <f t="shared" ref="G2820:G2823" si="1053">E2820*5</f>
        <v>5</v>
      </c>
      <c r="H2820" s="1762">
        <f t="shared" si="1016"/>
        <v>4</v>
      </c>
      <c r="I2820" s="1783">
        <v>1</v>
      </c>
      <c r="J2820" s="1783">
        <v>1</v>
      </c>
      <c r="L2820" s="1764">
        <v>4489</v>
      </c>
      <c r="O2820" s="1764">
        <f t="shared" ref="O2820" si="1054">N2820-Q2820</f>
        <v>0</v>
      </c>
      <c r="P2820" s="1806" t="str">
        <f t="shared" ref="P2820" si="1055">IF(N2820&lt;=0,"",O2820/N2820)</f>
        <v/>
      </c>
      <c r="R2820" s="1864" t="str">
        <f t="shared" ref="R2820" si="1056">IF(N2820&lt;=0,"",Q2820/N2820)</f>
        <v/>
      </c>
      <c r="S2820" s="1807">
        <f t="shared" ref="S2820" si="1057">Q2820/$S$1</f>
        <v>0</v>
      </c>
      <c r="U2820" s="1764">
        <f t="shared" ref="U2820" si="1058">((1-I2820)*O2820)+((1-J2820)*Q2820)</f>
        <v>0</v>
      </c>
      <c r="V2820" s="1764">
        <f t="shared" ref="V2820" si="1059">L2820-W2820</f>
        <v>0</v>
      </c>
      <c r="W2820" s="1764">
        <f t="shared" ref="W2820" si="1060">X2820+AC2820+AH2820+AM2820+AO2820+AR2820</f>
        <v>4489</v>
      </c>
      <c r="X2820" s="1768">
        <v>4489</v>
      </c>
      <c r="Y2820" s="1784">
        <v>618694</v>
      </c>
      <c r="Z2820" s="1770">
        <v>43420</v>
      </c>
      <c r="AA2820" s="1843" t="s">
        <v>104</v>
      </c>
      <c r="AB2820" s="1843"/>
      <c r="AH2820" s="1867"/>
      <c r="AK2820" s="1868"/>
      <c r="AL2820" s="1868"/>
    </row>
    <row r="2821" spans="1:38" x14ac:dyDescent="0.25">
      <c r="A2821" s="1866" t="s">
        <v>5934</v>
      </c>
      <c r="C2821" s="1782" t="s">
        <v>6087</v>
      </c>
      <c r="D2821" s="1762" t="s">
        <v>352</v>
      </c>
      <c r="E2821" s="1762">
        <v>1</v>
      </c>
      <c r="F2821" s="1762">
        <f>E2821*9</f>
        <v>9</v>
      </c>
      <c r="G2821" s="1762">
        <f t="shared" si="1053"/>
        <v>5</v>
      </c>
      <c r="H2821" s="1762">
        <f t="shared" si="1016"/>
        <v>4</v>
      </c>
      <c r="I2821" s="1783">
        <v>1</v>
      </c>
      <c r="J2821" s="1783">
        <v>1</v>
      </c>
      <c r="L2821" s="1764">
        <v>4489</v>
      </c>
      <c r="O2821" s="1764">
        <f t="shared" ref="O2821" si="1061">N2821-Q2821</f>
        <v>0</v>
      </c>
      <c r="P2821" s="1806" t="str">
        <f t="shared" ref="P2821" si="1062">IF(N2821&lt;=0,"",O2821/N2821)</f>
        <v/>
      </c>
      <c r="R2821" s="1864" t="str">
        <f t="shared" ref="R2821" si="1063">IF(N2821&lt;=0,"",Q2821/N2821)</f>
        <v/>
      </c>
      <c r="S2821" s="1807">
        <f t="shared" ref="S2821" si="1064">Q2821/$S$1</f>
        <v>0</v>
      </c>
      <c r="U2821" s="1764">
        <f t="shared" ref="U2821" si="1065">((1-I2821)*O2821)+((1-J2821)*Q2821)</f>
        <v>0</v>
      </c>
      <c r="V2821" s="1764">
        <f t="shared" ref="V2821" si="1066">L2821-W2821</f>
        <v>0</v>
      </c>
      <c r="W2821" s="1764">
        <f t="shared" ref="W2821" si="1067">X2821+AC2821+AH2821+AM2821+AO2821+AR2821</f>
        <v>4489</v>
      </c>
      <c r="X2821" s="1768">
        <v>4489</v>
      </c>
      <c r="Y2821" s="1784">
        <v>618692</v>
      </c>
      <c r="Z2821" s="1770">
        <v>43420</v>
      </c>
      <c r="AA2821" s="1843" t="s">
        <v>104</v>
      </c>
      <c r="AB2821" s="1843"/>
      <c r="AH2821" s="1867"/>
      <c r="AK2821" s="1868"/>
      <c r="AL2821" s="1868"/>
    </row>
    <row r="2822" spans="1:38" x14ac:dyDescent="0.25">
      <c r="A2822" s="1866" t="s">
        <v>5935</v>
      </c>
      <c r="C2822" s="1782" t="s">
        <v>6004</v>
      </c>
      <c r="D2822" s="1762" t="s">
        <v>352</v>
      </c>
      <c r="E2822" s="1762">
        <v>1</v>
      </c>
      <c r="F2822" s="1762">
        <f>E2822*9</f>
        <v>9</v>
      </c>
      <c r="G2822" s="1762">
        <f t="shared" si="1053"/>
        <v>5</v>
      </c>
      <c r="H2822" s="1762">
        <f t="shared" si="1016"/>
        <v>4</v>
      </c>
      <c r="I2822" s="1783">
        <v>1</v>
      </c>
      <c r="J2822" s="1783">
        <v>1</v>
      </c>
      <c r="L2822" s="1764">
        <v>4489</v>
      </c>
      <c r="O2822" s="1764">
        <f t="shared" ref="O2822" si="1068">N2822-Q2822</f>
        <v>0</v>
      </c>
      <c r="P2822" s="1806" t="str">
        <f t="shared" ref="P2822" si="1069">IF(N2822&lt;=0,"",O2822/N2822)</f>
        <v/>
      </c>
      <c r="R2822" s="1864" t="str">
        <f t="shared" ref="R2822" si="1070">IF(N2822&lt;=0,"",Q2822/N2822)</f>
        <v/>
      </c>
      <c r="S2822" s="1807">
        <f t="shared" ref="S2822" si="1071">Q2822/$S$1</f>
        <v>0</v>
      </c>
      <c r="U2822" s="1764">
        <f t="shared" ref="U2822" si="1072">((1-I2822)*O2822)+((1-J2822)*Q2822)</f>
        <v>0</v>
      </c>
      <c r="V2822" s="1764">
        <f t="shared" ref="V2822" si="1073">L2822-W2822</f>
        <v>0</v>
      </c>
      <c r="W2822" s="1764">
        <f t="shared" ref="W2822" si="1074">X2822+AC2822+AH2822+AM2822+AO2822+AR2822</f>
        <v>4489</v>
      </c>
      <c r="X2822" s="1768">
        <v>4489</v>
      </c>
      <c r="Y2822" s="1784">
        <v>618729</v>
      </c>
      <c r="Z2822" s="1770">
        <v>43430</v>
      </c>
      <c r="AA2822" s="1843" t="s">
        <v>104</v>
      </c>
      <c r="AB2822" s="1843"/>
      <c r="AH2822" s="1867"/>
      <c r="AK2822" s="1868"/>
      <c r="AL2822" s="1868"/>
    </row>
    <row r="2823" spans="1:38" x14ac:dyDescent="0.25">
      <c r="A2823" s="1866" t="s">
        <v>5936</v>
      </c>
      <c r="C2823" s="1782" t="s">
        <v>6088</v>
      </c>
      <c r="D2823" s="1762" t="s">
        <v>352</v>
      </c>
      <c r="E2823" s="1762">
        <v>1</v>
      </c>
      <c r="F2823" s="1762">
        <f>E2823*9</f>
        <v>9</v>
      </c>
      <c r="G2823" s="1762">
        <f t="shared" si="1053"/>
        <v>5</v>
      </c>
      <c r="H2823" s="1762">
        <f t="shared" si="1016"/>
        <v>4</v>
      </c>
      <c r="I2823" s="1783">
        <v>1</v>
      </c>
      <c r="J2823" s="1783">
        <v>1</v>
      </c>
      <c r="L2823" s="1764">
        <v>4489</v>
      </c>
      <c r="O2823" s="1764">
        <f t="shared" ref="O2823" si="1075">N2823-Q2823</f>
        <v>0</v>
      </c>
      <c r="P2823" s="1806" t="str">
        <f t="shared" ref="P2823" si="1076">IF(N2823&lt;=0,"",O2823/N2823)</f>
        <v/>
      </c>
      <c r="R2823" s="1864" t="str">
        <f t="shared" ref="R2823" si="1077">IF(N2823&lt;=0,"",Q2823/N2823)</f>
        <v/>
      </c>
      <c r="S2823" s="1807">
        <f t="shared" ref="S2823" si="1078">Q2823/$S$1</f>
        <v>0</v>
      </c>
      <c r="U2823" s="1764">
        <f t="shared" ref="U2823" si="1079">((1-I2823)*O2823)+((1-J2823)*Q2823)</f>
        <v>0</v>
      </c>
      <c r="V2823" s="1764">
        <f t="shared" ref="V2823" si="1080">L2823-W2823</f>
        <v>0</v>
      </c>
      <c r="W2823" s="1764">
        <f t="shared" ref="W2823" si="1081">X2823+AC2823+AH2823+AM2823+AO2823+AR2823</f>
        <v>4489</v>
      </c>
      <c r="X2823" s="1768">
        <v>4489</v>
      </c>
      <c r="Y2823" s="1784">
        <v>618730</v>
      </c>
      <c r="Z2823" s="1770">
        <v>43430</v>
      </c>
      <c r="AA2823" s="1843" t="s">
        <v>104</v>
      </c>
      <c r="AB2823" s="1843"/>
      <c r="AH2823" s="1867"/>
      <c r="AK2823" s="1868"/>
      <c r="AL2823" s="1868"/>
    </row>
    <row r="2824" spans="1:38" x14ac:dyDescent="0.25">
      <c r="A2824" s="1866">
        <v>2018629</v>
      </c>
      <c r="C2824" s="1782" t="s">
        <v>5824</v>
      </c>
      <c r="D2824" s="1762" t="s">
        <v>352</v>
      </c>
      <c r="E2824" s="1762">
        <v>1</v>
      </c>
      <c r="F2824" s="1762">
        <v>8</v>
      </c>
      <c r="G2824" s="1762">
        <v>5</v>
      </c>
      <c r="H2824" s="1762">
        <v>3</v>
      </c>
      <c r="I2824" s="1783">
        <v>1</v>
      </c>
      <c r="J2824" s="1783">
        <v>1</v>
      </c>
      <c r="L2824" s="1764">
        <v>2440.38</v>
      </c>
      <c r="N2824" s="1764">
        <v>1748</v>
      </c>
      <c r="O2824" s="1764">
        <f t="shared" si="1009"/>
        <v>1286.6600000000001</v>
      </c>
      <c r="P2824" s="1806">
        <f t="shared" si="1010"/>
        <v>0.73607551487414191</v>
      </c>
      <c r="Q2824" s="1764">
        <v>461.34</v>
      </c>
      <c r="R2824" s="1864">
        <f t="shared" si="1011"/>
        <v>0.26392448512585809</v>
      </c>
      <c r="S2824" s="1807">
        <f t="shared" si="1005"/>
        <v>18.453599999999998</v>
      </c>
      <c r="U2824" s="1764">
        <f t="shared" si="1006"/>
        <v>0</v>
      </c>
      <c r="V2824" s="1764">
        <f t="shared" si="1007"/>
        <v>0</v>
      </c>
      <c r="W2824" s="1764">
        <f t="shared" si="1008"/>
        <v>2440.38</v>
      </c>
      <c r="X2824" s="1768">
        <v>2440.38</v>
      </c>
      <c r="Y2824" s="1784">
        <v>618622</v>
      </c>
      <c r="Z2824" s="1770">
        <v>43395</v>
      </c>
      <c r="AA2824" s="1843" t="s">
        <v>104</v>
      </c>
      <c r="AB2824" s="1843"/>
      <c r="AH2824" s="1867"/>
      <c r="AK2824" s="1868"/>
      <c r="AL2824" s="1868"/>
    </row>
    <row r="2825" spans="1:38" x14ac:dyDescent="0.25">
      <c r="A2825" s="1866">
        <v>2018630</v>
      </c>
      <c r="C2825" s="1782" t="s">
        <v>5825</v>
      </c>
      <c r="D2825" s="1762" t="s">
        <v>352</v>
      </c>
      <c r="E2825" s="1762">
        <v>1</v>
      </c>
      <c r="F2825" s="1762">
        <v>8</v>
      </c>
      <c r="G2825" s="1762">
        <v>5</v>
      </c>
      <c r="H2825" s="1762">
        <v>3</v>
      </c>
      <c r="I2825" s="1783">
        <v>1</v>
      </c>
      <c r="J2825" s="1783">
        <v>1</v>
      </c>
      <c r="L2825" s="1764">
        <v>2451.1</v>
      </c>
      <c r="N2825" s="1764">
        <v>1734</v>
      </c>
      <c r="O2825" s="1764">
        <f t="shared" ref="O2825" si="1082">N2825-Q2825</f>
        <v>1283.3600000000001</v>
      </c>
      <c r="P2825" s="1806">
        <f t="shared" ref="P2825" si="1083">IF(N2825&lt;=0,"",O2825/N2825)</f>
        <v>0.74011534025374859</v>
      </c>
      <c r="Q2825" s="1764">
        <v>450.64</v>
      </c>
      <c r="R2825" s="1864">
        <f t="shared" ref="R2825" si="1084">IF(N2825&lt;=0,"",Q2825/N2825)</f>
        <v>0.25988465974625141</v>
      </c>
      <c r="S2825" s="1807">
        <f t="shared" ref="S2825" si="1085">Q2825/$S$1</f>
        <v>18.025600000000001</v>
      </c>
      <c r="U2825" s="1764">
        <f t="shared" ref="U2825" si="1086">((1-I2825)*O2825)+((1-J2825)*Q2825)</f>
        <v>0</v>
      </c>
      <c r="V2825" s="1764">
        <f t="shared" ref="V2825" si="1087">L2825-W2825</f>
        <v>0</v>
      </c>
      <c r="W2825" s="1764">
        <f t="shared" ref="W2825" si="1088">X2825+AC2825+AH2825+AM2825+AO2825+AR2825</f>
        <v>2451.1</v>
      </c>
      <c r="X2825" s="1768">
        <v>2451.1</v>
      </c>
      <c r="Y2825" s="1784">
        <v>618630</v>
      </c>
      <c r="Z2825" s="1770">
        <v>43395</v>
      </c>
      <c r="AA2825" s="1843" t="s">
        <v>104</v>
      </c>
      <c r="AB2825" s="1843"/>
      <c r="AH2825" s="1867"/>
      <c r="AK2825" s="1868"/>
      <c r="AL2825" s="1868"/>
    </row>
    <row r="2826" spans="1:38" x14ac:dyDescent="0.25">
      <c r="A2826" s="1866">
        <v>2018631</v>
      </c>
      <c r="C2826" s="1782" t="s">
        <v>5826</v>
      </c>
      <c r="D2826" s="1762" t="s">
        <v>352</v>
      </c>
      <c r="E2826" s="1762">
        <v>1</v>
      </c>
      <c r="F2826" s="1762">
        <v>9</v>
      </c>
      <c r="G2826" s="1762">
        <v>7</v>
      </c>
      <c r="H2826" s="1762">
        <v>3</v>
      </c>
      <c r="I2826" s="1783">
        <v>1</v>
      </c>
      <c r="J2826" s="1783">
        <v>1</v>
      </c>
      <c r="L2826" s="1764">
        <v>2657.11</v>
      </c>
      <c r="N2826" s="1764">
        <v>1912</v>
      </c>
      <c r="O2826" s="1764">
        <f t="shared" ref="O2826" si="1089">N2826-Q2826</f>
        <v>1349.27</v>
      </c>
      <c r="P2826" s="1806">
        <f t="shared" ref="P2826" si="1090">IF(N2826&lt;=0,"",O2826/N2826)</f>
        <v>0.70568514644351465</v>
      </c>
      <c r="Q2826" s="1764">
        <v>562.73</v>
      </c>
      <c r="R2826" s="1864">
        <f t="shared" ref="R2826" si="1091">IF(N2826&lt;=0,"",Q2826/N2826)</f>
        <v>0.29431485355648535</v>
      </c>
      <c r="S2826" s="1807">
        <f t="shared" ref="S2826" si="1092">Q2826/$S$1</f>
        <v>22.5092</v>
      </c>
      <c r="U2826" s="1764">
        <f t="shared" ref="U2826" si="1093">((1-I2826)*O2826)+((1-J2826)*Q2826)</f>
        <v>0</v>
      </c>
      <c r="V2826" s="1764">
        <f t="shared" ref="V2826" si="1094">L2826-W2826</f>
        <v>0</v>
      </c>
      <c r="W2826" s="1764">
        <f t="shared" ref="W2826" si="1095">X2826+AC2826+AH2826+AM2826+AO2826+AR2826</f>
        <v>2657.11</v>
      </c>
      <c r="X2826" s="1768">
        <v>2657.11</v>
      </c>
      <c r="Y2826" s="1784">
        <v>618643</v>
      </c>
      <c r="Z2826" s="1770">
        <v>43403</v>
      </c>
      <c r="AA2826" s="1843" t="s">
        <v>104</v>
      </c>
      <c r="AB2826" s="1843"/>
      <c r="AH2826" s="1867"/>
      <c r="AK2826" s="1868"/>
      <c r="AL2826" s="1868"/>
    </row>
    <row r="2827" spans="1:38" x14ac:dyDescent="0.25">
      <c r="A2827" s="1866">
        <v>2018632</v>
      </c>
      <c r="C2827" s="1782" t="s">
        <v>5848</v>
      </c>
      <c r="D2827" s="1762" t="s">
        <v>352</v>
      </c>
      <c r="E2827" s="1762">
        <v>1</v>
      </c>
      <c r="F2827" s="1762">
        <v>7</v>
      </c>
      <c r="G2827" s="1762">
        <v>4</v>
      </c>
      <c r="H2827" s="1762">
        <v>3</v>
      </c>
      <c r="I2827" s="1783">
        <v>1</v>
      </c>
      <c r="J2827" s="1783">
        <v>1</v>
      </c>
      <c r="L2827" s="1764">
        <v>2267.7800000000002</v>
      </c>
      <c r="N2827" s="1764">
        <v>1626.93</v>
      </c>
      <c r="O2827" s="1764">
        <f t="shared" si="1009"/>
        <v>1225.8600000000001</v>
      </c>
      <c r="P2827" s="1806">
        <f t="shared" si="1010"/>
        <v>0.75348048164334058</v>
      </c>
      <c r="Q2827" s="1764">
        <v>401.07</v>
      </c>
      <c r="R2827" s="1864">
        <f t="shared" si="1011"/>
        <v>0.24651951835665947</v>
      </c>
      <c r="S2827" s="1807">
        <f t="shared" si="1005"/>
        <v>16.0428</v>
      </c>
      <c r="U2827" s="1764">
        <f t="shared" si="1006"/>
        <v>0</v>
      </c>
      <c r="V2827" s="1764">
        <f t="shared" si="1007"/>
        <v>0</v>
      </c>
      <c r="W2827" s="1764">
        <f t="shared" si="1008"/>
        <v>2267.7800000000002</v>
      </c>
      <c r="X2827" s="1768">
        <v>2267.7800000000002</v>
      </c>
      <c r="Y2827" s="1784">
        <v>618627</v>
      </c>
      <c r="Z2827" s="1770">
        <v>43395</v>
      </c>
      <c r="AA2827" s="1843" t="s">
        <v>104</v>
      </c>
      <c r="AB2827" s="1843"/>
      <c r="AH2827" s="1867"/>
      <c r="AK2827" s="1868"/>
      <c r="AL2827" s="1868"/>
    </row>
    <row r="2828" spans="1:38" x14ac:dyDescent="0.25">
      <c r="A2828" s="1866">
        <v>2018633</v>
      </c>
      <c r="C2828" s="1782" t="s">
        <v>5849</v>
      </c>
      <c r="D2828" s="1762" t="s">
        <v>352</v>
      </c>
      <c r="E2828" s="1762">
        <v>1</v>
      </c>
      <c r="F2828" s="1762">
        <v>8</v>
      </c>
      <c r="G2828" s="1762">
        <v>5</v>
      </c>
      <c r="H2828" s="1762">
        <v>3</v>
      </c>
      <c r="I2828" s="1783">
        <v>1</v>
      </c>
      <c r="J2828" s="1783">
        <v>1</v>
      </c>
      <c r="L2828" s="1764">
        <v>2570.6799999999998</v>
      </c>
      <c r="N2828" s="1764">
        <v>1820</v>
      </c>
      <c r="O2828" s="1764">
        <f t="shared" si="1009"/>
        <v>1406.79</v>
      </c>
      <c r="P2828" s="1806">
        <f t="shared" si="1010"/>
        <v>0.77296153846153848</v>
      </c>
      <c r="Q2828" s="1764">
        <v>413.21</v>
      </c>
      <c r="R2828" s="1864">
        <f t="shared" si="1011"/>
        <v>0.22703846153846152</v>
      </c>
      <c r="S2828" s="1807">
        <f t="shared" si="1005"/>
        <v>16.528399999999998</v>
      </c>
      <c r="U2828" s="1764">
        <f t="shared" si="1006"/>
        <v>0</v>
      </c>
      <c r="V2828" s="1764">
        <f t="shared" si="1007"/>
        <v>0</v>
      </c>
      <c r="W2828" s="1764">
        <f t="shared" si="1008"/>
        <v>2570.6799999999998</v>
      </c>
      <c r="X2828" s="1768">
        <v>2570.6799999999998</v>
      </c>
      <c r="Y2828" s="1784">
        <v>618624</v>
      </c>
      <c r="Z2828" s="1770">
        <v>43395</v>
      </c>
      <c r="AA2828" s="1843" t="s">
        <v>104</v>
      </c>
      <c r="AB2828" s="1843"/>
      <c r="AH2828" s="1867"/>
      <c r="AK2828" s="1868"/>
      <c r="AL2828" s="1868"/>
    </row>
    <row r="2829" spans="1:38" x14ac:dyDescent="0.25">
      <c r="A2829" s="1866">
        <v>2018634</v>
      </c>
      <c r="C2829" s="1782" t="s">
        <v>5850</v>
      </c>
      <c r="D2829" s="1762" t="s">
        <v>352</v>
      </c>
      <c r="E2829" s="1979">
        <v>1</v>
      </c>
      <c r="F2829" s="1979">
        <v>5</v>
      </c>
      <c r="G2829" s="1979">
        <v>3</v>
      </c>
      <c r="H2829" s="1979">
        <v>3</v>
      </c>
      <c r="I2829" s="1783">
        <v>1</v>
      </c>
      <c r="J2829" s="1783">
        <v>1</v>
      </c>
      <c r="L2829" s="1764">
        <v>2322</v>
      </c>
      <c r="N2829" s="1764">
        <v>2200</v>
      </c>
      <c r="O2829" s="1764">
        <f t="shared" si="1009"/>
        <v>1620</v>
      </c>
      <c r="P2829" s="1806">
        <f t="shared" si="1010"/>
        <v>0.73636363636363633</v>
      </c>
      <c r="Q2829" s="1764">
        <v>580</v>
      </c>
      <c r="R2829" s="1864">
        <f t="shared" si="1011"/>
        <v>0.26363636363636361</v>
      </c>
      <c r="S2829" s="1807">
        <f t="shared" si="1005"/>
        <v>23.2</v>
      </c>
      <c r="U2829" s="1764">
        <f t="shared" si="1006"/>
        <v>0</v>
      </c>
      <c r="V2829" s="1764">
        <f t="shared" si="1007"/>
        <v>0</v>
      </c>
      <c r="W2829" s="1764">
        <f t="shared" si="1008"/>
        <v>2322</v>
      </c>
      <c r="X2829" s="1768">
        <v>2322</v>
      </c>
      <c r="Y2829" s="1784">
        <v>618625</v>
      </c>
      <c r="Z2829" s="1770">
        <v>43395</v>
      </c>
      <c r="AA2829" s="1843" t="s">
        <v>104</v>
      </c>
      <c r="AB2829" s="1843"/>
      <c r="AH2829" s="1867"/>
      <c r="AK2829" s="1868"/>
      <c r="AL2829" s="1868"/>
    </row>
    <row r="2830" spans="1:38" x14ac:dyDescent="0.25">
      <c r="A2830" s="1866">
        <v>2018635</v>
      </c>
      <c r="C2830" s="1782" t="s">
        <v>5875</v>
      </c>
      <c r="D2830" s="1762" t="s">
        <v>352</v>
      </c>
      <c r="E2830" s="1762">
        <v>0</v>
      </c>
      <c r="F2830" s="1762">
        <v>0</v>
      </c>
      <c r="G2830" s="1762">
        <v>0</v>
      </c>
      <c r="H2830" s="1762">
        <v>0</v>
      </c>
      <c r="I2830" s="1783">
        <v>1</v>
      </c>
      <c r="J2830" s="1783">
        <v>1</v>
      </c>
      <c r="L2830" s="1764">
        <v>1185</v>
      </c>
      <c r="N2830" s="1764">
        <f>O2830+Q2830</f>
        <v>789.82</v>
      </c>
      <c r="O2830" s="1764">
        <f>504.55+215.69+54.58</f>
        <v>774.82</v>
      </c>
      <c r="P2830" s="1806">
        <f t="shared" si="1010"/>
        <v>0.98100833101212936</v>
      </c>
      <c r="Q2830" s="1764">
        <v>15</v>
      </c>
      <c r="R2830" s="1864">
        <f t="shared" si="1011"/>
        <v>1.8991668987870653E-2</v>
      </c>
      <c r="S2830" s="1807">
        <f t="shared" si="1005"/>
        <v>0.6</v>
      </c>
      <c r="U2830" s="1764">
        <f t="shared" si="1006"/>
        <v>0</v>
      </c>
      <c r="V2830" s="1764">
        <f t="shared" si="1007"/>
        <v>0</v>
      </c>
      <c r="W2830" s="1764">
        <f t="shared" si="1008"/>
        <v>1185</v>
      </c>
      <c r="X2830" s="1768">
        <v>1185</v>
      </c>
      <c r="Y2830" s="1784">
        <v>618545</v>
      </c>
      <c r="Z2830" s="1770">
        <v>43371</v>
      </c>
      <c r="AA2830" s="1843" t="s">
        <v>104</v>
      </c>
      <c r="AB2830" s="1843"/>
      <c r="AH2830" s="1867"/>
      <c r="AK2830" s="1868"/>
      <c r="AL2830" s="1868"/>
    </row>
    <row r="2831" spans="1:38" x14ac:dyDescent="0.25">
      <c r="A2831" s="1866">
        <v>2018636</v>
      </c>
      <c r="C2831" s="1782" t="s">
        <v>5828</v>
      </c>
      <c r="D2831" s="1762" t="s">
        <v>352</v>
      </c>
      <c r="E2831" s="1762">
        <v>0</v>
      </c>
      <c r="F2831" s="1762">
        <v>2</v>
      </c>
      <c r="G2831" s="1762">
        <v>2</v>
      </c>
      <c r="H2831" s="1762">
        <v>0</v>
      </c>
      <c r="I2831" s="1783">
        <v>1</v>
      </c>
      <c r="J2831" s="1783">
        <v>1</v>
      </c>
      <c r="L2831" s="1764">
        <v>477.18</v>
      </c>
      <c r="N2831" s="1764">
        <v>333.48</v>
      </c>
      <c r="O2831" s="1764">
        <f t="shared" si="1009"/>
        <v>236.96000000000004</v>
      </c>
      <c r="P2831" s="1806">
        <f t="shared" si="1010"/>
        <v>0.71056735036583907</v>
      </c>
      <c r="Q2831" s="1764">
        <v>96.52</v>
      </c>
      <c r="R2831" s="1864">
        <f t="shared" si="1011"/>
        <v>0.28943264963416093</v>
      </c>
      <c r="S2831" s="1807">
        <f t="shared" si="1005"/>
        <v>3.8607999999999998</v>
      </c>
      <c r="U2831" s="1764">
        <f t="shared" si="1006"/>
        <v>0</v>
      </c>
      <c r="V2831" s="1764">
        <f t="shared" si="1007"/>
        <v>0</v>
      </c>
      <c r="W2831" s="1764">
        <f t="shared" si="1008"/>
        <v>477.18</v>
      </c>
      <c r="X2831" s="1768">
        <v>477.18</v>
      </c>
      <c r="Y2831" s="1784">
        <v>618590</v>
      </c>
      <c r="Z2831" s="1770">
        <v>43381</v>
      </c>
      <c r="AA2831" s="1843" t="s">
        <v>104</v>
      </c>
      <c r="AB2831" s="1843"/>
      <c r="AH2831" s="1867"/>
      <c r="AK2831" s="1868"/>
      <c r="AL2831" s="1868"/>
    </row>
    <row r="2832" spans="1:38" x14ac:dyDescent="0.25">
      <c r="A2832" s="1866">
        <v>2018637</v>
      </c>
      <c r="C2832" s="1782" t="s">
        <v>5831</v>
      </c>
      <c r="D2832" s="1762" t="s">
        <v>352</v>
      </c>
      <c r="E2832" s="1762">
        <v>0</v>
      </c>
      <c r="F2832" s="1762">
        <v>1</v>
      </c>
      <c r="G2832" s="1762">
        <v>1</v>
      </c>
      <c r="H2832" s="1762">
        <v>0</v>
      </c>
      <c r="I2832" s="1783">
        <v>1</v>
      </c>
      <c r="J2832" s="1783">
        <v>1</v>
      </c>
      <c r="L2832" s="1764">
        <v>250.6</v>
      </c>
      <c r="N2832" s="1764">
        <v>128.41</v>
      </c>
      <c r="O2832" s="1764">
        <f t="shared" si="1009"/>
        <v>77.949999999999989</v>
      </c>
      <c r="P2832" s="1806">
        <f t="shared" si="1010"/>
        <v>0.60703995015964485</v>
      </c>
      <c r="Q2832" s="1764">
        <v>50.46</v>
      </c>
      <c r="R2832" s="1864">
        <f t="shared" si="1011"/>
        <v>0.39296004984035515</v>
      </c>
      <c r="S2832" s="1807">
        <f t="shared" si="1005"/>
        <v>2.0184000000000002</v>
      </c>
      <c r="U2832" s="1764">
        <f t="shared" si="1006"/>
        <v>0</v>
      </c>
      <c r="V2832" s="1764">
        <f t="shared" si="1007"/>
        <v>0</v>
      </c>
      <c r="W2832" s="1764">
        <f t="shared" si="1008"/>
        <v>250.6</v>
      </c>
      <c r="X2832" s="1768">
        <v>250.6</v>
      </c>
      <c r="Y2832" s="1784">
        <v>618626</v>
      </c>
      <c r="Z2832" s="1770">
        <v>43395</v>
      </c>
      <c r="AA2832" s="1843" t="s">
        <v>104</v>
      </c>
      <c r="AB2832" s="1843"/>
      <c r="AH2832" s="1867"/>
      <c r="AK2832" s="1868"/>
      <c r="AL2832" s="1868"/>
    </row>
    <row r="2833" spans="1:38" x14ac:dyDescent="0.25">
      <c r="A2833" s="1866">
        <v>2018638</v>
      </c>
      <c r="C2833" s="1782" t="s">
        <v>5830</v>
      </c>
      <c r="D2833" s="1762" t="s">
        <v>26</v>
      </c>
      <c r="E2833" s="1762">
        <v>0</v>
      </c>
      <c r="F2833" s="1762">
        <v>0</v>
      </c>
      <c r="G2833" s="1762">
        <v>0</v>
      </c>
      <c r="H2833" s="1762">
        <v>0</v>
      </c>
      <c r="I2833" s="1783">
        <v>1</v>
      </c>
      <c r="J2833" s="1783">
        <v>1</v>
      </c>
      <c r="L2833" s="1764">
        <v>73.599999999999994</v>
      </c>
      <c r="N2833" s="1764">
        <f>O2833+Q2833</f>
        <v>32</v>
      </c>
      <c r="O2833" s="1764">
        <v>32</v>
      </c>
      <c r="P2833" s="1806" t="s">
        <v>115</v>
      </c>
      <c r="R2833" s="1864">
        <f t="shared" si="1011"/>
        <v>0</v>
      </c>
      <c r="S2833" s="1807">
        <f t="shared" si="1005"/>
        <v>0</v>
      </c>
      <c r="U2833" s="1764">
        <f t="shared" si="1006"/>
        <v>0</v>
      </c>
      <c r="V2833" s="1764">
        <f t="shared" si="1007"/>
        <v>0</v>
      </c>
      <c r="W2833" s="1764">
        <f t="shared" si="1008"/>
        <v>73.599999999999994</v>
      </c>
      <c r="X2833" s="1768">
        <v>73.599999999999994</v>
      </c>
      <c r="Y2833" s="1784">
        <v>618526</v>
      </c>
      <c r="Z2833" s="1770">
        <v>43371</v>
      </c>
      <c r="AA2833" s="1843" t="s">
        <v>104</v>
      </c>
      <c r="AB2833" s="1843"/>
      <c r="AH2833" s="1867"/>
      <c r="AK2833" s="1868"/>
      <c r="AL2833" s="1868"/>
    </row>
    <row r="2834" spans="1:38" x14ac:dyDescent="0.25">
      <c r="A2834" s="1866">
        <v>2018639</v>
      </c>
      <c r="C2834" s="1782" t="s">
        <v>5833</v>
      </c>
      <c r="D2834" s="1762" t="s">
        <v>352</v>
      </c>
      <c r="E2834" s="1762">
        <v>0</v>
      </c>
      <c r="F2834" s="1762">
        <v>1</v>
      </c>
      <c r="G2834" s="1762">
        <v>0</v>
      </c>
      <c r="H2834" s="1762">
        <v>2</v>
      </c>
      <c r="I2834" s="1783">
        <v>1</v>
      </c>
      <c r="J2834" s="1783">
        <v>1</v>
      </c>
      <c r="L2834" s="1764">
        <v>958.14</v>
      </c>
      <c r="N2834" s="1764">
        <v>680</v>
      </c>
      <c r="O2834" s="1764">
        <f t="shared" si="1009"/>
        <v>477.91999999999996</v>
      </c>
      <c r="P2834" s="1806">
        <f t="shared" si="1010"/>
        <v>0.70282352941176462</v>
      </c>
      <c r="Q2834" s="1764">
        <v>202.08</v>
      </c>
      <c r="R2834" s="1864">
        <f t="shared" si="1011"/>
        <v>0.29717647058823532</v>
      </c>
      <c r="S2834" s="1807">
        <f t="shared" si="1005"/>
        <v>8.0831999999999997</v>
      </c>
      <c r="U2834" s="1764">
        <f t="shared" si="1006"/>
        <v>0</v>
      </c>
      <c r="V2834" s="1764">
        <f t="shared" si="1007"/>
        <v>0</v>
      </c>
      <c r="W2834" s="1764">
        <f t="shared" si="1008"/>
        <v>958.14</v>
      </c>
      <c r="X2834" s="1768">
        <v>958.14</v>
      </c>
      <c r="Y2834" s="1784">
        <v>618821</v>
      </c>
      <c r="Z2834" s="1770">
        <v>43455</v>
      </c>
      <c r="AA2834" s="1843" t="s">
        <v>104</v>
      </c>
      <c r="AB2834" s="1843"/>
      <c r="AH2834" s="1867"/>
      <c r="AK2834" s="1868"/>
      <c r="AL2834" s="1868"/>
    </row>
    <row r="2835" spans="1:38" x14ac:dyDescent="0.25">
      <c r="A2835" s="1866">
        <v>2018640</v>
      </c>
      <c r="C2835" s="1782">
        <v>767118</v>
      </c>
      <c r="D2835" s="1762" t="s">
        <v>26</v>
      </c>
      <c r="E2835" s="1762">
        <v>0</v>
      </c>
      <c r="F2835" s="1762">
        <v>1</v>
      </c>
      <c r="G2835" s="1762">
        <v>0</v>
      </c>
      <c r="H2835" s="1762">
        <v>1</v>
      </c>
      <c r="I2835" s="1783">
        <v>1</v>
      </c>
      <c r="J2835" s="1783">
        <v>1</v>
      </c>
      <c r="L2835" s="1764">
        <v>498.82</v>
      </c>
      <c r="N2835" s="1764">
        <v>342</v>
      </c>
      <c r="O2835" s="1764">
        <f t="shared" si="1009"/>
        <v>237.51</v>
      </c>
      <c r="P2835" s="1806">
        <f t="shared" si="1010"/>
        <v>0.69447368421052624</v>
      </c>
      <c r="Q2835" s="1764">
        <v>104.49</v>
      </c>
      <c r="R2835" s="1864">
        <f t="shared" si="1011"/>
        <v>0.30552631578947365</v>
      </c>
      <c r="S2835" s="1807">
        <f t="shared" si="1005"/>
        <v>4.1795999999999998</v>
      </c>
      <c r="U2835" s="1764">
        <f t="shared" si="1006"/>
        <v>0</v>
      </c>
      <c r="V2835" s="1764">
        <f t="shared" si="1007"/>
        <v>0</v>
      </c>
      <c r="W2835" s="1764">
        <f t="shared" si="1008"/>
        <v>498.82</v>
      </c>
      <c r="X2835" s="1768">
        <v>498.82</v>
      </c>
      <c r="Y2835" s="1784">
        <v>618602</v>
      </c>
      <c r="Z2835" s="1770">
        <v>43395</v>
      </c>
      <c r="AA2835" s="1843" t="s">
        <v>104</v>
      </c>
      <c r="AB2835" s="1843"/>
      <c r="AH2835" s="1867"/>
      <c r="AK2835" s="1868"/>
      <c r="AL2835" s="1868"/>
    </row>
    <row r="2836" spans="1:38" x14ac:dyDescent="0.25">
      <c r="A2836" s="1866">
        <v>2018641</v>
      </c>
      <c r="C2836" s="1782">
        <v>721218</v>
      </c>
      <c r="D2836" s="1762" t="s">
        <v>26</v>
      </c>
      <c r="E2836" s="1762">
        <v>1</v>
      </c>
      <c r="F2836" s="1762">
        <v>9</v>
      </c>
      <c r="G2836" s="1762">
        <v>6</v>
      </c>
      <c r="H2836" s="1762">
        <v>3</v>
      </c>
      <c r="I2836" s="1783">
        <v>1</v>
      </c>
      <c r="J2836" s="1783">
        <v>1</v>
      </c>
      <c r="L2836" s="1764">
        <v>3552.26</v>
      </c>
      <c r="N2836" s="1764">
        <v>2345.2600000000002</v>
      </c>
      <c r="O2836" s="1764">
        <f t="shared" si="1009"/>
        <v>1784.9900000000002</v>
      </c>
      <c r="P2836" s="1806">
        <f t="shared" si="1010"/>
        <v>0.76110537850813986</v>
      </c>
      <c r="Q2836" s="1764">
        <v>560.27</v>
      </c>
      <c r="R2836" s="1864">
        <f t="shared" si="1011"/>
        <v>0.23889462149186014</v>
      </c>
      <c r="S2836" s="1807">
        <f t="shared" si="1005"/>
        <v>22.410799999999998</v>
      </c>
      <c r="U2836" s="1764">
        <f t="shared" si="1006"/>
        <v>0</v>
      </c>
      <c r="V2836" s="1764">
        <f t="shared" si="1007"/>
        <v>0</v>
      </c>
      <c r="W2836" s="1764">
        <f t="shared" si="1008"/>
        <v>3552.26</v>
      </c>
      <c r="X2836" s="1768">
        <v>3552.26</v>
      </c>
      <c r="Y2836" s="1784">
        <v>618603</v>
      </c>
      <c r="Z2836" s="1770">
        <v>43395</v>
      </c>
      <c r="AA2836" s="1843" t="s">
        <v>104</v>
      </c>
      <c r="AB2836" s="1843"/>
      <c r="AH2836" s="1867"/>
      <c r="AK2836" s="1868"/>
      <c r="AL2836" s="1868"/>
    </row>
    <row r="2837" spans="1:38" x14ac:dyDescent="0.25">
      <c r="A2837" s="1866">
        <v>2018642</v>
      </c>
      <c r="C2837" s="1782" t="s">
        <v>5836</v>
      </c>
      <c r="D2837" s="1762" t="s">
        <v>317</v>
      </c>
      <c r="E2837" s="1762">
        <v>1</v>
      </c>
      <c r="F2837" s="1762">
        <v>7</v>
      </c>
      <c r="G2837" s="1762">
        <v>0</v>
      </c>
      <c r="H2837" s="1762">
        <v>5</v>
      </c>
      <c r="I2837" s="1783">
        <v>1</v>
      </c>
      <c r="J2837" s="1783">
        <v>1</v>
      </c>
      <c r="L2837" s="1764">
        <v>3865.16</v>
      </c>
      <c r="N2837" s="1764">
        <v>2430</v>
      </c>
      <c r="O2837" s="1764">
        <f t="shared" si="1009"/>
        <v>1917.23</v>
      </c>
      <c r="P2837" s="1806">
        <f t="shared" si="1010"/>
        <v>0.78898353909465024</v>
      </c>
      <c r="Q2837" s="1764">
        <v>512.77</v>
      </c>
      <c r="R2837" s="1864">
        <f t="shared" si="1011"/>
        <v>0.21101646090534978</v>
      </c>
      <c r="S2837" s="1807">
        <f t="shared" si="1005"/>
        <v>20.5108</v>
      </c>
      <c r="U2837" s="1764">
        <f t="shared" si="1006"/>
        <v>0</v>
      </c>
      <c r="V2837" s="1764">
        <f t="shared" si="1007"/>
        <v>0</v>
      </c>
      <c r="W2837" s="1764">
        <f t="shared" si="1008"/>
        <v>3865.16</v>
      </c>
      <c r="X2837" s="1768">
        <v>3865.16</v>
      </c>
      <c r="Y2837" s="1784">
        <v>618609</v>
      </c>
      <c r="Z2837" s="1770">
        <v>43395</v>
      </c>
      <c r="AA2837" s="1843" t="s">
        <v>104</v>
      </c>
      <c r="AB2837" s="1843"/>
      <c r="AH2837" s="1867"/>
      <c r="AK2837" s="1868"/>
      <c r="AL2837" s="1868"/>
    </row>
    <row r="2838" spans="1:38" x14ac:dyDescent="0.25">
      <c r="A2838" s="1866">
        <v>2018643</v>
      </c>
      <c r="B2838" s="1782" t="s">
        <v>6171</v>
      </c>
      <c r="C2838" s="1782" t="s">
        <v>5837</v>
      </c>
      <c r="D2838" s="1762" t="s">
        <v>26</v>
      </c>
      <c r="E2838" s="1762">
        <v>0</v>
      </c>
      <c r="F2838" s="1762">
        <v>0</v>
      </c>
      <c r="G2838" s="1762">
        <v>0</v>
      </c>
      <c r="H2838" s="1762">
        <v>0</v>
      </c>
      <c r="I2838" s="1783">
        <v>1</v>
      </c>
      <c r="J2838" s="1783">
        <v>1</v>
      </c>
      <c r="L2838" s="1764">
        <v>27.78</v>
      </c>
      <c r="N2838" s="1764">
        <f>O2838+Q2838</f>
        <v>12.08</v>
      </c>
      <c r="O2838" s="1764">
        <v>12.08</v>
      </c>
      <c r="P2838" s="1806">
        <f t="shared" si="1010"/>
        <v>1</v>
      </c>
      <c r="R2838" s="1864">
        <f t="shared" si="1011"/>
        <v>0</v>
      </c>
      <c r="S2838" s="1807">
        <f t="shared" si="1005"/>
        <v>0</v>
      </c>
      <c r="U2838" s="1764">
        <f t="shared" si="1006"/>
        <v>0</v>
      </c>
      <c r="V2838" s="1764">
        <f t="shared" si="1007"/>
        <v>0</v>
      </c>
      <c r="W2838" s="1764">
        <f t="shared" si="1008"/>
        <v>27.78</v>
      </c>
      <c r="X2838" s="1768">
        <v>27.78</v>
      </c>
      <c r="Y2838" s="1784">
        <v>618526</v>
      </c>
      <c r="Z2838" s="1770">
        <v>43371</v>
      </c>
      <c r="AA2838" s="1843" t="s">
        <v>104</v>
      </c>
      <c r="AB2838" s="1843"/>
      <c r="AH2838" s="1867"/>
      <c r="AK2838" s="1868"/>
      <c r="AL2838" s="1868"/>
    </row>
    <row r="2839" spans="1:38" x14ac:dyDescent="0.25">
      <c r="A2839" s="1866">
        <v>2018644</v>
      </c>
      <c r="C2839" s="1782" t="s">
        <v>5844</v>
      </c>
      <c r="D2839" s="1762" t="s">
        <v>26</v>
      </c>
      <c r="E2839" s="1762">
        <v>0</v>
      </c>
      <c r="F2839" s="1762">
        <v>0</v>
      </c>
      <c r="G2839" s="1762">
        <v>0</v>
      </c>
      <c r="H2839" s="1762">
        <v>0</v>
      </c>
      <c r="I2839" s="1783">
        <v>1</v>
      </c>
      <c r="J2839" s="1783">
        <v>1</v>
      </c>
      <c r="L2839" s="1764">
        <v>245.92</v>
      </c>
      <c r="N2839" s="1764">
        <f>O2839+Q2839</f>
        <v>130.45999999999998</v>
      </c>
      <c r="O2839" s="1764">
        <v>115.46</v>
      </c>
      <c r="P2839" s="1806">
        <f t="shared" si="1010"/>
        <v>0.88502222903571981</v>
      </c>
      <c r="Q2839" s="1764">
        <v>15</v>
      </c>
      <c r="R2839" s="1864">
        <f t="shared" si="1011"/>
        <v>0.11497777096428026</v>
      </c>
      <c r="S2839" s="1807">
        <f t="shared" si="1005"/>
        <v>0.6</v>
      </c>
      <c r="U2839" s="1764">
        <f t="shared" si="1006"/>
        <v>0</v>
      </c>
      <c r="V2839" s="1764">
        <f t="shared" si="1007"/>
        <v>0</v>
      </c>
      <c r="W2839" s="1764">
        <f t="shared" si="1008"/>
        <v>245.92</v>
      </c>
      <c r="X2839" s="1768">
        <v>245.92</v>
      </c>
      <c r="Y2839" s="1784">
        <v>618526</v>
      </c>
      <c r="Z2839" s="1770">
        <v>43371</v>
      </c>
      <c r="AA2839" s="1843" t="s">
        <v>104</v>
      </c>
      <c r="AB2839" s="1843"/>
      <c r="AH2839" s="1867"/>
      <c r="AK2839" s="1868"/>
      <c r="AL2839" s="1868"/>
    </row>
    <row r="2840" spans="1:38" x14ac:dyDescent="0.25">
      <c r="A2840" s="1866">
        <v>2018646</v>
      </c>
      <c r="C2840" s="1782" t="s">
        <v>5846</v>
      </c>
      <c r="D2840" s="1762" t="s">
        <v>352</v>
      </c>
      <c r="E2840" s="1762">
        <v>0</v>
      </c>
      <c r="F2840" s="1762">
        <v>0</v>
      </c>
      <c r="G2840" s="1762">
        <v>0</v>
      </c>
      <c r="H2840" s="1762">
        <v>0</v>
      </c>
      <c r="I2840" s="1783">
        <v>1</v>
      </c>
      <c r="J2840" s="1783">
        <v>1</v>
      </c>
      <c r="L2840" s="1764">
        <v>474</v>
      </c>
      <c r="N2840" s="1764">
        <f>O2840+Q2840</f>
        <v>265</v>
      </c>
      <c r="O2840" s="1764">
        <v>250</v>
      </c>
      <c r="P2840" s="1806">
        <f t="shared" si="1010"/>
        <v>0.94339622641509435</v>
      </c>
      <c r="Q2840" s="1764">
        <v>15</v>
      </c>
      <c r="R2840" s="1864">
        <f t="shared" si="1011"/>
        <v>5.6603773584905662E-2</v>
      </c>
      <c r="S2840" s="1807">
        <f t="shared" si="1005"/>
        <v>0.6</v>
      </c>
      <c r="U2840" s="1764">
        <f t="shared" si="1006"/>
        <v>0</v>
      </c>
      <c r="V2840" s="1764">
        <f t="shared" si="1007"/>
        <v>0</v>
      </c>
      <c r="W2840" s="1764">
        <f t="shared" si="1008"/>
        <v>474</v>
      </c>
      <c r="X2840" s="1768">
        <v>474</v>
      </c>
      <c r="Y2840" s="1784">
        <v>618546</v>
      </c>
      <c r="Z2840" s="1770">
        <v>43371</v>
      </c>
      <c r="AA2840" s="1843" t="s">
        <v>104</v>
      </c>
      <c r="AB2840" s="1843"/>
      <c r="AH2840" s="1867"/>
      <c r="AK2840" s="1868"/>
      <c r="AL2840" s="1868"/>
    </row>
    <row r="2841" spans="1:38" x14ac:dyDescent="0.25">
      <c r="A2841" s="1866">
        <v>2018647</v>
      </c>
      <c r="C2841" s="1782" t="s">
        <v>5872</v>
      </c>
      <c r="D2841" s="1762" t="s">
        <v>26</v>
      </c>
      <c r="E2841" s="1762">
        <v>0</v>
      </c>
      <c r="F2841" s="1762">
        <v>0</v>
      </c>
      <c r="G2841" s="1762">
        <v>0</v>
      </c>
      <c r="H2841" s="1762">
        <v>0</v>
      </c>
      <c r="I2841" s="1783">
        <v>1</v>
      </c>
      <c r="J2841" s="1783">
        <v>1</v>
      </c>
      <c r="L2841" s="1764">
        <v>80.819999999999993</v>
      </c>
      <c r="N2841" s="1764">
        <f>O2841+Q2841</f>
        <v>35.14</v>
      </c>
      <c r="O2841" s="1764">
        <v>35.14</v>
      </c>
      <c r="P2841" s="1806">
        <f t="shared" si="1010"/>
        <v>1</v>
      </c>
      <c r="Q2841" s="1764">
        <v>0</v>
      </c>
      <c r="R2841" s="1864">
        <f t="shared" si="1011"/>
        <v>0</v>
      </c>
      <c r="S2841" s="1807">
        <f t="shared" si="1005"/>
        <v>0</v>
      </c>
      <c r="U2841" s="1764">
        <f t="shared" si="1006"/>
        <v>0</v>
      </c>
      <c r="V2841" s="1764">
        <f t="shared" si="1007"/>
        <v>0</v>
      </c>
      <c r="W2841" s="1764">
        <f t="shared" si="1008"/>
        <v>80.819999999999993</v>
      </c>
      <c r="X2841" s="1768">
        <v>80.819999999999993</v>
      </c>
      <c r="Y2841" s="1784">
        <v>618526</v>
      </c>
      <c r="Z2841" s="1770">
        <v>43371</v>
      </c>
      <c r="AA2841" s="1843" t="s">
        <v>104</v>
      </c>
      <c r="AB2841" s="1843"/>
      <c r="AH2841" s="1867"/>
      <c r="AK2841" s="1868"/>
      <c r="AL2841" s="1868"/>
    </row>
    <row r="2842" spans="1:38" x14ac:dyDescent="0.25">
      <c r="A2842" s="1866">
        <v>2018648</v>
      </c>
      <c r="C2842" s="1782">
        <v>722618</v>
      </c>
      <c r="D2842" s="1762" t="s">
        <v>26</v>
      </c>
      <c r="E2842" s="1762">
        <v>1</v>
      </c>
      <c r="F2842" s="1762">
        <v>8</v>
      </c>
      <c r="G2842" s="1762">
        <v>5</v>
      </c>
      <c r="H2842" s="1762">
        <v>3</v>
      </c>
      <c r="I2842" s="1783">
        <v>1</v>
      </c>
      <c r="J2842" s="1783">
        <v>1</v>
      </c>
      <c r="L2842" s="1764">
        <v>3030.29</v>
      </c>
      <c r="N2842" s="1764">
        <v>2001</v>
      </c>
      <c r="O2842" s="1764">
        <f t="shared" si="1009"/>
        <v>1533.02</v>
      </c>
      <c r="P2842" s="1806">
        <f t="shared" si="1010"/>
        <v>0.76612693653173414</v>
      </c>
      <c r="Q2842" s="1764">
        <v>467.98</v>
      </c>
      <c r="R2842" s="1864">
        <f t="shared" si="1011"/>
        <v>0.23387306346826586</v>
      </c>
      <c r="S2842" s="1807">
        <f t="shared" si="1005"/>
        <v>18.719200000000001</v>
      </c>
      <c r="U2842" s="1764">
        <f t="shared" si="1006"/>
        <v>0</v>
      </c>
      <c r="V2842" s="1764">
        <f t="shared" si="1007"/>
        <v>0</v>
      </c>
      <c r="W2842" s="1764">
        <f t="shared" si="1008"/>
        <v>3030.29</v>
      </c>
      <c r="X2842" s="1768">
        <v>3030.29</v>
      </c>
      <c r="Y2842" s="1784">
        <v>618606</v>
      </c>
      <c r="Z2842" s="1770">
        <v>43395</v>
      </c>
      <c r="AA2842" s="1843" t="s">
        <v>104</v>
      </c>
      <c r="AB2842" s="1843"/>
      <c r="AH2842" s="1867"/>
      <c r="AK2842" s="1868"/>
      <c r="AL2842" s="1868"/>
    </row>
    <row r="2843" spans="1:38" x14ac:dyDescent="0.25">
      <c r="A2843" s="1866">
        <v>2018649</v>
      </c>
      <c r="C2843" s="1782">
        <v>672818</v>
      </c>
      <c r="D2843" s="1762" t="s">
        <v>26</v>
      </c>
      <c r="E2843" s="1762">
        <v>1</v>
      </c>
      <c r="F2843" s="1762">
        <v>9</v>
      </c>
      <c r="G2843" s="1762">
        <v>6</v>
      </c>
      <c r="H2843" s="1762">
        <v>3</v>
      </c>
      <c r="I2843" s="1783">
        <v>1</v>
      </c>
      <c r="J2843" s="1783">
        <v>1</v>
      </c>
      <c r="L2843" s="1764">
        <v>3282.04</v>
      </c>
      <c r="N2843" s="1764">
        <v>2171</v>
      </c>
      <c r="O2843" s="1764">
        <f t="shared" si="1009"/>
        <v>1661.1100000000001</v>
      </c>
      <c r="P2843" s="1806">
        <f t="shared" si="1010"/>
        <v>0.7651358820819899</v>
      </c>
      <c r="Q2843" s="1764">
        <v>509.89</v>
      </c>
      <c r="R2843" s="1864">
        <f t="shared" si="1011"/>
        <v>0.23486411791801012</v>
      </c>
      <c r="S2843" s="1807">
        <f t="shared" si="1005"/>
        <v>20.395599999999998</v>
      </c>
      <c r="U2843" s="1764">
        <f t="shared" si="1006"/>
        <v>0</v>
      </c>
      <c r="V2843" s="1764">
        <f t="shared" si="1007"/>
        <v>0</v>
      </c>
      <c r="W2843" s="1764">
        <f t="shared" si="1008"/>
        <v>3282.04</v>
      </c>
      <c r="X2843" s="1768">
        <v>3282.04</v>
      </c>
      <c r="Y2843" s="1784">
        <v>618607</v>
      </c>
      <c r="Z2843" s="1770">
        <v>43395</v>
      </c>
      <c r="AA2843" s="1843" t="s">
        <v>104</v>
      </c>
      <c r="AB2843" s="1843"/>
      <c r="AH2843" s="1867"/>
      <c r="AK2843" s="1868"/>
      <c r="AL2843" s="1868"/>
    </row>
    <row r="2844" spans="1:38" x14ac:dyDescent="0.25">
      <c r="A2844" s="1866">
        <v>2018650</v>
      </c>
      <c r="C2844" s="1782">
        <v>722718</v>
      </c>
      <c r="D2844" s="1762" t="s">
        <v>26</v>
      </c>
      <c r="E2844" s="1762">
        <v>1</v>
      </c>
      <c r="F2844" s="1762">
        <v>8</v>
      </c>
      <c r="G2844" s="1762">
        <v>5</v>
      </c>
      <c r="H2844" s="1762">
        <v>3</v>
      </c>
      <c r="I2844" s="1783">
        <v>1</v>
      </c>
      <c r="J2844" s="1783">
        <v>1</v>
      </c>
      <c r="L2844" s="1764">
        <v>3010.54</v>
      </c>
      <c r="N2844" s="1764">
        <v>1993</v>
      </c>
      <c r="O2844" s="1764">
        <f t="shared" si="1009"/>
        <v>1527.78</v>
      </c>
      <c r="P2844" s="1806">
        <f t="shared" si="1010"/>
        <v>0.76657300551931762</v>
      </c>
      <c r="Q2844" s="1764">
        <v>465.22</v>
      </c>
      <c r="R2844" s="1864">
        <f t="shared" si="1011"/>
        <v>0.23342699448068241</v>
      </c>
      <c r="S2844" s="1807">
        <f t="shared" si="1005"/>
        <v>18.608800000000002</v>
      </c>
      <c r="U2844" s="1764">
        <f t="shared" si="1006"/>
        <v>0</v>
      </c>
      <c r="V2844" s="1764">
        <f t="shared" si="1007"/>
        <v>0</v>
      </c>
      <c r="W2844" s="1764">
        <f t="shared" si="1008"/>
        <v>3010.54</v>
      </c>
      <c r="X2844" s="1768">
        <v>3010.54</v>
      </c>
      <c r="Y2844" s="1784">
        <v>618608</v>
      </c>
      <c r="Z2844" s="1770">
        <v>43395</v>
      </c>
      <c r="AA2844" s="1843" t="s">
        <v>104</v>
      </c>
      <c r="AB2844" s="1843"/>
      <c r="AH2844" s="1867"/>
      <c r="AK2844" s="1868"/>
      <c r="AL2844" s="1868"/>
    </row>
    <row r="2845" spans="1:38" x14ac:dyDescent="0.25">
      <c r="A2845" s="1866">
        <v>2018651</v>
      </c>
      <c r="C2845" s="1782" t="s">
        <v>5952</v>
      </c>
      <c r="D2845" s="1762" t="s">
        <v>26</v>
      </c>
      <c r="E2845" s="1762">
        <v>0</v>
      </c>
      <c r="F2845" s="1762">
        <v>0</v>
      </c>
      <c r="G2845" s="1762">
        <v>0</v>
      </c>
      <c r="H2845" s="1762">
        <v>0</v>
      </c>
      <c r="I2845" s="1783">
        <v>1</v>
      </c>
      <c r="J2845" s="1783">
        <v>1</v>
      </c>
      <c r="L2845" s="1764">
        <v>53.7</v>
      </c>
      <c r="N2845" s="1764">
        <f t="shared" ref="N2845:N2846" si="1096">O2845+Q2845</f>
        <v>34.35</v>
      </c>
      <c r="O2845" s="1764">
        <v>19.350000000000001</v>
      </c>
      <c r="P2845" s="1806">
        <f t="shared" si="1010"/>
        <v>0.5633187772925764</v>
      </c>
      <c r="Q2845" s="1764">
        <v>15</v>
      </c>
      <c r="R2845" s="1864">
        <f t="shared" si="1011"/>
        <v>0.43668122270742354</v>
      </c>
      <c r="S2845" s="1807">
        <f t="shared" si="1005"/>
        <v>0.6</v>
      </c>
      <c r="U2845" s="1764">
        <f t="shared" si="1006"/>
        <v>0</v>
      </c>
      <c r="V2845" s="1764">
        <f t="shared" si="1007"/>
        <v>0</v>
      </c>
      <c r="W2845" s="1764">
        <f t="shared" si="1008"/>
        <v>53.7</v>
      </c>
      <c r="X2845" s="1768">
        <v>53.7</v>
      </c>
      <c r="Y2845" s="1784">
        <v>618628</v>
      </c>
      <c r="Z2845" s="1770">
        <v>43399</v>
      </c>
      <c r="AA2845" s="1843" t="s">
        <v>104</v>
      </c>
      <c r="AB2845" s="1843"/>
      <c r="AH2845" s="1867"/>
      <c r="AK2845" s="1868"/>
      <c r="AL2845" s="1868"/>
    </row>
    <row r="2846" spans="1:38" x14ac:dyDescent="0.25">
      <c r="A2846" s="1866">
        <v>2018652</v>
      </c>
      <c r="C2846" s="1782" t="s">
        <v>5953</v>
      </c>
      <c r="D2846" s="1762" t="s">
        <v>26</v>
      </c>
      <c r="E2846" s="1762">
        <v>0</v>
      </c>
      <c r="F2846" s="1762">
        <v>0</v>
      </c>
      <c r="G2846" s="1762">
        <v>0</v>
      </c>
      <c r="H2846" s="1762">
        <v>0</v>
      </c>
      <c r="I2846" s="1783">
        <v>1</v>
      </c>
      <c r="J2846" s="1783">
        <v>1</v>
      </c>
      <c r="L2846" s="1764">
        <v>53.7</v>
      </c>
      <c r="N2846" s="1764">
        <f t="shared" si="1096"/>
        <v>34.35</v>
      </c>
      <c r="O2846" s="1764">
        <v>19.350000000000001</v>
      </c>
      <c r="P2846" s="1806">
        <f t="shared" si="1010"/>
        <v>0.5633187772925764</v>
      </c>
      <c r="Q2846" s="1764">
        <v>15</v>
      </c>
      <c r="R2846" s="1864">
        <f t="shared" si="1011"/>
        <v>0.43668122270742354</v>
      </c>
      <c r="S2846" s="1807">
        <f t="shared" si="1005"/>
        <v>0.6</v>
      </c>
      <c r="U2846" s="1764">
        <f t="shared" si="1006"/>
        <v>0</v>
      </c>
      <c r="V2846" s="1764">
        <f t="shared" si="1007"/>
        <v>0</v>
      </c>
      <c r="W2846" s="1764">
        <f t="shared" si="1008"/>
        <v>53.7</v>
      </c>
      <c r="X2846" s="1768">
        <v>53.7</v>
      </c>
      <c r="Y2846" s="1784">
        <v>618628</v>
      </c>
      <c r="Z2846" s="1770">
        <v>43399</v>
      </c>
      <c r="AA2846" s="1843" t="s">
        <v>104</v>
      </c>
      <c r="AB2846" s="1843"/>
      <c r="AH2846" s="1867"/>
      <c r="AK2846" s="1868"/>
      <c r="AL2846" s="1868"/>
    </row>
    <row r="2847" spans="1:38" x14ac:dyDescent="0.25">
      <c r="A2847" s="1866">
        <v>2018653</v>
      </c>
      <c r="C2847" s="1782" t="s">
        <v>5858</v>
      </c>
      <c r="D2847" s="1762" t="s">
        <v>881</v>
      </c>
      <c r="E2847" s="1762">
        <v>1</v>
      </c>
      <c r="F2847" s="1762">
        <v>8</v>
      </c>
      <c r="G2847" s="1762">
        <v>7</v>
      </c>
      <c r="H2847" s="1762">
        <v>1</v>
      </c>
      <c r="I2847" s="1783">
        <v>1</v>
      </c>
      <c r="J2847" s="1783">
        <v>1</v>
      </c>
      <c r="L2847" s="1764">
        <v>1756.27</v>
      </c>
      <c r="N2847" s="1764">
        <v>1150</v>
      </c>
      <c r="O2847" s="1764">
        <f t="shared" si="1009"/>
        <v>776.14</v>
      </c>
      <c r="P2847" s="1806">
        <f t="shared" si="1010"/>
        <v>0.67490434782608699</v>
      </c>
      <c r="Q2847" s="1764">
        <v>373.86</v>
      </c>
      <c r="R2847" s="1864">
        <f t="shared" si="1011"/>
        <v>0.32509565217391306</v>
      </c>
      <c r="S2847" s="1807">
        <f t="shared" si="1005"/>
        <v>14.9544</v>
      </c>
      <c r="U2847" s="1764">
        <f t="shared" si="1006"/>
        <v>0</v>
      </c>
      <c r="V2847" s="1764">
        <f t="shared" si="1007"/>
        <v>0</v>
      </c>
      <c r="W2847" s="1764">
        <f t="shared" si="1008"/>
        <v>1756.27</v>
      </c>
      <c r="X2847" s="1768">
        <v>1756.27</v>
      </c>
      <c r="Y2847" s="1784">
        <v>618652</v>
      </c>
      <c r="Z2847" s="1770">
        <v>43403</v>
      </c>
      <c r="AA2847" s="1843" t="s">
        <v>104</v>
      </c>
      <c r="AB2847" s="1843"/>
      <c r="AH2847" s="1867"/>
      <c r="AK2847" s="1868"/>
      <c r="AL2847" s="1868"/>
    </row>
    <row r="2848" spans="1:38" x14ac:dyDescent="0.25">
      <c r="A2848" s="1866">
        <v>2018654</v>
      </c>
      <c r="C2848" s="1782" t="s">
        <v>5603</v>
      </c>
      <c r="D2848" s="1762" t="s">
        <v>881</v>
      </c>
      <c r="E2848" s="1762">
        <v>1</v>
      </c>
      <c r="F2848" s="1762">
        <v>5</v>
      </c>
      <c r="G2848" s="1762">
        <v>4</v>
      </c>
      <c r="H2848" s="1762">
        <v>1</v>
      </c>
      <c r="I2848" s="1783">
        <v>1</v>
      </c>
      <c r="J2848" s="1783">
        <v>1</v>
      </c>
      <c r="L2848" s="1764">
        <v>2395.85</v>
      </c>
      <c r="N2848" s="1764">
        <v>1674</v>
      </c>
      <c r="O2848" s="1764">
        <f t="shared" si="1009"/>
        <v>1169.01</v>
      </c>
      <c r="P2848" s="1806">
        <f t="shared" si="1010"/>
        <v>0.69833333333333336</v>
      </c>
      <c r="Q2848" s="1764">
        <v>504.99</v>
      </c>
      <c r="R2848" s="1864">
        <f t="shared" si="1011"/>
        <v>0.30166666666666669</v>
      </c>
      <c r="S2848" s="1807">
        <f t="shared" si="1005"/>
        <v>20.1996</v>
      </c>
      <c r="U2848" s="1764">
        <f t="shared" si="1006"/>
        <v>0</v>
      </c>
      <c r="V2848" s="1764">
        <f t="shared" si="1007"/>
        <v>0</v>
      </c>
      <c r="W2848" s="1764">
        <f t="shared" si="1008"/>
        <v>2395.85</v>
      </c>
      <c r="X2848" s="1768">
        <v>2395.85</v>
      </c>
      <c r="Y2848" s="1784">
        <v>618653</v>
      </c>
      <c r="Z2848" s="1770">
        <v>43403</v>
      </c>
      <c r="AA2848" s="1843" t="s">
        <v>104</v>
      </c>
      <c r="AB2848" s="1843"/>
      <c r="AH2848" s="1867"/>
      <c r="AK2848" s="1868"/>
      <c r="AL2848" s="1868"/>
    </row>
    <row r="2849" spans="1:38" x14ac:dyDescent="0.25">
      <c r="A2849" s="1866">
        <v>2018655</v>
      </c>
      <c r="C2849" s="1782" t="s">
        <v>5878</v>
      </c>
      <c r="D2849" s="1762" t="s">
        <v>26</v>
      </c>
      <c r="E2849" s="1762">
        <v>0</v>
      </c>
      <c r="F2849" s="1762">
        <v>0</v>
      </c>
      <c r="G2849" s="1762">
        <v>0</v>
      </c>
      <c r="H2849" s="1762">
        <v>0</v>
      </c>
      <c r="I2849" s="1783">
        <v>1</v>
      </c>
      <c r="J2849" s="1783">
        <v>1</v>
      </c>
      <c r="L2849" s="1764">
        <v>102.36</v>
      </c>
      <c r="N2849" s="1764">
        <f t="shared" ref="N2849:N2852" si="1097">O2849+Q2849</f>
        <v>58.26</v>
      </c>
      <c r="O2849" s="1764">
        <v>43.26</v>
      </c>
      <c r="P2849" s="1806">
        <f t="shared" si="1010"/>
        <v>0.7425334706488157</v>
      </c>
      <c r="Q2849" s="1764">
        <v>15</v>
      </c>
      <c r="R2849" s="1864">
        <f t="shared" si="1011"/>
        <v>0.25746652935118436</v>
      </c>
      <c r="S2849" s="1807">
        <f t="shared" si="1005"/>
        <v>0.6</v>
      </c>
      <c r="U2849" s="1764">
        <f t="shared" si="1006"/>
        <v>0</v>
      </c>
      <c r="V2849" s="1764">
        <f t="shared" si="1007"/>
        <v>0</v>
      </c>
      <c r="W2849" s="1764">
        <f t="shared" si="1008"/>
        <v>102.36</v>
      </c>
      <c r="X2849" s="1768">
        <v>102.36</v>
      </c>
      <c r="Y2849" s="1784">
        <v>618628</v>
      </c>
      <c r="Z2849" s="1770">
        <v>43399</v>
      </c>
      <c r="AA2849" s="1843" t="s">
        <v>104</v>
      </c>
      <c r="AB2849" s="1843"/>
      <c r="AH2849" s="1867"/>
      <c r="AK2849" s="1868"/>
      <c r="AL2849" s="1868"/>
    </row>
    <row r="2850" spans="1:38" x14ac:dyDescent="0.25">
      <c r="A2850" s="1866">
        <v>2018656</v>
      </c>
      <c r="C2850" s="1782" t="s">
        <v>5958</v>
      </c>
      <c r="D2850" s="1762" t="s">
        <v>5236</v>
      </c>
      <c r="E2850" s="1762">
        <v>0</v>
      </c>
      <c r="F2850" s="1762">
        <v>0</v>
      </c>
      <c r="G2850" s="1762">
        <v>0</v>
      </c>
      <c r="H2850" s="1762">
        <v>0</v>
      </c>
      <c r="I2850" s="1783">
        <v>1</v>
      </c>
      <c r="J2850" s="1783">
        <v>1</v>
      </c>
      <c r="L2850" s="1764">
        <v>66.66</v>
      </c>
      <c r="N2850" s="1764">
        <f t="shared" si="1097"/>
        <v>40.83</v>
      </c>
      <c r="O2850" s="1764">
        <v>25.83</v>
      </c>
      <c r="P2850" s="1806">
        <f t="shared" si="1010"/>
        <v>0.63262307127112416</v>
      </c>
      <c r="Q2850" s="1764">
        <v>15</v>
      </c>
      <c r="R2850" s="1864">
        <f t="shared" si="1011"/>
        <v>0.36737692872887584</v>
      </c>
      <c r="S2850" s="1807">
        <f t="shared" si="1005"/>
        <v>0.6</v>
      </c>
      <c r="U2850" s="1764">
        <f t="shared" si="1006"/>
        <v>0</v>
      </c>
      <c r="V2850" s="1764">
        <f t="shared" si="1007"/>
        <v>0</v>
      </c>
      <c r="W2850" s="1764">
        <f t="shared" si="1008"/>
        <v>66.66</v>
      </c>
      <c r="X2850" s="1768">
        <v>66.66</v>
      </c>
      <c r="Y2850" s="1784">
        <v>618628</v>
      </c>
      <c r="Z2850" s="1770">
        <v>43399</v>
      </c>
      <c r="AA2850" s="1843" t="s">
        <v>104</v>
      </c>
      <c r="AB2850" s="1843"/>
      <c r="AH2850" s="1867"/>
      <c r="AK2850" s="1868"/>
      <c r="AL2850" s="1868"/>
    </row>
    <row r="2851" spans="1:38" x14ac:dyDescent="0.25">
      <c r="A2851" s="1866">
        <v>2018657</v>
      </c>
      <c r="C2851" s="1782" t="s">
        <v>5859</v>
      </c>
      <c r="D2851" s="1762" t="s">
        <v>26</v>
      </c>
      <c r="E2851" s="1762">
        <v>0</v>
      </c>
      <c r="F2851" s="1762">
        <v>0</v>
      </c>
      <c r="G2851" s="1762">
        <v>0</v>
      </c>
      <c r="H2851" s="1762">
        <v>0</v>
      </c>
      <c r="I2851" s="1783">
        <v>1</v>
      </c>
      <c r="J2851" s="1783">
        <v>1</v>
      </c>
      <c r="L2851" s="1764">
        <v>43.47</v>
      </c>
      <c r="N2851" s="1764">
        <f t="shared" si="1097"/>
        <v>18.899999999999999</v>
      </c>
      <c r="O2851" s="1764">
        <v>18.899999999999999</v>
      </c>
      <c r="P2851" s="1806">
        <f t="shared" si="1010"/>
        <v>1</v>
      </c>
      <c r="R2851" s="1864">
        <f t="shared" si="1011"/>
        <v>0</v>
      </c>
      <c r="S2851" s="1807">
        <f t="shared" si="1005"/>
        <v>0</v>
      </c>
      <c r="U2851" s="1764">
        <f t="shared" si="1006"/>
        <v>0</v>
      </c>
      <c r="V2851" s="1764">
        <f t="shared" si="1007"/>
        <v>0</v>
      </c>
      <c r="W2851" s="1764">
        <f t="shared" si="1008"/>
        <v>43.47</v>
      </c>
      <c r="X2851" s="1768">
        <v>43.47</v>
      </c>
      <c r="Y2851" s="1784">
        <v>618526</v>
      </c>
      <c r="Z2851" s="1770">
        <v>43371</v>
      </c>
      <c r="AA2851" s="1843" t="s">
        <v>104</v>
      </c>
      <c r="AB2851" s="1843"/>
      <c r="AH2851" s="1867"/>
      <c r="AK2851" s="1868"/>
      <c r="AL2851" s="1868"/>
    </row>
    <row r="2852" spans="1:38" x14ac:dyDescent="0.25">
      <c r="A2852" s="1866">
        <v>2018658</v>
      </c>
      <c r="B2852" s="1935"/>
      <c r="C2852" s="1782" t="s">
        <v>5884</v>
      </c>
      <c r="D2852" s="1762" t="s">
        <v>26</v>
      </c>
      <c r="E2852" s="1762">
        <v>0</v>
      </c>
      <c r="F2852" s="1762">
        <v>0</v>
      </c>
      <c r="G2852" s="1762">
        <v>0</v>
      </c>
      <c r="H2852" s="1762">
        <v>0</v>
      </c>
      <c r="I2852" s="1783">
        <v>1</v>
      </c>
      <c r="J2852" s="1783">
        <v>1</v>
      </c>
      <c r="L2852" s="1764">
        <v>173.88</v>
      </c>
      <c r="N2852" s="1764">
        <f t="shared" si="1097"/>
        <v>75.599999999999994</v>
      </c>
      <c r="O2852" s="1764">
        <v>75.599999999999994</v>
      </c>
      <c r="P2852" s="1806">
        <f t="shared" si="1010"/>
        <v>1</v>
      </c>
      <c r="R2852" s="1864">
        <f t="shared" si="1011"/>
        <v>0</v>
      </c>
      <c r="S2852" s="1807">
        <f t="shared" si="1005"/>
        <v>0</v>
      </c>
      <c r="U2852" s="1764">
        <f t="shared" si="1006"/>
        <v>0</v>
      </c>
      <c r="V2852" s="1764">
        <f t="shared" si="1007"/>
        <v>0</v>
      </c>
      <c r="W2852" s="1764">
        <f t="shared" si="1008"/>
        <v>173.88</v>
      </c>
      <c r="X2852" s="1768">
        <v>173.88</v>
      </c>
      <c r="Y2852" s="1784">
        <v>618673</v>
      </c>
      <c r="Z2852" s="1770">
        <v>43416</v>
      </c>
      <c r="AA2852" s="1843" t="s">
        <v>104</v>
      </c>
      <c r="AB2852" s="1843"/>
      <c r="AH2852" s="1867"/>
      <c r="AK2852" s="1868"/>
      <c r="AL2852" s="1868"/>
    </row>
    <row r="2853" spans="1:38" x14ac:dyDescent="0.25">
      <c r="A2853" s="1866">
        <v>2018659</v>
      </c>
      <c r="C2853" s="1782" t="s">
        <v>5887</v>
      </c>
      <c r="D2853" s="1762" t="s">
        <v>26</v>
      </c>
      <c r="E2853" s="1762">
        <v>0</v>
      </c>
      <c r="F2853" s="1762">
        <v>0</v>
      </c>
      <c r="G2853" s="1762">
        <v>0</v>
      </c>
      <c r="H2853" s="1762">
        <v>0</v>
      </c>
      <c r="I2853" s="1783">
        <v>1</v>
      </c>
      <c r="J2853" s="1783">
        <v>1</v>
      </c>
      <c r="L2853" s="1764">
        <v>257</v>
      </c>
      <c r="N2853" s="1764">
        <f>O2853+Q2853</f>
        <v>128.5</v>
      </c>
      <c r="O2853" s="1764">
        <v>103.5</v>
      </c>
      <c r="P2853" s="1806">
        <f t="shared" si="1010"/>
        <v>0.80544747081712065</v>
      </c>
      <c r="Q2853" s="1764">
        <v>25</v>
      </c>
      <c r="R2853" s="1864">
        <f t="shared" si="1011"/>
        <v>0.19455252918287938</v>
      </c>
      <c r="S2853" s="1807">
        <f t="shared" si="1005"/>
        <v>1</v>
      </c>
      <c r="U2853" s="1764">
        <f t="shared" si="1006"/>
        <v>0</v>
      </c>
      <c r="V2853" s="1764">
        <f t="shared" si="1007"/>
        <v>0</v>
      </c>
      <c r="W2853" s="1764">
        <f t="shared" si="1008"/>
        <v>257</v>
      </c>
      <c r="X2853" s="1768">
        <v>257</v>
      </c>
      <c r="Y2853" s="1784">
        <v>618526</v>
      </c>
      <c r="Z2853" s="1770">
        <v>43371</v>
      </c>
      <c r="AA2853" s="1843" t="s">
        <v>104</v>
      </c>
      <c r="AB2853" s="1843"/>
      <c r="AH2853" s="1867"/>
      <c r="AK2853" s="1868"/>
      <c r="AL2853" s="1868"/>
    </row>
    <row r="2854" spans="1:38" x14ac:dyDescent="0.25">
      <c r="A2854" s="1866">
        <v>2018660</v>
      </c>
      <c r="C2854" s="1782" t="s">
        <v>5862</v>
      </c>
      <c r="D2854" s="1762" t="s">
        <v>317</v>
      </c>
      <c r="E2854" s="1762">
        <v>1</v>
      </c>
      <c r="F2854" s="1762">
        <v>2</v>
      </c>
      <c r="G2854" s="1762">
        <v>1</v>
      </c>
      <c r="H2854" s="1762">
        <v>1</v>
      </c>
      <c r="I2854" s="1783">
        <v>1</v>
      </c>
      <c r="J2854" s="1783">
        <v>1</v>
      </c>
      <c r="L2854" s="1764">
        <v>919.76</v>
      </c>
      <c r="N2854" s="1764">
        <v>575</v>
      </c>
      <c r="O2854" s="1764">
        <f t="shared" si="1009"/>
        <v>410.81</v>
      </c>
      <c r="P2854" s="1806">
        <f t="shared" si="1010"/>
        <v>0.7144521739130435</v>
      </c>
      <c r="Q2854" s="1764">
        <v>164.19</v>
      </c>
      <c r="R2854" s="1864">
        <f t="shared" si="1011"/>
        <v>0.2855478260869565</v>
      </c>
      <c r="S2854" s="1807">
        <f t="shared" si="1005"/>
        <v>6.5675999999999997</v>
      </c>
      <c r="U2854" s="1764">
        <f t="shared" si="1006"/>
        <v>0</v>
      </c>
      <c r="V2854" s="1764">
        <f t="shared" si="1007"/>
        <v>0</v>
      </c>
      <c r="W2854" s="1764">
        <f t="shared" si="1008"/>
        <v>919.76</v>
      </c>
      <c r="X2854" s="1768">
        <v>919.76</v>
      </c>
      <c r="Y2854" s="1784">
        <v>618610</v>
      </c>
      <c r="Z2854" s="1770">
        <v>43395</v>
      </c>
      <c r="AA2854" s="1843" t="s">
        <v>104</v>
      </c>
      <c r="AB2854" s="1843"/>
      <c r="AH2854" s="1867"/>
      <c r="AK2854" s="1868"/>
      <c r="AL2854" s="1868"/>
    </row>
    <row r="2855" spans="1:38" x14ac:dyDescent="0.25">
      <c r="A2855" s="1866">
        <v>2018661</v>
      </c>
      <c r="C2855" s="1782" t="s">
        <v>5863</v>
      </c>
      <c r="D2855" s="1762" t="s">
        <v>317</v>
      </c>
      <c r="E2855" s="1762">
        <v>1</v>
      </c>
      <c r="F2855" s="1762">
        <v>9</v>
      </c>
      <c r="G2855" s="1762">
        <v>6</v>
      </c>
      <c r="H2855" s="1762">
        <v>3</v>
      </c>
      <c r="I2855" s="1783">
        <v>1</v>
      </c>
      <c r="J2855" s="1783">
        <v>1</v>
      </c>
      <c r="L2855" s="1764">
        <v>3378.33</v>
      </c>
      <c r="N2855" s="1764">
        <v>2082</v>
      </c>
      <c r="O2855" s="1764">
        <f t="shared" si="1009"/>
        <v>1429.5900000000001</v>
      </c>
      <c r="P2855" s="1806">
        <f t="shared" si="1010"/>
        <v>0.68664265129683</v>
      </c>
      <c r="Q2855" s="1764">
        <v>652.41</v>
      </c>
      <c r="R2855" s="1864">
        <f t="shared" si="1011"/>
        <v>0.31335734870317</v>
      </c>
      <c r="S2855" s="1807">
        <f t="shared" si="1005"/>
        <v>26.096399999999999</v>
      </c>
      <c r="U2855" s="1764">
        <f t="shared" si="1006"/>
        <v>0</v>
      </c>
      <c r="V2855" s="1764">
        <f t="shared" si="1007"/>
        <v>0</v>
      </c>
      <c r="W2855" s="1764">
        <f t="shared" si="1008"/>
        <v>3378.33</v>
      </c>
      <c r="X2855" s="1768">
        <v>3378.33</v>
      </c>
      <c r="Y2855" s="1784">
        <v>618611</v>
      </c>
      <c r="Z2855" s="1770">
        <v>43395</v>
      </c>
      <c r="AA2855" s="1843" t="s">
        <v>104</v>
      </c>
      <c r="AB2855" s="1843"/>
      <c r="AH2855" s="1867"/>
      <c r="AK2855" s="1868"/>
      <c r="AL2855" s="1868"/>
    </row>
    <row r="2856" spans="1:38" x14ac:dyDescent="0.25">
      <c r="A2856" s="1866" t="s">
        <v>6555</v>
      </c>
      <c r="C2856" s="1782" t="s">
        <v>6554</v>
      </c>
      <c r="D2856" s="1762" t="s">
        <v>352</v>
      </c>
      <c r="E2856" s="1762">
        <v>1</v>
      </c>
      <c r="F2856" s="1762">
        <f t="shared" ref="F2856:F2864" si="1098">E2856*10</f>
        <v>10</v>
      </c>
      <c r="G2856" s="1762">
        <f t="shared" ref="G2856:G2864" si="1099">E2856*1</f>
        <v>1</v>
      </c>
      <c r="H2856" s="1762">
        <f t="shared" ref="H2856:H2864" si="1100">E2856*4</f>
        <v>4</v>
      </c>
      <c r="I2856" s="1783">
        <v>1</v>
      </c>
      <c r="J2856" s="1783">
        <v>1</v>
      </c>
      <c r="L2856" s="1764">
        <v>4198.3999999999996</v>
      </c>
      <c r="N2856" s="1764">
        <v>3101.51</v>
      </c>
      <c r="O2856" s="1764">
        <f t="shared" ref="O2856" si="1101">N2856-Q2856</f>
        <v>2561.15</v>
      </c>
      <c r="P2856" s="1806">
        <f t="shared" ref="P2856" si="1102">IF(N2856&lt;=0,"",O2856/N2856)</f>
        <v>0.82577518692507845</v>
      </c>
      <c r="Q2856" s="1764">
        <v>540.36</v>
      </c>
      <c r="R2856" s="1864">
        <f t="shared" ref="R2856" si="1103">IF(N2856&lt;=0,"",Q2856/N2856)</f>
        <v>0.17422481307492158</v>
      </c>
      <c r="S2856" s="1807">
        <f t="shared" ref="S2856" si="1104">Q2856/$S$1</f>
        <v>21.6144</v>
      </c>
      <c r="U2856" s="1764">
        <f t="shared" ref="U2856" si="1105">((1-I2856)*O2856)+((1-J2856)*Q2856)</f>
        <v>0</v>
      </c>
      <c r="V2856" s="1764">
        <f t="shared" ref="V2856" si="1106">L2856-W2856</f>
        <v>0</v>
      </c>
      <c r="W2856" s="1764">
        <f t="shared" ref="W2856" si="1107">X2856+AC2856+AH2856+AM2856+AO2856+AR2856</f>
        <v>4198.3999999999996</v>
      </c>
      <c r="X2856" s="1768">
        <v>4198.3999999999996</v>
      </c>
      <c r="Y2856" s="1784">
        <v>19600044</v>
      </c>
      <c r="Z2856" s="1770">
        <v>43497</v>
      </c>
      <c r="AA2856" s="1843" t="s">
        <v>104</v>
      </c>
      <c r="AB2856" s="1843"/>
      <c r="AH2856" s="1867"/>
      <c r="AK2856" s="1868"/>
      <c r="AL2856" s="1868"/>
    </row>
    <row r="2857" spans="1:38" x14ac:dyDescent="0.25">
      <c r="A2857" s="1866" t="s">
        <v>6556</v>
      </c>
      <c r="C2857" s="1782" t="s">
        <v>6558</v>
      </c>
      <c r="D2857" s="1762" t="s">
        <v>352</v>
      </c>
      <c r="E2857" s="1762">
        <v>1</v>
      </c>
      <c r="F2857" s="1762">
        <f t="shared" si="1098"/>
        <v>10</v>
      </c>
      <c r="G2857" s="1762">
        <f t="shared" si="1099"/>
        <v>1</v>
      </c>
      <c r="H2857" s="1762">
        <f t="shared" si="1100"/>
        <v>4</v>
      </c>
      <c r="I2857" s="1783">
        <v>1</v>
      </c>
      <c r="J2857" s="1783">
        <v>1</v>
      </c>
      <c r="L2857" s="1764">
        <v>4198.3999999999996</v>
      </c>
      <c r="N2857" s="1764">
        <v>3101.51</v>
      </c>
      <c r="O2857" s="1764">
        <f t="shared" ref="O2857:O2860" si="1108">N2857-Q2857</f>
        <v>2561.15</v>
      </c>
      <c r="P2857" s="1806">
        <f t="shared" ref="P2857:P2860" si="1109">IF(N2857&lt;=0,"",O2857/N2857)</f>
        <v>0.82577518692507845</v>
      </c>
      <c r="Q2857" s="1764">
        <v>540.36</v>
      </c>
      <c r="R2857" s="1864">
        <f t="shared" ref="R2857:R2860" si="1110">IF(N2857&lt;=0,"",Q2857/N2857)</f>
        <v>0.17422481307492158</v>
      </c>
      <c r="S2857" s="1807">
        <f t="shared" ref="S2857:S2858" si="1111">Q2857/$S$1</f>
        <v>21.6144</v>
      </c>
      <c r="U2857" s="1764">
        <f t="shared" ref="U2857:U2858" si="1112">((1-I2857)*O2857)+((1-J2857)*Q2857)</f>
        <v>0</v>
      </c>
      <c r="V2857" s="1764">
        <f t="shared" ref="V2857:V2858" si="1113">L2857-W2857</f>
        <v>0</v>
      </c>
      <c r="W2857" s="1764">
        <f t="shared" ref="W2857:W2858" si="1114">X2857+AC2857+AH2857+AM2857+AO2857+AR2857</f>
        <v>4198.3999999999996</v>
      </c>
      <c r="X2857" s="1768">
        <v>4198.3999999999996</v>
      </c>
      <c r="Y2857" s="1784">
        <v>19600045</v>
      </c>
      <c r="Z2857" s="1770">
        <v>43497</v>
      </c>
      <c r="AA2857" s="1843" t="s">
        <v>104</v>
      </c>
      <c r="AB2857" s="1843"/>
      <c r="AH2857" s="1867"/>
      <c r="AK2857" s="1868"/>
      <c r="AL2857" s="1868"/>
    </row>
    <row r="2858" spans="1:38" x14ac:dyDescent="0.25">
      <c r="A2858" s="1866" t="s">
        <v>6557</v>
      </c>
      <c r="C2858" s="1782" t="s">
        <v>6559</v>
      </c>
      <c r="D2858" s="1762" t="s">
        <v>352</v>
      </c>
      <c r="E2858" s="1762">
        <v>1</v>
      </c>
      <c r="F2858" s="1762">
        <f t="shared" si="1098"/>
        <v>10</v>
      </c>
      <c r="G2858" s="1762">
        <f t="shared" si="1099"/>
        <v>1</v>
      </c>
      <c r="H2858" s="1762">
        <f t="shared" si="1100"/>
        <v>4</v>
      </c>
      <c r="I2858" s="1783">
        <v>1</v>
      </c>
      <c r="J2858" s="1783">
        <v>1</v>
      </c>
      <c r="L2858" s="1764">
        <v>4198.3999999999996</v>
      </c>
      <c r="N2858" s="1764">
        <v>3101.51</v>
      </c>
      <c r="O2858" s="1764">
        <f t="shared" si="1108"/>
        <v>2561.15</v>
      </c>
      <c r="P2858" s="1806">
        <f t="shared" si="1109"/>
        <v>0.82577518692507845</v>
      </c>
      <c r="Q2858" s="1764">
        <v>540.36</v>
      </c>
      <c r="R2858" s="1864">
        <f t="shared" si="1110"/>
        <v>0.17422481307492158</v>
      </c>
      <c r="S2858" s="1807">
        <f t="shared" si="1111"/>
        <v>21.6144</v>
      </c>
      <c r="U2858" s="1764">
        <f t="shared" si="1112"/>
        <v>0</v>
      </c>
      <c r="V2858" s="1764">
        <f t="shared" si="1113"/>
        <v>0</v>
      </c>
      <c r="W2858" s="1764">
        <f t="shared" si="1114"/>
        <v>4198.3999999999996</v>
      </c>
      <c r="X2858" s="1768">
        <v>4198.3999999999996</v>
      </c>
      <c r="Y2858" s="1784">
        <v>19600046</v>
      </c>
      <c r="Z2858" s="1770">
        <v>43497</v>
      </c>
      <c r="AA2858" s="1843" t="s">
        <v>104</v>
      </c>
      <c r="AB2858" s="1843"/>
      <c r="AH2858" s="1867"/>
      <c r="AK2858" s="1868"/>
      <c r="AL2858" s="1868"/>
    </row>
    <row r="2859" spans="1:38" x14ac:dyDescent="0.25">
      <c r="A2859" s="1866" t="s">
        <v>6561</v>
      </c>
      <c r="C2859" s="1782" t="s">
        <v>6562</v>
      </c>
      <c r="D2859" s="1762" t="s">
        <v>352</v>
      </c>
      <c r="E2859" s="1762">
        <v>1</v>
      </c>
      <c r="F2859" s="1762">
        <f t="shared" si="1098"/>
        <v>10</v>
      </c>
      <c r="G2859" s="1762">
        <f t="shared" si="1099"/>
        <v>1</v>
      </c>
      <c r="H2859" s="1762">
        <f t="shared" si="1100"/>
        <v>4</v>
      </c>
      <c r="I2859" s="1783">
        <v>1</v>
      </c>
      <c r="J2859" s="1783">
        <v>1</v>
      </c>
      <c r="L2859" s="1764">
        <v>4198.3999999999996</v>
      </c>
      <c r="N2859" s="1764">
        <v>3101.51</v>
      </c>
      <c r="O2859" s="1764">
        <f t="shared" si="1108"/>
        <v>2561.15</v>
      </c>
      <c r="P2859" s="1806">
        <f t="shared" si="1109"/>
        <v>0.82577518692507845</v>
      </c>
      <c r="Q2859" s="1764">
        <v>540.36</v>
      </c>
      <c r="R2859" s="1864">
        <f t="shared" si="1110"/>
        <v>0.17422481307492158</v>
      </c>
      <c r="S2859" s="1807">
        <f t="shared" ref="S2859" si="1115">Q2859/$S$1</f>
        <v>21.6144</v>
      </c>
      <c r="U2859" s="1764">
        <f t="shared" ref="U2859" si="1116">((1-I2859)*O2859)+((1-J2859)*Q2859)</f>
        <v>0</v>
      </c>
      <c r="V2859" s="1764">
        <f t="shared" ref="V2859" si="1117">L2859-W2859</f>
        <v>0</v>
      </c>
      <c r="W2859" s="1764">
        <f t="shared" ref="W2859" si="1118">X2859+AC2859+AH2859+AM2859+AO2859+AR2859</f>
        <v>4198.3999999999996</v>
      </c>
      <c r="X2859" s="1768">
        <v>4198.3999999999996</v>
      </c>
      <c r="Y2859" s="1784">
        <v>19600102</v>
      </c>
      <c r="Z2859" s="1770">
        <v>43515</v>
      </c>
      <c r="AA2859" s="1843" t="s">
        <v>104</v>
      </c>
      <c r="AB2859" s="1843"/>
      <c r="AH2859" s="1867"/>
      <c r="AK2859" s="1868"/>
      <c r="AL2859" s="1868"/>
    </row>
    <row r="2860" spans="1:38" x14ac:dyDescent="0.25">
      <c r="A2860" s="1866" t="s">
        <v>6563</v>
      </c>
      <c r="C2860" s="1782" t="s">
        <v>6564</v>
      </c>
      <c r="D2860" s="1762" t="s">
        <v>352</v>
      </c>
      <c r="E2860" s="1762">
        <v>1</v>
      </c>
      <c r="F2860" s="1762">
        <f t="shared" si="1098"/>
        <v>10</v>
      </c>
      <c r="G2860" s="1762">
        <f t="shared" si="1099"/>
        <v>1</v>
      </c>
      <c r="H2860" s="1762">
        <f t="shared" si="1100"/>
        <v>4</v>
      </c>
      <c r="I2860" s="1783">
        <v>1</v>
      </c>
      <c r="J2860" s="1783">
        <v>1</v>
      </c>
      <c r="L2860" s="1764">
        <v>4198.3999999999996</v>
      </c>
      <c r="N2860" s="1764">
        <v>3101.51</v>
      </c>
      <c r="O2860" s="1764">
        <f t="shared" si="1108"/>
        <v>2561.15</v>
      </c>
      <c r="P2860" s="1806">
        <f t="shared" si="1109"/>
        <v>0.82577518692507845</v>
      </c>
      <c r="Q2860" s="1764">
        <v>540.36</v>
      </c>
      <c r="R2860" s="1864">
        <f t="shared" si="1110"/>
        <v>0.17422481307492158</v>
      </c>
      <c r="S2860" s="1807">
        <f t="shared" ref="S2860:S2861" si="1119">Q2860/$S$1</f>
        <v>21.6144</v>
      </c>
      <c r="U2860" s="1764">
        <f t="shared" ref="U2860:U2861" si="1120">((1-I2860)*O2860)+((1-J2860)*Q2860)</f>
        <v>0</v>
      </c>
      <c r="V2860" s="1764">
        <f t="shared" ref="V2860:V2861" si="1121">L2860-W2860</f>
        <v>0</v>
      </c>
      <c r="W2860" s="1764">
        <f t="shared" ref="W2860:W2863" si="1122">X2860+AC2860+AH2860+AM2860+AO2860+AR2860</f>
        <v>4198.3999999999996</v>
      </c>
      <c r="X2860" s="1768">
        <v>4198.3999999999996</v>
      </c>
      <c r="Y2860" s="1784">
        <v>19600103</v>
      </c>
      <c r="Z2860" s="1770">
        <v>43515</v>
      </c>
      <c r="AA2860" s="1843" t="s">
        <v>104</v>
      </c>
      <c r="AB2860" s="1843"/>
      <c r="AH2860" s="1867"/>
      <c r="AK2860" s="1868"/>
      <c r="AL2860" s="1868"/>
    </row>
    <row r="2861" spans="1:38" x14ac:dyDescent="0.25">
      <c r="A2861" s="1866" t="s">
        <v>6565</v>
      </c>
      <c r="C2861" s="1782" t="s">
        <v>6566</v>
      </c>
      <c r="D2861" s="1762" t="s">
        <v>352</v>
      </c>
      <c r="E2861" s="1762">
        <v>1</v>
      </c>
      <c r="F2861" s="1762">
        <f t="shared" si="1098"/>
        <v>10</v>
      </c>
      <c r="G2861" s="1762">
        <f t="shared" si="1099"/>
        <v>1</v>
      </c>
      <c r="H2861" s="1762">
        <f t="shared" si="1100"/>
        <v>4</v>
      </c>
      <c r="I2861" s="1783">
        <v>1</v>
      </c>
      <c r="J2861" s="1783">
        <v>1</v>
      </c>
      <c r="L2861" s="1764">
        <v>4411.53</v>
      </c>
      <c r="O2861" s="1764">
        <f t="shared" ref="O2861" si="1123">N2861-Q2861</f>
        <v>0</v>
      </c>
      <c r="P2861" s="1806" t="str">
        <f t="shared" ref="P2861" si="1124">IF(N2861&lt;=0,"",O2861/N2861)</f>
        <v/>
      </c>
      <c r="R2861" s="1864" t="str">
        <f t="shared" ref="R2861" si="1125">IF(N2861&lt;=0,"",Q2861/N2861)</f>
        <v/>
      </c>
      <c r="S2861" s="1807">
        <f t="shared" si="1119"/>
        <v>0</v>
      </c>
      <c r="U2861" s="1764">
        <f t="shared" si="1120"/>
        <v>0</v>
      </c>
      <c r="V2861" s="1764">
        <f t="shared" si="1121"/>
        <v>0</v>
      </c>
      <c r="W2861" s="1764">
        <f t="shared" si="1122"/>
        <v>4411.53</v>
      </c>
      <c r="X2861" s="1768">
        <v>4411.53</v>
      </c>
      <c r="Y2861" s="1784">
        <v>19600085</v>
      </c>
      <c r="Z2861" s="1770">
        <v>43511</v>
      </c>
      <c r="AA2861" s="1843" t="s">
        <v>104</v>
      </c>
      <c r="AB2861" s="1843"/>
      <c r="AH2861" s="1867"/>
      <c r="AK2861" s="1868"/>
      <c r="AL2861" s="1868"/>
    </row>
    <row r="2862" spans="1:38" x14ac:dyDescent="0.25">
      <c r="A2862" s="1866" t="s">
        <v>6567</v>
      </c>
      <c r="C2862" s="1782" t="s">
        <v>6568</v>
      </c>
      <c r="D2862" s="1762" t="s">
        <v>352</v>
      </c>
      <c r="E2862" s="1762">
        <v>1</v>
      </c>
      <c r="F2862" s="1762">
        <f t="shared" si="1098"/>
        <v>10</v>
      </c>
      <c r="G2862" s="1762">
        <f t="shared" si="1099"/>
        <v>1</v>
      </c>
      <c r="H2862" s="1762">
        <f t="shared" si="1100"/>
        <v>4</v>
      </c>
      <c r="I2862" s="1783">
        <v>1</v>
      </c>
      <c r="J2862" s="1783">
        <v>1</v>
      </c>
      <c r="L2862" s="1764">
        <v>4411.53</v>
      </c>
      <c r="O2862" s="1764">
        <f t="shared" ref="O2862:O2864" si="1126">N2862-Q2862</f>
        <v>0</v>
      </c>
      <c r="P2862" s="1806" t="str">
        <f t="shared" ref="P2862:P2864" si="1127">IF(N2862&lt;=0,"",O2862/N2862)</f>
        <v/>
      </c>
      <c r="R2862" s="1864" t="str">
        <f t="shared" ref="R2862:R2864" si="1128">IF(N2862&lt;=0,"",Q2862/N2862)</f>
        <v/>
      </c>
      <c r="S2862" s="1807">
        <f t="shared" ref="S2862:S2864" si="1129">Q2862/$S$1</f>
        <v>0</v>
      </c>
      <c r="U2862" s="1764">
        <f t="shared" ref="U2862:U2864" si="1130">((1-I2862)*O2862)+((1-J2862)*Q2862)</f>
        <v>0</v>
      </c>
      <c r="V2862" s="1764">
        <f t="shared" ref="V2862:V2864" si="1131">L2862-W2862</f>
        <v>0</v>
      </c>
      <c r="W2862" s="1764">
        <f t="shared" si="1122"/>
        <v>4411.53</v>
      </c>
      <c r="X2862" s="1768">
        <v>4411.53</v>
      </c>
      <c r="Y2862" s="1784">
        <v>19600086</v>
      </c>
      <c r="Z2862" s="1770">
        <v>43511</v>
      </c>
      <c r="AA2862" s="1843" t="s">
        <v>104</v>
      </c>
      <c r="AB2862" s="1843"/>
      <c r="AH2862" s="1867"/>
      <c r="AK2862" s="1868"/>
      <c r="AL2862" s="1868"/>
    </row>
    <row r="2863" spans="1:38" x14ac:dyDescent="0.25">
      <c r="A2863" s="1866" t="s">
        <v>6569</v>
      </c>
      <c r="C2863" s="1782" t="s">
        <v>6570</v>
      </c>
      <c r="D2863" s="1762" t="s">
        <v>352</v>
      </c>
      <c r="E2863" s="1762">
        <v>1</v>
      </c>
      <c r="F2863" s="1762">
        <f t="shared" si="1098"/>
        <v>10</v>
      </c>
      <c r="G2863" s="1762">
        <f t="shared" si="1099"/>
        <v>1</v>
      </c>
      <c r="H2863" s="1762">
        <f t="shared" si="1100"/>
        <v>4</v>
      </c>
      <c r="I2863" s="1783">
        <v>1</v>
      </c>
      <c r="J2863" s="1783">
        <v>1</v>
      </c>
      <c r="L2863" s="1764">
        <v>4411.53</v>
      </c>
      <c r="O2863" s="1764">
        <f t="shared" si="1126"/>
        <v>0</v>
      </c>
      <c r="P2863" s="1806" t="str">
        <f t="shared" si="1127"/>
        <v/>
      </c>
      <c r="R2863" s="1864" t="str">
        <f t="shared" si="1128"/>
        <v/>
      </c>
      <c r="S2863" s="1807">
        <f t="shared" si="1129"/>
        <v>0</v>
      </c>
      <c r="U2863" s="1764">
        <f t="shared" si="1130"/>
        <v>0</v>
      </c>
      <c r="V2863" s="1764">
        <f t="shared" si="1131"/>
        <v>0</v>
      </c>
      <c r="W2863" s="1764">
        <f t="shared" si="1122"/>
        <v>4411.53</v>
      </c>
      <c r="X2863" s="1768">
        <v>4411.53</v>
      </c>
      <c r="Y2863" s="1784">
        <v>19600087</v>
      </c>
      <c r="Z2863" s="1770">
        <v>43511</v>
      </c>
      <c r="AA2863" s="1843" t="s">
        <v>104</v>
      </c>
      <c r="AB2863" s="1843"/>
      <c r="AH2863" s="1867"/>
      <c r="AK2863" s="1868"/>
      <c r="AL2863" s="1868"/>
    </row>
    <row r="2864" spans="1:38" x14ac:dyDescent="0.25">
      <c r="A2864" s="1866" t="s">
        <v>6571</v>
      </c>
      <c r="C2864" s="1782" t="s">
        <v>6572</v>
      </c>
      <c r="D2864" s="1762" t="s">
        <v>352</v>
      </c>
      <c r="E2864" s="1762">
        <v>1</v>
      </c>
      <c r="F2864" s="1762">
        <f t="shared" si="1098"/>
        <v>10</v>
      </c>
      <c r="G2864" s="1762">
        <f t="shared" si="1099"/>
        <v>1</v>
      </c>
      <c r="H2864" s="1762">
        <f t="shared" si="1100"/>
        <v>4</v>
      </c>
      <c r="I2864" s="1783">
        <v>1</v>
      </c>
      <c r="J2864" s="1783">
        <v>1</v>
      </c>
      <c r="L2864" s="1764">
        <v>4411.53</v>
      </c>
      <c r="O2864" s="1764">
        <f t="shared" si="1126"/>
        <v>0</v>
      </c>
      <c r="P2864" s="1806" t="str">
        <f t="shared" si="1127"/>
        <v/>
      </c>
      <c r="R2864" s="1864" t="str">
        <f t="shared" si="1128"/>
        <v/>
      </c>
      <c r="S2864" s="1807">
        <f t="shared" si="1129"/>
        <v>0</v>
      </c>
      <c r="U2864" s="1764">
        <f t="shared" si="1130"/>
        <v>0</v>
      </c>
      <c r="V2864" s="1764">
        <f t="shared" si="1131"/>
        <v>0</v>
      </c>
      <c r="W2864" s="1764">
        <f t="shared" ref="W2864" si="1132">X2864+AC2864+AH2864+AM2864+AO2864+AR2864</f>
        <v>4411.53</v>
      </c>
      <c r="X2864" s="1768">
        <v>4411.53</v>
      </c>
      <c r="Y2864" s="1784">
        <v>19600101</v>
      </c>
      <c r="Z2864" s="1770">
        <v>43515</v>
      </c>
      <c r="AA2864" s="1843" t="s">
        <v>104</v>
      </c>
      <c r="AB2864" s="1843"/>
      <c r="AH2864" s="1867"/>
      <c r="AK2864" s="1868"/>
      <c r="AL2864" s="1868"/>
    </row>
    <row r="2865" spans="1:38" x14ac:dyDescent="0.25">
      <c r="A2865" s="1866">
        <v>2018664</v>
      </c>
      <c r="C2865" s="1782" t="s">
        <v>5864</v>
      </c>
      <c r="D2865" s="1762" t="s">
        <v>352</v>
      </c>
      <c r="E2865" s="1762">
        <v>0</v>
      </c>
      <c r="F2865" s="1762">
        <v>1</v>
      </c>
      <c r="G2865" s="1762">
        <v>0</v>
      </c>
      <c r="H2865" s="1762">
        <v>1</v>
      </c>
      <c r="I2865" s="1783">
        <v>1</v>
      </c>
      <c r="J2865" s="1783">
        <v>1</v>
      </c>
      <c r="L2865" s="1764">
        <v>515.75</v>
      </c>
      <c r="N2865" s="1764">
        <v>355</v>
      </c>
      <c r="O2865" s="1764">
        <f t="shared" ref="O2865:O2911" si="1133">N2865-Q2865</f>
        <v>250.59</v>
      </c>
      <c r="P2865" s="1806">
        <f t="shared" ref="P2865:P2911" si="1134">IF(N2865&lt;=0,"",O2865/N2865)</f>
        <v>0.70588732394366194</v>
      </c>
      <c r="Q2865" s="1764">
        <v>104.41</v>
      </c>
      <c r="R2865" s="1864">
        <f t="shared" ref="R2865:R2911" si="1135">IF(N2865&lt;=0,"",Q2865/N2865)</f>
        <v>0.29411267605633801</v>
      </c>
      <c r="S2865" s="1807">
        <f t="shared" ref="S2865:S2923" si="1136">Q2865/$S$1</f>
        <v>4.1764000000000001</v>
      </c>
      <c r="U2865" s="1764">
        <f t="shared" ref="U2865:U2923" si="1137">((1-I2865)*O2865)+((1-J2865)*Q2865)</f>
        <v>0</v>
      </c>
      <c r="V2865" s="1764">
        <f t="shared" ref="V2865:V2923" si="1138">L2865-W2865</f>
        <v>0</v>
      </c>
      <c r="W2865" s="1764">
        <f t="shared" ref="W2865:W2926" si="1139">X2865+AC2865+AH2865+AM2865+AO2865+AR2865</f>
        <v>515.75</v>
      </c>
      <c r="X2865" s="1768">
        <v>515.75</v>
      </c>
      <c r="Y2865" s="1784">
        <v>618644</v>
      </c>
      <c r="Z2865" s="1770">
        <v>43403</v>
      </c>
      <c r="AA2865" s="1843" t="s">
        <v>104</v>
      </c>
      <c r="AB2865" s="1843"/>
      <c r="AH2865" s="1867"/>
      <c r="AK2865" s="1868"/>
      <c r="AL2865" s="1868"/>
    </row>
    <row r="2866" spans="1:38" x14ac:dyDescent="0.25">
      <c r="A2866" s="1781">
        <v>2018665</v>
      </c>
      <c r="C2866" s="1782" t="s">
        <v>5869</v>
      </c>
      <c r="D2866" s="1762" t="s">
        <v>2390</v>
      </c>
      <c r="E2866" s="1762">
        <v>0</v>
      </c>
      <c r="F2866" s="1762">
        <v>3</v>
      </c>
      <c r="G2866" s="1762">
        <v>0</v>
      </c>
      <c r="H2866" s="1762">
        <v>0</v>
      </c>
      <c r="I2866" s="1783">
        <v>0</v>
      </c>
      <c r="J2866" s="1783">
        <v>0</v>
      </c>
      <c r="O2866" s="1764">
        <f t="shared" si="1133"/>
        <v>0</v>
      </c>
      <c r="P2866" s="1806" t="str">
        <f t="shared" si="1134"/>
        <v/>
      </c>
      <c r="R2866" s="1864" t="str">
        <f t="shared" si="1135"/>
        <v/>
      </c>
      <c r="S2866" s="1807">
        <f t="shared" si="1136"/>
        <v>0</v>
      </c>
      <c r="U2866" s="1764">
        <f t="shared" si="1137"/>
        <v>0</v>
      </c>
      <c r="V2866" s="1764">
        <f t="shared" si="1138"/>
        <v>0</v>
      </c>
      <c r="W2866" s="1764">
        <f t="shared" si="1139"/>
        <v>0</v>
      </c>
      <c r="X2866" s="1768"/>
      <c r="Y2866" s="1784"/>
      <c r="Z2866" s="1770"/>
      <c r="AA2866" s="1843"/>
      <c r="AB2866" s="1843"/>
      <c r="AH2866" s="1867"/>
      <c r="AK2866" s="1868"/>
      <c r="AL2866" s="1868"/>
    </row>
    <row r="2867" spans="1:38" x14ac:dyDescent="0.25">
      <c r="A2867" s="1866">
        <v>2018666</v>
      </c>
      <c r="C2867" s="1782" t="s">
        <v>5905</v>
      </c>
      <c r="D2867" s="1762" t="s">
        <v>26</v>
      </c>
      <c r="E2867" s="1762">
        <v>0</v>
      </c>
      <c r="F2867" s="1762">
        <v>0</v>
      </c>
      <c r="G2867" s="1762">
        <v>0</v>
      </c>
      <c r="H2867" s="1762">
        <v>0</v>
      </c>
      <c r="I2867" s="1783">
        <v>1</v>
      </c>
      <c r="J2867" s="1783">
        <v>1</v>
      </c>
      <c r="L2867" s="1764">
        <v>134.06</v>
      </c>
      <c r="N2867" s="1764">
        <f>O2867+Q2867</f>
        <v>74.53</v>
      </c>
      <c r="O2867" s="1764">
        <v>59.53</v>
      </c>
      <c r="P2867" s="1806">
        <f t="shared" si="1134"/>
        <v>0.79873876291426271</v>
      </c>
      <c r="Q2867" s="1764">
        <v>15</v>
      </c>
      <c r="R2867" s="1864">
        <f t="shared" si="1135"/>
        <v>0.20126123708573729</v>
      </c>
      <c r="S2867" s="1807">
        <f t="shared" si="1136"/>
        <v>0.6</v>
      </c>
      <c r="U2867" s="1764">
        <f t="shared" si="1137"/>
        <v>0</v>
      </c>
      <c r="V2867" s="1764">
        <f t="shared" si="1138"/>
        <v>0</v>
      </c>
      <c r="W2867" s="1764">
        <f t="shared" si="1139"/>
        <v>134.06</v>
      </c>
      <c r="X2867" s="1768">
        <v>134.06</v>
      </c>
      <c r="Y2867" s="1784">
        <v>618628</v>
      </c>
      <c r="Z2867" s="1770">
        <v>43399</v>
      </c>
      <c r="AA2867" s="1843" t="s">
        <v>104</v>
      </c>
      <c r="AB2867" s="1843"/>
      <c r="AH2867" s="1867"/>
      <c r="AK2867" s="1868"/>
      <c r="AL2867" s="1868"/>
    </row>
    <row r="2868" spans="1:38" x14ac:dyDescent="0.25">
      <c r="A2868" s="1866">
        <v>2018667</v>
      </c>
      <c r="C2868" s="1782" t="s">
        <v>5886</v>
      </c>
      <c r="D2868" s="1762" t="s">
        <v>26</v>
      </c>
      <c r="E2868" s="1762">
        <v>0</v>
      </c>
      <c r="F2868" s="1762">
        <v>0</v>
      </c>
      <c r="G2868" s="1762">
        <v>0</v>
      </c>
      <c r="H2868" s="1762">
        <v>0</v>
      </c>
      <c r="I2868" s="1783">
        <v>0</v>
      </c>
      <c r="J2868" s="1783">
        <v>0</v>
      </c>
      <c r="L2868" s="1764">
        <v>318.77</v>
      </c>
      <c r="N2868" s="1764">
        <v>94.1</v>
      </c>
      <c r="O2868" s="1764">
        <v>138.6</v>
      </c>
      <c r="P2868" s="1806">
        <f t="shared" si="1134"/>
        <v>1.4729011689691818</v>
      </c>
      <c r="R2868" s="1864">
        <f t="shared" si="1135"/>
        <v>0</v>
      </c>
      <c r="S2868" s="1807">
        <f t="shared" si="1136"/>
        <v>0</v>
      </c>
      <c r="U2868" s="1764">
        <f t="shared" si="1137"/>
        <v>138.6</v>
      </c>
      <c r="V2868" s="1764">
        <f t="shared" si="1138"/>
        <v>0</v>
      </c>
      <c r="W2868" s="1764">
        <f t="shared" si="1139"/>
        <v>318.77</v>
      </c>
      <c r="X2868" s="1768">
        <v>318.77</v>
      </c>
      <c r="Y2868" s="1784">
        <v>618673</v>
      </c>
      <c r="Z2868" s="1770">
        <v>43416</v>
      </c>
      <c r="AA2868" s="1843" t="s">
        <v>104</v>
      </c>
      <c r="AB2868" s="1843"/>
      <c r="AH2868" s="1867"/>
      <c r="AK2868" s="1868"/>
      <c r="AL2868" s="1868"/>
    </row>
    <row r="2869" spans="1:38" x14ac:dyDescent="0.25">
      <c r="A2869" s="1920">
        <v>2018668</v>
      </c>
      <c r="C2869" s="1782" t="s">
        <v>6344</v>
      </c>
      <c r="E2869" s="1762">
        <v>0</v>
      </c>
      <c r="F2869" s="1762">
        <v>0</v>
      </c>
      <c r="G2869" s="1762">
        <v>0</v>
      </c>
      <c r="H2869" s="1762">
        <v>0</v>
      </c>
      <c r="I2869" s="1783">
        <v>0</v>
      </c>
      <c r="J2869" s="1783">
        <v>0</v>
      </c>
      <c r="O2869" s="1764">
        <f t="shared" si="1133"/>
        <v>0</v>
      </c>
      <c r="P2869" s="1806" t="str">
        <f t="shared" si="1134"/>
        <v/>
      </c>
      <c r="R2869" s="1864" t="str">
        <f t="shared" si="1135"/>
        <v/>
      </c>
      <c r="S2869" s="1807">
        <f t="shared" si="1136"/>
        <v>0</v>
      </c>
      <c r="U2869" s="1764">
        <f t="shared" si="1137"/>
        <v>0</v>
      </c>
      <c r="V2869" s="1764">
        <f t="shared" si="1138"/>
        <v>0</v>
      </c>
      <c r="W2869" s="1764">
        <f t="shared" si="1139"/>
        <v>0</v>
      </c>
      <c r="X2869" s="1768"/>
      <c r="Y2869" s="1784"/>
      <c r="Z2869" s="1770"/>
      <c r="AA2869" s="1843"/>
      <c r="AB2869" s="1843"/>
      <c r="AH2869" s="1867"/>
      <c r="AK2869" s="1868"/>
      <c r="AL2869" s="1868"/>
    </row>
    <row r="2870" spans="1:38" x14ac:dyDescent="0.25">
      <c r="A2870" s="1866">
        <v>2018669</v>
      </c>
      <c r="C2870" s="1782" t="s">
        <v>5904</v>
      </c>
      <c r="D2870" s="1762" t="s">
        <v>26</v>
      </c>
      <c r="E2870" s="1762">
        <v>0</v>
      </c>
      <c r="F2870" s="1762">
        <v>0</v>
      </c>
      <c r="G2870" s="1762">
        <v>0</v>
      </c>
      <c r="H2870" s="1762">
        <v>0</v>
      </c>
      <c r="I2870" s="1783">
        <v>1</v>
      </c>
      <c r="J2870" s="1783">
        <v>1</v>
      </c>
      <c r="L2870" s="1764">
        <v>53.7</v>
      </c>
      <c r="N2870" s="1764">
        <f t="shared" ref="N2870:N2874" si="1140">O2870+Q2870</f>
        <v>34.35</v>
      </c>
      <c r="O2870" s="1764">
        <v>19.350000000000001</v>
      </c>
      <c r="P2870" s="1806">
        <f t="shared" si="1134"/>
        <v>0.5633187772925764</v>
      </c>
      <c r="Q2870" s="1764">
        <v>15</v>
      </c>
      <c r="R2870" s="1864">
        <f t="shared" si="1135"/>
        <v>0.43668122270742354</v>
      </c>
      <c r="S2870" s="1807">
        <f t="shared" si="1136"/>
        <v>0.6</v>
      </c>
      <c r="U2870" s="1764">
        <f t="shared" si="1137"/>
        <v>0</v>
      </c>
      <c r="V2870" s="1764">
        <f t="shared" si="1138"/>
        <v>0</v>
      </c>
      <c r="W2870" s="1764">
        <f t="shared" si="1139"/>
        <v>53.7</v>
      </c>
      <c r="X2870" s="1768">
        <v>53.7</v>
      </c>
      <c r="Y2870" s="1784">
        <v>618628</v>
      </c>
      <c r="Z2870" s="1770">
        <v>43399</v>
      </c>
      <c r="AA2870" s="1843" t="s">
        <v>104</v>
      </c>
      <c r="AB2870" s="1843"/>
      <c r="AH2870" s="1867"/>
      <c r="AK2870" s="1868"/>
      <c r="AL2870" s="1868"/>
    </row>
    <row r="2871" spans="1:38" x14ac:dyDescent="0.25">
      <c r="A2871" s="1866">
        <v>2018670</v>
      </c>
      <c r="C2871" s="1782" t="s">
        <v>5900</v>
      </c>
      <c r="D2871" s="1762" t="s">
        <v>26</v>
      </c>
      <c r="E2871" s="1762">
        <v>0</v>
      </c>
      <c r="F2871" s="1762">
        <v>0</v>
      </c>
      <c r="G2871" s="1762">
        <v>0</v>
      </c>
      <c r="H2871" s="1762">
        <v>0</v>
      </c>
      <c r="I2871" s="1783">
        <v>1</v>
      </c>
      <c r="J2871" s="1783">
        <v>1</v>
      </c>
      <c r="L2871" s="1764">
        <v>42.08</v>
      </c>
      <c r="N2871" s="1764">
        <f t="shared" si="1140"/>
        <v>28.54</v>
      </c>
      <c r="O2871" s="1764">
        <v>13.54</v>
      </c>
      <c r="P2871" s="1806">
        <f t="shared" si="1134"/>
        <v>0.4744218640504555</v>
      </c>
      <c r="Q2871" s="1764">
        <v>15</v>
      </c>
      <c r="R2871" s="1864">
        <f t="shared" si="1135"/>
        <v>0.5255781359495445</v>
      </c>
      <c r="S2871" s="1807">
        <f t="shared" si="1136"/>
        <v>0.6</v>
      </c>
      <c r="U2871" s="1764">
        <f t="shared" si="1137"/>
        <v>0</v>
      </c>
      <c r="V2871" s="1764">
        <f t="shared" si="1138"/>
        <v>0</v>
      </c>
      <c r="W2871" s="1764">
        <f t="shared" si="1139"/>
        <v>42.08</v>
      </c>
      <c r="X2871" s="1768">
        <v>42.08</v>
      </c>
      <c r="Y2871" s="1784">
        <v>618628</v>
      </c>
      <c r="Z2871" s="1770">
        <v>43399</v>
      </c>
      <c r="AA2871" s="1843" t="s">
        <v>104</v>
      </c>
      <c r="AB2871" s="1843"/>
      <c r="AH2871" s="1867"/>
      <c r="AK2871" s="1868"/>
      <c r="AL2871" s="1868"/>
    </row>
    <row r="2872" spans="1:38" x14ac:dyDescent="0.25">
      <c r="A2872" s="1866">
        <v>2018671</v>
      </c>
      <c r="C2872" s="1782" t="s">
        <v>5896</v>
      </c>
      <c r="D2872" s="1762" t="s">
        <v>26</v>
      </c>
      <c r="E2872" s="1762">
        <v>0</v>
      </c>
      <c r="F2872" s="1762">
        <v>0</v>
      </c>
      <c r="G2872" s="1762">
        <v>0</v>
      </c>
      <c r="H2872" s="1762">
        <v>0</v>
      </c>
      <c r="I2872" s="1783">
        <v>1</v>
      </c>
      <c r="J2872" s="1783">
        <v>1</v>
      </c>
      <c r="L2872" s="1764">
        <v>104.3</v>
      </c>
      <c r="N2872" s="1764">
        <f t="shared" si="1140"/>
        <v>59.65</v>
      </c>
      <c r="O2872" s="1764">
        <v>44.65</v>
      </c>
      <c r="P2872" s="1806">
        <f t="shared" si="1134"/>
        <v>0.74853310980720866</v>
      </c>
      <c r="Q2872" s="1764">
        <v>15</v>
      </c>
      <c r="R2872" s="1864">
        <f t="shared" si="1135"/>
        <v>0.25146689019279128</v>
      </c>
      <c r="S2872" s="1807">
        <f t="shared" si="1136"/>
        <v>0.6</v>
      </c>
      <c r="U2872" s="1764">
        <f t="shared" si="1137"/>
        <v>0</v>
      </c>
      <c r="V2872" s="1764">
        <f t="shared" si="1138"/>
        <v>0</v>
      </c>
      <c r="W2872" s="1764">
        <f t="shared" si="1139"/>
        <v>104.3</v>
      </c>
      <c r="X2872" s="1768">
        <v>104.3</v>
      </c>
      <c r="Y2872" s="1784">
        <v>618628</v>
      </c>
      <c r="Z2872" s="1770">
        <v>43399</v>
      </c>
      <c r="AA2872" s="1843" t="s">
        <v>104</v>
      </c>
      <c r="AB2872" s="1843"/>
      <c r="AH2872" s="1867"/>
      <c r="AK2872" s="1868"/>
      <c r="AL2872" s="1868"/>
    </row>
    <row r="2873" spans="1:38" x14ac:dyDescent="0.25">
      <c r="A2873" s="1866">
        <v>2018672</v>
      </c>
      <c r="C2873" s="1782" t="s">
        <v>5906</v>
      </c>
      <c r="D2873" s="1762" t="s">
        <v>26</v>
      </c>
      <c r="E2873" s="1762">
        <v>0</v>
      </c>
      <c r="F2873" s="1762">
        <v>0</v>
      </c>
      <c r="G2873" s="1762">
        <v>0</v>
      </c>
      <c r="H2873" s="1762">
        <v>0</v>
      </c>
      <c r="I2873" s="1783">
        <v>1</v>
      </c>
      <c r="J2873" s="1783">
        <v>1</v>
      </c>
      <c r="L2873" s="1764">
        <v>348.2</v>
      </c>
      <c r="N2873" s="1764">
        <f t="shared" si="1140"/>
        <v>181.6</v>
      </c>
      <c r="O2873" s="1764">
        <v>166.6</v>
      </c>
      <c r="P2873" s="1806">
        <f t="shared" si="1134"/>
        <v>0.91740088105726869</v>
      </c>
      <c r="Q2873" s="1764">
        <v>15</v>
      </c>
      <c r="R2873" s="1864">
        <f t="shared" si="1135"/>
        <v>8.2599118942731281E-2</v>
      </c>
      <c r="S2873" s="1807">
        <f t="shared" si="1136"/>
        <v>0.6</v>
      </c>
      <c r="U2873" s="1764">
        <f t="shared" si="1137"/>
        <v>0</v>
      </c>
      <c r="V2873" s="1764">
        <f t="shared" si="1138"/>
        <v>0</v>
      </c>
      <c r="W2873" s="1764">
        <f t="shared" si="1139"/>
        <v>348.2</v>
      </c>
      <c r="X2873" s="1768">
        <v>348.2</v>
      </c>
      <c r="Y2873" s="1784">
        <v>618628</v>
      </c>
      <c r="Z2873" s="1770">
        <v>43399</v>
      </c>
      <c r="AA2873" s="1843" t="s">
        <v>104</v>
      </c>
      <c r="AB2873" s="1843"/>
      <c r="AH2873" s="1867"/>
      <c r="AK2873" s="1868"/>
      <c r="AL2873" s="1868"/>
    </row>
    <row r="2874" spans="1:38" x14ac:dyDescent="0.25">
      <c r="A2874" s="1866">
        <v>2018673</v>
      </c>
      <c r="C2874" s="1782" t="s">
        <v>5910</v>
      </c>
      <c r="D2874" s="1762" t="s">
        <v>26</v>
      </c>
      <c r="E2874" s="1762">
        <v>0</v>
      </c>
      <c r="F2874" s="1762">
        <v>0</v>
      </c>
      <c r="G2874" s="1762">
        <v>0</v>
      </c>
      <c r="H2874" s="1762">
        <v>0</v>
      </c>
      <c r="I2874" s="1783">
        <v>1</v>
      </c>
      <c r="J2874" s="1783">
        <v>1</v>
      </c>
      <c r="L2874" s="1764">
        <v>121.72</v>
      </c>
      <c r="N2874" s="1764">
        <f t="shared" si="1140"/>
        <v>52.92</v>
      </c>
      <c r="O2874" s="1764">
        <v>52.92</v>
      </c>
      <c r="P2874" s="1806">
        <f t="shared" si="1134"/>
        <v>1</v>
      </c>
      <c r="R2874" s="1864">
        <f t="shared" si="1135"/>
        <v>0</v>
      </c>
      <c r="S2874" s="1807">
        <f t="shared" si="1136"/>
        <v>0</v>
      </c>
      <c r="U2874" s="1764">
        <f t="shared" si="1137"/>
        <v>0</v>
      </c>
      <c r="V2874" s="1764">
        <f t="shared" si="1138"/>
        <v>0</v>
      </c>
      <c r="W2874" s="1764">
        <f t="shared" si="1139"/>
        <v>121.72</v>
      </c>
      <c r="X2874" s="1768">
        <v>121.72</v>
      </c>
      <c r="Y2874" s="1784">
        <v>618628</v>
      </c>
      <c r="Z2874" s="1770">
        <v>43399</v>
      </c>
      <c r="AA2874" s="1843" t="s">
        <v>104</v>
      </c>
      <c r="AB2874" s="1843"/>
      <c r="AH2874" s="1867"/>
      <c r="AK2874" s="1868"/>
      <c r="AL2874" s="1868"/>
    </row>
    <row r="2875" spans="1:38" x14ac:dyDescent="0.25">
      <c r="A2875" s="1866">
        <v>2018674</v>
      </c>
      <c r="C2875" s="1782" t="s">
        <v>5912</v>
      </c>
      <c r="D2875" s="1762" t="s">
        <v>352</v>
      </c>
      <c r="E2875" s="1762">
        <v>0</v>
      </c>
      <c r="F2875" s="1762">
        <v>5</v>
      </c>
      <c r="G2875" s="1762">
        <v>5</v>
      </c>
      <c r="H2875" s="1762">
        <v>0</v>
      </c>
      <c r="I2875" s="1783">
        <v>1</v>
      </c>
      <c r="J2875" s="1783">
        <v>1</v>
      </c>
      <c r="L2875" s="1764">
        <v>999</v>
      </c>
      <c r="N2875" s="1764">
        <v>799</v>
      </c>
      <c r="O2875" s="1764">
        <f t="shared" si="1133"/>
        <v>533.74</v>
      </c>
      <c r="P2875" s="1806">
        <f t="shared" si="1134"/>
        <v>0.66801001251564451</v>
      </c>
      <c r="Q2875" s="1764">
        <v>265.26</v>
      </c>
      <c r="R2875" s="1864">
        <f t="shared" si="1135"/>
        <v>0.33198998748435543</v>
      </c>
      <c r="S2875" s="1807">
        <f t="shared" si="1136"/>
        <v>10.6104</v>
      </c>
      <c r="U2875" s="1764">
        <f t="shared" si="1137"/>
        <v>0</v>
      </c>
      <c r="V2875" s="1764">
        <f t="shared" si="1138"/>
        <v>0</v>
      </c>
      <c r="W2875" s="1764">
        <f t="shared" si="1139"/>
        <v>999</v>
      </c>
      <c r="X2875" s="1768">
        <v>999</v>
      </c>
      <c r="Y2875" s="1784">
        <v>618591</v>
      </c>
      <c r="Z2875" s="1770">
        <v>43381</v>
      </c>
      <c r="AA2875" s="1843" t="s">
        <v>104</v>
      </c>
      <c r="AB2875" s="1843"/>
      <c r="AH2875" s="1867"/>
      <c r="AK2875" s="1868"/>
      <c r="AL2875" s="1868"/>
    </row>
    <row r="2876" spans="1:38" x14ac:dyDescent="0.25">
      <c r="A2876" s="1866">
        <v>2018675</v>
      </c>
      <c r="C2876" s="1782" t="s">
        <v>5916</v>
      </c>
      <c r="D2876" s="1762" t="s">
        <v>26</v>
      </c>
      <c r="E2876" s="1762">
        <v>0</v>
      </c>
      <c r="F2876" s="1762">
        <v>0</v>
      </c>
      <c r="G2876" s="1762">
        <v>0</v>
      </c>
      <c r="H2876" s="1762">
        <v>0</v>
      </c>
      <c r="I2876" s="1783">
        <v>1</v>
      </c>
      <c r="J2876" s="1783">
        <v>1</v>
      </c>
      <c r="L2876" s="1764">
        <f>N2876*1.2</f>
        <v>394.8</v>
      </c>
      <c r="N2876" s="1764">
        <f>O2876+Q2876</f>
        <v>329</v>
      </c>
      <c r="O2876" s="1764">
        <f>10+124</f>
        <v>134</v>
      </c>
      <c r="P2876" s="1806">
        <f t="shared" si="1134"/>
        <v>0.40729483282674772</v>
      </c>
      <c r="Q2876" s="1764">
        <v>195</v>
      </c>
      <c r="R2876" s="1864">
        <f t="shared" si="1135"/>
        <v>0.59270516717325228</v>
      </c>
      <c r="S2876" s="1807">
        <f t="shared" si="1136"/>
        <v>7.8</v>
      </c>
      <c r="U2876" s="1764">
        <f t="shared" si="1137"/>
        <v>0</v>
      </c>
      <c r="V2876" s="1764">
        <f t="shared" si="1138"/>
        <v>0</v>
      </c>
      <c r="W2876" s="1764">
        <f t="shared" si="1139"/>
        <v>394.8</v>
      </c>
      <c r="X2876" s="1768">
        <v>394.8</v>
      </c>
      <c r="Y2876" s="1784">
        <v>618526</v>
      </c>
      <c r="Z2876" s="1770">
        <v>43371</v>
      </c>
      <c r="AA2876" s="1843" t="s">
        <v>104</v>
      </c>
      <c r="AB2876" s="1843"/>
      <c r="AH2876" s="1867"/>
      <c r="AK2876" s="1868"/>
      <c r="AL2876" s="1868"/>
    </row>
    <row r="2877" spans="1:38" x14ac:dyDescent="0.25">
      <c r="A2877" s="1920">
        <v>2018676</v>
      </c>
      <c r="C2877" s="1782" t="s">
        <v>5940</v>
      </c>
      <c r="D2877" s="1762" t="s">
        <v>26</v>
      </c>
      <c r="E2877" s="1762">
        <v>0</v>
      </c>
      <c r="F2877" s="1762">
        <v>0</v>
      </c>
      <c r="G2877" s="1762">
        <v>0</v>
      </c>
      <c r="H2877" s="1762">
        <v>0</v>
      </c>
      <c r="I2877" s="1783">
        <v>1</v>
      </c>
      <c r="J2877" s="1783">
        <v>1</v>
      </c>
      <c r="O2877" s="1764">
        <f t="shared" si="1133"/>
        <v>0</v>
      </c>
      <c r="P2877" s="1806" t="str">
        <f t="shared" si="1134"/>
        <v/>
      </c>
      <c r="R2877" s="1864" t="str">
        <f t="shared" si="1135"/>
        <v/>
      </c>
      <c r="S2877" s="1807">
        <f t="shared" si="1136"/>
        <v>0</v>
      </c>
      <c r="U2877" s="1764">
        <f t="shared" si="1137"/>
        <v>0</v>
      </c>
      <c r="V2877" s="1764">
        <f t="shared" si="1138"/>
        <v>0</v>
      </c>
      <c r="W2877" s="1764">
        <f t="shared" si="1139"/>
        <v>0</v>
      </c>
      <c r="X2877" s="1768"/>
      <c r="Y2877" s="1784"/>
      <c r="Z2877" s="1770"/>
      <c r="AA2877" s="1843"/>
      <c r="AB2877" s="1843"/>
      <c r="AH2877" s="1867"/>
      <c r="AK2877" s="1868"/>
      <c r="AL2877" s="1868"/>
    </row>
    <row r="2878" spans="1:38" x14ac:dyDescent="0.25">
      <c r="A2878" s="1994">
        <v>2018677</v>
      </c>
      <c r="C2878" s="1782" t="s">
        <v>5943</v>
      </c>
      <c r="D2878" s="1762" t="s">
        <v>26</v>
      </c>
      <c r="E2878" s="1762">
        <v>0</v>
      </c>
      <c r="F2878" s="1762">
        <v>0</v>
      </c>
      <c r="G2878" s="1762">
        <v>0</v>
      </c>
      <c r="H2878" s="1762">
        <v>1</v>
      </c>
      <c r="I2878" s="1783">
        <v>0</v>
      </c>
      <c r="J2878" s="1783">
        <v>0</v>
      </c>
      <c r="O2878" s="1764">
        <f t="shared" si="1133"/>
        <v>0</v>
      </c>
      <c r="P2878" s="1806" t="str">
        <f t="shared" si="1134"/>
        <v/>
      </c>
      <c r="R2878" s="1864" t="str">
        <f t="shared" si="1135"/>
        <v/>
      </c>
      <c r="S2878" s="1807">
        <f t="shared" si="1136"/>
        <v>0</v>
      </c>
      <c r="U2878" s="1764">
        <f t="shared" si="1137"/>
        <v>0</v>
      </c>
      <c r="V2878" s="1764">
        <f t="shared" si="1138"/>
        <v>0</v>
      </c>
      <c r="W2878" s="1764">
        <f t="shared" si="1139"/>
        <v>0</v>
      </c>
      <c r="X2878" s="1768"/>
      <c r="Y2878" s="1784"/>
      <c r="Z2878" s="1770"/>
      <c r="AA2878" s="1843"/>
      <c r="AB2878" s="1843"/>
      <c r="AH2878" s="1867"/>
      <c r="AK2878" s="1868"/>
      <c r="AL2878" s="1868"/>
    </row>
    <row r="2879" spans="1:38" x14ac:dyDescent="0.25">
      <c r="A2879" s="1866">
        <v>2018678</v>
      </c>
      <c r="C2879" s="1782" t="s">
        <v>5946</v>
      </c>
      <c r="D2879" s="1762" t="s">
        <v>5947</v>
      </c>
      <c r="E2879" s="1762">
        <v>0</v>
      </c>
      <c r="F2879" s="1762">
        <v>0</v>
      </c>
      <c r="G2879" s="1762">
        <v>0</v>
      </c>
      <c r="H2879" s="1762">
        <v>0</v>
      </c>
      <c r="I2879" s="1783">
        <v>0</v>
      </c>
      <c r="J2879" s="1783">
        <v>0</v>
      </c>
      <c r="L2879" s="1764">
        <v>312</v>
      </c>
      <c r="N2879" s="1764">
        <f>O2879+Q2879</f>
        <v>156</v>
      </c>
      <c r="O2879" s="1764">
        <v>156</v>
      </c>
      <c r="P2879" s="1806">
        <f t="shared" si="1134"/>
        <v>1</v>
      </c>
      <c r="Q2879" s="1764">
        <v>0</v>
      </c>
      <c r="R2879" s="1864">
        <f t="shared" si="1135"/>
        <v>0</v>
      </c>
      <c r="S2879" s="1807">
        <f t="shared" si="1136"/>
        <v>0</v>
      </c>
      <c r="U2879" s="1764">
        <f t="shared" si="1137"/>
        <v>156</v>
      </c>
      <c r="V2879" s="1764">
        <f t="shared" si="1138"/>
        <v>0</v>
      </c>
      <c r="W2879" s="1764">
        <f t="shared" si="1139"/>
        <v>312</v>
      </c>
      <c r="X2879" s="1768">
        <v>312</v>
      </c>
      <c r="Y2879" s="1784">
        <v>618789</v>
      </c>
      <c r="Z2879" s="1770">
        <v>43451</v>
      </c>
      <c r="AA2879" s="1843" t="s">
        <v>104</v>
      </c>
      <c r="AB2879" s="1843"/>
      <c r="AH2879" s="1867"/>
      <c r="AK2879" s="1868"/>
      <c r="AL2879" s="1868"/>
    </row>
    <row r="2880" spans="1:38" x14ac:dyDescent="0.25">
      <c r="A2880" s="1893">
        <v>2018679</v>
      </c>
      <c r="C2880" s="1782" t="s">
        <v>5948</v>
      </c>
      <c r="D2880" s="1762" t="s">
        <v>317</v>
      </c>
      <c r="E2880" s="1762">
        <v>1</v>
      </c>
      <c r="F2880" s="1762">
        <v>12</v>
      </c>
      <c r="G2880" s="1762">
        <v>7</v>
      </c>
      <c r="H2880" s="1762">
        <v>4</v>
      </c>
      <c r="I2880" s="1783">
        <v>1</v>
      </c>
      <c r="J2880" s="1783">
        <v>1</v>
      </c>
      <c r="L2880" s="1764">
        <v>5367.89</v>
      </c>
      <c r="N2880" s="1764">
        <v>3349</v>
      </c>
      <c r="O2880" s="1764">
        <f t="shared" si="1133"/>
        <v>2564.77</v>
      </c>
      <c r="P2880" s="1806">
        <f t="shared" si="1134"/>
        <v>0.76583159151985669</v>
      </c>
      <c r="Q2880" s="1764">
        <v>784.23</v>
      </c>
      <c r="R2880" s="1864">
        <f t="shared" si="1135"/>
        <v>0.23416840848014334</v>
      </c>
      <c r="S2880" s="1807">
        <f t="shared" si="1136"/>
        <v>31.369199999999999</v>
      </c>
      <c r="U2880" s="1764">
        <f t="shared" si="1137"/>
        <v>0</v>
      </c>
      <c r="V2880" s="1764">
        <f t="shared" si="1138"/>
        <v>0</v>
      </c>
      <c r="W2880" s="1764">
        <f t="shared" si="1139"/>
        <v>5367.89</v>
      </c>
      <c r="X2880" s="1768">
        <v>5367.89</v>
      </c>
      <c r="Y2880" s="1784">
        <v>618662</v>
      </c>
      <c r="Z2880" s="1770">
        <v>43411</v>
      </c>
      <c r="AA2880" s="1843" t="s">
        <v>104</v>
      </c>
      <c r="AB2880" s="1843"/>
      <c r="AH2880" s="1867"/>
      <c r="AK2880" s="1868"/>
      <c r="AL2880" s="1868"/>
    </row>
    <row r="2881" spans="1:38" x14ac:dyDescent="0.25">
      <c r="A2881" s="1866">
        <v>2018680</v>
      </c>
      <c r="C2881" s="1782">
        <v>721318</v>
      </c>
      <c r="D2881" s="1762" t="s">
        <v>26</v>
      </c>
      <c r="E2881" s="1762">
        <v>1</v>
      </c>
      <c r="F2881" s="1762">
        <v>8</v>
      </c>
      <c r="G2881" s="1762">
        <v>5</v>
      </c>
      <c r="H2881" s="1762">
        <v>3</v>
      </c>
      <c r="I2881" s="1783">
        <v>1</v>
      </c>
      <c r="J2881" s="1783">
        <v>1</v>
      </c>
      <c r="L2881" s="1764">
        <v>3285.71</v>
      </c>
      <c r="N2881" s="1764">
        <v>2169</v>
      </c>
      <c r="O2881" s="1764">
        <f t="shared" si="1133"/>
        <v>1701.28</v>
      </c>
      <c r="P2881" s="1806">
        <f t="shared" si="1134"/>
        <v>0.78436145689257719</v>
      </c>
      <c r="Q2881" s="1764">
        <v>467.72</v>
      </c>
      <c r="R2881" s="1864">
        <f t="shared" si="1135"/>
        <v>0.21563854310742278</v>
      </c>
      <c r="S2881" s="1807">
        <f t="shared" si="1136"/>
        <v>18.7088</v>
      </c>
      <c r="U2881" s="1764">
        <f t="shared" si="1137"/>
        <v>0</v>
      </c>
      <c r="V2881" s="1764">
        <f t="shared" si="1138"/>
        <v>0</v>
      </c>
      <c r="W2881" s="1764">
        <f t="shared" si="1139"/>
        <v>3285.71</v>
      </c>
      <c r="X2881" s="1768">
        <v>3285.71</v>
      </c>
      <c r="Y2881" s="1784">
        <v>618654</v>
      </c>
      <c r="Z2881" s="1770">
        <v>43411</v>
      </c>
      <c r="AA2881" s="1843" t="s">
        <v>104</v>
      </c>
      <c r="AB2881" s="1843"/>
      <c r="AH2881" s="1867"/>
      <c r="AK2881" s="1868"/>
      <c r="AL2881" s="1868"/>
    </row>
    <row r="2882" spans="1:38" x14ac:dyDescent="0.25">
      <c r="A2882" s="1866">
        <v>2018681</v>
      </c>
      <c r="C2882" s="1782">
        <v>743018</v>
      </c>
      <c r="D2882" s="1762" t="s">
        <v>26</v>
      </c>
      <c r="E2882" s="1762">
        <v>1</v>
      </c>
      <c r="F2882" s="1762">
        <v>6</v>
      </c>
      <c r="G2882" s="1762">
        <v>5</v>
      </c>
      <c r="H2882" s="1762">
        <v>1</v>
      </c>
      <c r="I2882" s="1783">
        <v>1</v>
      </c>
      <c r="J2882" s="1783">
        <v>1</v>
      </c>
      <c r="L2882" s="1764">
        <v>1816.15</v>
      </c>
      <c r="N2882" s="1764">
        <v>1210</v>
      </c>
      <c r="O2882" s="1764">
        <f t="shared" si="1133"/>
        <v>905.97</v>
      </c>
      <c r="P2882" s="1806">
        <f t="shared" si="1134"/>
        <v>0.74873553719008268</v>
      </c>
      <c r="Q2882" s="1764">
        <v>304.02999999999997</v>
      </c>
      <c r="R2882" s="1864">
        <f t="shared" si="1135"/>
        <v>0.25126446280991732</v>
      </c>
      <c r="S2882" s="1807">
        <f t="shared" si="1136"/>
        <v>12.161199999999999</v>
      </c>
      <c r="U2882" s="1764">
        <f t="shared" si="1137"/>
        <v>0</v>
      </c>
      <c r="V2882" s="1764">
        <f t="shared" si="1138"/>
        <v>0</v>
      </c>
      <c r="W2882" s="1764">
        <f t="shared" si="1139"/>
        <v>1816.15</v>
      </c>
      <c r="X2882" s="1768">
        <v>1816.15</v>
      </c>
      <c r="Y2882" s="1784">
        <v>618655</v>
      </c>
      <c r="Z2882" s="1770">
        <v>43411</v>
      </c>
      <c r="AA2882" s="1843" t="s">
        <v>104</v>
      </c>
      <c r="AB2882" s="1843"/>
      <c r="AH2882" s="1867"/>
      <c r="AK2882" s="1868"/>
      <c r="AL2882" s="1868"/>
    </row>
    <row r="2883" spans="1:38" x14ac:dyDescent="0.25">
      <c r="A2883" s="1866">
        <v>2018682</v>
      </c>
      <c r="C2883" s="1782" t="s">
        <v>5955</v>
      </c>
      <c r="D2883" s="1762" t="s">
        <v>352</v>
      </c>
      <c r="E2883" s="1762">
        <v>0</v>
      </c>
      <c r="F2883" s="1762">
        <v>3</v>
      </c>
      <c r="G2883" s="1762">
        <v>3</v>
      </c>
      <c r="H2883" s="1762">
        <v>0</v>
      </c>
      <c r="I2883" s="1783">
        <v>1</v>
      </c>
      <c r="J2883" s="1783">
        <v>1</v>
      </c>
      <c r="L2883" s="1764">
        <v>636.24</v>
      </c>
      <c r="N2883" s="1764">
        <v>437.04</v>
      </c>
      <c r="O2883" s="1764">
        <f t="shared" si="1133"/>
        <v>284.36</v>
      </c>
      <c r="P2883" s="1806">
        <f t="shared" si="1134"/>
        <v>0.65064982610287392</v>
      </c>
      <c r="Q2883" s="1764">
        <v>152.68</v>
      </c>
      <c r="R2883" s="1864">
        <f t="shared" si="1135"/>
        <v>0.34935017389712614</v>
      </c>
      <c r="S2883" s="1807">
        <f t="shared" si="1136"/>
        <v>6.1072000000000006</v>
      </c>
      <c r="U2883" s="1764">
        <f t="shared" si="1137"/>
        <v>0</v>
      </c>
      <c r="V2883" s="1764">
        <f t="shared" si="1138"/>
        <v>0</v>
      </c>
      <c r="W2883" s="1764">
        <f t="shared" si="1139"/>
        <v>636.24</v>
      </c>
      <c r="X2883" s="1768">
        <v>636.24</v>
      </c>
      <c r="Y2883" s="1784">
        <v>618592</v>
      </c>
      <c r="Z2883" s="1770">
        <v>43381</v>
      </c>
      <c r="AA2883" s="1843" t="s">
        <v>104</v>
      </c>
      <c r="AB2883" s="1843"/>
      <c r="AH2883" s="1867"/>
      <c r="AK2883" s="1868"/>
      <c r="AL2883" s="1868"/>
    </row>
    <row r="2884" spans="1:38" x14ac:dyDescent="0.25">
      <c r="A2884" s="1866">
        <v>2018683</v>
      </c>
      <c r="C2884" s="1782" t="s">
        <v>5959</v>
      </c>
      <c r="D2884" s="1762" t="s">
        <v>26</v>
      </c>
      <c r="E2884" s="1762">
        <v>0</v>
      </c>
      <c r="F2884" s="1762">
        <v>0</v>
      </c>
      <c r="G2884" s="1762">
        <v>0</v>
      </c>
      <c r="H2884" s="1762">
        <v>0</v>
      </c>
      <c r="I2884" s="1783">
        <v>1</v>
      </c>
      <c r="J2884" s="1783">
        <v>1</v>
      </c>
      <c r="L2884" s="1764">
        <v>40</v>
      </c>
      <c r="N2884" s="1764">
        <f>O2884+Q2884</f>
        <v>0</v>
      </c>
      <c r="P2884" s="1806" t="str">
        <f t="shared" si="1134"/>
        <v/>
      </c>
      <c r="R2884" s="1864" t="str">
        <f t="shared" si="1135"/>
        <v/>
      </c>
      <c r="S2884" s="1807">
        <f t="shared" si="1136"/>
        <v>0</v>
      </c>
      <c r="U2884" s="1764">
        <f t="shared" si="1137"/>
        <v>0</v>
      </c>
      <c r="V2884" s="1764">
        <f t="shared" si="1138"/>
        <v>0</v>
      </c>
      <c r="W2884" s="1764">
        <f t="shared" si="1139"/>
        <v>40</v>
      </c>
      <c r="X2884" s="1768">
        <v>40</v>
      </c>
      <c r="Y2884" s="1784">
        <v>618628</v>
      </c>
      <c r="Z2884" s="1770">
        <v>43399</v>
      </c>
      <c r="AA2884" s="1843" t="s">
        <v>104</v>
      </c>
      <c r="AB2884" s="1843"/>
      <c r="AH2884" s="1867"/>
      <c r="AK2884" s="1868"/>
      <c r="AL2884" s="1868"/>
    </row>
    <row r="2885" spans="1:38" x14ac:dyDescent="0.25">
      <c r="A2885" s="1866">
        <v>2018684</v>
      </c>
      <c r="C2885" s="1782" t="s">
        <v>5960</v>
      </c>
      <c r="D2885" s="1762" t="s">
        <v>26</v>
      </c>
      <c r="E2885" s="1762">
        <v>0</v>
      </c>
      <c r="F2885" s="1762">
        <v>0</v>
      </c>
      <c r="G2885" s="1762">
        <v>0</v>
      </c>
      <c r="H2885" s="1762">
        <v>0</v>
      </c>
      <c r="I2885" s="1783">
        <v>1</v>
      </c>
      <c r="J2885" s="1783">
        <v>1</v>
      </c>
      <c r="L2885" s="1764">
        <v>123.69</v>
      </c>
      <c r="N2885" s="1764">
        <f>O2885+Q2885</f>
        <v>53.78</v>
      </c>
      <c r="O2885" s="1764">
        <v>53.78</v>
      </c>
      <c r="P2885" s="1806">
        <f t="shared" si="1134"/>
        <v>1</v>
      </c>
      <c r="Q2885" s="1764">
        <v>0</v>
      </c>
      <c r="R2885" s="1864">
        <f t="shared" si="1135"/>
        <v>0</v>
      </c>
      <c r="S2885" s="1807">
        <f t="shared" si="1136"/>
        <v>0</v>
      </c>
      <c r="U2885" s="1764">
        <f t="shared" si="1137"/>
        <v>0</v>
      </c>
      <c r="V2885" s="1764">
        <f t="shared" si="1138"/>
        <v>0</v>
      </c>
      <c r="W2885" s="1764">
        <f t="shared" si="1139"/>
        <v>123.69</v>
      </c>
      <c r="X2885" s="1768">
        <v>123.69</v>
      </c>
      <c r="Y2885" s="1784">
        <v>618628</v>
      </c>
      <c r="Z2885" s="1770">
        <v>43399</v>
      </c>
      <c r="AA2885" s="1843" t="s">
        <v>104</v>
      </c>
      <c r="AB2885" s="1843"/>
      <c r="AH2885" s="1867"/>
      <c r="AK2885" s="1868"/>
      <c r="AL2885" s="1868"/>
    </row>
    <row r="2886" spans="1:38" x14ac:dyDescent="0.25">
      <c r="A2886" s="1866">
        <v>2018685</v>
      </c>
      <c r="C2886" s="1782">
        <v>676418</v>
      </c>
      <c r="D2886" s="1762" t="s">
        <v>26</v>
      </c>
      <c r="E2886" s="1762">
        <v>1</v>
      </c>
      <c r="F2886" s="1762">
        <v>9</v>
      </c>
      <c r="G2886" s="1762">
        <v>5</v>
      </c>
      <c r="H2886" s="1762">
        <v>3</v>
      </c>
      <c r="I2886" s="1783">
        <v>1</v>
      </c>
      <c r="J2886" s="1783">
        <v>1</v>
      </c>
      <c r="L2886" s="1764">
        <v>3941.91</v>
      </c>
      <c r="N2886" s="1764">
        <v>2591</v>
      </c>
      <c r="O2886" s="1764">
        <f t="shared" si="1133"/>
        <v>2062.75</v>
      </c>
      <c r="P2886" s="1806">
        <f t="shared" si="1134"/>
        <v>0.79612118873021998</v>
      </c>
      <c r="Q2886" s="1764">
        <v>528.25</v>
      </c>
      <c r="R2886" s="1864">
        <f t="shared" si="1135"/>
        <v>0.20387881126978</v>
      </c>
      <c r="S2886" s="1807">
        <f t="shared" si="1136"/>
        <v>21.13</v>
      </c>
      <c r="U2886" s="1764">
        <f t="shared" si="1137"/>
        <v>0</v>
      </c>
      <c r="V2886" s="1764">
        <f t="shared" si="1138"/>
        <v>0</v>
      </c>
      <c r="W2886" s="1764">
        <f t="shared" si="1139"/>
        <v>3941.91</v>
      </c>
      <c r="X2886" s="1768">
        <v>3941.91</v>
      </c>
      <c r="Y2886" s="1784">
        <v>618658</v>
      </c>
      <c r="Z2886" s="1770">
        <v>43411</v>
      </c>
      <c r="AA2886" s="1843" t="s">
        <v>104</v>
      </c>
      <c r="AB2886" s="1843"/>
      <c r="AH2886" s="1867"/>
      <c r="AK2886" s="1868"/>
      <c r="AL2886" s="1868"/>
    </row>
    <row r="2887" spans="1:38" x14ac:dyDescent="0.25">
      <c r="A2887" s="1866">
        <v>2018686</v>
      </c>
      <c r="C2887" s="1782" t="s">
        <v>6228</v>
      </c>
      <c r="D2887" s="1762" t="s">
        <v>26</v>
      </c>
      <c r="E2887" s="1762">
        <v>0</v>
      </c>
      <c r="F2887" s="1762">
        <v>0</v>
      </c>
      <c r="G2887" s="1762">
        <v>0</v>
      </c>
      <c r="H2887" s="1762">
        <v>0</v>
      </c>
      <c r="I2887" s="1783">
        <v>1</v>
      </c>
      <c r="J2887" s="1783">
        <v>1</v>
      </c>
      <c r="L2887" s="1764">
        <v>102.36</v>
      </c>
      <c r="N2887" s="1764">
        <f>O2887+Q2887</f>
        <v>58.68</v>
      </c>
      <c r="O2887" s="1764">
        <v>43.68</v>
      </c>
      <c r="P2887" s="1806">
        <f t="shared" si="1134"/>
        <v>0.7443762781186094</v>
      </c>
      <c r="Q2887" s="1764">
        <v>15</v>
      </c>
      <c r="R2887" s="1864">
        <f t="shared" si="1135"/>
        <v>0.2556237218813906</v>
      </c>
      <c r="S2887" s="1807">
        <f t="shared" si="1136"/>
        <v>0.6</v>
      </c>
      <c r="U2887" s="1764">
        <f t="shared" si="1137"/>
        <v>0</v>
      </c>
      <c r="V2887" s="1764">
        <f t="shared" si="1138"/>
        <v>0</v>
      </c>
      <c r="W2887" s="1764">
        <f t="shared" si="1139"/>
        <v>102.36</v>
      </c>
      <c r="X2887" s="1768">
        <v>102.36</v>
      </c>
      <c r="Y2887" s="1784">
        <v>618788</v>
      </c>
      <c r="Z2887" s="1770">
        <v>43451</v>
      </c>
      <c r="AA2887" s="1843" t="s">
        <v>104</v>
      </c>
      <c r="AB2887" s="1843"/>
      <c r="AH2887" s="1867"/>
      <c r="AK2887" s="1868"/>
      <c r="AL2887" s="1868"/>
    </row>
    <row r="2888" spans="1:38" x14ac:dyDescent="0.25">
      <c r="A2888" s="1866">
        <v>2018687</v>
      </c>
      <c r="C2888" s="1782" t="s">
        <v>5966</v>
      </c>
      <c r="D2888" s="1762" t="s">
        <v>26</v>
      </c>
      <c r="E2888" s="1762">
        <v>0</v>
      </c>
      <c r="F2888" s="1762">
        <v>1</v>
      </c>
      <c r="G2888" s="1762">
        <v>0</v>
      </c>
      <c r="H2888" s="1762">
        <v>1</v>
      </c>
      <c r="I2888" s="1783">
        <v>1</v>
      </c>
      <c r="J2888" s="1783">
        <v>1</v>
      </c>
      <c r="L2888" s="1764">
        <v>538.89</v>
      </c>
      <c r="N2888" s="1764">
        <v>354.31</v>
      </c>
      <c r="O2888" s="1764">
        <f t="shared" si="1133"/>
        <v>283.84000000000003</v>
      </c>
      <c r="P2888" s="1806">
        <f t="shared" si="1134"/>
        <v>0.80110637577262855</v>
      </c>
      <c r="Q2888" s="1764">
        <v>70.47</v>
      </c>
      <c r="R2888" s="1864">
        <f t="shared" si="1135"/>
        <v>0.1988936242273715</v>
      </c>
      <c r="S2888" s="1807">
        <f t="shared" si="1136"/>
        <v>2.8188</v>
      </c>
      <c r="U2888" s="1764">
        <f t="shared" si="1137"/>
        <v>0</v>
      </c>
      <c r="V2888" s="1764">
        <f t="shared" si="1138"/>
        <v>0</v>
      </c>
      <c r="W2888" s="1764">
        <f t="shared" si="1139"/>
        <v>538.89</v>
      </c>
      <c r="X2888" s="1768">
        <v>538.89</v>
      </c>
      <c r="Y2888" s="1784">
        <v>618587</v>
      </c>
      <c r="Z2888" s="1770">
        <v>43381</v>
      </c>
      <c r="AA2888" s="1843" t="s">
        <v>104</v>
      </c>
      <c r="AB2888" s="1843"/>
      <c r="AH2888" s="1867"/>
      <c r="AK2888" s="1868"/>
      <c r="AL2888" s="1868"/>
    </row>
    <row r="2889" spans="1:38" x14ac:dyDescent="0.25">
      <c r="A2889" s="1866">
        <v>2018688</v>
      </c>
      <c r="C2889" s="1782" t="s">
        <v>5968</v>
      </c>
      <c r="D2889" s="1762" t="s">
        <v>26</v>
      </c>
      <c r="E2889" s="1762">
        <v>0</v>
      </c>
      <c r="F2889" s="1762">
        <v>0</v>
      </c>
      <c r="G2889" s="1762">
        <v>0</v>
      </c>
      <c r="H2889" s="1762">
        <v>0</v>
      </c>
      <c r="I2889" s="1783">
        <v>1</v>
      </c>
      <c r="J2889" s="1783">
        <v>1</v>
      </c>
      <c r="L2889" s="1764">
        <v>40</v>
      </c>
      <c r="O2889" s="1764">
        <f t="shared" si="1133"/>
        <v>0</v>
      </c>
      <c r="P2889" s="1806" t="str">
        <f t="shared" si="1134"/>
        <v/>
      </c>
      <c r="R2889" s="1864" t="str">
        <f t="shared" si="1135"/>
        <v/>
      </c>
      <c r="S2889" s="1807">
        <f t="shared" si="1136"/>
        <v>0</v>
      </c>
      <c r="U2889" s="1764">
        <f t="shared" si="1137"/>
        <v>0</v>
      </c>
      <c r="V2889" s="1764">
        <f t="shared" si="1138"/>
        <v>0</v>
      </c>
      <c r="W2889" s="1764">
        <f t="shared" si="1139"/>
        <v>40</v>
      </c>
      <c r="X2889" s="1768">
        <v>40</v>
      </c>
      <c r="Y2889" s="1784">
        <v>618628</v>
      </c>
      <c r="Z2889" s="1770">
        <v>43399</v>
      </c>
      <c r="AA2889" s="1843" t="s">
        <v>104</v>
      </c>
      <c r="AB2889" s="1843"/>
      <c r="AH2889" s="1867"/>
      <c r="AK2889" s="1868"/>
      <c r="AL2889" s="1868"/>
    </row>
    <row r="2890" spans="1:38" x14ac:dyDescent="0.25">
      <c r="A2890" s="1866">
        <v>2018689</v>
      </c>
      <c r="C2890" s="1782">
        <v>748418</v>
      </c>
      <c r="D2890" s="1762" t="s">
        <v>26</v>
      </c>
      <c r="E2890" s="1762">
        <v>1</v>
      </c>
      <c r="F2890" s="1762">
        <v>8</v>
      </c>
      <c r="G2890" s="1762">
        <v>5</v>
      </c>
      <c r="H2890" s="1762">
        <v>3</v>
      </c>
      <c r="I2890" s="1783">
        <v>1</v>
      </c>
      <c r="J2890" s="1783">
        <v>1</v>
      </c>
      <c r="L2890" s="1764">
        <v>3177.56</v>
      </c>
      <c r="N2890" s="1764">
        <v>2103.7600000000002</v>
      </c>
      <c r="O2890" s="1764">
        <f t="shared" si="1133"/>
        <v>1623.6200000000003</v>
      </c>
      <c r="P2890" s="1806">
        <f t="shared" si="1134"/>
        <v>0.77177054416853641</v>
      </c>
      <c r="Q2890" s="1764">
        <v>480.14</v>
      </c>
      <c r="R2890" s="1864">
        <f t="shared" si="1135"/>
        <v>0.22822945583146365</v>
      </c>
      <c r="S2890" s="1807">
        <f t="shared" si="1136"/>
        <v>19.2056</v>
      </c>
      <c r="U2890" s="1764">
        <f t="shared" si="1137"/>
        <v>0</v>
      </c>
      <c r="V2890" s="1764">
        <f t="shared" si="1138"/>
        <v>0</v>
      </c>
      <c r="W2890" s="1764">
        <f t="shared" si="1139"/>
        <v>3177.56</v>
      </c>
      <c r="X2890" s="1768">
        <v>3177.56</v>
      </c>
      <c r="Y2890" s="1784">
        <v>618656</v>
      </c>
      <c r="Z2890" s="1770">
        <v>43411</v>
      </c>
      <c r="AA2890" s="1843" t="s">
        <v>104</v>
      </c>
      <c r="AB2890" s="1843"/>
      <c r="AH2890" s="1867"/>
      <c r="AK2890" s="1868"/>
      <c r="AL2890" s="1868"/>
    </row>
    <row r="2891" spans="1:38" x14ac:dyDescent="0.25">
      <c r="A2891" s="1866">
        <v>2018690</v>
      </c>
      <c r="C2891" s="1782" t="s">
        <v>5969</v>
      </c>
      <c r="D2891" s="1762" t="s">
        <v>26</v>
      </c>
      <c r="E2891" s="1762">
        <v>0</v>
      </c>
      <c r="F2891" s="1762">
        <v>1</v>
      </c>
      <c r="G2891" s="1762">
        <v>0</v>
      </c>
      <c r="H2891" s="1762">
        <v>2</v>
      </c>
      <c r="I2891" s="1783">
        <v>1</v>
      </c>
      <c r="J2891" s="1783">
        <v>1</v>
      </c>
      <c r="L2891" s="1764">
        <v>904.6</v>
      </c>
      <c r="N2891" s="1764">
        <v>599</v>
      </c>
      <c r="O2891" s="1764">
        <f t="shared" si="1133"/>
        <v>470.19</v>
      </c>
      <c r="P2891" s="1806">
        <f t="shared" si="1134"/>
        <v>0.78495826377295497</v>
      </c>
      <c r="Q2891" s="1764">
        <v>128.81</v>
      </c>
      <c r="R2891" s="1864">
        <f t="shared" si="1135"/>
        <v>0.21504173622704509</v>
      </c>
      <c r="S2891" s="1807">
        <f t="shared" si="1136"/>
        <v>5.1524000000000001</v>
      </c>
      <c r="U2891" s="1764">
        <f t="shared" si="1137"/>
        <v>0</v>
      </c>
      <c r="V2891" s="1764">
        <f t="shared" si="1138"/>
        <v>0</v>
      </c>
      <c r="W2891" s="1764">
        <f t="shared" si="1139"/>
        <v>904.6</v>
      </c>
      <c r="X2891" s="1768">
        <v>904.6</v>
      </c>
      <c r="Y2891" s="1784">
        <v>618664</v>
      </c>
      <c r="Z2891" s="1770">
        <v>43416</v>
      </c>
      <c r="AA2891" s="1843" t="s">
        <v>104</v>
      </c>
      <c r="AB2891" s="1843"/>
      <c r="AH2891" s="1867"/>
      <c r="AK2891" s="1868"/>
      <c r="AL2891" s="1868"/>
    </row>
    <row r="2892" spans="1:38" x14ac:dyDescent="0.25">
      <c r="A2892" s="1866">
        <v>2018691</v>
      </c>
      <c r="C2892" s="1782" t="s">
        <v>5970</v>
      </c>
      <c r="D2892" s="1762" t="s">
        <v>317</v>
      </c>
      <c r="E2892" s="1762">
        <v>0</v>
      </c>
      <c r="F2892" s="1762">
        <v>1</v>
      </c>
      <c r="G2892" s="1762">
        <v>0</v>
      </c>
      <c r="H2892" s="1762">
        <v>2</v>
      </c>
      <c r="I2892" s="1783">
        <v>1</v>
      </c>
      <c r="J2892" s="1783">
        <v>1</v>
      </c>
      <c r="L2892" s="1764">
        <v>910.41</v>
      </c>
      <c r="N2892" s="1764">
        <v>571</v>
      </c>
      <c r="O2892" s="1764">
        <f t="shared" si="1133"/>
        <v>437.53</v>
      </c>
      <c r="P2892" s="1806">
        <f t="shared" si="1134"/>
        <v>0.76625218914185633</v>
      </c>
      <c r="Q2892" s="1764">
        <v>133.47</v>
      </c>
      <c r="R2892" s="1864">
        <f t="shared" si="1135"/>
        <v>0.23374781085814361</v>
      </c>
      <c r="S2892" s="1807">
        <f t="shared" si="1136"/>
        <v>5.3388</v>
      </c>
      <c r="U2892" s="1764">
        <f t="shared" si="1137"/>
        <v>0</v>
      </c>
      <c r="V2892" s="1764">
        <f t="shared" si="1138"/>
        <v>0</v>
      </c>
      <c r="W2892" s="1764">
        <f t="shared" si="1139"/>
        <v>910.41</v>
      </c>
      <c r="X2892" s="1768">
        <v>910.41</v>
      </c>
      <c r="Y2892" s="1784">
        <v>618690</v>
      </c>
      <c r="Z2892" s="1770">
        <v>43420</v>
      </c>
      <c r="AA2892" s="1843" t="s">
        <v>104</v>
      </c>
      <c r="AB2892" s="1843"/>
      <c r="AH2892" s="1867"/>
      <c r="AK2892" s="1868"/>
      <c r="AL2892" s="1868"/>
    </row>
    <row r="2893" spans="1:38" x14ac:dyDescent="0.25">
      <c r="A2893" s="1866" t="s">
        <v>5996</v>
      </c>
      <c r="C2893" s="1782">
        <v>698418</v>
      </c>
      <c r="D2893" s="1762" t="s">
        <v>26</v>
      </c>
      <c r="E2893" s="1762">
        <v>1</v>
      </c>
      <c r="F2893" s="1762">
        <v>9</v>
      </c>
      <c r="G2893" s="1762">
        <v>6</v>
      </c>
      <c r="H2893" s="1762">
        <v>3</v>
      </c>
      <c r="I2893" s="1783">
        <v>1</v>
      </c>
      <c r="J2893" s="1783">
        <v>1</v>
      </c>
      <c r="L2893" s="1764">
        <v>6658.62</v>
      </c>
      <c r="N2893" s="1764">
        <v>4410</v>
      </c>
      <c r="O2893" s="1764">
        <f t="shared" si="1133"/>
        <v>3523.08</v>
      </c>
      <c r="P2893" s="1806">
        <f t="shared" si="1134"/>
        <v>0.79888435374149658</v>
      </c>
      <c r="Q2893" s="1764">
        <v>886.92</v>
      </c>
      <c r="R2893" s="1864">
        <f t="shared" si="1135"/>
        <v>0.20111564625850339</v>
      </c>
      <c r="S2893" s="1807">
        <f t="shared" si="1136"/>
        <v>35.476799999999997</v>
      </c>
      <c r="U2893" s="1764">
        <f t="shared" si="1137"/>
        <v>0</v>
      </c>
      <c r="V2893" s="1764">
        <f t="shared" si="1138"/>
        <v>0</v>
      </c>
      <c r="W2893" s="1764">
        <f t="shared" si="1139"/>
        <v>6658.62</v>
      </c>
      <c r="X2893" s="1768">
        <v>6658.62</v>
      </c>
      <c r="Y2893" s="1784">
        <v>618665</v>
      </c>
      <c r="Z2893" s="1770">
        <v>43416</v>
      </c>
      <c r="AA2893" s="1843" t="s">
        <v>104</v>
      </c>
      <c r="AB2893" s="1843"/>
      <c r="AH2893" s="1867"/>
      <c r="AK2893" s="1868"/>
      <c r="AL2893" s="1868"/>
    </row>
    <row r="2894" spans="1:38" x14ac:dyDescent="0.25">
      <c r="A2894" s="1866">
        <v>2018693</v>
      </c>
      <c r="C2894" s="1782" t="s">
        <v>5994</v>
      </c>
      <c r="D2894" s="1762" t="s">
        <v>26</v>
      </c>
      <c r="E2894" s="1762">
        <v>5</v>
      </c>
      <c r="F2894" s="1762">
        <f>E2894*8</f>
        <v>40</v>
      </c>
      <c r="G2894" s="1762">
        <f>E2894*5</f>
        <v>25</v>
      </c>
      <c r="H2894" s="1762">
        <f>E2894*2</f>
        <v>10</v>
      </c>
      <c r="I2894" s="1783">
        <v>1</v>
      </c>
      <c r="J2894" s="1783">
        <v>1</v>
      </c>
      <c r="L2894" s="1764">
        <v>17500</v>
      </c>
      <c r="N2894" s="1764">
        <v>12384.5</v>
      </c>
      <c r="O2894" s="1764">
        <f t="shared" si="1133"/>
        <v>9415.15</v>
      </c>
      <c r="P2894" s="1806">
        <f t="shared" si="1134"/>
        <v>0.76023658605514954</v>
      </c>
      <c r="Q2894" s="1764">
        <v>2969.35</v>
      </c>
      <c r="R2894" s="1864">
        <f t="shared" si="1135"/>
        <v>0.2397634139448504</v>
      </c>
      <c r="S2894" s="1807">
        <f t="shared" si="1136"/>
        <v>118.774</v>
      </c>
      <c r="U2894" s="1764">
        <f t="shared" si="1137"/>
        <v>0</v>
      </c>
      <c r="V2894" s="1764">
        <f t="shared" si="1138"/>
        <v>0</v>
      </c>
      <c r="W2894" s="1764">
        <f t="shared" si="1139"/>
        <v>17500</v>
      </c>
      <c r="X2894" s="1768">
        <v>17500</v>
      </c>
      <c r="Y2894" s="1784">
        <v>618657</v>
      </c>
      <c r="Z2894" s="1770">
        <v>43411</v>
      </c>
      <c r="AA2894" s="1843" t="s">
        <v>104</v>
      </c>
      <c r="AB2894" s="1843"/>
      <c r="AH2894" s="1867"/>
      <c r="AK2894" s="1868"/>
      <c r="AL2894" s="1868"/>
    </row>
    <row r="2895" spans="1:38" x14ac:dyDescent="0.25">
      <c r="A2895" s="1920">
        <v>2018694</v>
      </c>
      <c r="C2895" s="1782" t="s">
        <v>5998</v>
      </c>
      <c r="D2895" s="1762" t="s">
        <v>2390</v>
      </c>
      <c r="E2895" s="1762">
        <v>0</v>
      </c>
      <c r="F2895" s="1762">
        <v>1</v>
      </c>
      <c r="G2895" s="1762">
        <v>1</v>
      </c>
      <c r="H2895" s="1762">
        <v>1</v>
      </c>
      <c r="I2895" s="1783">
        <v>1</v>
      </c>
      <c r="J2895" s="1783">
        <v>1</v>
      </c>
      <c r="O2895" s="1764">
        <f t="shared" si="1133"/>
        <v>0</v>
      </c>
      <c r="P2895" s="1806" t="str">
        <f t="shared" si="1134"/>
        <v/>
      </c>
      <c r="R2895" s="1864" t="str">
        <f t="shared" si="1135"/>
        <v/>
      </c>
      <c r="S2895" s="1807">
        <f t="shared" si="1136"/>
        <v>0</v>
      </c>
      <c r="U2895" s="1764">
        <f t="shared" si="1137"/>
        <v>0</v>
      </c>
      <c r="V2895" s="1764">
        <f t="shared" si="1138"/>
        <v>0</v>
      </c>
      <c r="W2895" s="1764">
        <f t="shared" si="1139"/>
        <v>0</v>
      </c>
      <c r="X2895" s="1768"/>
      <c r="Y2895" s="1784"/>
      <c r="Z2895" s="1770"/>
      <c r="AA2895" s="1843"/>
      <c r="AB2895" s="1843"/>
      <c r="AH2895" s="1867"/>
      <c r="AK2895" s="1868"/>
      <c r="AL2895" s="1868"/>
    </row>
    <row r="2896" spans="1:38" x14ac:dyDescent="0.25">
      <c r="A2896" s="1866">
        <v>2018695</v>
      </c>
      <c r="C2896" s="1782">
        <v>694018</v>
      </c>
      <c r="D2896" s="1762" t="s">
        <v>26</v>
      </c>
      <c r="E2896" s="1762">
        <v>1</v>
      </c>
      <c r="F2896" s="1762">
        <v>8</v>
      </c>
      <c r="G2896" s="1762">
        <v>5</v>
      </c>
      <c r="H2896" s="1762">
        <v>3</v>
      </c>
      <c r="I2896" s="1783">
        <v>1</v>
      </c>
      <c r="J2896" s="1783">
        <v>1</v>
      </c>
      <c r="L2896" s="1764">
        <v>3383.74</v>
      </c>
      <c r="N2896" s="1764">
        <v>2238</v>
      </c>
      <c r="O2896" s="1764">
        <f t="shared" si="1133"/>
        <v>1769.98</v>
      </c>
      <c r="P2896" s="1806">
        <f t="shared" si="1134"/>
        <v>0.79087578194816799</v>
      </c>
      <c r="Q2896" s="1764">
        <v>468.02</v>
      </c>
      <c r="R2896" s="1864">
        <f t="shared" si="1135"/>
        <v>0.20912421805183198</v>
      </c>
      <c r="S2896" s="1807">
        <f t="shared" si="1136"/>
        <v>18.720800000000001</v>
      </c>
      <c r="U2896" s="1764">
        <f t="shared" si="1137"/>
        <v>0</v>
      </c>
      <c r="V2896" s="1764">
        <f t="shared" si="1138"/>
        <v>0</v>
      </c>
      <c r="W2896" s="1764">
        <f t="shared" si="1139"/>
        <v>3383.74</v>
      </c>
      <c r="X2896" s="1768">
        <v>3383.74</v>
      </c>
      <c r="Y2896" s="1784">
        <v>618666</v>
      </c>
      <c r="Z2896" s="1770">
        <v>43416</v>
      </c>
      <c r="AA2896" s="1843" t="s">
        <v>104</v>
      </c>
      <c r="AB2896" s="1843"/>
      <c r="AH2896" s="1867"/>
      <c r="AK2896" s="1868"/>
      <c r="AL2896" s="1868"/>
    </row>
    <row r="2897" spans="1:38" x14ac:dyDescent="0.25">
      <c r="A2897" s="1866">
        <v>2018696</v>
      </c>
      <c r="C2897" s="1782" t="s">
        <v>6005</v>
      </c>
      <c r="D2897" s="1762" t="s">
        <v>26</v>
      </c>
      <c r="E2897" s="1762">
        <v>1</v>
      </c>
      <c r="F2897" s="1762">
        <f>E2897*10</f>
        <v>10</v>
      </c>
      <c r="G2897" s="1762">
        <f>E2897*5</f>
        <v>5</v>
      </c>
      <c r="H2897" s="1762">
        <f>E2897*3</f>
        <v>3</v>
      </c>
      <c r="I2897" s="1783">
        <v>1</v>
      </c>
      <c r="J2897" s="1783">
        <v>1</v>
      </c>
      <c r="L2897" s="1764">
        <v>3875</v>
      </c>
      <c r="N2897" s="1764">
        <v>2456</v>
      </c>
      <c r="O2897" s="1764">
        <f t="shared" si="1133"/>
        <v>1877.6399999999999</v>
      </c>
      <c r="P2897" s="1806">
        <f t="shared" si="1134"/>
        <v>0.76451140065146572</v>
      </c>
      <c r="Q2897" s="1764">
        <v>578.36</v>
      </c>
      <c r="R2897" s="1864">
        <f t="shared" si="1135"/>
        <v>0.23548859934853419</v>
      </c>
      <c r="S2897" s="1807">
        <f t="shared" si="1136"/>
        <v>23.134399999999999</v>
      </c>
      <c r="U2897" s="1764">
        <f t="shared" si="1137"/>
        <v>0</v>
      </c>
      <c r="V2897" s="1764">
        <f t="shared" si="1138"/>
        <v>0</v>
      </c>
      <c r="W2897" s="1764">
        <f t="shared" si="1139"/>
        <v>3875</v>
      </c>
      <c r="X2897" s="1768">
        <v>3875</v>
      </c>
      <c r="Y2897" s="1784">
        <v>618667</v>
      </c>
      <c r="Z2897" s="1770">
        <v>43416</v>
      </c>
      <c r="AA2897" s="1843" t="s">
        <v>104</v>
      </c>
      <c r="AB2897" s="1843"/>
      <c r="AH2897" s="1867"/>
      <c r="AK2897" s="1868"/>
      <c r="AL2897" s="1868"/>
    </row>
    <row r="2898" spans="1:38" x14ac:dyDescent="0.25">
      <c r="A2898" s="1866">
        <v>2018697</v>
      </c>
      <c r="C2898" s="1782" t="s">
        <v>6006</v>
      </c>
      <c r="D2898" s="1762" t="s">
        <v>26</v>
      </c>
      <c r="E2898" s="1762">
        <v>1</v>
      </c>
      <c r="F2898" s="1762">
        <f t="shared" ref="F2898:F2910" si="1141">E2898*10</f>
        <v>10</v>
      </c>
      <c r="G2898" s="1762">
        <f t="shared" ref="G2898:G2910" si="1142">E2898*5</f>
        <v>5</v>
      </c>
      <c r="H2898" s="1762">
        <f t="shared" ref="H2898:H2910" si="1143">E2898*3</f>
        <v>3</v>
      </c>
      <c r="I2898" s="1783">
        <v>1</v>
      </c>
      <c r="J2898" s="1783">
        <v>1</v>
      </c>
      <c r="L2898" s="1764">
        <v>3875</v>
      </c>
      <c r="N2898" s="1764">
        <v>2456</v>
      </c>
      <c r="O2898" s="1764">
        <f t="shared" ref="O2898:O2910" si="1144">N2898-Q2898</f>
        <v>1877.6399999999999</v>
      </c>
      <c r="P2898" s="1806">
        <f t="shared" ref="P2898:P2910" si="1145">IF(N2898&lt;=0,"",O2898/N2898)</f>
        <v>0.76451140065146572</v>
      </c>
      <c r="Q2898" s="1764">
        <v>578.36</v>
      </c>
      <c r="R2898" s="1864">
        <f t="shared" ref="R2898:R2910" si="1146">IF(N2898&lt;=0,"",Q2898/N2898)</f>
        <v>0.23548859934853419</v>
      </c>
      <c r="S2898" s="1807">
        <f t="shared" ref="S2898:S2910" si="1147">Q2898/$S$1</f>
        <v>23.134399999999999</v>
      </c>
      <c r="U2898" s="1764">
        <f t="shared" ref="U2898:U2910" si="1148">((1-I2898)*O2898)+((1-J2898)*Q2898)</f>
        <v>0</v>
      </c>
      <c r="V2898" s="1764">
        <f t="shared" ref="V2898:V2910" si="1149">L2898-W2898</f>
        <v>0</v>
      </c>
      <c r="W2898" s="1764">
        <f t="shared" si="1139"/>
        <v>3875</v>
      </c>
      <c r="X2898" s="1768">
        <v>3875</v>
      </c>
      <c r="Y2898" s="1784">
        <v>618668</v>
      </c>
      <c r="Z2898" s="1770">
        <v>43416</v>
      </c>
      <c r="AA2898" s="1843" t="s">
        <v>104</v>
      </c>
      <c r="AB2898" s="1843"/>
      <c r="AH2898" s="1867"/>
      <c r="AK2898" s="1868"/>
      <c r="AL2898" s="1868"/>
    </row>
    <row r="2899" spans="1:38" x14ac:dyDescent="0.25">
      <c r="A2899" s="1866">
        <v>2018698</v>
      </c>
      <c r="C2899" s="1990" t="s">
        <v>6347</v>
      </c>
      <c r="D2899" s="1762" t="s">
        <v>26</v>
      </c>
      <c r="E2899" s="1762">
        <v>1</v>
      </c>
      <c r="F2899" s="1762">
        <f t="shared" si="1141"/>
        <v>10</v>
      </c>
      <c r="G2899" s="1762">
        <f t="shared" si="1142"/>
        <v>5</v>
      </c>
      <c r="H2899" s="1762">
        <f t="shared" si="1143"/>
        <v>3</v>
      </c>
      <c r="I2899" s="1783">
        <v>1</v>
      </c>
      <c r="J2899" s="1783">
        <v>1</v>
      </c>
      <c r="L2899" s="1764">
        <v>3875</v>
      </c>
      <c r="N2899" s="1764">
        <v>2456</v>
      </c>
      <c r="O2899" s="1764">
        <f t="shared" si="1144"/>
        <v>1877.6399999999999</v>
      </c>
      <c r="P2899" s="1806">
        <f t="shared" si="1145"/>
        <v>0.76451140065146572</v>
      </c>
      <c r="Q2899" s="1764">
        <v>578.36</v>
      </c>
      <c r="R2899" s="1864">
        <f t="shared" si="1146"/>
        <v>0.23548859934853419</v>
      </c>
      <c r="S2899" s="1807">
        <f t="shared" si="1147"/>
        <v>23.134399999999999</v>
      </c>
      <c r="U2899" s="1764">
        <f t="shared" si="1148"/>
        <v>0</v>
      </c>
      <c r="V2899" s="1764">
        <f t="shared" si="1149"/>
        <v>0</v>
      </c>
      <c r="W2899" s="1764">
        <f t="shared" si="1139"/>
        <v>3875</v>
      </c>
      <c r="X2899" s="1768">
        <v>3875</v>
      </c>
      <c r="Y2899" s="1784">
        <v>19600128</v>
      </c>
      <c r="Z2899" s="1770">
        <v>43532</v>
      </c>
      <c r="AA2899" s="1843" t="s">
        <v>104</v>
      </c>
      <c r="AB2899" s="1843"/>
      <c r="AH2899" s="1867"/>
      <c r="AK2899" s="1868"/>
      <c r="AL2899" s="1868"/>
    </row>
    <row r="2900" spans="1:38" x14ac:dyDescent="0.25">
      <c r="A2900" s="1866">
        <v>2018699</v>
      </c>
      <c r="C2900" s="1990" t="s">
        <v>6348</v>
      </c>
      <c r="D2900" s="1762" t="s">
        <v>26</v>
      </c>
      <c r="E2900" s="1762">
        <v>1</v>
      </c>
      <c r="F2900" s="1762">
        <f t="shared" si="1141"/>
        <v>10</v>
      </c>
      <c r="G2900" s="1762">
        <f t="shared" si="1142"/>
        <v>5</v>
      </c>
      <c r="H2900" s="1762">
        <f t="shared" si="1143"/>
        <v>3</v>
      </c>
      <c r="I2900" s="1783">
        <v>1</v>
      </c>
      <c r="J2900" s="1783">
        <v>1</v>
      </c>
      <c r="L2900" s="1764">
        <v>3875</v>
      </c>
      <c r="N2900" s="1764">
        <v>2456</v>
      </c>
      <c r="O2900" s="1764">
        <f t="shared" si="1144"/>
        <v>1877.6399999999999</v>
      </c>
      <c r="P2900" s="1806">
        <f t="shared" si="1145"/>
        <v>0.76451140065146572</v>
      </c>
      <c r="Q2900" s="1764">
        <v>578.36</v>
      </c>
      <c r="R2900" s="1864">
        <f t="shared" si="1146"/>
        <v>0.23548859934853419</v>
      </c>
      <c r="S2900" s="1807">
        <f t="shared" si="1147"/>
        <v>23.134399999999999</v>
      </c>
      <c r="U2900" s="1764">
        <f t="shared" si="1148"/>
        <v>0</v>
      </c>
      <c r="V2900" s="1764">
        <f t="shared" si="1149"/>
        <v>0</v>
      </c>
      <c r="W2900" s="1764">
        <f t="shared" si="1139"/>
        <v>3875</v>
      </c>
      <c r="X2900" s="1768">
        <v>3875</v>
      </c>
      <c r="Y2900" s="1784">
        <v>19600129</v>
      </c>
      <c r="Z2900" s="1770">
        <v>43532</v>
      </c>
      <c r="AA2900" s="1843" t="s">
        <v>104</v>
      </c>
      <c r="AB2900" s="1843"/>
      <c r="AH2900" s="1867"/>
      <c r="AK2900" s="1868"/>
      <c r="AL2900" s="1868"/>
    </row>
    <row r="2901" spans="1:38" x14ac:dyDescent="0.25">
      <c r="A2901" s="1866">
        <v>2018700</v>
      </c>
      <c r="C2901" s="1990" t="s">
        <v>6349</v>
      </c>
      <c r="D2901" s="1762" t="s">
        <v>26</v>
      </c>
      <c r="E2901" s="1762">
        <v>1</v>
      </c>
      <c r="F2901" s="1762">
        <f t="shared" si="1141"/>
        <v>10</v>
      </c>
      <c r="G2901" s="1762">
        <f t="shared" si="1142"/>
        <v>5</v>
      </c>
      <c r="H2901" s="1762">
        <f t="shared" si="1143"/>
        <v>3</v>
      </c>
      <c r="I2901" s="1783">
        <v>1</v>
      </c>
      <c r="J2901" s="1783">
        <v>1</v>
      </c>
      <c r="L2901" s="1764">
        <v>3875</v>
      </c>
      <c r="N2901" s="1764">
        <v>2456</v>
      </c>
      <c r="O2901" s="1764">
        <f t="shared" si="1144"/>
        <v>1877.6399999999999</v>
      </c>
      <c r="P2901" s="1806">
        <f t="shared" si="1145"/>
        <v>0.76451140065146572</v>
      </c>
      <c r="Q2901" s="1764">
        <v>578.36</v>
      </c>
      <c r="R2901" s="1864">
        <f t="shared" si="1146"/>
        <v>0.23548859934853419</v>
      </c>
      <c r="S2901" s="1807">
        <f t="shared" si="1147"/>
        <v>23.134399999999999</v>
      </c>
      <c r="U2901" s="1764">
        <f t="shared" si="1148"/>
        <v>0</v>
      </c>
      <c r="V2901" s="1764">
        <f t="shared" si="1149"/>
        <v>0</v>
      </c>
      <c r="W2901" s="1764">
        <f t="shared" si="1139"/>
        <v>3875</v>
      </c>
      <c r="X2901" s="1768">
        <v>3875</v>
      </c>
      <c r="Y2901" s="1784">
        <v>19600130</v>
      </c>
      <c r="Z2901" s="1770">
        <v>43532</v>
      </c>
      <c r="AA2901" s="1843" t="s">
        <v>104</v>
      </c>
      <c r="AB2901" s="1843"/>
      <c r="AH2901" s="1867"/>
      <c r="AK2901" s="1868"/>
      <c r="AL2901" s="1868"/>
    </row>
    <row r="2902" spans="1:38" x14ac:dyDescent="0.25">
      <c r="A2902" s="1866">
        <v>2018701</v>
      </c>
      <c r="C2902" s="1990" t="s">
        <v>6350</v>
      </c>
      <c r="D2902" s="1762" t="s">
        <v>26</v>
      </c>
      <c r="E2902" s="1762">
        <v>1</v>
      </c>
      <c r="F2902" s="1762">
        <f t="shared" si="1141"/>
        <v>10</v>
      </c>
      <c r="G2902" s="1762">
        <f t="shared" si="1142"/>
        <v>5</v>
      </c>
      <c r="H2902" s="1762">
        <f t="shared" si="1143"/>
        <v>3</v>
      </c>
      <c r="I2902" s="1783">
        <v>1</v>
      </c>
      <c r="J2902" s="1783">
        <v>1</v>
      </c>
      <c r="L2902" s="1764">
        <v>3875</v>
      </c>
      <c r="N2902" s="1764">
        <v>2456</v>
      </c>
      <c r="O2902" s="1764">
        <f t="shared" si="1144"/>
        <v>1877.6399999999999</v>
      </c>
      <c r="P2902" s="1806">
        <f t="shared" si="1145"/>
        <v>0.76451140065146572</v>
      </c>
      <c r="Q2902" s="1764">
        <v>578.36</v>
      </c>
      <c r="R2902" s="1864">
        <f t="shared" si="1146"/>
        <v>0.23548859934853419</v>
      </c>
      <c r="S2902" s="1807">
        <f t="shared" si="1147"/>
        <v>23.134399999999999</v>
      </c>
      <c r="U2902" s="1764">
        <f t="shared" si="1148"/>
        <v>0</v>
      </c>
      <c r="V2902" s="1764">
        <f t="shared" si="1149"/>
        <v>0</v>
      </c>
      <c r="W2902" s="1764">
        <f t="shared" si="1139"/>
        <v>3875</v>
      </c>
      <c r="X2902" s="1768">
        <v>3875</v>
      </c>
      <c r="Y2902" s="1784">
        <v>19600131</v>
      </c>
      <c r="Z2902" s="1770">
        <v>43532</v>
      </c>
      <c r="AA2902" s="1843" t="s">
        <v>104</v>
      </c>
      <c r="AB2902" s="1843"/>
      <c r="AH2902" s="1867"/>
      <c r="AK2902" s="1868"/>
      <c r="AL2902" s="1868"/>
    </row>
    <row r="2903" spans="1:38" x14ac:dyDescent="0.25">
      <c r="A2903" s="1866">
        <v>2018702</v>
      </c>
      <c r="C2903" s="1990" t="s">
        <v>6351</v>
      </c>
      <c r="D2903" s="1762" t="s">
        <v>26</v>
      </c>
      <c r="E2903" s="1762">
        <v>1</v>
      </c>
      <c r="F2903" s="1762">
        <f t="shared" si="1141"/>
        <v>10</v>
      </c>
      <c r="G2903" s="1762">
        <f t="shared" si="1142"/>
        <v>5</v>
      </c>
      <c r="H2903" s="1762">
        <f t="shared" si="1143"/>
        <v>3</v>
      </c>
      <c r="I2903" s="1783">
        <v>1</v>
      </c>
      <c r="J2903" s="1783">
        <v>1</v>
      </c>
      <c r="L2903" s="1764">
        <v>3875</v>
      </c>
      <c r="N2903" s="1764">
        <v>2456</v>
      </c>
      <c r="O2903" s="1764">
        <f t="shared" si="1144"/>
        <v>1877.6399999999999</v>
      </c>
      <c r="P2903" s="1806">
        <f t="shared" si="1145"/>
        <v>0.76451140065146572</v>
      </c>
      <c r="Q2903" s="1764">
        <v>578.36</v>
      </c>
      <c r="R2903" s="1864">
        <f t="shared" si="1146"/>
        <v>0.23548859934853419</v>
      </c>
      <c r="S2903" s="1807">
        <f t="shared" si="1147"/>
        <v>23.134399999999999</v>
      </c>
      <c r="U2903" s="1764">
        <f t="shared" si="1148"/>
        <v>0</v>
      </c>
      <c r="V2903" s="1764">
        <f t="shared" si="1149"/>
        <v>0</v>
      </c>
      <c r="W2903" s="1764">
        <f t="shared" si="1139"/>
        <v>3875</v>
      </c>
      <c r="X2903" s="1768">
        <v>3875</v>
      </c>
      <c r="Y2903" s="1784">
        <v>19600132</v>
      </c>
      <c r="Z2903" s="1770">
        <v>43532</v>
      </c>
      <c r="AA2903" s="1843" t="s">
        <v>104</v>
      </c>
      <c r="AB2903" s="1843"/>
      <c r="AH2903" s="1867"/>
      <c r="AK2903" s="1868"/>
      <c r="AL2903" s="1868"/>
    </row>
    <row r="2904" spans="1:38" x14ac:dyDescent="0.25">
      <c r="A2904" s="1866">
        <v>2018704</v>
      </c>
      <c r="C2904" s="1782" t="s">
        <v>6007</v>
      </c>
      <c r="D2904" s="1762" t="s">
        <v>26</v>
      </c>
      <c r="E2904" s="1762">
        <v>1</v>
      </c>
      <c r="F2904" s="1762">
        <f t="shared" si="1141"/>
        <v>10</v>
      </c>
      <c r="G2904" s="1762">
        <f t="shared" si="1142"/>
        <v>5</v>
      </c>
      <c r="H2904" s="1762">
        <f t="shared" si="1143"/>
        <v>3</v>
      </c>
      <c r="I2904" s="1783">
        <v>1</v>
      </c>
      <c r="J2904" s="1783">
        <v>1</v>
      </c>
      <c r="L2904" s="1764">
        <v>3875</v>
      </c>
      <c r="N2904" s="1764">
        <v>2456</v>
      </c>
      <c r="O2904" s="1764">
        <f t="shared" si="1144"/>
        <v>1877.6399999999999</v>
      </c>
      <c r="P2904" s="1806">
        <f t="shared" si="1145"/>
        <v>0.76451140065146572</v>
      </c>
      <c r="Q2904" s="1764">
        <v>578.36</v>
      </c>
      <c r="R2904" s="1864">
        <f t="shared" si="1146"/>
        <v>0.23548859934853419</v>
      </c>
      <c r="S2904" s="1807">
        <f t="shared" si="1147"/>
        <v>23.134399999999999</v>
      </c>
      <c r="U2904" s="1764">
        <f t="shared" si="1148"/>
        <v>0</v>
      </c>
      <c r="V2904" s="1764">
        <f t="shared" si="1149"/>
        <v>0</v>
      </c>
      <c r="W2904" s="1764">
        <f t="shared" si="1139"/>
        <v>3875</v>
      </c>
      <c r="X2904" s="1768">
        <v>3875</v>
      </c>
      <c r="Y2904" s="1784">
        <v>618733</v>
      </c>
      <c r="Z2904" s="1770">
        <v>43439</v>
      </c>
      <c r="AA2904" s="1843" t="s">
        <v>104</v>
      </c>
      <c r="AB2904" s="1843"/>
      <c r="AH2904" s="1867"/>
      <c r="AK2904" s="1868"/>
      <c r="AL2904" s="1868"/>
    </row>
    <row r="2905" spans="1:38" x14ac:dyDescent="0.25">
      <c r="A2905" s="1866">
        <v>2018705</v>
      </c>
      <c r="C2905" s="1782" t="s">
        <v>6125</v>
      </c>
      <c r="D2905" s="1762" t="s">
        <v>26</v>
      </c>
      <c r="E2905" s="1762">
        <v>1</v>
      </c>
      <c r="F2905" s="1762">
        <f t="shared" si="1141"/>
        <v>10</v>
      </c>
      <c r="G2905" s="1762">
        <f t="shared" si="1142"/>
        <v>5</v>
      </c>
      <c r="H2905" s="1762">
        <f t="shared" si="1143"/>
        <v>3</v>
      </c>
      <c r="I2905" s="1783">
        <v>1</v>
      </c>
      <c r="J2905" s="1783">
        <v>1</v>
      </c>
      <c r="L2905" s="1764">
        <v>3875</v>
      </c>
      <c r="N2905" s="1764">
        <v>2456</v>
      </c>
      <c r="O2905" s="1764">
        <f t="shared" si="1144"/>
        <v>1877.6399999999999</v>
      </c>
      <c r="P2905" s="1806">
        <f t="shared" si="1145"/>
        <v>0.76451140065146572</v>
      </c>
      <c r="Q2905" s="1764">
        <v>578.36</v>
      </c>
      <c r="R2905" s="1864">
        <f t="shared" si="1146"/>
        <v>0.23548859934853419</v>
      </c>
      <c r="S2905" s="1807">
        <f t="shared" si="1147"/>
        <v>23.134399999999999</v>
      </c>
      <c r="U2905" s="1764">
        <f t="shared" si="1148"/>
        <v>0</v>
      </c>
      <c r="V2905" s="1764">
        <f t="shared" si="1149"/>
        <v>0</v>
      </c>
      <c r="W2905" s="1764">
        <f t="shared" si="1139"/>
        <v>3875</v>
      </c>
      <c r="X2905" s="1768">
        <v>3875</v>
      </c>
      <c r="Y2905" s="1784">
        <v>618765</v>
      </c>
      <c r="Z2905" s="1770">
        <v>43448</v>
      </c>
      <c r="AA2905" s="1843" t="s">
        <v>104</v>
      </c>
      <c r="AB2905" s="1843"/>
      <c r="AH2905" s="1867"/>
      <c r="AK2905" s="1868"/>
      <c r="AL2905" s="1868"/>
    </row>
    <row r="2906" spans="1:38" x14ac:dyDescent="0.25">
      <c r="A2906" s="1866">
        <v>2018706</v>
      </c>
      <c r="C2906" s="1782" t="s">
        <v>6126</v>
      </c>
      <c r="D2906" s="1762" t="s">
        <v>26</v>
      </c>
      <c r="E2906" s="1762">
        <v>1</v>
      </c>
      <c r="F2906" s="1762">
        <f t="shared" si="1141"/>
        <v>10</v>
      </c>
      <c r="G2906" s="1762">
        <f t="shared" si="1142"/>
        <v>5</v>
      </c>
      <c r="H2906" s="1762">
        <f t="shared" si="1143"/>
        <v>3</v>
      </c>
      <c r="I2906" s="1783">
        <v>1</v>
      </c>
      <c r="J2906" s="1783">
        <v>1</v>
      </c>
      <c r="L2906" s="1764">
        <v>3875</v>
      </c>
      <c r="N2906" s="1764">
        <v>2456</v>
      </c>
      <c r="O2906" s="1764">
        <f t="shared" si="1144"/>
        <v>1877.6399999999999</v>
      </c>
      <c r="P2906" s="1806">
        <f t="shared" si="1145"/>
        <v>0.76451140065146572</v>
      </c>
      <c r="Q2906" s="1764">
        <v>578.36</v>
      </c>
      <c r="R2906" s="1864">
        <f t="shared" si="1146"/>
        <v>0.23548859934853419</v>
      </c>
      <c r="S2906" s="1807">
        <f t="shared" si="1147"/>
        <v>23.134399999999999</v>
      </c>
      <c r="U2906" s="1764">
        <f t="shared" si="1148"/>
        <v>0</v>
      </c>
      <c r="V2906" s="1764">
        <f t="shared" si="1149"/>
        <v>0</v>
      </c>
      <c r="W2906" s="1764">
        <f t="shared" si="1139"/>
        <v>3875</v>
      </c>
      <c r="X2906" s="1768">
        <v>3875</v>
      </c>
      <c r="Y2906" s="1784">
        <v>618794</v>
      </c>
      <c r="Z2906" s="1770">
        <v>43455</v>
      </c>
      <c r="AA2906" s="1843" t="s">
        <v>104</v>
      </c>
      <c r="AB2906" s="1843"/>
      <c r="AH2906" s="1867"/>
      <c r="AK2906" s="1868"/>
      <c r="AL2906" s="1868"/>
    </row>
    <row r="2907" spans="1:38" x14ac:dyDescent="0.25">
      <c r="A2907" s="1866">
        <v>2018707</v>
      </c>
      <c r="C2907" s="1782" t="s">
        <v>6127</v>
      </c>
      <c r="D2907" s="1762" t="s">
        <v>26</v>
      </c>
      <c r="E2907" s="1762">
        <v>1</v>
      </c>
      <c r="F2907" s="1762">
        <f t="shared" si="1141"/>
        <v>10</v>
      </c>
      <c r="G2907" s="1762">
        <f t="shared" si="1142"/>
        <v>5</v>
      </c>
      <c r="H2907" s="1762">
        <f t="shared" si="1143"/>
        <v>3</v>
      </c>
      <c r="I2907" s="1783">
        <v>1</v>
      </c>
      <c r="J2907" s="1783">
        <v>1</v>
      </c>
      <c r="L2907" s="1764">
        <v>3875</v>
      </c>
      <c r="N2907" s="1764">
        <v>2456</v>
      </c>
      <c r="O2907" s="1764">
        <f t="shared" si="1144"/>
        <v>1877.6399999999999</v>
      </c>
      <c r="P2907" s="1806">
        <f t="shared" si="1145"/>
        <v>0.76451140065146572</v>
      </c>
      <c r="Q2907" s="1764">
        <v>578.36</v>
      </c>
      <c r="R2907" s="1864">
        <f t="shared" si="1146"/>
        <v>0.23548859934853419</v>
      </c>
      <c r="S2907" s="1807">
        <f t="shared" si="1147"/>
        <v>23.134399999999999</v>
      </c>
      <c r="U2907" s="1764">
        <f t="shared" si="1148"/>
        <v>0</v>
      </c>
      <c r="V2907" s="1764">
        <f t="shared" si="1149"/>
        <v>0</v>
      </c>
      <c r="W2907" s="1764">
        <f t="shared" si="1139"/>
        <v>3875</v>
      </c>
      <c r="X2907" s="1768">
        <v>3875</v>
      </c>
      <c r="Y2907" s="1784">
        <v>618795</v>
      </c>
      <c r="Z2907" s="1770">
        <v>43455</v>
      </c>
      <c r="AA2907" s="1843" t="s">
        <v>104</v>
      </c>
      <c r="AB2907" s="1843"/>
      <c r="AH2907" s="1867"/>
      <c r="AK2907" s="1868"/>
      <c r="AL2907" s="1868"/>
    </row>
    <row r="2908" spans="1:38" x14ac:dyDescent="0.25">
      <c r="A2908" s="1866">
        <v>2018708</v>
      </c>
      <c r="C2908" s="1782" t="s">
        <v>6128</v>
      </c>
      <c r="D2908" s="1762" t="s">
        <v>26</v>
      </c>
      <c r="E2908" s="1762">
        <v>1</v>
      </c>
      <c r="F2908" s="1762">
        <f t="shared" si="1141"/>
        <v>10</v>
      </c>
      <c r="G2908" s="1762">
        <f t="shared" si="1142"/>
        <v>5</v>
      </c>
      <c r="H2908" s="1762">
        <f t="shared" si="1143"/>
        <v>3</v>
      </c>
      <c r="I2908" s="1783">
        <v>1</v>
      </c>
      <c r="J2908" s="1783">
        <v>1</v>
      </c>
      <c r="L2908" s="1764">
        <v>3875</v>
      </c>
      <c r="N2908" s="1764">
        <v>2456</v>
      </c>
      <c r="O2908" s="1764">
        <f t="shared" si="1144"/>
        <v>1877.6399999999999</v>
      </c>
      <c r="P2908" s="1806">
        <f t="shared" si="1145"/>
        <v>0.76451140065146572</v>
      </c>
      <c r="Q2908" s="1764">
        <v>578.36</v>
      </c>
      <c r="R2908" s="1864">
        <f t="shared" si="1146"/>
        <v>0.23548859934853419</v>
      </c>
      <c r="S2908" s="1807">
        <f t="shared" si="1147"/>
        <v>23.134399999999999</v>
      </c>
      <c r="U2908" s="1764">
        <f t="shared" si="1148"/>
        <v>0</v>
      </c>
      <c r="V2908" s="1764">
        <f t="shared" si="1149"/>
        <v>0</v>
      </c>
      <c r="W2908" s="1764">
        <f t="shared" si="1139"/>
        <v>3875</v>
      </c>
      <c r="X2908" s="1768">
        <v>3875</v>
      </c>
      <c r="Y2908" s="1784">
        <v>19600004</v>
      </c>
      <c r="Z2908" s="1770">
        <v>43479</v>
      </c>
      <c r="AA2908" s="1843" t="s">
        <v>104</v>
      </c>
      <c r="AB2908" s="1843"/>
      <c r="AH2908" s="1867"/>
      <c r="AK2908" s="1868"/>
      <c r="AL2908" s="1868"/>
    </row>
    <row r="2909" spans="1:38" x14ac:dyDescent="0.25">
      <c r="A2909" s="1866">
        <v>2018709</v>
      </c>
      <c r="C2909" s="1782" t="s">
        <v>6129</v>
      </c>
      <c r="D2909" s="1762" t="s">
        <v>26</v>
      </c>
      <c r="E2909" s="1762">
        <v>1</v>
      </c>
      <c r="F2909" s="1762">
        <f t="shared" si="1141"/>
        <v>10</v>
      </c>
      <c r="G2909" s="1762">
        <f t="shared" si="1142"/>
        <v>5</v>
      </c>
      <c r="H2909" s="1762">
        <f t="shared" si="1143"/>
        <v>3</v>
      </c>
      <c r="I2909" s="1783">
        <v>1</v>
      </c>
      <c r="J2909" s="1783">
        <v>1</v>
      </c>
      <c r="L2909" s="1764">
        <v>3875</v>
      </c>
      <c r="N2909" s="1764">
        <v>2456</v>
      </c>
      <c r="O2909" s="1764">
        <f t="shared" si="1144"/>
        <v>1877.6399999999999</v>
      </c>
      <c r="P2909" s="1806">
        <f t="shared" si="1145"/>
        <v>0.76451140065146572</v>
      </c>
      <c r="Q2909" s="1764">
        <v>578.36</v>
      </c>
      <c r="R2909" s="1864">
        <f t="shared" si="1146"/>
        <v>0.23548859934853419</v>
      </c>
      <c r="S2909" s="1807">
        <f t="shared" si="1147"/>
        <v>23.134399999999999</v>
      </c>
      <c r="U2909" s="1764">
        <f t="shared" si="1148"/>
        <v>0</v>
      </c>
      <c r="V2909" s="1764">
        <f t="shared" si="1149"/>
        <v>0</v>
      </c>
      <c r="W2909" s="1764">
        <f t="shared" si="1139"/>
        <v>3875</v>
      </c>
      <c r="X2909" s="1768">
        <v>3875</v>
      </c>
      <c r="Y2909" s="1784">
        <v>19600005</v>
      </c>
      <c r="Z2909" s="1770">
        <v>43479</v>
      </c>
      <c r="AA2909" s="1843" t="s">
        <v>104</v>
      </c>
      <c r="AB2909" s="1843"/>
      <c r="AH2909" s="1867"/>
      <c r="AK2909" s="1868"/>
      <c r="AL2909" s="1868"/>
    </row>
    <row r="2910" spans="1:38" x14ac:dyDescent="0.25">
      <c r="A2910" s="1866">
        <v>2018710</v>
      </c>
      <c r="C2910" s="1782" t="s">
        <v>6130</v>
      </c>
      <c r="D2910" s="1762" t="s">
        <v>26</v>
      </c>
      <c r="E2910" s="1762">
        <v>1</v>
      </c>
      <c r="F2910" s="1762">
        <f t="shared" si="1141"/>
        <v>10</v>
      </c>
      <c r="G2910" s="1762">
        <f t="shared" si="1142"/>
        <v>5</v>
      </c>
      <c r="H2910" s="1762">
        <f t="shared" si="1143"/>
        <v>3</v>
      </c>
      <c r="I2910" s="1783">
        <v>1</v>
      </c>
      <c r="J2910" s="1783">
        <v>1</v>
      </c>
      <c r="L2910" s="1764">
        <v>3875</v>
      </c>
      <c r="N2910" s="1764">
        <v>2456</v>
      </c>
      <c r="O2910" s="1764">
        <f t="shared" si="1144"/>
        <v>1877.6399999999999</v>
      </c>
      <c r="P2910" s="1806">
        <f t="shared" si="1145"/>
        <v>0.76451140065146572</v>
      </c>
      <c r="Q2910" s="1764">
        <v>578.36</v>
      </c>
      <c r="R2910" s="1864">
        <f t="shared" si="1146"/>
        <v>0.23548859934853419</v>
      </c>
      <c r="S2910" s="1807">
        <f t="shared" si="1147"/>
        <v>23.134399999999999</v>
      </c>
      <c r="U2910" s="1764">
        <f t="shared" si="1148"/>
        <v>0</v>
      </c>
      <c r="V2910" s="1764">
        <f t="shared" si="1149"/>
        <v>0</v>
      </c>
      <c r="W2910" s="1764">
        <f t="shared" si="1139"/>
        <v>3875</v>
      </c>
      <c r="X2910" s="1768">
        <v>3875</v>
      </c>
      <c r="Y2910" s="1784">
        <v>19600006</v>
      </c>
      <c r="Z2910" s="1770">
        <v>43479</v>
      </c>
      <c r="AA2910" s="1843" t="s">
        <v>104</v>
      </c>
      <c r="AB2910" s="1843"/>
      <c r="AH2910" s="1867"/>
      <c r="AK2910" s="1868"/>
      <c r="AL2910" s="1868"/>
    </row>
    <row r="2911" spans="1:38" x14ac:dyDescent="0.25">
      <c r="A2911" s="1866">
        <v>2018711</v>
      </c>
      <c r="C2911" s="1782" t="s">
        <v>6131</v>
      </c>
      <c r="D2911" s="1762" t="s">
        <v>26</v>
      </c>
      <c r="E2911" s="1762">
        <v>1</v>
      </c>
      <c r="F2911" s="1762">
        <f t="shared" ref="F2911:F2923" si="1150">E2911*11</f>
        <v>11</v>
      </c>
      <c r="G2911" s="1762">
        <f t="shared" ref="G2911:G2923" si="1151">E2911*6</f>
        <v>6</v>
      </c>
      <c r="H2911" s="1762">
        <f t="shared" ref="H2911:H2923" si="1152">E2911*3</f>
        <v>3</v>
      </c>
      <c r="I2911" s="1783">
        <v>1</v>
      </c>
      <c r="J2911" s="1783">
        <v>1</v>
      </c>
      <c r="L2911" s="1764">
        <v>4175</v>
      </c>
      <c r="N2911" s="1764">
        <v>3094.19</v>
      </c>
      <c r="O2911" s="1764">
        <f t="shared" si="1133"/>
        <v>2476.08</v>
      </c>
      <c r="P2911" s="1806">
        <f t="shared" si="1134"/>
        <v>0.80023527966931562</v>
      </c>
      <c r="Q2911" s="1764">
        <v>618.11</v>
      </c>
      <c r="R2911" s="1864">
        <f t="shared" si="1135"/>
        <v>0.19976472033068429</v>
      </c>
      <c r="S2911" s="1807">
        <f t="shared" si="1136"/>
        <v>24.724399999999999</v>
      </c>
      <c r="U2911" s="1764">
        <f t="shared" si="1137"/>
        <v>0</v>
      </c>
      <c r="V2911" s="1764">
        <f t="shared" si="1138"/>
        <v>0</v>
      </c>
      <c r="W2911" s="1764">
        <f t="shared" si="1139"/>
        <v>4175</v>
      </c>
      <c r="X2911" s="1768">
        <v>4175</v>
      </c>
      <c r="Y2911" s="1784">
        <v>19600091</v>
      </c>
      <c r="Z2911" s="1770">
        <v>43515</v>
      </c>
      <c r="AA2911" s="1843" t="s">
        <v>104</v>
      </c>
      <c r="AB2911" s="1843"/>
      <c r="AH2911" s="1867"/>
      <c r="AK2911" s="1868"/>
      <c r="AL2911" s="1868"/>
    </row>
    <row r="2912" spans="1:38" x14ac:dyDescent="0.25">
      <c r="A2912" s="1866">
        <v>2018712</v>
      </c>
      <c r="C2912" s="1782" t="s">
        <v>6132</v>
      </c>
      <c r="D2912" s="1762" t="s">
        <v>26</v>
      </c>
      <c r="E2912" s="1762">
        <v>1</v>
      </c>
      <c r="F2912" s="1762">
        <f t="shared" si="1150"/>
        <v>11</v>
      </c>
      <c r="G2912" s="1762">
        <f t="shared" si="1151"/>
        <v>6</v>
      </c>
      <c r="H2912" s="1762">
        <f t="shared" si="1152"/>
        <v>3</v>
      </c>
      <c r="I2912" s="1783">
        <v>1</v>
      </c>
      <c r="J2912" s="1783">
        <v>1</v>
      </c>
      <c r="L2912" s="1764">
        <v>4175</v>
      </c>
      <c r="N2912" s="1764">
        <v>3094.19</v>
      </c>
      <c r="O2912" s="1764">
        <f t="shared" ref="O2912:O2925" si="1153">N2912-Q2912</f>
        <v>2476.08</v>
      </c>
      <c r="P2912" s="1806">
        <f t="shared" ref="P2912:P2925" si="1154">IF(N2912&lt;=0,"",O2912/N2912)</f>
        <v>0.80023527966931562</v>
      </c>
      <c r="Q2912" s="1764">
        <v>618.11</v>
      </c>
      <c r="R2912" s="1864">
        <f t="shared" ref="R2912:R2925" si="1155">IF(N2912&lt;=0,"",Q2912/N2912)</f>
        <v>0.19976472033068429</v>
      </c>
      <c r="S2912" s="1807">
        <f t="shared" si="1136"/>
        <v>24.724399999999999</v>
      </c>
      <c r="U2912" s="1764">
        <f t="shared" si="1137"/>
        <v>0</v>
      </c>
      <c r="V2912" s="1764">
        <f t="shared" si="1138"/>
        <v>0</v>
      </c>
      <c r="W2912" s="1764">
        <f t="shared" si="1139"/>
        <v>4175</v>
      </c>
      <c r="X2912" s="1768">
        <v>4175</v>
      </c>
      <c r="Y2912" s="1784">
        <v>19600092</v>
      </c>
      <c r="Z2912" s="1770">
        <v>43515</v>
      </c>
      <c r="AA2912" s="1843" t="s">
        <v>104</v>
      </c>
      <c r="AB2912" s="1843"/>
      <c r="AH2912" s="1867"/>
      <c r="AK2912" s="1868"/>
      <c r="AL2912" s="1868"/>
    </row>
    <row r="2913" spans="1:38" x14ac:dyDescent="0.25">
      <c r="A2913" s="1866">
        <v>2018713</v>
      </c>
      <c r="C2913" s="1782" t="s">
        <v>6133</v>
      </c>
      <c r="D2913" s="1762" t="s">
        <v>26</v>
      </c>
      <c r="E2913" s="1762">
        <v>1</v>
      </c>
      <c r="F2913" s="1762">
        <f t="shared" si="1150"/>
        <v>11</v>
      </c>
      <c r="G2913" s="1762">
        <f t="shared" si="1151"/>
        <v>6</v>
      </c>
      <c r="H2913" s="1762">
        <f t="shared" si="1152"/>
        <v>3</v>
      </c>
      <c r="I2913" s="1783">
        <v>1</v>
      </c>
      <c r="J2913" s="1783">
        <v>1</v>
      </c>
      <c r="L2913" s="1764">
        <v>4175</v>
      </c>
      <c r="N2913" s="1764">
        <v>3094.19</v>
      </c>
      <c r="O2913" s="1764">
        <f t="shared" si="1153"/>
        <v>2476.08</v>
      </c>
      <c r="P2913" s="1806">
        <f t="shared" si="1154"/>
        <v>0.80023527966931562</v>
      </c>
      <c r="Q2913" s="1764">
        <v>618.11</v>
      </c>
      <c r="R2913" s="1864">
        <f t="shared" si="1155"/>
        <v>0.19976472033068429</v>
      </c>
      <c r="S2913" s="1807">
        <f t="shared" si="1136"/>
        <v>24.724399999999999</v>
      </c>
      <c r="U2913" s="1764">
        <f t="shared" si="1137"/>
        <v>0</v>
      </c>
      <c r="V2913" s="1764">
        <f t="shared" si="1138"/>
        <v>0</v>
      </c>
      <c r="W2913" s="1764">
        <f t="shared" si="1139"/>
        <v>4175</v>
      </c>
      <c r="X2913" s="1768">
        <v>4175</v>
      </c>
      <c r="Y2913" s="1784">
        <v>19600121</v>
      </c>
      <c r="Z2913" s="1770">
        <v>43521</v>
      </c>
      <c r="AA2913" s="1843" t="s">
        <v>104</v>
      </c>
      <c r="AB2913" s="1843"/>
      <c r="AH2913" s="1867"/>
      <c r="AK2913" s="1868"/>
      <c r="AL2913" s="1868"/>
    </row>
    <row r="2914" spans="1:38" x14ac:dyDescent="0.25">
      <c r="A2914" s="1866">
        <v>2018714</v>
      </c>
      <c r="C2914" s="1782" t="s">
        <v>6134</v>
      </c>
      <c r="D2914" s="1762" t="s">
        <v>26</v>
      </c>
      <c r="E2914" s="1762">
        <v>1</v>
      </c>
      <c r="F2914" s="1762">
        <f t="shared" si="1150"/>
        <v>11</v>
      </c>
      <c r="G2914" s="1762">
        <f t="shared" si="1151"/>
        <v>6</v>
      </c>
      <c r="H2914" s="1762">
        <f t="shared" si="1152"/>
        <v>3</v>
      </c>
      <c r="I2914" s="1783">
        <v>1</v>
      </c>
      <c r="J2914" s="1783">
        <v>1</v>
      </c>
      <c r="L2914" s="1764">
        <v>4175</v>
      </c>
      <c r="N2914" s="1764">
        <v>3094.19</v>
      </c>
      <c r="O2914" s="1764">
        <f t="shared" si="1153"/>
        <v>2476.08</v>
      </c>
      <c r="P2914" s="1806">
        <f t="shared" si="1154"/>
        <v>0.80023527966931562</v>
      </c>
      <c r="Q2914" s="1764">
        <v>618.11</v>
      </c>
      <c r="R2914" s="1864">
        <f t="shared" si="1155"/>
        <v>0.19976472033068429</v>
      </c>
      <c r="S2914" s="1807">
        <f t="shared" si="1136"/>
        <v>24.724399999999999</v>
      </c>
      <c r="U2914" s="1764">
        <f t="shared" si="1137"/>
        <v>0</v>
      </c>
      <c r="V2914" s="1764">
        <f t="shared" si="1138"/>
        <v>0</v>
      </c>
      <c r="W2914" s="1764">
        <f t="shared" si="1139"/>
        <v>4175</v>
      </c>
      <c r="X2914" s="1768">
        <v>4175</v>
      </c>
      <c r="Y2914" s="1784">
        <v>19600122</v>
      </c>
      <c r="Z2914" s="1770">
        <v>43521</v>
      </c>
      <c r="AA2914" s="1843" t="s">
        <v>104</v>
      </c>
      <c r="AB2914" s="1843"/>
      <c r="AH2914" s="1867"/>
      <c r="AK2914" s="1868"/>
      <c r="AL2914" s="1868"/>
    </row>
    <row r="2915" spans="1:38" x14ac:dyDescent="0.25">
      <c r="A2915" s="1866">
        <v>2018715</v>
      </c>
      <c r="C2915" s="1782" t="s">
        <v>6135</v>
      </c>
      <c r="D2915" s="1762" t="s">
        <v>26</v>
      </c>
      <c r="E2915" s="1762">
        <v>1</v>
      </c>
      <c r="F2915" s="1762">
        <f t="shared" si="1150"/>
        <v>11</v>
      </c>
      <c r="G2915" s="1762">
        <f t="shared" si="1151"/>
        <v>6</v>
      </c>
      <c r="H2915" s="1762">
        <f t="shared" si="1152"/>
        <v>3</v>
      </c>
      <c r="I2915" s="1783">
        <v>1</v>
      </c>
      <c r="J2915" s="1783">
        <v>1</v>
      </c>
      <c r="L2915" s="1764">
        <v>4175</v>
      </c>
      <c r="N2915" s="1764">
        <v>3094.19</v>
      </c>
      <c r="O2915" s="1764">
        <f t="shared" si="1153"/>
        <v>2476.08</v>
      </c>
      <c r="P2915" s="1806">
        <f t="shared" si="1154"/>
        <v>0.80023527966931562</v>
      </c>
      <c r="Q2915" s="1764">
        <v>618.11</v>
      </c>
      <c r="R2915" s="1864">
        <f t="shared" si="1155"/>
        <v>0.19976472033068429</v>
      </c>
      <c r="S2915" s="1807">
        <f t="shared" si="1136"/>
        <v>24.724399999999999</v>
      </c>
      <c r="U2915" s="1764">
        <f t="shared" si="1137"/>
        <v>0</v>
      </c>
      <c r="V2915" s="1764">
        <f t="shared" si="1138"/>
        <v>0</v>
      </c>
      <c r="W2915" s="1764">
        <f t="shared" si="1139"/>
        <v>4175</v>
      </c>
      <c r="X2915" s="1768">
        <v>4175</v>
      </c>
      <c r="Y2915" s="1784">
        <v>19600133</v>
      </c>
      <c r="Z2915" s="1770">
        <v>43532</v>
      </c>
      <c r="AA2915" s="1843" t="s">
        <v>104</v>
      </c>
      <c r="AB2915" s="1843"/>
      <c r="AH2915" s="1867"/>
      <c r="AK2915" s="1868"/>
      <c r="AL2915" s="1868"/>
    </row>
    <row r="2916" spans="1:38" x14ac:dyDescent="0.25">
      <c r="A2916" s="1866">
        <v>2018716</v>
      </c>
      <c r="C2916" s="1782" t="s">
        <v>6136</v>
      </c>
      <c r="D2916" s="1762" t="s">
        <v>26</v>
      </c>
      <c r="E2916" s="1762">
        <v>1</v>
      </c>
      <c r="F2916" s="1762">
        <f t="shared" si="1150"/>
        <v>11</v>
      </c>
      <c r="G2916" s="1762">
        <f t="shared" si="1151"/>
        <v>6</v>
      </c>
      <c r="H2916" s="1762">
        <f t="shared" si="1152"/>
        <v>3</v>
      </c>
      <c r="I2916" s="1783">
        <v>1</v>
      </c>
      <c r="J2916" s="1783">
        <v>1</v>
      </c>
      <c r="L2916" s="1764">
        <v>4175</v>
      </c>
      <c r="N2916" s="1764">
        <v>3094.19</v>
      </c>
      <c r="O2916" s="1764">
        <f t="shared" si="1153"/>
        <v>2476.08</v>
      </c>
      <c r="P2916" s="1806">
        <f t="shared" si="1154"/>
        <v>0.80023527966931562</v>
      </c>
      <c r="Q2916" s="1764">
        <v>618.11</v>
      </c>
      <c r="R2916" s="1864">
        <f t="shared" si="1155"/>
        <v>0.19976472033068429</v>
      </c>
      <c r="S2916" s="1807">
        <f t="shared" si="1136"/>
        <v>24.724399999999999</v>
      </c>
      <c r="U2916" s="1764">
        <f t="shared" si="1137"/>
        <v>0</v>
      </c>
      <c r="V2916" s="1764">
        <f t="shared" si="1138"/>
        <v>0</v>
      </c>
      <c r="W2916" s="1764">
        <f t="shared" si="1139"/>
        <v>4175</v>
      </c>
      <c r="X2916" s="1768">
        <v>4175</v>
      </c>
      <c r="Y2916" s="1784">
        <v>19600123</v>
      </c>
      <c r="Z2916" s="1770">
        <v>43521</v>
      </c>
      <c r="AA2916" s="1843" t="s">
        <v>104</v>
      </c>
      <c r="AB2916" s="1843"/>
      <c r="AH2916" s="1867"/>
      <c r="AK2916" s="1868"/>
      <c r="AL2916" s="1868"/>
    </row>
    <row r="2917" spans="1:38" x14ac:dyDescent="0.25">
      <c r="A2917" s="1866">
        <v>2018717</v>
      </c>
      <c r="C2917" s="1782" t="s">
        <v>6137</v>
      </c>
      <c r="D2917" s="1762" t="s">
        <v>26</v>
      </c>
      <c r="E2917" s="1762">
        <v>1</v>
      </c>
      <c r="F2917" s="1762">
        <f t="shared" si="1150"/>
        <v>11</v>
      </c>
      <c r="G2917" s="1762">
        <f t="shared" si="1151"/>
        <v>6</v>
      </c>
      <c r="H2917" s="1762">
        <f t="shared" si="1152"/>
        <v>3</v>
      </c>
      <c r="I2917" s="1783">
        <v>1</v>
      </c>
      <c r="J2917" s="1783">
        <v>1</v>
      </c>
      <c r="L2917" s="1764">
        <v>4175</v>
      </c>
      <c r="N2917" s="1764">
        <v>3094.19</v>
      </c>
      <c r="O2917" s="1764">
        <f t="shared" si="1153"/>
        <v>2476.08</v>
      </c>
      <c r="P2917" s="1806">
        <f t="shared" si="1154"/>
        <v>0.80023527966931562</v>
      </c>
      <c r="Q2917" s="1764">
        <v>618.11</v>
      </c>
      <c r="R2917" s="1864">
        <f t="shared" si="1155"/>
        <v>0.19976472033068429</v>
      </c>
      <c r="S2917" s="1807">
        <f t="shared" si="1136"/>
        <v>24.724399999999999</v>
      </c>
      <c r="U2917" s="1764">
        <f t="shared" si="1137"/>
        <v>0</v>
      </c>
      <c r="V2917" s="1764">
        <f t="shared" si="1138"/>
        <v>0</v>
      </c>
      <c r="W2917" s="1764">
        <f t="shared" si="1139"/>
        <v>4175</v>
      </c>
      <c r="X2917" s="1768">
        <v>4175</v>
      </c>
      <c r="Y2917" s="1784">
        <v>19600124</v>
      </c>
      <c r="Z2917" s="1770">
        <v>43521</v>
      </c>
      <c r="AA2917" s="1843" t="s">
        <v>104</v>
      </c>
      <c r="AB2917" s="1843"/>
      <c r="AH2917" s="1867"/>
      <c r="AK2917" s="1868"/>
      <c r="AL2917" s="1868"/>
    </row>
    <row r="2918" spans="1:38" x14ac:dyDescent="0.25">
      <c r="A2918" s="1866">
        <v>2018718</v>
      </c>
      <c r="C2918" s="1782" t="s">
        <v>6138</v>
      </c>
      <c r="D2918" s="1762" t="s">
        <v>26</v>
      </c>
      <c r="E2918" s="1762">
        <v>1</v>
      </c>
      <c r="F2918" s="1762">
        <f t="shared" si="1150"/>
        <v>11</v>
      </c>
      <c r="G2918" s="1762">
        <f t="shared" si="1151"/>
        <v>6</v>
      </c>
      <c r="H2918" s="1762">
        <f t="shared" si="1152"/>
        <v>3</v>
      </c>
      <c r="I2918" s="1783">
        <v>1</v>
      </c>
      <c r="J2918" s="1783">
        <v>1</v>
      </c>
      <c r="L2918" s="1764">
        <v>4175</v>
      </c>
      <c r="N2918" s="1764">
        <v>3094.19</v>
      </c>
      <c r="O2918" s="1764">
        <f t="shared" si="1153"/>
        <v>2476.08</v>
      </c>
      <c r="P2918" s="1806">
        <f t="shared" si="1154"/>
        <v>0.80023527966931562</v>
      </c>
      <c r="Q2918" s="1764">
        <v>618.11</v>
      </c>
      <c r="R2918" s="1864">
        <f t="shared" si="1155"/>
        <v>0.19976472033068429</v>
      </c>
      <c r="S2918" s="1807">
        <f t="shared" si="1136"/>
        <v>24.724399999999999</v>
      </c>
      <c r="U2918" s="1764">
        <f t="shared" si="1137"/>
        <v>0</v>
      </c>
      <c r="V2918" s="1764">
        <f t="shared" si="1138"/>
        <v>0</v>
      </c>
      <c r="W2918" s="1764">
        <f t="shared" si="1139"/>
        <v>4175</v>
      </c>
      <c r="X2918" s="1768">
        <v>4175</v>
      </c>
      <c r="Y2918" s="1784">
        <v>19600134</v>
      </c>
      <c r="Z2918" s="1770">
        <v>43532</v>
      </c>
      <c r="AA2918" s="1843" t="s">
        <v>104</v>
      </c>
      <c r="AB2918" s="1843"/>
      <c r="AH2918" s="1867"/>
      <c r="AK2918" s="1868"/>
      <c r="AL2918" s="1868"/>
    </row>
    <row r="2919" spans="1:38" x14ac:dyDescent="0.25">
      <c r="A2919" s="1866">
        <v>2018719</v>
      </c>
      <c r="C2919" s="1782" t="s">
        <v>6139</v>
      </c>
      <c r="D2919" s="1762" t="s">
        <v>26</v>
      </c>
      <c r="E2919" s="1762">
        <v>1</v>
      </c>
      <c r="F2919" s="1762">
        <f t="shared" si="1150"/>
        <v>11</v>
      </c>
      <c r="G2919" s="1762">
        <f t="shared" si="1151"/>
        <v>6</v>
      </c>
      <c r="H2919" s="1762">
        <f t="shared" si="1152"/>
        <v>3</v>
      </c>
      <c r="I2919" s="1783">
        <v>1</v>
      </c>
      <c r="J2919" s="1783">
        <v>1</v>
      </c>
      <c r="L2919" s="1764">
        <v>4175</v>
      </c>
      <c r="N2919" s="1764">
        <v>3094.19</v>
      </c>
      <c r="O2919" s="1764">
        <f t="shared" si="1153"/>
        <v>2476.08</v>
      </c>
      <c r="P2919" s="1806">
        <f t="shared" si="1154"/>
        <v>0.80023527966931562</v>
      </c>
      <c r="Q2919" s="1764">
        <v>618.11</v>
      </c>
      <c r="R2919" s="1864">
        <f t="shared" si="1155"/>
        <v>0.19976472033068429</v>
      </c>
      <c r="S2919" s="1807">
        <f t="shared" si="1136"/>
        <v>24.724399999999999</v>
      </c>
      <c r="U2919" s="1764">
        <f t="shared" si="1137"/>
        <v>0</v>
      </c>
      <c r="V2919" s="1764">
        <f t="shared" si="1138"/>
        <v>0</v>
      </c>
      <c r="W2919" s="1764">
        <f t="shared" si="1139"/>
        <v>4175</v>
      </c>
      <c r="X2919" s="1768">
        <v>4175</v>
      </c>
      <c r="Y2919" s="1784">
        <v>19600135</v>
      </c>
      <c r="Z2919" s="1770">
        <v>43532</v>
      </c>
      <c r="AA2919" s="1843" t="s">
        <v>104</v>
      </c>
      <c r="AB2919" s="1843"/>
      <c r="AH2919" s="1867"/>
      <c r="AK2919" s="1868"/>
      <c r="AL2919" s="1868"/>
    </row>
    <row r="2920" spans="1:38" x14ac:dyDescent="0.25">
      <c r="A2920" s="1866">
        <v>2018720</v>
      </c>
      <c r="C2920" s="1782" t="s">
        <v>6140</v>
      </c>
      <c r="D2920" s="1762" t="s">
        <v>26</v>
      </c>
      <c r="E2920" s="1762">
        <v>1</v>
      </c>
      <c r="F2920" s="1762">
        <f t="shared" si="1150"/>
        <v>11</v>
      </c>
      <c r="G2920" s="1762">
        <f t="shared" si="1151"/>
        <v>6</v>
      </c>
      <c r="H2920" s="1762">
        <f t="shared" si="1152"/>
        <v>3</v>
      </c>
      <c r="I2920" s="1783">
        <v>1</v>
      </c>
      <c r="J2920" s="1783">
        <v>1</v>
      </c>
      <c r="L2920" s="1764">
        <v>4175</v>
      </c>
      <c r="N2920" s="1764">
        <v>3094.19</v>
      </c>
      <c r="O2920" s="1764">
        <f t="shared" si="1153"/>
        <v>2476.08</v>
      </c>
      <c r="P2920" s="1806">
        <f t="shared" si="1154"/>
        <v>0.80023527966931562</v>
      </c>
      <c r="Q2920" s="1764">
        <v>618.11</v>
      </c>
      <c r="R2920" s="1864">
        <f t="shared" si="1155"/>
        <v>0.19976472033068429</v>
      </c>
      <c r="S2920" s="1807">
        <f t="shared" si="1136"/>
        <v>24.724399999999999</v>
      </c>
      <c r="U2920" s="1764">
        <f t="shared" si="1137"/>
        <v>0</v>
      </c>
      <c r="V2920" s="1764">
        <f t="shared" si="1138"/>
        <v>0</v>
      </c>
      <c r="W2920" s="1764">
        <f t="shared" si="1139"/>
        <v>4175</v>
      </c>
      <c r="X2920" s="1768">
        <v>4175</v>
      </c>
      <c r="Y2920" s="1784">
        <v>19600136</v>
      </c>
      <c r="Z2920" s="1770">
        <v>43532</v>
      </c>
      <c r="AA2920" s="1843" t="s">
        <v>104</v>
      </c>
      <c r="AB2920" s="1843"/>
      <c r="AH2920" s="1867"/>
      <c r="AK2920" s="1868"/>
      <c r="AL2920" s="1868"/>
    </row>
    <row r="2921" spans="1:38" x14ac:dyDescent="0.25">
      <c r="A2921" s="1997">
        <v>2018721</v>
      </c>
      <c r="C2921" s="1782" t="s">
        <v>6141</v>
      </c>
      <c r="D2921" s="1762" t="s">
        <v>26</v>
      </c>
      <c r="E2921" s="1762">
        <v>1</v>
      </c>
      <c r="F2921" s="1762">
        <f t="shared" si="1150"/>
        <v>11</v>
      </c>
      <c r="G2921" s="1762">
        <f t="shared" si="1151"/>
        <v>6</v>
      </c>
      <c r="H2921" s="1762">
        <f t="shared" si="1152"/>
        <v>3</v>
      </c>
      <c r="I2921" s="1783">
        <v>0</v>
      </c>
      <c r="J2921" s="1783">
        <v>0</v>
      </c>
      <c r="L2921" s="1764">
        <v>4175</v>
      </c>
      <c r="N2921" s="1764">
        <v>3094.19</v>
      </c>
      <c r="O2921" s="1764">
        <f t="shared" si="1153"/>
        <v>2476.08</v>
      </c>
      <c r="P2921" s="1806">
        <f t="shared" si="1154"/>
        <v>0.80023527966931562</v>
      </c>
      <c r="Q2921" s="1764">
        <v>618.11</v>
      </c>
      <c r="R2921" s="1864">
        <f t="shared" si="1155"/>
        <v>0.19976472033068429</v>
      </c>
      <c r="S2921" s="1807">
        <f t="shared" si="1136"/>
        <v>24.724399999999999</v>
      </c>
      <c r="U2921" s="1764">
        <f t="shared" si="1137"/>
        <v>3094.19</v>
      </c>
      <c r="V2921" s="1764">
        <f t="shared" si="1138"/>
        <v>0</v>
      </c>
      <c r="W2921" s="1764">
        <f t="shared" si="1139"/>
        <v>4175</v>
      </c>
      <c r="X2921" s="1768">
        <v>4175</v>
      </c>
      <c r="Y2921" s="1784">
        <v>19600220</v>
      </c>
      <c r="Z2921" s="1770">
        <v>43556</v>
      </c>
      <c r="AA2921" s="1843" t="s">
        <v>104</v>
      </c>
      <c r="AB2921" s="1843"/>
      <c r="AH2921" s="1867"/>
      <c r="AK2921" s="1868"/>
      <c r="AL2921" s="1868"/>
    </row>
    <row r="2922" spans="1:38" x14ac:dyDescent="0.25">
      <c r="A2922" s="1997">
        <v>2018722</v>
      </c>
      <c r="C2922" s="1782" t="s">
        <v>6142</v>
      </c>
      <c r="D2922" s="1762" t="s">
        <v>26</v>
      </c>
      <c r="E2922" s="1762">
        <v>1</v>
      </c>
      <c r="F2922" s="1762">
        <f t="shared" si="1150"/>
        <v>11</v>
      </c>
      <c r="G2922" s="1762">
        <f t="shared" si="1151"/>
        <v>6</v>
      </c>
      <c r="H2922" s="1762">
        <f t="shared" si="1152"/>
        <v>3</v>
      </c>
      <c r="I2922" s="1783">
        <v>0</v>
      </c>
      <c r="J2922" s="1783">
        <v>0</v>
      </c>
      <c r="L2922" s="1764">
        <v>4175</v>
      </c>
      <c r="N2922" s="1764">
        <v>3094.19</v>
      </c>
      <c r="O2922" s="1764">
        <f t="shared" si="1153"/>
        <v>2476.08</v>
      </c>
      <c r="P2922" s="1806">
        <f t="shared" si="1154"/>
        <v>0.80023527966931562</v>
      </c>
      <c r="Q2922" s="1764">
        <v>618.11</v>
      </c>
      <c r="R2922" s="1864">
        <f t="shared" si="1155"/>
        <v>0.19976472033068429</v>
      </c>
      <c r="S2922" s="1807">
        <f t="shared" si="1136"/>
        <v>24.724399999999999</v>
      </c>
      <c r="U2922" s="1764">
        <f t="shared" si="1137"/>
        <v>3094.19</v>
      </c>
      <c r="V2922" s="1764">
        <f t="shared" si="1138"/>
        <v>0</v>
      </c>
      <c r="W2922" s="1764">
        <f t="shared" si="1139"/>
        <v>4175</v>
      </c>
      <c r="X2922" s="1768">
        <v>4175</v>
      </c>
      <c r="Y2922" s="1784">
        <v>19600221</v>
      </c>
      <c r="Z2922" s="1770">
        <v>43556</v>
      </c>
      <c r="AA2922" s="1843" t="s">
        <v>104</v>
      </c>
      <c r="AB2922" s="1843"/>
      <c r="AH2922" s="1867"/>
      <c r="AK2922" s="1868"/>
      <c r="AL2922" s="1868"/>
    </row>
    <row r="2923" spans="1:38" x14ac:dyDescent="0.25">
      <c r="A2923" s="1997">
        <v>2018723</v>
      </c>
      <c r="C2923" s="1990" t="s">
        <v>6143</v>
      </c>
      <c r="D2923" s="1762" t="s">
        <v>26</v>
      </c>
      <c r="E2923" s="1762">
        <v>1</v>
      </c>
      <c r="F2923" s="1762">
        <f t="shared" si="1150"/>
        <v>11</v>
      </c>
      <c r="G2923" s="1762">
        <f t="shared" si="1151"/>
        <v>6</v>
      </c>
      <c r="H2923" s="1762">
        <f t="shared" si="1152"/>
        <v>3</v>
      </c>
      <c r="I2923" s="1783">
        <v>0</v>
      </c>
      <c r="J2923" s="1783">
        <v>0</v>
      </c>
      <c r="L2923" s="1764">
        <v>4175</v>
      </c>
      <c r="N2923" s="1764">
        <v>3094.19</v>
      </c>
      <c r="O2923" s="1764">
        <f t="shared" si="1153"/>
        <v>2476.08</v>
      </c>
      <c r="P2923" s="1806">
        <f t="shared" si="1154"/>
        <v>0.80023527966931562</v>
      </c>
      <c r="Q2923" s="1764">
        <v>618.11</v>
      </c>
      <c r="R2923" s="1864">
        <f t="shared" si="1155"/>
        <v>0.19976472033068429</v>
      </c>
      <c r="S2923" s="1807">
        <f t="shared" si="1136"/>
        <v>24.724399999999999</v>
      </c>
      <c r="U2923" s="1764">
        <f t="shared" si="1137"/>
        <v>3094.19</v>
      </c>
      <c r="V2923" s="1764">
        <f t="shared" si="1138"/>
        <v>0</v>
      </c>
      <c r="W2923" s="1764">
        <f t="shared" si="1139"/>
        <v>4175</v>
      </c>
      <c r="X2923" s="1768">
        <v>4175</v>
      </c>
      <c r="Y2923" s="1784">
        <v>19600222</v>
      </c>
      <c r="Z2923" s="1770">
        <v>43556</v>
      </c>
      <c r="AA2923" s="1843" t="s">
        <v>104</v>
      </c>
      <c r="AB2923" s="1843"/>
      <c r="AH2923" s="1867"/>
      <c r="AK2923" s="1868"/>
      <c r="AL2923" s="1868"/>
    </row>
    <row r="2924" spans="1:38" x14ac:dyDescent="0.25">
      <c r="A2924" s="1997">
        <v>2018724</v>
      </c>
      <c r="C2924" s="1990" t="s">
        <v>6144</v>
      </c>
      <c r="D2924" s="1762" t="s">
        <v>26</v>
      </c>
      <c r="E2924" s="1762">
        <v>1</v>
      </c>
      <c r="F2924" s="1762">
        <f t="shared" ref="F2924:F2925" si="1156">E2924*11</f>
        <v>11</v>
      </c>
      <c r="G2924" s="1762">
        <f t="shared" ref="G2924:G2925" si="1157">E2924*6</f>
        <v>6</v>
      </c>
      <c r="H2924" s="1762">
        <f t="shared" ref="H2924:H2925" si="1158">E2924*3</f>
        <v>3</v>
      </c>
      <c r="I2924" s="1783">
        <v>0</v>
      </c>
      <c r="J2924" s="1783">
        <v>0</v>
      </c>
      <c r="L2924" s="1764">
        <v>4175</v>
      </c>
      <c r="N2924" s="1764">
        <v>3094.19</v>
      </c>
      <c r="O2924" s="1764">
        <f t="shared" si="1153"/>
        <v>2476.08</v>
      </c>
      <c r="P2924" s="1806">
        <f t="shared" si="1154"/>
        <v>0.80023527966931562</v>
      </c>
      <c r="Q2924" s="1764">
        <v>618.11</v>
      </c>
      <c r="R2924" s="1864">
        <f t="shared" si="1155"/>
        <v>0.19976472033068429</v>
      </c>
      <c r="S2924" s="1807">
        <f t="shared" ref="S2924:S2988" si="1159">Q2924/$S$1</f>
        <v>24.724399999999999</v>
      </c>
      <c r="U2924" s="1764">
        <f t="shared" ref="U2924:U2988" si="1160">((1-I2924)*O2924)+((1-J2924)*Q2924)</f>
        <v>3094.19</v>
      </c>
      <c r="V2924" s="1764">
        <f t="shared" ref="V2924:V2988" si="1161">L2924-W2924</f>
        <v>0</v>
      </c>
      <c r="W2924" s="1764">
        <f t="shared" si="1139"/>
        <v>4175</v>
      </c>
      <c r="X2924" s="1768">
        <v>4175</v>
      </c>
      <c r="Y2924" s="1784">
        <v>19600223</v>
      </c>
      <c r="Z2924" s="1770">
        <v>43556</v>
      </c>
      <c r="AA2924" s="1843" t="s">
        <v>104</v>
      </c>
      <c r="AB2924" s="1843"/>
      <c r="AH2924" s="1867"/>
      <c r="AK2924" s="1868"/>
      <c r="AL2924" s="1868"/>
    </row>
    <row r="2925" spans="1:38" x14ac:dyDescent="0.25">
      <c r="A2925" s="1997">
        <v>2018725</v>
      </c>
      <c r="C2925" s="1990" t="s">
        <v>6145</v>
      </c>
      <c r="D2925" s="1762" t="s">
        <v>26</v>
      </c>
      <c r="E2925" s="1762">
        <v>1</v>
      </c>
      <c r="F2925" s="1762">
        <f t="shared" si="1156"/>
        <v>11</v>
      </c>
      <c r="G2925" s="1762">
        <f t="shared" si="1157"/>
        <v>6</v>
      </c>
      <c r="H2925" s="1762">
        <f t="shared" si="1158"/>
        <v>3</v>
      </c>
      <c r="I2925" s="1783">
        <v>0</v>
      </c>
      <c r="J2925" s="1783">
        <v>0</v>
      </c>
      <c r="L2925" s="1764">
        <v>4175</v>
      </c>
      <c r="N2925" s="1764">
        <v>3094.19</v>
      </c>
      <c r="O2925" s="1764">
        <f t="shared" si="1153"/>
        <v>2476.08</v>
      </c>
      <c r="P2925" s="1806">
        <f t="shared" si="1154"/>
        <v>0.80023527966931562</v>
      </c>
      <c r="Q2925" s="1764">
        <v>618.11</v>
      </c>
      <c r="R2925" s="1864">
        <f t="shared" si="1155"/>
        <v>0.19976472033068429</v>
      </c>
      <c r="S2925" s="1807">
        <f t="shared" si="1159"/>
        <v>24.724399999999999</v>
      </c>
      <c r="U2925" s="1764">
        <f t="shared" si="1160"/>
        <v>3094.19</v>
      </c>
      <c r="V2925" s="1764">
        <f t="shared" si="1161"/>
        <v>0</v>
      </c>
      <c r="W2925" s="1764">
        <f t="shared" si="1139"/>
        <v>4175</v>
      </c>
      <c r="X2925" s="1768">
        <v>4175</v>
      </c>
      <c r="Y2925" s="1784">
        <v>19600224</v>
      </c>
      <c r="Z2925" s="1770">
        <v>43556</v>
      </c>
      <c r="AA2925" s="1843" t="s">
        <v>104</v>
      </c>
      <c r="AB2925" s="1843"/>
      <c r="AH2925" s="1867"/>
      <c r="AK2925" s="1868"/>
      <c r="AL2925" s="1868"/>
    </row>
    <row r="2926" spans="1:38" x14ac:dyDescent="0.25">
      <c r="A2926" s="1866">
        <v>2018726</v>
      </c>
      <c r="C2926" s="1782" t="s">
        <v>6008</v>
      </c>
      <c r="D2926" s="1762" t="s">
        <v>26</v>
      </c>
      <c r="E2926" s="1762">
        <v>0</v>
      </c>
      <c r="F2926" s="1762">
        <v>0</v>
      </c>
      <c r="G2926" s="1762">
        <v>0</v>
      </c>
      <c r="H2926" s="1762">
        <v>0</v>
      </c>
      <c r="I2926" s="1783">
        <v>0</v>
      </c>
      <c r="J2926" s="1783">
        <v>0</v>
      </c>
      <c r="L2926" s="1764">
        <v>129</v>
      </c>
      <c r="O2926" s="1764">
        <v>50.04</v>
      </c>
      <c r="P2926" s="1806" t="str">
        <f t="shared" ref="P2926:P2984" si="1162">IF(N2926&lt;=0,"",O2926/N2926)</f>
        <v/>
      </c>
      <c r="R2926" s="1864" t="str">
        <f t="shared" ref="R2926:R2984" si="1163">IF(N2926&lt;=0,"",Q2926/N2926)</f>
        <v/>
      </c>
      <c r="S2926" s="1807">
        <f t="shared" si="1159"/>
        <v>0</v>
      </c>
      <c r="U2926" s="1764">
        <f t="shared" si="1160"/>
        <v>50.04</v>
      </c>
      <c r="V2926" s="1764">
        <f t="shared" si="1161"/>
        <v>0</v>
      </c>
      <c r="W2926" s="1764">
        <f t="shared" si="1139"/>
        <v>129</v>
      </c>
      <c r="X2926" s="1768">
        <v>129</v>
      </c>
      <c r="Y2926" s="1784">
        <v>618628</v>
      </c>
      <c r="Z2926" s="1770">
        <v>43399</v>
      </c>
      <c r="AA2926" s="1843" t="s">
        <v>104</v>
      </c>
      <c r="AB2926" s="1843"/>
      <c r="AH2926" s="1867"/>
      <c r="AK2926" s="1868"/>
      <c r="AL2926" s="1868"/>
    </row>
    <row r="2927" spans="1:38" x14ac:dyDescent="0.25">
      <c r="A2927" s="1866">
        <v>2018727</v>
      </c>
      <c r="C2927" s="1782" t="s">
        <v>6177</v>
      </c>
      <c r="D2927" s="1762" t="s">
        <v>26</v>
      </c>
      <c r="E2927" s="1762">
        <v>0</v>
      </c>
      <c r="F2927" s="1762">
        <v>0</v>
      </c>
      <c r="G2927" s="1762">
        <v>0</v>
      </c>
      <c r="H2927" s="1762">
        <v>0</v>
      </c>
      <c r="I2927" s="1783">
        <v>0</v>
      </c>
      <c r="J2927" s="1783">
        <v>0</v>
      </c>
      <c r="L2927" s="1764">
        <v>189.89</v>
      </c>
      <c r="O2927" s="1764">
        <v>82.56</v>
      </c>
      <c r="P2927" s="1806" t="str">
        <f t="shared" si="1162"/>
        <v/>
      </c>
      <c r="R2927" s="1864" t="str">
        <f t="shared" si="1163"/>
        <v/>
      </c>
      <c r="S2927" s="1807">
        <f t="shared" si="1159"/>
        <v>0</v>
      </c>
      <c r="U2927" s="1764">
        <f t="shared" si="1160"/>
        <v>82.56</v>
      </c>
      <c r="V2927" s="1764">
        <f t="shared" si="1161"/>
        <v>0</v>
      </c>
      <c r="W2927" s="1764">
        <f t="shared" ref="W2927:W2988" si="1164">X2927+AC2927+AH2927+AM2927+AO2927+AR2927</f>
        <v>189.89</v>
      </c>
      <c r="X2927" s="1768">
        <v>189.89</v>
      </c>
      <c r="Y2927" s="1784">
        <v>618628</v>
      </c>
      <c r="Z2927" s="1770">
        <v>43399</v>
      </c>
      <c r="AA2927" s="1843" t="s">
        <v>104</v>
      </c>
      <c r="AB2927" s="1843"/>
      <c r="AH2927" s="1867"/>
      <c r="AK2927" s="1868"/>
      <c r="AL2927" s="1868"/>
    </row>
    <row r="2928" spans="1:38" x14ac:dyDescent="0.25">
      <c r="A2928" s="1866">
        <v>2018728</v>
      </c>
      <c r="C2928" s="1782" t="s">
        <v>6010</v>
      </c>
      <c r="D2928" s="1762" t="s">
        <v>26</v>
      </c>
      <c r="E2928" s="1762">
        <v>0</v>
      </c>
      <c r="F2928" s="1762">
        <v>2</v>
      </c>
      <c r="G2928" s="1762">
        <v>0</v>
      </c>
      <c r="H2928" s="1762">
        <v>4</v>
      </c>
      <c r="I2928" s="1783">
        <v>1</v>
      </c>
      <c r="J2928" s="1783">
        <v>1</v>
      </c>
      <c r="L2928" s="1764">
        <v>2398.02</v>
      </c>
      <c r="O2928" s="1764">
        <f t="shared" ref="O2928:O2984" si="1165">N2928-Q2928</f>
        <v>0</v>
      </c>
      <c r="P2928" s="1806" t="str">
        <f t="shared" si="1162"/>
        <v/>
      </c>
      <c r="R2928" s="1864" t="str">
        <f t="shared" si="1163"/>
        <v/>
      </c>
      <c r="S2928" s="1807">
        <f t="shared" si="1159"/>
        <v>0</v>
      </c>
      <c r="U2928" s="1764">
        <f t="shared" si="1160"/>
        <v>0</v>
      </c>
      <c r="V2928" s="1764">
        <f t="shared" si="1161"/>
        <v>-82.980000000000018</v>
      </c>
      <c r="W2928" s="1764">
        <f t="shared" si="1164"/>
        <v>2481</v>
      </c>
      <c r="X2928" s="1768">
        <v>2481</v>
      </c>
      <c r="Y2928" s="1784">
        <v>618604</v>
      </c>
      <c r="Z2928" s="1770">
        <v>43395</v>
      </c>
      <c r="AA2928" s="1843" t="s">
        <v>104</v>
      </c>
      <c r="AB2928" s="1843"/>
      <c r="AH2928" s="1867"/>
      <c r="AK2928" s="1868"/>
      <c r="AL2928" s="1868"/>
    </row>
    <row r="2929" spans="1:38" x14ac:dyDescent="0.25">
      <c r="A2929" s="1866">
        <v>2018729</v>
      </c>
      <c r="C2929" s="1782" t="s">
        <v>6011</v>
      </c>
      <c r="D2929" s="1762" t="s">
        <v>26</v>
      </c>
      <c r="E2929" s="1762">
        <v>0</v>
      </c>
      <c r="F2929" s="1762">
        <v>6</v>
      </c>
      <c r="G2929" s="1762">
        <v>0</v>
      </c>
      <c r="H2929" s="1762">
        <v>12</v>
      </c>
      <c r="I2929" s="1783">
        <v>0</v>
      </c>
      <c r="J2929" s="1783">
        <v>0</v>
      </c>
      <c r="L2929" s="1764">
        <v>7194.05</v>
      </c>
      <c r="O2929" s="1764">
        <f t="shared" si="1165"/>
        <v>0</v>
      </c>
      <c r="P2929" s="1806" t="str">
        <f t="shared" si="1162"/>
        <v/>
      </c>
      <c r="R2929" s="1864" t="str">
        <f t="shared" si="1163"/>
        <v/>
      </c>
      <c r="S2929" s="1807">
        <f t="shared" si="1159"/>
        <v>0</v>
      </c>
      <c r="U2929" s="1764">
        <f t="shared" si="1160"/>
        <v>0</v>
      </c>
      <c r="V2929" s="1764">
        <f t="shared" si="1161"/>
        <v>0</v>
      </c>
      <c r="W2929" s="1764">
        <f t="shared" si="1164"/>
        <v>7194.05</v>
      </c>
      <c r="X2929" s="1768">
        <v>7194.05</v>
      </c>
      <c r="Y2929" s="1784">
        <v>618641</v>
      </c>
      <c r="Z2929" s="1770">
        <v>43403</v>
      </c>
      <c r="AA2929" s="1843" t="s">
        <v>104</v>
      </c>
      <c r="AB2929" s="1843"/>
      <c r="AH2929" s="1867"/>
      <c r="AK2929" s="1868"/>
      <c r="AL2929" s="1868"/>
    </row>
    <row r="2930" spans="1:38" x14ac:dyDescent="0.25">
      <c r="A2930" s="1866">
        <v>2018730</v>
      </c>
      <c r="C2930" s="1782" t="s">
        <v>6207</v>
      </c>
      <c r="D2930" s="1762" t="s">
        <v>26</v>
      </c>
      <c r="E2930" s="1762">
        <v>1</v>
      </c>
      <c r="F2930" s="1762">
        <v>8</v>
      </c>
      <c r="G2930" s="1762">
        <v>5</v>
      </c>
      <c r="H2930" s="1762">
        <v>3</v>
      </c>
      <c r="I2930" s="1783">
        <v>1</v>
      </c>
      <c r="J2930" s="1783">
        <v>1</v>
      </c>
      <c r="L2930" s="1764">
        <v>3075.99</v>
      </c>
      <c r="N2930" s="1764">
        <v>2039</v>
      </c>
      <c r="O2930" s="1764">
        <f t="shared" si="1165"/>
        <v>1574.5</v>
      </c>
      <c r="P2930" s="1806">
        <f t="shared" si="1162"/>
        <v>0.77219225110348211</v>
      </c>
      <c r="Q2930" s="1764">
        <v>464.5</v>
      </c>
      <c r="R2930" s="1864">
        <f t="shared" si="1163"/>
        <v>0.22780774889651789</v>
      </c>
      <c r="S2930" s="1807">
        <f t="shared" si="1159"/>
        <v>18.579999999999998</v>
      </c>
      <c r="U2930" s="1764">
        <f t="shared" si="1160"/>
        <v>0</v>
      </c>
      <c r="V2930" s="1764">
        <f t="shared" si="1161"/>
        <v>0</v>
      </c>
      <c r="W2930" s="1764">
        <f t="shared" si="1164"/>
        <v>3075.99</v>
      </c>
      <c r="X2930" s="1768">
        <v>3075.99</v>
      </c>
      <c r="Y2930" s="1784">
        <v>618669</v>
      </c>
      <c r="Z2930" s="1770">
        <v>43416</v>
      </c>
      <c r="AA2930" s="1843" t="s">
        <v>104</v>
      </c>
      <c r="AB2930" s="1843"/>
      <c r="AH2930" s="1867"/>
      <c r="AK2930" s="1868"/>
      <c r="AL2930" s="1868"/>
    </row>
    <row r="2931" spans="1:38" x14ac:dyDescent="0.25">
      <c r="A2931" s="1866">
        <v>2018731</v>
      </c>
      <c r="C2931" s="1782" t="s">
        <v>6016</v>
      </c>
      <c r="D2931" s="1762" t="s">
        <v>26</v>
      </c>
      <c r="I2931" s="1783">
        <v>0</v>
      </c>
      <c r="J2931" s="1783">
        <v>0</v>
      </c>
      <c r="L2931" s="1764">
        <v>135.41999999999999</v>
      </c>
      <c r="O2931" s="1764">
        <v>60.21</v>
      </c>
      <c r="P2931" s="1806" t="str">
        <f t="shared" si="1162"/>
        <v/>
      </c>
      <c r="Q2931" s="1764">
        <v>15</v>
      </c>
      <c r="R2931" s="1864" t="str">
        <f t="shared" si="1163"/>
        <v/>
      </c>
      <c r="S2931" s="1807">
        <f t="shared" si="1159"/>
        <v>0.6</v>
      </c>
      <c r="U2931" s="1764">
        <f t="shared" si="1160"/>
        <v>75.210000000000008</v>
      </c>
      <c r="V2931" s="1764">
        <f t="shared" si="1161"/>
        <v>0</v>
      </c>
      <c r="W2931" s="1764">
        <f t="shared" si="1164"/>
        <v>135.41999999999999</v>
      </c>
      <c r="X2931" s="1768">
        <v>135.41999999999999</v>
      </c>
      <c r="Y2931" s="1784">
        <v>618673</v>
      </c>
      <c r="Z2931" s="1770">
        <v>43416</v>
      </c>
      <c r="AA2931" s="1843" t="s">
        <v>104</v>
      </c>
      <c r="AB2931" s="1843"/>
      <c r="AH2931" s="1867"/>
      <c r="AK2931" s="1868"/>
      <c r="AL2931" s="1868"/>
    </row>
    <row r="2932" spans="1:38" x14ac:dyDescent="0.25">
      <c r="A2932" s="1866">
        <v>2018732</v>
      </c>
      <c r="C2932" s="1782" t="s">
        <v>6017</v>
      </c>
      <c r="D2932" s="1762" t="s">
        <v>26</v>
      </c>
      <c r="I2932" s="1783">
        <v>0</v>
      </c>
      <c r="J2932" s="1783">
        <v>0</v>
      </c>
      <c r="L2932" s="1764">
        <v>199.27</v>
      </c>
      <c r="O2932" s="1764">
        <v>86.64</v>
      </c>
      <c r="P2932" s="1806" t="str">
        <f t="shared" si="1162"/>
        <v/>
      </c>
      <c r="R2932" s="1864" t="str">
        <f t="shared" si="1163"/>
        <v/>
      </c>
      <c r="S2932" s="1807">
        <f t="shared" si="1159"/>
        <v>0</v>
      </c>
      <c r="U2932" s="1764">
        <f t="shared" si="1160"/>
        <v>86.64</v>
      </c>
      <c r="V2932" s="1764">
        <f t="shared" si="1161"/>
        <v>0</v>
      </c>
      <c r="W2932" s="1764">
        <f t="shared" si="1164"/>
        <v>199.27</v>
      </c>
      <c r="X2932" s="1768">
        <v>199.27</v>
      </c>
      <c r="Y2932" s="1784">
        <v>618628</v>
      </c>
      <c r="Z2932" s="1770">
        <v>43399</v>
      </c>
      <c r="AA2932" s="1843" t="s">
        <v>104</v>
      </c>
      <c r="AB2932" s="1843"/>
      <c r="AH2932" s="1867"/>
      <c r="AK2932" s="1868"/>
      <c r="AL2932" s="1868"/>
    </row>
    <row r="2933" spans="1:38" x14ac:dyDescent="0.25">
      <c r="A2933" s="1866">
        <v>2018733</v>
      </c>
      <c r="C2933" s="1782" t="s">
        <v>6060</v>
      </c>
      <c r="D2933" s="1762" t="s">
        <v>26</v>
      </c>
      <c r="I2933" s="1783">
        <v>0</v>
      </c>
      <c r="J2933" s="1783">
        <v>0</v>
      </c>
      <c r="L2933" s="1764">
        <v>255.02</v>
      </c>
      <c r="O2933" s="1764">
        <v>110.88</v>
      </c>
      <c r="P2933" s="1806" t="str">
        <f t="shared" si="1162"/>
        <v/>
      </c>
      <c r="R2933" s="1864" t="str">
        <f t="shared" si="1163"/>
        <v/>
      </c>
      <c r="S2933" s="1807">
        <f t="shared" si="1159"/>
        <v>0</v>
      </c>
      <c r="U2933" s="1764">
        <f t="shared" si="1160"/>
        <v>110.88</v>
      </c>
      <c r="V2933" s="1764">
        <f t="shared" si="1161"/>
        <v>0</v>
      </c>
      <c r="W2933" s="1764">
        <f t="shared" si="1164"/>
        <v>255.02</v>
      </c>
      <c r="X2933" s="1768">
        <v>255.02</v>
      </c>
      <c r="Y2933" s="1784">
        <v>618628</v>
      </c>
      <c r="Z2933" s="1770">
        <v>43399</v>
      </c>
      <c r="AA2933" s="1843" t="s">
        <v>104</v>
      </c>
      <c r="AB2933" s="1843"/>
      <c r="AH2933" s="1867"/>
      <c r="AK2933" s="1868"/>
      <c r="AL2933" s="1868"/>
    </row>
    <row r="2934" spans="1:38" x14ac:dyDescent="0.25">
      <c r="A2934" s="1866">
        <v>2018734</v>
      </c>
      <c r="C2934" s="1782" t="s">
        <v>6059</v>
      </c>
      <c r="D2934" s="1762" t="s">
        <v>26</v>
      </c>
      <c r="I2934" s="1783">
        <v>0</v>
      </c>
      <c r="J2934" s="1783">
        <v>0</v>
      </c>
      <c r="L2934" s="1764">
        <v>296.98</v>
      </c>
      <c r="O2934" s="1764">
        <v>129.12</v>
      </c>
      <c r="P2934" s="1806" t="str">
        <f t="shared" si="1162"/>
        <v/>
      </c>
      <c r="R2934" s="1864" t="str">
        <f t="shared" si="1163"/>
        <v/>
      </c>
      <c r="S2934" s="1807">
        <f t="shared" si="1159"/>
        <v>0</v>
      </c>
      <c r="U2934" s="1764">
        <f t="shared" si="1160"/>
        <v>129.12</v>
      </c>
      <c r="V2934" s="1764">
        <f t="shared" si="1161"/>
        <v>0</v>
      </c>
      <c r="W2934" s="1764">
        <f t="shared" si="1164"/>
        <v>296.98</v>
      </c>
      <c r="X2934" s="1768">
        <v>296.98</v>
      </c>
      <c r="Y2934" s="1784">
        <v>618628</v>
      </c>
      <c r="Z2934" s="1770">
        <v>43399</v>
      </c>
      <c r="AA2934" s="1843" t="s">
        <v>104</v>
      </c>
      <c r="AB2934" s="1843"/>
      <c r="AH2934" s="1867"/>
      <c r="AK2934" s="1868"/>
      <c r="AL2934" s="1868"/>
    </row>
    <row r="2935" spans="1:38" x14ac:dyDescent="0.25">
      <c r="A2935" s="1866">
        <v>2018735</v>
      </c>
      <c r="C2935" s="1782">
        <v>728318</v>
      </c>
      <c r="D2935" s="1762" t="s">
        <v>26</v>
      </c>
      <c r="E2935" s="1762">
        <v>1</v>
      </c>
      <c r="F2935" s="1762">
        <v>11</v>
      </c>
      <c r="G2935" s="1762">
        <v>6</v>
      </c>
      <c r="H2935" s="1762">
        <v>3</v>
      </c>
      <c r="I2935" s="1783">
        <v>1</v>
      </c>
      <c r="J2935" s="1783">
        <v>1</v>
      </c>
      <c r="L2935" s="1764">
        <v>3053.88</v>
      </c>
      <c r="N2935" s="1764">
        <v>2134.5300000000002</v>
      </c>
      <c r="O2935" s="1764">
        <f t="shared" si="1165"/>
        <v>1635.3700000000001</v>
      </c>
      <c r="P2935" s="1806">
        <f t="shared" si="1162"/>
        <v>0.76614992527629033</v>
      </c>
      <c r="Q2935" s="1764">
        <v>499.16</v>
      </c>
      <c r="R2935" s="1864">
        <f t="shared" si="1163"/>
        <v>0.23385007472370967</v>
      </c>
      <c r="S2935" s="1807">
        <f t="shared" si="1159"/>
        <v>19.9664</v>
      </c>
      <c r="U2935" s="1764">
        <f t="shared" si="1160"/>
        <v>0</v>
      </c>
      <c r="V2935" s="1764">
        <f t="shared" si="1161"/>
        <v>0</v>
      </c>
      <c r="W2935" s="1764">
        <f t="shared" si="1164"/>
        <v>3053.88</v>
      </c>
      <c r="X2935" s="1768">
        <v>3053.88</v>
      </c>
      <c r="Y2935" s="1784">
        <v>618671</v>
      </c>
      <c r="Z2935" s="1770">
        <v>43416</v>
      </c>
      <c r="AA2935" s="1843" t="s">
        <v>104</v>
      </c>
      <c r="AB2935" s="1843"/>
      <c r="AH2935" s="1867"/>
      <c r="AK2935" s="1868"/>
      <c r="AL2935" s="1868"/>
    </row>
    <row r="2936" spans="1:38" x14ac:dyDescent="0.25">
      <c r="A2936" s="1866">
        <v>2018736</v>
      </c>
      <c r="C2936" s="1782" t="s">
        <v>6043</v>
      </c>
      <c r="D2936" s="1762" t="s">
        <v>352</v>
      </c>
      <c r="E2936" s="1762">
        <v>0</v>
      </c>
      <c r="F2936" s="1762">
        <v>0</v>
      </c>
      <c r="G2936" s="1762">
        <v>0</v>
      </c>
      <c r="H2936" s="1762">
        <v>0</v>
      </c>
      <c r="I2936" s="1783">
        <v>1</v>
      </c>
      <c r="J2936" s="1783">
        <v>1</v>
      </c>
      <c r="L2936" s="1764">
        <v>99.02</v>
      </c>
      <c r="O2936" s="1764">
        <v>42</v>
      </c>
      <c r="P2936" s="1806" t="str">
        <f t="shared" si="1162"/>
        <v/>
      </c>
      <c r="Q2936" s="1764">
        <v>15</v>
      </c>
      <c r="R2936" s="1864" t="str">
        <f t="shared" si="1163"/>
        <v/>
      </c>
      <c r="S2936" s="1807">
        <f t="shared" si="1159"/>
        <v>0.6</v>
      </c>
      <c r="U2936" s="1764">
        <f t="shared" si="1160"/>
        <v>0</v>
      </c>
      <c r="V2936" s="1764">
        <f t="shared" si="1161"/>
        <v>0</v>
      </c>
      <c r="W2936" s="1764">
        <f t="shared" si="1164"/>
        <v>99.02</v>
      </c>
      <c r="X2936" s="1768">
        <v>99.02</v>
      </c>
      <c r="Y2936" s="1784">
        <v>19600026</v>
      </c>
      <c r="Z2936" s="1770">
        <v>43487</v>
      </c>
      <c r="AA2936" s="1843" t="s">
        <v>104</v>
      </c>
      <c r="AB2936" s="1843"/>
      <c r="AH2936" s="1867"/>
      <c r="AK2936" s="1868"/>
      <c r="AL2936" s="1868"/>
    </row>
    <row r="2937" spans="1:38" x14ac:dyDescent="0.25">
      <c r="A2937" s="1866">
        <v>2018737</v>
      </c>
      <c r="C2937" s="1782">
        <v>748618</v>
      </c>
      <c r="D2937" s="1762" t="s">
        <v>26</v>
      </c>
      <c r="E2937" s="1762">
        <v>1</v>
      </c>
      <c r="F2937" s="1762">
        <v>14</v>
      </c>
      <c r="G2937" s="1762">
        <v>9</v>
      </c>
      <c r="H2937" s="1762">
        <v>3</v>
      </c>
      <c r="I2937" s="1783">
        <v>1</v>
      </c>
      <c r="J2937" s="1783">
        <v>1</v>
      </c>
      <c r="L2937" s="1764">
        <v>4978.3100000000004</v>
      </c>
      <c r="N2937" s="1764">
        <v>3303</v>
      </c>
      <c r="O2937" s="1764">
        <f t="shared" si="1165"/>
        <v>2623.68</v>
      </c>
      <c r="P2937" s="1806">
        <f t="shared" si="1162"/>
        <v>0.79433242506811985</v>
      </c>
      <c r="Q2937" s="1764">
        <v>679.32</v>
      </c>
      <c r="R2937" s="1864">
        <f t="shared" si="1163"/>
        <v>0.20566757493188012</v>
      </c>
      <c r="S2937" s="1807">
        <f t="shared" si="1159"/>
        <v>27.172800000000002</v>
      </c>
      <c r="U2937" s="1764">
        <f t="shared" si="1160"/>
        <v>0</v>
      </c>
      <c r="V2937" s="1764">
        <f t="shared" si="1161"/>
        <v>0</v>
      </c>
      <c r="W2937" s="1764">
        <f t="shared" si="1164"/>
        <v>4978.3100000000004</v>
      </c>
      <c r="X2937" s="1768">
        <v>4978.3100000000004</v>
      </c>
      <c r="Y2937" s="1784">
        <v>6186700</v>
      </c>
      <c r="Z2937" s="1770">
        <v>43416</v>
      </c>
      <c r="AA2937" s="1843" t="s">
        <v>104</v>
      </c>
      <c r="AB2937" s="1843"/>
      <c r="AH2937" s="1867"/>
      <c r="AK2937" s="1868"/>
      <c r="AL2937" s="1868"/>
    </row>
    <row r="2938" spans="1:38" x14ac:dyDescent="0.25">
      <c r="A2938" s="1866" t="s">
        <v>6030</v>
      </c>
      <c r="C2938" s="1782" t="s">
        <v>6029</v>
      </c>
      <c r="D2938" s="1762" t="s">
        <v>26</v>
      </c>
      <c r="E2938" s="1762">
        <v>0</v>
      </c>
      <c r="F2938" s="1762">
        <v>19</v>
      </c>
      <c r="G2938" s="1762">
        <v>0</v>
      </c>
      <c r="H2938" s="1762">
        <v>0</v>
      </c>
      <c r="I2938" s="1783">
        <v>1</v>
      </c>
      <c r="J2938" s="1783">
        <v>1</v>
      </c>
      <c r="L2938" s="1764">
        <v>1858.32</v>
      </c>
      <c r="N2938" s="1764">
        <v>1360</v>
      </c>
      <c r="O2938" s="1764">
        <f t="shared" si="1165"/>
        <v>1013.06</v>
      </c>
      <c r="P2938" s="1806">
        <f t="shared" si="1162"/>
        <v>0.74489705882352941</v>
      </c>
      <c r="Q2938" s="1764">
        <v>346.94</v>
      </c>
      <c r="R2938" s="1864">
        <f t="shared" si="1163"/>
        <v>0.25510294117647059</v>
      </c>
      <c r="S2938" s="1807">
        <f t="shared" si="1159"/>
        <v>13.877599999999999</v>
      </c>
      <c r="U2938" s="1764">
        <f t="shared" si="1160"/>
        <v>0</v>
      </c>
      <c r="V2938" s="1764">
        <f t="shared" si="1161"/>
        <v>0</v>
      </c>
      <c r="W2938" s="1764">
        <f t="shared" si="1164"/>
        <v>1858.32</v>
      </c>
      <c r="X2938" s="1768">
        <v>1858.32</v>
      </c>
      <c r="Y2938" s="1784">
        <v>618672</v>
      </c>
      <c r="Z2938" s="1770">
        <v>43416</v>
      </c>
      <c r="AA2938" s="1843" t="s">
        <v>104</v>
      </c>
      <c r="AB2938" s="1843"/>
      <c r="AH2938" s="1867"/>
      <c r="AK2938" s="1868"/>
      <c r="AL2938" s="1868"/>
    </row>
    <row r="2939" spans="1:38" x14ac:dyDescent="0.25">
      <c r="A2939" s="1866">
        <v>2018739</v>
      </c>
      <c r="C2939" s="1782" t="s">
        <v>6038</v>
      </c>
      <c r="D2939" s="1762" t="s">
        <v>26</v>
      </c>
      <c r="E2939" s="1762">
        <v>0</v>
      </c>
      <c r="F2939" s="1762">
        <v>0</v>
      </c>
      <c r="G2939" s="1762">
        <v>0</v>
      </c>
      <c r="H2939" s="1762">
        <v>0</v>
      </c>
      <c r="I2939" s="1783">
        <v>1</v>
      </c>
      <c r="J2939" s="1783">
        <v>1</v>
      </c>
      <c r="L2939" s="1764">
        <v>58.95</v>
      </c>
      <c r="N2939" s="1764">
        <f>O2939+Q2939</f>
        <v>36.97</v>
      </c>
      <c r="O2939" s="1764">
        <v>21.97</v>
      </c>
      <c r="P2939" s="1806">
        <f t="shared" si="1162"/>
        <v>0.59426562077360023</v>
      </c>
      <c r="Q2939" s="1764">
        <v>15</v>
      </c>
      <c r="R2939" s="1864">
        <f t="shared" si="1163"/>
        <v>0.40573437922639982</v>
      </c>
      <c r="S2939" s="1807">
        <f t="shared" si="1159"/>
        <v>0.6</v>
      </c>
      <c r="U2939" s="1764">
        <f t="shared" si="1160"/>
        <v>0</v>
      </c>
      <c r="V2939" s="1764">
        <f t="shared" si="1161"/>
        <v>0</v>
      </c>
      <c r="W2939" s="1764">
        <f t="shared" si="1164"/>
        <v>58.95</v>
      </c>
      <c r="X2939" s="1768">
        <v>58.95</v>
      </c>
      <c r="Y2939" s="1784">
        <v>618673</v>
      </c>
      <c r="Z2939" s="1770">
        <v>43416</v>
      </c>
      <c r="AA2939" s="1843" t="s">
        <v>104</v>
      </c>
      <c r="AB2939" s="1843"/>
      <c r="AH2939" s="1867"/>
      <c r="AK2939" s="1868"/>
      <c r="AL2939" s="1868"/>
    </row>
    <row r="2940" spans="1:38" x14ac:dyDescent="0.25">
      <c r="A2940" s="1866">
        <v>2018740</v>
      </c>
      <c r="C2940" s="1995" t="s">
        <v>6040</v>
      </c>
      <c r="D2940" s="1762" t="s">
        <v>3054</v>
      </c>
      <c r="E2940" s="1762">
        <v>0</v>
      </c>
      <c r="F2940" s="1762">
        <v>1</v>
      </c>
      <c r="G2940" s="1762">
        <v>0</v>
      </c>
      <c r="H2940" s="1762">
        <v>1</v>
      </c>
      <c r="I2940" s="1783">
        <v>1</v>
      </c>
      <c r="J2940" s="1783">
        <v>1</v>
      </c>
      <c r="L2940" s="1764">
        <v>766.15</v>
      </c>
      <c r="O2940" s="1764">
        <f t="shared" si="1165"/>
        <v>0</v>
      </c>
      <c r="P2940" s="1806" t="str">
        <f t="shared" si="1162"/>
        <v/>
      </c>
      <c r="R2940" s="1864" t="str">
        <f t="shared" si="1163"/>
        <v/>
      </c>
      <c r="S2940" s="1807">
        <f t="shared" si="1159"/>
        <v>0</v>
      </c>
      <c r="U2940" s="1764">
        <f t="shared" si="1160"/>
        <v>0</v>
      </c>
      <c r="V2940" s="1764">
        <f t="shared" si="1161"/>
        <v>0</v>
      </c>
      <c r="W2940" s="1764">
        <f t="shared" si="1164"/>
        <v>766.15</v>
      </c>
      <c r="X2940" s="1768">
        <v>766.15</v>
      </c>
      <c r="Y2940" s="1784">
        <v>618661</v>
      </c>
      <c r="Z2940" s="1770">
        <v>43411</v>
      </c>
      <c r="AA2940" s="1843" t="s">
        <v>104</v>
      </c>
      <c r="AB2940" s="1843"/>
      <c r="AH2940" s="1867"/>
      <c r="AK2940" s="1868"/>
      <c r="AL2940" s="1868"/>
    </row>
    <row r="2941" spans="1:38" x14ac:dyDescent="0.25">
      <c r="A2941" s="1866">
        <v>2018741</v>
      </c>
      <c r="C2941" s="1782" t="s">
        <v>6169</v>
      </c>
      <c r="D2941" s="1762" t="s">
        <v>26</v>
      </c>
      <c r="E2941" s="1762">
        <v>0</v>
      </c>
      <c r="F2941" s="1762">
        <v>0</v>
      </c>
      <c r="G2941" s="1762">
        <v>0</v>
      </c>
      <c r="H2941" s="1762">
        <v>0</v>
      </c>
      <c r="I2941" s="1783">
        <v>1</v>
      </c>
      <c r="J2941" s="1783">
        <v>1</v>
      </c>
      <c r="L2941" s="1764">
        <v>90.3</v>
      </c>
      <c r="N2941" s="1764">
        <f>O2941+Q2941</f>
        <v>52.65</v>
      </c>
      <c r="O2941" s="1764">
        <v>37.65</v>
      </c>
      <c r="P2941" s="1806">
        <f t="shared" si="1162"/>
        <v>0.71509971509971504</v>
      </c>
      <c r="Q2941" s="1764">
        <v>15</v>
      </c>
      <c r="R2941" s="1864">
        <f t="shared" si="1163"/>
        <v>0.28490028490028491</v>
      </c>
      <c r="S2941" s="1807">
        <f t="shared" si="1159"/>
        <v>0.6</v>
      </c>
      <c r="U2941" s="1764">
        <f t="shared" si="1160"/>
        <v>0</v>
      </c>
      <c r="V2941" s="1764">
        <f t="shared" si="1161"/>
        <v>0</v>
      </c>
      <c r="W2941" s="1764">
        <f t="shared" si="1164"/>
        <v>90.3</v>
      </c>
      <c r="X2941" s="1768">
        <v>90.3</v>
      </c>
      <c r="Y2941" s="1784">
        <v>618673</v>
      </c>
      <c r="Z2941" s="1770">
        <v>43416</v>
      </c>
      <c r="AA2941" s="1843" t="s">
        <v>104</v>
      </c>
      <c r="AB2941" s="1843"/>
      <c r="AH2941" s="1867"/>
      <c r="AK2941" s="1868"/>
      <c r="AL2941" s="1868"/>
    </row>
    <row r="2942" spans="1:38" x14ac:dyDescent="0.25">
      <c r="A2942" s="1866">
        <v>2018742</v>
      </c>
      <c r="C2942" s="1782">
        <v>722818</v>
      </c>
      <c r="D2942" s="1762" t="s">
        <v>26</v>
      </c>
      <c r="E2942" s="1762">
        <v>1</v>
      </c>
      <c r="F2942" s="1762">
        <v>10</v>
      </c>
      <c r="G2942" s="1762">
        <v>6</v>
      </c>
      <c r="H2942" s="1762">
        <v>2</v>
      </c>
      <c r="I2942" s="1783">
        <v>1</v>
      </c>
      <c r="J2942" s="1783">
        <v>1</v>
      </c>
      <c r="L2942" s="1764">
        <v>4516.41</v>
      </c>
      <c r="N2942" s="1764">
        <v>2998.71</v>
      </c>
      <c r="O2942" s="1764">
        <f t="shared" si="1165"/>
        <v>2491.4899999999998</v>
      </c>
      <c r="P2942" s="1806">
        <f t="shared" si="1162"/>
        <v>0.83085393385822559</v>
      </c>
      <c r="Q2942" s="1764">
        <v>507.22</v>
      </c>
      <c r="R2942" s="1864">
        <f t="shared" si="1163"/>
        <v>0.1691460661417743</v>
      </c>
      <c r="S2942" s="1807">
        <f t="shared" si="1159"/>
        <v>20.288800000000002</v>
      </c>
      <c r="U2942" s="1764">
        <f t="shared" si="1160"/>
        <v>0</v>
      </c>
      <c r="V2942" s="1764">
        <f t="shared" si="1161"/>
        <v>0</v>
      </c>
      <c r="W2942" s="1764">
        <f t="shared" si="1164"/>
        <v>4516.41</v>
      </c>
      <c r="X2942" s="1768">
        <v>4516.41</v>
      </c>
      <c r="Y2942" s="1784">
        <v>618684</v>
      </c>
      <c r="Z2942" s="1770">
        <v>43420</v>
      </c>
      <c r="AA2942" s="1843" t="s">
        <v>104</v>
      </c>
      <c r="AB2942" s="1843"/>
      <c r="AH2942" s="1867"/>
      <c r="AK2942" s="1868"/>
      <c r="AL2942" s="1868"/>
    </row>
    <row r="2943" spans="1:38" x14ac:dyDescent="0.25">
      <c r="A2943" s="1866">
        <v>2018743</v>
      </c>
      <c r="C2943" s="1782">
        <v>727218</v>
      </c>
      <c r="D2943" s="1762" t="s">
        <v>26</v>
      </c>
      <c r="E2943" s="1762">
        <v>0</v>
      </c>
      <c r="F2943" s="1762">
        <v>2</v>
      </c>
      <c r="G2943" s="1762">
        <v>1</v>
      </c>
      <c r="H2943" s="1762">
        <v>1</v>
      </c>
      <c r="I2943" s="1783">
        <v>1</v>
      </c>
      <c r="J2943" s="1783">
        <v>1</v>
      </c>
      <c r="L2943" s="1764">
        <v>705.82</v>
      </c>
      <c r="N2943" s="1764">
        <v>470</v>
      </c>
      <c r="O2943" s="1764">
        <f t="shared" si="1165"/>
        <v>331.44</v>
      </c>
      <c r="P2943" s="1806">
        <f t="shared" si="1162"/>
        <v>0.70519148936170217</v>
      </c>
      <c r="Q2943" s="1764">
        <v>138.56</v>
      </c>
      <c r="R2943" s="1864">
        <f t="shared" si="1163"/>
        <v>0.29480851063829788</v>
      </c>
      <c r="S2943" s="1807">
        <f t="shared" si="1159"/>
        <v>5.5423999999999998</v>
      </c>
      <c r="U2943" s="1764">
        <f t="shared" si="1160"/>
        <v>0</v>
      </c>
      <c r="V2943" s="1764">
        <f t="shared" si="1161"/>
        <v>0</v>
      </c>
      <c r="W2943" s="1764">
        <f t="shared" si="1164"/>
        <v>705.82</v>
      </c>
      <c r="X2943" s="1768">
        <v>705.82</v>
      </c>
      <c r="Y2943" s="1784">
        <v>618683</v>
      </c>
      <c r="Z2943" s="1770">
        <v>43420</v>
      </c>
      <c r="AA2943" s="1843" t="s">
        <v>104</v>
      </c>
      <c r="AB2943" s="1843"/>
      <c r="AH2943" s="1867"/>
      <c r="AK2943" s="1868"/>
      <c r="AL2943" s="1868"/>
    </row>
    <row r="2944" spans="1:38" x14ac:dyDescent="0.25">
      <c r="A2944" s="1866">
        <v>2018744</v>
      </c>
      <c r="C2944" s="1782" t="s">
        <v>6044</v>
      </c>
      <c r="D2944" s="1762" t="s">
        <v>26</v>
      </c>
      <c r="E2944" s="1762">
        <v>0</v>
      </c>
      <c r="F2944" s="1762">
        <v>2</v>
      </c>
      <c r="G2944" s="1762">
        <v>1</v>
      </c>
      <c r="H2944" s="1762">
        <v>1</v>
      </c>
      <c r="I2944" s="1783">
        <v>1</v>
      </c>
      <c r="J2944" s="1783">
        <v>1</v>
      </c>
      <c r="L2944" s="1764">
        <v>705.82</v>
      </c>
      <c r="N2944" s="1764">
        <v>470</v>
      </c>
      <c r="O2944" s="1764">
        <f t="shared" ref="O2944" si="1166">N2944-Q2944</f>
        <v>331.44</v>
      </c>
      <c r="P2944" s="1806">
        <f t="shared" ref="P2944" si="1167">IF(N2944&lt;=0,"",O2944/N2944)</f>
        <v>0.70519148936170217</v>
      </c>
      <c r="Q2944" s="1764">
        <v>138.56</v>
      </c>
      <c r="R2944" s="1864">
        <f t="shared" ref="R2944" si="1168">IF(N2944&lt;=0,"",Q2944/N2944)</f>
        <v>0.29480851063829788</v>
      </c>
      <c r="S2944" s="1807">
        <f t="shared" si="1159"/>
        <v>5.5423999999999998</v>
      </c>
      <c r="U2944" s="1764">
        <f t="shared" si="1160"/>
        <v>0</v>
      </c>
      <c r="V2944" s="1764">
        <f t="shared" si="1161"/>
        <v>0</v>
      </c>
      <c r="W2944" s="1764">
        <f t="shared" si="1164"/>
        <v>705.82</v>
      </c>
      <c r="X2944" s="1768">
        <v>705.82</v>
      </c>
      <c r="Y2944" s="1784">
        <v>618685</v>
      </c>
      <c r="Z2944" s="1770">
        <v>43420</v>
      </c>
      <c r="AA2944" s="1843" t="s">
        <v>104</v>
      </c>
      <c r="AB2944" s="1843"/>
      <c r="AH2944" s="1867"/>
      <c r="AK2944" s="1868"/>
      <c r="AL2944" s="1868"/>
    </row>
    <row r="2945" spans="1:38" x14ac:dyDescent="0.25">
      <c r="A2945" s="1866">
        <v>2018745</v>
      </c>
      <c r="C2945" s="1782" t="s">
        <v>6045</v>
      </c>
      <c r="D2945" s="1762" t="s">
        <v>352</v>
      </c>
      <c r="E2945" s="1762">
        <v>1</v>
      </c>
      <c r="F2945" s="1762">
        <v>11</v>
      </c>
      <c r="G2945" s="1762">
        <v>7</v>
      </c>
      <c r="H2945" s="1762">
        <v>4</v>
      </c>
      <c r="I2945" s="1783">
        <v>1</v>
      </c>
      <c r="J2945" s="1783">
        <v>1</v>
      </c>
      <c r="L2945" s="1764">
        <v>3286.61</v>
      </c>
      <c r="N2945" s="1764">
        <v>2442</v>
      </c>
      <c r="O2945" s="1764">
        <f t="shared" si="1165"/>
        <v>1811.75</v>
      </c>
      <c r="P2945" s="1806">
        <f t="shared" si="1162"/>
        <v>0.74191236691236695</v>
      </c>
      <c r="Q2945" s="1764">
        <v>630.25</v>
      </c>
      <c r="R2945" s="1864">
        <f t="shared" si="1163"/>
        <v>0.25808763308763311</v>
      </c>
      <c r="S2945" s="1807">
        <f t="shared" si="1159"/>
        <v>25.21</v>
      </c>
      <c r="U2945" s="1764">
        <f t="shared" si="1160"/>
        <v>0</v>
      </c>
      <c r="V2945" s="1764">
        <f t="shared" si="1161"/>
        <v>0</v>
      </c>
      <c r="W2945" s="1764">
        <f t="shared" si="1164"/>
        <v>3286.61</v>
      </c>
      <c r="X2945" s="1768">
        <v>3286.61</v>
      </c>
      <c r="Y2945" s="1784">
        <v>618731</v>
      </c>
      <c r="Z2945" s="1770">
        <v>43430</v>
      </c>
      <c r="AA2945" s="1843" t="s">
        <v>104</v>
      </c>
      <c r="AB2945" s="1843"/>
      <c r="AH2945" s="1867"/>
      <c r="AK2945" s="1868"/>
      <c r="AL2945" s="1868"/>
    </row>
    <row r="2946" spans="1:38" x14ac:dyDescent="0.25">
      <c r="A2946" s="1866">
        <v>2018746</v>
      </c>
      <c r="C2946" s="1782">
        <v>739818</v>
      </c>
      <c r="D2946" s="1762" t="s">
        <v>26</v>
      </c>
      <c r="E2946" s="1762">
        <v>1</v>
      </c>
      <c r="F2946" s="1762">
        <v>12</v>
      </c>
      <c r="G2946" s="1762">
        <v>6</v>
      </c>
      <c r="H2946" s="1762">
        <v>3</v>
      </c>
      <c r="I2946" s="1783">
        <v>1</v>
      </c>
      <c r="J2946" s="1783">
        <v>1</v>
      </c>
      <c r="L2946" s="1764">
        <v>4652.82</v>
      </c>
      <c r="N2946" s="1764">
        <v>3050</v>
      </c>
      <c r="O2946" s="1764">
        <f t="shared" si="1165"/>
        <v>2455.66</v>
      </c>
      <c r="P2946" s="1806">
        <f t="shared" si="1162"/>
        <v>0.80513442622950815</v>
      </c>
      <c r="Q2946" s="1764">
        <v>594.34</v>
      </c>
      <c r="R2946" s="1864">
        <f t="shared" si="1163"/>
        <v>0.19486557377049182</v>
      </c>
      <c r="S2946" s="1807">
        <f t="shared" si="1159"/>
        <v>23.773600000000002</v>
      </c>
      <c r="U2946" s="1764">
        <f t="shared" si="1160"/>
        <v>0</v>
      </c>
      <c r="V2946" s="1764">
        <f t="shared" si="1161"/>
        <v>0</v>
      </c>
      <c r="W2946" s="1764">
        <f t="shared" si="1164"/>
        <v>4652.82</v>
      </c>
      <c r="X2946" s="1768">
        <v>4652.82</v>
      </c>
      <c r="Y2946" s="1784">
        <v>618687</v>
      </c>
      <c r="Z2946" s="1770">
        <v>43420</v>
      </c>
      <c r="AA2946" s="1843" t="s">
        <v>104</v>
      </c>
      <c r="AB2946" s="1843"/>
      <c r="AH2946" s="1867"/>
      <c r="AK2946" s="1868"/>
      <c r="AL2946" s="1868"/>
    </row>
    <row r="2947" spans="1:38" x14ac:dyDescent="0.25">
      <c r="A2947" s="1866">
        <v>2018747</v>
      </c>
      <c r="C2947" s="1782" t="s">
        <v>6050</v>
      </c>
      <c r="D2947" s="1762" t="s">
        <v>26</v>
      </c>
      <c r="E2947" s="1762">
        <v>0</v>
      </c>
      <c r="F2947" s="1762">
        <v>0</v>
      </c>
      <c r="G2947" s="1762">
        <v>0</v>
      </c>
      <c r="H2947" s="1762">
        <v>0</v>
      </c>
      <c r="I2947" s="1783">
        <v>1</v>
      </c>
      <c r="J2947" s="1783">
        <v>1</v>
      </c>
      <c r="L2947" s="1764">
        <v>76</v>
      </c>
      <c r="N2947" s="1764">
        <f>O2947+Q2947</f>
        <v>45.5</v>
      </c>
      <c r="O2947" s="1764">
        <v>30.5</v>
      </c>
      <c r="P2947" s="1806">
        <f t="shared" si="1162"/>
        <v>0.67032967032967028</v>
      </c>
      <c r="Q2947" s="1764">
        <v>15</v>
      </c>
      <c r="R2947" s="1864">
        <f t="shared" si="1163"/>
        <v>0.32967032967032966</v>
      </c>
      <c r="S2947" s="1807">
        <f t="shared" si="1159"/>
        <v>0.6</v>
      </c>
      <c r="U2947" s="1764">
        <f t="shared" si="1160"/>
        <v>0</v>
      </c>
      <c r="V2947" s="1764">
        <f t="shared" si="1161"/>
        <v>0</v>
      </c>
      <c r="W2947" s="1764">
        <f t="shared" si="1164"/>
        <v>76</v>
      </c>
      <c r="X2947" s="1768">
        <v>76</v>
      </c>
      <c r="Y2947" s="1784">
        <v>618673</v>
      </c>
      <c r="Z2947" s="1770">
        <v>43416</v>
      </c>
      <c r="AA2947" s="1843" t="s">
        <v>104</v>
      </c>
      <c r="AB2947" s="1843"/>
      <c r="AH2947" s="1867"/>
      <c r="AK2947" s="1868"/>
      <c r="AL2947" s="1868"/>
    </row>
    <row r="2948" spans="1:38" x14ac:dyDescent="0.25">
      <c r="A2948" s="1866">
        <v>2018748</v>
      </c>
      <c r="C2948" s="1782">
        <v>743618</v>
      </c>
      <c r="D2948" s="1762" t="s">
        <v>26</v>
      </c>
      <c r="E2948" s="1762">
        <v>1</v>
      </c>
      <c r="F2948" s="1762">
        <v>11</v>
      </c>
      <c r="G2948" s="1762">
        <v>7</v>
      </c>
      <c r="H2948" s="1762">
        <v>2</v>
      </c>
      <c r="I2948" s="1783">
        <v>1</v>
      </c>
      <c r="J2948" s="1783">
        <v>1</v>
      </c>
      <c r="L2948" s="1764">
        <v>3821.98</v>
      </c>
      <c r="N2948" s="1764">
        <v>2540</v>
      </c>
      <c r="O2948" s="1764">
        <f t="shared" si="1165"/>
        <v>2029.43</v>
      </c>
      <c r="P2948" s="1806">
        <f t="shared" si="1162"/>
        <v>0.79898818897637802</v>
      </c>
      <c r="Q2948" s="1764">
        <v>510.57</v>
      </c>
      <c r="R2948" s="1864">
        <f t="shared" si="1163"/>
        <v>0.20101181102362203</v>
      </c>
      <c r="S2948" s="1807">
        <f t="shared" si="1159"/>
        <v>20.422799999999999</v>
      </c>
      <c r="U2948" s="1764">
        <f t="shared" si="1160"/>
        <v>0</v>
      </c>
      <c r="V2948" s="1764">
        <f t="shared" si="1161"/>
        <v>0</v>
      </c>
      <c r="W2948" s="1764">
        <f t="shared" si="1164"/>
        <v>3821.98</v>
      </c>
      <c r="X2948" s="1768">
        <v>3821.98</v>
      </c>
      <c r="Y2948" s="1784">
        <v>618687</v>
      </c>
      <c r="Z2948" s="1770">
        <v>43420</v>
      </c>
      <c r="AA2948" s="1843" t="s">
        <v>104</v>
      </c>
      <c r="AB2948" s="1843"/>
      <c r="AH2948" s="1867"/>
      <c r="AK2948" s="1868"/>
      <c r="AL2948" s="1868"/>
    </row>
    <row r="2949" spans="1:38" x14ac:dyDescent="0.25">
      <c r="A2949" s="1866">
        <v>2018749</v>
      </c>
      <c r="C2949" s="1782">
        <v>722918</v>
      </c>
      <c r="D2949" s="1762" t="s">
        <v>26</v>
      </c>
      <c r="E2949" s="1762">
        <v>1</v>
      </c>
      <c r="F2949" s="1762">
        <v>7</v>
      </c>
      <c r="G2949" s="1762">
        <v>5</v>
      </c>
      <c r="H2949" s="1762">
        <v>3</v>
      </c>
      <c r="I2949" s="1783">
        <v>1</v>
      </c>
      <c r="J2949" s="1783">
        <v>1</v>
      </c>
      <c r="L2949" s="1764">
        <v>3573.79</v>
      </c>
      <c r="N2949" s="1764">
        <v>2353</v>
      </c>
      <c r="O2949" s="1764">
        <f t="shared" si="1165"/>
        <v>1891.49</v>
      </c>
      <c r="P2949" s="1806">
        <f t="shared" si="1162"/>
        <v>0.80386315342116443</v>
      </c>
      <c r="Q2949" s="1764">
        <v>461.51</v>
      </c>
      <c r="R2949" s="1864">
        <f t="shared" si="1163"/>
        <v>0.19613684657883554</v>
      </c>
      <c r="S2949" s="1807">
        <f t="shared" si="1159"/>
        <v>18.4604</v>
      </c>
      <c r="U2949" s="1764">
        <f t="shared" si="1160"/>
        <v>0</v>
      </c>
      <c r="V2949" s="1764">
        <f t="shared" si="1161"/>
        <v>0</v>
      </c>
      <c r="W2949" s="1764">
        <f t="shared" si="1164"/>
        <v>3573.79</v>
      </c>
      <c r="X2949" s="1768">
        <v>3573.79</v>
      </c>
      <c r="Y2949" s="1784">
        <v>618688</v>
      </c>
      <c r="Z2949" s="1770">
        <v>43420</v>
      </c>
      <c r="AA2949" s="1843" t="s">
        <v>104</v>
      </c>
      <c r="AB2949" s="1843"/>
      <c r="AH2949" s="1867"/>
      <c r="AK2949" s="1868"/>
      <c r="AL2949" s="1868"/>
    </row>
    <row r="2950" spans="1:38" x14ac:dyDescent="0.25">
      <c r="A2950" s="1866">
        <v>2018750</v>
      </c>
      <c r="C2950" s="1782">
        <v>746718</v>
      </c>
      <c r="D2950" s="1762" t="s">
        <v>26</v>
      </c>
      <c r="E2950" s="1762">
        <v>1</v>
      </c>
      <c r="F2950" s="1762">
        <v>10</v>
      </c>
      <c r="G2950" s="1762">
        <v>5</v>
      </c>
      <c r="H2950" s="1762">
        <v>3</v>
      </c>
      <c r="I2950" s="1783">
        <v>1</v>
      </c>
      <c r="J2950" s="1783">
        <v>1</v>
      </c>
      <c r="L2950" s="1764">
        <v>3583.54</v>
      </c>
      <c r="N2950" s="1764">
        <v>2373.65</v>
      </c>
      <c r="O2950" s="1764">
        <f t="shared" si="1165"/>
        <v>1863.8400000000001</v>
      </c>
      <c r="P2950" s="1806">
        <f t="shared" si="1162"/>
        <v>0.78522107303098609</v>
      </c>
      <c r="Q2950" s="1764">
        <v>509.81</v>
      </c>
      <c r="R2950" s="1864">
        <f t="shared" si="1163"/>
        <v>0.21477892696901396</v>
      </c>
      <c r="S2950" s="1807">
        <f t="shared" si="1159"/>
        <v>20.392399999999999</v>
      </c>
      <c r="U2950" s="1764">
        <f t="shared" si="1160"/>
        <v>0</v>
      </c>
      <c r="V2950" s="1764">
        <f t="shared" si="1161"/>
        <v>0</v>
      </c>
      <c r="W2950" s="1764">
        <f t="shared" si="1164"/>
        <v>3583.54</v>
      </c>
      <c r="X2950" s="1768">
        <v>3583.54</v>
      </c>
      <c r="Y2950" s="1784">
        <v>618716</v>
      </c>
      <c r="Z2950" s="1770">
        <v>43430</v>
      </c>
      <c r="AA2950" s="1843" t="s">
        <v>104</v>
      </c>
      <c r="AB2950" s="1843"/>
      <c r="AH2950" s="1867"/>
      <c r="AK2950" s="1868"/>
      <c r="AL2950" s="1868"/>
    </row>
    <row r="2951" spans="1:38" x14ac:dyDescent="0.25">
      <c r="A2951" s="1866">
        <v>2018751</v>
      </c>
      <c r="C2951" s="1782">
        <v>746818</v>
      </c>
      <c r="D2951" s="1762" t="s">
        <v>26</v>
      </c>
      <c r="E2951" s="1762">
        <v>1</v>
      </c>
      <c r="F2951" s="1762">
        <v>8</v>
      </c>
      <c r="G2951" s="1762">
        <v>6</v>
      </c>
      <c r="H2951" s="1762">
        <v>2</v>
      </c>
      <c r="I2951" s="1783">
        <v>1</v>
      </c>
      <c r="J2951" s="1783">
        <v>1</v>
      </c>
      <c r="L2951" s="1764">
        <v>3246.06</v>
      </c>
      <c r="N2951" s="1764">
        <v>2118</v>
      </c>
      <c r="O2951" s="1764">
        <f t="shared" si="1165"/>
        <v>1690.24</v>
      </c>
      <c r="P2951" s="1806">
        <f t="shared" si="1162"/>
        <v>0.7980358829084041</v>
      </c>
      <c r="Q2951" s="1764">
        <v>427.76</v>
      </c>
      <c r="R2951" s="1864">
        <f t="shared" si="1163"/>
        <v>0.20196411709159584</v>
      </c>
      <c r="S2951" s="1807">
        <f t="shared" si="1159"/>
        <v>17.110399999999998</v>
      </c>
      <c r="U2951" s="1764">
        <f t="shared" si="1160"/>
        <v>0</v>
      </c>
      <c r="V2951" s="1764">
        <f t="shared" si="1161"/>
        <v>0</v>
      </c>
      <c r="W2951" s="1764">
        <f t="shared" si="1164"/>
        <v>3246.06</v>
      </c>
      <c r="X2951" s="1768">
        <v>3246.06</v>
      </c>
      <c r="Y2951" s="1784">
        <v>618696</v>
      </c>
      <c r="Z2951" s="1770">
        <v>43430</v>
      </c>
      <c r="AA2951" s="1843" t="s">
        <v>104</v>
      </c>
      <c r="AB2951" s="1843"/>
      <c r="AH2951" s="1867"/>
      <c r="AK2951" s="1868"/>
      <c r="AL2951" s="1868"/>
    </row>
    <row r="2952" spans="1:38" x14ac:dyDescent="0.25">
      <c r="A2952" s="1893">
        <v>2018752</v>
      </c>
      <c r="C2952" s="1782" t="s">
        <v>6227</v>
      </c>
      <c r="D2952" s="1762" t="s">
        <v>26</v>
      </c>
      <c r="E2952" s="1762">
        <v>0</v>
      </c>
      <c r="F2952" s="1762">
        <v>0</v>
      </c>
      <c r="G2952" s="1762">
        <v>0</v>
      </c>
      <c r="H2952" s="1762">
        <v>0</v>
      </c>
      <c r="I2952" s="1783">
        <v>1</v>
      </c>
      <c r="J2952" s="1783">
        <v>1</v>
      </c>
      <c r="L2952" s="1764">
        <v>100.12</v>
      </c>
      <c r="N2952" s="1764">
        <f>O2952+Q2952</f>
        <v>57.56</v>
      </c>
      <c r="O2952" s="1764">
        <v>42.56</v>
      </c>
      <c r="P2952" s="1806">
        <f t="shared" si="1162"/>
        <v>0.73940236275191107</v>
      </c>
      <c r="Q2952" s="1764">
        <v>15</v>
      </c>
      <c r="R2952" s="1864">
        <f t="shared" si="1163"/>
        <v>0.26059763724808893</v>
      </c>
      <c r="S2952" s="1807">
        <f t="shared" si="1159"/>
        <v>0.6</v>
      </c>
      <c r="U2952" s="1764">
        <f t="shared" si="1160"/>
        <v>0</v>
      </c>
      <c r="V2952" s="1764">
        <f t="shared" si="1161"/>
        <v>0</v>
      </c>
      <c r="W2952" s="1764">
        <f t="shared" si="1164"/>
        <v>100.12</v>
      </c>
      <c r="X2952" s="1768">
        <v>100.12</v>
      </c>
      <c r="Y2952" s="1784">
        <v>618788</v>
      </c>
      <c r="Z2952" s="1770">
        <v>43451</v>
      </c>
      <c r="AA2952" s="1843" t="s">
        <v>104</v>
      </c>
      <c r="AB2952" s="1843"/>
      <c r="AH2952" s="1867"/>
      <c r="AK2952" s="1868"/>
      <c r="AL2952" s="1868"/>
    </row>
    <row r="2953" spans="1:38" x14ac:dyDescent="0.25">
      <c r="A2953" s="1866" t="s">
        <v>6119</v>
      </c>
      <c r="C2953" s="1782" t="s">
        <v>6076</v>
      </c>
      <c r="D2953" s="1762" t="s">
        <v>5517</v>
      </c>
      <c r="E2953" s="1762">
        <v>0</v>
      </c>
      <c r="F2953" s="1762">
        <v>1</v>
      </c>
      <c r="G2953" s="1762">
        <v>2</v>
      </c>
      <c r="H2953" s="1762">
        <v>0</v>
      </c>
      <c r="I2953" s="1783">
        <v>1</v>
      </c>
      <c r="J2953" s="1783">
        <v>1</v>
      </c>
      <c r="L2953" s="1764">
        <v>614.63</v>
      </c>
      <c r="N2953" s="1764">
        <v>450</v>
      </c>
      <c r="O2953" s="1764">
        <f t="shared" si="1165"/>
        <v>300</v>
      </c>
      <c r="P2953" s="1806">
        <f t="shared" si="1162"/>
        <v>0.66666666666666663</v>
      </c>
      <c r="Q2953" s="1764">
        <v>150</v>
      </c>
      <c r="R2953" s="1864">
        <f t="shared" si="1163"/>
        <v>0.33333333333333331</v>
      </c>
      <c r="S2953" s="1807">
        <f t="shared" si="1159"/>
        <v>6</v>
      </c>
      <c r="U2953" s="1764">
        <f t="shared" si="1160"/>
        <v>0</v>
      </c>
      <c r="V2953" s="1764">
        <f t="shared" si="1161"/>
        <v>0</v>
      </c>
      <c r="W2953" s="1764">
        <f t="shared" si="1164"/>
        <v>614.63</v>
      </c>
      <c r="X2953" s="1768">
        <v>614.63</v>
      </c>
      <c r="Y2953" s="1784">
        <v>618727</v>
      </c>
      <c r="Z2953" s="1770">
        <v>43430</v>
      </c>
      <c r="AA2953" s="1843" t="s">
        <v>104</v>
      </c>
      <c r="AB2953" s="1843"/>
      <c r="AH2953" s="1867"/>
      <c r="AK2953" s="1868"/>
      <c r="AL2953" s="1868"/>
    </row>
    <row r="2954" spans="1:38" x14ac:dyDescent="0.25">
      <c r="A2954" s="1866">
        <v>2018754</v>
      </c>
      <c r="C2954" s="1782">
        <v>741119</v>
      </c>
      <c r="D2954" s="1762" t="s">
        <v>26</v>
      </c>
      <c r="E2954" s="1762">
        <v>1</v>
      </c>
      <c r="F2954" s="1762">
        <v>7</v>
      </c>
      <c r="G2954" s="1762">
        <v>5</v>
      </c>
      <c r="H2954" s="1762">
        <v>2</v>
      </c>
      <c r="I2954" s="1783">
        <v>1</v>
      </c>
      <c r="J2954" s="1783">
        <v>1</v>
      </c>
      <c r="L2954" s="1764">
        <v>2573.5</v>
      </c>
      <c r="N2954" s="1764">
        <v>1713</v>
      </c>
      <c r="O2954" s="1764">
        <f t="shared" si="1165"/>
        <v>1311.99</v>
      </c>
      <c r="P2954" s="1806">
        <f t="shared" si="1162"/>
        <v>0.76590192644483368</v>
      </c>
      <c r="Q2954" s="1764">
        <v>401.01</v>
      </c>
      <c r="R2954" s="1864">
        <f t="shared" si="1163"/>
        <v>0.23409807355516637</v>
      </c>
      <c r="S2954" s="1807">
        <f t="shared" si="1159"/>
        <v>16.040399999999998</v>
      </c>
      <c r="U2954" s="1764">
        <f t="shared" si="1160"/>
        <v>0</v>
      </c>
      <c r="V2954" s="1764">
        <f t="shared" si="1161"/>
        <v>0</v>
      </c>
      <c r="W2954" s="1764">
        <f t="shared" si="1164"/>
        <v>2573.5</v>
      </c>
      <c r="X2954" s="1768">
        <v>2573.5</v>
      </c>
      <c r="Y2954" s="1784">
        <v>618718</v>
      </c>
      <c r="Z2954" s="1770">
        <v>43430</v>
      </c>
      <c r="AA2954" s="1843" t="s">
        <v>104</v>
      </c>
      <c r="AB2954" s="1843"/>
      <c r="AH2954" s="1867"/>
      <c r="AK2954" s="1868"/>
      <c r="AL2954" s="1868"/>
    </row>
    <row r="2955" spans="1:38" x14ac:dyDescent="0.25">
      <c r="A2955" s="1866">
        <v>2018755</v>
      </c>
      <c r="C2955" s="1782">
        <v>734518</v>
      </c>
      <c r="D2955" s="1762" t="s">
        <v>26</v>
      </c>
      <c r="E2955" s="1762">
        <v>1</v>
      </c>
      <c r="F2955" s="1762">
        <v>9</v>
      </c>
      <c r="G2955" s="1762">
        <v>7</v>
      </c>
      <c r="H2955" s="1762">
        <v>3</v>
      </c>
      <c r="I2955" s="1783">
        <v>1</v>
      </c>
      <c r="J2955" s="1783">
        <v>1</v>
      </c>
      <c r="L2955" s="1764">
        <v>3379.87</v>
      </c>
      <c r="N2955" s="1764">
        <v>2235</v>
      </c>
      <c r="O2955" s="1764">
        <f t="shared" si="1165"/>
        <v>1705.8899999999999</v>
      </c>
      <c r="P2955" s="1806">
        <f t="shared" si="1162"/>
        <v>0.76326174496644295</v>
      </c>
      <c r="Q2955" s="1764">
        <v>529.11</v>
      </c>
      <c r="R2955" s="1864">
        <f t="shared" si="1163"/>
        <v>0.23673825503355705</v>
      </c>
      <c r="S2955" s="1807">
        <f t="shared" si="1159"/>
        <v>21.164400000000001</v>
      </c>
      <c r="U2955" s="1764">
        <f t="shared" si="1160"/>
        <v>0</v>
      </c>
      <c r="V2955" s="1764">
        <f t="shared" si="1161"/>
        <v>0</v>
      </c>
      <c r="W2955" s="1764">
        <f t="shared" si="1164"/>
        <v>3379.87</v>
      </c>
      <c r="X2955" s="1768">
        <v>3379.87</v>
      </c>
      <c r="Y2955" s="1784">
        <v>618697</v>
      </c>
      <c r="Z2955" s="1770">
        <v>43430</v>
      </c>
      <c r="AA2955" s="1843" t="s">
        <v>104</v>
      </c>
      <c r="AB2955" s="1843"/>
      <c r="AH2955" s="1867"/>
      <c r="AK2955" s="1868"/>
      <c r="AL2955" s="1868"/>
    </row>
    <row r="2956" spans="1:38" x14ac:dyDescent="0.25">
      <c r="A2956" s="1866">
        <v>2018756</v>
      </c>
      <c r="C2956" s="1782" t="s">
        <v>6083</v>
      </c>
      <c r="D2956" s="1762" t="s">
        <v>26</v>
      </c>
      <c r="E2956" s="1762">
        <v>0</v>
      </c>
      <c r="F2956" s="1762">
        <v>3</v>
      </c>
      <c r="G2956" s="1762">
        <v>3</v>
      </c>
      <c r="H2956" s="1762">
        <v>0</v>
      </c>
      <c r="I2956" s="1783">
        <v>1</v>
      </c>
      <c r="J2956" s="1783">
        <v>1</v>
      </c>
      <c r="L2956" s="1764">
        <v>548.64</v>
      </c>
      <c r="N2956" s="1764">
        <v>368.4</v>
      </c>
      <c r="O2956" s="1764">
        <f t="shared" si="1165"/>
        <v>254.66999999999996</v>
      </c>
      <c r="P2956" s="1806">
        <f t="shared" si="1162"/>
        <v>0.69128664495114001</v>
      </c>
      <c r="Q2956" s="1764">
        <v>113.73</v>
      </c>
      <c r="R2956" s="1864">
        <f t="shared" si="1163"/>
        <v>0.30871335504885994</v>
      </c>
      <c r="S2956" s="1807">
        <f t="shared" si="1159"/>
        <v>4.5491999999999999</v>
      </c>
      <c r="U2956" s="1764">
        <f t="shared" si="1160"/>
        <v>0</v>
      </c>
      <c r="V2956" s="1764">
        <f t="shared" si="1161"/>
        <v>0</v>
      </c>
      <c r="W2956" s="1764">
        <f t="shared" si="1164"/>
        <v>548.64</v>
      </c>
      <c r="X2956" s="1768">
        <v>548.64</v>
      </c>
      <c r="Y2956" s="1784">
        <v>618698</v>
      </c>
      <c r="Z2956" s="1770">
        <v>43430</v>
      </c>
      <c r="AA2956" s="1843" t="s">
        <v>104</v>
      </c>
      <c r="AB2956" s="1843"/>
      <c r="AH2956" s="1867"/>
      <c r="AK2956" s="1868"/>
      <c r="AL2956" s="1868"/>
    </row>
    <row r="2957" spans="1:38" x14ac:dyDescent="0.25">
      <c r="A2957" s="1866" t="s">
        <v>6084</v>
      </c>
      <c r="C2957" s="1782">
        <v>734618</v>
      </c>
      <c r="D2957" s="1762" t="s">
        <v>26</v>
      </c>
      <c r="E2957" s="1762">
        <v>1</v>
      </c>
      <c r="F2957" s="1762">
        <v>8</v>
      </c>
      <c r="G2957" s="1762">
        <v>5</v>
      </c>
      <c r="H2957" s="1762">
        <v>2</v>
      </c>
      <c r="I2957" s="1783">
        <v>1</v>
      </c>
      <c r="J2957" s="1783">
        <v>1</v>
      </c>
      <c r="L2957" s="1764">
        <v>5981.77</v>
      </c>
      <c r="O2957" s="1764">
        <f t="shared" si="1165"/>
        <v>0</v>
      </c>
      <c r="P2957" s="1806" t="str">
        <f t="shared" si="1162"/>
        <v/>
      </c>
      <c r="R2957" s="1864" t="str">
        <f t="shared" si="1163"/>
        <v/>
      </c>
      <c r="S2957" s="1807">
        <f t="shared" si="1159"/>
        <v>0</v>
      </c>
      <c r="U2957" s="1764">
        <f t="shared" si="1160"/>
        <v>0</v>
      </c>
      <c r="V2957" s="1764">
        <f t="shared" si="1161"/>
        <v>0</v>
      </c>
      <c r="W2957" s="1764">
        <f t="shared" si="1164"/>
        <v>5981.77</v>
      </c>
      <c r="X2957" s="1768">
        <v>5981.77</v>
      </c>
      <c r="Y2957" s="1784">
        <v>618699</v>
      </c>
      <c r="Z2957" s="1770">
        <v>43430</v>
      </c>
      <c r="AA2957" s="1843" t="s">
        <v>104</v>
      </c>
      <c r="AB2957" s="1843"/>
      <c r="AH2957" s="1867"/>
      <c r="AK2957" s="1868"/>
      <c r="AL2957" s="1868"/>
    </row>
    <row r="2958" spans="1:38" x14ac:dyDescent="0.25">
      <c r="A2958" s="1866">
        <v>2018758</v>
      </c>
      <c r="C2958" s="1782">
        <v>761718</v>
      </c>
      <c r="D2958" s="1762" t="s">
        <v>26</v>
      </c>
      <c r="E2958" s="1762">
        <v>1</v>
      </c>
      <c r="F2958" s="1762">
        <v>10</v>
      </c>
      <c r="G2958" s="1762">
        <v>5</v>
      </c>
      <c r="H2958" s="1762">
        <v>3</v>
      </c>
      <c r="I2958" s="1783">
        <v>1</v>
      </c>
      <c r="J2958" s="1783">
        <v>1</v>
      </c>
      <c r="L2958" s="1764">
        <v>4499.0600000000004</v>
      </c>
      <c r="N2958" s="1764">
        <v>2961</v>
      </c>
      <c r="O2958" s="1764">
        <f t="shared" si="1165"/>
        <v>2383.8000000000002</v>
      </c>
      <c r="P2958" s="1806">
        <f t="shared" si="1162"/>
        <v>0.80506585612968595</v>
      </c>
      <c r="Q2958" s="1764">
        <v>577.20000000000005</v>
      </c>
      <c r="R2958" s="1864">
        <f t="shared" si="1163"/>
        <v>0.1949341438703141</v>
      </c>
      <c r="S2958" s="1807">
        <f t="shared" si="1159"/>
        <v>23.088000000000001</v>
      </c>
      <c r="U2958" s="1764">
        <f t="shared" si="1160"/>
        <v>0</v>
      </c>
      <c r="V2958" s="1764">
        <f t="shared" si="1161"/>
        <v>0</v>
      </c>
      <c r="W2958" s="1764">
        <f t="shared" si="1164"/>
        <v>4499.0600000000004</v>
      </c>
      <c r="X2958" s="1768">
        <v>4499.0600000000004</v>
      </c>
      <c r="Y2958" s="1784">
        <v>618700</v>
      </c>
      <c r="Z2958" s="1770">
        <v>43430</v>
      </c>
      <c r="AA2958" s="1843" t="s">
        <v>104</v>
      </c>
      <c r="AB2958" s="1843"/>
      <c r="AH2958" s="1867"/>
      <c r="AK2958" s="1868"/>
      <c r="AL2958" s="1868"/>
    </row>
    <row r="2959" spans="1:38" x14ac:dyDescent="0.25">
      <c r="A2959" s="1866">
        <v>2018759</v>
      </c>
      <c r="C2959" s="1782">
        <v>750319</v>
      </c>
      <c r="D2959" s="1762" t="s">
        <v>26</v>
      </c>
      <c r="E2959" s="1762">
        <v>1</v>
      </c>
      <c r="F2959" s="1762">
        <v>8</v>
      </c>
      <c r="G2959" s="1762">
        <v>5</v>
      </c>
      <c r="H2959" s="1762">
        <v>3</v>
      </c>
      <c r="I2959" s="1783">
        <v>1</v>
      </c>
      <c r="J2959" s="1783">
        <v>1</v>
      </c>
      <c r="L2959" s="1764">
        <v>3304.56</v>
      </c>
      <c r="N2959" s="1764">
        <v>2198</v>
      </c>
      <c r="O2959" s="1764">
        <f t="shared" si="1165"/>
        <v>1703.99</v>
      </c>
      <c r="P2959" s="1806">
        <f t="shared" si="1162"/>
        <v>0.77524567788899001</v>
      </c>
      <c r="Q2959" s="1764">
        <v>494.01</v>
      </c>
      <c r="R2959" s="1864">
        <f t="shared" si="1163"/>
        <v>0.22475432211101001</v>
      </c>
      <c r="S2959" s="1807">
        <f t="shared" si="1159"/>
        <v>19.760400000000001</v>
      </c>
      <c r="U2959" s="1764">
        <f t="shared" si="1160"/>
        <v>0</v>
      </c>
      <c r="V2959" s="1764">
        <f t="shared" si="1161"/>
        <v>0</v>
      </c>
      <c r="W2959" s="1764">
        <f t="shared" si="1164"/>
        <v>3304.56</v>
      </c>
      <c r="X2959" s="1768">
        <v>3304.56</v>
      </c>
      <c r="Y2959" s="1784">
        <v>618689</v>
      </c>
      <c r="Z2959" s="1770">
        <v>43420</v>
      </c>
      <c r="AA2959" s="1843" t="s">
        <v>104</v>
      </c>
      <c r="AB2959" s="1843"/>
      <c r="AH2959" s="1867"/>
      <c r="AK2959" s="1868"/>
      <c r="AL2959" s="1868"/>
    </row>
    <row r="2960" spans="1:38" x14ac:dyDescent="0.25">
      <c r="A2960" s="1866">
        <v>2018760</v>
      </c>
      <c r="C2960" s="1782">
        <v>755118</v>
      </c>
      <c r="D2960" s="1762" t="s">
        <v>26</v>
      </c>
      <c r="E2960" s="1762">
        <v>1</v>
      </c>
      <c r="F2960" s="1762">
        <v>3</v>
      </c>
      <c r="G2960" s="1762">
        <v>1</v>
      </c>
      <c r="H2960" s="1762">
        <v>3</v>
      </c>
      <c r="I2960" s="1783">
        <v>1</v>
      </c>
      <c r="J2960" s="1783">
        <v>1</v>
      </c>
      <c r="L2960" s="1764">
        <v>1507.73</v>
      </c>
      <c r="N2960" s="1764">
        <v>996.29</v>
      </c>
      <c r="O2960" s="1764">
        <f t="shared" si="1165"/>
        <v>774.93999999999994</v>
      </c>
      <c r="P2960" s="1806">
        <f t="shared" si="1162"/>
        <v>0.777825733471178</v>
      </c>
      <c r="Q2960" s="1764">
        <v>221.35</v>
      </c>
      <c r="R2960" s="1864">
        <f t="shared" si="1163"/>
        <v>0.22217426652882194</v>
      </c>
      <c r="S2960" s="1807">
        <f t="shared" si="1159"/>
        <v>8.8539999999999992</v>
      </c>
      <c r="U2960" s="1764">
        <f t="shared" si="1160"/>
        <v>0</v>
      </c>
      <c r="V2960" s="1764">
        <f t="shared" si="1161"/>
        <v>0</v>
      </c>
      <c r="W2960" s="1764">
        <f t="shared" si="1164"/>
        <v>1507.73</v>
      </c>
      <c r="X2960" s="1768">
        <v>1507.73</v>
      </c>
      <c r="Y2960" s="1784">
        <v>618701</v>
      </c>
      <c r="Z2960" s="1770">
        <v>43430</v>
      </c>
      <c r="AA2960" s="1843" t="s">
        <v>104</v>
      </c>
      <c r="AB2960" s="1843"/>
      <c r="AH2960" s="1867"/>
      <c r="AK2960" s="1868"/>
      <c r="AL2960" s="1868"/>
    </row>
    <row r="2961" spans="1:38" x14ac:dyDescent="0.25">
      <c r="A2961" s="1866">
        <v>2018761</v>
      </c>
      <c r="C2961" s="1782">
        <v>741219</v>
      </c>
      <c r="D2961" s="1762" t="s">
        <v>26</v>
      </c>
      <c r="E2961" s="1762">
        <v>1</v>
      </c>
      <c r="F2961" s="1762">
        <v>7</v>
      </c>
      <c r="G2961" s="1762">
        <v>5</v>
      </c>
      <c r="H2961" s="1762">
        <v>2</v>
      </c>
      <c r="I2961" s="1783">
        <v>1</v>
      </c>
      <c r="J2961" s="1783">
        <v>1</v>
      </c>
      <c r="L2961" s="1764">
        <v>2573.5</v>
      </c>
      <c r="N2961" s="1764">
        <v>1713</v>
      </c>
      <c r="O2961" s="1764">
        <f t="shared" ref="O2961" si="1169">N2961-Q2961</f>
        <v>1311.99</v>
      </c>
      <c r="P2961" s="1806">
        <f t="shared" ref="P2961" si="1170">IF(N2961&lt;=0,"",O2961/N2961)</f>
        <v>0.76590192644483368</v>
      </c>
      <c r="Q2961" s="1764">
        <v>401.01</v>
      </c>
      <c r="R2961" s="1864">
        <f t="shared" ref="R2961" si="1171">IF(N2961&lt;=0,"",Q2961/N2961)</f>
        <v>0.23409807355516637</v>
      </c>
      <c r="S2961" s="1807">
        <f t="shared" ref="S2961" si="1172">Q2961/$S$1</f>
        <v>16.040399999999998</v>
      </c>
      <c r="U2961" s="1764">
        <f t="shared" ref="U2961" si="1173">((1-I2961)*O2961)+((1-J2961)*Q2961)</f>
        <v>0</v>
      </c>
      <c r="V2961" s="1764">
        <f t="shared" ref="V2961" si="1174">L2961-W2961</f>
        <v>0</v>
      </c>
      <c r="W2961" s="1764">
        <f t="shared" ref="W2961" si="1175">X2961+AC2961+AH2961+AM2961+AO2961+AR2961</f>
        <v>2573.5</v>
      </c>
      <c r="X2961" s="1768">
        <v>2573.5</v>
      </c>
      <c r="Y2961" s="1784">
        <v>618702</v>
      </c>
      <c r="Z2961" s="1770">
        <v>43430</v>
      </c>
      <c r="AA2961" s="1843" t="s">
        <v>104</v>
      </c>
      <c r="AB2961" s="1843"/>
      <c r="AH2961" s="1867"/>
      <c r="AK2961" s="1868"/>
      <c r="AL2961" s="1868"/>
    </row>
    <row r="2962" spans="1:38" x14ac:dyDescent="0.25">
      <c r="A2962" s="1781">
        <v>2018762</v>
      </c>
      <c r="C2962" s="1782" t="s">
        <v>6086</v>
      </c>
      <c r="D2962" s="1762" t="s">
        <v>2390</v>
      </c>
      <c r="E2962" s="1762">
        <v>0</v>
      </c>
      <c r="F2962" s="1762">
        <v>2</v>
      </c>
      <c r="G2962" s="1762">
        <v>0</v>
      </c>
      <c r="H2962" s="1762">
        <v>2</v>
      </c>
      <c r="I2962" s="1783">
        <v>0</v>
      </c>
      <c r="J2962" s="1783">
        <v>0</v>
      </c>
      <c r="O2962" s="1764">
        <f t="shared" si="1165"/>
        <v>0</v>
      </c>
      <c r="P2962" s="1806" t="str">
        <f t="shared" si="1162"/>
        <v/>
      </c>
      <c r="R2962" s="1864" t="str">
        <f t="shared" si="1163"/>
        <v/>
      </c>
      <c r="S2962" s="1807">
        <f t="shared" si="1159"/>
        <v>0</v>
      </c>
      <c r="U2962" s="1764">
        <f t="shared" si="1160"/>
        <v>0</v>
      </c>
      <c r="V2962" s="1764">
        <f t="shared" si="1161"/>
        <v>0</v>
      </c>
      <c r="W2962" s="1764">
        <f t="shared" si="1164"/>
        <v>0</v>
      </c>
      <c r="X2962" s="1768"/>
      <c r="Y2962" s="1784"/>
      <c r="Z2962" s="1770"/>
      <c r="AA2962" s="1843"/>
      <c r="AB2962" s="1843"/>
      <c r="AH2962" s="1867"/>
      <c r="AK2962" s="1868"/>
      <c r="AL2962" s="1868"/>
    </row>
    <row r="2963" spans="1:38" x14ac:dyDescent="0.25">
      <c r="A2963" s="1866">
        <v>2018763</v>
      </c>
      <c r="C2963" s="1782">
        <v>675219</v>
      </c>
      <c r="D2963" s="1762" t="s">
        <v>26</v>
      </c>
      <c r="E2963" s="1762">
        <v>1</v>
      </c>
      <c r="F2963" s="1762">
        <v>12</v>
      </c>
      <c r="G2963" s="1762">
        <v>7</v>
      </c>
      <c r="H2963" s="1762">
        <v>3</v>
      </c>
      <c r="I2963" s="1783">
        <v>1</v>
      </c>
      <c r="J2963" s="1783">
        <v>1</v>
      </c>
      <c r="L2963" s="1764">
        <v>4008.04</v>
      </c>
      <c r="N2963" s="1764">
        <v>2655</v>
      </c>
      <c r="O2963" s="1764">
        <f t="shared" si="1165"/>
        <v>2068.58</v>
      </c>
      <c r="P2963" s="1806">
        <f t="shared" si="1162"/>
        <v>0.77912617702448206</v>
      </c>
      <c r="Q2963" s="1764">
        <v>586.41999999999996</v>
      </c>
      <c r="R2963" s="1864">
        <f t="shared" si="1163"/>
        <v>0.22087382297551789</v>
      </c>
      <c r="S2963" s="1807">
        <f t="shared" si="1159"/>
        <v>23.456799999999998</v>
      </c>
      <c r="U2963" s="1764">
        <f t="shared" si="1160"/>
        <v>0</v>
      </c>
      <c r="V2963" s="1764">
        <f t="shared" si="1161"/>
        <v>0</v>
      </c>
      <c r="W2963" s="1764">
        <f t="shared" si="1164"/>
        <v>4008.04</v>
      </c>
      <c r="X2963" s="1768">
        <v>4008.04</v>
      </c>
      <c r="Y2963" s="1784">
        <v>618725</v>
      </c>
      <c r="Z2963" s="1770">
        <v>43430</v>
      </c>
      <c r="AA2963" s="1843" t="s">
        <v>104</v>
      </c>
      <c r="AB2963" s="1843"/>
      <c r="AH2963" s="1867"/>
      <c r="AK2963" s="1868"/>
      <c r="AL2963" s="1868"/>
    </row>
    <row r="2964" spans="1:38" x14ac:dyDescent="0.25">
      <c r="A2964" s="1866">
        <v>2018764</v>
      </c>
      <c r="C2964" s="1782">
        <v>723218</v>
      </c>
      <c r="D2964" s="1762" t="s">
        <v>26</v>
      </c>
      <c r="E2964" s="1762">
        <v>1</v>
      </c>
      <c r="F2964" s="1762">
        <v>9</v>
      </c>
      <c r="G2964" s="1762">
        <v>7</v>
      </c>
      <c r="H2964" s="1762">
        <v>3</v>
      </c>
      <c r="I2964" s="1783">
        <v>1</v>
      </c>
      <c r="J2964" s="1783">
        <v>1</v>
      </c>
      <c r="L2964" s="1764">
        <v>3537.03</v>
      </c>
      <c r="N2964" s="1764">
        <v>2370</v>
      </c>
      <c r="O2964" s="1764">
        <f t="shared" si="1165"/>
        <v>1801.8600000000001</v>
      </c>
      <c r="P2964" s="1806">
        <f t="shared" si="1162"/>
        <v>0.76027848101265827</v>
      </c>
      <c r="Q2964" s="1764">
        <v>568.14</v>
      </c>
      <c r="R2964" s="1864">
        <f t="shared" si="1163"/>
        <v>0.23972151898734176</v>
      </c>
      <c r="S2964" s="1807">
        <f t="shared" si="1159"/>
        <v>22.7256</v>
      </c>
      <c r="U2964" s="1764">
        <f t="shared" si="1160"/>
        <v>0</v>
      </c>
      <c r="V2964" s="1764">
        <f t="shared" si="1161"/>
        <v>0</v>
      </c>
      <c r="W2964" s="1764">
        <f t="shared" si="1164"/>
        <v>3537.03</v>
      </c>
      <c r="X2964" s="1768">
        <v>3537.03</v>
      </c>
      <c r="Y2964" s="1784">
        <v>618703</v>
      </c>
      <c r="Z2964" s="1770">
        <v>43430</v>
      </c>
      <c r="AA2964" s="1843" t="s">
        <v>104</v>
      </c>
      <c r="AB2964" s="1843"/>
      <c r="AH2964" s="1867"/>
      <c r="AK2964" s="1868"/>
      <c r="AL2964" s="1868"/>
    </row>
    <row r="2965" spans="1:38" x14ac:dyDescent="0.25">
      <c r="A2965" s="1866">
        <v>2018765</v>
      </c>
      <c r="C2965" s="1782">
        <v>744418</v>
      </c>
      <c r="D2965" s="1762" t="s">
        <v>26</v>
      </c>
      <c r="E2965" s="1762">
        <v>1</v>
      </c>
      <c r="F2965" s="1762">
        <v>8</v>
      </c>
      <c r="G2965" s="1762">
        <v>5</v>
      </c>
      <c r="H2965" s="1762">
        <v>3</v>
      </c>
      <c r="I2965" s="1783">
        <v>1</v>
      </c>
      <c r="J2965" s="1783">
        <v>1</v>
      </c>
      <c r="L2965" s="1764">
        <v>3300.5</v>
      </c>
      <c r="N2965" s="1764">
        <v>2185</v>
      </c>
      <c r="O2965" s="1764">
        <f t="shared" si="1165"/>
        <v>1723.2</v>
      </c>
      <c r="P2965" s="1806">
        <f t="shared" si="1162"/>
        <v>0.788649885583524</v>
      </c>
      <c r="Q2965" s="1764">
        <v>461.8</v>
      </c>
      <c r="R2965" s="1864">
        <f t="shared" si="1163"/>
        <v>0.21135011441647597</v>
      </c>
      <c r="S2965" s="1807">
        <f t="shared" si="1159"/>
        <v>18.472000000000001</v>
      </c>
      <c r="U2965" s="1764">
        <f t="shared" si="1160"/>
        <v>0</v>
      </c>
      <c r="V2965" s="1764">
        <f t="shared" si="1161"/>
        <v>0</v>
      </c>
      <c r="W2965" s="1764">
        <f t="shared" si="1164"/>
        <v>3300.5</v>
      </c>
      <c r="X2965" s="1768">
        <v>3300.5</v>
      </c>
      <c r="Y2965" s="1784">
        <v>618704</v>
      </c>
      <c r="Z2965" s="1770">
        <v>43430</v>
      </c>
      <c r="AA2965" s="1843" t="s">
        <v>104</v>
      </c>
      <c r="AB2965" s="1843"/>
      <c r="AH2965" s="1867"/>
      <c r="AK2965" s="1868"/>
      <c r="AL2965" s="1868"/>
    </row>
    <row r="2966" spans="1:38" x14ac:dyDescent="0.25">
      <c r="A2966" s="1866">
        <v>2018766</v>
      </c>
      <c r="C2966" s="1782" t="s">
        <v>6090</v>
      </c>
      <c r="D2966" s="1762" t="s">
        <v>317</v>
      </c>
      <c r="E2966" s="1762">
        <v>1</v>
      </c>
      <c r="F2966" s="1762">
        <v>8</v>
      </c>
      <c r="G2966" s="1762">
        <v>6</v>
      </c>
      <c r="H2966" s="1762">
        <v>3</v>
      </c>
      <c r="I2966" s="1783">
        <v>1</v>
      </c>
      <c r="J2966" s="1783">
        <v>1</v>
      </c>
      <c r="L2966" s="1764">
        <v>3250.05</v>
      </c>
      <c r="N2966" s="1764">
        <v>2051</v>
      </c>
      <c r="O2966" s="1764">
        <f t="shared" si="1165"/>
        <v>1502.72</v>
      </c>
      <c r="P2966" s="1806">
        <f t="shared" si="1162"/>
        <v>0.73267674305216968</v>
      </c>
      <c r="Q2966" s="1764">
        <v>548.28</v>
      </c>
      <c r="R2966" s="1864">
        <f t="shared" si="1163"/>
        <v>0.26732325694783032</v>
      </c>
      <c r="S2966" s="1807">
        <f t="shared" si="1159"/>
        <v>21.9312</v>
      </c>
      <c r="U2966" s="1764">
        <f t="shared" si="1160"/>
        <v>0</v>
      </c>
      <c r="V2966" s="1764">
        <f t="shared" si="1161"/>
        <v>0</v>
      </c>
      <c r="W2966" s="1764">
        <f t="shared" si="1164"/>
        <v>3250.05</v>
      </c>
      <c r="X2966" s="1768">
        <v>3250.05</v>
      </c>
      <c r="Y2966" s="1784">
        <v>618738</v>
      </c>
      <c r="Z2966" s="1770">
        <v>43439</v>
      </c>
      <c r="AA2966" s="1843" t="s">
        <v>104</v>
      </c>
      <c r="AB2966" s="1843"/>
      <c r="AH2966" s="1867"/>
      <c r="AK2966" s="1868"/>
      <c r="AL2966" s="1868"/>
    </row>
    <row r="2967" spans="1:38" x14ac:dyDescent="0.25">
      <c r="A2967" s="1866" t="s">
        <v>6091</v>
      </c>
      <c r="C2967" s="1782">
        <v>739218</v>
      </c>
      <c r="D2967" s="1762" t="s">
        <v>26</v>
      </c>
      <c r="E2967" s="1762">
        <v>1</v>
      </c>
      <c r="F2967" s="1762">
        <v>9</v>
      </c>
      <c r="G2967" s="1762">
        <v>6</v>
      </c>
      <c r="H2967" s="1762">
        <v>3</v>
      </c>
      <c r="I2967" s="1783">
        <v>1</v>
      </c>
      <c r="J2967" s="1783">
        <v>1</v>
      </c>
      <c r="L2967" s="1764">
        <v>6220.1</v>
      </c>
      <c r="N2967" s="1764">
        <v>4060.84</v>
      </c>
      <c r="O2967" s="1764">
        <f t="shared" si="1165"/>
        <v>3228.77</v>
      </c>
      <c r="P2967" s="1806">
        <f t="shared" si="1162"/>
        <v>0.79509904354764038</v>
      </c>
      <c r="Q2967" s="1764">
        <v>832.07</v>
      </c>
      <c r="R2967" s="1864">
        <f t="shared" si="1163"/>
        <v>0.20490095645235962</v>
      </c>
      <c r="S2967" s="1807">
        <f t="shared" si="1159"/>
        <v>33.282800000000002</v>
      </c>
      <c r="U2967" s="1764">
        <f t="shared" si="1160"/>
        <v>0</v>
      </c>
      <c r="V2967" s="1764">
        <f t="shared" si="1161"/>
        <v>0</v>
      </c>
      <c r="W2967" s="1764">
        <f t="shared" si="1164"/>
        <v>6220.1</v>
      </c>
      <c r="X2967" s="1768">
        <v>6220.1</v>
      </c>
      <c r="Y2967" s="1784">
        <v>618705</v>
      </c>
      <c r="Z2967" s="1770">
        <v>43430</v>
      </c>
      <c r="AA2967" s="1843" t="s">
        <v>104</v>
      </c>
      <c r="AB2967" s="1843"/>
      <c r="AH2967" s="1867"/>
      <c r="AK2967" s="1868"/>
      <c r="AL2967" s="1868"/>
    </row>
    <row r="2968" spans="1:38" x14ac:dyDescent="0.25">
      <c r="A2968" s="1866">
        <v>2018768</v>
      </c>
      <c r="C2968" s="1782" t="s">
        <v>6093</v>
      </c>
      <c r="D2968" s="1762" t="s">
        <v>2800</v>
      </c>
      <c r="E2968" s="1762">
        <v>4</v>
      </c>
      <c r="F2968" s="1762">
        <v>32</v>
      </c>
      <c r="G2968" s="1762">
        <v>20</v>
      </c>
      <c r="H2968" s="1762">
        <v>12</v>
      </c>
      <c r="I2968" s="1783">
        <v>1</v>
      </c>
      <c r="J2968" s="1783">
        <v>1</v>
      </c>
      <c r="L2968" s="1764">
        <v>13000</v>
      </c>
      <c r="N2968" s="1764">
        <v>8694</v>
      </c>
      <c r="O2968" s="1764">
        <f t="shared" si="1165"/>
        <v>6617</v>
      </c>
      <c r="P2968" s="1806">
        <f t="shared" si="1162"/>
        <v>0.76109960892569584</v>
      </c>
      <c r="Q2968" s="1764">
        <v>2077</v>
      </c>
      <c r="R2968" s="1864">
        <f t="shared" si="1163"/>
        <v>0.23890039107430411</v>
      </c>
      <c r="S2968" s="1807">
        <f t="shared" si="1159"/>
        <v>83.08</v>
      </c>
      <c r="U2968" s="1764">
        <f t="shared" si="1160"/>
        <v>0</v>
      </c>
      <c r="V2968" s="1764">
        <f t="shared" si="1161"/>
        <v>0</v>
      </c>
      <c r="W2968" s="1764">
        <f t="shared" si="1164"/>
        <v>13000</v>
      </c>
      <c r="X2968" s="1768">
        <v>13000</v>
      </c>
      <c r="Y2968" s="1784">
        <v>618732</v>
      </c>
      <c r="Z2968" s="1770">
        <v>43430</v>
      </c>
      <c r="AA2968" s="1843" t="s">
        <v>104</v>
      </c>
      <c r="AB2968" s="1843"/>
      <c r="AH2968" s="1867"/>
      <c r="AK2968" s="1868"/>
      <c r="AL2968" s="1868"/>
    </row>
    <row r="2969" spans="1:38" x14ac:dyDescent="0.25">
      <c r="A2969" s="1866">
        <v>2018769</v>
      </c>
      <c r="C2969" s="1782" t="s">
        <v>6096</v>
      </c>
      <c r="D2969" s="1762" t="s">
        <v>6095</v>
      </c>
      <c r="E2969" s="1762">
        <v>1</v>
      </c>
      <c r="F2969" s="1762">
        <v>9</v>
      </c>
      <c r="G2969" s="1762">
        <v>9</v>
      </c>
      <c r="H2969" s="1762">
        <v>3</v>
      </c>
      <c r="I2969" s="1783">
        <v>1</v>
      </c>
      <c r="J2969" s="1783">
        <v>1</v>
      </c>
      <c r="L2969" s="1764">
        <v>3874.46</v>
      </c>
      <c r="N2969" s="1764">
        <v>2300</v>
      </c>
      <c r="O2969" s="1764">
        <f t="shared" si="1165"/>
        <v>1637.69</v>
      </c>
      <c r="P2969" s="1806">
        <f t="shared" si="1162"/>
        <v>0.71203913043478262</v>
      </c>
      <c r="Q2969" s="1764">
        <v>662.31</v>
      </c>
      <c r="R2969" s="1864">
        <f t="shared" si="1163"/>
        <v>0.28796086956521738</v>
      </c>
      <c r="S2969" s="1807">
        <f t="shared" si="1159"/>
        <v>26.492399999999996</v>
      </c>
      <c r="U2969" s="1764">
        <f t="shared" si="1160"/>
        <v>0</v>
      </c>
      <c r="V2969" s="1764">
        <f t="shared" si="1161"/>
        <v>0</v>
      </c>
      <c r="W2969" s="1764">
        <f t="shared" si="1164"/>
        <v>3874.46</v>
      </c>
      <c r="X2969" s="1768">
        <v>3874.46</v>
      </c>
      <c r="Y2969" s="1784">
        <v>618748</v>
      </c>
      <c r="Z2969" s="1770">
        <v>43439</v>
      </c>
      <c r="AA2969" s="1843" t="s">
        <v>104</v>
      </c>
      <c r="AB2969" s="1843"/>
      <c r="AH2969" s="1867"/>
      <c r="AK2969" s="1868"/>
      <c r="AL2969" s="1868"/>
    </row>
    <row r="2970" spans="1:38" x14ac:dyDescent="0.25">
      <c r="A2970" s="1866">
        <v>2018770</v>
      </c>
      <c r="C2970" s="1782" t="s">
        <v>6098</v>
      </c>
      <c r="D2970" s="1762" t="s">
        <v>317</v>
      </c>
      <c r="E2970" s="1762">
        <v>0</v>
      </c>
      <c r="F2970" s="1762">
        <v>1</v>
      </c>
      <c r="G2970" s="1762">
        <v>0</v>
      </c>
      <c r="H2970" s="1762">
        <v>2</v>
      </c>
      <c r="I2970" s="1783">
        <v>1</v>
      </c>
      <c r="J2970" s="1783">
        <v>1</v>
      </c>
      <c r="L2970" s="1764">
        <v>867.07</v>
      </c>
      <c r="N2970" s="1764">
        <v>610</v>
      </c>
      <c r="O2970" s="1764">
        <f t="shared" si="1165"/>
        <v>497.71</v>
      </c>
      <c r="P2970" s="1806">
        <f t="shared" si="1162"/>
        <v>0.81591803278688524</v>
      </c>
      <c r="Q2970" s="1764">
        <v>112.29</v>
      </c>
      <c r="R2970" s="1864">
        <f t="shared" si="1163"/>
        <v>0.18408196721311476</v>
      </c>
      <c r="S2970" s="1807">
        <f t="shared" si="1159"/>
        <v>4.4916</v>
      </c>
      <c r="U2970" s="1764">
        <f t="shared" si="1160"/>
        <v>0</v>
      </c>
      <c r="V2970" s="1764">
        <f t="shared" si="1161"/>
        <v>0</v>
      </c>
      <c r="W2970" s="1764">
        <f t="shared" si="1164"/>
        <v>867.07</v>
      </c>
      <c r="X2970" s="1768">
        <v>867.07</v>
      </c>
      <c r="Y2970" s="1784">
        <v>618691</v>
      </c>
      <c r="Z2970" s="1770">
        <v>43420</v>
      </c>
      <c r="AA2970" s="1843" t="s">
        <v>104</v>
      </c>
      <c r="AB2970" s="1843"/>
      <c r="AH2970" s="1867"/>
      <c r="AK2970" s="1868"/>
      <c r="AL2970" s="1868"/>
    </row>
    <row r="2971" spans="1:38" x14ac:dyDescent="0.25">
      <c r="A2971" s="1866">
        <v>2018771</v>
      </c>
      <c r="C2971" s="1782" t="s">
        <v>6099</v>
      </c>
      <c r="D2971" s="1762" t="s">
        <v>317</v>
      </c>
      <c r="E2971" s="1762">
        <v>0</v>
      </c>
      <c r="F2971" s="1762">
        <v>1</v>
      </c>
      <c r="G2971" s="1762">
        <v>0</v>
      </c>
      <c r="H2971" s="1762">
        <v>1</v>
      </c>
      <c r="I2971" s="1783">
        <v>1</v>
      </c>
      <c r="J2971" s="1783">
        <v>1</v>
      </c>
      <c r="L2971" s="1764">
        <v>801.79</v>
      </c>
      <c r="N2971" s="1764">
        <v>487</v>
      </c>
      <c r="O2971" s="1764">
        <f t="shared" si="1165"/>
        <v>359.79</v>
      </c>
      <c r="P2971" s="1806">
        <f t="shared" si="1162"/>
        <v>0.73878850102669413</v>
      </c>
      <c r="Q2971" s="1764">
        <v>127.21</v>
      </c>
      <c r="R2971" s="1864">
        <f t="shared" si="1163"/>
        <v>0.26121149897330592</v>
      </c>
      <c r="S2971" s="1807">
        <f t="shared" si="1159"/>
        <v>5.0884</v>
      </c>
      <c r="U2971" s="1764">
        <f t="shared" si="1160"/>
        <v>0</v>
      </c>
      <c r="V2971" s="1764">
        <f t="shared" si="1161"/>
        <v>0</v>
      </c>
      <c r="W2971" s="1764">
        <f t="shared" si="1164"/>
        <v>801.79</v>
      </c>
      <c r="X2971" s="1768">
        <v>801.79</v>
      </c>
      <c r="Y2971" s="1784">
        <v>618739</v>
      </c>
      <c r="Z2971" s="1770">
        <v>43439</v>
      </c>
      <c r="AA2971" s="1843" t="s">
        <v>104</v>
      </c>
      <c r="AB2971" s="1843"/>
      <c r="AH2971" s="1867"/>
      <c r="AK2971" s="1868"/>
      <c r="AL2971" s="1868"/>
    </row>
    <row r="2972" spans="1:38" x14ac:dyDescent="0.25">
      <c r="A2972" s="1866">
        <v>2018772</v>
      </c>
      <c r="C2972" s="1782">
        <v>741319</v>
      </c>
      <c r="D2972" s="1762" t="s">
        <v>26</v>
      </c>
      <c r="E2972" s="1762">
        <v>1</v>
      </c>
      <c r="F2972" s="1762">
        <v>7</v>
      </c>
      <c r="G2972" s="1762">
        <v>5</v>
      </c>
      <c r="H2972" s="1762">
        <v>2</v>
      </c>
      <c r="I2972" s="1783">
        <v>1</v>
      </c>
      <c r="J2972" s="1783">
        <v>1</v>
      </c>
      <c r="L2972" s="1764">
        <v>2573.5</v>
      </c>
      <c r="N2972" s="1764">
        <v>1713</v>
      </c>
      <c r="O2972" s="1764">
        <f t="shared" si="1165"/>
        <v>1311.99</v>
      </c>
      <c r="P2972" s="1806">
        <f t="shared" si="1162"/>
        <v>0.76590192644483368</v>
      </c>
      <c r="Q2972" s="1764">
        <v>401.01</v>
      </c>
      <c r="R2972" s="1864">
        <f t="shared" si="1163"/>
        <v>0.23409807355516637</v>
      </c>
      <c r="S2972" s="1807">
        <f t="shared" ref="S2972" si="1176">Q2972/$S$1</f>
        <v>16.040399999999998</v>
      </c>
      <c r="U2972" s="1764">
        <f t="shared" ref="U2972" si="1177">((1-I2972)*O2972)+((1-J2972)*Q2972)</f>
        <v>0</v>
      </c>
      <c r="V2972" s="1764">
        <f t="shared" ref="V2972" si="1178">L2972-W2972</f>
        <v>0</v>
      </c>
      <c r="W2972" s="1764">
        <f t="shared" ref="W2972" si="1179">X2972+AC2972+AH2972+AM2972+AO2972+AR2972</f>
        <v>2573.5</v>
      </c>
      <c r="X2972" s="1768">
        <v>2573.5</v>
      </c>
      <c r="Y2972" s="1784">
        <v>618706</v>
      </c>
      <c r="Z2972" s="1770">
        <v>43430</v>
      </c>
      <c r="AA2972" s="1843" t="s">
        <v>104</v>
      </c>
      <c r="AB2972" s="1843"/>
      <c r="AH2972" s="1867"/>
      <c r="AK2972" s="1868"/>
      <c r="AL2972" s="1868"/>
    </row>
    <row r="2973" spans="1:38" x14ac:dyDescent="0.25">
      <c r="A2973" s="1866">
        <v>2018773</v>
      </c>
      <c r="C2973" s="1782" t="s">
        <v>6100</v>
      </c>
      <c r="D2973" s="1762" t="s">
        <v>26</v>
      </c>
      <c r="E2973" s="1762">
        <v>1</v>
      </c>
      <c r="F2973" s="1762">
        <v>2</v>
      </c>
      <c r="G2973" s="1762">
        <v>1</v>
      </c>
      <c r="H2973" s="1762">
        <v>1</v>
      </c>
      <c r="I2973" s="1783">
        <v>1</v>
      </c>
      <c r="J2973" s="1783">
        <v>1</v>
      </c>
      <c r="L2973" s="1764">
        <v>705.82</v>
      </c>
      <c r="N2973" s="1764">
        <v>470</v>
      </c>
      <c r="O2973" s="1764">
        <f t="shared" si="1165"/>
        <v>331.44</v>
      </c>
      <c r="P2973" s="1806">
        <f t="shared" si="1162"/>
        <v>0.70519148936170217</v>
      </c>
      <c r="Q2973" s="1764">
        <v>138.56</v>
      </c>
      <c r="R2973" s="1864">
        <f t="shared" si="1163"/>
        <v>0.29480851063829788</v>
      </c>
      <c r="S2973" s="1807">
        <f t="shared" si="1159"/>
        <v>5.5423999999999998</v>
      </c>
      <c r="U2973" s="1764">
        <f t="shared" si="1160"/>
        <v>0</v>
      </c>
      <c r="V2973" s="1764">
        <f t="shared" si="1161"/>
        <v>0</v>
      </c>
      <c r="W2973" s="1764">
        <f t="shared" si="1164"/>
        <v>705.82</v>
      </c>
      <c r="X2973" s="1768">
        <v>705.82</v>
      </c>
      <c r="Y2973" s="1784">
        <v>618707</v>
      </c>
      <c r="Z2973" s="1770">
        <v>43430</v>
      </c>
      <c r="AA2973" s="1843" t="s">
        <v>104</v>
      </c>
      <c r="AB2973" s="1843"/>
      <c r="AH2973" s="1867"/>
      <c r="AK2973" s="1868"/>
      <c r="AL2973" s="1868"/>
    </row>
    <row r="2974" spans="1:38" x14ac:dyDescent="0.25">
      <c r="A2974" s="1866">
        <v>2018774</v>
      </c>
      <c r="C2974" s="1782">
        <v>766418</v>
      </c>
      <c r="D2974" s="1762" t="s">
        <v>26</v>
      </c>
      <c r="E2974" s="1762">
        <v>1</v>
      </c>
      <c r="F2974" s="1762">
        <v>9</v>
      </c>
      <c r="G2974" s="1762">
        <v>6</v>
      </c>
      <c r="H2974" s="1762">
        <v>3</v>
      </c>
      <c r="I2974" s="1783">
        <v>1</v>
      </c>
      <c r="J2974" s="1783">
        <v>1</v>
      </c>
      <c r="L2974" s="1764">
        <v>3382.38</v>
      </c>
      <c r="N2974" s="1764">
        <v>2044</v>
      </c>
      <c r="O2974" s="1764">
        <f t="shared" si="1165"/>
        <v>1534.77</v>
      </c>
      <c r="P2974" s="1806">
        <f t="shared" si="1162"/>
        <v>0.75086594911937377</v>
      </c>
      <c r="Q2974" s="1764">
        <v>509.23</v>
      </c>
      <c r="R2974" s="1864">
        <f t="shared" si="1163"/>
        <v>0.24913405088062623</v>
      </c>
      <c r="S2974" s="1807">
        <f t="shared" si="1159"/>
        <v>20.369199999999999</v>
      </c>
      <c r="U2974" s="1764">
        <f t="shared" si="1160"/>
        <v>0</v>
      </c>
      <c r="V2974" s="1764">
        <f t="shared" si="1161"/>
        <v>0</v>
      </c>
      <c r="W2974" s="1764">
        <f t="shared" si="1164"/>
        <v>3382.38</v>
      </c>
      <c r="X2974" s="1768">
        <v>3382.38</v>
      </c>
      <c r="Y2974" s="1784">
        <v>618719</v>
      </c>
      <c r="Z2974" s="1770">
        <v>43430</v>
      </c>
      <c r="AA2974" s="1843" t="s">
        <v>104</v>
      </c>
      <c r="AB2974" s="1843"/>
      <c r="AH2974" s="1867"/>
      <c r="AK2974" s="1868"/>
      <c r="AL2974" s="1868"/>
    </row>
    <row r="2975" spans="1:38" x14ac:dyDescent="0.25">
      <c r="A2975" s="1866">
        <v>2018775</v>
      </c>
      <c r="C2975" s="1782" t="s">
        <v>6103</v>
      </c>
      <c r="D2975" s="1762" t="s">
        <v>2800</v>
      </c>
      <c r="E2975" s="1762">
        <v>4</v>
      </c>
      <c r="F2975" s="1762">
        <v>32</v>
      </c>
      <c r="G2975" s="1762">
        <v>20</v>
      </c>
      <c r="H2975" s="1762">
        <v>4</v>
      </c>
      <c r="I2975" s="1783">
        <v>1</v>
      </c>
      <c r="J2975" s="1783">
        <v>1</v>
      </c>
      <c r="L2975" s="1764">
        <v>10000</v>
      </c>
      <c r="O2975" s="1764">
        <f t="shared" si="1165"/>
        <v>0</v>
      </c>
      <c r="P2975" s="1806" t="str">
        <f t="shared" si="1162"/>
        <v/>
      </c>
      <c r="R2975" s="1864" t="str">
        <f t="shared" si="1163"/>
        <v/>
      </c>
      <c r="S2975" s="1807">
        <f t="shared" si="1159"/>
        <v>0</v>
      </c>
      <c r="U2975" s="1764">
        <f t="shared" si="1160"/>
        <v>0</v>
      </c>
      <c r="V2975" s="1764">
        <f t="shared" si="1161"/>
        <v>0</v>
      </c>
      <c r="W2975" s="1764">
        <f t="shared" si="1164"/>
        <v>10000</v>
      </c>
      <c r="X2975" s="1768">
        <v>10000</v>
      </c>
      <c r="Y2975" s="1784">
        <v>618787</v>
      </c>
      <c r="Z2975" s="1770">
        <v>43448</v>
      </c>
      <c r="AA2975" s="1843" t="s">
        <v>104</v>
      </c>
      <c r="AB2975" s="1843"/>
      <c r="AH2975" s="1867"/>
      <c r="AK2975" s="1868"/>
      <c r="AL2975" s="1868"/>
    </row>
    <row r="2976" spans="1:38" x14ac:dyDescent="0.25">
      <c r="A2976" s="1866">
        <v>2018776</v>
      </c>
      <c r="C2976" s="1782">
        <v>773818</v>
      </c>
      <c r="D2976" s="1762" t="s">
        <v>26</v>
      </c>
      <c r="E2976" s="1762">
        <v>1</v>
      </c>
      <c r="F2976" s="1762">
        <v>8</v>
      </c>
      <c r="G2976" s="1762">
        <v>5</v>
      </c>
      <c r="H2976" s="1762">
        <v>3</v>
      </c>
      <c r="I2976" s="1783">
        <v>1</v>
      </c>
      <c r="J2976" s="1783">
        <v>1</v>
      </c>
      <c r="L2976" s="1764">
        <v>3346.16</v>
      </c>
      <c r="N2976" s="1764">
        <v>2215</v>
      </c>
      <c r="O2976" s="1764">
        <f t="shared" si="1165"/>
        <v>1750.4</v>
      </c>
      <c r="P2976" s="1806">
        <f t="shared" si="1162"/>
        <v>0.79024830699774273</v>
      </c>
      <c r="Q2976" s="1764">
        <v>464.6</v>
      </c>
      <c r="R2976" s="1864">
        <f t="shared" si="1163"/>
        <v>0.20975169300225735</v>
      </c>
      <c r="S2976" s="1807">
        <f t="shared" si="1159"/>
        <v>18.584</v>
      </c>
      <c r="U2976" s="1764">
        <f t="shared" si="1160"/>
        <v>0</v>
      </c>
      <c r="V2976" s="1764">
        <f t="shared" si="1161"/>
        <v>0</v>
      </c>
      <c r="W2976" s="1764">
        <f t="shared" si="1164"/>
        <v>3346.16</v>
      </c>
      <c r="X2976" s="1768">
        <v>3346.16</v>
      </c>
      <c r="Y2976" s="1784">
        <v>618720</v>
      </c>
      <c r="Z2976" s="1770">
        <v>43430</v>
      </c>
      <c r="AA2976" s="1843" t="s">
        <v>104</v>
      </c>
      <c r="AB2976" s="1843"/>
      <c r="AH2976" s="1867"/>
      <c r="AK2976" s="1868"/>
      <c r="AL2976" s="1868"/>
    </row>
    <row r="2977" spans="1:38" x14ac:dyDescent="0.25">
      <c r="A2977" s="1866">
        <v>2018777</v>
      </c>
      <c r="C2977" s="1782">
        <v>745719</v>
      </c>
      <c r="D2977" s="1762" t="s">
        <v>26</v>
      </c>
      <c r="E2977" s="1762">
        <v>1</v>
      </c>
      <c r="F2977" s="1762">
        <v>8</v>
      </c>
      <c r="G2977" s="1762">
        <v>5</v>
      </c>
      <c r="H2977" s="1762">
        <v>3</v>
      </c>
      <c r="I2977" s="1783">
        <v>1</v>
      </c>
      <c r="J2977" s="1783">
        <v>1</v>
      </c>
      <c r="L2977" s="1764">
        <v>3304.56</v>
      </c>
      <c r="N2977" s="1764">
        <v>2191</v>
      </c>
      <c r="O2977" s="1764">
        <f t="shared" si="1165"/>
        <v>1696.99</v>
      </c>
      <c r="P2977" s="1806">
        <f t="shared" si="1162"/>
        <v>0.77452761296211781</v>
      </c>
      <c r="Q2977" s="1764">
        <v>494.01</v>
      </c>
      <c r="R2977" s="1864">
        <f t="shared" si="1163"/>
        <v>0.22547238703788225</v>
      </c>
      <c r="S2977" s="1807">
        <f t="shared" si="1159"/>
        <v>19.760400000000001</v>
      </c>
      <c r="U2977" s="1764">
        <f t="shared" si="1160"/>
        <v>0</v>
      </c>
      <c r="V2977" s="1764">
        <f t="shared" si="1161"/>
        <v>0</v>
      </c>
      <c r="W2977" s="1764">
        <f t="shared" si="1164"/>
        <v>3304.56</v>
      </c>
      <c r="X2977" s="1768">
        <v>3304.56</v>
      </c>
      <c r="Y2977" s="1784">
        <v>618721</v>
      </c>
      <c r="Z2977" s="1770">
        <v>43430</v>
      </c>
      <c r="AA2977" s="1843" t="s">
        <v>104</v>
      </c>
      <c r="AB2977" s="1843"/>
      <c r="AH2977" s="1867"/>
      <c r="AK2977" s="1868"/>
      <c r="AL2977" s="1868"/>
    </row>
    <row r="2978" spans="1:38" x14ac:dyDescent="0.25">
      <c r="A2978" s="1866">
        <v>2018778</v>
      </c>
      <c r="C2978" s="1782">
        <v>745819</v>
      </c>
      <c r="D2978" s="1762" t="s">
        <v>26</v>
      </c>
      <c r="E2978" s="1762">
        <v>1</v>
      </c>
      <c r="F2978" s="1762">
        <v>8</v>
      </c>
      <c r="G2978" s="1762">
        <v>5</v>
      </c>
      <c r="H2978" s="1762">
        <v>3</v>
      </c>
      <c r="I2978" s="1783">
        <v>1</v>
      </c>
      <c r="J2978" s="1783">
        <v>1</v>
      </c>
      <c r="L2978" s="1764">
        <v>3304.56</v>
      </c>
      <c r="N2978" s="1764">
        <v>2191</v>
      </c>
      <c r="O2978" s="1764">
        <f t="shared" ref="O2978" si="1180">N2978-Q2978</f>
        <v>1696.99</v>
      </c>
      <c r="P2978" s="1806">
        <f t="shared" ref="P2978" si="1181">IF(N2978&lt;=0,"",O2978/N2978)</f>
        <v>0.77452761296211781</v>
      </c>
      <c r="Q2978" s="1764">
        <v>494.01</v>
      </c>
      <c r="R2978" s="1864">
        <f t="shared" ref="R2978" si="1182">IF(N2978&lt;=0,"",Q2978/N2978)</f>
        <v>0.22547238703788225</v>
      </c>
      <c r="S2978" s="1807">
        <f t="shared" si="1159"/>
        <v>19.760400000000001</v>
      </c>
      <c r="U2978" s="1764">
        <f t="shared" si="1160"/>
        <v>0</v>
      </c>
      <c r="V2978" s="1764">
        <f t="shared" si="1161"/>
        <v>0</v>
      </c>
      <c r="W2978" s="1764">
        <f t="shared" si="1164"/>
        <v>3304.56</v>
      </c>
      <c r="X2978" s="1768">
        <v>3304.56</v>
      </c>
      <c r="Y2978" s="1784">
        <v>618722</v>
      </c>
      <c r="Z2978" s="1770">
        <v>43430</v>
      </c>
      <c r="AA2978" s="1843" t="s">
        <v>104</v>
      </c>
      <c r="AB2978" s="1843"/>
      <c r="AH2978" s="1867"/>
      <c r="AK2978" s="1868"/>
      <c r="AL2978" s="1868"/>
    </row>
    <row r="2979" spans="1:38" x14ac:dyDescent="0.25">
      <c r="A2979" s="1866">
        <v>2018779</v>
      </c>
      <c r="C2979" s="1782" t="s">
        <v>6206</v>
      </c>
      <c r="D2979" s="1762" t="s">
        <v>26</v>
      </c>
      <c r="E2979" s="1762">
        <v>0</v>
      </c>
      <c r="F2979" s="1762">
        <v>0</v>
      </c>
      <c r="G2979" s="1762">
        <v>0</v>
      </c>
      <c r="H2979" s="1762">
        <v>0</v>
      </c>
      <c r="I2979" s="1783">
        <v>1</v>
      </c>
      <c r="J2979" s="1783">
        <v>1</v>
      </c>
      <c r="L2979" s="1764">
        <v>131.51</v>
      </c>
      <c r="N2979" s="1764">
        <f>O2979+Q2979</f>
        <v>73.259999999999991</v>
      </c>
      <c r="O2979" s="1764">
        <v>58.26</v>
      </c>
      <c r="P2979" s="1806">
        <f t="shared" si="1162"/>
        <v>0.79524979524979533</v>
      </c>
      <c r="Q2979" s="1764">
        <v>15</v>
      </c>
      <c r="R2979" s="1864">
        <f t="shared" si="1163"/>
        <v>0.20475020475020478</v>
      </c>
      <c r="S2979" s="1807">
        <f t="shared" si="1159"/>
        <v>0.6</v>
      </c>
      <c r="U2979" s="1764">
        <f t="shared" si="1160"/>
        <v>0</v>
      </c>
      <c r="V2979" s="1764">
        <f t="shared" si="1161"/>
        <v>0</v>
      </c>
      <c r="W2979" s="1764">
        <f t="shared" si="1164"/>
        <v>131.51</v>
      </c>
      <c r="X2979" s="1768">
        <v>131.51</v>
      </c>
      <c r="Y2979" s="1784">
        <v>618673</v>
      </c>
      <c r="Z2979" s="1770">
        <v>43416</v>
      </c>
      <c r="AA2979" s="1843" t="s">
        <v>104</v>
      </c>
      <c r="AB2979" s="1843"/>
      <c r="AH2979" s="1867"/>
      <c r="AK2979" s="1868"/>
      <c r="AL2979" s="1868"/>
    </row>
    <row r="2980" spans="1:38" x14ac:dyDescent="0.25">
      <c r="A2980" s="1866">
        <v>2018780</v>
      </c>
      <c r="C2980" s="1782" t="s">
        <v>6106</v>
      </c>
      <c r="D2980" s="1762" t="s">
        <v>26</v>
      </c>
      <c r="E2980" s="1762">
        <v>0</v>
      </c>
      <c r="F2980" s="1762">
        <v>0</v>
      </c>
      <c r="G2980" s="1762">
        <v>0</v>
      </c>
      <c r="H2980" s="1762">
        <v>0</v>
      </c>
      <c r="I2980" s="1783">
        <v>1</v>
      </c>
      <c r="J2980" s="1783">
        <v>1</v>
      </c>
      <c r="L2980" s="1764">
        <v>75.98</v>
      </c>
      <c r="N2980" s="1764">
        <f>O2980+Q2980</f>
        <v>45.489999999999995</v>
      </c>
      <c r="O2980" s="1764">
        <v>30.49</v>
      </c>
      <c r="P2980" s="1806">
        <f t="shared" si="1162"/>
        <v>0.67025719938448014</v>
      </c>
      <c r="Q2980" s="1764">
        <v>15</v>
      </c>
      <c r="R2980" s="1864">
        <f t="shared" si="1163"/>
        <v>0.32974280061551992</v>
      </c>
      <c r="S2980" s="1807">
        <f t="shared" si="1159"/>
        <v>0.6</v>
      </c>
      <c r="U2980" s="1764">
        <f t="shared" si="1160"/>
        <v>0</v>
      </c>
      <c r="V2980" s="1764">
        <f t="shared" si="1161"/>
        <v>0</v>
      </c>
      <c r="W2980" s="1764">
        <f t="shared" si="1164"/>
        <v>75.98</v>
      </c>
      <c r="X2980" s="1768">
        <v>75.98</v>
      </c>
      <c r="Y2980" s="1784">
        <v>618673</v>
      </c>
      <c r="Z2980" s="1770">
        <v>43416</v>
      </c>
      <c r="AA2980" s="1843" t="s">
        <v>104</v>
      </c>
      <c r="AB2980" s="1843"/>
      <c r="AH2980" s="1867"/>
      <c r="AK2980" s="1868"/>
      <c r="AL2980" s="1868"/>
    </row>
    <row r="2981" spans="1:38" x14ac:dyDescent="0.25">
      <c r="A2981" s="1866">
        <v>2018781</v>
      </c>
      <c r="C2981" s="1782" t="s">
        <v>6111</v>
      </c>
      <c r="D2981" s="1762" t="s">
        <v>2330</v>
      </c>
      <c r="E2981" s="1762">
        <v>1</v>
      </c>
      <c r="F2981" s="1762">
        <v>9</v>
      </c>
      <c r="G2981" s="1762">
        <v>6</v>
      </c>
      <c r="H2981" s="1762">
        <v>1</v>
      </c>
      <c r="I2981" s="1783">
        <v>1</v>
      </c>
      <c r="J2981" s="1783">
        <v>1</v>
      </c>
      <c r="L2981" s="1764">
        <v>3331.51</v>
      </c>
      <c r="N2981" s="1764">
        <v>2068</v>
      </c>
      <c r="O2981" s="1764">
        <f t="shared" si="1165"/>
        <v>1595.85</v>
      </c>
      <c r="P2981" s="1806">
        <f t="shared" si="1162"/>
        <v>0.77168762088974852</v>
      </c>
      <c r="Q2981" s="1764">
        <v>472.15</v>
      </c>
      <c r="R2981" s="1864">
        <f t="shared" si="1163"/>
        <v>0.22831237911025143</v>
      </c>
      <c r="S2981" s="1807">
        <f t="shared" si="1159"/>
        <v>18.885999999999999</v>
      </c>
      <c r="U2981" s="1764">
        <f t="shared" si="1160"/>
        <v>0</v>
      </c>
      <c r="V2981" s="1764">
        <f t="shared" si="1161"/>
        <v>0</v>
      </c>
      <c r="W2981" s="1764">
        <f t="shared" si="1164"/>
        <v>3331.51</v>
      </c>
      <c r="X2981" s="1768">
        <v>3331.51</v>
      </c>
      <c r="Y2981" s="1784">
        <v>618769</v>
      </c>
      <c r="Z2981" s="1770">
        <v>43448</v>
      </c>
      <c r="AA2981" s="1843" t="s">
        <v>104</v>
      </c>
      <c r="AB2981" s="1843"/>
      <c r="AH2981" s="1867"/>
      <c r="AK2981" s="1868"/>
      <c r="AL2981" s="1868"/>
    </row>
    <row r="2982" spans="1:38" x14ac:dyDescent="0.25">
      <c r="A2982" s="1866">
        <v>2018782</v>
      </c>
      <c r="C2982" s="1782">
        <v>725419</v>
      </c>
      <c r="D2982" s="1762" t="s">
        <v>26</v>
      </c>
      <c r="E2982" s="1762">
        <v>1</v>
      </c>
      <c r="F2982" s="1762">
        <v>8</v>
      </c>
      <c r="G2982" s="1762">
        <v>5</v>
      </c>
      <c r="H2982" s="1762">
        <v>3</v>
      </c>
      <c r="I2982" s="1783">
        <v>1</v>
      </c>
      <c r="J2982" s="1783">
        <v>1</v>
      </c>
      <c r="L2982" s="1764">
        <v>5752.04</v>
      </c>
      <c r="N2982" s="1764">
        <v>3729</v>
      </c>
      <c r="O2982" s="1764">
        <f t="shared" si="1165"/>
        <v>3022.56</v>
      </c>
      <c r="P2982" s="1806">
        <f t="shared" si="1162"/>
        <v>0.8105551086082059</v>
      </c>
      <c r="Q2982" s="1764">
        <v>706.44</v>
      </c>
      <c r="R2982" s="1864">
        <f t="shared" si="1163"/>
        <v>0.18944489139179407</v>
      </c>
      <c r="S2982" s="1807">
        <f t="shared" si="1159"/>
        <v>28.257600000000004</v>
      </c>
      <c r="U2982" s="1764">
        <f t="shared" si="1160"/>
        <v>0</v>
      </c>
      <c r="V2982" s="1764">
        <f t="shared" si="1161"/>
        <v>0</v>
      </c>
      <c r="W2982" s="1764">
        <f t="shared" si="1164"/>
        <v>5752.04</v>
      </c>
      <c r="X2982" s="1768">
        <v>5752.04</v>
      </c>
      <c r="Y2982" s="1784">
        <v>618708</v>
      </c>
      <c r="Z2982" s="1770">
        <v>43430</v>
      </c>
      <c r="AA2982" s="1843" t="s">
        <v>104</v>
      </c>
      <c r="AB2982" s="1843"/>
      <c r="AH2982" s="1867"/>
      <c r="AK2982" s="1868"/>
      <c r="AL2982" s="1868"/>
    </row>
    <row r="2983" spans="1:38" x14ac:dyDescent="0.25">
      <c r="A2983" s="1866">
        <v>2018783</v>
      </c>
      <c r="C2983" s="1782">
        <v>701818</v>
      </c>
      <c r="D2983" s="1762" t="s">
        <v>26</v>
      </c>
      <c r="E2983" s="1762">
        <v>1</v>
      </c>
      <c r="F2983" s="1762">
        <v>9</v>
      </c>
      <c r="G2983" s="1762">
        <v>6</v>
      </c>
      <c r="H2983" s="1762">
        <v>2</v>
      </c>
      <c r="I2983" s="1783">
        <v>1</v>
      </c>
      <c r="J2983" s="1783">
        <v>1</v>
      </c>
      <c r="L2983" s="1764">
        <v>3021.84</v>
      </c>
      <c r="N2983" s="1764">
        <v>2007</v>
      </c>
      <c r="O2983" s="1764">
        <f t="shared" si="1165"/>
        <v>1581.51</v>
      </c>
      <c r="P2983" s="1806">
        <f t="shared" si="1162"/>
        <v>0.78799701046337822</v>
      </c>
      <c r="Q2983" s="1764">
        <v>425.49</v>
      </c>
      <c r="R2983" s="1864">
        <f t="shared" si="1163"/>
        <v>0.21200298953662183</v>
      </c>
      <c r="S2983" s="1807">
        <f t="shared" si="1159"/>
        <v>17.019600000000001</v>
      </c>
      <c r="U2983" s="1764">
        <f t="shared" si="1160"/>
        <v>0</v>
      </c>
      <c r="V2983" s="1764">
        <f t="shared" si="1161"/>
        <v>0</v>
      </c>
      <c r="W2983" s="1764">
        <f t="shared" si="1164"/>
        <v>3021.84</v>
      </c>
      <c r="X2983" s="1768">
        <v>3021.84</v>
      </c>
      <c r="Y2983" s="1784">
        <v>618709</v>
      </c>
      <c r="Z2983" s="1770">
        <v>43430</v>
      </c>
      <c r="AA2983" s="1843" t="s">
        <v>104</v>
      </c>
      <c r="AB2983" s="1843"/>
      <c r="AH2983" s="1867"/>
      <c r="AK2983" s="1868"/>
      <c r="AL2983" s="1868"/>
    </row>
    <row r="2984" spans="1:38" x14ac:dyDescent="0.25">
      <c r="A2984" s="1866" t="s">
        <v>6112</v>
      </c>
      <c r="C2984" s="1782">
        <v>771019</v>
      </c>
      <c r="D2984" s="1762" t="s">
        <v>26</v>
      </c>
      <c r="E2984" s="1762">
        <v>1</v>
      </c>
      <c r="F2984" s="1762">
        <v>8</v>
      </c>
      <c r="G2984" s="1762">
        <v>5</v>
      </c>
      <c r="H2984" s="1762">
        <v>3</v>
      </c>
      <c r="I2984" s="1783">
        <v>1</v>
      </c>
      <c r="J2984" s="1783">
        <v>1</v>
      </c>
      <c r="L2984" s="1764">
        <v>5466.6</v>
      </c>
      <c r="N2984" s="1764">
        <v>3584.74</v>
      </c>
      <c r="O2984" s="1764">
        <f t="shared" si="1165"/>
        <v>2929.06</v>
      </c>
      <c r="P2984" s="1806">
        <f t="shared" si="1162"/>
        <v>0.81709133716810711</v>
      </c>
      <c r="Q2984" s="1764">
        <v>655.68</v>
      </c>
      <c r="R2984" s="1864">
        <f t="shared" si="1163"/>
        <v>0.18290866283189297</v>
      </c>
      <c r="S2984" s="1807">
        <f t="shared" si="1159"/>
        <v>26.227199999999996</v>
      </c>
      <c r="U2984" s="1764">
        <f t="shared" si="1160"/>
        <v>0</v>
      </c>
      <c r="V2984" s="1764">
        <f t="shared" si="1161"/>
        <v>0</v>
      </c>
      <c r="W2984" s="1764">
        <f t="shared" si="1164"/>
        <v>5466.6</v>
      </c>
      <c r="X2984" s="1768">
        <v>5466.6</v>
      </c>
      <c r="Y2984" s="1784">
        <v>618710</v>
      </c>
      <c r="Z2984" s="1770">
        <v>43430</v>
      </c>
      <c r="AA2984" s="1843" t="s">
        <v>104</v>
      </c>
      <c r="AB2984" s="1843"/>
      <c r="AH2984" s="1867"/>
      <c r="AK2984" s="1868"/>
      <c r="AL2984" s="1868"/>
    </row>
    <row r="2985" spans="1:38" x14ac:dyDescent="0.25">
      <c r="A2985" s="1866" t="s">
        <v>6113</v>
      </c>
      <c r="C2985" s="1782">
        <v>771119</v>
      </c>
      <c r="D2985" s="1762" t="s">
        <v>26</v>
      </c>
      <c r="E2985" s="1762">
        <v>1</v>
      </c>
      <c r="F2985" s="1762">
        <v>8</v>
      </c>
      <c r="G2985" s="1762">
        <v>5</v>
      </c>
      <c r="H2985" s="1762">
        <v>3</v>
      </c>
      <c r="I2985" s="1783">
        <v>1</v>
      </c>
      <c r="J2985" s="1783">
        <v>1</v>
      </c>
      <c r="L2985" s="1764">
        <v>5466.6</v>
      </c>
      <c r="N2985" s="1764">
        <v>3584.74</v>
      </c>
      <c r="O2985" s="1764">
        <f t="shared" ref="O2985:O2988" si="1183">N2985-Q2985</f>
        <v>2929.06</v>
      </c>
      <c r="P2985" s="1806">
        <f t="shared" ref="P2985:P2988" si="1184">IF(N2985&lt;=0,"",O2985/N2985)</f>
        <v>0.81709133716810711</v>
      </c>
      <c r="Q2985" s="1764">
        <v>655.68</v>
      </c>
      <c r="R2985" s="1864">
        <f t="shared" ref="R2985:R2988" si="1185">IF(N2985&lt;=0,"",Q2985/N2985)</f>
        <v>0.18290866283189297</v>
      </c>
      <c r="S2985" s="1807">
        <f t="shared" si="1159"/>
        <v>26.227199999999996</v>
      </c>
      <c r="U2985" s="1764">
        <f t="shared" si="1160"/>
        <v>0</v>
      </c>
      <c r="V2985" s="1764">
        <f t="shared" si="1161"/>
        <v>0</v>
      </c>
      <c r="W2985" s="1764">
        <f t="shared" si="1164"/>
        <v>5466.6</v>
      </c>
      <c r="X2985" s="1768">
        <v>5466.6</v>
      </c>
      <c r="Y2985" s="1784">
        <v>618735</v>
      </c>
      <c r="Z2985" s="1770">
        <v>43439</v>
      </c>
      <c r="AA2985" s="1843" t="s">
        <v>104</v>
      </c>
      <c r="AB2985" s="1843"/>
      <c r="AH2985" s="1867"/>
      <c r="AK2985" s="1868"/>
      <c r="AL2985" s="1868"/>
    </row>
    <row r="2986" spans="1:38" x14ac:dyDescent="0.25">
      <c r="A2986" s="1866" t="s">
        <v>6114</v>
      </c>
      <c r="C2986" s="1782">
        <v>771219</v>
      </c>
      <c r="D2986" s="1762" t="s">
        <v>26</v>
      </c>
      <c r="E2986" s="1762">
        <v>1</v>
      </c>
      <c r="F2986" s="1762">
        <v>8</v>
      </c>
      <c r="G2986" s="1762">
        <v>5</v>
      </c>
      <c r="H2986" s="1762">
        <v>3</v>
      </c>
      <c r="I2986" s="1783">
        <v>1</v>
      </c>
      <c r="J2986" s="1783">
        <v>1</v>
      </c>
      <c r="L2986" s="1764">
        <v>5466.6</v>
      </c>
      <c r="N2986" s="1764">
        <v>3584.74</v>
      </c>
      <c r="O2986" s="1764">
        <f t="shared" si="1183"/>
        <v>2929.06</v>
      </c>
      <c r="P2986" s="1806">
        <f t="shared" si="1184"/>
        <v>0.81709133716810711</v>
      </c>
      <c r="Q2986" s="1764">
        <v>655.68</v>
      </c>
      <c r="R2986" s="1864">
        <f t="shared" si="1185"/>
        <v>0.18290866283189297</v>
      </c>
      <c r="S2986" s="1807">
        <f t="shared" si="1159"/>
        <v>26.227199999999996</v>
      </c>
      <c r="U2986" s="1764">
        <f t="shared" si="1160"/>
        <v>0</v>
      </c>
      <c r="V2986" s="1764">
        <f t="shared" si="1161"/>
        <v>0</v>
      </c>
      <c r="W2986" s="1764">
        <f t="shared" si="1164"/>
        <v>5466.6</v>
      </c>
      <c r="X2986" s="1768">
        <v>5466.6</v>
      </c>
      <c r="Y2986" s="1784">
        <v>618752</v>
      </c>
      <c r="Z2986" s="1770">
        <v>43441</v>
      </c>
      <c r="AA2986" s="1843" t="s">
        <v>104</v>
      </c>
      <c r="AB2986" s="1843"/>
      <c r="AH2986" s="1867"/>
      <c r="AK2986" s="1868"/>
      <c r="AL2986" s="1868"/>
    </row>
    <row r="2987" spans="1:38" x14ac:dyDescent="0.25">
      <c r="A2987" s="1866" t="s">
        <v>6115</v>
      </c>
      <c r="C2987" s="1782">
        <v>771319</v>
      </c>
      <c r="D2987" s="1762" t="s">
        <v>26</v>
      </c>
      <c r="E2987" s="1762">
        <v>1</v>
      </c>
      <c r="F2987" s="1762">
        <v>8</v>
      </c>
      <c r="G2987" s="1762">
        <v>5</v>
      </c>
      <c r="H2987" s="1762">
        <v>3</v>
      </c>
      <c r="I2987" s="1783">
        <v>1</v>
      </c>
      <c r="J2987" s="1783">
        <v>1</v>
      </c>
      <c r="L2987" s="1764">
        <v>5466.6</v>
      </c>
      <c r="N2987" s="1764">
        <v>3584.74</v>
      </c>
      <c r="O2987" s="1764">
        <f t="shared" si="1183"/>
        <v>2929.06</v>
      </c>
      <c r="P2987" s="1806">
        <f t="shared" si="1184"/>
        <v>0.81709133716810711</v>
      </c>
      <c r="Q2987" s="1764">
        <v>655.68</v>
      </c>
      <c r="R2987" s="1864">
        <f t="shared" si="1185"/>
        <v>0.18290866283189297</v>
      </c>
      <c r="S2987" s="1807">
        <f t="shared" si="1159"/>
        <v>26.227199999999996</v>
      </c>
      <c r="U2987" s="1764">
        <f t="shared" si="1160"/>
        <v>0</v>
      </c>
      <c r="V2987" s="1764">
        <f t="shared" si="1161"/>
        <v>0.6000000000003638</v>
      </c>
      <c r="W2987" s="1764">
        <f t="shared" si="1164"/>
        <v>5466</v>
      </c>
      <c r="X2987" s="1768">
        <v>5466</v>
      </c>
      <c r="Y2987" s="1784">
        <v>618796</v>
      </c>
      <c r="Z2987" s="1770">
        <v>43455</v>
      </c>
      <c r="AA2987" s="1843" t="s">
        <v>104</v>
      </c>
      <c r="AB2987" s="1843"/>
      <c r="AH2987" s="1867"/>
      <c r="AK2987" s="1868"/>
      <c r="AL2987" s="1868"/>
    </row>
    <row r="2988" spans="1:38" x14ac:dyDescent="0.25">
      <c r="A2988" s="1866" t="s">
        <v>6116</v>
      </c>
      <c r="C2988" s="1782">
        <v>771419</v>
      </c>
      <c r="D2988" s="1762" t="s">
        <v>26</v>
      </c>
      <c r="E2988" s="1762">
        <v>1</v>
      </c>
      <c r="F2988" s="1762">
        <v>8</v>
      </c>
      <c r="G2988" s="1762">
        <v>5</v>
      </c>
      <c r="H2988" s="1762">
        <v>3</v>
      </c>
      <c r="I2988" s="1783">
        <v>1</v>
      </c>
      <c r="J2988" s="1783">
        <v>1</v>
      </c>
      <c r="L2988" s="1764">
        <v>5466.6</v>
      </c>
      <c r="N2988" s="1764">
        <v>3584.74</v>
      </c>
      <c r="O2988" s="1764">
        <f t="shared" si="1183"/>
        <v>2929.06</v>
      </c>
      <c r="P2988" s="1806">
        <f t="shared" si="1184"/>
        <v>0.81709133716810711</v>
      </c>
      <c r="Q2988" s="1764">
        <v>655.68</v>
      </c>
      <c r="R2988" s="1864">
        <f t="shared" si="1185"/>
        <v>0.18290866283189297</v>
      </c>
      <c r="S2988" s="1807">
        <f t="shared" si="1159"/>
        <v>26.227199999999996</v>
      </c>
      <c r="U2988" s="1764">
        <f t="shared" si="1160"/>
        <v>0</v>
      </c>
      <c r="V2988" s="1764">
        <f t="shared" si="1161"/>
        <v>-63.849999999999454</v>
      </c>
      <c r="W2988" s="1764">
        <f t="shared" si="1164"/>
        <v>5530.45</v>
      </c>
      <c r="X2988" s="1768">
        <v>5530.45</v>
      </c>
      <c r="Y2988" s="1784">
        <v>618759</v>
      </c>
      <c r="Z2988" s="1770">
        <v>43448</v>
      </c>
      <c r="AA2988" s="1843" t="s">
        <v>104</v>
      </c>
      <c r="AB2988" s="1843"/>
      <c r="AH2988" s="1867"/>
      <c r="AK2988" s="1868"/>
      <c r="AL2988" s="1868"/>
    </row>
    <row r="2989" spans="1:38" x14ac:dyDescent="0.25">
      <c r="A2989" s="1866">
        <v>2018789</v>
      </c>
      <c r="C2989" s="1782">
        <v>741419</v>
      </c>
      <c r="D2989" s="1762" t="s">
        <v>26</v>
      </c>
      <c r="E2989" s="1762">
        <v>1</v>
      </c>
      <c r="F2989" s="1762">
        <v>7</v>
      </c>
      <c r="G2989" s="1762">
        <v>6</v>
      </c>
      <c r="H2989" s="1762">
        <v>2</v>
      </c>
      <c r="I2989" s="1783">
        <v>1</v>
      </c>
      <c r="J2989" s="1783">
        <v>1</v>
      </c>
      <c r="L2989" s="1764">
        <v>2573.5</v>
      </c>
      <c r="N2989" s="1764">
        <v>1713</v>
      </c>
      <c r="O2989" s="1764">
        <v>1311.99</v>
      </c>
      <c r="P2989" s="1806">
        <v>0.76590192644483368</v>
      </c>
      <c r="Q2989" s="1764">
        <v>401.01</v>
      </c>
      <c r="R2989" s="1864">
        <v>0.23409807355516637</v>
      </c>
      <c r="S2989" s="1807">
        <f t="shared" ref="S2989:S3053" si="1186">Q2989/$S$1</f>
        <v>16.040399999999998</v>
      </c>
      <c r="U2989" s="1764">
        <f t="shared" ref="U2989:U3053" si="1187">((1-I2989)*O2989)+((1-J2989)*Q2989)</f>
        <v>0</v>
      </c>
      <c r="V2989" s="1764">
        <f t="shared" ref="V2989:V3053" si="1188">L2989-W2989</f>
        <v>0</v>
      </c>
      <c r="W2989" s="1764">
        <f t="shared" ref="W2989:W3053" si="1189">X2989+AC2989+AH2989+AM2989+AO2989+AR2989</f>
        <v>2573.5</v>
      </c>
      <c r="X2989" s="1768">
        <v>2573.5</v>
      </c>
      <c r="Y2989" s="1784">
        <v>618723</v>
      </c>
      <c r="Z2989" s="1770">
        <v>43430</v>
      </c>
      <c r="AA2989" s="1843" t="s">
        <v>104</v>
      </c>
      <c r="AB2989" s="1843"/>
      <c r="AH2989" s="1867"/>
      <c r="AK2989" s="1868"/>
      <c r="AL2989" s="1868"/>
    </row>
    <row r="2990" spans="1:38" x14ac:dyDescent="0.25">
      <c r="A2990" s="1866">
        <v>2018790</v>
      </c>
      <c r="C2990" s="1782">
        <v>741519</v>
      </c>
      <c r="D2990" s="1762" t="s">
        <v>26</v>
      </c>
      <c r="E2990" s="1762">
        <v>1</v>
      </c>
      <c r="F2990" s="1762">
        <v>7</v>
      </c>
      <c r="G2990" s="1762">
        <v>6</v>
      </c>
      <c r="H2990" s="1762">
        <v>2</v>
      </c>
      <c r="I2990" s="1783">
        <v>1</v>
      </c>
      <c r="J2990" s="1783">
        <v>1</v>
      </c>
      <c r="L2990" s="1764">
        <v>2573.5</v>
      </c>
      <c r="N2990" s="1764">
        <v>1713</v>
      </c>
      <c r="O2990" s="1764">
        <v>1311.99</v>
      </c>
      <c r="P2990" s="1806">
        <v>0.76590192644483368</v>
      </c>
      <c r="Q2990" s="1764">
        <v>401.01</v>
      </c>
      <c r="R2990" s="1864">
        <v>0.23409807355516637</v>
      </c>
      <c r="S2990" s="1807">
        <f t="shared" si="1186"/>
        <v>16.040399999999998</v>
      </c>
      <c r="U2990" s="1764">
        <f t="shared" si="1187"/>
        <v>0</v>
      </c>
      <c r="V2990" s="1764">
        <f t="shared" si="1188"/>
        <v>0</v>
      </c>
      <c r="W2990" s="1764">
        <f t="shared" si="1189"/>
        <v>2573.5</v>
      </c>
      <c r="X2990" s="1768">
        <v>2573.5</v>
      </c>
      <c r="Y2990" s="1784">
        <v>618724</v>
      </c>
      <c r="Z2990" s="1770">
        <v>43430</v>
      </c>
      <c r="AA2990" s="1843" t="s">
        <v>104</v>
      </c>
      <c r="AB2990" s="1843"/>
      <c r="AH2990" s="1867"/>
      <c r="AK2990" s="1868"/>
      <c r="AL2990" s="1868"/>
    </row>
    <row r="2991" spans="1:38" x14ac:dyDescent="0.25">
      <c r="A2991" s="1866">
        <v>2018791</v>
      </c>
      <c r="C2991" s="1782">
        <v>741619</v>
      </c>
      <c r="D2991" s="1762" t="s">
        <v>26</v>
      </c>
      <c r="E2991" s="1762">
        <v>1</v>
      </c>
      <c r="F2991" s="1762">
        <v>7</v>
      </c>
      <c r="G2991" s="1762">
        <v>6</v>
      </c>
      <c r="H2991" s="1762">
        <v>2</v>
      </c>
      <c r="I2991" s="1783">
        <v>1</v>
      </c>
      <c r="J2991" s="1783">
        <v>1</v>
      </c>
      <c r="L2991" s="1764">
        <v>2573.5</v>
      </c>
      <c r="N2991" s="1764">
        <v>1713</v>
      </c>
      <c r="O2991" s="1764">
        <v>1311.99</v>
      </c>
      <c r="P2991" s="1806">
        <v>0.76590192644483368</v>
      </c>
      <c r="Q2991" s="1764">
        <v>401.01</v>
      </c>
      <c r="R2991" s="1864">
        <v>0.23409807355516637</v>
      </c>
      <c r="S2991" s="1807">
        <f t="shared" si="1186"/>
        <v>16.040399999999998</v>
      </c>
      <c r="U2991" s="1764">
        <f t="shared" si="1187"/>
        <v>0</v>
      </c>
      <c r="V2991" s="1764">
        <f t="shared" si="1188"/>
        <v>0</v>
      </c>
      <c r="W2991" s="1764">
        <f t="shared" si="1189"/>
        <v>2573.5</v>
      </c>
      <c r="X2991" s="1768">
        <v>2573.5</v>
      </c>
      <c r="Y2991" s="1784">
        <v>618711</v>
      </c>
      <c r="Z2991" s="1770">
        <v>43430</v>
      </c>
      <c r="AA2991" s="1843" t="s">
        <v>104</v>
      </c>
      <c r="AB2991" s="1843"/>
      <c r="AH2991" s="1867"/>
      <c r="AK2991" s="1868"/>
      <c r="AL2991" s="1868"/>
    </row>
    <row r="2992" spans="1:38" x14ac:dyDescent="0.25">
      <c r="A2992" s="1866">
        <v>2018792</v>
      </c>
      <c r="C2992" s="1782">
        <v>741719</v>
      </c>
      <c r="D2992" s="1762" t="s">
        <v>26</v>
      </c>
      <c r="E2992" s="1762">
        <v>1</v>
      </c>
      <c r="F2992" s="1762">
        <v>7</v>
      </c>
      <c r="G2992" s="1762">
        <v>6</v>
      </c>
      <c r="H2992" s="1762">
        <v>2</v>
      </c>
      <c r="I2992" s="1783">
        <v>1</v>
      </c>
      <c r="J2992" s="1783">
        <v>1</v>
      </c>
      <c r="L2992" s="1764">
        <v>2573.5</v>
      </c>
      <c r="N2992" s="1764">
        <v>1713</v>
      </c>
      <c r="O2992" s="1764">
        <v>1311.99</v>
      </c>
      <c r="P2992" s="1806">
        <v>0.76590192644483368</v>
      </c>
      <c r="Q2992" s="1764">
        <v>401.01</v>
      </c>
      <c r="R2992" s="1864">
        <v>0.23409807355516637</v>
      </c>
      <c r="S2992" s="1807">
        <f t="shared" si="1186"/>
        <v>16.040399999999998</v>
      </c>
      <c r="U2992" s="1764">
        <f t="shared" si="1187"/>
        <v>0</v>
      </c>
      <c r="V2992" s="1764">
        <f t="shared" si="1188"/>
        <v>0</v>
      </c>
      <c r="W2992" s="1764">
        <f t="shared" si="1189"/>
        <v>2573.5</v>
      </c>
      <c r="X2992" s="1768">
        <v>2573.5</v>
      </c>
      <c r="Y2992" s="1784">
        <v>618712</v>
      </c>
      <c r="Z2992" s="1770">
        <v>43430</v>
      </c>
      <c r="AA2992" s="1843" t="s">
        <v>104</v>
      </c>
      <c r="AB2992" s="1843"/>
      <c r="AH2992" s="1867"/>
      <c r="AK2992" s="1868"/>
      <c r="AL2992" s="1868"/>
    </row>
    <row r="2993" spans="1:38" x14ac:dyDescent="0.25">
      <c r="A2993" s="1866">
        <v>2018793</v>
      </c>
      <c r="C2993" s="1782">
        <v>741819</v>
      </c>
      <c r="D2993" s="1762" t="s">
        <v>26</v>
      </c>
      <c r="E2993" s="1762">
        <v>1</v>
      </c>
      <c r="F2993" s="1762">
        <v>7</v>
      </c>
      <c r="G2993" s="1762">
        <v>6</v>
      </c>
      <c r="H2993" s="1762">
        <v>2</v>
      </c>
      <c r="I2993" s="1783">
        <v>1</v>
      </c>
      <c r="J2993" s="1783">
        <v>1</v>
      </c>
      <c r="L2993" s="1764">
        <v>2573.5</v>
      </c>
      <c r="N2993" s="1764">
        <v>1713</v>
      </c>
      <c r="O2993" s="1764">
        <v>1311.99</v>
      </c>
      <c r="P2993" s="1806">
        <v>0.76590192644483368</v>
      </c>
      <c r="Q2993" s="1764">
        <v>401.01</v>
      </c>
      <c r="R2993" s="1864">
        <v>0.23409807355516637</v>
      </c>
      <c r="S2993" s="1807">
        <f t="shared" si="1186"/>
        <v>16.040399999999998</v>
      </c>
      <c r="U2993" s="1764">
        <f t="shared" si="1187"/>
        <v>0</v>
      </c>
      <c r="V2993" s="1764">
        <f t="shared" si="1188"/>
        <v>0</v>
      </c>
      <c r="W2993" s="1764">
        <f t="shared" si="1189"/>
        <v>2573.5</v>
      </c>
      <c r="X2993" s="1768">
        <v>2573.5</v>
      </c>
      <c r="Y2993" s="1784">
        <v>618713</v>
      </c>
      <c r="Z2993" s="1770">
        <v>43430</v>
      </c>
      <c r="AA2993" s="1843" t="s">
        <v>104</v>
      </c>
      <c r="AB2993" s="1843"/>
      <c r="AH2993" s="1867"/>
      <c r="AK2993" s="1868"/>
      <c r="AL2993" s="1868"/>
    </row>
    <row r="2994" spans="1:38" x14ac:dyDescent="0.25">
      <c r="A2994" s="1866">
        <v>2018794</v>
      </c>
      <c r="C2994" s="1782">
        <v>741919</v>
      </c>
      <c r="D2994" s="1762" t="s">
        <v>26</v>
      </c>
      <c r="E2994" s="1762">
        <v>1</v>
      </c>
      <c r="F2994" s="1762">
        <v>7</v>
      </c>
      <c r="G2994" s="1762">
        <v>6</v>
      </c>
      <c r="H2994" s="1762">
        <v>2</v>
      </c>
      <c r="I2994" s="1783">
        <v>1</v>
      </c>
      <c r="J2994" s="1783">
        <v>1</v>
      </c>
      <c r="L2994" s="1764">
        <v>2573.5</v>
      </c>
      <c r="N2994" s="1764">
        <v>1713</v>
      </c>
      <c r="O2994" s="1764">
        <v>1311.99</v>
      </c>
      <c r="P2994" s="1806">
        <v>0.76590192644483368</v>
      </c>
      <c r="Q2994" s="1764">
        <v>401.01</v>
      </c>
      <c r="R2994" s="1864">
        <v>0.23409807355516637</v>
      </c>
      <c r="S2994" s="1807">
        <f t="shared" si="1186"/>
        <v>16.040399999999998</v>
      </c>
      <c r="U2994" s="1764">
        <f t="shared" si="1187"/>
        <v>0</v>
      </c>
      <c r="V2994" s="1764">
        <f t="shared" si="1188"/>
        <v>0</v>
      </c>
      <c r="W2994" s="1764">
        <f t="shared" si="1189"/>
        <v>2573.5</v>
      </c>
      <c r="X2994" s="1768">
        <v>2573.5</v>
      </c>
      <c r="Y2994" s="1784">
        <v>618714</v>
      </c>
      <c r="Z2994" s="1770">
        <v>43430</v>
      </c>
      <c r="AA2994" s="1843" t="s">
        <v>104</v>
      </c>
      <c r="AB2994" s="1843"/>
      <c r="AH2994" s="1867"/>
      <c r="AK2994" s="1868"/>
      <c r="AL2994" s="1868"/>
    </row>
    <row r="2995" spans="1:38" x14ac:dyDescent="0.25">
      <c r="A2995" s="1866">
        <v>2018795</v>
      </c>
      <c r="C2995" s="1782">
        <v>742019</v>
      </c>
      <c r="D2995" s="1762" t="s">
        <v>26</v>
      </c>
      <c r="E2995" s="1762">
        <v>1</v>
      </c>
      <c r="F2995" s="1762">
        <v>7</v>
      </c>
      <c r="G2995" s="1762">
        <v>6</v>
      </c>
      <c r="H2995" s="1762">
        <v>2</v>
      </c>
      <c r="I2995" s="1783">
        <v>1</v>
      </c>
      <c r="J2995" s="1783">
        <v>1</v>
      </c>
      <c r="L2995" s="1764">
        <v>2573.5</v>
      </c>
      <c r="N2995" s="1764">
        <v>1713</v>
      </c>
      <c r="O2995" s="1764">
        <v>1311.99</v>
      </c>
      <c r="P2995" s="1806">
        <v>0.76590192644483368</v>
      </c>
      <c r="Q2995" s="1764">
        <v>401.01</v>
      </c>
      <c r="R2995" s="1864">
        <v>0.23409807355516637</v>
      </c>
      <c r="S2995" s="1807">
        <f t="shared" si="1186"/>
        <v>16.040399999999998</v>
      </c>
      <c r="U2995" s="1764">
        <f t="shared" si="1187"/>
        <v>0</v>
      </c>
      <c r="V2995" s="1764">
        <f t="shared" si="1188"/>
        <v>-2.4200000000000728</v>
      </c>
      <c r="W2995" s="1764">
        <f t="shared" si="1189"/>
        <v>2575.92</v>
      </c>
      <c r="X2995" s="1768">
        <v>2575.92</v>
      </c>
      <c r="Y2995" s="1784">
        <v>618766</v>
      </c>
      <c r="Z2995" s="1770">
        <v>43448</v>
      </c>
      <c r="AA2995" s="1843" t="s">
        <v>104</v>
      </c>
      <c r="AB2995" s="1843"/>
      <c r="AH2995" s="1867"/>
      <c r="AK2995" s="1868"/>
      <c r="AL2995" s="1868"/>
    </row>
    <row r="2996" spans="1:38" x14ac:dyDescent="0.25">
      <c r="A2996" s="1866">
        <v>2018796</v>
      </c>
      <c r="C2996" s="1782">
        <v>742119</v>
      </c>
      <c r="D2996" s="1762" t="s">
        <v>26</v>
      </c>
      <c r="E2996" s="1762">
        <v>1</v>
      </c>
      <c r="F2996" s="1762">
        <v>7</v>
      </c>
      <c r="G2996" s="1762">
        <v>6</v>
      </c>
      <c r="H2996" s="1762">
        <v>2</v>
      </c>
      <c r="I2996" s="1783">
        <v>1</v>
      </c>
      <c r="J2996" s="1783">
        <v>1</v>
      </c>
      <c r="L2996" s="1764">
        <v>2573.5</v>
      </c>
      <c r="N2996" s="1764">
        <v>1713</v>
      </c>
      <c r="O2996" s="1764">
        <v>1311.99</v>
      </c>
      <c r="P2996" s="1806">
        <v>0.76590192644483368</v>
      </c>
      <c r="Q2996" s="1764">
        <v>401.01</v>
      </c>
      <c r="R2996" s="1864">
        <v>0.23409807355516637</v>
      </c>
      <c r="S2996" s="1807">
        <f t="shared" si="1186"/>
        <v>16.040399999999998</v>
      </c>
      <c r="U2996" s="1764">
        <f t="shared" si="1187"/>
        <v>0</v>
      </c>
      <c r="V2996" s="1764">
        <f t="shared" si="1188"/>
        <v>0</v>
      </c>
      <c r="W2996" s="1764">
        <f t="shared" si="1189"/>
        <v>2573.5</v>
      </c>
      <c r="X2996" s="1768">
        <v>2573.5</v>
      </c>
      <c r="Y2996" s="1784">
        <v>19600007</v>
      </c>
      <c r="Z2996" s="1770">
        <v>43479</v>
      </c>
      <c r="AA2996" s="1843" t="s">
        <v>104</v>
      </c>
      <c r="AB2996" s="1843"/>
      <c r="AH2996" s="1867"/>
      <c r="AK2996" s="1868"/>
      <c r="AL2996" s="1868"/>
    </row>
    <row r="2997" spans="1:38" x14ac:dyDescent="0.25">
      <c r="A2997" s="1866">
        <v>2018797</v>
      </c>
      <c r="C2997" s="1782">
        <v>728419</v>
      </c>
      <c r="D2997" s="1762" t="s">
        <v>26</v>
      </c>
      <c r="E2997" s="1762">
        <v>1</v>
      </c>
      <c r="F2997" s="1762">
        <v>8</v>
      </c>
      <c r="G2997" s="1762">
        <v>5</v>
      </c>
      <c r="H2997" s="1762">
        <v>3</v>
      </c>
      <c r="I2997" s="1783">
        <v>1</v>
      </c>
      <c r="J2997" s="1783">
        <v>1</v>
      </c>
      <c r="L2997" s="1764">
        <v>3044.71</v>
      </c>
      <c r="N2997" s="1764">
        <v>2053.94</v>
      </c>
      <c r="O2997" s="1764">
        <f t="shared" ref="O2997:O3048" si="1190">N2997-Q2997</f>
        <v>1582.72</v>
      </c>
      <c r="P2997" s="1806">
        <f t="shared" ref="P2997:P3048" si="1191">IF(N2997&lt;=0,"",O2997/N2997)</f>
        <v>0.77057752417305281</v>
      </c>
      <c r="Q2997" s="1764">
        <v>471.22</v>
      </c>
      <c r="R2997" s="1864">
        <f t="shared" ref="R2997:R3048" si="1192">IF(N2997&lt;=0,"",Q2997/N2997)</f>
        <v>0.22942247582694725</v>
      </c>
      <c r="S2997" s="1807">
        <f t="shared" si="1186"/>
        <v>18.848800000000001</v>
      </c>
      <c r="U2997" s="1764">
        <f t="shared" si="1187"/>
        <v>0</v>
      </c>
      <c r="V2997" s="1764">
        <f t="shared" si="1188"/>
        <v>0</v>
      </c>
      <c r="W2997" s="1764">
        <f t="shared" si="1189"/>
        <v>3044.71</v>
      </c>
      <c r="X2997" s="1768">
        <v>3044.71</v>
      </c>
      <c r="Y2997" s="1784">
        <v>618751</v>
      </c>
      <c r="Z2997" s="1770">
        <v>43441</v>
      </c>
      <c r="AA2997" s="1843" t="s">
        <v>104</v>
      </c>
      <c r="AB2997" s="1843"/>
      <c r="AH2997" s="1867"/>
      <c r="AK2997" s="1868"/>
      <c r="AL2997" s="1868"/>
    </row>
    <row r="2998" spans="1:38" x14ac:dyDescent="0.25">
      <c r="A2998" s="1866">
        <v>2018798</v>
      </c>
      <c r="C2998" s="1782" t="s">
        <v>6156</v>
      </c>
      <c r="D2998" s="1762" t="s">
        <v>26</v>
      </c>
      <c r="E2998" s="1762">
        <v>0</v>
      </c>
      <c r="F2998" s="1762">
        <v>0</v>
      </c>
      <c r="G2998" s="1762">
        <v>0</v>
      </c>
      <c r="H2998" s="1762">
        <v>0</v>
      </c>
      <c r="I2998" s="1783">
        <v>1</v>
      </c>
      <c r="J2998" s="1783">
        <v>1</v>
      </c>
      <c r="L2998" s="1764">
        <v>2028</v>
      </c>
      <c r="O2998" s="1764">
        <f t="shared" ref="O2998" si="1193">N2998-Q2998</f>
        <v>0</v>
      </c>
      <c r="P2998" s="1806" t="str">
        <f t="shared" ref="P2998" si="1194">IF(N2998&lt;=0,"",O2998/N2998)</f>
        <v/>
      </c>
      <c r="R2998" s="1864" t="str">
        <f t="shared" ref="R2998" si="1195">IF(N2998&lt;=0,"",Q2998/N2998)</f>
        <v/>
      </c>
      <c r="S2998" s="1807">
        <f t="shared" ref="S2998" si="1196">Q2998/$S$1</f>
        <v>0</v>
      </c>
      <c r="U2998" s="1764">
        <f t="shared" ref="U2998" si="1197">((1-I2998)*O2998)+((1-J2998)*Q2998)</f>
        <v>0</v>
      </c>
      <c r="V2998" s="1764">
        <f t="shared" ref="V2998" si="1198">L2998-W2998</f>
        <v>0</v>
      </c>
      <c r="W2998" s="1764">
        <f t="shared" ref="W2998" si="1199">X2998+AC2998+AH2998+AM2998+AO2998+AR2998</f>
        <v>2028</v>
      </c>
      <c r="X2998" s="1768">
        <v>2028</v>
      </c>
      <c r="Y2998" s="1784">
        <v>618788</v>
      </c>
      <c r="Z2998" s="1770">
        <v>43451</v>
      </c>
      <c r="AA2998" s="1843" t="s">
        <v>104</v>
      </c>
      <c r="AB2998" s="1843"/>
      <c r="AH2998" s="1867"/>
      <c r="AK2998" s="1868"/>
      <c r="AL2998" s="1868"/>
    </row>
    <row r="2999" spans="1:38" x14ac:dyDescent="0.25">
      <c r="A2999" s="1866">
        <v>2018799</v>
      </c>
      <c r="C2999" s="1782">
        <v>675319</v>
      </c>
      <c r="D2999" s="1762" t="s">
        <v>26</v>
      </c>
      <c r="E2999" s="1762">
        <v>1</v>
      </c>
      <c r="F2999" s="1762">
        <v>11</v>
      </c>
      <c r="G2999" s="1762">
        <v>7</v>
      </c>
      <c r="H2999" s="1762">
        <v>2</v>
      </c>
      <c r="I2999" s="1783">
        <v>1</v>
      </c>
      <c r="J2999" s="1783">
        <v>1</v>
      </c>
      <c r="L2999" s="1764">
        <v>3553.47</v>
      </c>
      <c r="N2999" s="1764">
        <v>2354.85</v>
      </c>
      <c r="O2999" s="1764">
        <f t="shared" si="1190"/>
        <v>1858.1799999999998</v>
      </c>
      <c r="P2999" s="1806">
        <f t="shared" si="1191"/>
        <v>0.78908635369556446</v>
      </c>
      <c r="Q2999" s="1764">
        <v>496.67</v>
      </c>
      <c r="R2999" s="1864">
        <f t="shared" si="1192"/>
        <v>0.21091364630443554</v>
      </c>
      <c r="S2999" s="1807">
        <f t="shared" si="1186"/>
        <v>19.866800000000001</v>
      </c>
      <c r="U2999" s="1764">
        <f t="shared" si="1187"/>
        <v>0</v>
      </c>
      <c r="V2999" s="1764">
        <f t="shared" si="1188"/>
        <v>0</v>
      </c>
      <c r="W2999" s="1764">
        <f t="shared" si="1189"/>
        <v>3553.47</v>
      </c>
      <c r="X2999" s="1768">
        <v>3553.47</v>
      </c>
      <c r="Y2999" s="1784">
        <v>618750</v>
      </c>
      <c r="Z2999" s="1770">
        <v>43441</v>
      </c>
      <c r="AA2999" s="1843" t="s">
        <v>104</v>
      </c>
      <c r="AB2999" s="1843"/>
      <c r="AH2999" s="1867"/>
      <c r="AK2999" s="1868"/>
      <c r="AL2999" s="1868"/>
    </row>
    <row r="3000" spans="1:38" x14ac:dyDescent="0.25">
      <c r="A3000" s="1866">
        <v>2018800</v>
      </c>
      <c r="C3000" s="1782" t="s">
        <v>6226</v>
      </c>
      <c r="D3000" s="1762" t="s">
        <v>26</v>
      </c>
      <c r="E3000" s="1762">
        <v>0</v>
      </c>
      <c r="F3000" s="1762">
        <v>0</v>
      </c>
      <c r="G3000" s="1762">
        <v>0</v>
      </c>
      <c r="H3000" s="1762">
        <v>0</v>
      </c>
      <c r="I3000" s="1783">
        <v>1</v>
      </c>
      <c r="J3000" s="1783">
        <v>1</v>
      </c>
      <c r="L3000" s="1764">
        <v>40</v>
      </c>
      <c r="O3000" s="1764">
        <f t="shared" si="1190"/>
        <v>0</v>
      </c>
      <c r="P3000" s="1806" t="str">
        <f t="shared" si="1191"/>
        <v/>
      </c>
      <c r="R3000" s="1864" t="str">
        <f t="shared" si="1192"/>
        <v/>
      </c>
      <c r="S3000" s="1807">
        <f t="shared" si="1186"/>
        <v>0</v>
      </c>
      <c r="U3000" s="1764">
        <f t="shared" si="1187"/>
        <v>0</v>
      </c>
      <c r="V3000" s="1764">
        <f t="shared" si="1188"/>
        <v>0</v>
      </c>
      <c r="W3000" s="1764">
        <f t="shared" si="1189"/>
        <v>40</v>
      </c>
      <c r="X3000" s="1768">
        <v>40</v>
      </c>
      <c r="Y3000" s="1784">
        <v>618788</v>
      </c>
      <c r="Z3000" s="1770">
        <v>43451</v>
      </c>
      <c r="AA3000" s="1843" t="s">
        <v>104</v>
      </c>
      <c r="AB3000" s="1843"/>
      <c r="AH3000" s="1867"/>
      <c r="AK3000" s="1868"/>
      <c r="AL3000" s="1868"/>
    </row>
    <row r="3001" spans="1:38" x14ac:dyDescent="0.25">
      <c r="A3001" s="1866">
        <v>2018801</v>
      </c>
      <c r="C3001" s="1782" t="s">
        <v>6157</v>
      </c>
      <c r="D3001" s="1762" t="s">
        <v>26</v>
      </c>
      <c r="E3001" s="1762">
        <v>0</v>
      </c>
      <c r="F3001" s="1762">
        <v>0</v>
      </c>
      <c r="G3001" s="1762">
        <v>0</v>
      </c>
      <c r="H3001" s="1762">
        <v>0</v>
      </c>
      <c r="I3001" s="1783">
        <v>1</v>
      </c>
      <c r="J3001" s="1783">
        <v>1</v>
      </c>
      <c r="L3001" s="1764">
        <v>1690</v>
      </c>
      <c r="N3001" s="1764">
        <v>845</v>
      </c>
      <c r="O3001" s="1764">
        <v>735</v>
      </c>
      <c r="P3001" s="1806">
        <f t="shared" si="1191"/>
        <v>0.86982248520710059</v>
      </c>
      <c r="Q3001" s="1764">
        <v>110</v>
      </c>
      <c r="R3001" s="1864">
        <f t="shared" si="1192"/>
        <v>0.13017751479289941</v>
      </c>
      <c r="S3001" s="1807">
        <f t="shared" si="1186"/>
        <v>4.4000000000000004</v>
      </c>
      <c r="U3001" s="1764">
        <f t="shared" si="1187"/>
        <v>0</v>
      </c>
      <c r="V3001" s="1764">
        <f t="shared" si="1188"/>
        <v>0</v>
      </c>
      <c r="W3001" s="1764">
        <f t="shared" si="1189"/>
        <v>1690</v>
      </c>
      <c r="X3001" s="1768">
        <v>1690</v>
      </c>
      <c r="Y3001" s="1784">
        <v>618788</v>
      </c>
      <c r="Z3001" s="1770">
        <v>43451</v>
      </c>
      <c r="AA3001" s="1843" t="s">
        <v>104</v>
      </c>
      <c r="AB3001" s="1843"/>
      <c r="AH3001" s="1867"/>
      <c r="AK3001" s="1868"/>
      <c r="AL3001" s="1868"/>
    </row>
    <row r="3002" spans="1:38" x14ac:dyDescent="0.25">
      <c r="A3002" s="1866">
        <v>2018802</v>
      </c>
      <c r="C3002" s="1782">
        <v>742219</v>
      </c>
      <c r="D3002" s="1762" t="s">
        <v>26</v>
      </c>
      <c r="E3002" s="1762">
        <v>1</v>
      </c>
      <c r="F3002" s="1762">
        <v>10</v>
      </c>
      <c r="G3002" s="1762">
        <v>6</v>
      </c>
      <c r="H3002" s="1762">
        <v>2</v>
      </c>
      <c r="I3002" s="1783">
        <v>1</v>
      </c>
      <c r="J3002" s="1783">
        <v>1</v>
      </c>
      <c r="L3002" s="1764">
        <v>3637.36</v>
      </c>
      <c r="N3002" s="1764">
        <v>2205</v>
      </c>
      <c r="O3002" s="1764">
        <f t="shared" si="1190"/>
        <v>1714.74</v>
      </c>
      <c r="P3002" s="1806">
        <f t="shared" si="1191"/>
        <v>0.77765986394557829</v>
      </c>
      <c r="Q3002" s="1764">
        <v>490.26</v>
      </c>
      <c r="R3002" s="1864">
        <f t="shared" si="1192"/>
        <v>0.22234013605442177</v>
      </c>
      <c r="S3002" s="1807">
        <f t="shared" si="1186"/>
        <v>19.610399999999998</v>
      </c>
      <c r="U3002" s="1764">
        <f t="shared" si="1187"/>
        <v>0</v>
      </c>
      <c r="V3002" s="1764">
        <f t="shared" si="1188"/>
        <v>0</v>
      </c>
      <c r="W3002" s="1764">
        <f t="shared" si="1189"/>
        <v>3637.36</v>
      </c>
      <c r="X3002" s="1768">
        <v>3637.36</v>
      </c>
      <c r="Y3002" s="1784">
        <v>618715</v>
      </c>
      <c r="Z3002" s="1770">
        <v>43430</v>
      </c>
      <c r="AA3002" s="1843" t="s">
        <v>104</v>
      </c>
      <c r="AB3002" s="1843"/>
      <c r="AH3002" s="1867"/>
      <c r="AK3002" s="1868"/>
      <c r="AL3002" s="1868"/>
    </row>
    <row r="3003" spans="1:38" x14ac:dyDescent="0.25">
      <c r="A3003" s="1866">
        <v>2018803</v>
      </c>
      <c r="C3003" s="1782">
        <v>742319</v>
      </c>
      <c r="D3003" s="1762" t="s">
        <v>26</v>
      </c>
      <c r="E3003" s="1762">
        <v>1</v>
      </c>
      <c r="F3003" s="1762">
        <v>10</v>
      </c>
      <c r="G3003" s="1762">
        <v>6</v>
      </c>
      <c r="H3003" s="1762">
        <v>2</v>
      </c>
      <c r="I3003" s="1783">
        <v>1</v>
      </c>
      <c r="J3003" s="1783">
        <v>1</v>
      </c>
      <c r="L3003" s="1764">
        <v>3637.36</v>
      </c>
      <c r="N3003" s="1764">
        <v>2205</v>
      </c>
      <c r="O3003" s="1764">
        <f t="shared" ref="O3003:O3006" si="1200">N3003-Q3003</f>
        <v>1714.74</v>
      </c>
      <c r="P3003" s="1806">
        <f t="shared" ref="P3003:P3006" si="1201">IF(N3003&lt;=0,"",O3003/N3003)</f>
        <v>0.77765986394557829</v>
      </c>
      <c r="Q3003" s="1764">
        <v>490.26</v>
      </c>
      <c r="R3003" s="1864">
        <f t="shared" ref="R3003:R3006" si="1202">IF(N3003&lt;=0,"",Q3003/N3003)</f>
        <v>0.22234013605442177</v>
      </c>
      <c r="S3003" s="1807">
        <f t="shared" si="1186"/>
        <v>19.610399999999998</v>
      </c>
      <c r="U3003" s="1764">
        <f t="shared" si="1187"/>
        <v>0</v>
      </c>
      <c r="V3003" s="1764">
        <f t="shared" si="1188"/>
        <v>0</v>
      </c>
      <c r="W3003" s="1764">
        <f t="shared" si="1189"/>
        <v>3637.36</v>
      </c>
      <c r="X3003" s="1768">
        <v>3637.36</v>
      </c>
      <c r="Y3003" s="1784">
        <v>617734</v>
      </c>
      <c r="Z3003" s="1770">
        <v>43439</v>
      </c>
      <c r="AA3003" s="1843" t="s">
        <v>104</v>
      </c>
      <c r="AB3003" s="1843"/>
      <c r="AH3003" s="1867"/>
      <c r="AK3003" s="1868"/>
      <c r="AL3003" s="1868"/>
    </row>
    <row r="3004" spans="1:38" x14ac:dyDescent="0.25">
      <c r="A3004" s="1866">
        <v>2018804</v>
      </c>
      <c r="C3004" s="1782">
        <v>742419</v>
      </c>
      <c r="D3004" s="1762" t="s">
        <v>26</v>
      </c>
      <c r="E3004" s="1762">
        <v>1</v>
      </c>
      <c r="F3004" s="1762">
        <v>10</v>
      </c>
      <c r="G3004" s="1762">
        <v>6</v>
      </c>
      <c r="H3004" s="1762">
        <v>2</v>
      </c>
      <c r="I3004" s="1783">
        <v>1</v>
      </c>
      <c r="J3004" s="1783">
        <v>1</v>
      </c>
      <c r="L3004" s="1764">
        <v>3637.36</v>
      </c>
      <c r="N3004" s="1764">
        <v>2205</v>
      </c>
      <c r="O3004" s="1764">
        <f t="shared" si="1200"/>
        <v>1714.74</v>
      </c>
      <c r="P3004" s="1806">
        <f t="shared" si="1201"/>
        <v>0.77765986394557829</v>
      </c>
      <c r="Q3004" s="1764">
        <v>490.26</v>
      </c>
      <c r="R3004" s="1864">
        <f t="shared" si="1202"/>
        <v>0.22234013605442177</v>
      </c>
      <c r="S3004" s="1807">
        <f t="shared" si="1186"/>
        <v>19.610399999999998</v>
      </c>
      <c r="U3004" s="1764">
        <f t="shared" si="1187"/>
        <v>0</v>
      </c>
      <c r="V3004" s="1764">
        <f t="shared" si="1188"/>
        <v>0</v>
      </c>
      <c r="W3004" s="1764">
        <f t="shared" si="1189"/>
        <v>3637.36</v>
      </c>
      <c r="X3004" s="1768">
        <v>3637.36</v>
      </c>
      <c r="Y3004" s="1784">
        <v>618754</v>
      </c>
      <c r="Z3004" s="1770">
        <v>43441</v>
      </c>
      <c r="AA3004" s="1843" t="s">
        <v>104</v>
      </c>
      <c r="AB3004" s="1843"/>
      <c r="AH3004" s="1867"/>
      <c r="AK3004" s="1868"/>
      <c r="AL3004" s="1868"/>
    </row>
    <row r="3005" spans="1:38" x14ac:dyDescent="0.25">
      <c r="A3005" s="1866">
        <v>2018805</v>
      </c>
      <c r="C3005" s="1782">
        <v>742519</v>
      </c>
      <c r="D3005" s="1762" t="s">
        <v>26</v>
      </c>
      <c r="E3005" s="1762">
        <v>1</v>
      </c>
      <c r="F3005" s="1762">
        <v>10</v>
      </c>
      <c r="G3005" s="1762">
        <v>6</v>
      </c>
      <c r="H3005" s="1762">
        <v>2</v>
      </c>
      <c r="I3005" s="1783">
        <v>1</v>
      </c>
      <c r="J3005" s="1783">
        <v>1</v>
      </c>
      <c r="L3005" s="1764">
        <v>3637.36</v>
      </c>
      <c r="N3005" s="1764">
        <v>2205</v>
      </c>
      <c r="O3005" s="1764">
        <f t="shared" si="1200"/>
        <v>1714.74</v>
      </c>
      <c r="P3005" s="1806">
        <f t="shared" si="1201"/>
        <v>0.77765986394557829</v>
      </c>
      <c r="Q3005" s="1764">
        <v>490.26</v>
      </c>
      <c r="R3005" s="1864">
        <f t="shared" si="1202"/>
        <v>0.22234013605442177</v>
      </c>
      <c r="S3005" s="1807">
        <f t="shared" si="1186"/>
        <v>19.610399999999998</v>
      </c>
      <c r="U3005" s="1764">
        <f t="shared" si="1187"/>
        <v>0</v>
      </c>
      <c r="V3005" s="1764">
        <f t="shared" si="1188"/>
        <v>0</v>
      </c>
      <c r="W3005" s="1764">
        <f t="shared" si="1189"/>
        <v>3637.36</v>
      </c>
      <c r="X3005" s="1768">
        <v>3637.36</v>
      </c>
      <c r="Y3005" s="1784">
        <v>618760</v>
      </c>
      <c r="Z3005" s="1770">
        <v>43448</v>
      </c>
      <c r="AA3005" s="1843" t="s">
        <v>104</v>
      </c>
      <c r="AB3005" s="1843"/>
      <c r="AH3005" s="1867"/>
      <c r="AK3005" s="1868"/>
      <c r="AL3005" s="1868"/>
    </row>
    <row r="3006" spans="1:38" x14ac:dyDescent="0.25">
      <c r="A3006" s="1866">
        <v>2018806</v>
      </c>
      <c r="C3006" s="1782">
        <v>742619</v>
      </c>
      <c r="D3006" s="1762" t="s">
        <v>26</v>
      </c>
      <c r="E3006" s="1762">
        <v>1</v>
      </c>
      <c r="F3006" s="1762">
        <v>10</v>
      </c>
      <c r="G3006" s="1762">
        <v>6</v>
      </c>
      <c r="H3006" s="1762">
        <v>2</v>
      </c>
      <c r="I3006" s="1783">
        <v>1</v>
      </c>
      <c r="J3006" s="1783">
        <v>1</v>
      </c>
      <c r="L3006" s="1764">
        <v>3637.36</v>
      </c>
      <c r="N3006" s="1764">
        <v>2205</v>
      </c>
      <c r="O3006" s="1764">
        <f t="shared" si="1200"/>
        <v>1714.74</v>
      </c>
      <c r="P3006" s="1806">
        <f t="shared" si="1201"/>
        <v>0.77765986394557829</v>
      </c>
      <c r="Q3006" s="1764">
        <v>490.26</v>
      </c>
      <c r="R3006" s="1864">
        <f t="shared" si="1202"/>
        <v>0.22234013605442177</v>
      </c>
      <c r="S3006" s="1807">
        <f t="shared" si="1186"/>
        <v>19.610399999999998</v>
      </c>
      <c r="U3006" s="1764">
        <f t="shared" si="1187"/>
        <v>0</v>
      </c>
      <c r="V3006" s="1764">
        <f t="shared" si="1188"/>
        <v>0</v>
      </c>
      <c r="W3006" s="1764">
        <f t="shared" si="1189"/>
        <v>3637.36</v>
      </c>
      <c r="X3006" s="1768">
        <v>3637.36</v>
      </c>
      <c r="Y3006" s="1784">
        <v>618761</v>
      </c>
      <c r="Z3006" s="1770">
        <v>43448</v>
      </c>
      <c r="AA3006" s="1843" t="s">
        <v>104</v>
      </c>
      <c r="AB3006" s="1843"/>
      <c r="AH3006" s="1867"/>
      <c r="AK3006" s="1868"/>
      <c r="AL3006" s="1868"/>
    </row>
    <row r="3007" spans="1:38" x14ac:dyDescent="0.25">
      <c r="A3007" s="1866">
        <v>2018807</v>
      </c>
      <c r="C3007" s="1782" t="s">
        <v>6158</v>
      </c>
      <c r="D3007" s="1762" t="s">
        <v>317</v>
      </c>
      <c r="E3007" s="1762">
        <v>0</v>
      </c>
      <c r="F3007" s="1762">
        <v>2</v>
      </c>
      <c r="G3007" s="1762">
        <v>0</v>
      </c>
      <c r="H3007" s="1762">
        <v>1</v>
      </c>
      <c r="I3007" s="1783">
        <v>1</v>
      </c>
      <c r="J3007" s="1783">
        <v>1</v>
      </c>
      <c r="L3007" s="1764">
        <v>1054.68</v>
      </c>
      <c r="N3007" s="1764">
        <v>659</v>
      </c>
      <c r="O3007" s="1764">
        <f t="shared" si="1190"/>
        <v>494.21000000000004</v>
      </c>
      <c r="P3007" s="1806">
        <f t="shared" si="1191"/>
        <v>0.74993930197268599</v>
      </c>
      <c r="Q3007" s="1764">
        <v>164.79</v>
      </c>
      <c r="R3007" s="1864">
        <f t="shared" si="1192"/>
        <v>0.25006069802731412</v>
      </c>
      <c r="S3007" s="1807">
        <f t="shared" si="1186"/>
        <v>6.5915999999999997</v>
      </c>
      <c r="U3007" s="1764">
        <f t="shared" si="1187"/>
        <v>0</v>
      </c>
      <c r="V3007" s="1764">
        <f t="shared" si="1188"/>
        <v>0</v>
      </c>
      <c r="W3007" s="1764">
        <f t="shared" si="1189"/>
        <v>1054.68</v>
      </c>
      <c r="X3007" s="1768">
        <v>1054.68</v>
      </c>
      <c r="Y3007" s="1784">
        <v>618728</v>
      </c>
      <c r="Z3007" s="1770">
        <v>43430</v>
      </c>
      <c r="AA3007" s="1843" t="s">
        <v>104</v>
      </c>
      <c r="AB3007" s="1843"/>
      <c r="AH3007" s="1867"/>
      <c r="AK3007" s="1868"/>
      <c r="AL3007" s="1868"/>
    </row>
    <row r="3008" spans="1:38" x14ac:dyDescent="0.25">
      <c r="A3008" s="1866">
        <v>2018808</v>
      </c>
      <c r="C3008" s="1782" t="s">
        <v>6172</v>
      </c>
      <c r="D3008" s="1762" t="s">
        <v>26</v>
      </c>
      <c r="E3008" s="1762">
        <v>0</v>
      </c>
      <c r="F3008" s="1762">
        <v>5</v>
      </c>
      <c r="G3008" s="1762">
        <v>5</v>
      </c>
      <c r="H3008" s="1762">
        <v>0</v>
      </c>
      <c r="I3008" s="1783">
        <v>1</v>
      </c>
      <c r="J3008" s="1783">
        <v>1</v>
      </c>
      <c r="L3008" s="1764">
        <v>1235.3499999999999</v>
      </c>
      <c r="N3008" s="1764">
        <v>851</v>
      </c>
      <c r="O3008" s="1764">
        <f t="shared" si="1190"/>
        <v>649.85</v>
      </c>
      <c r="P3008" s="1806">
        <f t="shared" si="1191"/>
        <v>0.76363102232667457</v>
      </c>
      <c r="Q3008" s="1764">
        <v>201.15</v>
      </c>
      <c r="R3008" s="1864">
        <f t="shared" si="1192"/>
        <v>0.23636897767332551</v>
      </c>
      <c r="S3008" s="1807">
        <f t="shared" si="1186"/>
        <v>8.0459999999999994</v>
      </c>
      <c r="U3008" s="1764">
        <f t="shared" si="1187"/>
        <v>0</v>
      </c>
      <c r="V3008" s="1764">
        <f t="shared" si="1188"/>
        <v>0</v>
      </c>
      <c r="W3008" s="1764">
        <f t="shared" si="1189"/>
        <v>1235.3499999999999</v>
      </c>
      <c r="X3008" s="1768">
        <v>1235.3499999999999</v>
      </c>
      <c r="Y3008" s="1784">
        <v>618717</v>
      </c>
      <c r="Z3008" s="1770">
        <v>43430</v>
      </c>
      <c r="AA3008" s="1843" t="s">
        <v>104</v>
      </c>
      <c r="AB3008" s="1843"/>
      <c r="AH3008" s="1867"/>
      <c r="AK3008" s="1868"/>
      <c r="AL3008" s="1868"/>
    </row>
    <row r="3009" spans="1:38" x14ac:dyDescent="0.25">
      <c r="A3009" s="1781">
        <v>2018809</v>
      </c>
      <c r="C3009" s="1782" t="s">
        <v>6179</v>
      </c>
      <c r="D3009" s="1762" t="s">
        <v>2390</v>
      </c>
      <c r="E3009" s="1762">
        <v>0</v>
      </c>
      <c r="F3009" s="1762">
        <v>10</v>
      </c>
      <c r="G3009" s="1762">
        <v>6</v>
      </c>
      <c r="H3009" s="1762">
        <v>4</v>
      </c>
      <c r="I3009" s="1783">
        <v>0</v>
      </c>
      <c r="J3009" s="1783">
        <v>0</v>
      </c>
      <c r="L3009" s="1764">
        <v>7500</v>
      </c>
      <c r="O3009" s="1764">
        <f t="shared" si="1190"/>
        <v>0</v>
      </c>
      <c r="P3009" s="1806" t="str">
        <f t="shared" si="1191"/>
        <v/>
      </c>
      <c r="R3009" s="1864" t="str">
        <f t="shared" si="1192"/>
        <v/>
      </c>
      <c r="S3009" s="1807">
        <f t="shared" si="1186"/>
        <v>0</v>
      </c>
      <c r="U3009" s="1764">
        <f t="shared" si="1187"/>
        <v>0</v>
      </c>
      <c r="V3009" s="1764">
        <f t="shared" si="1188"/>
        <v>7500</v>
      </c>
      <c r="W3009" s="1764">
        <f t="shared" si="1189"/>
        <v>0</v>
      </c>
      <c r="X3009" s="1768"/>
      <c r="Y3009" s="1784"/>
      <c r="Z3009" s="1770"/>
      <c r="AA3009" s="1843"/>
      <c r="AB3009" s="1843"/>
      <c r="AH3009" s="1867"/>
      <c r="AK3009" s="1868"/>
      <c r="AL3009" s="1868"/>
    </row>
    <row r="3010" spans="1:38" x14ac:dyDescent="0.25">
      <c r="A3010" s="1866">
        <v>2018810</v>
      </c>
      <c r="B3010" s="1782" t="s">
        <v>6225</v>
      </c>
      <c r="C3010" s="1782" t="s">
        <v>6224</v>
      </c>
      <c r="D3010" s="1762" t="s">
        <v>352</v>
      </c>
      <c r="E3010" s="1762">
        <v>0</v>
      </c>
      <c r="F3010" s="1762">
        <v>0</v>
      </c>
      <c r="G3010" s="1762">
        <v>0</v>
      </c>
      <c r="H3010" s="1762">
        <v>0</v>
      </c>
      <c r="I3010" s="1783">
        <v>1</v>
      </c>
      <c r="J3010" s="1783">
        <v>1</v>
      </c>
      <c r="L3010" s="1764">
        <v>53.98</v>
      </c>
      <c r="O3010" s="1764">
        <v>19.489999999999998</v>
      </c>
      <c r="P3010" s="1806" t="str">
        <f t="shared" si="1191"/>
        <v/>
      </c>
      <c r="Q3010" s="1764">
        <v>15</v>
      </c>
      <c r="R3010" s="1864" t="str">
        <f t="shared" si="1192"/>
        <v/>
      </c>
      <c r="S3010" s="1807">
        <f t="shared" si="1186"/>
        <v>0.6</v>
      </c>
      <c r="U3010" s="1764">
        <f t="shared" si="1187"/>
        <v>0</v>
      </c>
      <c r="V3010" s="1764">
        <f t="shared" si="1188"/>
        <v>0</v>
      </c>
      <c r="W3010" s="1764">
        <f t="shared" si="1189"/>
        <v>53.98</v>
      </c>
      <c r="X3010" s="1768">
        <v>53.98</v>
      </c>
      <c r="Y3010" s="1784">
        <v>19600026</v>
      </c>
      <c r="Z3010" s="1770">
        <v>43487</v>
      </c>
      <c r="AA3010" s="1843" t="s">
        <v>104</v>
      </c>
      <c r="AB3010" s="1843"/>
      <c r="AH3010" s="1867"/>
      <c r="AK3010" s="1868"/>
      <c r="AL3010" s="1868"/>
    </row>
    <row r="3011" spans="1:38" x14ac:dyDescent="0.25">
      <c r="A3011" s="1866">
        <v>2018811</v>
      </c>
      <c r="C3011" s="1782">
        <v>725519</v>
      </c>
      <c r="D3011" s="1762" t="s">
        <v>26</v>
      </c>
      <c r="E3011" s="1762">
        <v>1</v>
      </c>
      <c r="F3011" s="1762">
        <v>9</v>
      </c>
      <c r="G3011" s="1762">
        <v>6</v>
      </c>
      <c r="H3011" s="1762">
        <v>3</v>
      </c>
      <c r="I3011" s="1783">
        <v>1</v>
      </c>
      <c r="J3011" s="1783">
        <v>1</v>
      </c>
      <c r="L3011" s="1764">
        <v>3342.45</v>
      </c>
      <c r="N3011" s="1764">
        <v>2216</v>
      </c>
      <c r="O3011" s="1764">
        <f t="shared" si="1190"/>
        <v>1710.35</v>
      </c>
      <c r="P3011" s="1806">
        <f t="shared" si="1191"/>
        <v>0.77181859205776171</v>
      </c>
      <c r="Q3011" s="1764">
        <v>505.65</v>
      </c>
      <c r="R3011" s="1864">
        <f t="shared" si="1192"/>
        <v>0.22818140794223826</v>
      </c>
      <c r="S3011" s="1807">
        <f t="shared" si="1186"/>
        <v>20.225999999999999</v>
      </c>
      <c r="U3011" s="1764">
        <f t="shared" si="1187"/>
        <v>0</v>
      </c>
      <c r="V3011" s="1764">
        <f t="shared" si="1188"/>
        <v>0</v>
      </c>
      <c r="W3011" s="1764">
        <f t="shared" si="1189"/>
        <v>3342.45</v>
      </c>
      <c r="X3011" s="1768">
        <v>3342.45</v>
      </c>
      <c r="Y3011" s="1784">
        <v>618755</v>
      </c>
      <c r="Z3011" s="1770">
        <v>43441</v>
      </c>
      <c r="AA3011" s="1843" t="s">
        <v>104</v>
      </c>
      <c r="AB3011" s="1843"/>
      <c r="AH3011" s="1867"/>
      <c r="AK3011" s="1868"/>
      <c r="AL3011" s="1868"/>
    </row>
    <row r="3012" spans="1:38" x14ac:dyDescent="0.25">
      <c r="A3012" s="1866">
        <v>2018812</v>
      </c>
      <c r="C3012" s="1782">
        <v>744219</v>
      </c>
      <c r="D3012" s="1762" t="s">
        <v>26</v>
      </c>
      <c r="E3012" s="1762">
        <v>1</v>
      </c>
      <c r="F3012" s="1762">
        <v>8</v>
      </c>
      <c r="G3012" s="1762">
        <v>5</v>
      </c>
      <c r="H3012" s="1762">
        <v>2</v>
      </c>
      <c r="I3012" s="1783">
        <v>1</v>
      </c>
      <c r="J3012" s="1783">
        <v>1</v>
      </c>
      <c r="L3012" s="1764">
        <v>2615.37</v>
      </c>
      <c r="N3012" s="1764">
        <v>1730.27</v>
      </c>
      <c r="O3012" s="1764">
        <f t="shared" ref="O3012" si="1203">N3012-Q3012</f>
        <v>1337.4099999999999</v>
      </c>
      <c r="P3012" s="1806">
        <f t="shared" ref="P3012" si="1204">IF(N3012&lt;=0,"",O3012/N3012)</f>
        <v>0.77294873054494373</v>
      </c>
      <c r="Q3012" s="1764">
        <v>392.86</v>
      </c>
      <c r="R3012" s="1864">
        <f t="shared" ref="R3012" si="1205">IF(N3012&lt;=0,"",Q3012/N3012)</f>
        <v>0.22705126945505616</v>
      </c>
      <c r="S3012" s="1807">
        <f t="shared" si="1186"/>
        <v>15.714400000000001</v>
      </c>
      <c r="U3012" s="1764">
        <f t="shared" si="1187"/>
        <v>0</v>
      </c>
      <c r="V3012" s="1764">
        <f t="shared" si="1188"/>
        <v>0</v>
      </c>
      <c r="W3012" s="1764">
        <f t="shared" si="1189"/>
        <v>2615.37</v>
      </c>
      <c r="X3012" s="1768">
        <v>2615.37</v>
      </c>
      <c r="Y3012" s="1784">
        <v>618762</v>
      </c>
      <c r="Z3012" s="1770">
        <v>43448</v>
      </c>
      <c r="AA3012" s="1843" t="s">
        <v>104</v>
      </c>
      <c r="AB3012" s="1843"/>
      <c r="AH3012" s="1867"/>
      <c r="AK3012" s="1868"/>
      <c r="AL3012" s="1868"/>
    </row>
    <row r="3013" spans="1:38" x14ac:dyDescent="0.25">
      <c r="A3013" s="1866">
        <v>2018813</v>
      </c>
      <c r="C3013" s="1782">
        <v>744319</v>
      </c>
      <c r="D3013" s="1762" t="s">
        <v>26</v>
      </c>
      <c r="E3013" s="1762">
        <v>1</v>
      </c>
      <c r="F3013" s="1762">
        <v>8</v>
      </c>
      <c r="G3013" s="1762">
        <v>5</v>
      </c>
      <c r="H3013" s="1762">
        <v>2</v>
      </c>
      <c r="I3013" s="1783">
        <v>1</v>
      </c>
      <c r="J3013" s="1783">
        <v>1</v>
      </c>
      <c r="L3013" s="1764">
        <v>2615.37</v>
      </c>
      <c r="N3013" s="1764">
        <v>1730.27</v>
      </c>
      <c r="O3013" s="1764">
        <f t="shared" si="1190"/>
        <v>1337.4099999999999</v>
      </c>
      <c r="P3013" s="1806">
        <f t="shared" si="1191"/>
        <v>0.77294873054494373</v>
      </c>
      <c r="Q3013" s="1764">
        <v>392.86</v>
      </c>
      <c r="R3013" s="1864">
        <f t="shared" si="1192"/>
        <v>0.22705126945505616</v>
      </c>
      <c r="S3013" s="1807">
        <f t="shared" si="1186"/>
        <v>15.714400000000001</v>
      </c>
      <c r="U3013" s="1764">
        <f t="shared" si="1187"/>
        <v>0</v>
      </c>
      <c r="V3013" s="1764">
        <f t="shared" si="1188"/>
        <v>0</v>
      </c>
      <c r="W3013" s="1764">
        <f t="shared" si="1189"/>
        <v>2615.37</v>
      </c>
      <c r="X3013" s="1768">
        <v>2615.37</v>
      </c>
      <c r="Y3013" s="1784">
        <v>618763</v>
      </c>
      <c r="Z3013" s="1770">
        <v>43448</v>
      </c>
      <c r="AA3013" s="1843" t="s">
        <v>104</v>
      </c>
      <c r="AB3013" s="1843"/>
      <c r="AH3013" s="1867"/>
      <c r="AK3013" s="1868"/>
      <c r="AL3013" s="1868"/>
    </row>
    <row r="3014" spans="1:38" x14ac:dyDescent="0.25">
      <c r="A3014" s="1866">
        <v>2018814</v>
      </c>
      <c r="C3014" s="1782" t="s">
        <v>6180</v>
      </c>
      <c r="D3014" s="1762" t="s">
        <v>2800</v>
      </c>
      <c r="E3014" s="1762">
        <v>1</v>
      </c>
      <c r="F3014" s="1762">
        <v>6</v>
      </c>
      <c r="G3014" s="1762">
        <v>4</v>
      </c>
      <c r="H3014" s="1762">
        <v>3</v>
      </c>
      <c r="I3014" s="1783">
        <v>1</v>
      </c>
      <c r="J3014" s="1783">
        <v>1</v>
      </c>
      <c r="L3014" s="1764">
        <v>2119.56</v>
      </c>
      <c r="N3014" s="1764">
        <v>1372</v>
      </c>
      <c r="O3014" s="1764">
        <f t="shared" si="1190"/>
        <v>987</v>
      </c>
      <c r="P3014" s="1806">
        <f t="shared" si="1191"/>
        <v>0.71938775510204078</v>
      </c>
      <c r="Q3014" s="1764">
        <v>385</v>
      </c>
      <c r="R3014" s="1864">
        <f t="shared" si="1192"/>
        <v>0.28061224489795916</v>
      </c>
      <c r="S3014" s="1807">
        <f t="shared" si="1186"/>
        <v>15.4</v>
      </c>
      <c r="U3014" s="1764">
        <f t="shared" si="1187"/>
        <v>0</v>
      </c>
      <c r="V3014" s="1764">
        <f t="shared" si="1188"/>
        <v>0</v>
      </c>
      <c r="W3014" s="1764">
        <f t="shared" si="1189"/>
        <v>2119.56</v>
      </c>
      <c r="X3014" s="1768">
        <v>2119.56</v>
      </c>
      <c r="Y3014" s="1784">
        <v>618746</v>
      </c>
      <c r="Z3014" s="1770">
        <v>43439</v>
      </c>
      <c r="AA3014" s="1843" t="s">
        <v>104</v>
      </c>
      <c r="AB3014" s="1843"/>
      <c r="AH3014" s="1867"/>
      <c r="AK3014" s="1868"/>
      <c r="AL3014" s="1868"/>
    </row>
    <row r="3015" spans="1:38" x14ac:dyDescent="0.25">
      <c r="A3015" s="1866">
        <v>2018815</v>
      </c>
      <c r="C3015" s="1782" t="s">
        <v>6203</v>
      </c>
      <c r="D3015" s="1762" t="s">
        <v>352</v>
      </c>
      <c r="E3015" s="1979">
        <v>1</v>
      </c>
      <c r="F3015" s="1979">
        <v>12</v>
      </c>
      <c r="G3015" s="1979">
        <v>6</v>
      </c>
      <c r="H3015" s="1979">
        <v>9</v>
      </c>
      <c r="I3015" s="1783">
        <v>1</v>
      </c>
      <c r="J3015" s="1783">
        <v>1</v>
      </c>
      <c r="L3015" s="1764">
        <v>6492.95</v>
      </c>
      <c r="N3015" s="1764">
        <v>4587.29</v>
      </c>
      <c r="O3015" s="1764">
        <f t="shared" si="1190"/>
        <v>3576.95</v>
      </c>
      <c r="P3015" s="1806">
        <f t="shared" si="1191"/>
        <v>0.77975231563733705</v>
      </c>
      <c r="Q3015" s="1764">
        <v>1010.34</v>
      </c>
      <c r="R3015" s="1864">
        <f t="shared" si="1192"/>
        <v>0.22024768436266293</v>
      </c>
      <c r="S3015" s="1807">
        <f t="shared" si="1186"/>
        <v>40.413600000000002</v>
      </c>
      <c r="U3015" s="1764">
        <f t="shared" si="1187"/>
        <v>0</v>
      </c>
      <c r="V3015" s="1764">
        <f t="shared" si="1188"/>
        <v>0</v>
      </c>
      <c r="W3015" s="1764">
        <f t="shared" si="1189"/>
        <v>6492.95</v>
      </c>
      <c r="X3015" s="1768">
        <v>6492.95</v>
      </c>
      <c r="Y3015" s="1784">
        <v>618770</v>
      </c>
      <c r="Z3015" s="1770">
        <v>43448</v>
      </c>
      <c r="AA3015" s="1843" t="s">
        <v>104</v>
      </c>
      <c r="AB3015" s="1843"/>
      <c r="AH3015" s="1867"/>
      <c r="AK3015" s="1868"/>
      <c r="AL3015" s="1868"/>
    </row>
    <row r="3016" spans="1:38" x14ac:dyDescent="0.25">
      <c r="A3016" s="1866">
        <v>2018816</v>
      </c>
      <c r="C3016" s="1782" t="s">
        <v>6181</v>
      </c>
      <c r="D3016" s="1762" t="s">
        <v>352</v>
      </c>
      <c r="E3016" s="1762">
        <v>1</v>
      </c>
      <c r="F3016" s="1762">
        <v>10</v>
      </c>
      <c r="G3016" s="1762">
        <v>6</v>
      </c>
      <c r="H3016" s="1762">
        <v>6</v>
      </c>
      <c r="I3016" s="1783">
        <v>1</v>
      </c>
      <c r="J3016" s="1783">
        <v>1</v>
      </c>
      <c r="L3016" s="1764">
        <v>4777.57</v>
      </c>
      <c r="N3016" s="1764">
        <v>3380</v>
      </c>
      <c r="O3016" s="1764">
        <f t="shared" si="1190"/>
        <v>2568.84</v>
      </c>
      <c r="P3016" s="1806">
        <f t="shared" si="1191"/>
        <v>0.76001183431952668</v>
      </c>
      <c r="Q3016" s="1764">
        <v>811.16</v>
      </c>
      <c r="R3016" s="1864">
        <f t="shared" si="1192"/>
        <v>0.23998816568047338</v>
      </c>
      <c r="S3016" s="1807">
        <f t="shared" si="1186"/>
        <v>32.446399999999997</v>
      </c>
      <c r="U3016" s="1764">
        <f t="shared" si="1187"/>
        <v>0</v>
      </c>
      <c r="V3016" s="1764">
        <f t="shared" si="1188"/>
        <v>0</v>
      </c>
      <c r="W3016" s="1764">
        <f t="shared" si="1189"/>
        <v>4777.57</v>
      </c>
      <c r="X3016" s="1768">
        <v>4777.57</v>
      </c>
      <c r="Y3016" s="1784">
        <v>617777</v>
      </c>
      <c r="Z3016" s="1770">
        <v>43448</v>
      </c>
      <c r="AA3016" s="1843" t="s">
        <v>104</v>
      </c>
      <c r="AB3016" s="1843"/>
      <c r="AH3016" s="1867"/>
      <c r="AK3016" s="1868"/>
      <c r="AL3016" s="1868"/>
    </row>
    <row r="3017" spans="1:38" x14ac:dyDescent="0.25">
      <c r="A3017" s="1866">
        <v>2018817</v>
      </c>
      <c r="C3017" s="1782" t="s">
        <v>6184</v>
      </c>
      <c r="D3017" s="1996" t="s">
        <v>6183</v>
      </c>
      <c r="E3017" s="1762">
        <v>0</v>
      </c>
      <c r="F3017" s="1762">
        <v>0</v>
      </c>
      <c r="G3017" s="1762">
        <v>0</v>
      </c>
      <c r="H3017" s="1762">
        <v>0</v>
      </c>
      <c r="I3017" s="1783">
        <v>1</v>
      </c>
      <c r="J3017" s="1783">
        <v>1</v>
      </c>
      <c r="L3017" s="1764">
        <v>229.2</v>
      </c>
      <c r="N3017" s="1764">
        <f>O3017+Q3017</f>
        <v>52.1</v>
      </c>
      <c r="O3017" s="1764">
        <v>52.1</v>
      </c>
      <c r="P3017" s="1806">
        <f t="shared" si="1191"/>
        <v>1</v>
      </c>
      <c r="Q3017" s="1764">
        <v>0</v>
      </c>
      <c r="R3017" s="1864">
        <f t="shared" si="1192"/>
        <v>0</v>
      </c>
      <c r="S3017" s="1807">
        <f t="shared" si="1186"/>
        <v>0</v>
      </c>
      <c r="U3017" s="1764">
        <f t="shared" si="1187"/>
        <v>0</v>
      </c>
      <c r="V3017" s="1764">
        <f t="shared" si="1188"/>
        <v>0</v>
      </c>
      <c r="W3017" s="1764">
        <f t="shared" si="1189"/>
        <v>229.2</v>
      </c>
      <c r="X3017" s="1768">
        <v>229.2</v>
      </c>
      <c r="Y3017" s="1784">
        <v>618793</v>
      </c>
      <c r="Z3017" s="1770">
        <v>43451</v>
      </c>
      <c r="AA3017" s="1843" t="s">
        <v>104</v>
      </c>
      <c r="AB3017" s="1843"/>
      <c r="AH3017" s="1867"/>
      <c r="AK3017" s="1868"/>
      <c r="AL3017" s="1868"/>
    </row>
    <row r="3018" spans="1:38" x14ac:dyDescent="0.25">
      <c r="A3018" s="1866">
        <v>2018818</v>
      </c>
      <c r="C3018" s="1782">
        <v>648119</v>
      </c>
      <c r="D3018" s="1762" t="s">
        <v>26</v>
      </c>
      <c r="E3018" s="1762">
        <v>1</v>
      </c>
      <c r="F3018" s="1762">
        <v>8</v>
      </c>
      <c r="G3018" s="1762">
        <v>5</v>
      </c>
      <c r="H3018" s="1762">
        <v>3</v>
      </c>
      <c r="I3018" s="1783">
        <v>1</v>
      </c>
      <c r="J3018" s="1783">
        <v>1</v>
      </c>
      <c r="L3018" s="1764">
        <v>3310.1</v>
      </c>
      <c r="N3018" s="1764">
        <v>2200</v>
      </c>
      <c r="O3018" s="1764">
        <f t="shared" si="1190"/>
        <v>1740.02</v>
      </c>
      <c r="P3018" s="1806">
        <f t="shared" si="1191"/>
        <v>0.79091818181818185</v>
      </c>
      <c r="Q3018" s="1764">
        <v>459.98</v>
      </c>
      <c r="R3018" s="1864">
        <f t="shared" si="1192"/>
        <v>0.2090818181818182</v>
      </c>
      <c r="S3018" s="1807">
        <f t="shared" si="1186"/>
        <v>18.3992</v>
      </c>
      <c r="U3018" s="1764">
        <f t="shared" si="1187"/>
        <v>0</v>
      </c>
      <c r="V3018" s="1764">
        <f t="shared" si="1188"/>
        <v>0</v>
      </c>
      <c r="W3018" s="1764">
        <f t="shared" si="1189"/>
        <v>3310.1</v>
      </c>
      <c r="X3018" s="1768">
        <v>3310.1</v>
      </c>
      <c r="Y3018" s="1784">
        <v>618758</v>
      </c>
      <c r="Z3018" s="1770">
        <v>43448</v>
      </c>
      <c r="AA3018" s="1843" t="s">
        <v>104</v>
      </c>
      <c r="AB3018" s="1843"/>
      <c r="AH3018" s="1867"/>
      <c r="AK3018" s="1868"/>
      <c r="AL3018" s="1868"/>
    </row>
    <row r="3019" spans="1:38" x14ac:dyDescent="0.25">
      <c r="A3019" s="1866">
        <v>2018819</v>
      </c>
      <c r="C3019" s="1782">
        <v>772819</v>
      </c>
      <c r="D3019" s="1762" t="s">
        <v>26</v>
      </c>
      <c r="E3019" s="1762">
        <v>1</v>
      </c>
      <c r="F3019" s="1762">
        <v>7</v>
      </c>
      <c r="G3019" s="1762">
        <v>6</v>
      </c>
      <c r="H3019" s="1762">
        <v>3</v>
      </c>
      <c r="I3019" s="1783">
        <v>1</v>
      </c>
      <c r="J3019" s="1783">
        <v>1</v>
      </c>
      <c r="L3019" s="1764">
        <v>2955.47</v>
      </c>
      <c r="N3019" s="1764">
        <v>1951</v>
      </c>
      <c r="O3019" s="1764">
        <f t="shared" si="1190"/>
        <v>1465.93</v>
      </c>
      <c r="P3019" s="1806">
        <f t="shared" si="1191"/>
        <v>0.75137365453613536</v>
      </c>
      <c r="Q3019" s="1764">
        <v>485.07</v>
      </c>
      <c r="R3019" s="1864">
        <f t="shared" si="1192"/>
        <v>0.24862634546386467</v>
      </c>
      <c r="S3019" s="1807">
        <f t="shared" si="1186"/>
        <v>19.402799999999999</v>
      </c>
      <c r="U3019" s="1764">
        <f t="shared" si="1187"/>
        <v>0</v>
      </c>
      <c r="V3019" s="1764">
        <f t="shared" si="1188"/>
        <v>0</v>
      </c>
      <c r="W3019" s="1764">
        <f t="shared" si="1189"/>
        <v>2955.47</v>
      </c>
      <c r="X3019" s="1768">
        <v>2955.47</v>
      </c>
      <c r="Y3019" s="1784">
        <v>618797</v>
      </c>
      <c r="Z3019" s="1770">
        <v>43455</v>
      </c>
      <c r="AA3019" s="1843" t="s">
        <v>104</v>
      </c>
      <c r="AB3019" s="1843"/>
      <c r="AH3019" s="1867"/>
      <c r="AK3019" s="1868"/>
      <c r="AL3019" s="1868"/>
    </row>
    <row r="3020" spans="1:38" x14ac:dyDescent="0.25">
      <c r="A3020" s="1866">
        <v>2018820</v>
      </c>
      <c r="C3020" s="1782">
        <v>766519</v>
      </c>
      <c r="D3020" s="1762" t="s">
        <v>26</v>
      </c>
      <c r="E3020" s="1762">
        <v>1</v>
      </c>
      <c r="F3020" s="1762">
        <v>9</v>
      </c>
      <c r="G3020" s="1762">
        <v>5</v>
      </c>
      <c r="H3020" s="1762">
        <v>3</v>
      </c>
      <c r="I3020" s="1783">
        <v>1</v>
      </c>
      <c r="J3020" s="1783">
        <v>1</v>
      </c>
      <c r="L3020" s="1764">
        <v>4715.1099999999997</v>
      </c>
      <c r="N3020" s="1764">
        <v>3105</v>
      </c>
      <c r="O3020" s="1764">
        <f t="shared" si="1190"/>
        <v>2524.44</v>
      </c>
      <c r="P3020" s="1806">
        <f t="shared" si="1191"/>
        <v>0.81302415458937205</v>
      </c>
      <c r="Q3020" s="1764">
        <v>580.55999999999995</v>
      </c>
      <c r="R3020" s="1864">
        <f t="shared" si="1192"/>
        <v>0.18697584541062801</v>
      </c>
      <c r="S3020" s="1807">
        <f t="shared" si="1186"/>
        <v>23.222399999999997</v>
      </c>
      <c r="U3020" s="1764">
        <f t="shared" si="1187"/>
        <v>0</v>
      </c>
      <c r="V3020" s="1764">
        <f t="shared" si="1188"/>
        <v>0</v>
      </c>
      <c r="W3020" s="1764">
        <f t="shared" si="1189"/>
        <v>4715.1099999999997</v>
      </c>
      <c r="X3020" s="1768">
        <v>4715.1099999999997</v>
      </c>
      <c r="Y3020" s="1784">
        <v>618757</v>
      </c>
      <c r="Z3020" s="1770">
        <v>43448</v>
      </c>
      <c r="AA3020" s="1843" t="s">
        <v>104</v>
      </c>
      <c r="AB3020" s="1843"/>
      <c r="AH3020" s="1867"/>
      <c r="AK3020" s="1868"/>
      <c r="AL3020" s="1868"/>
    </row>
    <row r="3021" spans="1:38" x14ac:dyDescent="0.25">
      <c r="A3021" s="1866">
        <v>2018821</v>
      </c>
      <c r="C3021" s="1782">
        <v>702219</v>
      </c>
      <c r="D3021" s="1762" t="s">
        <v>26</v>
      </c>
      <c r="E3021" s="1762">
        <v>1</v>
      </c>
      <c r="F3021" s="1762">
        <v>9</v>
      </c>
      <c r="G3021" s="1762">
        <v>7</v>
      </c>
      <c r="H3021" s="1762">
        <v>3</v>
      </c>
      <c r="I3021" s="1783">
        <v>1</v>
      </c>
      <c r="J3021" s="1783">
        <v>1</v>
      </c>
      <c r="L3021" s="1764">
        <v>3540.95</v>
      </c>
      <c r="N3021" s="1764">
        <v>2340</v>
      </c>
      <c r="O3021" s="1764">
        <f t="shared" si="1190"/>
        <v>1843.67</v>
      </c>
      <c r="P3021" s="1806">
        <f t="shared" si="1191"/>
        <v>0.78789316239316243</v>
      </c>
      <c r="Q3021" s="1764">
        <v>496.33</v>
      </c>
      <c r="R3021" s="1864">
        <f t="shared" si="1192"/>
        <v>0.2121068376068376</v>
      </c>
      <c r="S3021" s="1807">
        <f t="shared" si="1186"/>
        <v>19.853200000000001</v>
      </c>
      <c r="U3021" s="1764">
        <f t="shared" si="1187"/>
        <v>0</v>
      </c>
      <c r="V3021" s="1764">
        <f t="shared" si="1188"/>
        <v>0</v>
      </c>
      <c r="W3021" s="1764">
        <f t="shared" si="1189"/>
        <v>3540.95</v>
      </c>
      <c r="X3021" s="1768">
        <v>3540.95</v>
      </c>
      <c r="Y3021" s="1784">
        <v>618799</v>
      </c>
      <c r="Z3021" s="1770">
        <v>43455</v>
      </c>
      <c r="AA3021" s="1843" t="s">
        <v>104</v>
      </c>
      <c r="AB3021" s="1843"/>
      <c r="AH3021" s="1867"/>
      <c r="AK3021" s="1868"/>
      <c r="AL3021" s="1868"/>
    </row>
    <row r="3022" spans="1:38" x14ac:dyDescent="0.25">
      <c r="A3022" s="1866">
        <v>2018822</v>
      </c>
      <c r="C3022" s="1782">
        <v>745919</v>
      </c>
      <c r="D3022" s="1762" t="s">
        <v>26</v>
      </c>
      <c r="E3022" s="1762">
        <v>1</v>
      </c>
      <c r="F3022" s="1762">
        <v>9</v>
      </c>
      <c r="G3022" s="1762">
        <v>7</v>
      </c>
      <c r="H3022" s="1762">
        <v>2</v>
      </c>
      <c r="I3022" s="1783">
        <v>1</v>
      </c>
      <c r="J3022" s="1783">
        <v>1</v>
      </c>
      <c r="L3022" s="1764">
        <v>3749.84</v>
      </c>
      <c r="N3022" s="1764">
        <v>2490</v>
      </c>
      <c r="O3022" s="1764">
        <f t="shared" si="1190"/>
        <v>1960.9099999999999</v>
      </c>
      <c r="P3022" s="1806">
        <f t="shared" si="1191"/>
        <v>0.78751405622489956</v>
      </c>
      <c r="Q3022" s="1764">
        <v>529.09</v>
      </c>
      <c r="R3022" s="1864">
        <f t="shared" si="1192"/>
        <v>0.21248594377510041</v>
      </c>
      <c r="S3022" s="1807">
        <f t="shared" si="1186"/>
        <v>21.163600000000002</v>
      </c>
      <c r="U3022" s="1764">
        <f t="shared" si="1187"/>
        <v>0</v>
      </c>
      <c r="V3022" s="1764">
        <f t="shared" si="1188"/>
        <v>0</v>
      </c>
      <c r="W3022" s="1764">
        <f t="shared" si="1189"/>
        <v>3749.84</v>
      </c>
      <c r="X3022" s="1768">
        <v>3749.84</v>
      </c>
      <c r="Y3022" s="1784">
        <v>618800</v>
      </c>
      <c r="Z3022" s="1770">
        <v>43455</v>
      </c>
      <c r="AA3022" s="1843" t="s">
        <v>104</v>
      </c>
      <c r="AB3022" s="1843"/>
      <c r="AH3022" s="1867"/>
      <c r="AK3022" s="1868"/>
      <c r="AL3022" s="1868"/>
    </row>
    <row r="3023" spans="1:38" x14ac:dyDescent="0.25">
      <c r="A3023" s="1866">
        <v>2018823</v>
      </c>
      <c r="C3023" s="1782">
        <v>675119</v>
      </c>
      <c r="D3023" s="1762" t="s">
        <v>26</v>
      </c>
      <c r="E3023" s="1762">
        <v>1</v>
      </c>
      <c r="F3023" s="1762">
        <v>11</v>
      </c>
      <c r="G3023" s="1762">
        <v>6</v>
      </c>
      <c r="H3023" s="1762">
        <v>2</v>
      </c>
      <c r="I3023" s="1783">
        <v>1</v>
      </c>
      <c r="J3023" s="1783">
        <v>1</v>
      </c>
      <c r="L3023" s="1764">
        <v>3746.57</v>
      </c>
      <c r="N3023" s="1764">
        <v>2471.9299999999998</v>
      </c>
      <c r="O3023" s="1764">
        <f t="shared" si="1190"/>
        <v>1934.77</v>
      </c>
      <c r="P3023" s="1806">
        <f t="shared" si="1191"/>
        <v>0.78269611194491762</v>
      </c>
      <c r="Q3023" s="1764">
        <v>537.16</v>
      </c>
      <c r="R3023" s="1864">
        <f t="shared" si="1192"/>
        <v>0.21730388805508247</v>
      </c>
      <c r="S3023" s="1807">
        <f t="shared" si="1186"/>
        <v>21.4864</v>
      </c>
      <c r="U3023" s="1764">
        <f t="shared" si="1187"/>
        <v>0</v>
      </c>
      <c r="V3023" s="1764">
        <f t="shared" si="1188"/>
        <v>0</v>
      </c>
      <c r="W3023" s="1764">
        <f t="shared" si="1189"/>
        <v>3746.57</v>
      </c>
      <c r="X3023" s="1768">
        <v>3746.57</v>
      </c>
      <c r="Y3023" s="1784">
        <v>6188013</v>
      </c>
      <c r="Z3023" s="1770">
        <v>43455</v>
      </c>
      <c r="AA3023" s="1843" t="s">
        <v>104</v>
      </c>
      <c r="AB3023" s="1843"/>
      <c r="AH3023" s="1867"/>
      <c r="AK3023" s="1868"/>
      <c r="AL3023" s="1868"/>
    </row>
    <row r="3024" spans="1:38" x14ac:dyDescent="0.25">
      <c r="A3024" s="1866">
        <v>2018824</v>
      </c>
      <c r="C3024" s="1782">
        <v>706019</v>
      </c>
      <c r="D3024" s="1762" t="s">
        <v>26</v>
      </c>
      <c r="E3024" s="1762">
        <v>1</v>
      </c>
      <c r="F3024" s="1762">
        <v>12</v>
      </c>
      <c r="G3024" s="1762">
        <v>6</v>
      </c>
      <c r="H3024" s="1762">
        <v>5</v>
      </c>
      <c r="I3024" s="1783">
        <v>1</v>
      </c>
      <c r="J3024" s="1783">
        <v>1</v>
      </c>
      <c r="L3024" s="1764">
        <v>7819.19</v>
      </c>
      <c r="N3024" s="1764">
        <v>5158.12</v>
      </c>
      <c r="O3024" s="1764">
        <f t="shared" si="1190"/>
        <v>4255.37</v>
      </c>
      <c r="P3024" s="1806">
        <f t="shared" si="1191"/>
        <v>0.82498468434235728</v>
      </c>
      <c r="Q3024" s="1764">
        <v>902.75</v>
      </c>
      <c r="R3024" s="1864">
        <f t="shared" si="1192"/>
        <v>0.17501531565764272</v>
      </c>
      <c r="S3024" s="1807">
        <f t="shared" si="1186"/>
        <v>36.11</v>
      </c>
      <c r="U3024" s="1764">
        <f t="shared" si="1187"/>
        <v>0</v>
      </c>
      <c r="V3024" s="1764">
        <f t="shared" si="1188"/>
        <v>0</v>
      </c>
      <c r="W3024" s="1764">
        <f t="shared" si="1189"/>
        <v>7819.19</v>
      </c>
      <c r="X3024" s="1768">
        <v>7819.19</v>
      </c>
      <c r="Y3024" s="1784">
        <v>618812</v>
      </c>
      <c r="Z3024" s="1770">
        <v>43455</v>
      </c>
      <c r="AA3024" s="1843" t="s">
        <v>104</v>
      </c>
      <c r="AB3024" s="1843"/>
      <c r="AH3024" s="1867"/>
      <c r="AK3024" s="1868"/>
      <c r="AL3024" s="1868"/>
    </row>
    <row r="3025" spans="1:38" x14ac:dyDescent="0.25">
      <c r="A3025" s="1866">
        <v>2018825</v>
      </c>
      <c r="C3025" s="1782">
        <v>746019</v>
      </c>
      <c r="D3025" s="1762" t="s">
        <v>26</v>
      </c>
      <c r="E3025" s="1762">
        <v>1</v>
      </c>
      <c r="F3025" s="1762">
        <v>9</v>
      </c>
      <c r="G3025" s="1762">
        <v>7</v>
      </c>
      <c r="H3025" s="1762">
        <v>2</v>
      </c>
      <c r="I3025" s="1783">
        <v>1</v>
      </c>
      <c r="J3025" s="1783">
        <v>1</v>
      </c>
      <c r="L3025" s="1764">
        <v>3749.84</v>
      </c>
      <c r="N3025" s="1764">
        <v>2490</v>
      </c>
      <c r="O3025" s="1764">
        <f t="shared" ref="O3025" si="1206">N3025-Q3025</f>
        <v>1960.9099999999999</v>
      </c>
      <c r="P3025" s="1806">
        <f t="shared" ref="P3025" si="1207">IF(N3025&lt;=0,"",O3025/N3025)</f>
        <v>0.78751405622489956</v>
      </c>
      <c r="Q3025" s="1764">
        <v>529.09</v>
      </c>
      <c r="R3025" s="1864">
        <f t="shared" ref="R3025" si="1208">IF(N3025&lt;=0,"",Q3025/N3025)</f>
        <v>0.21248594377510041</v>
      </c>
      <c r="S3025" s="1807">
        <f t="shared" si="1186"/>
        <v>21.163600000000002</v>
      </c>
      <c r="U3025" s="1764">
        <f t="shared" si="1187"/>
        <v>0</v>
      </c>
      <c r="V3025" s="1764">
        <f t="shared" si="1188"/>
        <v>0</v>
      </c>
      <c r="W3025" s="1764">
        <f t="shared" si="1189"/>
        <v>3749.84</v>
      </c>
      <c r="X3025" s="1768">
        <v>3749.84</v>
      </c>
      <c r="Y3025" s="1784">
        <v>618801</v>
      </c>
      <c r="Z3025" s="1770">
        <v>43455</v>
      </c>
      <c r="AA3025" s="1843" t="s">
        <v>104</v>
      </c>
      <c r="AB3025" s="1843"/>
      <c r="AH3025" s="1867"/>
      <c r="AK3025" s="1868"/>
      <c r="AL3025" s="1868"/>
    </row>
    <row r="3026" spans="1:38" x14ac:dyDescent="0.25">
      <c r="A3026" s="1866">
        <v>2018826</v>
      </c>
      <c r="C3026" s="1782">
        <v>779519</v>
      </c>
      <c r="D3026" s="1762" t="s">
        <v>26</v>
      </c>
      <c r="E3026" s="1762">
        <v>1</v>
      </c>
      <c r="F3026" s="1762">
        <v>7</v>
      </c>
      <c r="G3026" s="1762">
        <v>3</v>
      </c>
      <c r="H3026" s="1762">
        <v>2</v>
      </c>
      <c r="I3026" s="1783">
        <v>1</v>
      </c>
      <c r="J3026" s="1783">
        <v>1</v>
      </c>
      <c r="L3026" s="1764">
        <v>2711.53</v>
      </c>
      <c r="N3026" s="1764">
        <v>1810.09</v>
      </c>
      <c r="O3026" s="1764">
        <f t="shared" si="1190"/>
        <v>1455.09</v>
      </c>
      <c r="P3026" s="1806">
        <f t="shared" si="1191"/>
        <v>0.80387715527957171</v>
      </c>
      <c r="Q3026" s="1764">
        <v>355</v>
      </c>
      <c r="R3026" s="1864">
        <f t="shared" si="1192"/>
        <v>0.19612284472042826</v>
      </c>
      <c r="S3026" s="1807">
        <f t="shared" si="1186"/>
        <v>14.2</v>
      </c>
      <c r="U3026" s="1764">
        <f t="shared" si="1187"/>
        <v>0</v>
      </c>
      <c r="V3026" s="1764">
        <f t="shared" si="1188"/>
        <v>0</v>
      </c>
      <c r="W3026" s="1764">
        <f t="shared" si="1189"/>
        <v>2711.53</v>
      </c>
      <c r="X3026" s="1768">
        <v>2711.53</v>
      </c>
      <c r="Y3026" s="1784">
        <v>618814</v>
      </c>
      <c r="Z3026" s="1770">
        <v>43455</v>
      </c>
      <c r="AA3026" s="1843" t="s">
        <v>104</v>
      </c>
      <c r="AB3026" s="1843"/>
      <c r="AH3026" s="1867"/>
      <c r="AK3026" s="1868"/>
      <c r="AL3026" s="1868"/>
    </row>
    <row r="3027" spans="1:38" x14ac:dyDescent="0.25">
      <c r="A3027" s="1866">
        <v>2018827</v>
      </c>
      <c r="C3027" s="1782">
        <v>772119</v>
      </c>
      <c r="D3027" s="1762" t="s">
        <v>26</v>
      </c>
      <c r="E3027" s="1762">
        <v>1</v>
      </c>
      <c r="F3027" s="1762">
        <v>8</v>
      </c>
      <c r="G3027" s="1762">
        <v>5</v>
      </c>
      <c r="H3027" s="1762">
        <v>3</v>
      </c>
      <c r="I3027" s="1783">
        <v>1</v>
      </c>
      <c r="J3027" s="1783">
        <v>1</v>
      </c>
      <c r="L3027" s="1764">
        <v>4808.25</v>
      </c>
      <c r="N3027" s="1764">
        <v>3197.03</v>
      </c>
      <c r="O3027" s="1764">
        <f t="shared" si="1190"/>
        <v>2670.0200000000004</v>
      </c>
      <c r="P3027" s="1806">
        <f t="shared" si="1191"/>
        <v>0.8351563795147372</v>
      </c>
      <c r="Q3027" s="1764">
        <v>527.01</v>
      </c>
      <c r="R3027" s="1864">
        <f t="shared" si="1192"/>
        <v>0.16484362048526288</v>
      </c>
      <c r="S3027" s="1807">
        <f t="shared" si="1186"/>
        <v>21.080400000000001</v>
      </c>
      <c r="U3027" s="1764">
        <f t="shared" si="1187"/>
        <v>0</v>
      </c>
      <c r="V3027" s="1764">
        <f t="shared" si="1188"/>
        <v>0</v>
      </c>
      <c r="W3027" s="1764">
        <f t="shared" si="1189"/>
        <v>4808.25</v>
      </c>
      <c r="X3027" s="1768">
        <v>4808.25</v>
      </c>
      <c r="Y3027" s="1784">
        <v>618811</v>
      </c>
      <c r="Z3027" s="1770">
        <v>43455</v>
      </c>
      <c r="AA3027" s="1843" t="s">
        <v>104</v>
      </c>
      <c r="AB3027" s="1843"/>
      <c r="AH3027" s="1867"/>
      <c r="AK3027" s="1868"/>
      <c r="AL3027" s="1868"/>
    </row>
    <row r="3028" spans="1:38" x14ac:dyDescent="0.25">
      <c r="A3028" s="1866">
        <v>2018828</v>
      </c>
      <c r="C3028" s="1782">
        <v>771619</v>
      </c>
      <c r="D3028" s="1762" t="s">
        <v>26</v>
      </c>
      <c r="E3028" s="1762">
        <v>1</v>
      </c>
      <c r="F3028" s="1762">
        <v>9</v>
      </c>
      <c r="G3028" s="1762">
        <v>5</v>
      </c>
      <c r="H3028" s="1762">
        <v>3</v>
      </c>
      <c r="I3028" s="1783">
        <v>1</v>
      </c>
      <c r="J3028" s="1783">
        <v>1</v>
      </c>
      <c r="L3028" s="1764">
        <v>3887.97</v>
      </c>
      <c r="N3028" s="1764">
        <v>2555.08</v>
      </c>
      <c r="O3028" s="1764">
        <f t="shared" si="1190"/>
        <v>2073.8000000000002</v>
      </c>
      <c r="P3028" s="1806">
        <f t="shared" si="1191"/>
        <v>0.81163799176542428</v>
      </c>
      <c r="Q3028" s="1764">
        <v>481.28</v>
      </c>
      <c r="R3028" s="1864">
        <f t="shared" si="1192"/>
        <v>0.18836200823457583</v>
      </c>
      <c r="S3028" s="1807">
        <f t="shared" si="1186"/>
        <v>19.251199999999997</v>
      </c>
      <c r="U3028" s="1764">
        <f t="shared" si="1187"/>
        <v>0</v>
      </c>
      <c r="V3028" s="1764">
        <f t="shared" si="1188"/>
        <v>0</v>
      </c>
      <c r="W3028" s="1764">
        <f t="shared" si="1189"/>
        <v>3887.97</v>
      </c>
      <c r="X3028" s="1768">
        <v>3887.97</v>
      </c>
      <c r="Y3028" s="1784">
        <v>618810</v>
      </c>
      <c r="Z3028" s="1770">
        <v>43455</v>
      </c>
      <c r="AA3028" s="1843" t="s">
        <v>104</v>
      </c>
      <c r="AB3028" s="1843"/>
      <c r="AH3028" s="1867"/>
      <c r="AK3028" s="1868"/>
      <c r="AL3028" s="1868"/>
    </row>
    <row r="3029" spans="1:38" x14ac:dyDescent="0.25">
      <c r="A3029" s="1866">
        <v>2018829</v>
      </c>
      <c r="C3029" s="1782">
        <v>746119</v>
      </c>
      <c r="D3029" s="1762" t="s">
        <v>26</v>
      </c>
      <c r="E3029" s="1762">
        <v>1</v>
      </c>
      <c r="F3029" s="1762">
        <v>9</v>
      </c>
      <c r="G3029" s="1762">
        <v>7</v>
      </c>
      <c r="H3029" s="1762">
        <v>2</v>
      </c>
      <c r="I3029" s="1783">
        <v>1</v>
      </c>
      <c r="J3029" s="1783">
        <v>1</v>
      </c>
      <c r="L3029" s="1764">
        <v>3749.84</v>
      </c>
      <c r="N3029" s="1764">
        <v>2490</v>
      </c>
      <c r="O3029" s="1764">
        <f t="shared" ref="O3029:O3030" si="1209">N3029-Q3029</f>
        <v>1960.9099999999999</v>
      </c>
      <c r="P3029" s="1806">
        <f t="shared" ref="P3029:P3030" si="1210">IF(N3029&lt;=0,"",O3029/N3029)</f>
        <v>0.78751405622489956</v>
      </c>
      <c r="Q3029" s="1764">
        <v>529.09</v>
      </c>
      <c r="R3029" s="1864">
        <f t="shared" ref="R3029:R3030" si="1211">IF(N3029&lt;=0,"",Q3029/N3029)</f>
        <v>0.21248594377510041</v>
      </c>
      <c r="S3029" s="1807">
        <f t="shared" si="1186"/>
        <v>21.163600000000002</v>
      </c>
      <c r="U3029" s="1764">
        <f t="shared" si="1187"/>
        <v>0</v>
      </c>
      <c r="V3029" s="1764">
        <f t="shared" si="1188"/>
        <v>0</v>
      </c>
      <c r="W3029" s="1764">
        <f t="shared" si="1189"/>
        <v>3749.84</v>
      </c>
      <c r="X3029" s="1768">
        <v>3749.84</v>
      </c>
      <c r="Y3029" s="1784">
        <v>618802</v>
      </c>
      <c r="Z3029" s="1770">
        <v>43455</v>
      </c>
      <c r="AA3029" s="1843" t="s">
        <v>104</v>
      </c>
      <c r="AB3029" s="1843"/>
      <c r="AH3029" s="1867"/>
      <c r="AK3029" s="1868"/>
      <c r="AL3029" s="1868"/>
    </row>
    <row r="3030" spans="1:38" x14ac:dyDescent="0.25">
      <c r="A3030" s="1866">
        <v>2018830</v>
      </c>
      <c r="C3030" s="1782">
        <v>779619</v>
      </c>
      <c r="D3030" s="1762" t="s">
        <v>26</v>
      </c>
      <c r="E3030" s="1762">
        <v>1</v>
      </c>
      <c r="F3030" s="1762">
        <v>7</v>
      </c>
      <c r="G3030" s="1762">
        <v>3</v>
      </c>
      <c r="H3030" s="1762">
        <v>2</v>
      </c>
      <c r="I3030" s="1783">
        <v>1</v>
      </c>
      <c r="J3030" s="1783">
        <v>1</v>
      </c>
      <c r="L3030" s="1764">
        <v>2711.53</v>
      </c>
      <c r="N3030" s="1764">
        <v>1810.09</v>
      </c>
      <c r="O3030" s="1764">
        <f t="shared" si="1209"/>
        <v>1455.09</v>
      </c>
      <c r="P3030" s="1806">
        <f t="shared" si="1210"/>
        <v>0.80387715527957171</v>
      </c>
      <c r="Q3030" s="1764">
        <v>355</v>
      </c>
      <c r="R3030" s="1864">
        <f t="shared" si="1211"/>
        <v>0.19612284472042826</v>
      </c>
      <c r="S3030" s="1807">
        <f t="shared" si="1186"/>
        <v>14.2</v>
      </c>
      <c r="U3030" s="1764">
        <f t="shared" si="1187"/>
        <v>0</v>
      </c>
      <c r="V3030" s="1764">
        <f t="shared" si="1188"/>
        <v>0</v>
      </c>
      <c r="W3030" s="1764">
        <f t="shared" si="1189"/>
        <v>2711.53</v>
      </c>
      <c r="X3030" s="1768">
        <v>2711.53</v>
      </c>
      <c r="Y3030" s="1784">
        <v>618815</v>
      </c>
      <c r="Z3030" s="1770">
        <v>43455</v>
      </c>
      <c r="AA3030" s="1843" t="s">
        <v>104</v>
      </c>
      <c r="AB3030" s="1843"/>
      <c r="AH3030" s="1867"/>
      <c r="AK3030" s="1868"/>
      <c r="AL3030" s="1868"/>
    </row>
    <row r="3031" spans="1:38" x14ac:dyDescent="0.25">
      <c r="A3031" s="1781">
        <v>2018831</v>
      </c>
      <c r="C3031" s="1782" t="s">
        <v>6204</v>
      </c>
      <c r="D3031" s="1762" t="s">
        <v>352</v>
      </c>
      <c r="E3031" s="1762">
        <v>0</v>
      </c>
      <c r="F3031" s="1762">
        <v>2</v>
      </c>
      <c r="G3031" s="1762">
        <v>2</v>
      </c>
      <c r="H3031" s="1762">
        <v>0</v>
      </c>
      <c r="I3031" s="1783">
        <v>1</v>
      </c>
      <c r="J3031" s="1783">
        <v>1</v>
      </c>
      <c r="L3031" s="1764">
        <v>0</v>
      </c>
      <c r="O3031" s="1764">
        <f t="shared" si="1190"/>
        <v>0</v>
      </c>
      <c r="P3031" s="1806" t="str">
        <f t="shared" si="1191"/>
        <v/>
      </c>
      <c r="R3031" s="1864" t="str">
        <f t="shared" si="1192"/>
        <v/>
      </c>
      <c r="S3031" s="1807">
        <f t="shared" si="1186"/>
        <v>0</v>
      </c>
      <c r="U3031" s="1764">
        <f t="shared" si="1187"/>
        <v>0</v>
      </c>
      <c r="V3031" s="1764">
        <f t="shared" si="1188"/>
        <v>0</v>
      </c>
      <c r="W3031" s="1764">
        <f t="shared" si="1189"/>
        <v>0</v>
      </c>
      <c r="X3031" s="1768"/>
      <c r="Y3031" s="1784"/>
      <c r="Z3031" s="1770"/>
      <c r="AA3031" s="1843"/>
      <c r="AB3031" s="1843"/>
      <c r="AH3031" s="1867"/>
      <c r="AK3031" s="1868"/>
      <c r="AL3031" s="1868"/>
    </row>
    <row r="3032" spans="1:38" x14ac:dyDescent="0.25">
      <c r="A3032" s="1866">
        <v>2018832</v>
      </c>
      <c r="C3032" s="1782" t="s">
        <v>6208</v>
      </c>
      <c r="D3032" s="1762" t="s">
        <v>26</v>
      </c>
      <c r="E3032" s="1762">
        <v>0</v>
      </c>
      <c r="F3032" s="1762">
        <v>7</v>
      </c>
      <c r="G3032" s="1762">
        <v>0</v>
      </c>
      <c r="H3032" s="1762">
        <v>7</v>
      </c>
      <c r="I3032" s="1783">
        <v>1</v>
      </c>
      <c r="J3032" s="1783">
        <v>1</v>
      </c>
      <c r="L3032" s="1764">
        <v>3954.16</v>
      </c>
      <c r="N3032" s="1764">
        <v>2131</v>
      </c>
      <c r="O3032" s="1764">
        <f t="shared" si="1190"/>
        <v>1556.9299999999998</v>
      </c>
      <c r="P3032" s="1806">
        <f t="shared" si="1191"/>
        <v>0.73061004223369308</v>
      </c>
      <c r="Q3032" s="1764">
        <v>574.07000000000005</v>
      </c>
      <c r="R3032" s="1864">
        <f t="shared" si="1192"/>
        <v>0.26938995776630692</v>
      </c>
      <c r="S3032" s="1807">
        <f t="shared" si="1186"/>
        <v>22.962800000000001</v>
      </c>
      <c r="U3032" s="1764">
        <f t="shared" si="1187"/>
        <v>0</v>
      </c>
      <c r="V3032" s="1764">
        <f t="shared" si="1188"/>
        <v>0</v>
      </c>
      <c r="W3032" s="1764">
        <f t="shared" si="1189"/>
        <v>3954.16</v>
      </c>
      <c r="X3032" s="1768">
        <v>3954.16</v>
      </c>
      <c r="Y3032" s="1784">
        <v>618765</v>
      </c>
      <c r="Z3032" s="1770">
        <v>43448</v>
      </c>
      <c r="AA3032" s="1843" t="s">
        <v>104</v>
      </c>
      <c r="AB3032" s="1843"/>
      <c r="AH3032" s="1867"/>
      <c r="AK3032" s="1868"/>
      <c r="AL3032" s="1868"/>
    </row>
    <row r="3033" spans="1:38" x14ac:dyDescent="0.25">
      <c r="A3033" s="1866">
        <v>2018833</v>
      </c>
      <c r="C3033" s="1782" t="s">
        <v>6215</v>
      </c>
      <c r="D3033" s="1762" t="s">
        <v>352</v>
      </c>
      <c r="E3033" s="1762">
        <v>1</v>
      </c>
      <c r="F3033" s="1762">
        <v>9</v>
      </c>
      <c r="G3033" s="1762">
        <v>6</v>
      </c>
      <c r="H3033" s="1762">
        <v>3</v>
      </c>
      <c r="I3033" s="1783">
        <v>1</v>
      </c>
      <c r="J3033" s="1783">
        <v>1</v>
      </c>
      <c r="L3033" s="1764">
        <v>3066.94</v>
      </c>
      <c r="N3033" s="1764">
        <v>2211.7800000000002</v>
      </c>
      <c r="O3033" s="1764">
        <f t="shared" si="1190"/>
        <v>1698.0900000000001</v>
      </c>
      <c r="P3033" s="1806">
        <f t="shared" si="1191"/>
        <v>0.76774814855003659</v>
      </c>
      <c r="Q3033" s="1764">
        <v>513.69000000000005</v>
      </c>
      <c r="R3033" s="1864">
        <f t="shared" si="1192"/>
        <v>0.23225185144996338</v>
      </c>
      <c r="S3033" s="1807">
        <f t="shared" si="1186"/>
        <v>20.547600000000003</v>
      </c>
      <c r="U3033" s="1764">
        <f t="shared" si="1187"/>
        <v>0</v>
      </c>
      <c r="V3033" s="1764">
        <f t="shared" si="1188"/>
        <v>0</v>
      </c>
      <c r="W3033" s="1764">
        <f t="shared" si="1189"/>
        <v>3066.94</v>
      </c>
      <c r="X3033" s="1768">
        <v>3066.94</v>
      </c>
      <c r="Y3033" s="1784">
        <v>618778</v>
      </c>
      <c r="Z3033" s="1770">
        <v>43448</v>
      </c>
      <c r="AA3033" s="1843" t="s">
        <v>104</v>
      </c>
      <c r="AB3033" s="1843"/>
      <c r="AH3033" s="1867"/>
      <c r="AK3033" s="1868"/>
      <c r="AL3033" s="1868"/>
    </row>
    <row r="3034" spans="1:38" x14ac:dyDescent="0.25">
      <c r="A3034" s="1866">
        <v>2018834</v>
      </c>
      <c r="C3034" s="1782" t="s">
        <v>6216</v>
      </c>
      <c r="D3034" s="1762" t="s">
        <v>352</v>
      </c>
      <c r="E3034" s="1762">
        <v>1</v>
      </c>
      <c r="F3034" s="1762">
        <v>9</v>
      </c>
      <c r="G3034" s="1762">
        <v>6</v>
      </c>
      <c r="H3034" s="1762">
        <v>3</v>
      </c>
      <c r="I3034" s="1783">
        <v>1</v>
      </c>
      <c r="J3034" s="1783">
        <v>1</v>
      </c>
      <c r="L3034" s="1764">
        <v>3066.94</v>
      </c>
      <c r="N3034" s="1764">
        <v>2211.7800000000002</v>
      </c>
      <c r="O3034" s="1764">
        <f t="shared" ref="O3034:O3040" si="1212">N3034-Q3034</f>
        <v>1698.0900000000001</v>
      </c>
      <c r="P3034" s="1806">
        <f t="shared" ref="P3034:P3040" si="1213">IF(N3034&lt;=0,"",O3034/N3034)</f>
        <v>0.76774814855003659</v>
      </c>
      <c r="Q3034" s="1764">
        <v>513.69000000000005</v>
      </c>
      <c r="R3034" s="1864">
        <f t="shared" ref="R3034:R3040" si="1214">IF(N3034&lt;=0,"",Q3034/N3034)</f>
        <v>0.23225185144996338</v>
      </c>
      <c r="S3034" s="1807">
        <f t="shared" si="1186"/>
        <v>20.547600000000003</v>
      </c>
      <c r="U3034" s="1764">
        <f t="shared" si="1187"/>
        <v>0</v>
      </c>
      <c r="V3034" s="1764">
        <f t="shared" si="1188"/>
        <v>0</v>
      </c>
      <c r="W3034" s="1764">
        <f t="shared" si="1189"/>
        <v>3066.94</v>
      </c>
      <c r="X3034" s="1768">
        <v>3066.94</v>
      </c>
      <c r="Y3034" s="1784">
        <v>618779</v>
      </c>
      <c r="Z3034" s="1770">
        <v>43448</v>
      </c>
      <c r="AA3034" s="1843" t="s">
        <v>104</v>
      </c>
      <c r="AB3034" s="1843"/>
      <c r="AH3034" s="1867"/>
      <c r="AK3034" s="1868"/>
      <c r="AL3034" s="1868"/>
    </row>
    <row r="3035" spans="1:38" x14ac:dyDescent="0.25">
      <c r="A3035" s="1866">
        <v>2018835</v>
      </c>
      <c r="C3035" s="1782" t="s">
        <v>6217</v>
      </c>
      <c r="D3035" s="1762" t="s">
        <v>352</v>
      </c>
      <c r="E3035" s="1762">
        <v>1</v>
      </c>
      <c r="F3035" s="1762">
        <v>9</v>
      </c>
      <c r="G3035" s="1762">
        <v>6</v>
      </c>
      <c r="H3035" s="1762">
        <v>3</v>
      </c>
      <c r="I3035" s="1783">
        <v>1</v>
      </c>
      <c r="J3035" s="1783">
        <v>1</v>
      </c>
      <c r="L3035" s="1764">
        <v>3066.94</v>
      </c>
      <c r="N3035" s="1764">
        <v>2211.7800000000002</v>
      </c>
      <c r="O3035" s="1764">
        <f t="shared" si="1212"/>
        <v>1698.0900000000001</v>
      </c>
      <c r="P3035" s="1806">
        <f t="shared" si="1213"/>
        <v>0.76774814855003659</v>
      </c>
      <c r="Q3035" s="1764">
        <v>513.69000000000005</v>
      </c>
      <c r="R3035" s="1864">
        <f t="shared" si="1214"/>
        <v>0.23225185144996338</v>
      </c>
      <c r="S3035" s="1807">
        <f t="shared" si="1186"/>
        <v>20.547600000000003</v>
      </c>
      <c r="U3035" s="1764">
        <f t="shared" si="1187"/>
        <v>0</v>
      </c>
      <c r="V3035" s="1764">
        <f t="shared" si="1188"/>
        <v>0</v>
      </c>
      <c r="W3035" s="1764">
        <f t="shared" si="1189"/>
        <v>3066.94</v>
      </c>
      <c r="X3035" s="1768">
        <v>3066.94</v>
      </c>
      <c r="Y3035" s="1784">
        <v>618786</v>
      </c>
      <c r="Z3035" s="1770">
        <v>43448</v>
      </c>
      <c r="AA3035" s="1843" t="s">
        <v>104</v>
      </c>
      <c r="AB3035" s="1843"/>
      <c r="AH3035" s="1867"/>
      <c r="AK3035" s="1868"/>
      <c r="AL3035" s="1868"/>
    </row>
    <row r="3036" spans="1:38" x14ac:dyDescent="0.25">
      <c r="A3036" s="1866">
        <v>2018836</v>
      </c>
      <c r="C3036" s="1782" t="s">
        <v>6218</v>
      </c>
      <c r="D3036" s="1762" t="s">
        <v>352</v>
      </c>
      <c r="E3036" s="1762">
        <v>1</v>
      </c>
      <c r="F3036" s="1762">
        <v>9</v>
      </c>
      <c r="G3036" s="1762">
        <v>6</v>
      </c>
      <c r="H3036" s="1762">
        <v>3</v>
      </c>
      <c r="I3036" s="1783">
        <v>1</v>
      </c>
      <c r="J3036" s="1783">
        <v>1</v>
      </c>
      <c r="L3036" s="1764">
        <v>3066.94</v>
      </c>
      <c r="N3036" s="1764">
        <v>2211.7800000000002</v>
      </c>
      <c r="O3036" s="1764">
        <f t="shared" si="1212"/>
        <v>1698.0900000000001</v>
      </c>
      <c r="P3036" s="1806">
        <f t="shared" si="1213"/>
        <v>0.76774814855003659</v>
      </c>
      <c r="Q3036" s="1764">
        <v>513.69000000000005</v>
      </c>
      <c r="R3036" s="1864">
        <f t="shared" si="1214"/>
        <v>0.23225185144996338</v>
      </c>
      <c r="S3036" s="1807">
        <f t="shared" si="1186"/>
        <v>20.547600000000003</v>
      </c>
      <c r="U3036" s="1764">
        <f t="shared" si="1187"/>
        <v>0</v>
      </c>
      <c r="V3036" s="1764">
        <f t="shared" si="1188"/>
        <v>0</v>
      </c>
      <c r="W3036" s="1764">
        <f t="shared" si="1189"/>
        <v>3066.94</v>
      </c>
      <c r="X3036" s="1768">
        <v>3066.94</v>
      </c>
      <c r="Y3036" s="1784">
        <v>618772</v>
      </c>
      <c r="Z3036" s="1770">
        <v>43448</v>
      </c>
      <c r="AA3036" s="1843" t="s">
        <v>104</v>
      </c>
      <c r="AB3036" s="1843"/>
      <c r="AH3036" s="1867"/>
      <c r="AK3036" s="1868"/>
      <c r="AL3036" s="1868"/>
    </row>
    <row r="3037" spans="1:38" x14ac:dyDescent="0.25">
      <c r="A3037" s="1866">
        <v>2018837</v>
      </c>
      <c r="C3037" s="1782" t="s">
        <v>6219</v>
      </c>
      <c r="D3037" s="1762" t="s">
        <v>352</v>
      </c>
      <c r="E3037" s="1762">
        <v>1</v>
      </c>
      <c r="F3037" s="1762">
        <v>9</v>
      </c>
      <c r="G3037" s="1762">
        <v>6</v>
      </c>
      <c r="H3037" s="1762">
        <v>3</v>
      </c>
      <c r="I3037" s="1783">
        <v>1</v>
      </c>
      <c r="J3037" s="1783">
        <v>1</v>
      </c>
      <c r="L3037" s="1764">
        <v>3066.94</v>
      </c>
      <c r="N3037" s="1764">
        <v>2211.7800000000002</v>
      </c>
      <c r="O3037" s="1764">
        <f t="shared" si="1212"/>
        <v>1698.0900000000001</v>
      </c>
      <c r="P3037" s="1806">
        <f t="shared" si="1213"/>
        <v>0.76774814855003659</v>
      </c>
      <c r="Q3037" s="1764">
        <v>513.69000000000005</v>
      </c>
      <c r="R3037" s="1864">
        <f t="shared" si="1214"/>
        <v>0.23225185144996338</v>
      </c>
      <c r="S3037" s="1807">
        <f t="shared" si="1186"/>
        <v>20.547600000000003</v>
      </c>
      <c r="U3037" s="1764">
        <f t="shared" si="1187"/>
        <v>0</v>
      </c>
      <c r="V3037" s="1764">
        <f t="shared" si="1188"/>
        <v>0</v>
      </c>
      <c r="W3037" s="1764">
        <f t="shared" si="1189"/>
        <v>3066.94</v>
      </c>
      <c r="X3037" s="1768">
        <v>3066.94</v>
      </c>
      <c r="Y3037" s="1784">
        <v>618773</v>
      </c>
      <c r="Z3037" s="1770">
        <v>43448</v>
      </c>
      <c r="AA3037" s="1843" t="s">
        <v>104</v>
      </c>
      <c r="AB3037" s="1843"/>
      <c r="AH3037" s="1867"/>
      <c r="AK3037" s="1868"/>
      <c r="AL3037" s="1868"/>
    </row>
    <row r="3038" spans="1:38" x14ac:dyDescent="0.25">
      <c r="A3038" s="1866">
        <v>2018838</v>
      </c>
      <c r="C3038" s="1782" t="s">
        <v>6220</v>
      </c>
      <c r="D3038" s="1762" t="s">
        <v>352</v>
      </c>
      <c r="E3038" s="1762">
        <v>1</v>
      </c>
      <c r="F3038" s="1762">
        <v>9</v>
      </c>
      <c r="G3038" s="1762">
        <v>6</v>
      </c>
      <c r="H3038" s="1762">
        <v>3</v>
      </c>
      <c r="I3038" s="1783">
        <v>1</v>
      </c>
      <c r="J3038" s="1783">
        <v>1</v>
      </c>
      <c r="L3038" s="1764">
        <v>3066.94</v>
      </c>
      <c r="N3038" s="1764">
        <v>2211.7800000000002</v>
      </c>
      <c r="O3038" s="1764">
        <f t="shared" si="1212"/>
        <v>1698.0900000000001</v>
      </c>
      <c r="P3038" s="1806">
        <f t="shared" si="1213"/>
        <v>0.76774814855003659</v>
      </c>
      <c r="Q3038" s="1764">
        <v>513.69000000000005</v>
      </c>
      <c r="R3038" s="1864">
        <f t="shared" si="1214"/>
        <v>0.23225185144996338</v>
      </c>
      <c r="S3038" s="1807">
        <f t="shared" si="1186"/>
        <v>20.547600000000003</v>
      </c>
      <c r="U3038" s="1764">
        <f t="shared" si="1187"/>
        <v>0</v>
      </c>
      <c r="V3038" s="1764">
        <f t="shared" si="1188"/>
        <v>0</v>
      </c>
      <c r="W3038" s="1764">
        <f t="shared" si="1189"/>
        <v>3066.94</v>
      </c>
      <c r="X3038" s="1768">
        <v>3066.94</v>
      </c>
      <c r="Y3038" s="1784">
        <v>618774</v>
      </c>
      <c r="Z3038" s="1770">
        <v>43448</v>
      </c>
      <c r="AA3038" s="1843" t="s">
        <v>104</v>
      </c>
      <c r="AB3038" s="1843"/>
      <c r="AH3038" s="1867"/>
      <c r="AK3038" s="1868"/>
      <c r="AL3038" s="1868"/>
    </row>
    <row r="3039" spans="1:38" x14ac:dyDescent="0.25">
      <c r="A3039" s="1866">
        <v>2018839</v>
      </c>
      <c r="C3039" s="1782" t="s">
        <v>6221</v>
      </c>
      <c r="D3039" s="1762" t="s">
        <v>352</v>
      </c>
      <c r="E3039" s="1762">
        <v>1</v>
      </c>
      <c r="F3039" s="1762">
        <v>9</v>
      </c>
      <c r="G3039" s="1762">
        <v>6</v>
      </c>
      <c r="H3039" s="1762">
        <v>3</v>
      </c>
      <c r="I3039" s="1783">
        <v>1</v>
      </c>
      <c r="J3039" s="1783">
        <v>1</v>
      </c>
      <c r="L3039" s="1764">
        <v>3066.94</v>
      </c>
      <c r="N3039" s="1764">
        <v>2211.7800000000002</v>
      </c>
      <c r="O3039" s="1764">
        <f t="shared" si="1212"/>
        <v>1698.0900000000001</v>
      </c>
      <c r="P3039" s="1806">
        <f t="shared" si="1213"/>
        <v>0.76774814855003659</v>
      </c>
      <c r="Q3039" s="1764">
        <v>513.69000000000005</v>
      </c>
      <c r="R3039" s="1864">
        <f t="shared" si="1214"/>
        <v>0.23225185144996338</v>
      </c>
      <c r="S3039" s="1807">
        <f t="shared" si="1186"/>
        <v>20.547600000000003</v>
      </c>
      <c r="U3039" s="1764">
        <f t="shared" si="1187"/>
        <v>0</v>
      </c>
      <c r="V3039" s="1764">
        <f t="shared" si="1188"/>
        <v>0</v>
      </c>
      <c r="W3039" s="1764">
        <f t="shared" si="1189"/>
        <v>3066.94</v>
      </c>
      <c r="X3039" s="1768">
        <v>3066.94</v>
      </c>
      <c r="Y3039" s="1784">
        <v>618775</v>
      </c>
      <c r="Z3039" s="1770">
        <v>43448</v>
      </c>
      <c r="AA3039" s="1843" t="s">
        <v>104</v>
      </c>
      <c r="AB3039" s="1843"/>
      <c r="AH3039" s="1867"/>
      <c r="AK3039" s="1868"/>
      <c r="AL3039" s="1868"/>
    </row>
    <row r="3040" spans="1:38" ht="12" customHeight="1" x14ac:dyDescent="0.25">
      <c r="A3040" s="1866">
        <v>2018840</v>
      </c>
      <c r="C3040" s="1782" t="s">
        <v>6222</v>
      </c>
      <c r="D3040" s="1762" t="s">
        <v>352</v>
      </c>
      <c r="E3040" s="1762">
        <v>1</v>
      </c>
      <c r="F3040" s="1762">
        <v>9</v>
      </c>
      <c r="G3040" s="1762">
        <v>6</v>
      </c>
      <c r="H3040" s="1762">
        <v>3</v>
      </c>
      <c r="I3040" s="1783">
        <v>1</v>
      </c>
      <c r="J3040" s="1783">
        <v>1</v>
      </c>
      <c r="L3040" s="1764">
        <v>3066.94</v>
      </c>
      <c r="N3040" s="1764">
        <v>2211.7800000000002</v>
      </c>
      <c r="O3040" s="1764">
        <f t="shared" si="1212"/>
        <v>1698.0900000000001</v>
      </c>
      <c r="P3040" s="1806">
        <f t="shared" si="1213"/>
        <v>0.76774814855003659</v>
      </c>
      <c r="Q3040" s="1764">
        <v>513.69000000000005</v>
      </c>
      <c r="R3040" s="1864">
        <f t="shared" si="1214"/>
        <v>0.23225185144996338</v>
      </c>
      <c r="S3040" s="1807">
        <f t="shared" si="1186"/>
        <v>20.547600000000003</v>
      </c>
      <c r="U3040" s="1764">
        <f t="shared" si="1187"/>
        <v>0</v>
      </c>
      <c r="V3040" s="1764">
        <f t="shared" si="1188"/>
        <v>0</v>
      </c>
      <c r="W3040" s="1764">
        <f t="shared" si="1189"/>
        <v>3066.94</v>
      </c>
      <c r="X3040" s="1768">
        <v>3066.94</v>
      </c>
      <c r="Y3040" s="1784">
        <v>617776</v>
      </c>
      <c r="Z3040" s="1770">
        <v>43448</v>
      </c>
      <c r="AA3040" s="1843" t="s">
        <v>104</v>
      </c>
      <c r="AB3040" s="1843"/>
      <c r="AH3040" s="1867"/>
      <c r="AK3040" s="1868"/>
      <c r="AL3040" s="1868"/>
    </row>
    <row r="3041" spans="1:38" x14ac:dyDescent="0.25">
      <c r="A3041" s="1866">
        <v>2018841</v>
      </c>
      <c r="C3041" s="1782" t="s">
        <v>6229</v>
      </c>
      <c r="D3041" s="1762" t="s">
        <v>317</v>
      </c>
      <c r="E3041" s="1762">
        <v>1</v>
      </c>
      <c r="F3041" s="1762">
        <v>2</v>
      </c>
      <c r="G3041" s="1762">
        <v>1</v>
      </c>
      <c r="H3041" s="1762">
        <v>1</v>
      </c>
      <c r="I3041" s="1783">
        <v>1</v>
      </c>
      <c r="J3041" s="1783">
        <v>1</v>
      </c>
      <c r="L3041" s="1764">
        <v>1050.79</v>
      </c>
      <c r="N3041" s="1764">
        <v>645</v>
      </c>
      <c r="O3041" s="1764">
        <f t="shared" si="1190"/>
        <v>472.65</v>
      </c>
      <c r="P3041" s="1806">
        <f t="shared" si="1191"/>
        <v>0.73279069767441862</v>
      </c>
      <c r="Q3041" s="1764">
        <v>172.35</v>
      </c>
      <c r="R3041" s="1864">
        <f t="shared" si="1192"/>
        <v>0.26720930232558138</v>
      </c>
      <c r="S3041" s="1807">
        <f t="shared" si="1186"/>
        <v>6.8940000000000001</v>
      </c>
      <c r="U3041" s="1764">
        <f t="shared" si="1187"/>
        <v>0</v>
      </c>
      <c r="V3041" s="1764">
        <f t="shared" si="1188"/>
        <v>0</v>
      </c>
      <c r="W3041" s="1764">
        <f t="shared" si="1189"/>
        <v>1050.79</v>
      </c>
      <c r="X3041" s="1768">
        <v>1050.79</v>
      </c>
      <c r="Y3041" s="1784">
        <v>618767</v>
      </c>
      <c r="Z3041" s="1770">
        <v>43448</v>
      </c>
      <c r="AA3041" s="1843" t="s">
        <v>104</v>
      </c>
      <c r="AB3041" s="1843"/>
      <c r="AH3041" s="1867"/>
      <c r="AK3041" s="1868"/>
      <c r="AL3041" s="1868"/>
    </row>
    <row r="3042" spans="1:38" x14ac:dyDescent="0.25">
      <c r="A3042" s="1866" t="s">
        <v>6280</v>
      </c>
      <c r="C3042" s="1782" t="s">
        <v>6279</v>
      </c>
      <c r="D3042" s="1762" t="s">
        <v>26</v>
      </c>
      <c r="E3042" s="1762">
        <v>1</v>
      </c>
      <c r="F3042" s="1762">
        <v>10</v>
      </c>
      <c r="G3042" s="1762">
        <v>6</v>
      </c>
      <c r="H3042" s="1762">
        <v>3</v>
      </c>
      <c r="I3042" s="1783">
        <v>1</v>
      </c>
      <c r="J3042" s="1783">
        <v>1</v>
      </c>
      <c r="L3042" s="1764">
        <v>6987.87</v>
      </c>
      <c r="N3042" s="1764">
        <v>4592.28</v>
      </c>
      <c r="O3042" s="1764">
        <f t="shared" si="1190"/>
        <v>3777.97</v>
      </c>
      <c r="P3042" s="1806">
        <f t="shared" si="1191"/>
        <v>0.82267849521370651</v>
      </c>
      <c r="Q3042" s="1764">
        <v>814.31</v>
      </c>
      <c r="R3042" s="1864">
        <f t="shared" si="1192"/>
        <v>0.17732150478629352</v>
      </c>
      <c r="S3042" s="1807">
        <f t="shared" si="1186"/>
        <v>32.572399999999995</v>
      </c>
      <c r="U3042" s="1764">
        <f t="shared" si="1187"/>
        <v>0</v>
      </c>
      <c r="V3042" s="1764">
        <f t="shared" si="1188"/>
        <v>0</v>
      </c>
      <c r="W3042" s="1764">
        <f t="shared" si="1189"/>
        <v>6987.87</v>
      </c>
      <c r="X3042" s="1768">
        <v>6987.87</v>
      </c>
      <c r="Y3042" s="1784">
        <v>618804</v>
      </c>
      <c r="Z3042" s="1770">
        <v>43455</v>
      </c>
      <c r="AA3042" s="1843" t="s">
        <v>104</v>
      </c>
      <c r="AB3042" s="1843"/>
      <c r="AH3042" s="1867"/>
      <c r="AK3042" s="1868"/>
      <c r="AL3042" s="1868"/>
    </row>
    <row r="3043" spans="1:38" x14ac:dyDescent="0.25">
      <c r="A3043" s="1866" t="s">
        <v>6281</v>
      </c>
      <c r="C3043" s="1782" t="s">
        <v>6285</v>
      </c>
      <c r="D3043" s="1762" t="s">
        <v>26</v>
      </c>
      <c r="E3043" s="1762">
        <v>1</v>
      </c>
      <c r="F3043" s="1762">
        <v>10</v>
      </c>
      <c r="G3043" s="1762">
        <v>6</v>
      </c>
      <c r="H3043" s="1762">
        <v>3</v>
      </c>
      <c r="I3043" s="1783">
        <v>1</v>
      </c>
      <c r="J3043" s="1783">
        <v>1</v>
      </c>
      <c r="L3043" s="1764">
        <v>6987.87</v>
      </c>
      <c r="N3043" s="1764">
        <v>4592.28</v>
      </c>
      <c r="O3043" s="1764">
        <f t="shared" ref="O3043:O3046" si="1215">N3043-Q3043</f>
        <v>3777.97</v>
      </c>
      <c r="P3043" s="1806">
        <f t="shared" ref="P3043:P3046" si="1216">IF(N3043&lt;=0,"",O3043/N3043)</f>
        <v>0.82267849521370651</v>
      </c>
      <c r="Q3043" s="1764">
        <v>814.31</v>
      </c>
      <c r="R3043" s="1864">
        <f t="shared" ref="R3043:R3046" si="1217">IF(N3043&lt;=0,"",Q3043/N3043)</f>
        <v>0.17732150478629352</v>
      </c>
      <c r="S3043" s="1807">
        <f t="shared" si="1186"/>
        <v>32.572399999999995</v>
      </c>
      <c r="U3043" s="1764">
        <f t="shared" si="1187"/>
        <v>0</v>
      </c>
      <c r="V3043" s="1764">
        <f t="shared" si="1188"/>
        <v>0</v>
      </c>
      <c r="W3043" s="1764">
        <f t="shared" si="1189"/>
        <v>6987.87</v>
      </c>
      <c r="X3043" s="1768">
        <v>6987.87</v>
      </c>
      <c r="Y3043" s="1784">
        <v>618805</v>
      </c>
      <c r="Z3043" s="1770">
        <v>43455</v>
      </c>
      <c r="AA3043" s="1843" t="s">
        <v>104</v>
      </c>
      <c r="AB3043" s="1843"/>
      <c r="AH3043" s="1867"/>
      <c r="AK3043" s="1868"/>
      <c r="AL3043" s="1868"/>
    </row>
    <row r="3044" spans="1:38" x14ac:dyDescent="0.25">
      <c r="A3044" s="1866" t="s">
        <v>6282</v>
      </c>
      <c r="C3044" s="1782" t="s">
        <v>6286</v>
      </c>
      <c r="D3044" s="1762" t="s">
        <v>26</v>
      </c>
      <c r="E3044" s="1762">
        <v>1</v>
      </c>
      <c r="F3044" s="1762">
        <v>10</v>
      </c>
      <c r="G3044" s="1762">
        <v>6</v>
      </c>
      <c r="H3044" s="1762">
        <v>3</v>
      </c>
      <c r="I3044" s="1783">
        <v>1</v>
      </c>
      <c r="J3044" s="1783">
        <v>1</v>
      </c>
      <c r="L3044" s="1764">
        <v>6987.87</v>
      </c>
      <c r="N3044" s="1764">
        <v>4592.28</v>
      </c>
      <c r="O3044" s="1764">
        <f t="shared" si="1215"/>
        <v>3777.97</v>
      </c>
      <c r="P3044" s="1806">
        <f t="shared" si="1216"/>
        <v>0.82267849521370651</v>
      </c>
      <c r="Q3044" s="1764">
        <v>814.31</v>
      </c>
      <c r="R3044" s="1864">
        <f t="shared" si="1217"/>
        <v>0.17732150478629352</v>
      </c>
      <c r="S3044" s="1807">
        <f t="shared" si="1186"/>
        <v>32.572399999999995</v>
      </c>
      <c r="U3044" s="1764">
        <f t="shared" si="1187"/>
        <v>0</v>
      </c>
      <c r="V3044" s="1764">
        <f t="shared" si="1188"/>
        <v>0</v>
      </c>
      <c r="W3044" s="1764">
        <f t="shared" si="1189"/>
        <v>6987.87</v>
      </c>
      <c r="X3044" s="1768">
        <v>6987.87</v>
      </c>
      <c r="Y3044" s="1784">
        <v>618806</v>
      </c>
      <c r="Z3044" s="1770">
        <v>43455</v>
      </c>
      <c r="AA3044" s="1843" t="s">
        <v>104</v>
      </c>
      <c r="AB3044" s="1843"/>
      <c r="AH3044" s="1867"/>
      <c r="AK3044" s="1868"/>
      <c r="AL3044" s="1868"/>
    </row>
    <row r="3045" spans="1:38" x14ac:dyDescent="0.25">
      <c r="A3045" s="1866" t="s">
        <v>6283</v>
      </c>
      <c r="C3045" s="1782" t="s">
        <v>6287</v>
      </c>
      <c r="D3045" s="1762" t="s">
        <v>26</v>
      </c>
      <c r="E3045" s="1762">
        <v>1</v>
      </c>
      <c r="F3045" s="1762">
        <v>10</v>
      </c>
      <c r="G3045" s="1762">
        <v>6</v>
      </c>
      <c r="H3045" s="1762">
        <v>3</v>
      </c>
      <c r="I3045" s="1783">
        <v>1</v>
      </c>
      <c r="J3045" s="1783">
        <v>1</v>
      </c>
      <c r="L3045" s="1764">
        <v>6987.87</v>
      </c>
      <c r="N3045" s="1764">
        <v>4592.28</v>
      </c>
      <c r="O3045" s="1764">
        <f t="shared" si="1215"/>
        <v>3777.97</v>
      </c>
      <c r="P3045" s="1806">
        <f t="shared" si="1216"/>
        <v>0.82267849521370651</v>
      </c>
      <c r="Q3045" s="1764">
        <v>814.31</v>
      </c>
      <c r="R3045" s="1864">
        <f t="shared" si="1217"/>
        <v>0.17732150478629352</v>
      </c>
      <c r="S3045" s="1807">
        <f t="shared" si="1186"/>
        <v>32.572399999999995</v>
      </c>
      <c r="U3045" s="1764">
        <f t="shared" si="1187"/>
        <v>0</v>
      </c>
      <c r="V3045" s="1764">
        <f t="shared" si="1188"/>
        <v>0</v>
      </c>
      <c r="W3045" s="1764">
        <f t="shared" si="1189"/>
        <v>6987.87</v>
      </c>
      <c r="X3045" s="1768">
        <v>6987.87</v>
      </c>
      <c r="Y3045" s="1784">
        <v>618807</v>
      </c>
      <c r="Z3045" s="1770">
        <v>43455</v>
      </c>
      <c r="AA3045" s="1843" t="s">
        <v>104</v>
      </c>
      <c r="AB3045" s="1843"/>
      <c r="AH3045" s="1867"/>
      <c r="AK3045" s="1868"/>
      <c r="AL3045" s="1868"/>
    </row>
    <row r="3046" spans="1:38" x14ac:dyDescent="0.25">
      <c r="A3046" s="1866" t="s">
        <v>6284</v>
      </c>
      <c r="C3046" s="1782" t="s">
        <v>6288</v>
      </c>
      <c r="D3046" s="1762" t="s">
        <v>26</v>
      </c>
      <c r="E3046" s="1762">
        <v>1</v>
      </c>
      <c r="F3046" s="1762">
        <v>10</v>
      </c>
      <c r="G3046" s="1762">
        <v>6</v>
      </c>
      <c r="H3046" s="1762">
        <v>3</v>
      </c>
      <c r="I3046" s="1783">
        <v>1</v>
      </c>
      <c r="J3046" s="1783">
        <v>1</v>
      </c>
      <c r="L3046" s="1764">
        <v>6987.87</v>
      </c>
      <c r="N3046" s="1764">
        <v>4592.28</v>
      </c>
      <c r="O3046" s="1764">
        <f t="shared" si="1215"/>
        <v>3777.97</v>
      </c>
      <c r="P3046" s="1806">
        <f t="shared" si="1216"/>
        <v>0.82267849521370651</v>
      </c>
      <c r="Q3046" s="1764">
        <v>814.31</v>
      </c>
      <c r="R3046" s="1864">
        <f t="shared" si="1217"/>
        <v>0.17732150478629352</v>
      </c>
      <c r="S3046" s="1807">
        <f t="shared" si="1186"/>
        <v>32.572399999999995</v>
      </c>
      <c r="U3046" s="1764">
        <f t="shared" si="1187"/>
        <v>0</v>
      </c>
      <c r="V3046" s="1764">
        <f t="shared" si="1188"/>
        <v>0</v>
      </c>
      <c r="W3046" s="1764">
        <f t="shared" si="1189"/>
        <v>6987.87</v>
      </c>
      <c r="X3046" s="1768">
        <v>6987.87</v>
      </c>
      <c r="Y3046" s="1784">
        <v>618808</v>
      </c>
      <c r="Z3046" s="1770">
        <v>43455</v>
      </c>
      <c r="AA3046" s="1843" t="s">
        <v>104</v>
      </c>
      <c r="AB3046" s="1843"/>
      <c r="AH3046" s="1867"/>
      <c r="AK3046" s="1868"/>
      <c r="AL3046" s="1868"/>
    </row>
    <row r="3047" spans="1:38" x14ac:dyDescent="0.25">
      <c r="A3047" s="1866">
        <v>2018847</v>
      </c>
      <c r="C3047" s="1782" t="s">
        <v>6289</v>
      </c>
      <c r="D3047" s="1762" t="s">
        <v>26</v>
      </c>
      <c r="E3047" s="1762">
        <v>0</v>
      </c>
      <c r="F3047" s="1762">
        <v>0</v>
      </c>
      <c r="G3047" s="1762">
        <v>0</v>
      </c>
      <c r="H3047" s="1762">
        <v>0</v>
      </c>
      <c r="I3047" s="1783">
        <v>1</v>
      </c>
      <c r="J3047" s="1783">
        <v>1</v>
      </c>
      <c r="L3047" s="1764">
        <v>130.11000000000001</v>
      </c>
      <c r="N3047" s="1764">
        <f>O3047+Q3047</f>
        <v>56.57</v>
      </c>
      <c r="O3047" s="1764">
        <v>56.57</v>
      </c>
      <c r="P3047" s="1806">
        <f t="shared" si="1191"/>
        <v>1</v>
      </c>
      <c r="Q3047" s="1764">
        <v>0</v>
      </c>
      <c r="R3047" s="1864">
        <f t="shared" si="1192"/>
        <v>0</v>
      </c>
      <c r="S3047" s="1807">
        <f t="shared" si="1186"/>
        <v>0</v>
      </c>
      <c r="U3047" s="1764">
        <f t="shared" si="1187"/>
        <v>0</v>
      </c>
      <c r="V3047" s="1764">
        <f t="shared" si="1188"/>
        <v>0</v>
      </c>
      <c r="W3047" s="1764">
        <f t="shared" si="1189"/>
        <v>130.11000000000001</v>
      </c>
      <c r="X3047" s="1768">
        <v>130.11000000000001</v>
      </c>
      <c r="Y3047" s="1784">
        <v>618788</v>
      </c>
      <c r="Z3047" s="1770">
        <v>43451</v>
      </c>
      <c r="AA3047" s="1843" t="s">
        <v>104</v>
      </c>
      <c r="AB3047" s="1843"/>
      <c r="AH3047" s="1867"/>
      <c r="AK3047" s="1868"/>
      <c r="AL3047" s="1868"/>
    </row>
    <row r="3048" spans="1:38" x14ac:dyDescent="0.25">
      <c r="A3048" s="1866" t="s">
        <v>6290</v>
      </c>
      <c r="C3048" s="1782" t="s">
        <v>6291</v>
      </c>
      <c r="D3048" s="1762" t="s">
        <v>26</v>
      </c>
      <c r="E3048" s="1762">
        <v>1</v>
      </c>
      <c r="F3048" s="1762">
        <v>10</v>
      </c>
      <c r="G3048" s="1762">
        <v>5</v>
      </c>
      <c r="H3048" s="1762">
        <v>4</v>
      </c>
      <c r="I3048" s="1783">
        <v>1</v>
      </c>
      <c r="J3048" s="1783">
        <v>1</v>
      </c>
      <c r="L3048" s="1764">
        <v>7829.22</v>
      </c>
      <c r="N3048" s="1764">
        <v>5128.29</v>
      </c>
      <c r="O3048" s="1764">
        <f t="shared" si="1190"/>
        <v>4217.53</v>
      </c>
      <c r="P3048" s="1806">
        <f t="shared" si="1191"/>
        <v>0.8224047392015662</v>
      </c>
      <c r="Q3048" s="1764">
        <v>910.76</v>
      </c>
      <c r="R3048" s="1864">
        <f t="shared" si="1192"/>
        <v>0.1775952607984338</v>
      </c>
      <c r="S3048" s="1807">
        <f t="shared" si="1186"/>
        <v>36.430399999999999</v>
      </c>
      <c r="U3048" s="1764">
        <f t="shared" si="1187"/>
        <v>0</v>
      </c>
      <c r="V3048" s="1764">
        <f t="shared" si="1188"/>
        <v>0</v>
      </c>
      <c r="W3048" s="1764">
        <f t="shared" si="1189"/>
        <v>7829.22</v>
      </c>
      <c r="X3048" s="1768">
        <v>7829.22</v>
      </c>
      <c r="Y3048" s="1784">
        <v>618798</v>
      </c>
      <c r="Z3048" s="1770">
        <v>43455</v>
      </c>
      <c r="AA3048" s="1843" t="s">
        <v>104</v>
      </c>
      <c r="AB3048" s="1843"/>
      <c r="AH3048" s="1867"/>
      <c r="AK3048" s="1868"/>
      <c r="AL3048" s="1868"/>
    </row>
    <row r="3049" spans="1:38" x14ac:dyDescent="0.25">
      <c r="A3049" s="1866" t="s">
        <v>6309</v>
      </c>
      <c r="C3049" s="1782" t="s">
        <v>6292</v>
      </c>
      <c r="D3049" s="1762" t="s">
        <v>26</v>
      </c>
      <c r="E3049" s="1762">
        <v>1</v>
      </c>
      <c r="F3049" s="1762">
        <v>10</v>
      </c>
      <c r="G3049" s="1762">
        <v>5</v>
      </c>
      <c r="H3049" s="1762">
        <v>4</v>
      </c>
      <c r="I3049" s="1783">
        <v>1</v>
      </c>
      <c r="J3049" s="1783">
        <v>1</v>
      </c>
      <c r="L3049" s="1764">
        <v>7829.22</v>
      </c>
      <c r="N3049" s="1764">
        <v>5128.29</v>
      </c>
      <c r="O3049" s="1764">
        <f t="shared" ref="O3049:O3065" si="1218">N3049-Q3049</f>
        <v>4217.53</v>
      </c>
      <c r="P3049" s="1806">
        <f t="shared" ref="P3049:P3065" si="1219">IF(N3049&lt;=0,"",O3049/N3049)</f>
        <v>0.8224047392015662</v>
      </c>
      <c r="Q3049" s="1764">
        <v>910.76</v>
      </c>
      <c r="R3049" s="1864">
        <f t="shared" ref="R3049:R3065" si="1220">IF(N3049&lt;=0,"",Q3049/N3049)</f>
        <v>0.1775952607984338</v>
      </c>
      <c r="S3049" s="1807">
        <f t="shared" si="1186"/>
        <v>36.430399999999999</v>
      </c>
      <c r="U3049" s="1764">
        <f t="shared" si="1187"/>
        <v>0</v>
      </c>
      <c r="V3049" s="1764">
        <f t="shared" si="1188"/>
        <v>0</v>
      </c>
      <c r="W3049" s="1764">
        <f t="shared" si="1189"/>
        <v>7829.22</v>
      </c>
      <c r="X3049" s="1768">
        <v>7829.22</v>
      </c>
      <c r="Y3049" s="1784">
        <v>618809</v>
      </c>
      <c r="Z3049" s="1770">
        <v>43455</v>
      </c>
      <c r="AA3049" s="1843" t="s">
        <v>104</v>
      </c>
      <c r="AB3049" s="1843"/>
      <c r="AH3049" s="1867"/>
      <c r="AK3049" s="1868"/>
      <c r="AL3049" s="1868"/>
    </row>
    <row r="3050" spans="1:38" x14ac:dyDescent="0.25">
      <c r="A3050" s="1866" t="s">
        <v>6310</v>
      </c>
      <c r="C3050" s="1782" t="s">
        <v>6293</v>
      </c>
      <c r="D3050" s="1762" t="s">
        <v>26</v>
      </c>
      <c r="E3050" s="1762">
        <v>1</v>
      </c>
      <c r="F3050" s="1762">
        <v>10</v>
      </c>
      <c r="G3050" s="1762">
        <v>5</v>
      </c>
      <c r="H3050" s="1762">
        <v>4</v>
      </c>
      <c r="I3050" s="1783">
        <v>1</v>
      </c>
      <c r="J3050" s="1783">
        <v>1</v>
      </c>
      <c r="L3050" s="1764">
        <v>7829.22</v>
      </c>
      <c r="N3050" s="1764">
        <v>5128.29</v>
      </c>
      <c r="O3050" s="1764">
        <f t="shared" si="1218"/>
        <v>4217.53</v>
      </c>
      <c r="P3050" s="1806">
        <f t="shared" si="1219"/>
        <v>0.8224047392015662</v>
      </c>
      <c r="Q3050" s="1764">
        <v>910.76</v>
      </c>
      <c r="R3050" s="1864">
        <f t="shared" si="1220"/>
        <v>0.1775952607984338</v>
      </c>
      <c r="S3050" s="1807">
        <f t="shared" si="1186"/>
        <v>36.430399999999999</v>
      </c>
      <c r="U3050" s="1764">
        <f t="shared" si="1187"/>
        <v>0</v>
      </c>
      <c r="V3050" s="1764">
        <f t="shared" si="1188"/>
        <v>0</v>
      </c>
      <c r="W3050" s="1764">
        <f t="shared" si="1189"/>
        <v>7829.22</v>
      </c>
      <c r="X3050" s="1768">
        <v>7829.22</v>
      </c>
      <c r="Y3050" s="1784">
        <v>19600008</v>
      </c>
      <c r="Z3050" s="1770">
        <v>43479</v>
      </c>
      <c r="AA3050" s="1843" t="s">
        <v>104</v>
      </c>
      <c r="AB3050" s="1843"/>
      <c r="AH3050" s="1867"/>
      <c r="AK3050" s="1868"/>
      <c r="AL3050" s="1868"/>
    </row>
    <row r="3051" spans="1:38" x14ac:dyDescent="0.25">
      <c r="A3051" s="1866" t="s">
        <v>6311</v>
      </c>
      <c r="C3051" s="1782" t="s">
        <v>6294</v>
      </c>
      <c r="D3051" s="1762" t="s">
        <v>26</v>
      </c>
      <c r="E3051" s="1762">
        <v>1</v>
      </c>
      <c r="F3051" s="1762">
        <v>10</v>
      </c>
      <c r="G3051" s="1762">
        <v>5</v>
      </c>
      <c r="H3051" s="1762">
        <v>4</v>
      </c>
      <c r="I3051" s="1783">
        <v>1</v>
      </c>
      <c r="J3051" s="1783">
        <v>1</v>
      </c>
      <c r="L3051" s="1764">
        <v>7829.22</v>
      </c>
      <c r="N3051" s="1764">
        <v>5128.29</v>
      </c>
      <c r="O3051" s="1764">
        <f t="shared" si="1218"/>
        <v>4217.53</v>
      </c>
      <c r="P3051" s="1806">
        <f t="shared" si="1219"/>
        <v>0.8224047392015662</v>
      </c>
      <c r="Q3051" s="1764">
        <v>910.76</v>
      </c>
      <c r="R3051" s="1864">
        <f t="shared" si="1220"/>
        <v>0.1775952607984338</v>
      </c>
      <c r="S3051" s="1807">
        <f t="shared" si="1186"/>
        <v>36.430399999999999</v>
      </c>
      <c r="U3051" s="1764">
        <f t="shared" si="1187"/>
        <v>0</v>
      </c>
      <c r="V3051" s="1764">
        <f t="shared" si="1188"/>
        <v>0</v>
      </c>
      <c r="W3051" s="1764">
        <f t="shared" si="1189"/>
        <v>7829.22</v>
      </c>
      <c r="X3051" s="1768">
        <v>7829.22</v>
      </c>
      <c r="Y3051" s="1784">
        <v>19600009</v>
      </c>
      <c r="Z3051" s="1770">
        <v>43479</v>
      </c>
      <c r="AA3051" s="1843" t="s">
        <v>104</v>
      </c>
      <c r="AB3051" s="1843"/>
      <c r="AH3051" s="1867"/>
      <c r="AK3051" s="1868"/>
      <c r="AL3051" s="1868"/>
    </row>
    <row r="3052" spans="1:38" x14ac:dyDescent="0.25">
      <c r="A3052" s="1866" t="s">
        <v>6312</v>
      </c>
      <c r="C3052" s="1782" t="s">
        <v>6295</v>
      </c>
      <c r="D3052" s="1762" t="s">
        <v>26</v>
      </c>
      <c r="E3052" s="1762">
        <v>1</v>
      </c>
      <c r="F3052" s="1762">
        <v>10</v>
      </c>
      <c r="G3052" s="1762">
        <v>5</v>
      </c>
      <c r="H3052" s="1762">
        <v>4</v>
      </c>
      <c r="I3052" s="1783">
        <v>1</v>
      </c>
      <c r="J3052" s="1783">
        <v>1</v>
      </c>
      <c r="L3052" s="1764">
        <v>7829.22</v>
      </c>
      <c r="N3052" s="1764">
        <v>5128.29</v>
      </c>
      <c r="O3052" s="1764">
        <f t="shared" si="1218"/>
        <v>4217.53</v>
      </c>
      <c r="P3052" s="1806">
        <f t="shared" si="1219"/>
        <v>0.8224047392015662</v>
      </c>
      <c r="Q3052" s="1764">
        <v>910.76</v>
      </c>
      <c r="R3052" s="1864">
        <f t="shared" si="1220"/>
        <v>0.1775952607984338</v>
      </c>
      <c r="S3052" s="1807">
        <f t="shared" si="1186"/>
        <v>36.430399999999999</v>
      </c>
      <c r="U3052" s="1764">
        <f t="shared" si="1187"/>
        <v>0</v>
      </c>
      <c r="V3052" s="1764">
        <f t="shared" si="1188"/>
        <v>0</v>
      </c>
      <c r="W3052" s="1764">
        <f t="shared" si="1189"/>
        <v>7829.22</v>
      </c>
      <c r="X3052" s="1768">
        <v>7829.22</v>
      </c>
      <c r="Y3052" s="1784">
        <v>19600010</v>
      </c>
      <c r="Z3052" s="1770">
        <v>43479</v>
      </c>
      <c r="AA3052" s="1843" t="s">
        <v>104</v>
      </c>
      <c r="AB3052" s="1843"/>
      <c r="AH3052" s="1867"/>
      <c r="AK3052" s="1868"/>
      <c r="AL3052" s="1868"/>
    </row>
    <row r="3053" spans="1:38" x14ac:dyDescent="0.25">
      <c r="A3053" s="1866" t="s">
        <v>6313</v>
      </c>
      <c r="C3053" s="1782" t="s">
        <v>6296</v>
      </c>
      <c r="D3053" s="1762" t="s">
        <v>26</v>
      </c>
      <c r="E3053" s="1762">
        <v>1</v>
      </c>
      <c r="F3053" s="1762">
        <v>10</v>
      </c>
      <c r="G3053" s="1762">
        <v>5</v>
      </c>
      <c r="H3053" s="1762">
        <v>4</v>
      </c>
      <c r="I3053" s="1783">
        <v>1</v>
      </c>
      <c r="J3053" s="1783">
        <v>1</v>
      </c>
      <c r="L3053" s="1764">
        <v>7829.22</v>
      </c>
      <c r="N3053" s="1764">
        <v>5128.29</v>
      </c>
      <c r="O3053" s="1764">
        <f t="shared" si="1218"/>
        <v>4217.53</v>
      </c>
      <c r="P3053" s="1806">
        <f t="shared" si="1219"/>
        <v>0.8224047392015662</v>
      </c>
      <c r="Q3053" s="1764">
        <v>910.76</v>
      </c>
      <c r="R3053" s="1864">
        <f t="shared" si="1220"/>
        <v>0.1775952607984338</v>
      </c>
      <c r="S3053" s="1807">
        <f t="shared" si="1186"/>
        <v>36.430399999999999</v>
      </c>
      <c r="U3053" s="1764">
        <f t="shared" si="1187"/>
        <v>0</v>
      </c>
      <c r="V3053" s="1764">
        <f t="shared" si="1188"/>
        <v>0</v>
      </c>
      <c r="W3053" s="1764">
        <f t="shared" si="1189"/>
        <v>7829.22</v>
      </c>
      <c r="X3053" s="1768">
        <v>7829.22</v>
      </c>
      <c r="Y3053" s="1784">
        <v>19600011</v>
      </c>
      <c r="Z3053" s="1770">
        <v>43479</v>
      </c>
      <c r="AA3053" s="1843" t="s">
        <v>104</v>
      </c>
      <c r="AB3053" s="1843"/>
      <c r="AH3053" s="1867"/>
      <c r="AK3053" s="1868"/>
      <c r="AL3053" s="1868"/>
    </row>
    <row r="3054" spans="1:38" x14ac:dyDescent="0.25">
      <c r="A3054" s="1866" t="s">
        <v>6314</v>
      </c>
      <c r="C3054" s="1782" t="s">
        <v>6297</v>
      </c>
      <c r="D3054" s="1762" t="s">
        <v>26</v>
      </c>
      <c r="E3054" s="1762">
        <v>1</v>
      </c>
      <c r="F3054" s="1762">
        <v>10</v>
      </c>
      <c r="G3054" s="1762">
        <v>5</v>
      </c>
      <c r="H3054" s="1762">
        <v>4</v>
      </c>
      <c r="I3054" s="1783">
        <v>1</v>
      </c>
      <c r="J3054" s="1783">
        <v>1</v>
      </c>
      <c r="L3054" s="1764">
        <v>7829.22</v>
      </c>
      <c r="N3054" s="1764">
        <v>5128.29</v>
      </c>
      <c r="O3054" s="1764">
        <f t="shared" si="1218"/>
        <v>4217.53</v>
      </c>
      <c r="P3054" s="1806">
        <f t="shared" si="1219"/>
        <v>0.8224047392015662</v>
      </c>
      <c r="Q3054" s="1764">
        <v>910.76</v>
      </c>
      <c r="R3054" s="1864">
        <f t="shared" si="1220"/>
        <v>0.1775952607984338</v>
      </c>
      <c r="S3054" s="1807">
        <f t="shared" ref="S3054:S3125" si="1221">Q3054/$S$1</f>
        <v>36.430399999999999</v>
      </c>
      <c r="U3054" s="1764">
        <f t="shared" ref="U3054:U3125" si="1222">((1-I3054)*O3054)+((1-J3054)*Q3054)</f>
        <v>0</v>
      </c>
      <c r="V3054" s="1764">
        <f t="shared" ref="V3054:V3125" si="1223">L3054-W3054</f>
        <v>0</v>
      </c>
      <c r="W3054" s="1764">
        <f t="shared" ref="W3054:W3125" si="1224">X3054+AC3054+AH3054+AM3054+AO3054+AR3054</f>
        <v>7829.22</v>
      </c>
      <c r="X3054" s="1768">
        <v>7829.22</v>
      </c>
      <c r="Y3054" s="1784">
        <v>19600033</v>
      </c>
      <c r="Z3054" s="1770">
        <v>43497</v>
      </c>
      <c r="AA3054" s="1843" t="s">
        <v>104</v>
      </c>
      <c r="AB3054" s="1843"/>
      <c r="AH3054" s="1867"/>
      <c r="AK3054" s="1868"/>
      <c r="AL3054" s="1868"/>
    </row>
    <row r="3055" spans="1:38" x14ac:dyDescent="0.25">
      <c r="A3055" s="1866" t="s">
        <v>6315</v>
      </c>
      <c r="C3055" s="1782" t="s">
        <v>6298</v>
      </c>
      <c r="D3055" s="1762" t="s">
        <v>26</v>
      </c>
      <c r="E3055" s="1762">
        <v>1</v>
      </c>
      <c r="F3055" s="1762">
        <v>10</v>
      </c>
      <c r="G3055" s="1762">
        <v>5</v>
      </c>
      <c r="H3055" s="1762">
        <v>4</v>
      </c>
      <c r="I3055" s="1783">
        <v>1</v>
      </c>
      <c r="J3055" s="1783">
        <v>1</v>
      </c>
      <c r="L3055" s="1764">
        <v>7829.22</v>
      </c>
      <c r="N3055" s="1764">
        <v>5128.29</v>
      </c>
      <c r="O3055" s="1764">
        <f t="shared" si="1218"/>
        <v>4217.53</v>
      </c>
      <c r="P3055" s="1806">
        <f t="shared" si="1219"/>
        <v>0.8224047392015662</v>
      </c>
      <c r="Q3055" s="1764">
        <v>910.76</v>
      </c>
      <c r="R3055" s="1864">
        <f t="shared" si="1220"/>
        <v>0.1775952607984338</v>
      </c>
      <c r="S3055" s="1807">
        <f t="shared" si="1221"/>
        <v>36.430399999999999</v>
      </c>
      <c r="U3055" s="1764">
        <f t="shared" si="1222"/>
        <v>0</v>
      </c>
      <c r="V3055" s="1764">
        <f t="shared" si="1223"/>
        <v>0</v>
      </c>
      <c r="W3055" s="1764">
        <f t="shared" si="1224"/>
        <v>7829.22</v>
      </c>
      <c r="X3055" s="1768">
        <v>7829.22</v>
      </c>
      <c r="Y3055" s="1784">
        <v>19600034</v>
      </c>
      <c r="Z3055" s="1770">
        <v>43497</v>
      </c>
      <c r="AA3055" s="1843" t="s">
        <v>104</v>
      </c>
      <c r="AB3055" s="1843"/>
      <c r="AH3055" s="1867"/>
      <c r="AK3055" s="1868"/>
      <c r="AL3055" s="1868"/>
    </row>
    <row r="3056" spans="1:38" x14ac:dyDescent="0.25">
      <c r="A3056" s="1866" t="s">
        <v>6316</v>
      </c>
      <c r="C3056" s="1782" t="s">
        <v>6299</v>
      </c>
      <c r="D3056" s="1762" t="s">
        <v>26</v>
      </c>
      <c r="E3056" s="1762">
        <v>1</v>
      </c>
      <c r="F3056" s="1762">
        <v>10</v>
      </c>
      <c r="G3056" s="1762">
        <v>5</v>
      </c>
      <c r="H3056" s="1762">
        <v>4</v>
      </c>
      <c r="I3056" s="1783">
        <v>1</v>
      </c>
      <c r="J3056" s="1783">
        <v>1</v>
      </c>
      <c r="L3056" s="1764">
        <v>7829.22</v>
      </c>
      <c r="N3056" s="1764">
        <v>5128.29</v>
      </c>
      <c r="O3056" s="1764">
        <f t="shared" si="1218"/>
        <v>4217.53</v>
      </c>
      <c r="P3056" s="1806">
        <f t="shared" si="1219"/>
        <v>0.8224047392015662</v>
      </c>
      <c r="Q3056" s="1764">
        <v>910.76</v>
      </c>
      <c r="R3056" s="1864">
        <f t="shared" si="1220"/>
        <v>0.1775952607984338</v>
      </c>
      <c r="S3056" s="1807">
        <f t="shared" si="1221"/>
        <v>36.430399999999999</v>
      </c>
      <c r="U3056" s="1764">
        <f t="shared" si="1222"/>
        <v>0</v>
      </c>
      <c r="V3056" s="1764">
        <f t="shared" si="1223"/>
        <v>0</v>
      </c>
      <c r="W3056" s="1764">
        <f t="shared" si="1224"/>
        <v>7829.22</v>
      </c>
      <c r="X3056" s="1768">
        <v>7829.22</v>
      </c>
      <c r="Y3056" s="1784">
        <v>19600035</v>
      </c>
      <c r="Z3056" s="1770">
        <v>43497</v>
      </c>
      <c r="AA3056" s="1843" t="s">
        <v>104</v>
      </c>
      <c r="AB3056" s="1843"/>
      <c r="AH3056" s="1867"/>
      <c r="AK3056" s="1868"/>
      <c r="AL3056" s="1868"/>
    </row>
    <row r="3057" spans="1:38" x14ac:dyDescent="0.25">
      <c r="A3057" s="1866" t="s">
        <v>6317</v>
      </c>
      <c r="C3057" s="1782" t="s">
        <v>6300</v>
      </c>
      <c r="D3057" s="1762" t="s">
        <v>26</v>
      </c>
      <c r="E3057" s="1762">
        <v>1</v>
      </c>
      <c r="F3057" s="1762">
        <v>10</v>
      </c>
      <c r="G3057" s="1762">
        <v>5</v>
      </c>
      <c r="H3057" s="1762">
        <v>4</v>
      </c>
      <c r="I3057" s="1783">
        <v>1</v>
      </c>
      <c r="J3057" s="1783">
        <v>1</v>
      </c>
      <c r="L3057" s="1764">
        <v>7829.22</v>
      </c>
      <c r="N3057" s="1764">
        <v>5128.29</v>
      </c>
      <c r="O3057" s="1764">
        <f t="shared" si="1218"/>
        <v>4217.53</v>
      </c>
      <c r="P3057" s="1806">
        <f t="shared" si="1219"/>
        <v>0.8224047392015662</v>
      </c>
      <c r="Q3057" s="1764">
        <v>910.76</v>
      </c>
      <c r="R3057" s="1864">
        <f t="shared" si="1220"/>
        <v>0.1775952607984338</v>
      </c>
      <c r="S3057" s="1807">
        <f t="shared" si="1221"/>
        <v>36.430399999999999</v>
      </c>
      <c r="U3057" s="1764">
        <f t="shared" si="1222"/>
        <v>0</v>
      </c>
      <c r="V3057" s="1764">
        <f t="shared" si="1223"/>
        <v>0</v>
      </c>
      <c r="W3057" s="1764">
        <f t="shared" si="1224"/>
        <v>7829.22</v>
      </c>
      <c r="X3057" s="1768">
        <v>7829.22</v>
      </c>
      <c r="Y3057" s="1784">
        <v>19600036</v>
      </c>
      <c r="Z3057" s="1770">
        <v>43497</v>
      </c>
      <c r="AA3057" s="1843" t="s">
        <v>104</v>
      </c>
      <c r="AB3057" s="1843"/>
      <c r="AH3057" s="1867"/>
      <c r="AK3057" s="1868"/>
      <c r="AL3057" s="1868"/>
    </row>
    <row r="3058" spans="1:38" x14ac:dyDescent="0.25">
      <c r="A3058" s="1866" t="s">
        <v>6318</v>
      </c>
      <c r="C3058" s="1782" t="s">
        <v>6301</v>
      </c>
      <c r="D3058" s="1762" t="s">
        <v>26</v>
      </c>
      <c r="E3058" s="1762">
        <v>1</v>
      </c>
      <c r="F3058" s="1762">
        <v>10</v>
      </c>
      <c r="G3058" s="1762">
        <v>5</v>
      </c>
      <c r="H3058" s="1762">
        <v>4</v>
      </c>
      <c r="I3058" s="1783">
        <v>1</v>
      </c>
      <c r="J3058" s="1783">
        <v>1</v>
      </c>
      <c r="L3058" s="1764">
        <v>7829.22</v>
      </c>
      <c r="N3058" s="1764">
        <v>5128.29</v>
      </c>
      <c r="O3058" s="1764">
        <f t="shared" si="1218"/>
        <v>4217.53</v>
      </c>
      <c r="P3058" s="1806">
        <f t="shared" si="1219"/>
        <v>0.8224047392015662</v>
      </c>
      <c r="Q3058" s="1764">
        <v>910.76</v>
      </c>
      <c r="R3058" s="1864">
        <f t="shared" si="1220"/>
        <v>0.1775952607984338</v>
      </c>
      <c r="S3058" s="1807">
        <f t="shared" si="1221"/>
        <v>36.430399999999999</v>
      </c>
      <c r="U3058" s="1764">
        <f t="shared" si="1222"/>
        <v>0</v>
      </c>
      <c r="V3058" s="1764">
        <f t="shared" si="1223"/>
        <v>0</v>
      </c>
      <c r="W3058" s="1764">
        <f t="shared" si="1224"/>
        <v>7829.22</v>
      </c>
      <c r="X3058" s="1768">
        <v>7829.22</v>
      </c>
      <c r="Y3058" s="1784">
        <v>19600054</v>
      </c>
      <c r="Z3058" s="1770">
        <v>43504</v>
      </c>
      <c r="AA3058" s="1843" t="s">
        <v>104</v>
      </c>
      <c r="AB3058" s="1843"/>
      <c r="AH3058" s="1867"/>
      <c r="AK3058" s="1868"/>
      <c r="AL3058" s="1868"/>
    </row>
    <row r="3059" spans="1:38" x14ac:dyDescent="0.25">
      <c r="A3059" s="1866" t="s">
        <v>6319</v>
      </c>
      <c r="C3059" s="1782" t="s">
        <v>6302</v>
      </c>
      <c r="D3059" s="1762" t="s">
        <v>26</v>
      </c>
      <c r="E3059" s="1762">
        <v>1</v>
      </c>
      <c r="F3059" s="1762">
        <v>10</v>
      </c>
      <c r="G3059" s="1762">
        <v>5</v>
      </c>
      <c r="H3059" s="1762">
        <v>4</v>
      </c>
      <c r="I3059" s="1783">
        <v>1</v>
      </c>
      <c r="J3059" s="1783">
        <v>1</v>
      </c>
      <c r="L3059" s="1764">
        <v>7829.22</v>
      </c>
      <c r="N3059" s="1764">
        <v>5128.29</v>
      </c>
      <c r="O3059" s="1764">
        <f t="shared" si="1218"/>
        <v>4217.53</v>
      </c>
      <c r="P3059" s="1806">
        <f t="shared" si="1219"/>
        <v>0.8224047392015662</v>
      </c>
      <c r="Q3059" s="1764">
        <v>910.76</v>
      </c>
      <c r="R3059" s="1864">
        <f t="shared" si="1220"/>
        <v>0.1775952607984338</v>
      </c>
      <c r="S3059" s="1807">
        <f t="shared" si="1221"/>
        <v>36.430399999999999</v>
      </c>
      <c r="U3059" s="1764">
        <f t="shared" si="1222"/>
        <v>0</v>
      </c>
      <c r="V3059" s="1764">
        <f t="shared" si="1223"/>
        <v>0</v>
      </c>
      <c r="W3059" s="1764">
        <f t="shared" si="1224"/>
        <v>7829.22</v>
      </c>
      <c r="X3059" s="1768">
        <v>7829.22</v>
      </c>
      <c r="Y3059" s="1784">
        <v>19600055</v>
      </c>
      <c r="Z3059" s="1770">
        <v>43504</v>
      </c>
      <c r="AA3059" s="1843" t="s">
        <v>104</v>
      </c>
      <c r="AB3059" s="1843"/>
      <c r="AH3059" s="1867"/>
      <c r="AK3059" s="1868"/>
      <c r="AL3059" s="1868"/>
    </row>
    <row r="3060" spans="1:38" x14ac:dyDescent="0.25">
      <c r="A3060" s="1866" t="s">
        <v>6320</v>
      </c>
      <c r="C3060" s="1782" t="s">
        <v>6303</v>
      </c>
      <c r="D3060" s="1762" t="s">
        <v>26</v>
      </c>
      <c r="E3060" s="1762">
        <v>1</v>
      </c>
      <c r="F3060" s="1762">
        <v>10</v>
      </c>
      <c r="G3060" s="1762">
        <v>5</v>
      </c>
      <c r="H3060" s="1762">
        <v>4</v>
      </c>
      <c r="I3060" s="1783">
        <v>1</v>
      </c>
      <c r="J3060" s="1783">
        <v>1</v>
      </c>
      <c r="L3060" s="1764">
        <v>7829.22</v>
      </c>
      <c r="N3060" s="1764">
        <v>5128.29</v>
      </c>
      <c r="O3060" s="1764">
        <f t="shared" si="1218"/>
        <v>4217.53</v>
      </c>
      <c r="P3060" s="1806">
        <f t="shared" si="1219"/>
        <v>0.8224047392015662</v>
      </c>
      <c r="Q3060" s="1764">
        <v>910.76</v>
      </c>
      <c r="R3060" s="1864">
        <f t="shared" si="1220"/>
        <v>0.1775952607984338</v>
      </c>
      <c r="S3060" s="1807">
        <f t="shared" si="1221"/>
        <v>36.430399999999999</v>
      </c>
      <c r="U3060" s="1764">
        <f t="shared" si="1222"/>
        <v>0</v>
      </c>
      <c r="V3060" s="1764">
        <f t="shared" si="1223"/>
        <v>0</v>
      </c>
      <c r="W3060" s="1764">
        <f t="shared" si="1224"/>
        <v>7829.22</v>
      </c>
      <c r="X3060" s="1768">
        <v>7829.22</v>
      </c>
      <c r="Y3060" s="1784">
        <v>19600056</v>
      </c>
      <c r="Z3060" s="1770">
        <v>43504</v>
      </c>
      <c r="AA3060" s="1843" t="s">
        <v>104</v>
      </c>
      <c r="AB3060" s="1843"/>
      <c r="AH3060" s="1867"/>
      <c r="AK3060" s="1868"/>
      <c r="AL3060" s="1868"/>
    </row>
    <row r="3061" spans="1:38" x14ac:dyDescent="0.25">
      <c r="A3061" s="1866" t="s">
        <v>6321</v>
      </c>
      <c r="C3061" s="1782" t="s">
        <v>6304</v>
      </c>
      <c r="D3061" s="1762" t="s">
        <v>26</v>
      </c>
      <c r="E3061" s="1762">
        <v>1</v>
      </c>
      <c r="F3061" s="1762">
        <v>10</v>
      </c>
      <c r="G3061" s="1762">
        <v>5</v>
      </c>
      <c r="H3061" s="1762">
        <v>4</v>
      </c>
      <c r="I3061" s="1783">
        <v>1</v>
      </c>
      <c r="J3061" s="1783">
        <v>1</v>
      </c>
      <c r="L3061" s="1764">
        <v>7829.22</v>
      </c>
      <c r="N3061" s="1764">
        <v>5128.29</v>
      </c>
      <c r="O3061" s="1764">
        <f t="shared" si="1218"/>
        <v>4217.53</v>
      </c>
      <c r="P3061" s="1806">
        <f t="shared" si="1219"/>
        <v>0.8224047392015662</v>
      </c>
      <c r="Q3061" s="1764">
        <v>910.76</v>
      </c>
      <c r="R3061" s="1864">
        <f t="shared" si="1220"/>
        <v>0.1775952607984338</v>
      </c>
      <c r="S3061" s="1807">
        <f t="shared" si="1221"/>
        <v>36.430399999999999</v>
      </c>
      <c r="U3061" s="1764">
        <f t="shared" si="1222"/>
        <v>0</v>
      </c>
      <c r="V3061" s="1764">
        <f t="shared" si="1223"/>
        <v>0</v>
      </c>
      <c r="W3061" s="1764">
        <f t="shared" si="1224"/>
        <v>7829.22</v>
      </c>
      <c r="X3061" s="1768">
        <v>7829.22</v>
      </c>
      <c r="Y3061" s="1784">
        <v>19600057</v>
      </c>
      <c r="Z3061" s="1770">
        <v>43504</v>
      </c>
      <c r="AA3061" s="1843" t="s">
        <v>104</v>
      </c>
      <c r="AB3061" s="1843"/>
      <c r="AH3061" s="1867"/>
      <c r="AK3061" s="1868"/>
      <c r="AL3061" s="1868"/>
    </row>
    <row r="3062" spans="1:38" x14ac:dyDescent="0.25">
      <c r="A3062" s="1866" t="s">
        <v>6322</v>
      </c>
      <c r="C3062" s="1782" t="s">
        <v>6305</v>
      </c>
      <c r="D3062" s="1762" t="s">
        <v>26</v>
      </c>
      <c r="E3062" s="1762">
        <v>1</v>
      </c>
      <c r="F3062" s="1762">
        <v>10</v>
      </c>
      <c r="G3062" s="1762">
        <v>5</v>
      </c>
      <c r="H3062" s="1762">
        <v>4</v>
      </c>
      <c r="I3062" s="1783">
        <v>1</v>
      </c>
      <c r="J3062" s="1783">
        <v>1</v>
      </c>
      <c r="L3062" s="1764">
        <v>7829.22</v>
      </c>
      <c r="N3062" s="1764">
        <v>5128.29</v>
      </c>
      <c r="O3062" s="1764">
        <f t="shared" si="1218"/>
        <v>4217.53</v>
      </c>
      <c r="P3062" s="1806">
        <f t="shared" si="1219"/>
        <v>0.8224047392015662</v>
      </c>
      <c r="Q3062" s="1764">
        <v>910.76</v>
      </c>
      <c r="R3062" s="1864">
        <f t="shared" si="1220"/>
        <v>0.1775952607984338</v>
      </c>
      <c r="S3062" s="1807">
        <f t="shared" si="1221"/>
        <v>36.430399999999999</v>
      </c>
      <c r="U3062" s="1764">
        <f t="shared" si="1222"/>
        <v>0</v>
      </c>
      <c r="V3062" s="1764">
        <f t="shared" si="1223"/>
        <v>9.0200000000004366</v>
      </c>
      <c r="W3062" s="1764">
        <f t="shared" si="1224"/>
        <v>7820.2</v>
      </c>
      <c r="X3062" s="1768">
        <v>7820.2</v>
      </c>
      <c r="Y3062" s="1784">
        <v>19600058</v>
      </c>
      <c r="Z3062" s="1770">
        <v>43504</v>
      </c>
      <c r="AA3062" s="1843" t="s">
        <v>104</v>
      </c>
      <c r="AB3062" s="1843"/>
      <c r="AH3062" s="1867"/>
      <c r="AK3062" s="1868"/>
      <c r="AL3062" s="1868"/>
    </row>
    <row r="3063" spans="1:38" x14ac:dyDescent="0.25">
      <c r="A3063" s="1866" t="s">
        <v>6323</v>
      </c>
      <c r="C3063" s="1782" t="s">
        <v>6306</v>
      </c>
      <c r="D3063" s="1762" t="s">
        <v>26</v>
      </c>
      <c r="E3063" s="1762">
        <v>1</v>
      </c>
      <c r="F3063" s="1762">
        <v>10</v>
      </c>
      <c r="G3063" s="1762">
        <v>5</v>
      </c>
      <c r="H3063" s="1762">
        <v>4</v>
      </c>
      <c r="I3063" s="1783">
        <v>1</v>
      </c>
      <c r="J3063" s="1783">
        <v>1</v>
      </c>
      <c r="L3063" s="1764">
        <v>7829.22</v>
      </c>
      <c r="N3063" s="1764">
        <v>5128.29</v>
      </c>
      <c r="O3063" s="1764">
        <f t="shared" si="1218"/>
        <v>4217.53</v>
      </c>
      <c r="P3063" s="1806">
        <f t="shared" si="1219"/>
        <v>0.8224047392015662</v>
      </c>
      <c r="Q3063" s="1764">
        <v>910.76</v>
      </c>
      <c r="R3063" s="1864">
        <f t="shared" si="1220"/>
        <v>0.1775952607984338</v>
      </c>
      <c r="S3063" s="1807">
        <f t="shared" si="1221"/>
        <v>36.430399999999999</v>
      </c>
      <c r="U3063" s="1764">
        <f t="shared" si="1222"/>
        <v>0</v>
      </c>
      <c r="V3063" s="1764">
        <f t="shared" si="1223"/>
        <v>0</v>
      </c>
      <c r="W3063" s="1764">
        <f t="shared" si="1224"/>
        <v>7829.22</v>
      </c>
      <c r="X3063" s="1768">
        <v>7829.22</v>
      </c>
      <c r="Y3063" s="1784">
        <v>19600059</v>
      </c>
      <c r="Z3063" s="1770">
        <v>43504</v>
      </c>
      <c r="AA3063" s="1843" t="s">
        <v>104</v>
      </c>
      <c r="AB3063" s="1843"/>
      <c r="AH3063" s="1867"/>
      <c r="AK3063" s="1868"/>
      <c r="AL3063" s="1868"/>
    </row>
    <row r="3064" spans="1:38" x14ac:dyDescent="0.25">
      <c r="A3064" s="1866" t="s">
        <v>6324</v>
      </c>
      <c r="C3064" s="1782" t="s">
        <v>6307</v>
      </c>
      <c r="D3064" s="1762" t="s">
        <v>26</v>
      </c>
      <c r="E3064" s="1762">
        <v>1</v>
      </c>
      <c r="F3064" s="1762">
        <v>10</v>
      </c>
      <c r="G3064" s="1762">
        <v>5</v>
      </c>
      <c r="H3064" s="1762">
        <v>4</v>
      </c>
      <c r="I3064" s="1783">
        <v>1</v>
      </c>
      <c r="J3064" s="1783">
        <v>1</v>
      </c>
      <c r="L3064" s="1764">
        <v>7829.22</v>
      </c>
      <c r="N3064" s="1764">
        <v>5128.29</v>
      </c>
      <c r="O3064" s="1764">
        <f t="shared" si="1218"/>
        <v>4217.53</v>
      </c>
      <c r="P3064" s="1806">
        <f t="shared" si="1219"/>
        <v>0.8224047392015662</v>
      </c>
      <c r="Q3064" s="1764">
        <v>910.76</v>
      </c>
      <c r="R3064" s="1864">
        <f t="shared" si="1220"/>
        <v>0.1775952607984338</v>
      </c>
      <c r="S3064" s="1807">
        <f t="shared" si="1221"/>
        <v>36.430399999999999</v>
      </c>
      <c r="U3064" s="1764">
        <f t="shared" si="1222"/>
        <v>0</v>
      </c>
      <c r="V3064" s="1764">
        <f t="shared" si="1223"/>
        <v>0</v>
      </c>
      <c r="W3064" s="1764">
        <f t="shared" si="1224"/>
        <v>7829.22</v>
      </c>
      <c r="X3064" s="1768">
        <v>7829.22</v>
      </c>
      <c r="Y3064" s="1784">
        <v>19600060</v>
      </c>
      <c r="Z3064" s="1770">
        <v>43504</v>
      </c>
      <c r="AA3064" s="1843" t="s">
        <v>104</v>
      </c>
      <c r="AB3064" s="1843"/>
      <c r="AH3064" s="1867"/>
      <c r="AK3064" s="1868"/>
      <c r="AL3064" s="1868"/>
    </row>
    <row r="3065" spans="1:38" x14ac:dyDescent="0.25">
      <c r="A3065" s="1866" t="s">
        <v>6325</v>
      </c>
      <c r="C3065" s="1782" t="s">
        <v>6308</v>
      </c>
      <c r="D3065" s="1762" t="s">
        <v>26</v>
      </c>
      <c r="E3065" s="1762">
        <v>1</v>
      </c>
      <c r="F3065" s="1762">
        <v>10</v>
      </c>
      <c r="G3065" s="1762">
        <v>5</v>
      </c>
      <c r="H3065" s="1762">
        <v>4</v>
      </c>
      <c r="I3065" s="1783">
        <v>1</v>
      </c>
      <c r="J3065" s="1783">
        <v>1</v>
      </c>
      <c r="L3065" s="1764">
        <v>7829.22</v>
      </c>
      <c r="N3065" s="1764">
        <v>5128.29</v>
      </c>
      <c r="O3065" s="1764">
        <f t="shared" si="1218"/>
        <v>4217.53</v>
      </c>
      <c r="P3065" s="1806">
        <f t="shared" si="1219"/>
        <v>0.8224047392015662</v>
      </c>
      <c r="Q3065" s="1764">
        <v>910.76</v>
      </c>
      <c r="R3065" s="1864">
        <f t="shared" si="1220"/>
        <v>0.1775952607984338</v>
      </c>
      <c r="S3065" s="1807">
        <f t="shared" si="1221"/>
        <v>36.430399999999999</v>
      </c>
      <c r="U3065" s="1764">
        <f t="shared" si="1222"/>
        <v>0</v>
      </c>
      <c r="V3065" s="1764">
        <f t="shared" si="1223"/>
        <v>0</v>
      </c>
      <c r="W3065" s="1764">
        <f t="shared" si="1224"/>
        <v>7829.22</v>
      </c>
      <c r="X3065" s="1768">
        <v>7829.22</v>
      </c>
      <c r="Y3065" s="1784">
        <v>19600061</v>
      </c>
      <c r="Z3065" s="1770">
        <v>43504</v>
      </c>
      <c r="AA3065" s="1843" t="s">
        <v>104</v>
      </c>
      <c r="AB3065" s="1843"/>
      <c r="AH3065" s="1867"/>
      <c r="AK3065" s="1868"/>
      <c r="AL3065" s="1868"/>
    </row>
    <row r="3066" spans="1:38" x14ac:dyDescent="0.25">
      <c r="A3066" s="1866">
        <v>2018866</v>
      </c>
      <c r="C3066" s="1782" t="s">
        <v>6333</v>
      </c>
      <c r="D3066" s="1762" t="s">
        <v>471</v>
      </c>
      <c r="E3066" s="1762">
        <v>1</v>
      </c>
      <c r="F3066" s="1762">
        <v>8</v>
      </c>
      <c r="G3066" s="1762">
        <v>6</v>
      </c>
      <c r="H3066" s="1762">
        <v>3</v>
      </c>
      <c r="I3066" s="1783">
        <v>1</v>
      </c>
      <c r="J3066" s="1783">
        <v>1</v>
      </c>
      <c r="L3066" s="1764">
        <v>3675.49</v>
      </c>
      <c r="N3066" s="1764">
        <v>2282</v>
      </c>
      <c r="O3066" s="1764">
        <f t="shared" ref="O3066:O3125" si="1225">N3066-Q3066</f>
        <v>1608.6599999999999</v>
      </c>
      <c r="P3066" s="1806">
        <f t="shared" ref="P3066:P3125" si="1226">IF(N3066&lt;=0,"",O3066/N3066)</f>
        <v>0.70493426818580185</v>
      </c>
      <c r="Q3066" s="1764">
        <v>673.34</v>
      </c>
      <c r="R3066" s="1864">
        <f t="shared" ref="R3066:R3125" si="1227">IF(N3066&lt;=0,"",Q3066/N3066)</f>
        <v>0.2950657318141981</v>
      </c>
      <c r="S3066" s="1807">
        <f t="shared" si="1221"/>
        <v>26.933600000000002</v>
      </c>
      <c r="U3066" s="1764">
        <f t="shared" si="1222"/>
        <v>0</v>
      </c>
      <c r="V3066" s="1764">
        <f t="shared" si="1223"/>
        <v>0</v>
      </c>
      <c r="W3066" s="1764">
        <f t="shared" si="1224"/>
        <v>3675.49</v>
      </c>
      <c r="X3066" s="1768">
        <v>3675.49</v>
      </c>
      <c r="Y3066" s="1784">
        <v>618736</v>
      </c>
      <c r="Z3066" s="1770">
        <v>43439</v>
      </c>
      <c r="AA3066" s="1843" t="s">
        <v>104</v>
      </c>
      <c r="AB3066" s="1843"/>
      <c r="AH3066" s="1867"/>
      <c r="AK3066" s="1868"/>
      <c r="AL3066" s="1868"/>
    </row>
    <row r="3067" spans="1:38" x14ac:dyDescent="0.25">
      <c r="A3067" s="1866">
        <v>2018867</v>
      </c>
      <c r="C3067" s="1782" t="s">
        <v>6334</v>
      </c>
      <c r="D3067" s="1762" t="s">
        <v>640</v>
      </c>
      <c r="E3067" s="1762">
        <v>0</v>
      </c>
      <c r="F3067" s="1762">
        <v>0</v>
      </c>
      <c r="G3067" s="1762">
        <v>0</v>
      </c>
      <c r="H3067" s="1762">
        <v>0</v>
      </c>
      <c r="I3067" s="1783">
        <v>1</v>
      </c>
      <c r="J3067" s="1783">
        <v>1</v>
      </c>
      <c r="L3067" s="1764">
        <v>446</v>
      </c>
      <c r="N3067" s="1764">
        <v>225</v>
      </c>
      <c r="O3067" s="1764">
        <f t="shared" si="1225"/>
        <v>225</v>
      </c>
      <c r="P3067" s="1806">
        <f t="shared" si="1226"/>
        <v>1</v>
      </c>
      <c r="Q3067" s="1764">
        <v>0</v>
      </c>
      <c r="R3067" s="1864">
        <f t="shared" si="1227"/>
        <v>0</v>
      </c>
      <c r="S3067" s="1807">
        <f t="shared" si="1221"/>
        <v>0</v>
      </c>
      <c r="U3067" s="1764">
        <f t="shared" si="1222"/>
        <v>0</v>
      </c>
      <c r="V3067" s="1764">
        <f t="shared" si="1223"/>
        <v>0</v>
      </c>
      <c r="W3067" s="1764">
        <f t="shared" si="1224"/>
        <v>446</v>
      </c>
      <c r="X3067" s="1768">
        <v>446</v>
      </c>
      <c r="Y3067" s="1784">
        <v>618747</v>
      </c>
      <c r="Z3067" s="1770">
        <v>43439</v>
      </c>
      <c r="AA3067" s="1843" t="s">
        <v>104</v>
      </c>
      <c r="AB3067" s="1843"/>
      <c r="AH3067" s="1867"/>
      <c r="AK3067" s="1868"/>
      <c r="AL3067" s="1868"/>
    </row>
    <row r="3068" spans="1:38" x14ac:dyDescent="0.25">
      <c r="A3068" s="1866">
        <v>2018868</v>
      </c>
      <c r="C3068" s="1782" t="s">
        <v>6335</v>
      </c>
      <c r="D3068" s="1762" t="s">
        <v>26</v>
      </c>
      <c r="E3068" s="1762">
        <v>0</v>
      </c>
      <c r="F3068" s="1762">
        <v>0</v>
      </c>
      <c r="G3068" s="1762">
        <v>0</v>
      </c>
      <c r="H3068" s="1762">
        <v>0</v>
      </c>
      <c r="I3068" s="1783">
        <v>1</v>
      </c>
      <c r="J3068" s="1783">
        <v>1</v>
      </c>
      <c r="L3068" s="1764">
        <v>135</v>
      </c>
      <c r="N3068" s="1764">
        <f>O3068+Q3068</f>
        <v>135</v>
      </c>
      <c r="O3068" s="1764">
        <v>80</v>
      </c>
      <c r="P3068" s="1806">
        <f t="shared" si="1226"/>
        <v>0.59259259259259256</v>
      </c>
      <c r="Q3068" s="1764">
        <v>55</v>
      </c>
      <c r="R3068" s="1864">
        <f t="shared" si="1227"/>
        <v>0.40740740740740738</v>
      </c>
      <c r="S3068" s="1807">
        <f t="shared" si="1221"/>
        <v>2.2000000000000002</v>
      </c>
      <c r="U3068" s="1764">
        <f t="shared" si="1222"/>
        <v>0</v>
      </c>
      <c r="V3068" s="1764">
        <f t="shared" si="1223"/>
        <v>0</v>
      </c>
      <c r="W3068" s="1764">
        <f t="shared" si="1224"/>
        <v>135</v>
      </c>
      <c r="X3068" s="1768">
        <v>135</v>
      </c>
      <c r="Y3068" s="1784">
        <v>618788</v>
      </c>
      <c r="Z3068" s="1770">
        <v>43451</v>
      </c>
      <c r="AA3068" s="1843" t="s">
        <v>104</v>
      </c>
      <c r="AB3068" s="1843"/>
      <c r="AH3068" s="1867"/>
      <c r="AK3068" s="1868"/>
      <c r="AL3068" s="1868"/>
    </row>
    <row r="3069" spans="1:38" x14ac:dyDescent="0.25">
      <c r="A3069" s="1866">
        <v>2018869</v>
      </c>
      <c r="C3069" s="1782" t="s">
        <v>6337</v>
      </c>
      <c r="D3069" s="1762" t="s">
        <v>26</v>
      </c>
      <c r="E3069" s="1762">
        <v>0</v>
      </c>
      <c r="F3069" s="1762">
        <v>0</v>
      </c>
      <c r="G3069" s="1762">
        <v>0</v>
      </c>
      <c r="H3069" s="1762">
        <v>0</v>
      </c>
      <c r="I3069" s="1783">
        <v>1</v>
      </c>
      <c r="J3069" s="1783">
        <v>1</v>
      </c>
      <c r="L3069" s="1764">
        <f>N3069*1.25</f>
        <v>272</v>
      </c>
      <c r="N3069" s="1764">
        <f>O3069+Q3069</f>
        <v>217.6</v>
      </c>
      <c r="O3069" s="1764">
        <f>(236*0.35)+25</f>
        <v>107.6</v>
      </c>
      <c r="P3069" s="1806">
        <f t="shared" ref="P3069" si="1228">IF(N3069&lt;=0,"",O3069/N3069)</f>
        <v>0.49448529411764702</v>
      </c>
      <c r="Q3069" s="1764">
        <v>110</v>
      </c>
      <c r="R3069" s="1864">
        <f t="shared" ref="R3069" si="1229">IF(N3069&lt;=0,"",Q3069/N3069)</f>
        <v>0.50551470588235292</v>
      </c>
      <c r="S3069" s="1807">
        <f t="shared" ref="S3069" si="1230">Q3069/$S$1</f>
        <v>4.4000000000000004</v>
      </c>
      <c r="U3069" s="1764">
        <f t="shared" ref="U3069" si="1231">((1-I3069)*O3069)+((1-J3069)*Q3069)</f>
        <v>0</v>
      </c>
      <c r="V3069" s="1764">
        <f t="shared" ref="V3069" si="1232">L3069-W3069</f>
        <v>0</v>
      </c>
      <c r="W3069" s="1764">
        <f t="shared" ref="W3069" si="1233">X3069+AC3069+AH3069+AM3069+AO3069+AR3069</f>
        <v>272</v>
      </c>
      <c r="X3069" s="1768">
        <v>272</v>
      </c>
      <c r="Y3069" s="1784">
        <v>618788</v>
      </c>
      <c r="Z3069" s="1770">
        <v>43451</v>
      </c>
      <c r="AA3069" s="1843" t="s">
        <v>104</v>
      </c>
      <c r="AB3069" s="1843"/>
      <c r="AH3069" s="1867"/>
      <c r="AK3069" s="1868"/>
      <c r="AL3069" s="1868"/>
    </row>
    <row r="3070" spans="1:38" x14ac:dyDescent="0.25">
      <c r="A3070" s="1866">
        <v>2018870</v>
      </c>
      <c r="C3070" s="1782" t="s">
        <v>6340</v>
      </c>
      <c r="D3070" s="1762" t="s">
        <v>26</v>
      </c>
      <c r="E3070" s="1762">
        <v>0</v>
      </c>
      <c r="F3070" s="1762">
        <v>0</v>
      </c>
      <c r="G3070" s="1762">
        <v>0</v>
      </c>
      <c r="H3070" s="1762">
        <v>1</v>
      </c>
      <c r="I3070" s="1783">
        <v>1</v>
      </c>
      <c r="J3070" s="1783">
        <v>1</v>
      </c>
      <c r="L3070" s="1764">
        <v>232.5</v>
      </c>
      <c r="N3070" s="1764">
        <v>168</v>
      </c>
      <c r="O3070" s="1764">
        <f t="shared" si="1225"/>
        <v>93</v>
      </c>
      <c r="P3070" s="1806">
        <f t="shared" si="1226"/>
        <v>0.5535714285714286</v>
      </c>
      <c r="Q3070" s="1764">
        <v>75</v>
      </c>
      <c r="R3070" s="1864">
        <f t="shared" si="1227"/>
        <v>0.44642857142857145</v>
      </c>
      <c r="S3070" s="1807">
        <f t="shared" si="1221"/>
        <v>3</v>
      </c>
      <c r="U3070" s="1764">
        <f t="shared" si="1222"/>
        <v>0</v>
      </c>
      <c r="V3070" s="1764">
        <f t="shared" si="1223"/>
        <v>0</v>
      </c>
      <c r="W3070" s="1764">
        <f t="shared" si="1224"/>
        <v>232.5</v>
      </c>
      <c r="X3070" s="1768">
        <v>232.5</v>
      </c>
      <c r="Y3070" s="1784">
        <v>618756</v>
      </c>
      <c r="Z3070" s="1770">
        <v>43441</v>
      </c>
      <c r="AA3070" s="1843" t="s">
        <v>104</v>
      </c>
      <c r="AB3070" s="1843"/>
      <c r="AH3070" s="1867"/>
      <c r="AK3070" s="1868"/>
      <c r="AL3070" s="1868"/>
    </row>
    <row r="3071" spans="1:38" x14ac:dyDescent="0.25">
      <c r="A3071" s="1866" t="s">
        <v>6631</v>
      </c>
      <c r="C3071" s="1782" t="s">
        <v>6632</v>
      </c>
      <c r="D3071" s="1762" t="s">
        <v>26</v>
      </c>
      <c r="E3071" s="1762">
        <v>0</v>
      </c>
      <c r="F3071" s="1762">
        <v>0</v>
      </c>
      <c r="G3071" s="1762">
        <v>0</v>
      </c>
      <c r="H3071" s="1762">
        <v>1</v>
      </c>
      <c r="I3071" s="1783">
        <v>1</v>
      </c>
      <c r="J3071" s="1783">
        <v>1</v>
      </c>
      <c r="L3071" s="1764">
        <v>232.5</v>
      </c>
      <c r="N3071" s="1764">
        <v>168</v>
      </c>
      <c r="O3071" s="1764">
        <f t="shared" ref="O3071" si="1234">N3071-Q3071</f>
        <v>93</v>
      </c>
      <c r="P3071" s="1806">
        <f t="shared" ref="P3071" si="1235">IF(N3071&lt;=0,"",O3071/N3071)</f>
        <v>0.5535714285714286</v>
      </c>
      <c r="Q3071" s="1764">
        <v>75</v>
      </c>
      <c r="R3071" s="1864">
        <f t="shared" ref="R3071" si="1236">IF(N3071&lt;=0,"",Q3071/N3071)</f>
        <v>0.44642857142857145</v>
      </c>
      <c r="S3071" s="1807">
        <f t="shared" ref="S3071" si="1237">Q3071/$S$1</f>
        <v>3</v>
      </c>
      <c r="U3071" s="1764">
        <f t="shared" ref="U3071" si="1238">((1-I3071)*O3071)+((1-J3071)*Q3071)</f>
        <v>0</v>
      </c>
      <c r="V3071" s="1764">
        <f t="shared" ref="V3071" si="1239">L3071-W3071</f>
        <v>0</v>
      </c>
      <c r="W3071" s="1764">
        <f t="shared" ref="W3071" si="1240">X3071+AC3071+AH3071+AM3071+AO3071+AR3071</f>
        <v>232.5</v>
      </c>
      <c r="X3071" s="1768">
        <v>232.5</v>
      </c>
      <c r="Y3071" s="1784">
        <v>9600032</v>
      </c>
      <c r="Z3071" s="1770">
        <v>43497</v>
      </c>
      <c r="AA3071" s="1843" t="s">
        <v>104</v>
      </c>
      <c r="AB3071" s="1843"/>
      <c r="AH3071" s="1867"/>
      <c r="AK3071" s="1868"/>
      <c r="AL3071" s="1868"/>
    </row>
    <row r="3072" spans="1:38" x14ac:dyDescent="0.25">
      <c r="A3072" s="1866">
        <v>2018871</v>
      </c>
      <c r="C3072" s="1782">
        <v>746219</v>
      </c>
      <c r="D3072" s="1762" t="s">
        <v>26</v>
      </c>
      <c r="E3072" s="1762">
        <v>1</v>
      </c>
      <c r="F3072" s="1762">
        <v>9</v>
      </c>
      <c r="G3072" s="1762">
        <v>7</v>
      </c>
      <c r="H3072" s="1762">
        <v>2</v>
      </c>
      <c r="I3072" s="1783">
        <v>1</v>
      </c>
      <c r="J3072" s="1783">
        <v>1</v>
      </c>
      <c r="L3072" s="1764">
        <v>3749.84</v>
      </c>
      <c r="N3072" s="1764">
        <v>2490</v>
      </c>
      <c r="O3072" s="1764">
        <f t="shared" si="1225"/>
        <v>1960.9099999999999</v>
      </c>
      <c r="P3072" s="1806">
        <f t="shared" si="1226"/>
        <v>0.78751405622489956</v>
      </c>
      <c r="Q3072" s="1764">
        <v>529.09</v>
      </c>
      <c r="R3072" s="1864">
        <f t="shared" si="1227"/>
        <v>0.21248594377510041</v>
      </c>
      <c r="S3072" s="1807">
        <f t="shared" si="1221"/>
        <v>21.163600000000002</v>
      </c>
      <c r="U3072" s="1764">
        <f t="shared" si="1222"/>
        <v>0</v>
      </c>
      <c r="V3072" s="1764">
        <f t="shared" si="1223"/>
        <v>0</v>
      </c>
      <c r="W3072" s="1764">
        <f t="shared" si="1224"/>
        <v>3749.84</v>
      </c>
      <c r="X3072" s="1768">
        <v>3749.84</v>
      </c>
      <c r="Y3072" s="1784">
        <v>19600001</v>
      </c>
      <c r="Z3072" s="1770">
        <v>43479</v>
      </c>
      <c r="AA3072" s="1843" t="s">
        <v>104</v>
      </c>
      <c r="AB3072" s="1843"/>
      <c r="AH3072" s="1867"/>
      <c r="AK3072" s="1868"/>
      <c r="AL3072" s="1868"/>
    </row>
    <row r="3073" spans="1:38" x14ac:dyDescent="0.25">
      <c r="A3073" s="1866" t="s">
        <v>6370</v>
      </c>
      <c r="C3073" s="1782" t="s">
        <v>6373</v>
      </c>
      <c r="D3073" s="1762" t="s">
        <v>26</v>
      </c>
      <c r="E3073" s="1762">
        <v>0</v>
      </c>
      <c r="F3073" s="1762">
        <v>48</v>
      </c>
      <c r="G3073" s="1762">
        <v>0</v>
      </c>
      <c r="H3073" s="1762">
        <v>0</v>
      </c>
      <c r="I3073" s="1783">
        <v>1</v>
      </c>
      <c r="J3073" s="1783">
        <v>1</v>
      </c>
      <c r="L3073" s="1764">
        <v>4416</v>
      </c>
      <c r="N3073" s="1764">
        <v>3173.28</v>
      </c>
      <c r="O3073" s="1764">
        <f t="shared" si="1225"/>
        <v>2192.6400000000003</v>
      </c>
      <c r="P3073" s="1806">
        <f t="shared" si="1226"/>
        <v>0.69096959612766606</v>
      </c>
      <c r="Q3073" s="1764">
        <v>980.64</v>
      </c>
      <c r="R3073" s="1864">
        <f t="shared" si="1227"/>
        <v>0.30903040387233399</v>
      </c>
      <c r="S3073" s="1807">
        <f t="shared" si="1221"/>
        <v>39.2256</v>
      </c>
      <c r="U3073" s="1764">
        <f t="shared" si="1222"/>
        <v>0</v>
      </c>
      <c r="V3073" s="1764">
        <f t="shared" si="1223"/>
        <v>0</v>
      </c>
      <c r="W3073" s="1764">
        <f t="shared" si="1224"/>
        <v>4416</v>
      </c>
      <c r="X3073" s="1768">
        <v>4416</v>
      </c>
      <c r="Y3073" s="1784">
        <v>19600013</v>
      </c>
      <c r="Z3073" s="1770">
        <v>43487</v>
      </c>
      <c r="AA3073" s="1843" t="s">
        <v>104</v>
      </c>
      <c r="AB3073" s="1843"/>
      <c r="AH3073" s="1867"/>
      <c r="AK3073" s="1868"/>
      <c r="AL3073" s="1868"/>
    </row>
    <row r="3074" spans="1:38" x14ac:dyDescent="0.25">
      <c r="A3074" s="1866" t="s">
        <v>6371</v>
      </c>
      <c r="C3074" s="1782" t="s">
        <v>6374</v>
      </c>
      <c r="D3074" s="1762" t="s">
        <v>26</v>
      </c>
      <c r="E3074" s="1762">
        <v>0</v>
      </c>
      <c r="F3074" s="1762">
        <v>36</v>
      </c>
      <c r="G3074" s="1762">
        <v>0</v>
      </c>
      <c r="H3074" s="1762">
        <v>0</v>
      </c>
      <c r="I3074" s="1783">
        <v>1</v>
      </c>
      <c r="J3074" s="1783">
        <v>1</v>
      </c>
      <c r="L3074" s="1764">
        <v>3312</v>
      </c>
      <c r="N3074" s="1764">
        <v>2380</v>
      </c>
      <c r="O3074" s="1764">
        <f t="shared" ref="O3074" si="1241">N3074-Q3074</f>
        <v>1645</v>
      </c>
      <c r="P3074" s="1806">
        <f t="shared" ref="P3074" si="1242">IF(N3074&lt;=0,"",O3074/N3074)</f>
        <v>0.69117647058823528</v>
      </c>
      <c r="Q3074" s="1764">
        <v>735</v>
      </c>
      <c r="R3074" s="1864">
        <f t="shared" ref="R3074" si="1243">IF(N3074&lt;=0,"",Q3074/N3074)</f>
        <v>0.30882352941176472</v>
      </c>
      <c r="S3074" s="1807">
        <f t="shared" ref="S3074" si="1244">Q3074/$S$1</f>
        <v>29.4</v>
      </c>
      <c r="U3074" s="1764">
        <f t="shared" ref="U3074" si="1245">((1-I3074)*O3074)+((1-J3074)*Q3074)</f>
        <v>0</v>
      </c>
      <c r="V3074" s="1764">
        <f t="shared" ref="V3074" si="1246">L3074-W3074</f>
        <v>0</v>
      </c>
      <c r="W3074" s="1764">
        <f t="shared" ref="W3074" si="1247">X3074+AC3074+AH3074+AM3074+AO3074+AR3074</f>
        <v>3312</v>
      </c>
      <c r="X3074" s="1768">
        <v>3312</v>
      </c>
      <c r="Y3074" s="1784">
        <v>19600053</v>
      </c>
      <c r="Z3074" s="1770">
        <v>43504</v>
      </c>
      <c r="AA3074" s="1843" t="s">
        <v>104</v>
      </c>
      <c r="AB3074" s="1843"/>
      <c r="AH3074" s="1867"/>
      <c r="AK3074" s="1868"/>
      <c r="AL3074" s="1868"/>
    </row>
    <row r="3075" spans="1:38" x14ac:dyDescent="0.25">
      <c r="A3075" s="1866" t="s">
        <v>6372</v>
      </c>
      <c r="C3075" s="1782" t="s">
        <v>6375</v>
      </c>
      <c r="D3075" s="1762" t="s">
        <v>26</v>
      </c>
      <c r="E3075" s="1762">
        <v>0</v>
      </c>
      <c r="F3075" s="1762">
        <v>36</v>
      </c>
      <c r="G3075" s="1762">
        <v>0</v>
      </c>
      <c r="H3075" s="1762">
        <v>0</v>
      </c>
      <c r="I3075" s="1783">
        <v>0</v>
      </c>
      <c r="J3075" s="1783">
        <v>0</v>
      </c>
      <c r="L3075" s="1764">
        <v>3312</v>
      </c>
      <c r="N3075" s="1764">
        <v>2380</v>
      </c>
      <c r="O3075" s="1764">
        <f t="shared" ref="O3075" si="1248">N3075-Q3075</f>
        <v>1645</v>
      </c>
      <c r="P3075" s="1806">
        <f t="shared" ref="P3075" si="1249">IF(N3075&lt;=0,"",O3075/N3075)</f>
        <v>0.69117647058823528</v>
      </c>
      <c r="Q3075" s="1764">
        <v>735</v>
      </c>
      <c r="R3075" s="1864">
        <f t="shared" ref="R3075" si="1250">IF(N3075&lt;=0,"",Q3075/N3075)</f>
        <v>0.30882352941176472</v>
      </c>
      <c r="S3075" s="1807">
        <f t="shared" ref="S3075" si="1251">Q3075/$S$1</f>
        <v>29.4</v>
      </c>
      <c r="U3075" s="1764">
        <f t="shared" ref="U3075" si="1252">((1-I3075)*O3075)+((1-J3075)*Q3075)</f>
        <v>2380</v>
      </c>
      <c r="V3075" s="1764">
        <f t="shared" ref="V3075" si="1253">L3075-W3075</f>
        <v>0</v>
      </c>
      <c r="W3075" s="1764">
        <f t="shared" ref="W3075" si="1254">X3075+AC3075+AH3075+AM3075+AO3075+AR3075</f>
        <v>3312</v>
      </c>
      <c r="X3075" s="1768">
        <v>3312</v>
      </c>
      <c r="Y3075" s="1784">
        <v>19600070</v>
      </c>
      <c r="Z3075" s="1770">
        <v>43511</v>
      </c>
      <c r="AA3075" s="1843" t="s">
        <v>104</v>
      </c>
      <c r="AB3075" s="1843"/>
      <c r="AH3075" s="1867"/>
      <c r="AK3075" s="1868"/>
      <c r="AL3075" s="1868"/>
    </row>
    <row r="3076" spans="1:38" x14ac:dyDescent="0.25">
      <c r="A3076" s="1866">
        <v>2018873</v>
      </c>
      <c r="C3076" s="1782" t="s">
        <v>6355</v>
      </c>
      <c r="D3076" s="1762" t="s">
        <v>317</v>
      </c>
      <c r="E3076" s="1762">
        <v>0</v>
      </c>
      <c r="F3076" s="1762">
        <v>1</v>
      </c>
      <c r="G3076" s="1762">
        <v>0</v>
      </c>
      <c r="H3076" s="1762">
        <v>0</v>
      </c>
      <c r="I3076" s="1783">
        <v>1</v>
      </c>
      <c r="J3076" s="1783">
        <v>1</v>
      </c>
      <c r="L3076" s="1764">
        <v>479.67</v>
      </c>
      <c r="N3076" s="1764">
        <v>299.68</v>
      </c>
      <c r="O3076" s="1764">
        <f t="shared" si="1225"/>
        <v>255.83</v>
      </c>
      <c r="P3076" s="1806">
        <f t="shared" si="1226"/>
        <v>0.85367725573945541</v>
      </c>
      <c r="Q3076" s="1764">
        <v>43.85</v>
      </c>
      <c r="R3076" s="1864">
        <f t="shared" si="1227"/>
        <v>0.14632274426054459</v>
      </c>
      <c r="S3076" s="1807">
        <f t="shared" si="1221"/>
        <v>1.754</v>
      </c>
      <c r="U3076" s="1764">
        <f t="shared" si="1222"/>
        <v>0</v>
      </c>
      <c r="V3076" s="1764">
        <f t="shared" si="1223"/>
        <v>0</v>
      </c>
      <c r="W3076" s="1764">
        <f t="shared" si="1224"/>
        <v>479.67</v>
      </c>
      <c r="X3076" s="1768">
        <v>479.67</v>
      </c>
      <c r="Y3076" s="1784">
        <v>618818</v>
      </c>
      <c r="Z3076" s="1770">
        <v>43455</v>
      </c>
      <c r="AA3076" s="1843" t="s">
        <v>104</v>
      </c>
      <c r="AB3076" s="1843"/>
      <c r="AH3076" s="1867"/>
      <c r="AK3076" s="1868"/>
      <c r="AL3076" s="1868"/>
    </row>
    <row r="3077" spans="1:38" x14ac:dyDescent="0.25">
      <c r="A3077" s="1866">
        <v>2018874</v>
      </c>
      <c r="C3077" s="1782" t="s">
        <v>6356</v>
      </c>
      <c r="D3077" s="1762" t="s">
        <v>26</v>
      </c>
      <c r="E3077" s="1762">
        <v>0</v>
      </c>
      <c r="F3077" s="1762">
        <v>0</v>
      </c>
      <c r="G3077" s="1762">
        <v>0</v>
      </c>
      <c r="H3077" s="1762">
        <v>0</v>
      </c>
      <c r="I3077" s="1783">
        <v>1</v>
      </c>
      <c r="J3077" s="1783">
        <v>1</v>
      </c>
      <c r="L3077" s="1764">
        <v>41.67</v>
      </c>
      <c r="N3077" s="1764">
        <f>O3077</f>
        <v>18.12</v>
      </c>
      <c r="O3077" s="1764">
        <v>18.12</v>
      </c>
      <c r="P3077" s="1806">
        <f t="shared" si="1226"/>
        <v>1</v>
      </c>
      <c r="Q3077" s="1764">
        <v>0</v>
      </c>
      <c r="R3077" s="1864">
        <f t="shared" si="1227"/>
        <v>0</v>
      </c>
      <c r="S3077" s="1807">
        <f t="shared" si="1221"/>
        <v>0</v>
      </c>
      <c r="U3077" s="1764">
        <f t="shared" si="1222"/>
        <v>0</v>
      </c>
      <c r="V3077" s="1764">
        <f t="shared" si="1223"/>
        <v>0</v>
      </c>
      <c r="W3077" s="1764">
        <f t="shared" si="1224"/>
        <v>41.67</v>
      </c>
      <c r="X3077" s="1768">
        <v>41.67</v>
      </c>
      <c r="Y3077" s="1784">
        <v>19600081</v>
      </c>
      <c r="Z3077" s="1770">
        <v>43511</v>
      </c>
      <c r="AA3077" s="1843" t="s">
        <v>104</v>
      </c>
      <c r="AB3077" s="1843"/>
      <c r="AH3077" s="1867"/>
      <c r="AK3077" s="1868"/>
      <c r="AL3077" s="1868"/>
    </row>
    <row r="3078" spans="1:38" x14ac:dyDescent="0.25">
      <c r="A3078" s="1866">
        <v>2018875</v>
      </c>
      <c r="C3078" s="1782" t="s">
        <v>6357</v>
      </c>
      <c r="D3078" s="1762" t="s">
        <v>26</v>
      </c>
      <c r="E3078" s="1762">
        <v>0</v>
      </c>
      <c r="F3078" s="1762">
        <v>0</v>
      </c>
      <c r="G3078" s="1762">
        <v>0</v>
      </c>
      <c r="H3078" s="1762">
        <v>0</v>
      </c>
      <c r="I3078" s="1783">
        <v>1</v>
      </c>
      <c r="J3078" s="1783">
        <v>1</v>
      </c>
      <c r="L3078" s="1764">
        <v>41.68</v>
      </c>
      <c r="N3078" s="1764">
        <f>O3078</f>
        <v>18.12</v>
      </c>
      <c r="O3078" s="1764">
        <v>18.12</v>
      </c>
      <c r="P3078" s="1806">
        <f t="shared" si="1226"/>
        <v>1</v>
      </c>
      <c r="Q3078" s="1764">
        <v>0</v>
      </c>
      <c r="R3078" s="1864">
        <f t="shared" si="1227"/>
        <v>0</v>
      </c>
      <c r="S3078" s="1807">
        <f t="shared" si="1221"/>
        <v>0</v>
      </c>
      <c r="U3078" s="1764">
        <f t="shared" si="1222"/>
        <v>0</v>
      </c>
      <c r="V3078" s="1764">
        <f t="shared" si="1223"/>
        <v>0</v>
      </c>
      <c r="W3078" s="1764">
        <f t="shared" si="1224"/>
        <v>41.68</v>
      </c>
      <c r="X3078" s="1768">
        <v>41.68</v>
      </c>
      <c r="Y3078" s="1784">
        <v>19600081</v>
      </c>
      <c r="Z3078" s="1770">
        <v>43511</v>
      </c>
      <c r="AA3078" s="1843" t="s">
        <v>104</v>
      </c>
      <c r="AB3078" s="1843"/>
      <c r="AH3078" s="1867"/>
      <c r="AK3078" s="1868"/>
      <c r="AL3078" s="1868"/>
    </row>
    <row r="3079" spans="1:38" x14ac:dyDescent="0.25">
      <c r="A3079" s="1866">
        <v>2018876</v>
      </c>
      <c r="C3079" s="1782" t="s">
        <v>6358</v>
      </c>
      <c r="D3079" s="1762" t="s">
        <v>352</v>
      </c>
      <c r="E3079" s="1762">
        <v>0</v>
      </c>
      <c r="F3079" s="1762">
        <v>2</v>
      </c>
      <c r="G3079" s="1762">
        <v>0</v>
      </c>
      <c r="H3079" s="1762">
        <v>2</v>
      </c>
      <c r="I3079" s="1783">
        <v>1</v>
      </c>
      <c r="J3079" s="1783">
        <v>1</v>
      </c>
      <c r="L3079" s="1764">
        <v>903.76</v>
      </c>
      <c r="N3079" s="1764">
        <v>636.22</v>
      </c>
      <c r="O3079" s="1764">
        <f t="shared" si="1225"/>
        <v>446.02000000000004</v>
      </c>
      <c r="P3079" s="1806">
        <f t="shared" si="1226"/>
        <v>0.70104680770802552</v>
      </c>
      <c r="Q3079" s="1764">
        <v>190.2</v>
      </c>
      <c r="R3079" s="1864">
        <f t="shared" si="1227"/>
        <v>0.29895319229197442</v>
      </c>
      <c r="S3079" s="1807">
        <f t="shared" si="1221"/>
        <v>7.6079999999999997</v>
      </c>
      <c r="U3079" s="1764">
        <f t="shared" si="1222"/>
        <v>0</v>
      </c>
      <c r="V3079" s="1764">
        <f t="shared" si="1223"/>
        <v>0</v>
      </c>
      <c r="W3079" s="1764">
        <f t="shared" si="1224"/>
        <v>903.76</v>
      </c>
      <c r="X3079" s="1768">
        <v>903.76</v>
      </c>
      <c r="Y3079" s="1784">
        <v>618780</v>
      </c>
      <c r="Z3079" s="1770">
        <v>43448</v>
      </c>
      <c r="AA3079" s="1843" t="s">
        <v>104</v>
      </c>
      <c r="AB3079" s="1843"/>
      <c r="AH3079" s="1867"/>
      <c r="AK3079" s="1868"/>
      <c r="AL3079" s="1868"/>
    </row>
    <row r="3080" spans="1:38" x14ac:dyDescent="0.25">
      <c r="A3080" s="1866">
        <v>2018877</v>
      </c>
      <c r="C3080" s="1782" t="s">
        <v>6359</v>
      </c>
      <c r="D3080" s="1762" t="s">
        <v>6360</v>
      </c>
      <c r="E3080" s="1762">
        <v>0</v>
      </c>
      <c r="F3080" s="1762">
        <v>2</v>
      </c>
      <c r="G3080" s="1762">
        <v>1</v>
      </c>
      <c r="H3080" s="1762">
        <v>1</v>
      </c>
      <c r="I3080" s="1783">
        <v>1</v>
      </c>
      <c r="J3080" s="1783">
        <v>1</v>
      </c>
      <c r="L3080" s="1764">
        <v>944.18</v>
      </c>
      <c r="N3080" s="1764">
        <v>577.28</v>
      </c>
      <c r="O3080" s="1764">
        <f t="shared" si="1225"/>
        <v>405.11</v>
      </c>
      <c r="P3080" s="1806">
        <f t="shared" si="1226"/>
        <v>0.70175651330376942</v>
      </c>
      <c r="Q3080" s="1764">
        <v>172.17</v>
      </c>
      <c r="R3080" s="1864">
        <f t="shared" si="1227"/>
        <v>0.29824348669623058</v>
      </c>
      <c r="S3080" s="1807">
        <f t="shared" si="1221"/>
        <v>6.8867999999999991</v>
      </c>
      <c r="U3080" s="1764">
        <f t="shared" si="1222"/>
        <v>0</v>
      </c>
      <c r="V3080" s="1764">
        <f t="shared" si="1223"/>
        <v>0</v>
      </c>
      <c r="W3080" s="1764">
        <f t="shared" si="1224"/>
        <v>944.18</v>
      </c>
      <c r="X3080" s="1768">
        <v>944.18</v>
      </c>
      <c r="Y3080" s="1784">
        <v>618745</v>
      </c>
      <c r="Z3080" s="1770">
        <v>43439</v>
      </c>
      <c r="AA3080" s="1843" t="s">
        <v>104</v>
      </c>
      <c r="AB3080" s="1843"/>
      <c r="AH3080" s="1867"/>
      <c r="AK3080" s="1868"/>
      <c r="AL3080" s="1868"/>
    </row>
    <row r="3081" spans="1:38" x14ac:dyDescent="0.25">
      <c r="A3081" s="1866">
        <v>2018878</v>
      </c>
      <c r="C3081" s="1782" t="s">
        <v>6367</v>
      </c>
      <c r="D3081" s="1762" t="s">
        <v>26</v>
      </c>
      <c r="E3081" s="1762">
        <v>0</v>
      </c>
      <c r="F3081" s="1762">
        <v>0</v>
      </c>
      <c r="G3081" s="1762">
        <v>0</v>
      </c>
      <c r="H3081" s="1762">
        <v>0</v>
      </c>
      <c r="I3081" s="1783">
        <v>1</v>
      </c>
      <c r="J3081" s="1783">
        <v>1</v>
      </c>
      <c r="L3081" s="1764">
        <v>280.33999999999997</v>
      </c>
      <c r="O3081" s="1764">
        <v>132.66999999999999</v>
      </c>
      <c r="P3081" s="1806" t="str">
        <f t="shared" si="1226"/>
        <v/>
      </c>
      <c r="Q3081" s="1764">
        <v>15</v>
      </c>
      <c r="R3081" s="1864" t="str">
        <f t="shared" si="1227"/>
        <v/>
      </c>
      <c r="S3081" s="1807">
        <f t="shared" si="1221"/>
        <v>0.6</v>
      </c>
      <c r="U3081" s="1764">
        <f t="shared" si="1222"/>
        <v>0</v>
      </c>
      <c r="V3081" s="1764">
        <f t="shared" si="1223"/>
        <v>0</v>
      </c>
      <c r="W3081" s="1764">
        <f t="shared" si="1224"/>
        <v>280.33999999999997</v>
      </c>
      <c r="X3081" s="1768">
        <v>280.33999999999997</v>
      </c>
      <c r="Y3081" s="1784">
        <v>19600081</v>
      </c>
      <c r="Z3081" s="1770">
        <v>43511</v>
      </c>
      <c r="AA3081" s="1843" t="s">
        <v>104</v>
      </c>
      <c r="AB3081" s="1843"/>
      <c r="AH3081" s="1867"/>
      <c r="AK3081" s="1868"/>
      <c r="AL3081" s="1868"/>
    </row>
    <row r="3082" spans="1:38" x14ac:dyDescent="0.25">
      <c r="A3082" s="1866" t="s">
        <v>6379</v>
      </c>
      <c r="C3082" s="1782" t="s">
        <v>6471</v>
      </c>
      <c r="D3082" s="1762" t="s">
        <v>26</v>
      </c>
      <c r="E3082" s="1762">
        <v>0</v>
      </c>
      <c r="F3082" s="1762">
        <v>0</v>
      </c>
      <c r="G3082" s="1762">
        <v>0</v>
      </c>
      <c r="I3082" s="1783">
        <v>1</v>
      </c>
      <c r="J3082" s="1783">
        <v>1</v>
      </c>
      <c r="L3082" s="1764">
        <v>105.12</v>
      </c>
      <c r="N3082" s="1764">
        <f>O3082+Q3082</f>
        <v>60.06</v>
      </c>
      <c r="O3082" s="1764">
        <v>45.06</v>
      </c>
      <c r="P3082" s="1806"/>
      <c r="Q3082" s="1764">
        <v>15</v>
      </c>
      <c r="R3082" s="1864">
        <f t="shared" si="1227"/>
        <v>0.24975024975024973</v>
      </c>
      <c r="U3082" s="1764">
        <f t="shared" ref="U3082" si="1255">((1-I3082)*O3082)+((1-J3082)*Q3082)</f>
        <v>0</v>
      </c>
      <c r="V3082" s="1764">
        <f t="shared" ref="V3082" si="1256">L3082-W3082</f>
        <v>105.12</v>
      </c>
      <c r="X3082" s="1768">
        <v>105.12</v>
      </c>
      <c r="Y3082" s="1784">
        <v>618788</v>
      </c>
      <c r="Z3082" s="1770">
        <v>43451</v>
      </c>
      <c r="AA3082" s="1843" t="s">
        <v>104</v>
      </c>
      <c r="AB3082" s="1843"/>
      <c r="AH3082" s="1867"/>
      <c r="AK3082" s="1868"/>
      <c r="AL3082" s="1868"/>
    </row>
    <row r="3083" spans="1:38" x14ac:dyDescent="0.25">
      <c r="A3083" s="1866">
        <v>2018879</v>
      </c>
      <c r="C3083" s="1782">
        <v>780519</v>
      </c>
      <c r="D3083" s="1762" t="s">
        <v>26</v>
      </c>
      <c r="E3083" s="1762">
        <v>1</v>
      </c>
      <c r="F3083" s="1762">
        <v>8</v>
      </c>
      <c r="G3083" s="1762">
        <v>5</v>
      </c>
      <c r="H3083" s="1762">
        <v>3</v>
      </c>
      <c r="I3083" s="1783">
        <v>1</v>
      </c>
      <c r="J3083" s="1783">
        <v>1</v>
      </c>
      <c r="L3083" s="1764">
        <v>3777.03</v>
      </c>
      <c r="N3083" s="1764">
        <v>2512.71</v>
      </c>
      <c r="O3083" s="1764">
        <f t="shared" si="1225"/>
        <v>2061.46</v>
      </c>
      <c r="P3083" s="1806">
        <f t="shared" si="1226"/>
        <v>0.8204130202052764</v>
      </c>
      <c r="Q3083" s="1764">
        <v>451.25</v>
      </c>
      <c r="R3083" s="1864">
        <f t="shared" si="1227"/>
        <v>0.17958697979472363</v>
      </c>
      <c r="S3083" s="1807">
        <f t="shared" si="1221"/>
        <v>18.05</v>
      </c>
      <c r="U3083" s="1764">
        <f t="shared" si="1222"/>
        <v>0</v>
      </c>
      <c r="V3083" s="1764">
        <f t="shared" si="1223"/>
        <v>0</v>
      </c>
      <c r="W3083" s="1764">
        <f t="shared" si="1224"/>
        <v>3777.03</v>
      </c>
      <c r="X3083" s="1768">
        <v>3777.03</v>
      </c>
      <c r="Y3083" s="1784">
        <v>618813</v>
      </c>
      <c r="Z3083" s="1770">
        <v>43455</v>
      </c>
      <c r="AA3083" s="1843" t="s">
        <v>104</v>
      </c>
      <c r="AB3083" s="1843"/>
      <c r="AH3083" s="1867"/>
      <c r="AK3083" s="1868"/>
      <c r="AL3083" s="1868"/>
    </row>
    <row r="3084" spans="1:38" x14ac:dyDescent="0.25">
      <c r="A3084" s="1866">
        <v>2018880</v>
      </c>
      <c r="C3084" s="1782" t="s">
        <v>6475</v>
      </c>
      <c r="D3084" s="1762" t="s">
        <v>26</v>
      </c>
      <c r="E3084" s="1762">
        <v>0</v>
      </c>
      <c r="F3084" s="1762">
        <v>0</v>
      </c>
      <c r="G3084" s="1762">
        <v>0</v>
      </c>
      <c r="H3084" s="1762">
        <v>0</v>
      </c>
      <c r="I3084" s="1783">
        <v>1</v>
      </c>
      <c r="J3084" s="1783">
        <v>1</v>
      </c>
      <c r="L3084" s="1764">
        <v>42</v>
      </c>
      <c r="N3084" s="1764">
        <f>O3084+Q3084</f>
        <v>16.600000000000001</v>
      </c>
      <c r="O3084" s="1764">
        <v>16.600000000000001</v>
      </c>
      <c r="P3084" s="1806">
        <f t="shared" si="1226"/>
        <v>1</v>
      </c>
      <c r="Q3084" s="1764">
        <v>0</v>
      </c>
      <c r="R3084" s="1864">
        <f t="shared" si="1227"/>
        <v>0</v>
      </c>
      <c r="S3084" s="1807">
        <f t="shared" si="1221"/>
        <v>0</v>
      </c>
      <c r="U3084" s="1764">
        <f t="shared" si="1222"/>
        <v>0</v>
      </c>
      <c r="V3084" s="1764">
        <f t="shared" si="1223"/>
        <v>0</v>
      </c>
      <c r="W3084" s="1764">
        <f t="shared" si="1224"/>
        <v>42</v>
      </c>
      <c r="X3084" s="1768">
        <v>42</v>
      </c>
      <c r="Y3084" s="1784">
        <v>618788</v>
      </c>
      <c r="Z3084" s="1770">
        <v>43451</v>
      </c>
      <c r="AA3084" s="1843" t="s">
        <v>104</v>
      </c>
      <c r="AB3084" s="1843"/>
      <c r="AH3084" s="1867"/>
      <c r="AK3084" s="1868"/>
      <c r="AL3084" s="1868"/>
    </row>
    <row r="3085" spans="1:38" x14ac:dyDescent="0.25">
      <c r="A3085" s="1994">
        <v>2018881</v>
      </c>
      <c r="C3085" s="1782" t="s">
        <v>6376</v>
      </c>
      <c r="D3085" s="1762" t="s">
        <v>26</v>
      </c>
      <c r="E3085" s="1762">
        <v>0</v>
      </c>
      <c r="F3085" s="1762">
        <v>0</v>
      </c>
      <c r="G3085" s="1762">
        <v>0</v>
      </c>
      <c r="H3085" s="1762">
        <v>0</v>
      </c>
      <c r="I3085" s="1783">
        <v>1</v>
      </c>
      <c r="J3085" s="1783">
        <v>1</v>
      </c>
      <c r="L3085" s="1764">
        <v>27.78</v>
      </c>
      <c r="O3085" s="1764">
        <v>12.08</v>
      </c>
      <c r="P3085" s="1806" t="str">
        <f t="shared" si="1226"/>
        <v/>
      </c>
      <c r="Q3085" s="1938"/>
      <c r="R3085" s="1864" t="str">
        <f t="shared" si="1227"/>
        <v/>
      </c>
      <c r="S3085" s="1807">
        <f t="shared" si="1221"/>
        <v>0</v>
      </c>
      <c r="U3085" s="1764">
        <f t="shared" si="1222"/>
        <v>0</v>
      </c>
      <c r="V3085" s="1764">
        <f t="shared" si="1223"/>
        <v>27.78</v>
      </c>
      <c r="W3085" s="1764">
        <f t="shared" si="1224"/>
        <v>0</v>
      </c>
      <c r="X3085" s="1768"/>
      <c r="Y3085" s="1784"/>
      <c r="Z3085" s="1770"/>
      <c r="AA3085" s="1843"/>
      <c r="AB3085" s="1843"/>
      <c r="AH3085" s="1867"/>
      <c r="AK3085" s="1868"/>
      <c r="AL3085" s="1868"/>
    </row>
    <row r="3086" spans="1:38" x14ac:dyDescent="0.25">
      <c r="A3086" s="1866">
        <v>2018882</v>
      </c>
      <c r="C3086" s="1782" t="s">
        <v>6377</v>
      </c>
      <c r="D3086" s="1762" t="s">
        <v>317</v>
      </c>
      <c r="E3086" s="1762">
        <v>0</v>
      </c>
      <c r="F3086" s="1762">
        <v>1</v>
      </c>
      <c r="G3086" s="1762">
        <v>0</v>
      </c>
      <c r="H3086" s="1762">
        <v>2</v>
      </c>
      <c r="I3086" s="1783">
        <v>1</v>
      </c>
      <c r="J3086" s="1783">
        <v>1</v>
      </c>
      <c r="L3086" s="1764">
        <v>897.89</v>
      </c>
      <c r="N3086" s="1764">
        <v>567.63</v>
      </c>
      <c r="O3086" s="1764">
        <f t="shared" si="1225"/>
        <v>414.90999999999997</v>
      </c>
      <c r="P3086" s="1806">
        <f t="shared" si="1226"/>
        <v>0.73095150009689402</v>
      </c>
      <c r="Q3086" s="1764">
        <v>152.72</v>
      </c>
      <c r="R3086" s="1864">
        <f t="shared" si="1227"/>
        <v>0.26904849990310592</v>
      </c>
      <c r="S3086" s="1807">
        <f t="shared" si="1221"/>
        <v>6.1087999999999996</v>
      </c>
      <c r="U3086" s="1764">
        <f t="shared" si="1222"/>
        <v>0</v>
      </c>
      <c r="V3086" s="1764">
        <f t="shared" si="1223"/>
        <v>0</v>
      </c>
      <c r="W3086" s="1764">
        <f t="shared" si="1224"/>
        <v>897.89</v>
      </c>
      <c r="X3086" s="1768">
        <v>897.89</v>
      </c>
      <c r="Y3086" s="1784">
        <v>618768</v>
      </c>
      <c r="Z3086" s="1770">
        <v>43448</v>
      </c>
      <c r="AA3086" s="1843" t="s">
        <v>104</v>
      </c>
      <c r="AB3086" s="1843"/>
      <c r="AH3086" s="1867"/>
      <c r="AK3086" s="1868"/>
      <c r="AL3086" s="1868"/>
    </row>
    <row r="3087" spans="1:38" x14ac:dyDescent="0.25">
      <c r="A3087" s="1866">
        <v>2018883</v>
      </c>
      <c r="B3087" s="1782" t="s">
        <v>6400</v>
      </c>
      <c r="C3087" s="1782" t="s">
        <v>6378</v>
      </c>
      <c r="D3087" s="1762" t="s">
        <v>352</v>
      </c>
      <c r="E3087" s="1762">
        <v>0</v>
      </c>
      <c r="F3087" s="1762">
        <v>0</v>
      </c>
      <c r="G3087" s="1762">
        <v>0</v>
      </c>
      <c r="H3087" s="1762">
        <v>0</v>
      </c>
      <c r="I3087" s="1783">
        <v>1</v>
      </c>
      <c r="J3087" s="1783">
        <v>1</v>
      </c>
      <c r="L3087" s="1764">
        <v>268.18</v>
      </c>
      <c r="N3087" s="1764">
        <f>O3087+Q3087</f>
        <v>141.59</v>
      </c>
      <c r="O3087" s="1764">
        <v>126.59</v>
      </c>
      <c r="P3087" s="1806">
        <f t="shared" si="1226"/>
        <v>0.89406031499399674</v>
      </c>
      <c r="Q3087" s="1764">
        <v>15</v>
      </c>
      <c r="R3087" s="1864">
        <f t="shared" si="1227"/>
        <v>0.10593968500600325</v>
      </c>
      <c r="S3087" s="1807">
        <f t="shared" si="1221"/>
        <v>0.6</v>
      </c>
      <c r="U3087" s="1764">
        <f t="shared" si="1222"/>
        <v>0</v>
      </c>
      <c r="V3087" s="1764">
        <f t="shared" si="1223"/>
        <v>0</v>
      </c>
      <c r="W3087" s="1764">
        <f t="shared" si="1224"/>
        <v>268.18</v>
      </c>
      <c r="X3087" s="1768">
        <v>268.18</v>
      </c>
      <c r="Y3087" s="1784">
        <v>1900026</v>
      </c>
      <c r="Z3087" s="1770">
        <v>43487</v>
      </c>
      <c r="AA3087" s="1843" t="s">
        <v>104</v>
      </c>
      <c r="AB3087" s="1843"/>
      <c r="AH3087" s="1867"/>
      <c r="AK3087" s="1868"/>
      <c r="AL3087" s="1868"/>
    </row>
    <row r="3088" spans="1:38" x14ac:dyDescent="0.25">
      <c r="A3088" s="1920">
        <v>2018884</v>
      </c>
      <c r="C3088" s="1990" t="s">
        <v>6382</v>
      </c>
      <c r="D3088" s="1762" t="s">
        <v>352</v>
      </c>
      <c r="E3088" s="1762">
        <v>0</v>
      </c>
      <c r="F3088" s="1762">
        <v>1</v>
      </c>
      <c r="G3088" s="1762">
        <v>0</v>
      </c>
      <c r="H3088" s="1762">
        <v>2</v>
      </c>
      <c r="I3088" s="1783">
        <v>0</v>
      </c>
      <c r="J3088" s="1783">
        <v>0</v>
      </c>
      <c r="O3088" s="1764">
        <f t="shared" si="1225"/>
        <v>0</v>
      </c>
      <c r="P3088" s="1806" t="str">
        <f t="shared" si="1226"/>
        <v/>
      </c>
      <c r="R3088" s="1864" t="str">
        <f t="shared" si="1227"/>
        <v/>
      </c>
      <c r="S3088" s="1807">
        <f t="shared" si="1221"/>
        <v>0</v>
      </c>
      <c r="U3088" s="1764">
        <f t="shared" si="1222"/>
        <v>0</v>
      </c>
      <c r="V3088" s="1764">
        <f t="shared" si="1223"/>
        <v>0</v>
      </c>
      <c r="W3088" s="1764">
        <f t="shared" si="1224"/>
        <v>0</v>
      </c>
      <c r="X3088" s="1768"/>
      <c r="Y3088" s="1784"/>
      <c r="Z3088" s="1770"/>
      <c r="AA3088" s="1843"/>
      <c r="AB3088" s="1843"/>
      <c r="AH3088" s="1867"/>
      <c r="AK3088" s="1868"/>
      <c r="AL3088" s="1868"/>
    </row>
    <row r="3089" spans="1:38" x14ac:dyDescent="0.25">
      <c r="A3089" s="1866">
        <v>2018885</v>
      </c>
      <c r="C3089" s="1782" t="s">
        <v>6392</v>
      </c>
      <c r="D3089" s="1762" t="s">
        <v>26</v>
      </c>
      <c r="E3089" s="1762">
        <v>0</v>
      </c>
      <c r="F3089" s="1762">
        <v>1</v>
      </c>
      <c r="G3089" s="1762">
        <v>0</v>
      </c>
      <c r="H3089" s="1762">
        <v>1</v>
      </c>
      <c r="I3089" s="1783">
        <v>1</v>
      </c>
      <c r="J3089" s="1783">
        <v>1</v>
      </c>
      <c r="L3089" s="1764">
        <v>554.13</v>
      </c>
      <c r="N3089" s="1764">
        <v>342.31</v>
      </c>
      <c r="O3089" s="1764">
        <f t="shared" si="1225"/>
        <v>237.87</v>
      </c>
      <c r="P3089" s="1806">
        <f t="shared" si="1226"/>
        <v>0.69489643890041186</v>
      </c>
      <c r="Q3089" s="1764">
        <v>104.44</v>
      </c>
      <c r="R3089" s="1864">
        <f t="shared" si="1227"/>
        <v>0.30510356109958808</v>
      </c>
      <c r="S3089" s="1807">
        <f t="shared" si="1221"/>
        <v>4.1776</v>
      </c>
      <c r="U3089" s="1764">
        <f t="shared" si="1222"/>
        <v>0</v>
      </c>
      <c r="V3089" s="1764">
        <f t="shared" si="1223"/>
        <v>10</v>
      </c>
      <c r="W3089" s="1764">
        <f t="shared" si="1224"/>
        <v>544.13</v>
      </c>
      <c r="X3089" s="1768">
        <v>544.13</v>
      </c>
      <c r="Y3089" s="1784">
        <v>19600062</v>
      </c>
      <c r="Z3089" s="1770">
        <v>43504</v>
      </c>
      <c r="AA3089" s="1843" t="s">
        <v>104</v>
      </c>
      <c r="AB3089" s="1843"/>
      <c r="AH3089" s="1867"/>
      <c r="AK3089" s="1868"/>
      <c r="AL3089" s="1868"/>
    </row>
    <row r="3090" spans="1:38" x14ac:dyDescent="0.25">
      <c r="A3090" s="1866">
        <v>2018886</v>
      </c>
      <c r="C3090" s="1782" t="s">
        <v>6393</v>
      </c>
      <c r="D3090" s="1762" t="s">
        <v>352</v>
      </c>
      <c r="E3090" s="1762">
        <v>1</v>
      </c>
      <c r="F3090" s="1762">
        <v>9</v>
      </c>
      <c r="G3090" s="1762">
        <v>5</v>
      </c>
      <c r="H3090" s="1762">
        <v>3</v>
      </c>
      <c r="I3090" s="1783">
        <v>1</v>
      </c>
      <c r="J3090" s="1783">
        <v>1</v>
      </c>
      <c r="L3090" s="1764">
        <v>2888.05</v>
      </c>
      <c r="N3090" s="1764">
        <v>2055.73</v>
      </c>
      <c r="O3090" s="1764">
        <f t="shared" si="1225"/>
        <v>1524.0900000000001</v>
      </c>
      <c r="P3090" s="1806">
        <f t="shared" si="1226"/>
        <v>0.74138627154344205</v>
      </c>
      <c r="Q3090" s="1764">
        <v>531.64</v>
      </c>
      <c r="R3090" s="1864">
        <f t="shared" si="1227"/>
        <v>0.258613728456558</v>
      </c>
      <c r="S3090" s="1807">
        <f t="shared" si="1221"/>
        <v>21.265599999999999</v>
      </c>
      <c r="U3090" s="1764">
        <f t="shared" si="1222"/>
        <v>0</v>
      </c>
      <c r="V3090" s="1764">
        <f t="shared" si="1223"/>
        <v>0</v>
      </c>
      <c r="W3090" s="1764">
        <f t="shared" si="1224"/>
        <v>2888.05</v>
      </c>
      <c r="X3090" s="1768">
        <v>2888.05</v>
      </c>
      <c r="Y3090" s="1784">
        <v>618822</v>
      </c>
      <c r="Z3090" s="1770">
        <v>43455</v>
      </c>
      <c r="AA3090" s="1843" t="s">
        <v>104</v>
      </c>
      <c r="AB3090" s="1843"/>
      <c r="AH3090" s="1867"/>
      <c r="AK3090" s="1868"/>
      <c r="AL3090" s="1868"/>
    </row>
    <row r="3091" spans="1:38" x14ac:dyDescent="0.25">
      <c r="A3091" s="1866">
        <v>2018887</v>
      </c>
      <c r="C3091" s="1782" t="s">
        <v>6410</v>
      </c>
      <c r="D3091" s="1762" t="s">
        <v>26</v>
      </c>
      <c r="E3091" s="1762">
        <v>0</v>
      </c>
      <c r="F3091" s="1762">
        <v>0</v>
      </c>
      <c r="G3091" s="1762">
        <v>0</v>
      </c>
      <c r="H3091" s="1762">
        <v>0</v>
      </c>
      <c r="I3091" s="1783">
        <v>1</v>
      </c>
      <c r="J3091" s="1783">
        <v>1</v>
      </c>
      <c r="L3091" s="1764">
        <v>751.5</v>
      </c>
      <c r="N3091" s="1764">
        <v>350</v>
      </c>
      <c r="O3091" s="1764">
        <f t="shared" si="1225"/>
        <v>260</v>
      </c>
      <c r="P3091" s="1806">
        <f t="shared" si="1226"/>
        <v>0.74285714285714288</v>
      </c>
      <c r="Q3091" s="1764">
        <v>90</v>
      </c>
      <c r="R3091" s="1864">
        <f t="shared" si="1227"/>
        <v>0.25714285714285712</v>
      </c>
      <c r="S3091" s="1807">
        <f t="shared" si="1221"/>
        <v>3.6</v>
      </c>
      <c r="U3091" s="1764">
        <f t="shared" si="1222"/>
        <v>0</v>
      </c>
      <c r="V3091" s="1764">
        <f t="shared" si="1223"/>
        <v>0</v>
      </c>
      <c r="W3091" s="1764">
        <f t="shared" si="1224"/>
        <v>751.5</v>
      </c>
      <c r="X3091" s="1768">
        <v>751.5</v>
      </c>
      <c r="Y3091" s="1784">
        <v>618816</v>
      </c>
      <c r="Z3091" s="1770">
        <v>43455</v>
      </c>
      <c r="AA3091" s="1843" t="s">
        <v>104</v>
      </c>
      <c r="AB3091" s="1843"/>
      <c r="AH3091" s="1867"/>
      <c r="AK3091" s="1868"/>
      <c r="AL3091" s="1868"/>
    </row>
    <row r="3092" spans="1:38" x14ac:dyDescent="0.25">
      <c r="A3092" s="1994">
        <v>2018888</v>
      </c>
      <c r="C3092" s="1782" t="s">
        <v>6406</v>
      </c>
      <c r="D3092" s="1762" t="s">
        <v>26</v>
      </c>
      <c r="E3092" s="1762">
        <v>0</v>
      </c>
      <c r="F3092" s="1762">
        <v>0</v>
      </c>
      <c r="G3092" s="1762">
        <v>0</v>
      </c>
      <c r="H3092" s="1762">
        <v>0</v>
      </c>
      <c r="I3092" s="1783">
        <v>0</v>
      </c>
      <c r="J3092" s="1783">
        <v>0</v>
      </c>
      <c r="O3092" s="1764">
        <f t="shared" si="1225"/>
        <v>0</v>
      </c>
      <c r="P3092" s="1806" t="str">
        <f t="shared" si="1226"/>
        <v/>
      </c>
      <c r="R3092" s="1864" t="str">
        <f t="shared" si="1227"/>
        <v/>
      </c>
      <c r="S3092" s="1807">
        <f t="shared" si="1221"/>
        <v>0</v>
      </c>
      <c r="U3092" s="1764">
        <f t="shared" si="1222"/>
        <v>0</v>
      </c>
      <c r="V3092" s="1764">
        <f t="shared" si="1223"/>
        <v>0</v>
      </c>
      <c r="W3092" s="1764">
        <f t="shared" si="1224"/>
        <v>0</v>
      </c>
      <c r="X3092" s="1768"/>
      <c r="Y3092" s="1784"/>
      <c r="Z3092" s="1770"/>
      <c r="AA3092" s="1843"/>
      <c r="AB3092" s="1843"/>
      <c r="AH3092" s="1867"/>
      <c r="AK3092" s="1868"/>
      <c r="AL3092" s="1868"/>
    </row>
    <row r="3093" spans="1:38" x14ac:dyDescent="0.25">
      <c r="A3093" s="1994">
        <v>2018889</v>
      </c>
      <c r="C3093" s="1782" t="s">
        <v>6407</v>
      </c>
      <c r="D3093" s="1762" t="s">
        <v>26</v>
      </c>
      <c r="E3093" s="1762">
        <v>0</v>
      </c>
      <c r="F3093" s="1762">
        <v>0</v>
      </c>
      <c r="G3093" s="1762">
        <v>0</v>
      </c>
      <c r="H3093" s="1762">
        <v>0</v>
      </c>
      <c r="I3093" s="1783">
        <v>0</v>
      </c>
      <c r="J3093" s="1783">
        <v>0</v>
      </c>
      <c r="O3093" s="1764">
        <f t="shared" si="1225"/>
        <v>0</v>
      </c>
      <c r="P3093" s="1806" t="str">
        <f t="shared" si="1226"/>
        <v/>
      </c>
      <c r="R3093" s="1864" t="str">
        <f t="shared" si="1227"/>
        <v/>
      </c>
      <c r="S3093" s="1807">
        <f t="shared" si="1221"/>
        <v>0</v>
      </c>
      <c r="U3093" s="1764">
        <f t="shared" si="1222"/>
        <v>0</v>
      </c>
      <c r="V3093" s="1764">
        <f t="shared" si="1223"/>
        <v>0</v>
      </c>
      <c r="W3093" s="1764">
        <f t="shared" si="1224"/>
        <v>0</v>
      </c>
      <c r="X3093" s="1768"/>
      <c r="Y3093" s="1784"/>
      <c r="Z3093" s="1770"/>
      <c r="AA3093" s="1843"/>
      <c r="AB3093" s="1843"/>
      <c r="AH3093" s="1867"/>
      <c r="AK3093" s="1868"/>
      <c r="AL3093" s="1868"/>
    </row>
    <row r="3094" spans="1:38" x14ac:dyDescent="0.25">
      <c r="A3094" s="1866">
        <v>2018890</v>
      </c>
      <c r="C3094" s="1782" t="s">
        <v>6408</v>
      </c>
      <c r="D3094" s="1762" t="s">
        <v>317</v>
      </c>
      <c r="E3094" s="1762">
        <v>1</v>
      </c>
      <c r="F3094" s="1762">
        <v>11</v>
      </c>
      <c r="G3094" s="1762">
        <v>5</v>
      </c>
      <c r="H3094" s="1762">
        <v>3</v>
      </c>
      <c r="I3094" s="1783">
        <v>1</v>
      </c>
      <c r="J3094" s="1783">
        <v>1</v>
      </c>
      <c r="L3094" s="1764">
        <v>4273.3999999999996</v>
      </c>
      <c r="N3094" s="1764">
        <v>2684.9</v>
      </c>
      <c r="O3094" s="1764">
        <f t="shared" si="1225"/>
        <v>1993.8000000000002</v>
      </c>
      <c r="P3094" s="1806">
        <f t="shared" si="1226"/>
        <v>0.74259748966441952</v>
      </c>
      <c r="Q3094" s="1764">
        <v>691.1</v>
      </c>
      <c r="R3094" s="1864">
        <f t="shared" si="1227"/>
        <v>0.25740251033558048</v>
      </c>
      <c r="S3094" s="1807">
        <f t="shared" si="1221"/>
        <v>27.644000000000002</v>
      </c>
      <c r="U3094" s="1764">
        <f t="shared" si="1222"/>
        <v>0</v>
      </c>
      <c r="V3094" s="1764">
        <f t="shared" si="1223"/>
        <v>0</v>
      </c>
      <c r="W3094" s="1764">
        <f t="shared" si="1224"/>
        <v>4273.3999999999996</v>
      </c>
      <c r="X3094" s="1768">
        <v>4273.3999999999996</v>
      </c>
      <c r="Y3094" s="1784">
        <v>19600012</v>
      </c>
      <c r="Z3094" s="1770">
        <v>43479</v>
      </c>
      <c r="AA3094" s="1843" t="s">
        <v>104</v>
      </c>
      <c r="AB3094" s="1843"/>
      <c r="AH3094" s="1867"/>
      <c r="AK3094" s="1868"/>
      <c r="AL3094" s="1868"/>
    </row>
    <row r="3095" spans="1:38" x14ac:dyDescent="0.25">
      <c r="A3095" s="1866">
        <v>2018891</v>
      </c>
      <c r="C3095" s="1782">
        <v>771719</v>
      </c>
      <c r="D3095" s="1762" t="s">
        <v>26</v>
      </c>
      <c r="E3095" s="1762">
        <v>1</v>
      </c>
      <c r="F3095" s="1762">
        <v>9</v>
      </c>
      <c r="G3095" s="1762">
        <v>5</v>
      </c>
      <c r="H3095" s="1762">
        <v>3</v>
      </c>
      <c r="I3095" s="1783">
        <v>1</v>
      </c>
      <c r="J3095" s="1783">
        <v>1</v>
      </c>
      <c r="L3095" s="1764">
        <v>3887.97</v>
      </c>
      <c r="N3095" s="1764">
        <v>2555.08</v>
      </c>
      <c r="O3095" s="1764">
        <f t="shared" ref="O3095" si="1257">N3095-Q3095</f>
        <v>2073.8000000000002</v>
      </c>
      <c r="P3095" s="1806">
        <f t="shared" ref="P3095" si="1258">IF(N3095&lt;=0,"",O3095/N3095)</f>
        <v>0.81163799176542428</v>
      </c>
      <c r="Q3095" s="1764">
        <v>481.28</v>
      </c>
      <c r="R3095" s="1864">
        <f t="shared" ref="R3095" si="1259">IF(N3095&lt;=0,"",Q3095/N3095)</f>
        <v>0.18836200823457583</v>
      </c>
      <c r="S3095" s="1807">
        <f t="shared" si="1221"/>
        <v>19.251199999999997</v>
      </c>
      <c r="U3095" s="1764">
        <f t="shared" si="1222"/>
        <v>0</v>
      </c>
      <c r="V3095" s="1764">
        <f t="shared" si="1223"/>
        <v>0</v>
      </c>
      <c r="W3095" s="1764">
        <f t="shared" si="1224"/>
        <v>3887.97</v>
      </c>
      <c r="X3095" s="1768">
        <v>3887.97</v>
      </c>
      <c r="Y3095" s="1784">
        <v>618817</v>
      </c>
      <c r="Z3095" s="1770">
        <v>43455</v>
      </c>
      <c r="AA3095" s="1843" t="s">
        <v>104</v>
      </c>
      <c r="AB3095" s="1843"/>
      <c r="AH3095" s="1867"/>
      <c r="AK3095" s="1868"/>
      <c r="AL3095" s="1868"/>
    </row>
    <row r="3096" spans="1:38" x14ac:dyDescent="0.25">
      <c r="A3096" s="1866">
        <v>2018892</v>
      </c>
      <c r="C3096" s="1782">
        <v>771819</v>
      </c>
      <c r="D3096" s="1762" t="s">
        <v>26</v>
      </c>
      <c r="E3096" s="1762">
        <v>1</v>
      </c>
      <c r="F3096" s="1762">
        <v>9</v>
      </c>
      <c r="G3096" s="1762">
        <v>5</v>
      </c>
      <c r="H3096" s="1762">
        <v>3</v>
      </c>
      <c r="I3096" s="1783">
        <v>1</v>
      </c>
      <c r="J3096" s="1783">
        <v>1</v>
      </c>
      <c r="L3096" s="1764">
        <v>3887.97</v>
      </c>
      <c r="N3096" s="1764">
        <v>2555.08</v>
      </c>
      <c r="O3096" s="1764">
        <f t="shared" si="1225"/>
        <v>2073.8000000000002</v>
      </c>
      <c r="P3096" s="1806">
        <f t="shared" si="1226"/>
        <v>0.81163799176542428</v>
      </c>
      <c r="Q3096" s="1764">
        <v>481.28</v>
      </c>
      <c r="R3096" s="1864">
        <f t="shared" si="1227"/>
        <v>0.18836200823457583</v>
      </c>
      <c r="S3096" s="1807">
        <f t="shared" si="1221"/>
        <v>19.251199999999997</v>
      </c>
      <c r="U3096" s="1764">
        <f t="shared" si="1222"/>
        <v>0</v>
      </c>
      <c r="V3096" s="1764">
        <f t="shared" si="1223"/>
        <v>0</v>
      </c>
      <c r="W3096" s="1764">
        <f t="shared" si="1224"/>
        <v>3887.97</v>
      </c>
      <c r="X3096" s="1768">
        <v>3887.97</v>
      </c>
      <c r="Y3096" s="1784">
        <v>19600002</v>
      </c>
      <c r="Z3096" s="1770" t="s">
        <v>6653</v>
      </c>
      <c r="AA3096" s="1843" t="s">
        <v>104</v>
      </c>
      <c r="AB3096" s="1843"/>
      <c r="AH3096" s="1867"/>
      <c r="AK3096" s="1868"/>
      <c r="AL3096" s="1868"/>
    </row>
    <row r="3097" spans="1:38" x14ac:dyDescent="0.25">
      <c r="A3097" s="1866">
        <v>2018893</v>
      </c>
      <c r="C3097" s="1782">
        <v>771919</v>
      </c>
      <c r="D3097" s="1762" t="s">
        <v>26</v>
      </c>
      <c r="E3097" s="1762">
        <v>1</v>
      </c>
      <c r="F3097" s="1762">
        <v>9</v>
      </c>
      <c r="G3097" s="1762">
        <v>5</v>
      </c>
      <c r="H3097" s="1762">
        <v>3</v>
      </c>
      <c r="I3097" s="1783">
        <v>1</v>
      </c>
      <c r="J3097" s="1783">
        <v>1</v>
      </c>
      <c r="L3097" s="1764">
        <v>3887.97</v>
      </c>
      <c r="N3097" s="1764">
        <v>2555.08</v>
      </c>
      <c r="O3097" s="1764">
        <f t="shared" ref="O3097" si="1260">N3097-Q3097</f>
        <v>2073.8000000000002</v>
      </c>
      <c r="P3097" s="1806">
        <f t="shared" ref="P3097" si="1261">IF(N3097&lt;=0,"",O3097/N3097)</f>
        <v>0.81163799176542428</v>
      </c>
      <c r="Q3097" s="1764">
        <v>481.28</v>
      </c>
      <c r="R3097" s="1864">
        <f t="shared" ref="R3097" si="1262">IF(N3097&lt;=0,"",Q3097/N3097)</f>
        <v>0.18836200823457583</v>
      </c>
      <c r="S3097" s="1807">
        <f t="shared" si="1221"/>
        <v>19.251199999999997</v>
      </c>
      <c r="U3097" s="1764">
        <f t="shared" si="1222"/>
        <v>0</v>
      </c>
      <c r="V3097" s="1764">
        <f t="shared" si="1223"/>
        <v>0</v>
      </c>
      <c r="W3097" s="1764">
        <f t="shared" si="1224"/>
        <v>3887.97</v>
      </c>
      <c r="X3097" s="1768">
        <v>3887.97</v>
      </c>
      <c r="Y3097" s="1784">
        <v>19600014</v>
      </c>
      <c r="Z3097" s="1770">
        <v>43487</v>
      </c>
      <c r="AA3097" s="1843" t="s">
        <v>104</v>
      </c>
      <c r="AB3097" s="1843"/>
      <c r="AH3097" s="1867"/>
      <c r="AK3097" s="1868"/>
      <c r="AL3097" s="1868"/>
    </row>
    <row r="3098" spans="1:38" x14ac:dyDescent="0.25">
      <c r="A3098" s="1866">
        <v>2018894</v>
      </c>
      <c r="C3098" s="1782">
        <v>772019</v>
      </c>
      <c r="D3098" s="1762" t="s">
        <v>26</v>
      </c>
      <c r="E3098" s="1762">
        <v>1</v>
      </c>
      <c r="F3098" s="1762">
        <v>9</v>
      </c>
      <c r="G3098" s="1762">
        <v>5</v>
      </c>
      <c r="H3098" s="1762">
        <v>3</v>
      </c>
      <c r="I3098" s="1783">
        <v>1</v>
      </c>
      <c r="J3098" s="1783">
        <v>1</v>
      </c>
      <c r="L3098" s="1764">
        <v>3887.97</v>
      </c>
      <c r="N3098" s="1764">
        <v>2555.08</v>
      </c>
      <c r="O3098" s="1764">
        <f t="shared" ref="O3098" si="1263">N3098-Q3098</f>
        <v>2073.8000000000002</v>
      </c>
      <c r="P3098" s="1806">
        <f t="shared" ref="P3098" si="1264">IF(N3098&lt;=0,"",O3098/N3098)</f>
        <v>0.81163799176542428</v>
      </c>
      <c r="Q3098" s="1764">
        <v>481.28</v>
      </c>
      <c r="R3098" s="1864">
        <f t="shared" ref="R3098" si="1265">IF(N3098&lt;=0,"",Q3098/N3098)</f>
        <v>0.18836200823457583</v>
      </c>
      <c r="S3098" s="1807">
        <f t="shared" si="1221"/>
        <v>19.251199999999997</v>
      </c>
      <c r="U3098" s="1764">
        <f t="shared" si="1222"/>
        <v>0</v>
      </c>
      <c r="V3098" s="1764">
        <f t="shared" si="1223"/>
        <v>0</v>
      </c>
      <c r="W3098" s="1764">
        <f t="shared" si="1224"/>
        <v>3887.97</v>
      </c>
      <c r="X3098" s="1768">
        <v>3887.97</v>
      </c>
      <c r="Y3098" s="1784">
        <v>19600015</v>
      </c>
      <c r="Z3098" s="1770">
        <v>43487</v>
      </c>
      <c r="AA3098" s="1843" t="s">
        <v>104</v>
      </c>
      <c r="AB3098" s="1843"/>
      <c r="AH3098" s="1867"/>
      <c r="AK3098" s="1868"/>
      <c r="AL3098" s="1868"/>
    </row>
    <row r="3099" spans="1:38" x14ac:dyDescent="0.25">
      <c r="A3099" s="1994">
        <v>2018895</v>
      </c>
      <c r="C3099" s="1782" t="s">
        <v>6409</v>
      </c>
      <c r="D3099" s="1762" t="s">
        <v>26</v>
      </c>
      <c r="E3099" s="1762">
        <v>0</v>
      </c>
      <c r="F3099" s="1762">
        <v>0</v>
      </c>
      <c r="G3099" s="1762">
        <v>0</v>
      </c>
      <c r="H3099" s="1762">
        <v>0</v>
      </c>
      <c r="I3099" s="1783">
        <v>0</v>
      </c>
      <c r="J3099" s="1783">
        <v>0</v>
      </c>
      <c r="L3099" s="1764">
        <v>33.81</v>
      </c>
      <c r="N3099" s="1764">
        <f>O3099+Q3099</f>
        <v>14.7</v>
      </c>
      <c r="O3099" s="1764">
        <v>14.7</v>
      </c>
      <c r="P3099" s="1806">
        <f t="shared" si="1226"/>
        <v>1</v>
      </c>
      <c r="Q3099" s="1764">
        <v>0</v>
      </c>
      <c r="R3099" s="1864">
        <f t="shared" si="1227"/>
        <v>0</v>
      </c>
      <c r="S3099" s="1807">
        <f t="shared" si="1221"/>
        <v>0</v>
      </c>
      <c r="U3099" s="1764">
        <f t="shared" si="1222"/>
        <v>14.7</v>
      </c>
      <c r="V3099" s="1764">
        <f t="shared" si="1223"/>
        <v>33.81</v>
      </c>
      <c r="W3099" s="1764">
        <f t="shared" si="1224"/>
        <v>0</v>
      </c>
      <c r="X3099" s="1768"/>
      <c r="Y3099" s="1784"/>
      <c r="Z3099" s="1770"/>
      <c r="AA3099" s="1843"/>
      <c r="AB3099" s="1843"/>
      <c r="AH3099" s="1867"/>
      <c r="AK3099" s="1868"/>
      <c r="AL3099" s="1868"/>
    </row>
    <row r="3100" spans="1:38" x14ac:dyDescent="0.25">
      <c r="A3100" s="1781">
        <v>2018896</v>
      </c>
      <c r="C3100" s="1782" t="s">
        <v>6411</v>
      </c>
      <c r="D3100" s="1762" t="s">
        <v>352</v>
      </c>
      <c r="E3100" s="1762">
        <v>1</v>
      </c>
      <c r="F3100" s="1762">
        <v>15</v>
      </c>
      <c r="G3100" s="1762">
        <v>5</v>
      </c>
      <c r="H3100" s="1762">
        <v>4</v>
      </c>
      <c r="I3100" s="1783">
        <v>0</v>
      </c>
      <c r="J3100" s="1783">
        <v>0</v>
      </c>
      <c r="O3100" s="1764">
        <f t="shared" si="1225"/>
        <v>0</v>
      </c>
      <c r="P3100" s="1806" t="str">
        <f t="shared" si="1226"/>
        <v/>
      </c>
      <c r="R3100" s="1864" t="str">
        <f t="shared" si="1227"/>
        <v/>
      </c>
      <c r="S3100" s="1807">
        <f t="shared" si="1221"/>
        <v>0</v>
      </c>
      <c r="U3100" s="1764">
        <f t="shared" si="1222"/>
        <v>0</v>
      </c>
      <c r="V3100" s="1764">
        <f t="shared" si="1223"/>
        <v>0</v>
      </c>
      <c r="W3100" s="1764">
        <f t="shared" si="1224"/>
        <v>0</v>
      </c>
      <c r="X3100" s="1768"/>
      <c r="Y3100" s="1784"/>
      <c r="Z3100" s="1770"/>
      <c r="AA3100" s="1843"/>
      <c r="AB3100" s="1843"/>
      <c r="AH3100" s="1867"/>
      <c r="AK3100" s="1868"/>
      <c r="AL3100" s="1868"/>
    </row>
    <row r="3101" spans="1:38" x14ac:dyDescent="0.25">
      <c r="A3101" s="1781">
        <v>2018897</v>
      </c>
      <c r="C3101" s="1782" t="s">
        <v>6454</v>
      </c>
      <c r="D3101" s="1762" t="s">
        <v>352</v>
      </c>
      <c r="E3101" s="1762">
        <v>1</v>
      </c>
      <c r="F3101" s="1762">
        <v>15</v>
      </c>
      <c r="G3101" s="1762">
        <v>5</v>
      </c>
      <c r="H3101" s="1762">
        <v>4</v>
      </c>
      <c r="I3101" s="1783">
        <v>0</v>
      </c>
      <c r="J3101" s="1783">
        <v>0</v>
      </c>
      <c r="O3101" s="1764">
        <f t="shared" si="1225"/>
        <v>0</v>
      </c>
      <c r="P3101" s="1806" t="str">
        <f t="shared" si="1226"/>
        <v/>
      </c>
      <c r="R3101" s="1864" t="str">
        <f t="shared" si="1227"/>
        <v/>
      </c>
      <c r="S3101" s="1807">
        <f t="shared" si="1221"/>
        <v>0</v>
      </c>
      <c r="U3101" s="1764">
        <f t="shared" si="1222"/>
        <v>0</v>
      </c>
      <c r="V3101" s="1764">
        <f t="shared" si="1223"/>
        <v>0</v>
      </c>
      <c r="W3101" s="1764">
        <f t="shared" si="1224"/>
        <v>0</v>
      </c>
      <c r="X3101" s="1768"/>
      <c r="Y3101" s="1784"/>
      <c r="Z3101" s="1770"/>
      <c r="AA3101" s="1843"/>
      <c r="AB3101" s="1843"/>
      <c r="AH3101" s="1867"/>
      <c r="AK3101" s="1868"/>
      <c r="AL3101" s="1868"/>
    </row>
    <row r="3102" spans="1:38" x14ac:dyDescent="0.25">
      <c r="A3102" s="1866" t="s">
        <v>6448</v>
      </c>
      <c r="C3102" s="1782" t="s">
        <v>6449</v>
      </c>
      <c r="D3102" s="1762" t="s">
        <v>352</v>
      </c>
      <c r="E3102" s="1762">
        <v>1</v>
      </c>
      <c r="F3102" s="1762">
        <v>15</v>
      </c>
      <c r="G3102" s="1762">
        <v>5</v>
      </c>
      <c r="H3102" s="1762">
        <v>4</v>
      </c>
      <c r="I3102" s="1783">
        <v>1</v>
      </c>
      <c r="J3102" s="1783">
        <v>1</v>
      </c>
      <c r="L3102" s="1764">
        <v>5800</v>
      </c>
      <c r="O3102" s="1764">
        <f t="shared" ref="O3102" si="1266">N3102-Q3102</f>
        <v>0</v>
      </c>
      <c r="P3102" s="1806" t="str">
        <f t="shared" ref="P3102" si="1267">IF(N3102&lt;=0,"",O3102/N3102)</f>
        <v/>
      </c>
      <c r="R3102" s="1864" t="str">
        <f t="shared" ref="R3102" si="1268">IF(N3102&lt;=0,"",Q3102/N3102)</f>
        <v/>
      </c>
      <c r="S3102" s="1807">
        <f t="shared" ref="S3102" si="1269">Q3102/$S$1</f>
        <v>0</v>
      </c>
      <c r="U3102" s="1764">
        <f t="shared" ref="U3102" si="1270">((1-I3102)*O3102)+((1-J3102)*Q3102)</f>
        <v>0</v>
      </c>
      <c r="V3102" s="1764">
        <f t="shared" ref="V3102" si="1271">L3102-W3102</f>
        <v>0</v>
      </c>
      <c r="W3102" s="1764">
        <f t="shared" ref="W3102" si="1272">X3102+AC3102+AH3102+AM3102+AO3102+AR3102</f>
        <v>5800</v>
      </c>
      <c r="X3102" s="1768">
        <v>5800</v>
      </c>
      <c r="Y3102" s="1784">
        <v>19600022</v>
      </c>
      <c r="Z3102" s="1770">
        <v>43487</v>
      </c>
      <c r="AA3102" s="1843" t="s">
        <v>104</v>
      </c>
      <c r="AB3102" s="1843"/>
      <c r="AH3102" s="1867"/>
      <c r="AK3102" s="1868"/>
      <c r="AL3102" s="1868"/>
    </row>
    <row r="3103" spans="1:38" x14ac:dyDescent="0.25">
      <c r="A3103" s="1866" t="s">
        <v>6451</v>
      </c>
      <c r="C3103" s="1782" t="s">
        <v>6450</v>
      </c>
      <c r="D3103" s="1762" t="s">
        <v>352</v>
      </c>
      <c r="E3103" s="1762">
        <v>1</v>
      </c>
      <c r="F3103" s="1762">
        <v>15</v>
      </c>
      <c r="G3103" s="1762">
        <v>5</v>
      </c>
      <c r="H3103" s="1762">
        <v>4</v>
      </c>
      <c r="I3103" s="1783">
        <v>1</v>
      </c>
      <c r="J3103" s="1783">
        <v>1</v>
      </c>
      <c r="L3103" s="1764">
        <v>5800</v>
      </c>
      <c r="O3103" s="1764">
        <f t="shared" ref="O3103" si="1273">N3103-Q3103</f>
        <v>0</v>
      </c>
      <c r="P3103" s="1806" t="str">
        <f t="shared" ref="P3103" si="1274">IF(N3103&lt;=0,"",O3103/N3103)</f>
        <v/>
      </c>
      <c r="R3103" s="1864" t="str">
        <f t="shared" ref="R3103" si="1275">IF(N3103&lt;=0,"",Q3103/N3103)</f>
        <v/>
      </c>
      <c r="S3103" s="1807">
        <f t="shared" ref="S3103" si="1276">Q3103/$S$1</f>
        <v>0</v>
      </c>
      <c r="U3103" s="1764">
        <f t="shared" ref="U3103" si="1277">((1-I3103)*O3103)+((1-J3103)*Q3103)</f>
        <v>0</v>
      </c>
      <c r="V3103" s="1764">
        <f t="shared" ref="V3103" si="1278">L3103-W3103</f>
        <v>0</v>
      </c>
      <c r="W3103" s="1764">
        <f t="shared" ref="W3103" si="1279">X3103+AC3103+AH3103+AM3103+AO3103+AR3103</f>
        <v>5800</v>
      </c>
      <c r="X3103" s="1768">
        <v>5800</v>
      </c>
      <c r="Y3103" s="1784">
        <v>19600023</v>
      </c>
      <c r="Z3103" s="1770">
        <v>43487</v>
      </c>
      <c r="AA3103" s="1843" t="s">
        <v>104</v>
      </c>
      <c r="AB3103" s="1843"/>
      <c r="AH3103" s="1867"/>
      <c r="AK3103" s="1868"/>
      <c r="AL3103" s="1868"/>
    </row>
    <row r="3104" spans="1:38" x14ac:dyDescent="0.25">
      <c r="A3104" s="1866" t="s">
        <v>6452</v>
      </c>
      <c r="C3104" s="1782" t="s">
        <v>6453</v>
      </c>
      <c r="D3104" s="1762" t="s">
        <v>352</v>
      </c>
      <c r="E3104" s="1762">
        <v>1</v>
      </c>
      <c r="F3104" s="1762">
        <v>15</v>
      </c>
      <c r="G3104" s="1762">
        <v>5</v>
      </c>
      <c r="H3104" s="1762">
        <v>4</v>
      </c>
      <c r="I3104" s="1783">
        <v>1</v>
      </c>
      <c r="J3104" s="1783">
        <v>1</v>
      </c>
      <c r="L3104" s="1764">
        <v>5800</v>
      </c>
      <c r="O3104" s="1764">
        <f t="shared" ref="O3104" si="1280">N3104-Q3104</f>
        <v>0</v>
      </c>
      <c r="P3104" s="1806" t="str">
        <f t="shared" ref="P3104" si="1281">IF(N3104&lt;=0,"",O3104/N3104)</f>
        <v/>
      </c>
      <c r="R3104" s="1864" t="str">
        <f t="shared" ref="R3104" si="1282">IF(N3104&lt;=0,"",Q3104/N3104)</f>
        <v/>
      </c>
      <c r="S3104" s="1807">
        <f t="shared" ref="S3104" si="1283">Q3104/$S$1</f>
        <v>0</v>
      </c>
      <c r="U3104" s="1764">
        <f t="shared" ref="U3104" si="1284">((1-I3104)*O3104)+((1-J3104)*Q3104)</f>
        <v>0</v>
      </c>
      <c r="V3104" s="1764">
        <f t="shared" ref="V3104" si="1285">L3104-W3104</f>
        <v>0</v>
      </c>
      <c r="W3104" s="1764">
        <f t="shared" ref="W3104" si="1286">X3104+AC3104+AH3104+AM3104+AO3104+AR3104</f>
        <v>5800</v>
      </c>
      <c r="X3104" s="1768">
        <v>5800</v>
      </c>
      <c r="Y3104" s="1784">
        <v>19600024</v>
      </c>
      <c r="Z3104" s="1770">
        <v>43487</v>
      </c>
      <c r="AA3104" s="1843" t="s">
        <v>104</v>
      </c>
      <c r="AB3104" s="1843"/>
      <c r="AH3104" s="1867"/>
      <c r="AK3104" s="1868"/>
      <c r="AL3104" s="1868"/>
    </row>
    <row r="3105" spans="1:38" x14ac:dyDescent="0.25">
      <c r="A3105" s="1866" t="s">
        <v>6706</v>
      </c>
      <c r="C3105" s="1782" t="s">
        <v>6952</v>
      </c>
      <c r="D3105" s="1762" t="s">
        <v>352</v>
      </c>
      <c r="E3105" s="1762">
        <v>0</v>
      </c>
      <c r="F3105" s="1762">
        <v>3</v>
      </c>
      <c r="G3105" s="1762">
        <v>0</v>
      </c>
      <c r="H3105" s="1762">
        <v>6</v>
      </c>
      <c r="I3105" s="1783">
        <v>1</v>
      </c>
      <c r="J3105" s="1783">
        <v>1</v>
      </c>
      <c r="L3105" s="1764">
        <v>0</v>
      </c>
      <c r="O3105" s="1764">
        <f t="shared" ref="O3105" si="1287">N3105-Q3105</f>
        <v>0</v>
      </c>
      <c r="P3105" s="1806" t="str">
        <f t="shared" ref="P3105" si="1288">IF(N3105&lt;=0,"",O3105/N3105)</f>
        <v/>
      </c>
      <c r="R3105" s="1864" t="str">
        <f t="shared" ref="R3105" si="1289">IF(N3105&lt;=0,"",Q3105/N3105)</f>
        <v/>
      </c>
      <c r="S3105" s="1807">
        <f t="shared" ref="S3105" si="1290">Q3105/$S$1</f>
        <v>0</v>
      </c>
      <c r="U3105" s="1764">
        <f t="shared" ref="U3105" si="1291">((1-I3105)*O3105)+((1-J3105)*Q3105)</f>
        <v>0</v>
      </c>
      <c r="V3105" s="1764">
        <f t="shared" ref="V3105" si="1292">L3105-W3105</f>
        <v>0</v>
      </c>
      <c r="X3105" s="1768"/>
      <c r="Y3105" s="1784"/>
      <c r="Z3105" s="1770"/>
      <c r="AA3105" s="1843"/>
      <c r="AB3105" s="1843"/>
      <c r="AH3105" s="1867"/>
      <c r="AK3105" s="1868"/>
      <c r="AL3105" s="1868"/>
    </row>
    <row r="3106" spans="1:38" x14ac:dyDescent="0.25">
      <c r="A3106" s="1866">
        <v>2018898</v>
      </c>
      <c r="C3106" s="1782" t="s">
        <v>6412</v>
      </c>
      <c r="D3106" s="1762" t="s">
        <v>26</v>
      </c>
      <c r="E3106" s="1762">
        <v>0</v>
      </c>
      <c r="F3106" s="1762">
        <v>0</v>
      </c>
      <c r="G3106" s="1762">
        <v>0</v>
      </c>
      <c r="H3106" s="1762">
        <v>0</v>
      </c>
      <c r="I3106" s="1783">
        <v>1</v>
      </c>
      <c r="J3106" s="1783">
        <v>1</v>
      </c>
      <c r="L3106" s="1764">
        <v>460</v>
      </c>
      <c r="N3106" s="1764">
        <f>O3106+Q3106</f>
        <v>230</v>
      </c>
      <c r="O3106" s="1764">
        <v>180</v>
      </c>
      <c r="P3106" s="1806">
        <f t="shared" si="1226"/>
        <v>0.78260869565217395</v>
      </c>
      <c r="Q3106" s="1764">
        <v>50</v>
      </c>
      <c r="R3106" s="1864">
        <f t="shared" si="1227"/>
        <v>0.21739130434782608</v>
      </c>
      <c r="S3106" s="1807">
        <f t="shared" si="1221"/>
        <v>2</v>
      </c>
      <c r="U3106" s="1764">
        <f t="shared" si="1222"/>
        <v>0</v>
      </c>
      <c r="V3106" s="1764">
        <f t="shared" si="1223"/>
        <v>0</v>
      </c>
      <c r="W3106" s="1764">
        <f t="shared" si="1224"/>
        <v>460</v>
      </c>
      <c r="X3106" s="1768">
        <v>460</v>
      </c>
      <c r="Y3106" s="1784">
        <v>618788</v>
      </c>
      <c r="Z3106" s="1770">
        <v>43451</v>
      </c>
      <c r="AA3106" s="1843" t="s">
        <v>104</v>
      </c>
      <c r="AB3106" s="1843"/>
      <c r="AH3106" s="1867"/>
      <c r="AK3106" s="1868"/>
      <c r="AL3106" s="1868"/>
    </row>
    <row r="3107" spans="1:38" x14ac:dyDescent="0.25">
      <c r="A3107" s="1866">
        <v>2018899</v>
      </c>
      <c r="C3107" s="1782" t="s">
        <v>6455</v>
      </c>
      <c r="D3107" s="1762" t="s">
        <v>26</v>
      </c>
      <c r="E3107" s="1762">
        <v>0</v>
      </c>
      <c r="F3107" s="1762">
        <v>0</v>
      </c>
      <c r="G3107" s="1762">
        <v>0</v>
      </c>
      <c r="H3107" s="1762">
        <v>0</v>
      </c>
      <c r="I3107" s="1783">
        <v>1</v>
      </c>
      <c r="J3107" s="1783">
        <v>1</v>
      </c>
      <c r="L3107" s="1764">
        <f>N3107*2</f>
        <v>202</v>
      </c>
      <c r="N3107" s="1764">
        <f>O3107+Q3107</f>
        <v>101</v>
      </c>
      <c r="O3107" s="1764">
        <v>101</v>
      </c>
      <c r="P3107" s="1806">
        <f t="shared" si="1226"/>
        <v>1</v>
      </c>
      <c r="Q3107" s="1764">
        <v>0</v>
      </c>
      <c r="R3107" s="1864">
        <f t="shared" si="1227"/>
        <v>0</v>
      </c>
      <c r="S3107" s="1807">
        <f t="shared" si="1221"/>
        <v>0</v>
      </c>
      <c r="U3107" s="1764">
        <f t="shared" si="1222"/>
        <v>0</v>
      </c>
      <c r="V3107" s="1764">
        <f t="shared" si="1223"/>
        <v>0</v>
      </c>
      <c r="W3107" s="1764">
        <f t="shared" si="1224"/>
        <v>202</v>
      </c>
      <c r="X3107" s="1768">
        <v>202</v>
      </c>
      <c r="Y3107" s="1784">
        <v>618788</v>
      </c>
      <c r="Z3107" s="1770">
        <v>43451</v>
      </c>
      <c r="AA3107" s="1843" t="s">
        <v>104</v>
      </c>
      <c r="AB3107" s="1843"/>
      <c r="AH3107" s="1867"/>
      <c r="AK3107" s="1868"/>
      <c r="AL3107" s="1868"/>
    </row>
    <row r="3108" spans="1:38" x14ac:dyDescent="0.25">
      <c r="A3108" s="1866">
        <v>2018900</v>
      </c>
      <c r="C3108" s="1782">
        <v>746319</v>
      </c>
      <c r="D3108" s="1762" t="s">
        <v>26</v>
      </c>
      <c r="E3108" s="1762">
        <v>1</v>
      </c>
      <c r="F3108" s="1762">
        <v>9</v>
      </c>
      <c r="G3108" s="1762">
        <v>6</v>
      </c>
      <c r="H3108" s="1762">
        <v>3</v>
      </c>
      <c r="I3108" s="1783">
        <v>1</v>
      </c>
      <c r="J3108" s="1783">
        <v>1</v>
      </c>
      <c r="L3108" s="1764">
        <v>3510.81</v>
      </c>
      <c r="N3108" s="1764">
        <v>2125.23</v>
      </c>
      <c r="O3108" s="1764">
        <f t="shared" si="1225"/>
        <v>1608.48</v>
      </c>
      <c r="P3108" s="1806">
        <f t="shared" si="1226"/>
        <v>0.7568498468401067</v>
      </c>
      <c r="Q3108" s="1764">
        <v>516.75</v>
      </c>
      <c r="R3108" s="1864">
        <f t="shared" si="1227"/>
        <v>0.24315015315989327</v>
      </c>
      <c r="S3108" s="1807">
        <f t="shared" si="1221"/>
        <v>20.67</v>
      </c>
      <c r="U3108" s="1764">
        <f t="shared" si="1222"/>
        <v>0</v>
      </c>
      <c r="V3108" s="1764">
        <f t="shared" si="1223"/>
        <v>0</v>
      </c>
      <c r="W3108" s="1764">
        <f t="shared" si="1224"/>
        <v>3510.81</v>
      </c>
      <c r="X3108" s="1768">
        <v>3510.81</v>
      </c>
      <c r="Y3108" s="1784">
        <v>19600016</v>
      </c>
      <c r="Z3108" s="1770">
        <v>43487</v>
      </c>
      <c r="AA3108" s="1843" t="s">
        <v>104</v>
      </c>
      <c r="AB3108" s="1843"/>
      <c r="AH3108" s="1867"/>
      <c r="AK3108" s="1868"/>
      <c r="AL3108" s="1868"/>
    </row>
    <row r="3109" spans="1:38" x14ac:dyDescent="0.25">
      <c r="A3109" s="1866">
        <v>2018901</v>
      </c>
      <c r="C3109" s="1782">
        <v>746419</v>
      </c>
      <c r="D3109" s="1762" t="s">
        <v>26</v>
      </c>
      <c r="E3109" s="1762">
        <v>1</v>
      </c>
      <c r="F3109" s="1762">
        <v>9</v>
      </c>
      <c r="G3109" s="1762">
        <v>6</v>
      </c>
      <c r="H3109" s="1762">
        <v>3</v>
      </c>
      <c r="I3109" s="1783">
        <v>1</v>
      </c>
      <c r="J3109" s="1783">
        <v>1</v>
      </c>
      <c r="L3109" s="1764">
        <v>3510.81</v>
      </c>
      <c r="N3109" s="1764">
        <v>2125.23</v>
      </c>
      <c r="O3109" s="1764">
        <f t="shared" ref="O3109" si="1293">N3109-Q3109</f>
        <v>1608.48</v>
      </c>
      <c r="P3109" s="1806">
        <f t="shared" ref="P3109" si="1294">IF(N3109&lt;=0,"",O3109/N3109)</f>
        <v>0.7568498468401067</v>
      </c>
      <c r="Q3109" s="1764">
        <v>516.75</v>
      </c>
      <c r="R3109" s="1864">
        <f t="shared" ref="R3109" si="1295">IF(N3109&lt;=0,"",Q3109/N3109)</f>
        <v>0.24315015315989327</v>
      </c>
      <c r="S3109" s="1807">
        <f t="shared" si="1221"/>
        <v>20.67</v>
      </c>
      <c r="U3109" s="1764">
        <f t="shared" si="1222"/>
        <v>0</v>
      </c>
      <c r="V3109" s="1764">
        <f t="shared" si="1223"/>
        <v>0</v>
      </c>
      <c r="W3109" s="1764">
        <f t="shared" si="1224"/>
        <v>3510.81</v>
      </c>
      <c r="X3109" s="1768">
        <v>3510.81</v>
      </c>
      <c r="Y3109" s="1784">
        <v>19600017</v>
      </c>
      <c r="Z3109" s="1770">
        <v>43487</v>
      </c>
      <c r="AA3109" s="1843" t="s">
        <v>104</v>
      </c>
      <c r="AB3109" s="1843"/>
      <c r="AH3109" s="1867"/>
      <c r="AK3109" s="1868"/>
      <c r="AL3109" s="1868"/>
    </row>
    <row r="3110" spans="1:38" x14ac:dyDescent="0.25">
      <c r="A3110" s="1866" t="s">
        <v>6604</v>
      </c>
      <c r="C3110" s="1782" t="s">
        <v>6414</v>
      </c>
      <c r="D3110" s="1762" t="s">
        <v>6339</v>
      </c>
      <c r="E3110" s="1762">
        <v>1</v>
      </c>
      <c r="F3110" s="1762">
        <v>14</v>
      </c>
      <c r="G3110" s="1762">
        <v>15</v>
      </c>
      <c r="H3110" s="1762">
        <v>4</v>
      </c>
      <c r="I3110" s="1783">
        <v>1</v>
      </c>
      <c r="J3110" s="1783">
        <v>1</v>
      </c>
      <c r="L3110" s="1764">
        <v>10585.33</v>
      </c>
      <c r="O3110" s="1764">
        <f t="shared" si="1225"/>
        <v>0</v>
      </c>
      <c r="P3110" s="1806" t="str">
        <f t="shared" si="1226"/>
        <v/>
      </c>
      <c r="R3110" s="1864" t="str">
        <f t="shared" si="1227"/>
        <v/>
      </c>
      <c r="S3110" s="1807">
        <f t="shared" si="1221"/>
        <v>0</v>
      </c>
      <c r="U3110" s="1764">
        <f t="shared" si="1222"/>
        <v>0</v>
      </c>
      <c r="V3110" s="1764">
        <f t="shared" si="1223"/>
        <v>0</v>
      </c>
      <c r="W3110" s="1764">
        <f t="shared" si="1224"/>
        <v>10585.33</v>
      </c>
      <c r="X3110" s="1768">
        <v>10585.33</v>
      </c>
      <c r="Y3110" s="1784">
        <v>19600066</v>
      </c>
      <c r="Z3110" s="1770">
        <v>43504</v>
      </c>
      <c r="AA3110" s="1843" t="s">
        <v>104</v>
      </c>
      <c r="AB3110" s="1843"/>
      <c r="AH3110" s="1867"/>
      <c r="AK3110" s="1868"/>
      <c r="AL3110" s="1868"/>
    </row>
    <row r="3111" spans="1:38" x14ac:dyDescent="0.25">
      <c r="A3111" s="1866">
        <v>2018903</v>
      </c>
      <c r="C3111" s="1782" t="s">
        <v>6416</v>
      </c>
      <c r="D3111" s="1762" t="s">
        <v>26</v>
      </c>
      <c r="E3111" s="1762">
        <v>0</v>
      </c>
      <c r="F3111" s="1762">
        <v>0</v>
      </c>
      <c r="G3111" s="1762">
        <v>0</v>
      </c>
      <c r="H3111" s="1762">
        <v>0</v>
      </c>
      <c r="I3111" s="1783">
        <v>1</v>
      </c>
      <c r="J3111" s="1783">
        <v>1</v>
      </c>
      <c r="L3111" s="1764">
        <v>420</v>
      </c>
      <c r="N3111" s="1764">
        <f>O3111+Q3111</f>
        <v>335</v>
      </c>
      <c r="O3111" s="1764">
        <v>335</v>
      </c>
      <c r="P3111" s="1806">
        <f t="shared" si="1226"/>
        <v>1</v>
      </c>
      <c r="Q3111" s="1764">
        <v>0</v>
      </c>
      <c r="R3111" s="1864">
        <f t="shared" si="1227"/>
        <v>0</v>
      </c>
      <c r="S3111" s="1807">
        <f t="shared" si="1221"/>
        <v>0</v>
      </c>
      <c r="U3111" s="1764">
        <f t="shared" si="1222"/>
        <v>0</v>
      </c>
      <c r="V3111" s="1764">
        <f t="shared" si="1223"/>
        <v>0</v>
      </c>
      <c r="W3111" s="1764">
        <f t="shared" si="1224"/>
        <v>420</v>
      </c>
      <c r="X3111" s="1768">
        <v>420</v>
      </c>
      <c r="Y3111" s="1784">
        <v>19600081</v>
      </c>
      <c r="Z3111" s="1770">
        <v>43511</v>
      </c>
      <c r="AA3111" s="1843" t="s">
        <v>104</v>
      </c>
      <c r="AB3111" s="1843"/>
      <c r="AH3111" s="1867"/>
      <c r="AK3111" s="1868"/>
      <c r="AL3111" s="1868"/>
    </row>
    <row r="3112" spans="1:38" x14ac:dyDescent="0.25">
      <c r="A3112" s="1866">
        <v>2018904</v>
      </c>
      <c r="C3112" s="1782" t="s">
        <v>6417</v>
      </c>
      <c r="D3112" s="1762" t="s">
        <v>471</v>
      </c>
      <c r="E3112" s="1762">
        <v>0</v>
      </c>
      <c r="F3112" s="1762">
        <v>1</v>
      </c>
      <c r="G3112" s="1762">
        <v>1</v>
      </c>
      <c r="H3112" s="1762">
        <v>0</v>
      </c>
      <c r="I3112" s="1783">
        <v>1</v>
      </c>
      <c r="J3112" s="1783">
        <v>1</v>
      </c>
      <c r="L3112" s="1764">
        <v>221.77</v>
      </c>
      <c r="O3112" s="1764">
        <f t="shared" si="1225"/>
        <v>0</v>
      </c>
      <c r="P3112" s="1806" t="str">
        <f t="shared" si="1226"/>
        <v/>
      </c>
      <c r="R3112" s="1864" t="str">
        <f t="shared" si="1227"/>
        <v/>
      </c>
      <c r="S3112" s="1807">
        <f t="shared" si="1221"/>
        <v>0</v>
      </c>
      <c r="U3112" s="1764">
        <f t="shared" si="1222"/>
        <v>0</v>
      </c>
      <c r="V3112" s="1764">
        <f t="shared" si="1223"/>
        <v>0</v>
      </c>
      <c r="W3112" s="1764">
        <f t="shared" si="1224"/>
        <v>221.77</v>
      </c>
      <c r="X3112" s="1768">
        <v>221.77</v>
      </c>
      <c r="Y3112" s="1784">
        <v>618737</v>
      </c>
      <c r="Z3112" s="1770">
        <v>43439</v>
      </c>
      <c r="AA3112" s="1843" t="s">
        <v>104</v>
      </c>
      <c r="AB3112" s="1843"/>
      <c r="AH3112" s="1867"/>
      <c r="AK3112" s="1868"/>
      <c r="AL3112" s="1868"/>
    </row>
    <row r="3113" spans="1:38" x14ac:dyDescent="0.25">
      <c r="A3113" s="1866">
        <v>2018905</v>
      </c>
      <c r="C3113" s="1782" t="s">
        <v>6425</v>
      </c>
      <c r="D3113" s="1762" t="s">
        <v>317</v>
      </c>
      <c r="E3113" s="1762">
        <v>0</v>
      </c>
      <c r="F3113" s="1762">
        <v>1</v>
      </c>
      <c r="G3113" s="1762">
        <v>0</v>
      </c>
      <c r="H3113" s="1762">
        <v>2</v>
      </c>
      <c r="I3113" s="1783">
        <v>1</v>
      </c>
      <c r="J3113" s="1783">
        <v>1</v>
      </c>
      <c r="L3113" s="1764">
        <v>941.1</v>
      </c>
      <c r="N3113" s="1764">
        <v>592.66</v>
      </c>
      <c r="O3113" s="1764">
        <f t="shared" si="1225"/>
        <v>438.24</v>
      </c>
      <c r="P3113" s="1806">
        <f t="shared" si="1226"/>
        <v>0.73944588803023659</v>
      </c>
      <c r="Q3113" s="1764">
        <v>154.41999999999999</v>
      </c>
      <c r="R3113" s="1864">
        <f t="shared" si="1227"/>
        <v>0.26055411196976341</v>
      </c>
      <c r="S3113" s="1807">
        <f t="shared" si="1221"/>
        <v>6.1767999999999992</v>
      </c>
      <c r="U3113" s="1764">
        <f t="shared" si="1222"/>
        <v>0</v>
      </c>
      <c r="V3113" s="1764">
        <f t="shared" si="1223"/>
        <v>0</v>
      </c>
      <c r="W3113" s="1764">
        <f t="shared" si="1224"/>
        <v>941.1</v>
      </c>
      <c r="X3113" s="1768">
        <v>941.1</v>
      </c>
      <c r="Y3113" s="1784">
        <v>19600041</v>
      </c>
      <c r="Z3113" s="1770">
        <v>43497</v>
      </c>
      <c r="AA3113" s="1843" t="s">
        <v>104</v>
      </c>
      <c r="AB3113" s="1843"/>
      <c r="AH3113" s="1867"/>
      <c r="AK3113" s="1868"/>
      <c r="AL3113" s="1868"/>
    </row>
    <row r="3114" spans="1:38" x14ac:dyDescent="0.25">
      <c r="A3114" s="1866">
        <v>2018906</v>
      </c>
      <c r="C3114" s="1782" t="s">
        <v>6430</v>
      </c>
      <c r="D3114" s="1762" t="s">
        <v>317</v>
      </c>
      <c r="E3114" s="1762">
        <v>0</v>
      </c>
      <c r="F3114" s="1762">
        <v>0</v>
      </c>
      <c r="G3114" s="1762">
        <v>0</v>
      </c>
      <c r="H3114" s="1762">
        <v>0</v>
      </c>
      <c r="I3114" s="1783">
        <v>1</v>
      </c>
      <c r="J3114" s="1783">
        <v>1</v>
      </c>
      <c r="L3114" s="1764">
        <v>169.56</v>
      </c>
      <c r="N3114" s="1764">
        <f>O3114+Q3114</f>
        <v>84.78</v>
      </c>
      <c r="O3114" s="1764">
        <v>69.78</v>
      </c>
      <c r="P3114" s="1806">
        <f t="shared" si="1226"/>
        <v>0.8230714791224345</v>
      </c>
      <c r="Q3114" s="1764">
        <v>15</v>
      </c>
      <c r="R3114" s="1864">
        <f t="shared" si="1227"/>
        <v>0.17692852087756547</v>
      </c>
      <c r="S3114" s="1807">
        <f t="shared" si="1221"/>
        <v>0.6</v>
      </c>
      <c r="U3114" s="1764">
        <f t="shared" si="1222"/>
        <v>0</v>
      </c>
      <c r="V3114" s="1764">
        <f t="shared" si="1223"/>
        <v>0</v>
      </c>
      <c r="W3114" s="1764">
        <f t="shared" si="1224"/>
        <v>169.56</v>
      </c>
      <c r="X3114" s="1768">
        <v>169.56</v>
      </c>
      <c r="Y3114" s="1784">
        <v>19600021</v>
      </c>
      <c r="Z3114" s="1770">
        <v>43487</v>
      </c>
      <c r="AA3114" s="1843" t="s">
        <v>104</v>
      </c>
      <c r="AB3114" s="1843"/>
      <c r="AH3114" s="1867"/>
      <c r="AK3114" s="1868"/>
      <c r="AL3114" s="1868"/>
    </row>
    <row r="3115" spans="1:38" x14ac:dyDescent="0.25">
      <c r="A3115" s="1866">
        <v>2018907</v>
      </c>
      <c r="C3115" s="1782">
        <v>743219</v>
      </c>
      <c r="D3115" s="1762" t="s">
        <v>26</v>
      </c>
      <c r="E3115" s="1762">
        <v>1</v>
      </c>
      <c r="F3115" s="1762">
        <v>9</v>
      </c>
      <c r="G3115" s="1762">
        <v>5</v>
      </c>
      <c r="H3115" s="1762">
        <v>3</v>
      </c>
      <c r="I3115" s="1783">
        <v>1</v>
      </c>
      <c r="J3115" s="1783">
        <v>1</v>
      </c>
      <c r="L3115" s="1764">
        <v>3613.82</v>
      </c>
      <c r="N3115" s="1764">
        <v>2353</v>
      </c>
      <c r="O3115" s="1764">
        <f t="shared" si="1225"/>
        <v>1865.27</v>
      </c>
      <c r="P3115" s="1806">
        <f t="shared" si="1226"/>
        <v>0.79271993200169999</v>
      </c>
      <c r="Q3115" s="1764">
        <v>487.73</v>
      </c>
      <c r="R3115" s="1864">
        <f t="shared" si="1227"/>
        <v>0.20728006799830004</v>
      </c>
      <c r="S3115" s="1807">
        <f t="shared" si="1221"/>
        <v>19.5092</v>
      </c>
      <c r="U3115" s="1764">
        <f t="shared" si="1222"/>
        <v>0</v>
      </c>
      <c r="V3115" s="1764">
        <f t="shared" si="1223"/>
        <v>0</v>
      </c>
      <c r="W3115" s="1764">
        <f t="shared" si="1224"/>
        <v>3613.82</v>
      </c>
      <c r="X3115" s="1768">
        <v>3613.82</v>
      </c>
      <c r="Y3115" s="1784">
        <v>19600003</v>
      </c>
      <c r="Z3115" s="1770">
        <v>43479</v>
      </c>
      <c r="AA3115" s="1843" t="s">
        <v>104</v>
      </c>
      <c r="AB3115" s="1843"/>
      <c r="AH3115" s="1867"/>
      <c r="AK3115" s="1868"/>
      <c r="AL3115" s="1868"/>
    </row>
    <row r="3116" spans="1:38" x14ac:dyDescent="0.25">
      <c r="A3116" s="1866">
        <v>2018908</v>
      </c>
      <c r="C3116" s="1782" t="s">
        <v>6431</v>
      </c>
      <c r="D3116" s="1762" t="s">
        <v>881</v>
      </c>
      <c r="E3116" s="1762">
        <v>1</v>
      </c>
      <c r="F3116" s="1762">
        <v>10</v>
      </c>
      <c r="G3116" s="1762">
        <v>0</v>
      </c>
      <c r="H3116" s="1762">
        <v>10</v>
      </c>
      <c r="I3116" s="1783">
        <v>1</v>
      </c>
      <c r="J3116" s="1783">
        <v>1</v>
      </c>
      <c r="L3116" s="1764">
        <v>7852.22</v>
      </c>
      <c r="N3116" s="1764">
        <v>5099</v>
      </c>
      <c r="O3116" s="1764">
        <f t="shared" si="1225"/>
        <v>4021.9</v>
      </c>
      <c r="P3116" s="1806">
        <f t="shared" si="1226"/>
        <v>0.78876250245146107</v>
      </c>
      <c r="Q3116" s="1764">
        <v>1077.0999999999999</v>
      </c>
      <c r="R3116" s="1864">
        <f t="shared" si="1227"/>
        <v>0.21123749754853891</v>
      </c>
      <c r="S3116" s="1807">
        <f t="shared" si="1221"/>
        <v>43.083999999999996</v>
      </c>
      <c r="U3116" s="1764">
        <f t="shared" si="1222"/>
        <v>0</v>
      </c>
      <c r="V3116" s="1764">
        <f t="shared" si="1223"/>
        <v>-0.3000000000001819</v>
      </c>
      <c r="W3116" s="1764">
        <f t="shared" si="1224"/>
        <v>7852.52</v>
      </c>
      <c r="X3116" s="1768">
        <v>7852.52</v>
      </c>
      <c r="Y3116" s="1784">
        <v>19600170</v>
      </c>
      <c r="Z3116" s="1770">
        <v>43532</v>
      </c>
      <c r="AA3116" s="1843" t="s">
        <v>104</v>
      </c>
      <c r="AB3116" s="1843"/>
      <c r="AH3116" s="1867"/>
      <c r="AK3116" s="1868"/>
      <c r="AL3116" s="1868"/>
    </row>
    <row r="3117" spans="1:38" x14ac:dyDescent="0.25">
      <c r="A3117" s="1866">
        <v>2018909</v>
      </c>
      <c r="C3117" s="1782" t="s">
        <v>6432</v>
      </c>
      <c r="D3117" s="1762" t="s">
        <v>881</v>
      </c>
      <c r="E3117" s="1762">
        <v>1</v>
      </c>
      <c r="F3117" s="1762">
        <v>5</v>
      </c>
      <c r="G3117" s="1762">
        <v>0</v>
      </c>
      <c r="H3117" s="1762">
        <v>5</v>
      </c>
      <c r="I3117" s="1783">
        <v>1</v>
      </c>
      <c r="J3117" s="1783">
        <v>1</v>
      </c>
      <c r="L3117" s="1764">
        <v>2630.25</v>
      </c>
      <c r="N3117" s="1764">
        <v>1599.85</v>
      </c>
      <c r="O3117" s="1764">
        <f t="shared" si="1225"/>
        <v>1174.1999999999998</v>
      </c>
      <c r="P3117" s="1806">
        <f t="shared" si="1226"/>
        <v>0.73394380723192787</v>
      </c>
      <c r="Q3117" s="1764">
        <v>425.65</v>
      </c>
      <c r="R3117" s="1864">
        <f t="shared" si="1227"/>
        <v>0.26605619276807202</v>
      </c>
      <c r="S3117" s="1807">
        <f t="shared" si="1221"/>
        <v>17.026</v>
      </c>
      <c r="U3117" s="1764">
        <f t="shared" si="1222"/>
        <v>0</v>
      </c>
      <c r="V3117" s="1764">
        <f t="shared" si="1223"/>
        <v>0</v>
      </c>
      <c r="W3117" s="1764">
        <f t="shared" si="1224"/>
        <v>2630.25</v>
      </c>
      <c r="X3117" s="1768">
        <v>2630.25</v>
      </c>
      <c r="Y3117" s="1784">
        <v>19600068</v>
      </c>
      <c r="Z3117" s="1770">
        <v>43504</v>
      </c>
      <c r="AA3117" s="1843" t="s">
        <v>104</v>
      </c>
      <c r="AB3117" s="1843"/>
      <c r="AH3117" s="1867"/>
      <c r="AK3117" s="1868"/>
      <c r="AL3117" s="1868"/>
    </row>
    <row r="3118" spans="1:38" x14ac:dyDescent="0.25">
      <c r="A3118" s="1866">
        <v>2018910</v>
      </c>
      <c r="C3118" s="1782" t="s">
        <v>6433</v>
      </c>
      <c r="D3118" s="1762" t="s">
        <v>881</v>
      </c>
      <c r="E3118" s="1762">
        <v>1</v>
      </c>
      <c r="F3118" s="1762">
        <v>4</v>
      </c>
      <c r="G3118" s="1762">
        <v>0</v>
      </c>
      <c r="H3118" s="1762">
        <v>4</v>
      </c>
      <c r="I3118" s="1783">
        <v>1</v>
      </c>
      <c r="J3118" s="1783">
        <v>1</v>
      </c>
      <c r="L3118" s="1764">
        <v>2104.1999999999998</v>
      </c>
      <c r="N3118" s="1764">
        <v>1315.94</v>
      </c>
      <c r="O3118" s="1764">
        <f t="shared" si="1225"/>
        <v>975.42000000000007</v>
      </c>
      <c r="P3118" s="1806">
        <f t="shared" si="1226"/>
        <v>0.74123440278432151</v>
      </c>
      <c r="Q3118" s="1764">
        <v>340.52</v>
      </c>
      <c r="R3118" s="1864">
        <f t="shared" si="1227"/>
        <v>0.25876559721567849</v>
      </c>
      <c r="S3118" s="1807">
        <f t="shared" si="1221"/>
        <v>13.620799999999999</v>
      </c>
      <c r="U3118" s="1764">
        <f t="shared" si="1222"/>
        <v>0</v>
      </c>
      <c r="V3118" s="1764">
        <f t="shared" si="1223"/>
        <v>0</v>
      </c>
      <c r="W3118" s="1764">
        <f t="shared" si="1224"/>
        <v>2104.1999999999998</v>
      </c>
      <c r="X3118" s="1768">
        <v>2104.1999999999998</v>
      </c>
      <c r="Y3118" s="1784">
        <v>19600069</v>
      </c>
      <c r="Z3118" s="1770">
        <v>43504</v>
      </c>
      <c r="AA3118" s="1843" t="s">
        <v>104</v>
      </c>
      <c r="AB3118" s="1843"/>
      <c r="AH3118" s="1867"/>
      <c r="AK3118" s="1868"/>
      <c r="AL3118" s="1868"/>
    </row>
    <row r="3119" spans="1:38" x14ac:dyDescent="0.25">
      <c r="A3119" s="1866">
        <v>2018911</v>
      </c>
      <c r="C3119" s="1782" t="s">
        <v>6435</v>
      </c>
      <c r="D3119" s="1762" t="s">
        <v>26</v>
      </c>
      <c r="E3119" s="1762">
        <v>0</v>
      </c>
      <c r="F3119" s="1762">
        <v>1</v>
      </c>
      <c r="G3119" s="1762">
        <v>0</v>
      </c>
      <c r="H3119" s="1762">
        <v>1</v>
      </c>
      <c r="I3119" s="1783">
        <v>1</v>
      </c>
      <c r="J3119" s="1783">
        <v>1</v>
      </c>
      <c r="L3119" s="1764">
        <v>512.82000000000005</v>
      </c>
      <c r="N3119" s="1764">
        <v>323.27</v>
      </c>
      <c r="O3119" s="1764">
        <f t="shared" si="1225"/>
        <v>219.07999999999998</v>
      </c>
      <c r="P3119" s="1806">
        <f t="shared" si="1226"/>
        <v>0.67769975562223528</v>
      </c>
      <c r="Q3119" s="1764">
        <v>104.19</v>
      </c>
      <c r="R3119" s="1864">
        <f t="shared" si="1227"/>
        <v>0.32230024437776472</v>
      </c>
      <c r="S3119" s="1807">
        <f t="shared" si="1221"/>
        <v>4.1676000000000002</v>
      </c>
      <c r="U3119" s="1764">
        <f t="shared" si="1222"/>
        <v>0</v>
      </c>
      <c r="V3119" s="1764">
        <f t="shared" si="1223"/>
        <v>0</v>
      </c>
      <c r="W3119" s="1764">
        <f t="shared" si="1224"/>
        <v>512.82000000000005</v>
      </c>
      <c r="X3119" s="1768">
        <v>512.82000000000005</v>
      </c>
      <c r="Y3119" s="1784">
        <v>618753</v>
      </c>
      <c r="Z3119" s="1770">
        <v>43441</v>
      </c>
      <c r="AA3119" s="1843" t="s">
        <v>104</v>
      </c>
      <c r="AB3119" s="1843"/>
      <c r="AH3119" s="1867"/>
      <c r="AK3119" s="1868"/>
      <c r="AL3119" s="1868"/>
    </row>
    <row r="3120" spans="1:38" x14ac:dyDescent="0.25">
      <c r="A3120" s="1866">
        <v>2018912</v>
      </c>
      <c r="C3120" s="1782" t="s">
        <v>6436</v>
      </c>
      <c r="D3120" s="1762" t="s">
        <v>2800</v>
      </c>
      <c r="E3120" s="1762">
        <v>2</v>
      </c>
      <c r="F3120" s="1762">
        <v>16</v>
      </c>
      <c r="G3120" s="1762">
        <v>10</v>
      </c>
      <c r="H3120" s="1762">
        <v>6</v>
      </c>
      <c r="I3120" s="1783">
        <v>1</v>
      </c>
      <c r="J3120" s="1783">
        <v>1</v>
      </c>
      <c r="L3120" s="1764">
        <v>6500</v>
      </c>
      <c r="N3120" s="1764">
        <v>4350.58</v>
      </c>
      <c r="O3120" s="1764">
        <f t="shared" si="1225"/>
        <v>3313.08</v>
      </c>
      <c r="P3120" s="1806">
        <f t="shared" si="1226"/>
        <v>0.76152604940030988</v>
      </c>
      <c r="Q3120" s="1764">
        <v>1037.5</v>
      </c>
      <c r="R3120" s="1864">
        <f t="shared" si="1227"/>
        <v>0.23847395059969015</v>
      </c>
      <c r="S3120" s="1807">
        <f t="shared" si="1221"/>
        <v>41.5</v>
      </c>
      <c r="U3120" s="1764">
        <f t="shared" si="1222"/>
        <v>0</v>
      </c>
      <c r="V3120" s="1764">
        <f t="shared" si="1223"/>
        <v>0</v>
      </c>
      <c r="W3120" s="1764">
        <f t="shared" si="1224"/>
        <v>6500</v>
      </c>
      <c r="X3120" s="1768">
        <v>6500</v>
      </c>
      <c r="Y3120" s="1784">
        <v>19600047</v>
      </c>
      <c r="Z3120" s="1770">
        <v>43497</v>
      </c>
      <c r="AA3120" s="1843" t="s">
        <v>104</v>
      </c>
      <c r="AB3120" s="1843"/>
      <c r="AH3120" s="1867"/>
      <c r="AK3120" s="1868"/>
      <c r="AL3120" s="1868"/>
    </row>
    <row r="3121" spans="1:38" x14ac:dyDescent="0.25">
      <c r="A3121" s="1866">
        <v>2018913</v>
      </c>
      <c r="C3121" s="1782">
        <v>753819</v>
      </c>
      <c r="D3121" s="1762" t="s">
        <v>26</v>
      </c>
      <c r="E3121" s="1762">
        <v>1</v>
      </c>
      <c r="F3121" s="1762">
        <v>10</v>
      </c>
      <c r="G3121" s="1762">
        <v>8</v>
      </c>
      <c r="H3121" s="1762">
        <v>3</v>
      </c>
      <c r="I3121" s="1783">
        <v>1</v>
      </c>
      <c r="J3121" s="1783">
        <v>1</v>
      </c>
      <c r="L3121" s="1764">
        <v>3688.7</v>
      </c>
      <c r="N3121" s="1764">
        <v>2460</v>
      </c>
      <c r="O3121" s="1764">
        <f t="shared" si="1225"/>
        <v>1986.6</v>
      </c>
      <c r="P3121" s="1806">
        <f t="shared" si="1226"/>
        <v>0.80756097560975604</v>
      </c>
      <c r="Q3121" s="1764">
        <v>473.4</v>
      </c>
      <c r="R3121" s="1864">
        <f t="shared" si="1227"/>
        <v>0.19243902439024391</v>
      </c>
      <c r="S3121" s="1807">
        <f t="shared" si="1221"/>
        <v>18.936</v>
      </c>
      <c r="U3121" s="1764">
        <f t="shared" si="1222"/>
        <v>0</v>
      </c>
      <c r="V3121" s="1764">
        <f t="shared" si="1223"/>
        <v>0</v>
      </c>
      <c r="W3121" s="1764">
        <f t="shared" si="1224"/>
        <v>3688.7</v>
      </c>
      <c r="X3121" s="1768">
        <v>3688.7</v>
      </c>
      <c r="Y3121" s="1784">
        <v>19600018</v>
      </c>
      <c r="Z3121" s="1770">
        <v>43487</v>
      </c>
      <c r="AA3121" s="1843" t="s">
        <v>104</v>
      </c>
      <c r="AB3121" s="1843"/>
      <c r="AH3121" s="1867"/>
      <c r="AK3121" s="1868"/>
      <c r="AL3121" s="1868"/>
    </row>
    <row r="3122" spans="1:38" x14ac:dyDescent="0.25">
      <c r="A3122" s="1866">
        <v>2018914</v>
      </c>
      <c r="C3122" s="1782" t="s">
        <v>6437</v>
      </c>
      <c r="D3122" s="1762" t="s">
        <v>317</v>
      </c>
      <c r="E3122" s="1762">
        <v>1</v>
      </c>
      <c r="F3122" s="1762">
        <v>12</v>
      </c>
      <c r="G3122" s="1762">
        <v>6</v>
      </c>
      <c r="H3122" s="1762">
        <v>5</v>
      </c>
      <c r="I3122" s="1783">
        <v>1</v>
      </c>
      <c r="J3122" s="1783">
        <v>1</v>
      </c>
      <c r="L3122" s="1764">
        <v>5020.18</v>
      </c>
      <c r="N3122" s="1764">
        <v>3254</v>
      </c>
      <c r="O3122" s="1764">
        <f t="shared" si="1225"/>
        <v>2438</v>
      </c>
      <c r="P3122" s="1806">
        <f t="shared" si="1226"/>
        <v>0.74923171481253836</v>
      </c>
      <c r="Q3122" s="1764">
        <v>816</v>
      </c>
      <c r="R3122" s="1864">
        <f t="shared" si="1227"/>
        <v>0.25076828518746158</v>
      </c>
      <c r="S3122" s="1807">
        <f t="shared" si="1221"/>
        <v>32.64</v>
      </c>
      <c r="U3122" s="1764">
        <f t="shared" si="1222"/>
        <v>0</v>
      </c>
      <c r="V3122" s="1764">
        <f t="shared" si="1223"/>
        <v>0</v>
      </c>
      <c r="W3122" s="1764">
        <f t="shared" si="1224"/>
        <v>5020.18</v>
      </c>
      <c r="X3122" s="1768">
        <v>5020.18</v>
      </c>
      <c r="Y3122" s="1784">
        <v>19600020</v>
      </c>
      <c r="Z3122" s="1770">
        <v>43487</v>
      </c>
      <c r="AA3122" s="1843" t="s">
        <v>104</v>
      </c>
      <c r="AB3122" s="1843"/>
      <c r="AH3122" s="1867"/>
      <c r="AK3122" s="1868"/>
      <c r="AL3122" s="1868"/>
    </row>
    <row r="3123" spans="1:38" x14ac:dyDescent="0.25">
      <c r="A3123" s="1893">
        <v>2018915</v>
      </c>
      <c r="B3123" s="1782" t="s">
        <v>6522</v>
      </c>
      <c r="C3123" s="1782" t="s">
        <v>6479</v>
      </c>
      <c r="D3123" s="1762" t="s">
        <v>352</v>
      </c>
      <c r="E3123" s="1762">
        <v>0</v>
      </c>
      <c r="F3123" s="1762">
        <v>0</v>
      </c>
      <c r="G3123" s="1762">
        <v>0</v>
      </c>
      <c r="H3123" s="1762">
        <v>0</v>
      </c>
      <c r="I3123" s="1783">
        <v>1</v>
      </c>
      <c r="J3123" s="1783">
        <v>1</v>
      </c>
      <c r="L3123" s="1764">
        <v>702.62</v>
      </c>
      <c r="O3123" s="1764">
        <v>343.81</v>
      </c>
      <c r="P3123" s="1806" t="str">
        <f t="shared" si="1226"/>
        <v/>
      </c>
      <c r="Q3123" s="1764">
        <v>15</v>
      </c>
      <c r="R3123" s="1864" t="str">
        <f t="shared" si="1227"/>
        <v/>
      </c>
      <c r="S3123" s="1807">
        <f t="shared" si="1221"/>
        <v>0.6</v>
      </c>
      <c r="U3123" s="1764">
        <f t="shared" si="1222"/>
        <v>0</v>
      </c>
      <c r="V3123" s="1764">
        <f t="shared" si="1223"/>
        <v>0</v>
      </c>
      <c r="W3123" s="1764">
        <f t="shared" si="1224"/>
        <v>702.62</v>
      </c>
      <c r="X3123" s="1768">
        <v>702.62</v>
      </c>
      <c r="Y3123" s="1784">
        <v>19600026</v>
      </c>
      <c r="Z3123" s="1770">
        <v>43487</v>
      </c>
      <c r="AA3123" s="1843" t="s">
        <v>104</v>
      </c>
      <c r="AB3123" s="1843"/>
      <c r="AH3123" s="1867"/>
      <c r="AK3123" s="1868"/>
      <c r="AL3123" s="1868"/>
    </row>
    <row r="3124" spans="1:38" x14ac:dyDescent="0.25">
      <c r="A3124" s="1866">
        <v>2018916</v>
      </c>
      <c r="C3124" s="1782">
        <v>742719</v>
      </c>
      <c r="D3124" s="1762" t="s">
        <v>26</v>
      </c>
      <c r="E3124" s="1762">
        <v>1</v>
      </c>
      <c r="F3124" s="1762">
        <v>6</v>
      </c>
      <c r="G3124" s="1762">
        <v>5</v>
      </c>
      <c r="H3124" s="1762">
        <v>2</v>
      </c>
      <c r="I3124" s="1783">
        <v>1</v>
      </c>
      <c r="J3124" s="1783">
        <v>1</v>
      </c>
      <c r="L3124" s="1764">
        <v>2219.92</v>
      </c>
      <c r="N3124" s="1764">
        <v>1467</v>
      </c>
      <c r="O3124" s="1764">
        <f t="shared" si="1225"/>
        <v>1138.22</v>
      </c>
      <c r="P3124" s="1806">
        <f t="shared" si="1226"/>
        <v>0.77588275391956374</v>
      </c>
      <c r="Q3124" s="1764">
        <v>328.78</v>
      </c>
      <c r="R3124" s="1864">
        <f t="shared" si="1227"/>
        <v>0.22411724608043623</v>
      </c>
      <c r="S3124" s="1807">
        <f t="shared" si="1221"/>
        <v>13.151199999999999</v>
      </c>
      <c r="U3124" s="1764">
        <f t="shared" si="1222"/>
        <v>0</v>
      </c>
      <c r="V3124" s="1764">
        <f t="shared" si="1223"/>
        <v>0</v>
      </c>
      <c r="W3124" s="1764">
        <f t="shared" si="1224"/>
        <v>2219.92</v>
      </c>
      <c r="X3124" s="1768">
        <v>2219.92</v>
      </c>
      <c r="Y3124" s="1784">
        <v>19600037</v>
      </c>
      <c r="Z3124" s="1770">
        <v>43497</v>
      </c>
      <c r="AA3124" s="1843" t="s">
        <v>104</v>
      </c>
      <c r="AB3124" s="1843"/>
      <c r="AH3124" s="1867"/>
      <c r="AK3124" s="1868"/>
      <c r="AL3124" s="1868"/>
    </row>
    <row r="3125" spans="1:38" x14ac:dyDescent="0.25">
      <c r="A3125" s="1866" t="s">
        <v>6445</v>
      </c>
      <c r="C3125" s="1782" t="s">
        <v>6444</v>
      </c>
      <c r="D3125" s="1762" t="s">
        <v>317</v>
      </c>
      <c r="E3125" s="1762">
        <v>0</v>
      </c>
      <c r="F3125" s="1762">
        <v>11</v>
      </c>
      <c r="G3125" s="1762">
        <v>0</v>
      </c>
      <c r="H3125" s="1762">
        <v>0</v>
      </c>
      <c r="I3125" s="1783">
        <v>1</v>
      </c>
      <c r="J3125" s="1783">
        <v>1</v>
      </c>
      <c r="L3125" s="1764">
        <v>1236.95</v>
      </c>
      <c r="N3125" s="1764">
        <v>939.77</v>
      </c>
      <c r="O3125" s="1764">
        <f t="shared" si="1225"/>
        <v>739.79</v>
      </c>
      <c r="P3125" s="1806">
        <f t="shared" si="1226"/>
        <v>0.78720325185949747</v>
      </c>
      <c r="Q3125" s="1764">
        <v>199.98</v>
      </c>
      <c r="R3125" s="1864">
        <f t="shared" si="1227"/>
        <v>0.21279674814050245</v>
      </c>
      <c r="S3125" s="1807">
        <f t="shared" si="1221"/>
        <v>7.9991999999999992</v>
      </c>
      <c r="U3125" s="1764">
        <f t="shared" si="1222"/>
        <v>0</v>
      </c>
      <c r="V3125" s="1764">
        <f t="shared" si="1223"/>
        <v>0</v>
      </c>
      <c r="W3125" s="1764">
        <f t="shared" si="1224"/>
        <v>1236.95</v>
      </c>
      <c r="X3125" s="1768">
        <v>1236.95</v>
      </c>
      <c r="Y3125" s="1784">
        <v>19600019</v>
      </c>
      <c r="Z3125" s="1770">
        <v>43487</v>
      </c>
      <c r="AA3125" s="1843" t="s">
        <v>104</v>
      </c>
      <c r="AB3125" s="1843"/>
      <c r="AH3125" s="1867"/>
      <c r="AK3125" s="1868"/>
      <c r="AL3125" s="1868"/>
    </row>
    <row r="3126" spans="1:38" x14ac:dyDescent="0.25">
      <c r="A3126" s="1866">
        <v>2018918</v>
      </c>
      <c r="C3126" s="1782" t="s">
        <v>6473</v>
      </c>
      <c r="D3126" s="1762" t="s">
        <v>26</v>
      </c>
      <c r="E3126" s="1762">
        <v>0</v>
      </c>
      <c r="F3126" s="1762">
        <v>0</v>
      </c>
      <c r="G3126" s="1762">
        <v>0</v>
      </c>
      <c r="H3126" s="1762">
        <v>0</v>
      </c>
      <c r="I3126" s="1783">
        <v>1</v>
      </c>
      <c r="J3126" s="1783">
        <v>1</v>
      </c>
      <c r="L3126" s="1764">
        <v>519.82000000000005</v>
      </c>
      <c r="O3126" s="1764">
        <v>239.05</v>
      </c>
      <c r="P3126" s="1806" t="str">
        <f t="shared" ref="P3126:P3196" si="1296">IF(N3126&lt;=0,"",O3126/N3126)</f>
        <v/>
      </c>
      <c r="R3126" s="1864" t="str">
        <f t="shared" ref="R3126:R3196" si="1297">IF(N3126&lt;=0,"",Q3126/N3126)</f>
        <v/>
      </c>
      <c r="S3126" s="1807">
        <f t="shared" ref="S3126:S3196" si="1298">Q3126/$S$1</f>
        <v>0</v>
      </c>
      <c r="U3126" s="1764">
        <f t="shared" ref="U3126:U3196" si="1299">((1-I3126)*O3126)+((1-J3126)*Q3126)</f>
        <v>0</v>
      </c>
      <c r="V3126" s="1764">
        <f t="shared" ref="V3126:V3196" si="1300">L3126-W3126</f>
        <v>0</v>
      </c>
      <c r="W3126" s="1764">
        <f t="shared" ref="W3126:W3196" si="1301">X3126+AC3126+AH3126+AM3126+AO3126+AR3126</f>
        <v>519.82000000000005</v>
      </c>
      <c r="X3126" s="1768">
        <v>519.82000000000005</v>
      </c>
      <c r="Y3126" s="1784">
        <v>618788</v>
      </c>
      <c r="Z3126" s="1770">
        <v>43451</v>
      </c>
      <c r="AA3126" s="1843" t="s">
        <v>104</v>
      </c>
      <c r="AB3126" s="1843"/>
      <c r="AH3126" s="1867"/>
      <c r="AK3126" s="1868"/>
      <c r="AL3126" s="1868"/>
    </row>
    <row r="3127" spans="1:38" x14ac:dyDescent="0.25">
      <c r="A3127" s="1866">
        <v>2018919</v>
      </c>
      <c r="C3127" s="1782" t="s">
        <v>6472</v>
      </c>
      <c r="D3127" s="1762" t="s">
        <v>26</v>
      </c>
      <c r="E3127" s="1762">
        <v>0</v>
      </c>
      <c r="F3127" s="1762">
        <v>0</v>
      </c>
      <c r="G3127" s="1762">
        <v>0</v>
      </c>
      <c r="H3127" s="1762">
        <v>0</v>
      </c>
      <c r="I3127" s="1783">
        <v>1</v>
      </c>
      <c r="J3127" s="1783">
        <v>1</v>
      </c>
      <c r="L3127" s="1764">
        <v>322.75</v>
      </c>
      <c r="O3127" s="1764">
        <v>140.25</v>
      </c>
      <c r="P3127" s="1806" t="str">
        <f t="shared" si="1296"/>
        <v/>
      </c>
      <c r="R3127" s="1864" t="str">
        <f t="shared" si="1297"/>
        <v/>
      </c>
      <c r="S3127" s="1807">
        <f t="shared" si="1298"/>
        <v>0</v>
      </c>
      <c r="U3127" s="1764">
        <f t="shared" si="1299"/>
        <v>0</v>
      </c>
      <c r="V3127" s="1764">
        <f t="shared" si="1300"/>
        <v>0</v>
      </c>
      <c r="W3127" s="1764">
        <f t="shared" si="1301"/>
        <v>322.75</v>
      </c>
      <c r="X3127" s="1768">
        <v>322.75</v>
      </c>
      <c r="Y3127" s="1784">
        <v>618788</v>
      </c>
      <c r="Z3127" s="1770">
        <v>43451</v>
      </c>
      <c r="AA3127" s="1843" t="s">
        <v>104</v>
      </c>
      <c r="AB3127" s="1843"/>
      <c r="AH3127" s="1867"/>
      <c r="AK3127" s="1868"/>
      <c r="AL3127" s="1868"/>
    </row>
    <row r="3128" spans="1:38" x14ac:dyDescent="0.25">
      <c r="A3128" s="1866">
        <v>2018920</v>
      </c>
      <c r="C3128" s="1782" t="s">
        <v>6456</v>
      </c>
      <c r="D3128" s="1762" t="s">
        <v>26</v>
      </c>
      <c r="E3128" s="1762">
        <v>0</v>
      </c>
      <c r="F3128" s="1762">
        <v>0</v>
      </c>
      <c r="G3128" s="1762">
        <v>0</v>
      </c>
      <c r="H3128" s="1762">
        <v>0</v>
      </c>
      <c r="I3128" s="1783">
        <v>1</v>
      </c>
      <c r="J3128" s="1783">
        <v>1</v>
      </c>
      <c r="L3128" s="1764">
        <v>50.23</v>
      </c>
      <c r="O3128" s="1764">
        <v>21.84</v>
      </c>
      <c r="P3128" s="1806" t="str">
        <f t="shared" si="1296"/>
        <v/>
      </c>
      <c r="R3128" s="1864" t="str">
        <f t="shared" si="1297"/>
        <v/>
      </c>
      <c r="S3128" s="1807">
        <f t="shared" si="1298"/>
        <v>0</v>
      </c>
      <c r="U3128" s="1764">
        <f t="shared" si="1299"/>
        <v>0</v>
      </c>
      <c r="V3128" s="1764">
        <f t="shared" si="1300"/>
        <v>0</v>
      </c>
      <c r="W3128" s="1764">
        <f t="shared" si="1301"/>
        <v>50.23</v>
      </c>
      <c r="X3128" s="1768">
        <v>50.23</v>
      </c>
      <c r="Y3128" s="1784">
        <v>618788</v>
      </c>
      <c r="Z3128" s="1770">
        <v>43451</v>
      </c>
      <c r="AA3128" s="1843" t="s">
        <v>104</v>
      </c>
      <c r="AB3128" s="1843"/>
      <c r="AH3128" s="1867"/>
      <c r="AK3128" s="1868"/>
      <c r="AL3128" s="1868"/>
    </row>
    <row r="3129" spans="1:38" x14ac:dyDescent="0.25">
      <c r="A3129" s="1866">
        <v>2018921</v>
      </c>
      <c r="C3129" s="1782" t="s">
        <v>6457</v>
      </c>
      <c r="D3129" s="1762" t="s">
        <v>26</v>
      </c>
      <c r="E3129" s="1762">
        <v>0</v>
      </c>
      <c r="F3129" s="1762">
        <v>0</v>
      </c>
      <c r="G3129" s="1762">
        <v>0</v>
      </c>
      <c r="H3129" s="1762">
        <v>0</v>
      </c>
      <c r="I3129" s="1783">
        <v>1</v>
      </c>
      <c r="J3129" s="1783">
        <v>1</v>
      </c>
      <c r="L3129" s="1764">
        <v>625.14</v>
      </c>
      <c r="O3129" s="1764">
        <v>271.8</v>
      </c>
      <c r="P3129" s="1806" t="str">
        <f t="shared" si="1296"/>
        <v/>
      </c>
      <c r="R3129" s="1864" t="str">
        <f t="shared" si="1297"/>
        <v/>
      </c>
      <c r="S3129" s="1807">
        <f t="shared" si="1298"/>
        <v>0</v>
      </c>
      <c r="U3129" s="1764">
        <f t="shared" si="1299"/>
        <v>0</v>
      </c>
      <c r="V3129" s="1764">
        <f t="shared" si="1300"/>
        <v>0</v>
      </c>
      <c r="W3129" s="1764">
        <f t="shared" si="1301"/>
        <v>625.14</v>
      </c>
      <c r="X3129" s="1768">
        <v>625.14</v>
      </c>
      <c r="Y3129" s="1784">
        <v>618788</v>
      </c>
      <c r="Z3129" s="1770">
        <v>43451</v>
      </c>
      <c r="AA3129" s="1843" t="s">
        <v>104</v>
      </c>
      <c r="AB3129" s="1843"/>
      <c r="AH3129" s="1867"/>
      <c r="AK3129" s="1868"/>
      <c r="AL3129" s="1868"/>
    </row>
    <row r="3130" spans="1:38" x14ac:dyDescent="0.25">
      <c r="A3130" s="1866">
        <v>2018922</v>
      </c>
      <c r="C3130" s="1782">
        <v>774219</v>
      </c>
      <c r="D3130" s="1762" t="s">
        <v>26</v>
      </c>
      <c r="E3130" s="1762">
        <v>1</v>
      </c>
      <c r="F3130" s="1762">
        <v>8</v>
      </c>
      <c r="G3130" s="1762">
        <v>5</v>
      </c>
      <c r="H3130" s="1762">
        <v>3</v>
      </c>
      <c r="I3130" s="1783">
        <v>1</v>
      </c>
      <c r="J3130" s="1783">
        <v>1</v>
      </c>
      <c r="L3130" s="1764">
        <v>3371.73</v>
      </c>
      <c r="N3130" s="1764">
        <v>2253</v>
      </c>
      <c r="O3130" s="1764">
        <f t="shared" ref="O3130:O3196" si="1302">N3130-Q3130</f>
        <v>1786.8600000000001</v>
      </c>
      <c r="P3130" s="1806">
        <f t="shared" si="1296"/>
        <v>0.79310252996005337</v>
      </c>
      <c r="Q3130" s="1764">
        <v>466.14</v>
      </c>
      <c r="R3130" s="1864">
        <f t="shared" si="1297"/>
        <v>0.20689747003994674</v>
      </c>
      <c r="S3130" s="1807">
        <f t="shared" si="1298"/>
        <v>18.645599999999998</v>
      </c>
      <c r="U3130" s="1764">
        <f t="shared" si="1299"/>
        <v>0</v>
      </c>
      <c r="V3130" s="1764">
        <f t="shared" si="1300"/>
        <v>0</v>
      </c>
      <c r="W3130" s="1764">
        <f t="shared" si="1301"/>
        <v>3371.73</v>
      </c>
      <c r="X3130" s="1768">
        <v>3371.73</v>
      </c>
      <c r="Y3130" s="1784">
        <v>19600038</v>
      </c>
      <c r="Z3130" s="1770">
        <v>43497</v>
      </c>
      <c r="AA3130" s="1843" t="s">
        <v>104</v>
      </c>
      <c r="AB3130" s="1843"/>
      <c r="AH3130" s="1867"/>
      <c r="AK3130" s="1868"/>
      <c r="AL3130" s="1868"/>
    </row>
    <row r="3131" spans="1:38" x14ac:dyDescent="0.25">
      <c r="A3131" s="1866">
        <v>2018923</v>
      </c>
      <c r="C3131" s="1782">
        <v>772919</v>
      </c>
      <c r="D3131" s="1762" t="s">
        <v>26</v>
      </c>
      <c r="E3131" s="1762">
        <v>1</v>
      </c>
      <c r="F3131" s="1762">
        <v>7</v>
      </c>
      <c r="G3131" s="1762">
        <v>3</v>
      </c>
      <c r="H3131" s="1762">
        <v>3</v>
      </c>
      <c r="I3131" s="1783">
        <v>1</v>
      </c>
      <c r="J3131" s="1783">
        <v>1</v>
      </c>
      <c r="L3131" s="1764">
        <v>2881.77</v>
      </c>
      <c r="N3131" s="1764">
        <v>1900.58</v>
      </c>
      <c r="O3131" s="1764">
        <f t="shared" si="1302"/>
        <v>1500.32</v>
      </c>
      <c r="P3131" s="1806">
        <f t="shared" si="1296"/>
        <v>0.78940113018131308</v>
      </c>
      <c r="Q3131" s="1764">
        <v>400.26</v>
      </c>
      <c r="R3131" s="1864">
        <f t="shared" si="1297"/>
        <v>0.21059886981868692</v>
      </c>
      <c r="S3131" s="1807">
        <f t="shared" si="1298"/>
        <v>16.010400000000001</v>
      </c>
      <c r="U3131" s="1764">
        <f t="shared" si="1299"/>
        <v>0</v>
      </c>
      <c r="V3131" s="1764">
        <f t="shared" si="1300"/>
        <v>0</v>
      </c>
      <c r="W3131" s="1764">
        <f t="shared" si="1301"/>
        <v>2881.77</v>
      </c>
      <c r="X3131" s="1768">
        <v>2881.77</v>
      </c>
      <c r="Y3131" s="1784">
        <v>19600039</v>
      </c>
      <c r="Z3131" s="1770">
        <v>43497</v>
      </c>
      <c r="AA3131" s="1843" t="s">
        <v>104</v>
      </c>
      <c r="AB3131" s="1843"/>
      <c r="AH3131" s="1867"/>
      <c r="AK3131" s="1868"/>
      <c r="AL3131" s="1868"/>
    </row>
    <row r="3132" spans="1:38" x14ac:dyDescent="0.25">
      <c r="A3132" s="1866">
        <v>2018924</v>
      </c>
      <c r="C3132" s="1782">
        <v>765819</v>
      </c>
      <c r="D3132" s="1762" t="s">
        <v>26</v>
      </c>
      <c r="E3132" s="1762">
        <v>1</v>
      </c>
      <c r="F3132" s="1762">
        <v>9</v>
      </c>
      <c r="G3132" s="1762">
        <v>5</v>
      </c>
      <c r="H3132" s="1762">
        <v>3</v>
      </c>
      <c r="I3132" s="1783">
        <v>1</v>
      </c>
      <c r="J3132" s="1783">
        <v>1</v>
      </c>
      <c r="L3132" s="1764">
        <v>3235.13</v>
      </c>
      <c r="N3132" s="1764">
        <v>2135.98</v>
      </c>
      <c r="O3132" s="1764">
        <f t="shared" si="1302"/>
        <v>1668.65</v>
      </c>
      <c r="P3132" s="1806">
        <f t="shared" si="1296"/>
        <v>0.78121049822563882</v>
      </c>
      <c r="Q3132" s="1764">
        <v>467.33</v>
      </c>
      <c r="R3132" s="1864">
        <f t="shared" si="1297"/>
        <v>0.21878950177436118</v>
      </c>
      <c r="S3132" s="1807">
        <f t="shared" si="1298"/>
        <v>18.693200000000001</v>
      </c>
      <c r="U3132" s="1764">
        <f t="shared" si="1299"/>
        <v>0</v>
      </c>
      <c r="V3132" s="1764">
        <f t="shared" si="1300"/>
        <v>0</v>
      </c>
      <c r="W3132" s="1764">
        <f t="shared" si="1301"/>
        <v>3235.13</v>
      </c>
      <c r="X3132" s="1768">
        <v>3235.13</v>
      </c>
      <c r="Y3132" s="1784">
        <v>19600040</v>
      </c>
      <c r="Z3132" s="1770">
        <v>43497</v>
      </c>
      <c r="AA3132" s="1843" t="s">
        <v>104</v>
      </c>
      <c r="AB3132" s="1843"/>
      <c r="AH3132" s="1867"/>
      <c r="AK3132" s="1868"/>
      <c r="AL3132" s="1868"/>
    </row>
    <row r="3133" spans="1:38" x14ac:dyDescent="0.25">
      <c r="A3133" s="1866">
        <v>2018925</v>
      </c>
      <c r="C3133" s="1782" t="s">
        <v>6466</v>
      </c>
      <c r="D3133" s="1762" t="s">
        <v>26</v>
      </c>
      <c r="E3133" s="1762">
        <v>0</v>
      </c>
      <c r="F3133" s="1762">
        <v>0</v>
      </c>
      <c r="G3133" s="1762">
        <v>0</v>
      </c>
      <c r="H3133" s="1762">
        <v>0</v>
      </c>
      <c r="I3133" s="1783">
        <v>1</v>
      </c>
      <c r="J3133" s="1783">
        <v>1</v>
      </c>
      <c r="L3133" s="1764">
        <v>85.66</v>
      </c>
      <c r="O3133" s="1764">
        <v>35.33</v>
      </c>
      <c r="P3133" s="1806" t="str">
        <f t="shared" si="1296"/>
        <v/>
      </c>
      <c r="Q3133" s="1764">
        <v>15</v>
      </c>
      <c r="R3133" s="1864" t="str">
        <f t="shared" si="1297"/>
        <v/>
      </c>
      <c r="S3133" s="1807">
        <f t="shared" si="1298"/>
        <v>0.6</v>
      </c>
      <c r="U3133" s="1764">
        <f t="shared" si="1299"/>
        <v>0</v>
      </c>
      <c r="V3133" s="1764">
        <f t="shared" si="1300"/>
        <v>0</v>
      </c>
      <c r="W3133" s="1764">
        <f t="shared" si="1301"/>
        <v>85.66</v>
      </c>
      <c r="X3133" s="1768">
        <v>85.66</v>
      </c>
      <c r="Y3133" s="1784">
        <v>19600081</v>
      </c>
      <c r="Z3133" s="1770">
        <v>43511</v>
      </c>
      <c r="AA3133" s="1843" t="s">
        <v>104</v>
      </c>
      <c r="AB3133" s="1843"/>
      <c r="AH3133" s="1867"/>
      <c r="AK3133" s="1868"/>
      <c r="AL3133" s="1868"/>
    </row>
    <row r="3134" spans="1:38" x14ac:dyDescent="0.25">
      <c r="A3134" s="1866">
        <v>2018926</v>
      </c>
      <c r="C3134" s="1782" t="s">
        <v>6523</v>
      </c>
      <c r="D3134" s="1762" t="s">
        <v>317</v>
      </c>
      <c r="E3134" s="1762">
        <v>0</v>
      </c>
      <c r="F3134" s="1762">
        <v>0</v>
      </c>
      <c r="G3134" s="1762">
        <v>0</v>
      </c>
      <c r="H3134" s="1762">
        <v>0</v>
      </c>
      <c r="I3134" s="1783">
        <v>1</v>
      </c>
      <c r="J3134" s="1783">
        <v>1</v>
      </c>
      <c r="L3134" s="1764">
        <v>19.8</v>
      </c>
      <c r="O3134" s="1764">
        <v>7</v>
      </c>
      <c r="P3134" s="1806" t="str">
        <f t="shared" si="1296"/>
        <v/>
      </c>
      <c r="R3134" s="1864" t="str">
        <f t="shared" si="1297"/>
        <v/>
      </c>
      <c r="S3134" s="1807">
        <f t="shared" si="1298"/>
        <v>0</v>
      </c>
      <c r="U3134" s="1764">
        <f t="shared" si="1299"/>
        <v>0</v>
      </c>
      <c r="V3134" s="1764">
        <f t="shared" si="1300"/>
        <v>0</v>
      </c>
      <c r="W3134" s="1764">
        <f t="shared" si="1301"/>
        <v>19.8</v>
      </c>
      <c r="X3134" s="1768">
        <v>19.8</v>
      </c>
      <c r="Y3134" s="1784">
        <v>19600021</v>
      </c>
      <c r="Z3134" s="1770">
        <v>43487</v>
      </c>
      <c r="AA3134" s="1843" t="s">
        <v>104</v>
      </c>
      <c r="AB3134" s="1843"/>
      <c r="AH3134" s="1867"/>
      <c r="AK3134" s="1868"/>
      <c r="AL3134" s="1868"/>
    </row>
    <row r="3135" spans="1:38" x14ac:dyDescent="0.25">
      <c r="A3135" s="1866">
        <v>2018927</v>
      </c>
      <c r="C3135" s="1782">
        <v>770919</v>
      </c>
      <c r="D3135" s="1762" t="s">
        <v>26</v>
      </c>
      <c r="E3135" s="1762">
        <v>1</v>
      </c>
      <c r="F3135" s="1762">
        <v>14</v>
      </c>
      <c r="G3135" s="1762">
        <v>5</v>
      </c>
      <c r="H3135" s="1762">
        <v>4</v>
      </c>
      <c r="I3135" s="1783">
        <v>1</v>
      </c>
      <c r="J3135" s="1783">
        <v>1</v>
      </c>
      <c r="L3135" s="1764">
        <v>7035.05</v>
      </c>
      <c r="N3135" s="1764">
        <v>4323</v>
      </c>
      <c r="O3135" s="1764">
        <f t="shared" si="1302"/>
        <v>3560.05</v>
      </c>
      <c r="P3135" s="1806">
        <f t="shared" si="1296"/>
        <v>0.82351376359009953</v>
      </c>
      <c r="Q3135" s="1764">
        <v>762.95</v>
      </c>
      <c r="R3135" s="1864">
        <f t="shared" si="1297"/>
        <v>0.17648623640990055</v>
      </c>
      <c r="S3135" s="1807">
        <f t="shared" si="1298"/>
        <v>30.518000000000001</v>
      </c>
      <c r="U3135" s="1764">
        <f t="shared" si="1299"/>
        <v>0</v>
      </c>
      <c r="V3135" s="1764">
        <f t="shared" si="1300"/>
        <v>0</v>
      </c>
      <c r="W3135" s="1764">
        <f t="shared" si="1301"/>
        <v>7035.05</v>
      </c>
      <c r="X3135" s="1768">
        <v>7035.05</v>
      </c>
      <c r="Y3135" s="1784">
        <v>19600029</v>
      </c>
      <c r="Z3135" s="1770">
        <v>43497</v>
      </c>
      <c r="AA3135" s="1843" t="s">
        <v>104</v>
      </c>
      <c r="AB3135" s="1843"/>
      <c r="AH3135" s="1867"/>
      <c r="AK3135" s="1868"/>
      <c r="AL3135" s="1868"/>
    </row>
    <row r="3136" spans="1:38" x14ac:dyDescent="0.25">
      <c r="A3136" s="1866" t="s">
        <v>6605</v>
      </c>
      <c r="C3136" s="1782" t="s">
        <v>6476</v>
      </c>
      <c r="D3136" s="1762" t="s">
        <v>26</v>
      </c>
      <c r="E3136" s="1762">
        <v>1</v>
      </c>
      <c r="F3136" s="1762">
        <v>11</v>
      </c>
      <c r="G3136" s="1762">
        <v>4</v>
      </c>
      <c r="H3136" s="1762">
        <v>12</v>
      </c>
      <c r="I3136" s="1783">
        <v>1</v>
      </c>
      <c r="J3136" s="1783">
        <v>1</v>
      </c>
      <c r="L3136" s="1764">
        <v>11442</v>
      </c>
      <c r="N3136" s="1764">
        <v>6650</v>
      </c>
      <c r="O3136" s="1764">
        <f t="shared" si="1302"/>
        <v>5269.9</v>
      </c>
      <c r="P3136" s="1806">
        <f t="shared" si="1296"/>
        <v>0.79246616541353376</v>
      </c>
      <c r="Q3136" s="1764">
        <v>1380.1</v>
      </c>
      <c r="R3136" s="1864">
        <f t="shared" si="1297"/>
        <v>0.20753383458646615</v>
      </c>
      <c r="S3136" s="1807">
        <f t="shared" si="1298"/>
        <v>55.203999999999994</v>
      </c>
      <c r="U3136" s="1764">
        <f t="shared" si="1299"/>
        <v>0</v>
      </c>
      <c r="V3136" s="1764">
        <f t="shared" si="1300"/>
        <v>0</v>
      </c>
      <c r="W3136" s="1764">
        <f t="shared" si="1301"/>
        <v>11442</v>
      </c>
      <c r="X3136" s="1768">
        <v>11442</v>
      </c>
      <c r="Y3136" s="1784">
        <v>19600028</v>
      </c>
      <c r="Z3136" s="1770">
        <v>43497</v>
      </c>
      <c r="AA3136" s="1843" t="s">
        <v>104</v>
      </c>
      <c r="AB3136" s="1843"/>
      <c r="AH3136" s="1867"/>
      <c r="AK3136" s="1868"/>
      <c r="AL3136" s="1868"/>
    </row>
    <row r="3137" spans="1:38" x14ac:dyDescent="0.25">
      <c r="A3137" s="1866" t="s">
        <v>6606</v>
      </c>
      <c r="C3137" s="1782" t="s">
        <v>6478</v>
      </c>
      <c r="D3137" s="1762" t="s">
        <v>26</v>
      </c>
      <c r="E3137" s="1762">
        <v>1</v>
      </c>
      <c r="F3137" s="1762">
        <v>11</v>
      </c>
      <c r="G3137" s="1762">
        <v>4</v>
      </c>
      <c r="H3137" s="1762">
        <v>12</v>
      </c>
      <c r="I3137" s="1783">
        <v>1</v>
      </c>
      <c r="J3137" s="1783">
        <v>1</v>
      </c>
      <c r="L3137" s="1764">
        <v>11442</v>
      </c>
      <c r="N3137" s="1764">
        <v>6650</v>
      </c>
      <c r="O3137" s="1764">
        <f t="shared" si="1302"/>
        <v>5269.9</v>
      </c>
      <c r="P3137" s="1806">
        <f t="shared" si="1296"/>
        <v>0.79246616541353376</v>
      </c>
      <c r="Q3137" s="1764">
        <v>1380.1</v>
      </c>
      <c r="R3137" s="1864">
        <f t="shared" si="1297"/>
        <v>0.20753383458646615</v>
      </c>
      <c r="S3137" s="1807">
        <f t="shared" si="1298"/>
        <v>55.203999999999994</v>
      </c>
      <c r="U3137" s="1764">
        <f t="shared" si="1299"/>
        <v>0</v>
      </c>
      <c r="V3137" s="1764">
        <f t="shared" si="1300"/>
        <v>0</v>
      </c>
      <c r="W3137" s="1764">
        <f t="shared" si="1301"/>
        <v>11442</v>
      </c>
      <c r="X3137" s="1768">
        <v>11442</v>
      </c>
      <c r="Y3137" s="1784">
        <v>19600093</v>
      </c>
      <c r="Z3137" s="1770">
        <v>43515</v>
      </c>
      <c r="AA3137" s="1843" t="s">
        <v>104</v>
      </c>
      <c r="AB3137" s="1843"/>
      <c r="AH3137" s="1867"/>
      <c r="AK3137" s="1868"/>
      <c r="AL3137" s="1868"/>
    </row>
    <row r="3138" spans="1:38" x14ac:dyDescent="0.25">
      <c r="A3138" s="1866">
        <v>2018930</v>
      </c>
      <c r="C3138" s="1782" t="s">
        <v>6477</v>
      </c>
      <c r="D3138" s="1762" t="s">
        <v>471</v>
      </c>
      <c r="E3138" s="1762">
        <v>0</v>
      </c>
      <c r="F3138" s="1762">
        <v>0</v>
      </c>
      <c r="G3138" s="1762">
        <v>0</v>
      </c>
      <c r="H3138" s="1762">
        <v>0</v>
      </c>
      <c r="I3138" s="1783">
        <v>1</v>
      </c>
      <c r="J3138" s="1783">
        <v>1</v>
      </c>
      <c r="L3138" s="1764">
        <v>792</v>
      </c>
      <c r="N3138" s="1764">
        <f>O3138+Q3138</f>
        <v>240</v>
      </c>
      <c r="O3138" s="1764">
        <v>150</v>
      </c>
      <c r="P3138" s="1806">
        <f t="shared" si="1296"/>
        <v>0.625</v>
      </c>
      <c r="Q3138" s="1764">
        <v>90</v>
      </c>
      <c r="R3138" s="1864">
        <f t="shared" si="1297"/>
        <v>0.375</v>
      </c>
      <c r="S3138" s="1807">
        <f t="shared" si="1298"/>
        <v>3.6</v>
      </c>
      <c r="U3138" s="1764">
        <f t="shared" si="1299"/>
        <v>0</v>
      </c>
      <c r="V3138" s="1764">
        <f t="shared" si="1300"/>
        <v>0</v>
      </c>
      <c r="W3138" s="1764">
        <f t="shared" si="1301"/>
        <v>792</v>
      </c>
      <c r="X3138" s="1768">
        <v>792</v>
      </c>
      <c r="Y3138" s="1784">
        <v>618790</v>
      </c>
      <c r="Z3138" s="1770">
        <v>43451</v>
      </c>
      <c r="AA3138" s="1843" t="s">
        <v>104</v>
      </c>
      <c r="AB3138" s="1843"/>
      <c r="AH3138" s="1867"/>
      <c r="AK3138" s="1868"/>
      <c r="AL3138" s="1868"/>
    </row>
    <row r="3139" spans="1:38" x14ac:dyDescent="0.25">
      <c r="A3139" s="1866">
        <v>2018931</v>
      </c>
      <c r="C3139" s="1782">
        <v>743719</v>
      </c>
      <c r="D3139" s="1762" t="s">
        <v>26</v>
      </c>
      <c r="E3139" s="1762">
        <v>1</v>
      </c>
      <c r="F3139" s="1762">
        <v>10</v>
      </c>
      <c r="G3139" s="1762">
        <v>5</v>
      </c>
      <c r="H3139" s="1762">
        <v>3</v>
      </c>
      <c r="I3139" s="1783">
        <v>1</v>
      </c>
      <c r="J3139" s="1783">
        <v>1</v>
      </c>
      <c r="L3139" s="1764">
        <v>3636.52</v>
      </c>
      <c r="N3139" s="1764">
        <v>2397.8000000000002</v>
      </c>
      <c r="O3139" s="1764">
        <f t="shared" si="1302"/>
        <v>1899.8300000000002</v>
      </c>
      <c r="P3139" s="1806">
        <f t="shared" si="1296"/>
        <v>0.79232212861789975</v>
      </c>
      <c r="Q3139" s="1764">
        <v>497.97</v>
      </c>
      <c r="R3139" s="1864">
        <f t="shared" si="1297"/>
        <v>0.20767787138210025</v>
      </c>
      <c r="S3139" s="1807">
        <f t="shared" si="1298"/>
        <v>19.918800000000001</v>
      </c>
      <c r="U3139" s="1764">
        <f t="shared" si="1299"/>
        <v>0</v>
      </c>
      <c r="V3139" s="1764">
        <f t="shared" si="1300"/>
        <v>0</v>
      </c>
      <c r="W3139" s="1764">
        <f t="shared" si="1301"/>
        <v>3636.52</v>
      </c>
      <c r="X3139" s="1768">
        <v>3636.52</v>
      </c>
      <c r="Y3139" s="1784">
        <v>19600027</v>
      </c>
      <c r="Z3139" s="1770">
        <v>43497</v>
      </c>
      <c r="AA3139" s="1843" t="s">
        <v>104</v>
      </c>
      <c r="AB3139" s="1843"/>
      <c r="AH3139" s="1867"/>
      <c r="AK3139" s="1868"/>
      <c r="AL3139" s="1868"/>
    </row>
    <row r="3140" spans="1:38" x14ac:dyDescent="0.25">
      <c r="A3140" s="1866">
        <v>2018932</v>
      </c>
      <c r="C3140" s="1782" t="s">
        <v>6481</v>
      </c>
      <c r="D3140" s="1762" t="s">
        <v>26</v>
      </c>
      <c r="E3140" s="1762">
        <v>0</v>
      </c>
      <c r="F3140" s="1762">
        <v>0</v>
      </c>
      <c r="G3140" s="1762">
        <v>0</v>
      </c>
      <c r="H3140" s="1762">
        <v>0</v>
      </c>
      <c r="I3140" s="1783">
        <v>0</v>
      </c>
      <c r="J3140" s="1783">
        <v>0</v>
      </c>
      <c r="L3140" s="1764">
        <v>150.63999999999999</v>
      </c>
      <c r="O3140" s="1764">
        <v>67.819999999999993</v>
      </c>
      <c r="P3140" s="1806" t="str">
        <f t="shared" si="1296"/>
        <v/>
      </c>
      <c r="Q3140" s="1764">
        <v>15</v>
      </c>
      <c r="R3140" s="1864" t="str">
        <f t="shared" si="1297"/>
        <v/>
      </c>
      <c r="S3140" s="1807">
        <f t="shared" si="1298"/>
        <v>0.6</v>
      </c>
      <c r="U3140" s="1764">
        <f t="shared" si="1299"/>
        <v>82.82</v>
      </c>
      <c r="V3140" s="1764">
        <f t="shared" si="1300"/>
        <v>0</v>
      </c>
      <c r="W3140" s="1764">
        <f t="shared" si="1301"/>
        <v>150.63999999999999</v>
      </c>
      <c r="X3140" s="1768">
        <v>150.63999999999999</v>
      </c>
      <c r="Y3140" s="1784">
        <v>19600081</v>
      </c>
      <c r="Z3140" s="1770">
        <v>43511</v>
      </c>
      <c r="AA3140" s="1843" t="s">
        <v>104</v>
      </c>
      <c r="AB3140" s="1843"/>
      <c r="AH3140" s="1867"/>
      <c r="AK3140" s="1868"/>
      <c r="AL3140" s="1868"/>
    </row>
    <row r="3141" spans="1:38" x14ac:dyDescent="0.25">
      <c r="A3141" s="1866">
        <v>2018933</v>
      </c>
      <c r="C3141" s="1782">
        <v>776919</v>
      </c>
      <c r="D3141" s="1762" t="s">
        <v>26</v>
      </c>
      <c r="E3141" s="1979">
        <v>1</v>
      </c>
      <c r="F3141" s="1979">
        <v>7</v>
      </c>
      <c r="G3141" s="1979">
        <v>5</v>
      </c>
      <c r="H3141" s="1979">
        <v>2</v>
      </c>
      <c r="I3141" s="1783">
        <v>0</v>
      </c>
      <c r="J3141" s="1783">
        <v>0</v>
      </c>
      <c r="L3141" s="1764">
        <v>2416.91</v>
      </c>
      <c r="N3141" s="1764">
        <v>1598</v>
      </c>
      <c r="O3141" s="1764">
        <f t="shared" si="1302"/>
        <v>1230.24</v>
      </c>
      <c r="P3141" s="1806">
        <f t="shared" si="1296"/>
        <v>0.7698623279098874</v>
      </c>
      <c r="Q3141" s="1764">
        <v>367.76</v>
      </c>
      <c r="R3141" s="1864">
        <f t="shared" si="1297"/>
        <v>0.23013767209011263</v>
      </c>
      <c r="S3141" s="1807">
        <f t="shared" si="1298"/>
        <v>14.7104</v>
      </c>
      <c r="U3141" s="1764">
        <f t="shared" si="1299"/>
        <v>1598</v>
      </c>
      <c r="V3141" s="1764">
        <f t="shared" si="1300"/>
        <v>0</v>
      </c>
      <c r="W3141" s="1764">
        <f t="shared" si="1301"/>
        <v>2416.91</v>
      </c>
      <c r="X3141" s="1768">
        <v>2416.91</v>
      </c>
      <c r="Y3141" s="1784">
        <v>19600030</v>
      </c>
      <c r="Z3141" s="1770">
        <v>43497</v>
      </c>
      <c r="AA3141" s="1843" t="s">
        <v>104</v>
      </c>
      <c r="AB3141" s="1843"/>
      <c r="AH3141" s="1867"/>
      <c r="AK3141" s="1868"/>
      <c r="AL3141" s="1868"/>
    </row>
    <row r="3142" spans="1:38" x14ac:dyDescent="0.25">
      <c r="A3142" s="1866">
        <v>2018934</v>
      </c>
      <c r="C3142" s="1782">
        <v>777019</v>
      </c>
      <c r="D3142" s="1762" t="s">
        <v>26</v>
      </c>
      <c r="E3142" s="1762">
        <v>1</v>
      </c>
      <c r="F3142" s="1762">
        <v>7</v>
      </c>
      <c r="G3142" s="1762">
        <v>5</v>
      </c>
      <c r="H3142" s="1762">
        <v>2</v>
      </c>
      <c r="I3142" s="1783">
        <v>1</v>
      </c>
      <c r="J3142" s="1783">
        <v>1</v>
      </c>
      <c r="L3142" s="1764">
        <v>2416.91</v>
      </c>
      <c r="N3142" s="1764">
        <v>1598</v>
      </c>
      <c r="O3142" s="1764">
        <f t="shared" si="1302"/>
        <v>1230.24</v>
      </c>
      <c r="P3142" s="1806">
        <f t="shared" si="1296"/>
        <v>0.7698623279098874</v>
      </c>
      <c r="Q3142" s="1764">
        <v>367.76</v>
      </c>
      <c r="R3142" s="1864">
        <f t="shared" si="1297"/>
        <v>0.23013767209011263</v>
      </c>
      <c r="S3142" s="1807">
        <f t="shared" si="1298"/>
        <v>14.7104</v>
      </c>
      <c r="U3142" s="1764">
        <f t="shared" si="1299"/>
        <v>0</v>
      </c>
      <c r="V3142" s="1764">
        <f t="shared" si="1300"/>
        <v>0</v>
      </c>
      <c r="W3142" s="1764">
        <f t="shared" si="1301"/>
        <v>2416.91</v>
      </c>
      <c r="X3142" s="1768">
        <v>2416.91</v>
      </c>
      <c r="Y3142" s="1784">
        <v>19600049</v>
      </c>
      <c r="Z3142" s="1770">
        <v>43504</v>
      </c>
      <c r="AA3142" s="1843" t="s">
        <v>104</v>
      </c>
      <c r="AB3142" s="1843"/>
      <c r="AH3142" s="1867"/>
      <c r="AK3142" s="1868"/>
      <c r="AL3142" s="1868"/>
    </row>
    <row r="3143" spans="1:38" x14ac:dyDescent="0.25">
      <c r="A3143" s="1866">
        <v>2018935</v>
      </c>
      <c r="C3143" s="1782" t="s">
        <v>6650</v>
      </c>
      <c r="D3143" s="1762" t="s">
        <v>26</v>
      </c>
      <c r="E3143" s="1762">
        <v>0</v>
      </c>
      <c r="F3143" s="1762">
        <v>0</v>
      </c>
      <c r="G3143" s="1762">
        <v>0</v>
      </c>
      <c r="H3143" s="1762">
        <v>0</v>
      </c>
      <c r="I3143" s="1783">
        <v>0</v>
      </c>
      <c r="J3143" s="1783">
        <v>0</v>
      </c>
      <c r="L3143" s="1764">
        <v>325.33999999999997</v>
      </c>
      <c r="O3143" s="1764">
        <v>155.16999999999999</v>
      </c>
      <c r="P3143" s="1806" t="str">
        <f t="shared" si="1296"/>
        <v/>
      </c>
      <c r="Q3143" s="1764">
        <v>15</v>
      </c>
      <c r="R3143" s="1864" t="str">
        <f t="shared" si="1297"/>
        <v/>
      </c>
      <c r="S3143" s="1807">
        <f t="shared" si="1298"/>
        <v>0.6</v>
      </c>
      <c r="U3143" s="1764">
        <f t="shared" si="1299"/>
        <v>170.17</v>
      </c>
      <c r="V3143" s="1764">
        <f t="shared" si="1300"/>
        <v>0</v>
      </c>
      <c r="W3143" s="1764">
        <f t="shared" si="1301"/>
        <v>325.33999999999997</v>
      </c>
      <c r="X3143" s="1768">
        <v>325.33999999999997</v>
      </c>
      <c r="Y3143" s="1784">
        <v>19600081</v>
      </c>
      <c r="Z3143" s="1770">
        <v>43511</v>
      </c>
      <c r="AA3143" s="1843" t="s">
        <v>104</v>
      </c>
      <c r="AB3143" s="1843"/>
      <c r="AH3143" s="1867"/>
      <c r="AK3143" s="1868"/>
      <c r="AL3143" s="1868"/>
    </row>
    <row r="3144" spans="1:38" x14ac:dyDescent="0.25">
      <c r="A3144" s="1866">
        <v>2018936</v>
      </c>
      <c r="C3144" s="1782">
        <v>699219</v>
      </c>
      <c r="D3144" s="1762" t="s">
        <v>26</v>
      </c>
      <c r="E3144" s="1762">
        <v>1</v>
      </c>
      <c r="F3144" s="1762">
        <v>8</v>
      </c>
      <c r="G3144" s="1762">
        <v>5</v>
      </c>
      <c r="H3144" s="1762">
        <v>5</v>
      </c>
      <c r="I3144" s="1783">
        <v>1</v>
      </c>
      <c r="J3144" s="1783">
        <v>1</v>
      </c>
      <c r="L3144" s="1764">
        <v>3503.63</v>
      </c>
      <c r="N3144" s="1764">
        <v>2340.35</v>
      </c>
      <c r="O3144" s="1764">
        <f t="shared" si="1302"/>
        <v>1784.96</v>
      </c>
      <c r="P3144" s="1806">
        <f t="shared" si="1296"/>
        <v>0.76268934133783417</v>
      </c>
      <c r="Q3144" s="1764">
        <v>555.39</v>
      </c>
      <c r="R3144" s="1864">
        <f t="shared" si="1297"/>
        <v>0.23731065866216591</v>
      </c>
      <c r="S3144" s="1807">
        <f t="shared" si="1298"/>
        <v>22.215599999999998</v>
      </c>
      <c r="U3144" s="1764">
        <f t="shared" si="1299"/>
        <v>0</v>
      </c>
      <c r="V3144" s="1764">
        <f t="shared" si="1300"/>
        <v>0</v>
      </c>
      <c r="W3144" s="1764">
        <f t="shared" si="1301"/>
        <v>3503.63</v>
      </c>
      <c r="X3144" s="1768">
        <v>3503.63</v>
      </c>
      <c r="Y3144" s="1784">
        <v>19600031</v>
      </c>
      <c r="Z3144" s="1770">
        <v>43497</v>
      </c>
      <c r="AA3144" s="1843" t="s">
        <v>104</v>
      </c>
      <c r="AB3144" s="1843"/>
      <c r="AH3144" s="1867"/>
      <c r="AK3144" s="1868"/>
      <c r="AL3144" s="1868"/>
    </row>
    <row r="3145" spans="1:38" x14ac:dyDescent="0.25">
      <c r="A3145" s="1866">
        <v>2018937</v>
      </c>
      <c r="C3145" s="1782" t="s">
        <v>6482</v>
      </c>
      <c r="D3145" s="1762" t="s">
        <v>26</v>
      </c>
      <c r="E3145" s="1762">
        <v>0</v>
      </c>
      <c r="F3145" s="1762">
        <v>0</v>
      </c>
      <c r="G3145" s="1762">
        <v>0</v>
      </c>
      <c r="H3145" s="1762">
        <v>0</v>
      </c>
      <c r="I3145" s="1783">
        <v>0</v>
      </c>
      <c r="J3145" s="1783">
        <v>0</v>
      </c>
      <c r="L3145" s="1764">
        <v>67.62</v>
      </c>
      <c r="O3145" s="1764">
        <v>29.4</v>
      </c>
      <c r="P3145" s="1806" t="str">
        <f t="shared" si="1296"/>
        <v/>
      </c>
      <c r="R3145" s="1864" t="str">
        <f t="shared" si="1297"/>
        <v/>
      </c>
      <c r="S3145" s="1807">
        <f t="shared" si="1298"/>
        <v>0</v>
      </c>
      <c r="U3145" s="1764">
        <f t="shared" si="1299"/>
        <v>29.4</v>
      </c>
      <c r="V3145" s="1764">
        <f t="shared" si="1300"/>
        <v>0</v>
      </c>
      <c r="W3145" s="1764">
        <f t="shared" si="1301"/>
        <v>67.62</v>
      </c>
      <c r="X3145" s="1768">
        <v>67.62</v>
      </c>
      <c r="Y3145" s="1784">
        <v>19600081</v>
      </c>
      <c r="Z3145" s="1770">
        <v>43511</v>
      </c>
      <c r="AA3145" s="1843" t="s">
        <v>104</v>
      </c>
      <c r="AB3145" s="1843"/>
      <c r="AH3145" s="1867"/>
      <c r="AK3145" s="1868"/>
      <c r="AL3145" s="1868"/>
    </row>
    <row r="3146" spans="1:38" x14ac:dyDescent="0.25">
      <c r="A3146" s="1866">
        <v>2018938</v>
      </c>
      <c r="C3146" s="1782" t="s">
        <v>6486</v>
      </c>
      <c r="D3146" s="1762" t="s">
        <v>4688</v>
      </c>
      <c r="E3146" s="1762">
        <v>0</v>
      </c>
      <c r="F3146" s="1762">
        <v>0</v>
      </c>
      <c r="G3146" s="1762">
        <v>0</v>
      </c>
      <c r="H3146" s="1762">
        <v>0</v>
      </c>
      <c r="I3146" s="1783">
        <v>1</v>
      </c>
      <c r="J3146" s="1783">
        <v>1</v>
      </c>
      <c r="L3146" s="1764">
        <v>396</v>
      </c>
      <c r="N3146" s="1764">
        <f>O3146+Q3146</f>
        <v>315</v>
      </c>
      <c r="O3146" s="1764">
        <v>315</v>
      </c>
      <c r="P3146" s="1806">
        <f t="shared" si="1296"/>
        <v>1</v>
      </c>
      <c r="Q3146" s="1764">
        <v>0</v>
      </c>
      <c r="R3146" s="1864">
        <f t="shared" si="1297"/>
        <v>0</v>
      </c>
      <c r="S3146" s="1807">
        <f t="shared" si="1298"/>
        <v>0</v>
      </c>
      <c r="U3146" s="1764">
        <f t="shared" si="1299"/>
        <v>0</v>
      </c>
      <c r="V3146" s="1764">
        <f t="shared" si="1300"/>
        <v>0</v>
      </c>
      <c r="W3146" s="1764">
        <f t="shared" si="1301"/>
        <v>396</v>
      </c>
      <c r="X3146" s="1768">
        <v>396</v>
      </c>
      <c r="Y3146" s="1784">
        <v>618791</v>
      </c>
      <c r="Z3146" s="1770">
        <v>43451</v>
      </c>
      <c r="AA3146" s="1843" t="s">
        <v>104</v>
      </c>
      <c r="AB3146" s="1843"/>
      <c r="AH3146" s="1867"/>
      <c r="AK3146" s="1868"/>
      <c r="AL3146" s="1868"/>
    </row>
    <row r="3147" spans="1:38" x14ac:dyDescent="0.25">
      <c r="A3147" s="1866">
        <v>2018939</v>
      </c>
      <c r="C3147" s="1782" t="s">
        <v>6492</v>
      </c>
      <c r="D3147" s="1762" t="s">
        <v>4688</v>
      </c>
      <c r="E3147" s="1762">
        <v>0</v>
      </c>
      <c r="F3147" s="1762">
        <v>0</v>
      </c>
      <c r="G3147" s="1762">
        <v>0</v>
      </c>
      <c r="H3147" s="1762">
        <v>0</v>
      </c>
      <c r="I3147" s="1783">
        <v>1</v>
      </c>
      <c r="J3147" s="1783">
        <v>1</v>
      </c>
      <c r="L3147" s="1764">
        <v>821.6</v>
      </c>
      <c r="N3147" s="1764">
        <f>O3147+Q3147</f>
        <v>410</v>
      </c>
      <c r="O3147" s="1764">
        <v>410</v>
      </c>
      <c r="P3147" s="1806">
        <f t="shared" si="1296"/>
        <v>1</v>
      </c>
      <c r="Q3147" s="1764">
        <v>0</v>
      </c>
      <c r="R3147" s="1864">
        <f t="shared" si="1297"/>
        <v>0</v>
      </c>
      <c r="S3147" s="1807">
        <f t="shared" si="1298"/>
        <v>0</v>
      </c>
      <c r="U3147" s="1764">
        <f t="shared" si="1299"/>
        <v>0</v>
      </c>
      <c r="V3147" s="1764">
        <f t="shared" si="1300"/>
        <v>0</v>
      </c>
      <c r="W3147" s="1764">
        <f t="shared" si="1301"/>
        <v>821.6</v>
      </c>
      <c r="X3147" s="1768">
        <v>821.6</v>
      </c>
      <c r="Y3147" s="1784">
        <v>618792</v>
      </c>
      <c r="Z3147" s="1770">
        <v>43451</v>
      </c>
      <c r="AA3147" s="1843" t="s">
        <v>104</v>
      </c>
      <c r="AB3147" s="1843"/>
      <c r="AH3147" s="1867"/>
      <c r="AK3147" s="1868"/>
      <c r="AL3147" s="1868"/>
    </row>
    <row r="3148" spans="1:38" x14ac:dyDescent="0.25">
      <c r="A3148" s="1866">
        <v>2018940</v>
      </c>
      <c r="C3148" s="1782" t="s">
        <v>6496</v>
      </c>
      <c r="D3148" s="1762" t="s">
        <v>26</v>
      </c>
      <c r="E3148" s="1762">
        <v>0</v>
      </c>
      <c r="F3148" s="1762">
        <v>0</v>
      </c>
      <c r="G3148" s="1762">
        <v>0</v>
      </c>
      <c r="H3148" s="1762">
        <v>0</v>
      </c>
      <c r="I3148" s="1783">
        <v>0</v>
      </c>
      <c r="J3148" s="1783">
        <v>0</v>
      </c>
      <c r="L3148" s="1764">
        <v>338</v>
      </c>
      <c r="O3148" s="1764">
        <f t="shared" si="1302"/>
        <v>0</v>
      </c>
      <c r="P3148" s="1806" t="str">
        <f t="shared" si="1296"/>
        <v/>
      </c>
      <c r="R3148" s="1864" t="str">
        <f t="shared" si="1297"/>
        <v/>
      </c>
      <c r="S3148" s="1807">
        <f t="shared" si="1298"/>
        <v>0</v>
      </c>
      <c r="U3148" s="1764">
        <f t="shared" si="1299"/>
        <v>0</v>
      </c>
      <c r="V3148" s="1764">
        <f t="shared" si="1300"/>
        <v>0</v>
      </c>
      <c r="W3148" s="1764">
        <f t="shared" si="1301"/>
        <v>338</v>
      </c>
      <c r="X3148" s="1768">
        <v>338</v>
      </c>
      <c r="Y3148" s="1784">
        <v>19600081</v>
      </c>
      <c r="Z3148" s="1770">
        <v>43511</v>
      </c>
      <c r="AA3148" s="1843" t="s">
        <v>104</v>
      </c>
      <c r="AB3148" s="1843"/>
      <c r="AH3148" s="1867"/>
      <c r="AK3148" s="1868"/>
      <c r="AL3148" s="1868"/>
    </row>
    <row r="3149" spans="1:38" x14ac:dyDescent="0.25">
      <c r="A3149" s="1994">
        <v>2018941</v>
      </c>
      <c r="C3149" s="1782" t="s">
        <v>6505</v>
      </c>
      <c r="D3149" s="1762" t="s">
        <v>26</v>
      </c>
      <c r="E3149" s="1762">
        <v>0</v>
      </c>
      <c r="F3149" s="1762">
        <v>0</v>
      </c>
      <c r="G3149" s="1762">
        <v>0</v>
      </c>
      <c r="H3149" s="1762">
        <v>0</v>
      </c>
      <c r="I3149" s="1783">
        <v>0</v>
      </c>
      <c r="J3149" s="1783">
        <v>0</v>
      </c>
      <c r="L3149" s="1764">
        <v>219.34</v>
      </c>
      <c r="O3149" s="1764">
        <v>102.17</v>
      </c>
      <c r="P3149" s="1806" t="str">
        <f t="shared" si="1296"/>
        <v/>
      </c>
      <c r="Q3149" s="1764">
        <v>15</v>
      </c>
      <c r="R3149" s="1864" t="str">
        <f t="shared" si="1297"/>
        <v/>
      </c>
      <c r="S3149" s="1807">
        <f t="shared" si="1298"/>
        <v>0.6</v>
      </c>
      <c r="U3149" s="1764">
        <f t="shared" si="1299"/>
        <v>117.17</v>
      </c>
      <c r="V3149" s="1764">
        <f t="shared" si="1300"/>
        <v>219.34</v>
      </c>
      <c r="W3149" s="1764">
        <f t="shared" si="1301"/>
        <v>0</v>
      </c>
      <c r="X3149" s="1768"/>
      <c r="Y3149" s="1784"/>
      <c r="Z3149" s="1770"/>
      <c r="AA3149" s="1843"/>
      <c r="AB3149" s="1843"/>
      <c r="AH3149" s="1867"/>
      <c r="AK3149" s="1868"/>
      <c r="AL3149" s="1868"/>
    </row>
    <row r="3150" spans="1:38" x14ac:dyDescent="0.25">
      <c r="A3150" s="1866">
        <v>2018942</v>
      </c>
      <c r="C3150" s="1782" t="s">
        <v>6516</v>
      </c>
      <c r="D3150" s="1762" t="s">
        <v>471</v>
      </c>
      <c r="E3150" s="1762">
        <v>1</v>
      </c>
      <c r="F3150" s="1762">
        <v>8</v>
      </c>
      <c r="G3150" s="1762">
        <v>6</v>
      </c>
      <c r="H3150" s="1762">
        <v>3</v>
      </c>
      <c r="I3150" s="1783">
        <v>1</v>
      </c>
      <c r="J3150" s="1783">
        <v>1</v>
      </c>
      <c r="L3150" s="1764">
        <v>3294.77</v>
      </c>
      <c r="N3150" s="1764">
        <v>2062.4899999999998</v>
      </c>
      <c r="O3150" s="1764">
        <f t="shared" si="1302"/>
        <v>1577.8099999999997</v>
      </c>
      <c r="P3150" s="1806">
        <f t="shared" si="1296"/>
        <v>0.76500249698180345</v>
      </c>
      <c r="Q3150" s="1764">
        <v>484.68</v>
      </c>
      <c r="R3150" s="1864">
        <f t="shared" si="1297"/>
        <v>0.23499750301819647</v>
      </c>
      <c r="S3150" s="1807">
        <f t="shared" si="1298"/>
        <v>19.3872</v>
      </c>
      <c r="U3150" s="1764">
        <f t="shared" si="1299"/>
        <v>0</v>
      </c>
      <c r="V3150" s="1764">
        <f t="shared" si="1300"/>
        <v>0</v>
      </c>
      <c r="W3150" s="1764">
        <f t="shared" si="1301"/>
        <v>3294.77</v>
      </c>
      <c r="X3150" s="1768">
        <v>3294.77</v>
      </c>
      <c r="Y3150" s="1784">
        <v>19600100</v>
      </c>
      <c r="Z3150" s="1770">
        <v>43515</v>
      </c>
      <c r="AA3150" s="1843" t="s">
        <v>104</v>
      </c>
      <c r="AB3150" s="1843"/>
      <c r="AH3150" s="1867"/>
      <c r="AK3150" s="1868"/>
      <c r="AL3150" s="1868"/>
    </row>
    <row r="3151" spans="1:38" x14ac:dyDescent="0.25">
      <c r="A3151" s="1866">
        <v>2018943</v>
      </c>
      <c r="C3151" s="1782">
        <v>765519</v>
      </c>
      <c r="D3151" s="1762" t="s">
        <v>26</v>
      </c>
      <c r="E3151" s="1762">
        <v>1</v>
      </c>
      <c r="F3151" s="1762">
        <v>9</v>
      </c>
      <c r="G3151" s="1762">
        <v>5</v>
      </c>
      <c r="H3151" s="1762">
        <v>3</v>
      </c>
      <c r="I3151" s="1783">
        <v>1</v>
      </c>
      <c r="J3151" s="1783">
        <v>1</v>
      </c>
      <c r="L3151" s="1764">
        <v>3393.76</v>
      </c>
      <c r="N3151" s="1764">
        <v>2238.09</v>
      </c>
      <c r="O3151" s="1764">
        <f t="shared" si="1302"/>
        <v>1713.27</v>
      </c>
      <c r="P3151" s="1806">
        <f t="shared" si="1296"/>
        <v>0.76550540862967975</v>
      </c>
      <c r="Q3151" s="1764">
        <v>524.82000000000005</v>
      </c>
      <c r="R3151" s="1864">
        <f t="shared" si="1297"/>
        <v>0.23449459137032025</v>
      </c>
      <c r="S3151" s="1807">
        <f t="shared" si="1298"/>
        <v>20.992800000000003</v>
      </c>
      <c r="U3151" s="1764">
        <f t="shared" si="1299"/>
        <v>0</v>
      </c>
      <c r="V3151" s="1764">
        <f t="shared" si="1300"/>
        <v>0</v>
      </c>
      <c r="W3151" s="1764">
        <f t="shared" si="1301"/>
        <v>3393.76</v>
      </c>
      <c r="X3151" s="1768">
        <v>3393.76</v>
      </c>
      <c r="Y3151" s="1784">
        <v>19600050</v>
      </c>
      <c r="Z3151" s="1770">
        <v>43504</v>
      </c>
      <c r="AA3151" s="1843" t="s">
        <v>104</v>
      </c>
      <c r="AB3151" s="1843"/>
      <c r="AH3151" s="1867"/>
      <c r="AK3151" s="1868"/>
      <c r="AL3151" s="1868"/>
    </row>
    <row r="3152" spans="1:38" x14ac:dyDescent="0.25">
      <c r="A3152" s="1866">
        <v>2018944</v>
      </c>
      <c r="C3152" s="1782" t="s">
        <v>6517</v>
      </c>
      <c r="D3152" s="1762" t="s">
        <v>317</v>
      </c>
      <c r="E3152" s="1762">
        <v>1</v>
      </c>
      <c r="F3152" s="1762">
        <v>2</v>
      </c>
      <c r="G3152" s="1762">
        <v>1</v>
      </c>
      <c r="H3152" s="1762">
        <v>1</v>
      </c>
      <c r="I3152" s="1783">
        <v>1</v>
      </c>
      <c r="J3152" s="1783">
        <v>1</v>
      </c>
      <c r="L3152" s="1764">
        <v>924.04</v>
      </c>
      <c r="N3152" s="1764">
        <v>574.03</v>
      </c>
      <c r="O3152" s="1764">
        <f t="shared" si="1302"/>
        <v>410.38</v>
      </c>
      <c r="P3152" s="1806">
        <f t="shared" si="1296"/>
        <v>0.71491037053812523</v>
      </c>
      <c r="Q3152" s="1764">
        <v>163.65</v>
      </c>
      <c r="R3152" s="1864">
        <f t="shared" si="1297"/>
        <v>0.28508962946187483</v>
      </c>
      <c r="S3152" s="1807">
        <f t="shared" si="1298"/>
        <v>6.5460000000000003</v>
      </c>
      <c r="U3152" s="1764">
        <f t="shared" si="1299"/>
        <v>0</v>
      </c>
      <c r="V3152" s="1764">
        <f t="shared" si="1300"/>
        <v>0</v>
      </c>
      <c r="W3152" s="1764">
        <f t="shared" si="1301"/>
        <v>924.04</v>
      </c>
      <c r="X3152" s="1768">
        <v>924.04</v>
      </c>
      <c r="Y3152" s="1784">
        <v>19600042</v>
      </c>
      <c r="Z3152" s="1770">
        <v>43497</v>
      </c>
      <c r="AA3152" s="1843" t="s">
        <v>104</v>
      </c>
      <c r="AB3152" s="1843"/>
      <c r="AH3152" s="1867"/>
      <c r="AK3152" s="1868"/>
      <c r="AL3152" s="1868"/>
    </row>
    <row r="3153" spans="1:38" x14ac:dyDescent="0.25">
      <c r="A3153" s="1866">
        <v>2018945</v>
      </c>
      <c r="C3153" s="1782" t="s">
        <v>6518</v>
      </c>
      <c r="D3153" s="1762" t="s">
        <v>5517</v>
      </c>
      <c r="E3153" s="1762">
        <v>1</v>
      </c>
      <c r="F3153" s="1762">
        <v>7</v>
      </c>
      <c r="G3153" s="1762">
        <v>0</v>
      </c>
      <c r="H3153" s="1762">
        <v>0</v>
      </c>
      <c r="I3153" s="1783">
        <v>1</v>
      </c>
      <c r="J3153" s="1783">
        <v>1</v>
      </c>
      <c r="L3153" s="1764">
        <v>5097.21</v>
      </c>
      <c r="O3153" s="1764">
        <f t="shared" si="1302"/>
        <v>0</v>
      </c>
      <c r="P3153" s="1806" t="str">
        <f t="shared" si="1296"/>
        <v/>
      </c>
      <c r="R3153" s="1864" t="str">
        <f t="shared" si="1297"/>
        <v/>
      </c>
      <c r="S3153" s="1807">
        <f t="shared" si="1298"/>
        <v>0</v>
      </c>
      <c r="U3153" s="1764">
        <f t="shared" si="1299"/>
        <v>0</v>
      </c>
      <c r="V3153" s="1764">
        <f t="shared" si="1300"/>
        <v>0</v>
      </c>
      <c r="W3153" s="1764">
        <f t="shared" si="1301"/>
        <v>5097.21</v>
      </c>
      <c r="X3153" s="1768">
        <v>5097.21</v>
      </c>
      <c r="Y3153" s="1784">
        <v>19600098</v>
      </c>
      <c r="Z3153" s="1770">
        <v>43515</v>
      </c>
      <c r="AA3153" s="1843" t="s">
        <v>104</v>
      </c>
      <c r="AB3153" s="1843"/>
      <c r="AH3153" s="1867"/>
      <c r="AK3153" s="1868"/>
      <c r="AL3153" s="1868"/>
    </row>
    <row r="3154" spans="1:38" x14ac:dyDescent="0.25">
      <c r="A3154" s="1866">
        <v>2018946</v>
      </c>
      <c r="C3154" s="1782">
        <v>744119</v>
      </c>
      <c r="D3154" s="1762" t="s">
        <v>26</v>
      </c>
      <c r="E3154" s="1762">
        <v>1</v>
      </c>
      <c r="F3154" s="1762">
        <v>11</v>
      </c>
      <c r="G3154" s="1762">
        <v>5</v>
      </c>
      <c r="H3154" s="1762">
        <v>3</v>
      </c>
      <c r="I3154" s="1783">
        <v>1</v>
      </c>
      <c r="J3154" s="1783">
        <v>1</v>
      </c>
      <c r="L3154" s="1764">
        <v>4388.42</v>
      </c>
      <c r="N3154" s="1764">
        <v>2841</v>
      </c>
      <c r="O3154" s="1764">
        <f>N3154-Q3154</f>
        <v>2255.1999999999998</v>
      </c>
      <c r="P3154" s="1806">
        <f t="shared" si="1296"/>
        <v>0.79380499824005624</v>
      </c>
      <c r="Q3154" s="1764">
        <v>585.79999999999995</v>
      </c>
      <c r="R3154" s="1864">
        <f t="shared" si="1297"/>
        <v>0.20619500175994365</v>
      </c>
      <c r="S3154" s="1807">
        <f t="shared" si="1298"/>
        <v>23.431999999999999</v>
      </c>
      <c r="U3154" s="1764">
        <f t="shared" si="1299"/>
        <v>0</v>
      </c>
      <c r="V3154" s="1764">
        <f t="shared" si="1300"/>
        <v>0</v>
      </c>
      <c r="W3154" s="1764">
        <f t="shared" si="1301"/>
        <v>4388.42</v>
      </c>
      <c r="X3154" s="1768">
        <v>4388.42</v>
      </c>
      <c r="Y3154" s="1784">
        <v>19600051</v>
      </c>
      <c r="Z3154" s="1770">
        <v>43504</v>
      </c>
      <c r="AA3154" s="1843" t="s">
        <v>104</v>
      </c>
      <c r="AB3154" s="1843"/>
      <c r="AH3154" s="1867"/>
      <c r="AK3154" s="1868"/>
      <c r="AL3154" s="1868"/>
    </row>
    <row r="3155" spans="1:38" x14ac:dyDescent="0.25">
      <c r="A3155" s="1866" t="s">
        <v>6520</v>
      </c>
      <c r="C3155" s="1782">
        <v>778819</v>
      </c>
      <c r="D3155" s="1762" t="s">
        <v>26</v>
      </c>
      <c r="E3155" s="1762">
        <v>1</v>
      </c>
      <c r="F3155" s="1762">
        <v>9</v>
      </c>
      <c r="G3155" s="1762">
        <v>6</v>
      </c>
      <c r="H3155" s="1762">
        <v>2</v>
      </c>
      <c r="I3155" s="1783">
        <v>1</v>
      </c>
      <c r="J3155" s="1783">
        <v>1</v>
      </c>
      <c r="L3155" s="1764">
        <v>6632.64</v>
      </c>
      <c r="N3155" s="1764">
        <v>3887.09</v>
      </c>
      <c r="O3155" s="1764">
        <f t="shared" si="1302"/>
        <v>3134.21</v>
      </c>
      <c r="P3155" s="1806">
        <f t="shared" si="1296"/>
        <v>0.80631269149929641</v>
      </c>
      <c r="Q3155" s="1764">
        <v>752.88</v>
      </c>
      <c r="R3155" s="1864">
        <f t="shared" si="1297"/>
        <v>0.19368730850070359</v>
      </c>
      <c r="S3155" s="1807">
        <f t="shared" si="1298"/>
        <v>30.115200000000002</v>
      </c>
      <c r="U3155" s="1764">
        <f t="shared" si="1299"/>
        <v>0</v>
      </c>
      <c r="V3155" s="1764">
        <f t="shared" si="1300"/>
        <v>0</v>
      </c>
      <c r="W3155" s="1764">
        <f t="shared" si="1301"/>
        <v>6632.64</v>
      </c>
      <c r="X3155" s="1768">
        <v>6632.64</v>
      </c>
      <c r="Y3155" s="1784">
        <v>19600052</v>
      </c>
      <c r="Z3155" s="1770">
        <v>43504</v>
      </c>
      <c r="AA3155" s="1843" t="s">
        <v>104</v>
      </c>
      <c r="AB3155" s="1843"/>
      <c r="AH3155" s="1867"/>
      <c r="AK3155" s="1868"/>
      <c r="AL3155" s="1868"/>
    </row>
    <row r="3156" spans="1:38" x14ac:dyDescent="0.25">
      <c r="A3156" s="1994">
        <v>2018948</v>
      </c>
      <c r="C3156" s="1782" t="s">
        <v>7103</v>
      </c>
      <c r="D3156" s="1762" t="s">
        <v>26</v>
      </c>
      <c r="E3156" s="1762">
        <v>0</v>
      </c>
      <c r="F3156" s="1762">
        <v>0</v>
      </c>
      <c r="G3156" s="1762">
        <v>0</v>
      </c>
      <c r="H3156" s="1762">
        <v>0</v>
      </c>
      <c r="I3156" s="1783">
        <v>0</v>
      </c>
      <c r="J3156" s="1783">
        <v>0</v>
      </c>
      <c r="O3156" s="1764">
        <f t="shared" si="1302"/>
        <v>0</v>
      </c>
      <c r="P3156" s="1806" t="str">
        <f t="shared" si="1296"/>
        <v/>
      </c>
      <c r="R3156" s="1864" t="str">
        <f t="shared" si="1297"/>
        <v/>
      </c>
      <c r="S3156" s="1807">
        <f t="shared" si="1298"/>
        <v>0</v>
      </c>
      <c r="U3156" s="1764">
        <f t="shared" si="1299"/>
        <v>0</v>
      </c>
      <c r="V3156" s="1764">
        <f t="shared" si="1300"/>
        <v>0</v>
      </c>
      <c r="W3156" s="1764">
        <f t="shared" si="1301"/>
        <v>0</v>
      </c>
      <c r="X3156" s="1768"/>
      <c r="Y3156" s="1784"/>
      <c r="Z3156" s="1770"/>
      <c r="AA3156" s="1843"/>
      <c r="AB3156" s="1843"/>
      <c r="AH3156" s="1867"/>
      <c r="AK3156" s="1868"/>
      <c r="AL3156" s="1868"/>
    </row>
    <row r="3157" spans="1:38" x14ac:dyDescent="0.25">
      <c r="A3157" s="1866">
        <v>2018949</v>
      </c>
      <c r="C3157" s="1782" t="s">
        <v>6524</v>
      </c>
      <c r="D3157" s="1762" t="s">
        <v>26</v>
      </c>
      <c r="E3157" s="1762">
        <v>0</v>
      </c>
      <c r="F3157" s="1762">
        <v>0</v>
      </c>
      <c r="G3157" s="1762">
        <v>0</v>
      </c>
      <c r="H3157" s="1762">
        <v>0</v>
      </c>
      <c r="I3157" s="1783">
        <v>0</v>
      </c>
      <c r="J3157" s="1783">
        <v>0</v>
      </c>
      <c r="L3157" s="1764">
        <v>250.06</v>
      </c>
      <c r="O3157" s="1764">
        <v>108.71</v>
      </c>
      <c r="P3157" s="1806" t="str">
        <f t="shared" si="1296"/>
        <v/>
      </c>
      <c r="R3157" s="1864" t="str">
        <f t="shared" si="1297"/>
        <v/>
      </c>
      <c r="S3157" s="1807">
        <f t="shared" si="1298"/>
        <v>0</v>
      </c>
      <c r="U3157" s="1764">
        <f t="shared" si="1299"/>
        <v>108.71</v>
      </c>
      <c r="V3157" s="1764">
        <f t="shared" si="1300"/>
        <v>0</v>
      </c>
      <c r="W3157" s="1764">
        <f t="shared" si="1301"/>
        <v>250.06</v>
      </c>
      <c r="X3157" s="1768">
        <v>250.06</v>
      </c>
      <c r="Y3157" s="1784">
        <v>19600081</v>
      </c>
      <c r="Z3157" s="1770">
        <v>43511</v>
      </c>
      <c r="AA3157" s="1843" t="s">
        <v>104</v>
      </c>
      <c r="AB3157" s="1843"/>
      <c r="AH3157" s="1867"/>
      <c r="AK3157" s="1868"/>
      <c r="AL3157" s="1868"/>
    </row>
    <row r="3158" spans="1:38" x14ac:dyDescent="0.25">
      <c r="A3158" s="1866">
        <v>2018950</v>
      </c>
      <c r="C3158" s="1782" t="s">
        <v>6535</v>
      </c>
      <c r="D3158" s="1762" t="s">
        <v>26</v>
      </c>
      <c r="E3158" s="1762">
        <v>0</v>
      </c>
      <c r="F3158" s="1762">
        <v>0</v>
      </c>
      <c r="G3158" s="1762">
        <v>0</v>
      </c>
      <c r="H3158" s="1762">
        <v>0</v>
      </c>
      <c r="I3158" s="1783">
        <v>0</v>
      </c>
      <c r="J3158" s="1783">
        <v>0</v>
      </c>
      <c r="L3158" s="1764">
        <f>O3158*2.3</f>
        <v>9.66</v>
      </c>
      <c r="O3158" s="1764">
        <v>4.2</v>
      </c>
      <c r="P3158" s="1806" t="str">
        <f t="shared" si="1296"/>
        <v/>
      </c>
      <c r="Q3158" s="1764">
        <v>0</v>
      </c>
      <c r="R3158" s="1864" t="str">
        <f t="shared" si="1297"/>
        <v/>
      </c>
      <c r="S3158" s="1807">
        <f t="shared" si="1298"/>
        <v>0</v>
      </c>
      <c r="U3158" s="1764">
        <f t="shared" si="1299"/>
        <v>4.2</v>
      </c>
      <c r="V3158" s="1764">
        <f t="shared" si="1300"/>
        <v>0</v>
      </c>
      <c r="W3158" s="1764">
        <f t="shared" si="1301"/>
        <v>9.66</v>
      </c>
      <c r="X3158" s="1768">
        <v>9.66</v>
      </c>
      <c r="Y3158" s="1784">
        <v>19600081</v>
      </c>
      <c r="Z3158" s="1770">
        <v>43511</v>
      </c>
      <c r="AA3158" s="1843" t="s">
        <v>104</v>
      </c>
      <c r="AB3158" s="1843"/>
      <c r="AH3158" s="1867"/>
      <c r="AK3158" s="1868"/>
      <c r="AL3158" s="1868"/>
    </row>
    <row r="3159" spans="1:38" x14ac:dyDescent="0.25">
      <c r="A3159" s="1866">
        <v>2018951</v>
      </c>
      <c r="C3159" s="1782" t="s">
        <v>6541</v>
      </c>
      <c r="D3159" s="1762" t="s">
        <v>352</v>
      </c>
      <c r="E3159" s="1762">
        <v>0</v>
      </c>
      <c r="F3159" s="1762">
        <v>1</v>
      </c>
      <c r="G3159" s="1762">
        <v>0</v>
      </c>
      <c r="H3159" s="1762">
        <v>1</v>
      </c>
      <c r="I3159" s="1783">
        <v>1</v>
      </c>
      <c r="J3159" s="1783">
        <v>1</v>
      </c>
      <c r="L3159" s="1764">
        <v>505.97</v>
      </c>
      <c r="N3159" s="1764">
        <v>355.39</v>
      </c>
      <c r="O3159" s="1764">
        <f t="shared" si="1302"/>
        <v>250.5</v>
      </c>
      <c r="P3159" s="1806">
        <f t="shared" si="1296"/>
        <v>0.70485945018149077</v>
      </c>
      <c r="Q3159" s="1764">
        <v>104.89</v>
      </c>
      <c r="R3159" s="1864">
        <f t="shared" si="1297"/>
        <v>0.29514054981850923</v>
      </c>
      <c r="S3159" s="1807">
        <f t="shared" si="1298"/>
        <v>4.1955999999999998</v>
      </c>
      <c r="U3159" s="1764">
        <f t="shared" si="1299"/>
        <v>0</v>
      </c>
      <c r="V3159" s="1764">
        <f t="shared" si="1300"/>
        <v>0</v>
      </c>
      <c r="W3159" s="1764">
        <f t="shared" si="1301"/>
        <v>505.97</v>
      </c>
      <c r="X3159" s="1768">
        <v>505.97</v>
      </c>
      <c r="Y3159" s="1784">
        <v>19600025</v>
      </c>
      <c r="Z3159" s="1770">
        <v>43487</v>
      </c>
      <c r="AA3159" s="1843" t="s">
        <v>104</v>
      </c>
      <c r="AB3159" s="1843"/>
      <c r="AH3159" s="1867"/>
      <c r="AK3159" s="1868"/>
      <c r="AL3159" s="1868"/>
    </row>
    <row r="3160" spans="1:38" x14ac:dyDescent="0.25">
      <c r="A3160" s="1866">
        <v>2018952</v>
      </c>
      <c r="C3160" s="1782" t="s">
        <v>6540</v>
      </c>
      <c r="D3160" s="1762" t="s">
        <v>26</v>
      </c>
      <c r="E3160" s="1762">
        <v>0</v>
      </c>
      <c r="F3160" s="1762">
        <v>0</v>
      </c>
      <c r="G3160" s="1762">
        <v>0</v>
      </c>
      <c r="H3160" s="1762">
        <v>0</v>
      </c>
      <c r="I3160" s="1783">
        <v>0</v>
      </c>
      <c r="J3160" s="1783">
        <v>0</v>
      </c>
      <c r="L3160" s="1764">
        <v>7.5</v>
      </c>
      <c r="O3160" s="1764">
        <v>2.5</v>
      </c>
      <c r="P3160" s="1806" t="str">
        <f t="shared" si="1296"/>
        <v/>
      </c>
      <c r="R3160" s="1864" t="str">
        <f t="shared" si="1297"/>
        <v/>
      </c>
      <c r="S3160" s="1807">
        <f t="shared" si="1298"/>
        <v>0</v>
      </c>
      <c r="U3160" s="1764">
        <f t="shared" si="1299"/>
        <v>2.5</v>
      </c>
      <c r="V3160" s="1764">
        <f t="shared" si="1300"/>
        <v>0</v>
      </c>
      <c r="W3160" s="1764">
        <f t="shared" si="1301"/>
        <v>7.5</v>
      </c>
      <c r="X3160" s="1768">
        <v>7.5</v>
      </c>
      <c r="Y3160" s="1784">
        <v>19600081</v>
      </c>
      <c r="Z3160" s="1770">
        <v>43511</v>
      </c>
      <c r="AA3160" s="1843" t="s">
        <v>104</v>
      </c>
      <c r="AB3160" s="1843"/>
      <c r="AH3160" s="1867"/>
      <c r="AK3160" s="1868"/>
      <c r="AL3160" s="1868"/>
    </row>
    <row r="3161" spans="1:38" x14ac:dyDescent="0.25">
      <c r="A3161" s="1866">
        <v>2018953</v>
      </c>
      <c r="C3161" s="1782" t="s">
        <v>6546</v>
      </c>
      <c r="D3161" s="1762" t="s">
        <v>26</v>
      </c>
      <c r="E3161" s="1762">
        <v>0</v>
      </c>
      <c r="F3161" s="1762">
        <v>0</v>
      </c>
      <c r="G3161" s="1762">
        <v>0</v>
      </c>
      <c r="H3161" s="1762">
        <v>0</v>
      </c>
      <c r="I3161" s="1783">
        <v>1</v>
      </c>
      <c r="J3161" s="1783">
        <v>1</v>
      </c>
      <c r="L3161" s="1764">
        <v>169.51</v>
      </c>
      <c r="O3161" s="1764">
        <v>73.7</v>
      </c>
      <c r="P3161" s="1806" t="str">
        <f t="shared" si="1296"/>
        <v/>
      </c>
      <c r="R3161" s="1864" t="str">
        <f t="shared" si="1297"/>
        <v/>
      </c>
      <c r="S3161" s="1807">
        <f t="shared" si="1298"/>
        <v>0</v>
      </c>
      <c r="U3161" s="1764">
        <f t="shared" si="1299"/>
        <v>0</v>
      </c>
      <c r="V3161" s="1764">
        <f t="shared" si="1300"/>
        <v>0</v>
      </c>
      <c r="W3161" s="1764">
        <f t="shared" si="1301"/>
        <v>169.51</v>
      </c>
      <c r="X3161" s="1768">
        <v>169.51</v>
      </c>
      <c r="Y3161" s="1784">
        <v>19600081</v>
      </c>
      <c r="Z3161" s="1770">
        <v>43511</v>
      </c>
      <c r="AA3161" s="1843" t="s">
        <v>104</v>
      </c>
      <c r="AB3161" s="1843"/>
      <c r="AH3161" s="1867"/>
      <c r="AK3161" s="1868"/>
      <c r="AL3161" s="1868"/>
    </row>
    <row r="3162" spans="1:38" x14ac:dyDescent="0.25">
      <c r="A3162" s="1866">
        <v>2018954</v>
      </c>
      <c r="C3162" s="1782">
        <v>776819</v>
      </c>
      <c r="D3162" s="1762" t="s">
        <v>26</v>
      </c>
      <c r="E3162" s="1762">
        <v>1</v>
      </c>
      <c r="F3162" s="1762">
        <v>11</v>
      </c>
      <c r="G3162" s="1762">
        <v>5</v>
      </c>
      <c r="H3162" s="1762">
        <v>4</v>
      </c>
      <c r="I3162" s="1783">
        <v>1</v>
      </c>
      <c r="J3162" s="1783">
        <v>1</v>
      </c>
      <c r="L3162" s="1764">
        <v>4500.17</v>
      </c>
      <c r="N3162" s="1764">
        <v>2924</v>
      </c>
      <c r="O3162" s="1764">
        <f t="shared" si="1302"/>
        <v>2322.56</v>
      </c>
      <c r="P3162" s="1806">
        <f t="shared" si="1296"/>
        <v>0.79430916552667574</v>
      </c>
      <c r="Q3162" s="1764">
        <v>601.44000000000005</v>
      </c>
      <c r="R3162" s="1864">
        <f t="shared" si="1297"/>
        <v>0.20569083447332423</v>
      </c>
      <c r="S3162" s="1807">
        <f t="shared" si="1298"/>
        <v>24.057600000000001</v>
      </c>
      <c r="U3162" s="1764">
        <f t="shared" si="1299"/>
        <v>0</v>
      </c>
      <c r="V3162" s="1764">
        <f t="shared" si="1300"/>
        <v>0</v>
      </c>
      <c r="W3162" s="1764">
        <f t="shared" si="1301"/>
        <v>4500.17</v>
      </c>
      <c r="X3162" s="1768">
        <v>4500.17</v>
      </c>
      <c r="Y3162" s="1784">
        <v>19600064</v>
      </c>
      <c r="Z3162" s="1770">
        <v>43504</v>
      </c>
      <c r="AA3162" s="1843" t="s">
        <v>104</v>
      </c>
      <c r="AB3162" s="1843"/>
      <c r="AH3162" s="1867"/>
      <c r="AK3162" s="1868"/>
      <c r="AL3162" s="1868"/>
    </row>
    <row r="3163" spans="1:38" x14ac:dyDescent="0.25">
      <c r="A3163" s="1866">
        <v>2018955</v>
      </c>
      <c r="C3163" s="1782">
        <v>765619</v>
      </c>
      <c r="D3163" s="1762" t="s">
        <v>26</v>
      </c>
      <c r="E3163" s="1762">
        <v>1</v>
      </c>
      <c r="F3163" s="1762">
        <v>9</v>
      </c>
      <c r="G3163" s="1762">
        <v>5</v>
      </c>
      <c r="H3163" s="1762">
        <v>2</v>
      </c>
      <c r="I3163" s="1783">
        <v>1</v>
      </c>
      <c r="J3163" s="1783">
        <v>1</v>
      </c>
      <c r="L3163" s="1764">
        <v>3181.65</v>
      </c>
      <c r="N3163" s="1764">
        <v>2102.5100000000002</v>
      </c>
      <c r="O3163" s="1764">
        <f t="shared" si="1302"/>
        <v>1686.6600000000003</v>
      </c>
      <c r="P3163" s="1806">
        <f t="shared" si="1296"/>
        <v>0.80221259351917473</v>
      </c>
      <c r="Q3163" s="1764">
        <v>415.85</v>
      </c>
      <c r="R3163" s="1864">
        <f t="shared" si="1297"/>
        <v>0.1977874064808253</v>
      </c>
      <c r="S3163" s="1807">
        <f t="shared" si="1298"/>
        <v>16.634</v>
      </c>
      <c r="U3163" s="1764">
        <f t="shared" si="1299"/>
        <v>0</v>
      </c>
      <c r="V3163" s="1764">
        <f t="shared" si="1300"/>
        <v>0</v>
      </c>
      <c r="W3163" s="1764">
        <f t="shared" si="1301"/>
        <v>3181.65</v>
      </c>
      <c r="X3163" s="1768">
        <v>3181.65</v>
      </c>
      <c r="Y3163" s="1784">
        <v>19600063</v>
      </c>
      <c r="Z3163" s="1770">
        <v>43504</v>
      </c>
      <c r="AA3163" s="1843" t="s">
        <v>104</v>
      </c>
      <c r="AB3163" s="1843"/>
      <c r="AH3163" s="1867"/>
      <c r="AK3163" s="1868"/>
      <c r="AL3163" s="1868"/>
    </row>
    <row r="3164" spans="1:38" x14ac:dyDescent="0.25">
      <c r="A3164" s="1866" t="s">
        <v>6573</v>
      </c>
      <c r="C3164" s="1782" t="s">
        <v>6598</v>
      </c>
      <c r="D3164" s="1762" t="s">
        <v>352</v>
      </c>
      <c r="E3164" s="1762">
        <v>1</v>
      </c>
      <c r="F3164" s="1762">
        <v>11</v>
      </c>
      <c r="G3164" s="1762">
        <v>2</v>
      </c>
      <c r="H3164" s="1762">
        <v>4</v>
      </c>
      <c r="I3164" s="1783">
        <v>1</v>
      </c>
      <c r="J3164" s="1783">
        <v>1</v>
      </c>
      <c r="L3164" s="1764">
        <v>5155.25</v>
      </c>
      <c r="N3164" s="1764">
        <v>3708</v>
      </c>
      <c r="O3164" s="1764">
        <f t="shared" si="1302"/>
        <v>2913.54</v>
      </c>
      <c r="P3164" s="1806">
        <f t="shared" si="1296"/>
        <v>0.78574433656957932</v>
      </c>
      <c r="Q3164" s="1764">
        <v>794.46</v>
      </c>
      <c r="R3164" s="1864">
        <f t="shared" si="1297"/>
        <v>0.21425566343042071</v>
      </c>
      <c r="S3164" s="1807">
        <f t="shared" si="1298"/>
        <v>31.778400000000001</v>
      </c>
      <c r="U3164" s="1764">
        <f t="shared" si="1299"/>
        <v>0</v>
      </c>
      <c r="V3164" s="1764">
        <f t="shared" si="1300"/>
        <v>0</v>
      </c>
      <c r="W3164" s="1764">
        <f t="shared" si="1301"/>
        <v>5155.25</v>
      </c>
      <c r="X3164" s="1768">
        <v>5155.25</v>
      </c>
      <c r="Y3164" s="1784">
        <v>19600084</v>
      </c>
      <c r="Z3164" s="1770">
        <v>43511</v>
      </c>
      <c r="AA3164" s="1843" t="s">
        <v>104</v>
      </c>
      <c r="AB3164" s="1843"/>
      <c r="AH3164" s="1867"/>
      <c r="AK3164" s="1868"/>
      <c r="AL3164" s="1868"/>
    </row>
    <row r="3165" spans="1:38" x14ac:dyDescent="0.25">
      <c r="A3165" s="1866" t="s">
        <v>6591</v>
      </c>
      <c r="C3165" s="1782" t="s">
        <v>6655</v>
      </c>
      <c r="D3165" s="1762" t="s">
        <v>352</v>
      </c>
      <c r="E3165" s="1762">
        <v>1</v>
      </c>
      <c r="F3165" s="1762">
        <v>11</v>
      </c>
      <c r="G3165" s="1762">
        <v>2</v>
      </c>
      <c r="H3165" s="1762">
        <v>4</v>
      </c>
      <c r="I3165" s="1783">
        <v>1</v>
      </c>
      <c r="J3165" s="1783">
        <v>1</v>
      </c>
      <c r="L3165" s="1764">
        <v>5155.25</v>
      </c>
      <c r="N3165" s="1764">
        <v>3708</v>
      </c>
      <c r="O3165" s="1764">
        <f t="shared" ref="O3165:O3171" si="1303">N3165-Q3165</f>
        <v>2913.54</v>
      </c>
      <c r="P3165" s="1806">
        <f t="shared" ref="P3165:P3171" si="1304">IF(N3165&lt;=0,"",O3165/N3165)</f>
        <v>0.78574433656957932</v>
      </c>
      <c r="Q3165" s="1764">
        <v>794.46</v>
      </c>
      <c r="R3165" s="1864">
        <f t="shared" ref="R3165:R3171" si="1305">IF(N3165&lt;=0,"",Q3165/N3165)</f>
        <v>0.21425566343042071</v>
      </c>
      <c r="S3165" s="1807">
        <f t="shared" ref="S3165" si="1306">Q3165/$S$1</f>
        <v>31.778400000000001</v>
      </c>
      <c r="U3165" s="1764">
        <f t="shared" ref="U3165" si="1307">((1-I3165)*O3165)+((1-J3165)*Q3165)</f>
        <v>0</v>
      </c>
      <c r="V3165" s="1764">
        <f t="shared" ref="V3165" si="1308">L3165-W3165</f>
        <v>0</v>
      </c>
      <c r="W3165" s="1764">
        <f t="shared" ref="W3165" si="1309">X3165+AC3165+AH3165+AM3165+AO3165+AR3165</f>
        <v>5155.25</v>
      </c>
      <c r="X3165" s="1768">
        <v>5155.25</v>
      </c>
      <c r="Y3165" s="1784">
        <v>19600089</v>
      </c>
      <c r="Z3165" s="1770">
        <v>43511</v>
      </c>
      <c r="AA3165" s="1843" t="s">
        <v>104</v>
      </c>
      <c r="AB3165" s="1843"/>
      <c r="AH3165" s="1867"/>
      <c r="AK3165" s="1868"/>
      <c r="AL3165" s="1868"/>
    </row>
    <row r="3166" spans="1:38" x14ac:dyDescent="0.25">
      <c r="A3166" s="1866" t="s">
        <v>6592</v>
      </c>
      <c r="C3166" s="1782" t="s">
        <v>6656</v>
      </c>
      <c r="D3166" s="1762" t="s">
        <v>352</v>
      </c>
      <c r="E3166" s="1762">
        <v>1</v>
      </c>
      <c r="F3166" s="1762">
        <v>11</v>
      </c>
      <c r="G3166" s="1762">
        <v>2</v>
      </c>
      <c r="H3166" s="1762">
        <v>4</v>
      </c>
      <c r="I3166" s="1783">
        <v>1</v>
      </c>
      <c r="J3166" s="1783">
        <v>1</v>
      </c>
      <c r="L3166" s="1764">
        <v>5155.25</v>
      </c>
      <c r="N3166" s="1764">
        <v>3708</v>
      </c>
      <c r="O3166" s="1764">
        <f t="shared" si="1303"/>
        <v>2913.54</v>
      </c>
      <c r="P3166" s="1806">
        <f t="shared" si="1304"/>
        <v>0.78574433656957932</v>
      </c>
      <c r="Q3166" s="1764">
        <v>794.46</v>
      </c>
      <c r="R3166" s="1864">
        <f t="shared" si="1305"/>
        <v>0.21425566343042071</v>
      </c>
      <c r="S3166" s="1807">
        <f t="shared" ref="S3166:S3171" si="1310">Q3166/$S$1</f>
        <v>31.778400000000001</v>
      </c>
      <c r="U3166" s="1764">
        <f t="shared" ref="U3166:U3171" si="1311">((1-I3166)*O3166)+((1-J3166)*Q3166)</f>
        <v>0</v>
      </c>
      <c r="V3166" s="1764">
        <f t="shared" ref="V3166:V3171" si="1312">L3166-W3166</f>
        <v>-24.640000000000327</v>
      </c>
      <c r="W3166" s="1764">
        <f t="shared" ref="W3166:W3173" si="1313">X3166+AC3166+AH3166+AM3166+AO3166+AR3166</f>
        <v>5179.8900000000003</v>
      </c>
      <c r="X3166" s="1768">
        <v>5179.8900000000003</v>
      </c>
      <c r="Y3166" s="1784">
        <v>19600165</v>
      </c>
      <c r="Z3166" s="1770">
        <v>43532</v>
      </c>
      <c r="AA3166" s="1843" t="s">
        <v>104</v>
      </c>
      <c r="AB3166" s="1843"/>
      <c r="AH3166" s="1867"/>
      <c r="AK3166" s="1868"/>
      <c r="AL3166" s="1868"/>
    </row>
    <row r="3167" spans="1:38" x14ac:dyDescent="0.25">
      <c r="A3167" s="1866" t="s">
        <v>6593</v>
      </c>
      <c r="C3167" s="1782" t="s">
        <v>6657</v>
      </c>
      <c r="D3167" s="1762" t="s">
        <v>352</v>
      </c>
      <c r="E3167" s="1762">
        <v>1</v>
      </c>
      <c r="F3167" s="1762">
        <v>11</v>
      </c>
      <c r="G3167" s="1762">
        <v>2</v>
      </c>
      <c r="H3167" s="1762">
        <v>4</v>
      </c>
      <c r="I3167" s="1783">
        <v>1</v>
      </c>
      <c r="J3167" s="1783">
        <v>1</v>
      </c>
      <c r="L3167" s="1764">
        <v>5155.25</v>
      </c>
      <c r="N3167" s="1764">
        <v>3708</v>
      </c>
      <c r="O3167" s="1764">
        <f t="shared" si="1303"/>
        <v>2913.54</v>
      </c>
      <c r="P3167" s="1806">
        <f t="shared" si="1304"/>
        <v>0.78574433656957932</v>
      </c>
      <c r="Q3167" s="1764">
        <v>794.46</v>
      </c>
      <c r="R3167" s="1864">
        <f t="shared" si="1305"/>
        <v>0.21425566343042071</v>
      </c>
      <c r="S3167" s="1807">
        <f t="shared" si="1310"/>
        <v>31.778400000000001</v>
      </c>
      <c r="U3167" s="1764">
        <f t="shared" si="1311"/>
        <v>0</v>
      </c>
      <c r="V3167" s="1764">
        <f t="shared" si="1312"/>
        <v>0</v>
      </c>
      <c r="W3167" s="1764">
        <f t="shared" si="1313"/>
        <v>5155.25</v>
      </c>
      <c r="X3167" s="1768">
        <v>5155.25</v>
      </c>
      <c r="Y3167" s="1784">
        <v>19600162</v>
      </c>
      <c r="Z3167" s="1770">
        <v>43532</v>
      </c>
      <c r="AA3167" s="1843" t="s">
        <v>104</v>
      </c>
      <c r="AB3167" s="1843"/>
      <c r="AH3167" s="1867"/>
      <c r="AK3167" s="1868"/>
      <c r="AL3167" s="1868"/>
    </row>
    <row r="3168" spans="1:38" x14ac:dyDescent="0.25">
      <c r="A3168" s="1866" t="s">
        <v>6594</v>
      </c>
      <c r="C3168" s="1782" t="s">
        <v>6659</v>
      </c>
      <c r="D3168" s="1762" t="s">
        <v>352</v>
      </c>
      <c r="E3168" s="1762">
        <v>1</v>
      </c>
      <c r="F3168" s="1762">
        <v>11</v>
      </c>
      <c r="G3168" s="1762">
        <v>2</v>
      </c>
      <c r="H3168" s="1762">
        <v>4</v>
      </c>
      <c r="I3168" s="1783">
        <v>1</v>
      </c>
      <c r="J3168" s="1783">
        <v>1</v>
      </c>
      <c r="L3168" s="1764">
        <v>5155.25</v>
      </c>
      <c r="N3168" s="1764">
        <v>3708</v>
      </c>
      <c r="O3168" s="1764">
        <f t="shared" si="1303"/>
        <v>2913.54</v>
      </c>
      <c r="P3168" s="1806">
        <f t="shared" si="1304"/>
        <v>0.78574433656957932</v>
      </c>
      <c r="Q3168" s="1764">
        <v>794.46</v>
      </c>
      <c r="R3168" s="1864">
        <f t="shared" si="1305"/>
        <v>0.21425566343042071</v>
      </c>
      <c r="S3168" s="1807">
        <f t="shared" si="1310"/>
        <v>31.778400000000001</v>
      </c>
      <c r="U3168" s="1764">
        <f t="shared" si="1311"/>
        <v>0</v>
      </c>
      <c r="V3168" s="1764">
        <f t="shared" si="1312"/>
        <v>0</v>
      </c>
      <c r="W3168" s="1764">
        <f t="shared" si="1313"/>
        <v>5155.25</v>
      </c>
      <c r="X3168" s="1768">
        <v>5155.25</v>
      </c>
      <c r="Y3168" s="1784">
        <v>19600163</v>
      </c>
      <c r="Z3168" s="1770">
        <v>43532</v>
      </c>
      <c r="AA3168" s="1843" t="s">
        <v>104</v>
      </c>
      <c r="AB3168" s="1843"/>
      <c r="AH3168" s="1867"/>
      <c r="AK3168" s="1868"/>
      <c r="AL3168" s="1868"/>
    </row>
    <row r="3169" spans="1:98" x14ac:dyDescent="0.25">
      <c r="A3169" s="1866" t="s">
        <v>6595</v>
      </c>
      <c r="C3169" s="1782" t="s">
        <v>6658</v>
      </c>
      <c r="D3169" s="1762" t="s">
        <v>352</v>
      </c>
      <c r="E3169" s="1762">
        <v>1</v>
      </c>
      <c r="F3169" s="1762">
        <v>11</v>
      </c>
      <c r="G3169" s="1762">
        <v>2</v>
      </c>
      <c r="H3169" s="1762">
        <v>4</v>
      </c>
      <c r="I3169" s="1783">
        <v>1</v>
      </c>
      <c r="J3169" s="1783">
        <v>1</v>
      </c>
      <c r="L3169" s="1764">
        <v>5155.25</v>
      </c>
      <c r="N3169" s="1764">
        <v>3708</v>
      </c>
      <c r="O3169" s="1764">
        <f t="shared" si="1303"/>
        <v>2913.54</v>
      </c>
      <c r="P3169" s="1806">
        <f t="shared" si="1304"/>
        <v>0.78574433656957932</v>
      </c>
      <c r="Q3169" s="1764">
        <v>794.46</v>
      </c>
      <c r="R3169" s="1864">
        <f t="shared" si="1305"/>
        <v>0.21425566343042071</v>
      </c>
      <c r="S3169" s="1807">
        <f t="shared" si="1310"/>
        <v>31.778400000000001</v>
      </c>
      <c r="U3169" s="1764">
        <f t="shared" si="1311"/>
        <v>0</v>
      </c>
      <c r="V3169" s="1764">
        <f t="shared" si="1312"/>
        <v>0</v>
      </c>
      <c r="W3169" s="1764">
        <f t="shared" si="1313"/>
        <v>5155.25</v>
      </c>
      <c r="X3169" s="1768">
        <v>5155.25</v>
      </c>
      <c r="Y3169" s="1784">
        <v>19600164</v>
      </c>
      <c r="Z3169" s="1770">
        <v>43532</v>
      </c>
      <c r="AA3169" s="1843" t="s">
        <v>104</v>
      </c>
      <c r="AB3169" s="1843"/>
      <c r="AH3169" s="1867"/>
      <c r="AK3169" s="1868"/>
      <c r="AL3169" s="1868"/>
    </row>
    <row r="3170" spans="1:98" x14ac:dyDescent="0.25">
      <c r="A3170" s="1781" t="s">
        <v>6596</v>
      </c>
      <c r="C3170" s="1782" t="s">
        <v>6660</v>
      </c>
      <c r="D3170" s="1762" t="s">
        <v>352</v>
      </c>
      <c r="E3170" s="1762">
        <v>1</v>
      </c>
      <c r="F3170" s="1762">
        <v>11</v>
      </c>
      <c r="G3170" s="1762">
        <v>2</v>
      </c>
      <c r="H3170" s="1762">
        <v>4</v>
      </c>
      <c r="I3170" s="1783">
        <v>0</v>
      </c>
      <c r="J3170" s="1783">
        <v>0</v>
      </c>
      <c r="L3170" s="1764">
        <v>5155.25</v>
      </c>
      <c r="N3170" s="1764">
        <v>3708</v>
      </c>
      <c r="O3170" s="1764">
        <f t="shared" si="1303"/>
        <v>2913.54</v>
      </c>
      <c r="P3170" s="1806">
        <f t="shared" si="1304"/>
        <v>0.78574433656957932</v>
      </c>
      <c r="Q3170" s="1764">
        <v>794.46</v>
      </c>
      <c r="R3170" s="1864">
        <f t="shared" si="1305"/>
        <v>0.21425566343042071</v>
      </c>
      <c r="S3170" s="1807">
        <f t="shared" si="1310"/>
        <v>31.778400000000001</v>
      </c>
      <c r="U3170" s="1764">
        <f t="shared" si="1311"/>
        <v>3708</v>
      </c>
      <c r="V3170" s="1764">
        <f t="shared" si="1312"/>
        <v>5155.25</v>
      </c>
      <c r="W3170" s="1764">
        <f t="shared" si="1313"/>
        <v>0</v>
      </c>
      <c r="X3170" s="1768"/>
      <c r="Y3170" s="1784"/>
      <c r="Z3170" s="1770"/>
      <c r="AA3170" s="1843"/>
      <c r="AB3170" s="1843"/>
      <c r="AH3170" s="1867"/>
      <c r="AK3170" s="1868"/>
      <c r="AL3170" s="1868"/>
    </row>
    <row r="3171" spans="1:98" x14ac:dyDescent="0.25">
      <c r="A3171" s="1781" t="s">
        <v>6597</v>
      </c>
      <c r="C3171" s="1782" t="s">
        <v>6661</v>
      </c>
      <c r="D3171" s="1762" t="s">
        <v>352</v>
      </c>
      <c r="E3171" s="1762">
        <v>1</v>
      </c>
      <c r="F3171" s="1762">
        <v>11</v>
      </c>
      <c r="G3171" s="1762">
        <v>2</v>
      </c>
      <c r="H3171" s="1762">
        <v>4</v>
      </c>
      <c r="I3171" s="1783">
        <v>0</v>
      </c>
      <c r="J3171" s="1783">
        <v>0</v>
      </c>
      <c r="L3171" s="1764">
        <v>5155.25</v>
      </c>
      <c r="N3171" s="1764">
        <v>3708</v>
      </c>
      <c r="O3171" s="1764">
        <f t="shared" si="1303"/>
        <v>2913.54</v>
      </c>
      <c r="P3171" s="1806">
        <f t="shared" si="1304"/>
        <v>0.78574433656957932</v>
      </c>
      <c r="Q3171" s="1764">
        <v>794.46</v>
      </c>
      <c r="R3171" s="1864">
        <f t="shared" si="1305"/>
        <v>0.21425566343042071</v>
      </c>
      <c r="S3171" s="1807">
        <f t="shared" si="1310"/>
        <v>31.778400000000001</v>
      </c>
      <c r="U3171" s="1764">
        <f t="shared" si="1311"/>
        <v>3708</v>
      </c>
      <c r="V3171" s="1764">
        <f t="shared" si="1312"/>
        <v>5155.25</v>
      </c>
      <c r="W3171" s="1764">
        <f t="shared" si="1313"/>
        <v>0</v>
      </c>
      <c r="X3171" s="1768"/>
      <c r="Y3171" s="1784"/>
      <c r="Z3171" s="1770"/>
      <c r="AA3171" s="1843"/>
      <c r="AB3171" s="1843"/>
      <c r="AH3171" s="1867"/>
      <c r="AK3171" s="1868"/>
      <c r="AL3171" s="1868"/>
    </row>
    <row r="3172" spans="1:98" x14ac:dyDescent="0.25">
      <c r="A3172" s="1866">
        <v>2018957</v>
      </c>
      <c r="C3172" s="1782" t="s">
        <v>6549</v>
      </c>
      <c r="D3172" s="1762" t="s">
        <v>26</v>
      </c>
      <c r="E3172" s="1762">
        <v>0</v>
      </c>
      <c r="F3172" s="1762">
        <v>0</v>
      </c>
      <c r="G3172" s="1762">
        <v>0</v>
      </c>
      <c r="H3172" s="1762">
        <v>0</v>
      </c>
      <c r="I3172" s="1783">
        <v>1</v>
      </c>
      <c r="J3172" s="1783">
        <v>1</v>
      </c>
      <c r="L3172" s="1764">
        <v>89.9</v>
      </c>
      <c r="N3172" s="1764">
        <v>59</v>
      </c>
      <c r="O3172" s="1764">
        <f t="shared" si="1302"/>
        <v>44</v>
      </c>
      <c r="P3172" s="1806">
        <f t="shared" si="1296"/>
        <v>0.74576271186440679</v>
      </c>
      <c r="Q3172" s="1764">
        <v>15</v>
      </c>
      <c r="R3172" s="1864">
        <f t="shared" si="1297"/>
        <v>0.25423728813559321</v>
      </c>
      <c r="S3172" s="1807">
        <f t="shared" si="1298"/>
        <v>0.6</v>
      </c>
      <c r="U3172" s="1764">
        <f t="shared" si="1299"/>
        <v>0</v>
      </c>
      <c r="V3172" s="1764">
        <f t="shared" si="1300"/>
        <v>0</v>
      </c>
      <c r="W3172" s="1764">
        <f t="shared" si="1313"/>
        <v>89.9</v>
      </c>
      <c r="X3172" s="1768">
        <v>89.9</v>
      </c>
      <c r="Y3172" s="1784">
        <v>19600081</v>
      </c>
      <c r="Z3172" s="1770">
        <v>43511</v>
      </c>
      <c r="AA3172" s="1843" t="s">
        <v>104</v>
      </c>
      <c r="AB3172" s="1843"/>
      <c r="AH3172" s="1867"/>
      <c r="AK3172" s="1868"/>
      <c r="AL3172" s="1868"/>
    </row>
    <row r="3173" spans="1:98" x14ac:dyDescent="0.25">
      <c r="A3173" s="1866">
        <v>2018958</v>
      </c>
      <c r="C3173" s="1782" t="s">
        <v>6590</v>
      </c>
      <c r="D3173" s="1762" t="s">
        <v>26</v>
      </c>
      <c r="E3173" s="1762">
        <v>0</v>
      </c>
      <c r="F3173" s="1762">
        <v>0</v>
      </c>
      <c r="G3173" s="1762">
        <v>0</v>
      </c>
      <c r="H3173" s="1762">
        <v>0</v>
      </c>
      <c r="I3173" s="1783">
        <v>1</v>
      </c>
      <c r="J3173" s="1783">
        <v>1</v>
      </c>
      <c r="L3173" s="1764">
        <v>64.52</v>
      </c>
      <c r="O3173" s="1764">
        <v>28.05</v>
      </c>
      <c r="P3173" s="1806" t="str">
        <f t="shared" si="1296"/>
        <v/>
      </c>
      <c r="R3173" s="1864" t="str">
        <f t="shared" si="1297"/>
        <v/>
      </c>
      <c r="S3173" s="1807">
        <f t="shared" si="1298"/>
        <v>0</v>
      </c>
      <c r="U3173" s="1764">
        <f t="shared" si="1299"/>
        <v>0</v>
      </c>
      <c r="V3173" s="1764">
        <f t="shared" si="1300"/>
        <v>0</v>
      </c>
      <c r="W3173" s="1764">
        <f t="shared" si="1313"/>
        <v>64.52</v>
      </c>
      <c r="X3173" s="1768">
        <v>64.52</v>
      </c>
      <c r="Y3173" s="1784">
        <v>19600081</v>
      </c>
      <c r="Z3173" s="1770">
        <v>43511</v>
      </c>
      <c r="AA3173" s="1843" t="s">
        <v>104</v>
      </c>
      <c r="AB3173" s="1843"/>
      <c r="AH3173" s="1867"/>
      <c r="AK3173" s="1868"/>
      <c r="AL3173" s="1868"/>
    </row>
    <row r="3174" spans="1:98" x14ac:dyDescent="0.25">
      <c r="A3174" s="1866">
        <v>2018959</v>
      </c>
      <c r="C3174" s="1782" t="s">
        <v>6560</v>
      </c>
      <c r="D3174" s="1762" t="s">
        <v>2800</v>
      </c>
      <c r="E3174" s="1762">
        <v>1</v>
      </c>
      <c r="F3174" s="1762">
        <v>8</v>
      </c>
      <c r="G3174" s="1762">
        <v>3</v>
      </c>
      <c r="H3174" s="1762">
        <v>7</v>
      </c>
      <c r="I3174" s="1783">
        <v>1</v>
      </c>
      <c r="J3174" s="1783">
        <v>1</v>
      </c>
      <c r="L3174" s="1764">
        <v>6830</v>
      </c>
      <c r="N3174" s="1764">
        <v>4269.0600000000004</v>
      </c>
      <c r="O3174" s="1764">
        <f t="shared" si="1302"/>
        <v>3619.0600000000004</v>
      </c>
      <c r="P3174" s="1806">
        <f t="shared" si="1296"/>
        <v>0.84774165741404428</v>
      </c>
      <c r="Q3174" s="1764">
        <v>650</v>
      </c>
      <c r="R3174" s="1864">
        <f t="shared" si="1297"/>
        <v>0.15225834258595566</v>
      </c>
      <c r="S3174" s="1807">
        <f t="shared" si="1298"/>
        <v>26</v>
      </c>
      <c r="U3174" s="1764">
        <f t="shared" si="1299"/>
        <v>0</v>
      </c>
      <c r="V3174" s="1764">
        <f t="shared" si="1300"/>
        <v>0</v>
      </c>
      <c r="W3174" s="1764">
        <f t="shared" si="1301"/>
        <v>6830</v>
      </c>
      <c r="X3174" s="1768">
        <v>6830</v>
      </c>
      <c r="Y3174" s="1784">
        <v>19600167</v>
      </c>
      <c r="Z3174" s="1770">
        <v>43532</v>
      </c>
      <c r="AA3174" s="1843" t="s">
        <v>104</v>
      </c>
      <c r="AB3174" s="1843"/>
      <c r="AH3174" s="1867"/>
      <c r="AK3174" s="1868"/>
      <c r="AL3174" s="1868"/>
    </row>
    <row r="3175" spans="1:98" s="1873" customFormat="1" x14ac:dyDescent="0.25">
      <c r="A3175" s="1871">
        <v>2019</v>
      </c>
      <c r="B3175" s="1872"/>
      <c r="C3175" s="1872"/>
      <c r="E3175" s="1873">
        <f>SUM(E3176:E4701)</f>
        <v>255</v>
      </c>
      <c r="F3175" s="1873">
        <f>SUM(F3176:F3689)</f>
        <v>2332</v>
      </c>
      <c r="G3175" s="1873">
        <f>SUM(G3176:G3689)</f>
        <v>1306</v>
      </c>
      <c r="H3175" s="1873">
        <f>SUM(H3176:H3689)</f>
        <v>878</v>
      </c>
      <c r="I3175" s="1874"/>
      <c r="J3175" s="1874"/>
      <c r="K3175" s="1874"/>
      <c r="L3175" s="1875"/>
      <c r="M3175" s="1875"/>
      <c r="N3175" s="1875"/>
      <c r="O3175" s="1875"/>
      <c r="P3175" s="1876"/>
      <c r="Q3175" s="1875"/>
      <c r="R3175" s="1876"/>
      <c r="S3175" s="1877"/>
      <c r="T3175" s="1878"/>
      <c r="U3175" s="1875"/>
      <c r="V3175" s="1875"/>
      <c r="W3175" s="1764">
        <f t="shared" si="1301"/>
        <v>0</v>
      </c>
      <c r="X3175" s="1875"/>
      <c r="Y3175" s="1875"/>
      <c r="Z3175" s="1879"/>
      <c r="AA3175" s="1880"/>
      <c r="AB3175" s="1880"/>
      <c r="AC3175" s="1875"/>
      <c r="AE3175" s="1881"/>
      <c r="AF3175" s="1882"/>
      <c r="AG3175" s="1882"/>
      <c r="AH3175" s="1883"/>
      <c r="AI3175" s="1884"/>
      <c r="AJ3175" s="1884"/>
      <c r="AK3175" s="1885"/>
      <c r="AL3175" s="1885"/>
      <c r="AM3175" s="1875"/>
      <c r="AP3175" s="1882"/>
      <c r="AQ3175" s="1882"/>
      <c r="AR3175" s="1883"/>
      <c r="AS3175" s="1884"/>
      <c r="AT3175" s="1884"/>
      <c r="AU3175" s="1885"/>
      <c r="AV3175" s="1885"/>
      <c r="AW3175" s="1875"/>
      <c r="AZ3175" s="1882"/>
      <c r="BA3175" s="1882"/>
      <c r="BB3175" s="1886"/>
      <c r="BC3175" s="1886"/>
      <c r="BD3175" s="1886"/>
      <c r="BE3175" s="1886"/>
      <c r="BF3175" s="1886"/>
      <c r="BL3175" s="1886"/>
      <c r="BM3175" s="1886"/>
      <c r="BN3175" s="1886"/>
      <c r="BO3175" s="1886"/>
      <c r="BP3175" s="1886"/>
      <c r="BV3175" s="1886"/>
      <c r="BW3175" s="1886"/>
      <c r="BX3175" s="1886"/>
      <c r="BY3175" s="1886"/>
      <c r="BZ3175" s="1886"/>
      <c r="CF3175" s="1886"/>
      <c r="CG3175" s="1886"/>
      <c r="CH3175" s="1886"/>
      <c r="CI3175" s="1886"/>
      <c r="CJ3175" s="1886"/>
      <c r="CP3175" s="1886"/>
      <c r="CQ3175" s="1886"/>
      <c r="CR3175" s="1886"/>
      <c r="CS3175" s="1886"/>
      <c r="CT3175" s="1886"/>
    </row>
    <row r="3176" spans="1:98" x14ac:dyDescent="0.25">
      <c r="A3176" s="1866">
        <v>20190001</v>
      </c>
      <c r="C3176" s="1782">
        <v>765919</v>
      </c>
      <c r="D3176" s="1762" t="s">
        <v>26</v>
      </c>
      <c r="E3176" s="1762">
        <v>1</v>
      </c>
      <c r="F3176" s="1762">
        <v>8</v>
      </c>
      <c r="G3176" s="1762">
        <v>5</v>
      </c>
      <c r="H3176" s="1762">
        <v>3</v>
      </c>
      <c r="I3176" s="1783">
        <v>1</v>
      </c>
      <c r="J3176" s="1783">
        <v>1</v>
      </c>
      <c r="L3176" s="1764">
        <v>3431.5</v>
      </c>
      <c r="N3176" s="1764">
        <v>2290</v>
      </c>
      <c r="O3176" s="1764">
        <f t="shared" si="1302"/>
        <v>1823.76</v>
      </c>
      <c r="P3176" s="1806">
        <f t="shared" si="1296"/>
        <v>0.79640174672489084</v>
      </c>
      <c r="Q3176" s="1764">
        <v>466.24</v>
      </c>
      <c r="R3176" s="1864">
        <f t="shared" si="1297"/>
        <v>0.20359825327510916</v>
      </c>
      <c r="S3176" s="1807">
        <f t="shared" si="1298"/>
        <v>18.6496</v>
      </c>
      <c r="U3176" s="1764">
        <f t="shared" si="1299"/>
        <v>0</v>
      </c>
      <c r="V3176" s="1764">
        <f t="shared" si="1300"/>
        <v>0</v>
      </c>
      <c r="W3176" s="1764">
        <f t="shared" si="1301"/>
        <v>3431.5</v>
      </c>
      <c r="X3176" s="1768">
        <v>3431.5</v>
      </c>
      <c r="Y3176" s="1784">
        <v>19600071</v>
      </c>
      <c r="Z3176" s="1770">
        <v>43511</v>
      </c>
      <c r="AA3176" s="1843" t="s">
        <v>104</v>
      </c>
      <c r="AB3176" s="1843"/>
      <c r="AH3176" s="1867"/>
      <c r="AK3176" s="1868"/>
      <c r="AL3176" s="1868"/>
    </row>
    <row r="3177" spans="1:98" x14ac:dyDescent="0.25">
      <c r="A3177" s="1866">
        <v>20190002</v>
      </c>
      <c r="C3177" s="1782">
        <v>773919</v>
      </c>
      <c r="D3177" s="1762" t="s">
        <v>26</v>
      </c>
      <c r="E3177" s="1762">
        <v>1</v>
      </c>
      <c r="F3177" s="1762">
        <v>7</v>
      </c>
      <c r="G3177" s="1762">
        <v>6</v>
      </c>
      <c r="H3177" s="1762">
        <v>2</v>
      </c>
      <c r="I3177" s="1783">
        <v>1</v>
      </c>
      <c r="J3177" s="1783">
        <v>1</v>
      </c>
      <c r="L3177" s="1764">
        <v>2552.88</v>
      </c>
      <c r="N3177" s="1764">
        <v>1565.66</v>
      </c>
      <c r="O3177" s="1764">
        <f t="shared" si="1302"/>
        <v>1170.31</v>
      </c>
      <c r="P3177" s="1806">
        <f t="shared" si="1296"/>
        <v>0.74748668293243736</v>
      </c>
      <c r="Q3177" s="1764">
        <v>395.35</v>
      </c>
      <c r="R3177" s="1864">
        <f t="shared" si="1297"/>
        <v>0.25251331706756258</v>
      </c>
      <c r="S3177" s="1807">
        <f t="shared" si="1298"/>
        <v>15.814</v>
      </c>
      <c r="U3177" s="1764">
        <f t="shared" si="1299"/>
        <v>0</v>
      </c>
      <c r="V3177" s="1764">
        <f t="shared" si="1300"/>
        <v>0</v>
      </c>
      <c r="W3177" s="1764">
        <f t="shared" si="1301"/>
        <v>2552.88</v>
      </c>
      <c r="X3177" s="1768">
        <v>2552.88</v>
      </c>
      <c r="Y3177" s="1784">
        <v>19600072</v>
      </c>
      <c r="Z3177" s="1770">
        <v>43511</v>
      </c>
      <c r="AA3177" s="1843" t="s">
        <v>104</v>
      </c>
      <c r="AB3177" s="1843"/>
      <c r="AH3177" s="1867"/>
      <c r="AK3177" s="1868"/>
      <c r="AL3177" s="1868"/>
    </row>
    <row r="3178" spans="1:98" x14ac:dyDescent="0.25">
      <c r="A3178" s="1866">
        <v>20190003</v>
      </c>
      <c r="C3178" s="1782">
        <v>774019</v>
      </c>
      <c r="D3178" s="1762" t="s">
        <v>26</v>
      </c>
      <c r="E3178" s="1762">
        <v>1</v>
      </c>
      <c r="F3178" s="1762">
        <v>7</v>
      </c>
      <c r="G3178" s="1762">
        <v>6</v>
      </c>
      <c r="H3178" s="1762">
        <v>2</v>
      </c>
      <c r="I3178" s="1783">
        <v>1</v>
      </c>
      <c r="J3178" s="1783">
        <v>1</v>
      </c>
      <c r="L3178" s="1764">
        <v>2552.88</v>
      </c>
      <c r="N3178" s="1764">
        <v>1565.66</v>
      </c>
      <c r="O3178" s="1764">
        <f t="shared" ref="O3178" si="1314">N3178-Q3178</f>
        <v>1170.31</v>
      </c>
      <c r="P3178" s="1806">
        <f t="shared" ref="P3178" si="1315">IF(N3178&lt;=0,"",O3178/N3178)</f>
        <v>0.74748668293243736</v>
      </c>
      <c r="Q3178" s="1764">
        <v>395.35</v>
      </c>
      <c r="R3178" s="1864">
        <f t="shared" ref="R3178" si="1316">IF(N3178&lt;=0,"",Q3178/N3178)</f>
        <v>0.25251331706756258</v>
      </c>
      <c r="S3178" s="1807">
        <f t="shared" si="1298"/>
        <v>15.814</v>
      </c>
      <c r="U3178" s="1764">
        <f t="shared" si="1299"/>
        <v>0</v>
      </c>
      <c r="V3178" s="1764">
        <f t="shared" si="1300"/>
        <v>0</v>
      </c>
      <c r="W3178" s="1764">
        <f t="shared" si="1301"/>
        <v>2552.88</v>
      </c>
      <c r="X3178" s="1768">
        <v>2552.88</v>
      </c>
      <c r="Y3178" s="1784">
        <v>19600065</v>
      </c>
      <c r="Z3178" s="1770">
        <v>43504</v>
      </c>
      <c r="AA3178" s="1843" t="s">
        <v>104</v>
      </c>
      <c r="AB3178" s="1843"/>
      <c r="AH3178" s="1867"/>
      <c r="AK3178" s="1868"/>
      <c r="AL3178" s="1868"/>
    </row>
    <row r="3179" spans="1:98" x14ac:dyDescent="0.25">
      <c r="A3179" s="1866">
        <v>20190004</v>
      </c>
      <c r="C3179" s="1782">
        <v>674119</v>
      </c>
      <c r="D3179" s="1762" t="s">
        <v>26</v>
      </c>
      <c r="E3179" s="1762">
        <v>1</v>
      </c>
      <c r="F3179" s="1762">
        <v>8</v>
      </c>
      <c r="G3179" s="1762">
        <v>6</v>
      </c>
      <c r="H3179" s="1762">
        <v>2</v>
      </c>
      <c r="I3179" s="1783">
        <v>1</v>
      </c>
      <c r="J3179" s="1783">
        <v>1</v>
      </c>
      <c r="L3179" s="1764">
        <v>2618.69</v>
      </c>
      <c r="N3179" s="1764">
        <v>1732.62</v>
      </c>
      <c r="O3179" s="1764">
        <f t="shared" si="1302"/>
        <v>1309.2199999999998</v>
      </c>
      <c r="P3179" s="1806">
        <f t="shared" si="1296"/>
        <v>0.75563020165991379</v>
      </c>
      <c r="Q3179" s="1764">
        <v>423.4</v>
      </c>
      <c r="R3179" s="1864">
        <f t="shared" si="1297"/>
        <v>0.24436979834008613</v>
      </c>
      <c r="S3179" s="1807">
        <f t="shared" si="1298"/>
        <v>16.936</v>
      </c>
      <c r="U3179" s="1764">
        <f t="shared" si="1299"/>
        <v>0</v>
      </c>
      <c r="V3179" s="1764">
        <f t="shared" si="1300"/>
        <v>0</v>
      </c>
      <c r="W3179" s="1764">
        <f t="shared" si="1301"/>
        <v>2618.69</v>
      </c>
      <c r="X3179" s="1768">
        <v>2618.69</v>
      </c>
      <c r="Y3179" s="1784">
        <v>19600075</v>
      </c>
      <c r="Z3179" s="1770">
        <v>43511</v>
      </c>
      <c r="AA3179" s="1843" t="s">
        <v>104</v>
      </c>
      <c r="AB3179" s="1843"/>
      <c r="AH3179" s="1867"/>
      <c r="AK3179" s="1868"/>
      <c r="AL3179" s="1868"/>
    </row>
    <row r="3180" spans="1:98" x14ac:dyDescent="0.25">
      <c r="A3180" s="1866">
        <v>20190005</v>
      </c>
      <c r="C3180" s="1782">
        <v>674319</v>
      </c>
      <c r="D3180" s="1762" t="s">
        <v>26</v>
      </c>
      <c r="E3180" s="1762">
        <v>1</v>
      </c>
      <c r="F3180" s="1762">
        <v>8</v>
      </c>
      <c r="G3180" s="1762">
        <v>6</v>
      </c>
      <c r="H3180" s="1762">
        <v>2</v>
      </c>
      <c r="I3180" s="1783">
        <v>1</v>
      </c>
      <c r="J3180" s="1783">
        <v>1</v>
      </c>
      <c r="L3180" s="1764">
        <v>2618.69</v>
      </c>
      <c r="N3180" s="1764">
        <v>1732.62</v>
      </c>
      <c r="O3180" s="1764">
        <f t="shared" ref="O3180" si="1317">N3180-Q3180</f>
        <v>1309.2199999999998</v>
      </c>
      <c r="P3180" s="1806">
        <f t="shared" ref="P3180" si="1318">IF(N3180&lt;=0,"",O3180/N3180)</f>
        <v>0.75563020165991379</v>
      </c>
      <c r="Q3180" s="1764">
        <v>423.4</v>
      </c>
      <c r="R3180" s="1864">
        <f t="shared" ref="R3180" si="1319">IF(N3180&lt;=0,"",Q3180/N3180)</f>
        <v>0.24436979834008613</v>
      </c>
      <c r="S3180" s="1807">
        <f t="shared" si="1298"/>
        <v>16.936</v>
      </c>
      <c r="U3180" s="1764">
        <f t="shared" si="1299"/>
        <v>0</v>
      </c>
      <c r="V3180" s="1764">
        <f t="shared" si="1300"/>
        <v>0</v>
      </c>
      <c r="W3180" s="1764">
        <f t="shared" si="1301"/>
        <v>2618.69</v>
      </c>
      <c r="X3180" s="1768">
        <v>2618.69</v>
      </c>
      <c r="Y3180" s="1784">
        <v>19600077</v>
      </c>
      <c r="Z3180" s="1770">
        <v>43511</v>
      </c>
      <c r="AA3180" s="1843" t="s">
        <v>104</v>
      </c>
      <c r="AB3180" s="1843"/>
      <c r="AH3180" s="1867"/>
      <c r="AK3180" s="1868"/>
      <c r="AL3180" s="1868"/>
    </row>
    <row r="3181" spans="1:98" x14ac:dyDescent="0.25">
      <c r="A3181" s="1866">
        <v>20190006</v>
      </c>
      <c r="C3181" s="1782">
        <v>772419</v>
      </c>
      <c r="D3181" s="1762" t="s">
        <v>26</v>
      </c>
      <c r="E3181" s="1762">
        <v>1</v>
      </c>
      <c r="F3181" s="1762">
        <v>8</v>
      </c>
      <c r="G3181" s="1762">
        <v>5</v>
      </c>
      <c r="H3181" s="1762">
        <v>3</v>
      </c>
      <c r="I3181" s="1783">
        <v>1</v>
      </c>
      <c r="J3181" s="1783">
        <v>1</v>
      </c>
      <c r="L3181" s="1764">
        <v>3173.18</v>
      </c>
      <c r="N3181" s="1764">
        <v>2095.19</v>
      </c>
      <c r="O3181" s="1764">
        <f t="shared" si="1302"/>
        <v>1604.5700000000002</v>
      </c>
      <c r="P3181" s="1806">
        <f t="shared" si="1296"/>
        <v>0.76583507939614071</v>
      </c>
      <c r="Q3181" s="1764">
        <v>490.62</v>
      </c>
      <c r="R3181" s="1864">
        <f t="shared" si="1297"/>
        <v>0.23416492060385932</v>
      </c>
      <c r="S3181" s="1807">
        <f t="shared" si="1298"/>
        <v>19.6248</v>
      </c>
      <c r="U3181" s="1764">
        <f t="shared" si="1299"/>
        <v>0</v>
      </c>
      <c r="V3181" s="1764">
        <f t="shared" si="1300"/>
        <v>0</v>
      </c>
      <c r="W3181" s="1764">
        <f t="shared" si="1301"/>
        <v>3173.18</v>
      </c>
      <c r="X3181" s="1768">
        <v>3173.18</v>
      </c>
      <c r="Y3181" s="1784">
        <v>19600073</v>
      </c>
      <c r="Z3181" s="1770">
        <v>43511</v>
      </c>
      <c r="AA3181" s="1843" t="s">
        <v>104</v>
      </c>
      <c r="AB3181" s="1843"/>
      <c r="AH3181" s="1867"/>
      <c r="AK3181" s="1868"/>
      <c r="AL3181" s="1868"/>
    </row>
    <row r="3182" spans="1:98" x14ac:dyDescent="0.25">
      <c r="A3182" s="1866">
        <v>20190007</v>
      </c>
      <c r="C3182" s="1782">
        <v>694419</v>
      </c>
      <c r="D3182" s="1762" t="s">
        <v>26</v>
      </c>
      <c r="E3182" s="1762">
        <v>1</v>
      </c>
      <c r="F3182" s="1762">
        <v>9</v>
      </c>
      <c r="G3182" s="1762">
        <v>5</v>
      </c>
      <c r="H3182" s="1762">
        <v>3</v>
      </c>
      <c r="I3182" s="1783">
        <v>1</v>
      </c>
      <c r="J3182" s="1783">
        <v>1</v>
      </c>
      <c r="L3182" s="1764">
        <v>3119.2</v>
      </c>
      <c r="N3182" s="1764">
        <v>2056.0500000000002</v>
      </c>
      <c r="O3182" s="1764">
        <f t="shared" si="1302"/>
        <v>1588.4620000000002</v>
      </c>
      <c r="P3182" s="1806">
        <f t="shared" si="1296"/>
        <v>0.77257946061623017</v>
      </c>
      <c r="Q3182" s="1764">
        <v>467.58800000000002</v>
      </c>
      <c r="R3182" s="1864">
        <f t="shared" si="1297"/>
        <v>0.22742053938376985</v>
      </c>
      <c r="S3182" s="1807">
        <f t="shared" si="1298"/>
        <v>18.703520000000001</v>
      </c>
      <c r="U3182" s="1764">
        <f t="shared" si="1299"/>
        <v>0</v>
      </c>
      <c r="V3182" s="1764">
        <f t="shared" si="1300"/>
        <v>0</v>
      </c>
      <c r="W3182" s="1764">
        <f t="shared" si="1301"/>
        <v>3119.2</v>
      </c>
      <c r="X3182" s="1768">
        <v>3119.2</v>
      </c>
      <c r="Y3182" s="1784">
        <v>19600074</v>
      </c>
      <c r="Z3182" s="1770">
        <v>43511</v>
      </c>
      <c r="AA3182" s="1843" t="s">
        <v>104</v>
      </c>
      <c r="AB3182" s="1843"/>
      <c r="AH3182" s="1867"/>
      <c r="AK3182" s="1868"/>
      <c r="AL3182" s="1868"/>
    </row>
    <row r="3183" spans="1:98" x14ac:dyDescent="0.25">
      <c r="A3183" s="1866" t="s">
        <v>6585</v>
      </c>
      <c r="C3183" s="1782">
        <v>694119</v>
      </c>
      <c r="D3183" s="1762" t="s">
        <v>26</v>
      </c>
      <c r="E3183" s="1762">
        <v>1</v>
      </c>
      <c r="F3183" s="1762">
        <v>8</v>
      </c>
      <c r="G3183" s="1762">
        <v>4</v>
      </c>
      <c r="H3183" s="1762">
        <v>3</v>
      </c>
      <c r="I3183" s="1783">
        <v>1</v>
      </c>
      <c r="J3183" s="1783">
        <v>1</v>
      </c>
      <c r="L3183" s="1764">
        <v>6822.55</v>
      </c>
      <c r="N3183" s="1764">
        <v>4485.2700000000004</v>
      </c>
      <c r="O3183" s="1764">
        <f t="shared" si="1302"/>
        <v>3525.0000000000005</v>
      </c>
      <c r="P3183" s="1806">
        <f t="shared" si="1296"/>
        <v>0.78590586519875061</v>
      </c>
      <c r="Q3183" s="1764">
        <v>960.27</v>
      </c>
      <c r="R3183" s="1864">
        <f t="shared" si="1297"/>
        <v>0.21409413480124939</v>
      </c>
      <c r="S3183" s="1807">
        <f t="shared" si="1298"/>
        <v>38.410800000000002</v>
      </c>
      <c r="U3183" s="1764">
        <f t="shared" si="1299"/>
        <v>0</v>
      </c>
      <c r="V3183" s="1764">
        <f t="shared" si="1300"/>
        <v>0</v>
      </c>
      <c r="W3183" s="1764">
        <f t="shared" si="1301"/>
        <v>6822.55</v>
      </c>
      <c r="X3183" s="1768">
        <v>6822.55</v>
      </c>
      <c r="Y3183" s="1784">
        <v>19600078</v>
      </c>
      <c r="Z3183" s="1770">
        <v>43511</v>
      </c>
      <c r="AA3183" s="1843" t="s">
        <v>104</v>
      </c>
      <c r="AB3183" s="1843"/>
      <c r="AH3183" s="1867"/>
      <c r="AK3183" s="1868"/>
      <c r="AL3183" s="1868"/>
    </row>
    <row r="3184" spans="1:98" x14ac:dyDescent="0.25">
      <c r="A3184" s="1994">
        <v>20190009</v>
      </c>
      <c r="C3184" s="1782" t="s">
        <v>6582</v>
      </c>
      <c r="D3184" s="1762" t="s">
        <v>26</v>
      </c>
      <c r="E3184" s="1762">
        <v>0</v>
      </c>
      <c r="F3184" s="1762">
        <v>0</v>
      </c>
      <c r="G3184" s="1762">
        <v>0</v>
      </c>
      <c r="H3184" s="1762">
        <v>0</v>
      </c>
      <c r="I3184" s="1783">
        <v>1</v>
      </c>
      <c r="J3184" s="1783">
        <v>1</v>
      </c>
      <c r="L3184" s="1764">
        <f>N3184*2</f>
        <v>1540</v>
      </c>
      <c r="N3184" s="1764">
        <f>O3184+Q3184</f>
        <v>770</v>
      </c>
      <c r="O3184" s="1764">
        <v>650</v>
      </c>
      <c r="P3184" s="1806">
        <f t="shared" si="1296"/>
        <v>0.8441558441558441</v>
      </c>
      <c r="Q3184" s="1764">
        <v>120</v>
      </c>
      <c r="R3184" s="1864">
        <f t="shared" si="1297"/>
        <v>0.15584415584415584</v>
      </c>
      <c r="S3184" s="1807">
        <f t="shared" si="1298"/>
        <v>4.8</v>
      </c>
      <c r="U3184" s="1764">
        <f t="shared" si="1299"/>
        <v>0</v>
      </c>
      <c r="V3184" s="1764">
        <f t="shared" si="1300"/>
        <v>1540</v>
      </c>
      <c r="W3184" s="1764">
        <f t="shared" si="1301"/>
        <v>0</v>
      </c>
      <c r="X3184" s="1768"/>
      <c r="Y3184" s="1784"/>
      <c r="Z3184" s="1770"/>
      <c r="AA3184" s="1843"/>
      <c r="AB3184" s="1843"/>
      <c r="AH3184" s="1867"/>
      <c r="AK3184" s="1868"/>
      <c r="AL3184" s="1868"/>
    </row>
    <row r="3185" spans="1:38" x14ac:dyDescent="0.25">
      <c r="A3185" s="1866">
        <v>20190010</v>
      </c>
      <c r="C3185" s="1782" t="s">
        <v>6586</v>
      </c>
      <c r="D3185" s="1762" t="s">
        <v>26</v>
      </c>
      <c r="E3185" s="1762">
        <v>1</v>
      </c>
      <c r="F3185" s="1762">
        <v>2</v>
      </c>
      <c r="G3185" s="1762">
        <v>1</v>
      </c>
      <c r="H3185" s="1762">
        <v>1</v>
      </c>
      <c r="I3185" s="1783">
        <v>1</v>
      </c>
      <c r="J3185" s="1783">
        <v>1</v>
      </c>
      <c r="L3185" s="1764">
        <v>807.3</v>
      </c>
      <c r="N3185" s="1764">
        <v>498.67</v>
      </c>
      <c r="O3185" s="1764">
        <f t="shared" si="1302"/>
        <v>359.48</v>
      </c>
      <c r="P3185" s="1806">
        <f t="shared" si="1296"/>
        <v>0.72087753424108125</v>
      </c>
      <c r="Q3185" s="1764">
        <v>139.19</v>
      </c>
      <c r="R3185" s="1864">
        <f t="shared" si="1297"/>
        <v>0.27912246575891869</v>
      </c>
      <c r="S3185" s="1807">
        <f t="shared" si="1298"/>
        <v>5.5675999999999997</v>
      </c>
      <c r="U3185" s="1764">
        <f t="shared" si="1299"/>
        <v>0</v>
      </c>
      <c r="V3185" s="1764">
        <f t="shared" si="1300"/>
        <v>0</v>
      </c>
      <c r="W3185" s="1764">
        <f t="shared" si="1301"/>
        <v>807.3</v>
      </c>
      <c r="X3185" s="1768">
        <v>807.3</v>
      </c>
      <c r="Y3185" s="1784">
        <v>19600076</v>
      </c>
      <c r="Z3185" s="1770">
        <v>43511</v>
      </c>
      <c r="AA3185" s="1843" t="s">
        <v>104</v>
      </c>
      <c r="AB3185" s="1843"/>
      <c r="AH3185" s="1867"/>
      <c r="AK3185" s="1868"/>
      <c r="AL3185" s="1868"/>
    </row>
    <row r="3186" spans="1:38" x14ac:dyDescent="0.25">
      <c r="A3186" s="1866">
        <v>20190011</v>
      </c>
      <c r="C3186" s="1782" t="s">
        <v>6782</v>
      </c>
      <c r="D3186" s="1762" t="s">
        <v>26</v>
      </c>
      <c r="E3186" s="1762">
        <v>0</v>
      </c>
      <c r="F3186" s="1762">
        <v>0</v>
      </c>
      <c r="G3186" s="1762">
        <v>0</v>
      </c>
      <c r="H3186" s="1762">
        <v>0</v>
      </c>
      <c r="I3186" s="1783">
        <v>1</v>
      </c>
      <c r="J3186" s="1783">
        <v>1</v>
      </c>
      <c r="L3186" s="1764">
        <v>205.76</v>
      </c>
      <c r="N3186" s="1764">
        <f>O3186+Q3186</f>
        <v>89.46</v>
      </c>
      <c r="O3186" s="1764">
        <v>74.459999999999994</v>
      </c>
      <c r="P3186" s="1806">
        <f t="shared" si="1296"/>
        <v>0.83232729711602949</v>
      </c>
      <c r="Q3186" s="1764">
        <v>15</v>
      </c>
      <c r="R3186" s="1864">
        <f t="shared" si="1297"/>
        <v>0.16767270288397051</v>
      </c>
      <c r="S3186" s="1807">
        <f t="shared" si="1298"/>
        <v>0.6</v>
      </c>
      <c r="U3186" s="1764">
        <f t="shared" si="1299"/>
        <v>0</v>
      </c>
      <c r="V3186" s="1764">
        <f t="shared" si="1300"/>
        <v>0</v>
      </c>
      <c r="W3186" s="1764">
        <f t="shared" si="1301"/>
        <v>205.76</v>
      </c>
      <c r="X3186" s="1768">
        <v>205.76</v>
      </c>
      <c r="Y3186" s="1784">
        <v>19600082</v>
      </c>
      <c r="Z3186" s="1770">
        <v>43511</v>
      </c>
      <c r="AA3186" s="1843" t="s">
        <v>104</v>
      </c>
      <c r="AB3186" s="1843"/>
      <c r="AH3186" s="1867"/>
      <c r="AK3186" s="1868"/>
      <c r="AL3186" s="1868"/>
    </row>
    <row r="3187" spans="1:38" x14ac:dyDescent="0.25">
      <c r="A3187" s="1920">
        <v>20190012</v>
      </c>
      <c r="C3187" s="1782" t="s">
        <v>6600</v>
      </c>
      <c r="D3187" s="1762" t="s">
        <v>471</v>
      </c>
      <c r="E3187" s="1762">
        <v>0</v>
      </c>
      <c r="F3187" s="1762">
        <v>1</v>
      </c>
      <c r="G3187" s="1762">
        <v>0</v>
      </c>
      <c r="H3187" s="1762">
        <v>2</v>
      </c>
      <c r="I3187" s="1783">
        <v>0</v>
      </c>
      <c r="J3187" s="1783">
        <v>0</v>
      </c>
      <c r="L3187" s="1764">
        <v>0</v>
      </c>
      <c r="O3187" s="1764">
        <f t="shared" si="1302"/>
        <v>0</v>
      </c>
      <c r="P3187" s="1806" t="str">
        <f t="shared" si="1296"/>
        <v/>
      </c>
      <c r="R3187" s="1864" t="str">
        <f t="shared" si="1297"/>
        <v/>
      </c>
      <c r="S3187" s="1807">
        <f t="shared" si="1298"/>
        <v>0</v>
      </c>
      <c r="U3187" s="1764">
        <f t="shared" si="1299"/>
        <v>0</v>
      </c>
      <c r="V3187" s="1764">
        <f t="shared" si="1300"/>
        <v>0</v>
      </c>
      <c r="W3187" s="1764">
        <f t="shared" si="1301"/>
        <v>0</v>
      </c>
      <c r="X3187" s="1768"/>
      <c r="Y3187" s="1784"/>
      <c r="Z3187" s="1770"/>
      <c r="AA3187" s="1843"/>
      <c r="AB3187" s="1843"/>
      <c r="AH3187" s="1867"/>
      <c r="AK3187" s="1868"/>
      <c r="AL3187" s="1868"/>
    </row>
    <row r="3188" spans="1:38" x14ac:dyDescent="0.25">
      <c r="A3188" s="1866">
        <v>20190013</v>
      </c>
      <c r="C3188" s="1782" t="s">
        <v>6612</v>
      </c>
      <c r="D3188" s="1762" t="s">
        <v>26</v>
      </c>
      <c r="E3188" s="1762">
        <v>0</v>
      </c>
      <c r="F3188" s="1762">
        <v>0</v>
      </c>
      <c r="G3188" s="1762">
        <v>0</v>
      </c>
      <c r="H3188" s="1762">
        <v>0</v>
      </c>
      <c r="I3188" s="1783">
        <v>1</v>
      </c>
      <c r="J3188" s="1783">
        <v>1</v>
      </c>
      <c r="L3188" s="1764">
        <v>181.6</v>
      </c>
      <c r="N3188" s="1764">
        <f>O3188+Q3188</f>
        <v>98.3</v>
      </c>
      <c r="O3188" s="1764">
        <v>83.3</v>
      </c>
      <c r="P3188" s="1806">
        <f t="shared" si="1296"/>
        <v>0.84740590030518814</v>
      </c>
      <c r="Q3188" s="1764">
        <v>15</v>
      </c>
      <c r="R3188" s="1864">
        <f t="shared" si="1297"/>
        <v>0.1525940996948118</v>
      </c>
      <c r="S3188" s="1807">
        <f t="shared" si="1298"/>
        <v>0.6</v>
      </c>
      <c r="U3188" s="1764">
        <f t="shared" si="1299"/>
        <v>0</v>
      </c>
      <c r="V3188" s="1764">
        <f t="shared" si="1300"/>
        <v>0</v>
      </c>
      <c r="W3188" s="1764">
        <f t="shared" si="1301"/>
        <v>181.6</v>
      </c>
      <c r="X3188" s="1768">
        <v>181.6</v>
      </c>
      <c r="Y3188" s="1784">
        <v>19600082</v>
      </c>
      <c r="Z3188" s="1770">
        <v>43511</v>
      </c>
      <c r="AA3188" s="1843" t="s">
        <v>104</v>
      </c>
      <c r="AB3188" s="1843"/>
      <c r="AH3188" s="1867"/>
      <c r="AK3188" s="1868"/>
      <c r="AL3188" s="1868"/>
    </row>
    <row r="3189" spans="1:38" x14ac:dyDescent="0.25">
      <c r="A3189" s="1866" t="s">
        <v>6668</v>
      </c>
      <c r="C3189" s="1782" t="s">
        <v>6654</v>
      </c>
      <c r="D3189" s="1762" t="s">
        <v>5517</v>
      </c>
      <c r="E3189" s="1762">
        <v>1</v>
      </c>
      <c r="F3189" s="1762">
        <v>4</v>
      </c>
      <c r="G3189" s="1762">
        <v>2</v>
      </c>
      <c r="H3189" s="1762">
        <v>2</v>
      </c>
      <c r="I3189" s="1783">
        <v>1</v>
      </c>
      <c r="J3189" s="1783">
        <v>1</v>
      </c>
      <c r="L3189" s="1764">
        <v>3561.69</v>
      </c>
      <c r="N3189" s="1764">
        <v>2108.4</v>
      </c>
      <c r="O3189" s="1764">
        <f t="shared" si="1302"/>
        <v>1650.7600000000002</v>
      </c>
      <c r="P3189" s="1806">
        <f t="shared" si="1296"/>
        <v>0.78294441282489102</v>
      </c>
      <c r="Q3189" s="1764">
        <v>457.64</v>
      </c>
      <c r="R3189" s="1864">
        <f t="shared" si="1297"/>
        <v>0.21705558717510906</v>
      </c>
      <c r="S3189" s="1807">
        <f t="shared" si="1298"/>
        <v>18.305599999999998</v>
      </c>
      <c r="U3189" s="1764">
        <f t="shared" si="1299"/>
        <v>0</v>
      </c>
      <c r="V3189" s="1764">
        <f t="shared" si="1300"/>
        <v>0</v>
      </c>
      <c r="W3189" s="1764">
        <f t="shared" si="1301"/>
        <v>3561.69</v>
      </c>
      <c r="X3189" s="1768">
        <v>3561.69</v>
      </c>
      <c r="Y3189" s="1784">
        <v>19600083</v>
      </c>
      <c r="Z3189" s="1770">
        <v>43511</v>
      </c>
      <c r="AA3189" s="1843" t="s">
        <v>104</v>
      </c>
      <c r="AB3189" s="1843"/>
      <c r="AH3189" s="1867"/>
      <c r="AK3189" s="1868"/>
      <c r="AL3189" s="1868"/>
    </row>
    <row r="3190" spans="1:38" x14ac:dyDescent="0.25">
      <c r="A3190" s="1866">
        <v>20190015</v>
      </c>
      <c r="C3190" s="1782" t="s">
        <v>6613</v>
      </c>
      <c r="D3190" s="1762" t="s">
        <v>352</v>
      </c>
      <c r="E3190" s="1762">
        <v>0</v>
      </c>
      <c r="F3190" s="1762">
        <v>1</v>
      </c>
      <c r="G3190" s="1762">
        <v>0</v>
      </c>
      <c r="H3190" s="1762">
        <v>0</v>
      </c>
      <c r="I3190" s="1783">
        <v>1</v>
      </c>
      <c r="J3190" s="1783">
        <v>1</v>
      </c>
      <c r="L3190" s="1764">
        <v>183.58</v>
      </c>
      <c r="N3190" s="1764">
        <v>131.31</v>
      </c>
      <c r="O3190" s="1764">
        <f t="shared" si="1302"/>
        <v>92.53</v>
      </c>
      <c r="P3190" s="1806">
        <f t="shared" si="1296"/>
        <v>0.70466834209123452</v>
      </c>
      <c r="Q3190" s="1764">
        <v>38.78</v>
      </c>
      <c r="R3190" s="1864">
        <f t="shared" si="1297"/>
        <v>0.29533165790876553</v>
      </c>
      <c r="S3190" s="1807">
        <f t="shared" si="1298"/>
        <v>1.5512000000000001</v>
      </c>
      <c r="U3190" s="1764">
        <f t="shared" si="1299"/>
        <v>0</v>
      </c>
      <c r="V3190" s="1764">
        <f t="shared" si="1300"/>
        <v>0</v>
      </c>
      <c r="W3190" s="1764">
        <f t="shared" si="1301"/>
        <v>183.58</v>
      </c>
      <c r="X3190" s="1768">
        <v>183.58</v>
      </c>
      <c r="Y3190" s="1784">
        <v>19600088</v>
      </c>
      <c r="Z3190" s="1770">
        <v>43511</v>
      </c>
      <c r="AA3190" s="1843" t="s">
        <v>104</v>
      </c>
      <c r="AB3190" s="1843"/>
      <c r="AH3190" s="1867"/>
      <c r="AK3190" s="1868"/>
      <c r="AL3190" s="1868"/>
    </row>
    <row r="3191" spans="1:38" x14ac:dyDescent="0.25">
      <c r="A3191" s="1866">
        <v>20190016</v>
      </c>
      <c r="B3191" s="1782" t="s">
        <v>6642</v>
      </c>
      <c r="C3191" s="1782" t="s">
        <v>6783</v>
      </c>
      <c r="D3191" s="1762" t="s">
        <v>352</v>
      </c>
      <c r="E3191" s="1762">
        <v>0</v>
      </c>
      <c r="F3191" s="1762">
        <v>0</v>
      </c>
      <c r="G3191" s="1762">
        <v>0</v>
      </c>
      <c r="H3191" s="1762">
        <v>0</v>
      </c>
      <c r="I3191" s="1783">
        <v>1</v>
      </c>
      <c r="J3191" s="1783">
        <v>1</v>
      </c>
      <c r="L3191" s="1764">
        <v>347.36</v>
      </c>
      <c r="N3191" s="1764">
        <f>O3191+Q3191</f>
        <v>181.18</v>
      </c>
      <c r="O3191" s="1764">
        <v>166.18</v>
      </c>
      <c r="P3191" s="1806">
        <f t="shared" si="1296"/>
        <v>0.91720940501159065</v>
      </c>
      <c r="Q3191" s="1764">
        <v>15</v>
      </c>
      <c r="R3191" s="1864">
        <f t="shared" si="1297"/>
        <v>8.2790594988409308E-2</v>
      </c>
      <c r="S3191" s="1807">
        <f t="shared" si="1298"/>
        <v>0.6</v>
      </c>
      <c r="U3191" s="1764">
        <f t="shared" si="1299"/>
        <v>0</v>
      </c>
      <c r="V3191" s="1764">
        <f t="shared" si="1300"/>
        <v>0</v>
      </c>
      <c r="W3191" s="1764">
        <f t="shared" si="1301"/>
        <v>347.36</v>
      </c>
      <c r="X3191" s="1768">
        <v>347.36</v>
      </c>
      <c r="Y3191" s="1784">
        <v>19600067</v>
      </c>
      <c r="Z3191" s="1770">
        <v>43504</v>
      </c>
      <c r="AA3191" s="1843" t="s">
        <v>104</v>
      </c>
      <c r="AB3191" s="1843"/>
      <c r="AH3191" s="1867"/>
      <c r="AK3191" s="1868"/>
      <c r="AL3191" s="1868"/>
    </row>
    <row r="3192" spans="1:38" x14ac:dyDescent="0.25">
      <c r="A3192" s="1866">
        <v>20190017</v>
      </c>
      <c r="C3192" s="1782" t="s">
        <v>6616</v>
      </c>
      <c r="D3192" s="1762" t="s">
        <v>317</v>
      </c>
      <c r="E3192" s="1762">
        <v>1</v>
      </c>
      <c r="F3192" s="1762">
        <v>10</v>
      </c>
      <c r="G3192" s="1762">
        <v>7</v>
      </c>
      <c r="H3192" s="1762">
        <v>3</v>
      </c>
      <c r="I3192" s="1783">
        <v>1</v>
      </c>
      <c r="J3192" s="1783">
        <v>1</v>
      </c>
      <c r="L3192" s="1764">
        <v>3634.11</v>
      </c>
      <c r="N3192" s="1764">
        <v>2175.5700000000002</v>
      </c>
      <c r="O3192" s="1764">
        <f t="shared" si="1302"/>
        <v>1515.6800000000003</v>
      </c>
      <c r="P3192" s="1806">
        <f t="shared" si="1296"/>
        <v>0.69668178914031731</v>
      </c>
      <c r="Q3192" s="1764">
        <v>659.89</v>
      </c>
      <c r="R3192" s="1864">
        <f t="shared" si="1297"/>
        <v>0.30331821085968275</v>
      </c>
      <c r="S3192" s="1807">
        <f t="shared" si="1298"/>
        <v>26.395599999999998</v>
      </c>
      <c r="U3192" s="1764">
        <f t="shared" si="1299"/>
        <v>0</v>
      </c>
      <c r="V3192" s="1764">
        <f t="shared" si="1300"/>
        <v>0</v>
      </c>
      <c r="W3192" s="1764">
        <f t="shared" si="1301"/>
        <v>3634.11</v>
      </c>
      <c r="X3192" s="1768">
        <v>3634.11</v>
      </c>
      <c r="Y3192" s="1784">
        <v>19600125</v>
      </c>
      <c r="Z3192" s="1770">
        <v>43521</v>
      </c>
      <c r="AA3192" s="1843" t="s">
        <v>104</v>
      </c>
      <c r="AB3192" s="1843"/>
      <c r="AH3192" s="1867"/>
      <c r="AK3192" s="1868"/>
      <c r="AL3192" s="1868"/>
    </row>
    <row r="3193" spans="1:38" x14ac:dyDescent="0.25">
      <c r="A3193" s="1866">
        <v>20190018</v>
      </c>
      <c r="C3193" s="1782" t="s">
        <v>6617</v>
      </c>
      <c r="D3193" s="1762" t="s">
        <v>317</v>
      </c>
      <c r="E3193" s="1762">
        <v>1</v>
      </c>
      <c r="F3193" s="1762">
        <v>8</v>
      </c>
      <c r="G3193" s="1762">
        <v>5</v>
      </c>
      <c r="H3193" s="1762">
        <v>3</v>
      </c>
      <c r="I3193" s="1783">
        <v>1</v>
      </c>
      <c r="J3193" s="1783">
        <v>1</v>
      </c>
      <c r="L3193" s="1764">
        <v>3123.14</v>
      </c>
      <c r="N3193" s="1764">
        <v>1959.32</v>
      </c>
      <c r="O3193" s="1764">
        <f t="shared" si="1302"/>
        <v>1434.9499999999998</v>
      </c>
      <c r="P3193" s="1806">
        <f t="shared" si="1296"/>
        <v>0.73237143498764867</v>
      </c>
      <c r="Q3193" s="1764">
        <v>524.37</v>
      </c>
      <c r="R3193" s="1864">
        <f t="shared" si="1297"/>
        <v>0.26762856501235122</v>
      </c>
      <c r="S3193" s="1807">
        <f t="shared" si="1298"/>
        <v>20.974800000000002</v>
      </c>
      <c r="U3193" s="1764">
        <f t="shared" si="1299"/>
        <v>0</v>
      </c>
      <c r="V3193" s="1764">
        <f t="shared" si="1300"/>
        <v>0</v>
      </c>
      <c r="W3193" s="1764">
        <f t="shared" si="1301"/>
        <v>3123.14</v>
      </c>
      <c r="X3193" s="1768">
        <v>3123.14</v>
      </c>
      <c r="Y3193" s="1784">
        <v>19600126</v>
      </c>
      <c r="Z3193" s="1770">
        <v>43521</v>
      </c>
      <c r="AA3193" s="1843" t="s">
        <v>104</v>
      </c>
      <c r="AB3193" s="1843"/>
      <c r="AH3193" s="1867"/>
      <c r="AK3193" s="1868"/>
      <c r="AL3193" s="1868"/>
    </row>
    <row r="3194" spans="1:38" x14ac:dyDescent="0.25">
      <c r="A3194" s="1994">
        <v>20190019</v>
      </c>
      <c r="C3194" s="1782" t="s">
        <v>6618</v>
      </c>
      <c r="D3194" s="1762" t="s">
        <v>26</v>
      </c>
      <c r="E3194" s="1762">
        <v>0</v>
      </c>
      <c r="F3194" s="1762">
        <v>0</v>
      </c>
      <c r="G3194" s="1762">
        <v>0</v>
      </c>
      <c r="H3194" s="1762">
        <v>0</v>
      </c>
      <c r="I3194" s="1783">
        <v>1</v>
      </c>
      <c r="J3194" s="1783">
        <v>1</v>
      </c>
      <c r="O3194" s="1764">
        <f t="shared" si="1302"/>
        <v>0</v>
      </c>
      <c r="P3194" s="1806" t="str">
        <f t="shared" si="1296"/>
        <v/>
      </c>
      <c r="R3194" s="1864" t="str">
        <f t="shared" si="1297"/>
        <v/>
      </c>
      <c r="S3194" s="1807">
        <f t="shared" si="1298"/>
        <v>0</v>
      </c>
      <c r="U3194" s="1764">
        <f t="shared" si="1299"/>
        <v>0</v>
      </c>
      <c r="V3194" s="1764">
        <f t="shared" si="1300"/>
        <v>0</v>
      </c>
      <c r="W3194" s="1764">
        <f t="shared" si="1301"/>
        <v>0</v>
      </c>
      <c r="X3194" s="1768"/>
      <c r="Y3194" s="1784"/>
      <c r="Z3194" s="1770"/>
      <c r="AA3194" s="1843"/>
      <c r="AB3194" s="1843"/>
      <c r="AH3194" s="1867"/>
      <c r="AK3194" s="1868"/>
      <c r="AL3194" s="1868"/>
    </row>
    <row r="3195" spans="1:38" x14ac:dyDescent="0.25">
      <c r="A3195" s="1994">
        <v>20190020</v>
      </c>
      <c r="C3195" s="1782" t="s">
        <v>6619</v>
      </c>
      <c r="D3195" s="1762" t="s">
        <v>26</v>
      </c>
      <c r="E3195" s="1762">
        <v>0</v>
      </c>
      <c r="F3195" s="1762">
        <v>0</v>
      </c>
      <c r="G3195" s="1762">
        <v>0</v>
      </c>
      <c r="H3195" s="1762">
        <v>0</v>
      </c>
      <c r="I3195" s="1783">
        <v>1</v>
      </c>
      <c r="J3195" s="1783">
        <v>1</v>
      </c>
      <c r="L3195" s="1764">
        <v>617.69000000000005</v>
      </c>
      <c r="O3195" s="1764">
        <v>268.56</v>
      </c>
      <c r="P3195" s="1806" t="str">
        <f t="shared" si="1296"/>
        <v/>
      </c>
      <c r="R3195" s="1864" t="str">
        <f t="shared" si="1297"/>
        <v/>
      </c>
      <c r="S3195" s="1807">
        <f t="shared" si="1298"/>
        <v>0</v>
      </c>
      <c r="U3195" s="1764">
        <f t="shared" si="1299"/>
        <v>0</v>
      </c>
      <c r="V3195" s="1764">
        <f t="shared" si="1300"/>
        <v>617.69000000000005</v>
      </c>
      <c r="W3195" s="1764">
        <f t="shared" si="1301"/>
        <v>0</v>
      </c>
      <c r="X3195" s="1768"/>
      <c r="Y3195" s="1784"/>
      <c r="Z3195" s="1770"/>
      <c r="AA3195" s="1843"/>
      <c r="AB3195" s="1843"/>
      <c r="AH3195" s="1867"/>
      <c r="AK3195" s="1868"/>
      <c r="AL3195" s="1868"/>
    </row>
    <row r="3196" spans="1:38" x14ac:dyDescent="0.25">
      <c r="A3196" s="1866">
        <v>20190021</v>
      </c>
      <c r="C3196" s="1782" t="s">
        <v>6621</v>
      </c>
      <c r="D3196" s="1762" t="s">
        <v>26</v>
      </c>
      <c r="E3196" s="1762">
        <v>1</v>
      </c>
      <c r="F3196" s="1762">
        <v>8</v>
      </c>
      <c r="G3196" s="1762">
        <v>5</v>
      </c>
      <c r="H3196" s="1762">
        <v>3</v>
      </c>
      <c r="I3196" s="1783">
        <v>1</v>
      </c>
      <c r="J3196" s="1783">
        <v>1</v>
      </c>
      <c r="L3196" s="1764">
        <v>3051.54</v>
      </c>
      <c r="N3196" s="1764">
        <v>2021.28</v>
      </c>
      <c r="O3196" s="1764">
        <f t="shared" si="1302"/>
        <v>1568.88</v>
      </c>
      <c r="P3196" s="1806">
        <f t="shared" si="1296"/>
        <v>0.77618142958917125</v>
      </c>
      <c r="Q3196" s="1764">
        <v>452.4</v>
      </c>
      <c r="R3196" s="1864">
        <f t="shared" si="1297"/>
        <v>0.22381857041082878</v>
      </c>
      <c r="S3196" s="1807">
        <f t="shared" si="1298"/>
        <v>18.096</v>
      </c>
      <c r="U3196" s="1764">
        <f t="shared" si="1299"/>
        <v>0</v>
      </c>
      <c r="V3196" s="1764">
        <f t="shared" si="1300"/>
        <v>0</v>
      </c>
      <c r="W3196" s="1764">
        <f t="shared" si="1301"/>
        <v>3051.54</v>
      </c>
      <c r="X3196" s="1768">
        <v>3051.54</v>
      </c>
      <c r="Y3196" s="1784">
        <v>19600112</v>
      </c>
      <c r="Z3196" s="1770">
        <v>43521</v>
      </c>
      <c r="AA3196" s="1843" t="s">
        <v>104</v>
      </c>
      <c r="AB3196" s="1843"/>
      <c r="AH3196" s="1867"/>
      <c r="AK3196" s="1868"/>
      <c r="AL3196" s="1868"/>
    </row>
    <row r="3197" spans="1:38" x14ac:dyDescent="0.25">
      <c r="A3197" s="1866">
        <v>20190022</v>
      </c>
      <c r="C3197" s="1782">
        <v>703219</v>
      </c>
      <c r="D3197" s="1762" t="s">
        <v>26</v>
      </c>
      <c r="E3197" s="1762">
        <v>1</v>
      </c>
      <c r="F3197" s="1762">
        <v>8</v>
      </c>
      <c r="G3197" s="1762">
        <v>5</v>
      </c>
      <c r="H3197" s="1762">
        <v>3</v>
      </c>
      <c r="I3197" s="1783">
        <v>1</v>
      </c>
      <c r="J3197" s="1783">
        <v>1</v>
      </c>
      <c r="L3197" s="1764">
        <v>4792.97</v>
      </c>
      <c r="N3197" s="1764">
        <v>3184.96</v>
      </c>
      <c r="O3197" s="1764">
        <f t="shared" ref="O3197:O3202" si="1320">N3197-Q3197</f>
        <v>2655.63</v>
      </c>
      <c r="P3197" s="1806">
        <f t="shared" ref="P3197:P3206" si="1321">IF(N3197&lt;=0,"",O3197/N3197)</f>
        <v>0.83380325027629865</v>
      </c>
      <c r="Q3197" s="1764">
        <v>529.33000000000004</v>
      </c>
      <c r="R3197" s="1864">
        <f t="shared" ref="R3197:R3206" si="1322">IF(N3197&lt;=0,"",Q3197/N3197)</f>
        <v>0.16619674972370141</v>
      </c>
      <c r="S3197" s="1807">
        <f t="shared" ref="S3197:S3206" si="1323">Q3197/$S$1</f>
        <v>21.173200000000001</v>
      </c>
      <c r="U3197" s="1764">
        <f t="shared" ref="U3197:U3206" si="1324">((1-I3197)*O3197)+((1-J3197)*Q3197)</f>
        <v>0</v>
      </c>
      <c r="V3197" s="1764">
        <f t="shared" ref="V3197:V3206" si="1325">L3197-W3197</f>
        <v>0</v>
      </c>
      <c r="W3197" s="1764">
        <f t="shared" ref="W3197:W3206" si="1326">X3197+AC3197+AH3197+AM3197+AO3197+AR3197</f>
        <v>4792.97</v>
      </c>
      <c r="X3197" s="1768">
        <v>4792.97</v>
      </c>
      <c r="Y3197" s="1784">
        <v>19600094</v>
      </c>
      <c r="Z3197" s="1770">
        <v>43515</v>
      </c>
      <c r="AA3197" s="1843" t="s">
        <v>104</v>
      </c>
      <c r="AB3197" s="1843"/>
      <c r="AH3197" s="1867"/>
      <c r="AK3197" s="1868"/>
      <c r="AL3197" s="1868"/>
    </row>
    <row r="3198" spans="1:38" x14ac:dyDescent="0.25">
      <c r="A3198" s="1866">
        <v>20190023</v>
      </c>
      <c r="C3198" s="1782">
        <v>720319</v>
      </c>
      <c r="D3198" s="1762" t="s">
        <v>26</v>
      </c>
      <c r="E3198" s="1762">
        <v>1</v>
      </c>
      <c r="F3198" s="1762">
        <v>6</v>
      </c>
      <c r="G3198" s="1762">
        <v>5</v>
      </c>
      <c r="H3198" s="1762">
        <v>2</v>
      </c>
      <c r="I3198" s="1783">
        <v>1</v>
      </c>
      <c r="J3198" s="1783">
        <v>1</v>
      </c>
      <c r="L3198" s="1764">
        <v>2234.5500000000002</v>
      </c>
      <c r="N3198" s="1764">
        <v>1480.14</v>
      </c>
      <c r="O3198" s="1764">
        <f t="shared" si="1320"/>
        <v>1114.8800000000001</v>
      </c>
      <c r="P3198" s="1806">
        <f t="shared" si="1321"/>
        <v>0.75322604618482036</v>
      </c>
      <c r="Q3198" s="1764">
        <v>365.26</v>
      </c>
      <c r="R3198" s="1864">
        <f t="shared" si="1322"/>
        <v>0.24677395381517961</v>
      </c>
      <c r="S3198" s="1807">
        <f t="shared" si="1323"/>
        <v>14.6104</v>
      </c>
      <c r="U3198" s="1764">
        <f t="shared" si="1324"/>
        <v>0</v>
      </c>
      <c r="V3198" s="1764">
        <f t="shared" si="1325"/>
        <v>0</v>
      </c>
      <c r="W3198" s="1764">
        <f t="shared" si="1326"/>
        <v>2234.5500000000002</v>
      </c>
      <c r="X3198" s="1768">
        <v>2234.5500000000002</v>
      </c>
      <c r="Y3198" s="1784">
        <v>19600095</v>
      </c>
      <c r="Z3198" s="1770">
        <v>43515</v>
      </c>
      <c r="AA3198" s="1843" t="s">
        <v>104</v>
      </c>
      <c r="AB3198" s="1843"/>
      <c r="AH3198" s="1867"/>
      <c r="AK3198" s="1868"/>
      <c r="AL3198" s="1868"/>
    </row>
    <row r="3199" spans="1:38" x14ac:dyDescent="0.25">
      <c r="A3199" s="1866">
        <v>20190024</v>
      </c>
      <c r="C3199" s="1782">
        <v>766619</v>
      </c>
      <c r="D3199" s="1762" t="s">
        <v>26</v>
      </c>
      <c r="E3199" s="1762">
        <v>1</v>
      </c>
      <c r="F3199" s="1762">
        <v>9</v>
      </c>
      <c r="G3199" s="1762">
        <v>4</v>
      </c>
      <c r="H3199" s="1762">
        <v>3</v>
      </c>
      <c r="I3199" s="1783">
        <v>1</v>
      </c>
      <c r="J3199" s="1783">
        <v>1</v>
      </c>
      <c r="L3199" s="1764">
        <v>3667.97</v>
      </c>
      <c r="N3199" s="1764">
        <v>2442</v>
      </c>
      <c r="O3199" s="1764">
        <f t="shared" si="1320"/>
        <v>1950.02</v>
      </c>
      <c r="P3199" s="1806">
        <f t="shared" si="1321"/>
        <v>0.79853398853398849</v>
      </c>
      <c r="Q3199" s="1764">
        <v>491.98</v>
      </c>
      <c r="R3199" s="1864">
        <f t="shared" si="1322"/>
        <v>0.20146601146601148</v>
      </c>
      <c r="S3199" s="1807">
        <f t="shared" si="1323"/>
        <v>19.679200000000002</v>
      </c>
      <c r="U3199" s="1764">
        <f t="shared" si="1324"/>
        <v>0</v>
      </c>
      <c r="V3199" s="1764">
        <f t="shared" si="1325"/>
        <v>0</v>
      </c>
      <c r="W3199" s="1764">
        <f t="shared" si="1326"/>
        <v>3667.97</v>
      </c>
      <c r="X3199" s="1768">
        <v>3667.97</v>
      </c>
      <c r="Y3199" s="1784">
        <v>19600096</v>
      </c>
      <c r="Z3199" s="1770">
        <v>43515</v>
      </c>
      <c r="AA3199" s="1843" t="s">
        <v>104</v>
      </c>
      <c r="AB3199" s="1843"/>
      <c r="AH3199" s="1867"/>
      <c r="AK3199" s="1868"/>
      <c r="AL3199" s="1868"/>
    </row>
    <row r="3200" spans="1:38" x14ac:dyDescent="0.25">
      <c r="A3200" s="1866">
        <v>20190025</v>
      </c>
      <c r="C3200" s="1782">
        <v>778119</v>
      </c>
      <c r="D3200" s="1762" t="s">
        <v>26</v>
      </c>
      <c r="E3200" s="1762">
        <v>1</v>
      </c>
      <c r="F3200" s="1762">
        <v>8</v>
      </c>
      <c r="G3200" s="1762">
        <v>5</v>
      </c>
      <c r="H3200" s="1762">
        <v>3</v>
      </c>
      <c r="I3200" s="1783">
        <v>1</v>
      </c>
      <c r="J3200" s="1783">
        <v>1</v>
      </c>
      <c r="L3200" s="1764">
        <v>3157.67</v>
      </c>
      <c r="N3200" s="1764">
        <v>2083.9</v>
      </c>
      <c r="O3200" s="1764">
        <f t="shared" si="1320"/>
        <v>1592.7</v>
      </c>
      <c r="P3200" s="1806">
        <f t="shared" si="1321"/>
        <v>0.76428811363309179</v>
      </c>
      <c r="Q3200" s="1764">
        <v>491.2</v>
      </c>
      <c r="R3200" s="1864">
        <f t="shared" si="1322"/>
        <v>0.23571188636690818</v>
      </c>
      <c r="S3200" s="1807">
        <f t="shared" si="1323"/>
        <v>19.648</v>
      </c>
      <c r="U3200" s="1764">
        <f t="shared" si="1324"/>
        <v>0</v>
      </c>
      <c r="V3200" s="1764">
        <f t="shared" si="1325"/>
        <v>0</v>
      </c>
      <c r="W3200" s="1764">
        <f t="shared" si="1326"/>
        <v>3157.67</v>
      </c>
      <c r="X3200" s="1768">
        <v>3157.67</v>
      </c>
      <c r="Y3200" s="1784">
        <v>19600119</v>
      </c>
      <c r="Z3200" s="1770">
        <v>43521</v>
      </c>
      <c r="AA3200" s="1843" t="s">
        <v>104</v>
      </c>
      <c r="AB3200" s="1843"/>
      <c r="AH3200" s="1867"/>
      <c r="AK3200" s="1868"/>
      <c r="AL3200" s="1868"/>
    </row>
    <row r="3201" spans="1:38" x14ac:dyDescent="0.25">
      <c r="A3201" s="1866">
        <v>20190026</v>
      </c>
      <c r="C3201" s="1782">
        <v>772519</v>
      </c>
      <c r="D3201" s="1762" t="s">
        <v>26</v>
      </c>
      <c r="E3201" s="1762">
        <v>1</v>
      </c>
      <c r="F3201" s="1762">
        <v>8</v>
      </c>
      <c r="G3201" s="1762">
        <v>4</v>
      </c>
      <c r="H3201" s="1762">
        <v>3</v>
      </c>
      <c r="I3201" s="1783">
        <v>1</v>
      </c>
      <c r="J3201" s="1783">
        <v>1</v>
      </c>
      <c r="L3201" s="1764">
        <v>3117.37</v>
      </c>
      <c r="N3201" s="1764">
        <v>2082</v>
      </c>
      <c r="O3201" s="1764">
        <f t="shared" si="1320"/>
        <v>1671.65</v>
      </c>
      <c r="P3201" s="1806">
        <f t="shared" si="1321"/>
        <v>0.8029058597502402</v>
      </c>
      <c r="Q3201" s="1764">
        <v>410.35</v>
      </c>
      <c r="R3201" s="1864">
        <f t="shared" si="1322"/>
        <v>0.19709414024975985</v>
      </c>
      <c r="S3201" s="1807">
        <f t="shared" si="1323"/>
        <v>16.414000000000001</v>
      </c>
      <c r="U3201" s="1764">
        <f t="shared" si="1324"/>
        <v>0</v>
      </c>
      <c r="V3201" s="1764">
        <f t="shared" si="1325"/>
        <v>0</v>
      </c>
      <c r="W3201" s="1764">
        <f t="shared" si="1326"/>
        <v>3117.37</v>
      </c>
      <c r="X3201" s="1768">
        <v>3117.37</v>
      </c>
      <c r="Y3201" s="1784">
        <v>19600120</v>
      </c>
      <c r="Z3201" s="1770">
        <v>43521</v>
      </c>
      <c r="AA3201" s="1843" t="s">
        <v>104</v>
      </c>
      <c r="AB3201" s="1843"/>
      <c r="AH3201" s="1867"/>
      <c r="AK3201" s="1868"/>
      <c r="AL3201" s="1868"/>
    </row>
    <row r="3202" spans="1:38" x14ac:dyDescent="0.25">
      <c r="A3202" s="1866">
        <v>20190027</v>
      </c>
      <c r="C3202" s="1782">
        <v>766919</v>
      </c>
      <c r="D3202" s="1762" t="s">
        <v>26</v>
      </c>
      <c r="E3202" s="1762">
        <v>1</v>
      </c>
      <c r="F3202" s="1762">
        <v>8</v>
      </c>
      <c r="G3202" s="1762">
        <v>5</v>
      </c>
      <c r="H3202" s="1762">
        <v>3</v>
      </c>
      <c r="I3202" s="1783">
        <v>1</v>
      </c>
      <c r="J3202" s="1783">
        <v>1</v>
      </c>
      <c r="L3202" s="1764">
        <v>3047.61</v>
      </c>
      <c r="N3202" s="1764">
        <v>2017.68</v>
      </c>
      <c r="O3202" s="1764">
        <f t="shared" si="1320"/>
        <v>1544.8200000000002</v>
      </c>
      <c r="P3202" s="1806">
        <f t="shared" si="1321"/>
        <v>0.76564172713215184</v>
      </c>
      <c r="Q3202" s="1764">
        <v>472.86</v>
      </c>
      <c r="R3202" s="1864">
        <f t="shared" si="1322"/>
        <v>0.23435827286784822</v>
      </c>
      <c r="S3202" s="1807">
        <f t="shared" si="1323"/>
        <v>18.914400000000001</v>
      </c>
      <c r="U3202" s="1764">
        <f t="shared" si="1324"/>
        <v>0</v>
      </c>
      <c r="V3202" s="1764">
        <f t="shared" si="1325"/>
        <v>0</v>
      </c>
      <c r="W3202" s="1764">
        <f t="shared" si="1326"/>
        <v>3047.61</v>
      </c>
      <c r="X3202" s="1768">
        <v>3047.61</v>
      </c>
      <c r="Y3202" s="1784">
        <v>19600105</v>
      </c>
      <c r="Z3202" s="1770">
        <v>43521</v>
      </c>
      <c r="AA3202" s="1843" t="s">
        <v>104</v>
      </c>
      <c r="AB3202" s="1843"/>
      <c r="AH3202" s="1867"/>
      <c r="AK3202" s="1868"/>
      <c r="AL3202" s="1868"/>
    </row>
    <row r="3203" spans="1:38" x14ac:dyDescent="0.25">
      <c r="A3203" s="1866">
        <v>20190028</v>
      </c>
      <c r="C3203" s="1782" t="s">
        <v>6637</v>
      </c>
      <c r="D3203" s="1762" t="s">
        <v>26</v>
      </c>
      <c r="E3203" s="1762">
        <v>0</v>
      </c>
      <c r="F3203" s="1762">
        <v>0</v>
      </c>
      <c r="G3203" s="1762">
        <v>0</v>
      </c>
      <c r="H3203" s="1762">
        <v>0</v>
      </c>
      <c r="I3203" s="1783">
        <v>1</v>
      </c>
      <c r="J3203" s="1783">
        <v>1</v>
      </c>
      <c r="L3203" s="1764">
        <v>259.44</v>
      </c>
      <c r="N3203" s="1764">
        <f>O3203+Q3203</f>
        <v>112.8</v>
      </c>
      <c r="O3203" s="1764">
        <v>112.8</v>
      </c>
      <c r="P3203" s="1806">
        <f t="shared" si="1321"/>
        <v>1</v>
      </c>
      <c r="Q3203" s="1764">
        <v>0</v>
      </c>
      <c r="R3203" s="1864">
        <f t="shared" si="1322"/>
        <v>0</v>
      </c>
      <c r="S3203" s="1807">
        <f t="shared" si="1323"/>
        <v>0</v>
      </c>
      <c r="U3203" s="1764">
        <f t="shared" si="1324"/>
        <v>0</v>
      </c>
      <c r="V3203" s="1764">
        <f t="shared" si="1325"/>
        <v>0</v>
      </c>
      <c r="W3203" s="1764">
        <f t="shared" si="1326"/>
        <v>259.44</v>
      </c>
      <c r="X3203" s="1768">
        <v>259.44</v>
      </c>
      <c r="Y3203" s="1784">
        <v>19600082</v>
      </c>
      <c r="Z3203" s="1770">
        <v>43511</v>
      </c>
      <c r="AA3203" s="1843" t="s">
        <v>104</v>
      </c>
      <c r="AB3203" s="1843"/>
      <c r="AH3203" s="1867"/>
      <c r="AK3203" s="1868"/>
      <c r="AL3203" s="1868"/>
    </row>
    <row r="3204" spans="1:38" x14ac:dyDescent="0.25">
      <c r="A3204" s="1994">
        <v>20190029</v>
      </c>
      <c r="C3204" s="1782" t="s">
        <v>6636</v>
      </c>
      <c r="D3204" s="1762" t="s">
        <v>26</v>
      </c>
      <c r="E3204" s="1762">
        <v>0</v>
      </c>
      <c r="F3204" s="1762">
        <v>0</v>
      </c>
      <c r="G3204" s="1762">
        <v>0</v>
      </c>
      <c r="H3204" s="1762">
        <v>0</v>
      </c>
      <c r="I3204" s="1783">
        <v>1</v>
      </c>
      <c r="J3204" s="1783">
        <v>1</v>
      </c>
      <c r="O3204" s="1764">
        <f t="shared" ref="O3204:O3206" si="1327">N3204-Q3204</f>
        <v>0</v>
      </c>
      <c r="P3204" s="1806" t="str">
        <f t="shared" si="1321"/>
        <v/>
      </c>
      <c r="R3204" s="1864" t="str">
        <f t="shared" si="1322"/>
        <v/>
      </c>
      <c r="S3204" s="1807">
        <f t="shared" si="1323"/>
        <v>0</v>
      </c>
      <c r="U3204" s="1764">
        <f t="shared" si="1324"/>
        <v>0</v>
      </c>
      <c r="V3204" s="1764">
        <f t="shared" si="1325"/>
        <v>0</v>
      </c>
      <c r="W3204" s="1764">
        <f t="shared" si="1326"/>
        <v>0</v>
      </c>
      <c r="X3204" s="1768"/>
      <c r="Y3204" s="1784"/>
      <c r="Z3204" s="1770"/>
      <c r="AA3204" s="1843"/>
      <c r="AB3204" s="1843"/>
      <c r="AH3204" s="1867"/>
      <c r="AK3204" s="1868"/>
      <c r="AL3204" s="1868"/>
    </row>
    <row r="3205" spans="1:38" x14ac:dyDescent="0.25">
      <c r="A3205" s="1994">
        <v>20190030</v>
      </c>
      <c r="C3205" s="1782" t="s">
        <v>6643</v>
      </c>
      <c r="D3205" s="1762" t="s">
        <v>26</v>
      </c>
      <c r="E3205" s="1762">
        <v>0</v>
      </c>
      <c r="F3205" s="1762">
        <v>0</v>
      </c>
      <c r="G3205" s="1762">
        <v>0</v>
      </c>
      <c r="H3205" s="1762">
        <v>0</v>
      </c>
      <c r="I3205" s="1783">
        <v>1</v>
      </c>
      <c r="J3205" s="1783">
        <v>1</v>
      </c>
      <c r="O3205" s="1764">
        <f t="shared" si="1327"/>
        <v>0</v>
      </c>
      <c r="P3205" s="1806" t="str">
        <f t="shared" si="1321"/>
        <v/>
      </c>
      <c r="R3205" s="1864" t="str">
        <f t="shared" si="1322"/>
        <v/>
      </c>
      <c r="S3205" s="1807">
        <f t="shared" si="1323"/>
        <v>0</v>
      </c>
      <c r="U3205" s="1764">
        <f t="shared" si="1324"/>
        <v>0</v>
      </c>
      <c r="V3205" s="1764">
        <f t="shared" si="1325"/>
        <v>0</v>
      </c>
      <c r="W3205" s="1764">
        <f t="shared" si="1326"/>
        <v>0</v>
      </c>
      <c r="X3205" s="1768"/>
      <c r="Y3205" s="1784"/>
      <c r="Z3205" s="1770"/>
      <c r="AA3205" s="1843"/>
      <c r="AB3205" s="1843"/>
      <c r="AH3205" s="1867"/>
      <c r="AK3205" s="1868"/>
      <c r="AL3205" s="1868"/>
    </row>
    <row r="3206" spans="1:38" x14ac:dyDescent="0.25">
      <c r="A3206" s="1866">
        <v>20190031</v>
      </c>
      <c r="C3206" s="1782" t="s">
        <v>6646</v>
      </c>
      <c r="D3206" s="1762" t="s">
        <v>26</v>
      </c>
      <c r="E3206" s="1762">
        <v>0</v>
      </c>
      <c r="F3206" s="1762">
        <v>1</v>
      </c>
      <c r="G3206" s="1762">
        <v>0</v>
      </c>
      <c r="H3206" s="1762">
        <v>1</v>
      </c>
      <c r="I3206" s="1783">
        <v>1</v>
      </c>
      <c r="J3206" s="1783">
        <v>1</v>
      </c>
      <c r="L3206" s="1764">
        <v>612.11</v>
      </c>
      <c r="N3206" s="1764">
        <v>396.18</v>
      </c>
      <c r="O3206" s="1764">
        <f t="shared" si="1327"/>
        <v>287.27999999999997</v>
      </c>
      <c r="P3206" s="1806">
        <f t="shared" si="1321"/>
        <v>0.72512494320763277</v>
      </c>
      <c r="Q3206" s="1764">
        <v>108.9</v>
      </c>
      <c r="R3206" s="1864">
        <f t="shared" si="1322"/>
        <v>0.27487505679236712</v>
      </c>
      <c r="S3206" s="1807">
        <f t="shared" si="1323"/>
        <v>4.3559999999999999</v>
      </c>
      <c r="U3206" s="1764">
        <f t="shared" si="1324"/>
        <v>0</v>
      </c>
      <c r="V3206" s="1764">
        <f t="shared" si="1325"/>
        <v>0</v>
      </c>
      <c r="W3206" s="1764">
        <f t="shared" si="1326"/>
        <v>612.11</v>
      </c>
      <c r="X3206" s="1768">
        <v>612.11</v>
      </c>
      <c r="Y3206" s="1784">
        <v>19600079</v>
      </c>
      <c r="Z3206" s="1770">
        <v>43511</v>
      </c>
      <c r="AA3206" s="1843" t="s">
        <v>104</v>
      </c>
      <c r="AB3206" s="1843"/>
      <c r="AH3206" s="1867"/>
      <c r="AK3206" s="1868"/>
      <c r="AL3206" s="1868"/>
    </row>
    <row r="3207" spans="1:38" x14ac:dyDescent="0.25">
      <c r="A3207" s="1994">
        <v>20190032</v>
      </c>
      <c r="C3207" s="1782" t="s">
        <v>6649</v>
      </c>
      <c r="D3207" s="1762" t="s">
        <v>26</v>
      </c>
      <c r="E3207" s="1762">
        <v>0</v>
      </c>
      <c r="F3207" s="1762">
        <v>0</v>
      </c>
      <c r="G3207" s="1762">
        <v>0</v>
      </c>
      <c r="H3207" s="1762">
        <v>0</v>
      </c>
      <c r="I3207" s="1783">
        <v>1</v>
      </c>
      <c r="J3207" s="1783">
        <v>1</v>
      </c>
      <c r="L3207" s="1764">
        <v>171.92</v>
      </c>
      <c r="O3207" s="1764">
        <v>78.459999999999994</v>
      </c>
      <c r="P3207" s="1806" t="str">
        <f t="shared" ref="P3207" si="1328">IF(N3207&lt;=0,"",O3207/N3207)</f>
        <v/>
      </c>
      <c r="Q3207" s="1764">
        <v>15</v>
      </c>
      <c r="R3207" s="1864" t="str">
        <f t="shared" ref="R3207" si="1329">IF(N3207&lt;=0,"",Q3207/N3207)</f>
        <v/>
      </c>
      <c r="S3207" s="1807">
        <f t="shared" ref="S3207" si="1330">Q3207/$S$1</f>
        <v>0.6</v>
      </c>
      <c r="U3207" s="1764">
        <f t="shared" ref="U3207" si="1331">((1-I3207)*O3207)+((1-J3207)*Q3207)</f>
        <v>0</v>
      </c>
      <c r="V3207" s="1764">
        <f t="shared" ref="V3207" si="1332">L3207-W3207</f>
        <v>171.92</v>
      </c>
      <c r="W3207" s="1764">
        <f t="shared" ref="W3207" si="1333">X3207+AC3207+AH3207+AM3207+AO3207+AR3207</f>
        <v>0</v>
      </c>
      <c r="X3207" s="1768"/>
      <c r="Y3207" s="1784"/>
      <c r="Z3207" s="1770"/>
      <c r="AA3207" s="1843"/>
      <c r="AB3207" s="1843"/>
      <c r="AH3207" s="1867"/>
      <c r="AK3207" s="1868"/>
      <c r="AL3207" s="1868"/>
    </row>
    <row r="3208" spans="1:38" x14ac:dyDescent="0.25">
      <c r="A3208" s="1866">
        <v>20190033</v>
      </c>
      <c r="C3208" s="1782" t="s">
        <v>6652</v>
      </c>
      <c r="D3208" s="1762" t="s">
        <v>317</v>
      </c>
      <c r="E3208" s="1762">
        <v>1</v>
      </c>
      <c r="F3208" s="1762">
        <v>10</v>
      </c>
      <c r="G3208" s="1762">
        <v>7</v>
      </c>
      <c r="H3208" s="1762">
        <v>3</v>
      </c>
      <c r="I3208" s="1783">
        <v>1</v>
      </c>
      <c r="J3208" s="1783">
        <v>1</v>
      </c>
      <c r="L3208" s="1764">
        <v>4165.6899999999996</v>
      </c>
      <c r="N3208" s="1764">
        <v>2622.22</v>
      </c>
      <c r="O3208" s="1764">
        <f t="shared" ref="O3208:O3271" si="1334">N3208-Q3208</f>
        <v>1833.1399999999999</v>
      </c>
      <c r="P3208" s="1806">
        <f t="shared" ref="P3208:P3272" si="1335">IF(N3208&lt;=0,"",O3208/N3208)</f>
        <v>0.69907940599949658</v>
      </c>
      <c r="Q3208" s="1764">
        <v>789.08</v>
      </c>
      <c r="R3208" s="1864">
        <f t="shared" ref="R3208:R3272" si="1336">IF(N3208&lt;=0,"",Q3208/N3208)</f>
        <v>0.30092059400050342</v>
      </c>
      <c r="S3208" s="1807">
        <f t="shared" ref="S3208:S3272" si="1337">Q3208/$S$1</f>
        <v>31.563200000000002</v>
      </c>
      <c r="U3208" s="1764">
        <f t="shared" ref="U3208:U3272" si="1338">((1-I3208)*O3208)+((1-J3208)*Q3208)</f>
        <v>0</v>
      </c>
      <c r="V3208" s="1764">
        <f t="shared" ref="V3208:V3272" si="1339">L3208-W3208</f>
        <v>0</v>
      </c>
      <c r="W3208" s="1764">
        <f t="shared" ref="W3208:W3272" si="1340">X3208+AC3208+AH3208+AM3208+AO3208+AR3208</f>
        <v>4165.6899999999996</v>
      </c>
      <c r="X3208" s="1768">
        <v>4165.6899999999996</v>
      </c>
      <c r="Y3208" s="1784">
        <v>19600256</v>
      </c>
      <c r="Z3208" s="1770">
        <v>43560</v>
      </c>
      <c r="AA3208" s="1843" t="s">
        <v>104</v>
      </c>
      <c r="AB3208" s="1843"/>
      <c r="AH3208" s="1867"/>
      <c r="AK3208" s="1868"/>
      <c r="AL3208" s="1868"/>
    </row>
    <row r="3209" spans="1:38" x14ac:dyDescent="0.25">
      <c r="A3209" s="1866">
        <v>20190034</v>
      </c>
      <c r="C3209" s="1782">
        <v>766319</v>
      </c>
      <c r="D3209" s="1762" t="s">
        <v>26</v>
      </c>
      <c r="E3209" s="1762">
        <v>1</v>
      </c>
      <c r="F3209" s="1762">
        <v>7</v>
      </c>
      <c r="G3209" s="1762">
        <v>5</v>
      </c>
      <c r="H3209" s="1762">
        <v>2</v>
      </c>
      <c r="I3209" s="1783">
        <v>1</v>
      </c>
      <c r="J3209" s="1783">
        <v>1</v>
      </c>
      <c r="L3209" s="1764">
        <v>3102.34</v>
      </c>
      <c r="N3209" s="1764">
        <v>2047.95</v>
      </c>
      <c r="O3209" s="1764">
        <f t="shared" si="1334"/>
        <v>1625.14</v>
      </c>
      <c r="P3209" s="1806">
        <f t="shared" si="1335"/>
        <v>0.79354476427647158</v>
      </c>
      <c r="Q3209" s="1764">
        <v>422.81</v>
      </c>
      <c r="R3209" s="1864">
        <f t="shared" si="1336"/>
        <v>0.20645523572352839</v>
      </c>
      <c r="S3209" s="1807">
        <f t="shared" si="1337"/>
        <v>16.912400000000002</v>
      </c>
      <c r="U3209" s="1764">
        <f t="shared" si="1338"/>
        <v>0</v>
      </c>
      <c r="V3209" s="1764">
        <f t="shared" si="1339"/>
        <v>0</v>
      </c>
      <c r="W3209" s="1764">
        <f t="shared" si="1340"/>
        <v>3102.34</v>
      </c>
      <c r="X3209" s="1768">
        <v>3102.34</v>
      </c>
      <c r="Y3209" s="1784">
        <v>19600107</v>
      </c>
      <c r="Z3209" s="1770">
        <v>43521</v>
      </c>
      <c r="AA3209" s="1843" t="s">
        <v>104</v>
      </c>
      <c r="AB3209" s="1843"/>
      <c r="AH3209" s="1867"/>
      <c r="AK3209" s="1868"/>
      <c r="AL3209" s="1868"/>
    </row>
    <row r="3210" spans="1:38" x14ac:dyDescent="0.25">
      <c r="A3210" s="1866">
        <v>20190035</v>
      </c>
      <c r="C3210" s="1782">
        <v>699519</v>
      </c>
      <c r="D3210" s="1762" t="s">
        <v>26</v>
      </c>
      <c r="E3210" s="1762">
        <v>1</v>
      </c>
      <c r="F3210" s="1762">
        <v>10</v>
      </c>
      <c r="G3210" s="1762">
        <v>7</v>
      </c>
      <c r="H3210" s="1762">
        <v>3</v>
      </c>
      <c r="I3210" s="1783">
        <v>1</v>
      </c>
      <c r="J3210" s="1783">
        <v>1</v>
      </c>
      <c r="L3210" s="1764">
        <v>3523.27</v>
      </c>
      <c r="N3210" s="1764">
        <v>2328.84</v>
      </c>
      <c r="O3210" s="1764">
        <f t="shared" si="1334"/>
        <v>1782.0400000000002</v>
      </c>
      <c r="P3210" s="1806">
        <f t="shared" si="1335"/>
        <v>0.76520499476134041</v>
      </c>
      <c r="Q3210" s="1764">
        <v>546.79999999999995</v>
      </c>
      <c r="R3210" s="1864">
        <f t="shared" si="1336"/>
        <v>0.23479500523865957</v>
      </c>
      <c r="S3210" s="1807">
        <f t="shared" si="1337"/>
        <v>21.872</v>
      </c>
      <c r="U3210" s="1764">
        <f t="shared" si="1338"/>
        <v>0</v>
      </c>
      <c r="V3210" s="1764">
        <f t="shared" si="1339"/>
        <v>0</v>
      </c>
      <c r="W3210" s="1764">
        <f t="shared" si="1340"/>
        <v>3523.27</v>
      </c>
      <c r="X3210" s="1768">
        <v>3523.27</v>
      </c>
      <c r="Y3210" s="1784">
        <v>19600106</v>
      </c>
      <c r="Z3210" s="1770">
        <v>43521</v>
      </c>
      <c r="AA3210" s="1843" t="s">
        <v>104</v>
      </c>
      <c r="AB3210" s="1843"/>
      <c r="AH3210" s="1867"/>
      <c r="AK3210" s="1868"/>
      <c r="AL3210" s="1868"/>
    </row>
    <row r="3211" spans="1:38" x14ac:dyDescent="0.25">
      <c r="A3211" s="1994">
        <v>20190036</v>
      </c>
      <c r="C3211" s="1782" t="s">
        <v>6663</v>
      </c>
      <c r="D3211" s="1762" t="s">
        <v>26</v>
      </c>
      <c r="E3211" s="1762">
        <v>0</v>
      </c>
      <c r="F3211" s="1762">
        <v>0</v>
      </c>
      <c r="G3211" s="1762">
        <v>0</v>
      </c>
      <c r="H3211" s="1762">
        <v>0</v>
      </c>
      <c r="I3211" s="1783">
        <v>1</v>
      </c>
      <c r="J3211" s="1783">
        <v>1</v>
      </c>
      <c r="L3211" s="1764">
        <v>130.68</v>
      </c>
      <c r="O3211" s="1764">
        <v>57.84</v>
      </c>
      <c r="P3211" s="1806" t="str">
        <f t="shared" si="1335"/>
        <v/>
      </c>
      <c r="Q3211" s="1764">
        <v>15</v>
      </c>
      <c r="R3211" s="1864" t="str">
        <f t="shared" si="1336"/>
        <v/>
      </c>
      <c r="S3211" s="1807">
        <f t="shared" si="1337"/>
        <v>0.6</v>
      </c>
      <c r="U3211" s="1764">
        <f t="shared" si="1338"/>
        <v>0</v>
      </c>
      <c r="V3211" s="1764">
        <f t="shared" si="1339"/>
        <v>130.68</v>
      </c>
      <c r="W3211" s="1764">
        <f t="shared" si="1340"/>
        <v>0</v>
      </c>
      <c r="X3211" s="1768"/>
      <c r="Y3211" s="1784"/>
      <c r="Z3211" s="1770"/>
      <c r="AA3211" s="1843"/>
      <c r="AB3211" s="1843"/>
      <c r="AH3211" s="1867"/>
      <c r="AK3211" s="1868"/>
      <c r="AL3211" s="1868"/>
    </row>
    <row r="3212" spans="1:38" x14ac:dyDescent="0.25">
      <c r="A3212" s="1866" t="s">
        <v>6664</v>
      </c>
      <c r="C3212" s="1782">
        <v>776319</v>
      </c>
      <c r="D3212" s="1762" t="s">
        <v>26</v>
      </c>
      <c r="E3212" s="1762">
        <v>1</v>
      </c>
      <c r="F3212" s="1762">
        <v>11</v>
      </c>
      <c r="G3212" s="1762">
        <v>4</v>
      </c>
      <c r="H3212" s="1762">
        <v>5</v>
      </c>
      <c r="I3212" s="1783">
        <v>1</v>
      </c>
      <c r="J3212" s="1783">
        <v>1</v>
      </c>
      <c r="L3212" s="1764">
        <v>8757.3799999999992</v>
      </c>
      <c r="N3212" s="1764">
        <v>5725.36</v>
      </c>
      <c r="O3212" s="1764">
        <f t="shared" si="1334"/>
        <v>4530.04</v>
      </c>
      <c r="P3212" s="1806">
        <f t="shared" si="1335"/>
        <v>0.79122360864644325</v>
      </c>
      <c r="Q3212" s="1764">
        <v>1195.32</v>
      </c>
      <c r="R3212" s="1864">
        <f t="shared" si="1336"/>
        <v>0.2087763913535568</v>
      </c>
      <c r="S3212" s="1807">
        <f t="shared" si="1337"/>
        <v>47.812799999999996</v>
      </c>
      <c r="U3212" s="1764">
        <f t="shared" si="1338"/>
        <v>0</v>
      </c>
      <c r="V3212" s="1764">
        <f t="shared" si="1339"/>
        <v>0</v>
      </c>
      <c r="W3212" s="1764">
        <f t="shared" si="1340"/>
        <v>8757.3799999999992</v>
      </c>
      <c r="X3212" s="1768">
        <v>8757.3799999999992</v>
      </c>
      <c r="Y3212" s="1784">
        <v>19600118</v>
      </c>
      <c r="Z3212" s="1770">
        <v>43521</v>
      </c>
      <c r="AA3212" s="1843" t="s">
        <v>104</v>
      </c>
      <c r="AB3212" s="1843"/>
      <c r="AH3212" s="1867"/>
      <c r="AK3212" s="1868"/>
      <c r="AL3212" s="1868"/>
    </row>
    <row r="3213" spans="1:38" x14ac:dyDescent="0.25">
      <c r="A3213" s="1866">
        <v>20190038</v>
      </c>
      <c r="C3213" s="1782">
        <v>778219</v>
      </c>
      <c r="D3213" s="1762" t="s">
        <v>26</v>
      </c>
      <c r="E3213" s="1762">
        <v>1</v>
      </c>
      <c r="F3213" s="1762">
        <v>8</v>
      </c>
      <c r="G3213" s="1762">
        <v>5</v>
      </c>
      <c r="H3213" s="1762">
        <v>3</v>
      </c>
      <c r="I3213" s="1783">
        <v>1</v>
      </c>
      <c r="J3213" s="1783">
        <v>1</v>
      </c>
      <c r="L3213" s="1764">
        <v>3157.67</v>
      </c>
      <c r="N3213" s="1764">
        <v>2083.9</v>
      </c>
      <c r="O3213" s="1764">
        <f t="shared" si="1334"/>
        <v>1592.7</v>
      </c>
      <c r="P3213" s="1806">
        <f t="shared" si="1335"/>
        <v>0.76428811363309179</v>
      </c>
      <c r="Q3213" s="1764">
        <v>491.2</v>
      </c>
      <c r="R3213" s="1864">
        <f t="shared" si="1336"/>
        <v>0.23571188636690818</v>
      </c>
      <c r="S3213" s="1807">
        <f t="shared" si="1337"/>
        <v>19.648</v>
      </c>
      <c r="U3213" s="1764">
        <f t="shared" si="1338"/>
        <v>0</v>
      </c>
      <c r="V3213" s="1764">
        <f t="shared" si="1339"/>
        <v>0</v>
      </c>
      <c r="W3213" s="1764">
        <f t="shared" si="1340"/>
        <v>3157.67</v>
      </c>
      <c r="X3213" s="1768">
        <v>3157.67</v>
      </c>
      <c r="Y3213" s="1784">
        <v>19600113</v>
      </c>
      <c r="Z3213" s="1770">
        <v>43521</v>
      </c>
      <c r="AA3213" s="1843" t="s">
        <v>104</v>
      </c>
      <c r="AB3213" s="1843"/>
      <c r="AH3213" s="1867"/>
      <c r="AK3213" s="1868"/>
      <c r="AL3213" s="1868"/>
    </row>
    <row r="3214" spans="1:38" x14ac:dyDescent="0.25">
      <c r="A3214" s="1866">
        <v>20190039</v>
      </c>
      <c r="C3214" s="1782">
        <v>737419</v>
      </c>
      <c r="D3214" s="1762" t="s">
        <v>26</v>
      </c>
      <c r="E3214" s="1762">
        <v>1</v>
      </c>
      <c r="F3214" s="1762">
        <v>8</v>
      </c>
      <c r="G3214" s="1762">
        <v>5</v>
      </c>
      <c r="H3214" s="1762">
        <v>3</v>
      </c>
      <c r="I3214" s="1783">
        <v>1</v>
      </c>
      <c r="J3214" s="1783">
        <v>1</v>
      </c>
      <c r="L3214" s="1764">
        <v>3412.07</v>
      </c>
      <c r="N3214" s="1764">
        <v>2278.77</v>
      </c>
      <c r="O3214" s="1764">
        <f t="shared" si="1334"/>
        <v>1724.9099999999999</v>
      </c>
      <c r="P3214" s="1806">
        <f t="shared" si="1335"/>
        <v>0.75694782711726061</v>
      </c>
      <c r="Q3214" s="1764">
        <v>553.86</v>
      </c>
      <c r="R3214" s="1864">
        <f t="shared" si="1336"/>
        <v>0.24305217288273939</v>
      </c>
      <c r="S3214" s="1807">
        <f t="shared" si="1337"/>
        <v>22.154399999999999</v>
      </c>
      <c r="U3214" s="1764">
        <f t="shared" si="1338"/>
        <v>0</v>
      </c>
      <c r="V3214" s="1764">
        <f t="shared" si="1339"/>
        <v>0</v>
      </c>
      <c r="W3214" s="1764">
        <f t="shared" si="1340"/>
        <v>3412.07</v>
      </c>
      <c r="X3214" s="1768">
        <v>3412.07</v>
      </c>
      <c r="Y3214" s="1784">
        <v>19600114</v>
      </c>
      <c r="Z3214" s="1770">
        <v>43521</v>
      </c>
      <c r="AA3214" s="1843" t="s">
        <v>104</v>
      </c>
      <c r="AB3214" s="1843"/>
      <c r="AH3214" s="1867"/>
      <c r="AK3214" s="1868"/>
      <c r="AL3214" s="1868"/>
    </row>
    <row r="3215" spans="1:38" x14ac:dyDescent="0.25">
      <c r="A3215" s="1866">
        <v>20190040</v>
      </c>
      <c r="C3215" s="1782">
        <v>776419</v>
      </c>
      <c r="D3215" s="1762" t="s">
        <v>26</v>
      </c>
      <c r="E3215" s="1762">
        <v>1</v>
      </c>
      <c r="F3215" s="1762">
        <v>8</v>
      </c>
      <c r="G3215" s="1762">
        <v>5</v>
      </c>
      <c r="H3215" s="1762">
        <v>3</v>
      </c>
      <c r="I3215" s="1783">
        <v>1</v>
      </c>
      <c r="J3215" s="1783">
        <v>1</v>
      </c>
      <c r="L3215" s="1764">
        <v>3346.1</v>
      </c>
      <c r="N3215" s="1764">
        <v>2228.39</v>
      </c>
      <c r="O3215" s="1764">
        <f t="shared" si="1334"/>
        <v>1741.79</v>
      </c>
      <c r="P3215" s="1806">
        <f t="shared" si="1335"/>
        <v>0.78163606909024008</v>
      </c>
      <c r="Q3215" s="1764">
        <v>486.6</v>
      </c>
      <c r="R3215" s="1864">
        <f t="shared" si="1336"/>
        <v>0.21836393090975997</v>
      </c>
      <c r="S3215" s="1807">
        <f t="shared" si="1337"/>
        <v>19.464000000000002</v>
      </c>
      <c r="U3215" s="1764">
        <f t="shared" si="1338"/>
        <v>0</v>
      </c>
      <c r="V3215" s="1764">
        <f t="shared" si="1339"/>
        <v>0</v>
      </c>
      <c r="W3215" s="1764">
        <f t="shared" si="1340"/>
        <v>3346.1</v>
      </c>
      <c r="X3215" s="1768">
        <v>3346.1</v>
      </c>
      <c r="Y3215" s="1784">
        <v>19600115</v>
      </c>
      <c r="Z3215" s="1770">
        <v>43521</v>
      </c>
      <c r="AA3215" s="1843" t="s">
        <v>104</v>
      </c>
      <c r="AB3215" s="1843"/>
      <c r="AH3215" s="1867"/>
      <c r="AK3215" s="1868"/>
      <c r="AL3215" s="1868"/>
    </row>
    <row r="3216" spans="1:38" x14ac:dyDescent="0.25">
      <c r="A3216" s="1866">
        <v>20190041</v>
      </c>
      <c r="C3216" s="1782">
        <v>787519</v>
      </c>
      <c r="D3216" s="1762" t="s">
        <v>26</v>
      </c>
      <c r="E3216" s="1762">
        <v>1</v>
      </c>
      <c r="F3216" s="1762">
        <v>16</v>
      </c>
      <c r="G3216" s="1762">
        <v>15</v>
      </c>
      <c r="H3216" s="1762">
        <v>1</v>
      </c>
      <c r="I3216" s="1783">
        <v>1</v>
      </c>
      <c r="J3216" s="1783">
        <v>1</v>
      </c>
      <c r="L3216" s="1764">
        <v>5160.51</v>
      </c>
      <c r="N3216" s="1764">
        <v>3419.37</v>
      </c>
      <c r="O3216" s="1764">
        <f t="shared" si="1334"/>
        <v>2589.2599999999998</v>
      </c>
      <c r="P3216" s="1806">
        <f t="shared" si="1335"/>
        <v>0.75723305755153725</v>
      </c>
      <c r="Q3216" s="1764">
        <v>830.11</v>
      </c>
      <c r="R3216" s="1864">
        <f t="shared" si="1336"/>
        <v>0.24276694244846275</v>
      </c>
      <c r="S3216" s="1807">
        <f t="shared" si="1337"/>
        <v>33.2044</v>
      </c>
      <c r="U3216" s="1764">
        <f t="shared" si="1338"/>
        <v>0</v>
      </c>
      <c r="V3216" s="1764">
        <f t="shared" si="1339"/>
        <v>0</v>
      </c>
      <c r="W3216" s="1764">
        <f t="shared" si="1340"/>
        <v>5160.51</v>
      </c>
      <c r="X3216" s="1768">
        <v>5160.51</v>
      </c>
      <c r="Y3216" s="1784">
        <v>19600116</v>
      </c>
      <c r="Z3216" s="1770">
        <v>43521</v>
      </c>
      <c r="AA3216" s="1843" t="s">
        <v>104</v>
      </c>
      <c r="AB3216" s="1843"/>
      <c r="AH3216" s="1867"/>
      <c r="AK3216" s="1868"/>
      <c r="AL3216" s="1868"/>
    </row>
    <row r="3217" spans="1:38" x14ac:dyDescent="0.25">
      <c r="A3217" s="1866">
        <v>20190042</v>
      </c>
      <c r="C3217" s="1782" t="s">
        <v>6669</v>
      </c>
      <c r="D3217" s="1762" t="s">
        <v>26</v>
      </c>
      <c r="E3217" s="1762">
        <v>0</v>
      </c>
      <c r="F3217" s="1762">
        <v>1</v>
      </c>
      <c r="G3217" s="1762">
        <v>1</v>
      </c>
      <c r="H3217" s="1762">
        <v>0</v>
      </c>
      <c r="I3217" s="1783">
        <v>1</v>
      </c>
      <c r="J3217" s="1783">
        <v>1</v>
      </c>
      <c r="L3217" s="1764">
        <v>184.59</v>
      </c>
      <c r="N3217" s="1764">
        <v>122.82</v>
      </c>
      <c r="O3217" s="1764">
        <f t="shared" si="1334"/>
        <v>87.27</v>
      </c>
      <c r="P3217" s="1806">
        <f t="shared" si="1335"/>
        <v>0.71055202735710798</v>
      </c>
      <c r="Q3217" s="1764">
        <v>35.549999999999997</v>
      </c>
      <c r="R3217" s="1864">
        <f t="shared" si="1336"/>
        <v>0.28944797264289202</v>
      </c>
      <c r="S3217" s="1807">
        <f t="shared" si="1337"/>
        <v>1.4219999999999999</v>
      </c>
      <c r="U3217" s="1764">
        <f t="shared" si="1338"/>
        <v>0</v>
      </c>
      <c r="V3217" s="1764">
        <f t="shared" si="1339"/>
        <v>0</v>
      </c>
      <c r="W3217" s="1764">
        <f t="shared" si="1340"/>
        <v>184.59</v>
      </c>
      <c r="X3217" s="1768">
        <v>184.59</v>
      </c>
      <c r="Y3217" s="1784">
        <v>19600080</v>
      </c>
      <c r="Z3217" s="1770">
        <v>43511</v>
      </c>
      <c r="AA3217" s="1843" t="s">
        <v>104</v>
      </c>
      <c r="AB3217" s="1843"/>
      <c r="AH3217" s="1867"/>
      <c r="AK3217" s="1868"/>
      <c r="AL3217" s="1868"/>
    </row>
    <row r="3218" spans="1:38" x14ac:dyDescent="0.25">
      <c r="A3218" s="1866" t="s">
        <v>6670</v>
      </c>
      <c r="C3218" s="1782">
        <v>773019</v>
      </c>
      <c r="D3218" s="1762" t="s">
        <v>26</v>
      </c>
      <c r="E3218" s="1762">
        <v>1</v>
      </c>
      <c r="F3218" s="1762">
        <v>9</v>
      </c>
      <c r="G3218" s="1762">
        <v>5</v>
      </c>
      <c r="H3218" s="1762">
        <v>2</v>
      </c>
      <c r="I3218" s="1783">
        <v>1</v>
      </c>
      <c r="J3218" s="1783">
        <v>1</v>
      </c>
      <c r="L3218" s="1764">
        <v>6754.19</v>
      </c>
      <c r="N3218" s="1764">
        <v>4447.3900000000003</v>
      </c>
      <c r="O3218" s="1764">
        <f t="shared" si="1334"/>
        <v>3670.2400000000002</v>
      </c>
      <c r="P3218" s="1806">
        <f t="shared" si="1335"/>
        <v>0.82525706088289985</v>
      </c>
      <c r="Q3218" s="1764">
        <v>777.15</v>
      </c>
      <c r="R3218" s="1864">
        <f t="shared" si="1336"/>
        <v>0.17474293911710012</v>
      </c>
      <c r="S3218" s="1807">
        <f t="shared" si="1337"/>
        <v>31.085999999999999</v>
      </c>
      <c r="U3218" s="1764">
        <f t="shared" si="1338"/>
        <v>0</v>
      </c>
      <c r="V3218" s="1764">
        <f t="shared" si="1339"/>
        <v>0</v>
      </c>
      <c r="W3218" s="1764">
        <f t="shared" si="1340"/>
        <v>6754.19</v>
      </c>
      <c r="X3218" s="1768">
        <v>6754.19</v>
      </c>
      <c r="Y3218" s="1784">
        <v>19600117</v>
      </c>
      <c r="Z3218" s="1770">
        <v>43521</v>
      </c>
      <c r="AA3218" s="1843" t="s">
        <v>104</v>
      </c>
      <c r="AB3218" s="1843"/>
      <c r="AH3218" s="1867"/>
      <c r="AK3218" s="1868"/>
      <c r="AL3218" s="1868"/>
    </row>
    <row r="3219" spans="1:38" x14ac:dyDescent="0.25">
      <c r="A3219" s="1866">
        <v>20190044</v>
      </c>
      <c r="C3219" s="1782">
        <v>776719</v>
      </c>
      <c r="D3219" s="1762" t="s">
        <v>26</v>
      </c>
      <c r="E3219" s="1762">
        <v>1</v>
      </c>
      <c r="F3219" s="1762">
        <v>9</v>
      </c>
      <c r="G3219" s="1762">
        <v>5</v>
      </c>
      <c r="H3219" s="1762">
        <v>2</v>
      </c>
      <c r="I3219" s="1783">
        <v>1</v>
      </c>
      <c r="J3219" s="1783">
        <v>1</v>
      </c>
      <c r="L3219" s="1764">
        <v>2776.49</v>
      </c>
      <c r="N3219" s="1764">
        <v>1845.13</v>
      </c>
      <c r="O3219" s="1764">
        <f t="shared" ref="O3219" si="1341">N3219-Q3219</f>
        <v>1448.3200000000002</v>
      </c>
      <c r="P3219" s="1806">
        <f t="shared" ref="P3219" si="1342">IF(N3219&lt;=0,"",O3219/N3219)</f>
        <v>0.78494198240774371</v>
      </c>
      <c r="Q3219" s="1764">
        <v>396.81</v>
      </c>
      <c r="R3219" s="1864">
        <f t="shared" ref="R3219" si="1343">IF(N3219&lt;=0,"",Q3219/N3219)</f>
        <v>0.21505801759225637</v>
      </c>
      <c r="S3219" s="1807">
        <f t="shared" si="1337"/>
        <v>15.872400000000001</v>
      </c>
      <c r="U3219" s="1764">
        <f t="shared" si="1338"/>
        <v>0</v>
      </c>
      <c r="V3219" s="1764">
        <f t="shared" si="1339"/>
        <v>0</v>
      </c>
      <c r="W3219" s="1764">
        <f t="shared" si="1340"/>
        <v>2776.49</v>
      </c>
      <c r="X3219" s="1768">
        <v>2776.49</v>
      </c>
      <c r="Y3219" s="1784">
        <v>19600137</v>
      </c>
      <c r="Z3219" s="1770">
        <v>43532</v>
      </c>
      <c r="AA3219" s="1843" t="s">
        <v>104</v>
      </c>
      <c r="AB3219" s="1843"/>
      <c r="AH3219" s="1867"/>
      <c r="AK3219" s="1868"/>
      <c r="AL3219" s="1868"/>
    </row>
    <row r="3220" spans="1:38" x14ac:dyDescent="0.25">
      <c r="A3220" s="1866">
        <v>20190045</v>
      </c>
      <c r="C3220" s="1782">
        <v>776819</v>
      </c>
      <c r="D3220" s="1762" t="s">
        <v>26</v>
      </c>
      <c r="E3220" s="1762">
        <v>1</v>
      </c>
      <c r="F3220" s="1762">
        <v>9</v>
      </c>
      <c r="G3220" s="1762">
        <v>5</v>
      </c>
      <c r="H3220" s="1762">
        <v>2</v>
      </c>
      <c r="I3220" s="1783">
        <v>1</v>
      </c>
      <c r="J3220" s="1783">
        <v>1</v>
      </c>
      <c r="L3220" s="1764">
        <v>2776.49</v>
      </c>
      <c r="N3220" s="1764">
        <v>1845.13</v>
      </c>
      <c r="O3220" s="1764">
        <f t="shared" si="1334"/>
        <v>1448.3200000000002</v>
      </c>
      <c r="P3220" s="1806">
        <f t="shared" si="1335"/>
        <v>0.78494198240774371</v>
      </c>
      <c r="Q3220" s="1764">
        <v>396.81</v>
      </c>
      <c r="R3220" s="1864">
        <f t="shared" si="1336"/>
        <v>0.21505801759225637</v>
      </c>
      <c r="S3220" s="1807">
        <f t="shared" si="1337"/>
        <v>15.872400000000001</v>
      </c>
      <c r="U3220" s="1764">
        <f t="shared" si="1338"/>
        <v>0</v>
      </c>
      <c r="V3220" s="1764">
        <f t="shared" si="1339"/>
        <v>0</v>
      </c>
      <c r="W3220" s="1764">
        <f t="shared" si="1340"/>
        <v>2776.49</v>
      </c>
      <c r="X3220" s="1768">
        <v>2776.49</v>
      </c>
      <c r="Y3220" s="1784">
        <v>19600111</v>
      </c>
      <c r="Z3220" s="1770">
        <v>43521</v>
      </c>
      <c r="AA3220" s="1843" t="s">
        <v>104</v>
      </c>
      <c r="AB3220" s="1843"/>
      <c r="AH3220" s="1867"/>
      <c r="AK3220" s="1868"/>
      <c r="AL3220" s="1868"/>
    </row>
    <row r="3221" spans="1:38" x14ac:dyDescent="0.25">
      <c r="A3221" s="1866">
        <v>20190046</v>
      </c>
      <c r="C3221" s="1782">
        <v>776619</v>
      </c>
      <c r="D3221" s="1762" t="s">
        <v>26</v>
      </c>
      <c r="E3221" s="1762">
        <v>1</v>
      </c>
      <c r="F3221" s="1762">
        <v>9</v>
      </c>
      <c r="G3221" s="1762">
        <v>5</v>
      </c>
      <c r="H3221" s="1762">
        <v>2</v>
      </c>
      <c r="I3221" s="1783">
        <v>1</v>
      </c>
      <c r="J3221" s="1783">
        <v>1</v>
      </c>
      <c r="L3221" s="1764">
        <v>2776.49</v>
      </c>
      <c r="N3221" s="1764">
        <v>1845.13</v>
      </c>
      <c r="O3221" s="1764">
        <f t="shared" si="1334"/>
        <v>1448.3200000000002</v>
      </c>
      <c r="P3221" s="1806">
        <f t="shared" si="1335"/>
        <v>0.78494198240774371</v>
      </c>
      <c r="Q3221" s="1764">
        <v>396.81</v>
      </c>
      <c r="R3221" s="1864">
        <f t="shared" si="1336"/>
        <v>0.21505801759225637</v>
      </c>
      <c r="S3221" s="1807">
        <f t="shared" si="1337"/>
        <v>15.872400000000001</v>
      </c>
      <c r="U3221" s="1764">
        <f t="shared" si="1338"/>
        <v>0</v>
      </c>
      <c r="V3221" s="1764">
        <f t="shared" si="1339"/>
        <v>0</v>
      </c>
      <c r="W3221" s="1764">
        <f t="shared" si="1340"/>
        <v>2776.49</v>
      </c>
      <c r="X3221" s="1768">
        <v>2776.49</v>
      </c>
      <c r="Y3221" s="1784">
        <v>19600138</v>
      </c>
      <c r="Z3221" s="1770">
        <v>43532</v>
      </c>
      <c r="AA3221" s="1843" t="s">
        <v>104</v>
      </c>
      <c r="AB3221" s="1843"/>
      <c r="AH3221" s="1867"/>
      <c r="AK3221" s="1868"/>
      <c r="AL3221" s="1868"/>
    </row>
    <row r="3222" spans="1:38" x14ac:dyDescent="0.25">
      <c r="A3222" s="1866">
        <v>20190047</v>
      </c>
      <c r="C3222" s="1782" t="s">
        <v>6676</v>
      </c>
      <c r="D3222" s="1762" t="s">
        <v>26</v>
      </c>
      <c r="E3222" s="1762">
        <v>0</v>
      </c>
      <c r="F3222" s="1762">
        <v>0</v>
      </c>
      <c r="G3222" s="1762">
        <v>0</v>
      </c>
      <c r="H3222" s="1762">
        <v>0</v>
      </c>
      <c r="I3222" s="1783">
        <v>1</v>
      </c>
      <c r="J3222" s="1783">
        <v>1</v>
      </c>
      <c r="L3222" s="1764">
        <v>250.84</v>
      </c>
      <c r="N3222" s="1764">
        <f>O3222+Q3222</f>
        <v>132.92000000000002</v>
      </c>
      <c r="O3222" s="1764">
        <v>117.92</v>
      </c>
      <c r="P3222" s="1806">
        <f t="shared" si="1335"/>
        <v>0.88715016551309045</v>
      </c>
      <c r="Q3222" s="1764">
        <v>15</v>
      </c>
      <c r="R3222" s="1864">
        <f t="shared" si="1336"/>
        <v>0.11284983448690941</v>
      </c>
      <c r="S3222" s="1807">
        <f t="shared" si="1337"/>
        <v>0.6</v>
      </c>
      <c r="U3222" s="1764">
        <f t="shared" si="1338"/>
        <v>0</v>
      </c>
      <c r="V3222" s="1764">
        <f t="shared" si="1339"/>
        <v>0</v>
      </c>
      <c r="W3222" s="1764">
        <f t="shared" si="1340"/>
        <v>250.84</v>
      </c>
      <c r="X3222" s="1768">
        <v>250.84</v>
      </c>
      <c r="Y3222" s="1784">
        <v>19600082</v>
      </c>
      <c r="Z3222" s="1770">
        <v>43511</v>
      </c>
      <c r="AA3222" s="1843" t="s">
        <v>104</v>
      </c>
      <c r="AB3222" s="1843"/>
      <c r="AH3222" s="1867"/>
      <c r="AK3222" s="1868"/>
      <c r="AL3222" s="1868"/>
    </row>
    <row r="3223" spans="1:38" x14ac:dyDescent="0.25">
      <c r="A3223" s="1866">
        <v>20190048</v>
      </c>
      <c r="C3223" s="1782">
        <v>699619</v>
      </c>
      <c r="D3223" s="1762" t="s">
        <v>26</v>
      </c>
      <c r="E3223" s="1762">
        <v>1</v>
      </c>
      <c r="F3223" s="1762">
        <v>8</v>
      </c>
      <c r="G3223" s="1762">
        <v>5</v>
      </c>
      <c r="H3223" s="1762">
        <v>3</v>
      </c>
      <c r="I3223" s="1783">
        <v>1</v>
      </c>
      <c r="J3223" s="1783">
        <v>1</v>
      </c>
      <c r="L3223" s="1764">
        <v>3130.46</v>
      </c>
      <c r="N3223" s="1764">
        <v>2069.9499999999998</v>
      </c>
      <c r="O3223" s="1764">
        <f t="shared" si="1334"/>
        <v>1601.31</v>
      </c>
      <c r="P3223" s="1806">
        <f t="shared" si="1335"/>
        <v>0.77359839609652414</v>
      </c>
      <c r="Q3223" s="1764">
        <v>468.64</v>
      </c>
      <c r="R3223" s="1864">
        <f t="shared" si="1336"/>
        <v>0.22640160390347594</v>
      </c>
      <c r="S3223" s="1807">
        <f t="shared" si="1337"/>
        <v>18.7456</v>
      </c>
      <c r="U3223" s="1764">
        <f t="shared" si="1338"/>
        <v>0</v>
      </c>
      <c r="V3223" s="1764">
        <f t="shared" si="1339"/>
        <v>0</v>
      </c>
      <c r="W3223" s="1764">
        <f t="shared" si="1340"/>
        <v>3130.46</v>
      </c>
      <c r="X3223" s="1768">
        <v>3130.46</v>
      </c>
      <c r="Y3223" s="1784">
        <v>19600108</v>
      </c>
      <c r="Z3223" s="1770">
        <v>43521</v>
      </c>
      <c r="AA3223" s="1843" t="s">
        <v>104</v>
      </c>
      <c r="AB3223" s="1843"/>
      <c r="AH3223" s="1867"/>
      <c r="AK3223" s="1868"/>
      <c r="AL3223" s="1868"/>
    </row>
    <row r="3224" spans="1:38" x14ac:dyDescent="0.25">
      <c r="A3224" s="1866">
        <v>20190049</v>
      </c>
      <c r="C3224" s="1782">
        <v>674419</v>
      </c>
      <c r="D3224" s="1762" t="s">
        <v>26</v>
      </c>
      <c r="E3224" s="1762">
        <v>1</v>
      </c>
      <c r="F3224" s="1762">
        <v>11</v>
      </c>
      <c r="G3224" s="1762">
        <v>7</v>
      </c>
      <c r="H3224" s="1762">
        <v>3</v>
      </c>
      <c r="I3224" s="1783">
        <v>1</v>
      </c>
      <c r="J3224" s="1783">
        <v>1</v>
      </c>
      <c r="L3224" s="1764">
        <v>4911.05</v>
      </c>
      <c r="N3224" s="1764">
        <v>3729.43</v>
      </c>
      <c r="O3224" s="1764">
        <f t="shared" si="1334"/>
        <v>3065.35</v>
      </c>
      <c r="P3224" s="1806">
        <f t="shared" si="1335"/>
        <v>0.82193525552162128</v>
      </c>
      <c r="Q3224" s="1764">
        <v>664.08</v>
      </c>
      <c r="R3224" s="1864">
        <f t="shared" si="1336"/>
        <v>0.17806474447837875</v>
      </c>
      <c r="S3224" s="1807">
        <f t="shared" si="1337"/>
        <v>26.563200000000002</v>
      </c>
      <c r="U3224" s="1764">
        <f t="shared" si="1338"/>
        <v>0</v>
      </c>
      <c r="V3224" s="1764">
        <f t="shared" si="1339"/>
        <v>0</v>
      </c>
      <c r="W3224" s="1764">
        <f t="shared" si="1340"/>
        <v>4911.05</v>
      </c>
      <c r="X3224" s="1768">
        <v>4911.05</v>
      </c>
      <c r="Y3224" s="1784">
        <v>19600109</v>
      </c>
      <c r="Z3224" s="1770">
        <v>43521</v>
      </c>
      <c r="AA3224" s="1843" t="s">
        <v>104</v>
      </c>
      <c r="AB3224" s="1843"/>
      <c r="AH3224" s="1867"/>
      <c r="AK3224" s="1868"/>
      <c r="AL3224" s="1868"/>
    </row>
    <row r="3225" spans="1:38" x14ac:dyDescent="0.25">
      <c r="A3225" s="1866">
        <v>20190050</v>
      </c>
      <c r="C3225" s="1782" t="s">
        <v>6679</v>
      </c>
      <c r="D3225" s="1762" t="s">
        <v>352</v>
      </c>
      <c r="E3225" s="1762">
        <v>0</v>
      </c>
      <c r="F3225" s="1762">
        <v>3</v>
      </c>
      <c r="G3225" s="1762">
        <v>0</v>
      </c>
      <c r="H3225" s="1762">
        <v>3</v>
      </c>
      <c r="I3225" s="1783">
        <v>1</v>
      </c>
      <c r="J3225" s="1783">
        <v>1</v>
      </c>
      <c r="L3225" s="1764">
        <v>1517.91</v>
      </c>
      <c r="N3225" s="1764">
        <v>1066.17</v>
      </c>
      <c r="O3225" s="1764">
        <f t="shared" si="1334"/>
        <v>751.5</v>
      </c>
      <c r="P3225" s="1806">
        <f t="shared" si="1335"/>
        <v>0.70485945018149065</v>
      </c>
      <c r="Q3225" s="1764">
        <v>314.67</v>
      </c>
      <c r="R3225" s="1864">
        <f t="shared" si="1336"/>
        <v>0.29514054981850923</v>
      </c>
      <c r="S3225" s="1807">
        <f t="shared" si="1337"/>
        <v>12.5868</v>
      </c>
      <c r="U3225" s="1764">
        <f t="shared" si="1338"/>
        <v>0</v>
      </c>
      <c r="V3225" s="1764">
        <f t="shared" si="1339"/>
        <v>0</v>
      </c>
      <c r="W3225" s="1764">
        <f t="shared" si="1340"/>
        <v>1517.91</v>
      </c>
      <c r="X3225" s="1768">
        <v>1517.91</v>
      </c>
      <c r="Y3225" s="1784">
        <v>19600161</v>
      </c>
      <c r="Z3225" s="1770">
        <v>43532</v>
      </c>
      <c r="AA3225" s="1843" t="s">
        <v>104</v>
      </c>
      <c r="AB3225" s="1843"/>
      <c r="AH3225" s="1867"/>
      <c r="AK3225" s="1868"/>
      <c r="AL3225" s="1868"/>
    </row>
    <row r="3226" spans="1:38" x14ac:dyDescent="0.25">
      <c r="A3226" s="1866">
        <v>20190051</v>
      </c>
      <c r="C3226" s="1782">
        <v>772219</v>
      </c>
      <c r="D3226" s="1762" t="s">
        <v>26</v>
      </c>
      <c r="E3226" s="1762">
        <v>1</v>
      </c>
      <c r="F3226" s="1762">
        <v>8</v>
      </c>
      <c r="G3226" s="1762">
        <v>5</v>
      </c>
      <c r="H3226" s="1762">
        <v>3</v>
      </c>
      <c r="I3226" s="1783">
        <v>1</v>
      </c>
      <c r="J3226" s="1783">
        <v>1</v>
      </c>
      <c r="L3226" s="1764">
        <v>3117.89</v>
      </c>
      <c r="N3226" s="1764">
        <v>2061.13</v>
      </c>
      <c r="O3226" s="1764">
        <f t="shared" ref="O3226" si="1344">N3226-Q3226</f>
        <v>1566.8300000000002</v>
      </c>
      <c r="P3226" s="1806">
        <f t="shared" ref="P3226" si="1345">IF(N3226&lt;=0,"",O3226/N3226)</f>
        <v>0.76018009538457065</v>
      </c>
      <c r="Q3226" s="1764">
        <v>494.3</v>
      </c>
      <c r="R3226" s="1864">
        <f t="shared" ref="R3226" si="1346">IF(N3226&lt;=0,"",Q3226/N3226)</f>
        <v>0.2398199046154294</v>
      </c>
      <c r="S3226" s="1807">
        <f t="shared" si="1337"/>
        <v>19.772000000000002</v>
      </c>
      <c r="U3226" s="1764">
        <f t="shared" si="1338"/>
        <v>0</v>
      </c>
      <c r="V3226" s="1764">
        <f t="shared" si="1339"/>
        <v>0</v>
      </c>
      <c r="W3226" s="1764">
        <f t="shared" si="1340"/>
        <v>3117.89</v>
      </c>
      <c r="X3226" s="1768">
        <v>3117.89</v>
      </c>
      <c r="Y3226" s="1784">
        <v>19600110</v>
      </c>
      <c r="Z3226" s="1770">
        <v>43521</v>
      </c>
      <c r="AA3226" s="1843" t="s">
        <v>104</v>
      </c>
      <c r="AB3226" s="1843"/>
      <c r="AH3226" s="1867"/>
      <c r="AK3226" s="1868"/>
      <c r="AL3226" s="1868"/>
    </row>
    <row r="3227" spans="1:38" x14ac:dyDescent="0.25">
      <c r="A3227" s="1866">
        <v>20190052</v>
      </c>
      <c r="C3227" s="1782">
        <v>772319</v>
      </c>
      <c r="D3227" s="1762" t="s">
        <v>26</v>
      </c>
      <c r="E3227" s="1762">
        <v>1</v>
      </c>
      <c r="F3227" s="1762">
        <v>8</v>
      </c>
      <c r="G3227" s="1762">
        <v>5</v>
      </c>
      <c r="H3227" s="1762">
        <v>3</v>
      </c>
      <c r="I3227" s="1783">
        <v>1</v>
      </c>
      <c r="J3227" s="1783">
        <v>1</v>
      </c>
      <c r="L3227" s="1764">
        <v>3117.89</v>
      </c>
      <c r="N3227" s="1764">
        <v>2061.13</v>
      </c>
      <c r="O3227" s="1764">
        <f t="shared" si="1334"/>
        <v>1566.8300000000002</v>
      </c>
      <c r="P3227" s="1806">
        <f t="shared" si="1335"/>
        <v>0.76018009538457065</v>
      </c>
      <c r="Q3227" s="1764">
        <v>494.3</v>
      </c>
      <c r="R3227" s="1864">
        <f t="shared" si="1336"/>
        <v>0.2398199046154294</v>
      </c>
      <c r="S3227" s="1807">
        <f t="shared" si="1337"/>
        <v>19.772000000000002</v>
      </c>
      <c r="U3227" s="1764">
        <f t="shared" si="1338"/>
        <v>0</v>
      </c>
      <c r="V3227" s="1764">
        <f t="shared" si="1339"/>
        <v>0</v>
      </c>
      <c r="W3227" s="1764">
        <f t="shared" si="1340"/>
        <v>3117.89</v>
      </c>
      <c r="X3227" s="1768">
        <v>3117.89</v>
      </c>
      <c r="Y3227" s="1784">
        <v>19600142</v>
      </c>
      <c r="Z3227" s="1770">
        <v>43532</v>
      </c>
      <c r="AA3227" s="1843" t="s">
        <v>104</v>
      </c>
      <c r="AB3227" s="1843"/>
      <c r="AH3227" s="1867"/>
      <c r="AK3227" s="1868"/>
      <c r="AL3227" s="1868"/>
    </row>
    <row r="3228" spans="1:38" x14ac:dyDescent="0.25">
      <c r="A3228" s="1866" t="s">
        <v>6709</v>
      </c>
      <c r="C3228" s="1782" t="s">
        <v>3535</v>
      </c>
      <c r="D3228" s="1762" t="s">
        <v>5517</v>
      </c>
      <c r="E3228" s="1762">
        <v>0</v>
      </c>
      <c r="F3228" s="1762">
        <v>1</v>
      </c>
      <c r="G3228" s="1762">
        <v>0</v>
      </c>
      <c r="H3228" s="1762">
        <v>2</v>
      </c>
      <c r="I3228" s="1783">
        <v>1</v>
      </c>
      <c r="J3228" s="1783">
        <v>1</v>
      </c>
      <c r="L3228" s="1764">
        <v>1551.39</v>
      </c>
      <c r="N3228" s="1764">
        <v>942.29</v>
      </c>
      <c r="O3228" s="1764">
        <f t="shared" si="1334"/>
        <v>746.54</v>
      </c>
      <c r="P3228" s="1806">
        <f t="shared" si="1335"/>
        <v>0.79226140572435233</v>
      </c>
      <c r="Q3228" s="1764">
        <v>195.75</v>
      </c>
      <c r="R3228" s="1864">
        <f t="shared" si="1336"/>
        <v>0.20773859427564764</v>
      </c>
      <c r="S3228" s="1807">
        <f t="shared" si="1337"/>
        <v>7.83</v>
      </c>
      <c r="U3228" s="1764">
        <f t="shared" si="1338"/>
        <v>0</v>
      </c>
      <c r="V3228" s="1764">
        <f t="shared" si="1339"/>
        <v>0</v>
      </c>
      <c r="W3228" s="1764">
        <f t="shared" si="1340"/>
        <v>1551.39</v>
      </c>
      <c r="X3228" s="1768">
        <v>1551.39</v>
      </c>
      <c r="Y3228" s="1784">
        <v>19600158</v>
      </c>
      <c r="Z3228" s="1770">
        <v>43532</v>
      </c>
      <c r="AA3228" s="1843" t="s">
        <v>104</v>
      </c>
      <c r="AB3228" s="1843"/>
      <c r="AH3228" s="1867"/>
      <c r="AK3228" s="1868"/>
      <c r="AL3228" s="1868"/>
    </row>
    <row r="3229" spans="1:38" x14ac:dyDescent="0.25">
      <c r="A3229" s="1866">
        <v>20190054</v>
      </c>
      <c r="C3229" s="1782" t="s">
        <v>6687</v>
      </c>
      <c r="D3229" s="1762" t="s">
        <v>881</v>
      </c>
      <c r="E3229" s="1762">
        <v>1</v>
      </c>
      <c r="F3229" s="1762">
        <v>4</v>
      </c>
      <c r="G3229" s="1762">
        <v>0</v>
      </c>
      <c r="H3229" s="1762">
        <v>4</v>
      </c>
      <c r="I3229" s="1783">
        <v>1</v>
      </c>
      <c r="J3229" s="1783">
        <v>1</v>
      </c>
      <c r="L3229" s="1764">
        <v>2104.1999999999998</v>
      </c>
      <c r="N3229" s="1764">
        <v>1279.8399999999999</v>
      </c>
      <c r="O3229" s="1764">
        <f t="shared" si="1334"/>
        <v>939.31999999999994</v>
      </c>
      <c r="P3229" s="1806">
        <f t="shared" si="1335"/>
        <v>0.7339354919364921</v>
      </c>
      <c r="Q3229" s="1764">
        <v>340.52</v>
      </c>
      <c r="R3229" s="1864">
        <f t="shared" si="1336"/>
        <v>0.26606450806350795</v>
      </c>
      <c r="S3229" s="1807">
        <f t="shared" si="1337"/>
        <v>13.620799999999999</v>
      </c>
      <c r="U3229" s="1764">
        <f t="shared" si="1338"/>
        <v>0</v>
      </c>
      <c r="V3229" s="1764">
        <f t="shared" si="1339"/>
        <v>0</v>
      </c>
      <c r="W3229" s="1764">
        <f t="shared" si="1340"/>
        <v>2104.1999999999998</v>
      </c>
      <c r="X3229" s="1768">
        <v>2104.1999999999998</v>
      </c>
      <c r="Y3229" s="1784">
        <v>19600169</v>
      </c>
      <c r="Z3229" s="1770">
        <v>43532</v>
      </c>
      <c r="AA3229" s="1843" t="s">
        <v>104</v>
      </c>
      <c r="AB3229" s="1843"/>
      <c r="AH3229" s="1867"/>
      <c r="AK3229" s="1868"/>
      <c r="AL3229" s="1868"/>
    </row>
    <row r="3230" spans="1:38" x14ac:dyDescent="0.25">
      <c r="A3230" s="1997">
        <v>20190055</v>
      </c>
      <c r="C3230" s="1782" t="s">
        <v>6698</v>
      </c>
      <c r="D3230" s="1762" t="s">
        <v>317</v>
      </c>
      <c r="E3230" s="1762">
        <v>1</v>
      </c>
      <c r="F3230" s="1762">
        <v>10</v>
      </c>
      <c r="G3230" s="1762">
        <v>8</v>
      </c>
      <c r="H3230" s="1762">
        <v>5</v>
      </c>
      <c r="I3230" s="1783">
        <v>1</v>
      </c>
      <c r="J3230" s="1783">
        <v>1</v>
      </c>
      <c r="L3230" s="1764">
        <v>3716.88</v>
      </c>
      <c r="N3230" s="1764">
        <v>2326.0700000000002</v>
      </c>
      <c r="O3230" s="1764">
        <f t="shared" si="1334"/>
        <v>1742.2000000000003</v>
      </c>
      <c r="P3230" s="1806">
        <f t="shared" si="1335"/>
        <v>0.74898863748726396</v>
      </c>
      <c r="Q3230" s="1764">
        <v>583.87</v>
      </c>
      <c r="R3230" s="1864">
        <f t="shared" si="1336"/>
        <v>0.25101136251273604</v>
      </c>
      <c r="S3230" s="1807">
        <f t="shared" si="1337"/>
        <v>23.354800000000001</v>
      </c>
      <c r="U3230" s="1764">
        <f t="shared" si="1338"/>
        <v>0</v>
      </c>
      <c r="V3230" s="1764">
        <f t="shared" si="1339"/>
        <v>0</v>
      </c>
      <c r="W3230" s="1764">
        <f t="shared" si="1340"/>
        <v>3716.88</v>
      </c>
      <c r="X3230" s="1768">
        <v>3716.88</v>
      </c>
      <c r="Y3230" s="1784">
        <v>19600234</v>
      </c>
      <c r="Z3230" s="1770">
        <v>43556</v>
      </c>
      <c r="AA3230" s="1843" t="s">
        <v>104</v>
      </c>
      <c r="AB3230" s="1843"/>
      <c r="AH3230" s="1867"/>
      <c r="AK3230" s="1868"/>
      <c r="AL3230" s="1868"/>
    </row>
    <row r="3231" spans="1:38" x14ac:dyDescent="0.25">
      <c r="A3231" s="1866">
        <v>20190056</v>
      </c>
      <c r="C3231" s="1782" t="s">
        <v>6705</v>
      </c>
      <c r="D3231" s="1762" t="s">
        <v>26</v>
      </c>
      <c r="E3231" s="1762">
        <v>0</v>
      </c>
      <c r="F3231" s="1762">
        <v>0</v>
      </c>
      <c r="G3231" s="1762">
        <v>0</v>
      </c>
      <c r="H3231" s="1762">
        <v>0</v>
      </c>
      <c r="I3231" s="1783">
        <v>1</v>
      </c>
      <c r="J3231" s="1783">
        <v>1</v>
      </c>
      <c r="L3231" s="1764">
        <f>N3231*2.3</f>
        <v>54.533000000000001</v>
      </c>
      <c r="N3231" s="1764">
        <f>O3231+Q3231</f>
        <v>23.71</v>
      </c>
      <c r="O3231" s="1764">
        <v>23.71</v>
      </c>
      <c r="P3231" s="1806">
        <f t="shared" si="1335"/>
        <v>1</v>
      </c>
      <c r="Q3231" s="1764">
        <v>0</v>
      </c>
      <c r="R3231" s="1864">
        <f t="shared" si="1336"/>
        <v>0</v>
      </c>
      <c r="S3231" s="1807">
        <f t="shared" si="1337"/>
        <v>0</v>
      </c>
      <c r="U3231" s="1764">
        <f t="shared" si="1338"/>
        <v>0</v>
      </c>
      <c r="V3231" s="1764">
        <f t="shared" si="1339"/>
        <v>3.0000000000001137E-3</v>
      </c>
      <c r="W3231" s="1764">
        <f t="shared" si="1340"/>
        <v>54.53</v>
      </c>
      <c r="X3231" s="1768">
        <v>54.53</v>
      </c>
      <c r="Y3231" s="1784">
        <v>19600082</v>
      </c>
      <c r="Z3231" s="1770">
        <v>43511</v>
      </c>
      <c r="AA3231" s="1843"/>
      <c r="AB3231" s="1843"/>
      <c r="AH3231" s="1867"/>
      <c r="AK3231" s="1868"/>
      <c r="AL3231" s="1868"/>
    </row>
    <row r="3232" spans="1:38" x14ac:dyDescent="0.25">
      <c r="A3232" s="1866">
        <v>20190057</v>
      </c>
      <c r="C3232" s="1782" t="s">
        <v>6707</v>
      </c>
      <c r="D3232" s="1762" t="s">
        <v>26</v>
      </c>
      <c r="E3232" s="1762">
        <v>0</v>
      </c>
      <c r="F3232" s="1762">
        <v>0</v>
      </c>
      <c r="G3232" s="1762">
        <v>0</v>
      </c>
      <c r="H3232" s="1762">
        <v>0</v>
      </c>
      <c r="I3232" s="1783">
        <v>1</v>
      </c>
      <c r="J3232" s="1783">
        <v>1</v>
      </c>
      <c r="L3232" s="1764">
        <f>N3232*2.3</f>
        <v>1366.1999999999998</v>
      </c>
      <c r="N3232" s="1764">
        <f>O3232+Q3232</f>
        <v>594</v>
      </c>
      <c r="O3232" s="1764">
        <v>579</v>
      </c>
      <c r="P3232" s="1806">
        <f t="shared" si="1335"/>
        <v>0.9747474747474747</v>
      </c>
      <c r="Q3232" s="1764">
        <v>15</v>
      </c>
      <c r="R3232" s="1864">
        <f t="shared" si="1336"/>
        <v>2.5252525252525252E-2</v>
      </c>
      <c r="S3232" s="1807">
        <f t="shared" si="1337"/>
        <v>0.6</v>
      </c>
      <c r="U3232" s="1764">
        <f t="shared" si="1338"/>
        <v>0</v>
      </c>
      <c r="V3232" s="1764">
        <f t="shared" si="1339"/>
        <v>0</v>
      </c>
      <c r="W3232" s="1764">
        <f t="shared" si="1340"/>
        <v>1366.2</v>
      </c>
      <c r="X3232" s="1768">
        <v>1366.2</v>
      </c>
      <c r="Y3232" s="1784">
        <v>19600082</v>
      </c>
      <c r="Z3232" s="1770">
        <v>43511</v>
      </c>
      <c r="AA3232" s="1843" t="s">
        <v>104</v>
      </c>
      <c r="AB3232" s="1843"/>
      <c r="AH3232" s="1867"/>
      <c r="AK3232" s="1868"/>
      <c r="AL3232" s="1868"/>
    </row>
    <row r="3233" spans="1:38" x14ac:dyDescent="0.25">
      <c r="A3233" s="1866">
        <v>20190058</v>
      </c>
      <c r="C3233" s="1782" t="s">
        <v>6708</v>
      </c>
      <c r="D3233" s="1762" t="s">
        <v>26</v>
      </c>
      <c r="E3233" s="1762">
        <v>0</v>
      </c>
      <c r="F3233" s="1762">
        <v>0</v>
      </c>
      <c r="G3233" s="1762">
        <v>0</v>
      </c>
      <c r="H3233" s="1762">
        <v>0</v>
      </c>
      <c r="I3233" s="1783">
        <v>1</v>
      </c>
      <c r="J3233" s="1783">
        <v>1</v>
      </c>
      <c r="L3233" s="1764">
        <f>N3233*2.3</f>
        <v>388.7</v>
      </c>
      <c r="N3233" s="1764">
        <f>O3233+Q3233</f>
        <v>169</v>
      </c>
      <c r="O3233" s="1764">
        <v>144</v>
      </c>
      <c r="P3233" s="1806">
        <f t="shared" si="1335"/>
        <v>0.85207100591715978</v>
      </c>
      <c r="Q3233" s="1764">
        <v>25</v>
      </c>
      <c r="R3233" s="1864">
        <f t="shared" si="1336"/>
        <v>0.14792899408284024</v>
      </c>
      <c r="S3233" s="1807">
        <f t="shared" si="1337"/>
        <v>1</v>
      </c>
      <c r="U3233" s="1764">
        <f t="shared" si="1338"/>
        <v>0</v>
      </c>
      <c r="V3233" s="1764">
        <f t="shared" si="1339"/>
        <v>0</v>
      </c>
      <c r="W3233" s="1764">
        <f t="shared" si="1340"/>
        <v>388.7</v>
      </c>
      <c r="X3233" s="1768">
        <v>388.7</v>
      </c>
      <c r="Y3233" s="1784">
        <v>19600082</v>
      </c>
      <c r="Z3233" s="1770">
        <v>43511</v>
      </c>
      <c r="AA3233" s="1843" t="s">
        <v>104</v>
      </c>
      <c r="AB3233" s="1843"/>
      <c r="AH3233" s="1867"/>
      <c r="AK3233" s="1868"/>
      <c r="AL3233" s="1868"/>
    </row>
    <row r="3234" spans="1:38" x14ac:dyDescent="0.25">
      <c r="A3234" s="1994">
        <v>20190059</v>
      </c>
      <c r="C3234" s="1782" t="s">
        <v>6710</v>
      </c>
      <c r="D3234" s="1762" t="s">
        <v>26</v>
      </c>
      <c r="E3234" s="1762">
        <v>0</v>
      </c>
      <c r="F3234" s="1762">
        <v>0</v>
      </c>
      <c r="G3234" s="1762">
        <v>0</v>
      </c>
      <c r="H3234" s="1762">
        <v>0</v>
      </c>
      <c r="I3234" s="1783">
        <v>1</v>
      </c>
      <c r="J3234" s="1783">
        <v>1</v>
      </c>
      <c r="L3234" s="1764">
        <v>123.5</v>
      </c>
      <c r="O3234" s="1764">
        <v>54.25</v>
      </c>
      <c r="P3234" s="1806" t="str">
        <f t="shared" ref="P3234" si="1347">IF(N3234&lt;=0,"",O3234/N3234)</f>
        <v/>
      </c>
      <c r="Q3234" s="1764">
        <v>15</v>
      </c>
      <c r="R3234" s="1864" t="str">
        <f t="shared" ref="R3234" si="1348">IF(N3234&lt;=0,"",Q3234/N3234)</f>
        <v/>
      </c>
      <c r="S3234" s="1807">
        <f t="shared" ref="S3234" si="1349">Q3234/$S$1</f>
        <v>0.6</v>
      </c>
      <c r="U3234" s="1764">
        <f t="shared" ref="U3234" si="1350">((1-I3234)*O3234)+((1-J3234)*Q3234)</f>
        <v>0</v>
      </c>
      <c r="V3234" s="1764">
        <f t="shared" ref="V3234" si="1351">L3234-W3234</f>
        <v>123.5</v>
      </c>
      <c r="W3234" s="1764">
        <f t="shared" ref="W3234" si="1352">X3234+AC3234+AH3234+AM3234+AO3234+AR3234</f>
        <v>0</v>
      </c>
      <c r="X3234" s="1768"/>
      <c r="Y3234" s="1784"/>
      <c r="Z3234" s="1770"/>
      <c r="AA3234" s="1843"/>
      <c r="AB3234" s="1843"/>
      <c r="AH3234" s="1867"/>
      <c r="AK3234" s="1868"/>
      <c r="AL3234" s="1868"/>
    </row>
    <row r="3235" spans="1:38" x14ac:dyDescent="0.25">
      <c r="A3235" s="1994">
        <v>20190060</v>
      </c>
      <c r="B3235" s="1782" t="s">
        <v>6769</v>
      </c>
      <c r="C3235" s="1782" t="s">
        <v>6711</v>
      </c>
      <c r="D3235" s="1762" t="s">
        <v>352</v>
      </c>
      <c r="E3235" s="1762">
        <v>0</v>
      </c>
      <c r="F3235" s="1762">
        <v>0</v>
      </c>
      <c r="G3235" s="1762">
        <v>0</v>
      </c>
      <c r="H3235" s="1762">
        <v>0</v>
      </c>
      <c r="I3235" s="1783">
        <v>1</v>
      </c>
      <c r="J3235" s="1783">
        <v>1</v>
      </c>
      <c r="L3235" s="1764">
        <v>401.72</v>
      </c>
      <c r="O3235" s="1764">
        <v>193.36</v>
      </c>
      <c r="P3235" s="1806" t="str">
        <f t="shared" si="1335"/>
        <v/>
      </c>
      <c r="Q3235" s="1764">
        <v>15</v>
      </c>
      <c r="R3235" s="1864" t="str">
        <f t="shared" si="1336"/>
        <v/>
      </c>
      <c r="S3235" s="1807">
        <f t="shared" si="1337"/>
        <v>0.6</v>
      </c>
      <c r="U3235" s="1764">
        <f t="shared" si="1338"/>
        <v>0</v>
      </c>
      <c r="V3235" s="1764">
        <f t="shared" si="1339"/>
        <v>401.72</v>
      </c>
      <c r="W3235" s="1764">
        <f t="shared" si="1340"/>
        <v>0</v>
      </c>
      <c r="X3235" s="1768"/>
      <c r="Y3235" s="1784"/>
      <c r="Z3235" s="1770"/>
      <c r="AA3235" s="1843"/>
      <c r="AB3235" s="1843"/>
      <c r="AH3235" s="1867"/>
      <c r="AK3235" s="1868"/>
      <c r="AL3235" s="1868"/>
    </row>
    <row r="3236" spans="1:38" x14ac:dyDescent="0.25">
      <c r="A3236" s="1994">
        <v>20190061</v>
      </c>
      <c r="C3236" s="1782" t="s">
        <v>6712</v>
      </c>
      <c r="D3236" s="1762" t="s">
        <v>26</v>
      </c>
      <c r="E3236" s="1762">
        <v>0</v>
      </c>
      <c r="F3236" s="1762">
        <v>0</v>
      </c>
      <c r="G3236" s="1762">
        <v>0</v>
      </c>
      <c r="H3236" s="1762">
        <v>0</v>
      </c>
      <c r="I3236" s="1783">
        <v>1</v>
      </c>
      <c r="J3236" s="1783">
        <v>1</v>
      </c>
      <c r="L3236" s="1764">
        <v>113.53</v>
      </c>
      <c r="N3236" s="1764">
        <f>O3236+Q3236</f>
        <v>49.36</v>
      </c>
      <c r="O3236" s="1764">
        <v>49.36</v>
      </c>
      <c r="P3236" s="1806">
        <f t="shared" si="1335"/>
        <v>1</v>
      </c>
      <c r="Q3236" s="1764">
        <v>0</v>
      </c>
      <c r="R3236" s="1864">
        <f t="shared" si="1336"/>
        <v>0</v>
      </c>
      <c r="S3236" s="1807">
        <f t="shared" si="1337"/>
        <v>0</v>
      </c>
      <c r="U3236" s="1764">
        <f t="shared" si="1338"/>
        <v>0</v>
      </c>
      <c r="V3236" s="1764">
        <f t="shared" si="1339"/>
        <v>113.53</v>
      </c>
      <c r="W3236" s="1764">
        <f t="shared" si="1340"/>
        <v>0</v>
      </c>
      <c r="X3236" s="1768"/>
      <c r="Y3236" s="1784"/>
      <c r="Z3236" s="1770"/>
      <c r="AA3236" s="1843"/>
      <c r="AB3236" s="1843"/>
      <c r="AH3236" s="1867"/>
      <c r="AK3236" s="1868"/>
      <c r="AL3236" s="1868"/>
    </row>
    <row r="3237" spans="1:38" x14ac:dyDescent="0.25">
      <c r="A3237" s="1866">
        <v>20190062</v>
      </c>
      <c r="C3237" s="1782">
        <v>674519</v>
      </c>
      <c r="D3237" s="1762" t="s">
        <v>26</v>
      </c>
      <c r="E3237" s="1762">
        <v>1</v>
      </c>
      <c r="F3237" s="1762">
        <v>9</v>
      </c>
      <c r="G3237" s="1762">
        <v>5</v>
      </c>
      <c r="H3237" s="1762">
        <v>4</v>
      </c>
      <c r="I3237" s="1783">
        <v>1</v>
      </c>
      <c r="J3237" s="1783">
        <v>1</v>
      </c>
      <c r="L3237" s="1764">
        <v>3562.96</v>
      </c>
      <c r="N3237" s="1764">
        <v>2348.4699999999998</v>
      </c>
      <c r="O3237" s="1764">
        <f t="shared" si="1334"/>
        <v>1798.9999999999998</v>
      </c>
      <c r="P3237" s="1806">
        <f t="shared" si="1335"/>
        <v>0.7660306497421725</v>
      </c>
      <c r="Q3237" s="1764">
        <v>549.47</v>
      </c>
      <c r="R3237" s="1864">
        <f t="shared" si="1336"/>
        <v>0.23396935025782747</v>
      </c>
      <c r="S3237" s="1807">
        <f t="shared" si="1337"/>
        <v>21.9788</v>
      </c>
      <c r="U3237" s="1764">
        <f t="shared" si="1338"/>
        <v>0</v>
      </c>
      <c r="V3237" s="1764">
        <f t="shared" si="1339"/>
        <v>0</v>
      </c>
      <c r="W3237" s="1764">
        <f t="shared" si="1340"/>
        <v>3562.96</v>
      </c>
      <c r="X3237" s="1768">
        <v>3562.96</v>
      </c>
      <c r="Y3237" s="1784">
        <v>19600143</v>
      </c>
      <c r="Z3237" s="1770">
        <v>43532</v>
      </c>
      <c r="AA3237" s="1843" t="s">
        <v>104</v>
      </c>
      <c r="AB3237" s="1843"/>
      <c r="AH3237" s="1867"/>
      <c r="AK3237" s="1868"/>
      <c r="AL3237" s="1868"/>
    </row>
    <row r="3238" spans="1:38" x14ac:dyDescent="0.25">
      <c r="A3238" s="1866" t="s">
        <v>6724</v>
      </c>
      <c r="C3238" s="1782">
        <v>766119</v>
      </c>
      <c r="D3238" s="1762" t="s">
        <v>26</v>
      </c>
      <c r="E3238" s="1762">
        <v>1</v>
      </c>
      <c r="F3238" s="1762">
        <v>10</v>
      </c>
      <c r="G3238" s="1762">
        <v>5</v>
      </c>
      <c r="H3238" s="1762">
        <v>3</v>
      </c>
      <c r="I3238" s="1783">
        <v>1</v>
      </c>
      <c r="J3238" s="1783">
        <v>1</v>
      </c>
      <c r="L3238" s="1764">
        <v>6846.26</v>
      </c>
      <c r="N3238" s="1764">
        <v>4496.84</v>
      </c>
      <c r="O3238" s="1764">
        <f t="shared" si="1334"/>
        <v>3692.8900000000003</v>
      </c>
      <c r="P3238" s="1806">
        <f t="shared" si="1335"/>
        <v>0.82121890038338041</v>
      </c>
      <c r="Q3238" s="1764">
        <v>803.95</v>
      </c>
      <c r="R3238" s="1864">
        <f t="shared" si="1336"/>
        <v>0.17878109961661967</v>
      </c>
      <c r="S3238" s="1807">
        <f t="shared" si="1337"/>
        <v>32.158000000000001</v>
      </c>
      <c r="U3238" s="1764">
        <f t="shared" si="1338"/>
        <v>0</v>
      </c>
      <c r="V3238" s="1764">
        <f t="shared" si="1339"/>
        <v>0</v>
      </c>
      <c r="W3238" s="1764">
        <f t="shared" si="1340"/>
        <v>6846.26</v>
      </c>
      <c r="X3238" s="1768">
        <v>6846.26</v>
      </c>
      <c r="Y3238" s="1784">
        <v>19600144</v>
      </c>
      <c r="Z3238" s="1770">
        <v>43532</v>
      </c>
      <c r="AA3238" s="1843" t="s">
        <v>104</v>
      </c>
      <c r="AB3238" s="1843"/>
      <c r="AH3238" s="1867"/>
      <c r="AK3238" s="1868"/>
      <c r="AL3238" s="1868"/>
    </row>
    <row r="3239" spans="1:38" x14ac:dyDescent="0.25">
      <c r="A3239" s="1866">
        <v>20190064</v>
      </c>
      <c r="C3239" s="1782">
        <v>749119</v>
      </c>
      <c r="D3239" s="1762" t="s">
        <v>26</v>
      </c>
      <c r="E3239" s="1762">
        <v>1</v>
      </c>
      <c r="F3239" s="1762">
        <v>8</v>
      </c>
      <c r="G3239" s="1762">
        <v>5</v>
      </c>
      <c r="H3239" s="1762">
        <v>3</v>
      </c>
      <c r="I3239" s="1783">
        <v>1</v>
      </c>
      <c r="J3239" s="1783">
        <v>1</v>
      </c>
      <c r="L3239" s="1764">
        <v>3404.31</v>
      </c>
      <c r="N3239" s="1764">
        <v>2267.62</v>
      </c>
      <c r="O3239" s="1764">
        <f t="shared" si="1334"/>
        <v>1776.52</v>
      </c>
      <c r="P3239" s="1806">
        <f t="shared" si="1335"/>
        <v>0.78342932237323715</v>
      </c>
      <c r="Q3239" s="1764">
        <v>491.1</v>
      </c>
      <c r="R3239" s="1864">
        <f t="shared" si="1336"/>
        <v>0.21657067762676288</v>
      </c>
      <c r="S3239" s="1807">
        <f t="shared" si="1337"/>
        <v>19.644000000000002</v>
      </c>
      <c r="U3239" s="1764">
        <f t="shared" si="1338"/>
        <v>0</v>
      </c>
      <c r="V3239" s="1764">
        <f t="shared" si="1339"/>
        <v>0</v>
      </c>
      <c r="W3239" s="1764">
        <f t="shared" si="1340"/>
        <v>3404.31</v>
      </c>
      <c r="X3239" s="1768">
        <v>3404.31</v>
      </c>
      <c r="Y3239" s="1784">
        <v>19600145</v>
      </c>
      <c r="Z3239" s="1770">
        <v>43532</v>
      </c>
      <c r="AA3239" s="1843" t="s">
        <v>104</v>
      </c>
      <c r="AB3239" s="1843"/>
      <c r="AH3239" s="1867"/>
      <c r="AK3239" s="1868"/>
      <c r="AL3239" s="1868"/>
    </row>
    <row r="3240" spans="1:38" x14ac:dyDescent="0.25">
      <c r="A3240" s="1866">
        <v>20190065</v>
      </c>
      <c r="C3240" s="1782">
        <v>673019</v>
      </c>
      <c r="D3240" s="1762" t="s">
        <v>26</v>
      </c>
      <c r="E3240" s="1762">
        <v>1</v>
      </c>
      <c r="F3240" s="1762">
        <v>11</v>
      </c>
      <c r="G3240" s="1762">
        <v>6</v>
      </c>
      <c r="H3240" s="1762">
        <v>3</v>
      </c>
      <c r="I3240" s="1783">
        <v>1</v>
      </c>
      <c r="J3240" s="1783">
        <v>1</v>
      </c>
      <c r="L3240" s="1764">
        <v>4027.02</v>
      </c>
      <c r="N3240" s="1764">
        <v>3000.3</v>
      </c>
      <c r="O3240" s="1764">
        <f t="shared" si="1334"/>
        <v>2388.86</v>
      </c>
      <c r="P3240" s="1806">
        <f t="shared" si="1335"/>
        <v>0.79620704596207048</v>
      </c>
      <c r="Q3240" s="1764">
        <v>611.44000000000005</v>
      </c>
      <c r="R3240" s="1864">
        <f t="shared" si="1336"/>
        <v>0.20379295403792955</v>
      </c>
      <c r="S3240" s="1807">
        <f t="shared" si="1337"/>
        <v>24.457600000000003</v>
      </c>
      <c r="U3240" s="1764">
        <f t="shared" si="1338"/>
        <v>0</v>
      </c>
      <c r="V3240" s="1764">
        <f t="shared" si="1339"/>
        <v>0</v>
      </c>
      <c r="W3240" s="1764">
        <f t="shared" si="1340"/>
        <v>4027.02</v>
      </c>
      <c r="X3240" s="1768">
        <v>4027.02</v>
      </c>
      <c r="Y3240" s="1784">
        <v>19600147</v>
      </c>
      <c r="Z3240" s="1770">
        <v>43532</v>
      </c>
      <c r="AA3240" s="1843" t="s">
        <v>104</v>
      </c>
      <c r="AB3240" s="1843"/>
      <c r="AH3240" s="1867"/>
      <c r="AK3240" s="1868"/>
      <c r="AL3240" s="1868"/>
    </row>
    <row r="3241" spans="1:38" x14ac:dyDescent="0.25">
      <c r="A3241" s="1866">
        <v>20190066</v>
      </c>
      <c r="C3241" s="1782">
        <v>782019</v>
      </c>
      <c r="D3241" s="1762" t="s">
        <v>26</v>
      </c>
      <c r="E3241" s="1762">
        <v>1</v>
      </c>
      <c r="F3241" s="1762">
        <v>8</v>
      </c>
      <c r="G3241" s="1762">
        <v>5</v>
      </c>
      <c r="H3241" s="1762">
        <v>3</v>
      </c>
      <c r="I3241" s="1783">
        <v>1</v>
      </c>
      <c r="J3241" s="1783">
        <v>1</v>
      </c>
      <c r="L3241" s="1764">
        <v>3129.88</v>
      </c>
      <c r="N3241" s="1764">
        <v>2067.1999999999998</v>
      </c>
      <c r="O3241" s="1764">
        <f t="shared" si="1334"/>
        <v>1600.9599999999998</v>
      </c>
      <c r="P3241" s="1806">
        <f t="shared" si="1335"/>
        <v>0.7744582043343653</v>
      </c>
      <c r="Q3241" s="1764">
        <v>466.24</v>
      </c>
      <c r="R3241" s="1864">
        <f t="shared" si="1336"/>
        <v>0.2255417956656347</v>
      </c>
      <c r="S3241" s="1807">
        <f t="shared" si="1337"/>
        <v>18.6496</v>
      </c>
      <c r="U3241" s="1764">
        <f t="shared" si="1338"/>
        <v>0</v>
      </c>
      <c r="V3241" s="1764">
        <f t="shared" si="1339"/>
        <v>0</v>
      </c>
      <c r="W3241" s="1764">
        <f t="shared" si="1340"/>
        <v>3129.88</v>
      </c>
      <c r="X3241" s="1768">
        <v>3129.88</v>
      </c>
      <c r="Y3241" s="1784">
        <v>19600148</v>
      </c>
      <c r="Z3241" s="1770">
        <v>43532</v>
      </c>
      <c r="AA3241" s="1843" t="s">
        <v>104</v>
      </c>
      <c r="AB3241" s="1843"/>
      <c r="AH3241" s="1867"/>
      <c r="AK3241" s="1868"/>
      <c r="AL3241" s="1868"/>
    </row>
    <row r="3242" spans="1:38" x14ac:dyDescent="0.25">
      <c r="A3242" s="1866" t="s">
        <v>6735</v>
      </c>
      <c r="C3242" s="1782">
        <v>674219</v>
      </c>
      <c r="D3242" s="1762" t="s">
        <v>26</v>
      </c>
      <c r="E3242" s="1762">
        <v>1</v>
      </c>
      <c r="F3242" s="1762">
        <v>9</v>
      </c>
      <c r="G3242" s="1762">
        <v>5</v>
      </c>
      <c r="H3242" s="1762">
        <v>3</v>
      </c>
      <c r="I3242" s="1783">
        <v>1</v>
      </c>
      <c r="J3242" s="1783">
        <v>1</v>
      </c>
      <c r="L3242" s="1764">
        <v>6816.97</v>
      </c>
      <c r="N3242" s="1764">
        <v>4478.51</v>
      </c>
      <c r="O3242" s="1764">
        <f t="shared" si="1334"/>
        <v>3674.5200000000004</v>
      </c>
      <c r="P3242" s="1806">
        <f t="shared" si="1335"/>
        <v>0.8204782394144482</v>
      </c>
      <c r="Q3242" s="1764">
        <v>803.99</v>
      </c>
      <c r="R3242" s="1864">
        <f t="shared" si="1336"/>
        <v>0.17952176058555189</v>
      </c>
      <c r="S3242" s="1807">
        <f t="shared" si="1337"/>
        <v>32.159599999999998</v>
      </c>
      <c r="U3242" s="1764">
        <f t="shared" si="1338"/>
        <v>0</v>
      </c>
      <c r="V3242" s="1764">
        <f t="shared" si="1339"/>
        <v>0</v>
      </c>
      <c r="W3242" s="1764">
        <f t="shared" si="1340"/>
        <v>6816.97</v>
      </c>
      <c r="X3242" s="1768">
        <v>6816.97</v>
      </c>
      <c r="Y3242" s="1784">
        <v>19600154</v>
      </c>
      <c r="Z3242" s="1770">
        <v>43532</v>
      </c>
      <c r="AA3242" s="1843" t="s">
        <v>104</v>
      </c>
      <c r="AB3242" s="1843"/>
      <c r="AH3242" s="1867"/>
      <c r="AK3242" s="1868"/>
      <c r="AL3242" s="1868"/>
    </row>
    <row r="3243" spans="1:38" x14ac:dyDescent="0.25">
      <c r="A3243" s="1866">
        <v>20190068</v>
      </c>
      <c r="C3243" s="1782">
        <v>773119</v>
      </c>
      <c r="D3243" s="1762" t="s">
        <v>26</v>
      </c>
      <c r="E3243" s="1762">
        <v>1</v>
      </c>
      <c r="F3243" s="1762">
        <v>8</v>
      </c>
      <c r="G3243" s="1762">
        <v>5</v>
      </c>
      <c r="H3243" s="1762">
        <v>3</v>
      </c>
      <c r="I3243" s="1783">
        <v>1</v>
      </c>
      <c r="J3243" s="1783">
        <v>1</v>
      </c>
      <c r="L3243" s="1764">
        <v>3049.86</v>
      </c>
      <c r="N3243" s="1764">
        <v>2019.68</v>
      </c>
      <c r="O3243" s="1764">
        <f t="shared" si="1334"/>
        <v>1562.3600000000001</v>
      </c>
      <c r="P3243" s="1806">
        <f t="shared" si="1335"/>
        <v>0.77356808999445459</v>
      </c>
      <c r="Q3243" s="1764">
        <v>457.32</v>
      </c>
      <c r="R3243" s="1864">
        <f t="shared" si="1336"/>
        <v>0.22643191000554541</v>
      </c>
      <c r="S3243" s="1807">
        <f t="shared" si="1337"/>
        <v>18.2928</v>
      </c>
      <c r="U3243" s="1764">
        <f t="shared" si="1338"/>
        <v>0</v>
      </c>
      <c r="V3243" s="1764">
        <f t="shared" si="1339"/>
        <v>0</v>
      </c>
      <c r="W3243" s="1764">
        <f t="shared" si="1340"/>
        <v>3049.86</v>
      </c>
      <c r="X3243" s="1768">
        <v>3049.86</v>
      </c>
      <c r="Y3243" s="1784">
        <v>19600155</v>
      </c>
      <c r="Z3243" s="1770">
        <v>43532</v>
      </c>
      <c r="AA3243" s="1843" t="s">
        <v>104</v>
      </c>
      <c r="AB3243" s="1843"/>
      <c r="AH3243" s="1867"/>
      <c r="AK3243" s="1868"/>
      <c r="AL3243" s="1868"/>
    </row>
    <row r="3244" spans="1:38" x14ac:dyDescent="0.25">
      <c r="A3244" s="1866">
        <v>20190069</v>
      </c>
      <c r="C3244" s="1782">
        <v>788419</v>
      </c>
      <c r="D3244" s="1762" t="s">
        <v>26</v>
      </c>
      <c r="E3244" s="1762">
        <v>1</v>
      </c>
      <c r="F3244" s="1762">
        <v>9</v>
      </c>
      <c r="G3244" s="1762">
        <v>8</v>
      </c>
      <c r="H3244" s="1762">
        <v>2</v>
      </c>
      <c r="I3244" s="1783">
        <v>1</v>
      </c>
      <c r="J3244" s="1783">
        <v>1</v>
      </c>
      <c r="L3244" s="1764">
        <v>3801.38</v>
      </c>
      <c r="N3244" s="1764">
        <v>2564</v>
      </c>
      <c r="O3244" s="1764">
        <f t="shared" ref="O3244" si="1353">N3244-Q3244</f>
        <v>2100.52</v>
      </c>
      <c r="P3244" s="1806">
        <f t="shared" ref="P3244" si="1354">IF(N3244&lt;=0,"",O3244/N3244)</f>
        <v>0.81923556942277687</v>
      </c>
      <c r="Q3244" s="1764">
        <v>463.48</v>
      </c>
      <c r="R3244" s="1864">
        <f t="shared" ref="R3244" si="1355">IF(N3244&lt;=0,"",Q3244/N3244)</f>
        <v>0.18076443057722311</v>
      </c>
      <c r="S3244" s="1807">
        <f t="shared" si="1337"/>
        <v>18.539200000000001</v>
      </c>
      <c r="U3244" s="1764">
        <f t="shared" si="1338"/>
        <v>0</v>
      </c>
      <c r="V3244" s="1764">
        <f t="shared" si="1339"/>
        <v>0</v>
      </c>
      <c r="W3244" s="1764">
        <f t="shared" si="1340"/>
        <v>3801.38</v>
      </c>
      <c r="X3244" s="1768">
        <v>3801.38</v>
      </c>
      <c r="Y3244" s="1784">
        <v>19600140</v>
      </c>
      <c r="Z3244" s="1770">
        <v>43532</v>
      </c>
      <c r="AA3244" s="1843" t="s">
        <v>104</v>
      </c>
      <c r="AB3244" s="1843"/>
      <c r="AH3244" s="1867"/>
      <c r="AK3244" s="1868"/>
      <c r="AL3244" s="1868"/>
    </row>
    <row r="3245" spans="1:38" x14ac:dyDescent="0.25">
      <c r="A3245" s="1994">
        <v>20190070</v>
      </c>
      <c r="C3245" s="1782" t="s">
        <v>6745</v>
      </c>
      <c r="D3245" s="1762" t="s">
        <v>26</v>
      </c>
      <c r="E3245" s="1762">
        <v>1</v>
      </c>
      <c r="F3245" s="1762">
        <v>0</v>
      </c>
      <c r="G3245" s="1762">
        <v>0</v>
      </c>
      <c r="H3245" s="1762">
        <v>0</v>
      </c>
      <c r="I3245" s="1783">
        <v>1</v>
      </c>
      <c r="J3245" s="1783">
        <v>1</v>
      </c>
      <c r="L3245" s="1764">
        <v>310.36</v>
      </c>
      <c r="O3245" s="1764">
        <v>134.94999999999999</v>
      </c>
      <c r="P3245" s="1806" t="str">
        <f t="shared" si="1335"/>
        <v/>
      </c>
      <c r="R3245" s="1864" t="str">
        <f t="shared" si="1336"/>
        <v/>
      </c>
      <c r="S3245" s="1807">
        <f t="shared" si="1337"/>
        <v>0</v>
      </c>
      <c r="U3245" s="1764">
        <f t="shared" si="1338"/>
        <v>0</v>
      </c>
      <c r="V3245" s="1764">
        <f t="shared" si="1339"/>
        <v>310.36</v>
      </c>
      <c r="W3245" s="1764">
        <f t="shared" si="1340"/>
        <v>0</v>
      </c>
      <c r="X3245" s="1768"/>
      <c r="Y3245" s="1784"/>
      <c r="Z3245" s="1770"/>
      <c r="AA3245" s="1843"/>
      <c r="AB3245" s="1843"/>
      <c r="AH3245" s="1867"/>
      <c r="AK3245" s="1868"/>
      <c r="AL3245" s="1868"/>
    </row>
    <row r="3246" spans="1:38" x14ac:dyDescent="0.25">
      <c r="A3246" s="1866">
        <v>20190071</v>
      </c>
      <c r="C3246" s="1782">
        <v>767619</v>
      </c>
      <c r="D3246" s="1762" t="s">
        <v>26</v>
      </c>
      <c r="E3246" s="1762">
        <v>1</v>
      </c>
      <c r="F3246" s="1762">
        <v>10</v>
      </c>
      <c r="G3246" s="1762">
        <v>7</v>
      </c>
      <c r="H3246" s="1762">
        <v>3</v>
      </c>
      <c r="I3246" s="1783">
        <v>1</v>
      </c>
      <c r="J3246" s="1783">
        <v>1</v>
      </c>
      <c r="L3246" s="1764">
        <v>3435.74</v>
      </c>
      <c r="N3246" s="1764">
        <v>2270.6999999999998</v>
      </c>
      <c r="O3246" s="1764">
        <f t="shared" si="1334"/>
        <v>1728.9599999999998</v>
      </c>
      <c r="P3246" s="1806">
        <f t="shared" si="1335"/>
        <v>0.76142158805654636</v>
      </c>
      <c r="Q3246" s="1764">
        <v>541.74</v>
      </c>
      <c r="R3246" s="1864">
        <f t="shared" si="1336"/>
        <v>0.23857841194345358</v>
      </c>
      <c r="S3246" s="1807">
        <f t="shared" si="1337"/>
        <v>21.669599999999999</v>
      </c>
      <c r="U3246" s="1764">
        <f t="shared" si="1338"/>
        <v>0</v>
      </c>
      <c r="V3246" s="1764">
        <f t="shared" si="1339"/>
        <v>0</v>
      </c>
      <c r="W3246" s="1764">
        <f t="shared" si="1340"/>
        <v>3435.74</v>
      </c>
      <c r="X3246" s="1768">
        <v>3435.74</v>
      </c>
      <c r="Y3246" s="1784">
        <v>19600141</v>
      </c>
      <c r="Z3246" s="1770">
        <v>43532</v>
      </c>
      <c r="AA3246" s="1843" t="s">
        <v>104</v>
      </c>
      <c r="AB3246" s="1843"/>
      <c r="AH3246" s="1867"/>
      <c r="AK3246" s="1868"/>
      <c r="AL3246" s="1868"/>
    </row>
    <row r="3247" spans="1:38" x14ac:dyDescent="0.25">
      <c r="A3247" s="1997">
        <v>20190072</v>
      </c>
      <c r="C3247" s="1782" t="s">
        <v>6872</v>
      </c>
      <c r="D3247" s="1762" t="s">
        <v>26</v>
      </c>
      <c r="E3247" s="1762">
        <v>1</v>
      </c>
      <c r="F3247" s="1762">
        <f>E3247*9</f>
        <v>9</v>
      </c>
      <c r="G3247" s="1762">
        <f>E3247*5</f>
        <v>5</v>
      </c>
      <c r="H3247" s="1762">
        <f>E3247*2</f>
        <v>2</v>
      </c>
      <c r="I3247" s="1783">
        <v>1</v>
      </c>
      <c r="J3247" s="1783">
        <v>1</v>
      </c>
      <c r="L3247" s="1764">
        <v>4058</v>
      </c>
      <c r="N3247" s="1764">
        <v>2780</v>
      </c>
      <c r="O3247" s="1764">
        <f t="shared" si="1334"/>
        <v>2266.81</v>
      </c>
      <c r="P3247" s="1806">
        <f t="shared" si="1335"/>
        <v>0.81539928057553956</v>
      </c>
      <c r="Q3247" s="1764">
        <v>513.19000000000005</v>
      </c>
      <c r="R3247" s="1864">
        <f t="shared" si="1336"/>
        <v>0.18460071942446046</v>
      </c>
      <c r="S3247" s="1807">
        <f t="shared" si="1337"/>
        <v>20.527600000000003</v>
      </c>
      <c r="U3247" s="1764">
        <f t="shared" si="1338"/>
        <v>0</v>
      </c>
      <c r="V3247" s="1764">
        <f t="shared" si="1339"/>
        <v>0</v>
      </c>
      <c r="W3247" s="1764">
        <f t="shared" si="1340"/>
        <v>4058</v>
      </c>
      <c r="X3247" s="1768">
        <v>4058</v>
      </c>
      <c r="Y3247" s="1784">
        <v>19600180</v>
      </c>
      <c r="Z3247" s="1770">
        <v>43542</v>
      </c>
      <c r="AA3247" s="1843" t="s">
        <v>104</v>
      </c>
      <c r="AB3247" s="1843"/>
      <c r="AH3247" s="1867"/>
      <c r="AK3247" s="1868"/>
      <c r="AL3247" s="1868"/>
    </row>
    <row r="3248" spans="1:38" x14ac:dyDescent="0.25">
      <c r="A3248" s="1997">
        <v>20190073</v>
      </c>
      <c r="C3248" s="1782" t="s">
        <v>6873</v>
      </c>
      <c r="D3248" s="1762" t="s">
        <v>26</v>
      </c>
      <c r="E3248" s="1762">
        <v>1</v>
      </c>
      <c r="F3248" s="1762">
        <f>E3248*9</f>
        <v>9</v>
      </c>
      <c r="G3248" s="1762">
        <f>E3248*5</f>
        <v>5</v>
      </c>
      <c r="H3248" s="1762">
        <f>E3248*2</f>
        <v>2</v>
      </c>
      <c r="I3248" s="1783">
        <v>1</v>
      </c>
      <c r="J3248" s="1783">
        <v>1</v>
      </c>
      <c r="L3248" s="1764">
        <v>4058</v>
      </c>
      <c r="N3248" s="1764">
        <v>2780</v>
      </c>
      <c r="O3248" s="1764">
        <f t="shared" ref="O3248" si="1356">N3248-Q3248</f>
        <v>2266.81</v>
      </c>
      <c r="P3248" s="1806">
        <f t="shared" ref="P3248" si="1357">IF(N3248&lt;=0,"",O3248/N3248)</f>
        <v>0.81539928057553956</v>
      </c>
      <c r="Q3248" s="1764">
        <v>513.19000000000005</v>
      </c>
      <c r="R3248" s="1864">
        <f t="shared" ref="R3248" si="1358">IF(N3248&lt;=0,"",Q3248/N3248)</f>
        <v>0.18460071942446046</v>
      </c>
      <c r="S3248" s="1807">
        <f t="shared" si="1337"/>
        <v>20.527600000000003</v>
      </c>
      <c r="U3248" s="1764">
        <f t="shared" si="1338"/>
        <v>0</v>
      </c>
      <c r="V3248" s="1764">
        <f t="shared" si="1339"/>
        <v>0</v>
      </c>
      <c r="W3248" s="1764">
        <f t="shared" si="1340"/>
        <v>4058</v>
      </c>
      <c r="X3248" s="1768">
        <v>4058</v>
      </c>
      <c r="Y3248" s="1784">
        <v>1600184</v>
      </c>
      <c r="Z3248" s="1770">
        <v>43542</v>
      </c>
      <c r="AA3248" s="1843" t="s">
        <v>104</v>
      </c>
      <c r="AB3248" s="1843"/>
      <c r="AH3248" s="1867"/>
      <c r="AK3248" s="1868"/>
      <c r="AL3248" s="1868"/>
    </row>
    <row r="3249" spans="1:38" x14ac:dyDescent="0.25">
      <c r="A3249" s="1781">
        <v>20190074</v>
      </c>
      <c r="C3249" s="1782" t="s">
        <v>6723</v>
      </c>
      <c r="D3249" s="1762" t="s">
        <v>317</v>
      </c>
      <c r="E3249" s="1762">
        <v>1</v>
      </c>
      <c r="F3249" s="1762">
        <v>9</v>
      </c>
      <c r="G3249" s="1762">
        <v>6</v>
      </c>
      <c r="H3249" s="1762">
        <v>3</v>
      </c>
      <c r="I3249" s="1783">
        <v>1</v>
      </c>
      <c r="J3249" s="1783">
        <v>1</v>
      </c>
      <c r="L3249" s="1764">
        <v>3424.1</v>
      </c>
      <c r="N3249" s="1764">
        <v>2204.66</v>
      </c>
      <c r="O3249" s="1764">
        <f t="shared" si="1334"/>
        <v>1574.06</v>
      </c>
      <c r="P3249" s="1806">
        <f t="shared" si="1335"/>
        <v>0.71396950096613543</v>
      </c>
      <c r="Q3249" s="1764">
        <v>630.6</v>
      </c>
      <c r="R3249" s="1864">
        <f t="shared" si="1336"/>
        <v>0.28603049903386468</v>
      </c>
      <c r="S3249" s="1807">
        <f t="shared" si="1337"/>
        <v>25.224</v>
      </c>
      <c r="U3249" s="1764">
        <f t="shared" si="1338"/>
        <v>0</v>
      </c>
      <c r="V3249" s="1764">
        <f t="shared" si="1339"/>
        <v>3424.1</v>
      </c>
      <c r="W3249" s="1764">
        <f t="shared" si="1340"/>
        <v>0</v>
      </c>
      <c r="X3249" s="1768"/>
      <c r="Y3249" s="1784"/>
      <c r="Z3249" s="1770"/>
      <c r="AA3249" s="1843"/>
      <c r="AB3249" s="1843"/>
      <c r="AH3249" s="1867"/>
      <c r="AK3249" s="1868"/>
      <c r="AL3249" s="1868"/>
    </row>
    <row r="3250" spans="1:38" x14ac:dyDescent="0.25">
      <c r="A3250" s="1866">
        <v>20190075</v>
      </c>
      <c r="C3250" s="1782">
        <v>703019</v>
      </c>
      <c r="D3250" s="1762" t="s">
        <v>26</v>
      </c>
      <c r="E3250" s="1762">
        <v>1</v>
      </c>
      <c r="F3250" s="1762">
        <v>9</v>
      </c>
      <c r="G3250" s="1762">
        <v>5</v>
      </c>
      <c r="H3250" s="1762">
        <v>3</v>
      </c>
      <c r="I3250" s="1783">
        <v>1</v>
      </c>
      <c r="J3250" s="1783">
        <v>1</v>
      </c>
      <c r="L3250" s="1764">
        <v>2950.85</v>
      </c>
      <c r="N3250" s="1764">
        <v>1949.29</v>
      </c>
      <c r="O3250" s="1764">
        <f t="shared" si="1334"/>
        <v>1495.6799999999998</v>
      </c>
      <c r="P3250" s="1806">
        <f t="shared" si="1335"/>
        <v>0.76729475860441487</v>
      </c>
      <c r="Q3250" s="1764">
        <v>453.61</v>
      </c>
      <c r="R3250" s="1864">
        <f t="shared" si="1336"/>
        <v>0.23270524139558507</v>
      </c>
      <c r="S3250" s="1807">
        <f t="shared" si="1337"/>
        <v>18.144400000000001</v>
      </c>
      <c r="U3250" s="1764">
        <f t="shared" si="1338"/>
        <v>0</v>
      </c>
      <c r="V3250" s="1764">
        <f t="shared" si="1339"/>
        <v>0</v>
      </c>
      <c r="W3250" s="1764">
        <f t="shared" si="1340"/>
        <v>2950.85</v>
      </c>
      <c r="X3250" s="1768">
        <v>2950.85</v>
      </c>
      <c r="Y3250" s="1784">
        <v>19600146</v>
      </c>
      <c r="Z3250" s="1770">
        <v>43532</v>
      </c>
      <c r="AA3250" s="1843" t="s">
        <v>104</v>
      </c>
      <c r="AB3250" s="1843"/>
      <c r="AH3250" s="1867"/>
      <c r="AK3250" s="1868"/>
      <c r="AL3250" s="1868"/>
    </row>
    <row r="3251" spans="1:38" x14ac:dyDescent="0.25">
      <c r="A3251" s="1866">
        <v>20190076</v>
      </c>
      <c r="C3251" s="1782">
        <v>703119</v>
      </c>
      <c r="D3251" s="1762" t="s">
        <v>26</v>
      </c>
      <c r="E3251" s="1762">
        <v>1</v>
      </c>
      <c r="F3251" s="1762">
        <v>8</v>
      </c>
      <c r="G3251" s="1762">
        <v>5</v>
      </c>
      <c r="H3251" s="1762">
        <v>3</v>
      </c>
      <c r="I3251" s="1783">
        <v>1</v>
      </c>
      <c r="J3251" s="1783">
        <v>1</v>
      </c>
      <c r="L3251" s="1764">
        <v>3047.61</v>
      </c>
      <c r="N3251" s="1764">
        <v>2017.68</v>
      </c>
      <c r="O3251" s="1764">
        <f t="shared" ref="O3251" si="1359">N3251-Q3251</f>
        <v>1545</v>
      </c>
      <c r="P3251" s="1806">
        <f t="shared" ref="P3251" si="1360">IF(N3251&lt;=0,"",O3251/N3251)</f>
        <v>0.76573093850362794</v>
      </c>
      <c r="Q3251" s="1764">
        <v>472.68</v>
      </c>
      <c r="R3251" s="1864">
        <f t="shared" ref="R3251" si="1361">IF(N3251&lt;=0,"",Q3251/N3251)</f>
        <v>0.23426906149637206</v>
      </c>
      <c r="S3251" s="1807">
        <f t="shared" si="1337"/>
        <v>18.9072</v>
      </c>
      <c r="U3251" s="1764">
        <f t="shared" si="1338"/>
        <v>0</v>
      </c>
      <c r="V3251" s="1764">
        <f t="shared" si="1339"/>
        <v>0</v>
      </c>
      <c r="W3251" s="1764">
        <f t="shared" si="1340"/>
        <v>3047.61</v>
      </c>
      <c r="X3251" s="1768">
        <v>3047.61</v>
      </c>
      <c r="Y3251" s="1784">
        <v>19600139</v>
      </c>
      <c r="Z3251" s="1770">
        <v>43532</v>
      </c>
      <c r="AA3251" s="1843" t="s">
        <v>104</v>
      </c>
      <c r="AB3251" s="1843"/>
      <c r="AH3251" s="1867"/>
      <c r="AK3251" s="1868"/>
      <c r="AL3251" s="1868"/>
    </row>
    <row r="3252" spans="1:38" x14ac:dyDescent="0.25">
      <c r="A3252" s="1866">
        <v>20190077</v>
      </c>
      <c r="C3252" s="1782" t="s">
        <v>6726</v>
      </c>
      <c r="D3252" s="1762" t="s">
        <v>26</v>
      </c>
      <c r="E3252" s="1762">
        <v>0</v>
      </c>
      <c r="F3252" s="1762">
        <v>0</v>
      </c>
      <c r="G3252" s="1762">
        <v>0</v>
      </c>
      <c r="H3252" s="1762">
        <v>0</v>
      </c>
      <c r="I3252" s="1783">
        <v>1</v>
      </c>
      <c r="J3252" s="1783">
        <v>1</v>
      </c>
      <c r="L3252" s="1764">
        <v>539.26</v>
      </c>
      <c r="N3252" s="1764">
        <v>234.46</v>
      </c>
      <c r="O3252" s="1764">
        <f t="shared" si="1334"/>
        <v>234.46</v>
      </c>
      <c r="P3252" s="1806">
        <f t="shared" si="1335"/>
        <v>1</v>
      </c>
      <c r="Q3252" s="1764">
        <v>0</v>
      </c>
      <c r="R3252" s="1864">
        <f t="shared" si="1336"/>
        <v>0</v>
      </c>
      <c r="S3252" s="1807">
        <f t="shared" si="1337"/>
        <v>0</v>
      </c>
      <c r="U3252" s="1764">
        <f t="shared" si="1338"/>
        <v>0</v>
      </c>
      <c r="V3252" s="1764">
        <f t="shared" si="1339"/>
        <v>0</v>
      </c>
      <c r="W3252" s="1764">
        <f t="shared" si="1340"/>
        <v>539.26</v>
      </c>
      <c r="X3252" s="1768">
        <v>539.26</v>
      </c>
      <c r="Y3252" s="1784">
        <v>19600082</v>
      </c>
      <c r="Z3252" s="1770">
        <v>43511</v>
      </c>
      <c r="AA3252" s="1843" t="s">
        <v>104</v>
      </c>
      <c r="AB3252" s="1843"/>
      <c r="AH3252" s="1867"/>
      <c r="AK3252" s="1868"/>
      <c r="AL3252" s="1868"/>
    </row>
    <row r="3253" spans="1:38" x14ac:dyDescent="0.25">
      <c r="A3253" s="1994">
        <v>20190078</v>
      </c>
      <c r="C3253" s="1782" t="s">
        <v>6727</v>
      </c>
      <c r="D3253" s="1762" t="s">
        <v>26</v>
      </c>
      <c r="E3253" s="1762">
        <v>0</v>
      </c>
      <c r="F3253" s="1762">
        <v>0</v>
      </c>
      <c r="G3253" s="1762">
        <v>0</v>
      </c>
      <c r="H3253" s="1762">
        <v>0</v>
      </c>
      <c r="I3253" s="1783">
        <v>1</v>
      </c>
      <c r="J3253" s="1783">
        <v>1</v>
      </c>
      <c r="L3253" s="1764">
        <v>171.92</v>
      </c>
      <c r="O3253" s="1764">
        <v>78.459999999999994</v>
      </c>
      <c r="P3253" s="1806" t="str">
        <f t="shared" si="1335"/>
        <v/>
      </c>
      <c r="Q3253" s="1764">
        <v>15</v>
      </c>
      <c r="R3253" s="1864" t="str">
        <f t="shared" si="1336"/>
        <v/>
      </c>
      <c r="S3253" s="1807">
        <f t="shared" si="1337"/>
        <v>0.6</v>
      </c>
      <c r="U3253" s="1764">
        <f t="shared" si="1338"/>
        <v>0</v>
      </c>
      <c r="V3253" s="1764">
        <f t="shared" si="1339"/>
        <v>171.92</v>
      </c>
      <c r="W3253" s="1764">
        <f t="shared" si="1340"/>
        <v>0</v>
      </c>
      <c r="X3253" s="1768"/>
      <c r="Y3253" s="1784"/>
      <c r="Z3253" s="1770"/>
      <c r="AA3253" s="1843"/>
      <c r="AB3253" s="1843"/>
      <c r="AH3253" s="1867"/>
      <c r="AK3253" s="1868"/>
      <c r="AL3253" s="1868"/>
    </row>
    <row r="3254" spans="1:38" x14ac:dyDescent="0.25">
      <c r="A3254" s="1866">
        <v>20190079</v>
      </c>
      <c r="C3254" s="1782" t="s">
        <v>6736</v>
      </c>
      <c r="D3254" s="1762" t="s">
        <v>2800</v>
      </c>
      <c r="E3254" s="1762">
        <v>0</v>
      </c>
      <c r="F3254" s="1762">
        <v>2</v>
      </c>
      <c r="G3254" s="1762">
        <v>0</v>
      </c>
      <c r="H3254" s="1762">
        <v>0</v>
      </c>
      <c r="I3254" s="1783">
        <v>1</v>
      </c>
      <c r="J3254" s="1783">
        <v>1</v>
      </c>
      <c r="L3254" s="1764">
        <v>816.12</v>
      </c>
      <c r="N3254" s="1764">
        <v>531.23</v>
      </c>
      <c r="O3254" s="1764">
        <f t="shared" si="1334"/>
        <v>432.03000000000003</v>
      </c>
      <c r="P3254" s="1806">
        <f t="shared" si="1335"/>
        <v>0.81326355815748363</v>
      </c>
      <c r="Q3254" s="1764">
        <v>99.2</v>
      </c>
      <c r="R3254" s="1864">
        <f t="shared" si="1336"/>
        <v>0.18673644184251642</v>
      </c>
      <c r="S3254" s="1807">
        <f t="shared" si="1337"/>
        <v>3.968</v>
      </c>
      <c r="U3254" s="1764">
        <f t="shared" si="1338"/>
        <v>0</v>
      </c>
      <c r="V3254" s="1764">
        <f t="shared" si="1339"/>
        <v>0</v>
      </c>
      <c r="W3254" s="1764">
        <f t="shared" si="1340"/>
        <v>816.12</v>
      </c>
      <c r="X3254" s="1768">
        <v>816.12</v>
      </c>
      <c r="Y3254" s="1784">
        <v>19600166</v>
      </c>
      <c r="Z3254" s="1770">
        <v>43532</v>
      </c>
      <c r="AA3254" s="1843" t="s">
        <v>104</v>
      </c>
      <c r="AB3254" s="1843"/>
      <c r="AH3254" s="1867"/>
      <c r="AK3254" s="1868"/>
      <c r="AL3254" s="1868"/>
    </row>
    <row r="3255" spans="1:38" x14ac:dyDescent="0.25">
      <c r="A3255" s="1994">
        <v>20190080</v>
      </c>
      <c r="C3255" s="1782" t="s">
        <v>6739</v>
      </c>
      <c r="D3255" s="1762" t="s">
        <v>26</v>
      </c>
      <c r="E3255" s="1762">
        <v>0</v>
      </c>
      <c r="F3255" s="1762">
        <v>0</v>
      </c>
      <c r="G3255" s="1762">
        <v>0</v>
      </c>
      <c r="H3255" s="1762">
        <v>0</v>
      </c>
      <c r="I3255" s="1783">
        <v>1</v>
      </c>
      <c r="J3255" s="1783">
        <v>1</v>
      </c>
      <c r="L3255" s="1764">
        <v>34.24</v>
      </c>
      <c r="O3255" s="1764">
        <v>9.6199999999999992</v>
      </c>
      <c r="P3255" s="1806" t="str">
        <f t="shared" si="1335"/>
        <v/>
      </c>
      <c r="Q3255" s="1764">
        <v>15</v>
      </c>
      <c r="R3255" s="1864" t="str">
        <f t="shared" si="1336"/>
        <v/>
      </c>
      <c r="S3255" s="1807">
        <f t="shared" si="1337"/>
        <v>0.6</v>
      </c>
      <c r="U3255" s="1764">
        <f t="shared" si="1338"/>
        <v>0</v>
      </c>
      <c r="V3255" s="1764">
        <f t="shared" si="1339"/>
        <v>34.24</v>
      </c>
      <c r="W3255" s="1764">
        <f t="shared" si="1340"/>
        <v>0</v>
      </c>
      <c r="X3255" s="1768"/>
      <c r="Y3255" s="1784"/>
      <c r="Z3255" s="1770"/>
      <c r="AA3255" s="1843"/>
      <c r="AB3255" s="1843"/>
      <c r="AH3255" s="1867"/>
      <c r="AK3255" s="1868"/>
      <c r="AL3255" s="1868"/>
    </row>
    <row r="3256" spans="1:38" x14ac:dyDescent="0.25">
      <c r="A3256" s="1866">
        <v>20190081</v>
      </c>
      <c r="C3256" s="1782" t="s">
        <v>6744</v>
      </c>
      <c r="D3256" s="1762" t="s">
        <v>881</v>
      </c>
      <c r="E3256" s="1762">
        <v>1</v>
      </c>
      <c r="F3256" s="1762">
        <v>6</v>
      </c>
      <c r="G3256" s="1762">
        <v>0</v>
      </c>
      <c r="H3256" s="1762">
        <v>6</v>
      </c>
      <c r="I3256" s="1783">
        <v>1</v>
      </c>
      <c r="J3256" s="1783">
        <v>1</v>
      </c>
      <c r="L3256" s="1764">
        <v>3655.14</v>
      </c>
      <c r="N3256" s="1764">
        <v>2544.42</v>
      </c>
      <c r="O3256" s="1764">
        <f t="shared" si="1334"/>
        <v>1854</v>
      </c>
      <c r="P3256" s="1806">
        <f t="shared" si="1335"/>
        <v>0.72865328837220267</v>
      </c>
      <c r="Q3256" s="1764">
        <v>690.42</v>
      </c>
      <c r="R3256" s="1864">
        <f t="shared" si="1336"/>
        <v>0.27134671162779728</v>
      </c>
      <c r="S3256" s="1807">
        <f t="shared" si="1337"/>
        <v>27.616799999999998</v>
      </c>
      <c r="U3256" s="1764">
        <f t="shared" si="1338"/>
        <v>0</v>
      </c>
      <c r="V3256" s="1764">
        <f t="shared" si="1339"/>
        <v>0</v>
      </c>
      <c r="W3256" s="1764">
        <f t="shared" si="1340"/>
        <v>3655.14</v>
      </c>
      <c r="X3256" s="1768">
        <v>3655.14</v>
      </c>
      <c r="Y3256" s="1784">
        <v>19600168</v>
      </c>
      <c r="Z3256" s="1770">
        <v>43532</v>
      </c>
      <c r="AA3256" s="1843" t="s">
        <v>104</v>
      </c>
      <c r="AB3256" s="1843"/>
      <c r="AH3256" s="1867"/>
      <c r="AK3256" s="1868"/>
      <c r="AL3256" s="1868"/>
    </row>
    <row r="3257" spans="1:38" x14ac:dyDescent="0.25">
      <c r="A3257" s="1866">
        <v>20190082</v>
      </c>
      <c r="C3257" s="1782" t="s">
        <v>6751</v>
      </c>
      <c r="D3257" s="1762" t="s">
        <v>4688</v>
      </c>
      <c r="E3257" s="1762">
        <v>0</v>
      </c>
      <c r="F3257" s="1762">
        <v>0</v>
      </c>
      <c r="G3257" s="1762">
        <v>0</v>
      </c>
      <c r="H3257" s="1762">
        <v>0</v>
      </c>
      <c r="I3257" s="1783">
        <v>1</v>
      </c>
      <c r="J3257" s="1783">
        <v>1</v>
      </c>
      <c r="L3257" s="1764">
        <v>114.3</v>
      </c>
      <c r="N3257" s="1764">
        <f>O3257+Q3257</f>
        <v>76.2</v>
      </c>
      <c r="O3257" s="1764">
        <v>61.2</v>
      </c>
      <c r="P3257" s="1806">
        <f t="shared" si="1335"/>
        <v>0.80314960629921262</v>
      </c>
      <c r="Q3257" s="1764">
        <v>15</v>
      </c>
      <c r="R3257" s="1864">
        <f t="shared" si="1336"/>
        <v>0.19685039370078738</v>
      </c>
      <c r="S3257" s="1807">
        <f t="shared" si="1337"/>
        <v>0.6</v>
      </c>
      <c r="U3257" s="1764">
        <f t="shared" si="1338"/>
        <v>0</v>
      </c>
      <c r="V3257" s="1764">
        <f t="shared" si="1339"/>
        <v>0</v>
      </c>
      <c r="W3257" s="1764">
        <f t="shared" si="1340"/>
        <v>114.3</v>
      </c>
      <c r="X3257" s="1768">
        <v>114.3</v>
      </c>
      <c r="Y3257" s="1784">
        <v>19600043</v>
      </c>
      <c r="Z3257" s="1770">
        <v>43497</v>
      </c>
      <c r="AA3257" s="1843" t="s">
        <v>104</v>
      </c>
      <c r="AB3257" s="1843"/>
      <c r="AH3257" s="1867"/>
      <c r="AK3257" s="1868"/>
      <c r="AL3257" s="1868"/>
    </row>
    <row r="3258" spans="1:38" x14ac:dyDescent="0.25">
      <c r="A3258" s="1866">
        <v>20190083</v>
      </c>
      <c r="C3258" s="1782">
        <v>788519</v>
      </c>
      <c r="D3258" s="1762" t="s">
        <v>26</v>
      </c>
      <c r="E3258" s="1762">
        <v>1</v>
      </c>
      <c r="F3258" s="1762">
        <v>9</v>
      </c>
      <c r="G3258" s="1762">
        <v>8</v>
      </c>
      <c r="H3258" s="1762">
        <v>2</v>
      </c>
      <c r="I3258" s="1783">
        <v>1</v>
      </c>
      <c r="J3258" s="1783">
        <v>1</v>
      </c>
      <c r="L3258" s="1764">
        <v>3801.38</v>
      </c>
      <c r="N3258" s="1764">
        <v>2564</v>
      </c>
      <c r="O3258" s="1764">
        <f t="shared" si="1334"/>
        <v>2100.52</v>
      </c>
      <c r="P3258" s="1806">
        <f t="shared" si="1335"/>
        <v>0.81923556942277687</v>
      </c>
      <c r="Q3258" s="1764">
        <v>463.48</v>
      </c>
      <c r="R3258" s="1864">
        <f t="shared" si="1336"/>
        <v>0.18076443057722311</v>
      </c>
      <c r="S3258" s="1807">
        <f t="shared" si="1337"/>
        <v>18.539200000000001</v>
      </c>
      <c r="U3258" s="1764">
        <f t="shared" si="1338"/>
        <v>0</v>
      </c>
      <c r="V3258" s="1764">
        <f t="shared" si="1339"/>
        <v>0</v>
      </c>
      <c r="W3258" s="1764">
        <f t="shared" si="1340"/>
        <v>3801.38</v>
      </c>
      <c r="X3258" s="1768">
        <v>3801.38</v>
      </c>
      <c r="Y3258" s="1784">
        <v>19600149</v>
      </c>
      <c r="Z3258" s="1770">
        <v>43532</v>
      </c>
      <c r="AA3258" s="1843" t="s">
        <v>104</v>
      </c>
      <c r="AB3258" s="1843"/>
      <c r="AH3258" s="1867"/>
      <c r="AK3258" s="1868"/>
      <c r="AL3258" s="1868"/>
    </row>
    <row r="3259" spans="1:38" x14ac:dyDescent="0.25">
      <c r="A3259" s="1866">
        <v>20190084</v>
      </c>
      <c r="C3259" s="1782">
        <v>702319</v>
      </c>
      <c r="D3259" s="1762" t="s">
        <v>26</v>
      </c>
      <c r="E3259" s="1762">
        <v>1</v>
      </c>
      <c r="F3259" s="1762">
        <v>8</v>
      </c>
      <c r="G3259" s="1762">
        <v>5</v>
      </c>
      <c r="H3259" s="1762">
        <v>3</v>
      </c>
      <c r="I3259" s="1783">
        <v>1</v>
      </c>
      <c r="J3259" s="1783">
        <v>1</v>
      </c>
      <c r="L3259" s="1764">
        <v>3997.19</v>
      </c>
      <c r="N3259" s="1764">
        <v>2618.6999999999998</v>
      </c>
      <c r="O3259" s="1764">
        <f t="shared" si="1334"/>
        <v>2094.75</v>
      </c>
      <c r="P3259" s="1806">
        <f t="shared" si="1335"/>
        <v>0.79991980753809144</v>
      </c>
      <c r="Q3259" s="1764">
        <v>523.95000000000005</v>
      </c>
      <c r="R3259" s="1864">
        <f t="shared" si="1336"/>
        <v>0.20008019246190861</v>
      </c>
      <c r="S3259" s="1807">
        <f t="shared" si="1337"/>
        <v>20.958000000000002</v>
      </c>
      <c r="U3259" s="1764">
        <f t="shared" si="1338"/>
        <v>0</v>
      </c>
      <c r="V3259" s="1764">
        <f t="shared" si="1339"/>
        <v>0</v>
      </c>
      <c r="W3259" s="1764">
        <f t="shared" si="1340"/>
        <v>3997.19</v>
      </c>
      <c r="X3259" s="1768">
        <v>3997.19</v>
      </c>
      <c r="Y3259" s="1784">
        <v>19600151</v>
      </c>
      <c r="Z3259" s="1770">
        <v>43532</v>
      </c>
      <c r="AA3259" s="1843" t="s">
        <v>104</v>
      </c>
      <c r="AB3259" s="1843"/>
      <c r="AH3259" s="1867"/>
      <c r="AK3259" s="1868"/>
      <c r="AL3259" s="1868"/>
    </row>
    <row r="3260" spans="1:38" x14ac:dyDescent="0.25">
      <c r="A3260" s="1866">
        <v>20190085</v>
      </c>
      <c r="C3260" s="1782">
        <v>710619</v>
      </c>
      <c r="D3260" s="1762" t="s">
        <v>26</v>
      </c>
      <c r="E3260" s="1762">
        <v>1</v>
      </c>
      <c r="F3260" s="1762">
        <v>8</v>
      </c>
      <c r="G3260" s="1762">
        <v>1</v>
      </c>
      <c r="H3260" s="1762">
        <v>4</v>
      </c>
      <c r="I3260" s="1783">
        <v>1</v>
      </c>
      <c r="J3260" s="1783">
        <v>1</v>
      </c>
      <c r="L3260" s="1764">
        <v>4259.5</v>
      </c>
      <c r="N3260" s="1764">
        <v>635.66999999999996</v>
      </c>
      <c r="O3260" s="1764">
        <f t="shared" ref="O3260" si="1362">N3260-Q3260</f>
        <v>184.99999999999994</v>
      </c>
      <c r="P3260" s="1806">
        <f t="shared" ref="P3260" si="1363">IF(N3260&lt;=0,"",O3260/N3260)</f>
        <v>0.2910315100602513</v>
      </c>
      <c r="Q3260" s="1764">
        <v>450.67</v>
      </c>
      <c r="R3260" s="1864">
        <f t="shared" ref="R3260" si="1364">IF(N3260&lt;=0,"",Q3260/N3260)</f>
        <v>0.7089684899397487</v>
      </c>
      <c r="S3260" s="1807">
        <f t="shared" si="1337"/>
        <v>18.026800000000001</v>
      </c>
      <c r="U3260" s="1764">
        <f t="shared" si="1338"/>
        <v>0</v>
      </c>
      <c r="V3260" s="1764">
        <f t="shared" si="1339"/>
        <v>0</v>
      </c>
      <c r="W3260" s="1764">
        <f t="shared" si="1340"/>
        <v>4259.5</v>
      </c>
      <c r="X3260" s="1768">
        <v>4259.5</v>
      </c>
      <c r="Y3260" s="1784">
        <v>19600150</v>
      </c>
      <c r="Z3260" s="1770">
        <v>43532</v>
      </c>
      <c r="AA3260" s="1843" t="s">
        <v>104</v>
      </c>
      <c r="AB3260" s="1843"/>
      <c r="AH3260" s="1867"/>
      <c r="AK3260" s="1868"/>
      <c r="AL3260" s="1868"/>
    </row>
    <row r="3261" spans="1:38" x14ac:dyDescent="0.25">
      <c r="A3261" s="1866">
        <v>20190086</v>
      </c>
      <c r="C3261" s="1782">
        <v>710719</v>
      </c>
      <c r="D3261" s="1762" t="s">
        <v>26</v>
      </c>
      <c r="E3261" s="1762">
        <v>1</v>
      </c>
      <c r="F3261" s="1762">
        <v>8</v>
      </c>
      <c r="G3261" s="1762">
        <v>1</v>
      </c>
      <c r="H3261" s="1762">
        <v>4</v>
      </c>
      <c r="I3261" s="1783">
        <v>1</v>
      </c>
      <c r="J3261" s="1783">
        <v>1</v>
      </c>
      <c r="L3261" s="1764">
        <v>4259.5</v>
      </c>
      <c r="N3261" s="1764">
        <v>635.66999999999996</v>
      </c>
      <c r="O3261" s="1764">
        <f t="shared" si="1334"/>
        <v>184.99999999999994</v>
      </c>
      <c r="P3261" s="1806">
        <f t="shared" si="1335"/>
        <v>0.2910315100602513</v>
      </c>
      <c r="Q3261" s="1764">
        <v>450.67</v>
      </c>
      <c r="R3261" s="1864">
        <f t="shared" si="1336"/>
        <v>0.7089684899397487</v>
      </c>
      <c r="S3261" s="1807">
        <f t="shared" si="1337"/>
        <v>18.026800000000001</v>
      </c>
      <c r="U3261" s="1764">
        <f t="shared" si="1338"/>
        <v>0</v>
      </c>
      <c r="V3261" s="1764">
        <f t="shared" si="1339"/>
        <v>0</v>
      </c>
      <c r="W3261" s="1764">
        <f t="shared" si="1340"/>
        <v>4259.5</v>
      </c>
      <c r="X3261" s="1768">
        <v>4259.5</v>
      </c>
      <c r="Y3261" s="1784">
        <v>19600152</v>
      </c>
      <c r="Z3261" s="1770">
        <v>43532</v>
      </c>
      <c r="AA3261" s="1843" t="s">
        <v>104</v>
      </c>
      <c r="AB3261" s="1843"/>
      <c r="AH3261" s="1867"/>
      <c r="AK3261" s="1868"/>
      <c r="AL3261" s="1868"/>
    </row>
    <row r="3262" spans="1:38" x14ac:dyDescent="0.25">
      <c r="A3262" s="1866">
        <v>20190087</v>
      </c>
      <c r="C3262" s="1782" t="s">
        <v>6752</v>
      </c>
      <c r="D3262" s="1762" t="s">
        <v>317</v>
      </c>
      <c r="E3262" s="1762">
        <v>1</v>
      </c>
      <c r="F3262" s="1762">
        <v>1</v>
      </c>
      <c r="G3262" s="1762">
        <v>0</v>
      </c>
      <c r="H3262" s="1762">
        <v>2</v>
      </c>
      <c r="I3262" s="1783">
        <v>1</v>
      </c>
      <c r="J3262" s="1783">
        <v>1</v>
      </c>
      <c r="L3262" s="1764">
        <v>1451.26</v>
      </c>
      <c r="N3262" s="1764">
        <v>911.83</v>
      </c>
      <c r="O3262" s="1764">
        <f t="shared" si="1334"/>
        <v>502.35</v>
      </c>
      <c r="P3262" s="1806">
        <f t="shared" si="1335"/>
        <v>0.55092506278582631</v>
      </c>
      <c r="Q3262" s="1764">
        <v>409.48</v>
      </c>
      <c r="R3262" s="1864">
        <f t="shared" si="1336"/>
        <v>0.44907493721417369</v>
      </c>
      <c r="S3262" s="1807">
        <f t="shared" si="1337"/>
        <v>16.379200000000001</v>
      </c>
      <c r="U3262" s="1764">
        <f t="shared" si="1338"/>
        <v>0</v>
      </c>
      <c r="V3262" s="1764">
        <f t="shared" si="1339"/>
        <v>0</v>
      </c>
      <c r="W3262" s="1764">
        <f t="shared" si="1340"/>
        <v>1451.26</v>
      </c>
      <c r="X3262" s="1768">
        <v>1451.26</v>
      </c>
      <c r="Y3262" s="1784">
        <v>19600255</v>
      </c>
      <c r="Z3262" s="1770">
        <v>43560</v>
      </c>
      <c r="AA3262" s="1843" t="s">
        <v>104</v>
      </c>
      <c r="AB3262" s="1843"/>
      <c r="AH3262" s="1867"/>
      <c r="AK3262" s="1868"/>
      <c r="AL3262" s="1868"/>
    </row>
    <row r="3263" spans="1:38" x14ac:dyDescent="0.25">
      <c r="A3263" s="1866">
        <v>20190088</v>
      </c>
      <c r="C3263" s="1782">
        <v>781319</v>
      </c>
      <c r="D3263" s="1762" t="s">
        <v>26</v>
      </c>
      <c r="E3263" s="1762">
        <v>1</v>
      </c>
      <c r="F3263" s="1762">
        <v>7</v>
      </c>
      <c r="G3263" s="1762">
        <v>6</v>
      </c>
      <c r="H3263" s="1762">
        <v>2</v>
      </c>
      <c r="I3263" s="1783">
        <v>1</v>
      </c>
      <c r="J3263" s="1783">
        <v>1</v>
      </c>
      <c r="L3263" s="1764">
        <v>2441.73</v>
      </c>
      <c r="N3263" s="1764">
        <v>1610</v>
      </c>
      <c r="O3263" s="1764">
        <f t="shared" ref="O3263:O3264" si="1365">N3263-Q3263</f>
        <v>1241.17</v>
      </c>
      <c r="P3263" s="1806">
        <f t="shared" ref="P3263:P3264" si="1366">IF(N3263&lt;=0,"",O3263/N3263)</f>
        <v>0.77091304347826095</v>
      </c>
      <c r="Q3263" s="1764">
        <v>368.83</v>
      </c>
      <c r="R3263" s="1864">
        <f t="shared" ref="R3263:R3264" si="1367">IF(N3263&lt;=0,"",Q3263/N3263)</f>
        <v>0.22908695652173913</v>
      </c>
      <c r="S3263" s="1807">
        <f t="shared" si="1337"/>
        <v>14.7532</v>
      </c>
      <c r="U3263" s="1764">
        <f t="shared" si="1338"/>
        <v>0</v>
      </c>
      <c r="V3263" s="1764">
        <f t="shared" si="1339"/>
        <v>0</v>
      </c>
      <c r="W3263" s="1764">
        <f t="shared" si="1340"/>
        <v>2441.73</v>
      </c>
      <c r="X3263" s="1768">
        <v>2441.73</v>
      </c>
      <c r="Y3263" s="1784">
        <v>19600153</v>
      </c>
      <c r="Z3263" s="1770">
        <v>43532</v>
      </c>
      <c r="AA3263" s="1843" t="s">
        <v>104</v>
      </c>
      <c r="AB3263" s="1843"/>
      <c r="AH3263" s="1867"/>
      <c r="AK3263" s="1868"/>
      <c r="AL3263" s="1868"/>
    </row>
    <row r="3264" spans="1:38" x14ac:dyDescent="0.25">
      <c r="A3264" s="1866">
        <v>20190089</v>
      </c>
      <c r="C3264" s="1782">
        <v>781419</v>
      </c>
      <c r="D3264" s="1762" t="s">
        <v>26</v>
      </c>
      <c r="E3264" s="1762">
        <v>1</v>
      </c>
      <c r="F3264" s="1762">
        <v>7</v>
      </c>
      <c r="G3264" s="1762">
        <v>6</v>
      </c>
      <c r="H3264" s="1762">
        <v>2</v>
      </c>
      <c r="I3264" s="1783">
        <v>1</v>
      </c>
      <c r="J3264" s="1783">
        <v>1</v>
      </c>
      <c r="L3264" s="1764">
        <v>2441.73</v>
      </c>
      <c r="N3264" s="1764">
        <v>1610</v>
      </c>
      <c r="O3264" s="1764">
        <f t="shared" si="1365"/>
        <v>1241.17</v>
      </c>
      <c r="P3264" s="1806">
        <f t="shared" si="1366"/>
        <v>0.77091304347826095</v>
      </c>
      <c r="Q3264" s="1764">
        <v>368.83</v>
      </c>
      <c r="R3264" s="1864">
        <f t="shared" si="1367"/>
        <v>0.22908695652173913</v>
      </c>
      <c r="S3264" s="1807">
        <f t="shared" si="1337"/>
        <v>14.7532</v>
      </c>
      <c r="U3264" s="1764">
        <f t="shared" si="1338"/>
        <v>0</v>
      </c>
      <c r="V3264" s="1764">
        <f t="shared" si="1339"/>
        <v>0</v>
      </c>
      <c r="W3264" s="1764">
        <f t="shared" si="1340"/>
        <v>2441.73</v>
      </c>
      <c r="X3264" s="1768">
        <v>2441.73</v>
      </c>
      <c r="Y3264" s="1784">
        <v>19600156</v>
      </c>
      <c r="Z3264" s="1770">
        <v>43532</v>
      </c>
      <c r="AA3264" s="1843" t="s">
        <v>104</v>
      </c>
      <c r="AB3264" s="1843"/>
      <c r="AH3264" s="1867"/>
      <c r="AK3264" s="1868"/>
      <c r="AL3264" s="1868"/>
    </row>
    <row r="3265" spans="1:38" x14ac:dyDescent="0.25">
      <c r="A3265" s="1997">
        <v>20190090</v>
      </c>
      <c r="C3265" s="1782">
        <v>710819</v>
      </c>
      <c r="D3265" s="1762" t="s">
        <v>26</v>
      </c>
      <c r="E3265" s="1762">
        <v>1</v>
      </c>
      <c r="F3265" s="1762">
        <v>8</v>
      </c>
      <c r="G3265" s="1762">
        <v>1</v>
      </c>
      <c r="H3265" s="1762">
        <v>4</v>
      </c>
      <c r="I3265" s="1783">
        <v>1</v>
      </c>
      <c r="J3265" s="1783">
        <v>1</v>
      </c>
      <c r="L3265" s="1764">
        <v>4259.5</v>
      </c>
      <c r="N3265" s="1764">
        <v>2798.3</v>
      </c>
      <c r="O3265" s="1764">
        <f t="shared" si="1334"/>
        <v>2347.4300000000003</v>
      </c>
      <c r="P3265" s="1806">
        <f t="shared" si="1335"/>
        <v>0.83887717542793849</v>
      </c>
      <c r="Q3265" s="1764">
        <v>450.87</v>
      </c>
      <c r="R3265" s="1864">
        <f t="shared" si="1336"/>
        <v>0.16112282457206159</v>
      </c>
      <c r="S3265" s="1807">
        <f t="shared" si="1337"/>
        <v>18.034800000000001</v>
      </c>
      <c r="U3265" s="1764">
        <f t="shared" si="1338"/>
        <v>0</v>
      </c>
      <c r="V3265" s="1764">
        <f t="shared" si="1339"/>
        <v>0</v>
      </c>
      <c r="W3265" s="1764">
        <f t="shared" si="1340"/>
        <v>4259.5</v>
      </c>
      <c r="X3265" s="1768">
        <v>4259.5</v>
      </c>
      <c r="Y3265" s="1784">
        <v>19600179</v>
      </c>
      <c r="Z3265" s="1770">
        <v>43542</v>
      </c>
      <c r="AA3265" s="1843" t="s">
        <v>104</v>
      </c>
      <c r="AB3265" s="1843"/>
      <c r="AH3265" s="1867"/>
      <c r="AK3265" s="1868"/>
      <c r="AL3265" s="1868"/>
    </row>
    <row r="3266" spans="1:38" x14ac:dyDescent="0.25">
      <c r="A3266" s="1997">
        <v>20190091</v>
      </c>
      <c r="C3266" s="1782">
        <v>781519</v>
      </c>
      <c r="D3266" s="1762" t="s">
        <v>26</v>
      </c>
      <c r="E3266" s="1762">
        <v>1</v>
      </c>
      <c r="F3266" s="1762">
        <v>7</v>
      </c>
      <c r="G3266" s="1762">
        <v>6</v>
      </c>
      <c r="H3266" s="1762">
        <v>2</v>
      </c>
      <c r="I3266" s="1783">
        <v>1</v>
      </c>
      <c r="J3266" s="1783">
        <v>1</v>
      </c>
      <c r="L3266" s="1764">
        <v>2441.73</v>
      </c>
      <c r="N3266" s="1764">
        <v>1610</v>
      </c>
      <c r="O3266" s="1764">
        <f t="shared" si="1334"/>
        <v>1241.17</v>
      </c>
      <c r="P3266" s="1806">
        <f t="shared" si="1335"/>
        <v>0.77091304347826095</v>
      </c>
      <c r="Q3266" s="1764">
        <v>368.83</v>
      </c>
      <c r="R3266" s="1864">
        <f t="shared" si="1336"/>
        <v>0.22908695652173913</v>
      </c>
      <c r="S3266" s="1807">
        <f t="shared" si="1337"/>
        <v>14.7532</v>
      </c>
      <c r="U3266" s="1764">
        <f t="shared" si="1338"/>
        <v>0</v>
      </c>
      <c r="V3266" s="1764">
        <f t="shared" si="1339"/>
        <v>0</v>
      </c>
      <c r="W3266" s="1764">
        <f t="shared" si="1340"/>
        <v>2441.73</v>
      </c>
      <c r="X3266" s="1768">
        <v>2441.73</v>
      </c>
      <c r="Y3266" s="1784">
        <v>19600178</v>
      </c>
      <c r="Z3266" s="1770">
        <v>43542</v>
      </c>
      <c r="AA3266" s="1843" t="s">
        <v>104</v>
      </c>
      <c r="AB3266" s="1843"/>
      <c r="AH3266" s="1867"/>
      <c r="AK3266" s="1868"/>
      <c r="AL3266" s="1868"/>
    </row>
    <row r="3267" spans="1:38" x14ac:dyDescent="0.25">
      <c r="A3267" s="1997">
        <v>20190092</v>
      </c>
      <c r="C3267" s="1782">
        <v>781619</v>
      </c>
      <c r="D3267" s="1762" t="s">
        <v>26</v>
      </c>
      <c r="E3267" s="1762">
        <v>1</v>
      </c>
      <c r="F3267" s="1762">
        <v>7</v>
      </c>
      <c r="G3267" s="1762">
        <v>6</v>
      </c>
      <c r="H3267" s="1762">
        <v>2</v>
      </c>
      <c r="I3267" s="1783">
        <v>1</v>
      </c>
      <c r="J3267" s="1783">
        <v>1</v>
      </c>
      <c r="L3267" s="1764">
        <v>2441.73</v>
      </c>
      <c r="N3267" s="1764">
        <v>1610</v>
      </c>
      <c r="O3267" s="1764">
        <f t="shared" ref="O3267" si="1368">N3267-Q3267</f>
        <v>1241.17</v>
      </c>
      <c r="P3267" s="1806">
        <f t="shared" ref="P3267" si="1369">IF(N3267&lt;=0,"",O3267/N3267)</f>
        <v>0.77091304347826095</v>
      </c>
      <c r="Q3267" s="1764">
        <v>368.83</v>
      </c>
      <c r="R3267" s="1864">
        <f t="shared" ref="R3267" si="1370">IF(N3267&lt;=0,"",Q3267/N3267)</f>
        <v>0.22908695652173913</v>
      </c>
      <c r="S3267" s="1807">
        <f t="shared" si="1337"/>
        <v>14.7532</v>
      </c>
      <c r="U3267" s="1764">
        <f t="shared" si="1338"/>
        <v>0</v>
      </c>
      <c r="V3267" s="1764">
        <f t="shared" si="1339"/>
        <v>0</v>
      </c>
      <c r="W3267" s="1764">
        <f t="shared" si="1340"/>
        <v>2441.73</v>
      </c>
      <c r="X3267" s="1768">
        <v>2441.73</v>
      </c>
      <c r="Y3267" s="1784">
        <v>19600177</v>
      </c>
      <c r="Z3267" s="1770">
        <v>43542</v>
      </c>
      <c r="AA3267" s="1843" t="s">
        <v>104</v>
      </c>
      <c r="AB3267" s="1843"/>
      <c r="AH3267" s="1867"/>
      <c r="AK3267" s="1868"/>
      <c r="AL3267" s="1868"/>
    </row>
    <row r="3268" spans="1:38" x14ac:dyDescent="0.25">
      <c r="A3268" s="1994">
        <v>20190093</v>
      </c>
      <c r="C3268" s="1782" t="s">
        <v>6821</v>
      </c>
      <c r="D3268" s="1762" t="s">
        <v>26</v>
      </c>
      <c r="E3268" s="1762">
        <v>0</v>
      </c>
      <c r="F3268" s="1762">
        <v>0</v>
      </c>
      <c r="G3268" s="1762">
        <v>0</v>
      </c>
      <c r="H3268" s="1762">
        <v>0</v>
      </c>
      <c r="I3268" s="1783">
        <v>1</v>
      </c>
      <c r="J3268" s="1783">
        <v>1</v>
      </c>
      <c r="L3268" s="1764">
        <v>13.76</v>
      </c>
      <c r="O3268" s="1764">
        <v>5.98</v>
      </c>
      <c r="P3268" s="1806" t="str">
        <f t="shared" si="1335"/>
        <v/>
      </c>
      <c r="R3268" s="1864" t="str">
        <f t="shared" si="1336"/>
        <v/>
      </c>
      <c r="S3268" s="1807">
        <f t="shared" si="1337"/>
        <v>0</v>
      </c>
      <c r="U3268" s="1764">
        <f t="shared" si="1338"/>
        <v>0</v>
      </c>
      <c r="V3268" s="1764">
        <f t="shared" si="1339"/>
        <v>13.76</v>
      </c>
      <c r="W3268" s="1764">
        <f t="shared" si="1340"/>
        <v>0</v>
      </c>
      <c r="X3268" s="1768"/>
      <c r="Y3268" s="1784"/>
      <c r="Z3268" s="1770"/>
      <c r="AA3268" s="1843"/>
      <c r="AB3268" s="1843"/>
      <c r="AH3268" s="1867"/>
      <c r="AK3268" s="1868"/>
      <c r="AL3268" s="1868"/>
    </row>
    <row r="3269" spans="1:38" x14ac:dyDescent="0.25">
      <c r="A3269" s="1994">
        <v>20190094</v>
      </c>
      <c r="C3269" s="1782" t="s">
        <v>7078</v>
      </c>
      <c r="D3269" s="1762" t="s">
        <v>26</v>
      </c>
      <c r="E3269" s="1762">
        <v>0</v>
      </c>
      <c r="F3269" s="1762">
        <v>0</v>
      </c>
      <c r="G3269" s="1762">
        <v>0</v>
      </c>
      <c r="H3269" s="1762">
        <v>0</v>
      </c>
      <c r="I3269" s="1783">
        <v>1</v>
      </c>
      <c r="J3269" s="1783">
        <v>1</v>
      </c>
      <c r="L3269" s="1764">
        <v>87.5</v>
      </c>
      <c r="N3269" s="1764">
        <f>O3269+Q3269</f>
        <v>43.75</v>
      </c>
      <c r="O3269" s="1764">
        <v>18.75</v>
      </c>
      <c r="P3269" s="1806">
        <f t="shared" si="1335"/>
        <v>0.42857142857142855</v>
      </c>
      <c r="Q3269" s="1764">
        <v>25</v>
      </c>
      <c r="R3269" s="1864">
        <f t="shared" si="1336"/>
        <v>0.5714285714285714</v>
      </c>
      <c r="S3269" s="1807">
        <f t="shared" si="1337"/>
        <v>1</v>
      </c>
      <c r="U3269" s="1764">
        <f t="shared" si="1338"/>
        <v>0</v>
      </c>
      <c r="V3269" s="1764">
        <f t="shared" si="1339"/>
        <v>87.5</v>
      </c>
      <c r="W3269" s="1764">
        <f t="shared" si="1340"/>
        <v>0</v>
      </c>
      <c r="X3269" s="1768"/>
      <c r="Y3269" s="1784"/>
      <c r="Z3269" s="1770"/>
      <c r="AA3269" s="1843"/>
      <c r="AB3269" s="1843"/>
      <c r="AH3269" s="1867"/>
      <c r="AK3269" s="1868"/>
      <c r="AL3269" s="1868"/>
    </row>
    <row r="3270" spans="1:38" x14ac:dyDescent="0.25">
      <c r="A3270" s="1866">
        <v>20190095</v>
      </c>
      <c r="C3270" s="1782" t="s">
        <v>6766</v>
      </c>
      <c r="D3270" s="1762" t="s">
        <v>471</v>
      </c>
      <c r="E3270" s="1762">
        <v>0</v>
      </c>
      <c r="F3270" s="1762">
        <v>2</v>
      </c>
      <c r="G3270" s="1762">
        <v>2</v>
      </c>
      <c r="H3270" s="1762">
        <v>0</v>
      </c>
      <c r="I3270" s="1783">
        <v>1</v>
      </c>
      <c r="J3270" s="1783">
        <v>1</v>
      </c>
      <c r="L3270" s="1764">
        <v>549.87</v>
      </c>
      <c r="N3270" s="1764">
        <v>347.89</v>
      </c>
      <c r="O3270" s="1764">
        <f t="shared" si="1334"/>
        <v>256.37</v>
      </c>
      <c r="P3270" s="1806">
        <f t="shared" si="1335"/>
        <v>0.73692833941763203</v>
      </c>
      <c r="Q3270" s="1764">
        <v>91.52</v>
      </c>
      <c r="R3270" s="1864">
        <f t="shared" si="1336"/>
        <v>0.26307166058236797</v>
      </c>
      <c r="S3270" s="1807">
        <f t="shared" si="1337"/>
        <v>3.6608000000000001</v>
      </c>
      <c r="U3270" s="1764">
        <f t="shared" si="1338"/>
        <v>0</v>
      </c>
      <c r="V3270" s="1764">
        <f t="shared" si="1339"/>
        <v>0</v>
      </c>
      <c r="W3270" s="1764">
        <f t="shared" si="1340"/>
        <v>549.87</v>
      </c>
      <c r="X3270" s="1768">
        <v>549.87</v>
      </c>
      <c r="Y3270" s="1784">
        <v>19600099</v>
      </c>
      <c r="Z3270" s="1770">
        <v>43515</v>
      </c>
      <c r="AA3270" s="1843" t="s">
        <v>104</v>
      </c>
      <c r="AB3270" s="1843"/>
      <c r="AH3270" s="1867"/>
      <c r="AK3270" s="1868"/>
      <c r="AL3270" s="1868"/>
    </row>
    <row r="3271" spans="1:38" x14ac:dyDescent="0.25">
      <c r="A3271" s="1866">
        <v>20190096</v>
      </c>
      <c r="C3271" s="1782" t="s">
        <v>6767</v>
      </c>
      <c r="D3271" s="1762" t="s">
        <v>26</v>
      </c>
      <c r="E3271" s="1762">
        <v>1</v>
      </c>
      <c r="F3271" s="1762">
        <f t="shared" ref="F3271" si="1371">E3271*10</f>
        <v>10</v>
      </c>
      <c r="G3271" s="1762">
        <f t="shared" ref="G3271" si="1372">E3271*5</f>
        <v>5</v>
      </c>
      <c r="H3271" s="1762">
        <f t="shared" ref="H3271" si="1373">E3271*3</f>
        <v>3</v>
      </c>
      <c r="I3271" s="1783">
        <v>1</v>
      </c>
      <c r="J3271" s="1783">
        <v>1</v>
      </c>
      <c r="L3271" s="1764">
        <v>3875</v>
      </c>
      <c r="N3271" s="1764">
        <v>2456</v>
      </c>
      <c r="O3271" s="1764">
        <f t="shared" si="1334"/>
        <v>1877.6399999999999</v>
      </c>
      <c r="P3271" s="1806">
        <f t="shared" si="1335"/>
        <v>0.76451140065146572</v>
      </c>
      <c r="Q3271" s="1764">
        <v>578.36</v>
      </c>
      <c r="R3271" s="1864">
        <f t="shared" si="1336"/>
        <v>0.23548859934853419</v>
      </c>
      <c r="S3271" s="1807">
        <f t="shared" si="1337"/>
        <v>23.134399999999999</v>
      </c>
      <c r="U3271" s="1764">
        <f t="shared" si="1338"/>
        <v>0</v>
      </c>
      <c r="V3271" s="1764">
        <f t="shared" si="1339"/>
        <v>0</v>
      </c>
      <c r="W3271" s="1764">
        <f t="shared" si="1340"/>
        <v>3875</v>
      </c>
      <c r="X3271" s="1768">
        <v>3875</v>
      </c>
      <c r="Y3271" s="1784">
        <v>19600097</v>
      </c>
      <c r="Z3271" s="1770">
        <v>43515</v>
      </c>
      <c r="AA3271" s="1843" t="s">
        <v>104</v>
      </c>
      <c r="AB3271" s="1843"/>
      <c r="AH3271" s="1867"/>
      <c r="AK3271" s="1868"/>
      <c r="AL3271" s="1868"/>
    </row>
    <row r="3272" spans="1:38" x14ac:dyDescent="0.25">
      <c r="A3272" s="1994">
        <v>20190097</v>
      </c>
      <c r="C3272" s="1782" t="s">
        <v>7079</v>
      </c>
      <c r="D3272" s="1762" t="s">
        <v>26</v>
      </c>
      <c r="E3272" s="1762">
        <v>0</v>
      </c>
      <c r="F3272" s="1762">
        <v>0</v>
      </c>
      <c r="G3272" s="1762">
        <v>0</v>
      </c>
      <c r="H3272" s="1762">
        <v>0</v>
      </c>
      <c r="I3272" s="1783">
        <v>1</v>
      </c>
      <c r="J3272" s="1783">
        <v>1</v>
      </c>
      <c r="L3272" s="1764">
        <v>58.81</v>
      </c>
      <c r="O3272" s="1764">
        <v>25.57</v>
      </c>
      <c r="P3272" s="1806" t="str">
        <f t="shared" si="1335"/>
        <v/>
      </c>
      <c r="R3272" s="1864" t="str">
        <f t="shared" si="1336"/>
        <v/>
      </c>
      <c r="S3272" s="1807">
        <f t="shared" si="1337"/>
        <v>0</v>
      </c>
      <c r="U3272" s="1764">
        <f t="shared" si="1338"/>
        <v>0</v>
      </c>
      <c r="V3272" s="1764">
        <f t="shared" si="1339"/>
        <v>58.81</v>
      </c>
      <c r="W3272" s="1764">
        <f t="shared" si="1340"/>
        <v>0</v>
      </c>
      <c r="X3272" s="1768"/>
      <c r="Y3272" s="1784"/>
      <c r="Z3272" s="1770"/>
      <c r="AA3272" s="1843"/>
      <c r="AB3272" s="1843"/>
      <c r="AH3272" s="1867"/>
      <c r="AK3272" s="1868"/>
      <c r="AL3272" s="1868"/>
    </row>
    <row r="3273" spans="1:38" x14ac:dyDescent="0.25">
      <c r="A3273" s="1781">
        <v>20190098</v>
      </c>
      <c r="C3273" s="1782" t="s">
        <v>6773</v>
      </c>
      <c r="D3273" s="1762" t="s">
        <v>352</v>
      </c>
      <c r="E3273" s="1762">
        <v>0</v>
      </c>
      <c r="F3273" s="1762">
        <v>5</v>
      </c>
      <c r="G3273" s="1762">
        <v>5</v>
      </c>
      <c r="H3273" s="1762">
        <v>0</v>
      </c>
      <c r="I3273" s="1783">
        <v>1</v>
      </c>
      <c r="J3273" s="1783">
        <v>1</v>
      </c>
      <c r="L3273" s="1764">
        <v>0</v>
      </c>
      <c r="O3273" s="1764">
        <f t="shared" ref="O3273:O3336" si="1374">N3273-Q3273</f>
        <v>0</v>
      </c>
      <c r="P3273" s="1806" t="str">
        <f t="shared" ref="P3273:P3336" si="1375">IF(N3273&lt;=0,"",O3273/N3273)</f>
        <v/>
      </c>
      <c r="R3273" s="1864" t="str">
        <f t="shared" ref="R3273:R3336" si="1376">IF(N3273&lt;=0,"",Q3273/N3273)</f>
        <v/>
      </c>
      <c r="S3273" s="1807">
        <f t="shared" ref="S3273:S3336" si="1377">Q3273/$S$1</f>
        <v>0</v>
      </c>
      <c r="U3273" s="1764">
        <f t="shared" ref="U3273:U3336" si="1378">((1-I3273)*O3273)+((1-J3273)*Q3273)</f>
        <v>0</v>
      </c>
      <c r="V3273" s="1764">
        <f t="shared" ref="V3273:V3336" si="1379">L3273-W3273</f>
        <v>0</v>
      </c>
      <c r="W3273" s="1764">
        <f t="shared" ref="W3273:W3336" si="1380">X3273+AC3273+AH3273+AM3273+AO3273+AR3273</f>
        <v>0</v>
      </c>
      <c r="X3273" s="1768"/>
      <c r="Y3273" s="1784"/>
      <c r="Z3273" s="1770"/>
      <c r="AA3273" s="1843"/>
      <c r="AB3273" s="1843"/>
      <c r="AH3273" s="1867"/>
      <c r="AK3273" s="1868"/>
      <c r="AL3273" s="1868"/>
    </row>
    <row r="3274" spans="1:38" x14ac:dyDescent="0.25">
      <c r="A3274" s="1997">
        <v>20190099</v>
      </c>
      <c r="C3274" s="1782" t="s">
        <v>6780</v>
      </c>
      <c r="D3274" s="1762" t="s">
        <v>352</v>
      </c>
      <c r="E3274" s="1762">
        <v>1</v>
      </c>
      <c r="F3274" s="1762">
        <v>10</v>
      </c>
      <c r="G3274" s="1762">
        <v>4</v>
      </c>
      <c r="H3274" s="1762">
        <v>5</v>
      </c>
      <c r="I3274" s="1783">
        <v>1</v>
      </c>
      <c r="J3274" s="1783">
        <v>1</v>
      </c>
      <c r="L3274" s="1764">
        <v>6051.02</v>
      </c>
      <c r="N3274" s="1764">
        <v>4305.5</v>
      </c>
      <c r="O3274" s="1764">
        <f t="shared" si="1374"/>
        <v>3473.5</v>
      </c>
      <c r="P3274" s="1806">
        <f t="shared" si="1375"/>
        <v>0.8067587968877018</v>
      </c>
      <c r="Q3274" s="1764">
        <v>832</v>
      </c>
      <c r="R3274" s="1864">
        <f t="shared" si="1376"/>
        <v>0.19324120311229823</v>
      </c>
      <c r="S3274" s="1807">
        <f t="shared" si="1377"/>
        <v>33.28</v>
      </c>
      <c r="U3274" s="1764">
        <f t="shared" si="1378"/>
        <v>0</v>
      </c>
      <c r="V3274" s="1764">
        <f t="shared" si="1379"/>
        <v>0</v>
      </c>
      <c r="W3274" s="1764">
        <f t="shared" si="1380"/>
        <v>6051.02</v>
      </c>
      <c r="X3274" s="1768">
        <v>6051.02</v>
      </c>
      <c r="Y3274" s="1784">
        <v>19600237</v>
      </c>
      <c r="Z3274" s="1770">
        <v>43556</v>
      </c>
      <c r="AA3274" s="1843" t="s">
        <v>104</v>
      </c>
      <c r="AB3274" s="1843"/>
      <c r="AH3274" s="1867"/>
      <c r="AK3274" s="1868"/>
      <c r="AL3274" s="1868"/>
    </row>
    <row r="3275" spans="1:38" x14ac:dyDescent="0.25">
      <c r="A3275" s="1997">
        <v>20190100</v>
      </c>
      <c r="C3275" s="1782">
        <v>778319</v>
      </c>
      <c r="D3275" s="1762" t="s">
        <v>26</v>
      </c>
      <c r="E3275" s="1762">
        <v>1</v>
      </c>
      <c r="F3275" s="1762">
        <v>8</v>
      </c>
      <c r="G3275" s="1762">
        <v>6</v>
      </c>
      <c r="H3275" s="1762">
        <v>3</v>
      </c>
      <c r="I3275" s="1783">
        <v>1</v>
      </c>
      <c r="J3275" s="1783">
        <v>1</v>
      </c>
      <c r="L3275" s="1764">
        <v>2943.61</v>
      </c>
      <c r="N3275" s="1764">
        <v>1811.47</v>
      </c>
      <c r="O3275" s="1764">
        <f t="shared" si="1374"/>
        <v>1355.77</v>
      </c>
      <c r="P3275" s="1806">
        <f t="shared" si="1375"/>
        <v>0.74843635279634768</v>
      </c>
      <c r="Q3275" s="1764">
        <v>455.7</v>
      </c>
      <c r="R3275" s="1864">
        <f t="shared" si="1376"/>
        <v>0.25156364720365226</v>
      </c>
      <c r="S3275" s="1807">
        <f t="shared" si="1377"/>
        <v>18.227999999999998</v>
      </c>
      <c r="U3275" s="1764">
        <f t="shared" si="1378"/>
        <v>0</v>
      </c>
      <c r="V3275" s="1764">
        <f t="shared" si="1379"/>
        <v>0</v>
      </c>
      <c r="W3275" s="1764">
        <f t="shared" si="1380"/>
        <v>2943.61</v>
      </c>
      <c r="X3275" s="1768">
        <v>2943.61</v>
      </c>
      <c r="Y3275" s="1784">
        <v>19600174</v>
      </c>
      <c r="Z3275" s="1770">
        <v>43542</v>
      </c>
      <c r="AA3275" s="1843" t="s">
        <v>104</v>
      </c>
      <c r="AB3275" s="1843"/>
      <c r="AH3275" s="1867"/>
      <c r="AK3275" s="1868"/>
      <c r="AL3275" s="1868"/>
    </row>
    <row r="3276" spans="1:38" x14ac:dyDescent="0.25">
      <c r="A3276" s="1997">
        <v>20190101</v>
      </c>
      <c r="C3276" s="1782">
        <v>780019</v>
      </c>
      <c r="D3276" s="1762" t="s">
        <v>26</v>
      </c>
      <c r="E3276" s="1762">
        <v>1</v>
      </c>
      <c r="F3276" s="1762">
        <v>7</v>
      </c>
      <c r="G3276" s="1762">
        <v>6</v>
      </c>
      <c r="H3276" s="1762">
        <v>2</v>
      </c>
      <c r="I3276" s="1783">
        <v>1</v>
      </c>
      <c r="J3276" s="1783">
        <v>1</v>
      </c>
      <c r="L3276" s="1764">
        <v>2459.3000000000002</v>
      </c>
      <c r="N3276" s="1764">
        <v>1504.27</v>
      </c>
      <c r="O3276" s="1764">
        <f t="shared" si="1374"/>
        <v>1135.22</v>
      </c>
      <c r="P3276" s="1806">
        <f t="shared" si="1375"/>
        <v>0.75466505348109048</v>
      </c>
      <c r="Q3276" s="1764">
        <v>369.05</v>
      </c>
      <c r="R3276" s="1864">
        <f t="shared" si="1376"/>
        <v>0.24533494651890952</v>
      </c>
      <c r="S3276" s="1807">
        <f t="shared" si="1377"/>
        <v>14.762</v>
      </c>
      <c r="U3276" s="1764">
        <f t="shared" si="1378"/>
        <v>0</v>
      </c>
      <c r="V3276" s="1764">
        <f t="shared" si="1379"/>
        <v>0</v>
      </c>
      <c r="W3276" s="1764">
        <f t="shared" si="1380"/>
        <v>2459.3000000000002</v>
      </c>
      <c r="X3276" s="1768">
        <v>2459.3000000000002</v>
      </c>
      <c r="Y3276" s="1784">
        <v>19600175</v>
      </c>
      <c r="Z3276" s="1770">
        <v>43542</v>
      </c>
      <c r="AA3276" s="1843" t="s">
        <v>104</v>
      </c>
      <c r="AB3276" s="1843"/>
      <c r="AH3276" s="1867"/>
      <c r="AK3276" s="1868"/>
      <c r="AL3276" s="1868"/>
    </row>
    <row r="3277" spans="1:38" x14ac:dyDescent="0.25">
      <c r="A3277" s="1997">
        <v>20190102</v>
      </c>
      <c r="C3277" s="1782">
        <v>778719</v>
      </c>
      <c r="D3277" s="1762" t="s">
        <v>26</v>
      </c>
      <c r="E3277" s="1762">
        <v>1</v>
      </c>
      <c r="F3277" s="1762">
        <v>7</v>
      </c>
      <c r="G3277" s="1762">
        <v>6</v>
      </c>
      <c r="H3277" s="1762">
        <v>2</v>
      </c>
      <c r="I3277" s="1783">
        <v>1</v>
      </c>
      <c r="J3277" s="1783">
        <v>1</v>
      </c>
      <c r="L3277" s="1764">
        <v>2420.7800000000002</v>
      </c>
      <c r="N3277" s="1764">
        <v>1480.01</v>
      </c>
      <c r="O3277" s="1764">
        <f t="shared" si="1374"/>
        <v>1111.06</v>
      </c>
      <c r="P3277" s="1806">
        <f t="shared" si="1375"/>
        <v>0.7507111438436227</v>
      </c>
      <c r="Q3277" s="1764">
        <v>368.95</v>
      </c>
      <c r="R3277" s="1864">
        <f t="shared" si="1376"/>
        <v>0.2492888561563773</v>
      </c>
      <c r="S3277" s="1807">
        <f t="shared" si="1377"/>
        <v>14.757999999999999</v>
      </c>
      <c r="U3277" s="1764">
        <f t="shared" si="1378"/>
        <v>0</v>
      </c>
      <c r="V3277" s="1764">
        <f t="shared" si="1379"/>
        <v>0</v>
      </c>
      <c r="W3277" s="1764">
        <f t="shared" si="1380"/>
        <v>2420.7800000000002</v>
      </c>
      <c r="X3277" s="1768">
        <v>2420.7800000000002</v>
      </c>
      <c r="Y3277" s="1784">
        <v>19600176</v>
      </c>
      <c r="Z3277" s="1770">
        <v>43542</v>
      </c>
      <c r="AA3277" s="1843" t="s">
        <v>104</v>
      </c>
      <c r="AB3277" s="1843"/>
      <c r="AH3277" s="1867"/>
      <c r="AK3277" s="1868"/>
      <c r="AL3277" s="1868"/>
    </row>
    <row r="3278" spans="1:38" x14ac:dyDescent="0.25">
      <c r="A3278" s="1781">
        <v>20190103</v>
      </c>
      <c r="C3278" s="1782" t="s">
        <v>6784</v>
      </c>
      <c r="D3278" s="1762" t="s">
        <v>26</v>
      </c>
      <c r="E3278" s="1762">
        <v>0</v>
      </c>
      <c r="F3278" s="1762">
        <v>1</v>
      </c>
      <c r="G3278" s="1762">
        <v>1</v>
      </c>
      <c r="H3278" s="1762">
        <v>0</v>
      </c>
      <c r="I3278" s="1783">
        <v>1</v>
      </c>
      <c r="J3278" s="1783">
        <v>1</v>
      </c>
      <c r="O3278" s="1764">
        <f t="shared" si="1374"/>
        <v>0</v>
      </c>
      <c r="P3278" s="1806" t="str">
        <f t="shared" si="1375"/>
        <v/>
      </c>
      <c r="R3278" s="1864" t="str">
        <f t="shared" si="1376"/>
        <v/>
      </c>
      <c r="S3278" s="1807">
        <f t="shared" si="1377"/>
        <v>0</v>
      </c>
      <c r="U3278" s="1764">
        <f t="shared" si="1378"/>
        <v>0</v>
      </c>
      <c r="V3278" s="1764">
        <f t="shared" si="1379"/>
        <v>0</v>
      </c>
      <c r="W3278" s="1764">
        <f t="shared" si="1380"/>
        <v>0</v>
      </c>
      <c r="X3278" s="1768"/>
      <c r="Y3278" s="1784"/>
      <c r="Z3278" s="1770"/>
      <c r="AA3278" s="1843"/>
      <c r="AB3278" s="1843"/>
      <c r="AH3278" s="1867"/>
      <c r="AK3278" s="1868"/>
      <c r="AL3278" s="1868"/>
    </row>
    <row r="3279" spans="1:38" x14ac:dyDescent="0.25">
      <c r="A3279" s="1994">
        <v>20190104</v>
      </c>
      <c r="B3279" s="1782" t="s">
        <v>6884</v>
      </c>
      <c r="C3279" s="1782" t="s">
        <v>6785</v>
      </c>
      <c r="D3279" s="1762" t="s">
        <v>352</v>
      </c>
      <c r="E3279" s="1762">
        <v>0</v>
      </c>
      <c r="F3279" s="1762">
        <v>0</v>
      </c>
      <c r="G3279" s="1762">
        <v>0</v>
      </c>
      <c r="H3279" s="1762">
        <v>0</v>
      </c>
      <c r="I3279" s="1783">
        <v>1</v>
      </c>
      <c r="J3279" s="1783">
        <v>1</v>
      </c>
      <c r="L3279" s="1764">
        <v>191.96</v>
      </c>
      <c r="O3279" s="1764">
        <v>88.48</v>
      </c>
      <c r="P3279" s="1806" t="str">
        <f t="shared" si="1375"/>
        <v/>
      </c>
      <c r="Q3279" s="1764">
        <v>15</v>
      </c>
      <c r="R3279" s="1864" t="str">
        <f t="shared" si="1376"/>
        <v/>
      </c>
      <c r="S3279" s="1807">
        <f t="shared" si="1377"/>
        <v>0.6</v>
      </c>
      <c r="U3279" s="1764">
        <f t="shared" si="1378"/>
        <v>0</v>
      </c>
      <c r="V3279" s="1764">
        <f t="shared" si="1379"/>
        <v>191.96</v>
      </c>
      <c r="W3279" s="1764">
        <f t="shared" si="1380"/>
        <v>0</v>
      </c>
      <c r="X3279" s="1768"/>
      <c r="Y3279" s="1784"/>
      <c r="Z3279" s="1770"/>
      <c r="AA3279" s="1843"/>
      <c r="AB3279" s="1843"/>
      <c r="AH3279" s="1867"/>
      <c r="AK3279" s="1868"/>
      <c r="AL3279" s="1868"/>
    </row>
    <row r="3280" spans="1:38" x14ac:dyDescent="0.25">
      <c r="A3280" s="1994">
        <v>20190105</v>
      </c>
      <c r="C3280" s="1782" t="s">
        <v>6983</v>
      </c>
      <c r="D3280" s="1762" t="s">
        <v>26</v>
      </c>
      <c r="E3280" s="1762">
        <v>0</v>
      </c>
      <c r="F3280" s="1762">
        <v>0</v>
      </c>
      <c r="G3280" s="1762">
        <v>0</v>
      </c>
      <c r="H3280" s="1762">
        <v>0</v>
      </c>
      <c r="I3280" s="1783">
        <v>1</v>
      </c>
      <c r="J3280" s="1783">
        <v>1</v>
      </c>
      <c r="L3280" s="1764">
        <v>463.19</v>
      </c>
      <c r="O3280" s="1764">
        <v>201.36</v>
      </c>
      <c r="P3280" s="1806" t="str">
        <f t="shared" si="1375"/>
        <v/>
      </c>
      <c r="R3280" s="1864" t="str">
        <f t="shared" si="1376"/>
        <v/>
      </c>
      <c r="S3280" s="1807">
        <f t="shared" si="1377"/>
        <v>0</v>
      </c>
      <c r="U3280" s="1764">
        <f t="shared" si="1378"/>
        <v>0</v>
      </c>
      <c r="V3280" s="1764">
        <f t="shared" si="1379"/>
        <v>463.19</v>
      </c>
      <c r="W3280" s="1764">
        <f t="shared" si="1380"/>
        <v>0</v>
      </c>
      <c r="X3280" s="1768"/>
      <c r="Y3280" s="1784"/>
      <c r="Z3280" s="1770"/>
      <c r="AA3280" s="1843"/>
      <c r="AB3280" s="1843"/>
      <c r="AH3280" s="1867"/>
      <c r="AK3280" s="1868"/>
      <c r="AL3280" s="1868"/>
    </row>
    <row r="3281" spans="1:38" x14ac:dyDescent="0.25">
      <c r="A3281" s="1997">
        <v>20190106</v>
      </c>
      <c r="C3281" s="1782">
        <v>702119</v>
      </c>
      <c r="D3281" s="1762" t="s">
        <v>26</v>
      </c>
      <c r="E3281" s="1762">
        <v>1</v>
      </c>
      <c r="F3281" s="1762">
        <v>9</v>
      </c>
      <c r="G3281" s="1762">
        <v>5</v>
      </c>
      <c r="H3281" s="1762">
        <v>3</v>
      </c>
      <c r="I3281" s="1783">
        <v>1</v>
      </c>
      <c r="J3281" s="1783">
        <v>1</v>
      </c>
      <c r="L3281" s="1764">
        <v>3020.9</v>
      </c>
      <c r="N3281" s="1764">
        <v>1997.82</v>
      </c>
      <c r="O3281" s="1764">
        <f t="shared" si="1374"/>
        <v>1525.62</v>
      </c>
      <c r="P3281" s="1806">
        <f t="shared" si="1375"/>
        <v>0.76364237018350001</v>
      </c>
      <c r="Q3281" s="1764">
        <v>472.2</v>
      </c>
      <c r="R3281" s="1864">
        <f t="shared" si="1376"/>
        <v>0.23635762981649999</v>
      </c>
      <c r="S3281" s="1807">
        <f t="shared" si="1377"/>
        <v>18.887999999999998</v>
      </c>
      <c r="U3281" s="1764">
        <f t="shared" si="1378"/>
        <v>0</v>
      </c>
      <c r="V3281" s="1764">
        <f t="shared" si="1379"/>
        <v>0</v>
      </c>
      <c r="W3281" s="1764">
        <f t="shared" si="1380"/>
        <v>3020.9</v>
      </c>
      <c r="X3281" s="1768">
        <v>3020.9</v>
      </c>
      <c r="Y3281" s="1784">
        <v>19600173</v>
      </c>
      <c r="Z3281" s="1770">
        <v>43542</v>
      </c>
      <c r="AA3281" s="1843" t="s">
        <v>104</v>
      </c>
      <c r="AB3281" s="1843"/>
      <c r="AH3281" s="1867"/>
      <c r="AK3281" s="1868"/>
      <c r="AL3281" s="1868"/>
    </row>
    <row r="3282" spans="1:38" x14ac:dyDescent="0.25">
      <c r="A3282" s="1997">
        <v>20190107</v>
      </c>
      <c r="C3282" s="1782" t="s">
        <v>6787</v>
      </c>
      <c r="D3282" s="1762" t="s">
        <v>26</v>
      </c>
      <c r="E3282" s="1762">
        <v>1</v>
      </c>
      <c r="F3282" s="1762">
        <f t="shared" ref="F3282" si="1381">E3282*10</f>
        <v>10</v>
      </c>
      <c r="G3282" s="1762">
        <f t="shared" ref="G3282" si="1382">E3282*5</f>
        <v>5</v>
      </c>
      <c r="H3282" s="1762">
        <f t="shared" ref="H3282" si="1383">E3282*3</f>
        <v>3</v>
      </c>
      <c r="I3282" s="1783">
        <v>1</v>
      </c>
      <c r="J3282" s="1783">
        <v>1</v>
      </c>
      <c r="L3282" s="1764">
        <v>3875</v>
      </c>
      <c r="N3282" s="1764">
        <v>2456</v>
      </c>
      <c r="O3282" s="1764">
        <f t="shared" si="1374"/>
        <v>1877.6399999999999</v>
      </c>
      <c r="P3282" s="1806">
        <f t="shared" si="1375"/>
        <v>0.76451140065146572</v>
      </c>
      <c r="Q3282" s="1764">
        <v>578.36</v>
      </c>
      <c r="R3282" s="1864">
        <f t="shared" si="1376"/>
        <v>0.23548859934853419</v>
      </c>
      <c r="S3282" s="1807">
        <f t="shared" si="1377"/>
        <v>23.134399999999999</v>
      </c>
      <c r="U3282" s="1764">
        <f t="shared" si="1378"/>
        <v>0</v>
      </c>
      <c r="V3282" s="1764">
        <f t="shared" si="1379"/>
        <v>0</v>
      </c>
      <c r="W3282" s="1764">
        <f t="shared" si="1380"/>
        <v>3875</v>
      </c>
      <c r="X3282" s="1768">
        <v>3875</v>
      </c>
      <c r="Y3282" s="1784">
        <v>19600171</v>
      </c>
      <c r="Z3282" s="1770">
        <v>43542</v>
      </c>
      <c r="AA3282" s="1843" t="s">
        <v>104</v>
      </c>
      <c r="AB3282" s="1843"/>
      <c r="AH3282" s="1867"/>
      <c r="AK3282" s="1868"/>
      <c r="AL3282" s="1868"/>
    </row>
    <row r="3283" spans="1:38" x14ac:dyDescent="0.25">
      <c r="A3283" s="1997">
        <v>20190108</v>
      </c>
      <c r="C3283" s="1782">
        <v>772619</v>
      </c>
      <c r="D3283" s="1762" t="s">
        <v>26</v>
      </c>
      <c r="E3283" s="1762">
        <v>1</v>
      </c>
      <c r="F3283" s="1762">
        <v>11</v>
      </c>
      <c r="G3283" s="1762">
        <v>5</v>
      </c>
      <c r="H3283" s="1762">
        <v>3</v>
      </c>
      <c r="I3283" s="1783">
        <v>1</v>
      </c>
      <c r="J3283" s="1783">
        <v>1</v>
      </c>
      <c r="L3283" s="1764">
        <v>3981.45</v>
      </c>
      <c r="N3283" s="1764">
        <v>2443.71</v>
      </c>
      <c r="O3283" s="1764">
        <f t="shared" si="1374"/>
        <v>1949.18</v>
      </c>
      <c r="P3283" s="1806">
        <f t="shared" si="1375"/>
        <v>0.79763147018263214</v>
      </c>
      <c r="Q3283" s="1764">
        <v>494.53</v>
      </c>
      <c r="R3283" s="1864">
        <f t="shared" si="1376"/>
        <v>0.20236852981736783</v>
      </c>
      <c r="S3283" s="1807">
        <f t="shared" si="1377"/>
        <v>19.781199999999998</v>
      </c>
      <c r="U3283" s="1764">
        <f t="shared" si="1378"/>
        <v>0</v>
      </c>
      <c r="V3283" s="1764">
        <f t="shared" si="1379"/>
        <v>0</v>
      </c>
      <c r="W3283" s="1764">
        <f t="shared" si="1380"/>
        <v>3981.45</v>
      </c>
      <c r="X3283" s="1768">
        <v>3981.45</v>
      </c>
      <c r="Y3283" s="1784">
        <v>19600172</v>
      </c>
      <c r="Z3283" s="1770">
        <v>43542</v>
      </c>
      <c r="AA3283" s="1843" t="s">
        <v>104</v>
      </c>
      <c r="AB3283" s="1843"/>
      <c r="AH3283" s="1867"/>
      <c r="AK3283" s="1868"/>
      <c r="AL3283" s="1868"/>
    </row>
    <row r="3284" spans="1:38" x14ac:dyDescent="0.25">
      <c r="A3284" s="1866" t="s">
        <v>6871</v>
      </c>
      <c r="C3284" s="1782" t="s">
        <v>6789</v>
      </c>
      <c r="D3284" s="1762" t="s">
        <v>5517</v>
      </c>
      <c r="E3284" s="1762">
        <v>0</v>
      </c>
      <c r="F3284" s="1762">
        <v>2</v>
      </c>
      <c r="G3284" s="1762">
        <v>2</v>
      </c>
      <c r="H3284" s="1762">
        <v>0</v>
      </c>
      <c r="I3284" s="1783">
        <v>1</v>
      </c>
      <c r="J3284" s="1783">
        <v>1</v>
      </c>
      <c r="L3284" s="1764">
        <v>1153.8599999999999</v>
      </c>
      <c r="N3284" s="1764">
        <v>687.84</v>
      </c>
      <c r="O3284" s="1764">
        <f t="shared" si="1374"/>
        <v>553.1</v>
      </c>
      <c r="P3284" s="1806">
        <f t="shared" si="1375"/>
        <v>0.8041114212607583</v>
      </c>
      <c r="Q3284" s="1764">
        <v>134.74</v>
      </c>
      <c r="R3284" s="1864">
        <f t="shared" si="1376"/>
        <v>0.19588857873924168</v>
      </c>
      <c r="S3284" s="1807">
        <f t="shared" si="1377"/>
        <v>5.3896000000000006</v>
      </c>
      <c r="U3284" s="1764">
        <f t="shared" si="1378"/>
        <v>0</v>
      </c>
      <c r="V3284" s="1764">
        <f t="shared" si="1379"/>
        <v>0</v>
      </c>
      <c r="W3284" s="1764">
        <f t="shared" si="1380"/>
        <v>1153.8599999999999</v>
      </c>
      <c r="X3284" s="1768">
        <v>1153.8599999999999</v>
      </c>
      <c r="Y3284" s="1784">
        <v>19600157</v>
      </c>
      <c r="Z3284" s="1770">
        <v>43532</v>
      </c>
      <c r="AA3284" s="1843" t="s">
        <v>104</v>
      </c>
      <c r="AB3284" s="1843"/>
      <c r="AH3284" s="1867"/>
      <c r="AK3284" s="1868"/>
      <c r="AL3284" s="1868"/>
    </row>
    <row r="3285" spans="1:38" x14ac:dyDescent="0.25">
      <c r="A3285" s="1994">
        <v>20190110</v>
      </c>
      <c r="B3285" s="1782" t="s">
        <v>7080</v>
      </c>
      <c r="C3285" s="1782" t="s">
        <v>6788</v>
      </c>
      <c r="D3285" s="1762" t="s">
        <v>26</v>
      </c>
      <c r="E3285" s="1762">
        <v>0</v>
      </c>
      <c r="F3285" s="1762">
        <v>0</v>
      </c>
      <c r="G3285" s="1762">
        <v>0</v>
      </c>
      <c r="H3285" s="1762">
        <v>0</v>
      </c>
      <c r="I3285" s="1783">
        <v>1</v>
      </c>
      <c r="J3285" s="1783">
        <v>1</v>
      </c>
      <c r="O3285" s="1764">
        <f t="shared" si="1374"/>
        <v>0</v>
      </c>
      <c r="P3285" s="1806" t="str">
        <f t="shared" si="1375"/>
        <v/>
      </c>
      <c r="R3285" s="1864" t="str">
        <f t="shared" si="1376"/>
        <v/>
      </c>
      <c r="S3285" s="1807">
        <f t="shared" si="1377"/>
        <v>0</v>
      </c>
      <c r="U3285" s="1764">
        <f t="shared" si="1378"/>
        <v>0</v>
      </c>
      <c r="V3285" s="1764">
        <f t="shared" si="1379"/>
        <v>0</v>
      </c>
      <c r="W3285" s="1764">
        <f t="shared" si="1380"/>
        <v>0</v>
      </c>
      <c r="X3285" s="1768"/>
      <c r="Y3285" s="1784"/>
      <c r="Z3285" s="1770"/>
      <c r="AA3285" s="1843"/>
      <c r="AB3285" s="1843"/>
      <c r="AH3285" s="1867"/>
      <c r="AK3285" s="1868"/>
      <c r="AL3285" s="1868"/>
    </row>
    <row r="3286" spans="1:38" x14ac:dyDescent="0.25">
      <c r="A3286" s="1997">
        <v>20190111</v>
      </c>
      <c r="C3286" s="1782" t="s">
        <v>6795</v>
      </c>
      <c r="D3286" s="1762" t="s">
        <v>352</v>
      </c>
      <c r="E3286" s="1762">
        <v>1</v>
      </c>
      <c r="F3286" s="1762">
        <v>7</v>
      </c>
      <c r="G3286" s="1762">
        <v>3</v>
      </c>
      <c r="H3286" s="1762">
        <v>3</v>
      </c>
      <c r="I3286" s="1783">
        <v>1</v>
      </c>
      <c r="J3286" s="1783">
        <v>1</v>
      </c>
      <c r="L3286" s="1764">
        <v>2523.7600000000002</v>
      </c>
      <c r="N3286" s="1764">
        <v>1787.99</v>
      </c>
      <c r="O3286" s="1764">
        <f t="shared" si="1374"/>
        <v>1343.99</v>
      </c>
      <c r="P3286" s="1806">
        <f t="shared" si="1375"/>
        <v>0.75167646351489659</v>
      </c>
      <c r="Q3286" s="1764">
        <v>444</v>
      </c>
      <c r="R3286" s="1864">
        <f t="shared" si="1376"/>
        <v>0.24832353648510339</v>
      </c>
      <c r="S3286" s="1807">
        <f t="shared" si="1377"/>
        <v>17.760000000000002</v>
      </c>
      <c r="U3286" s="1764">
        <f t="shared" si="1378"/>
        <v>0</v>
      </c>
      <c r="V3286" s="1764">
        <f t="shared" si="1379"/>
        <v>0</v>
      </c>
      <c r="W3286" s="1764">
        <f t="shared" si="1380"/>
        <v>2523.7600000000002</v>
      </c>
      <c r="X3286" s="1768">
        <v>2523.7600000000002</v>
      </c>
      <c r="Y3286" s="1784">
        <v>19600188</v>
      </c>
      <c r="Z3286" s="1770">
        <v>43542</v>
      </c>
      <c r="AA3286" s="1843" t="s">
        <v>104</v>
      </c>
      <c r="AB3286" s="1843"/>
      <c r="AH3286" s="1867"/>
      <c r="AK3286" s="1868"/>
      <c r="AL3286" s="1868"/>
    </row>
    <row r="3287" spans="1:38" x14ac:dyDescent="0.25">
      <c r="A3287" s="1997">
        <v>20190112</v>
      </c>
      <c r="C3287" s="1782" t="s">
        <v>6797</v>
      </c>
      <c r="D3287" s="1762" t="s">
        <v>352</v>
      </c>
      <c r="E3287" s="1762">
        <v>1</v>
      </c>
      <c r="F3287" s="1762">
        <v>8</v>
      </c>
      <c r="G3287" s="1762">
        <v>5</v>
      </c>
      <c r="H3287" s="1762">
        <v>3</v>
      </c>
      <c r="I3287" s="1783">
        <v>1</v>
      </c>
      <c r="J3287" s="1783">
        <v>1</v>
      </c>
      <c r="L3287" s="1764">
        <v>3173.26</v>
      </c>
      <c r="N3287" s="1764">
        <v>2204.81</v>
      </c>
      <c r="O3287" s="1764">
        <f t="shared" si="1374"/>
        <v>1613.2199999999998</v>
      </c>
      <c r="P3287" s="1806">
        <f t="shared" si="1375"/>
        <v>0.73168209505580972</v>
      </c>
      <c r="Q3287" s="1764">
        <v>591.59</v>
      </c>
      <c r="R3287" s="1864">
        <f t="shared" si="1376"/>
        <v>0.26831790494419022</v>
      </c>
      <c r="S3287" s="1807">
        <f t="shared" si="1377"/>
        <v>23.663600000000002</v>
      </c>
      <c r="U3287" s="1764">
        <f t="shared" si="1378"/>
        <v>0</v>
      </c>
      <c r="V3287" s="1764">
        <f t="shared" si="1379"/>
        <v>0</v>
      </c>
      <c r="W3287" s="1764">
        <f t="shared" si="1380"/>
        <v>3173.26</v>
      </c>
      <c r="X3287" s="1768">
        <v>3173.26</v>
      </c>
      <c r="Y3287" s="1784">
        <v>19600187</v>
      </c>
      <c r="Z3287" s="1770">
        <v>43542</v>
      </c>
      <c r="AA3287" s="1843" t="s">
        <v>104</v>
      </c>
      <c r="AB3287" s="1843"/>
      <c r="AH3287" s="1867"/>
      <c r="AK3287" s="1868"/>
      <c r="AL3287" s="1868"/>
    </row>
    <row r="3288" spans="1:38" x14ac:dyDescent="0.25">
      <c r="A3288" s="1997">
        <v>20190113</v>
      </c>
      <c r="C3288" s="1782" t="s">
        <v>6798</v>
      </c>
      <c r="D3288" s="1762" t="s">
        <v>352</v>
      </c>
      <c r="E3288" s="1762">
        <v>1</v>
      </c>
      <c r="F3288" s="1762">
        <v>9</v>
      </c>
      <c r="G3288" s="1762">
        <v>6</v>
      </c>
      <c r="H3288" s="1762">
        <v>3</v>
      </c>
      <c r="I3288" s="1783">
        <v>1</v>
      </c>
      <c r="J3288" s="1783">
        <v>1</v>
      </c>
      <c r="L3288" s="1764">
        <v>3126.84</v>
      </c>
      <c r="N3288" s="1764">
        <v>1995.34</v>
      </c>
      <c r="O3288" s="1764">
        <f t="shared" si="1374"/>
        <v>1488.36</v>
      </c>
      <c r="P3288" s="1806">
        <f t="shared" si="1375"/>
        <v>0.74591798891417005</v>
      </c>
      <c r="Q3288" s="1764">
        <v>506.98</v>
      </c>
      <c r="R3288" s="1864">
        <f t="shared" si="1376"/>
        <v>0.25408201108583001</v>
      </c>
      <c r="S3288" s="1807">
        <f t="shared" si="1377"/>
        <v>20.279199999999999</v>
      </c>
      <c r="U3288" s="1764">
        <f t="shared" si="1378"/>
        <v>0</v>
      </c>
      <c r="V3288" s="1764">
        <f t="shared" si="1379"/>
        <v>0</v>
      </c>
      <c r="W3288" s="1764">
        <f t="shared" si="1380"/>
        <v>3126.84</v>
      </c>
      <c r="X3288" s="1768">
        <v>3126.84</v>
      </c>
      <c r="Y3288" s="1784">
        <v>19600190</v>
      </c>
      <c r="Z3288" s="1770">
        <v>43542</v>
      </c>
      <c r="AA3288" s="1843" t="s">
        <v>104</v>
      </c>
      <c r="AB3288" s="1843"/>
      <c r="AH3288" s="1867"/>
      <c r="AK3288" s="1868"/>
      <c r="AL3288" s="1868"/>
    </row>
    <row r="3289" spans="1:38" x14ac:dyDescent="0.25">
      <c r="A3289" s="1997" t="s">
        <v>6799</v>
      </c>
      <c r="C3289" s="1782" t="s">
        <v>6800</v>
      </c>
      <c r="D3289" s="1762" t="s">
        <v>352</v>
      </c>
      <c r="E3289" s="1762">
        <v>0</v>
      </c>
      <c r="F3289" s="1762">
        <v>15</v>
      </c>
      <c r="G3289" s="1762">
        <v>0</v>
      </c>
      <c r="H3289" s="1762">
        <v>0</v>
      </c>
      <c r="I3289" s="1783">
        <v>1</v>
      </c>
      <c r="J3289" s="1783">
        <v>1</v>
      </c>
      <c r="L3289" s="1764">
        <v>1784.26</v>
      </c>
      <c r="N3289" s="1764">
        <v>1213.8800000000001</v>
      </c>
      <c r="O3289" s="1764">
        <f t="shared" si="1374"/>
        <v>920.78000000000009</v>
      </c>
      <c r="P3289" s="1806">
        <f t="shared" si="1375"/>
        <v>0.75854285431838397</v>
      </c>
      <c r="Q3289" s="1764">
        <v>293.10000000000002</v>
      </c>
      <c r="R3289" s="1864">
        <f t="shared" si="1376"/>
        <v>0.24145714568161597</v>
      </c>
      <c r="S3289" s="1807">
        <f t="shared" si="1377"/>
        <v>11.724</v>
      </c>
      <c r="U3289" s="1764">
        <f t="shared" si="1378"/>
        <v>0</v>
      </c>
      <c r="V3289" s="1764">
        <f t="shared" si="1379"/>
        <v>0</v>
      </c>
      <c r="W3289" s="1764">
        <f t="shared" si="1380"/>
        <v>1784.26</v>
      </c>
      <c r="X3289" s="1768">
        <v>1784.26</v>
      </c>
      <c r="Y3289" s="1784">
        <v>19600189</v>
      </c>
      <c r="Z3289" s="1770">
        <v>43542</v>
      </c>
      <c r="AA3289" s="1843" t="s">
        <v>104</v>
      </c>
      <c r="AB3289" s="1843"/>
      <c r="AH3289" s="1867"/>
      <c r="AK3289" s="1868"/>
      <c r="AL3289" s="1868"/>
    </row>
    <row r="3290" spans="1:38" x14ac:dyDescent="0.25">
      <c r="A3290" s="1997">
        <v>20190115</v>
      </c>
      <c r="C3290" s="1782" t="s">
        <v>6801</v>
      </c>
      <c r="D3290" s="1762" t="s">
        <v>352</v>
      </c>
      <c r="E3290" s="1762">
        <v>1</v>
      </c>
      <c r="F3290" s="1762">
        <v>8</v>
      </c>
      <c r="G3290" s="1762">
        <v>5</v>
      </c>
      <c r="H3290" s="1762">
        <v>3</v>
      </c>
      <c r="I3290" s="1783">
        <v>1</v>
      </c>
      <c r="J3290" s="1783">
        <v>1</v>
      </c>
      <c r="L3290" s="1764">
        <v>2907.06</v>
      </c>
      <c r="N3290" s="1764">
        <v>1853.99</v>
      </c>
      <c r="O3290" s="1764">
        <f t="shared" si="1374"/>
        <v>1388.48</v>
      </c>
      <c r="P3290" s="1806">
        <f t="shared" si="1375"/>
        <v>0.74891450331447307</v>
      </c>
      <c r="Q3290" s="1764">
        <v>465.51</v>
      </c>
      <c r="R3290" s="1864">
        <f t="shared" si="1376"/>
        <v>0.25108549668552688</v>
      </c>
      <c r="S3290" s="1807">
        <f t="shared" si="1377"/>
        <v>18.6204</v>
      </c>
      <c r="U3290" s="1764">
        <f t="shared" si="1378"/>
        <v>0</v>
      </c>
      <c r="V3290" s="1764">
        <f t="shared" si="1379"/>
        <v>0</v>
      </c>
      <c r="W3290" s="1764">
        <f t="shared" si="1380"/>
        <v>2907.06</v>
      </c>
      <c r="X3290" s="1768">
        <v>2907.06</v>
      </c>
      <c r="Y3290" s="1784">
        <v>19600192</v>
      </c>
      <c r="Z3290" s="1770">
        <v>43542</v>
      </c>
      <c r="AA3290" s="1843" t="s">
        <v>104</v>
      </c>
      <c r="AB3290" s="1843"/>
      <c r="AH3290" s="1867"/>
      <c r="AK3290" s="1868"/>
      <c r="AL3290" s="1868"/>
    </row>
    <row r="3291" spans="1:38" x14ac:dyDescent="0.25">
      <c r="A3291" s="1997" t="s">
        <v>6802</v>
      </c>
      <c r="C3291" s="1782" t="s">
        <v>6803</v>
      </c>
      <c r="D3291" s="1762" t="s">
        <v>352</v>
      </c>
      <c r="E3291" s="1762">
        <v>1</v>
      </c>
      <c r="F3291" s="1762">
        <v>13</v>
      </c>
      <c r="G3291" s="1762">
        <v>0</v>
      </c>
      <c r="H3291" s="1762">
        <v>0</v>
      </c>
      <c r="I3291" s="1783">
        <v>1</v>
      </c>
      <c r="J3291" s="1783">
        <v>1</v>
      </c>
      <c r="L3291" s="1764">
        <v>1569.04</v>
      </c>
      <c r="N3291" s="1764">
        <v>1066.82</v>
      </c>
      <c r="O3291" s="1764">
        <f t="shared" si="1374"/>
        <v>812.8</v>
      </c>
      <c r="P3291" s="1806">
        <f t="shared" si="1375"/>
        <v>0.76189047824375244</v>
      </c>
      <c r="Q3291" s="1764">
        <v>254.02</v>
      </c>
      <c r="R3291" s="1864">
        <f t="shared" si="1376"/>
        <v>0.23810952175624756</v>
      </c>
      <c r="S3291" s="1807">
        <f t="shared" si="1377"/>
        <v>10.1608</v>
      </c>
      <c r="U3291" s="1764">
        <f t="shared" si="1378"/>
        <v>0</v>
      </c>
      <c r="V3291" s="1764">
        <f t="shared" si="1379"/>
        <v>0</v>
      </c>
      <c r="W3291" s="1764">
        <f t="shared" si="1380"/>
        <v>1569.04</v>
      </c>
      <c r="X3291" s="1768">
        <v>1569.04</v>
      </c>
      <c r="Y3291" s="1784">
        <v>19600191</v>
      </c>
      <c r="Z3291" s="1770">
        <v>43542</v>
      </c>
      <c r="AA3291" s="1843" t="s">
        <v>104</v>
      </c>
      <c r="AB3291" s="1843"/>
      <c r="AH3291" s="1867"/>
      <c r="AK3291" s="1868"/>
      <c r="AL3291" s="1868"/>
    </row>
    <row r="3292" spans="1:38" x14ac:dyDescent="0.25">
      <c r="A3292" s="1997">
        <v>20190117</v>
      </c>
      <c r="C3292" s="1782">
        <v>787719</v>
      </c>
      <c r="D3292" s="1762" t="s">
        <v>26</v>
      </c>
      <c r="E3292" s="1762">
        <v>1</v>
      </c>
      <c r="F3292" s="1762">
        <v>8</v>
      </c>
      <c r="G3292" s="1762">
        <v>5</v>
      </c>
      <c r="H3292" s="1762">
        <v>3</v>
      </c>
      <c r="I3292" s="1783">
        <v>1</v>
      </c>
      <c r="J3292" s="1783">
        <v>1</v>
      </c>
      <c r="L3292" s="1764">
        <v>3112.59</v>
      </c>
      <c r="N3292" s="1764">
        <v>2061.88</v>
      </c>
      <c r="O3292" s="1764">
        <f t="shared" si="1374"/>
        <v>1589.02</v>
      </c>
      <c r="P3292" s="1806">
        <f t="shared" si="1375"/>
        <v>0.77066560614584745</v>
      </c>
      <c r="Q3292" s="1764">
        <v>472.86</v>
      </c>
      <c r="R3292" s="1864">
        <f t="shared" si="1376"/>
        <v>0.22933439385415252</v>
      </c>
      <c r="S3292" s="1807">
        <f t="shared" si="1377"/>
        <v>18.914400000000001</v>
      </c>
      <c r="U3292" s="1764">
        <f t="shared" si="1378"/>
        <v>0</v>
      </c>
      <c r="V3292" s="1764">
        <f t="shared" si="1379"/>
        <v>0</v>
      </c>
      <c r="W3292" s="1764">
        <f t="shared" si="1380"/>
        <v>3112.59</v>
      </c>
      <c r="X3292" s="1768">
        <v>3112.59</v>
      </c>
      <c r="Y3292" s="1784">
        <v>19600185</v>
      </c>
      <c r="Z3292" s="1770">
        <v>43542</v>
      </c>
      <c r="AA3292" s="1843" t="s">
        <v>104</v>
      </c>
      <c r="AB3292" s="1843"/>
      <c r="AH3292" s="1867"/>
      <c r="AK3292" s="1868"/>
      <c r="AL3292" s="1868"/>
    </row>
    <row r="3293" spans="1:38" x14ac:dyDescent="0.25">
      <c r="A3293" s="1994">
        <v>20190118</v>
      </c>
      <c r="C3293" s="1782" t="s">
        <v>6806</v>
      </c>
      <c r="D3293" s="1762" t="s">
        <v>317</v>
      </c>
      <c r="E3293" s="1762">
        <v>0</v>
      </c>
      <c r="F3293" s="1762">
        <v>0</v>
      </c>
      <c r="G3293" s="1762">
        <v>0</v>
      </c>
      <c r="H3293" s="1762">
        <v>0</v>
      </c>
      <c r="I3293" s="1783">
        <v>1</v>
      </c>
      <c r="J3293" s="1783">
        <v>1</v>
      </c>
      <c r="L3293" s="1764">
        <v>116.12</v>
      </c>
      <c r="O3293" s="1764">
        <v>50.58</v>
      </c>
      <c r="P3293" s="1806" t="str">
        <f t="shared" si="1375"/>
        <v/>
      </c>
      <c r="Q3293" s="1764">
        <v>15</v>
      </c>
      <c r="R3293" s="1864" t="str">
        <f t="shared" si="1376"/>
        <v/>
      </c>
      <c r="S3293" s="1807">
        <f t="shared" si="1377"/>
        <v>0.6</v>
      </c>
      <c r="U3293" s="1764">
        <f t="shared" si="1378"/>
        <v>0</v>
      </c>
      <c r="V3293" s="1764">
        <f t="shared" si="1379"/>
        <v>116.12</v>
      </c>
      <c r="W3293" s="1764">
        <f t="shared" si="1380"/>
        <v>0</v>
      </c>
      <c r="X3293" s="1768"/>
      <c r="Y3293" s="1784"/>
      <c r="Z3293" s="1770"/>
      <c r="AA3293" s="1843"/>
      <c r="AB3293" s="1843"/>
      <c r="AH3293" s="1867"/>
      <c r="AK3293" s="1868"/>
      <c r="AL3293" s="1868"/>
    </row>
    <row r="3294" spans="1:38" x14ac:dyDescent="0.25">
      <c r="A3294" s="1997">
        <v>20190119</v>
      </c>
      <c r="C3294" s="1782">
        <v>780119</v>
      </c>
      <c r="D3294" s="1762" t="s">
        <v>26</v>
      </c>
      <c r="E3294" s="1762">
        <v>1</v>
      </c>
      <c r="F3294" s="1762">
        <v>5</v>
      </c>
      <c r="G3294" s="1762">
        <v>4</v>
      </c>
      <c r="H3294" s="1762">
        <v>2</v>
      </c>
      <c r="I3294" s="1783">
        <v>1</v>
      </c>
      <c r="J3294" s="1783">
        <v>1</v>
      </c>
      <c r="L3294" s="1764">
        <v>1953.29</v>
      </c>
      <c r="N3294" s="1764">
        <v>1293.55</v>
      </c>
      <c r="O3294" s="1764">
        <f t="shared" si="1374"/>
        <v>1005.1999999999999</v>
      </c>
      <c r="P3294" s="1806">
        <f t="shared" si="1375"/>
        <v>0.77708631285995899</v>
      </c>
      <c r="Q3294" s="1764">
        <v>288.35000000000002</v>
      </c>
      <c r="R3294" s="1864">
        <f t="shared" si="1376"/>
        <v>0.22291368714004101</v>
      </c>
      <c r="S3294" s="1807">
        <f t="shared" si="1377"/>
        <v>11.534000000000001</v>
      </c>
      <c r="U3294" s="1764">
        <f t="shared" si="1378"/>
        <v>0</v>
      </c>
      <c r="V3294" s="1764">
        <f t="shared" si="1379"/>
        <v>0</v>
      </c>
      <c r="W3294" s="1764">
        <f t="shared" si="1380"/>
        <v>1953.29</v>
      </c>
      <c r="X3294" s="1768">
        <v>1953.29</v>
      </c>
      <c r="Y3294" s="1784">
        <v>19600119</v>
      </c>
      <c r="Z3294" s="1770">
        <v>43549</v>
      </c>
      <c r="AA3294" s="1843" t="s">
        <v>104</v>
      </c>
      <c r="AB3294" s="1843"/>
      <c r="AH3294" s="1867"/>
      <c r="AK3294" s="1868"/>
      <c r="AL3294" s="1868"/>
    </row>
    <row r="3295" spans="1:38" x14ac:dyDescent="0.25">
      <c r="A3295" s="1997">
        <v>20190120</v>
      </c>
      <c r="C3295" s="1782">
        <v>767719</v>
      </c>
      <c r="D3295" s="1762" t="s">
        <v>26</v>
      </c>
      <c r="E3295" s="1762">
        <v>1</v>
      </c>
      <c r="F3295" s="1762">
        <v>8</v>
      </c>
      <c r="G3295" s="1762">
        <v>5</v>
      </c>
      <c r="H3295" s="1762">
        <v>3</v>
      </c>
      <c r="I3295" s="1783">
        <v>1</v>
      </c>
      <c r="J3295" s="1783">
        <v>1</v>
      </c>
      <c r="L3295" s="1764">
        <v>3111.31</v>
      </c>
      <c r="N3295" s="1764">
        <v>2055.34</v>
      </c>
      <c r="O3295" s="1764">
        <f t="shared" si="1374"/>
        <v>1584.42</v>
      </c>
      <c r="P3295" s="1806">
        <f t="shared" si="1375"/>
        <v>0.77087975712047641</v>
      </c>
      <c r="Q3295" s="1764">
        <v>470.92</v>
      </c>
      <c r="R3295" s="1864">
        <f t="shared" si="1376"/>
        <v>0.22912024287952357</v>
      </c>
      <c r="S3295" s="1807">
        <f t="shared" si="1377"/>
        <v>18.8368</v>
      </c>
      <c r="U3295" s="1764">
        <f t="shared" si="1378"/>
        <v>0</v>
      </c>
      <c r="V3295" s="1764">
        <f t="shared" si="1379"/>
        <v>0</v>
      </c>
      <c r="W3295" s="1764">
        <f t="shared" si="1380"/>
        <v>3111.31</v>
      </c>
      <c r="X3295" s="1768">
        <v>3111.31</v>
      </c>
      <c r="Y3295" s="1784">
        <v>19600195</v>
      </c>
      <c r="Z3295" s="1770">
        <v>43549</v>
      </c>
      <c r="AA3295" s="1843" t="s">
        <v>104</v>
      </c>
      <c r="AB3295" s="1843"/>
      <c r="AH3295" s="1867"/>
      <c r="AK3295" s="1868"/>
      <c r="AL3295" s="1868"/>
    </row>
    <row r="3296" spans="1:38" x14ac:dyDescent="0.25">
      <c r="A3296" s="1997">
        <v>20190121</v>
      </c>
      <c r="C3296" s="1782" t="s">
        <v>6823</v>
      </c>
      <c r="D3296" s="1762" t="s">
        <v>471</v>
      </c>
      <c r="E3296" s="1762">
        <v>1</v>
      </c>
      <c r="F3296" s="1762">
        <v>10</v>
      </c>
      <c r="G3296" s="1762">
        <v>9</v>
      </c>
      <c r="H3296" s="1762">
        <v>3</v>
      </c>
      <c r="I3296" s="1783">
        <v>1</v>
      </c>
      <c r="J3296" s="1783">
        <v>1</v>
      </c>
      <c r="L3296" s="1764">
        <v>4556.91</v>
      </c>
      <c r="N3296" s="1764">
        <v>2839.11</v>
      </c>
      <c r="O3296" s="1764">
        <f t="shared" si="1374"/>
        <v>2133.08</v>
      </c>
      <c r="P3296" s="1806">
        <f t="shared" si="1375"/>
        <v>0.75131995590167333</v>
      </c>
      <c r="Q3296" s="1764">
        <v>706.03</v>
      </c>
      <c r="R3296" s="1864">
        <f t="shared" si="1376"/>
        <v>0.24868004409832656</v>
      </c>
      <c r="S3296" s="1807">
        <f t="shared" si="1377"/>
        <v>28.241199999999999</v>
      </c>
      <c r="U3296" s="1764">
        <f t="shared" si="1378"/>
        <v>0</v>
      </c>
      <c r="V3296" s="1764">
        <f t="shared" si="1379"/>
        <v>0</v>
      </c>
      <c r="W3296" s="1764">
        <f t="shared" si="1380"/>
        <v>4556.91</v>
      </c>
      <c r="X3296" s="1768">
        <v>4556.91</v>
      </c>
      <c r="Y3296" s="1784">
        <v>19600233</v>
      </c>
      <c r="Z3296" s="1770">
        <v>43556</v>
      </c>
      <c r="AA3296" s="1843" t="s">
        <v>104</v>
      </c>
      <c r="AB3296" s="1843"/>
      <c r="AH3296" s="1867"/>
      <c r="AK3296" s="1868"/>
      <c r="AL3296" s="1868"/>
    </row>
    <row r="3297" spans="1:38" x14ac:dyDescent="0.25">
      <c r="A3297" s="1781">
        <v>20190122</v>
      </c>
      <c r="C3297" s="1782" t="s">
        <v>6824</v>
      </c>
      <c r="D3297" s="1762" t="s">
        <v>471</v>
      </c>
      <c r="E3297" s="1762">
        <v>1</v>
      </c>
      <c r="F3297" s="1762">
        <v>4</v>
      </c>
      <c r="G3297" s="1762">
        <v>6</v>
      </c>
      <c r="H3297" s="1762">
        <v>0</v>
      </c>
      <c r="I3297" s="1783">
        <v>1</v>
      </c>
      <c r="J3297" s="1783">
        <v>0</v>
      </c>
      <c r="L3297" s="1764">
        <v>1955.17</v>
      </c>
      <c r="N3297" s="1764">
        <v>1285.6500000000001</v>
      </c>
      <c r="O3297" s="1764">
        <f t="shared" si="1374"/>
        <v>1014.48</v>
      </c>
      <c r="P3297" s="1806">
        <f t="shared" si="1375"/>
        <v>0.78907945397269863</v>
      </c>
      <c r="Q3297" s="1764">
        <v>271.17</v>
      </c>
      <c r="R3297" s="1864">
        <f t="shared" si="1376"/>
        <v>0.21092054602730137</v>
      </c>
      <c r="S3297" s="1807">
        <f t="shared" si="1377"/>
        <v>10.8468</v>
      </c>
      <c r="U3297" s="1764">
        <f t="shared" si="1378"/>
        <v>271.17</v>
      </c>
      <c r="V3297" s="1764">
        <f t="shared" si="1379"/>
        <v>1955.17</v>
      </c>
      <c r="W3297" s="1764">
        <f t="shared" si="1380"/>
        <v>0</v>
      </c>
      <c r="X3297" s="1768"/>
      <c r="Y3297" s="1784"/>
      <c r="Z3297" s="1770"/>
      <c r="AA3297" s="1843"/>
      <c r="AB3297" s="1843"/>
      <c r="AH3297" s="1867"/>
      <c r="AK3297" s="1868"/>
      <c r="AL3297" s="1868"/>
    </row>
    <row r="3298" spans="1:38" x14ac:dyDescent="0.25">
      <c r="A3298" s="1997">
        <v>20190123</v>
      </c>
      <c r="C3298" s="1782" t="s">
        <v>6831</v>
      </c>
      <c r="D3298" s="1762" t="s">
        <v>6465</v>
      </c>
      <c r="E3298" s="1762">
        <v>0</v>
      </c>
      <c r="F3298" s="1762">
        <v>2</v>
      </c>
      <c r="G3298" s="1762">
        <v>0</v>
      </c>
      <c r="H3298" s="1762">
        <v>4</v>
      </c>
      <c r="I3298" s="1783">
        <v>1</v>
      </c>
      <c r="J3298" s="1783">
        <v>1</v>
      </c>
      <c r="L3298" s="1764">
        <v>1785.5</v>
      </c>
      <c r="N3298" s="1764">
        <v>944.53</v>
      </c>
      <c r="O3298" s="1764">
        <f t="shared" si="1374"/>
        <v>649.28</v>
      </c>
      <c r="P3298" s="1806">
        <f t="shared" si="1375"/>
        <v>0.68741066985696586</v>
      </c>
      <c r="Q3298" s="1764">
        <v>295.25</v>
      </c>
      <c r="R3298" s="1864">
        <f t="shared" si="1376"/>
        <v>0.31258933014303408</v>
      </c>
      <c r="S3298" s="1807">
        <f t="shared" si="1377"/>
        <v>11.81</v>
      </c>
      <c r="U3298" s="1764">
        <f t="shared" si="1378"/>
        <v>0</v>
      </c>
      <c r="V3298" s="1764">
        <f t="shared" si="1379"/>
        <v>0</v>
      </c>
      <c r="W3298" s="1764">
        <f t="shared" si="1380"/>
        <v>1785.5</v>
      </c>
      <c r="X3298" s="1768">
        <v>1785.5</v>
      </c>
      <c r="Y3298" s="1784">
        <v>19600262</v>
      </c>
      <c r="Z3298" s="1770">
        <v>43560</v>
      </c>
      <c r="AA3298" s="1843" t="s">
        <v>104</v>
      </c>
      <c r="AB3298" s="1843"/>
      <c r="AH3298" s="1867"/>
      <c r="AK3298" s="1868"/>
      <c r="AL3298" s="1868"/>
    </row>
    <row r="3299" spans="1:38" x14ac:dyDescent="0.25">
      <c r="A3299" s="1994">
        <v>20190124</v>
      </c>
      <c r="C3299" s="1782" t="s">
        <v>6870</v>
      </c>
      <c r="D3299" s="1762" t="s">
        <v>26</v>
      </c>
      <c r="E3299" s="1762">
        <v>0</v>
      </c>
      <c r="F3299" s="1762">
        <v>0</v>
      </c>
      <c r="G3299" s="1762">
        <v>0</v>
      </c>
      <c r="H3299" s="1762">
        <v>0</v>
      </c>
      <c r="I3299" s="1783">
        <v>1</v>
      </c>
      <c r="J3299" s="1783">
        <v>1</v>
      </c>
      <c r="O3299" s="1764">
        <f t="shared" si="1374"/>
        <v>0</v>
      </c>
      <c r="P3299" s="1806" t="str">
        <f t="shared" si="1375"/>
        <v/>
      </c>
      <c r="R3299" s="1864" t="str">
        <f t="shared" si="1376"/>
        <v/>
      </c>
      <c r="S3299" s="1807">
        <f t="shared" si="1377"/>
        <v>0</v>
      </c>
      <c r="U3299" s="1764">
        <f t="shared" si="1378"/>
        <v>0</v>
      </c>
      <c r="V3299" s="1764">
        <f t="shared" si="1379"/>
        <v>0</v>
      </c>
      <c r="W3299" s="1764">
        <f t="shared" si="1380"/>
        <v>0</v>
      </c>
      <c r="X3299" s="1768"/>
      <c r="Y3299" s="1784"/>
      <c r="Z3299" s="1770"/>
      <c r="AA3299" s="1843"/>
      <c r="AB3299" s="1843"/>
      <c r="AH3299" s="1867"/>
      <c r="AK3299" s="1868"/>
      <c r="AL3299" s="1868"/>
    </row>
    <row r="3300" spans="1:38" x14ac:dyDescent="0.25">
      <c r="A3300" s="1997">
        <v>20190125</v>
      </c>
      <c r="C3300" s="1782" t="s">
        <v>6874</v>
      </c>
      <c r="D3300" s="1762" t="s">
        <v>26</v>
      </c>
      <c r="E3300" s="1762">
        <v>1</v>
      </c>
      <c r="F3300" s="1762">
        <f>E3300*9</f>
        <v>9</v>
      </c>
      <c r="G3300" s="1762">
        <f>E3300*5</f>
        <v>5</v>
      </c>
      <c r="H3300" s="1762">
        <f>E3300*2</f>
        <v>2</v>
      </c>
      <c r="I3300" s="1783">
        <v>1</v>
      </c>
      <c r="J3300" s="1783">
        <v>1</v>
      </c>
      <c r="L3300" s="1764">
        <v>4058</v>
      </c>
      <c r="N3300" s="1764">
        <v>2780</v>
      </c>
      <c r="O3300" s="1764">
        <f t="shared" si="1374"/>
        <v>2266.81</v>
      </c>
      <c r="P3300" s="1806">
        <f t="shared" si="1375"/>
        <v>0.81539928057553956</v>
      </c>
      <c r="Q3300" s="1764">
        <v>513.19000000000005</v>
      </c>
      <c r="R3300" s="1864">
        <f t="shared" si="1376"/>
        <v>0.18460071942446046</v>
      </c>
      <c r="S3300" s="1807">
        <f t="shared" si="1377"/>
        <v>20.527600000000003</v>
      </c>
      <c r="U3300" s="1764">
        <f t="shared" si="1378"/>
        <v>0</v>
      </c>
      <c r="V3300" s="1764">
        <f t="shared" si="1379"/>
        <v>0</v>
      </c>
      <c r="W3300" s="1764">
        <f t="shared" si="1380"/>
        <v>4058</v>
      </c>
      <c r="X3300" s="1768">
        <v>4058</v>
      </c>
      <c r="Y3300" s="1784">
        <v>19600183</v>
      </c>
      <c r="Z3300" s="1770">
        <v>43542</v>
      </c>
      <c r="AA3300" s="1843" t="s">
        <v>104</v>
      </c>
      <c r="AB3300" s="1843"/>
      <c r="AH3300" s="1867"/>
      <c r="AK3300" s="1868"/>
      <c r="AL3300" s="1868"/>
    </row>
    <row r="3301" spans="1:38" x14ac:dyDescent="0.25">
      <c r="A3301" s="1997">
        <v>20190126</v>
      </c>
      <c r="C3301" s="1782" t="s">
        <v>6875</v>
      </c>
      <c r="D3301" s="1762" t="s">
        <v>26</v>
      </c>
      <c r="E3301" s="1762">
        <v>1</v>
      </c>
      <c r="F3301" s="1762">
        <f t="shared" ref="F3301:F3307" si="1384">E3301*9</f>
        <v>9</v>
      </c>
      <c r="G3301" s="1762">
        <f t="shared" ref="G3301:G3307" si="1385">E3301*5</f>
        <v>5</v>
      </c>
      <c r="H3301" s="1762">
        <f t="shared" ref="H3301:H3307" si="1386">E3301*2</f>
        <v>2</v>
      </c>
      <c r="I3301" s="1783">
        <v>1</v>
      </c>
      <c r="J3301" s="1783">
        <v>1</v>
      </c>
      <c r="L3301" s="1764">
        <v>4058</v>
      </c>
      <c r="N3301" s="1764">
        <v>2780</v>
      </c>
      <c r="O3301" s="1764">
        <f t="shared" si="1374"/>
        <v>2266.81</v>
      </c>
      <c r="P3301" s="1806">
        <f t="shared" si="1375"/>
        <v>0.81539928057553956</v>
      </c>
      <c r="Q3301" s="1764">
        <v>513.19000000000005</v>
      </c>
      <c r="R3301" s="1864">
        <f t="shared" si="1376"/>
        <v>0.18460071942446046</v>
      </c>
      <c r="S3301" s="1807">
        <f t="shared" si="1377"/>
        <v>20.527600000000003</v>
      </c>
      <c r="U3301" s="1764">
        <f t="shared" si="1378"/>
        <v>0</v>
      </c>
      <c r="V3301" s="1764">
        <f t="shared" si="1379"/>
        <v>0</v>
      </c>
      <c r="W3301" s="1764">
        <f t="shared" si="1380"/>
        <v>4058</v>
      </c>
      <c r="X3301" s="1768">
        <v>4058</v>
      </c>
      <c r="Y3301" s="1784">
        <v>19600182</v>
      </c>
      <c r="Z3301" s="1770">
        <v>43542</v>
      </c>
      <c r="AA3301" s="1843" t="s">
        <v>104</v>
      </c>
      <c r="AB3301" s="1843"/>
      <c r="AH3301" s="1867"/>
      <c r="AK3301" s="1868"/>
      <c r="AL3301" s="1868"/>
    </row>
    <row r="3302" spans="1:38" x14ac:dyDescent="0.25">
      <c r="A3302" s="1997">
        <v>20190127</v>
      </c>
      <c r="C3302" s="1782" t="s">
        <v>6876</v>
      </c>
      <c r="D3302" s="1762" t="s">
        <v>26</v>
      </c>
      <c r="E3302" s="1762">
        <v>1</v>
      </c>
      <c r="F3302" s="1762">
        <f t="shared" si="1384"/>
        <v>9</v>
      </c>
      <c r="G3302" s="1762">
        <f t="shared" si="1385"/>
        <v>5</v>
      </c>
      <c r="H3302" s="1762">
        <f t="shared" si="1386"/>
        <v>2</v>
      </c>
      <c r="I3302" s="1783">
        <v>1</v>
      </c>
      <c r="J3302" s="1783">
        <v>1</v>
      </c>
      <c r="L3302" s="1764">
        <v>4058</v>
      </c>
      <c r="N3302" s="1764">
        <v>2780</v>
      </c>
      <c r="O3302" s="1764">
        <f t="shared" si="1374"/>
        <v>2266.81</v>
      </c>
      <c r="P3302" s="1806">
        <f t="shared" si="1375"/>
        <v>0.81539928057553956</v>
      </c>
      <c r="Q3302" s="1764">
        <v>513.19000000000005</v>
      </c>
      <c r="R3302" s="1864">
        <f t="shared" si="1376"/>
        <v>0.18460071942446046</v>
      </c>
      <c r="S3302" s="1807">
        <f t="shared" si="1377"/>
        <v>20.527600000000003</v>
      </c>
      <c r="U3302" s="1764">
        <f t="shared" si="1378"/>
        <v>0</v>
      </c>
      <c r="V3302" s="1764">
        <f t="shared" si="1379"/>
        <v>0</v>
      </c>
      <c r="W3302" s="1764">
        <f t="shared" si="1380"/>
        <v>4058</v>
      </c>
      <c r="X3302" s="1768">
        <v>4058</v>
      </c>
      <c r="Y3302" s="1784">
        <v>19600181</v>
      </c>
      <c r="Z3302" s="1770">
        <v>43542</v>
      </c>
      <c r="AA3302" s="1843" t="s">
        <v>104</v>
      </c>
      <c r="AB3302" s="1843"/>
      <c r="AH3302" s="1867"/>
      <c r="AK3302" s="1868"/>
      <c r="AL3302" s="1868"/>
    </row>
    <row r="3303" spans="1:38" x14ac:dyDescent="0.25">
      <c r="A3303" s="1997">
        <v>20190128</v>
      </c>
      <c r="C3303" s="1782" t="s">
        <v>6877</v>
      </c>
      <c r="D3303" s="1762" t="s">
        <v>26</v>
      </c>
      <c r="E3303" s="1762">
        <v>1</v>
      </c>
      <c r="F3303" s="1762">
        <f t="shared" si="1384"/>
        <v>9</v>
      </c>
      <c r="G3303" s="1762">
        <f t="shared" si="1385"/>
        <v>5</v>
      </c>
      <c r="H3303" s="1762">
        <f t="shared" si="1386"/>
        <v>2</v>
      </c>
      <c r="I3303" s="1783">
        <v>1</v>
      </c>
      <c r="J3303" s="1783">
        <v>1</v>
      </c>
      <c r="L3303" s="1764">
        <v>4058</v>
      </c>
      <c r="N3303" s="1764">
        <v>2780</v>
      </c>
      <c r="O3303" s="1764">
        <f t="shared" si="1374"/>
        <v>2266.81</v>
      </c>
      <c r="P3303" s="1806">
        <f t="shared" si="1375"/>
        <v>0.81539928057553956</v>
      </c>
      <c r="Q3303" s="1764">
        <v>513.19000000000005</v>
      </c>
      <c r="R3303" s="1864">
        <f t="shared" si="1376"/>
        <v>0.18460071942446046</v>
      </c>
      <c r="S3303" s="1807">
        <f t="shared" si="1377"/>
        <v>20.527600000000003</v>
      </c>
      <c r="U3303" s="1764">
        <f t="shared" si="1378"/>
        <v>0</v>
      </c>
      <c r="V3303" s="1764">
        <f t="shared" si="1379"/>
        <v>0</v>
      </c>
      <c r="W3303" s="1764">
        <f t="shared" si="1380"/>
        <v>4058</v>
      </c>
      <c r="X3303" s="1768">
        <v>4058</v>
      </c>
      <c r="Y3303" s="1784">
        <v>19600205</v>
      </c>
      <c r="Z3303" s="1770">
        <v>43549</v>
      </c>
      <c r="AA3303" s="1843" t="s">
        <v>104</v>
      </c>
      <c r="AB3303" s="1843"/>
      <c r="AH3303" s="1867"/>
      <c r="AK3303" s="1868"/>
      <c r="AL3303" s="1868"/>
    </row>
    <row r="3304" spans="1:38" x14ac:dyDescent="0.25">
      <c r="A3304" s="1997">
        <v>20190129</v>
      </c>
      <c r="C3304" s="1782" t="s">
        <v>6878</v>
      </c>
      <c r="D3304" s="1762" t="s">
        <v>26</v>
      </c>
      <c r="E3304" s="1762">
        <v>1</v>
      </c>
      <c r="F3304" s="1762">
        <f t="shared" si="1384"/>
        <v>9</v>
      </c>
      <c r="G3304" s="1762">
        <f t="shared" si="1385"/>
        <v>5</v>
      </c>
      <c r="H3304" s="1762">
        <f t="shared" si="1386"/>
        <v>2</v>
      </c>
      <c r="I3304" s="1783">
        <v>1</v>
      </c>
      <c r="J3304" s="1783">
        <v>1</v>
      </c>
      <c r="L3304" s="1764">
        <v>4058</v>
      </c>
      <c r="N3304" s="1764">
        <v>2780</v>
      </c>
      <c r="O3304" s="1764">
        <f t="shared" si="1374"/>
        <v>2266.81</v>
      </c>
      <c r="P3304" s="1806">
        <f t="shared" si="1375"/>
        <v>0.81539928057553956</v>
      </c>
      <c r="Q3304" s="1764">
        <v>513.19000000000005</v>
      </c>
      <c r="R3304" s="1864">
        <f t="shared" si="1376"/>
        <v>0.18460071942446046</v>
      </c>
      <c r="S3304" s="1807">
        <f t="shared" si="1377"/>
        <v>20.527600000000003</v>
      </c>
      <c r="U3304" s="1764">
        <f t="shared" si="1378"/>
        <v>0</v>
      </c>
      <c r="V3304" s="1764">
        <f t="shared" si="1379"/>
        <v>0</v>
      </c>
      <c r="W3304" s="1764">
        <f t="shared" si="1380"/>
        <v>4058</v>
      </c>
      <c r="X3304" s="1768">
        <v>4058</v>
      </c>
      <c r="Y3304" s="1784">
        <v>19600204</v>
      </c>
      <c r="Z3304" s="1770">
        <v>43549</v>
      </c>
      <c r="AA3304" s="1843" t="s">
        <v>104</v>
      </c>
      <c r="AB3304" s="1843"/>
      <c r="AH3304" s="1867"/>
      <c r="AK3304" s="1868"/>
      <c r="AL3304" s="1868"/>
    </row>
    <row r="3305" spans="1:38" x14ac:dyDescent="0.25">
      <c r="A3305" s="1997">
        <v>20190130</v>
      </c>
      <c r="C3305" s="1782" t="s">
        <v>6879</v>
      </c>
      <c r="D3305" s="1762" t="s">
        <v>26</v>
      </c>
      <c r="E3305" s="1762">
        <v>1</v>
      </c>
      <c r="F3305" s="1762">
        <f t="shared" si="1384"/>
        <v>9</v>
      </c>
      <c r="G3305" s="1762">
        <f t="shared" si="1385"/>
        <v>5</v>
      </c>
      <c r="H3305" s="1762">
        <f t="shared" si="1386"/>
        <v>2</v>
      </c>
      <c r="I3305" s="1783">
        <v>1</v>
      </c>
      <c r="J3305" s="1783">
        <v>1</v>
      </c>
      <c r="L3305" s="1764">
        <v>4058</v>
      </c>
      <c r="N3305" s="1764">
        <v>2780</v>
      </c>
      <c r="O3305" s="1764">
        <f t="shared" si="1374"/>
        <v>2266.81</v>
      </c>
      <c r="P3305" s="1806">
        <f t="shared" si="1375"/>
        <v>0.81539928057553956</v>
      </c>
      <c r="Q3305" s="1764">
        <v>513.19000000000005</v>
      </c>
      <c r="R3305" s="1864">
        <f t="shared" si="1376"/>
        <v>0.18460071942446046</v>
      </c>
      <c r="S3305" s="1807">
        <f t="shared" si="1377"/>
        <v>20.527600000000003</v>
      </c>
      <c r="U3305" s="1764">
        <f t="shared" si="1378"/>
        <v>0</v>
      </c>
      <c r="V3305" s="1764">
        <f t="shared" si="1379"/>
        <v>0</v>
      </c>
      <c r="W3305" s="1764">
        <f t="shared" si="1380"/>
        <v>4058</v>
      </c>
      <c r="X3305" s="1768">
        <v>4058</v>
      </c>
      <c r="Y3305" s="1784">
        <v>19600203</v>
      </c>
      <c r="Z3305" s="1770">
        <v>43549</v>
      </c>
      <c r="AA3305" s="1843" t="s">
        <v>104</v>
      </c>
      <c r="AB3305" s="1843"/>
      <c r="AH3305" s="1867"/>
      <c r="AK3305" s="1868"/>
      <c r="AL3305" s="1868"/>
    </row>
    <row r="3306" spans="1:38" x14ac:dyDescent="0.25">
      <c r="A3306" s="1997">
        <v>20190131</v>
      </c>
      <c r="C3306" s="1782" t="s">
        <v>6880</v>
      </c>
      <c r="D3306" s="1762" t="s">
        <v>26</v>
      </c>
      <c r="E3306" s="1762">
        <v>1</v>
      </c>
      <c r="F3306" s="1762">
        <f t="shared" si="1384"/>
        <v>9</v>
      </c>
      <c r="G3306" s="1762">
        <f t="shared" si="1385"/>
        <v>5</v>
      </c>
      <c r="H3306" s="1762">
        <f t="shared" si="1386"/>
        <v>2</v>
      </c>
      <c r="I3306" s="1783">
        <v>1</v>
      </c>
      <c r="J3306" s="1783">
        <v>1</v>
      </c>
      <c r="L3306" s="1764">
        <v>4058</v>
      </c>
      <c r="N3306" s="1764">
        <v>2780</v>
      </c>
      <c r="O3306" s="1764">
        <f t="shared" si="1374"/>
        <v>2266.81</v>
      </c>
      <c r="P3306" s="1806">
        <f t="shared" si="1375"/>
        <v>0.81539928057553956</v>
      </c>
      <c r="Q3306" s="1764">
        <v>513.19000000000005</v>
      </c>
      <c r="R3306" s="1864">
        <f t="shared" si="1376"/>
        <v>0.18460071942446046</v>
      </c>
      <c r="S3306" s="1807">
        <f t="shared" si="1377"/>
        <v>20.527600000000003</v>
      </c>
      <c r="U3306" s="1764">
        <f t="shared" si="1378"/>
        <v>0</v>
      </c>
      <c r="V3306" s="1764">
        <f t="shared" si="1379"/>
        <v>0</v>
      </c>
      <c r="W3306" s="1764">
        <f t="shared" si="1380"/>
        <v>4058</v>
      </c>
      <c r="X3306" s="1768">
        <v>4058</v>
      </c>
      <c r="Y3306" s="1784">
        <v>19600202</v>
      </c>
      <c r="Z3306" s="1770">
        <v>43549</v>
      </c>
      <c r="AA3306" s="1843" t="s">
        <v>104</v>
      </c>
      <c r="AB3306" s="1843"/>
      <c r="AH3306" s="1867"/>
      <c r="AK3306" s="1868"/>
      <c r="AL3306" s="1868"/>
    </row>
    <row r="3307" spans="1:38" x14ac:dyDescent="0.25">
      <c r="A3307" s="1997">
        <v>20190132</v>
      </c>
      <c r="C3307" s="1782" t="s">
        <v>6881</v>
      </c>
      <c r="D3307" s="1762" t="s">
        <v>26</v>
      </c>
      <c r="E3307" s="1762">
        <v>1</v>
      </c>
      <c r="F3307" s="1762">
        <f t="shared" si="1384"/>
        <v>9</v>
      </c>
      <c r="G3307" s="1762">
        <f t="shared" si="1385"/>
        <v>5</v>
      </c>
      <c r="H3307" s="1762">
        <f t="shared" si="1386"/>
        <v>2</v>
      </c>
      <c r="I3307" s="1783">
        <v>1</v>
      </c>
      <c r="J3307" s="1783">
        <v>1</v>
      </c>
      <c r="L3307" s="1764">
        <v>4058</v>
      </c>
      <c r="N3307" s="1764">
        <v>2780</v>
      </c>
      <c r="O3307" s="1764">
        <f t="shared" si="1374"/>
        <v>2266.81</v>
      </c>
      <c r="P3307" s="1806">
        <f t="shared" si="1375"/>
        <v>0.81539928057553956</v>
      </c>
      <c r="Q3307" s="1764">
        <v>513.19000000000005</v>
      </c>
      <c r="R3307" s="1864">
        <f t="shared" si="1376"/>
        <v>0.18460071942446046</v>
      </c>
      <c r="S3307" s="1807">
        <f t="shared" si="1377"/>
        <v>20.527600000000003</v>
      </c>
      <c r="U3307" s="1764">
        <f t="shared" si="1378"/>
        <v>0</v>
      </c>
      <c r="V3307" s="1764">
        <f t="shared" si="1379"/>
        <v>0</v>
      </c>
      <c r="W3307" s="1764">
        <f t="shared" si="1380"/>
        <v>4058</v>
      </c>
      <c r="X3307" s="1768">
        <v>4058</v>
      </c>
      <c r="Y3307" s="1784">
        <v>19600201</v>
      </c>
      <c r="Z3307" s="1770">
        <v>43549</v>
      </c>
      <c r="AA3307" s="1843" t="s">
        <v>104</v>
      </c>
      <c r="AB3307" s="1843"/>
      <c r="AH3307" s="1867"/>
      <c r="AK3307" s="1868"/>
      <c r="AL3307" s="1868"/>
    </row>
    <row r="3308" spans="1:38" x14ac:dyDescent="0.25">
      <c r="A3308" s="1781">
        <v>20190133</v>
      </c>
      <c r="C3308" s="1782" t="s">
        <v>6882</v>
      </c>
      <c r="D3308" s="1762" t="s">
        <v>352</v>
      </c>
      <c r="E3308" s="1762">
        <v>0</v>
      </c>
      <c r="F3308" s="1762">
        <v>12</v>
      </c>
      <c r="G3308" s="1762">
        <v>12</v>
      </c>
      <c r="H3308" s="1762">
        <v>0</v>
      </c>
      <c r="I3308" s="1783">
        <v>1</v>
      </c>
      <c r="J3308" s="1783">
        <v>1</v>
      </c>
      <c r="L3308" s="1764">
        <v>0</v>
      </c>
      <c r="N3308" s="1764">
        <v>3532.12</v>
      </c>
      <c r="O3308" s="1764">
        <f t="shared" si="1374"/>
        <v>2948.3599999999997</v>
      </c>
      <c r="P3308" s="1806">
        <f t="shared" si="1375"/>
        <v>0.83472815193141792</v>
      </c>
      <c r="Q3308" s="1764">
        <v>583.76</v>
      </c>
      <c r="R3308" s="1864">
        <f t="shared" si="1376"/>
        <v>0.16527184806858206</v>
      </c>
      <c r="S3308" s="1807">
        <f t="shared" si="1377"/>
        <v>23.3504</v>
      </c>
      <c r="U3308" s="1764">
        <f t="shared" si="1378"/>
        <v>0</v>
      </c>
      <c r="V3308" s="1764">
        <f t="shared" si="1379"/>
        <v>0</v>
      </c>
      <c r="W3308" s="1764">
        <f t="shared" si="1380"/>
        <v>0</v>
      </c>
      <c r="X3308" s="1768"/>
      <c r="Y3308" s="1784"/>
      <c r="Z3308" s="1770"/>
      <c r="AA3308" s="1843"/>
      <c r="AB3308" s="1843"/>
      <c r="AH3308" s="1867"/>
      <c r="AK3308" s="1868"/>
      <c r="AL3308" s="1868"/>
    </row>
    <row r="3309" spans="1:38" x14ac:dyDescent="0.25">
      <c r="A3309" s="1997">
        <v>20190134</v>
      </c>
      <c r="C3309" s="1782" t="s">
        <v>7032</v>
      </c>
      <c r="D3309" s="1762" t="s">
        <v>26</v>
      </c>
      <c r="E3309" s="1762">
        <v>1</v>
      </c>
      <c r="F3309" s="1762">
        <v>11</v>
      </c>
      <c r="G3309" s="1762">
        <v>4</v>
      </c>
      <c r="H3309" s="1762">
        <v>8</v>
      </c>
      <c r="I3309" s="1783">
        <v>1</v>
      </c>
      <c r="J3309" s="1783">
        <v>1</v>
      </c>
      <c r="L3309" s="1764">
        <v>11600</v>
      </c>
      <c r="O3309" s="1764">
        <f t="shared" si="1374"/>
        <v>0</v>
      </c>
      <c r="P3309" s="1806" t="str">
        <f t="shared" si="1375"/>
        <v/>
      </c>
      <c r="R3309" s="1864" t="str">
        <f t="shared" si="1376"/>
        <v/>
      </c>
      <c r="S3309" s="1807">
        <f t="shared" si="1377"/>
        <v>0</v>
      </c>
      <c r="U3309" s="1764">
        <f t="shared" si="1378"/>
        <v>0</v>
      </c>
      <c r="V3309" s="1764">
        <f t="shared" si="1379"/>
        <v>0</v>
      </c>
      <c r="W3309" s="1764">
        <f t="shared" si="1380"/>
        <v>11600</v>
      </c>
      <c r="X3309" s="1768">
        <v>11600</v>
      </c>
      <c r="Y3309" s="1784">
        <v>19600197</v>
      </c>
      <c r="Z3309" s="1770">
        <v>43549</v>
      </c>
      <c r="AA3309" s="1843" t="s">
        <v>104</v>
      </c>
      <c r="AB3309" s="1843"/>
      <c r="AH3309" s="1867"/>
      <c r="AK3309" s="1868"/>
      <c r="AL3309" s="1868"/>
    </row>
    <row r="3310" spans="1:38" x14ac:dyDescent="0.25">
      <c r="A3310" s="1781">
        <v>20190135</v>
      </c>
      <c r="C3310" s="1782" t="s">
        <v>6912</v>
      </c>
      <c r="D3310" s="1762" t="s">
        <v>26</v>
      </c>
      <c r="E3310" s="1762">
        <v>1</v>
      </c>
      <c r="F3310" s="1762">
        <v>11</v>
      </c>
      <c r="G3310" s="1762">
        <v>4</v>
      </c>
      <c r="H3310" s="1762">
        <v>8</v>
      </c>
      <c r="I3310" s="1783">
        <v>0</v>
      </c>
      <c r="J3310" s="1783">
        <v>0</v>
      </c>
      <c r="L3310" s="1764">
        <v>11600</v>
      </c>
      <c r="O3310" s="1764">
        <f t="shared" si="1374"/>
        <v>0</v>
      </c>
      <c r="P3310" s="1806" t="str">
        <f t="shared" si="1375"/>
        <v/>
      </c>
      <c r="R3310" s="1864" t="str">
        <f t="shared" si="1376"/>
        <v/>
      </c>
      <c r="S3310" s="1807">
        <f t="shared" si="1377"/>
        <v>0</v>
      </c>
      <c r="U3310" s="1764">
        <f t="shared" si="1378"/>
        <v>0</v>
      </c>
      <c r="V3310" s="1764">
        <f t="shared" si="1379"/>
        <v>11600</v>
      </c>
      <c r="W3310" s="1764">
        <f t="shared" si="1380"/>
        <v>0</v>
      </c>
      <c r="X3310" s="1768"/>
      <c r="Y3310" s="1784"/>
      <c r="Z3310" s="1770"/>
      <c r="AA3310" s="1843"/>
      <c r="AB3310" s="1843"/>
      <c r="AH3310" s="1867"/>
      <c r="AK3310" s="1868"/>
      <c r="AL3310" s="1868"/>
    </row>
    <row r="3311" spans="1:38" x14ac:dyDescent="0.25">
      <c r="A3311" s="1781">
        <v>20190136</v>
      </c>
      <c r="C3311" s="1782" t="s">
        <v>6885</v>
      </c>
      <c r="D3311" s="1762" t="s">
        <v>26</v>
      </c>
      <c r="E3311" s="1762">
        <v>1</v>
      </c>
      <c r="F3311" s="1762">
        <v>11</v>
      </c>
      <c r="G3311" s="1762">
        <v>4</v>
      </c>
      <c r="H3311" s="1762">
        <v>8</v>
      </c>
      <c r="I3311" s="1783">
        <v>0</v>
      </c>
      <c r="J3311" s="1783">
        <v>0</v>
      </c>
      <c r="L3311" s="1764">
        <v>11600</v>
      </c>
      <c r="O3311" s="1764">
        <f t="shared" si="1374"/>
        <v>0</v>
      </c>
      <c r="P3311" s="1806" t="str">
        <f t="shared" si="1375"/>
        <v/>
      </c>
      <c r="R3311" s="1864" t="str">
        <f t="shared" si="1376"/>
        <v/>
      </c>
      <c r="S3311" s="1807">
        <f t="shared" si="1377"/>
        <v>0</v>
      </c>
      <c r="U3311" s="1764">
        <f t="shared" si="1378"/>
        <v>0</v>
      </c>
      <c r="V3311" s="1764">
        <f t="shared" si="1379"/>
        <v>11600</v>
      </c>
      <c r="W3311" s="1764">
        <f t="shared" si="1380"/>
        <v>0</v>
      </c>
      <c r="X3311" s="1768"/>
      <c r="Y3311" s="1784"/>
      <c r="Z3311" s="1770"/>
      <c r="AA3311" s="1843"/>
      <c r="AB3311" s="1843"/>
      <c r="AH3311" s="1867"/>
      <c r="AK3311" s="1868"/>
      <c r="AL3311" s="1868"/>
    </row>
    <row r="3312" spans="1:38" x14ac:dyDescent="0.25">
      <c r="A3312" s="1781">
        <v>20190137</v>
      </c>
      <c r="C3312" s="1782" t="s">
        <v>6886</v>
      </c>
      <c r="D3312" s="1762" t="s">
        <v>26</v>
      </c>
      <c r="E3312" s="1762">
        <v>1</v>
      </c>
      <c r="F3312" s="1762">
        <v>11</v>
      </c>
      <c r="G3312" s="1762">
        <v>4</v>
      </c>
      <c r="H3312" s="1762">
        <v>8</v>
      </c>
      <c r="I3312" s="1783">
        <v>0</v>
      </c>
      <c r="J3312" s="1783">
        <v>0</v>
      </c>
      <c r="L3312" s="1764">
        <v>11600</v>
      </c>
      <c r="O3312" s="1764">
        <f t="shared" si="1374"/>
        <v>0</v>
      </c>
      <c r="P3312" s="1806" t="str">
        <f t="shared" si="1375"/>
        <v/>
      </c>
      <c r="R3312" s="1864" t="str">
        <f t="shared" si="1376"/>
        <v/>
      </c>
      <c r="S3312" s="1807">
        <f t="shared" si="1377"/>
        <v>0</v>
      </c>
      <c r="U3312" s="1764">
        <f t="shared" si="1378"/>
        <v>0</v>
      </c>
      <c r="V3312" s="1764">
        <f t="shared" si="1379"/>
        <v>11600</v>
      </c>
      <c r="W3312" s="1764">
        <f t="shared" si="1380"/>
        <v>0</v>
      </c>
      <c r="X3312" s="1768"/>
      <c r="Y3312" s="1784"/>
      <c r="Z3312" s="1770"/>
      <c r="AA3312" s="1843"/>
      <c r="AB3312" s="1843"/>
      <c r="AH3312" s="1867"/>
      <c r="AK3312" s="1868"/>
      <c r="AL3312" s="1868"/>
    </row>
    <row r="3313" spans="1:38" x14ac:dyDescent="0.25">
      <c r="A3313" s="1781">
        <v>20190138</v>
      </c>
      <c r="C3313" s="1782" t="s">
        <v>6887</v>
      </c>
      <c r="D3313" s="1762" t="s">
        <v>26</v>
      </c>
      <c r="E3313" s="1762">
        <v>1</v>
      </c>
      <c r="F3313" s="1762">
        <v>11</v>
      </c>
      <c r="G3313" s="1762">
        <v>4</v>
      </c>
      <c r="H3313" s="1762">
        <v>8</v>
      </c>
      <c r="I3313" s="1783">
        <v>0</v>
      </c>
      <c r="J3313" s="1783">
        <v>0</v>
      </c>
      <c r="L3313" s="1764">
        <v>11600</v>
      </c>
      <c r="O3313" s="1764">
        <f t="shared" si="1374"/>
        <v>0</v>
      </c>
      <c r="P3313" s="1806" t="str">
        <f t="shared" si="1375"/>
        <v/>
      </c>
      <c r="R3313" s="1864" t="str">
        <f t="shared" si="1376"/>
        <v/>
      </c>
      <c r="S3313" s="1807">
        <f t="shared" si="1377"/>
        <v>0</v>
      </c>
      <c r="U3313" s="1764">
        <f t="shared" si="1378"/>
        <v>0</v>
      </c>
      <c r="V3313" s="1764">
        <f t="shared" si="1379"/>
        <v>11600</v>
      </c>
      <c r="W3313" s="1764">
        <f t="shared" si="1380"/>
        <v>0</v>
      </c>
      <c r="X3313" s="1768"/>
      <c r="Y3313" s="1784"/>
      <c r="Z3313" s="1770"/>
      <c r="AA3313" s="1843"/>
      <c r="AB3313" s="1843"/>
      <c r="AH3313" s="1867"/>
      <c r="AK3313" s="1868"/>
      <c r="AL3313" s="1868"/>
    </row>
    <row r="3314" spans="1:38" x14ac:dyDescent="0.25">
      <c r="A3314" s="1781">
        <v>20190139</v>
      </c>
      <c r="C3314" s="1782" t="s">
        <v>6888</v>
      </c>
      <c r="D3314" s="1762" t="s">
        <v>26</v>
      </c>
      <c r="E3314" s="1762">
        <v>1</v>
      </c>
      <c r="F3314" s="1762">
        <v>11</v>
      </c>
      <c r="G3314" s="1762">
        <v>4</v>
      </c>
      <c r="H3314" s="1762">
        <v>8</v>
      </c>
      <c r="I3314" s="1783">
        <v>0</v>
      </c>
      <c r="J3314" s="1783">
        <v>0</v>
      </c>
      <c r="L3314" s="1764">
        <v>11600</v>
      </c>
      <c r="O3314" s="1764">
        <f t="shared" si="1374"/>
        <v>0</v>
      </c>
      <c r="P3314" s="1806" t="str">
        <f t="shared" si="1375"/>
        <v/>
      </c>
      <c r="R3314" s="1864" t="str">
        <f t="shared" si="1376"/>
        <v/>
      </c>
      <c r="S3314" s="1807">
        <f t="shared" si="1377"/>
        <v>0</v>
      </c>
      <c r="U3314" s="1764">
        <f t="shared" si="1378"/>
        <v>0</v>
      </c>
      <c r="V3314" s="1764">
        <f t="shared" si="1379"/>
        <v>11600</v>
      </c>
      <c r="W3314" s="1764">
        <f t="shared" si="1380"/>
        <v>0</v>
      </c>
      <c r="X3314" s="1768"/>
      <c r="Y3314" s="1784"/>
      <c r="Z3314" s="1770"/>
      <c r="AA3314" s="1843"/>
      <c r="AB3314" s="1843"/>
      <c r="AH3314" s="1867"/>
      <c r="AK3314" s="1868"/>
      <c r="AL3314" s="1868"/>
    </row>
    <row r="3315" spans="1:38" x14ac:dyDescent="0.25">
      <c r="A3315" s="1781">
        <v>20190140</v>
      </c>
      <c r="C3315" s="1782" t="s">
        <v>6889</v>
      </c>
      <c r="D3315" s="1762" t="s">
        <v>26</v>
      </c>
      <c r="E3315" s="1762">
        <v>1</v>
      </c>
      <c r="F3315" s="1762">
        <v>11</v>
      </c>
      <c r="G3315" s="1762">
        <v>4</v>
      </c>
      <c r="H3315" s="1762">
        <v>8</v>
      </c>
      <c r="I3315" s="1783">
        <v>0</v>
      </c>
      <c r="J3315" s="1783">
        <v>0</v>
      </c>
      <c r="L3315" s="1764">
        <v>11600</v>
      </c>
      <c r="O3315" s="1764">
        <f t="shared" si="1374"/>
        <v>0</v>
      </c>
      <c r="P3315" s="1806" t="str">
        <f t="shared" si="1375"/>
        <v/>
      </c>
      <c r="R3315" s="1864" t="str">
        <f t="shared" si="1376"/>
        <v/>
      </c>
      <c r="S3315" s="1807">
        <f t="shared" si="1377"/>
        <v>0</v>
      </c>
      <c r="U3315" s="1764">
        <f t="shared" si="1378"/>
        <v>0</v>
      </c>
      <c r="V3315" s="1764">
        <f t="shared" si="1379"/>
        <v>11600</v>
      </c>
      <c r="W3315" s="1764">
        <f t="shared" si="1380"/>
        <v>0</v>
      </c>
      <c r="X3315" s="1768"/>
      <c r="Y3315" s="1784"/>
      <c r="Z3315" s="1770"/>
      <c r="AA3315" s="1843"/>
      <c r="AB3315" s="1843"/>
      <c r="AH3315" s="1867"/>
      <c r="AK3315" s="1868"/>
      <c r="AL3315" s="1868"/>
    </row>
    <row r="3316" spans="1:38" x14ac:dyDescent="0.25">
      <c r="A3316" s="1781">
        <v>20190141</v>
      </c>
      <c r="C3316" s="1782" t="s">
        <v>6890</v>
      </c>
      <c r="D3316" s="1762" t="s">
        <v>26</v>
      </c>
      <c r="E3316" s="1762">
        <v>1</v>
      </c>
      <c r="F3316" s="1762">
        <v>11</v>
      </c>
      <c r="G3316" s="1762">
        <v>4</v>
      </c>
      <c r="H3316" s="1762">
        <v>8</v>
      </c>
      <c r="I3316" s="1783">
        <v>0</v>
      </c>
      <c r="J3316" s="1783">
        <v>0</v>
      </c>
      <c r="L3316" s="1764">
        <v>11600</v>
      </c>
      <c r="O3316" s="1764">
        <f t="shared" si="1374"/>
        <v>0</v>
      </c>
      <c r="P3316" s="1806" t="str">
        <f t="shared" si="1375"/>
        <v/>
      </c>
      <c r="R3316" s="1864" t="str">
        <f t="shared" si="1376"/>
        <v/>
      </c>
      <c r="S3316" s="1807">
        <f t="shared" si="1377"/>
        <v>0</v>
      </c>
      <c r="U3316" s="1764">
        <f t="shared" si="1378"/>
        <v>0</v>
      </c>
      <c r="V3316" s="1764">
        <f t="shared" si="1379"/>
        <v>11600</v>
      </c>
      <c r="W3316" s="1764">
        <f t="shared" si="1380"/>
        <v>0</v>
      </c>
      <c r="X3316" s="1768"/>
      <c r="Y3316" s="1784"/>
      <c r="Z3316" s="1770"/>
      <c r="AA3316" s="1843"/>
      <c r="AB3316" s="1843"/>
      <c r="AH3316" s="1867"/>
      <c r="AK3316" s="1868"/>
      <c r="AL3316" s="1868"/>
    </row>
    <row r="3317" spans="1:38" x14ac:dyDescent="0.25">
      <c r="A3317" s="1781">
        <v>20190142</v>
      </c>
      <c r="C3317" s="1782" t="s">
        <v>6891</v>
      </c>
      <c r="D3317" s="1762" t="s">
        <v>26</v>
      </c>
      <c r="E3317" s="1762">
        <v>1</v>
      </c>
      <c r="F3317" s="1762">
        <v>11</v>
      </c>
      <c r="G3317" s="1762">
        <v>4</v>
      </c>
      <c r="H3317" s="1762">
        <v>8</v>
      </c>
      <c r="I3317" s="1783">
        <v>0</v>
      </c>
      <c r="J3317" s="1783">
        <v>0</v>
      </c>
      <c r="L3317" s="1764">
        <v>11600</v>
      </c>
      <c r="O3317" s="1764">
        <f t="shared" si="1374"/>
        <v>0</v>
      </c>
      <c r="P3317" s="1806" t="str">
        <f t="shared" si="1375"/>
        <v/>
      </c>
      <c r="R3317" s="1864" t="str">
        <f t="shared" si="1376"/>
        <v/>
      </c>
      <c r="S3317" s="1807">
        <f t="shared" si="1377"/>
        <v>0</v>
      </c>
      <c r="U3317" s="1764">
        <f t="shared" si="1378"/>
        <v>0</v>
      </c>
      <c r="V3317" s="1764">
        <f t="shared" si="1379"/>
        <v>11600</v>
      </c>
      <c r="W3317" s="1764">
        <f t="shared" si="1380"/>
        <v>0</v>
      </c>
      <c r="X3317" s="1768"/>
      <c r="Y3317" s="1784"/>
      <c r="Z3317" s="1770"/>
      <c r="AA3317" s="1843"/>
      <c r="AB3317" s="1843"/>
      <c r="AH3317" s="1867"/>
      <c r="AK3317" s="1868"/>
      <c r="AL3317" s="1868"/>
    </row>
    <row r="3318" spans="1:38" x14ac:dyDescent="0.25">
      <c r="A3318" s="1781">
        <v>20190143</v>
      </c>
      <c r="C3318" s="1782" t="s">
        <v>6892</v>
      </c>
      <c r="D3318" s="1762" t="s">
        <v>26</v>
      </c>
      <c r="E3318" s="1762">
        <v>1</v>
      </c>
      <c r="F3318" s="1762">
        <v>11</v>
      </c>
      <c r="G3318" s="1762">
        <v>4</v>
      </c>
      <c r="H3318" s="1762">
        <v>8</v>
      </c>
      <c r="I3318" s="1783">
        <v>0</v>
      </c>
      <c r="J3318" s="1783">
        <v>0</v>
      </c>
      <c r="L3318" s="1764">
        <v>11600</v>
      </c>
      <c r="O3318" s="1764">
        <f t="shared" si="1374"/>
        <v>0</v>
      </c>
      <c r="P3318" s="1806" t="str">
        <f t="shared" si="1375"/>
        <v/>
      </c>
      <c r="R3318" s="1864" t="str">
        <f t="shared" si="1376"/>
        <v/>
      </c>
      <c r="S3318" s="1807">
        <f t="shared" si="1377"/>
        <v>0</v>
      </c>
      <c r="U3318" s="1764">
        <f t="shared" si="1378"/>
        <v>0</v>
      </c>
      <c r="V3318" s="1764">
        <f t="shared" si="1379"/>
        <v>11600</v>
      </c>
      <c r="W3318" s="1764">
        <f t="shared" si="1380"/>
        <v>0</v>
      </c>
      <c r="X3318" s="1768"/>
      <c r="Y3318" s="1784"/>
      <c r="Z3318" s="1770"/>
      <c r="AA3318" s="1843"/>
      <c r="AB3318" s="1843"/>
      <c r="AH3318" s="1867"/>
      <c r="AK3318" s="1868"/>
      <c r="AL3318" s="1868"/>
    </row>
    <row r="3319" spans="1:38" x14ac:dyDescent="0.25">
      <c r="A3319" s="1781">
        <v>20190144</v>
      </c>
      <c r="C3319" s="1782" t="s">
        <v>6893</v>
      </c>
      <c r="D3319" s="1762" t="s">
        <v>26</v>
      </c>
      <c r="E3319" s="1762">
        <v>1</v>
      </c>
      <c r="F3319" s="1762">
        <v>11</v>
      </c>
      <c r="G3319" s="1762">
        <v>4</v>
      </c>
      <c r="H3319" s="1762">
        <v>8</v>
      </c>
      <c r="I3319" s="1783">
        <v>0</v>
      </c>
      <c r="J3319" s="1783">
        <v>0</v>
      </c>
      <c r="L3319" s="1764">
        <v>11600</v>
      </c>
      <c r="O3319" s="1764">
        <f t="shared" si="1374"/>
        <v>0</v>
      </c>
      <c r="P3319" s="1806" t="str">
        <f t="shared" si="1375"/>
        <v/>
      </c>
      <c r="R3319" s="1864" t="str">
        <f t="shared" si="1376"/>
        <v/>
      </c>
      <c r="S3319" s="1807">
        <f t="shared" si="1377"/>
        <v>0</v>
      </c>
      <c r="U3319" s="1764">
        <f t="shared" si="1378"/>
        <v>0</v>
      </c>
      <c r="V3319" s="1764">
        <f t="shared" si="1379"/>
        <v>11600</v>
      </c>
      <c r="W3319" s="1764">
        <f t="shared" si="1380"/>
        <v>0</v>
      </c>
      <c r="X3319" s="1768"/>
      <c r="Y3319" s="1784"/>
      <c r="Z3319" s="1770"/>
      <c r="AA3319" s="1843"/>
      <c r="AB3319" s="1843"/>
      <c r="AH3319" s="1867"/>
      <c r="AK3319" s="1868"/>
      <c r="AL3319" s="1868"/>
    </row>
    <row r="3320" spans="1:38" x14ac:dyDescent="0.25">
      <c r="A3320" s="1781">
        <v>20190145</v>
      </c>
      <c r="C3320" s="1782" t="s">
        <v>6894</v>
      </c>
      <c r="D3320" s="1762" t="s">
        <v>26</v>
      </c>
      <c r="E3320" s="1762">
        <v>1</v>
      </c>
      <c r="F3320" s="1762">
        <v>11</v>
      </c>
      <c r="G3320" s="1762">
        <v>4</v>
      </c>
      <c r="H3320" s="1762">
        <v>8</v>
      </c>
      <c r="I3320" s="1783">
        <v>0</v>
      </c>
      <c r="J3320" s="1783">
        <v>0</v>
      </c>
      <c r="L3320" s="1764">
        <v>11600</v>
      </c>
      <c r="O3320" s="1764">
        <f t="shared" si="1374"/>
        <v>0</v>
      </c>
      <c r="P3320" s="1806" t="str">
        <f t="shared" si="1375"/>
        <v/>
      </c>
      <c r="R3320" s="1864" t="str">
        <f t="shared" si="1376"/>
        <v/>
      </c>
      <c r="S3320" s="1807">
        <f t="shared" si="1377"/>
        <v>0</v>
      </c>
      <c r="U3320" s="1764">
        <f t="shared" si="1378"/>
        <v>0</v>
      </c>
      <c r="V3320" s="1764">
        <f t="shared" si="1379"/>
        <v>11600</v>
      </c>
      <c r="W3320" s="1764">
        <f t="shared" si="1380"/>
        <v>0</v>
      </c>
      <c r="X3320" s="1768"/>
      <c r="Y3320" s="1784"/>
      <c r="Z3320" s="1770"/>
      <c r="AA3320" s="1843"/>
      <c r="AB3320" s="1843"/>
      <c r="AH3320" s="1867"/>
      <c r="AK3320" s="1868"/>
      <c r="AL3320" s="1868"/>
    </row>
    <row r="3321" spans="1:38" x14ac:dyDescent="0.25">
      <c r="A3321" s="1781">
        <v>20190146</v>
      </c>
      <c r="C3321" s="1782" t="s">
        <v>6895</v>
      </c>
      <c r="D3321" s="1762" t="s">
        <v>26</v>
      </c>
      <c r="E3321" s="1762">
        <v>1</v>
      </c>
      <c r="F3321" s="1762">
        <v>11</v>
      </c>
      <c r="G3321" s="1762">
        <v>4</v>
      </c>
      <c r="H3321" s="1762">
        <v>8</v>
      </c>
      <c r="I3321" s="1783">
        <v>0</v>
      </c>
      <c r="J3321" s="1783">
        <v>0</v>
      </c>
      <c r="L3321" s="1764">
        <v>11600</v>
      </c>
      <c r="O3321" s="1764">
        <f t="shared" si="1374"/>
        <v>0</v>
      </c>
      <c r="P3321" s="1806" t="str">
        <f t="shared" si="1375"/>
        <v/>
      </c>
      <c r="R3321" s="1864" t="str">
        <f t="shared" si="1376"/>
        <v/>
      </c>
      <c r="S3321" s="1807">
        <f t="shared" si="1377"/>
        <v>0</v>
      </c>
      <c r="U3321" s="1764">
        <f t="shared" si="1378"/>
        <v>0</v>
      </c>
      <c r="V3321" s="1764">
        <f t="shared" si="1379"/>
        <v>11600</v>
      </c>
      <c r="W3321" s="1764">
        <f t="shared" si="1380"/>
        <v>0</v>
      </c>
      <c r="X3321" s="1768"/>
      <c r="Y3321" s="1784"/>
      <c r="Z3321" s="1770"/>
      <c r="AA3321" s="1843"/>
      <c r="AB3321" s="1843"/>
      <c r="AH3321" s="1867"/>
      <c r="AK3321" s="1868"/>
      <c r="AL3321" s="1868"/>
    </row>
    <row r="3322" spans="1:38" x14ac:dyDescent="0.25">
      <c r="A3322" s="1781">
        <v>20190147</v>
      </c>
      <c r="C3322" s="1782" t="s">
        <v>6896</v>
      </c>
      <c r="D3322" s="1762" t="s">
        <v>26</v>
      </c>
      <c r="E3322" s="1762">
        <v>1</v>
      </c>
      <c r="F3322" s="1762">
        <v>11</v>
      </c>
      <c r="G3322" s="1762">
        <v>4</v>
      </c>
      <c r="H3322" s="1762">
        <v>8</v>
      </c>
      <c r="I3322" s="1783">
        <v>0</v>
      </c>
      <c r="J3322" s="1783">
        <v>0</v>
      </c>
      <c r="L3322" s="1764">
        <v>11600</v>
      </c>
      <c r="O3322" s="1764">
        <f t="shared" si="1374"/>
        <v>0</v>
      </c>
      <c r="P3322" s="1806" t="str">
        <f t="shared" si="1375"/>
        <v/>
      </c>
      <c r="R3322" s="1864" t="str">
        <f t="shared" si="1376"/>
        <v/>
      </c>
      <c r="S3322" s="1807">
        <f t="shared" si="1377"/>
        <v>0</v>
      </c>
      <c r="U3322" s="1764">
        <f t="shared" si="1378"/>
        <v>0</v>
      </c>
      <c r="V3322" s="1764">
        <f t="shared" si="1379"/>
        <v>11600</v>
      </c>
      <c r="W3322" s="1764">
        <f t="shared" si="1380"/>
        <v>0</v>
      </c>
      <c r="X3322" s="1768"/>
      <c r="Y3322" s="1784"/>
      <c r="Z3322" s="1770"/>
      <c r="AA3322" s="1843"/>
      <c r="AB3322" s="1843"/>
      <c r="AH3322" s="1867"/>
      <c r="AK3322" s="1868"/>
      <c r="AL3322" s="1868"/>
    </row>
    <row r="3323" spans="1:38" x14ac:dyDescent="0.25">
      <c r="A3323" s="1781">
        <v>20190148</v>
      </c>
      <c r="C3323" s="1782" t="s">
        <v>6897</v>
      </c>
      <c r="D3323" s="1762" t="s">
        <v>26</v>
      </c>
      <c r="E3323" s="1762">
        <v>1</v>
      </c>
      <c r="F3323" s="1762">
        <v>11</v>
      </c>
      <c r="G3323" s="1762">
        <v>4</v>
      </c>
      <c r="H3323" s="1762">
        <v>8</v>
      </c>
      <c r="I3323" s="1783">
        <v>0</v>
      </c>
      <c r="J3323" s="1783">
        <v>0</v>
      </c>
      <c r="L3323" s="1764">
        <v>11600</v>
      </c>
      <c r="O3323" s="1764">
        <f t="shared" si="1374"/>
        <v>0</v>
      </c>
      <c r="P3323" s="1806" t="str">
        <f t="shared" si="1375"/>
        <v/>
      </c>
      <c r="R3323" s="1864" t="str">
        <f t="shared" si="1376"/>
        <v/>
      </c>
      <c r="S3323" s="1807">
        <f t="shared" si="1377"/>
        <v>0</v>
      </c>
      <c r="U3323" s="1764">
        <f t="shared" si="1378"/>
        <v>0</v>
      </c>
      <c r="V3323" s="1764">
        <f t="shared" si="1379"/>
        <v>11600</v>
      </c>
      <c r="W3323" s="1764">
        <f t="shared" si="1380"/>
        <v>0</v>
      </c>
      <c r="X3323" s="1768"/>
      <c r="Y3323" s="1784"/>
      <c r="Z3323" s="1770"/>
      <c r="AA3323" s="1843"/>
      <c r="AB3323" s="1843"/>
      <c r="AH3323" s="1867"/>
      <c r="AK3323" s="1868"/>
      <c r="AL3323" s="1868"/>
    </row>
    <row r="3324" spans="1:38" x14ac:dyDescent="0.25">
      <c r="A3324" s="1781">
        <v>20190149</v>
      </c>
      <c r="C3324" s="1782" t="s">
        <v>6898</v>
      </c>
      <c r="D3324" s="1762" t="s">
        <v>26</v>
      </c>
      <c r="E3324" s="1762">
        <v>1</v>
      </c>
      <c r="F3324" s="1762">
        <v>11</v>
      </c>
      <c r="G3324" s="1762">
        <v>4</v>
      </c>
      <c r="H3324" s="1762">
        <v>8</v>
      </c>
      <c r="I3324" s="1783">
        <v>0</v>
      </c>
      <c r="J3324" s="1783">
        <v>0</v>
      </c>
      <c r="L3324" s="1764">
        <v>11600</v>
      </c>
      <c r="O3324" s="1764">
        <f t="shared" si="1374"/>
        <v>0</v>
      </c>
      <c r="P3324" s="1806" t="str">
        <f t="shared" si="1375"/>
        <v/>
      </c>
      <c r="R3324" s="1864" t="str">
        <f t="shared" si="1376"/>
        <v/>
      </c>
      <c r="S3324" s="1807">
        <f t="shared" si="1377"/>
        <v>0</v>
      </c>
      <c r="U3324" s="1764">
        <f t="shared" si="1378"/>
        <v>0</v>
      </c>
      <c r="V3324" s="1764">
        <f t="shared" si="1379"/>
        <v>11600</v>
      </c>
      <c r="W3324" s="1764">
        <f t="shared" si="1380"/>
        <v>0</v>
      </c>
      <c r="X3324" s="1768"/>
      <c r="Y3324" s="1784"/>
      <c r="Z3324" s="1770"/>
      <c r="AA3324" s="1843"/>
      <c r="AB3324" s="1843"/>
      <c r="AH3324" s="1867"/>
      <c r="AK3324" s="1868"/>
      <c r="AL3324" s="1868"/>
    </row>
    <row r="3325" spans="1:38" x14ac:dyDescent="0.25">
      <c r="A3325" s="1781">
        <v>20190150</v>
      </c>
      <c r="C3325" s="1782" t="s">
        <v>6899</v>
      </c>
      <c r="D3325" s="1762" t="s">
        <v>26</v>
      </c>
      <c r="E3325" s="1762">
        <v>1</v>
      </c>
      <c r="F3325" s="1762">
        <v>11</v>
      </c>
      <c r="G3325" s="1762">
        <v>4</v>
      </c>
      <c r="H3325" s="1762">
        <v>8</v>
      </c>
      <c r="I3325" s="1783">
        <v>0</v>
      </c>
      <c r="J3325" s="1783">
        <v>0</v>
      </c>
      <c r="L3325" s="1764">
        <v>11600</v>
      </c>
      <c r="O3325" s="1764">
        <f t="shared" si="1374"/>
        <v>0</v>
      </c>
      <c r="P3325" s="1806" t="str">
        <f t="shared" si="1375"/>
        <v/>
      </c>
      <c r="R3325" s="1864" t="str">
        <f t="shared" si="1376"/>
        <v/>
      </c>
      <c r="S3325" s="1807">
        <f t="shared" si="1377"/>
        <v>0</v>
      </c>
      <c r="U3325" s="1764">
        <f t="shared" si="1378"/>
        <v>0</v>
      </c>
      <c r="V3325" s="1764">
        <f t="shared" si="1379"/>
        <v>11600</v>
      </c>
      <c r="W3325" s="1764">
        <f t="shared" si="1380"/>
        <v>0</v>
      </c>
      <c r="X3325" s="1768"/>
      <c r="Y3325" s="1784"/>
      <c r="Z3325" s="1770"/>
      <c r="AA3325" s="1843"/>
      <c r="AB3325" s="1843"/>
      <c r="AH3325" s="1867"/>
      <c r="AK3325" s="1868"/>
      <c r="AL3325" s="1868"/>
    </row>
    <row r="3326" spans="1:38" x14ac:dyDescent="0.25">
      <c r="A3326" s="1781">
        <v>20190151</v>
      </c>
      <c r="C3326" s="1782" t="s">
        <v>6900</v>
      </c>
      <c r="D3326" s="1762" t="s">
        <v>26</v>
      </c>
      <c r="E3326" s="1762">
        <v>1</v>
      </c>
      <c r="F3326" s="1762">
        <v>11</v>
      </c>
      <c r="G3326" s="1762">
        <v>4</v>
      </c>
      <c r="H3326" s="1762">
        <v>8</v>
      </c>
      <c r="I3326" s="1783">
        <v>0</v>
      </c>
      <c r="J3326" s="1783">
        <v>0</v>
      </c>
      <c r="L3326" s="1764">
        <v>11600</v>
      </c>
      <c r="O3326" s="1764">
        <f t="shared" si="1374"/>
        <v>0</v>
      </c>
      <c r="P3326" s="1806" t="str">
        <f t="shared" si="1375"/>
        <v/>
      </c>
      <c r="R3326" s="1864" t="str">
        <f t="shared" si="1376"/>
        <v/>
      </c>
      <c r="S3326" s="1807">
        <f t="shared" si="1377"/>
        <v>0</v>
      </c>
      <c r="U3326" s="1764">
        <f t="shared" si="1378"/>
        <v>0</v>
      </c>
      <c r="V3326" s="1764">
        <f t="shared" si="1379"/>
        <v>11600</v>
      </c>
      <c r="W3326" s="1764">
        <f t="shared" si="1380"/>
        <v>0</v>
      </c>
      <c r="X3326" s="1768"/>
      <c r="Y3326" s="1784"/>
      <c r="Z3326" s="1770"/>
      <c r="AA3326" s="1843"/>
      <c r="AB3326" s="1843"/>
      <c r="AH3326" s="1867"/>
      <c r="AK3326" s="1868"/>
      <c r="AL3326" s="1868"/>
    </row>
    <row r="3327" spans="1:38" x14ac:dyDescent="0.25">
      <c r="A3327" s="1781">
        <v>20190152</v>
      </c>
      <c r="C3327" s="1782" t="s">
        <v>6901</v>
      </c>
      <c r="D3327" s="1762" t="s">
        <v>26</v>
      </c>
      <c r="E3327" s="1762">
        <v>1</v>
      </c>
      <c r="F3327" s="1762">
        <v>11</v>
      </c>
      <c r="G3327" s="1762">
        <v>4</v>
      </c>
      <c r="H3327" s="1762">
        <v>8</v>
      </c>
      <c r="I3327" s="1783">
        <v>0</v>
      </c>
      <c r="J3327" s="1783">
        <v>0</v>
      </c>
      <c r="L3327" s="1764">
        <v>11600</v>
      </c>
      <c r="O3327" s="1764">
        <f t="shared" si="1374"/>
        <v>0</v>
      </c>
      <c r="P3327" s="1806" t="str">
        <f t="shared" si="1375"/>
        <v/>
      </c>
      <c r="R3327" s="1864" t="str">
        <f t="shared" si="1376"/>
        <v/>
      </c>
      <c r="S3327" s="1807">
        <f t="shared" si="1377"/>
        <v>0</v>
      </c>
      <c r="U3327" s="1764">
        <f t="shared" si="1378"/>
        <v>0</v>
      </c>
      <c r="V3327" s="1764">
        <f t="shared" si="1379"/>
        <v>11600</v>
      </c>
      <c r="W3327" s="1764">
        <f t="shared" si="1380"/>
        <v>0</v>
      </c>
      <c r="X3327" s="1768"/>
      <c r="Y3327" s="1784"/>
      <c r="Z3327" s="1770"/>
      <c r="AA3327" s="1843"/>
      <c r="AB3327" s="1843"/>
      <c r="AH3327" s="1867"/>
      <c r="AK3327" s="1868"/>
      <c r="AL3327" s="1868"/>
    </row>
    <row r="3328" spans="1:38" x14ac:dyDescent="0.25">
      <c r="A3328" s="1781">
        <v>20190153</v>
      </c>
      <c r="C3328" s="1782" t="s">
        <v>6902</v>
      </c>
      <c r="D3328" s="1762" t="s">
        <v>26</v>
      </c>
      <c r="E3328" s="1762">
        <v>1</v>
      </c>
      <c r="F3328" s="1762">
        <v>11</v>
      </c>
      <c r="G3328" s="1762">
        <v>4</v>
      </c>
      <c r="H3328" s="1762">
        <v>8</v>
      </c>
      <c r="I3328" s="1783">
        <v>0</v>
      </c>
      <c r="J3328" s="1783">
        <v>0</v>
      </c>
      <c r="L3328" s="1764">
        <v>11600</v>
      </c>
      <c r="O3328" s="1764">
        <f t="shared" si="1374"/>
        <v>0</v>
      </c>
      <c r="P3328" s="1806" t="str">
        <f t="shared" si="1375"/>
        <v/>
      </c>
      <c r="R3328" s="1864" t="str">
        <f t="shared" si="1376"/>
        <v/>
      </c>
      <c r="S3328" s="1807">
        <f t="shared" si="1377"/>
        <v>0</v>
      </c>
      <c r="U3328" s="1764">
        <f t="shared" si="1378"/>
        <v>0</v>
      </c>
      <c r="V3328" s="1764">
        <f t="shared" si="1379"/>
        <v>11600</v>
      </c>
      <c r="W3328" s="1764">
        <f t="shared" si="1380"/>
        <v>0</v>
      </c>
      <c r="X3328" s="1768"/>
      <c r="Y3328" s="1784"/>
      <c r="Z3328" s="1770"/>
      <c r="AA3328" s="1843"/>
      <c r="AB3328" s="1843"/>
      <c r="AH3328" s="1867"/>
      <c r="AK3328" s="1868"/>
      <c r="AL3328" s="1868"/>
    </row>
    <row r="3329" spans="1:38" x14ac:dyDescent="0.25">
      <c r="A3329" s="1781">
        <v>20190154</v>
      </c>
      <c r="C3329" s="1782" t="s">
        <v>6903</v>
      </c>
      <c r="D3329" s="1762" t="s">
        <v>26</v>
      </c>
      <c r="E3329" s="1762">
        <v>1</v>
      </c>
      <c r="F3329" s="1762">
        <v>11</v>
      </c>
      <c r="G3329" s="1762">
        <v>4</v>
      </c>
      <c r="H3329" s="1762">
        <v>8</v>
      </c>
      <c r="I3329" s="1783">
        <v>0</v>
      </c>
      <c r="J3329" s="1783">
        <v>0</v>
      </c>
      <c r="L3329" s="1764">
        <v>11600</v>
      </c>
      <c r="O3329" s="1764">
        <f t="shared" si="1374"/>
        <v>0</v>
      </c>
      <c r="P3329" s="1806" t="str">
        <f t="shared" si="1375"/>
        <v/>
      </c>
      <c r="R3329" s="1864" t="str">
        <f t="shared" si="1376"/>
        <v/>
      </c>
      <c r="S3329" s="1807">
        <f t="shared" si="1377"/>
        <v>0</v>
      </c>
      <c r="U3329" s="1764">
        <f t="shared" si="1378"/>
        <v>0</v>
      </c>
      <c r="V3329" s="1764">
        <f t="shared" si="1379"/>
        <v>11600</v>
      </c>
      <c r="W3329" s="1764">
        <f t="shared" si="1380"/>
        <v>0</v>
      </c>
      <c r="X3329" s="1768"/>
      <c r="Y3329" s="1784"/>
      <c r="Z3329" s="1770"/>
      <c r="AA3329" s="1843"/>
      <c r="AB3329" s="1843"/>
      <c r="AH3329" s="1867"/>
      <c r="AK3329" s="1868"/>
      <c r="AL3329" s="1868"/>
    </row>
    <row r="3330" spans="1:38" x14ac:dyDescent="0.25">
      <c r="A3330" s="1781">
        <v>20190155</v>
      </c>
      <c r="C3330" s="1782" t="s">
        <v>6904</v>
      </c>
      <c r="D3330" s="1762" t="s">
        <v>26</v>
      </c>
      <c r="E3330" s="1762">
        <v>1</v>
      </c>
      <c r="F3330" s="1762">
        <v>11</v>
      </c>
      <c r="G3330" s="1762">
        <v>4</v>
      </c>
      <c r="H3330" s="1762">
        <v>8</v>
      </c>
      <c r="I3330" s="1783">
        <v>0</v>
      </c>
      <c r="J3330" s="1783">
        <v>0</v>
      </c>
      <c r="L3330" s="1764">
        <v>11600</v>
      </c>
      <c r="O3330" s="1764">
        <f t="shared" si="1374"/>
        <v>0</v>
      </c>
      <c r="P3330" s="1806" t="str">
        <f t="shared" si="1375"/>
        <v/>
      </c>
      <c r="R3330" s="1864" t="str">
        <f t="shared" si="1376"/>
        <v/>
      </c>
      <c r="S3330" s="1807">
        <f t="shared" si="1377"/>
        <v>0</v>
      </c>
      <c r="U3330" s="1764">
        <f t="shared" si="1378"/>
        <v>0</v>
      </c>
      <c r="V3330" s="1764">
        <f t="shared" si="1379"/>
        <v>11600</v>
      </c>
      <c r="W3330" s="1764">
        <f t="shared" si="1380"/>
        <v>0</v>
      </c>
      <c r="X3330" s="1768"/>
      <c r="Y3330" s="1784"/>
      <c r="Z3330" s="1770"/>
      <c r="AA3330" s="1843"/>
      <c r="AB3330" s="1843"/>
      <c r="AH3330" s="1867"/>
      <c r="AK3330" s="1868"/>
      <c r="AL3330" s="1868"/>
    </row>
    <row r="3331" spans="1:38" x14ac:dyDescent="0.25">
      <c r="A3331" s="1781">
        <v>20190156</v>
      </c>
      <c r="C3331" s="1782" t="s">
        <v>6905</v>
      </c>
      <c r="D3331" s="1762" t="s">
        <v>26</v>
      </c>
      <c r="E3331" s="1762">
        <v>1</v>
      </c>
      <c r="F3331" s="1762">
        <v>11</v>
      </c>
      <c r="G3331" s="1762">
        <v>4</v>
      </c>
      <c r="H3331" s="1762">
        <v>8</v>
      </c>
      <c r="I3331" s="1783">
        <v>0</v>
      </c>
      <c r="J3331" s="1783">
        <v>0</v>
      </c>
      <c r="L3331" s="1764">
        <v>11600</v>
      </c>
      <c r="O3331" s="1764">
        <f t="shared" si="1374"/>
        <v>0</v>
      </c>
      <c r="P3331" s="1806" t="str">
        <f t="shared" si="1375"/>
        <v/>
      </c>
      <c r="R3331" s="1864" t="str">
        <f t="shared" si="1376"/>
        <v/>
      </c>
      <c r="S3331" s="1807">
        <f t="shared" si="1377"/>
        <v>0</v>
      </c>
      <c r="U3331" s="1764">
        <f t="shared" si="1378"/>
        <v>0</v>
      </c>
      <c r="V3331" s="1764">
        <f t="shared" si="1379"/>
        <v>11600</v>
      </c>
      <c r="W3331" s="1764">
        <f t="shared" si="1380"/>
        <v>0</v>
      </c>
      <c r="X3331" s="1768"/>
      <c r="Y3331" s="1784"/>
      <c r="Z3331" s="1770"/>
      <c r="AA3331" s="1843"/>
      <c r="AB3331" s="1843"/>
      <c r="AH3331" s="1867"/>
      <c r="AK3331" s="1868"/>
      <c r="AL3331" s="1868"/>
    </row>
    <row r="3332" spans="1:38" x14ac:dyDescent="0.25">
      <c r="A3332" s="1781">
        <v>20190157</v>
      </c>
      <c r="C3332" s="1782" t="s">
        <v>6906</v>
      </c>
      <c r="D3332" s="1762" t="s">
        <v>26</v>
      </c>
      <c r="E3332" s="1762">
        <v>1</v>
      </c>
      <c r="F3332" s="1762">
        <v>11</v>
      </c>
      <c r="G3332" s="1762">
        <v>4</v>
      </c>
      <c r="H3332" s="1762">
        <v>8</v>
      </c>
      <c r="I3332" s="1783">
        <v>0</v>
      </c>
      <c r="J3332" s="1783">
        <v>0</v>
      </c>
      <c r="L3332" s="1764">
        <v>11600</v>
      </c>
      <c r="O3332" s="1764">
        <f t="shared" si="1374"/>
        <v>0</v>
      </c>
      <c r="P3332" s="1806" t="str">
        <f t="shared" si="1375"/>
        <v/>
      </c>
      <c r="R3332" s="1864" t="str">
        <f t="shared" si="1376"/>
        <v/>
      </c>
      <c r="S3332" s="1807">
        <f t="shared" si="1377"/>
        <v>0</v>
      </c>
      <c r="U3332" s="1764">
        <f t="shared" si="1378"/>
        <v>0</v>
      </c>
      <c r="V3332" s="1764">
        <f t="shared" si="1379"/>
        <v>11600</v>
      </c>
      <c r="W3332" s="1764">
        <f t="shared" si="1380"/>
        <v>0</v>
      </c>
      <c r="X3332" s="1768"/>
      <c r="Y3332" s="1784"/>
      <c r="Z3332" s="1770"/>
      <c r="AA3332" s="1843"/>
      <c r="AB3332" s="1843"/>
      <c r="AH3332" s="1867"/>
      <c r="AK3332" s="1868"/>
      <c r="AL3332" s="1868"/>
    </row>
    <row r="3333" spans="1:38" x14ac:dyDescent="0.25">
      <c r="A3333" s="1781">
        <v>20190158</v>
      </c>
      <c r="C3333" s="1782" t="s">
        <v>6907</v>
      </c>
      <c r="D3333" s="1762" t="s">
        <v>26</v>
      </c>
      <c r="E3333" s="1762">
        <v>1</v>
      </c>
      <c r="F3333" s="1762">
        <v>11</v>
      </c>
      <c r="G3333" s="1762">
        <v>4</v>
      </c>
      <c r="H3333" s="1762">
        <v>8</v>
      </c>
      <c r="I3333" s="1783">
        <v>0</v>
      </c>
      <c r="J3333" s="1783">
        <v>0</v>
      </c>
      <c r="L3333" s="1764">
        <v>11600</v>
      </c>
      <c r="O3333" s="1764">
        <f t="shared" si="1374"/>
        <v>0</v>
      </c>
      <c r="P3333" s="1806" t="str">
        <f t="shared" si="1375"/>
        <v/>
      </c>
      <c r="R3333" s="1864" t="str">
        <f t="shared" si="1376"/>
        <v/>
      </c>
      <c r="S3333" s="1807">
        <f t="shared" si="1377"/>
        <v>0</v>
      </c>
      <c r="U3333" s="1764">
        <f t="shared" si="1378"/>
        <v>0</v>
      </c>
      <c r="V3333" s="1764">
        <f t="shared" si="1379"/>
        <v>11600</v>
      </c>
      <c r="W3333" s="1764">
        <f t="shared" si="1380"/>
        <v>0</v>
      </c>
      <c r="X3333" s="1768"/>
      <c r="Y3333" s="1784"/>
      <c r="Z3333" s="1770"/>
      <c r="AA3333" s="1843"/>
      <c r="AB3333" s="1843"/>
      <c r="AH3333" s="1867"/>
      <c r="AK3333" s="1868"/>
      <c r="AL3333" s="1868"/>
    </row>
    <row r="3334" spans="1:38" x14ac:dyDescent="0.25">
      <c r="A3334" s="1781">
        <v>20190159</v>
      </c>
      <c r="C3334" s="1782" t="s">
        <v>6908</v>
      </c>
      <c r="D3334" s="1762" t="s">
        <v>26</v>
      </c>
      <c r="E3334" s="1762">
        <v>1</v>
      </c>
      <c r="F3334" s="1762">
        <v>11</v>
      </c>
      <c r="G3334" s="1762">
        <v>4</v>
      </c>
      <c r="H3334" s="1762">
        <v>8</v>
      </c>
      <c r="I3334" s="1783">
        <v>0</v>
      </c>
      <c r="J3334" s="1783">
        <v>0</v>
      </c>
      <c r="L3334" s="1764">
        <v>11600</v>
      </c>
      <c r="O3334" s="1764">
        <f t="shared" si="1374"/>
        <v>0</v>
      </c>
      <c r="P3334" s="1806" t="str">
        <f t="shared" si="1375"/>
        <v/>
      </c>
      <c r="R3334" s="1864" t="str">
        <f t="shared" si="1376"/>
        <v/>
      </c>
      <c r="S3334" s="1807">
        <f t="shared" si="1377"/>
        <v>0</v>
      </c>
      <c r="U3334" s="1764">
        <f t="shared" si="1378"/>
        <v>0</v>
      </c>
      <c r="V3334" s="1764">
        <f t="shared" si="1379"/>
        <v>11600</v>
      </c>
      <c r="W3334" s="1764">
        <f t="shared" si="1380"/>
        <v>0</v>
      </c>
      <c r="X3334" s="1768"/>
      <c r="Y3334" s="1784"/>
      <c r="Z3334" s="1770"/>
      <c r="AA3334" s="1843"/>
      <c r="AB3334" s="1843"/>
      <c r="AH3334" s="1867"/>
      <c r="AK3334" s="1868"/>
      <c r="AL3334" s="1868"/>
    </row>
    <row r="3335" spans="1:38" x14ac:dyDescent="0.25">
      <c r="A3335" s="1781">
        <v>20190160</v>
      </c>
      <c r="C3335" s="1782" t="s">
        <v>6909</v>
      </c>
      <c r="D3335" s="1762" t="s">
        <v>26</v>
      </c>
      <c r="E3335" s="1762">
        <v>1</v>
      </c>
      <c r="F3335" s="1762">
        <v>11</v>
      </c>
      <c r="G3335" s="1762">
        <v>4</v>
      </c>
      <c r="H3335" s="1762">
        <v>8</v>
      </c>
      <c r="I3335" s="1783">
        <v>0</v>
      </c>
      <c r="J3335" s="1783">
        <v>0</v>
      </c>
      <c r="L3335" s="1764">
        <v>11600</v>
      </c>
      <c r="O3335" s="1764">
        <f t="shared" si="1374"/>
        <v>0</v>
      </c>
      <c r="P3335" s="1806" t="str">
        <f t="shared" si="1375"/>
        <v/>
      </c>
      <c r="R3335" s="1864" t="str">
        <f t="shared" si="1376"/>
        <v/>
      </c>
      <c r="S3335" s="1807">
        <f t="shared" si="1377"/>
        <v>0</v>
      </c>
      <c r="U3335" s="1764">
        <f t="shared" si="1378"/>
        <v>0</v>
      </c>
      <c r="V3335" s="1764">
        <f t="shared" si="1379"/>
        <v>11600</v>
      </c>
      <c r="W3335" s="1764">
        <f t="shared" si="1380"/>
        <v>0</v>
      </c>
      <c r="X3335" s="1768"/>
      <c r="Y3335" s="1784"/>
      <c r="Z3335" s="1770"/>
      <c r="AA3335" s="1843"/>
      <c r="AB3335" s="1843"/>
      <c r="AH3335" s="1867"/>
      <c r="AK3335" s="1868"/>
      <c r="AL3335" s="1868"/>
    </row>
    <row r="3336" spans="1:38" x14ac:dyDescent="0.25">
      <c r="A3336" s="1781">
        <v>20190161</v>
      </c>
      <c r="C3336" s="1782" t="s">
        <v>6910</v>
      </c>
      <c r="D3336" s="1762" t="s">
        <v>26</v>
      </c>
      <c r="E3336" s="1762">
        <v>1</v>
      </c>
      <c r="F3336" s="1762">
        <v>11</v>
      </c>
      <c r="G3336" s="1762">
        <v>4</v>
      </c>
      <c r="H3336" s="1762">
        <v>8</v>
      </c>
      <c r="I3336" s="1783">
        <v>0</v>
      </c>
      <c r="J3336" s="1783">
        <v>0</v>
      </c>
      <c r="L3336" s="1764">
        <v>11600</v>
      </c>
      <c r="O3336" s="1764">
        <f t="shared" si="1374"/>
        <v>0</v>
      </c>
      <c r="P3336" s="1806" t="str">
        <f t="shared" si="1375"/>
        <v/>
      </c>
      <c r="R3336" s="1864" t="str">
        <f t="shared" si="1376"/>
        <v/>
      </c>
      <c r="S3336" s="1807">
        <f t="shared" si="1377"/>
        <v>0</v>
      </c>
      <c r="U3336" s="1764">
        <f t="shared" si="1378"/>
        <v>0</v>
      </c>
      <c r="V3336" s="1764">
        <f t="shared" si="1379"/>
        <v>11600</v>
      </c>
      <c r="W3336" s="1764">
        <f t="shared" si="1380"/>
        <v>0</v>
      </c>
      <c r="X3336" s="1768"/>
      <c r="Y3336" s="1784"/>
      <c r="Z3336" s="1770"/>
      <c r="AA3336" s="1843"/>
      <c r="AB3336" s="1843"/>
      <c r="AH3336" s="1867"/>
      <c r="AK3336" s="1868"/>
      <c r="AL3336" s="1868"/>
    </row>
    <row r="3337" spans="1:38" x14ac:dyDescent="0.25">
      <c r="A3337" s="1997">
        <v>20190162</v>
      </c>
      <c r="C3337" s="1782" t="s">
        <v>6913</v>
      </c>
      <c r="D3337" s="1762" t="s">
        <v>352</v>
      </c>
      <c r="E3337" s="1762">
        <v>1</v>
      </c>
      <c r="F3337" s="1762">
        <v>7</v>
      </c>
      <c r="G3337" s="1762">
        <v>4</v>
      </c>
      <c r="H3337" s="1762">
        <v>3</v>
      </c>
      <c r="I3337" s="1783">
        <v>1</v>
      </c>
      <c r="J3337" s="1783">
        <v>1</v>
      </c>
      <c r="L3337" s="1764">
        <v>2203.56</v>
      </c>
      <c r="O3337" s="1764">
        <f t="shared" ref="O3337:O3394" si="1387">N3337-Q3337</f>
        <v>0</v>
      </c>
      <c r="P3337" s="1806" t="str">
        <f t="shared" ref="P3337:P3395" si="1388">IF(N3337&lt;=0,"",O3337/N3337)</f>
        <v/>
      </c>
      <c r="R3337" s="1864" t="str">
        <f t="shared" ref="R3337:R3395" si="1389">IF(N3337&lt;=0,"",Q3337/N3337)</f>
        <v/>
      </c>
      <c r="S3337" s="1807">
        <f t="shared" ref="S3337:S3401" si="1390">Q3337/$S$1</f>
        <v>0</v>
      </c>
      <c r="U3337" s="1764">
        <f t="shared" ref="U3337:U3401" si="1391">((1-I3337)*O3337)+((1-J3337)*Q3337)</f>
        <v>0</v>
      </c>
      <c r="V3337" s="1764">
        <f t="shared" ref="V3337:V3401" si="1392">L3337-W3337</f>
        <v>0</v>
      </c>
      <c r="W3337" s="1764">
        <f t="shared" ref="W3337:W3401" si="1393">X3337+AC3337+AH3337+AM3337+AO3337+AR3337</f>
        <v>2203.56</v>
      </c>
      <c r="X3337" s="1768">
        <v>2203.56</v>
      </c>
      <c r="Y3337" s="1784">
        <v>19600217</v>
      </c>
      <c r="Z3337" s="1770">
        <v>43549</v>
      </c>
      <c r="AA3337" s="1843" t="s">
        <v>104</v>
      </c>
      <c r="AB3337" s="1843"/>
      <c r="AH3337" s="1867"/>
      <c r="AK3337" s="1868"/>
      <c r="AL3337" s="1868"/>
    </row>
    <row r="3338" spans="1:38" x14ac:dyDescent="0.25">
      <c r="A3338" s="1997">
        <v>20190163</v>
      </c>
      <c r="C3338" s="1782" t="s">
        <v>6915</v>
      </c>
      <c r="D3338" s="1762" t="s">
        <v>352</v>
      </c>
      <c r="E3338" s="1762">
        <v>1</v>
      </c>
      <c r="F3338" s="1762">
        <v>7</v>
      </c>
      <c r="G3338" s="1762">
        <v>4</v>
      </c>
      <c r="H3338" s="1762">
        <v>3</v>
      </c>
      <c r="I3338" s="1783">
        <v>1</v>
      </c>
      <c r="J3338" s="1783">
        <v>1</v>
      </c>
      <c r="L3338" s="1764">
        <v>2203.56</v>
      </c>
      <c r="O3338" s="1764">
        <f t="shared" si="1387"/>
        <v>0</v>
      </c>
      <c r="P3338" s="1806" t="str">
        <f t="shared" si="1388"/>
        <v/>
      </c>
      <c r="R3338" s="1864" t="str">
        <f t="shared" si="1389"/>
        <v/>
      </c>
      <c r="S3338" s="1807">
        <f t="shared" si="1390"/>
        <v>0</v>
      </c>
      <c r="U3338" s="1764">
        <f t="shared" si="1391"/>
        <v>0</v>
      </c>
      <c r="V3338" s="1764">
        <f t="shared" si="1392"/>
        <v>0</v>
      </c>
      <c r="W3338" s="1764">
        <f t="shared" si="1393"/>
        <v>2203.56</v>
      </c>
      <c r="X3338" s="1768">
        <v>2203.56</v>
      </c>
      <c r="Y3338" s="1784">
        <v>19600214</v>
      </c>
      <c r="Z3338" s="1770">
        <v>43549</v>
      </c>
      <c r="AA3338" s="1843" t="s">
        <v>104</v>
      </c>
      <c r="AB3338" s="1843"/>
      <c r="AH3338" s="1867"/>
      <c r="AK3338" s="1868"/>
      <c r="AL3338" s="1868"/>
    </row>
    <row r="3339" spans="1:38" x14ac:dyDescent="0.25">
      <c r="A3339" s="1997">
        <v>20190164</v>
      </c>
      <c r="C3339" s="1782" t="s">
        <v>6916</v>
      </c>
      <c r="D3339" s="1762" t="s">
        <v>352</v>
      </c>
      <c r="E3339" s="1762">
        <v>1</v>
      </c>
      <c r="F3339" s="1762">
        <v>7</v>
      </c>
      <c r="G3339" s="1762">
        <v>4</v>
      </c>
      <c r="H3339" s="1762">
        <v>3</v>
      </c>
      <c r="I3339" s="1783">
        <v>1</v>
      </c>
      <c r="J3339" s="1783">
        <v>1</v>
      </c>
      <c r="L3339" s="1764">
        <v>2203.56</v>
      </c>
      <c r="O3339" s="1764">
        <f t="shared" si="1387"/>
        <v>0</v>
      </c>
      <c r="P3339" s="1806" t="str">
        <f t="shared" si="1388"/>
        <v/>
      </c>
      <c r="R3339" s="1864" t="str">
        <f t="shared" si="1389"/>
        <v/>
      </c>
      <c r="S3339" s="1807">
        <f t="shared" si="1390"/>
        <v>0</v>
      </c>
      <c r="U3339" s="1764">
        <f t="shared" si="1391"/>
        <v>0</v>
      </c>
      <c r="V3339" s="1764">
        <f t="shared" si="1392"/>
        <v>0</v>
      </c>
      <c r="W3339" s="1764">
        <f t="shared" si="1393"/>
        <v>2203.56</v>
      </c>
      <c r="X3339" s="1768">
        <v>2203.56</v>
      </c>
      <c r="Y3339" s="1784">
        <v>19600213</v>
      </c>
      <c r="Z3339" s="1770">
        <v>43549</v>
      </c>
      <c r="AA3339" s="1843" t="s">
        <v>104</v>
      </c>
      <c r="AB3339" s="1843"/>
      <c r="AH3339" s="1867"/>
      <c r="AK3339" s="1868"/>
      <c r="AL3339" s="1868"/>
    </row>
    <row r="3340" spans="1:38" x14ac:dyDescent="0.25">
      <c r="A3340" s="1866">
        <v>20190165</v>
      </c>
      <c r="C3340" s="1782" t="s">
        <v>6917</v>
      </c>
      <c r="D3340" s="1762" t="s">
        <v>352</v>
      </c>
      <c r="E3340" s="1762">
        <v>1</v>
      </c>
      <c r="F3340" s="1762">
        <v>7</v>
      </c>
      <c r="G3340" s="1762">
        <v>4</v>
      </c>
      <c r="H3340" s="1762">
        <v>3</v>
      </c>
      <c r="I3340" s="1783">
        <v>0</v>
      </c>
      <c r="J3340" s="1783">
        <v>0</v>
      </c>
      <c r="L3340" s="1764">
        <v>2203.56</v>
      </c>
      <c r="O3340" s="1764">
        <f t="shared" si="1387"/>
        <v>0</v>
      </c>
      <c r="P3340" s="1806" t="str">
        <f t="shared" si="1388"/>
        <v/>
      </c>
      <c r="R3340" s="1864" t="str">
        <f t="shared" si="1389"/>
        <v/>
      </c>
      <c r="S3340" s="1807">
        <f t="shared" si="1390"/>
        <v>0</v>
      </c>
      <c r="U3340" s="1764">
        <f t="shared" si="1391"/>
        <v>0</v>
      </c>
      <c r="V3340" s="1764">
        <f t="shared" si="1392"/>
        <v>0</v>
      </c>
      <c r="W3340" s="1764">
        <f t="shared" si="1393"/>
        <v>2203.56</v>
      </c>
      <c r="X3340" s="1768">
        <v>2203.56</v>
      </c>
      <c r="Y3340" s="1784">
        <v>19600259</v>
      </c>
      <c r="Z3340" s="1770">
        <v>43560</v>
      </c>
      <c r="AA3340" s="1843" t="s">
        <v>104</v>
      </c>
      <c r="AB3340" s="1843"/>
      <c r="AH3340" s="1867"/>
      <c r="AK3340" s="1868"/>
      <c r="AL3340" s="1868"/>
    </row>
    <row r="3341" spans="1:38" x14ac:dyDescent="0.25">
      <c r="A3341" s="1866">
        <v>20190166</v>
      </c>
      <c r="C3341" s="1782" t="s">
        <v>6918</v>
      </c>
      <c r="D3341" s="1762" t="s">
        <v>352</v>
      </c>
      <c r="E3341" s="1762">
        <v>1</v>
      </c>
      <c r="F3341" s="1762">
        <v>7</v>
      </c>
      <c r="G3341" s="1762">
        <v>4</v>
      </c>
      <c r="H3341" s="1762">
        <v>3</v>
      </c>
      <c r="I3341" s="1783">
        <v>0</v>
      </c>
      <c r="J3341" s="1783">
        <v>0</v>
      </c>
      <c r="L3341" s="1764">
        <v>2203.56</v>
      </c>
      <c r="O3341" s="1764">
        <f t="shared" si="1387"/>
        <v>0</v>
      </c>
      <c r="P3341" s="1806" t="str">
        <f t="shared" si="1388"/>
        <v/>
      </c>
      <c r="R3341" s="1864" t="str">
        <f t="shared" si="1389"/>
        <v/>
      </c>
      <c r="S3341" s="1807">
        <f t="shared" si="1390"/>
        <v>0</v>
      </c>
      <c r="U3341" s="1764">
        <f t="shared" si="1391"/>
        <v>0</v>
      </c>
      <c r="V3341" s="1764">
        <f t="shared" si="1392"/>
        <v>0</v>
      </c>
      <c r="W3341" s="1764">
        <f t="shared" si="1393"/>
        <v>2203.56</v>
      </c>
      <c r="X3341" s="1768">
        <v>2203.56</v>
      </c>
      <c r="Y3341" s="1784">
        <v>19600258</v>
      </c>
      <c r="Z3341" s="1770">
        <v>43560</v>
      </c>
      <c r="AA3341" s="1843" t="s">
        <v>104</v>
      </c>
      <c r="AB3341" s="1843"/>
      <c r="AH3341" s="1867"/>
      <c r="AK3341" s="1868"/>
      <c r="AL3341" s="1868"/>
    </row>
    <row r="3342" spans="1:38" x14ac:dyDescent="0.25">
      <c r="A3342" s="1866">
        <v>20190167</v>
      </c>
      <c r="C3342" s="1782" t="s">
        <v>6919</v>
      </c>
      <c r="D3342" s="1762" t="s">
        <v>352</v>
      </c>
      <c r="E3342" s="1762">
        <v>1</v>
      </c>
      <c r="F3342" s="1762">
        <v>7</v>
      </c>
      <c r="G3342" s="1762">
        <v>4</v>
      </c>
      <c r="H3342" s="1762">
        <v>3</v>
      </c>
      <c r="I3342" s="1783">
        <v>0</v>
      </c>
      <c r="J3342" s="1783">
        <v>0</v>
      </c>
      <c r="L3342" s="1764">
        <v>2203.56</v>
      </c>
      <c r="O3342" s="1764">
        <f t="shared" si="1387"/>
        <v>0</v>
      </c>
      <c r="P3342" s="1806" t="str">
        <f t="shared" si="1388"/>
        <v/>
      </c>
      <c r="R3342" s="1864" t="str">
        <f t="shared" si="1389"/>
        <v/>
      </c>
      <c r="S3342" s="1807">
        <f t="shared" si="1390"/>
        <v>0</v>
      </c>
      <c r="U3342" s="1764">
        <f t="shared" si="1391"/>
        <v>0</v>
      </c>
      <c r="V3342" s="1764">
        <f t="shared" si="1392"/>
        <v>0</v>
      </c>
      <c r="W3342" s="1764">
        <f t="shared" si="1393"/>
        <v>2203.56</v>
      </c>
      <c r="X3342" s="1768">
        <v>2203.56</v>
      </c>
      <c r="Y3342" s="1784">
        <v>19600257</v>
      </c>
      <c r="Z3342" s="1770">
        <v>43560</v>
      </c>
      <c r="AA3342" s="1843" t="s">
        <v>104</v>
      </c>
      <c r="AB3342" s="1843"/>
      <c r="AH3342" s="1867"/>
      <c r="AK3342" s="1868"/>
      <c r="AL3342" s="1868"/>
    </row>
    <row r="3343" spans="1:38" x14ac:dyDescent="0.25">
      <c r="A3343" s="1781">
        <v>20190168</v>
      </c>
      <c r="C3343" s="1782" t="s">
        <v>6920</v>
      </c>
      <c r="D3343" s="1762" t="s">
        <v>352</v>
      </c>
      <c r="E3343" s="1762">
        <v>1</v>
      </c>
      <c r="F3343" s="1762">
        <v>7</v>
      </c>
      <c r="G3343" s="1762">
        <v>4</v>
      </c>
      <c r="H3343" s="1762">
        <v>3</v>
      </c>
      <c r="I3343" s="1783">
        <v>0</v>
      </c>
      <c r="J3343" s="1783">
        <v>0</v>
      </c>
      <c r="L3343" s="1764">
        <v>2203.56</v>
      </c>
      <c r="O3343" s="1764">
        <f t="shared" si="1387"/>
        <v>0</v>
      </c>
      <c r="P3343" s="1806" t="str">
        <f t="shared" si="1388"/>
        <v/>
      </c>
      <c r="R3343" s="1864" t="str">
        <f t="shared" si="1389"/>
        <v/>
      </c>
      <c r="S3343" s="1807">
        <f t="shared" si="1390"/>
        <v>0</v>
      </c>
      <c r="U3343" s="1764">
        <f t="shared" si="1391"/>
        <v>0</v>
      </c>
      <c r="V3343" s="1764">
        <f t="shared" si="1392"/>
        <v>2203.56</v>
      </c>
      <c r="W3343" s="1764">
        <f t="shared" si="1393"/>
        <v>0</v>
      </c>
      <c r="X3343" s="1768"/>
      <c r="Y3343" s="1784"/>
      <c r="Z3343" s="1770"/>
      <c r="AA3343" s="1843"/>
      <c r="AB3343" s="1843"/>
      <c r="AH3343" s="1867"/>
      <c r="AK3343" s="1868"/>
      <c r="AL3343" s="1868"/>
    </row>
    <row r="3344" spans="1:38" x14ac:dyDescent="0.25">
      <c r="A3344" s="1781">
        <v>20190169</v>
      </c>
      <c r="C3344" s="1782" t="s">
        <v>6921</v>
      </c>
      <c r="D3344" s="1762" t="s">
        <v>352</v>
      </c>
      <c r="E3344" s="1762">
        <v>1</v>
      </c>
      <c r="F3344" s="1762">
        <v>7</v>
      </c>
      <c r="G3344" s="1762">
        <v>4</v>
      </c>
      <c r="H3344" s="1762">
        <v>3</v>
      </c>
      <c r="I3344" s="1783">
        <v>0</v>
      </c>
      <c r="J3344" s="1783">
        <v>0</v>
      </c>
      <c r="L3344" s="1764">
        <v>2203.56</v>
      </c>
      <c r="O3344" s="1764">
        <f t="shared" si="1387"/>
        <v>0</v>
      </c>
      <c r="P3344" s="1806" t="str">
        <f t="shared" si="1388"/>
        <v/>
      </c>
      <c r="R3344" s="1864" t="str">
        <f t="shared" si="1389"/>
        <v/>
      </c>
      <c r="S3344" s="1807">
        <f t="shared" si="1390"/>
        <v>0</v>
      </c>
      <c r="U3344" s="1764">
        <f t="shared" si="1391"/>
        <v>0</v>
      </c>
      <c r="V3344" s="1764">
        <f t="shared" si="1392"/>
        <v>2203.56</v>
      </c>
      <c r="W3344" s="1764">
        <f t="shared" si="1393"/>
        <v>0</v>
      </c>
      <c r="X3344" s="1768"/>
      <c r="Y3344" s="1784"/>
      <c r="Z3344" s="1770"/>
      <c r="AA3344" s="1843"/>
      <c r="AB3344" s="1843"/>
      <c r="AH3344" s="1867"/>
      <c r="AK3344" s="1868"/>
      <c r="AL3344" s="1868"/>
    </row>
    <row r="3345" spans="1:38" x14ac:dyDescent="0.25">
      <c r="A3345" s="1781">
        <v>20190170</v>
      </c>
      <c r="C3345" s="1782" t="s">
        <v>6922</v>
      </c>
      <c r="D3345" s="1762" t="s">
        <v>352</v>
      </c>
      <c r="E3345" s="1762">
        <v>1</v>
      </c>
      <c r="F3345" s="1762">
        <v>7</v>
      </c>
      <c r="G3345" s="1762">
        <v>4</v>
      </c>
      <c r="H3345" s="1762">
        <v>3</v>
      </c>
      <c r="I3345" s="1783">
        <v>0</v>
      </c>
      <c r="J3345" s="1783">
        <v>0</v>
      </c>
      <c r="L3345" s="1764">
        <v>2203.56</v>
      </c>
      <c r="O3345" s="1764">
        <f t="shared" si="1387"/>
        <v>0</v>
      </c>
      <c r="P3345" s="1806" t="str">
        <f t="shared" si="1388"/>
        <v/>
      </c>
      <c r="R3345" s="1864" t="str">
        <f t="shared" si="1389"/>
        <v/>
      </c>
      <c r="S3345" s="1807">
        <f t="shared" si="1390"/>
        <v>0</v>
      </c>
      <c r="U3345" s="1764">
        <f t="shared" si="1391"/>
        <v>0</v>
      </c>
      <c r="V3345" s="1764">
        <f t="shared" si="1392"/>
        <v>2203.56</v>
      </c>
      <c r="W3345" s="1764">
        <f t="shared" si="1393"/>
        <v>0</v>
      </c>
      <c r="X3345" s="1768"/>
      <c r="Y3345" s="1784"/>
      <c r="Z3345" s="1770"/>
      <c r="AA3345" s="1843"/>
      <c r="AB3345" s="1843"/>
      <c r="AH3345" s="1867"/>
      <c r="AK3345" s="1868"/>
      <c r="AL3345" s="1868"/>
    </row>
    <row r="3346" spans="1:38" x14ac:dyDescent="0.25">
      <c r="A3346" s="1781">
        <v>20190171</v>
      </c>
      <c r="C3346" s="1782" t="s">
        <v>6923</v>
      </c>
      <c r="D3346" s="1762" t="s">
        <v>352</v>
      </c>
      <c r="E3346" s="1762">
        <v>1</v>
      </c>
      <c r="F3346" s="1762">
        <v>7</v>
      </c>
      <c r="G3346" s="1762">
        <v>4</v>
      </c>
      <c r="H3346" s="1762">
        <v>3</v>
      </c>
      <c r="I3346" s="1783">
        <v>0</v>
      </c>
      <c r="J3346" s="1783">
        <v>0</v>
      </c>
      <c r="L3346" s="1764">
        <v>2203.56</v>
      </c>
      <c r="O3346" s="1764">
        <f t="shared" si="1387"/>
        <v>0</v>
      </c>
      <c r="P3346" s="1806" t="str">
        <f t="shared" si="1388"/>
        <v/>
      </c>
      <c r="R3346" s="1864" t="str">
        <f t="shared" si="1389"/>
        <v/>
      </c>
      <c r="S3346" s="1807">
        <f t="shared" si="1390"/>
        <v>0</v>
      </c>
      <c r="U3346" s="1764">
        <f t="shared" si="1391"/>
        <v>0</v>
      </c>
      <c r="V3346" s="1764">
        <f t="shared" si="1392"/>
        <v>2203.56</v>
      </c>
      <c r="W3346" s="1764">
        <f t="shared" si="1393"/>
        <v>0</v>
      </c>
      <c r="X3346" s="1768"/>
      <c r="Y3346" s="1784"/>
      <c r="Z3346" s="1770"/>
      <c r="AA3346" s="1843"/>
      <c r="AB3346" s="1843"/>
      <c r="AH3346" s="1867"/>
      <c r="AK3346" s="1868"/>
      <c r="AL3346" s="1868"/>
    </row>
    <row r="3347" spans="1:38" x14ac:dyDescent="0.25">
      <c r="A3347" s="1781">
        <v>20190172</v>
      </c>
      <c r="C3347" s="1782" t="s">
        <v>6924</v>
      </c>
      <c r="D3347" s="1762" t="s">
        <v>352</v>
      </c>
      <c r="E3347" s="1762">
        <v>1</v>
      </c>
      <c r="F3347" s="1762">
        <v>7</v>
      </c>
      <c r="G3347" s="1762">
        <v>4</v>
      </c>
      <c r="H3347" s="1762">
        <v>3</v>
      </c>
      <c r="I3347" s="1783">
        <v>0</v>
      </c>
      <c r="J3347" s="1783">
        <v>0</v>
      </c>
      <c r="L3347" s="1764">
        <v>2203.56</v>
      </c>
      <c r="O3347" s="1764">
        <f t="shared" si="1387"/>
        <v>0</v>
      </c>
      <c r="P3347" s="1806" t="str">
        <f t="shared" si="1388"/>
        <v/>
      </c>
      <c r="R3347" s="1864" t="str">
        <f t="shared" si="1389"/>
        <v/>
      </c>
      <c r="S3347" s="1807">
        <f t="shared" si="1390"/>
        <v>0</v>
      </c>
      <c r="U3347" s="1764">
        <f t="shared" si="1391"/>
        <v>0</v>
      </c>
      <c r="V3347" s="1764">
        <f t="shared" si="1392"/>
        <v>2203.56</v>
      </c>
      <c r="W3347" s="1764">
        <f t="shared" si="1393"/>
        <v>0</v>
      </c>
      <c r="X3347" s="1768"/>
      <c r="Y3347" s="1784"/>
      <c r="Z3347" s="1770"/>
      <c r="AA3347" s="1843"/>
      <c r="AB3347" s="1843"/>
      <c r="AH3347" s="1867"/>
      <c r="AK3347" s="1868"/>
      <c r="AL3347" s="1868"/>
    </row>
    <row r="3348" spans="1:38" x14ac:dyDescent="0.25">
      <c r="A3348" s="1781">
        <v>20190173</v>
      </c>
      <c r="C3348" s="1782" t="s">
        <v>6925</v>
      </c>
      <c r="D3348" s="1762" t="s">
        <v>352</v>
      </c>
      <c r="E3348" s="1762">
        <v>1</v>
      </c>
      <c r="F3348" s="1762">
        <v>7</v>
      </c>
      <c r="G3348" s="1762">
        <v>4</v>
      </c>
      <c r="H3348" s="1762">
        <v>3</v>
      </c>
      <c r="I3348" s="1783">
        <v>0</v>
      </c>
      <c r="J3348" s="1783">
        <v>0</v>
      </c>
      <c r="L3348" s="1764">
        <v>2203.56</v>
      </c>
      <c r="O3348" s="1764">
        <f t="shared" si="1387"/>
        <v>0</v>
      </c>
      <c r="P3348" s="1806" t="str">
        <f t="shared" si="1388"/>
        <v/>
      </c>
      <c r="R3348" s="1864" t="str">
        <f t="shared" si="1389"/>
        <v/>
      </c>
      <c r="S3348" s="1807">
        <f t="shared" si="1390"/>
        <v>0</v>
      </c>
      <c r="U3348" s="1764">
        <f t="shared" si="1391"/>
        <v>0</v>
      </c>
      <c r="V3348" s="1764">
        <f t="shared" si="1392"/>
        <v>2203.56</v>
      </c>
      <c r="W3348" s="1764">
        <f t="shared" si="1393"/>
        <v>0</v>
      </c>
      <c r="X3348" s="1768"/>
      <c r="Y3348" s="1784"/>
      <c r="Z3348" s="1770"/>
      <c r="AA3348" s="1843"/>
      <c r="AB3348" s="1843"/>
      <c r="AH3348" s="1867"/>
      <c r="AK3348" s="1868"/>
      <c r="AL3348" s="1868"/>
    </row>
    <row r="3349" spans="1:38" x14ac:dyDescent="0.25">
      <c r="A3349" s="1781">
        <v>20190174</v>
      </c>
      <c r="C3349" s="1782" t="s">
        <v>6926</v>
      </c>
      <c r="D3349" s="1762" t="s">
        <v>352</v>
      </c>
      <c r="E3349" s="1762">
        <v>1</v>
      </c>
      <c r="F3349" s="1762">
        <v>7</v>
      </c>
      <c r="G3349" s="1762">
        <v>4</v>
      </c>
      <c r="H3349" s="1762">
        <v>3</v>
      </c>
      <c r="I3349" s="1783">
        <v>0</v>
      </c>
      <c r="J3349" s="1783">
        <v>0</v>
      </c>
      <c r="L3349" s="1764">
        <v>2203.56</v>
      </c>
      <c r="O3349" s="1764">
        <f t="shared" si="1387"/>
        <v>0</v>
      </c>
      <c r="P3349" s="1806" t="str">
        <f t="shared" si="1388"/>
        <v/>
      </c>
      <c r="R3349" s="1864" t="str">
        <f t="shared" si="1389"/>
        <v/>
      </c>
      <c r="S3349" s="1807">
        <f t="shared" si="1390"/>
        <v>0</v>
      </c>
      <c r="U3349" s="1764">
        <f t="shared" si="1391"/>
        <v>0</v>
      </c>
      <c r="V3349" s="1764">
        <f t="shared" si="1392"/>
        <v>2203.56</v>
      </c>
      <c r="W3349" s="1764">
        <f t="shared" si="1393"/>
        <v>0</v>
      </c>
      <c r="X3349" s="1768"/>
      <c r="Y3349" s="1784"/>
      <c r="Z3349" s="1770"/>
      <c r="AA3349" s="1843"/>
      <c r="AB3349" s="1843"/>
      <c r="AH3349" s="1867"/>
      <c r="AK3349" s="1868"/>
      <c r="AL3349" s="1868"/>
    </row>
    <row r="3350" spans="1:38" x14ac:dyDescent="0.25">
      <c r="A3350" s="1781">
        <v>20190175</v>
      </c>
      <c r="C3350" s="1782" t="s">
        <v>6927</v>
      </c>
      <c r="D3350" s="1762" t="s">
        <v>352</v>
      </c>
      <c r="E3350" s="1762">
        <v>1</v>
      </c>
      <c r="F3350" s="1762">
        <v>7</v>
      </c>
      <c r="G3350" s="1762">
        <v>4</v>
      </c>
      <c r="H3350" s="1762">
        <v>3</v>
      </c>
      <c r="I3350" s="1783">
        <v>0</v>
      </c>
      <c r="J3350" s="1783">
        <v>0</v>
      </c>
      <c r="L3350" s="1764">
        <v>2203.56</v>
      </c>
      <c r="O3350" s="1764">
        <f t="shared" si="1387"/>
        <v>0</v>
      </c>
      <c r="P3350" s="1806" t="str">
        <f t="shared" si="1388"/>
        <v/>
      </c>
      <c r="R3350" s="1864" t="str">
        <f t="shared" si="1389"/>
        <v/>
      </c>
      <c r="S3350" s="1807">
        <f t="shared" si="1390"/>
        <v>0</v>
      </c>
      <c r="U3350" s="1764">
        <f t="shared" si="1391"/>
        <v>0</v>
      </c>
      <c r="V3350" s="1764">
        <f t="shared" si="1392"/>
        <v>2203.56</v>
      </c>
      <c r="W3350" s="1764">
        <f t="shared" si="1393"/>
        <v>0</v>
      </c>
      <c r="X3350" s="1768"/>
      <c r="Y3350" s="1784"/>
      <c r="Z3350" s="1770"/>
      <c r="AA3350" s="1843"/>
      <c r="AB3350" s="1843"/>
      <c r="AH3350" s="1867"/>
      <c r="AK3350" s="1868"/>
      <c r="AL3350" s="1868"/>
    </row>
    <row r="3351" spans="1:38" x14ac:dyDescent="0.25">
      <c r="A3351" s="1781">
        <v>20190176</v>
      </c>
      <c r="C3351" s="1782" t="s">
        <v>6928</v>
      </c>
      <c r="D3351" s="1762" t="s">
        <v>352</v>
      </c>
      <c r="E3351" s="1762">
        <v>1</v>
      </c>
      <c r="F3351" s="1762">
        <v>7</v>
      </c>
      <c r="G3351" s="1762">
        <v>4</v>
      </c>
      <c r="H3351" s="1762">
        <v>3</v>
      </c>
      <c r="I3351" s="1783">
        <v>0</v>
      </c>
      <c r="J3351" s="1783">
        <v>0</v>
      </c>
      <c r="L3351" s="1764">
        <v>2203.56</v>
      </c>
      <c r="O3351" s="1764">
        <f t="shared" si="1387"/>
        <v>0</v>
      </c>
      <c r="P3351" s="1806" t="str">
        <f t="shared" si="1388"/>
        <v/>
      </c>
      <c r="R3351" s="1864" t="str">
        <f t="shared" si="1389"/>
        <v/>
      </c>
      <c r="S3351" s="1807">
        <f t="shared" si="1390"/>
        <v>0</v>
      </c>
      <c r="U3351" s="1764">
        <f t="shared" si="1391"/>
        <v>0</v>
      </c>
      <c r="V3351" s="1764">
        <f t="shared" si="1392"/>
        <v>2203.56</v>
      </c>
      <c r="W3351" s="1764">
        <f t="shared" si="1393"/>
        <v>0</v>
      </c>
      <c r="X3351" s="1768"/>
      <c r="Y3351" s="1784"/>
      <c r="Z3351" s="1770"/>
      <c r="AA3351" s="1843"/>
      <c r="AB3351" s="1843"/>
      <c r="AH3351" s="1867"/>
      <c r="AK3351" s="1868"/>
      <c r="AL3351" s="1868"/>
    </row>
    <row r="3352" spans="1:38" x14ac:dyDescent="0.25">
      <c r="A3352" s="1997">
        <v>20190177</v>
      </c>
      <c r="C3352" s="1782" t="s">
        <v>6929</v>
      </c>
      <c r="D3352" s="1762" t="s">
        <v>352</v>
      </c>
      <c r="E3352" s="1762">
        <v>1</v>
      </c>
      <c r="F3352" s="1762">
        <v>7</v>
      </c>
      <c r="G3352" s="1762">
        <v>4</v>
      </c>
      <c r="H3352" s="1762">
        <v>3</v>
      </c>
      <c r="I3352" s="1783">
        <v>1</v>
      </c>
      <c r="J3352" s="1783">
        <v>1</v>
      </c>
      <c r="L3352" s="1764">
        <v>2203.56</v>
      </c>
      <c r="O3352" s="1764">
        <f t="shared" si="1387"/>
        <v>0</v>
      </c>
      <c r="P3352" s="1806" t="str">
        <f t="shared" si="1388"/>
        <v/>
      </c>
      <c r="R3352" s="1864" t="str">
        <f t="shared" si="1389"/>
        <v/>
      </c>
      <c r="S3352" s="1807">
        <f t="shared" si="1390"/>
        <v>0</v>
      </c>
      <c r="U3352" s="1764">
        <f t="shared" si="1391"/>
        <v>0</v>
      </c>
      <c r="V3352" s="1764">
        <f t="shared" si="1392"/>
        <v>0</v>
      </c>
      <c r="W3352" s="1764">
        <f t="shared" si="1393"/>
        <v>2203.56</v>
      </c>
      <c r="X3352" s="1768">
        <v>2203.56</v>
      </c>
      <c r="Y3352" s="1784">
        <v>19600186</v>
      </c>
      <c r="Z3352" s="1770">
        <v>43542</v>
      </c>
      <c r="AA3352" s="1843" t="s">
        <v>104</v>
      </c>
      <c r="AB3352" s="1843"/>
      <c r="AH3352" s="1867"/>
      <c r="AK3352" s="1868"/>
      <c r="AL3352" s="1868"/>
    </row>
    <row r="3353" spans="1:38" x14ac:dyDescent="0.25">
      <c r="A3353" s="1781">
        <v>20190178</v>
      </c>
      <c r="C3353" s="1782" t="s">
        <v>6930</v>
      </c>
      <c r="D3353" s="1762" t="s">
        <v>352</v>
      </c>
      <c r="E3353" s="1762">
        <v>1</v>
      </c>
      <c r="F3353" s="1762">
        <v>7</v>
      </c>
      <c r="G3353" s="1762">
        <v>4</v>
      </c>
      <c r="H3353" s="1762">
        <v>3</v>
      </c>
      <c r="I3353" s="1783">
        <v>0</v>
      </c>
      <c r="J3353" s="1783">
        <v>0</v>
      </c>
      <c r="L3353" s="1764">
        <v>2203.56</v>
      </c>
      <c r="O3353" s="1764">
        <f t="shared" si="1387"/>
        <v>0</v>
      </c>
      <c r="P3353" s="1806" t="str">
        <f t="shared" si="1388"/>
        <v/>
      </c>
      <c r="R3353" s="1864" t="str">
        <f t="shared" si="1389"/>
        <v/>
      </c>
      <c r="S3353" s="1807">
        <f t="shared" si="1390"/>
        <v>0</v>
      </c>
      <c r="U3353" s="1764">
        <f t="shared" si="1391"/>
        <v>0</v>
      </c>
      <c r="V3353" s="1764">
        <f t="shared" si="1392"/>
        <v>2203.56</v>
      </c>
      <c r="W3353" s="1764">
        <f t="shared" si="1393"/>
        <v>0</v>
      </c>
      <c r="X3353" s="1768"/>
      <c r="Y3353" s="1784"/>
      <c r="Z3353" s="1770"/>
      <c r="AA3353" s="1843"/>
      <c r="AB3353" s="1843"/>
      <c r="AH3353" s="1867"/>
      <c r="AK3353" s="1868"/>
      <c r="AL3353" s="1868"/>
    </row>
    <row r="3354" spans="1:38" x14ac:dyDescent="0.25">
      <c r="A3354" s="1781">
        <v>20190179</v>
      </c>
      <c r="C3354" s="1782" t="s">
        <v>6931</v>
      </c>
      <c r="D3354" s="1762" t="s">
        <v>352</v>
      </c>
      <c r="E3354" s="1762">
        <v>1</v>
      </c>
      <c r="F3354" s="1762">
        <v>7</v>
      </c>
      <c r="G3354" s="1762">
        <v>4</v>
      </c>
      <c r="H3354" s="1762">
        <v>3</v>
      </c>
      <c r="I3354" s="1783">
        <v>0</v>
      </c>
      <c r="J3354" s="1783">
        <v>0</v>
      </c>
      <c r="L3354" s="1764">
        <v>2203.56</v>
      </c>
      <c r="O3354" s="1764">
        <f t="shared" si="1387"/>
        <v>0</v>
      </c>
      <c r="P3354" s="1806" t="str">
        <f t="shared" si="1388"/>
        <v/>
      </c>
      <c r="R3354" s="1864" t="str">
        <f t="shared" si="1389"/>
        <v/>
      </c>
      <c r="S3354" s="1807">
        <f t="shared" si="1390"/>
        <v>0</v>
      </c>
      <c r="U3354" s="1764">
        <f t="shared" si="1391"/>
        <v>0</v>
      </c>
      <c r="V3354" s="1764">
        <f t="shared" si="1392"/>
        <v>2203.56</v>
      </c>
      <c r="W3354" s="1764">
        <f t="shared" si="1393"/>
        <v>0</v>
      </c>
      <c r="X3354" s="1768"/>
      <c r="Y3354" s="1784"/>
      <c r="Z3354" s="1770"/>
      <c r="AA3354" s="1843"/>
      <c r="AB3354" s="1843"/>
      <c r="AH3354" s="1867"/>
      <c r="AK3354" s="1868"/>
      <c r="AL3354" s="1868"/>
    </row>
    <row r="3355" spans="1:38" x14ac:dyDescent="0.25">
      <c r="A3355" s="1781">
        <v>20190180</v>
      </c>
      <c r="C3355" s="1782" t="s">
        <v>6932</v>
      </c>
      <c r="D3355" s="1762" t="s">
        <v>352</v>
      </c>
      <c r="E3355" s="1762">
        <v>1</v>
      </c>
      <c r="F3355" s="1762">
        <v>7</v>
      </c>
      <c r="G3355" s="1762">
        <v>4</v>
      </c>
      <c r="H3355" s="1762">
        <v>3</v>
      </c>
      <c r="I3355" s="1783">
        <v>0</v>
      </c>
      <c r="J3355" s="1783">
        <v>0</v>
      </c>
      <c r="L3355" s="1764">
        <v>2203.56</v>
      </c>
      <c r="O3355" s="1764">
        <f t="shared" si="1387"/>
        <v>0</v>
      </c>
      <c r="P3355" s="1806" t="str">
        <f t="shared" si="1388"/>
        <v/>
      </c>
      <c r="R3355" s="1864" t="str">
        <f t="shared" si="1389"/>
        <v/>
      </c>
      <c r="S3355" s="1807">
        <f t="shared" si="1390"/>
        <v>0</v>
      </c>
      <c r="U3355" s="1764">
        <f t="shared" si="1391"/>
        <v>0</v>
      </c>
      <c r="V3355" s="1764">
        <f t="shared" si="1392"/>
        <v>2203.56</v>
      </c>
      <c r="W3355" s="1764">
        <f t="shared" si="1393"/>
        <v>0</v>
      </c>
      <c r="X3355" s="1768"/>
      <c r="Y3355" s="1784"/>
      <c r="Z3355" s="1770"/>
      <c r="AA3355" s="1843"/>
      <c r="AB3355" s="1843"/>
      <c r="AH3355" s="1867"/>
      <c r="AK3355" s="1868"/>
      <c r="AL3355" s="1868"/>
    </row>
    <row r="3356" spans="1:38" x14ac:dyDescent="0.25">
      <c r="A3356" s="1781">
        <v>20190181</v>
      </c>
      <c r="C3356" s="1782" t="s">
        <v>6933</v>
      </c>
      <c r="D3356" s="1762" t="s">
        <v>352</v>
      </c>
      <c r="E3356" s="1762">
        <v>1</v>
      </c>
      <c r="F3356" s="1762">
        <v>7</v>
      </c>
      <c r="G3356" s="1762">
        <v>4</v>
      </c>
      <c r="H3356" s="1762">
        <v>3</v>
      </c>
      <c r="I3356" s="1783">
        <v>0</v>
      </c>
      <c r="J3356" s="1783">
        <v>0</v>
      </c>
      <c r="L3356" s="1764">
        <v>2203.56</v>
      </c>
      <c r="O3356" s="1764">
        <f t="shared" si="1387"/>
        <v>0</v>
      </c>
      <c r="P3356" s="1806" t="str">
        <f t="shared" si="1388"/>
        <v/>
      </c>
      <c r="R3356" s="1864" t="str">
        <f t="shared" si="1389"/>
        <v/>
      </c>
      <c r="S3356" s="1807">
        <f t="shared" si="1390"/>
        <v>0</v>
      </c>
      <c r="U3356" s="1764">
        <f t="shared" si="1391"/>
        <v>0</v>
      </c>
      <c r="V3356" s="1764">
        <f t="shared" si="1392"/>
        <v>2203.56</v>
      </c>
      <c r="W3356" s="1764">
        <f t="shared" si="1393"/>
        <v>0</v>
      </c>
      <c r="X3356" s="1768"/>
      <c r="Y3356" s="1784"/>
      <c r="Z3356" s="1770"/>
      <c r="AA3356" s="1843"/>
      <c r="AB3356" s="1843"/>
      <c r="AH3356" s="1867"/>
      <c r="AK3356" s="1868"/>
      <c r="AL3356" s="1868"/>
    </row>
    <row r="3357" spans="1:38" x14ac:dyDescent="0.25">
      <c r="A3357" s="1781">
        <v>20190182</v>
      </c>
      <c r="C3357" s="1782" t="s">
        <v>6934</v>
      </c>
      <c r="D3357" s="1762" t="s">
        <v>352</v>
      </c>
      <c r="E3357" s="1762">
        <v>1</v>
      </c>
      <c r="F3357" s="1762">
        <v>7</v>
      </c>
      <c r="G3357" s="1762">
        <v>4</v>
      </c>
      <c r="H3357" s="1762">
        <v>3</v>
      </c>
      <c r="I3357" s="1783">
        <v>0</v>
      </c>
      <c r="J3357" s="1783">
        <v>0</v>
      </c>
      <c r="L3357" s="1764">
        <v>2203.56</v>
      </c>
      <c r="O3357" s="1764">
        <f t="shared" si="1387"/>
        <v>0</v>
      </c>
      <c r="P3357" s="1806" t="str">
        <f t="shared" si="1388"/>
        <v/>
      </c>
      <c r="R3357" s="1864" t="str">
        <f t="shared" si="1389"/>
        <v/>
      </c>
      <c r="S3357" s="1807">
        <f t="shared" si="1390"/>
        <v>0</v>
      </c>
      <c r="U3357" s="1764">
        <f t="shared" si="1391"/>
        <v>0</v>
      </c>
      <c r="V3357" s="1764">
        <f t="shared" si="1392"/>
        <v>2203.56</v>
      </c>
      <c r="W3357" s="1764">
        <f t="shared" si="1393"/>
        <v>0</v>
      </c>
      <c r="X3357" s="1768"/>
      <c r="Y3357" s="1784"/>
      <c r="Z3357" s="1770"/>
      <c r="AA3357" s="1843"/>
      <c r="AB3357" s="1843"/>
      <c r="AH3357" s="1867"/>
      <c r="AK3357" s="1868"/>
      <c r="AL3357" s="1868"/>
    </row>
    <row r="3358" spans="1:38" x14ac:dyDescent="0.25">
      <c r="A3358" s="1781">
        <v>20190183</v>
      </c>
      <c r="C3358" s="1782" t="s">
        <v>6914</v>
      </c>
      <c r="D3358" s="1762" t="s">
        <v>352</v>
      </c>
      <c r="E3358" s="1762">
        <v>1</v>
      </c>
      <c r="F3358" s="1762">
        <v>8</v>
      </c>
      <c r="G3358" s="1762">
        <v>5</v>
      </c>
      <c r="H3358" s="1762">
        <v>3</v>
      </c>
      <c r="I3358" s="1783">
        <v>0</v>
      </c>
      <c r="J3358" s="1783">
        <v>0</v>
      </c>
      <c r="L3358" s="1764">
        <v>2370.96</v>
      </c>
      <c r="O3358" s="1764">
        <f t="shared" si="1387"/>
        <v>0</v>
      </c>
      <c r="P3358" s="1806" t="str">
        <f t="shared" si="1388"/>
        <v/>
      </c>
      <c r="R3358" s="1864" t="str">
        <f t="shared" si="1389"/>
        <v/>
      </c>
      <c r="S3358" s="1807">
        <f t="shared" si="1390"/>
        <v>0</v>
      </c>
      <c r="U3358" s="1764">
        <f t="shared" si="1391"/>
        <v>0</v>
      </c>
      <c r="V3358" s="1764">
        <f t="shared" si="1392"/>
        <v>2370.96</v>
      </c>
      <c r="W3358" s="1764">
        <f t="shared" si="1393"/>
        <v>0</v>
      </c>
      <c r="X3358" s="1768"/>
      <c r="Y3358" s="1784"/>
      <c r="Z3358" s="1770"/>
      <c r="AA3358" s="1843"/>
      <c r="AB3358" s="1843"/>
      <c r="AH3358" s="1867"/>
      <c r="AK3358" s="1868"/>
      <c r="AL3358" s="1868"/>
    </row>
    <row r="3359" spans="1:38" x14ac:dyDescent="0.25">
      <c r="A3359" s="1781">
        <v>20190184</v>
      </c>
      <c r="C3359" s="1782" t="s">
        <v>6936</v>
      </c>
      <c r="D3359" s="1762" t="s">
        <v>352</v>
      </c>
      <c r="E3359" s="1762">
        <v>1</v>
      </c>
      <c r="F3359" s="1762">
        <v>8</v>
      </c>
      <c r="G3359" s="1762">
        <v>5</v>
      </c>
      <c r="H3359" s="1762">
        <v>3</v>
      </c>
      <c r="I3359" s="1783">
        <v>0</v>
      </c>
      <c r="J3359" s="1783">
        <v>0</v>
      </c>
      <c r="L3359" s="1764">
        <v>2370.96</v>
      </c>
      <c r="O3359" s="1764">
        <f t="shared" si="1387"/>
        <v>0</v>
      </c>
      <c r="P3359" s="1806" t="str">
        <f t="shared" si="1388"/>
        <v/>
      </c>
      <c r="R3359" s="1864" t="str">
        <f t="shared" si="1389"/>
        <v/>
      </c>
      <c r="S3359" s="1807">
        <f t="shared" si="1390"/>
        <v>0</v>
      </c>
      <c r="U3359" s="1764">
        <f t="shared" si="1391"/>
        <v>0</v>
      </c>
      <c r="V3359" s="1764">
        <f t="shared" si="1392"/>
        <v>2370.96</v>
      </c>
      <c r="W3359" s="1764">
        <f t="shared" si="1393"/>
        <v>0</v>
      </c>
      <c r="X3359" s="1768"/>
      <c r="Y3359" s="1784"/>
      <c r="Z3359" s="1770"/>
      <c r="AA3359" s="1843"/>
      <c r="AB3359" s="1843"/>
      <c r="AH3359" s="1867"/>
      <c r="AK3359" s="1868"/>
      <c r="AL3359" s="1868"/>
    </row>
    <row r="3360" spans="1:38" x14ac:dyDescent="0.25">
      <c r="A3360" s="1781">
        <v>20190185</v>
      </c>
      <c r="C3360" s="1782" t="s">
        <v>6935</v>
      </c>
      <c r="D3360" s="1762" t="s">
        <v>352</v>
      </c>
      <c r="E3360" s="1762">
        <v>1</v>
      </c>
      <c r="F3360" s="1762">
        <v>8</v>
      </c>
      <c r="G3360" s="1762">
        <v>5</v>
      </c>
      <c r="H3360" s="1762">
        <v>3</v>
      </c>
      <c r="I3360" s="1783">
        <v>0</v>
      </c>
      <c r="J3360" s="1783">
        <v>0</v>
      </c>
      <c r="L3360" s="1764">
        <v>2370.96</v>
      </c>
      <c r="O3360" s="1764">
        <f t="shared" si="1387"/>
        <v>0</v>
      </c>
      <c r="P3360" s="1806" t="str">
        <f t="shared" si="1388"/>
        <v/>
      </c>
      <c r="R3360" s="1864" t="str">
        <f t="shared" si="1389"/>
        <v/>
      </c>
      <c r="S3360" s="1807">
        <f t="shared" si="1390"/>
        <v>0</v>
      </c>
      <c r="U3360" s="1764">
        <f t="shared" si="1391"/>
        <v>0</v>
      </c>
      <c r="V3360" s="1764">
        <f t="shared" si="1392"/>
        <v>2370.96</v>
      </c>
      <c r="W3360" s="1764">
        <f t="shared" si="1393"/>
        <v>0</v>
      </c>
      <c r="X3360" s="1768"/>
      <c r="Y3360" s="1784"/>
      <c r="Z3360" s="1770"/>
      <c r="AA3360" s="1843"/>
      <c r="AB3360" s="1843"/>
      <c r="AH3360" s="1867"/>
      <c r="AK3360" s="1868"/>
      <c r="AL3360" s="1868"/>
    </row>
    <row r="3361" spans="1:38" x14ac:dyDescent="0.25">
      <c r="A3361" s="1997">
        <v>20190186</v>
      </c>
      <c r="C3361" s="1782">
        <v>795319</v>
      </c>
      <c r="D3361" s="1762" t="s">
        <v>26</v>
      </c>
      <c r="E3361" s="1762">
        <v>1</v>
      </c>
      <c r="F3361" s="1762">
        <v>10</v>
      </c>
      <c r="G3361" s="1762">
        <v>5</v>
      </c>
      <c r="H3361" s="1762">
        <v>3</v>
      </c>
      <c r="I3361" s="1783">
        <v>1</v>
      </c>
      <c r="J3361" s="1783">
        <v>1</v>
      </c>
      <c r="L3361" s="1764">
        <v>3649.62</v>
      </c>
      <c r="N3361" s="1764">
        <v>2405.66</v>
      </c>
      <c r="O3361" s="1764">
        <f t="shared" si="1387"/>
        <v>1911.0499999999997</v>
      </c>
      <c r="P3361" s="1806">
        <f t="shared" si="1388"/>
        <v>0.79439737951331435</v>
      </c>
      <c r="Q3361" s="1764">
        <v>494.61</v>
      </c>
      <c r="R3361" s="1864">
        <f t="shared" si="1389"/>
        <v>0.20560262048668559</v>
      </c>
      <c r="S3361" s="1807">
        <f t="shared" si="1390"/>
        <v>19.784400000000002</v>
      </c>
      <c r="U3361" s="1764">
        <f t="shared" si="1391"/>
        <v>0</v>
      </c>
      <c r="V3361" s="1764">
        <f t="shared" si="1392"/>
        <v>0</v>
      </c>
      <c r="W3361" s="1764">
        <f t="shared" si="1393"/>
        <v>3649.62</v>
      </c>
      <c r="X3361" s="1768">
        <v>3649.62</v>
      </c>
      <c r="Y3361" s="1784">
        <v>19600194</v>
      </c>
      <c r="Z3361" s="1770">
        <v>43549</v>
      </c>
      <c r="AA3361" s="1843" t="s">
        <v>104</v>
      </c>
      <c r="AB3361" s="1843"/>
      <c r="AH3361" s="1867"/>
      <c r="AK3361" s="1868"/>
      <c r="AL3361" s="1868"/>
    </row>
    <row r="3362" spans="1:38" x14ac:dyDescent="0.25">
      <c r="A3362" s="1997" t="s">
        <v>7045</v>
      </c>
      <c r="C3362" s="1782" t="s">
        <v>6937</v>
      </c>
      <c r="D3362" s="1762" t="s">
        <v>5517</v>
      </c>
      <c r="E3362" s="1762">
        <v>0</v>
      </c>
      <c r="F3362" s="1762">
        <v>2</v>
      </c>
      <c r="G3362" s="1762">
        <v>0</v>
      </c>
      <c r="H3362" s="1762">
        <v>2</v>
      </c>
      <c r="I3362" s="1783">
        <v>1</v>
      </c>
      <c r="J3362" s="1783">
        <v>1</v>
      </c>
      <c r="L3362" s="1764">
        <v>2483.94</v>
      </c>
      <c r="O3362" s="1764">
        <f t="shared" si="1387"/>
        <v>0</v>
      </c>
      <c r="P3362" s="1806" t="str">
        <f t="shared" si="1388"/>
        <v/>
      </c>
      <c r="R3362" s="1864" t="str">
        <f t="shared" si="1389"/>
        <v/>
      </c>
      <c r="S3362" s="1807">
        <f t="shared" si="1390"/>
        <v>0</v>
      </c>
      <c r="U3362" s="1764">
        <f t="shared" si="1391"/>
        <v>0</v>
      </c>
      <c r="V3362" s="1764">
        <f t="shared" si="1392"/>
        <v>0</v>
      </c>
      <c r="W3362" s="1764">
        <f t="shared" si="1393"/>
        <v>2483.94</v>
      </c>
      <c r="X3362" s="1768">
        <v>2483.94</v>
      </c>
      <c r="Y3362" s="1784">
        <v>19600209</v>
      </c>
      <c r="Z3362" s="1770">
        <v>43549</v>
      </c>
      <c r="AA3362" s="1843" t="s">
        <v>104</v>
      </c>
      <c r="AB3362" s="1843"/>
      <c r="AH3362" s="1867"/>
      <c r="AK3362" s="1868"/>
      <c r="AL3362" s="1868"/>
    </row>
    <row r="3363" spans="1:38" x14ac:dyDescent="0.25">
      <c r="A3363" s="1997" t="s">
        <v>6950</v>
      </c>
      <c r="C3363" s="1782" t="s">
        <v>6948</v>
      </c>
      <c r="D3363" s="1762" t="s">
        <v>4990</v>
      </c>
      <c r="E3363" s="1762">
        <v>1</v>
      </c>
      <c r="F3363" s="1762">
        <v>18</v>
      </c>
      <c r="G3363" s="1762">
        <v>9</v>
      </c>
      <c r="H3363" s="1762">
        <v>10</v>
      </c>
      <c r="I3363" s="1783">
        <v>1</v>
      </c>
      <c r="J3363" s="1783">
        <v>1</v>
      </c>
      <c r="L3363" s="1764">
        <v>20339.5</v>
      </c>
      <c r="O3363" s="1764">
        <f t="shared" si="1387"/>
        <v>0</v>
      </c>
      <c r="P3363" s="1806" t="str">
        <f t="shared" si="1388"/>
        <v/>
      </c>
      <c r="R3363" s="1864" t="str">
        <f t="shared" si="1389"/>
        <v/>
      </c>
      <c r="S3363" s="1807">
        <f t="shared" si="1390"/>
        <v>0</v>
      </c>
      <c r="U3363" s="1764">
        <f t="shared" si="1391"/>
        <v>0</v>
      </c>
      <c r="V3363" s="1764">
        <f t="shared" si="1392"/>
        <v>0</v>
      </c>
      <c r="W3363" s="1764">
        <f t="shared" si="1393"/>
        <v>20339.5</v>
      </c>
      <c r="X3363" s="1768">
        <v>20339.5</v>
      </c>
      <c r="Y3363" s="1784">
        <v>19600235</v>
      </c>
      <c r="Z3363" s="1770">
        <v>43556</v>
      </c>
      <c r="AA3363" s="1843" t="s">
        <v>104</v>
      </c>
      <c r="AB3363" s="1843"/>
      <c r="AH3363" s="1867"/>
      <c r="AK3363" s="1868"/>
      <c r="AL3363" s="1868"/>
    </row>
    <row r="3364" spans="1:38" x14ac:dyDescent="0.25">
      <c r="A3364" s="1997" t="s">
        <v>6951</v>
      </c>
      <c r="C3364" s="1782" t="s">
        <v>6949</v>
      </c>
      <c r="D3364" s="1762" t="s">
        <v>4990</v>
      </c>
      <c r="E3364" s="1762">
        <v>1</v>
      </c>
      <c r="F3364" s="1762">
        <v>11</v>
      </c>
      <c r="G3364" s="1762">
        <v>0</v>
      </c>
      <c r="H3364" s="1762">
        <v>0</v>
      </c>
      <c r="I3364" s="1783">
        <v>1</v>
      </c>
      <c r="J3364" s="1783">
        <v>1</v>
      </c>
      <c r="L3364" s="1764">
        <v>2114.58</v>
      </c>
      <c r="O3364" s="1764">
        <f t="shared" si="1387"/>
        <v>0</v>
      </c>
      <c r="P3364" s="1806" t="str">
        <f t="shared" si="1388"/>
        <v/>
      </c>
      <c r="R3364" s="1864" t="str">
        <f t="shared" si="1389"/>
        <v/>
      </c>
      <c r="S3364" s="1807">
        <f t="shared" si="1390"/>
        <v>0</v>
      </c>
      <c r="U3364" s="1764">
        <f t="shared" si="1391"/>
        <v>0</v>
      </c>
      <c r="V3364" s="1764">
        <f t="shared" si="1392"/>
        <v>0</v>
      </c>
      <c r="W3364" s="1764">
        <f t="shared" si="1393"/>
        <v>2114.58</v>
      </c>
      <c r="X3364" s="1768">
        <v>2114.58</v>
      </c>
      <c r="Y3364" s="1784">
        <v>19600236</v>
      </c>
      <c r="Z3364" s="1770">
        <v>43556</v>
      </c>
      <c r="AA3364" s="1843" t="s">
        <v>104</v>
      </c>
      <c r="AB3364" s="1843"/>
      <c r="AH3364" s="1867"/>
      <c r="AK3364" s="1868"/>
      <c r="AL3364" s="1868"/>
    </row>
    <row r="3365" spans="1:38" x14ac:dyDescent="0.25">
      <c r="A3365" s="1997">
        <v>20190190</v>
      </c>
      <c r="C3365" s="1782">
        <v>702419</v>
      </c>
      <c r="D3365" s="1762" t="s">
        <v>26</v>
      </c>
      <c r="E3365" s="1762">
        <v>1</v>
      </c>
      <c r="F3365" s="1762">
        <v>7</v>
      </c>
      <c r="G3365" s="1762">
        <v>6</v>
      </c>
      <c r="H3365" s="1762">
        <v>2</v>
      </c>
      <c r="I3365" s="1783">
        <v>1</v>
      </c>
      <c r="J3365" s="1783">
        <v>1</v>
      </c>
      <c r="L3365" s="1764">
        <v>2758.6</v>
      </c>
      <c r="N3365" s="1764">
        <v>1819.31</v>
      </c>
      <c r="O3365" s="1764">
        <f t="shared" si="1387"/>
        <v>1409.1</v>
      </c>
      <c r="P3365" s="1806">
        <f t="shared" si="1388"/>
        <v>0.77452440760508101</v>
      </c>
      <c r="Q3365" s="1764">
        <v>410.21</v>
      </c>
      <c r="R3365" s="1864">
        <f t="shared" si="1389"/>
        <v>0.22547559239491896</v>
      </c>
      <c r="S3365" s="1807">
        <f t="shared" si="1390"/>
        <v>16.4084</v>
      </c>
      <c r="U3365" s="1764">
        <f t="shared" si="1391"/>
        <v>0</v>
      </c>
      <c r="V3365" s="1764">
        <f t="shared" si="1392"/>
        <v>0</v>
      </c>
      <c r="W3365" s="1764">
        <f t="shared" si="1393"/>
        <v>2758.6</v>
      </c>
      <c r="X3365" s="1768">
        <v>2758.6</v>
      </c>
      <c r="Y3365" s="1784">
        <v>19600206</v>
      </c>
      <c r="Z3365" s="1770">
        <v>43549</v>
      </c>
      <c r="AA3365" s="1843" t="s">
        <v>104</v>
      </c>
      <c r="AB3365" s="1843"/>
      <c r="AH3365" s="1867"/>
      <c r="AK3365" s="1868"/>
      <c r="AL3365" s="1868"/>
    </row>
    <row r="3366" spans="1:38" x14ac:dyDescent="0.25">
      <c r="A3366" s="1997">
        <v>20190191</v>
      </c>
      <c r="C3366" s="1782">
        <v>702519</v>
      </c>
      <c r="D3366" s="1762" t="s">
        <v>26</v>
      </c>
      <c r="E3366" s="1762">
        <v>1</v>
      </c>
      <c r="F3366" s="1762">
        <v>7</v>
      </c>
      <c r="G3366" s="1762">
        <v>6</v>
      </c>
      <c r="H3366" s="1762">
        <v>2</v>
      </c>
      <c r="I3366" s="1783">
        <v>1</v>
      </c>
      <c r="J3366" s="1783">
        <v>1</v>
      </c>
      <c r="L3366" s="1764">
        <v>2758.6</v>
      </c>
      <c r="N3366" s="1764">
        <v>1819.31</v>
      </c>
      <c r="O3366" s="1764">
        <f t="shared" ref="O3366:O3368" si="1394">N3366-Q3366</f>
        <v>1409.1</v>
      </c>
      <c r="P3366" s="1806">
        <f t="shared" ref="P3366:P3368" si="1395">IF(N3366&lt;=0,"",O3366/N3366)</f>
        <v>0.77452440760508101</v>
      </c>
      <c r="Q3366" s="1764">
        <v>410.21</v>
      </c>
      <c r="R3366" s="1864">
        <f t="shared" ref="R3366:R3368" si="1396">IF(N3366&lt;=0,"",Q3366/N3366)</f>
        <v>0.22547559239491896</v>
      </c>
      <c r="S3366" s="1807">
        <f t="shared" si="1390"/>
        <v>16.4084</v>
      </c>
      <c r="U3366" s="1764">
        <f t="shared" si="1391"/>
        <v>0</v>
      </c>
      <c r="V3366" s="1764">
        <f t="shared" si="1392"/>
        <v>0</v>
      </c>
      <c r="W3366" s="1764">
        <f t="shared" si="1393"/>
        <v>2758.6</v>
      </c>
      <c r="X3366" s="1768">
        <v>2758.6</v>
      </c>
      <c r="Y3366" s="1784">
        <v>19600199</v>
      </c>
      <c r="Z3366" s="1770">
        <v>43549</v>
      </c>
      <c r="AA3366" s="1843" t="s">
        <v>104</v>
      </c>
      <c r="AB3366" s="1843"/>
      <c r="AH3366" s="1867"/>
      <c r="AK3366" s="1868"/>
      <c r="AL3366" s="1868"/>
    </row>
    <row r="3367" spans="1:38" x14ac:dyDescent="0.25">
      <c r="A3367" s="1997">
        <v>20190192</v>
      </c>
      <c r="C3367" s="1935">
        <v>702619</v>
      </c>
      <c r="D3367" s="1762" t="s">
        <v>26</v>
      </c>
      <c r="E3367" s="1762">
        <v>1</v>
      </c>
      <c r="F3367" s="1762">
        <v>7</v>
      </c>
      <c r="G3367" s="1762">
        <v>6</v>
      </c>
      <c r="H3367" s="1762">
        <v>2</v>
      </c>
      <c r="I3367" s="1783">
        <v>1</v>
      </c>
      <c r="J3367" s="1783">
        <v>1</v>
      </c>
      <c r="L3367" s="1764">
        <v>2758.6</v>
      </c>
      <c r="N3367" s="1764">
        <v>1819.31</v>
      </c>
      <c r="O3367" s="1764">
        <f t="shared" si="1394"/>
        <v>1409.1</v>
      </c>
      <c r="P3367" s="1806">
        <f t="shared" si="1395"/>
        <v>0.77452440760508101</v>
      </c>
      <c r="Q3367" s="1764">
        <v>410.21</v>
      </c>
      <c r="R3367" s="1864">
        <f t="shared" si="1396"/>
        <v>0.22547559239491896</v>
      </c>
      <c r="S3367" s="1807">
        <f t="shared" si="1390"/>
        <v>16.4084</v>
      </c>
      <c r="U3367" s="1764">
        <f t="shared" si="1391"/>
        <v>0</v>
      </c>
      <c r="V3367" s="1764">
        <f t="shared" si="1392"/>
        <v>0</v>
      </c>
      <c r="W3367" s="1764">
        <f t="shared" si="1393"/>
        <v>2758.6</v>
      </c>
      <c r="X3367" s="1768">
        <v>2758.6</v>
      </c>
      <c r="Y3367" s="1784">
        <v>19600198</v>
      </c>
      <c r="Z3367" s="1770">
        <v>43549</v>
      </c>
      <c r="AA3367" s="1843" t="s">
        <v>104</v>
      </c>
      <c r="AB3367" s="1843"/>
      <c r="AH3367" s="1867"/>
      <c r="AK3367" s="1868"/>
      <c r="AL3367" s="1868"/>
    </row>
    <row r="3368" spans="1:38" x14ac:dyDescent="0.25">
      <c r="A3368" s="1997">
        <v>20190193</v>
      </c>
      <c r="C3368" s="1782">
        <v>702719</v>
      </c>
      <c r="D3368" s="1762" t="s">
        <v>26</v>
      </c>
      <c r="E3368" s="1762">
        <v>1</v>
      </c>
      <c r="F3368" s="1762">
        <v>7</v>
      </c>
      <c r="G3368" s="1762">
        <v>6</v>
      </c>
      <c r="H3368" s="1762">
        <v>2</v>
      </c>
      <c r="I3368" s="1783">
        <v>1</v>
      </c>
      <c r="J3368" s="1783">
        <v>1</v>
      </c>
      <c r="L3368" s="1764">
        <v>2758.6</v>
      </c>
      <c r="N3368" s="1764">
        <v>1819.31</v>
      </c>
      <c r="O3368" s="1764">
        <f t="shared" si="1394"/>
        <v>1409.1</v>
      </c>
      <c r="P3368" s="1806">
        <f t="shared" si="1395"/>
        <v>0.77452440760508101</v>
      </c>
      <c r="Q3368" s="1764">
        <v>410.21</v>
      </c>
      <c r="R3368" s="1864">
        <f t="shared" si="1396"/>
        <v>0.22547559239491896</v>
      </c>
      <c r="S3368" s="1807">
        <f t="shared" si="1390"/>
        <v>16.4084</v>
      </c>
      <c r="U3368" s="1764">
        <f t="shared" si="1391"/>
        <v>0</v>
      </c>
      <c r="V3368" s="1764">
        <f t="shared" si="1392"/>
        <v>0</v>
      </c>
      <c r="W3368" s="1764">
        <f t="shared" si="1393"/>
        <v>2758.6</v>
      </c>
      <c r="X3368" s="1768">
        <v>2758.6</v>
      </c>
      <c r="Y3368" s="1784">
        <v>19600225</v>
      </c>
      <c r="Z3368" s="1770">
        <v>43556</v>
      </c>
      <c r="AA3368" s="1843" t="s">
        <v>104</v>
      </c>
      <c r="AB3368" s="1843"/>
      <c r="AH3368" s="1867"/>
      <c r="AK3368" s="1868"/>
      <c r="AL3368" s="1868"/>
    </row>
    <row r="3369" spans="1:38" x14ac:dyDescent="0.25">
      <c r="A3369" s="1997">
        <v>20190194</v>
      </c>
      <c r="C3369" s="1935">
        <v>702819</v>
      </c>
      <c r="D3369" s="1762" t="s">
        <v>26</v>
      </c>
      <c r="E3369" s="1762">
        <v>1</v>
      </c>
      <c r="F3369" s="1762">
        <v>7</v>
      </c>
      <c r="G3369" s="1762">
        <v>6</v>
      </c>
      <c r="H3369" s="1762">
        <v>2</v>
      </c>
      <c r="I3369" s="1783">
        <v>1</v>
      </c>
      <c r="J3369" s="1783">
        <v>1</v>
      </c>
      <c r="L3369" s="1764">
        <v>2758.6</v>
      </c>
      <c r="N3369" s="1764">
        <v>1819.31</v>
      </c>
      <c r="O3369" s="1764">
        <f t="shared" ref="O3369" si="1397">N3369-Q3369</f>
        <v>1409.1</v>
      </c>
      <c r="P3369" s="1806">
        <f t="shared" ref="P3369" si="1398">IF(N3369&lt;=0,"",O3369/N3369)</f>
        <v>0.77452440760508101</v>
      </c>
      <c r="Q3369" s="1764">
        <v>410.21</v>
      </c>
      <c r="R3369" s="1864">
        <f t="shared" ref="R3369" si="1399">IF(N3369&lt;=0,"",Q3369/N3369)</f>
        <v>0.22547559239491896</v>
      </c>
      <c r="S3369" s="1807">
        <f t="shared" si="1390"/>
        <v>16.4084</v>
      </c>
      <c r="U3369" s="1764">
        <f t="shared" si="1391"/>
        <v>0</v>
      </c>
      <c r="V3369" s="1764">
        <f t="shared" si="1392"/>
        <v>0</v>
      </c>
      <c r="W3369" s="1764">
        <f t="shared" si="1393"/>
        <v>2758.6</v>
      </c>
      <c r="X3369" s="1768">
        <v>2758.6</v>
      </c>
      <c r="Y3369" s="1784">
        <v>19600226</v>
      </c>
      <c r="Z3369" s="1770">
        <v>43556</v>
      </c>
      <c r="AA3369" s="1843" t="s">
        <v>104</v>
      </c>
      <c r="AB3369" s="1843"/>
      <c r="AH3369" s="1867"/>
      <c r="AK3369" s="1868"/>
      <c r="AL3369" s="1868"/>
    </row>
    <row r="3370" spans="1:38" x14ac:dyDescent="0.25">
      <c r="A3370" s="1997">
        <v>20190195</v>
      </c>
      <c r="C3370" s="1782">
        <v>789719</v>
      </c>
      <c r="D3370" s="1762" t="s">
        <v>26</v>
      </c>
      <c r="E3370" s="1762">
        <v>1</v>
      </c>
      <c r="F3370" s="1762">
        <v>7</v>
      </c>
      <c r="G3370" s="1762">
        <v>6</v>
      </c>
      <c r="H3370" s="1762">
        <v>2</v>
      </c>
      <c r="I3370" s="1783">
        <v>1</v>
      </c>
      <c r="J3370" s="1783">
        <v>1</v>
      </c>
      <c r="L3370" s="1764">
        <v>2758.6</v>
      </c>
      <c r="N3370" s="1764">
        <v>1819.31</v>
      </c>
      <c r="O3370" s="1764">
        <f t="shared" ref="O3370" si="1400">N3370-Q3370</f>
        <v>1409.1</v>
      </c>
      <c r="P3370" s="1806">
        <f t="shared" ref="P3370" si="1401">IF(N3370&lt;=0,"",O3370/N3370)</f>
        <v>0.77452440760508101</v>
      </c>
      <c r="Q3370" s="1764">
        <v>410.21</v>
      </c>
      <c r="R3370" s="1864">
        <f t="shared" ref="R3370" si="1402">IF(N3370&lt;=0,"",Q3370/N3370)</f>
        <v>0.22547559239491896</v>
      </c>
      <c r="S3370" s="1807">
        <f t="shared" si="1390"/>
        <v>16.4084</v>
      </c>
      <c r="U3370" s="1764">
        <f t="shared" si="1391"/>
        <v>0</v>
      </c>
      <c r="V3370" s="1764">
        <f t="shared" si="1392"/>
        <v>0</v>
      </c>
      <c r="W3370" s="1764">
        <f t="shared" si="1393"/>
        <v>2758.6</v>
      </c>
      <c r="X3370" s="1768">
        <v>2758.6</v>
      </c>
      <c r="Y3370" s="1784">
        <v>19600227</v>
      </c>
      <c r="Z3370" s="1770">
        <v>43556</v>
      </c>
      <c r="AA3370" s="1843" t="s">
        <v>104</v>
      </c>
      <c r="AB3370" s="1843"/>
      <c r="AH3370" s="1867"/>
      <c r="AK3370" s="1868"/>
      <c r="AL3370" s="1868"/>
    </row>
    <row r="3371" spans="1:38" x14ac:dyDescent="0.25">
      <c r="A3371" s="1994">
        <v>20190196</v>
      </c>
      <c r="C3371" s="1782" t="s">
        <v>6993</v>
      </c>
      <c r="D3371" s="1762" t="s">
        <v>26</v>
      </c>
      <c r="E3371" s="1762">
        <v>0</v>
      </c>
      <c r="F3371" s="1762">
        <v>0</v>
      </c>
      <c r="G3371" s="1762">
        <v>0</v>
      </c>
      <c r="H3371" s="1762">
        <v>0</v>
      </c>
      <c r="I3371" s="1783">
        <v>1</v>
      </c>
      <c r="J3371" s="1783">
        <v>1</v>
      </c>
      <c r="O3371" s="1764">
        <f t="shared" si="1387"/>
        <v>0</v>
      </c>
      <c r="P3371" s="1806" t="str">
        <f t="shared" si="1388"/>
        <v/>
      </c>
      <c r="R3371" s="1864" t="str">
        <f t="shared" si="1389"/>
        <v/>
      </c>
      <c r="S3371" s="1807">
        <f t="shared" si="1390"/>
        <v>0</v>
      </c>
      <c r="U3371" s="1764">
        <f t="shared" si="1391"/>
        <v>0</v>
      </c>
      <c r="V3371" s="1764">
        <f t="shared" si="1392"/>
        <v>0</v>
      </c>
      <c r="W3371" s="1764">
        <f t="shared" si="1393"/>
        <v>0</v>
      </c>
      <c r="X3371" s="1768"/>
      <c r="Y3371" s="1784"/>
      <c r="Z3371" s="1770"/>
      <c r="AA3371" s="1843"/>
      <c r="AB3371" s="1843"/>
      <c r="AH3371" s="1867"/>
      <c r="AK3371" s="1868"/>
      <c r="AL3371" s="1868"/>
    </row>
    <row r="3372" spans="1:38" x14ac:dyDescent="0.25">
      <c r="A3372" s="1994">
        <v>20190197</v>
      </c>
      <c r="C3372" s="1782" t="s">
        <v>6957</v>
      </c>
      <c r="D3372" s="1762" t="s">
        <v>26</v>
      </c>
      <c r="I3372" s="1783">
        <v>1</v>
      </c>
      <c r="J3372" s="1783">
        <v>1</v>
      </c>
      <c r="L3372" s="1764">
        <v>97.41</v>
      </c>
      <c r="O3372" s="1764">
        <v>42.35</v>
      </c>
      <c r="P3372" s="1806" t="str">
        <f t="shared" si="1388"/>
        <v/>
      </c>
      <c r="R3372" s="1864" t="str">
        <f t="shared" si="1389"/>
        <v/>
      </c>
      <c r="S3372" s="1807">
        <f t="shared" si="1390"/>
        <v>0</v>
      </c>
      <c r="U3372" s="1764">
        <f t="shared" si="1391"/>
        <v>0</v>
      </c>
      <c r="V3372" s="1764">
        <f t="shared" si="1392"/>
        <v>97.41</v>
      </c>
      <c r="W3372" s="1764">
        <f t="shared" si="1393"/>
        <v>0</v>
      </c>
      <c r="X3372" s="1768"/>
      <c r="Y3372" s="1784"/>
      <c r="Z3372" s="1770"/>
      <c r="AA3372" s="1843"/>
      <c r="AB3372" s="1843"/>
      <c r="AH3372" s="1867"/>
      <c r="AK3372" s="1868"/>
      <c r="AL3372" s="1868"/>
    </row>
    <row r="3373" spans="1:38" x14ac:dyDescent="0.25">
      <c r="A3373" s="1994">
        <v>20190198</v>
      </c>
      <c r="C3373" s="1782" t="s">
        <v>6958</v>
      </c>
      <c r="D3373" s="1762" t="s">
        <v>26</v>
      </c>
      <c r="I3373" s="1783">
        <v>1</v>
      </c>
      <c r="J3373" s="1783">
        <v>1</v>
      </c>
      <c r="L3373" s="1764">
        <v>69.69</v>
      </c>
      <c r="O3373" s="1764">
        <v>30.3</v>
      </c>
      <c r="P3373" s="1806" t="str">
        <f t="shared" si="1388"/>
        <v/>
      </c>
      <c r="R3373" s="1864" t="str">
        <f t="shared" si="1389"/>
        <v/>
      </c>
      <c r="S3373" s="1807">
        <f t="shared" si="1390"/>
        <v>0</v>
      </c>
      <c r="U3373" s="1764">
        <f t="shared" si="1391"/>
        <v>0</v>
      </c>
      <c r="V3373" s="1764">
        <f t="shared" si="1392"/>
        <v>69.69</v>
      </c>
      <c r="W3373" s="1764">
        <f t="shared" si="1393"/>
        <v>0</v>
      </c>
      <c r="X3373" s="1768"/>
      <c r="Y3373" s="1784"/>
      <c r="Z3373" s="1770"/>
      <c r="AA3373" s="1843"/>
      <c r="AB3373" s="1843"/>
      <c r="AH3373" s="1867"/>
      <c r="AK3373" s="1868"/>
      <c r="AL3373" s="1868"/>
    </row>
    <row r="3374" spans="1:38" x14ac:dyDescent="0.25">
      <c r="A3374" s="1781">
        <v>20190199</v>
      </c>
      <c r="C3374" s="1782" t="s">
        <v>7002</v>
      </c>
      <c r="D3374" s="1762" t="s">
        <v>2255</v>
      </c>
      <c r="E3374" s="1762">
        <v>0</v>
      </c>
      <c r="F3374" s="1762">
        <v>0</v>
      </c>
      <c r="G3374" s="1762">
        <v>0</v>
      </c>
      <c r="H3374" s="1762">
        <v>0</v>
      </c>
      <c r="I3374" s="1783">
        <v>0</v>
      </c>
      <c r="J3374" s="1783">
        <v>0</v>
      </c>
      <c r="L3374" s="1764">
        <v>135</v>
      </c>
      <c r="O3374" s="1764">
        <f t="shared" si="1387"/>
        <v>0</v>
      </c>
      <c r="P3374" s="1806" t="str">
        <f t="shared" si="1388"/>
        <v/>
      </c>
      <c r="R3374" s="1864" t="str">
        <f t="shared" si="1389"/>
        <v/>
      </c>
      <c r="S3374" s="1807">
        <f t="shared" si="1390"/>
        <v>0</v>
      </c>
      <c r="U3374" s="1764">
        <f t="shared" si="1391"/>
        <v>0</v>
      </c>
      <c r="V3374" s="1764">
        <f t="shared" si="1392"/>
        <v>135</v>
      </c>
      <c r="W3374" s="1764">
        <f t="shared" si="1393"/>
        <v>0</v>
      </c>
      <c r="X3374" s="1768"/>
      <c r="Y3374" s="1784"/>
      <c r="Z3374" s="1770"/>
      <c r="AA3374" s="1843"/>
      <c r="AB3374" s="1843"/>
      <c r="AH3374" s="1867"/>
      <c r="AK3374" s="1868"/>
      <c r="AL3374" s="1868"/>
    </row>
    <row r="3375" spans="1:38" x14ac:dyDescent="0.25">
      <c r="A3375" s="1866">
        <v>20190200</v>
      </c>
      <c r="C3375" s="1782" t="s">
        <v>6961</v>
      </c>
      <c r="D3375" s="1762" t="s">
        <v>640</v>
      </c>
      <c r="E3375" s="1762">
        <v>1</v>
      </c>
      <c r="F3375" s="1762">
        <v>10</v>
      </c>
      <c r="G3375" s="1762">
        <v>8</v>
      </c>
      <c r="H3375" s="1762">
        <v>4</v>
      </c>
      <c r="I3375" s="1783">
        <v>0</v>
      </c>
      <c r="J3375" s="1783">
        <v>0</v>
      </c>
      <c r="L3375" s="1764">
        <v>6620.86</v>
      </c>
      <c r="N3375" s="1764">
        <v>3938</v>
      </c>
      <c r="O3375" s="1764">
        <f t="shared" si="1387"/>
        <v>3019.71</v>
      </c>
      <c r="P3375" s="1806">
        <f t="shared" si="1388"/>
        <v>0.76681310309801931</v>
      </c>
      <c r="Q3375" s="1764">
        <v>918.29</v>
      </c>
      <c r="R3375" s="1864">
        <f t="shared" si="1389"/>
        <v>0.23318689690198069</v>
      </c>
      <c r="S3375" s="1807">
        <f t="shared" si="1390"/>
        <v>36.7316</v>
      </c>
      <c r="U3375" s="1764">
        <f t="shared" si="1391"/>
        <v>3938</v>
      </c>
      <c r="V3375" s="1764">
        <f t="shared" si="1392"/>
        <v>0</v>
      </c>
      <c r="W3375" s="1764">
        <f t="shared" si="1393"/>
        <v>6620.86</v>
      </c>
      <c r="X3375" s="1768">
        <v>6620.86</v>
      </c>
      <c r="Y3375" s="1784">
        <v>19600261</v>
      </c>
      <c r="Z3375" s="1770">
        <v>43560</v>
      </c>
      <c r="AA3375" s="1843" t="s">
        <v>104</v>
      </c>
      <c r="AB3375" s="1843"/>
      <c r="AH3375" s="1867"/>
      <c r="AK3375" s="1868"/>
      <c r="AL3375" s="1868"/>
    </row>
    <row r="3376" spans="1:38" x14ac:dyDescent="0.25">
      <c r="A3376" s="1781">
        <v>20190201</v>
      </c>
      <c r="C3376" s="1782" t="s">
        <v>6962</v>
      </c>
      <c r="D3376" s="1762" t="s">
        <v>317</v>
      </c>
      <c r="E3376" s="1762">
        <v>1</v>
      </c>
      <c r="F3376" s="1762">
        <v>8</v>
      </c>
      <c r="G3376" s="1762">
        <v>5</v>
      </c>
      <c r="H3376" s="1762">
        <v>3</v>
      </c>
      <c r="I3376" s="1783">
        <v>0</v>
      </c>
      <c r="J3376" s="1783">
        <v>0</v>
      </c>
      <c r="L3376" s="1764">
        <v>3440.11</v>
      </c>
      <c r="N3376" s="1764">
        <v>2138</v>
      </c>
      <c r="O3376" s="1764">
        <f t="shared" si="1387"/>
        <v>1626.48</v>
      </c>
      <c r="P3376" s="1806">
        <f t="shared" si="1388"/>
        <v>0.76074836295603365</v>
      </c>
      <c r="Q3376" s="1764">
        <v>511.52</v>
      </c>
      <c r="R3376" s="1864">
        <f t="shared" si="1389"/>
        <v>0.23925163704396632</v>
      </c>
      <c r="S3376" s="1807">
        <f t="shared" si="1390"/>
        <v>20.460799999999999</v>
      </c>
      <c r="U3376" s="1764">
        <f t="shared" si="1391"/>
        <v>2138</v>
      </c>
      <c r="V3376" s="1764">
        <f t="shared" si="1392"/>
        <v>3440.11</v>
      </c>
      <c r="W3376" s="1764">
        <f t="shared" si="1393"/>
        <v>0</v>
      </c>
      <c r="X3376" s="1768"/>
      <c r="Y3376" s="1784"/>
      <c r="Z3376" s="1770"/>
      <c r="AA3376" s="1843"/>
      <c r="AB3376" s="1843"/>
      <c r="AH3376" s="1867"/>
      <c r="AK3376" s="1868"/>
      <c r="AL3376" s="1868"/>
    </row>
    <row r="3377" spans="1:38" x14ac:dyDescent="0.25">
      <c r="A3377" s="1997">
        <v>20190202</v>
      </c>
      <c r="C3377" s="1782" t="s">
        <v>6967</v>
      </c>
      <c r="D3377" s="1762" t="s">
        <v>352</v>
      </c>
      <c r="E3377" s="1762">
        <v>2</v>
      </c>
      <c r="F3377" s="1762">
        <v>14</v>
      </c>
      <c r="G3377" s="1762">
        <v>8</v>
      </c>
      <c r="H3377" s="1762">
        <v>6</v>
      </c>
      <c r="I3377" s="1783">
        <v>1</v>
      </c>
      <c r="J3377" s="1783">
        <v>1</v>
      </c>
      <c r="L3377" s="1764">
        <v>6270.66</v>
      </c>
      <c r="N3377" s="1764">
        <v>4312.8999999999996</v>
      </c>
      <c r="O3377" s="1764">
        <f t="shared" si="1387"/>
        <v>3366.7799999999997</v>
      </c>
      <c r="P3377" s="1806">
        <f t="shared" si="1388"/>
        <v>0.78063020241600778</v>
      </c>
      <c r="Q3377" s="1764">
        <v>946.12</v>
      </c>
      <c r="R3377" s="1864">
        <f t="shared" si="1389"/>
        <v>0.21936979758399222</v>
      </c>
      <c r="S3377" s="1807">
        <f t="shared" si="1390"/>
        <v>37.844799999999999</v>
      </c>
      <c r="U3377" s="1764">
        <f t="shared" si="1391"/>
        <v>0</v>
      </c>
      <c r="V3377" s="1764">
        <f t="shared" si="1392"/>
        <v>0</v>
      </c>
      <c r="W3377" s="1764">
        <f t="shared" si="1393"/>
        <v>6270.66</v>
      </c>
      <c r="X3377" s="1768">
        <v>6270.66</v>
      </c>
      <c r="Y3377" s="1784">
        <v>19600216</v>
      </c>
      <c r="Z3377" s="1770">
        <v>43549</v>
      </c>
      <c r="AA3377" s="1843" t="s">
        <v>104</v>
      </c>
      <c r="AB3377" s="1843"/>
      <c r="AH3377" s="1867"/>
      <c r="AK3377" s="1868"/>
      <c r="AL3377" s="1868"/>
    </row>
    <row r="3378" spans="1:38" x14ac:dyDescent="0.25">
      <c r="A3378" s="1997" t="s">
        <v>6969</v>
      </c>
      <c r="C3378" s="1782">
        <v>792819</v>
      </c>
      <c r="D3378" s="1762" t="s">
        <v>26</v>
      </c>
      <c r="E3378" s="1762">
        <v>1</v>
      </c>
      <c r="F3378" s="1762">
        <v>7</v>
      </c>
      <c r="G3378" s="1762">
        <v>4</v>
      </c>
      <c r="H3378" s="1762">
        <v>3</v>
      </c>
      <c r="I3378" s="1783">
        <v>1</v>
      </c>
      <c r="J3378" s="1783">
        <v>1</v>
      </c>
      <c r="L3378" s="1764">
        <v>5708.1530000000002</v>
      </c>
      <c r="N3378" s="1764">
        <v>3691.43</v>
      </c>
      <c r="O3378" s="1764">
        <f t="shared" si="1387"/>
        <v>2982.64</v>
      </c>
      <c r="P3378" s="1806">
        <f t="shared" si="1388"/>
        <v>0.80799039938452033</v>
      </c>
      <c r="Q3378" s="1764">
        <v>708.79</v>
      </c>
      <c r="R3378" s="1864">
        <f t="shared" si="1389"/>
        <v>0.19200960061547964</v>
      </c>
      <c r="S3378" s="1807">
        <f t="shared" si="1390"/>
        <v>28.351599999999998</v>
      </c>
      <c r="U3378" s="1764">
        <f t="shared" si="1391"/>
        <v>0</v>
      </c>
      <c r="V3378" s="1764">
        <f t="shared" si="1392"/>
        <v>3.0000000006111804E-3</v>
      </c>
      <c r="W3378" s="1764">
        <f t="shared" si="1393"/>
        <v>5708.15</v>
      </c>
      <c r="X3378" s="1768">
        <v>5708.15</v>
      </c>
      <c r="Y3378" s="1784">
        <v>19600200</v>
      </c>
      <c r="Z3378" s="1770">
        <v>43549</v>
      </c>
      <c r="AA3378" s="1843" t="s">
        <v>104</v>
      </c>
      <c r="AB3378" s="1843"/>
      <c r="AH3378" s="1867"/>
      <c r="AK3378" s="1868"/>
      <c r="AL3378" s="1868"/>
    </row>
    <row r="3379" spans="1:38" x14ac:dyDescent="0.25">
      <c r="A3379" s="1997" t="s">
        <v>6970</v>
      </c>
      <c r="C3379" s="1782">
        <v>792919</v>
      </c>
      <c r="D3379" s="1762" t="s">
        <v>26</v>
      </c>
      <c r="E3379" s="1762">
        <v>1</v>
      </c>
      <c r="F3379" s="1762">
        <v>7</v>
      </c>
      <c r="G3379" s="1762">
        <v>4</v>
      </c>
      <c r="H3379" s="1762">
        <v>3</v>
      </c>
      <c r="I3379" s="1783">
        <v>1</v>
      </c>
      <c r="J3379" s="1783">
        <v>1</v>
      </c>
      <c r="L3379" s="1764">
        <v>5708.1530000000002</v>
      </c>
      <c r="N3379" s="1764">
        <v>3691.43</v>
      </c>
      <c r="O3379" s="1764">
        <f t="shared" ref="O3379:O3381" si="1403">N3379-Q3379</f>
        <v>2982.64</v>
      </c>
      <c r="P3379" s="1806">
        <f t="shared" ref="P3379:P3381" si="1404">IF(N3379&lt;=0,"",O3379/N3379)</f>
        <v>0.80799039938452033</v>
      </c>
      <c r="Q3379" s="1764">
        <v>708.79</v>
      </c>
      <c r="R3379" s="1864">
        <f t="shared" ref="R3379:R3381" si="1405">IF(N3379&lt;=0,"",Q3379/N3379)</f>
        <v>0.19200960061547964</v>
      </c>
      <c r="S3379" s="1807">
        <f t="shared" si="1390"/>
        <v>28.351599999999998</v>
      </c>
      <c r="U3379" s="1764">
        <f t="shared" si="1391"/>
        <v>0</v>
      </c>
      <c r="V3379" s="1764">
        <f t="shared" si="1392"/>
        <v>3.0000000006111804E-3</v>
      </c>
      <c r="W3379" s="1764">
        <f t="shared" si="1393"/>
        <v>5708.15</v>
      </c>
      <c r="X3379" s="1768">
        <v>5708.15</v>
      </c>
      <c r="Y3379" s="1784">
        <v>19600228</v>
      </c>
      <c r="Z3379" s="1770">
        <v>43556</v>
      </c>
      <c r="AA3379" s="1843" t="s">
        <v>104</v>
      </c>
      <c r="AB3379" s="1843"/>
      <c r="AH3379" s="1867"/>
      <c r="AK3379" s="1868"/>
      <c r="AL3379" s="1868"/>
    </row>
    <row r="3380" spans="1:38" x14ac:dyDescent="0.25">
      <c r="A3380" s="1997" t="s">
        <v>6971</v>
      </c>
      <c r="C3380" s="1782">
        <v>793019</v>
      </c>
      <c r="D3380" s="1762" t="s">
        <v>26</v>
      </c>
      <c r="E3380" s="1762">
        <v>1</v>
      </c>
      <c r="F3380" s="1762">
        <v>7</v>
      </c>
      <c r="G3380" s="1762">
        <v>4</v>
      </c>
      <c r="H3380" s="1762">
        <v>3</v>
      </c>
      <c r="I3380" s="1783">
        <v>1</v>
      </c>
      <c r="J3380" s="1783">
        <v>1</v>
      </c>
      <c r="L3380" s="1764">
        <v>5708.1530000000002</v>
      </c>
      <c r="N3380" s="1764">
        <v>3691.43</v>
      </c>
      <c r="O3380" s="1764">
        <f t="shared" si="1403"/>
        <v>2982.64</v>
      </c>
      <c r="P3380" s="1806">
        <f t="shared" si="1404"/>
        <v>0.80799039938452033</v>
      </c>
      <c r="Q3380" s="1764">
        <v>708.79</v>
      </c>
      <c r="R3380" s="1864">
        <f t="shared" si="1405"/>
        <v>0.19200960061547964</v>
      </c>
      <c r="S3380" s="1807">
        <f t="shared" si="1390"/>
        <v>28.351599999999998</v>
      </c>
      <c r="U3380" s="1764">
        <f t="shared" si="1391"/>
        <v>0</v>
      </c>
      <c r="V3380" s="1764">
        <f t="shared" si="1392"/>
        <v>3.0000000006111804E-3</v>
      </c>
      <c r="W3380" s="1764">
        <f t="shared" si="1393"/>
        <v>5708.15</v>
      </c>
      <c r="X3380" s="1768">
        <v>5708.15</v>
      </c>
      <c r="Y3380" s="1784">
        <v>19600229</v>
      </c>
      <c r="Z3380" s="1770">
        <v>43556</v>
      </c>
      <c r="AA3380" s="1843" t="s">
        <v>104</v>
      </c>
      <c r="AB3380" s="1843"/>
      <c r="AH3380" s="1867"/>
      <c r="AK3380" s="1868"/>
      <c r="AL3380" s="1868"/>
    </row>
    <row r="3381" spans="1:38" x14ac:dyDescent="0.25">
      <c r="A3381" s="1866" t="s">
        <v>6972</v>
      </c>
      <c r="C3381" s="1782">
        <v>793119</v>
      </c>
      <c r="D3381" s="1762" t="s">
        <v>26</v>
      </c>
      <c r="E3381" s="1762">
        <v>1</v>
      </c>
      <c r="F3381" s="1762">
        <v>7</v>
      </c>
      <c r="G3381" s="1762">
        <v>4</v>
      </c>
      <c r="H3381" s="1762">
        <v>3</v>
      </c>
      <c r="I3381" s="1783">
        <v>0</v>
      </c>
      <c r="J3381" s="1783">
        <v>0</v>
      </c>
      <c r="L3381" s="1764">
        <v>5708.1530000000002</v>
      </c>
      <c r="N3381" s="1764">
        <v>3691.43</v>
      </c>
      <c r="O3381" s="1764">
        <f t="shared" si="1403"/>
        <v>2982.64</v>
      </c>
      <c r="P3381" s="1806">
        <f t="shared" si="1404"/>
        <v>0.80799039938452033</v>
      </c>
      <c r="Q3381" s="1764">
        <v>708.79</v>
      </c>
      <c r="R3381" s="1864">
        <f t="shared" si="1405"/>
        <v>0.19200960061547964</v>
      </c>
      <c r="S3381" s="1807">
        <f t="shared" si="1390"/>
        <v>28.351599999999998</v>
      </c>
      <c r="U3381" s="1764">
        <f t="shared" si="1391"/>
        <v>3691.43</v>
      </c>
      <c r="V3381" s="1764">
        <f t="shared" si="1392"/>
        <v>3.0000000006111804E-3</v>
      </c>
      <c r="W3381" s="1764">
        <f t="shared" si="1393"/>
        <v>5708.15</v>
      </c>
      <c r="X3381" s="1768">
        <v>5708.15</v>
      </c>
      <c r="Y3381" s="1784">
        <v>19600254</v>
      </c>
      <c r="Z3381" s="1770">
        <v>43560</v>
      </c>
      <c r="AA3381" s="1843" t="s">
        <v>104</v>
      </c>
      <c r="AB3381" s="1843"/>
      <c r="AH3381" s="1867"/>
      <c r="AK3381" s="1868"/>
      <c r="AL3381" s="1868"/>
    </row>
    <row r="3382" spans="1:38" x14ac:dyDescent="0.25">
      <c r="A3382" s="1997">
        <v>20190207</v>
      </c>
      <c r="C3382" s="1782" t="s">
        <v>6978</v>
      </c>
      <c r="D3382" s="1762" t="s">
        <v>352</v>
      </c>
      <c r="E3382" s="1762">
        <v>0</v>
      </c>
      <c r="F3382" s="1762">
        <v>1</v>
      </c>
      <c r="G3382" s="1762">
        <v>0</v>
      </c>
      <c r="H3382" s="1762">
        <v>2</v>
      </c>
      <c r="I3382" s="1783">
        <v>1</v>
      </c>
      <c r="J3382" s="1783">
        <v>1</v>
      </c>
      <c r="L3382" s="1764">
        <v>837.44</v>
      </c>
      <c r="N3382" s="1764">
        <v>622.25</v>
      </c>
      <c r="O3382" s="1764">
        <f t="shared" si="1387"/>
        <v>417.94</v>
      </c>
      <c r="P3382" s="1806">
        <f t="shared" si="1388"/>
        <v>0.67165930092406589</v>
      </c>
      <c r="Q3382" s="1764">
        <v>204.31</v>
      </c>
      <c r="R3382" s="1864">
        <f t="shared" si="1389"/>
        <v>0.32834069907593411</v>
      </c>
      <c r="S3382" s="1807">
        <f t="shared" si="1390"/>
        <v>8.1723999999999997</v>
      </c>
      <c r="U3382" s="1764">
        <f t="shared" si="1391"/>
        <v>0</v>
      </c>
      <c r="V3382" s="1764">
        <f t="shared" si="1392"/>
        <v>0</v>
      </c>
      <c r="W3382" s="1764">
        <f t="shared" si="1393"/>
        <v>837.44</v>
      </c>
      <c r="X3382" s="1768">
        <v>837.44</v>
      </c>
      <c r="Y3382" s="1784">
        <v>19600215</v>
      </c>
      <c r="Z3382" s="1770">
        <v>43549</v>
      </c>
      <c r="AA3382" s="1843" t="s">
        <v>104</v>
      </c>
      <c r="AB3382" s="1843"/>
      <c r="AH3382" s="1867"/>
      <c r="AK3382" s="1868"/>
      <c r="AL3382" s="1868"/>
    </row>
    <row r="3383" spans="1:38" x14ac:dyDescent="0.25">
      <c r="A3383" s="1994">
        <v>20190208</v>
      </c>
      <c r="B3383" s="1782" t="s">
        <v>7024</v>
      </c>
      <c r="C3383" s="1782" t="s">
        <v>6984</v>
      </c>
      <c r="D3383" s="1762" t="s">
        <v>352</v>
      </c>
      <c r="I3383" s="1783">
        <v>1</v>
      </c>
      <c r="J3383" s="1783">
        <v>1</v>
      </c>
      <c r="L3383" s="1764">
        <v>217.38</v>
      </c>
      <c r="O3383" s="1764">
        <v>101.19</v>
      </c>
      <c r="P3383" s="1806" t="str">
        <f t="shared" si="1388"/>
        <v/>
      </c>
      <c r="Q3383" s="1764">
        <v>15</v>
      </c>
      <c r="R3383" s="1864" t="str">
        <f t="shared" si="1389"/>
        <v/>
      </c>
      <c r="S3383" s="1807">
        <f t="shared" si="1390"/>
        <v>0.6</v>
      </c>
      <c r="U3383" s="1764">
        <f t="shared" si="1391"/>
        <v>0</v>
      </c>
      <c r="V3383" s="1764">
        <f t="shared" si="1392"/>
        <v>217.38</v>
      </c>
      <c r="W3383" s="1764">
        <f t="shared" si="1393"/>
        <v>0</v>
      </c>
      <c r="X3383" s="1768"/>
      <c r="Y3383" s="1784"/>
      <c r="Z3383" s="1770"/>
      <c r="AA3383" s="1843"/>
      <c r="AB3383" s="1843"/>
      <c r="AH3383" s="1867"/>
      <c r="AK3383" s="1868"/>
      <c r="AL3383" s="1868"/>
    </row>
    <row r="3384" spans="1:38" x14ac:dyDescent="0.25">
      <c r="A3384" s="1781">
        <v>20190209</v>
      </c>
      <c r="C3384" s="1782" t="s">
        <v>6982</v>
      </c>
      <c r="D3384" s="1762" t="s">
        <v>3066</v>
      </c>
      <c r="E3384" s="1762">
        <v>1</v>
      </c>
      <c r="F3384" s="1762">
        <v>9</v>
      </c>
      <c r="G3384" s="1762">
        <v>5</v>
      </c>
      <c r="H3384" s="1762">
        <v>3</v>
      </c>
      <c r="I3384" s="1783">
        <v>0</v>
      </c>
      <c r="J3384" s="1783">
        <v>0</v>
      </c>
      <c r="L3384" s="1764">
        <v>4489.9799999999996</v>
      </c>
      <c r="N3384" s="1764">
        <v>2558.58</v>
      </c>
      <c r="O3384" s="1764">
        <f t="shared" si="1387"/>
        <v>1950.1799999999998</v>
      </c>
      <c r="P3384" s="1806">
        <f t="shared" si="1388"/>
        <v>0.76221185188659335</v>
      </c>
      <c r="Q3384" s="1764">
        <v>608.4</v>
      </c>
      <c r="R3384" s="1864">
        <f t="shared" si="1389"/>
        <v>0.23778814811340665</v>
      </c>
      <c r="S3384" s="1807">
        <f t="shared" si="1390"/>
        <v>24.335999999999999</v>
      </c>
      <c r="U3384" s="1764">
        <f t="shared" si="1391"/>
        <v>2558.58</v>
      </c>
      <c r="V3384" s="1764">
        <f t="shared" si="1392"/>
        <v>4489.9799999999996</v>
      </c>
      <c r="W3384" s="1764">
        <f t="shared" si="1393"/>
        <v>0</v>
      </c>
      <c r="X3384" s="1768"/>
      <c r="Y3384" s="1784"/>
      <c r="Z3384" s="1770"/>
      <c r="AA3384" s="1843"/>
      <c r="AB3384" s="1843"/>
      <c r="AH3384" s="1867"/>
      <c r="AK3384" s="1868"/>
      <c r="AL3384" s="1868"/>
    </row>
    <row r="3385" spans="1:38" x14ac:dyDescent="0.25">
      <c r="A3385" s="1997">
        <v>20190210</v>
      </c>
      <c r="C3385" s="1782">
        <v>766719</v>
      </c>
      <c r="D3385" s="1762" t="s">
        <v>26</v>
      </c>
      <c r="E3385" s="1762">
        <v>1</v>
      </c>
      <c r="F3385" s="1762">
        <v>10</v>
      </c>
      <c r="G3385" s="1762">
        <v>6</v>
      </c>
      <c r="H3385" s="1762">
        <v>2</v>
      </c>
      <c r="I3385" s="1783">
        <v>1</v>
      </c>
      <c r="J3385" s="1783">
        <v>1</v>
      </c>
      <c r="L3385" s="1764">
        <v>3615.73</v>
      </c>
      <c r="N3385" s="1764">
        <v>2263.59</v>
      </c>
      <c r="O3385" s="1764">
        <f t="shared" si="1387"/>
        <v>1807.48</v>
      </c>
      <c r="P3385" s="1806">
        <f t="shared" si="1388"/>
        <v>0.79850149541215498</v>
      </c>
      <c r="Q3385" s="1764">
        <v>456.11</v>
      </c>
      <c r="R3385" s="1864">
        <f t="shared" si="1389"/>
        <v>0.20149850458784496</v>
      </c>
      <c r="S3385" s="1807">
        <f t="shared" si="1390"/>
        <v>18.244399999999999</v>
      </c>
      <c r="U3385" s="1764">
        <f t="shared" si="1391"/>
        <v>0</v>
      </c>
      <c r="V3385" s="1764">
        <f t="shared" si="1392"/>
        <v>0</v>
      </c>
      <c r="W3385" s="1764">
        <f t="shared" si="1393"/>
        <v>3615.73</v>
      </c>
      <c r="X3385" s="1768">
        <v>3615.73</v>
      </c>
      <c r="Y3385" s="1784">
        <v>19600230</v>
      </c>
      <c r="Z3385" s="1770">
        <v>43556</v>
      </c>
      <c r="AA3385" s="1843" t="s">
        <v>104</v>
      </c>
      <c r="AB3385" s="1843"/>
      <c r="AH3385" s="1867"/>
      <c r="AK3385" s="1868"/>
      <c r="AL3385" s="1868"/>
    </row>
    <row r="3386" spans="1:38" x14ac:dyDescent="0.25">
      <c r="A3386" s="1997">
        <v>20190211</v>
      </c>
      <c r="C3386" s="1782">
        <v>773419</v>
      </c>
      <c r="D3386" s="1762" t="s">
        <v>26</v>
      </c>
      <c r="E3386" s="1762">
        <v>1</v>
      </c>
      <c r="F3386" s="1762">
        <v>10</v>
      </c>
      <c r="G3386" s="1762">
        <v>3</v>
      </c>
      <c r="H3386" s="1762">
        <v>4</v>
      </c>
      <c r="I3386" s="1783">
        <v>1</v>
      </c>
      <c r="J3386" s="1783">
        <v>1</v>
      </c>
      <c r="L3386" s="1764">
        <v>5154.49</v>
      </c>
      <c r="N3386" s="1764">
        <v>3427.08</v>
      </c>
      <c r="O3386" s="1764">
        <f t="shared" si="1387"/>
        <v>2855.04</v>
      </c>
      <c r="P3386" s="1806">
        <f t="shared" si="1388"/>
        <v>0.83308239084001545</v>
      </c>
      <c r="Q3386" s="1764">
        <v>572.04</v>
      </c>
      <c r="R3386" s="1864">
        <f t="shared" si="1389"/>
        <v>0.16691760915998458</v>
      </c>
      <c r="S3386" s="1807">
        <f t="shared" si="1390"/>
        <v>22.881599999999999</v>
      </c>
      <c r="U3386" s="1764">
        <f t="shared" si="1391"/>
        <v>0</v>
      </c>
      <c r="V3386" s="1764">
        <f t="shared" si="1392"/>
        <v>0</v>
      </c>
      <c r="W3386" s="1764">
        <f t="shared" si="1393"/>
        <v>5154.49</v>
      </c>
      <c r="X3386" s="1768">
        <v>5154.49</v>
      </c>
      <c r="Y3386" s="1784">
        <v>19600231</v>
      </c>
      <c r="Z3386" s="1770">
        <v>43556</v>
      </c>
      <c r="AA3386" s="1843" t="s">
        <v>104</v>
      </c>
      <c r="AB3386" s="1843"/>
      <c r="AH3386" s="1867"/>
      <c r="AK3386" s="1868"/>
      <c r="AL3386" s="1868"/>
    </row>
    <row r="3387" spans="1:38" x14ac:dyDescent="0.25">
      <c r="A3387" s="1994">
        <v>20190212</v>
      </c>
      <c r="C3387" s="1782" t="s">
        <v>6986</v>
      </c>
      <c r="D3387" s="1762" t="s">
        <v>26</v>
      </c>
      <c r="E3387" s="1762">
        <v>0</v>
      </c>
      <c r="F3387" s="1762">
        <v>0</v>
      </c>
      <c r="G3387" s="1762">
        <v>0</v>
      </c>
      <c r="H3387" s="1762">
        <v>0</v>
      </c>
      <c r="I3387" s="1783">
        <v>1</v>
      </c>
      <c r="J3387" s="1783">
        <v>1</v>
      </c>
      <c r="L3387" s="1764">
        <v>83.35</v>
      </c>
      <c r="O3387" s="1764">
        <v>36.24</v>
      </c>
      <c r="P3387" s="1806" t="str">
        <f t="shared" si="1388"/>
        <v/>
      </c>
      <c r="R3387" s="1864" t="str">
        <f t="shared" si="1389"/>
        <v/>
      </c>
      <c r="S3387" s="1807">
        <f t="shared" si="1390"/>
        <v>0</v>
      </c>
      <c r="U3387" s="1764">
        <f t="shared" si="1391"/>
        <v>0</v>
      </c>
      <c r="V3387" s="1764">
        <f t="shared" si="1392"/>
        <v>83.35</v>
      </c>
      <c r="W3387" s="1764">
        <f t="shared" si="1393"/>
        <v>0</v>
      </c>
      <c r="X3387" s="1768"/>
      <c r="Y3387" s="1784"/>
      <c r="Z3387" s="1770"/>
      <c r="AA3387" s="1843"/>
      <c r="AB3387" s="1843"/>
      <c r="AH3387" s="1867"/>
      <c r="AK3387" s="1868"/>
      <c r="AL3387" s="1868"/>
    </row>
    <row r="3388" spans="1:38" x14ac:dyDescent="0.25">
      <c r="A3388" s="1962">
        <v>20190213</v>
      </c>
      <c r="C3388" s="1782" t="s">
        <v>7139</v>
      </c>
      <c r="D3388" s="1762" t="s">
        <v>352</v>
      </c>
      <c r="E3388" s="1762">
        <v>0</v>
      </c>
      <c r="F3388" s="1762">
        <v>0</v>
      </c>
      <c r="G3388" s="1762">
        <v>1</v>
      </c>
      <c r="H3388" s="1762">
        <v>0</v>
      </c>
      <c r="I3388" s="1783">
        <v>1</v>
      </c>
      <c r="J3388" s="1783">
        <v>1</v>
      </c>
      <c r="L3388" s="1764">
        <v>275.89999999999998</v>
      </c>
      <c r="O3388" s="1764">
        <f t="shared" si="1387"/>
        <v>0</v>
      </c>
      <c r="P3388" s="1806" t="str">
        <f t="shared" si="1388"/>
        <v/>
      </c>
      <c r="R3388" s="1864" t="str">
        <f t="shared" si="1389"/>
        <v/>
      </c>
      <c r="S3388" s="1807">
        <f t="shared" si="1390"/>
        <v>0</v>
      </c>
      <c r="U3388" s="1764">
        <f t="shared" si="1391"/>
        <v>0</v>
      </c>
      <c r="V3388" s="1764">
        <f t="shared" si="1392"/>
        <v>0</v>
      </c>
      <c r="W3388" s="1764">
        <f t="shared" si="1393"/>
        <v>275.89999999999998</v>
      </c>
      <c r="X3388" s="1768">
        <v>275.89999999999998</v>
      </c>
      <c r="Y3388" s="1784">
        <v>19600218</v>
      </c>
      <c r="Z3388" s="1770">
        <v>43549</v>
      </c>
      <c r="AA3388" s="1843" t="s">
        <v>104</v>
      </c>
      <c r="AB3388" s="1843"/>
      <c r="AH3388" s="1867"/>
      <c r="AK3388" s="1868"/>
      <c r="AL3388" s="1868"/>
    </row>
    <row r="3389" spans="1:38" x14ac:dyDescent="0.25">
      <c r="A3389" s="1781">
        <v>20190214</v>
      </c>
      <c r="C3389" s="1782" t="s">
        <v>6990</v>
      </c>
      <c r="D3389" s="1762" t="s">
        <v>352</v>
      </c>
      <c r="E3389" s="1762">
        <v>0</v>
      </c>
      <c r="F3389" s="1762">
        <v>0</v>
      </c>
      <c r="G3389" s="1762">
        <v>0</v>
      </c>
      <c r="H3389" s="1762">
        <v>1</v>
      </c>
      <c r="I3389" s="1783">
        <v>0</v>
      </c>
      <c r="J3389" s="1783">
        <v>0</v>
      </c>
      <c r="O3389" s="1764">
        <f t="shared" si="1387"/>
        <v>0</v>
      </c>
      <c r="P3389" s="1806" t="str">
        <f t="shared" si="1388"/>
        <v/>
      </c>
      <c r="R3389" s="1864" t="str">
        <f t="shared" si="1389"/>
        <v/>
      </c>
      <c r="S3389" s="1807">
        <f t="shared" si="1390"/>
        <v>0</v>
      </c>
      <c r="U3389" s="1764">
        <f t="shared" si="1391"/>
        <v>0</v>
      </c>
      <c r="V3389" s="1764">
        <f t="shared" si="1392"/>
        <v>0</v>
      </c>
      <c r="W3389" s="1764">
        <f t="shared" si="1393"/>
        <v>0</v>
      </c>
      <c r="X3389" s="1768"/>
      <c r="Y3389" s="1784"/>
      <c r="Z3389" s="1770"/>
      <c r="AA3389" s="1843"/>
      <c r="AB3389" s="1843"/>
      <c r="AH3389" s="1867"/>
      <c r="AK3389" s="1868"/>
      <c r="AL3389" s="1868"/>
    </row>
    <row r="3390" spans="1:38" x14ac:dyDescent="0.25">
      <c r="A3390" s="1781">
        <v>20190215</v>
      </c>
      <c r="C3390" s="1782" t="s">
        <v>6991</v>
      </c>
      <c r="D3390" s="1762" t="s">
        <v>26</v>
      </c>
      <c r="E3390" s="1762">
        <v>0</v>
      </c>
      <c r="F3390" s="1762">
        <v>0</v>
      </c>
      <c r="G3390" s="1762">
        <v>0</v>
      </c>
      <c r="H3390" s="1762">
        <v>1</v>
      </c>
      <c r="I3390" s="1783">
        <v>0</v>
      </c>
      <c r="J3390" s="1783">
        <v>0</v>
      </c>
      <c r="O3390" s="1764">
        <f t="shared" si="1387"/>
        <v>0</v>
      </c>
      <c r="P3390" s="1806" t="str">
        <f t="shared" si="1388"/>
        <v/>
      </c>
      <c r="R3390" s="1864" t="str">
        <f t="shared" si="1389"/>
        <v/>
      </c>
      <c r="S3390" s="1807">
        <f t="shared" si="1390"/>
        <v>0</v>
      </c>
      <c r="U3390" s="1764">
        <f t="shared" si="1391"/>
        <v>0</v>
      </c>
      <c r="V3390" s="1764">
        <f t="shared" si="1392"/>
        <v>0</v>
      </c>
      <c r="W3390" s="1764">
        <f t="shared" si="1393"/>
        <v>0</v>
      </c>
      <c r="X3390" s="1768"/>
      <c r="Y3390" s="1784"/>
      <c r="Z3390" s="1770"/>
      <c r="AA3390" s="1843"/>
      <c r="AB3390" s="1843"/>
      <c r="AH3390" s="1867"/>
      <c r="AK3390" s="1868"/>
      <c r="AL3390" s="1868"/>
    </row>
    <row r="3391" spans="1:38" x14ac:dyDescent="0.25">
      <c r="A3391" s="1994">
        <v>20190216</v>
      </c>
      <c r="C3391" s="1782" t="s">
        <v>6994</v>
      </c>
      <c r="D3391" s="1762" t="s">
        <v>26</v>
      </c>
      <c r="E3391" s="1762">
        <v>0</v>
      </c>
      <c r="F3391" s="1762">
        <v>0</v>
      </c>
      <c r="G3391" s="1762">
        <v>0</v>
      </c>
      <c r="H3391" s="1762">
        <v>0</v>
      </c>
      <c r="I3391" s="1783">
        <v>1</v>
      </c>
      <c r="J3391" s="1783">
        <v>1</v>
      </c>
      <c r="L3391" s="1764">
        <v>34.89</v>
      </c>
      <c r="N3391" s="1764">
        <v>15.17</v>
      </c>
      <c r="O3391" s="1764">
        <f t="shared" si="1387"/>
        <v>15.17</v>
      </c>
      <c r="P3391" s="1806">
        <f t="shared" si="1388"/>
        <v>1</v>
      </c>
      <c r="Q3391" s="1764">
        <v>0</v>
      </c>
      <c r="R3391" s="1864">
        <f t="shared" si="1389"/>
        <v>0</v>
      </c>
      <c r="S3391" s="1807">
        <f t="shared" si="1390"/>
        <v>0</v>
      </c>
      <c r="U3391" s="1764">
        <f t="shared" si="1391"/>
        <v>0</v>
      </c>
      <c r="V3391" s="1764">
        <f t="shared" si="1392"/>
        <v>34.89</v>
      </c>
      <c r="W3391" s="1764">
        <f t="shared" si="1393"/>
        <v>0</v>
      </c>
      <c r="X3391" s="1768"/>
      <c r="Y3391" s="1784"/>
      <c r="Z3391" s="1770"/>
      <c r="AA3391" s="1843"/>
      <c r="AB3391" s="1843"/>
      <c r="AH3391" s="1867"/>
      <c r="AK3391" s="1868"/>
      <c r="AL3391" s="1868"/>
    </row>
    <row r="3392" spans="1:38" x14ac:dyDescent="0.25">
      <c r="A3392" s="1994">
        <v>20190217</v>
      </c>
      <c r="C3392" s="1782" t="s">
        <v>7051</v>
      </c>
      <c r="D3392" s="1762" t="s">
        <v>26</v>
      </c>
      <c r="E3392" s="1762">
        <v>0</v>
      </c>
      <c r="F3392" s="1762">
        <v>0</v>
      </c>
      <c r="G3392" s="1762">
        <v>0</v>
      </c>
      <c r="H3392" s="1762">
        <v>0</v>
      </c>
      <c r="I3392" s="1783">
        <v>1</v>
      </c>
      <c r="J3392" s="1783">
        <v>1</v>
      </c>
      <c r="O3392" s="1764">
        <f t="shared" si="1387"/>
        <v>0</v>
      </c>
      <c r="P3392" s="1806" t="str">
        <f t="shared" si="1388"/>
        <v/>
      </c>
      <c r="R3392" s="1864" t="str">
        <f t="shared" si="1389"/>
        <v/>
      </c>
      <c r="S3392" s="1807">
        <f t="shared" si="1390"/>
        <v>0</v>
      </c>
      <c r="U3392" s="1764">
        <f t="shared" si="1391"/>
        <v>0</v>
      </c>
      <c r="V3392" s="1764">
        <f t="shared" si="1392"/>
        <v>0</v>
      </c>
      <c r="W3392" s="1764">
        <f t="shared" si="1393"/>
        <v>0</v>
      </c>
      <c r="X3392" s="1768"/>
      <c r="Y3392" s="1784"/>
      <c r="Z3392" s="1770"/>
      <c r="AA3392" s="1843"/>
      <c r="AB3392" s="1843"/>
      <c r="AH3392" s="1867"/>
      <c r="AK3392" s="1868"/>
      <c r="AL3392" s="1868"/>
    </row>
    <row r="3393" spans="1:38" x14ac:dyDescent="0.25">
      <c r="A3393" s="1994">
        <v>20190218</v>
      </c>
      <c r="C3393" s="1782" t="s">
        <v>6998</v>
      </c>
      <c r="D3393" s="1762" t="s">
        <v>26</v>
      </c>
      <c r="E3393" s="1762">
        <v>0</v>
      </c>
      <c r="F3393" s="1762">
        <v>0</v>
      </c>
      <c r="G3393" s="1762">
        <v>0</v>
      </c>
      <c r="H3393" s="1762">
        <v>0</v>
      </c>
      <c r="I3393" s="1783">
        <v>1</v>
      </c>
      <c r="J3393" s="1783">
        <v>1</v>
      </c>
      <c r="L3393" s="1764">
        <v>332.12</v>
      </c>
      <c r="O3393" s="1764">
        <v>144.4</v>
      </c>
      <c r="P3393" s="1806" t="str">
        <f t="shared" si="1388"/>
        <v/>
      </c>
      <c r="R3393" s="1864" t="str">
        <f t="shared" si="1389"/>
        <v/>
      </c>
      <c r="S3393" s="1807">
        <f t="shared" si="1390"/>
        <v>0</v>
      </c>
      <c r="U3393" s="1764">
        <f t="shared" si="1391"/>
        <v>0</v>
      </c>
      <c r="V3393" s="1764">
        <f t="shared" si="1392"/>
        <v>332.12</v>
      </c>
      <c r="W3393" s="1764">
        <f t="shared" si="1393"/>
        <v>0</v>
      </c>
      <c r="X3393" s="1768"/>
      <c r="Y3393" s="1784"/>
      <c r="Z3393" s="1770"/>
      <c r="AA3393" s="1843"/>
      <c r="AB3393" s="1843"/>
      <c r="AH3393" s="1867"/>
      <c r="AK3393" s="1868"/>
      <c r="AL3393" s="1868"/>
    </row>
    <row r="3394" spans="1:38" x14ac:dyDescent="0.25">
      <c r="A3394" s="1997">
        <v>20190219</v>
      </c>
      <c r="C3394" s="1782">
        <v>748519</v>
      </c>
      <c r="D3394" s="1762" t="s">
        <v>26</v>
      </c>
      <c r="E3394" s="1762">
        <v>1</v>
      </c>
      <c r="F3394" s="1762">
        <v>8</v>
      </c>
      <c r="G3394" s="1762">
        <v>5</v>
      </c>
      <c r="H3394" s="1762">
        <v>3</v>
      </c>
      <c r="I3394" s="1783">
        <v>1</v>
      </c>
      <c r="J3394" s="1783">
        <v>1</v>
      </c>
      <c r="L3394" s="1764">
        <v>3685.3</v>
      </c>
      <c r="N3394" s="1764">
        <v>2418.46</v>
      </c>
      <c r="O3394" s="1764">
        <f t="shared" si="1387"/>
        <v>1921.18</v>
      </c>
      <c r="P3394" s="1806">
        <f t="shared" si="1388"/>
        <v>0.79438154858877141</v>
      </c>
      <c r="Q3394" s="1764">
        <v>497.28</v>
      </c>
      <c r="R3394" s="1864">
        <f t="shared" si="1389"/>
        <v>0.20561845141122861</v>
      </c>
      <c r="S3394" s="1807">
        <f t="shared" si="1390"/>
        <v>19.891199999999998</v>
      </c>
      <c r="U3394" s="1764">
        <f t="shared" si="1391"/>
        <v>0</v>
      </c>
      <c r="V3394" s="1764">
        <f t="shared" si="1392"/>
        <v>0</v>
      </c>
      <c r="W3394" s="1764">
        <f t="shared" si="1393"/>
        <v>3685.3</v>
      </c>
      <c r="X3394" s="1768">
        <v>3685.3</v>
      </c>
      <c r="Y3394" s="1784">
        <v>19600232</v>
      </c>
      <c r="Z3394" s="1770">
        <v>43556</v>
      </c>
      <c r="AA3394" s="1843" t="s">
        <v>104</v>
      </c>
      <c r="AB3394" s="1843"/>
      <c r="AH3394" s="1867"/>
      <c r="AK3394" s="1868"/>
      <c r="AL3394" s="1868"/>
    </row>
    <row r="3395" spans="1:38" x14ac:dyDescent="0.25">
      <c r="A3395" s="1781">
        <v>20190220</v>
      </c>
      <c r="C3395" s="1782" t="s">
        <v>7001</v>
      </c>
      <c r="D3395" s="1762" t="s">
        <v>26</v>
      </c>
      <c r="E3395" s="1762">
        <v>0</v>
      </c>
      <c r="F3395" s="1762">
        <v>0</v>
      </c>
      <c r="G3395" s="1762">
        <v>0</v>
      </c>
      <c r="H3395" s="1762">
        <v>0</v>
      </c>
      <c r="I3395" s="1783">
        <v>0</v>
      </c>
      <c r="J3395" s="1783">
        <v>0</v>
      </c>
      <c r="L3395" s="1764">
        <v>175.82</v>
      </c>
      <c r="O3395" s="1764">
        <v>80.41</v>
      </c>
      <c r="P3395" s="1806" t="str">
        <f t="shared" si="1388"/>
        <v/>
      </c>
      <c r="Q3395" s="1764">
        <v>15</v>
      </c>
      <c r="R3395" s="1864" t="str">
        <f t="shared" si="1389"/>
        <v/>
      </c>
      <c r="S3395" s="1807">
        <f t="shared" si="1390"/>
        <v>0.6</v>
      </c>
      <c r="U3395" s="1764">
        <f t="shared" si="1391"/>
        <v>95.41</v>
      </c>
      <c r="V3395" s="1764">
        <f t="shared" si="1392"/>
        <v>175.82</v>
      </c>
      <c r="W3395" s="1764">
        <f t="shared" si="1393"/>
        <v>0</v>
      </c>
      <c r="X3395" s="1768"/>
      <c r="Y3395" s="1784"/>
      <c r="Z3395" s="1770"/>
      <c r="AA3395" s="1843"/>
      <c r="AB3395" s="1843"/>
      <c r="AH3395" s="1867"/>
      <c r="AK3395" s="1868"/>
      <c r="AL3395" s="1868"/>
    </row>
    <row r="3396" spans="1:38" x14ac:dyDescent="0.25">
      <c r="A3396" s="1866">
        <v>20190221</v>
      </c>
      <c r="C3396" s="1782" t="s">
        <v>7007</v>
      </c>
      <c r="D3396" s="1762" t="s">
        <v>26</v>
      </c>
      <c r="E3396" s="1762">
        <v>1</v>
      </c>
      <c r="F3396" s="1762">
        <f t="shared" ref="F3396" si="1406">E3396*11</f>
        <v>11</v>
      </c>
      <c r="G3396" s="1762">
        <f t="shared" ref="G3396" si="1407">E3396*6</f>
        <v>6</v>
      </c>
      <c r="H3396" s="1762">
        <f t="shared" ref="H3396" si="1408">E3396*3</f>
        <v>3</v>
      </c>
      <c r="I3396" s="1783">
        <v>0</v>
      </c>
      <c r="J3396" s="1783">
        <v>0</v>
      </c>
      <c r="L3396" s="1764">
        <v>4263</v>
      </c>
      <c r="N3396" s="1764">
        <v>3094.19</v>
      </c>
      <c r="O3396" s="1764">
        <f t="shared" ref="O3396" si="1409">N3396-Q3396</f>
        <v>2476.08</v>
      </c>
      <c r="P3396" s="1806">
        <f t="shared" ref="P3396" si="1410">IF(N3396&lt;=0,"",O3396/N3396)</f>
        <v>0.80023527966931562</v>
      </c>
      <c r="Q3396" s="1764">
        <v>618.11</v>
      </c>
      <c r="R3396" s="1864">
        <f t="shared" ref="R3396" si="1411">IF(N3396&lt;=0,"",Q3396/N3396)</f>
        <v>0.19976472033068429</v>
      </c>
      <c r="S3396" s="1807">
        <f t="shared" si="1390"/>
        <v>24.724399999999999</v>
      </c>
      <c r="U3396" s="1764">
        <f t="shared" si="1391"/>
        <v>3094.19</v>
      </c>
      <c r="V3396" s="1764">
        <f t="shared" si="1392"/>
        <v>0</v>
      </c>
      <c r="W3396" s="1764">
        <f t="shared" si="1393"/>
        <v>4263</v>
      </c>
      <c r="X3396" s="1768">
        <v>4263</v>
      </c>
      <c r="Y3396" s="1784">
        <v>19600252</v>
      </c>
      <c r="Z3396" s="1770">
        <v>43560</v>
      </c>
      <c r="AA3396" s="1843" t="s">
        <v>104</v>
      </c>
      <c r="AB3396" s="1843"/>
      <c r="AH3396" s="1867"/>
      <c r="AK3396" s="1868"/>
      <c r="AL3396" s="1868"/>
    </row>
    <row r="3397" spans="1:38" x14ac:dyDescent="0.25">
      <c r="A3397" s="1866">
        <v>20190222</v>
      </c>
      <c r="C3397" s="1782" t="s">
        <v>7008</v>
      </c>
      <c r="D3397" s="1762" t="s">
        <v>26</v>
      </c>
      <c r="E3397" s="1762">
        <v>1</v>
      </c>
      <c r="F3397" s="1762">
        <f t="shared" ref="F3397:F3406" si="1412">E3397*11</f>
        <v>11</v>
      </c>
      <c r="G3397" s="1762">
        <f t="shared" ref="G3397:G3406" si="1413">E3397*6</f>
        <v>6</v>
      </c>
      <c r="H3397" s="1762">
        <f t="shared" ref="H3397:H3407" si="1414">E3397*3</f>
        <v>3</v>
      </c>
      <c r="I3397" s="1783">
        <v>0</v>
      </c>
      <c r="J3397" s="1783">
        <v>0</v>
      </c>
      <c r="L3397" s="1764">
        <v>4263</v>
      </c>
      <c r="N3397" s="1764">
        <v>3094.19</v>
      </c>
      <c r="O3397" s="1764">
        <f t="shared" ref="O3397:O3407" si="1415">N3397-Q3397</f>
        <v>2476.08</v>
      </c>
      <c r="P3397" s="1806">
        <f t="shared" ref="P3397:P3407" si="1416">IF(N3397&lt;=0,"",O3397/N3397)</f>
        <v>0.80023527966931562</v>
      </c>
      <c r="Q3397" s="1764">
        <v>618.11</v>
      </c>
      <c r="R3397" s="1864">
        <f t="shared" ref="R3397:R3407" si="1417">IF(N3397&lt;=0,"",Q3397/N3397)</f>
        <v>0.19976472033068429</v>
      </c>
      <c r="S3397" s="1807">
        <f t="shared" si="1390"/>
        <v>24.724399999999999</v>
      </c>
      <c r="U3397" s="1764">
        <f t="shared" si="1391"/>
        <v>3094.19</v>
      </c>
      <c r="V3397" s="1764">
        <f t="shared" si="1392"/>
        <v>0</v>
      </c>
      <c r="W3397" s="1764">
        <f t="shared" si="1393"/>
        <v>4263</v>
      </c>
      <c r="X3397" s="1768">
        <v>4263</v>
      </c>
      <c r="Y3397" s="1784">
        <v>19600244</v>
      </c>
      <c r="Z3397" s="1770">
        <v>43560</v>
      </c>
      <c r="AA3397" s="1843" t="s">
        <v>104</v>
      </c>
      <c r="AB3397" s="1843"/>
      <c r="AH3397" s="1867"/>
      <c r="AK3397" s="1868"/>
      <c r="AL3397" s="1868"/>
    </row>
    <row r="3398" spans="1:38" x14ac:dyDescent="0.25">
      <c r="A3398" s="1866">
        <v>20190223</v>
      </c>
      <c r="C3398" s="1782" t="s">
        <v>7009</v>
      </c>
      <c r="D3398" s="1762" t="s">
        <v>26</v>
      </c>
      <c r="E3398" s="1762">
        <v>1</v>
      </c>
      <c r="F3398" s="1762">
        <f t="shared" si="1412"/>
        <v>11</v>
      </c>
      <c r="G3398" s="1762">
        <f t="shared" si="1413"/>
        <v>6</v>
      </c>
      <c r="H3398" s="1762">
        <f t="shared" si="1414"/>
        <v>3</v>
      </c>
      <c r="I3398" s="1783">
        <v>0</v>
      </c>
      <c r="J3398" s="1783">
        <v>0</v>
      </c>
      <c r="L3398" s="1764">
        <v>4263</v>
      </c>
      <c r="N3398" s="1764">
        <v>3094.19</v>
      </c>
      <c r="O3398" s="1764">
        <f t="shared" si="1415"/>
        <v>2476.08</v>
      </c>
      <c r="P3398" s="1806">
        <f t="shared" si="1416"/>
        <v>0.80023527966931562</v>
      </c>
      <c r="Q3398" s="1764">
        <v>618.11</v>
      </c>
      <c r="R3398" s="1864">
        <f t="shared" si="1417"/>
        <v>0.19976472033068429</v>
      </c>
      <c r="S3398" s="1807">
        <f t="shared" si="1390"/>
        <v>24.724399999999999</v>
      </c>
      <c r="U3398" s="1764">
        <f t="shared" si="1391"/>
        <v>3094.19</v>
      </c>
      <c r="V3398" s="1764">
        <f t="shared" si="1392"/>
        <v>0</v>
      </c>
      <c r="W3398" s="1764">
        <f t="shared" si="1393"/>
        <v>4263</v>
      </c>
      <c r="X3398" s="1768">
        <v>4263</v>
      </c>
      <c r="Y3398" s="1784">
        <v>19600243</v>
      </c>
      <c r="Z3398" s="1770">
        <v>43560</v>
      </c>
      <c r="AA3398" s="1843" t="s">
        <v>104</v>
      </c>
      <c r="AB3398" s="1843"/>
      <c r="AH3398" s="1867"/>
      <c r="AK3398" s="1868"/>
      <c r="AL3398" s="1868"/>
    </row>
    <row r="3399" spans="1:38" x14ac:dyDescent="0.25">
      <c r="A3399" s="1994" t="s">
        <v>7052</v>
      </c>
      <c r="C3399" s="1782" t="s">
        <v>7053</v>
      </c>
      <c r="D3399" s="1762" t="s">
        <v>26</v>
      </c>
      <c r="I3399" s="1783">
        <v>1</v>
      </c>
      <c r="J3399" s="1783">
        <v>1</v>
      </c>
      <c r="L3399" s="1764">
        <v>21.25</v>
      </c>
      <c r="O3399" s="1764">
        <v>9.24</v>
      </c>
      <c r="P3399" s="1806"/>
      <c r="R3399" s="1864"/>
      <c r="X3399" s="1768"/>
      <c r="Y3399" s="1784"/>
      <c r="Z3399" s="1770"/>
      <c r="AA3399" s="1843"/>
      <c r="AB3399" s="1843"/>
      <c r="AH3399" s="1867"/>
      <c r="AK3399" s="1868"/>
      <c r="AL3399" s="1868"/>
    </row>
    <row r="3400" spans="1:38" x14ac:dyDescent="0.25">
      <c r="A3400" s="1866">
        <v>20190224</v>
      </c>
      <c r="C3400" s="1782" t="s">
        <v>7010</v>
      </c>
      <c r="D3400" s="1762" t="s">
        <v>26</v>
      </c>
      <c r="E3400" s="1762">
        <v>1</v>
      </c>
      <c r="F3400" s="1762">
        <f t="shared" si="1412"/>
        <v>11</v>
      </c>
      <c r="G3400" s="1762">
        <f t="shared" si="1413"/>
        <v>6</v>
      </c>
      <c r="H3400" s="1762">
        <f t="shared" si="1414"/>
        <v>3</v>
      </c>
      <c r="I3400" s="1783">
        <v>0</v>
      </c>
      <c r="J3400" s="1783">
        <v>0</v>
      </c>
      <c r="L3400" s="1764">
        <v>4263</v>
      </c>
      <c r="N3400" s="1764">
        <v>3094.19</v>
      </c>
      <c r="O3400" s="1764">
        <f t="shared" si="1415"/>
        <v>2476.08</v>
      </c>
      <c r="P3400" s="1806">
        <f t="shared" si="1416"/>
        <v>0.80023527966931562</v>
      </c>
      <c r="Q3400" s="1764">
        <v>618.11</v>
      </c>
      <c r="R3400" s="1864">
        <f t="shared" si="1417"/>
        <v>0.19976472033068429</v>
      </c>
      <c r="S3400" s="1807">
        <f t="shared" si="1390"/>
        <v>24.724399999999999</v>
      </c>
      <c r="U3400" s="1764">
        <f t="shared" si="1391"/>
        <v>3094.19</v>
      </c>
      <c r="V3400" s="1764">
        <f t="shared" si="1392"/>
        <v>0</v>
      </c>
      <c r="W3400" s="1764">
        <f t="shared" si="1393"/>
        <v>4263</v>
      </c>
      <c r="X3400" s="1768">
        <v>4263</v>
      </c>
      <c r="Y3400" s="1784">
        <v>19600242</v>
      </c>
      <c r="Z3400" s="1770">
        <v>43560</v>
      </c>
      <c r="AA3400" s="1843" t="s">
        <v>104</v>
      </c>
      <c r="AB3400" s="1843"/>
      <c r="AH3400" s="1867"/>
      <c r="AK3400" s="1868"/>
      <c r="AL3400" s="1868"/>
    </row>
    <row r="3401" spans="1:38" x14ac:dyDescent="0.25">
      <c r="A3401" s="1866">
        <v>20190225</v>
      </c>
      <c r="C3401" s="1782" t="s">
        <v>7011</v>
      </c>
      <c r="D3401" s="1762" t="s">
        <v>26</v>
      </c>
      <c r="E3401" s="1762">
        <v>1</v>
      </c>
      <c r="F3401" s="1762">
        <f t="shared" si="1412"/>
        <v>11</v>
      </c>
      <c r="G3401" s="1762">
        <f t="shared" si="1413"/>
        <v>6</v>
      </c>
      <c r="H3401" s="1762">
        <f t="shared" si="1414"/>
        <v>3</v>
      </c>
      <c r="I3401" s="1783">
        <v>0</v>
      </c>
      <c r="J3401" s="1783">
        <v>0</v>
      </c>
      <c r="L3401" s="1764">
        <v>4263</v>
      </c>
      <c r="N3401" s="1764">
        <v>3094.19</v>
      </c>
      <c r="O3401" s="1764">
        <f t="shared" si="1415"/>
        <v>2476.08</v>
      </c>
      <c r="P3401" s="1806">
        <f t="shared" si="1416"/>
        <v>0.80023527966931562</v>
      </c>
      <c r="Q3401" s="1764">
        <v>618.11</v>
      </c>
      <c r="R3401" s="1864">
        <f t="shared" si="1417"/>
        <v>0.19976472033068429</v>
      </c>
      <c r="S3401" s="1807">
        <f t="shared" si="1390"/>
        <v>24.724399999999999</v>
      </c>
      <c r="U3401" s="1764">
        <f t="shared" si="1391"/>
        <v>3094.19</v>
      </c>
      <c r="V3401" s="1764">
        <f t="shared" si="1392"/>
        <v>0</v>
      </c>
      <c r="W3401" s="1764">
        <f t="shared" si="1393"/>
        <v>4263</v>
      </c>
      <c r="X3401" s="1768">
        <v>4263</v>
      </c>
      <c r="Y3401" s="1784">
        <v>19600241</v>
      </c>
      <c r="Z3401" s="1770">
        <v>43560</v>
      </c>
      <c r="AA3401" s="1843" t="s">
        <v>104</v>
      </c>
      <c r="AB3401" s="1843"/>
      <c r="AH3401" s="1867"/>
      <c r="AK3401" s="1868"/>
      <c r="AL3401" s="1868"/>
    </row>
    <row r="3402" spans="1:38" x14ac:dyDescent="0.25">
      <c r="A3402" s="1866">
        <v>20190226</v>
      </c>
      <c r="C3402" s="1782" t="s">
        <v>7012</v>
      </c>
      <c r="D3402" s="1762" t="s">
        <v>26</v>
      </c>
      <c r="E3402" s="1762">
        <v>1</v>
      </c>
      <c r="F3402" s="1762">
        <f t="shared" si="1412"/>
        <v>11</v>
      </c>
      <c r="G3402" s="1762">
        <f t="shared" si="1413"/>
        <v>6</v>
      </c>
      <c r="H3402" s="1762">
        <f t="shared" si="1414"/>
        <v>3</v>
      </c>
      <c r="I3402" s="1783">
        <v>0</v>
      </c>
      <c r="J3402" s="1783">
        <v>0</v>
      </c>
      <c r="L3402" s="1764">
        <v>4263</v>
      </c>
      <c r="N3402" s="1764">
        <v>3094.19</v>
      </c>
      <c r="O3402" s="1764">
        <f t="shared" si="1415"/>
        <v>2476.08</v>
      </c>
      <c r="P3402" s="1806">
        <f t="shared" si="1416"/>
        <v>0.80023527966931562</v>
      </c>
      <c r="Q3402" s="1764">
        <v>618.11</v>
      </c>
      <c r="R3402" s="1864">
        <f t="shared" si="1417"/>
        <v>0.19976472033068429</v>
      </c>
      <c r="S3402" s="1807">
        <f t="shared" ref="S3402:S3464" si="1418">Q3402/$S$1</f>
        <v>24.724399999999999</v>
      </c>
      <c r="U3402" s="1764">
        <f t="shared" ref="U3402:U3464" si="1419">((1-I3402)*O3402)+((1-J3402)*Q3402)</f>
        <v>3094.19</v>
      </c>
      <c r="V3402" s="1764">
        <f t="shared" ref="V3402:V3464" si="1420">L3402-W3402</f>
        <v>0</v>
      </c>
      <c r="W3402" s="1764">
        <f t="shared" ref="W3402:W3464" si="1421">X3402+AC3402+AH3402+AM3402+AO3402+AR3402</f>
        <v>4263</v>
      </c>
      <c r="X3402" s="1768">
        <v>4263</v>
      </c>
      <c r="Y3402" s="1784">
        <v>19600240</v>
      </c>
      <c r="Z3402" s="1770">
        <v>43560</v>
      </c>
      <c r="AA3402" s="1843" t="s">
        <v>104</v>
      </c>
      <c r="AB3402" s="1843"/>
      <c r="AH3402" s="1867"/>
      <c r="AK3402" s="1868"/>
      <c r="AL3402" s="1868"/>
    </row>
    <row r="3403" spans="1:38" x14ac:dyDescent="0.25">
      <c r="A3403" s="1866">
        <v>20190227</v>
      </c>
      <c r="C3403" s="1782" t="s">
        <v>7013</v>
      </c>
      <c r="D3403" s="1762" t="s">
        <v>26</v>
      </c>
      <c r="E3403" s="1762">
        <v>1</v>
      </c>
      <c r="F3403" s="1762">
        <f t="shared" si="1412"/>
        <v>11</v>
      </c>
      <c r="G3403" s="1762">
        <f t="shared" si="1413"/>
        <v>6</v>
      </c>
      <c r="H3403" s="1762">
        <f t="shared" si="1414"/>
        <v>3</v>
      </c>
      <c r="I3403" s="1783">
        <v>0</v>
      </c>
      <c r="J3403" s="1783">
        <v>0</v>
      </c>
      <c r="L3403" s="1764">
        <v>4263</v>
      </c>
      <c r="N3403" s="1764">
        <v>3094.19</v>
      </c>
      <c r="O3403" s="1764">
        <f t="shared" si="1415"/>
        <v>2476.08</v>
      </c>
      <c r="P3403" s="1806">
        <f t="shared" si="1416"/>
        <v>0.80023527966931562</v>
      </c>
      <c r="Q3403" s="1764">
        <v>618.11</v>
      </c>
      <c r="R3403" s="1864">
        <f t="shared" si="1417"/>
        <v>0.19976472033068429</v>
      </c>
      <c r="S3403" s="1807">
        <f t="shared" si="1418"/>
        <v>24.724399999999999</v>
      </c>
      <c r="U3403" s="1764">
        <f t="shared" si="1419"/>
        <v>3094.19</v>
      </c>
      <c r="V3403" s="1764">
        <f t="shared" si="1420"/>
        <v>0</v>
      </c>
      <c r="W3403" s="1764">
        <f t="shared" si="1421"/>
        <v>4263</v>
      </c>
      <c r="X3403" s="1768">
        <v>4263</v>
      </c>
      <c r="Y3403" s="1784">
        <v>19600239</v>
      </c>
      <c r="Z3403" s="1770">
        <v>43560</v>
      </c>
      <c r="AA3403" s="1843" t="s">
        <v>104</v>
      </c>
      <c r="AB3403" s="1843"/>
      <c r="AH3403" s="1867"/>
      <c r="AK3403" s="1868"/>
      <c r="AL3403" s="1868"/>
    </row>
    <row r="3404" spans="1:38" x14ac:dyDescent="0.25">
      <c r="A3404" s="1781">
        <v>20190228</v>
      </c>
      <c r="C3404" s="1782" t="s">
        <v>7014</v>
      </c>
      <c r="D3404" s="1762" t="s">
        <v>26</v>
      </c>
      <c r="E3404" s="1762">
        <v>1</v>
      </c>
      <c r="F3404" s="1762">
        <f t="shared" si="1412"/>
        <v>11</v>
      </c>
      <c r="G3404" s="1762">
        <f t="shared" si="1413"/>
        <v>6</v>
      </c>
      <c r="H3404" s="1762">
        <f t="shared" si="1414"/>
        <v>3</v>
      </c>
      <c r="I3404" s="1783">
        <v>0</v>
      </c>
      <c r="J3404" s="1783">
        <v>0</v>
      </c>
      <c r="L3404" s="1764">
        <v>4263</v>
      </c>
      <c r="N3404" s="1764">
        <v>3094.19</v>
      </c>
      <c r="O3404" s="1764">
        <f t="shared" si="1415"/>
        <v>2476.08</v>
      </c>
      <c r="P3404" s="1806">
        <f t="shared" si="1416"/>
        <v>0.80023527966931562</v>
      </c>
      <c r="Q3404" s="1764">
        <v>618.11</v>
      </c>
      <c r="R3404" s="1864">
        <f t="shared" si="1417"/>
        <v>0.19976472033068429</v>
      </c>
      <c r="S3404" s="1807">
        <f t="shared" si="1418"/>
        <v>24.724399999999999</v>
      </c>
      <c r="U3404" s="1764">
        <f t="shared" si="1419"/>
        <v>3094.19</v>
      </c>
      <c r="V3404" s="1764">
        <f t="shared" si="1420"/>
        <v>4263</v>
      </c>
      <c r="W3404" s="1764">
        <f t="shared" si="1421"/>
        <v>0</v>
      </c>
      <c r="X3404" s="1768"/>
      <c r="Y3404" s="1784"/>
      <c r="Z3404" s="1770"/>
      <c r="AA3404" s="1843"/>
      <c r="AB3404" s="1843"/>
      <c r="AH3404" s="1867"/>
      <c r="AK3404" s="1868"/>
      <c r="AL3404" s="1868"/>
    </row>
    <row r="3405" spans="1:38" x14ac:dyDescent="0.25">
      <c r="A3405" s="1781">
        <v>20190229</v>
      </c>
      <c r="C3405" s="1782" t="s">
        <v>7015</v>
      </c>
      <c r="D3405" s="1762" t="s">
        <v>26</v>
      </c>
      <c r="E3405" s="1762">
        <v>1</v>
      </c>
      <c r="F3405" s="1762">
        <f t="shared" si="1412"/>
        <v>11</v>
      </c>
      <c r="G3405" s="1762">
        <f t="shared" si="1413"/>
        <v>6</v>
      </c>
      <c r="H3405" s="1762">
        <f t="shared" si="1414"/>
        <v>3</v>
      </c>
      <c r="I3405" s="1783">
        <v>0</v>
      </c>
      <c r="J3405" s="1783">
        <v>0</v>
      </c>
      <c r="L3405" s="1764">
        <v>4263</v>
      </c>
      <c r="N3405" s="1764">
        <v>3094.19</v>
      </c>
      <c r="O3405" s="1764">
        <f t="shared" si="1415"/>
        <v>2476.08</v>
      </c>
      <c r="P3405" s="1806">
        <f t="shared" si="1416"/>
        <v>0.80023527966931562</v>
      </c>
      <c r="Q3405" s="1764">
        <v>618.11</v>
      </c>
      <c r="R3405" s="1864">
        <f t="shared" si="1417"/>
        <v>0.19976472033068429</v>
      </c>
      <c r="S3405" s="1807">
        <f t="shared" si="1418"/>
        <v>24.724399999999999</v>
      </c>
      <c r="U3405" s="1764">
        <f t="shared" si="1419"/>
        <v>3094.19</v>
      </c>
      <c r="V3405" s="1764">
        <f t="shared" si="1420"/>
        <v>4263</v>
      </c>
      <c r="W3405" s="1764">
        <f t="shared" si="1421"/>
        <v>0</v>
      </c>
      <c r="X3405" s="1768"/>
      <c r="Y3405" s="1784"/>
      <c r="Z3405" s="1770"/>
      <c r="AA3405" s="1843"/>
      <c r="AB3405" s="1843"/>
      <c r="AH3405" s="1867"/>
      <c r="AK3405" s="1868"/>
      <c r="AL3405" s="1868"/>
    </row>
    <row r="3406" spans="1:38" x14ac:dyDescent="0.25">
      <c r="A3406" s="1781">
        <v>20190230</v>
      </c>
      <c r="C3406" s="1782" t="s">
        <v>7016</v>
      </c>
      <c r="D3406" s="1762" t="s">
        <v>26</v>
      </c>
      <c r="E3406" s="1762">
        <v>1</v>
      </c>
      <c r="F3406" s="1762">
        <f t="shared" si="1412"/>
        <v>11</v>
      </c>
      <c r="G3406" s="1762">
        <f t="shared" si="1413"/>
        <v>6</v>
      </c>
      <c r="H3406" s="1762">
        <f t="shared" si="1414"/>
        <v>3</v>
      </c>
      <c r="I3406" s="1783">
        <v>0</v>
      </c>
      <c r="J3406" s="1783">
        <v>0</v>
      </c>
      <c r="L3406" s="1764">
        <v>4263</v>
      </c>
      <c r="N3406" s="1764">
        <v>3094.19</v>
      </c>
      <c r="O3406" s="1764">
        <f t="shared" si="1415"/>
        <v>2476.08</v>
      </c>
      <c r="P3406" s="1806">
        <f t="shared" si="1416"/>
        <v>0.80023527966931562</v>
      </c>
      <c r="Q3406" s="1764">
        <v>618.11</v>
      </c>
      <c r="R3406" s="1864">
        <f t="shared" si="1417"/>
        <v>0.19976472033068429</v>
      </c>
      <c r="S3406" s="1807">
        <f t="shared" si="1418"/>
        <v>24.724399999999999</v>
      </c>
      <c r="U3406" s="1764">
        <f t="shared" si="1419"/>
        <v>3094.19</v>
      </c>
      <c r="V3406" s="1764">
        <f t="shared" si="1420"/>
        <v>4263</v>
      </c>
      <c r="W3406" s="1764">
        <f t="shared" si="1421"/>
        <v>0</v>
      </c>
      <c r="X3406" s="1768"/>
      <c r="Y3406" s="1784"/>
      <c r="Z3406" s="1770"/>
      <c r="AA3406" s="1843"/>
      <c r="AB3406" s="1843"/>
      <c r="AH3406" s="1867"/>
      <c r="AK3406" s="1868"/>
      <c r="AL3406" s="1868"/>
    </row>
    <row r="3407" spans="1:38" x14ac:dyDescent="0.25">
      <c r="A3407" s="1781">
        <v>20190231</v>
      </c>
      <c r="C3407" s="1782" t="s">
        <v>7017</v>
      </c>
      <c r="D3407" s="1762" t="s">
        <v>26</v>
      </c>
      <c r="E3407" s="1762">
        <v>1</v>
      </c>
      <c r="F3407" s="1762">
        <f t="shared" ref="F3407" si="1422">E3407*10</f>
        <v>10</v>
      </c>
      <c r="G3407" s="1762">
        <f t="shared" ref="G3407" si="1423">E3407*5</f>
        <v>5</v>
      </c>
      <c r="H3407" s="1762">
        <f t="shared" si="1414"/>
        <v>3</v>
      </c>
      <c r="I3407" s="1783">
        <v>0</v>
      </c>
      <c r="J3407" s="1783">
        <v>0</v>
      </c>
      <c r="L3407" s="1764">
        <v>3944</v>
      </c>
      <c r="N3407" s="1764">
        <v>2456</v>
      </c>
      <c r="O3407" s="1764">
        <f t="shared" si="1415"/>
        <v>1877.6399999999999</v>
      </c>
      <c r="P3407" s="1806">
        <f t="shared" si="1416"/>
        <v>0.76451140065146572</v>
      </c>
      <c r="Q3407" s="1764">
        <v>578.36</v>
      </c>
      <c r="R3407" s="1864">
        <f t="shared" si="1417"/>
        <v>0.23548859934853419</v>
      </c>
      <c r="S3407" s="1807">
        <f t="shared" si="1418"/>
        <v>23.134399999999999</v>
      </c>
      <c r="U3407" s="1764">
        <f t="shared" si="1419"/>
        <v>2456</v>
      </c>
      <c r="V3407" s="1764">
        <f t="shared" si="1420"/>
        <v>3944</v>
      </c>
      <c r="W3407" s="1764">
        <f t="shared" si="1421"/>
        <v>0</v>
      </c>
      <c r="X3407" s="1768"/>
      <c r="Y3407" s="1784"/>
      <c r="Z3407" s="1770"/>
      <c r="AA3407" s="1843"/>
      <c r="AB3407" s="1843"/>
      <c r="AH3407" s="1867"/>
      <c r="AK3407" s="1868"/>
      <c r="AL3407" s="1868"/>
    </row>
    <row r="3408" spans="1:38" x14ac:dyDescent="0.25">
      <c r="A3408" s="1781">
        <v>20190232</v>
      </c>
      <c r="C3408" s="1782" t="s">
        <v>7018</v>
      </c>
      <c r="D3408" s="1762" t="s">
        <v>26</v>
      </c>
      <c r="E3408" s="1762">
        <v>1</v>
      </c>
      <c r="F3408" s="1762">
        <f t="shared" ref="F3408:F3416" si="1424">E3408*10</f>
        <v>10</v>
      </c>
      <c r="G3408" s="1762">
        <f t="shared" ref="G3408:G3417" si="1425">E3408*5</f>
        <v>5</v>
      </c>
      <c r="H3408" s="1762">
        <f t="shared" ref="H3408:H3417" si="1426">E3408*3</f>
        <v>3</v>
      </c>
      <c r="I3408" s="1783">
        <v>0</v>
      </c>
      <c r="J3408" s="1783">
        <v>0</v>
      </c>
      <c r="L3408" s="1764">
        <v>3944</v>
      </c>
      <c r="N3408" s="1764">
        <v>2456</v>
      </c>
      <c r="O3408" s="1764">
        <f t="shared" ref="O3408:O3421" si="1427">N3408-Q3408</f>
        <v>1877.6399999999999</v>
      </c>
      <c r="P3408" s="1806">
        <f t="shared" ref="P3408:P3421" si="1428">IF(N3408&lt;=0,"",O3408/N3408)</f>
        <v>0.76451140065146572</v>
      </c>
      <c r="Q3408" s="1764">
        <v>578.36</v>
      </c>
      <c r="R3408" s="1864">
        <f t="shared" ref="R3408:R3421" si="1429">IF(N3408&lt;=0,"",Q3408/N3408)</f>
        <v>0.23548859934853419</v>
      </c>
      <c r="S3408" s="1807">
        <f t="shared" si="1418"/>
        <v>23.134399999999999</v>
      </c>
      <c r="U3408" s="1764">
        <f t="shared" si="1419"/>
        <v>2456</v>
      </c>
      <c r="V3408" s="1764">
        <f t="shared" si="1420"/>
        <v>3944</v>
      </c>
      <c r="W3408" s="1764">
        <f t="shared" si="1421"/>
        <v>0</v>
      </c>
      <c r="X3408" s="1768"/>
      <c r="Y3408" s="1784"/>
      <c r="Z3408" s="1770"/>
      <c r="AA3408" s="1843"/>
      <c r="AB3408" s="1843"/>
      <c r="AH3408" s="1867"/>
      <c r="AK3408" s="1868"/>
      <c r="AL3408" s="1868"/>
    </row>
    <row r="3409" spans="1:38" x14ac:dyDescent="0.25">
      <c r="A3409" s="1781">
        <v>20190233</v>
      </c>
      <c r="C3409" s="1782" t="s">
        <v>7019</v>
      </c>
      <c r="D3409" s="1762" t="s">
        <v>26</v>
      </c>
      <c r="E3409" s="1762">
        <v>1</v>
      </c>
      <c r="F3409" s="1762">
        <f t="shared" si="1424"/>
        <v>10</v>
      </c>
      <c r="G3409" s="1762">
        <f t="shared" si="1425"/>
        <v>5</v>
      </c>
      <c r="H3409" s="1762">
        <f t="shared" si="1426"/>
        <v>3</v>
      </c>
      <c r="I3409" s="1783">
        <v>0</v>
      </c>
      <c r="J3409" s="1783">
        <v>0</v>
      </c>
      <c r="L3409" s="1764">
        <v>3944</v>
      </c>
      <c r="N3409" s="1764">
        <v>2456</v>
      </c>
      <c r="O3409" s="1764">
        <f t="shared" si="1427"/>
        <v>1877.6399999999999</v>
      </c>
      <c r="P3409" s="1806">
        <f t="shared" si="1428"/>
        <v>0.76451140065146572</v>
      </c>
      <c r="Q3409" s="1764">
        <v>578.36</v>
      </c>
      <c r="R3409" s="1864">
        <f t="shared" si="1429"/>
        <v>0.23548859934853419</v>
      </c>
      <c r="S3409" s="1807">
        <f t="shared" si="1418"/>
        <v>23.134399999999999</v>
      </c>
      <c r="U3409" s="1764">
        <f t="shared" si="1419"/>
        <v>2456</v>
      </c>
      <c r="V3409" s="1764">
        <f t="shared" si="1420"/>
        <v>3944</v>
      </c>
      <c r="W3409" s="1764">
        <f t="shared" si="1421"/>
        <v>0</v>
      </c>
      <c r="X3409" s="1768"/>
      <c r="Y3409" s="1784"/>
      <c r="Z3409" s="1770"/>
      <c r="AA3409" s="1843"/>
      <c r="AB3409" s="1843"/>
      <c r="AH3409" s="1867"/>
      <c r="AK3409" s="1868"/>
      <c r="AL3409" s="1868"/>
    </row>
    <row r="3410" spans="1:38" x14ac:dyDescent="0.25">
      <c r="A3410" s="1781">
        <v>20190234</v>
      </c>
      <c r="C3410" s="1782" t="s">
        <v>7020</v>
      </c>
      <c r="D3410" s="1762" t="s">
        <v>26</v>
      </c>
      <c r="E3410" s="1762">
        <v>1</v>
      </c>
      <c r="F3410" s="1762">
        <f t="shared" si="1424"/>
        <v>10</v>
      </c>
      <c r="G3410" s="1762">
        <f t="shared" si="1425"/>
        <v>5</v>
      </c>
      <c r="H3410" s="1762">
        <f t="shared" si="1426"/>
        <v>3</v>
      </c>
      <c r="I3410" s="1783">
        <v>0</v>
      </c>
      <c r="J3410" s="1783">
        <v>0</v>
      </c>
      <c r="L3410" s="1764">
        <v>3944</v>
      </c>
      <c r="N3410" s="1764">
        <v>2456</v>
      </c>
      <c r="O3410" s="1764">
        <f t="shared" si="1427"/>
        <v>1877.6399999999999</v>
      </c>
      <c r="P3410" s="1806">
        <f t="shared" si="1428"/>
        <v>0.76451140065146572</v>
      </c>
      <c r="Q3410" s="1764">
        <v>578.36</v>
      </c>
      <c r="R3410" s="1864">
        <f t="shared" si="1429"/>
        <v>0.23548859934853419</v>
      </c>
      <c r="S3410" s="1807">
        <f t="shared" si="1418"/>
        <v>23.134399999999999</v>
      </c>
      <c r="U3410" s="1764">
        <f t="shared" si="1419"/>
        <v>2456</v>
      </c>
      <c r="V3410" s="1764">
        <f t="shared" si="1420"/>
        <v>3944</v>
      </c>
      <c r="W3410" s="1764">
        <f t="shared" si="1421"/>
        <v>0</v>
      </c>
      <c r="X3410" s="1768"/>
      <c r="Y3410" s="1784"/>
      <c r="Z3410" s="1770"/>
      <c r="AA3410" s="1843"/>
      <c r="AB3410" s="1843"/>
      <c r="AH3410" s="1867"/>
      <c r="AK3410" s="1868"/>
      <c r="AL3410" s="1868"/>
    </row>
    <row r="3411" spans="1:38" x14ac:dyDescent="0.25">
      <c r="A3411" s="1781">
        <v>20190235</v>
      </c>
      <c r="C3411" s="1782" t="s">
        <v>7021</v>
      </c>
      <c r="D3411" s="1762" t="s">
        <v>26</v>
      </c>
      <c r="E3411" s="1762">
        <v>1</v>
      </c>
      <c r="F3411" s="1762">
        <f t="shared" si="1424"/>
        <v>10</v>
      </c>
      <c r="G3411" s="1762">
        <f t="shared" si="1425"/>
        <v>5</v>
      </c>
      <c r="H3411" s="1762">
        <f t="shared" si="1426"/>
        <v>3</v>
      </c>
      <c r="I3411" s="1783">
        <v>0</v>
      </c>
      <c r="J3411" s="1783">
        <v>0</v>
      </c>
      <c r="L3411" s="1764">
        <v>3944</v>
      </c>
      <c r="N3411" s="1764">
        <v>2456</v>
      </c>
      <c r="O3411" s="1764">
        <f t="shared" si="1427"/>
        <v>1877.6399999999999</v>
      </c>
      <c r="P3411" s="1806">
        <f t="shared" si="1428"/>
        <v>0.76451140065146572</v>
      </c>
      <c r="Q3411" s="1764">
        <v>578.36</v>
      </c>
      <c r="R3411" s="1864">
        <f t="shared" si="1429"/>
        <v>0.23548859934853419</v>
      </c>
      <c r="S3411" s="1807">
        <f t="shared" si="1418"/>
        <v>23.134399999999999</v>
      </c>
      <c r="U3411" s="1764">
        <f t="shared" si="1419"/>
        <v>2456</v>
      </c>
      <c r="V3411" s="1764">
        <f t="shared" si="1420"/>
        <v>3944</v>
      </c>
      <c r="W3411" s="1764">
        <f t="shared" si="1421"/>
        <v>0</v>
      </c>
      <c r="X3411" s="1768"/>
      <c r="Y3411" s="1784"/>
      <c r="Z3411" s="1770"/>
      <c r="AA3411" s="1843"/>
      <c r="AB3411" s="1843"/>
      <c r="AH3411" s="1867"/>
      <c r="AK3411" s="1868"/>
      <c r="AL3411" s="1868"/>
    </row>
    <row r="3412" spans="1:38" x14ac:dyDescent="0.25">
      <c r="A3412" s="1781">
        <v>20190236</v>
      </c>
      <c r="C3412" s="1782" t="s">
        <v>7022</v>
      </c>
      <c r="D3412" s="1762" t="s">
        <v>26</v>
      </c>
      <c r="E3412" s="1762">
        <v>1</v>
      </c>
      <c r="F3412" s="1762">
        <f t="shared" si="1424"/>
        <v>10</v>
      </c>
      <c r="G3412" s="1762">
        <f t="shared" si="1425"/>
        <v>5</v>
      </c>
      <c r="H3412" s="1762">
        <f t="shared" si="1426"/>
        <v>3</v>
      </c>
      <c r="I3412" s="1783">
        <v>0</v>
      </c>
      <c r="J3412" s="1783">
        <v>0</v>
      </c>
      <c r="L3412" s="1764">
        <v>3944</v>
      </c>
      <c r="N3412" s="1764">
        <v>2456</v>
      </c>
      <c r="O3412" s="1764">
        <f t="shared" si="1427"/>
        <v>1877.6399999999999</v>
      </c>
      <c r="P3412" s="1806">
        <f t="shared" si="1428"/>
        <v>0.76451140065146572</v>
      </c>
      <c r="Q3412" s="1764">
        <v>578.36</v>
      </c>
      <c r="R3412" s="1864">
        <f t="shared" si="1429"/>
        <v>0.23548859934853419</v>
      </c>
      <c r="S3412" s="1807">
        <f t="shared" si="1418"/>
        <v>23.134399999999999</v>
      </c>
      <c r="U3412" s="1764">
        <f t="shared" si="1419"/>
        <v>2456</v>
      </c>
      <c r="V3412" s="1764">
        <f t="shared" si="1420"/>
        <v>3944</v>
      </c>
      <c r="W3412" s="1764">
        <f t="shared" si="1421"/>
        <v>0</v>
      </c>
      <c r="X3412" s="1768"/>
      <c r="Y3412" s="1784"/>
      <c r="Z3412" s="1770"/>
      <c r="AA3412" s="1843"/>
      <c r="AB3412" s="1843"/>
      <c r="AH3412" s="1867"/>
      <c r="AK3412" s="1868"/>
      <c r="AL3412" s="1868"/>
    </row>
    <row r="3413" spans="1:38" x14ac:dyDescent="0.25">
      <c r="A3413" s="1781">
        <v>20190237</v>
      </c>
      <c r="C3413" s="1782" t="s">
        <v>7023</v>
      </c>
      <c r="D3413" s="1762" t="s">
        <v>26</v>
      </c>
      <c r="E3413" s="1762">
        <v>1</v>
      </c>
      <c r="F3413" s="1762">
        <f t="shared" si="1424"/>
        <v>10</v>
      </c>
      <c r="G3413" s="1762">
        <f t="shared" si="1425"/>
        <v>5</v>
      </c>
      <c r="H3413" s="1762">
        <f t="shared" si="1426"/>
        <v>3</v>
      </c>
      <c r="I3413" s="1783">
        <v>0</v>
      </c>
      <c r="J3413" s="1783">
        <v>0</v>
      </c>
      <c r="L3413" s="1764">
        <v>3944</v>
      </c>
      <c r="N3413" s="1764">
        <v>2456</v>
      </c>
      <c r="O3413" s="1764">
        <f t="shared" si="1427"/>
        <v>1877.6399999999999</v>
      </c>
      <c r="P3413" s="1806">
        <f t="shared" si="1428"/>
        <v>0.76451140065146572</v>
      </c>
      <c r="Q3413" s="1764">
        <v>578.36</v>
      </c>
      <c r="R3413" s="1864">
        <f t="shared" si="1429"/>
        <v>0.23548859934853419</v>
      </c>
      <c r="S3413" s="1807">
        <f t="shared" si="1418"/>
        <v>23.134399999999999</v>
      </c>
      <c r="U3413" s="1764">
        <f t="shared" si="1419"/>
        <v>2456</v>
      </c>
      <c r="V3413" s="1764">
        <f t="shared" si="1420"/>
        <v>3944</v>
      </c>
      <c r="W3413" s="1764">
        <f t="shared" si="1421"/>
        <v>0</v>
      </c>
      <c r="X3413" s="1768"/>
      <c r="Y3413" s="1784"/>
      <c r="Z3413" s="1770"/>
      <c r="AA3413" s="1843"/>
      <c r="AB3413" s="1843"/>
      <c r="AH3413" s="1867"/>
      <c r="AK3413" s="1868"/>
      <c r="AL3413" s="1868"/>
    </row>
    <row r="3414" spans="1:38" x14ac:dyDescent="0.25">
      <c r="A3414" s="1781">
        <v>20190238</v>
      </c>
      <c r="C3414" s="1782" t="s">
        <v>7025</v>
      </c>
      <c r="D3414" s="1762" t="s">
        <v>26</v>
      </c>
      <c r="E3414" s="1762">
        <v>1</v>
      </c>
      <c r="F3414" s="1762">
        <f t="shared" si="1424"/>
        <v>10</v>
      </c>
      <c r="G3414" s="1762">
        <f t="shared" si="1425"/>
        <v>5</v>
      </c>
      <c r="H3414" s="1762">
        <f t="shared" si="1426"/>
        <v>3</v>
      </c>
      <c r="I3414" s="1783">
        <v>0</v>
      </c>
      <c r="J3414" s="1783">
        <v>0</v>
      </c>
      <c r="L3414" s="1764">
        <v>3944</v>
      </c>
      <c r="N3414" s="1764">
        <v>2456</v>
      </c>
      <c r="O3414" s="1764">
        <f t="shared" si="1427"/>
        <v>1877.6399999999999</v>
      </c>
      <c r="P3414" s="1806">
        <f t="shared" si="1428"/>
        <v>0.76451140065146572</v>
      </c>
      <c r="Q3414" s="1764">
        <v>578.36</v>
      </c>
      <c r="R3414" s="1864">
        <f t="shared" si="1429"/>
        <v>0.23548859934853419</v>
      </c>
      <c r="S3414" s="1807">
        <f t="shared" si="1418"/>
        <v>23.134399999999999</v>
      </c>
      <c r="U3414" s="1764">
        <f t="shared" si="1419"/>
        <v>2456</v>
      </c>
      <c r="V3414" s="1764">
        <f t="shared" si="1420"/>
        <v>3944</v>
      </c>
      <c r="W3414" s="1764">
        <f t="shared" si="1421"/>
        <v>0</v>
      </c>
      <c r="X3414" s="1768"/>
      <c r="Y3414" s="1784"/>
      <c r="Z3414" s="1770"/>
      <c r="AA3414" s="1843"/>
      <c r="AB3414" s="1843"/>
      <c r="AH3414" s="1867"/>
      <c r="AK3414" s="1868"/>
      <c r="AL3414" s="1868"/>
    </row>
    <row r="3415" spans="1:38" x14ac:dyDescent="0.25">
      <c r="A3415" s="1781">
        <v>20190239</v>
      </c>
      <c r="C3415" s="1782" t="s">
        <v>7026</v>
      </c>
      <c r="D3415" s="1762" t="s">
        <v>26</v>
      </c>
      <c r="E3415" s="1762">
        <v>1</v>
      </c>
      <c r="F3415" s="1762">
        <f t="shared" si="1424"/>
        <v>10</v>
      </c>
      <c r="G3415" s="1762">
        <f t="shared" si="1425"/>
        <v>5</v>
      </c>
      <c r="H3415" s="1762">
        <f t="shared" si="1426"/>
        <v>3</v>
      </c>
      <c r="I3415" s="1783">
        <v>0</v>
      </c>
      <c r="J3415" s="1783">
        <v>0</v>
      </c>
      <c r="L3415" s="1764">
        <v>3944</v>
      </c>
      <c r="N3415" s="1764">
        <v>2456</v>
      </c>
      <c r="O3415" s="1764">
        <f t="shared" si="1427"/>
        <v>1877.6399999999999</v>
      </c>
      <c r="P3415" s="1806">
        <f t="shared" si="1428"/>
        <v>0.76451140065146572</v>
      </c>
      <c r="Q3415" s="1764">
        <v>578.36</v>
      </c>
      <c r="R3415" s="1864">
        <f t="shared" si="1429"/>
        <v>0.23548859934853419</v>
      </c>
      <c r="S3415" s="1807">
        <f t="shared" si="1418"/>
        <v>23.134399999999999</v>
      </c>
      <c r="U3415" s="1764">
        <f t="shared" si="1419"/>
        <v>2456</v>
      </c>
      <c r="V3415" s="1764">
        <f t="shared" si="1420"/>
        <v>3944</v>
      </c>
      <c r="W3415" s="1764">
        <f t="shared" si="1421"/>
        <v>0</v>
      </c>
      <c r="X3415" s="1768"/>
      <c r="Y3415" s="1784"/>
      <c r="Z3415" s="1770"/>
      <c r="AA3415" s="1843"/>
      <c r="AB3415" s="1843"/>
      <c r="AH3415" s="1867"/>
      <c r="AK3415" s="1868"/>
      <c r="AL3415" s="1868"/>
    </row>
    <row r="3416" spans="1:38" x14ac:dyDescent="0.25">
      <c r="A3416" s="1781">
        <v>20190240</v>
      </c>
      <c r="C3416" s="1782" t="s">
        <v>7027</v>
      </c>
      <c r="D3416" s="1762" t="s">
        <v>26</v>
      </c>
      <c r="E3416" s="1762">
        <v>1</v>
      </c>
      <c r="F3416" s="1762">
        <f t="shared" si="1424"/>
        <v>10</v>
      </c>
      <c r="G3416" s="1762">
        <f t="shared" si="1425"/>
        <v>5</v>
      </c>
      <c r="H3416" s="1762">
        <f t="shared" si="1426"/>
        <v>3</v>
      </c>
      <c r="I3416" s="1783">
        <v>0</v>
      </c>
      <c r="J3416" s="1783">
        <v>0</v>
      </c>
      <c r="L3416" s="1764">
        <v>3944</v>
      </c>
      <c r="N3416" s="1764">
        <v>2456</v>
      </c>
      <c r="O3416" s="1764">
        <f t="shared" si="1427"/>
        <v>1877.6399999999999</v>
      </c>
      <c r="P3416" s="1806">
        <f t="shared" si="1428"/>
        <v>0.76451140065146572</v>
      </c>
      <c r="Q3416" s="1764">
        <v>578.36</v>
      </c>
      <c r="R3416" s="1864">
        <f t="shared" si="1429"/>
        <v>0.23548859934853419</v>
      </c>
      <c r="S3416" s="1807">
        <f t="shared" si="1418"/>
        <v>23.134399999999999</v>
      </c>
      <c r="U3416" s="1764">
        <f t="shared" si="1419"/>
        <v>2456</v>
      </c>
      <c r="V3416" s="1764">
        <f t="shared" si="1420"/>
        <v>3944</v>
      </c>
      <c r="W3416" s="1764">
        <f t="shared" si="1421"/>
        <v>0</v>
      </c>
      <c r="X3416" s="1768"/>
      <c r="Y3416" s="1784"/>
      <c r="Z3416" s="1770"/>
      <c r="AA3416" s="1843"/>
      <c r="AB3416" s="1843"/>
      <c r="AH3416" s="1867"/>
      <c r="AK3416" s="1868"/>
      <c r="AL3416" s="1868"/>
    </row>
    <row r="3417" spans="1:38" x14ac:dyDescent="0.25">
      <c r="A3417" s="1994">
        <v>20190241</v>
      </c>
      <c r="C3417" s="1782" t="s">
        <v>7028</v>
      </c>
      <c r="D3417" s="1762" t="s">
        <v>26</v>
      </c>
      <c r="E3417" s="1762">
        <v>0</v>
      </c>
      <c r="F3417" s="1762">
        <v>0</v>
      </c>
      <c r="G3417" s="1762">
        <f t="shared" si="1425"/>
        <v>0</v>
      </c>
      <c r="H3417" s="1762">
        <f t="shared" si="1426"/>
        <v>0</v>
      </c>
      <c r="I3417" s="1783">
        <v>1</v>
      </c>
      <c r="J3417" s="1783">
        <v>1</v>
      </c>
      <c r="L3417" s="1764">
        <v>13.75</v>
      </c>
      <c r="O3417" s="1764">
        <v>5.98</v>
      </c>
      <c r="P3417" s="1806" t="str">
        <f t="shared" si="1428"/>
        <v/>
      </c>
      <c r="R3417" s="1864" t="str">
        <f t="shared" si="1429"/>
        <v/>
      </c>
      <c r="S3417" s="1807">
        <f t="shared" ref="S3417:S3421" si="1430">Q3417/$S$1</f>
        <v>0</v>
      </c>
      <c r="U3417" s="1764">
        <f t="shared" ref="U3417:U3421" si="1431">((1-I3417)*O3417)+((1-J3417)*Q3417)</f>
        <v>0</v>
      </c>
      <c r="V3417" s="1764">
        <f t="shared" ref="V3417:V3421" si="1432">L3417-W3417</f>
        <v>13.75</v>
      </c>
      <c r="W3417" s="1764">
        <f t="shared" ref="W3417:W3421" si="1433">X3417+AC3417+AH3417+AM3417+AO3417+AR3417</f>
        <v>0</v>
      </c>
      <c r="X3417" s="1768"/>
      <c r="Y3417" s="1784"/>
      <c r="Z3417" s="1770"/>
      <c r="AA3417" s="1843"/>
      <c r="AB3417" s="1843"/>
      <c r="AH3417" s="1867"/>
      <c r="AK3417" s="1868"/>
      <c r="AL3417" s="1868"/>
    </row>
    <row r="3418" spans="1:38" x14ac:dyDescent="0.25">
      <c r="A3418" s="1994">
        <v>20190242</v>
      </c>
      <c r="C3418" s="1782" t="s">
        <v>7077</v>
      </c>
      <c r="D3418" s="1762" t="s">
        <v>26</v>
      </c>
      <c r="E3418" s="1762">
        <v>0</v>
      </c>
      <c r="F3418" s="1762">
        <v>0</v>
      </c>
      <c r="G3418" s="1762">
        <v>0</v>
      </c>
      <c r="H3418" s="1762">
        <v>0</v>
      </c>
      <c r="I3418" s="1783">
        <v>1</v>
      </c>
      <c r="J3418" s="1783">
        <v>1</v>
      </c>
      <c r="L3418" s="1764">
        <v>21.83</v>
      </c>
      <c r="O3418" s="1764">
        <v>9.49</v>
      </c>
      <c r="P3418" s="1806" t="str">
        <f t="shared" si="1428"/>
        <v/>
      </c>
      <c r="R3418" s="1864" t="str">
        <f t="shared" si="1429"/>
        <v/>
      </c>
      <c r="S3418" s="1807">
        <f t="shared" si="1430"/>
        <v>0</v>
      </c>
      <c r="U3418" s="1764">
        <f t="shared" si="1431"/>
        <v>0</v>
      </c>
      <c r="V3418" s="1764">
        <f t="shared" si="1432"/>
        <v>21.83</v>
      </c>
      <c r="W3418" s="1764">
        <f t="shared" si="1433"/>
        <v>0</v>
      </c>
      <c r="X3418" s="1768"/>
      <c r="Y3418" s="1784"/>
      <c r="Z3418" s="1770"/>
      <c r="AA3418" s="1843"/>
      <c r="AB3418" s="1843"/>
      <c r="AH3418" s="1867"/>
      <c r="AK3418" s="1868"/>
      <c r="AL3418" s="1868"/>
    </row>
    <row r="3419" spans="1:38" x14ac:dyDescent="0.25">
      <c r="A3419" s="1866">
        <v>20190243</v>
      </c>
      <c r="C3419" s="1782">
        <v>790119</v>
      </c>
      <c r="D3419" s="1762" t="s">
        <v>26</v>
      </c>
      <c r="E3419" s="1762">
        <v>1</v>
      </c>
      <c r="F3419" s="1762">
        <v>14</v>
      </c>
      <c r="G3419" s="1762">
        <v>5</v>
      </c>
      <c r="H3419" s="1762">
        <v>3</v>
      </c>
      <c r="I3419" s="1783">
        <v>0</v>
      </c>
      <c r="J3419" s="1783">
        <v>0</v>
      </c>
      <c r="L3419" s="1764">
        <v>7970.23</v>
      </c>
      <c r="N3419" s="1764">
        <v>5256.45</v>
      </c>
      <c r="O3419" s="1764">
        <f t="shared" si="1427"/>
        <v>4385.5999999999995</v>
      </c>
      <c r="P3419" s="1806">
        <f t="shared" si="1428"/>
        <v>0.83432735020783977</v>
      </c>
      <c r="Q3419" s="1764">
        <v>870.85</v>
      </c>
      <c r="R3419" s="1864">
        <f t="shared" si="1429"/>
        <v>0.16567264979216012</v>
      </c>
      <c r="S3419" s="1807">
        <f t="shared" si="1430"/>
        <v>34.834000000000003</v>
      </c>
      <c r="U3419" s="1764">
        <f t="shared" si="1431"/>
        <v>5256.45</v>
      </c>
      <c r="V3419" s="1764">
        <f t="shared" si="1432"/>
        <v>0</v>
      </c>
      <c r="W3419" s="1764">
        <f t="shared" si="1433"/>
        <v>7970.23</v>
      </c>
      <c r="X3419" s="1768">
        <v>7970.23</v>
      </c>
      <c r="Y3419" s="1784">
        <v>19600253</v>
      </c>
      <c r="Z3419" s="1770">
        <v>43560</v>
      </c>
      <c r="AA3419" s="1843" t="s">
        <v>104</v>
      </c>
      <c r="AB3419" s="1843"/>
      <c r="AH3419" s="1867"/>
      <c r="AK3419" s="1868"/>
      <c r="AL3419" s="1868"/>
    </row>
    <row r="3420" spans="1:38" x14ac:dyDescent="0.25">
      <c r="A3420" s="1866">
        <v>20190244</v>
      </c>
      <c r="C3420" s="1782">
        <v>781019</v>
      </c>
      <c r="D3420" s="1762" t="s">
        <v>26</v>
      </c>
      <c r="E3420" s="1762">
        <v>1</v>
      </c>
      <c r="F3420" s="1762">
        <v>8</v>
      </c>
      <c r="G3420" s="1762">
        <v>5</v>
      </c>
      <c r="H3420" s="1762">
        <v>3</v>
      </c>
      <c r="I3420" s="1783">
        <v>0</v>
      </c>
      <c r="J3420" s="1783">
        <v>0</v>
      </c>
      <c r="L3420" s="1764">
        <v>3067.09</v>
      </c>
      <c r="N3420" s="1764">
        <v>2026.19</v>
      </c>
      <c r="O3420" s="1764">
        <f t="shared" si="1427"/>
        <v>1536.29</v>
      </c>
      <c r="P3420" s="1806">
        <f t="shared" si="1428"/>
        <v>0.75821615939275189</v>
      </c>
      <c r="Q3420" s="1764">
        <v>489.9</v>
      </c>
      <c r="R3420" s="1864">
        <f t="shared" si="1429"/>
        <v>0.24178384060724806</v>
      </c>
      <c r="S3420" s="1807">
        <f t="shared" si="1430"/>
        <v>19.596</v>
      </c>
      <c r="U3420" s="1764">
        <f t="shared" si="1431"/>
        <v>2026.19</v>
      </c>
      <c r="V3420" s="1764">
        <f t="shared" si="1432"/>
        <v>0</v>
      </c>
      <c r="W3420" s="1764">
        <f t="shared" si="1433"/>
        <v>3067.09</v>
      </c>
      <c r="X3420" s="1768">
        <v>3067.09</v>
      </c>
      <c r="Y3420" s="1784">
        <v>19600251</v>
      </c>
      <c r="Z3420" s="1770">
        <v>43560</v>
      </c>
      <c r="AA3420" s="1843" t="s">
        <v>104</v>
      </c>
      <c r="AB3420" s="1843"/>
      <c r="AH3420" s="1867"/>
      <c r="AK3420" s="1868"/>
      <c r="AL3420" s="1868"/>
    </row>
    <row r="3421" spans="1:38" x14ac:dyDescent="0.25">
      <c r="A3421" s="1866">
        <v>20190245</v>
      </c>
      <c r="C3421" s="1782">
        <v>781119</v>
      </c>
      <c r="D3421" s="1762" t="s">
        <v>26</v>
      </c>
      <c r="E3421" s="1762">
        <v>1</v>
      </c>
      <c r="F3421" s="1762">
        <v>9</v>
      </c>
      <c r="G3421" s="1762">
        <v>6</v>
      </c>
      <c r="H3421" s="1762">
        <v>4</v>
      </c>
      <c r="I3421" s="1783">
        <v>0</v>
      </c>
      <c r="J3421" s="1783">
        <v>0</v>
      </c>
      <c r="L3421" s="1764">
        <v>4004.72</v>
      </c>
      <c r="N3421" s="1764">
        <v>2641.63</v>
      </c>
      <c r="O3421" s="1764">
        <f t="shared" si="1427"/>
        <v>2080.0300000000002</v>
      </c>
      <c r="P3421" s="1806">
        <f t="shared" si="1428"/>
        <v>0.78740398920363563</v>
      </c>
      <c r="Q3421" s="1764">
        <v>561.6</v>
      </c>
      <c r="R3421" s="1864">
        <f t="shared" si="1429"/>
        <v>0.21259601079636437</v>
      </c>
      <c r="S3421" s="1807">
        <f t="shared" si="1430"/>
        <v>22.464000000000002</v>
      </c>
      <c r="U3421" s="1764">
        <f t="shared" si="1431"/>
        <v>2641.63</v>
      </c>
      <c r="V3421" s="1764">
        <f t="shared" si="1432"/>
        <v>0</v>
      </c>
      <c r="W3421" s="1764">
        <f t="shared" si="1433"/>
        <v>4004.72</v>
      </c>
      <c r="X3421" s="1768">
        <v>4004.72</v>
      </c>
      <c r="Y3421" s="1784">
        <v>19600250</v>
      </c>
      <c r="Z3421" s="1770">
        <v>43560</v>
      </c>
      <c r="AA3421" s="1843" t="s">
        <v>104</v>
      </c>
      <c r="AB3421" s="1843"/>
      <c r="AH3421" s="1867"/>
      <c r="AK3421" s="1868"/>
      <c r="AL3421" s="1868"/>
    </row>
    <row r="3422" spans="1:38" x14ac:dyDescent="0.25">
      <c r="A3422" s="1866">
        <v>20190246</v>
      </c>
      <c r="C3422" s="1782">
        <v>795219</v>
      </c>
      <c r="D3422" s="1762" t="s">
        <v>26</v>
      </c>
      <c r="E3422" s="1762">
        <v>1</v>
      </c>
      <c r="F3422" s="1762">
        <v>7</v>
      </c>
      <c r="G3422" s="1762">
        <v>4</v>
      </c>
      <c r="H3422" s="1762">
        <v>3</v>
      </c>
      <c r="I3422" s="1783">
        <v>0</v>
      </c>
      <c r="J3422" s="1783">
        <v>0</v>
      </c>
      <c r="L3422" s="1764">
        <v>2612.62</v>
      </c>
      <c r="N3422" s="1764">
        <v>1728.42</v>
      </c>
      <c r="O3422" s="1764">
        <f t="shared" ref="O3422:O3464" si="1434">N3422-Q3422</f>
        <v>1342.79</v>
      </c>
      <c r="P3422" s="1806">
        <f t="shared" ref="P3422:P3464" si="1435">IF(N3422&lt;=0,"",O3422/N3422)</f>
        <v>0.77688871917705182</v>
      </c>
      <c r="Q3422" s="1764">
        <v>385.63</v>
      </c>
      <c r="R3422" s="1864">
        <f t="shared" ref="R3422:R3464" si="1436">IF(N3422&lt;=0,"",Q3422/N3422)</f>
        <v>0.22311128082294812</v>
      </c>
      <c r="S3422" s="1807">
        <f t="shared" si="1418"/>
        <v>15.4252</v>
      </c>
      <c r="U3422" s="1764">
        <f t="shared" si="1419"/>
        <v>1728.42</v>
      </c>
      <c r="V3422" s="1764">
        <f t="shared" si="1420"/>
        <v>0</v>
      </c>
      <c r="W3422" s="1764">
        <f t="shared" si="1421"/>
        <v>2612.62</v>
      </c>
      <c r="X3422" s="1768">
        <v>2612.62</v>
      </c>
      <c r="Y3422" s="1784">
        <v>19600249</v>
      </c>
      <c r="Z3422" s="1770">
        <v>43560</v>
      </c>
      <c r="AA3422" s="1843" t="s">
        <v>104</v>
      </c>
      <c r="AB3422" s="1843"/>
      <c r="AH3422" s="1867"/>
      <c r="AK3422" s="1868"/>
      <c r="AL3422" s="1868"/>
    </row>
    <row r="3423" spans="1:38" x14ac:dyDescent="0.25">
      <c r="A3423" s="1866">
        <v>20190247</v>
      </c>
      <c r="C3423" s="1782">
        <v>787819</v>
      </c>
      <c r="D3423" s="1762" t="s">
        <v>26</v>
      </c>
      <c r="E3423" s="1762">
        <v>1</v>
      </c>
      <c r="F3423" s="1762">
        <v>8</v>
      </c>
      <c r="G3423" s="1762">
        <v>5</v>
      </c>
      <c r="H3423" s="1762">
        <v>3</v>
      </c>
      <c r="I3423" s="1783">
        <v>0</v>
      </c>
      <c r="J3423" s="1783">
        <v>0</v>
      </c>
      <c r="L3423" s="1764">
        <v>3139.31</v>
      </c>
      <c r="N3423" s="1764">
        <v>2068.81</v>
      </c>
      <c r="O3423" s="1764">
        <f t="shared" si="1434"/>
        <v>1580.31</v>
      </c>
      <c r="P3423" s="1806">
        <f t="shared" si="1435"/>
        <v>0.76387391785615888</v>
      </c>
      <c r="Q3423" s="1764">
        <v>488.5</v>
      </c>
      <c r="R3423" s="1864">
        <f t="shared" si="1436"/>
        <v>0.23612608214384115</v>
      </c>
      <c r="S3423" s="1807">
        <f t="shared" si="1418"/>
        <v>19.54</v>
      </c>
      <c r="U3423" s="1764">
        <f t="shared" si="1419"/>
        <v>2068.81</v>
      </c>
      <c r="V3423" s="1764">
        <f t="shared" si="1420"/>
        <v>0</v>
      </c>
      <c r="W3423" s="1764">
        <f t="shared" si="1421"/>
        <v>3139.31</v>
      </c>
      <c r="X3423" s="1768">
        <v>3139.31</v>
      </c>
      <c r="Y3423" s="1784">
        <v>19600248</v>
      </c>
      <c r="Z3423" s="1770">
        <v>43560</v>
      </c>
      <c r="AA3423" s="1843" t="s">
        <v>104</v>
      </c>
      <c r="AB3423" s="1843"/>
      <c r="AH3423" s="1867"/>
      <c r="AK3423" s="1868"/>
      <c r="AL3423" s="1868"/>
    </row>
    <row r="3424" spans="1:38" x14ac:dyDescent="0.25">
      <c r="A3424" s="1866" t="s">
        <v>7042</v>
      </c>
      <c r="C3424" s="1782">
        <v>766019</v>
      </c>
      <c r="D3424" s="1762" t="s">
        <v>26</v>
      </c>
      <c r="E3424" s="1762">
        <v>1</v>
      </c>
      <c r="F3424" s="1762">
        <v>11</v>
      </c>
      <c r="G3424" s="1762">
        <v>8</v>
      </c>
      <c r="H3424" s="1762">
        <v>2</v>
      </c>
      <c r="I3424" s="1783">
        <v>0</v>
      </c>
      <c r="J3424" s="1783">
        <v>0</v>
      </c>
      <c r="L3424" s="1764">
        <v>6982.21</v>
      </c>
      <c r="N3424" s="1764">
        <v>4596.9799999999996</v>
      </c>
      <c r="O3424" s="1764">
        <f t="shared" si="1434"/>
        <v>3744.5599999999995</v>
      </c>
      <c r="P3424" s="1806">
        <f t="shared" si="1435"/>
        <v>0.8145695652363073</v>
      </c>
      <c r="Q3424" s="1764">
        <v>852.42</v>
      </c>
      <c r="R3424" s="1864">
        <f t="shared" si="1436"/>
        <v>0.1854304347636927</v>
      </c>
      <c r="S3424" s="1807">
        <f t="shared" si="1418"/>
        <v>34.096800000000002</v>
      </c>
      <c r="U3424" s="1764">
        <f t="shared" si="1419"/>
        <v>4596.9799999999996</v>
      </c>
      <c r="V3424" s="1764">
        <f t="shared" si="1420"/>
        <v>0</v>
      </c>
      <c r="W3424" s="1764">
        <f t="shared" si="1421"/>
        <v>6982.21</v>
      </c>
      <c r="X3424" s="1768">
        <v>6982.21</v>
      </c>
      <c r="Y3424" s="1784">
        <v>19600248</v>
      </c>
      <c r="Z3424" s="1770">
        <v>43560</v>
      </c>
      <c r="AA3424" s="1843" t="s">
        <v>104</v>
      </c>
      <c r="AB3424" s="1843"/>
      <c r="AH3424" s="1867"/>
      <c r="AK3424" s="1868"/>
      <c r="AL3424" s="1868"/>
    </row>
    <row r="3425" spans="1:38" x14ac:dyDescent="0.25">
      <c r="A3425" s="1781">
        <v>20190250</v>
      </c>
      <c r="C3425" s="1782" t="s">
        <v>7043</v>
      </c>
      <c r="D3425" s="1762" t="s">
        <v>26</v>
      </c>
      <c r="E3425" s="1762">
        <v>0</v>
      </c>
      <c r="F3425" s="1762">
        <v>0</v>
      </c>
      <c r="G3425" s="1762">
        <v>0</v>
      </c>
      <c r="H3425" s="1762">
        <v>1</v>
      </c>
      <c r="I3425" s="1783">
        <v>0</v>
      </c>
      <c r="J3425" s="1783">
        <v>0</v>
      </c>
      <c r="L3425" s="1764">
        <v>498</v>
      </c>
      <c r="N3425" s="1764">
        <v>312</v>
      </c>
      <c r="O3425" s="1764">
        <f t="shared" si="1434"/>
        <v>262</v>
      </c>
      <c r="P3425" s="1806">
        <f t="shared" si="1435"/>
        <v>0.83974358974358976</v>
      </c>
      <c r="Q3425" s="1764">
        <v>50</v>
      </c>
      <c r="R3425" s="1864">
        <f t="shared" si="1436"/>
        <v>0.16025641025641027</v>
      </c>
      <c r="S3425" s="1807">
        <f t="shared" si="1418"/>
        <v>2</v>
      </c>
      <c r="U3425" s="1764">
        <f t="shared" si="1419"/>
        <v>312</v>
      </c>
      <c r="V3425" s="1764">
        <f t="shared" si="1420"/>
        <v>498</v>
      </c>
      <c r="W3425" s="1764">
        <f t="shared" si="1421"/>
        <v>0</v>
      </c>
      <c r="X3425" s="1768"/>
      <c r="Y3425" s="1784"/>
      <c r="Z3425" s="1770"/>
      <c r="AA3425" s="1843"/>
      <c r="AB3425" s="1843"/>
      <c r="AH3425" s="1867"/>
      <c r="AK3425" s="1868"/>
      <c r="AL3425" s="1868"/>
    </row>
    <row r="3426" spans="1:38" x14ac:dyDescent="0.25">
      <c r="A3426" s="1866">
        <v>20190251</v>
      </c>
      <c r="C3426" s="1782" t="s">
        <v>7044</v>
      </c>
      <c r="D3426" s="1762" t="s">
        <v>26</v>
      </c>
      <c r="E3426" s="1762">
        <v>0</v>
      </c>
      <c r="F3426" s="1762">
        <v>2</v>
      </c>
      <c r="G3426" s="1762">
        <v>1</v>
      </c>
      <c r="H3426" s="1762">
        <v>1</v>
      </c>
      <c r="I3426" s="1783">
        <v>0</v>
      </c>
      <c r="J3426" s="1783">
        <v>0</v>
      </c>
      <c r="L3426" s="1764">
        <v>769.63</v>
      </c>
      <c r="N3426" s="1764">
        <v>498.66</v>
      </c>
      <c r="O3426" s="1764">
        <f t="shared" si="1434"/>
        <v>359.47</v>
      </c>
      <c r="P3426" s="1806">
        <f t="shared" si="1435"/>
        <v>0.7208719367905988</v>
      </c>
      <c r="Q3426" s="1764">
        <v>139.19</v>
      </c>
      <c r="R3426" s="1864">
        <f t="shared" si="1436"/>
        <v>0.2791280632094012</v>
      </c>
      <c r="S3426" s="1807">
        <f t="shared" si="1418"/>
        <v>5.5675999999999997</v>
      </c>
      <c r="U3426" s="1764">
        <f t="shared" si="1419"/>
        <v>498.66</v>
      </c>
      <c r="V3426" s="1764">
        <f t="shared" si="1420"/>
        <v>0</v>
      </c>
      <c r="W3426" s="1764">
        <f t="shared" si="1421"/>
        <v>769.63</v>
      </c>
      <c r="X3426" s="1768">
        <v>769.63</v>
      </c>
      <c r="Y3426" s="1784">
        <v>19600246</v>
      </c>
      <c r="Z3426" s="1770">
        <v>43560</v>
      </c>
      <c r="AA3426" s="1843" t="s">
        <v>104</v>
      </c>
      <c r="AB3426" s="1843"/>
      <c r="AH3426" s="1867"/>
      <c r="AK3426" s="1868"/>
      <c r="AL3426" s="1868"/>
    </row>
    <row r="3427" spans="1:38" x14ac:dyDescent="0.25">
      <c r="A3427" s="1866">
        <v>20190252</v>
      </c>
      <c r="C3427" s="1782">
        <v>744519</v>
      </c>
      <c r="D3427" s="1762" t="s">
        <v>26</v>
      </c>
      <c r="E3427" s="1762">
        <v>1</v>
      </c>
      <c r="F3427" s="1762">
        <v>9</v>
      </c>
      <c r="G3427" s="1762">
        <v>5</v>
      </c>
      <c r="H3427" s="1762">
        <v>4</v>
      </c>
      <c r="I3427" s="1783">
        <v>0</v>
      </c>
      <c r="J3427" s="1783">
        <v>0</v>
      </c>
      <c r="L3427" s="1764">
        <v>3939.59</v>
      </c>
      <c r="N3427" s="1764">
        <v>2410.3000000000002</v>
      </c>
      <c r="O3427" s="1764">
        <f t="shared" si="1434"/>
        <v>1859.0300000000002</v>
      </c>
      <c r="P3427" s="1806">
        <f t="shared" si="1435"/>
        <v>0.77128573206654771</v>
      </c>
      <c r="Q3427" s="1764">
        <v>551.27</v>
      </c>
      <c r="R3427" s="1864">
        <f t="shared" si="1436"/>
        <v>0.22871426793345223</v>
      </c>
      <c r="S3427" s="1807">
        <f t="shared" si="1418"/>
        <v>22.050799999999999</v>
      </c>
      <c r="U3427" s="1764">
        <f t="shared" si="1419"/>
        <v>2410.3000000000002</v>
      </c>
      <c r="V3427" s="1764">
        <f t="shared" si="1420"/>
        <v>0</v>
      </c>
      <c r="W3427" s="1764">
        <f t="shared" si="1421"/>
        <v>3939.59</v>
      </c>
      <c r="X3427" s="1768">
        <v>3939.59</v>
      </c>
      <c r="Y3427" s="1784">
        <v>19600245</v>
      </c>
      <c r="Z3427" s="1770">
        <v>43560</v>
      </c>
      <c r="AA3427" s="1843" t="s">
        <v>104</v>
      </c>
      <c r="AB3427" s="1843"/>
      <c r="AH3427" s="1867"/>
      <c r="AK3427" s="1868"/>
      <c r="AL3427" s="1868"/>
    </row>
    <row r="3428" spans="1:38" x14ac:dyDescent="0.25">
      <c r="A3428" s="1994">
        <v>20190253</v>
      </c>
      <c r="C3428" s="1782" t="s">
        <v>7048</v>
      </c>
      <c r="D3428" s="1762" t="s">
        <v>26</v>
      </c>
      <c r="I3428" s="1783">
        <v>1</v>
      </c>
      <c r="J3428" s="1783">
        <v>1</v>
      </c>
      <c r="L3428" s="1764">
        <v>59.86</v>
      </c>
      <c r="O3428" s="1764">
        <v>22.43</v>
      </c>
      <c r="P3428" s="1806" t="str">
        <f t="shared" si="1435"/>
        <v/>
      </c>
      <c r="Q3428" s="1764">
        <v>15</v>
      </c>
      <c r="R3428" s="1864" t="str">
        <f t="shared" si="1436"/>
        <v/>
      </c>
      <c r="S3428" s="1807">
        <f t="shared" si="1418"/>
        <v>0.6</v>
      </c>
      <c r="U3428" s="1764">
        <f t="shared" si="1419"/>
        <v>0</v>
      </c>
      <c r="V3428" s="1764">
        <f t="shared" si="1420"/>
        <v>59.86</v>
      </c>
      <c r="W3428" s="1764">
        <f t="shared" si="1421"/>
        <v>0</v>
      </c>
      <c r="X3428" s="1768"/>
      <c r="Y3428" s="1784"/>
      <c r="Z3428" s="1770"/>
      <c r="AA3428" s="1843"/>
      <c r="AB3428" s="1843"/>
      <c r="AH3428" s="1867"/>
      <c r="AK3428" s="1868"/>
      <c r="AL3428" s="1868"/>
    </row>
    <row r="3429" spans="1:38" x14ac:dyDescent="0.25">
      <c r="A3429" s="1994">
        <v>20190254</v>
      </c>
      <c r="C3429" s="1782" t="s">
        <v>7049</v>
      </c>
      <c r="D3429" s="1762" t="s">
        <v>26</v>
      </c>
      <c r="I3429" s="1783">
        <v>1</v>
      </c>
      <c r="J3429" s="1783">
        <v>1</v>
      </c>
      <c r="L3429" s="1764">
        <v>222.42</v>
      </c>
      <c r="M3429" s="1764" t="s">
        <v>115</v>
      </c>
      <c r="O3429" s="1764">
        <v>103.71</v>
      </c>
      <c r="P3429" s="1806" t="str">
        <f t="shared" si="1435"/>
        <v/>
      </c>
      <c r="Q3429" s="1764">
        <v>15</v>
      </c>
      <c r="R3429" s="1864" t="str">
        <f t="shared" si="1436"/>
        <v/>
      </c>
      <c r="S3429" s="1807">
        <f t="shared" si="1418"/>
        <v>0.6</v>
      </c>
      <c r="U3429" s="1764">
        <f t="shared" si="1419"/>
        <v>0</v>
      </c>
      <c r="V3429" s="1764">
        <f t="shared" si="1420"/>
        <v>222.42</v>
      </c>
      <c r="W3429" s="1764">
        <f t="shared" si="1421"/>
        <v>0</v>
      </c>
      <c r="X3429" s="1768"/>
      <c r="Y3429" s="1784"/>
      <c r="Z3429" s="1770"/>
      <c r="AA3429" s="1843"/>
      <c r="AB3429" s="1843"/>
      <c r="AH3429" s="1867"/>
      <c r="AK3429" s="1868"/>
      <c r="AL3429" s="1868"/>
    </row>
    <row r="3430" spans="1:38" x14ac:dyDescent="0.25">
      <c r="A3430" s="1994">
        <v>20190255</v>
      </c>
      <c r="C3430" s="1782" t="s">
        <v>7050</v>
      </c>
      <c r="D3430" s="1762" t="s">
        <v>26</v>
      </c>
      <c r="I3430" s="1783">
        <v>1</v>
      </c>
      <c r="J3430" s="1783">
        <v>1</v>
      </c>
      <c r="L3430" s="1764">
        <v>13.75</v>
      </c>
      <c r="O3430" s="1764">
        <v>5.98</v>
      </c>
      <c r="P3430" s="1806" t="str">
        <f t="shared" si="1435"/>
        <v/>
      </c>
      <c r="R3430" s="1864" t="str">
        <f t="shared" si="1436"/>
        <v/>
      </c>
      <c r="S3430" s="1807">
        <f t="shared" si="1418"/>
        <v>0</v>
      </c>
      <c r="U3430" s="1764">
        <f t="shared" si="1419"/>
        <v>0</v>
      </c>
      <c r="V3430" s="1764">
        <f t="shared" si="1420"/>
        <v>13.75</v>
      </c>
      <c r="W3430" s="1764">
        <f t="shared" si="1421"/>
        <v>0</v>
      </c>
      <c r="X3430" s="1768"/>
      <c r="Y3430" s="1784"/>
      <c r="Z3430" s="1770"/>
      <c r="AA3430" s="1843"/>
      <c r="AB3430" s="1843"/>
      <c r="AH3430" s="1867"/>
      <c r="AK3430" s="1868"/>
      <c r="AL3430" s="1868"/>
    </row>
    <row r="3431" spans="1:38" x14ac:dyDescent="0.25">
      <c r="A3431" s="1994">
        <v>20190256</v>
      </c>
      <c r="C3431" s="1782" t="s">
        <v>7054</v>
      </c>
      <c r="D3431" s="1762" t="s">
        <v>26</v>
      </c>
      <c r="I3431" s="1783">
        <v>1</v>
      </c>
      <c r="J3431" s="1783">
        <v>1</v>
      </c>
      <c r="L3431" s="1764">
        <v>45</v>
      </c>
      <c r="O3431" s="1764">
        <v>19.559999999999999</v>
      </c>
      <c r="P3431" s="1806" t="str">
        <f t="shared" si="1435"/>
        <v/>
      </c>
      <c r="R3431" s="1864" t="str">
        <f t="shared" si="1436"/>
        <v/>
      </c>
      <c r="S3431" s="1807">
        <f t="shared" si="1418"/>
        <v>0</v>
      </c>
      <c r="U3431" s="1764">
        <f t="shared" si="1419"/>
        <v>0</v>
      </c>
      <c r="V3431" s="1764">
        <f t="shared" si="1420"/>
        <v>45</v>
      </c>
      <c r="W3431" s="1764">
        <f t="shared" si="1421"/>
        <v>0</v>
      </c>
      <c r="X3431" s="1768"/>
      <c r="Y3431" s="1784"/>
      <c r="Z3431" s="1770"/>
      <c r="AA3431" s="1843"/>
      <c r="AB3431" s="1843"/>
      <c r="AH3431" s="1867"/>
      <c r="AK3431" s="1868"/>
      <c r="AL3431" s="1868"/>
    </row>
    <row r="3432" spans="1:38" x14ac:dyDescent="0.25">
      <c r="A3432" s="1781">
        <v>20190257</v>
      </c>
      <c r="C3432" s="1782" t="s">
        <v>7055</v>
      </c>
      <c r="D3432" s="1762" t="s">
        <v>26</v>
      </c>
      <c r="E3432" s="1762">
        <v>0</v>
      </c>
      <c r="F3432" s="1762">
        <v>0</v>
      </c>
      <c r="G3432" s="1762">
        <v>1</v>
      </c>
      <c r="H3432" s="1762">
        <v>0</v>
      </c>
      <c r="I3432" s="1783">
        <v>0</v>
      </c>
      <c r="J3432" s="1783">
        <v>0</v>
      </c>
      <c r="L3432" s="1764">
        <v>93.5</v>
      </c>
      <c r="O3432" s="1764">
        <f t="shared" si="1434"/>
        <v>0</v>
      </c>
      <c r="P3432" s="1806" t="str">
        <f t="shared" si="1435"/>
        <v/>
      </c>
      <c r="R3432" s="1864" t="str">
        <f t="shared" si="1436"/>
        <v/>
      </c>
      <c r="S3432" s="1807">
        <f t="shared" si="1418"/>
        <v>0</v>
      </c>
      <c r="U3432" s="1764">
        <f t="shared" si="1419"/>
        <v>0</v>
      </c>
      <c r="V3432" s="1764">
        <f t="shared" si="1420"/>
        <v>93.5</v>
      </c>
      <c r="W3432" s="1764">
        <f t="shared" si="1421"/>
        <v>0</v>
      </c>
      <c r="X3432" s="1768"/>
      <c r="Y3432" s="1784"/>
      <c r="Z3432" s="1770"/>
      <c r="AA3432" s="1843"/>
      <c r="AB3432" s="1843"/>
      <c r="AH3432" s="1867"/>
      <c r="AK3432" s="1868"/>
      <c r="AL3432" s="1868"/>
    </row>
    <row r="3433" spans="1:38" x14ac:dyDescent="0.25">
      <c r="A3433" s="1781">
        <v>20190258</v>
      </c>
      <c r="C3433" s="1782" t="s">
        <v>4952</v>
      </c>
      <c r="D3433" s="1762" t="s">
        <v>6360</v>
      </c>
      <c r="E3433" s="1762">
        <v>0</v>
      </c>
      <c r="F3433" s="1762">
        <v>1</v>
      </c>
      <c r="G3433" s="1762">
        <v>0</v>
      </c>
      <c r="H3433" s="1762">
        <v>1</v>
      </c>
      <c r="I3433" s="1783">
        <v>0</v>
      </c>
      <c r="J3433" s="1783">
        <v>0</v>
      </c>
      <c r="L3433" s="1764">
        <v>637.29</v>
      </c>
      <c r="N3433" s="1764">
        <v>391.53</v>
      </c>
      <c r="O3433" s="1764">
        <f t="shared" si="1434"/>
        <v>272.23999999999995</v>
      </c>
      <c r="P3433" s="1806">
        <f t="shared" si="1435"/>
        <v>0.69532347457410659</v>
      </c>
      <c r="Q3433" s="1764">
        <v>119.29</v>
      </c>
      <c r="R3433" s="1864">
        <f t="shared" si="1436"/>
        <v>0.30467652542589335</v>
      </c>
      <c r="S3433" s="1807">
        <f t="shared" si="1418"/>
        <v>4.7716000000000003</v>
      </c>
      <c r="U3433" s="1764">
        <f t="shared" si="1419"/>
        <v>391.53</v>
      </c>
      <c r="V3433" s="1764">
        <f t="shared" si="1420"/>
        <v>637.29</v>
      </c>
      <c r="W3433" s="1764">
        <f t="shared" si="1421"/>
        <v>0</v>
      </c>
      <c r="X3433" s="1768"/>
      <c r="Y3433" s="1784"/>
      <c r="Z3433" s="1770"/>
      <c r="AA3433" s="1843"/>
      <c r="AB3433" s="1843"/>
      <c r="AH3433" s="1867"/>
      <c r="AK3433" s="1868"/>
      <c r="AL3433" s="1868"/>
    </row>
    <row r="3434" spans="1:38" x14ac:dyDescent="0.25">
      <c r="A3434" s="1781">
        <v>20190259</v>
      </c>
      <c r="C3434" s="1782">
        <v>744619</v>
      </c>
      <c r="D3434" s="1762" t="s">
        <v>26</v>
      </c>
      <c r="E3434" s="1762">
        <v>1</v>
      </c>
      <c r="F3434" s="1762">
        <v>9</v>
      </c>
      <c r="G3434" s="1762">
        <v>4</v>
      </c>
      <c r="H3434" s="1762">
        <v>5</v>
      </c>
      <c r="I3434" s="1783">
        <v>0</v>
      </c>
      <c r="J3434" s="1783">
        <v>0</v>
      </c>
      <c r="L3434" s="1764">
        <v>4444.1400000000003</v>
      </c>
      <c r="N3434" s="1764">
        <v>2902.13</v>
      </c>
      <c r="O3434" s="1764">
        <f t="shared" si="1434"/>
        <v>2315.71</v>
      </c>
      <c r="P3434" s="1806">
        <f t="shared" si="1435"/>
        <v>0.79793462043395713</v>
      </c>
      <c r="Q3434" s="1764">
        <v>586.41999999999996</v>
      </c>
      <c r="R3434" s="1864">
        <f t="shared" si="1436"/>
        <v>0.20206537956604284</v>
      </c>
      <c r="S3434" s="1807">
        <f t="shared" si="1418"/>
        <v>23.456799999999998</v>
      </c>
      <c r="U3434" s="1764">
        <f t="shared" si="1419"/>
        <v>2902.13</v>
      </c>
      <c r="V3434" s="1764">
        <f t="shared" si="1420"/>
        <v>4444.1400000000003</v>
      </c>
      <c r="W3434" s="1764">
        <f t="shared" si="1421"/>
        <v>0</v>
      </c>
      <c r="X3434" s="1768"/>
      <c r="Y3434" s="1784"/>
      <c r="Z3434" s="1770"/>
      <c r="AA3434" s="1843"/>
      <c r="AB3434" s="1843"/>
      <c r="AH3434" s="1867"/>
      <c r="AK3434" s="1868"/>
      <c r="AL3434" s="1868"/>
    </row>
    <row r="3435" spans="1:38" x14ac:dyDescent="0.25">
      <c r="A3435" s="1781">
        <v>20190260</v>
      </c>
      <c r="C3435" s="1782">
        <v>790019</v>
      </c>
      <c r="D3435" s="1762" t="s">
        <v>26</v>
      </c>
      <c r="E3435" s="1762">
        <v>1</v>
      </c>
      <c r="F3435" s="1762">
        <v>9</v>
      </c>
      <c r="G3435" s="1762">
        <v>4</v>
      </c>
      <c r="H3435" s="1762">
        <v>5</v>
      </c>
      <c r="I3435" s="1783">
        <v>0</v>
      </c>
      <c r="J3435" s="1783">
        <v>0</v>
      </c>
      <c r="L3435" s="1764">
        <v>3474.86</v>
      </c>
      <c r="N3435" s="1764">
        <v>2141.41</v>
      </c>
      <c r="O3435" s="1764">
        <f t="shared" si="1434"/>
        <v>1628.4599999999998</v>
      </c>
      <c r="P3435" s="1806">
        <f t="shared" si="1435"/>
        <v>0.76046156504359275</v>
      </c>
      <c r="Q3435" s="1764">
        <v>512.95000000000005</v>
      </c>
      <c r="R3435" s="1864">
        <f t="shared" si="1436"/>
        <v>0.23953843495640725</v>
      </c>
      <c r="S3435" s="1807">
        <f t="shared" si="1418"/>
        <v>20.518000000000001</v>
      </c>
      <c r="U3435" s="1764">
        <f t="shared" si="1419"/>
        <v>2141.41</v>
      </c>
      <c r="V3435" s="1764">
        <f t="shared" si="1420"/>
        <v>3474.86</v>
      </c>
      <c r="W3435" s="1764">
        <f t="shared" si="1421"/>
        <v>0</v>
      </c>
      <c r="X3435" s="1768"/>
      <c r="Y3435" s="1784"/>
      <c r="Z3435" s="1770"/>
      <c r="AA3435" s="1843"/>
      <c r="AB3435" s="1843"/>
      <c r="AH3435" s="1867"/>
      <c r="AK3435" s="1868"/>
      <c r="AL3435" s="1868"/>
    </row>
    <row r="3436" spans="1:38" x14ac:dyDescent="0.25">
      <c r="A3436" s="1781">
        <v>20190261</v>
      </c>
      <c r="C3436" s="1782" t="s">
        <v>7066</v>
      </c>
      <c r="D3436" s="1762" t="s">
        <v>2390</v>
      </c>
      <c r="E3436" s="1762">
        <v>0</v>
      </c>
      <c r="F3436" s="1762">
        <v>1</v>
      </c>
      <c r="G3436" s="1762">
        <v>1</v>
      </c>
      <c r="H3436" s="1762">
        <v>0</v>
      </c>
      <c r="I3436" s="1783">
        <v>0</v>
      </c>
      <c r="J3436" s="1783">
        <v>0</v>
      </c>
      <c r="O3436" s="1764">
        <f t="shared" si="1434"/>
        <v>0</v>
      </c>
      <c r="P3436" s="1806" t="str">
        <f t="shared" si="1435"/>
        <v/>
      </c>
      <c r="R3436" s="1864" t="str">
        <f t="shared" si="1436"/>
        <v/>
      </c>
      <c r="S3436" s="1807">
        <f t="shared" si="1418"/>
        <v>0</v>
      </c>
      <c r="U3436" s="1764">
        <f t="shared" si="1419"/>
        <v>0</v>
      </c>
      <c r="V3436" s="1764">
        <f t="shared" si="1420"/>
        <v>0</v>
      </c>
      <c r="W3436" s="1764">
        <f t="shared" si="1421"/>
        <v>0</v>
      </c>
      <c r="X3436" s="1768"/>
      <c r="Y3436" s="1784"/>
      <c r="Z3436" s="1770"/>
      <c r="AA3436" s="1843"/>
      <c r="AB3436" s="1843"/>
      <c r="AH3436" s="1867"/>
      <c r="AK3436" s="1868"/>
      <c r="AL3436" s="1868"/>
    </row>
    <row r="3437" spans="1:38" x14ac:dyDescent="0.25">
      <c r="A3437" s="1781">
        <v>20190262</v>
      </c>
      <c r="C3437" s="1782">
        <v>787619</v>
      </c>
      <c r="D3437" s="1762" t="s">
        <v>26</v>
      </c>
      <c r="E3437" s="1762">
        <v>1</v>
      </c>
      <c r="F3437" s="1762">
        <v>7</v>
      </c>
      <c r="G3437" s="1762">
        <v>3</v>
      </c>
      <c r="H3437" s="1762">
        <v>3</v>
      </c>
      <c r="I3437" s="1783">
        <v>0</v>
      </c>
      <c r="J3437" s="1783">
        <v>0</v>
      </c>
      <c r="L3437" s="1764">
        <v>3817.15</v>
      </c>
      <c r="N3437" s="1764">
        <v>2500.15</v>
      </c>
      <c r="O3437" s="1764">
        <f t="shared" si="1434"/>
        <v>2027.74</v>
      </c>
      <c r="P3437" s="1806">
        <f t="shared" si="1435"/>
        <v>0.8110473371597704</v>
      </c>
      <c r="Q3437" s="1764">
        <v>472.41</v>
      </c>
      <c r="R3437" s="1864">
        <f t="shared" si="1436"/>
        <v>0.1889526628402296</v>
      </c>
      <c r="S3437" s="1807">
        <f t="shared" si="1418"/>
        <v>18.8964</v>
      </c>
      <c r="U3437" s="1764">
        <f t="shared" si="1419"/>
        <v>2500.15</v>
      </c>
      <c r="V3437" s="1764">
        <f t="shared" si="1420"/>
        <v>3817.15</v>
      </c>
      <c r="W3437" s="1764">
        <f t="shared" si="1421"/>
        <v>0</v>
      </c>
      <c r="X3437" s="1768"/>
      <c r="Y3437" s="1784"/>
      <c r="Z3437" s="1770"/>
      <c r="AA3437" s="1843"/>
      <c r="AB3437" s="1843"/>
      <c r="AH3437" s="1867"/>
      <c r="AK3437" s="1868"/>
      <c r="AL3437" s="1868"/>
    </row>
    <row r="3438" spans="1:38" x14ac:dyDescent="0.25">
      <c r="A3438" s="1781">
        <v>20190263</v>
      </c>
      <c r="C3438" s="1782">
        <v>788319</v>
      </c>
      <c r="D3438" s="1762" t="s">
        <v>26</v>
      </c>
      <c r="E3438" s="1762">
        <v>1</v>
      </c>
      <c r="F3438" s="1762">
        <v>7</v>
      </c>
      <c r="G3438" s="1762">
        <v>5</v>
      </c>
      <c r="H3438" s="1762">
        <v>2</v>
      </c>
      <c r="I3438" s="1783">
        <v>0</v>
      </c>
      <c r="J3438" s="1783">
        <v>0</v>
      </c>
      <c r="L3438" s="1764">
        <v>3102.34</v>
      </c>
      <c r="N3438" s="1764">
        <v>2047.95</v>
      </c>
      <c r="O3438" s="1764">
        <f t="shared" si="1434"/>
        <v>1625.14</v>
      </c>
      <c r="P3438" s="1806">
        <f t="shared" si="1435"/>
        <v>0.79354476427647158</v>
      </c>
      <c r="Q3438" s="1764">
        <v>422.81</v>
      </c>
      <c r="R3438" s="1864">
        <f t="shared" si="1436"/>
        <v>0.20645523572352839</v>
      </c>
      <c r="S3438" s="1807">
        <f t="shared" si="1418"/>
        <v>16.912400000000002</v>
      </c>
      <c r="U3438" s="1764">
        <f t="shared" si="1419"/>
        <v>2047.95</v>
      </c>
      <c r="V3438" s="1764">
        <f t="shared" si="1420"/>
        <v>3102.34</v>
      </c>
      <c r="W3438" s="1764">
        <f t="shared" si="1421"/>
        <v>0</v>
      </c>
      <c r="X3438" s="1768"/>
      <c r="Y3438" s="1784"/>
      <c r="Z3438" s="1770"/>
      <c r="AA3438" s="1843"/>
      <c r="AB3438" s="1843"/>
      <c r="AH3438" s="1867"/>
      <c r="AK3438" s="1868"/>
      <c r="AL3438" s="1868"/>
    </row>
    <row r="3439" spans="1:38" x14ac:dyDescent="0.25">
      <c r="A3439" s="1781">
        <v>20190264</v>
      </c>
      <c r="C3439" s="1782">
        <v>773219</v>
      </c>
      <c r="D3439" s="1762" t="s">
        <v>26</v>
      </c>
      <c r="E3439" s="1762">
        <v>1</v>
      </c>
      <c r="F3439" s="1762">
        <v>8</v>
      </c>
      <c r="G3439" s="1762">
        <v>5</v>
      </c>
      <c r="H3439" s="1762">
        <v>3</v>
      </c>
      <c r="I3439" s="1783">
        <v>0</v>
      </c>
      <c r="J3439" s="1783">
        <v>0</v>
      </c>
      <c r="L3439" s="1764">
        <v>3378.83</v>
      </c>
      <c r="N3439" s="1764">
        <v>2253.9299999999998</v>
      </c>
      <c r="O3439" s="1764">
        <f t="shared" si="1434"/>
        <v>1767.33</v>
      </c>
      <c r="P3439" s="1806">
        <f t="shared" si="1435"/>
        <v>0.78411042046558677</v>
      </c>
      <c r="Q3439" s="1764">
        <v>486.6</v>
      </c>
      <c r="R3439" s="1864">
        <f t="shared" si="1436"/>
        <v>0.21588957953441326</v>
      </c>
      <c r="S3439" s="1807">
        <f t="shared" si="1418"/>
        <v>19.464000000000002</v>
      </c>
      <c r="U3439" s="1764">
        <f t="shared" si="1419"/>
        <v>2253.9299999999998</v>
      </c>
      <c r="V3439" s="1764">
        <f t="shared" si="1420"/>
        <v>3378.83</v>
      </c>
      <c r="W3439" s="1764">
        <f t="shared" si="1421"/>
        <v>0</v>
      </c>
      <c r="X3439" s="1768"/>
      <c r="Y3439" s="1784"/>
      <c r="Z3439" s="1770"/>
      <c r="AA3439" s="1843"/>
      <c r="AB3439" s="1843"/>
      <c r="AH3439" s="1867"/>
      <c r="AK3439" s="1868"/>
      <c r="AL3439" s="1868"/>
    </row>
    <row r="3440" spans="1:38" x14ac:dyDescent="0.25">
      <c r="A3440" s="1994">
        <v>20190265</v>
      </c>
      <c r="C3440" s="1782" t="s">
        <v>7134</v>
      </c>
      <c r="D3440" s="1762" t="s">
        <v>26</v>
      </c>
      <c r="E3440" s="1762">
        <v>0</v>
      </c>
      <c r="F3440" s="1762">
        <v>0</v>
      </c>
      <c r="G3440" s="1762">
        <v>0</v>
      </c>
      <c r="H3440" s="1762">
        <v>0</v>
      </c>
      <c r="I3440" s="1783">
        <v>1</v>
      </c>
      <c r="J3440" s="1783">
        <v>1</v>
      </c>
      <c r="L3440" s="1764">
        <v>115</v>
      </c>
      <c r="O3440" s="1764">
        <v>50</v>
      </c>
      <c r="P3440" s="1806" t="str">
        <f t="shared" si="1435"/>
        <v/>
      </c>
      <c r="Q3440" s="1764">
        <v>15</v>
      </c>
      <c r="R3440" s="1864" t="str">
        <f t="shared" si="1436"/>
        <v/>
      </c>
      <c r="S3440" s="1807">
        <f t="shared" si="1418"/>
        <v>0.6</v>
      </c>
      <c r="U3440" s="1764">
        <f t="shared" si="1419"/>
        <v>0</v>
      </c>
      <c r="V3440" s="1764">
        <f t="shared" si="1420"/>
        <v>115</v>
      </c>
      <c r="W3440" s="1764">
        <f t="shared" si="1421"/>
        <v>0</v>
      </c>
      <c r="X3440" s="1768"/>
      <c r="Y3440" s="1784"/>
      <c r="Z3440" s="1770"/>
      <c r="AA3440" s="1843"/>
      <c r="AB3440" s="1843"/>
      <c r="AH3440" s="1867"/>
      <c r="AK3440" s="1868"/>
      <c r="AL3440" s="1868"/>
    </row>
    <row r="3441" spans="1:38" x14ac:dyDescent="0.25">
      <c r="A3441" s="1781">
        <v>20190266</v>
      </c>
      <c r="C3441" s="1782" t="s">
        <v>7102</v>
      </c>
      <c r="D3441" s="1762" t="s">
        <v>26</v>
      </c>
      <c r="E3441" s="1762">
        <v>0</v>
      </c>
      <c r="F3441" s="1762">
        <v>0</v>
      </c>
      <c r="G3441" s="1762">
        <v>0</v>
      </c>
      <c r="H3441" s="1762">
        <v>0</v>
      </c>
      <c r="I3441" s="1783">
        <v>0</v>
      </c>
      <c r="J3441" s="1783">
        <v>0</v>
      </c>
      <c r="L3441" s="1764">
        <v>165.28</v>
      </c>
      <c r="O3441" s="1764">
        <v>75.14</v>
      </c>
      <c r="P3441" s="1806" t="str">
        <f t="shared" si="1435"/>
        <v/>
      </c>
      <c r="Q3441" s="1764">
        <v>15</v>
      </c>
      <c r="R3441" s="1864" t="str">
        <f t="shared" si="1436"/>
        <v/>
      </c>
      <c r="S3441" s="1807">
        <f t="shared" si="1418"/>
        <v>0.6</v>
      </c>
      <c r="U3441" s="1764">
        <f t="shared" si="1419"/>
        <v>90.14</v>
      </c>
      <c r="V3441" s="1764">
        <f t="shared" si="1420"/>
        <v>165.28</v>
      </c>
      <c r="W3441" s="1764">
        <f t="shared" si="1421"/>
        <v>0</v>
      </c>
      <c r="X3441" s="1768"/>
      <c r="Y3441" s="1784"/>
      <c r="Z3441" s="1770"/>
      <c r="AA3441" s="1843"/>
      <c r="AB3441" s="1843"/>
      <c r="AH3441" s="1867"/>
      <c r="AK3441" s="1868"/>
      <c r="AL3441" s="1868"/>
    </row>
    <row r="3442" spans="1:38" x14ac:dyDescent="0.25">
      <c r="A3442" s="1866">
        <v>20190267</v>
      </c>
      <c r="C3442" s="1782" t="s">
        <v>7074</v>
      </c>
      <c r="D3442" s="1762" t="s">
        <v>1934</v>
      </c>
      <c r="E3442" s="1762">
        <v>2</v>
      </c>
      <c r="F3442" s="1762">
        <v>18</v>
      </c>
      <c r="G3442" s="1762">
        <v>10</v>
      </c>
      <c r="H3442" s="1762">
        <v>6</v>
      </c>
      <c r="I3442" s="1783">
        <v>0</v>
      </c>
      <c r="J3442" s="1783">
        <v>0</v>
      </c>
      <c r="L3442" s="1764">
        <v>7000</v>
      </c>
      <c r="N3442" s="1764">
        <v>4750.68</v>
      </c>
      <c r="O3442" s="1764">
        <f t="shared" si="1434"/>
        <v>3619</v>
      </c>
      <c r="P3442" s="1806">
        <f t="shared" si="1435"/>
        <v>0.76178568120774282</v>
      </c>
      <c r="Q3442" s="1764">
        <v>1131.68</v>
      </c>
      <c r="R3442" s="1864">
        <f t="shared" si="1436"/>
        <v>0.2382143187922571</v>
      </c>
      <c r="S3442" s="1807">
        <f t="shared" si="1418"/>
        <v>45.267200000000003</v>
      </c>
      <c r="U3442" s="1764">
        <f t="shared" si="1419"/>
        <v>4750.68</v>
      </c>
      <c r="V3442" s="1764">
        <f t="shared" si="1420"/>
        <v>0</v>
      </c>
      <c r="W3442" s="1764">
        <f t="shared" si="1421"/>
        <v>7000</v>
      </c>
      <c r="X3442" s="1768">
        <v>7000</v>
      </c>
      <c r="Y3442" s="1784">
        <v>19600260</v>
      </c>
      <c r="Z3442" s="1770">
        <v>43560</v>
      </c>
      <c r="AA3442" s="1843" t="s">
        <v>104</v>
      </c>
      <c r="AB3442" s="1843"/>
      <c r="AH3442" s="1867"/>
      <c r="AK3442" s="1868"/>
      <c r="AL3442" s="1868"/>
    </row>
    <row r="3443" spans="1:38" x14ac:dyDescent="0.25">
      <c r="A3443" s="1866">
        <v>20190268</v>
      </c>
      <c r="C3443" s="1782" t="s">
        <v>7137</v>
      </c>
      <c r="D3443" s="1762" t="s">
        <v>352</v>
      </c>
      <c r="E3443" s="1762">
        <v>0</v>
      </c>
      <c r="F3443" s="1762">
        <v>0</v>
      </c>
      <c r="G3443" s="1762">
        <v>0</v>
      </c>
      <c r="H3443" s="1762">
        <v>0</v>
      </c>
      <c r="I3443" s="1783">
        <v>1</v>
      </c>
      <c r="J3443" s="1783">
        <v>1</v>
      </c>
      <c r="L3443" s="1764">
        <v>463.4</v>
      </c>
      <c r="O3443" s="1764">
        <f t="shared" si="1434"/>
        <v>0</v>
      </c>
      <c r="P3443" s="1806" t="str">
        <f t="shared" si="1435"/>
        <v/>
      </c>
      <c r="R3443" s="1864" t="str">
        <f t="shared" si="1436"/>
        <v/>
      </c>
      <c r="S3443" s="1807">
        <f t="shared" si="1418"/>
        <v>0</v>
      </c>
      <c r="U3443" s="1764">
        <f t="shared" si="1419"/>
        <v>0</v>
      </c>
      <c r="V3443" s="1764">
        <f t="shared" si="1420"/>
        <v>0</v>
      </c>
      <c r="W3443" s="1764">
        <f t="shared" si="1421"/>
        <v>463.4</v>
      </c>
      <c r="X3443" s="1768">
        <v>463.4</v>
      </c>
      <c r="Y3443" s="1784">
        <v>19600219</v>
      </c>
      <c r="Z3443" s="1770">
        <v>43549</v>
      </c>
      <c r="AA3443" s="1843" t="s">
        <v>104</v>
      </c>
      <c r="AB3443" s="1843"/>
      <c r="AH3443" s="1867"/>
      <c r="AK3443" s="1868"/>
      <c r="AL3443" s="1868"/>
    </row>
    <row r="3444" spans="1:38" x14ac:dyDescent="0.25">
      <c r="A3444" s="1781">
        <v>20190269</v>
      </c>
      <c r="E3444" s="1762">
        <v>0</v>
      </c>
      <c r="F3444" s="1762">
        <v>0</v>
      </c>
      <c r="G3444" s="1762">
        <v>0</v>
      </c>
      <c r="H3444" s="1762">
        <v>0</v>
      </c>
      <c r="I3444" s="1783">
        <v>0</v>
      </c>
      <c r="J3444" s="1783">
        <v>0</v>
      </c>
      <c r="O3444" s="1764">
        <f t="shared" si="1434"/>
        <v>0</v>
      </c>
      <c r="P3444" s="1806" t="str">
        <f t="shared" si="1435"/>
        <v/>
      </c>
      <c r="R3444" s="1864" t="str">
        <f t="shared" si="1436"/>
        <v/>
      </c>
      <c r="S3444" s="1807">
        <f t="shared" si="1418"/>
        <v>0</v>
      </c>
      <c r="U3444" s="1764">
        <f t="shared" si="1419"/>
        <v>0</v>
      </c>
      <c r="V3444" s="1764">
        <f t="shared" si="1420"/>
        <v>0</v>
      </c>
      <c r="W3444" s="1764">
        <f t="shared" si="1421"/>
        <v>0</v>
      </c>
      <c r="X3444" s="1768"/>
      <c r="Y3444" s="1784"/>
      <c r="Z3444" s="1770"/>
      <c r="AA3444" s="1843"/>
      <c r="AB3444" s="1843"/>
      <c r="AH3444" s="1867"/>
      <c r="AK3444" s="1868"/>
      <c r="AL3444" s="1868"/>
    </row>
    <row r="3445" spans="1:38" x14ac:dyDescent="0.25">
      <c r="A3445" s="1781">
        <v>20190270</v>
      </c>
      <c r="C3445" s="1782">
        <v>797019</v>
      </c>
      <c r="D3445" s="1762" t="s">
        <v>26</v>
      </c>
      <c r="E3445" s="1762">
        <v>1</v>
      </c>
      <c r="F3445" s="1762">
        <v>8</v>
      </c>
      <c r="G3445" s="1762">
        <v>5</v>
      </c>
      <c r="H3445" s="1762">
        <v>3</v>
      </c>
      <c r="I3445" s="1783">
        <v>0</v>
      </c>
      <c r="J3445" s="1783">
        <v>0</v>
      </c>
      <c r="L3445" s="1764">
        <v>3696.63</v>
      </c>
      <c r="N3445" s="1764">
        <v>2422.9899999999998</v>
      </c>
      <c r="O3445" s="1764">
        <f t="shared" si="1434"/>
        <v>1927.35</v>
      </c>
      <c r="P3445" s="1806">
        <f t="shared" si="1435"/>
        <v>0.79544282064721694</v>
      </c>
      <c r="Q3445" s="1764">
        <v>495.64</v>
      </c>
      <c r="R3445" s="1864">
        <f t="shared" si="1436"/>
        <v>0.20455717935278314</v>
      </c>
      <c r="S3445" s="1807">
        <f t="shared" si="1418"/>
        <v>19.825599999999998</v>
      </c>
      <c r="U3445" s="1764">
        <f t="shared" si="1419"/>
        <v>2422.9899999999998</v>
      </c>
      <c r="V3445" s="1764">
        <f t="shared" si="1420"/>
        <v>3696.63</v>
      </c>
      <c r="W3445" s="1764">
        <f t="shared" si="1421"/>
        <v>0</v>
      </c>
      <c r="X3445" s="1768"/>
      <c r="Y3445" s="1784"/>
      <c r="Z3445" s="1770"/>
      <c r="AA3445" s="1843"/>
      <c r="AB3445" s="1843"/>
      <c r="AH3445" s="1867"/>
      <c r="AK3445" s="1868"/>
      <c r="AL3445" s="1868"/>
    </row>
    <row r="3446" spans="1:38" x14ac:dyDescent="0.25">
      <c r="A3446" s="1781">
        <v>20190271</v>
      </c>
      <c r="C3446" s="1782" t="s">
        <v>7089</v>
      </c>
      <c r="D3446" s="1762" t="s">
        <v>26</v>
      </c>
      <c r="E3446" s="1762">
        <v>1</v>
      </c>
      <c r="F3446" s="1762">
        <v>8</v>
      </c>
      <c r="G3446" s="1762">
        <v>5</v>
      </c>
      <c r="H3446" s="1762">
        <v>2</v>
      </c>
      <c r="I3446" s="1783">
        <v>0</v>
      </c>
      <c r="J3446" s="1783">
        <v>0</v>
      </c>
      <c r="L3446" s="1764">
        <v>5977.78</v>
      </c>
      <c r="N3446" s="1764">
        <v>4130.74</v>
      </c>
      <c r="O3446" s="1764">
        <f t="shared" si="1434"/>
        <v>3367.87</v>
      </c>
      <c r="P3446" s="1806">
        <f t="shared" si="1435"/>
        <v>0.81531880486305119</v>
      </c>
      <c r="Q3446" s="1764">
        <v>762.87</v>
      </c>
      <c r="R3446" s="1864">
        <f t="shared" si="1436"/>
        <v>0.18468119513694883</v>
      </c>
      <c r="S3446" s="1807">
        <f t="shared" si="1418"/>
        <v>30.514800000000001</v>
      </c>
      <c r="U3446" s="1764">
        <f t="shared" si="1419"/>
        <v>4130.74</v>
      </c>
      <c r="V3446" s="1764">
        <f t="shared" si="1420"/>
        <v>5977.78</v>
      </c>
      <c r="W3446" s="1764">
        <f t="shared" si="1421"/>
        <v>0</v>
      </c>
      <c r="X3446" s="1768"/>
      <c r="Y3446" s="1784"/>
      <c r="Z3446" s="1770"/>
      <c r="AA3446" s="1843"/>
      <c r="AB3446" s="1843"/>
      <c r="AH3446" s="1867"/>
      <c r="AK3446" s="1868"/>
      <c r="AL3446" s="1868"/>
    </row>
    <row r="3447" spans="1:38" x14ac:dyDescent="0.25">
      <c r="A3447" s="1994">
        <v>20190272</v>
      </c>
      <c r="C3447" s="1782" t="s">
        <v>7093</v>
      </c>
      <c r="D3447" s="1762" t="s">
        <v>26</v>
      </c>
      <c r="E3447" s="1762">
        <v>0</v>
      </c>
      <c r="F3447" s="1762">
        <v>0</v>
      </c>
      <c r="G3447" s="1762">
        <v>0</v>
      </c>
      <c r="H3447" s="1762">
        <v>0</v>
      </c>
      <c r="I3447" s="1783">
        <v>1</v>
      </c>
      <c r="J3447" s="1783">
        <v>1</v>
      </c>
      <c r="L3447" s="1764">
        <v>642.85</v>
      </c>
      <c r="O3447" s="1764">
        <v>279.5</v>
      </c>
      <c r="P3447" s="1806" t="str">
        <f t="shared" si="1435"/>
        <v/>
      </c>
      <c r="R3447" s="1864" t="str">
        <f t="shared" si="1436"/>
        <v/>
      </c>
      <c r="S3447" s="1807">
        <f t="shared" si="1418"/>
        <v>0</v>
      </c>
      <c r="U3447" s="1764">
        <f t="shared" si="1419"/>
        <v>0</v>
      </c>
      <c r="V3447" s="1764">
        <f t="shared" si="1420"/>
        <v>642.85</v>
      </c>
      <c r="W3447" s="1764">
        <f t="shared" si="1421"/>
        <v>0</v>
      </c>
      <c r="X3447" s="1768"/>
      <c r="Y3447" s="1784"/>
      <c r="Z3447" s="1770"/>
      <c r="AA3447" s="1843"/>
      <c r="AB3447" s="1843"/>
      <c r="AH3447" s="1867"/>
      <c r="AK3447" s="1868"/>
      <c r="AL3447" s="1868"/>
    </row>
    <row r="3448" spans="1:38" x14ac:dyDescent="0.25">
      <c r="A3448" s="1781">
        <v>20190273</v>
      </c>
      <c r="C3448" s="1782" t="s">
        <v>7094</v>
      </c>
      <c r="D3448" s="1762" t="s">
        <v>26</v>
      </c>
      <c r="E3448" s="1762">
        <v>0</v>
      </c>
      <c r="F3448" s="1762">
        <v>0</v>
      </c>
      <c r="G3448" s="1762">
        <v>0</v>
      </c>
      <c r="H3448" s="1762">
        <v>0</v>
      </c>
      <c r="I3448" s="1783">
        <v>0</v>
      </c>
      <c r="J3448" s="1783">
        <v>0</v>
      </c>
      <c r="O3448" s="1764">
        <f t="shared" si="1434"/>
        <v>0</v>
      </c>
      <c r="P3448" s="1806" t="str">
        <f t="shared" si="1435"/>
        <v/>
      </c>
      <c r="R3448" s="1864" t="str">
        <f t="shared" si="1436"/>
        <v/>
      </c>
      <c r="S3448" s="1807">
        <f t="shared" si="1418"/>
        <v>0</v>
      </c>
      <c r="U3448" s="1764">
        <f t="shared" si="1419"/>
        <v>0</v>
      </c>
      <c r="V3448" s="1764">
        <f t="shared" si="1420"/>
        <v>0</v>
      </c>
      <c r="W3448" s="1764">
        <f t="shared" si="1421"/>
        <v>0</v>
      </c>
      <c r="X3448" s="1768"/>
      <c r="Y3448" s="1784"/>
      <c r="Z3448" s="1770"/>
      <c r="AA3448" s="1843"/>
      <c r="AB3448" s="1843"/>
      <c r="AH3448" s="1867"/>
      <c r="AK3448" s="1868"/>
      <c r="AL3448" s="1868"/>
    </row>
    <row r="3449" spans="1:38" x14ac:dyDescent="0.25">
      <c r="A3449" s="1781">
        <v>20190274</v>
      </c>
      <c r="C3449" s="1782">
        <v>793619</v>
      </c>
      <c r="D3449" s="1762" t="s">
        <v>26</v>
      </c>
      <c r="E3449" s="1762">
        <v>1</v>
      </c>
      <c r="F3449" s="1762">
        <v>8</v>
      </c>
      <c r="G3449" s="1762">
        <v>6</v>
      </c>
      <c r="H3449" s="1762">
        <v>3</v>
      </c>
      <c r="I3449" s="1783">
        <v>0</v>
      </c>
      <c r="J3449" s="1783">
        <v>0</v>
      </c>
      <c r="L3449" s="1764">
        <v>2798.55</v>
      </c>
      <c r="N3449" s="1764">
        <v>1847</v>
      </c>
      <c r="O3449" s="1764">
        <f t="shared" si="1434"/>
        <v>1371.27</v>
      </c>
      <c r="P3449" s="1806">
        <f t="shared" si="1435"/>
        <v>0.74243096913914453</v>
      </c>
      <c r="Q3449" s="1764">
        <v>475.73</v>
      </c>
      <c r="R3449" s="1864">
        <f t="shared" si="1436"/>
        <v>0.25756903086085547</v>
      </c>
      <c r="S3449" s="1807">
        <f t="shared" si="1418"/>
        <v>19.029199999999999</v>
      </c>
      <c r="U3449" s="1764">
        <f t="shared" si="1419"/>
        <v>1847</v>
      </c>
      <c r="V3449" s="1764">
        <f t="shared" si="1420"/>
        <v>2798.55</v>
      </c>
      <c r="W3449" s="1764">
        <f t="shared" si="1421"/>
        <v>0</v>
      </c>
      <c r="X3449" s="1768"/>
      <c r="Y3449" s="1784"/>
      <c r="Z3449" s="1770"/>
      <c r="AA3449" s="1843"/>
      <c r="AB3449" s="1843"/>
      <c r="AH3449" s="1867"/>
      <c r="AK3449" s="1868"/>
      <c r="AL3449" s="1868"/>
    </row>
    <row r="3450" spans="1:38" x14ac:dyDescent="0.25">
      <c r="A3450" s="1781">
        <v>20190275</v>
      </c>
      <c r="C3450" s="1782">
        <v>779719</v>
      </c>
      <c r="D3450" s="1762" t="s">
        <v>26</v>
      </c>
      <c r="E3450" s="1762">
        <v>1</v>
      </c>
      <c r="F3450" s="1762">
        <v>7</v>
      </c>
      <c r="G3450" s="1762">
        <v>3</v>
      </c>
      <c r="H3450" s="1762">
        <v>2</v>
      </c>
      <c r="I3450" s="1783">
        <v>0</v>
      </c>
      <c r="J3450" s="1783">
        <v>0</v>
      </c>
      <c r="L3450" s="1764">
        <v>2757.47</v>
      </c>
      <c r="N3450" s="1764">
        <v>1840.16</v>
      </c>
      <c r="O3450" s="1764">
        <f t="shared" si="1434"/>
        <v>1472.17</v>
      </c>
      <c r="P3450" s="1806">
        <f t="shared" si="1435"/>
        <v>0.80002282410225201</v>
      </c>
      <c r="Q3450" s="1764">
        <v>367.99</v>
      </c>
      <c r="R3450" s="1864">
        <f t="shared" si="1436"/>
        <v>0.19997717589774802</v>
      </c>
      <c r="S3450" s="1807">
        <f t="shared" si="1418"/>
        <v>14.7196</v>
      </c>
      <c r="U3450" s="1764">
        <f t="shared" si="1419"/>
        <v>1840.16</v>
      </c>
      <c r="V3450" s="1764">
        <f t="shared" si="1420"/>
        <v>2757.47</v>
      </c>
      <c r="W3450" s="1764">
        <f t="shared" si="1421"/>
        <v>0</v>
      </c>
      <c r="X3450" s="1768"/>
      <c r="Y3450" s="1784"/>
      <c r="Z3450" s="1770"/>
      <c r="AA3450" s="1843"/>
      <c r="AB3450" s="1843"/>
      <c r="AH3450" s="1867"/>
      <c r="AK3450" s="1868"/>
      <c r="AL3450" s="1868"/>
    </row>
    <row r="3451" spans="1:38" x14ac:dyDescent="0.25">
      <c r="A3451" s="1781">
        <v>20190276</v>
      </c>
      <c r="C3451" s="1782" t="s">
        <v>7104</v>
      </c>
      <c r="D3451" s="1762" t="s">
        <v>26</v>
      </c>
      <c r="E3451" s="1762">
        <v>0</v>
      </c>
      <c r="F3451" s="1762">
        <v>1</v>
      </c>
      <c r="G3451" s="1762">
        <v>1</v>
      </c>
      <c r="H3451" s="1762">
        <v>0</v>
      </c>
      <c r="I3451" s="1783">
        <v>0</v>
      </c>
      <c r="J3451" s="1783">
        <v>0</v>
      </c>
      <c r="L3451" s="1764">
        <v>843.16</v>
      </c>
      <c r="N3451" s="1764">
        <v>545.34</v>
      </c>
      <c r="O3451" s="1764">
        <f t="shared" si="1434"/>
        <v>464.29</v>
      </c>
      <c r="P3451" s="1806">
        <f t="shared" si="1435"/>
        <v>0.85137712252906439</v>
      </c>
      <c r="Q3451" s="1764">
        <v>81.05</v>
      </c>
      <c r="R3451" s="1864">
        <f t="shared" si="1436"/>
        <v>0.14862287747093555</v>
      </c>
      <c r="S3451" s="1807">
        <f t="shared" si="1418"/>
        <v>3.242</v>
      </c>
      <c r="U3451" s="1764">
        <f t="shared" si="1419"/>
        <v>545.34</v>
      </c>
      <c r="V3451" s="1764">
        <f t="shared" si="1420"/>
        <v>843.16</v>
      </c>
      <c r="W3451" s="1764">
        <f t="shared" si="1421"/>
        <v>0</v>
      </c>
      <c r="X3451" s="1768"/>
      <c r="Y3451" s="1784"/>
      <c r="Z3451" s="1770"/>
      <c r="AA3451" s="1843"/>
      <c r="AB3451" s="1843"/>
      <c r="AH3451" s="1867"/>
      <c r="AK3451" s="1868"/>
      <c r="AL3451" s="1868"/>
    </row>
    <row r="3452" spans="1:38" x14ac:dyDescent="0.25">
      <c r="A3452" s="1994">
        <v>20190277</v>
      </c>
      <c r="C3452" s="1782" t="s">
        <v>7132</v>
      </c>
      <c r="D3452" s="1762" t="s">
        <v>26</v>
      </c>
      <c r="E3452" s="1762">
        <v>0</v>
      </c>
      <c r="F3452" s="1762">
        <v>0</v>
      </c>
      <c r="G3452" s="1762">
        <v>0</v>
      </c>
      <c r="H3452" s="1762">
        <v>0</v>
      </c>
      <c r="I3452" s="1783">
        <v>1</v>
      </c>
      <c r="J3452" s="1783">
        <v>1</v>
      </c>
      <c r="L3452" s="1764">
        <v>34</v>
      </c>
      <c r="O3452" s="1764">
        <v>14.79</v>
      </c>
      <c r="P3452" s="1806" t="str">
        <f t="shared" si="1435"/>
        <v/>
      </c>
      <c r="R3452" s="1864" t="str">
        <f t="shared" si="1436"/>
        <v/>
      </c>
      <c r="S3452" s="1807">
        <f t="shared" si="1418"/>
        <v>0</v>
      </c>
      <c r="U3452" s="1764">
        <f t="shared" si="1419"/>
        <v>0</v>
      </c>
      <c r="V3452" s="1764">
        <f t="shared" si="1420"/>
        <v>34</v>
      </c>
      <c r="W3452" s="1764">
        <f t="shared" si="1421"/>
        <v>0</v>
      </c>
      <c r="X3452" s="1768"/>
      <c r="Y3452" s="1784"/>
      <c r="Z3452" s="1770"/>
      <c r="AA3452" s="1843"/>
      <c r="AB3452" s="1843"/>
      <c r="AH3452" s="1867"/>
      <c r="AK3452" s="1868"/>
      <c r="AL3452" s="1868"/>
    </row>
    <row r="3453" spans="1:38" x14ac:dyDescent="0.25">
      <c r="A3453" s="1781">
        <v>20190278</v>
      </c>
      <c r="C3453" s="1782">
        <v>779819</v>
      </c>
      <c r="D3453" s="1762" t="s">
        <v>26</v>
      </c>
      <c r="E3453" s="1762">
        <v>1</v>
      </c>
      <c r="F3453" s="1762">
        <v>7</v>
      </c>
      <c r="G3453" s="1762">
        <v>3</v>
      </c>
      <c r="H3453" s="1762">
        <v>2</v>
      </c>
      <c r="I3453" s="1783">
        <v>0</v>
      </c>
      <c r="J3453" s="1783">
        <v>0</v>
      </c>
      <c r="L3453" s="1764">
        <v>2757.47</v>
      </c>
      <c r="N3453" s="1764">
        <v>1840.16</v>
      </c>
      <c r="O3453" s="1764">
        <f t="shared" si="1434"/>
        <v>1472.17</v>
      </c>
      <c r="P3453" s="1806">
        <f t="shared" si="1435"/>
        <v>0.80002282410225201</v>
      </c>
      <c r="Q3453" s="1764">
        <v>367.99</v>
      </c>
      <c r="R3453" s="1864">
        <f t="shared" si="1436"/>
        <v>0.19997717589774802</v>
      </c>
      <c r="S3453" s="1807">
        <f t="shared" si="1418"/>
        <v>14.7196</v>
      </c>
      <c r="U3453" s="1764">
        <f t="shared" si="1419"/>
        <v>1840.16</v>
      </c>
      <c r="V3453" s="1764">
        <f t="shared" si="1420"/>
        <v>2757.47</v>
      </c>
      <c r="W3453" s="1764">
        <f t="shared" si="1421"/>
        <v>0</v>
      </c>
      <c r="X3453" s="1768"/>
      <c r="Y3453" s="1784"/>
      <c r="Z3453" s="1770"/>
      <c r="AA3453" s="1843"/>
      <c r="AB3453" s="1843"/>
      <c r="AH3453" s="1867"/>
      <c r="AK3453" s="1868"/>
      <c r="AL3453" s="1868"/>
    </row>
    <row r="3454" spans="1:38" x14ac:dyDescent="0.25">
      <c r="A3454" s="1781">
        <v>20190279</v>
      </c>
      <c r="C3454" s="1782">
        <v>779919</v>
      </c>
      <c r="D3454" s="1762" t="s">
        <v>26</v>
      </c>
      <c r="E3454" s="1762">
        <v>1</v>
      </c>
      <c r="F3454" s="1762">
        <v>7</v>
      </c>
      <c r="G3454" s="1762">
        <v>3</v>
      </c>
      <c r="H3454" s="1762">
        <v>2</v>
      </c>
      <c r="I3454" s="1783">
        <v>0</v>
      </c>
      <c r="J3454" s="1783">
        <v>0</v>
      </c>
      <c r="L3454" s="1764">
        <v>2757.47</v>
      </c>
      <c r="N3454" s="1764">
        <v>1840.16</v>
      </c>
      <c r="O3454" s="1764">
        <f t="shared" si="1434"/>
        <v>1472.17</v>
      </c>
      <c r="P3454" s="1806">
        <f t="shared" si="1435"/>
        <v>0.80002282410225201</v>
      </c>
      <c r="Q3454" s="1764">
        <v>367.99</v>
      </c>
      <c r="R3454" s="1864">
        <f t="shared" si="1436"/>
        <v>0.19997717589774802</v>
      </c>
      <c r="S3454" s="1807">
        <f t="shared" si="1418"/>
        <v>14.7196</v>
      </c>
      <c r="U3454" s="1764">
        <f t="shared" si="1419"/>
        <v>1840.16</v>
      </c>
      <c r="V3454" s="1764">
        <f t="shared" si="1420"/>
        <v>2757.47</v>
      </c>
      <c r="W3454" s="1764">
        <f t="shared" si="1421"/>
        <v>0</v>
      </c>
      <c r="X3454" s="1768"/>
      <c r="Y3454" s="1784"/>
      <c r="Z3454" s="1770"/>
      <c r="AA3454" s="1843"/>
      <c r="AB3454" s="1843"/>
      <c r="AH3454" s="1867"/>
      <c r="AK3454" s="1868"/>
      <c r="AL3454" s="1868"/>
    </row>
    <row r="3455" spans="1:38" x14ac:dyDescent="0.25">
      <c r="A3455" s="1994">
        <v>20190280</v>
      </c>
      <c r="C3455" s="1782" t="s">
        <v>7106</v>
      </c>
      <c r="D3455" s="1762" t="s">
        <v>26</v>
      </c>
      <c r="E3455" s="1762">
        <v>0</v>
      </c>
      <c r="F3455" s="1762">
        <v>0</v>
      </c>
      <c r="G3455" s="1762">
        <v>0</v>
      </c>
      <c r="H3455" s="1762">
        <v>0</v>
      </c>
      <c r="I3455" s="1783">
        <v>1</v>
      </c>
      <c r="J3455" s="1783">
        <v>1</v>
      </c>
      <c r="O3455" s="1764">
        <f t="shared" si="1434"/>
        <v>0</v>
      </c>
      <c r="P3455" s="1806" t="str">
        <f t="shared" si="1435"/>
        <v/>
      </c>
      <c r="R3455" s="1864" t="str">
        <f t="shared" si="1436"/>
        <v/>
      </c>
      <c r="S3455" s="1807">
        <f t="shared" si="1418"/>
        <v>0</v>
      </c>
      <c r="U3455" s="1764">
        <f t="shared" si="1419"/>
        <v>0</v>
      </c>
      <c r="V3455" s="1764">
        <f t="shared" si="1420"/>
        <v>0</v>
      </c>
      <c r="W3455" s="1764">
        <f t="shared" si="1421"/>
        <v>0</v>
      </c>
      <c r="X3455" s="1768"/>
      <c r="Y3455" s="1784"/>
      <c r="Z3455" s="1770"/>
      <c r="AA3455" s="1843"/>
      <c r="AB3455" s="1843"/>
      <c r="AH3455" s="1867"/>
      <c r="AK3455" s="1868"/>
      <c r="AL3455" s="1868"/>
    </row>
    <row r="3456" spans="1:38" x14ac:dyDescent="0.25">
      <c r="A3456" s="1781" t="s">
        <v>7108</v>
      </c>
      <c r="C3456" s="1782">
        <v>793519</v>
      </c>
      <c r="D3456" s="1762" t="s">
        <v>26</v>
      </c>
      <c r="E3456" s="1762">
        <v>1</v>
      </c>
      <c r="F3456" s="1762">
        <v>13</v>
      </c>
      <c r="G3456" s="1762">
        <v>6</v>
      </c>
      <c r="H3456" s="1762">
        <v>7</v>
      </c>
      <c r="I3456" s="1783">
        <v>0</v>
      </c>
      <c r="J3456" s="1783">
        <v>0</v>
      </c>
      <c r="L3456" s="1764">
        <v>8370.4599999999991</v>
      </c>
      <c r="N3456" s="1764">
        <v>5476.02</v>
      </c>
      <c r="O3456" s="1764">
        <f t="shared" si="1434"/>
        <v>4367.1900000000005</v>
      </c>
      <c r="P3456" s="1806">
        <f t="shared" si="1435"/>
        <v>0.79751169645107212</v>
      </c>
      <c r="Q3456" s="1764">
        <v>1108.83</v>
      </c>
      <c r="R3456" s="1864">
        <f t="shared" si="1436"/>
        <v>0.20248830354892783</v>
      </c>
      <c r="S3456" s="1807">
        <f t="shared" si="1418"/>
        <v>44.353199999999994</v>
      </c>
      <c r="U3456" s="1764">
        <f t="shared" si="1419"/>
        <v>5476.02</v>
      </c>
      <c r="V3456" s="1764">
        <f t="shared" si="1420"/>
        <v>8370.4599999999991</v>
      </c>
      <c r="W3456" s="1764">
        <f t="shared" si="1421"/>
        <v>0</v>
      </c>
      <c r="X3456" s="1768"/>
      <c r="Y3456" s="1784"/>
      <c r="Z3456" s="1770"/>
      <c r="AA3456" s="1843"/>
      <c r="AB3456" s="1843"/>
      <c r="AH3456" s="1867"/>
      <c r="AK3456" s="1868"/>
      <c r="AL3456" s="1868"/>
    </row>
    <row r="3457" spans="1:38" x14ac:dyDescent="0.25">
      <c r="A3457" s="1781">
        <v>20190282</v>
      </c>
      <c r="C3457" s="1782">
        <v>676019</v>
      </c>
      <c r="D3457" s="1762" t="s">
        <v>26</v>
      </c>
      <c r="E3457" s="1762">
        <v>1</v>
      </c>
      <c r="F3457" s="1762">
        <v>8</v>
      </c>
      <c r="G3457" s="1762">
        <v>5</v>
      </c>
      <c r="H3457" s="1762">
        <v>3</v>
      </c>
      <c r="I3457" s="1783">
        <v>0</v>
      </c>
      <c r="J3457" s="1783">
        <v>0</v>
      </c>
      <c r="L3457" s="1764">
        <v>3128.56</v>
      </c>
      <c r="N3457" s="1764">
        <v>2075.36</v>
      </c>
      <c r="O3457" s="1764">
        <f t="shared" si="1434"/>
        <v>1587.15</v>
      </c>
      <c r="P3457" s="1806">
        <f t="shared" si="1435"/>
        <v>0.76475888520545832</v>
      </c>
      <c r="Q3457" s="1764">
        <v>488.21</v>
      </c>
      <c r="R3457" s="1864">
        <f t="shared" si="1436"/>
        <v>0.23524111479454166</v>
      </c>
      <c r="S3457" s="1807">
        <f t="shared" si="1418"/>
        <v>19.528399999999998</v>
      </c>
      <c r="U3457" s="1764">
        <f t="shared" si="1419"/>
        <v>2075.36</v>
      </c>
      <c r="V3457" s="1764">
        <f t="shared" si="1420"/>
        <v>3128.56</v>
      </c>
      <c r="W3457" s="1764">
        <f t="shared" si="1421"/>
        <v>0</v>
      </c>
      <c r="X3457" s="1768"/>
      <c r="Y3457" s="1784"/>
      <c r="Z3457" s="1770"/>
      <c r="AA3457" s="1843"/>
      <c r="AB3457" s="1843"/>
      <c r="AH3457" s="1867"/>
      <c r="AK3457" s="1868"/>
      <c r="AL3457" s="1868"/>
    </row>
    <row r="3458" spans="1:38" x14ac:dyDescent="0.25">
      <c r="A3458" s="1781">
        <v>20190283</v>
      </c>
      <c r="C3458" s="1782">
        <v>773619</v>
      </c>
      <c r="D3458" s="1762" t="s">
        <v>26</v>
      </c>
      <c r="E3458" s="1762">
        <v>1</v>
      </c>
      <c r="F3458" s="1762">
        <v>9</v>
      </c>
      <c r="G3458" s="1762">
        <v>7</v>
      </c>
      <c r="H3458" s="1762">
        <v>3</v>
      </c>
      <c r="I3458" s="1783">
        <v>0</v>
      </c>
      <c r="J3458" s="1783">
        <v>0</v>
      </c>
      <c r="L3458" s="1764">
        <v>3188.73</v>
      </c>
      <c r="N3458" s="1764">
        <v>1840.16</v>
      </c>
      <c r="O3458" s="1764">
        <f t="shared" si="1434"/>
        <v>1472.17</v>
      </c>
      <c r="P3458" s="1806">
        <f t="shared" si="1435"/>
        <v>0.80002282410225201</v>
      </c>
      <c r="Q3458" s="1764">
        <v>367.99</v>
      </c>
      <c r="R3458" s="1864">
        <f t="shared" si="1436"/>
        <v>0.19997717589774802</v>
      </c>
      <c r="S3458" s="1807">
        <f t="shared" si="1418"/>
        <v>14.7196</v>
      </c>
      <c r="U3458" s="1764">
        <f t="shared" si="1419"/>
        <v>1840.16</v>
      </c>
      <c r="V3458" s="1764">
        <f t="shared" si="1420"/>
        <v>3188.73</v>
      </c>
      <c r="W3458" s="1764">
        <f t="shared" si="1421"/>
        <v>0</v>
      </c>
      <c r="X3458" s="1768"/>
      <c r="Y3458" s="1784"/>
      <c r="Z3458" s="1770"/>
      <c r="AA3458" s="1843"/>
      <c r="AB3458" s="1843"/>
      <c r="AH3458" s="1867"/>
      <c r="AK3458" s="1868"/>
      <c r="AL3458" s="1868"/>
    </row>
    <row r="3459" spans="1:38" x14ac:dyDescent="0.25">
      <c r="A3459" s="1781">
        <v>20190284</v>
      </c>
      <c r="C3459" s="1782" t="s">
        <v>7109</v>
      </c>
      <c r="D3459" s="1762" t="s">
        <v>26</v>
      </c>
      <c r="E3459" s="1762">
        <v>0</v>
      </c>
      <c r="F3459" s="1762">
        <v>0</v>
      </c>
      <c r="G3459" s="1762">
        <v>0</v>
      </c>
      <c r="H3459" s="1762">
        <v>0</v>
      </c>
      <c r="I3459" s="1783">
        <v>0</v>
      </c>
      <c r="J3459" s="1783">
        <v>0</v>
      </c>
      <c r="L3459" s="1764">
        <v>121.94</v>
      </c>
      <c r="O3459" s="1764">
        <v>53.47</v>
      </c>
      <c r="P3459" s="1806" t="str">
        <f t="shared" si="1435"/>
        <v/>
      </c>
      <c r="Q3459" s="1764">
        <v>15</v>
      </c>
      <c r="R3459" s="1864" t="str">
        <f t="shared" si="1436"/>
        <v/>
      </c>
      <c r="S3459" s="1807">
        <f t="shared" si="1418"/>
        <v>0.6</v>
      </c>
      <c r="U3459" s="1764">
        <f t="shared" si="1419"/>
        <v>68.47</v>
      </c>
      <c r="V3459" s="1764">
        <f t="shared" si="1420"/>
        <v>121.94</v>
      </c>
      <c r="W3459" s="1764">
        <f t="shared" si="1421"/>
        <v>0</v>
      </c>
      <c r="X3459" s="1768"/>
      <c r="Y3459" s="1784"/>
      <c r="Z3459" s="1770"/>
      <c r="AA3459" s="1843"/>
      <c r="AB3459" s="1843"/>
      <c r="AH3459" s="1867"/>
      <c r="AK3459" s="1868"/>
      <c r="AL3459" s="1868"/>
    </row>
    <row r="3460" spans="1:38" x14ac:dyDescent="0.25">
      <c r="A3460" s="1997">
        <v>20190285</v>
      </c>
      <c r="C3460" s="1782" t="s">
        <v>7116</v>
      </c>
      <c r="D3460" s="1762" t="s">
        <v>352</v>
      </c>
      <c r="E3460" s="1762">
        <v>0</v>
      </c>
      <c r="F3460" s="1762">
        <v>1</v>
      </c>
      <c r="G3460" s="1762">
        <v>0</v>
      </c>
      <c r="H3460" s="1762">
        <v>2</v>
      </c>
      <c r="I3460" s="1783">
        <v>1</v>
      </c>
      <c r="J3460" s="1783">
        <v>1</v>
      </c>
      <c r="L3460" s="1764">
        <v>798.69</v>
      </c>
      <c r="N3460" s="1764">
        <v>532.47</v>
      </c>
      <c r="O3460" s="1764">
        <f t="shared" si="1434"/>
        <v>426.11</v>
      </c>
      <c r="P3460" s="1806">
        <f t="shared" si="1435"/>
        <v>0.8002516573703683</v>
      </c>
      <c r="Q3460" s="1764">
        <v>106.36</v>
      </c>
      <c r="R3460" s="1864">
        <f t="shared" si="1436"/>
        <v>0.1997483426296317</v>
      </c>
      <c r="S3460" s="1807">
        <f t="shared" si="1418"/>
        <v>4.2544000000000004</v>
      </c>
      <c r="U3460" s="1764">
        <f t="shared" si="1419"/>
        <v>0</v>
      </c>
      <c r="V3460" s="1764">
        <f t="shared" si="1420"/>
        <v>0</v>
      </c>
      <c r="W3460" s="1764">
        <f t="shared" si="1421"/>
        <v>798.69</v>
      </c>
      <c r="X3460" s="1768">
        <v>798.69</v>
      </c>
      <c r="Y3460" s="1784">
        <v>19600212</v>
      </c>
      <c r="Z3460" s="1770">
        <v>43549</v>
      </c>
      <c r="AA3460" s="1843" t="s">
        <v>104</v>
      </c>
      <c r="AB3460" s="1843"/>
      <c r="AH3460" s="1867"/>
      <c r="AK3460" s="1868"/>
      <c r="AL3460" s="1868"/>
    </row>
    <row r="3461" spans="1:38" x14ac:dyDescent="0.25">
      <c r="A3461" s="1781">
        <v>20190286</v>
      </c>
      <c r="C3461" s="1782" t="s">
        <v>7117</v>
      </c>
      <c r="D3461" s="1762" t="s">
        <v>352</v>
      </c>
      <c r="E3461" s="1762">
        <v>1</v>
      </c>
      <c r="F3461" s="1762">
        <v>10</v>
      </c>
      <c r="G3461" s="1762">
        <v>1</v>
      </c>
      <c r="H3461" s="1762">
        <v>4</v>
      </c>
      <c r="I3461" s="1783">
        <v>0</v>
      </c>
      <c r="J3461" s="1783">
        <v>0</v>
      </c>
      <c r="L3461" s="1764">
        <v>4198.3999999999996</v>
      </c>
      <c r="O3461" s="1764">
        <f t="shared" si="1434"/>
        <v>0</v>
      </c>
      <c r="P3461" s="1806" t="str">
        <f t="shared" si="1435"/>
        <v/>
      </c>
      <c r="R3461" s="1864" t="str">
        <f t="shared" si="1436"/>
        <v/>
      </c>
      <c r="S3461" s="1807">
        <f t="shared" si="1418"/>
        <v>0</v>
      </c>
      <c r="U3461" s="1764">
        <f t="shared" si="1419"/>
        <v>0</v>
      </c>
      <c r="V3461" s="1764">
        <f t="shared" si="1420"/>
        <v>4198.3999999999996</v>
      </c>
      <c r="W3461" s="1764">
        <f t="shared" si="1421"/>
        <v>0</v>
      </c>
      <c r="X3461" s="1768"/>
      <c r="Y3461" s="1784"/>
      <c r="Z3461" s="1770"/>
      <c r="AA3461" s="1843"/>
      <c r="AB3461" s="1843"/>
      <c r="AH3461" s="1867"/>
      <c r="AK3461" s="1868"/>
      <c r="AL3461" s="1868"/>
    </row>
    <row r="3462" spans="1:38" x14ac:dyDescent="0.25">
      <c r="A3462" s="1781">
        <v>20190287</v>
      </c>
      <c r="C3462" s="1782">
        <v>773519</v>
      </c>
      <c r="D3462" s="1762" t="s">
        <v>26</v>
      </c>
      <c r="E3462" s="1762">
        <v>1</v>
      </c>
      <c r="F3462" s="1762">
        <v>7</v>
      </c>
      <c r="G3462" s="1762">
        <v>4</v>
      </c>
      <c r="H3462" s="1762">
        <v>3</v>
      </c>
      <c r="I3462" s="1783">
        <v>0</v>
      </c>
      <c r="J3462" s="1783">
        <v>0</v>
      </c>
      <c r="L3462" s="1764">
        <v>3259.89</v>
      </c>
      <c r="N3462" s="1764">
        <v>1989.31</v>
      </c>
      <c r="O3462" s="1764">
        <f t="shared" si="1434"/>
        <v>1549.97</v>
      </c>
      <c r="P3462" s="1806">
        <f t="shared" si="1435"/>
        <v>0.77914955436809752</v>
      </c>
      <c r="Q3462" s="1764">
        <v>439.34</v>
      </c>
      <c r="R3462" s="1864">
        <f t="shared" si="1436"/>
        <v>0.22085044563190251</v>
      </c>
      <c r="S3462" s="1807">
        <f t="shared" si="1418"/>
        <v>17.573599999999999</v>
      </c>
      <c r="U3462" s="1764">
        <f t="shared" si="1419"/>
        <v>1989.31</v>
      </c>
      <c r="V3462" s="1764">
        <f t="shared" si="1420"/>
        <v>3259.89</v>
      </c>
      <c r="W3462" s="1764">
        <f t="shared" si="1421"/>
        <v>0</v>
      </c>
      <c r="X3462" s="1768"/>
      <c r="Y3462" s="1784"/>
      <c r="Z3462" s="1770"/>
      <c r="AA3462" s="1843"/>
      <c r="AB3462" s="1843"/>
      <c r="AH3462" s="1867"/>
      <c r="AK3462" s="1868"/>
      <c r="AL3462" s="1868"/>
    </row>
    <row r="3463" spans="1:38" x14ac:dyDescent="0.25">
      <c r="A3463" s="1781">
        <v>20190288</v>
      </c>
      <c r="C3463" s="1782" t="s">
        <v>7125</v>
      </c>
      <c r="D3463" s="1762" t="s">
        <v>7124</v>
      </c>
      <c r="E3463" s="1762">
        <v>0</v>
      </c>
      <c r="F3463" s="1762">
        <v>0</v>
      </c>
      <c r="G3463" s="1762">
        <v>0</v>
      </c>
      <c r="H3463" s="1762">
        <v>0</v>
      </c>
      <c r="I3463" s="1783">
        <v>0</v>
      </c>
      <c r="J3463" s="1783">
        <v>0</v>
      </c>
      <c r="L3463" s="1764">
        <v>418.2</v>
      </c>
      <c r="M3463" s="1764">
        <v>18.22</v>
      </c>
      <c r="O3463" s="1764">
        <f t="shared" si="1434"/>
        <v>0</v>
      </c>
      <c r="P3463" s="1806" t="str">
        <f t="shared" si="1435"/>
        <v/>
      </c>
      <c r="R3463" s="1864" t="str">
        <f t="shared" si="1436"/>
        <v/>
      </c>
      <c r="S3463" s="1807">
        <f t="shared" si="1418"/>
        <v>0</v>
      </c>
      <c r="U3463" s="1764">
        <f t="shared" si="1419"/>
        <v>0</v>
      </c>
      <c r="V3463" s="1764">
        <f t="shared" si="1420"/>
        <v>418.2</v>
      </c>
      <c r="W3463" s="1764">
        <f t="shared" si="1421"/>
        <v>0</v>
      </c>
      <c r="X3463" s="1768"/>
      <c r="Y3463" s="1784"/>
      <c r="Z3463" s="1770"/>
      <c r="AA3463" s="1843"/>
      <c r="AB3463" s="1843"/>
      <c r="AH3463" s="1867"/>
      <c r="AK3463" s="1868"/>
      <c r="AL3463" s="1868"/>
    </row>
    <row r="3464" spans="1:38" x14ac:dyDescent="0.25">
      <c r="A3464" s="1781">
        <v>20190289</v>
      </c>
      <c r="C3464" s="1782">
        <v>771519</v>
      </c>
      <c r="D3464" s="1762" t="s">
        <v>26</v>
      </c>
      <c r="E3464" s="1762">
        <v>1</v>
      </c>
      <c r="F3464" s="1762">
        <v>9</v>
      </c>
      <c r="G3464" s="1762">
        <v>5</v>
      </c>
      <c r="H3464" s="1762">
        <v>3</v>
      </c>
      <c r="I3464" s="1783">
        <v>0</v>
      </c>
      <c r="J3464" s="1783">
        <v>0</v>
      </c>
      <c r="L3464" s="1764">
        <v>3755.04</v>
      </c>
      <c r="N3464" s="1764">
        <v>2275.1999999999998</v>
      </c>
      <c r="O3464" s="1764">
        <f t="shared" si="1434"/>
        <v>1763.1699999999998</v>
      </c>
      <c r="P3464" s="1806">
        <f t="shared" si="1435"/>
        <v>0.77495165260196908</v>
      </c>
      <c r="Q3464" s="1764">
        <v>512.03</v>
      </c>
      <c r="R3464" s="1864">
        <f t="shared" si="1436"/>
        <v>0.22504834739803095</v>
      </c>
      <c r="S3464" s="1807">
        <f t="shared" si="1418"/>
        <v>20.481199999999998</v>
      </c>
      <c r="U3464" s="1764">
        <f t="shared" si="1419"/>
        <v>2275.1999999999998</v>
      </c>
      <c r="V3464" s="1764">
        <f t="shared" si="1420"/>
        <v>3755.04</v>
      </c>
      <c r="W3464" s="1764">
        <f t="shared" si="1421"/>
        <v>0</v>
      </c>
      <c r="X3464" s="1768"/>
      <c r="Y3464" s="1784"/>
      <c r="Z3464" s="1770"/>
      <c r="AA3464" s="1843"/>
      <c r="AB3464" s="1843"/>
      <c r="AH3464" s="1867"/>
      <c r="AK3464" s="1868"/>
      <c r="AL3464" s="1868"/>
    </row>
    <row r="3465" spans="1:38" x14ac:dyDescent="0.25">
      <c r="A3465" s="1994">
        <v>20190290</v>
      </c>
      <c r="C3465" s="1782" t="s">
        <v>7268</v>
      </c>
      <c r="D3465" s="1762" t="s">
        <v>26</v>
      </c>
      <c r="E3465" s="1762">
        <v>0</v>
      </c>
      <c r="F3465" s="1762">
        <v>0</v>
      </c>
      <c r="G3465" s="1762">
        <v>0</v>
      </c>
      <c r="H3465" s="1762">
        <v>0</v>
      </c>
      <c r="I3465" s="1783">
        <v>0</v>
      </c>
      <c r="J3465" s="1783">
        <v>0</v>
      </c>
      <c r="L3465" s="1764">
        <v>198.6</v>
      </c>
      <c r="O3465" s="1764">
        <v>91.8</v>
      </c>
      <c r="P3465" s="1806" t="str">
        <f t="shared" ref="P3465:P3528" si="1437">IF(N3465&lt;=0,"",O3465/N3465)</f>
        <v/>
      </c>
      <c r="Q3465" s="1764">
        <v>15</v>
      </c>
      <c r="R3465" s="1864" t="str">
        <f t="shared" ref="R3465:R3528" si="1438">IF(N3465&lt;=0,"",Q3465/N3465)</f>
        <v/>
      </c>
      <c r="S3465" s="1807">
        <f t="shared" ref="S3465:S3528" si="1439">Q3465/$S$1</f>
        <v>0.6</v>
      </c>
      <c r="U3465" s="1764">
        <f t="shared" ref="U3465:U3528" si="1440">((1-I3465)*O3465)+((1-J3465)*Q3465)</f>
        <v>106.8</v>
      </c>
      <c r="V3465" s="1764">
        <f t="shared" ref="V3465:V3528" si="1441">L3465-W3465</f>
        <v>198.6</v>
      </c>
      <c r="W3465" s="1764">
        <f t="shared" ref="W3465:W3528" si="1442">X3465+AC3465+AH3465+AM3465+AO3465+AR3465</f>
        <v>0</v>
      </c>
      <c r="X3465" s="1768"/>
      <c r="Y3465" s="1784"/>
      <c r="Z3465" s="1770"/>
      <c r="AA3465" s="1843"/>
      <c r="AB3465" s="1843"/>
      <c r="AH3465" s="1867"/>
      <c r="AK3465" s="1868"/>
      <c r="AL3465" s="1868"/>
    </row>
    <row r="3466" spans="1:38" x14ac:dyDescent="0.25">
      <c r="A3466" s="1994">
        <v>20190291</v>
      </c>
      <c r="C3466" s="1782" t="s">
        <v>7135</v>
      </c>
      <c r="D3466" s="1762" t="s">
        <v>26</v>
      </c>
      <c r="E3466" s="1762">
        <v>0</v>
      </c>
      <c r="F3466" s="1762">
        <v>0</v>
      </c>
      <c r="G3466" s="1762">
        <v>0</v>
      </c>
      <c r="H3466" s="1762">
        <v>0</v>
      </c>
      <c r="I3466" s="1783">
        <v>1</v>
      </c>
      <c r="J3466" s="1783">
        <v>1</v>
      </c>
      <c r="L3466" s="1764">
        <v>1099.58</v>
      </c>
      <c r="O3466" s="1764">
        <v>478.08</v>
      </c>
      <c r="P3466" s="1806" t="str">
        <f t="shared" si="1437"/>
        <v/>
      </c>
      <c r="R3466" s="1864" t="str">
        <f t="shared" si="1438"/>
        <v/>
      </c>
      <c r="S3466" s="1807">
        <f t="shared" si="1439"/>
        <v>0</v>
      </c>
      <c r="U3466" s="1764">
        <f t="shared" si="1440"/>
        <v>0</v>
      </c>
      <c r="V3466" s="1764">
        <f t="shared" si="1441"/>
        <v>1099.58</v>
      </c>
      <c r="W3466" s="1764">
        <f t="shared" si="1442"/>
        <v>0</v>
      </c>
      <c r="X3466" s="1768"/>
      <c r="Y3466" s="1784"/>
      <c r="Z3466" s="1770"/>
      <c r="AA3466" s="1843"/>
      <c r="AB3466" s="1843"/>
      <c r="AH3466" s="1867"/>
      <c r="AK3466" s="1868"/>
      <c r="AL3466" s="1868"/>
    </row>
    <row r="3467" spans="1:38" x14ac:dyDescent="0.25">
      <c r="A3467" s="1781">
        <v>20190292</v>
      </c>
      <c r="C3467" s="1782" t="s">
        <v>7133</v>
      </c>
      <c r="D3467" s="1762" t="s">
        <v>26</v>
      </c>
      <c r="E3467" s="1762">
        <v>0</v>
      </c>
      <c r="F3467" s="1762">
        <v>0</v>
      </c>
      <c r="G3467" s="1762">
        <v>0</v>
      </c>
      <c r="H3467" s="1762">
        <v>0</v>
      </c>
      <c r="I3467" s="1783">
        <v>0</v>
      </c>
      <c r="J3467" s="1783">
        <v>0</v>
      </c>
      <c r="L3467" s="1764">
        <v>192</v>
      </c>
      <c r="O3467" s="1764">
        <v>88.5</v>
      </c>
      <c r="P3467" s="1806" t="str">
        <f t="shared" si="1437"/>
        <v/>
      </c>
      <c r="Q3467" s="1764">
        <v>15</v>
      </c>
      <c r="R3467" s="1864" t="str">
        <f t="shared" si="1438"/>
        <v/>
      </c>
      <c r="S3467" s="1807">
        <f t="shared" si="1439"/>
        <v>0.6</v>
      </c>
      <c r="U3467" s="1764">
        <f t="shared" si="1440"/>
        <v>103.5</v>
      </c>
      <c r="V3467" s="1764">
        <f t="shared" si="1441"/>
        <v>192</v>
      </c>
      <c r="W3467" s="1764">
        <f t="shared" si="1442"/>
        <v>0</v>
      </c>
      <c r="X3467" s="1768"/>
      <c r="Y3467" s="1784"/>
      <c r="Z3467" s="1770"/>
      <c r="AA3467" s="1843"/>
      <c r="AB3467" s="1843"/>
      <c r="AH3467" s="1867"/>
      <c r="AK3467" s="1868"/>
      <c r="AL3467" s="1868"/>
    </row>
    <row r="3468" spans="1:38" x14ac:dyDescent="0.25">
      <c r="A3468" s="1994">
        <v>20190293</v>
      </c>
      <c r="C3468" s="1782" t="s">
        <v>7131</v>
      </c>
      <c r="D3468" s="1762" t="s">
        <v>26</v>
      </c>
      <c r="E3468" s="1762">
        <v>0</v>
      </c>
      <c r="F3468" s="1762">
        <v>0</v>
      </c>
      <c r="G3468" s="1762">
        <v>0</v>
      </c>
      <c r="H3468" s="1762">
        <v>0</v>
      </c>
      <c r="I3468" s="1783">
        <v>1</v>
      </c>
      <c r="J3468" s="1783">
        <v>1</v>
      </c>
      <c r="L3468" s="1764">
        <f>N3468*1.5</f>
        <v>1131</v>
      </c>
      <c r="N3468" s="1764">
        <v>754</v>
      </c>
      <c r="O3468" s="1764">
        <f t="shared" ref="O3468:O3528" si="1443">N3468-Q3468</f>
        <v>530</v>
      </c>
      <c r="P3468" s="1806">
        <f t="shared" si="1437"/>
        <v>0.70291777188328908</v>
      </c>
      <c r="Q3468" s="1764">
        <v>224</v>
      </c>
      <c r="R3468" s="1864">
        <f t="shared" si="1438"/>
        <v>0.29708222811671087</v>
      </c>
      <c r="S3468" s="1807">
        <f t="shared" si="1439"/>
        <v>8.9600000000000009</v>
      </c>
      <c r="U3468" s="1764">
        <f t="shared" si="1440"/>
        <v>0</v>
      </c>
      <c r="V3468" s="1764">
        <f t="shared" si="1441"/>
        <v>1131</v>
      </c>
      <c r="W3468" s="1764">
        <f t="shared" si="1442"/>
        <v>0</v>
      </c>
      <c r="X3468" s="1768"/>
      <c r="Y3468" s="1784"/>
      <c r="Z3468" s="1770"/>
      <c r="AA3468" s="1843"/>
      <c r="AB3468" s="1843"/>
      <c r="AH3468" s="1867"/>
      <c r="AK3468" s="1868"/>
      <c r="AL3468" s="1868"/>
    </row>
    <row r="3469" spans="1:38" x14ac:dyDescent="0.25">
      <c r="A3469" s="1781">
        <v>20190294</v>
      </c>
      <c r="C3469" s="1782">
        <v>796919</v>
      </c>
      <c r="D3469" s="1762" t="s">
        <v>26</v>
      </c>
      <c r="E3469" s="1762">
        <v>1</v>
      </c>
      <c r="F3469" s="1762">
        <v>9</v>
      </c>
      <c r="G3469" s="1762">
        <v>5</v>
      </c>
      <c r="H3469" s="1762">
        <v>3</v>
      </c>
      <c r="I3469" s="1783">
        <v>0</v>
      </c>
      <c r="J3469" s="1783">
        <v>0</v>
      </c>
      <c r="L3469" s="1764">
        <v>5722.94</v>
      </c>
      <c r="N3469" s="1764">
        <v>3774.59</v>
      </c>
      <c r="O3469" s="1764">
        <f t="shared" si="1443"/>
        <v>2902.25</v>
      </c>
      <c r="P3469" s="1806">
        <f t="shared" si="1437"/>
        <v>0.76889145576075812</v>
      </c>
      <c r="Q3469" s="1764">
        <v>872.34</v>
      </c>
      <c r="R3469" s="1864">
        <f t="shared" si="1438"/>
        <v>0.23110854423924188</v>
      </c>
      <c r="S3469" s="1807">
        <f t="shared" si="1439"/>
        <v>34.893599999999999</v>
      </c>
      <c r="U3469" s="1764">
        <f t="shared" si="1440"/>
        <v>3774.59</v>
      </c>
      <c r="V3469" s="1764">
        <f t="shared" si="1441"/>
        <v>5722.94</v>
      </c>
      <c r="W3469" s="1764">
        <f t="shared" si="1442"/>
        <v>0</v>
      </c>
      <c r="X3469" s="1768"/>
      <c r="Y3469" s="1784"/>
      <c r="Z3469" s="1770"/>
      <c r="AA3469" s="1843"/>
      <c r="AB3469" s="1843"/>
      <c r="AH3469" s="1867"/>
      <c r="AK3469" s="1868"/>
      <c r="AL3469" s="1868"/>
    </row>
    <row r="3470" spans="1:38" x14ac:dyDescent="0.25">
      <c r="A3470" s="1866">
        <v>20190295</v>
      </c>
      <c r="C3470" s="1782" t="s">
        <v>7138</v>
      </c>
      <c r="D3470" s="1762" t="s">
        <v>26</v>
      </c>
      <c r="E3470" s="1762">
        <v>0</v>
      </c>
      <c r="F3470" s="1762">
        <v>0</v>
      </c>
      <c r="G3470" s="1762">
        <v>0</v>
      </c>
      <c r="H3470" s="1762">
        <v>0</v>
      </c>
      <c r="I3470" s="1783">
        <v>1</v>
      </c>
      <c r="J3470" s="1783">
        <v>1</v>
      </c>
      <c r="L3470" s="1764">
        <v>964.6</v>
      </c>
      <c r="O3470" s="1764">
        <f t="shared" si="1443"/>
        <v>0</v>
      </c>
      <c r="P3470" s="1806" t="str">
        <f t="shared" si="1437"/>
        <v/>
      </c>
      <c r="Q3470" s="1764">
        <v>0</v>
      </c>
      <c r="R3470" s="1864" t="str">
        <f t="shared" si="1438"/>
        <v/>
      </c>
      <c r="S3470" s="1807">
        <f t="shared" si="1439"/>
        <v>0</v>
      </c>
      <c r="U3470" s="1764">
        <f t="shared" si="1440"/>
        <v>0</v>
      </c>
      <c r="V3470" s="1764">
        <f t="shared" si="1441"/>
        <v>0</v>
      </c>
      <c r="W3470" s="1764">
        <f t="shared" si="1442"/>
        <v>964.6</v>
      </c>
      <c r="X3470" s="1768">
        <v>964.6</v>
      </c>
      <c r="Y3470" s="1784">
        <v>19600207</v>
      </c>
      <c r="Z3470" s="1770">
        <v>43549</v>
      </c>
      <c r="AA3470" s="1843" t="s">
        <v>104</v>
      </c>
      <c r="AB3470" s="1843"/>
      <c r="AH3470" s="1867"/>
      <c r="AK3470" s="1868"/>
      <c r="AL3470" s="1868"/>
    </row>
    <row r="3471" spans="1:38" x14ac:dyDescent="0.25">
      <c r="A3471" s="1866">
        <v>20190296</v>
      </c>
      <c r="C3471" s="1782" t="s">
        <v>7140</v>
      </c>
      <c r="D3471" s="1762" t="s">
        <v>26</v>
      </c>
      <c r="I3471" s="1783">
        <v>1</v>
      </c>
      <c r="J3471" s="1783">
        <v>1</v>
      </c>
      <c r="L3471" s="1764">
        <v>54.7</v>
      </c>
      <c r="O3471" s="1764">
        <f t="shared" si="1443"/>
        <v>0</v>
      </c>
      <c r="P3471" s="1806" t="str">
        <f t="shared" si="1437"/>
        <v/>
      </c>
      <c r="R3471" s="1864" t="str">
        <f t="shared" si="1438"/>
        <v/>
      </c>
      <c r="S3471" s="1807">
        <f t="shared" si="1439"/>
        <v>0</v>
      </c>
      <c r="U3471" s="1764">
        <f t="shared" si="1440"/>
        <v>0</v>
      </c>
      <c r="V3471" s="1764">
        <f t="shared" si="1441"/>
        <v>0</v>
      </c>
      <c r="W3471" s="1764">
        <f t="shared" si="1442"/>
        <v>54.7</v>
      </c>
      <c r="X3471" s="1768">
        <v>54.7</v>
      </c>
      <c r="Y3471" s="1784">
        <v>19600208</v>
      </c>
      <c r="Z3471" s="1770">
        <v>43549</v>
      </c>
      <c r="AA3471" s="1843" t="s">
        <v>104</v>
      </c>
      <c r="AB3471" s="1843"/>
      <c r="AH3471" s="1867"/>
      <c r="AK3471" s="1868"/>
      <c r="AL3471" s="1868"/>
    </row>
    <row r="3472" spans="1:38" x14ac:dyDescent="0.25">
      <c r="A3472" s="1781">
        <v>20190297</v>
      </c>
      <c r="C3472" s="1782" t="s">
        <v>7143</v>
      </c>
      <c r="D3472" s="1762" t="s">
        <v>352</v>
      </c>
      <c r="E3472" s="1762">
        <v>0</v>
      </c>
      <c r="F3472" s="1762">
        <v>1</v>
      </c>
      <c r="G3472" s="1762">
        <v>0</v>
      </c>
      <c r="H3472" s="1762">
        <v>1</v>
      </c>
      <c r="I3472" s="1783">
        <v>0</v>
      </c>
      <c r="J3472" s="1783">
        <v>0</v>
      </c>
      <c r="L3472" s="1764">
        <v>527</v>
      </c>
      <c r="N3472" s="1764">
        <v>381.01</v>
      </c>
      <c r="O3472" s="1764">
        <f t="shared" si="1443"/>
        <v>279.02</v>
      </c>
      <c r="P3472" s="1806">
        <f t="shared" si="1437"/>
        <v>0.73231673709351452</v>
      </c>
      <c r="Q3472" s="1764">
        <v>101.99</v>
      </c>
      <c r="R3472" s="1864">
        <f t="shared" si="1438"/>
        <v>0.26768326290648536</v>
      </c>
      <c r="S3472" s="1807">
        <f t="shared" si="1439"/>
        <v>4.0796000000000001</v>
      </c>
      <c r="U3472" s="1764">
        <f t="shared" si="1440"/>
        <v>381.01</v>
      </c>
      <c r="V3472" s="1764">
        <f t="shared" si="1441"/>
        <v>527</v>
      </c>
      <c r="W3472" s="1764">
        <f t="shared" si="1442"/>
        <v>0</v>
      </c>
      <c r="X3472" s="1768"/>
      <c r="Y3472" s="1784"/>
      <c r="Z3472" s="1770"/>
      <c r="AA3472" s="1843"/>
      <c r="AB3472" s="1843"/>
      <c r="AH3472" s="1867"/>
      <c r="AK3472" s="1868"/>
      <c r="AL3472" s="1868"/>
    </row>
    <row r="3473" spans="1:53" x14ac:dyDescent="0.25">
      <c r="A3473" s="1781">
        <v>20190298</v>
      </c>
      <c r="C3473" s="1782" t="s">
        <v>7145</v>
      </c>
      <c r="D3473" s="1762" t="s">
        <v>7146</v>
      </c>
      <c r="E3473" s="1762">
        <v>0</v>
      </c>
      <c r="F3473" s="1762">
        <v>1</v>
      </c>
      <c r="G3473" s="1762">
        <v>2</v>
      </c>
      <c r="H3473" s="1762">
        <v>0</v>
      </c>
      <c r="I3473" s="1783">
        <v>0</v>
      </c>
      <c r="J3473" s="1783">
        <v>0</v>
      </c>
      <c r="O3473" s="1764">
        <f t="shared" si="1443"/>
        <v>0</v>
      </c>
      <c r="P3473" s="1806" t="str">
        <f t="shared" si="1437"/>
        <v/>
      </c>
      <c r="R3473" s="1864" t="str">
        <f t="shared" si="1438"/>
        <v/>
      </c>
      <c r="S3473" s="1807">
        <f t="shared" si="1439"/>
        <v>0</v>
      </c>
      <c r="U3473" s="1764">
        <f t="shared" si="1440"/>
        <v>0</v>
      </c>
      <c r="V3473" s="1764">
        <f t="shared" si="1441"/>
        <v>0</v>
      </c>
      <c r="W3473" s="1764">
        <f t="shared" si="1442"/>
        <v>0</v>
      </c>
      <c r="X3473" s="1768"/>
      <c r="Y3473" s="1784"/>
      <c r="Z3473" s="1770"/>
      <c r="AA3473" s="1843"/>
      <c r="AB3473" s="1843"/>
      <c r="AH3473" s="1867"/>
      <c r="AK3473" s="1868"/>
      <c r="AL3473" s="1868"/>
    </row>
    <row r="3474" spans="1:53" x14ac:dyDescent="0.25">
      <c r="A3474" s="1994">
        <v>20190299</v>
      </c>
      <c r="C3474" s="1782" t="s">
        <v>7148</v>
      </c>
      <c r="D3474" s="1762" t="s">
        <v>26</v>
      </c>
      <c r="E3474" s="1762">
        <v>0</v>
      </c>
      <c r="F3474" s="1762">
        <v>0</v>
      </c>
      <c r="G3474" s="1762">
        <v>0</v>
      </c>
      <c r="H3474" s="1762">
        <v>0</v>
      </c>
      <c r="I3474" s="1783">
        <v>1</v>
      </c>
      <c r="J3474" s="1783">
        <v>1</v>
      </c>
      <c r="L3474" s="1764">
        <f>N3474*2.3</f>
        <v>103.316</v>
      </c>
      <c r="N3474" s="1764">
        <v>44.92</v>
      </c>
      <c r="O3474" s="1764">
        <f t="shared" si="1443"/>
        <v>44.92</v>
      </c>
      <c r="P3474" s="1806">
        <f t="shared" si="1437"/>
        <v>1</v>
      </c>
      <c r="Q3474" s="1764">
        <v>0</v>
      </c>
      <c r="R3474" s="1864">
        <f t="shared" si="1438"/>
        <v>0</v>
      </c>
      <c r="S3474" s="1807">
        <f t="shared" si="1439"/>
        <v>0</v>
      </c>
      <c r="U3474" s="1764">
        <f t="shared" si="1440"/>
        <v>0</v>
      </c>
      <c r="V3474" s="1764">
        <f t="shared" si="1441"/>
        <v>103.316</v>
      </c>
      <c r="W3474" s="1764">
        <f t="shared" si="1442"/>
        <v>0</v>
      </c>
      <c r="X3474" s="1768"/>
      <c r="Y3474" s="1784"/>
      <c r="Z3474" s="1770"/>
      <c r="AA3474" s="1843"/>
      <c r="AB3474" s="1843"/>
      <c r="AH3474" s="1867"/>
      <c r="AK3474" s="1868"/>
      <c r="AL3474" s="1868"/>
    </row>
    <row r="3475" spans="1:53" x14ac:dyDescent="0.25">
      <c r="A3475" s="1781">
        <v>20190300</v>
      </c>
      <c r="C3475" s="1782" t="s">
        <v>7149</v>
      </c>
      <c r="D3475" s="1762" t="s">
        <v>26</v>
      </c>
      <c r="E3475" s="1762">
        <v>0</v>
      </c>
      <c r="F3475" s="1762">
        <v>1</v>
      </c>
      <c r="G3475" s="1762">
        <v>0</v>
      </c>
      <c r="H3475" s="1762">
        <v>1</v>
      </c>
      <c r="I3475" s="1783">
        <v>0</v>
      </c>
      <c r="J3475" s="1783">
        <v>0</v>
      </c>
      <c r="L3475" s="1764">
        <v>410.5</v>
      </c>
      <c r="N3475" s="1764">
        <v>268.94</v>
      </c>
      <c r="O3475" s="1764">
        <f t="shared" si="1443"/>
        <v>199.56</v>
      </c>
      <c r="P3475" s="1806">
        <f t="shared" si="1437"/>
        <v>0.74202424332564887</v>
      </c>
      <c r="Q3475" s="1764">
        <v>69.38</v>
      </c>
      <c r="R3475" s="1864">
        <f t="shared" si="1438"/>
        <v>0.25797575667435113</v>
      </c>
      <c r="S3475" s="1807">
        <f t="shared" si="1439"/>
        <v>2.7751999999999999</v>
      </c>
      <c r="U3475" s="1764">
        <f t="shared" si="1440"/>
        <v>268.94</v>
      </c>
      <c r="V3475" s="1764">
        <f t="shared" si="1441"/>
        <v>410.5</v>
      </c>
      <c r="W3475" s="1764">
        <f t="shared" si="1442"/>
        <v>0</v>
      </c>
      <c r="X3475" s="1768"/>
      <c r="Y3475" s="1784"/>
      <c r="Z3475" s="1770"/>
      <c r="AA3475" s="1843"/>
      <c r="AB3475" s="1843"/>
      <c r="AH3475" s="1867"/>
      <c r="AK3475" s="1868"/>
      <c r="AL3475" s="1868"/>
    </row>
    <row r="3476" spans="1:53" x14ac:dyDescent="0.25">
      <c r="A3476" s="1994">
        <v>20190301</v>
      </c>
      <c r="C3476" s="1782" t="s">
        <v>7155</v>
      </c>
      <c r="D3476" s="1762" t="s">
        <v>115</v>
      </c>
      <c r="I3476" s="1783">
        <v>0</v>
      </c>
      <c r="J3476" s="1783">
        <v>0</v>
      </c>
      <c r="L3476" s="1764">
        <v>99.04</v>
      </c>
      <c r="O3476" s="1764">
        <v>42.02</v>
      </c>
      <c r="P3476" s="1806" t="str">
        <f t="shared" si="1437"/>
        <v/>
      </c>
      <c r="Q3476" s="1764">
        <v>15</v>
      </c>
      <c r="R3476" s="1864" t="str">
        <f t="shared" si="1438"/>
        <v/>
      </c>
      <c r="S3476" s="1807">
        <f t="shared" si="1439"/>
        <v>0.6</v>
      </c>
      <c r="U3476" s="1764">
        <f t="shared" si="1440"/>
        <v>57.02</v>
      </c>
      <c r="V3476" s="1764">
        <f t="shared" si="1441"/>
        <v>99.04</v>
      </c>
      <c r="W3476" s="1764">
        <f t="shared" si="1442"/>
        <v>0</v>
      </c>
      <c r="X3476" s="1768"/>
      <c r="Y3476" s="1784"/>
      <c r="Z3476" s="1770"/>
      <c r="AA3476" s="1843"/>
      <c r="AB3476" s="1843"/>
      <c r="AH3476" s="1867"/>
      <c r="AK3476" s="1868"/>
      <c r="AL3476" s="1868"/>
    </row>
    <row r="3477" spans="1:53" s="1936" customFormat="1" x14ac:dyDescent="0.25">
      <c r="A3477" s="1859">
        <v>20190302</v>
      </c>
      <c r="B3477" s="1935"/>
      <c r="C3477" s="1935">
        <v>773719</v>
      </c>
      <c r="D3477" s="1936" t="s">
        <v>26</v>
      </c>
      <c r="E3477" s="1936">
        <v>1</v>
      </c>
      <c r="F3477" s="1936">
        <v>10</v>
      </c>
      <c r="G3477" s="1936">
        <v>8</v>
      </c>
      <c r="H3477" s="1936">
        <v>3</v>
      </c>
      <c r="I3477" s="1937">
        <v>0</v>
      </c>
      <c r="J3477" s="1937">
        <v>0</v>
      </c>
      <c r="K3477" s="1948"/>
      <c r="L3477" s="1938">
        <v>3409.25</v>
      </c>
      <c r="M3477" s="1938"/>
      <c r="N3477" s="1938">
        <v>2245.96</v>
      </c>
      <c r="O3477" s="1938">
        <f t="shared" si="1443"/>
        <v>1685.5700000000002</v>
      </c>
      <c r="P3477" s="1986">
        <f t="shared" si="1437"/>
        <v>0.75048976829507208</v>
      </c>
      <c r="Q3477" s="1938">
        <v>560.39</v>
      </c>
      <c r="R3477" s="1987">
        <f t="shared" si="1438"/>
        <v>0.24951023170492795</v>
      </c>
      <c r="S3477" s="1940">
        <f t="shared" si="1439"/>
        <v>22.415599999999998</v>
      </c>
      <c r="T3477" s="1941"/>
      <c r="U3477" s="1938">
        <f t="shared" si="1440"/>
        <v>2245.96</v>
      </c>
      <c r="V3477" s="1938">
        <f t="shared" si="1441"/>
        <v>3409.25</v>
      </c>
      <c r="W3477" s="1938">
        <f t="shared" si="1442"/>
        <v>0</v>
      </c>
      <c r="X3477" s="1938"/>
      <c r="Z3477" s="1943"/>
      <c r="AA3477" s="1944"/>
      <c r="AB3477" s="1944"/>
      <c r="AC3477" s="1938"/>
      <c r="AE3477" s="1943"/>
      <c r="AF3477" s="1944"/>
      <c r="AG3477" s="1944"/>
      <c r="AH3477" s="1960"/>
      <c r="AK3477" s="1947"/>
      <c r="AL3477" s="1947"/>
      <c r="AM3477" s="1938"/>
      <c r="AP3477" s="1944"/>
      <c r="AQ3477" s="1944"/>
      <c r="AR3477" s="1938"/>
      <c r="AU3477" s="1944"/>
      <c r="AV3477" s="1944"/>
      <c r="AW3477" s="1938"/>
      <c r="AZ3477" s="1944"/>
      <c r="BA3477" s="1944"/>
    </row>
    <row r="3478" spans="1:53" s="1936" customFormat="1" x14ac:dyDescent="0.25">
      <c r="A3478" s="1859">
        <v>20190303</v>
      </c>
      <c r="B3478" s="1935"/>
      <c r="C3478" s="1935">
        <v>781719</v>
      </c>
      <c r="D3478" s="1936" t="s">
        <v>26</v>
      </c>
      <c r="E3478" s="1936">
        <v>1</v>
      </c>
      <c r="F3478" s="1936">
        <v>6</v>
      </c>
      <c r="G3478" s="1936">
        <v>5</v>
      </c>
      <c r="H3478" s="1936">
        <v>2</v>
      </c>
      <c r="I3478" s="1937">
        <v>0</v>
      </c>
      <c r="J3478" s="1937">
        <v>0</v>
      </c>
      <c r="K3478" s="1948"/>
      <c r="L3478" s="1938">
        <v>2091.35</v>
      </c>
      <c r="M3478" s="1938"/>
      <c r="N3478" s="1938">
        <v>1384.51</v>
      </c>
      <c r="O3478" s="1938">
        <f t="shared" si="1443"/>
        <v>1039.25</v>
      </c>
      <c r="P3478" s="1986">
        <f t="shared" si="1437"/>
        <v>0.75062657546713274</v>
      </c>
      <c r="Q3478" s="1938">
        <v>345.26</v>
      </c>
      <c r="R3478" s="1987">
        <f t="shared" si="1438"/>
        <v>0.24937342453286721</v>
      </c>
      <c r="S3478" s="1940">
        <f t="shared" si="1439"/>
        <v>13.8104</v>
      </c>
      <c r="T3478" s="1941"/>
      <c r="U3478" s="1938">
        <f t="shared" si="1440"/>
        <v>1384.51</v>
      </c>
      <c r="V3478" s="1938">
        <f t="shared" si="1441"/>
        <v>2091.35</v>
      </c>
      <c r="W3478" s="1938">
        <f t="shared" si="1442"/>
        <v>0</v>
      </c>
      <c r="X3478" s="1938"/>
      <c r="Z3478" s="1943"/>
      <c r="AA3478" s="1944"/>
      <c r="AB3478" s="1944"/>
      <c r="AC3478" s="1938"/>
      <c r="AE3478" s="1943"/>
      <c r="AF3478" s="1944"/>
      <c r="AG3478" s="1944"/>
      <c r="AH3478" s="1960"/>
      <c r="AK3478" s="1947"/>
      <c r="AL3478" s="1947"/>
      <c r="AM3478" s="1938"/>
      <c r="AP3478" s="1944"/>
      <c r="AQ3478" s="1944"/>
      <c r="AR3478" s="1938"/>
      <c r="AU3478" s="1944"/>
      <c r="AV3478" s="1944"/>
      <c r="AW3478" s="1938"/>
      <c r="AZ3478" s="1944"/>
      <c r="BA3478" s="1944"/>
    </row>
    <row r="3479" spans="1:53" s="1936" customFormat="1" x14ac:dyDescent="0.25">
      <c r="A3479" s="1859">
        <v>20190304</v>
      </c>
      <c r="B3479" s="1935"/>
      <c r="C3479" s="1935">
        <v>800919</v>
      </c>
      <c r="D3479" s="1936" t="s">
        <v>26</v>
      </c>
      <c r="E3479" s="1936">
        <v>1</v>
      </c>
      <c r="F3479" s="1936">
        <v>7</v>
      </c>
      <c r="G3479" s="1936">
        <v>3</v>
      </c>
      <c r="H3479" s="1936">
        <v>2</v>
      </c>
      <c r="I3479" s="1937">
        <v>0</v>
      </c>
      <c r="J3479" s="1937">
        <v>0</v>
      </c>
      <c r="K3479" s="1948"/>
      <c r="L3479" s="1938">
        <v>2777.24</v>
      </c>
      <c r="M3479" s="1938"/>
      <c r="N3479" s="1938">
        <v>1840.07</v>
      </c>
      <c r="O3479" s="1938">
        <f t="shared" si="1443"/>
        <v>1472.08</v>
      </c>
      <c r="P3479" s="1986">
        <f t="shared" si="1437"/>
        <v>0.80001304298206044</v>
      </c>
      <c r="Q3479" s="1938">
        <v>367.99</v>
      </c>
      <c r="R3479" s="1987">
        <f t="shared" si="1438"/>
        <v>0.19998695701793956</v>
      </c>
      <c r="S3479" s="1940">
        <f t="shared" si="1439"/>
        <v>14.7196</v>
      </c>
      <c r="T3479" s="1941"/>
      <c r="U3479" s="1938">
        <f t="shared" si="1440"/>
        <v>1840.07</v>
      </c>
      <c r="V3479" s="1938">
        <f t="shared" si="1441"/>
        <v>2777.24</v>
      </c>
      <c r="W3479" s="1938">
        <f t="shared" si="1442"/>
        <v>0</v>
      </c>
      <c r="X3479" s="1938"/>
      <c r="Z3479" s="1943"/>
      <c r="AA3479" s="1944"/>
      <c r="AB3479" s="1944"/>
      <c r="AC3479" s="1938"/>
      <c r="AE3479" s="1943"/>
      <c r="AF3479" s="1944"/>
      <c r="AG3479" s="1944"/>
      <c r="AH3479" s="1960"/>
      <c r="AK3479" s="1947"/>
      <c r="AL3479" s="1947"/>
      <c r="AM3479" s="1938"/>
      <c r="AP3479" s="1944"/>
      <c r="AQ3479" s="1944"/>
      <c r="AR3479" s="1938"/>
      <c r="AU3479" s="1944"/>
      <c r="AV3479" s="1944"/>
      <c r="AW3479" s="1938"/>
      <c r="AZ3479" s="1944"/>
      <c r="BA3479" s="1944"/>
    </row>
    <row r="3480" spans="1:53" s="1936" customFormat="1" x14ac:dyDescent="0.25">
      <c r="A3480" s="1859">
        <v>20190305</v>
      </c>
      <c r="B3480" s="1935"/>
      <c r="C3480" s="1935">
        <v>801019</v>
      </c>
      <c r="D3480" s="1936" t="s">
        <v>26</v>
      </c>
      <c r="E3480" s="1936">
        <v>1</v>
      </c>
      <c r="F3480" s="1936">
        <v>7</v>
      </c>
      <c r="G3480" s="1936">
        <v>3</v>
      </c>
      <c r="H3480" s="1936">
        <v>2</v>
      </c>
      <c r="I3480" s="1937">
        <v>0</v>
      </c>
      <c r="J3480" s="1937">
        <v>0</v>
      </c>
      <c r="K3480" s="1948"/>
      <c r="L3480" s="1938">
        <v>2777.24</v>
      </c>
      <c r="M3480" s="1938"/>
      <c r="N3480" s="1938">
        <v>1840.07</v>
      </c>
      <c r="O3480" s="1938">
        <f t="shared" si="1443"/>
        <v>1472.08</v>
      </c>
      <c r="P3480" s="1986">
        <f t="shared" si="1437"/>
        <v>0.80001304298206044</v>
      </c>
      <c r="Q3480" s="1938">
        <v>367.99</v>
      </c>
      <c r="R3480" s="1987">
        <f t="shared" si="1438"/>
        <v>0.19998695701793956</v>
      </c>
      <c r="S3480" s="1940">
        <f t="shared" si="1439"/>
        <v>14.7196</v>
      </c>
      <c r="T3480" s="1941"/>
      <c r="U3480" s="1938">
        <f t="shared" si="1440"/>
        <v>1840.07</v>
      </c>
      <c r="V3480" s="1938">
        <f t="shared" si="1441"/>
        <v>2777.24</v>
      </c>
      <c r="W3480" s="1938">
        <f t="shared" si="1442"/>
        <v>0</v>
      </c>
      <c r="X3480" s="1938"/>
      <c r="Z3480" s="1943"/>
      <c r="AA3480" s="1944"/>
      <c r="AB3480" s="1944"/>
      <c r="AC3480" s="1938"/>
      <c r="AE3480" s="1943"/>
      <c r="AF3480" s="1944"/>
      <c r="AG3480" s="1944"/>
      <c r="AH3480" s="1960"/>
      <c r="AK3480" s="1947"/>
      <c r="AL3480" s="1947"/>
      <c r="AM3480" s="1938"/>
      <c r="AP3480" s="1944"/>
      <c r="AQ3480" s="1944"/>
      <c r="AR3480" s="1938"/>
      <c r="AU3480" s="1944"/>
      <c r="AV3480" s="1944"/>
      <c r="AW3480" s="1938"/>
      <c r="AZ3480" s="1944"/>
      <c r="BA3480" s="1944"/>
    </row>
    <row r="3481" spans="1:53" s="1936" customFormat="1" x14ac:dyDescent="0.25">
      <c r="A3481" s="1859">
        <v>20190306</v>
      </c>
      <c r="B3481" s="1935"/>
      <c r="C3481" s="1935">
        <v>800719</v>
      </c>
      <c r="D3481" s="1936" t="s">
        <v>26</v>
      </c>
      <c r="E3481" s="1936">
        <v>1</v>
      </c>
      <c r="F3481" s="1936">
        <v>9</v>
      </c>
      <c r="G3481" s="1936">
        <v>5</v>
      </c>
      <c r="H3481" s="1936">
        <v>3</v>
      </c>
      <c r="I3481" s="1937">
        <v>0</v>
      </c>
      <c r="J3481" s="1937">
        <v>0</v>
      </c>
      <c r="K3481" s="1948"/>
      <c r="L3481" s="1938">
        <v>3119.59</v>
      </c>
      <c r="M3481" s="1938"/>
      <c r="N3481" s="1938">
        <v>2062.0700000000002</v>
      </c>
      <c r="O3481" s="1938">
        <f t="shared" si="1443"/>
        <v>1591.21</v>
      </c>
      <c r="P3481" s="1986">
        <f t="shared" si="1437"/>
        <v>0.77165663629265735</v>
      </c>
      <c r="Q3481" s="1938">
        <v>470.86</v>
      </c>
      <c r="R3481" s="1987">
        <f t="shared" si="1438"/>
        <v>0.22834336370734262</v>
      </c>
      <c r="S3481" s="1940">
        <f t="shared" si="1439"/>
        <v>18.834400000000002</v>
      </c>
      <c r="T3481" s="1941"/>
      <c r="U3481" s="1938">
        <f t="shared" si="1440"/>
        <v>2062.0700000000002</v>
      </c>
      <c r="V3481" s="1938">
        <f t="shared" si="1441"/>
        <v>3119.59</v>
      </c>
      <c r="W3481" s="1938">
        <f t="shared" si="1442"/>
        <v>0</v>
      </c>
      <c r="X3481" s="1938"/>
      <c r="Z3481" s="1943"/>
      <c r="AA3481" s="1944"/>
      <c r="AB3481" s="1944"/>
      <c r="AC3481" s="1938"/>
      <c r="AE3481" s="1943"/>
      <c r="AF3481" s="1944"/>
      <c r="AG3481" s="1944"/>
      <c r="AH3481" s="1960"/>
      <c r="AK3481" s="1947"/>
      <c r="AL3481" s="1947"/>
      <c r="AM3481" s="1938"/>
      <c r="AP3481" s="1944"/>
      <c r="AQ3481" s="1944"/>
      <c r="AR3481" s="1938"/>
      <c r="AU3481" s="1944"/>
      <c r="AV3481" s="1944"/>
      <c r="AW3481" s="1938"/>
      <c r="AZ3481" s="1944"/>
      <c r="BA3481" s="1944"/>
    </row>
    <row r="3482" spans="1:53" s="1936" customFormat="1" x14ac:dyDescent="0.25">
      <c r="A3482" s="1859">
        <v>20190307</v>
      </c>
      <c r="B3482" s="1935"/>
      <c r="C3482" s="1935">
        <v>789800</v>
      </c>
      <c r="D3482" s="1936" t="s">
        <v>26</v>
      </c>
      <c r="E3482" s="1936">
        <v>1</v>
      </c>
      <c r="F3482" s="1936">
        <v>11</v>
      </c>
      <c r="G3482" s="1936">
        <v>8</v>
      </c>
      <c r="H3482" s="1936">
        <v>3</v>
      </c>
      <c r="I3482" s="1937">
        <v>0</v>
      </c>
      <c r="J3482" s="1937">
        <v>0</v>
      </c>
      <c r="K3482" s="1948"/>
      <c r="L3482" s="1938"/>
      <c r="M3482" s="1938"/>
      <c r="N3482" s="1938"/>
      <c r="O3482" s="1938">
        <f t="shared" si="1443"/>
        <v>0</v>
      </c>
      <c r="P3482" s="1986" t="str">
        <f t="shared" si="1437"/>
        <v/>
      </c>
      <c r="Q3482" s="1938"/>
      <c r="R3482" s="1987" t="str">
        <f t="shared" si="1438"/>
        <v/>
      </c>
      <c r="S3482" s="1940">
        <f t="shared" si="1439"/>
        <v>0</v>
      </c>
      <c r="T3482" s="1941"/>
      <c r="U3482" s="1938">
        <f t="shared" si="1440"/>
        <v>0</v>
      </c>
      <c r="V3482" s="1938">
        <f t="shared" si="1441"/>
        <v>0</v>
      </c>
      <c r="W3482" s="1938">
        <f t="shared" si="1442"/>
        <v>0</v>
      </c>
      <c r="X3482" s="1938"/>
      <c r="Z3482" s="1943"/>
      <c r="AA3482" s="1944"/>
      <c r="AB3482" s="1944"/>
      <c r="AC3482" s="1938"/>
      <c r="AE3482" s="1943"/>
      <c r="AF3482" s="1944"/>
      <c r="AG3482" s="1944"/>
      <c r="AH3482" s="1960"/>
      <c r="AK3482" s="1947"/>
      <c r="AL3482" s="1947"/>
      <c r="AM3482" s="1938"/>
      <c r="AP3482" s="1944"/>
      <c r="AQ3482" s="1944"/>
      <c r="AR3482" s="1938"/>
      <c r="AU3482" s="1944"/>
      <c r="AV3482" s="1944"/>
      <c r="AW3482" s="1938"/>
      <c r="AZ3482" s="1944"/>
      <c r="BA3482" s="1944"/>
    </row>
    <row r="3483" spans="1:53" s="1936" customFormat="1" x14ac:dyDescent="0.25">
      <c r="A3483" s="1859">
        <v>20190308</v>
      </c>
      <c r="B3483" s="1935"/>
      <c r="C3483" s="1935">
        <v>768319</v>
      </c>
      <c r="D3483" s="1936" t="s">
        <v>26</v>
      </c>
      <c r="E3483" s="1936">
        <v>1</v>
      </c>
      <c r="F3483" s="1936">
        <v>11</v>
      </c>
      <c r="G3483" s="1936">
        <v>6</v>
      </c>
      <c r="H3483" s="1936">
        <v>3</v>
      </c>
      <c r="I3483" s="1937">
        <v>0</v>
      </c>
      <c r="J3483" s="1937">
        <v>0</v>
      </c>
      <c r="K3483" s="1948"/>
      <c r="L3483" s="1938">
        <v>5820.27</v>
      </c>
      <c r="M3483" s="1938"/>
      <c r="N3483" s="1938"/>
      <c r="O3483" s="1938">
        <f t="shared" si="1443"/>
        <v>0</v>
      </c>
      <c r="P3483" s="1986" t="str">
        <f t="shared" si="1437"/>
        <v/>
      </c>
      <c r="Q3483" s="1938"/>
      <c r="R3483" s="1987" t="str">
        <f t="shared" si="1438"/>
        <v/>
      </c>
      <c r="S3483" s="1940">
        <f t="shared" si="1439"/>
        <v>0</v>
      </c>
      <c r="T3483" s="1941"/>
      <c r="U3483" s="1938">
        <f t="shared" si="1440"/>
        <v>0</v>
      </c>
      <c r="V3483" s="1938">
        <f t="shared" si="1441"/>
        <v>5820.27</v>
      </c>
      <c r="W3483" s="1938">
        <f t="shared" si="1442"/>
        <v>0</v>
      </c>
      <c r="X3483" s="1938"/>
      <c r="Z3483" s="1943"/>
      <c r="AA3483" s="1944"/>
      <c r="AB3483" s="1944"/>
      <c r="AC3483" s="1938"/>
      <c r="AE3483" s="1943"/>
      <c r="AF3483" s="1944"/>
      <c r="AG3483" s="1944"/>
      <c r="AH3483" s="1960"/>
      <c r="AK3483" s="1947"/>
      <c r="AL3483" s="1947"/>
      <c r="AM3483" s="1938"/>
      <c r="AP3483" s="1944"/>
      <c r="AQ3483" s="1944"/>
      <c r="AR3483" s="1938"/>
      <c r="AU3483" s="1944"/>
      <c r="AV3483" s="1944"/>
      <c r="AW3483" s="1938"/>
      <c r="AZ3483" s="1944"/>
      <c r="BA3483" s="1944"/>
    </row>
    <row r="3484" spans="1:53" x14ac:dyDescent="0.25">
      <c r="A3484" s="1994">
        <v>20190309</v>
      </c>
      <c r="B3484" s="1782" t="s">
        <v>7269</v>
      </c>
      <c r="C3484" s="1782" t="s">
        <v>7164</v>
      </c>
      <c r="D3484" s="1762" t="s">
        <v>352</v>
      </c>
      <c r="E3484" s="1762">
        <v>0</v>
      </c>
      <c r="F3484" s="1762">
        <v>0</v>
      </c>
      <c r="G3484" s="1762">
        <v>0</v>
      </c>
      <c r="H3484" s="1762">
        <v>0</v>
      </c>
      <c r="I3484" s="1783">
        <v>0</v>
      </c>
      <c r="J3484" s="1783">
        <v>0</v>
      </c>
      <c r="L3484" s="1764">
        <v>542.6</v>
      </c>
      <c r="O3484" s="1764">
        <v>263.8</v>
      </c>
      <c r="P3484" s="1806" t="str">
        <f t="shared" si="1437"/>
        <v/>
      </c>
      <c r="R3484" s="1864" t="str">
        <f t="shared" si="1438"/>
        <v/>
      </c>
      <c r="S3484" s="1807">
        <f t="shared" si="1439"/>
        <v>0</v>
      </c>
      <c r="U3484" s="1764">
        <f t="shared" si="1440"/>
        <v>263.8</v>
      </c>
      <c r="V3484" s="1764">
        <f t="shared" si="1441"/>
        <v>542.6</v>
      </c>
      <c r="W3484" s="1764">
        <f t="shared" si="1442"/>
        <v>0</v>
      </c>
      <c r="X3484" s="1768"/>
      <c r="Y3484" s="1784"/>
      <c r="Z3484" s="1770"/>
      <c r="AA3484" s="1843"/>
      <c r="AB3484" s="1843"/>
      <c r="AH3484" s="1867"/>
      <c r="AK3484" s="1868"/>
      <c r="AL3484" s="1868"/>
    </row>
    <row r="3485" spans="1:53" x14ac:dyDescent="0.25">
      <c r="A3485" s="1994">
        <v>20190310</v>
      </c>
      <c r="B3485" s="1782" t="s">
        <v>7269</v>
      </c>
      <c r="C3485" s="1782" t="s">
        <v>7157</v>
      </c>
      <c r="D3485" s="1762" t="s">
        <v>352</v>
      </c>
      <c r="E3485" s="1762">
        <v>0</v>
      </c>
      <c r="F3485" s="1762">
        <v>0</v>
      </c>
      <c r="G3485" s="1762">
        <v>0</v>
      </c>
      <c r="H3485" s="1762">
        <v>0</v>
      </c>
      <c r="I3485" s="1783">
        <v>0</v>
      </c>
      <c r="J3485" s="1783">
        <v>0</v>
      </c>
      <c r="L3485" s="1764">
        <v>63.62</v>
      </c>
      <c r="O3485" s="1764">
        <v>24.31</v>
      </c>
      <c r="P3485" s="1806" t="str">
        <f t="shared" si="1437"/>
        <v/>
      </c>
      <c r="Q3485" s="1764">
        <v>15</v>
      </c>
      <c r="R3485" s="1864" t="str">
        <f t="shared" si="1438"/>
        <v/>
      </c>
      <c r="S3485" s="1807">
        <f t="shared" si="1439"/>
        <v>0.6</v>
      </c>
      <c r="U3485" s="1764">
        <f t="shared" si="1440"/>
        <v>39.31</v>
      </c>
      <c r="V3485" s="1764">
        <f t="shared" si="1441"/>
        <v>63.62</v>
      </c>
      <c r="W3485" s="1764">
        <f t="shared" si="1442"/>
        <v>0</v>
      </c>
      <c r="X3485" s="1768"/>
      <c r="Y3485" s="1784"/>
      <c r="Z3485" s="1770"/>
      <c r="AA3485" s="1843"/>
      <c r="AB3485" s="1843"/>
      <c r="AH3485" s="1867"/>
      <c r="AK3485" s="1868"/>
      <c r="AL3485" s="1868"/>
    </row>
    <row r="3486" spans="1:53" x14ac:dyDescent="0.25">
      <c r="A3486" s="1781" t="s">
        <v>7163</v>
      </c>
      <c r="C3486" s="1782">
        <v>725619</v>
      </c>
      <c r="D3486" s="1762" t="s">
        <v>26</v>
      </c>
      <c r="E3486" s="1762">
        <v>1</v>
      </c>
      <c r="F3486" s="1762">
        <v>9</v>
      </c>
      <c r="G3486" s="1762">
        <v>6</v>
      </c>
      <c r="H3486" s="1762">
        <v>3</v>
      </c>
      <c r="I3486" s="1783">
        <v>0</v>
      </c>
      <c r="J3486" s="1783">
        <v>0</v>
      </c>
      <c r="L3486" s="1764">
        <v>6355.11</v>
      </c>
      <c r="N3486" s="1764">
        <v>4164.92</v>
      </c>
      <c r="O3486" s="1764">
        <f t="shared" si="1443"/>
        <v>3256.23</v>
      </c>
      <c r="P3486" s="1806">
        <f t="shared" si="1437"/>
        <v>0.78182294017652199</v>
      </c>
      <c r="Q3486" s="1764">
        <v>908.69</v>
      </c>
      <c r="R3486" s="1864">
        <f t="shared" si="1438"/>
        <v>0.21817705982347801</v>
      </c>
      <c r="S3486" s="1807">
        <f t="shared" si="1439"/>
        <v>36.3476</v>
      </c>
      <c r="U3486" s="1764">
        <f t="shared" si="1440"/>
        <v>4164.92</v>
      </c>
      <c r="V3486" s="1764">
        <f t="shared" si="1441"/>
        <v>6355.11</v>
      </c>
      <c r="W3486" s="1764">
        <f t="shared" si="1442"/>
        <v>0</v>
      </c>
      <c r="X3486" s="1768"/>
      <c r="Y3486" s="1784"/>
      <c r="Z3486" s="1770"/>
      <c r="AA3486" s="1843"/>
      <c r="AB3486" s="1843"/>
      <c r="AH3486" s="1867"/>
      <c r="AK3486" s="1868"/>
      <c r="AL3486" s="1868"/>
    </row>
    <row r="3487" spans="1:53" x14ac:dyDescent="0.25">
      <c r="A3487" s="1781" t="s">
        <v>7165</v>
      </c>
      <c r="C3487" s="1782" t="s">
        <v>7166</v>
      </c>
      <c r="D3487" s="1762" t="s">
        <v>7167</v>
      </c>
      <c r="E3487" s="1762">
        <v>1</v>
      </c>
      <c r="F3487" s="1762">
        <v>23</v>
      </c>
      <c r="G3487" s="1762">
        <v>17</v>
      </c>
      <c r="H3487" s="1762">
        <v>1</v>
      </c>
      <c r="I3487" s="1783">
        <v>0</v>
      </c>
      <c r="J3487" s="1783">
        <v>0</v>
      </c>
      <c r="L3487" s="1764">
        <v>9000</v>
      </c>
      <c r="O3487" s="1764">
        <f t="shared" si="1443"/>
        <v>0</v>
      </c>
      <c r="P3487" s="1806" t="str">
        <f t="shared" si="1437"/>
        <v/>
      </c>
      <c r="R3487" s="1864" t="str">
        <f t="shared" si="1438"/>
        <v/>
      </c>
      <c r="S3487" s="1807">
        <f t="shared" si="1439"/>
        <v>0</v>
      </c>
      <c r="U3487" s="1764">
        <f t="shared" si="1440"/>
        <v>0</v>
      </c>
      <c r="V3487" s="1764">
        <f t="shared" si="1441"/>
        <v>9000</v>
      </c>
      <c r="W3487" s="1764">
        <f t="shared" si="1442"/>
        <v>0</v>
      </c>
      <c r="X3487" s="1768"/>
      <c r="Y3487" s="1784"/>
      <c r="Z3487" s="1770"/>
      <c r="AA3487" s="1843"/>
      <c r="AB3487" s="1843"/>
      <c r="AH3487" s="1867"/>
      <c r="AK3487" s="1868"/>
      <c r="AL3487" s="1868"/>
    </row>
    <row r="3488" spans="1:53" x14ac:dyDescent="0.25">
      <c r="A3488" s="1781" t="s">
        <v>7173</v>
      </c>
      <c r="C3488" s="1782" t="s">
        <v>7175</v>
      </c>
      <c r="D3488" s="1762" t="s">
        <v>7174</v>
      </c>
      <c r="E3488" s="1762">
        <v>0</v>
      </c>
      <c r="F3488" s="1762">
        <v>2</v>
      </c>
      <c r="G3488" s="1762">
        <v>0</v>
      </c>
      <c r="H3488" s="1762">
        <v>0</v>
      </c>
      <c r="I3488" s="1783">
        <v>0</v>
      </c>
      <c r="J3488" s="1783">
        <v>0</v>
      </c>
      <c r="L3488" s="1764">
        <v>589.54</v>
      </c>
      <c r="N3488" s="1764">
        <v>197.51</v>
      </c>
      <c r="O3488" s="1764">
        <f t="shared" si="1443"/>
        <v>168.38</v>
      </c>
      <c r="P3488" s="1806">
        <f t="shared" si="1437"/>
        <v>0.85251379676978378</v>
      </c>
      <c r="Q3488" s="1764">
        <v>29.13</v>
      </c>
      <c r="R3488" s="1864">
        <f t="shared" si="1438"/>
        <v>0.14748620323021619</v>
      </c>
      <c r="S3488" s="1807">
        <f t="shared" si="1439"/>
        <v>1.1652</v>
      </c>
      <c r="U3488" s="1764">
        <f t="shared" si="1440"/>
        <v>197.51</v>
      </c>
      <c r="V3488" s="1764">
        <f t="shared" si="1441"/>
        <v>589.54</v>
      </c>
      <c r="W3488" s="1764">
        <f t="shared" si="1442"/>
        <v>0</v>
      </c>
      <c r="X3488" s="1768"/>
      <c r="Y3488" s="1784"/>
      <c r="Z3488" s="1770"/>
      <c r="AA3488" s="1843"/>
      <c r="AB3488" s="1843"/>
      <c r="AH3488" s="1867"/>
      <c r="AK3488" s="1868"/>
      <c r="AL3488" s="1868"/>
    </row>
    <row r="3489" spans="1:38" x14ac:dyDescent="0.25">
      <c r="A3489" s="1781" t="s">
        <v>7176</v>
      </c>
      <c r="C3489" s="1782" t="s">
        <v>3535</v>
      </c>
      <c r="D3489" s="1762" t="s">
        <v>7167</v>
      </c>
      <c r="E3489" s="1762">
        <v>0</v>
      </c>
      <c r="F3489" s="1762">
        <v>1</v>
      </c>
      <c r="G3489" s="1762">
        <v>0</v>
      </c>
      <c r="H3489" s="1762">
        <v>2</v>
      </c>
      <c r="I3489" s="1783">
        <v>0</v>
      </c>
      <c r="J3489" s="1783">
        <v>0</v>
      </c>
      <c r="L3489" s="1764">
        <v>1575</v>
      </c>
      <c r="N3489" s="1764">
        <v>1065.53</v>
      </c>
      <c r="O3489" s="1764">
        <f t="shared" si="1443"/>
        <v>829.39</v>
      </c>
      <c r="P3489" s="1806">
        <f t="shared" si="1437"/>
        <v>0.77838258894634593</v>
      </c>
      <c r="Q3489" s="1764">
        <v>236.14</v>
      </c>
      <c r="R3489" s="1864">
        <f t="shared" si="1438"/>
        <v>0.22161741105365404</v>
      </c>
      <c r="S3489" s="1807">
        <f t="shared" si="1439"/>
        <v>9.4455999999999989</v>
      </c>
      <c r="U3489" s="1764">
        <f t="shared" si="1440"/>
        <v>1065.53</v>
      </c>
      <c r="V3489" s="1764">
        <f t="shared" si="1441"/>
        <v>1575</v>
      </c>
      <c r="W3489" s="1764">
        <f t="shared" si="1442"/>
        <v>0</v>
      </c>
      <c r="X3489" s="1768"/>
      <c r="Y3489" s="1784"/>
      <c r="Z3489" s="1770"/>
      <c r="AA3489" s="1843"/>
      <c r="AB3489" s="1843"/>
      <c r="AH3489" s="1867"/>
      <c r="AK3489" s="1868"/>
      <c r="AL3489" s="1868"/>
    </row>
    <row r="3490" spans="1:38" x14ac:dyDescent="0.25">
      <c r="A3490" s="1994">
        <v>20190315</v>
      </c>
      <c r="C3490" s="1782" t="s">
        <v>7177</v>
      </c>
      <c r="D3490" s="1762" t="s">
        <v>26</v>
      </c>
      <c r="E3490" s="1762">
        <v>0</v>
      </c>
      <c r="F3490" s="1762">
        <v>0</v>
      </c>
      <c r="G3490" s="1762">
        <v>0</v>
      </c>
      <c r="H3490" s="1762">
        <v>0</v>
      </c>
      <c r="I3490" s="1783">
        <v>0</v>
      </c>
      <c r="J3490" s="1783">
        <v>0</v>
      </c>
      <c r="L3490" s="1764">
        <v>319.56</v>
      </c>
      <c r="O3490" s="1764">
        <v>138.94</v>
      </c>
      <c r="P3490" s="1806" t="str">
        <f t="shared" si="1437"/>
        <v/>
      </c>
      <c r="R3490" s="1864" t="str">
        <f t="shared" si="1438"/>
        <v/>
      </c>
      <c r="S3490" s="1807">
        <f t="shared" si="1439"/>
        <v>0</v>
      </c>
      <c r="U3490" s="1764">
        <f t="shared" si="1440"/>
        <v>138.94</v>
      </c>
      <c r="V3490" s="1764">
        <f t="shared" si="1441"/>
        <v>319.56</v>
      </c>
      <c r="W3490" s="1764">
        <f t="shared" si="1442"/>
        <v>0</v>
      </c>
      <c r="X3490" s="1768"/>
      <c r="Y3490" s="1784"/>
      <c r="Z3490" s="1770"/>
      <c r="AA3490" s="1843"/>
      <c r="AB3490" s="1843"/>
      <c r="AH3490" s="1867"/>
      <c r="AK3490" s="1868"/>
      <c r="AL3490" s="1868"/>
    </row>
    <row r="3491" spans="1:38" x14ac:dyDescent="0.25">
      <c r="A3491" s="1994">
        <v>20190316</v>
      </c>
      <c r="C3491" s="1782" t="s">
        <v>7178</v>
      </c>
      <c r="D3491" s="1762" t="s">
        <v>26</v>
      </c>
      <c r="E3491" s="1762">
        <v>0</v>
      </c>
      <c r="F3491" s="1762">
        <v>0</v>
      </c>
      <c r="G3491" s="1762">
        <v>0</v>
      </c>
      <c r="H3491" s="1762">
        <v>0</v>
      </c>
      <c r="I3491" s="1783">
        <v>0</v>
      </c>
      <c r="J3491" s="1783">
        <v>0</v>
      </c>
      <c r="L3491" s="1764">
        <v>142.13999999999999</v>
      </c>
      <c r="O3491" s="1764">
        <v>61.8</v>
      </c>
      <c r="P3491" s="1806" t="str">
        <f t="shared" si="1437"/>
        <v/>
      </c>
      <c r="R3491" s="1864" t="str">
        <f t="shared" si="1438"/>
        <v/>
      </c>
      <c r="S3491" s="1807">
        <f t="shared" si="1439"/>
        <v>0</v>
      </c>
      <c r="U3491" s="1764">
        <f t="shared" si="1440"/>
        <v>61.8</v>
      </c>
      <c r="V3491" s="1764">
        <f t="shared" si="1441"/>
        <v>142.13999999999999</v>
      </c>
      <c r="W3491" s="1764">
        <f t="shared" si="1442"/>
        <v>0</v>
      </c>
      <c r="X3491" s="1768"/>
      <c r="Y3491" s="1784"/>
      <c r="Z3491" s="1770"/>
      <c r="AA3491" s="1843"/>
      <c r="AB3491" s="1843"/>
      <c r="AH3491" s="1867"/>
      <c r="AK3491" s="1868"/>
      <c r="AL3491" s="1868"/>
    </row>
    <row r="3492" spans="1:38" x14ac:dyDescent="0.25">
      <c r="A3492" s="1859">
        <v>20190317</v>
      </c>
      <c r="C3492" s="1782" t="s">
        <v>7270</v>
      </c>
      <c r="D3492" s="1762" t="s">
        <v>26</v>
      </c>
      <c r="E3492" s="1762">
        <v>0</v>
      </c>
      <c r="F3492" s="1762">
        <v>0</v>
      </c>
      <c r="G3492" s="1762">
        <v>0</v>
      </c>
      <c r="H3492" s="1762">
        <v>0</v>
      </c>
      <c r="I3492" s="1783">
        <v>0</v>
      </c>
      <c r="J3492" s="1783">
        <v>0</v>
      </c>
      <c r="L3492" s="1764">
        <v>42.14</v>
      </c>
      <c r="O3492" s="1764">
        <v>13.57</v>
      </c>
      <c r="P3492" s="1806" t="str">
        <f t="shared" si="1437"/>
        <v/>
      </c>
      <c r="Q3492" s="1764">
        <v>15</v>
      </c>
      <c r="R3492" s="1987" t="str">
        <f t="shared" si="1438"/>
        <v/>
      </c>
      <c r="S3492" s="1807">
        <f t="shared" si="1439"/>
        <v>0.6</v>
      </c>
      <c r="U3492" s="1764">
        <f t="shared" si="1440"/>
        <v>28.57</v>
      </c>
      <c r="V3492" s="1764">
        <f t="shared" si="1441"/>
        <v>42.14</v>
      </c>
      <c r="W3492" s="1764">
        <f t="shared" si="1442"/>
        <v>0</v>
      </c>
      <c r="X3492" s="1768"/>
      <c r="Y3492" s="1784"/>
      <c r="Z3492" s="1770"/>
      <c r="AA3492" s="1843"/>
      <c r="AB3492" s="1843"/>
      <c r="AH3492" s="1867"/>
      <c r="AK3492" s="1868"/>
      <c r="AL3492" s="1868"/>
    </row>
    <row r="3493" spans="1:38" x14ac:dyDescent="0.25">
      <c r="A3493" s="1866">
        <v>20190318</v>
      </c>
      <c r="C3493" s="1782" t="s">
        <v>7182</v>
      </c>
      <c r="D3493" s="1762" t="s">
        <v>26</v>
      </c>
      <c r="E3493" s="1762">
        <v>0</v>
      </c>
      <c r="F3493" s="1762">
        <v>4</v>
      </c>
      <c r="G3493" s="1762">
        <v>0</v>
      </c>
      <c r="H3493" s="1762">
        <v>4</v>
      </c>
      <c r="I3493" s="1783">
        <v>0</v>
      </c>
      <c r="J3493" s="1783">
        <v>0</v>
      </c>
      <c r="L3493" s="1764">
        <v>2108.4</v>
      </c>
      <c r="N3493" s="1764">
        <v>1393.04</v>
      </c>
      <c r="O3493" s="1764">
        <f t="shared" si="1443"/>
        <v>1087.52</v>
      </c>
      <c r="P3493" s="1806">
        <f t="shared" si="1437"/>
        <v>0.78068110032734161</v>
      </c>
      <c r="Q3493" s="1764">
        <v>305.52</v>
      </c>
      <c r="R3493" s="1864">
        <f t="shared" si="1438"/>
        <v>0.21931889967265836</v>
      </c>
      <c r="S3493" s="1807">
        <f t="shared" si="1439"/>
        <v>12.220799999999999</v>
      </c>
      <c r="U3493" s="1764">
        <f t="shared" si="1440"/>
        <v>1393.04</v>
      </c>
      <c r="V3493" s="1764">
        <f t="shared" si="1441"/>
        <v>0</v>
      </c>
      <c r="W3493" s="1764">
        <f t="shared" si="1442"/>
        <v>2108.4</v>
      </c>
      <c r="X3493" s="1768">
        <v>2108.4</v>
      </c>
      <c r="Y3493" s="1784">
        <v>19600238</v>
      </c>
      <c r="Z3493" s="1770">
        <v>43560</v>
      </c>
      <c r="AA3493" s="1843" t="s">
        <v>104</v>
      </c>
      <c r="AB3493" s="1843"/>
      <c r="AH3493" s="1867"/>
      <c r="AK3493" s="1868"/>
      <c r="AL3493" s="1868"/>
    </row>
    <row r="3494" spans="1:38" x14ac:dyDescent="0.25">
      <c r="A3494" s="1994">
        <v>20190319</v>
      </c>
      <c r="C3494" s="1782" t="s">
        <v>7186</v>
      </c>
      <c r="D3494" s="1762" t="s">
        <v>26</v>
      </c>
      <c r="E3494" s="1762">
        <v>0</v>
      </c>
      <c r="F3494" s="1762">
        <v>0</v>
      </c>
      <c r="G3494" s="1762">
        <v>0</v>
      </c>
      <c r="H3494" s="1762">
        <v>0</v>
      </c>
      <c r="I3494" s="1783">
        <v>0</v>
      </c>
      <c r="J3494" s="1783">
        <v>0</v>
      </c>
      <c r="L3494" s="1764">
        <v>215</v>
      </c>
      <c r="O3494" s="1764">
        <v>100</v>
      </c>
      <c r="P3494" s="1806" t="str">
        <f t="shared" si="1437"/>
        <v/>
      </c>
      <c r="Q3494" s="1764">
        <v>15</v>
      </c>
      <c r="R3494" s="1864" t="str">
        <f t="shared" si="1438"/>
        <v/>
      </c>
      <c r="S3494" s="1807">
        <f t="shared" si="1439"/>
        <v>0.6</v>
      </c>
      <c r="U3494" s="1764">
        <f t="shared" si="1440"/>
        <v>115</v>
      </c>
      <c r="V3494" s="1764">
        <f t="shared" si="1441"/>
        <v>215</v>
      </c>
      <c r="W3494" s="1764">
        <f t="shared" si="1442"/>
        <v>0</v>
      </c>
      <c r="X3494" s="1768"/>
      <c r="Y3494" s="1784"/>
      <c r="Z3494" s="1770"/>
      <c r="AA3494" s="1843"/>
      <c r="AB3494" s="1843"/>
      <c r="AH3494" s="1867"/>
      <c r="AK3494" s="1868"/>
      <c r="AL3494" s="1868"/>
    </row>
    <row r="3495" spans="1:38" x14ac:dyDescent="0.25">
      <c r="A3495" s="1781">
        <v>20190320</v>
      </c>
      <c r="C3495" s="1782">
        <v>789900</v>
      </c>
      <c r="D3495" s="1762" t="s">
        <v>26</v>
      </c>
      <c r="E3495" s="1936">
        <v>1</v>
      </c>
      <c r="F3495" s="1936">
        <v>11</v>
      </c>
      <c r="G3495" s="1936">
        <v>8</v>
      </c>
      <c r="H3495" s="1936">
        <v>3</v>
      </c>
      <c r="I3495" s="1783">
        <v>0</v>
      </c>
      <c r="J3495" s="1783">
        <v>0</v>
      </c>
      <c r="O3495" s="1764">
        <f t="shared" si="1443"/>
        <v>0</v>
      </c>
      <c r="P3495" s="1806" t="str">
        <f t="shared" si="1437"/>
        <v/>
      </c>
      <c r="R3495" s="1864" t="str">
        <f t="shared" si="1438"/>
        <v/>
      </c>
      <c r="S3495" s="1807">
        <f t="shared" si="1439"/>
        <v>0</v>
      </c>
      <c r="U3495" s="1764">
        <f t="shared" si="1440"/>
        <v>0</v>
      </c>
      <c r="V3495" s="1764">
        <f t="shared" si="1441"/>
        <v>0</v>
      </c>
      <c r="W3495" s="1764">
        <f t="shared" si="1442"/>
        <v>0</v>
      </c>
      <c r="X3495" s="1768"/>
      <c r="Y3495" s="1784"/>
      <c r="Z3495" s="1770"/>
      <c r="AA3495" s="1843"/>
      <c r="AB3495" s="1843"/>
      <c r="AH3495" s="1867"/>
      <c r="AK3495" s="1868"/>
      <c r="AL3495" s="1868"/>
    </row>
    <row r="3496" spans="1:38" x14ac:dyDescent="0.25">
      <c r="A3496" s="1781" t="s">
        <v>7214</v>
      </c>
      <c r="C3496" s="1782" t="s">
        <v>7192</v>
      </c>
      <c r="D3496" s="1762" t="s">
        <v>7167</v>
      </c>
      <c r="E3496" s="1762">
        <v>0</v>
      </c>
      <c r="F3496" s="1762">
        <v>1</v>
      </c>
      <c r="G3496" s="1762">
        <v>1</v>
      </c>
      <c r="H3496" s="1762">
        <v>0</v>
      </c>
      <c r="I3496" s="1783">
        <v>0</v>
      </c>
      <c r="J3496" s="1783">
        <v>0</v>
      </c>
      <c r="L3496" s="1764">
        <v>205.6</v>
      </c>
      <c r="O3496" s="1764">
        <f t="shared" si="1443"/>
        <v>0</v>
      </c>
      <c r="P3496" s="1806" t="str">
        <f t="shared" si="1437"/>
        <v/>
      </c>
      <c r="R3496" s="1864" t="str">
        <f t="shared" si="1438"/>
        <v/>
      </c>
      <c r="S3496" s="1807">
        <f t="shared" si="1439"/>
        <v>0</v>
      </c>
      <c r="U3496" s="1764">
        <f t="shared" si="1440"/>
        <v>0</v>
      </c>
      <c r="V3496" s="1764">
        <f t="shared" si="1441"/>
        <v>205.6</v>
      </c>
      <c r="W3496" s="1764">
        <f t="shared" si="1442"/>
        <v>0</v>
      </c>
      <c r="X3496" s="1768"/>
      <c r="Y3496" s="1784"/>
      <c r="Z3496" s="1770"/>
      <c r="AA3496" s="1843"/>
      <c r="AB3496" s="1843"/>
      <c r="AH3496" s="1867"/>
      <c r="AK3496" s="1868"/>
      <c r="AL3496" s="1868"/>
    </row>
    <row r="3497" spans="1:38" x14ac:dyDescent="0.25">
      <c r="A3497" s="1781">
        <v>20190322</v>
      </c>
      <c r="C3497" s="1782" t="s">
        <v>7194</v>
      </c>
      <c r="D3497" s="1762" t="s">
        <v>26</v>
      </c>
      <c r="E3497" s="1762">
        <v>0</v>
      </c>
      <c r="F3497" s="1762">
        <v>0</v>
      </c>
      <c r="G3497" s="1762">
        <v>0</v>
      </c>
      <c r="H3497" s="1762">
        <v>0</v>
      </c>
      <c r="I3497" s="1783">
        <v>0</v>
      </c>
      <c r="J3497" s="1783">
        <v>0</v>
      </c>
      <c r="L3497" s="1764">
        <v>69.260000000000005</v>
      </c>
      <c r="O3497" s="1764">
        <v>27.13</v>
      </c>
      <c r="P3497" s="1806" t="str">
        <f t="shared" si="1437"/>
        <v/>
      </c>
      <c r="Q3497" s="1764">
        <v>15</v>
      </c>
      <c r="R3497" s="1864" t="str">
        <f t="shared" si="1438"/>
        <v/>
      </c>
      <c r="S3497" s="1807">
        <f t="shared" si="1439"/>
        <v>0.6</v>
      </c>
      <c r="U3497" s="1764">
        <f t="shared" si="1440"/>
        <v>42.129999999999995</v>
      </c>
      <c r="V3497" s="1764">
        <f t="shared" si="1441"/>
        <v>69.260000000000005</v>
      </c>
      <c r="W3497" s="1764">
        <f t="shared" si="1442"/>
        <v>0</v>
      </c>
      <c r="X3497" s="1768"/>
      <c r="Y3497" s="1784"/>
      <c r="Z3497" s="1770"/>
      <c r="AA3497" s="1843"/>
      <c r="AB3497" s="1843"/>
      <c r="AH3497" s="1867"/>
      <c r="AK3497" s="1868"/>
      <c r="AL3497" s="1868"/>
    </row>
    <row r="3498" spans="1:38" x14ac:dyDescent="0.25">
      <c r="A3498" s="1781">
        <v>20190323</v>
      </c>
      <c r="C3498" s="1782" t="s">
        <v>7200</v>
      </c>
      <c r="D3498" s="1762" t="s">
        <v>352</v>
      </c>
      <c r="E3498" s="1762">
        <v>0</v>
      </c>
      <c r="F3498" s="1762">
        <v>12</v>
      </c>
      <c r="G3498" s="1762">
        <v>12</v>
      </c>
      <c r="H3498" s="1762">
        <v>0</v>
      </c>
      <c r="I3498" s="1783">
        <v>0</v>
      </c>
      <c r="J3498" s="1783">
        <v>0</v>
      </c>
      <c r="L3498" s="1764">
        <v>2316.66</v>
      </c>
      <c r="O3498" s="1764">
        <f t="shared" si="1443"/>
        <v>0</v>
      </c>
      <c r="P3498" s="1806" t="str">
        <f t="shared" si="1437"/>
        <v/>
      </c>
      <c r="R3498" s="1864" t="str">
        <f t="shared" si="1438"/>
        <v/>
      </c>
      <c r="S3498" s="1807">
        <f t="shared" si="1439"/>
        <v>0</v>
      </c>
      <c r="U3498" s="1764">
        <f t="shared" si="1440"/>
        <v>0</v>
      </c>
      <c r="V3498" s="1764">
        <f t="shared" si="1441"/>
        <v>2316.66</v>
      </c>
      <c r="W3498" s="1764">
        <f t="shared" si="1442"/>
        <v>0</v>
      </c>
      <c r="X3498" s="1768"/>
      <c r="Y3498" s="1784"/>
      <c r="Z3498" s="1770"/>
      <c r="AA3498" s="1843"/>
      <c r="AB3498" s="1843"/>
      <c r="AH3498" s="1867"/>
      <c r="AK3498" s="1868"/>
      <c r="AL3498" s="1868"/>
    </row>
    <row r="3499" spans="1:38" x14ac:dyDescent="0.25">
      <c r="A3499" s="1781">
        <v>20190324</v>
      </c>
      <c r="C3499" s="1782">
        <v>800819</v>
      </c>
      <c r="D3499" s="1762" t="s">
        <v>26</v>
      </c>
      <c r="E3499" s="1762">
        <v>1</v>
      </c>
      <c r="F3499" s="1762">
        <v>9</v>
      </c>
      <c r="G3499" s="1762">
        <v>4</v>
      </c>
      <c r="H3499" s="1762">
        <v>3</v>
      </c>
      <c r="I3499" s="1783">
        <v>0</v>
      </c>
      <c r="J3499" s="1783">
        <v>0</v>
      </c>
      <c r="O3499" s="1764">
        <f t="shared" si="1443"/>
        <v>0</v>
      </c>
      <c r="P3499" s="1806" t="str">
        <f t="shared" si="1437"/>
        <v/>
      </c>
      <c r="R3499" s="1864" t="str">
        <f t="shared" si="1438"/>
        <v/>
      </c>
      <c r="S3499" s="1807">
        <f t="shared" si="1439"/>
        <v>0</v>
      </c>
      <c r="U3499" s="1764">
        <f t="shared" si="1440"/>
        <v>0</v>
      </c>
      <c r="V3499" s="1764">
        <f t="shared" si="1441"/>
        <v>0</v>
      </c>
      <c r="W3499" s="1764">
        <f t="shared" si="1442"/>
        <v>0</v>
      </c>
      <c r="X3499" s="1768"/>
      <c r="Y3499" s="1784"/>
      <c r="Z3499" s="1770"/>
      <c r="AA3499" s="1843"/>
      <c r="AB3499" s="1843"/>
      <c r="AH3499" s="1867"/>
      <c r="AK3499" s="1868"/>
      <c r="AL3499" s="1868"/>
    </row>
    <row r="3500" spans="1:38" x14ac:dyDescent="0.25">
      <c r="A3500" s="1994">
        <v>20190325</v>
      </c>
      <c r="C3500" s="1782" t="s">
        <v>7216</v>
      </c>
      <c r="D3500" s="1762" t="s">
        <v>26</v>
      </c>
      <c r="E3500" s="1762">
        <v>0</v>
      </c>
      <c r="F3500" s="1762">
        <v>0</v>
      </c>
      <c r="G3500" s="1762">
        <v>0</v>
      </c>
      <c r="H3500" s="1762">
        <v>0</v>
      </c>
      <c r="I3500" s="1783">
        <v>0</v>
      </c>
      <c r="J3500" s="1783">
        <v>0</v>
      </c>
      <c r="L3500" s="1764">
        <v>137.4</v>
      </c>
      <c r="O3500" s="1764">
        <v>59.74</v>
      </c>
      <c r="P3500" s="1806" t="str">
        <f t="shared" si="1437"/>
        <v/>
      </c>
      <c r="R3500" s="1864" t="str">
        <f t="shared" si="1438"/>
        <v/>
      </c>
      <c r="S3500" s="1807">
        <f t="shared" si="1439"/>
        <v>0</v>
      </c>
      <c r="U3500" s="1764">
        <f t="shared" si="1440"/>
        <v>59.74</v>
      </c>
      <c r="V3500" s="1764">
        <f t="shared" si="1441"/>
        <v>137.4</v>
      </c>
      <c r="W3500" s="1764">
        <f t="shared" si="1442"/>
        <v>0</v>
      </c>
      <c r="X3500" s="1768"/>
      <c r="Y3500" s="1784"/>
      <c r="Z3500" s="1770"/>
      <c r="AA3500" s="1843"/>
      <c r="AB3500" s="1843"/>
      <c r="AH3500" s="1867"/>
      <c r="AK3500" s="1868"/>
      <c r="AL3500" s="1868"/>
    </row>
    <row r="3501" spans="1:38" x14ac:dyDescent="0.25">
      <c r="A3501" s="1781">
        <v>20190326</v>
      </c>
      <c r="C3501" s="1782">
        <v>800219</v>
      </c>
      <c r="D3501" s="1762" t="s">
        <v>26</v>
      </c>
      <c r="E3501" s="1762">
        <v>1</v>
      </c>
      <c r="F3501" s="1762">
        <v>9</v>
      </c>
      <c r="G3501" s="1762">
        <v>7</v>
      </c>
      <c r="H3501" s="1762">
        <v>3</v>
      </c>
      <c r="I3501" s="1783">
        <v>0</v>
      </c>
      <c r="J3501" s="1783">
        <v>0</v>
      </c>
      <c r="O3501" s="1764">
        <f t="shared" si="1443"/>
        <v>0</v>
      </c>
      <c r="P3501" s="1806" t="str">
        <f t="shared" si="1437"/>
        <v/>
      </c>
      <c r="R3501" s="1864" t="str">
        <f t="shared" si="1438"/>
        <v/>
      </c>
      <c r="S3501" s="1807">
        <f t="shared" si="1439"/>
        <v>0</v>
      </c>
      <c r="U3501" s="1764">
        <f t="shared" si="1440"/>
        <v>0</v>
      </c>
      <c r="V3501" s="1764">
        <f t="shared" si="1441"/>
        <v>0</v>
      </c>
      <c r="W3501" s="1764">
        <f t="shared" si="1442"/>
        <v>0</v>
      </c>
      <c r="X3501" s="1768"/>
      <c r="Y3501" s="1784"/>
      <c r="Z3501" s="1770"/>
      <c r="AA3501" s="1843"/>
      <c r="AB3501" s="1843"/>
      <c r="AH3501" s="1867"/>
      <c r="AK3501" s="1868"/>
      <c r="AL3501" s="1868"/>
    </row>
    <row r="3502" spans="1:38" x14ac:dyDescent="0.25">
      <c r="A3502" s="1994">
        <v>20190327</v>
      </c>
      <c r="C3502" s="1782" t="s">
        <v>7221</v>
      </c>
      <c r="D3502" s="1762" t="s">
        <v>26</v>
      </c>
      <c r="I3502" s="1783">
        <v>0</v>
      </c>
      <c r="J3502" s="1783">
        <v>0</v>
      </c>
      <c r="L3502" s="1764">
        <v>142.78</v>
      </c>
      <c r="O3502" s="1764">
        <v>62.08</v>
      </c>
      <c r="P3502" s="1806" t="str">
        <f t="shared" si="1437"/>
        <v/>
      </c>
      <c r="R3502" s="1864" t="str">
        <f t="shared" si="1438"/>
        <v/>
      </c>
      <c r="S3502" s="1807">
        <f t="shared" si="1439"/>
        <v>0</v>
      </c>
      <c r="U3502" s="1764">
        <f t="shared" si="1440"/>
        <v>62.08</v>
      </c>
      <c r="V3502" s="1764">
        <f t="shared" si="1441"/>
        <v>142.78</v>
      </c>
      <c r="W3502" s="1764">
        <f t="shared" si="1442"/>
        <v>0</v>
      </c>
      <c r="X3502" s="1768"/>
      <c r="Y3502" s="1784"/>
      <c r="Z3502" s="1770"/>
      <c r="AA3502" s="1843"/>
      <c r="AB3502" s="1843"/>
      <c r="AH3502" s="1867"/>
      <c r="AK3502" s="1868"/>
      <c r="AL3502" s="1868"/>
    </row>
    <row r="3503" spans="1:38" x14ac:dyDescent="0.25">
      <c r="A3503" s="1781">
        <v>20190328</v>
      </c>
      <c r="C3503" s="1782">
        <v>795519</v>
      </c>
      <c r="D3503" s="1762" t="s">
        <v>26</v>
      </c>
      <c r="E3503" s="1762">
        <v>5</v>
      </c>
      <c r="F3503" s="1762">
        <v>40</v>
      </c>
      <c r="G3503" s="1762">
        <v>25</v>
      </c>
      <c r="H3503" s="1762">
        <v>3</v>
      </c>
      <c r="I3503" s="1783">
        <v>0</v>
      </c>
      <c r="J3503" s="1783">
        <v>0</v>
      </c>
      <c r="O3503" s="1764">
        <f t="shared" si="1443"/>
        <v>0</v>
      </c>
      <c r="P3503" s="1806" t="str">
        <f t="shared" si="1437"/>
        <v/>
      </c>
      <c r="R3503" s="1864" t="str">
        <f t="shared" si="1438"/>
        <v/>
      </c>
      <c r="S3503" s="1807">
        <f t="shared" si="1439"/>
        <v>0</v>
      </c>
      <c r="U3503" s="1764">
        <f t="shared" si="1440"/>
        <v>0</v>
      </c>
      <c r="V3503" s="1764">
        <f t="shared" si="1441"/>
        <v>0</v>
      </c>
      <c r="W3503" s="1764">
        <f t="shared" si="1442"/>
        <v>0</v>
      </c>
      <c r="X3503" s="1768"/>
      <c r="Y3503" s="1784"/>
      <c r="Z3503" s="1770"/>
      <c r="AA3503" s="1843"/>
      <c r="AB3503" s="1843"/>
      <c r="AH3503" s="1867"/>
      <c r="AK3503" s="1868"/>
      <c r="AL3503" s="1868"/>
    </row>
    <row r="3504" spans="1:38" x14ac:dyDescent="0.25">
      <c r="A3504" s="1781">
        <v>20190329</v>
      </c>
      <c r="C3504" s="1782" t="s">
        <v>7225</v>
      </c>
      <c r="D3504" s="1762" t="s">
        <v>26</v>
      </c>
      <c r="E3504" s="1762">
        <v>0</v>
      </c>
      <c r="F3504" s="1762">
        <v>2</v>
      </c>
      <c r="G3504" s="1762">
        <v>1</v>
      </c>
      <c r="H3504" s="1762">
        <v>1</v>
      </c>
      <c r="I3504" s="1783">
        <v>0</v>
      </c>
      <c r="J3504" s="1783">
        <v>0</v>
      </c>
      <c r="L3504" s="1764">
        <v>698.64</v>
      </c>
      <c r="O3504" s="1764">
        <f t="shared" si="1443"/>
        <v>0</v>
      </c>
      <c r="P3504" s="1806" t="str">
        <f t="shared" si="1437"/>
        <v/>
      </c>
      <c r="R3504" s="1864" t="str">
        <f t="shared" si="1438"/>
        <v/>
      </c>
      <c r="S3504" s="1807">
        <f t="shared" si="1439"/>
        <v>0</v>
      </c>
      <c r="U3504" s="1764">
        <f t="shared" si="1440"/>
        <v>0</v>
      </c>
      <c r="V3504" s="1764">
        <f t="shared" si="1441"/>
        <v>698.64</v>
      </c>
      <c r="W3504" s="1764">
        <f t="shared" si="1442"/>
        <v>0</v>
      </c>
      <c r="X3504" s="1768"/>
      <c r="Y3504" s="1784"/>
      <c r="Z3504" s="1770"/>
      <c r="AA3504" s="1843"/>
      <c r="AB3504" s="1843"/>
      <c r="AH3504" s="1867"/>
      <c r="AK3504" s="1868"/>
      <c r="AL3504" s="1868"/>
    </row>
    <row r="3505" spans="1:38" x14ac:dyDescent="0.25">
      <c r="A3505" s="1781">
        <v>20190330</v>
      </c>
      <c r="C3505" s="1782" t="s">
        <v>7226</v>
      </c>
      <c r="D3505" s="1762" t="s">
        <v>26</v>
      </c>
      <c r="E3505" s="1762">
        <v>0</v>
      </c>
      <c r="F3505" s="1762">
        <v>2</v>
      </c>
      <c r="G3505" s="1762">
        <v>1</v>
      </c>
      <c r="H3505" s="1762">
        <v>1</v>
      </c>
      <c r="I3505" s="1783">
        <v>0</v>
      </c>
      <c r="J3505" s="1783">
        <v>0</v>
      </c>
      <c r="O3505" s="1764">
        <f t="shared" si="1443"/>
        <v>0</v>
      </c>
      <c r="P3505" s="1806" t="str">
        <f t="shared" si="1437"/>
        <v/>
      </c>
      <c r="R3505" s="1864" t="str">
        <f t="shared" si="1438"/>
        <v/>
      </c>
      <c r="S3505" s="1807">
        <f t="shared" si="1439"/>
        <v>0</v>
      </c>
      <c r="U3505" s="1764">
        <f t="shared" si="1440"/>
        <v>0</v>
      </c>
      <c r="V3505" s="1764">
        <f t="shared" si="1441"/>
        <v>0</v>
      </c>
      <c r="W3505" s="1764">
        <f t="shared" si="1442"/>
        <v>0</v>
      </c>
      <c r="X3505" s="1768"/>
      <c r="Y3505" s="1784"/>
      <c r="Z3505" s="1770"/>
      <c r="AA3505" s="1843"/>
      <c r="AB3505" s="1843"/>
      <c r="AH3505" s="1867"/>
      <c r="AK3505" s="1868"/>
      <c r="AL3505" s="1868"/>
    </row>
    <row r="3506" spans="1:38" x14ac:dyDescent="0.25">
      <c r="A3506" s="1781">
        <v>20190331</v>
      </c>
      <c r="C3506" s="1782">
        <v>797719</v>
      </c>
      <c r="D3506" s="1762" t="s">
        <v>26</v>
      </c>
      <c r="E3506" s="1762">
        <v>1</v>
      </c>
      <c r="F3506" s="1762">
        <v>12</v>
      </c>
      <c r="G3506" s="1762">
        <v>5</v>
      </c>
      <c r="H3506" s="1762">
        <v>5</v>
      </c>
      <c r="I3506" s="1783">
        <v>0</v>
      </c>
      <c r="J3506" s="1783">
        <v>0</v>
      </c>
      <c r="O3506" s="1764">
        <f t="shared" si="1443"/>
        <v>0</v>
      </c>
      <c r="P3506" s="1806" t="str">
        <f t="shared" si="1437"/>
        <v/>
      </c>
      <c r="R3506" s="1864" t="str">
        <f t="shared" si="1438"/>
        <v/>
      </c>
      <c r="S3506" s="1807">
        <f t="shared" si="1439"/>
        <v>0</v>
      </c>
      <c r="U3506" s="1764">
        <f t="shared" si="1440"/>
        <v>0</v>
      </c>
      <c r="V3506" s="1764">
        <f t="shared" si="1441"/>
        <v>0</v>
      </c>
      <c r="W3506" s="1764">
        <f t="shared" si="1442"/>
        <v>0</v>
      </c>
      <c r="X3506" s="1768"/>
      <c r="Y3506" s="1784"/>
      <c r="Z3506" s="1770"/>
      <c r="AA3506" s="1843"/>
      <c r="AB3506" s="1843"/>
      <c r="AH3506" s="1867"/>
      <c r="AK3506" s="1868"/>
      <c r="AL3506" s="1868"/>
    </row>
    <row r="3507" spans="1:38" x14ac:dyDescent="0.25">
      <c r="A3507" s="1994">
        <v>20190332</v>
      </c>
      <c r="C3507" s="1782" t="s">
        <v>7227</v>
      </c>
      <c r="D3507" s="1762" t="s">
        <v>26</v>
      </c>
      <c r="E3507" s="1762">
        <v>0</v>
      </c>
      <c r="F3507" s="1762">
        <v>0</v>
      </c>
      <c r="G3507" s="1762">
        <v>0</v>
      </c>
      <c r="H3507" s="1762">
        <v>0</v>
      </c>
      <c r="I3507" s="1783">
        <v>1</v>
      </c>
      <c r="J3507" s="1783">
        <v>1</v>
      </c>
      <c r="O3507" s="1764">
        <f t="shared" si="1443"/>
        <v>0</v>
      </c>
      <c r="P3507" s="1806" t="str">
        <f t="shared" si="1437"/>
        <v/>
      </c>
      <c r="R3507" s="1864" t="str">
        <f t="shared" si="1438"/>
        <v/>
      </c>
      <c r="S3507" s="1807">
        <f t="shared" si="1439"/>
        <v>0</v>
      </c>
      <c r="U3507" s="1764">
        <f t="shared" si="1440"/>
        <v>0</v>
      </c>
      <c r="V3507" s="1764">
        <f t="shared" si="1441"/>
        <v>0</v>
      </c>
      <c r="W3507" s="1764">
        <f t="shared" si="1442"/>
        <v>0</v>
      </c>
      <c r="X3507" s="1768"/>
      <c r="Y3507" s="1784"/>
      <c r="Z3507" s="1770"/>
      <c r="AA3507" s="1843"/>
      <c r="AB3507" s="1843"/>
      <c r="AH3507" s="1867"/>
      <c r="AK3507" s="1868"/>
      <c r="AL3507" s="1868"/>
    </row>
    <row r="3508" spans="1:38" x14ac:dyDescent="0.25">
      <c r="A3508" s="1781">
        <v>20190333</v>
      </c>
      <c r="C3508" s="1782">
        <v>801219</v>
      </c>
      <c r="D3508" s="1762" t="s">
        <v>26</v>
      </c>
      <c r="E3508" s="1762">
        <v>1</v>
      </c>
      <c r="F3508" s="1762">
        <v>6</v>
      </c>
      <c r="G3508" s="1762">
        <v>4</v>
      </c>
      <c r="H3508" s="1762">
        <v>3</v>
      </c>
      <c r="I3508" s="1783">
        <v>0</v>
      </c>
      <c r="J3508" s="1783">
        <v>0</v>
      </c>
      <c r="O3508" s="1764">
        <f t="shared" si="1443"/>
        <v>0</v>
      </c>
      <c r="P3508" s="1806" t="str">
        <f t="shared" si="1437"/>
        <v/>
      </c>
      <c r="R3508" s="1864" t="str">
        <f t="shared" si="1438"/>
        <v/>
      </c>
      <c r="S3508" s="1807">
        <f t="shared" si="1439"/>
        <v>0</v>
      </c>
      <c r="U3508" s="1764">
        <f t="shared" si="1440"/>
        <v>0</v>
      </c>
      <c r="V3508" s="1764">
        <f t="shared" si="1441"/>
        <v>0</v>
      </c>
      <c r="W3508" s="1764">
        <f t="shared" si="1442"/>
        <v>0</v>
      </c>
      <c r="X3508" s="1768"/>
      <c r="Y3508" s="1784"/>
      <c r="Z3508" s="1770"/>
      <c r="AA3508" s="1843"/>
      <c r="AB3508" s="1843"/>
      <c r="AH3508" s="1867"/>
      <c r="AK3508" s="1868"/>
      <c r="AL3508" s="1868"/>
    </row>
    <row r="3509" spans="1:38" x14ac:dyDescent="0.25">
      <c r="A3509" s="1781">
        <v>20190334</v>
      </c>
      <c r="C3509" s="1782">
        <v>797619</v>
      </c>
      <c r="D3509" s="1762" t="s">
        <v>26</v>
      </c>
      <c r="E3509" s="1762">
        <v>1</v>
      </c>
      <c r="F3509" s="1762">
        <v>8</v>
      </c>
      <c r="G3509" s="1762">
        <v>5</v>
      </c>
      <c r="H3509" s="1762">
        <v>3</v>
      </c>
      <c r="I3509" s="1783">
        <v>0</v>
      </c>
      <c r="J3509" s="1783">
        <v>0</v>
      </c>
      <c r="O3509" s="1764">
        <f t="shared" si="1443"/>
        <v>0</v>
      </c>
      <c r="P3509" s="1806" t="str">
        <f t="shared" si="1437"/>
        <v/>
      </c>
      <c r="R3509" s="1864" t="str">
        <f t="shared" si="1438"/>
        <v/>
      </c>
      <c r="S3509" s="1807">
        <f t="shared" si="1439"/>
        <v>0</v>
      </c>
      <c r="U3509" s="1764">
        <f t="shared" si="1440"/>
        <v>0</v>
      </c>
      <c r="V3509" s="1764">
        <f t="shared" si="1441"/>
        <v>0</v>
      </c>
      <c r="W3509" s="1764">
        <f t="shared" si="1442"/>
        <v>0</v>
      </c>
      <c r="X3509" s="1768"/>
      <c r="Y3509" s="1784"/>
      <c r="Z3509" s="1770"/>
      <c r="AA3509" s="1843"/>
      <c r="AB3509" s="1843"/>
      <c r="AH3509" s="1867"/>
      <c r="AK3509" s="1868"/>
      <c r="AL3509" s="1868"/>
    </row>
    <row r="3510" spans="1:38" x14ac:dyDescent="0.25">
      <c r="A3510" s="1781">
        <v>20190335</v>
      </c>
      <c r="C3510" s="1782" t="s">
        <v>7231</v>
      </c>
      <c r="D3510" s="1762" t="s">
        <v>26</v>
      </c>
      <c r="E3510" s="1762">
        <v>1</v>
      </c>
      <c r="F3510" s="1762">
        <v>9</v>
      </c>
      <c r="G3510" s="1762">
        <v>6</v>
      </c>
      <c r="H3510" s="1762">
        <v>2</v>
      </c>
      <c r="I3510" s="1783">
        <v>0</v>
      </c>
      <c r="J3510" s="1783">
        <v>0</v>
      </c>
      <c r="O3510" s="1764">
        <f t="shared" si="1443"/>
        <v>0</v>
      </c>
      <c r="P3510" s="1806" t="str">
        <f t="shared" si="1437"/>
        <v/>
      </c>
      <c r="R3510" s="1864" t="str">
        <f t="shared" si="1438"/>
        <v/>
      </c>
      <c r="S3510" s="1807">
        <f t="shared" si="1439"/>
        <v>0</v>
      </c>
      <c r="U3510" s="1764">
        <f t="shared" si="1440"/>
        <v>0</v>
      </c>
      <c r="V3510" s="1764">
        <f t="shared" si="1441"/>
        <v>0</v>
      </c>
      <c r="W3510" s="1764">
        <f t="shared" si="1442"/>
        <v>0</v>
      </c>
      <c r="X3510" s="1768"/>
      <c r="Y3510" s="1784"/>
      <c r="Z3510" s="1770"/>
      <c r="AA3510" s="1843"/>
      <c r="AB3510" s="1843"/>
      <c r="AH3510" s="1867"/>
      <c r="AK3510" s="1868"/>
      <c r="AL3510" s="1868"/>
    </row>
    <row r="3511" spans="1:38" x14ac:dyDescent="0.25">
      <c r="A3511" s="1781">
        <v>20190336</v>
      </c>
      <c r="C3511" s="1782" t="s">
        <v>7238</v>
      </c>
      <c r="D3511" s="1762" t="s">
        <v>26</v>
      </c>
      <c r="E3511" s="1762">
        <v>1</v>
      </c>
      <c r="F3511" s="1762">
        <v>9</v>
      </c>
      <c r="G3511" s="1762">
        <v>6</v>
      </c>
      <c r="H3511" s="1762">
        <v>2</v>
      </c>
      <c r="I3511" s="1783">
        <v>0</v>
      </c>
      <c r="J3511" s="1783">
        <v>0</v>
      </c>
      <c r="O3511" s="1764">
        <f t="shared" si="1443"/>
        <v>0</v>
      </c>
      <c r="P3511" s="1806" t="str">
        <f t="shared" si="1437"/>
        <v/>
      </c>
      <c r="R3511" s="1864" t="str">
        <f t="shared" si="1438"/>
        <v/>
      </c>
      <c r="S3511" s="1807">
        <f t="shared" si="1439"/>
        <v>0</v>
      </c>
      <c r="U3511" s="1764">
        <f t="shared" si="1440"/>
        <v>0</v>
      </c>
      <c r="V3511" s="1764">
        <f t="shared" si="1441"/>
        <v>0</v>
      </c>
      <c r="W3511" s="1764">
        <f t="shared" si="1442"/>
        <v>0</v>
      </c>
      <c r="X3511" s="1768"/>
      <c r="Y3511" s="1784"/>
      <c r="Z3511" s="1770"/>
      <c r="AA3511" s="1843"/>
      <c r="AB3511" s="1843"/>
      <c r="AH3511" s="1867"/>
      <c r="AK3511" s="1868"/>
      <c r="AL3511" s="1868"/>
    </row>
    <row r="3512" spans="1:38" x14ac:dyDescent="0.25">
      <c r="A3512" s="1781">
        <v>20190337</v>
      </c>
      <c r="C3512" s="1782" t="s">
        <v>7239</v>
      </c>
      <c r="D3512" s="1762" t="s">
        <v>26</v>
      </c>
      <c r="E3512" s="1762">
        <v>1</v>
      </c>
      <c r="F3512" s="1762">
        <v>9</v>
      </c>
      <c r="G3512" s="1762">
        <v>6</v>
      </c>
      <c r="H3512" s="1762">
        <v>2</v>
      </c>
      <c r="I3512" s="1783">
        <v>0</v>
      </c>
      <c r="J3512" s="1783">
        <v>0</v>
      </c>
      <c r="O3512" s="1764">
        <f t="shared" si="1443"/>
        <v>0</v>
      </c>
      <c r="P3512" s="1806" t="str">
        <f t="shared" si="1437"/>
        <v/>
      </c>
      <c r="R3512" s="1864" t="str">
        <f t="shared" si="1438"/>
        <v/>
      </c>
      <c r="S3512" s="1807">
        <f t="shared" si="1439"/>
        <v>0</v>
      </c>
      <c r="U3512" s="1764">
        <f t="shared" si="1440"/>
        <v>0</v>
      </c>
      <c r="V3512" s="1764">
        <f t="shared" si="1441"/>
        <v>0</v>
      </c>
      <c r="W3512" s="1764">
        <f t="shared" si="1442"/>
        <v>0</v>
      </c>
      <c r="X3512" s="1768"/>
      <c r="Y3512" s="1784"/>
      <c r="Z3512" s="1770"/>
      <c r="AA3512" s="1843"/>
      <c r="AB3512" s="1843"/>
      <c r="AH3512" s="1867"/>
      <c r="AK3512" s="1868"/>
      <c r="AL3512" s="1868"/>
    </row>
    <row r="3513" spans="1:38" x14ac:dyDescent="0.25">
      <c r="A3513" s="1781">
        <v>20190338</v>
      </c>
      <c r="C3513" s="1782" t="s">
        <v>7240</v>
      </c>
      <c r="D3513" s="1762" t="s">
        <v>26</v>
      </c>
      <c r="E3513" s="1762">
        <v>1</v>
      </c>
      <c r="F3513" s="1762">
        <v>9</v>
      </c>
      <c r="G3513" s="1762">
        <v>6</v>
      </c>
      <c r="H3513" s="1762">
        <v>2</v>
      </c>
      <c r="I3513" s="1783">
        <v>0</v>
      </c>
      <c r="J3513" s="1783">
        <v>0</v>
      </c>
      <c r="O3513" s="1764">
        <f t="shared" si="1443"/>
        <v>0</v>
      </c>
      <c r="P3513" s="1806" t="str">
        <f t="shared" si="1437"/>
        <v/>
      </c>
      <c r="R3513" s="1864" t="str">
        <f t="shared" si="1438"/>
        <v/>
      </c>
      <c r="S3513" s="1807">
        <f t="shared" si="1439"/>
        <v>0</v>
      </c>
      <c r="U3513" s="1764">
        <f t="shared" si="1440"/>
        <v>0</v>
      </c>
      <c r="V3513" s="1764">
        <f t="shared" si="1441"/>
        <v>0</v>
      </c>
      <c r="W3513" s="1764">
        <f t="shared" si="1442"/>
        <v>0</v>
      </c>
      <c r="X3513" s="1768"/>
      <c r="Y3513" s="1784"/>
      <c r="Z3513" s="1770"/>
      <c r="AA3513" s="1843"/>
      <c r="AB3513" s="1843"/>
      <c r="AH3513" s="1867"/>
      <c r="AK3513" s="1868"/>
      <c r="AL3513" s="1868"/>
    </row>
    <row r="3514" spans="1:38" x14ac:dyDescent="0.25">
      <c r="A3514" s="1781">
        <v>20190339</v>
      </c>
      <c r="C3514" s="1782" t="s">
        <v>7241</v>
      </c>
      <c r="D3514" s="1762" t="s">
        <v>26</v>
      </c>
      <c r="E3514" s="1762">
        <v>1</v>
      </c>
      <c r="F3514" s="1762">
        <v>9</v>
      </c>
      <c r="G3514" s="1762">
        <v>6</v>
      </c>
      <c r="H3514" s="1762">
        <v>2</v>
      </c>
      <c r="I3514" s="1783">
        <v>0</v>
      </c>
      <c r="J3514" s="1783">
        <v>0</v>
      </c>
      <c r="O3514" s="1764">
        <f t="shared" si="1443"/>
        <v>0</v>
      </c>
      <c r="P3514" s="1806" t="str">
        <f t="shared" si="1437"/>
        <v/>
      </c>
      <c r="R3514" s="1864" t="str">
        <f t="shared" si="1438"/>
        <v/>
      </c>
      <c r="S3514" s="1807">
        <f t="shared" si="1439"/>
        <v>0</v>
      </c>
      <c r="U3514" s="1764">
        <f t="shared" si="1440"/>
        <v>0</v>
      </c>
      <c r="V3514" s="1764">
        <f t="shared" si="1441"/>
        <v>0</v>
      </c>
      <c r="W3514" s="1764">
        <f t="shared" si="1442"/>
        <v>0</v>
      </c>
      <c r="X3514" s="1768"/>
      <c r="Y3514" s="1784"/>
      <c r="Z3514" s="1770"/>
      <c r="AA3514" s="1843"/>
      <c r="AB3514" s="1843"/>
      <c r="AH3514" s="1867"/>
      <c r="AK3514" s="1868"/>
      <c r="AL3514" s="1868"/>
    </row>
    <row r="3515" spans="1:38" x14ac:dyDescent="0.25">
      <c r="A3515" s="1781">
        <v>20190340</v>
      </c>
      <c r="C3515" s="1782" t="s">
        <v>7242</v>
      </c>
      <c r="D3515" s="1762" t="s">
        <v>26</v>
      </c>
      <c r="E3515" s="1762">
        <v>1</v>
      </c>
      <c r="F3515" s="1762">
        <v>9</v>
      </c>
      <c r="G3515" s="1762">
        <v>6</v>
      </c>
      <c r="H3515" s="1762">
        <v>2</v>
      </c>
      <c r="I3515" s="1783">
        <v>0</v>
      </c>
      <c r="J3515" s="1783">
        <v>0</v>
      </c>
      <c r="O3515" s="1764">
        <f t="shared" si="1443"/>
        <v>0</v>
      </c>
      <c r="P3515" s="1806" t="str">
        <f t="shared" si="1437"/>
        <v/>
      </c>
      <c r="R3515" s="1864" t="str">
        <f t="shared" si="1438"/>
        <v/>
      </c>
      <c r="S3515" s="1807">
        <f t="shared" si="1439"/>
        <v>0</v>
      </c>
      <c r="U3515" s="1764">
        <f t="shared" si="1440"/>
        <v>0</v>
      </c>
      <c r="V3515" s="1764">
        <f t="shared" si="1441"/>
        <v>0</v>
      </c>
      <c r="W3515" s="1764">
        <f t="shared" si="1442"/>
        <v>0</v>
      </c>
      <c r="X3515" s="1768"/>
      <c r="Y3515" s="1784"/>
      <c r="Z3515" s="1770"/>
      <c r="AA3515" s="1843"/>
      <c r="AB3515" s="1843"/>
      <c r="AH3515" s="1867"/>
      <c r="AK3515" s="1868"/>
      <c r="AL3515" s="1868"/>
    </row>
    <row r="3516" spans="1:38" x14ac:dyDescent="0.25">
      <c r="A3516" s="1781">
        <v>20190341</v>
      </c>
      <c r="C3516" s="1782" t="s">
        <v>7243</v>
      </c>
      <c r="D3516" s="1762" t="s">
        <v>26</v>
      </c>
      <c r="E3516" s="1762">
        <v>1</v>
      </c>
      <c r="F3516" s="1762">
        <v>9</v>
      </c>
      <c r="G3516" s="1762">
        <v>6</v>
      </c>
      <c r="H3516" s="1762">
        <v>2</v>
      </c>
      <c r="I3516" s="1783">
        <v>0</v>
      </c>
      <c r="J3516" s="1783">
        <v>0</v>
      </c>
      <c r="O3516" s="1764">
        <f t="shared" si="1443"/>
        <v>0</v>
      </c>
      <c r="P3516" s="1806" t="str">
        <f t="shared" si="1437"/>
        <v/>
      </c>
      <c r="R3516" s="1864" t="str">
        <f t="shared" si="1438"/>
        <v/>
      </c>
      <c r="S3516" s="1807">
        <f t="shared" si="1439"/>
        <v>0</v>
      </c>
      <c r="U3516" s="1764">
        <f t="shared" si="1440"/>
        <v>0</v>
      </c>
      <c r="V3516" s="1764">
        <f t="shared" si="1441"/>
        <v>0</v>
      </c>
      <c r="W3516" s="1764">
        <f t="shared" si="1442"/>
        <v>0</v>
      </c>
      <c r="X3516" s="1768"/>
      <c r="Y3516" s="1784"/>
      <c r="Z3516" s="1770"/>
      <c r="AA3516" s="1843"/>
      <c r="AB3516" s="1843"/>
      <c r="AH3516" s="1867"/>
      <c r="AK3516" s="1868"/>
      <c r="AL3516" s="1868"/>
    </row>
    <row r="3517" spans="1:38" x14ac:dyDescent="0.25">
      <c r="A3517" s="1781">
        <v>20190342</v>
      </c>
      <c r="C3517" s="1782" t="s">
        <v>7244</v>
      </c>
      <c r="D3517" s="1762" t="s">
        <v>26</v>
      </c>
      <c r="E3517" s="1762">
        <v>1</v>
      </c>
      <c r="F3517" s="1762">
        <v>9</v>
      </c>
      <c r="G3517" s="1762">
        <v>6</v>
      </c>
      <c r="H3517" s="1762">
        <v>2</v>
      </c>
      <c r="I3517" s="1783">
        <v>0</v>
      </c>
      <c r="J3517" s="1783">
        <v>0</v>
      </c>
      <c r="O3517" s="1764">
        <f t="shared" si="1443"/>
        <v>0</v>
      </c>
      <c r="P3517" s="1806" t="str">
        <f t="shared" si="1437"/>
        <v/>
      </c>
      <c r="R3517" s="1864" t="str">
        <f t="shared" si="1438"/>
        <v/>
      </c>
      <c r="S3517" s="1807">
        <f t="shared" si="1439"/>
        <v>0</v>
      </c>
      <c r="U3517" s="1764">
        <f t="shared" si="1440"/>
        <v>0</v>
      </c>
      <c r="V3517" s="1764">
        <f t="shared" si="1441"/>
        <v>0</v>
      </c>
      <c r="W3517" s="1764">
        <f t="shared" si="1442"/>
        <v>0</v>
      </c>
      <c r="X3517" s="1768"/>
      <c r="Y3517" s="1784"/>
      <c r="Z3517" s="1770"/>
      <c r="AA3517" s="1843"/>
      <c r="AB3517" s="1843"/>
      <c r="AH3517" s="1867"/>
      <c r="AK3517" s="1868"/>
      <c r="AL3517" s="1868"/>
    </row>
    <row r="3518" spans="1:38" x14ac:dyDescent="0.25">
      <c r="A3518" s="1781">
        <v>20190343</v>
      </c>
      <c r="C3518" s="1782" t="s">
        <v>7245</v>
      </c>
      <c r="D3518" s="1762" t="s">
        <v>26</v>
      </c>
      <c r="E3518" s="1762">
        <v>1</v>
      </c>
      <c r="F3518" s="1762">
        <v>9</v>
      </c>
      <c r="G3518" s="1762">
        <v>6</v>
      </c>
      <c r="H3518" s="1762">
        <v>2</v>
      </c>
      <c r="I3518" s="1783">
        <v>0</v>
      </c>
      <c r="J3518" s="1783">
        <v>0</v>
      </c>
      <c r="O3518" s="1764">
        <f t="shared" si="1443"/>
        <v>0</v>
      </c>
      <c r="P3518" s="1806" t="str">
        <f t="shared" si="1437"/>
        <v/>
      </c>
      <c r="R3518" s="1864" t="str">
        <f t="shared" si="1438"/>
        <v/>
      </c>
      <c r="S3518" s="1807">
        <f t="shared" si="1439"/>
        <v>0</v>
      </c>
      <c r="U3518" s="1764">
        <f t="shared" si="1440"/>
        <v>0</v>
      </c>
      <c r="V3518" s="1764">
        <f t="shared" si="1441"/>
        <v>0</v>
      </c>
      <c r="W3518" s="1764">
        <f t="shared" si="1442"/>
        <v>0</v>
      </c>
      <c r="X3518" s="1768"/>
      <c r="Y3518" s="1784"/>
      <c r="Z3518" s="1770"/>
      <c r="AA3518" s="1843"/>
      <c r="AB3518" s="1843"/>
      <c r="AH3518" s="1867"/>
      <c r="AK3518" s="1868"/>
      <c r="AL3518" s="1868"/>
    </row>
    <row r="3519" spans="1:38" x14ac:dyDescent="0.25">
      <c r="A3519" s="1781">
        <v>20190344</v>
      </c>
      <c r="C3519" s="1782" t="s">
        <v>7246</v>
      </c>
      <c r="D3519" s="1762" t="s">
        <v>26</v>
      </c>
      <c r="E3519" s="1762">
        <v>1</v>
      </c>
      <c r="F3519" s="1762">
        <v>9</v>
      </c>
      <c r="G3519" s="1762">
        <v>6</v>
      </c>
      <c r="H3519" s="1762">
        <v>2</v>
      </c>
      <c r="I3519" s="1783">
        <v>0</v>
      </c>
      <c r="J3519" s="1783">
        <v>0</v>
      </c>
      <c r="O3519" s="1764">
        <f t="shared" si="1443"/>
        <v>0</v>
      </c>
      <c r="P3519" s="1806" t="str">
        <f t="shared" si="1437"/>
        <v/>
      </c>
      <c r="R3519" s="1864" t="str">
        <f t="shared" si="1438"/>
        <v/>
      </c>
      <c r="S3519" s="1807">
        <f t="shared" si="1439"/>
        <v>0</v>
      </c>
      <c r="U3519" s="1764">
        <f t="shared" si="1440"/>
        <v>0</v>
      </c>
      <c r="V3519" s="1764">
        <f t="shared" si="1441"/>
        <v>0</v>
      </c>
      <c r="W3519" s="1764">
        <f t="shared" si="1442"/>
        <v>0</v>
      </c>
      <c r="X3519" s="1768"/>
      <c r="Y3519" s="1784"/>
      <c r="Z3519" s="1770"/>
      <c r="AA3519" s="1843"/>
      <c r="AB3519" s="1843"/>
      <c r="AH3519" s="1867"/>
      <c r="AK3519" s="1868"/>
      <c r="AL3519" s="1868"/>
    </row>
    <row r="3520" spans="1:38" x14ac:dyDescent="0.25">
      <c r="A3520" s="1781">
        <v>20190345</v>
      </c>
      <c r="C3520" s="1782" t="s">
        <v>7247</v>
      </c>
      <c r="D3520" s="1762" t="s">
        <v>26</v>
      </c>
      <c r="E3520" s="1762">
        <v>1</v>
      </c>
      <c r="F3520" s="1762">
        <v>9</v>
      </c>
      <c r="G3520" s="1762">
        <v>6</v>
      </c>
      <c r="H3520" s="1762">
        <v>2</v>
      </c>
      <c r="I3520" s="1783">
        <v>0</v>
      </c>
      <c r="J3520" s="1783">
        <v>0</v>
      </c>
      <c r="O3520" s="1764">
        <f t="shared" si="1443"/>
        <v>0</v>
      </c>
      <c r="P3520" s="1806" t="str">
        <f t="shared" si="1437"/>
        <v/>
      </c>
      <c r="R3520" s="1864" t="str">
        <f t="shared" si="1438"/>
        <v/>
      </c>
      <c r="S3520" s="1807">
        <f t="shared" si="1439"/>
        <v>0</v>
      </c>
      <c r="U3520" s="1764">
        <f t="shared" si="1440"/>
        <v>0</v>
      </c>
      <c r="V3520" s="1764">
        <f t="shared" si="1441"/>
        <v>0</v>
      </c>
      <c r="W3520" s="1764">
        <f t="shared" si="1442"/>
        <v>0</v>
      </c>
      <c r="X3520" s="1768"/>
      <c r="Y3520" s="1784"/>
      <c r="Z3520" s="1770"/>
      <c r="AA3520" s="1843"/>
      <c r="AB3520" s="1843"/>
      <c r="AH3520" s="1867"/>
      <c r="AK3520" s="1868"/>
      <c r="AL3520" s="1868"/>
    </row>
    <row r="3521" spans="1:38" x14ac:dyDescent="0.25">
      <c r="A3521" s="1781">
        <v>20190346</v>
      </c>
      <c r="C3521" s="1782" t="s">
        <v>7248</v>
      </c>
      <c r="D3521" s="1762" t="s">
        <v>26</v>
      </c>
      <c r="E3521" s="1762">
        <v>1</v>
      </c>
      <c r="F3521" s="1762">
        <v>9</v>
      </c>
      <c r="G3521" s="1762">
        <v>6</v>
      </c>
      <c r="H3521" s="1762">
        <v>2</v>
      </c>
      <c r="I3521" s="1783">
        <v>0</v>
      </c>
      <c r="J3521" s="1783">
        <v>0</v>
      </c>
      <c r="O3521" s="1764">
        <f t="shared" si="1443"/>
        <v>0</v>
      </c>
      <c r="P3521" s="1806" t="str">
        <f t="shared" si="1437"/>
        <v/>
      </c>
      <c r="R3521" s="1864" t="str">
        <f t="shared" si="1438"/>
        <v/>
      </c>
      <c r="S3521" s="1807">
        <f t="shared" si="1439"/>
        <v>0</v>
      </c>
      <c r="U3521" s="1764">
        <f t="shared" si="1440"/>
        <v>0</v>
      </c>
      <c r="V3521" s="1764">
        <f t="shared" si="1441"/>
        <v>0</v>
      </c>
      <c r="W3521" s="1764">
        <f t="shared" si="1442"/>
        <v>0</v>
      </c>
      <c r="X3521" s="1768"/>
      <c r="Y3521" s="1784"/>
      <c r="Z3521" s="1770"/>
      <c r="AA3521" s="1843"/>
      <c r="AB3521" s="1843"/>
      <c r="AH3521" s="1867"/>
      <c r="AK3521" s="1868"/>
      <c r="AL3521" s="1868"/>
    </row>
    <row r="3522" spans="1:38" x14ac:dyDescent="0.25">
      <c r="A3522" s="1781">
        <v>20190347</v>
      </c>
      <c r="C3522" s="1782" t="s">
        <v>7249</v>
      </c>
      <c r="D3522" s="1762" t="s">
        <v>26</v>
      </c>
      <c r="E3522" s="1762">
        <v>1</v>
      </c>
      <c r="F3522" s="1762">
        <v>9</v>
      </c>
      <c r="G3522" s="1762">
        <v>6</v>
      </c>
      <c r="H3522" s="1762">
        <v>2</v>
      </c>
      <c r="I3522" s="1783">
        <v>0</v>
      </c>
      <c r="J3522" s="1783">
        <v>0</v>
      </c>
      <c r="O3522" s="1764">
        <f t="shared" si="1443"/>
        <v>0</v>
      </c>
      <c r="P3522" s="1806" t="str">
        <f t="shared" si="1437"/>
        <v/>
      </c>
      <c r="R3522" s="1864" t="str">
        <f t="shared" si="1438"/>
        <v/>
      </c>
      <c r="S3522" s="1807">
        <f t="shared" si="1439"/>
        <v>0</v>
      </c>
      <c r="U3522" s="1764">
        <f t="shared" si="1440"/>
        <v>0</v>
      </c>
      <c r="V3522" s="1764">
        <f t="shared" si="1441"/>
        <v>0</v>
      </c>
      <c r="W3522" s="1764">
        <f t="shared" si="1442"/>
        <v>0</v>
      </c>
      <c r="X3522" s="1768"/>
      <c r="Y3522" s="1784"/>
      <c r="Z3522" s="1770"/>
      <c r="AA3522" s="1843"/>
      <c r="AB3522" s="1843"/>
      <c r="AH3522" s="1867"/>
      <c r="AK3522" s="1868"/>
      <c r="AL3522" s="1868"/>
    </row>
    <row r="3523" spans="1:38" x14ac:dyDescent="0.25">
      <c r="A3523" s="1781">
        <v>20190348</v>
      </c>
      <c r="C3523" s="1782" t="s">
        <v>7250</v>
      </c>
      <c r="D3523" s="1762" t="s">
        <v>26</v>
      </c>
      <c r="E3523" s="1762">
        <v>1</v>
      </c>
      <c r="F3523" s="1762">
        <v>9</v>
      </c>
      <c r="G3523" s="1762">
        <v>6</v>
      </c>
      <c r="H3523" s="1762">
        <v>2</v>
      </c>
      <c r="I3523" s="1783">
        <v>0</v>
      </c>
      <c r="J3523" s="1783">
        <v>0</v>
      </c>
      <c r="O3523" s="1764">
        <f t="shared" si="1443"/>
        <v>0</v>
      </c>
      <c r="P3523" s="1806" t="str">
        <f t="shared" si="1437"/>
        <v/>
      </c>
      <c r="R3523" s="1864" t="str">
        <f t="shared" si="1438"/>
        <v/>
      </c>
      <c r="S3523" s="1807">
        <f t="shared" si="1439"/>
        <v>0</v>
      </c>
      <c r="U3523" s="1764">
        <f t="shared" si="1440"/>
        <v>0</v>
      </c>
      <c r="V3523" s="1764">
        <f t="shared" si="1441"/>
        <v>0</v>
      </c>
      <c r="W3523" s="1764">
        <f t="shared" si="1442"/>
        <v>0</v>
      </c>
      <c r="X3523" s="1768"/>
      <c r="Y3523" s="1784"/>
      <c r="Z3523" s="1770"/>
      <c r="AA3523" s="1843"/>
      <c r="AB3523" s="1843"/>
      <c r="AH3523" s="1867"/>
      <c r="AK3523" s="1868"/>
      <c r="AL3523" s="1868"/>
    </row>
    <row r="3524" spans="1:38" x14ac:dyDescent="0.25">
      <c r="A3524" s="1781">
        <v>20190349</v>
      </c>
      <c r="C3524" s="1782" t="s">
        <v>7251</v>
      </c>
      <c r="D3524" s="1762" t="s">
        <v>26</v>
      </c>
      <c r="E3524" s="1762">
        <v>1</v>
      </c>
      <c r="F3524" s="1762">
        <v>9</v>
      </c>
      <c r="G3524" s="1762">
        <v>6</v>
      </c>
      <c r="H3524" s="1762">
        <v>2</v>
      </c>
      <c r="I3524" s="1783">
        <v>0</v>
      </c>
      <c r="J3524" s="1783">
        <v>0</v>
      </c>
      <c r="O3524" s="1764">
        <f t="shared" si="1443"/>
        <v>0</v>
      </c>
      <c r="P3524" s="1806" t="str">
        <f t="shared" si="1437"/>
        <v/>
      </c>
      <c r="R3524" s="1864" t="str">
        <f t="shared" si="1438"/>
        <v/>
      </c>
      <c r="S3524" s="1807">
        <f t="shared" si="1439"/>
        <v>0</v>
      </c>
      <c r="U3524" s="1764">
        <f t="shared" si="1440"/>
        <v>0</v>
      </c>
      <c r="V3524" s="1764">
        <f t="shared" si="1441"/>
        <v>0</v>
      </c>
      <c r="W3524" s="1764">
        <f t="shared" si="1442"/>
        <v>0</v>
      </c>
      <c r="X3524" s="1768"/>
      <c r="Y3524" s="1784"/>
      <c r="Z3524" s="1770"/>
      <c r="AA3524" s="1843"/>
      <c r="AB3524" s="1843"/>
      <c r="AH3524" s="1867"/>
      <c r="AK3524" s="1868"/>
      <c r="AL3524" s="1868"/>
    </row>
    <row r="3525" spans="1:38" x14ac:dyDescent="0.25">
      <c r="A3525" s="1781">
        <v>20190350</v>
      </c>
      <c r="C3525" s="1782" t="s">
        <v>7252</v>
      </c>
      <c r="D3525" s="1762" t="s">
        <v>26</v>
      </c>
      <c r="E3525" s="1762">
        <v>1</v>
      </c>
      <c r="F3525" s="1762">
        <v>9</v>
      </c>
      <c r="G3525" s="1762">
        <v>6</v>
      </c>
      <c r="H3525" s="1762">
        <v>2</v>
      </c>
      <c r="I3525" s="1783">
        <v>0</v>
      </c>
      <c r="J3525" s="1783">
        <v>0</v>
      </c>
      <c r="O3525" s="1764">
        <f t="shared" si="1443"/>
        <v>0</v>
      </c>
      <c r="P3525" s="1806" t="str">
        <f t="shared" si="1437"/>
        <v/>
      </c>
      <c r="R3525" s="1864" t="str">
        <f t="shared" si="1438"/>
        <v/>
      </c>
      <c r="S3525" s="1807">
        <f t="shared" si="1439"/>
        <v>0</v>
      </c>
      <c r="U3525" s="1764">
        <f t="shared" si="1440"/>
        <v>0</v>
      </c>
      <c r="V3525" s="1764">
        <f t="shared" si="1441"/>
        <v>0</v>
      </c>
      <c r="W3525" s="1764">
        <f t="shared" si="1442"/>
        <v>0</v>
      </c>
      <c r="X3525" s="1768"/>
      <c r="Y3525" s="1784"/>
      <c r="Z3525" s="1770"/>
      <c r="AA3525" s="1843"/>
      <c r="AB3525" s="1843"/>
      <c r="AH3525" s="1867"/>
      <c r="AK3525" s="1868"/>
      <c r="AL3525" s="1868"/>
    </row>
    <row r="3526" spans="1:38" x14ac:dyDescent="0.25">
      <c r="A3526" s="1781">
        <v>20190351</v>
      </c>
      <c r="C3526" s="1782" t="s">
        <v>7253</v>
      </c>
      <c r="D3526" s="1762" t="s">
        <v>26</v>
      </c>
      <c r="E3526" s="1762">
        <v>1</v>
      </c>
      <c r="F3526" s="1762">
        <v>9</v>
      </c>
      <c r="G3526" s="1762">
        <v>6</v>
      </c>
      <c r="H3526" s="1762">
        <v>2</v>
      </c>
      <c r="I3526" s="1783">
        <v>0</v>
      </c>
      <c r="J3526" s="1783">
        <v>0</v>
      </c>
      <c r="O3526" s="1764">
        <f t="shared" si="1443"/>
        <v>0</v>
      </c>
      <c r="P3526" s="1806" t="str">
        <f t="shared" si="1437"/>
        <v/>
      </c>
      <c r="R3526" s="1864" t="str">
        <f t="shared" si="1438"/>
        <v/>
      </c>
      <c r="S3526" s="1807">
        <f t="shared" si="1439"/>
        <v>0</v>
      </c>
      <c r="U3526" s="1764">
        <f t="shared" si="1440"/>
        <v>0</v>
      </c>
      <c r="V3526" s="1764">
        <f t="shared" si="1441"/>
        <v>0</v>
      </c>
      <c r="W3526" s="1764">
        <f t="shared" si="1442"/>
        <v>0</v>
      </c>
      <c r="X3526" s="1768"/>
      <c r="Y3526" s="1784"/>
      <c r="Z3526" s="1770"/>
      <c r="AA3526" s="1843"/>
      <c r="AB3526" s="1843"/>
      <c r="AH3526" s="1867"/>
      <c r="AK3526" s="1868"/>
      <c r="AL3526" s="1868"/>
    </row>
    <row r="3527" spans="1:38" x14ac:dyDescent="0.25">
      <c r="A3527" s="1781">
        <v>20190352</v>
      </c>
      <c r="C3527" s="1782" t="s">
        <v>7254</v>
      </c>
      <c r="D3527" s="1762" t="s">
        <v>26</v>
      </c>
      <c r="E3527" s="1762">
        <v>1</v>
      </c>
      <c r="F3527" s="1762">
        <v>9</v>
      </c>
      <c r="G3527" s="1762">
        <v>6</v>
      </c>
      <c r="H3527" s="1762">
        <v>2</v>
      </c>
      <c r="I3527" s="1783">
        <v>0</v>
      </c>
      <c r="J3527" s="1783">
        <v>0</v>
      </c>
      <c r="O3527" s="1764">
        <f t="shared" si="1443"/>
        <v>0</v>
      </c>
      <c r="P3527" s="1806" t="str">
        <f t="shared" si="1437"/>
        <v/>
      </c>
      <c r="R3527" s="1864" t="str">
        <f t="shared" si="1438"/>
        <v/>
      </c>
      <c r="S3527" s="1807">
        <f t="shared" si="1439"/>
        <v>0</v>
      </c>
      <c r="U3527" s="1764">
        <f t="shared" si="1440"/>
        <v>0</v>
      </c>
      <c r="V3527" s="1764">
        <f t="shared" si="1441"/>
        <v>0</v>
      </c>
      <c r="W3527" s="1764">
        <f t="shared" si="1442"/>
        <v>0</v>
      </c>
      <c r="X3527" s="1768"/>
      <c r="Y3527" s="1784"/>
      <c r="Z3527" s="1770"/>
      <c r="AA3527" s="1843"/>
      <c r="AB3527" s="1843"/>
      <c r="AH3527" s="1867"/>
      <c r="AK3527" s="1868"/>
      <c r="AL3527" s="1868"/>
    </row>
    <row r="3528" spans="1:38" x14ac:dyDescent="0.25">
      <c r="A3528" s="1781">
        <v>20190353</v>
      </c>
      <c r="C3528" s="1782" t="s">
        <v>7255</v>
      </c>
      <c r="D3528" s="1762" t="s">
        <v>26</v>
      </c>
      <c r="E3528" s="1762">
        <v>1</v>
      </c>
      <c r="F3528" s="1762">
        <v>9</v>
      </c>
      <c r="G3528" s="1762">
        <v>6</v>
      </c>
      <c r="H3528" s="1762">
        <v>2</v>
      </c>
      <c r="I3528" s="1783">
        <v>0</v>
      </c>
      <c r="J3528" s="1783">
        <v>0</v>
      </c>
      <c r="O3528" s="1764">
        <f t="shared" si="1443"/>
        <v>0</v>
      </c>
      <c r="P3528" s="1806" t="str">
        <f t="shared" si="1437"/>
        <v/>
      </c>
      <c r="R3528" s="1864" t="str">
        <f t="shared" si="1438"/>
        <v/>
      </c>
      <c r="S3528" s="1807">
        <f t="shared" si="1439"/>
        <v>0</v>
      </c>
      <c r="U3528" s="1764">
        <f t="shared" si="1440"/>
        <v>0</v>
      </c>
      <c r="V3528" s="1764">
        <f t="shared" si="1441"/>
        <v>0</v>
      </c>
      <c r="W3528" s="1764">
        <f t="shared" si="1442"/>
        <v>0</v>
      </c>
      <c r="X3528" s="1768"/>
      <c r="Y3528" s="1784"/>
      <c r="Z3528" s="1770"/>
      <c r="AA3528" s="1843"/>
      <c r="AB3528" s="1843"/>
      <c r="AH3528" s="1867"/>
      <c r="AK3528" s="1868"/>
      <c r="AL3528" s="1868"/>
    </row>
    <row r="3529" spans="1:38" x14ac:dyDescent="0.25">
      <c r="A3529" s="1781">
        <v>20190354</v>
      </c>
      <c r="C3529" s="1782" t="s">
        <v>7256</v>
      </c>
      <c r="D3529" s="1762" t="s">
        <v>26</v>
      </c>
      <c r="E3529" s="1762">
        <v>1</v>
      </c>
      <c r="F3529" s="1762">
        <v>9</v>
      </c>
      <c r="G3529" s="1762">
        <v>6</v>
      </c>
      <c r="H3529" s="1762">
        <v>2</v>
      </c>
      <c r="I3529" s="1783">
        <v>0</v>
      </c>
      <c r="J3529" s="1783">
        <v>0</v>
      </c>
      <c r="O3529" s="1764">
        <f t="shared" ref="O3529:O3592" si="1444">N3529-Q3529</f>
        <v>0</v>
      </c>
      <c r="P3529" s="1806" t="str">
        <f t="shared" ref="P3529:P3592" si="1445">IF(N3529&lt;=0,"",O3529/N3529)</f>
        <v/>
      </c>
      <c r="R3529" s="1864" t="str">
        <f t="shared" ref="R3529:R3592" si="1446">IF(N3529&lt;=0,"",Q3529/N3529)</f>
        <v/>
      </c>
      <c r="S3529" s="1807">
        <f t="shared" ref="S3529:S3592" si="1447">Q3529/$S$1</f>
        <v>0</v>
      </c>
      <c r="U3529" s="1764">
        <f t="shared" ref="U3529:U3592" si="1448">((1-I3529)*O3529)+((1-J3529)*Q3529)</f>
        <v>0</v>
      </c>
      <c r="V3529" s="1764">
        <f t="shared" ref="V3529:V3592" si="1449">L3529-W3529</f>
        <v>0</v>
      </c>
      <c r="W3529" s="1764">
        <f t="shared" ref="W3529:W3592" si="1450">X3529+AC3529+AH3529+AM3529+AO3529+AR3529</f>
        <v>0</v>
      </c>
      <c r="X3529" s="1768"/>
      <c r="Y3529" s="1784"/>
      <c r="Z3529" s="1770"/>
      <c r="AA3529" s="1843"/>
      <c r="AB3529" s="1843"/>
      <c r="AH3529" s="1867"/>
      <c r="AK3529" s="1868"/>
      <c r="AL3529" s="1868"/>
    </row>
    <row r="3530" spans="1:38" x14ac:dyDescent="0.25">
      <c r="A3530" s="1781">
        <v>20190355</v>
      </c>
      <c r="C3530" s="1782">
        <v>773319</v>
      </c>
      <c r="D3530" s="1762" t="s">
        <v>26</v>
      </c>
      <c r="E3530" s="1762">
        <v>1</v>
      </c>
      <c r="F3530" s="1762">
        <v>8</v>
      </c>
      <c r="G3530" s="1762">
        <v>6</v>
      </c>
      <c r="H3530" s="1762">
        <v>1</v>
      </c>
      <c r="I3530" s="1783">
        <v>0</v>
      </c>
      <c r="J3530" s="1783">
        <v>0</v>
      </c>
      <c r="O3530" s="1764">
        <f t="shared" si="1444"/>
        <v>0</v>
      </c>
      <c r="P3530" s="1806" t="str">
        <f t="shared" si="1445"/>
        <v/>
      </c>
      <c r="R3530" s="1864" t="str">
        <f t="shared" si="1446"/>
        <v/>
      </c>
      <c r="S3530" s="1807">
        <f t="shared" si="1447"/>
        <v>0</v>
      </c>
      <c r="U3530" s="1764">
        <f t="shared" si="1448"/>
        <v>0</v>
      </c>
      <c r="V3530" s="1764">
        <f t="shared" si="1449"/>
        <v>0</v>
      </c>
      <c r="W3530" s="1764">
        <f t="shared" si="1450"/>
        <v>0</v>
      </c>
      <c r="X3530" s="1768"/>
      <c r="Y3530" s="1784"/>
      <c r="Z3530" s="1770"/>
      <c r="AA3530" s="1843"/>
      <c r="AB3530" s="1843"/>
      <c r="AH3530" s="1867"/>
      <c r="AK3530" s="1868"/>
      <c r="AL3530" s="1868"/>
    </row>
    <row r="3531" spans="1:38" x14ac:dyDescent="0.25">
      <c r="A3531" s="1781">
        <v>20190356</v>
      </c>
      <c r="C3531" s="1782">
        <v>787419</v>
      </c>
      <c r="D3531" s="1762" t="s">
        <v>26</v>
      </c>
      <c r="E3531" s="1762">
        <v>1</v>
      </c>
      <c r="F3531" s="1762">
        <v>8</v>
      </c>
      <c r="G3531" s="1762">
        <v>5</v>
      </c>
      <c r="H3531" s="1762">
        <v>3</v>
      </c>
      <c r="I3531" s="1783">
        <v>0</v>
      </c>
      <c r="J3531" s="1783">
        <v>0</v>
      </c>
      <c r="O3531" s="1764">
        <f t="shared" si="1444"/>
        <v>0</v>
      </c>
      <c r="P3531" s="1806" t="str">
        <f t="shared" si="1445"/>
        <v/>
      </c>
      <c r="R3531" s="1864" t="str">
        <f t="shared" si="1446"/>
        <v/>
      </c>
      <c r="S3531" s="1807">
        <f t="shared" si="1447"/>
        <v>0</v>
      </c>
      <c r="U3531" s="1764">
        <f t="shared" si="1448"/>
        <v>0</v>
      </c>
      <c r="V3531" s="1764">
        <f t="shared" si="1449"/>
        <v>0</v>
      </c>
      <c r="W3531" s="1764">
        <f t="shared" si="1450"/>
        <v>0</v>
      </c>
      <c r="X3531" s="1768"/>
      <c r="Y3531" s="1784"/>
      <c r="Z3531" s="1770"/>
      <c r="AA3531" s="1843"/>
      <c r="AB3531" s="1843"/>
      <c r="AH3531" s="1867"/>
      <c r="AK3531" s="1868"/>
      <c r="AL3531" s="1868"/>
    </row>
    <row r="3532" spans="1:38" x14ac:dyDescent="0.25">
      <c r="A3532" s="1781">
        <v>20190357</v>
      </c>
      <c r="C3532" s="1782">
        <v>802319</v>
      </c>
      <c r="D3532" s="1762" t="s">
        <v>26</v>
      </c>
      <c r="E3532" s="1762">
        <v>1</v>
      </c>
      <c r="F3532" s="1762">
        <v>8</v>
      </c>
      <c r="G3532" s="1762">
        <v>5</v>
      </c>
      <c r="H3532" s="1762">
        <v>4</v>
      </c>
      <c r="I3532" s="1783">
        <v>0</v>
      </c>
      <c r="J3532" s="1783">
        <v>0</v>
      </c>
      <c r="O3532" s="1764">
        <f t="shared" si="1444"/>
        <v>0</v>
      </c>
      <c r="P3532" s="1806" t="str">
        <f t="shared" si="1445"/>
        <v/>
      </c>
      <c r="R3532" s="1864" t="str">
        <f t="shared" si="1446"/>
        <v/>
      </c>
      <c r="S3532" s="1807">
        <f t="shared" si="1447"/>
        <v>0</v>
      </c>
      <c r="U3532" s="1764">
        <f t="shared" si="1448"/>
        <v>0</v>
      </c>
      <c r="V3532" s="1764">
        <f t="shared" si="1449"/>
        <v>0</v>
      </c>
      <c r="W3532" s="1764">
        <f t="shared" si="1450"/>
        <v>0</v>
      </c>
      <c r="X3532" s="1768"/>
      <c r="Y3532" s="1784"/>
      <c r="Z3532" s="1770"/>
      <c r="AA3532" s="1843"/>
      <c r="AB3532" s="1843"/>
      <c r="AH3532" s="1867"/>
      <c r="AK3532" s="1868"/>
      <c r="AL3532" s="1868"/>
    </row>
    <row r="3533" spans="1:38" x14ac:dyDescent="0.25">
      <c r="A3533" s="1781">
        <v>20190358</v>
      </c>
      <c r="C3533" s="1782" t="s">
        <v>7258</v>
      </c>
      <c r="D3533" s="1762" t="s">
        <v>881</v>
      </c>
      <c r="E3533" s="1762">
        <v>1</v>
      </c>
      <c r="F3533" s="1762">
        <v>3</v>
      </c>
      <c r="G3533" s="1762">
        <v>0</v>
      </c>
      <c r="H3533" s="1762">
        <v>2</v>
      </c>
      <c r="I3533" s="1783">
        <v>0</v>
      </c>
      <c r="J3533" s="1783">
        <v>0</v>
      </c>
      <c r="O3533" s="1764">
        <f t="shared" si="1444"/>
        <v>0</v>
      </c>
      <c r="P3533" s="1806" t="str">
        <f t="shared" si="1445"/>
        <v/>
      </c>
      <c r="R3533" s="1864" t="str">
        <f t="shared" si="1446"/>
        <v/>
      </c>
      <c r="S3533" s="1807">
        <f t="shared" si="1447"/>
        <v>0</v>
      </c>
      <c r="U3533" s="1764">
        <f t="shared" si="1448"/>
        <v>0</v>
      </c>
      <c r="V3533" s="1764">
        <f t="shared" si="1449"/>
        <v>0</v>
      </c>
      <c r="W3533" s="1764">
        <f t="shared" si="1450"/>
        <v>0</v>
      </c>
      <c r="X3533" s="1768"/>
      <c r="Y3533" s="1784"/>
      <c r="Z3533" s="1770"/>
      <c r="AA3533" s="1843"/>
      <c r="AB3533" s="1843"/>
      <c r="AH3533" s="1867"/>
      <c r="AK3533" s="1868"/>
      <c r="AL3533" s="1868"/>
    </row>
    <row r="3534" spans="1:38" x14ac:dyDescent="0.25">
      <c r="A3534" s="1962">
        <v>20190359</v>
      </c>
      <c r="C3534" s="1782" t="s">
        <v>7260</v>
      </c>
      <c r="D3534" s="1762" t="s">
        <v>26</v>
      </c>
      <c r="E3534" s="1762">
        <v>0</v>
      </c>
      <c r="F3534" s="1762">
        <v>0</v>
      </c>
      <c r="G3534" s="1762">
        <v>0</v>
      </c>
      <c r="H3534" s="1762">
        <v>0</v>
      </c>
      <c r="I3534" s="1783">
        <v>0</v>
      </c>
      <c r="J3534" s="1783">
        <v>0</v>
      </c>
      <c r="L3534" s="1764">
        <v>397.46</v>
      </c>
      <c r="O3534" s="1764">
        <f t="shared" si="1444"/>
        <v>0</v>
      </c>
      <c r="P3534" s="1806" t="str">
        <f t="shared" si="1445"/>
        <v/>
      </c>
      <c r="R3534" s="1864" t="str">
        <f t="shared" si="1446"/>
        <v/>
      </c>
      <c r="S3534" s="1807">
        <f t="shared" si="1447"/>
        <v>0</v>
      </c>
      <c r="U3534" s="1764">
        <f t="shared" si="1448"/>
        <v>0</v>
      </c>
      <c r="V3534" s="1764">
        <f t="shared" si="1449"/>
        <v>397.46</v>
      </c>
      <c r="W3534" s="1764">
        <f t="shared" si="1450"/>
        <v>0</v>
      </c>
      <c r="X3534" s="1768"/>
      <c r="Y3534" s="1784"/>
      <c r="Z3534" s="1770"/>
      <c r="AA3534" s="1843"/>
      <c r="AB3534" s="1843"/>
      <c r="AH3534" s="1867"/>
      <c r="AK3534" s="1868"/>
      <c r="AL3534" s="1868"/>
    </row>
    <row r="3535" spans="1:38" x14ac:dyDescent="0.25">
      <c r="A3535" s="1781">
        <v>20190360</v>
      </c>
      <c r="C3535" s="1782" t="s">
        <v>7274</v>
      </c>
      <c r="D3535" s="1762" t="s">
        <v>317</v>
      </c>
      <c r="E3535" s="1762">
        <v>1</v>
      </c>
      <c r="F3535" s="1762">
        <v>8</v>
      </c>
      <c r="G3535" s="1762">
        <v>7</v>
      </c>
      <c r="H3535" s="1762">
        <v>3</v>
      </c>
      <c r="I3535" s="1783">
        <v>0</v>
      </c>
      <c r="J3535" s="1783">
        <v>0</v>
      </c>
      <c r="O3535" s="1764">
        <f t="shared" si="1444"/>
        <v>0</v>
      </c>
      <c r="P3535" s="1806" t="str">
        <f t="shared" si="1445"/>
        <v/>
      </c>
      <c r="R3535" s="1864" t="str">
        <f t="shared" si="1446"/>
        <v/>
      </c>
      <c r="S3535" s="1807">
        <f t="shared" si="1447"/>
        <v>0</v>
      </c>
      <c r="U3535" s="1764">
        <f t="shared" si="1448"/>
        <v>0</v>
      </c>
      <c r="V3535" s="1764">
        <f t="shared" si="1449"/>
        <v>0</v>
      </c>
      <c r="W3535" s="1764">
        <f t="shared" si="1450"/>
        <v>0</v>
      </c>
      <c r="X3535" s="1768"/>
      <c r="Y3535" s="1784"/>
      <c r="Z3535" s="1770"/>
      <c r="AA3535" s="1843"/>
      <c r="AB3535" s="1843"/>
      <c r="AH3535" s="1867"/>
      <c r="AK3535" s="1868"/>
      <c r="AL3535" s="1868"/>
    </row>
    <row r="3536" spans="1:38" x14ac:dyDescent="0.25">
      <c r="A3536" s="1781">
        <v>20190361</v>
      </c>
      <c r="C3536" s="1782" t="s">
        <v>7292</v>
      </c>
      <c r="D3536" s="1762" t="s">
        <v>26</v>
      </c>
      <c r="E3536" s="1762">
        <v>0</v>
      </c>
      <c r="F3536" s="1762">
        <v>0</v>
      </c>
      <c r="G3536" s="1762">
        <v>0</v>
      </c>
      <c r="H3536" s="1762">
        <v>0</v>
      </c>
      <c r="I3536" s="1783">
        <v>0</v>
      </c>
      <c r="J3536" s="1783">
        <v>0</v>
      </c>
      <c r="O3536" s="1764">
        <f t="shared" si="1444"/>
        <v>0</v>
      </c>
      <c r="P3536" s="1806" t="str">
        <f t="shared" si="1445"/>
        <v/>
      </c>
      <c r="R3536" s="1864" t="str">
        <f t="shared" si="1446"/>
        <v/>
      </c>
      <c r="S3536" s="1807">
        <f t="shared" si="1447"/>
        <v>0</v>
      </c>
      <c r="U3536" s="1764">
        <f t="shared" si="1448"/>
        <v>0</v>
      </c>
      <c r="V3536" s="1764">
        <f t="shared" si="1449"/>
        <v>0</v>
      </c>
      <c r="W3536" s="1764">
        <f t="shared" si="1450"/>
        <v>0</v>
      </c>
      <c r="X3536" s="1768"/>
      <c r="Y3536" s="1784"/>
      <c r="Z3536" s="1770"/>
      <c r="AA3536" s="1843"/>
      <c r="AB3536" s="1843"/>
      <c r="AH3536" s="1867"/>
      <c r="AK3536" s="1868"/>
      <c r="AL3536" s="1868"/>
    </row>
    <row r="3537" spans="1:38" x14ac:dyDescent="0.25">
      <c r="A3537" s="1781">
        <v>20190362</v>
      </c>
      <c r="C3537" s="1782" t="s">
        <v>7295</v>
      </c>
      <c r="D3537" s="1762" t="s">
        <v>26</v>
      </c>
      <c r="E3537" s="1762">
        <v>0</v>
      </c>
      <c r="F3537" s="1762">
        <v>0</v>
      </c>
      <c r="G3537" s="1762">
        <v>0</v>
      </c>
      <c r="H3537" s="1762">
        <v>0</v>
      </c>
      <c r="I3537" s="1783">
        <v>0</v>
      </c>
      <c r="J3537" s="1783">
        <v>0</v>
      </c>
      <c r="O3537" s="1764">
        <f t="shared" si="1444"/>
        <v>0</v>
      </c>
      <c r="P3537" s="1806" t="str">
        <f t="shared" si="1445"/>
        <v/>
      </c>
      <c r="R3537" s="1864" t="str">
        <f t="shared" si="1446"/>
        <v/>
      </c>
      <c r="S3537" s="1807">
        <f t="shared" si="1447"/>
        <v>0</v>
      </c>
      <c r="U3537" s="1764">
        <f t="shared" si="1448"/>
        <v>0</v>
      </c>
      <c r="V3537" s="1764">
        <f t="shared" si="1449"/>
        <v>0</v>
      </c>
      <c r="W3537" s="1764">
        <f t="shared" si="1450"/>
        <v>0</v>
      </c>
      <c r="X3537" s="1768"/>
      <c r="Y3537" s="1784"/>
      <c r="Z3537" s="1770"/>
      <c r="AA3537" s="1843"/>
      <c r="AB3537" s="1843"/>
      <c r="AH3537" s="1867"/>
      <c r="AK3537" s="1868"/>
      <c r="AL3537" s="1868"/>
    </row>
    <row r="3538" spans="1:38" x14ac:dyDescent="0.25">
      <c r="A3538" s="1781">
        <v>20190363</v>
      </c>
      <c r="C3538" s="1782" t="s">
        <v>7296</v>
      </c>
      <c r="D3538" s="1762" t="s">
        <v>881</v>
      </c>
      <c r="E3538" s="1762">
        <v>0</v>
      </c>
      <c r="F3538" s="1762">
        <v>3</v>
      </c>
      <c r="G3538" s="1762">
        <v>0</v>
      </c>
      <c r="H3538" s="1762">
        <v>3</v>
      </c>
      <c r="I3538" s="1783">
        <v>0</v>
      </c>
      <c r="J3538" s="1783">
        <v>0</v>
      </c>
      <c r="O3538" s="1764">
        <f t="shared" si="1444"/>
        <v>0</v>
      </c>
      <c r="P3538" s="1806" t="str">
        <f t="shared" si="1445"/>
        <v/>
      </c>
      <c r="R3538" s="1864" t="str">
        <f t="shared" si="1446"/>
        <v/>
      </c>
      <c r="S3538" s="1807">
        <f t="shared" si="1447"/>
        <v>0</v>
      </c>
      <c r="U3538" s="1764">
        <f t="shared" si="1448"/>
        <v>0</v>
      </c>
      <c r="V3538" s="1764">
        <f t="shared" si="1449"/>
        <v>0</v>
      </c>
      <c r="W3538" s="1764">
        <f t="shared" si="1450"/>
        <v>0</v>
      </c>
      <c r="X3538" s="1768"/>
      <c r="Y3538" s="1784"/>
      <c r="Z3538" s="1770"/>
      <c r="AA3538" s="1843"/>
      <c r="AB3538" s="1843"/>
      <c r="AH3538" s="1867"/>
      <c r="AK3538" s="1868"/>
      <c r="AL3538" s="1868"/>
    </row>
    <row r="3539" spans="1:38" x14ac:dyDescent="0.25">
      <c r="A3539" s="1781">
        <v>20190364</v>
      </c>
      <c r="C3539" s="1782" t="s">
        <v>4952</v>
      </c>
      <c r="D3539" s="1762" t="s">
        <v>6360</v>
      </c>
      <c r="E3539" s="1762">
        <v>0</v>
      </c>
      <c r="F3539" s="1762">
        <v>1</v>
      </c>
      <c r="G3539" s="1762">
        <v>0</v>
      </c>
      <c r="H3539" s="1762">
        <v>1</v>
      </c>
      <c r="I3539" s="1783">
        <v>0</v>
      </c>
      <c r="J3539" s="1783">
        <v>0</v>
      </c>
      <c r="O3539" s="1764">
        <f t="shared" si="1444"/>
        <v>0</v>
      </c>
      <c r="P3539" s="1806" t="str">
        <f t="shared" si="1445"/>
        <v/>
      </c>
      <c r="R3539" s="1864" t="str">
        <f t="shared" si="1446"/>
        <v/>
      </c>
      <c r="S3539" s="1807">
        <f t="shared" si="1447"/>
        <v>0</v>
      </c>
      <c r="U3539" s="1764">
        <f t="shared" si="1448"/>
        <v>0</v>
      </c>
      <c r="V3539" s="1764">
        <f t="shared" si="1449"/>
        <v>0</v>
      </c>
      <c r="W3539" s="1764">
        <f t="shared" si="1450"/>
        <v>0</v>
      </c>
      <c r="X3539" s="1768"/>
      <c r="Y3539" s="1784"/>
      <c r="Z3539" s="1770"/>
      <c r="AA3539" s="1843"/>
      <c r="AB3539" s="1843"/>
      <c r="AH3539" s="1867"/>
      <c r="AK3539" s="1868"/>
      <c r="AL3539" s="1868"/>
    </row>
    <row r="3540" spans="1:38" x14ac:dyDescent="0.25">
      <c r="A3540" s="1781">
        <v>20190365</v>
      </c>
      <c r="C3540" s="1782" t="s">
        <v>7302</v>
      </c>
      <c r="D3540" s="1762" t="s">
        <v>26</v>
      </c>
      <c r="E3540" s="1762">
        <v>1</v>
      </c>
      <c r="F3540" s="1762">
        <v>8</v>
      </c>
      <c r="G3540" s="1762">
        <v>4</v>
      </c>
      <c r="H3540" s="1762">
        <v>2</v>
      </c>
      <c r="I3540" s="1783">
        <v>0</v>
      </c>
      <c r="J3540" s="1783">
        <v>0</v>
      </c>
      <c r="O3540" s="1764">
        <f t="shared" si="1444"/>
        <v>0</v>
      </c>
      <c r="P3540" s="1806" t="str">
        <f t="shared" si="1445"/>
        <v/>
      </c>
      <c r="R3540" s="1864" t="str">
        <f t="shared" si="1446"/>
        <v/>
      </c>
      <c r="S3540" s="1807">
        <f t="shared" si="1447"/>
        <v>0</v>
      </c>
      <c r="U3540" s="1764">
        <f t="shared" si="1448"/>
        <v>0</v>
      </c>
      <c r="V3540" s="1764">
        <f t="shared" si="1449"/>
        <v>0</v>
      </c>
      <c r="W3540" s="1764">
        <f t="shared" si="1450"/>
        <v>0</v>
      </c>
      <c r="X3540" s="1768"/>
      <c r="Y3540" s="1784"/>
      <c r="Z3540" s="1770"/>
      <c r="AA3540" s="1843"/>
      <c r="AB3540" s="1843"/>
      <c r="AH3540" s="1867"/>
      <c r="AK3540" s="1868"/>
      <c r="AL3540" s="1868"/>
    </row>
    <row r="3541" spans="1:38" x14ac:dyDescent="0.25">
      <c r="A3541" s="1781">
        <v>20190366</v>
      </c>
      <c r="C3541" s="1782" t="s">
        <v>7313</v>
      </c>
      <c r="D3541" s="1762" t="s">
        <v>26</v>
      </c>
      <c r="E3541" s="1762">
        <v>0</v>
      </c>
      <c r="F3541" s="1762">
        <v>0</v>
      </c>
      <c r="G3541" s="1762">
        <v>0</v>
      </c>
      <c r="H3541" s="1762">
        <v>0</v>
      </c>
      <c r="I3541" s="1783">
        <v>0</v>
      </c>
      <c r="J3541" s="1783">
        <v>0</v>
      </c>
      <c r="O3541" s="1764">
        <f t="shared" si="1444"/>
        <v>0</v>
      </c>
      <c r="P3541" s="1806" t="str">
        <f t="shared" si="1445"/>
        <v/>
      </c>
      <c r="R3541" s="1864" t="str">
        <f t="shared" si="1446"/>
        <v/>
      </c>
      <c r="S3541" s="1807">
        <f t="shared" si="1447"/>
        <v>0</v>
      </c>
      <c r="U3541" s="1764">
        <f t="shared" si="1448"/>
        <v>0</v>
      </c>
      <c r="V3541" s="1764">
        <f t="shared" si="1449"/>
        <v>0</v>
      </c>
      <c r="W3541" s="1764">
        <f t="shared" si="1450"/>
        <v>0</v>
      </c>
      <c r="X3541" s="1768"/>
      <c r="Y3541" s="1784"/>
      <c r="Z3541" s="1770"/>
      <c r="AA3541" s="1843"/>
      <c r="AB3541" s="1843"/>
      <c r="AH3541" s="1867"/>
      <c r="AK3541" s="1868"/>
      <c r="AL3541" s="1868"/>
    </row>
    <row r="3542" spans="1:38" x14ac:dyDescent="0.25">
      <c r="I3542" s="1783">
        <v>0</v>
      </c>
      <c r="J3542" s="1783">
        <v>0</v>
      </c>
      <c r="O3542" s="1764">
        <f t="shared" si="1444"/>
        <v>0</v>
      </c>
      <c r="P3542" s="1806" t="str">
        <f t="shared" si="1445"/>
        <v/>
      </c>
      <c r="R3542" s="1864" t="str">
        <f t="shared" si="1446"/>
        <v/>
      </c>
      <c r="S3542" s="1807">
        <f t="shared" si="1447"/>
        <v>0</v>
      </c>
      <c r="U3542" s="1764">
        <f t="shared" si="1448"/>
        <v>0</v>
      </c>
      <c r="V3542" s="1764">
        <f t="shared" si="1449"/>
        <v>0</v>
      </c>
      <c r="W3542" s="1764">
        <f t="shared" si="1450"/>
        <v>0</v>
      </c>
      <c r="X3542" s="1768"/>
      <c r="Y3542" s="1784"/>
      <c r="Z3542" s="1770"/>
      <c r="AA3542" s="1843"/>
      <c r="AB3542" s="1843"/>
      <c r="AH3542" s="1867"/>
      <c r="AK3542" s="1868"/>
      <c r="AL3542" s="1868"/>
    </row>
    <row r="3543" spans="1:38" x14ac:dyDescent="0.25">
      <c r="I3543" s="1783">
        <v>0</v>
      </c>
      <c r="J3543" s="1783">
        <v>0</v>
      </c>
      <c r="O3543" s="1764">
        <f t="shared" si="1444"/>
        <v>0</v>
      </c>
      <c r="P3543" s="1806" t="str">
        <f t="shared" si="1445"/>
        <v/>
      </c>
      <c r="R3543" s="1864" t="str">
        <f t="shared" si="1446"/>
        <v/>
      </c>
      <c r="S3543" s="1807">
        <f t="shared" si="1447"/>
        <v>0</v>
      </c>
      <c r="U3543" s="1764">
        <f t="shared" si="1448"/>
        <v>0</v>
      </c>
      <c r="V3543" s="1764">
        <f t="shared" si="1449"/>
        <v>0</v>
      </c>
      <c r="W3543" s="1764">
        <f t="shared" si="1450"/>
        <v>0</v>
      </c>
      <c r="X3543" s="1768"/>
      <c r="Y3543" s="1784"/>
      <c r="Z3543" s="1770"/>
      <c r="AA3543" s="1843"/>
      <c r="AB3543" s="1843"/>
      <c r="AH3543" s="1867"/>
      <c r="AK3543" s="1868"/>
      <c r="AL3543" s="1868"/>
    </row>
    <row r="3544" spans="1:38" x14ac:dyDescent="0.25">
      <c r="I3544" s="1783">
        <v>0</v>
      </c>
      <c r="J3544" s="1783">
        <v>0</v>
      </c>
      <c r="O3544" s="1764">
        <f t="shared" si="1444"/>
        <v>0</v>
      </c>
      <c r="P3544" s="1806" t="str">
        <f t="shared" si="1445"/>
        <v/>
      </c>
      <c r="R3544" s="1864" t="str">
        <f t="shared" si="1446"/>
        <v/>
      </c>
      <c r="S3544" s="1807">
        <f t="shared" si="1447"/>
        <v>0</v>
      </c>
      <c r="U3544" s="1764">
        <f t="shared" si="1448"/>
        <v>0</v>
      </c>
      <c r="V3544" s="1764">
        <f t="shared" si="1449"/>
        <v>0</v>
      </c>
      <c r="W3544" s="1764">
        <f t="shared" si="1450"/>
        <v>0</v>
      </c>
      <c r="X3544" s="1768"/>
      <c r="Y3544" s="1784"/>
      <c r="Z3544" s="1770"/>
      <c r="AA3544" s="1843"/>
      <c r="AB3544" s="1843"/>
      <c r="AH3544" s="1867"/>
      <c r="AK3544" s="1868"/>
      <c r="AL3544" s="1868"/>
    </row>
    <row r="3545" spans="1:38" x14ac:dyDescent="0.25">
      <c r="I3545" s="1783">
        <v>0</v>
      </c>
      <c r="J3545" s="1783">
        <v>0</v>
      </c>
      <c r="O3545" s="1764">
        <f t="shared" si="1444"/>
        <v>0</v>
      </c>
      <c r="P3545" s="1806" t="str">
        <f t="shared" si="1445"/>
        <v/>
      </c>
      <c r="R3545" s="1864" t="str">
        <f t="shared" si="1446"/>
        <v/>
      </c>
      <c r="S3545" s="1807">
        <f t="shared" si="1447"/>
        <v>0</v>
      </c>
      <c r="U3545" s="1764">
        <f t="shared" si="1448"/>
        <v>0</v>
      </c>
      <c r="V3545" s="1764">
        <f t="shared" si="1449"/>
        <v>0</v>
      </c>
      <c r="W3545" s="1764">
        <f t="shared" si="1450"/>
        <v>0</v>
      </c>
      <c r="X3545" s="1768"/>
      <c r="Y3545" s="1784"/>
      <c r="Z3545" s="1770"/>
      <c r="AA3545" s="1843"/>
      <c r="AB3545" s="1843"/>
      <c r="AH3545" s="1867"/>
      <c r="AK3545" s="1868"/>
      <c r="AL3545" s="1868"/>
    </row>
    <row r="3546" spans="1:38" x14ac:dyDescent="0.25">
      <c r="I3546" s="1783">
        <v>0</v>
      </c>
      <c r="J3546" s="1783">
        <v>0</v>
      </c>
      <c r="O3546" s="1764">
        <f t="shared" si="1444"/>
        <v>0</v>
      </c>
      <c r="P3546" s="1806" t="str">
        <f t="shared" si="1445"/>
        <v/>
      </c>
      <c r="R3546" s="1864" t="str">
        <f t="shared" si="1446"/>
        <v/>
      </c>
      <c r="S3546" s="1807">
        <f t="shared" si="1447"/>
        <v>0</v>
      </c>
      <c r="U3546" s="1764">
        <f t="shared" si="1448"/>
        <v>0</v>
      </c>
      <c r="V3546" s="1764">
        <f t="shared" si="1449"/>
        <v>0</v>
      </c>
      <c r="W3546" s="1764">
        <f t="shared" si="1450"/>
        <v>0</v>
      </c>
      <c r="X3546" s="1768"/>
      <c r="Y3546" s="1784"/>
      <c r="Z3546" s="1770"/>
      <c r="AA3546" s="1843"/>
      <c r="AB3546" s="1843"/>
      <c r="AH3546" s="1867"/>
      <c r="AK3546" s="1868"/>
      <c r="AL3546" s="1868"/>
    </row>
    <row r="3547" spans="1:38" x14ac:dyDescent="0.25">
      <c r="I3547" s="1783">
        <v>0</v>
      </c>
      <c r="J3547" s="1783">
        <v>0</v>
      </c>
      <c r="O3547" s="1764">
        <f t="shared" si="1444"/>
        <v>0</v>
      </c>
      <c r="P3547" s="1806" t="str">
        <f t="shared" si="1445"/>
        <v/>
      </c>
      <c r="R3547" s="1864" t="str">
        <f t="shared" si="1446"/>
        <v/>
      </c>
      <c r="S3547" s="1807">
        <f t="shared" si="1447"/>
        <v>0</v>
      </c>
      <c r="U3547" s="1764">
        <f t="shared" si="1448"/>
        <v>0</v>
      </c>
      <c r="V3547" s="1764">
        <f t="shared" si="1449"/>
        <v>0</v>
      </c>
      <c r="W3547" s="1764">
        <f t="shared" si="1450"/>
        <v>0</v>
      </c>
      <c r="X3547" s="1768"/>
      <c r="Y3547" s="1784"/>
      <c r="Z3547" s="1770"/>
      <c r="AA3547" s="1843"/>
      <c r="AB3547" s="1843"/>
      <c r="AH3547" s="1867"/>
      <c r="AK3547" s="1868"/>
      <c r="AL3547" s="1868"/>
    </row>
    <row r="3548" spans="1:38" x14ac:dyDescent="0.25">
      <c r="I3548" s="1783">
        <v>0</v>
      </c>
      <c r="J3548" s="1783">
        <v>0</v>
      </c>
      <c r="O3548" s="1764">
        <f t="shared" si="1444"/>
        <v>0</v>
      </c>
      <c r="P3548" s="1806" t="str">
        <f t="shared" si="1445"/>
        <v/>
      </c>
      <c r="R3548" s="1864" t="str">
        <f t="shared" si="1446"/>
        <v/>
      </c>
      <c r="S3548" s="1807">
        <f t="shared" si="1447"/>
        <v>0</v>
      </c>
      <c r="U3548" s="1764">
        <f t="shared" si="1448"/>
        <v>0</v>
      </c>
      <c r="V3548" s="1764">
        <f t="shared" si="1449"/>
        <v>0</v>
      </c>
      <c r="W3548" s="1764">
        <f t="shared" si="1450"/>
        <v>0</v>
      </c>
      <c r="X3548" s="1768"/>
      <c r="Y3548" s="1784"/>
      <c r="Z3548" s="1770"/>
      <c r="AA3548" s="1843"/>
      <c r="AB3548" s="1843"/>
      <c r="AH3548" s="1867"/>
      <c r="AK3548" s="1868"/>
      <c r="AL3548" s="1868"/>
    </row>
    <row r="3549" spans="1:38" x14ac:dyDescent="0.25">
      <c r="I3549" s="1783">
        <v>0</v>
      </c>
      <c r="J3549" s="1783">
        <v>0</v>
      </c>
      <c r="O3549" s="1764">
        <f t="shared" si="1444"/>
        <v>0</v>
      </c>
      <c r="P3549" s="1806" t="str">
        <f t="shared" si="1445"/>
        <v/>
      </c>
      <c r="R3549" s="1864" t="str">
        <f t="shared" si="1446"/>
        <v/>
      </c>
      <c r="S3549" s="1807">
        <f t="shared" si="1447"/>
        <v>0</v>
      </c>
      <c r="U3549" s="1764">
        <f t="shared" si="1448"/>
        <v>0</v>
      </c>
      <c r="V3549" s="1764">
        <f t="shared" si="1449"/>
        <v>0</v>
      </c>
      <c r="W3549" s="1764">
        <f t="shared" si="1450"/>
        <v>0</v>
      </c>
      <c r="X3549" s="1768"/>
      <c r="Y3549" s="1784"/>
      <c r="Z3549" s="1770"/>
      <c r="AA3549" s="1843"/>
      <c r="AB3549" s="1843"/>
      <c r="AH3549" s="1867"/>
      <c r="AK3549" s="1868"/>
      <c r="AL3549" s="1868"/>
    </row>
    <row r="3550" spans="1:38" x14ac:dyDescent="0.25">
      <c r="I3550" s="1783">
        <v>0</v>
      </c>
      <c r="J3550" s="1783">
        <v>0</v>
      </c>
      <c r="O3550" s="1764">
        <f t="shared" si="1444"/>
        <v>0</v>
      </c>
      <c r="P3550" s="1806" t="str">
        <f t="shared" si="1445"/>
        <v/>
      </c>
      <c r="R3550" s="1864" t="str">
        <f t="shared" si="1446"/>
        <v/>
      </c>
      <c r="S3550" s="1807">
        <f t="shared" si="1447"/>
        <v>0</v>
      </c>
      <c r="U3550" s="1764">
        <f t="shared" si="1448"/>
        <v>0</v>
      </c>
      <c r="V3550" s="1764">
        <f t="shared" si="1449"/>
        <v>0</v>
      </c>
      <c r="W3550" s="1764">
        <f t="shared" si="1450"/>
        <v>0</v>
      </c>
      <c r="X3550" s="1768"/>
      <c r="Y3550" s="1784"/>
      <c r="Z3550" s="1770"/>
      <c r="AA3550" s="1843"/>
      <c r="AB3550" s="1843"/>
      <c r="AH3550" s="1867"/>
      <c r="AK3550" s="1868"/>
      <c r="AL3550" s="1868"/>
    </row>
    <row r="3551" spans="1:38" x14ac:dyDescent="0.25">
      <c r="I3551" s="1783">
        <v>0</v>
      </c>
      <c r="J3551" s="1783">
        <v>0</v>
      </c>
      <c r="O3551" s="1764">
        <f t="shared" si="1444"/>
        <v>0</v>
      </c>
      <c r="P3551" s="1806" t="str">
        <f t="shared" si="1445"/>
        <v/>
      </c>
      <c r="R3551" s="1864" t="str">
        <f t="shared" si="1446"/>
        <v/>
      </c>
      <c r="S3551" s="1807">
        <f t="shared" si="1447"/>
        <v>0</v>
      </c>
      <c r="U3551" s="1764">
        <f t="shared" si="1448"/>
        <v>0</v>
      </c>
      <c r="V3551" s="1764">
        <f t="shared" si="1449"/>
        <v>0</v>
      </c>
      <c r="W3551" s="1764">
        <f t="shared" si="1450"/>
        <v>0</v>
      </c>
      <c r="X3551" s="1768"/>
      <c r="Y3551" s="1784"/>
      <c r="Z3551" s="1770"/>
      <c r="AA3551" s="1843"/>
      <c r="AB3551" s="1843"/>
      <c r="AH3551" s="1867"/>
      <c r="AK3551" s="1868"/>
      <c r="AL3551" s="1868"/>
    </row>
    <row r="3552" spans="1:38" x14ac:dyDescent="0.25">
      <c r="I3552" s="1783">
        <v>0</v>
      </c>
      <c r="J3552" s="1783">
        <v>0</v>
      </c>
      <c r="O3552" s="1764">
        <f t="shared" si="1444"/>
        <v>0</v>
      </c>
      <c r="P3552" s="1806" t="str">
        <f t="shared" si="1445"/>
        <v/>
      </c>
      <c r="R3552" s="1864" t="str">
        <f t="shared" si="1446"/>
        <v/>
      </c>
      <c r="S3552" s="1807">
        <f t="shared" si="1447"/>
        <v>0</v>
      </c>
      <c r="U3552" s="1764">
        <f t="shared" si="1448"/>
        <v>0</v>
      </c>
      <c r="V3552" s="1764">
        <f t="shared" si="1449"/>
        <v>0</v>
      </c>
      <c r="W3552" s="1764">
        <f t="shared" si="1450"/>
        <v>0</v>
      </c>
      <c r="X3552" s="1768"/>
      <c r="Y3552" s="1784"/>
      <c r="Z3552" s="1770"/>
      <c r="AA3552" s="1843"/>
      <c r="AB3552" s="1843"/>
      <c r="AH3552" s="1867"/>
      <c r="AK3552" s="1868"/>
      <c r="AL3552" s="1868"/>
    </row>
    <row r="3553" spans="9:38" x14ac:dyDescent="0.25">
      <c r="I3553" s="1783">
        <v>0</v>
      </c>
      <c r="J3553" s="1783">
        <v>0</v>
      </c>
      <c r="O3553" s="1764">
        <f t="shared" si="1444"/>
        <v>0</v>
      </c>
      <c r="P3553" s="1806" t="str">
        <f t="shared" si="1445"/>
        <v/>
      </c>
      <c r="R3553" s="1864" t="str">
        <f t="shared" si="1446"/>
        <v/>
      </c>
      <c r="S3553" s="1807">
        <f t="shared" si="1447"/>
        <v>0</v>
      </c>
      <c r="U3553" s="1764">
        <f t="shared" si="1448"/>
        <v>0</v>
      </c>
      <c r="V3553" s="1764">
        <f t="shared" si="1449"/>
        <v>0</v>
      </c>
      <c r="W3553" s="1764">
        <f t="shared" si="1450"/>
        <v>0</v>
      </c>
      <c r="X3553" s="1768"/>
      <c r="Y3553" s="1784"/>
      <c r="Z3553" s="1770"/>
      <c r="AA3553" s="1843"/>
      <c r="AB3553" s="1843"/>
      <c r="AH3553" s="1867"/>
      <c r="AK3553" s="1868"/>
      <c r="AL3553" s="1868"/>
    </row>
    <row r="3554" spans="9:38" x14ac:dyDescent="0.25">
      <c r="I3554" s="1783">
        <v>0</v>
      </c>
      <c r="J3554" s="1783">
        <v>0</v>
      </c>
      <c r="O3554" s="1764">
        <f t="shared" si="1444"/>
        <v>0</v>
      </c>
      <c r="P3554" s="1806" t="str">
        <f t="shared" si="1445"/>
        <v/>
      </c>
      <c r="R3554" s="1864" t="str">
        <f t="shared" si="1446"/>
        <v/>
      </c>
      <c r="S3554" s="1807">
        <f t="shared" si="1447"/>
        <v>0</v>
      </c>
      <c r="U3554" s="1764">
        <f t="shared" si="1448"/>
        <v>0</v>
      </c>
      <c r="V3554" s="1764">
        <f t="shared" si="1449"/>
        <v>0</v>
      </c>
      <c r="W3554" s="1764">
        <f t="shared" si="1450"/>
        <v>0</v>
      </c>
      <c r="X3554" s="1768"/>
      <c r="Y3554" s="1784"/>
      <c r="Z3554" s="1770"/>
      <c r="AA3554" s="1843"/>
      <c r="AB3554" s="1843"/>
      <c r="AH3554" s="1867"/>
      <c r="AK3554" s="1868"/>
      <c r="AL3554" s="1868"/>
    </row>
    <row r="3555" spans="9:38" x14ac:dyDescent="0.25">
      <c r="I3555" s="1783">
        <v>0</v>
      </c>
      <c r="J3555" s="1783">
        <v>0</v>
      </c>
      <c r="O3555" s="1764">
        <f t="shared" si="1444"/>
        <v>0</v>
      </c>
      <c r="P3555" s="1806" t="str">
        <f t="shared" si="1445"/>
        <v/>
      </c>
      <c r="R3555" s="1864" t="str">
        <f t="shared" si="1446"/>
        <v/>
      </c>
      <c r="S3555" s="1807">
        <f t="shared" si="1447"/>
        <v>0</v>
      </c>
      <c r="U3555" s="1764">
        <f t="shared" si="1448"/>
        <v>0</v>
      </c>
      <c r="V3555" s="1764">
        <f t="shared" si="1449"/>
        <v>0</v>
      </c>
      <c r="W3555" s="1764">
        <f t="shared" si="1450"/>
        <v>0</v>
      </c>
      <c r="X3555" s="1768"/>
      <c r="Y3555" s="1784"/>
      <c r="Z3555" s="1770"/>
      <c r="AA3555" s="1843"/>
      <c r="AB3555" s="1843"/>
      <c r="AH3555" s="1867"/>
      <c r="AK3555" s="1868"/>
      <c r="AL3555" s="1868"/>
    </row>
    <row r="3556" spans="9:38" x14ac:dyDescent="0.25">
      <c r="I3556" s="1783">
        <v>0</v>
      </c>
      <c r="J3556" s="1783">
        <v>0</v>
      </c>
      <c r="O3556" s="1764">
        <f t="shared" si="1444"/>
        <v>0</v>
      </c>
      <c r="P3556" s="1806" t="str">
        <f t="shared" si="1445"/>
        <v/>
      </c>
      <c r="R3556" s="1864" t="str">
        <f t="shared" si="1446"/>
        <v/>
      </c>
      <c r="S3556" s="1807">
        <f t="shared" si="1447"/>
        <v>0</v>
      </c>
      <c r="U3556" s="1764">
        <f t="shared" si="1448"/>
        <v>0</v>
      </c>
      <c r="V3556" s="1764">
        <f t="shared" si="1449"/>
        <v>0</v>
      </c>
      <c r="W3556" s="1764">
        <f t="shared" si="1450"/>
        <v>0</v>
      </c>
      <c r="X3556" s="1768"/>
      <c r="Y3556" s="1784"/>
      <c r="Z3556" s="1770"/>
      <c r="AA3556" s="1843"/>
      <c r="AB3556" s="1843"/>
      <c r="AH3556" s="1867"/>
      <c r="AK3556" s="1868"/>
      <c r="AL3556" s="1868"/>
    </row>
    <row r="3557" spans="9:38" x14ac:dyDescent="0.25">
      <c r="I3557" s="1783">
        <v>0</v>
      </c>
      <c r="J3557" s="1783">
        <v>0</v>
      </c>
      <c r="O3557" s="1764">
        <f t="shared" si="1444"/>
        <v>0</v>
      </c>
      <c r="P3557" s="1806" t="str">
        <f t="shared" si="1445"/>
        <v/>
      </c>
      <c r="R3557" s="1864" t="str">
        <f t="shared" si="1446"/>
        <v/>
      </c>
      <c r="S3557" s="1807">
        <f t="shared" si="1447"/>
        <v>0</v>
      </c>
      <c r="U3557" s="1764">
        <f t="shared" si="1448"/>
        <v>0</v>
      </c>
      <c r="V3557" s="1764">
        <f t="shared" si="1449"/>
        <v>0</v>
      </c>
      <c r="W3557" s="1764">
        <f t="shared" si="1450"/>
        <v>0</v>
      </c>
      <c r="X3557" s="1768"/>
      <c r="Y3557" s="1784"/>
      <c r="Z3557" s="1770"/>
      <c r="AA3557" s="1843"/>
      <c r="AB3557" s="1843"/>
      <c r="AH3557" s="1867"/>
      <c r="AK3557" s="1868"/>
      <c r="AL3557" s="1868"/>
    </row>
    <row r="3558" spans="9:38" x14ac:dyDescent="0.25">
      <c r="I3558" s="1783">
        <v>0</v>
      </c>
      <c r="J3558" s="1783">
        <v>0</v>
      </c>
      <c r="O3558" s="1764">
        <f t="shared" si="1444"/>
        <v>0</v>
      </c>
      <c r="P3558" s="1806" t="str">
        <f t="shared" si="1445"/>
        <v/>
      </c>
      <c r="R3558" s="1864" t="str">
        <f t="shared" si="1446"/>
        <v/>
      </c>
      <c r="S3558" s="1807">
        <f t="shared" si="1447"/>
        <v>0</v>
      </c>
      <c r="U3558" s="1764">
        <f t="shared" si="1448"/>
        <v>0</v>
      </c>
      <c r="V3558" s="1764">
        <f t="shared" si="1449"/>
        <v>0</v>
      </c>
      <c r="W3558" s="1764">
        <f t="shared" si="1450"/>
        <v>0</v>
      </c>
      <c r="X3558" s="1768"/>
      <c r="Y3558" s="1784"/>
      <c r="Z3558" s="1770"/>
      <c r="AA3558" s="1843"/>
      <c r="AB3558" s="1843"/>
      <c r="AH3558" s="1867"/>
      <c r="AK3558" s="1868"/>
      <c r="AL3558" s="1868"/>
    </row>
    <row r="3559" spans="9:38" x14ac:dyDescent="0.25">
      <c r="I3559" s="1783">
        <v>0</v>
      </c>
      <c r="J3559" s="1783">
        <v>0</v>
      </c>
      <c r="O3559" s="1764">
        <f t="shared" si="1444"/>
        <v>0</v>
      </c>
      <c r="P3559" s="1806" t="str">
        <f t="shared" si="1445"/>
        <v/>
      </c>
      <c r="R3559" s="1864" t="str">
        <f t="shared" si="1446"/>
        <v/>
      </c>
      <c r="S3559" s="1807">
        <f t="shared" si="1447"/>
        <v>0</v>
      </c>
      <c r="U3559" s="1764">
        <f t="shared" si="1448"/>
        <v>0</v>
      </c>
      <c r="V3559" s="1764">
        <f t="shared" si="1449"/>
        <v>0</v>
      </c>
      <c r="W3559" s="1764">
        <f t="shared" si="1450"/>
        <v>0</v>
      </c>
      <c r="X3559" s="1768"/>
      <c r="Y3559" s="1784"/>
      <c r="Z3559" s="1770"/>
      <c r="AA3559" s="1843"/>
      <c r="AB3559" s="1843"/>
      <c r="AH3559" s="1867"/>
      <c r="AK3559" s="1868"/>
      <c r="AL3559" s="1868"/>
    </row>
    <row r="3560" spans="9:38" x14ac:dyDescent="0.25">
      <c r="I3560" s="1783">
        <v>0</v>
      </c>
      <c r="J3560" s="1783">
        <v>0</v>
      </c>
      <c r="O3560" s="1764">
        <f t="shared" si="1444"/>
        <v>0</v>
      </c>
      <c r="P3560" s="1806" t="str">
        <f t="shared" si="1445"/>
        <v/>
      </c>
      <c r="R3560" s="1864" t="str">
        <f t="shared" si="1446"/>
        <v/>
      </c>
      <c r="S3560" s="1807">
        <f t="shared" si="1447"/>
        <v>0</v>
      </c>
      <c r="U3560" s="1764">
        <f t="shared" si="1448"/>
        <v>0</v>
      </c>
      <c r="V3560" s="1764">
        <f t="shared" si="1449"/>
        <v>0</v>
      </c>
      <c r="W3560" s="1764">
        <f t="shared" si="1450"/>
        <v>0</v>
      </c>
      <c r="X3560" s="1768"/>
      <c r="Y3560" s="1784"/>
      <c r="Z3560" s="1770"/>
      <c r="AA3560" s="1843"/>
      <c r="AB3560" s="1843"/>
      <c r="AH3560" s="1867"/>
      <c r="AK3560" s="1868"/>
      <c r="AL3560" s="1868"/>
    </row>
    <row r="3561" spans="9:38" x14ac:dyDescent="0.25">
      <c r="I3561" s="1783">
        <v>0</v>
      </c>
      <c r="J3561" s="1783">
        <v>0</v>
      </c>
      <c r="O3561" s="1764">
        <f t="shared" si="1444"/>
        <v>0</v>
      </c>
      <c r="P3561" s="1806" t="str">
        <f t="shared" si="1445"/>
        <v/>
      </c>
      <c r="R3561" s="1864" t="str">
        <f t="shared" si="1446"/>
        <v/>
      </c>
      <c r="S3561" s="1807">
        <f t="shared" si="1447"/>
        <v>0</v>
      </c>
      <c r="U3561" s="1764">
        <f t="shared" si="1448"/>
        <v>0</v>
      </c>
      <c r="V3561" s="1764">
        <f t="shared" si="1449"/>
        <v>0</v>
      </c>
      <c r="W3561" s="1764">
        <f t="shared" si="1450"/>
        <v>0</v>
      </c>
      <c r="X3561" s="1768"/>
      <c r="Y3561" s="1784"/>
      <c r="Z3561" s="1770"/>
      <c r="AA3561" s="1843"/>
      <c r="AB3561" s="1843"/>
      <c r="AH3561" s="1867"/>
      <c r="AK3561" s="1868"/>
      <c r="AL3561" s="1868"/>
    </row>
    <row r="3562" spans="9:38" x14ac:dyDescent="0.25">
      <c r="I3562" s="1783">
        <v>0</v>
      </c>
      <c r="J3562" s="1783">
        <v>0</v>
      </c>
      <c r="O3562" s="1764">
        <f t="shared" si="1444"/>
        <v>0</v>
      </c>
      <c r="P3562" s="1806" t="str">
        <f t="shared" si="1445"/>
        <v/>
      </c>
      <c r="R3562" s="1864" t="str">
        <f t="shared" si="1446"/>
        <v/>
      </c>
      <c r="S3562" s="1807">
        <f t="shared" si="1447"/>
        <v>0</v>
      </c>
      <c r="U3562" s="1764">
        <f t="shared" si="1448"/>
        <v>0</v>
      </c>
      <c r="V3562" s="1764">
        <f t="shared" si="1449"/>
        <v>0</v>
      </c>
      <c r="W3562" s="1764">
        <f t="shared" si="1450"/>
        <v>0</v>
      </c>
      <c r="X3562" s="1768"/>
      <c r="Y3562" s="1784"/>
      <c r="Z3562" s="1770"/>
      <c r="AA3562" s="1843"/>
      <c r="AB3562" s="1843"/>
      <c r="AH3562" s="1867"/>
      <c r="AK3562" s="1868"/>
      <c r="AL3562" s="1868"/>
    </row>
    <row r="3563" spans="9:38" x14ac:dyDescent="0.25">
      <c r="I3563" s="1783">
        <v>0</v>
      </c>
      <c r="J3563" s="1783">
        <v>0</v>
      </c>
      <c r="O3563" s="1764">
        <f t="shared" si="1444"/>
        <v>0</v>
      </c>
      <c r="P3563" s="1806" t="str">
        <f t="shared" si="1445"/>
        <v/>
      </c>
      <c r="R3563" s="1864" t="str">
        <f t="shared" si="1446"/>
        <v/>
      </c>
      <c r="S3563" s="1807">
        <f t="shared" si="1447"/>
        <v>0</v>
      </c>
      <c r="U3563" s="1764">
        <f t="shared" si="1448"/>
        <v>0</v>
      </c>
      <c r="V3563" s="1764">
        <f t="shared" si="1449"/>
        <v>0</v>
      </c>
      <c r="W3563" s="1764">
        <f t="shared" si="1450"/>
        <v>0</v>
      </c>
      <c r="X3563" s="1768"/>
      <c r="Y3563" s="1784"/>
      <c r="Z3563" s="1770"/>
      <c r="AA3563" s="1843"/>
      <c r="AB3563" s="1843"/>
      <c r="AH3563" s="1867"/>
      <c r="AK3563" s="1868"/>
      <c r="AL3563" s="1868"/>
    </row>
    <row r="3564" spans="9:38" x14ac:dyDescent="0.25">
      <c r="I3564" s="1783">
        <v>0</v>
      </c>
      <c r="J3564" s="1783">
        <v>0</v>
      </c>
      <c r="O3564" s="1764">
        <f t="shared" si="1444"/>
        <v>0</v>
      </c>
      <c r="P3564" s="1806" t="str">
        <f t="shared" si="1445"/>
        <v/>
      </c>
      <c r="R3564" s="1864" t="str">
        <f t="shared" si="1446"/>
        <v/>
      </c>
      <c r="S3564" s="1807">
        <f t="shared" si="1447"/>
        <v>0</v>
      </c>
      <c r="U3564" s="1764">
        <f t="shared" si="1448"/>
        <v>0</v>
      </c>
      <c r="V3564" s="1764">
        <f t="shared" si="1449"/>
        <v>0</v>
      </c>
      <c r="W3564" s="1764">
        <f t="shared" si="1450"/>
        <v>0</v>
      </c>
      <c r="X3564" s="1768"/>
      <c r="Y3564" s="1784"/>
      <c r="Z3564" s="1770"/>
      <c r="AA3564" s="1843"/>
      <c r="AB3564" s="1843"/>
      <c r="AH3564" s="1867"/>
      <c r="AK3564" s="1868"/>
      <c r="AL3564" s="1868"/>
    </row>
    <row r="3565" spans="9:38" x14ac:dyDescent="0.25">
      <c r="I3565" s="1783">
        <v>0</v>
      </c>
      <c r="J3565" s="1783">
        <v>0</v>
      </c>
      <c r="O3565" s="1764">
        <f t="shared" si="1444"/>
        <v>0</v>
      </c>
      <c r="P3565" s="1806" t="str">
        <f t="shared" si="1445"/>
        <v/>
      </c>
      <c r="R3565" s="1864" t="str">
        <f t="shared" si="1446"/>
        <v/>
      </c>
      <c r="S3565" s="1807">
        <f t="shared" si="1447"/>
        <v>0</v>
      </c>
      <c r="U3565" s="1764">
        <f t="shared" si="1448"/>
        <v>0</v>
      </c>
      <c r="V3565" s="1764">
        <f t="shared" si="1449"/>
        <v>0</v>
      </c>
      <c r="W3565" s="1764">
        <f t="shared" si="1450"/>
        <v>0</v>
      </c>
      <c r="X3565" s="1768"/>
      <c r="Y3565" s="1784"/>
      <c r="Z3565" s="1770"/>
      <c r="AA3565" s="1843"/>
      <c r="AB3565" s="1843"/>
      <c r="AH3565" s="1867"/>
      <c r="AK3565" s="1868"/>
      <c r="AL3565" s="1868"/>
    </row>
    <row r="3566" spans="9:38" x14ac:dyDescent="0.25">
      <c r="I3566" s="1783">
        <v>0</v>
      </c>
      <c r="J3566" s="1783">
        <v>0</v>
      </c>
      <c r="O3566" s="1764">
        <f t="shared" si="1444"/>
        <v>0</v>
      </c>
      <c r="P3566" s="1806" t="str">
        <f t="shared" si="1445"/>
        <v/>
      </c>
      <c r="R3566" s="1864" t="str">
        <f t="shared" si="1446"/>
        <v/>
      </c>
      <c r="S3566" s="1807">
        <f t="shared" si="1447"/>
        <v>0</v>
      </c>
      <c r="U3566" s="1764">
        <f t="shared" si="1448"/>
        <v>0</v>
      </c>
      <c r="V3566" s="1764">
        <f t="shared" si="1449"/>
        <v>0</v>
      </c>
      <c r="W3566" s="1764">
        <f t="shared" si="1450"/>
        <v>0</v>
      </c>
      <c r="X3566" s="1768"/>
      <c r="Y3566" s="1784"/>
      <c r="Z3566" s="1770"/>
      <c r="AA3566" s="1843"/>
      <c r="AB3566" s="1843"/>
      <c r="AH3566" s="1867"/>
      <c r="AK3566" s="1868"/>
      <c r="AL3566" s="1868"/>
    </row>
    <row r="3567" spans="9:38" x14ac:dyDescent="0.25">
      <c r="I3567" s="1783">
        <v>0</v>
      </c>
      <c r="J3567" s="1783">
        <v>0</v>
      </c>
      <c r="O3567" s="1764">
        <f t="shared" si="1444"/>
        <v>0</v>
      </c>
      <c r="P3567" s="1806" t="str">
        <f t="shared" si="1445"/>
        <v/>
      </c>
      <c r="R3567" s="1864" t="str">
        <f t="shared" si="1446"/>
        <v/>
      </c>
      <c r="S3567" s="1807">
        <f t="shared" si="1447"/>
        <v>0</v>
      </c>
      <c r="U3567" s="1764">
        <f t="shared" si="1448"/>
        <v>0</v>
      </c>
      <c r="V3567" s="1764">
        <f t="shared" si="1449"/>
        <v>0</v>
      </c>
      <c r="W3567" s="1764">
        <f t="shared" si="1450"/>
        <v>0</v>
      </c>
      <c r="X3567" s="1768"/>
      <c r="Y3567" s="1784"/>
      <c r="Z3567" s="1770"/>
      <c r="AA3567" s="1843"/>
      <c r="AB3567" s="1843"/>
      <c r="AH3567" s="1867"/>
      <c r="AK3567" s="1868"/>
      <c r="AL3567" s="1868"/>
    </row>
    <row r="3568" spans="9:38" x14ac:dyDescent="0.25">
      <c r="I3568" s="1783">
        <v>0</v>
      </c>
      <c r="J3568" s="1783">
        <v>0</v>
      </c>
      <c r="O3568" s="1764">
        <f t="shared" si="1444"/>
        <v>0</v>
      </c>
      <c r="P3568" s="1806" t="str">
        <f t="shared" si="1445"/>
        <v/>
      </c>
      <c r="R3568" s="1864" t="str">
        <f t="shared" si="1446"/>
        <v/>
      </c>
      <c r="S3568" s="1807">
        <f t="shared" si="1447"/>
        <v>0</v>
      </c>
      <c r="U3568" s="1764">
        <f t="shared" si="1448"/>
        <v>0</v>
      </c>
      <c r="V3568" s="1764">
        <f t="shared" si="1449"/>
        <v>0</v>
      </c>
      <c r="W3568" s="1764">
        <f t="shared" si="1450"/>
        <v>0</v>
      </c>
      <c r="X3568" s="1768"/>
      <c r="Y3568" s="1784"/>
      <c r="Z3568" s="1770"/>
      <c r="AA3568" s="1843"/>
      <c r="AB3568" s="1843"/>
      <c r="AH3568" s="1867"/>
      <c r="AK3568" s="1868"/>
      <c r="AL3568" s="1868"/>
    </row>
    <row r="3569" spans="9:38" x14ac:dyDescent="0.25">
      <c r="I3569" s="1783">
        <v>0</v>
      </c>
      <c r="J3569" s="1783">
        <v>0</v>
      </c>
      <c r="O3569" s="1764">
        <f t="shared" si="1444"/>
        <v>0</v>
      </c>
      <c r="P3569" s="1806" t="str">
        <f t="shared" si="1445"/>
        <v/>
      </c>
      <c r="R3569" s="1864" t="str">
        <f t="shared" si="1446"/>
        <v/>
      </c>
      <c r="S3569" s="1807">
        <f t="shared" si="1447"/>
        <v>0</v>
      </c>
      <c r="U3569" s="1764">
        <f t="shared" si="1448"/>
        <v>0</v>
      </c>
      <c r="V3569" s="1764">
        <f t="shared" si="1449"/>
        <v>0</v>
      </c>
      <c r="W3569" s="1764">
        <f t="shared" si="1450"/>
        <v>0</v>
      </c>
      <c r="X3569" s="1768"/>
      <c r="Y3569" s="1784"/>
      <c r="Z3569" s="1770"/>
      <c r="AA3569" s="1843"/>
      <c r="AB3569" s="1843"/>
      <c r="AH3569" s="1867"/>
      <c r="AK3569" s="1868"/>
      <c r="AL3569" s="1868"/>
    </row>
    <row r="3570" spans="9:38" x14ac:dyDescent="0.25">
      <c r="I3570" s="1783">
        <v>0</v>
      </c>
      <c r="J3570" s="1783">
        <v>0</v>
      </c>
      <c r="O3570" s="1764">
        <f t="shared" si="1444"/>
        <v>0</v>
      </c>
      <c r="P3570" s="1806" t="str">
        <f t="shared" si="1445"/>
        <v/>
      </c>
      <c r="R3570" s="1864" t="str">
        <f t="shared" si="1446"/>
        <v/>
      </c>
      <c r="S3570" s="1807">
        <f t="shared" si="1447"/>
        <v>0</v>
      </c>
      <c r="U3570" s="1764">
        <f t="shared" si="1448"/>
        <v>0</v>
      </c>
      <c r="V3570" s="1764">
        <f t="shared" si="1449"/>
        <v>0</v>
      </c>
      <c r="W3570" s="1764">
        <f t="shared" si="1450"/>
        <v>0</v>
      </c>
      <c r="X3570" s="1768"/>
      <c r="Y3570" s="1784"/>
      <c r="Z3570" s="1770"/>
      <c r="AA3570" s="1843"/>
      <c r="AB3570" s="1843"/>
      <c r="AH3570" s="1867"/>
      <c r="AK3570" s="1868"/>
      <c r="AL3570" s="1868"/>
    </row>
    <row r="3571" spans="9:38" x14ac:dyDescent="0.25">
      <c r="I3571" s="1783">
        <v>0</v>
      </c>
      <c r="J3571" s="1783">
        <v>0</v>
      </c>
      <c r="O3571" s="1764">
        <f t="shared" si="1444"/>
        <v>0</v>
      </c>
      <c r="P3571" s="1806" t="str">
        <f t="shared" si="1445"/>
        <v/>
      </c>
      <c r="R3571" s="1864" t="str">
        <f t="shared" si="1446"/>
        <v/>
      </c>
      <c r="S3571" s="1807">
        <f t="shared" si="1447"/>
        <v>0</v>
      </c>
      <c r="U3571" s="1764">
        <f t="shared" si="1448"/>
        <v>0</v>
      </c>
      <c r="V3571" s="1764">
        <f t="shared" si="1449"/>
        <v>0</v>
      </c>
      <c r="W3571" s="1764">
        <f t="shared" si="1450"/>
        <v>0</v>
      </c>
      <c r="X3571" s="1768"/>
      <c r="Y3571" s="1784"/>
      <c r="Z3571" s="1770"/>
      <c r="AA3571" s="1843"/>
      <c r="AB3571" s="1843"/>
      <c r="AH3571" s="1867"/>
      <c r="AK3571" s="1868"/>
      <c r="AL3571" s="1868"/>
    </row>
    <row r="3572" spans="9:38" x14ac:dyDescent="0.25">
      <c r="I3572" s="1783">
        <v>0</v>
      </c>
      <c r="J3572" s="1783">
        <v>0</v>
      </c>
      <c r="O3572" s="1764">
        <f t="shared" si="1444"/>
        <v>0</v>
      </c>
      <c r="P3572" s="1806" t="str">
        <f t="shared" si="1445"/>
        <v/>
      </c>
      <c r="R3572" s="1864" t="str">
        <f t="shared" si="1446"/>
        <v/>
      </c>
      <c r="S3572" s="1807">
        <f t="shared" si="1447"/>
        <v>0</v>
      </c>
      <c r="U3572" s="1764">
        <f t="shared" si="1448"/>
        <v>0</v>
      </c>
      <c r="V3572" s="1764">
        <f t="shared" si="1449"/>
        <v>0</v>
      </c>
      <c r="W3572" s="1764">
        <f t="shared" si="1450"/>
        <v>0</v>
      </c>
      <c r="X3572" s="1768"/>
      <c r="Y3572" s="1784"/>
      <c r="Z3572" s="1770"/>
      <c r="AA3572" s="1843"/>
      <c r="AB3572" s="1843"/>
      <c r="AH3572" s="1867"/>
      <c r="AK3572" s="1868"/>
      <c r="AL3572" s="1868"/>
    </row>
    <row r="3573" spans="9:38" x14ac:dyDescent="0.25">
      <c r="I3573" s="1783">
        <v>0</v>
      </c>
      <c r="J3573" s="1783">
        <v>0</v>
      </c>
      <c r="O3573" s="1764">
        <f t="shared" si="1444"/>
        <v>0</v>
      </c>
      <c r="P3573" s="1806" t="str">
        <f t="shared" si="1445"/>
        <v/>
      </c>
      <c r="R3573" s="1864" t="str">
        <f t="shared" si="1446"/>
        <v/>
      </c>
      <c r="S3573" s="1807">
        <f t="shared" si="1447"/>
        <v>0</v>
      </c>
      <c r="U3573" s="1764">
        <f t="shared" si="1448"/>
        <v>0</v>
      </c>
      <c r="V3573" s="1764">
        <f t="shared" si="1449"/>
        <v>0</v>
      </c>
      <c r="W3573" s="1764">
        <f t="shared" si="1450"/>
        <v>0</v>
      </c>
      <c r="X3573" s="1768"/>
      <c r="Y3573" s="1784"/>
      <c r="Z3573" s="1770"/>
      <c r="AA3573" s="1843"/>
      <c r="AB3573" s="1843"/>
      <c r="AH3573" s="1867"/>
      <c r="AK3573" s="1868"/>
      <c r="AL3573" s="1868"/>
    </row>
    <row r="3574" spans="9:38" x14ac:dyDescent="0.25">
      <c r="I3574" s="1783">
        <v>0</v>
      </c>
      <c r="J3574" s="1783">
        <v>0</v>
      </c>
      <c r="O3574" s="1764">
        <f t="shared" si="1444"/>
        <v>0</v>
      </c>
      <c r="P3574" s="1806" t="str">
        <f t="shared" si="1445"/>
        <v/>
      </c>
      <c r="R3574" s="1864" t="str">
        <f t="shared" si="1446"/>
        <v/>
      </c>
      <c r="S3574" s="1807">
        <f t="shared" si="1447"/>
        <v>0</v>
      </c>
      <c r="U3574" s="1764">
        <f t="shared" si="1448"/>
        <v>0</v>
      </c>
      <c r="V3574" s="1764">
        <f t="shared" si="1449"/>
        <v>0</v>
      </c>
      <c r="W3574" s="1764">
        <f t="shared" si="1450"/>
        <v>0</v>
      </c>
      <c r="X3574" s="1768"/>
      <c r="Y3574" s="1784"/>
      <c r="Z3574" s="1770"/>
      <c r="AA3574" s="1843"/>
      <c r="AB3574" s="1843"/>
      <c r="AH3574" s="1867"/>
      <c r="AK3574" s="1868"/>
      <c r="AL3574" s="1868"/>
    </row>
    <row r="3575" spans="9:38" x14ac:dyDescent="0.25">
      <c r="I3575" s="1783">
        <v>0</v>
      </c>
      <c r="J3575" s="1783">
        <v>0</v>
      </c>
      <c r="O3575" s="1764">
        <f t="shared" si="1444"/>
        <v>0</v>
      </c>
      <c r="P3575" s="1806" t="str">
        <f t="shared" si="1445"/>
        <v/>
      </c>
      <c r="R3575" s="1864" t="str">
        <f t="shared" si="1446"/>
        <v/>
      </c>
      <c r="S3575" s="1807">
        <f t="shared" si="1447"/>
        <v>0</v>
      </c>
      <c r="U3575" s="1764">
        <f t="shared" si="1448"/>
        <v>0</v>
      </c>
      <c r="V3575" s="1764">
        <f t="shared" si="1449"/>
        <v>0</v>
      </c>
      <c r="W3575" s="1764">
        <f t="shared" si="1450"/>
        <v>0</v>
      </c>
      <c r="X3575" s="1768"/>
      <c r="Y3575" s="1784"/>
      <c r="Z3575" s="1770"/>
      <c r="AA3575" s="1843"/>
      <c r="AB3575" s="1843"/>
      <c r="AH3575" s="1867"/>
      <c r="AK3575" s="1868"/>
      <c r="AL3575" s="1868"/>
    </row>
    <row r="3576" spans="9:38" x14ac:dyDescent="0.25">
      <c r="I3576" s="1783">
        <v>0</v>
      </c>
      <c r="J3576" s="1783">
        <v>0</v>
      </c>
      <c r="O3576" s="1764">
        <f t="shared" si="1444"/>
        <v>0</v>
      </c>
      <c r="P3576" s="1806" t="str">
        <f t="shared" si="1445"/>
        <v/>
      </c>
      <c r="R3576" s="1864" t="str">
        <f t="shared" si="1446"/>
        <v/>
      </c>
      <c r="S3576" s="1807">
        <f t="shared" si="1447"/>
        <v>0</v>
      </c>
      <c r="U3576" s="1764">
        <f t="shared" si="1448"/>
        <v>0</v>
      </c>
      <c r="V3576" s="1764">
        <f t="shared" si="1449"/>
        <v>0</v>
      </c>
      <c r="W3576" s="1764">
        <f t="shared" si="1450"/>
        <v>0</v>
      </c>
      <c r="X3576" s="1768"/>
      <c r="Y3576" s="1784"/>
      <c r="Z3576" s="1770"/>
      <c r="AA3576" s="1843"/>
      <c r="AB3576" s="1843"/>
      <c r="AH3576" s="1867"/>
      <c r="AK3576" s="1868"/>
      <c r="AL3576" s="1868"/>
    </row>
    <row r="3577" spans="9:38" x14ac:dyDescent="0.25">
      <c r="I3577" s="1783">
        <v>0</v>
      </c>
      <c r="J3577" s="1783">
        <v>0</v>
      </c>
      <c r="O3577" s="1764">
        <f t="shared" si="1444"/>
        <v>0</v>
      </c>
      <c r="P3577" s="1806" t="str">
        <f t="shared" si="1445"/>
        <v/>
      </c>
      <c r="R3577" s="1864" t="str">
        <f t="shared" si="1446"/>
        <v/>
      </c>
      <c r="S3577" s="1807">
        <f t="shared" si="1447"/>
        <v>0</v>
      </c>
      <c r="U3577" s="1764">
        <f t="shared" si="1448"/>
        <v>0</v>
      </c>
      <c r="V3577" s="1764">
        <f t="shared" si="1449"/>
        <v>0</v>
      </c>
      <c r="W3577" s="1764">
        <f t="shared" si="1450"/>
        <v>0</v>
      </c>
      <c r="X3577" s="1768"/>
      <c r="Y3577" s="1784"/>
      <c r="Z3577" s="1770"/>
      <c r="AA3577" s="1843"/>
      <c r="AB3577" s="1843"/>
      <c r="AH3577" s="1867"/>
      <c r="AK3577" s="1868"/>
      <c r="AL3577" s="1868"/>
    </row>
    <row r="3578" spans="9:38" x14ac:dyDescent="0.25">
      <c r="I3578" s="1783">
        <v>0</v>
      </c>
      <c r="J3578" s="1783">
        <v>0</v>
      </c>
      <c r="O3578" s="1764">
        <f t="shared" si="1444"/>
        <v>0</v>
      </c>
      <c r="P3578" s="1806" t="str">
        <f t="shared" si="1445"/>
        <v/>
      </c>
      <c r="R3578" s="1864" t="str">
        <f t="shared" si="1446"/>
        <v/>
      </c>
      <c r="S3578" s="1807">
        <f t="shared" si="1447"/>
        <v>0</v>
      </c>
      <c r="U3578" s="1764">
        <f t="shared" si="1448"/>
        <v>0</v>
      </c>
      <c r="V3578" s="1764">
        <f t="shared" si="1449"/>
        <v>0</v>
      </c>
      <c r="W3578" s="1764">
        <f t="shared" si="1450"/>
        <v>0</v>
      </c>
      <c r="X3578" s="1768"/>
      <c r="Y3578" s="1784"/>
      <c r="Z3578" s="1770"/>
      <c r="AA3578" s="1843"/>
      <c r="AB3578" s="1843"/>
      <c r="AH3578" s="1867"/>
      <c r="AK3578" s="1868"/>
      <c r="AL3578" s="1868"/>
    </row>
    <row r="3579" spans="9:38" x14ac:dyDescent="0.25">
      <c r="I3579" s="1783">
        <v>0</v>
      </c>
      <c r="J3579" s="1783">
        <v>0</v>
      </c>
      <c r="O3579" s="1764">
        <f t="shared" si="1444"/>
        <v>0</v>
      </c>
      <c r="P3579" s="1806" t="str">
        <f t="shared" si="1445"/>
        <v/>
      </c>
      <c r="R3579" s="1864" t="str">
        <f t="shared" si="1446"/>
        <v/>
      </c>
      <c r="S3579" s="1807">
        <f t="shared" si="1447"/>
        <v>0</v>
      </c>
      <c r="U3579" s="1764">
        <f t="shared" si="1448"/>
        <v>0</v>
      </c>
      <c r="V3579" s="1764">
        <f t="shared" si="1449"/>
        <v>0</v>
      </c>
      <c r="W3579" s="1764">
        <f t="shared" si="1450"/>
        <v>0</v>
      </c>
      <c r="X3579" s="1768"/>
      <c r="Y3579" s="1784"/>
      <c r="Z3579" s="1770"/>
      <c r="AA3579" s="1843"/>
      <c r="AB3579" s="1843"/>
      <c r="AH3579" s="1867"/>
      <c r="AK3579" s="1868"/>
      <c r="AL3579" s="1868"/>
    </row>
    <row r="3580" spans="9:38" x14ac:dyDescent="0.25">
      <c r="I3580" s="1783">
        <v>0</v>
      </c>
      <c r="J3580" s="1783">
        <v>0</v>
      </c>
      <c r="O3580" s="1764">
        <f t="shared" si="1444"/>
        <v>0</v>
      </c>
      <c r="P3580" s="1806" t="str">
        <f t="shared" si="1445"/>
        <v/>
      </c>
      <c r="R3580" s="1864" t="str">
        <f t="shared" si="1446"/>
        <v/>
      </c>
      <c r="S3580" s="1807">
        <f t="shared" si="1447"/>
        <v>0</v>
      </c>
      <c r="U3580" s="1764">
        <f t="shared" si="1448"/>
        <v>0</v>
      </c>
      <c r="V3580" s="1764">
        <f t="shared" si="1449"/>
        <v>0</v>
      </c>
      <c r="W3580" s="1764">
        <f t="shared" si="1450"/>
        <v>0</v>
      </c>
      <c r="X3580" s="1768"/>
      <c r="Y3580" s="1784"/>
      <c r="Z3580" s="1770"/>
      <c r="AA3580" s="1843"/>
      <c r="AB3580" s="1843"/>
      <c r="AH3580" s="1867"/>
      <c r="AK3580" s="1868"/>
      <c r="AL3580" s="1868"/>
    </row>
    <row r="3581" spans="9:38" x14ac:dyDescent="0.25">
      <c r="I3581" s="1783">
        <v>0</v>
      </c>
      <c r="J3581" s="1783">
        <v>0</v>
      </c>
      <c r="O3581" s="1764">
        <f t="shared" si="1444"/>
        <v>0</v>
      </c>
      <c r="P3581" s="1806" t="str">
        <f t="shared" si="1445"/>
        <v/>
      </c>
      <c r="R3581" s="1864" t="str">
        <f t="shared" si="1446"/>
        <v/>
      </c>
      <c r="S3581" s="1807">
        <f t="shared" si="1447"/>
        <v>0</v>
      </c>
      <c r="U3581" s="1764">
        <f t="shared" si="1448"/>
        <v>0</v>
      </c>
      <c r="V3581" s="1764">
        <f t="shared" si="1449"/>
        <v>0</v>
      </c>
      <c r="W3581" s="1764">
        <f t="shared" si="1450"/>
        <v>0</v>
      </c>
      <c r="X3581" s="1768"/>
      <c r="Y3581" s="1784"/>
      <c r="Z3581" s="1770"/>
      <c r="AA3581" s="1843"/>
      <c r="AB3581" s="1843"/>
      <c r="AH3581" s="1867"/>
      <c r="AK3581" s="1868"/>
      <c r="AL3581" s="1868"/>
    </row>
    <row r="3582" spans="9:38" x14ac:dyDescent="0.25">
      <c r="I3582" s="1783">
        <v>0</v>
      </c>
      <c r="J3582" s="1783">
        <v>0</v>
      </c>
      <c r="O3582" s="1764">
        <f t="shared" si="1444"/>
        <v>0</v>
      </c>
      <c r="P3582" s="1806" t="str">
        <f t="shared" si="1445"/>
        <v/>
      </c>
      <c r="R3582" s="1864" t="str">
        <f t="shared" si="1446"/>
        <v/>
      </c>
      <c r="S3582" s="1807">
        <f t="shared" si="1447"/>
        <v>0</v>
      </c>
      <c r="U3582" s="1764">
        <f t="shared" si="1448"/>
        <v>0</v>
      </c>
      <c r="V3582" s="1764">
        <f t="shared" si="1449"/>
        <v>0</v>
      </c>
      <c r="W3582" s="1764">
        <f t="shared" si="1450"/>
        <v>0</v>
      </c>
      <c r="X3582" s="1768"/>
      <c r="Y3582" s="1784"/>
      <c r="Z3582" s="1770"/>
      <c r="AA3582" s="1843"/>
      <c r="AB3582" s="1843"/>
      <c r="AH3582" s="1867"/>
      <c r="AK3582" s="1868"/>
      <c r="AL3582" s="1868"/>
    </row>
    <row r="3583" spans="9:38" x14ac:dyDescent="0.25">
      <c r="I3583" s="1783">
        <v>0</v>
      </c>
      <c r="J3583" s="1783">
        <v>0</v>
      </c>
      <c r="O3583" s="1764">
        <f t="shared" si="1444"/>
        <v>0</v>
      </c>
      <c r="P3583" s="1806" t="str">
        <f t="shared" si="1445"/>
        <v/>
      </c>
      <c r="R3583" s="1864" t="str">
        <f t="shared" si="1446"/>
        <v/>
      </c>
      <c r="S3583" s="1807">
        <f t="shared" si="1447"/>
        <v>0</v>
      </c>
      <c r="U3583" s="1764">
        <f t="shared" si="1448"/>
        <v>0</v>
      </c>
      <c r="V3583" s="1764">
        <f t="shared" si="1449"/>
        <v>0</v>
      </c>
      <c r="W3583" s="1764">
        <f t="shared" si="1450"/>
        <v>0</v>
      </c>
      <c r="X3583" s="1768"/>
      <c r="Y3583" s="1784"/>
      <c r="Z3583" s="1770"/>
      <c r="AA3583" s="1843"/>
      <c r="AB3583" s="1843"/>
      <c r="AH3583" s="1867"/>
      <c r="AK3583" s="1868"/>
      <c r="AL3583" s="1868"/>
    </row>
    <row r="3584" spans="9:38" x14ac:dyDescent="0.25">
      <c r="I3584" s="1783">
        <v>0</v>
      </c>
      <c r="J3584" s="1783">
        <v>0</v>
      </c>
      <c r="O3584" s="1764">
        <f t="shared" si="1444"/>
        <v>0</v>
      </c>
      <c r="P3584" s="1806" t="str">
        <f t="shared" si="1445"/>
        <v/>
      </c>
      <c r="R3584" s="1864" t="str">
        <f t="shared" si="1446"/>
        <v/>
      </c>
      <c r="S3584" s="1807">
        <f t="shared" si="1447"/>
        <v>0</v>
      </c>
      <c r="U3584" s="1764">
        <f t="shared" si="1448"/>
        <v>0</v>
      </c>
      <c r="V3584" s="1764">
        <f t="shared" si="1449"/>
        <v>0</v>
      </c>
      <c r="W3584" s="1764">
        <f t="shared" si="1450"/>
        <v>0</v>
      </c>
      <c r="X3584" s="1768"/>
      <c r="Y3584" s="1784"/>
      <c r="Z3584" s="1770"/>
      <c r="AA3584" s="1843"/>
      <c r="AB3584" s="1843"/>
      <c r="AH3584" s="1867"/>
      <c r="AK3584" s="1868"/>
      <c r="AL3584" s="1868"/>
    </row>
    <row r="3585" spans="9:38" x14ac:dyDescent="0.25">
      <c r="I3585" s="1783">
        <v>0</v>
      </c>
      <c r="J3585" s="1783">
        <v>0</v>
      </c>
      <c r="O3585" s="1764">
        <f t="shared" si="1444"/>
        <v>0</v>
      </c>
      <c r="P3585" s="1806" t="str">
        <f t="shared" si="1445"/>
        <v/>
      </c>
      <c r="R3585" s="1864" t="str">
        <f t="shared" si="1446"/>
        <v/>
      </c>
      <c r="S3585" s="1807">
        <f t="shared" si="1447"/>
        <v>0</v>
      </c>
      <c r="U3585" s="1764">
        <f t="shared" si="1448"/>
        <v>0</v>
      </c>
      <c r="V3585" s="1764">
        <f t="shared" si="1449"/>
        <v>0</v>
      </c>
      <c r="W3585" s="1764">
        <f t="shared" si="1450"/>
        <v>0</v>
      </c>
      <c r="X3585" s="1768"/>
      <c r="Y3585" s="1784"/>
      <c r="Z3585" s="1770"/>
      <c r="AA3585" s="1843"/>
      <c r="AB3585" s="1843"/>
      <c r="AH3585" s="1867"/>
      <c r="AK3585" s="1868"/>
      <c r="AL3585" s="1868"/>
    </row>
    <row r="3586" spans="9:38" x14ac:dyDescent="0.25">
      <c r="I3586" s="1783">
        <v>0</v>
      </c>
      <c r="J3586" s="1783">
        <v>0</v>
      </c>
      <c r="O3586" s="1764">
        <f t="shared" si="1444"/>
        <v>0</v>
      </c>
      <c r="P3586" s="1806" t="str">
        <f t="shared" si="1445"/>
        <v/>
      </c>
      <c r="R3586" s="1864" t="str">
        <f t="shared" si="1446"/>
        <v/>
      </c>
      <c r="S3586" s="1807">
        <f t="shared" si="1447"/>
        <v>0</v>
      </c>
      <c r="U3586" s="1764">
        <f t="shared" si="1448"/>
        <v>0</v>
      </c>
      <c r="V3586" s="1764">
        <f t="shared" si="1449"/>
        <v>0</v>
      </c>
      <c r="W3586" s="1764">
        <f t="shared" si="1450"/>
        <v>0</v>
      </c>
      <c r="X3586" s="1768"/>
      <c r="Y3586" s="1784"/>
      <c r="Z3586" s="1770"/>
      <c r="AA3586" s="1843"/>
      <c r="AB3586" s="1843"/>
      <c r="AH3586" s="1867"/>
      <c r="AK3586" s="1868"/>
      <c r="AL3586" s="1868"/>
    </row>
    <row r="3587" spans="9:38" x14ac:dyDescent="0.25">
      <c r="I3587" s="1783">
        <v>0</v>
      </c>
      <c r="J3587" s="1783">
        <v>0</v>
      </c>
      <c r="O3587" s="1764">
        <f t="shared" si="1444"/>
        <v>0</v>
      </c>
      <c r="P3587" s="1806" t="str">
        <f t="shared" si="1445"/>
        <v/>
      </c>
      <c r="R3587" s="1864" t="str">
        <f t="shared" si="1446"/>
        <v/>
      </c>
      <c r="S3587" s="1807">
        <f t="shared" si="1447"/>
        <v>0</v>
      </c>
      <c r="U3587" s="1764">
        <f t="shared" si="1448"/>
        <v>0</v>
      </c>
      <c r="V3587" s="1764">
        <f t="shared" si="1449"/>
        <v>0</v>
      </c>
      <c r="W3587" s="1764">
        <f t="shared" si="1450"/>
        <v>0</v>
      </c>
      <c r="X3587" s="1768"/>
      <c r="Y3587" s="1784"/>
      <c r="Z3587" s="1770"/>
      <c r="AA3587" s="1843"/>
      <c r="AB3587" s="1843"/>
      <c r="AH3587" s="1867"/>
      <c r="AK3587" s="1868"/>
      <c r="AL3587" s="1868"/>
    </row>
    <row r="3588" spans="9:38" x14ac:dyDescent="0.25">
      <c r="I3588" s="1783">
        <v>0</v>
      </c>
      <c r="J3588" s="1783">
        <v>0</v>
      </c>
      <c r="O3588" s="1764">
        <f t="shared" si="1444"/>
        <v>0</v>
      </c>
      <c r="P3588" s="1806" t="str">
        <f t="shared" si="1445"/>
        <v/>
      </c>
      <c r="R3588" s="1864" t="str">
        <f t="shared" si="1446"/>
        <v/>
      </c>
      <c r="S3588" s="1807">
        <f t="shared" si="1447"/>
        <v>0</v>
      </c>
      <c r="U3588" s="1764">
        <f t="shared" si="1448"/>
        <v>0</v>
      </c>
      <c r="V3588" s="1764">
        <f t="shared" si="1449"/>
        <v>0</v>
      </c>
      <c r="W3588" s="1764">
        <f t="shared" si="1450"/>
        <v>0</v>
      </c>
      <c r="X3588" s="1768"/>
      <c r="Y3588" s="1784"/>
      <c r="Z3588" s="1770"/>
      <c r="AA3588" s="1843"/>
      <c r="AB3588" s="1843"/>
      <c r="AH3588" s="1867"/>
      <c r="AK3588" s="1868"/>
      <c r="AL3588" s="1868"/>
    </row>
    <row r="3589" spans="9:38" x14ac:dyDescent="0.25">
      <c r="I3589" s="1783">
        <v>0</v>
      </c>
      <c r="J3589" s="1783">
        <v>0</v>
      </c>
      <c r="O3589" s="1764">
        <f t="shared" si="1444"/>
        <v>0</v>
      </c>
      <c r="P3589" s="1806" t="str">
        <f t="shared" si="1445"/>
        <v/>
      </c>
      <c r="R3589" s="1864" t="str">
        <f t="shared" si="1446"/>
        <v/>
      </c>
      <c r="S3589" s="1807">
        <f t="shared" si="1447"/>
        <v>0</v>
      </c>
      <c r="U3589" s="1764">
        <f t="shared" si="1448"/>
        <v>0</v>
      </c>
      <c r="V3589" s="1764">
        <f t="shared" si="1449"/>
        <v>0</v>
      </c>
      <c r="W3589" s="1764">
        <f t="shared" si="1450"/>
        <v>0</v>
      </c>
      <c r="X3589" s="1768"/>
      <c r="Y3589" s="1784"/>
      <c r="Z3589" s="1770"/>
      <c r="AA3589" s="1843"/>
      <c r="AB3589" s="1843"/>
      <c r="AH3589" s="1867"/>
      <c r="AK3589" s="1868"/>
      <c r="AL3589" s="1868"/>
    </row>
    <row r="3590" spans="9:38" x14ac:dyDescent="0.25">
      <c r="I3590" s="1783">
        <v>0</v>
      </c>
      <c r="J3590" s="1783">
        <v>0</v>
      </c>
      <c r="O3590" s="1764">
        <f t="shared" si="1444"/>
        <v>0</v>
      </c>
      <c r="P3590" s="1806" t="str">
        <f t="shared" si="1445"/>
        <v/>
      </c>
      <c r="R3590" s="1864" t="str">
        <f t="shared" si="1446"/>
        <v/>
      </c>
      <c r="S3590" s="1807">
        <f t="shared" si="1447"/>
        <v>0</v>
      </c>
      <c r="U3590" s="1764">
        <f t="shared" si="1448"/>
        <v>0</v>
      </c>
      <c r="V3590" s="1764">
        <f t="shared" si="1449"/>
        <v>0</v>
      </c>
      <c r="W3590" s="1764">
        <f t="shared" si="1450"/>
        <v>0</v>
      </c>
      <c r="X3590" s="1768"/>
      <c r="Y3590" s="1784"/>
      <c r="Z3590" s="1770"/>
      <c r="AA3590" s="1843"/>
      <c r="AB3590" s="1843"/>
      <c r="AH3590" s="1867"/>
      <c r="AK3590" s="1868"/>
      <c r="AL3590" s="1868"/>
    </row>
    <row r="3591" spans="9:38" x14ac:dyDescent="0.25">
      <c r="I3591" s="1783">
        <v>0</v>
      </c>
      <c r="J3591" s="1783">
        <v>0</v>
      </c>
      <c r="O3591" s="1764">
        <f t="shared" si="1444"/>
        <v>0</v>
      </c>
      <c r="P3591" s="1806" t="str">
        <f t="shared" si="1445"/>
        <v/>
      </c>
      <c r="R3591" s="1864" t="str">
        <f t="shared" si="1446"/>
        <v/>
      </c>
      <c r="S3591" s="1807">
        <f t="shared" si="1447"/>
        <v>0</v>
      </c>
      <c r="U3591" s="1764">
        <f t="shared" si="1448"/>
        <v>0</v>
      </c>
      <c r="V3591" s="1764">
        <f t="shared" si="1449"/>
        <v>0</v>
      </c>
      <c r="W3591" s="1764">
        <f t="shared" si="1450"/>
        <v>0</v>
      </c>
      <c r="X3591" s="1768"/>
      <c r="Y3591" s="1784"/>
      <c r="Z3591" s="1770"/>
      <c r="AA3591" s="1843"/>
      <c r="AB3591" s="1843"/>
      <c r="AH3591" s="1867"/>
      <c r="AK3591" s="1868"/>
      <c r="AL3591" s="1868"/>
    </row>
    <row r="3592" spans="9:38" x14ac:dyDescent="0.25">
      <c r="I3592" s="1783">
        <v>0</v>
      </c>
      <c r="J3592" s="1783">
        <v>0</v>
      </c>
      <c r="O3592" s="1764">
        <f t="shared" si="1444"/>
        <v>0</v>
      </c>
      <c r="P3592" s="1806" t="str">
        <f t="shared" si="1445"/>
        <v/>
      </c>
      <c r="R3592" s="1864" t="str">
        <f t="shared" si="1446"/>
        <v/>
      </c>
      <c r="S3592" s="1807">
        <f t="shared" si="1447"/>
        <v>0</v>
      </c>
      <c r="U3592" s="1764">
        <f t="shared" si="1448"/>
        <v>0</v>
      </c>
      <c r="V3592" s="1764">
        <f t="shared" si="1449"/>
        <v>0</v>
      </c>
      <c r="W3592" s="1764">
        <f t="shared" si="1450"/>
        <v>0</v>
      </c>
      <c r="X3592" s="1768"/>
      <c r="Y3592" s="1784"/>
      <c r="Z3592" s="1770"/>
      <c r="AA3592" s="1843"/>
      <c r="AB3592" s="1843"/>
      <c r="AH3592" s="1867"/>
      <c r="AK3592" s="1868"/>
      <c r="AL3592" s="1868"/>
    </row>
    <row r="3593" spans="9:38" x14ac:dyDescent="0.25">
      <c r="I3593" s="1783">
        <v>0</v>
      </c>
      <c r="J3593" s="1783">
        <v>0</v>
      </c>
      <c r="O3593" s="1764">
        <f t="shared" ref="O3593:O3656" si="1451">N3593-Q3593</f>
        <v>0</v>
      </c>
      <c r="P3593" s="1806" t="str">
        <f t="shared" ref="P3593:P3656" si="1452">IF(N3593&lt;=0,"",O3593/N3593)</f>
        <v/>
      </c>
      <c r="R3593" s="1864" t="str">
        <f t="shared" ref="R3593:R3656" si="1453">IF(N3593&lt;=0,"",Q3593/N3593)</f>
        <v/>
      </c>
      <c r="S3593" s="1807">
        <f t="shared" ref="S3593:S3656" si="1454">Q3593/$S$1</f>
        <v>0</v>
      </c>
      <c r="U3593" s="1764">
        <f t="shared" ref="U3593:U3656" si="1455">((1-I3593)*O3593)+((1-J3593)*Q3593)</f>
        <v>0</v>
      </c>
      <c r="V3593" s="1764">
        <f t="shared" ref="V3593:V3656" si="1456">L3593-W3593</f>
        <v>0</v>
      </c>
      <c r="W3593" s="1764">
        <f t="shared" ref="W3593:W3656" si="1457">X3593+AC3593+AH3593+AM3593+AO3593+AR3593</f>
        <v>0</v>
      </c>
      <c r="X3593" s="1768"/>
      <c r="Y3593" s="1784"/>
      <c r="Z3593" s="1770"/>
      <c r="AA3593" s="1843"/>
      <c r="AB3593" s="1843"/>
      <c r="AH3593" s="1867"/>
      <c r="AK3593" s="1868"/>
      <c r="AL3593" s="1868"/>
    </row>
    <row r="3594" spans="9:38" x14ac:dyDescent="0.25">
      <c r="I3594" s="1783">
        <v>0</v>
      </c>
      <c r="J3594" s="1783">
        <v>0</v>
      </c>
      <c r="O3594" s="1764">
        <f t="shared" si="1451"/>
        <v>0</v>
      </c>
      <c r="P3594" s="1806" t="str">
        <f t="shared" si="1452"/>
        <v/>
      </c>
      <c r="R3594" s="1864" t="str">
        <f t="shared" si="1453"/>
        <v/>
      </c>
      <c r="S3594" s="1807">
        <f t="shared" si="1454"/>
        <v>0</v>
      </c>
      <c r="U3594" s="1764">
        <f t="shared" si="1455"/>
        <v>0</v>
      </c>
      <c r="V3594" s="1764">
        <f t="shared" si="1456"/>
        <v>0</v>
      </c>
      <c r="W3594" s="1764">
        <f t="shared" si="1457"/>
        <v>0</v>
      </c>
      <c r="X3594" s="1768"/>
      <c r="Y3594" s="1784"/>
      <c r="Z3594" s="1770"/>
      <c r="AA3594" s="1843"/>
      <c r="AB3594" s="1843"/>
      <c r="AH3594" s="1867"/>
      <c r="AK3594" s="1868"/>
      <c r="AL3594" s="1868"/>
    </row>
    <row r="3595" spans="9:38" x14ac:dyDescent="0.25">
      <c r="I3595" s="1783">
        <v>0</v>
      </c>
      <c r="J3595" s="1783">
        <v>0</v>
      </c>
      <c r="O3595" s="1764">
        <f t="shared" si="1451"/>
        <v>0</v>
      </c>
      <c r="P3595" s="1806" t="str">
        <f t="shared" si="1452"/>
        <v/>
      </c>
      <c r="R3595" s="1864" t="str">
        <f t="shared" si="1453"/>
        <v/>
      </c>
      <c r="S3595" s="1807">
        <f t="shared" si="1454"/>
        <v>0</v>
      </c>
      <c r="U3595" s="1764">
        <f t="shared" si="1455"/>
        <v>0</v>
      </c>
      <c r="V3595" s="1764">
        <f t="shared" si="1456"/>
        <v>0</v>
      </c>
      <c r="W3595" s="1764">
        <f t="shared" si="1457"/>
        <v>0</v>
      </c>
      <c r="X3595" s="1768"/>
      <c r="Y3595" s="1784"/>
      <c r="Z3595" s="1770"/>
      <c r="AA3595" s="1843"/>
      <c r="AB3595" s="1843"/>
      <c r="AH3595" s="1867"/>
      <c r="AK3595" s="1868"/>
      <c r="AL3595" s="1868"/>
    </row>
    <row r="3596" spans="9:38" x14ac:dyDescent="0.25">
      <c r="I3596" s="1783">
        <v>0</v>
      </c>
      <c r="J3596" s="1783">
        <v>0</v>
      </c>
      <c r="O3596" s="1764">
        <f t="shared" si="1451"/>
        <v>0</v>
      </c>
      <c r="P3596" s="1806" t="str">
        <f t="shared" si="1452"/>
        <v/>
      </c>
      <c r="R3596" s="1864" t="str">
        <f t="shared" si="1453"/>
        <v/>
      </c>
      <c r="S3596" s="1807">
        <f t="shared" si="1454"/>
        <v>0</v>
      </c>
      <c r="U3596" s="1764">
        <f t="shared" si="1455"/>
        <v>0</v>
      </c>
      <c r="V3596" s="1764">
        <f t="shared" si="1456"/>
        <v>0</v>
      </c>
      <c r="W3596" s="1764">
        <f t="shared" si="1457"/>
        <v>0</v>
      </c>
      <c r="X3596" s="1768"/>
      <c r="Y3596" s="1784"/>
      <c r="Z3596" s="1770"/>
      <c r="AA3596" s="1843"/>
      <c r="AB3596" s="1843"/>
      <c r="AH3596" s="1867"/>
      <c r="AK3596" s="1868"/>
      <c r="AL3596" s="1868"/>
    </row>
    <row r="3597" spans="9:38" x14ac:dyDescent="0.25">
      <c r="I3597" s="1783">
        <v>0</v>
      </c>
      <c r="J3597" s="1783">
        <v>0</v>
      </c>
      <c r="O3597" s="1764">
        <f t="shared" si="1451"/>
        <v>0</v>
      </c>
      <c r="P3597" s="1806" t="str">
        <f t="shared" si="1452"/>
        <v/>
      </c>
      <c r="R3597" s="1864" t="str">
        <f t="shared" si="1453"/>
        <v/>
      </c>
      <c r="S3597" s="1807">
        <f t="shared" si="1454"/>
        <v>0</v>
      </c>
      <c r="U3597" s="1764">
        <f t="shared" si="1455"/>
        <v>0</v>
      </c>
      <c r="V3597" s="1764">
        <f t="shared" si="1456"/>
        <v>0</v>
      </c>
      <c r="W3597" s="1764">
        <f t="shared" si="1457"/>
        <v>0</v>
      </c>
      <c r="X3597" s="1768"/>
      <c r="Y3597" s="1784"/>
      <c r="Z3597" s="1770"/>
      <c r="AA3597" s="1843"/>
      <c r="AB3597" s="1843"/>
      <c r="AH3597" s="1867"/>
      <c r="AK3597" s="1868"/>
      <c r="AL3597" s="1868"/>
    </row>
    <row r="3598" spans="9:38" x14ac:dyDescent="0.25">
      <c r="I3598" s="1783">
        <v>0</v>
      </c>
      <c r="J3598" s="1783">
        <v>0</v>
      </c>
      <c r="O3598" s="1764">
        <f t="shared" si="1451"/>
        <v>0</v>
      </c>
      <c r="P3598" s="1806" t="str">
        <f t="shared" si="1452"/>
        <v/>
      </c>
      <c r="R3598" s="1864" t="str">
        <f t="shared" si="1453"/>
        <v/>
      </c>
      <c r="S3598" s="1807">
        <f t="shared" si="1454"/>
        <v>0</v>
      </c>
      <c r="U3598" s="1764">
        <f t="shared" si="1455"/>
        <v>0</v>
      </c>
      <c r="V3598" s="1764">
        <f t="shared" si="1456"/>
        <v>0</v>
      </c>
      <c r="W3598" s="1764">
        <f t="shared" si="1457"/>
        <v>0</v>
      </c>
      <c r="X3598" s="1768"/>
      <c r="Y3598" s="1784"/>
      <c r="Z3598" s="1770"/>
      <c r="AA3598" s="1843"/>
      <c r="AB3598" s="1843"/>
      <c r="AH3598" s="1867"/>
      <c r="AK3598" s="1868"/>
      <c r="AL3598" s="1868"/>
    </row>
    <row r="3599" spans="9:38" x14ac:dyDescent="0.25">
      <c r="I3599" s="1783">
        <v>0</v>
      </c>
      <c r="J3599" s="1783">
        <v>0</v>
      </c>
      <c r="O3599" s="1764">
        <f t="shared" si="1451"/>
        <v>0</v>
      </c>
      <c r="P3599" s="1806" t="str">
        <f t="shared" si="1452"/>
        <v/>
      </c>
      <c r="R3599" s="1864" t="str">
        <f t="shared" si="1453"/>
        <v/>
      </c>
      <c r="S3599" s="1807">
        <f t="shared" si="1454"/>
        <v>0</v>
      </c>
      <c r="U3599" s="1764">
        <f t="shared" si="1455"/>
        <v>0</v>
      </c>
      <c r="V3599" s="1764">
        <f t="shared" si="1456"/>
        <v>0</v>
      </c>
      <c r="W3599" s="1764">
        <f t="shared" si="1457"/>
        <v>0</v>
      </c>
      <c r="X3599" s="1768"/>
      <c r="Y3599" s="1784"/>
      <c r="Z3599" s="1770"/>
      <c r="AA3599" s="1843"/>
      <c r="AB3599" s="1843"/>
      <c r="AH3599" s="1867"/>
      <c r="AK3599" s="1868"/>
      <c r="AL3599" s="1868"/>
    </row>
    <row r="3600" spans="9:38" x14ac:dyDescent="0.25">
      <c r="I3600" s="1783">
        <v>0</v>
      </c>
      <c r="J3600" s="1783">
        <v>0</v>
      </c>
      <c r="O3600" s="1764">
        <f t="shared" si="1451"/>
        <v>0</v>
      </c>
      <c r="P3600" s="1806" t="str">
        <f t="shared" si="1452"/>
        <v/>
      </c>
      <c r="R3600" s="1864" t="str">
        <f t="shared" si="1453"/>
        <v/>
      </c>
      <c r="S3600" s="1807">
        <f t="shared" si="1454"/>
        <v>0</v>
      </c>
      <c r="U3600" s="1764">
        <f t="shared" si="1455"/>
        <v>0</v>
      </c>
      <c r="V3600" s="1764">
        <f t="shared" si="1456"/>
        <v>0</v>
      </c>
      <c r="W3600" s="1764">
        <f t="shared" si="1457"/>
        <v>0</v>
      </c>
      <c r="X3600" s="1768"/>
      <c r="Y3600" s="1784"/>
      <c r="Z3600" s="1770"/>
      <c r="AA3600" s="1843"/>
      <c r="AB3600" s="1843"/>
      <c r="AH3600" s="1867"/>
      <c r="AK3600" s="1868"/>
      <c r="AL3600" s="1868"/>
    </row>
    <row r="3601" spans="9:38" x14ac:dyDescent="0.25">
      <c r="I3601" s="1783">
        <v>0</v>
      </c>
      <c r="J3601" s="1783">
        <v>0</v>
      </c>
      <c r="O3601" s="1764">
        <f t="shared" si="1451"/>
        <v>0</v>
      </c>
      <c r="P3601" s="1806" t="str">
        <f t="shared" si="1452"/>
        <v/>
      </c>
      <c r="R3601" s="1864" t="str">
        <f t="shared" si="1453"/>
        <v/>
      </c>
      <c r="S3601" s="1807">
        <f t="shared" si="1454"/>
        <v>0</v>
      </c>
      <c r="U3601" s="1764">
        <f t="shared" si="1455"/>
        <v>0</v>
      </c>
      <c r="V3601" s="1764">
        <f t="shared" si="1456"/>
        <v>0</v>
      </c>
      <c r="W3601" s="1764">
        <f t="shared" si="1457"/>
        <v>0</v>
      </c>
      <c r="X3601" s="1768"/>
      <c r="Y3601" s="1784"/>
      <c r="Z3601" s="1770"/>
      <c r="AA3601" s="1843"/>
      <c r="AB3601" s="1843"/>
      <c r="AH3601" s="1867"/>
      <c r="AK3601" s="1868"/>
      <c r="AL3601" s="1868"/>
    </row>
    <row r="3602" spans="9:38" x14ac:dyDescent="0.25">
      <c r="I3602" s="1783">
        <v>0</v>
      </c>
      <c r="J3602" s="1783">
        <v>0</v>
      </c>
      <c r="O3602" s="1764">
        <f t="shared" si="1451"/>
        <v>0</v>
      </c>
      <c r="P3602" s="1806" t="str">
        <f t="shared" si="1452"/>
        <v/>
      </c>
      <c r="R3602" s="1864" t="str">
        <f t="shared" si="1453"/>
        <v/>
      </c>
      <c r="S3602" s="1807">
        <f t="shared" si="1454"/>
        <v>0</v>
      </c>
      <c r="U3602" s="1764">
        <f t="shared" si="1455"/>
        <v>0</v>
      </c>
      <c r="V3602" s="1764">
        <f t="shared" si="1456"/>
        <v>0</v>
      </c>
      <c r="W3602" s="1764">
        <f t="shared" si="1457"/>
        <v>0</v>
      </c>
      <c r="X3602" s="1768"/>
      <c r="Y3602" s="1784"/>
      <c r="Z3602" s="1770"/>
      <c r="AA3602" s="1843"/>
      <c r="AB3602" s="1843"/>
      <c r="AH3602" s="1867"/>
      <c r="AK3602" s="1868"/>
      <c r="AL3602" s="1868"/>
    </row>
    <row r="3603" spans="9:38" x14ac:dyDescent="0.25">
      <c r="I3603" s="1783">
        <v>0</v>
      </c>
      <c r="J3603" s="1783">
        <v>0</v>
      </c>
      <c r="O3603" s="1764">
        <f t="shared" si="1451"/>
        <v>0</v>
      </c>
      <c r="P3603" s="1806" t="str">
        <f t="shared" si="1452"/>
        <v/>
      </c>
      <c r="R3603" s="1864" t="str">
        <f t="shared" si="1453"/>
        <v/>
      </c>
      <c r="S3603" s="1807">
        <f t="shared" si="1454"/>
        <v>0</v>
      </c>
      <c r="U3603" s="1764">
        <f t="shared" si="1455"/>
        <v>0</v>
      </c>
      <c r="V3603" s="1764">
        <f t="shared" si="1456"/>
        <v>0</v>
      </c>
      <c r="W3603" s="1764">
        <f t="shared" si="1457"/>
        <v>0</v>
      </c>
      <c r="X3603" s="1768"/>
      <c r="Y3603" s="1784"/>
      <c r="Z3603" s="1770"/>
      <c r="AA3603" s="1843"/>
      <c r="AB3603" s="1843"/>
      <c r="AH3603" s="1867"/>
      <c r="AK3603" s="1868"/>
      <c r="AL3603" s="1868"/>
    </row>
    <row r="3604" spans="9:38" x14ac:dyDescent="0.25">
      <c r="I3604" s="1783">
        <v>0</v>
      </c>
      <c r="J3604" s="1783">
        <v>0</v>
      </c>
      <c r="O3604" s="1764">
        <f t="shared" si="1451"/>
        <v>0</v>
      </c>
      <c r="P3604" s="1806" t="str">
        <f t="shared" si="1452"/>
        <v/>
      </c>
      <c r="R3604" s="1864" t="str">
        <f t="shared" si="1453"/>
        <v/>
      </c>
      <c r="S3604" s="1807">
        <f t="shared" si="1454"/>
        <v>0</v>
      </c>
      <c r="U3604" s="1764">
        <f t="shared" si="1455"/>
        <v>0</v>
      </c>
      <c r="V3604" s="1764">
        <f t="shared" si="1456"/>
        <v>0</v>
      </c>
      <c r="W3604" s="1764">
        <f t="shared" si="1457"/>
        <v>0</v>
      </c>
      <c r="X3604" s="1768"/>
      <c r="Y3604" s="1784"/>
      <c r="Z3604" s="1770"/>
      <c r="AA3604" s="1843"/>
      <c r="AB3604" s="1843"/>
      <c r="AH3604" s="1867"/>
      <c r="AK3604" s="1868"/>
      <c r="AL3604" s="1868"/>
    </row>
    <row r="3605" spans="9:38" x14ac:dyDescent="0.25">
      <c r="I3605" s="1783">
        <v>0</v>
      </c>
      <c r="J3605" s="1783">
        <v>0</v>
      </c>
      <c r="O3605" s="1764">
        <f t="shared" si="1451"/>
        <v>0</v>
      </c>
      <c r="P3605" s="1806" t="str">
        <f t="shared" si="1452"/>
        <v/>
      </c>
      <c r="R3605" s="1864" t="str">
        <f t="shared" si="1453"/>
        <v/>
      </c>
      <c r="S3605" s="1807">
        <f t="shared" si="1454"/>
        <v>0</v>
      </c>
      <c r="U3605" s="1764">
        <f t="shared" si="1455"/>
        <v>0</v>
      </c>
      <c r="V3605" s="1764">
        <f t="shared" si="1456"/>
        <v>0</v>
      </c>
      <c r="W3605" s="1764">
        <f t="shared" si="1457"/>
        <v>0</v>
      </c>
      <c r="X3605" s="1768"/>
      <c r="Y3605" s="1784"/>
      <c r="Z3605" s="1770"/>
      <c r="AA3605" s="1843"/>
      <c r="AB3605" s="1843"/>
      <c r="AH3605" s="1867"/>
      <c r="AK3605" s="1868"/>
      <c r="AL3605" s="1868"/>
    </row>
    <row r="3606" spans="9:38" x14ac:dyDescent="0.25">
      <c r="I3606" s="1783">
        <v>0</v>
      </c>
      <c r="J3606" s="1783">
        <v>0</v>
      </c>
      <c r="O3606" s="1764">
        <f t="shared" si="1451"/>
        <v>0</v>
      </c>
      <c r="P3606" s="1806" t="str">
        <f t="shared" si="1452"/>
        <v/>
      </c>
      <c r="R3606" s="1864" t="str">
        <f t="shared" si="1453"/>
        <v/>
      </c>
      <c r="S3606" s="1807">
        <f t="shared" si="1454"/>
        <v>0</v>
      </c>
      <c r="U3606" s="1764">
        <f t="shared" si="1455"/>
        <v>0</v>
      </c>
      <c r="V3606" s="1764">
        <f t="shared" si="1456"/>
        <v>0</v>
      </c>
      <c r="W3606" s="1764">
        <f t="shared" si="1457"/>
        <v>0</v>
      </c>
      <c r="X3606" s="1768"/>
      <c r="Y3606" s="1784"/>
      <c r="Z3606" s="1770"/>
      <c r="AA3606" s="1843"/>
      <c r="AB3606" s="1843"/>
      <c r="AH3606" s="1867"/>
      <c r="AK3606" s="1868"/>
      <c r="AL3606" s="1868"/>
    </row>
    <row r="3607" spans="9:38" x14ac:dyDescent="0.25">
      <c r="I3607" s="1783">
        <v>0</v>
      </c>
      <c r="J3607" s="1783">
        <v>0</v>
      </c>
      <c r="O3607" s="1764">
        <f t="shared" si="1451"/>
        <v>0</v>
      </c>
      <c r="P3607" s="1806" t="str">
        <f t="shared" si="1452"/>
        <v/>
      </c>
      <c r="R3607" s="1864" t="str">
        <f t="shared" si="1453"/>
        <v/>
      </c>
      <c r="S3607" s="1807">
        <f t="shared" si="1454"/>
        <v>0</v>
      </c>
      <c r="U3607" s="1764">
        <f t="shared" si="1455"/>
        <v>0</v>
      </c>
      <c r="V3607" s="1764">
        <f t="shared" si="1456"/>
        <v>0</v>
      </c>
      <c r="W3607" s="1764">
        <f t="shared" si="1457"/>
        <v>0</v>
      </c>
      <c r="X3607" s="1768"/>
      <c r="Y3607" s="1784"/>
      <c r="Z3607" s="1770"/>
      <c r="AA3607" s="1843"/>
      <c r="AB3607" s="1843"/>
      <c r="AH3607" s="1867"/>
      <c r="AK3607" s="1868"/>
      <c r="AL3607" s="1868"/>
    </row>
    <row r="3608" spans="9:38" x14ac:dyDescent="0.25">
      <c r="I3608" s="1783">
        <v>0</v>
      </c>
      <c r="J3608" s="1783">
        <v>0</v>
      </c>
      <c r="O3608" s="1764">
        <f t="shared" si="1451"/>
        <v>0</v>
      </c>
      <c r="P3608" s="1806" t="str">
        <f t="shared" si="1452"/>
        <v/>
      </c>
      <c r="R3608" s="1864" t="str">
        <f t="shared" si="1453"/>
        <v/>
      </c>
      <c r="S3608" s="1807">
        <f t="shared" si="1454"/>
        <v>0</v>
      </c>
      <c r="U3608" s="1764">
        <f t="shared" si="1455"/>
        <v>0</v>
      </c>
      <c r="V3608" s="1764">
        <f t="shared" si="1456"/>
        <v>0</v>
      </c>
      <c r="W3608" s="1764">
        <f t="shared" si="1457"/>
        <v>0</v>
      </c>
      <c r="X3608" s="1768"/>
      <c r="Y3608" s="1784"/>
      <c r="Z3608" s="1770"/>
      <c r="AA3608" s="1843"/>
      <c r="AB3608" s="1843"/>
      <c r="AH3608" s="1867"/>
      <c r="AK3608" s="1868"/>
      <c r="AL3608" s="1868"/>
    </row>
    <row r="3609" spans="9:38" x14ac:dyDescent="0.25">
      <c r="I3609" s="1783">
        <v>0</v>
      </c>
      <c r="J3609" s="1783">
        <v>0</v>
      </c>
      <c r="O3609" s="1764">
        <f t="shared" si="1451"/>
        <v>0</v>
      </c>
      <c r="P3609" s="1806" t="str">
        <f t="shared" si="1452"/>
        <v/>
      </c>
      <c r="R3609" s="1864" t="str">
        <f t="shared" si="1453"/>
        <v/>
      </c>
      <c r="S3609" s="1807">
        <f t="shared" si="1454"/>
        <v>0</v>
      </c>
      <c r="U3609" s="1764">
        <f t="shared" si="1455"/>
        <v>0</v>
      </c>
      <c r="V3609" s="1764">
        <f t="shared" si="1456"/>
        <v>0</v>
      </c>
      <c r="W3609" s="1764">
        <f t="shared" si="1457"/>
        <v>0</v>
      </c>
      <c r="X3609" s="1768"/>
      <c r="Y3609" s="1784"/>
      <c r="Z3609" s="1770"/>
      <c r="AA3609" s="1843"/>
      <c r="AB3609" s="1843"/>
      <c r="AH3609" s="1867"/>
      <c r="AK3609" s="1868"/>
      <c r="AL3609" s="1868"/>
    </row>
    <row r="3610" spans="9:38" x14ac:dyDescent="0.25">
      <c r="I3610" s="1783">
        <v>0</v>
      </c>
      <c r="J3610" s="1783">
        <v>0</v>
      </c>
      <c r="O3610" s="1764">
        <f t="shared" si="1451"/>
        <v>0</v>
      </c>
      <c r="P3610" s="1806" t="str">
        <f t="shared" si="1452"/>
        <v/>
      </c>
      <c r="R3610" s="1864" t="str">
        <f t="shared" si="1453"/>
        <v/>
      </c>
      <c r="S3610" s="1807">
        <f t="shared" si="1454"/>
        <v>0</v>
      </c>
      <c r="U3610" s="1764">
        <f t="shared" si="1455"/>
        <v>0</v>
      </c>
      <c r="V3610" s="1764">
        <f t="shared" si="1456"/>
        <v>0</v>
      </c>
      <c r="W3610" s="1764">
        <f t="shared" si="1457"/>
        <v>0</v>
      </c>
      <c r="X3610" s="1768"/>
      <c r="Y3610" s="1784"/>
      <c r="Z3610" s="1770"/>
      <c r="AA3610" s="1843"/>
      <c r="AB3610" s="1843"/>
      <c r="AH3610" s="1867"/>
      <c r="AK3610" s="1868"/>
      <c r="AL3610" s="1868"/>
    </row>
    <row r="3611" spans="9:38" x14ac:dyDescent="0.25">
      <c r="I3611" s="1783">
        <v>0</v>
      </c>
      <c r="J3611" s="1783">
        <v>0</v>
      </c>
      <c r="O3611" s="1764">
        <f t="shared" si="1451"/>
        <v>0</v>
      </c>
      <c r="P3611" s="1806" t="str">
        <f t="shared" si="1452"/>
        <v/>
      </c>
      <c r="R3611" s="1864" t="str">
        <f t="shared" si="1453"/>
        <v/>
      </c>
      <c r="S3611" s="1807">
        <f t="shared" si="1454"/>
        <v>0</v>
      </c>
      <c r="U3611" s="1764">
        <f t="shared" si="1455"/>
        <v>0</v>
      </c>
      <c r="V3611" s="1764">
        <f t="shared" si="1456"/>
        <v>0</v>
      </c>
      <c r="W3611" s="1764">
        <f t="shared" si="1457"/>
        <v>0</v>
      </c>
      <c r="X3611" s="1768"/>
      <c r="Y3611" s="1784"/>
      <c r="Z3611" s="1770"/>
      <c r="AA3611" s="1843"/>
      <c r="AB3611" s="1843"/>
      <c r="AH3611" s="1867"/>
      <c r="AK3611" s="1868"/>
      <c r="AL3611" s="1868"/>
    </row>
    <row r="3612" spans="9:38" x14ac:dyDescent="0.25">
      <c r="I3612" s="1783">
        <v>0</v>
      </c>
      <c r="J3612" s="1783">
        <v>0</v>
      </c>
      <c r="O3612" s="1764">
        <f t="shared" si="1451"/>
        <v>0</v>
      </c>
      <c r="P3612" s="1806" t="str">
        <f t="shared" si="1452"/>
        <v/>
      </c>
      <c r="R3612" s="1864" t="str">
        <f t="shared" si="1453"/>
        <v/>
      </c>
      <c r="S3612" s="1807">
        <f t="shared" si="1454"/>
        <v>0</v>
      </c>
      <c r="U3612" s="1764">
        <f t="shared" si="1455"/>
        <v>0</v>
      </c>
      <c r="V3612" s="1764">
        <f t="shared" si="1456"/>
        <v>0</v>
      </c>
      <c r="W3612" s="1764">
        <f t="shared" si="1457"/>
        <v>0</v>
      </c>
      <c r="X3612" s="1768"/>
      <c r="Y3612" s="1784"/>
      <c r="Z3612" s="1770"/>
      <c r="AA3612" s="1843"/>
      <c r="AB3612" s="1843"/>
      <c r="AH3612" s="1867"/>
      <c r="AK3612" s="1868"/>
      <c r="AL3612" s="1868"/>
    </row>
    <row r="3613" spans="9:38" x14ac:dyDescent="0.25">
      <c r="I3613" s="1783">
        <v>0</v>
      </c>
      <c r="J3613" s="1783">
        <v>0</v>
      </c>
      <c r="O3613" s="1764">
        <f t="shared" si="1451"/>
        <v>0</v>
      </c>
      <c r="P3613" s="1806" t="str">
        <f t="shared" si="1452"/>
        <v/>
      </c>
      <c r="R3613" s="1864" t="str">
        <f t="shared" si="1453"/>
        <v/>
      </c>
      <c r="S3613" s="1807">
        <f t="shared" si="1454"/>
        <v>0</v>
      </c>
      <c r="U3613" s="1764">
        <f t="shared" si="1455"/>
        <v>0</v>
      </c>
      <c r="V3613" s="1764">
        <f t="shared" si="1456"/>
        <v>0</v>
      </c>
      <c r="W3613" s="1764">
        <f t="shared" si="1457"/>
        <v>0</v>
      </c>
      <c r="X3613" s="1768"/>
      <c r="Y3613" s="1784"/>
      <c r="Z3613" s="1770"/>
      <c r="AA3613" s="1843"/>
      <c r="AB3613" s="1843"/>
      <c r="AH3613" s="1867"/>
      <c r="AK3613" s="1868"/>
      <c r="AL3613" s="1868"/>
    </row>
    <row r="3614" spans="9:38" x14ac:dyDescent="0.25">
      <c r="I3614" s="1783">
        <v>0</v>
      </c>
      <c r="J3614" s="1783">
        <v>0</v>
      </c>
      <c r="O3614" s="1764">
        <f t="shared" si="1451"/>
        <v>0</v>
      </c>
      <c r="P3614" s="1806" t="str">
        <f t="shared" si="1452"/>
        <v/>
      </c>
      <c r="R3614" s="1864" t="str">
        <f t="shared" si="1453"/>
        <v/>
      </c>
      <c r="S3614" s="1807">
        <f t="shared" si="1454"/>
        <v>0</v>
      </c>
      <c r="U3614" s="1764">
        <f t="shared" si="1455"/>
        <v>0</v>
      </c>
      <c r="V3614" s="1764">
        <f t="shared" si="1456"/>
        <v>0</v>
      </c>
      <c r="W3614" s="1764">
        <f t="shared" si="1457"/>
        <v>0</v>
      </c>
      <c r="X3614" s="1768"/>
      <c r="Y3614" s="1784"/>
      <c r="Z3614" s="1770"/>
      <c r="AA3614" s="1843"/>
      <c r="AB3614" s="1843"/>
      <c r="AH3614" s="1867"/>
      <c r="AK3614" s="1868"/>
      <c r="AL3614" s="1868"/>
    </row>
    <row r="3615" spans="9:38" x14ac:dyDescent="0.25">
      <c r="I3615" s="1783">
        <v>0</v>
      </c>
      <c r="J3615" s="1783">
        <v>0</v>
      </c>
      <c r="O3615" s="1764">
        <f t="shared" si="1451"/>
        <v>0</v>
      </c>
      <c r="P3615" s="1806" t="str">
        <f t="shared" si="1452"/>
        <v/>
      </c>
      <c r="R3615" s="1864" t="str">
        <f t="shared" si="1453"/>
        <v/>
      </c>
      <c r="S3615" s="1807">
        <f t="shared" si="1454"/>
        <v>0</v>
      </c>
      <c r="U3615" s="1764">
        <f t="shared" si="1455"/>
        <v>0</v>
      </c>
      <c r="V3615" s="1764">
        <f t="shared" si="1456"/>
        <v>0</v>
      </c>
      <c r="W3615" s="1764">
        <f t="shared" si="1457"/>
        <v>0</v>
      </c>
      <c r="X3615" s="1768"/>
      <c r="Y3615" s="1784"/>
      <c r="Z3615" s="1770"/>
      <c r="AA3615" s="1843"/>
      <c r="AB3615" s="1843"/>
      <c r="AH3615" s="1867"/>
      <c r="AK3615" s="1868"/>
      <c r="AL3615" s="1868"/>
    </row>
    <row r="3616" spans="9:38" x14ac:dyDescent="0.25">
      <c r="I3616" s="1783">
        <v>0</v>
      </c>
      <c r="J3616" s="1783">
        <v>0</v>
      </c>
      <c r="O3616" s="1764">
        <f t="shared" si="1451"/>
        <v>0</v>
      </c>
      <c r="P3616" s="1806" t="str">
        <f t="shared" si="1452"/>
        <v/>
      </c>
      <c r="R3616" s="1864" t="str">
        <f t="shared" si="1453"/>
        <v/>
      </c>
      <c r="S3616" s="1807">
        <f t="shared" si="1454"/>
        <v>0</v>
      </c>
      <c r="U3616" s="1764">
        <f t="shared" si="1455"/>
        <v>0</v>
      </c>
      <c r="V3616" s="1764">
        <f t="shared" si="1456"/>
        <v>0</v>
      </c>
      <c r="W3616" s="1764">
        <f t="shared" si="1457"/>
        <v>0</v>
      </c>
      <c r="X3616" s="1768"/>
      <c r="Y3616" s="1784"/>
      <c r="Z3616" s="1770"/>
      <c r="AA3616" s="1843"/>
      <c r="AB3616" s="1843"/>
      <c r="AH3616" s="1867"/>
      <c r="AK3616" s="1868"/>
      <c r="AL3616" s="1868"/>
    </row>
    <row r="3617" spans="9:38" x14ac:dyDescent="0.25">
      <c r="I3617" s="1783">
        <v>0</v>
      </c>
      <c r="J3617" s="1783">
        <v>0</v>
      </c>
      <c r="O3617" s="1764">
        <f t="shared" si="1451"/>
        <v>0</v>
      </c>
      <c r="P3617" s="1806" t="str">
        <f t="shared" si="1452"/>
        <v/>
      </c>
      <c r="R3617" s="1864" t="str">
        <f t="shared" si="1453"/>
        <v/>
      </c>
      <c r="S3617" s="1807">
        <f t="shared" si="1454"/>
        <v>0</v>
      </c>
      <c r="U3617" s="1764">
        <f t="shared" si="1455"/>
        <v>0</v>
      </c>
      <c r="V3617" s="1764">
        <f t="shared" si="1456"/>
        <v>0</v>
      </c>
      <c r="W3617" s="1764">
        <f t="shared" si="1457"/>
        <v>0</v>
      </c>
      <c r="X3617" s="1768"/>
      <c r="Y3617" s="1784"/>
      <c r="Z3617" s="1770"/>
      <c r="AA3617" s="1843"/>
      <c r="AB3617" s="1843"/>
      <c r="AH3617" s="1867"/>
      <c r="AK3617" s="1868"/>
      <c r="AL3617" s="1868"/>
    </row>
    <row r="3618" spans="9:38" x14ac:dyDescent="0.25">
      <c r="I3618" s="1783">
        <v>0</v>
      </c>
      <c r="J3618" s="1783">
        <v>0</v>
      </c>
      <c r="O3618" s="1764">
        <f t="shared" si="1451"/>
        <v>0</v>
      </c>
      <c r="P3618" s="1806" t="str">
        <f t="shared" si="1452"/>
        <v/>
      </c>
      <c r="R3618" s="1864" t="str">
        <f t="shared" si="1453"/>
        <v/>
      </c>
      <c r="S3618" s="1807">
        <f t="shared" si="1454"/>
        <v>0</v>
      </c>
      <c r="U3618" s="1764">
        <f t="shared" si="1455"/>
        <v>0</v>
      </c>
      <c r="V3618" s="1764">
        <f t="shared" si="1456"/>
        <v>0</v>
      </c>
      <c r="W3618" s="1764">
        <f t="shared" si="1457"/>
        <v>0</v>
      </c>
      <c r="X3618" s="1768"/>
      <c r="Y3618" s="1784"/>
      <c r="Z3618" s="1770"/>
      <c r="AA3618" s="1843"/>
      <c r="AB3618" s="1843"/>
      <c r="AH3618" s="1867"/>
      <c r="AK3618" s="1868"/>
      <c r="AL3618" s="1868"/>
    </row>
    <row r="3619" spans="9:38" x14ac:dyDescent="0.25">
      <c r="I3619" s="1783">
        <v>0</v>
      </c>
      <c r="J3619" s="1783">
        <v>0</v>
      </c>
      <c r="O3619" s="1764">
        <f t="shared" si="1451"/>
        <v>0</v>
      </c>
      <c r="P3619" s="1806" t="str">
        <f t="shared" si="1452"/>
        <v/>
      </c>
      <c r="R3619" s="1864" t="str">
        <f t="shared" si="1453"/>
        <v/>
      </c>
      <c r="S3619" s="1807">
        <f t="shared" si="1454"/>
        <v>0</v>
      </c>
      <c r="U3619" s="1764">
        <f t="shared" si="1455"/>
        <v>0</v>
      </c>
      <c r="V3619" s="1764">
        <f t="shared" si="1456"/>
        <v>0</v>
      </c>
      <c r="W3619" s="1764">
        <f t="shared" si="1457"/>
        <v>0</v>
      </c>
      <c r="X3619" s="1768"/>
      <c r="Y3619" s="1784"/>
      <c r="Z3619" s="1770"/>
      <c r="AA3619" s="1843"/>
      <c r="AB3619" s="1843"/>
      <c r="AH3619" s="1867"/>
      <c r="AK3619" s="1868"/>
      <c r="AL3619" s="1868"/>
    </row>
    <row r="3620" spans="9:38" x14ac:dyDescent="0.25">
      <c r="I3620" s="1783">
        <v>0</v>
      </c>
      <c r="J3620" s="1783">
        <v>0</v>
      </c>
      <c r="O3620" s="1764">
        <f t="shared" si="1451"/>
        <v>0</v>
      </c>
      <c r="P3620" s="1806" t="str">
        <f t="shared" si="1452"/>
        <v/>
      </c>
      <c r="R3620" s="1864" t="str">
        <f t="shared" si="1453"/>
        <v/>
      </c>
      <c r="S3620" s="1807">
        <f t="shared" si="1454"/>
        <v>0</v>
      </c>
      <c r="U3620" s="1764">
        <f t="shared" si="1455"/>
        <v>0</v>
      </c>
      <c r="V3620" s="1764">
        <f t="shared" si="1456"/>
        <v>0</v>
      </c>
      <c r="W3620" s="1764">
        <f t="shared" si="1457"/>
        <v>0</v>
      </c>
      <c r="X3620" s="1768"/>
      <c r="Y3620" s="1784"/>
      <c r="Z3620" s="1770"/>
      <c r="AA3620" s="1843"/>
      <c r="AB3620" s="1843"/>
      <c r="AH3620" s="1867"/>
      <c r="AK3620" s="1868"/>
      <c r="AL3620" s="1868"/>
    </row>
    <row r="3621" spans="9:38" x14ac:dyDescent="0.25">
      <c r="I3621" s="1783">
        <v>0</v>
      </c>
      <c r="J3621" s="1783">
        <v>0</v>
      </c>
      <c r="O3621" s="1764">
        <f t="shared" si="1451"/>
        <v>0</v>
      </c>
      <c r="P3621" s="1806" t="str">
        <f t="shared" si="1452"/>
        <v/>
      </c>
      <c r="R3621" s="1864" t="str">
        <f t="shared" si="1453"/>
        <v/>
      </c>
      <c r="S3621" s="1807">
        <f t="shared" si="1454"/>
        <v>0</v>
      </c>
      <c r="U3621" s="1764">
        <f t="shared" si="1455"/>
        <v>0</v>
      </c>
      <c r="V3621" s="1764">
        <f t="shared" si="1456"/>
        <v>0</v>
      </c>
      <c r="W3621" s="1764">
        <f t="shared" si="1457"/>
        <v>0</v>
      </c>
      <c r="X3621" s="1768"/>
      <c r="Y3621" s="1784"/>
      <c r="Z3621" s="1770"/>
      <c r="AA3621" s="1843"/>
      <c r="AB3621" s="1843"/>
      <c r="AH3621" s="1867"/>
      <c r="AK3621" s="1868"/>
      <c r="AL3621" s="1868"/>
    </row>
    <row r="3622" spans="9:38" x14ac:dyDescent="0.25">
      <c r="I3622" s="1783">
        <v>0</v>
      </c>
      <c r="J3622" s="1783">
        <v>0</v>
      </c>
      <c r="O3622" s="1764">
        <f t="shared" si="1451"/>
        <v>0</v>
      </c>
      <c r="P3622" s="1806" t="str">
        <f t="shared" si="1452"/>
        <v/>
      </c>
      <c r="R3622" s="1864" t="str">
        <f t="shared" si="1453"/>
        <v/>
      </c>
      <c r="S3622" s="1807">
        <f t="shared" si="1454"/>
        <v>0</v>
      </c>
      <c r="U3622" s="1764">
        <f t="shared" si="1455"/>
        <v>0</v>
      </c>
      <c r="V3622" s="1764">
        <f t="shared" si="1456"/>
        <v>0</v>
      </c>
      <c r="W3622" s="1764">
        <f t="shared" si="1457"/>
        <v>0</v>
      </c>
      <c r="X3622" s="1768"/>
      <c r="Y3622" s="1784"/>
      <c r="Z3622" s="1770"/>
      <c r="AA3622" s="1843"/>
      <c r="AB3622" s="1843"/>
      <c r="AH3622" s="1867"/>
      <c r="AK3622" s="1868"/>
      <c r="AL3622" s="1868"/>
    </row>
    <row r="3623" spans="9:38" x14ac:dyDescent="0.25">
      <c r="I3623" s="1783">
        <v>0</v>
      </c>
      <c r="J3623" s="1783">
        <v>0</v>
      </c>
      <c r="O3623" s="1764">
        <f t="shared" si="1451"/>
        <v>0</v>
      </c>
      <c r="P3623" s="1806" t="str">
        <f t="shared" si="1452"/>
        <v/>
      </c>
      <c r="R3623" s="1864" t="str">
        <f t="shared" si="1453"/>
        <v/>
      </c>
      <c r="S3623" s="1807">
        <f t="shared" si="1454"/>
        <v>0</v>
      </c>
      <c r="U3623" s="1764">
        <f t="shared" si="1455"/>
        <v>0</v>
      </c>
      <c r="V3623" s="1764">
        <f t="shared" si="1456"/>
        <v>0</v>
      </c>
      <c r="W3623" s="1764">
        <f t="shared" si="1457"/>
        <v>0</v>
      </c>
      <c r="X3623" s="1768"/>
      <c r="Y3623" s="1784"/>
      <c r="Z3623" s="1770"/>
      <c r="AA3623" s="1843"/>
      <c r="AB3623" s="1843"/>
      <c r="AH3623" s="1867"/>
      <c r="AK3623" s="1868"/>
      <c r="AL3623" s="1868"/>
    </row>
    <row r="3624" spans="9:38" x14ac:dyDescent="0.25">
      <c r="I3624" s="1783">
        <v>0</v>
      </c>
      <c r="J3624" s="1783">
        <v>0</v>
      </c>
      <c r="O3624" s="1764">
        <f t="shared" si="1451"/>
        <v>0</v>
      </c>
      <c r="P3624" s="1806" t="str">
        <f t="shared" si="1452"/>
        <v/>
      </c>
      <c r="R3624" s="1864" t="str">
        <f t="shared" si="1453"/>
        <v/>
      </c>
      <c r="S3624" s="1807">
        <f t="shared" si="1454"/>
        <v>0</v>
      </c>
      <c r="U3624" s="1764">
        <f t="shared" si="1455"/>
        <v>0</v>
      </c>
      <c r="V3624" s="1764">
        <f t="shared" si="1456"/>
        <v>0</v>
      </c>
      <c r="W3624" s="1764">
        <f t="shared" si="1457"/>
        <v>0</v>
      </c>
      <c r="X3624" s="1768"/>
      <c r="Y3624" s="1784"/>
      <c r="Z3624" s="1770"/>
      <c r="AA3624" s="1843"/>
      <c r="AB3624" s="1843"/>
      <c r="AH3624" s="1867"/>
      <c r="AK3624" s="1868"/>
      <c r="AL3624" s="1868"/>
    </row>
    <row r="3625" spans="9:38" x14ac:dyDescent="0.25">
      <c r="I3625" s="1783">
        <v>0</v>
      </c>
      <c r="J3625" s="1783">
        <v>0</v>
      </c>
      <c r="O3625" s="1764">
        <f t="shared" si="1451"/>
        <v>0</v>
      </c>
      <c r="P3625" s="1806" t="str">
        <f t="shared" si="1452"/>
        <v/>
      </c>
      <c r="R3625" s="1864" t="str">
        <f t="shared" si="1453"/>
        <v/>
      </c>
      <c r="S3625" s="1807">
        <f t="shared" si="1454"/>
        <v>0</v>
      </c>
      <c r="U3625" s="1764">
        <f t="shared" si="1455"/>
        <v>0</v>
      </c>
      <c r="V3625" s="1764">
        <f t="shared" si="1456"/>
        <v>0</v>
      </c>
      <c r="W3625" s="1764">
        <f t="shared" si="1457"/>
        <v>0</v>
      </c>
      <c r="X3625" s="1768"/>
      <c r="Y3625" s="1784"/>
      <c r="Z3625" s="1770"/>
      <c r="AA3625" s="1843"/>
      <c r="AB3625" s="1843"/>
      <c r="AH3625" s="1867"/>
      <c r="AK3625" s="1868"/>
      <c r="AL3625" s="1868"/>
    </row>
    <row r="3626" spans="9:38" x14ac:dyDescent="0.25">
      <c r="I3626" s="1783">
        <v>0</v>
      </c>
      <c r="J3626" s="1783">
        <v>0</v>
      </c>
      <c r="O3626" s="1764">
        <f t="shared" si="1451"/>
        <v>0</v>
      </c>
      <c r="P3626" s="1806" t="str">
        <f t="shared" si="1452"/>
        <v/>
      </c>
      <c r="R3626" s="1864" t="str">
        <f t="shared" si="1453"/>
        <v/>
      </c>
      <c r="S3626" s="1807">
        <f t="shared" si="1454"/>
        <v>0</v>
      </c>
      <c r="U3626" s="1764">
        <f t="shared" si="1455"/>
        <v>0</v>
      </c>
      <c r="V3626" s="1764">
        <f t="shared" si="1456"/>
        <v>0</v>
      </c>
      <c r="W3626" s="1764">
        <f t="shared" si="1457"/>
        <v>0</v>
      </c>
      <c r="X3626" s="1768"/>
      <c r="Y3626" s="1784"/>
      <c r="Z3626" s="1770"/>
      <c r="AA3626" s="1843"/>
      <c r="AB3626" s="1843"/>
      <c r="AH3626" s="1867"/>
      <c r="AK3626" s="1868"/>
      <c r="AL3626" s="1868"/>
    </row>
    <row r="3627" spans="9:38" x14ac:dyDescent="0.25">
      <c r="I3627" s="1783">
        <v>0</v>
      </c>
      <c r="J3627" s="1783">
        <v>0</v>
      </c>
      <c r="O3627" s="1764">
        <f t="shared" si="1451"/>
        <v>0</v>
      </c>
      <c r="P3627" s="1806" t="str">
        <f t="shared" si="1452"/>
        <v/>
      </c>
      <c r="R3627" s="1864" t="str">
        <f t="shared" si="1453"/>
        <v/>
      </c>
      <c r="S3627" s="1807">
        <f t="shared" si="1454"/>
        <v>0</v>
      </c>
      <c r="U3627" s="1764">
        <f t="shared" si="1455"/>
        <v>0</v>
      </c>
      <c r="V3627" s="1764">
        <f t="shared" si="1456"/>
        <v>0</v>
      </c>
      <c r="W3627" s="1764">
        <f t="shared" si="1457"/>
        <v>0</v>
      </c>
      <c r="X3627" s="1768"/>
      <c r="Y3627" s="1784"/>
      <c r="Z3627" s="1770"/>
      <c r="AA3627" s="1843"/>
      <c r="AB3627" s="1843"/>
      <c r="AH3627" s="1867"/>
      <c r="AK3627" s="1868"/>
      <c r="AL3627" s="1868"/>
    </row>
    <row r="3628" spans="9:38" x14ac:dyDescent="0.25">
      <c r="I3628" s="1783">
        <v>0</v>
      </c>
      <c r="J3628" s="1783">
        <v>0</v>
      </c>
      <c r="O3628" s="1764">
        <f t="shared" si="1451"/>
        <v>0</v>
      </c>
      <c r="P3628" s="1806" t="str">
        <f t="shared" si="1452"/>
        <v/>
      </c>
      <c r="R3628" s="1864" t="str">
        <f t="shared" si="1453"/>
        <v/>
      </c>
      <c r="S3628" s="1807">
        <f t="shared" si="1454"/>
        <v>0</v>
      </c>
      <c r="U3628" s="1764">
        <f t="shared" si="1455"/>
        <v>0</v>
      </c>
      <c r="V3628" s="1764">
        <f t="shared" si="1456"/>
        <v>0</v>
      </c>
      <c r="W3628" s="1764">
        <f t="shared" si="1457"/>
        <v>0</v>
      </c>
      <c r="X3628" s="1768"/>
      <c r="Y3628" s="1784"/>
      <c r="Z3628" s="1770"/>
      <c r="AA3628" s="1843"/>
      <c r="AB3628" s="1843"/>
      <c r="AH3628" s="1867"/>
      <c r="AK3628" s="1868"/>
      <c r="AL3628" s="1868"/>
    </row>
    <row r="3629" spans="9:38" x14ac:dyDescent="0.25">
      <c r="I3629" s="1783">
        <v>0</v>
      </c>
      <c r="J3629" s="1783">
        <v>0</v>
      </c>
      <c r="O3629" s="1764">
        <f t="shared" si="1451"/>
        <v>0</v>
      </c>
      <c r="P3629" s="1806" t="str">
        <f t="shared" si="1452"/>
        <v/>
      </c>
      <c r="R3629" s="1864" t="str">
        <f t="shared" si="1453"/>
        <v/>
      </c>
      <c r="S3629" s="1807">
        <f t="shared" si="1454"/>
        <v>0</v>
      </c>
      <c r="U3629" s="1764">
        <f t="shared" si="1455"/>
        <v>0</v>
      </c>
      <c r="V3629" s="1764">
        <f t="shared" si="1456"/>
        <v>0</v>
      </c>
      <c r="W3629" s="1764">
        <f t="shared" si="1457"/>
        <v>0</v>
      </c>
      <c r="X3629" s="1768"/>
      <c r="Y3629" s="1784"/>
      <c r="Z3629" s="1770"/>
      <c r="AA3629" s="1843"/>
      <c r="AB3629" s="1843"/>
      <c r="AH3629" s="1867"/>
      <c r="AK3629" s="1868"/>
      <c r="AL3629" s="1868"/>
    </row>
    <row r="3630" spans="9:38" x14ac:dyDescent="0.25">
      <c r="I3630" s="1783">
        <v>0</v>
      </c>
      <c r="J3630" s="1783">
        <v>0</v>
      </c>
      <c r="O3630" s="1764">
        <f t="shared" si="1451"/>
        <v>0</v>
      </c>
      <c r="P3630" s="1806" t="str">
        <f t="shared" si="1452"/>
        <v/>
      </c>
      <c r="R3630" s="1864" t="str">
        <f t="shared" si="1453"/>
        <v/>
      </c>
      <c r="S3630" s="1807">
        <f t="shared" si="1454"/>
        <v>0</v>
      </c>
      <c r="U3630" s="1764">
        <f t="shared" si="1455"/>
        <v>0</v>
      </c>
      <c r="V3630" s="1764">
        <f t="shared" si="1456"/>
        <v>0</v>
      </c>
      <c r="W3630" s="1764">
        <f t="shared" si="1457"/>
        <v>0</v>
      </c>
      <c r="X3630" s="1768"/>
      <c r="Y3630" s="1784"/>
      <c r="Z3630" s="1770"/>
      <c r="AA3630" s="1843"/>
      <c r="AB3630" s="1843"/>
      <c r="AH3630" s="1867"/>
      <c r="AK3630" s="1868"/>
      <c r="AL3630" s="1868"/>
    </row>
    <row r="3631" spans="9:38" x14ac:dyDescent="0.25">
      <c r="I3631" s="1783">
        <v>0</v>
      </c>
      <c r="J3631" s="1783">
        <v>0</v>
      </c>
      <c r="O3631" s="1764">
        <f t="shared" si="1451"/>
        <v>0</v>
      </c>
      <c r="P3631" s="1806" t="str">
        <f t="shared" si="1452"/>
        <v/>
      </c>
      <c r="R3631" s="1864" t="str">
        <f t="shared" si="1453"/>
        <v/>
      </c>
      <c r="S3631" s="1807">
        <f t="shared" si="1454"/>
        <v>0</v>
      </c>
      <c r="U3631" s="1764">
        <f t="shared" si="1455"/>
        <v>0</v>
      </c>
      <c r="V3631" s="1764">
        <f t="shared" si="1456"/>
        <v>0</v>
      </c>
      <c r="W3631" s="1764">
        <f t="shared" si="1457"/>
        <v>0</v>
      </c>
      <c r="X3631" s="1768"/>
      <c r="Y3631" s="1784"/>
      <c r="Z3631" s="1770"/>
      <c r="AA3631" s="1843"/>
      <c r="AB3631" s="1843"/>
      <c r="AH3631" s="1867"/>
      <c r="AK3631" s="1868"/>
      <c r="AL3631" s="1868"/>
    </row>
    <row r="3632" spans="9:38" x14ac:dyDescent="0.25">
      <c r="I3632" s="1783">
        <v>0</v>
      </c>
      <c r="J3632" s="1783">
        <v>0</v>
      </c>
      <c r="O3632" s="1764">
        <f t="shared" si="1451"/>
        <v>0</v>
      </c>
      <c r="P3632" s="1806" t="str">
        <f t="shared" si="1452"/>
        <v/>
      </c>
      <c r="R3632" s="1864" t="str">
        <f t="shared" si="1453"/>
        <v/>
      </c>
      <c r="S3632" s="1807">
        <f t="shared" si="1454"/>
        <v>0</v>
      </c>
      <c r="U3632" s="1764">
        <f t="shared" si="1455"/>
        <v>0</v>
      </c>
      <c r="V3632" s="1764">
        <f t="shared" si="1456"/>
        <v>0</v>
      </c>
      <c r="W3632" s="1764">
        <f t="shared" si="1457"/>
        <v>0</v>
      </c>
      <c r="X3632" s="1768"/>
      <c r="Y3632" s="1784"/>
      <c r="Z3632" s="1770"/>
      <c r="AA3632" s="1843"/>
      <c r="AB3632" s="1843"/>
      <c r="AH3632" s="1867"/>
      <c r="AK3632" s="1868"/>
      <c r="AL3632" s="1868"/>
    </row>
    <row r="3633" spans="9:38" x14ac:dyDescent="0.25">
      <c r="I3633" s="1783">
        <v>0</v>
      </c>
      <c r="J3633" s="1783">
        <v>0</v>
      </c>
      <c r="O3633" s="1764">
        <f t="shared" si="1451"/>
        <v>0</v>
      </c>
      <c r="P3633" s="1806" t="str">
        <f t="shared" si="1452"/>
        <v/>
      </c>
      <c r="R3633" s="1864" t="str">
        <f t="shared" si="1453"/>
        <v/>
      </c>
      <c r="S3633" s="1807">
        <f t="shared" si="1454"/>
        <v>0</v>
      </c>
      <c r="U3633" s="1764">
        <f t="shared" si="1455"/>
        <v>0</v>
      </c>
      <c r="V3633" s="1764">
        <f t="shared" si="1456"/>
        <v>0</v>
      </c>
      <c r="W3633" s="1764">
        <f t="shared" si="1457"/>
        <v>0</v>
      </c>
      <c r="X3633" s="1768"/>
      <c r="Y3633" s="1784"/>
      <c r="Z3633" s="1770"/>
      <c r="AA3633" s="1843"/>
      <c r="AB3633" s="1843"/>
      <c r="AH3633" s="1867"/>
      <c r="AK3633" s="1868"/>
      <c r="AL3633" s="1868"/>
    </row>
    <row r="3634" spans="9:38" x14ac:dyDescent="0.25">
      <c r="I3634" s="1783">
        <v>0</v>
      </c>
      <c r="J3634" s="1783">
        <v>0</v>
      </c>
      <c r="O3634" s="1764">
        <f t="shared" si="1451"/>
        <v>0</v>
      </c>
      <c r="P3634" s="1806" t="str">
        <f t="shared" si="1452"/>
        <v/>
      </c>
      <c r="R3634" s="1864" t="str">
        <f t="shared" si="1453"/>
        <v/>
      </c>
      <c r="S3634" s="1807">
        <f t="shared" si="1454"/>
        <v>0</v>
      </c>
      <c r="U3634" s="1764">
        <f t="shared" si="1455"/>
        <v>0</v>
      </c>
      <c r="V3634" s="1764">
        <f t="shared" si="1456"/>
        <v>0</v>
      </c>
      <c r="W3634" s="1764">
        <f t="shared" si="1457"/>
        <v>0</v>
      </c>
      <c r="X3634" s="1768"/>
      <c r="Y3634" s="1784"/>
      <c r="Z3634" s="1770"/>
      <c r="AA3634" s="1843"/>
      <c r="AB3634" s="1843"/>
      <c r="AH3634" s="1867"/>
      <c r="AK3634" s="1868"/>
      <c r="AL3634" s="1868"/>
    </row>
    <row r="3635" spans="9:38" x14ac:dyDescent="0.25">
      <c r="I3635" s="1783">
        <v>0</v>
      </c>
      <c r="J3635" s="1783">
        <v>0</v>
      </c>
      <c r="O3635" s="1764">
        <f t="shared" si="1451"/>
        <v>0</v>
      </c>
      <c r="P3635" s="1806" t="str">
        <f t="shared" si="1452"/>
        <v/>
      </c>
      <c r="R3635" s="1864" t="str">
        <f t="shared" si="1453"/>
        <v/>
      </c>
      <c r="S3635" s="1807">
        <f t="shared" si="1454"/>
        <v>0</v>
      </c>
      <c r="U3635" s="1764">
        <f t="shared" si="1455"/>
        <v>0</v>
      </c>
      <c r="V3635" s="1764">
        <f t="shared" si="1456"/>
        <v>0</v>
      </c>
      <c r="W3635" s="1764">
        <f t="shared" si="1457"/>
        <v>0</v>
      </c>
      <c r="X3635" s="1768"/>
      <c r="Y3635" s="1784"/>
      <c r="Z3635" s="1770"/>
      <c r="AA3635" s="1843"/>
      <c r="AB3635" s="1843"/>
      <c r="AH3635" s="1867"/>
      <c r="AK3635" s="1868"/>
      <c r="AL3635" s="1868"/>
    </row>
    <row r="3636" spans="9:38" x14ac:dyDescent="0.25">
      <c r="I3636" s="1783">
        <v>0</v>
      </c>
      <c r="J3636" s="1783">
        <v>0</v>
      </c>
      <c r="O3636" s="1764">
        <f t="shared" si="1451"/>
        <v>0</v>
      </c>
      <c r="P3636" s="1806" t="str">
        <f t="shared" si="1452"/>
        <v/>
      </c>
      <c r="R3636" s="1864" t="str">
        <f t="shared" si="1453"/>
        <v/>
      </c>
      <c r="S3636" s="1807">
        <f t="shared" si="1454"/>
        <v>0</v>
      </c>
      <c r="U3636" s="1764">
        <f t="shared" si="1455"/>
        <v>0</v>
      </c>
      <c r="V3636" s="1764">
        <f t="shared" si="1456"/>
        <v>0</v>
      </c>
      <c r="W3636" s="1764">
        <f t="shared" si="1457"/>
        <v>0</v>
      </c>
      <c r="X3636" s="1768"/>
      <c r="Y3636" s="1784"/>
      <c r="Z3636" s="1770"/>
      <c r="AA3636" s="1843"/>
      <c r="AB3636" s="1843"/>
      <c r="AH3636" s="1867"/>
      <c r="AK3636" s="1868"/>
      <c r="AL3636" s="1868"/>
    </row>
    <row r="3637" spans="9:38" x14ac:dyDescent="0.25">
      <c r="I3637" s="1783">
        <v>0</v>
      </c>
      <c r="J3637" s="1783">
        <v>0</v>
      </c>
      <c r="O3637" s="1764">
        <f t="shared" si="1451"/>
        <v>0</v>
      </c>
      <c r="P3637" s="1806" t="str">
        <f t="shared" si="1452"/>
        <v/>
      </c>
      <c r="R3637" s="1864" t="str">
        <f t="shared" si="1453"/>
        <v/>
      </c>
      <c r="S3637" s="1807">
        <f t="shared" si="1454"/>
        <v>0</v>
      </c>
      <c r="U3637" s="1764">
        <f t="shared" si="1455"/>
        <v>0</v>
      </c>
      <c r="V3637" s="1764">
        <f t="shared" si="1456"/>
        <v>0</v>
      </c>
      <c r="W3637" s="1764">
        <f t="shared" si="1457"/>
        <v>0</v>
      </c>
      <c r="X3637" s="1768"/>
      <c r="Y3637" s="1784"/>
      <c r="Z3637" s="1770"/>
      <c r="AA3637" s="1843"/>
      <c r="AB3637" s="1843"/>
      <c r="AH3637" s="1867"/>
      <c r="AK3637" s="1868"/>
      <c r="AL3637" s="1868"/>
    </row>
    <row r="3638" spans="9:38" x14ac:dyDescent="0.25">
      <c r="I3638" s="1783">
        <v>0</v>
      </c>
      <c r="J3638" s="1783">
        <v>0</v>
      </c>
      <c r="O3638" s="1764">
        <f t="shared" si="1451"/>
        <v>0</v>
      </c>
      <c r="P3638" s="1806" t="str">
        <f t="shared" si="1452"/>
        <v/>
      </c>
      <c r="R3638" s="1864" t="str">
        <f t="shared" si="1453"/>
        <v/>
      </c>
      <c r="S3638" s="1807">
        <f t="shared" si="1454"/>
        <v>0</v>
      </c>
      <c r="U3638" s="1764">
        <f t="shared" si="1455"/>
        <v>0</v>
      </c>
      <c r="V3638" s="1764">
        <f t="shared" si="1456"/>
        <v>0</v>
      </c>
      <c r="W3638" s="1764">
        <f t="shared" si="1457"/>
        <v>0</v>
      </c>
      <c r="X3638" s="1768"/>
      <c r="Y3638" s="1784"/>
      <c r="Z3638" s="1770"/>
      <c r="AA3638" s="1843"/>
      <c r="AB3638" s="1843"/>
      <c r="AH3638" s="1867"/>
      <c r="AK3638" s="1868"/>
      <c r="AL3638" s="1868"/>
    </row>
    <row r="3639" spans="9:38" x14ac:dyDescent="0.25">
      <c r="I3639" s="1783">
        <v>0</v>
      </c>
      <c r="J3639" s="1783">
        <v>0</v>
      </c>
      <c r="O3639" s="1764">
        <f t="shared" si="1451"/>
        <v>0</v>
      </c>
      <c r="P3639" s="1806" t="str">
        <f t="shared" si="1452"/>
        <v/>
      </c>
      <c r="R3639" s="1864" t="str">
        <f t="shared" si="1453"/>
        <v/>
      </c>
      <c r="S3639" s="1807">
        <f t="shared" si="1454"/>
        <v>0</v>
      </c>
      <c r="U3639" s="1764">
        <f t="shared" si="1455"/>
        <v>0</v>
      </c>
      <c r="V3639" s="1764">
        <f t="shared" si="1456"/>
        <v>0</v>
      </c>
      <c r="W3639" s="1764">
        <f t="shared" si="1457"/>
        <v>0</v>
      </c>
      <c r="X3639" s="1768"/>
      <c r="Y3639" s="1784"/>
      <c r="Z3639" s="1770"/>
      <c r="AA3639" s="1843"/>
      <c r="AB3639" s="1843"/>
      <c r="AH3639" s="1867"/>
      <c r="AK3639" s="1868"/>
      <c r="AL3639" s="1868"/>
    </row>
    <row r="3640" spans="9:38" x14ac:dyDescent="0.25">
      <c r="I3640" s="1783">
        <v>0</v>
      </c>
      <c r="J3640" s="1783">
        <v>0</v>
      </c>
      <c r="O3640" s="1764">
        <f t="shared" si="1451"/>
        <v>0</v>
      </c>
      <c r="P3640" s="1806" t="str">
        <f t="shared" si="1452"/>
        <v/>
      </c>
      <c r="R3640" s="1864" t="str">
        <f t="shared" si="1453"/>
        <v/>
      </c>
      <c r="S3640" s="1807">
        <f t="shared" si="1454"/>
        <v>0</v>
      </c>
      <c r="U3640" s="1764">
        <f t="shared" si="1455"/>
        <v>0</v>
      </c>
      <c r="V3640" s="1764">
        <f t="shared" si="1456"/>
        <v>0</v>
      </c>
      <c r="W3640" s="1764">
        <f t="shared" si="1457"/>
        <v>0</v>
      </c>
      <c r="X3640" s="1768"/>
      <c r="Y3640" s="1784"/>
      <c r="Z3640" s="1770"/>
      <c r="AA3640" s="1843"/>
      <c r="AB3640" s="1843"/>
      <c r="AH3640" s="1867"/>
      <c r="AK3640" s="1868"/>
      <c r="AL3640" s="1868"/>
    </row>
    <row r="3641" spans="9:38" x14ac:dyDescent="0.25">
      <c r="I3641" s="1783">
        <v>0</v>
      </c>
      <c r="J3641" s="1783">
        <v>0</v>
      </c>
      <c r="O3641" s="1764">
        <f t="shared" si="1451"/>
        <v>0</v>
      </c>
      <c r="P3641" s="1806" t="str">
        <f t="shared" si="1452"/>
        <v/>
      </c>
      <c r="R3641" s="1864" t="str">
        <f t="shared" si="1453"/>
        <v/>
      </c>
      <c r="S3641" s="1807">
        <f t="shared" si="1454"/>
        <v>0</v>
      </c>
      <c r="U3641" s="1764">
        <f t="shared" si="1455"/>
        <v>0</v>
      </c>
      <c r="V3641" s="1764">
        <f t="shared" si="1456"/>
        <v>0</v>
      </c>
      <c r="W3641" s="1764">
        <f t="shared" si="1457"/>
        <v>0</v>
      </c>
      <c r="X3641" s="1768"/>
      <c r="Y3641" s="1784"/>
      <c r="Z3641" s="1770"/>
      <c r="AA3641" s="1843"/>
      <c r="AB3641" s="1843"/>
      <c r="AH3641" s="1867"/>
      <c r="AK3641" s="1868"/>
      <c r="AL3641" s="1868"/>
    </row>
    <row r="3642" spans="9:38" x14ac:dyDescent="0.25">
      <c r="I3642" s="1783">
        <v>0</v>
      </c>
      <c r="J3642" s="1783">
        <v>0</v>
      </c>
      <c r="O3642" s="1764">
        <f t="shared" si="1451"/>
        <v>0</v>
      </c>
      <c r="P3642" s="1806" t="str">
        <f t="shared" si="1452"/>
        <v/>
      </c>
      <c r="R3642" s="1864" t="str">
        <f t="shared" si="1453"/>
        <v/>
      </c>
      <c r="S3642" s="1807">
        <f t="shared" si="1454"/>
        <v>0</v>
      </c>
      <c r="U3642" s="1764">
        <f t="shared" si="1455"/>
        <v>0</v>
      </c>
      <c r="V3642" s="1764">
        <f t="shared" si="1456"/>
        <v>0</v>
      </c>
      <c r="W3642" s="1764">
        <f t="shared" si="1457"/>
        <v>0</v>
      </c>
      <c r="X3642" s="1768"/>
      <c r="Y3642" s="1784"/>
      <c r="Z3642" s="1770"/>
      <c r="AA3642" s="1843"/>
      <c r="AB3642" s="1843"/>
      <c r="AH3642" s="1867"/>
      <c r="AK3642" s="1868"/>
      <c r="AL3642" s="1868"/>
    </row>
    <row r="3643" spans="9:38" x14ac:dyDescent="0.25">
      <c r="I3643" s="1783">
        <v>0</v>
      </c>
      <c r="J3643" s="1783">
        <v>0</v>
      </c>
      <c r="O3643" s="1764">
        <f t="shared" si="1451"/>
        <v>0</v>
      </c>
      <c r="P3643" s="1806" t="str">
        <f t="shared" si="1452"/>
        <v/>
      </c>
      <c r="R3643" s="1864" t="str">
        <f t="shared" si="1453"/>
        <v/>
      </c>
      <c r="S3643" s="1807">
        <f t="shared" si="1454"/>
        <v>0</v>
      </c>
      <c r="U3643" s="1764">
        <f t="shared" si="1455"/>
        <v>0</v>
      </c>
      <c r="V3643" s="1764">
        <f t="shared" si="1456"/>
        <v>0</v>
      </c>
      <c r="W3643" s="1764">
        <f t="shared" si="1457"/>
        <v>0</v>
      </c>
      <c r="X3643" s="1768"/>
      <c r="Y3643" s="1784"/>
      <c r="Z3643" s="1770"/>
      <c r="AA3643" s="1843"/>
      <c r="AB3643" s="1843"/>
      <c r="AH3643" s="1867"/>
      <c r="AK3643" s="1868"/>
      <c r="AL3643" s="1868"/>
    </row>
    <row r="3644" spans="9:38" x14ac:dyDescent="0.25">
      <c r="I3644" s="1783">
        <v>0</v>
      </c>
      <c r="J3644" s="1783">
        <v>0</v>
      </c>
      <c r="O3644" s="1764">
        <f t="shared" si="1451"/>
        <v>0</v>
      </c>
      <c r="P3644" s="1806" t="str">
        <f t="shared" si="1452"/>
        <v/>
      </c>
      <c r="R3644" s="1864" t="str">
        <f t="shared" si="1453"/>
        <v/>
      </c>
      <c r="S3644" s="1807">
        <f t="shared" si="1454"/>
        <v>0</v>
      </c>
      <c r="U3644" s="1764">
        <f t="shared" si="1455"/>
        <v>0</v>
      </c>
      <c r="V3644" s="1764">
        <f t="shared" si="1456"/>
        <v>0</v>
      </c>
      <c r="W3644" s="1764">
        <f t="shared" si="1457"/>
        <v>0</v>
      </c>
      <c r="X3644" s="1768"/>
      <c r="Y3644" s="1784"/>
      <c r="Z3644" s="1770"/>
      <c r="AA3644" s="1843"/>
      <c r="AB3644" s="1843"/>
      <c r="AH3644" s="1867"/>
      <c r="AK3644" s="1868"/>
      <c r="AL3644" s="1868"/>
    </row>
    <row r="3645" spans="9:38" x14ac:dyDescent="0.25">
      <c r="I3645" s="1783">
        <v>0</v>
      </c>
      <c r="J3645" s="1783">
        <v>0</v>
      </c>
      <c r="O3645" s="1764">
        <f t="shared" si="1451"/>
        <v>0</v>
      </c>
      <c r="P3645" s="1806" t="str">
        <f t="shared" si="1452"/>
        <v/>
      </c>
      <c r="R3645" s="1864" t="str">
        <f t="shared" si="1453"/>
        <v/>
      </c>
      <c r="S3645" s="1807">
        <f t="shared" si="1454"/>
        <v>0</v>
      </c>
      <c r="U3645" s="1764">
        <f t="shared" si="1455"/>
        <v>0</v>
      </c>
      <c r="V3645" s="1764">
        <f t="shared" si="1456"/>
        <v>0</v>
      </c>
      <c r="W3645" s="1764">
        <f t="shared" si="1457"/>
        <v>0</v>
      </c>
      <c r="X3645" s="1768"/>
      <c r="Y3645" s="1784"/>
      <c r="Z3645" s="1770"/>
      <c r="AA3645" s="1843"/>
      <c r="AB3645" s="1843"/>
      <c r="AH3645" s="1867"/>
      <c r="AK3645" s="1868"/>
      <c r="AL3645" s="1868"/>
    </row>
    <row r="3646" spans="9:38" x14ac:dyDescent="0.25">
      <c r="I3646" s="1783">
        <v>0</v>
      </c>
      <c r="J3646" s="1783">
        <v>0</v>
      </c>
      <c r="O3646" s="1764">
        <f t="shared" si="1451"/>
        <v>0</v>
      </c>
      <c r="P3646" s="1806" t="str">
        <f t="shared" si="1452"/>
        <v/>
      </c>
      <c r="R3646" s="1864" t="str">
        <f t="shared" si="1453"/>
        <v/>
      </c>
      <c r="S3646" s="1807">
        <f t="shared" si="1454"/>
        <v>0</v>
      </c>
      <c r="U3646" s="1764">
        <f t="shared" si="1455"/>
        <v>0</v>
      </c>
      <c r="V3646" s="1764">
        <f t="shared" si="1456"/>
        <v>0</v>
      </c>
      <c r="W3646" s="1764">
        <f t="shared" si="1457"/>
        <v>0</v>
      </c>
      <c r="X3646" s="1768"/>
      <c r="Y3646" s="1784"/>
      <c r="Z3646" s="1770"/>
      <c r="AA3646" s="1843"/>
      <c r="AB3646" s="1843"/>
      <c r="AH3646" s="1867"/>
      <c r="AK3646" s="1868"/>
      <c r="AL3646" s="1868"/>
    </row>
    <row r="3647" spans="9:38" x14ac:dyDescent="0.25">
      <c r="I3647" s="1783">
        <v>0</v>
      </c>
      <c r="J3647" s="1783">
        <v>0</v>
      </c>
      <c r="O3647" s="1764">
        <f t="shared" si="1451"/>
        <v>0</v>
      </c>
      <c r="P3647" s="1806" t="str">
        <f t="shared" si="1452"/>
        <v/>
      </c>
      <c r="R3647" s="1864" t="str">
        <f t="shared" si="1453"/>
        <v/>
      </c>
      <c r="S3647" s="1807">
        <f t="shared" si="1454"/>
        <v>0</v>
      </c>
      <c r="U3647" s="1764">
        <f t="shared" si="1455"/>
        <v>0</v>
      </c>
      <c r="V3647" s="1764">
        <f t="shared" si="1456"/>
        <v>0</v>
      </c>
      <c r="W3647" s="1764">
        <f t="shared" si="1457"/>
        <v>0</v>
      </c>
      <c r="X3647" s="1768"/>
      <c r="Y3647" s="1784"/>
      <c r="Z3647" s="1770"/>
      <c r="AA3647" s="1843"/>
      <c r="AB3647" s="1843"/>
      <c r="AH3647" s="1867"/>
      <c r="AK3647" s="1868"/>
      <c r="AL3647" s="1868"/>
    </row>
    <row r="3648" spans="9:38" x14ac:dyDescent="0.25">
      <c r="I3648" s="1783">
        <v>0</v>
      </c>
      <c r="J3648" s="1783">
        <v>0</v>
      </c>
      <c r="O3648" s="1764">
        <f t="shared" si="1451"/>
        <v>0</v>
      </c>
      <c r="P3648" s="1806" t="str">
        <f t="shared" si="1452"/>
        <v/>
      </c>
      <c r="R3648" s="1864" t="str">
        <f t="shared" si="1453"/>
        <v/>
      </c>
      <c r="S3648" s="1807">
        <f t="shared" si="1454"/>
        <v>0</v>
      </c>
      <c r="U3648" s="1764">
        <f t="shared" si="1455"/>
        <v>0</v>
      </c>
      <c r="V3648" s="1764">
        <f t="shared" si="1456"/>
        <v>0</v>
      </c>
      <c r="W3648" s="1764">
        <f t="shared" si="1457"/>
        <v>0</v>
      </c>
      <c r="X3648" s="1768"/>
      <c r="Y3648" s="1784"/>
      <c r="Z3648" s="1770"/>
      <c r="AA3648" s="1843"/>
      <c r="AB3648" s="1843"/>
      <c r="AH3648" s="1867"/>
      <c r="AK3648" s="1868"/>
      <c r="AL3648" s="1868"/>
    </row>
    <row r="3649" spans="9:38" x14ac:dyDescent="0.25">
      <c r="I3649" s="1783">
        <v>0</v>
      </c>
      <c r="J3649" s="1783">
        <v>0</v>
      </c>
      <c r="O3649" s="1764">
        <f t="shared" si="1451"/>
        <v>0</v>
      </c>
      <c r="P3649" s="1806" t="str">
        <f t="shared" si="1452"/>
        <v/>
      </c>
      <c r="R3649" s="1864" t="str">
        <f t="shared" si="1453"/>
        <v/>
      </c>
      <c r="S3649" s="1807">
        <f t="shared" si="1454"/>
        <v>0</v>
      </c>
      <c r="U3649" s="1764">
        <f t="shared" si="1455"/>
        <v>0</v>
      </c>
      <c r="V3649" s="1764">
        <f t="shared" si="1456"/>
        <v>0</v>
      </c>
      <c r="W3649" s="1764">
        <f t="shared" si="1457"/>
        <v>0</v>
      </c>
      <c r="X3649" s="1768"/>
      <c r="Y3649" s="1784"/>
      <c r="Z3649" s="1770"/>
      <c r="AA3649" s="1843"/>
      <c r="AB3649" s="1843"/>
      <c r="AH3649" s="1867"/>
      <c r="AK3649" s="1868"/>
      <c r="AL3649" s="1868"/>
    </row>
    <row r="3650" spans="9:38" x14ac:dyDescent="0.25">
      <c r="I3650" s="1783">
        <v>0</v>
      </c>
      <c r="J3650" s="1783">
        <v>0</v>
      </c>
      <c r="O3650" s="1764">
        <f t="shared" si="1451"/>
        <v>0</v>
      </c>
      <c r="P3650" s="1806" t="str">
        <f t="shared" si="1452"/>
        <v/>
      </c>
      <c r="R3650" s="1864" t="str">
        <f t="shared" si="1453"/>
        <v/>
      </c>
      <c r="S3650" s="1807">
        <f t="shared" si="1454"/>
        <v>0</v>
      </c>
      <c r="U3650" s="1764">
        <f t="shared" si="1455"/>
        <v>0</v>
      </c>
      <c r="V3650" s="1764">
        <f t="shared" si="1456"/>
        <v>0</v>
      </c>
      <c r="W3650" s="1764">
        <f t="shared" si="1457"/>
        <v>0</v>
      </c>
      <c r="X3650" s="1768"/>
      <c r="Y3650" s="1784"/>
      <c r="Z3650" s="1770"/>
      <c r="AA3650" s="1843"/>
      <c r="AB3650" s="1843"/>
      <c r="AH3650" s="1867"/>
      <c r="AK3650" s="1868"/>
      <c r="AL3650" s="1868"/>
    </row>
    <row r="3651" spans="9:38" x14ac:dyDescent="0.25">
      <c r="I3651" s="1783">
        <v>0</v>
      </c>
      <c r="J3651" s="1783">
        <v>0</v>
      </c>
      <c r="O3651" s="1764">
        <f t="shared" si="1451"/>
        <v>0</v>
      </c>
      <c r="P3651" s="1806" t="str">
        <f t="shared" si="1452"/>
        <v/>
      </c>
      <c r="R3651" s="1864" t="str">
        <f t="shared" si="1453"/>
        <v/>
      </c>
      <c r="S3651" s="1807">
        <f t="shared" si="1454"/>
        <v>0</v>
      </c>
      <c r="U3651" s="1764">
        <f t="shared" si="1455"/>
        <v>0</v>
      </c>
      <c r="V3651" s="1764">
        <f t="shared" si="1456"/>
        <v>0</v>
      </c>
      <c r="W3651" s="1764">
        <f t="shared" si="1457"/>
        <v>0</v>
      </c>
      <c r="X3651" s="1768"/>
      <c r="Y3651" s="1784"/>
      <c r="Z3651" s="1770"/>
      <c r="AA3651" s="1843"/>
      <c r="AB3651" s="1843"/>
      <c r="AH3651" s="1867"/>
      <c r="AK3651" s="1868"/>
      <c r="AL3651" s="1868"/>
    </row>
    <row r="3652" spans="9:38" x14ac:dyDescent="0.25">
      <c r="I3652" s="1783">
        <v>0</v>
      </c>
      <c r="J3652" s="1783">
        <v>0</v>
      </c>
      <c r="O3652" s="1764">
        <f t="shared" si="1451"/>
        <v>0</v>
      </c>
      <c r="P3652" s="1806" t="str">
        <f t="shared" si="1452"/>
        <v/>
      </c>
      <c r="R3652" s="1864" t="str">
        <f t="shared" si="1453"/>
        <v/>
      </c>
      <c r="S3652" s="1807">
        <f t="shared" si="1454"/>
        <v>0</v>
      </c>
      <c r="U3652" s="1764">
        <f t="shared" si="1455"/>
        <v>0</v>
      </c>
      <c r="V3652" s="1764">
        <f t="shared" si="1456"/>
        <v>0</v>
      </c>
      <c r="W3652" s="1764">
        <f t="shared" si="1457"/>
        <v>0</v>
      </c>
      <c r="X3652" s="1768"/>
      <c r="Y3652" s="1784"/>
      <c r="Z3652" s="1770"/>
      <c r="AA3652" s="1843"/>
      <c r="AB3652" s="1843"/>
      <c r="AH3652" s="1867"/>
      <c r="AK3652" s="1868"/>
      <c r="AL3652" s="1868"/>
    </row>
    <row r="3653" spans="9:38" x14ac:dyDescent="0.25">
      <c r="I3653" s="1783">
        <v>0</v>
      </c>
      <c r="J3653" s="1783">
        <v>0</v>
      </c>
      <c r="O3653" s="1764">
        <f t="shared" si="1451"/>
        <v>0</v>
      </c>
      <c r="P3653" s="1806" t="str">
        <f t="shared" si="1452"/>
        <v/>
      </c>
      <c r="R3653" s="1864" t="str">
        <f t="shared" si="1453"/>
        <v/>
      </c>
      <c r="S3653" s="1807">
        <f t="shared" si="1454"/>
        <v>0</v>
      </c>
      <c r="U3653" s="1764">
        <f t="shared" si="1455"/>
        <v>0</v>
      </c>
      <c r="V3653" s="1764">
        <f t="shared" si="1456"/>
        <v>0</v>
      </c>
      <c r="W3653" s="1764">
        <f t="shared" si="1457"/>
        <v>0</v>
      </c>
      <c r="X3653" s="1768"/>
      <c r="Y3653" s="1784"/>
      <c r="Z3653" s="1770"/>
      <c r="AA3653" s="1843"/>
      <c r="AB3653" s="1843"/>
      <c r="AH3653" s="1867"/>
      <c r="AK3653" s="1868"/>
      <c r="AL3653" s="1868"/>
    </row>
    <row r="3654" spans="9:38" x14ac:dyDescent="0.25">
      <c r="I3654" s="1783">
        <v>0</v>
      </c>
      <c r="J3654" s="1783">
        <v>0</v>
      </c>
      <c r="O3654" s="1764">
        <f t="shared" si="1451"/>
        <v>0</v>
      </c>
      <c r="P3654" s="1806" t="str">
        <f t="shared" si="1452"/>
        <v/>
      </c>
      <c r="R3654" s="1864" t="str">
        <f t="shared" si="1453"/>
        <v/>
      </c>
      <c r="S3654" s="1807">
        <f t="shared" si="1454"/>
        <v>0</v>
      </c>
      <c r="U3654" s="1764">
        <f t="shared" si="1455"/>
        <v>0</v>
      </c>
      <c r="V3654" s="1764">
        <f t="shared" si="1456"/>
        <v>0</v>
      </c>
      <c r="W3654" s="1764">
        <f t="shared" si="1457"/>
        <v>0</v>
      </c>
      <c r="X3654" s="1768"/>
      <c r="Y3654" s="1784"/>
      <c r="Z3654" s="1770"/>
      <c r="AA3654" s="1843"/>
      <c r="AB3654" s="1843"/>
      <c r="AH3654" s="1867"/>
      <c r="AK3654" s="1868"/>
      <c r="AL3654" s="1868"/>
    </row>
    <row r="3655" spans="9:38" x14ac:dyDescent="0.25">
      <c r="I3655" s="1783">
        <v>0</v>
      </c>
      <c r="J3655" s="1783">
        <v>0</v>
      </c>
      <c r="O3655" s="1764">
        <f t="shared" si="1451"/>
        <v>0</v>
      </c>
      <c r="P3655" s="1806" t="str">
        <f t="shared" si="1452"/>
        <v/>
      </c>
      <c r="R3655" s="1864" t="str">
        <f t="shared" si="1453"/>
        <v/>
      </c>
      <c r="S3655" s="1807">
        <f t="shared" si="1454"/>
        <v>0</v>
      </c>
      <c r="U3655" s="1764">
        <f t="shared" si="1455"/>
        <v>0</v>
      </c>
      <c r="V3655" s="1764">
        <f t="shared" si="1456"/>
        <v>0</v>
      </c>
      <c r="W3655" s="1764">
        <f t="shared" si="1457"/>
        <v>0</v>
      </c>
      <c r="X3655" s="1768"/>
      <c r="Y3655" s="1784"/>
      <c r="Z3655" s="1770"/>
      <c r="AA3655" s="1843"/>
      <c r="AB3655" s="1843"/>
      <c r="AH3655" s="1867"/>
      <c r="AK3655" s="1868"/>
      <c r="AL3655" s="1868"/>
    </row>
    <row r="3656" spans="9:38" x14ac:dyDescent="0.25">
      <c r="I3656" s="1783">
        <v>0</v>
      </c>
      <c r="J3656" s="1783">
        <v>0</v>
      </c>
      <c r="O3656" s="1764">
        <f t="shared" si="1451"/>
        <v>0</v>
      </c>
      <c r="P3656" s="1806" t="str">
        <f t="shared" si="1452"/>
        <v/>
      </c>
      <c r="R3656" s="1864" t="str">
        <f t="shared" si="1453"/>
        <v/>
      </c>
      <c r="S3656" s="1807">
        <f t="shared" si="1454"/>
        <v>0</v>
      </c>
      <c r="U3656" s="1764">
        <f t="shared" si="1455"/>
        <v>0</v>
      </c>
      <c r="V3656" s="1764">
        <f t="shared" si="1456"/>
        <v>0</v>
      </c>
      <c r="W3656" s="1764">
        <f t="shared" si="1457"/>
        <v>0</v>
      </c>
      <c r="X3656" s="1768"/>
      <c r="Y3656" s="1784"/>
      <c r="Z3656" s="1770"/>
      <c r="AA3656" s="1843"/>
      <c r="AB3656" s="1843"/>
      <c r="AH3656" s="1867"/>
      <c r="AK3656" s="1868"/>
      <c r="AL3656" s="1868"/>
    </row>
    <row r="3657" spans="9:38" x14ac:dyDescent="0.25">
      <c r="I3657" s="1783">
        <v>0</v>
      </c>
      <c r="J3657" s="1783">
        <v>0</v>
      </c>
      <c r="O3657" s="1764">
        <f t="shared" ref="O3657:O3720" si="1458">N3657-Q3657</f>
        <v>0</v>
      </c>
      <c r="P3657" s="1806" t="str">
        <f t="shared" ref="P3657:P3720" si="1459">IF(N3657&lt;=0,"",O3657/N3657)</f>
        <v/>
      </c>
      <c r="R3657" s="1864" t="str">
        <f t="shared" ref="R3657:R3720" si="1460">IF(N3657&lt;=0,"",Q3657/N3657)</f>
        <v/>
      </c>
      <c r="S3657" s="1807">
        <f t="shared" ref="S3657:S3720" si="1461">Q3657/$S$1</f>
        <v>0</v>
      </c>
      <c r="U3657" s="1764">
        <f t="shared" ref="U3657:U3720" si="1462">((1-I3657)*O3657)+((1-J3657)*Q3657)</f>
        <v>0</v>
      </c>
      <c r="V3657" s="1764">
        <f t="shared" ref="V3657:V3720" si="1463">L3657-W3657</f>
        <v>0</v>
      </c>
      <c r="W3657" s="1764">
        <f t="shared" ref="W3657:W3720" si="1464">X3657+AC3657+AH3657+AM3657+AO3657+AR3657</f>
        <v>0</v>
      </c>
      <c r="X3657" s="1768"/>
      <c r="Y3657" s="1784"/>
      <c r="Z3657" s="1770"/>
      <c r="AA3657" s="1843"/>
      <c r="AB3657" s="1843"/>
      <c r="AH3657" s="1867"/>
      <c r="AK3657" s="1868"/>
      <c r="AL3657" s="1868"/>
    </row>
    <row r="3658" spans="9:38" x14ac:dyDescent="0.25">
      <c r="I3658" s="1783">
        <v>0</v>
      </c>
      <c r="J3658" s="1783">
        <v>0</v>
      </c>
      <c r="O3658" s="1764">
        <f t="shared" si="1458"/>
        <v>0</v>
      </c>
      <c r="P3658" s="1806" t="str">
        <f t="shared" si="1459"/>
        <v/>
      </c>
      <c r="R3658" s="1864" t="str">
        <f t="shared" si="1460"/>
        <v/>
      </c>
      <c r="S3658" s="1807">
        <f t="shared" si="1461"/>
        <v>0</v>
      </c>
      <c r="U3658" s="1764">
        <f t="shared" si="1462"/>
        <v>0</v>
      </c>
      <c r="V3658" s="1764">
        <f t="shared" si="1463"/>
        <v>0</v>
      </c>
      <c r="W3658" s="1764">
        <f t="shared" si="1464"/>
        <v>0</v>
      </c>
      <c r="X3658" s="1768"/>
      <c r="Y3658" s="1784"/>
      <c r="Z3658" s="1770"/>
      <c r="AA3658" s="1843"/>
      <c r="AB3658" s="1843"/>
      <c r="AH3658" s="1867"/>
      <c r="AK3658" s="1868"/>
      <c r="AL3658" s="1868"/>
    </row>
    <row r="3659" spans="9:38" x14ac:dyDescent="0.25">
      <c r="I3659" s="1783">
        <v>0</v>
      </c>
      <c r="J3659" s="1783">
        <v>0</v>
      </c>
      <c r="O3659" s="1764">
        <f t="shared" si="1458"/>
        <v>0</v>
      </c>
      <c r="P3659" s="1806" t="str">
        <f t="shared" si="1459"/>
        <v/>
      </c>
      <c r="R3659" s="1864" t="str">
        <f t="shared" si="1460"/>
        <v/>
      </c>
      <c r="S3659" s="1807">
        <f t="shared" si="1461"/>
        <v>0</v>
      </c>
      <c r="U3659" s="1764">
        <f t="shared" si="1462"/>
        <v>0</v>
      </c>
      <c r="V3659" s="1764">
        <f t="shared" si="1463"/>
        <v>0</v>
      </c>
      <c r="W3659" s="1764">
        <f t="shared" si="1464"/>
        <v>0</v>
      </c>
      <c r="X3659" s="1768"/>
      <c r="Y3659" s="1784"/>
      <c r="Z3659" s="1770"/>
      <c r="AA3659" s="1843"/>
      <c r="AB3659" s="1843"/>
      <c r="AH3659" s="1867"/>
      <c r="AK3659" s="1868"/>
      <c r="AL3659" s="1868"/>
    </row>
    <row r="3660" spans="9:38" x14ac:dyDescent="0.25">
      <c r="I3660" s="1783">
        <v>0</v>
      </c>
      <c r="J3660" s="1783">
        <v>0</v>
      </c>
      <c r="O3660" s="1764">
        <f t="shared" si="1458"/>
        <v>0</v>
      </c>
      <c r="P3660" s="1806" t="str">
        <f t="shared" si="1459"/>
        <v/>
      </c>
      <c r="R3660" s="1864" t="str">
        <f t="shared" si="1460"/>
        <v/>
      </c>
      <c r="S3660" s="1807">
        <f t="shared" si="1461"/>
        <v>0</v>
      </c>
      <c r="U3660" s="1764">
        <f t="shared" si="1462"/>
        <v>0</v>
      </c>
      <c r="V3660" s="1764">
        <f t="shared" si="1463"/>
        <v>0</v>
      </c>
      <c r="W3660" s="1764">
        <f t="shared" si="1464"/>
        <v>0</v>
      </c>
      <c r="X3660" s="1768"/>
      <c r="Y3660" s="1784"/>
      <c r="Z3660" s="1770"/>
      <c r="AA3660" s="1843"/>
      <c r="AB3660" s="1843"/>
      <c r="AH3660" s="1867"/>
      <c r="AK3660" s="1868"/>
      <c r="AL3660" s="1868"/>
    </row>
    <row r="3661" spans="9:38" x14ac:dyDescent="0.25">
      <c r="I3661" s="1783">
        <v>0</v>
      </c>
      <c r="J3661" s="1783">
        <v>0</v>
      </c>
      <c r="O3661" s="1764">
        <f t="shared" si="1458"/>
        <v>0</v>
      </c>
      <c r="P3661" s="1806" t="str">
        <f t="shared" si="1459"/>
        <v/>
      </c>
      <c r="R3661" s="1864" t="str">
        <f t="shared" si="1460"/>
        <v/>
      </c>
      <c r="S3661" s="1807">
        <f t="shared" si="1461"/>
        <v>0</v>
      </c>
      <c r="U3661" s="1764">
        <f t="shared" si="1462"/>
        <v>0</v>
      </c>
      <c r="V3661" s="1764">
        <f t="shared" si="1463"/>
        <v>0</v>
      </c>
      <c r="W3661" s="1764">
        <f t="shared" si="1464"/>
        <v>0</v>
      </c>
      <c r="X3661" s="1768"/>
      <c r="Y3661" s="1784"/>
      <c r="Z3661" s="1770"/>
      <c r="AA3661" s="1843"/>
      <c r="AB3661" s="1843"/>
      <c r="AH3661" s="1867"/>
      <c r="AK3661" s="1868"/>
      <c r="AL3661" s="1868"/>
    </row>
    <row r="3662" spans="9:38" x14ac:dyDescent="0.25">
      <c r="I3662" s="1783">
        <v>0</v>
      </c>
      <c r="J3662" s="1783">
        <v>0</v>
      </c>
      <c r="O3662" s="1764">
        <f t="shared" si="1458"/>
        <v>0</v>
      </c>
      <c r="P3662" s="1806" t="str">
        <f t="shared" si="1459"/>
        <v/>
      </c>
      <c r="R3662" s="1864" t="str">
        <f t="shared" si="1460"/>
        <v/>
      </c>
      <c r="S3662" s="1807">
        <f t="shared" si="1461"/>
        <v>0</v>
      </c>
      <c r="U3662" s="1764">
        <f t="shared" si="1462"/>
        <v>0</v>
      </c>
      <c r="V3662" s="1764">
        <f t="shared" si="1463"/>
        <v>0</v>
      </c>
      <c r="W3662" s="1764">
        <f t="shared" si="1464"/>
        <v>0</v>
      </c>
      <c r="X3662" s="1768"/>
      <c r="Y3662" s="1784"/>
      <c r="Z3662" s="1770"/>
      <c r="AA3662" s="1843"/>
      <c r="AB3662" s="1843"/>
      <c r="AH3662" s="1867"/>
      <c r="AK3662" s="1868"/>
      <c r="AL3662" s="1868"/>
    </row>
    <row r="3663" spans="9:38" x14ac:dyDescent="0.25">
      <c r="I3663" s="1783">
        <v>0</v>
      </c>
      <c r="J3663" s="1783">
        <v>0</v>
      </c>
      <c r="O3663" s="1764">
        <f t="shared" si="1458"/>
        <v>0</v>
      </c>
      <c r="P3663" s="1806" t="str">
        <f t="shared" si="1459"/>
        <v/>
      </c>
      <c r="R3663" s="1864" t="str">
        <f t="shared" si="1460"/>
        <v/>
      </c>
      <c r="S3663" s="1807">
        <f t="shared" si="1461"/>
        <v>0</v>
      </c>
      <c r="U3663" s="1764">
        <f t="shared" si="1462"/>
        <v>0</v>
      </c>
      <c r="V3663" s="1764">
        <f t="shared" si="1463"/>
        <v>0</v>
      </c>
      <c r="W3663" s="1764">
        <f t="shared" si="1464"/>
        <v>0</v>
      </c>
      <c r="X3663" s="1768"/>
      <c r="Y3663" s="1784"/>
      <c r="Z3663" s="1770"/>
      <c r="AA3663" s="1843"/>
      <c r="AB3663" s="1843"/>
      <c r="AH3663" s="1867"/>
      <c r="AK3663" s="1868"/>
      <c r="AL3663" s="1868"/>
    </row>
    <row r="3664" spans="9:38" x14ac:dyDescent="0.25">
      <c r="I3664" s="1783">
        <v>0</v>
      </c>
      <c r="J3664" s="1783">
        <v>0</v>
      </c>
      <c r="O3664" s="1764">
        <f t="shared" si="1458"/>
        <v>0</v>
      </c>
      <c r="P3664" s="1806" t="str">
        <f t="shared" si="1459"/>
        <v/>
      </c>
      <c r="R3664" s="1864" t="str">
        <f t="shared" si="1460"/>
        <v/>
      </c>
      <c r="S3664" s="1807">
        <f t="shared" si="1461"/>
        <v>0</v>
      </c>
      <c r="U3664" s="1764">
        <f t="shared" si="1462"/>
        <v>0</v>
      </c>
      <c r="V3664" s="1764">
        <f t="shared" si="1463"/>
        <v>0</v>
      </c>
      <c r="W3664" s="1764">
        <f t="shared" si="1464"/>
        <v>0</v>
      </c>
      <c r="X3664" s="1768"/>
      <c r="Y3664" s="1784"/>
      <c r="Z3664" s="1770"/>
      <c r="AA3664" s="1843"/>
      <c r="AB3664" s="1843"/>
      <c r="AH3664" s="1867"/>
      <c r="AK3664" s="1868"/>
      <c r="AL3664" s="1868"/>
    </row>
    <row r="3665" spans="9:38" x14ac:dyDescent="0.25">
      <c r="I3665" s="1783">
        <v>0</v>
      </c>
      <c r="J3665" s="1783">
        <v>0</v>
      </c>
      <c r="O3665" s="1764">
        <f t="shared" si="1458"/>
        <v>0</v>
      </c>
      <c r="P3665" s="1806" t="str">
        <f t="shared" si="1459"/>
        <v/>
      </c>
      <c r="R3665" s="1864" t="str">
        <f t="shared" si="1460"/>
        <v/>
      </c>
      <c r="S3665" s="1807">
        <f t="shared" si="1461"/>
        <v>0</v>
      </c>
      <c r="U3665" s="1764">
        <f t="shared" si="1462"/>
        <v>0</v>
      </c>
      <c r="V3665" s="1764">
        <f t="shared" si="1463"/>
        <v>0</v>
      </c>
      <c r="W3665" s="1764">
        <f t="shared" si="1464"/>
        <v>0</v>
      </c>
      <c r="X3665" s="1768"/>
      <c r="Y3665" s="1784"/>
      <c r="Z3665" s="1770"/>
      <c r="AA3665" s="1843"/>
      <c r="AB3665" s="1843"/>
      <c r="AH3665" s="1867"/>
      <c r="AK3665" s="1868"/>
      <c r="AL3665" s="1868"/>
    </row>
    <row r="3666" spans="9:38" x14ac:dyDescent="0.25">
      <c r="I3666" s="1783">
        <v>0</v>
      </c>
      <c r="J3666" s="1783">
        <v>0</v>
      </c>
      <c r="O3666" s="1764">
        <f t="shared" si="1458"/>
        <v>0</v>
      </c>
      <c r="P3666" s="1806" t="str">
        <f t="shared" si="1459"/>
        <v/>
      </c>
      <c r="R3666" s="1864" t="str">
        <f t="shared" si="1460"/>
        <v/>
      </c>
      <c r="S3666" s="1807">
        <f t="shared" si="1461"/>
        <v>0</v>
      </c>
      <c r="U3666" s="1764">
        <f t="shared" si="1462"/>
        <v>0</v>
      </c>
      <c r="V3666" s="1764">
        <f t="shared" si="1463"/>
        <v>0</v>
      </c>
      <c r="W3666" s="1764">
        <f t="shared" si="1464"/>
        <v>0</v>
      </c>
      <c r="X3666" s="1768"/>
      <c r="Y3666" s="1784"/>
      <c r="Z3666" s="1770"/>
      <c r="AA3666" s="1843"/>
      <c r="AB3666" s="1843"/>
      <c r="AH3666" s="1867"/>
      <c r="AK3666" s="1868"/>
      <c r="AL3666" s="1868"/>
    </row>
    <row r="3667" spans="9:38" x14ac:dyDescent="0.25">
      <c r="I3667" s="1783">
        <v>0</v>
      </c>
      <c r="J3667" s="1783">
        <v>0</v>
      </c>
      <c r="O3667" s="1764">
        <f t="shared" si="1458"/>
        <v>0</v>
      </c>
      <c r="P3667" s="1806" t="str">
        <f t="shared" si="1459"/>
        <v/>
      </c>
      <c r="R3667" s="1864" t="str">
        <f t="shared" si="1460"/>
        <v/>
      </c>
      <c r="S3667" s="1807">
        <f t="shared" si="1461"/>
        <v>0</v>
      </c>
      <c r="U3667" s="1764">
        <f t="shared" si="1462"/>
        <v>0</v>
      </c>
      <c r="V3667" s="1764">
        <f t="shared" si="1463"/>
        <v>0</v>
      </c>
      <c r="W3667" s="1764">
        <f t="shared" si="1464"/>
        <v>0</v>
      </c>
      <c r="X3667" s="1768"/>
      <c r="Y3667" s="1784"/>
      <c r="Z3667" s="1770"/>
      <c r="AA3667" s="1843"/>
      <c r="AB3667" s="1843"/>
      <c r="AH3667" s="1867"/>
      <c r="AK3667" s="1868"/>
      <c r="AL3667" s="1868"/>
    </row>
    <row r="3668" spans="9:38" x14ac:dyDescent="0.25">
      <c r="I3668" s="1783">
        <v>0</v>
      </c>
      <c r="J3668" s="1783">
        <v>0</v>
      </c>
      <c r="O3668" s="1764">
        <f t="shared" si="1458"/>
        <v>0</v>
      </c>
      <c r="P3668" s="1806" t="str">
        <f t="shared" si="1459"/>
        <v/>
      </c>
      <c r="R3668" s="1864" t="str">
        <f t="shared" si="1460"/>
        <v/>
      </c>
      <c r="S3668" s="1807">
        <f t="shared" si="1461"/>
        <v>0</v>
      </c>
      <c r="U3668" s="1764">
        <f t="shared" si="1462"/>
        <v>0</v>
      </c>
      <c r="V3668" s="1764">
        <f t="shared" si="1463"/>
        <v>0</v>
      </c>
      <c r="W3668" s="1764">
        <f t="shared" si="1464"/>
        <v>0</v>
      </c>
      <c r="X3668" s="1768"/>
      <c r="Y3668" s="1784"/>
      <c r="Z3668" s="1770"/>
      <c r="AA3668" s="1843"/>
      <c r="AB3668" s="1843"/>
      <c r="AH3668" s="1867"/>
      <c r="AK3668" s="1868"/>
      <c r="AL3668" s="1868"/>
    </row>
    <row r="3669" spans="9:38" x14ac:dyDescent="0.25">
      <c r="I3669" s="1783">
        <v>0</v>
      </c>
      <c r="J3669" s="1783">
        <v>0</v>
      </c>
      <c r="O3669" s="1764">
        <f t="shared" si="1458"/>
        <v>0</v>
      </c>
      <c r="P3669" s="1806" t="str">
        <f t="shared" si="1459"/>
        <v/>
      </c>
      <c r="R3669" s="1864" t="str">
        <f t="shared" si="1460"/>
        <v/>
      </c>
      <c r="S3669" s="1807">
        <f t="shared" si="1461"/>
        <v>0</v>
      </c>
      <c r="U3669" s="1764">
        <f t="shared" si="1462"/>
        <v>0</v>
      </c>
      <c r="V3669" s="1764">
        <f t="shared" si="1463"/>
        <v>0</v>
      </c>
      <c r="W3669" s="1764">
        <f t="shared" si="1464"/>
        <v>0</v>
      </c>
      <c r="X3669" s="1768"/>
      <c r="Y3669" s="1784"/>
      <c r="Z3669" s="1770"/>
      <c r="AA3669" s="1843"/>
      <c r="AB3669" s="1843"/>
      <c r="AH3669" s="1867"/>
      <c r="AK3669" s="1868"/>
      <c r="AL3669" s="1868"/>
    </row>
    <row r="3670" spans="9:38" x14ac:dyDescent="0.25">
      <c r="I3670" s="1783">
        <v>0</v>
      </c>
      <c r="J3670" s="1783">
        <v>0</v>
      </c>
      <c r="O3670" s="1764">
        <f t="shared" si="1458"/>
        <v>0</v>
      </c>
      <c r="P3670" s="1806" t="str">
        <f t="shared" si="1459"/>
        <v/>
      </c>
      <c r="R3670" s="1864" t="str">
        <f t="shared" si="1460"/>
        <v/>
      </c>
      <c r="S3670" s="1807">
        <f t="shared" si="1461"/>
        <v>0</v>
      </c>
      <c r="U3670" s="1764">
        <f t="shared" si="1462"/>
        <v>0</v>
      </c>
      <c r="V3670" s="1764">
        <f t="shared" si="1463"/>
        <v>0</v>
      </c>
      <c r="W3670" s="1764">
        <f t="shared" si="1464"/>
        <v>0</v>
      </c>
      <c r="X3670" s="1768"/>
      <c r="Y3670" s="1784"/>
      <c r="Z3670" s="1770"/>
      <c r="AA3670" s="1843"/>
      <c r="AB3670" s="1843"/>
      <c r="AH3670" s="1867"/>
      <c r="AK3670" s="1868"/>
      <c r="AL3670" s="1868"/>
    </row>
    <row r="3671" spans="9:38" x14ac:dyDescent="0.25">
      <c r="I3671" s="1783">
        <v>0</v>
      </c>
      <c r="J3671" s="1783">
        <v>0</v>
      </c>
      <c r="O3671" s="1764">
        <f t="shared" si="1458"/>
        <v>0</v>
      </c>
      <c r="P3671" s="1806" t="str">
        <f t="shared" si="1459"/>
        <v/>
      </c>
      <c r="R3671" s="1864" t="str">
        <f t="shared" si="1460"/>
        <v/>
      </c>
      <c r="S3671" s="1807">
        <f t="shared" si="1461"/>
        <v>0</v>
      </c>
      <c r="U3671" s="1764">
        <f t="shared" si="1462"/>
        <v>0</v>
      </c>
      <c r="V3671" s="1764">
        <f t="shared" si="1463"/>
        <v>0</v>
      </c>
      <c r="W3671" s="1764">
        <f t="shared" si="1464"/>
        <v>0</v>
      </c>
      <c r="X3671" s="1768"/>
      <c r="Y3671" s="1784"/>
      <c r="Z3671" s="1770"/>
      <c r="AA3671" s="1843"/>
      <c r="AB3671" s="1843"/>
      <c r="AH3671" s="1867"/>
      <c r="AK3671" s="1868"/>
      <c r="AL3671" s="1868"/>
    </row>
    <row r="3672" spans="9:38" x14ac:dyDescent="0.25">
      <c r="I3672" s="1783">
        <v>0</v>
      </c>
      <c r="J3672" s="1783">
        <v>0</v>
      </c>
      <c r="O3672" s="1764">
        <f t="shared" si="1458"/>
        <v>0</v>
      </c>
      <c r="P3672" s="1806" t="str">
        <f t="shared" si="1459"/>
        <v/>
      </c>
      <c r="R3672" s="1864" t="str">
        <f t="shared" si="1460"/>
        <v/>
      </c>
      <c r="S3672" s="1807">
        <f t="shared" si="1461"/>
        <v>0</v>
      </c>
      <c r="U3672" s="1764">
        <f t="shared" si="1462"/>
        <v>0</v>
      </c>
      <c r="V3672" s="1764">
        <f t="shared" si="1463"/>
        <v>0</v>
      </c>
      <c r="W3672" s="1764">
        <f t="shared" si="1464"/>
        <v>0</v>
      </c>
      <c r="X3672" s="1768"/>
      <c r="Y3672" s="1784"/>
      <c r="Z3672" s="1770"/>
      <c r="AA3672" s="1843"/>
      <c r="AB3672" s="1843"/>
      <c r="AH3672" s="1867"/>
      <c r="AK3672" s="1868"/>
      <c r="AL3672" s="1868"/>
    </row>
    <row r="3673" spans="9:38" x14ac:dyDescent="0.25">
      <c r="I3673" s="1783">
        <v>0</v>
      </c>
      <c r="J3673" s="1783">
        <v>0</v>
      </c>
      <c r="O3673" s="1764">
        <f t="shared" si="1458"/>
        <v>0</v>
      </c>
      <c r="P3673" s="1806" t="str">
        <f t="shared" si="1459"/>
        <v/>
      </c>
      <c r="R3673" s="1864" t="str">
        <f t="shared" si="1460"/>
        <v/>
      </c>
      <c r="S3673" s="1807">
        <f t="shared" si="1461"/>
        <v>0</v>
      </c>
      <c r="U3673" s="1764">
        <f t="shared" si="1462"/>
        <v>0</v>
      </c>
      <c r="V3673" s="1764">
        <f t="shared" si="1463"/>
        <v>0</v>
      </c>
      <c r="W3673" s="1764">
        <f t="shared" si="1464"/>
        <v>0</v>
      </c>
      <c r="X3673" s="1768"/>
      <c r="Y3673" s="1784"/>
      <c r="Z3673" s="1770"/>
      <c r="AA3673" s="1843"/>
      <c r="AB3673" s="1843"/>
      <c r="AH3673" s="1867"/>
      <c r="AK3673" s="1868"/>
      <c r="AL3673" s="1868"/>
    </row>
    <row r="3674" spans="9:38" x14ac:dyDescent="0.25">
      <c r="I3674" s="1783">
        <v>0</v>
      </c>
      <c r="J3674" s="1783">
        <v>0</v>
      </c>
      <c r="O3674" s="1764">
        <f t="shared" si="1458"/>
        <v>0</v>
      </c>
      <c r="P3674" s="1806" t="str">
        <f t="shared" si="1459"/>
        <v/>
      </c>
      <c r="R3674" s="1864" t="str">
        <f t="shared" si="1460"/>
        <v/>
      </c>
      <c r="S3674" s="1807">
        <f t="shared" si="1461"/>
        <v>0</v>
      </c>
      <c r="U3674" s="1764">
        <f t="shared" si="1462"/>
        <v>0</v>
      </c>
      <c r="V3674" s="1764">
        <f t="shared" si="1463"/>
        <v>0</v>
      </c>
      <c r="W3674" s="1764">
        <f t="shared" si="1464"/>
        <v>0</v>
      </c>
      <c r="X3674" s="1768"/>
      <c r="Y3674" s="1784"/>
      <c r="Z3674" s="1770"/>
      <c r="AA3674" s="1843"/>
      <c r="AB3674" s="1843"/>
      <c r="AH3674" s="1867"/>
      <c r="AK3674" s="1868"/>
      <c r="AL3674" s="1868"/>
    </row>
    <row r="3675" spans="9:38" x14ac:dyDescent="0.25">
      <c r="I3675" s="1783">
        <v>0</v>
      </c>
      <c r="J3675" s="1783">
        <v>0</v>
      </c>
      <c r="O3675" s="1764">
        <f t="shared" si="1458"/>
        <v>0</v>
      </c>
      <c r="P3675" s="1806" t="str">
        <f t="shared" si="1459"/>
        <v/>
      </c>
      <c r="R3675" s="1864" t="str">
        <f t="shared" si="1460"/>
        <v/>
      </c>
      <c r="S3675" s="1807">
        <f t="shared" si="1461"/>
        <v>0</v>
      </c>
      <c r="U3675" s="1764">
        <f t="shared" si="1462"/>
        <v>0</v>
      </c>
      <c r="V3675" s="1764">
        <f t="shared" si="1463"/>
        <v>0</v>
      </c>
      <c r="W3675" s="1764">
        <f t="shared" si="1464"/>
        <v>0</v>
      </c>
      <c r="X3675" s="1768"/>
      <c r="Y3675" s="1784"/>
      <c r="Z3675" s="1770"/>
      <c r="AA3675" s="1843"/>
      <c r="AB3675" s="1843"/>
      <c r="AH3675" s="1867"/>
      <c r="AK3675" s="1868"/>
      <c r="AL3675" s="1868"/>
    </row>
    <row r="3676" spans="9:38" x14ac:dyDescent="0.25">
      <c r="I3676" s="1783">
        <v>0</v>
      </c>
      <c r="J3676" s="1783">
        <v>0</v>
      </c>
      <c r="O3676" s="1764">
        <f t="shared" si="1458"/>
        <v>0</v>
      </c>
      <c r="P3676" s="1806" t="str">
        <f t="shared" si="1459"/>
        <v/>
      </c>
      <c r="R3676" s="1864" t="str">
        <f t="shared" si="1460"/>
        <v/>
      </c>
      <c r="S3676" s="1807">
        <f t="shared" si="1461"/>
        <v>0</v>
      </c>
      <c r="U3676" s="1764">
        <f t="shared" si="1462"/>
        <v>0</v>
      </c>
      <c r="V3676" s="1764">
        <f t="shared" si="1463"/>
        <v>0</v>
      </c>
      <c r="W3676" s="1764">
        <f t="shared" si="1464"/>
        <v>0</v>
      </c>
      <c r="X3676" s="1768"/>
      <c r="Y3676" s="1784"/>
      <c r="Z3676" s="1770"/>
      <c r="AA3676" s="1843"/>
      <c r="AB3676" s="1843"/>
      <c r="AH3676" s="1867"/>
      <c r="AK3676" s="1868"/>
      <c r="AL3676" s="1868"/>
    </row>
    <row r="3677" spans="9:38" x14ac:dyDescent="0.25">
      <c r="I3677" s="1783">
        <v>0</v>
      </c>
      <c r="J3677" s="1783">
        <v>0</v>
      </c>
      <c r="O3677" s="1764">
        <f t="shared" si="1458"/>
        <v>0</v>
      </c>
      <c r="P3677" s="1806" t="str">
        <f t="shared" si="1459"/>
        <v/>
      </c>
      <c r="R3677" s="1864" t="str">
        <f t="shared" si="1460"/>
        <v/>
      </c>
      <c r="S3677" s="1807">
        <f t="shared" si="1461"/>
        <v>0</v>
      </c>
      <c r="U3677" s="1764">
        <f t="shared" si="1462"/>
        <v>0</v>
      </c>
      <c r="V3677" s="1764">
        <f t="shared" si="1463"/>
        <v>0</v>
      </c>
      <c r="W3677" s="1764">
        <f t="shared" si="1464"/>
        <v>0</v>
      </c>
      <c r="X3677" s="1768"/>
      <c r="Y3677" s="1784"/>
      <c r="Z3677" s="1770"/>
      <c r="AA3677" s="1843"/>
      <c r="AB3677" s="1843"/>
      <c r="AH3677" s="1867"/>
      <c r="AK3677" s="1868"/>
      <c r="AL3677" s="1868"/>
    </row>
    <row r="3678" spans="9:38" x14ac:dyDescent="0.25">
      <c r="I3678" s="1783">
        <v>0</v>
      </c>
      <c r="J3678" s="1783">
        <v>0</v>
      </c>
      <c r="O3678" s="1764">
        <f t="shared" si="1458"/>
        <v>0</v>
      </c>
      <c r="P3678" s="1806" t="str">
        <f t="shared" si="1459"/>
        <v/>
      </c>
      <c r="R3678" s="1864" t="str">
        <f t="shared" si="1460"/>
        <v/>
      </c>
      <c r="S3678" s="1807">
        <f t="shared" si="1461"/>
        <v>0</v>
      </c>
      <c r="U3678" s="1764">
        <f t="shared" si="1462"/>
        <v>0</v>
      </c>
      <c r="V3678" s="1764">
        <f t="shared" si="1463"/>
        <v>0</v>
      </c>
      <c r="W3678" s="1764">
        <f t="shared" si="1464"/>
        <v>0</v>
      </c>
      <c r="X3678" s="1768"/>
      <c r="Y3678" s="1784"/>
      <c r="Z3678" s="1770"/>
      <c r="AA3678" s="1843"/>
      <c r="AB3678" s="1843"/>
      <c r="AH3678" s="1867"/>
      <c r="AK3678" s="1868"/>
      <c r="AL3678" s="1868"/>
    </row>
    <row r="3679" spans="9:38" x14ac:dyDescent="0.25">
      <c r="I3679" s="1783">
        <v>0</v>
      </c>
      <c r="J3679" s="1783">
        <v>0</v>
      </c>
      <c r="O3679" s="1764">
        <f t="shared" si="1458"/>
        <v>0</v>
      </c>
      <c r="P3679" s="1806" t="str">
        <f t="shared" si="1459"/>
        <v/>
      </c>
      <c r="R3679" s="1864" t="str">
        <f t="shared" si="1460"/>
        <v/>
      </c>
      <c r="S3679" s="1807">
        <f t="shared" si="1461"/>
        <v>0</v>
      </c>
      <c r="U3679" s="1764">
        <f t="shared" si="1462"/>
        <v>0</v>
      </c>
      <c r="V3679" s="1764">
        <f t="shared" si="1463"/>
        <v>0</v>
      </c>
      <c r="W3679" s="1764">
        <f t="shared" si="1464"/>
        <v>0</v>
      </c>
      <c r="X3679" s="1768"/>
      <c r="Y3679" s="1784"/>
      <c r="Z3679" s="1770"/>
      <c r="AA3679" s="1843"/>
      <c r="AB3679" s="1843"/>
      <c r="AH3679" s="1867"/>
      <c r="AK3679" s="1868"/>
      <c r="AL3679" s="1868"/>
    </row>
    <row r="3680" spans="9:38" x14ac:dyDescent="0.25">
      <c r="I3680" s="1783">
        <v>0</v>
      </c>
      <c r="J3680" s="1783">
        <v>0</v>
      </c>
      <c r="O3680" s="1764">
        <f t="shared" si="1458"/>
        <v>0</v>
      </c>
      <c r="P3680" s="1806" t="str">
        <f t="shared" si="1459"/>
        <v/>
      </c>
      <c r="R3680" s="1864" t="str">
        <f t="shared" si="1460"/>
        <v/>
      </c>
      <c r="S3680" s="1807">
        <f t="shared" si="1461"/>
        <v>0</v>
      </c>
      <c r="U3680" s="1764">
        <f t="shared" si="1462"/>
        <v>0</v>
      </c>
      <c r="V3680" s="1764">
        <f t="shared" si="1463"/>
        <v>0</v>
      </c>
      <c r="W3680" s="1764">
        <f t="shared" si="1464"/>
        <v>0</v>
      </c>
      <c r="X3680" s="1768"/>
      <c r="Y3680" s="1784"/>
      <c r="Z3680" s="1770"/>
      <c r="AA3680" s="1843"/>
      <c r="AB3680" s="1843"/>
      <c r="AH3680" s="1867"/>
      <c r="AK3680" s="1868"/>
      <c r="AL3680" s="1868"/>
    </row>
    <row r="3681" spans="9:38" x14ac:dyDescent="0.25">
      <c r="I3681" s="1783">
        <v>0</v>
      </c>
      <c r="J3681" s="1783">
        <v>0</v>
      </c>
      <c r="O3681" s="1764">
        <f t="shared" si="1458"/>
        <v>0</v>
      </c>
      <c r="P3681" s="1806" t="str">
        <f t="shared" si="1459"/>
        <v/>
      </c>
      <c r="R3681" s="1864" t="str">
        <f t="shared" si="1460"/>
        <v/>
      </c>
      <c r="S3681" s="1807">
        <f t="shared" si="1461"/>
        <v>0</v>
      </c>
      <c r="U3681" s="1764">
        <f t="shared" si="1462"/>
        <v>0</v>
      </c>
      <c r="V3681" s="1764">
        <f t="shared" si="1463"/>
        <v>0</v>
      </c>
      <c r="W3681" s="1764">
        <f t="shared" si="1464"/>
        <v>0</v>
      </c>
      <c r="X3681" s="1768"/>
      <c r="Y3681" s="1784"/>
      <c r="Z3681" s="1770"/>
      <c r="AA3681" s="1843"/>
      <c r="AB3681" s="1843"/>
      <c r="AH3681" s="1867"/>
      <c r="AK3681" s="1868"/>
      <c r="AL3681" s="1868"/>
    </row>
    <row r="3682" spans="9:38" x14ac:dyDescent="0.25">
      <c r="I3682" s="1783">
        <v>0</v>
      </c>
      <c r="J3682" s="1783">
        <v>0</v>
      </c>
      <c r="O3682" s="1764">
        <f t="shared" si="1458"/>
        <v>0</v>
      </c>
      <c r="P3682" s="1806" t="str">
        <f t="shared" si="1459"/>
        <v/>
      </c>
      <c r="R3682" s="1864" t="str">
        <f t="shared" si="1460"/>
        <v/>
      </c>
      <c r="S3682" s="1807">
        <f t="shared" si="1461"/>
        <v>0</v>
      </c>
      <c r="U3682" s="1764">
        <f t="shared" si="1462"/>
        <v>0</v>
      </c>
      <c r="V3682" s="1764">
        <f t="shared" si="1463"/>
        <v>0</v>
      </c>
      <c r="W3682" s="1764">
        <f t="shared" si="1464"/>
        <v>0</v>
      </c>
      <c r="X3682" s="1768"/>
      <c r="Y3682" s="1784"/>
      <c r="Z3682" s="1770"/>
      <c r="AA3682" s="1843"/>
      <c r="AB3682" s="1843"/>
      <c r="AH3682" s="1867"/>
      <c r="AK3682" s="1868"/>
      <c r="AL3682" s="1868"/>
    </row>
    <row r="3683" spans="9:38" x14ac:dyDescent="0.25">
      <c r="I3683" s="1783">
        <v>0</v>
      </c>
      <c r="J3683" s="1783">
        <v>0</v>
      </c>
      <c r="O3683" s="1764">
        <f t="shared" si="1458"/>
        <v>0</v>
      </c>
      <c r="P3683" s="1806" t="str">
        <f t="shared" si="1459"/>
        <v/>
      </c>
      <c r="R3683" s="1864" t="str">
        <f t="shared" si="1460"/>
        <v/>
      </c>
      <c r="S3683" s="1807">
        <f t="shared" si="1461"/>
        <v>0</v>
      </c>
      <c r="U3683" s="1764">
        <f t="shared" si="1462"/>
        <v>0</v>
      </c>
      <c r="V3683" s="1764">
        <f t="shared" si="1463"/>
        <v>0</v>
      </c>
      <c r="W3683" s="1764">
        <f t="shared" si="1464"/>
        <v>0</v>
      </c>
      <c r="X3683" s="1768"/>
      <c r="Y3683" s="1784"/>
      <c r="Z3683" s="1770"/>
      <c r="AA3683" s="1843"/>
      <c r="AB3683" s="1843"/>
      <c r="AH3683" s="1867"/>
      <c r="AK3683" s="1868"/>
      <c r="AL3683" s="1868"/>
    </row>
    <row r="3684" spans="9:38" x14ac:dyDescent="0.25">
      <c r="I3684" s="1783">
        <v>0</v>
      </c>
      <c r="J3684" s="1783">
        <v>0</v>
      </c>
      <c r="O3684" s="1764">
        <f t="shared" si="1458"/>
        <v>0</v>
      </c>
      <c r="P3684" s="1806" t="str">
        <f t="shared" si="1459"/>
        <v/>
      </c>
      <c r="R3684" s="1864" t="str">
        <f t="shared" si="1460"/>
        <v/>
      </c>
      <c r="S3684" s="1807">
        <f t="shared" si="1461"/>
        <v>0</v>
      </c>
      <c r="U3684" s="1764">
        <f t="shared" si="1462"/>
        <v>0</v>
      </c>
      <c r="V3684" s="1764">
        <f t="shared" si="1463"/>
        <v>0</v>
      </c>
      <c r="W3684" s="1764">
        <f t="shared" si="1464"/>
        <v>0</v>
      </c>
      <c r="X3684" s="1768"/>
      <c r="Y3684" s="1784"/>
      <c r="Z3684" s="1770"/>
      <c r="AA3684" s="1843"/>
      <c r="AB3684" s="1843"/>
      <c r="AH3684" s="1867"/>
      <c r="AK3684" s="1868"/>
      <c r="AL3684" s="1868"/>
    </row>
    <row r="3685" spans="9:38" x14ac:dyDescent="0.25">
      <c r="I3685" s="1783">
        <v>0</v>
      </c>
      <c r="J3685" s="1783">
        <v>0</v>
      </c>
      <c r="O3685" s="1764">
        <f t="shared" si="1458"/>
        <v>0</v>
      </c>
      <c r="P3685" s="1806" t="str">
        <f t="shared" si="1459"/>
        <v/>
      </c>
      <c r="R3685" s="1864" t="str">
        <f t="shared" si="1460"/>
        <v/>
      </c>
      <c r="S3685" s="1807">
        <f t="shared" si="1461"/>
        <v>0</v>
      </c>
      <c r="U3685" s="1764">
        <f t="shared" si="1462"/>
        <v>0</v>
      </c>
      <c r="V3685" s="1764">
        <f t="shared" si="1463"/>
        <v>0</v>
      </c>
      <c r="W3685" s="1764">
        <f t="shared" si="1464"/>
        <v>0</v>
      </c>
      <c r="X3685" s="1768"/>
      <c r="Y3685" s="1784"/>
      <c r="Z3685" s="1770"/>
      <c r="AA3685" s="1843"/>
      <c r="AB3685" s="1843"/>
      <c r="AH3685" s="1867"/>
      <c r="AK3685" s="1868"/>
      <c r="AL3685" s="1868"/>
    </row>
    <row r="3686" spans="9:38" x14ac:dyDescent="0.25">
      <c r="I3686" s="1783">
        <v>0</v>
      </c>
      <c r="J3686" s="1783">
        <v>0</v>
      </c>
      <c r="O3686" s="1764">
        <f t="shared" si="1458"/>
        <v>0</v>
      </c>
      <c r="P3686" s="1806" t="str">
        <f t="shared" si="1459"/>
        <v/>
      </c>
      <c r="R3686" s="1864" t="str">
        <f t="shared" si="1460"/>
        <v/>
      </c>
      <c r="S3686" s="1807">
        <f t="shared" si="1461"/>
        <v>0</v>
      </c>
      <c r="U3686" s="1764">
        <f t="shared" si="1462"/>
        <v>0</v>
      </c>
      <c r="V3686" s="1764">
        <f t="shared" si="1463"/>
        <v>0</v>
      </c>
      <c r="W3686" s="1764">
        <f t="shared" si="1464"/>
        <v>0</v>
      </c>
      <c r="X3686" s="1768"/>
      <c r="Y3686" s="1784"/>
      <c r="Z3686" s="1770"/>
      <c r="AA3686" s="1843"/>
      <c r="AB3686" s="1843"/>
      <c r="AH3686" s="1867"/>
      <c r="AK3686" s="1868"/>
      <c r="AL3686" s="1868"/>
    </row>
    <row r="3687" spans="9:38" x14ac:dyDescent="0.25">
      <c r="I3687" s="1783">
        <v>0</v>
      </c>
      <c r="J3687" s="1783">
        <v>0</v>
      </c>
      <c r="O3687" s="1764">
        <f t="shared" si="1458"/>
        <v>0</v>
      </c>
      <c r="P3687" s="1806" t="str">
        <f t="shared" si="1459"/>
        <v/>
      </c>
      <c r="R3687" s="1864" t="str">
        <f t="shared" si="1460"/>
        <v/>
      </c>
      <c r="S3687" s="1807">
        <f t="shared" si="1461"/>
        <v>0</v>
      </c>
      <c r="U3687" s="1764">
        <f t="shared" si="1462"/>
        <v>0</v>
      </c>
      <c r="V3687" s="1764">
        <f t="shared" si="1463"/>
        <v>0</v>
      </c>
      <c r="W3687" s="1764">
        <f t="shared" si="1464"/>
        <v>0</v>
      </c>
      <c r="X3687" s="1768"/>
      <c r="Y3687" s="1784"/>
      <c r="Z3687" s="1770"/>
      <c r="AA3687" s="1843"/>
      <c r="AB3687" s="1843"/>
      <c r="AH3687" s="1867"/>
      <c r="AK3687" s="1868"/>
      <c r="AL3687" s="1868"/>
    </row>
    <row r="3688" spans="9:38" x14ac:dyDescent="0.25">
      <c r="I3688" s="1783">
        <v>0</v>
      </c>
      <c r="J3688" s="1783">
        <v>0</v>
      </c>
      <c r="O3688" s="1764">
        <f t="shared" si="1458"/>
        <v>0</v>
      </c>
      <c r="P3688" s="1806" t="str">
        <f t="shared" si="1459"/>
        <v/>
      </c>
      <c r="R3688" s="1864" t="str">
        <f t="shared" si="1460"/>
        <v/>
      </c>
      <c r="S3688" s="1807">
        <f t="shared" si="1461"/>
        <v>0</v>
      </c>
      <c r="U3688" s="1764">
        <f t="shared" si="1462"/>
        <v>0</v>
      </c>
      <c r="V3688" s="1764">
        <f t="shared" si="1463"/>
        <v>0</v>
      </c>
      <c r="W3688" s="1764">
        <f t="shared" si="1464"/>
        <v>0</v>
      </c>
      <c r="X3688" s="1768"/>
      <c r="Y3688" s="1784"/>
      <c r="Z3688" s="1770"/>
      <c r="AA3688" s="1843"/>
      <c r="AB3688" s="1843"/>
      <c r="AH3688" s="1867"/>
      <c r="AK3688" s="1868"/>
      <c r="AL3688" s="1868"/>
    </row>
    <row r="3689" spans="9:38" x14ac:dyDescent="0.25">
      <c r="I3689" s="1783">
        <v>0</v>
      </c>
      <c r="J3689" s="1783">
        <v>0</v>
      </c>
      <c r="O3689" s="1764">
        <f t="shared" si="1458"/>
        <v>0</v>
      </c>
      <c r="P3689" s="1806" t="str">
        <f t="shared" si="1459"/>
        <v/>
      </c>
      <c r="R3689" s="1864" t="str">
        <f t="shared" si="1460"/>
        <v/>
      </c>
      <c r="S3689" s="1807">
        <f t="shared" si="1461"/>
        <v>0</v>
      </c>
      <c r="U3689" s="1764">
        <f t="shared" si="1462"/>
        <v>0</v>
      </c>
      <c r="V3689" s="1764">
        <f t="shared" si="1463"/>
        <v>0</v>
      </c>
      <c r="W3689" s="1764">
        <f t="shared" si="1464"/>
        <v>0</v>
      </c>
      <c r="X3689" s="1768"/>
      <c r="Y3689" s="1784"/>
      <c r="Z3689" s="1770"/>
      <c r="AA3689" s="1843"/>
      <c r="AB3689" s="1843"/>
      <c r="AH3689" s="1867"/>
      <c r="AK3689" s="1868"/>
      <c r="AL3689" s="1868"/>
    </row>
    <row r="3690" spans="9:38" x14ac:dyDescent="0.25">
      <c r="I3690" s="1783">
        <v>0</v>
      </c>
      <c r="J3690" s="1783">
        <v>0</v>
      </c>
      <c r="O3690" s="1764">
        <f t="shared" si="1458"/>
        <v>0</v>
      </c>
      <c r="P3690" s="1806" t="str">
        <f t="shared" si="1459"/>
        <v/>
      </c>
      <c r="R3690" s="1864" t="str">
        <f t="shared" si="1460"/>
        <v/>
      </c>
      <c r="S3690" s="1807">
        <f t="shared" si="1461"/>
        <v>0</v>
      </c>
      <c r="U3690" s="1764">
        <f t="shared" si="1462"/>
        <v>0</v>
      </c>
      <c r="V3690" s="1764">
        <f t="shared" si="1463"/>
        <v>0</v>
      </c>
      <c r="W3690" s="1764">
        <f t="shared" si="1464"/>
        <v>0</v>
      </c>
      <c r="X3690" s="1768"/>
      <c r="Y3690" s="1784"/>
      <c r="Z3690" s="1770"/>
      <c r="AA3690" s="1843"/>
      <c r="AB3690" s="1843"/>
      <c r="AH3690" s="1867"/>
      <c r="AK3690" s="1868"/>
      <c r="AL3690" s="1868"/>
    </row>
    <row r="3691" spans="9:38" x14ac:dyDescent="0.25">
      <c r="I3691" s="1783">
        <v>0</v>
      </c>
      <c r="J3691" s="1783">
        <v>0</v>
      </c>
      <c r="O3691" s="1764">
        <f t="shared" si="1458"/>
        <v>0</v>
      </c>
      <c r="P3691" s="1806" t="str">
        <f t="shared" si="1459"/>
        <v/>
      </c>
      <c r="R3691" s="1864" t="str">
        <f t="shared" si="1460"/>
        <v/>
      </c>
      <c r="S3691" s="1807">
        <f t="shared" si="1461"/>
        <v>0</v>
      </c>
      <c r="U3691" s="1764">
        <f t="shared" si="1462"/>
        <v>0</v>
      </c>
      <c r="V3691" s="1764">
        <f t="shared" si="1463"/>
        <v>0</v>
      </c>
      <c r="W3691" s="1764">
        <f t="shared" si="1464"/>
        <v>0</v>
      </c>
      <c r="X3691" s="1768"/>
      <c r="Y3691" s="1784"/>
      <c r="Z3691" s="1770"/>
      <c r="AA3691" s="1843"/>
      <c r="AB3691" s="1843"/>
      <c r="AH3691" s="1867"/>
      <c r="AK3691" s="1868"/>
      <c r="AL3691" s="1868"/>
    </row>
    <row r="3692" spans="9:38" x14ac:dyDescent="0.25">
      <c r="I3692" s="1783">
        <v>0</v>
      </c>
      <c r="J3692" s="1783">
        <v>0</v>
      </c>
      <c r="O3692" s="1764">
        <f t="shared" si="1458"/>
        <v>0</v>
      </c>
      <c r="P3692" s="1806" t="str">
        <f t="shared" si="1459"/>
        <v/>
      </c>
      <c r="R3692" s="1864" t="str">
        <f t="shared" si="1460"/>
        <v/>
      </c>
      <c r="S3692" s="1807">
        <f t="shared" si="1461"/>
        <v>0</v>
      </c>
      <c r="U3692" s="1764">
        <f t="shared" si="1462"/>
        <v>0</v>
      </c>
      <c r="V3692" s="1764">
        <f t="shared" si="1463"/>
        <v>0</v>
      </c>
      <c r="W3692" s="1764">
        <f t="shared" si="1464"/>
        <v>0</v>
      </c>
      <c r="X3692" s="1768"/>
      <c r="Y3692" s="1784"/>
      <c r="Z3692" s="1770"/>
      <c r="AA3692" s="1843"/>
      <c r="AB3692" s="1843"/>
      <c r="AH3692" s="1867"/>
      <c r="AK3692" s="1868"/>
      <c r="AL3692" s="1868"/>
    </row>
    <row r="3693" spans="9:38" x14ac:dyDescent="0.25">
      <c r="I3693" s="1783">
        <v>0</v>
      </c>
      <c r="J3693" s="1783">
        <v>0</v>
      </c>
      <c r="O3693" s="1764">
        <f t="shared" si="1458"/>
        <v>0</v>
      </c>
      <c r="P3693" s="1806" t="str">
        <f t="shared" si="1459"/>
        <v/>
      </c>
      <c r="R3693" s="1864" t="str">
        <f t="shared" si="1460"/>
        <v/>
      </c>
      <c r="S3693" s="1807">
        <f t="shared" si="1461"/>
        <v>0</v>
      </c>
      <c r="U3693" s="1764">
        <f t="shared" si="1462"/>
        <v>0</v>
      </c>
      <c r="V3693" s="1764">
        <f t="shared" si="1463"/>
        <v>0</v>
      </c>
      <c r="W3693" s="1764">
        <f t="shared" si="1464"/>
        <v>0</v>
      </c>
      <c r="X3693" s="1768"/>
      <c r="Y3693" s="1784"/>
      <c r="Z3693" s="1770"/>
      <c r="AA3693" s="1843"/>
      <c r="AB3693" s="1843"/>
      <c r="AH3693" s="1867"/>
      <c r="AK3693" s="1868"/>
      <c r="AL3693" s="1868"/>
    </row>
    <row r="3694" spans="9:38" x14ac:dyDescent="0.25">
      <c r="I3694" s="1783">
        <v>0</v>
      </c>
      <c r="J3694" s="1783">
        <v>0</v>
      </c>
      <c r="O3694" s="1764">
        <f t="shared" si="1458"/>
        <v>0</v>
      </c>
      <c r="P3694" s="1806" t="str">
        <f t="shared" si="1459"/>
        <v/>
      </c>
      <c r="R3694" s="1864" t="str">
        <f t="shared" si="1460"/>
        <v/>
      </c>
      <c r="S3694" s="1807">
        <f t="shared" si="1461"/>
        <v>0</v>
      </c>
      <c r="U3694" s="1764">
        <f t="shared" si="1462"/>
        <v>0</v>
      </c>
      <c r="V3694" s="1764">
        <f t="shared" si="1463"/>
        <v>0</v>
      </c>
      <c r="W3694" s="1764">
        <f t="shared" si="1464"/>
        <v>0</v>
      </c>
      <c r="X3694" s="1768"/>
      <c r="Y3694" s="1784"/>
      <c r="Z3694" s="1770"/>
      <c r="AA3694" s="1843"/>
      <c r="AB3694" s="1843"/>
      <c r="AH3694" s="1867"/>
      <c r="AK3694" s="1868"/>
      <c r="AL3694" s="1868"/>
    </row>
    <row r="3695" spans="9:38" x14ac:dyDescent="0.25">
      <c r="I3695" s="1783">
        <v>0</v>
      </c>
      <c r="J3695" s="1783">
        <v>0</v>
      </c>
      <c r="O3695" s="1764">
        <f t="shared" si="1458"/>
        <v>0</v>
      </c>
      <c r="P3695" s="1806" t="str">
        <f t="shared" si="1459"/>
        <v/>
      </c>
      <c r="R3695" s="1864" t="str">
        <f t="shared" si="1460"/>
        <v/>
      </c>
      <c r="S3695" s="1807">
        <f t="shared" si="1461"/>
        <v>0</v>
      </c>
      <c r="U3695" s="1764">
        <f t="shared" si="1462"/>
        <v>0</v>
      </c>
      <c r="V3695" s="1764">
        <f t="shared" si="1463"/>
        <v>0</v>
      </c>
      <c r="W3695" s="1764">
        <f t="shared" si="1464"/>
        <v>0</v>
      </c>
      <c r="X3695" s="1768"/>
      <c r="Y3695" s="1784"/>
      <c r="Z3695" s="1770"/>
      <c r="AA3695" s="1843"/>
      <c r="AB3695" s="1843"/>
      <c r="AH3695" s="1867"/>
      <c r="AK3695" s="1868"/>
      <c r="AL3695" s="1868"/>
    </row>
    <row r="3696" spans="9:38" x14ac:dyDescent="0.25">
      <c r="I3696" s="1783">
        <v>0</v>
      </c>
      <c r="J3696" s="1783">
        <v>0</v>
      </c>
      <c r="O3696" s="1764">
        <f t="shared" si="1458"/>
        <v>0</v>
      </c>
      <c r="P3696" s="1806" t="str">
        <f t="shared" si="1459"/>
        <v/>
      </c>
      <c r="R3696" s="1864" t="str">
        <f t="shared" si="1460"/>
        <v/>
      </c>
      <c r="S3696" s="1807">
        <f t="shared" si="1461"/>
        <v>0</v>
      </c>
      <c r="U3696" s="1764">
        <f t="shared" si="1462"/>
        <v>0</v>
      </c>
      <c r="V3696" s="1764">
        <f t="shared" si="1463"/>
        <v>0</v>
      </c>
      <c r="W3696" s="1764">
        <f t="shared" si="1464"/>
        <v>0</v>
      </c>
      <c r="X3696" s="1768"/>
      <c r="Y3696" s="1784"/>
      <c r="Z3696" s="1770"/>
      <c r="AA3696" s="1843"/>
      <c r="AB3696" s="1843"/>
      <c r="AH3696" s="1867"/>
      <c r="AK3696" s="1868"/>
      <c r="AL3696" s="1868"/>
    </row>
    <row r="3697" spans="9:38" x14ac:dyDescent="0.25">
      <c r="I3697" s="1783">
        <v>0</v>
      </c>
      <c r="J3697" s="1783">
        <v>0</v>
      </c>
      <c r="O3697" s="1764">
        <f t="shared" si="1458"/>
        <v>0</v>
      </c>
      <c r="P3697" s="1806" t="str">
        <f t="shared" si="1459"/>
        <v/>
      </c>
      <c r="R3697" s="1864" t="str">
        <f t="shared" si="1460"/>
        <v/>
      </c>
      <c r="S3697" s="1807">
        <f t="shared" si="1461"/>
        <v>0</v>
      </c>
      <c r="U3697" s="1764">
        <f t="shared" si="1462"/>
        <v>0</v>
      </c>
      <c r="V3697" s="1764">
        <f t="shared" si="1463"/>
        <v>0</v>
      </c>
      <c r="W3697" s="1764">
        <f t="shared" si="1464"/>
        <v>0</v>
      </c>
      <c r="X3697" s="1768"/>
      <c r="Y3697" s="1784"/>
      <c r="Z3697" s="1770"/>
      <c r="AA3697" s="1843"/>
      <c r="AB3697" s="1843"/>
      <c r="AH3697" s="1867"/>
      <c r="AK3697" s="1868"/>
      <c r="AL3697" s="1868"/>
    </row>
    <row r="3698" spans="9:38" x14ac:dyDescent="0.25">
      <c r="I3698" s="1783">
        <v>0</v>
      </c>
      <c r="J3698" s="1783">
        <v>0</v>
      </c>
      <c r="O3698" s="1764">
        <f t="shared" si="1458"/>
        <v>0</v>
      </c>
      <c r="P3698" s="1806" t="str">
        <f t="shared" si="1459"/>
        <v/>
      </c>
      <c r="R3698" s="1864" t="str">
        <f t="shared" si="1460"/>
        <v/>
      </c>
      <c r="S3698" s="1807">
        <f t="shared" si="1461"/>
        <v>0</v>
      </c>
      <c r="U3698" s="1764">
        <f t="shared" si="1462"/>
        <v>0</v>
      </c>
      <c r="V3698" s="1764">
        <f t="shared" si="1463"/>
        <v>0</v>
      </c>
      <c r="W3698" s="1764">
        <f t="shared" si="1464"/>
        <v>0</v>
      </c>
      <c r="X3698" s="1768"/>
      <c r="Y3698" s="1784"/>
      <c r="Z3698" s="1770"/>
      <c r="AA3698" s="1843"/>
      <c r="AB3698" s="1843"/>
      <c r="AH3698" s="1867"/>
      <c r="AK3698" s="1868"/>
      <c r="AL3698" s="1868"/>
    </row>
    <row r="3699" spans="9:38" x14ac:dyDescent="0.25">
      <c r="I3699" s="1783">
        <v>0</v>
      </c>
      <c r="J3699" s="1783">
        <v>0</v>
      </c>
      <c r="O3699" s="1764">
        <f t="shared" si="1458"/>
        <v>0</v>
      </c>
      <c r="P3699" s="1806" t="str">
        <f t="shared" si="1459"/>
        <v/>
      </c>
      <c r="R3699" s="1864" t="str">
        <f t="shared" si="1460"/>
        <v/>
      </c>
      <c r="S3699" s="1807">
        <f t="shared" si="1461"/>
        <v>0</v>
      </c>
      <c r="U3699" s="1764">
        <f t="shared" si="1462"/>
        <v>0</v>
      </c>
      <c r="V3699" s="1764">
        <f t="shared" si="1463"/>
        <v>0</v>
      </c>
      <c r="W3699" s="1764">
        <f t="shared" si="1464"/>
        <v>0</v>
      </c>
      <c r="X3699" s="1768"/>
      <c r="Y3699" s="1784"/>
      <c r="Z3699" s="1770"/>
      <c r="AA3699" s="1843"/>
      <c r="AB3699" s="1843"/>
      <c r="AH3699" s="1867"/>
      <c r="AK3699" s="1868"/>
      <c r="AL3699" s="1868"/>
    </row>
    <row r="3700" spans="9:38" x14ac:dyDescent="0.25">
      <c r="I3700" s="1783">
        <v>0</v>
      </c>
      <c r="J3700" s="1783">
        <v>0</v>
      </c>
      <c r="O3700" s="1764">
        <f t="shared" si="1458"/>
        <v>0</v>
      </c>
      <c r="P3700" s="1806" t="str">
        <f t="shared" si="1459"/>
        <v/>
      </c>
      <c r="R3700" s="1864" t="str">
        <f t="shared" si="1460"/>
        <v/>
      </c>
      <c r="S3700" s="1807">
        <f t="shared" si="1461"/>
        <v>0</v>
      </c>
      <c r="U3700" s="1764">
        <f t="shared" si="1462"/>
        <v>0</v>
      </c>
      <c r="V3700" s="1764">
        <f t="shared" si="1463"/>
        <v>0</v>
      </c>
      <c r="W3700" s="1764">
        <f t="shared" si="1464"/>
        <v>0</v>
      </c>
      <c r="X3700" s="1768"/>
      <c r="Y3700" s="1784"/>
      <c r="Z3700" s="1770"/>
      <c r="AA3700" s="1843"/>
      <c r="AB3700" s="1843"/>
      <c r="AH3700" s="1867"/>
      <c r="AK3700" s="1868"/>
      <c r="AL3700" s="1868"/>
    </row>
    <row r="3701" spans="9:38" x14ac:dyDescent="0.25">
      <c r="I3701" s="1783">
        <v>0</v>
      </c>
      <c r="J3701" s="1783">
        <v>0</v>
      </c>
      <c r="O3701" s="1764">
        <f t="shared" si="1458"/>
        <v>0</v>
      </c>
      <c r="P3701" s="1806" t="str">
        <f t="shared" si="1459"/>
        <v/>
      </c>
      <c r="R3701" s="1864" t="str">
        <f t="shared" si="1460"/>
        <v/>
      </c>
      <c r="S3701" s="1807">
        <f t="shared" si="1461"/>
        <v>0</v>
      </c>
      <c r="U3701" s="1764">
        <f t="shared" si="1462"/>
        <v>0</v>
      </c>
      <c r="V3701" s="1764">
        <f t="shared" si="1463"/>
        <v>0</v>
      </c>
      <c r="W3701" s="1764">
        <f t="shared" si="1464"/>
        <v>0</v>
      </c>
      <c r="X3701" s="1768"/>
      <c r="Y3701" s="1784"/>
      <c r="Z3701" s="1770"/>
      <c r="AA3701" s="1843"/>
      <c r="AB3701" s="1843"/>
      <c r="AH3701" s="1867"/>
      <c r="AK3701" s="1868"/>
      <c r="AL3701" s="1868"/>
    </row>
    <row r="3702" spans="9:38" x14ac:dyDescent="0.25">
      <c r="I3702" s="1783">
        <v>0</v>
      </c>
      <c r="J3702" s="1783">
        <v>0</v>
      </c>
      <c r="O3702" s="1764">
        <f t="shared" si="1458"/>
        <v>0</v>
      </c>
      <c r="P3702" s="1806" t="str">
        <f t="shared" si="1459"/>
        <v/>
      </c>
      <c r="R3702" s="1864" t="str">
        <f t="shared" si="1460"/>
        <v/>
      </c>
      <c r="S3702" s="1807">
        <f t="shared" si="1461"/>
        <v>0</v>
      </c>
      <c r="U3702" s="1764">
        <f t="shared" si="1462"/>
        <v>0</v>
      </c>
      <c r="V3702" s="1764">
        <f t="shared" si="1463"/>
        <v>0</v>
      </c>
      <c r="W3702" s="1764">
        <f t="shared" si="1464"/>
        <v>0</v>
      </c>
      <c r="X3702" s="1768"/>
      <c r="Y3702" s="1784"/>
      <c r="Z3702" s="1770"/>
      <c r="AA3702" s="1843"/>
      <c r="AB3702" s="1843"/>
      <c r="AH3702" s="1867"/>
      <c r="AK3702" s="1868"/>
      <c r="AL3702" s="1868"/>
    </row>
    <row r="3703" spans="9:38" x14ac:dyDescent="0.25">
      <c r="I3703" s="1783">
        <v>0</v>
      </c>
      <c r="J3703" s="1783">
        <v>0</v>
      </c>
      <c r="O3703" s="1764">
        <f t="shared" si="1458"/>
        <v>0</v>
      </c>
      <c r="P3703" s="1806" t="str">
        <f t="shared" si="1459"/>
        <v/>
      </c>
      <c r="R3703" s="1864" t="str">
        <f t="shared" si="1460"/>
        <v/>
      </c>
      <c r="S3703" s="1807">
        <f t="shared" si="1461"/>
        <v>0</v>
      </c>
      <c r="U3703" s="1764">
        <f t="shared" si="1462"/>
        <v>0</v>
      </c>
      <c r="V3703" s="1764">
        <f t="shared" si="1463"/>
        <v>0</v>
      </c>
      <c r="W3703" s="1764">
        <f t="shared" si="1464"/>
        <v>0</v>
      </c>
      <c r="X3703" s="1768"/>
      <c r="Y3703" s="1784"/>
      <c r="Z3703" s="1770"/>
      <c r="AA3703" s="1843"/>
      <c r="AB3703" s="1843"/>
      <c r="AH3703" s="1867"/>
      <c r="AK3703" s="1868"/>
      <c r="AL3703" s="1868"/>
    </row>
    <row r="3704" spans="9:38" x14ac:dyDescent="0.25">
      <c r="I3704" s="1783">
        <v>0</v>
      </c>
      <c r="J3704" s="1783">
        <v>0</v>
      </c>
      <c r="O3704" s="1764">
        <f t="shared" si="1458"/>
        <v>0</v>
      </c>
      <c r="P3704" s="1806" t="str">
        <f t="shared" si="1459"/>
        <v/>
      </c>
      <c r="R3704" s="1864" t="str">
        <f t="shared" si="1460"/>
        <v/>
      </c>
      <c r="S3704" s="1807">
        <f t="shared" si="1461"/>
        <v>0</v>
      </c>
      <c r="U3704" s="1764">
        <f t="shared" si="1462"/>
        <v>0</v>
      </c>
      <c r="V3704" s="1764">
        <f t="shared" si="1463"/>
        <v>0</v>
      </c>
      <c r="W3704" s="1764">
        <f t="shared" si="1464"/>
        <v>0</v>
      </c>
      <c r="X3704" s="1768"/>
      <c r="Y3704" s="1784"/>
      <c r="Z3704" s="1770"/>
      <c r="AA3704" s="1843"/>
      <c r="AB3704" s="1843"/>
      <c r="AH3704" s="1867"/>
      <c r="AK3704" s="1868"/>
      <c r="AL3704" s="1868"/>
    </row>
    <row r="3705" spans="9:38" x14ac:dyDescent="0.25">
      <c r="I3705" s="1783">
        <v>0</v>
      </c>
      <c r="J3705" s="1783">
        <v>0</v>
      </c>
      <c r="O3705" s="1764">
        <f t="shared" si="1458"/>
        <v>0</v>
      </c>
      <c r="P3705" s="1806" t="str">
        <f t="shared" si="1459"/>
        <v/>
      </c>
      <c r="R3705" s="1864" t="str">
        <f t="shared" si="1460"/>
        <v/>
      </c>
      <c r="S3705" s="1807">
        <f t="shared" si="1461"/>
        <v>0</v>
      </c>
      <c r="U3705" s="1764">
        <f t="shared" si="1462"/>
        <v>0</v>
      </c>
      <c r="V3705" s="1764">
        <f t="shared" si="1463"/>
        <v>0</v>
      </c>
      <c r="W3705" s="1764">
        <f t="shared" si="1464"/>
        <v>0</v>
      </c>
      <c r="X3705" s="1768"/>
      <c r="Y3705" s="1784"/>
      <c r="Z3705" s="1770"/>
      <c r="AA3705" s="1843"/>
      <c r="AB3705" s="1843"/>
      <c r="AH3705" s="1867"/>
      <c r="AK3705" s="1868"/>
      <c r="AL3705" s="1868"/>
    </row>
    <row r="3706" spans="9:38" x14ac:dyDescent="0.25">
      <c r="I3706" s="1783">
        <v>0</v>
      </c>
      <c r="J3706" s="1783">
        <v>0</v>
      </c>
      <c r="O3706" s="1764">
        <f t="shared" si="1458"/>
        <v>0</v>
      </c>
      <c r="P3706" s="1806" t="str">
        <f t="shared" si="1459"/>
        <v/>
      </c>
      <c r="R3706" s="1864" t="str">
        <f t="shared" si="1460"/>
        <v/>
      </c>
      <c r="S3706" s="1807">
        <f t="shared" si="1461"/>
        <v>0</v>
      </c>
      <c r="U3706" s="1764">
        <f t="shared" si="1462"/>
        <v>0</v>
      </c>
      <c r="V3706" s="1764">
        <f t="shared" si="1463"/>
        <v>0</v>
      </c>
      <c r="W3706" s="1764">
        <f t="shared" si="1464"/>
        <v>0</v>
      </c>
      <c r="X3706" s="1768"/>
      <c r="Y3706" s="1784"/>
      <c r="Z3706" s="1770"/>
      <c r="AA3706" s="1843"/>
      <c r="AB3706" s="1843"/>
      <c r="AH3706" s="1867"/>
      <c r="AK3706" s="1868"/>
      <c r="AL3706" s="1868"/>
    </row>
    <row r="3707" spans="9:38" x14ac:dyDescent="0.25">
      <c r="I3707" s="1783">
        <v>0</v>
      </c>
      <c r="J3707" s="1783">
        <v>0</v>
      </c>
      <c r="O3707" s="1764">
        <f t="shared" si="1458"/>
        <v>0</v>
      </c>
      <c r="P3707" s="1806" t="str">
        <f t="shared" si="1459"/>
        <v/>
      </c>
      <c r="R3707" s="1864" t="str">
        <f t="shared" si="1460"/>
        <v/>
      </c>
      <c r="S3707" s="1807">
        <f t="shared" si="1461"/>
        <v>0</v>
      </c>
      <c r="U3707" s="1764">
        <f t="shared" si="1462"/>
        <v>0</v>
      </c>
      <c r="V3707" s="1764">
        <f t="shared" si="1463"/>
        <v>0</v>
      </c>
      <c r="W3707" s="1764">
        <f t="shared" si="1464"/>
        <v>0</v>
      </c>
      <c r="X3707" s="1768"/>
      <c r="Y3707" s="1784"/>
      <c r="Z3707" s="1770"/>
      <c r="AA3707" s="1843"/>
      <c r="AB3707" s="1843"/>
      <c r="AH3707" s="1867"/>
      <c r="AK3707" s="1868"/>
      <c r="AL3707" s="1868"/>
    </row>
    <row r="3708" spans="9:38" x14ac:dyDescent="0.25">
      <c r="I3708" s="1783">
        <v>0</v>
      </c>
      <c r="J3708" s="1783">
        <v>0</v>
      </c>
      <c r="O3708" s="1764">
        <f t="shared" si="1458"/>
        <v>0</v>
      </c>
      <c r="P3708" s="1806" t="str">
        <f t="shared" si="1459"/>
        <v/>
      </c>
      <c r="R3708" s="1864" t="str">
        <f t="shared" si="1460"/>
        <v/>
      </c>
      <c r="S3708" s="1807">
        <f t="shared" si="1461"/>
        <v>0</v>
      </c>
      <c r="U3708" s="1764">
        <f t="shared" si="1462"/>
        <v>0</v>
      </c>
      <c r="V3708" s="1764">
        <f t="shared" si="1463"/>
        <v>0</v>
      </c>
      <c r="W3708" s="1764">
        <f t="shared" si="1464"/>
        <v>0</v>
      </c>
      <c r="X3708" s="1768"/>
      <c r="Y3708" s="1784"/>
      <c r="Z3708" s="1770"/>
      <c r="AA3708" s="1843"/>
      <c r="AB3708" s="1843"/>
      <c r="AH3708" s="1867"/>
      <c r="AK3708" s="1868"/>
      <c r="AL3708" s="1868"/>
    </row>
    <row r="3709" spans="9:38" x14ac:dyDescent="0.25">
      <c r="I3709" s="1783">
        <v>0</v>
      </c>
      <c r="J3709" s="1783">
        <v>0</v>
      </c>
      <c r="O3709" s="1764">
        <f t="shared" si="1458"/>
        <v>0</v>
      </c>
      <c r="P3709" s="1806" t="str">
        <f t="shared" si="1459"/>
        <v/>
      </c>
      <c r="R3709" s="1864" t="str">
        <f t="shared" si="1460"/>
        <v/>
      </c>
      <c r="S3709" s="1807">
        <f t="shared" si="1461"/>
        <v>0</v>
      </c>
      <c r="U3709" s="1764">
        <f t="shared" si="1462"/>
        <v>0</v>
      </c>
      <c r="V3709" s="1764">
        <f t="shared" si="1463"/>
        <v>0</v>
      </c>
      <c r="W3709" s="1764">
        <f t="shared" si="1464"/>
        <v>0</v>
      </c>
      <c r="X3709" s="1768"/>
      <c r="Y3709" s="1784"/>
      <c r="Z3709" s="1770"/>
      <c r="AA3709" s="1843"/>
      <c r="AB3709" s="1843"/>
      <c r="AH3709" s="1867"/>
      <c r="AK3709" s="1868"/>
      <c r="AL3709" s="1868"/>
    </row>
    <row r="3710" spans="9:38" x14ac:dyDescent="0.25">
      <c r="I3710" s="1783">
        <v>0</v>
      </c>
      <c r="J3710" s="1783">
        <v>0</v>
      </c>
      <c r="O3710" s="1764">
        <f t="shared" si="1458"/>
        <v>0</v>
      </c>
      <c r="P3710" s="1806" t="str">
        <f t="shared" si="1459"/>
        <v/>
      </c>
      <c r="R3710" s="1864" t="str">
        <f t="shared" si="1460"/>
        <v/>
      </c>
      <c r="S3710" s="1807">
        <f t="shared" si="1461"/>
        <v>0</v>
      </c>
      <c r="U3710" s="1764">
        <f t="shared" si="1462"/>
        <v>0</v>
      </c>
      <c r="V3710" s="1764">
        <f t="shared" si="1463"/>
        <v>0</v>
      </c>
      <c r="W3710" s="1764">
        <f t="shared" si="1464"/>
        <v>0</v>
      </c>
      <c r="X3710" s="1768"/>
      <c r="Y3710" s="1784"/>
      <c r="Z3710" s="1770"/>
      <c r="AA3710" s="1843"/>
      <c r="AB3710" s="1843"/>
      <c r="AH3710" s="1867"/>
      <c r="AK3710" s="1868"/>
      <c r="AL3710" s="1868"/>
    </row>
    <row r="3711" spans="9:38" x14ac:dyDescent="0.25">
      <c r="I3711" s="1783">
        <v>0</v>
      </c>
      <c r="J3711" s="1783">
        <v>0</v>
      </c>
      <c r="O3711" s="1764">
        <f t="shared" si="1458"/>
        <v>0</v>
      </c>
      <c r="P3711" s="1806" t="str">
        <f t="shared" si="1459"/>
        <v/>
      </c>
      <c r="R3711" s="1864" t="str">
        <f t="shared" si="1460"/>
        <v/>
      </c>
      <c r="S3711" s="1807">
        <f t="shared" si="1461"/>
        <v>0</v>
      </c>
      <c r="U3711" s="1764">
        <f t="shared" si="1462"/>
        <v>0</v>
      </c>
      <c r="V3711" s="1764">
        <f t="shared" si="1463"/>
        <v>0</v>
      </c>
      <c r="W3711" s="1764">
        <f t="shared" si="1464"/>
        <v>0</v>
      </c>
      <c r="X3711" s="1768"/>
      <c r="Y3711" s="1784"/>
      <c r="Z3711" s="1770"/>
      <c r="AA3711" s="1843"/>
      <c r="AB3711" s="1843"/>
      <c r="AH3711" s="1867"/>
      <c r="AK3711" s="1868"/>
      <c r="AL3711" s="1868"/>
    </row>
    <row r="3712" spans="9:38" x14ac:dyDescent="0.25">
      <c r="I3712" s="1783">
        <v>0</v>
      </c>
      <c r="J3712" s="1783">
        <v>0</v>
      </c>
      <c r="O3712" s="1764">
        <f t="shared" si="1458"/>
        <v>0</v>
      </c>
      <c r="P3712" s="1806" t="str">
        <f t="shared" si="1459"/>
        <v/>
      </c>
      <c r="R3712" s="1864" t="str">
        <f t="shared" si="1460"/>
        <v/>
      </c>
      <c r="S3712" s="1807">
        <f t="shared" si="1461"/>
        <v>0</v>
      </c>
      <c r="U3712" s="1764">
        <f t="shared" si="1462"/>
        <v>0</v>
      </c>
      <c r="V3712" s="1764">
        <f t="shared" si="1463"/>
        <v>0</v>
      </c>
      <c r="W3712" s="1764">
        <f t="shared" si="1464"/>
        <v>0</v>
      </c>
      <c r="X3712" s="1768"/>
      <c r="Y3712" s="1784"/>
      <c r="Z3712" s="1770"/>
      <c r="AA3712" s="1843"/>
      <c r="AB3712" s="1843"/>
      <c r="AH3712" s="1867"/>
      <c r="AK3712" s="1868"/>
      <c r="AL3712" s="1868"/>
    </row>
    <row r="3713" spans="9:38" x14ac:dyDescent="0.25">
      <c r="I3713" s="1783">
        <v>0</v>
      </c>
      <c r="J3713" s="1783">
        <v>0</v>
      </c>
      <c r="O3713" s="1764">
        <f t="shared" si="1458"/>
        <v>0</v>
      </c>
      <c r="P3713" s="1806" t="str">
        <f t="shared" si="1459"/>
        <v/>
      </c>
      <c r="R3713" s="1864" t="str">
        <f t="shared" si="1460"/>
        <v/>
      </c>
      <c r="S3713" s="1807">
        <f t="shared" si="1461"/>
        <v>0</v>
      </c>
      <c r="U3713" s="1764">
        <f t="shared" si="1462"/>
        <v>0</v>
      </c>
      <c r="V3713" s="1764">
        <f t="shared" si="1463"/>
        <v>0</v>
      </c>
      <c r="W3713" s="1764">
        <f t="shared" si="1464"/>
        <v>0</v>
      </c>
      <c r="X3713" s="1768"/>
      <c r="Y3713" s="1784"/>
      <c r="Z3713" s="1770"/>
      <c r="AA3713" s="1843"/>
      <c r="AB3713" s="1843"/>
      <c r="AH3713" s="1867"/>
      <c r="AK3713" s="1868"/>
      <c r="AL3713" s="1868"/>
    </row>
    <row r="3714" spans="9:38" x14ac:dyDescent="0.25">
      <c r="I3714" s="1783">
        <v>0</v>
      </c>
      <c r="J3714" s="1783">
        <v>0</v>
      </c>
      <c r="O3714" s="1764">
        <f t="shared" si="1458"/>
        <v>0</v>
      </c>
      <c r="P3714" s="1806" t="str">
        <f t="shared" si="1459"/>
        <v/>
      </c>
      <c r="R3714" s="1864" t="str">
        <f t="shared" si="1460"/>
        <v/>
      </c>
      <c r="S3714" s="1807">
        <f t="shared" si="1461"/>
        <v>0</v>
      </c>
      <c r="U3714" s="1764">
        <f t="shared" si="1462"/>
        <v>0</v>
      </c>
      <c r="V3714" s="1764">
        <f t="shared" si="1463"/>
        <v>0</v>
      </c>
      <c r="W3714" s="1764">
        <f t="shared" si="1464"/>
        <v>0</v>
      </c>
      <c r="X3714" s="1768"/>
      <c r="Y3714" s="1784"/>
      <c r="Z3714" s="1770"/>
      <c r="AA3714" s="1843"/>
      <c r="AB3714" s="1843"/>
      <c r="AH3714" s="1867"/>
      <c r="AK3714" s="1868"/>
      <c r="AL3714" s="1868"/>
    </row>
    <row r="3715" spans="9:38" x14ac:dyDescent="0.25">
      <c r="I3715" s="1783">
        <v>0</v>
      </c>
      <c r="J3715" s="1783">
        <v>0</v>
      </c>
      <c r="O3715" s="1764">
        <f t="shared" si="1458"/>
        <v>0</v>
      </c>
      <c r="P3715" s="1806" t="str">
        <f t="shared" si="1459"/>
        <v/>
      </c>
      <c r="R3715" s="1864" t="str">
        <f t="shared" si="1460"/>
        <v/>
      </c>
      <c r="S3715" s="1807">
        <f t="shared" si="1461"/>
        <v>0</v>
      </c>
      <c r="U3715" s="1764">
        <f t="shared" si="1462"/>
        <v>0</v>
      </c>
      <c r="V3715" s="1764">
        <f t="shared" si="1463"/>
        <v>0</v>
      </c>
      <c r="W3715" s="1764">
        <f t="shared" si="1464"/>
        <v>0</v>
      </c>
      <c r="X3715" s="1768"/>
      <c r="Y3715" s="1784"/>
      <c r="Z3715" s="1770"/>
      <c r="AA3715" s="1843"/>
      <c r="AB3715" s="1843"/>
      <c r="AH3715" s="1867"/>
      <c r="AK3715" s="1868"/>
      <c r="AL3715" s="1868"/>
    </row>
    <row r="3716" spans="9:38" x14ac:dyDescent="0.25">
      <c r="I3716" s="1783">
        <v>0</v>
      </c>
      <c r="J3716" s="1783">
        <v>0</v>
      </c>
      <c r="O3716" s="1764">
        <f t="shared" si="1458"/>
        <v>0</v>
      </c>
      <c r="P3716" s="1806" t="str">
        <f t="shared" si="1459"/>
        <v/>
      </c>
      <c r="R3716" s="1864" t="str">
        <f t="shared" si="1460"/>
        <v/>
      </c>
      <c r="S3716" s="1807">
        <f t="shared" si="1461"/>
        <v>0</v>
      </c>
      <c r="U3716" s="1764">
        <f t="shared" si="1462"/>
        <v>0</v>
      </c>
      <c r="V3716" s="1764">
        <f t="shared" si="1463"/>
        <v>0</v>
      </c>
      <c r="W3716" s="1764">
        <f t="shared" si="1464"/>
        <v>0</v>
      </c>
      <c r="X3716" s="1768"/>
      <c r="Y3716" s="1784"/>
      <c r="Z3716" s="1770"/>
      <c r="AA3716" s="1843"/>
      <c r="AB3716" s="1843"/>
      <c r="AH3716" s="1867"/>
      <c r="AK3716" s="1868"/>
      <c r="AL3716" s="1868"/>
    </row>
    <row r="3717" spans="9:38" x14ac:dyDescent="0.25">
      <c r="I3717" s="1783">
        <v>0</v>
      </c>
      <c r="J3717" s="1783">
        <v>0</v>
      </c>
      <c r="O3717" s="1764">
        <f t="shared" si="1458"/>
        <v>0</v>
      </c>
      <c r="P3717" s="1806" t="str">
        <f t="shared" si="1459"/>
        <v/>
      </c>
      <c r="R3717" s="1864" t="str">
        <f t="shared" si="1460"/>
        <v/>
      </c>
      <c r="S3717" s="1807">
        <f t="shared" si="1461"/>
        <v>0</v>
      </c>
      <c r="U3717" s="1764">
        <f t="shared" si="1462"/>
        <v>0</v>
      </c>
      <c r="V3717" s="1764">
        <f t="shared" si="1463"/>
        <v>0</v>
      </c>
      <c r="W3717" s="1764">
        <f t="shared" si="1464"/>
        <v>0</v>
      </c>
      <c r="X3717" s="1768"/>
      <c r="Y3717" s="1784"/>
      <c r="Z3717" s="1770"/>
      <c r="AA3717" s="1843"/>
      <c r="AB3717" s="1843"/>
      <c r="AH3717" s="1867"/>
      <c r="AK3717" s="1868"/>
      <c r="AL3717" s="1868"/>
    </row>
    <row r="3718" spans="9:38" x14ac:dyDescent="0.25">
      <c r="I3718" s="1783">
        <v>0</v>
      </c>
      <c r="J3718" s="1783">
        <v>0</v>
      </c>
      <c r="O3718" s="1764">
        <f t="shared" si="1458"/>
        <v>0</v>
      </c>
      <c r="P3718" s="1806" t="str">
        <f t="shared" si="1459"/>
        <v/>
      </c>
      <c r="R3718" s="1864" t="str">
        <f t="shared" si="1460"/>
        <v/>
      </c>
      <c r="S3718" s="1807">
        <f t="shared" si="1461"/>
        <v>0</v>
      </c>
      <c r="U3718" s="1764">
        <f t="shared" si="1462"/>
        <v>0</v>
      </c>
      <c r="V3718" s="1764">
        <f t="shared" si="1463"/>
        <v>0</v>
      </c>
      <c r="W3718" s="1764">
        <f t="shared" si="1464"/>
        <v>0</v>
      </c>
      <c r="X3718" s="1768"/>
      <c r="Y3718" s="1784"/>
      <c r="Z3718" s="1770"/>
      <c r="AA3718" s="1843"/>
      <c r="AB3718" s="1843"/>
      <c r="AH3718" s="1867"/>
      <c r="AK3718" s="1868"/>
      <c r="AL3718" s="1868"/>
    </row>
    <row r="3719" spans="9:38" x14ac:dyDescent="0.25">
      <c r="I3719" s="1783">
        <v>0</v>
      </c>
      <c r="J3719" s="1783">
        <v>0</v>
      </c>
      <c r="O3719" s="1764">
        <f t="shared" si="1458"/>
        <v>0</v>
      </c>
      <c r="P3719" s="1806" t="str">
        <f t="shared" si="1459"/>
        <v/>
      </c>
      <c r="R3719" s="1864" t="str">
        <f t="shared" si="1460"/>
        <v/>
      </c>
      <c r="S3719" s="1807">
        <f t="shared" si="1461"/>
        <v>0</v>
      </c>
      <c r="U3719" s="1764">
        <f t="shared" si="1462"/>
        <v>0</v>
      </c>
      <c r="V3719" s="1764">
        <f t="shared" si="1463"/>
        <v>0</v>
      </c>
      <c r="W3719" s="1764">
        <f t="shared" si="1464"/>
        <v>0</v>
      </c>
      <c r="X3719" s="1768"/>
      <c r="Y3719" s="1784"/>
      <c r="Z3719" s="1770"/>
      <c r="AA3719" s="1843"/>
      <c r="AB3719" s="1843"/>
      <c r="AH3719" s="1867"/>
      <c r="AK3719" s="1868"/>
      <c r="AL3719" s="1868"/>
    </row>
    <row r="3720" spans="9:38" x14ac:dyDescent="0.25">
      <c r="I3720" s="1783">
        <v>0</v>
      </c>
      <c r="J3720" s="1783">
        <v>0</v>
      </c>
      <c r="O3720" s="1764">
        <f t="shared" si="1458"/>
        <v>0</v>
      </c>
      <c r="P3720" s="1806" t="str">
        <f t="shared" si="1459"/>
        <v/>
      </c>
      <c r="R3720" s="1864" t="str">
        <f t="shared" si="1460"/>
        <v/>
      </c>
      <c r="S3720" s="1807">
        <f t="shared" si="1461"/>
        <v>0</v>
      </c>
      <c r="U3720" s="1764">
        <f t="shared" si="1462"/>
        <v>0</v>
      </c>
      <c r="V3720" s="1764">
        <f t="shared" si="1463"/>
        <v>0</v>
      </c>
      <c r="W3720" s="1764">
        <f t="shared" si="1464"/>
        <v>0</v>
      </c>
      <c r="X3720" s="1768"/>
      <c r="Y3720" s="1784"/>
      <c r="Z3720" s="1770"/>
      <c r="AA3720" s="1843"/>
      <c r="AB3720" s="1843"/>
      <c r="AH3720" s="1867"/>
      <c r="AK3720" s="1868"/>
      <c r="AL3720" s="1868"/>
    </row>
    <row r="3721" spans="9:38" x14ac:dyDescent="0.25">
      <c r="I3721" s="1783">
        <v>0</v>
      </c>
      <c r="J3721" s="1783">
        <v>0</v>
      </c>
      <c r="O3721" s="1764">
        <f t="shared" ref="O3721:O3784" si="1465">N3721-Q3721</f>
        <v>0</v>
      </c>
      <c r="P3721" s="1806" t="str">
        <f t="shared" ref="P3721:P3784" si="1466">IF(N3721&lt;=0,"",O3721/N3721)</f>
        <v/>
      </c>
      <c r="R3721" s="1864" t="str">
        <f t="shared" ref="R3721:R3784" si="1467">IF(N3721&lt;=0,"",Q3721/N3721)</f>
        <v/>
      </c>
      <c r="S3721" s="1807">
        <f t="shared" ref="S3721:S3784" si="1468">Q3721/$S$1</f>
        <v>0</v>
      </c>
      <c r="U3721" s="1764">
        <f t="shared" ref="U3721:U3784" si="1469">((1-I3721)*O3721)+((1-J3721)*Q3721)</f>
        <v>0</v>
      </c>
      <c r="V3721" s="1764">
        <f t="shared" ref="V3721:V3784" si="1470">L3721-W3721</f>
        <v>0</v>
      </c>
      <c r="W3721" s="1764">
        <f t="shared" ref="W3721:W3784" si="1471">X3721+AC3721+AH3721+AM3721+AO3721+AR3721</f>
        <v>0</v>
      </c>
      <c r="X3721" s="1768"/>
      <c r="Y3721" s="1784"/>
      <c r="Z3721" s="1770"/>
      <c r="AA3721" s="1843"/>
      <c r="AB3721" s="1843"/>
      <c r="AH3721" s="1867"/>
      <c r="AK3721" s="1868"/>
      <c r="AL3721" s="1868"/>
    </row>
    <row r="3722" spans="9:38" x14ac:dyDescent="0.25">
      <c r="I3722" s="1783">
        <v>0</v>
      </c>
      <c r="J3722" s="1783">
        <v>0</v>
      </c>
      <c r="O3722" s="1764">
        <f t="shared" si="1465"/>
        <v>0</v>
      </c>
      <c r="P3722" s="1806" t="str">
        <f t="shared" si="1466"/>
        <v/>
      </c>
      <c r="R3722" s="1864" t="str">
        <f t="shared" si="1467"/>
        <v/>
      </c>
      <c r="S3722" s="1807">
        <f t="shared" si="1468"/>
        <v>0</v>
      </c>
      <c r="U3722" s="1764">
        <f t="shared" si="1469"/>
        <v>0</v>
      </c>
      <c r="V3722" s="1764">
        <f t="shared" si="1470"/>
        <v>0</v>
      </c>
      <c r="W3722" s="1764">
        <f t="shared" si="1471"/>
        <v>0</v>
      </c>
      <c r="X3722" s="1768"/>
      <c r="Y3722" s="1784"/>
      <c r="Z3722" s="1770"/>
      <c r="AA3722" s="1843"/>
      <c r="AB3722" s="1843"/>
      <c r="AH3722" s="1867"/>
      <c r="AK3722" s="1868"/>
      <c r="AL3722" s="1868"/>
    </row>
    <row r="3723" spans="9:38" x14ac:dyDescent="0.25">
      <c r="I3723" s="1783">
        <v>0</v>
      </c>
      <c r="J3723" s="1783">
        <v>0</v>
      </c>
      <c r="O3723" s="1764">
        <f t="shared" si="1465"/>
        <v>0</v>
      </c>
      <c r="P3723" s="1806" t="str">
        <f t="shared" si="1466"/>
        <v/>
      </c>
      <c r="R3723" s="1864" t="str">
        <f t="shared" si="1467"/>
        <v/>
      </c>
      <c r="S3723" s="1807">
        <f t="shared" si="1468"/>
        <v>0</v>
      </c>
      <c r="U3723" s="1764">
        <f t="shared" si="1469"/>
        <v>0</v>
      </c>
      <c r="V3723" s="1764">
        <f t="shared" si="1470"/>
        <v>0</v>
      </c>
      <c r="W3723" s="1764">
        <f t="shared" si="1471"/>
        <v>0</v>
      </c>
      <c r="X3723" s="1768"/>
      <c r="Y3723" s="1784"/>
      <c r="Z3723" s="1770"/>
      <c r="AA3723" s="1843"/>
      <c r="AB3723" s="1843"/>
      <c r="AH3723" s="1867"/>
      <c r="AK3723" s="1868"/>
      <c r="AL3723" s="1868"/>
    </row>
    <row r="3724" spans="9:38" x14ac:dyDescent="0.25">
      <c r="I3724" s="1783">
        <v>0</v>
      </c>
      <c r="J3724" s="1783">
        <v>0</v>
      </c>
      <c r="O3724" s="1764">
        <f t="shared" si="1465"/>
        <v>0</v>
      </c>
      <c r="P3724" s="1806" t="str">
        <f t="shared" si="1466"/>
        <v/>
      </c>
      <c r="R3724" s="1864" t="str">
        <f t="shared" si="1467"/>
        <v/>
      </c>
      <c r="S3724" s="1807">
        <f t="shared" si="1468"/>
        <v>0</v>
      </c>
      <c r="U3724" s="1764">
        <f t="shared" si="1469"/>
        <v>0</v>
      </c>
      <c r="V3724" s="1764">
        <f t="shared" si="1470"/>
        <v>0</v>
      </c>
      <c r="W3724" s="1764">
        <f t="shared" si="1471"/>
        <v>0</v>
      </c>
      <c r="X3724" s="1768"/>
      <c r="Y3724" s="1784"/>
      <c r="Z3724" s="1770"/>
      <c r="AA3724" s="1843"/>
      <c r="AB3724" s="1843"/>
      <c r="AH3724" s="1867"/>
      <c r="AK3724" s="1868"/>
      <c r="AL3724" s="1868"/>
    </row>
    <row r="3725" spans="9:38" x14ac:dyDescent="0.25">
      <c r="I3725" s="1783">
        <v>0</v>
      </c>
      <c r="J3725" s="1783">
        <v>0</v>
      </c>
      <c r="O3725" s="1764">
        <f t="shared" si="1465"/>
        <v>0</v>
      </c>
      <c r="P3725" s="1806" t="str">
        <f t="shared" si="1466"/>
        <v/>
      </c>
      <c r="R3725" s="1864" t="str">
        <f t="shared" si="1467"/>
        <v/>
      </c>
      <c r="S3725" s="1807">
        <f t="shared" si="1468"/>
        <v>0</v>
      </c>
      <c r="U3725" s="1764">
        <f t="shared" si="1469"/>
        <v>0</v>
      </c>
      <c r="V3725" s="1764">
        <f t="shared" si="1470"/>
        <v>0</v>
      </c>
      <c r="W3725" s="1764">
        <f t="shared" si="1471"/>
        <v>0</v>
      </c>
      <c r="X3725" s="1768"/>
      <c r="Y3725" s="1784"/>
      <c r="Z3725" s="1770"/>
      <c r="AA3725" s="1843"/>
      <c r="AB3725" s="1843"/>
      <c r="AH3725" s="1867"/>
      <c r="AK3725" s="1868"/>
      <c r="AL3725" s="1868"/>
    </row>
    <row r="3726" spans="9:38" x14ac:dyDescent="0.25">
      <c r="I3726" s="1783">
        <v>0</v>
      </c>
      <c r="J3726" s="1783">
        <v>0</v>
      </c>
      <c r="O3726" s="1764">
        <f t="shared" si="1465"/>
        <v>0</v>
      </c>
      <c r="P3726" s="1806" t="str">
        <f t="shared" si="1466"/>
        <v/>
      </c>
      <c r="R3726" s="1864" t="str">
        <f t="shared" si="1467"/>
        <v/>
      </c>
      <c r="S3726" s="1807">
        <f t="shared" si="1468"/>
        <v>0</v>
      </c>
      <c r="U3726" s="1764">
        <f t="shared" si="1469"/>
        <v>0</v>
      </c>
      <c r="V3726" s="1764">
        <f t="shared" si="1470"/>
        <v>0</v>
      </c>
      <c r="W3726" s="1764">
        <f t="shared" si="1471"/>
        <v>0</v>
      </c>
      <c r="X3726" s="1768"/>
      <c r="Y3726" s="1784"/>
      <c r="Z3726" s="1770"/>
      <c r="AA3726" s="1843"/>
      <c r="AB3726" s="1843"/>
      <c r="AH3726" s="1867"/>
      <c r="AK3726" s="1868"/>
      <c r="AL3726" s="1868"/>
    </row>
    <row r="3727" spans="9:38" x14ac:dyDescent="0.25">
      <c r="I3727" s="1783">
        <v>0</v>
      </c>
      <c r="J3727" s="1783">
        <v>0</v>
      </c>
      <c r="O3727" s="1764">
        <f t="shared" si="1465"/>
        <v>0</v>
      </c>
      <c r="P3727" s="1806" t="str">
        <f t="shared" si="1466"/>
        <v/>
      </c>
      <c r="R3727" s="1864" t="str">
        <f t="shared" si="1467"/>
        <v/>
      </c>
      <c r="S3727" s="1807">
        <f t="shared" si="1468"/>
        <v>0</v>
      </c>
      <c r="U3727" s="1764">
        <f t="shared" si="1469"/>
        <v>0</v>
      </c>
      <c r="V3727" s="1764">
        <f t="shared" si="1470"/>
        <v>0</v>
      </c>
      <c r="W3727" s="1764">
        <f t="shared" si="1471"/>
        <v>0</v>
      </c>
      <c r="X3727" s="1768"/>
      <c r="Y3727" s="1784"/>
      <c r="Z3727" s="1770"/>
      <c r="AA3727" s="1843"/>
      <c r="AB3727" s="1843"/>
      <c r="AH3727" s="1867"/>
      <c r="AK3727" s="1868"/>
      <c r="AL3727" s="1868"/>
    </row>
    <row r="3728" spans="9:38" x14ac:dyDescent="0.25">
      <c r="I3728" s="1783">
        <v>0</v>
      </c>
      <c r="J3728" s="1783">
        <v>0</v>
      </c>
      <c r="O3728" s="1764">
        <f t="shared" si="1465"/>
        <v>0</v>
      </c>
      <c r="P3728" s="1806" t="str">
        <f t="shared" si="1466"/>
        <v/>
      </c>
      <c r="R3728" s="1864" t="str">
        <f t="shared" si="1467"/>
        <v/>
      </c>
      <c r="S3728" s="1807">
        <f t="shared" si="1468"/>
        <v>0</v>
      </c>
      <c r="U3728" s="1764">
        <f t="shared" si="1469"/>
        <v>0</v>
      </c>
      <c r="V3728" s="1764">
        <f t="shared" si="1470"/>
        <v>0</v>
      </c>
      <c r="W3728" s="1764">
        <f t="shared" si="1471"/>
        <v>0</v>
      </c>
      <c r="X3728" s="1768"/>
      <c r="Y3728" s="1784"/>
      <c r="Z3728" s="1770"/>
      <c r="AA3728" s="1843"/>
      <c r="AB3728" s="1843"/>
      <c r="AH3728" s="1867"/>
      <c r="AK3728" s="1868"/>
      <c r="AL3728" s="1868"/>
    </row>
    <row r="3729" spans="9:38" x14ac:dyDescent="0.25">
      <c r="I3729" s="1783">
        <v>0</v>
      </c>
      <c r="J3729" s="1783">
        <v>0</v>
      </c>
      <c r="O3729" s="1764">
        <f t="shared" si="1465"/>
        <v>0</v>
      </c>
      <c r="P3729" s="1806" t="str">
        <f t="shared" si="1466"/>
        <v/>
      </c>
      <c r="R3729" s="1864" t="str">
        <f t="shared" si="1467"/>
        <v/>
      </c>
      <c r="S3729" s="1807">
        <f t="shared" si="1468"/>
        <v>0</v>
      </c>
      <c r="U3729" s="1764">
        <f t="shared" si="1469"/>
        <v>0</v>
      </c>
      <c r="V3729" s="1764">
        <f t="shared" si="1470"/>
        <v>0</v>
      </c>
      <c r="W3729" s="1764">
        <f t="shared" si="1471"/>
        <v>0</v>
      </c>
      <c r="X3729" s="1768"/>
      <c r="Y3729" s="1784"/>
      <c r="Z3729" s="1770"/>
      <c r="AA3729" s="1843"/>
      <c r="AB3729" s="1843"/>
      <c r="AH3729" s="1867"/>
      <c r="AK3729" s="1868"/>
      <c r="AL3729" s="1868"/>
    </row>
    <row r="3730" spans="9:38" x14ac:dyDescent="0.25">
      <c r="I3730" s="1783">
        <v>0</v>
      </c>
      <c r="J3730" s="1783">
        <v>0</v>
      </c>
      <c r="O3730" s="1764">
        <f t="shared" si="1465"/>
        <v>0</v>
      </c>
      <c r="P3730" s="1806" t="str">
        <f t="shared" si="1466"/>
        <v/>
      </c>
      <c r="R3730" s="1864" t="str">
        <f t="shared" si="1467"/>
        <v/>
      </c>
      <c r="S3730" s="1807">
        <f t="shared" si="1468"/>
        <v>0</v>
      </c>
      <c r="U3730" s="1764">
        <f t="shared" si="1469"/>
        <v>0</v>
      </c>
      <c r="V3730" s="1764">
        <f t="shared" si="1470"/>
        <v>0</v>
      </c>
      <c r="W3730" s="1764">
        <f t="shared" si="1471"/>
        <v>0</v>
      </c>
      <c r="X3730" s="1768"/>
      <c r="Y3730" s="1784"/>
      <c r="Z3730" s="1770"/>
      <c r="AA3730" s="1843"/>
      <c r="AB3730" s="1843"/>
      <c r="AH3730" s="1867"/>
      <c r="AK3730" s="1868"/>
      <c r="AL3730" s="1868"/>
    </row>
    <row r="3731" spans="9:38" x14ac:dyDescent="0.25">
      <c r="I3731" s="1783">
        <v>0</v>
      </c>
      <c r="J3731" s="1783">
        <v>0</v>
      </c>
      <c r="O3731" s="1764">
        <f t="shared" si="1465"/>
        <v>0</v>
      </c>
      <c r="P3731" s="1806" t="str">
        <f t="shared" si="1466"/>
        <v/>
      </c>
      <c r="R3731" s="1864" t="str">
        <f t="shared" si="1467"/>
        <v/>
      </c>
      <c r="S3731" s="1807">
        <f t="shared" si="1468"/>
        <v>0</v>
      </c>
      <c r="U3731" s="1764">
        <f t="shared" si="1469"/>
        <v>0</v>
      </c>
      <c r="V3731" s="1764">
        <f t="shared" si="1470"/>
        <v>0</v>
      </c>
      <c r="W3731" s="1764">
        <f t="shared" si="1471"/>
        <v>0</v>
      </c>
      <c r="X3731" s="1768"/>
      <c r="Y3731" s="1784"/>
      <c r="Z3731" s="1770"/>
      <c r="AA3731" s="1843"/>
      <c r="AB3731" s="1843"/>
      <c r="AH3731" s="1867"/>
      <c r="AK3731" s="1868"/>
      <c r="AL3731" s="1868"/>
    </row>
    <row r="3732" spans="9:38" x14ac:dyDescent="0.25">
      <c r="I3732" s="1783">
        <v>0</v>
      </c>
      <c r="J3732" s="1783">
        <v>0</v>
      </c>
      <c r="O3732" s="1764">
        <f t="shared" si="1465"/>
        <v>0</v>
      </c>
      <c r="P3732" s="1806" t="str">
        <f t="shared" si="1466"/>
        <v/>
      </c>
      <c r="R3732" s="1864" t="str">
        <f t="shared" si="1467"/>
        <v/>
      </c>
      <c r="S3732" s="1807">
        <f t="shared" si="1468"/>
        <v>0</v>
      </c>
      <c r="U3732" s="1764">
        <f t="shared" si="1469"/>
        <v>0</v>
      </c>
      <c r="V3732" s="1764">
        <f t="shared" si="1470"/>
        <v>0</v>
      </c>
      <c r="W3732" s="1764">
        <f t="shared" si="1471"/>
        <v>0</v>
      </c>
      <c r="X3732" s="1768"/>
      <c r="Y3732" s="1784"/>
      <c r="Z3732" s="1770"/>
      <c r="AA3732" s="1843"/>
      <c r="AB3732" s="1843"/>
      <c r="AH3732" s="1867"/>
      <c r="AK3732" s="1868"/>
      <c r="AL3732" s="1868"/>
    </row>
    <row r="3733" spans="9:38" x14ac:dyDescent="0.25">
      <c r="I3733" s="1783">
        <v>0</v>
      </c>
      <c r="J3733" s="1783">
        <v>0</v>
      </c>
      <c r="O3733" s="1764">
        <f t="shared" si="1465"/>
        <v>0</v>
      </c>
      <c r="P3733" s="1806" t="str">
        <f t="shared" si="1466"/>
        <v/>
      </c>
      <c r="R3733" s="1864" t="str">
        <f t="shared" si="1467"/>
        <v/>
      </c>
      <c r="S3733" s="1807">
        <f t="shared" si="1468"/>
        <v>0</v>
      </c>
      <c r="U3733" s="1764">
        <f t="shared" si="1469"/>
        <v>0</v>
      </c>
      <c r="V3733" s="1764">
        <f t="shared" si="1470"/>
        <v>0</v>
      </c>
      <c r="W3733" s="1764">
        <f t="shared" si="1471"/>
        <v>0</v>
      </c>
      <c r="X3733" s="1768"/>
      <c r="Y3733" s="1784"/>
      <c r="Z3733" s="1770"/>
      <c r="AA3733" s="1843"/>
      <c r="AB3733" s="1843"/>
      <c r="AH3733" s="1867"/>
      <c r="AK3733" s="1868"/>
      <c r="AL3733" s="1868"/>
    </row>
    <row r="3734" spans="9:38" x14ac:dyDescent="0.25">
      <c r="I3734" s="1783">
        <v>0</v>
      </c>
      <c r="J3734" s="1783">
        <v>0</v>
      </c>
      <c r="O3734" s="1764">
        <f t="shared" si="1465"/>
        <v>0</v>
      </c>
      <c r="P3734" s="1806" t="str">
        <f t="shared" si="1466"/>
        <v/>
      </c>
      <c r="R3734" s="1864" t="str">
        <f t="shared" si="1467"/>
        <v/>
      </c>
      <c r="S3734" s="1807">
        <f t="shared" si="1468"/>
        <v>0</v>
      </c>
      <c r="U3734" s="1764">
        <f t="shared" si="1469"/>
        <v>0</v>
      </c>
      <c r="V3734" s="1764">
        <f t="shared" si="1470"/>
        <v>0</v>
      </c>
      <c r="W3734" s="1764">
        <f t="shared" si="1471"/>
        <v>0</v>
      </c>
      <c r="X3734" s="1768"/>
      <c r="Y3734" s="1784"/>
      <c r="Z3734" s="1770"/>
      <c r="AA3734" s="1843"/>
      <c r="AB3734" s="1843"/>
      <c r="AH3734" s="1867"/>
      <c r="AK3734" s="1868"/>
      <c r="AL3734" s="1868"/>
    </row>
    <row r="3735" spans="9:38" x14ac:dyDescent="0.25">
      <c r="I3735" s="1783">
        <v>0</v>
      </c>
      <c r="J3735" s="1783">
        <v>0</v>
      </c>
      <c r="O3735" s="1764">
        <f t="shared" si="1465"/>
        <v>0</v>
      </c>
      <c r="P3735" s="1806" t="str">
        <f t="shared" si="1466"/>
        <v/>
      </c>
      <c r="R3735" s="1864" t="str">
        <f t="shared" si="1467"/>
        <v/>
      </c>
      <c r="S3735" s="1807">
        <f t="shared" si="1468"/>
        <v>0</v>
      </c>
      <c r="U3735" s="1764">
        <f t="shared" si="1469"/>
        <v>0</v>
      </c>
      <c r="V3735" s="1764">
        <f t="shared" si="1470"/>
        <v>0</v>
      </c>
      <c r="W3735" s="1764">
        <f t="shared" si="1471"/>
        <v>0</v>
      </c>
      <c r="X3735" s="1768"/>
      <c r="Y3735" s="1784"/>
      <c r="Z3735" s="1770"/>
      <c r="AA3735" s="1843"/>
      <c r="AB3735" s="1843"/>
      <c r="AH3735" s="1867"/>
      <c r="AK3735" s="1868"/>
      <c r="AL3735" s="1868"/>
    </row>
    <row r="3736" spans="9:38" x14ac:dyDescent="0.25">
      <c r="I3736" s="1783">
        <v>0</v>
      </c>
      <c r="J3736" s="1783">
        <v>0</v>
      </c>
      <c r="O3736" s="1764">
        <f t="shared" si="1465"/>
        <v>0</v>
      </c>
      <c r="P3736" s="1806" t="str">
        <f t="shared" si="1466"/>
        <v/>
      </c>
      <c r="R3736" s="1864" t="str">
        <f t="shared" si="1467"/>
        <v/>
      </c>
      <c r="S3736" s="1807">
        <f t="shared" si="1468"/>
        <v>0</v>
      </c>
      <c r="U3736" s="1764">
        <f t="shared" si="1469"/>
        <v>0</v>
      </c>
      <c r="V3736" s="1764">
        <f t="shared" si="1470"/>
        <v>0</v>
      </c>
      <c r="W3736" s="1764">
        <f t="shared" si="1471"/>
        <v>0</v>
      </c>
      <c r="X3736" s="1768"/>
      <c r="Y3736" s="1784"/>
      <c r="Z3736" s="1770"/>
      <c r="AA3736" s="1843"/>
      <c r="AB3736" s="1843"/>
      <c r="AH3736" s="1867"/>
      <c r="AK3736" s="1868"/>
      <c r="AL3736" s="1868"/>
    </row>
    <row r="3737" spans="9:38" x14ac:dyDescent="0.25">
      <c r="I3737" s="1783">
        <v>0</v>
      </c>
      <c r="J3737" s="1783">
        <v>0</v>
      </c>
      <c r="O3737" s="1764">
        <f t="shared" si="1465"/>
        <v>0</v>
      </c>
      <c r="P3737" s="1806" t="str">
        <f t="shared" si="1466"/>
        <v/>
      </c>
      <c r="R3737" s="1864" t="str">
        <f t="shared" si="1467"/>
        <v/>
      </c>
      <c r="S3737" s="1807">
        <f t="shared" si="1468"/>
        <v>0</v>
      </c>
      <c r="U3737" s="1764">
        <f t="shared" si="1469"/>
        <v>0</v>
      </c>
      <c r="V3737" s="1764">
        <f t="shared" si="1470"/>
        <v>0</v>
      </c>
      <c r="W3737" s="1764">
        <f t="shared" si="1471"/>
        <v>0</v>
      </c>
      <c r="X3737" s="1768"/>
      <c r="Y3737" s="1784"/>
      <c r="Z3737" s="1770"/>
      <c r="AA3737" s="1843"/>
      <c r="AB3737" s="1843"/>
      <c r="AH3737" s="1867"/>
      <c r="AK3737" s="1868"/>
      <c r="AL3737" s="1868"/>
    </row>
    <row r="3738" spans="9:38" x14ac:dyDescent="0.25">
      <c r="I3738" s="1783">
        <v>0</v>
      </c>
      <c r="J3738" s="1783">
        <v>0</v>
      </c>
      <c r="O3738" s="1764">
        <f t="shared" si="1465"/>
        <v>0</v>
      </c>
      <c r="P3738" s="1806" t="str">
        <f t="shared" si="1466"/>
        <v/>
      </c>
      <c r="R3738" s="1864" t="str">
        <f t="shared" si="1467"/>
        <v/>
      </c>
      <c r="S3738" s="1807">
        <f t="shared" si="1468"/>
        <v>0</v>
      </c>
      <c r="U3738" s="1764">
        <f t="shared" si="1469"/>
        <v>0</v>
      </c>
      <c r="V3738" s="1764">
        <f t="shared" si="1470"/>
        <v>0</v>
      </c>
      <c r="W3738" s="1764">
        <f t="shared" si="1471"/>
        <v>0</v>
      </c>
      <c r="X3738" s="1768"/>
      <c r="Y3738" s="1784"/>
      <c r="Z3738" s="1770"/>
      <c r="AA3738" s="1843"/>
      <c r="AB3738" s="1843"/>
      <c r="AH3738" s="1867"/>
      <c r="AK3738" s="1868"/>
      <c r="AL3738" s="1868"/>
    </row>
    <row r="3739" spans="9:38" x14ac:dyDescent="0.25">
      <c r="I3739" s="1783">
        <v>0</v>
      </c>
      <c r="J3739" s="1783">
        <v>0</v>
      </c>
      <c r="O3739" s="1764">
        <f t="shared" si="1465"/>
        <v>0</v>
      </c>
      <c r="P3739" s="1806" t="str">
        <f t="shared" si="1466"/>
        <v/>
      </c>
      <c r="R3739" s="1864" t="str">
        <f t="shared" si="1467"/>
        <v/>
      </c>
      <c r="S3739" s="1807">
        <f t="shared" si="1468"/>
        <v>0</v>
      </c>
      <c r="U3739" s="1764">
        <f t="shared" si="1469"/>
        <v>0</v>
      </c>
      <c r="V3739" s="1764">
        <f t="shared" si="1470"/>
        <v>0</v>
      </c>
      <c r="W3739" s="1764">
        <f t="shared" si="1471"/>
        <v>0</v>
      </c>
      <c r="X3739" s="1768"/>
      <c r="Y3739" s="1784"/>
      <c r="Z3739" s="1770"/>
      <c r="AA3739" s="1843"/>
      <c r="AB3739" s="1843"/>
      <c r="AH3739" s="1867"/>
      <c r="AK3739" s="1868"/>
      <c r="AL3739" s="1868"/>
    </row>
    <row r="3740" spans="9:38" x14ac:dyDescent="0.25">
      <c r="I3740" s="1783">
        <v>0</v>
      </c>
      <c r="J3740" s="1783">
        <v>0</v>
      </c>
      <c r="O3740" s="1764">
        <f t="shared" si="1465"/>
        <v>0</v>
      </c>
      <c r="P3740" s="1806" t="str">
        <f t="shared" si="1466"/>
        <v/>
      </c>
      <c r="R3740" s="1864" t="str">
        <f t="shared" si="1467"/>
        <v/>
      </c>
      <c r="S3740" s="1807">
        <f t="shared" si="1468"/>
        <v>0</v>
      </c>
      <c r="U3740" s="1764">
        <f t="shared" si="1469"/>
        <v>0</v>
      </c>
      <c r="V3740" s="1764">
        <f t="shared" si="1470"/>
        <v>0</v>
      </c>
      <c r="W3740" s="1764">
        <f t="shared" si="1471"/>
        <v>0</v>
      </c>
      <c r="X3740" s="1768"/>
      <c r="Y3740" s="1784"/>
      <c r="Z3740" s="1770"/>
      <c r="AA3740" s="1843"/>
      <c r="AB3740" s="1843"/>
      <c r="AH3740" s="1867"/>
      <c r="AK3740" s="1868"/>
      <c r="AL3740" s="1868"/>
    </row>
    <row r="3741" spans="9:38" x14ac:dyDescent="0.25">
      <c r="I3741" s="1783">
        <v>0</v>
      </c>
      <c r="J3741" s="1783">
        <v>0</v>
      </c>
      <c r="O3741" s="1764">
        <f t="shared" si="1465"/>
        <v>0</v>
      </c>
      <c r="P3741" s="1806" t="str">
        <f t="shared" si="1466"/>
        <v/>
      </c>
      <c r="R3741" s="1864" t="str">
        <f t="shared" si="1467"/>
        <v/>
      </c>
      <c r="S3741" s="1807">
        <f t="shared" si="1468"/>
        <v>0</v>
      </c>
      <c r="U3741" s="1764">
        <f t="shared" si="1469"/>
        <v>0</v>
      </c>
      <c r="V3741" s="1764">
        <f t="shared" si="1470"/>
        <v>0</v>
      </c>
      <c r="W3741" s="1764">
        <f t="shared" si="1471"/>
        <v>0</v>
      </c>
      <c r="X3741" s="1768"/>
      <c r="Y3741" s="1784"/>
      <c r="Z3741" s="1770"/>
      <c r="AA3741" s="1843"/>
      <c r="AB3741" s="1843"/>
      <c r="AH3741" s="1867"/>
      <c r="AK3741" s="1868"/>
      <c r="AL3741" s="1868"/>
    </row>
    <row r="3742" spans="9:38" x14ac:dyDescent="0.25">
      <c r="I3742" s="1783">
        <v>0</v>
      </c>
      <c r="J3742" s="1783">
        <v>0</v>
      </c>
      <c r="O3742" s="1764">
        <f t="shared" si="1465"/>
        <v>0</v>
      </c>
      <c r="P3742" s="1806" t="str">
        <f t="shared" si="1466"/>
        <v/>
      </c>
      <c r="R3742" s="1864" t="str">
        <f t="shared" si="1467"/>
        <v/>
      </c>
      <c r="S3742" s="1807">
        <f t="shared" si="1468"/>
        <v>0</v>
      </c>
      <c r="U3742" s="1764">
        <f t="shared" si="1469"/>
        <v>0</v>
      </c>
      <c r="V3742" s="1764">
        <f t="shared" si="1470"/>
        <v>0</v>
      </c>
      <c r="W3742" s="1764">
        <f t="shared" si="1471"/>
        <v>0</v>
      </c>
      <c r="X3742" s="1768"/>
      <c r="Y3742" s="1784"/>
      <c r="Z3742" s="1770"/>
      <c r="AA3742" s="1843"/>
      <c r="AB3742" s="1843"/>
      <c r="AH3742" s="1867"/>
      <c r="AK3742" s="1868"/>
      <c r="AL3742" s="1868"/>
    </row>
    <row r="3743" spans="9:38" x14ac:dyDescent="0.25">
      <c r="I3743" s="1783">
        <v>0</v>
      </c>
      <c r="J3743" s="1783">
        <v>0</v>
      </c>
      <c r="O3743" s="1764">
        <f t="shared" si="1465"/>
        <v>0</v>
      </c>
      <c r="P3743" s="1806" t="str">
        <f t="shared" si="1466"/>
        <v/>
      </c>
      <c r="R3743" s="1864" t="str">
        <f t="shared" si="1467"/>
        <v/>
      </c>
      <c r="S3743" s="1807">
        <f t="shared" si="1468"/>
        <v>0</v>
      </c>
      <c r="U3743" s="1764">
        <f t="shared" si="1469"/>
        <v>0</v>
      </c>
      <c r="V3743" s="1764">
        <f t="shared" si="1470"/>
        <v>0</v>
      </c>
      <c r="W3743" s="1764">
        <f t="shared" si="1471"/>
        <v>0</v>
      </c>
      <c r="X3743" s="1768"/>
      <c r="Y3743" s="1784"/>
      <c r="Z3743" s="1770"/>
      <c r="AA3743" s="1843"/>
      <c r="AB3743" s="1843"/>
      <c r="AH3743" s="1867"/>
      <c r="AK3743" s="1868"/>
      <c r="AL3743" s="1868"/>
    </row>
    <row r="3744" spans="9:38" x14ac:dyDescent="0.25">
      <c r="I3744" s="1783">
        <v>0</v>
      </c>
      <c r="J3744" s="1783">
        <v>0</v>
      </c>
      <c r="O3744" s="1764">
        <f t="shared" si="1465"/>
        <v>0</v>
      </c>
      <c r="P3744" s="1806" t="str">
        <f t="shared" si="1466"/>
        <v/>
      </c>
      <c r="R3744" s="1864" t="str">
        <f t="shared" si="1467"/>
        <v/>
      </c>
      <c r="S3744" s="1807">
        <f t="shared" si="1468"/>
        <v>0</v>
      </c>
      <c r="U3744" s="1764">
        <f t="shared" si="1469"/>
        <v>0</v>
      </c>
      <c r="V3744" s="1764">
        <f t="shared" si="1470"/>
        <v>0</v>
      </c>
      <c r="W3744" s="1764">
        <f t="shared" si="1471"/>
        <v>0</v>
      </c>
      <c r="X3744" s="1768"/>
      <c r="Y3744" s="1784"/>
      <c r="Z3744" s="1770"/>
      <c r="AA3744" s="1843"/>
      <c r="AB3744" s="1843"/>
      <c r="AH3744" s="1867"/>
      <c r="AK3744" s="1868"/>
      <c r="AL3744" s="1868"/>
    </row>
    <row r="3745" spans="9:38" x14ac:dyDescent="0.25">
      <c r="I3745" s="1783">
        <v>0</v>
      </c>
      <c r="J3745" s="1783">
        <v>0</v>
      </c>
      <c r="O3745" s="1764">
        <f t="shared" si="1465"/>
        <v>0</v>
      </c>
      <c r="P3745" s="1806" t="str">
        <f t="shared" si="1466"/>
        <v/>
      </c>
      <c r="R3745" s="1864" t="str">
        <f t="shared" si="1467"/>
        <v/>
      </c>
      <c r="S3745" s="1807">
        <f t="shared" si="1468"/>
        <v>0</v>
      </c>
      <c r="U3745" s="1764">
        <f t="shared" si="1469"/>
        <v>0</v>
      </c>
      <c r="V3745" s="1764">
        <f t="shared" si="1470"/>
        <v>0</v>
      </c>
      <c r="W3745" s="1764">
        <f t="shared" si="1471"/>
        <v>0</v>
      </c>
      <c r="X3745" s="1768"/>
      <c r="Y3745" s="1784"/>
      <c r="Z3745" s="1770"/>
      <c r="AA3745" s="1843"/>
      <c r="AB3745" s="1843"/>
      <c r="AH3745" s="1867"/>
      <c r="AK3745" s="1868"/>
      <c r="AL3745" s="1868"/>
    </row>
    <row r="3746" spans="9:38" x14ac:dyDescent="0.25">
      <c r="I3746" s="1783">
        <v>0</v>
      </c>
      <c r="J3746" s="1783">
        <v>0</v>
      </c>
      <c r="O3746" s="1764">
        <f t="shared" si="1465"/>
        <v>0</v>
      </c>
      <c r="P3746" s="1806" t="str">
        <f t="shared" si="1466"/>
        <v/>
      </c>
      <c r="R3746" s="1864" t="str">
        <f t="shared" si="1467"/>
        <v/>
      </c>
      <c r="S3746" s="1807">
        <f t="shared" si="1468"/>
        <v>0</v>
      </c>
      <c r="U3746" s="1764">
        <f t="shared" si="1469"/>
        <v>0</v>
      </c>
      <c r="V3746" s="1764">
        <f t="shared" si="1470"/>
        <v>0</v>
      </c>
      <c r="W3746" s="1764">
        <f t="shared" si="1471"/>
        <v>0</v>
      </c>
      <c r="X3746" s="1768"/>
      <c r="Y3746" s="1784"/>
      <c r="Z3746" s="1770"/>
      <c r="AA3746" s="1843"/>
      <c r="AB3746" s="1843"/>
      <c r="AH3746" s="1867"/>
      <c r="AK3746" s="1868"/>
      <c r="AL3746" s="1868"/>
    </row>
    <row r="3747" spans="9:38" x14ac:dyDescent="0.25">
      <c r="I3747" s="1783">
        <v>0</v>
      </c>
      <c r="J3747" s="1783">
        <v>0</v>
      </c>
      <c r="O3747" s="1764">
        <f t="shared" si="1465"/>
        <v>0</v>
      </c>
      <c r="P3747" s="1806" t="str">
        <f t="shared" si="1466"/>
        <v/>
      </c>
      <c r="R3747" s="1864" t="str">
        <f t="shared" si="1467"/>
        <v/>
      </c>
      <c r="S3747" s="1807">
        <f t="shared" si="1468"/>
        <v>0</v>
      </c>
      <c r="U3747" s="1764">
        <f t="shared" si="1469"/>
        <v>0</v>
      </c>
      <c r="V3747" s="1764">
        <f t="shared" si="1470"/>
        <v>0</v>
      </c>
      <c r="W3747" s="1764">
        <f t="shared" si="1471"/>
        <v>0</v>
      </c>
      <c r="X3747" s="1768"/>
      <c r="Y3747" s="1784"/>
      <c r="Z3747" s="1770"/>
      <c r="AA3747" s="1843"/>
      <c r="AB3747" s="1843"/>
      <c r="AH3747" s="1867"/>
      <c r="AK3747" s="1868"/>
      <c r="AL3747" s="1868"/>
    </row>
    <row r="3748" spans="9:38" x14ac:dyDescent="0.25">
      <c r="I3748" s="1783">
        <v>0</v>
      </c>
      <c r="J3748" s="1783">
        <v>0</v>
      </c>
      <c r="O3748" s="1764">
        <f t="shared" si="1465"/>
        <v>0</v>
      </c>
      <c r="P3748" s="1806" t="str">
        <f t="shared" si="1466"/>
        <v/>
      </c>
      <c r="R3748" s="1864" t="str">
        <f t="shared" si="1467"/>
        <v/>
      </c>
      <c r="S3748" s="1807">
        <f t="shared" si="1468"/>
        <v>0</v>
      </c>
      <c r="U3748" s="1764">
        <f t="shared" si="1469"/>
        <v>0</v>
      </c>
      <c r="V3748" s="1764">
        <f t="shared" si="1470"/>
        <v>0</v>
      </c>
      <c r="W3748" s="1764">
        <f t="shared" si="1471"/>
        <v>0</v>
      </c>
      <c r="X3748" s="1768"/>
      <c r="Y3748" s="1784"/>
      <c r="Z3748" s="1770"/>
      <c r="AA3748" s="1843"/>
      <c r="AB3748" s="1843"/>
      <c r="AH3748" s="1867"/>
      <c r="AK3748" s="1868"/>
      <c r="AL3748" s="1868"/>
    </row>
    <row r="3749" spans="9:38" x14ac:dyDescent="0.25">
      <c r="I3749" s="1783">
        <v>0</v>
      </c>
      <c r="J3749" s="1783">
        <v>0</v>
      </c>
      <c r="O3749" s="1764">
        <f t="shared" si="1465"/>
        <v>0</v>
      </c>
      <c r="P3749" s="1806" t="str">
        <f t="shared" si="1466"/>
        <v/>
      </c>
      <c r="R3749" s="1864" t="str">
        <f t="shared" si="1467"/>
        <v/>
      </c>
      <c r="S3749" s="1807">
        <f t="shared" si="1468"/>
        <v>0</v>
      </c>
      <c r="U3749" s="1764">
        <f t="shared" si="1469"/>
        <v>0</v>
      </c>
      <c r="V3749" s="1764">
        <f t="shared" si="1470"/>
        <v>0</v>
      </c>
      <c r="W3749" s="1764">
        <f t="shared" si="1471"/>
        <v>0</v>
      </c>
      <c r="X3749" s="1768"/>
      <c r="Y3749" s="1784"/>
      <c r="Z3749" s="1770"/>
      <c r="AA3749" s="1843"/>
      <c r="AB3749" s="1843"/>
      <c r="AH3749" s="1867"/>
      <c r="AK3749" s="1868"/>
      <c r="AL3749" s="1868"/>
    </row>
    <row r="3750" spans="9:38" x14ac:dyDescent="0.25">
      <c r="I3750" s="1783">
        <v>0</v>
      </c>
      <c r="J3750" s="1783">
        <v>0</v>
      </c>
      <c r="O3750" s="1764">
        <f t="shared" si="1465"/>
        <v>0</v>
      </c>
      <c r="P3750" s="1806" t="str">
        <f t="shared" si="1466"/>
        <v/>
      </c>
      <c r="R3750" s="1864" t="str">
        <f t="shared" si="1467"/>
        <v/>
      </c>
      <c r="S3750" s="1807">
        <f t="shared" si="1468"/>
        <v>0</v>
      </c>
      <c r="U3750" s="1764">
        <f t="shared" si="1469"/>
        <v>0</v>
      </c>
      <c r="V3750" s="1764">
        <f t="shared" si="1470"/>
        <v>0</v>
      </c>
      <c r="W3750" s="1764">
        <f t="shared" si="1471"/>
        <v>0</v>
      </c>
      <c r="X3750" s="1768"/>
      <c r="Y3750" s="1784"/>
      <c r="Z3750" s="1770"/>
      <c r="AA3750" s="1843"/>
      <c r="AB3750" s="1843"/>
      <c r="AH3750" s="1867"/>
      <c r="AK3750" s="1868"/>
      <c r="AL3750" s="1868"/>
    </row>
    <row r="3751" spans="9:38" x14ac:dyDescent="0.25">
      <c r="I3751" s="1783">
        <v>0</v>
      </c>
      <c r="J3751" s="1783">
        <v>0</v>
      </c>
      <c r="O3751" s="1764">
        <f t="shared" si="1465"/>
        <v>0</v>
      </c>
      <c r="P3751" s="1806" t="str">
        <f t="shared" si="1466"/>
        <v/>
      </c>
      <c r="R3751" s="1864" t="str">
        <f t="shared" si="1467"/>
        <v/>
      </c>
      <c r="S3751" s="1807">
        <f t="shared" si="1468"/>
        <v>0</v>
      </c>
      <c r="U3751" s="1764">
        <f t="shared" si="1469"/>
        <v>0</v>
      </c>
      <c r="V3751" s="1764">
        <f t="shared" si="1470"/>
        <v>0</v>
      </c>
      <c r="W3751" s="1764">
        <f t="shared" si="1471"/>
        <v>0</v>
      </c>
      <c r="X3751" s="1768"/>
      <c r="Y3751" s="1784"/>
      <c r="Z3751" s="1770"/>
      <c r="AA3751" s="1843"/>
      <c r="AB3751" s="1843"/>
      <c r="AH3751" s="1867"/>
      <c r="AK3751" s="1868"/>
      <c r="AL3751" s="1868"/>
    </row>
    <row r="3752" spans="9:38" x14ac:dyDescent="0.25">
      <c r="I3752" s="1783">
        <v>0</v>
      </c>
      <c r="J3752" s="1783">
        <v>0</v>
      </c>
      <c r="O3752" s="1764">
        <f t="shared" si="1465"/>
        <v>0</v>
      </c>
      <c r="P3752" s="1806" t="str">
        <f t="shared" si="1466"/>
        <v/>
      </c>
      <c r="R3752" s="1864" t="str">
        <f t="shared" si="1467"/>
        <v/>
      </c>
      <c r="S3752" s="1807">
        <f t="shared" si="1468"/>
        <v>0</v>
      </c>
      <c r="U3752" s="1764">
        <f t="shared" si="1469"/>
        <v>0</v>
      </c>
      <c r="V3752" s="1764">
        <f t="shared" si="1470"/>
        <v>0</v>
      </c>
      <c r="W3752" s="1764">
        <f t="shared" si="1471"/>
        <v>0</v>
      </c>
      <c r="X3752" s="1768"/>
      <c r="Y3752" s="1784"/>
      <c r="Z3752" s="1770"/>
      <c r="AA3752" s="1843"/>
      <c r="AB3752" s="1843"/>
      <c r="AH3752" s="1867"/>
      <c r="AK3752" s="1868"/>
      <c r="AL3752" s="1868"/>
    </row>
    <row r="3753" spans="9:38" x14ac:dyDescent="0.25">
      <c r="I3753" s="1783">
        <v>0</v>
      </c>
      <c r="J3753" s="1783">
        <v>0</v>
      </c>
      <c r="O3753" s="1764">
        <f t="shared" si="1465"/>
        <v>0</v>
      </c>
      <c r="P3753" s="1806" t="str">
        <f t="shared" si="1466"/>
        <v/>
      </c>
      <c r="R3753" s="1864" t="str">
        <f t="shared" si="1467"/>
        <v/>
      </c>
      <c r="S3753" s="1807">
        <f t="shared" si="1468"/>
        <v>0</v>
      </c>
      <c r="U3753" s="1764">
        <f t="shared" si="1469"/>
        <v>0</v>
      </c>
      <c r="V3753" s="1764">
        <f t="shared" si="1470"/>
        <v>0</v>
      </c>
      <c r="W3753" s="1764">
        <f t="shared" si="1471"/>
        <v>0</v>
      </c>
      <c r="X3753" s="1768"/>
      <c r="Y3753" s="1784"/>
      <c r="Z3753" s="1770"/>
      <c r="AA3753" s="1843"/>
      <c r="AB3753" s="1843"/>
      <c r="AH3753" s="1867"/>
      <c r="AK3753" s="1868"/>
      <c r="AL3753" s="1868"/>
    </row>
    <row r="3754" spans="9:38" x14ac:dyDescent="0.25">
      <c r="I3754" s="1783">
        <v>0</v>
      </c>
      <c r="J3754" s="1783">
        <v>0</v>
      </c>
      <c r="O3754" s="1764">
        <f t="shared" si="1465"/>
        <v>0</v>
      </c>
      <c r="P3754" s="1806" t="str">
        <f t="shared" si="1466"/>
        <v/>
      </c>
      <c r="R3754" s="1864" t="str">
        <f t="shared" si="1467"/>
        <v/>
      </c>
      <c r="S3754" s="1807">
        <f t="shared" si="1468"/>
        <v>0</v>
      </c>
      <c r="U3754" s="1764">
        <f t="shared" si="1469"/>
        <v>0</v>
      </c>
      <c r="V3754" s="1764">
        <f t="shared" si="1470"/>
        <v>0</v>
      </c>
      <c r="W3754" s="1764">
        <f t="shared" si="1471"/>
        <v>0</v>
      </c>
      <c r="X3754" s="1768"/>
      <c r="Y3754" s="1784"/>
      <c r="Z3754" s="1770"/>
      <c r="AA3754" s="1843"/>
      <c r="AB3754" s="1843"/>
      <c r="AH3754" s="1867"/>
      <c r="AK3754" s="1868"/>
      <c r="AL3754" s="1868"/>
    </row>
    <row r="3755" spans="9:38" x14ac:dyDescent="0.25">
      <c r="I3755" s="1783">
        <v>0</v>
      </c>
      <c r="J3755" s="1783">
        <v>0</v>
      </c>
      <c r="O3755" s="1764">
        <f t="shared" si="1465"/>
        <v>0</v>
      </c>
      <c r="P3755" s="1806" t="str">
        <f t="shared" si="1466"/>
        <v/>
      </c>
      <c r="R3755" s="1864" t="str">
        <f t="shared" si="1467"/>
        <v/>
      </c>
      <c r="S3755" s="1807">
        <f t="shared" si="1468"/>
        <v>0</v>
      </c>
      <c r="U3755" s="1764">
        <f t="shared" si="1469"/>
        <v>0</v>
      </c>
      <c r="V3755" s="1764">
        <f t="shared" si="1470"/>
        <v>0</v>
      </c>
      <c r="W3755" s="1764">
        <f t="shared" si="1471"/>
        <v>0</v>
      </c>
      <c r="X3755" s="1768"/>
      <c r="Y3755" s="1784"/>
      <c r="Z3755" s="1770"/>
      <c r="AA3755" s="1843"/>
      <c r="AB3755" s="1843"/>
      <c r="AH3755" s="1867"/>
      <c r="AK3755" s="1868"/>
      <c r="AL3755" s="1868"/>
    </row>
    <row r="3756" spans="9:38" x14ac:dyDescent="0.25">
      <c r="I3756" s="1783">
        <v>0</v>
      </c>
      <c r="J3756" s="1783">
        <v>0</v>
      </c>
      <c r="O3756" s="1764">
        <f t="shared" si="1465"/>
        <v>0</v>
      </c>
      <c r="P3756" s="1806" t="str">
        <f t="shared" si="1466"/>
        <v/>
      </c>
      <c r="R3756" s="1864" t="str">
        <f t="shared" si="1467"/>
        <v/>
      </c>
      <c r="S3756" s="1807">
        <f t="shared" si="1468"/>
        <v>0</v>
      </c>
      <c r="U3756" s="1764">
        <f t="shared" si="1469"/>
        <v>0</v>
      </c>
      <c r="V3756" s="1764">
        <f t="shared" si="1470"/>
        <v>0</v>
      </c>
      <c r="W3756" s="1764">
        <f t="shared" si="1471"/>
        <v>0</v>
      </c>
      <c r="X3756" s="1768"/>
      <c r="Y3756" s="1784"/>
      <c r="Z3756" s="1770"/>
      <c r="AA3756" s="1843"/>
      <c r="AB3756" s="1843"/>
      <c r="AH3756" s="1867"/>
      <c r="AK3756" s="1868"/>
      <c r="AL3756" s="1868"/>
    </row>
    <row r="3757" spans="9:38" x14ac:dyDescent="0.25">
      <c r="I3757" s="1783">
        <v>0</v>
      </c>
      <c r="J3757" s="1783">
        <v>0</v>
      </c>
      <c r="O3757" s="1764">
        <f t="shared" si="1465"/>
        <v>0</v>
      </c>
      <c r="P3757" s="1806" t="str">
        <f t="shared" si="1466"/>
        <v/>
      </c>
      <c r="R3757" s="1864" t="str">
        <f t="shared" si="1467"/>
        <v/>
      </c>
      <c r="S3757" s="1807">
        <f t="shared" si="1468"/>
        <v>0</v>
      </c>
      <c r="U3757" s="1764">
        <f t="shared" si="1469"/>
        <v>0</v>
      </c>
      <c r="V3757" s="1764">
        <f t="shared" si="1470"/>
        <v>0</v>
      </c>
      <c r="W3757" s="1764">
        <f t="shared" si="1471"/>
        <v>0</v>
      </c>
      <c r="X3757" s="1768"/>
      <c r="Y3757" s="1784"/>
      <c r="Z3757" s="1770"/>
      <c r="AA3757" s="1843"/>
      <c r="AB3757" s="1843"/>
      <c r="AH3757" s="1867"/>
      <c r="AK3757" s="1868"/>
      <c r="AL3757" s="1868"/>
    </row>
    <row r="3758" spans="9:38" x14ac:dyDescent="0.25">
      <c r="I3758" s="1783">
        <v>0</v>
      </c>
      <c r="J3758" s="1783">
        <v>0</v>
      </c>
      <c r="O3758" s="1764">
        <f t="shared" si="1465"/>
        <v>0</v>
      </c>
      <c r="P3758" s="1806" t="str">
        <f t="shared" si="1466"/>
        <v/>
      </c>
      <c r="R3758" s="1864" t="str">
        <f t="shared" si="1467"/>
        <v/>
      </c>
      <c r="S3758" s="1807">
        <f t="shared" si="1468"/>
        <v>0</v>
      </c>
      <c r="U3758" s="1764">
        <f t="shared" si="1469"/>
        <v>0</v>
      </c>
      <c r="V3758" s="1764">
        <f t="shared" si="1470"/>
        <v>0</v>
      </c>
      <c r="W3758" s="1764">
        <f t="shared" si="1471"/>
        <v>0</v>
      </c>
      <c r="X3758" s="1768"/>
      <c r="Y3758" s="1784"/>
      <c r="Z3758" s="1770"/>
      <c r="AA3758" s="1843"/>
      <c r="AB3758" s="1843"/>
      <c r="AH3758" s="1867"/>
      <c r="AK3758" s="1868"/>
      <c r="AL3758" s="1868"/>
    </row>
    <row r="3759" spans="9:38" x14ac:dyDescent="0.25">
      <c r="I3759" s="1783">
        <v>0</v>
      </c>
      <c r="J3759" s="1783">
        <v>0</v>
      </c>
      <c r="O3759" s="1764">
        <f t="shared" si="1465"/>
        <v>0</v>
      </c>
      <c r="P3759" s="1806" t="str">
        <f t="shared" si="1466"/>
        <v/>
      </c>
      <c r="R3759" s="1864" t="str">
        <f t="shared" si="1467"/>
        <v/>
      </c>
      <c r="S3759" s="1807">
        <f t="shared" si="1468"/>
        <v>0</v>
      </c>
      <c r="U3759" s="1764">
        <f t="shared" si="1469"/>
        <v>0</v>
      </c>
      <c r="V3759" s="1764">
        <f t="shared" si="1470"/>
        <v>0</v>
      </c>
      <c r="W3759" s="1764">
        <f t="shared" si="1471"/>
        <v>0</v>
      </c>
      <c r="X3759" s="1768"/>
      <c r="Y3759" s="1784"/>
      <c r="Z3759" s="1770"/>
      <c r="AA3759" s="1843"/>
      <c r="AB3759" s="1843"/>
      <c r="AH3759" s="1867"/>
      <c r="AK3759" s="1868"/>
      <c r="AL3759" s="1868"/>
    </row>
    <row r="3760" spans="9:38" x14ac:dyDescent="0.25">
      <c r="I3760" s="1783">
        <v>0</v>
      </c>
      <c r="J3760" s="1783">
        <v>0</v>
      </c>
      <c r="O3760" s="1764">
        <f t="shared" si="1465"/>
        <v>0</v>
      </c>
      <c r="P3760" s="1806" t="str">
        <f t="shared" si="1466"/>
        <v/>
      </c>
      <c r="R3760" s="1864" t="str">
        <f t="shared" si="1467"/>
        <v/>
      </c>
      <c r="S3760" s="1807">
        <f t="shared" si="1468"/>
        <v>0</v>
      </c>
      <c r="U3760" s="1764">
        <f t="shared" si="1469"/>
        <v>0</v>
      </c>
      <c r="V3760" s="1764">
        <f t="shared" si="1470"/>
        <v>0</v>
      </c>
      <c r="W3760" s="1764">
        <f t="shared" si="1471"/>
        <v>0</v>
      </c>
      <c r="X3760" s="1768"/>
      <c r="Y3760" s="1784"/>
      <c r="Z3760" s="1770"/>
      <c r="AA3760" s="1843"/>
      <c r="AB3760" s="1843"/>
      <c r="AH3760" s="1867"/>
      <c r="AK3760" s="1868"/>
      <c r="AL3760" s="1868"/>
    </row>
    <row r="3761" spans="9:38" x14ac:dyDescent="0.25">
      <c r="I3761" s="1783">
        <v>0</v>
      </c>
      <c r="J3761" s="1783">
        <v>0</v>
      </c>
      <c r="O3761" s="1764">
        <f t="shared" si="1465"/>
        <v>0</v>
      </c>
      <c r="P3761" s="1806" t="str">
        <f t="shared" si="1466"/>
        <v/>
      </c>
      <c r="R3761" s="1864" t="str">
        <f t="shared" si="1467"/>
        <v/>
      </c>
      <c r="S3761" s="1807">
        <f t="shared" si="1468"/>
        <v>0</v>
      </c>
      <c r="U3761" s="1764">
        <f t="shared" si="1469"/>
        <v>0</v>
      </c>
      <c r="V3761" s="1764">
        <f t="shared" si="1470"/>
        <v>0</v>
      </c>
      <c r="W3761" s="1764">
        <f t="shared" si="1471"/>
        <v>0</v>
      </c>
      <c r="X3761" s="1768"/>
      <c r="Y3761" s="1784"/>
      <c r="Z3761" s="1770"/>
      <c r="AA3761" s="1843"/>
      <c r="AB3761" s="1843"/>
      <c r="AH3761" s="1867"/>
      <c r="AK3761" s="1868"/>
      <c r="AL3761" s="1868"/>
    </row>
    <row r="3762" spans="9:38" x14ac:dyDescent="0.25">
      <c r="I3762" s="1783">
        <v>0</v>
      </c>
      <c r="J3762" s="1783">
        <v>0</v>
      </c>
      <c r="O3762" s="1764">
        <f t="shared" si="1465"/>
        <v>0</v>
      </c>
      <c r="P3762" s="1806" t="str">
        <f t="shared" si="1466"/>
        <v/>
      </c>
      <c r="R3762" s="1864" t="str">
        <f t="shared" si="1467"/>
        <v/>
      </c>
      <c r="S3762" s="1807">
        <f t="shared" si="1468"/>
        <v>0</v>
      </c>
      <c r="U3762" s="1764">
        <f t="shared" si="1469"/>
        <v>0</v>
      </c>
      <c r="V3762" s="1764">
        <f t="shared" si="1470"/>
        <v>0</v>
      </c>
      <c r="W3762" s="1764">
        <f t="shared" si="1471"/>
        <v>0</v>
      </c>
      <c r="X3762" s="1768"/>
      <c r="Y3762" s="1784"/>
      <c r="Z3762" s="1770"/>
      <c r="AA3762" s="1843"/>
      <c r="AB3762" s="1843"/>
      <c r="AH3762" s="1867"/>
      <c r="AK3762" s="1868"/>
      <c r="AL3762" s="1868"/>
    </row>
    <row r="3763" spans="9:38" x14ac:dyDescent="0.25">
      <c r="I3763" s="1783">
        <v>0</v>
      </c>
      <c r="J3763" s="1783">
        <v>0</v>
      </c>
      <c r="O3763" s="1764">
        <f t="shared" si="1465"/>
        <v>0</v>
      </c>
      <c r="P3763" s="1806" t="str">
        <f t="shared" si="1466"/>
        <v/>
      </c>
      <c r="R3763" s="1864" t="str">
        <f t="shared" si="1467"/>
        <v/>
      </c>
      <c r="S3763" s="1807">
        <f t="shared" si="1468"/>
        <v>0</v>
      </c>
      <c r="U3763" s="1764">
        <f t="shared" si="1469"/>
        <v>0</v>
      </c>
      <c r="V3763" s="1764">
        <f t="shared" si="1470"/>
        <v>0</v>
      </c>
      <c r="W3763" s="1764">
        <f t="shared" si="1471"/>
        <v>0</v>
      </c>
      <c r="X3763" s="1768"/>
      <c r="Y3763" s="1784"/>
      <c r="Z3763" s="1770"/>
      <c r="AA3763" s="1843"/>
      <c r="AB3763" s="1843"/>
      <c r="AH3763" s="1867"/>
      <c r="AK3763" s="1868"/>
      <c r="AL3763" s="1868"/>
    </row>
    <row r="3764" spans="9:38" x14ac:dyDescent="0.25">
      <c r="I3764" s="1783">
        <v>0</v>
      </c>
      <c r="J3764" s="1783">
        <v>0</v>
      </c>
      <c r="O3764" s="1764">
        <f t="shared" si="1465"/>
        <v>0</v>
      </c>
      <c r="P3764" s="1806" t="str">
        <f t="shared" si="1466"/>
        <v/>
      </c>
      <c r="R3764" s="1864" t="str">
        <f t="shared" si="1467"/>
        <v/>
      </c>
      <c r="S3764" s="1807">
        <f t="shared" si="1468"/>
        <v>0</v>
      </c>
      <c r="U3764" s="1764">
        <f t="shared" si="1469"/>
        <v>0</v>
      </c>
      <c r="V3764" s="1764">
        <f t="shared" si="1470"/>
        <v>0</v>
      </c>
      <c r="W3764" s="1764">
        <f t="shared" si="1471"/>
        <v>0</v>
      </c>
      <c r="X3764" s="1768"/>
      <c r="Y3764" s="1784"/>
      <c r="Z3764" s="1770"/>
      <c r="AA3764" s="1843"/>
      <c r="AB3764" s="1843"/>
      <c r="AH3764" s="1867"/>
      <c r="AK3764" s="1868"/>
      <c r="AL3764" s="1868"/>
    </row>
    <row r="3765" spans="9:38" x14ac:dyDescent="0.25">
      <c r="I3765" s="1783">
        <v>0</v>
      </c>
      <c r="J3765" s="1783">
        <v>0</v>
      </c>
      <c r="O3765" s="1764">
        <f t="shared" si="1465"/>
        <v>0</v>
      </c>
      <c r="P3765" s="1806" t="str">
        <f t="shared" si="1466"/>
        <v/>
      </c>
      <c r="R3765" s="1864" t="str">
        <f t="shared" si="1467"/>
        <v/>
      </c>
      <c r="S3765" s="1807">
        <f t="shared" si="1468"/>
        <v>0</v>
      </c>
      <c r="U3765" s="1764">
        <f t="shared" si="1469"/>
        <v>0</v>
      </c>
      <c r="V3765" s="1764">
        <f t="shared" si="1470"/>
        <v>0</v>
      </c>
      <c r="W3765" s="1764">
        <f t="shared" si="1471"/>
        <v>0</v>
      </c>
      <c r="X3765" s="1768"/>
      <c r="Y3765" s="1784"/>
      <c r="Z3765" s="1770"/>
      <c r="AA3765" s="1843"/>
      <c r="AB3765" s="1843"/>
      <c r="AH3765" s="1867"/>
      <c r="AK3765" s="1868"/>
      <c r="AL3765" s="1868"/>
    </row>
    <row r="3766" spans="9:38" x14ac:dyDescent="0.25">
      <c r="I3766" s="1783">
        <v>0</v>
      </c>
      <c r="J3766" s="1783">
        <v>0</v>
      </c>
      <c r="O3766" s="1764">
        <f t="shared" si="1465"/>
        <v>0</v>
      </c>
      <c r="P3766" s="1806" t="str">
        <f t="shared" si="1466"/>
        <v/>
      </c>
      <c r="R3766" s="1864" t="str">
        <f t="shared" si="1467"/>
        <v/>
      </c>
      <c r="S3766" s="1807">
        <f t="shared" si="1468"/>
        <v>0</v>
      </c>
      <c r="U3766" s="1764">
        <f t="shared" si="1469"/>
        <v>0</v>
      </c>
      <c r="V3766" s="1764">
        <f t="shared" si="1470"/>
        <v>0</v>
      </c>
      <c r="W3766" s="1764">
        <f t="shared" si="1471"/>
        <v>0</v>
      </c>
      <c r="X3766" s="1768"/>
      <c r="Y3766" s="1784"/>
      <c r="Z3766" s="1770"/>
      <c r="AA3766" s="1843"/>
      <c r="AB3766" s="1843"/>
      <c r="AH3766" s="1867"/>
      <c r="AK3766" s="1868"/>
      <c r="AL3766" s="1868"/>
    </row>
    <row r="3767" spans="9:38" x14ac:dyDescent="0.25">
      <c r="I3767" s="1783">
        <v>0</v>
      </c>
      <c r="J3767" s="1783">
        <v>0</v>
      </c>
      <c r="O3767" s="1764">
        <f t="shared" si="1465"/>
        <v>0</v>
      </c>
      <c r="P3767" s="1806" t="str">
        <f t="shared" si="1466"/>
        <v/>
      </c>
      <c r="R3767" s="1864" t="str">
        <f t="shared" si="1467"/>
        <v/>
      </c>
      <c r="S3767" s="1807">
        <f t="shared" si="1468"/>
        <v>0</v>
      </c>
      <c r="U3767" s="1764">
        <f t="shared" si="1469"/>
        <v>0</v>
      </c>
      <c r="V3767" s="1764">
        <f t="shared" si="1470"/>
        <v>0</v>
      </c>
      <c r="W3767" s="1764">
        <f t="shared" si="1471"/>
        <v>0</v>
      </c>
      <c r="X3767" s="1768"/>
      <c r="Y3767" s="1784"/>
      <c r="Z3767" s="1770"/>
      <c r="AA3767" s="1843"/>
      <c r="AB3767" s="1843"/>
      <c r="AH3767" s="1867"/>
      <c r="AK3767" s="1868"/>
      <c r="AL3767" s="1868"/>
    </row>
    <row r="3768" spans="9:38" x14ac:dyDescent="0.25">
      <c r="I3768" s="1783">
        <v>0</v>
      </c>
      <c r="J3768" s="1783">
        <v>0</v>
      </c>
      <c r="O3768" s="1764">
        <f t="shared" si="1465"/>
        <v>0</v>
      </c>
      <c r="P3768" s="1806" t="str">
        <f t="shared" si="1466"/>
        <v/>
      </c>
      <c r="R3768" s="1864" t="str">
        <f t="shared" si="1467"/>
        <v/>
      </c>
      <c r="S3768" s="1807">
        <f t="shared" si="1468"/>
        <v>0</v>
      </c>
      <c r="U3768" s="1764">
        <f t="shared" si="1469"/>
        <v>0</v>
      </c>
      <c r="V3768" s="1764">
        <f t="shared" si="1470"/>
        <v>0</v>
      </c>
      <c r="W3768" s="1764">
        <f t="shared" si="1471"/>
        <v>0</v>
      </c>
      <c r="X3768" s="1768"/>
      <c r="Y3768" s="1784"/>
      <c r="Z3768" s="1770"/>
      <c r="AA3768" s="1843"/>
      <c r="AB3768" s="1843"/>
      <c r="AH3768" s="1867"/>
      <c r="AK3768" s="1868"/>
      <c r="AL3768" s="1868"/>
    </row>
    <row r="3769" spans="9:38" x14ac:dyDescent="0.25">
      <c r="I3769" s="1783">
        <v>0</v>
      </c>
      <c r="J3769" s="1783">
        <v>0</v>
      </c>
      <c r="O3769" s="1764">
        <f t="shared" si="1465"/>
        <v>0</v>
      </c>
      <c r="P3769" s="1806" t="str">
        <f t="shared" si="1466"/>
        <v/>
      </c>
      <c r="R3769" s="1864" t="str">
        <f t="shared" si="1467"/>
        <v/>
      </c>
      <c r="S3769" s="1807">
        <f t="shared" si="1468"/>
        <v>0</v>
      </c>
      <c r="U3769" s="1764">
        <f t="shared" si="1469"/>
        <v>0</v>
      </c>
      <c r="V3769" s="1764">
        <f t="shared" si="1470"/>
        <v>0</v>
      </c>
      <c r="W3769" s="1764">
        <f t="shared" si="1471"/>
        <v>0</v>
      </c>
      <c r="X3769" s="1768"/>
      <c r="Y3769" s="1784"/>
      <c r="Z3769" s="1770"/>
      <c r="AA3769" s="1843"/>
      <c r="AB3769" s="1843"/>
      <c r="AH3769" s="1867"/>
      <c r="AK3769" s="1868"/>
      <c r="AL3769" s="1868"/>
    </row>
    <row r="3770" spans="9:38" x14ac:dyDescent="0.25">
      <c r="I3770" s="1783">
        <v>0</v>
      </c>
      <c r="J3770" s="1783">
        <v>0</v>
      </c>
      <c r="O3770" s="1764">
        <f t="shared" si="1465"/>
        <v>0</v>
      </c>
      <c r="P3770" s="1806" t="str">
        <f t="shared" si="1466"/>
        <v/>
      </c>
      <c r="R3770" s="1864" t="str">
        <f t="shared" si="1467"/>
        <v/>
      </c>
      <c r="S3770" s="1807">
        <f t="shared" si="1468"/>
        <v>0</v>
      </c>
      <c r="U3770" s="1764">
        <f t="shared" si="1469"/>
        <v>0</v>
      </c>
      <c r="V3770" s="1764">
        <f t="shared" si="1470"/>
        <v>0</v>
      </c>
      <c r="W3770" s="1764">
        <f t="shared" si="1471"/>
        <v>0</v>
      </c>
      <c r="X3770" s="1768"/>
      <c r="Y3770" s="1784"/>
      <c r="Z3770" s="1770"/>
      <c r="AA3770" s="1843"/>
      <c r="AB3770" s="1843"/>
      <c r="AH3770" s="1867"/>
      <c r="AK3770" s="1868"/>
      <c r="AL3770" s="1868"/>
    </row>
    <row r="3771" spans="9:38" x14ac:dyDescent="0.25">
      <c r="I3771" s="1783">
        <v>0</v>
      </c>
      <c r="J3771" s="1783">
        <v>0</v>
      </c>
      <c r="O3771" s="1764">
        <f t="shared" si="1465"/>
        <v>0</v>
      </c>
      <c r="P3771" s="1806" t="str">
        <f t="shared" si="1466"/>
        <v/>
      </c>
      <c r="R3771" s="1864" t="str">
        <f t="shared" si="1467"/>
        <v/>
      </c>
      <c r="S3771" s="1807">
        <f t="shared" si="1468"/>
        <v>0</v>
      </c>
      <c r="U3771" s="1764">
        <f t="shared" si="1469"/>
        <v>0</v>
      </c>
      <c r="V3771" s="1764">
        <f t="shared" si="1470"/>
        <v>0</v>
      </c>
      <c r="W3771" s="1764">
        <f t="shared" si="1471"/>
        <v>0</v>
      </c>
      <c r="X3771" s="1768"/>
      <c r="Y3771" s="1784"/>
      <c r="Z3771" s="1770"/>
      <c r="AA3771" s="1843"/>
      <c r="AB3771" s="1843"/>
      <c r="AH3771" s="1867"/>
      <c r="AK3771" s="1868"/>
      <c r="AL3771" s="1868"/>
    </row>
    <row r="3772" spans="9:38" x14ac:dyDescent="0.25">
      <c r="I3772" s="1783">
        <v>0</v>
      </c>
      <c r="J3772" s="1783">
        <v>0</v>
      </c>
      <c r="O3772" s="1764">
        <f t="shared" si="1465"/>
        <v>0</v>
      </c>
      <c r="P3772" s="1806" t="str">
        <f t="shared" si="1466"/>
        <v/>
      </c>
      <c r="R3772" s="1864" t="str">
        <f t="shared" si="1467"/>
        <v/>
      </c>
      <c r="S3772" s="1807">
        <f t="shared" si="1468"/>
        <v>0</v>
      </c>
      <c r="U3772" s="1764">
        <f t="shared" si="1469"/>
        <v>0</v>
      </c>
      <c r="V3772" s="1764">
        <f t="shared" si="1470"/>
        <v>0</v>
      </c>
      <c r="W3772" s="1764">
        <f t="shared" si="1471"/>
        <v>0</v>
      </c>
      <c r="X3772" s="1768"/>
      <c r="Y3772" s="1784"/>
      <c r="Z3772" s="1770"/>
      <c r="AA3772" s="1843"/>
      <c r="AB3772" s="1843"/>
      <c r="AH3772" s="1867"/>
      <c r="AK3772" s="1868"/>
      <c r="AL3772" s="1868"/>
    </row>
    <row r="3773" spans="9:38" x14ac:dyDescent="0.25">
      <c r="I3773" s="1783">
        <v>0</v>
      </c>
      <c r="J3773" s="1783">
        <v>0</v>
      </c>
      <c r="O3773" s="1764">
        <f t="shared" si="1465"/>
        <v>0</v>
      </c>
      <c r="P3773" s="1806" t="str">
        <f t="shared" si="1466"/>
        <v/>
      </c>
      <c r="R3773" s="1864" t="str">
        <f t="shared" si="1467"/>
        <v/>
      </c>
      <c r="S3773" s="1807">
        <f t="shared" si="1468"/>
        <v>0</v>
      </c>
      <c r="U3773" s="1764">
        <f t="shared" si="1469"/>
        <v>0</v>
      </c>
      <c r="V3773" s="1764">
        <f t="shared" si="1470"/>
        <v>0</v>
      </c>
      <c r="W3773" s="1764">
        <f t="shared" si="1471"/>
        <v>0</v>
      </c>
      <c r="X3773" s="1768"/>
      <c r="Y3773" s="1784"/>
      <c r="Z3773" s="1770"/>
      <c r="AA3773" s="1843"/>
      <c r="AB3773" s="1843"/>
      <c r="AH3773" s="1867"/>
      <c r="AK3773" s="1868"/>
      <c r="AL3773" s="1868"/>
    </row>
    <row r="3774" spans="9:38" x14ac:dyDescent="0.25">
      <c r="I3774" s="1783">
        <v>0</v>
      </c>
      <c r="J3774" s="1783">
        <v>0</v>
      </c>
      <c r="O3774" s="1764">
        <f t="shared" si="1465"/>
        <v>0</v>
      </c>
      <c r="P3774" s="1806" t="str">
        <f t="shared" si="1466"/>
        <v/>
      </c>
      <c r="R3774" s="1864" t="str">
        <f t="shared" si="1467"/>
        <v/>
      </c>
      <c r="S3774" s="1807">
        <f t="shared" si="1468"/>
        <v>0</v>
      </c>
      <c r="U3774" s="1764">
        <f t="shared" si="1469"/>
        <v>0</v>
      </c>
      <c r="V3774" s="1764">
        <f t="shared" si="1470"/>
        <v>0</v>
      </c>
      <c r="W3774" s="1764">
        <f t="shared" si="1471"/>
        <v>0</v>
      </c>
      <c r="X3774" s="1768"/>
      <c r="Y3774" s="1784"/>
      <c r="Z3774" s="1770"/>
      <c r="AA3774" s="1843"/>
      <c r="AB3774" s="1843"/>
      <c r="AH3774" s="1867"/>
      <c r="AK3774" s="1868"/>
      <c r="AL3774" s="1868"/>
    </row>
    <row r="3775" spans="9:38" x14ac:dyDescent="0.25">
      <c r="I3775" s="1783">
        <v>0</v>
      </c>
      <c r="J3775" s="1783">
        <v>0</v>
      </c>
      <c r="O3775" s="1764">
        <f t="shared" si="1465"/>
        <v>0</v>
      </c>
      <c r="P3775" s="1806" t="str">
        <f t="shared" si="1466"/>
        <v/>
      </c>
      <c r="R3775" s="1864" t="str">
        <f t="shared" si="1467"/>
        <v/>
      </c>
      <c r="S3775" s="1807">
        <f t="shared" si="1468"/>
        <v>0</v>
      </c>
      <c r="U3775" s="1764">
        <f t="shared" si="1469"/>
        <v>0</v>
      </c>
      <c r="V3775" s="1764">
        <f t="shared" si="1470"/>
        <v>0</v>
      </c>
      <c r="W3775" s="1764">
        <f t="shared" si="1471"/>
        <v>0</v>
      </c>
      <c r="X3775" s="1768"/>
      <c r="Y3775" s="1784"/>
      <c r="Z3775" s="1770"/>
      <c r="AA3775" s="1843"/>
      <c r="AB3775" s="1843"/>
      <c r="AH3775" s="1867"/>
      <c r="AK3775" s="1868"/>
      <c r="AL3775" s="1868"/>
    </row>
    <row r="3776" spans="9:38" x14ac:dyDescent="0.25">
      <c r="I3776" s="1783">
        <v>0</v>
      </c>
      <c r="J3776" s="1783">
        <v>0</v>
      </c>
      <c r="O3776" s="1764">
        <f t="shared" si="1465"/>
        <v>0</v>
      </c>
      <c r="P3776" s="1806" t="str">
        <f t="shared" si="1466"/>
        <v/>
      </c>
      <c r="R3776" s="1864" t="str">
        <f t="shared" si="1467"/>
        <v/>
      </c>
      <c r="S3776" s="1807">
        <f t="shared" si="1468"/>
        <v>0</v>
      </c>
      <c r="U3776" s="1764">
        <f t="shared" si="1469"/>
        <v>0</v>
      </c>
      <c r="V3776" s="1764">
        <f t="shared" si="1470"/>
        <v>0</v>
      </c>
      <c r="W3776" s="1764">
        <f t="shared" si="1471"/>
        <v>0</v>
      </c>
      <c r="X3776" s="1768"/>
      <c r="Y3776" s="1784"/>
      <c r="Z3776" s="1770"/>
      <c r="AA3776" s="1843"/>
      <c r="AB3776" s="1843"/>
      <c r="AH3776" s="1867"/>
      <c r="AK3776" s="1868"/>
      <c r="AL3776" s="1868"/>
    </row>
    <row r="3777" spans="9:38" x14ac:dyDescent="0.25">
      <c r="I3777" s="1783">
        <v>0</v>
      </c>
      <c r="J3777" s="1783">
        <v>0</v>
      </c>
      <c r="O3777" s="1764">
        <f t="shared" si="1465"/>
        <v>0</v>
      </c>
      <c r="P3777" s="1806" t="str">
        <f t="shared" si="1466"/>
        <v/>
      </c>
      <c r="R3777" s="1864" t="str">
        <f t="shared" si="1467"/>
        <v/>
      </c>
      <c r="S3777" s="1807">
        <f t="shared" si="1468"/>
        <v>0</v>
      </c>
      <c r="U3777" s="1764">
        <f t="shared" si="1469"/>
        <v>0</v>
      </c>
      <c r="V3777" s="1764">
        <f t="shared" si="1470"/>
        <v>0</v>
      </c>
      <c r="W3777" s="1764">
        <f t="shared" si="1471"/>
        <v>0</v>
      </c>
      <c r="X3777" s="1768"/>
      <c r="Y3777" s="1784"/>
      <c r="Z3777" s="1770"/>
      <c r="AA3777" s="1843"/>
      <c r="AB3777" s="1843"/>
      <c r="AH3777" s="1867"/>
      <c r="AK3777" s="1868"/>
      <c r="AL3777" s="1868"/>
    </row>
    <row r="3778" spans="9:38" x14ac:dyDescent="0.25">
      <c r="I3778" s="1783">
        <v>0</v>
      </c>
      <c r="J3778" s="1783">
        <v>0</v>
      </c>
      <c r="O3778" s="1764">
        <f t="shared" si="1465"/>
        <v>0</v>
      </c>
      <c r="P3778" s="1806" t="str">
        <f t="shared" si="1466"/>
        <v/>
      </c>
      <c r="R3778" s="1864" t="str">
        <f t="shared" si="1467"/>
        <v/>
      </c>
      <c r="S3778" s="1807">
        <f t="shared" si="1468"/>
        <v>0</v>
      </c>
      <c r="U3778" s="1764">
        <f t="shared" si="1469"/>
        <v>0</v>
      </c>
      <c r="V3778" s="1764">
        <f t="shared" si="1470"/>
        <v>0</v>
      </c>
      <c r="W3778" s="1764">
        <f t="shared" si="1471"/>
        <v>0</v>
      </c>
      <c r="X3778" s="1768"/>
      <c r="Y3778" s="1784"/>
      <c r="Z3778" s="1770"/>
      <c r="AA3778" s="1843"/>
      <c r="AB3778" s="1843"/>
      <c r="AH3778" s="1867"/>
      <c r="AK3778" s="1868"/>
      <c r="AL3778" s="1868"/>
    </row>
    <row r="3779" spans="9:38" x14ac:dyDescent="0.25">
      <c r="I3779" s="1783">
        <v>0</v>
      </c>
      <c r="J3779" s="1783">
        <v>0</v>
      </c>
      <c r="O3779" s="1764">
        <f t="shared" si="1465"/>
        <v>0</v>
      </c>
      <c r="P3779" s="1806" t="str">
        <f t="shared" si="1466"/>
        <v/>
      </c>
      <c r="R3779" s="1864" t="str">
        <f t="shared" si="1467"/>
        <v/>
      </c>
      <c r="S3779" s="1807">
        <f t="shared" si="1468"/>
        <v>0</v>
      </c>
      <c r="U3779" s="1764">
        <f t="shared" si="1469"/>
        <v>0</v>
      </c>
      <c r="V3779" s="1764">
        <f t="shared" si="1470"/>
        <v>0</v>
      </c>
      <c r="W3779" s="1764">
        <f t="shared" si="1471"/>
        <v>0</v>
      </c>
      <c r="X3779" s="1768"/>
      <c r="Y3779" s="1784"/>
      <c r="Z3779" s="1770"/>
      <c r="AA3779" s="1843"/>
      <c r="AB3779" s="1843"/>
      <c r="AH3779" s="1867"/>
      <c r="AK3779" s="1868"/>
      <c r="AL3779" s="1868"/>
    </row>
    <row r="3780" spans="9:38" x14ac:dyDescent="0.25">
      <c r="I3780" s="1783">
        <v>0</v>
      </c>
      <c r="J3780" s="1783">
        <v>0</v>
      </c>
      <c r="O3780" s="1764">
        <f t="shared" si="1465"/>
        <v>0</v>
      </c>
      <c r="P3780" s="1806" t="str">
        <f t="shared" si="1466"/>
        <v/>
      </c>
      <c r="R3780" s="1864" t="str">
        <f t="shared" si="1467"/>
        <v/>
      </c>
      <c r="S3780" s="1807">
        <f t="shared" si="1468"/>
        <v>0</v>
      </c>
      <c r="U3780" s="1764">
        <f t="shared" si="1469"/>
        <v>0</v>
      </c>
      <c r="V3780" s="1764">
        <f t="shared" si="1470"/>
        <v>0</v>
      </c>
      <c r="W3780" s="1764">
        <f t="shared" si="1471"/>
        <v>0</v>
      </c>
      <c r="X3780" s="1768"/>
      <c r="Y3780" s="1784"/>
      <c r="Z3780" s="1770"/>
      <c r="AA3780" s="1843"/>
      <c r="AB3780" s="1843"/>
      <c r="AH3780" s="1867"/>
      <c r="AK3780" s="1868"/>
      <c r="AL3780" s="1868"/>
    </row>
    <row r="3781" spans="9:38" x14ac:dyDescent="0.25">
      <c r="I3781" s="1783">
        <v>0</v>
      </c>
      <c r="J3781" s="1783">
        <v>0</v>
      </c>
      <c r="O3781" s="1764">
        <f t="shared" si="1465"/>
        <v>0</v>
      </c>
      <c r="P3781" s="1806" t="str">
        <f t="shared" si="1466"/>
        <v/>
      </c>
      <c r="R3781" s="1864" t="str">
        <f t="shared" si="1467"/>
        <v/>
      </c>
      <c r="S3781" s="1807">
        <f t="shared" si="1468"/>
        <v>0</v>
      </c>
      <c r="U3781" s="1764">
        <f t="shared" si="1469"/>
        <v>0</v>
      </c>
      <c r="V3781" s="1764">
        <f t="shared" si="1470"/>
        <v>0</v>
      </c>
      <c r="W3781" s="1764">
        <f t="shared" si="1471"/>
        <v>0</v>
      </c>
      <c r="X3781" s="1768"/>
      <c r="Y3781" s="1784"/>
      <c r="Z3781" s="1770"/>
      <c r="AA3781" s="1843"/>
      <c r="AB3781" s="1843"/>
      <c r="AH3781" s="1867"/>
      <c r="AK3781" s="1868"/>
      <c r="AL3781" s="1868"/>
    </row>
    <row r="3782" spans="9:38" x14ac:dyDescent="0.25">
      <c r="I3782" s="1783">
        <v>0</v>
      </c>
      <c r="J3782" s="1783">
        <v>0</v>
      </c>
      <c r="O3782" s="1764">
        <f t="shared" si="1465"/>
        <v>0</v>
      </c>
      <c r="P3782" s="1806" t="str">
        <f t="shared" si="1466"/>
        <v/>
      </c>
      <c r="R3782" s="1864" t="str">
        <f t="shared" si="1467"/>
        <v/>
      </c>
      <c r="S3782" s="1807">
        <f t="shared" si="1468"/>
        <v>0</v>
      </c>
      <c r="U3782" s="1764">
        <f t="shared" si="1469"/>
        <v>0</v>
      </c>
      <c r="V3782" s="1764">
        <f t="shared" si="1470"/>
        <v>0</v>
      </c>
      <c r="W3782" s="1764">
        <f t="shared" si="1471"/>
        <v>0</v>
      </c>
      <c r="X3782" s="1768"/>
      <c r="Y3782" s="1784"/>
      <c r="Z3782" s="1770"/>
      <c r="AA3782" s="1843"/>
      <c r="AB3782" s="1843"/>
      <c r="AH3782" s="1867"/>
      <c r="AK3782" s="1868"/>
      <c r="AL3782" s="1868"/>
    </row>
    <row r="3783" spans="9:38" x14ac:dyDescent="0.25">
      <c r="I3783" s="1783">
        <v>0</v>
      </c>
      <c r="J3783" s="1783">
        <v>0</v>
      </c>
      <c r="O3783" s="1764">
        <f t="shared" si="1465"/>
        <v>0</v>
      </c>
      <c r="P3783" s="1806" t="str">
        <f t="shared" si="1466"/>
        <v/>
      </c>
      <c r="R3783" s="1864" t="str">
        <f t="shared" si="1467"/>
        <v/>
      </c>
      <c r="S3783" s="1807">
        <f t="shared" si="1468"/>
        <v>0</v>
      </c>
      <c r="U3783" s="1764">
        <f t="shared" si="1469"/>
        <v>0</v>
      </c>
      <c r="V3783" s="1764">
        <f t="shared" si="1470"/>
        <v>0</v>
      </c>
      <c r="W3783" s="1764">
        <f t="shared" si="1471"/>
        <v>0</v>
      </c>
      <c r="X3783" s="1768"/>
      <c r="Y3783" s="1784"/>
      <c r="Z3783" s="1770"/>
      <c r="AA3783" s="1843"/>
      <c r="AB3783" s="1843"/>
      <c r="AH3783" s="1867"/>
      <c r="AK3783" s="1868"/>
      <c r="AL3783" s="1868"/>
    </row>
    <row r="3784" spans="9:38" x14ac:dyDescent="0.25">
      <c r="I3784" s="1783">
        <v>0</v>
      </c>
      <c r="J3784" s="1783">
        <v>0</v>
      </c>
      <c r="O3784" s="1764">
        <f t="shared" si="1465"/>
        <v>0</v>
      </c>
      <c r="P3784" s="1806" t="str">
        <f t="shared" si="1466"/>
        <v/>
      </c>
      <c r="R3784" s="1864" t="str">
        <f t="shared" si="1467"/>
        <v/>
      </c>
      <c r="S3784" s="1807">
        <f t="shared" si="1468"/>
        <v>0</v>
      </c>
      <c r="U3784" s="1764">
        <f t="shared" si="1469"/>
        <v>0</v>
      </c>
      <c r="V3784" s="1764">
        <f t="shared" si="1470"/>
        <v>0</v>
      </c>
      <c r="W3784" s="1764">
        <f t="shared" si="1471"/>
        <v>0</v>
      </c>
      <c r="X3784" s="1768"/>
      <c r="Y3784" s="1784"/>
      <c r="Z3784" s="1770"/>
      <c r="AA3784" s="1843"/>
      <c r="AB3784" s="1843"/>
      <c r="AH3784" s="1867"/>
      <c r="AK3784" s="1868"/>
      <c r="AL3784" s="1868"/>
    </row>
    <row r="3785" spans="9:38" x14ac:dyDescent="0.25">
      <c r="I3785" s="1783">
        <v>0</v>
      </c>
      <c r="J3785" s="1783">
        <v>0</v>
      </c>
      <c r="O3785" s="1764">
        <f t="shared" ref="O3785:O3848" si="1472">N3785-Q3785</f>
        <v>0</v>
      </c>
      <c r="P3785" s="1806" t="str">
        <f t="shared" ref="P3785:P3848" si="1473">IF(N3785&lt;=0,"",O3785/N3785)</f>
        <v/>
      </c>
      <c r="R3785" s="1864" t="str">
        <f t="shared" ref="R3785:R3848" si="1474">IF(N3785&lt;=0,"",Q3785/N3785)</f>
        <v/>
      </c>
      <c r="S3785" s="1807">
        <f t="shared" ref="S3785:S3848" si="1475">Q3785/$S$1</f>
        <v>0</v>
      </c>
      <c r="U3785" s="1764">
        <f t="shared" ref="U3785:U3848" si="1476">((1-I3785)*O3785)+((1-J3785)*Q3785)</f>
        <v>0</v>
      </c>
      <c r="V3785" s="1764">
        <f t="shared" ref="V3785:V3848" si="1477">L3785-W3785</f>
        <v>0</v>
      </c>
      <c r="W3785" s="1764">
        <f t="shared" ref="W3785:W3848" si="1478">X3785+AC3785+AH3785+AM3785+AO3785+AR3785</f>
        <v>0</v>
      </c>
      <c r="X3785" s="1768"/>
      <c r="Y3785" s="1784"/>
      <c r="Z3785" s="1770"/>
      <c r="AA3785" s="1843"/>
      <c r="AB3785" s="1843"/>
      <c r="AH3785" s="1867"/>
      <c r="AK3785" s="1868"/>
      <c r="AL3785" s="1868"/>
    </row>
    <row r="3786" spans="9:38" x14ac:dyDescent="0.25">
      <c r="I3786" s="1783">
        <v>0</v>
      </c>
      <c r="J3786" s="1783">
        <v>0</v>
      </c>
      <c r="O3786" s="1764">
        <f t="shared" si="1472"/>
        <v>0</v>
      </c>
      <c r="P3786" s="1806" t="str">
        <f t="shared" si="1473"/>
        <v/>
      </c>
      <c r="R3786" s="1864" t="str">
        <f t="shared" si="1474"/>
        <v/>
      </c>
      <c r="S3786" s="1807">
        <f t="shared" si="1475"/>
        <v>0</v>
      </c>
      <c r="U3786" s="1764">
        <f t="shared" si="1476"/>
        <v>0</v>
      </c>
      <c r="V3786" s="1764">
        <f t="shared" si="1477"/>
        <v>0</v>
      </c>
      <c r="W3786" s="1764">
        <f t="shared" si="1478"/>
        <v>0</v>
      </c>
      <c r="X3786" s="1768"/>
      <c r="Y3786" s="1784"/>
      <c r="Z3786" s="1770"/>
      <c r="AA3786" s="1843"/>
      <c r="AB3786" s="1843"/>
      <c r="AH3786" s="1867"/>
      <c r="AK3786" s="1868"/>
      <c r="AL3786" s="1868"/>
    </row>
    <row r="3787" spans="9:38" x14ac:dyDescent="0.25">
      <c r="I3787" s="1783">
        <v>0</v>
      </c>
      <c r="J3787" s="1783">
        <v>0</v>
      </c>
      <c r="O3787" s="1764">
        <f t="shared" si="1472"/>
        <v>0</v>
      </c>
      <c r="P3787" s="1806" t="str">
        <f t="shared" si="1473"/>
        <v/>
      </c>
      <c r="R3787" s="1864" t="str">
        <f t="shared" si="1474"/>
        <v/>
      </c>
      <c r="S3787" s="1807">
        <f t="shared" si="1475"/>
        <v>0</v>
      </c>
      <c r="U3787" s="1764">
        <f t="shared" si="1476"/>
        <v>0</v>
      </c>
      <c r="V3787" s="1764">
        <f t="shared" si="1477"/>
        <v>0</v>
      </c>
      <c r="W3787" s="1764">
        <f t="shared" si="1478"/>
        <v>0</v>
      </c>
      <c r="X3787" s="1768"/>
      <c r="Y3787" s="1784"/>
      <c r="Z3787" s="1770"/>
      <c r="AA3787" s="1843"/>
      <c r="AB3787" s="1843"/>
      <c r="AH3787" s="1867"/>
      <c r="AK3787" s="1868"/>
      <c r="AL3787" s="1868"/>
    </row>
    <row r="3788" spans="9:38" x14ac:dyDescent="0.25">
      <c r="I3788" s="1783">
        <v>0</v>
      </c>
      <c r="J3788" s="1783">
        <v>0</v>
      </c>
      <c r="O3788" s="1764">
        <f t="shared" si="1472"/>
        <v>0</v>
      </c>
      <c r="P3788" s="1806" t="str">
        <f t="shared" si="1473"/>
        <v/>
      </c>
      <c r="R3788" s="1864" t="str">
        <f t="shared" si="1474"/>
        <v/>
      </c>
      <c r="S3788" s="1807">
        <f t="shared" si="1475"/>
        <v>0</v>
      </c>
      <c r="U3788" s="1764">
        <f t="shared" si="1476"/>
        <v>0</v>
      </c>
      <c r="V3788" s="1764">
        <f t="shared" si="1477"/>
        <v>0</v>
      </c>
      <c r="W3788" s="1764">
        <f t="shared" si="1478"/>
        <v>0</v>
      </c>
      <c r="X3788" s="1768"/>
      <c r="Y3788" s="1784"/>
      <c r="Z3788" s="1770"/>
      <c r="AA3788" s="1843"/>
      <c r="AB3788" s="1843"/>
      <c r="AH3788" s="1867"/>
      <c r="AK3788" s="1868"/>
      <c r="AL3788" s="1868"/>
    </row>
    <row r="3789" spans="9:38" x14ac:dyDescent="0.25">
      <c r="I3789" s="1783">
        <v>0</v>
      </c>
      <c r="J3789" s="1783">
        <v>0</v>
      </c>
      <c r="O3789" s="1764">
        <f t="shared" si="1472"/>
        <v>0</v>
      </c>
      <c r="P3789" s="1806" t="str">
        <f t="shared" si="1473"/>
        <v/>
      </c>
      <c r="R3789" s="1864" t="str">
        <f t="shared" si="1474"/>
        <v/>
      </c>
      <c r="S3789" s="1807">
        <f t="shared" si="1475"/>
        <v>0</v>
      </c>
      <c r="U3789" s="1764">
        <f t="shared" si="1476"/>
        <v>0</v>
      </c>
      <c r="V3789" s="1764">
        <f t="shared" si="1477"/>
        <v>0</v>
      </c>
      <c r="W3789" s="1764">
        <f t="shared" si="1478"/>
        <v>0</v>
      </c>
      <c r="X3789" s="1768"/>
      <c r="Y3789" s="1784"/>
      <c r="Z3789" s="1770"/>
      <c r="AA3789" s="1843"/>
      <c r="AB3789" s="1843"/>
      <c r="AH3789" s="1867"/>
      <c r="AK3789" s="1868"/>
      <c r="AL3789" s="1868"/>
    </row>
    <row r="3790" spans="9:38" x14ac:dyDescent="0.25">
      <c r="I3790" s="1783">
        <v>0</v>
      </c>
      <c r="J3790" s="1783">
        <v>0</v>
      </c>
      <c r="O3790" s="1764">
        <f t="shared" si="1472"/>
        <v>0</v>
      </c>
      <c r="P3790" s="1806" t="str">
        <f t="shared" si="1473"/>
        <v/>
      </c>
      <c r="R3790" s="1864" t="str">
        <f t="shared" si="1474"/>
        <v/>
      </c>
      <c r="S3790" s="1807">
        <f t="shared" si="1475"/>
        <v>0</v>
      </c>
      <c r="U3790" s="1764">
        <f t="shared" si="1476"/>
        <v>0</v>
      </c>
      <c r="V3790" s="1764">
        <f t="shared" si="1477"/>
        <v>0</v>
      </c>
      <c r="W3790" s="1764">
        <f t="shared" si="1478"/>
        <v>0</v>
      </c>
      <c r="X3790" s="1768"/>
      <c r="Y3790" s="1784"/>
      <c r="Z3790" s="1770"/>
      <c r="AA3790" s="1843"/>
      <c r="AB3790" s="1843"/>
      <c r="AH3790" s="1867"/>
      <c r="AK3790" s="1868"/>
      <c r="AL3790" s="1868"/>
    </row>
    <row r="3791" spans="9:38" x14ac:dyDescent="0.25">
      <c r="I3791" s="1783">
        <v>0</v>
      </c>
      <c r="J3791" s="1783">
        <v>0</v>
      </c>
      <c r="O3791" s="1764">
        <f t="shared" si="1472"/>
        <v>0</v>
      </c>
      <c r="P3791" s="1806" t="str">
        <f t="shared" si="1473"/>
        <v/>
      </c>
      <c r="R3791" s="1864" t="str">
        <f t="shared" si="1474"/>
        <v/>
      </c>
      <c r="S3791" s="1807">
        <f t="shared" si="1475"/>
        <v>0</v>
      </c>
      <c r="U3791" s="1764">
        <f t="shared" si="1476"/>
        <v>0</v>
      </c>
      <c r="V3791" s="1764">
        <f t="shared" si="1477"/>
        <v>0</v>
      </c>
      <c r="W3791" s="1764">
        <f t="shared" si="1478"/>
        <v>0</v>
      </c>
      <c r="X3791" s="1768"/>
      <c r="Y3791" s="1784"/>
      <c r="Z3791" s="1770"/>
      <c r="AA3791" s="1843"/>
      <c r="AB3791" s="1843"/>
      <c r="AH3791" s="1867"/>
      <c r="AK3791" s="1868"/>
      <c r="AL3791" s="1868"/>
    </row>
    <row r="3792" spans="9:38" x14ac:dyDescent="0.25">
      <c r="I3792" s="1783">
        <v>0</v>
      </c>
      <c r="J3792" s="1783">
        <v>0</v>
      </c>
      <c r="O3792" s="1764">
        <f t="shared" si="1472"/>
        <v>0</v>
      </c>
      <c r="P3792" s="1806" t="str">
        <f t="shared" si="1473"/>
        <v/>
      </c>
      <c r="R3792" s="1864" t="str">
        <f t="shared" si="1474"/>
        <v/>
      </c>
      <c r="S3792" s="1807">
        <f t="shared" si="1475"/>
        <v>0</v>
      </c>
      <c r="U3792" s="1764">
        <f t="shared" si="1476"/>
        <v>0</v>
      </c>
      <c r="V3792" s="1764">
        <f t="shared" si="1477"/>
        <v>0</v>
      </c>
      <c r="W3792" s="1764">
        <f t="shared" si="1478"/>
        <v>0</v>
      </c>
      <c r="X3792" s="1768"/>
      <c r="Y3792" s="1784"/>
      <c r="Z3792" s="1770"/>
      <c r="AA3792" s="1843"/>
      <c r="AB3792" s="1843"/>
      <c r="AH3792" s="1867"/>
      <c r="AK3792" s="1868"/>
      <c r="AL3792" s="1868"/>
    </row>
    <row r="3793" spans="9:38" x14ac:dyDescent="0.25">
      <c r="I3793" s="1783">
        <v>0</v>
      </c>
      <c r="J3793" s="1783">
        <v>0</v>
      </c>
      <c r="O3793" s="1764">
        <f t="shared" si="1472"/>
        <v>0</v>
      </c>
      <c r="P3793" s="1806" t="str">
        <f t="shared" si="1473"/>
        <v/>
      </c>
      <c r="R3793" s="1864" t="str">
        <f t="shared" si="1474"/>
        <v/>
      </c>
      <c r="S3793" s="1807">
        <f t="shared" si="1475"/>
        <v>0</v>
      </c>
      <c r="U3793" s="1764">
        <f t="shared" si="1476"/>
        <v>0</v>
      </c>
      <c r="V3793" s="1764">
        <f t="shared" si="1477"/>
        <v>0</v>
      </c>
      <c r="W3793" s="1764">
        <f t="shared" si="1478"/>
        <v>0</v>
      </c>
      <c r="X3793" s="1768"/>
      <c r="Y3793" s="1784"/>
      <c r="Z3793" s="1770"/>
      <c r="AA3793" s="1843"/>
      <c r="AB3793" s="1843"/>
      <c r="AH3793" s="1867"/>
      <c r="AK3793" s="1868"/>
      <c r="AL3793" s="1868"/>
    </row>
    <row r="3794" spans="9:38" x14ac:dyDescent="0.25">
      <c r="I3794" s="1783">
        <v>0</v>
      </c>
      <c r="J3794" s="1783">
        <v>0</v>
      </c>
      <c r="O3794" s="1764">
        <f t="shared" si="1472"/>
        <v>0</v>
      </c>
      <c r="P3794" s="1806" t="str">
        <f t="shared" si="1473"/>
        <v/>
      </c>
      <c r="R3794" s="1864" t="str">
        <f t="shared" si="1474"/>
        <v/>
      </c>
      <c r="S3794" s="1807">
        <f t="shared" si="1475"/>
        <v>0</v>
      </c>
      <c r="U3794" s="1764">
        <f t="shared" si="1476"/>
        <v>0</v>
      </c>
      <c r="V3794" s="1764">
        <f t="shared" si="1477"/>
        <v>0</v>
      </c>
      <c r="W3794" s="1764">
        <f t="shared" si="1478"/>
        <v>0</v>
      </c>
      <c r="X3794" s="1768"/>
      <c r="Y3794" s="1784"/>
      <c r="Z3794" s="1770"/>
      <c r="AA3794" s="1843"/>
      <c r="AB3794" s="1843"/>
      <c r="AH3794" s="1867"/>
      <c r="AK3794" s="1868"/>
      <c r="AL3794" s="1868"/>
    </row>
    <row r="3795" spans="9:38" x14ac:dyDescent="0.25">
      <c r="I3795" s="1783">
        <v>0</v>
      </c>
      <c r="J3795" s="1783">
        <v>0</v>
      </c>
      <c r="O3795" s="1764">
        <f t="shared" si="1472"/>
        <v>0</v>
      </c>
      <c r="P3795" s="1806" t="str">
        <f t="shared" si="1473"/>
        <v/>
      </c>
      <c r="R3795" s="1864" t="str">
        <f t="shared" si="1474"/>
        <v/>
      </c>
      <c r="S3795" s="1807">
        <f t="shared" si="1475"/>
        <v>0</v>
      </c>
      <c r="U3795" s="1764">
        <f t="shared" si="1476"/>
        <v>0</v>
      </c>
      <c r="V3795" s="1764">
        <f t="shared" si="1477"/>
        <v>0</v>
      </c>
      <c r="W3795" s="1764">
        <f t="shared" si="1478"/>
        <v>0</v>
      </c>
      <c r="X3795" s="1768"/>
      <c r="Y3795" s="1784"/>
      <c r="Z3795" s="1770"/>
      <c r="AA3795" s="1843"/>
      <c r="AB3795" s="1843"/>
      <c r="AH3795" s="1867"/>
      <c r="AK3795" s="1868"/>
      <c r="AL3795" s="1868"/>
    </row>
    <row r="3796" spans="9:38" x14ac:dyDescent="0.25">
      <c r="I3796" s="1783">
        <v>0</v>
      </c>
      <c r="J3796" s="1783">
        <v>0</v>
      </c>
      <c r="O3796" s="1764">
        <f t="shared" si="1472"/>
        <v>0</v>
      </c>
      <c r="P3796" s="1806" t="str">
        <f t="shared" si="1473"/>
        <v/>
      </c>
      <c r="R3796" s="1864" t="str">
        <f t="shared" si="1474"/>
        <v/>
      </c>
      <c r="S3796" s="1807">
        <f t="shared" si="1475"/>
        <v>0</v>
      </c>
      <c r="U3796" s="1764">
        <f t="shared" si="1476"/>
        <v>0</v>
      </c>
      <c r="V3796" s="1764">
        <f t="shared" si="1477"/>
        <v>0</v>
      </c>
      <c r="W3796" s="1764">
        <f t="shared" si="1478"/>
        <v>0</v>
      </c>
      <c r="X3796" s="1768"/>
      <c r="Y3796" s="1784"/>
      <c r="Z3796" s="1770"/>
      <c r="AA3796" s="1843"/>
      <c r="AB3796" s="1843"/>
      <c r="AH3796" s="1867"/>
      <c r="AK3796" s="1868"/>
      <c r="AL3796" s="1868"/>
    </row>
    <row r="3797" spans="9:38" x14ac:dyDescent="0.25">
      <c r="I3797" s="1783">
        <v>0</v>
      </c>
      <c r="J3797" s="1783">
        <v>0</v>
      </c>
      <c r="O3797" s="1764">
        <f t="shared" si="1472"/>
        <v>0</v>
      </c>
      <c r="P3797" s="1806" t="str">
        <f t="shared" si="1473"/>
        <v/>
      </c>
      <c r="R3797" s="1864" t="str">
        <f t="shared" si="1474"/>
        <v/>
      </c>
      <c r="S3797" s="1807">
        <f t="shared" si="1475"/>
        <v>0</v>
      </c>
      <c r="U3797" s="1764">
        <f t="shared" si="1476"/>
        <v>0</v>
      </c>
      <c r="V3797" s="1764">
        <f t="shared" si="1477"/>
        <v>0</v>
      </c>
      <c r="W3797" s="1764">
        <f t="shared" si="1478"/>
        <v>0</v>
      </c>
      <c r="X3797" s="1768"/>
      <c r="Y3797" s="1784"/>
      <c r="Z3797" s="1770"/>
      <c r="AA3797" s="1843"/>
      <c r="AB3797" s="1843"/>
      <c r="AH3797" s="1867"/>
      <c r="AK3797" s="1868"/>
      <c r="AL3797" s="1868"/>
    </row>
    <row r="3798" spans="9:38" x14ac:dyDescent="0.25">
      <c r="I3798" s="1783">
        <v>0</v>
      </c>
      <c r="J3798" s="1783">
        <v>0</v>
      </c>
      <c r="O3798" s="1764">
        <f t="shared" si="1472"/>
        <v>0</v>
      </c>
      <c r="P3798" s="1806" t="str">
        <f t="shared" si="1473"/>
        <v/>
      </c>
      <c r="R3798" s="1864" t="str">
        <f t="shared" si="1474"/>
        <v/>
      </c>
      <c r="S3798" s="1807">
        <f t="shared" si="1475"/>
        <v>0</v>
      </c>
      <c r="U3798" s="1764">
        <f t="shared" si="1476"/>
        <v>0</v>
      </c>
      <c r="V3798" s="1764">
        <f t="shared" si="1477"/>
        <v>0</v>
      </c>
      <c r="W3798" s="1764">
        <f t="shared" si="1478"/>
        <v>0</v>
      </c>
      <c r="X3798" s="1768"/>
      <c r="Y3798" s="1784"/>
      <c r="Z3798" s="1770"/>
      <c r="AA3798" s="1843"/>
      <c r="AB3798" s="1843"/>
      <c r="AH3798" s="1867"/>
      <c r="AK3798" s="1868"/>
      <c r="AL3798" s="1868"/>
    </row>
    <row r="3799" spans="9:38" x14ac:dyDescent="0.25">
      <c r="I3799" s="1783">
        <v>0</v>
      </c>
      <c r="J3799" s="1783">
        <v>0</v>
      </c>
      <c r="O3799" s="1764">
        <f t="shared" si="1472"/>
        <v>0</v>
      </c>
      <c r="P3799" s="1806" t="str">
        <f t="shared" si="1473"/>
        <v/>
      </c>
      <c r="R3799" s="1864" t="str">
        <f t="shared" si="1474"/>
        <v/>
      </c>
      <c r="S3799" s="1807">
        <f t="shared" si="1475"/>
        <v>0</v>
      </c>
      <c r="U3799" s="1764">
        <f t="shared" si="1476"/>
        <v>0</v>
      </c>
      <c r="V3799" s="1764">
        <f t="shared" si="1477"/>
        <v>0</v>
      </c>
      <c r="W3799" s="1764">
        <f t="shared" si="1478"/>
        <v>0</v>
      </c>
      <c r="X3799" s="1768"/>
      <c r="Y3799" s="1784"/>
      <c r="Z3799" s="1770"/>
      <c r="AA3799" s="1843"/>
      <c r="AB3799" s="1843"/>
      <c r="AH3799" s="1867"/>
      <c r="AK3799" s="1868"/>
      <c r="AL3799" s="1868"/>
    </row>
    <row r="3800" spans="9:38" x14ac:dyDescent="0.25">
      <c r="I3800" s="1783">
        <v>0</v>
      </c>
      <c r="J3800" s="1783">
        <v>0</v>
      </c>
      <c r="O3800" s="1764">
        <f t="shared" si="1472"/>
        <v>0</v>
      </c>
      <c r="P3800" s="1806" t="str">
        <f t="shared" si="1473"/>
        <v/>
      </c>
      <c r="R3800" s="1864" t="str">
        <f t="shared" si="1474"/>
        <v/>
      </c>
      <c r="S3800" s="1807">
        <f t="shared" si="1475"/>
        <v>0</v>
      </c>
      <c r="U3800" s="1764">
        <f t="shared" si="1476"/>
        <v>0</v>
      </c>
      <c r="V3800" s="1764">
        <f t="shared" si="1477"/>
        <v>0</v>
      </c>
      <c r="W3800" s="1764">
        <f t="shared" si="1478"/>
        <v>0</v>
      </c>
      <c r="X3800" s="1768"/>
      <c r="Y3800" s="1784"/>
      <c r="Z3800" s="1770"/>
      <c r="AA3800" s="1843"/>
      <c r="AB3800" s="1843"/>
      <c r="AH3800" s="1867"/>
      <c r="AK3800" s="1868"/>
      <c r="AL3800" s="1868"/>
    </row>
    <row r="3801" spans="9:38" x14ac:dyDescent="0.25">
      <c r="I3801" s="1783">
        <v>0</v>
      </c>
      <c r="J3801" s="1783">
        <v>0</v>
      </c>
      <c r="O3801" s="1764">
        <f t="shared" si="1472"/>
        <v>0</v>
      </c>
      <c r="P3801" s="1806" t="str">
        <f t="shared" si="1473"/>
        <v/>
      </c>
      <c r="R3801" s="1864" t="str">
        <f t="shared" si="1474"/>
        <v/>
      </c>
      <c r="S3801" s="1807">
        <f t="shared" si="1475"/>
        <v>0</v>
      </c>
      <c r="U3801" s="1764">
        <f t="shared" si="1476"/>
        <v>0</v>
      </c>
      <c r="V3801" s="1764">
        <f t="shared" si="1477"/>
        <v>0</v>
      </c>
      <c r="W3801" s="1764">
        <f t="shared" si="1478"/>
        <v>0</v>
      </c>
      <c r="X3801" s="1768"/>
      <c r="Y3801" s="1784"/>
      <c r="Z3801" s="1770"/>
      <c r="AA3801" s="1843"/>
      <c r="AB3801" s="1843"/>
      <c r="AH3801" s="1867"/>
      <c r="AK3801" s="1868"/>
      <c r="AL3801" s="1868"/>
    </row>
    <row r="3802" spans="9:38" x14ac:dyDescent="0.25">
      <c r="I3802" s="1783">
        <v>0</v>
      </c>
      <c r="J3802" s="1783">
        <v>0</v>
      </c>
      <c r="O3802" s="1764">
        <f t="shared" si="1472"/>
        <v>0</v>
      </c>
      <c r="P3802" s="1806" t="str">
        <f t="shared" si="1473"/>
        <v/>
      </c>
      <c r="R3802" s="1864" t="str">
        <f t="shared" si="1474"/>
        <v/>
      </c>
      <c r="S3802" s="1807">
        <f t="shared" si="1475"/>
        <v>0</v>
      </c>
      <c r="U3802" s="1764">
        <f t="shared" si="1476"/>
        <v>0</v>
      </c>
      <c r="V3802" s="1764">
        <f t="shared" si="1477"/>
        <v>0</v>
      </c>
      <c r="W3802" s="1764">
        <f t="shared" si="1478"/>
        <v>0</v>
      </c>
      <c r="X3802" s="1768"/>
      <c r="Y3802" s="1784"/>
      <c r="Z3802" s="1770"/>
      <c r="AA3802" s="1843"/>
      <c r="AB3802" s="1843"/>
      <c r="AH3802" s="1867"/>
      <c r="AK3802" s="1868"/>
      <c r="AL3802" s="1868"/>
    </row>
    <row r="3803" spans="9:38" x14ac:dyDescent="0.25">
      <c r="I3803" s="1783">
        <v>0</v>
      </c>
      <c r="J3803" s="1783">
        <v>0</v>
      </c>
      <c r="O3803" s="1764">
        <f t="shared" si="1472"/>
        <v>0</v>
      </c>
      <c r="P3803" s="1806" t="str">
        <f t="shared" si="1473"/>
        <v/>
      </c>
      <c r="R3803" s="1864" t="str">
        <f t="shared" si="1474"/>
        <v/>
      </c>
      <c r="S3803" s="1807">
        <f t="shared" si="1475"/>
        <v>0</v>
      </c>
      <c r="U3803" s="1764">
        <f t="shared" si="1476"/>
        <v>0</v>
      </c>
      <c r="V3803" s="1764">
        <f t="shared" si="1477"/>
        <v>0</v>
      </c>
      <c r="W3803" s="1764">
        <f t="shared" si="1478"/>
        <v>0</v>
      </c>
      <c r="X3803" s="1768"/>
      <c r="Y3803" s="1784"/>
      <c r="Z3803" s="1770"/>
      <c r="AA3803" s="1843"/>
      <c r="AB3803" s="1843"/>
      <c r="AH3803" s="1867"/>
      <c r="AK3803" s="1868"/>
      <c r="AL3803" s="1868"/>
    </row>
    <row r="3804" spans="9:38" x14ac:dyDescent="0.25">
      <c r="I3804" s="1783">
        <v>0</v>
      </c>
      <c r="J3804" s="1783">
        <v>0</v>
      </c>
      <c r="O3804" s="1764">
        <f t="shared" si="1472"/>
        <v>0</v>
      </c>
      <c r="P3804" s="1806" t="str">
        <f t="shared" si="1473"/>
        <v/>
      </c>
      <c r="R3804" s="1864" t="str">
        <f t="shared" si="1474"/>
        <v/>
      </c>
      <c r="S3804" s="1807">
        <f t="shared" si="1475"/>
        <v>0</v>
      </c>
      <c r="U3804" s="1764">
        <f t="shared" si="1476"/>
        <v>0</v>
      </c>
      <c r="V3804" s="1764">
        <f t="shared" si="1477"/>
        <v>0</v>
      </c>
      <c r="W3804" s="1764">
        <f t="shared" si="1478"/>
        <v>0</v>
      </c>
      <c r="X3804" s="1768"/>
      <c r="Y3804" s="1784"/>
      <c r="Z3804" s="1770"/>
      <c r="AA3804" s="1843"/>
      <c r="AB3804" s="1843"/>
      <c r="AH3804" s="1867"/>
      <c r="AK3804" s="1868"/>
      <c r="AL3804" s="1868"/>
    </row>
    <row r="3805" spans="9:38" x14ac:dyDescent="0.25">
      <c r="I3805" s="1783">
        <v>0</v>
      </c>
      <c r="J3805" s="1783">
        <v>0</v>
      </c>
      <c r="O3805" s="1764">
        <f t="shared" si="1472"/>
        <v>0</v>
      </c>
      <c r="P3805" s="1806" t="str">
        <f t="shared" si="1473"/>
        <v/>
      </c>
      <c r="R3805" s="1864" t="str">
        <f t="shared" si="1474"/>
        <v/>
      </c>
      <c r="S3805" s="1807">
        <f t="shared" si="1475"/>
        <v>0</v>
      </c>
      <c r="U3805" s="1764">
        <f t="shared" si="1476"/>
        <v>0</v>
      </c>
      <c r="V3805" s="1764">
        <f t="shared" si="1477"/>
        <v>0</v>
      </c>
      <c r="W3805" s="1764">
        <f t="shared" si="1478"/>
        <v>0</v>
      </c>
      <c r="X3805" s="1768"/>
      <c r="Y3805" s="1784"/>
      <c r="Z3805" s="1770"/>
      <c r="AA3805" s="1843"/>
      <c r="AB3805" s="1843"/>
      <c r="AH3805" s="1867"/>
      <c r="AK3805" s="1868"/>
      <c r="AL3805" s="1868"/>
    </row>
    <row r="3806" spans="9:38" x14ac:dyDescent="0.25">
      <c r="I3806" s="1783">
        <v>0</v>
      </c>
      <c r="J3806" s="1783">
        <v>0</v>
      </c>
      <c r="O3806" s="1764">
        <f t="shared" si="1472"/>
        <v>0</v>
      </c>
      <c r="P3806" s="1806" t="str">
        <f t="shared" si="1473"/>
        <v/>
      </c>
      <c r="R3806" s="1864" t="str">
        <f t="shared" si="1474"/>
        <v/>
      </c>
      <c r="S3806" s="1807">
        <f t="shared" si="1475"/>
        <v>0</v>
      </c>
      <c r="U3806" s="1764">
        <f t="shared" si="1476"/>
        <v>0</v>
      </c>
      <c r="V3806" s="1764">
        <f t="shared" si="1477"/>
        <v>0</v>
      </c>
      <c r="W3806" s="1764">
        <f t="shared" si="1478"/>
        <v>0</v>
      </c>
      <c r="X3806" s="1768"/>
      <c r="Y3806" s="1784"/>
      <c r="Z3806" s="1770"/>
      <c r="AA3806" s="1843"/>
      <c r="AB3806" s="1843"/>
      <c r="AH3806" s="1867"/>
      <c r="AK3806" s="1868"/>
      <c r="AL3806" s="1868"/>
    </row>
    <row r="3807" spans="9:38" x14ac:dyDescent="0.25">
      <c r="I3807" s="1783">
        <v>0</v>
      </c>
      <c r="J3807" s="1783">
        <v>0</v>
      </c>
      <c r="O3807" s="1764">
        <f t="shared" si="1472"/>
        <v>0</v>
      </c>
      <c r="P3807" s="1806" t="str">
        <f t="shared" si="1473"/>
        <v/>
      </c>
      <c r="R3807" s="1864" t="str">
        <f t="shared" si="1474"/>
        <v/>
      </c>
      <c r="S3807" s="1807">
        <f t="shared" si="1475"/>
        <v>0</v>
      </c>
      <c r="U3807" s="1764">
        <f t="shared" si="1476"/>
        <v>0</v>
      </c>
      <c r="V3807" s="1764">
        <f t="shared" si="1477"/>
        <v>0</v>
      </c>
      <c r="W3807" s="1764">
        <f t="shared" si="1478"/>
        <v>0</v>
      </c>
      <c r="X3807" s="1768"/>
      <c r="Y3807" s="1784"/>
      <c r="Z3807" s="1770"/>
      <c r="AA3807" s="1843"/>
      <c r="AB3807" s="1843"/>
      <c r="AH3807" s="1867"/>
      <c r="AK3807" s="1868"/>
      <c r="AL3807" s="1868"/>
    </row>
    <row r="3808" spans="9:38" x14ac:dyDescent="0.25">
      <c r="I3808" s="1783">
        <v>0</v>
      </c>
      <c r="J3808" s="1783">
        <v>0</v>
      </c>
      <c r="O3808" s="1764">
        <f t="shared" si="1472"/>
        <v>0</v>
      </c>
      <c r="P3808" s="1806" t="str">
        <f t="shared" si="1473"/>
        <v/>
      </c>
      <c r="R3808" s="1864" t="str">
        <f t="shared" si="1474"/>
        <v/>
      </c>
      <c r="S3808" s="1807">
        <f t="shared" si="1475"/>
        <v>0</v>
      </c>
      <c r="U3808" s="1764">
        <f t="shared" si="1476"/>
        <v>0</v>
      </c>
      <c r="V3808" s="1764">
        <f t="shared" si="1477"/>
        <v>0</v>
      </c>
      <c r="W3808" s="1764">
        <f t="shared" si="1478"/>
        <v>0</v>
      </c>
      <c r="X3808" s="1768"/>
      <c r="Y3808" s="1784"/>
      <c r="Z3808" s="1770"/>
      <c r="AA3808" s="1843"/>
      <c r="AB3808" s="1843"/>
      <c r="AH3808" s="1867"/>
      <c r="AK3808" s="1868"/>
      <c r="AL3808" s="1868"/>
    </row>
    <row r="3809" spans="9:38" x14ac:dyDescent="0.25">
      <c r="I3809" s="1783">
        <v>0</v>
      </c>
      <c r="J3809" s="1783">
        <v>0</v>
      </c>
      <c r="O3809" s="1764">
        <f t="shared" si="1472"/>
        <v>0</v>
      </c>
      <c r="P3809" s="1806" t="str">
        <f t="shared" si="1473"/>
        <v/>
      </c>
      <c r="R3809" s="1864" t="str">
        <f t="shared" si="1474"/>
        <v/>
      </c>
      <c r="S3809" s="1807">
        <f t="shared" si="1475"/>
        <v>0</v>
      </c>
      <c r="U3809" s="1764">
        <f t="shared" si="1476"/>
        <v>0</v>
      </c>
      <c r="V3809" s="1764">
        <f t="shared" si="1477"/>
        <v>0</v>
      </c>
      <c r="W3809" s="1764">
        <f t="shared" si="1478"/>
        <v>0</v>
      </c>
      <c r="X3809" s="1768"/>
      <c r="Y3809" s="1784"/>
      <c r="Z3809" s="1770"/>
      <c r="AA3809" s="1843"/>
      <c r="AB3809" s="1843"/>
      <c r="AH3809" s="1867"/>
      <c r="AK3809" s="1868"/>
      <c r="AL3809" s="1868"/>
    </row>
    <row r="3810" spans="9:38" x14ac:dyDescent="0.25">
      <c r="I3810" s="1783">
        <v>0</v>
      </c>
      <c r="J3810" s="1783">
        <v>0</v>
      </c>
      <c r="O3810" s="1764">
        <f t="shared" si="1472"/>
        <v>0</v>
      </c>
      <c r="P3810" s="1806" t="str">
        <f t="shared" si="1473"/>
        <v/>
      </c>
      <c r="R3810" s="1864" t="str">
        <f t="shared" si="1474"/>
        <v/>
      </c>
      <c r="S3810" s="1807">
        <f t="shared" si="1475"/>
        <v>0</v>
      </c>
      <c r="U3810" s="1764">
        <f t="shared" si="1476"/>
        <v>0</v>
      </c>
      <c r="V3810" s="1764">
        <f t="shared" si="1477"/>
        <v>0</v>
      </c>
      <c r="W3810" s="1764">
        <f t="shared" si="1478"/>
        <v>0</v>
      </c>
      <c r="X3810" s="1768"/>
      <c r="Y3810" s="1784"/>
      <c r="Z3810" s="1770"/>
      <c r="AA3810" s="1843"/>
      <c r="AB3810" s="1843"/>
      <c r="AH3810" s="1867"/>
      <c r="AK3810" s="1868"/>
      <c r="AL3810" s="1868"/>
    </row>
    <row r="3811" spans="9:38" x14ac:dyDescent="0.25">
      <c r="I3811" s="1783">
        <v>0</v>
      </c>
      <c r="J3811" s="1783">
        <v>0</v>
      </c>
      <c r="O3811" s="1764">
        <f t="shared" si="1472"/>
        <v>0</v>
      </c>
      <c r="P3811" s="1806" t="str">
        <f t="shared" si="1473"/>
        <v/>
      </c>
      <c r="R3811" s="1864" t="str">
        <f t="shared" si="1474"/>
        <v/>
      </c>
      <c r="S3811" s="1807">
        <f t="shared" si="1475"/>
        <v>0</v>
      </c>
      <c r="U3811" s="1764">
        <f t="shared" si="1476"/>
        <v>0</v>
      </c>
      <c r="V3811" s="1764">
        <f t="shared" si="1477"/>
        <v>0</v>
      </c>
      <c r="W3811" s="1764">
        <f t="shared" si="1478"/>
        <v>0</v>
      </c>
      <c r="X3811" s="1768"/>
      <c r="Y3811" s="1784"/>
      <c r="Z3811" s="1770"/>
      <c r="AA3811" s="1843"/>
      <c r="AB3811" s="1843"/>
      <c r="AH3811" s="1867"/>
      <c r="AK3811" s="1868"/>
      <c r="AL3811" s="1868"/>
    </row>
    <row r="3812" spans="9:38" x14ac:dyDescent="0.25">
      <c r="I3812" s="1783">
        <v>0</v>
      </c>
      <c r="J3812" s="1783">
        <v>0</v>
      </c>
      <c r="O3812" s="1764">
        <f t="shared" si="1472"/>
        <v>0</v>
      </c>
      <c r="P3812" s="1806" t="str">
        <f t="shared" si="1473"/>
        <v/>
      </c>
      <c r="R3812" s="1864" t="str">
        <f t="shared" si="1474"/>
        <v/>
      </c>
      <c r="S3812" s="1807">
        <f t="shared" si="1475"/>
        <v>0</v>
      </c>
      <c r="U3812" s="1764">
        <f t="shared" si="1476"/>
        <v>0</v>
      </c>
      <c r="V3812" s="1764">
        <f t="shared" si="1477"/>
        <v>0</v>
      </c>
      <c r="W3812" s="1764">
        <f t="shared" si="1478"/>
        <v>0</v>
      </c>
      <c r="X3812" s="1768"/>
      <c r="Y3812" s="1784"/>
      <c r="Z3812" s="1770"/>
      <c r="AA3812" s="1843"/>
      <c r="AB3812" s="1843"/>
      <c r="AH3812" s="1867"/>
      <c r="AK3812" s="1868"/>
      <c r="AL3812" s="1868"/>
    </row>
    <row r="3813" spans="9:38" x14ac:dyDescent="0.25">
      <c r="I3813" s="1783">
        <v>0</v>
      </c>
      <c r="J3813" s="1783">
        <v>0</v>
      </c>
      <c r="O3813" s="1764">
        <f t="shared" si="1472"/>
        <v>0</v>
      </c>
      <c r="P3813" s="1806" t="str">
        <f t="shared" si="1473"/>
        <v/>
      </c>
      <c r="R3813" s="1864" t="str">
        <f t="shared" si="1474"/>
        <v/>
      </c>
      <c r="S3813" s="1807">
        <f t="shared" si="1475"/>
        <v>0</v>
      </c>
      <c r="U3813" s="1764">
        <f t="shared" si="1476"/>
        <v>0</v>
      </c>
      <c r="V3813" s="1764">
        <f t="shared" si="1477"/>
        <v>0</v>
      </c>
      <c r="W3813" s="1764">
        <f t="shared" si="1478"/>
        <v>0</v>
      </c>
      <c r="X3813" s="1768"/>
      <c r="Y3813" s="1784"/>
      <c r="Z3813" s="1770"/>
      <c r="AA3813" s="1843"/>
      <c r="AB3813" s="1843"/>
      <c r="AH3813" s="1867"/>
      <c r="AK3813" s="1868"/>
      <c r="AL3813" s="1868"/>
    </row>
    <row r="3814" spans="9:38" x14ac:dyDescent="0.25">
      <c r="I3814" s="1783">
        <v>0</v>
      </c>
      <c r="J3814" s="1783">
        <v>0</v>
      </c>
      <c r="O3814" s="1764">
        <f t="shared" si="1472"/>
        <v>0</v>
      </c>
      <c r="P3814" s="1806" t="str">
        <f t="shared" si="1473"/>
        <v/>
      </c>
      <c r="R3814" s="1864" t="str">
        <f t="shared" si="1474"/>
        <v/>
      </c>
      <c r="S3814" s="1807">
        <f t="shared" si="1475"/>
        <v>0</v>
      </c>
      <c r="U3814" s="1764">
        <f t="shared" si="1476"/>
        <v>0</v>
      </c>
      <c r="V3814" s="1764">
        <f t="shared" si="1477"/>
        <v>0</v>
      </c>
      <c r="W3814" s="1764">
        <f t="shared" si="1478"/>
        <v>0</v>
      </c>
      <c r="X3814" s="1768"/>
      <c r="Y3814" s="1784"/>
      <c r="Z3814" s="1770"/>
      <c r="AA3814" s="1843"/>
      <c r="AB3814" s="1843"/>
      <c r="AH3814" s="1867"/>
      <c r="AK3814" s="1868"/>
      <c r="AL3814" s="1868"/>
    </row>
    <row r="3815" spans="9:38" x14ac:dyDescent="0.25">
      <c r="I3815" s="1783">
        <v>0</v>
      </c>
      <c r="J3815" s="1783">
        <v>0</v>
      </c>
      <c r="O3815" s="1764">
        <f t="shared" si="1472"/>
        <v>0</v>
      </c>
      <c r="P3815" s="1806" t="str">
        <f t="shared" si="1473"/>
        <v/>
      </c>
      <c r="R3815" s="1864" t="str">
        <f t="shared" si="1474"/>
        <v/>
      </c>
      <c r="S3815" s="1807">
        <f t="shared" si="1475"/>
        <v>0</v>
      </c>
      <c r="U3815" s="1764">
        <f t="shared" si="1476"/>
        <v>0</v>
      </c>
      <c r="V3815" s="1764">
        <f t="shared" si="1477"/>
        <v>0</v>
      </c>
      <c r="W3815" s="1764">
        <f t="shared" si="1478"/>
        <v>0</v>
      </c>
      <c r="X3815" s="1768"/>
      <c r="Y3815" s="1784"/>
      <c r="Z3815" s="1770"/>
      <c r="AA3815" s="1843"/>
      <c r="AB3815" s="1843"/>
      <c r="AH3815" s="1867"/>
      <c r="AK3815" s="1868"/>
      <c r="AL3815" s="1868"/>
    </row>
    <row r="3816" spans="9:38" x14ac:dyDescent="0.25">
      <c r="I3816" s="1783">
        <v>0</v>
      </c>
      <c r="J3816" s="1783">
        <v>0</v>
      </c>
      <c r="O3816" s="1764">
        <f t="shared" si="1472"/>
        <v>0</v>
      </c>
      <c r="P3816" s="1806" t="str">
        <f t="shared" si="1473"/>
        <v/>
      </c>
      <c r="R3816" s="1864" t="str">
        <f t="shared" si="1474"/>
        <v/>
      </c>
      <c r="S3816" s="1807">
        <f t="shared" si="1475"/>
        <v>0</v>
      </c>
      <c r="U3816" s="1764">
        <f t="shared" si="1476"/>
        <v>0</v>
      </c>
      <c r="V3816" s="1764">
        <f t="shared" si="1477"/>
        <v>0</v>
      </c>
      <c r="W3816" s="1764">
        <f t="shared" si="1478"/>
        <v>0</v>
      </c>
      <c r="X3816" s="1768"/>
      <c r="Y3816" s="1784"/>
      <c r="Z3816" s="1770"/>
      <c r="AA3816" s="1843"/>
      <c r="AB3816" s="1843"/>
      <c r="AH3816" s="1867"/>
      <c r="AK3816" s="1868"/>
      <c r="AL3816" s="1868"/>
    </row>
    <row r="3817" spans="9:38" x14ac:dyDescent="0.25">
      <c r="I3817" s="1783">
        <v>0</v>
      </c>
      <c r="J3817" s="1783">
        <v>0</v>
      </c>
      <c r="O3817" s="1764">
        <f t="shared" si="1472"/>
        <v>0</v>
      </c>
      <c r="P3817" s="1806" t="str">
        <f t="shared" si="1473"/>
        <v/>
      </c>
      <c r="R3817" s="1864" t="str">
        <f t="shared" si="1474"/>
        <v/>
      </c>
      <c r="S3817" s="1807">
        <f t="shared" si="1475"/>
        <v>0</v>
      </c>
      <c r="U3817" s="1764">
        <f t="shared" si="1476"/>
        <v>0</v>
      </c>
      <c r="V3817" s="1764">
        <f t="shared" si="1477"/>
        <v>0</v>
      </c>
      <c r="W3817" s="1764">
        <f t="shared" si="1478"/>
        <v>0</v>
      </c>
      <c r="X3817" s="1768"/>
      <c r="Y3817" s="1784"/>
      <c r="Z3817" s="1770"/>
      <c r="AA3817" s="1843"/>
      <c r="AB3817" s="1843"/>
      <c r="AH3817" s="1867"/>
      <c r="AK3817" s="1868"/>
      <c r="AL3817" s="1868"/>
    </row>
    <row r="3818" spans="9:38" x14ac:dyDescent="0.25">
      <c r="I3818" s="1783">
        <v>0</v>
      </c>
      <c r="J3818" s="1783">
        <v>0</v>
      </c>
      <c r="O3818" s="1764">
        <f t="shared" si="1472"/>
        <v>0</v>
      </c>
      <c r="P3818" s="1806" t="str">
        <f t="shared" si="1473"/>
        <v/>
      </c>
      <c r="R3818" s="1864" t="str">
        <f t="shared" si="1474"/>
        <v/>
      </c>
      <c r="S3818" s="1807">
        <f t="shared" si="1475"/>
        <v>0</v>
      </c>
      <c r="U3818" s="1764">
        <f t="shared" si="1476"/>
        <v>0</v>
      </c>
      <c r="V3818" s="1764">
        <f t="shared" si="1477"/>
        <v>0</v>
      </c>
      <c r="W3818" s="1764">
        <f t="shared" si="1478"/>
        <v>0</v>
      </c>
      <c r="X3818" s="1768"/>
      <c r="Y3818" s="1784"/>
      <c r="Z3818" s="1770"/>
      <c r="AA3818" s="1843"/>
      <c r="AB3818" s="1843"/>
      <c r="AH3818" s="1867"/>
      <c r="AK3818" s="1868"/>
      <c r="AL3818" s="1868"/>
    </row>
    <row r="3819" spans="9:38" x14ac:dyDescent="0.25">
      <c r="I3819" s="1783">
        <v>0</v>
      </c>
      <c r="J3819" s="1783">
        <v>0</v>
      </c>
      <c r="O3819" s="1764">
        <f t="shared" si="1472"/>
        <v>0</v>
      </c>
      <c r="P3819" s="1806" t="str">
        <f t="shared" si="1473"/>
        <v/>
      </c>
      <c r="R3819" s="1864" t="str">
        <f t="shared" si="1474"/>
        <v/>
      </c>
      <c r="S3819" s="1807">
        <f t="shared" si="1475"/>
        <v>0</v>
      </c>
      <c r="U3819" s="1764">
        <f t="shared" si="1476"/>
        <v>0</v>
      </c>
      <c r="V3819" s="1764">
        <f t="shared" si="1477"/>
        <v>0</v>
      </c>
      <c r="W3819" s="1764">
        <f t="shared" si="1478"/>
        <v>0</v>
      </c>
      <c r="X3819" s="1768"/>
      <c r="Y3819" s="1784"/>
      <c r="Z3819" s="1770"/>
      <c r="AA3819" s="1843"/>
      <c r="AB3819" s="1843"/>
      <c r="AH3819" s="1867"/>
      <c r="AK3819" s="1868"/>
      <c r="AL3819" s="1868"/>
    </row>
    <row r="3820" spans="9:38" x14ac:dyDescent="0.25">
      <c r="I3820" s="1783">
        <v>0</v>
      </c>
      <c r="J3820" s="1783">
        <v>0</v>
      </c>
      <c r="O3820" s="1764">
        <f t="shared" si="1472"/>
        <v>0</v>
      </c>
      <c r="P3820" s="1806" t="str">
        <f t="shared" si="1473"/>
        <v/>
      </c>
      <c r="R3820" s="1864" t="str">
        <f t="shared" si="1474"/>
        <v/>
      </c>
      <c r="S3820" s="1807">
        <f t="shared" si="1475"/>
        <v>0</v>
      </c>
      <c r="U3820" s="1764">
        <f t="shared" si="1476"/>
        <v>0</v>
      </c>
      <c r="V3820" s="1764">
        <f t="shared" si="1477"/>
        <v>0</v>
      </c>
      <c r="W3820" s="1764">
        <f t="shared" si="1478"/>
        <v>0</v>
      </c>
      <c r="X3820" s="1768"/>
      <c r="Y3820" s="1784"/>
      <c r="Z3820" s="1770"/>
      <c r="AA3820" s="1843"/>
      <c r="AB3820" s="1843"/>
      <c r="AH3820" s="1867"/>
      <c r="AK3820" s="1868"/>
      <c r="AL3820" s="1868"/>
    </row>
    <row r="3821" spans="9:38" x14ac:dyDescent="0.25">
      <c r="I3821" s="1783">
        <v>0</v>
      </c>
      <c r="J3821" s="1783">
        <v>0</v>
      </c>
      <c r="O3821" s="1764">
        <f t="shared" si="1472"/>
        <v>0</v>
      </c>
      <c r="P3821" s="1806" t="str">
        <f t="shared" si="1473"/>
        <v/>
      </c>
      <c r="R3821" s="1864" t="str">
        <f t="shared" si="1474"/>
        <v/>
      </c>
      <c r="S3821" s="1807">
        <f t="shared" si="1475"/>
        <v>0</v>
      </c>
      <c r="U3821" s="1764">
        <f t="shared" si="1476"/>
        <v>0</v>
      </c>
      <c r="V3821" s="1764">
        <f t="shared" si="1477"/>
        <v>0</v>
      </c>
      <c r="W3821" s="1764">
        <f t="shared" si="1478"/>
        <v>0</v>
      </c>
      <c r="X3821" s="1768"/>
      <c r="Y3821" s="1784"/>
      <c r="Z3821" s="1770"/>
      <c r="AA3821" s="1843"/>
      <c r="AB3821" s="1843"/>
      <c r="AH3821" s="1867"/>
      <c r="AK3821" s="1868"/>
      <c r="AL3821" s="1868"/>
    </row>
    <row r="3822" spans="9:38" x14ac:dyDescent="0.25">
      <c r="I3822" s="1783">
        <v>0</v>
      </c>
      <c r="J3822" s="1783">
        <v>0</v>
      </c>
      <c r="O3822" s="1764">
        <f t="shared" si="1472"/>
        <v>0</v>
      </c>
      <c r="P3822" s="1806" t="str">
        <f t="shared" si="1473"/>
        <v/>
      </c>
      <c r="R3822" s="1864" t="str">
        <f t="shared" si="1474"/>
        <v/>
      </c>
      <c r="S3822" s="1807">
        <f t="shared" si="1475"/>
        <v>0</v>
      </c>
      <c r="U3822" s="1764">
        <f t="shared" si="1476"/>
        <v>0</v>
      </c>
      <c r="V3822" s="1764">
        <f t="shared" si="1477"/>
        <v>0</v>
      </c>
      <c r="W3822" s="1764">
        <f t="shared" si="1478"/>
        <v>0</v>
      </c>
      <c r="X3822" s="1768"/>
      <c r="Y3822" s="1784"/>
      <c r="Z3822" s="1770"/>
      <c r="AA3822" s="1843"/>
      <c r="AB3822" s="1843"/>
      <c r="AH3822" s="1867"/>
      <c r="AK3822" s="1868"/>
      <c r="AL3822" s="1868"/>
    </row>
    <row r="3823" spans="9:38" x14ac:dyDescent="0.25">
      <c r="I3823" s="1783">
        <v>0</v>
      </c>
      <c r="J3823" s="1783">
        <v>0</v>
      </c>
      <c r="O3823" s="1764">
        <f t="shared" si="1472"/>
        <v>0</v>
      </c>
      <c r="P3823" s="1806" t="str">
        <f t="shared" si="1473"/>
        <v/>
      </c>
      <c r="R3823" s="1864" t="str">
        <f t="shared" si="1474"/>
        <v/>
      </c>
      <c r="S3823" s="1807">
        <f t="shared" si="1475"/>
        <v>0</v>
      </c>
      <c r="U3823" s="1764">
        <f t="shared" si="1476"/>
        <v>0</v>
      </c>
      <c r="V3823" s="1764">
        <f t="shared" si="1477"/>
        <v>0</v>
      </c>
      <c r="W3823" s="1764">
        <f t="shared" si="1478"/>
        <v>0</v>
      </c>
      <c r="X3823" s="1768"/>
      <c r="Y3823" s="1784"/>
      <c r="Z3823" s="1770"/>
      <c r="AA3823" s="1843"/>
      <c r="AB3823" s="1843"/>
      <c r="AH3823" s="1867"/>
      <c r="AK3823" s="1868"/>
      <c r="AL3823" s="1868"/>
    </row>
    <row r="3824" spans="9:38" x14ac:dyDescent="0.25">
      <c r="I3824" s="1783">
        <v>0</v>
      </c>
      <c r="J3824" s="1783">
        <v>0</v>
      </c>
      <c r="O3824" s="1764">
        <f t="shared" si="1472"/>
        <v>0</v>
      </c>
      <c r="P3824" s="1806" t="str">
        <f t="shared" si="1473"/>
        <v/>
      </c>
      <c r="R3824" s="1864" t="str">
        <f t="shared" si="1474"/>
        <v/>
      </c>
      <c r="S3824" s="1807">
        <f t="shared" si="1475"/>
        <v>0</v>
      </c>
      <c r="U3824" s="1764">
        <f t="shared" si="1476"/>
        <v>0</v>
      </c>
      <c r="V3824" s="1764">
        <f t="shared" si="1477"/>
        <v>0</v>
      </c>
      <c r="W3824" s="1764">
        <f t="shared" si="1478"/>
        <v>0</v>
      </c>
      <c r="X3824" s="1768"/>
      <c r="Y3824" s="1784"/>
      <c r="Z3824" s="1770"/>
      <c r="AA3824" s="1843"/>
      <c r="AB3824" s="1843"/>
      <c r="AH3824" s="1867"/>
      <c r="AK3824" s="1868"/>
      <c r="AL3824" s="1868"/>
    </row>
    <row r="3825" spans="9:38" x14ac:dyDescent="0.25">
      <c r="I3825" s="1783">
        <v>0</v>
      </c>
      <c r="J3825" s="1783">
        <v>0</v>
      </c>
      <c r="O3825" s="1764">
        <f t="shared" si="1472"/>
        <v>0</v>
      </c>
      <c r="P3825" s="1806" t="str">
        <f t="shared" si="1473"/>
        <v/>
      </c>
      <c r="R3825" s="1864" t="str">
        <f t="shared" si="1474"/>
        <v/>
      </c>
      <c r="S3825" s="1807">
        <f t="shared" si="1475"/>
        <v>0</v>
      </c>
      <c r="U3825" s="1764">
        <f t="shared" si="1476"/>
        <v>0</v>
      </c>
      <c r="V3825" s="1764">
        <f t="shared" si="1477"/>
        <v>0</v>
      </c>
      <c r="W3825" s="1764">
        <f t="shared" si="1478"/>
        <v>0</v>
      </c>
      <c r="X3825" s="1768"/>
      <c r="Y3825" s="1784"/>
      <c r="Z3825" s="1770"/>
      <c r="AA3825" s="1843"/>
      <c r="AB3825" s="1843"/>
      <c r="AH3825" s="1867"/>
      <c r="AK3825" s="1868"/>
      <c r="AL3825" s="1868"/>
    </row>
    <row r="3826" spans="9:38" x14ac:dyDescent="0.25">
      <c r="I3826" s="1783">
        <v>0</v>
      </c>
      <c r="J3826" s="1783">
        <v>0</v>
      </c>
      <c r="O3826" s="1764">
        <f t="shared" si="1472"/>
        <v>0</v>
      </c>
      <c r="P3826" s="1806" t="str">
        <f t="shared" si="1473"/>
        <v/>
      </c>
      <c r="R3826" s="1864" t="str">
        <f t="shared" si="1474"/>
        <v/>
      </c>
      <c r="S3826" s="1807">
        <f t="shared" si="1475"/>
        <v>0</v>
      </c>
      <c r="U3826" s="1764">
        <f t="shared" si="1476"/>
        <v>0</v>
      </c>
      <c r="V3826" s="1764">
        <f t="shared" si="1477"/>
        <v>0</v>
      </c>
      <c r="W3826" s="1764">
        <f t="shared" si="1478"/>
        <v>0</v>
      </c>
      <c r="X3826" s="1768"/>
      <c r="Y3826" s="1784"/>
      <c r="Z3826" s="1770"/>
      <c r="AA3826" s="1843"/>
      <c r="AB3826" s="1843"/>
      <c r="AH3826" s="1867"/>
      <c r="AK3826" s="1868"/>
      <c r="AL3826" s="1868"/>
    </row>
    <row r="3827" spans="9:38" x14ac:dyDescent="0.25">
      <c r="I3827" s="1783">
        <v>0</v>
      </c>
      <c r="J3827" s="1783">
        <v>0</v>
      </c>
      <c r="O3827" s="1764">
        <f t="shared" si="1472"/>
        <v>0</v>
      </c>
      <c r="P3827" s="1806" t="str">
        <f t="shared" si="1473"/>
        <v/>
      </c>
      <c r="R3827" s="1864" t="str">
        <f t="shared" si="1474"/>
        <v/>
      </c>
      <c r="S3827" s="1807">
        <f t="shared" si="1475"/>
        <v>0</v>
      </c>
      <c r="U3827" s="1764">
        <f t="shared" si="1476"/>
        <v>0</v>
      </c>
      <c r="V3827" s="1764">
        <f t="shared" si="1477"/>
        <v>0</v>
      </c>
      <c r="W3827" s="1764">
        <f t="shared" si="1478"/>
        <v>0</v>
      </c>
      <c r="X3827" s="1768"/>
      <c r="Y3827" s="1784"/>
      <c r="Z3827" s="1770"/>
      <c r="AA3827" s="1843"/>
      <c r="AB3827" s="1843"/>
      <c r="AH3827" s="1867"/>
      <c r="AK3827" s="1868"/>
      <c r="AL3827" s="1868"/>
    </row>
    <row r="3828" spans="9:38" x14ac:dyDescent="0.25">
      <c r="I3828" s="1783">
        <v>0</v>
      </c>
      <c r="J3828" s="1783">
        <v>0</v>
      </c>
      <c r="O3828" s="1764">
        <f t="shared" si="1472"/>
        <v>0</v>
      </c>
      <c r="P3828" s="1806" t="str">
        <f t="shared" si="1473"/>
        <v/>
      </c>
      <c r="R3828" s="1864" t="str">
        <f t="shared" si="1474"/>
        <v/>
      </c>
      <c r="S3828" s="1807">
        <f t="shared" si="1475"/>
        <v>0</v>
      </c>
      <c r="U3828" s="1764">
        <f t="shared" si="1476"/>
        <v>0</v>
      </c>
      <c r="V3828" s="1764">
        <f t="shared" si="1477"/>
        <v>0</v>
      </c>
      <c r="W3828" s="1764">
        <f t="shared" si="1478"/>
        <v>0</v>
      </c>
      <c r="X3828" s="1768"/>
      <c r="Y3828" s="1784"/>
      <c r="Z3828" s="1770"/>
      <c r="AA3828" s="1843"/>
      <c r="AB3828" s="1843"/>
      <c r="AH3828" s="1867"/>
      <c r="AK3828" s="1868"/>
      <c r="AL3828" s="1868"/>
    </row>
    <row r="3829" spans="9:38" x14ac:dyDescent="0.25">
      <c r="I3829" s="1783">
        <v>0</v>
      </c>
      <c r="J3829" s="1783">
        <v>0</v>
      </c>
      <c r="O3829" s="1764">
        <f t="shared" si="1472"/>
        <v>0</v>
      </c>
      <c r="P3829" s="1806" t="str">
        <f t="shared" si="1473"/>
        <v/>
      </c>
      <c r="R3829" s="1864" t="str">
        <f t="shared" si="1474"/>
        <v/>
      </c>
      <c r="S3829" s="1807">
        <f t="shared" si="1475"/>
        <v>0</v>
      </c>
      <c r="U3829" s="1764">
        <f t="shared" si="1476"/>
        <v>0</v>
      </c>
      <c r="V3829" s="1764">
        <f t="shared" si="1477"/>
        <v>0</v>
      </c>
      <c r="W3829" s="1764">
        <f t="shared" si="1478"/>
        <v>0</v>
      </c>
      <c r="X3829" s="1768"/>
      <c r="Y3829" s="1784"/>
      <c r="Z3829" s="1770"/>
      <c r="AA3829" s="1843"/>
      <c r="AB3829" s="1843"/>
      <c r="AH3829" s="1867"/>
      <c r="AK3829" s="1868"/>
      <c r="AL3829" s="1868"/>
    </row>
    <row r="3830" spans="9:38" x14ac:dyDescent="0.25">
      <c r="I3830" s="1783">
        <v>0</v>
      </c>
      <c r="J3830" s="1783">
        <v>0</v>
      </c>
      <c r="O3830" s="1764">
        <f t="shared" si="1472"/>
        <v>0</v>
      </c>
      <c r="P3830" s="1806" t="str">
        <f t="shared" si="1473"/>
        <v/>
      </c>
      <c r="R3830" s="1864" t="str">
        <f t="shared" si="1474"/>
        <v/>
      </c>
      <c r="S3830" s="1807">
        <f t="shared" si="1475"/>
        <v>0</v>
      </c>
      <c r="U3830" s="1764">
        <f t="shared" si="1476"/>
        <v>0</v>
      </c>
      <c r="V3830" s="1764">
        <f t="shared" si="1477"/>
        <v>0</v>
      </c>
      <c r="W3830" s="1764">
        <f t="shared" si="1478"/>
        <v>0</v>
      </c>
      <c r="X3830" s="1768"/>
      <c r="Y3830" s="1784"/>
      <c r="Z3830" s="1770"/>
      <c r="AA3830" s="1843"/>
      <c r="AB3830" s="1843"/>
      <c r="AH3830" s="1867"/>
      <c r="AK3830" s="1868"/>
      <c r="AL3830" s="1868"/>
    </row>
    <row r="3831" spans="9:38" x14ac:dyDescent="0.25">
      <c r="I3831" s="1783">
        <v>0</v>
      </c>
      <c r="J3831" s="1783">
        <v>0</v>
      </c>
      <c r="O3831" s="1764">
        <f t="shared" si="1472"/>
        <v>0</v>
      </c>
      <c r="P3831" s="1806" t="str">
        <f t="shared" si="1473"/>
        <v/>
      </c>
      <c r="R3831" s="1864" t="str">
        <f t="shared" si="1474"/>
        <v/>
      </c>
      <c r="S3831" s="1807">
        <f t="shared" si="1475"/>
        <v>0</v>
      </c>
      <c r="U3831" s="1764">
        <f t="shared" si="1476"/>
        <v>0</v>
      </c>
      <c r="V3831" s="1764">
        <f t="shared" si="1477"/>
        <v>0</v>
      </c>
      <c r="W3831" s="1764">
        <f t="shared" si="1478"/>
        <v>0</v>
      </c>
      <c r="X3831" s="1768"/>
      <c r="Y3831" s="1784"/>
      <c r="Z3831" s="1770"/>
      <c r="AA3831" s="1843"/>
      <c r="AB3831" s="1843"/>
      <c r="AH3831" s="1867"/>
      <c r="AK3831" s="1868"/>
      <c r="AL3831" s="1868"/>
    </row>
    <row r="3832" spans="9:38" x14ac:dyDescent="0.25">
      <c r="I3832" s="1783">
        <v>0</v>
      </c>
      <c r="J3832" s="1783">
        <v>0</v>
      </c>
      <c r="O3832" s="1764">
        <f t="shared" si="1472"/>
        <v>0</v>
      </c>
      <c r="P3832" s="1806" t="str">
        <f t="shared" si="1473"/>
        <v/>
      </c>
      <c r="R3832" s="1864" t="str">
        <f t="shared" si="1474"/>
        <v/>
      </c>
      <c r="S3832" s="1807">
        <f t="shared" si="1475"/>
        <v>0</v>
      </c>
      <c r="U3832" s="1764">
        <f t="shared" si="1476"/>
        <v>0</v>
      </c>
      <c r="V3832" s="1764">
        <f t="shared" si="1477"/>
        <v>0</v>
      </c>
      <c r="W3832" s="1764">
        <f t="shared" si="1478"/>
        <v>0</v>
      </c>
      <c r="X3832" s="1768"/>
      <c r="Y3832" s="1784"/>
      <c r="Z3832" s="1770"/>
      <c r="AA3832" s="1843"/>
      <c r="AB3832" s="1843"/>
      <c r="AH3832" s="1867"/>
      <c r="AK3832" s="1868"/>
      <c r="AL3832" s="1868"/>
    </row>
    <row r="3833" spans="9:38" x14ac:dyDescent="0.25">
      <c r="I3833" s="1783">
        <v>0</v>
      </c>
      <c r="J3833" s="1783">
        <v>0</v>
      </c>
      <c r="O3833" s="1764">
        <f t="shared" si="1472"/>
        <v>0</v>
      </c>
      <c r="P3833" s="1806" t="str">
        <f t="shared" si="1473"/>
        <v/>
      </c>
      <c r="R3833" s="1864" t="str">
        <f t="shared" si="1474"/>
        <v/>
      </c>
      <c r="S3833" s="1807">
        <f t="shared" si="1475"/>
        <v>0</v>
      </c>
      <c r="U3833" s="1764">
        <f t="shared" si="1476"/>
        <v>0</v>
      </c>
      <c r="V3833" s="1764">
        <f t="shared" si="1477"/>
        <v>0</v>
      </c>
      <c r="W3833" s="1764">
        <f t="shared" si="1478"/>
        <v>0</v>
      </c>
      <c r="X3833" s="1768"/>
      <c r="Y3833" s="1784"/>
      <c r="Z3833" s="1770"/>
      <c r="AA3833" s="1843"/>
      <c r="AB3833" s="1843"/>
      <c r="AH3833" s="1867"/>
      <c r="AK3833" s="1868"/>
      <c r="AL3833" s="1868"/>
    </row>
    <row r="3834" spans="9:38" x14ac:dyDescent="0.25">
      <c r="I3834" s="1783">
        <v>0</v>
      </c>
      <c r="J3834" s="1783">
        <v>0</v>
      </c>
      <c r="O3834" s="1764">
        <f t="shared" si="1472"/>
        <v>0</v>
      </c>
      <c r="P3834" s="1806" t="str">
        <f t="shared" si="1473"/>
        <v/>
      </c>
      <c r="R3834" s="1864" t="str">
        <f t="shared" si="1474"/>
        <v/>
      </c>
      <c r="S3834" s="1807">
        <f t="shared" si="1475"/>
        <v>0</v>
      </c>
      <c r="U3834" s="1764">
        <f t="shared" si="1476"/>
        <v>0</v>
      </c>
      <c r="V3834" s="1764">
        <f t="shared" si="1477"/>
        <v>0</v>
      </c>
      <c r="W3834" s="1764">
        <f t="shared" si="1478"/>
        <v>0</v>
      </c>
      <c r="X3834" s="1768"/>
      <c r="Y3834" s="1784"/>
      <c r="Z3834" s="1770"/>
      <c r="AA3834" s="1843"/>
      <c r="AB3834" s="1843"/>
      <c r="AH3834" s="1867"/>
      <c r="AK3834" s="1868"/>
      <c r="AL3834" s="1868"/>
    </row>
    <row r="3835" spans="9:38" x14ac:dyDescent="0.25">
      <c r="I3835" s="1783">
        <v>0</v>
      </c>
      <c r="J3835" s="1783">
        <v>0</v>
      </c>
      <c r="O3835" s="1764">
        <f t="shared" si="1472"/>
        <v>0</v>
      </c>
      <c r="P3835" s="1806" t="str">
        <f t="shared" si="1473"/>
        <v/>
      </c>
      <c r="R3835" s="1864" t="str">
        <f t="shared" si="1474"/>
        <v/>
      </c>
      <c r="S3835" s="1807">
        <f t="shared" si="1475"/>
        <v>0</v>
      </c>
      <c r="U3835" s="1764">
        <f t="shared" si="1476"/>
        <v>0</v>
      </c>
      <c r="V3835" s="1764">
        <f t="shared" si="1477"/>
        <v>0</v>
      </c>
      <c r="W3835" s="1764">
        <f t="shared" si="1478"/>
        <v>0</v>
      </c>
      <c r="X3835" s="1768"/>
      <c r="Y3835" s="1784"/>
      <c r="Z3835" s="1770"/>
      <c r="AA3835" s="1843"/>
      <c r="AB3835" s="1843"/>
      <c r="AH3835" s="1867"/>
      <c r="AK3835" s="1868"/>
      <c r="AL3835" s="1868"/>
    </row>
    <row r="3836" spans="9:38" x14ac:dyDescent="0.25">
      <c r="I3836" s="1783">
        <v>0</v>
      </c>
      <c r="J3836" s="1783">
        <v>0</v>
      </c>
      <c r="O3836" s="1764">
        <f t="shared" si="1472"/>
        <v>0</v>
      </c>
      <c r="P3836" s="1806" t="str">
        <f t="shared" si="1473"/>
        <v/>
      </c>
      <c r="R3836" s="1864" t="str">
        <f t="shared" si="1474"/>
        <v/>
      </c>
      <c r="S3836" s="1807">
        <f t="shared" si="1475"/>
        <v>0</v>
      </c>
      <c r="U3836" s="1764">
        <f t="shared" si="1476"/>
        <v>0</v>
      </c>
      <c r="V3836" s="1764">
        <f t="shared" si="1477"/>
        <v>0</v>
      </c>
      <c r="W3836" s="1764">
        <f t="shared" si="1478"/>
        <v>0</v>
      </c>
      <c r="X3836" s="1768"/>
      <c r="Y3836" s="1784"/>
      <c r="Z3836" s="1770"/>
      <c r="AA3836" s="1843"/>
      <c r="AB3836" s="1843"/>
      <c r="AH3836" s="1867"/>
      <c r="AK3836" s="1868"/>
      <c r="AL3836" s="1868"/>
    </row>
    <row r="3837" spans="9:38" x14ac:dyDescent="0.25">
      <c r="I3837" s="1783">
        <v>0</v>
      </c>
      <c r="J3837" s="1783">
        <v>0</v>
      </c>
      <c r="O3837" s="1764">
        <f t="shared" si="1472"/>
        <v>0</v>
      </c>
      <c r="P3837" s="1806" t="str">
        <f t="shared" si="1473"/>
        <v/>
      </c>
      <c r="R3837" s="1864" t="str">
        <f t="shared" si="1474"/>
        <v/>
      </c>
      <c r="S3837" s="1807">
        <f t="shared" si="1475"/>
        <v>0</v>
      </c>
      <c r="U3837" s="1764">
        <f t="shared" si="1476"/>
        <v>0</v>
      </c>
      <c r="V3837" s="1764">
        <f t="shared" si="1477"/>
        <v>0</v>
      </c>
      <c r="W3837" s="1764">
        <f t="shared" si="1478"/>
        <v>0</v>
      </c>
      <c r="X3837" s="1768"/>
      <c r="Y3837" s="1784"/>
      <c r="Z3837" s="1770"/>
      <c r="AA3837" s="1843"/>
      <c r="AB3837" s="1843"/>
      <c r="AH3837" s="1867"/>
      <c r="AK3837" s="1868"/>
      <c r="AL3837" s="1868"/>
    </row>
    <row r="3838" spans="9:38" x14ac:dyDescent="0.25">
      <c r="I3838" s="1783">
        <v>0</v>
      </c>
      <c r="J3838" s="1783">
        <v>0</v>
      </c>
      <c r="O3838" s="1764">
        <f t="shared" si="1472"/>
        <v>0</v>
      </c>
      <c r="P3838" s="1806" t="str">
        <f t="shared" si="1473"/>
        <v/>
      </c>
      <c r="R3838" s="1864" t="str">
        <f t="shared" si="1474"/>
        <v/>
      </c>
      <c r="S3838" s="1807">
        <f t="shared" si="1475"/>
        <v>0</v>
      </c>
      <c r="U3838" s="1764">
        <f t="shared" si="1476"/>
        <v>0</v>
      </c>
      <c r="V3838" s="1764">
        <f t="shared" si="1477"/>
        <v>0</v>
      </c>
      <c r="W3838" s="1764">
        <f t="shared" si="1478"/>
        <v>0</v>
      </c>
      <c r="X3838" s="1768"/>
      <c r="Y3838" s="1784"/>
      <c r="Z3838" s="1770"/>
      <c r="AA3838" s="1843"/>
      <c r="AB3838" s="1843"/>
      <c r="AH3838" s="1867"/>
      <c r="AK3838" s="1868"/>
      <c r="AL3838" s="1868"/>
    </row>
    <row r="3839" spans="9:38" x14ac:dyDescent="0.25">
      <c r="I3839" s="1783">
        <v>0</v>
      </c>
      <c r="J3839" s="1783">
        <v>0</v>
      </c>
      <c r="O3839" s="1764">
        <f t="shared" si="1472"/>
        <v>0</v>
      </c>
      <c r="P3839" s="1806" t="str">
        <f t="shared" si="1473"/>
        <v/>
      </c>
      <c r="R3839" s="1864" t="str">
        <f t="shared" si="1474"/>
        <v/>
      </c>
      <c r="S3839" s="1807">
        <f t="shared" si="1475"/>
        <v>0</v>
      </c>
      <c r="U3839" s="1764">
        <f t="shared" si="1476"/>
        <v>0</v>
      </c>
      <c r="V3839" s="1764">
        <f t="shared" si="1477"/>
        <v>0</v>
      </c>
      <c r="W3839" s="1764">
        <f t="shared" si="1478"/>
        <v>0</v>
      </c>
      <c r="X3839" s="1768"/>
      <c r="Y3839" s="1784"/>
      <c r="Z3839" s="1770"/>
      <c r="AA3839" s="1843"/>
      <c r="AB3839" s="1843"/>
      <c r="AH3839" s="1867"/>
      <c r="AK3839" s="1868"/>
      <c r="AL3839" s="1868"/>
    </row>
    <row r="3840" spans="9:38" x14ac:dyDescent="0.25">
      <c r="I3840" s="1783">
        <v>0</v>
      </c>
      <c r="J3840" s="1783">
        <v>0</v>
      </c>
      <c r="O3840" s="1764">
        <f t="shared" si="1472"/>
        <v>0</v>
      </c>
      <c r="P3840" s="1806" t="str">
        <f t="shared" si="1473"/>
        <v/>
      </c>
      <c r="R3840" s="1864" t="str">
        <f t="shared" si="1474"/>
        <v/>
      </c>
      <c r="S3840" s="1807">
        <f t="shared" si="1475"/>
        <v>0</v>
      </c>
      <c r="U3840" s="1764">
        <f t="shared" si="1476"/>
        <v>0</v>
      </c>
      <c r="V3840" s="1764">
        <f t="shared" si="1477"/>
        <v>0</v>
      </c>
      <c r="W3840" s="1764">
        <f t="shared" si="1478"/>
        <v>0</v>
      </c>
      <c r="X3840" s="1768"/>
      <c r="Y3840" s="1784"/>
      <c r="Z3840" s="1770"/>
      <c r="AA3840" s="1843"/>
      <c r="AB3840" s="1843"/>
      <c r="AH3840" s="1867"/>
      <c r="AK3840" s="1868"/>
      <c r="AL3840" s="1868"/>
    </row>
    <row r="3841" spans="9:38" x14ac:dyDescent="0.25">
      <c r="I3841" s="1783">
        <v>0</v>
      </c>
      <c r="J3841" s="1783">
        <v>0</v>
      </c>
      <c r="O3841" s="1764">
        <f t="shared" si="1472"/>
        <v>0</v>
      </c>
      <c r="P3841" s="1806" t="str">
        <f t="shared" si="1473"/>
        <v/>
      </c>
      <c r="R3841" s="1864" t="str">
        <f t="shared" si="1474"/>
        <v/>
      </c>
      <c r="S3841" s="1807">
        <f t="shared" si="1475"/>
        <v>0</v>
      </c>
      <c r="U3841" s="1764">
        <f t="shared" si="1476"/>
        <v>0</v>
      </c>
      <c r="V3841" s="1764">
        <f t="shared" si="1477"/>
        <v>0</v>
      </c>
      <c r="W3841" s="1764">
        <f t="shared" si="1478"/>
        <v>0</v>
      </c>
      <c r="X3841" s="1768"/>
      <c r="Y3841" s="1784"/>
      <c r="Z3841" s="1770"/>
      <c r="AA3841" s="1843"/>
      <c r="AB3841" s="1843"/>
      <c r="AH3841" s="1867"/>
      <c r="AK3841" s="1868"/>
      <c r="AL3841" s="1868"/>
    </row>
    <row r="3842" spans="9:38" x14ac:dyDescent="0.25">
      <c r="I3842" s="1783">
        <v>0</v>
      </c>
      <c r="J3842" s="1783">
        <v>0</v>
      </c>
      <c r="O3842" s="1764">
        <f t="shared" si="1472"/>
        <v>0</v>
      </c>
      <c r="P3842" s="1806" t="str">
        <f t="shared" si="1473"/>
        <v/>
      </c>
      <c r="R3842" s="1864" t="str">
        <f t="shared" si="1474"/>
        <v/>
      </c>
      <c r="S3842" s="1807">
        <f t="shared" si="1475"/>
        <v>0</v>
      </c>
      <c r="U3842" s="1764">
        <f t="shared" si="1476"/>
        <v>0</v>
      </c>
      <c r="V3842" s="1764">
        <f t="shared" si="1477"/>
        <v>0</v>
      </c>
      <c r="W3842" s="1764">
        <f t="shared" si="1478"/>
        <v>0</v>
      </c>
      <c r="X3842" s="1768"/>
      <c r="Y3842" s="1784"/>
      <c r="Z3842" s="1770"/>
      <c r="AA3842" s="1843"/>
      <c r="AB3842" s="1843"/>
      <c r="AH3842" s="1867"/>
      <c r="AK3842" s="1868"/>
      <c r="AL3842" s="1868"/>
    </row>
    <row r="3843" spans="9:38" x14ac:dyDescent="0.25">
      <c r="I3843" s="1783">
        <v>0</v>
      </c>
      <c r="J3843" s="1783">
        <v>0</v>
      </c>
      <c r="O3843" s="1764">
        <f t="shared" si="1472"/>
        <v>0</v>
      </c>
      <c r="P3843" s="1806" t="str">
        <f t="shared" si="1473"/>
        <v/>
      </c>
      <c r="R3843" s="1864" t="str">
        <f t="shared" si="1474"/>
        <v/>
      </c>
      <c r="S3843" s="1807">
        <f t="shared" si="1475"/>
        <v>0</v>
      </c>
      <c r="U3843" s="1764">
        <f t="shared" si="1476"/>
        <v>0</v>
      </c>
      <c r="V3843" s="1764">
        <f t="shared" si="1477"/>
        <v>0</v>
      </c>
      <c r="W3843" s="1764">
        <f t="shared" si="1478"/>
        <v>0</v>
      </c>
      <c r="X3843" s="1768"/>
      <c r="Y3843" s="1784"/>
      <c r="Z3843" s="1770"/>
      <c r="AA3843" s="1843"/>
      <c r="AB3843" s="1843"/>
      <c r="AH3843" s="1867"/>
      <c r="AK3843" s="1868"/>
      <c r="AL3843" s="1868"/>
    </row>
    <row r="3844" spans="9:38" x14ac:dyDescent="0.25">
      <c r="I3844" s="1783">
        <v>0</v>
      </c>
      <c r="J3844" s="1783">
        <v>0</v>
      </c>
      <c r="O3844" s="1764">
        <f t="shared" si="1472"/>
        <v>0</v>
      </c>
      <c r="P3844" s="1806" t="str">
        <f t="shared" si="1473"/>
        <v/>
      </c>
      <c r="R3844" s="1864" t="str">
        <f t="shared" si="1474"/>
        <v/>
      </c>
      <c r="S3844" s="1807">
        <f t="shared" si="1475"/>
        <v>0</v>
      </c>
      <c r="U3844" s="1764">
        <f t="shared" si="1476"/>
        <v>0</v>
      </c>
      <c r="V3844" s="1764">
        <f t="shared" si="1477"/>
        <v>0</v>
      </c>
      <c r="W3844" s="1764">
        <f t="shared" si="1478"/>
        <v>0</v>
      </c>
      <c r="X3844" s="1768"/>
      <c r="Y3844" s="1784"/>
      <c r="Z3844" s="1770"/>
      <c r="AA3844" s="1843"/>
      <c r="AB3844" s="1843"/>
      <c r="AH3844" s="1867"/>
      <c r="AK3844" s="1868"/>
      <c r="AL3844" s="1868"/>
    </row>
    <row r="3845" spans="9:38" x14ac:dyDescent="0.25">
      <c r="I3845" s="1783">
        <v>0</v>
      </c>
      <c r="J3845" s="1783">
        <v>0</v>
      </c>
      <c r="O3845" s="1764">
        <f t="shared" si="1472"/>
        <v>0</v>
      </c>
      <c r="P3845" s="1806" t="str">
        <f t="shared" si="1473"/>
        <v/>
      </c>
      <c r="R3845" s="1864" t="str">
        <f t="shared" si="1474"/>
        <v/>
      </c>
      <c r="S3845" s="1807">
        <f t="shared" si="1475"/>
        <v>0</v>
      </c>
      <c r="U3845" s="1764">
        <f t="shared" si="1476"/>
        <v>0</v>
      </c>
      <c r="V3845" s="1764">
        <f t="shared" si="1477"/>
        <v>0</v>
      </c>
      <c r="W3845" s="1764">
        <f t="shared" si="1478"/>
        <v>0</v>
      </c>
      <c r="X3845" s="1768"/>
      <c r="Y3845" s="1784"/>
      <c r="Z3845" s="1770"/>
      <c r="AA3845" s="1843"/>
      <c r="AB3845" s="1843"/>
      <c r="AH3845" s="1867"/>
      <c r="AK3845" s="1868"/>
      <c r="AL3845" s="1868"/>
    </row>
    <row r="3846" spans="9:38" x14ac:dyDescent="0.25">
      <c r="I3846" s="1783">
        <v>0</v>
      </c>
      <c r="J3846" s="1783">
        <v>0</v>
      </c>
      <c r="O3846" s="1764">
        <f t="shared" si="1472"/>
        <v>0</v>
      </c>
      <c r="P3846" s="1806" t="str">
        <f t="shared" si="1473"/>
        <v/>
      </c>
      <c r="R3846" s="1864" t="str">
        <f t="shared" si="1474"/>
        <v/>
      </c>
      <c r="S3846" s="1807">
        <f t="shared" si="1475"/>
        <v>0</v>
      </c>
      <c r="U3846" s="1764">
        <f t="shared" si="1476"/>
        <v>0</v>
      </c>
      <c r="V3846" s="1764">
        <f t="shared" si="1477"/>
        <v>0</v>
      </c>
      <c r="W3846" s="1764">
        <f t="shared" si="1478"/>
        <v>0</v>
      </c>
      <c r="X3846" s="1768"/>
      <c r="Y3846" s="1784"/>
      <c r="Z3846" s="1770"/>
      <c r="AA3846" s="1843"/>
      <c r="AB3846" s="1843"/>
      <c r="AH3846" s="1867"/>
      <c r="AK3846" s="1868"/>
      <c r="AL3846" s="1868"/>
    </row>
    <row r="3847" spans="9:38" x14ac:dyDescent="0.25">
      <c r="I3847" s="1783">
        <v>0</v>
      </c>
      <c r="J3847" s="1783">
        <v>0</v>
      </c>
      <c r="O3847" s="1764">
        <f t="shared" si="1472"/>
        <v>0</v>
      </c>
      <c r="P3847" s="1806" t="str">
        <f t="shared" si="1473"/>
        <v/>
      </c>
      <c r="R3847" s="1864" t="str">
        <f t="shared" si="1474"/>
        <v/>
      </c>
      <c r="S3847" s="1807">
        <f t="shared" si="1475"/>
        <v>0</v>
      </c>
      <c r="U3847" s="1764">
        <f t="shared" si="1476"/>
        <v>0</v>
      </c>
      <c r="V3847" s="1764">
        <f t="shared" si="1477"/>
        <v>0</v>
      </c>
      <c r="W3847" s="1764">
        <f t="shared" si="1478"/>
        <v>0</v>
      </c>
      <c r="X3847" s="1768"/>
      <c r="Y3847" s="1784"/>
      <c r="Z3847" s="1770"/>
      <c r="AA3847" s="1843"/>
      <c r="AB3847" s="1843"/>
      <c r="AH3847" s="1867"/>
      <c r="AK3847" s="1868"/>
      <c r="AL3847" s="1868"/>
    </row>
    <row r="3848" spans="9:38" x14ac:dyDescent="0.25">
      <c r="I3848" s="1783">
        <v>0</v>
      </c>
      <c r="J3848" s="1783">
        <v>0</v>
      </c>
      <c r="O3848" s="1764">
        <f t="shared" si="1472"/>
        <v>0</v>
      </c>
      <c r="P3848" s="1806" t="str">
        <f t="shared" si="1473"/>
        <v/>
      </c>
      <c r="R3848" s="1864" t="str">
        <f t="shared" si="1474"/>
        <v/>
      </c>
      <c r="S3848" s="1807">
        <f t="shared" si="1475"/>
        <v>0</v>
      </c>
      <c r="U3848" s="1764">
        <f t="shared" si="1476"/>
        <v>0</v>
      </c>
      <c r="V3848" s="1764">
        <f t="shared" si="1477"/>
        <v>0</v>
      </c>
      <c r="W3848" s="1764">
        <f t="shared" si="1478"/>
        <v>0</v>
      </c>
      <c r="X3848" s="1768"/>
      <c r="Y3848" s="1784"/>
      <c r="Z3848" s="1770"/>
      <c r="AA3848" s="1843"/>
      <c r="AB3848" s="1843"/>
      <c r="AH3848" s="1867"/>
      <c r="AK3848" s="1868"/>
      <c r="AL3848" s="1868"/>
    </row>
    <row r="3849" spans="9:38" x14ac:dyDescent="0.25">
      <c r="I3849" s="1783">
        <v>0</v>
      </c>
      <c r="J3849" s="1783">
        <v>0</v>
      </c>
      <c r="O3849" s="1764">
        <f t="shared" ref="O3849:O3912" si="1479">N3849-Q3849</f>
        <v>0</v>
      </c>
      <c r="P3849" s="1806" t="str">
        <f t="shared" ref="P3849:P3912" si="1480">IF(N3849&lt;=0,"",O3849/N3849)</f>
        <v/>
      </c>
      <c r="R3849" s="1864" t="str">
        <f t="shared" ref="R3849:R3912" si="1481">IF(N3849&lt;=0,"",Q3849/N3849)</f>
        <v/>
      </c>
      <c r="S3849" s="1807">
        <f t="shared" ref="S3849:S3912" si="1482">Q3849/$S$1</f>
        <v>0</v>
      </c>
      <c r="U3849" s="1764">
        <f t="shared" ref="U3849:U3912" si="1483">((1-I3849)*O3849)+((1-J3849)*Q3849)</f>
        <v>0</v>
      </c>
      <c r="V3849" s="1764">
        <f t="shared" ref="V3849:V3912" si="1484">L3849-W3849</f>
        <v>0</v>
      </c>
      <c r="W3849" s="1764">
        <f t="shared" ref="W3849:W3912" si="1485">X3849+AC3849+AH3849+AM3849+AO3849+AR3849</f>
        <v>0</v>
      </c>
      <c r="X3849" s="1768"/>
      <c r="Y3849" s="1784"/>
      <c r="Z3849" s="1770"/>
      <c r="AA3849" s="1843"/>
      <c r="AB3849" s="1843"/>
      <c r="AH3849" s="1867"/>
      <c r="AK3849" s="1868"/>
      <c r="AL3849" s="1868"/>
    </row>
    <row r="3850" spans="9:38" x14ac:dyDescent="0.25">
      <c r="I3850" s="1783">
        <v>0</v>
      </c>
      <c r="J3850" s="1783">
        <v>0</v>
      </c>
      <c r="O3850" s="1764">
        <f t="shared" si="1479"/>
        <v>0</v>
      </c>
      <c r="P3850" s="1806" t="str">
        <f t="shared" si="1480"/>
        <v/>
      </c>
      <c r="R3850" s="1864" t="str">
        <f t="shared" si="1481"/>
        <v/>
      </c>
      <c r="S3850" s="1807">
        <f t="shared" si="1482"/>
        <v>0</v>
      </c>
      <c r="U3850" s="1764">
        <f t="shared" si="1483"/>
        <v>0</v>
      </c>
      <c r="V3850" s="1764">
        <f t="shared" si="1484"/>
        <v>0</v>
      </c>
      <c r="W3850" s="1764">
        <f t="shared" si="1485"/>
        <v>0</v>
      </c>
      <c r="X3850" s="1768"/>
      <c r="Y3850" s="1784"/>
      <c r="Z3850" s="1770"/>
      <c r="AA3850" s="1843"/>
      <c r="AB3850" s="1843"/>
      <c r="AH3850" s="1867"/>
      <c r="AK3850" s="1868"/>
      <c r="AL3850" s="1868"/>
    </row>
    <row r="3851" spans="9:38" x14ac:dyDescent="0.25">
      <c r="I3851" s="1783">
        <v>0</v>
      </c>
      <c r="J3851" s="1783">
        <v>0</v>
      </c>
      <c r="O3851" s="1764">
        <f t="shared" si="1479"/>
        <v>0</v>
      </c>
      <c r="P3851" s="1806" t="str">
        <f t="shared" si="1480"/>
        <v/>
      </c>
      <c r="R3851" s="1864" t="str">
        <f t="shared" si="1481"/>
        <v/>
      </c>
      <c r="S3851" s="1807">
        <f t="shared" si="1482"/>
        <v>0</v>
      </c>
      <c r="U3851" s="1764">
        <f t="shared" si="1483"/>
        <v>0</v>
      </c>
      <c r="V3851" s="1764">
        <f t="shared" si="1484"/>
        <v>0</v>
      </c>
      <c r="W3851" s="1764">
        <f t="shared" si="1485"/>
        <v>0</v>
      </c>
      <c r="X3851" s="1768"/>
      <c r="Y3851" s="1784"/>
      <c r="Z3851" s="1770"/>
      <c r="AA3851" s="1843"/>
      <c r="AB3851" s="1843"/>
      <c r="AH3851" s="1867"/>
      <c r="AK3851" s="1868"/>
      <c r="AL3851" s="1868"/>
    </row>
    <row r="3852" spans="9:38" x14ac:dyDescent="0.25">
      <c r="I3852" s="1783">
        <v>0</v>
      </c>
      <c r="J3852" s="1783">
        <v>0</v>
      </c>
      <c r="O3852" s="1764">
        <f t="shared" si="1479"/>
        <v>0</v>
      </c>
      <c r="P3852" s="1806" t="str">
        <f t="shared" si="1480"/>
        <v/>
      </c>
      <c r="R3852" s="1864" t="str">
        <f t="shared" si="1481"/>
        <v/>
      </c>
      <c r="S3852" s="1807">
        <f t="shared" si="1482"/>
        <v>0</v>
      </c>
      <c r="U3852" s="1764">
        <f t="shared" si="1483"/>
        <v>0</v>
      </c>
      <c r="V3852" s="1764">
        <f t="shared" si="1484"/>
        <v>0</v>
      </c>
      <c r="W3852" s="1764">
        <f t="shared" si="1485"/>
        <v>0</v>
      </c>
      <c r="X3852" s="1768"/>
      <c r="Y3852" s="1784"/>
      <c r="Z3852" s="1770"/>
      <c r="AA3852" s="1843"/>
      <c r="AB3852" s="1843"/>
      <c r="AH3852" s="1867"/>
      <c r="AK3852" s="1868"/>
      <c r="AL3852" s="1868"/>
    </row>
    <row r="3853" spans="9:38" x14ac:dyDescent="0.25">
      <c r="I3853" s="1783">
        <v>0</v>
      </c>
      <c r="J3853" s="1783">
        <v>0</v>
      </c>
      <c r="O3853" s="1764">
        <f t="shared" si="1479"/>
        <v>0</v>
      </c>
      <c r="P3853" s="1806" t="str">
        <f t="shared" si="1480"/>
        <v/>
      </c>
      <c r="R3853" s="1864" t="str">
        <f t="shared" si="1481"/>
        <v/>
      </c>
      <c r="S3853" s="1807">
        <f t="shared" si="1482"/>
        <v>0</v>
      </c>
      <c r="U3853" s="1764">
        <f t="shared" si="1483"/>
        <v>0</v>
      </c>
      <c r="V3853" s="1764">
        <f t="shared" si="1484"/>
        <v>0</v>
      </c>
      <c r="W3853" s="1764">
        <f t="shared" si="1485"/>
        <v>0</v>
      </c>
      <c r="X3853" s="1768"/>
      <c r="Y3853" s="1784"/>
      <c r="Z3853" s="1770"/>
      <c r="AA3853" s="1843"/>
      <c r="AB3853" s="1843"/>
      <c r="AH3853" s="1867"/>
      <c r="AK3853" s="1868"/>
      <c r="AL3853" s="1868"/>
    </row>
    <row r="3854" spans="9:38" x14ac:dyDescent="0.25">
      <c r="I3854" s="1783">
        <v>0</v>
      </c>
      <c r="J3854" s="1783">
        <v>0</v>
      </c>
      <c r="O3854" s="1764">
        <f t="shared" si="1479"/>
        <v>0</v>
      </c>
      <c r="P3854" s="1806" t="str">
        <f t="shared" si="1480"/>
        <v/>
      </c>
      <c r="R3854" s="1864" t="str">
        <f t="shared" si="1481"/>
        <v/>
      </c>
      <c r="S3854" s="1807">
        <f t="shared" si="1482"/>
        <v>0</v>
      </c>
      <c r="U3854" s="1764">
        <f t="shared" si="1483"/>
        <v>0</v>
      </c>
      <c r="V3854" s="1764">
        <f t="shared" si="1484"/>
        <v>0</v>
      </c>
      <c r="W3854" s="1764">
        <f t="shared" si="1485"/>
        <v>0</v>
      </c>
      <c r="X3854" s="1768"/>
      <c r="Y3854" s="1784"/>
      <c r="Z3854" s="1770"/>
      <c r="AA3854" s="1843"/>
      <c r="AB3854" s="1843"/>
      <c r="AH3854" s="1867"/>
      <c r="AK3854" s="1868"/>
      <c r="AL3854" s="1868"/>
    </row>
    <row r="3855" spans="9:38" x14ac:dyDescent="0.25">
      <c r="I3855" s="1783">
        <v>0</v>
      </c>
      <c r="J3855" s="1783">
        <v>0</v>
      </c>
      <c r="O3855" s="1764">
        <f t="shared" si="1479"/>
        <v>0</v>
      </c>
      <c r="P3855" s="1806" t="str">
        <f t="shared" si="1480"/>
        <v/>
      </c>
      <c r="R3855" s="1864" t="str">
        <f t="shared" si="1481"/>
        <v/>
      </c>
      <c r="S3855" s="1807">
        <f t="shared" si="1482"/>
        <v>0</v>
      </c>
      <c r="U3855" s="1764">
        <f t="shared" si="1483"/>
        <v>0</v>
      </c>
      <c r="V3855" s="1764">
        <f t="shared" si="1484"/>
        <v>0</v>
      </c>
      <c r="W3855" s="1764">
        <f t="shared" si="1485"/>
        <v>0</v>
      </c>
      <c r="X3855" s="1768"/>
      <c r="Y3855" s="1784"/>
      <c r="Z3855" s="1770"/>
      <c r="AA3855" s="1843"/>
      <c r="AB3855" s="1843"/>
      <c r="AH3855" s="1867"/>
      <c r="AK3855" s="1868"/>
      <c r="AL3855" s="1868"/>
    </row>
    <row r="3856" spans="9:38" x14ac:dyDescent="0.25">
      <c r="I3856" s="1783">
        <v>0</v>
      </c>
      <c r="J3856" s="1783">
        <v>0</v>
      </c>
      <c r="O3856" s="1764">
        <f t="shared" si="1479"/>
        <v>0</v>
      </c>
      <c r="P3856" s="1806" t="str">
        <f t="shared" si="1480"/>
        <v/>
      </c>
      <c r="R3856" s="1864" t="str">
        <f t="shared" si="1481"/>
        <v/>
      </c>
      <c r="S3856" s="1807">
        <f t="shared" si="1482"/>
        <v>0</v>
      </c>
      <c r="U3856" s="1764">
        <f t="shared" si="1483"/>
        <v>0</v>
      </c>
      <c r="V3856" s="1764">
        <f t="shared" si="1484"/>
        <v>0</v>
      </c>
      <c r="W3856" s="1764">
        <f t="shared" si="1485"/>
        <v>0</v>
      </c>
      <c r="X3856" s="1768"/>
      <c r="Y3856" s="1784"/>
      <c r="Z3856" s="1770"/>
      <c r="AA3856" s="1843"/>
      <c r="AB3856" s="1843"/>
      <c r="AH3856" s="1867"/>
      <c r="AK3856" s="1868"/>
      <c r="AL3856" s="1868"/>
    </row>
    <row r="3857" spans="9:38" x14ac:dyDescent="0.25">
      <c r="I3857" s="1783">
        <v>0</v>
      </c>
      <c r="J3857" s="1783">
        <v>0</v>
      </c>
      <c r="O3857" s="1764">
        <f t="shared" si="1479"/>
        <v>0</v>
      </c>
      <c r="P3857" s="1806" t="str">
        <f t="shared" si="1480"/>
        <v/>
      </c>
      <c r="R3857" s="1864" t="str">
        <f t="shared" si="1481"/>
        <v/>
      </c>
      <c r="S3857" s="1807">
        <f t="shared" si="1482"/>
        <v>0</v>
      </c>
      <c r="U3857" s="1764">
        <f t="shared" si="1483"/>
        <v>0</v>
      </c>
      <c r="V3857" s="1764">
        <f t="shared" si="1484"/>
        <v>0</v>
      </c>
      <c r="W3857" s="1764">
        <f t="shared" si="1485"/>
        <v>0</v>
      </c>
      <c r="X3857" s="1768"/>
      <c r="Y3857" s="1784"/>
      <c r="Z3857" s="1770"/>
      <c r="AA3857" s="1843"/>
      <c r="AB3857" s="1843"/>
      <c r="AH3857" s="1867"/>
      <c r="AK3857" s="1868"/>
      <c r="AL3857" s="1868"/>
    </row>
    <row r="3858" spans="9:38" x14ac:dyDescent="0.25">
      <c r="I3858" s="1783">
        <v>0</v>
      </c>
      <c r="J3858" s="1783">
        <v>0</v>
      </c>
      <c r="O3858" s="1764">
        <f t="shared" si="1479"/>
        <v>0</v>
      </c>
      <c r="P3858" s="1806" t="str">
        <f t="shared" si="1480"/>
        <v/>
      </c>
      <c r="R3858" s="1864" t="str">
        <f t="shared" si="1481"/>
        <v/>
      </c>
      <c r="S3858" s="1807">
        <f t="shared" si="1482"/>
        <v>0</v>
      </c>
      <c r="U3858" s="1764">
        <f t="shared" si="1483"/>
        <v>0</v>
      </c>
      <c r="V3858" s="1764">
        <f t="shared" si="1484"/>
        <v>0</v>
      </c>
      <c r="W3858" s="1764">
        <f t="shared" si="1485"/>
        <v>0</v>
      </c>
      <c r="X3858" s="1768"/>
      <c r="Y3858" s="1784"/>
      <c r="Z3858" s="1770"/>
      <c r="AA3858" s="1843"/>
      <c r="AB3858" s="1843"/>
      <c r="AH3858" s="1867"/>
      <c r="AK3858" s="1868"/>
      <c r="AL3858" s="1868"/>
    </row>
    <row r="3859" spans="9:38" x14ac:dyDescent="0.25">
      <c r="I3859" s="1783">
        <v>0</v>
      </c>
      <c r="J3859" s="1783">
        <v>0</v>
      </c>
      <c r="O3859" s="1764">
        <f t="shared" si="1479"/>
        <v>0</v>
      </c>
      <c r="P3859" s="1806" t="str">
        <f t="shared" si="1480"/>
        <v/>
      </c>
      <c r="R3859" s="1864" t="str">
        <f t="shared" si="1481"/>
        <v/>
      </c>
      <c r="S3859" s="1807">
        <f t="shared" si="1482"/>
        <v>0</v>
      </c>
      <c r="U3859" s="1764">
        <f t="shared" si="1483"/>
        <v>0</v>
      </c>
      <c r="V3859" s="1764">
        <f t="shared" si="1484"/>
        <v>0</v>
      </c>
      <c r="W3859" s="1764">
        <f t="shared" si="1485"/>
        <v>0</v>
      </c>
      <c r="X3859" s="1768"/>
      <c r="Y3859" s="1784"/>
      <c r="Z3859" s="1770"/>
      <c r="AA3859" s="1843"/>
      <c r="AB3859" s="1843"/>
      <c r="AH3859" s="1867"/>
      <c r="AK3859" s="1868"/>
      <c r="AL3859" s="1868"/>
    </row>
    <row r="3860" spans="9:38" x14ac:dyDescent="0.25">
      <c r="I3860" s="1783">
        <v>0</v>
      </c>
      <c r="J3860" s="1783">
        <v>0</v>
      </c>
      <c r="O3860" s="1764">
        <f t="shared" si="1479"/>
        <v>0</v>
      </c>
      <c r="P3860" s="1806" t="str">
        <f t="shared" si="1480"/>
        <v/>
      </c>
      <c r="R3860" s="1864" t="str">
        <f t="shared" si="1481"/>
        <v/>
      </c>
      <c r="S3860" s="1807">
        <f t="shared" si="1482"/>
        <v>0</v>
      </c>
      <c r="U3860" s="1764">
        <f t="shared" si="1483"/>
        <v>0</v>
      </c>
      <c r="V3860" s="1764">
        <f t="shared" si="1484"/>
        <v>0</v>
      </c>
      <c r="W3860" s="1764">
        <f t="shared" si="1485"/>
        <v>0</v>
      </c>
      <c r="X3860" s="1768"/>
      <c r="Y3860" s="1784"/>
      <c r="Z3860" s="1770"/>
      <c r="AA3860" s="1843"/>
      <c r="AB3860" s="1843"/>
      <c r="AH3860" s="1867"/>
      <c r="AK3860" s="1868"/>
      <c r="AL3860" s="1868"/>
    </row>
    <row r="3861" spans="9:38" x14ac:dyDescent="0.25">
      <c r="I3861" s="1783">
        <v>0</v>
      </c>
      <c r="J3861" s="1783">
        <v>0</v>
      </c>
      <c r="O3861" s="1764">
        <f t="shared" si="1479"/>
        <v>0</v>
      </c>
      <c r="P3861" s="1806" t="str">
        <f t="shared" si="1480"/>
        <v/>
      </c>
      <c r="R3861" s="1864" t="str">
        <f t="shared" si="1481"/>
        <v/>
      </c>
      <c r="S3861" s="1807">
        <f t="shared" si="1482"/>
        <v>0</v>
      </c>
      <c r="U3861" s="1764">
        <f t="shared" si="1483"/>
        <v>0</v>
      </c>
      <c r="V3861" s="1764">
        <f t="shared" si="1484"/>
        <v>0</v>
      </c>
      <c r="W3861" s="1764">
        <f t="shared" si="1485"/>
        <v>0</v>
      </c>
      <c r="X3861" s="1768"/>
      <c r="Y3861" s="1784"/>
      <c r="Z3861" s="1770"/>
      <c r="AA3861" s="1843"/>
      <c r="AB3861" s="1843"/>
      <c r="AH3861" s="1867"/>
      <c r="AK3861" s="1868"/>
      <c r="AL3861" s="1868"/>
    </row>
    <row r="3862" spans="9:38" x14ac:dyDescent="0.25">
      <c r="I3862" s="1783">
        <v>0</v>
      </c>
      <c r="J3862" s="1783">
        <v>0</v>
      </c>
      <c r="O3862" s="1764">
        <f t="shared" si="1479"/>
        <v>0</v>
      </c>
      <c r="P3862" s="1806" t="str">
        <f t="shared" si="1480"/>
        <v/>
      </c>
      <c r="R3862" s="1864" t="str">
        <f t="shared" si="1481"/>
        <v/>
      </c>
      <c r="S3862" s="1807">
        <f t="shared" si="1482"/>
        <v>0</v>
      </c>
      <c r="U3862" s="1764">
        <f t="shared" si="1483"/>
        <v>0</v>
      </c>
      <c r="V3862" s="1764">
        <f t="shared" si="1484"/>
        <v>0</v>
      </c>
      <c r="W3862" s="1764">
        <f t="shared" si="1485"/>
        <v>0</v>
      </c>
      <c r="X3862" s="1768"/>
      <c r="Y3862" s="1784"/>
      <c r="Z3862" s="1770"/>
      <c r="AA3862" s="1843"/>
      <c r="AB3862" s="1843"/>
      <c r="AH3862" s="1867"/>
      <c r="AK3862" s="1868"/>
      <c r="AL3862" s="1868"/>
    </row>
    <row r="3863" spans="9:38" x14ac:dyDescent="0.25">
      <c r="I3863" s="1783">
        <v>0</v>
      </c>
      <c r="J3863" s="1783">
        <v>0</v>
      </c>
      <c r="O3863" s="1764">
        <f t="shared" si="1479"/>
        <v>0</v>
      </c>
      <c r="P3863" s="1806" t="str">
        <f t="shared" si="1480"/>
        <v/>
      </c>
      <c r="R3863" s="1864" t="str">
        <f t="shared" si="1481"/>
        <v/>
      </c>
      <c r="S3863" s="1807">
        <f t="shared" si="1482"/>
        <v>0</v>
      </c>
      <c r="U3863" s="1764">
        <f t="shared" si="1483"/>
        <v>0</v>
      </c>
      <c r="V3863" s="1764">
        <f t="shared" si="1484"/>
        <v>0</v>
      </c>
      <c r="W3863" s="1764">
        <f t="shared" si="1485"/>
        <v>0</v>
      </c>
      <c r="X3863" s="1768"/>
      <c r="Y3863" s="1784"/>
      <c r="Z3863" s="1770"/>
      <c r="AA3863" s="1843"/>
      <c r="AB3863" s="1843"/>
      <c r="AH3863" s="1867"/>
      <c r="AK3863" s="1868"/>
      <c r="AL3863" s="1868"/>
    </row>
    <row r="3864" spans="9:38" x14ac:dyDescent="0.25">
      <c r="I3864" s="1783">
        <v>0</v>
      </c>
      <c r="J3864" s="1783">
        <v>0</v>
      </c>
      <c r="O3864" s="1764">
        <f t="shared" si="1479"/>
        <v>0</v>
      </c>
      <c r="P3864" s="1806" t="str">
        <f t="shared" si="1480"/>
        <v/>
      </c>
      <c r="R3864" s="1864" t="str">
        <f t="shared" si="1481"/>
        <v/>
      </c>
      <c r="S3864" s="1807">
        <f t="shared" si="1482"/>
        <v>0</v>
      </c>
      <c r="U3864" s="1764">
        <f t="shared" si="1483"/>
        <v>0</v>
      </c>
      <c r="V3864" s="1764">
        <f t="shared" si="1484"/>
        <v>0</v>
      </c>
      <c r="W3864" s="1764">
        <f t="shared" si="1485"/>
        <v>0</v>
      </c>
      <c r="X3864" s="1768"/>
      <c r="Y3864" s="1784"/>
      <c r="Z3864" s="1770"/>
      <c r="AA3864" s="1843"/>
      <c r="AB3864" s="1843"/>
      <c r="AH3864" s="1867"/>
      <c r="AK3864" s="1868"/>
      <c r="AL3864" s="1868"/>
    </row>
    <row r="3865" spans="9:38" x14ac:dyDescent="0.25">
      <c r="I3865" s="1783">
        <v>0</v>
      </c>
      <c r="J3865" s="1783">
        <v>0</v>
      </c>
      <c r="O3865" s="1764">
        <f t="shared" si="1479"/>
        <v>0</v>
      </c>
      <c r="P3865" s="1806" t="str">
        <f t="shared" si="1480"/>
        <v/>
      </c>
      <c r="R3865" s="1864" t="str">
        <f t="shared" si="1481"/>
        <v/>
      </c>
      <c r="S3865" s="1807">
        <f t="shared" si="1482"/>
        <v>0</v>
      </c>
      <c r="U3865" s="1764">
        <f t="shared" si="1483"/>
        <v>0</v>
      </c>
      <c r="V3865" s="1764">
        <f t="shared" si="1484"/>
        <v>0</v>
      </c>
      <c r="W3865" s="1764">
        <f t="shared" si="1485"/>
        <v>0</v>
      </c>
      <c r="X3865" s="1768"/>
      <c r="Y3865" s="1784"/>
      <c r="Z3865" s="1770"/>
      <c r="AA3865" s="1843"/>
      <c r="AB3865" s="1843"/>
      <c r="AH3865" s="1867"/>
      <c r="AK3865" s="1868"/>
      <c r="AL3865" s="1868"/>
    </row>
    <row r="3866" spans="9:38" x14ac:dyDescent="0.25">
      <c r="I3866" s="1783">
        <v>0</v>
      </c>
      <c r="J3866" s="1783">
        <v>0</v>
      </c>
      <c r="O3866" s="1764">
        <f t="shared" si="1479"/>
        <v>0</v>
      </c>
      <c r="P3866" s="1806" t="str">
        <f t="shared" si="1480"/>
        <v/>
      </c>
      <c r="R3866" s="1864" t="str">
        <f t="shared" si="1481"/>
        <v/>
      </c>
      <c r="S3866" s="1807">
        <f t="shared" si="1482"/>
        <v>0</v>
      </c>
      <c r="U3866" s="1764">
        <f t="shared" si="1483"/>
        <v>0</v>
      </c>
      <c r="V3866" s="1764">
        <f t="shared" si="1484"/>
        <v>0</v>
      </c>
      <c r="W3866" s="1764">
        <f t="shared" si="1485"/>
        <v>0</v>
      </c>
      <c r="X3866" s="1768"/>
      <c r="Y3866" s="1784"/>
      <c r="Z3866" s="1770"/>
      <c r="AA3866" s="1843"/>
      <c r="AB3866" s="1843"/>
      <c r="AH3866" s="1867"/>
      <c r="AK3866" s="1868"/>
      <c r="AL3866" s="1868"/>
    </row>
    <row r="3867" spans="9:38" x14ac:dyDescent="0.25">
      <c r="I3867" s="1783">
        <v>0</v>
      </c>
      <c r="J3867" s="1783">
        <v>0</v>
      </c>
      <c r="O3867" s="1764">
        <f t="shared" si="1479"/>
        <v>0</v>
      </c>
      <c r="P3867" s="1806" t="str">
        <f t="shared" si="1480"/>
        <v/>
      </c>
      <c r="R3867" s="1864" t="str">
        <f t="shared" si="1481"/>
        <v/>
      </c>
      <c r="S3867" s="1807">
        <f t="shared" si="1482"/>
        <v>0</v>
      </c>
      <c r="U3867" s="1764">
        <f t="shared" si="1483"/>
        <v>0</v>
      </c>
      <c r="V3867" s="1764">
        <f t="shared" si="1484"/>
        <v>0</v>
      </c>
      <c r="W3867" s="1764">
        <f t="shared" si="1485"/>
        <v>0</v>
      </c>
      <c r="X3867" s="1768"/>
      <c r="Y3867" s="1784"/>
      <c r="Z3867" s="1770"/>
      <c r="AA3867" s="1843"/>
      <c r="AB3867" s="1843"/>
      <c r="AH3867" s="1867"/>
      <c r="AK3867" s="1868"/>
      <c r="AL3867" s="1868"/>
    </row>
    <row r="3868" spans="9:38" x14ac:dyDescent="0.25">
      <c r="I3868" s="1783">
        <v>0</v>
      </c>
      <c r="J3868" s="1783">
        <v>0</v>
      </c>
      <c r="O3868" s="1764">
        <f t="shared" si="1479"/>
        <v>0</v>
      </c>
      <c r="P3868" s="1806" t="str">
        <f t="shared" si="1480"/>
        <v/>
      </c>
      <c r="R3868" s="1864" t="str">
        <f t="shared" si="1481"/>
        <v/>
      </c>
      <c r="S3868" s="1807">
        <f t="shared" si="1482"/>
        <v>0</v>
      </c>
      <c r="U3868" s="1764">
        <f t="shared" si="1483"/>
        <v>0</v>
      </c>
      <c r="V3868" s="1764">
        <f t="shared" si="1484"/>
        <v>0</v>
      </c>
      <c r="W3868" s="1764">
        <f t="shared" si="1485"/>
        <v>0</v>
      </c>
      <c r="X3868" s="1768"/>
      <c r="Y3868" s="1784"/>
      <c r="Z3868" s="1770"/>
      <c r="AA3868" s="1843"/>
      <c r="AB3868" s="1843"/>
      <c r="AH3868" s="1867"/>
      <c r="AK3868" s="1868"/>
      <c r="AL3868" s="1868"/>
    </row>
    <row r="3869" spans="9:38" x14ac:dyDescent="0.25">
      <c r="I3869" s="1783">
        <v>0</v>
      </c>
      <c r="J3869" s="1783">
        <v>0</v>
      </c>
      <c r="O3869" s="1764">
        <f t="shared" si="1479"/>
        <v>0</v>
      </c>
      <c r="P3869" s="1806" t="str">
        <f t="shared" si="1480"/>
        <v/>
      </c>
      <c r="R3869" s="1864" t="str">
        <f t="shared" si="1481"/>
        <v/>
      </c>
      <c r="S3869" s="1807">
        <f t="shared" si="1482"/>
        <v>0</v>
      </c>
      <c r="U3869" s="1764">
        <f t="shared" si="1483"/>
        <v>0</v>
      </c>
      <c r="V3869" s="1764">
        <f t="shared" si="1484"/>
        <v>0</v>
      </c>
      <c r="W3869" s="1764">
        <f t="shared" si="1485"/>
        <v>0</v>
      </c>
      <c r="X3869" s="1768"/>
      <c r="Y3869" s="1784"/>
      <c r="Z3869" s="1770"/>
      <c r="AA3869" s="1843"/>
      <c r="AB3869" s="1843"/>
      <c r="AH3869" s="1867"/>
      <c r="AK3869" s="1868"/>
      <c r="AL3869" s="1868"/>
    </row>
    <row r="3870" spans="9:38" x14ac:dyDescent="0.25">
      <c r="I3870" s="1783">
        <v>0</v>
      </c>
      <c r="J3870" s="1783">
        <v>0</v>
      </c>
      <c r="O3870" s="1764">
        <f t="shared" si="1479"/>
        <v>0</v>
      </c>
      <c r="P3870" s="1806" t="str">
        <f t="shared" si="1480"/>
        <v/>
      </c>
      <c r="R3870" s="1864" t="str">
        <f t="shared" si="1481"/>
        <v/>
      </c>
      <c r="S3870" s="1807">
        <f t="shared" si="1482"/>
        <v>0</v>
      </c>
      <c r="U3870" s="1764">
        <f t="shared" si="1483"/>
        <v>0</v>
      </c>
      <c r="V3870" s="1764">
        <f t="shared" si="1484"/>
        <v>0</v>
      </c>
      <c r="W3870" s="1764">
        <f t="shared" si="1485"/>
        <v>0</v>
      </c>
      <c r="X3870" s="1768"/>
      <c r="Y3870" s="1784"/>
      <c r="Z3870" s="1770"/>
      <c r="AA3870" s="1843"/>
      <c r="AB3870" s="1843"/>
      <c r="AH3870" s="1867"/>
      <c r="AK3870" s="1868"/>
      <c r="AL3870" s="1868"/>
    </row>
    <row r="3871" spans="9:38" x14ac:dyDescent="0.25">
      <c r="I3871" s="1783">
        <v>0</v>
      </c>
      <c r="J3871" s="1783">
        <v>0</v>
      </c>
      <c r="O3871" s="1764">
        <f t="shared" si="1479"/>
        <v>0</v>
      </c>
      <c r="P3871" s="1806" t="str">
        <f t="shared" si="1480"/>
        <v/>
      </c>
      <c r="R3871" s="1864" t="str">
        <f t="shared" si="1481"/>
        <v/>
      </c>
      <c r="S3871" s="1807">
        <f t="shared" si="1482"/>
        <v>0</v>
      </c>
      <c r="U3871" s="1764">
        <f t="shared" si="1483"/>
        <v>0</v>
      </c>
      <c r="V3871" s="1764">
        <f t="shared" si="1484"/>
        <v>0</v>
      </c>
      <c r="W3871" s="1764">
        <f t="shared" si="1485"/>
        <v>0</v>
      </c>
      <c r="X3871" s="1768"/>
      <c r="Y3871" s="1784"/>
      <c r="Z3871" s="1770"/>
      <c r="AA3871" s="1843"/>
      <c r="AB3871" s="1843"/>
      <c r="AH3871" s="1867"/>
      <c r="AK3871" s="1868"/>
      <c r="AL3871" s="1868"/>
    </row>
    <row r="3872" spans="9:38" x14ac:dyDescent="0.25">
      <c r="I3872" s="1783">
        <v>0</v>
      </c>
      <c r="J3872" s="1783">
        <v>0</v>
      </c>
      <c r="O3872" s="1764">
        <f t="shared" si="1479"/>
        <v>0</v>
      </c>
      <c r="P3872" s="1806" t="str">
        <f t="shared" si="1480"/>
        <v/>
      </c>
      <c r="R3872" s="1864" t="str">
        <f t="shared" si="1481"/>
        <v/>
      </c>
      <c r="S3872" s="1807">
        <f t="shared" si="1482"/>
        <v>0</v>
      </c>
      <c r="U3872" s="1764">
        <f t="shared" si="1483"/>
        <v>0</v>
      </c>
      <c r="V3872" s="1764">
        <f t="shared" si="1484"/>
        <v>0</v>
      </c>
      <c r="W3872" s="1764">
        <f t="shared" si="1485"/>
        <v>0</v>
      </c>
      <c r="X3872" s="1768"/>
      <c r="Y3872" s="1784"/>
      <c r="Z3872" s="1770"/>
      <c r="AA3872" s="1843"/>
      <c r="AB3872" s="1843"/>
      <c r="AH3872" s="1867"/>
      <c r="AK3872" s="1868"/>
      <c r="AL3872" s="1868"/>
    </row>
    <row r="3873" spans="9:38" x14ac:dyDescent="0.25">
      <c r="I3873" s="1783">
        <v>0</v>
      </c>
      <c r="J3873" s="1783">
        <v>0</v>
      </c>
      <c r="O3873" s="1764">
        <f t="shared" si="1479"/>
        <v>0</v>
      </c>
      <c r="P3873" s="1806" t="str">
        <f t="shared" si="1480"/>
        <v/>
      </c>
      <c r="R3873" s="1864" t="str">
        <f t="shared" si="1481"/>
        <v/>
      </c>
      <c r="S3873" s="1807">
        <f t="shared" si="1482"/>
        <v>0</v>
      </c>
      <c r="U3873" s="1764">
        <f t="shared" si="1483"/>
        <v>0</v>
      </c>
      <c r="V3873" s="1764">
        <f t="shared" si="1484"/>
        <v>0</v>
      </c>
      <c r="W3873" s="1764">
        <f t="shared" si="1485"/>
        <v>0</v>
      </c>
      <c r="X3873" s="1768"/>
      <c r="Y3873" s="1784"/>
      <c r="Z3873" s="1770"/>
      <c r="AA3873" s="1843"/>
      <c r="AB3873" s="1843"/>
      <c r="AH3873" s="1867"/>
      <c r="AK3873" s="1868"/>
      <c r="AL3873" s="1868"/>
    </row>
    <row r="3874" spans="9:38" x14ac:dyDescent="0.25">
      <c r="I3874" s="1783">
        <v>0</v>
      </c>
      <c r="J3874" s="1783">
        <v>0</v>
      </c>
      <c r="O3874" s="1764">
        <f t="shared" si="1479"/>
        <v>0</v>
      </c>
      <c r="P3874" s="1806" t="str">
        <f t="shared" si="1480"/>
        <v/>
      </c>
      <c r="R3874" s="1864" t="str">
        <f t="shared" si="1481"/>
        <v/>
      </c>
      <c r="S3874" s="1807">
        <f t="shared" si="1482"/>
        <v>0</v>
      </c>
      <c r="U3874" s="1764">
        <f t="shared" si="1483"/>
        <v>0</v>
      </c>
      <c r="V3874" s="1764">
        <f t="shared" si="1484"/>
        <v>0</v>
      </c>
      <c r="W3874" s="1764">
        <f t="shared" si="1485"/>
        <v>0</v>
      </c>
      <c r="X3874" s="1768"/>
      <c r="Y3874" s="1784"/>
      <c r="Z3874" s="1770"/>
      <c r="AA3874" s="1843"/>
      <c r="AB3874" s="1843"/>
      <c r="AH3874" s="1867"/>
      <c r="AK3874" s="1868"/>
      <c r="AL3874" s="1868"/>
    </row>
    <row r="3875" spans="9:38" x14ac:dyDescent="0.25">
      <c r="I3875" s="1783">
        <v>0</v>
      </c>
      <c r="J3875" s="1783">
        <v>0</v>
      </c>
      <c r="O3875" s="1764">
        <f t="shared" si="1479"/>
        <v>0</v>
      </c>
      <c r="P3875" s="1806" t="str">
        <f t="shared" si="1480"/>
        <v/>
      </c>
      <c r="R3875" s="1864" t="str">
        <f t="shared" si="1481"/>
        <v/>
      </c>
      <c r="S3875" s="1807">
        <f t="shared" si="1482"/>
        <v>0</v>
      </c>
      <c r="U3875" s="1764">
        <f t="shared" si="1483"/>
        <v>0</v>
      </c>
      <c r="V3875" s="1764">
        <f t="shared" si="1484"/>
        <v>0</v>
      </c>
      <c r="W3875" s="1764">
        <f t="shared" si="1485"/>
        <v>0</v>
      </c>
      <c r="X3875" s="1768"/>
      <c r="Y3875" s="1784"/>
      <c r="Z3875" s="1770"/>
      <c r="AA3875" s="1843"/>
      <c r="AB3875" s="1843"/>
      <c r="AH3875" s="1867"/>
      <c r="AK3875" s="1868"/>
      <c r="AL3875" s="1868"/>
    </row>
    <row r="3876" spans="9:38" x14ac:dyDescent="0.25">
      <c r="I3876" s="1783">
        <v>0</v>
      </c>
      <c r="J3876" s="1783">
        <v>0</v>
      </c>
      <c r="O3876" s="1764">
        <f t="shared" si="1479"/>
        <v>0</v>
      </c>
      <c r="P3876" s="1806" t="str">
        <f t="shared" si="1480"/>
        <v/>
      </c>
      <c r="R3876" s="1864" t="str">
        <f t="shared" si="1481"/>
        <v/>
      </c>
      <c r="S3876" s="1807">
        <f t="shared" si="1482"/>
        <v>0</v>
      </c>
      <c r="U3876" s="1764">
        <f t="shared" si="1483"/>
        <v>0</v>
      </c>
      <c r="V3876" s="1764">
        <f t="shared" si="1484"/>
        <v>0</v>
      </c>
      <c r="W3876" s="1764">
        <f t="shared" si="1485"/>
        <v>0</v>
      </c>
      <c r="X3876" s="1768"/>
      <c r="Y3876" s="1784"/>
      <c r="Z3876" s="1770"/>
      <c r="AA3876" s="1843"/>
      <c r="AB3876" s="1843"/>
      <c r="AH3876" s="1867"/>
      <c r="AK3876" s="1868"/>
      <c r="AL3876" s="1868"/>
    </row>
    <row r="3877" spans="9:38" x14ac:dyDescent="0.25">
      <c r="I3877" s="1783">
        <v>0</v>
      </c>
      <c r="J3877" s="1783">
        <v>0</v>
      </c>
      <c r="O3877" s="1764">
        <f t="shared" si="1479"/>
        <v>0</v>
      </c>
      <c r="P3877" s="1806" t="str">
        <f t="shared" si="1480"/>
        <v/>
      </c>
      <c r="R3877" s="1864" t="str">
        <f t="shared" si="1481"/>
        <v/>
      </c>
      <c r="S3877" s="1807">
        <f t="shared" si="1482"/>
        <v>0</v>
      </c>
      <c r="U3877" s="1764">
        <f t="shared" si="1483"/>
        <v>0</v>
      </c>
      <c r="V3877" s="1764">
        <f t="shared" si="1484"/>
        <v>0</v>
      </c>
      <c r="W3877" s="1764">
        <f t="shared" si="1485"/>
        <v>0</v>
      </c>
      <c r="X3877" s="1768"/>
      <c r="Y3877" s="1784"/>
      <c r="Z3877" s="1770"/>
      <c r="AA3877" s="1843"/>
      <c r="AB3877" s="1843"/>
      <c r="AH3877" s="1867"/>
      <c r="AK3877" s="1868"/>
      <c r="AL3877" s="1868"/>
    </row>
    <row r="3878" spans="9:38" x14ac:dyDescent="0.25">
      <c r="I3878" s="1783">
        <v>0</v>
      </c>
      <c r="J3878" s="1783">
        <v>0</v>
      </c>
      <c r="O3878" s="1764">
        <f t="shared" si="1479"/>
        <v>0</v>
      </c>
      <c r="P3878" s="1806" t="str">
        <f t="shared" si="1480"/>
        <v/>
      </c>
      <c r="R3878" s="1864" t="str">
        <f t="shared" si="1481"/>
        <v/>
      </c>
      <c r="S3878" s="1807">
        <f t="shared" si="1482"/>
        <v>0</v>
      </c>
      <c r="U3878" s="1764">
        <f t="shared" si="1483"/>
        <v>0</v>
      </c>
      <c r="V3878" s="1764">
        <f t="shared" si="1484"/>
        <v>0</v>
      </c>
      <c r="W3878" s="1764">
        <f t="shared" si="1485"/>
        <v>0</v>
      </c>
      <c r="X3878" s="1768"/>
      <c r="Y3878" s="1784"/>
      <c r="Z3878" s="1770"/>
      <c r="AA3878" s="1843"/>
      <c r="AB3878" s="1843"/>
      <c r="AH3878" s="1867"/>
      <c r="AK3878" s="1868"/>
      <c r="AL3878" s="1868"/>
    </row>
    <row r="3879" spans="9:38" x14ac:dyDescent="0.25">
      <c r="I3879" s="1783">
        <v>0</v>
      </c>
      <c r="J3879" s="1783">
        <v>0</v>
      </c>
      <c r="O3879" s="1764">
        <f t="shared" si="1479"/>
        <v>0</v>
      </c>
      <c r="P3879" s="1806" t="str">
        <f t="shared" si="1480"/>
        <v/>
      </c>
      <c r="R3879" s="1864" t="str">
        <f t="shared" si="1481"/>
        <v/>
      </c>
      <c r="S3879" s="1807">
        <f t="shared" si="1482"/>
        <v>0</v>
      </c>
      <c r="U3879" s="1764">
        <f t="shared" si="1483"/>
        <v>0</v>
      </c>
      <c r="V3879" s="1764">
        <f t="shared" si="1484"/>
        <v>0</v>
      </c>
      <c r="W3879" s="1764">
        <f t="shared" si="1485"/>
        <v>0</v>
      </c>
      <c r="X3879" s="1768"/>
      <c r="Y3879" s="1784"/>
      <c r="Z3879" s="1770"/>
      <c r="AA3879" s="1843"/>
      <c r="AB3879" s="1843"/>
      <c r="AH3879" s="1867"/>
      <c r="AK3879" s="1868"/>
      <c r="AL3879" s="1868"/>
    </row>
    <row r="3880" spans="9:38" x14ac:dyDescent="0.25">
      <c r="I3880" s="1783">
        <v>0</v>
      </c>
      <c r="J3880" s="1783">
        <v>0</v>
      </c>
      <c r="O3880" s="1764">
        <f t="shared" si="1479"/>
        <v>0</v>
      </c>
      <c r="P3880" s="1806" t="str">
        <f t="shared" si="1480"/>
        <v/>
      </c>
      <c r="R3880" s="1864" t="str">
        <f t="shared" si="1481"/>
        <v/>
      </c>
      <c r="S3880" s="1807">
        <f t="shared" si="1482"/>
        <v>0</v>
      </c>
      <c r="U3880" s="1764">
        <f t="shared" si="1483"/>
        <v>0</v>
      </c>
      <c r="V3880" s="1764">
        <f t="shared" si="1484"/>
        <v>0</v>
      </c>
      <c r="W3880" s="1764">
        <f t="shared" si="1485"/>
        <v>0</v>
      </c>
      <c r="X3880" s="1768"/>
      <c r="Y3880" s="1784"/>
      <c r="Z3880" s="1770"/>
      <c r="AA3880" s="1843"/>
      <c r="AB3880" s="1843"/>
      <c r="AH3880" s="1867"/>
      <c r="AK3880" s="1868"/>
      <c r="AL3880" s="1868"/>
    </row>
    <row r="3881" spans="9:38" x14ac:dyDescent="0.25">
      <c r="I3881" s="1783">
        <v>0</v>
      </c>
      <c r="J3881" s="1783">
        <v>0</v>
      </c>
      <c r="O3881" s="1764">
        <f t="shared" si="1479"/>
        <v>0</v>
      </c>
      <c r="P3881" s="1806" t="str">
        <f t="shared" si="1480"/>
        <v/>
      </c>
      <c r="R3881" s="1864" t="str">
        <f t="shared" si="1481"/>
        <v/>
      </c>
      <c r="S3881" s="1807">
        <f t="shared" si="1482"/>
        <v>0</v>
      </c>
      <c r="U3881" s="1764">
        <f t="shared" si="1483"/>
        <v>0</v>
      </c>
      <c r="V3881" s="1764">
        <f t="shared" si="1484"/>
        <v>0</v>
      </c>
      <c r="W3881" s="1764">
        <f t="shared" si="1485"/>
        <v>0</v>
      </c>
      <c r="X3881" s="1768"/>
      <c r="Y3881" s="1784"/>
      <c r="Z3881" s="1770"/>
      <c r="AA3881" s="1843"/>
      <c r="AB3881" s="1843"/>
      <c r="AH3881" s="1867"/>
      <c r="AK3881" s="1868"/>
      <c r="AL3881" s="1868"/>
    </row>
    <row r="3882" spans="9:38" x14ac:dyDescent="0.25">
      <c r="I3882" s="1783">
        <v>0</v>
      </c>
      <c r="J3882" s="1783">
        <v>0</v>
      </c>
      <c r="O3882" s="1764">
        <f t="shared" si="1479"/>
        <v>0</v>
      </c>
      <c r="P3882" s="1806" t="str">
        <f t="shared" si="1480"/>
        <v/>
      </c>
      <c r="R3882" s="1864" t="str">
        <f t="shared" si="1481"/>
        <v/>
      </c>
      <c r="S3882" s="1807">
        <f t="shared" si="1482"/>
        <v>0</v>
      </c>
      <c r="U3882" s="1764">
        <f t="shared" si="1483"/>
        <v>0</v>
      </c>
      <c r="V3882" s="1764">
        <f t="shared" si="1484"/>
        <v>0</v>
      </c>
      <c r="W3882" s="1764">
        <f t="shared" si="1485"/>
        <v>0</v>
      </c>
      <c r="X3882" s="1768"/>
      <c r="Y3882" s="1784"/>
      <c r="Z3882" s="1770"/>
      <c r="AA3882" s="1843"/>
      <c r="AB3882" s="1843"/>
      <c r="AH3882" s="1867"/>
      <c r="AK3882" s="1868"/>
      <c r="AL3882" s="1868"/>
    </row>
    <row r="3883" spans="9:38" x14ac:dyDescent="0.25">
      <c r="I3883" s="1783">
        <v>0</v>
      </c>
      <c r="J3883" s="1783">
        <v>0</v>
      </c>
      <c r="O3883" s="1764">
        <f t="shared" si="1479"/>
        <v>0</v>
      </c>
      <c r="P3883" s="1806" t="str">
        <f t="shared" si="1480"/>
        <v/>
      </c>
      <c r="R3883" s="1864" t="str">
        <f t="shared" si="1481"/>
        <v/>
      </c>
      <c r="S3883" s="1807">
        <f t="shared" si="1482"/>
        <v>0</v>
      </c>
      <c r="U3883" s="1764">
        <f t="shared" si="1483"/>
        <v>0</v>
      </c>
      <c r="V3883" s="1764">
        <f t="shared" si="1484"/>
        <v>0</v>
      </c>
      <c r="W3883" s="1764">
        <f t="shared" si="1485"/>
        <v>0</v>
      </c>
      <c r="X3883" s="1768"/>
      <c r="Y3883" s="1784"/>
      <c r="Z3883" s="1770"/>
      <c r="AA3883" s="1843"/>
      <c r="AB3883" s="1843"/>
      <c r="AH3883" s="1867"/>
      <c r="AK3883" s="1868"/>
      <c r="AL3883" s="1868"/>
    </row>
    <row r="3884" spans="9:38" x14ac:dyDescent="0.25">
      <c r="I3884" s="1783">
        <v>0</v>
      </c>
      <c r="J3884" s="1783">
        <v>0</v>
      </c>
      <c r="O3884" s="1764">
        <f t="shared" si="1479"/>
        <v>0</v>
      </c>
      <c r="P3884" s="1806" t="str">
        <f t="shared" si="1480"/>
        <v/>
      </c>
      <c r="R3884" s="1864" t="str">
        <f t="shared" si="1481"/>
        <v/>
      </c>
      <c r="S3884" s="1807">
        <f t="shared" si="1482"/>
        <v>0</v>
      </c>
      <c r="U3884" s="1764">
        <f t="shared" si="1483"/>
        <v>0</v>
      </c>
      <c r="V3884" s="1764">
        <f t="shared" si="1484"/>
        <v>0</v>
      </c>
      <c r="W3884" s="1764">
        <f t="shared" si="1485"/>
        <v>0</v>
      </c>
      <c r="X3884" s="1768"/>
      <c r="Y3884" s="1784"/>
      <c r="Z3884" s="1770"/>
      <c r="AA3884" s="1843"/>
      <c r="AB3884" s="1843"/>
      <c r="AH3884" s="1867"/>
      <c r="AK3884" s="1868"/>
      <c r="AL3884" s="1868"/>
    </row>
    <row r="3885" spans="9:38" x14ac:dyDescent="0.25">
      <c r="I3885" s="1783">
        <v>0</v>
      </c>
      <c r="J3885" s="1783">
        <v>0</v>
      </c>
      <c r="O3885" s="1764">
        <f t="shared" si="1479"/>
        <v>0</v>
      </c>
      <c r="P3885" s="1806" t="str">
        <f t="shared" si="1480"/>
        <v/>
      </c>
      <c r="R3885" s="1864" t="str">
        <f t="shared" si="1481"/>
        <v/>
      </c>
      <c r="S3885" s="1807">
        <f t="shared" si="1482"/>
        <v>0</v>
      </c>
      <c r="U3885" s="1764">
        <f t="shared" si="1483"/>
        <v>0</v>
      </c>
      <c r="V3885" s="1764">
        <f t="shared" si="1484"/>
        <v>0</v>
      </c>
      <c r="W3885" s="1764">
        <f t="shared" si="1485"/>
        <v>0</v>
      </c>
      <c r="X3885" s="1768"/>
      <c r="Y3885" s="1784"/>
      <c r="Z3885" s="1770"/>
      <c r="AA3885" s="1843"/>
      <c r="AB3885" s="1843"/>
      <c r="AH3885" s="1867"/>
      <c r="AK3885" s="1868"/>
      <c r="AL3885" s="1868"/>
    </row>
    <row r="3886" spans="9:38" x14ac:dyDescent="0.25">
      <c r="I3886" s="1783">
        <v>0</v>
      </c>
      <c r="J3886" s="1783">
        <v>0</v>
      </c>
      <c r="O3886" s="1764">
        <f t="shared" si="1479"/>
        <v>0</v>
      </c>
      <c r="P3886" s="1806" t="str">
        <f t="shared" si="1480"/>
        <v/>
      </c>
      <c r="R3886" s="1864" t="str">
        <f t="shared" si="1481"/>
        <v/>
      </c>
      <c r="S3886" s="1807">
        <f t="shared" si="1482"/>
        <v>0</v>
      </c>
      <c r="U3886" s="1764">
        <f t="shared" si="1483"/>
        <v>0</v>
      </c>
      <c r="V3886" s="1764">
        <f t="shared" si="1484"/>
        <v>0</v>
      </c>
      <c r="W3886" s="1764">
        <f t="shared" si="1485"/>
        <v>0</v>
      </c>
      <c r="X3886" s="1768"/>
      <c r="Y3886" s="1784"/>
      <c r="Z3886" s="1770"/>
      <c r="AA3886" s="1843"/>
      <c r="AB3886" s="1843"/>
      <c r="AH3886" s="1867"/>
      <c r="AK3886" s="1868"/>
      <c r="AL3886" s="1868"/>
    </row>
    <row r="3887" spans="9:38" x14ac:dyDescent="0.25">
      <c r="I3887" s="1783">
        <v>0</v>
      </c>
      <c r="J3887" s="1783">
        <v>0</v>
      </c>
      <c r="O3887" s="1764">
        <f t="shared" si="1479"/>
        <v>0</v>
      </c>
      <c r="P3887" s="1806" t="str">
        <f t="shared" si="1480"/>
        <v/>
      </c>
      <c r="R3887" s="1864" t="str">
        <f t="shared" si="1481"/>
        <v/>
      </c>
      <c r="S3887" s="1807">
        <f t="shared" si="1482"/>
        <v>0</v>
      </c>
      <c r="U3887" s="1764">
        <f t="shared" si="1483"/>
        <v>0</v>
      </c>
      <c r="V3887" s="1764">
        <f t="shared" si="1484"/>
        <v>0</v>
      </c>
      <c r="W3887" s="1764">
        <f t="shared" si="1485"/>
        <v>0</v>
      </c>
      <c r="X3887" s="1768"/>
      <c r="Y3887" s="1784"/>
      <c r="Z3887" s="1770"/>
      <c r="AA3887" s="1843"/>
      <c r="AB3887" s="1843"/>
      <c r="AH3887" s="1867"/>
      <c r="AK3887" s="1868"/>
      <c r="AL3887" s="1868"/>
    </row>
    <row r="3888" spans="9:38" x14ac:dyDescent="0.25">
      <c r="I3888" s="1783">
        <v>0</v>
      </c>
      <c r="J3888" s="1783">
        <v>0</v>
      </c>
      <c r="O3888" s="1764">
        <f t="shared" si="1479"/>
        <v>0</v>
      </c>
      <c r="P3888" s="1806" t="str">
        <f t="shared" si="1480"/>
        <v/>
      </c>
      <c r="R3888" s="1864" t="str">
        <f t="shared" si="1481"/>
        <v/>
      </c>
      <c r="S3888" s="1807">
        <f t="shared" si="1482"/>
        <v>0</v>
      </c>
      <c r="U3888" s="1764">
        <f t="shared" si="1483"/>
        <v>0</v>
      </c>
      <c r="V3888" s="1764">
        <f t="shared" si="1484"/>
        <v>0</v>
      </c>
      <c r="W3888" s="1764">
        <f t="shared" si="1485"/>
        <v>0</v>
      </c>
      <c r="X3888" s="1768"/>
      <c r="Y3888" s="1784"/>
      <c r="Z3888" s="1770"/>
      <c r="AA3888" s="1843"/>
      <c r="AB3888" s="1843"/>
      <c r="AH3888" s="1867"/>
      <c r="AK3888" s="1868"/>
      <c r="AL3888" s="1868"/>
    </row>
    <row r="3889" spans="9:38" x14ac:dyDescent="0.25">
      <c r="I3889" s="1783">
        <v>0</v>
      </c>
      <c r="J3889" s="1783">
        <v>0</v>
      </c>
      <c r="O3889" s="1764">
        <f t="shared" si="1479"/>
        <v>0</v>
      </c>
      <c r="P3889" s="1806" t="str">
        <f t="shared" si="1480"/>
        <v/>
      </c>
      <c r="R3889" s="1864" t="str">
        <f t="shared" si="1481"/>
        <v/>
      </c>
      <c r="S3889" s="1807">
        <f t="shared" si="1482"/>
        <v>0</v>
      </c>
      <c r="U3889" s="1764">
        <f t="shared" si="1483"/>
        <v>0</v>
      </c>
      <c r="V3889" s="1764">
        <f t="shared" si="1484"/>
        <v>0</v>
      </c>
      <c r="W3889" s="1764">
        <f t="shared" si="1485"/>
        <v>0</v>
      </c>
      <c r="X3889" s="1768"/>
      <c r="Y3889" s="1784"/>
      <c r="Z3889" s="1770"/>
      <c r="AA3889" s="1843"/>
      <c r="AB3889" s="1843"/>
      <c r="AH3889" s="1867"/>
      <c r="AK3889" s="1868"/>
      <c r="AL3889" s="1868"/>
    </row>
    <row r="3890" spans="9:38" x14ac:dyDescent="0.25">
      <c r="I3890" s="1783">
        <v>0</v>
      </c>
      <c r="J3890" s="1783">
        <v>0</v>
      </c>
      <c r="O3890" s="1764">
        <f t="shared" si="1479"/>
        <v>0</v>
      </c>
      <c r="P3890" s="1806" t="str">
        <f t="shared" si="1480"/>
        <v/>
      </c>
      <c r="R3890" s="1864" t="str">
        <f t="shared" si="1481"/>
        <v/>
      </c>
      <c r="S3890" s="1807">
        <f t="shared" si="1482"/>
        <v>0</v>
      </c>
      <c r="U3890" s="1764">
        <f t="shared" si="1483"/>
        <v>0</v>
      </c>
      <c r="V3890" s="1764">
        <f t="shared" si="1484"/>
        <v>0</v>
      </c>
      <c r="W3890" s="1764">
        <f t="shared" si="1485"/>
        <v>0</v>
      </c>
      <c r="X3890" s="1768"/>
      <c r="Y3890" s="1784"/>
      <c r="Z3890" s="1770"/>
      <c r="AA3890" s="1843"/>
      <c r="AB3890" s="1843"/>
      <c r="AH3890" s="1867"/>
      <c r="AK3890" s="1868"/>
      <c r="AL3890" s="1868"/>
    </row>
    <row r="3891" spans="9:38" x14ac:dyDescent="0.25">
      <c r="I3891" s="1783">
        <v>0</v>
      </c>
      <c r="J3891" s="1783">
        <v>0</v>
      </c>
      <c r="O3891" s="1764">
        <f t="shared" si="1479"/>
        <v>0</v>
      </c>
      <c r="P3891" s="1806" t="str">
        <f t="shared" si="1480"/>
        <v/>
      </c>
      <c r="R3891" s="1864" t="str">
        <f t="shared" si="1481"/>
        <v/>
      </c>
      <c r="S3891" s="1807">
        <f t="shared" si="1482"/>
        <v>0</v>
      </c>
      <c r="U3891" s="1764">
        <f t="shared" si="1483"/>
        <v>0</v>
      </c>
      <c r="V3891" s="1764">
        <f t="shared" si="1484"/>
        <v>0</v>
      </c>
      <c r="W3891" s="1764">
        <f t="shared" si="1485"/>
        <v>0</v>
      </c>
      <c r="X3891" s="1768"/>
      <c r="Y3891" s="1784"/>
      <c r="Z3891" s="1770"/>
      <c r="AA3891" s="1843"/>
      <c r="AB3891" s="1843"/>
      <c r="AH3891" s="1867"/>
      <c r="AK3891" s="1868"/>
      <c r="AL3891" s="1868"/>
    </row>
    <row r="3892" spans="9:38" x14ac:dyDescent="0.25">
      <c r="I3892" s="1783">
        <v>0</v>
      </c>
      <c r="J3892" s="1783">
        <v>0</v>
      </c>
      <c r="O3892" s="1764">
        <f t="shared" si="1479"/>
        <v>0</v>
      </c>
      <c r="P3892" s="1806" t="str">
        <f t="shared" si="1480"/>
        <v/>
      </c>
      <c r="R3892" s="1864" t="str">
        <f t="shared" si="1481"/>
        <v/>
      </c>
      <c r="S3892" s="1807">
        <f t="shared" si="1482"/>
        <v>0</v>
      </c>
      <c r="U3892" s="1764">
        <f t="shared" si="1483"/>
        <v>0</v>
      </c>
      <c r="V3892" s="1764">
        <f t="shared" si="1484"/>
        <v>0</v>
      </c>
      <c r="W3892" s="1764">
        <f t="shared" si="1485"/>
        <v>0</v>
      </c>
      <c r="X3892" s="1768"/>
      <c r="Y3892" s="1784"/>
      <c r="Z3892" s="1770"/>
      <c r="AA3892" s="1843"/>
      <c r="AB3892" s="1843"/>
      <c r="AH3892" s="1867"/>
      <c r="AK3892" s="1868"/>
      <c r="AL3892" s="1868"/>
    </row>
    <row r="3893" spans="9:38" x14ac:dyDescent="0.25">
      <c r="I3893" s="1783">
        <v>0</v>
      </c>
      <c r="J3893" s="1783">
        <v>0</v>
      </c>
      <c r="O3893" s="1764">
        <f t="shared" si="1479"/>
        <v>0</v>
      </c>
      <c r="P3893" s="1806" t="str">
        <f t="shared" si="1480"/>
        <v/>
      </c>
      <c r="R3893" s="1864" t="str">
        <f t="shared" si="1481"/>
        <v/>
      </c>
      <c r="S3893" s="1807">
        <f t="shared" si="1482"/>
        <v>0</v>
      </c>
      <c r="U3893" s="1764">
        <f t="shared" si="1483"/>
        <v>0</v>
      </c>
      <c r="V3893" s="1764">
        <f t="shared" si="1484"/>
        <v>0</v>
      </c>
      <c r="W3893" s="1764">
        <f t="shared" si="1485"/>
        <v>0</v>
      </c>
      <c r="X3893" s="1768"/>
      <c r="Y3893" s="1784"/>
      <c r="Z3893" s="1770"/>
      <c r="AA3893" s="1843"/>
      <c r="AB3893" s="1843"/>
      <c r="AH3893" s="1867"/>
      <c r="AK3893" s="1868"/>
      <c r="AL3893" s="1868"/>
    </row>
    <row r="3894" spans="9:38" x14ac:dyDescent="0.25">
      <c r="I3894" s="1783">
        <v>0</v>
      </c>
      <c r="J3894" s="1783">
        <v>0</v>
      </c>
      <c r="O3894" s="1764">
        <f t="shared" si="1479"/>
        <v>0</v>
      </c>
      <c r="P3894" s="1806" t="str">
        <f t="shared" si="1480"/>
        <v/>
      </c>
      <c r="R3894" s="1864" t="str">
        <f t="shared" si="1481"/>
        <v/>
      </c>
      <c r="S3894" s="1807">
        <f t="shared" si="1482"/>
        <v>0</v>
      </c>
      <c r="U3894" s="1764">
        <f t="shared" si="1483"/>
        <v>0</v>
      </c>
      <c r="V3894" s="1764">
        <f t="shared" si="1484"/>
        <v>0</v>
      </c>
      <c r="W3894" s="1764">
        <f t="shared" si="1485"/>
        <v>0</v>
      </c>
      <c r="X3894" s="1768"/>
      <c r="Y3894" s="1784"/>
      <c r="Z3894" s="1770"/>
      <c r="AA3894" s="1843"/>
      <c r="AB3894" s="1843"/>
      <c r="AH3894" s="1867"/>
      <c r="AK3894" s="1868"/>
      <c r="AL3894" s="1868"/>
    </row>
    <row r="3895" spans="9:38" x14ac:dyDescent="0.25">
      <c r="I3895" s="1783">
        <v>0</v>
      </c>
      <c r="J3895" s="1783">
        <v>0</v>
      </c>
      <c r="O3895" s="1764">
        <f t="shared" si="1479"/>
        <v>0</v>
      </c>
      <c r="P3895" s="1806" t="str">
        <f t="shared" si="1480"/>
        <v/>
      </c>
      <c r="R3895" s="1864" t="str">
        <f t="shared" si="1481"/>
        <v/>
      </c>
      <c r="S3895" s="1807">
        <f t="shared" si="1482"/>
        <v>0</v>
      </c>
      <c r="U3895" s="1764">
        <f t="shared" si="1483"/>
        <v>0</v>
      </c>
      <c r="V3895" s="1764">
        <f t="shared" si="1484"/>
        <v>0</v>
      </c>
      <c r="W3895" s="1764">
        <f t="shared" si="1485"/>
        <v>0</v>
      </c>
      <c r="X3895" s="1768"/>
      <c r="Y3895" s="1784"/>
      <c r="Z3895" s="1770"/>
      <c r="AA3895" s="1843"/>
      <c r="AB3895" s="1843"/>
      <c r="AH3895" s="1867"/>
      <c r="AK3895" s="1868"/>
      <c r="AL3895" s="1868"/>
    </row>
    <row r="3896" spans="9:38" x14ac:dyDescent="0.25">
      <c r="I3896" s="1783">
        <v>0</v>
      </c>
      <c r="J3896" s="1783">
        <v>0</v>
      </c>
      <c r="O3896" s="1764">
        <f t="shared" si="1479"/>
        <v>0</v>
      </c>
      <c r="P3896" s="1806" t="str">
        <f t="shared" si="1480"/>
        <v/>
      </c>
      <c r="R3896" s="1864" t="str">
        <f t="shared" si="1481"/>
        <v/>
      </c>
      <c r="S3896" s="1807">
        <f t="shared" si="1482"/>
        <v>0</v>
      </c>
      <c r="U3896" s="1764">
        <f t="shared" si="1483"/>
        <v>0</v>
      </c>
      <c r="V3896" s="1764">
        <f t="shared" si="1484"/>
        <v>0</v>
      </c>
      <c r="W3896" s="1764">
        <f t="shared" si="1485"/>
        <v>0</v>
      </c>
      <c r="X3896" s="1768"/>
      <c r="Y3896" s="1784"/>
      <c r="Z3896" s="1770"/>
      <c r="AA3896" s="1843"/>
      <c r="AB3896" s="1843"/>
      <c r="AH3896" s="1867"/>
      <c r="AK3896" s="1868"/>
      <c r="AL3896" s="1868"/>
    </row>
    <row r="3897" spans="9:38" x14ac:dyDescent="0.25">
      <c r="I3897" s="1783">
        <v>0</v>
      </c>
      <c r="J3897" s="1783">
        <v>0</v>
      </c>
      <c r="O3897" s="1764">
        <f t="shared" si="1479"/>
        <v>0</v>
      </c>
      <c r="P3897" s="1806" t="str">
        <f t="shared" si="1480"/>
        <v/>
      </c>
      <c r="R3897" s="1864" t="str">
        <f t="shared" si="1481"/>
        <v/>
      </c>
      <c r="S3897" s="1807">
        <f t="shared" si="1482"/>
        <v>0</v>
      </c>
      <c r="U3897" s="1764">
        <f t="shared" si="1483"/>
        <v>0</v>
      </c>
      <c r="V3897" s="1764">
        <f t="shared" si="1484"/>
        <v>0</v>
      </c>
      <c r="W3897" s="1764">
        <f t="shared" si="1485"/>
        <v>0</v>
      </c>
      <c r="X3897" s="1768"/>
      <c r="Y3897" s="1784"/>
      <c r="Z3897" s="1770"/>
      <c r="AA3897" s="1843"/>
      <c r="AB3897" s="1843"/>
      <c r="AH3897" s="1867"/>
      <c r="AK3897" s="1868"/>
      <c r="AL3897" s="1868"/>
    </row>
    <row r="3898" spans="9:38" x14ac:dyDescent="0.25">
      <c r="I3898" s="1783">
        <v>0</v>
      </c>
      <c r="J3898" s="1783">
        <v>0</v>
      </c>
      <c r="O3898" s="1764">
        <f t="shared" si="1479"/>
        <v>0</v>
      </c>
      <c r="P3898" s="1806" t="str">
        <f t="shared" si="1480"/>
        <v/>
      </c>
      <c r="R3898" s="1864" t="str">
        <f t="shared" si="1481"/>
        <v/>
      </c>
      <c r="S3898" s="1807">
        <f t="shared" si="1482"/>
        <v>0</v>
      </c>
      <c r="U3898" s="1764">
        <f t="shared" si="1483"/>
        <v>0</v>
      </c>
      <c r="V3898" s="1764">
        <f t="shared" si="1484"/>
        <v>0</v>
      </c>
      <c r="W3898" s="1764">
        <f t="shared" si="1485"/>
        <v>0</v>
      </c>
      <c r="X3898" s="1768"/>
      <c r="Y3898" s="1784"/>
      <c r="Z3898" s="1770"/>
      <c r="AA3898" s="1843"/>
      <c r="AB3898" s="1843"/>
      <c r="AH3898" s="1867"/>
      <c r="AK3898" s="1868"/>
      <c r="AL3898" s="1868"/>
    </row>
    <row r="3899" spans="9:38" x14ac:dyDescent="0.25">
      <c r="I3899" s="1783">
        <v>0</v>
      </c>
      <c r="J3899" s="1783">
        <v>0</v>
      </c>
      <c r="O3899" s="1764">
        <f t="shared" si="1479"/>
        <v>0</v>
      </c>
      <c r="P3899" s="1806" t="str">
        <f t="shared" si="1480"/>
        <v/>
      </c>
      <c r="R3899" s="1864" t="str">
        <f t="shared" si="1481"/>
        <v/>
      </c>
      <c r="S3899" s="1807">
        <f t="shared" si="1482"/>
        <v>0</v>
      </c>
      <c r="U3899" s="1764">
        <f t="shared" si="1483"/>
        <v>0</v>
      </c>
      <c r="V3899" s="1764">
        <f t="shared" si="1484"/>
        <v>0</v>
      </c>
      <c r="W3899" s="1764">
        <f t="shared" si="1485"/>
        <v>0</v>
      </c>
      <c r="X3899" s="1768"/>
      <c r="Y3899" s="1784"/>
      <c r="Z3899" s="1770"/>
      <c r="AA3899" s="1843"/>
      <c r="AB3899" s="1843"/>
      <c r="AH3899" s="1867"/>
      <c r="AK3899" s="1868"/>
      <c r="AL3899" s="1868"/>
    </row>
    <row r="3900" spans="9:38" x14ac:dyDescent="0.25">
      <c r="I3900" s="1783">
        <v>0</v>
      </c>
      <c r="J3900" s="1783">
        <v>0</v>
      </c>
      <c r="O3900" s="1764">
        <f t="shared" si="1479"/>
        <v>0</v>
      </c>
      <c r="P3900" s="1806" t="str">
        <f t="shared" si="1480"/>
        <v/>
      </c>
      <c r="R3900" s="1864" t="str">
        <f t="shared" si="1481"/>
        <v/>
      </c>
      <c r="S3900" s="1807">
        <f t="shared" si="1482"/>
        <v>0</v>
      </c>
      <c r="U3900" s="1764">
        <f t="shared" si="1483"/>
        <v>0</v>
      </c>
      <c r="V3900" s="1764">
        <f t="shared" si="1484"/>
        <v>0</v>
      </c>
      <c r="W3900" s="1764">
        <f t="shared" si="1485"/>
        <v>0</v>
      </c>
      <c r="X3900" s="1768"/>
      <c r="Y3900" s="1784"/>
      <c r="Z3900" s="1770"/>
      <c r="AA3900" s="1843"/>
      <c r="AB3900" s="1843"/>
      <c r="AH3900" s="1867"/>
      <c r="AK3900" s="1868"/>
      <c r="AL3900" s="1868"/>
    </row>
    <row r="3901" spans="9:38" x14ac:dyDescent="0.25">
      <c r="I3901" s="1783">
        <v>0</v>
      </c>
      <c r="J3901" s="1783">
        <v>0</v>
      </c>
      <c r="O3901" s="1764">
        <f t="shared" si="1479"/>
        <v>0</v>
      </c>
      <c r="P3901" s="1806" t="str">
        <f t="shared" si="1480"/>
        <v/>
      </c>
      <c r="R3901" s="1864" t="str">
        <f t="shared" si="1481"/>
        <v/>
      </c>
      <c r="S3901" s="1807">
        <f t="shared" si="1482"/>
        <v>0</v>
      </c>
      <c r="U3901" s="1764">
        <f t="shared" si="1483"/>
        <v>0</v>
      </c>
      <c r="V3901" s="1764">
        <f t="shared" si="1484"/>
        <v>0</v>
      </c>
      <c r="W3901" s="1764">
        <f t="shared" si="1485"/>
        <v>0</v>
      </c>
      <c r="X3901" s="1768"/>
      <c r="Y3901" s="1784"/>
      <c r="Z3901" s="1770"/>
      <c r="AA3901" s="1843"/>
      <c r="AB3901" s="1843"/>
      <c r="AH3901" s="1867"/>
      <c r="AK3901" s="1868"/>
      <c r="AL3901" s="1868"/>
    </row>
    <row r="3902" spans="9:38" x14ac:dyDescent="0.25">
      <c r="I3902" s="1783">
        <v>0</v>
      </c>
      <c r="J3902" s="1783">
        <v>0</v>
      </c>
      <c r="O3902" s="1764">
        <f t="shared" si="1479"/>
        <v>0</v>
      </c>
      <c r="P3902" s="1806" t="str">
        <f t="shared" si="1480"/>
        <v/>
      </c>
      <c r="R3902" s="1864" t="str">
        <f t="shared" si="1481"/>
        <v/>
      </c>
      <c r="S3902" s="1807">
        <f t="shared" si="1482"/>
        <v>0</v>
      </c>
      <c r="U3902" s="1764">
        <f t="shared" si="1483"/>
        <v>0</v>
      </c>
      <c r="V3902" s="1764">
        <f t="shared" si="1484"/>
        <v>0</v>
      </c>
      <c r="W3902" s="1764">
        <f t="shared" si="1485"/>
        <v>0</v>
      </c>
      <c r="X3902" s="1768"/>
      <c r="Y3902" s="1784"/>
      <c r="Z3902" s="1770"/>
      <c r="AA3902" s="1843"/>
      <c r="AB3902" s="1843"/>
      <c r="AH3902" s="1867"/>
      <c r="AK3902" s="1868"/>
      <c r="AL3902" s="1868"/>
    </row>
    <row r="3903" spans="9:38" x14ac:dyDescent="0.25">
      <c r="I3903" s="1783">
        <v>0</v>
      </c>
      <c r="J3903" s="1783">
        <v>0</v>
      </c>
      <c r="O3903" s="1764">
        <f t="shared" si="1479"/>
        <v>0</v>
      </c>
      <c r="P3903" s="1806" t="str">
        <f t="shared" si="1480"/>
        <v/>
      </c>
      <c r="R3903" s="1864" t="str">
        <f t="shared" si="1481"/>
        <v/>
      </c>
      <c r="S3903" s="1807">
        <f t="shared" si="1482"/>
        <v>0</v>
      </c>
      <c r="U3903" s="1764">
        <f t="shared" si="1483"/>
        <v>0</v>
      </c>
      <c r="V3903" s="1764">
        <f t="shared" si="1484"/>
        <v>0</v>
      </c>
      <c r="W3903" s="1764">
        <f t="shared" si="1485"/>
        <v>0</v>
      </c>
      <c r="X3903" s="1768"/>
      <c r="Y3903" s="1784"/>
      <c r="Z3903" s="1770"/>
      <c r="AA3903" s="1843"/>
      <c r="AB3903" s="1843"/>
      <c r="AH3903" s="1867"/>
      <c r="AK3903" s="1868"/>
      <c r="AL3903" s="1868"/>
    </row>
    <row r="3904" spans="9:38" x14ac:dyDescent="0.25">
      <c r="I3904" s="1783">
        <v>0</v>
      </c>
      <c r="J3904" s="1783">
        <v>0</v>
      </c>
      <c r="O3904" s="1764">
        <f t="shared" si="1479"/>
        <v>0</v>
      </c>
      <c r="P3904" s="1806" t="str">
        <f t="shared" si="1480"/>
        <v/>
      </c>
      <c r="R3904" s="1864" t="str">
        <f t="shared" si="1481"/>
        <v/>
      </c>
      <c r="S3904" s="1807">
        <f t="shared" si="1482"/>
        <v>0</v>
      </c>
      <c r="U3904" s="1764">
        <f t="shared" si="1483"/>
        <v>0</v>
      </c>
      <c r="V3904" s="1764">
        <f t="shared" si="1484"/>
        <v>0</v>
      </c>
      <c r="W3904" s="1764">
        <f t="shared" si="1485"/>
        <v>0</v>
      </c>
      <c r="X3904" s="1768"/>
      <c r="Y3904" s="1784"/>
      <c r="Z3904" s="1770"/>
      <c r="AA3904" s="1843"/>
      <c r="AB3904" s="1843"/>
      <c r="AH3904" s="1867"/>
      <c r="AK3904" s="1868"/>
      <c r="AL3904" s="1868"/>
    </row>
    <row r="3905" spans="9:38" x14ac:dyDescent="0.25">
      <c r="I3905" s="1783">
        <v>0</v>
      </c>
      <c r="J3905" s="1783">
        <v>0</v>
      </c>
      <c r="O3905" s="1764">
        <f t="shared" si="1479"/>
        <v>0</v>
      </c>
      <c r="P3905" s="1806" t="str">
        <f t="shared" si="1480"/>
        <v/>
      </c>
      <c r="R3905" s="1864" t="str">
        <f t="shared" si="1481"/>
        <v/>
      </c>
      <c r="S3905" s="1807">
        <f t="shared" si="1482"/>
        <v>0</v>
      </c>
      <c r="U3905" s="1764">
        <f t="shared" si="1483"/>
        <v>0</v>
      </c>
      <c r="V3905" s="1764">
        <f t="shared" si="1484"/>
        <v>0</v>
      </c>
      <c r="W3905" s="1764">
        <f t="shared" si="1485"/>
        <v>0</v>
      </c>
      <c r="X3905" s="1768"/>
      <c r="Y3905" s="1784"/>
      <c r="Z3905" s="1770"/>
      <c r="AA3905" s="1843"/>
      <c r="AB3905" s="1843"/>
      <c r="AH3905" s="1867"/>
      <c r="AK3905" s="1868"/>
      <c r="AL3905" s="1868"/>
    </row>
    <row r="3906" spans="9:38" x14ac:dyDescent="0.25">
      <c r="I3906" s="1783">
        <v>0</v>
      </c>
      <c r="J3906" s="1783">
        <v>0</v>
      </c>
      <c r="O3906" s="1764">
        <f t="shared" si="1479"/>
        <v>0</v>
      </c>
      <c r="P3906" s="1806" t="str">
        <f t="shared" si="1480"/>
        <v/>
      </c>
      <c r="R3906" s="1864" t="str">
        <f t="shared" si="1481"/>
        <v/>
      </c>
      <c r="S3906" s="1807">
        <f t="shared" si="1482"/>
        <v>0</v>
      </c>
      <c r="U3906" s="1764">
        <f t="shared" si="1483"/>
        <v>0</v>
      </c>
      <c r="V3906" s="1764">
        <f t="shared" si="1484"/>
        <v>0</v>
      </c>
      <c r="W3906" s="1764">
        <f t="shared" si="1485"/>
        <v>0</v>
      </c>
      <c r="X3906" s="1768"/>
      <c r="Y3906" s="1784"/>
      <c r="Z3906" s="1770"/>
      <c r="AA3906" s="1843"/>
      <c r="AB3906" s="1843"/>
      <c r="AH3906" s="1867"/>
      <c r="AK3906" s="1868"/>
      <c r="AL3906" s="1868"/>
    </row>
    <row r="3907" spans="9:38" x14ac:dyDescent="0.25">
      <c r="I3907" s="1783">
        <v>0</v>
      </c>
      <c r="J3907" s="1783">
        <v>0</v>
      </c>
      <c r="O3907" s="1764">
        <f t="shared" si="1479"/>
        <v>0</v>
      </c>
      <c r="P3907" s="1806" t="str">
        <f t="shared" si="1480"/>
        <v/>
      </c>
      <c r="R3907" s="1864" t="str">
        <f t="shared" si="1481"/>
        <v/>
      </c>
      <c r="S3907" s="1807">
        <f t="shared" si="1482"/>
        <v>0</v>
      </c>
      <c r="U3907" s="1764">
        <f t="shared" si="1483"/>
        <v>0</v>
      </c>
      <c r="V3907" s="1764">
        <f t="shared" si="1484"/>
        <v>0</v>
      </c>
      <c r="W3907" s="1764">
        <f t="shared" si="1485"/>
        <v>0</v>
      </c>
      <c r="X3907" s="1768"/>
      <c r="Y3907" s="1784"/>
      <c r="Z3907" s="1770"/>
      <c r="AA3907" s="1843"/>
      <c r="AB3907" s="1843"/>
      <c r="AH3907" s="1867"/>
      <c r="AK3907" s="1868"/>
      <c r="AL3907" s="1868"/>
    </row>
    <row r="3908" spans="9:38" x14ac:dyDescent="0.25">
      <c r="I3908" s="1783">
        <v>0</v>
      </c>
      <c r="J3908" s="1783">
        <v>0</v>
      </c>
      <c r="O3908" s="1764">
        <f t="shared" si="1479"/>
        <v>0</v>
      </c>
      <c r="P3908" s="1806" t="str">
        <f t="shared" si="1480"/>
        <v/>
      </c>
      <c r="R3908" s="1864" t="str">
        <f t="shared" si="1481"/>
        <v/>
      </c>
      <c r="S3908" s="1807">
        <f t="shared" si="1482"/>
        <v>0</v>
      </c>
      <c r="U3908" s="1764">
        <f t="shared" si="1483"/>
        <v>0</v>
      </c>
      <c r="V3908" s="1764">
        <f t="shared" si="1484"/>
        <v>0</v>
      </c>
      <c r="W3908" s="1764">
        <f t="shared" si="1485"/>
        <v>0</v>
      </c>
      <c r="X3908" s="1768"/>
      <c r="Y3908" s="1784"/>
      <c r="Z3908" s="1770"/>
      <c r="AA3908" s="1843"/>
      <c r="AB3908" s="1843"/>
      <c r="AH3908" s="1867"/>
      <c r="AK3908" s="1868"/>
      <c r="AL3908" s="1868"/>
    </row>
    <row r="3909" spans="9:38" x14ac:dyDescent="0.25">
      <c r="I3909" s="1783">
        <v>0</v>
      </c>
      <c r="J3909" s="1783">
        <v>0</v>
      </c>
      <c r="O3909" s="1764">
        <f t="shared" si="1479"/>
        <v>0</v>
      </c>
      <c r="P3909" s="1806" t="str">
        <f t="shared" si="1480"/>
        <v/>
      </c>
      <c r="R3909" s="1864" t="str">
        <f t="shared" si="1481"/>
        <v/>
      </c>
      <c r="S3909" s="1807">
        <f t="shared" si="1482"/>
        <v>0</v>
      </c>
      <c r="U3909" s="1764">
        <f t="shared" si="1483"/>
        <v>0</v>
      </c>
      <c r="V3909" s="1764">
        <f t="shared" si="1484"/>
        <v>0</v>
      </c>
      <c r="W3909" s="1764">
        <f t="shared" si="1485"/>
        <v>0</v>
      </c>
      <c r="X3909" s="1768"/>
      <c r="Y3909" s="1784"/>
      <c r="Z3909" s="1770"/>
      <c r="AA3909" s="1843"/>
      <c r="AB3909" s="1843"/>
      <c r="AH3909" s="1867"/>
      <c r="AK3909" s="1868"/>
      <c r="AL3909" s="1868"/>
    </row>
    <row r="3910" spans="9:38" x14ac:dyDescent="0.25">
      <c r="I3910" s="1783">
        <v>0</v>
      </c>
      <c r="J3910" s="1783">
        <v>0</v>
      </c>
      <c r="O3910" s="1764">
        <f t="shared" si="1479"/>
        <v>0</v>
      </c>
      <c r="P3910" s="1806" t="str">
        <f t="shared" si="1480"/>
        <v/>
      </c>
      <c r="R3910" s="1864" t="str">
        <f t="shared" si="1481"/>
        <v/>
      </c>
      <c r="S3910" s="1807">
        <f t="shared" si="1482"/>
        <v>0</v>
      </c>
      <c r="U3910" s="1764">
        <f t="shared" si="1483"/>
        <v>0</v>
      </c>
      <c r="V3910" s="1764">
        <f t="shared" si="1484"/>
        <v>0</v>
      </c>
      <c r="W3910" s="1764">
        <f t="shared" si="1485"/>
        <v>0</v>
      </c>
      <c r="X3910" s="1768"/>
      <c r="Y3910" s="1784"/>
      <c r="Z3910" s="1770"/>
      <c r="AA3910" s="1843"/>
      <c r="AB3910" s="1843"/>
      <c r="AH3910" s="1867"/>
      <c r="AK3910" s="1868"/>
      <c r="AL3910" s="1868"/>
    </row>
    <row r="3911" spans="9:38" x14ac:dyDescent="0.25">
      <c r="I3911" s="1783">
        <v>0</v>
      </c>
      <c r="J3911" s="1783">
        <v>0</v>
      </c>
      <c r="O3911" s="1764">
        <f t="shared" si="1479"/>
        <v>0</v>
      </c>
      <c r="P3911" s="1806" t="str">
        <f t="shared" si="1480"/>
        <v/>
      </c>
      <c r="R3911" s="1864" t="str">
        <f t="shared" si="1481"/>
        <v/>
      </c>
      <c r="S3911" s="1807">
        <f t="shared" si="1482"/>
        <v>0</v>
      </c>
      <c r="U3911" s="1764">
        <f t="shared" si="1483"/>
        <v>0</v>
      </c>
      <c r="V3911" s="1764">
        <f t="shared" si="1484"/>
        <v>0</v>
      </c>
      <c r="W3911" s="1764">
        <f t="shared" si="1485"/>
        <v>0</v>
      </c>
      <c r="X3911" s="1768"/>
      <c r="Y3911" s="1784"/>
      <c r="Z3911" s="1770"/>
      <c r="AA3911" s="1843"/>
      <c r="AB3911" s="1843"/>
      <c r="AH3911" s="1867"/>
      <c r="AK3911" s="1868"/>
      <c r="AL3911" s="1868"/>
    </row>
    <row r="3912" spans="9:38" x14ac:dyDescent="0.25">
      <c r="I3912" s="1783">
        <v>0</v>
      </c>
      <c r="J3912" s="1783">
        <v>0</v>
      </c>
      <c r="O3912" s="1764">
        <f t="shared" si="1479"/>
        <v>0</v>
      </c>
      <c r="P3912" s="1806" t="str">
        <f t="shared" si="1480"/>
        <v/>
      </c>
      <c r="R3912" s="1864" t="str">
        <f t="shared" si="1481"/>
        <v/>
      </c>
      <c r="S3912" s="1807">
        <f t="shared" si="1482"/>
        <v>0</v>
      </c>
      <c r="U3912" s="1764">
        <f t="shared" si="1483"/>
        <v>0</v>
      </c>
      <c r="V3912" s="1764">
        <f t="shared" si="1484"/>
        <v>0</v>
      </c>
      <c r="W3912" s="1764">
        <f t="shared" si="1485"/>
        <v>0</v>
      </c>
      <c r="X3912" s="1768"/>
      <c r="Y3912" s="1784"/>
      <c r="Z3912" s="1770"/>
      <c r="AA3912" s="1843"/>
      <c r="AB3912" s="1843"/>
      <c r="AH3912" s="1867"/>
      <c r="AK3912" s="1868"/>
      <c r="AL3912" s="1868"/>
    </row>
    <row r="3913" spans="9:38" x14ac:dyDescent="0.25">
      <c r="I3913" s="1783">
        <v>0</v>
      </c>
      <c r="J3913" s="1783">
        <v>0</v>
      </c>
      <c r="O3913" s="1764">
        <f t="shared" ref="O3913:O3976" si="1486">N3913-Q3913</f>
        <v>0</v>
      </c>
      <c r="P3913" s="1806" t="str">
        <f t="shared" ref="P3913:P3976" si="1487">IF(N3913&lt;=0,"",O3913/N3913)</f>
        <v/>
      </c>
      <c r="R3913" s="1864" t="str">
        <f t="shared" ref="R3913:R3976" si="1488">IF(N3913&lt;=0,"",Q3913/N3913)</f>
        <v/>
      </c>
      <c r="S3913" s="1807">
        <f t="shared" ref="S3913:S3976" si="1489">Q3913/$S$1</f>
        <v>0</v>
      </c>
      <c r="U3913" s="1764">
        <f t="shared" ref="U3913:U3976" si="1490">((1-I3913)*O3913)+((1-J3913)*Q3913)</f>
        <v>0</v>
      </c>
      <c r="V3913" s="1764">
        <f t="shared" ref="V3913:V3976" si="1491">L3913-W3913</f>
        <v>0</v>
      </c>
      <c r="W3913" s="1764">
        <f t="shared" ref="W3913:W3976" si="1492">X3913+AC3913+AH3913+AM3913+AO3913+AR3913</f>
        <v>0</v>
      </c>
      <c r="X3913" s="1768"/>
      <c r="Y3913" s="1784"/>
      <c r="Z3913" s="1770"/>
      <c r="AA3913" s="1843"/>
      <c r="AB3913" s="1843"/>
      <c r="AH3913" s="1867"/>
      <c r="AK3913" s="1868"/>
      <c r="AL3913" s="1868"/>
    </row>
    <row r="3914" spans="9:38" x14ac:dyDescent="0.25">
      <c r="I3914" s="1783">
        <v>0</v>
      </c>
      <c r="J3914" s="1783">
        <v>0</v>
      </c>
      <c r="O3914" s="1764">
        <f t="shared" si="1486"/>
        <v>0</v>
      </c>
      <c r="P3914" s="1806" t="str">
        <f t="shared" si="1487"/>
        <v/>
      </c>
      <c r="R3914" s="1864" t="str">
        <f t="shared" si="1488"/>
        <v/>
      </c>
      <c r="S3914" s="1807">
        <f t="shared" si="1489"/>
        <v>0</v>
      </c>
      <c r="U3914" s="1764">
        <f t="shared" si="1490"/>
        <v>0</v>
      </c>
      <c r="V3914" s="1764">
        <f t="shared" si="1491"/>
        <v>0</v>
      </c>
      <c r="W3914" s="1764">
        <f t="shared" si="1492"/>
        <v>0</v>
      </c>
      <c r="X3914" s="1768"/>
      <c r="Y3914" s="1784"/>
      <c r="Z3914" s="1770"/>
      <c r="AA3914" s="1843"/>
      <c r="AB3914" s="1843"/>
      <c r="AH3914" s="1867"/>
      <c r="AK3914" s="1868"/>
      <c r="AL3914" s="1868"/>
    </row>
    <row r="3915" spans="9:38" x14ac:dyDescent="0.25">
      <c r="I3915" s="1783">
        <v>0</v>
      </c>
      <c r="J3915" s="1783">
        <v>0</v>
      </c>
      <c r="O3915" s="1764">
        <f t="shared" si="1486"/>
        <v>0</v>
      </c>
      <c r="P3915" s="1806" t="str">
        <f t="shared" si="1487"/>
        <v/>
      </c>
      <c r="R3915" s="1864" t="str">
        <f t="shared" si="1488"/>
        <v/>
      </c>
      <c r="S3915" s="1807">
        <f t="shared" si="1489"/>
        <v>0</v>
      </c>
      <c r="U3915" s="1764">
        <f t="shared" si="1490"/>
        <v>0</v>
      </c>
      <c r="V3915" s="1764">
        <f t="shared" si="1491"/>
        <v>0</v>
      </c>
      <c r="W3915" s="1764">
        <f t="shared" si="1492"/>
        <v>0</v>
      </c>
      <c r="X3915" s="1768"/>
      <c r="Y3915" s="1784"/>
      <c r="Z3915" s="1770"/>
      <c r="AA3915" s="1843"/>
      <c r="AB3915" s="1843"/>
      <c r="AH3915" s="1867"/>
      <c r="AK3915" s="1868"/>
      <c r="AL3915" s="1868"/>
    </row>
    <row r="3916" spans="9:38" x14ac:dyDescent="0.25">
      <c r="I3916" s="1783">
        <v>0</v>
      </c>
      <c r="J3916" s="1783">
        <v>0</v>
      </c>
      <c r="O3916" s="1764">
        <f t="shared" si="1486"/>
        <v>0</v>
      </c>
      <c r="P3916" s="1806" t="str">
        <f t="shared" si="1487"/>
        <v/>
      </c>
      <c r="R3916" s="1864" t="str">
        <f t="shared" si="1488"/>
        <v/>
      </c>
      <c r="S3916" s="1807">
        <f t="shared" si="1489"/>
        <v>0</v>
      </c>
      <c r="U3916" s="1764">
        <f t="shared" si="1490"/>
        <v>0</v>
      </c>
      <c r="V3916" s="1764">
        <f t="shared" si="1491"/>
        <v>0</v>
      </c>
      <c r="W3916" s="1764">
        <f t="shared" si="1492"/>
        <v>0</v>
      </c>
      <c r="X3916" s="1768"/>
      <c r="Y3916" s="1784"/>
      <c r="Z3916" s="1770"/>
      <c r="AA3916" s="1843"/>
      <c r="AB3916" s="1843"/>
      <c r="AH3916" s="1867"/>
      <c r="AK3916" s="1868"/>
      <c r="AL3916" s="1868"/>
    </row>
    <row r="3917" spans="9:38" x14ac:dyDescent="0.25">
      <c r="I3917" s="1783">
        <v>0</v>
      </c>
      <c r="J3917" s="1783">
        <v>0</v>
      </c>
      <c r="O3917" s="1764">
        <f t="shared" si="1486"/>
        <v>0</v>
      </c>
      <c r="P3917" s="1806" t="str">
        <f t="shared" si="1487"/>
        <v/>
      </c>
      <c r="R3917" s="1864" t="str">
        <f t="shared" si="1488"/>
        <v/>
      </c>
      <c r="S3917" s="1807">
        <f t="shared" si="1489"/>
        <v>0</v>
      </c>
      <c r="U3917" s="1764">
        <f t="shared" si="1490"/>
        <v>0</v>
      </c>
      <c r="V3917" s="1764">
        <f t="shared" si="1491"/>
        <v>0</v>
      </c>
      <c r="W3917" s="1764">
        <f t="shared" si="1492"/>
        <v>0</v>
      </c>
      <c r="X3917" s="1768"/>
      <c r="Y3917" s="1784"/>
      <c r="Z3917" s="1770"/>
      <c r="AA3917" s="1843"/>
      <c r="AB3917" s="1843"/>
      <c r="AH3917" s="1867"/>
      <c r="AK3917" s="1868"/>
      <c r="AL3917" s="1868"/>
    </row>
    <row r="3918" spans="9:38" x14ac:dyDescent="0.25">
      <c r="I3918" s="1783">
        <v>0</v>
      </c>
      <c r="J3918" s="1783">
        <v>0</v>
      </c>
      <c r="O3918" s="1764">
        <f t="shared" si="1486"/>
        <v>0</v>
      </c>
      <c r="P3918" s="1806" t="str">
        <f t="shared" si="1487"/>
        <v/>
      </c>
      <c r="R3918" s="1864" t="str">
        <f t="shared" si="1488"/>
        <v/>
      </c>
      <c r="S3918" s="1807">
        <f t="shared" si="1489"/>
        <v>0</v>
      </c>
      <c r="U3918" s="1764">
        <f t="shared" si="1490"/>
        <v>0</v>
      </c>
      <c r="V3918" s="1764">
        <f t="shared" si="1491"/>
        <v>0</v>
      </c>
      <c r="W3918" s="1764">
        <f t="shared" si="1492"/>
        <v>0</v>
      </c>
      <c r="X3918" s="1768"/>
      <c r="Y3918" s="1784"/>
      <c r="Z3918" s="1770"/>
      <c r="AA3918" s="1843"/>
      <c r="AB3918" s="1843"/>
      <c r="AH3918" s="1867"/>
      <c r="AK3918" s="1868"/>
      <c r="AL3918" s="1868"/>
    </row>
    <row r="3919" spans="9:38" x14ac:dyDescent="0.25">
      <c r="I3919" s="1783">
        <v>0</v>
      </c>
      <c r="J3919" s="1783">
        <v>0</v>
      </c>
      <c r="O3919" s="1764">
        <f t="shared" si="1486"/>
        <v>0</v>
      </c>
      <c r="P3919" s="1806" t="str">
        <f t="shared" si="1487"/>
        <v/>
      </c>
      <c r="R3919" s="1864" t="str">
        <f t="shared" si="1488"/>
        <v/>
      </c>
      <c r="S3919" s="1807">
        <f t="shared" si="1489"/>
        <v>0</v>
      </c>
      <c r="U3919" s="1764">
        <f t="shared" si="1490"/>
        <v>0</v>
      </c>
      <c r="V3919" s="1764">
        <f t="shared" si="1491"/>
        <v>0</v>
      </c>
      <c r="W3919" s="1764">
        <f t="shared" si="1492"/>
        <v>0</v>
      </c>
      <c r="X3919" s="1768"/>
      <c r="Y3919" s="1784"/>
      <c r="Z3919" s="1770"/>
      <c r="AA3919" s="1843"/>
      <c r="AB3919" s="1843"/>
      <c r="AH3919" s="1867"/>
      <c r="AK3919" s="1868"/>
      <c r="AL3919" s="1868"/>
    </row>
    <row r="3920" spans="9:38" x14ac:dyDescent="0.25">
      <c r="I3920" s="1783">
        <v>0</v>
      </c>
      <c r="J3920" s="1783">
        <v>0</v>
      </c>
      <c r="O3920" s="1764">
        <f t="shared" si="1486"/>
        <v>0</v>
      </c>
      <c r="P3920" s="1806" t="str">
        <f t="shared" si="1487"/>
        <v/>
      </c>
      <c r="R3920" s="1864" t="str">
        <f t="shared" si="1488"/>
        <v/>
      </c>
      <c r="S3920" s="1807">
        <f t="shared" si="1489"/>
        <v>0</v>
      </c>
      <c r="U3920" s="1764">
        <f t="shared" si="1490"/>
        <v>0</v>
      </c>
      <c r="V3920" s="1764">
        <f t="shared" si="1491"/>
        <v>0</v>
      </c>
      <c r="W3920" s="1764">
        <f t="shared" si="1492"/>
        <v>0</v>
      </c>
      <c r="X3920" s="1768"/>
      <c r="Y3920" s="1784"/>
      <c r="Z3920" s="1770"/>
      <c r="AA3920" s="1843"/>
      <c r="AB3920" s="1843"/>
      <c r="AH3920" s="1867"/>
      <c r="AK3920" s="1868"/>
      <c r="AL3920" s="1868"/>
    </row>
    <row r="3921" spans="9:38" x14ac:dyDescent="0.25">
      <c r="I3921" s="1783">
        <v>0</v>
      </c>
      <c r="J3921" s="1783">
        <v>0</v>
      </c>
      <c r="O3921" s="1764">
        <f t="shared" si="1486"/>
        <v>0</v>
      </c>
      <c r="P3921" s="1806" t="str">
        <f t="shared" si="1487"/>
        <v/>
      </c>
      <c r="R3921" s="1864" t="str">
        <f t="shared" si="1488"/>
        <v/>
      </c>
      <c r="S3921" s="1807">
        <f t="shared" si="1489"/>
        <v>0</v>
      </c>
      <c r="U3921" s="1764">
        <f t="shared" si="1490"/>
        <v>0</v>
      </c>
      <c r="V3921" s="1764">
        <f t="shared" si="1491"/>
        <v>0</v>
      </c>
      <c r="W3921" s="1764">
        <f t="shared" si="1492"/>
        <v>0</v>
      </c>
      <c r="X3921" s="1768"/>
      <c r="Y3921" s="1784"/>
      <c r="Z3921" s="1770"/>
      <c r="AA3921" s="1843"/>
      <c r="AB3921" s="1843"/>
      <c r="AH3921" s="1867"/>
      <c r="AK3921" s="1868"/>
      <c r="AL3921" s="1868"/>
    </row>
    <row r="3922" spans="9:38" x14ac:dyDescent="0.25">
      <c r="I3922" s="1783">
        <v>0</v>
      </c>
      <c r="J3922" s="1783">
        <v>0</v>
      </c>
      <c r="O3922" s="1764">
        <f t="shared" si="1486"/>
        <v>0</v>
      </c>
      <c r="P3922" s="1806" t="str">
        <f t="shared" si="1487"/>
        <v/>
      </c>
      <c r="R3922" s="1864" t="str">
        <f t="shared" si="1488"/>
        <v/>
      </c>
      <c r="S3922" s="1807">
        <f t="shared" si="1489"/>
        <v>0</v>
      </c>
      <c r="U3922" s="1764">
        <f t="shared" si="1490"/>
        <v>0</v>
      </c>
      <c r="V3922" s="1764">
        <f t="shared" si="1491"/>
        <v>0</v>
      </c>
      <c r="W3922" s="1764">
        <f t="shared" si="1492"/>
        <v>0</v>
      </c>
      <c r="X3922" s="1768"/>
      <c r="Y3922" s="1784"/>
      <c r="Z3922" s="1770"/>
      <c r="AA3922" s="1843"/>
      <c r="AB3922" s="1843"/>
      <c r="AH3922" s="1867"/>
      <c r="AK3922" s="1868"/>
      <c r="AL3922" s="1868"/>
    </row>
    <row r="3923" spans="9:38" x14ac:dyDescent="0.25">
      <c r="I3923" s="1783">
        <v>0</v>
      </c>
      <c r="J3923" s="1783">
        <v>0</v>
      </c>
      <c r="O3923" s="1764">
        <f t="shared" si="1486"/>
        <v>0</v>
      </c>
      <c r="P3923" s="1806" t="str">
        <f t="shared" si="1487"/>
        <v/>
      </c>
      <c r="R3923" s="1864" t="str">
        <f t="shared" si="1488"/>
        <v/>
      </c>
      <c r="S3923" s="1807">
        <f t="shared" si="1489"/>
        <v>0</v>
      </c>
      <c r="U3923" s="1764">
        <f t="shared" si="1490"/>
        <v>0</v>
      </c>
      <c r="V3923" s="1764">
        <f t="shared" si="1491"/>
        <v>0</v>
      </c>
      <c r="W3923" s="1764">
        <f t="shared" si="1492"/>
        <v>0</v>
      </c>
      <c r="X3923" s="1768"/>
      <c r="Y3923" s="1784"/>
      <c r="Z3923" s="1770"/>
      <c r="AA3923" s="1843"/>
      <c r="AB3923" s="1843"/>
      <c r="AH3923" s="1867"/>
      <c r="AK3923" s="1868"/>
      <c r="AL3923" s="1868"/>
    </row>
    <row r="3924" spans="9:38" x14ac:dyDescent="0.25">
      <c r="I3924" s="1783">
        <v>0</v>
      </c>
      <c r="J3924" s="1783">
        <v>0</v>
      </c>
      <c r="O3924" s="1764">
        <f t="shared" si="1486"/>
        <v>0</v>
      </c>
      <c r="P3924" s="1806" t="str">
        <f t="shared" si="1487"/>
        <v/>
      </c>
      <c r="R3924" s="1864" t="str">
        <f t="shared" si="1488"/>
        <v/>
      </c>
      <c r="S3924" s="1807">
        <f t="shared" si="1489"/>
        <v>0</v>
      </c>
      <c r="U3924" s="1764">
        <f t="shared" si="1490"/>
        <v>0</v>
      </c>
      <c r="V3924" s="1764">
        <f t="shared" si="1491"/>
        <v>0</v>
      </c>
      <c r="W3924" s="1764">
        <f t="shared" si="1492"/>
        <v>0</v>
      </c>
      <c r="X3924" s="1768"/>
      <c r="Y3924" s="1784"/>
      <c r="Z3924" s="1770"/>
      <c r="AA3924" s="1843"/>
      <c r="AB3924" s="1843"/>
      <c r="AH3924" s="1867"/>
      <c r="AK3924" s="1868"/>
      <c r="AL3924" s="1868"/>
    </row>
    <row r="3925" spans="9:38" x14ac:dyDescent="0.25">
      <c r="I3925" s="1783">
        <v>0</v>
      </c>
      <c r="J3925" s="1783">
        <v>0</v>
      </c>
      <c r="O3925" s="1764">
        <f t="shared" si="1486"/>
        <v>0</v>
      </c>
      <c r="P3925" s="1806" t="str">
        <f t="shared" si="1487"/>
        <v/>
      </c>
      <c r="R3925" s="1864" t="str">
        <f t="shared" si="1488"/>
        <v/>
      </c>
      <c r="S3925" s="1807">
        <f t="shared" si="1489"/>
        <v>0</v>
      </c>
      <c r="U3925" s="1764">
        <f t="shared" si="1490"/>
        <v>0</v>
      </c>
      <c r="V3925" s="1764">
        <f t="shared" si="1491"/>
        <v>0</v>
      </c>
      <c r="W3925" s="1764">
        <f t="shared" si="1492"/>
        <v>0</v>
      </c>
      <c r="X3925" s="1768"/>
      <c r="Y3925" s="1784"/>
      <c r="Z3925" s="1770"/>
      <c r="AA3925" s="1843"/>
      <c r="AB3925" s="1843"/>
      <c r="AH3925" s="1867"/>
      <c r="AK3925" s="1868"/>
      <c r="AL3925" s="1868"/>
    </row>
    <row r="3926" spans="9:38" x14ac:dyDescent="0.25">
      <c r="I3926" s="1783">
        <v>0</v>
      </c>
      <c r="J3926" s="1783">
        <v>0</v>
      </c>
      <c r="O3926" s="1764">
        <f t="shared" si="1486"/>
        <v>0</v>
      </c>
      <c r="P3926" s="1806" t="str">
        <f t="shared" si="1487"/>
        <v/>
      </c>
      <c r="R3926" s="1864" t="str">
        <f t="shared" si="1488"/>
        <v/>
      </c>
      <c r="S3926" s="1807">
        <f t="shared" si="1489"/>
        <v>0</v>
      </c>
      <c r="U3926" s="1764">
        <f t="shared" si="1490"/>
        <v>0</v>
      </c>
      <c r="V3926" s="1764">
        <f t="shared" si="1491"/>
        <v>0</v>
      </c>
      <c r="W3926" s="1764">
        <f t="shared" si="1492"/>
        <v>0</v>
      </c>
      <c r="X3926" s="1768"/>
      <c r="Y3926" s="1784"/>
      <c r="Z3926" s="1770"/>
      <c r="AA3926" s="1843"/>
      <c r="AB3926" s="1843"/>
      <c r="AH3926" s="1867"/>
      <c r="AK3926" s="1868"/>
      <c r="AL3926" s="1868"/>
    </row>
    <row r="3927" spans="9:38" x14ac:dyDescent="0.25">
      <c r="I3927" s="1783">
        <v>0</v>
      </c>
      <c r="J3927" s="1783">
        <v>0</v>
      </c>
      <c r="O3927" s="1764">
        <f t="shared" si="1486"/>
        <v>0</v>
      </c>
      <c r="P3927" s="1806" t="str">
        <f t="shared" si="1487"/>
        <v/>
      </c>
      <c r="R3927" s="1864" t="str">
        <f t="shared" si="1488"/>
        <v/>
      </c>
      <c r="S3927" s="1807">
        <f t="shared" si="1489"/>
        <v>0</v>
      </c>
      <c r="U3927" s="1764">
        <f t="shared" si="1490"/>
        <v>0</v>
      </c>
      <c r="V3927" s="1764">
        <f t="shared" si="1491"/>
        <v>0</v>
      </c>
      <c r="W3927" s="1764">
        <f t="shared" si="1492"/>
        <v>0</v>
      </c>
      <c r="X3927" s="1768"/>
      <c r="Y3927" s="1784"/>
      <c r="Z3927" s="1770"/>
      <c r="AA3927" s="1843"/>
      <c r="AB3927" s="1843"/>
      <c r="AH3927" s="1867"/>
      <c r="AK3927" s="1868"/>
      <c r="AL3927" s="1868"/>
    </row>
    <row r="3928" spans="9:38" x14ac:dyDescent="0.25">
      <c r="I3928" s="1783">
        <v>0</v>
      </c>
      <c r="J3928" s="1783">
        <v>0</v>
      </c>
      <c r="O3928" s="1764">
        <f t="shared" si="1486"/>
        <v>0</v>
      </c>
      <c r="P3928" s="1806" t="str">
        <f t="shared" si="1487"/>
        <v/>
      </c>
      <c r="R3928" s="1864" t="str">
        <f t="shared" si="1488"/>
        <v/>
      </c>
      <c r="S3928" s="1807">
        <f t="shared" si="1489"/>
        <v>0</v>
      </c>
      <c r="U3928" s="1764">
        <f t="shared" si="1490"/>
        <v>0</v>
      </c>
      <c r="V3928" s="1764">
        <f t="shared" si="1491"/>
        <v>0</v>
      </c>
      <c r="W3928" s="1764">
        <f t="shared" si="1492"/>
        <v>0</v>
      </c>
      <c r="X3928" s="1768"/>
      <c r="Y3928" s="1784"/>
      <c r="Z3928" s="1770"/>
      <c r="AA3928" s="1843"/>
      <c r="AB3928" s="1843"/>
      <c r="AH3928" s="1867"/>
      <c r="AK3928" s="1868"/>
      <c r="AL3928" s="1868"/>
    </row>
    <row r="3929" spans="9:38" x14ac:dyDescent="0.25">
      <c r="I3929" s="1783">
        <v>0</v>
      </c>
      <c r="J3929" s="1783">
        <v>0</v>
      </c>
      <c r="O3929" s="1764">
        <f t="shared" si="1486"/>
        <v>0</v>
      </c>
      <c r="P3929" s="1806" t="str">
        <f t="shared" si="1487"/>
        <v/>
      </c>
      <c r="R3929" s="1864" t="str">
        <f t="shared" si="1488"/>
        <v/>
      </c>
      <c r="S3929" s="1807">
        <f t="shared" si="1489"/>
        <v>0</v>
      </c>
      <c r="U3929" s="1764">
        <f t="shared" si="1490"/>
        <v>0</v>
      </c>
      <c r="V3929" s="1764">
        <f t="shared" si="1491"/>
        <v>0</v>
      </c>
      <c r="W3929" s="1764">
        <f t="shared" si="1492"/>
        <v>0</v>
      </c>
      <c r="X3929" s="1768"/>
      <c r="Y3929" s="1784"/>
      <c r="Z3929" s="1770"/>
      <c r="AA3929" s="1843"/>
      <c r="AB3929" s="1843"/>
      <c r="AH3929" s="1867"/>
      <c r="AK3929" s="1868"/>
      <c r="AL3929" s="1868"/>
    </row>
    <row r="3930" spans="9:38" x14ac:dyDescent="0.25">
      <c r="I3930" s="1783">
        <v>0</v>
      </c>
      <c r="J3930" s="1783">
        <v>0</v>
      </c>
      <c r="O3930" s="1764">
        <f t="shared" si="1486"/>
        <v>0</v>
      </c>
      <c r="P3930" s="1806" t="str">
        <f t="shared" si="1487"/>
        <v/>
      </c>
      <c r="R3930" s="1864" t="str">
        <f t="shared" si="1488"/>
        <v/>
      </c>
      <c r="S3930" s="1807">
        <f t="shared" si="1489"/>
        <v>0</v>
      </c>
      <c r="U3930" s="1764">
        <f t="shared" si="1490"/>
        <v>0</v>
      </c>
      <c r="V3930" s="1764">
        <f t="shared" si="1491"/>
        <v>0</v>
      </c>
      <c r="W3930" s="1764">
        <f t="shared" si="1492"/>
        <v>0</v>
      </c>
      <c r="X3930" s="1768"/>
      <c r="Y3930" s="1784"/>
      <c r="Z3930" s="1770"/>
      <c r="AA3930" s="1843"/>
      <c r="AB3930" s="1843"/>
      <c r="AH3930" s="1867"/>
      <c r="AK3930" s="1868"/>
      <c r="AL3930" s="1868"/>
    </row>
    <row r="3931" spans="9:38" x14ac:dyDescent="0.25">
      <c r="I3931" s="1783">
        <v>0</v>
      </c>
      <c r="J3931" s="1783">
        <v>0</v>
      </c>
      <c r="O3931" s="1764">
        <f t="shared" si="1486"/>
        <v>0</v>
      </c>
      <c r="P3931" s="1806" t="str">
        <f t="shared" si="1487"/>
        <v/>
      </c>
      <c r="R3931" s="1864" t="str">
        <f t="shared" si="1488"/>
        <v/>
      </c>
      <c r="S3931" s="1807">
        <f t="shared" si="1489"/>
        <v>0</v>
      </c>
      <c r="U3931" s="1764">
        <f t="shared" si="1490"/>
        <v>0</v>
      </c>
      <c r="V3931" s="1764">
        <f t="shared" si="1491"/>
        <v>0</v>
      </c>
      <c r="W3931" s="1764">
        <f t="shared" si="1492"/>
        <v>0</v>
      </c>
      <c r="X3931" s="1768"/>
      <c r="Y3931" s="1784"/>
      <c r="Z3931" s="1770"/>
      <c r="AA3931" s="1843"/>
      <c r="AB3931" s="1843"/>
      <c r="AH3931" s="1867"/>
      <c r="AK3931" s="1868"/>
      <c r="AL3931" s="1868"/>
    </row>
    <row r="3932" spans="9:38" x14ac:dyDescent="0.25">
      <c r="I3932" s="1783">
        <v>0</v>
      </c>
      <c r="J3932" s="1783">
        <v>0</v>
      </c>
      <c r="O3932" s="1764">
        <f t="shared" si="1486"/>
        <v>0</v>
      </c>
      <c r="P3932" s="1806" t="str">
        <f t="shared" si="1487"/>
        <v/>
      </c>
      <c r="R3932" s="1864" t="str">
        <f t="shared" si="1488"/>
        <v/>
      </c>
      <c r="S3932" s="1807">
        <f t="shared" si="1489"/>
        <v>0</v>
      </c>
      <c r="U3932" s="1764">
        <f t="shared" si="1490"/>
        <v>0</v>
      </c>
      <c r="V3932" s="1764">
        <f t="shared" si="1491"/>
        <v>0</v>
      </c>
      <c r="W3932" s="1764">
        <f t="shared" si="1492"/>
        <v>0</v>
      </c>
      <c r="X3932" s="1768"/>
      <c r="Y3932" s="1784"/>
      <c r="Z3932" s="1770"/>
      <c r="AA3932" s="1843"/>
      <c r="AB3932" s="1843"/>
      <c r="AH3932" s="1867"/>
      <c r="AK3932" s="1868"/>
      <c r="AL3932" s="1868"/>
    </row>
    <row r="3933" spans="9:38" x14ac:dyDescent="0.25">
      <c r="I3933" s="1783">
        <v>0</v>
      </c>
      <c r="J3933" s="1783">
        <v>0</v>
      </c>
      <c r="O3933" s="1764">
        <f t="shared" si="1486"/>
        <v>0</v>
      </c>
      <c r="P3933" s="1806" t="str">
        <f t="shared" si="1487"/>
        <v/>
      </c>
      <c r="R3933" s="1864" t="str">
        <f t="shared" si="1488"/>
        <v/>
      </c>
      <c r="S3933" s="1807">
        <f t="shared" si="1489"/>
        <v>0</v>
      </c>
      <c r="U3933" s="1764">
        <f t="shared" si="1490"/>
        <v>0</v>
      </c>
      <c r="V3933" s="1764">
        <f t="shared" si="1491"/>
        <v>0</v>
      </c>
      <c r="W3933" s="1764">
        <f t="shared" si="1492"/>
        <v>0</v>
      </c>
      <c r="X3933" s="1768"/>
      <c r="Y3933" s="1784"/>
      <c r="Z3933" s="1770"/>
      <c r="AA3933" s="1843"/>
      <c r="AB3933" s="1843"/>
      <c r="AH3933" s="1867"/>
      <c r="AK3933" s="1868"/>
      <c r="AL3933" s="1868"/>
    </row>
    <row r="3934" spans="9:38" x14ac:dyDescent="0.25">
      <c r="I3934" s="1783">
        <v>0</v>
      </c>
      <c r="J3934" s="1783">
        <v>0</v>
      </c>
      <c r="O3934" s="1764">
        <f t="shared" si="1486"/>
        <v>0</v>
      </c>
      <c r="P3934" s="1806" t="str">
        <f t="shared" si="1487"/>
        <v/>
      </c>
      <c r="R3934" s="1864" t="str">
        <f t="shared" si="1488"/>
        <v/>
      </c>
      <c r="S3934" s="1807">
        <f t="shared" si="1489"/>
        <v>0</v>
      </c>
      <c r="U3934" s="1764">
        <f t="shared" si="1490"/>
        <v>0</v>
      </c>
      <c r="V3934" s="1764">
        <f t="shared" si="1491"/>
        <v>0</v>
      </c>
      <c r="W3934" s="1764">
        <f t="shared" si="1492"/>
        <v>0</v>
      </c>
      <c r="X3934" s="1768"/>
      <c r="Y3934" s="1784"/>
      <c r="Z3934" s="1770"/>
      <c r="AA3934" s="1843"/>
      <c r="AB3934" s="1843"/>
      <c r="AH3934" s="1867"/>
      <c r="AK3934" s="1868"/>
      <c r="AL3934" s="1868"/>
    </row>
    <row r="3935" spans="9:38" x14ac:dyDescent="0.25">
      <c r="I3935" s="1783">
        <v>0</v>
      </c>
      <c r="J3935" s="1783">
        <v>0</v>
      </c>
      <c r="O3935" s="1764">
        <f t="shared" si="1486"/>
        <v>0</v>
      </c>
      <c r="P3935" s="1806" t="str">
        <f t="shared" si="1487"/>
        <v/>
      </c>
      <c r="R3935" s="1864" t="str">
        <f t="shared" si="1488"/>
        <v/>
      </c>
      <c r="S3935" s="1807">
        <f t="shared" si="1489"/>
        <v>0</v>
      </c>
      <c r="U3935" s="1764">
        <f t="shared" si="1490"/>
        <v>0</v>
      </c>
      <c r="V3935" s="1764">
        <f t="shared" si="1491"/>
        <v>0</v>
      </c>
      <c r="W3935" s="1764">
        <f t="shared" si="1492"/>
        <v>0</v>
      </c>
      <c r="X3935" s="1768"/>
      <c r="Y3935" s="1784"/>
      <c r="Z3935" s="1770"/>
      <c r="AA3935" s="1843"/>
      <c r="AB3935" s="1843"/>
      <c r="AH3935" s="1867"/>
      <c r="AK3935" s="1868"/>
      <c r="AL3935" s="1868"/>
    </row>
    <row r="3936" spans="9:38" x14ac:dyDescent="0.25">
      <c r="I3936" s="1783">
        <v>0</v>
      </c>
      <c r="J3936" s="1783">
        <v>0</v>
      </c>
      <c r="O3936" s="1764">
        <f t="shared" si="1486"/>
        <v>0</v>
      </c>
      <c r="P3936" s="1806" t="str">
        <f t="shared" si="1487"/>
        <v/>
      </c>
      <c r="R3936" s="1864" t="str">
        <f t="shared" si="1488"/>
        <v/>
      </c>
      <c r="S3936" s="1807">
        <f t="shared" si="1489"/>
        <v>0</v>
      </c>
      <c r="U3936" s="1764">
        <f t="shared" si="1490"/>
        <v>0</v>
      </c>
      <c r="V3936" s="1764">
        <f t="shared" si="1491"/>
        <v>0</v>
      </c>
      <c r="W3936" s="1764">
        <f t="shared" si="1492"/>
        <v>0</v>
      </c>
      <c r="X3936" s="1768"/>
      <c r="Y3936" s="1784"/>
      <c r="Z3936" s="1770"/>
      <c r="AA3936" s="1843"/>
      <c r="AB3936" s="1843"/>
      <c r="AH3936" s="1867"/>
      <c r="AK3936" s="1868"/>
      <c r="AL3936" s="1868"/>
    </row>
    <row r="3937" spans="9:38" x14ac:dyDescent="0.25">
      <c r="I3937" s="1783">
        <v>0</v>
      </c>
      <c r="J3937" s="1783">
        <v>0</v>
      </c>
      <c r="O3937" s="1764">
        <f t="shared" si="1486"/>
        <v>0</v>
      </c>
      <c r="P3937" s="1806" t="str">
        <f t="shared" si="1487"/>
        <v/>
      </c>
      <c r="R3937" s="1864" t="str">
        <f t="shared" si="1488"/>
        <v/>
      </c>
      <c r="S3937" s="1807">
        <f t="shared" si="1489"/>
        <v>0</v>
      </c>
      <c r="U3937" s="1764">
        <f t="shared" si="1490"/>
        <v>0</v>
      </c>
      <c r="V3937" s="1764">
        <f t="shared" si="1491"/>
        <v>0</v>
      </c>
      <c r="W3937" s="1764">
        <f t="shared" si="1492"/>
        <v>0</v>
      </c>
      <c r="X3937" s="1768"/>
      <c r="Y3937" s="1784"/>
      <c r="Z3937" s="1770"/>
      <c r="AA3937" s="1843"/>
      <c r="AB3937" s="1843"/>
      <c r="AH3937" s="1867"/>
      <c r="AK3937" s="1868"/>
      <c r="AL3937" s="1868"/>
    </row>
    <row r="3938" spans="9:38" x14ac:dyDescent="0.25">
      <c r="I3938" s="1783">
        <v>0</v>
      </c>
      <c r="J3938" s="1783">
        <v>0</v>
      </c>
      <c r="O3938" s="1764">
        <f t="shared" si="1486"/>
        <v>0</v>
      </c>
      <c r="P3938" s="1806" t="str">
        <f t="shared" si="1487"/>
        <v/>
      </c>
      <c r="R3938" s="1864" t="str">
        <f t="shared" si="1488"/>
        <v/>
      </c>
      <c r="S3938" s="1807">
        <f t="shared" si="1489"/>
        <v>0</v>
      </c>
      <c r="U3938" s="1764">
        <f t="shared" si="1490"/>
        <v>0</v>
      </c>
      <c r="V3938" s="1764">
        <f t="shared" si="1491"/>
        <v>0</v>
      </c>
      <c r="W3938" s="1764">
        <f t="shared" si="1492"/>
        <v>0</v>
      </c>
      <c r="X3938" s="1768"/>
      <c r="Y3938" s="1784"/>
      <c r="Z3938" s="1770"/>
      <c r="AA3938" s="1843"/>
      <c r="AB3938" s="1843"/>
      <c r="AH3938" s="1867"/>
      <c r="AK3938" s="1868"/>
      <c r="AL3938" s="1868"/>
    </row>
    <row r="3939" spans="9:38" x14ac:dyDescent="0.25">
      <c r="I3939" s="1783">
        <v>0</v>
      </c>
      <c r="J3939" s="1783">
        <v>0</v>
      </c>
      <c r="O3939" s="1764">
        <f t="shared" si="1486"/>
        <v>0</v>
      </c>
      <c r="P3939" s="1806" t="str">
        <f t="shared" si="1487"/>
        <v/>
      </c>
      <c r="R3939" s="1864" t="str">
        <f t="shared" si="1488"/>
        <v/>
      </c>
      <c r="S3939" s="1807">
        <f t="shared" si="1489"/>
        <v>0</v>
      </c>
      <c r="U3939" s="1764">
        <f t="shared" si="1490"/>
        <v>0</v>
      </c>
      <c r="V3939" s="1764">
        <f t="shared" si="1491"/>
        <v>0</v>
      </c>
      <c r="W3939" s="1764">
        <f t="shared" si="1492"/>
        <v>0</v>
      </c>
      <c r="X3939" s="1768"/>
      <c r="Y3939" s="1784"/>
      <c r="Z3939" s="1770"/>
      <c r="AA3939" s="1843"/>
      <c r="AB3939" s="1843"/>
      <c r="AH3939" s="1867"/>
      <c r="AK3939" s="1868"/>
      <c r="AL3939" s="1868"/>
    </row>
    <row r="3940" spans="9:38" x14ac:dyDescent="0.25">
      <c r="I3940" s="1783">
        <v>0</v>
      </c>
      <c r="J3940" s="1783">
        <v>0</v>
      </c>
      <c r="O3940" s="1764">
        <f t="shared" si="1486"/>
        <v>0</v>
      </c>
      <c r="P3940" s="1806" t="str">
        <f t="shared" si="1487"/>
        <v/>
      </c>
      <c r="R3940" s="1864" t="str">
        <f t="shared" si="1488"/>
        <v/>
      </c>
      <c r="S3940" s="1807">
        <f t="shared" si="1489"/>
        <v>0</v>
      </c>
      <c r="U3940" s="1764">
        <f t="shared" si="1490"/>
        <v>0</v>
      </c>
      <c r="V3940" s="1764">
        <f t="shared" si="1491"/>
        <v>0</v>
      </c>
      <c r="W3940" s="1764">
        <f t="shared" si="1492"/>
        <v>0</v>
      </c>
      <c r="X3940" s="1768"/>
      <c r="Y3940" s="1784"/>
      <c r="Z3940" s="1770"/>
      <c r="AA3940" s="1843"/>
      <c r="AB3940" s="1843"/>
      <c r="AH3940" s="1867"/>
      <c r="AK3940" s="1868"/>
      <c r="AL3940" s="1868"/>
    </row>
    <row r="3941" spans="9:38" x14ac:dyDescent="0.25">
      <c r="I3941" s="1783">
        <v>0</v>
      </c>
      <c r="J3941" s="1783">
        <v>0</v>
      </c>
      <c r="O3941" s="1764">
        <f t="shared" si="1486"/>
        <v>0</v>
      </c>
      <c r="P3941" s="1806" t="str">
        <f t="shared" si="1487"/>
        <v/>
      </c>
      <c r="R3941" s="1864" t="str">
        <f t="shared" si="1488"/>
        <v/>
      </c>
      <c r="S3941" s="1807">
        <f t="shared" si="1489"/>
        <v>0</v>
      </c>
      <c r="U3941" s="1764">
        <f t="shared" si="1490"/>
        <v>0</v>
      </c>
      <c r="V3941" s="1764">
        <f t="shared" si="1491"/>
        <v>0</v>
      </c>
      <c r="W3941" s="1764">
        <f t="shared" si="1492"/>
        <v>0</v>
      </c>
      <c r="X3941" s="1768"/>
      <c r="Y3941" s="1784"/>
      <c r="Z3941" s="1770"/>
      <c r="AA3941" s="1843"/>
      <c r="AB3941" s="1843"/>
      <c r="AH3941" s="1867"/>
      <c r="AK3941" s="1868"/>
      <c r="AL3941" s="1868"/>
    </row>
    <row r="3942" spans="9:38" x14ac:dyDescent="0.25">
      <c r="I3942" s="1783">
        <v>0</v>
      </c>
      <c r="J3942" s="1783">
        <v>0</v>
      </c>
      <c r="O3942" s="1764">
        <f t="shared" si="1486"/>
        <v>0</v>
      </c>
      <c r="P3942" s="1806" t="str">
        <f t="shared" si="1487"/>
        <v/>
      </c>
      <c r="R3942" s="1864" t="str">
        <f t="shared" si="1488"/>
        <v/>
      </c>
      <c r="S3942" s="1807">
        <f t="shared" si="1489"/>
        <v>0</v>
      </c>
      <c r="U3942" s="1764">
        <f t="shared" si="1490"/>
        <v>0</v>
      </c>
      <c r="V3942" s="1764">
        <f t="shared" si="1491"/>
        <v>0</v>
      </c>
      <c r="W3942" s="1764">
        <f t="shared" si="1492"/>
        <v>0</v>
      </c>
      <c r="X3942" s="1768"/>
      <c r="Y3942" s="1784"/>
      <c r="Z3942" s="1770"/>
      <c r="AA3942" s="1843"/>
      <c r="AB3942" s="1843"/>
      <c r="AH3942" s="1867"/>
      <c r="AK3942" s="1868"/>
      <c r="AL3942" s="1868"/>
    </row>
    <row r="3943" spans="9:38" x14ac:dyDescent="0.25">
      <c r="I3943" s="1783">
        <v>0</v>
      </c>
      <c r="J3943" s="1783">
        <v>0</v>
      </c>
      <c r="O3943" s="1764">
        <f t="shared" si="1486"/>
        <v>0</v>
      </c>
      <c r="P3943" s="1806" t="str">
        <f t="shared" si="1487"/>
        <v/>
      </c>
      <c r="R3943" s="1864" t="str">
        <f t="shared" si="1488"/>
        <v/>
      </c>
      <c r="S3943" s="1807">
        <f t="shared" si="1489"/>
        <v>0</v>
      </c>
      <c r="U3943" s="1764">
        <f t="shared" si="1490"/>
        <v>0</v>
      </c>
      <c r="V3943" s="1764">
        <f t="shared" si="1491"/>
        <v>0</v>
      </c>
      <c r="W3943" s="1764">
        <f t="shared" si="1492"/>
        <v>0</v>
      </c>
      <c r="X3943" s="1768"/>
      <c r="Y3943" s="1784"/>
      <c r="Z3943" s="1770"/>
      <c r="AA3943" s="1843"/>
      <c r="AB3943" s="1843"/>
      <c r="AH3943" s="1867"/>
      <c r="AK3943" s="1868"/>
      <c r="AL3943" s="1868"/>
    </row>
    <row r="3944" spans="9:38" x14ac:dyDescent="0.25">
      <c r="I3944" s="1783">
        <v>0</v>
      </c>
      <c r="J3944" s="1783">
        <v>0</v>
      </c>
      <c r="O3944" s="1764">
        <f t="shared" si="1486"/>
        <v>0</v>
      </c>
      <c r="P3944" s="1806" t="str">
        <f t="shared" si="1487"/>
        <v/>
      </c>
      <c r="R3944" s="1864" t="str">
        <f t="shared" si="1488"/>
        <v/>
      </c>
      <c r="S3944" s="1807">
        <f t="shared" si="1489"/>
        <v>0</v>
      </c>
      <c r="U3944" s="1764">
        <f t="shared" si="1490"/>
        <v>0</v>
      </c>
      <c r="V3944" s="1764">
        <f t="shared" si="1491"/>
        <v>0</v>
      </c>
      <c r="W3944" s="1764">
        <f t="shared" si="1492"/>
        <v>0</v>
      </c>
      <c r="X3944" s="1768"/>
      <c r="Y3944" s="1784"/>
      <c r="Z3944" s="1770"/>
      <c r="AA3944" s="1843"/>
      <c r="AB3944" s="1843"/>
      <c r="AH3944" s="1867"/>
      <c r="AK3944" s="1868"/>
      <c r="AL3944" s="1868"/>
    </row>
    <row r="3945" spans="9:38" x14ac:dyDescent="0.25">
      <c r="I3945" s="1783">
        <v>0</v>
      </c>
      <c r="J3945" s="1783">
        <v>0</v>
      </c>
      <c r="O3945" s="1764">
        <f t="shared" si="1486"/>
        <v>0</v>
      </c>
      <c r="P3945" s="1806" t="str">
        <f t="shared" si="1487"/>
        <v/>
      </c>
      <c r="R3945" s="1864" t="str">
        <f t="shared" si="1488"/>
        <v/>
      </c>
      <c r="S3945" s="1807">
        <f t="shared" si="1489"/>
        <v>0</v>
      </c>
      <c r="U3945" s="1764">
        <f t="shared" si="1490"/>
        <v>0</v>
      </c>
      <c r="V3945" s="1764">
        <f t="shared" si="1491"/>
        <v>0</v>
      </c>
      <c r="W3945" s="1764">
        <f t="shared" si="1492"/>
        <v>0</v>
      </c>
      <c r="X3945" s="1768"/>
      <c r="Y3945" s="1784"/>
      <c r="Z3945" s="1770"/>
      <c r="AA3945" s="1843"/>
      <c r="AB3945" s="1843"/>
      <c r="AH3945" s="1867"/>
      <c r="AK3945" s="1868"/>
      <c r="AL3945" s="1868"/>
    </row>
    <row r="3946" spans="9:38" x14ac:dyDescent="0.25">
      <c r="I3946" s="1783">
        <v>0</v>
      </c>
      <c r="J3946" s="1783">
        <v>0</v>
      </c>
      <c r="O3946" s="1764">
        <f t="shared" si="1486"/>
        <v>0</v>
      </c>
      <c r="P3946" s="1806" t="str">
        <f t="shared" si="1487"/>
        <v/>
      </c>
      <c r="R3946" s="1864" t="str">
        <f t="shared" si="1488"/>
        <v/>
      </c>
      <c r="S3946" s="1807">
        <f t="shared" si="1489"/>
        <v>0</v>
      </c>
      <c r="U3946" s="1764">
        <f t="shared" si="1490"/>
        <v>0</v>
      </c>
      <c r="V3946" s="1764">
        <f t="shared" si="1491"/>
        <v>0</v>
      </c>
      <c r="W3946" s="1764">
        <f t="shared" si="1492"/>
        <v>0</v>
      </c>
      <c r="X3946" s="1768"/>
      <c r="Y3946" s="1784"/>
      <c r="Z3946" s="1770"/>
      <c r="AA3946" s="1843"/>
      <c r="AB3946" s="1843"/>
      <c r="AH3946" s="1867"/>
      <c r="AK3946" s="1868"/>
      <c r="AL3946" s="1868"/>
    </row>
    <row r="3947" spans="9:38" x14ac:dyDescent="0.25">
      <c r="I3947" s="1783">
        <v>0</v>
      </c>
      <c r="J3947" s="1783">
        <v>0</v>
      </c>
      <c r="O3947" s="1764">
        <f t="shared" si="1486"/>
        <v>0</v>
      </c>
      <c r="P3947" s="1806" t="str">
        <f t="shared" si="1487"/>
        <v/>
      </c>
      <c r="R3947" s="1864" t="str">
        <f t="shared" si="1488"/>
        <v/>
      </c>
      <c r="S3947" s="1807">
        <f t="shared" si="1489"/>
        <v>0</v>
      </c>
      <c r="U3947" s="1764">
        <f t="shared" si="1490"/>
        <v>0</v>
      </c>
      <c r="V3947" s="1764">
        <f t="shared" si="1491"/>
        <v>0</v>
      </c>
      <c r="W3947" s="1764">
        <f t="shared" si="1492"/>
        <v>0</v>
      </c>
      <c r="X3947" s="1768"/>
      <c r="Y3947" s="1784"/>
      <c r="Z3947" s="1770"/>
      <c r="AA3947" s="1843"/>
      <c r="AB3947" s="1843"/>
      <c r="AH3947" s="1867"/>
      <c r="AK3947" s="1868"/>
      <c r="AL3947" s="1868"/>
    </row>
    <row r="3948" spans="9:38" x14ac:dyDescent="0.25">
      <c r="I3948" s="1783">
        <v>0</v>
      </c>
      <c r="J3948" s="1783">
        <v>0</v>
      </c>
      <c r="O3948" s="1764">
        <f t="shared" si="1486"/>
        <v>0</v>
      </c>
      <c r="P3948" s="1806" t="str">
        <f t="shared" si="1487"/>
        <v/>
      </c>
      <c r="R3948" s="1864" t="str">
        <f t="shared" si="1488"/>
        <v/>
      </c>
      <c r="S3948" s="1807">
        <f t="shared" si="1489"/>
        <v>0</v>
      </c>
      <c r="U3948" s="1764">
        <f t="shared" si="1490"/>
        <v>0</v>
      </c>
      <c r="V3948" s="1764">
        <f t="shared" si="1491"/>
        <v>0</v>
      </c>
      <c r="W3948" s="1764">
        <f t="shared" si="1492"/>
        <v>0</v>
      </c>
      <c r="X3948" s="1768"/>
      <c r="Y3948" s="1784"/>
      <c r="Z3948" s="1770"/>
      <c r="AA3948" s="1843"/>
      <c r="AB3948" s="1843"/>
      <c r="AH3948" s="1867"/>
      <c r="AK3948" s="1868"/>
      <c r="AL3948" s="1868"/>
    </row>
    <row r="3949" spans="9:38" x14ac:dyDescent="0.25">
      <c r="I3949" s="1783">
        <v>0</v>
      </c>
      <c r="J3949" s="1783">
        <v>0</v>
      </c>
      <c r="O3949" s="1764">
        <f t="shared" si="1486"/>
        <v>0</v>
      </c>
      <c r="P3949" s="1806" t="str">
        <f t="shared" si="1487"/>
        <v/>
      </c>
      <c r="R3949" s="1864" t="str">
        <f t="shared" si="1488"/>
        <v/>
      </c>
      <c r="S3949" s="1807">
        <f t="shared" si="1489"/>
        <v>0</v>
      </c>
      <c r="U3949" s="1764">
        <f t="shared" si="1490"/>
        <v>0</v>
      </c>
      <c r="V3949" s="1764">
        <f t="shared" si="1491"/>
        <v>0</v>
      </c>
      <c r="W3949" s="1764">
        <f t="shared" si="1492"/>
        <v>0</v>
      </c>
      <c r="X3949" s="1768"/>
      <c r="Y3949" s="1784"/>
      <c r="Z3949" s="1770"/>
      <c r="AA3949" s="1843"/>
      <c r="AB3949" s="1843"/>
      <c r="AH3949" s="1867"/>
      <c r="AK3949" s="1868"/>
      <c r="AL3949" s="1868"/>
    </row>
    <row r="3950" spans="9:38" x14ac:dyDescent="0.25">
      <c r="I3950" s="1783">
        <v>0</v>
      </c>
      <c r="J3950" s="1783">
        <v>0</v>
      </c>
      <c r="O3950" s="1764">
        <f t="shared" si="1486"/>
        <v>0</v>
      </c>
      <c r="P3950" s="1806" t="str">
        <f t="shared" si="1487"/>
        <v/>
      </c>
      <c r="R3950" s="1864" t="str">
        <f t="shared" si="1488"/>
        <v/>
      </c>
      <c r="S3950" s="1807">
        <f t="shared" si="1489"/>
        <v>0</v>
      </c>
      <c r="U3950" s="1764">
        <f t="shared" si="1490"/>
        <v>0</v>
      </c>
      <c r="V3950" s="1764">
        <f t="shared" si="1491"/>
        <v>0</v>
      </c>
      <c r="W3950" s="1764">
        <f t="shared" si="1492"/>
        <v>0</v>
      </c>
      <c r="X3950" s="1768"/>
      <c r="Y3950" s="1784"/>
      <c r="Z3950" s="1770"/>
      <c r="AA3950" s="1843"/>
      <c r="AB3950" s="1843"/>
      <c r="AH3950" s="1867"/>
      <c r="AK3950" s="1868"/>
      <c r="AL3950" s="1868"/>
    </row>
    <row r="3951" spans="9:38" x14ac:dyDescent="0.25">
      <c r="I3951" s="1783">
        <v>0</v>
      </c>
      <c r="J3951" s="1783">
        <v>0</v>
      </c>
      <c r="O3951" s="1764">
        <f t="shared" si="1486"/>
        <v>0</v>
      </c>
      <c r="P3951" s="1806" t="str">
        <f t="shared" si="1487"/>
        <v/>
      </c>
      <c r="R3951" s="1864" t="str">
        <f t="shared" si="1488"/>
        <v/>
      </c>
      <c r="S3951" s="1807">
        <f t="shared" si="1489"/>
        <v>0</v>
      </c>
      <c r="U3951" s="1764">
        <f t="shared" si="1490"/>
        <v>0</v>
      </c>
      <c r="V3951" s="1764">
        <f t="shared" si="1491"/>
        <v>0</v>
      </c>
      <c r="W3951" s="1764">
        <f t="shared" si="1492"/>
        <v>0</v>
      </c>
      <c r="X3951" s="1768"/>
      <c r="Y3951" s="1784"/>
      <c r="Z3951" s="1770"/>
      <c r="AA3951" s="1843"/>
      <c r="AB3951" s="1843"/>
      <c r="AH3951" s="1867"/>
      <c r="AK3951" s="1868"/>
      <c r="AL3951" s="1868"/>
    </row>
    <row r="3952" spans="9:38" x14ac:dyDescent="0.25">
      <c r="I3952" s="1783">
        <v>0</v>
      </c>
      <c r="J3952" s="1783">
        <v>0</v>
      </c>
      <c r="O3952" s="1764">
        <f t="shared" si="1486"/>
        <v>0</v>
      </c>
      <c r="P3952" s="1806" t="str">
        <f t="shared" si="1487"/>
        <v/>
      </c>
      <c r="R3952" s="1864" t="str">
        <f t="shared" si="1488"/>
        <v/>
      </c>
      <c r="S3952" s="1807">
        <f t="shared" si="1489"/>
        <v>0</v>
      </c>
      <c r="U3952" s="1764">
        <f t="shared" si="1490"/>
        <v>0</v>
      </c>
      <c r="V3952" s="1764">
        <f t="shared" si="1491"/>
        <v>0</v>
      </c>
      <c r="W3952" s="1764">
        <f t="shared" si="1492"/>
        <v>0</v>
      </c>
      <c r="X3952" s="1768"/>
      <c r="Y3952" s="1784"/>
      <c r="Z3952" s="1770"/>
      <c r="AA3952" s="1843"/>
      <c r="AB3952" s="1843"/>
      <c r="AH3952" s="1867"/>
      <c r="AK3952" s="1868"/>
      <c r="AL3952" s="1868"/>
    </row>
    <row r="3953" spans="9:38" x14ac:dyDescent="0.25">
      <c r="I3953" s="1783">
        <v>0</v>
      </c>
      <c r="J3953" s="1783">
        <v>0</v>
      </c>
      <c r="O3953" s="1764">
        <f t="shared" si="1486"/>
        <v>0</v>
      </c>
      <c r="P3953" s="1806" t="str">
        <f t="shared" si="1487"/>
        <v/>
      </c>
      <c r="R3953" s="1864" t="str">
        <f t="shared" si="1488"/>
        <v/>
      </c>
      <c r="S3953" s="1807">
        <f t="shared" si="1489"/>
        <v>0</v>
      </c>
      <c r="U3953" s="1764">
        <f t="shared" si="1490"/>
        <v>0</v>
      </c>
      <c r="V3953" s="1764">
        <f t="shared" si="1491"/>
        <v>0</v>
      </c>
      <c r="W3953" s="1764">
        <f t="shared" si="1492"/>
        <v>0</v>
      </c>
      <c r="X3953" s="1768"/>
      <c r="Y3953" s="1784"/>
      <c r="Z3953" s="1770"/>
      <c r="AA3953" s="1843"/>
      <c r="AB3953" s="1843"/>
      <c r="AH3953" s="1867"/>
      <c r="AK3953" s="1868"/>
      <c r="AL3953" s="1868"/>
    </row>
    <row r="3954" spans="9:38" x14ac:dyDescent="0.25">
      <c r="I3954" s="1783">
        <v>0</v>
      </c>
      <c r="J3954" s="1783">
        <v>0</v>
      </c>
      <c r="O3954" s="1764">
        <f t="shared" si="1486"/>
        <v>0</v>
      </c>
      <c r="P3954" s="1806" t="str">
        <f t="shared" si="1487"/>
        <v/>
      </c>
      <c r="R3954" s="1864" t="str">
        <f t="shared" si="1488"/>
        <v/>
      </c>
      <c r="S3954" s="1807">
        <f t="shared" si="1489"/>
        <v>0</v>
      </c>
      <c r="U3954" s="1764">
        <f t="shared" si="1490"/>
        <v>0</v>
      </c>
      <c r="V3954" s="1764">
        <f t="shared" si="1491"/>
        <v>0</v>
      </c>
      <c r="W3954" s="1764">
        <f t="shared" si="1492"/>
        <v>0</v>
      </c>
      <c r="X3954" s="1768"/>
      <c r="Y3954" s="1784"/>
      <c r="Z3954" s="1770"/>
      <c r="AA3954" s="1843"/>
      <c r="AB3954" s="1843"/>
      <c r="AH3954" s="1867"/>
      <c r="AK3954" s="1868"/>
      <c r="AL3954" s="1868"/>
    </row>
    <row r="3955" spans="9:38" x14ac:dyDescent="0.25">
      <c r="I3955" s="1783">
        <v>0</v>
      </c>
      <c r="J3955" s="1783">
        <v>0</v>
      </c>
      <c r="O3955" s="1764">
        <f t="shared" si="1486"/>
        <v>0</v>
      </c>
      <c r="P3955" s="1806" t="str">
        <f t="shared" si="1487"/>
        <v/>
      </c>
      <c r="R3955" s="1864" t="str">
        <f t="shared" si="1488"/>
        <v/>
      </c>
      <c r="S3955" s="1807">
        <f t="shared" si="1489"/>
        <v>0</v>
      </c>
      <c r="U3955" s="1764">
        <f t="shared" si="1490"/>
        <v>0</v>
      </c>
      <c r="V3955" s="1764">
        <f t="shared" si="1491"/>
        <v>0</v>
      </c>
      <c r="W3955" s="1764">
        <f t="shared" si="1492"/>
        <v>0</v>
      </c>
      <c r="X3955" s="1768"/>
      <c r="Y3955" s="1784"/>
      <c r="Z3955" s="1770"/>
      <c r="AA3955" s="1843"/>
      <c r="AB3955" s="1843"/>
      <c r="AH3955" s="1867"/>
      <c r="AK3955" s="1868"/>
      <c r="AL3955" s="1868"/>
    </row>
    <row r="3956" spans="9:38" x14ac:dyDescent="0.25">
      <c r="I3956" s="1783">
        <v>0</v>
      </c>
      <c r="J3956" s="1783">
        <v>0</v>
      </c>
      <c r="O3956" s="1764">
        <f t="shared" si="1486"/>
        <v>0</v>
      </c>
      <c r="P3956" s="1806" t="str">
        <f t="shared" si="1487"/>
        <v/>
      </c>
      <c r="R3956" s="1864" t="str">
        <f t="shared" si="1488"/>
        <v/>
      </c>
      <c r="S3956" s="1807">
        <f t="shared" si="1489"/>
        <v>0</v>
      </c>
      <c r="U3956" s="1764">
        <f t="shared" si="1490"/>
        <v>0</v>
      </c>
      <c r="V3956" s="1764">
        <f t="shared" si="1491"/>
        <v>0</v>
      </c>
      <c r="W3956" s="1764">
        <f t="shared" si="1492"/>
        <v>0</v>
      </c>
      <c r="X3956" s="1768"/>
      <c r="Y3956" s="1784"/>
      <c r="Z3956" s="1770"/>
      <c r="AA3956" s="1843"/>
      <c r="AB3956" s="1843"/>
      <c r="AH3956" s="1867"/>
      <c r="AK3956" s="1868"/>
      <c r="AL3956" s="1868"/>
    </row>
    <row r="3957" spans="9:38" x14ac:dyDescent="0.25">
      <c r="I3957" s="1783">
        <v>0</v>
      </c>
      <c r="J3957" s="1783">
        <v>0</v>
      </c>
      <c r="O3957" s="1764">
        <f t="shared" si="1486"/>
        <v>0</v>
      </c>
      <c r="P3957" s="1806" t="str">
        <f t="shared" si="1487"/>
        <v/>
      </c>
      <c r="R3957" s="1864" t="str">
        <f t="shared" si="1488"/>
        <v/>
      </c>
      <c r="S3957" s="1807">
        <f t="shared" si="1489"/>
        <v>0</v>
      </c>
      <c r="U3957" s="1764">
        <f t="shared" si="1490"/>
        <v>0</v>
      </c>
      <c r="V3957" s="1764">
        <f t="shared" si="1491"/>
        <v>0</v>
      </c>
      <c r="W3957" s="1764">
        <f t="shared" si="1492"/>
        <v>0</v>
      </c>
      <c r="X3957" s="1768"/>
      <c r="Y3957" s="1784"/>
      <c r="Z3957" s="1770"/>
      <c r="AA3957" s="1843"/>
      <c r="AB3957" s="1843"/>
      <c r="AH3957" s="1867"/>
      <c r="AK3957" s="1868"/>
      <c r="AL3957" s="1868"/>
    </row>
    <row r="3958" spans="9:38" x14ac:dyDescent="0.25">
      <c r="I3958" s="1783">
        <v>0</v>
      </c>
      <c r="J3958" s="1783">
        <v>0</v>
      </c>
      <c r="O3958" s="1764">
        <f t="shared" si="1486"/>
        <v>0</v>
      </c>
      <c r="P3958" s="1806" t="str">
        <f t="shared" si="1487"/>
        <v/>
      </c>
      <c r="R3958" s="1864" t="str">
        <f t="shared" si="1488"/>
        <v/>
      </c>
      <c r="S3958" s="1807">
        <f t="shared" si="1489"/>
        <v>0</v>
      </c>
      <c r="U3958" s="1764">
        <f t="shared" si="1490"/>
        <v>0</v>
      </c>
      <c r="V3958" s="1764">
        <f t="shared" si="1491"/>
        <v>0</v>
      </c>
      <c r="W3958" s="1764">
        <f t="shared" si="1492"/>
        <v>0</v>
      </c>
      <c r="X3958" s="1768"/>
      <c r="Y3958" s="1784"/>
      <c r="Z3958" s="1770"/>
      <c r="AA3958" s="1843"/>
      <c r="AB3958" s="1843"/>
      <c r="AH3958" s="1867"/>
      <c r="AK3958" s="1868"/>
      <c r="AL3958" s="1868"/>
    </row>
    <row r="3959" spans="9:38" x14ac:dyDescent="0.25">
      <c r="I3959" s="1783">
        <v>0</v>
      </c>
      <c r="J3959" s="1783">
        <v>0</v>
      </c>
      <c r="O3959" s="1764">
        <f t="shared" si="1486"/>
        <v>0</v>
      </c>
      <c r="P3959" s="1806" t="str">
        <f t="shared" si="1487"/>
        <v/>
      </c>
      <c r="R3959" s="1864" t="str">
        <f t="shared" si="1488"/>
        <v/>
      </c>
      <c r="S3959" s="1807">
        <f t="shared" si="1489"/>
        <v>0</v>
      </c>
      <c r="U3959" s="1764">
        <f t="shared" si="1490"/>
        <v>0</v>
      </c>
      <c r="V3959" s="1764">
        <f t="shared" si="1491"/>
        <v>0</v>
      </c>
      <c r="W3959" s="1764">
        <f t="shared" si="1492"/>
        <v>0</v>
      </c>
      <c r="X3959" s="1768"/>
      <c r="Y3959" s="1784"/>
      <c r="Z3959" s="1770"/>
      <c r="AA3959" s="1843"/>
      <c r="AB3959" s="1843"/>
      <c r="AH3959" s="1867"/>
      <c r="AK3959" s="1868"/>
      <c r="AL3959" s="1868"/>
    </row>
    <row r="3960" spans="9:38" x14ac:dyDescent="0.25">
      <c r="I3960" s="1783">
        <v>0</v>
      </c>
      <c r="J3960" s="1783">
        <v>0</v>
      </c>
      <c r="O3960" s="1764">
        <f t="shared" si="1486"/>
        <v>0</v>
      </c>
      <c r="P3960" s="1806" t="str">
        <f t="shared" si="1487"/>
        <v/>
      </c>
      <c r="R3960" s="1864" t="str">
        <f t="shared" si="1488"/>
        <v/>
      </c>
      <c r="S3960" s="1807">
        <f t="shared" si="1489"/>
        <v>0</v>
      </c>
      <c r="U3960" s="1764">
        <f t="shared" si="1490"/>
        <v>0</v>
      </c>
      <c r="V3960" s="1764">
        <f t="shared" si="1491"/>
        <v>0</v>
      </c>
      <c r="W3960" s="1764">
        <f t="shared" si="1492"/>
        <v>0</v>
      </c>
      <c r="X3960" s="1768"/>
      <c r="Y3960" s="1784"/>
      <c r="Z3960" s="1770"/>
      <c r="AA3960" s="1843"/>
      <c r="AB3960" s="1843"/>
      <c r="AH3960" s="1867"/>
      <c r="AK3960" s="1868"/>
      <c r="AL3960" s="1868"/>
    </row>
    <row r="3961" spans="9:38" x14ac:dyDescent="0.25">
      <c r="I3961" s="1783">
        <v>0</v>
      </c>
      <c r="J3961" s="1783">
        <v>0</v>
      </c>
      <c r="O3961" s="1764">
        <f t="shared" si="1486"/>
        <v>0</v>
      </c>
      <c r="P3961" s="1806" t="str">
        <f t="shared" si="1487"/>
        <v/>
      </c>
      <c r="R3961" s="1864" t="str">
        <f t="shared" si="1488"/>
        <v/>
      </c>
      <c r="S3961" s="1807">
        <f t="shared" si="1489"/>
        <v>0</v>
      </c>
      <c r="U3961" s="1764">
        <f t="shared" si="1490"/>
        <v>0</v>
      </c>
      <c r="V3961" s="1764">
        <f t="shared" si="1491"/>
        <v>0</v>
      </c>
      <c r="W3961" s="1764">
        <f t="shared" si="1492"/>
        <v>0</v>
      </c>
      <c r="X3961" s="1768"/>
      <c r="Y3961" s="1784"/>
      <c r="Z3961" s="1770"/>
      <c r="AA3961" s="1843"/>
      <c r="AB3961" s="1843"/>
      <c r="AH3961" s="1867"/>
      <c r="AK3961" s="1868"/>
      <c r="AL3961" s="1868"/>
    </row>
    <row r="3962" spans="9:38" x14ac:dyDescent="0.25">
      <c r="I3962" s="1783">
        <v>0</v>
      </c>
      <c r="J3962" s="1783">
        <v>0</v>
      </c>
      <c r="O3962" s="1764">
        <f t="shared" si="1486"/>
        <v>0</v>
      </c>
      <c r="P3962" s="1806" t="str">
        <f t="shared" si="1487"/>
        <v/>
      </c>
      <c r="R3962" s="1864" t="str">
        <f t="shared" si="1488"/>
        <v/>
      </c>
      <c r="S3962" s="1807">
        <f t="shared" si="1489"/>
        <v>0</v>
      </c>
      <c r="U3962" s="1764">
        <f t="shared" si="1490"/>
        <v>0</v>
      </c>
      <c r="V3962" s="1764">
        <f t="shared" si="1491"/>
        <v>0</v>
      </c>
      <c r="W3962" s="1764">
        <f t="shared" si="1492"/>
        <v>0</v>
      </c>
      <c r="X3962" s="1768"/>
      <c r="Y3962" s="1784"/>
      <c r="Z3962" s="1770"/>
      <c r="AA3962" s="1843"/>
      <c r="AB3962" s="1843"/>
      <c r="AH3962" s="1867"/>
      <c r="AK3962" s="1868"/>
      <c r="AL3962" s="1868"/>
    </row>
    <row r="3963" spans="9:38" x14ac:dyDescent="0.25">
      <c r="I3963" s="1783">
        <v>0</v>
      </c>
      <c r="J3963" s="1783">
        <v>0</v>
      </c>
      <c r="O3963" s="1764">
        <f t="shared" si="1486"/>
        <v>0</v>
      </c>
      <c r="P3963" s="1806" t="str">
        <f t="shared" si="1487"/>
        <v/>
      </c>
      <c r="R3963" s="1864" t="str">
        <f t="shared" si="1488"/>
        <v/>
      </c>
      <c r="S3963" s="1807">
        <f t="shared" si="1489"/>
        <v>0</v>
      </c>
      <c r="U3963" s="1764">
        <f t="shared" si="1490"/>
        <v>0</v>
      </c>
      <c r="V3963" s="1764">
        <f t="shared" si="1491"/>
        <v>0</v>
      </c>
      <c r="W3963" s="1764">
        <f t="shared" si="1492"/>
        <v>0</v>
      </c>
      <c r="X3963" s="1768"/>
      <c r="Y3963" s="1784"/>
      <c r="Z3963" s="1770"/>
      <c r="AA3963" s="1843"/>
      <c r="AB3963" s="1843"/>
      <c r="AH3963" s="1867"/>
      <c r="AK3963" s="1868"/>
      <c r="AL3963" s="1868"/>
    </row>
    <row r="3964" spans="9:38" x14ac:dyDescent="0.25">
      <c r="I3964" s="1783">
        <v>0</v>
      </c>
      <c r="J3964" s="1783">
        <v>0</v>
      </c>
      <c r="O3964" s="1764">
        <f t="shared" si="1486"/>
        <v>0</v>
      </c>
      <c r="P3964" s="1806" t="str">
        <f t="shared" si="1487"/>
        <v/>
      </c>
      <c r="R3964" s="1864" t="str">
        <f t="shared" si="1488"/>
        <v/>
      </c>
      <c r="S3964" s="1807">
        <f t="shared" si="1489"/>
        <v>0</v>
      </c>
      <c r="U3964" s="1764">
        <f t="shared" si="1490"/>
        <v>0</v>
      </c>
      <c r="V3964" s="1764">
        <f t="shared" si="1491"/>
        <v>0</v>
      </c>
      <c r="W3964" s="1764">
        <f t="shared" si="1492"/>
        <v>0</v>
      </c>
      <c r="X3964" s="1768"/>
      <c r="Y3964" s="1784"/>
      <c r="Z3964" s="1770"/>
      <c r="AA3964" s="1843"/>
      <c r="AB3964" s="1843"/>
      <c r="AH3964" s="1867"/>
      <c r="AK3964" s="1868"/>
      <c r="AL3964" s="1868"/>
    </row>
    <row r="3965" spans="9:38" x14ac:dyDescent="0.25">
      <c r="I3965" s="1783">
        <v>0</v>
      </c>
      <c r="J3965" s="1783">
        <v>0</v>
      </c>
      <c r="O3965" s="1764">
        <f t="shared" si="1486"/>
        <v>0</v>
      </c>
      <c r="P3965" s="1806" t="str">
        <f t="shared" si="1487"/>
        <v/>
      </c>
      <c r="R3965" s="1864" t="str">
        <f t="shared" si="1488"/>
        <v/>
      </c>
      <c r="S3965" s="1807">
        <f t="shared" si="1489"/>
        <v>0</v>
      </c>
      <c r="U3965" s="1764">
        <f t="shared" si="1490"/>
        <v>0</v>
      </c>
      <c r="V3965" s="1764">
        <f t="shared" si="1491"/>
        <v>0</v>
      </c>
      <c r="W3965" s="1764">
        <f t="shared" si="1492"/>
        <v>0</v>
      </c>
      <c r="X3965" s="1768"/>
      <c r="Y3965" s="1784"/>
      <c r="Z3965" s="1770"/>
      <c r="AA3965" s="1843"/>
      <c r="AB3965" s="1843"/>
      <c r="AH3965" s="1867"/>
      <c r="AK3965" s="1868"/>
      <c r="AL3965" s="1868"/>
    </row>
    <row r="3966" spans="9:38" x14ac:dyDescent="0.25">
      <c r="I3966" s="1783">
        <v>0</v>
      </c>
      <c r="J3966" s="1783">
        <v>0</v>
      </c>
      <c r="O3966" s="1764">
        <f t="shared" si="1486"/>
        <v>0</v>
      </c>
      <c r="P3966" s="1806" t="str">
        <f t="shared" si="1487"/>
        <v/>
      </c>
      <c r="R3966" s="1864" t="str">
        <f t="shared" si="1488"/>
        <v/>
      </c>
      <c r="S3966" s="1807">
        <f t="shared" si="1489"/>
        <v>0</v>
      </c>
      <c r="U3966" s="1764">
        <f t="shared" si="1490"/>
        <v>0</v>
      </c>
      <c r="V3966" s="1764">
        <f t="shared" si="1491"/>
        <v>0</v>
      </c>
      <c r="W3966" s="1764">
        <f t="shared" si="1492"/>
        <v>0</v>
      </c>
      <c r="X3966" s="1768"/>
      <c r="Y3966" s="1784"/>
      <c r="Z3966" s="1770"/>
      <c r="AA3966" s="1843"/>
      <c r="AB3966" s="1843"/>
      <c r="AH3966" s="1867"/>
      <c r="AK3966" s="1868"/>
      <c r="AL3966" s="1868"/>
    </row>
    <row r="3967" spans="9:38" x14ac:dyDescent="0.25">
      <c r="I3967" s="1783">
        <v>0</v>
      </c>
      <c r="J3967" s="1783">
        <v>0</v>
      </c>
      <c r="O3967" s="1764">
        <f t="shared" si="1486"/>
        <v>0</v>
      </c>
      <c r="P3967" s="1806" t="str">
        <f t="shared" si="1487"/>
        <v/>
      </c>
      <c r="R3967" s="1864" t="str">
        <f t="shared" si="1488"/>
        <v/>
      </c>
      <c r="S3967" s="1807">
        <f t="shared" si="1489"/>
        <v>0</v>
      </c>
      <c r="U3967" s="1764">
        <f t="shared" si="1490"/>
        <v>0</v>
      </c>
      <c r="V3967" s="1764">
        <f t="shared" si="1491"/>
        <v>0</v>
      </c>
      <c r="W3967" s="1764">
        <f t="shared" si="1492"/>
        <v>0</v>
      </c>
      <c r="X3967" s="1768"/>
      <c r="Y3967" s="1784"/>
      <c r="Z3967" s="1770"/>
      <c r="AA3967" s="1843"/>
      <c r="AB3967" s="1843"/>
      <c r="AH3967" s="1867"/>
      <c r="AK3967" s="1868"/>
      <c r="AL3967" s="1868"/>
    </row>
    <row r="3968" spans="9:38" x14ac:dyDescent="0.25">
      <c r="I3968" s="1783">
        <v>0</v>
      </c>
      <c r="J3968" s="1783">
        <v>0</v>
      </c>
      <c r="O3968" s="1764">
        <f t="shared" si="1486"/>
        <v>0</v>
      </c>
      <c r="P3968" s="1806" t="str">
        <f t="shared" si="1487"/>
        <v/>
      </c>
      <c r="R3968" s="1864" t="str">
        <f t="shared" si="1488"/>
        <v/>
      </c>
      <c r="S3968" s="1807">
        <f t="shared" si="1489"/>
        <v>0</v>
      </c>
      <c r="U3968" s="1764">
        <f t="shared" si="1490"/>
        <v>0</v>
      </c>
      <c r="V3968" s="1764">
        <f t="shared" si="1491"/>
        <v>0</v>
      </c>
      <c r="W3968" s="1764">
        <f t="shared" si="1492"/>
        <v>0</v>
      </c>
      <c r="X3968" s="1768"/>
      <c r="Y3968" s="1784"/>
      <c r="Z3968" s="1770"/>
      <c r="AA3968" s="1843"/>
      <c r="AB3968" s="1843"/>
      <c r="AH3968" s="1867"/>
      <c r="AK3968" s="1868"/>
      <c r="AL3968" s="1868"/>
    </row>
    <row r="3969" spans="9:38" x14ac:dyDescent="0.25">
      <c r="I3969" s="1783">
        <v>0</v>
      </c>
      <c r="J3969" s="1783">
        <v>0</v>
      </c>
      <c r="O3969" s="1764">
        <f t="shared" si="1486"/>
        <v>0</v>
      </c>
      <c r="P3969" s="1806" t="str">
        <f t="shared" si="1487"/>
        <v/>
      </c>
      <c r="R3969" s="1864" t="str">
        <f t="shared" si="1488"/>
        <v/>
      </c>
      <c r="S3969" s="1807">
        <f t="shared" si="1489"/>
        <v>0</v>
      </c>
      <c r="U3969" s="1764">
        <f t="shared" si="1490"/>
        <v>0</v>
      </c>
      <c r="V3969" s="1764">
        <f t="shared" si="1491"/>
        <v>0</v>
      </c>
      <c r="W3969" s="1764">
        <f t="shared" si="1492"/>
        <v>0</v>
      </c>
      <c r="X3969" s="1768"/>
      <c r="Y3969" s="1784"/>
      <c r="Z3969" s="1770"/>
      <c r="AA3969" s="1843"/>
      <c r="AB3969" s="1843"/>
      <c r="AH3969" s="1867"/>
      <c r="AK3969" s="1868"/>
      <c r="AL3969" s="1868"/>
    </row>
    <row r="3970" spans="9:38" x14ac:dyDescent="0.25">
      <c r="I3970" s="1783">
        <v>0</v>
      </c>
      <c r="J3970" s="1783">
        <v>0</v>
      </c>
      <c r="O3970" s="1764">
        <f t="shared" si="1486"/>
        <v>0</v>
      </c>
      <c r="P3970" s="1806" t="str">
        <f t="shared" si="1487"/>
        <v/>
      </c>
      <c r="R3970" s="1864" t="str">
        <f t="shared" si="1488"/>
        <v/>
      </c>
      <c r="S3970" s="1807">
        <f t="shared" si="1489"/>
        <v>0</v>
      </c>
      <c r="U3970" s="1764">
        <f t="shared" si="1490"/>
        <v>0</v>
      </c>
      <c r="V3970" s="1764">
        <f t="shared" si="1491"/>
        <v>0</v>
      </c>
      <c r="W3970" s="1764">
        <f t="shared" si="1492"/>
        <v>0</v>
      </c>
      <c r="X3970" s="1768"/>
      <c r="Y3970" s="1784"/>
      <c r="Z3970" s="1770"/>
      <c r="AA3970" s="1843"/>
      <c r="AB3970" s="1843"/>
      <c r="AH3970" s="1867"/>
      <c r="AK3970" s="1868"/>
      <c r="AL3970" s="1868"/>
    </row>
    <row r="3971" spans="9:38" x14ac:dyDescent="0.25">
      <c r="I3971" s="1783">
        <v>0</v>
      </c>
      <c r="J3971" s="1783">
        <v>0</v>
      </c>
      <c r="O3971" s="1764">
        <f t="shared" si="1486"/>
        <v>0</v>
      </c>
      <c r="P3971" s="1806" t="str">
        <f t="shared" si="1487"/>
        <v/>
      </c>
      <c r="R3971" s="1864" t="str">
        <f t="shared" si="1488"/>
        <v/>
      </c>
      <c r="S3971" s="1807">
        <f t="shared" si="1489"/>
        <v>0</v>
      </c>
      <c r="U3971" s="1764">
        <f t="shared" si="1490"/>
        <v>0</v>
      </c>
      <c r="V3971" s="1764">
        <f t="shared" si="1491"/>
        <v>0</v>
      </c>
      <c r="W3971" s="1764">
        <f t="shared" si="1492"/>
        <v>0</v>
      </c>
      <c r="X3971" s="1768"/>
      <c r="Y3971" s="1784"/>
      <c r="Z3971" s="1770"/>
      <c r="AA3971" s="1843"/>
      <c r="AB3971" s="1843"/>
      <c r="AH3971" s="1867"/>
      <c r="AK3971" s="1868"/>
      <c r="AL3971" s="1868"/>
    </row>
    <row r="3972" spans="9:38" x14ac:dyDescent="0.25">
      <c r="I3972" s="1783">
        <v>0</v>
      </c>
      <c r="J3972" s="1783">
        <v>0</v>
      </c>
      <c r="O3972" s="1764">
        <f t="shared" si="1486"/>
        <v>0</v>
      </c>
      <c r="P3972" s="1806" t="str">
        <f t="shared" si="1487"/>
        <v/>
      </c>
      <c r="R3972" s="1864" t="str">
        <f t="shared" si="1488"/>
        <v/>
      </c>
      <c r="S3972" s="1807">
        <f t="shared" si="1489"/>
        <v>0</v>
      </c>
      <c r="U3972" s="1764">
        <f t="shared" si="1490"/>
        <v>0</v>
      </c>
      <c r="V3972" s="1764">
        <f t="shared" si="1491"/>
        <v>0</v>
      </c>
      <c r="W3972" s="1764">
        <f t="shared" si="1492"/>
        <v>0</v>
      </c>
      <c r="X3972" s="1768"/>
      <c r="Y3972" s="1784"/>
      <c r="Z3972" s="1770"/>
      <c r="AA3972" s="1843"/>
      <c r="AB3972" s="1843"/>
      <c r="AH3972" s="1867"/>
      <c r="AK3972" s="1868"/>
      <c r="AL3972" s="1868"/>
    </row>
    <row r="3973" spans="9:38" x14ac:dyDescent="0.25">
      <c r="I3973" s="1783">
        <v>0</v>
      </c>
      <c r="J3973" s="1783">
        <v>0</v>
      </c>
      <c r="O3973" s="1764">
        <f t="shared" si="1486"/>
        <v>0</v>
      </c>
      <c r="P3973" s="1806" t="str">
        <f t="shared" si="1487"/>
        <v/>
      </c>
      <c r="R3973" s="1864" t="str">
        <f t="shared" si="1488"/>
        <v/>
      </c>
      <c r="S3973" s="1807">
        <f t="shared" si="1489"/>
        <v>0</v>
      </c>
      <c r="U3973" s="1764">
        <f t="shared" si="1490"/>
        <v>0</v>
      </c>
      <c r="V3973" s="1764">
        <f t="shared" si="1491"/>
        <v>0</v>
      </c>
      <c r="W3973" s="1764">
        <f t="shared" si="1492"/>
        <v>0</v>
      </c>
      <c r="X3973" s="1768"/>
      <c r="Y3973" s="1784"/>
      <c r="Z3973" s="1770"/>
      <c r="AA3973" s="1843"/>
      <c r="AB3973" s="1843"/>
      <c r="AH3973" s="1867"/>
      <c r="AK3973" s="1868"/>
      <c r="AL3973" s="1868"/>
    </row>
    <row r="3974" spans="9:38" x14ac:dyDescent="0.25">
      <c r="I3974" s="1783">
        <v>0</v>
      </c>
      <c r="J3974" s="1783">
        <v>0</v>
      </c>
      <c r="O3974" s="1764">
        <f t="shared" si="1486"/>
        <v>0</v>
      </c>
      <c r="P3974" s="1806" t="str">
        <f t="shared" si="1487"/>
        <v/>
      </c>
      <c r="R3974" s="1864" t="str">
        <f t="shared" si="1488"/>
        <v/>
      </c>
      <c r="S3974" s="1807">
        <f t="shared" si="1489"/>
        <v>0</v>
      </c>
      <c r="U3974" s="1764">
        <f t="shared" si="1490"/>
        <v>0</v>
      </c>
      <c r="V3974" s="1764">
        <f t="shared" si="1491"/>
        <v>0</v>
      </c>
      <c r="W3974" s="1764">
        <f t="shared" si="1492"/>
        <v>0</v>
      </c>
      <c r="X3974" s="1768"/>
      <c r="Y3974" s="1784"/>
      <c r="Z3974" s="1770"/>
      <c r="AA3974" s="1843"/>
      <c r="AB3974" s="1843"/>
      <c r="AH3974" s="1867"/>
      <c r="AK3974" s="1868"/>
      <c r="AL3974" s="1868"/>
    </row>
    <row r="3975" spans="9:38" x14ac:dyDescent="0.25">
      <c r="I3975" s="1783">
        <v>0</v>
      </c>
      <c r="J3975" s="1783">
        <v>0</v>
      </c>
      <c r="O3975" s="1764">
        <f t="shared" si="1486"/>
        <v>0</v>
      </c>
      <c r="P3975" s="1806" t="str">
        <f t="shared" si="1487"/>
        <v/>
      </c>
      <c r="R3975" s="1864" t="str">
        <f t="shared" si="1488"/>
        <v/>
      </c>
      <c r="S3975" s="1807">
        <f t="shared" si="1489"/>
        <v>0</v>
      </c>
      <c r="U3975" s="1764">
        <f t="shared" si="1490"/>
        <v>0</v>
      </c>
      <c r="V3975" s="1764">
        <f t="shared" si="1491"/>
        <v>0</v>
      </c>
      <c r="W3975" s="1764">
        <f t="shared" si="1492"/>
        <v>0</v>
      </c>
      <c r="X3975" s="1768"/>
      <c r="Y3975" s="1784"/>
      <c r="Z3975" s="1770"/>
      <c r="AA3975" s="1843"/>
      <c r="AB3975" s="1843"/>
      <c r="AH3975" s="1867"/>
      <c r="AK3975" s="1868"/>
      <c r="AL3975" s="1868"/>
    </row>
    <row r="3976" spans="9:38" x14ac:dyDescent="0.25">
      <c r="I3976" s="1783">
        <v>0</v>
      </c>
      <c r="J3976" s="1783">
        <v>0</v>
      </c>
      <c r="O3976" s="1764">
        <f t="shared" si="1486"/>
        <v>0</v>
      </c>
      <c r="P3976" s="1806" t="str">
        <f t="shared" si="1487"/>
        <v/>
      </c>
      <c r="R3976" s="1864" t="str">
        <f t="shared" si="1488"/>
        <v/>
      </c>
      <c r="S3976" s="1807">
        <f t="shared" si="1489"/>
        <v>0</v>
      </c>
      <c r="U3976" s="1764">
        <f t="shared" si="1490"/>
        <v>0</v>
      </c>
      <c r="V3976" s="1764">
        <f t="shared" si="1491"/>
        <v>0</v>
      </c>
      <c r="W3976" s="1764">
        <f t="shared" si="1492"/>
        <v>0</v>
      </c>
      <c r="X3976" s="1768"/>
      <c r="Y3976" s="1784"/>
      <c r="Z3976" s="1770"/>
      <c r="AA3976" s="1843"/>
      <c r="AB3976" s="1843"/>
      <c r="AH3976" s="1867"/>
      <c r="AK3976" s="1868"/>
      <c r="AL3976" s="1868"/>
    </row>
    <row r="3977" spans="9:38" x14ac:dyDescent="0.25">
      <c r="I3977" s="1783">
        <v>0</v>
      </c>
      <c r="J3977" s="1783">
        <v>0</v>
      </c>
      <c r="O3977" s="1764">
        <f t="shared" ref="O3977:O4040" si="1493">N3977-Q3977</f>
        <v>0</v>
      </c>
      <c r="P3977" s="1806" t="str">
        <f t="shared" ref="P3977:P4040" si="1494">IF(N3977&lt;=0,"",O3977/N3977)</f>
        <v/>
      </c>
      <c r="R3977" s="1864" t="str">
        <f t="shared" ref="R3977:R4040" si="1495">IF(N3977&lt;=0,"",Q3977/N3977)</f>
        <v/>
      </c>
      <c r="S3977" s="1807">
        <f t="shared" ref="S3977:S4040" si="1496">Q3977/$S$1</f>
        <v>0</v>
      </c>
      <c r="U3977" s="1764">
        <f t="shared" ref="U3977:U4040" si="1497">((1-I3977)*O3977)+((1-J3977)*Q3977)</f>
        <v>0</v>
      </c>
      <c r="V3977" s="1764">
        <f t="shared" ref="V3977:V4040" si="1498">L3977-W3977</f>
        <v>0</v>
      </c>
      <c r="W3977" s="1764">
        <f t="shared" ref="W3977:W4040" si="1499">X3977+AC3977+AH3977+AM3977+AO3977+AR3977</f>
        <v>0</v>
      </c>
      <c r="X3977" s="1768"/>
      <c r="Y3977" s="1784"/>
      <c r="Z3977" s="1770"/>
      <c r="AA3977" s="1843"/>
      <c r="AB3977" s="1843"/>
      <c r="AH3977" s="1867"/>
      <c r="AK3977" s="1868"/>
      <c r="AL3977" s="1868"/>
    </row>
    <row r="3978" spans="9:38" x14ac:dyDescent="0.25">
      <c r="I3978" s="1783">
        <v>0</v>
      </c>
      <c r="J3978" s="1783">
        <v>0</v>
      </c>
      <c r="O3978" s="1764">
        <f t="shared" si="1493"/>
        <v>0</v>
      </c>
      <c r="P3978" s="1806" t="str">
        <f t="shared" si="1494"/>
        <v/>
      </c>
      <c r="R3978" s="1864" t="str">
        <f t="shared" si="1495"/>
        <v/>
      </c>
      <c r="S3978" s="1807">
        <f t="shared" si="1496"/>
        <v>0</v>
      </c>
      <c r="U3978" s="1764">
        <f t="shared" si="1497"/>
        <v>0</v>
      </c>
      <c r="V3978" s="1764">
        <f t="shared" si="1498"/>
        <v>0</v>
      </c>
      <c r="W3978" s="1764">
        <f t="shared" si="1499"/>
        <v>0</v>
      </c>
      <c r="X3978" s="1768"/>
      <c r="Y3978" s="1784"/>
      <c r="Z3978" s="1770"/>
      <c r="AA3978" s="1843"/>
      <c r="AB3978" s="1843"/>
      <c r="AH3978" s="1867"/>
      <c r="AK3978" s="1868"/>
      <c r="AL3978" s="1868"/>
    </row>
    <row r="3979" spans="9:38" x14ac:dyDescent="0.25">
      <c r="I3979" s="1783">
        <v>0</v>
      </c>
      <c r="J3979" s="1783">
        <v>0</v>
      </c>
      <c r="O3979" s="1764">
        <f t="shared" si="1493"/>
        <v>0</v>
      </c>
      <c r="P3979" s="1806" t="str">
        <f t="shared" si="1494"/>
        <v/>
      </c>
      <c r="R3979" s="1864" t="str">
        <f t="shared" si="1495"/>
        <v/>
      </c>
      <c r="S3979" s="1807">
        <f t="shared" si="1496"/>
        <v>0</v>
      </c>
      <c r="U3979" s="1764">
        <f t="shared" si="1497"/>
        <v>0</v>
      </c>
      <c r="V3979" s="1764">
        <f t="shared" si="1498"/>
        <v>0</v>
      </c>
      <c r="W3979" s="1764">
        <f t="shared" si="1499"/>
        <v>0</v>
      </c>
      <c r="X3979" s="1768"/>
      <c r="Y3979" s="1784"/>
      <c r="Z3979" s="1770"/>
      <c r="AA3979" s="1843"/>
      <c r="AB3979" s="1843"/>
      <c r="AH3979" s="1867"/>
      <c r="AK3979" s="1868"/>
      <c r="AL3979" s="1868"/>
    </row>
    <row r="3980" spans="9:38" x14ac:dyDescent="0.25">
      <c r="I3980" s="1783">
        <v>0</v>
      </c>
      <c r="J3980" s="1783">
        <v>0</v>
      </c>
      <c r="O3980" s="1764">
        <f t="shared" si="1493"/>
        <v>0</v>
      </c>
      <c r="P3980" s="1806" t="str">
        <f t="shared" si="1494"/>
        <v/>
      </c>
      <c r="R3980" s="1864" t="str">
        <f t="shared" si="1495"/>
        <v/>
      </c>
      <c r="S3980" s="1807">
        <f t="shared" si="1496"/>
        <v>0</v>
      </c>
      <c r="U3980" s="1764">
        <f t="shared" si="1497"/>
        <v>0</v>
      </c>
      <c r="V3980" s="1764">
        <f t="shared" si="1498"/>
        <v>0</v>
      </c>
      <c r="W3980" s="1764">
        <f t="shared" si="1499"/>
        <v>0</v>
      </c>
      <c r="X3980" s="1768"/>
      <c r="Y3980" s="1784"/>
      <c r="Z3980" s="1770"/>
      <c r="AA3980" s="1843"/>
      <c r="AB3980" s="1843"/>
      <c r="AH3980" s="1867"/>
      <c r="AK3980" s="1868"/>
      <c r="AL3980" s="1868"/>
    </row>
    <row r="3981" spans="9:38" x14ac:dyDescent="0.25">
      <c r="I3981" s="1783">
        <v>0</v>
      </c>
      <c r="J3981" s="1783">
        <v>0</v>
      </c>
      <c r="O3981" s="1764">
        <f t="shared" si="1493"/>
        <v>0</v>
      </c>
      <c r="P3981" s="1806" t="str">
        <f t="shared" si="1494"/>
        <v/>
      </c>
      <c r="R3981" s="1864" t="str">
        <f t="shared" si="1495"/>
        <v/>
      </c>
      <c r="S3981" s="1807">
        <f t="shared" si="1496"/>
        <v>0</v>
      </c>
      <c r="U3981" s="1764">
        <f t="shared" si="1497"/>
        <v>0</v>
      </c>
      <c r="V3981" s="1764">
        <f t="shared" si="1498"/>
        <v>0</v>
      </c>
      <c r="W3981" s="1764">
        <f t="shared" si="1499"/>
        <v>0</v>
      </c>
      <c r="X3981" s="1768"/>
      <c r="Y3981" s="1784"/>
      <c r="Z3981" s="1770"/>
      <c r="AA3981" s="1843"/>
      <c r="AB3981" s="1843"/>
      <c r="AH3981" s="1867"/>
      <c r="AK3981" s="1868"/>
      <c r="AL3981" s="1868"/>
    </row>
    <row r="3982" spans="9:38" x14ac:dyDescent="0.25">
      <c r="I3982" s="1783">
        <v>0</v>
      </c>
      <c r="J3982" s="1783">
        <v>0</v>
      </c>
      <c r="O3982" s="1764">
        <f t="shared" si="1493"/>
        <v>0</v>
      </c>
      <c r="P3982" s="1806" t="str">
        <f t="shared" si="1494"/>
        <v/>
      </c>
      <c r="R3982" s="1864" t="str">
        <f t="shared" si="1495"/>
        <v/>
      </c>
      <c r="S3982" s="1807">
        <f t="shared" si="1496"/>
        <v>0</v>
      </c>
      <c r="U3982" s="1764">
        <f t="shared" si="1497"/>
        <v>0</v>
      </c>
      <c r="V3982" s="1764">
        <f t="shared" si="1498"/>
        <v>0</v>
      </c>
      <c r="W3982" s="1764">
        <f t="shared" si="1499"/>
        <v>0</v>
      </c>
      <c r="X3982" s="1768"/>
      <c r="Y3982" s="1784"/>
      <c r="Z3982" s="1770"/>
      <c r="AA3982" s="1843"/>
      <c r="AB3982" s="1843"/>
      <c r="AH3982" s="1867"/>
      <c r="AK3982" s="1868"/>
      <c r="AL3982" s="1868"/>
    </row>
    <row r="3983" spans="9:38" x14ac:dyDescent="0.25">
      <c r="I3983" s="1783">
        <v>0</v>
      </c>
      <c r="J3983" s="1783">
        <v>0</v>
      </c>
      <c r="O3983" s="1764">
        <f t="shared" si="1493"/>
        <v>0</v>
      </c>
      <c r="P3983" s="1806" t="str">
        <f t="shared" si="1494"/>
        <v/>
      </c>
      <c r="R3983" s="1864" t="str">
        <f t="shared" si="1495"/>
        <v/>
      </c>
      <c r="S3983" s="1807">
        <f t="shared" si="1496"/>
        <v>0</v>
      </c>
      <c r="U3983" s="1764">
        <f t="shared" si="1497"/>
        <v>0</v>
      </c>
      <c r="V3983" s="1764">
        <f t="shared" si="1498"/>
        <v>0</v>
      </c>
      <c r="W3983" s="1764">
        <f t="shared" si="1499"/>
        <v>0</v>
      </c>
      <c r="X3983" s="1768"/>
      <c r="Y3983" s="1784"/>
      <c r="Z3983" s="1770"/>
      <c r="AA3983" s="1843"/>
      <c r="AB3983" s="1843"/>
      <c r="AH3983" s="1867"/>
      <c r="AK3983" s="1868"/>
      <c r="AL3983" s="1868"/>
    </row>
    <row r="3984" spans="9:38" x14ac:dyDescent="0.25">
      <c r="I3984" s="1783">
        <v>0</v>
      </c>
      <c r="J3984" s="1783">
        <v>0</v>
      </c>
      <c r="O3984" s="1764">
        <f t="shared" si="1493"/>
        <v>0</v>
      </c>
      <c r="P3984" s="1806" t="str">
        <f t="shared" si="1494"/>
        <v/>
      </c>
      <c r="R3984" s="1864" t="str">
        <f t="shared" si="1495"/>
        <v/>
      </c>
      <c r="S3984" s="1807">
        <f t="shared" si="1496"/>
        <v>0</v>
      </c>
      <c r="U3984" s="1764">
        <f t="shared" si="1497"/>
        <v>0</v>
      </c>
      <c r="V3984" s="1764">
        <f t="shared" si="1498"/>
        <v>0</v>
      </c>
      <c r="W3984" s="1764">
        <f t="shared" si="1499"/>
        <v>0</v>
      </c>
      <c r="X3984" s="1768"/>
      <c r="Y3984" s="1784"/>
      <c r="Z3984" s="1770"/>
      <c r="AA3984" s="1843"/>
      <c r="AB3984" s="1843"/>
      <c r="AH3984" s="1867"/>
      <c r="AK3984" s="1868"/>
      <c r="AL3984" s="1868"/>
    </row>
    <row r="3985" spans="9:38" x14ac:dyDescent="0.25">
      <c r="I3985" s="1783">
        <v>0</v>
      </c>
      <c r="J3985" s="1783">
        <v>0</v>
      </c>
      <c r="O3985" s="1764">
        <f t="shared" si="1493"/>
        <v>0</v>
      </c>
      <c r="P3985" s="1806" t="str">
        <f t="shared" si="1494"/>
        <v/>
      </c>
      <c r="R3985" s="1864" t="str">
        <f t="shared" si="1495"/>
        <v/>
      </c>
      <c r="S3985" s="1807">
        <f t="shared" si="1496"/>
        <v>0</v>
      </c>
      <c r="U3985" s="1764">
        <f t="shared" si="1497"/>
        <v>0</v>
      </c>
      <c r="V3985" s="1764">
        <f t="shared" si="1498"/>
        <v>0</v>
      </c>
      <c r="W3985" s="1764">
        <f t="shared" si="1499"/>
        <v>0</v>
      </c>
      <c r="X3985" s="1768"/>
      <c r="Y3985" s="1784"/>
      <c r="Z3985" s="1770"/>
      <c r="AA3985" s="1843"/>
      <c r="AB3985" s="1843"/>
      <c r="AH3985" s="1867"/>
      <c r="AK3985" s="1868"/>
      <c r="AL3985" s="1868"/>
    </row>
    <row r="3986" spans="9:38" x14ac:dyDescent="0.25">
      <c r="I3986" s="1783">
        <v>0</v>
      </c>
      <c r="J3986" s="1783">
        <v>0</v>
      </c>
      <c r="O3986" s="1764">
        <f t="shared" si="1493"/>
        <v>0</v>
      </c>
      <c r="P3986" s="1806" t="str">
        <f t="shared" si="1494"/>
        <v/>
      </c>
      <c r="R3986" s="1864" t="str">
        <f t="shared" si="1495"/>
        <v/>
      </c>
      <c r="S3986" s="1807">
        <f t="shared" si="1496"/>
        <v>0</v>
      </c>
      <c r="U3986" s="1764">
        <f t="shared" si="1497"/>
        <v>0</v>
      </c>
      <c r="V3986" s="1764">
        <f t="shared" si="1498"/>
        <v>0</v>
      </c>
      <c r="W3986" s="1764">
        <f t="shared" si="1499"/>
        <v>0</v>
      </c>
      <c r="X3986" s="1768"/>
      <c r="Y3986" s="1784"/>
      <c r="Z3986" s="1770"/>
      <c r="AA3986" s="1843"/>
      <c r="AB3986" s="1843"/>
      <c r="AH3986" s="1867"/>
      <c r="AK3986" s="1868"/>
      <c r="AL3986" s="1868"/>
    </row>
    <row r="3987" spans="9:38" x14ac:dyDescent="0.25">
      <c r="I3987" s="1783">
        <v>0</v>
      </c>
      <c r="J3987" s="1783">
        <v>0</v>
      </c>
      <c r="O3987" s="1764">
        <f t="shared" si="1493"/>
        <v>0</v>
      </c>
      <c r="P3987" s="1806" t="str">
        <f t="shared" si="1494"/>
        <v/>
      </c>
      <c r="R3987" s="1864" t="str">
        <f t="shared" si="1495"/>
        <v/>
      </c>
      <c r="S3987" s="1807">
        <f t="shared" si="1496"/>
        <v>0</v>
      </c>
      <c r="U3987" s="1764">
        <f t="shared" si="1497"/>
        <v>0</v>
      </c>
      <c r="V3987" s="1764">
        <f t="shared" si="1498"/>
        <v>0</v>
      </c>
      <c r="W3987" s="1764">
        <f t="shared" si="1499"/>
        <v>0</v>
      </c>
      <c r="X3987" s="1768"/>
      <c r="Y3987" s="1784"/>
      <c r="Z3987" s="1770"/>
      <c r="AA3987" s="1843"/>
      <c r="AB3987" s="1843"/>
      <c r="AH3987" s="1867"/>
      <c r="AK3987" s="1868"/>
      <c r="AL3987" s="1868"/>
    </row>
    <row r="3988" spans="9:38" x14ac:dyDescent="0.25">
      <c r="I3988" s="1783">
        <v>0</v>
      </c>
      <c r="J3988" s="1783">
        <v>0</v>
      </c>
      <c r="O3988" s="1764">
        <f t="shared" si="1493"/>
        <v>0</v>
      </c>
      <c r="P3988" s="1806" t="str">
        <f t="shared" si="1494"/>
        <v/>
      </c>
      <c r="R3988" s="1864" t="str">
        <f t="shared" si="1495"/>
        <v/>
      </c>
      <c r="S3988" s="1807">
        <f t="shared" si="1496"/>
        <v>0</v>
      </c>
      <c r="U3988" s="1764">
        <f t="shared" si="1497"/>
        <v>0</v>
      </c>
      <c r="V3988" s="1764">
        <f t="shared" si="1498"/>
        <v>0</v>
      </c>
      <c r="W3988" s="1764">
        <f t="shared" si="1499"/>
        <v>0</v>
      </c>
      <c r="X3988" s="1768"/>
      <c r="Y3988" s="1784"/>
      <c r="Z3988" s="1770"/>
      <c r="AA3988" s="1843"/>
      <c r="AB3988" s="1843"/>
      <c r="AH3988" s="1867"/>
      <c r="AK3988" s="1868"/>
      <c r="AL3988" s="1868"/>
    </row>
    <row r="3989" spans="9:38" x14ac:dyDescent="0.25">
      <c r="I3989" s="1783">
        <v>0</v>
      </c>
      <c r="J3989" s="1783">
        <v>0</v>
      </c>
      <c r="O3989" s="1764">
        <f t="shared" si="1493"/>
        <v>0</v>
      </c>
      <c r="P3989" s="1806" t="str">
        <f t="shared" si="1494"/>
        <v/>
      </c>
      <c r="R3989" s="1864" t="str">
        <f t="shared" si="1495"/>
        <v/>
      </c>
      <c r="S3989" s="1807">
        <f t="shared" si="1496"/>
        <v>0</v>
      </c>
      <c r="U3989" s="1764">
        <f t="shared" si="1497"/>
        <v>0</v>
      </c>
      <c r="V3989" s="1764">
        <f t="shared" si="1498"/>
        <v>0</v>
      </c>
      <c r="W3989" s="1764">
        <f t="shared" si="1499"/>
        <v>0</v>
      </c>
      <c r="X3989" s="1768"/>
      <c r="Y3989" s="1784"/>
      <c r="Z3989" s="1770"/>
      <c r="AA3989" s="1843"/>
      <c r="AB3989" s="1843"/>
      <c r="AH3989" s="1867"/>
      <c r="AK3989" s="1868"/>
      <c r="AL3989" s="1868"/>
    </row>
    <row r="3990" spans="9:38" x14ac:dyDescent="0.25">
      <c r="I3990" s="1783">
        <v>0</v>
      </c>
      <c r="J3990" s="1783">
        <v>0</v>
      </c>
      <c r="O3990" s="1764">
        <f t="shared" si="1493"/>
        <v>0</v>
      </c>
      <c r="P3990" s="1806" t="str">
        <f t="shared" si="1494"/>
        <v/>
      </c>
      <c r="R3990" s="1864" t="str">
        <f t="shared" si="1495"/>
        <v/>
      </c>
      <c r="S3990" s="1807">
        <f t="shared" si="1496"/>
        <v>0</v>
      </c>
      <c r="U3990" s="1764">
        <f t="shared" si="1497"/>
        <v>0</v>
      </c>
      <c r="V3990" s="1764">
        <f t="shared" si="1498"/>
        <v>0</v>
      </c>
      <c r="W3990" s="1764">
        <f t="shared" si="1499"/>
        <v>0</v>
      </c>
      <c r="X3990" s="1768"/>
      <c r="Y3990" s="1784"/>
      <c r="Z3990" s="1770"/>
      <c r="AA3990" s="1843"/>
      <c r="AB3990" s="1843"/>
      <c r="AH3990" s="1867"/>
      <c r="AK3990" s="1868"/>
      <c r="AL3990" s="1868"/>
    </row>
    <row r="3991" spans="9:38" x14ac:dyDescent="0.25">
      <c r="I3991" s="1783">
        <v>0</v>
      </c>
      <c r="J3991" s="1783">
        <v>0</v>
      </c>
      <c r="O3991" s="1764">
        <f t="shared" si="1493"/>
        <v>0</v>
      </c>
      <c r="P3991" s="1806" t="str">
        <f t="shared" si="1494"/>
        <v/>
      </c>
      <c r="R3991" s="1864" t="str">
        <f t="shared" si="1495"/>
        <v/>
      </c>
      <c r="S3991" s="1807">
        <f t="shared" si="1496"/>
        <v>0</v>
      </c>
      <c r="U3991" s="1764">
        <f t="shared" si="1497"/>
        <v>0</v>
      </c>
      <c r="V3991" s="1764">
        <f t="shared" si="1498"/>
        <v>0</v>
      </c>
      <c r="W3991" s="1764">
        <f t="shared" si="1499"/>
        <v>0</v>
      </c>
      <c r="X3991" s="1768"/>
      <c r="Y3991" s="1784"/>
      <c r="Z3991" s="1770"/>
      <c r="AA3991" s="1843"/>
      <c r="AB3991" s="1843"/>
      <c r="AH3991" s="1867"/>
      <c r="AK3991" s="1868"/>
      <c r="AL3991" s="1868"/>
    </row>
    <row r="3992" spans="9:38" x14ac:dyDescent="0.25">
      <c r="I3992" s="1783">
        <v>0</v>
      </c>
      <c r="J3992" s="1783">
        <v>0</v>
      </c>
      <c r="O3992" s="1764">
        <f t="shared" si="1493"/>
        <v>0</v>
      </c>
      <c r="P3992" s="1806" t="str">
        <f t="shared" si="1494"/>
        <v/>
      </c>
      <c r="R3992" s="1864" t="str">
        <f t="shared" si="1495"/>
        <v/>
      </c>
      <c r="S3992" s="1807">
        <f t="shared" si="1496"/>
        <v>0</v>
      </c>
      <c r="U3992" s="1764">
        <f t="shared" si="1497"/>
        <v>0</v>
      </c>
      <c r="V3992" s="1764">
        <f t="shared" si="1498"/>
        <v>0</v>
      </c>
      <c r="W3992" s="1764">
        <f t="shared" si="1499"/>
        <v>0</v>
      </c>
      <c r="X3992" s="1768"/>
      <c r="Y3992" s="1784"/>
      <c r="Z3992" s="1770"/>
      <c r="AA3992" s="1843"/>
      <c r="AB3992" s="1843"/>
      <c r="AH3992" s="1867"/>
      <c r="AK3992" s="1868"/>
      <c r="AL3992" s="1868"/>
    </row>
    <row r="3993" spans="9:38" x14ac:dyDescent="0.25">
      <c r="I3993" s="1783">
        <v>0</v>
      </c>
      <c r="J3993" s="1783">
        <v>0</v>
      </c>
      <c r="O3993" s="1764">
        <f t="shared" si="1493"/>
        <v>0</v>
      </c>
      <c r="P3993" s="1806" t="str">
        <f t="shared" si="1494"/>
        <v/>
      </c>
      <c r="R3993" s="1864" t="str">
        <f t="shared" si="1495"/>
        <v/>
      </c>
      <c r="S3993" s="1807">
        <f t="shared" si="1496"/>
        <v>0</v>
      </c>
      <c r="U3993" s="1764">
        <f t="shared" si="1497"/>
        <v>0</v>
      </c>
      <c r="V3993" s="1764">
        <f t="shared" si="1498"/>
        <v>0</v>
      </c>
      <c r="W3993" s="1764">
        <f t="shared" si="1499"/>
        <v>0</v>
      </c>
      <c r="X3993" s="1768"/>
      <c r="Y3993" s="1784"/>
      <c r="Z3993" s="1770"/>
      <c r="AA3993" s="1843"/>
      <c r="AB3993" s="1843"/>
      <c r="AH3993" s="1867"/>
      <c r="AK3993" s="1868"/>
      <c r="AL3993" s="1868"/>
    </row>
    <row r="3994" spans="9:38" x14ac:dyDescent="0.25">
      <c r="I3994" s="1783">
        <v>0</v>
      </c>
      <c r="J3994" s="1783">
        <v>0</v>
      </c>
      <c r="O3994" s="1764">
        <f t="shared" si="1493"/>
        <v>0</v>
      </c>
      <c r="P3994" s="1806" t="str">
        <f t="shared" si="1494"/>
        <v/>
      </c>
      <c r="R3994" s="1864" t="str">
        <f t="shared" si="1495"/>
        <v/>
      </c>
      <c r="S3994" s="1807">
        <f t="shared" si="1496"/>
        <v>0</v>
      </c>
      <c r="U3994" s="1764">
        <f t="shared" si="1497"/>
        <v>0</v>
      </c>
      <c r="V3994" s="1764">
        <f t="shared" si="1498"/>
        <v>0</v>
      </c>
      <c r="W3994" s="1764">
        <f t="shared" si="1499"/>
        <v>0</v>
      </c>
      <c r="X3994" s="1768"/>
      <c r="Y3994" s="1784"/>
      <c r="Z3994" s="1770"/>
      <c r="AA3994" s="1843"/>
      <c r="AB3994" s="1843"/>
      <c r="AH3994" s="1867"/>
      <c r="AK3994" s="1868"/>
      <c r="AL3994" s="1868"/>
    </row>
    <row r="3995" spans="9:38" x14ac:dyDescent="0.25">
      <c r="I3995" s="1783">
        <v>0</v>
      </c>
      <c r="J3995" s="1783">
        <v>0</v>
      </c>
      <c r="O3995" s="1764">
        <f t="shared" si="1493"/>
        <v>0</v>
      </c>
      <c r="P3995" s="1806" t="str">
        <f t="shared" si="1494"/>
        <v/>
      </c>
      <c r="R3995" s="1864" t="str">
        <f t="shared" si="1495"/>
        <v/>
      </c>
      <c r="S3995" s="1807">
        <f t="shared" si="1496"/>
        <v>0</v>
      </c>
      <c r="U3995" s="1764">
        <f t="shared" si="1497"/>
        <v>0</v>
      </c>
      <c r="V3995" s="1764">
        <f t="shared" si="1498"/>
        <v>0</v>
      </c>
      <c r="W3995" s="1764">
        <f t="shared" si="1499"/>
        <v>0</v>
      </c>
      <c r="X3995" s="1768"/>
      <c r="Y3995" s="1784"/>
      <c r="Z3995" s="1770"/>
      <c r="AA3995" s="1843"/>
      <c r="AB3995" s="1843"/>
      <c r="AH3995" s="1867"/>
      <c r="AK3995" s="1868"/>
      <c r="AL3995" s="1868"/>
    </row>
    <row r="3996" spans="9:38" x14ac:dyDescent="0.25">
      <c r="I3996" s="1783">
        <v>0</v>
      </c>
      <c r="J3996" s="1783">
        <v>0</v>
      </c>
      <c r="O3996" s="1764">
        <f t="shared" si="1493"/>
        <v>0</v>
      </c>
      <c r="P3996" s="1806" t="str">
        <f t="shared" si="1494"/>
        <v/>
      </c>
      <c r="R3996" s="1864" t="str">
        <f t="shared" si="1495"/>
        <v/>
      </c>
      <c r="S3996" s="1807">
        <f t="shared" si="1496"/>
        <v>0</v>
      </c>
      <c r="U3996" s="1764">
        <f t="shared" si="1497"/>
        <v>0</v>
      </c>
      <c r="V3996" s="1764">
        <f t="shared" si="1498"/>
        <v>0</v>
      </c>
      <c r="W3996" s="1764">
        <f t="shared" si="1499"/>
        <v>0</v>
      </c>
      <c r="X3996" s="1768"/>
      <c r="Y3996" s="1784"/>
      <c r="Z3996" s="1770"/>
      <c r="AA3996" s="1843"/>
      <c r="AB3996" s="1843"/>
      <c r="AH3996" s="1867"/>
      <c r="AK3996" s="1868"/>
      <c r="AL3996" s="1868"/>
    </row>
    <row r="3997" spans="9:38" x14ac:dyDescent="0.25">
      <c r="I3997" s="1783">
        <v>0</v>
      </c>
      <c r="J3997" s="1783">
        <v>0</v>
      </c>
      <c r="O3997" s="1764">
        <f t="shared" si="1493"/>
        <v>0</v>
      </c>
      <c r="P3997" s="1806" t="str">
        <f t="shared" si="1494"/>
        <v/>
      </c>
      <c r="R3997" s="1864" t="str">
        <f t="shared" si="1495"/>
        <v/>
      </c>
      <c r="S3997" s="1807">
        <f t="shared" si="1496"/>
        <v>0</v>
      </c>
      <c r="U3997" s="1764">
        <f t="shared" si="1497"/>
        <v>0</v>
      </c>
      <c r="V3997" s="1764">
        <f t="shared" si="1498"/>
        <v>0</v>
      </c>
      <c r="W3997" s="1764">
        <f t="shared" si="1499"/>
        <v>0</v>
      </c>
      <c r="X3997" s="1768"/>
      <c r="Y3997" s="1784"/>
      <c r="Z3997" s="1770"/>
      <c r="AA3997" s="1843"/>
      <c r="AB3997" s="1843"/>
      <c r="AH3997" s="1867"/>
      <c r="AK3997" s="1868"/>
      <c r="AL3997" s="1868"/>
    </row>
    <row r="3998" spans="9:38" x14ac:dyDescent="0.25">
      <c r="I3998" s="1783">
        <v>0</v>
      </c>
      <c r="J3998" s="1783">
        <v>0</v>
      </c>
      <c r="O3998" s="1764">
        <f t="shared" si="1493"/>
        <v>0</v>
      </c>
      <c r="P3998" s="1806" t="str">
        <f t="shared" si="1494"/>
        <v/>
      </c>
      <c r="R3998" s="1864" t="str">
        <f t="shared" si="1495"/>
        <v/>
      </c>
      <c r="S3998" s="1807">
        <f t="shared" si="1496"/>
        <v>0</v>
      </c>
      <c r="U3998" s="1764">
        <f t="shared" si="1497"/>
        <v>0</v>
      </c>
      <c r="V3998" s="1764">
        <f t="shared" si="1498"/>
        <v>0</v>
      </c>
      <c r="W3998" s="1764">
        <f t="shared" si="1499"/>
        <v>0</v>
      </c>
      <c r="X3998" s="1768"/>
      <c r="Y3998" s="1784"/>
      <c r="Z3998" s="1770"/>
      <c r="AA3998" s="1843"/>
      <c r="AB3998" s="1843"/>
      <c r="AH3998" s="1867"/>
      <c r="AK3998" s="1868"/>
      <c r="AL3998" s="1868"/>
    </row>
    <row r="3999" spans="9:38" x14ac:dyDescent="0.25">
      <c r="I3999" s="1783">
        <v>0</v>
      </c>
      <c r="J3999" s="1783">
        <v>0</v>
      </c>
      <c r="O3999" s="1764">
        <f t="shared" si="1493"/>
        <v>0</v>
      </c>
      <c r="P3999" s="1806" t="str">
        <f t="shared" si="1494"/>
        <v/>
      </c>
      <c r="R3999" s="1864" t="str">
        <f t="shared" si="1495"/>
        <v/>
      </c>
      <c r="S3999" s="1807">
        <f t="shared" si="1496"/>
        <v>0</v>
      </c>
      <c r="U3999" s="1764">
        <f t="shared" si="1497"/>
        <v>0</v>
      </c>
      <c r="V3999" s="1764">
        <f t="shared" si="1498"/>
        <v>0</v>
      </c>
      <c r="W3999" s="1764">
        <f t="shared" si="1499"/>
        <v>0</v>
      </c>
      <c r="X3999" s="1768"/>
      <c r="Y3999" s="1784"/>
      <c r="Z3999" s="1770"/>
      <c r="AA3999" s="1843"/>
      <c r="AB3999" s="1843"/>
      <c r="AH3999" s="1867"/>
      <c r="AK3999" s="1868"/>
      <c r="AL3999" s="1868"/>
    </row>
    <row r="4000" spans="9:38" x14ac:dyDescent="0.25">
      <c r="I4000" s="1783">
        <v>0</v>
      </c>
      <c r="J4000" s="1783">
        <v>0</v>
      </c>
      <c r="O4000" s="1764">
        <f t="shared" si="1493"/>
        <v>0</v>
      </c>
      <c r="P4000" s="1806" t="str">
        <f t="shared" si="1494"/>
        <v/>
      </c>
      <c r="R4000" s="1864" t="str">
        <f t="shared" si="1495"/>
        <v/>
      </c>
      <c r="S4000" s="1807">
        <f t="shared" si="1496"/>
        <v>0</v>
      </c>
      <c r="U4000" s="1764">
        <f t="shared" si="1497"/>
        <v>0</v>
      </c>
      <c r="V4000" s="1764">
        <f t="shared" si="1498"/>
        <v>0</v>
      </c>
      <c r="W4000" s="1764">
        <f t="shared" si="1499"/>
        <v>0</v>
      </c>
      <c r="X4000" s="1768"/>
      <c r="Y4000" s="1784"/>
      <c r="Z4000" s="1770"/>
      <c r="AA4000" s="1843"/>
      <c r="AB4000" s="1843"/>
      <c r="AH4000" s="1867"/>
      <c r="AK4000" s="1868"/>
      <c r="AL4000" s="1868"/>
    </row>
    <row r="4001" spans="9:38" x14ac:dyDescent="0.25">
      <c r="I4001" s="1783">
        <v>0</v>
      </c>
      <c r="J4001" s="1783">
        <v>0</v>
      </c>
      <c r="O4001" s="1764">
        <f t="shared" si="1493"/>
        <v>0</v>
      </c>
      <c r="P4001" s="1806" t="str">
        <f t="shared" si="1494"/>
        <v/>
      </c>
      <c r="R4001" s="1864" t="str">
        <f t="shared" si="1495"/>
        <v/>
      </c>
      <c r="S4001" s="1807">
        <f t="shared" si="1496"/>
        <v>0</v>
      </c>
      <c r="U4001" s="1764">
        <f t="shared" si="1497"/>
        <v>0</v>
      </c>
      <c r="V4001" s="1764">
        <f t="shared" si="1498"/>
        <v>0</v>
      </c>
      <c r="W4001" s="1764">
        <f t="shared" si="1499"/>
        <v>0</v>
      </c>
      <c r="X4001" s="1768"/>
      <c r="Y4001" s="1784"/>
      <c r="Z4001" s="1770"/>
      <c r="AA4001" s="1843"/>
      <c r="AB4001" s="1843"/>
      <c r="AH4001" s="1867"/>
      <c r="AK4001" s="1868"/>
      <c r="AL4001" s="1868"/>
    </row>
    <row r="4002" spans="9:38" x14ac:dyDescent="0.25">
      <c r="I4002" s="1783">
        <v>0</v>
      </c>
      <c r="J4002" s="1783">
        <v>0</v>
      </c>
      <c r="O4002" s="1764">
        <f t="shared" si="1493"/>
        <v>0</v>
      </c>
      <c r="P4002" s="1806" t="str">
        <f t="shared" si="1494"/>
        <v/>
      </c>
      <c r="R4002" s="1864" t="str">
        <f t="shared" si="1495"/>
        <v/>
      </c>
      <c r="S4002" s="1807">
        <f t="shared" si="1496"/>
        <v>0</v>
      </c>
      <c r="U4002" s="1764">
        <f t="shared" si="1497"/>
        <v>0</v>
      </c>
      <c r="V4002" s="1764">
        <f t="shared" si="1498"/>
        <v>0</v>
      </c>
      <c r="W4002" s="1764">
        <f t="shared" si="1499"/>
        <v>0</v>
      </c>
      <c r="X4002" s="1768"/>
      <c r="Y4002" s="1784"/>
      <c r="Z4002" s="1770"/>
      <c r="AA4002" s="1843"/>
      <c r="AB4002" s="1843"/>
      <c r="AH4002" s="1867"/>
      <c r="AK4002" s="1868"/>
      <c r="AL4002" s="1868"/>
    </row>
    <row r="4003" spans="9:38" x14ac:dyDescent="0.25">
      <c r="I4003" s="1783">
        <v>0</v>
      </c>
      <c r="J4003" s="1783">
        <v>0</v>
      </c>
      <c r="O4003" s="1764">
        <f t="shared" si="1493"/>
        <v>0</v>
      </c>
      <c r="P4003" s="1806" t="str">
        <f t="shared" si="1494"/>
        <v/>
      </c>
      <c r="R4003" s="1864" t="str">
        <f t="shared" si="1495"/>
        <v/>
      </c>
      <c r="S4003" s="1807">
        <f t="shared" si="1496"/>
        <v>0</v>
      </c>
      <c r="U4003" s="1764">
        <f t="shared" si="1497"/>
        <v>0</v>
      </c>
      <c r="V4003" s="1764">
        <f t="shared" si="1498"/>
        <v>0</v>
      </c>
      <c r="W4003" s="1764">
        <f t="shared" si="1499"/>
        <v>0</v>
      </c>
      <c r="X4003" s="1768"/>
      <c r="Y4003" s="1784"/>
      <c r="Z4003" s="1770"/>
      <c r="AA4003" s="1843"/>
      <c r="AB4003" s="1843"/>
      <c r="AH4003" s="1867"/>
      <c r="AK4003" s="1868"/>
      <c r="AL4003" s="1868"/>
    </row>
    <row r="4004" spans="9:38" x14ac:dyDescent="0.25">
      <c r="I4004" s="1783">
        <v>0</v>
      </c>
      <c r="J4004" s="1783">
        <v>0</v>
      </c>
      <c r="O4004" s="1764">
        <f t="shared" si="1493"/>
        <v>0</v>
      </c>
      <c r="P4004" s="1806" t="str">
        <f t="shared" si="1494"/>
        <v/>
      </c>
      <c r="R4004" s="1864" t="str">
        <f t="shared" si="1495"/>
        <v/>
      </c>
      <c r="S4004" s="1807">
        <f t="shared" si="1496"/>
        <v>0</v>
      </c>
      <c r="U4004" s="1764">
        <f t="shared" si="1497"/>
        <v>0</v>
      </c>
      <c r="V4004" s="1764">
        <f t="shared" si="1498"/>
        <v>0</v>
      </c>
      <c r="W4004" s="1764">
        <f t="shared" si="1499"/>
        <v>0</v>
      </c>
      <c r="X4004" s="1768"/>
      <c r="Y4004" s="1784"/>
      <c r="Z4004" s="1770"/>
      <c r="AA4004" s="1843"/>
      <c r="AB4004" s="1843"/>
      <c r="AH4004" s="1867"/>
      <c r="AK4004" s="1868"/>
      <c r="AL4004" s="1868"/>
    </row>
    <row r="4005" spans="9:38" x14ac:dyDescent="0.25">
      <c r="I4005" s="1783">
        <v>0</v>
      </c>
      <c r="J4005" s="1783">
        <v>0</v>
      </c>
      <c r="O4005" s="1764">
        <f t="shared" si="1493"/>
        <v>0</v>
      </c>
      <c r="P4005" s="1806" t="str">
        <f t="shared" si="1494"/>
        <v/>
      </c>
      <c r="R4005" s="1864" t="str">
        <f t="shared" si="1495"/>
        <v/>
      </c>
      <c r="S4005" s="1807">
        <f t="shared" si="1496"/>
        <v>0</v>
      </c>
      <c r="U4005" s="1764">
        <f t="shared" si="1497"/>
        <v>0</v>
      </c>
      <c r="V4005" s="1764">
        <f t="shared" si="1498"/>
        <v>0</v>
      </c>
      <c r="W4005" s="1764">
        <f t="shared" si="1499"/>
        <v>0</v>
      </c>
      <c r="X4005" s="1768"/>
      <c r="Y4005" s="1784"/>
      <c r="Z4005" s="1770"/>
      <c r="AA4005" s="1843"/>
      <c r="AB4005" s="1843"/>
      <c r="AH4005" s="1867"/>
      <c r="AK4005" s="1868"/>
      <c r="AL4005" s="1868"/>
    </row>
    <row r="4006" spans="9:38" x14ac:dyDescent="0.25">
      <c r="I4006" s="1783">
        <v>0</v>
      </c>
      <c r="J4006" s="1783">
        <v>0</v>
      </c>
      <c r="O4006" s="1764">
        <f t="shared" si="1493"/>
        <v>0</v>
      </c>
      <c r="P4006" s="1806" t="str">
        <f t="shared" si="1494"/>
        <v/>
      </c>
      <c r="R4006" s="1864" t="str">
        <f t="shared" si="1495"/>
        <v/>
      </c>
      <c r="S4006" s="1807">
        <f t="shared" si="1496"/>
        <v>0</v>
      </c>
      <c r="U4006" s="1764">
        <f t="shared" si="1497"/>
        <v>0</v>
      </c>
      <c r="V4006" s="1764">
        <f t="shared" si="1498"/>
        <v>0</v>
      </c>
      <c r="W4006" s="1764">
        <f t="shared" si="1499"/>
        <v>0</v>
      </c>
      <c r="X4006" s="1768"/>
      <c r="Y4006" s="1784"/>
      <c r="Z4006" s="1770"/>
      <c r="AA4006" s="1843"/>
      <c r="AB4006" s="1843"/>
      <c r="AH4006" s="1867"/>
      <c r="AK4006" s="1868"/>
      <c r="AL4006" s="1868"/>
    </row>
    <row r="4007" spans="9:38" x14ac:dyDescent="0.25">
      <c r="I4007" s="1783">
        <v>0</v>
      </c>
      <c r="J4007" s="1783">
        <v>0</v>
      </c>
      <c r="O4007" s="1764">
        <f t="shared" si="1493"/>
        <v>0</v>
      </c>
      <c r="P4007" s="1806" t="str">
        <f t="shared" si="1494"/>
        <v/>
      </c>
      <c r="R4007" s="1864" t="str">
        <f t="shared" si="1495"/>
        <v/>
      </c>
      <c r="S4007" s="1807">
        <f t="shared" si="1496"/>
        <v>0</v>
      </c>
      <c r="U4007" s="1764">
        <f t="shared" si="1497"/>
        <v>0</v>
      </c>
      <c r="V4007" s="1764">
        <f t="shared" si="1498"/>
        <v>0</v>
      </c>
      <c r="W4007" s="1764">
        <f t="shared" si="1499"/>
        <v>0</v>
      </c>
      <c r="X4007" s="1768"/>
      <c r="Y4007" s="1784"/>
      <c r="Z4007" s="1770"/>
      <c r="AA4007" s="1843"/>
      <c r="AB4007" s="1843"/>
      <c r="AH4007" s="1867"/>
      <c r="AK4007" s="1868"/>
      <c r="AL4007" s="1868"/>
    </row>
    <row r="4008" spans="9:38" x14ac:dyDescent="0.25">
      <c r="I4008" s="1783">
        <v>0</v>
      </c>
      <c r="J4008" s="1783">
        <v>0</v>
      </c>
      <c r="O4008" s="1764">
        <f t="shared" si="1493"/>
        <v>0</v>
      </c>
      <c r="P4008" s="1806" t="str">
        <f t="shared" si="1494"/>
        <v/>
      </c>
      <c r="R4008" s="1864" t="str">
        <f t="shared" si="1495"/>
        <v/>
      </c>
      <c r="S4008" s="1807">
        <f t="shared" si="1496"/>
        <v>0</v>
      </c>
      <c r="U4008" s="1764">
        <f t="shared" si="1497"/>
        <v>0</v>
      </c>
      <c r="V4008" s="1764">
        <f t="shared" si="1498"/>
        <v>0</v>
      </c>
      <c r="W4008" s="1764">
        <f t="shared" si="1499"/>
        <v>0</v>
      </c>
      <c r="X4008" s="1768"/>
      <c r="Y4008" s="1784"/>
      <c r="Z4008" s="1770"/>
      <c r="AA4008" s="1843"/>
      <c r="AB4008" s="1843"/>
      <c r="AH4008" s="1867"/>
      <c r="AK4008" s="1868"/>
      <c r="AL4008" s="1868"/>
    </row>
    <row r="4009" spans="9:38" x14ac:dyDescent="0.25">
      <c r="I4009" s="1783">
        <v>0</v>
      </c>
      <c r="J4009" s="1783">
        <v>0</v>
      </c>
      <c r="O4009" s="1764">
        <f t="shared" si="1493"/>
        <v>0</v>
      </c>
      <c r="P4009" s="1806" t="str">
        <f t="shared" si="1494"/>
        <v/>
      </c>
      <c r="R4009" s="1864" t="str">
        <f t="shared" si="1495"/>
        <v/>
      </c>
      <c r="S4009" s="1807">
        <f t="shared" si="1496"/>
        <v>0</v>
      </c>
      <c r="U4009" s="1764">
        <f t="shared" si="1497"/>
        <v>0</v>
      </c>
      <c r="V4009" s="1764">
        <f t="shared" si="1498"/>
        <v>0</v>
      </c>
      <c r="W4009" s="1764">
        <f t="shared" si="1499"/>
        <v>0</v>
      </c>
      <c r="X4009" s="1768"/>
      <c r="Y4009" s="1784"/>
      <c r="Z4009" s="1770"/>
      <c r="AA4009" s="1843"/>
      <c r="AB4009" s="1843"/>
      <c r="AH4009" s="1867"/>
      <c r="AK4009" s="1868"/>
      <c r="AL4009" s="1868"/>
    </row>
    <row r="4010" spans="9:38" x14ac:dyDescent="0.25">
      <c r="I4010" s="1783">
        <v>0</v>
      </c>
      <c r="J4010" s="1783">
        <v>0</v>
      </c>
      <c r="O4010" s="1764">
        <f t="shared" si="1493"/>
        <v>0</v>
      </c>
      <c r="P4010" s="1806" t="str">
        <f t="shared" si="1494"/>
        <v/>
      </c>
      <c r="R4010" s="1864" t="str">
        <f t="shared" si="1495"/>
        <v/>
      </c>
      <c r="S4010" s="1807">
        <f t="shared" si="1496"/>
        <v>0</v>
      </c>
      <c r="U4010" s="1764">
        <f t="shared" si="1497"/>
        <v>0</v>
      </c>
      <c r="V4010" s="1764">
        <f t="shared" si="1498"/>
        <v>0</v>
      </c>
      <c r="W4010" s="1764">
        <f t="shared" si="1499"/>
        <v>0</v>
      </c>
      <c r="X4010" s="1768"/>
      <c r="Y4010" s="1784"/>
      <c r="Z4010" s="1770"/>
      <c r="AA4010" s="1843"/>
      <c r="AB4010" s="1843"/>
      <c r="AH4010" s="1867"/>
      <c r="AK4010" s="1868"/>
      <c r="AL4010" s="1868"/>
    </row>
    <row r="4011" spans="9:38" x14ac:dyDescent="0.25">
      <c r="I4011" s="1783">
        <v>0</v>
      </c>
      <c r="J4011" s="1783">
        <v>0</v>
      </c>
      <c r="O4011" s="1764">
        <f t="shared" si="1493"/>
        <v>0</v>
      </c>
      <c r="P4011" s="1806" t="str">
        <f t="shared" si="1494"/>
        <v/>
      </c>
      <c r="R4011" s="1864" t="str">
        <f t="shared" si="1495"/>
        <v/>
      </c>
      <c r="S4011" s="1807">
        <f t="shared" si="1496"/>
        <v>0</v>
      </c>
      <c r="U4011" s="1764">
        <f t="shared" si="1497"/>
        <v>0</v>
      </c>
      <c r="V4011" s="1764">
        <f t="shared" si="1498"/>
        <v>0</v>
      </c>
      <c r="W4011" s="1764">
        <f t="shared" si="1499"/>
        <v>0</v>
      </c>
      <c r="X4011" s="1768"/>
      <c r="Y4011" s="1784"/>
      <c r="Z4011" s="1770"/>
      <c r="AA4011" s="1843"/>
      <c r="AB4011" s="1843"/>
      <c r="AH4011" s="1867"/>
      <c r="AK4011" s="1868"/>
      <c r="AL4011" s="1868"/>
    </row>
    <row r="4012" spans="9:38" x14ac:dyDescent="0.25">
      <c r="I4012" s="1783">
        <v>0</v>
      </c>
      <c r="J4012" s="1783">
        <v>0</v>
      </c>
      <c r="O4012" s="1764">
        <f t="shared" si="1493"/>
        <v>0</v>
      </c>
      <c r="P4012" s="1806" t="str">
        <f t="shared" si="1494"/>
        <v/>
      </c>
      <c r="R4012" s="1864" t="str">
        <f t="shared" si="1495"/>
        <v/>
      </c>
      <c r="S4012" s="1807">
        <f t="shared" si="1496"/>
        <v>0</v>
      </c>
      <c r="U4012" s="1764">
        <f t="shared" si="1497"/>
        <v>0</v>
      </c>
      <c r="V4012" s="1764">
        <f t="shared" si="1498"/>
        <v>0</v>
      </c>
      <c r="W4012" s="1764">
        <f t="shared" si="1499"/>
        <v>0</v>
      </c>
      <c r="X4012" s="1768"/>
      <c r="Y4012" s="1784"/>
      <c r="Z4012" s="1770"/>
      <c r="AA4012" s="1843"/>
      <c r="AB4012" s="1843"/>
      <c r="AH4012" s="1867"/>
      <c r="AK4012" s="1868"/>
      <c r="AL4012" s="1868"/>
    </row>
    <row r="4013" spans="9:38" x14ac:dyDescent="0.25">
      <c r="I4013" s="1783">
        <v>0</v>
      </c>
      <c r="J4013" s="1783">
        <v>0</v>
      </c>
      <c r="O4013" s="1764">
        <f t="shared" si="1493"/>
        <v>0</v>
      </c>
      <c r="P4013" s="1806" t="str">
        <f t="shared" si="1494"/>
        <v/>
      </c>
      <c r="R4013" s="1864" t="str">
        <f t="shared" si="1495"/>
        <v/>
      </c>
      <c r="S4013" s="1807">
        <f t="shared" si="1496"/>
        <v>0</v>
      </c>
      <c r="U4013" s="1764">
        <f t="shared" si="1497"/>
        <v>0</v>
      </c>
      <c r="V4013" s="1764">
        <f t="shared" si="1498"/>
        <v>0</v>
      </c>
      <c r="W4013" s="1764">
        <f t="shared" si="1499"/>
        <v>0</v>
      </c>
      <c r="X4013" s="1768"/>
      <c r="Y4013" s="1784"/>
      <c r="Z4013" s="1770"/>
      <c r="AA4013" s="1843"/>
      <c r="AB4013" s="1843"/>
      <c r="AH4013" s="1867"/>
      <c r="AK4013" s="1868"/>
      <c r="AL4013" s="1868"/>
    </row>
    <row r="4014" spans="9:38" x14ac:dyDescent="0.25">
      <c r="I4014" s="1783">
        <v>0</v>
      </c>
      <c r="J4014" s="1783">
        <v>0</v>
      </c>
      <c r="O4014" s="1764">
        <f t="shared" si="1493"/>
        <v>0</v>
      </c>
      <c r="P4014" s="1806" t="str">
        <f t="shared" si="1494"/>
        <v/>
      </c>
      <c r="R4014" s="1864" t="str">
        <f t="shared" si="1495"/>
        <v/>
      </c>
      <c r="S4014" s="1807">
        <f t="shared" si="1496"/>
        <v>0</v>
      </c>
      <c r="U4014" s="1764">
        <f t="shared" si="1497"/>
        <v>0</v>
      </c>
      <c r="V4014" s="1764">
        <f t="shared" si="1498"/>
        <v>0</v>
      </c>
      <c r="W4014" s="1764">
        <f t="shared" si="1499"/>
        <v>0</v>
      </c>
      <c r="X4014" s="1768"/>
      <c r="Y4014" s="1784"/>
      <c r="Z4014" s="1770"/>
      <c r="AA4014" s="1843"/>
      <c r="AB4014" s="1843"/>
      <c r="AH4014" s="1867"/>
      <c r="AK4014" s="1868"/>
      <c r="AL4014" s="1868"/>
    </row>
    <row r="4015" spans="9:38" x14ac:dyDescent="0.25">
      <c r="I4015" s="1783">
        <v>0</v>
      </c>
      <c r="J4015" s="1783">
        <v>0</v>
      </c>
      <c r="O4015" s="1764">
        <f t="shared" si="1493"/>
        <v>0</v>
      </c>
      <c r="P4015" s="1806" t="str">
        <f t="shared" si="1494"/>
        <v/>
      </c>
      <c r="R4015" s="1864" t="str">
        <f t="shared" si="1495"/>
        <v/>
      </c>
      <c r="S4015" s="1807">
        <f t="shared" si="1496"/>
        <v>0</v>
      </c>
      <c r="U4015" s="1764">
        <f t="shared" si="1497"/>
        <v>0</v>
      </c>
      <c r="V4015" s="1764">
        <f t="shared" si="1498"/>
        <v>0</v>
      </c>
      <c r="W4015" s="1764">
        <f t="shared" si="1499"/>
        <v>0</v>
      </c>
      <c r="X4015" s="1768"/>
      <c r="Y4015" s="1784"/>
      <c r="Z4015" s="1770"/>
      <c r="AA4015" s="1843"/>
      <c r="AB4015" s="1843"/>
      <c r="AH4015" s="1867"/>
      <c r="AK4015" s="1868"/>
      <c r="AL4015" s="1868"/>
    </row>
    <row r="4016" spans="9:38" x14ac:dyDescent="0.25">
      <c r="I4016" s="1783">
        <v>0</v>
      </c>
      <c r="J4016" s="1783">
        <v>0</v>
      </c>
      <c r="O4016" s="1764">
        <f t="shared" si="1493"/>
        <v>0</v>
      </c>
      <c r="P4016" s="1806" t="str">
        <f t="shared" si="1494"/>
        <v/>
      </c>
      <c r="R4016" s="1864" t="str">
        <f t="shared" si="1495"/>
        <v/>
      </c>
      <c r="S4016" s="1807">
        <f t="shared" si="1496"/>
        <v>0</v>
      </c>
      <c r="U4016" s="1764">
        <f t="shared" si="1497"/>
        <v>0</v>
      </c>
      <c r="V4016" s="1764">
        <f t="shared" si="1498"/>
        <v>0</v>
      </c>
      <c r="W4016" s="1764">
        <f t="shared" si="1499"/>
        <v>0</v>
      </c>
      <c r="X4016" s="1768"/>
      <c r="Y4016" s="1784"/>
      <c r="Z4016" s="1770"/>
      <c r="AA4016" s="1843"/>
      <c r="AB4016" s="1843"/>
      <c r="AH4016" s="1867"/>
      <c r="AK4016" s="1868"/>
      <c r="AL4016" s="1868"/>
    </row>
    <row r="4017" spans="9:38" x14ac:dyDescent="0.25">
      <c r="I4017" s="1783">
        <v>0</v>
      </c>
      <c r="J4017" s="1783">
        <v>0</v>
      </c>
      <c r="O4017" s="1764">
        <f t="shared" si="1493"/>
        <v>0</v>
      </c>
      <c r="P4017" s="1806" t="str">
        <f t="shared" si="1494"/>
        <v/>
      </c>
      <c r="R4017" s="1864" t="str">
        <f t="shared" si="1495"/>
        <v/>
      </c>
      <c r="S4017" s="1807">
        <f t="shared" si="1496"/>
        <v>0</v>
      </c>
      <c r="U4017" s="1764">
        <f t="shared" si="1497"/>
        <v>0</v>
      </c>
      <c r="V4017" s="1764">
        <f t="shared" si="1498"/>
        <v>0</v>
      </c>
      <c r="W4017" s="1764">
        <f t="shared" si="1499"/>
        <v>0</v>
      </c>
      <c r="X4017" s="1768"/>
      <c r="Y4017" s="1784"/>
      <c r="Z4017" s="1770"/>
      <c r="AA4017" s="1843"/>
      <c r="AB4017" s="1843"/>
      <c r="AH4017" s="1867"/>
      <c r="AK4017" s="1868"/>
      <c r="AL4017" s="1868"/>
    </row>
    <row r="4018" spans="9:38" x14ac:dyDescent="0.25">
      <c r="I4018" s="1783">
        <v>0</v>
      </c>
      <c r="J4018" s="1783">
        <v>0</v>
      </c>
      <c r="O4018" s="1764">
        <f t="shared" si="1493"/>
        <v>0</v>
      </c>
      <c r="P4018" s="1806" t="str">
        <f t="shared" si="1494"/>
        <v/>
      </c>
      <c r="R4018" s="1864" t="str">
        <f t="shared" si="1495"/>
        <v/>
      </c>
      <c r="S4018" s="1807">
        <f t="shared" si="1496"/>
        <v>0</v>
      </c>
      <c r="U4018" s="1764">
        <f t="shared" si="1497"/>
        <v>0</v>
      </c>
      <c r="V4018" s="1764">
        <f t="shared" si="1498"/>
        <v>0</v>
      </c>
      <c r="W4018" s="1764">
        <f t="shared" si="1499"/>
        <v>0</v>
      </c>
      <c r="X4018" s="1768"/>
      <c r="Y4018" s="1784"/>
      <c r="Z4018" s="1770"/>
      <c r="AA4018" s="1843"/>
      <c r="AB4018" s="1843"/>
      <c r="AH4018" s="1867"/>
      <c r="AK4018" s="1868"/>
      <c r="AL4018" s="1868"/>
    </row>
    <row r="4019" spans="9:38" x14ac:dyDescent="0.25">
      <c r="I4019" s="1783">
        <v>0</v>
      </c>
      <c r="J4019" s="1783">
        <v>0</v>
      </c>
      <c r="O4019" s="1764">
        <f t="shared" si="1493"/>
        <v>0</v>
      </c>
      <c r="P4019" s="1806" t="str">
        <f t="shared" si="1494"/>
        <v/>
      </c>
      <c r="R4019" s="1864" t="str">
        <f t="shared" si="1495"/>
        <v/>
      </c>
      <c r="S4019" s="1807">
        <f t="shared" si="1496"/>
        <v>0</v>
      </c>
      <c r="U4019" s="1764">
        <f t="shared" si="1497"/>
        <v>0</v>
      </c>
      <c r="V4019" s="1764">
        <f t="shared" si="1498"/>
        <v>0</v>
      </c>
      <c r="W4019" s="1764">
        <f t="shared" si="1499"/>
        <v>0</v>
      </c>
      <c r="X4019" s="1768"/>
      <c r="Y4019" s="1784"/>
      <c r="Z4019" s="1770"/>
      <c r="AA4019" s="1843"/>
      <c r="AB4019" s="1843"/>
      <c r="AH4019" s="1867"/>
      <c r="AK4019" s="1868"/>
      <c r="AL4019" s="1868"/>
    </row>
    <row r="4020" spans="9:38" x14ac:dyDescent="0.25">
      <c r="I4020" s="1783">
        <v>0</v>
      </c>
      <c r="J4020" s="1783">
        <v>0</v>
      </c>
      <c r="O4020" s="1764">
        <f t="shared" si="1493"/>
        <v>0</v>
      </c>
      <c r="P4020" s="1806" t="str">
        <f t="shared" si="1494"/>
        <v/>
      </c>
      <c r="R4020" s="1864" t="str">
        <f t="shared" si="1495"/>
        <v/>
      </c>
      <c r="S4020" s="1807">
        <f t="shared" si="1496"/>
        <v>0</v>
      </c>
      <c r="U4020" s="1764">
        <f t="shared" si="1497"/>
        <v>0</v>
      </c>
      <c r="V4020" s="1764">
        <f t="shared" si="1498"/>
        <v>0</v>
      </c>
      <c r="W4020" s="1764">
        <f t="shared" si="1499"/>
        <v>0</v>
      </c>
      <c r="X4020" s="1768"/>
      <c r="Y4020" s="1784"/>
      <c r="Z4020" s="1770"/>
      <c r="AA4020" s="1843"/>
      <c r="AB4020" s="1843"/>
      <c r="AH4020" s="1867"/>
      <c r="AK4020" s="1868"/>
      <c r="AL4020" s="1868"/>
    </row>
    <row r="4021" spans="9:38" x14ac:dyDescent="0.25">
      <c r="I4021" s="1783">
        <v>0</v>
      </c>
      <c r="J4021" s="1783">
        <v>0</v>
      </c>
      <c r="O4021" s="1764">
        <f t="shared" si="1493"/>
        <v>0</v>
      </c>
      <c r="P4021" s="1806" t="str">
        <f t="shared" si="1494"/>
        <v/>
      </c>
      <c r="R4021" s="1864" t="str">
        <f t="shared" si="1495"/>
        <v/>
      </c>
      <c r="S4021" s="1807">
        <f t="shared" si="1496"/>
        <v>0</v>
      </c>
      <c r="U4021" s="1764">
        <f t="shared" si="1497"/>
        <v>0</v>
      </c>
      <c r="V4021" s="1764">
        <f t="shared" si="1498"/>
        <v>0</v>
      </c>
      <c r="W4021" s="1764">
        <f t="shared" si="1499"/>
        <v>0</v>
      </c>
      <c r="X4021" s="1768"/>
      <c r="Y4021" s="1784"/>
      <c r="Z4021" s="1770"/>
      <c r="AA4021" s="1843"/>
      <c r="AB4021" s="1843"/>
      <c r="AH4021" s="1867"/>
      <c r="AK4021" s="1868"/>
      <c r="AL4021" s="1868"/>
    </row>
    <row r="4022" spans="9:38" x14ac:dyDescent="0.25">
      <c r="I4022" s="1783">
        <v>0</v>
      </c>
      <c r="J4022" s="1783">
        <v>0</v>
      </c>
      <c r="O4022" s="1764">
        <f t="shared" si="1493"/>
        <v>0</v>
      </c>
      <c r="P4022" s="1806" t="str">
        <f t="shared" si="1494"/>
        <v/>
      </c>
      <c r="R4022" s="1864" t="str">
        <f t="shared" si="1495"/>
        <v/>
      </c>
      <c r="S4022" s="1807">
        <f t="shared" si="1496"/>
        <v>0</v>
      </c>
      <c r="U4022" s="1764">
        <f t="shared" si="1497"/>
        <v>0</v>
      </c>
      <c r="V4022" s="1764">
        <f t="shared" si="1498"/>
        <v>0</v>
      </c>
      <c r="W4022" s="1764">
        <f t="shared" si="1499"/>
        <v>0</v>
      </c>
      <c r="X4022" s="1768"/>
      <c r="Y4022" s="1784"/>
      <c r="Z4022" s="1770"/>
      <c r="AA4022" s="1843"/>
      <c r="AB4022" s="1843"/>
      <c r="AH4022" s="1867"/>
      <c r="AK4022" s="1868"/>
      <c r="AL4022" s="1868"/>
    </row>
    <row r="4023" spans="9:38" x14ac:dyDescent="0.25">
      <c r="I4023" s="1783">
        <v>0</v>
      </c>
      <c r="J4023" s="1783">
        <v>0</v>
      </c>
      <c r="O4023" s="1764">
        <f t="shared" si="1493"/>
        <v>0</v>
      </c>
      <c r="P4023" s="1806" t="str">
        <f t="shared" si="1494"/>
        <v/>
      </c>
      <c r="R4023" s="1864" t="str">
        <f t="shared" si="1495"/>
        <v/>
      </c>
      <c r="S4023" s="1807">
        <f t="shared" si="1496"/>
        <v>0</v>
      </c>
      <c r="U4023" s="1764">
        <f t="shared" si="1497"/>
        <v>0</v>
      </c>
      <c r="V4023" s="1764">
        <f t="shared" si="1498"/>
        <v>0</v>
      </c>
      <c r="W4023" s="1764">
        <f t="shared" si="1499"/>
        <v>0</v>
      </c>
      <c r="X4023" s="1768"/>
      <c r="Y4023" s="1784"/>
      <c r="Z4023" s="1770"/>
      <c r="AA4023" s="1843"/>
      <c r="AB4023" s="1843"/>
      <c r="AH4023" s="1867"/>
      <c r="AK4023" s="1868"/>
      <c r="AL4023" s="1868"/>
    </row>
    <row r="4024" spans="9:38" x14ac:dyDescent="0.25">
      <c r="I4024" s="1783">
        <v>0</v>
      </c>
      <c r="J4024" s="1783">
        <v>0</v>
      </c>
      <c r="O4024" s="1764">
        <f t="shared" si="1493"/>
        <v>0</v>
      </c>
      <c r="P4024" s="1806" t="str">
        <f t="shared" si="1494"/>
        <v/>
      </c>
      <c r="R4024" s="1864" t="str">
        <f t="shared" si="1495"/>
        <v/>
      </c>
      <c r="S4024" s="1807">
        <f t="shared" si="1496"/>
        <v>0</v>
      </c>
      <c r="U4024" s="1764">
        <f t="shared" si="1497"/>
        <v>0</v>
      </c>
      <c r="V4024" s="1764">
        <f t="shared" si="1498"/>
        <v>0</v>
      </c>
      <c r="W4024" s="1764">
        <f t="shared" si="1499"/>
        <v>0</v>
      </c>
      <c r="X4024" s="1768"/>
      <c r="Y4024" s="1784"/>
      <c r="Z4024" s="1770"/>
      <c r="AA4024" s="1843"/>
      <c r="AB4024" s="1843"/>
      <c r="AH4024" s="1867"/>
      <c r="AK4024" s="1868"/>
      <c r="AL4024" s="1868"/>
    </row>
    <row r="4025" spans="9:38" x14ac:dyDescent="0.25">
      <c r="I4025" s="1783">
        <v>0</v>
      </c>
      <c r="J4025" s="1783">
        <v>0</v>
      </c>
      <c r="O4025" s="1764">
        <f t="shared" si="1493"/>
        <v>0</v>
      </c>
      <c r="P4025" s="1806" t="str">
        <f t="shared" si="1494"/>
        <v/>
      </c>
      <c r="R4025" s="1864" t="str">
        <f t="shared" si="1495"/>
        <v/>
      </c>
      <c r="S4025" s="1807">
        <f t="shared" si="1496"/>
        <v>0</v>
      </c>
      <c r="U4025" s="1764">
        <f t="shared" si="1497"/>
        <v>0</v>
      </c>
      <c r="V4025" s="1764">
        <f t="shared" si="1498"/>
        <v>0</v>
      </c>
      <c r="W4025" s="1764">
        <f t="shared" si="1499"/>
        <v>0</v>
      </c>
      <c r="X4025" s="1768"/>
      <c r="Y4025" s="1784"/>
      <c r="Z4025" s="1770"/>
      <c r="AA4025" s="1843"/>
      <c r="AB4025" s="1843"/>
      <c r="AH4025" s="1867"/>
      <c r="AK4025" s="1868"/>
      <c r="AL4025" s="1868"/>
    </row>
    <row r="4026" spans="9:38" x14ac:dyDescent="0.25">
      <c r="I4026" s="1783">
        <v>0</v>
      </c>
      <c r="J4026" s="1783">
        <v>0</v>
      </c>
      <c r="O4026" s="1764">
        <f t="shared" si="1493"/>
        <v>0</v>
      </c>
      <c r="P4026" s="1806" t="str">
        <f t="shared" si="1494"/>
        <v/>
      </c>
      <c r="R4026" s="1864" t="str">
        <f t="shared" si="1495"/>
        <v/>
      </c>
      <c r="S4026" s="1807">
        <f t="shared" si="1496"/>
        <v>0</v>
      </c>
      <c r="U4026" s="1764">
        <f t="shared" si="1497"/>
        <v>0</v>
      </c>
      <c r="V4026" s="1764">
        <f t="shared" si="1498"/>
        <v>0</v>
      </c>
      <c r="W4026" s="1764">
        <f t="shared" si="1499"/>
        <v>0</v>
      </c>
      <c r="X4026" s="1768"/>
      <c r="Y4026" s="1784"/>
      <c r="Z4026" s="1770"/>
      <c r="AA4026" s="1843"/>
      <c r="AB4026" s="1843"/>
      <c r="AH4026" s="1867"/>
      <c r="AK4026" s="1868"/>
      <c r="AL4026" s="1868"/>
    </row>
    <row r="4027" spans="9:38" x14ac:dyDescent="0.25">
      <c r="I4027" s="1783">
        <v>0</v>
      </c>
      <c r="J4027" s="1783">
        <v>0</v>
      </c>
      <c r="O4027" s="1764">
        <f t="shared" si="1493"/>
        <v>0</v>
      </c>
      <c r="P4027" s="1806" t="str">
        <f t="shared" si="1494"/>
        <v/>
      </c>
      <c r="R4027" s="1864" t="str">
        <f t="shared" si="1495"/>
        <v/>
      </c>
      <c r="S4027" s="1807">
        <f t="shared" si="1496"/>
        <v>0</v>
      </c>
      <c r="U4027" s="1764">
        <f t="shared" si="1497"/>
        <v>0</v>
      </c>
      <c r="V4027" s="1764">
        <f t="shared" si="1498"/>
        <v>0</v>
      </c>
      <c r="W4027" s="1764">
        <f t="shared" si="1499"/>
        <v>0</v>
      </c>
      <c r="X4027" s="1768"/>
      <c r="Y4027" s="1784"/>
      <c r="Z4027" s="1770"/>
      <c r="AA4027" s="1843"/>
      <c r="AB4027" s="1843"/>
      <c r="AH4027" s="1867"/>
      <c r="AK4027" s="1868"/>
      <c r="AL4027" s="1868"/>
    </row>
    <row r="4028" spans="9:38" x14ac:dyDescent="0.25">
      <c r="I4028" s="1783">
        <v>0</v>
      </c>
      <c r="J4028" s="1783">
        <v>0</v>
      </c>
      <c r="O4028" s="1764">
        <f t="shared" si="1493"/>
        <v>0</v>
      </c>
      <c r="P4028" s="1806" t="str">
        <f t="shared" si="1494"/>
        <v/>
      </c>
      <c r="R4028" s="1864" t="str">
        <f t="shared" si="1495"/>
        <v/>
      </c>
      <c r="S4028" s="1807">
        <f t="shared" si="1496"/>
        <v>0</v>
      </c>
      <c r="U4028" s="1764">
        <f t="shared" si="1497"/>
        <v>0</v>
      </c>
      <c r="V4028" s="1764">
        <f t="shared" si="1498"/>
        <v>0</v>
      </c>
      <c r="W4028" s="1764">
        <f t="shared" si="1499"/>
        <v>0</v>
      </c>
      <c r="X4028" s="1768"/>
      <c r="Y4028" s="1784"/>
      <c r="Z4028" s="1770"/>
      <c r="AA4028" s="1843"/>
      <c r="AB4028" s="1843"/>
      <c r="AH4028" s="1867"/>
      <c r="AK4028" s="1868"/>
      <c r="AL4028" s="1868"/>
    </row>
    <row r="4029" spans="9:38" x14ac:dyDescent="0.25">
      <c r="I4029" s="1783">
        <v>0</v>
      </c>
      <c r="J4029" s="1783">
        <v>0</v>
      </c>
      <c r="O4029" s="1764">
        <f t="shared" si="1493"/>
        <v>0</v>
      </c>
      <c r="P4029" s="1806" t="str">
        <f t="shared" si="1494"/>
        <v/>
      </c>
      <c r="R4029" s="1864" t="str">
        <f t="shared" si="1495"/>
        <v/>
      </c>
      <c r="S4029" s="1807">
        <f t="shared" si="1496"/>
        <v>0</v>
      </c>
      <c r="U4029" s="1764">
        <f t="shared" si="1497"/>
        <v>0</v>
      </c>
      <c r="V4029" s="1764">
        <f t="shared" si="1498"/>
        <v>0</v>
      </c>
      <c r="W4029" s="1764">
        <f t="shared" si="1499"/>
        <v>0</v>
      </c>
      <c r="X4029" s="1768"/>
      <c r="Y4029" s="1784"/>
      <c r="Z4029" s="1770"/>
      <c r="AA4029" s="1843"/>
      <c r="AB4029" s="1843"/>
      <c r="AH4029" s="1867"/>
      <c r="AK4029" s="1868"/>
      <c r="AL4029" s="1868"/>
    </row>
    <row r="4030" spans="9:38" x14ac:dyDescent="0.25">
      <c r="I4030" s="1783">
        <v>0</v>
      </c>
      <c r="J4030" s="1783">
        <v>0</v>
      </c>
      <c r="O4030" s="1764">
        <f t="shared" si="1493"/>
        <v>0</v>
      </c>
      <c r="P4030" s="1806" t="str">
        <f t="shared" si="1494"/>
        <v/>
      </c>
      <c r="R4030" s="1864" t="str">
        <f t="shared" si="1495"/>
        <v/>
      </c>
      <c r="S4030" s="1807">
        <f t="shared" si="1496"/>
        <v>0</v>
      </c>
      <c r="U4030" s="1764">
        <f t="shared" si="1497"/>
        <v>0</v>
      </c>
      <c r="V4030" s="1764">
        <f t="shared" si="1498"/>
        <v>0</v>
      </c>
      <c r="W4030" s="1764">
        <f t="shared" si="1499"/>
        <v>0</v>
      </c>
      <c r="X4030" s="1768"/>
      <c r="Y4030" s="1784"/>
      <c r="Z4030" s="1770"/>
      <c r="AA4030" s="1843"/>
      <c r="AB4030" s="1843"/>
      <c r="AH4030" s="1867"/>
      <c r="AK4030" s="1868"/>
      <c r="AL4030" s="1868"/>
    </row>
    <row r="4031" spans="9:38" x14ac:dyDescent="0.25">
      <c r="I4031" s="1783">
        <v>0</v>
      </c>
      <c r="J4031" s="1783">
        <v>0</v>
      </c>
      <c r="O4031" s="1764">
        <f t="shared" si="1493"/>
        <v>0</v>
      </c>
      <c r="P4031" s="1806" t="str">
        <f t="shared" si="1494"/>
        <v/>
      </c>
      <c r="R4031" s="1864" t="str">
        <f t="shared" si="1495"/>
        <v/>
      </c>
      <c r="S4031" s="1807">
        <f t="shared" si="1496"/>
        <v>0</v>
      </c>
      <c r="U4031" s="1764">
        <f t="shared" si="1497"/>
        <v>0</v>
      </c>
      <c r="V4031" s="1764">
        <f t="shared" si="1498"/>
        <v>0</v>
      </c>
      <c r="W4031" s="1764">
        <f t="shared" si="1499"/>
        <v>0</v>
      </c>
      <c r="X4031" s="1768"/>
      <c r="Y4031" s="1784"/>
      <c r="Z4031" s="1770"/>
      <c r="AA4031" s="1843"/>
      <c r="AB4031" s="1843"/>
      <c r="AH4031" s="1867"/>
      <c r="AK4031" s="1868"/>
      <c r="AL4031" s="1868"/>
    </row>
    <row r="4032" spans="9:38" x14ac:dyDescent="0.25">
      <c r="I4032" s="1783">
        <v>0</v>
      </c>
      <c r="J4032" s="1783">
        <v>0</v>
      </c>
      <c r="O4032" s="1764">
        <f t="shared" si="1493"/>
        <v>0</v>
      </c>
      <c r="P4032" s="1806" t="str">
        <f t="shared" si="1494"/>
        <v/>
      </c>
      <c r="R4032" s="1864" t="str">
        <f t="shared" si="1495"/>
        <v/>
      </c>
      <c r="S4032" s="1807">
        <f t="shared" si="1496"/>
        <v>0</v>
      </c>
      <c r="U4032" s="1764">
        <f t="shared" si="1497"/>
        <v>0</v>
      </c>
      <c r="V4032" s="1764">
        <f t="shared" si="1498"/>
        <v>0</v>
      </c>
      <c r="W4032" s="1764">
        <f t="shared" si="1499"/>
        <v>0</v>
      </c>
      <c r="X4032" s="1768"/>
      <c r="Y4032" s="1784"/>
      <c r="Z4032" s="1770"/>
      <c r="AA4032" s="1843"/>
      <c r="AB4032" s="1843"/>
      <c r="AH4032" s="1867"/>
      <c r="AK4032" s="1868"/>
      <c r="AL4032" s="1868"/>
    </row>
    <row r="4033" spans="9:38" x14ac:dyDescent="0.25">
      <c r="I4033" s="1783">
        <v>0</v>
      </c>
      <c r="J4033" s="1783">
        <v>0</v>
      </c>
      <c r="O4033" s="1764">
        <f t="shared" si="1493"/>
        <v>0</v>
      </c>
      <c r="P4033" s="1806" t="str">
        <f t="shared" si="1494"/>
        <v/>
      </c>
      <c r="R4033" s="1864" t="str">
        <f t="shared" si="1495"/>
        <v/>
      </c>
      <c r="S4033" s="1807">
        <f t="shared" si="1496"/>
        <v>0</v>
      </c>
      <c r="U4033" s="1764">
        <f t="shared" si="1497"/>
        <v>0</v>
      </c>
      <c r="V4033" s="1764">
        <f t="shared" si="1498"/>
        <v>0</v>
      </c>
      <c r="W4033" s="1764">
        <f t="shared" si="1499"/>
        <v>0</v>
      </c>
      <c r="X4033" s="1768"/>
      <c r="Y4033" s="1784"/>
      <c r="Z4033" s="1770"/>
      <c r="AA4033" s="1843"/>
      <c r="AB4033" s="1843"/>
      <c r="AH4033" s="1867"/>
      <c r="AK4033" s="1868"/>
      <c r="AL4033" s="1868"/>
    </row>
    <row r="4034" spans="9:38" x14ac:dyDescent="0.25">
      <c r="I4034" s="1783">
        <v>0</v>
      </c>
      <c r="J4034" s="1783">
        <v>0</v>
      </c>
      <c r="O4034" s="1764">
        <f t="shared" si="1493"/>
        <v>0</v>
      </c>
      <c r="P4034" s="1806" t="str">
        <f t="shared" si="1494"/>
        <v/>
      </c>
      <c r="R4034" s="1864" t="str">
        <f t="shared" si="1495"/>
        <v/>
      </c>
      <c r="S4034" s="1807">
        <f t="shared" si="1496"/>
        <v>0</v>
      </c>
      <c r="U4034" s="1764">
        <f t="shared" si="1497"/>
        <v>0</v>
      </c>
      <c r="V4034" s="1764">
        <f t="shared" si="1498"/>
        <v>0</v>
      </c>
      <c r="W4034" s="1764">
        <f t="shared" si="1499"/>
        <v>0</v>
      </c>
      <c r="X4034" s="1768"/>
      <c r="Y4034" s="1784"/>
      <c r="Z4034" s="1770"/>
      <c r="AA4034" s="1843"/>
      <c r="AB4034" s="1843"/>
      <c r="AH4034" s="1867"/>
      <c r="AK4034" s="1868"/>
      <c r="AL4034" s="1868"/>
    </row>
    <row r="4035" spans="9:38" x14ac:dyDescent="0.25">
      <c r="I4035" s="1783">
        <v>0</v>
      </c>
      <c r="J4035" s="1783">
        <v>0</v>
      </c>
      <c r="O4035" s="1764">
        <f t="shared" si="1493"/>
        <v>0</v>
      </c>
      <c r="P4035" s="1806" t="str">
        <f t="shared" si="1494"/>
        <v/>
      </c>
      <c r="R4035" s="1864" t="str">
        <f t="shared" si="1495"/>
        <v/>
      </c>
      <c r="S4035" s="1807">
        <f t="shared" si="1496"/>
        <v>0</v>
      </c>
      <c r="U4035" s="1764">
        <f t="shared" si="1497"/>
        <v>0</v>
      </c>
      <c r="V4035" s="1764">
        <f t="shared" si="1498"/>
        <v>0</v>
      </c>
      <c r="W4035" s="1764">
        <f t="shared" si="1499"/>
        <v>0</v>
      </c>
      <c r="X4035" s="1768"/>
      <c r="Y4035" s="1784"/>
      <c r="Z4035" s="1770"/>
      <c r="AA4035" s="1843"/>
      <c r="AB4035" s="1843"/>
      <c r="AH4035" s="1867"/>
      <c r="AK4035" s="1868"/>
      <c r="AL4035" s="1868"/>
    </row>
    <row r="4036" spans="9:38" x14ac:dyDescent="0.25">
      <c r="I4036" s="1783">
        <v>0</v>
      </c>
      <c r="J4036" s="1783">
        <v>0</v>
      </c>
      <c r="O4036" s="1764">
        <f t="shared" si="1493"/>
        <v>0</v>
      </c>
      <c r="P4036" s="1806" t="str">
        <f t="shared" si="1494"/>
        <v/>
      </c>
      <c r="R4036" s="1864" t="str">
        <f t="shared" si="1495"/>
        <v/>
      </c>
      <c r="S4036" s="1807">
        <f t="shared" si="1496"/>
        <v>0</v>
      </c>
      <c r="U4036" s="1764">
        <f t="shared" si="1497"/>
        <v>0</v>
      </c>
      <c r="V4036" s="1764">
        <f t="shared" si="1498"/>
        <v>0</v>
      </c>
      <c r="W4036" s="1764">
        <f t="shared" si="1499"/>
        <v>0</v>
      </c>
      <c r="X4036" s="1768"/>
      <c r="Y4036" s="1784"/>
      <c r="Z4036" s="1770"/>
      <c r="AA4036" s="1843"/>
      <c r="AB4036" s="1843"/>
      <c r="AH4036" s="1867"/>
      <c r="AK4036" s="1868"/>
      <c r="AL4036" s="1868"/>
    </row>
    <row r="4037" spans="9:38" x14ac:dyDescent="0.25">
      <c r="I4037" s="1783">
        <v>0</v>
      </c>
      <c r="J4037" s="1783">
        <v>0</v>
      </c>
      <c r="O4037" s="1764">
        <f t="shared" si="1493"/>
        <v>0</v>
      </c>
      <c r="P4037" s="1806" t="str">
        <f t="shared" si="1494"/>
        <v/>
      </c>
      <c r="R4037" s="1864" t="str">
        <f t="shared" si="1495"/>
        <v/>
      </c>
      <c r="S4037" s="1807">
        <f t="shared" si="1496"/>
        <v>0</v>
      </c>
      <c r="U4037" s="1764">
        <f t="shared" si="1497"/>
        <v>0</v>
      </c>
      <c r="V4037" s="1764">
        <f t="shared" si="1498"/>
        <v>0</v>
      </c>
      <c r="W4037" s="1764">
        <f t="shared" si="1499"/>
        <v>0</v>
      </c>
      <c r="X4037" s="1768"/>
      <c r="Y4037" s="1784"/>
      <c r="Z4037" s="1770"/>
      <c r="AA4037" s="1843"/>
      <c r="AB4037" s="1843"/>
      <c r="AH4037" s="1867"/>
      <c r="AK4037" s="1868"/>
      <c r="AL4037" s="1868"/>
    </row>
    <row r="4038" spans="9:38" x14ac:dyDescent="0.25">
      <c r="I4038" s="1783">
        <v>0</v>
      </c>
      <c r="J4038" s="1783">
        <v>0</v>
      </c>
      <c r="O4038" s="1764">
        <f t="shared" si="1493"/>
        <v>0</v>
      </c>
      <c r="P4038" s="1806" t="str">
        <f t="shared" si="1494"/>
        <v/>
      </c>
      <c r="R4038" s="1864" t="str">
        <f t="shared" si="1495"/>
        <v/>
      </c>
      <c r="S4038" s="1807">
        <f t="shared" si="1496"/>
        <v>0</v>
      </c>
      <c r="U4038" s="1764">
        <f t="shared" si="1497"/>
        <v>0</v>
      </c>
      <c r="V4038" s="1764">
        <f t="shared" si="1498"/>
        <v>0</v>
      </c>
      <c r="W4038" s="1764">
        <f t="shared" si="1499"/>
        <v>0</v>
      </c>
      <c r="X4038" s="1768"/>
      <c r="Y4038" s="1784"/>
      <c r="Z4038" s="1770"/>
      <c r="AA4038" s="1843"/>
      <c r="AB4038" s="1843"/>
      <c r="AH4038" s="1867"/>
      <c r="AK4038" s="1868"/>
      <c r="AL4038" s="1868"/>
    </row>
    <row r="4039" spans="9:38" x14ac:dyDescent="0.25">
      <c r="I4039" s="1783">
        <v>0</v>
      </c>
      <c r="J4039" s="1783">
        <v>0</v>
      </c>
      <c r="O4039" s="1764">
        <f t="shared" si="1493"/>
        <v>0</v>
      </c>
      <c r="P4039" s="1806" t="str">
        <f t="shared" si="1494"/>
        <v/>
      </c>
      <c r="R4039" s="1864" t="str">
        <f t="shared" si="1495"/>
        <v/>
      </c>
      <c r="S4039" s="1807">
        <f t="shared" si="1496"/>
        <v>0</v>
      </c>
      <c r="U4039" s="1764">
        <f t="shared" si="1497"/>
        <v>0</v>
      </c>
      <c r="V4039" s="1764">
        <f t="shared" si="1498"/>
        <v>0</v>
      </c>
      <c r="W4039" s="1764">
        <f t="shared" si="1499"/>
        <v>0</v>
      </c>
      <c r="X4039" s="1768"/>
      <c r="Y4039" s="1784"/>
      <c r="Z4039" s="1770"/>
      <c r="AA4039" s="1843"/>
      <c r="AB4039" s="1843"/>
      <c r="AH4039" s="1867"/>
      <c r="AK4039" s="1868"/>
      <c r="AL4039" s="1868"/>
    </row>
    <row r="4040" spans="9:38" x14ac:dyDescent="0.25">
      <c r="I4040" s="1783">
        <v>0</v>
      </c>
      <c r="J4040" s="1783">
        <v>0</v>
      </c>
      <c r="O4040" s="1764">
        <f t="shared" si="1493"/>
        <v>0</v>
      </c>
      <c r="P4040" s="1806" t="str">
        <f t="shared" si="1494"/>
        <v/>
      </c>
      <c r="R4040" s="1864" t="str">
        <f t="shared" si="1495"/>
        <v/>
      </c>
      <c r="S4040" s="1807">
        <f t="shared" si="1496"/>
        <v>0</v>
      </c>
      <c r="U4040" s="1764">
        <f t="shared" si="1497"/>
        <v>0</v>
      </c>
      <c r="V4040" s="1764">
        <f t="shared" si="1498"/>
        <v>0</v>
      </c>
      <c r="W4040" s="1764">
        <f t="shared" si="1499"/>
        <v>0</v>
      </c>
      <c r="X4040" s="1768"/>
      <c r="Y4040" s="1784"/>
      <c r="Z4040" s="1770"/>
      <c r="AA4040" s="1843"/>
      <c r="AB4040" s="1843"/>
      <c r="AH4040" s="1867"/>
      <c r="AK4040" s="1868"/>
      <c r="AL4040" s="1868"/>
    </row>
    <row r="4041" spans="9:38" x14ac:dyDescent="0.25">
      <c r="I4041" s="1783">
        <v>0</v>
      </c>
      <c r="J4041" s="1783">
        <v>0</v>
      </c>
      <c r="O4041" s="1764">
        <f t="shared" ref="O4041:O4104" si="1500">N4041-Q4041</f>
        <v>0</v>
      </c>
      <c r="P4041" s="1806" t="str">
        <f t="shared" ref="P4041:P4104" si="1501">IF(N4041&lt;=0,"",O4041/N4041)</f>
        <v/>
      </c>
      <c r="R4041" s="1864" t="str">
        <f t="shared" ref="R4041:R4104" si="1502">IF(N4041&lt;=0,"",Q4041/N4041)</f>
        <v/>
      </c>
      <c r="S4041" s="1807">
        <f t="shared" ref="S4041:S4104" si="1503">Q4041/$S$1</f>
        <v>0</v>
      </c>
      <c r="U4041" s="1764">
        <f t="shared" ref="U4041:U4104" si="1504">((1-I4041)*O4041)+((1-J4041)*Q4041)</f>
        <v>0</v>
      </c>
      <c r="V4041" s="1764">
        <f t="shared" ref="V4041:V4104" si="1505">L4041-W4041</f>
        <v>0</v>
      </c>
      <c r="W4041" s="1764">
        <f t="shared" ref="W4041:W4104" si="1506">X4041+AC4041+AH4041+AM4041+AO4041+AR4041</f>
        <v>0</v>
      </c>
      <c r="X4041" s="1768"/>
      <c r="Y4041" s="1784"/>
      <c r="Z4041" s="1770"/>
      <c r="AA4041" s="1843"/>
      <c r="AB4041" s="1843"/>
      <c r="AH4041" s="1867"/>
      <c r="AK4041" s="1868"/>
      <c r="AL4041" s="1868"/>
    </row>
    <row r="4042" spans="9:38" x14ac:dyDescent="0.25">
      <c r="I4042" s="1783">
        <v>0</v>
      </c>
      <c r="J4042" s="1783">
        <v>0</v>
      </c>
      <c r="O4042" s="1764">
        <f t="shared" si="1500"/>
        <v>0</v>
      </c>
      <c r="P4042" s="1806" t="str">
        <f t="shared" si="1501"/>
        <v/>
      </c>
      <c r="R4042" s="1864" t="str">
        <f t="shared" si="1502"/>
        <v/>
      </c>
      <c r="S4042" s="1807">
        <f t="shared" si="1503"/>
        <v>0</v>
      </c>
      <c r="U4042" s="1764">
        <f t="shared" si="1504"/>
        <v>0</v>
      </c>
      <c r="V4042" s="1764">
        <f t="shared" si="1505"/>
        <v>0</v>
      </c>
      <c r="W4042" s="1764">
        <f t="shared" si="1506"/>
        <v>0</v>
      </c>
      <c r="X4042" s="1768"/>
      <c r="Y4042" s="1784"/>
      <c r="Z4042" s="1770"/>
      <c r="AA4042" s="1843"/>
      <c r="AB4042" s="1843"/>
      <c r="AH4042" s="1867"/>
      <c r="AK4042" s="1868"/>
      <c r="AL4042" s="1868"/>
    </row>
    <row r="4043" spans="9:38" x14ac:dyDescent="0.25">
      <c r="I4043" s="1783">
        <v>0</v>
      </c>
      <c r="J4043" s="1783">
        <v>0</v>
      </c>
      <c r="O4043" s="1764">
        <f t="shared" si="1500"/>
        <v>0</v>
      </c>
      <c r="P4043" s="1806" t="str">
        <f t="shared" si="1501"/>
        <v/>
      </c>
      <c r="R4043" s="1864" t="str">
        <f t="shared" si="1502"/>
        <v/>
      </c>
      <c r="S4043" s="1807">
        <f t="shared" si="1503"/>
        <v>0</v>
      </c>
      <c r="U4043" s="1764">
        <f t="shared" si="1504"/>
        <v>0</v>
      </c>
      <c r="V4043" s="1764">
        <f t="shared" si="1505"/>
        <v>0</v>
      </c>
      <c r="W4043" s="1764">
        <f t="shared" si="1506"/>
        <v>0</v>
      </c>
      <c r="X4043" s="1768"/>
      <c r="Y4043" s="1784"/>
      <c r="Z4043" s="1770"/>
      <c r="AA4043" s="1843"/>
      <c r="AB4043" s="1843"/>
      <c r="AH4043" s="1867"/>
      <c r="AK4043" s="1868"/>
      <c r="AL4043" s="1868"/>
    </row>
    <row r="4044" spans="9:38" x14ac:dyDescent="0.25">
      <c r="I4044" s="1783">
        <v>0</v>
      </c>
      <c r="J4044" s="1783">
        <v>0</v>
      </c>
      <c r="O4044" s="1764">
        <f t="shared" si="1500"/>
        <v>0</v>
      </c>
      <c r="P4044" s="1806" t="str">
        <f t="shared" si="1501"/>
        <v/>
      </c>
      <c r="R4044" s="1864" t="str">
        <f t="shared" si="1502"/>
        <v/>
      </c>
      <c r="S4044" s="1807">
        <f t="shared" si="1503"/>
        <v>0</v>
      </c>
      <c r="U4044" s="1764">
        <f t="shared" si="1504"/>
        <v>0</v>
      </c>
      <c r="V4044" s="1764">
        <f t="shared" si="1505"/>
        <v>0</v>
      </c>
      <c r="W4044" s="1764">
        <f t="shared" si="1506"/>
        <v>0</v>
      </c>
      <c r="X4044" s="1768"/>
      <c r="Y4044" s="1784"/>
      <c r="Z4044" s="1770"/>
      <c r="AA4044" s="1843"/>
      <c r="AB4044" s="1843"/>
      <c r="AH4044" s="1867"/>
      <c r="AK4044" s="1868"/>
      <c r="AL4044" s="1868"/>
    </row>
    <row r="4045" spans="9:38" x14ac:dyDescent="0.25">
      <c r="I4045" s="1783">
        <v>0</v>
      </c>
      <c r="J4045" s="1783">
        <v>0</v>
      </c>
      <c r="O4045" s="1764">
        <f t="shared" si="1500"/>
        <v>0</v>
      </c>
      <c r="P4045" s="1806" t="str">
        <f t="shared" si="1501"/>
        <v/>
      </c>
      <c r="R4045" s="1864" t="str">
        <f t="shared" si="1502"/>
        <v/>
      </c>
      <c r="S4045" s="1807">
        <f t="shared" si="1503"/>
        <v>0</v>
      </c>
      <c r="U4045" s="1764">
        <f t="shared" si="1504"/>
        <v>0</v>
      </c>
      <c r="V4045" s="1764">
        <f t="shared" si="1505"/>
        <v>0</v>
      </c>
      <c r="W4045" s="1764">
        <f t="shared" si="1506"/>
        <v>0</v>
      </c>
      <c r="X4045" s="1768"/>
      <c r="Y4045" s="1784"/>
      <c r="Z4045" s="1770"/>
      <c r="AA4045" s="1843"/>
      <c r="AB4045" s="1843"/>
      <c r="AH4045" s="1867"/>
      <c r="AK4045" s="1868"/>
      <c r="AL4045" s="1868"/>
    </row>
    <row r="4046" spans="9:38" x14ac:dyDescent="0.25">
      <c r="I4046" s="1783">
        <v>0</v>
      </c>
      <c r="J4046" s="1783">
        <v>0</v>
      </c>
      <c r="O4046" s="1764">
        <f t="shared" si="1500"/>
        <v>0</v>
      </c>
      <c r="P4046" s="1806" t="str">
        <f t="shared" si="1501"/>
        <v/>
      </c>
      <c r="R4046" s="1864" t="str">
        <f t="shared" si="1502"/>
        <v/>
      </c>
      <c r="S4046" s="1807">
        <f t="shared" si="1503"/>
        <v>0</v>
      </c>
      <c r="U4046" s="1764">
        <f t="shared" si="1504"/>
        <v>0</v>
      </c>
      <c r="V4046" s="1764">
        <f t="shared" si="1505"/>
        <v>0</v>
      </c>
      <c r="W4046" s="1764">
        <f t="shared" si="1506"/>
        <v>0</v>
      </c>
      <c r="X4046" s="1768"/>
      <c r="Y4046" s="1784"/>
      <c r="Z4046" s="1770"/>
      <c r="AA4046" s="1843"/>
      <c r="AB4046" s="1843"/>
      <c r="AH4046" s="1867"/>
      <c r="AK4046" s="1868"/>
      <c r="AL4046" s="1868"/>
    </row>
    <row r="4047" spans="9:38" x14ac:dyDescent="0.25">
      <c r="I4047" s="1783">
        <v>0</v>
      </c>
      <c r="J4047" s="1783">
        <v>0</v>
      </c>
      <c r="O4047" s="1764">
        <f t="shared" si="1500"/>
        <v>0</v>
      </c>
      <c r="P4047" s="1806" t="str">
        <f t="shared" si="1501"/>
        <v/>
      </c>
      <c r="R4047" s="1864" t="str">
        <f t="shared" si="1502"/>
        <v/>
      </c>
      <c r="S4047" s="1807">
        <f t="shared" si="1503"/>
        <v>0</v>
      </c>
      <c r="U4047" s="1764">
        <f t="shared" si="1504"/>
        <v>0</v>
      </c>
      <c r="V4047" s="1764">
        <f t="shared" si="1505"/>
        <v>0</v>
      </c>
      <c r="W4047" s="1764">
        <f t="shared" si="1506"/>
        <v>0</v>
      </c>
      <c r="X4047" s="1768"/>
      <c r="Y4047" s="1784"/>
      <c r="Z4047" s="1770"/>
      <c r="AA4047" s="1843"/>
      <c r="AB4047" s="1843"/>
      <c r="AH4047" s="1867"/>
      <c r="AK4047" s="1868"/>
      <c r="AL4047" s="1868"/>
    </row>
    <row r="4048" spans="9:38" x14ac:dyDescent="0.25">
      <c r="I4048" s="1783">
        <v>0</v>
      </c>
      <c r="J4048" s="1783">
        <v>0</v>
      </c>
      <c r="O4048" s="1764">
        <f t="shared" si="1500"/>
        <v>0</v>
      </c>
      <c r="P4048" s="1806" t="str">
        <f t="shared" si="1501"/>
        <v/>
      </c>
      <c r="R4048" s="1864" t="str">
        <f t="shared" si="1502"/>
        <v/>
      </c>
      <c r="S4048" s="1807">
        <f t="shared" si="1503"/>
        <v>0</v>
      </c>
      <c r="U4048" s="1764">
        <f t="shared" si="1504"/>
        <v>0</v>
      </c>
      <c r="V4048" s="1764">
        <f t="shared" si="1505"/>
        <v>0</v>
      </c>
      <c r="W4048" s="1764">
        <f t="shared" si="1506"/>
        <v>0</v>
      </c>
      <c r="X4048" s="1768"/>
      <c r="Y4048" s="1784"/>
      <c r="Z4048" s="1770"/>
      <c r="AA4048" s="1843"/>
      <c r="AB4048" s="1843"/>
      <c r="AH4048" s="1867"/>
      <c r="AK4048" s="1868"/>
      <c r="AL4048" s="1868"/>
    </row>
    <row r="4049" spans="9:38" x14ac:dyDescent="0.25">
      <c r="I4049" s="1783">
        <v>0</v>
      </c>
      <c r="J4049" s="1783">
        <v>0</v>
      </c>
      <c r="O4049" s="1764">
        <f t="shared" si="1500"/>
        <v>0</v>
      </c>
      <c r="P4049" s="1806" t="str">
        <f t="shared" si="1501"/>
        <v/>
      </c>
      <c r="R4049" s="1864" t="str">
        <f t="shared" si="1502"/>
        <v/>
      </c>
      <c r="S4049" s="1807">
        <f t="shared" si="1503"/>
        <v>0</v>
      </c>
      <c r="U4049" s="1764">
        <f t="shared" si="1504"/>
        <v>0</v>
      </c>
      <c r="V4049" s="1764">
        <f t="shared" si="1505"/>
        <v>0</v>
      </c>
      <c r="W4049" s="1764">
        <f t="shared" si="1506"/>
        <v>0</v>
      </c>
      <c r="X4049" s="1768"/>
      <c r="Y4049" s="1784"/>
      <c r="Z4049" s="1770"/>
      <c r="AA4049" s="1843"/>
      <c r="AB4049" s="1843"/>
      <c r="AH4049" s="1867"/>
      <c r="AK4049" s="1868"/>
      <c r="AL4049" s="1868"/>
    </row>
    <row r="4050" spans="9:38" x14ac:dyDescent="0.25">
      <c r="I4050" s="1783">
        <v>0</v>
      </c>
      <c r="J4050" s="1783">
        <v>0</v>
      </c>
      <c r="O4050" s="1764">
        <f t="shared" si="1500"/>
        <v>0</v>
      </c>
      <c r="P4050" s="1806" t="str">
        <f t="shared" si="1501"/>
        <v/>
      </c>
      <c r="R4050" s="1864" t="str">
        <f t="shared" si="1502"/>
        <v/>
      </c>
      <c r="S4050" s="1807">
        <f t="shared" si="1503"/>
        <v>0</v>
      </c>
      <c r="U4050" s="1764">
        <f t="shared" si="1504"/>
        <v>0</v>
      </c>
      <c r="V4050" s="1764">
        <f t="shared" si="1505"/>
        <v>0</v>
      </c>
      <c r="W4050" s="1764">
        <f t="shared" si="1506"/>
        <v>0</v>
      </c>
      <c r="X4050" s="1768"/>
      <c r="Y4050" s="1784"/>
      <c r="Z4050" s="1770"/>
      <c r="AA4050" s="1843"/>
      <c r="AB4050" s="1843"/>
      <c r="AH4050" s="1867"/>
      <c r="AK4050" s="1868"/>
      <c r="AL4050" s="1868"/>
    </row>
    <row r="4051" spans="9:38" x14ac:dyDescent="0.25">
      <c r="I4051" s="1783">
        <v>0</v>
      </c>
      <c r="J4051" s="1783">
        <v>0</v>
      </c>
      <c r="O4051" s="1764">
        <f t="shared" si="1500"/>
        <v>0</v>
      </c>
      <c r="P4051" s="1806" t="str">
        <f t="shared" si="1501"/>
        <v/>
      </c>
      <c r="R4051" s="1864" t="str">
        <f t="shared" si="1502"/>
        <v/>
      </c>
      <c r="S4051" s="1807">
        <f t="shared" si="1503"/>
        <v>0</v>
      </c>
      <c r="U4051" s="1764">
        <f t="shared" si="1504"/>
        <v>0</v>
      </c>
      <c r="V4051" s="1764">
        <f t="shared" si="1505"/>
        <v>0</v>
      </c>
      <c r="W4051" s="1764">
        <f t="shared" si="1506"/>
        <v>0</v>
      </c>
      <c r="X4051" s="1768"/>
      <c r="Y4051" s="1784"/>
      <c r="Z4051" s="1770"/>
      <c r="AA4051" s="1843"/>
      <c r="AB4051" s="1843"/>
      <c r="AH4051" s="1867"/>
      <c r="AK4051" s="1868"/>
      <c r="AL4051" s="1868"/>
    </row>
    <row r="4052" spans="9:38" x14ac:dyDescent="0.25">
      <c r="I4052" s="1783">
        <v>0</v>
      </c>
      <c r="J4052" s="1783">
        <v>0</v>
      </c>
      <c r="O4052" s="1764">
        <f t="shared" si="1500"/>
        <v>0</v>
      </c>
      <c r="P4052" s="1806" t="str">
        <f t="shared" si="1501"/>
        <v/>
      </c>
      <c r="R4052" s="1864" t="str">
        <f t="shared" si="1502"/>
        <v/>
      </c>
      <c r="S4052" s="1807">
        <f t="shared" si="1503"/>
        <v>0</v>
      </c>
      <c r="U4052" s="1764">
        <f t="shared" si="1504"/>
        <v>0</v>
      </c>
      <c r="V4052" s="1764">
        <f t="shared" si="1505"/>
        <v>0</v>
      </c>
      <c r="W4052" s="1764">
        <f t="shared" si="1506"/>
        <v>0</v>
      </c>
      <c r="X4052" s="1768"/>
      <c r="Y4052" s="1784"/>
      <c r="Z4052" s="1770"/>
      <c r="AA4052" s="1843"/>
      <c r="AB4052" s="1843"/>
      <c r="AH4052" s="1867"/>
      <c r="AK4052" s="1868"/>
      <c r="AL4052" s="1868"/>
    </row>
    <row r="4053" spans="9:38" x14ac:dyDescent="0.25">
      <c r="I4053" s="1783">
        <v>0</v>
      </c>
      <c r="J4053" s="1783">
        <v>0</v>
      </c>
      <c r="O4053" s="1764">
        <f t="shared" si="1500"/>
        <v>0</v>
      </c>
      <c r="P4053" s="1806" t="str">
        <f t="shared" si="1501"/>
        <v/>
      </c>
      <c r="R4053" s="1864" t="str">
        <f t="shared" si="1502"/>
        <v/>
      </c>
      <c r="S4053" s="1807">
        <f t="shared" si="1503"/>
        <v>0</v>
      </c>
      <c r="U4053" s="1764">
        <f t="shared" si="1504"/>
        <v>0</v>
      </c>
      <c r="V4053" s="1764">
        <f t="shared" si="1505"/>
        <v>0</v>
      </c>
      <c r="W4053" s="1764">
        <f t="shared" si="1506"/>
        <v>0</v>
      </c>
      <c r="X4053" s="1768"/>
      <c r="Y4053" s="1784"/>
      <c r="Z4053" s="1770"/>
      <c r="AA4053" s="1843"/>
      <c r="AB4053" s="1843"/>
      <c r="AH4053" s="1867"/>
      <c r="AK4053" s="1868"/>
      <c r="AL4053" s="1868"/>
    </row>
    <row r="4054" spans="9:38" x14ac:dyDescent="0.25">
      <c r="I4054" s="1783">
        <v>0</v>
      </c>
      <c r="J4054" s="1783">
        <v>0</v>
      </c>
      <c r="O4054" s="1764">
        <f t="shared" si="1500"/>
        <v>0</v>
      </c>
      <c r="P4054" s="1806" t="str">
        <f t="shared" si="1501"/>
        <v/>
      </c>
      <c r="R4054" s="1864" t="str">
        <f t="shared" si="1502"/>
        <v/>
      </c>
      <c r="S4054" s="1807">
        <f t="shared" si="1503"/>
        <v>0</v>
      </c>
      <c r="U4054" s="1764">
        <f t="shared" si="1504"/>
        <v>0</v>
      </c>
      <c r="V4054" s="1764">
        <f t="shared" si="1505"/>
        <v>0</v>
      </c>
      <c r="W4054" s="1764">
        <f t="shared" si="1506"/>
        <v>0</v>
      </c>
      <c r="X4054" s="1768"/>
      <c r="Y4054" s="1784"/>
      <c r="Z4054" s="1770"/>
      <c r="AA4054" s="1843"/>
      <c r="AB4054" s="1843"/>
      <c r="AH4054" s="1867"/>
      <c r="AK4054" s="1868"/>
      <c r="AL4054" s="1868"/>
    </row>
    <row r="4055" spans="9:38" x14ac:dyDescent="0.25">
      <c r="I4055" s="1783">
        <v>0</v>
      </c>
      <c r="J4055" s="1783">
        <v>0</v>
      </c>
      <c r="O4055" s="1764">
        <f t="shared" si="1500"/>
        <v>0</v>
      </c>
      <c r="P4055" s="1806" t="str">
        <f t="shared" si="1501"/>
        <v/>
      </c>
      <c r="R4055" s="1864" t="str">
        <f t="shared" si="1502"/>
        <v/>
      </c>
      <c r="S4055" s="1807">
        <f t="shared" si="1503"/>
        <v>0</v>
      </c>
      <c r="U4055" s="1764">
        <f t="shared" si="1504"/>
        <v>0</v>
      </c>
      <c r="V4055" s="1764">
        <f t="shared" si="1505"/>
        <v>0</v>
      </c>
      <c r="W4055" s="1764">
        <f t="shared" si="1506"/>
        <v>0</v>
      </c>
      <c r="X4055" s="1768"/>
      <c r="Y4055" s="1784"/>
      <c r="Z4055" s="1770"/>
      <c r="AA4055" s="1843"/>
      <c r="AB4055" s="1843"/>
      <c r="AH4055" s="1867"/>
      <c r="AK4055" s="1868"/>
      <c r="AL4055" s="1868"/>
    </row>
    <row r="4056" spans="9:38" x14ac:dyDescent="0.25">
      <c r="I4056" s="1783">
        <v>0</v>
      </c>
      <c r="J4056" s="1783">
        <v>0</v>
      </c>
      <c r="O4056" s="1764">
        <f t="shared" si="1500"/>
        <v>0</v>
      </c>
      <c r="P4056" s="1806" t="str">
        <f t="shared" si="1501"/>
        <v/>
      </c>
      <c r="R4056" s="1864" t="str">
        <f t="shared" si="1502"/>
        <v/>
      </c>
      <c r="S4056" s="1807">
        <f t="shared" si="1503"/>
        <v>0</v>
      </c>
      <c r="U4056" s="1764">
        <f t="shared" si="1504"/>
        <v>0</v>
      </c>
      <c r="V4056" s="1764">
        <f t="shared" si="1505"/>
        <v>0</v>
      </c>
      <c r="W4056" s="1764">
        <f t="shared" si="1506"/>
        <v>0</v>
      </c>
      <c r="X4056" s="1768"/>
      <c r="Y4056" s="1784"/>
      <c r="Z4056" s="1770"/>
      <c r="AA4056" s="1843"/>
      <c r="AB4056" s="1843"/>
      <c r="AH4056" s="1867"/>
      <c r="AK4056" s="1868"/>
      <c r="AL4056" s="1868"/>
    </row>
    <row r="4057" spans="9:38" x14ac:dyDescent="0.25">
      <c r="I4057" s="1783">
        <v>0</v>
      </c>
      <c r="J4057" s="1783">
        <v>0</v>
      </c>
      <c r="O4057" s="1764">
        <f t="shared" si="1500"/>
        <v>0</v>
      </c>
      <c r="P4057" s="1806" t="str">
        <f t="shared" si="1501"/>
        <v/>
      </c>
      <c r="R4057" s="1864" t="str">
        <f t="shared" si="1502"/>
        <v/>
      </c>
      <c r="S4057" s="1807">
        <f t="shared" si="1503"/>
        <v>0</v>
      </c>
      <c r="U4057" s="1764">
        <f t="shared" si="1504"/>
        <v>0</v>
      </c>
      <c r="V4057" s="1764">
        <f t="shared" si="1505"/>
        <v>0</v>
      </c>
      <c r="W4057" s="1764">
        <f t="shared" si="1506"/>
        <v>0</v>
      </c>
      <c r="X4057" s="1768"/>
      <c r="Y4057" s="1784"/>
      <c r="Z4057" s="1770"/>
      <c r="AA4057" s="1843"/>
      <c r="AB4057" s="1843"/>
      <c r="AH4057" s="1867"/>
      <c r="AK4057" s="1868"/>
      <c r="AL4057" s="1868"/>
    </row>
    <row r="4058" spans="9:38" x14ac:dyDescent="0.25">
      <c r="I4058" s="1783">
        <v>0</v>
      </c>
      <c r="J4058" s="1783">
        <v>0</v>
      </c>
      <c r="O4058" s="1764">
        <f t="shared" si="1500"/>
        <v>0</v>
      </c>
      <c r="P4058" s="1806" t="str">
        <f t="shared" si="1501"/>
        <v/>
      </c>
      <c r="R4058" s="1864" t="str">
        <f t="shared" si="1502"/>
        <v/>
      </c>
      <c r="S4058" s="1807">
        <f t="shared" si="1503"/>
        <v>0</v>
      </c>
      <c r="U4058" s="1764">
        <f t="shared" si="1504"/>
        <v>0</v>
      </c>
      <c r="V4058" s="1764">
        <f t="shared" si="1505"/>
        <v>0</v>
      </c>
      <c r="W4058" s="1764">
        <f t="shared" si="1506"/>
        <v>0</v>
      </c>
      <c r="X4058" s="1768"/>
      <c r="Y4058" s="1784"/>
      <c r="Z4058" s="1770"/>
      <c r="AA4058" s="1843"/>
      <c r="AB4058" s="1843"/>
      <c r="AH4058" s="1867"/>
      <c r="AK4058" s="1868"/>
      <c r="AL4058" s="1868"/>
    </row>
    <row r="4059" spans="9:38" x14ac:dyDescent="0.25">
      <c r="I4059" s="1783">
        <v>0</v>
      </c>
      <c r="J4059" s="1783">
        <v>0</v>
      </c>
      <c r="O4059" s="1764">
        <f t="shared" si="1500"/>
        <v>0</v>
      </c>
      <c r="P4059" s="1806" t="str">
        <f t="shared" si="1501"/>
        <v/>
      </c>
      <c r="R4059" s="1864" t="str">
        <f t="shared" si="1502"/>
        <v/>
      </c>
      <c r="S4059" s="1807">
        <f t="shared" si="1503"/>
        <v>0</v>
      </c>
      <c r="U4059" s="1764">
        <f t="shared" si="1504"/>
        <v>0</v>
      </c>
      <c r="V4059" s="1764">
        <f t="shared" si="1505"/>
        <v>0</v>
      </c>
      <c r="W4059" s="1764">
        <f t="shared" si="1506"/>
        <v>0</v>
      </c>
      <c r="X4059" s="1768"/>
      <c r="Y4059" s="1784"/>
      <c r="Z4059" s="1770"/>
      <c r="AA4059" s="1843"/>
      <c r="AB4059" s="1843"/>
      <c r="AH4059" s="1867"/>
      <c r="AK4059" s="1868"/>
      <c r="AL4059" s="1868"/>
    </row>
    <row r="4060" spans="9:38" x14ac:dyDescent="0.25">
      <c r="I4060" s="1783">
        <v>0</v>
      </c>
      <c r="J4060" s="1783">
        <v>0</v>
      </c>
      <c r="O4060" s="1764">
        <f t="shared" si="1500"/>
        <v>0</v>
      </c>
      <c r="P4060" s="1806" t="str">
        <f t="shared" si="1501"/>
        <v/>
      </c>
      <c r="R4060" s="1864" t="str">
        <f t="shared" si="1502"/>
        <v/>
      </c>
      <c r="S4060" s="1807">
        <f t="shared" si="1503"/>
        <v>0</v>
      </c>
      <c r="U4060" s="1764">
        <f t="shared" si="1504"/>
        <v>0</v>
      </c>
      <c r="V4060" s="1764">
        <f t="shared" si="1505"/>
        <v>0</v>
      </c>
      <c r="W4060" s="1764">
        <f t="shared" si="1506"/>
        <v>0</v>
      </c>
      <c r="X4060" s="1768"/>
      <c r="Y4060" s="1784"/>
      <c r="Z4060" s="1770"/>
      <c r="AA4060" s="1843"/>
      <c r="AB4060" s="1843"/>
      <c r="AH4060" s="1867"/>
      <c r="AK4060" s="1868"/>
      <c r="AL4060" s="1868"/>
    </row>
    <row r="4061" spans="9:38" x14ac:dyDescent="0.25">
      <c r="I4061" s="1783">
        <v>0</v>
      </c>
      <c r="J4061" s="1783">
        <v>0</v>
      </c>
      <c r="O4061" s="1764">
        <f t="shared" si="1500"/>
        <v>0</v>
      </c>
      <c r="P4061" s="1806" t="str">
        <f t="shared" si="1501"/>
        <v/>
      </c>
      <c r="R4061" s="1864" t="str">
        <f t="shared" si="1502"/>
        <v/>
      </c>
      <c r="S4061" s="1807">
        <f t="shared" si="1503"/>
        <v>0</v>
      </c>
      <c r="U4061" s="1764">
        <f t="shared" si="1504"/>
        <v>0</v>
      </c>
      <c r="V4061" s="1764">
        <f t="shared" si="1505"/>
        <v>0</v>
      </c>
      <c r="W4061" s="1764">
        <f t="shared" si="1506"/>
        <v>0</v>
      </c>
      <c r="X4061" s="1768"/>
      <c r="Y4061" s="1784"/>
      <c r="Z4061" s="1770"/>
      <c r="AA4061" s="1843"/>
      <c r="AB4061" s="1843"/>
      <c r="AH4061" s="1867"/>
      <c r="AK4061" s="1868"/>
      <c r="AL4061" s="1868"/>
    </row>
    <row r="4062" spans="9:38" x14ac:dyDescent="0.25">
      <c r="I4062" s="1783">
        <v>0</v>
      </c>
      <c r="J4062" s="1783">
        <v>0</v>
      </c>
      <c r="O4062" s="1764">
        <f t="shared" si="1500"/>
        <v>0</v>
      </c>
      <c r="P4062" s="1806" t="str">
        <f t="shared" si="1501"/>
        <v/>
      </c>
      <c r="R4062" s="1864" t="str">
        <f t="shared" si="1502"/>
        <v/>
      </c>
      <c r="S4062" s="1807">
        <f t="shared" si="1503"/>
        <v>0</v>
      </c>
      <c r="U4062" s="1764">
        <f t="shared" si="1504"/>
        <v>0</v>
      </c>
      <c r="V4062" s="1764">
        <f t="shared" si="1505"/>
        <v>0</v>
      </c>
      <c r="W4062" s="1764">
        <f t="shared" si="1506"/>
        <v>0</v>
      </c>
      <c r="X4062" s="1768"/>
      <c r="Y4062" s="1784"/>
      <c r="Z4062" s="1770"/>
      <c r="AA4062" s="1843"/>
      <c r="AB4062" s="1843"/>
      <c r="AH4062" s="1867"/>
      <c r="AK4062" s="1868"/>
      <c r="AL4062" s="1868"/>
    </row>
    <row r="4063" spans="9:38" x14ac:dyDescent="0.25">
      <c r="I4063" s="1783">
        <v>0</v>
      </c>
      <c r="J4063" s="1783">
        <v>0</v>
      </c>
      <c r="O4063" s="1764">
        <f t="shared" si="1500"/>
        <v>0</v>
      </c>
      <c r="P4063" s="1806" t="str">
        <f t="shared" si="1501"/>
        <v/>
      </c>
      <c r="R4063" s="1864" t="str">
        <f t="shared" si="1502"/>
        <v/>
      </c>
      <c r="S4063" s="1807">
        <f t="shared" si="1503"/>
        <v>0</v>
      </c>
      <c r="U4063" s="1764">
        <f t="shared" si="1504"/>
        <v>0</v>
      </c>
      <c r="V4063" s="1764">
        <f t="shared" si="1505"/>
        <v>0</v>
      </c>
      <c r="W4063" s="1764">
        <f t="shared" si="1506"/>
        <v>0</v>
      </c>
      <c r="X4063" s="1768"/>
      <c r="Y4063" s="1784"/>
      <c r="Z4063" s="1770"/>
      <c r="AA4063" s="1843"/>
      <c r="AB4063" s="1843"/>
      <c r="AH4063" s="1867"/>
      <c r="AK4063" s="1868"/>
      <c r="AL4063" s="1868"/>
    </row>
    <row r="4064" spans="9:38" x14ac:dyDescent="0.25">
      <c r="I4064" s="1783">
        <v>0</v>
      </c>
      <c r="J4064" s="1783">
        <v>0</v>
      </c>
      <c r="O4064" s="1764">
        <f t="shared" si="1500"/>
        <v>0</v>
      </c>
      <c r="P4064" s="1806" t="str">
        <f t="shared" si="1501"/>
        <v/>
      </c>
      <c r="R4064" s="1864" t="str">
        <f t="shared" si="1502"/>
        <v/>
      </c>
      <c r="S4064" s="1807">
        <f t="shared" si="1503"/>
        <v>0</v>
      </c>
      <c r="U4064" s="1764">
        <f t="shared" si="1504"/>
        <v>0</v>
      </c>
      <c r="V4064" s="1764">
        <f t="shared" si="1505"/>
        <v>0</v>
      </c>
      <c r="W4064" s="1764">
        <f t="shared" si="1506"/>
        <v>0</v>
      </c>
      <c r="X4064" s="1768"/>
      <c r="Y4064" s="1784"/>
      <c r="Z4064" s="1770"/>
      <c r="AA4064" s="1843"/>
      <c r="AB4064" s="1843"/>
      <c r="AH4064" s="1867"/>
      <c r="AK4064" s="1868"/>
      <c r="AL4064" s="1868"/>
    </row>
    <row r="4065" spans="9:38" x14ac:dyDescent="0.25">
      <c r="I4065" s="1783">
        <v>0</v>
      </c>
      <c r="J4065" s="1783">
        <v>0</v>
      </c>
      <c r="O4065" s="1764">
        <f t="shared" si="1500"/>
        <v>0</v>
      </c>
      <c r="P4065" s="1806" t="str">
        <f t="shared" si="1501"/>
        <v/>
      </c>
      <c r="R4065" s="1864" t="str">
        <f t="shared" si="1502"/>
        <v/>
      </c>
      <c r="S4065" s="1807">
        <f t="shared" si="1503"/>
        <v>0</v>
      </c>
      <c r="U4065" s="1764">
        <f t="shared" si="1504"/>
        <v>0</v>
      </c>
      <c r="V4065" s="1764">
        <f t="shared" si="1505"/>
        <v>0</v>
      </c>
      <c r="W4065" s="1764">
        <f t="shared" si="1506"/>
        <v>0</v>
      </c>
      <c r="X4065" s="1768"/>
      <c r="Y4065" s="1784"/>
      <c r="Z4065" s="1770"/>
      <c r="AA4065" s="1843"/>
      <c r="AB4065" s="1843"/>
      <c r="AH4065" s="1867"/>
      <c r="AK4065" s="1868"/>
      <c r="AL4065" s="1868"/>
    </row>
    <row r="4066" spans="9:38" x14ac:dyDescent="0.25">
      <c r="I4066" s="1783">
        <v>0</v>
      </c>
      <c r="J4066" s="1783">
        <v>0</v>
      </c>
      <c r="O4066" s="1764">
        <f t="shared" si="1500"/>
        <v>0</v>
      </c>
      <c r="P4066" s="1806" t="str">
        <f t="shared" si="1501"/>
        <v/>
      </c>
      <c r="R4066" s="1864" t="str">
        <f t="shared" si="1502"/>
        <v/>
      </c>
      <c r="S4066" s="1807">
        <f t="shared" si="1503"/>
        <v>0</v>
      </c>
      <c r="U4066" s="1764">
        <f t="shared" si="1504"/>
        <v>0</v>
      </c>
      <c r="V4066" s="1764">
        <f t="shared" si="1505"/>
        <v>0</v>
      </c>
      <c r="W4066" s="1764">
        <f t="shared" si="1506"/>
        <v>0</v>
      </c>
      <c r="X4066" s="1768"/>
      <c r="Y4066" s="1784"/>
      <c r="Z4066" s="1770"/>
      <c r="AA4066" s="1843"/>
      <c r="AB4066" s="1843"/>
      <c r="AH4066" s="1867"/>
      <c r="AK4066" s="1868"/>
      <c r="AL4066" s="1868"/>
    </row>
    <row r="4067" spans="9:38" x14ac:dyDescent="0.25">
      <c r="I4067" s="1783">
        <v>0</v>
      </c>
      <c r="J4067" s="1783">
        <v>0</v>
      </c>
      <c r="O4067" s="1764">
        <f t="shared" si="1500"/>
        <v>0</v>
      </c>
      <c r="P4067" s="1806" t="str">
        <f t="shared" si="1501"/>
        <v/>
      </c>
      <c r="R4067" s="1864" t="str">
        <f t="shared" si="1502"/>
        <v/>
      </c>
      <c r="S4067" s="1807">
        <f t="shared" si="1503"/>
        <v>0</v>
      </c>
      <c r="U4067" s="1764">
        <f t="shared" si="1504"/>
        <v>0</v>
      </c>
      <c r="V4067" s="1764">
        <f t="shared" si="1505"/>
        <v>0</v>
      </c>
      <c r="W4067" s="1764">
        <f t="shared" si="1506"/>
        <v>0</v>
      </c>
      <c r="X4067" s="1768"/>
      <c r="Y4067" s="1784"/>
      <c r="Z4067" s="1770"/>
      <c r="AA4067" s="1843"/>
      <c r="AB4067" s="1843"/>
      <c r="AH4067" s="1867"/>
      <c r="AK4067" s="1868"/>
      <c r="AL4067" s="1868"/>
    </row>
    <row r="4068" spans="9:38" x14ac:dyDescent="0.25">
      <c r="I4068" s="1783">
        <v>0</v>
      </c>
      <c r="J4068" s="1783">
        <v>0</v>
      </c>
      <c r="O4068" s="1764">
        <f t="shared" si="1500"/>
        <v>0</v>
      </c>
      <c r="P4068" s="1806" t="str">
        <f t="shared" si="1501"/>
        <v/>
      </c>
      <c r="R4068" s="1864" t="str">
        <f t="shared" si="1502"/>
        <v/>
      </c>
      <c r="S4068" s="1807">
        <f t="shared" si="1503"/>
        <v>0</v>
      </c>
      <c r="U4068" s="1764">
        <f t="shared" si="1504"/>
        <v>0</v>
      </c>
      <c r="V4068" s="1764">
        <f t="shared" si="1505"/>
        <v>0</v>
      </c>
      <c r="W4068" s="1764">
        <f t="shared" si="1506"/>
        <v>0</v>
      </c>
      <c r="X4068" s="1768"/>
      <c r="Y4068" s="1784"/>
      <c r="Z4068" s="1770"/>
      <c r="AA4068" s="1843"/>
      <c r="AB4068" s="1843"/>
      <c r="AH4068" s="1867"/>
      <c r="AK4068" s="1868"/>
      <c r="AL4068" s="1868"/>
    </row>
    <row r="4069" spans="9:38" x14ac:dyDescent="0.25">
      <c r="I4069" s="1783">
        <v>0</v>
      </c>
      <c r="J4069" s="1783">
        <v>0</v>
      </c>
      <c r="O4069" s="1764">
        <f t="shared" si="1500"/>
        <v>0</v>
      </c>
      <c r="P4069" s="1806" t="str">
        <f t="shared" si="1501"/>
        <v/>
      </c>
      <c r="R4069" s="1864" t="str">
        <f t="shared" si="1502"/>
        <v/>
      </c>
      <c r="S4069" s="1807">
        <f t="shared" si="1503"/>
        <v>0</v>
      </c>
      <c r="U4069" s="1764">
        <f t="shared" si="1504"/>
        <v>0</v>
      </c>
      <c r="V4069" s="1764">
        <f t="shared" si="1505"/>
        <v>0</v>
      </c>
      <c r="W4069" s="1764">
        <f t="shared" si="1506"/>
        <v>0</v>
      </c>
      <c r="X4069" s="1768"/>
      <c r="Y4069" s="1784"/>
      <c r="Z4069" s="1770"/>
      <c r="AA4069" s="1843"/>
      <c r="AB4069" s="1843"/>
      <c r="AH4069" s="1867"/>
      <c r="AK4069" s="1868"/>
      <c r="AL4069" s="1868"/>
    </row>
    <row r="4070" spans="9:38" x14ac:dyDescent="0.25">
      <c r="I4070" s="1783">
        <v>0</v>
      </c>
      <c r="J4070" s="1783">
        <v>0</v>
      </c>
      <c r="O4070" s="1764">
        <f t="shared" si="1500"/>
        <v>0</v>
      </c>
      <c r="P4070" s="1806" t="str">
        <f t="shared" si="1501"/>
        <v/>
      </c>
      <c r="R4070" s="1864" t="str">
        <f t="shared" si="1502"/>
        <v/>
      </c>
      <c r="S4070" s="1807">
        <f t="shared" si="1503"/>
        <v>0</v>
      </c>
      <c r="U4070" s="1764">
        <f t="shared" si="1504"/>
        <v>0</v>
      </c>
      <c r="V4070" s="1764">
        <f t="shared" si="1505"/>
        <v>0</v>
      </c>
      <c r="W4070" s="1764">
        <f t="shared" si="1506"/>
        <v>0</v>
      </c>
      <c r="X4070" s="1768"/>
      <c r="Y4070" s="1784"/>
      <c r="Z4070" s="1770"/>
      <c r="AA4070" s="1843"/>
      <c r="AB4070" s="1843"/>
      <c r="AH4070" s="1867"/>
      <c r="AK4070" s="1868"/>
      <c r="AL4070" s="1868"/>
    </row>
    <row r="4071" spans="9:38" x14ac:dyDescent="0.25">
      <c r="I4071" s="1783">
        <v>0</v>
      </c>
      <c r="J4071" s="1783">
        <v>0</v>
      </c>
      <c r="O4071" s="1764">
        <f t="shared" si="1500"/>
        <v>0</v>
      </c>
      <c r="P4071" s="1806" t="str">
        <f t="shared" si="1501"/>
        <v/>
      </c>
      <c r="R4071" s="1864" t="str">
        <f t="shared" si="1502"/>
        <v/>
      </c>
      <c r="S4071" s="1807">
        <f t="shared" si="1503"/>
        <v>0</v>
      </c>
      <c r="U4071" s="1764">
        <f t="shared" si="1504"/>
        <v>0</v>
      </c>
      <c r="V4071" s="1764">
        <f t="shared" si="1505"/>
        <v>0</v>
      </c>
      <c r="W4071" s="1764">
        <f t="shared" si="1506"/>
        <v>0</v>
      </c>
      <c r="X4071" s="1768"/>
      <c r="Y4071" s="1784"/>
      <c r="Z4071" s="1770"/>
      <c r="AA4071" s="1843"/>
      <c r="AB4071" s="1843"/>
      <c r="AH4071" s="1867"/>
      <c r="AK4071" s="1868"/>
      <c r="AL4071" s="1868"/>
    </row>
    <row r="4072" spans="9:38" x14ac:dyDescent="0.25">
      <c r="I4072" s="1783">
        <v>0</v>
      </c>
      <c r="J4072" s="1783">
        <v>0</v>
      </c>
      <c r="O4072" s="1764">
        <f t="shared" si="1500"/>
        <v>0</v>
      </c>
      <c r="P4072" s="1806" t="str">
        <f t="shared" si="1501"/>
        <v/>
      </c>
      <c r="R4072" s="1864" t="str">
        <f t="shared" si="1502"/>
        <v/>
      </c>
      <c r="S4072" s="1807">
        <f t="shared" si="1503"/>
        <v>0</v>
      </c>
      <c r="U4072" s="1764">
        <f t="shared" si="1504"/>
        <v>0</v>
      </c>
      <c r="V4072" s="1764">
        <f t="shared" si="1505"/>
        <v>0</v>
      </c>
      <c r="W4072" s="1764">
        <f t="shared" si="1506"/>
        <v>0</v>
      </c>
      <c r="X4072" s="1768"/>
      <c r="Y4072" s="1784"/>
      <c r="Z4072" s="1770"/>
      <c r="AA4072" s="1843"/>
      <c r="AB4072" s="1843"/>
      <c r="AH4072" s="1867"/>
      <c r="AK4072" s="1868"/>
      <c r="AL4072" s="1868"/>
    </row>
    <row r="4073" spans="9:38" x14ac:dyDescent="0.25">
      <c r="I4073" s="1783">
        <v>0</v>
      </c>
      <c r="J4073" s="1783">
        <v>0</v>
      </c>
      <c r="O4073" s="1764">
        <f t="shared" si="1500"/>
        <v>0</v>
      </c>
      <c r="P4073" s="1806" t="str">
        <f t="shared" si="1501"/>
        <v/>
      </c>
      <c r="R4073" s="1864" t="str">
        <f t="shared" si="1502"/>
        <v/>
      </c>
      <c r="S4073" s="1807">
        <f t="shared" si="1503"/>
        <v>0</v>
      </c>
      <c r="U4073" s="1764">
        <f t="shared" si="1504"/>
        <v>0</v>
      </c>
      <c r="V4073" s="1764">
        <f t="shared" si="1505"/>
        <v>0</v>
      </c>
      <c r="W4073" s="1764">
        <f t="shared" si="1506"/>
        <v>0</v>
      </c>
      <c r="X4073" s="1768"/>
      <c r="Y4073" s="1784"/>
      <c r="Z4073" s="1770"/>
      <c r="AA4073" s="1843"/>
      <c r="AB4073" s="1843"/>
      <c r="AH4073" s="1867"/>
      <c r="AK4073" s="1868"/>
      <c r="AL4073" s="1868"/>
    </row>
    <row r="4074" spans="9:38" x14ac:dyDescent="0.25">
      <c r="I4074" s="1783">
        <v>0</v>
      </c>
      <c r="J4074" s="1783">
        <v>0</v>
      </c>
      <c r="O4074" s="1764">
        <f t="shared" si="1500"/>
        <v>0</v>
      </c>
      <c r="P4074" s="1806" t="str">
        <f t="shared" si="1501"/>
        <v/>
      </c>
      <c r="R4074" s="1864" t="str">
        <f t="shared" si="1502"/>
        <v/>
      </c>
      <c r="S4074" s="1807">
        <f t="shared" si="1503"/>
        <v>0</v>
      </c>
      <c r="U4074" s="1764">
        <f t="shared" si="1504"/>
        <v>0</v>
      </c>
      <c r="V4074" s="1764">
        <f t="shared" si="1505"/>
        <v>0</v>
      </c>
      <c r="W4074" s="1764">
        <f t="shared" si="1506"/>
        <v>0</v>
      </c>
      <c r="X4074" s="1768"/>
      <c r="Y4074" s="1784"/>
      <c r="Z4074" s="1770"/>
      <c r="AA4074" s="1843"/>
      <c r="AB4074" s="1843"/>
      <c r="AH4074" s="1867"/>
      <c r="AK4074" s="1868"/>
      <c r="AL4074" s="1868"/>
    </row>
    <row r="4075" spans="9:38" x14ac:dyDescent="0.25">
      <c r="I4075" s="1783">
        <v>0</v>
      </c>
      <c r="J4075" s="1783">
        <v>0</v>
      </c>
      <c r="O4075" s="1764">
        <f t="shared" si="1500"/>
        <v>0</v>
      </c>
      <c r="P4075" s="1806" t="str">
        <f t="shared" si="1501"/>
        <v/>
      </c>
      <c r="R4075" s="1864" t="str">
        <f t="shared" si="1502"/>
        <v/>
      </c>
      <c r="S4075" s="1807">
        <f t="shared" si="1503"/>
        <v>0</v>
      </c>
      <c r="U4075" s="1764">
        <f t="shared" si="1504"/>
        <v>0</v>
      </c>
      <c r="V4075" s="1764">
        <f t="shared" si="1505"/>
        <v>0</v>
      </c>
      <c r="W4075" s="1764">
        <f t="shared" si="1506"/>
        <v>0</v>
      </c>
      <c r="X4075" s="1768"/>
      <c r="Y4075" s="1784"/>
      <c r="Z4075" s="1770"/>
      <c r="AA4075" s="1843"/>
      <c r="AB4075" s="1843"/>
      <c r="AH4075" s="1867"/>
      <c r="AK4075" s="1868"/>
      <c r="AL4075" s="1868"/>
    </row>
    <row r="4076" spans="9:38" x14ac:dyDescent="0.25">
      <c r="I4076" s="1783">
        <v>0</v>
      </c>
      <c r="J4076" s="1783">
        <v>0</v>
      </c>
      <c r="O4076" s="1764">
        <f t="shared" si="1500"/>
        <v>0</v>
      </c>
      <c r="P4076" s="1806" t="str">
        <f t="shared" si="1501"/>
        <v/>
      </c>
      <c r="R4076" s="1864" t="str">
        <f t="shared" si="1502"/>
        <v/>
      </c>
      <c r="S4076" s="1807">
        <f t="shared" si="1503"/>
        <v>0</v>
      </c>
      <c r="U4076" s="1764">
        <f t="shared" si="1504"/>
        <v>0</v>
      </c>
      <c r="V4076" s="1764">
        <f t="shared" si="1505"/>
        <v>0</v>
      </c>
      <c r="W4076" s="1764">
        <f t="shared" si="1506"/>
        <v>0</v>
      </c>
      <c r="X4076" s="1768"/>
      <c r="Y4076" s="1784"/>
      <c r="Z4076" s="1770"/>
      <c r="AA4076" s="1843"/>
      <c r="AB4076" s="1843"/>
      <c r="AH4076" s="1867"/>
      <c r="AK4076" s="1868"/>
      <c r="AL4076" s="1868"/>
    </row>
    <row r="4077" spans="9:38" x14ac:dyDescent="0.25">
      <c r="I4077" s="1783">
        <v>0</v>
      </c>
      <c r="J4077" s="1783">
        <v>0</v>
      </c>
      <c r="O4077" s="1764">
        <f t="shared" si="1500"/>
        <v>0</v>
      </c>
      <c r="P4077" s="1806" t="str">
        <f t="shared" si="1501"/>
        <v/>
      </c>
      <c r="R4077" s="1864" t="str">
        <f t="shared" si="1502"/>
        <v/>
      </c>
      <c r="S4077" s="1807">
        <f t="shared" si="1503"/>
        <v>0</v>
      </c>
      <c r="U4077" s="1764">
        <f t="shared" si="1504"/>
        <v>0</v>
      </c>
      <c r="V4077" s="1764">
        <f t="shared" si="1505"/>
        <v>0</v>
      </c>
      <c r="W4077" s="1764">
        <f t="shared" si="1506"/>
        <v>0</v>
      </c>
      <c r="X4077" s="1768"/>
      <c r="Y4077" s="1784"/>
      <c r="Z4077" s="1770"/>
      <c r="AA4077" s="1843"/>
      <c r="AB4077" s="1843"/>
      <c r="AH4077" s="1867"/>
      <c r="AK4077" s="1868"/>
      <c r="AL4077" s="1868"/>
    </row>
    <row r="4078" spans="9:38" x14ac:dyDescent="0.25">
      <c r="I4078" s="1783">
        <v>0</v>
      </c>
      <c r="J4078" s="1783">
        <v>0</v>
      </c>
      <c r="O4078" s="1764">
        <f t="shared" si="1500"/>
        <v>0</v>
      </c>
      <c r="P4078" s="1806" t="str">
        <f t="shared" si="1501"/>
        <v/>
      </c>
      <c r="R4078" s="1864" t="str">
        <f t="shared" si="1502"/>
        <v/>
      </c>
      <c r="S4078" s="1807">
        <f t="shared" si="1503"/>
        <v>0</v>
      </c>
      <c r="U4078" s="1764">
        <f t="shared" si="1504"/>
        <v>0</v>
      </c>
      <c r="V4078" s="1764">
        <f t="shared" si="1505"/>
        <v>0</v>
      </c>
      <c r="W4078" s="1764">
        <f t="shared" si="1506"/>
        <v>0</v>
      </c>
      <c r="X4078" s="1768"/>
      <c r="Y4078" s="1784"/>
      <c r="Z4078" s="1770"/>
      <c r="AA4078" s="1843"/>
      <c r="AB4078" s="1843"/>
      <c r="AH4078" s="1867"/>
      <c r="AK4078" s="1868"/>
      <c r="AL4078" s="1868"/>
    </row>
    <row r="4079" spans="9:38" x14ac:dyDescent="0.25">
      <c r="I4079" s="1783">
        <v>0</v>
      </c>
      <c r="J4079" s="1783">
        <v>0</v>
      </c>
      <c r="O4079" s="1764">
        <f t="shared" si="1500"/>
        <v>0</v>
      </c>
      <c r="P4079" s="1806" t="str">
        <f t="shared" si="1501"/>
        <v/>
      </c>
      <c r="R4079" s="1864" t="str">
        <f t="shared" si="1502"/>
        <v/>
      </c>
      <c r="S4079" s="1807">
        <f t="shared" si="1503"/>
        <v>0</v>
      </c>
      <c r="U4079" s="1764">
        <f t="shared" si="1504"/>
        <v>0</v>
      </c>
      <c r="V4079" s="1764">
        <f t="shared" si="1505"/>
        <v>0</v>
      </c>
      <c r="W4079" s="1764">
        <f t="shared" si="1506"/>
        <v>0</v>
      </c>
      <c r="X4079" s="1768"/>
      <c r="Y4079" s="1784"/>
      <c r="Z4079" s="1770"/>
      <c r="AA4079" s="1843"/>
      <c r="AB4079" s="1843"/>
      <c r="AH4079" s="1867"/>
      <c r="AK4079" s="1868"/>
      <c r="AL4079" s="1868"/>
    </row>
    <row r="4080" spans="9:38" x14ac:dyDescent="0.25">
      <c r="I4080" s="1783">
        <v>0</v>
      </c>
      <c r="J4080" s="1783">
        <v>0</v>
      </c>
      <c r="O4080" s="1764">
        <f t="shared" si="1500"/>
        <v>0</v>
      </c>
      <c r="P4080" s="1806" t="str">
        <f t="shared" si="1501"/>
        <v/>
      </c>
      <c r="R4080" s="1864" t="str">
        <f t="shared" si="1502"/>
        <v/>
      </c>
      <c r="S4080" s="1807">
        <f t="shared" si="1503"/>
        <v>0</v>
      </c>
      <c r="U4080" s="1764">
        <f t="shared" si="1504"/>
        <v>0</v>
      </c>
      <c r="V4080" s="1764">
        <f t="shared" si="1505"/>
        <v>0</v>
      </c>
      <c r="W4080" s="1764">
        <f t="shared" si="1506"/>
        <v>0</v>
      </c>
      <c r="X4080" s="1768"/>
      <c r="Y4080" s="1784"/>
      <c r="Z4080" s="1770"/>
      <c r="AA4080" s="1843"/>
      <c r="AB4080" s="1843"/>
      <c r="AH4080" s="1867"/>
      <c r="AK4080" s="1868"/>
      <c r="AL4080" s="1868"/>
    </row>
    <row r="4081" spans="9:38" x14ac:dyDescent="0.25">
      <c r="I4081" s="1783">
        <v>0</v>
      </c>
      <c r="J4081" s="1783">
        <v>0</v>
      </c>
      <c r="O4081" s="1764">
        <f t="shared" si="1500"/>
        <v>0</v>
      </c>
      <c r="P4081" s="1806" t="str">
        <f t="shared" si="1501"/>
        <v/>
      </c>
      <c r="R4081" s="1864" t="str">
        <f t="shared" si="1502"/>
        <v/>
      </c>
      <c r="S4081" s="1807">
        <f t="shared" si="1503"/>
        <v>0</v>
      </c>
      <c r="U4081" s="1764">
        <f t="shared" si="1504"/>
        <v>0</v>
      </c>
      <c r="V4081" s="1764">
        <f t="shared" si="1505"/>
        <v>0</v>
      </c>
      <c r="W4081" s="1764">
        <f t="shared" si="1506"/>
        <v>0</v>
      </c>
      <c r="X4081" s="1768"/>
      <c r="Y4081" s="1784"/>
      <c r="Z4081" s="1770"/>
      <c r="AA4081" s="1843"/>
      <c r="AB4081" s="1843"/>
      <c r="AH4081" s="1867"/>
      <c r="AK4081" s="1868"/>
      <c r="AL4081" s="1868"/>
    </row>
    <row r="4082" spans="9:38" x14ac:dyDescent="0.25">
      <c r="I4082" s="1783">
        <v>0</v>
      </c>
      <c r="J4082" s="1783">
        <v>0</v>
      </c>
      <c r="O4082" s="1764">
        <f t="shared" si="1500"/>
        <v>0</v>
      </c>
      <c r="P4082" s="1806" t="str">
        <f t="shared" si="1501"/>
        <v/>
      </c>
      <c r="R4082" s="1864" t="str">
        <f t="shared" si="1502"/>
        <v/>
      </c>
      <c r="S4082" s="1807">
        <f t="shared" si="1503"/>
        <v>0</v>
      </c>
      <c r="U4082" s="1764">
        <f t="shared" si="1504"/>
        <v>0</v>
      </c>
      <c r="V4082" s="1764">
        <f t="shared" si="1505"/>
        <v>0</v>
      </c>
      <c r="W4082" s="1764">
        <f t="shared" si="1506"/>
        <v>0</v>
      </c>
      <c r="X4082" s="1768"/>
      <c r="Y4082" s="1784"/>
      <c r="Z4082" s="1770"/>
      <c r="AA4082" s="1843"/>
      <c r="AB4082" s="1843"/>
      <c r="AH4082" s="1867"/>
      <c r="AK4082" s="1868"/>
      <c r="AL4082" s="1868"/>
    </row>
    <row r="4083" spans="9:38" x14ac:dyDescent="0.25">
      <c r="I4083" s="1783">
        <v>0</v>
      </c>
      <c r="J4083" s="1783">
        <v>0</v>
      </c>
      <c r="O4083" s="1764">
        <f t="shared" si="1500"/>
        <v>0</v>
      </c>
      <c r="P4083" s="1806" t="str">
        <f t="shared" si="1501"/>
        <v/>
      </c>
      <c r="R4083" s="1864" t="str">
        <f t="shared" si="1502"/>
        <v/>
      </c>
      <c r="S4083" s="1807">
        <f t="shared" si="1503"/>
        <v>0</v>
      </c>
      <c r="U4083" s="1764">
        <f t="shared" si="1504"/>
        <v>0</v>
      </c>
      <c r="V4083" s="1764">
        <f t="shared" si="1505"/>
        <v>0</v>
      </c>
      <c r="W4083" s="1764">
        <f t="shared" si="1506"/>
        <v>0</v>
      </c>
      <c r="X4083" s="1768"/>
      <c r="Y4083" s="1784"/>
      <c r="Z4083" s="1770"/>
      <c r="AA4083" s="1843"/>
      <c r="AB4083" s="1843"/>
      <c r="AH4083" s="1867"/>
      <c r="AK4083" s="1868"/>
      <c r="AL4083" s="1868"/>
    </row>
    <row r="4084" spans="9:38" x14ac:dyDescent="0.25">
      <c r="I4084" s="1783">
        <v>0</v>
      </c>
      <c r="J4084" s="1783">
        <v>0</v>
      </c>
      <c r="O4084" s="1764">
        <f t="shared" si="1500"/>
        <v>0</v>
      </c>
      <c r="P4084" s="1806" t="str">
        <f t="shared" si="1501"/>
        <v/>
      </c>
      <c r="R4084" s="1864" t="str">
        <f t="shared" si="1502"/>
        <v/>
      </c>
      <c r="S4084" s="1807">
        <f t="shared" si="1503"/>
        <v>0</v>
      </c>
      <c r="U4084" s="1764">
        <f t="shared" si="1504"/>
        <v>0</v>
      </c>
      <c r="V4084" s="1764">
        <f t="shared" si="1505"/>
        <v>0</v>
      </c>
      <c r="W4084" s="1764">
        <f t="shared" si="1506"/>
        <v>0</v>
      </c>
      <c r="X4084" s="1768"/>
      <c r="Y4084" s="1784"/>
      <c r="Z4084" s="1770"/>
      <c r="AA4084" s="1843"/>
      <c r="AB4084" s="1843"/>
      <c r="AH4084" s="1867"/>
      <c r="AK4084" s="1868"/>
      <c r="AL4084" s="1868"/>
    </row>
    <row r="4085" spans="9:38" x14ac:dyDescent="0.25">
      <c r="I4085" s="1783">
        <v>0</v>
      </c>
      <c r="J4085" s="1783">
        <v>0</v>
      </c>
      <c r="O4085" s="1764">
        <f t="shared" si="1500"/>
        <v>0</v>
      </c>
      <c r="P4085" s="1806" t="str">
        <f t="shared" si="1501"/>
        <v/>
      </c>
      <c r="R4085" s="1864" t="str">
        <f t="shared" si="1502"/>
        <v/>
      </c>
      <c r="S4085" s="1807">
        <f t="shared" si="1503"/>
        <v>0</v>
      </c>
      <c r="U4085" s="1764">
        <f t="shared" si="1504"/>
        <v>0</v>
      </c>
      <c r="V4085" s="1764">
        <f t="shared" si="1505"/>
        <v>0</v>
      </c>
      <c r="W4085" s="1764">
        <f t="shared" si="1506"/>
        <v>0</v>
      </c>
      <c r="X4085" s="1768"/>
      <c r="Y4085" s="1784"/>
      <c r="Z4085" s="1770"/>
      <c r="AA4085" s="1843"/>
      <c r="AB4085" s="1843"/>
      <c r="AH4085" s="1867"/>
      <c r="AK4085" s="1868"/>
      <c r="AL4085" s="1868"/>
    </row>
    <row r="4086" spans="9:38" x14ac:dyDescent="0.25">
      <c r="I4086" s="1783">
        <v>0</v>
      </c>
      <c r="J4086" s="1783">
        <v>0</v>
      </c>
      <c r="O4086" s="1764">
        <f t="shared" si="1500"/>
        <v>0</v>
      </c>
      <c r="P4086" s="1806" t="str">
        <f t="shared" si="1501"/>
        <v/>
      </c>
      <c r="R4086" s="1864" t="str">
        <f t="shared" si="1502"/>
        <v/>
      </c>
      <c r="S4086" s="1807">
        <f t="shared" si="1503"/>
        <v>0</v>
      </c>
      <c r="U4086" s="1764">
        <f t="shared" si="1504"/>
        <v>0</v>
      </c>
      <c r="V4086" s="1764">
        <f t="shared" si="1505"/>
        <v>0</v>
      </c>
      <c r="W4086" s="1764">
        <f t="shared" si="1506"/>
        <v>0</v>
      </c>
      <c r="X4086" s="1768"/>
      <c r="Y4086" s="1784"/>
      <c r="Z4086" s="1770"/>
      <c r="AA4086" s="1843"/>
      <c r="AB4086" s="1843"/>
      <c r="AH4086" s="1867"/>
      <c r="AK4086" s="1868"/>
      <c r="AL4086" s="1868"/>
    </row>
    <row r="4087" spans="9:38" x14ac:dyDescent="0.25">
      <c r="I4087" s="1783">
        <v>0</v>
      </c>
      <c r="J4087" s="1783">
        <v>0</v>
      </c>
      <c r="O4087" s="1764">
        <f t="shared" si="1500"/>
        <v>0</v>
      </c>
      <c r="P4087" s="1806" t="str">
        <f t="shared" si="1501"/>
        <v/>
      </c>
      <c r="R4087" s="1864" t="str">
        <f t="shared" si="1502"/>
        <v/>
      </c>
      <c r="S4087" s="1807">
        <f t="shared" si="1503"/>
        <v>0</v>
      </c>
      <c r="U4087" s="1764">
        <f t="shared" si="1504"/>
        <v>0</v>
      </c>
      <c r="V4087" s="1764">
        <f t="shared" si="1505"/>
        <v>0</v>
      </c>
      <c r="W4087" s="1764">
        <f t="shared" si="1506"/>
        <v>0</v>
      </c>
      <c r="X4087" s="1768"/>
      <c r="Y4087" s="1784"/>
      <c r="Z4087" s="1770"/>
      <c r="AA4087" s="1843"/>
      <c r="AB4087" s="1843"/>
      <c r="AH4087" s="1867"/>
      <c r="AK4087" s="1868"/>
      <c r="AL4087" s="1868"/>
    </row>
    <row r="4088" spans="9:38" x14ac:dyDescent="0.25">
      <c r="I4088" s="1783">
        <v>0</v>
      </c>
      <c r="J4088" s="1783">
        <v>0</v>
      </c>
      <c r="O4088" s="1764">
        <f t="shared" si="1500"/>
        <v>0</v>
      </c>
      <c r="P4088" s="1806" t="str">
        <f t="shared" si="1501"/>
        <v/>
      </c>
      <c r="R4088" s="1864" t="str">
        <f t="shared" si="1502"/>
        <v/>
      </c>
      <c r="S4088" s="1807">
        <f t="shared" si="1503"/>
        <v>0</v>
      </c>
      <c r="U4088" s="1764">
        <f t="shared" si="1504"/>
        <v>0</v>
      </c>
      <c r="V4088" s="1764">
        <f t="shared" si="1505"/>
        <v>0</v>
      </c>
      <c r="W4088" s="1764">
        <f t="shared" si="1506"/>
        <v>0</v>
      </c>
      <c r="X4088" s="1768"/>
      <c r="Y4088" s="1784"/>
      <c r="Z4088" s="1770"/>
      <c r="AA4088" s="1843"/>
      <c r="AB4088" s="1843"/>
      <c r="AH4088" s="1867"/>
      <c r="AK4088" s="1868"/>
      <c r="AL4088" s="1868"/>
    </row>
    <row r="4089" spans="9:38" x14ac:dyDescent="0.25">
      <c r="I4089" s="1783">
        <v>0</v>
      </c>
      <c r="J4089" s="1783">
        <v>0</v>
      </c>
      <c r="O4089" s="1764">
        <f t="shared" si="1500"/>
        <v>0</v>
      </c>
      <c r="P4089" s="1806" t="str">
        <f t="shared" si="1501"/>
        <v/>
      </c>
      <c r="R4089" s="1864" t="str">
        <f t="shared" si="1502"/>
        <v/>
      </c>
      <c r="S4089" s="1807">
        <f t="shared" si="1503"/>
        <v>0</v>
      </c>
      <c r="U4089" s="1764">
        <f t="shared" si="1504"/>
        <v>0</v>
      </c>
      <c r="V4089" s="1764">
        <f t="shared" si="1505"/>
        <v>0</v>
      </c>
      <c r="W4089" s="1764">
        <f t="shared" si="1506"/>
        <v>0</v>
      </c>
      <c r="X4089" s="1768"/>
      <c r="Y4089" s="1784"/>
      <c r="Z4089" s="1770"/>
      <c r="AA4089" s="1843"/>
      <c r="AB4089" s="1843"/>
      <c r="AH4089" s="1867"/>
      <c r="AK4089" s="1868"/>
      <c r="AL4089" s="1868"/>
    </row>
    <row r="4090" spans="9:38" x14ac:dyDescent="0.25">
      <c r="I4090" s="1783">
        <v>0</v>
      </c>
      <c r="J4090" s="1783">
        <v>0</v>
      </c>
      <c r="O4090" s="1764">
        <f t="shared" si="1500"/>
        <v>0</v>
      </c>
      <c r="P4090" s="1806" t="str">
        <f t="shared" si="1501"/>
        <v/>
      </c>
      <c r="R4090" s="1864" t="str">
        <f t="shared" si="1502"/>
        <v/>
      </c>
      <c r="S4090" s="1807">
        <f t="shared" si="1503"/>
        <v>0</v>
      </c>
      <c r="U4090" s="1764">
        <f t="shared" si="1504"/>
        <v>0</v>
      </c>
      <c r="V4090" s="1764">
        <f t="shared" si="1505"/>
        <v>0</v>
      </c>
      <c r="W4090" s="1764">
        <f t="shared" si="1506"/>
        <v>0</v>
      </c>
      <c r="X4090" s="1768"/>
      <c r="Y4090" s="1784"/>
      <c r="Z4090" s="1770"/>
      <c r="AA4090" s="1843"/>
      <c r="AB4090" s="1843"/>
      <c r="AH4090" s="1867"/>
      <c r="AK4090" s="1868"/>
      <c r="AL4090" s="1868"/>
    </row>
    <row r="4091" spans="9:38" x14ac:dyDescent="0.25">
      <c r="I4091" s="1783">
        <v>0</v>
      </c>
      <c r="J4091" s="1783">
        <v>0</v>
      </c>
      <c r="O4091" s="1764">
        <f t="shared" si="1500"/>
        <v>0</v>
      </c>
      <c r="P4091" s="1806" t="str">
        <f t="shared" si="1501"/>
        <v/>
      </c>
      <c r="R4091" s="1864" t="str">
        <f t="shared" si="1502"/>
        <v/>
      </c>
      <c r="S4091" s="1807">
        <f t="shared" si="1503"/>
        <v>0</v>
      </c>
      <c r="U4091" s="1764">
        <f t="shared" si="1504"/>
        <v>0</v>
      </c>
      <c r="V4091" s="1764">
        <f t="shared" si="1505"/>
        <v>0</v>
      </c>
      <c r="W4091" s="1764">
        <f t="shared" si="1506"/>
        <v>0</v>
      </c>
      <c r="X4091" s="1768"/>
      <c r="Y4091" s="1784"/>
      <c r="Z4091" s="1770"/>
      <c r="AA4091" s="1843"/>
      <c r="AB4091" s="1843"/>
      <c r="AH4091" s="1867"/>
      <c r="AK4091" s="1868"/>
      <c r="AL4091" s="1868"/>
    </row>
    <row r="4092" spans="9:38" x14ac:dyDescent="0.25">
      <c r="I4092" s="1783">
        <v>0</v>
      </c>
      <c r="J4092" s="1783">
        <v>0</v>
      </c>
      <c r="O4092" s="1764">
        <f t="shared" si="1500"/>
        <v>0</v>
      </c>
      <c r="P4092" s="1806" t="str">
        <f t="shared" si="1501"/>
        <v/>
      </c>
      <c r="R4092" s="1864" t="str">
        <f t="shared" si="1502"/>
        <v/>
      </c>
      <c r="S4092" s="1807">
        <f t="shared" si="1503"/>
        <v>0</v>
      </c>
      <c r="U4092" s="1764">
        <f t="shared" si="1504"/>
        <v>0</v>
      </c>
      <c r="V4092" s="1764">
        <f t="shared" si="1505"/>
        <v>0</v>
      </c>
      <c r="W4092" s="1764">
        <f t="shared" si="1506"/>
        <v>0</v>
      </c>
      <c r="X4092" s="1768"/>
      <c r="Y4092" s="1784"/>
      <c r="Z4092" s="1770"/>
      <c r="AA4092" s="1843"/>
      <c r="AB4092" s="1843"/>
      <c r="AH4092" s="1867"/>
      <c r="AK4092" s="1868"/>
      <c r="AL4092" s="1868"/>
    </row>
    <row r="4093" spans="9:38" x14ac:dyDescent="0.25">
      <c r="I4093" s="1783">
        <v>0</v>
      </c>
      <c r="J4093" s="1783">
        <v>0</v>
      </c>
      <c r="O4093" s="1764">
        <f t="shared" si="1500"/>
        <v>0</v>
      </c>
      <c r="P4093" s="1806" t="str">
        <f t="shared" si="1501"/>
        <v/>
      </c>
      <c r="R4093" s="1864" t="str">
        <f t="shared" si="1502"/>
        <v/>
      </c>
      <c r="S4093" s="1807">
        <f t="shared" si="1503"/>
        <v>0</v>
      </c>
      <c r="U4093" s="1764">
        <f t="shared" si="1504"/>
        <v>0</v>
      </c>
      <c r="V4093" s="1764">
        <f t="shared" si="1505"/>
        <v>0</v>
      </c>
      <c r="W4093" s="1764">
        <f t="shared" si="1506"/>
        <v>0</v>
      </c>
      <c r="X4093" s="1768"/>
      <c r="Y4093" s="1784"/>
      <c r="Z4093" s="1770"/>
      <c r="AA4093" s="1843"/>
      <c r="AB4093" s="1843"/>
      <c r="AH4093" s="1867"/>
      <c r="AK4093" s="1868"/>
      <c r="AL4093" s="1868"/>
    </row>
    <row r="4094" spans="9:38" x14ac:dyDescent="0.25">
      <c r="I4094" s="1783">
        <v>0</v>
      </c>
      <c r="J4094" s="1783">
        <v>0</v>
      </c>
      <c r="O4094" s="1764">
        <f t="shared" si="1500"/>
        <v>0</v>
      </c>
      <c r="P4094" s="1806" t="str">
        <f t="shared" si="1501"/>
        <v/>
      </c>
      <c r="R4094" s="1864" t="str">
        <f t="shared" si="1502"/>
        <v/>
      </c>
      <c r="S4094" s="1807">
        <f t="shared" si="1503"/>
        <v>0</v>
      </c>
      <c r="U4094" s="1764">
        <f t="shared" si="1504"/>
        <v>0</v>
      </c>
      <c r="V4094" s="1764">
        <f t="shared" si="1505"/>
        <v>0</v>
      </c>
      <c r="W4094" s="1764">
        <f t="shared" si="1506"/>
        <v>0</v>
      </c>
      <c r="X4094" s="1768"/>
      <c r="Y4094" s="1784"/>
      <c r="Z4094" s="1770"/>
      <c r="AA4094" s="1843"/>
      <c r="AB4094" s="1843"/>
      <c r="AH4094" s="1867"/>
      <c r="AK4094" s="1868"/>
      <c r="AL4094" s="1868"/>
    </row>
    <row r="4095" spans="9:38" x14ac:dyDescent="0.25">
      <c r="I4095" s="1783">
        <v>0</v>
      </c>
      <c r="J4095" s="1783">
        <v>0</v>
      </c>
      <c r="O4095" s="1764">
        <f t="shared" si="1500"/>
        <v>0</v>
      </c>
      <c r="P4095" s="1806" t="str">
        <f t="shared" si="1501"/>
        <v/>
      </c>
      <c r="R4095" s="1864" t="str">
        <f t="shared" si="1502"/>
        <v/>
      </c>
      <c r="S4095" s="1807">
        <f t="shared" si="1503"/>
        <v>0</v>
      </c>
      <c r="U4095" s="1764">
        <f t="shared" si="1504"/>
        <v>0</v>
      </c>
      <c r="V4095" s="1764">
        <f t="shared" si="1505"/>
        <v>0</v>
      </c>
      <c r="W4095" s="1764">
        <f t="shared" si="1506"/>
        <v>0</v>
      </c>
      <c r="X4095" s="1768"/>
      <c r="Y4095" s="1784"/>
      <c r="Z4095" s="1770"/>
      <c r="AA4095" s="1843"/>
      <c r="AB4095" s="1843"/>
      <c r="AH4095" s="1867"/>
      <c r="AK4095" s="1868"/>
      <c r="AL4095" s="1868"/>
    </row>
    <row r="4096" spans="9:38" x14ac:dyDescent="0.25">
      <c r="I4096" s="1783">
        <v>0</v>
      </c>
      <c r="J4096" s="1783">
        <v>0</v>
      </c>
      <c r="O4096" s="1764">
        <f t="shared" si="1500"/>
        <v>0</v>
      </c>
      <c r="P4096" s="1806" t="str">
        <f t="shared" si="1501"/>
        <v/>
      </c>
      <c r="R4096" s="1864" t="str">
        <f t="shared" si="1502"/>
        <v/>
      </c>
      <c r="S4096" s="1807">
        <f t="shared" si="1503"/>
        <v>0</v>
      </c>
      <c r="U4096" s="1764">
        <f t="shared" si="1504"/>
        <v>0</v>
      </c>
      <c r="V4096" s="1764">
        <f t="shared" si="1505"/>
        <v>0</v>
      </c>
      <c r="W4096" s="1764">
        <f t="shared" si="1506"/>
        <v>0</v>
      </c>
      <c r="X4096" s="1768"/>
      <c r="Y4096" s="1784"/>
      <c r="Z4096" s="1770"/>
      <c r="AA4096" s="1843"/>
      <c r="AB4096" s="1843"/>
      <c r="AH4096" s="1867"/>
      <c r="AK4096" s="1868"/>
      <c r="AL4096" s="1868"/>
    </row>
    <row r="4097" spans="9:38" x14ac:dyDescent="0.25">
      <c r="I4097" s="1783">
        <v>0</v>
      </c>
      <c r="J4097" s="1783">
        <v>0</v>
      </c>
      <c r="O4097" s="1764">
        <f t="shared" si="1500"/>
        <v>0</v>
      </c>
      <c r="P4097" s="1806" t="str">
        <f t="shared" si="1501"/>
        <v/>
      </c>
      <c r="R4097" s="1864" t="str">
        <f t="shared" si="1502"/>
        <v/>
      </c>
      <c r="S4097" s="1807">
        <f t="shared" si="1503"/>
        <v>0</v>
      </c>
      <c r="U4097" s="1764">
        <f t="shared" si="1504"/>
        <v>0</v>
      </c>
      <c r="V4097" s="1764">
        <f t="shared" si="1505"/>
        <v>0</v>
      </c>
      <c r="W4097" s="1764">
        <f t="shared" si="1506"/>
        <v>0</v>
      </c>
      <c r="X4097" s="1768"/>
      <c r="Y4097" s="1784"/>
      <c r="Z4097" s="1770"/>
      <c r="AA4097" s="1843"/>
      <c r="AB4097" s="1843"/>
      <c r="AH4097" s="1867"/>
      <c r="AK4097" s="1868"/>
      <c r="AL4097" s="1868"/>
    </row>
    <row r="4098" spans="9:38" x14ac:dyDescent="0.25">
      <c r="I4098" s="1783">
        <v>0</v>
      </c>
      <c r="J4098" s="1783">
        <v>0</v>
      </c>
      <c r="O4098" s="1764">
        <f t="shared" si="1500"/>
        <v>0</v>
      </c>
      <c r="P4098" s="1806" t="str">
        <f t="shared" si="1501"/>
        <v/>
      </c>
      <c r="R4098" s="1864" t="str">
        <f t="shared" si="1502"/>
        <v/>
      </c>
      <c r="S4098" s="1807">
        <f t="shared" si="1503"/>
        <v>0</v>
      </c>
      <c r="U4098" s="1764">
        <f t="shared" si="1504"/>
        <v>0</v>
      </c>
      <c r="V4098" s="1764">
        <f t="shared" si="1505"/>
        <v>0</v>
      </c>
      <c r="W4098" s="1764">
        <f t="shared" si="1506"/>
        <v>0</v>
      </c>
      <c r="X4098" s="1768"/>
      <c r="Y4098" s="1784"/>
      <c r="Z4098" s="1770"/>
      <c r="AA4098" s="1843"/>
      <c r="AB4098" s="1843"/>
      <c r="AH4098" s="1867"/>
      <c r="AK4098" s="1868"/>
      <c r="AL4098" s="1868"/>
    </row>
    <row r="4099" spans="9:38" x14ac:dyDescent="0.25">
      <c r="I4099" s="1783">
        <v>0</v>
      </c>
      <c r="J4099" s="1783">
        <v>0</v>
      </c>
      <c r="O4099" s="1764">
        <f t="shared" si="1500"/>
        <v>0</v>
      </c>
      <c r="P4099" s="1806" t="str">
        <f t="shared" si="1501"/>
        <v/>
      </c>
      <c r="R4099" s="1864" t="str">
        <f t="shared" si="1502"/>
        <v/>
      </c>
      <c r="S4099" s="1807">
        <f t="shared" si="1503"/>
        <v>0</v>
      </c>
      <c r="U4099" s="1764">
        <f t="shared" si="1504"/>
        <v>0</v>
      </c>
      <c r="V4099" s="1764">
        <f t="shared" si="1505"/>
        <v>0</v>
      </c>
      <c r="W4099" s="1764">
        <f t="shared" si="1506"/>
        <v>0</v>
      </c>
      <c r="X4099" s="1768"/>
      <c r="Y4099" s="1784"/>
      <c r="Z4099" s="1770"/>
      <c r="AA4099" s="1843"/>
      <c r="AB4099" s="1843"/>
      <c r="AH4099" s="1867"/>
      <c r="AK4099" s="1868"/>
      <c r="AL4099" s="1868"/>
    </row>
    <row r="4100" spans="9:38" x14ac:dyDescent="0.25">
      <c r="I4100" s="1783">
        <v>0</v>
      </c>
      <c r="J4100" s="1783">
        <v>0</v>
      </c>
      <c r="O4100" s="1764">
        <f t="shared" si="1500"/>
        <v>0</v>
      </c>
      <c r="P4100" s="1806" t="str">
        <f t="shared" si="1501"/>
        <v/>
      </c>
      <c r="R4100" s="1864" t="str">
        <f t="shared" si="1502"/>
        <v/>
      </c>
      <c r="S4100" s="1807">
        <f t="shared" si="1503"/>
        <v>0</v>
      </c>
      <c r="U4100" s="1764">
        <f t="shared" si="1504"/>
        <v>0</v>
      </c>
      <c r="V4100" s="1764">
        <f t="shared" si="1505"/>
        <v>0</v>
      </c>
      <c r="W4100" s="1764">
        <f t="shared" si="1506"/>
        <v>0</v>
      </c>
      <c r="X4100" s="1768"/>
      <c r="Y4100" s="1784"/>
      <c r="Z4100" s="1770"/>
      <c r="AA4100" s="1843"/>
      <c r="AB4100" s="1843"/>
      <c r="AH4100" s="1867"/>
      <c r="AK4100" s="1868"/>
      <c r="AL4100" s="1868"/>
    </row>
    <row r="4101" spans="9:38" x14ac:dyDescent="0.25">
      <c r="I4101" s="1783">
        <v>0</v>
      </c>
      <c r="J4101" s="1783">
        <v>0</v>
      </c>
      <c r="O4101" s="1764">
        <f t="shared" si="1500"/>
        <v>0</v>
      </c>
      <c r="P4101" s="1806" t="str">
        <f t="shared" si="1501"/>
        <v/>
      </c>
      <c r="R4101" s="1864" t="str">
        <f t="shared" si="1502"/>
        <v/>
      </c>
      <c r="S4101" s="1807">
        <f t="shared" si="1503"/>
        <v>0</v>
      </c>
      <c r="U4101" s="1764">
        <f t="shared" si="1504"/>
        <v>0</v>
      </c>
      <c r="V4101" s="1764">
        <f t="shared" si="1505"/>
        <v>0</v>
      </c>
      <c r="W4101" s="1764">
        <f t="shared" si="1506"/>
        <v>0</v>
      </c>
      <c r="X4101" s="1768"/>
      <c r="Y4101" s="1784"/>
      <c r="Z4101" s="1770"/>
      <c r="AA4101" s="1843"/>
      <c r="AB4101" s="1843"/>
      <c r="AH4101" s="1867"/>
      <c r="AK4101" s="1868"/>
      <c r="AL4101" s="1868"/>
    </row>
    <row r="4102" spans="9:38" x14ac:dyDescent="0.25">
      <c r="I4102" s="1783">
        <v>0</v>
      </c>
      <c r="J4102" s="1783">
        <v>0</v>
      </c>
      <c r="O4102" s="1764">
        <f t="shared" si="1500"/>
        <v>0</v>
      </c>
      <c r="P4102" s="1806" t="str">
        <f t="shared" si="1501"/>
        <v/>
      </c>
      <c r="R4102" s="1864" t="str">
        <f t="shared" si="1502"/>
        <v/>
      </c>
      <c r="S4102" s="1807">
        <f t="shared" si="1503"/>
        <v>0</v>
      </c>
      <c r="U4102" s="1764">
        <f t="shared" si="1504"/>
        <v>0</v>
      </c>
      <c r="V4102" s="1764">
        <f t="shared" si="1505"/>
        <v>0</v>
      </c>
      <c r="W4102" s="1764">
        <f t="shared" si="1506"/>
        <v>0</v>
      </c>
      <c r="X4102" s="1768"/>
      <c r="Y4102" s="1784"/>
      <c r="Z4102" s="1770"/>
      <c r="AA4102" s="1843"/>
      <c r="AB4102" s="1843"/>
      <c r="AH4102" s="1867"/>
      <c r="AK4102" s="1868"/>
      <c r="AL4102" s="1868"/>
    </row>
    <row r="4103" spans="9:38" x14ac:dyDescent="0.25">
      <c r="I4103" s="1783">
        <v>0</v>
      </c>
      <c r="J4103" s="1783">
        <v>0</v>
      </c>
      <c r="O4103" s="1764">
        <f t="shared" si="1500"/>
        <v>0</v>
      </c>
      <c r="P4103" s="1806" t="str">
        <f t="shared" si="1501"/>
        <v/>
      </c>
      <c r="R4103" s="1864" t="str">
        <f t="shared" si="1502"/>
        <v/>
      </c>
      <c r="S4103" s="1807">
        <f t="shared" si="1503"/>
        <v>0</v>
      </c>
      <c r="U4103" s="1764">
        <f t="shared" si="1504"/>
        <v>0</v>
      </c>
      <c r="V4103" s="1764">
        <f t="shared" si="1505"/>
        <v>0</v>
      </c>
      <c r="W4103" s="1764">
        <f t="shared" si="1506"/>
        <v>0</v>
      </c>
      <c r="X4103" s="1768"/>
      <c r="Y4103" s="1784"/>
      <c r="Z4103" s="1770"/>
      <c r="AA4103" s="1843"/>
      <c r="AB4103" s="1843"/>
      <c r="AH4103" s="1867"/>
      <c r="AK4103" s="1868"/>
      <c r="AL4103" s="1868"/>
    </row>
    <row r="4104" spans="9:38" x14ac:dyDescent="0.25">
      <c r="I4104" s="1783">
        <v>0</v>
      </c>
      <c r="J4104" s="1783">
        <v>0</v>
      </c>
      <c r="O4104" s="1764">
        <f t="shared" si="1500"/>
        <v>0</v>
      </c>
      <c r="P4104" s="1806" t="str">
        <f t="shared" si="1501"/>
        <v/>
      </c>
      <c r="R4104" s="1864" t="str">
        <f t="shared" si="1502"/>
        <v/>
      </c>
      <c r="S4104" s="1807">
        <f t="shared" si="1503"/>
        <v>0</v>
      </c>
      <c r="U4104" s="1764">
        <f t="shared" si="1504"/>
        <v>0</v>
      </c>
      <c r="V4104" s="1764">
        <f t="shared" si="1505"/>
        <v>0</v>
      </c>
      <c r="W4104" s="1764">
        <f t="shared" si="1506"/>
        <v>0</v>
      </c>
      <c r="X4104" s="1768"/>
      <c r="Y4104" s="1784"/>
      <c r="Z4104" s="1770"/>
      <c r="AA4104" s="1843"/>
      <c r="AB4104" s="1843"/>
      <c r="AH4104" s="1867"/>
      <c r="AK4104" s="1868"/>
      <c r="AL4104" s="1868"/>
    </row>
    <row r="4105" spans="9:38" x14ac:dyDescent="0.25">
      <c r="I4105" s="1783">
        <v>0</v>
      </c>
      <c r="J4105" s="1783">
        <v>0</v>
      </c>
      <c r="O4105" s="1764">
        <f t="shared" ref="O4105:O4168" si="1507">N4105-Q4105</f>
        <v>0</v>
      </c>
      <c r="P4105" s="1806" t="str">
        <f t="shared" ref="P4105:P4168" si="1508">IF(N4105&lt;=0,"",O4105/N4105)</f>
        <v/>
      </c>
      <c r="R4105" s="1864" t="str">
        <f t="shared" ref="R4105:R4168" si="1509">IF(N4105&lt;=0,"",Q4105/N4105)</f>
        <v/>
      </c>
      <c r="S4105" s="1807">
        <f t="shared" ref="S4105:S4168" si="1510">Q4105/$S$1</f>
        <v>0</v>
      </c>
      <c r="U4105" s="1764">
        <f t="shared" ref="U4105:U4168" si="1511">((1-I4105)*O4105)+((1-J4105)*Q4105)</f>
        <v>0</v>
      </c>
      <c r="V4105" s="1764">
        <f t="shared" ref="V4105:V4168" si="1512">L4105-W4105</f>
        <v>0</v>
      </c>
      <c r="W4105" s="1764">
        <f t="shared" ref="W4105:W4168" si="1513">X4105+AC4105+AH4105+AM4105+AO4105+AR4105</f>
        <v>0</v>
      </c>
      <c r="X4105" s="1768"/>
      <c r="Y4105" s="1784"/>
      <c r="Z4105" s="1770"/>
      <c r="AA4105" s="1843"/>
      <c r="AB4105" s="1843"/>
      <c r="AH4105" s="1867"/>
      <c r="AK4105" s="1868"/>
      <c r="AL4105" s="1868"/>
    </row>
    <row r="4106" spans="9:38" x14ac:dyDescent="0.25">
      <c r="I4106" s="1783">
        <v>0</v>
      </c>
      <c r="J4106" s="1783">
        <v>0</v>
      </c>
      <c r="O4106" s="1764">
        <f t="shared" si="1507"/>
        <v>0</v>
      </c>
      <c r="P4106" s="1806" t="str">
        <f t="shared" si="1508"/>
        <v/>
      </c>
      <c r="R4106" s="1864" t="str">
        <f t="shared" si="1509"/>
        <v/>
      </c>
      <c r="S4106" s="1807">
        <f t="shared" si="1510"/>
        <v>0</v>
      </c>
      <c r="U4106" s="1764">
        <f t="shared" si="1511"/>
        <v>0</v>
      </c>
      <c r="V4106" s="1764">
        <f t="shared" si="1512"/>
        <v>0</v>
      </c>
      <c r="W4106" s="1764">
        <f t="shared" si="1513"/>
        <v>0</v>
      </c>
      <c r="X4106" s="1768"/>
      <c r="Y4106" s="1784"/>
      <c r="Z4106" s="1770"/>
      <c r="AA4106" s="1843"/>
      <c r="AB4106" s="1843"/>
      <c r="AH4106" s="1867"/>
      <c r="AK4106" s="1868"/>
      <c r="AL4106" s="1868"/>
    </row>
    <row r="4107" spans="9:38" x14ac:dyDescent="0.25">
      <c r="I4107" s="1783">
        <v>0</v>
      </c>
      <c r="J4107" s="1783">
        <v>0</v>
      </c>
      <c r="O4107" s="1764">
        <f t="shared" si="1507"/>
        <v>0</v>
      </c>
      <c r="P4107" s="1806" t="str">
        <f t="shared" si="1508"/>
        <v/>
      </c>
      <c r="R4107" s="1864" t="str">
        <f t="shared" si="1509"/>
        <v/>
      </c>
      <c r="S4107" s="1807">
        <f t="shared" si="1510"/>
        <v>0</v>
      </c>
      <c r="U4107" s="1764">
        <f t="shared" si="1511"/>
        <v>0</v>
      </c>
      <c r="V4107" s="1764">
        <f t="shared" si="1512"/>
        <v>0</v>
      </c>
      <c r="W4107" s="1764">
        <f t="shared" si="1513"/>
        <v>0</v>
      </c>
      <c r="X4107" s="1768"/>
      <c r="Y4107" s="1784"/>
      <c r="Z4107" s="1770"/>
      <c r="AA4107" s="1843"/>
      <c r="AB4107" s="1843"/>
      <c r="AH4107" s="1867"/>
      <c r="AK4107" s="1868"/>
      <c r="AL4107" s="1868"/>
    </row>
    <row r="4108" spans="9:38" x14ac:dyDescent="0.25">
      <c r="I4108" s="1783">
        <v>0</v>
      </c>
      <c r="J4108" s="1783">
        <v>0</v>
      </c>
      <c r="O4108" s="1764">
        <f t="shared" si="1507"/>
        <v>0</v>
      </c>
      <c r="P4108" s="1806" t="str">
        <f t="shared" si="1508"/>
        <v/>
      </c>
      <c r="R4108" s="1864" t="str">
        <f t="shared" si="1509"/>
        <v/>
      </c>
      <c r="S4108" s="1807">
        <f t="shared" si="1510"/>
        <v>0</v>
      </c>
      <c r="U4108" s="1764">
        <f t="shared" si="1511"/>
        <v>0</v>
      </c>
      <c r="V4108" s="1764">
        <f t="shared" si="1512"/>
        <v>0</v>
      </c>
      <c r="W4108" s="1764">
        <f t="shared" si="1513"/>
        <v>0</v>
      </c>
      <c r="X4108" s="1768"/>
      <c r="Y4108" s="1784"/>
      <c r="Z4108" s="1770"/>
      <c r="AA4108" s="1843"/>
      <c r="AB4108" s="1843"/>
      <c r="AH4108" s="1867"/>
      <c r="AK4108" s="1868"/>
      <c r="AL4108" s="1868"/>
    </row>
    <row r="4109" spans="9:38" x14ac:dyDescent="0.25">
      <c r="I4109" s="1783">
        <v>0</v>
      </c>
      <c r="J4109" s="1783">
        <v>0</v>
      </c>
      <c r="O4109" s="1764">
        <f t="shared" si="1507"/>
        <v>0</v>
      </c>
      <c r="P4109" s="1806" t="str">
        <f t="shared" si="1508"/>
        <v/>
      </c>
      <c r="R4109" s="1864" t="str">
        <f t="shared" si="1509"/>
        <v/>
      </c>
      <c r="S4109" s="1807">
        <f t="shared" si="1510"/>
        <v>0</v>
      </c>
      <c r="U4109" s="1764">
        <f t="shared" si="1511"/>
        <v>0</v>
      </c>
      <c r="V4109" s="1764">
        <f t="shared" si="1512"/>
        <v>0</v>
      </c>
      <c r="W4109" s="1764">
        <f t="shared" si="1513"/>
        <v>0</v>
      </c>
      <c r="X4109" s="1768"/>
      <c r="Y4109" s="1784"/>
      <c r="Z4109" s="1770"/>
      <c r="AA4109" s="1843"/>
      <c r="AB4109" s="1843"/>
      <c r="AH4109" s="1867"/>
      <c r="AK4109" s="1868"/>
      <c r="AL4109" s="1868"/>
    </row>
    <row r="4110" spans="9:38" x14ac:dyDescent="0.25">
      <c r="I4110" s="1783">
        <v>0</v>
      </c>
      <c r="J4110" s="1783">
        <v>0</v>
      </c>
      <c r="O4110" s="1764">
        <f t="shared" si="1507"/>
        <v>0</v>
      </c>
      <c r="P4110" s="1806" t="str">
        <f t="shared" si="1508"/>
        <v/>
      </c>
      <c r="R4110" s="1864" t="str">
        <f t="shared" si="1509"/>
        <v/>
      </c>
      <c r="S4110" s="1807">
        <f t="shared" si="1510"/>
        <v>0</v>
      </c>
      <c r="U4110" s="1764">
        <f t="shared" si="1511"/>
        <v>0</v>
      </c>
      <c r="V4110" s="1764">
        <f t="shared" si="1512"/>
        <v>0</v>
      </c>
      <c r="W4110" s="1764">
        <f t="shared" si="1513"/>
        <v>0</v>
      </c>
      <c r="X4110" s="1768"/>
      <c r="Y4110" s="1784"/>
      <c r="Z4110" s="1770"/>
      <c r="AA4110" s="1843"/>
      <c r="AB4110" s="1843"/>
      <c r="AH4110" s="1867"/>
      <c r="AK4110" s="1868"/>
      <c r="AL4110" s="1868"/>
    </row>
    <row r="4111" spans="9:38" x14ac:dyDescent="0.25">
      <c r="I4111" s="1783">
        <v>0</v>
      </c>
      <c r="J4111" s="1783">
        <v>0</v>
      </c>
      <c r="O4111" s="1764">
        <f t="shared" si="1507"/>
        <v>0</v>
      </c>
      <c r="P4111" s="1806" t="str">
        <f t="shared" si="1508"/>
        <v/>
      </c>
      <c r="R4111" s="1864" t="str">
        <f t="shared" si="1509"/>
        <v/>
      </c>
      <c r="S4111" s="1807">
        <f t="shared" si="1510"/>
        <v>0</v>
      </c>
      <c r="U4111" s="1764">
        <f t="shared" si="1511"/>
        <v>0</v>
      </c>
      <c r="V4111" s="1764">
        <f t="shared" si="1512"/>
        <v>0</v>
      </c>
      <c r="W4111" s="1764">
        <f t="shared" si="1513"/>
        <v>0</v>
      </c>
      <c r="X4111" s="1768"/>
      <c r="Y4111" s="1784"/>
      <c r="Z4111" s="1770"/>
      <c r="AA4111" s="1843"/>
      <c r="AB4111" s="1843"/>
      <c r="AH4111" s="1867"/>
      <c r="AK4111" s="1868"/>
      <c r="AL4111" s="1868"/>
    </row>
    <row r="4112" spans="9:38" x14ac:dyDescent="0.25">
      <c r="I4112" s="1783">
        <v>0</v>
      </c>
      <c r="J4112" s="1783">
        <v>0</v>
      </c>
      <c r="O4112" s="1764">
        <f t="shared" si="1507"/>
        <v>0</v>
      </c>
      <c r="P4112" s="1806" t="str">
        <f t="shared" si="1508"/>
        <v/>
      </c>
      <c r="R4112" s="1864" t="str">
        <f t="shared" si="1509"/>
        <v/>
      </c>
      <c r="S4112" s="1807">
        <f t="shared" si="1510"/>
        <v>0</v>
      </c>
      <c r="U4112" s="1764">
        <f t="shared" si="1511"/>
        <v>0</v>
      </c>
      <c r="V4112" s="1764">
        <f t="shared" si="1512"/>
        <v>0</v>
      </c>
      <c r="W4112" s="1764">
        <f t="shared" si="1513"/>
        <v>0</v>
      </c>
      <c r="X4112" s="1768"/>
      <c r="Y4112" s="1784"/>
      <c r="Z4112" s="1770"/>
      <c r="AA4112" s="1843"/>
      <c r="AB4112" s="1843"/>
      <c r="AH4112" s="1867"/>
      <c r="AK4112" s="1868"/>
      <c r="AL4112" s="1868"/>
    </row>
    <row r="4113" spans="9:38" x14ac:dyDescent="0.25">
      <c r="I4113" s="1783">
        <v>0</v>
      </c>
      <c r="J4113" s="1783">
        <v>0</v>
      </c>
      <c r="O4113" s="1764">
        <f t="shared" si="1507"/>
        <v>0</v>
      </c>
      <c r="P4113" s="1806" t="str">
        <f t="shared" si="1508"/>
        <v/>
      </c>
      <c r="R4113" s="1864" t="str">
        <f t="shared" si="1509"/>
        <v/>
      </c>
      <c r="S4113" s="1807">
        <f t="shared" si="1510"/>
        <v>0</v>
      </c>
      <c r="U4113" s="1764">
        <f t="shared" si="1511"/>
        <v>0</v>
      </c>
      <c r="V4113" s="1764">
        <f t="shared" si="1512"/>
        <v>0</v>
      </c>
      <c r="W4113" s="1764">
        <f t="shared" si="1513"/>
        <v>0</v>
      </c>
      <c r="X4113" s="1768"/>
      <c r="Y4113" s="1784"/>
      <c r="Z4113" s="1770"/>
      <c r="AA4113" s="1843"/>
      <c r="AB4113" s="1843"/>
      <c r="AH4113" s="1867"/>
      <c r="AK4113" s="1868"/>
      <c r="AL4113" s="1868"/>
    </row>
    <row r="4114" spans="9:38" x14ac:dyDescent="0.25">
      <c r="I4114" s="1783">
        <v>0</v>
      </c>
      <c r="J4114" s="1783">
        <v>0</v>
      </c>
      <c r="O4114" s="1764">
        <f t="shared" si="1507"/>
        <v>0</v>
      </c>
      <c r="P4114" s="1806" t="str">
        <f t="shared" si="1508"/>
        <v/>
      </c>
      <c r="R4114" s="1864" t="str">
        <f t="shared" si="1509"/>
        <v/>
      </c>
      <c r="S4114" s="1807">
        <f t="shared" si="1510"/>
        <v>0</v>
      </c>
      <c r="U4114" s="1764">
        <f t="shared" si="1511"/>
        <v>0</v>
      </c>
      <c r="V4114" s="1764">
        <f t="shared" si="1512"/>
        <v>0</v>
      </c>
      <c r="W4114" s="1764">
        <f t="shared" si="1513"/>
        <v>0</v>
      </c>
      <c r="X4114" s="1768"/>
      <c r="Y4114" s="1784"/>
      <c r="Z4114" s="1770"/>
      <c r="AA4114" s="1843"/>
      <c r="AB4114" s="1843"/>
      <c r="AH4114" s="1867"/>
      <c r="AK4114" s="1868"/>
      <c r="AL4114" s="1868"/>
    </row>
    <row r="4115" spans="9:38" x14ac:dyDescent="0.25">
      <c r="I4115" s="1783">
        <v>0</v>
      </c>
      <c r="J4115" s="1783">
        <v>0</v>
      </c>
      <c r="O4115" s="1764">
        <f t="shared" si="1507"/>
        <v>0</v>
      </c>
      <c r="P4115" s="1806" t="str">
        <f t="shared" si="1508"/>
        <v/>
      </c>
      <c r="R4115" s="1864" t="str">
        <f t="shared" si="1509"/>
        <v/>
      </c>
      <c r="S4115" s="1807">
        <f t="shared" si="1510"/>
        <v>0</v>
      </c>
      <c r="U4115" s="1764">
        <f t="shared" si="1511"/>
        <v>0</v>
      </c>
      <c r="V4115" s="1764">
        <f t="shared" si="1512"/>
        <v>0</v>
      </c>
      <c r="W4115" s="1764">
        <f t="shared" si="1513"/>
        <v>0</v>
      </c>
      <c r="X4115" s="1768"/>
      <c r="Y4115" s="1784"/>
      <c r="Z4115" s="1770"/>
      <c r="AA4115" s="1843"/>
      <c r="AB4115" s="1843"/>
      <c r="AH4115" s="1867"/>
      <c r="AK4115" s="1868"/>
      <c r="AL4115" s="1868"/>
    </row>
    <row r="4116" spans="9:38" x14ac:dyDescent="0.25">
      <c r="I4116" s="1783">
        <v>0</v>
      </c>
      <c r="J4116" s="1783">
        <v>0</v>
      </c>
      <c r="O4116" s="1764">
        <f t="shared" si="1507"/>
        <v>0</v>
      </c>
      <c r="P4116" s="1806" t="str">
        <f t="shared" si="1508"/>
        <v/>
      </c>
      <c r="R4116" s="1864" t="str">
        <f t="shared" si="1509"/>
        <v/>
      </c>
      <c r="S4116" s="1807">
        <f t="shared" si="1510"/>
        <v>0</v>
      </c>
      <c r="U4116" s="1764">
        <f t="shared" si="1511"/>
        <v>0</v>
      </c>
      <c r="V4116" s="1764">
        <f t="shared" si="1512"/>
        <v>0</v>
      </c>
      <c r="W4116" s="1764">
        <f t="shared" si="1513"/>
        <v>0</v>
      </c>
      <c r="X4116" s="1768"/>
      <c r="Y4116" s="1784"/>
      <c r="Z4116" s="1770"/>
      <c r="AA4116" s="1843"/>
      <c r="AB4116" s="1843"/>
      <c r="AH4116" s="1867"/>
      <c r="AK4116" s="1868"/>
      <c r="AL4116" s="1868"/>
    </row>
    <row r="4117" spans="9:38" x14ac:dyDescent="0.25">
      <c r="I4117" s="1783">
        <v>0</v>
      </c>
      <c r="J4117" s="1783">
        <v>0</v>
      </c>
      <c r="O4117" s="1764">
        <f t="shared" si="1507"/>
        <v>0</v>
      </c>
      <c r="P4117" s="1806" t="str">
        <f t="shared" si="1508"/>
        <v/>
      </c>
      <c r="R4117" s="1864" t="str">
        <f t="shared" si="1509"/>
        <v/>
      </c>
      <c r="S4117" s="1807">
        <f t="shared" si="1510"/>
        <v>0</v>
      </c>
      <c r="U4117" s="1764">
        <f t="shared" si="1511"/>
        <v>0</v>
      </c>
      <c r="V4117" s="1764">
        <f t="shared" si="1512"/>
        <v>0</v>
      </c>
      <c r="W4117" s="1764">
        <f t="shared" si="1513"/>
        <v>0</v>
      </c>
      <c r="X4117" s="1768"/>
      <c r="Y4117" s="1784"/>
      <c r="Z4117" s="1770"/>
      <c r="AA4117" s="1843"/>
      <c r="AB4117" s="1843"/>
      <c r="AH4117" s="1867"/>
      <c r="AK4117" s="1868"/>
      <c r="AL4117" s="1868"/>
    </row>
    <row r="4118" spans="9:38" x14ac:dyDescent="0.25">
      <c r="I4118" s="1783">
        <v>0</v>
      </c>
      <c r="J4118" s="1783">
        <v>0</v>
      </c>
      <c r="O4118" s="1764">
        <f t="shared" si="1507"/>
        <v>0</v>
      </c>
      <c r="P4118" s="1806" t="str">
        <f t="shared" si="1508"/>
        <v/>
      </c>
      <c r="R4118" s="1864" t="str">
        <f t="shared" si="1509"/>
        <v/>
      </c>
      <c r="S4118" s="1807">
        <f t="shared" si="1510"/>
        <v>0</v>
      </c>
      <c r="U4118" s="1764">
        <f t="shared" si="1511"/>
        <v>0</v>
      </c>
      <c r="V4118" s="1764">
        <f t="shared" si="1512"/>
        <v>0</v>
      </c>
      <c r="W4118" s="1764">
        <f t="shared" si="1513"/>
        <v>0</v>
      </c>
      <c r="X4118" s="1768"/>
      <c r="Y4118" s="1784"/>
      <c r="Z4118" s="1770"/>
      <c r="AA4118" s="1843"/>
      <c r="AB4118" s="1843"/>
      <c r="AH4118" s="1867"/>
      <c r="AK4118" s="1868"/>
      <c r="AL4118" s="1868"/>
    </row>
    <row r="4119" spans="9:38" x14ac:dyDescent="0.25">
      <c r="I4119" s="1783">
        <v>0</v>
      </c>
      <c r="J4119" s="1783">
        <v>0</v>
      </c>
      <c r="O4119" s="1764">
        <f t="shared" si="1507"/>
        <v>0</v>
      </c>
      <c r="P4119" s="1806" t="str">
        <f t="shared" si="1508"/>
        <v/>
      </c>
      <c r="R4119" s="1864" t="str">
        <f t="shared" si="1509"/>
        <v/>
      </c>
      <c r="S4119" s="1807">
        <f t="shared" si="1510"/>
        <v>0</v>
      </c>
      <c r="U4119" s="1764">
        <f t="shared" si="1511"/>
        <v>0</v>
      </c>
      <c r="V4119" s="1764">
        <f t="shared" si="1512"/>
        <v>0</v>
      </c>
      <c r="W4119" s="1764">
        <f t="shared" si="1513"/>
        <v>0</v>
      </c>
      <c r="X4119" s="1768"/>
      <c r="Y4119" s="1784"/>
      <c r="Z4119" s="1770"/>
      <c r="AA4119" s="1843"/>
      <c r="AB4119" s="1843"/>
      <c r="AH4119" s="1867"/>
      <c r="AK4119" s="1868"/>
      <c r="AL4119" s="1868"/>
    </row>
    <row r="4120" spans="9:38" x14ac:dyDescent="0.25">
      <c r="I4120" s="1783">
        <v>0</v>
      </c>
      <c r="J4120" s="1783">
        <v>0</v>
      </c>
      <c r="O4120" s="1764">
        <f t="shared" si="1507"/>
        <v>0</v>
      </c>
      <c r="P4120" s="1806" t="str">
        <f t="shared" si="1508"/>
        <v/>
      </c>
      <c r="R4120" s="1864" t="str">
        <f t="shared" si="1509"/>
        <v/>
      </c>
      <c r="S4120" s="1807">
        <f t="shared" si="1510"/>
        <v>0</v>
      </c>
      <c r="U4120" s="1764">
        <f t="shared" si="1511"/>
        <v>0</v>
      </c>
      <c r="V4120" s="1764">
        <f t="shared" si="1512"/>
        <v>0</v>
      </c>
      <c r="W4120" s="1764">
        <f t="shared" si="1513"/>
        <v>0</v>
      </c>
      <c r="X4120" s="1768"/>
      <c r="Y4120" s="1784"/>
      <c r="Z4120" s="1770"/>
      <c r="AA4120" s="1843"/>
      <c r="AB4120" s="1843"/>
      <c r="AH4120" s="1867"/>
      <c r="AK4120" s="1868"/>
      <c r="AL4120" s="1868"/>
    </row>
    <row r="4121" spans="9:38" x14ac:dyDescent="0.25">
      <c r="I4121" s="1783">
        <v>0</v>
      </c>
      <c r="J4121" s="1783">
        <v>0</v>
      </c>
      <c r="O4121" s="1764">
        <f t="shared" si="1507"/>
        <v>0</v>
      </c>
      <c r="P4121" s="1806" t="str">
        <f t="shared" si="1508"/>
        <v/>
      </c>
      <c r="R4121" s="1864" t="str">
        <f t="shared" si="1509"/>
        <v/>
      </c>
      <c r="S4121" s="1807">
        <f t="shared" si="1510"/>
        <v>0</v>
      </c>
      <c r="U4121" s="1764">
        <f t="shared" si="1511"/>
        <v>0</v>
      </c>
      <c r="V4121" s="1764">
        <f t="shared" si="1512"/>
        <v>0</v>
      </c>
      <c r="W4121" s="1764">
        <f t="shared" si="1513"/>
        <v>0</v>
      </c>
      <c r="X4121" s="1768"/>
      <c r="Y4121" s="1784"/>
      <c r="Z4121" s="1770"/>
      <c r="AA4121" s="1843"/>
      <c r="AB4121" s="1843"/>
      <c r="AH4121" s="1867"/>
      <c r="AK4121" s="1868"/>
      <c r="AL4121" s="1868"/>
    </row>
    <row r="4122" spans="9:38" x14ac:dyDescent="0.25">
      <c r="I4122" s="1783">
        <v>0</v>
      </c>
      <c r="J4122" s="1783">
        <v>0</v>
      </c>
      <c r="O4122" s="1764">
        <f t="shared" si="1507"/>
        <v>0</v>
      </c>
      <c r="P4122" s="1806" t="str">
        <f t="shared" si="1508"/>
        <v/>
      </c>
      <c r="R4122" s="1864" t="str">
        <f t="shared" si="1509"/>
        <v/>
      </c>
      <c r="S4122" s="1807">
        <f t="shared" si="1510"/>
        <v>0</v>
      </c>
      <c r="U4122" s="1764">
        <f t="shared" si="1511"/>
        <v>0</v>
      </c>
      <c r="V4122" s="1764">
        <f t="shared" si="1512"/>
        <v>0</v>
      </c>
      <c r="W4122" s="1764">
        <f t="shared" si="1513"/>
        <v>0</v>
      </c>
      <c r="X4122" s="1768"/>
      <c r="Y4122" s="1784"/>
      <c r="Z4122" s="1770"/>
      <c r="AA4122" s="1843"/>
      <c r="AB4122" s="1843"/>
      <c r="AH4122" s="1867"/>
      <c r="AK4122" s="1868"/>
      <c r="AL4122" s="1868"/>
    </row>
    <row r="4123" spans="9:38" x14ac:dyDescent="0.25">
      <c r="I4123" s="1783">
        <v>0</v>
      </c>
      <c r="J4123" s="1783">
        <v>0</v>
      </c>
      <c r="O4123" s="1764">
        <f t="shared" si="1507"/>
        <v>0</v>
      </c>
      <c r="P4123" s="1806" t="str">
        <f t="shared" si="1508"/>
        <v/>
      </c>
      <c r="R4123" s="1864" t="str">
        <f t="shared" si="1509"/>
        <v/>
      </c>
      <c r="S4123" s="1807">
        <f t="shared" si="1510"/>
        <v>0</v>
      </c>
      <c r="U4123" s="1764">
        <f t="shared" si="1511"/>
        <v>0</v>
      </c>
      <c r="V4123" s="1764">
        <f t="shared" si="1512"/>
        <v>0</v>
      </c>
      <c r="W4123" s="1764">
        <f t="shared" si="1513"/>
        <v>0</v>
      </c>
      <c r="X4123" s="1768"/>
      <c r="Y4123" s="1784"/>
      <c r="Z4123" s="1770"/>
      <c r="AA4123" s="1843"/>
      <c r="AB4123" s="1843"/>
      <c r="AH4123" s="1867"/>
      <c r="AK4123" s="1868"/>
      <c r="AL4123" s="1868"/>
    </row>
    <row r="4124" spans="9:38" x14ac:dyDescent="0.25">
      <c r="I4124" s="1783">
        <v>0</v>
      </c>
      <c r="J4124" s="1783">
        <v>0</v>
      </c>
      <c r="O4124" s="1764">
        <f t="shared" si="1507"/>
        <v>0</v>
      </c>
      <c r="P4124" s="1806" t="str">
        <f t="shared" si="1508"/>
        <v/>
      </c>
      <c r="R4124" s="1864" t="str">
        <f t="shared" si="1509"/>
        <v/>
      </c>
      <c r="S4124" s="1807">
        <f t="shared" si="1510"/>
        <v>0</v>
      </c>
      <c r="U4124" s="1764">
        <f t="shared" si="1511"/>
        <v>0</v>
      </c>
      <c r="V4124" s="1764">
        <f t="shared" si="1512"/>
        <v>0</v>
      </c>
      <c r="W4124" s="1764">
        <f t="shared" si="1513"/>
        <v>0</v>
      </c>
      <c r="X4124" s="1768"/>
      <c r="Y4124" s="1784"/>
      <c r="Z4124" s="1770"/>
      <c r="AA4124" s="1843"/>
      <c r="AB4124" s="1843"/>
      <c r="AH4124" s="1867"/>
      <c r="AK4124" s="1868"/>
      <c r="AL4124" s="1868"/>
    </row>
    <row r="4125" spans="9:38" x14ac:dyDescent="0.25">
      <c r="I4125" s="1783">
        <v>0</v>
      </c>
      <c r="J4125" s="1783">
        <v>0</v>
      </c>
      <c r="O4125" s="1764">
        <f t="shared" si="1507"/>
        <v>0</v>
      </c>
      <c r="P4125" s="1806" t="str">
        <f t="shared" si="1508"/>
        <v/>
      </c>
      <c r="R4125" s="1864" t="str">
        <f t="shared" si="1509"/>
        <v/>
      </c>
      <c r="S4125" s="1807">
        <f t="shared" si="1510"/>
        <v>0</v>
      </c>
      <c r="U4125" s="1764">
        <f t="shared" si="1511"/>
        <v>0</v>
      </c>
      <c r="V4125" s="1764">
        <f t="shared" si="1512"/>
        <v>0</v>
      </c>
      <c r="W4125" s="1764">
        <f t="shared" si="1513"/>
        <v>0</v>
      </c>
      <c r="X4125" s="1768"/>
      <c r="Y4125" s="1784"/>
      <c r="Z4125" s="1770"/>
      <c r="AA4125" s="1843"/>
      <c r="AB4125" s="1843"/>
      <c r="AH4125" s="1867"/>
      <c r="AK4125" s="1868"/>
      <c r="AL4125" s="1868"/>
    </row>
    <row r="4126" spans="9:38" x14ac:dyDescent="0.25">
      <c r="I4126" s="1783">
        <v>0</v>
      </c>
      <c r="J4126" s="1783">
        <v>0</v>
      </c>
      <c r="O4126" s="1764">
        <f t="shared" si="1507"/>
        <v>0</v>
      </c>
      <c r="P4126" s="1806" t="str">
        <f t="shared" si="1508"/>
        <v/>
      </c>
      <c r="R4126" s="1864" t="str">
        <f t="shared" si="1509"/>
        <v/>
      </c>
      <c r="S4126" s="1807">
        <f t="shared" si="1510"/>
        <v>0</v>
      </c>
      <c r="U4126" s="1764">
        <f t="shared" si="1511"/>
        <v>0</v>
      </c>
      <c r="V4126" s="1764">
        <f t="shared" si="1512"/>
        <v>0</v>
      </c>
      <c r="W4126" s="1764">
        <f t="shared" si="1513"/>
        <v>0</v>
      </c>
      <c r="X4126" s="1768"/>
      <c r="Y4126" s="1784"/>
      <c r="Z4126" s="1770"/>
      <c r="AA4126" s="1843"/>
      <c r="AB4126" s="1843"/>
      <c r="AH4126" s="1867"/>
      <c r="AK4126" s="1868"/>
      <c r="AL4126" s="1868"/>
    </row>
    <row r="4127" spans="9:38" x14ac:dyDescent="0.25">
      <c r="I4127" s="1783">
        <v>0</v>
      </c>
      <c r="J4127" s="1783">
        <v>0</v>
      </c>
      <c r="O4127" s="1764">
        <f t="shared" si="1507"/>
        <v>0</v>
      </c>
      <c r="P4127" s="1806" t="str">
        <f t="shared" si="1508"/>
        <v/>
      </c>
      <c r="R4127" s="1864" t="str">
        <f t="shared" si="1509"/>
        <v/>
      </c>
      <c r="S4127" s="1807">
        <f t="shared" si="1510"/>
        <v>0</v>
      </c>
      <c r="U4127" s="1764">
        <f t="shared" si="1511"/>
        <v>0</v>
      </c>
      <c r="V4127" s="1764">
        <f t="shared" si="1512"/>
        <v>0</v>
      </c>
      <c r="W4127" s="1764">
        <f t="shared" si="1513"/>
        <v>0</v>
      </c>
      <c r="X4127" s="1768"/>
      <c r="Y4127" s="1784"/>
      <c r="Z4127" s="1770"/>
      <c r="AA4127" s="1843"/>
      <c r="AB4127" s="1843"/>
      <c r="AH4127" s="1867"/>
      <c r="AK4127" s="1868"/>
      <c r="AL4127" s="1868"/>
    </row>
    <row r="4128" spans="9:38" x14ac:dyDescent="0.25">
      <c r="I4128" s="1783">
        <v>0</v>
      </c>
      <c r="J4128" s="1783">
        <v>0</v>
      </c>
      <c r="O4128" s="1764">
        <f t="shared" si="1507"/>
        <v>0</v>
      </c>
      <c r="P4128" s="1806" t="str">
        <f t="shared" si="1508"/>
        <v/>
      </c>
      <c r="R4128" s="1864" t="str">
        <f t="shared" si="1509"/>
        <v/>
      </c>
      <c r="S4128" s="1807">
        <f t="shared" si="1510"/>
        <v>0</v>
      </c>
      <c r="U4128" s="1764">
        <f t="shared" si="1511"/>
        <v>0</v>
      </c>
      <c r="V4128" s="1764">
        <f t="shared" si="1512"/>
        <v>0</v>
      </c>
      <c r="W4128" s="1764">
        <f t="shared" si="1513"/>
        <v>0</v>
      </c>
      <c r="X4128" s="1768"/>
      <c r="Y4128" s="1784"/>
      <c r="Z4128" s="1770"/>
      <c r="AA4128" s="1843"/>
      <c r="AB4128" s="1843"/>
      <c r="AH4128" s="1867"/>
      <c r="AK4128" s="1868"/>
      <c r="AL4128" s="1868"/>
    </row>
    <row r="4129" spans="9:38" x14ac:dyDescent="0.25">
      <c r="I4129" s="1783">
        <v>0</v>
      </c>
      <c r="J4129" s="1783">
        <v>0</v>
      </c>
      <c r="O4129" s="1764">
        <f t="shared" si="1507"/>
        <v>0</v>
      </c>
      <c r="P4129" s="1806" t="str">
        <f t="shared" si="1508"/>
        <v/>
      </c>
      <c r="R4129" s="1864" t="str">
        <f t="shared" si="1509"/>
        <v/>
      </c>
      <c r="S4129" s="1807">
        <f t="shared" si="1510"/>
        <v>0</v>
      </c>
      <c r="U4129" s="1764">
        <f t="shared" si="1511"/>
        <v>0</v>
      </c>
      <c r="V4129" s="1764">
        <f t="shared" si="1512"/>
        <v>0</v>
      </c>
      <c r="W4129" s="1764">
        <f t="shared" si="1513"/>
        <v>0</v>
      </c>
      <c r="X4129" s="1768"/>
      <c r="Y4129" s="1784"/>
      <c r="Z4129" s="1770"/>
      <c r="AA4129" s="1843"/>
      <c r="AB4129" s="1843"/>
      <c r="AH4129" s="1867"/>
      <c r="AK4129" s="1868"/>
      <c r="AL4129" s="1868"/>
    </row>
    <row r="4130" spans="9:38" x14ac:dyDescent="0.25">
      <c r="I4130" s="1783">
        <v>0</v>
      </c>
      <c r="J4130" s="1783">
        <v>0</v>
      </c>
      <c r="O4130" s="1764">
        <f t="shared" si="1507"/>
        <v>0</v>
      </c>
      <c r="P4130" s="1806" t="str">
        <f t="shared" si="1508"/>
        <v/>
      </c>
      <c r="R4130" s="1864" t="str">
        <f t="shared" si="1509"/>
        <v/>
      </c>
      <c r="S4130" s="1807">
        <f t="shared" si="1510"/>
        <v>0</v>
      </c>
      <c r="U4130" s="1764">
        <f t="shared" si="1511"/>
        <v>0</v>
      </c>
      <c r="V4130" s="1764">
        <f t="shared" si="1512"/>
        <v>0</v>
      </c>
      <c r="W4130" s="1764">
        <f t="shared" si="1513"/>
        <v>0</v>
      </c>
      <c r="X4130" s="1768"/>
      <c r="Y4130" s="1784"/>
      <c r="Z4130" s="1770"/>
      <c r="AA4130" s="1843"/>
      <c r="AB4130" s="1843"/>
      <c r="AH4130" s="1867"/>
      <c r="AK4130" s="1868"/>
      <c r="AL4130" s="1868"/>
    </row>
    <row r="4131" spans="9:38" x14ac:dyDescent="0.25">
      <c r="I4131" s="1783">
        <v>0</v>
      </c>
      <c r="J4131" s="1783">
        <v>0</v>
      </c>
      <c r="O4131" s="1764">
        <f t="shared" si="1507"/>
        <v>0</v>
      </c>
      <c r="P4131" s="1806" t="str">
        <f t="shared" si="1508"/>
        <v/>
      </c>
      <c r="R4131" s="1864" t="str">
        <f t="shared" si="1509"/>
        <v/>
      </c>
      <c r="S4131" s="1807">
        <f t="shared" si="1510"/>
        <v>0</v>
      </c>
      <c r="U4131" s="1764">
        <f t="shared" si="1511"/>
        <v>0</v>
      </c>
      <c r="V4131" s="1764">
        <f t="shared" si="1512"/>
        <v>0</v>
      </c>
      <c r="W4131" s="1764">
        <f t="shared" si="1513"/>
        <v>0</v>
      </c>
      <c r="X4131" s="1768"/>
      <c r="Y4131" s="1784"/>
      <c r="Z4131" s="1770"/>
      <c r="AA4131" s="1843"/>
      <c r="AB4131" s="1843"/>
      <c r="AH4131" s="1867"/>
      <c r="AK4131" s="1868"/>
      <c r="AL4131" s="1868"/>
    </row>
    <row r="4132" spans="9:38" x14ac:dyDescent="0.25">
      <c r="I4132" s="1783">
        <v>0</v>
      </c>
      <c r="J4132" s="1783">
        <v>0</v>
      </c>
      <c r="O4132" s="1764">
        <f t="shared" si="1507"/>
        <v>0</v>
      </c>
      <c r="P4132" s="1806" t="str">
        <f t="shared" si="1508"/>
        <v/>
      </c>
      <c r="R4132" s="1864" t="str">
        <f t="shared" si="1509"/>
        <v/>
      </c>
      <c r="S4132" s="1807">
        <f t="shared" si="1510"/>
        <v>0</v>
      </c>
      <c r="U4132" s="1764">
        <f t="shared" si="1511"/>
        <v>0</v>
      </c>
      <c r="V4132" s="1764">
        <f t="shared" si="1512"/>
        <v>0</v>
      </c>
      <c r="W4132" s="1764">
        <f t="shared" si="1513"/>
        <v>0</v>
      </c>
      <c r="X4132" s="1768"/>
      <c r="Y4132" s="1784"/>
      <c r="Z4132" s="1770"/>
      <c r="AA4132" s="1843"/>
      <c r="AB4132" s="1843"/>
      <c r="AH4132" s="1867"/>
      <c r="AK4132" s="1868"/>
      <c r="AL4132" s="1868"/>
    </row>
    <row r="4133" spans="9:38" x14ac:dyDescent="0.25">
      <c r="I4133" s="1783">
        <v>0</v>
      </c>
      <c r="J4133" s="1783">
        <v>0</v>
      </c>
      <c r="O4133" s="1764">
        <f t="shared" si="1507"/>
        <v>0</v>
      </c>
      <c r="P4133" s="1806" t="str">
        <f t="shared" si="1508"/>
        <v/>
      </c>
      <c r="R4133" s="1864" t="str">
        <f t="shared" si="1509"/>
        <v/>
      </c>
      <c r="S4133" s="1807">
        <f t="shared" si="1510"/>
        <v>0</v>
      </c>
      <c r="U4133" s="1764">
        <f t="shared" si="1511"/>
        <v>0</v>
      </c>
      <c r="V4133" s="1764">
        <f t="shared" si="1512"/>
        <v>0</v>
      </c>
      <c r="W4133" s="1764">
        <f t="shared" si="1513"/>
        <v>0</v>
      </c>
      <c r="X4133" s="1768"/>
      <c r="Y4133" s="1784"/>
      <c r="Z4133" s="1770"/>
      <c r="AA4133" s="1843"/>
      <c r="AB4133" s="1843"/>
      <c r="AH4133" s="1867"/>
      <c r="AK4133" s="1868"/>
      <c r="AL4133" s="1868"/>
    </row>
    <row r="4134" spans="9:38" x14ac:dyDescent="0.25">
      <c r="I4134" s="1783">
        <v>0</v>
      </c>
      <c r="J4134" s="1783">
        <v>0</v>
      </c>
      <c r="O4134" s="1764">
        <f t="shared" si="1507"/>
        <v>0</v>
      </c>
      <c r="P4134" s="1806" t="str">
        <f t="shared" si="1508"/>
        <v/>
      </c>
      <c r="R4134" s="1864" t="str">
        <f t="shared" si="1509"/>
        <v/>
      </c>
      <c r="S4134" s="1807">
        <f t="shared" si="1510"/>
        <v>0</v>
      </c>
      <c r="U4134" s="1764">
        <f t="shared" si="1511"/>
        <v>0</v>
      </c>
      <c r="V4134" s="1764">
        <f t="shared" si="1512"/>
        <v>0</v>
      </c>
      <c r="W4134" s="1764">
        <f t="shared" si="1513"/>
        <v>0</v>
      </c>
      <c r="X4134" s="1768"/>
      <c r="Y4134" s="1784"/>
      <c r="Z4134" s="1770"/>
      <c r="AA4134" s="1843"/>
      <c r="AB4134" s="1843"/>
      <c r="AH4134" s="1867"/>
      <c r="AK4134" s="1868"/>
      <c r="AL4134" s="1868"/>
    </row>
    <row r="4135" spans="9:38" x14ac:dyDescent="0.25">
      <c r="I4135" s="1783">
        <v>0</v>
      </c>
      <c r="J4135" s="1783">
        <v>0</v>
      </c>
      <c r="O4135" s="1764">
        <f t="shared" si="1507"/>
        <v>0</v>
      </c>
      <c r="P4135" s="1806" t="str">
        <f t="shared" si="1508"/>
        <v/>
      </c>
      <c r="R4135" s="1864" t="str">
        <f t="shared" si="1509"/>
        <v/>
      </c>
      <c r="S4135" s="1807">
        <f t="shared" si="1510"/>
        <v>0</v>
      </c>
      <c r="U4135" s="1764">
        <f t="shared" si="1511"/>
        <v>0</v>
      </c>
      <c r="V4135" s="1764">
        <f t="shared" si="1512"/>
        <v>0</v>
      </c>
      <c r="W4135" s="1764">
        <f t="shared" si="1513"/>
        <v>0</v>
      </c>
      <c r="X4135" s="1768"/>
      <c r="Y4135" s="1784"/>
      <c r="Z4135" s="1770"/>
      <c r="AA4135" s="1843"/>
      <c r="AB4135" s="1843"/>
      <c r="AH4135" s="1867"/>
      <c r="AK4135" s="1868"/>
      <c r="AL4135" s="1868"/>
    </row>
    <row r="4136" spans="9:38" x14ac:dyDescent="0.25">
      <c r="I4136" s="1783">
        <v>0</v>
      </c>
      <c r="J4136" s="1783">
        <v>0</v>
      </c>
      <c r="O4136" s="1764">
        <f t="shared" si="1507"/>
        <v>0</v>
      </c>
      <c r="P4136" s="1806" t="str">
        <f t="shared" si="1508"/>
        <v/>
      </c>
      <c r="R4136" s="1864" t="str">
        <f t="shared" si="1509"/>
        <v/>
      </c>
      <c r="S4136" s="1807">
        <f t="shared" si="1510"/>
        <v>0</v>
      </c>
      <c r="U4136" s="1764">
        <f t="shared" si="1511"/>
        <v>0</v>
      </c>
      <c r="V4136" s="1764">
        <f t="shared" si="1512"/>
        <v>0</v>
      </c>
      <c r="W4136" s="1764">
        <f t="shared" si="1513"/>
        <v>0</v>
      </c>
      <c r="X4136" s="1768"/>
      <c r="Y4136" s="1784"/>
      <c r="Z4136" s="1770"/>
      <c r="AA4136" s="1843"/>
      <c r="AB4136" s="1843"/>
      <c r="AH4136" s="1867"/>
      <c r="AK4136" s="1868"/>
      <c r="AL4136" s="1868"/>
    </row>
    <row r="4137" spans="9:38" x14ac:dyDescent="0.25">
      <c r="I4137" s="1783">
        <v>0</v>
      </c>
      <c r="J4137" s="1783">
        <v>0</v>
      </c>
      <c r="O4137" s="1764">
        <f t="shared" si="1507"/>
        <v>0</v>
      </c>
      <c r="P4137" s="1806" t="str">
        <f t="shared" si="1508"/>
        <v/>
      </c>
      <c r="R4137" s="1864" t="str">
        <f t="shared" si="1509"/>
        <v/>
      </c>
      <c r="S4137" s="1807">
        <f t="shared" si="1510"/>
        <v>0</v>
      </c>
      <c r="U4137" s="1764">
        <f t="shared" si="1511"/>
        <v>0</v>
      </c>
      <c r="V4137" s="1764">
        <f t="shared" si="1512"/>
        <v>0</v>
      </c>
      <c r="W4137" s="1764">
        <f t="shared" si="1513"/>
        <v>0</v>
      </c>
      <c r="X4137" s="1768"/>
      <c r="Y4137" s="1784"/>
      <c r="Z4137" s="1770"/>
      <c r="AA4137" s="1843"/>
      <c r="AB4137" s="1843"/>
      <c r="AH4137" s="1867"/>
      <c r="AK4137" s="1868"/>
      <c r="AL4137" s="1868"/>
    </row>
    <row r="4138" spans="9:38" x14ac:dyDescent="0.25">
      <c r="I4138" s="1783">
        <v>0</v>
      </c>
      <c r="J4138" s="1783">
        <v>0</v>
      </c>
      <c r="O4138" s="1764">
        <f t="shared" si="1507"/>
        <v>0</v>
      </c>
      <c r="P4138" s="1806" t="str">
        <f t="shared" si="1508"/>
        <v/>
      </c>
      <c r="R4138" s="1864" t="str">
        <f t="shared" si="1509"/>
        <v/>
      </c>
      <c r="S4138" s="1807">
        <f t="shared" si="1510"/>
        <v>0</v>
      </c>
      <c r="U4138" s="1764">
        <f t="shared" si="1511"/>
        <v>0</v>
      </c>
      <c r="V4138" s="1764">
        <f t="shared" si="1512"/>
        <v>0</v>
      </c>
      <c r="W4138" s="1764">
        <f t="shared" si="1513"/>
        <v>0</v>
      </c>
      <c r="X4138" s="1768"/>
      <c r="Y4138" s="1784"/>
      <c r="Z4138" s="1770"/>
      <c r="AA4138" s="1843"/>
      <c r="AB4138" s="1843"/>
      <c r="AH4138" s="1867"/>
      <c r="AK4138" s="1868"/>
      <c r="AL4138" s="1868"/>
    </row>
    <row r="4139" spans="9:38" x14ac:dyDescent="0.25">
      <c r="I4139" s="1783">
        <v>0</v>
      </c>
      <c r="J4139" s="1783">
        <v>0</v>
      </c>
      <c r="O4139" s="1764">
        <f t="shared" si="1507"/>
        <v>0</v>
      </c>
      <c r="P4139" s="1806" t="str">
        <f t="shared" si="1508"/>
        <v/>
      </c>
      <c r="R4139" s="1864" t="str">
        <f t="shared" si="1509"/>
        <v/>
      </c>
      <c r="S4139" s="1807">
        <f t="shared" si="1510"/>
        <v>0</v>
      </c>
      <c r="U4139" s="1764">
        <f t="shared" si="1511"/>
        <v>0</v>
      </c>
      <c r="V4139" s="1764">
        <f t="shared" si="1512"/>
        <v>0</v>
      </c>
      <c r="W4139" s="1764">
        <f t="shared" si="1513"/>
        <v>0</v>
      </c>
      <c r="X4139" s="1768"/>
      <c r="Y4139" s="1784"/>
      <c r="Z4139" s="1770"/>
      <c r="AA4139" s="1843"/>
      <c r="AB4139" s="1843"/>
      <c r="AH4139" s="1867"/>
      <c r="AK4139" s="1868"/>
      <c r="AL4139" s="1868"/>
    </row>
    <row r="4140" spans="9:38" x14ac:dyDescent="0.25">
      <c r="I4140" s="1783">
        <v>0</v>
      </c>
      <c r="J4140" s="1783">
        <v>0</v>
      </c>
      <c r="O4140" s="1764">
        <f t="shared" si="1507"/>
        <v>0</v>
      </c>
      <c r="P4140" s="1806" t="str">
        <f t="shared" si="1508"/>
        <v/>
      </c>
      <c r="R4140" s="1864" t="str">
        <f t="shared" si="1509"/>
        <v/>
      </c>
      <c r="S4140" s="1807">
        <f t="shared" si="1510"/>
        <v>0</v>
      </c>
      <c r="U4140" s="1764">
        <f t="shared" si="1511"/>
        <v>0</v>
      </c>
      <c r="V4140" s="1764">
        <f t="shared" si="1512"/>
        <v>0</v>
      </c>
      <c r="W4140" s="1764">
        <f t="shared" si="1513"/>
        <v>0</v>
      </c>
      <c r="X4140" s="1768"/>
      <c r="Y4140" s="1784"/>
      <c r="Z4140" s="1770"/>
      <c r="AA4140" s="1843"/>
      <c r="AB4140" s="1843"/>
      <c r="AH4140" s="1867"/>
      <c r="AK4140" s="1868"/>
      <c r="AL4140" s="1868"/>
    </row>
    <row r="4141" spans="9:38" x14ac:dyDescent="0.25">
      <c r="I4141" s="1783">
        <v>0</v>
      </c>
      <c r="J4141" s="1783">
        <v>0</v>
      </c>
      <c r="O4141" s="1764">
        <f t="shared" si="1507"/>
        <v>0</v>
      </c>
      <c r="P4141" s="1806" t="str">
        <f t="shared" si="1508"/>
        <v/>
      </c>
      <c r="R4141" s="1864" t="str">
        <f t="shared" si="1509"/>
        <v/>
      </c>
      <c r="S4141" s="1807">
        <f t="shared" si="1510"/>
        <v>0</v>
      </c>
      <c r="U4141" s="1764">
        <f t="shared" si="1511"/>
        <v>0</v>
      </c>
      <c r="V4141" s="1764">
        <f t="shared" si="1512"/>
        <v>0</v>
      </c>
      <c r="W4141" s="1764">
        <f t="shared" si="1513"/>
        <v>0</v>
      </c>
      <c r="X4141" s="1768"/>
      <c r="Y4141" s="1784"/>
      <c r="Z4141" s="1770"/>
      <c r="AA4141" s="1843"/>
      <c r="AB4141" s="1843"/>
      <c r="AH4141" s="1867"/>
      <c r="AK4141" s="1868"/>
      <c r="AL4141" s="1868"/>
    </row>
    <row r="4142" spans="9:38" x14ac:dyDescent="0.25">
      <c r="I4142" s="1783">
        <v>0</v>
      </c>
      <c r="J4142" s="1783">
        <v>0</v>
      </c>
      <c r="O4142" s="1764">
        <f t="shared" si="1507"/>
        <v>0</v>
      </c>
      <c r="P4142" s="1806" t="str">
        <f t="shared" si="1508"/>
        <v/>
      </c>
      <c r="R4142" s="1864" t="str">
        <f t="shared" si="1509"/>
        <v/>
      </c>
      <c r="S4142" s="1807">
        <f t="shared" si="1510"/>
        <v>0</v>
      </c>
      <c r="U4142" s="1764">
        <f t="shared" si="1511"/>
        <v>0</v>
      </c>
      <c r="V4142" s="1764">
        <f t="shared" si="1512"/>
        <v>0</v>
      </c>
      <c r="W4142" s="1764">
        <f t="shared" si="1513"/>
        <v>0</v>
      </c>
      <c r="X4142" s="1768"/>
      <c r="Y4142" s="1784"/>
      <c r="Z4142" s="1770"/>
      <c r="AA4142" s="1843"/>
      <c r="AB4142" s="1843"/>
      <c r="AH4142" s="1867"/>
      <c r="AK4142" s="1868"/>
      <c r="AL4142" s="1868"/>
    </row>
    <row r="4143" spans="9:38" x14ac:dyDescent="0.25">
      <c r="I4143" s="1783">
        <v>0</v>
      </c>
      <c r="J4143" s="1783">
        <v>0</v>
      </c>
      <c r="O4143" s="1764">
        <f t="shared" si="1507"/>
        <v>0</v>
      </c>
      <c r="P4143" s="1806" t="str">
        <f t="shared" si="1508"/>
        <v/>
      </c>
      <c r="R4143" s="1864" t="str">
        <f t="shared" si="1509"/>
        <v/>
      </c>
      <c r="S4143" s="1807">
        <f t="shared" si="1510"/>
        <v>0</v>
      </c>
      <c r="U4143" s="1764">
        <f t="shared" si="1511"/>
        <v>0</v>
      </c>
      <c r="V4143" s="1764">
        <f t="shared" si="1512"/>
        <v>0</v>
      </c>
      <c r="W4143" s="1764">
        <f t="shared" si="1513"/>
        <v>0</v>
      </c>
      <c r="X4143" s="1768"/>
      <c r="Y4143" s="1784"/>
      <c r="Z4143" s="1770"/>
      <c r="AA4143" s="1843"/>
      <c r="AB4143" s="1843"/>
      <c r="AH4143" s="1867"/>
      <c r="AK4143" s="1868"/>
      <c r="AL4143" s="1868"/>
    </row>
    <row r="4144" spans="9:38" x14ac:dyDescent="0.25">
      <c r="I4144" s="1783">
        <v>0</v>
      </c>
      <c r="J4144" s="1783">
        <v>0</v>
      </c>
      <c r="O4144" s="1764">
        <f t="shared" si="1507"/>
        <v>0</v>
      </c>
      <c r="P4144" s="1806" t="str">
        <f t="shared" si="1508"/>
        <v/>
      </c>
      <c r="R4144" s="1864" t="str">
        <f t="shared" si="1509"/>
        <v/>
      </c>
      <c r="S4144" s="1807">
        <f t="shared" si="1510"/>
        <v>0</v>
      </c>
      <c r="U4144" s="1764">
        <f t="shared" si="1511"/>
        <v>0</v>
      </c>
      <c r="V4144" s="1764">
        <f t="shared" si="1512"/>
        <v>0</v>
      </c>
      <c r="W4144" s="1764">
        <f t="shared" si="1513"/>
        <v>0</v>
      </c>
      <c r="X4144" s="1768"/>
      <c r="Y4144" s="1784"/>
      <c r="Z4144" s="1770"/>
      <c r="AA4144" s="1843"/>
      <c r="AB4144" s="1843"/>
      <c r="AH4144" s="1867"/>
      <c r="AK4144" s="1868"/>
      <c r="AL4144" s="1868"/>
    </row>
    <row r="4145" spans="9:38" x14ac:dyDescent="0.25">
      <c r="I4145" s="1783">
        <v>0</v>
      </c>
      <c r="J4145" s="1783">
        <v>0</v>
      </c>
      <c r="O4145" s="1764">
        <f t="shared" si="1507"/>
        <v>0</v>
      </c>
      <c r="P4145" s="1806" t="str">
        <f t="shared" si="1508"/>
        <v/>
      </c>
      <c r="R4145" s="1864" t="str">
        <f t="shared" si="1509"/>
        <v/>
      </c>
      <c r="S4145" s="1807">
        <f t="shared" si="1510"/>
        <v>0</v>
      </c>
      <c r="U4145" s="1764">
        <f t="shared" si="1511"/>
        <v>0</v>
      </c>
      <c r="V4145" s="1764">
        <f t="shared" si="1512"/>
        <v>0</v>
      </c>
      <c r="W4145" s="1764">
        <f t="shared" si="1513"/>
        <v>0</v>
      </c>
      <c r="X4145" s="1768"/>
      <c r="Y4145" s="1784"/>
      <c r="Z4145" s="1770"/>
      <c r="AA4145" s="1843"/>
      <c r="AB4145" s="1843"/>
      <c r="AH4145" s="1867"/>
      <c r="AK4145" s="1868"/>
      <c r="AL4145" s="1868"/>
    </row>
    <row r="4146" spans="9:38" x14ac:dyDescent="0.25">
      <c r="I4146" s="1783">
        <v>0</v>
      </c>
      <c r="J4146" s="1783">
        <v>0</v>
      </c>
      <c r="O4146" s="1764">
        <f t="shared" si="1507"/>
        <v>0</v>
      </c>
      <c r="P4146" s="1806" t="str">
        <f t="shared" si="1508"/>
        <v/>
      </c>
      <c r="R4146" s="1864" t="str">
        <f t="shared" si="1509"/>
        <v/>
      </c>
      <c r="S4146" s="1807">
        <f t="shared" si="1510"/>
        <v>0</v>
      </c>
      <c r="U4146" s="1764">
        <f t="shared" si="1511"/>
        <v>0</v>
      </c>
      <c r="V4146" s="1764">
        <f t="shared" si="1512"/>
        <v>0</v>
      </c>
      <c r="W4146" s="1764">
        <f t="shared" si="1513"/>
        <v>0</v>
      </c>
      <c r="X4146" s="1768"/>
      <c r="Y4146" s="1784"/>
      <c r="Z4146" s="1770"/>
      <c r="AA4146" s="1843"/>
      <c r="AB4146" s="1843"/>
      <c r="AH4146" s="1867"/>
      <c r="AK4146" s="1868"/>
      <c r="AL4146" s="1868"/>
    </row>
    <row r="4147" spans="9:38" x14ac:dyDescent="0.25">
      <c r="I4147" s="1783">
        <v>0</v>
      </c>
      <c r="J4147" s="1783">
        <v>0</v>
      </c>
      <c r="O4147" s="1764">
        <f t="shared" si="1507"/>
        <v>0</v>
      </c>
      <c r="P4147" s="1806" t="str">
        <f t="shared" si="1508"/>
        <v/>
      </c>
      <c r="R4147" s="1864" t="str">
        <f t="shared" si="1509"/>
        <v/>
      </c>
      <c r="S4147" s="1807">
        <f t="shared" si="1510"/>
        <v>0</v>
      </c>
      <c r="U4147" s="1764">
        <f t="shared" si="1511"/>
        <v>0</v>
      </c>
      <c r="V4147" s="1764">
        <f t="shared" si="1512"/>
        <v>0</v>
      </c>
      <c r="W4147" s="1764">
        <f t="shared" si="1513"/>
        <v>0</v>
      </c>
      <c r="X4147" s="1768"/>
      <c r="Y4147" s="1784"/>
      <c r="Z4147" s="1770"/>
      <c r="AA4147" s="1843"/>
      <c r="AB4147" s="1843"/>
      <c r="AH4147" s="1867"/>
      <c r="AK4147" s="1868"/>
      <c r="AL4147" s="1868"/>
    </row>
    <row r="4148" spans="9:38" x14ac:dyDescent="0.25">
      <c r="I4148" s="1783">
        <v>0</v>
      </c>
      <c r="J4148" s="1783">
        <v>0</v>
      </c>
      <c r="O4148" s="1764">
        <f t="shared" si="1507"/>
        <v>0</v>
      </c>
      <c r="P4148" s="1806" t="str">
        <f t="shared" si="1508"/>
        <v/>
      </c>
      <c r="R4148" s="1864" t="str">
        <f t="shared" si="1509"/>
        <v/>
      </c>
      <c r="S4148" s="1807">
        <f t="shared" si="1510"/>
        <v>0</v>
      </c>
      <c r="U4148" s="1764">
        <f t="shared" si="1511"/>
        <v>0</v>
      </c>
      <c r="V4148" s="1764">
        <f t="shared" si="1512"/>
        <v>0</v>
      </c>
      <c r="W4148" s="1764">
        <f t="shared" si="1513"/>
        <v>0</v>
      </c>
      <c r="X4148" s="1768"/>
      <c r="Y4148" s="1784"/>
      <c r="Z4148" s="1770"/>
      <c r="AA4148" s="1843"/>
      <c r="AB4148" s="1843"/>
      <c r="AH4148" s="1867"/>
      <c r="AK4148" s="1868"/>
      <c r="AL4148" s="1868"/>
    </row>
    <row r="4149" spans="9:38" x14ac:dyDescent="0.25">
      <c r="I4149" s="1783">
        <v>0</v>
      </c>
      <c r="J4149" s="1783">
        <v>0</v>
      </c>
      <c r="O4149" s="1764">
        <f t="shared" si="1507"/>
        <v>0</v>
      </c>
      <c r="P4149" s="1806" t="str">
        <f t="shared" si="1508"/>
        <v/>
      </c>
      <c r="R4149" s="1864" t="str">
        <f t="shared" si="1509"/>
        <v/>
      </c>
      <c r="S4149" s="1807">
        <f t="shared" si="1510"/>
        <v>0</v>
      </c>
      <c r="U4149" s="1764">
        <f t="shared" si="1511"/>
        <v>0</v>
      </c>
      <c r="V4149" s="1764">
        <f t="shared" si="1512"/>
        <v>0</v>
      </c>
      <c r="W4149" s="1764">
        <f t="shared" si="1513"/>
        <v>0</v>
      </c>
      <c r="X4149" s="1768"/>
      <c r="Y4149" s="1784"/>
      <c r="Z4149" s="1770"/>
      <c r="AA4149" s="1843"/>
      <c r="AB4149" s="1843"/>
      <c r="AH4149" s="1867"/>
      <c r="AK4149" s="1868"/>
      <c r="AL4149" s="1868"/>
    </row>
    <row r="4150" spans="9:38" x14ac:dyDescent="0.25">
      <c r="I4150" s="1783">
        <v>0</v>
      </c>
      <c r="J4150" s="1783">
        <v>0</v>
      </c>
      <c r="O4150" s="1764">
        <f t="shared" si="1507"/>
        <v>0</v>
      </c>
      <c r="P4150" s="1806" t="str">
        <f t="shared" si="1508"/>
        <v/>
      </c>
      <c r="R4150" s="1864" t="str">
        <f t="shared" si="1509"/>
        <v/>
      </c>
      <c r="S4150" s="1807">
        <f t="shared" si="1510"/>
        <v>0</v>
      </c>
      <c r="U4150" s="1764">
        <f t="shared" si="1511"/>
        <v>0</v>
      </c>
      <c r="V4150" s="1764">
        <f t="shared" si="1512"/>
        <v>0</v>
      </c>
      <c r="W4150" s="1764">
        <f t="shared" si="1513"/>
        <v>0</v>
      </c>
      <c r="X4150" s="1768"/>
      <c r="Y4150" s="1784"/>
      <c r="Z4150" s="1770"/>
      <c r="AA4150" s="1843"/>
      <c r="AB4150" s="1843"/>
      <c r="AH4150" s="1867"/>
      <c r="AK4150" s="1868"/>
      <c r="AL4150" s="1868"/>
    </row>
    <row r="4151" spans="9:38" x14ac:dyDescent="0.25">
      <c r="I4151" s="1783">
        <v>0</v>
      </c>
      <c r="J4151" s="1783">
        <v>0</v>
      </c>
      <c r="O4151" s="1764">
        <f t="shared" si="1507"/>
        <v>0</v>
      </c>
      <c r="P4151" s="1806" t="str">
        <f t="shared" si="1508"/>
        <v/>
      </c>
      <c r="R4151" s="1864" t="str">
        <f t="shared" si="1509"/>
        <v/>
      </c>
      <c r="S4151" s="1807">
        <f t="shared" si="1510"/>
        <v>0</v>
      </c>
      <c r="U4151" s="1764">
        <f t="shared" si="1511"/>
        <v>0</v>
      </c>
      <c r="V4151" s="1764">
        <f t="shared" si="1512"/>
        <v>0</v>
      </c>
      <c r="W4151" s="1764">
        <f t="shared" si="1513"/>
        <v>0</v>
      </c>
      <c r="X4151" s="1768"/>
      <c r="Y4151" s="1784"/>
      <c r="Z4151" s="1770"/>
      <c r="AA4151" s="1843"/>
      <c r="AB4151" s="1843"/>
      <c r="AH4151" s="1867"/>
      <c r="AK4151" s="1868"/>
      <c r="AL4151" s="1868"/>
    </row>
    <row r="4152" spans="9:38" x14ac:dyDescent="0.25">
      <c r="I4152" s="1783">
        <v>0</v>
      </c>
      <c r="J4152" s="1783">
        <v>0</v>
      </c>
      <c r="O4152" s="1764">
        <f t="shared" si="1507"/>
        <v>0</v>
      </c>
      <c r="P4152" s="1806" t="str">
        <f t="shared" si="1508"/>
        <v/>
      </c>
      <c r="R4152" s="1864" t="str">
        <f t="shared" si="1509"/>
        <v/>
      </c>
      <c r="S4152" s="1807">
        <f t="shared" si="1510"/>
        <v>0</v>
      </c>
      <c r="U4152" s="1764">
        <f t="shared" si="1511"/>
        <v>0</v>
      </c>
      <c r="V4152" s="1764">
        <f t="shared" si="1512"/>
        <v>0</v>
      </c>
      <c r="W4152" s="1764">
        <f t="shared" si="1513"/>
        <v>0</v>
      </c>
      <c r="X4152" s="1768"/>
      <c r="Y4152" s="1784"/>
      <c r="Z4152" s="1770"/>
      <c r="AA4152" s="1843"/>
      <c r="AB4152" s="1843"/>
      <c r="AH4152" s="1867"/>
      <c r="AK4152" s="1868"/>
      <c r="AL4152" s="1868"/>
    </row>
    <row r="4153" spans="9:38" x14ac:dyDescent="0.25">
      <c r="I4153" s="1783">
        <v>0</v>
      </c>
      <c r="J4153" s="1783">
        <v>0</v>
      </c>
      <c r="O4153" s="1764">
        <f t="shared" si="1507"/>
        <v>0</v>
      </c>
      <c r="P4153" s="1806" t="str">
        <f t="shared" si="1508"/>
        <v/>
      </c>
      <c r="R4153" s="1864" t="str">
        <f t="shared" si="1509"/>
        <v/>
      </c>
      <c r="S4153" s="1807">
        <f t="shared" si="1510"/>
        <v>0</v>
      </c>
      <c r="U4153" s="1764">
        <f t="shared" si="1511"/>
        <v>0</v>
      </c>
      <c r="V4153" s="1764">
        <f t="shared" si="1512"/>
        <v>0</v>
      </c>
      <c r="W4153" s="1764">
        <f t="shared" si="1513"/>
        <v>0</v>
      </c>
      <c r="X4153" s="1768"/>
      <c r="Y4153" s="1784"/>
      <c r="Z4153" s="1770"/>
      <c r="AA4153" s="1843"/>
      <c r="AB4153" s="1843"/>
      <c r="AH4153" s="1867"/>
      <c r="AK4153" s="1868"/>
      <c r="AL4153" s="1868"/>
    </row>
    <row r="4154" spans="9:38" x14ac:dyDescent="0.25">
      <c r="I4154" s="1783">
        <v>0</v>
      </c>
      <c r="J4154" s="1783">
        <v>0</v>
      </c>
      <c r="O4154" s="1764">
        <f t="shared" si="1507"/>
        <v>0</v>
      </c>
      <c r="P4154" s="1806" t="str">
        <f t="shared" si="1508"/>
        <v/>
      </c>
      <c r="R4154" s="1864" t="str">
        <f t="shared" si="1509"/>
        <v/>
      </c>
      <c r="S4154" s="1807">
        <f t="shared" si="1510"/>
        <v>0</v>
      </c>
      <c r="U4154" s="1764">
        <f t="shared" si="1511"/>
        <v>0</v>
      </c>
      <c r="V4154" s="1764">
        <f t="shared" si="1512"/>
        <v>0</v>
      </c>
      <c r="W4154" s="1764">
        <f t="shared" si="1513"/>
        <v>0</v>
      </c>
      <c r="X4154" s="1768"/>
      <c r="Y4154" s="1784"/>
      <c r="Z4154" s="1770"/>
      <c r="AA4154" s="1843"/>
      <c r="AB4154" s="1843"/>
      <c r="AH4154" s="1867"/>
      <c r="AK4154" s="1868"/>
      <c r="AL4154" s="1868"/>
    </row>
    <row r="4155" spans="9:38" x14ac:dyDescent="0.25">
      <c r="I4155" s="1783">
        <v>0</v>
      </c>
      <c r="J4155" s="1783">
        <v>0</v>
      </c>
      <c r="O4155" s="1764">
        <f t="shared" si="1507"/>
        <v>0</v>
      </c>
      <c r="P4155" s="1806" t="str">
        <f t="shared" si="1508"/>
        <v/>
      </c>
      <c r="R4155" s="1864" t="str">
        <f t="shared" si="1509"/>
        <v/>
      </c>
      <c r="S4155" s="1807">
        <f t="shared" si="1510"/>
        <v>0</v>
      </c>
      <c r="U4155" s="1764">
        <f t="shared" si="1511"/>
        <v>0</v>
      </c>
      <c r="V4155" s="1764">
        <f t="shared" si="1512"/>
        <v>0</v>
      </c>
      <c r="W4155" s="1764">
        <f t="shared" si="1513"/>
        <v>0</v>
      </c>
      <c r="X4155" s="1768"/>
      <c r="Y4155" s="1784"/>
      <c r="Z4155" s="1770"/>
      <c r="AA4155" s="1843"/>
      <c r="AB4155" s="1843"/>
      <c r="AH4155" s="1867"/>
      <c r="AK4155" s="1868"/>
      <c r="AL4155" s="1868"/>
    </row>
    <row r="4156" spans="9:38" x14ac:dyDescent="0.25">
      <c r="I4156" s="1783">
        <v>0</v>
      </c>
      <c r="J4156" s="1783">
        <v>0</v>
      </c>
      <c r="O4156" s="1764">
        <f t="shared" si="1507"/>
        <v>0</v>
      </c>
      <c r="P4156" s="1806" t="str">
        <f t="shared" si="1508"/>
        <v/>
      </c>
      <c r="R4156" s="1864" t="str">
        <f t="shared" si="1509"/>
        <v/>
      </c>
      <c r="S4156" s="1807">
        <f t="shared" si="1510"/>
        <v>0</v>
      </c>
      <c r="U4156" s="1764">
        <f t="shared" si="1511"/>
        <v>0</v>
      </c>
      <c r="V4156" s="1764">
        <f t="shared" si="1512"/>
        <v>0</v>
      </c>
      <c r="W4156" s="1764">
        <f t="shared" si="1513"/>
        <v>0</v>
      </c>
      <c r="X4156" s="1768"/>
      <c r="Y4156" s="1784"/>
      <c r="Z4156" s="1770"/>
      <c r="AA4156" s="1843"/>
      <c r="AB4156" s="1843"/>
      <c r="AH4156" s="1867"/>
      <c r="AK4156" s="1868"/>
      <c r="AL4156" s="1868"/>
    </row>
    <row r="4157" spans="9:38" x14ac:dyDescent="0.25">
      <c r="I4157" s="1783">
        <v>0</v>
      </c>
      <c r="J4157" s="1783">
        <v>0</v>
      </c>
      <c r="O4157" s="1764">
        <f t="shared" si="1507"/>
        <v>0</v>
      </c>
      <c r="P4157" s="1806" t="str">
        <f t="shared" si="1508"/>
        <v/>
      </c>
      <c r="R4157" s="1864" t="str">
        <f t="shared" si="1509"/>
        <v/>
      </c>
      <c r="S4157" s="1807">
        <f t="shared" si="1510"/>
        <v>0</v>
      </c>
      <c r="U4157" s="1764">
        <f t="shared" si="1511"/>
        <v>0</v>
      </c>
      <c r="V4157" s="1764">
        <f t="shared" si="1512"/>
        <v>0</v>
      </c>
      <c r="W4157" s="1764">
        <f t="shared" si="1513"/>
        <v>0</v>
      </c>
      <c r="X4157" s="1768"/>
      <c r="Y4157" s="1784"/>
      <c r="Z4157" s="1770"/>
      <c r="AA4157" s="1843"/>
      <c r="AB4157" s="1843"/>
      <c r="AH4157" s="1867"/>
      <c r="AK4157" s="1868"/>
      <c r="AL4157" s="1868"/>
    </row>
    <row r="4158" spans="9:38" x14ac:dyDescent="0.25">
      <c r="I4158" s="1783">
        <v>0</v>
      </c>
      <c r="J4158" s="1783">
        <v>0</v>
      </c>
      <c r="O4158" s="1764">
        <f t="shared" si="1507"/>
        <v>0</v>
      </c>
      <c r="P4158" s="1806" t="str">
        <f t="shared" si="1508"/>
        <v/>
      </c>
      <c r="R4158" s="1864" t="str">
        <f t="shared" si="1509"/>
        <v/>
      </c>
      <c r="S4158" s="1807">
        <f t="shared" si="1510"/>
        <v>0</v>
      </c>
      <c r="U4158" s="1764">
        <f t="shared" si="1511"/>
        <v>0</v>
      </c>
      <c r="V4158" s="1764">
        <f t="shared" si="1512"/>
        <v>0</v>
      </c>
      <c r="W4158" s="1764">
        <f t="shared" si="1513"/>
        <v>0</v>
      </c>
      <c r="X4158" s="1768"/>
      <c r="Y4158" s="1784"/>
      <c r="Z4158" s="1770"/>
      <c r="AA4158" s="1843"/>
      <c r="AB4158" s="1843"/>
      <c r="AH4158" s="1867"/>
      <c r="AK4158" s="1868"/>
      <c r="AL4158" s="1868"/>
    </row>
    <row r="4159" spans="9:38" x14ac:dyDescent="0.25">
      <c r="I4159" s="1783">
        <v>0</v>
      </c>
      <c r="J4159" s="1783">
        <v>0</v>
      </c>
      <c r="O4159" s="1764">
        <f t="shared" si="1507"/>
        <v>0</v>
      </c>
      <c r="P4159" s="1806" t="str">
        <f t="shared" si="1508"/>
        <v/>
      </c>
      <c r="R4159" s="1864" t="str">
        <f t="shared" si="1509"/>
        <v/>
      </c>
      <c r="S4159" s="1807">
        <f t="shared" si="1510"/>
        <v>0</v>
      </c>
      <c r="U4159" s="1764">
        <f t="shared" si="1511"/>
        <v>0</v>
      </c>
      <c r="V4159" s="1764">
        <f t="shared" si="1512"/>
        <v>0</v>
      </c>
      <c r="W4159" s="1764">
        <f t="shared" si="1513"/>
        <v>0</v>
      </c>
      <c r="X4159" s="1768"/>
      <c r="Y4159" s="1784"/>
      <c r="Z4159" s="1770"/>
      <c r="AA4159" s="1843"/>
      <c r="AB4159" s="1843"/>
      <c r="AH4159" s="1867"/>
      <c r="AK4159" s="1868"/>
      <c r="AL4159" s="1868"/>
    </row>
    <row r="4160" spans="9:38" x14ac:dyDescent="0.25">
      <c r="I4160" s="1783">
        <v>0</v>
      </c>
      <c r="J4160" s="1783">
        <v>0</v>
      </c>
      <c r="O4160" s="1764">
        <f t="shared" si="1507"/>
        <v>0</v>
      </c>
      <c r="P4160" s="1806" t="str">
        <f t="shared" si="1508"/>
        <v/>
      </c>
      <c r="R4160" s="1864" t="str">
        <f t="shared" si="1509"/>
        <v/>
      </c>
      <c r="S4160" s="1807">
        <f t="shared" si="1510"/>
        <v>0</v>
      </c>
      <c r="U4160" s="1764">
        <f t="shared" si="1511"/>
        <v>0</v>
      </c>
      <c r="V4160" s="1764">
        <f t="shared" si="1512"/>
        <v>0</v>
      </c>
      <c r="W4160" s="1764">
        <f t="shared" si="1513"/>
        <v>0</v>
      </c>
      <c r="X4160" s="1768"/>
      <c r="Y4160" s="1784"/>
      <c r="Z4160" s="1770"/>
      <c r="AA4160" s="1843"/>
      <c r="AB4160" s="1843"/>
      <c r="AH4160" s="1867"/>
      <c r="AK4160" s="1868"/>
      <c r="AL4160" s="1868"/>
    </row>
    <row r="4161" spans="9:38" x14ac:dyDescent="0.25">
      <c r="I4161" s="1783">
        <v>0</v>
      </c>
      <c r="J4161" s="1783">
        <v>0</v>
      </c>
      <c r="O4161" s="1764">
        <f t="shared" si="1507"/>
        <v>0</v>
      </c>
      <c r="P4161" s="1806" t="str">
        <f t="shared" si="1508"/>
        <v/>
      </c>
      <c r="R4161" s="1864" t="str">
        <f t="shared" si="1509"/>
        <v/>
      </c>
      <c r="S4161" s="1807">
        <f t="shared" si="1510"/>
        <v>0</v>
      </c>
      <c r="U4161" s="1764">
        <f t="shared" si="1511"/>
        <v>0</v>
      </c>
      <c r="V4161" s="1764">
        <f t="shared" si="1512"/>
        <v>0</v>
      </c>
      <c r="W4161" s="1764">
        <f t="shared" si="1513"/>
        <v>0</v>
      </c>
      <c r="X4161" s="1768"/>
      <c r="Y4161" s="1784"/>
      <c r="Z4161" s="1770"/>
      <c r="AA4161" s="1843"/>
      <c r="AB4161" s="1843"/>
      <c r="AH4161" s="1867"/>
      <c r="AK4161" s="1868"/>
      <c r="AL4161" s="1868"/>
    </row>
    <row r="4162" spans="9:38" x14ac:dyDescent="0.25">
      <c r="I4162" s="1783">
        <v>0</v>
      </c>
      <c r="J4162" s="1783">
        <v>0</v>
      </c>
      <c r="O4162" s="1764">
        <f t="shared" si="1507"/>
        <v>0</v>
      </c>
      <c r="P4162" s="1806" t="str">
        <f t="shared" si="1508"/>
        <v/>
      </c>
      <c r="R4162" s="1864" t="str">
        <f t="shared" si="1509"/>
        <v/>
      </c>
      <c r="S4162" s="1807">
        <f t="shared" si="1510"/>
        <v>0</v>
      </c>
      <c r="U4162" s="1764">
        <f t="shared" si="1511"/>
        <v>0</v>
      </c>
      <c r="V4162" s="1764">
        <f t="shared" si="1512"/>
        <v>0</v>
      </c>
      <c r="W4162" s="1764">
        <f t="shared" si="1513"/>
        <v>0</v>
      </c>
      <c r="X4162" s="1768"/>
      <c r="Y4162" s="1784"/>
      <c r="Z4162" s="1770"/>
      <c r="AA4162" s="1843"/>
      <c r="AB4162" s="1843"/>
      <c r="AH4162" s="1867"/>
      <c r="AK4162" s="1868"/>
      <c r="AL4162" s="1868"/>
    </row>
    <row r="4163" spans="9:38" x14ac:dyDescent="0.25">
      <c r="I4163" s="1783">
        <v>0</v>
      </c>
      <c r="J4163" s="1783">
        <v>0</v>
      </c>
      <c r="O4163" s="1764">
        <f t="shared" si="1507"/>
        <v>0</v>
      </c>
      <c r="P4163" s="1806" t="str">
        <f t="shared" si="1508"/>
        <v/>
      </c>
      <c r="R4163" s="1864" t="str">
        <f t="shared" si="1509"/>
        <v/>
      </c>
      <c r="S4163" s="1807">
        <f t="shared" si="1510"/>
        <v>0</v>
      </c>
      <c r="U4163" s="1764">
        <f t="shared" si="1511"/>
        <v>0</v>
      </c>
      <c r="V4163" s="1764">
        <f t="shared" si="1512"/>
        <v>0</v>
      </c>
      <c r="W4163" s="1764">
        <f t="shared" si="1513"/>
        <v>0</v>
      </c>
      <c r="X4163" s="1768"/>
      <c r="Y4163" s="1784"/>
      <c r="Z4163" s="1770"/>
      <c r="AA4163" s="1843"/>
      <c r="AB4163" s="1843"/>
      <c r="AH4163" s="1867"/>
      <c r="AK4163" s="1868"/>
      <c r="AL4163" s="1868"/>
    </row>
    <row r="4164" spans="9:38" x14ac:dyDescent="0.25">
      <c r="I4164" s="1783">
        <v>0</v>
      </c>
      <c r="J4164" s="1783">
        <v>0</v>
      </c>
      <c r="O4164" s="1764">
        <f t="shared" si="1507"/>
        <v>0</v>
      </c>
      <c r="P4164" s="1806" t="str">
        <f t="shared" si="1508"/>
        <v/>
      </c>
      <c r="R4164" s="1864" t="str">
        <f t="shared" si="1509"/>
        <v/>
      </c>
      <c r="S4164" s="1807">
        <f t="shared" si="1510"/>
        <v>0</v>
      </c>
      <c r="U4164" s="1764">
        <f t="shared" si="1511"/>
        <v>0</v>
      </c>
      <c r="V4164" s="1764">
        <f t="shared" si="1512"/>
        <v>0</v>
      </c>
      <c r="W4164" s="1764">
        <f t="shared" si="1513"/>
        <v>0</v>
      </c>
      <c r="X4164" s="1768"/>
      <c r="Y4164" s="1784"/>
      <c r="Z4164" s="1770"/>
      <c r="AA4164" s="1843"/>
      <c r="AB4164" s="1843"/>
      <c r="AH4164" s="1867"/>
      <c r="AK4164" s="1868"/>
      <c r="AL4164" s="1868"/>
    </row>
    <row r="4165" spans="9:38" x14ac:dyDescent="0.25">
      <c r="I4165" s="1783">
        <v>0</v>
      </c>
      <c r="J4165" s="1783">
        <v>0</v>
      </c>
      <c r="O4165" s="1764">
        <f t="shared" si="1507"/>
        <v>0</v>
      </c>
      <c r="P4165" s="1806" t="str">
        <f t="shared" si="1508"/>
        <v/>
      </c>
      <c r="R4165" s="1864" t="str">
        <f t="shared" si="1509"/>
        <v/>
      </c>
      <c r="S4165" s="1807">
        <f t="shared" si="1510"/>
        <v>0</v>
      </c>
      <c r="U4165" s="1764">
        <f t="shared" si="1511"/>
        <v>0</v>
      </c>
      <c r="V4165" s="1764">
        <f t="shared" si="1512"/>
        <v>0</v>
      </c>
      <c r="W4165" s="1764">
        <f t="shared" si="1513"/>
        <v>0</v>
      </c>
      <c r="X4165" s="1768"/>
      <c r="Y4165" s="1784"/>
      <c r="Z4165" s="1770"/>
      <c r="AA4165" s="1843"/>
      <c r="AB4165" s="1843"/>
      <c r="AH4165" s="1867"/>
      <c r="AK4165" s="1868"/>
      <c r="AL4165" s="1868"/>
    </row>
    <row r="4166" spans="9:38" x14ac:dyDescent="0.25">
      <c r="I4166" s="1783">
        <v>0</v>
      </c>
      <c r="J4166" s="1783">
        <v>0</v>
      </c>
      <c r="O4166" s="1764">
        <f t="shared" si="1507"/>
        <v>0</v>
      </c>
      <c r="P4166" s="1806" t="str">
        <f t="shared" si="1508"/>
        <v/>
      </c>
      <c r="R4166" s="1864" t="str">
        <f t="shared" si="1509"/>
        <v/>
      </c>
      <c r="S4166" s="1807">
        <f t="shared" si="1510"/>
        <v>0</v>
      </c>
      <c r="U4166" s="1764">
        <f t="shared" si="1511"/>
        <v>0</v>
      </c>
      <c r="V4166" s="1764">
        <f t="shared" si="1512"/>
        <v>0</v>
      </c>
      <c r="W4166" s="1764">
        <f t="shared" si="1513"/>
        <v>0</v>
      </c>
      <c r="X4166" s="1768"/>
      <c r="Y4166" s="1784"/>
      <c r="Z4166" s="1770"/>
      <c r="AA4166" s="1843"/>
      <c r="AB4166" s="1843"/>
      <c r="AH4166" s="1867"/>
      <c r="AK4166" s="1868"/>
      <c r="AL4166" s="1868"/>
    </row>
    <row r="4167" spans="9:38" x14ac:dyDescent="0.25">
      <c r="I4167" s="1783">
        <v>0</v>
      </c>
      <c r="J4167" s="1783">
        <v>0</v>
      </c>
      <c r="O4167" s="1764">
        <f t="shared" si="1507"/>
        <v>0</v>
      </c>
      <c r="P4167" s="1806" t="str">
        <f t="shared" si="1508"/>
        <v/>
      </c>
      <c r="R4167" s="1864" t="str">
        <f t="shared" si="1509"/>
        <v/>
      </c>
      <c r="S4167" s="1807">
        <f t="shared" si="1510"/>
        <v>0</v>
      </c>
      <c r="U4167" s="1764">
        <f t="shared" si="1511"/>
        <v>0</v>
      </c>
      <c r="V4167" s="1764">
        <f t="shared" si="1512"/>
        <v>0</v>
      </c>
      <c r="W4167" s="1764">
        <f t="shared" si="1513"/>
        <v>0</v>
      </c>
      <c r="X4167" s="1768"/>
      <c r="Y4167" s="1784"/>
      <c r="Z4167" s="1770"/>
      <c r="AA4167" s="1843"/>
      <c r="AB4167" s="1843"/>
      <c r="AH4167" s="1867"/>
      <c r="AK4167" s="1868"/>
      <c r="AL4167" s="1868"/>
    </row>
    <row r="4168" spans="9:38" x14ac:dyDescent="0.25">
      <c r="I4168" s="1783">
        <v>0</v>
      </c>
      <c r="J4168" s="1783">
        <v>0</v>
      </c>
      <c r="O4168" s="1764">
        <f t="shared" si="1507"/>
        <v>0</v>
      </c>
      <c r="P4168" s="1806" t="str">
        <f t="shared" si="1508"/>
        <v/>
      </c>
      <c r="R4168" s="1864" t="str">
        <f t="shared" si="1509"/>
        <v/>
      </c>
      <c r="S4168" s="1807">
        <f t="shared" si="1510"/>
        <v>0</v>
      </c>
      <c r="U4168" s="1764">
        <f t="shared" si="1511"/>
        <v>0</v>
      </c>
      <c r="V4168" s="1764">
        <f t="shared" si="1512"/>
        <v>0</v>
      </c>
      <c r="W4168" s="1764">
        <f t="shared" si="1513"/>
        <v>0</v>
      </c>
      <c r="X4168" s="1768"/>
      <c r="Y4168" s="1784"/>
      <c r="Z4168" s="1770"/>
      <c r="AA4168" s="1843"/>
      <c r="AB4168" s="1843"/>
      <c r="AH4168" s="1867"/>
      <c r="AK4168" s="1868"/>
      <c r="AL4168" s="1868"/>
    </row>
    <row r="4169" spans="9:38" x14ac:dyDescent="0.25">
      <c r="I4169" s="1783">
        <v>0</v>
      </c>
      <c r="J4169" s="1783">
        <v>0</v>
      </c>
      <c r="O4169" s="1764">
        <f t="shared" ref="O4169:O4232" si="1514">N4169-Q4169</f>
        <v>0</v>
      </c>
      <c r="P4169" s="1806" t="str">
        <f t="shared" ref="P4169:P4232" si="1515">IF(N4169&lt;=0,"",O4169/N4169)</f>
        <v/>
      </c>
      <c r="R4169" s="1864" t="str">
        <f t="shared" ref="R4169:R4232" si="1516">IF(N4169&lt;=0,"",Q4169/N4169)</f>
        <v/>
      </c>
      <c r="S4169" s="1807">
        <f t="shared" ref="S4169:S4232" si="1517">Q4169/$S$1</f>
        <v>0</v>
      </c>
      <c r="U4169" s="1764">
        <f t="shared" ref="U4169:U4232" si="1518">((1-I4169)*O4169)+((1-J4169)*Q4169)</f>
        <v>0</v>
      </c>
      <c r="V4169" s="1764">
        <f t="shared" ref="V4169:V4232" si="1519">L4169-W4169</f>
        <v>0</v>
      </c>
      <c r="W4169" s="1764">
        <f t="shared" ref="W4169:W4232" si="1520">X4169+AC4169+AH4169+AM4169+AO4169+AR4169</f>
        <v>0</v>
      </c>
      <c r="X4169" s="1768"/>
      <c r="Y4169" s="1784"/>
      <c r="Z4169" s="1770"/>
      <c r="AA4169" s="1843"/>
      <c r="AB4169" s="1843"/>
      <c r="AH4169" s="1867"/>
      <c r="AK4169" s="1868"/>
      <c r="AL4169" s="1868"/>
    </row>
    <row r="4170" spans="9:38" x14ac:dyDescent="0.25">
      <c r="I4170" s="1783">
        <v>0</v>
      </c>
      <c r="J4170" s="1783">
        <v>0</v>
      </c>
      <c r="O4170" s="1764">
        <f t="shared" si="1514"/>
        <v>0</v>
      </c>
      <c r="P4170" s="1806" t="str">
        <f t="shared" si="1515"/>
        <v/>
      </c>
      <c r="R4170" s="1864" t="str">
        <f t="shared" si="1516"/>
        <v/>
      </c>
      <c r="S4170" s="1807">
        <f t="shared" si="1517"/>
        <v>0</v>
      </c>
      <c r="U4170" s="1764">
        <f t="shared" si="1518"/>
        <v>0</v>
      </c>
      <c r="V4170" s="1764">
        <f t="shared" si="1519"/>
        <v>0</v>
      </c>
      <c r="W4170" s="1764">
        <f t="shared" si="1520"/>
        <v>0</v>
      </c>
      <c r="X4170" s="1768"/>
      <c r="Y4170" s="1784"/>
      <c r="Z4170" s="1770"/>
      <c r="AA4170" s="1843"/>
      <c r="AB4170" s="1843"/>
      <c r="AH4170" s="1867"/>
      <c r="AK4170" s="1868"/>
      <c r="AL4170" s="1868"/>
    </row>
    <row r="4171" spans="9:38" x14ac:dyDescent="0.25">
      <c r="I4171" s="1783">
        <v>0</v>
      </c>
      <c r="J4171" s="1783">
        <v>0</v>
      </c>
      <c r="O4171" s="1764">
        <f t="shared" si="1514"/>
        <v>0</v>
      </c>
      <c r="P4171" s="1806" t="str">
        <f t="shared" si="1515"/>
        <v/>
      </c>
      <c r="R4171" s="1864" t="str">
        <f t="shared" si="1516"/>
        <v/>
      </c>
      <c r="S4171" s="1807">
        <f t="shared" si="1517"/>
        <v>0</v>
      </c>
      <c r="U4171" s="1764">
        <f t="shared" si="1518"/>
        <v>0</v>
      </c>
      <c r="V4171" s="1764">
        <f t="shared" si="1519"/>
        <v>0</v>
      </c>
      <c r="W4171" s="1764">
        <f t="shared" si="1520"/>
        <v>0</v>
      </c>
      <c r="X4171" s="1768"/>
      <c r="Y4171" s="1784"/>
      <c r="Z4171" s="1770"/>
      <c r="AA4171" s="1843"/>
      <c r="AB4171" s="1843"/>
      <c r="AH4171" s="1867"/>
      <c r="AK4171" s="1868"/>
      <c r="AL4171" s="1868"/>
    </row>
    <row r="4172" spans="9:38" x14ac:dyDescent="0.25">
      <c r="I4172" s="1783">
        <v>0</v>
      </c>
      <c r="J4172" s="1783">
        <v>0</v>
      </c>
      <c r="O4172" s="1764">
        <f t="shared" si="1514"/>
        <v>0</v>
      </c>
      <c r="P4172" s="1806" t="str">
        <f t="shared" si="1515"/>
        <v/>
      </c>
      <c r="R4172" s="1864" t="str">
        <f t="shared" si="1516"/>
        <v/>
      </c>
      <c r="S4172" s="1807">
        <f t="shared" si="1517"/>
        <v>0</v>
      </c>
      <c r="U4172" s="1764">
        <f t="shared" si="1518"/>
        <v>0</v>
      </c>
      <c r="V4172" s="1764">
        <f t="shared" si="1519"/>
        <v>0</v>
      </c>
      <c r="W4172" s="1764">
        <f t="shared" si="1520"/>
        <v>0</v>
      </c>
      <c r="X4172" s="1768"/>
      <c r="Y4172" s="1784"/>
      <c r="Z4172" s="1770"/>
      <c r="AA4172" s="1843"/>
      <c r="AB4172" s="1843"/>
      <c r="AH4172" s="1867"/>
      <c r="AK4172" s="1868"/>
      <c r="AL4172" s="1868"/>
    </row>
    <row r="4173" spans="9:38" x14ac:dyDescent="0.25">
      <c r="I4173" s="1783">
        <v>0</v>
      </c>
      <c r="J4173" s="1783">
        <v>0</v>
      </c>
      <c r="O4173" s="1764">
        <f t="shared" si="1514"/>
        <v>0</v>
      </c>
      <c r="P4173" s="1806" t="str">
        <f t="shared" si="1515"/>
        <v/>
      </c>
      <c r="R4173" s="1864" t="str">
        <f t="shared" si="1516"/>
        <v/>
      </c>
      <c r="S4173" s="1807">
        <f t="shared" si="1517"/>
        <v>0</v>
      </c>
      <c r="U4173" s="1764">
        <f t="shared" si="1518"/>
        <v>0</v>
      </c>
      <c r="V4173" s="1764">
        <f t="shared" si="1519"/>
        <v>0</v>
      </c>
      <c r="W4173" s="1764">
        <f t="shared" si="1520"/>
        <v>0</v>
      </c>
      <c r="X4173" s="1768"/>
      <c r="Y4173" s="1784"/>
      <c r="Z4173" s="1770"/>
      <c r="AA4173" s="1843"/>
      <c r="AB4173" s="1843"/>
      <c r="AH4173" s="1867"/>
      <c r="AK4173" s="1868"/>
      <c r="AL4173" s="1868"/>
    </row>
    <row r="4174" spans="9:38" x14ac:dyDescent="0.25">
      <c r="I4174" s="1783">
        <v>0</v>
      </c>
      <c r="J4174" s="1783">
        <v>0</v>
      </c>
      <c r="O4174" s="1764">
        <f t="shared" si="1514"/>
        <v>0</v>
      </c>
      <c r="P4174" s="1806" t="str">
        <f t="shared" si="1515"/>
        <v/>
      </c>
      <c r="R4174" s="1864" t="str">
        <f t="shared" si="1516"/>
        <v/>
      </c>
      <c r="S4174" s="1807">
        <f t="shared" si="1517"/>
        <v>0</v>
      </c>
      <c r="U4174" s="1764">
        <f t="shared" si="1518"/>
        <v>0</v>
      </c>
      <c r="V4174" s="1764">
        <f t="shared" si="1519"/>
        <v>0</v>
      </c>
      <c r="W4174" s="1764">
        <f t="shared" si="1520"/>
        <v>0</v>
      </c>
      <c r="X4174" s="1768"/>
      <c r="Y4174" s="1784"/>
      <c r="Z4174" s="1770"/>
      <c r="AA4174" s="1843"/>
      <c r="AB4174" s="1843"/>
      <c r="AH4174" s="1867"/>
      <c r="AK4174" s="1868"/>
      <c r="AL4174" s="1868"/>
    </row>
    <row r="4175" spans="9:38" x14ac:dyDescent="0.25">
      <c r="I4175" s="1783">
        <v>0</v>
      </c>
      <c r="J4175" s="1783">
        <v>0</v>
      </c>
      <c r="O4175" s="1764">
        <f t="shared" si="1514"/>
        <v>0</v>
      </c>
      <c r="P4175" s="1806" t="str">
        <f t="shared" si="1515"/>
        <v/>
      </c>
      <c r="R4175" s="1864" t="str">
        <f t="shared" si="1516"/>
        <v/>
      </c>
      <c r="S4175" s="1807">
        <f t="shared" si="1517"/>
        <v>0</v>
      </c>
      <c r="U4175" s="1764">
        <f t="shared" si="1518"/>
        <v>0</v>
      </c>
      <c r="V4175" s="1764">
        <f t="shared" si="1519"/>
        <v>0</v>
      </c>
      <c r="W4175" s="1764">
        <f t="shared" si="1520"/>
        <v>0</v>
      </c>
      <c r="X4175" s="1768"/>
      <c r="Y4175" s="1784"/>
      <c r="Z4175" s="1770"/>
      <c r="AA4175" s="1843"/>
      <c r="AB4175" s="1843"/>
      <c r="AH4175" s="1867"/>
      <c r="AK4175" s="1868"/>
      <c r="AL4175" s="1868"/>
    </row>
    <row r="4176" spans="9:38" x14ac:dyDescent="0.25">
      <c r="I4176" s="1783">
        <v>0</v>
      </c>
      <c r="J4176" s="1783">
        <v>0</v>
      </c>
      <c r="O4176" s="1764">
        <f t="shared" si="1514"/>
        <v>0</v>
      </c>
      <c r="P4176" s="1806" t="str">
        <f t="shared" si="1515"/>
        <v/>
      </c>
      <c r="R4176" s="1864" t="str">
        <f t="shared" si="1516"/>
        <v/>
      </c>
      <c r="S4176" s="1807">
        <f t="shared" si="1517"/>
        <v>0</v>
      </c>
      <c r="U4176" s="1764">
        <f t="shared" si="1518"/>
        <v>0</v>
      </c>
      <c r="V4176" s="1764">
        <f t="shared" si="1519"/>
        <v>0</v>
      </c>
      <c r="W4176" s="1764">
        <f t="shared" si="1520"/>
        <v>0</v>
      </c>
      <c r="X4176" s="1768"/>
      <c r="Y4176" s="1784"/>
      <c r="Z4176" s="1770"/>
      <c r="AA4176" s="1843"/>
      <c r="AB4176" s="1843"/>
      <c r="AH4176" s="1867"/>
      <c r="AK4176" s="1868"/>
      <c r="AL4176" s="1868"/>
    </row>
    <row r="4177" spans="9:38" x14ac:dyDescent="0.25">
      <c r="I4177" s="1783">
        <v>0</v>
      </c>
      <c r="J4177" s="1783">
        <v>0</v>
      </c>
      <c r="O4177" s="1764">
        <f t="shared" si="1514"/>
        <v>0</v>
      </c>
      <c r="P4177" s="1806" t="str">
        <f t="shared" si="1515"/>
        <v/>
      </c>
      <c r="R4177" s="1864" t="str">
        <f t="shared" si="1516"/>
        <v/>
      </c>
      <c r="S4177" s="1807">
        <f t="shared" si="1517"/>
        <v>0</v>
      </c>
      <c r="U4177" s="1764">
        <f t="shared" si="1518"/>
        <v>0</v>
      </c>
      <c r="V4177" s="1764">
        <f t="shared" si="1519"/>
        <v>0</v>
      </c>
      <c r="W4177" s="1764">
        <f t="shared" si="1520"/>
        <v>0</v>
      </c>
      <c r="X4177" s="1768"/>
      <c r="Y4177" s="1784"/>
      <c r="Z4177" s="1770"/>
      <c r="AA4177" s="1843"/>
      <c r="AB4177" s="1843"/>
      <c r="AH4177" s="1867"/>
      <c r="AK4177" s="1868"/>
      <c r="AL4177" s="1868"/>
    </row>
    <row r="4178" spans="9:38" x14ac:dyDescent="0.25">
      <c r="I4178" s="1783">
        <v>0</v>
      </c>
      <c r="J4178" s="1783">
        <v>0</v>
      </c>
      <c r="O4178" s="1764">
        <f t="shared" si="1514"/>
        <v>0</v>
      </c>
      <c r="P4178" s="1806" t="str">
        <f t="shared" si="1515"/>
        <v/>
      </c>
      <c r="R4178" s="1864" t="str">
        <f t="shared" si="1516"/>
        <v/>
      </c>
      <c r="S4178" s="1807">
        <f t="shared" si="1517"/>
        <v>0</v>
      </c>
      <c r="U4178" s="1764">
        <f t="shared" si="1518"/>
        <v>0</v>
      </c>
      <c r="V4178" s="1764">
        <f t="shared" si="1519"/>
        <v>0</v>
      </c>
      <c r="W4178" s="1764">
        <f t="shared" si="1520"/>
        <v>0</v>
      </c>
      <c r="X4178" s="1768"/>
      <c r="Y4178" s="1784"/>
      <c r="Z4178" s="1770"/>
      <c r="AA4178" s="1843"/>
      <c r="AB4178" s="1843"/>
      <c r="AH4178" s="1867"/>
      <c r="AK4178" s="1868"/>
      <c r="AL4178" s="1868"/>
    </row>
    <row r="4179" spans="9:38" x14ac:dyDescent="0.25">
      <c r="I4179" s="1783">
        <v>0</v>
      </c>
      <c r="J4179" s="1783">
        <v>0</v>
      </c>
      <c r="O4179" s="1764">
        <f t="shared" si="1514"/>
        <v>0</v>
      </c>
      <c r="P4179" s="1806" t="str">
        <f t="shared" si="1515"/>
        <v/>
      </c>
      <c r="R4179" s="1864" t="str">
        <f t="shared" si="1516"/>
        <v/>
      </c>
      <c r="S4179" s="1807">
        <f t="shared" si="1517"/>
        <v>0</v>
      </c>
      <c r="U4179" s="1764">
        <f t="shared" si="1518"/>
        <v>0</v>
      </c>
      <c r="V4179" s="1764">
        <f t="shared" si="1519"/>
        <v>0</v>
      </c>
      <c r="W4179" s="1764">
        <f t="shared" si="1520"/>
        <v>0</v>
      </c>
      <c r="X4179" s="1768"/>
      <c r="Y4179" s="1784"/>
      <c r="Z4179" s="1770"/>
      <c r="AA4179" s="1843"/>
      <c r="AB4179" s="1843"/>
      <c r="AH4179" s="1867"/>
      <c r="AK4179" s="1868"/>
      <c r="AL4179" s="1868"/>
    </row>
    <row r="4180" spans="9:38" x14ac:dyDescent="0.25">
      <c r="I4180" s="1783">
        <v>0</v>
      </c>
      <c r="J4180" s="1783">
        <v>0</v>
      </c>
      <c r="O4180" s="1764">
        <f t="shared" si="1514"/>
        <v>0</v>
      </c>
      <c r="P4180" s="1806" t="str">
        <f t="shared" si="1515"/>
        <v/>
      </c>
      <c r="R4180" s="1864" t="str">
        <f t="shared" si="1516"/>
        <v/>
      </c>
      <c r="S4180" s="1807">
        <f t="shared" si="1517"/>
        <v>0</v>
      </c>
      <c r="U4180" s="1764">
        <f t="shared" si="1518"/>
        <v>0</v>
      </c>
      <c r="V4180" s="1764">
        <f t="shared" si="1519"/>
        <v>0</v>
      </c>
      <c r="W4180" s="1764">
        <f t="shared" si="1520"/>
        <v>0</v>
      </c>
      <c r="X4180" s="1768"/>
      <c r="Y4180" s="1784"/>
      <c r="Z4180" s="1770"/>
      <c r="AA4180" s="1843"/>
      <c r="AB4180" s="1843"/>
      <c r="AH4180" s="1867"/>
      <c r="AK4180" s="1868"/>
      <c r="AL4180" s="1868"/>
    </row>
    <row r="4181" spans="9:38" x14ac:dyDescent="0.25">
      <c r="I4181" s="1783">
        <v>0</v>
      </c>
      <c r="J4181" s="1783">
        <v>0</v>
      </c>
      <c r="O4181" s="1764">
        <f t="shared" si="1514"/>
        <v>0</v>
      </c>
      <c r="P4181" s="1806" t="str">
        <f t="shared" si="1515"/>
        <v/>
      </c>
      <c r="R4181" s="1864" t="str">
        <f t="shared" si="1516"/>
        <v/>
      </c>
      <c r="S4181" s="1807">
        <f t="shared" si="1517"/>
        <v>0</v>
      </c>
      <c r="U4181" s="1764">
        <f t="shared" si="1518"/>
        <v>0</v>
      </c>
      <c r="V4181" s="1764">
        <f t="shared" si="1519"/>
        <v>0</v>
      </c>
      <c r="W4181" s="1764">
        <f t="shared" si="1520"/>
        <v>0</v>
      </c>
      <c r="X4181" s="1768"/>
      <c r="Y4181" s="1784"/>
      <c r="Z4181" s="1770"/>
      <c r="AA4181" s="1843"/>
      <c r="AB4181" s="1843"/>
      <c r="AH4181" s="1867"/>
      <c r="AK4181" s="1868"/>
      <c r="AL4181" s="1868"/>
    </row>
    <row r="4182" spans="9:38" x14ac:dyDescent="0.25">
      <c r="I4182" s="1783">
        <v>0</v>
      </c>
      <c r="J4182" s="1783">
        <v>0</v>
      </c>
      <c r="O4182" s="1764">
        <f t="shared" si="1514"/>
        <v>0</v>
      </c>
      <c r="P4182" s="1806" t="str">
        <f t="shared" si="1515"/>
        <v/>
      </c>
      <c r="R4182" s="1864" t="str">
        <f t="shared" si="1516"/>
        <v/>
      </c>
      <c r="S4182" s="1807">
        <f t="shared" si="1517"/>
        <v>0</v>
      </c>
      <c r="U4182" s="1764">
        <f t="shared" si="1518"/>
        <v>0</v>
      </c>
      <c r="V4182" s="1764">
        <f t="shared" si="1519"/>
        <v>0</v>
      </c>
      <c r="W4182" s="1764">
        <f t="shared" si="1520"/>
        <v>0</v>
      </c>
      <c r="X4182" s="1768"/>
      <c r="Y4182" s="1784"/>
      <c r="Z4182" s="1770"/>
      <c r="AA4182" s="1843"/>
      <c r="AB4182" s="1843"/>
      <c r="AH4182" s="1867"/>
      <c r="AK4182" s="1868"/>
      <c r="AL4182" s="1868"/>
    </row>
    <row r="4183" spans="9:38" x14ac:dyDescent="0.25">
      <c r="I4183" s="1783">
        <v>0</v>
      </c>
      <c r="J4183" s="1783">
        <v>0</v>
      </c>
      <c r="O4183" s="1764">
        <f t="shared" si="1514"/>
        <v>0</v>
      </c>
      <c r="P4183" s="1806" t="str">
        <f t="shared" si="1515"/>
        <v/>
      </c>
      <c r="R4183" s="1864" t="str">
        <f t="shared" si="1516"/>
        <v/>
      </c>
      <c r="S4183" s="1807">
        <f t="shared" si="1517"/>
        <v>0</v>
      </c>
      <c r="U4183" s="1764">
        <f t="shared" si="1518"/>
        <v>0</v>
      </c>
      <c r="V4183" s="1764">
        <f t="shared" si="1519"/>
        <v>0</v>
      </c>
      <c r="W4183" s="1764">
        <f t="shared" si="1520"/>
        <v>0</v>
      </c>
      <c r="X4183" s="1768"/>
      <c r="Y4183" s="1784"/>
      <c r="Z4183" s="1770"/>
      <c r="AA4183" s="1843"/>
      <c r="AB4183" s="1843"/>
      <c r="AH4183" s="1867"/>
      <c r="AK4183" s="1868"/>
      <c r="AL4183" s="1868"/>
    </row>
    <row r="4184" spans="9:38" x14ac:dyDescent="0.25">
      <c r="I4184" s="1783">
        <v>0</v>
      </c>
      <c r="J4184" s="1783">
        <v>0</v>
      </c>
      <c r="O4184" s="1764">
        <f t="shared" si="1514"/>
        <v>0</v>
      </c>
      <c r="P4184" s="1806" t="str">
        <f t="shared" si="1515"/>
        <v/>
      </c>
      <c r="R4184" s="1864" t="str">
        <f t="shared" si="1516"/>
        <v/>
      </c>
      <c r="S4184" s="1807">
        <f t="shared" si="1517"/>
        <v>0</v>
      </c>
      <c r="U4184" s="1764">
        <f t="shared" si="1518"/>
        <v>0</v>
      </c>
      <c r="V4184" s="1764">
        <f t="shared" si="1519"/>
        <v>0</v>
      </c>
      <c r="W4184" s="1764">
        <f t="shared" si="1520"/>
        <v>0</v>
      </c>
      <c r="X4184" s="1768"/>
      <c r="Y4184" s="1784"/>
      <c r="Z4184" s="1770"/>
      <c r="AA4184" s="1843"/>
      <c r="AB4184" s="1843"/>
      <c r="AH4184" s="1867"/>
      <c r="AK4184" s="1868"/>
      <c r="AL4184" s="1868"/>
    </row>
    <row r="4185" spans="9:38" x14ac:dyDescent="0.25">
      <c r="I4185" s="1783">
        <v>0</v>
      </c>
      <c r="J4185" s="1783">
        <v>0</v>
      </c>
      <c r="O4185" s="1764">
        <f t="shared" si="1514"/>
        <v>0</v>
      </c>
      <c r="P4185" s="1806" t="str">
        <f t="shared" si="1515"/>
        <v/>
      </c>
      <c r="R4185" s="1864" t="str">
        <f t="shared" si="1516"/>
        <v/>
      </c>
      <c r="S4185" s="1807">
        <f t="shared" si="1517"/>
        <v>0</v>
      </c>
      <c r="U4185" s="1764">
        <f t="shared" si="1518"/>
        <v>0</v>
      </c>
      <c r="V4185" s="1764">
        <f t="shared" si="1519"/>
        <v>0</v>
      </c>
      <c r="W4185" s="1764">
        <f t="shared" si="1520"/>
        <v>0</v>
      </c>
      <c r="X4185" s="1768"/>
      <c r="Y4185" s="1784"/>
      <c r="Z4185" s="1770"/>
      <c r="AA4185" s="1843"/>
      <c r="AB4185" s="1843"/>
      <c r="AH4185" s="1867"/>
      <c r="AK4185" s="1868"/>
      <c r="AL4185" s="1868"/>
    </row>
    <row r="4186" spans="9:38" x14ac:dyDescent="0.25">
      <c r="I4186" s="1783">
        <v>0</v>
      </c>
      <c r="J4186" s="1783">
        <v>0</v>
      </c>
      <c r="O4186" s="1764">
        <f t="shared" si="1514"/>
        <v>0</v>
      </c>
      <c r="P4186" s="1806" t="str">
        <f t="shared" si="1515"/>
        <v/>
      </c>
      <c r="R4186" s="1864" t="str">
        <f t="shared" si="1516"/>
        <v/>
      </c>
      <c r="S4186" s="1807">
        <f t="shared" si="1517"/>
        <v>0</v>
      </c>
      <c r="U4186" s="1764">
        <f t="shared" si="1518"/>
        <v>0</v>
      </c>
      <c r="V4186" s="1764">
        <f t="shared" si="1519"/>
        <v>0</v>
      </c>
      <c r="W4186" s="1764">
        <f t="shared" si="1520"/>
        <v>0</v>
      </c>
      <c r="X4186" s="1768"/>
      <c r="Y4186" s="1784"/>
      <c r="Z4186" s="1770"/>
      <c r="AA4186" s="1843"/>
      <c r="AB4186" s="1843"/>
      <c r="AH4186" s="1867"/>
      <c r="AK4186" s="1868"/>
      <c r="AL4186" s="1868"/>
    </row>
    <row r="4187" spans="9:38" x14ac:dyDescent="0.25">
      <c r="I4187" s="1783">
        <v>0</v>
      </c>
      <c r="J4187" s="1783">
        <v>0</v>
      </c>
      <c r="O4187" s="1764">
        <f t="shared" si="1514"/>
        <v>0</v>
      </c>
      <c r="P4187" s="1806" t="str">
        <f t="shared" si="1515"/>
        <v/>
      </c>
      <c r="R4187" s="1864" t="str">
        <f t="shared" si="1516"/>
        <v/>
      </c>
      <c r="S4187" s="1807">
        <f t="shared" si="1517"/>
        <v>0</v>
      </c>
      <c r="U4187" s="1764">
        <f t="shared" si="1518"/>
        <v>0</v>
      </c>
      <c r="V4187" s="1764">
        <f t="shared" si="1519"/>
        <v>0</v>
      </c>
      <c r="W4187" s="1764">
        <f t="shared" si="1520"/>
        <v>0</v>
      </c>
      <c r="X4187" s="1768"/>
      <c r="Y4187" s="1784"/>
      <c r="Z4187" s="1770"/>
      <c r="AA4187" s="1843"/>
      <c r="AB4187" s="1843"/>
      <c r="AH4187" s="1867"/>
      <c r="AK4187" s="1868"/>
      <c r="AL4187" s="1868"/>
    </row>
    <row r="4188" spans="9:38" x14ac:dyDescent="0.25">
      <c r="I4188" s="1783">
        <v>0</v>
      </c>
      <c r="J4188" s="1783">
        <v>0</v>
      </c>
      <c r="O4188" s="1764">
        <f t="shared" si="1514"/>
        <v>0</v>
      </c>
      <c r="P4188" s="1806" t="str">
        <f t="shared" si="1515"/>
        <v/>
      </c>
      <c r="R4188" s="1864" t="str">
        <f t="shared" si="1516"/>
        <v/>
      </c>
      <c r="S4188" s="1807">
        <f t="shared" si="1517"/>
        <v>0</v>
      </c>
      <c r="U4188" s="1764">
        <f t="shared" si="1518"/>
        <v>0</v>
      </c>
      <c r="V4188" s="1764">
        <f t="shared" si="1519"/>
        <v>0</v>
      </c>
      <c r="W4188" s="1764">
        <f t="shared" si="1520"/>
        <v>0</v>
      </c>
      <c r="X4188" s="1768"/>
      <c r="Y4188" s="1784"/>
      <c r="Z4188" s="1770"/>
      <c r="AA4188" s="1843"/>
      <c r="AB4188" s="1843"/>
      <c r="AH4188" s="1867"/>
      <c r="AK4188" s="1868"/>
      <c r="AL4188" s="1868"/>
    </row>
    <row r="4189" spans="9:38" x14ac:dyDescent="0.25">
      <c r="I4189" s="1783">
        <v>0</v>
      </c>
      <c r="J4189" s="1783">
        <v>0</v>
      </c>
      <c r="O4189" s="1764">
        <f t="shared" si="1514"/>
        <v>0</v>
      </c>
      <c r="P4189" s="1806" t="str">
        <f t="shared" si="1515"/>
        <v/>
      </c>
      <c r="R4189" s="1864" t="str">
        <f t="shared" si="1516"/>
        <v/>
      </c>
      <c r="S4189" s="1807">
        <f t="shared" si="1517"/>
        <v>0</v>
      </c>
      <c r="U4189" s="1764">
        <f t="shared" si="1518"/>
        <v>0</v>
      </c>
      <c r="V4189" s="1764">
        <f t="shared" si="1519"/>
        <v>0</v>
      </c>
      <c r="W4189" s="1764">
        <f t="shared" si="1520"/>
        <v>0</v>
      </c>
      <c r="X4189" s="1768"/>
      <c r="Y4189" s="1784"/>
      <c r="Z4189" s="1770"/>
      <c r="AA4189" s="1843"/>
      <c r="AB4189" s="1843"/>
      <c r="AH4189" s="1867"/>
      <c r="AK4189" s="1868"/>
      <c r="AL4189" s="1868"/>
    </row>
    <row r="4190" spans="9:38" x14ac:dyDescent="0.25">
      <c r="I4190" s="1783">
        <v>0</v>
      </c>
      <c r="J4190" s="1783">
        <v>0</v>
      </c>
      <c r="O4190" s="1764">
        <f t="shared" si="1514"/>
        <v>0</v>
      </c>
      <c r="P4190" s="1806" t="str">
        <f t="shared" si="1515"/>
        <v/>
      </c>
      <c r="R4190" s="1864" t="str">
        <f t="shared" si="1516"/>
        <v/>
      </c>
      <c r="S4190" s="1807">
        <f t="shared" si="1517"/>
        <v>0</v>
      </c>
      <c r="U4190" s="1764">
        <f t="shared" si="1518"/>
        <v>0</v>
      </c>
      <c r="V4190" s="1764">
        <f t="shared" si="1519"/>
        <v>0</v>
      </c>
      <c r="W4190" s="1764">
        <f t="shared" si="1520"/>
        <v>0</v>
      </c>
      <c r="X4190" s="1768"/>
      <c r="Y4190" s="1784"/>
      <c r="Z4190" s="1770"/>
      <c r="AA4190" s="1843"/>
      <c r="AB4190" s="1843"/>
      <c r="AH4190" s="1867"/>
      <c r="AK4190" s="1868"/>
      <c r="AL4190" s="1868"/>
    </row>
    <row r="4191" spans="9:38" x14ac:dyDescent="0.25">
      <c r="I4191" s="1783">
        <v>0</v>
      </c>
      <c r="J4191" s="1783">
        <v>0</v>
      </c>
      <c r="O4191" s="1764">
        <f t="shared" si="1514"/>
        <v>0</v>
      </c>
      <c r="P4191" s="1806" t="str">
        <f t="shared" si="1515"/>
        <v/>
      </c>
      <c r="R4191" s="1864" t="str">
        <f t="shared" si="1516"/>
        <v/>
      </c>
      <c r="S4191" s="1807">
        <f t="shared" si="1517"/>
        <v>0</v>
      </c>
      <c r="U4191" s="1764">
        <f t="shared" si="1518"/>
        <v>0</v>
      </c>
      <c r="V4191" s="1764">
        <f t="shared" si="1519"/>
        <v>0</v>
      </c>
      <c r="W4191" s="1764">
        <f t="shared" si="1520"/>
        <v>0</v>
      </c>
      <c r="X4191" s="1768"/>
      <c r="Y4191" s="1784"/>
      <c r="Z4191" s="1770"/>
      <c r="AA4191" s="1843"/>
      <c r="AB4191" s="1843"/>
      <c r="AH4191" s="1867"/>
      <c r="AK4191" s="1868"/>
      <c r="AL4191" s="1868"/>
    </row>
    <row r="4192" spans="9:38" x14ac:dyDescent="0.25">
      <c r="I4192" s="1783">
        <v>0</v>
      </c>
      <c r="J4192" s="1783">
        <v>0</v>
      </c>
      <c r="O4192" s="1764">
        <f t="shared" si="1514"/>
        <v>0</v>
      </c>
      <c r="P4192" s="1806" t="str">
        <f t="shared" si="1515"/>
        <v/>
      </c>
      <c r="R4192" s="1864" t="str">
        <f t="shared" si="1516"/>
        <v/>
      </c>
      <c r="S4192" s="1807">
        <f t="shared" si="1517"/>
        <v>0</v>
      </c>
      <c r="U4192" s="1764">
        <f t="shared" si="1518"/>
        <v>0</v>
      </c>
      <c r="V4192" s="1764">
        <f t="shared" si="1519"/>
        <v>0</v>
      </c>
      <c r="W4192" s="1764">
        <f t="shared" si="1520"/>
        <v>0</v>
      </c>
      <c r="X4192" s="1768"/>
      <c r="Y4192" s="1784"/>
      <c r="Z4192" s="1770"/>
      <c r="AA4192" s="1843"/>
      <c r="AB4192" s="1843"/>
      <c r="AH4192" s="1867"/>
      <c r="AK4192" s="1868"/>
      <c r="AL4192" s="1868"/>
    </row>
    <row r="4193" spans="9:38" x14ac:dyDescent="0.25">
      <c r="I4193" s="1783">
        <v>0</v>
      </c>
      <c r="J4193" s="1783">
        <v>0</v>
      </c>
      <c r="O4193" s="1764">
        <f t="shared" si="1514"/>
        <v>0</v>
      </c>
      <c r="P4193" s="1806" t="str">
        <f t="shared" si="1515"/>
        <v/>
      </c>
      <c r="R4193" s="1864" t="str">
        <f t="shared" si="1516"/>
        <v/>
      </c>
      <c r="S4193" s="1807">
        <f t="shared" si="1517"/>
        <v>0</v>
      </c>
      <c r="U4193" s="1764">
        <f t="shared" si="1518"/>
        <v>0</v>
      </c>
      <c r="V4193" s="1764">
        <f t="shared" si="1519"/>
        <v>0</v>
      </c>
      <c r="W4193" s="1764">
        <f t="shared" si="1520"/>
        <v>0</v>
      </c>
      <c r="X4193" s="1768"/>
      <c r="Y4193" s="1784"/>
      <c r="Z4193" s="1770"/>
      <c r="AA4193" s="1843"/>
      <c r="AB4193" s="1843"/>
      <c r="AH4193" s="1867"/>
      <c r="AK4193" s="1868"/>
      <c r="AL4193" s="1868"/>
    </row>
    <row r="4194" spans="9:38" x14ac:dyDescent="0.25">
      <c r="I4194" s="1783">
        <v>0</v>
      </c>
      <c r="J4194" s="1783">
        <v>0</v>
      </c>
      <c r="O4194" s="1764">
        <f t="shared" si="1514"/>
        <v>0</v>
      </c>
      <c r="P4194" s="1806" t="str">
        <f t="shared" si="1515"/>
        <v/>
      </c>
      <c r="R4194" s="1864" t="str">
        <f t="shared" si="1516"/>
        <v/>
      </c>
      <c r="S4194" s="1807">
        <f t="shared" si="1517"/>
        <v>0</v>
      </c>
      <c r="U4194" s="1764">
        <f t="shared" si="1518"/>
        <v>0</v>
      </c>
      <c r="V4194" s="1764">
        <f t="shared" si="1519"/>
        <v>0</v>
      </c>
      <c r="W4194" s="1764">
        <f t="shared" si="1520"/>
        <v>0</v>
      </c>
      <c r="X4194" s="1768"/>
      <c r="Y4194" s="1784"/>
      <c r="Z4194" s="1770"/>
      <c r="AA4194" s="1843"/>
      <c r="AB4194" s="1843"/>
      <c r="AH4194" s="1867"/>
      <c r="AK4194" s="1868"/>
      <c r="AL4194" s="1868"/>
    </row>
    <row r="4195" spans="9:38" x14ac:dyDescent="0.25">
      <c r="I4195" s="1783">
        <v>0</v>
      </c>
      <c r="J4195" s="1783">
        <v>0</v>
      </c>
      <c r="O4195" s="1764">
        <f t="shared" si="1514"/>
        <v>0</v>
      </c>
      <c r="P4195" s="1806" t="str">
        <f t="shared" si="1515"/>
        <v/>
      </c>
      <c r="R4195" s="1864" t="str">
        <f t="shared" si="1516"/>
        <v/>
      </c>
      <c r="S4195" s="1807">
        <f t="shared" si="1517"/>
        <v>0</v>
      </c>
      <c r="U4195" s="1764">
        <f t="shared" si="1518"/>
        <v>0</v>
      </c>
      <c r="V4195" s="1764">
        <f t="shared" si="1519"/>
        <v>0</v>
      </c>
      <c r="W4195" s="1764">
        <f t="shared" si="1520"/>
        <v>0</v>
      </c>
      <c r="X4195" s="1768"/>
      <c r="Y4195" s="1784"/>
      <c r="Z4195" s="1770"/>
      <c r="AA4195" s="1843"/>
      <c r="AB4195" s="1843"/>
      <c r="AH4195" s="1867"/>
      <c r="AK4195" s="1868"/>
      <c r="AL4195" s="1868"/>
    </row>
    <row r="4196" spans="9:38" x14ac:dyDescent="0.25">
      <c r="I4196" s="1783">
        <v>0</v>
      </c>
      <c r="J4196" s="1783">
        <v>0</v>
      </c>
      <c r="O4196" s="1764">
        <f t="shared" si="1514"/>
        <v>0</v>
      </c>
      <c r="P4196" s="1806" t="str">
        <f t="shared" si="1515"/>
        <v/>
      </c>
      <c r="R4196" s="1864" t="str">
        <f t="shared" si="1516"/>
        <v/>
      </c>
      <c r="S4196" s="1807">
        <f t="shared" si="1517"/>
        <v>0</v>
      </c>
      <c r="U4196" s="1764">
        <f t="shared" si="1518"/>
        <v>0</v>
      </c>
      <c r="V4196" s="1764">
        <f t="shared" si="1519"/>
        <v>0</v>
      </c>
      <c r="W4196" s="1764">
        <f t="shared" si="1520"/>
        <v>0</v>
      </c>
      <c r="X4196" s="1768"/>
      <c r="Y4196" s="1784"/>
      <c r="Z4196" s="1770"/>
      <c r="AA4196" s="1843"/>
      <c r="AB4196" s="1843"/>
      <c r="AH4196" s="1867"/>
      <c r="AK4196" s="1868"/>
      <c r="AL4196" s="1868"/>
    </row>
    <row r="4197" spans="9:38" x14ac:dyDescent="0.25">
      <c r="I4197" s="1783">
        <v>0</v>
      </c>
      <c r="J4197" s="1783">
        <v>0</v>
      </c>
      <c r="O4197" s="1764">
        <f t="shared" si="1514"/>
        <v>0</v>
      </c>
      <c r="P4197" s="1806" t="str">
        <f t="shared" si="1515"/>
        <v/>
      </c>
      <c r="R4197" s="1864" t="str">
        <f t="shared" si="1516"/>
        <v/>
      </c>
      <c r="S4197" s="1807">
        <f t="shared" si="1517"/>
        <v>0</v>
      </c>
      <c r="U4197" s="1764">
        <f t="shared" si="1518"/>
        <v>0</v>
      </c>
      <c r="V4197" s="1764">
        <f t="shared" si="1519"/>
        <v>0</v>
      </c>
      <c r="W4197" s="1764">
        <f t="shared" si="1520"/>
        <v>0</v>
      </c>
      <c r="X4197" s="1768"/>
      <c r="Y4197" s="1784"/>
      <c r="Z4197" s="1770"/>
      <c r="AA4197" s="1843"/>
      <c r="AB4197" s="1843"/>
      <c r="AH4197" s="1867"/>
      <c r="AK4197" s="1868"/>
      <c r="AL4197" s="1868"/>
    </row>
    <row r="4198" spans="9:38" x14ac:dyDescent="0.25">
      <c r="I4198" s="1783">
        <v>0</v>
      </c>
      <c r="J4198" s="1783">
        <v>0</v>
      </c>
      <c r="O4198" s="1764">
        <f t="shared" si="1514"/>
        <v>0</v>
      </c>
      <c r="P4198" s="1806" t="str">
        <f t="shared" si="1515"/>
        <v/>
      </c>
      <c r="R4198" s="1864" t="str">
        <f t="shared" si="1516"/>
        <v/>
      </c>
      <c r="S4198" s="1807">
        <f t="shared" si="1517"/>
        <v>0</v>
      </c>
      <c r="U4198" s="1764">
        <f t="shared" si="1518"/>
        <v>0</v>
      </c>
      <c r="V4198" s="1764">
        <f t="shared" si="1519"/>
        <v>0</v>
      </c>
      <c r="W4198" s="1764">
        <f t="shared" si="1520"/>
        <v>0</v>
      </c>
      <c r="X4198" s="1768"/>
      <c r="Y4198" s="1784"/>
      <c r="Z4198" s="1770"/>
      <c r="AA4198" s="1843"/>
      <c r="AB4198" s="1843"/>
      <c r="AH4198" s="1867"/>
      <c r="AK4198" s="1868"/>
      <c r="AL4198" s="1868"/>
    </row>
    <row r="4199" spans="9:38" x14ac:dyDescent="0.25">
      <c r="I4199" s="1783">
        <v>0</v>
      </c>
      <c r="J4199" s="1783">
        <v>0</v>
      </c>
      <c r="O4199" s="1764">
        <f t="shared" si="1514"/>
        <v>0</v>
      </c>
      <c r="P4199" s="1806" t="str">
        <f t="shared" si="1515"/>
        <v/>
      </c>
      <c r="R4199" s="1864" t="str">
        <f t="shared" si="1516"/>
        <v/>
      </c>
      <c r="S4199" s="1807">
        <f t="shared" si="1517"/>
        <v>0</v>
      </c>
      <c r="U4199" s="1764">
        <f t="shared" si="1518"/>
        <v>0</v>
      </c>
      <c r="V4199" s="1764">
        <f t="shared" si="1519"/>
        <v>0</v>
      </c>
      <c r="W4199" s="1764">
        <f t="shared" si="1520"/>
        <v>0</v>
      </c>
      <c r="X4199" s="1768"/>
      <c r="Y4199" s="1784"/>
      <c r="Z4199" s="1770"/>
      <c r="AA4199" s="1843"/>
      <c r="AB4199" s="1843"/>
      <c r="AH4199" s="1867"/>
      <c r="AK4199" s="1868"/>
      <c r="AL4199" s="1868"/>
    </row>
    <row r="4200" spans="9:38" x14ac:dyDescent="0.25">
      <c r="I4200" s="1783">
        <v>0</v>
      </c>
      <c r="J4200" s="1783">
        <v>0</v>
      </c>
      <c r="O4200" s="1764">
        <f t="shared" si="1514"/>
        <v>0</v>
      </c>
      <c r="P4200" s="1806" t="str">
        <f t="shared" si="1515"/>
        <v/>
      </c>
      <c r="R4200" s="1864" t="str">
        <f t="shared" si="1516"/>
        <v/>
      </c>
      <c r="S4200" s="1807">
        <f t="shared" si="1517"/>
        <v>0</v>
      </c>
      <c r="U4200" s="1764">
        <f t="shared" si="1518"/>
        <v>0</v>
      </c>
      <c r="V4200" s="1764">
        <f t="shared" si="1519"/>
        <v>0</v>
      </c>
      <c r="W4200" s="1764">
        <f t="shared" si="1520"/>
        <v>0</v>
      </c>
      <c r="X4200" s="1768"/>
      <c r="Y4200" s="1784"/>
      <c r="Z4200" s="1770"/>
      <c r="AA4200" s="1843"/>
      <c r="AB4200" s="1843"/>
      <c r="AH4200" s="1867"/>
      <c r="AK4200" s="1868"/>
      <c r="AL4200" s="1868"/>
    </row>
    <row r="4201" spans="9:38" x14ac:dyDescent="0.25">
      <c r="I4201" s="1783">
        <v>0</v>
      </c>
      <c r="J4201" s="1783">
        <v>0</v>
      </c>
      <c r="O4201" s="1764">
        <f t="shared" si="1514"/>
        <v>0</v>
      </c>
      <c r="P4201" s="1806" t="str">
        <f t="shared" si="1515"/>
        <v/>
      </c>
      <c r="R4201" s="1864" t="str">
        <f t="shared" si="1516"/>
        <v/>
      </c>
      <c r="S4201" s="1807">
        <f t="shared" si="1517"/>
        <v>0</v>
      </c>
      <c r="U4201" s="1764">
        <f t="shared" si="1518"/>
        <v>0</v>
      </c>
      <c r="V4201" s="1764">
        <f t="shared" si="1519"/>
        <v>0</v>
      </c>
      <c r="W4201" s="1764">
        <f t="shared" si="1520"/>
        <v>0</v>
      </c>
      <c r="X4201" s="1768"/>
      <c r="Y4201" s="1784"/>
      <c r="Z4201" s="1770"/>
      <c r="AA4201" s="1843"/>
      <c r="AB4201" s="1843"/>
      <c r="AH4201" s="1867"/>
      <c r="AK4201" s="1868"/>
      <c r="AL4201" s="1868"/>
    </row>
    <row r="4202" spans="9:38" x14ac:dyDescent="0.25">
      <c r="I4202" s="1783">
        <v>0</v>
      </c>
      <c r="J4202" s="1783">
        <v>0</v>
      </c>
      <c r="O4202" s="1764">
        <f t="shared" si="1514"/>
        <v>0</v>
      </c>
      <c r="P4202" s="1806" t="str">
        <f t="shared" si="1515"/>
        <v/>
      </c>
      <c r="R4202" s="1864" t="str">
        <f t="shared" si="1516"/>
        <v/>
      </c>
      <c r="S4202" s="1807">
        <f t="shared" si="1517"/>
        <v>0</v>
      </c>
      <c r="U4202" s="1764">
        <f t="shared" si="1518"/>
        <v>0</v>
      </c>
      <c r="V4202" s="1764">
        <f t="shared" si="1519"/>
        <v>0</v>
      </c>
      <c r="W4202" s="1764">
        <f t="shared" si="1520"/>
        <v>0</v>
      </c>
      <c r="X4202" s="1768"/>
      <c r="Y4202" s="1784"/>
      <c r="Z4202" s="1770"/>
      <c r="AA4202" s="1843"/>
      <c r="AB4202" s="1843"/>
      <c r="AH4202" s="1867"/>
      <c r="AK4202" s="1868"/>
      <c r="AL4202" s="1868"/>
    </row>
    <row r="4203" spans="9:38" x14ac:dyDescent="0.25">
      <c r="I4203" s="1783">
        <v>0</v>
      </c>
      <c r="J4203" s="1783">
        <v>0</v>
      </c>
      <c r="O4203" s="1764">
        <f t="shared" si="1514"/>
        <v>0</v>
      </c>
      <c r="P4203" s="1806" t="str">
        <f t="shared" si="1515"/>
        <v/>
      </c>
      <c r="R4203" s="1864" t="str">
        <f t="shared" si="1516"/>
        <v/>
      </c>
      <c r="S4203" s="1807">
        <f t="shared" si="1517"/>
        <v>0</v>
      </c>
      <c r="U4203" s="1764">
        <f t="shared" si="1518"/>
        <v>0</v>
      </c>
      <c r="V4203" s="1764">
        <f t="shared" si="1519"/>
        <v>0</v>
      </c>
      <c r="W4203" s="1764">
        <f t="shared" si="1520"/>
        <v>0</v>
      </c>
      <c r="X4203" s="1768"/>
      <c r="Y4203" s="1784"/>
      <c r="Z4203" s="1770"/>
      <c r="AA4203" s="1843"/>
      <c r="AB4203" s="1843"/>
      <c r="AH4203" s="1867"/>
      <c r="AK4203" s="1868"/>
      <c r="AL4203" s="1868"/>
    </row>
    <row r="4204" spans="9:38" x14ac:dyDescent="0.25">
      <c r="I4204" s="1783">
        <v>0</v>
      </c>
      <c r="J4204" s="1783">
        <v>0</v>
      </c>
      <c r="O4204" s="1764">
        <f t="shared" si="1514"/>
        <v>0</v>
      </c>
      <c r="P4204" s="1806" t="str">
        <f t="shared" si="1515"/>
        <v/>
      </c>
      <c r="R4204" s="1864" t="str">
        <f t="shared" si="1516"/>
        <v/>
      </c>
      <c r="S4204" s="1807">
        <f t="shared" si="1517"/>
        <v>0</v>
      </c>
      <c r="U4204" s="1764">
        <f t="shared" si="1518"/>
        <v>0</v>
      </c>
      <c r="V4204" s="1764">
        <f t="shared" si="1519"/>
        <v>0</v>
      </c>
      <c r="W4204" s="1764">
        <f t="shared" si="1520"/>
        <v>0</v>
      </c>
      <c r="X4204" s="1768"/>
      <c r="Y4204" s="1784"/>
      <c r="Z4204" s="1770"/>
      <c r="AA4204" s="1843"/>
      <c r="AB4204" s="1843"/>
      <c r="AH4204" s="1867"/>
      <c r="AK4204" s="1868"/>
      <c r="AL4204" s="1868"/>
    </row>
    <row r="4205" spans="9:38" x14ac:dyDescent="0.25">
      <c r="I4205" s="1783">
        <v>0</v>
      </c>
      <c r="J4205" s="1783">
        <v>0</v>
      </c>
      <c r="O4205" s="1764">
        <f t="shared" si="1514"/>
        <v>0</v>
      </c>
      <c r="P4205" s="1806" t="str">
        <f t="shared" si="1515"/>
        <v/>
      </c>
      <c r="R4205" s="1864" t="str">
        <f t="shared" si="1516"/>
        <v/>
      </c>
      <c r="S4205" s="1807">
        <f t="shared" si="1517"/>
        <v>0</v>
      </c>
      <c r="U4205" s="1764">
        <f t="shared" si="1518"/>
        <v>0</v>
      </c>
      <c r="V4205" s="1764">
        <f t="shared" si="1519"/>
        <v>0</v>
      </c>
      <c r="W4205" s="1764">
        <f t="shared" si="1520"/>
        <v>0</v>
      </c>
      <c r="X4205" s="1768"/>
      <c r="Y4205" s="1784"/>
      <c r="Z4205" s="1770"/>
      <c r="AA4205" s="1843"/>
      <c r="AB4205" s="1843"/>
      <c r="AH4205" s="1867"/>
      <c r="AK4205" s="1868"/>
      <c r="AL4205" s="1868"/>
    </row>
    <row r="4206" spans="9:38" x14ac:dyDescent="0.25">
      <c r="I4206" s="1783">
        <v>0</v>
      </c>
      <c r="J4206" s="1783">
        <v>0</v>
      </c>
      <c r="O4206" s="1764">
        <f t="shared" si="1514"/>
        <v>0</v>
      </c>
      <c r="P4206" s="1806" t="str">
        <f t="shared" si="1515"/>
        <v/>
      </c>
      <c r="R4206" s="1864" t="str">
        <f t="shared" si="1516"/>
        <v/>
      </c>
      <c r="S4206" s="1807">
        <f t="shared" si="1517"/>
        <v>0</v>
      </c>
      <c r="U4206" s="1764">
        <f t="shared" si="1518"/>
        <v>0</v>
      </c>
      <c r="V4206" s="1764">
        <f t="shared" si="1519"/>
        <v>0</v>
      </c>
      <c r="W4206" s="1764">
        <f t="shared" si="1520"/>
        <v>0</v>
      </c>
      <c r="X4206" s="1768"/>
      <c r="Y4206" s="1784"/>
      <c r="Z4206" s="1770"/>
      <c r="AA4206" s="1843"/>
      <c r="AB4206" s="1843"/>
      <c r="AH4206" s="1867"/>
      <c r="AK4206" s="1868"/>
      <c r="AL4206" s="1868"/>
    </row>
    <row r="4207" spans="9:38" x14ac:dyDescent="0.25">
      <c r="I4207" s="1783">
        <v>0</v>
      </c>
      <c r="J4207" s="1783">
        <v>0</v>
      </c>
      <c r="O4207" s="1764">
        <f t="shared" si="1514"/>
        <v>0</v>
      </c>
      <c r="P4207" s="1806" t="str">
        <f t="shared" si="1515"/>
        <v/>
      </c>
      <c r="R4207" s="1864" t="str">
        <f t="shared" si="1516"/>
        <v/>
      </c>
      <c r="S4207" s="1807">
        <f t="shared" si="1517"/>
        <v>0</v>
      </c>
      <c r="U4207" s="1764">
        <f t="shared" si="1518"/>
        <v>0</v>
      </c>
      <c r="V4207" s="1764">
        <f t="shared" si="1519"/>
        <v>0</v>
      </c>
      <c r="W4207" s="1764">
        <f t="shared" si="1520"/>
        <v>0</v>
      </c>
      <c r="X4207" s="1768"/>
      <c r="Y4207" s="1784"/>
      <c r="Z4207" s="1770"/>
      <c r="AA4207" s="1843"/>
      <c r="AB4207" s="1843"/>
      <c r="AH4207" s="1867"/>
      <c r="AK4207" s="1868"/>
      <c r="AL4207" s="1868"/>
    </row>
    <row r="4208" spans="9:38" x14ac:dyDescent="0.25">
      <c r="I4208" s="1783">
        <v>0</v>
      </c>
      <c r="J4208" s="1783">
        <v>0</v>
      </c>
      <c r="O4208" s="1764">
        <f t="shared" si="1514"/>
        <v>0</v>
      </c>
      <c r="P4208" s="1806" t="str">
        <f t="shared" si="1515"/>
        <v/>
      </c>
      <c r="R4208" s="1864" t="str">
        <f t="shared" si="1516"/>
        <v/>
      </c>
      <c r="S4208" s="1807">
        <f t="shared" si="1517"/>
        <v>0</v>
      </c>
      <c r="U4208" s="1764">
        <f t="shared" si="1518"/>
        <v>0</v>
      </c>
      <c r="V4208" s="1764">
        <f t="shared" si="1519"/>
        <v>0</v>
      </c>
      <c r="W4208" s="1764">
        <f t="shared" si="1520"/>
        <v>0</v>
      </c>
      <c r="X4208" s="1768"/>
      <c r="Y4208" s="1784"/>
      <c r="Z4208" s="1770"/>
      <c r="AA4208" s="1843"/>
      <c r="AB4208" s="1843"/>
      <c r="AH4208" s="1867"/>
      <c r="AK4208" s="1868"/>
      <c r="AL4208" s="1868"/>
    </row>
    <row r="4209" spans="9:38" x14ac:dyDescent="0.25">
      <c r="I4209" s="1783">
        <v>0</v>
      </c>
      <c r="J4209" s="1783">
        <v>0</v>
      </c>
      <c r="O4209" s="1764">
        <f t="shared" si="1514"/>
        <v>0</v>
      </c>
      <c r="P4209" s="1806" t="str">
        <f t="shared" si="1515"/>
        <v/>
      </c>
      <c r="R4209" s="1864" t="str">
        <f t="shared" si="1516"/>
        <v/>
      </c>
      <c r="S4209" s="1807">
        <f t="shared" si="1517"/>
        <v>0</v>
      </c>
      <c r="U4209" s="1764">
        <f t="shared" si="1518"/>
        <v>0</v>
      </c>
      <c r="V4209" s="1764">
        <f t="shared" si="1519"/>
        <v>0</v>
      </c>
      <c r="W4209" s="1764">
        <f t="shared" si="1520"/>
        <v>0</v>
      </c>
      <c r="X4209" s="1768"/>
      <c r="Y4209" s="1784"/>
      <c r="Z4209" s="1770"/>
      <c r="AA4209" s="1843"/>
      <c r="AB4209" s="1843"/>
      <c r="AH4209" s="1867"/>
      <c r="AK4209" s="1868"/>
      <c r="AL4209" s="1868"/>
    </row>
    <row r="4210" spans="9:38" x14ac:dyDescent="0.25">
      <c r="I4210" s="1783">
        <v>0</v>
      </c>
      <c r="J4210" s="1783">
        <v>0</v>
      </c>
      <c r="O4210" s="1764">
        <f t="shared" si="1514"/>
        <v>0</v>
      </c>
      <c r="P4210" s="1806" t="str">
        <f t="shared" si="1515"/>
        <v/>
      </c>
      <c r="R4210" s="1864" t="str">
        <f t="shared" si="1516"/>
        <v/>
      </c>
      <c r="S4210" s="1807">
        <f t="shared" si="1517"/>
        <v>0</v>
      </c>
      <c r="U4210" s="1764">
        <f t="shared" si="1518"/>
        <v>0</v>
      </c>
      <c r="V4210" s="1764">
        <f t="shared" si="1519"/>
        <v>0</v>
      </c>
      <c r="W4210" s="1764">
        <f t="shared" si="1520"/>
        <v>0</v>
      </c>
      <c r="X4210" s="1768"/>
      <c r="Y4210" s="1784"/>
      <c r="Z4210" s="1770"/>
      <c r="AA4210" s="1843"/>
      <c r="AB4210" s="1843"/>
      <c r="AH4210" s="1867"/>
      <c r="AK4210" s="1868"/>
      <c r="AL4210" s="1868"/>
    </row>
    <row r="4211" spans="9:38" x14ac:dyDescent="0.25">
      <c r="I4211" s="1783">
        <v>0</v>
      </c>
      <c r="J4211" s="1783">
        <v>0</v>
      </c>
      <c r="O4211" s="1764">
        <f t="shared" si="1514"/>
        <v>0</v>
      </c>
      <c r="P4211" s="1806" t="str">
        <f t="shared" si="1515"/>
        <v/>
      </c>
      <c r="R4211" s="1864" t="str">
        <f t="shared" si="1516"/>
        <v/>
      </c>
      <c r="S4211" s="1807">
        <f t="shared" si="1517"/>
        <v>0</v>
      </c>
      <c r="U4211" s="1764">
        <f t="shared" si="1518"/>
        <v>0</v>
      </c>
      <c r="V4211" s="1764">
        <f t="shared" si="1519"/>
        <v>0</v>
      </c>
      <c r="W4211" s="1764">
        <f t="shared" si="1520"/>
        <v>0</v>
      </c>
      <c r="X4211" s="1768"/>
      <c r="Y4211" s="1784"/>
      <c r="Z4211" s="1770"/>
      <c r="AA4211" s="1843"/>
      <c r="AB4211" s="1843"/>
      <c r="AH4211" s="1867"/>
      <c r="AK4211" s="1868"/>
      <c r="AL4211" s="1868"/>
    </row>
    <row r="4212" spans="9:38" x14ac:dyDescent="0.25">
      <c r="I4212" s="1783">
        <v>0</v>
      </c>
      <c r="J4212" s="1783">
        <v>0</v>
      </c>
      <c r="O4212" s="1764">
        <f t="shared" si="1514"/>
        <v>0</v>
      </c>
      <c r="P4212" s="1806" t="str">
        <f t="shared" si="1515"/>
        <v/>
      </c>
      <c r="R4212" s="1864" t="str">
        <f t="shared" si="1516"/>
        <v/>
      </c>
      <c r="S4212" s="1807">
        <f t="shared" si="1517"/>
        <v>0</v>
      </c>
      <c r="U4212" s="1764">
        <f t="shared" si="1518"/>
        <v>0</v>
      </c>
      <c r="V4212" s="1764">
        <f t="shared" si="1519"/>
        <v>0</v>
      </c>
      <c r="W4212" s="1764">
        <f t="shared" si="1520"/>
        <v>0</v>
      </c>
      <c r="X4212" s="1768"/>
      <c r="Y4212" s="1784"/>
      <c r="Z4212" s="1770"/>
      <c r="AA4212" s="1843"/>
      <c r="AB4212" s="1843"/>
      <c r="AH4212" s="1867"/>
      <c r="AK4212" s="1868"/>
      <c r="AL4212" s="1868"/>
    </row>
    <row r="4213" spans="9:38" x14ac:dyDescent="0.25">
      <c r="I4213" s="1783">
        <v>0</v>
      </c>
      <c r="J4213" s="1783">
        <v>0</v>
      </c>
      <c r="O4213" s="1764">
        <f t="shared" si="1514"/>
        <v>0</v>
      </c>
      <c r="P4213" s="1806" t="str">
        <f t="shared" si="1515"/>
        <v/>
      </c>
      <c r="R4213" s="1864" t="str">
        <f t="shared" si="1516"/>
        <v/>
      </c>
      <c r="S4213" s="1807">
        <f t="shared" si="1517"/>
        <v>0</v>
      </c>
      <c r="U4213" s="1764">
        <f t="shared" si="1518"/>
        <v>0</v>
      </c>
      <c r="V4213" s="1764">
        <f t="shared" si="1519"/>
        <v>0</v>
      </c>
      <c r="W4213" s="1764">
        <f t="shared" si="1520"/>
        <v>0</v>
      </c>
      <c r="X4213" s="1768"/>
      <c r="Y4213" s="1784"/>
      <c r="Z4213" s="1770"/>
      <c r="AA4213" s="1843"/>
      <c r="AB4213" s="1843"/>
      <c r="AH4213" s="1867"/>
      <c r="AK4213" s="1868"/>
      <c r="AL4213" s="1868"/>
    </row>
    <row r="4214" spans="9:38" x14ac:dyDescent="0.25">
      <c r="I4214" s="1783">
        <v>0</v>
      </c>
      <c r="J4214" s="1783">
        <v>0</v>
      </c>
      <c r="O4214" s="1764">
        <f t="shared" si="1514"/>
        <v>0</v>
      </c>
      <c r="P4214" s="1806" t="str">
        <f t="shared" si="1515"/>
        <v/>
      </c>
      <c r="R4214" s="1864" t="str">
        <f t="shared" si="1516"/>
        <v/>
      </c>
      <c r="S4214" s="1807">
        <f t="shared" si="1517"/>
        <v>0</v>
      </c>
      <c r="U4214" s="1764">
        <f t="shared" si="1518"/>
        <v>0</v>
      </c>
      <c r="V4214" s="1764">
        <f t="shared" si="1519"/>
        <v>0</v>
      </c>
      <c r="W4214" s="1764">
        <f t="shared" si="1520"/>
        <v>0</v>
      </c>
      <c r="X4214" s="1768"/>
      <c r="Y4214" s="1784"/>
      <c r="Z4214" s="1770"/>
      <c r="AA4214" s="1843"/>
      <c r="AB4214" s="1843"/>
      <c r="AH4214" s="1867"/>
      <c r="AK4214" s="1868"/>
      <c r="AL4214" s="1868"/>
    </row>
    <row r="4215" spans="9:38" x14ac:dyDescent="0.25">
      <c r="I4215" s="1783">
        <v>0</v>
      </c>
      <c r="J4215" s="1783">
        <v>0</v>
      </c>
      <c r="O4215" s="1764">
        <f t="shared" si="1514"/>
        <v>0</v>
      </c>
      <c r="P4215" s="1806" t="str">
        <f t="shared" si="1515"/>
        <v/>
      </c>
      <c r="R4215" s="1864" t="str">
        <f t="shared" si="1516"/>
        <v/>
      </c>
      <c r="S4215" s="1807">
        <f t="shared" si="1517"/>
        <v>0</v>
      </c>
      <c r="U4215" s="1764">
        <f t="shared" si="1518"/>
        <v>0</v>
      </c>
      <c r="V4215" s="1764">
        <f t="shared" si="1519"/>
        <v>0</v>
      </c>
      <c r="W4215" s="1764">
        <f t="shared" si="1520"/>
        <v>0</v>
      </c>
      <c r="X4215" s="1768"/>
      <c r="Y4215" s="1784"/>
      <c r="Z4215" s="1770"/>
      <c r="AA4215" s="1843"/>
      <c r="AB4215" s="1843"/>
      <c r="AH4215" s="1867"/>
      <c r="AK4215" s="1868"/>
      <c r="AL4215" s="1868"/>
    </row>
    <row r="4216" spans="9:38" x14ac:dyDescent="0.25">
      <c r="I4216" s="1783">
        <v>0</v>
      </c>
      <c r="J4216" s="1783">
        <v>0</v>
      </c>
      <c r="O4216" s="1764">
        <f t="shared" si="1514"/>
        <v>0</v>
      </c>
      <c r="P4216" s="1806" t="str">
        <f t="shared" si="1515"/>
        <v/>
      </c>
      <c r="R4216" s="1864" t="str">
        <f t="shared" si="1516"/>
        <v/>
      </c>
      <c r="S4216" s="1807">
        <f t="shared" si="1517"/>
        <v>0</v>
      </c>
      <c r="U4216" s="1764">
        <f t="shared" si="1518"/>
        <v>0</v>
      </c>
      <c r="V4216" s="1764">
        <f t="shared" si="1519"/>
        <v>0</v>
      </c>
      <c r="W4216" s="1764">
        <f t="shared" si="1520"/>
        <v>0</v>
      </c>
      <c r="X4216" s="1768"/>
      <c r="Y4216" s="1784"/>
      <c r="Z4216" s="1770"/>
      <c r="AA4216" s="1843"/>
      <c r="AB4216" s="1843"/>
      <c r="AH4216" s="1867"/>
      <c r="AK4216" s="1868"/>
      <c r="AL4216" s="1868"/>
    </row>
    <row r="4217" spans="9:38" x14ac:dyDescent="0.25">
      <c r="I4217" s="1783">
        <v>0</v>
      </c>
      <c r="J4217" s="1783">
        <v>0</v>
      </c>
      <c r="O4217" s="1764">
        <f t="shared" si="1514"/>
        <v>0</v>
      </c>
      <c r="P4217" s="1806" t="str">
        <f t="shared" si="1515"/>
        <v/>
      </c>
      <c r="R4217" s="1864" t="str">
        <f t="shared" si="1516"/>
        <v/>
      </c>
      <c r="S4217" s="1807">
        <f t="shared" si="1517"/>
        <v>0</v>
      </c>
      <c r="U4217" s="1764">
        <f t="shared" si="1518"/>
        <v>0</v>
      </c>
      <c r="V4217" s="1764">
        <f t="shared" si="1519"/>
        <v>0</v>
      </c>
      <c r="W4217" s="1764">
        <f t="shared" si="1520"/>
        <v>0</v>
      </c>
      <c r="X4217" s="1768"/>
      <c r="Y4217" s="1784"/>
      <c r="Z4217" s="1770"/>
      <c r="AA4217" s="1843"/>
      <c r="AB4217" s="1843"/>
      <c r="AH4217" s="1867"/>
      <c r="AK4217" s="1868"/>
      <c r="AL4217" s="1868"/>
    </row>
    <row r="4218" spans="9:38" x14ac:dyDescent="0.25">
      <c r="I4218" s="1783">
        <v>0</v>
      </c>
      <c r="J4218" s="1783">
        <v>0</v>
      </c>
      <c r="O4218" s="1764">
        <f t="shared" si="1514"/>
        <v>0</v>
      </c>
      <c r="P4218" s="1806" t="str">
        <f t="shared" si="1515"/>
        <v/>
      </c>
      <c r="R4218" s="1864" t="str">
        <f t="shared" si="1516"/>
        <v/>
      </c>
      <c r="S4218" s="1807">
        <f t="shared" si="1517"/>
        <v>0</v>
      </c>
      <c r="U4218" s="1764">
        <f t="shared" si="1518"/>
        <v>0</v>
      </c>
      <c r="V4218" s="1764">
        <f t="shared" si="1519"/>
        <v>0</v>
      </c>
      <c r="W4218" s="1764">
        <f t="shared" si="1520"/>
        <v>0</v>
      </c>
      <c r="X4218" s="1768"/>
      <c r="Y4218" s="1784"/>
      <c r="Z4218" s="1770"/>
      <c r="AA4218" s="1843"/>
      <c r="AB4218" s="1843"/>
      <c r="AH4218" s="1867"/>
      <c r="AK4218" s="1868"/>
      <c r="AL4218" s="1868"/>
    </row>
    <row r="4219" spans="9:38" x14ac:dyDescent="0.25">
      <c r="I4219" s="1783">
        <v>0</v>
      </c>
      <c r="J4219" s="1783">
        <v>0</v>
      </c>
      <c r="O4219" s="1764">
        <f t="shared" si="1514"/>
        <v>0</v>
      </c>
      <c r="P4219" s="1806" t="str">
        <f t="shared" si="1515"/>
        <v/>
      </c>
      <c r="R4219" s="1864" t="str">
        <f t="shared" si="1516"/>
        <v/>
      </c>
      <c r="S4219" s="1807">
        <f t="shared" si="1517"/>
        <v>0</v>
      </c>
      <c r="U4219" s="1764">
        <f t="shared" si="1518"/>
        <v>0</v>
      </c>
      <c r="V4219" s="1764">
        <f t="shared" si="1519"/>
        <v>0</v>
      </c>
      <c r="W4219" s="1764">
        <f t="shared" si="1520"/>
        <v>0</v>
      </c>
      <c r="X4219" s="1768"/>
      <c r="Y4219" s="1784"/>
      <c r="Z4219" s="1770"/>
      <c r="AA4219" s="1843"/>
      <c r="AB4219" s="1843"/>
      <c r="AH4219" s="1867"/>
      <c r="AK4219" s="1868"/>
      <c r="AL4219" s="1868"/>
    </row>
    <row r="4220" spans="9:38" x14ac:dyDescent="0.25">
      <c r="I4220" s="1783">
        <v>0</v>
      </c>
      <c r="J4220" s="1783">
        <v>0</v>
      </c>
      <c r="O4220" s="1764">
        <f t="shared" si="1514"/>
        <v>0</v>
      </c>
      <c r="P4220" s="1806" t="str">
        <f t="shared" si="1515"/>
        <v/>
      </c>
      <c r="R4220" s="1864" t="str">
        <f t="shared" si="1516"/>
        <v/>
      </c>
      <c r="S4220" s="1807">
        <f t="shared" si="1517"/>
        <v>0</v>
      </c>
      <c r="U4220" s="1764">
        <f t="shared" si="1518"/>
        <v>0</v>
      </c>
      <c r="V4220" s="1764">
        <f t="shared" si="1519"/>
        <v>0</v>
      </c>
      <c r="W4220" s="1764">
        <f t="shared" si="1520"/>
        <v>0</v>
      </c>
      <c r="X4220" s="1768"/>
      <c r="Y4220" s="1784"/>
      <c r="Z4220" s="1770"/>
      <c r="AA4220" s="1843"/>
      <c r="AB4220" s="1843"/>
      <c r="AH4220" s="1867"/>
      <c r="AK4220" s="1868"/>
      <c r="AL4220" s="1868"/>
    </row>
    <row r="4221" spans="9:38" x14ac:dyDescent="0.25">
      <c r="I4221" s="1783">
        <v>0</v>
      </c>
      <c r="J4221" s="1783">
        <v>0</v>
      </c>
      <c r="O4221" s="1764">
        <f t="shared" si="1514"/>
        <v>0</v>
      </c>
      <c r="P4221" s="1806" t="str">
        <f t="shared" si="1515"/>
        <v/>
      </c>
      <c r="R4221" s="1864" t="str">
        <f t="shared" si="1516"/>
        <v/>
      </c>
      <c r="S4221" s="1807">
        <f t="shared" si="1517"/>
        <v>0</v>
      </c>
      <c r="U4221" s="1764">
        <f t="shared" si="1518"/>
        <v>0</v>
      </c>
      <c r="V4221" s="1764">
        <f t="shared" si="1519"/>
        <v>0</v>
      </c>
      <c r="W4221" s="1764">
        <f t="shared" si="1520"/>
        <v>0</v>
      </c>
      <c r="X4221" s="1768"/>
      <c r="Y4221" s="1784"/>
      <c r="Z4221" s="1770"/>
      <c r="AA4221" s="1843"/>
      <c r="AB4221" s="1843"/>
      <c r="AH4221" s="1867"/>
      <c r="AK4221" s="1868"/>
      <c r="AL4221" s="1868"/>
    </row>
    <row r="4222" spans="9:38" x14ac:dyDescent="0.25">
      <c r="I4222" s="1783">
        <v>0</v>
      </c>
      <c r="J4222" s="1783">
        <v>0</v>
      </c>
      <c r="O4222" s="1764">
        <f t="shared" si="1514"/>
        <v>0</v>
      </c>
      <c r="P4222" s="1806" t="str">
        <f t="shared" si="1515"/>
        <v/>
      </c>
      <c r="R4222" s="1864" t="str">
        <f t="shared" si="1516"/>
        <v/>
      </c>
      <c r="S4222" s="1807">
        <f t="shared" si="1517"/>
        <v>0</v>
      </c>
      <c r="U4222" s="1764">
        <f t="shared" si="1518"/>
        <v>0</v>
      </c>
      <c r="V4222" s="1764">
        <f t="shared" si="1519"/>
        <v>0</v>
      </c>
      <c r="W4222" s="1764">
        <f t="shared" si="1520"/>
        <v>0</v>
      </c>
      <c r="X4222" s="1768"/>
      <c r="Y4222" s="1784"/>
      <c r="Z4222" s="1770"/>
      <c r="AA4222" s="1843"/>
      <c r="AB4222" s="1843"/>
      <c r="AH4222" s="1867"/>
      <c r="AK4222" s="1868"/>
      <c r="AL4222" s="1868"/>
    </row>
    <row r="4223" spans="9:38" x14ac:dyDescent="0.25">
      <c r="I4223" s="1783">
        <v>0</v>
      </c>
      <c r="J4223" s="1783">
        <v>0</v>
      </c>
      <c r="O4223" s="1764">
        <f t="shared" si="1514"/>
        <v>0</v>
      </c>
      <c r="P4223" s="1806" t="str">
        <f t="shared" si="1515"/>
        <v/>
      </c>
      <c r="R4223" s="1864" t="str">
        <f t="shared" si="1516"/>
        <v/>
      </c>
      <c r="S4223" s="1807">
        <f t="shared" si="1517"/>
        <v>0</v>
      </c>
      <c r="U4223" s="1764">
        <f t="shared" si="1518"/>
        <v>0</v>
      </c>
      <c r="V4223" s="1764">
        <f t="shared" si="1519"/>
        <v>0</v>
      </c>
      <c r="W4223" s="1764">
        <f t="shared" si="1520"/>
        <v>0</v>
      </c>
      <c r="X4223" s="1768"/>
      <c r="Y4223" s="1784"/>
      <c r="Z4223" s="1770"/>
      <c r="AA4223" s="1843"/>
      <c r="AB4223" s="1843"/>
      <c r="AH4223" s="1867"/>
      <c r="AK4223" s="1868"/>
      <c r="AL4223" s="1868"/>
    </row>
    <row r="4224" spans="9:38" x14ac:dyDescent="0.25">
      <c r="I4224" s="1783">
        <v>0</v>
      </c>
      <c r="J4224" s="1783">
        <v>0</v>
      </c>
      <c r="O4224" s="1764">
        <f t="shared" si="1514"/>
        <v>0</v>
      </c>
      <c r="P4224" s="1806" t="str">
        <f t="shared" si="1515"/>
        <v/>
      </c>
      <c r="R4224" s="1864" t="str">
        <f t="shared" si="1516"/>
        <v/>
      </c>
      <c r="S4224" s="1807">
        <f t="shared" si="1517"/>
        <v>0</v>
      </c>
      <c r="U4224" s="1764">
        <f t="shared" si="1518"/>
        <v>0</v>
      </c>
      <c r="V4224" s="1764">
        <f t="shared" si="1519"/>
        <v>0</v>
      </c>
      <c r="W4224" s="1764">
        <f t="shared" si="1520"/>
        <v>0</v>
      </c>
      <c r="X4224" s="1768"/>
      <c r="Y4224" s="1784"/>
      <c r="Z4224" s="1770"/>
      <c r="AA4224" s="1843"/>
      <c r="AB4224" s="1843"/>
      <c r="AH4224" s="1867"/>
      <c r="AK4224" s="1868"/>
      <c r="AL4224" s="1868"/>
    </row>
    <row r="4225" spans="9:38" x14ac:dyDescent="0.25">
      <c r="I4225" s="1783">
        <v>0</v>
      </c>
      <c r="J4225" s="1783">
        <v>0</v>
      </c>
      <c r="O4225" s="1764">
        <f t="shared" si="1514"/>
        <v>0</v>
      </c>
      <c r="P4225" s="1806" t="str">
        <f t="shared" si="1515"/>
        <v/>
      </c>
      <c r="R4225" s="1864" t="str">
        <f t="shared" si="1516"/>
        <v/>
      </c>
      <c r="S4225" s="1807">
        <f t="shared" si="1517"/>
        <v>0</v>
      </c>
      <c r="U4225" s="1764">
        <f t="shared" si="1518"/>
        <v>0</v>
      </c>
      <c r="V4225" s="1764">
        <f t="shared" si="1519"/>
        <v>0</v>
      </c>
      <c r="W4225" s="1764">
        <f t="shared" si="1520"/>
        <v>0</v>
      </c>
      <c r="X4225" s="1768"/>
      <c r="Y4225" s="1784"/>
      <c r="Z4225" s="1770"/>
      <c r="AA4225" s="1843"/>
      <c r="AB4225" s="1843"/>
      <c r="AH4225" s="1867"/>
      <c r="AK4225" s="1868"/>
      <c r="AL4225" s="1868"/>
    </row>
    <row r="4226" spans="9:38" x14ac:dyDescent="0.25">
      <c r="I4226" s="1783">
        <v>0</v>
      </c>
      <c r="J4226" s="1783">
        <v>0</v>
      </c>
      <c r="O4226" s="1764">
        <f t="shared" si="1514"/>
        <v>0</v>
      </c>
      <c r="P4226" s="1806" t="str">
        <f t="shared" si="1515"/>
        <v/>
      </c>
      <c r="R4226" s="1864" t="str">
        <f t="shared" si="1516"/>
        <v/>
      </c>
      <c r="S4226" s="1807">
        <f t="shared" si="1517"/>
        <v>0</v>
      </c>
      <c r="U4226" s="1764">
        <f t="shared" si="1518"/>
        <v>0</v>
      </c>
      <c r="V4226" s="1764">
        <f t="shared" si="1519"/>
        <v>0</v>
      </c>
      <c r="W4226" s="1764">
        <f t="shared" si="1520"/>
        <v>0</v>
      </c>
      <c r="X4226" s="1768"/>
      <c r="Y4226" s="1784"/>
      <c r="Z4226" s="1770"/>
      <c r="AA4226" s="1843"/>
      <c r="AB4226" s="1843"/>
      <c r="AH4226" s="1867"/>
      <c r="AK4226" s="1868"/>
      <c r="AL4226" s="1868"/>
    </row>
    <row r="4227" spans="9:38" x14ac:dyDescent="0.25">
      <c r="I4227" s="1783">
        <v>0</v>
      </c>
      <c r="J4227" s="1783">
        <v>0</v>
      </c>
      <c r="O4227" s="1764">
        <f t="shared" si="1514"/>
        <v>0</v>
      </c>
      <c r="P4227" s="1806" t="str">
        <f t="shared" si="1515"/>
        <v/>
      </c>
      <c r="R4227" s="1864" t="str">
        <f t="shared" si="1516"/>
        <v/>
      </c>
      <c r="S4227" s="1807">
        <f t="shared" si="1517"/>
        <v>0</v>
      </c>
      <c r="U4227" s="1764">
        <f t="shared" si="1518"/>
        <v>0</v>
      </c>
      <c r="V4227" s="1764">
        <f t="shared" si="1519"/>
        <v>0</v>
      </c>
      <c r="W4227" s="1764">
        <f t="shared" si="1520"/>
        <v>0</v>
      </c>
      <c r="X4227" s="1768"/>
      <c r="Y4227" s="1784"/>
      <c r="Z4227" s="1770"/>
      <c r="AA4227" s="1843"/>
      <c r="AB4227" s="1843"/>
      <c r="AH4227" s="1867"/>
      <c r="AK4227" s="1868"/>
      <c r="AL4227" s="1868"/>
    </row>
    <row r="4228" spans="9:38" x14ac:dyDescent="0.25">
      <c r="I4228" s="1783">
        <v>0</v>
      </c>
      <c r="J4228" s="1783">
        <v>0</v>
      </c>
      <c r="O4228" s="1764">
        <f t="shared" si="1514"/>
        <v>0</v>
      </c>
      <c r="P4228" s="1806" t="str">
        <f t="shared" si="1515"/>
        <v/>
      </c>
      <c r="R4228" s="1864" t="str">
        <f t="shared" si="1516"/>
        <v/>
      </c>
      <c r="S4228" s="1807">
        <f t="shared" si="1517"/>
        <v>0</v>
      </c>
      <c r="U4228" s="1764">
        <f t="shared" si="1518"/>
        <v>0</v>
      </c>
      <c r="V4228" s="1764">
        <f t="shared" si="1519"/>
        <v>0</v>
      </c>
      <c r="W4228" s="1764">
        <f t="shared" si="1520"/>
        <v>0</v>
      </c>
      <c r="X4228" s="1768"/>
      <c r="Y4228" s="1784"/>
      <c r="Z4228" s="1770"/>
      <c r="AA4228" s="1843"/>
      <c r="AB4228" s="1843"/>
      <c r="AH4228" s="1867"/>
      <c r="AK4228" s="1868"/>
      <c r="AL4228" s="1868"/>
    </row>
    <row r="4229" spans="9:38" x14ac:dyDescent="0.25">
      <c r="I4229" s="1783">
        <v>0</v>
      </c>
      <c r="J4229" s="1783">
        <v>0</v>
      </c>
      <c r="O4229" s="1764">
        <f t="shared" si="1514"/>
        <v>0</v>
      </c>
      <c r="P4229" s="1806" t="str">
        <f t="shared" si="1515"/>
        <v/>
      </c>
      <c r="R4229" s="1864" t="str">
        <f t="shared" si="1516"/>
        <v/>
      </c>
      <c r="S4229" s="1807">
        <f t="shared" si="1517"/>
        <v>0</v>
      </c>
      <c r="U4229" s="1764">
        <f t="shared" si="1518"/>
        <v>0</v>
      </c>
      <c r="V4229" s="1764">
        <f t="shared" si="1519"/>
        <v>0</v>
      </c>
      <c r="W4229" s="1764">
        <f t="shared" si="1520"/>
        <v>0</v>
      </c>
      <c r="X4229" s="1768"/>
      <c r="Y4229" s="1784"/>
      <c r="Z4229" s="1770"/>
      <c r="AA4229" s="1843"/>
      <c r="AB4229" s="1843"/>
      <c r="AH4229" s="1867"/>
      <c r="AK4229" s="1868"/>
      <c r="AL4229" s="1868"/>
    </row>
    <row r="4230" spans="9:38" x14ac:dyDescent="0.25">
      <c r="I4230" s="1783">
        <v>0</v>
      </c>
      <c r="J4230" s="1783">
        <v>0</v>
      </c>
      <c r="O4230" s="1764">
        <f t="shared" si="1514"/>
        <v>0</v>
      </c>
      <c r="P4230" s="1806" t="str">
        <f t="shared" si="1515"/>
        <v/>
      </c>
      <c r="R4230" s="1864" t="str">
        <f t="shared" si="1516"/>
        <v/>
      </c>
      <c r="S4230" s="1807">
        <f t="shared" si="1517"/>
        <v>0</v>
      </c>
      <c r="U4230" s="1764">
        <f t="shared" si="1518"/>
        <v>0</v>
      </c>
      <c r="V4230" s="1764">
        <f t="shared" si="1519"/>
        <v>0</v>
      </c>
      <c r="W4230" s="1764">
        <f t="shared" si="1520"/>
        <v>0</v>
      </c>
      <c r="X4230" s="1768"/>
      <c r="Y4230" s="1784"/>
      <c r="Z4230" s="1770"/>
      <c r="AA4230" s="1843"/>
      <c r="AB4230" s="1843"/>
      <c r="AH4230" s="1867"/>
      <c r="AK4230" s="1868"/>
      <c r="AL4230" s="1868"/>
    </row>
    <row r="4231" spans="9:38" x14ac:dyDescent="0.25">
      <c r="I4231" s="1783">
        <v>0</v>
      </c>
      <c r="J4231" s="1783">
        <v>0</v>
      </c>
      <c r="O4231" s="1764">
        <f t="shared" si="1514"/>
        <v>0</v>
      </c>
      <c r="P4231" s="1806" t="str">
        <f t="shared" si="1515"/>
        <v/>
      </c>
      <c r="R4231" s="1864" t="str">
        <f t="shared" si="1516"/>
        <v/>
      </c>
      <c r="S4231" s="1807">
        <f t="shared" si="1517"/>
        <v>0</v>
      </c>
      <c r="U4231" s="1764">
        <f t="shared" si="1518"/>
        <v>0</v>
      </c>
      <c r="V4231" s="1764">
        <f t="shared" si="1519"/>
        <v>0</v>
      </c>
      <c r="W4231" s="1764">
        <f t="shared" si="1520"/>
        <v>0</v>
      </c>
      <c r="X4231" s="1768"/>
      <c r="Y4231" s="1784"/>
      <c r="Z4231" s="1770"/>
      <c r="AA4231" s="1843"/>
      <c r="AB4231" s="1843"/>
      <c r="AH4231" s="1867"/>
      <c r="AK4231" s="1868"/>
      <c r="AL4231" s="1868"/>
    </row>
    <row r="4232" spans="9:38" x14ac:dyDescent="0.25">
      <c r="I4232" s="1783">
        <v>0</v>
      </c>
      <c r="J4232" s="1783">
        <v>0</v>
      </c>
      <c r="O4232" s="1764">
        <f t="shared" si="1514"/>
        <v>0</v>
      </c>
      <c r="P4232" s="1806" t="str">
        <f t="shared" si="1515"/>
        <v/>
      </c>
      <c r="R4232" s="1864" t="str">
        <f t="shared" si="1516"/>
        <v/>
      </c>
      <c r="S4232" s="1807">
        <f t="shared" si="1517"/>
        <v>0</v>
      </c>
      <c r="U4232" s="1764">
        <f t="shared" si="1518"/>
        <v>0</v>
      </c>
      <c r="V4232" s="1764">
        <f t="shared" si="1519"/>
        <v>0</v>
      </c>
      <c r="W4232" s="1764">
        <f t="shared" si="1520"/>
        <v>0</v>
      </c>
      <c r="X4232" s="1768"/>
      <c r="Y4232" s="1784"/>
      <c r="Z4232" s="1770"/>
      <c r="AA4232" s="1843"/>
      <c r="AB4232" s="1843"/>
      <c r="AH4232" s="1867"/>
      <c r="AK4232" s="1868"/>
      <c r="AL4232" s="1868"/>
    </row>
    <row r="4233" spans="9:38" x14ac:dyDescent="0.25">
      <c r="I4233" s="1783">
        <v>0</v>
      </c>
      <c r="J4233" s="1783">
        <v>0</v>
      </c>
      <c r="O4233" s="1764">
        <f t="shared" ref="O4233:O4296" si="1521">N4233-Q4233</f>
        <v>0</v>
      </c>
      <c r="P4233" s="1806" t="str">
        <f t="shared" ref="P4233:P4296" si="1522">IF(N4233&lt;=0,"",O4233/N4233)</f>
        <v/>
      </c>
      <c r="R4233" s="1864" t="str">
        <f t="shared" ref="R4233:R4296" si="1523">IF(N4233&lt;=0,"",Q4233/N4233)</f>
        <v/>
      </c>
      <c r="S4233" s="1807">
        <f t="shared" ref="S4233:S4296" si="1524">Q4233/$S$1</f>
        <v>0</v>
      </c>
      <c r="U4233" s="1764">
        <f t="shared" ref="U4233:U4296" si="1525">((1-I4233)*O4233)+((1-J4233)*Q4233)</f>
        <v>0</v>
      </c>
      <c r="V4233" s="1764">
        <f t="shared" ref="V4233:V4296" si="1526">L4233-W4233</f>
        <v>0</v>
      </c>
      <c r="W4233" s="1764">
        <f t="shared" ref="W4233:W4296" si="1527">X4233+AC4233+AH4233+AM4233+AO4233+AR4233</f>
        <v>0</v>
      </c>
      <c r="X4233" s="1768"/>
      <c r="Y4233" s="1784"/>
      <c r="Z4233" s="1770"/>
      <c r="AA4233" s="1843"/>
      <c r="AB4233" s="1843"/>
      <c r="AH4233" s="1867"/>
      <c r="AK4233" s="1868"/>
      <c r="AL4233" s="1868"/>
    </row>
    <row r="4234" spans="9:38" x14ac:dyDescent="0.25">
      <c r="I4234" s="1783">
        <v>0</v>
      </c>
      <c r="J4234" s="1783">
        <v>0</v>
      </c>
      <c r="O4234" s="1764">
        <f t="shared" si="1521"/>
        <v>0</v>
      </c>
      <c r="P4234" s="1806" t="str">
        <f t="shared" si="1522"/>
        <v/>
      </c>
      <c r="R4234" s="1864" t="str">
        <f t="shared" si="1523"/>
        <v/>
      </c>
      <c r="S4234" s="1807">
        <f t="shared" si="1524"/>
        <v>0</v>
      </c>
      <c r="U4234" s="1764">
        <f t="shared" si="1525"/>
        <v>0</v>
      </c>
      <c r="V4234" s="1764">
        <f t="shared" si="1526"/>
        <v>0</v>
      </c>
      <c r="W4234" s="1764">
        <f t="shared" si="1527"/>
        <v>0</v>
      </c>
      <c r="X4234" s="1768"/>
      <c r="Y4234" s="1784"/>
      <c r="Z4234" s="1770"/>
      <c r="AA4234" s="1843"/>
      <c r="AB4234" s="1843"/>
      <c r="AH4234" s="1867"/>
      <c r="AK4234" s="1868"/>
      <c r="AL4234" s="1868"/>
    </row>
    <row r="4235" spans="9:38" x14ac:dyDescent="0.25">
      <c r="I4235" s="1783">
        <v>0</v>
      </c>
      <c r="J4235" s="1783">
        <v>0</v>
      </c>
      <c r="O4235" s="1764">
        <f t="shared" si="1521"/>
        <v>0</v>
      </c>
      <c r="P4235" s="1806" t="str">
        <f t="shared" si="1522"/>
        <v/>
      </c>
      <c r="R4235" s="1864" t="str">
        <f t="shared" si="1523"/>
        <v/>
      </c>
      <c r="S4235" s="1807">
        <f t="shared" si="1524"/>
        <v>0</v>
      </c>
      <c r="U4235" s="1764">
        <f t="shared" si="1525"/>
        <v>0</v>
      </c>
      <c r="V4235" s="1764">
        <f t="shared" si="1526"/>
        <v>0</v>
      </c>
      <c r="W4235" s="1764">
        <f t="shared" si="1527"/>
        <v>0</v>
      </c>
      <c r="X4235" s="1768"/>
      <c r="Y4235" s="1784"/>
      <c r="Z4235" s="1770"/>
      <c r="AA4235" s="1843"/>
      <c r="AB4235" s="1843"/>
      <c r="AH4235" s="1867"/>
      <c r="AK4235" s="1868"/>
      <c r="AL4235" s="1868"/>
    </row>
    <row r="4236" spans="9:38" x14ac:dyDescent="0.25">
      <c r="I4236" s="1783">
        <v>0</v>
      </c>
      <c r="J4236" s="1783">
        <v>0</v>
      </c>
      <c r="O4236" s="1764">
        <f t="shared" si="1521"/>
        <v>0</v>
      </c>
      <c r="P4236" s="1806" t="str">
        <f t="shared" si="1522"/>
        <v/>
      </c>
      <c r="R4236" s="1864" t="str">
        <f t="shared" si="1523"/>
        <v/>
      </c>
      <c r="S4236" s="1807">
        <f t="shared" si="1524"/>
        <v>0</v>
      </c>
      <c r="U4236" s="1764">
        <f t="shared" si="1525"/>
        <v>0</v>
      </c>
      <c r="V4236" s="1764">
        <f t="shared" si="1526"/>
        <v>0</v>
      </c>
      <c r="W4236" s="1764">
        <f t="shared" si="1527"/>
        <v>0</v>
      </c>
      <c r="X4236" s="1768"/>
      <c r="Y4236" s="1784"/>
      <c r="Z4236" s="1770"/>
      <c r="AA4236" s="1843"/>
      <c r="AB4236" s="1843"/>
      <c r="AH4236" s="1867"/>
      <c r="AK4236" s="1868"/>
      <c r="AL4236" s="1868"/>
    </row>
    <row r="4237" spans="9:38" x14ac:dyDescent="0.25">
      <c r="I4237" s="1783">
        <v>0</v>
      </c>
      <c r="J4237" s="1783">
        <v>0</v>
      </c>
      <c r="O4237" s="1764">
        <f t="shared" si="1521"/>
        <v>0</v>
      </c>
      <c r="P4237" s="1806" t="str">
        <f t="shared" si="1522"/>
        <v/>
      </c>
      <c r="R4237" s="1864" t="str">
        <f t="shared" si="1523"/>
        <v/>
      </c>
      <c r="S4237" s="1807">
        <f t="shared" si="1524"/>
        <v>0</v>
      </c>
      <c r="U4237" s="1764">
        <f t="shared" si="1525"/>
        <v>0</v>
      </c>
      <c r="V4237" s="1764">
        <f t="shared" si="1526"/>
        <v>0</v>
      </c>
      <c r="W4237" s="1764">
        <f t="shared" si="1527"/>
        <v>0</v>
      </c>
      <c r="X4237" s="1768"/>
      <c r="Y4237" s="1784"/>
      <c r="Z4237" s="1770"/>
      <c r="AA4237" s="1843"/>
      <c r="AB4237" s="1843"/>
      <c r="AH4237" s="1867"/>
      <c r="AK4237" s="1868"/>
      <c r="AL4237" s="1868"/>
    </row>
    <row r="4238" spans="9:38" x14ac:dyDescent="0.25">
      <c r="I4238" s="1783">
        <v>0</v>
      </c>
      <c r="J4238" s="1783">
        <v>0</v>
      </c>
      <c r="O4238" s="1764">
        <f t="shared" si="1521"/>
        <v>0</v>
      </c>
      <c r="P4238" s="1806" t="str">
        <f t="shared" si="1522"/>
        <v/>
      </c>
      <c r="R4238" s="1864" t="str">
        <f t="shared" si="1523"/>
        <v/>
      </c>
      <c r="S4238" s="1807">
        <f t="shared" si="1524"/>
        <v>0</v>
      </c>
      <c r="U4238" s="1764">
        <f t="shared" si="1525"/>
        <v>0</v>
      </c>
      <c r="V4238" s="1764">
        <f t="shared" si="1526"/>
        <v>0</v>
      </c>
      <c r="W4238" s="1764">
        <f t="shared" si="1527"/>
        <v>0</v>
      </c>
      <c r="X4238" s="1768"/>
      <c r="Y4238" s="1784"/>
      <c r="Z4238" s="1770"/>
      <c r="AA4238" s="1843"/>
      <c r="AB4238" s="1843"/>
      <c r="AH4238" s="1867"/>
      <c r="AK4238" s="1868"/>
      <c r="AL4238" s="1868"/>
    </row>
    <row r="4239" spans="9:38" x14ac:dyDescent="0.25">
      <c r="I4239" s="1783">
        <v>0</v>
      </c>
      <c r="J4239" s="1783">
        <v>0</v>
      </c>
      <c r="O4239" s="1764">
        <f t="shared" si="1521"/>
        <v>0</v>
      </c>
      <c r="P4239" s="1806" t="str">
        <f t="shared" si="1522"/>
        <v/>
      </c>
      <c r="R4239" s="1864" t="str">
        <f t="shared" si="1523"/>
        <v/>
      </c>
      <c r="S4239" s="1807">
        <f t="shared" si="1524"/>
        <v>0</v>
      </c>
      <c r="U4239" s="1764">
        <f t="shared" si="1525"/>
        <v>0</v>
      </c>
      <c r="V4239" s="1764">
        <f t="shared" si="1526"/>
        <v>0</v>
      </c>
      <c r="W4239" s="1764">
        <f t="shared" si="1527"/>
        <v>0</v>
      </c>
      <c r="X4239" s="1768"/>
      <c r="Y4239" s="1784"/>
      <c r="Z4239" s="1770"/>
      <c r="AA4239" s="1843"/>
      <c r="AB4239" s="1843"/>
      <c r="AH4239" s="1867"/>
      <c r="AK4239" s="1868"/>
      <c r="AL4239" s="1868"/>
    </row>
    <row r="4240" spans="9:38" x14ac:dyDescent="0.25">
      <c r="I4240" s="1783">
        <v>0</v>
      </c>
      <c r="J4240" s="1783">
        <v>0</v>
      </c>
      <c r="O4240" s="1764">
        <f t="shared" si="1521"/>
        <v>0</v>
      </c>
      <c r="P4240" s="1806" t="str">
        <f t="shared" si="1522"/>
        <v/>
      </c>
      <c r="R4240" s="1864" t="str">
        <f t="shared" si="1523"/>
        <v/>
      </c>
      <c r="S4240" s="1807">
        <f t="shared" si="1524"/>
        <v>0</v>
      </c>
      <c r="U4240" s="1764">
        <f t="shared" si="1525"/>
        <v>0</v>
      </c>
      <c r="V4240" s="1764">
        <f t="shared" si="1526"/>
        <v>0</v>
      </c>
      <c r="W4240" s="1764">
        <f t="shared" si="1527"/>
        <v>0</v>
      </c>
      <c r="X4240" s="1768"/>
      <c r="Y4240" s="1784"/>
      <c r="Z4240" s="1770"/>
      <c r="AA4240" s="1843"/>
      <c r="AB4240" s="1843"/>
      <c r="AH4240" s="1867"/>
      <c r="AK4240" s="1868"/>
      <c r="AL4240" s="1868"/>
    </row>
    <row r="4241" spans="9:38" x14ac:dyDescent="0.25">
      <c r="I4241" s="1783">
        <v>0</v>
      </c>
      <c r="J4241" s="1783">
        <v>0</v>
      </c>
      <c r="O4241" s="1764">
        <f t="shared" si="1521"/>
        <v>0</v>
      </c>
      <c r="P4241" s="1806" t="str">
        <f t="shared" si="1522"/>
        <v/>
      </c>
      <c r="R4241" s="1864" t="str">
        <f t="shared" si="1523"/>
        <v/>
      </c>
      <c r="S4241" s="1807">
        <f t="shared" si="1524"/>
        <v>0</v>
      </c>
      <c r="U4241" s="1764">
        <f t="shared" si="1525"/>
        <v>0</v>
      </c>
      <c r="V4241" s="1764">
        <f t="shared" si="1526"/>
        <v>0</v>
      </c>
      <c r="W4241" s="1764">
        <f t="shared" si="1527"/>
        <v>0</v>
      </c>
      <c r="X4241" s="1768"/>
      <c r="Y4241" s="1784"/>
      <c r="Z4241" s="1770"/>
      <c r="AA4241" s="1843"/>
      <c r="AB4241" s="1843"/>
      <c r="AH4241" s="1867"/>
      <c r="AK4241" s="1868"/>
      <c r="AL4241" s="1868"/>
    </row>
    <row r="4242" spans="9:38" x14ac:dyDescent="0.25">
      <c r="I4242" s="1783">
        <v>0</v>
      </c>
      <c r="J4242" s="1783">
        <v>0</v>
      </c>
      <c r="O4242" s="1764">
        <f t="shared" si="1521"/>
        <v>0</v>
      </c>
      <c r="P4242" s="1806" t="str">
        <f t="shared" si="1522"/>
        <v/>
      </c>
      <c r="R4242" s="1864" t="str">
        <f t="shared" si="1523"/>
        <v/>
      </c>
      <c r="S4242" s="1807">
        <f t="shared" si="1524"/>
        <v>0</v>
      </c>
      <c r="U4242" s="1764">
        <f t="shared" si="1525"/>
        <v>0</v>
      </c>
      <c r="V4242" s="1764">
        <f t="shared" si="1526"/>
        <v>0</v>
      </c>
      <c r="W4242" s="1764">
        <f t="shared" si="1527"/>
        <v>0</v>
      </c>
      <c r="X4242" s="1768"/>
      <c r="Y4242" s="1784"/>
      <c r="Z4242" s="1770"/>
      <c r="AA4242" s="1843"/>
      <c r="AB4242" s="1843"/>
      <c r="AH4242" s="1867"/>
      <c r="AK4242" s="1868"/>
      <c r="AL4242" s="1868"/>
    </row>
    <row r="4243" spans="9:38" x14ac:dyDescent="0.25">
      <c r="I4243" s="1783">
        <v>0</v>
      </c>
      <c r="J4243" s="1783">
        <v>0</v>
      </c>
      <c r="O4243" s="1764">
        <f t="shared" si="1521"/>
        <v>0</v>
      </c>
      <c r="P4243" s="1806" t="str">
        <f t="shared" si="1522"/>
        <v/>
      </c>
      <c r="R4243" s="1864" t="str">
        <f t="shared" si="1523"/>
        <v/>
      </c>
      <c r="S4243" s="1807">
        <f t="shared" si="1524"/>
        <v>0</v>
      </c>
      <c r="U4243" s="1764">
        <f t="shared" si="1525"/>
        <v>0</v>
      </c>
      <c r="V4243" s="1764">
        <f t="shared" si="1526"/>
        <v>0</v>
      </c>
      <c r="W4243" s="1764">
        <f t="shared" si="1527"/>
        <v>0</v>
      </c>
      <c r="X4243" s="1768"/>
      <c r="Y4243" s="1784"/>
      <c r="Z4243" s="1770"/>
      <c r="AA4243" s="1843"/>
      <c r="AB4243" s="1843"/>
      <c r="AH4243" s="1867"/>
      <c r="AK4243" s="1868"/>
      <c r="AL4243" s="1868"/>
    </row>
    <row r="4244" spans="9:38" x14ac:dyDescent="0.25">
      <c r="I4244" s="1783">
        <v>0</v>
      </c>
      <c r="J4244" s="1783">
        <v>0</v>
      </c>
      <c r="O4244" s="1764">
        <f t="shared" si="1521"/>
        <v>0</v>
      </c>
      <c r="P4244" s="1806" t="str">
        <f t="shared" si="1522"/>
        <v/>
      </c>
      <c r="R4244" s="1864" t="str">
        <f t="shared" si="1523"/>
        <v/>
      </c>
      <c r="S4244" s="1807">
        <f t="shared" si="1524"/>
        <v>0</v>
      </c>
      <c r="U4244" s="1764">
        <f t="shared" si="1525"/>
        <v>0</v>
      </c>
      <c r="V4244" s="1764">
        <f t="shared" si="1526"/>
        <v>0</v>
      </c>
      <c r="W4244" s="1764">
        <f t="shared" si="1527"/>
        <v>0</v>
      </c>
      <c r="X4244" s="1768"/>
      <c r="Y4244" s="1784"/>
      <c r="Z4244" s="1770"/>
      <c r="AA4244" s="1843"/>
      <c r="AB4244" s="1843"/>
      <c r="AH4244" s="1867"/>
      <c r="AK4244" s="1868"/>
      <c r="AL4244" s="1868"/>
    </row>
    <row r="4245" spans="9:38" x14ac:dyDescent="0.25">
      <c r="I4245" s="1783">
        <v>0</v>
      </c>
      <c r="J4245" s="1783">
        <v>0</v>
      </c>
      <c r="O4245" s="1764">
        <f t="shared" si="1521"/>
        <v>0</v>
      </c>
      <c r="P4245" s="1806" t="str">
        <f t="shared" si="1522"/>
        <v/>
      </c>
      <c r="R4245" s="1864" t="str">
        <f t="shared" si="1523"/>
        <v/>
      </c>
      <c r="S4245" s="1807">
        <f t="shared" si="1524"/>
        <v>0</v>
      </c>
      <c r="U4245" s="1764">
        <f t="shared" si="1525"/>
        <v>0</v>
      </c>
      <c r="V4245" s="1764">
        <f t="shared" si="1526"/>
        <v>0</v>
      </c>
      <c r="W4245" s="1764">
        <f t="shared" si="1527"/>
        <v>0</v>
      </c>
      <c r="X4245" s="1768"/>
      <c r="Y4245" s="1784"/>
      <c r="Z4245" s="1770"/>
      <c r="AA4245" s="1843"/>
      <c r="AB4245" s="1843"/>
      <c r="AH4245" s="1867"/>
      <c r="AK4245" s="1868"/>
      <c r="AL4245" s="1868"/>
    </row>
    <row r="4246" spans="9:38" x14ac:dyDescent="0.25">
      <c r="I4246" s="1783">
        <v>0</v>
      </c>
      <c r="J4246" s="1783">
        <v>0</v>
      </c>
      <c r="O4246" s="1764">
        <f t="shared" si="1521"/>
        <v>0</v>
      </c>
      <c r="P4246" s="1806" t="str">
        <f t="shared" si="1522"/>
        <v/>
      </c>
      <c r="R4246" s="1864" t="str">
        <f t="shared" si="1523"/>
        <v/>
      </c>
      <c r="S4246" s="1807">
        <f t="shared" si="1524"/>
        <v>0</v>
      </c>
      <c r="U4246" s="1764">
        <f t="shared" si="1525"/>
        <v>0</v>
      </c>
      <c r="V4246" s="1764">
        <f t="shared" si="1526"/>
        <v>0</v>
      </c>
      <c r="W4246" s="1764">
        <f t="shared" si="1527"/>
        <v>0</v>
      </c>
      <c r="X4246" s="1768"/>
      <c r="Y4246" s="1784"/>
      <c r="Z4246" s="1770"/>
      <c r="AA4246" s="1843"/>
      <c r="AB4246" s="1843"/>
      <c r="AH4246" s="1867"/>
      <c r="AK4246" s="1868"/>
      <c r="AL4246" s="1868"/>
    </row>
    <row r="4247" spans="9:38" x14ac:dyDescent="0.25">
      <c r="I4247" s="1783">
        <v>0</v>
      </c>
      <c r="J4247" s="1783">
        <v>0</v>
      </c>
      <c r="O4247" s="1764">
        <f t="shared" si="1521"/>
        <v>0</v>
      </c>
      <c r="P4247" s="1806" t="str">
        <f t="shared" si="1522"/>
        <v/>
      </c>
      <c r="R4247" s="1864" t="str">
        <f t="shared" si="1523"/>
        <v/>
      </c>
      <c r="S4247" s="1807">
        <f t="shared" si="1524"/>
        <v>0</v>
      </c>
      <c r="U4247" s="1764">
        <f t="shared" si="1525"/>
        <v>0</v>
      </c>
      <c r="V4247" s="1764">
        <f t="shared" si="1526"/>
        <v>0</v>
      </c>
      <c r="W4247" s="1764">
        <f t="shared" si="1527"/>
        <v>0</v>
      </c>
      <c r="X4247" s="1768"/>
      <c r="Y4247" s="1784"/>
      <c r="Z4247" s="1770"/>
      <c r="AA4247" s="1843"/>
      <c r="AB4247" s="1843"/>
      <c r="AH4247" s="1867"/>
      <c r="AK4247" s="1868"/>
      <c r="AL4247" s="1868"/>
    </row>
    <row r="4248" spans="9:38" x14ac:dyDescent="0.25">
      <c r="I4248" s="1783">
        <v>0</v>
      </c>
      <c r="J4248" s="1783">
        <v>0</v>
      </c>
      <c r="O4248" s="1764">
        <f t="shared" si="1521"/>
        <v>0</v>
      </c>
      <c r="P4248" s="1806" t="str">
        <f t="shared" si="1522"/>
        <v/>
      </c>
      <c r="R4248" s="1864" t="str">
        <f t="shared" si="1523"/>
        <v/>
      </c>
      <c r="S4248" s="1807">
        <f t="shared" si="1524"/>
        <v>0</v>
      </c>
      <c r="U4248" s="1764">
        <f t="shared" si="1525"/>
        <v>0</v>
      </c>
      <c r="V4248" s="1764">
        <f t="shared" si="1526"/>
        <v>0</v>
      </c>
      <c r="W4248" s="1764">
        <f t="shared" si="1527"/>
        <v>0</v>
      </c>
      <c r="X4248" s="1768"/>
      <c r="Y4248" s="1784"/>
      <c r="Z4248" s="1770"/>
      <c r="AA4248" s="1843"/>
      <c r="AB4248" s="1843"/>
      <c r="AH4248" s="1867"/>
      <c r="AK4248" s="1868"/>
      <c r="AL4248" s="1868"/>
    </row>
    <row r="4249" spans="9:38" x14ac:dyDescent="0.25">
      <c r="I4249" s="1783">
        <v>0</v>
      </c>
      <c r="J4249" s="1783">
        <v>0</v>
      </c>
      <c r="O4249" s="1764">
        <f t="shared" si="1521"/>
        <v>0</v>
      </c>
      <c r="P4249" s="1806" t="str">
        <f t="shared" si="1522"/>
        <v/>
      </c>
      <c r="R4249" s="1864" t="str">
        <f t="shared" si="1523"/>
        <v/>
      </c>
      <c r="S4249" s="1807">
        <f t="shared" si="1524"/>
        <v>0</v>
      </c>
      <c r="U4249" s="1764">
        <f t="shared" si="1525"/>
        <v>0</v>
      </c>
      <c r="V4249" s="1764">
        <f t="shared" si="1526"/>
        <v>0</v>
      </c>
      <c r="W4249" s="1764">
        <f t="shared" si="1527"/>
        <v>0</v>
      </c>
      <c r="X4249" s="1768"/>
      <c r="Y4249" s="1784"/>
      <c r="Z4249" s="1770"/>
      <c r="AA4249" s="1843"/>
      <c r="AB4249" s="1843"/>
      <c r="AH4249" s="1867"/>
      <c r="AK4249" s="1868"/>
      <c r="AL4249" s="1868"/>
    </row>
    <row r="4250" spans="9:38" x14ac:dyDescent="0.25">
      <c r="I4250" s="1783">
        <v>0</v>
      </c>
      <c r="J4250" s="1783">
        <v>0</v>
      </c>
      <c r="O4250" s="1764">
        <f t="shared" si="1521"/>
        <v>0</v>
      </c>
      <c r="P4250" s="1806" t="str">
        <f t="shared" si="1522"/>
        <v/>
      </c>
      <c r="R4250" s="1864" t="str">
        <f t="shared" si="1523"/>
        <v/>
      </c>
      <c r="S4250" s="1807">
        <f t="shared" si="1524"/>
        <v>0</v>
      </c>
      <c r="U4250" s="1764">
        <f t="shared" si="1525"/>
        <v>0</v>
      </c>
      <c r="V4250" s="1764">
        <f t="shared" si="1526"/>
        <v>0</v>
      </c>
      <c r="W4250" s="1764">
        <f t="shared" si="1527"/>
        <v>0</v>
      </c>
      <c r="X4250" s="1768"/>
      <c r="Y4250" s="1784"/>
      <c r="Z4250" s="1770"/>
      <c r="AA4250" s="1843"/>
      <c r="AB4250" s="1843"/>
      <c r="AH4250" s="1867"/>
      <c r="AK4250" s="1868"/>
      <c r="AL4250" s="1868"/>
    </row>
    <row r="4251" spans="9:38" x14ac:dyDescent="0.25">
      <c r="I4251" s="1783">
        <v>0</v>
      </c>
      <c r="J4251" s="1783">
        <v>0</v>
      </c>
      <c r="O4251" s="1764">
        <f t="shared" si="1521"/>
        <v>0</v>
      </c>
      <c r="P4251" s="1806" t="str">
        <f t="shared" si="1522"/>
        <v/>
      </c>
      <c r="R4251" s="1864" t="str">
        <f t="shared" si="1523"/>
        <v/>
      </c>
      <c r="S4251" s="1807">
        <f t="shared" si="1524"/>
        <v>0</v>
      </c>
      <c r="U4251" s="1764">
        <f t="shared" si="1525"/>
        <v>0</v>
      </c>
      <c r="V4251" s="1764">
        <f t="shared" si="1526"/>
        <v>0</v>
      </c>
      <c r="W4251" s="1764">
        <f t="shared" si="1527"/>
        <v>0</v>
      </c>
      <c r="X4251" s="1768"/>
      <c r="Y4251" s="1784"/>
      <c r="Z4251" s="1770"/>
      <c r="AA4251" s="1843"/>
      <c r="AB4251" s="1843"/>
      <c r="AH4251" s="1867"/>
      <c r="AK4251" s="1868"/>
      <c r="AL4251" s="1868"/>
    </row>
    <row r="4252" spans="9:38" x14ac:dyDescent="0.25">
      <c r="I4252" s="1783">
        <v>0</v>
      </c>
      <c r="J4252" s="1783">
        <v>0</v>
      </c>
      <c r="O4252" s="1764">
        <f t="shared" si="1521"/>
        <v>0</v>
      </c>
      <c r="P4252" s="1806" t="str">
        <f t="shared" si="1522"/>
        <v/>
      </c>
      <c r="R4252" s="1864" t="str">
        <f t="shared" si="1523"/>
        <v/>
      </c>
      <c r="S4252" s="1807">
        <f t="shared" si="1524"/>
        <v>0</v>
      </c>
      <c r="U4252" s="1764">
        <f t="shared" si="1525"/>
        <v>0</v>
      </c>
      <c r="V4252" s="1764">
        <f t="shared" si="1526"/>
        <v>0</v>
      </c>
      <c r="W4252" s="1764">
        <f t="shared" si="1527"/>
        <v>0</v>
      </c>
      <c r="X4252" s="1768"/>
      <c r="Y4252" s="1784"/>
      <c r="Z4252" s="1770"/>
      <c r="AA4252" s="1843"/>
      <c r="AB4252" s="1843"/>
      <c r="AH4252" s="1867"/>
      <c r="AK4252" s="1868"/>
      <c r="AL4252" s="1868"/>
    </row>
    <row r="4253" spans="9:38" x14ac:dyDescent="0.25">
      <c r="I4253" s="1783">
        <v>0</v>
      </c>
      <c r="J4253" s="1783">
        <v>0</v>
      </c>
      <c r="O4253" s="1764">
        <f t="shared" si="1521"/>
        <v>0</v>
      </c>
      <c r="P4253" s="1806" t="str">
        <f t="shared" si="1522"/>
        <v/>
      </c>
      <c r="R4253" s="1864" t="str">
        <f t="shared" si="1523"/>
        <v/>
      </c>
      <c r="S4253" s="1807">
        <f t="shared" si="1524"/>
        <v>0</v>
      </c>
      <c r="U4253" s="1764">
        <f t="shared" si="1525"/>
        <v>0</v>
      </c>
      <c r="V4253" s="1764">
        <f t="shared" si="1526"/>
        <v>0</v>
      </c>
      <c r="W4253" s="1764">
        <f t="shared" si="1527"/>
        <v>0</v>
      </c>
      <c r="X4253" s="1768"/>
      <c r="Y4253" s="1784"/>
      <c r="Z4253" s="1770"/>
      <c r="AA4253" s="1843"/>
      <c r="AB4253" s="1843"/>
      <c r="AH4253" s="1867"/>
      <c r="AK4253" s="1868"/>
      <c r="AL4253" s="1868"/>
    </row>
    <row r="4254" spans="9:38" x14ac:dyDescent="0.25">
      <c r="I4254" s="1783">
        <v>0</v>
      </c>
      <c r="J4254" s="1783">
        <v>0</v>
      </c>
      <c r="O4254" s="1764">
        <f t="shared" si="1521"/>
        <v>0</v>
      </c>
      <c r="P4254" s="1806" t="str">
        <f t="shared" si="1522"/>
        <v/>
      </c>
      <c r="R4254" s="1864" t="str">
        <f t="shared" si="1523"/>
        <v/>
      </c>
      <c r="S4254" s="1807">
        <f t="shared" si="1524"/>
        <v>0</v>
      </c>
      <c r="U4254" s="1764">
        <f t="shared" si="1525"/>
        <v>0</v>
      </c>
      <c r="V4254" s="1764">
        <f t="shared" si="1526"/>
        <v>0</v>
      </c>
      <c r="W4254" s="1764">
        <f t="shared" si="1527"/>
        <v>0</v>
      </c>
      <c r="X4254" s="1768"/>
      <c r="Y4254" s="1784"/>
      <c r="Z4254" s="1770"/>
      <c r="AA4254" s="1843"/>
      <c r="AB4254" s="1843"/>
      <c r="AH4254" s="1867"/>
      <c r="AK4254" s="1868"/>
      <c r="AL4254" s="1868"/>
    </row>
    <row r="4255" spans="9:38" x14ac:dyDescent="0.25">
      <c r="I4255" s="1783">
        <v>0</v>
      </c>
      <c r="J4255" s="1783">
        <v>0</v>
      </c>
      <c r="O4255" s="1764">
        <f t="shared" si="1521"/>
        <v>0</v>
      </c>
      <c r="P4255" s="1806" t="str">
        <f t="shared" si="1522"/>
        <v/>
      </c>
      <c r="R4255" s="1864" t="str">
        <f t="shared" si="1523"/>
        <v/>
      </c>
      <c r="S4255" s="1807">
        <f t="shared" si="1524"/>
        <v>0</v>
      </c>
      <c r="U4255" s="1764">
        <f t="shared" si="1525"/>
        <v>0</v>
      </c>
      <c r="V4255" s="1764">
        <f t="shared" si="1526"/>
        <v>0</v>
      </c>
      <c r="W4255" s="1764">
        <f t="shared" si="1527"/>
        <v>0</v>
      </c>
      <c r="X4255" s="1768"/>
      <c r="Y4255" s="1784"/>
      <c r="Z4255" s="1770"/>
      <c r="AA4255" s="1843"/>
      <c r="AB4255" s="1843"/>
      <c r="AH4255" s="1867"/>
      <c r="AK4255" s="1868"/>
      <c r="AL4255" s="1868"/>
    </row>
    <row r="4256" spans="9:38" x14ac:dyDescent="0.25">
      <c r="I4256" s="1783">
        <v>0</v>
      </c>
      <c r="J4256" s="1783">
        <v>0</v>
      </c>
      <c r="O4256" s="1764">
        <f t="shared" si="1521"/>
        <v>0</v>
      </c>
      <c r="P4256" s="1806" t="str">
        <f t="shared" si="1522"/>
        <v/>
      </c>
      <c r="R4256" s="1864" t="str">
        <f t="shared" si="1523"/>
        <v/>
      </c>
      <c r="S4256" s="1807">
        <f t="shared" si="1524"/>
        <v>0</v>
      </c>
      <c r="U4256" s="1764">
        <f t="shared" si="1525"/>
        <v>0</v>
      </c>
      <c r="V4256" s="1764">
        <f t="shared" si="1526"/>
        <v>0</v>
      </c>
      <c r="W4256" s="1764">
        <f t="shared" si="1527"/>
        <v>0</v>
      </c>
      <c r="X4256" s="1768"/>
      <c r="Y4256" s="1784"/>
      <c r="Z4256" s="1770"/>
      <c r="AA4256" s="1843"/>
      <c r="AB4256" s="1843"/>
      <c r="AH4256" s="1867"/>
      <c r="AK4256" s="1868"/>
      <c r="AL4256" s="1868"/>
    </row>
    <row r="4257" spans="9:38" x14ac:dyDescent="0.25">
      <c r="I4257" s="1783">
        <v>0</v>
      </c>
      <c r="J4257" s="1783">
        <v>0</v>
      </c>
      <c r="O4257" s="1764">
        <f t="shared" si="1521"/>
        <v>0</v>
      </c>
      <c r="P4257" s="1806" t="str">
        <f t="shared" si="1522"/>
        <v/>
      </c>
      <c r="R4257" s="1864" t="str">
        <f t="shared" si="1523"/>
        <v/>
      </c>
      <c r="S4257" s="1807">
        <f t="shared" si="1524"/>
        <v>0</v>
      </c>
      <c r="U4257" s="1764">
        <f t="shared" si="1525"/>
        <v>0</v>
      </c>
      <c r="V4257" s="1764">
        <f t="shared" si="1526"/>
        <v>0</v>
      </c>
      <c r="W4257" s="1764">
        <f t="shared" si="1527"/>
        <v>0</v>
      </c>
      <c r="X4257" s="1768"/>
      <c r="Y4257" s="1784"/>
      <c r="Z4257" s="1770"/>
      <c r="AA4257" s="1843"/>
      <c r="AB4257" s="1843"/>
      <c r="AH4257" s="1867"/>
      <c r="AK4257" s="1868"/>
      <c r="AL4257" s="1868"/>
    </row>
    <row r="4258" spans="9:38" x14ac:dyDescent="0.25">
      <c r="I4258" s="1783">
        <v>0</v>
      </c>
      <c r="J4258" s="1783">
        <v>0</v>
      </c>
      <c r="O4258" s="1764">
        <f t="shared" si="1521"/>
        <v>0</v>
      </c>
      <c r="P4258" s="1806" t="str">
        <f t="shared" si="1522"/>
        <v/>
      </c>
      <c r="R4258" s="1864" t="str">
        <f t="shared" si="1523"/>
        <v/>
      </c>
      <c r="S4258" s="1807">
        <f t="shared" si="1524"/>
        <v>0</v>
      </c>
      <c r="U4258" s="1764">
        <f t="shared" si="1525"/>
        <v>0</v>
      </c>
      <c r="V4258" s="1764">
        <f t="shared" si="1526"/>
        <v>0</v>
      </c>
      <c r="W4258" s="1764">
        <f t="shared" si="1527"/>
        <v>0</v>
      </c>
      <c r="X4258" s="1768"/>
      <c r="Y4258" s="1784"/>
      <c r="Z4258" s="1770"/>
      <c r="AA4258" s="1843"/>
      <c r="AB4258" s="1843"/>
      <c r="AH4258" s="1867"/>
      <c r="AK4258" s="1868"/>
      <c r="AL4258" s="1868"/>
    </row>
    <row r="4259" spans="9:38" x14ac:dyDescent="0.25">
      <c r="I4259" s="1783">
        <v>0</v>
      </c>
      <c r="J4259" s="1783">
        <v>0</v>
      </c>
      <c r="O4259" s="1764">
        <f t="shared" si="1521"/>
        <v>0</v>
      </c>
      <c r="P4259" s="1806" t="str">
        <f t="shared" si="1522"/>
        <v/>
      </c>
      <c r="R4259" s="1864" t="str">
        <f t="shared" si="1523"/>
        <v/>
      </c>
      <c r="S4259" s="1807">
        <f t="shared" si="1524"/>
        <v>0</v>
      </c>
      <c r="U4259" s="1764">
        <f t="shared" si="1525"/>
        <v>0</v>
      </c>
      <c r="V4259" s="1764">
        <f t="shared" si="1526"/>
        <v>0</v>
      </c>
      <c r="W4259" s="1764">
        <f t="shared" si="1527"/>
        <v>0</v>
      </c>
      <c r="X4259" s="1768"/>
      <c r="Y4259" s="1784"/>
      <c r="Z4259" s="1770"/>
      <c r="AA4259" s="1843"/>
      <c r="AB4259" s="1843"/>
      <c r="AH4259" s="1867"/>
      <c r="AK4259" s="1868"/>
      <c r="AL4259" s="1868"/>
    </row>
    <row r="4260" spans="9:38" x14ac:dyDescent="0.25">
      <c r="I4260" s="1783">
        <v>0</v>
      </c>
      <c r="J4260" s="1783">
        <v>0</v>
      </c>
      <c r="O4260" s="1764">
        <f t="shared" si="1521"/>
        <v>0</v>
      </c>
      <c r="P4260" s="1806" t="str">
        <f t="shared" si="1522"/>
        <v/>
      </c>
      <c r="R4260" s="1864" t="str">
        <f t="shared" si="1523"/>
        <v/>
      </c>
      <c r="S4260" s="1807">
        <f t="shared" si="1524"/>
        <v>0</v>
      </c>
      <c r="U4260" s="1764">
        <f t="shared" si="1525"/>
        <v>0</v>
      </c>
      <c r="V4260" s="1764">
        <f t="shared" si="1526"/>
        <v>0</v>
      </c>
      <c r="W4260" s="1764">
        <f t="shared" si="1527"/>
        <v>0</v>
      </c>
      <c r="X4260" s="1768"/>
      <c r="Y4260" s="1784"/>
      <c r="Z4260" s="1770"/>
      <c r="AA4260" s="1843"/>
      <c r="AB4260" s="1843"/>
      <c r="AH4260" s="1867"/>
      <c r="AK4260" s="1868"/>
      <c r="AL4260" s="1868"/>
    </row>
    <row r="4261" spans="9:38" x14ac:dyDescent="0.25">
      <c r="I4261" s="1783">
        <v>0</v>
      </c>
      <c r="J4261" s="1783">
        <v>0</v>
      </c>
      <c r="O4261" s="1764">
        <f t="shared" si="1521"/>
        <v>0</v>
      </c>
      <c r="P4261" s="1806" t="str">
        <f t="shared" si="1522"/>
        <v/>
      </c>
      <c r="R4261" s="1864" t="str">
        <f t="shared" si="1523"/>
        <v/>
      </c>
      <c r="S4261" s="1807">
        <f t="shared" si="1524"/>
        <v>0</v>
      </c>
      <c r="U4261" s="1764">
        <f t="shared" si="1525"/>
        <v>0</v>
      </c>
      <c r="V4261" s="1764">
        <f t="shared" si="1526"/>
        <v>0</v>
      </c>
      <c r="W4261" s="1764">
        <f t="shared" si="1527"/>
        <v>0</v>
      </c>
      <c r="X4261" s="1768"/>
      <c r="Y4261" s="1784"/>
      <c r="Z4261" s="1770"/>
      <c r="AA4261" s="1843"/>
      <c r="AB4261" s="1843"/>
      <c r="AH4261" s="1867"/>
      <c r="AK4261" s="1868"/>
      <c r="AL4261" s="1868"/>
    </row>
    <row r="4262" spans="9:38" x14ac:dyDescent="0.25">
      <c r="I4262" s="1783">
        <v>0</v>
      </c>
      <c r="J4262" s="1783">
        <v>0</v>
      </c>
      <c r="O4262" s="1764">
        <f t="shared" si="1521"/>
        <v>0</v>
      </c>
      <c r="P4262" s="1806" t="str">
        <f t="shared" si="1522"/>
        <v/>
      </c>
      <c r="R4262" s="1864" t="str">
        <f t="shared" si="1523"/>
        <v/>
      </c>
      <c r="S4262" s="1807">
        <f t="shared" si="1524"/>
        <v>0</v>
      </c>
      <c r="U4262" s="1764">
        <f t="shared" si="1525"/>
        <v>0</v>
      </c>
      <c r="V4262" s="1764">
        <f t="shared" si="1526"/>
        <v>0</v>
      </c>
      <c r="W4262" s="1764">
        <f t="shared" si="1527"/>
        <v>0</v>
      </c>
      <c r="X4262" s="1768"/>
      <c r="Y4262" s="1784"/>
      <c r="Z4262" s="1770"/>
      <c r="AA4262" s="1843"/>
      <c r="AB4262" s="1843"/>
      <c r="AH4262" s="1867"/>
      <c r="AK4262" s="1868"/>
      <c r="AL4262" s="1868"/>
    </row>
    <row r="4263" spans="9:38" x14ac:dyDescent="0.25">
      <c r="I4263" s="1783">
        <v>0</v>
      </c>
      <c r="J4263" s="1783">
        <v>0</v>
      </c>
      <c r="O4263" s="1764">
        <f t="shared" si="1521"/>
        <v>0</v>
      </c>
      <c r="P4263" s="1806" t="str">
        <f t="shared" si="1522"/>
        <v/>
      </c>
      <c r="R4263" s="1864" t="str">
        <f t="shared" si="1523"/>
        <v/>
      </c>
      <c r="S4263" s="1807">
        <f t="shared" si="1524"/>
        <v>0</v>
      </c>
      <c r="U4263" s="1764">
        <f t="shared" si="1525"/>
        <v>0</v>
      </c>
      <c r="V4263" s="1764">
        <f t="shared" si="1526"/>
        <v>0</v>
      </c>
      <c r="W4263" s="1764">
        <f t="shared" si="1527"/>
        <v>0</v>
      </c>
      <c r="X4263" s="1768"/>
      <c r="Y4263" s="1784"/>
      <c r="Z4263" s="1770"/>
      <c r="AA4263" s="1843"/>
      <c r="AB4263" s="1843"/>
      <c r="AH4263" s="1867"/>
      <c r="AK4263" s="1868"/>
      <c r="AL4263" s="1868"/>
    </row>
    <row r="4264" spans="9:38" x14ac:dyDescent="0.25">
      <c r="I4264" s="1783">
        <v>0</v>
      </c>
      <c r="J4264" s="1783">
        <v>0</v>
      </c>
      <c r="O4264" s="1764">
        <f t="shared" si="1521"/>
        <v>0</v>
      </c>
      <c r="P4264" s="1806" t="str">
        <f t="shared" si="1522"/>
        <v/>
      </c>
      <c r="R4264" s="1864" t="str">
        <f t="shared" si="1523"/>
        <v/>
      </c>
      <c r="S4264" s="1807">
        <f t="shared" si="1524"/>
        <v>0</v>
      </c>
      <c r="U4264" s="1764">
        <f t="shared" si="1525"/>
        <v>0</v>
      </c>
      <c r="V4264" s="1764">
        <f t="shared" si="1526"/>
        <v>0</v>
      </c>
      <c r="W4264" s="1764">
        <f t="shared" si="1527"/>
        <v>0</v>
      </c>
      <c r="X4264" s="1768"/>
      <c r="Y4264" s="1784"/>
      <c r="Z4264" s="1770"/>
      <c r="AA4264" s="1843"/>
      <c r="AB4264" s="1843"/>
      <c r="AH4264" s="1867"/>
      <c r="AK4264" s="1868"/>
      <c r="AL4264" s="1868"/>
    </row>
    <row r="4265" spans="9:38" x14ac:dyDescent="0.25">
      <c r="I4265" s="1783">
        <v>0</v>
      </c>
      <c r="J4265" s="1783">
        <v>0</v>
      </c>
      <c r="O4265" s="1764">
        <f t="shared" si="1521"/>
        <v>0</v>
      </c>
      <c r="P4265" s="1806" t="str">
        <f t="shared" si="1522"/>
        <v/>
      </c>
      <c r="R4265" s="1864" t="str">
        <f t="shared" si="1523"/>
        <v/>
      </c>
      <c r="S4265" s="1807">
        <f t="shared" si="1524"/>
        <v>0</v>
      </c>
      <c r="U4265" s="1764">
        <f t="shared" si="1525"/>
        <v>0</v>
      </c>
      <c r="V4265" s="1764">
        <f t="shared" si="1526"/>
        <v>0</v>
      </c>
      <c r="W4265" s="1764">
        <f t="shared" si="1527"/>
        <v>0</v>
      </c>
      <c r="X4265" s="1768"/>
      <c r="Y4265" s="1784"/>
      <c r="Z4265" s="1770"/>
      <c r="AA4265" s="1843"/>
      <c r="AB4265" s="1843"/>
      <c r="AH4265" s="1867"/>
      <c r="AK4265" s="1868"/>
      <c r="AL4265" s="1868"/>
    </row>
    <row r="4266" spans="9:38" x14ac:dyDescent="0.25">
      <c r="I4266" s="1783">
        <v>0</v>
      </c>
      <c r="J4266" s="1783">
        <v>0</v>
      </c>
      <c r="O4266" s="1764">
        <f t="shared" si="1521"/>
        <v>0</v>
      </c>
      <c r="P4266" s="1806" t="str">
        <f t="shared" si="1522"/>
        <v/>
      </c>
      <c r="R4266" s="1864" t="str">
        <f t="shared" si="1523"/>
        <v/>
      </c>
      <c r="S4266" s="1807">
        <f t="shared" si="1524"/>
        <v>0</v>
      </c>
      <c r="U4266" s="1764">
        <f t="shared" si="1525"/>
        <v>0</v>
      </c>
      <c r="V4266" s="1764">
        <f t="shared" si="1526"/>
        <v>0</v>
      </c>
      <c r="W4266" s="1764">
        <f t="shared" si="1527"/>
        <v>0</v>
      </c>
      <c r="X4266" s="1768"/>
      <c r="Y4266" s="1784"/>
      <c r="Z4266" s="1770"/>
      <c r="AA4266" s="1843"/>
      <c r="AB4266" s="1843"/>
      <c r="AH4266" s="1867"/>
      <c r="AK4266" s="1868"/>
      <c r="AL4266" s="1868"/>
    </row>
    <row r="4267" spans="9:38" x14ac:dyDescent="0.25">
      <c r="I4267" s="1783">
        <v>0</v>
      </c>
      <c r="J4267" s="1783">
        <v>0</v>
      </c>
      <c r="O4267" s="1764">
        <f t="shared" si="1521"/>
        <v>0</v>
      </c>
      <c r="P4267" s="1806" t="str">
        <f t="shared" si="1522"/>
        <v/>
      </c>
      <c r="R4267" s="1864" t="str">
        <f t="shared" si="1523"/>
        <v/>
      </c>
      <c r="S4267" s="1807">
        <f t="shared" si="1524"/>
        <v>0</v>
      </c>
      <c r="U4267" s="1764">
        <f t="shared" si="1525"/>
        <v>0</v>
      </c>
      <c r="V4267" s="1764">
        <f t="shared" si="1526"/>
        <v>0</v>
      </c>
      <c r="W4267" s="1764">
        <f t="shared" si="1527"/>
        <v>0</v>
      </c>
      <c r="X4267" s="1768"/>
      <c r="Y4267" s="1784"/>
      <c r="Z4267" s="1770"/>
      <c r="AA4267" s="1843"/>
      <c r="AB4267" s="1843"/>
      <c r="AH4267" s="1867"/>
      <c r="AK4267" s="1868"/>
      <c r="AL4267" s="1868"/>
    </row>
    <row r="4268" spans="9:38" x14ac:dyDescent="0.25">
      <c r="I4268" s="1783">
        <v>0</v>
      </c>
      <c r="J4268" s="1783">
        <v>0</v>
      </c>
      <c r="O4268" s="1764">
        <f t="shared" si="1521"/>
        <v>0</v>
      </c>
      <c r="P4268" s="1806" t="str">
        <f t="shared" si="1522"/>
        <v/>
      </c>
      <c r="R4268" s="1864" t="str">
        <f t="shared" si="1523"/>
        <v/>
      </c>
      <c r="S4268" s="1807">
        <f t="shared" si="1524"/>
        <v>0</v>
      </c>
      <c r="U4268" s="1764">
        <f t="shared" si="1525"/>
        <v>0</v>
      </c>
      <c r="V4268" s="1764">
        <f t="shared" si="1526"/>
        <v>0</v>
      </c>
      <c r="W4268" s="1764">
        <f t="shared" si="1527"/>
        <v>0</v>
      </c>
      <c r="X4268" s="1768"/>
      <c r="Y4268" s="1784"/>
      <c r="Z4268" s="1770"/>
      <c r="AA4268" s="1843"/>
      <c r="AB4268" s="1843"/>
      <c r="AH4268" s="1867"/>
      <c r="AK4268" s="1868"/>
      <c r="AL4268" s="1868"/>
    </row>
    <row r="4269" spans="9:38" x14ac:dyDescent="0.25">
      <c r="I4269" s="1783">
        <v>0</v>
      </c>
      <c r="J4269" s="1783">
        <v>0</v>
      </c>
      <c r="O4269" s="1764">
        <f t="shared" si="1521"/>
        <v>0</v>
      </c>
      <c r="P4269" s="1806" t="str">
        <f t="shared" si="1522"/>
        <v/>
      </c>
      <c r="R4269" s="1864" t="str">
        <f t="shared" si="1523"/>
        <v/>
      </c>
      <c r="S4269" s="1807">
        <f t="shared" si="1524"/>
        <v>0</v>
      </c>
      <c r="U4269" s="1764">
        <f t="shared" si="1525"/>
        <v>0</v>
      </c>
      <c r="V4269" s="1764">
        <f t="shared" si="1526"/>
        <v>0</v>
      </c>
      <c r="W4269" s="1764">
        <f t="shared" si="1527"/>
        <v>0</v>
      </c>
      <c r="X4269" s="1768"/>
      <c r="Y4269" s="1784"/>
      <c r="Z4269" s="1770"/>
      <c r="AA4269" s="1843"/>
      <c r="AB4269" s="1843"/>
      <c r="AH4269" s="1867"/>
      <c r="AK4269" s="1868"/>
      <c r="AL4269" s="1868"/>
    </row>
    <row r="4270" spans="9:38" x14ac:dyDescent="0.25">
      <c r="I4270" s="1783">
        <v>0</v>
      </c>
      <c r="J4270" s="1783">
        <v>0</v>
      </c>
      <c r="O4270" s="1764">
        <f t="shared" si="1521"/>
        <v>0</v>
      </c>
      <c r="P4270" s="1806" t="str">
        <f t="shared" si="1522"/>
        <v/>
      </c>
      <c r="R4270" s="1864" t="str">
        <f t="shared" si="1523"/>
        <v/>
      </c>
      <c r="S4270" s="1807">
        <f t="shared" si="1524"/>
        <v>0</v>
      </c>
      <c r="U4270" s="1764">
        <f t="shared" si="1525"/>
        <v>0</v>
      </c>
      <c r="V4270" s="1764">
        <f t="shared" si="1526"/>
        <v>0</v>
      </c>
      <c r="W4270" s="1764">
        <f t="shared" si="1527"/>
        <v>0</v>
      </c>
      <c r="X4270" s="1768"/>
      <c r="Y4270" s="1784"/>
      <c r="Z4270" s="1770"/>
      <c r="AA4270" s="1843"/>
      <c r="AB4270" s="1843"/>
      <c r="AH4270" s="1867"/>
      <c r="AK4270" s="1868"/>
      <c r="AL4270" s="1868"/>
    </row>
    <row r="4271" spans="9:38" x14ac:dyDescent="0.25">
      <c r="I4271" s="1783">
        <v>0</v>
      </c>
      <c r="J4271" s="1783">
        <v>0</v>
      </c>
      <c r="O4271" s="1764">
        <f t="shared" si="1521"/>
        <v>0</v>
      </c>
      <c r="P4271" s="1806" t="str">
        <f t="shared" si="1522"/>
        <v/>
      </c>
      <c r="R4271" s="1864" t="str">
        <f t="shared" si="1523"/>
        <v/>
      </c>
      <c r="S4271" s="1807">
        <f t="shared" si="1524"/>
        <v>0</v>
      </c>
      <c r="U4271" s="1764">
        <f t="shared" si="1525"/>
        <v>0</v>
      </c>
      <c r="V4271" s="1764">
        <f t="shared" si="1526"/>
        <v>0</v>
      </c>
      <c r="W4271" s="1764">
        <f t="shared" si="1527"/>
        <v>0</v>
      </c>
      <c r="X4271" s="1768"/>
      <c r="Y4271" s="1784"/>
      <c r="Z4271" s="1770"/>
      <c r="AA4271" s="1843"/>
      <c r="AB4271" s="1843"/>
      <c r="AH4271" s="1867"/>
      <c r="AK4271" s="1868"/>
      <c r="AL4271" s="1868"/>
    </row>
    <row r="4272" spans="9:38" x14ac:dyDescent="0.25">
      <c r="I4272" s="1783">
        <v>0</v>
      </c>
      <c r="J4272" s="1783">
        <v>0</v>
      </c>
      <c r="O4272" s="1764">
        <f t="shared" si="1521"/>
        <v>0</v>
      </c>
      <c r="P4272" s="1806" t="str">
        <f t="shared" si="1522"/>
        <v/>
      </c>
      <c r="R4272" s="1864" t="str">
        <f t="shared" si="1523"/>
        <v/>
      </c>
      <c r="S4272" s="1807">
        <f t="shared" si="1524"/>
        <v>0</v>
      </c>
      <c r="U4272" s="1764">
        <f t="shared" si="1525"/>
        <v>0</v>
      </c>
      <c r="V4272" s="1764">
        <f t="shared" si="1526"/>
        <v>0</v>
      </c>
      <c r="W4272" s="1764">
        <f t="shared" si="1527"/>
        <v>0</v>
      </c>
      <c r="X4272" s="1768"/>
      <c r="Y4272" s="1784"/>
      <c r="Z4272" s="1770"/>
      <c r="AA4272" s="1843"/>
      <c r="AB4272" s="1843"/>
      <c r="AH4272" s="1867"/>
      <c r="AK4272" s="1868"/>
      <c r="AL4272" s="1868"/>
    </row>
    <row r="4273" spans="9:38" x14ac:dyDescent="0.25">
      <c r="I4273" s="1783">
        <v>0</v>
      </c>
      <c r="J4273" s="1783">
        <v>0</v>
      </c>
      <c r="O4273" s="1764">
        <f t="shared" si="1521"/>
        <v>0</v>
      </c>
      <c r="P4273" s="1806" t="str">
        <f t="shared" si="1522"/>
        <v/>
      </c>
      <c r="R4273" s="1864" t="str">
        <f t="shared" si="1523"/>
        <v/>
      </c>
      <c r="S4273" s="1807">
        <f t="shared" si="1524"/>
        <v>0</v>
      </c>
      <c r="U4273" s="1764">
        <f t="shared" si="1525"/>
        <v>0</v>
      </c>
      <c r="V4273" s="1764">
        <f t="shared" si="1526"/>
        <v>0</v>
      </c>
      <c r="W4273" s="1764">
        <f t="shared" si="1527"/>
        <v>0</v>
      </c>
      <c r="X4273" s="1768"/>
      <c r="Y4273" s="1784"/>
      <c r="Z4273" s="1770"/>
      <c r="AA4273" s="1843"/>
      <c r="AB4273" s="1843"/>
      <c r="AH4273" s="1867"/>
      <c r="AK4273" s="1868"/>
      <c r="AL4273" s="1868"/>
    </row>
    <row r="4274" spans="9:38" x14ac:dyDescent="0.25">
      <c r="I4274" s="1783">
        <v>0</v>
      </c>
      <c r="J4274" s="1783">
        <v>0</v>
      </c>
      <c r="O4274" s="1764">
        <f t="shared" si="1521"/>
        <v>0</v>
      </c>
      <c r="P4274" s="1806" t="str">
        <f t="shared" si="1522"/>
        <v/>
      </c>
      <c r="R4274" s="1864" t="str">
        <f t="shared" si="1523"/>
        <v/>
      </c>
      <c r="S4274" s="1807">
        <f t="shared" si="1524"/>
        <v>0</v>
      </c>
      <c r="U4274" s="1764">
        <f t="shared" si="1525"/>
        <v>0</v>
      </c>
      <c r="V4274" s="1764">
        <f t="shared" si="1526"/>
        <v>0</v>
      </c>
      <c r="W4274" s="1764">
        <f t="shared" si="1527"/>
        <v>0</v>
      </c>
      <c r="X4274" s="1768"/>
      <c r="Y4274" s="1784"/>
      <c r="Z4274" s="1770"/>
      <c r="AA4274" s="1843"/>
      <c r="AB4274" s="1843"/>
      <c r="AH4274" s="1867"/>
      <c r="AK4274" s="1868"/>
      <c r="AL4274" s="1868"/>
    </row>
    <row r="4275" spans="9:38" x14ac:dyDescent="0.25">
      <c r="I4275" s="1783">
        <v>0</v>
      </c>
      <c r="J4275" s="1783">
        <v>0</v>
      </c>
      <c r="O4275" s="1764">
        <f t="shared" si="1521"/>
        <v>0</v>
      </c>
      <c r="P4275" s="1806" t="str">
        <f t="shared" si="1522"/>
        <v/>
      </c>
      <c r="R4275" s="1864" t="str">
        <f t="shared" si="1523"/>
        <v/>
      </c>
      <c r="S4275" s="1807">
        <f t="shared" si="1524"/>
        <v>0</v>
      </c>
      <c r="U4275" s="1764">
        <f t="shared" si="1525"/>
        <v>0</v>
      </c>
      <c r="V4275" s="1764">
        <f t="shared" si="1526"/>
        <v>0</v>
      </c>
      <c r="W4275" s="1764">
        <f t="shared" si="1527"/>
        <v>0</v>
      </c>
      <c r="X4275" s="1768"/>
      <c r="Y4275" s="1784"/>
      <c r="Z4275" s="1770"/>
      <c r="AA4275" s="1843"/>
      <c r="AB4275" s="1843"/>
      <c r="AH4275" s="1867"/>
      <c r="AK4275" s="1868"/>
      <c r="AL4275" s="1868"/>
    </row>
    <row r="4276" spans="9:38" x14ac:dyDescent="0.25">
      <c r="I4276" s="1783">
        <v>0</v>
      </c>
      <c r="J4276" s="1783">
        <v>0</v>
      </c>
      <c r="O4276" s="1764">
        <f t="shared" si="1521"/>
        <v>0</v>
      </c>
      <c r="P4276" s="1806" t="str">
        <f t="shared" si="1522"/>
        <v/>
      </c>
      <c r="R4276" s="1864" t="str">
        <f t="shared" si="1523"/>
        <v/>
      </c>
      <c r="S4276" s="1807">
        <f t="shared" si="1524"/>
        <v>0</v>
      </c>
      <c r="U4276" s="1764">
        <f t="shared" si="1525"/>
        <v>0</v>
      </c>
      <c r="V4276" s="1764">
        <f t="shared" si="1526"/>
        <v>0</v>
      </c>
      <c r="W4276" s="1764">
        <f t="shared" si="1527"/>
        <v>0</v>
      </c>
      <c r="X4276" s="1768"/>
      <c r="Y4276" s="1784"/>
      <c r="Z4276" s="1770"/>
      <c r="AA4276" s="1843"/>
      <c r="AB4276" s="1843"/>
      <c r="AH4276" s="1867"/>
      <c r="AK4276" s="1868"/>
      <c r="AL4276" s="1868"/>
    </row>
    <row r="4277" spans="9:38" x14ac:dyDescent="0.25">
      <c r="I4277" s="1783">
        <v>0</v>
      </c>
      <c r="J4277" s="1783">
        <v>0</v>
      </c>
      <c r="O4277" s="1764">
        <f t="shared" si="1521"/>
        <v>0</v>
      </c>
      <c r="P4277" s="1806" t="str">
        <f t="shared" si="1522"/>
        <v/>
      </c>
      <c r="R4277" s="1864" t="str">
        <f t="shared" si="1523"/>
        <v/>
      </c>
      <c r="S4277" s="1807">
        <f t="shared" si="1524"/>
        <v>0</v>
      </c>
      <c r="U4277" s="1764">
        <f t="shared" si="1525"/>
        <v>0</v>
      </c>
      <c r="V4277" s="1764">
        <f t="shared" si="1526"/>
        <v>0</v>
      </c>
      <c r="W4277" s="1764">
        <f t="shared" si="1527"/>
        <v>0</v>
      </c>
      <c r="X4277" s="1768"/>
      <c r="Y4277" s="1784"/>
      <c r="Z4277" s="1770"/>
      <c r="AA4277" s="1843"/>
      <c r="AB4277" s="1843"/>
      <c r="AH4277" s="1867"/>
      <c r="AK4277" s="1868"/>
      <c r="AL4277" s="1868"/>
    </row>
    <row r="4278" spans="9:38" x14ac:dyDescent="0.25">
      <c r="I4278" s="1783">
        <v>0</v>
      </c>
      <c r="J4278" s="1783">
        <v>0</v>
      </c>
      <c r="O4278" s="1764">
        <f t="shared" si="1521"/>
        <v>0</v>
      </c>
      <c r="P4278" s="1806" t="str">
        <f t="shared" si="1522"/>
        <v/>
      </c>
      <c r="R4278" s="1864" t="str">
        <f t="shared" si="1523"/>
        <v/>
      </c>
      <c r="S4278" s="1807">
        <f t="shared" si="1524"/>
        <v>0</v>
      </c>
      <c r="U4278" s="1764">
        <f t="shared" si="1525"/>
        <v>0</v>
      </c>
      <c r="V4278" s="1764">
        <f t="shared" si="1526"/>
        <v>0</v>
      </c>
      <c r="W4278" s="1764">
        <f t="shared" si="1527"/>
        <v>0</v>
      </c>
      <c r="X4278" s="1768"/>
      <c r="Y4278" s="1784"/>
      <c r="Z4278" s="1770"/>
      <c r="AA4278" s="1843"/>
      <c r="AB4278" s="1843"/>
      <c r="AH4278" s="1867"/>
      <c r="AK4278" s="1868"/>
      <c r="AL4278" s="1868"/>
    </row>
    <row r="4279" spans="9:38" x14ac:dyDescent="0.25">
      <c r="I4279" s="1783">
        <v>0</v>
      </c>
      <c r="J4279" s="1783">
        <v>0</v>
      </c>
      <c r="O4279" s="1764">
        <f t="shared" si="1521"/>
        <v>0</v>
      </c>
      <c r="P4279" s="1806" t="str">
        <f t="shared" si="1522"/>
        <v/>
      </c>
      <c r="R4279" s="1864" t="str">
        <f t="shared" si="1523"/>
        <v/>
      </c>
      <c r="S4279" s="1807">
        <f t="shared" si="1524"/>
        <v>0</v>
      </c>
      <c r="U4279" s="1764">
        <f t="shared" si="1525"/>
        <v>0</v>
      </c>
      <c r="V4279" s="1764">
        <f t="shared" si="1526"/>
        <v>0</v>
      </c>
      <c r="W4279" s="1764">
        <f t="shared" si="1527"/>
        <v>0</v>
      </c>
      <c r="X4279" s="1768"/>
      <c r="Y4279" s="1784"/>
      <c r="Z4279" s="1770"/>
      <c r="AA4279" s="1843"/>
      <c r="AB4279" s="1843"/>
      <c r="AH4279" s="1867"/>
      <c r="AK4279" s="1868"/>
      <c r="AL4279" s="1868"/>
    </row>
    <row r="4280" spans="9:38" x14ac:dyDescent="0.25">
      <c r="I4280" s="1783">
        <v>0</v>
      </c>
      <c r="J4280" s="1783">
        <v>0</v>
      </c>
      <c r="O4280" s="1764">
        <f t="shared" si="1521"/>
        <v>0</v>
      </c>
      <c r="P4280" s="1806" t="str">
        <f t="shared" si="1522"/>
        <v/>
      </c>
      <c r="R4280" s="1864" t="str">
        <f t="shared" si="1523"/>
        <v/>
      </c>
      <c r="S4280" s="1807">
        <f t="shared" si="1524"/>
        <v>0</v>
      </c>
      <c r="U4280" s="1764">
        <f t="shared" si="1525"/>
        <v>0</v>
      </c>
      <c r="V4280" s="1764">
        <f t="shared" si="1526"/>
        <v>0</v>
      </c>
      <c r="W4280" s="1764">
        <f t="shared" si="1527"/>
        <v>0</v>
      </c>
      <c r="X4280" s="1768"/>
      <c r="Y4280" s="1784"/>
      <c r="Z4280" s="1770"/>
      <c r="AA4280" s="1843"/>
      <c r="AB4280" s="1843"/>
      <c r="AH4280" s="1867"/>
      <c r="AK4280" s="1868"/>
      <c r="AL4280" s="1868"/>
    </row>
    <row r="4281" spans="9:38" x14ac:dyDescent="0.25">
      <c r="I4281" s="1783">
        <v>0</v>
      </c>
      <c r="J4281" s="1783">
        <v>0</v>
      </c>
      <c r="O4281" s="1764">
        <f t="shared" si="1521"/>
        <v>0</v>
      </c>
      <c r="P4281" s="1806" t="str">
        <f t="shared" si="1522"/>
        <v/>
      </c>
      <c r="R4281" s="1864" t="str">
        <f t="shared" si="1523"/>
        <v/>
      </c>
      <c r="S4281" s="1807">
        <f t="shared" si="1524"/>
        <v>0</v>
      </c>
      <c r="U4281" s="1764">
        <f t="shared" si="1525"/>
        <v>0</v>
      </c>
      <c r="V4281" s="1764">
        <f t="shared" si="1526"/>
        <v>0</v>
      </c>
      <c r="W4281" s="1764">
        <f t="shared" si="1527"/>
        <v>0</v>
      </c>
      <c r="X4281" s="1768"/>
      <c r="Y4281" s="1784"/>
      <c r="Z4281" s="1770"/>
      <c r="AA4281" s="1843"/>
      <c r="AB4281" s="1843"/>
      <c r="AH4281" s="1867"/>
      <c r="AK4281" s="1868"/>
      <c r="AL4281" s="1868"/>
    </row>
    <row r="4282" spans="9:38" x14ac:dyDescent="0.25">
      <c r="I4282" s="1783">
        <v>0</v>
      </c>
      <c r="J4282" s="1783">
        <v>0</v>
      </c>
      <c r="O4282" s="1764">
        <f t="shared" si="1521"/>
        <v>0</v>
      </c>
      <c r="P4282" s="1806" t="str">
        <f t="shared" si="1522"/>
        <v/>
      </c>
      <c r="R4282" s="1864" t="str">
        <f t="shared" si="1523"/>
        <v/>
      </c>
      <c r="S4282" s="1807">
        <f t="shared" si="1524"/>
        <v>0</v>
      </c>
      <c r="U4282" s="1764">
        <f t="shared" si="1525"/>
        <v>0</v>
      </c>
      <c r="V4282" s="1764">
        <f t="shared" si="1526"/>
        <v>0</v>
      </c>
      <c r="W4282" s="1764">
        <f t="shared" si="1527"/>
        <v>0</v>
      </c>
      <c r="X4282" s="1768"/>
      <c r="Y4282" s="1784"/>
      <c r="Z4282" s="1770"/>
      <c r="AA4282" s="1843"/>
      <c r="AB4282" s="1843"/>
      <c r="AH4282" s="1867"/>
      <c r="AK4282" s="1868"/>
      <c r="AL4282" s="1868"/>
    </row>
    <row r="4283" spans="9:38" x14ac:dyDescent="0.25">
      <c r="I4283" s="1783">
        <v>0</v>
      </c>
      <c r="J4283" s="1783">
        <v>0</v>
      </c>
      <c r="O4283" s="1764">
        <f t="shared" si="1521"/>
        <v>0</v>
      </c>
      <c r="P4283" s="1806" t="str">
        <f t="shared" si="1522"/>
        <v/>
      </c>
      <c r="R4283" s="1864" t="str">
        <f t="shared" si="1523"/>
        <v/>
      </c>
      <c r="S4283" s="1807">
        <f t="shared" si="1524"/>
        <v>0</v>
      </c>
      <c r="U4283" s="1764">
        <f t="shared" si="1525"/>
        <v>0</v>
      </c>
      <c r="V4283" s="1764">
        <f t="shared" si="1526"/>
        <v>0</v>
      </c>
      <c r="W4283" s="1764">
        <f t="shared" si="1527"/>
        <v>0</v>
      </c>
      <c r="X4283" s="1768"/>
      <c r="Y4283" s="1784"/>
      <c r="Z4283" s="1770"/>
      <c r="AA4283" s="1843"/>
      <c r="AB4283" s="1843"/>
      <c r="AH4283" s="1867"/>
      <c r="AK4283" s="1868"/>
      <c r="AL4283" s="1868"/>
    </row>
    <row r="4284" spans="9:38" x14ac:dyDescent="0.25">
      <c r="I4284" s="1783">
        <v>0</v>
      </c>
      <c r="J4284" s="1783">
        <v>0</v>
      </c>
      <c r="O4284" s="1764">
        <f t="shared" si="1521"/>
        <v>0</v>
      </c>
      <c r="P4284" s="1806" t="str">
        <f t="shared" si="1522"/>
        <v/>
      </c>
      <c r="R4284" s="1864" t="str">
        <f t="shared" si="1523"/>
        <v/>
      </c>
      <c r="S4284" s="1807">
        <f t="shared" si="1524"/>
        <v>0</v>
      </c>
      <c r="U4284" s="1764">
        <f t="shared" si="1525"/>
        <v>0</v>
      </c>
      <c r="V4284" s="1764">
        <f t="shared" si="1526"/>
        <v>0</v>
      </c>
      <c r="W4284" s="1764">
        <f t="shared" si="1527"/>
        <v>0</v>
      </c>
      <c r="X4284" s="1768"/>
      <c r="Y4284" s="1784"/>
      <c r="Z4284" s="1770"/>
      <c r="AA4284" s="1843"/>
      <c r="AB4284" s="1843"/>
      <c r="AH4284" s="1867"/>
      <c r="AK4284" s="1868"/>
      <c r="AL4284" s="1868"/>
    </row>
    <row r="4285" spans="9:38" x14ac:dyDescent="0.25">
      <c r="I4285" s="1783">
        <v>0</v>
      </c>
      <c r="J4285" s="1783">
        <v>0</v>
      </c>
      <c r="O4285" s="1764">
        <f t="shared" si="1521"/>
        <v>0</v>
      </c>
      <c r="P4285" s="1806" t="str">
        <f t="shared" si="1522"/>
        <v/>
      </c>
      <c r="R4285" s="1864" t="str">
        <f t="shared" si="1523"/>
        <v/>
      </c>
      <c r="S4285" s="1807">
        <f t="shared" si="1524"/>
        <v>0</v>
      </c>
      <c r="U4285" s="1764">
        <f t="shared" si="1525"/>
        <v>0</v>
      </c>
      <c r="V4285" s="1764">
        <f t="shared" si="1526"/>
        <v>0</v>
      </c>
      <c r="W4285" s="1764">
        <f t="shared" si="1527"/>
        <v>0</v>
      </c>
      <c r="X4285" s="1768"/>
      <c r="Y4285" s="1784"/>
      <c r="Z4285" s="1770"/>
      <c r="AA4285" s="1843"/>
      <c r="AB4285" s="1843"/>
      <c r="AH4285" s="1867"/>
      <c r="AK4285" s="1868"/>
      <c r="AL4285" s="1868"/>
    </row>
    <row r="4286" spans="9:38" x14ac:dyDescent="0.25">
      <c r="I4286" s="1783">
        <v>0</v>
      </c>
      <c r="J4286" s="1783">
        <v>0</v>
      </c>
      <c r="O4286" s="1764">
        <f t="shared" si="1521"/>
        <v>0</v>
      </c>
      <c r="P4286" s="1806" t="str">
        <f t="shared" si="1522"/>
        <v/>
      </c>
      <c r="R4286" s="1864" t="str">
        <f t="shared" si="1523"/>
        <v/>
      </c>
      <c r="S4286" s="1807">
        <f t="shared" si="1524"/>
        <v>0</v>
      </c>
      <c r="U4286" s="1764">
        <f t="shared" si="1525"/>
        <v>0</v>
      </c>
      <c r="V4286" s="1764">
        <f t="shared" si="1526"/>
        <v>0</v>
      </c>
      <c r="W4286" s="1764">
        <f t="shared" si="1527"/>
        <v>0</v>
      </c>
      <c r="X4286" s="1768"/>
      <c r="Y4286" s="1784"/>
      <c r="Z4286" s="1770"/>
      <c r="AA4286" s="1843"/>
      <c r="AB4286" s="1843"/>
      <c r="AH4286" s="1867"/>
      <c r="AK4286" s="1868"/>
      <c r="AL4286" s="1868"/>
    </row>
    <row r="4287" spans="9:38" x14ac:dyDescent="0.25">
      <c r="I4287" s="1783">
        <v>0</v>
      </c>
      <c r="J4287" s="1783">
        <v>0</v>
      </c>
      <c r="O4287" s="1764">
        <f t="shared" si="1521"/>
        <v>0</v>
      </c>
      <c r="P4287" s="1806" t="str">
        <f t="shared" si="1522"/>
        <v/>
      </c>
      <c r="R4287" s="1864" t="str">
        <f t="shared" si="1523"/>
        <v/>
      </c>
      <c r="S4287" s="1807">
        <f t="shared" si="1524"/>
        <v>0</v>
      </c>
      <c r="U4287" s="1764">
        <f t="shared" si="1525"/>
        <v>0</v>
      </c>
      <c r="V4287" s="1764">
        <f t="shared" si="1526"/>
        <v>0</v>
      </c>
      <c r="W4287" s="1764">
        <f t="shared" si="1527"/>
        <v>0</v>
      </c>
      <c r="X4287" s="1768"/>
      <c r="Y4287" s="1784"/>
      <c r="Z4287" s="1770"/>
      <c r="AA4287" s="1843"/>
      <c r="AB4287" s="1843"/>
      <c r="AH4287" s="1867"/>
      <c r="AK4287" s="1868"/>
      <c r="AL4287" s="1868"/>
    </row>
    <row r="4288" spans="9:38" x14ac:dyDescent="0.25">
      <c r="I4288" s="1783">
        <v>0</v>
      </c>
      <c r="J4288" s="1783">
        <v>0</v>
      </c>
      <c r="O4288" s="1764">
        <f t="shared" si="1521"/>
        <v>0</v>
      </c>
      <c r="P4288" s="1806" t="str">
        <f t="shared" si="1522"/>
        <v/>
      </c>
      <c r="R4288" s="1864" t="str">
        <f t="shared" si="1523"/>
        <v/>
      </c>
      <c r="S4288" s="1807">
        <f t="shared" si="1524"/>
        <v>0</v>
      </c>
      <c r="U4288" s="1764">
        <f t="shared" si="1525"/>
        <v>0</v>
      </c>
      <c r="V4288" s="1764">
        <f t="shared" si="1526"/>
        <v>0</v>
      </c>
      <c r="W4288" s="1764">
        <f t="shared" si="1527"/>
        <v>0</v>
      </c>
      <c r="X4288" s="1768"/>
      <c r="Y4288" s="1784"/>
      <c r="Z4288" s="1770"/>
      <c r="AA4288" s="1843"/>
      <c r="AB4288" s="1843"/>
      <c r="AH4288" s="1867"/>
      <c r="AK4288" s="1868"/>
      <c r="AL4288" s="1868"/>
    </row>
    <row r="4289" spans="9:38" x14ac:dyDescent="0.25">
      <c r="I4289" s="1783">
        <v>0</v>
      </c>
      <c r="J4289" s="1783">
        <v>0</v>
      </c>
      <c r="O4289" s="1764">
        <f t="shared" si="1521"/>
        <v>0</v>
      </c>
      <c r="P4289" s="1806" t="str">
        <f t="shared" si="1522"/>
        <v/>
      </c>
      <c r="R4289" s="1864" t="str">
        <f t="shared" si="1523"/>
        <v/>
      </c>
      <c r="S4289" s="1807">
        <f t="shared" si="1524"/>
        <v>0</v>
      </c>
      <c r="U4289" s="1764">
        <f t="shared" si="1525"/>
        <v>0</v>
      </c>
      <c r="V4289" s="1764">
        <f t="shared" si="1526"/>
        <v>0</v>
      </c>
      <c r="W4289" s="1764">
        <f t="shared" si="1527"/>
        <v>0</v>
      </c>
      <c r="X4289" s="1768"/>
      <c r="Y4289" s="1784"/>
      <c r="Z4289" s="1770"/>
      <c r="AA4289" s="1843"/>
      <c r="AB4289" s="1843"/>
      <c r="AH4289" s="1867"/>
      <c r="AK4289" s="1868"/>
      <c r="AL4289" s="1868"/>
    </row>
    <row r="4290" spans="9:38" x14ac:dyDescent="0.25">
      <c r="I4290" s="1783">
        <v>0</v>
      </c>
      <c r="J4290" s="1783">
        <v>0</v>
      </c>
      <c r="O4290" s="1764">
        <f t="shared" si="1521"/>
        <v>0</v>
      </c>
      <c r="P4290" s="1806" t="str">
        <f t="shared" si="1522"/>
        <v/>
      </c>
      <c r="R4290" s="1864" t="str">
        <f t="shared" si="1523"/>
        <v/>
      </c>
      <c r="S4290" s="1807">
        <f t="shared" si="1524"/>
        <v>0</v>
      </c>
      <c r="U4290" s="1764">
        <f t="shared" si="1525"/>
        <v>0</v>
      </c>
      <c r="V4290" s="1764">
        <f t="shared" si="1526"/>
        <v>0</v>
      </c>
      <c r="W4290" s="1764">
        <f t="shared" si="1527"/>
        <v>0</v>
      </c>
      <c r="X4290" s="1768"/>
      <c r="Y4290" s="1784"/>
      <c r="Z4290" s="1770"/>
      <c r="AA4290" s="1843"/>
      <c r="AB4290" s="1843"/>
      <c r="AH4290" s="1867"/>
      <c r="AK4290" s="1868"/>
      <c r="AL4290" s="1868"/>
    </row>
    <row r="4291" spans="9:38" x14ac:dyDescent="0.25">
      <c r="I4291" s="1783">
        <v>0</v>
      </c>
      <c r="J4291" s="1783">
        <v>0</v>
      </c>
      <c r="O4291" s="1764">
        <f t="shared" si="1521"/>
        <v>0</v>
      </c>
      <c r="P4291" s="1806" t="str">
        <f t="shared" si="1522"/>
        <v/>
      </c>
      <c r="R4291" s="1864" t="str">
        <f t="shared" si="1523"/>
        <v/>
      </c>
      <c r="S4291" s="1807">
        <f t="shared" si="1524"/>
        <v>0</v>
      </c>
      <c r="U4291" s="1764">
        <f t="shared" si="1525"/>
        <v>0</v>
      </c>
      <c r="V4291" s="1764">
        <f t="shared" si="1526"/>
        <v>0</v>
      </c>
      <c r="W4291" s="1764">
        <f t="shared" si="1527"/>
        <v>0</v>
      </c>
      <c r="X4291" s="1768"/>
      <c r="Y4291" s="1784"/>
      <c r="Z4291" s="1770"/>
      <c r="AA4291" s="1843"/>
      <c r="AB4291" s="1843"/>
      <c r="AH4291" s="1867"/>
      <c r="AK4291" s="1868"/>
      <c r="AL4291" s="1868"/>
    </row>
    <row r="4292" spans="9:38" x14ac:dyDescent="0.25">
      <c r="I4292" s="1783">
        <v>0</v>
      </c>
      <c r="J4292" s="1783">
        <v>0</v>
      </c>
      <c r="O4292" s="1764">
        <f t="shared" si="1521"/>
        <v>0</v>
      </c>
      <c r="P4292" s="1806" t="str">
        <f t="shared" si="1522"/>
        <v/>
      </c>
      <c r="R4292" s="1864" t="str">
        <f t="shared" si="1523"/>
        <v/>
      </c>
      <c r="S4292" s="1807">
        <f t="shared" si="1524"/>
        <v>0</v>
      </c>
      <c r="U4292" s="1764">
        <f t="shared" si="1525"/>
        <v>0</v>
      </c>
      <c r="V4292" s="1764">
        <f t="shared" si="1526"/>
        <v>0</v>
      </c>
      <c r="W4292" s="1764">
        <f t="shared" si="1527"/>
        <v>0</v>
      </c>
      <c r="X4292" s="1768"/>
      <c r="Y4292" s="1784"/>
      <c r="Z4292" s="1770"/>
      <c r="AA4292" s="1843"/>
      <c r="AB4292" s="1843"/>
      <c r="AH4292" s="1867"/>
      <c r="AK4292" s="1868"/>
      <c r="AL4292" s="1868"/>
    </row>
    <row r="4293" spans="9:38" x14ac:dyDescent="0.25">
      <c r="I4293" s="1783">
        <v>0</v>
      </c>
      <c r="J4293" s="1783">
        <v>0</v>
      </c>
      <c r="O4293" s="1764">
        <f t="shared" si="1521"/>
        <v>0</v>
      </c>
      <c r="P4293" s="1806" t="str">
        <f t="shared" si="1522"/>
        <v/>
      </c>
      <c r="R4293" s="1864" t="str">
        <f t="shared" si="1523"/>
        <v/>
      </c>
      <c r="S4293" s="1807">
        <f t="shared" si="1524"/>
        <v>0</v>
      </c>
      <c r="U4293" s="1764">
        <f t="shared" si="1525"/>
        <v>0</v>
      </c>
      <c r="V4293" s="1764">
        <f t="shared" si="1526"/>
        <v>0</v>
      </c>
      <c r="W4293" s="1764">
        <f t="shared" si="1527"/>
        <v>0</v>
      </c>
      <c r="X4293" s="1768"/>
      <c r="Y4293" s="1784"/>
      <c r="Z4293" s="1770"/>
      <c r="AA4293" s="1843"/>
      <c r="AB4293" s="1843"/>
      <c r="AH4293" s="1867"/>
      <c r="AK4293" s="1868"/>
      <c r="AL4293" s="1868"/>
    </row>
    <row r="4294" spans="9:38" x14ac:dyDescent="0.25">
      <c r="I4294" s="1783">
        <v>0</v>
      </c>
      <c r="J4294" s="1783">
        <v>0</v>
      </c>
      <c r="O4294" s="1764">
        <f t="shared" si="1521"/>
        <v>0</v>
      </c>
      <c r="P4294" s="1806" t="str">
        <f t="shared" si="1522"/>
        <v/>
      </c>
      <c r="R4294" s="1864" t="str">
        <f t="shared" si="1523"/>
        <v/>
      </c>
      <c r="S4294" s="1807">
        <f t="shared" si="1524"/>
        <v>0</v>
      </c>
      <c r="U4294" s="1764">
        <f t="shared" si="1525"/>
        <v>0</v>
      </c>
      <c r="V4294" s="1764">
        <f t="shared" si="1526"/>
        <v>0</v>
      </c>
      <c r="W4294" s="1764">
        <f t="shared" si="1527"/>
        <v>0</v>
      </c>
      <c r="X4294" s="1768"/>
      <c r="Y4294" s="1784"/>
      <c r="Z4294" s="1770"/>
      <c r="AA4294" s="1843"/>
      <c r="AB4294" s="1843"/>
      <c r="AH4294" s="1867"/>
      <c r="AK4294" s="1868"/>
      <c r="AL4294" s="1868"/>
    </row>
    <row r="4295" spans="9:38" x14ac:dyDescent="0.25">
      <c r="I4295" s="1783">
        <v>0</v>
      </c>
      <c r="J4295" s="1783">
        <v>0</v>
      </c>
      <c r="O4295" s="1764">
        <f t="shared" si="1521"/>
        <v>0</v>
      </c>
      <c r="P4295" s="1806" t="str">
        <f t="shared" si="1522"/>
        <v/>
      </c>
      <c r="R4295" s="1864" t="str">
        <f t="shared" si="1523"/>
        <v/>
      </c>
      <c r="S4295" s="1807">
        <f t="shared" si="1524"/>
        <v>0</v>
      </c>
      <c r="U4295" s="1764">
        <f t="shared" si="1525"/>
        <v>0</v>
      </c>
      <c r="V4295" s="1764">
        <f t="shared" si="1526"/>
        <v>0</v>
      </c>
      <c r="W4295" s="1764">
        <f t="shared" si="1527"/>
        <v>0</v>
      </c>
      <c r="X4295" s="1768"/>
      <c r="Y4295" s="1784"/>
      <c r="Z4295" s="1770"/>
      <c r="AA4295" s="1843"/>
      <c r="AB4295" s="1843"/>
      <c r="AH4295" s="1867"/>
      <c r="AK4295" s="1868"/>
      <c r="AL4295" s="1868"/>
    </row>
    <row r="4296" spans="9:38" x14ac:dyDescent="0.25">
      <c r="I4296" s="1783">
        <v>0</v>
      </c>
      <c r="J4296" s="1783">
        <v>0</v>
      </c>
      <c r="O4296" s="1764">
        <f t="shared" si="1521"/>
        <v>0</v>
      </c>
      <c r="P4296" s="1806" t="str">
        <f t="shared" si="1522"/>
        <v/>
      </c>
      <c r="R4296" s="1864" t="str">
        <f t="shared" si="1523"/>
        <v/>
      </c>
      <c r="S4296" s="1807">
        <f t="shared" si="1524"/>
        <v>0</v>
      </c>
      <c r="U4296" s="1764">
        <f t="shared" si="1525"/>
        <v>0</v>
      </c>
      <c r="V4296" s="1764">
        <f t="shared" si="1526"/>
        <v>0</v>
      </c>
      <c r="W4296" s="1764">
        <f t="shared" si="1527"/>
        <v>0</v>
      </c>
      <c r="X4296" s="1768"/>
      <c r="Y4296" s="1784"/>
      <c r="Z4296" s="1770"/>
      <c r="AA4296" s="1843"/>
      <c r="AB4296" s="1843"/>
      <c r="AH4296" s="1867"/>
      <c r="AK4296" s="1868"/>
      <c r="AL4296" s="1868"/>
    </row>
    <row r="4297" spans="9:38" x14ac:dyDescent="0.25">
      <c r="I4297" s="1783">
        <v>0</v>
      </c>
      <c r="J4297" s="1783">
        <v>0</v>
      </c>
      <c r="O4297" s="1764">
        <f t="shared" ref="O4297:O4360" si="1528">N4297-Q4297</f>
        <v>0</v>
      </c>
      <c r="P4297" s="1806" t="str">
        <f t="shared" ref="P4297:P4360" si="1529">IF(N4297&lt;=0,"",O4297/N4297)</f>
        <v/>
      </c>
      <c r="R4297" s="1864" t="str">
        <f t="shared" ref="R4297:R4360" si="1530">IF(N4297&lt;=0,"",Q4297/N4297)</f>
        <v/>
      </c>
      <c r="S4297" s="1807">
        <f t="shared" ref="S4297:S4360" si="1531">Q4297/$S$1</f>
        <v>0</v>
      </c>
      <c r="U4297" s="1764">
        <f t="shared" ref="U4297:U4360" si="1532">((1-I4297)*O4297)+((1-J4297)*Q4297)</f>
        <v>0</v>
      </c>
      <c r="V4297" s="1764">
        <f t="shared" ref="V4297:V4360" si="1533">L4297-W4297</f>
        <v>0</v>
      </c>
      <c r="W4297" s="1764">
        <f t="shared" ref="W4297:W4360" si="1534">X4297+AC4297+AH4297+AM4297+AO4297+AR4297</f>
        <v>0</v>
      </c>
      <c r="X4297" s="1768"/>
      <c r="Y4297" s="1784"/>
      <c r="Z4297" s="1770"/>
      <c r="AA4297" s="1843"/>
      <c r="AB4297" s="1843"/>
      <c r="AH4297" s="1867"/>
      <c r="AK4297" s="1868"/>
      <c r="AL4297" s="1868"/>
    </row>
    <row r="4298" spans="9:38" x14ac:dyDescent="0.25">
      <c r="I4298" s="1783">
        <v>0</v>
      </c>
      <c r="J4298" s="1783">
        <v>0</v>
      </c>
      <c r="O4298" s="1764">
        <f t="shared" si="1528"/>
        <v>0</v>
      </c>
      <c r="P4298" s="1806" t="str">
        <f t="shared" si="1529"/>
        <v/>
      </c>
      <c r="R4298" s="1864" t="str">
        <f t="shared" si="1530"/>
        <v/>
      </c>
      <c r="S4298" s="1807">
        <f t="shared" si="1531"/>
        <v>0</v>
      </c>
      <c r="U4298" s="1764">
        <f t="shared" si="1532"/>
        <v>0</v>
      </c>
      <c r="V4298" s="1764">
        <f t="shared" si="1533"/>
        <v>0</v>
      </c>
      <c r="W4298" s="1764">
        <f t="shared" si="1534"/>
        <v>0</v>
      </c>
      <c r="X4298" s="1768"/>
      <c r="Y4298" s="1784"/>
      <c r="Z4298" s="1770"/>
      <c r="AA4298" s="1843"/>
      <c r="AB4298" s="1843"/>
      <c r="AH4298" s="1867"/>
      <c r="AK4298" s="1868"/>
      <c r="AL4298" s="1868"/>
    </row>
    <row r="4299" spans="9:38" x14ac:dyDescent="0.25">
      <c r="I4299" s="1783">
        <v>0</v>
      </c>
      <c r="J4299" s="1783">
        <v>0</v>
      </c>
      <c r="O4299" s="1764">
        <f t="shared" si="1528"/>
        <v>0</v>
      </c>
      <c r="P4299" s="1806" t="str">
        <f t="shared" si="1529"/>
        <v/>
      </c>
      <c r="R4299" s="1864" t="str">
        <f t="shared" si="1530"/>
        <v/>
      </c>
      <c r="S4299" s="1807">
        <f t="shared" si="1531"/>
        <v>0</v>
      </c>
      <c r="U4299" s="1764">
        <f t="shared" si="1532"/>
        <v>0</v>
      </c>
      <c r="V4299" s="1764">
        <f t="shared" si="1533"/>
        <v>0</v>
      </c>
      <c r="W4299" s="1764">
        <f t="shared" si="1534"/>
        <v>0</v>
      </c>
      <c r="X4299" s="1768"/>
      <c r="Y4299" s="1784"/>
      <c r="Z4299" s="1770"/>
      <c r="AA4299" s="1843"/>
      <c r="AB4299" s="1843"/>
      <c r="AH4299" s="1867"/>
      <c r="AK4299" s="1868"/>
      <c r="AL4299" s="1868"/>
    </row>
    <row r="4300" spans="9:38" x14ac:dyDescent="0.25">
      <c r="I4300" s="1783">
        <v>0</v>
      </c>
      <c r="J4300" s="1783">
        <v>0</v>
      </c>
      <c r="O4300" s="1764">
        <f t="shared" si="1528"/>
        <v>0</v>
      </c>
      <c r="P4300" s="1806" t="str">
        <f t="shared" si="1529"/>
        <v/>
      </c>
      <c r="R4300" s="1864" t="str">
        <f t="shared" si="1530"/>
        <v/>
      </c>
      <c r="S4300" s="1807">
        <f t="shared" si="1531"/>
        <v>0</v>
      </c>
      <c r="U4300" s="1764">
        <f t="shared" si="1532"/>
        <v>0</v>
      </c>
      <c r="V4300" s="1764">
        <f t="shared" si="1533"/>
        <v>0</v>
      </c>
      <c r="W4300" s="1764">
        <f t="shared" si="1534"/>
        <v>0</v>
      </c>
      <c r="X4300" s="1768"/>
      <c r="Y4300" s="1784"/>
      <c r="Z4300" s="1770"/>
      <c r="AA4300" s="1843"/>
      <c r="AB4300" s="1843"/>
      <c r="AH4300" s="1867"/>
      <c r="AK4300" s="1868"/>
      <c r="AL4300" s="1868"/>
    </row>
    <row r="4301" spans="9:38" x14ac:dyDescent="0.25">
      <c r="I4301" s="1783">
        <v>0</v>
      </c>
      <c r="J4301" s="1783">
        <v>0</v>
      </c>
      <c r="O4301" s="1764">
        <f t="shared" si="1528"/>
        <v>0</v>
      </c>
      <c r="P4301" s="1806" t="str">
        <f t="shared" si="1529"/>
        <v/>
      </c>
      <c r="R4301" s="1864" t="str">
        <f t="shared" si="1530"/>
        <v/>
      </c>
      <c r="S4301" s="1807">
        <f t="shared" si="1531"/>
        <v>0</v>
      </c>
      <c r="U4301" s="1764">
        <f t="shared" si="1532"/>
        <v>0</v>
      </c>
      <c r="V4301" s="1764">
        <f t="shared" si="1533"/>
        <v>0</v>
      </c>
      <c r="W4301" s="1764">
        <f t="shared" si="1534"/>
        <v>0</v>
      </c>
      <c r="X4301" s="1768"/>
      <c r="Y4301" s="1784"/>
      <c r="Z4301" s="1770"/>
      <c r="AA4301" s="1843"/>
      <c r="AB4301" s="1843"/>
      <c r="AH4301" s="1867"/>
      <c r="AK4301" s="1868"/>
      <c r="AL4301" s="1868"/>
    </row>
    <row r="4302" spans="9:38" x14ac:dyDescent="0.25">
      <c r="I4302" s="1783">
        <v>0</v>
      </c>
      <c r="J4302" s="1783">
        <v>0</v>
      </c>
      <c r="O4302" s="1764">
        <f t="shared" si="1528"/>
        <v>0</v>
      </c>
      <c r="P4302" s="1806" t="str">
        <f t="shared" si="1529"/>
        <v/>
      </c>
      <c r="R4302" s="1864" t="str">
        <f t="shared" si="1530"/>
        <v/>
      </c>
      <c r="S4302" s="1807">
        <f t="shared" si="1531"/>
        <v>0</v>
      </c>
      <c r="U4302" s="1764">
        <f t="shared" si="1532"/>
        <v>0</v>
      </c>
      <c r="V4302" s="1764">
        <f t="shared" si="1533"/>
        <v>0</v>
      </c>
      <c r="W4302" s="1764">
        <f t="shared" si="1534"/>
        <v>0</v>
      </c>
      <c r="X4302" s="1768"/>
      <c r="Y4302" s="1784"/>
      <c r="Z4302" s="1770"/>
      <c r="AA4302" s="1843"/>
      <c r="AB4302" s="1843"/>
      <c r="AH4302" s="1867"/>
      <c r="AK4302" s="1868"/>
      <c r="AL4302" s="1868"/>
    </row>
    <row r="4303" spans="9:38" x14ac:dyDescent="0.25">
      <c r="I4303" s="1783">
        <v>0</v>
      </c>
      <c r="J4303" s="1783">
        <v>0</v>
      </c>
      <c r="O4303" s="1764">
        <f t="shared" si="1528"/>
        <v>0</v>
      </c>
      <c r="P4303" s="1806" t="str">
        <f t="shared" si="1529"/>
        <v/>
      </c>
      <c r="R4303" s="1864" t="str">
        <f t="shared" si="1530"/>
        <v/>
      </c>
      <c r="S4303" s="1807">
        <f t="shared" si="1531"/>
        <v>0</v>
      </c>
      <c r="U4303" s="1764">
        <f t="shared" si="1532"/>
        <v>0</v>
      </c>
      <c r="V4303" s="1764">
        <f t="shared" si="1533"/>
        <v>0</v>
      </c>
      <c r="W4303" s="1764">
        <f t="shared" si="1534"/>
        <v>0</v>
      </c>
      <c r="X4303" s="1768"/>
      <c r="Y4303" s="1784"/>
      <c r="Z4303" s="1770"/>
      <c r="AA4303" s="1843"/>
      <c r="AB4303" s="1843"/>
      <c r="AH4303" s="1867"/>
      <c r="AK4303" s="1868"/>
      <c r="AL4303" s="1868"/>
    </row>
    <row r="4304" spans="9:38" x14ac:dyDescent="0.25">
      <c r="I4304" s="1783">
        <v>0</v>
      </c>
      <c r="J4304" s="1783">
        <v>0</v>
      </c>
      <c r="O4304" s="1764">
        <f t="shared" si="1528"/>
        <v>0</v>
      </c>
      <c r="P4304" s="1806" t="str">
        <f t="shared" si="1529"/>
        <v/>
      </c>
      <c r="R4304" s="1864" t="str">
        <f t="shared" si="1530"/>
        <v/>
      </c>
      <c r="S4304" s="1807">
        <f t="shared" si="1531"/>
        <v>0</v>
      </c>
      <c r="U4304" s="1764">
        <f t="shared" si="1532"/>
        <v>0</v>
      </c>
      <c r="V4304" s="1764">
        <f t="shared" si="1533"/>
        <v>0</v>
      </c>
      <c r="W4304" s="1764">
        <f t="shared" si="1534"/>
        <v>0</v>
      </c>
      <c r="X4304" s="1768"/>
      <c r="Y4304" s="1784"/>
      <c r="Z4304" s="1770"/>
      <c r="AA4304" s="1843"/>
      <c r="AB4304" s="1843"/>
      <c r="AH4304" s="1867"/>
      <c r="AK4304" s="1868"/>
      <c r="AL4304" s="1868"/>
    </row>
    <row r="4305" spans="9:38" x14ac:dyDescent="0.25">
      <c r="I4305" s="1783">
        <v>0</v>
      </c>
      <c r="J4305" s="1783">
        <v>0</v>
      </c>
      <c r="O4305" s="1764">
        <f t="shared" si="1528"/>
        <v>0</v>
      </c>
      <c r="P4305" s="1806" t="str">
        <f t="shared" si="1529"/>
        <v/>
      </c>
      <c r="R4305" s="1864" t="str">
        <f t="shared" si="1530"/>
        <v/>
      </c>
      <c r="S4305" s="1807">
        <f t="shared" si="1531"/>
        <v>0</v>
      </c>
      <c r="U4305" s="1764">
        <f t="shared" si="1532"/>
        <v>0</v>
      </c>
      <c r="V4305" s="1764">
        <f t="shared" si="1533"/>
        <v>0</v>
      </c>
      <c r="W4305" s="1764">
        <f t="shared" si="1534"/>
        <v>0</v>
      </c>
      <c r="X4305" s="1768"/>
      <c r="Y4305" s="1784"/>
      <c r="Z4305" s="1770"/>
      <c r="AA4305" s="1843"/>
      <c r="AB4305" s="1843"/>
      <c r="AH4305" s="1867"/>
      <c r="AK4305" s="1868"/>
      <c r="AL4305" s="1868"/>
    </row>
    <row r="4306" spans="9:38" x14ac:dyDescent="0.25">
      <c r="I4306" s="1783">
        <v>0</v>
      </c>
      <c r="J4306" s="1783">
        <v>0</v>
      </c>
      <c r="O4306" s="1764">
        <f t="shared" si="1528"/>
        <v>0</v>
      </c>
      <c r="P4306" s="1806" t="str">
        <f t="shared" si="1529"/>
        <v/>
      </c>
      <c r="R4306" s="1864" t="str">
        <f t="shared" si="1530"/>
        <v/>
      </c>
      <c r="S4306" s="1807">
        <f t="shared" si="1531"/>
        <v>0</v>
      </c>
      <c r="U4306" s="1764">
        <f t="shared" si="1532"/>
        <v>0</v>
      </c>
      <c r="V4306" s="1764">
        <f t="shared" si="1533"/>
        <v>0</v>
      </c>
      <c r="W4306" s="1764">
        <f t="shared" si="1534"/>
        <v>0</v>
      </c>
      <c r="X4306" s="1768"/>
      <c r="Y4306" s="1784"/>
      <c r="Z4306" s="1770"/>
      <c r="AA4306" s="1843"/>
      <c r="AB4306" s="1843"/>
      <c r="AH4306" s="1867"/>
      <c r="AK4306" s="1868"/>
      <c r="AL4306" s="1868"/>
    </row>
    <row r="4307" spans="9:38" x14ac:dyDescent="0.25">
      <c r="I4307" s="1783">
        <v>0</v>
      </c>
      <c r="J4307" s="1783">
        <v>0</v>
      </c>
      <c r="O4307" s="1764">
        <f t="shared" si="1528"/>
        <v>0</v>
      </c>
      <c r="P4307" s="1806" t="str">
        <f t="shared" si="1529"/>
        <v/>
      </c>
      <c r="R4307" s="1864" t="str">
        <f t="shared" si="1530"/>
        <v/>
      </c>
      <c r="S4307" s="1807">
        <f t="shared" si="1531"/>
        <v>0</v>
      </c>
      <c r="U4307" s="1764">
        <f t="shared" si="1532"/>
        <v>0</v>
      </c>
      <c r="V4307" s="1764">
        <f t="shared" si="1533"/>
        <v>0</v>
      </c>
      <c r="W4307" s="1764">
        <f t="shared" si="1534"/>
        <v>0</v>
      </c>
      <c r="X4307" s="1768"/>
      <c r="Y4307" s="1784"/>
      <c r="Z4307" s="1770"/>
      <c r="AA4307" s="1843"/>
      <c r="AB4307" s="1843"/>
      <c r="AH4307" s="1867"/>
      <c r="AK4307" s="1868"/>
      <c r="AL4307" s="1868"/>
    </row>
    <row r="4308" spans="9:38" x14ac:dyDescent="0.25">
      <c r="I4308" s="1783">
        <v>0</v>
      </c>
      <c r="J4308" s="1783">
        <v>0</v>
      </c>
      <c r="O4308" s="1764">
        <f t="shared" si="1528"/>
        <v>0</v>
      </c>
      <c r="P4308" s="1806" t="str">
        <f t="shared" si="1529"/>
        <v/>
      </c>
      <c r="R4308" s="1864" t="str">
        <f t="shared" si="1530"/>
        <v/>
      </c>
      <c r="S4308" s="1807">
        <f t="shared" si="1531"/>
        <v>0</v>
      </c>
      <c r="U4308" s="1764">
        <f t="shared" si="1532"/>
        <v>0</v>
      </c>
      <c r="V4308" s="1764">
        <f t="shared" si="1533"/>
        <v>0</v>
      </c>
      <c r="W4308" s="1764">
        <f t="shared" si="1534"/>
        <v>0</v>
      </c>
      <c r="X4308" s="1768"/>
      <c r="Y4308" s="1784"/>
      <c r="Z4308" s="1770"/>
      <c r="AA4308" s="1843"/>
      <c r="AB4308" s="1843"/>
      <c r="AH4308" s="1867"/>
      <c r="AK4308" s="1868"/>
      <c r="AL4308" s="1868"/>
    </row>
    <row r="4309" spans="9:38" x14ac:dyDescent="0.25">
      <c r="I4309" s="1783">
        <v>0</v>
      </c>
      <c r="J4309" s="1783">
        <v>0</v>
      </c>
      <c r="O4309" s="1764">
        <f t="shared" si="1528"/>
        <v>0</v>
      </c>
      <c r="P4309" s="1806" t="str">
        <f t="shared" si="1529"/>
        <v/>
      </c>
      <c r="R4309" s="1864" t="str">
        <f t="shared" si="1530"/>
        <v/>
      </c>
      <c r="S4309" s="1807">
        <f t="shared" si="1531"/>
        <v>0</v>
      </c>
      <c r="U4309" s="1764">
        <f t="shared" si="1532"/>
        <v>0</v>
      </c>
      <c r="V4309" s="1764">
        <f t="shared" si="1533"/>
        <v>0</v>
      </c>
      <c r="W4309" s="1764">
        <f t="shared" si="1534"/>
        <v>0</v>
      </c>
      <c r="X4309" s="1768"/>
      <c r="Y4309" s="1784"/>
      <c r="Z4309" s="1770"/>
      <c r="AA4309" s="1843"/>
      <c r="AB4309" s="1843"/>
      <c r="AH4309" s="1867"/>
      <c r="AK4309" s="1868"/>
      <c r="AL4309" s="1868"/>
    </row>
    <row r="4310" spans="9:38" x14ac:dyDescent="0.25">
      <c r="I4310" s="1783">
        <v>0</v>
      </c>
      <c r="J4310" s="1783">
        <v>0</v>
      </c>
      <c r="O4310" s="1764">
        <f t="shared" si="1528"/>
        <v>0</v>
      </c>
      <c r="P4310" s="1806" t="str">
        <f t="shared" si="1529"/>
        <v/>
      </c>
      <c r="R4310" s="1864" t="str">
        <f t="shared" si="1530"/>
        <v/>
      </c>
      <c r="S4310" s="1807">
        <f t="shared" si="1531"/>
        <v>0</v>
      </c>
      <c r="U4310" s="1764">
        <f t="shared" si="1532"/>
        <v>0</v>
      </c>
      <c r="V4310" s="1764">
        <f t="shared" si="1533"/>
        <v>0</v>
      </c>
      <c r="W4310" s="1764">
        <f t="shared" si="1534"/>
        <v>0</v>
      </c>
      <c r="X4310" s="1768"/>
      <c r="Y4310" s="1784"/>
      <c r="Z4310" s="1770"/>
      <c r="AA4310" s="1843"/>
      <c r="AB4310" s="1843"/>
      <c r="AH4310" s="1867"/>
      <c r="AK4310" s="1868"/>
      <c r="AL4310" s="1868"/>
    </row>
    <row r="4311" spans="9:38" x14ac:dyDescent="0.25">
      <c r="I4311" s="1783">
        <v>0</v>
      </c>
      <c r="J4311" s="1783">
        <v>0</v>
      </c>
      <c r="O4311" s="1764">
        <f t="shared" si="1528"/>
        <v>0</v>
      </c>
      <c r="P4311" s="1806" t="str">
        <f t="shared" si="1529"/>
        <v/>
      </c>
      <c r="R4311" s="1864" t="str">
        <f t="shared" si="1530"/>
        <v/>
      </c>
      <c r="S4311" s="1807">
        <f t="shared" si="1531"/>
        <v>0</v>
      </c>
      <c r="U4311" s="1764">
        <f t="shared" si="1532"/>
        <v>0</v>
      </c>
      <c r="V4311" s="1764">
        <f t="shared" si="1533"/>
        <v>0</v>
      </c>
      <c r="W4311" s="1764">
        <f t="shared" si="1534"/>
        <v>0</v>
      </c>
      <c r="X4311" s="1768"/>
      <c r="Y4311" s="1784"/>
      <c r="Z4311" s="1770"/>
      <c r="AA4311" s="1843"/>
      <c r="AB4311" s="1843"/>
      <c r="AH4311" s="1867"/>
      <c r="AK4311" s="1868"/>
      <c r="AL4311" s="1868"/>
    </row>
    <row r="4312" spans="9:38" x14ac:dyDescent="0.25">
      <c r="I4312" s="1783">
        <v>0</v>
      </c>
      <c r="J4312" s="1783">
        <v>0</v>
      </c>
      <c r="O4312" s="1764">
        <f t="shared" si="1528"/>
        <v>0</v>
      </c>
      <c r="P4312" s="1806" t="str">
        <f t="shared" si="1529"/>
        <v/>
      </c>
      <c r="R4312" s="1864" t="str">
        <f t="shared" si="1530"/>
        <v/>
      </c>
      <c r="S4312" s="1807">
        <f t="shared" si="1531"/>
        <v>0</v>
      </c>
      <c r="U4312" s="1764">
        <f t="shared" si="1532"/>
        <v>0</v>
      </c>
      <c r="V4312" s="1764">
        <f t="shared" si="1533"/>
        <v>0</v>
      </c>
      <c r="W4312" s="1764">
        <f t="shared" si="1534"/>
        <v>0</v>
      </c>
      <c r="X4312" s="1768"/>
      <c r="Y4312" s="1784"/>
      <c r="Z4312" s="1770"/>
      <c r="AA4312" s="1843"/>
      <c r="AB4312" s="1843"/>
      <c r="AH4312" s="1867"/>
      <c r="AK4312" s="1868"/>
      <c r="AL4312" s="1868"/>
    </row>
    <row r="4313" spans="9:38" x14ac:dyDescent="0.25">
      <c r="I4313" s="1783">
        <v>0</v>
      </c>
      <c r="J4313" s="1783">
        <v>0</v>
      </c>
      <c r="O4313" s="1764">
        <f t="shared" si="1528"/>
        <v>0</v>
      </c>
      <c r="P4313" s="1806" t="str">
        <f t="shared" si="1529"/>
        <v/>
      </c>
      <c r="R4313" s="1864" t="str">
        <f t="shared" si="1530"/>
        <v/>
      </c>
      <c r="S4313" s="1807">
        <f t="shared" si="1531"/>
        <v>0</v>
      </c>
      <c r="U4313" s="1764">
        <f t="shared" si="1532"/>
        <v>0</v>
      </c>
      <c r="V4313" s="1764">
        <f t="shared" si="1533"/>
        <v>0</v>
      </c>
      <c r="W4313" s="1764">
        <f t="shared" si="1534"/>
        <v>0</v>
      </c>
      <c r="X4313" s="1768"/>
      <c r="Y4313" s="1784"/>
      <c r="Z4313" s="1770"/>
      <c r="AA4313" s="1843"/>
      <c r="AB4313" s="1843"/>
      <c r="AH4313" s="1867"/>
      <c r="AK4313" s="1868"/>
      <c r="AL4313" s="1868"/>
    </row>
    <row r="4314" spans="9:38" x14ac:dyDescent="0.25">
      <c r="I4314" s="1783">
        <v>0</v>
      </c>
      <c r="J4314" s="1783">
        <v>0</v>
      </c>
      <c r="O4314" s="1764">
        <f t="shared" si="1528"/>
        <v>0</v>
      </c>
      <c r="P4314" s="1806" t="str">
        <f t="shared" si="1529"/>
        <v/>
      </c>
      <c r="R4314" s="1864" t="str">
        <f t="shared" si="1530"/>
        <v/>
      </c>
      <c r="S4314" s="1807">
        <f t="shared" si="1531"/>
        <v>0</v>
      </c>
      <c r="U4314" s="1764">
        <f t="shared" si="1532"/>
        <v>0</v>
      </c>
      <c r="V4314" s="1764">
        <f t="shared" si="1533"/>
        <v>0</v>
      </c>
      <c r="W4314" s="1764">
        <f t="shared" si="1534"/>
        <v>0</v>
      </c>
      <c r="X4314" s="1768"/>
      <c r="Y4314" s="1784"/>
      <c r="Z4314" s="1770"/>
      <c r="AA4314" s="1843"/>
      <c r="AB4314" s="1843"/>
      <c r="AH4314" s="1867"/>
      <c r="AK4314" s="1868"/>
      <c r="AL4314" s="1868"/>
    </row>
    <row r="4315" spans="9:38" x14ac:dyDescent="0.25">
      <c r="I4315" s="1783">
        <v>0</v>
      </c>
      <c r="J4315" s="1783">
        <v>0</v>
      </c>
      <c r="O4315" s="1764">
        <f t="shared" si="1528"/>
        <v>0</v>
      </c>
      <c r="P4315" s="1806" t="str">
        <f t="shared" si="1529"/>
        <v/>
      </c>
      <c r="R4315" s="1864" t="str">
        <f t="shared" si="1530"/>
        <v/>
      </c>
      <c r="S4315" s="1807">
        <f t="shared" si="1531"/>
        <v>0</v>
      </c>
      <c r="U4315" s="1764">
        <f t="shared" si="1532"/>
        <v>0</v>
      </c>
      <c r="V4315" s="1764">
        <f t="shared" si="1533"/>
        <v>0</v>
      </c>
      <c r="W4315" s="1764">
        <f t="shared" si="1534"/>
        <v>0</v>
      </c>
      <c r="X4315" s="1768"/>
      <c r="Y4315" s="1784"/>
      <c r="Z4315" s="1770"/>
      <c r="AA4315" s="1843"/>
      <c r="AB4315" s="1843"/>
      <c r="AH4315" s="1867"/>
      <c r="AK4315" s="1868"/>
      <c r="AL4315" s="1868"/>
    </row>
    <row r="4316" spans="9:38" x14ac:dyDescent="0.25">
      <c r="I4316" s="1783">
        <v>0</v>
      </c>
      <c r="J4316" s="1783">
        <v>0</v>
      </c>
      <c r="O4316" s="1764">
        <f t="shared" si="1528"/>
        <v>0</v>
      </c>
      <c r="P4316" s="1806" t="str">
        <f t="shared" si="1529"/>
        <v/>
      </c>
      <c r="R4316" s="1864" t="str">
        <f t="shared" si="1530"/>
        <v/>
      </c>
      <c r="S4316" s="1807">
        <f t="shared" si="1531"/>
        <v>0</v>
      </c>
      <c r="U4316" s="1764">
        <f t="shared" si="1532"/>
        <v>0</v>
      </c>
      <c r="V4316" s="1764">
        <f t="shared" si="1533"/>
        <v>0</v>
      </c>
      <c r="W4316" s="1764">
        <f t="shared" si="1534"/>
        <v>0</v>
      </c>
      <c r="X4316" s="1768"/>
      <c r="Y4316" s="1784"/>
      <c r="Z4316" s="1770"/>
      <c r="AA4316" s="1843"/>
      <c r="AB4316" s="1843"/>
      <c r="AH4316" s="1867"/>
      <c r="AK4316" s="1868"/>
      <c r="AL4316" s="1868"/>
    </row>
    <row r="4317" spans="9:38" x14ac:dyDescent="0.25">
      <c r="I4317" s="1783">
        <v>0</v>
      </c>
      <c r="J4317" s="1783">
        <v>0</v>
      </c>
      <c r="O4317" s="1764">
        <f t="shared" si="1528"/>
        <v>0</v>
      </c>
      <c r="P4317" s="1806" t="str">
        <f t="shared" si="1529"/>
        <v/>
      </c>
      <c r="R4317" s="1864" t="str">
        <f t="shared" si="1530"/>
        <v/>
      </c>
      <c r="S4317" s="1807">
        <f t="shared" si="1531"/>
        <v>0</v>
      </c>
      <c r="U4317" s="1764">
        <f t="shared" si="1532"/>
        <v>0</v>
      </c>
      <c r="V4317" s="1764">
        <f t="shared" si="1533"/>
        <v>0</v>
      </c>
      <c r="W4317" s="1764">
        <f t="shared" si="1534"/>
        <v>0</v>
      </c>
      <c r="X4317" s="1768"/>
      <c r="Y4317" s="1784"/>
      <c r="Z4317" s="1770"/>
      <c r="AA4317" s="1843"/>
      <c r="AB4317" s="1843"/>
      <c r="AH4317" s="1867"/>
      <c r="AK4317" s="1868"/>
      <c r="AL4317" s="1868"/>
    </row>
    <row r="4318" spans="9:38" x14ac:dyDescent="0.25">
      <c r="I4318" s="1783">
        <v>0</v>
      </c>
      <c r="J4318" s="1783">
        <v>0</v>
      </c>
      <c r="O4318" s="1764">
        <f t="shared" si="1528"/>
        <v>0</v>
      </c>
      <c r="P4318" s="1806" t="str">
        <f t="shared" si="1529"/>
        <v/>
      </c>
      <c r="R4318" s="1864" t="str">
        <f t="shared" si="1530"/>
        <v/>
      </c>
      <c r="S4318" s="1807">
        <f t="shared" si="1531"/>
        <v>0</v>
      </c>
      <c r="U4318" s="1764">
        <f t="shared" si="1532"/>
        <v>0</v>
      </c>
      <c r="V4318" s="1764">
        <f t="shared" si="1533"/>
        <v>0</v>
      </c>
      <c r="W4318" s="1764">
        <f t="shared" si="1534"/>
        <v>0</v>
      </c>
      <c r="X4318" s="1768"/>
      <c r="Y4318" s="1784"/>
      <c r="Z4318" s="1770"/>
      <c r="AA4318" s="1843"/>
      <c r="AB4318" s="1843"/>
      <c r="AH4318" s="1867"/>
      <c r="AK4318" s="1868"/>
      <c r="AL4318" s="1868"/>
    </row>
    <row r="4319" spans="9:38" x14ac:dyDescent="0.25">
      <c r="I4319" s="1783">
        <v>0</v>
      </c>
      <c r="J4319" s="1783">
        <v>0</v>
      </c>
      <c r="O4319" s="1764">
        <f t="shared" si="1528"/>
        <v>0</v>
      </c>
      <c r="P4319" s="1806" t="str">
        <f t="shared" si="1529"/>
        <v/>
      </c>
      <c r="R4319" s="1864" t="str">
        <f t="shared" si="1530"/>
        <v/>
      </c>
      <c r="S4319" s="1807">
        <f t="shared" si="1531"/>
        <v>0</v>
      </c>
      <c r="U4319" s="1764">
        <f t="shared" si="1532"/>
        <v>0</v>
      </c>
      <c r="V4319" s="1764">
        <f t="shared" si="1533"/>
        <v>0</v>
      </c>
      <c r="W4319" s="1764">
        <f t="shared" si="1534"/>
        <v>0</v>
      </c>
      <c r="X4319" s="1768"/>
      <c r="Y4319" s="1784"/>
      <c r="Z4319" s="1770"/>
      <c r="AA4319" s="1843"/>
      <c r="AB4319" s="1843"/>
      <c r="AH4319" s="1867"/>
      <c r="AK4319" s="1868"/>
      <c r="AL4319" s="1868"/>
    </row>
    <row r="4320" spans="9:38" x14ac:dyDescent="0.25">
      <c r="I4320" s="1783">
        <v>0</v>
      </c>
      <c r="J4320" s="1783">
        <v>0</v>
      </c>
      <c r="O4320" s="1764">
        <f t="shared" si="1528"/>
        <v>0</v>
      </c>
      <c r="P4320" s="1806" t="str">
        <f t="shared" si="1529"/>
        <v/>
      </c>
      <c r="R4320" s="1864" t="str">
        <f t="shared" si="1530"/>
        <v/>
      </c>
      <c r="S4320" s="1807">
        <f t="shared" si="1531"/>
        <v>0</v>
      </c>
      <c r="U4320" s="1764">
        <f t="shared" si="1532"/>
        <v>0</v>
      </c>
      <c r="V4320" s="1764">
        <f t="shared" si="1533"/>
        <v>0</v>
      </c>
      <c r="W4320" s="1764">
        <f t="shared" si="1534"/>
        <v>0</v>
      </c>
      <c r="X4320" s="1768"/>
      <c r="Y4320" s="1784"/>
      <c r="Z4320" s="1770"/>
      <c r="AA4320" s="1843"/>
      <c r="AB4320" s="1843"/>
      <c r="AH4320" s="1867"/>
      <c r="AK4320" s="1868"/>
      <c r="AL4320" s="1868"/>
    </row>
    <row r="4321" spans="9:38" x14ac:dyDescent="0.25">
      <c r="I4321" s="1783">
        <v>0</v>
      </c>
      <c r="J4321" s="1783">
        <v>0</v>
      </c>
      <c r="O4321" s="1764">
        <f t="shared" si="1528"/>
        <v>0</v>
      </c>
      <c r="P4321" s="1806" t="str">
        <f t="shared" si="1529"/>
        <v/>
      </c>
      <c r="R4321" s="1864" t="str">
        <f t="shared" si="1530"/>
        <v/>
      </c>
      <c r="S4321" s="1807">
        <f t="shared" si="1531"/>
        <v>0</v>
      </c>
      <c r="U4321" s="1764">
        <f t="shared" si="1532"/>
        <v>0</v>
      </c>
      <c r="V4321" s="1764">
        <f t="shared" si="1533"/>
        <v>0</v>
      </c>
      <c r="W4321" s="1764">
        <f t="shared" si="1534"/>
        <v>0</v>
      </c>
      <c r="X4321" s="1768"/>
      <c r="Y4321" s="1784"/>
      <c r="Z4321" s="1770"/>
      <c r="AA4321" s="1843"/>
      <c r="AB4321" s="1843"/>
      <c r="AH4321" s="1867"/>
      <c r="AK4321" s="1868"/>
      <c r="AL4321" s="1868"/>
    </row>
    <row r="4322" spans="9:38" x14ac:dyDescent="0.25">
      <c r="I4322" s="1783">
        <v>0</v>
      </c>
      <c r="J4322" s="1783">
        <v>0</v>
      </c>
      <c r="O4322" s="1764">
        <f t="shared" si="1528"/>
        <v>0</v>
      </c>
      <c r="P4322" s="1806" t="str">
        <f t="shared" si="1529"/>
        <v/>
      </c>
      <c r="R4322" s="1864" t="str">
        <f t="shared" si="1530"/>
        <v/>
      </c>
      <c r="S4322" s="1807">
        <f t="shared" si="1531"/>
        <v>0</v>
      </c>
      <c r="U4322" s="1764">
        <f t="shared" si="1532"/>
        <v>0</v>
      </c>
      <c r="V4322" s="1764">
        <f t="shared" si="1533"/>
        <v>0</v>
      </c>
      <c r="W4322" s="1764">
        <f t="shared" si="1534"/>
        <v>0</v>
      </c>
      <c r="X4322" s="1768"/>
      <c r="Y4322" s="1784"/>
      <c r="Z4322" s="1770"/>
      <c r="AA4322" s="1843"/>
      <c r="AB4322" s="1843"/>
      <c r="AH4322" s="1867"/>
      <c r="AK4322" s="1868"/>
      <c r="AL4322" s="1868"/>
    </row>
    <row r="4323" spans="9:38" x14ac:dyDescent="0.25">
      <c r="I4323" s="1783">
        <v>0</v>
      </c>
      <c r="J4323" s="1783">
        <v>0</v>
      </c>
      <c r="O4323" s="1764">
        <f t="shared" si="1528"/>
        <v>0</v>
      </c>
      <c r="P4323" s="1806" t="str">
        <f t="shared" si="1529"/>
        <v/>
      </c>
      <c r="R4323" s="1864" t="str">
        <f t="shared" si="1530"/>
        <v/>
      </c>
      <c r="S4323" s="1807">
        <f t="shared" si="1531"/>
        <v>0</v>
      </c>
      <c r="U4323" s="1764">
        <f t="shared" si="1532"/>
        <v>0</v>
      </c>
      <c r="V4323" s="1764">
        <f t="shared" si="1533"/>
        <v>0</v>
      </c>
      <c r="W4323" s="1764">
        <f t="shared" si="1534"/>
        <v>0</v>
      </c>
      <c r="X4323" s="1768"/>
      <c r="Y4323" s="1784"/>
      <c r="Z4323" s="1770"/>
      <c r="AA4323" s="1843"/>
      <c r="AB4323" s="1843"/>
      <c r="AH4323" s="1867"/>
      <c r="AK4323" s="1868"/>
      <c r="AL4323" s="1868"/>
    </row>
    <row r="4324" spans="9:38" x14ac:dyDescent="0.25">
      <c r="I4324" s="1783">
        <v>0</v>
      </c>
      <c r="J4324" s="1783">
        <v>0</v>
      </c>
      <c r="O4324" s="1764">
        <f t="shared" si="1528"/>
        <v>0</v>
      </c>
      <c r="P4324" s="1806" t="str">
        <f t="shared" si="1529"/>
        <v/>
      </c>
      <c r="R4324" s="1864" t="str">
        <f t="shared" si="1530"/>
        <v/>
      </c>
      <c r="S4324" s="1807">
        <f t="shared" si="1531"/>
        <v>0</v>
      </c>
      <c r="U4324" s="1764">
        <f t="shared" si="1532"/>
        <v>0</v>
      </c>
      <c r="V4324" s="1764">
        <f t="shared" si="1533"/>
        <v>0</v>
      </c>
      <c r="W4324" s="1764">
        <f t="shared" si="1534"/>
        <v>0</v>
      </c>
      <c r="X4324" s="1768"/>
      <c r="Y4324" s="1784"/>
      <c r="Z4324" s="1770"/>
      <c r="AA4324" s="1843"/>
      <c r="AB4324" s="1843"/>
      <c r="AH4324" s="1867"/>
      <c r="AK4324" s="1868"/>
      <c r="AL4324" s="1868"/>
    </row>
    <row r="4325" spans="9:38" x14ac:dyDescent="0.25">
      <c r="I4325" s="1783">
        <v>0</v>
      </c>
      <c r="J4325" s="1783">
        <v>0</v>
      </c>
      <c r="O4325" s="1764">
        <f t="shared" si="1528"/>
        <v>0</v>
      </c>
      <c r="P4325" s="1806" t="str">
        <f t="shared" si="1529"/>
        <v/>
      </c>
      <c r="R4325" s="1864" t="str">
        <f t="shared" si="1530"/>
        <v/>
      </c>
      <c r="S4325" s="1807">
        <f t="shared" si="1531"/>
        <v>0</v>
      </c>
      <c r="U4325" s="1764">
        <f t="shared" si="1532"/>
        <v>0</v>
      </c>
      <c r="V4325" s="1764">
        <f t="shared" si="1533"/>
        <v>0</v>
      </c>
      <c r="W4325" s="1764">
        <f t="shared" si="1534"/>
        <v>0</v>
      </c>
      <c r="X4325" s="1768"/>
      <c r="Y4325" s="1784"/>
      <c r="Z4325" s="1770"/>
      <c r="AA4325" s="1843"/>
      <c r="AB4325" s="1843"/>
      <c r="AH4325" s="1867"/>
      <c r="AK4325" s="1868"/>
      <c r="AL4325" s="1868"/>
    </row>
    <row r="4326" spans="9:38" x14ac:dyDescent="0.25">
      <c r="I4326" s="1783">
        <v>0</v>
      </c>
      <c r="J4326" s="1783">
        <v>0</v>
      </c>
      <c r="O4326" s="1764">
        <f t="shared" si="1528"/>
        <v>0</v>
      </c>
      <c r="P4326" s="1806" t="str">
        <f t="shared" si="1529"/>
        <v/>
      </c>
      <c r="R4326" s="1864" t="str">
        <f t="shared" si="1530"/>
        <v/>
      </c>
      <c r="S4326" s="1807">
        <f t="shared" si="1531"/>
        <v>0</v>
      </c>
      <c r="U4326" s="1764">
        <f t="shared" si="1532"/>
        <v>0</v>
      </c>
      <c r="V4326" s="1764">
        <f t="shared" si="1533"/>
        <v>0</v>
      </c>
      <c r="W4326" s="1764">
        <f t="shared" si="1534"/>
        <v>0</v>
      </c>
      <c r="X4326" s="1768"/>
      <c r="Y4326" s="1784"/>
      <c r="Z4326" s="1770"/>
      <c r="AA4326" s="1843"/>
      <c r="AB4326" s="1843"/>
      <c r="AH4326" s="1867"/>
      <c r="AK4326" s="1868"/>
      <c r="AL4326" s="1868"/>
    </row>
    <row r="4327" spans="9:38" x14ac:dyDescent="0.25">
      <c r="I4327" s="1783">
        <v>0</v>
      </c>
      <c r="J4327" s="1783">
        <v>0</v>
      </c>
      <c r="O4327" s="1764">
        <f t="shared" si="1528"/>
        <v>0</v>
      </c>
      <c r="P4327" s="1806" t="str">
        <f t="shared" si="1529"/>
        <v/>
      </c>
      <c r="R4327" s="1864" t="str">
        <f t="shared" si="1530"/>
        <v/>
      </c>
      <c r="S4327" s="1807">
        <f t="shared" si="1531"/>
        <v>0</v>
      </c>
      <c r="U4327" s="1764">
        <f t="shared" si="1532"/>
        <v>0</v>
      </c>
      <c r="V4327" s="1764">
        <f t="shared" si="1533"/>
        <v>0</v>
      </c>
      <c r="W4327" s="1764">
        <f t="shared" si="1534"/>
        <v>0</v>
      </c>
      <c r="X4327" s="1768"/>
      <c r="Y4327" s="1784"/>
      <c r="Z4327" s="1770"/>
      <c r="AA4327" s="1843"/>
      <c r="AB4327" s="1843"/>
      <c r="AH4327" s="1867"/>
      <c r="AK4327" s="1868"/>
      <c r="AL4327" s="1868"/>
    </row>
    <row r="4328" spans="9:38" x14ac:dyDescent="0.25">
      <c r="I4328" s="1783">
        <v>0</v>
      </c>
      <c r="J4328" s="1783">
        <v>0</v>
      </c>
      <c r="O4328" s="1764">
        <f t="shared" si="1528"/>
        <v>0</v>
      </c>
      <c r="P4328" s="1806" t="str">
        <f t="shared" si="1529"/>
        <v/>
      </c>
      <c r="R4328" s="1864" t="str">
        <f t="shared" si="1530"/>
        <v/>
      </c>
      <c r="S4328" s="1807">
        <f t="shared" si="1531"/>
        <v>0</v>
      </c>
      <c r="U4328" s="1764">
        <f t="shared" si="1532"/>
        <v>0</v>
      </c>
      <c r="V4328" s="1764">
        <f t="shared" si="1533"/>
        <v>0</v>
      </c>
      <c r="W4328" s="1764">
        <f t="shared" si="1534"/>
        <v>0</v>
      </c>
      <c r="X4328" s="1768"/>
      <c r="Y4328" s="1784"/>
      <c r="Z4328" s="1770"/>
      <c r="AA4328" s="1843"/>
      <c r="AB4328" s="1843"/>
      <c r="AH4328" s="1867"/>
      <c r="AK4328" s="1868"/>
      <c r="AL4328" s="1868"/>
    </row>
    <row r="4329" spans="9:38" x14ac:dyDescent="0.25">
      <c r="I4329" s="1783">
        <v>0</v>
      </c>
      <c r="J4329" s="1783">
        <v>0</v>
      </c>
      <c r="O4329" s="1764">
        <f t="shared" si="1528"/>
        <v>0</v>
      </c>
      <c r="P4329" s="1806" t="str">
        <f t="shared" si="1529"/>
        <v/>
      </c>
      <c r="R4329" s="1864" t="str">
        <f t="shared" si="1530"/>
        <v/>
      </c>
      <c r="S4329" s="1807">
        <f t="shared" si="1531"/>
        <v>0</v>
      </c>
      <c r="U4329" s="1764">
        <f t="shared" si="1532"/>
        <v>0</v>
      </c>
      <c r="V4329" s="1764">
        <f t="shared" si="1533"/>
        <v>0</v>
      </c>
      <c r="W4329" s="1764">
        <f t="shared" si="1534"/>
        <v>0</v>
      </c>
      <c r="X4329" s="1768"/>
      <c r="Y4329" s="1784"/>
      <c r="Z4329" s="1770"/>
      <c r="AA4329" s="1843"/>
      <c r="AB4329" s="1843"/>
      <c r="AH4329" s="1867"/>
      <c r="AK4329" s="1868"/>
      <c r="AL4329" s="1868"/>
    </row>
    <row r="4330" spans="9:38" x14ac:dyDescent="0.25">
      <c r="I4330" s="1783">
        <v>0</v>
      </c>
      <c r="J4330" s="1783">
        <v>0</v>
      </c>
      <c r="O4330" s="1764">
        <f t="shared" si="1528"/>
        <v>0</v>
      </c>
      <c r="P4330" s="1806" t="str">
        <f t="shared" si="1529"/>
        <v/>
      </c>
      <c r="R4330" s="1864" t="str">
        <f t="shared" si="1530"/>
        <v/>
      </c>
      <c r="S4330" s="1807">
        <f t="shared" si="1531"/>
        <v>0</v>
      </c>
      <c r="U4330" s="1764">
        <f t="shared" si="1532"/>
        <v>0</v>
      </c>
      <c r="V4330" s="1764">
        <f t="shared" si="1533"/>
        <v>0</v>
      </c>
      <c r="W4330" s="1764">
        <f t="shared" si="1534"/>
        <v>0</v>
      </c>
      <c r="X4330" s="1768"/>
      <c r="Y4330" s="1784"/>
      <c r="Z4330" s="1770"/>
      <c r="AA4330" s="1843"/>
      <c r="AB4330" s="1843"/>
      <c r="AH4330" s="1867"/>
      <c r="AK4330" s="1868"/>
      <c r="AL4330" s="1868"/>
    </row>
    <row r="4331" spans="9:38" x14ac:dyDescent="0.25">
      <c r="I4331" s="1783">
        <v>0</v>
      </c>
      <c r="J4331" s="1783">
        <v>0</v>
      </c>
      <c r="O4331" s="1764">
        <f t="shared" si="1528"/>
        <v>0</v>
      </c>
      <c r="P4331" s="1806" t="str">
        <f t="shared" si="1529"/>
        <v/>
      </c>
      <c r="R4331" s="1864" t="str">
        <f t="shared" si="1530"/>
        <v/>
      </c>
      <c r="S4331" s="1807">
        <f t="shared" si="1531"/>
        <v>0</v>
      </c>
      <c r="U4331" s="1764">
        <f t="shared" si="1532"/>
        <v>0</v>
      </c>
      <c r="V4331" s="1764">
        <f t="shared" si="1533"/>
        <v>0</v>
      </c>
      <c r="W4331" s="1764">
        <f t="shared" si="1534"/>
        <v>0</v>
      </c>
      <c r="X4331" s="1768"/>
      <c r="Y4331" s="1784"/>
      <c r="Z4331" s="1770"/>
      <c r="AA4331" s="1843"/>
      <c r="AB4331" s="1843"/>
      <c r="AH4331" s="1867"/>
      <c r="AK4331" s="1868"/>
      <c r="AL4331" s="1868"/>
    </row>
    <row r="4332" spans="9:38" x14ac:dyDescent="0.25">
      <c r="I4332" s="1783">
        <v>0</v>
      </c>
      <c r="J4332" s="1783">
        <v>0</v>
      </c>
      <c r="O4332" s="1764">
        <f t="shared" si="1528"/>
        <v>0</v>
      </c>
      <c r="P4332" s="1806" t="str">
        <f t="shared" si="1529"/>
        <v/>
      </c>
      <c r="R4332" s="1864" t="str">
        <f t="shared" si="1530"/>
        <v/>
      </c>
      <c r="S4332" s="1807">
        <f t="shared" si="1531"/>
        <v>0</v>
      </c>
      <c r="U4332" s="1764">
        <f t="shared" si="1532"/>
        <v>0</v>
      </c>
      <c r="V4332" s="1764">
        <f t="shared" si="1533"/>
        <v>0</v>
      </c>
      <c r="W4332" s="1764">
        <f t="shared" si="1534"/>
        <v>0</v>
      </c>
      <c r="X4332" s="1768"/>
      <c r="Y4332" s="1784"/>
      <c r="Z4332" s="1770"/>
      <c r="AA4332" s="1843"/>
      <c r="AB4332" s="1843"/>
      <c r="AH4332" s="1867"/>
      <c r="AK4332" s="1868"/>
      <c r="AL4332" s="1868"/>
    </row>
    <row r="4333" spans="9:38" x14ac:dyDescent="0.25">
      <c r="I4333" s="1783">
        <v>0</v>
      </c>
      <c r="J4333" s="1783">
        <v>0</v>
      </c>
      <c r="O4333" s="1764">
        <f t="shared" si="1528"/>
        <v>0</v>
      </c>
      <c r="P4333" s="1806" t="str">
        <f t="shared" si="1529"/>
        <v/>
      </c>
      <c r="R4333" s="1864" t="str">
        <f t="shared" si="1530"/>
        <v/>
      </c>
      <c r="S4333" s="1807">
        <f t="shared" si="1531"/>
        <v>0</v>
      </c>
      <c r="U4333" s="1764">
        <f t="shared" si="1532"/>
        <v>0</v>
      </c>
      <c r="V4333" s="1764">
        <f t="shared" si="1533"/>
        <v>0</v>
      </c>
      <c r="W4333" s="1764">
        <f t="shared" si="1534"/>
        <v>0</v>
      </c>
      <c r="X4333" s="1768"/>
      <c r="Y4333" s="1784"/>
      <c r="Z4333" s="1770"/>
      <c r="AA4333" s="1843"/>
      <c r="AB4333" s="1843"/>
      <c r="AH4333" s="1867"/>
      <c r="AK4333" s="1868"/>
      <c r="AL4333" s="1868"/>
    </row>
    <row r="4334" spans="9:38" x14ac:dyDescent="0.25">
      <c r="I4334" s="1783">
        <v>0</v>
      </c>
      <c r="J4334" s="1783">
        <v>0</v>
      </c>
      <c r="O4334" s="1764">
        <f t="shared" si="1528"/>
        <v>0</v>
      </c>
      <c r="P4334" s="1806" t="str">
        <f t="shared" si="1529"/>
        <v/>
      </c>
      <c r="R4334" s="1864" t="str">
        <f t="shared" si="1530"/>
        <v/>
      </c>
      <c r="S4334" s="1807">
        <f t="shared" si="1531"/>
        <v>0</v>
      </c>
      <c r="U4334" s="1764">
        <f t="shared" si="1532"/>
        <v>0</v>
      </c>
      <c r="V4334" s="1764">
        <f t="shared" si="1533"/>
        <v>0</v>
      </c>
      <c r="W4334" s="1764">
        <f t="shared" si="1534"/>
        <v>0</v>
      </c>
      <c r="X4334" s="1768"/>
      <c r="Y4334" s="1784"/>
      <c r="Z4334" s="1770"/>
      <c r="AA4334" s="1843"/>
      <c r="AB4334" s="1843"/>
      <c r="AH4334" s="1867"/>
      <c r="AK4334" s="1868"/>
      <c r="AL4334" s="1868"/>
    </row>
    <row r="4335" spans="9:38" x14ac:dyDescent="0.25">
      <c r="I4335" s="1783">
        <v>0</v>
      </c>
      <c r="J4335" s="1783">
        <v>0</v>
      </c>
      <c r="O4335" s="1764">
        <f t="shared" si="1528"/>
        <v>0</v>
      </c>
      <c r="P4335" s="1806" t="str">
        <f t="shared" si="1529"/>
        <v/>
      </c>
      <c r="R4335" s="1864" t="str">
        <f t="shared" si="1530"/>
        <v/>
      </c>
      <c r="S4335" s="1807">
        <f t="shared" si="1531"/>
        <v>0</v>
      </c>
      <c r="U4335" s="1764">
        <f t="shared" si="1532"/>
        <v>0</v>
      </c>
      <c r="V4335" s="1764">
        <f t="shared" si="1533"/>
        <v>0</v>
      </c>
      <c r="W4335" s="1764">
        <f t="shared" si="1534"/>
        <v>0</v>
      </c>
      <c r="X4335" s="1768"/>
      <c r="Y4335" s="1784"/>
      <c r="Z4335" s="1770"/>
      <c r="AA4335" s="1843"/>
      <c r="AB4335" s="1843"/>
      <c r="AH4335" s="1867"/>
      <c r="AK4335" s="1868"/>
      <c r="AL4335" s="1868"/>
    </row>
    <row r="4336" spans="9:38" x14ac:dyDescent="0.25">
      <c r="I4336" s="1783">
        <v>0</v>
      </c>
      <c r="J4336" s="1783">
        <v>0</v>
      </c>
      <c r="O4336" s="1764">
        <f t="shared" si="1528"/>
        <v>0</v>
      </c>
      <c r="P4336" s="1806" t="str">
        <f t="shared" si="1529"/>
        <v/>
      </c>
      <c r="R4336" s="1864" t="str">
        <f t="shared" si="1530"/>
        <v/>
      </c>
      <c r="S4336" s="1807">
        <f t="shared" si="1531"/>
        <v>0</v>
      </c>
      <c r="U4336" s="1764">
        <f t="shared" si="1532"/>
        <v>0</v>
      </c>
      <c r="V4336" s="1764">
        <f t="shared" si="1533"/>
        <v>0</v>
      </c>
      <c r="W4336" s="1764">
        <f t="shared" si="1534"/>
        <v>0</v>
      </c>
      <c r="X4336" s="1768"/>
      <c r="Y4336" s="1784"/>
      <c r="Z4336" s="1770"/>
      <c r="AA4336" s="1843"/>
      <c r="AB4336" s="1843"/>
      <c r="AH4336" s="1867"/>
      <c r="AK4336" s="1868"/>
      <c r="AL4336" s="1868"/>
    </row>
    <row r="4337" spans="9:38" x14ac:dyDescent="0.25">
      <c r="I4337" s="1783">
        <v>0</v>
      </c>
      <c r="J4337" s="1783">
        <v>0</v>
      </c>
      <c r="O4337" s="1764">
        <f t="shared" si="1528"/>
        <v>0</v>
      </c>
      <c r="P4337" s="1806" t="str">
        <f t="shared" si="1529"/>
        <v/>
      </c>
      <c r="R4337" s="1864" t="str">
        <f t="shared" si="1530"/>
        <v/>
      </c>
      <c r="S4337" s="1807">
        <f t="shared" si="1531"/>
        <v>0</v>
      </c>
      <c r="U4337" s="1764">
        <f t="shared" si="1532"/>
        <v>0</v>
      </c>
      <c r="V4337" s="1764">
        <f t="shared" si="1533"/>
        <v>0</v>
      </c>
      <c r="W4337" s="1764">
        <f t="shared" si="1534"/>
        <v>0</v>
      </c>
      <c r="X4337" s="1768"/>
      <c r="Y4337" s="1784"/>
      <c r="Z4337" s="1770"/>
      <c r="AA4337" s="1843"/>
      <c r="AB4337" s="1843"/>
      <c r="AH4337" s="1867"/>
      <c r="AK4337" s="1868"/>
      <c r="AL4337" s="1868"/>
    </row>
    <row r="4338" spans="9:38" x14ac:dyDescent="0.25">
      <c r="I4338" s="1783">
        <v>0</v>
      </c>
      <c r="J4338" s="1783">
        <v>0</v>
      </c>
      <c r="O4338" s="1764">
        <f t="shared" si="1528"/>
        <v>0</v>
      </c>
      <c r="P4338" s="1806" t="str">
        <f t="shared" si="1529"/>
        <v/>
      </c>
      <c r="R4338" s="1864" t="str">
        <f t="shared" si="1530"/>
        <v/>
      </c>
      <c r="S4338" s="1807">
        <f t="shared" si="1531"/>
        <v>0</v>
      </c>
      <c r="U4338" s="1764">
        <f t="shared" si="1532"/>
        <v>0</v>
      </c>
      <c r="V4338" s="1764">
        <f t="shared" si="1533"/>
        <v>0</v>
      </c>
      <c r="W4338" s="1764">
        <f t="shared" si="1534"/>
        <v>0</v>
      </c>
      <c r="X4338" s="1768"/>
      <c r="Y4338" s="1784"/>
      <c r="Z4338" s="1770"/>
      <c r="AA4338" s="1843"/>
      <c r="AB4338" s="1843"/>
      <c r="AH4338" s="1867"/>
      <c r="AK4338" s="1868"/>
      <c r="AL4338" s="1868"/>
    </row>
    <row r="4339" spans="9:38" x14ac:dyDescent="0.25">
      <c r="I4339" s="1783">
        <v>0</v>
      </c>
      <c r="J4339" s="1783">
        <v>0</v>
      </c>
      <c r="O4339" s="1764">
        <f t="shared" si="1528"/>
        <v>0</v>
      </c>
      <c r="P4339" s="1806" t="str">
        <f t="shared" si="1529"/>
        <v/>
      </c>
      <c r="R4339" s="1864" t="str">
        <f t="shared" si="1530"/>
        <v/>
      </c>
      <c r="S4339" s="1807">
        <f t="shared" si="1531"/>
        <v>0</v>
      </c>
      <c r="U4339" s="1764">
        <f t="shared" si="1532"/>
        <v>0</v>
      </c>
      <c r="V4339" s="1764">
        <f t="shared" si="1533"/>
        <v>0</v>
      </c>
      <c r="W4339" s="1764">
        <f t="shared" si="1534"/>
        <v>0</v>
      </c>
      <c r="X4339" s="1768"/>
      <c r="Y4339" s="1784"/>
      <c r="Z4339" s="1770"/>
      <c r="AA4339" s="1843"/>
      <c r="AB4339" s="1843"/>
      <c r="AH4339" s="1867"/>
      <c r="AK4339" s="1868"/>
      <c r="AL4339" s="1868"/>
    </row>
    <row r="4340" spans="9:38" x14ac:dyDescent="0.25">
      <c r="I4340" s="1783">
        <v>0</v>
      </c>
      <c r="J4340" s="1783">
        <v>0</v>
      </c>
      <c r="O4340" s="1764">
        <f t="shared" si="1528"/>
        <v>0</v>
      </c>
      <c r="P4340" s="1806" t="str">
        <f t="shared" si="1529"/>
        <v/>
      </c>
      <c r="R4340" s="1864" t="str">
        <f t="shared" si="1530"/>
        <v/>
      </c>
      <c r="S4340" s="1807">
        <f t="shared" si="1531"/>
        <v>0</v>
      </c>
      <c r="U4340" s="1764">
        <f t="shared" si="1532"/>
        <v>0</v>
      </c>
      <c r="V4340" s="1764">
        <f t="shared" si="1533"/>
        <v>0</v>
      </c>
      <c r="W4340" s="1764">
        <f t="shared" si="1534"/>
        <v>0</v>
      </c>
      <c r="X4340" s="1768"/>
      <c r="Y4340" s="1784"/>
      <c r="Z4340" s="1770"/>
      <c r="AA4340" s="1843"/>
      <c r="AB4340" s="1843"/>
      <c r="AH4340" s="1867"/>
      <c r="AK4340" s="1868"/>
      <c r="AL4340" s="1868"/>
    </row>
    <row r="4341" spans="9:38" x14ac:dyDescent="0.25">
      <c r="I4341" s="1783">
        <v>0</v>
      </c>
      <c r="J4341" s="1783">
        <v>0</v>
      </c>
      <c r="O4341" s="1764">
        <f t="shared" si="1528"/>
        <v>0</v>
      </c>
      <c r="P4341" s="1806" t="str">
        <f t="shared" si="1529"/>
        <v/>
      </c>
      <c r="R4341" s="1864" t="str">
        <f t="shared" si="1530"/>
        <v/>
      </c>
      <c r="S4341" s="1807">
        <f t="shared" si="1531"/>
        <v>0</v>
      </c>
      <c r="U4341" s="1764">
        <f t="shared" si="1532"/>
        <v>0</v>
      </c>
      <c r="V4341" s="1764">
        <f t="shared" si="1533"/>
        <v>0</v>
      </c>
      <c r="W4341" s="1764">
        <f t="shared" si="1534"/>
        <v>0</v>
      </c>
      <c r="X4341" s="1768"/>
      <c r="Y4341" s="1784"/>
      <c r="Z4341" s="1770"/>
      <c r="AA4341" s="1843"/>
      <c r="AB4341" s="1843"/>
      <c r="AH4341" s="1867"/>
      <c r="AK4341" s="1868"/>
      <c r="AL4341" s="1868"/>
    </row>
    <row r="4342" spans="9:38" x14ac:dyDescent="0.25">
      <c r="I4342" s="1783">
        <v>0</v>
      </c>
      <c r="J4342" s="1783">
        <v>0</v>
      </c>
      <c r="O4342" s="1764">
        <f t="shared" si="1528"/>
        <v>0</v>
      </c>
      <c r="P4342" s="1806" t="str">
        <f t="shared" si="1529"/>
        <v/>
      </c>
      <c r="R4342" s="1864" t="str">
        <f t="shared" si="1530"/>
        <v/>
      </c>
      <c r="S4342" s="1807">
        <f t="shared" si="1531"/>
        <v>0</v>
      </c>
      <c r="U4342" s="1764">
        <f t="shared" si="1532"/>
        <v>0</v>
      </c>
      <c r="V4342" s="1764">
        <f t="shared" si="1533"/>
        <v>0</v>
      </c>
      <c r="W4342" s="1764">
        <f t="shared" si="1534"/>
        <v>0</v>
      </c>
      <c r="X4342" s="1768"/>
      <c r="Y4342" s="1784"/>
      <c r="Z4342" s="1770"/>
      <c r="AA4342" s="1843"/>
      <c r="AB4342" s="1843"/>
      <c r="AH4342" s="1867"/>
      <c r="AK4342" s="1868"/>
      <c r="AL4342" s="1868"/>
    </row>
    <row r="4343" spans="9:38" x14ac:dyDescent="0.25">
      <c r="I4343" s="1783">
        <v>0</v>
      </c>
      <c r="J4343" s="1783">
        <v>0</v>
      </c>
      <c r="O4343" s="1764">
        <f t="shared" si="1528"/>
        <v>0</v>
      </c>
      <c r="P4343" s="1806" t="str">
        <f t="shared" si="1529"/>
        <v/>
      </c>
      <c r="R4343" s="1864" t="str">
        <f t="shared" si="1530"/>
        <v/>
      </c>
      <c r="S4343" s="1807">
        <f t="shared" si="1531"/>
        <v>0</v>
      </c>
      <c r="U4343" s="1764">
        <f t="shared" si="1532"/>
        <v>0</v>
      </c>
      <c r="V4343" s="1764">
        <f t="shared" si="1533"/>
        <v>0</v>
      </c>
      <c r="W4343" s="1764">
        <f t="shared" si="1534"/>
        <v>0</v>
      </c>
      <c r="X4343" s="1768"/>
      <c r="Y4343" s="1784"/>
      <c r="Z4343" s="1770"/>
      <c r="AA4343" s="1843"/>
      <c r="AB4343" s="1843"/>
      <c r="AH4343" s="1867"/>
      <c r="AK4343" s="1868"/>
      <c r="AL4343" s="1868"/>
    </row>
    <row r="4344" spans="9:38" x14ac:dyDescent="0.25">
      <c r="I4344" s="1783">
        <v>0</v>
      </c>
      <c r="J4344" s="1783">
        <v>0</v>
      </c>
      <c r="O4344" s="1764">
        <f t="shared" si="1528"/>
        <v>0</v>
      </c>
      <c r="P4344" s="1806" t="str">
        <f t="shared" si="1529"/>
        <v/>
      </c>
      <c r="R4344" s="1864" t="str">
        <f t="shared" si="1530"/>
        <v/>
      </c>
      <c r="S4344" s="1807">
        <f t="shared" si="1531"/>
        <v>0</v>
      </c>
      <c r="U4344" s="1764">
        <f t="shared" si="1532"/>
        <v>0</v>
      </c>
      <c r="V4344" s="1764">
        <f t="shared" si="1533"/>
        <v>0</v>
      </c>
      <c r="W4344" s="1764">
        <f t="shared" si="1534"/>
        <v>0</v>
      </c>
      <c r="X4344" s="1768"/>
      <c r="Y4344" s="1784"/>
      <c r="Z4344" s="1770"/>
      <c r="AA4344" s="1843"/>
      <c r="AB4344" s="1843"/>
      <c r="AH4344" s="1867"/>
      <c r="AK4344" s="1868"/>
      <c r="AL4344" s="1868"/>
    </row>
    <row r="4345" spans="9:38" x14ac:dyDescent="0.25">
      <c r="I4345" s="1783">
        <v>0</v>
      </c>
      <c r="J4345" s="1783">
        <v>0</v>
      </c>
      <c r="O4345" s="1764">
        <f t="shared" si="1528"/>
        <v>0</v>
      </c>
      <c r="P4345" s="1806" t="str">
        <f t="shared" si="1529"/>
        <v/>
      </c>
      <c r="R4345" s="1864" t="str">
        <f t="shared" si="1530"/>
        <v/>
      </c>
      <c r="S4345" s="1807">
        <f t="shared" si="1531"/>
        <v>0</v>
      </c>
      <c r="U4345" s="1764">
        <f t="shared" si="1532"/>
        <v>0</v>
      </c>
      <c r="V4345" s="1764">
        <f t="shared" si="1533"/>
        <v>0</v>
      </c>
      <c r="W4345" s="1764">
        <f t="shared" si="1534"/>
        <v>0</v>
      </c>
      <c r="X4345" s="1768"/>
      <c r="Y4345" s="1784"/>
      <c r="Z4345" s="1770"/>
      <c r="AA4345" s="1843"/>
      <c r="AB4345" s="1843"/>
      <c r="AH4345" s="1867"/>
      <c r="AK4345" s="1868"/>
      <c r="AL4345" s="1868"/>
    </row>
    <row r="4346" spans="9:38" x14ac:dyDescent="0.25">
      <c r="I4346" s="1783">
        <v>0</v>
      </c>
      <c r="J4346" s="1783">
        <v>0</v>
      </c>
      <c r="O4346" s="1764">
        <f t="shared" si="1528"/>
        <v>0</v>
      </c>
      <c r="P4346" s="1806" t="str">
        <f t="shared" si="1529"/>
        <v/>
      </c>
      <c r="R4346" s="1864" t="str">
        <f t="shared" si="1530"/>
        <v/>
      </c>
      <c r="S4346" s="1807">
        <f t="shared" si="1531"/>
        <v>0</v>
      </c>
      <c r="U4346" s="1764">
        <f t="shared" si="1532"/>
        <v>0</v>
      </c>
      <c r="V4346" s="1764">
        <f t="shared" si="1533"/>
        <v>0</v>
      </c>
      <c r="W4346" s="1764">
        <f t="shared" si="1534"/>
        <v>0</v>
      </c>
      <c r="X4346" s="1768"/>
      <c r="Y4346" s="1784"/>
      <c r="Z4346" s="1770"/>
      <c r="AA4346" s="1843"/>
      <c r="AB4346" s="1843"/>
      <c r="AH4346" s="1867"/>
      <c r="AK4346" s="1868"/>
      <c r="AL4346" s="1868"/>
    </row>
    <row r="4347" spans="9:38" x14ac:dyDescent="0.25">
      <c r="I4347" s="1783">
        <v>0</v>
      </c>
      <c r="J4347" s="1783">
        <v>0</v>
      </c>
      <c r="O4347" s="1764">
        <f t="shared" si="1528"/>
        <v>0</v>
      </c>
      <c r="P4347" s="1806" t="str">
        <f t="shared" si="1529"/>
        <v/>
      </c>
      <c r="R4347" s="1864" t="str">
        <f t="shared" si="1530"/>
        <v/>
      </c>
      <c r="S4347" s="1807">
        <f t="shared" si="1531"/>
        <v>0</v>
      </c>
      <c r="U4347" s="1764">
        <f t="shared" si="1532"/>
        <v>0</v>
      </c>
      <c r="V4347" s="1764">
        <f t="shared" si="1533"/>
        <v>0</v>
      </c>
      <c r="W4347" s="1764">
        <f t="shared" si="1534"/>
        <v>0</v>
      </c>
      <c r="X4347" s="1768"/>
      <c r="Y4347" s="1784"/>
      <c r="Z4347" s="1770"/>
      <c r="AA4347" s="1843"/>
      <c r="AB4347" s="1843"/>
      <c r="AH4347" s="1867"/>
      <c r="AK4347" s="1868"/>
      <c r="AL4347" s="1868"/>
    </row>
    <row r="4348" spans="9:38" x14ac:dyDescent="0.25">
      <c r="I4348" s="1783">
        <v>0</v>
      </c>
      <c r="J4348" s="1783">
        <v>0</v>
      </c>
      <c r="O4348" s="1764">
        <f t="shared" si="1528"/>
        <v>0</v>
      </c>
      <c r="P4348" s="1806" t="str">
        <f t="shared" si="1529"/>
        <v/>
      </c>
      <c r="R4348" s="1864" t="str">
        <f t="shared" si="1530"/>
        <v/>
      </c>
      <c r="S4348" s="1807">
        <f t="shared" si="1531"/>
        <v>0</v>
      </c>
      <c r="U4348" s="1764">
        <f t="shared" si="1532"/>
        <v>0</v>
      </c>
      <c r="V4348" s="1764">
        <f t="shared" si="1533"/>
        <v>0</v>
      </c>
      <c r="W4348" s="1764">
        <f t="shared" si="1534"/>
        <v>0</v>
      </c>
      <c r="X4348" s="1768"/>
      <c r="Y4348" s="1784"/>
      <c r="Z4348" s="1770"/>
      <c r="AA4348" s="1843"/>
      <c r="AB4348" s="1843"/>
      <c r="AH4348" s="1867"/>
      <c r="AK4348" s="1868"/>
      <c r="AL4348" s="1868"/>
    </row>
    <row r="4349" spans="9:38" x14ac:dyDescent="0.25">
      <c r="I4349" s="1783">
        <v>0</v>
      </c>
      <c r="J4349" s="1783">
        <v>0</v>
      </c>
      <c r="O4349" s="1764">
        <f t="shared" si="1528"/>
        <v>0</v>
      </c>
      <c r="P4349" s="1806" t="str">
        <f t="shared" si="1529"/>
        <v/>
      </c>
      <c r="R4349" s="1864" t="str">
        <f t="shared" si="1530"/>
        <v/>
      </c>
      <c r="S4349" s="1807">
        <f t="shared" si="1531"/>
        <v>0</v>
      </c>
      <c r="U4349" s="1764">
        <f t="shared" si="1532"/>
        <v>0</v>
      </c>
      <c r="V4349" s="1764">
        <f t="shared" si="1533"/>
        <v>0</v>
      </c>
      <c r="W4349" s="1764">
        <f t="shared" si="1534"/>
        <v>0</v>
      </c>
      <c r="X4349" s="1768"/>
      <c r="Y4349" s="1784"/>
      <c r="Z4349" s="1770"/>
      <c r="AA4349" s="1843"/>
      <c r="AB4349" s="1843"/>
      <c r="AH4349" s="1867"/>
      <c r="AK4349" s="1868"/>
      <c r="AL4349" s="1868"/>
    </row>
    <row r="4350" spans="9:38" x14ac:dyDescent="0.25">
      <c r="I4350" s="1783">
        <v>0</v>
      </c>
      <c r="J4350" s="1783">
        <v>0</v>
      </c>
      <c r="O4350" s="1764">
        <f t="shared" si="1528"/>
        <v>0</v>
      </c>
      <c r="P4350" s="1806" t="str">
        <f t="shared" si="1529"/>
        <v/>
      </c>
      <c r="R4350" s="1864" t="str">
        <f t="shared" si="1530"/>
        <v/>
      </c>
      <c r="S4350" s="1807">
        <f t="shared" si="1531"/>
        <v>0</v>
      </c>
      <c r="U4350" s="1764">
        <f t="shared" si="1532"/>
        <v>0</v>
      </c>
      <c r="V4350" s="1764">
        <f t="shared" si="1533"/>
        <v>0</v>
      </c>
      <c r="W4350" s="1764">
        <f t="shared" si="1534"/>
        <v>0</v>
      </c>
      <c r="X4350" s="1768"/>
      <c r="Y4350" s="1784"/>
      <c r="Z4350" s="1770"/>
      <c r="AA4350" s="1843"/>
      <c r="AB4350" s="1843"/>
      <c r="AH4350" s="1867"/>
      <c r="AK4350" s="1868"/>
      <c r="AL4350" s="1868"/>
    </row>
    <row r="4351" spans="9:38" x14ac:dyDescent="0.25">
      <c r="I4351" s="1783">
        <v>0</v>
      </c>
      <c r="J4351" s="1783">
        <v>0</v>
      </c>
      <c r="O4351" s="1764">
        <f t="shared" si="1528"/>
        <v>0</v>
      </c>
      <c r="P4351" s="1806" t="str">
        <f t="shared" si="1529"/>
        <v/>
      </c>
      <c r="R4351" s="1864" t="str">
        <f t="shared" si="1530"/>
        <v/>
      </c>
      <c r="S4351" s="1807">
        <f t="shared" si="1531"/>
        <v>0</v>
      </c>
      <c r="U4351" s="1764">
        <f t="shared" si="1532"/>
        <v>0</v>
      </c>
      <c r="V4351" s="1764">
        <f t="shared" si="1533"/>
        <v>0</v>
      </c>
      <c r="W4351" s="1764">
        <f t="shared" si="1534"/>
        <v>0</v>
      </c>
      <c r="X4351" s="1768"/>
      <c r="Y4351" s="1784"/>
      <c r="Z4351" s="1770"/>
      <c r="AA4351" s="1843"/>
      <c r="AB4351" s="1843"/>
      <c r="AH4351" s="1867"/>
      <c r="AK4351" s="1868"/>
      <c r="AL4351" s="1868"/>
    </row>
    <row r="4352" spans="9:38" x14ac:dyDescent="0.25">
      <c r="I4352" s="1783">
        <v>0</v>
      </c>
      <c r="J4352" s="1783">
        <v>0</v>
      </c>
      <c r="O4352" s="1764">
        <f t="shared" si="1528"/>
        <v>0</v>
      </c>
      <c r="P4352" s="1806" t="str">
        <f t="shared" si="1529"/>
        <v/>
      </c>
      <c r="R4352" s="1864" t="str">
        <f t="shared" si="1530"/>
        <v/>
      </c>
      <c r="S4352" s="1807">
        <f t="shared" si="1531"/>
        <v>0</v>
      </c>
      <c r="U4352" s="1764">
        <f t="shared" si="1532"/>
        <v>0</v>
      </c>
      <c r="V4352" s="1764">
        <f t="shared" si="1533"/>
        <v>0</v>
      </c>
      <c r="W4352" s="1764">
        <f t="shared" si="1534"/>
        <v>0</v>
      </c>
      <c r="X4352" s="1768"/>
      <c r="Y4352" s="1784"/>
      <c r="Z4352" s="1770"/>
      <c r="AA4352" s="1843"/>
      <c r="AB4352" s="1843"/>
      <c r="AH4352" s="1867"/>
      <c r="AK4352" s="1868"/>
      <c r="AL4352" s="1868"/>
    </row>
    <row r="4353" spans="9:38" x14ac:dyDescent="0.25">
      <c r="I4353" s="1783">
        <v>0</v>
      </c>
      <c r="J4353" s="1783">
        <v>0</v>
      </c>
      <c r="O4353" s="1764">
        <f t="shared" si="1528"/>
        <v>0</v>
      </c>
      <c r="P4353" s="1806" t="str">
        <f t="shared" si="1529"/>
        <v/>
      </c>
      <c r="R4353" s="1864" t="str">
        <f t="shared" si="1530"/>
        <v/>
      </c>
      <c r="S4353" s="1807">
        <f t="shared" si="1531"/>
        <v>0</v>
      </c>
      <c r="U4353" s="1764">
        <f t="shared" si="1532"/>
        <v>0</v>
      </c>
      <c r="V4353" s="1764">
        <f t="shared" si="1533"/>
        <v>0</v>
      </c>
      <c r="W4353" s="1764">
        <f t="shared" si="1534"/>
        <v>0</v>
      </c>
      <c r="X4353" s="1768"/>
      <c r="Y4353" s="1784"/>
      <c r="Z4353" s="1770"/>
      <c r="AA4353" s="1843"/>
      <c r="AB4353" s="1843"/>
      <c r="AH4353" s="1867"/>
      <c r="AK4353" s="1868"/>
      <c r="AL4353" s="1868"/>
    </row>
    <row r="4354" spans="9:38" x14ac:dyDescent="0.25">
      <c r="I4354" s="1783">
        <v>0</v>
      </c>
      <c r="J4354" s="1783">
        <v>0</v>
      </c>
      <c r="O4354" s="1764">
        <f t="shared" si="1528"/>
        <v>0</v>
      </c>
      <c r="P4354" s="1806" t="str">
        <f t="shared" si="1529"/>
        <v/>
      </c>
      <c r="R4354" s="1864" t="str">
        <f t="shared" si="1530"/>
        <v/>
      </c>
      <c r="S4354" s="1807">
        <f t="shared" si="1531"/>
        <v>0</v>
      </c>
      <c r="U4354" s="1764">
        <f t="shared" si="1532"/>
        <v>0</v>
      </c>
      <c r="V4354" s="1764">
        <f t="shared" si="1533"/>
        <v>0</v>
      </c>
      <c r="W4354" s="1764">
        <f t="shared" si="1534"/>
        <v>0</v>
      </c>
      <c r="X4354" s="1768"/>
      <c r="Y4354" s="1784"/>
      <c r="Z4354" s="1770"/>
      <c r="AA4354" s="1843"/>
      <c r="AB4354" s="1843"/>
      <c r="AH4354" s="1867"/>
      <c r="AK4354" s="1868"/>
      <c r="AL4354" s="1868"/>
    </row>
    <row r="4355" spans="9:38" x14ac:dyDescent="0.25">
      <c r="I4355" s="1783">
        <v>0</v>
      </c>
      <c r="J4355" s="1783">
        <v>0</v>
      </c>
      <c r="O4355" s="1764">
        <f t="shared" si="1528"/>
        <v>0</v>
      </c>
      <c r="P4355" s="1806" t="str">
        <f t="shared" si="1529"/>
        <v/>
      </c>
      <c r="R4355" s="1864" t="str">
        <f t="shared" si="1530"/>
        <v/>
      </c>
      <c r="S4355" s="1807">
        <f t="shared" si="1531"/>
        <v>0</v>
      </c>
      <c r="U4355" s="1764">
        <f t="shared" si="1532"/>
        <v>0</v>
      </c>
      <c r="V4355" s="1764">
        <f t="shared" si="1533"/>
        <v>0</v>
      </c>
      <c r="W4355" s="1764">
        <f t="shared" si="1534"/>
        <v>0</v>
      </c>
      <c r="X4355" s="1768"/>
      <c r="Y4355" s="1784"/>
      <c r="Z4355" s="1770"/>
      <c r="AA4355" s="1843"/>
      <c r="AB4355" s="1843"/>
      <c r="AH4355" s="1867"/>
      <c r="AK4355" s="1868"/>
      <c r="AL4355" s="1868"/>
    </row>
    <row r="4356" spans="9:38" x14ac:dyDescent="0.25">
      <c r="I4356" s="1783">
        <v>0</v>
      </c>
      <c r="J4356" s="1783">
        <v>0</v>
      </c>
      <c r="O4356" s="1764">
        <f t="shared" si="1528"/>
        <v>0</v>
      </c>
      <c r="P4356" s="1806" t="str">
        <f t="shared" si="1529"/>
        <v/>
      </c>
      <c r="R4356" s="1864" t="str">
        <f t="shared" si="1530"/>
        <v/>
      </c>
      <c r="S4356" s="1807">
        <f t="shared" si="1531"/>
        <v>0</v>
      </c>
      <c r="U4356" s="1764">
        <f t="shared" si="1532"/>
        <v>0</v>
      </c>
      <c r="V4356" s="1764">
        <f t="shared" si="1533"/>
        <v>0</v>
      </c>
      <c r="W4356" s="1764">
        <f t="shared" si="1534"/>
        <v>0</v>
      </c>
      <c r="X4356" s="1768"/>
      <c r="Y4356" s="1784"/>
      <c r="Z4356" s="1770"/>
      <c r="AA4356" s="1843"/>
      <c r="AB4356" s="1843"/>
      <c r="AH4356" s="1867"/>
      <c r="AK4356" s="1868"/>
      <c r="AL4356" s="1868"/>
    </row>
    <row r="4357" spans="9:38" x14ac:dyDescent="0.25">
      <c r="I4357" s="1783">
        <v>0</v>
      </c>
      <c r="J4357" s="1783">
        <v>0</v>
      </c>
      <c r="O4357" s="1764">
        <f t="shared" si="1528"/>
        <v>0</v>
      </c>
      <c r="P4357" s="1806" t="str">
        <f t="shared" si="1529"/>
        <v/>
      </c>
      <c r="R4357" s="1864" t="str">
        <f t="shared" si="1530"/>
        <v/>
      </c>
      <c r="S4357" s="1807">
        <f t="shared" si="1531"/>
        <v>0</v>
      </c>
      <c r="U4357" s="1764">
        <f t="shared" si="1532"/>
        <v>0</v>
      </c>
      <c r="V4357" s="1764">
        <f t="shared" si="1533"/>
        <v>0</v>
      </c>
      <c r="W4357" s="1764">
        <f t="shared" si="1534"/>
        <v>0</v>
      </c>
      <c r="X4357" s="1768"/>
      <c r="Y4357" s="1784"/>
      <c r="Z4357" s="1770"/>
      <c r="AA4357" s="1843"/>
      <c r="AB4357" s="1843"/>
      <c r="AH4357" s="1867"/>
      <c r="AK4357" s="1868"/>
      <c r="AL4357" s="1868"/>
    </row>
    <row r="4358" spans="9:38" x14ac:dyDescent="0.25">
      <c r="I4358" s="1783">
        <v>0</v>
      </c>
      <c r="J4358" s="1783">
        <v>0</v>
      </c>
      <c r="O4358" s="1764">
        <f t="shared" si="1528"/>
        <v>0</v>
      </c>
      <c r="P4358" s="1806" t="str">
        <f t="shared" si="1529"/>
        <v/>
      </c>
      <c r="R4358" s="1864" t="str">
        <f t="shared" si="1530"/>
        <v/>
      </c>
      <c r="S4358" s="1807">
        <f t="shared" si="1531"/>
        <v>0</v>
      </c>
      <c r="U4358" s="1764">
        <f t="shared" si="1532"/>
        <v>0</v>
      </c>
      <c r="V4358" s="1764">
        <f t="shared" si="1533"/>
        <v>0</v>
      </c>
      <c r="W4358" s="1764">
        <f t="shared" si="1534"/>
        <v>0</v>
      </c>
      <c r="X4358" s="1768"/>
      <c r="Y4358" s="1784"/>
      <c r="Z4358" s="1770"/>
      <c r="AA4358" s="1843"/>
      <c r="AB4358" s="1843"/>
      <c r="AH4358" s="1867"/>
      <c r="AK4358" s="1868"/>
      <c r="AL4358" s="1868"/>
    </row>
    <row r="4359" spans="9:38" x14ac:dyDescent="0.25">
      <c r="I4359" s="1783">
        <v>0</v>
      </c>
      <c r="J4359" s="1783">
        <v>0</v>
      </c>
      <c r="O4359" s="1764">
        <f t="shared" si="1528"/>
        <v>0</v>
      </c>
      <c r="P4359" s="1806" t="str">
        <f t="shared" si="1529"/>
        <v/>
      </c>
      <c r="R4359" s="1864" t="str">
        <f t="shared" si="1530"/>
        <v/>
      </c>
      <c r="S4359" s="1807">
        <f t="shared" si="1531"/>
        <v>0</v>
      </c>
      <c r="U4359" s="1764">
        <f t="shared" si="1532"/>
        <v>0</v>
      </c>
      <c r="V4359" s="1764">
        <f t="shared" si="1533"/>
        <v>0</v>
      </c>
      <c r="W4359" s="1764">
        <f t="shared" si="1534"/>
        <v>0</v>
      </c>
      <c r="X4359" s="1768"/>
      <c r="Y4359" s="1784"/>
      <c r="Z4359" s="1770"/>
      <c r="AA4359" s="1843"/>
      <c r="AB4359" s="1843"/>
      <c r="AH4359" s="1867"/>
      <c r="AK4359" s="1868"/>
      <c r="AL4359" s="1868"/>
    </row>
    <row r="4360" spans="9:38" x14ac:dyDescent="0.25">
      <c r="I4360" s="1783">
        <v>0</v>
      </c>
      <c r="J4360" s="1783">
        <v>0</v>
      </c>
      <c r="O4360" s="1764">
        <f t="shared" si="1528"/>
        <v>0</v>
      </c>
      <c r="P4360" s="1806" t="str">
        <f t="shared" si="1529"/>
        <v/>
      </c>
      <c r="R4360" s="1864" t="str">
        <f t="shared" si="1530"/>
        <v/>
      </c>
      <c r="S4360" s="1807">
        <f t="shared" si="1531"/>
        <v>0</v>
      </c>
      <c r="U4360" s="1764">
        <f t="shared" si="1532"/>
        <v>0</v>
      </c>
      <c r="V4360" s="1764">
        <f t="shared" si="1533"/>
        <v>0</v>
      </c>
      <c r="W4360" s="1764">
        <f t="shared" si="1534"/>
        <v>0</v>
      </c>
      <c r="X4360" s="1768"/>
      <c r="Y4360" s="1784"/>
      <c r="Z4360" s="1770"/>
      <c r="AA4360" s="1843"/>
      <c r="AB4360" s="1843"/>
      <c r="AH4360" s="1867"/>
      <c r="AK4360" s="1868"/>
      <c r="AL4360" s="1868"/>
    </row>
    <row r="4361" spans="9:38" x14ac:dyDescent="0.25">
      <c r="I4361" s="1783">
        <v>0</v>
      </c>
      <c r="J4361" s="1783">
        <v>0</v>
      </c>
      <c r="O4361" s="1764">
        <f t="shared" ref="O4361:O4424" si="1535">N4361-Q4361</f>
        <v>0</v>
      </c>
      <c r="P4361" s="1806" t="str">
        <f t="shared" ref="P4361:P4424" si="1536">IF(N4361&lt;=0,"",O4361/N4361)</f>
        <v/>
      </c>
      <c r="R4361" s="1864" t="str">
        <f t="shared" ref="R4361:R4424" si="1537">IF(N4361&lt;=0,"",Q4361/N4361)</f>
        <v/>
      </c>
      <c r="S4361" s="1807">
        <f t="shared" ref="S4361:S4424" si="1538">Q4361/$S$1</f>
        <v>0</v>
      </c>
      <c r="U4361" s="1764">
        <f t="shared" ref="U4361:U4424" si="1539">((1-I4361)*O4361)+((1-J4361)*Q4361)</f>
        <v>0</v>
      </c>
      <c r="V4361" s="1764">
        <f t="shared" ref="V4361:V4424" si="1540">L4361-W4361</f>
        <v>0</v>
      </c>
      <c r="W4361" s="1764">
        <f t="shared" ref="W4361:W4424" si="1541">X4361+AC4361+AH4361+AM4361+AO4361+AR4361</f>
        <v>0</v>
      </c>
      <c r="X4361" s="1768"/>
      <c r="Y4361" s="1784"/>
      <c r="Z4361" s="1770"/>
      <c r="AA4361" s="1843"/>
      <c r="AB4361" s="1843"/>
      <c r="AH4361" s="1867"/>
      <c r="AK4361" s="1868"/>
      <c r="AL4361" s="1868"/>
    </row>
    <row r="4362" spans="9:38" x14ac:dyDescent="0.25">
      <c r="I4362" s="1783">
        <v>0</v>
      </c>
      <c r="J4362" s="1783">
        <v>0</v>
      </c>
      <c r="O4362" s="1764">
        <f t="shared" si="1535"/>
        <v>0</v>
      </c>
      <c r="P4362" s="1806" t="str">
        <f t="shared" si="1536"/>
        <v/>
      </c>
      <c r="R4362" s="1864" t="str">
        <f t="shared" si="1537"/>
        <v/>
      </c>
      <c r="S4362" s="1807">
        <f t="shared" si="1538"/>
        <v>0</v>
      </c>
      <c r="U4362" s="1764">
        <f t="shared" si="1539"/>
        <v>0</v>
      </c>
      <c r="V4362" s="1764">
        <f t="shared" si="1540"/>
        <v>0</v>
      </c>
      <c r="W4362" s="1764">
        <f t="shared" si="1541"/>
        <v>0</v>
      </c>
      <c r="X4362" s="1768"/>
      <c r="Y4362" s="1784"/>
      <c r="Z4362" s="1770"/>
      <c r="AA4362" s="1843"/>
      <c r="AB4362" s="1843"/>
      <c r="AH4362" s="1867"/>
      <c r="AK4362" s="1868"/>
      <c r="AL4362" s="1868"/>
    </row>
    <row r="4363" spans="9:38" x14ac:dyDescent="0.25">
      <c r="I4363" s="1783">
        <v>0</v>
      </c>
      <c r="J4363" s="1783">
        <v>0</v>
      </c>
      <c r="O4363" s="1764">
        <f t="shared" si="1535"/>
        <v>0</v>
      </c>
      <c r="P4363" s="1806" t="str">
        <f t="shared" si="1536"/>
        <v/>
      </c>
      <c r="R4363" s="1864" t="str">
        <f t="shared" si="1537"/>
        <v/>
      </c>
      <c r="S4363" s="1807">
        <f t="shared" si="1538"/>
        <v>0</v>
      </c>
      <c r="U4363" s="1764">
        <f t="shared" si="1539"/>
        <v>0</v>
      </c>
      <c r="V4363" s="1764">
        <f t="shared" si="1540"/>
        <v>0</v>
      </c>
      <c r="W4363" s="1764">
        <f t="shared" si="1541"/>
        <v>0</v>
      </c>
      <c r="X4363" s="1768"/>
      <c r="Y4363" s="1784"/>
      <c r="Z4363" s="1770"/>
      <c r="AA4363" s="1843"/>
      <c r="AB4363" s="1843"/>
      <c r="AH4363" s="1867"/>
      <c r="AK4363" s="1868"/>
      <c r="AL4363" s="1868"/>
    </row>
    <row r="4364" spans="9:38" x14ac:dyDescent="0.25">
      <c r="I4364" s="1783">
        <v>0</v>
      </c>
      <c r="J4364" s="1783">
        <v>0</v>
      </c>
      <c r="O4364" s="1764">
        <f t="shared" si="1535"/>
        <v>0</v>
      </c>
      <c r="P4364" s="1806" t="str">
        <f t="shared" si="1536"/>
        <v/>
      </c>
      <c r="R4364" s="1864" t="str">
        <f t="shared" si="1537"/>
        <v/>
      </c>
      <c r="S4364" s="1807">
        <f t="shared" si="1538"/>
        <v>0</v>
      </c>
      <c r="U4364" s="1764">
        <f t="shared" si="1539"/>
        <v>0</v>
      </c>
      <c r="V4364" s="1764">
        <f t="shared" si="1540"/>
        <v>0</v>
      </c>
      <c r="W4364" s="1764">
        <f t="shared" si="1541"/>
        <v>0</v>
      </c>
      <c r="X4364" s="1768"/>
      <c r="Y4364" s="1784"/>
      <c r="Z4364" s="1770"/>
      <c r="AA4364" s="1843"/>
      <c r="AB4364" s="1843"/>
      <c r="AH4364" s="1867"/>
      <c r="AK4364" s="1868"/>
      <c r="AL4364" s="1868"/>
    </row>
    <row r="4365" spans="9:38" x14ac:dyDescent="0.25">
      <c r="I4365" s="1783">
        <v>0</v>
      </c>
      <c r="J4365" s="1783">
        <v>0</v>
      </c>
      <c r="O4365" s="1764">
        <f t="shared" si="1535"/>
        <v>0</v>
      </c>
      <c r="P4365" s="1806" t="str">
        <f t="shared" si="1536"/>
        <v/>
      </c>
      <c r="R4365" s="1864" t="str">
        <f t="shared" si="1537"/>
        <v/>
      </c>
      <c r="S4365" s="1807">
        <f t="shared" si="1538"/>
        <v>0</v>
      </c>
      <c r="U4365" s="1764">
        <f t="shared" si="1539"/>
        <v>0</v>
      </c>
      <c r="V4365" s="1764">
        <f t="shared" si="1540"/>
        <v>0</v>
      </c>
      <c r="W4365" s="1764">
        <f t="shared" si="1541"/>
        <v>0</v>
      </c>
      <c r="X4365" s="1768"/>
      <c r="Y4365" s="1784"/>
      <c r="Z4365" s="1770"/>
      <c r="AA4365" s="1843"/>
      <c r="AB4365" s="1843"/>
      <c r="AH4365" s="1867"/>
      <c r="AK4365" s="1868"/>
      <c r="AL4365" s="1868"/>
    </row>
    <row r="4366" spans="9:38" x14ac:dyDescent="0.25">
      <c r="I4366" s="1783">
        <v>0</v>
      </c>
      <c r="J4366" s="1783">
        <v>0</v>
      </c>
      <c r="O4366" s="1764">
        <f t="shared" si="1535"/>
        <v>0</v>
      </c>
      <c r="P4366" s="1806" t="str">
        <f t="shared" si="1536"/>
        <v/>
      </c>
      <c r="R4366" s="1864" t="str">
        <f t="shared" si="1537"/>
        <v/>
      </c>
      <c r="S4366" s="1807">
        <f t="shared" si="1538"/>
        <v>0</v>
      </c>
      <c r="U4366" s="1764">
        <f t="shared" si="1539"/>
        <v>0</v>
      </c>
      <c r="V4366" s="1764">
        <f t="shared" si="1540"/>
        <v>0</v>
      </c>
      <c r="W4366" s="1764">
        <f t="shared" si="1541"/>
        <v>0</v>
      </c>
      <c r="X4366" s="1768"/>
      <c r="Y4366" s="1784"/>
      <c r="Z4366" s="1770"/>
      <c r="AA4366" s="1843"/>
      <c r="AB4366" s="1843"/>
      <c r="AH4366" s="1867"/>
      <c r="AK4366" s="1868"/>
      <c r="AL4366" s="1868"/>
    </row>
    <row r="4367" spans="9:38" x14ac:dyDescent="0.25">
      <c r="I4367" s="1783">
        <v>0</v>
      </c>
      <c r="J4367" s="1783">
        <v>0</v>
      </c>
      <c r="O4367" s="1764">
        <f t="shared" si="1535"/>
        <v>0</v>
      </c>
      <c r="P4367" s="1806" t="str">
        <f t="shared" si="1536"/>
        <v/>
      </c>
      <c r="R4367" s="1864" t="str">
        <f t="shared" si="1537"/>
        <v/>
      </c>
      <c r="S4367" s="1807">
        <f t="shared" si="1538"/>
        <v>0</v>
      </c>
      <c r="U4367" s="1764">
        <f t="shared" si="1539"/>
        <v>0</v>
      </c>
      <c r="V4367" s="1764">
        <f t="shared" si="1540"/>
        <v>0</v>
      </c>
      <c r="W4367" s="1764">
        <f t="shared" si="1541"/>
        <v>0</v>
      </c>
      <c r="X4367" s="1768"/>
      <c r="Y4367" s="1784"/>
      <c r="Z4367" s="1770"/>
      <c r="AA4367" s="1843"/>
      <c r="AB4367" s="1843"/>
      <c r="AH4367" s="1867"/>
      <c r="AK4367" s="1868"/>
      <c r="AL4367" s="1868"/>
    </row>
    <row r="4368" spans="9:38" x14ac:dyDescent="0.25">
      <c r="I4368" s="1783">
        <v>0</v>
      </c>
      <c r="J4368" s="1783">
        <v>0</v>
      </c>
      <c r="O4368" s="1764">
        <f t="shared" si="1535"/>
        <v>0</v>
      </c>
      <c r="P4368" s="1806" t="str">
        <f t="shared" si="1536"/>
        <v/>
      </c>
      <c r="R4368" s="1864" t="str">
        <f t="shared" si="1537"/>
        <v/>
      </c>
      <c r="S4368" s="1807">
        <f t="shared" si="1538"/>
        <v>0</v>
      </c>
      <c r="U4368" s="1764">
        <f t="shared" si="1539"/>
        <v>0</v>
      </c>
      <c r="V4368" s="1764">
        <f t="shared" si="1540"/>
        <v>0</v>
      </c>
      <c r="W4368" s="1764">
        <f t="shared" si="1541"/>
        <v>0</v>
      </c>
      <c r="X4368" s="1768"/>
      <c r="Y4368" s="1784"/>
      <c r="Z4368" s="1770"/>
      <c r="AA4368" s="1843"/>
      <c r="AB4368" s="1843"/>
      <c r="AH4368" s="1867"/>
      <c r="AK4368" s="1868"/>
      <c r="AL4368" s="1868"/>
    </row>
    <row r="4369" spans="9:38" x14ac:dyDescent="0.25">
      <c r="I4369" s="1783">
        <v>0</v>
      </c>
      <c r="J4369" s="1783">
        <v>0</v>
      </c>
      <c r="O4369" s="1764">
        <f t="shared" si="1535"/>
        <v>0</v>
      </c>
      <c r="P4369" s="1806" t="str">
        <f t="shared" si="1536"/>
        <v/>
      </c>
      <c r="R4369" s="1864" t="str">
        <f t="shared" si="1537"/>
        <v/>
      </c>
      <c r="S4369" s="1807">
        <f t="shared" si="1538"/>
        <v>0</v>
      </c>
      <c r="U4369" s="1764">
        <f t="shared" si="1539"/>
        <v>0</v>
      </c>
      <c r="V4369" s="1764">
        <f t="shared" si="1540"/>
        <v>0</v>
      </c>
      <c r="W4369" s="1764">
        <f t="shared" si="1541"/>
        <v>0</v>
      </c>
      <c r="X4369" s="1768"/>
      <c r="Y4369" s="1784"/>
      <c r="Z4369" s="1770"/>
      <c r="AA4369" s="1843"/>
      <c r="AB4369" s="1843"/>
      <c r="AH4369" s="1867"/>
      <c r="AK4369" s="1868"/>
      <c r="AL4369" s="1868"/>
    </row>
    <row r="4370" spans="9:38" x14ac:dyDescent="0.25">
      <c r="I4370" s="1783">
        <v>0</v>
      </c>
      <c r="J4370" s="1783">
        <v>0</v>
      </c>
      <c r="O4370" s="1764">
        <f t="shared" si="1535"/>
        <v>0</v>
      </c>
      <c r="P4370" s="1806" t="str">
        <f t="shared" si="1536"/>
        <v/>
      </c>
      <c r="R4370" s="1864" t="str">
        <f t="shared" si="1537"/>
        <v/>
      </c>
      <c r="S4370" s="1807">
        <f t="shared" si="1538"/>
        <v>0</v>
      </c>
      <c r="U4370" s="1764">
        <f t="shared" si="1539"/>
        <v>0</v>
      </c>
      <c r="V4370" s="1764">
        <f t="shared" si="1540"/>
        <v>0</v>
      </c>
      <c r="W4370" s="1764">
        <f t="shared" si="1541"/>
        <v>0</v>
      </c>
      <c r="X4370" s="1768"/>
      <c r="Y4370" s="1784"/>
      <c r="Z4370" s="1770"/>
      <c r="AA4370" s="1843"/>
      <c r="AB4370" s="1843"/>
      <c r="AH4370" s="1867"/>
      <c r="AK4370" s="1868"/>
      <c r="AL4370" s="1868"/>
    </row>
    <row r="4371" spans="9:38" x14ac:dyDescent="0.25">
      <c r="I4371" s="1783">
        <v>0</v>
      </c>
      <c r="J4371" s="1783">
        <v>0</v>
      </c>
      <c r="O4371" s="1764">
        <f t="shared" si="1535"/>
        <v>0</v>
      </c>
      <c r="P4371" s="1806" t="str">
        <f t="shared" si="1536"/>
        <v/>
      </c>
      <c r="R4371" s="1864" t="str">
        <f t="shared" si="1537"/>
        <v/>
      </c>
      <c r="S4371" s="1807">
        <f t="shared" si="1538"/>
        <v>0</v>
      </c>
      <c r="U4371" s="1764">
        <f t="shared" si="1539"/>
        <v>0</v>
      </c>
      <c r="V4371" s="1764">
        <f t="shared" si="1540"/>
        <v>0</v>
      </c>
      <c r="W4371" s="1764">
        <f t="shared" si="1541"/>
        <v>0</v>
      </c>
      <c r="X4371" s="1768"/>
      <c r="Y4371" s="1784"/>
      <c r="Z4371" s="1770"/>
      <c r="AA4371" s="1843"/>
      <c r="AB4371" s="1843"/>
      <c r="AH4371" s="1867"/>
      <c r="AK4371" s="1868"/>
      <c r="AL4371" s="1868"/>
    </row>
    <row r="4372" spans="9:38" x14ac:dyDescent="0.25">
      <c r="I4372" s="1783">
        <v>0</v>
      </c>
      <c r="J4372" s="1783">
        <v>0</v>
      </c>
      <c r="O4372" s="1764">
        <f t="shared" si="1535"/>
        <v>0</v>
      </c>
      <c r="P4372" s="1806" t="str">
        <f t="shared" si="1536"/>
        <v/>
      </c>
      <c r="R4372" s="1864" t="str">
        <f t="shared" si="1537"/>
        <v/>
      </c>
      <c r="S4372" s="1807">
        <f t="shared" si="1538"/>
        <v>0</v>
      </c>
      <c r="U4372" s="1764">
        <f t="shared" si="1539"/>
        <v>0</v>
      </c>
      <c r="V4372" s="1764">
        <f t="shared" si="1540"/>
        <v>0</v>
      </c>
      <c r="W4372" s="1764">
        <f t="shared" si="1541"/>
        <v>0</v>
      </c>
      <c r="X4372" s="1768"/>
      <c r="Y4372" s="1784"/>
      <c r="Z4372" s="1770"/>
      <c r="AA4372" s="1843"/>
      <c r="AB4372" s="1843"/>
      <c r="AH4372" s="1867"/>
      <c r="AK4372" s="1868"/>
      <c r="AL4372" s="1868"/>
    </row>
    <row r="4373" spans="9:38" x14ac:dyDescent="0.25">
      <c r="I4373" s="1783">
        <v>0</v>
      </c>
      <c r="J4373" s="1783">
        <v>0</v>
      </c>
      <c r="O4373" s="1764">
        <f t="shared" si="1535"/>
        <v>0</v>
      </c>
      <c r="P4373" s="1806" t="str">
        <f t="shared" si="1536"/>
        <v/>
      </c>
      <c r="R4373" s="1864" t="str">
        <f t="shared" si="1537"/>
        <v/>
      </c>
      <c r="S4373" s="1807">
        <f t="shared" si="1538"/>
        <v>0</v>
      </c>
      <c r="U4373" s="1764">
        <f t="shared" si="1539"/>
        <v>0</v>
      </c>
      <c r="V4373" s="1764">
        <f t="shared" si="1540"/>
        <v>0</v>
      </c>
      <c r="W4373" s="1764">
        <f t="shared" si="1541"/>
        <v>0</v>
      </c>
      <c r="X4373" s="1768"/>
      <c r="Y4373" s="1784"/>
      <c r="Z4373" s="1770"/>
      <c r="AA4373" s="1843"/>
      <c r="AB4373" s="1843"/>
      <c r="AH4373" s="1867"/>
      <c r="AK4373" s="1868"/>
      <c r="AL4373" s="1868"/>
    </row>
    <row r="4374" spans="9:38" x14ac:dyDescent="0.25">
      <c r="I4374" s="1783">
        <v>0</v>
      </c>
      <c r="J4374" s="1783">
        <v>0</v>
      </c>
      <c r="O4374" s="1764">
        <f t="shared" si="1535"/>
        <v>0</v>
      </c>
      <c r="P4374" s="1806" t="str">
        <f t="shared" si="1536"/>
        <v/>
      </c>
      <c r="R4374" s="1864" t="str">
        <f t="shared" si="1537"/>
        <v/>
      </c>
      <c r="S4374" s="1807">
        <f t="shared" si="1538"/>
        <v>0</v>
      </c>
      <c r="U4374" s="1764">
        <f t="shared" si="1539"/>
        <v>0</v>
      </c>
      <c r="V4374" s="1764">
        <f t="shared" si="1540"/>
        <v>0</v>
      </c>
      <c r="W4374" s="1764">
        <f t="shared" si="1541"/>
        <v>0</v>
      </c>
      <c r="X4374" s="1768"/>
      <c r="Y4374" s="1784"/>
      <c r="Z4374" s="1770"/>
      <c r="AA4374" s="1843"/>
      <c r="AB4374" s="1843"/>
      <c r="AH4374" s="1867"/>
      <c r="AK4374" s="1868"/>
      <c r="AL4374" s="1868"/>
    </row>
    <row r="4375" spans="9:38" x14ac:dyDescent="0.25">
      <c r="I4375" s="1783">
        <v>0</v>
      </c>
      <c r="J4375" s="1783">
        <v>0</v>
      </c>
      <c r="O4375" s="1764">
        <f t="shared" si="1535"/>
        <v>0</v>
      </c>
      <c r="P4375" s="1806" t="str">
        <f t="shared" si="1536"/>
        <v/>
      </c>
      <c r="R4375" s="1864" t="str">
        <f t="shared" si="1537"/>
        <v/>
      </c>
      <c r="S4375" s="1807">
        <f t="shared" si="1538"/>
        <v>0</v>
      </c>
      <c r="U4375" s="1764">
        <f t="shared" si="1539"/>
        <v>0</v>
      </c>
      <c r="V4375" s="1764">
        <f t="shared" si="1540"/>
        <v>0</v>
      </c>
      <c r="W4375" s="1764">
        <f t="shared" si="1541"/>
        <v>0</v>
      </c>
      <c r="X4375" s="1768"/>
      <c r="Y4375" s="1784"/>
      <c r="Z4375" s="1770"/>
      <c r="AA4375" s="1843"/>
      <c r="AB4375" s="1843"/>
      <c r="AH4375" s="1867"/>
      <c r="AK4375" s="1868"/>
      <c r="AL4375" s="1868"/>
    </row>
    <row r="4376" spans="9:38" x14ac:dyDescent="0.25">
      <c r="I4376" s="1783">
        <v>0</v>
      </c>
      <c r="J4376" s="1783">
        <v>0</v>
      </c>
      <c r="O4376" s="1764">
        <f t="shared" si="1535"/>
        <v>0</v>
      </c>
      <c r="P4376" s="1806" t="str">
        <f t="shared" si="1536"/>
        <v/>
      </c>
      <c r="R4376" s="1864" t="str">
        <f t="shared" si="1537"/>
        <v/>
      </c>
      <c r="S4376" s="1807">
        <f t="shared" si="1538"/>
        <v>0</v>
      </c>
      <c r="U4376" s="1764">
        <f t="shared" si="1539"/>
        <v>0</v>
      </c>
      <c r="V4376" s="1764">
        <f t="shared" si="1540"/>
        <v>0</v>
      </c>
      <c r="W4376" s="1764">
        <f t="shared" si="1541"/>
        <v>0</v>
      </c>
      <c r="X4376" s="1768"/>
      <c r="Y4376" s="1784"/>
      <c r="Z4376" s="1770"/>
      <c r="AA4376" s="1843"/>
      <c r="AB4376" s="1843"/>
      <c r="AH4376" s="1867"/>
      <c r="AK4376" s="1868"/>
      <c r="AL4376" s="1868"/>
    </row>
    <row r="4377" spans="9:38" x14ac:dyDescent="0.25">
      <c r="I4377" s="1783">
        <v>0</v>
      </c>
      <c r="J4377" s="1783">
        <v>0</v>
      </c>
      <c r="O4377" s="1764">
        <f t="shared" si="1535"/>
        <v>0</v>
      </c>
      <c r="P4377" s="1806" t="str">
        <f t="shared" si="1536"/>
        <v/>
      </c>
      <c r="R4377" s="1864" t="str">
        <f t="shared" si="1537"/>
        <v/>
      </c>
      <c r="S4377" s="1807">
        <f t="shared" si="1538"/>
        <v>0</v>
      </c>
      <c r="U4377" s="1764">
        <f t="shared" si="1539"/>
        <v>0</v>
      </c>
      <c r="V4377" s="1764">
        <f t="shared" si="1540"/>
        <v>0</v>
      </c>
      <c r="W4377" s="1764">
        <f t="shared" si="1541"/>
        <v>0</v>
      </c>
      <c r="X4377" s="1768"/>
      <c r="Y4377" s="1784"/>
      <c r="Z4377" s="1770"/>
      <c r="AA4377" s="1843"/>
      <c r="AB4377" s="1843"/>
      <c r="AH4377" s="1867"/>
      <c r="AK4377" s="1868"/>
      <c r="AL4377" s="1868"/>
    </row>
    <row r="4378" spans="9:38" x14ac:dyDescent="0.25">
      <c r="I4378" s="1783">
        <v>0</v>
      </c>
      <c r="J4378" s="1783">
        <v>0</v>
      </c>
      <c r="O4378" s="1764">
        <f t="shared" si="1535"/>
        <v>0</v>
      </c>
      <c r="P4378" s="1806" t="str">
        <f t="shared" si="1536"/>
        <v/>
      </c>
      <c r="R4378" s="1864" t="str">
        <f t="shared" si="1537"/>
        <v/>
      </c>
      <c r="S4378" s="1807">
        <f t="shared" si="1538"/>
        <v>0</v>
      </c>
      <c r="U4378" s="1764">
        <f t="shared" si="1539"/>
        <v>0</v>
      </c>
      <c r="V4378" s="1764">
        <f t="shared" si="1540"/>
        <v>0</v>
      </c>
      <c r="W4378" s="1764">
        <f t="shared" si="1541"/>
        <v>0</v>
      </c>
      <c r="X4378" s="1768"/>
      <c r="Y4378" s="1784"/>
      <c r="Z4378" s="1770"/>
      <c r="AA4378" s="1843"/>
      <c r="AB4378" s="1843"/>
      <c r="AH4378" s="1867"/>
      <c r="AK4378" s="1868"/>
      <c r="AL4378" s="1868"/>
    </row>
    <row r="4379" spans="9:38" x14ac:dyDescent="0.25">
      <c r="I4379" s="1783">
        <v>0</v>
      </c>
      <c r="J4379" s="1783">
        <v>0</v>
      </c>
      <c r="O4379" s="1764">
        <f t="shared" si="1535"/>
        <v>0</v>
      </c>
      <c r="P4379" s="1806" t="str">
        <f t="shared" si="1536"/>
        <v/>
      </c>
      <c r="R4379" s="1864" t="str">
        <f t="shared" si="1537"/>
        <v/>
      </c>
      <c r="S4379" s="1807">
        <f t="shared" si="1538"/>
        <v>0</v>
      </c>
      <c r="U4379" s="1764">
        <f t="shared" si="1539"/>
        <v>0</v>
      </c>
      <c r="V4379" s="1764">
        <f t="shared" si="1540"/>
        <v>0</v>
      </c>
      <c r="W4379" s="1764">
        <f t="shared" si="1541"/>
        <v>0</v>
      </c>
      <c r="X4379" s="1768"/>
      <c r="Y4379" s="1784"/>
      <c r="Z4379" s="1770"/>
      <c r="AA4379" s="1843"/>
      <c r="AB4379" s="1843"/>
      <c r="AH4379" s="1867"/>
      <c r="AK4379" s="1868"/>
      <c r="AL4379" s="1868"/>
    </row>
    <row r="4380" spans="9:38" x14ac:dyDescent="0.25">
      <c r="I4380" s="1783">
        <v>0</v>
      </c>
      <c r="J4380" s="1783">
        <v>0</v>
      </c>
      <c r="O4380" s="1764">
        <f t="shared" si="1535"/>
        <v>0</v>
      </c>
      <c r="P4380" s="1806" t="str">
        <f t="shared" si="1536"/>
        <v/>
      </c>
      <c r="R4380" s="1864" t="str">
        <f t="shared" si="1537"/>
        <v/>
      </c>
      <c r="S4380" s="1807">
        <f t="shared" si="1538"/>
        <v>0</v>
      </c>
      <c r="U4380" s="1764">
        <f t="shared" si="1539"/>
        <v>0</v>
      </c>
      <c r="V4380" s="1764">
        <f t="shared" si="1540"/>
        <v>0</v>
      </c>
      <c r="W4380" s="1764">
        <f t="shared" si="1541"/>
        <v>0</v>
      </c>
      <c r="X4380" s="1768"/>
      <c r="Y4380" s="1784"/>
      <c r="Z4380" s="1770"/>
      <c r="AA4380" s="1843"/>
      <c r="AB4380" s="1843"/>
      <c r="AH4380" s="1867"/>
      <c r="AK4380" s="1868"/>
      <c r="AL4380" s="1868"/>
    </row>
    <row r="4381" spans="9:38" x14ac:dyDescent="0.25">
      <c r="I4381" s="1783">
        <v>0</v>
      </c>
      <c r="J4381" s="1783">
        <v>0</v>
      </c>
      <c r="O4381" s="1764">
        <f t="shared" si="1535"/>
        <v>0</v>
      </c>
      <c r="P4381" s="1806" t="str">
        <f t="shared" si="1536"/>
        <v/>
      </c>
      <c r="R4381" s="1864" t="str">
        <f t="shared" si="1537"/>
        <v/>
      </c>
      <c r="S4381" s="1807">
        <f t="shared" si="1538"/>
        <v>0</v>
      </c>
      <c r="U4381" s="1764">
        <f t="shared" si="1539"/>
        <v>0</v>
      </c>
      <c r="V4381" s="1764">
        <f t="shared" si="1540"/>
        <v>0</v>
      </c>
      <c r="W4381" s="1764">
        <f t="shared" si="1541"/>
        <v>0</v>
      </c>
      <c r="X4381" s="1768"/>
      <c r="Y4381" s="1784"/>
      <c r="Z4381" s="1770"/>
      <c r="AA4381" s="1843"/>
      <c r="AB4381" s="1843"/>
      <c r="AH4381" s="1867"/>
      <c r="AK4381" s="1868"/>
      <c r="AL4381" s="1868"/>
    </row>
    <row r="4382" spans="9:38" x14ac:dyDescent="0.25">
      <c r="I4382" s="1783">
        <v>0</v>
      </c>
      <c r="J4382" s="1783">
        <v>0</v>
      </c>
      <c r="O4382" s="1764">
        <f t="shared" si="1535"/>
        <v>0</v>
      </c>
      <c r="P4382" s="1806" t="str">
        <f t="shared" si="1536"/>
        <v/>
      </c>
      <c r="R4382" s="1864" t="str">
        <f t="shared" si="1537"/>
        <v/>
      </c>
      <c r="S4382" s="1807">
        <f t="shared" si="1538"/>
        <v>0</v>
      </c>
      <c r="U4382" s="1764">
        <f t="shared" si="1539"/>
        <v>0</v>
      </c>
      <c r="V4382" s="1764">
        <f t="shared" si="1540"/>
        <v>0</v>
      </c>
      <c r="W4382" s="1764">
        <f t="shared" si="1541"/>
        <v>0</v>
      </c>
      <c r="X4382" s="1768"/>
      <c r="Y4382" s="1784"/>
      <c r="Z4382" s="1770"/>
      <c r="AA4382" s="1843"/>
      <c r="AB4382" s="1843"/>
      <c r="AH4382" s="1867"/>
      <c r="AK4382" s="1868"/>
      <c r="AL4382" s="1868"/>
    </row>
    <row r="4383" spans="9:38" x14ac:dyDescent="0.25">
      <c r="I4383" s="1783">
        <v>0</v>
      </c>
      <c r="J4383" s="1783">
        <v>0</v>
      </c>
      <c r="O4383" s="1764">
        <f t="shared" si="1535"/>
        <v>0</v>
      </c>
      <c r="P4383" s="1806" t="str">
        <f t="shared" si="1536"/>
        <v/>
      </c>
      <c r="R4383" s="1864" t="str">
        <f t="shared" si="1537"/>
        <v/>
      </c>
      <c r="S4383" s="1807">
        <f t="shared" si="1538"/>
        <v>0</v>
      </c>
      <c r="U4383" s="1764">
        <f t="shared" si="1539"/>
        <v>0</v>
      </c>
      <c r="V4383" s="1764">
        <f t="shared" si="1540"/>
        <v>0</v>
      </c>
      <c r="W4383" s="1764">
        <f t="shared" si="1541"/>
        <v>0</v>
      </c>
      <c r="X4383" s="1768"/>
      <c r="Y4383" s="1784"/>
      <c r="Z4383" s="1770"/>
      <c r="AA4383" s="1843"/>
      <c r="AB4383" s="1843"/>
      <c r="AH4383" s="1867"/>
      <c r="AK4383" s="1868"/>
      <c r="AL4383" s="1868"/>
    </row>
    <row r="4384" spans="9:38" x14ac:dyDescent="0.25">
      <c r="I4384" s="1783">
        <v>0</v>
      </c>
      <c r="J4384" s="1783">
        <v>0</v>
      </c>
      <c r="O4384" s="1764">
        <f t="shared" si="1535"/>
        <v>0</v>
      </c>
      <c r="P4384" s="1806" t="str">
        <f t="shared" si="1536"/>
        <v/>
      </c>
      <c r="R4384" s="1864" t="str">
        <f t="shared" si="1537"/>
        <v/>
      </c>
      <c r="S4384" s="1807">
        <f t="shared" si="1538"/>
        <v>0</v>
      </c>
      <c r="U4384" s="1764">
        <f t="shared" si="1539"/>
        <v>0</v>
      </c>
      <c r="V4384" s="1764">
        <f t="shared" si="1540"/>
        <v>0</v>
      </c>
      <c r="W4384" s="1764">
        <f t="shared" si="1541"/>
        <v>0</v>
      </c>
      <c r="X4384" s="1768"/>
      <c r="Y4384" s="1784"/>
      <c r="Z4384" s="1770"/>
      <c r="AA4384" s="1843"/>
      <c r="AB4384" s="1843"/>
      <c r="AH4384" s="1867"/>
      <c r="AK4384" s="1868"/>
      <c r="AL4384" s="1868"/>
    </row>
    <row r="4385" spans="9:38" x14ac:dyDescent="0.25">
      <c r="I4385" s="1783">
        <v>0</v>
      </c>
      <c r="J4385" s="1783">
        <v>0</v>
      </c>
      <c r="O4385" s="1764">
        <f t="shared" si="1535"/>
        <v>0</v>
      </c>
      <c r="P4385" s="1806" t="str">
        <f t="shared" si="1536"/>
        <v/>
      </c>
      <c r="R4385" s="1864" t="str">
        <f t="shared" si="1537"/>
        <v/>
      </c>
      <c r="S4385" s="1807">
        <f t="shared" si="1538"/>
        <v>0</v>
      </c>
      <c r="U4385" s="1764">
        <f t="shared" si="1539"/>
        <v>0</v>
      </c>
      <c r="V4385" s="1764">
        <f t="shared" si="1540"/>
        <v>0</v>
      </c>
      <c r="W4385" s="1764">
        <f t="shared" si="1541"/>
        <v>0</v>
      </c>
      <c r="X4385" s="1768"/>
      <c r="Y4385" s="1784"/>
      <c r="Z4385" s="1770"/>
      <c r="AA4385" s="1843"/>
      <c r="AB4385" s="1843"/>
      <c r="AH4385" s="1867"/>
      <c r="AK4385" s="1868"/>
      <c r="AL4385" s="1868"/>
    </row>
    <row r="4386" spans="9:38" x14ac:dyDescent="0.25">
      <c r="I4386" s="1783">
        <v>0</v>
      </c>
      <c r="J4386" s="1783">
        <v>0</v>
      </c>
      <c r="O4386" s="1764">
        <f t="shared" si="1535"/>
        <v>0</v>
      </c>
      <c r="P4386" s="1806" t="str">
        <f t="shared" si="1536"/>
        <v/>
      </c>
      <c r="R4386" s="1864" t="str">
        <f t="shared" si="1537"/>
        <v/>
      </c>
      <c r="S4386" s="1807">
        <f t="shared" si="1538"/>
        <v>0</v>
      </c>
      <c r="U4386" s="1764">
        <f t="shared" si="1539"/>
        <v>0</v>
      </c>
      <c r="V4386" s="1764">
        <f t="shared" si="1540"/>
        <v>0</v>
      </c>
      <c r="W4386" s="1764">
        <f t="shared" si="1541"/>
        <v>0</v>
      </c>
      <c r="X4386" s="1768"/>
      <c r="Y4386" s="1784"/>
      <c r="Z4386" s="1770"/>
      <c r="AA4386" s="1843"/>
      <c r="AB4386" s="1843"/>
      <c r="AH4386" s="1867"/>
      <c r="AK4386" s="1868"/>
      <c r="AL4386" s="1868"/>
    </row>
    <row r="4387" spans="9:38" x14ac:dyDescent="0.25">
      <c r="I4387" s="1783">
        <v>0</v>
      </c>
      <c r="J4387" s="1783">
        <v>0</v>
      </c>
      <c r="O4387" s="1764">
        <f t="shared" si="1535"/>
        <v>0</v>
      </c>
      <c r="P4387" s="1806" t="str">
        <f t="shared" si="1536"/>
        <v/>
      </c>
      <c r="R4387" s="1864" t="str">
        <f t="shared" si="1537"/>
        <v/>
      </c>
      <c r="S4387" s="1807">
        <f t="shared" si="1538"/>
        <v>0</v>
      </c>
      <c r="U4387" s="1764">
        <f t="shared" si="1539"/>
        <v>0</v>
      </c>
      <c r="V4387" s="1764">
        <f t="shared" si="1540"/>
        <v>0</v>
      </c>
      <c r="W4387" s="1764">
        <f t="shared" si="1541"/>
        <v>0</v>
      </c>
      <c r="X4387" s="1768"/>
      <c r="Y4387" s="1784"/>
      <c r="Z4387" s="1770"/>
      <c r="AA4387" s="1843"/>
      <c r="AB4387" s="1843"/>
      <c r="AH4387" s="1867"/>
      <c r="AK4387" s="1868"/>
      <c r="AL4387" s="1868"/>
    </row>
    <row r="4388" spans="9:38" x14ac:dyDescent="0.25">
      <c r="I4388" s="1783">
        <v>0</v>
      </c>
      <c r="J4388" s="1783">
        <v>0</v>
      </c>
      <c r="O4388" s="1764">
        <f t="shared" si="1535"/>
        <v>0</v>
      </c>
      <c r="P4388" s="1806" t="str">
        <f t="shared" si="1536"/>
        <v/>
      </c>
      <c r="R4388" s="1864" t="str">
        <f t="shared" si="1537"/>
        <v/>
      </c>
      <c r="S4388" s="1807">
        <f t="shared" si="1538"/>
        <v>0</v>
      </c>
      <c r="U4388" s="1764">
        <f t="shared" si="1539"/>
        <v>0</v>
      </c>
      <c r="V4388" s="1764">
        <f t="shared" si="1540"/>
        <v>0</v>
      </c>
      <c r="W4388" s="1764">
        <f t="shared" si="1541"/>
        <v>0</v>
      </c>
      <c r="X4388" s="1768"/>
      <c r="Y4388" s="1784"/>
      <c r="Z4388" s="1770"/>
      <c r="AA4388" s="1843"/>
      <c r="AB4388" s="1843"/>
      <c r="AH4388" s="1867"/>
      <c r="AK4388" s="1868"/>
      <c r="AL4388" s="1868"/>
    </row>
    <row r="4389" spans="9:38" x14ac:dyDescent="0.25">
      <c r="I4389" s="1783">
        <v>0</v>
      </c>
      <c r="J4389" s="1783">
        <v>0</v>
      </c>
      <c r="O4389" s="1764">
        <f t="shared" si="1535"/>
        <v>0</v>
      </c>
      <c r="P4389" s="1806" t="str">
        <f t="shared" si="1536"/>
        <v/>
      </c>
      <c r="R4389" s="1864" t="str">
        <f t="shared" si="1537"/>
        <v/>
      </c>
      <c r="S4389" s="1807">
        <f t="shared" si="1538"/>
        <v>0</v>
      </c>
      <c r="U4389" s="1764">
        <f t="shared" si="1539"/>
        <v>0</v>
      </c>
      <c r="V4389" s="1764">
        <f t="shared" si="1540"/>
        <v>0</v>
      </c>
      <c r="W4389" s="1764">
        <f t="shared" si="1541"/>
        <v>0</v>
      </c>
      <c r="X4389" s="1768"/>
      <c r="Y4389" s="1784"/>
      <c r="Z4389" s="1770"/>
      <c r="AA4389" s="1843"/>
      <c r="AB4389" s="1843"/>
      <c r="AH4389" s="1867"/>
      <c r="AK4389" s="1868"/>
      <c r="AL4389" s="1868"/>
    </row>
    <row r="4390" spans="9:38" x14ac:dyDescent="0.25">
      <c r="I4390" s="1783">
        <v>0</v>
      </c>
      <c r="J4390" s="1783">
        <v>0</v>
      </c>
      <c r="O4390" s="1764">
        <f t="shared" si="1535"/>
        <v>0</v>
      </c>
      <c r="P4390" s="1806" t="str">
        <f t="shared" si="1536"/>
        <v/>
      </c>
      <c r="R4390" s="1864" t="str">
        <f t="shared" si="1537"/>
        <v/>
      </c>
      <c r="S4390" s="1807">
        <f t="shared" si="1538"/>
        <v>0</v>
      </c>
      <c r="U4390" s="1764">
        <f t="shared" si="1539"/>
        <v>0</v>
      </c>
      <c r="V4390" s="1764">
        <f t="shared" si="1540"/>
        <v>0</v>
      </c>
      <c r="W4390" s="1764">
        <f t="shared" si="1541"/>
        <v>0</v>
      </c>
      <c r="X4390" s="1768"/>
      <c r="Y4390" s="1784"/>
      <c r="Z4390" s="1770"/>
      <c r="AA4390" s="1843"/>
      <c r="AB4390" s="1843"/>
      <c r="AH4390" s="1867"/>
      <c r="AK4390" s="1868"/>
      <c r="AL4390" s="1868"/>
    </row>
    <row r="4391" spans="9:38" x14ac:dyDescent="0.25">
      <c r="I4391" s="1783">
        <v>0</v>
      </c>
      <c r="J4391" s="1783">
        <v>0</v>
      </c>
      <c r="O4391" s="1764">
        <f t="shared" si="1535"/>
        <v>0</v>
      </c>
      <c r="P4391" s="1806" t="str">
        <f t="shared" si="1536"/>
        <v/>
      </c>
      <c r="R4391" s="1864" t="str">
        <f t="shared" si="1537"/>
        <v/>
      </c>
      <c r="S4391" s="1807">
        <f t="shared" si="1538"/>
        <v>0</v>
      </c>
      <c r="U4391" s="1764">
        <f t="shared" si="1539"/>
        <v>0</v>
      </c>
      <c r="V4391" s="1764">
        <f t="shared" si="1540"/>
        <v>0</v>
      </c>
      <c r="W4391" s="1764">
        <f t="shared" si="1541"/>
        <v>0</v>
      </c>
      <c r="X4391" s="1768"/>
      <c r="Y4391" s="1784"/>
      <c r="Z4391" s="1770"/>
      <c r="AA4391" s="1843"/>
      <c r="AB4391" s="1843"/>
      <c r="AH4391" s="1867"/>
      <c r="AK4391" s="1868"/>
      <c r="AL4391" s="1868"/>
    </row>
    <row r="4392" spans="9:38" x14ac:dyDescent="0.25">
      <c r="I4392" s="1783">
        <v>0</v>
      </c>
      <c r="J4392" s="1783">
        <v>0</v>
      </c>
      <c r="O4392" s="1764">
        <f t="shared" si="1535"/>
        <v>0</v>
      </c>
      <c r="P4392" s="1806" t="str">
        <f t="shared" si="1536"/>
        <v/>
      </c>
      <c r="R4392" s="1864" t="str">
        <f t="shared" si="1537"/>
        <v/>
      </c>
      <c r="S4392" s="1807">
        <f t="shared" si="1538"/>
        <v>0</v>
      </c>
      <c r="U4392" s="1764">
        <f t="shared" si="1539"/>
        <v>0</v>
      </c>
      <c r="V4392" s="1764">
        <f t="shared" si="1540"/>
        <v>0</v>
      </c>
      <c r="W4392" s="1764">
        <f t="shared" si="1541"/>
        <v>0</v>
      </c>
      <c r="X4392" s="1768"/>
      <c r="Y4392" s="1784"/>
      <c r="Z4392" s="1770"/>
      <c r="AA4392" s="1843"/>
      <c r="AB4392" s="1843"/>
      <c r="AH4392" s="1867"/>
      <c r="AK4392" s="1868"/>
      <c r="AL4392" s="1868"/>
    </row>
    <row r="4393" spans="9:38" x14ac:dyDescent="0.25">
      <c r="I4393" s="1783">
        <v>0</v>
      </c>
      <c r="J4393" s="1783">
        <v>0</v>
      </c>
      <c r="O4393" s="1764">
        <f t="shared" si="1535"/>
        <v>0</v>
      </c>
      <c r="P4393" s="1806" t="str">
        <f t="shared" si="1536"/>
        <v/>
      </c>
      <c r="R4393" s="1864" t="str">
        <f t="shared" si="1537"/>
        <v/>
      </c>
      <c r="S4393" s="1807">
        <f t="shared" si="1538"/>
        <v>0</v>
      </c>
      <c r="U4393" s="1764">
        <f t="shared" si="1539"/>
        <v>0</v>
      </c>
      <c r="V4393" s="1764">
        <f t="shared" si="1540"/>
        <v>0</v>
      </c>
      <c r="W4393" s="1764">
        <f t="shared" si="1541"/>
        <v>0</v>
      </c>
      <c r="X4393" s="1768"/>
      <c r="Y4393" s="1784"/>
      <c r="Z4393" s="1770"/>
      <c r="AA4393" s="1843"/>
      <c r="AB4393" s="1843"/>
      <c r="AH4393" s="1867"/>
      <c r="AK4393" s="1868"/>
      <c r="AL4393" s="1868"/>
    </row>
    <row r="4394" spans="9:38" x14ac:dyDescent="0.25">
      <c r="I4394" s="1783">
        <v>0</v>
      </c>
      <c r="J4394" s="1783">
        <v>0</v>
      </c>
      <c r="O4394" s="1764">
        <f t="shared" si="1535"/>
        <v>0</v>
      </c>
      <c r="P4394" s="1806" t="str">
        <f t="shared" si="1536"/>
        <v/>
      </c>
      <c r="R4394" s="1864" t="str">
        <f t="shared" si="1537"/>
        <v/>
      </c>
      <c r="S4394" s="1807">
        <f t="shared" si="1538"/>
        <v>0</v>
      </c>
      <c r="U4394" s="1764">
        <f t="shared" si="1539"/>
        <v>0</v>
      </c>
      <c r="V4394" s="1764">
        <f t="shared" si="1540"/>
        <v>0</v>
      </c>
      <c r="W4394" s="1764">
        <f t="shared" si="1541"/>
        <v>0</v>
      </c>
      <c r="X4394" s="1768"/>
      <c r="Y4394" s="1784"/>
      <c r="Z4394" s="1770"/>
      <c r="AA4394" s="1843"/>
      <c r="AB4394" s="1843"/>
      <c r="AH4394" s="1867"/>
      <c r="AK4394" s="1868"/>
      <c r="AL4394" s="1868"/>
    </row>
    <row r="4395" spans="9:38" x14ac:dyDescent="0.25">
      <c r="I4395" s="1783">
        <v>0</v>
      </c>
      <c r="J4395" s="1783">
        <v>0</v>
      </c>
      <c r="O4395" s="1764">
        <f t="shared" si="1535"/>
        <v>0</v>
      </c>
      <c r="P4395" s="1806" t="str">
        <f t="shared" si="1536"/>
        <v/>
      </c>
      <c r="R4395" s="1864" t="str">
        <f t="shared" si="1537"/>
        <v/>
      </c>
      <c r="S4395" s="1807">
        <f t="shared" si="1538"/>
        <v>0</v>
      </c>
      <c r="U4395" s="1764">
        <f t="shared" si="1539"/>
        <v>0</v>
      </c>
      <c r="V4395" s="1764">
        <f t="shared" si="1540"/>
        <v>0</v>
      </c>
      <c r="W4395" s="1764">
        <f t="shared" si="1541"/>
        <v>0</v>
      </c>
      <c r="X4395" s="1768"/>
      <c r="Y4395" s="1784"/>
      <c r="Z4395" s="1770"/>
      <c r="AA4395" s="1843"/>
      <c r="AB4395" s="1843"/>
      <c r="AH4395" s="1867"/>
      <c r="AK4395" s="1868"/>
      <c r="AL4395" s="1868"/>
    </row>
    <row r="4396" spans="9:38" x14ac:dyDescent="0.25">
      <c r="I4396" s="1783">
        <v>0</v>
      </c>
      <c r="J4396" s="1783">
        <v>0</v>
      </c>
      <c r="O4396" s="1764">
        <f t="shared" si="1535"/>
        <v>0</v>
      </c>
      <c r="P4396" s="1806" t="str">
        <f t="shared" si="1536"/>
        <v/>
      </c>
      <c r="R4396" s="1864" t="str">
        <f t="shared" si="1537"/>
        <v/>
      </c>
      <c r="S4396" s="1807">
        <f t="shared" si="1538"/>
        <v>0</v>
      </c>
      <c r="U4396" s="1764">
        <f t="shared" si="1539"/>
        <v>0</v>
      </c>
      <c r="V4396" s="1764">
        <f t="shared" si="1540"/>
        <v>0</v>
      </c>
      <c r="W4396" s="1764">
        <f t="shared" si="1541"/>
        <v>0</v>
      </c>
      <c r="X4396" s="1768"/>
      <c r="Y4396" s="1784"/>
      <c r="Z4396" s="1770"/>
      <c r="AA4396" s="1843"/>
      <c r="AB4396" s="1843"/>
      <c r="AH4396" s="1867"/>
      <c r="AK4396" s="1868"/>
      <c r="AL4396" s="1868"/>
    </row>
    <row r="4397" spans="9:38" x14ac:dyDescent="0.25">
      <c r="I4397" s="1783">
        <v>0</v>
      </c>
      <c r="J4397" s="1783">
        <v>0</v>
      </c>
      <c r="O4397" s="1764">
        <f t="shared" si="1535"/>
        <v>0</v>
      </c>
      <c r="P4397" s="1806" t="str">
        <f t="shared" si="1536"/>
        <v/>
      </c>
      <c r="R4397" s="1864" t="str">
        <f t="shared" si="1537"/>
        <v/>
      </c>
      <c r="S4397" s="1807">
        <f t="shared" si="1538"/>
        <v>0</v>
      </c>
      <c r="U4397" s="1764">
        <f t="shared" si="1539"/>
        <v>0</v>
      </c>
      <c r="V4397" s="1764">
        <f t="shared" si="1540"/>
        <v>0</v>
      </c>
      <c r="W4397" s="1764">
        <f t="shared" si="1541"/>
        <v>0</v>
      </c>
      <c r="X4397" s="1768"/>
      <c r="Y4397" s="1784"/>
      <c r="Z4397" s="1770"/>
      <c r="AA4397" s="1843"/>
      <c r="AB4397" s="1843"/>
      <c r="AH4397" s="1867"/>
      <c r="AK4397" s="1868"/>
      <c r="AL4397" s="1868"/>
    </row>
    <row r="4398" spans="9:38" x14ac:dyDescent="0.25">
      <c r="I4398" s="1783">
        <v>0</v>
      </c>
      <c r="J4398" s="1783">
        <v>0</v>
      </c>
      <c r="O4398" s="1764">
        <f t="shared" si="1535"/>
        <v>0</v>
      </c>
      <c r="P4398" s="1806" t="str">
        <f t="shared" si="1536"/>
        <v/>
      </c>
      <c r="R4398" s="1864" t="str">
        <f t="shared" si="1537"/>
        <v/>
      </c>
      <c r="S4398" s="1807">
        <f t="shared" si="1538"/>
        <v>0</v>
      </c>
      <c r="U4398" s="1764">
        <f t="shared" si="1539"/>
        <v>0</v>
      </c>
      <c r="V4398" s="1764">
        <f t="shared" si="1540"/>
        <v>0</v>
      </c>
      <c r="W4398" s="1764">
        <f t="shared" si="1541"/>
        <v>0</v>
      </c>
      <c r="X4398" s="1768"/>
      <c r="Y4398" s="1784"/>
      <c r="Z4398" s="1770"/>
      <c r="AA4398" s="1843"/>
      <c r="AB4398" s="1843"/>
      <c r="AH4398" s="1867"/>
      <c r="AK4398" s="1868"/>
      <c r="AL4398" s="1868"/>
    </row>
    <row r="4399" spans="9:38" x14ac:dyDescent="0.25">
      <c r="I4399" s="1783">
        <v>0</v>
      </c>
      <c r="J4399" s="1783">
        <v>0</v>
      </c>
      <c r="O4399" s="1764">
        <f t="shared" si="1535"/>
        <v>0</v>
      </c>
      <c r="P4399" s="1806" t="str">
        <f t="shared" si="1536"/>
        <v/>
      </c>
      <c r="R4399" s="1864" t="str">
        <f t="shared" si="1537"/>
        <v/>
      </c>
      <c r="S4399" s="1807">
        <f t="shared" si="1538"/>
        <v>0</v>
      </c>
      <c r="U4399" s="1764">
        <f t="shared" si="1539"/>
        <v>0</v>
      </c>
      <c r="V4399" s="1764">
        <f t="shared" si="1540"/>
        <v>0</v>
      </c>
      <c r="W4399" s="1764">
        <f t="shared" si="1541"/>
        <v>0</v>
      </c>
      <c r="X4399" s="1768"/>
      <c r="Y4399" s="1784"/>
      <c r="Z4399" s="1770"/>
      <c r="AA4399" s="1843"/>
      <c r="AB4399" s="1843"/>
      <c r="AH4399" s="1867"/>
      <c r="AK4399" s="1868"/>
      <c r="AL4399" s="1868"/>
    </row>
    <row r="4400" spans="9:38" x14ac:dyDescent="0.25">
      <c r="I4400" s="1783">
        <v>0</v>
      </c>
      <c r="J4400" s="1783">
        <v>0</v>
      </c>
      <c r="O4400" s="1764">
        <f t="shared" si="1535"/>
        <v>0</v>
      </c>
      <c r="P4400" s="1806" t="str">
        <f t="shared" si="1536"/>
        <v/>
      </c>
      <c r="R4400" s="1864" t="str">
        <f t="shared" si="1537"/>
        <v/>
      </c>
      <c r="S4400" s="1807">
        <f t="shared" si="1538"/>
        <v>0</v>
      </c>
      <c r="U4400" s="1764">
        <f t="shared" si="1539"/>
        <v>0</v>
      </c>
      <c r="V4400" s="1764">
        <f t="shared" si="1540"/>
        <v>0</v>
      </c>
      <c r="W4400" s="1764">
        <f t="shared" si="1541"/>
        <v>0</v>
      </c>
      <c r="X4400" s="1768"/>
      <c r="Y4400" s="1784"/>
      <c r="Z4400" s="1770"/>
      <c r="AA4400" s="1843"/>
      <c r="AB4400" s="1843"/>
      <c r="AH4400" s="1867"/>
      <c r="AK4400" s="1868"/>
      <c r="AL4400" s="1868"/>
    </row>
    <row r="4401" spans="9:38" x14ac:dyDescent="0.25">
      <c r="I4401" s="1783">
        <v>0</v>
      </c>
      <c r="J4401" s="1783">
        <v>0</v>
      </c>
      <c r="O4401" s="1764">
        <f t="shared" si="1535"/>
        <v>0</v>
      </c>
      <c r="P4401" s="1806" t="str">
        <f t="shared" si="1536"/>
        <v/>
      </c>
      <c r="R4401" s="1864" t="str">
        <f t="shared" si="1537"/>
        <v/>
      </c>
      <c r="S4401" s="1807">
        <f t="shared" si="1538"/>
        <v>0</v>
      </c>
      <c r="U4401" s="1764">
        <f t="shared" si="1539"/>
        <v>0</v>
      </c>
      <c r="V4401" s="1764">
        <f t="shared" si="1540"/>
        <v>0</v>
      </c>
      <c r="W4401" s="1764">
        <f t="shared" si="1541"/>
        <v>0</v>
      </c>
      <c r="X4401" s="1768"/>
      <c r="Y4401" s="1784"/>
      <c r="Z4401" s="1770"/>
      <c r="AA4401" s="1843"/>
      <c r="AB4401" s="1843"/>
      <c r="AH4401" s="1867"/>
      <c r="AK4401" s="1868"/>
      <c r="AL4401" s="1868"/>
    </row>
    <row r="4402" spans="9:38" x14ac:dyDescent="0.25">
      <c r="I4402" s="1783">
        <v>0</v>
      </c>
      <c r="J4402" s="1783">
        <v>0</v>
      </c>
      <c r="O4402" s="1764">
        <f t="shared" si="1535"/>
        <v>0</v>
      </c>
      <c r="P4402" s="1806" t="str">
        <f t="shared" si="1536"/>
        <v/>
      </c>
      <c r="R4402" s="1864" t="str">
        <f t="shared" si="1537"/>
        <v/>
      </c>
      <c r="S4402" s="1807">
        <f t="shared" si="1538"/>
        <v>0</v>
      </c>
      <c r="U4402" s="1764">
        <f t="shared" si="1539"/>
        <v>0</v>
      </c>
      <c r="V4402" s="1764">
        <f t="shared" si="1540"/>
        <v>0</v>
      </c>
      <c r="W4402" s="1764">
        <f t="shared" si="1541"/>
        <v>0</v>
      </c>
      <c r="X4402" s="1768"/>
      <c r="Y4402" s="1784"/>
      <c r="Z4402" s="1770"/>
      <c r="AA4402" s="1843"/>
      <c r="AB4402" s="1843"/>
      <c r="AH4402" s="1867"/>
      <c r="AK4402" s="1868"/>
      <c r="AL4402" s="1868"/>
    </row>
    <row r="4403" spans="9:38" x14ac:dyDescent="0.25">
      <c r="I4403" s="1783">
        <v>0</v>
      </c>
      <c r="J4403" s="1783">
        <v>0</v>
      </c>
      <c r="O4403" s="1764">
        <f t="shared" si="1535"/>
        <v>0</v>
      </c>
      <c r="P4403" s="1806" t="str">
        <f t="shared" si="1536"/>
        <v/>
      </c>
      <c r="R4403" s="1864" t="str">
        <f t="shared" si="1537"/>
        <v/>
      </c>
      <c r="S4403" s="1807">
        <f t="shared" si="1538"/>
        <v>0</v>
      </c>
      <c r="U4403" s="1764">
        <f t="shared" si="1539"/>
        <v>0</v>
      </c>
      <c r="V4403" s="1764">
        <f t="shared" si="1540"/>
        <v>0</v>
      </c>
      <c r="W4403" s="1764">
        <f t="shared" si="1541"/>
        <v>0</v>
      </c>
      <c r="X4403" s="1768"/>
      <c r="Y4403" s="1784"/>
      <c r="Z4403" s="1770"/>
      <c r="AA4403" s="1843"/>
      <c r="AB4403" s="1843"/>
      <c r="AH4403" s="1867"/>
      <c r="AK4403" s="1868"/>
      <c r="AL4403" s="1868"/>
    </row>
    <row r="4404" spans="9:38" x14ac:dyDescent="0.25">
      <c r="I4404" s="1783">
        <v>0</v>
      </c>
      <c r="J4404" s="1783">
        <v>0</v>
      </c>
      <c r="O4404" s="1764">
        <f t="shared" si="1535"/>
        <v>0</v>
      </c>
      <c r="P4404" s="1806" t="str">
        <f t="shared" si="1536"/>
        <v/>
      </c>
      <c r="R4404" s="1864" t="str">
        <f t="shared" si="1537"/>
        <v/>
      </c>
      <c r="S4404" s="1807">
        <f t="shared" si="1538"/>
        <v>0</v>
      </c>
      <c r="U4404" s="1764">
        <f t="shared" si="1539"/>
        <v>0</v>
      </c>
      <c r="V4404" s="1764">
        <f t="shared" si="1540"/>
        <v>0</v>
      </c>
      <c r="W4404" s="1764">
        <f t="shared" si="1541"/>
        <v>0</v>
      </c>
      <c r="X4404" s="1768"/>
      <c r="Y4404" s="1784"/>
      <c r="Z4404" s="1770"/>
      <c r="AA4404" s="1843"/>
      <c r="AB4404" s="1843"/>
      <c r="AH4404" s="1867"/>
      <c r="AK4404" s="1868"/>
      <c r="AL4404" s="1868"/>
    </row>
    <row r="4405" spans="9:38" x14ac:dyDescent="0.25">
      <c r="I4405" s="1783">
        <v>0</v>
      </c>
      <c r="J4405" s="1783">
        <v>0</v>
      </c>
      <c r="O4405" s="1764">
        <f t="shared" si="1535"/>
        <v>0</v>
      </c>
      <c r="P4405" s="1806" t="str">
        <f t="shared" si="1536"/>
        <v/>
      </c>
      <c r="R4405" s="1864" t="str">
        <f t="shared" si="1537"/>
        <v/>
      </c>
      <c r="S4405" s="1807">
        <f t="shared" si="1538"/>
        <v>0</v>
      </c>
      <c r="U4405" s="1764">
        <f t="shared" si="1539"/>
        <v>0</v>
      </c>
      <c r="V4405" s="1764">
        <f t="shared" si="1540"/>
        <v>0</v>
      </c>
      <c r="W4405" s="1764">
        <f t="shared" si="1541"/>
        <v>0</v>
      </c>
      <c r="X4405" s="1768"/>
      <c r="Y4405" s="1784"/>
      <c r="Z4405" s="1770"/>
      <c r="AA4405" s="1843"/>
      <c r="AB4405" s="1843"/>
      <c r="AH4405" s="1867"/>
      <c r="AK4405" s="1868"/>
      <c r="AL4405" s="1868"/>
    </row>
    <row r="4406" spans="9:38" x14ac:dyDescent="0.25">
      <c r="I4406" s="1783">
        <v>0</v>
      </c>
      <c r="J4406" s="1783">
        <v>0</v>
      </c>
      <c r="O4406" s="1764">
        <f t="shared" si="1535"/>
        <v>0</v>
      </c>
      <c r="P4406" s="1806" t="str">
        <f t="shared" si="1536"/>
        <v/>
      </c>
      <c r="R4406" s="1864" t="str">
        <f t="shared" si="1537"/>
        <v/>
      </c>
      <c r="S4406" s="1807">
        <f t="shared" si="1538"/>
        <v>0</v>
      </c>
      <c r="U4406" s="1764">
        <f t="shared" si="1539"/>
        <v>0</v>
      </c>
      <c r="V4406" s="1764">
        <f t="shared" si="1540"/>
        <v>0</v>
      </c>
      <c r="W4406" s="1764">
        <f t="shared" si="1541"/>
        <v>0</v>
      </c>
      <c r="X4406" s="1768"/>
      <c r="Y4406" s="1784"/>
      <c r="Z4406" s="1770"/>
      <c r="AA4406" s="1843"/>
      <c r="AB4406" s="1843"/>
      <c r="AH4406" s="1867"/>
      <c r="AK4406" s="1868"/>
      <c r="AL4406" s="1868"/>
    </row>
    <row r="4407" spans="9:38" x14ac:dyDescent="0.25">
      <c r="I4407" s="1783">
        <v>0</v>
      </c>
      <c r="J4407" s="1783">
        <v>0</v>
      </c>
      <c r="O4407" s="1764">
        <f t="shared" si="1535"/>
        <v>0</v>
      </c>
      <c r="P4407" s="1806" t="str">
        <f t="shared" si="1536"/>
        <v/>
      </c>
      <c r="R4407" s="1864" t="str">
        <f t="shared" si="1537"/>
        <v/>
      </c>
      <c r="S4407" s="1807">
        <f t="shared" si="1538"/>
        <v>0</v>
      </c>
      <c r="U4407" s="1764">
        <f t="shared" si="1539"/>
        <v>0</v>
      </c>
      <c r="V4407" s="1764">
        <f t="shared" si="1540"/>
        <v>0</v>
      </c>
      <c r="W4407" s="1764">
        <f t="shared" si="1541"/>
        <v>0</v>
      </c>
      <c r="X4407" s="1768"/>
      <c r="Y4407" s="1784"/>
      <c r="Z4407" s="1770"/>
      <c r="AA4407" s="1843"/>
      <c r="AB4407" s="1843"/>
      <c r="AH4407" s="1867"/>
      <c r="AK4407" s="1868"/>
      <c r="AL4407" s="1868"/>
    </row>
    <row r="4408" spans="9:38" x14ac:dyDescent="0.25">
      <c r="I4408" s="1783">
        <v>0</v>
      </c>
      <c r="J4408" s="1783">
        <v>0</v>
      </c>
      <c r="O4408" s="1764">
        <f t="shared" si="1535"/>
        <v>0</v>
      </c>
      <c r="P4408" s="1806" t="str">
        <f t="shared" si="1536"/>
        <v/>
      </c>
      <c r="R4408" s="1864" t="str">
        <f t="shared" si="1537"/>
        <v/>
      </c>
      <c r="S4408" s="1807">
        <f t="shared" si="1538"/>
        <v>0</v>
      </c>
      <c r="U4408" s="1764">
        <f t="shared" si="1539"/>
        <v>0</v>
      </c>
      <c r="V4408" s="1764">
        <f t="shared" si="1540"/>
        <v>0</v>
      </c>
      <c r="W4408" s="1764">
        <f t="shared" si="1541"/>
        <v>0</v>
      </c>
      <c r="X4408" s="1768"/>
      <c r="Y4408" s="1784"/>
      <c r="Z4408" s="1770"/>
      <c r="AA4408" s="1843"/>
      <c r="AB4408" s="1843"/>
      <c r="AH4408" s="1867"/>
      <c r="AK4408" s="1868"/>
      <c r="AL4408" s="1868"/>
    </row>
    <row r="4409" spans="9:38" x14ac:dyDescent="0.25">
      <c r="I4409" s="1783">
        <v>0</v>
      </c>
      <c r="J4409" s="1783">
        <v>0</v>
      </c>
      <c r="O4409" s="1764">
        <f t="shared" si="1535"/>
        <v>0</v>
      </c>
      <c r="P4409" s="1806" t="str">
        <f t="shared" si="1536"/>
        <v/>
      </c>
      <c r="R4409" s="1864" t="str">
        <f t="shared" si="1537"/>
        <v/>
      </c>
      <c r="S4409" s="1807">
        <f t="shared" si="1538"/>
        <v>0</v>
      </c>
      <c r="U4409" s="1764">
        <f t="shared" si="1539"/>
        <v>0</v>
      </c>
      <c r="V4409" s="1764">
        <f t="shared" si="1540"/>
        <v>0</v>
      </c>
      <c r="W4409" s="1764">
        <f t="shared" si="1541"/>
        <v>0</v>
      </c>
      <c r="X4409" s="1768"/>
      <c r="Y4409" s="1784"/>
      <c r="Z4409" s="1770"/>
      <c r="AA4409" s="1843"/>
      <c r="AB4409" s="1843"/>
      <c r="AH4409" s="1867"/>
      <c r="AK4409" s="1868"/>
      <c r="AL4409" s="1868"/>
    </row>
    <row r="4410" spans="9:38" x14ac:dyDescent="0.25">
      <c r="I4410" s="1783">
        <v>0</v>
      </c>
      <c r="J4410" s="1783">
        <v>0</v>
      </c>
      <c r="O4410" s="1764">
        <f t="shared" si="1535"/>
        <v>0</v>
      </c>
      <c r="P4410" s="1806" t="str">
        <f t="shared" si="1536"/>
        <v/>
      </c>
      <c r="R4410" s="1864" t="str">
        <f t="shared" si="1537"/>
        <v/>
      </c>
      <c r="S4410" s="1807">
        <f t="shared" si="1538"/>
        <v>0</v>
      </c>
      <c r="U4410" s="1764">
        <f t="shared" si="1539"/>
        <v>0</v>
      </c>
      <c r="V4410" s="1764">
        <f t="shared" si="1540"/>
        <v>0</v>
      </c>
      <c r="W4410" s="1764">
        <f t="shared" si="1541"/>
        <v>0</v>
      </c>
      <c r="X4410" s="1768"/>
      <c r="Y4410" s="1784"/>
      <c r="Z4410" s="1770"/>
      <c r="AA4410" s="1843"/>
      <c r="AB4410" s="1843"/>
      <c r="AH4410" s="1867"/>
      <c r="AK4410" s="1868"/>
      <c r="AL4410" s="1868"/>
    </row>
    <row r="4411" spans="9:38" x14ac:dyDescent="0.25">
      <c r="I4411" s="1783">
        <v>0</v>
      </c>
      <c r="J4411" s="1783">
        <v>0</v>
      </c>
      <c r="O4411" s="1764">
        <f t="shared" si="1535"/>
        <v>0</v>
      </c>
      <c r="P4411" s="1806" t="str">
        <f t="shared" si="1536"/>
        <v/>
      </c>
      <c r="R4411" s="1864" t="str">
        <f t="shared" si="1537"/>
        <v/>
      </c>
      <c r="S4411" s="1807">
        <f t="shared" si="1538"/>
        <v>0</v>
      </c>
      <c r="U4411" s="1764">
        <f t="shared" si="1539"/>
        <v>0</v>
      </c>
      <c r="V4411" s="1764">
        <f t="shared" si="1540"/>
        <v>0</v>
      </c>
      <c r="W4411" s="1764">
        <f t="shared" si="1541"/>
        <v>0</v>
      </c>
      <c r="X4411" s="1768"/>
      <c r="Y4411" s="1784"/>
      <c r="Z4411" s="1770"/>
      <c r="AA4411" s="1843"/>
      <c r="AB4411" s="1843"/>
      <c r="AH4411" s="1867"/>
      <c r="AK4411" s="1868"/>
      <c r="AL4411" s="1868"/>
    </row>
    <row r="4412" spans="9:38" x14ac:dyDescent="0.25">
      <c r="I4412" s="1783">
        <v>0</v>
      </c>
      <c r="J4412" s="1783">
        <v>0</v>
      </c>
      <c r="O4412" s="1764">
        <f t="shared" si="1535"/>
        <v>0</v>
      </c>
      <c r="P4412" s="1806" t="str">
        <f t="shared" si="1536"/>
        <v/>
      </c>
      <c r="R4412" s="1864" t="str">
        <f t="shared" si="1537"/>
        <v/>
      </c>
      <c r="S4412" s="1807">
        <f t="shared" si="1538"/>
        <v>0</v>
      </c>
      <c r="U4412" s="1764">
        <f t="shared" si="1539"/>
        <v>0</v>
      </c>
      <c r="V4412" s="1764">
        <f t="shared" si="1540"/>
        <v>0</v>
      </c>
      <c r="W4412" s="1764">
        <f t="shared" si="1541"/>
        <v>0</v>
      </c>
      <c r="X4412" s="1768"/>
      <c r="Y4412" s="1784"/>
      <c r="Z4412" s="1770"/>
      <c r="AA4412" s="1843"/>
      <c r="AB4412" s="1843"/>
      <c r="AH4412" s="1867"/>
      <c r="AK4412" s="1868"/>
      <c r="AL4412" s="1868"/>
    </row>
    <row r="4413" spans="9:38" x14ac:dyDescent="0.25">
      <c r="I4413" s="1783">
        <v>0</v>
      </c>
      <c r="J4413" s="1783">
        <v>0</v>
      </c>
      <c r="O4413" s="1764">
        <f t="shared" si="1535"/>
        <v>0</v>
      </c>
      <c r="P4413" s="1806" t="str">
        <f t="shared" si="1536"/>
        <v/>
      </c>
      <c r="R4413" s="1864" t="str">
        <f t="shared" si="1537"/>
        <v/>
      </c>
      <c r="S4413" s="1807">
        <f t="shared" si="1538"/>
        <v>0</v>
      </c>
      <c r="U4413" s="1764">
        <f t="shared" si="1539"/>
        <v>0</v>
      </c>
      <c r="V4413" s="1764">
        <f t="shared" si="1540"/>
        <v>0</v>
      </c>
      <c r="W4413" s="1764">
        <f t="shared" si="1541"/>
        <v>0</v>
      </c>
      <c r="X4413" s="1768"/>
      <c r="Y4413" s="1784"/>
      <c r="Z4413" s="1770"/>
      <c r="AA4413" s="1843"/>
      <c r="AB4413" s="1843"/>
      <c r="AH4413" s="1867"/>
      <c r="AK4413" s="1868"/>
      <c r="AL4413" s="1868"/>
    </row>
    <row r="4414" spans="9:38" x14ac:dyDescent="0.25">
      <c r="I4414" s="1783">
        <v>0</v>
      </c>
      <c r="J4414" s="1783">
        <v>0</v>
      </c>
      <c r="O4414" s="1764">
        <f t="shared" si="1535"/>
        <v>0</v>
      </c>
      <c r="P4414" s="1806" t="str">
        <f t="shared" si="1536"/>
        <v/>
      </c>
      <c r="R4414" s="1864" t="str">
        <f t="shared" si="1537"/>
        <v/>
      </c>
      <c r="S4414" s="1807">
        <f t="shared" si="1538"/>
        <v>0</v>
      </c>
      <c r="U4414" s="1764">
        <f t="shared" si="1539"/>
        <v>0</v>
      </c>
      <c r="V4414" s="1764">
        <f t="shared" si="1540"/>
        <v>0</v>
      </c>
      <c r="W4414" s="1764">
        <f t="shared" si="1541"/>
        <v>0</v>
      </c>
      <c r="X4414" s="1768"/>
      <c r="Y4414" s="1784"/>
      <c r="Z4414" s="1770"/>
      <c r="AA4414" s="1843"/>
      <c r="AB4414" s="1843"/>
      <c r="AH4414" s="1867"/>
      <c r="AK4414" s="1868"/>
      <c r="AL4414" s="1868"/>
    </row>
    <row r="4415" spans="9:38" x14ac:dyDescent="0.25">
      <c r="I4415" s="1783">
        <v>0</v>
      </c>
      <c r="J4415" s="1783">
        <v>0</v>
      </c>
      <c r="O4415" s="1764">
        <f t="shared" si="1535"/>
        <v>0</v>
      </c>
      <c r="P4415" s="1806" t="str">
        <f t="shared" si="1536"/>
        <v/>
      </c>
      <c r="R4415" s="1864" t="str">
        <f t="shared" si="1537"/>
        <v/>
      </c>
      <c r="S4415" s="1807">
        <f t="shared" si="1538"/>
        <v>0</v>
      </c>
      <c r="U4415" s="1764">
        <f t="shared" si="1539"/>
        <v>0</v>
      </c>
      <c r="V4415" s="1764">
        <f t="shared" si="1540"/>
        <v>0</v>
      </c>
      <c r="W4415" s="1764">
        <f t="shared" si="1541"/>
        <v>0</v>
      </c>
      <c r="X4415" s="1768"/>
      <c r="Y4415" s="1784"/>
      <c r="Z4415" s="1770"/>
      <c r="AA4415" s="1843"/>
      <c r="AB4415" s="1843"/>
      <c r="AH4415" s="1867"/>
      <c r="AK4415" s="1868"/>
      <c r="AL4415" s="1868"/>
    </row>
    <row r="4416" spans="9:38" x14ac:dyDescent="0.25">
      <c r="I4416" s="1783">
        <v>0</v>
      </c>
      <c r="J4416" s="1783">
        <v>0</v>
      </c>
      <c r="O4416" s="1764">
        <f t="shared" si="1535"/>
        <v>0</v>
      </c>
      <c r="P4416" s="1806" t="str">
        <f t="shared" si="1536"/>
        <v/>
      </c>
      <c r="R4416" s="1864" t="str">
        <f t="shared" si="1537"/>
        <v/>
      </c>
      <c r="S4416" s="1807">
        <f t="shared" si="1538"/>
        <v>0</v>
      </c>
      <c r="U4416" s="1764">
        <f t="shared" si="1539"/>
        <v>0</v>
      </c>
      <c r="V4416" s="1764">
        <f t="shared" si="1540"/>
        <v>0</v>
      </c>
      <c r="W4416" s="1764">
        <f t="shared" si="1541"/>
        <v>0</v>
      </c>
      <c r="X4416" s="1768"/>
      <c r="Y4416" s="1784"/>
      <c r="Z4416" s="1770"/>
      <c r="AA4416" s="1843"/>
      <c r="AB4416" s="1843"/>
      <c r="AH4416" s="1867"/>
      <c r="AK4416" s="1868"/>
      <c r="AL4416" s="1868"/>
    </row>
    <row r="4417" spans="9:38" x14ac:dyDescent="0.25">
      <c r="I4417" s="1783">
        <v>0</v>
      </c>
      <c r="J4417" s="1783">
        <v>0</v>
      </c>
      <c r="O4417" s="1764">
        <f t="shared" si="1535"/>
        <v>0</v>
      </c>
      <c r="P4417" s="1806" t="str">
        <f t="shared" si="1536"/>
        <v/>
      </c>
      <c r="R4417" s="1864" t="str">
        <f t="shared" si="1537"/>
        <v/>
      </c>
      <c r="S4417" s="1807">
        <f t="shared" si="1538"/>
        <v>0</v>
      </c>
      <c r="U4417" s="1764">
        <f t="shared" si="1539"/>
        <v>0</v>
      </c>
      <c r="V4417" s="1764">
        <f t="shared" si="1540"/>
        <v>0</v>
      </c>
      <c r="W4417" s="1764">
        <f t="shared" si="1541"/>
        <v>0</v>
      </c>
      <c r="X4417" s="1768"/>
      <c r="Y4417" s="1784"/>
      <c r="Z4417" s="1770"/>
      <c r="AA4417" s="1843"/>
      <c r="AB4417" s="1843"/>
      <c r="AH4417" s="1867"/>
      <c r="AK4417" s="1868"/>
      <c r="AL4417" s="1868"/>
    </row>
    <row r="4418" spans="9:38" x14ac:dyDescent="0.25">
      <c r="I4418" s="1783">
        <v>0</v>
      </c>
      <c r="J4418" s="1783">
        <v>0</v>
      </c>
      <c r="O4418" s="1764">
        <f t="shared" si="1535"/>
        <v>0</v>
      </c>
      <c r="P4418" s="1806" t="str">
        <f t="shared" si="1536"/>
        <v/>
      </c>
      <c r="R4418" s="1864" t="str">
        <f t="shared" si="1537"/>
        <v/>
      </c>
      <c r="S4418" s="1807">
        <f t="shared" si="1538"/>
        <v>0</v>
      </c>
      <c r="U4418" s="1764">
        <f t="shared" si="1539"/>
        <v>0</v>
      </c>
      <c r="V4418" s="1764">
        <f t="shared" si="1540"/>
        <v>0</v>
      </c>
      <c r="W4418" s="1764">
        <f t="shared" si="1541"/>
        <v>0</v>
      </c>
      <c r="X4418" s="1768"/>
      <c r="Y4418" s="1784"/>
      <c r="Z4418" s="1770"/>
      <c r="AA4418" s="1843"/>
      <c r="AB4418" s="1843"/>
      <c r="AH4418" s="1867"/>
      <c r="AK4418" s="1868"/>
      <c r="AL4418" s="1868"/>
    </row>
    <row r="4419" spans="9:38" x14ac:dyDescent="0.25">
      <c r="I4419" s="1783">
        <v>0</v>
      </c>
      <c r="J4419" s="1783">
        <v>0</v>
      </c>
      <c r="O4419" s="1764">
        <f t="shared" si="1535"/>
        <v>0</v>
      </c>
      <c r="P4419" s="1806" t="str">
        <f t="shared" si="1536"/>
        <v/>
      </c>
      <c r="R4419" s="1864" t="str">
        <f t="shared" si="1537"/>
        <v/>
      </c>
      <c r="S4419" s="1807">
        <f t="shared" si="1538"/>
        <v>0</v>
      </c>
      <c r="U4419" s="1764">
        <f t="shared" si="1539"/>
        <v>0</v>
      </c>
      <c r="V4419" s="1764">
        <f t="shared" si="1540"/>
        <v>0</v>
      </c>
      <c r="W4419" s="1764">
        <f t="shared" si="1541"/>
        <v>0</v>
      </c>
      <c r="X4419" s="1768"/>
      <c r="Y4419" s="1784"/>
      <c r="Z4419" s="1770"/>
      <c r="AA4419" s="1843"/>
      <c r="AB4419" s="1843"/>
      <c r="AH4419" s="1867"/>
      <c r="AK4419" s="1868"/>
      <c r="AL4419" s="1868"/>
    </row>
    <row r="4420" spans="9:38" x14ac:dyDescent="0.25">
      <c r="I4420" s="1783">
        <v>0</v>
      </c>
      <c r="J4420" s="1783">
        <v>0</v>
      </c>
      <c r="O4420" s="1764">
        <f t="shared" si="1535"/>
        <v>0</v>
      </c>
      <c r="P4420" s="1806" t="str">
        <f t="shared" si="1536"/>
        <v/>
      </c>
      <c r="R4420" s="1864" t="str">
        <f t="shared" si="1537"/>
        <v/>
      </c>
      <c r="S4420" s="1807">
        <f t="shared" si="1538"/>
        <v>0</v>
      </c>
      <c r="U4420" s="1764">
        <f t="shared" si="1539"/>
        <v>0</v>
      </c>
      <c r="V4420" s="1764">
        <f t="shared" si="1540"/>
        <v>0</v>
      </c>
      <c r="W4420" s="1764">
        <f t="shared" si="1541"/>
        <v>0</v>
      </c>
      <c r="X4420" s="1768"/>
      <c r="Y4420" s="1784"/>
      <c r="Z4420" s="1770"/>
      <c r="AA4420" s="1843"/>
      <c r="AB4420" s="1843"/>
      <c r="AH4420" s="1867"/>
      <c r="AK4420" s="1868"/>
      <c r="AL4420" s="1868"/>
    </row>
    <row r="4421" spans="9:38" x14ac:dyDescent="0.25">
      <c r="I4421" s="1783">
        <v>0</v>
      </c>
      <c r="J4421" s="1783">
        <v>0</v>
      </c>
      <c r="O4421" s="1764">
        <f t="shared" si="1535"/>
        <v>0</v>
      </c>
      <c r="P4421" s="1806" t="str">
        <f t="shared" si="1536"/>
        <v/>
      </c>
      <c r="R4421" s="1864" t="str">
        <f t="shared" si="1537"/>
        <v/>
      </c>
      <c r="S4421" s="1807">
        <f t="shared" si="1538"/>
        <v>0</v>
      </c>
      <c r="U4421" s="1764">
        <f t="shared" si="1539"/>
        <v>0</v>
      </c>
      <c r="V4421" s="1764">
        <f t="shared" si="1540"/>
        <v>0</v>
      </c>
      <c r="W4421" s="1764">
        <f t="shared" si="1541"/>
        <v>0</v>
      </c>
      <c r="X4421" s="1768"/>
      <c r="Y4421" s="1784"/>
      <c r="Z4421" s="1770"/>
      <c r="AA4421" s="1843"/>
      <c r="AB4421" s="1843"/>
      <c r="AH4421" s="1867"/>
      <c r="AK4421" s="1868"/>
      <c r="AL4421" s="1868"/>
    </row>
    <row r="4422" spans="9:38" x14ac:dyDescent="0.25">
      <c r="I4422" s="1783">
        <v>0</v>
      </c>
      <c r="J4422" s="1783">
        <v>0</v>
      </c>
      <c r="O4422" s="1764">
        <f t="shared" si="1535"/>
        <v>0</v>
      </c>
      <c r="P4422" s="1806" t="str">
        <f t="shared" si="1536"/>
        <v/>
      </c>
      <c r="R4422" s="1864" t="str">
        <f t="shared" si="1537"/>
        <v/>
      </c>
      <c r="S4422" s="1807">
        <f t="shared" si="1538"/>
        <v>0</v>
      </c>
      <c r="U4422" s="1764">
        <f t="shared" si="1539"/>
        <v>0</v>
      </c>
      <c r="V4422" s="1764">
        <f t="shared" si="1540"/>
        <v>0</v>
      </c>
      <c r="W4422" s="1764">
        <f t="shared" si="1541"/>
        <v>0</v>
      </c>
      <c r="X4422" s="1768"/>
      <c r="Y4422" s="1784"/>
      <c r="Z4422" s="1770"/>
      <c r="AA4422" s="1843"/>
      <c r="AB4422" s="1843"/>
      <c r="AH4422" s="1867"/>
      <c r="AK4422" s="1868"/>
      <c r="AL4422" s="1868"/>
    </row>
    <row r="4423" spans="9:38" x14ac:dyDescent="0.25">
      <c r="I4423" s="1783">
        <v>0</v>
      </c>
      <c r="J4423" s="1783">
        <v>0</v>
      </c>
      <c r="O4423" s="1764">
        <f t="shared" si="1535"/>
        <v>0</v>
      </c>
      <c r="P4423" s="1806" t="str">
        <f t="shared" si="1536"/>
        <v/>
      </c>
      <c r="R4423" s="1864" t="str">
        <f t="shared" si="1537"/>
        <v/>
      </c>
      <c r="S4423" s="1807">
        <f t="shared" si="1538"/>
        <v>0</v>
      </c>
      <c r="U4423" s="1764">
        <f t="shared" si="1539"/>
        <v>0</v>
      </c>
      <c r="V4423" s="1764">
        <f t="shared" si="1540"/>
        <v>0</v>
      </c>
      <c r="W4423" s="1764">
        <f t="shared" si="1541"/>
        <v>0</v>
      </c>
      <c r="X4423" s="1768"/>
      <c r="Y4423" s="1784"/>
      <c r="Z4423" s="1770"/>
      <c r="AA4423" s="1843"/>
      <c r="AB4423" s="1843"/>
      <c r="AH4423" s="1867"/>
      <c r="AK4423" s="1868"/>
      <c r="AL4423" s="1868"/>
    </row>
    <row r="4424" spans="9:38" x14ac:dyDescent="0.25">
      <c r="I4424" s="1783">
        <v>0</v>
      </c>
      <c r="J4424" s="1783">
        <v>0</v>
      </c>
      <c r="O4424" s="1764">
        <f t="shared" si="1535"/>
        <v>0</v>
      </c>
      <c r="P4424" s="1806" t="str">
        <f t="shared" si="1536"/>
        <v/>
      </c>
      <c r="R4424" s="1864" t="str">
        <f t="shared" si="1537"/>
        <v/>
      </c>
      <c r="S4424" s="1807">
        <f t="shared" si="1538"/>
        <v>0</v>
      </c>
      <c r="U4424" s="1764">
        <f t="shared" si="1539"/>
        <v>0</v>
      </c>
      <c r="V4424" s="1764">
        <f t="shared" si="1540"/>
        <v>0</v>
      </c>
      <c r="W4424" s="1764">
        <f t="shared" si="1541"/>
        <v>0</v>
      </c>
      <c r="X4424" s="1768"/>
      <c r="Y4424" s="1784"/>
      <c r="Z4424" s="1770"/>
      <c r="AA4424" s="1843"/>
      <c r="AB4424" s="1843"/>
      <c r="AH4424" s="1867"/>
      <c r="AK4424" s="1868"/>
      <c r="AL4424" s="1868"/>
    </row>
    <row r="4425" spans="9:38" x14ac:dyDescent="0.25">
      <c r="I4425" s="1783">
        <v>0</v>
      </c>
      <c r="J4425" s="1783">
        <v>0</v>
      </c>
      <c r="O4425" s="1764">
        <f t="shared" ref="O4425:O4488" si="1542">N4425-Q4425</f>
        <v>0</v>
      </c>
      <c r="P4425" s="1806" t="str">
        <f t="shared" ref="P4425:P4488" si="1543">IF(N4425&lt;=0,"",O4425/N4425)</f>
        <v/>
      </c>
      <c r="R4425" s="1864" t="str">
        <f t="shared" ref="R4425:R4488" si="1544">IF(N4425&lt;=0,"",Q4425/N4425)</f>
        <v/>
      </c>
      <c r="S4425" s="1807">
        <f t="shared" ref="S4425:S4488" si="1545">Q4425/$S$1</f>
        <v>0</v>
      </c>
      <c r="U4425" s="1764">
        <f t="shared" ref="U4425:U4488" si="1546">((1-I4425)*O4425)+((1-J4425)*Q4425)</f>
        <v>0</v>
      </c>
      <c r="V4425" s="1764">
        <f t="shared" ref="V4425:V4488" si="1547">L4425-W4425</f>
        <v>0</v>
      </c>
      <c r="W4425" s="1764">
        <f t="shared" ref="W4425:W4488" si="1548">X4425+AC4425+AH4425+AM4425+AO4425+AR4425</f>
        <v>0</v>
      </c>
      <c r="X4425" s="1768"/>
      <c r="Y4425" s="1784"/>
      <c r="Z4425" s="1770"/>
      <c r="AA4425" s="1843"/>
      <c r="AB4425" s="1843"/>
      <c r="AH4425" s="1867"/>
      <c r="AK4425" s="1868"/>
      <c r="AL4425" s="1868"/>
    </row>
    <row r="4426" spans="9:38" x14ac:dyDescent="0.25">
      <c r="I4426" s="1783">
        <v>0</v>
      </c>
      <c r="J4426" s="1783">
        <v>0</v>
      </c>
      <c r="O4426" s="1764">
        <f t="shared" si="1542"/>
        <v>0</v>
      </c>
      <c r="P4426" s="1806" t="str">
        <f t="shared" si="1543"/>
        <v/>
      </c>
      <c r="R4426" s="1864" t="str">
        <f t="shared" si="1544"/>
        <v/>
      </c>
      <c r="S4426" s="1807">
        <f t="shared" si="1545"/>
        <v>0</v>
      </c>
      <c r="U4426" s="1764">
        <f t="shared" si="1546"/>
        <v>0</v>
      </c>
      <c r="V4426" s="1764">
        <f t="shared" si="1547"/>
        <v>0</v>
      </c>
      <c r="W4426" s="1764">
        <f t="shared" si="1548"/>
        <v>0</v>
      </c>
      <c r="X4426" s="1768"/>
      <c r="Y4426" s="1784"/>
      <c r="Z4426" s="1770"/>
      <c r="AA4426" s="1843"/>
      <c r="AB4426" s="1843"/>
      <c r="AH4426" s="1867"/>
      <c r="AK4426" s="1868"/>
      <c r="AL4426" s="1868"/>
    </row>
    <row r="4427" spans="9:38" x14ac:dyDescent="0.25">
      <c r="I4427" s="1783">
        <v>0</v>
      </c>
      <c r="J4427" s="1783">
        <v>0</v>
      </c>
      <c r="O4427" s="1764">
        <f t="shared" si="1542"/>
        <v>0</v>
      </c>
      <c r="P4427" s="1806" t="str">
        <f t="shared" si="1543"/>
        <v/>
      </c>
      <c r="R4427" s="1864" t="str">
        <f t="shared" si="1544"/>
        <v/>
      </c>
      <c r="S4427" s="1807">
        <f t="shared" si="1545"/>
        <v>0</v>
      </c>
      <c r="U4427" s="1764">
        <f t="shared" si="1546"/>
        <v>0</v>
      </c>
      <c r="V4427" s="1764">
        <f t="shared" si="1547"/>
        <v>0</v>
      </c>
      <c r="W4427" s="1764">
        <f t="shared" si="1548"/>
        <v>0</v>
      </c>
      <c r="X4427" s="1768"/>
      <c r="Y4427" s="1784"/>
      <c r="Z4427" s="1770"/>
      <c r="AA4427" s="1843"/>
      <c r="AB4427" s="1843"/>
      <c r="AH4427" s="1867"/>
      <c r="AK4427" s="1868"/>
      <c r="AL4427" s="1868"/>
    </row>
    <row r="4428" spans="9:38" x14ac:dyDescent="0.25">
      <c r="I4428" s="1783">
        <v>0</v>
      </c>
      <c r="J4428" s="1783">
        <v>0</v>
      </c>
      <c r="O4428" s="1764">
        <f t="shared" si="1542"/>
        <v>0</v>
      </c>
      <c r="P4428" s="1806" t="str">
        <f t="shared" si="1543"/>
        <v/>
      </c>
      <c r="R4428" s="1864" t="str">
        <f t="shared" si="1544"/>
        <v/>
      </c>
      <c r="S4428" s="1807">
        <f t="shared" si="1545"/>
        <v>0</v>
      </c>
      <c r="U4428" s="1764">
        <f t="shared" si="1546"/>
        <v>0</v>
      </c>
      <c r="V4428" s="1764">
        <f t="shared" si="1547"/>
        <v>0</v>
      </c>
      <c r="W4428" s="1764">
        <f t="shared" si="1548"/>
        <v>0</v>
      </c>
      <c r="X4428" s="1768"/>
      <c r="Y4428" s="1784"/>
      <c r="Z4428" s="1770"/>
      <c r="AA4428" s="1843"/>
      <c r="AB4428" s="1843"/>
      <c r="AH4428" s="1867"/>
      <c r="AK4428" s="1868"/>
      <c r="AL4428" s="1868"/>
    </row>
    <row r="4429" spans="9:38" x14ac:dyDescent="0.25">
      <c r="I4429" s="1783">
        <v>0</v>
      </c>
      <c r="J4429" s="1783">
        <v>0</v>
      </c>
      <c r="O4429" s="1764">
        <f t="shared" si="1542"/>
        <v>0</v>
      </c>
      <c r="P4429" s="1806" t="str">
        <f t="shared" si="1543"/>
        <v/>
      </c>
      <c r="R4429" s="1864" t="str">
        <f t="shared" si="1544"/>
        <v/>
      </c>
      <c r="S4429" s="1807">
        <f t="shared" si="1545"/>
        <v>0</v>
      </c>
      <c r="U4429" s="1764">
        <f t="shared" si="1546"/>
        <v>0</v>
      </c>
      <c r="V4429" s="1764">
        <f t="shared" si="1547"/>
        <v>0</v>
      </c>
      <c r="W4429" s="1764">
        <f t="shared" si="1548"/>
        <v>0</v>
      </c>
      <c r="X4429" s="1768"/>
      <c r="Y4429" s="1784"/>
      <c r="Z4429" s="1770"/>
      <c r="AA4429" s="1843"/>
      <c r="AB4429" s="1843"/>
      <c r="AH4429" s="1867"/>
      <c r="AK4429" s="1868"/>
      <c r="AL4429" s="1868"/>
    </row>
    <row r="4430" spans="9:38" x14ac:dyDescent="0.25">
      <c r="I4430" s="1783">
        <v>0</v>
      </c>
      <c r="J4430" s="1783">
        <v>0</v>
      </c>
      <c r="O4430" s="1764">
        <f t="shared" si="1542"/>
        <v>0</v>
      </c>
      <c r="P4430" s="1806" t="str">
        <f t="shared" si="1543"/>
        <v/>
      </c>
      <c r="R4430" s="1864" t="str">
        <f t="shared" si="1544"/>
        <v/>
      </c>
      <c r="S4430" s="1807">
        <f t="shared" si="1545"/>
        <v>0</v>
      </c>
      <c r="U4430" s="1764">
        <f t="shared" si="1546"/>
        <v>0</v>
      </c>
      <c r="V4430" s="1764">
        <f t="shared" si="1547"/>
        <v>0</v>
      </c>
      <c r="W4430" s="1764">
        <f t="shared" si="1548"/>
        <v>0</v>
      </c>
      <c r="X4430" s="1768"/>
      <c r="Y4430" s="1784"/>
      <c r="Z4430" s="1770"/>
      <c r="AA4430" s="1843"/>
      <c r="AB4430" s="1843"/>
      <c r="AH4430" s="1867"/>
      <c r="AK4430" s="1868"/>
      <c r="AL4430" s="1868"/>
    </row>
    <row r="4431" spans="9:38" x14ac:dyDescent="0.25">
      <c r="I4431" s="1783">
        <v>0</v>
      </c>
      <c r="J4431" s="1783">
        <v>0</v>
      </c>
      <c r="O4431" s="1764">
        <f t="shared" si="1542"/>
        <v>0</v>
      </c>
      <c r="P4431" s="1806" t="str">
        <f t="shared" si="1543"/>
        <v/>
      </c>
      <c r="R4431" s="1864" t="str">
        <f t="shared" si="1544"/>
        <v/>
      </c>
      <c r="S4431" s="1807">
        <f t="shared" si="1545"/>
        <v>0</v>
      </c>
      <c r="U4431" s="1764">
        <f t="shared" si="1546"/>
        <v>0</v>
      </c>
      <c r="V4431" s="1764">
        <f t="shared" si="1547"/>
        <v>0</v>
      </c>
      <c r="W4431" s="1764">
        <f t="shared" si="1548"/>
        <v>0</v>
      </c>
      <c r="X4431" s="1768"/>
      <c r="Y4431" s="1784"/>
      <c r="Z4431" s="1770"/>
      <c r="AA4431" s="1843"/>
      <c r="AB4431" s="1843"/>
      <c r="AH4431" s="1867"/>
      <c r="AK4431" s="1868"/>
      <c r="AL4431" s="1868"/>
    </row>
    <row r="4432" spans="9:38" x14ac:dyDescent="0.25">
      <c r="I4432" s="1783">
        <v>0</v>
      </c>
      <c r="J4432" s="1783">
        <v>0</v>
      </c>
      <c r="O4432" s="1764">
        <f t="shared" si="1542"/>
        <v>0</v>
      </c>
      <c r="P4432" s="1806" t="str">
        <f t="shared" si="1543"/>
        <v/>
      </c>
      <c r="R4432" s="1864" t="str">
        <f t="shared" si="1544"/>
        <v/>
      </c>
      <c r="S4432" s="1807">
        <f t="shared" si="1545"/>
        <v>0</v>
      </c>
      <c r="U4432" s="1764">
        <f t="shared" si="1546"/>
        <v>0</v>
      </c>
      <c r="V4432" s="1764">
        <f t="shared" si="1547"/>
        <v>0</v>
      </c>
      <c r="W4432" s="1764">
        <f t="shared" si="1548"/>
        <v>0</v>
      </c>
      <c r="X4432" s="1768"/>
      <c r="Y4432" s="1784"/>
      <c r="Z4432" s="1770"/>
      <c r="AA4432" s="1843"/>
      <c r="AB4432" s="1843"/>
      <c r="AH4432" s="1867"/>
      <c r="AK4432" s="1868"/>
      <c r="AL4432" s="1868"/>
    </row>
    <row r="4433" spans="9:38" x14ac:dyDescent="0.25">
      <c r="I4433" s="1783">
        <v>0</v>
      </c>
      <c r="J4433" s="1783">
        <v>0</v>
      </c>
      <c r="O4433" s="1764">
        <f t="shared" si="1542"/>
        <v>0</v>
      </c>
      <c r="P4433" s="1806" t="str">
        <f t="shared" si="1543"/>
        <v/>
      </c>
      <c r="R4433" s="1864" t="str">
        <f t="shared" si="1544"/>
        <v/>
      </c>
      <c r="S4433" s="1807">
        <f t="shared" si="1545"/>
        <v>0</v>
      </c>
      <c r="U4433" s="1764">
        <f t="shared" si="1546"/>
        <v>0</v>
      </c>
      <c r="V4433" s="1764">
        <f t="shared" si="1547"/>
        <v>0</v>
      </c>
      <c r="W4433" s="1764">
        <f t="shared" si="1548"/>
        <v>0</v>
      </c>
      <c r="X4433" s="1768"/>
      <c r="Y4433" s="1784"/>
      <c r="Z4433" s="1770"/>
      <c r="AA4433" s="1843"/>
      <c r="AB4433" s="1843"/>
      <c r="AH4433" s="1867"/>
      <c r="AK4433" s="1868"/>
      <c r="AL4433" s="1868"/>
    </row>
    <row r="4434" spans="9:38" x14ac:dyDescent="0.25">
      <c r="I4434" s="1783">
        <v>0</v>
      </c>
      <c r="J4434" s="1783">
        <v>0</v>
      </c>
      <c r="O4434" s="1764">
        <f t="shared" si="1542"/>
        <v>0</v>
      </c>
      <c r="P4434" s="1806" t="str">
        <f t="shared" si="1543"/>
        <v/>
      </c>
      <c r="R4434" s="1864" t="str">
        <f t="shared" si="1544"/>
        <v/>
      </c>
      <c r="S4434" s="1807">
        <f t="shared" si="1545"/>
        <v>0</v>
      </c>
      <c r="U4434" s="1764">
        <f t="shared" si="1546"/>
        <v>0</v>
      </c>
      <c r="V4434" s="1764">
        <f t="shared" si="1547"/>
        <v>0</v>
      </c>
      <c r="W4434" s="1764">
        <f t="shared" si="1548"/>
        <v>0</v>
      </c>
      <c r="X4434" s="1768"/>
      <c r="Y4434" s="1784"/>
      <c r="Z4434" s="1770"/>
      <c r="AA4434" s="1843"/>
      <c r="AB4434" s="1843"/>
      <c r="AH4434" s="1867"/>
      <c r="AK4434" s="1868"/>
      <c r="AL4434" s="1868"/>
    </row>
    <row r="4435" spans="9:38" x14ac:dyDescent="0.25">
      <c r="I4435" s="1783">
        <v>0</v>
      </c>
      <c r="J4435" s="1783">
        <v>0</v>
      </c>
      <c r="O4435" s="1764">
        <f t="shared" si="1542"/>
        <v>0</v>
      </c>
      <c r="P4435" s="1806" t="str">
        <f t="shared" si="1543"/>
        <v/>
      </c>
      <c r="R4435" s="1864" t="str">
        <f t="shared" si="1544"/>
        <v/>
      </c>
      <c r="S4435" s="1807">
        <f t="shared" si="1545"/>
        <v>0</v>
      </c>
      <c r="U4435" s="1764">
        <f t="shared" si="1546"/>
        <v>0</v>
      </c>
      <c r="V4435" s="1764">
        <f t="shared" si="1547"/>
        <v>0</v>
      </c>
      <c r="W4435" s="1764">
        <f t="shared" si="1548"/>
        <v>0</v>
      </c>
      <c r="X4435" s="1768"/>
      <c r="Y4435" s="1784"/>
      <c r="Z4435" s="1770"/>
      <c r="AA4435" s="1843"/>
      <c r="AB4435" s="1843"/>
      <c r="AH4435" s="1867"/>
      <c r="AK4435" s="1868"/>
      <c r="AL4435" s="1868"/>
    </row>
    <row r="4436" spans="9:38" x14ac:dyDescent="0.25">
      <c r="I4436" s="1783">
        <v>0</v>
      </c>
      <c r="J4436" s="1783">
        <v>0</v>
      </c>
      <c r="O4436" s="1764">
        <f t="shared" si="1542"/>
        <v>0</v>
      </c>
      <c r="P4436" s="1806" t="str">
        <f t="shared" si="1543"/>
        <v/>
      </c>
      <c r="R4436" s="1864" t="str">
        <f t="shared" si="1544"/>
        <v/>
      </c>
      <c r="S4436" s="1807">
        <f t="shared" si="1545"/>
        <v>0</v>
      </c>
      <c r="U4436" s="1764">
        <f t="shared" si="1546"/>
        <v>0</v>
      </c>
      <c r="V4436" s="1764">
        <f t="shared" si="1547"/>
        <v>0</v>
      </c>
      <c r="W4436" s="1764">
        <f t="shared" si="1548"/>
        <v>0</v>
      </c>
      <c r="X4436" s="1768"/>
      <c r="Y4436" s="1784"/>
      <c r="Z4436" s="1770"/>
      <c r="AA4436" s="1843"/>
      <c r="AB4436" s="1843"/>
      <c r="AH4436" s="1867"/>
      <c r="AK4436" s="1868"/>
      <c r="AL4436" s="1868"/>
    </row>
    <row r="4437" spans="9:38" x14ac:dyDescent="0.25">
      <c r="I4437" s="1783">
        <v>0</v>
      </c>
      <c r="J4437" s="1783">
        <v>0</v>
      </c>
      <c r="O4437" s="1764">
        <f t="shared" si="1542"/>
        <v>0</v>
      </c>
      <c r="P4437" s="1806" t="str">
        <f t="shared" si="1543"/>
        <v/>
      </c>
      <c r="R4437" s="1864" t="str">
        <f t="shared" si="1544"/>
        <v/>
      </c>
      <c r="S4437" s="1807">
        <f t="shared" si="1545"/>
        <v>0</v>
      </c>
      <c r="U4437" s="1764">
        <f t="shared" si="1546"/>
        <v>0</v>
      </c>
      <c r="V4437" s="1764">
        <f t="shared" si="1547"/>
        <v>0</v>
      </c>
      <c r="W4437" s="1764">
        <f t="shared" si="1548"/>
        <v>0</v>
      </c>
      <c r="X4437" s="1768"/>
      <c r="Y4437" s="1784"/>
      <c r="Z4437" s="1770"/>
      <c r="AA4437" s="1843"/>
      <c r="AB4437" s="1843"/>
      <c r="AH4437" s="1867"/>
      <c r="AK4437" s="1868"/>
      <c r="AL4437" s="1868"/>
    </row>
    <row r="4438" spans="9:38" x14ac:dyDescent="0.25">
      <c r="I4438" s="1783">
        <v>0</v>
      </c>
      <c r="J4438" s="1783">
        <v>0</v>
      </c>
      <c r="O4438" s="1764">
        <f t="shared" si="1542"/>
        <v>0</v>
      </c>
      <c r="P4438" s="1806" t="str">
        <f t="shared" si="1543"/>
        <v/>
      </c>
      <c r="R4438" s="1864" t="str">
        <f t="shared" si="1544"/>
        <v/>
      </c>
      <c r="S4438" s="1807">
        <f t="shared" si="1545"/>
        <v>0</v>
      </c>
      <c r="U4438" s="1764">
        <f t="shared" si="1546"/>
        <v>0</v>
      </c>
      <c r="V4438" s="1764">
        <f t="shared" si="1547"/>
        <v>0</v>
      </c>
      <c r="W4438" s="1764">
        <f t="shared" si="1548"/>
        <v>0</v>
      </c>
      <c r="X4438" s="1768"/>
      <c r="Y4438" s="1784"/>
      <c r="Z4438" s="1770"/>
      <c r="AA4438" s="1843"/>
      <c r="AB4438" s="1843"/>
      <c r="AH4438" s="1867"/>
      <c r="AK4438" s="1868"/>
      <c r="AL4438" s="1868"/>
    </row>
    <row r="4439" spans="9:38" x14ac:dyDescent="0.25">
      <c r="I4439" s="1783">
        <v>0</v>
      </c>
      <c r="J4439" s="1783">
        <v>0</v>
      </c>
      <c r="O4439" s="1764">
        <f t="shared" si="1542"/>
        <v>0</v>
      </c>
      <c r="P4439" s="1806" t="str">
        <f t="shared" si="1543"/>
        <v/>
      </c>
      <c r="R4439" s="1864" t="str">
        <f t="shared" si="1544"/>
        <v/>
      </c>
      <c r="S4439" s="1807">
        <f t="shared" si="1545"/>
        <v>0</v>
      </c>
      <c r="U4439" s="1764">
        <f t="shared" si="1546"/>
        <v>0</v>
      </c>
      <c r="V4439" s="1764">
        <f t="shared" si="1547"/>
        <v>0</v>
      </c>
      <c r="W4439" s="1764">
        <f t="shared" si="1548"/>
        <v>0</v>
      </c>
      <c r="X4439" s="1768"/>
      <c r="Y4439" s="1784"/>
      <c r="Z4439" s="1770"/>
      <c r="AA4439" s="1843"/>
      <c r="AB4439" s="1843"/>
      <c r="AH4439" s="1867"/>
      <c r="AK4439" s="1868"/>
      <c r="AL4439" s="1868"/>
    </row>
    <row r="4440" spans="9:38" x14ac:dyDescent="0.25">
      <c r="I4440" s="1783">
        <v>0</v>
      </c>
      <c r="J4440" s="1783">
        <v>0</v>
      </c>
      <c r="O4440" s="1764">
        <f t="shared" si="1542"/>
        <v>0</v>
      </c>
      <c r="P4440" s="1806" t="str">
        <f t="shared" si="1543"/>
        <v/>
      </c>
      <c r="R4440" s="1864" t="str">
        <f t="shared" si="1544"/>
        <v/>
      </c>
      <c r="S4440" s="1807">
        <f t="shared" si="1545"/>
        <v>0</v>
      </c>
      <c r="U4440" s="1764">
        <f t="shared" si="1546"/>
        <v>0</v>
      </c>
      <c r="V4440" s="1764">
        <f t="shared" si="1547"/>
        <v>0</v>
      </c>
      <c r="W4440" s="1764">
        <f t="shared" si="1548"/>
        <v>0</v>
      </c>
      <c r="X4440" s="1768"/>
      <c r="Y4440" s="1784"/>
      <c r="Z4440" s="1770"/>
      <c r="AA4440" s="1843"/>
      <c r="AB4440" s="1843"/>
      <c r="AH4440" s="1867"/>
      <c r="AK4440" s="1868"/>
      <c r="AL4440" s="1868"/>
    </row>
    <row r="4441" spans="9:38" x14ac:dyDescent="0.25">
      <c r="I4441" s="1783">
        <v>0</v>
      </c>
      <c r="J4441" s="1783">
        <v>0</v>
      </c>
      <c r="O4441" s="1764">
        <f t="shared" si="1542"/>
        <v>0</v>
      </c>
      <c r="P4441" s="1806" t="str">
        <f t="shared" si="1543"/>
        <v/>
      </c>
      <c r="R4441" s="1864" t="str">
        <f t="shared" si="1544"/>
        <v/>
      </c>
      <c r="S4441" s="1807">
        <f t="shared" si="1545"/>
        <v>0</v>
      </c>
      <c r="U4441" s="1764">
        <f t="shared" si="1546"/>
        <v>0</v>
      </c>
      <c r="V4441" s="1764">
        <f t="shared" si="1547"/>
        <v>0</v>
      </c>
      <c r="W4441" s="1764">
        <f t="shared" si="1548"/>
        <v>0</v>
      </c>
      <c r="X4441" s="1768"/>
      <c r="Y4441" s="1784"/>
      <c r="Z4441" s="1770"/>
      <c r="AA4441" s="1843"/>
      <c r="AB4441" s="1843"/>
      <c r="AH4441" s="1867"/>
      <c r="AK4441" s="1868"/>
      <c r="AL4441" s="1868"/>
    </row>
    <row r="4442" spans="9:38" x14ac:dyDescent="0.25">
      <c r="I4442" s="1783">
        <v>0</v>
      </c>
      <c r="J4442" s="1783">
        <v>0</v>
      </c>
      <c r="O4442" s="1764">
        <f t="shared" si="1542"/>
        <v>0</v>
      </c>
      <c r="P4442" s="1806" t="str">
        <f t="shared" si="1543"/>
        <v/>
      </c>
      <c r="R4442" s="1864" t="str">
        <f t="shared" si="1544"/>
        <v/>
      </c>
      <c r="S4442" s="1807">
        <f t="shared" si="1545"/>
        <v>0</v>
      </c>
      <c r="U4442" s="1764">
        <f t="shared" si="1546"/>
        <v>0</v>
      </c>
      <c r="V4442" s="1764">
        <f t="shared" si="1547"/>
        <v>0</v>
      </c>
      <c r="W4442" s="1764">
        <f t="shared" si="1548"/>
        <v>0</v>
      </c>
      <c r="X4442" s="1768"/>
      <c r="Y4442" s="1784"/>
      <c r="Z4442" s="1770"/>
      <c r="AA4442" s="1843"/>
      <c r="AB4442" s="1843"/>
      <c r="AH4442" s="1867"/>
      <c r="AK4442" s="1868"/>
      <c r="AL4442" s="1868"/>
    </row>
    <row r="4443" spans="9:38" x14ac:dyDescent="0.25">
      <c r="I4443" s="1783">
        <v>0</v>
      </c>
      <c r="J4443" s="1783">
        <v>0</v>
      </c>
      <c r="O4443" s="1764">
        <f t="shared" si="1542"/>
        <v>0</v>
      </c>
      <c r="P4443" s="1806" t="str">
        <f t="shared" si="1543"/>
        <v/>
      </c>
      <c r="R4443" s="1864" t="str">
        <f t="shared" si="1544"/>
        <v/>
      </c>
      <c r="S4443" s="1807">
        <f t="shared" si="1545"/>
        <v>0</v>
      </c>
      <c r="U4443" s="1764">
        <f t="shared" si="1546"/>
        <v>0</v>
      </c>
      <c r="V4443" s="1764">
        <f t="shared" si="1547"/>
        <v>0</v>
      </c>
      <c r="W4443" s="1764">
        <f t="shared" si="1548"/>
        <v>0</v>
      </c>
      <c r="X4443" s="1768"/>
      <c r="Y4443" s="1784"/>
      <c r="Z4443" s="1770"/>
      <c r="AA4443" s="1843"/>
      <c r="AB4443" s="1843"/>
      <c r="AH4443" s="1867"/>
      <c r="AK4443" s="1868"/>
      <c r="AL4443" s="1868"/>
    </row>
    <row r="4444" spans="9:38" x14ac:dyDescent="0.25">
      <c r="I4444" s="1783">
        <v>0</v>
      </c>
      <c r="J4444" s="1783">
        <v>0</v>
      </c>
      <c r="O4444" s="1764">
        <f t="shared" si="1542"/>
        <v>0</v>
      </c>
      <c r="P4444" s="1806" t="str">
        <f t="shared" si="1543"/>
        <v/>
      </c>
      <c r="R4444" s="1864" t="str">
        <f t="shared" si="1544"/>
        <v/>
      </c>
      <c r="S4444" s="1807">
        <f t="shared" si="1545"/>
        <v>0</v>
      </c>
      <c r="U4444" s="1764">
        <f t="shared" si="1546"/>
        <v>0</v>
      </c>
      <c r="V4444" s="1764">
        <f t="shared" si="1547"/>
        <v>0</v>
      </c>
      <c r="W4444" s="1764">
        <f t="shared" si="1548"/>
        <v>0</v>
      </c>
      <c r="X4444" s="1768"/>
      <c r="Y4444" s="1784"/>
      <c r="Z4444" s="1770"/>
      <c r="AA4444" s="1843"/>
      <c r="AB4444" s="1843"/>
      <c r="AH4444" s="1867"/>
      <c r="AK4444" s="1868"/>
      <c r="AL4444" s="1868"/>
    </row>
    <row r="4445" spans="9:38" x14ac:dyDescent="0.25">
      <c r="I4445" s="1783">
        <v>0</v>
      </c>
      <c r="J4445" s="1783">
        <v>0</v>
      </c>
      <c r="O4445" s="1764">
        <f t="shared" si="1542"/>
        <v>0</v>
      </c>
      <c r="P4445" s="1806" t="str">
        <f t="shared" si="1543"/>
        <v/>
      </c>
      <c r="R4445" s="1864" t="str">
        <f t="shared" si="1544"/>
        <v/>
      </c>
      <c r="S4445" s="1807">
        <f t="shared" si="1545"/>
        <v>0</v>
      </c>
      <c r="U4445" s="1764">
        <f t="shared" si="1546"/>
        <v>0</v>
      </c>
      <c r="V4445" s="1764">
        <f t="shared" si="1547"/>
        <v>0</v>
      </c>
      <c r="W4445" s="1764">
        <f t="shared" si="1548"/>
        <v>0</v>
      </c>
      <c r="X4445" s="1768"/>
      <c r="Y4445" s="1784"/>
      <c r="Z4445" s="1770"/>
      <c r="AA4445" s="1843"/>
      <c r="AB4445" s="1843"/>
      <c r="AH4445" s="1867"/>
      <c r="AK4445" s="1868"/>
      <c r="AL4445" s="1868"/>
    </row>
    <row r="4446" spans="9:38" x14ac:dyDescent="0.25">
      <c r="I4446" s="1783">
        <v>0</v>
      </c>
      <c r="J4446" s="1783">
        <v>0</v>
      </c>
      <c r="O4446" s="1764">
        <f t="shared" si="1542"/>
        <v>0</v>
      </c>
      <c r="P4446" s="1806" t="str">
        <f t="shared" si="1543"/>
        <v/>
      </c>
      <c r="R4446" s="1864" t="str">
        <f t="shared" si="1544"/>
        <v/>
      </c>
      <c r="S4446" s="1807">
        <f t="shared" si="1545"/>
        <v>0</v>
      </c>
      <c r="U4446" s="1764">
        <f t="shared" si="1546"/>
        <v>0</v>
      </c>
      <c r="V4446" s="1764">
        <f t="shared" si="1547"/>
        <v>0</v>
      </c>
      <c r="W4446" s="1764">
        <f t="shared" si="1548"/>
        <v>0</v>
      </c>
      <c r="X4446" s="1768"/>
      <c r="Y4446" s="1784"/>
      <c r="Z4446" s="1770"/>
      <c r="AA4446" s="1843"/>
      <c r="AB4446" s="1843"/>
      <c r="AH4446" s="1867"/>
      <c r="AK4446" s="1868"/>
      <c r="AL4446" s="1868"/>
    </row>
    <row r="4447" spans="9:38" x14ac:dyDescent="0.25">
      <c r="I4447" s="1783">
        <v>0</v>
      </c>
      <c r="J4447" s="1783">
        <v>0</v>
      </c>
      <c r="O4447" s="1764">
        <f t="shared" si="1542"/>
        <v>0</v>
      </c>
      <c r="P4447" s="1806" t="str">
        <f t="shared" si="1543"/>
        <v/>
      </c>
      <c r="R4447" s="1864" t="str">
        <f t="shared" si="1544"/>
        <v/>
      </c>
      <c r="S4447" s="1807">
        <f t="shared" si="1545"/>
        <v>0</v>
      </c>
      <c r="U4447" s="1764">
        <f t="shared" si="1546"/>
        <v>0</v>
      </c>
      <c r="V4447" s="1764">
        <f t="shared" si="1547"/>
        <v>0</v>
      </c>
      <c r="W4447" s="1764">
        <f t="shared" si="1548"/>
        <v>0</v>
      </c>
      <c r="X4447" s="1768"/>
      <c r="Y4447" s="1784"/>
      <c r="Z4447" s="1770"/>
      <c r="AA4447" s="1843"/>
      <c r="AB4447" s="1843"/>
      <c r="AH4447" s="1867"/>
      <c r="AK4447" s="1868"/>
      <c r="AL4447" s="1868"/>
    </row>
    <row r="4448" spans="9:38" x14ac:dyDescent="0.25">
      <c r="I4448" s="1783">
        <v>0</v>
      </c>
      <c r="J4448" s="1783">
        <v>0</v>
      </c>
      <c r="O4448" s="1764">
        <f t="shared" si="1542"/>
        <v>0</v>
      </c>
      <c r="P4448" s="1806" t="str">
        <f t="shared" si="1543"/>
        <v/>
      </c>
      <c r="R4448" s="1864" t="str">
        <f t="shared" si="1544"/>
        <v/>
      </c>
      <c r="S4448" s="1807">
        <f t="shared" si="1545"/>
        <v>0</v>
      </c>
      <c r="U4448" s="1764">
        <f t="shared" si="1546"/>
        <v>0</v>
      </c>
      <c r="V4448" s="1764">
        <f t="shared" si="1547"/>
        <v>0</v>
      </c>
      <c r="W4448" s="1764">
        <f t="shared" si="1548"/>
        <v>0</v>
      </c>
      <c r="X4448" s="1768"/>
      <c r="Y4448" s="1784"/>
      <c r="Z4448" s="1770"/>
      <c r="AA4448" s="1843"/>
      <c r="AB4448" s="1843"/>
      <c r="AH4448" s="1867"/>
      <c r="AK4448" s="1868"/>
      <c r="AL4448" s="1868"/>
    </row>
    <row r="4449" spans="9:38" x14ac:dyDescent="0.25">
      <c r="I4449" s="1783">
        <v>0</v>
      </c>
      <c r="J4449" s="1783">
        <v>0</v>
      </c>
      <c r="O4449" s="1764">
        <f t="shared" si="1542"/>
        <v>0</v>
      </c>
      <c r="P4449" s="1806" t="str">
        <f t="shared" si="1543"/>
        <v/>
      </c>
      <c r="R4449" s="1864" t="str">
        <f t="shared" si="1544"/>
        <v/>
      </c>
      <c r="S4449" s="1807">
        <f t="shared" si="1545"/>
        <v>0</v>
      </c>
      <c r="U4449" s="1764">
        <f t="shared" si="1546"/>
        <v>0</v>
      </c>
      <c r="V4449" s="1764">
        <f t="shared" si="1547"/>
        <v>0</v>
      </c>
      <c r="W4449" s="1764">
        <f t="shared" si="1548"/>
        <v>0</v>
      </c>
      <c r="X4449" s="1768"/>
      <c r="Y4449" s="1784"/>
      <c r="Z4449" s="1770"/>
      <c r="AA4449" s="1843"/>
      <c r="AB4449" s="1843"/>
      <c r="AH4449" s="1867"/>
      <c r="AK4449" s="1868"/>
      <c r="AL4449" s="1868"/>
    </row>
    <row r="4450" spans="9:38" x14ac:dyDescent="0.25">
      <c r="I4450" s="1783">
        <v>0</v>
      </c>
      <c r="J4450" s="1783">
        <v>0</v>
      </c>
      <c r="O4450" s="1764">
        <f t="shared" si="1542"/>
        <v>0</v>
      </c>
      <c r="P4450" s="1806" t="str">
        <f t="shared" si="1543"/>
        <v/>
      </c>
      <c r="R4450" s="1864" t="str">
        <f t="shared" si="1544"/>
        <v/>
      </c>
      <c r="S4450" s="1807">
        <f t="shared" si="1545"/>
        <v>0</v>
      </c>
      <c r="U4450" s="1764">
        <f t="shared" si="1546"/>
        <v>0</v>
      </c>
      <c r="V4450" s="1764">
        <f t="shared" si="1547"/>
        <v>0</v>
      </c>
      <c r="W4450" s="1764">
        <f t="shared" si="1548"/>
        <v>0</v>
      </c>
      <c r="X4450" s="1768"/>
      <c r="Y4450" s="1784"/>
      <c r="Z4450" s="1770"/>
      <c r="AA4450" s="1843"/>
      <c r="AB4450" s="1843"/>
      <c r="AH4450" s="1867"/>
      <c r="AK4450" s="1868"/>
      <c r="AL4450" s="1868"/>
    </row>
    <row r="4451" spans="9:38" x14ac:dyDescent="0.25">
      <c r="I4451" s="1783">
        <v>0</v>
      </c>
      <c r="J4451" s="1783">
        <v>0</v>
      </c>
      <c r="O4451" s="1764">
        <f t="shared" si="1542"/>
        <v>0</v>
      </c>
      <c r="P4451" s="1806" t="str">
        <f t="shared" si="1543"/>
        <v/>
      </c>
      <c r="R4451" s="1864" t="str">
        <f t="shared" si="1544"/>
        <v/>
      </c>
      <c r="S4451" s="1807">
        <f t="shared" si="1545"/>
        <v>0</v>
      </c>
      <c r="U4451" s="1764">
        <f t="shared" si="1546"/>
        <v>0</v>
      </c>
      <c r="V4451" s="1764">
        <f t="shared" si="1547"/>
        <v>0</v>
      </c>
      <c r="W4451" s="1764">
        <f t="shared" si="1548"/>
        <v>0</v>
      </c>
      <c r="X4451" s="1768"/>
      <c r="Y4451" s="1784"/>
      <c r="Z4451" s="1770"/>
      <c r="AA4451" s="1843"/>
      <c r="AB4451" s="1843"/>
      <c r="AH4451" s="1867"/>
      <c r="AK4451" s="1868"/>
      <c r="AL4451" s="1868"/>
    </row>
    <row r="4452" spans="9:38" x14ac:dyDescent="0.25">
      <c r="I4452" s="1783">
        <v>0</v>
      </c>
      <c r="J4452" s="1783">
        <v>0</v>
      </c>
      <c r="O4452" s="1764">
        <f t="shared" si="1542"/>
        <v>0</v>
      </c>
      <c r="P4452" s="1806" t="str">
        <f t="shared" si="1543"/>
        <v/>
      </c>
      <c r="R4452" s="1864" t="str">
        <f t="shared" si="1544"/>
        <v/>
      </c>
      <c r="S4452" s="1807">
        <f t="shared" si="1545"/>
        <v>0</v>
      </c>
      <c r="U4452" s="1764">
        <f t="shared" si="1546"/>
        <v>0</v>
      </c>
      <c r="V4452" s="1764">
        <f t="shared" si="1547"/>
        <v>0</v>
      </c>
      <c r="W4452" s="1764">
        <f t="shared" si="1548"/>
        <v>0</v>
      </c>
      <c r="X4452" s="1768"/>
      <c r="Y4452" s="1784"/>
      <c r="Z4452" s="1770"/>
      <c r="AA4452" s="1843"/>
      <c r="AB4452" s="1843"/>
      <c r="AH4452" s="1867"/>
      <c r="AK4452" s="1868"/>
      <c r="AL4452" s="1868"/>
    </row>
    <row r="4453" spans="9:38" x14ac:dyDescent="0.25">
      <c r="I4453" s="1783">
        <v>0</v>
      </c>
      <c r="J4453" s="1783">
        <v>0</v>
      </c>
      <c r="O4453" s="1764">
        <f t="shared" si="1542"/>
        <v>0</v>
      </c>
      <c r="P4453" s="1806" t="str">
        <f t="shared" si="1543"/>
        <v/>
      </c>
      <c r="R4453" s="1864" t="str">
        <f t="shared" si="1544"/>
        <v/>
      </c>
      <c r="S4453" s="1807">
        <f t="shared" si="1545"/>
        <v>0</v>
      </c>
      <c r="U4453" s="1764">
        <f t="shared" si="1546"/>
        <v>0</v>
      </c>
      <c r="V4453" s="1764">
        <f t="shared" si="1547"/>
        <v>0</v>
      </c>
      <c r="W4453" s="1764">
        <f t="shared" si="1548"/>
        <v>0</v>
      </c>
      <c r="X4453" s="1768"/>
      <c r="Y4453" s="1784"/>
      <c r="Z4453" s="1770"/>
      <c r="AA4453" s="1843"/>
      <c r="AB4453" s="1843"/>
      <c r="AH4453" s="1867"/>
      <c r="AK4453" s="1868"/>
      <c r="AL4453" s="1868"/>
    </row>
    <row r="4454" spans="9:38" x14ac:dyDescent="0.25">
      <c r="I4454" s="1783">
        <v>0</v>
      </c>
      <c r="J4454" s="1783">
        <v>0</v>
      </c>
      <c r="O4454" s="1764">
        <f t="shared" si="1542"/>
        <v>0</v>
      </c>
      <c r="P4454" s="1806" t="str">
        <f t="shared" si="1543"/>
        <v/>
      </c>
      <c r="R4454" s="1864" t="str">
        <f t="shared" si="1544"/>
        <v/>
      </c>
      <c r="S4454" s="1807">
        <f t="shared" si="1545"/>
        <v>0</v>
      </c>
      <c r="U4454" s="1764">
        <f t="shared" si="1546"/>
        <v>0</v>
      </c>
      <c r="V4454" s="1764">
        <f t="shared" si="1547"/>
        <v>0</v>
      </c>
      <c r="W4454" s="1764">
        <f t="shared" si="1548"/>
        <v>0</v>
      </c>
      <c r="X4454" s="1768"/>
      <c r="Y4454" s="1784"/>
      <c r="Z4454" s="1770"/>
      <c r="AA4454" s="1843"/>
      <c r="AB4454" s="1843"/>
      <c r="AH4454" s="1867"/>
      <c r="AK4454" s="1868"/>
      <c r="AL4454" s="1868"/>
    </row>
    <row r="4455" spans="9:38" x14ac:dyDescent="0.25">
      <c r="I4455" s="1783">
        <v>0</v>
      </c>
      <c r="J4455" s="1783">
        <v>0</v>
      </c>
      <c r="O4455" s="1764">
        <f t="shared" si="1542"/>
        <v>0</v>
      </c>
      <c r="P4455" s="1806" t="str">
        <f t="shared" si="1543"/>
        <v/>
      </c>
      <c r="R4455" s="1864" t="str">
        <f t="shared" si="1544"/>
        <v/>
      </c>
      <c r="S4455" s="1807">
        <f t="shared" si="1545"/>
        <v>0</v>
      </c>
      <c r="U4455" s="1764">
        <f t="shared" si="1546"/>
        <v>0</v>
      </c>
      <c r="V4455" s="1764">
        <f t="shared" si="1547"/>
        <v>0</v>
      </c>
      <c r="W4455" s="1764">
        <f t="shared" si="1548"/>
        <v>0</v>
      </c>
      <c r="X4455" s="1768"/>
      <c r="Y4455" s="1784"/>
      <c r="Z4455" s="1770"/>
      <c r="AA4455" s="1843"/>
      <c r="AB4455" s="1843"/>
      <c r="AH4455" s="1867"/>
      <c r="AK4455" s="1868"/>
      <c r="AL4455" s="1868"/>
    </row>
    <row r="4456" spans="9:38" x14ac:dyDescent="0.25">
      <c r="I4456" s="1783">
        <v>0</v>
      </c>
      <c r="J4456" s="1783">
        <v>0</v>
      </c>
      <c r="O4456" s="1764">
        <f t="shared" si="1542"/>
        <v>0</v>
      </c>
      <c r="P4456" s="1806" t="str">
        <f t="shared" si="1543"/>
        <v/>
      </c>
      <c r="R4456" s="1864" t="str">
        <f t="shared" si="1544"/>
        <v/>
      </c>
      <c r="S4456" s="1807">
        <f t="shared" si="1545"/>
        <v>0</v>
      </c>
      <c r="U4456" s="1764">
        <f t="shared" si="1546"/>
        <v>0</v>
      </c>
      <c r="V4456" s="1764">
        <f t="shared" si="1547"/>
        <v>0</v>
      </c>
      <c r="W4456" s="1764">
        <f t="shared" si="1548"/>
        <v>0</v>
      </c>
      <c r="X4456" s="1768"/>
      <c r="Y4456" s="1784"/>
      <c r="Z4456" s="1770"/>
      <c r="AA4456" s="1843"/>
      <c r="AB4456" s="1843"/>
      <c r="AH4456" s="1867"/>
      <c r="AK4456" s="1868"/>
      <c r="AL4456" s="1868"/>
    </row>
    <row r="4457" spans="9:38" x14ac:dyDescent="0.25">
      <c r="I4457" s="1783">
        <v>0</v>
      </c>
      <c r="J4457" s="1783">
        <v>0</v>
      </c>
      <c r="O4457" s="1764">
        <f t="shared" si="1542"/>
        <v>0</v>
      </c>
      <c r="P4457" s="1806" t="str">
        <f t="shared" si="1543"/>
        <v/>
      </c>
      <c r="R4457" s="1864" t="str">
        <f t="shared" si="1544"/>
        <v/>
      </c>
      <c r="S4457" s="1807">
        <f t="shared" si="1545"/>
        <v>0</v>
      </c>
      <c r="U4457" s="1764">
        <f t="shared" si="1546"/>
        <v>0</v>
      </c>
      <c r="V4457" s="1764">
        <f t="shared" si="1547"/>
        <v>0</v>
      </c>
      <c r="W4457" s="1764">
        <f t="shared" si="1548"/>
        <v>0</v>
      </c>
      <c r="X4457" s="1768"/>
      <c r="Y4457" s="1784"/>
      <c r="Z4457" s="1770"/>
      <c r="AA4457" s="1843"/>
      <c r="AB4457" s="1843"/>
      <c r="AH4457" s="1867"/>
      <c r="AK4457" s="1868"/>
      <c r="AL4457" s="1868"/>
    </row>
    <row r="4458" spans="9:38" x14ac:dyDescent="0.25">
      <c r="I4458" s="1783">
        <v>0</v>
      </c>
      <c r="J4458" s="1783">
        <v>0</v>
      </c>
      <c r="O4458" s="1764">
        <f t="shared" si="1542"/>
        <v>0</v>
      </c>
      <c r="P4458" s="1806" t="str">
        <f t="shared" si="1543"/>
        <v/>
      </c>
      <c r="R4458" s="1864" t="str">
        <f t="shared" si="1544"/>
        <v/>
      </c>
      <c r="S4458" s="1807">
        <f t="shared" si="1545"/>
        <v>0</v>
      </c>
      <c r="U4458" s="1764">
        <f t="shared" si="1546"/>
        <v>0</v>
      </c>
      <c r="V4458" s="1764">
        <f t="shared" si="1547"/>
        <v>0</v>
      </c>
      <c r="W4458" s="1764">
        <f t="shared" si="1548"/>
        <v>0</v>
      </c>
      <c r="X4458" s="1768"/>
      <c r="Y4458" s="1784"/>
      <c r="Z4458" s="1770"/>
      <c r="AA4458" s="1843"/>
      <c r="AB4458" s="1843"/>
      <c r="AH4458" s="1867"/>
      <c r="AK4458" s="1868"/>
      <c r="AL4458" s="1868"/>
    </row>
    <row r="4459" spans="9:38" x14ac:dyDescent="0.25">
      <c r="I4459" s="1783">
        <v>0</v>
      </c>
      <c r="J4459" s="1783">
        <v>0</v>
      </c>
      <c r="O4459" s="1764">
        <f t="shared" si="1542"/>
        <v>0</v>
      </c>
      <c r="P4459" s="1806" t="str">
        <f t="shared" si="1543"/>
        <v/>
      </c>
      <c r="R4459" s="1864" t="str">
        <f t="shared" si="1544"/>
        <v/>
      </c>
      <c r="S4459" s="1807">
        <f t="shared" si="1545"/>
        <v>0</v>
      </c>
      <c r="U4459" s="1764">
        <f t="shared" si="1546"/>
        <v>0</v>
      </c>
      <c r="V4459" s="1764">
        <f t="shared" si="1547"/>
        <v>0</v>
      </c>
      <c r="W4459" s="1764">
        <f t="shared" si="1548"/>
        <v>0</v>
      </c>
      <c r="X4459" s="1768"/>
      <c r="Y4459" s="1784"/>
      <c r="Z4459" s="1770"/>
      <c r="AA4459" s="1843"/>
      <c r="AB4459" s="1843"/>
      <c r="AH4459" s="1867"/>
      <c r="AK4459" s="1868"/>
      <c r="AL4459" s="1868"/>
    </row>
    <row r="4460" spans="9:38" x14ac:dyDescent="0.25">
      <c r="I4460" s="1783">
        <v>0</v>
      </c>
      <c r="J4460" s="1783">
        <v>0</v>
      </c>
      <c r="O4460" s="1764">
        <f t="shared" si="1542"/>
        <v>0</v>
      </c>
      <c r="P4460" s="1806" t="str">
        <f t="shared" si="1543"/>
        <v/>
      </c>
      <c r="R4460" s="1864" t="str">
        <f t="shared" si="1544"/>
        <v/>
      </c>
      <c r="S4460" s="1807">
        <f t="shared" si="1545"/>
        <v>0</v>
      </c>
      <c r="U4460" s="1764">
        <f t="shared" si="1546"/>
        <v>0</v>
      </c>
      <c r="V4460" s="1764">
        <f t="shared" si="1547"/>
        <v>0</v>
      </c>
      <c r="W4460" s="1764">
        <f t="shared" si="1548"/>
        <v>0</v>
      </c>
      <c r="X4460" s="1768"/>
      <c r="Y4460" s="1784"/>
      <c r="Z4460" s="1770"/>
      <c r="AA4460" s="1843"/>
      <c r="AB4460" s="1843"/>
      <c r="AH4460" s="1867"/>
      <c r="AK4460" s="1868"/>
      <c r="AL4460" s="1868"/>
    </row>
    <row r="4461" spans="9:38" x14ac:dyDescent="0.25">
      <c r="I4461" s="1783">
        <v>0</v>
      </c>
      <c r="J4461" s="1783">
        <v>0</v>
      </c>
      <c r="O4461" s="1764">
        <f t="shared" si="1542"/>
        <v>0</v>
      </c>
      <c r="P4461" s="1806" t="str">
        <f t="shared" si="1543"/>
        <v/>
      </c>
      <c r="R4461" s="1864" t="str">
        <f t="shared" si="1544"/>
        <v/>
      </c>
      <c r="S4461" s="1807">
        <f t="shared" si="1545"/>
        <v>0</v>
      </c>
      <c r="U4461" s="1764">
        <f t="shared" si="1546"/>
        <v>0</v>
      </c>
      <c r="V4461" s="1764">
        <f t="shared" si="1547"/>
        <v>0</v>
      </c>
      <c r="W4461" s="1764">
        <f t="shared" si="1548"/>
        <v>0</v>
      </c>
      <c r="X4461" s="1768"/>
      <c r="Y4461" s="1784"/>
      <c r="Z4461" s="1770"/>
      <c r="AA4461" s="1843"/>
      <c r="AB4461" s="1843"/>
      <c r="AH4461" s="1867"/>
      <c r="AK4461" s="1868"/>
      <c r="AL4461" s="1868"/>
    </row>
    <row r="4462" spans="9:38" x14ac:dyDescent="0.25">
      <c r="I4462" s="1783">
        <v>0</v>
      </c>
      <c r="J4462" s="1783">
        <v>0</v>
      </c>
      <c r="O4462" s="1764">
        <f t="shared" si="1542"/>
        <v>0</v>
      </c>
      <c r="P4462" s="1806" t="str">
        <f t="shared" si="1543"/>
        <v/>
      </c>
      <c r="R4462" s="1864" t="str">
        <f t="shared" si="1544"/>
        <v/>
      </c>
      <c r="S4462" s="1807">
        <f t="shared" si="1545"/>
        <v>0</v>
      </c>
      <c r="U4462" s="1764">
        <f t="shared" si="1546"/>
        <v>0</v>
      </c>
      <c r="V4462" s="1764">
        <f t="shared" si="1547"/>
        <v>0</v>
      </c>
      <c r="W4462" s="1764">
        <f t="shared" si="1548"/>
        <v>0</v>
      </c>
      <c r="X4462" s="1768"/>
      <c r="Y4462" s="1784"/>
      <c r="Z4462" s="1770"/>
      <c r="AA4462" s="1843"/>
      <c r="AB4462" s="1843"/>
      <c r="AH4462" s="1867"/>
      <c r="AK4462" s="1868"/>
      <c r="AL4462" s="1868"/>
    </row>
    <row r="4463" spans="9:38" x14ac:dyDescent="0.25">
      <c r="I4463" s="1783">
        <v>0</v>
      </c>
      <c r="J4463" s="1783">
        <v>0</v>
      </c>
      <c r="O4463" s="1764">
        <f t="shared" si="1542"/>
        <v>0</v>
      </c>
      <c r="P4463" s="1806" t="str">
        <f t="shared" si="1543"/>
        <v/>
      </c>
      <c r="R4463" s="1864" t="str">
        <f t="shared" si="1544"/>
        <v/>
      </c>
      <c r="S4463" s="1807">
        <f t="shared" si="1545"/>
        <v>0</v>
      </c>
      <c r="U4463" s="1764">
        <f t="shared" si="1546"/>
        <v>0</v>
      </c>
      <c r="V4463" s="1764">
        <f t="shared" si="1547"/>
        <v>0</v>
      </c>
      <c r="W4463" s="1764">
        <f t="shared" si="1548"/>
        <v>0</v>
      </c>
      <c r="X4463" s="1768"/>
      <c r="Y4463" s="1784"/>
      <c r="Z4463" s="1770"/>
      <c r="AA4463" s="1843"/>
      <c r="AB4463" s="1843"/>
      <c r="AH4463" s="1867"/>
      <c r="AK4463" s="1868"/>
      <c r="AL4463" s="1868"/>
    </row>
    <row r="4464" spans="9:38" x14ac:dyDescent="0.25">
      <c r="I4464" s="1783">
        <v>0</v>
      </c>
      <c r="J4464" s="1783">
        <v>0</v>
      </c>
      <c r="O4464" s="1764">
        <f t="shared" si="1542"/>
        <v>0</v>
      </c>
      <c r="P4464" s="1806" t="str">
        <f t="shared" si="1543"/>
        <v/>
      </c>
      <c r="R4464" s="1864" t="str">
        <f t="shared" si="1544"/>
        <v/>
      </c>
      <c r="S4464" s="1807">
        <f t="shared" si="1545"/>
        <v>0</v>
      </c>
      <c r="U4464" s="1764">
        <f t="shared" si="1546"/>
        <v>0</v>
      </c>
      <c r="V4464" s="1764">
        <f t="shared" si="1547"/>
        <v>0</v>
      </c>
      <c r="W4464" s="1764">
        <f t="shared" si="1548"/>
        <v>0</v>
      </c>
      <c r="X4464" s="1768"/>
      <c r="Y4464" s="1784"/>
      <c r="Z4464" s="1770"/>
      <c r="AA4464" s="1843"/>
      <c r="AB4464" s="1843"/>
      <c r="AH4464" s="1867"/>
      <c r="AK4464" s="1868"/>
      <c r="AL4464" s="1868"/>
    </row>
    <row r="4465" spans="9:38" x14ac:dyDescent="0.25">
      <c r="I4465" s="1783">
        <v>0</v>
      </c>
      <c r="J4465" s="1783">
        <v>0</v>
      </c>
      <c r="O4465" s="1764">
        <f t="shared" si="1542"/>
        <v>0</v>
      </c>
      <c r="P4465" s="1806" t="str">
        <f t="shared" si="1543"/>
        <v/>
      </c>
      <c r="R4465" s="1864" t="str">
        <f t="shared" si="1544"/>
        <v/>
      </c>
      <c r="S4465" s="1807">
        <f t="shared" si="1545"/>
        <v>0</v>
      </c>
      <c r="U4465" s="1764">
        <f t="shared" si="1546"/>
        <v>0</v>
      </c>
      <c r="V4465" s="1764">
        <f t="shared" si="1547"/>
        <v>0</v>
      </c>
      <c r="W4465" s="1764">
        <f t="shared" si="1548"/>
        <v>0</v>
      </c>
      <c r="X4465" s="1768"/>
      <c r="Y4465" s="1784"/>
      <c r="Z4465" s="1770"/>
      <c r="AA4465" s="1843"/>
      <c r="AB4465" s="1843"/>
      <c r="AH4465" s="1867"/>
      <c r="AK4465" s="1868"/>
      <c r="AL4465" s="1868"/>
    </row>
    <row r="4466" spans="9:38" x14ac:dyDescent="0.25">
      <c r="I4466" s="1783">
        <v>0</v>
      </c>
      <c r="J4466" s="1783">
        <v>0</v>
      </c>
      <c r="O4466" s="1764">
        <f t="shared" si="1542"/>
        <v>0</v>
      </c>
      <c r="P4466" s="1806" t="str">
        <f t="shared" si="1543"/>
        <v/>
      </c>
      <c r="R4466" s="1864" t="str">
        <f t="shared" si="1544"/>
        <v/>
      </c>
      <c r="S4466" s="1807">
        <f t="shared" si="1545"/>
        <v>0</v>
      </c>
      <c r="U4466" s="1764">
        <f t="shared" si="1546"/>
        <v>0</v>
      </c>
      <c r="V4466" s="1764">
        <f t="shared" si="1547"/>
        <v>0</v>
      </c>
      <c r="W4466" s="1764">
        <f t="shared" si="1548"/>
        <v>0</v>
      </c>
      <c r="X4466" s="1768"/>
      <c r="Y4466" s="1784"/>
      <c r="Z4466" s="1770"/>
      <c r="AA4466" s="1843"/>
      <c r="AB4466" s="1843"/>
      <c r="AH4466" s="1867"/>
      <c r="AK4466" s="1868"/>
      <c r="AL4466" s="1868"/>
    </row>
    <row r="4467" spans="9:38" x14ac:dyDescent="0.25">
      <c r="I4467" s="1783">
        <v>0</v>
      </c>
      <c r="J4467" s="1783">
        <v>0</v>
      </c>
      <c r="O4467" s="1764">
        <f t="shared" si="1542"/>
        <v>0</v>
      </c>
      <c r="P4467" s="1806" t="str">
        <f t="shared" si="1543"/>
        <v/>
      </c>
      <c r="R4467" s="1864" t="str">
        <f t="shared" si="1544"/>
        <v/>
      </c>
      <c r="S4467" s="1807">
        <f t="shared" si="1545"/>
        <v>0</v>
      </c>
      <c r="U4467" s="1764">
        <f t="shared" si="1546"/>
        <v>0</v>
      </c>
      <c r="V4467" s="1764">
        <f t="shared" si="1547"/>
        <v>0</v>
      </c>
      <c r="W4467" s="1764">
        <f t="shared" si="1548"/>
        <v>0</v>
      </c>
      <c r="X4467" s="1768"/>
      <c r="Y4467" s="1784"/>
      <c r="Z4467" s="1770"/>
      <c r="AA4467" s="1843"/>
      <c r="AB4467" s="1843"/>
      <c r="AH4467" s="1867"/>
      <c r="AK4467" s="1868"/>
      <c r="AL4467" s="1868"/>
    </row>
    <row r="4468" spans="9:38" x14ac:dyDescent="0.25">
      <c r="I4468" s="1783">
        <v>0</v>
      </c>
      <c r="J4468" s="1783">
        <v>0</v>
      </c>
      <c r="O4468" s="1764">
        <f t="shared" si="1542"/>
        <v>0</v>
      </c>
      <c r="P4468" s="1806" t="str">
        <f t="shared" si="1543"/>
        <v/>
      </c>
      <c r="R4468" s="1864" t="str">
        <f t="shared" si="1544"/>
        <v/>
      </c>
      <c r="S4468" s="1807">
        <f t="shared" si="1545"/>
        <v>0</v>
      </c>
      <c r="U4468" s="1764">
        <f t="shared" si="1546"/>
        <v>0</v>
      </c>
      <c r="V4468" s="1764">
        <f t="shared" si="1547"/>
        <v>0</v>
      </c>
      <c r="W4468" s="1764">
        <f t="shared" si="1548"/>
        <v>0</v>
      </c>
      <c r="X4468" s="1768"/>
      <c r="Y4468" s="1784"/>
      <c r="Z4468" s="1770"/>
      <c r="AA4468" s="1843"/>
      <c r="AB4468" s="1843"/>
      <c r="AH4468" s="1867"/>
      <c r="AK4468" s="1868"/>
      <c r="AL4468" s="1868"/>
    </row>
    <row r="4469" spans="9:38" x14ac:dyDescent="0.25">
      <c r="I4469" s="1783">
        <v>0</v>
      </c>
      <c r="J4469" s="1783">
        <v>0</v>
      </c>
      <c r="O4469" s="1764">
        <f t="shared" si="1542"/>
        <v>0</v>
      </c>
      <c r="P4469" s="1806" t="str">
        <f t="shared" si="1543"/>
        <v/>
      </c>
      <c r="R4469" s="1864" t="str">
        <f t="shared" si="1544"/>
        <v/>
      </c>
      <c r="S4469" s="1807">
        <f t="shared" si="1545"/>
        <v>0</v>
      </c>
      <c r="U4469" s="1764">
        <f t="shared" si="1546"/>
        <v>0</v>
      </c>
      <c r="V4469" s="1764">
        <f t="shared" si="1547"/>
        <v>0</v>
      </c>
      <c r="W4469" s="1764">
        <f t="shared" si="1548"/>
        <v>0</v>
      </c>
      <c r="X4469" s="1768"/>
      <c r="Y4469" s="1784"/>
      <c r="Z4469" s="1770"/>
      <c r="AA4469" s="1843"/>
      <c r="AB4469" s="1843"/>
      <c r="AH4469" s="1867"/>
      <c r="AK4469" s="1868"/>
      <c r="AL4469" s="1868"/>
    </row>
    <row r="4470" spans="9:38" x14ac:dyDescent="0.25">
      <c r="I4470" s="1783">
        <v>0</v>
      </c>
      <c r="J4470" s="1783">
        <v>0</v>
      </c>
      <c r="O4470" s="1764">
        <f t="shared" si="1542"/>
        <v>0</v>
      </c>
      <c r="P4470" s="1806" t="str">
        <f t="shared" si="1543"/>
        <v/>
      </c>
      <c r="R4470" s="1864" t="str">
        <f t="shared" si="1544"/>
        <v/>
      </c>
      <c r="S4470" s="1807">
        <f t="shared" si="1545"/>
        <v>0</v>
      </c>
      <c r="U4470" s="1764">
        <f t="shared" si="1546"/>
        <v>0</v>
      </c>
      <c r="V4470" s="1764">
        <f t="shared" si="1547"/>
        <v>0</v>
      </c>
      <c r="W4470" s="1764">
        <f t="shared" si="1548"/>
        <v>0</v>
      </c>
      <c r="X4470" s="1768"/>
      <c r="Y4470" s="1784"/>
      <c r="Z4470" s="1770"/>
      <c r="AA4470" s="1843"/>
      <c r="AB4470" s="1843"/>
      <c r="AH4470" s="1867"/>
      <c r="AK4470" s="1868"/>
      <c r="AL4470" s="1868"/>
    </row>
    <row r="4471" spans="9:38" x14ac:dyDescent="0.25">
      <c r="I4471" s="1783">
        <v>0</v>
      </c>
      <c r="J4471" s="1783">
        <v>0</v>
      </c>
      <c r="O4471" s="1764">
        <f t="shared" si="1542"/>
        <v>0</v>
      </c>
      <c r="P4471" s="1806" t="str">
        <f t="shared" si="1543"/>
        <v/>
      </c>
      <c r="R4471" s="1864" t="str">
        <f t="shared" si="1544"/>
        <v/>
      </c>
      <c r="S4471" s="1807">
        <f t="shared" si="1545"/>
        <v>0</v>
      </c>
      <c r="U4471" s="1764">
        <f t="shared" si="1546"/>
        <v>0</v>
      </c>
      <c r="V4471" s="1764">
        <f t="shared" si="1547"/>
        <v>0</v>
      </c>
      <c r="W4471" s="1764">
        <f t="shared" si="1548"/>
        <v>0</v>
      </c>
      <c r="X4471" s="1768"/>
      <c r="Y4471" s="1784"/>
      <c r="Z4471" s="1770"/>
      <c r="AA4471" s="1843"/>
      <c r="AB4471" s="1843"/>
      <c r="AH4471" s="1867"/>
      <c r="AK4471" s="1868"/>
      <c r="AL4471" s="1868"/>
    </row>
    <row r="4472" spans="9:38" x14ac:dyDescent="0.25">
      <c r="I4472" s="1783">
        <v>0</v>
      </c>
      <c r="J4472" s="1783">
        <v>0</v>
      </c>
      <c r="O4472" s="1764">
        <f t="shared" si="1542"/>
        <v>0</v>
      </c>
      <c r="P4472" s="1806" t="str">
        <f t="shared" si="1543"/>
        <v/>
      </c>
      <c r="R4472" s="1864" t="str">
        <f t="shared" si="1544"/>
        <v/>
      </c>
      <c r="S4472" s="1807">
        <f t="shared" si="1545"/>
        <v>0</v>
      </c>
      <c r="U4472" s="1764">
        <f t="shared" si="1546"/>
        <v>0</v>
      </c>
      <c r="V4472" s="1764">
        <f t="shared" si="1547"/>
        <v>0</v>
      </c>
      <c r="W4472" s="1764">
        <f t="shared" si="1548"/>
        <v>0</v>
      </c>
      <c r="X4472" s="1768"/>
      <c r="Y4472" s="1784"/>
      <c r="Z4472" s="1770"/>
      <c r="AA4472" s="1843"/>
      <c r="AB4472" s="1843"/>
      <c r="AH4472" s="1867"/>
      <c r="AK4472" s="1868"/>
      <c r="AL4472" s="1868"/>
    </row>
    <row r="4473" spans="9:38" x14ac:dyDescent="0.25">
      <c r="I4473" s="1783">
        <v>0</v>
      </c>
      <c r="J4473" s="1783">
        <v>0</v>
      </c>
      <c r="O4473" s="1764">
        <f t="shared" si="1542"/>
        <v>0</v>
      </c>
      <c r="P4473" s="1806" t="str">
        <f t="shared" si="1543"/>
        <v/>
      </c>
      <c r="R4473" s="1864" t="str">
        <f t="shared" si="1544"/>
        <v/>
      </c>
      <c r="S4473" s="1807">
        <f t="shared" si="1545"/>
        <v>0</v>
      </c>
      <c r="U4473" s="1764">
        <f t="shared" si="1546"/>
        <v>0</v>
      </c>
      <c r="V4473" s="1764">
        <f t="shared" si="1547"/>
        <v>0</v>
      </c>
      <c r="W4473" s="1764">
        <f t="shared" si="1548"/>
        <v>0</v>
      </c>
      <c r="X4473" s="1768"/>
      <c r="Y4473" s="1784"/>
      <c r="Z4473" s="1770"/>
      <c r="AA4473" s="1843"/>
      <c r="AB4473" s="1843"/>
      <c r="AH4473" s="1867"/>
      <c r="AK4473" s="1868"/>
      <c r="AL4473" s="1868"/>
    </row>
    <row r="4474" spans="9:38" x14ac:dyDescent="0.25">
      <c r="I4474" s="1783">
        <v>0</v>
      </c>
      <c r="J4474" s="1783">
        <v>0</v>
      </c>
      <c r="O4474" s="1764">
        <f t="shared" si="1542"/>
        <v>0</v>
      </c>
      <c r="P4474" s="1806" t="str">
        <f t="shared" si="1543"/>
        <v/>
      </c>
      <c r="R4474" s="1864" t="str">
        <f t="shared" si="1544"/>
        <v/>
      </c>
      <c r="S4474" s="1807">
        <f t="shared" si="1545"/>
        <v>0</v>
      </c>
      <c r="U4474" s="1764">
        <f t="shared" si="1546"/>
        <v>0</v>
      </c>
      <c r="V4474" s="1764">
        <f t="shared" si="1547"/>
        <v>0</v>
      </c>
      <c r="W4474" s="1764">
        <f t="shared" si="1548"/>
        <v>0</v>
      </c>
      <c r="X4474" s="1768"/>
      <c r="Y4474" s="1784"/>
      <c r="Z4474" s="1770"/>
      <c r="AA4474" s="1843"/>
      <c r="AB4474" s="1843"/>
      <c r="AH4474" s="1867"/>
      <c r="AK4474" s="1868"/>
      <c r="AL4474" s="1868"/>
    </row>
    <row r="4475" spans="9:38" x14ac:dyDescent="0.25">
      <c r="I4475" s="1783">
        <v>0</v>
      </c>
      <c r="J4475" s="1783">
        <v>0</v>
      </c>
      <c r="O4475" s="1764">
        <f t="shared" si="1542"/>
        <v>0</v>
      </c>
      <c r="P4475" s="1806" t="str">
        <f t="shared" si="1543"/>
        <v/>
      </c>
      <c r="R4475" s="1864" t="str">
        <f t="shared" si="1544"/>
        <v/>
      </c>
      <c r="S4475" s="1807">
        <f t="shared" si="1545"/>
        <v>0</v>
      </c>
      <c r="U4475" s="1764">
        <f t="shared" si="1546"/>
        <v>0</v>
      </c>
      <c r="V4475" s="1764">
        <f t="shared" si="1547"/>
        <v>0</v>
      </c>
      <c r="W4475" s="1764">
        <f t="shared" si="1548"/>
        <v>0</v>
      </c>
      <c r="X4475" s="1768"/>
      <c r="Y4475" s="1784"/>
      <c r="Z4475" s="1770"/>
      <c r="AA4475" s="1843"/>
      <c r="AB4475" s="1843"/>
      <c r="AH4475" s="1867"/>
      <c r="AK4475" s="1868"/>
      <c r="AL4475" s="1868"/>
    </row>
    <row r="4476" spans="9:38" x14ac:dyDescent="0.25">
      <c r="I4476" s="1783">
        <v>0</v>
      </c>
      <c r="J4476" s="1783">
        <v>0</v>
      </c>
      <c r="O4476" s="1764">
        <f t="shared" si="1542"/>
        <v>0</v>
      </c>
      <c r="P4476" s="1806" t="str">
        <f t="shared" si="1543"/>
        <v/>
      </c>
      <c r="R4476" s="1864" t="str">
        <f t="shared" si="1544"/>
        <v/>
      </c>
      <c r="S4476" s="1807">
        <f t="shared" si="1545"/>
        <v>0</v>
      </c>
      <c r="U4476" s="1764">
        <f t="shared" si="1546"/>
        <v>0</v>
      </c>
      <c r="V4476" s="1764">
        <f t="shared" si="1547"/>
        <v>0</v>
      </c>
      <c r="W4476" s="1764">
        <f t="shared" si="1548"/>
        <v>0</v>
      </c>
      <c r="X4476" s="1768"/>
      <c r="Y4476" s="1784"/>
      <c r="Z4476" s="1770"/>
      <c r="AA4476" s="1843"/>
      <c r="AB4476" s="1843"/>
      <c r="AH4476" s="1867"/>
      <c r="AK4476" s="1868"/>
      <c r="AL4476" s="1868"/>
    </row>
    <row r="4477" spans="9:38" x14ac:dyDescent="0.25">
      <c r="I4477" s="1783">
        <v>0</v>
      </c>
      <c r="J4477" s="1783">
        <v>0</v>
      </c>
      <c r="O4477" s="1764">
        <f t="shared" si="1542"/>
        <v>0</v>
      </c>
      <c r="P4477" s="1806" t="str">
        <f t="shared" si="1543"/>
        <v/>
      </c>
      <c r="R4477" s="1864" t="str">
        <f t="shared" si="1544"/>
        <v/>
      </c>
      <c r="S4477" s="1807">
        <f t="shared" si="1545"/>
        <v>0</v>
      </c>
      <c r="U4477" s="1764">
        <f t="shared" si="1546"/>
        <v>0</v>
      </c>
      <c r="V4477" s="1764">
        <f t="shared" si="1547"/>
        <v>0</v>
      </c>
      <c r="W4477" s="1764">
        <f t="shared" si="1548"/>
        <v>0</v>
      </c>
      <c r="X4477" s="1768"/>
      <c r="Y4477" s="1784"/>
      <c r="Z4477" s="1770"/>
      <c r="AA4477" s="1843"/>
      <c r="AB4477" s="1843"/>
      <c r="AH4477" s="1867"/>
      <c r="AK4477" s="1868"/>
      <c r="AL4477" s="1868"/>
    </row>
    <row r="4478" spans="9:38" x14ac:dyDescent="0.25">
      <c r="I4478" s="1783">
        <v>0</v>
      </c>
      <c r="J4478" s="1783">
        <v>0</v>
      </c>
      <c r="O4478" s="1764">
        <f t="shared" si="1542"/>
        <v>0</v>
      </c>
      <c r="P4478" s="1806" t="str">
        <f t="shared" si="1543"/>
        <v/>
      </c>
      <c r="R4478" s="1864" t="str">
        <f t="shared" si="1544"/>
        <v/>
      </c>
      <c r="S4478" s="1807">
        <f t="shared" si="1545"/>
        <v>0</v>
      </c>
      <c r="U4478" s="1764">
        <f t="shared" si="1546"/>
        <v>0</v>
      </c>
      <c r="V4478" s="1764">
        <f t="shared" si="1547"/>
        <v>0</v>
      </c>
      <c r="W4478" s="1764">
        <f t="shared" si="1548"/>
        <v>0</v>
      </c>
      <c r="X4478" s="1768"/>
      <c r="Y4478" s="1784"/>
      <c r="Z4478" s="1770"/>
      <c r="AA4478" s="1843"/>
      <c r="AB4478" s="1843"/>
      <c r="AH4478" s="1867"/>
      <c r="AK4478" s="1868"/>
      <c r="AL4478" s="1868"/>
    </row>
    <row r="4479" spans="9:38" x14ac:dyDescent="0.25">
      <c r="I4479" s="1783">
        <v>0</v>
      </c>
      <c r="J4479" s="1783">
        <v>0</v>
      </c>
      <c r="O4479" s="1764">
        <f t="shared" si="1542"/>
        <v>0</v>
      </c>
      <c r="P4479" s="1806" t="str">
        <f t="shared" si="1543"/>
        <v/>
      </c>
      <c r="R4479" s="1864" t="str">
        <f t="shared" si="1544"/>
        <v/>
      </c>
      <c r="S4479" s="1807">
        <f t="shared" si="1545"/>
        <v>0</v>
      </c>
      <c r="U4479" s="1764">
        <f t="shared" si="1546"/>
        <v>0</v>
      </c>
      <c r="V4479" s="1764">
        <f t="shared" si="1547"/>
        <v>0</v>
      </c>
      <c r="W4479" s="1764">
        <f t="shared" si="1548"/>
        <v>0</v>
      </c>
      <c r="X4479" s="1768"/>
      <c r="Y4479" s="1784"/>
      <c r="Z4479" s="1770"/>
      <c r="AA4479" s="1843"/>
      <c r="AB4479" s="1843"/>
      <c r="AH4479" s="1867"/>
      <c r="AK4479" s="1868"/>
      <c r="AL4479" s="1868"/>
    </row>
    <row r="4480" spans="9:38" x14ac:dyDescent="0.25">
      <c r="I4480" s="1783">
        <v>0</v>
      </c>
      <c r="J4480" s="1783">
        <v>0</v>
      </c>
      <c r="O4480" s="1764">
        <f t="shared" si="1542"/>
        <v>0</v>
      </c>
      <c r="P4480" s="1806" t="str">
        <f t="shared" si="1543"/>
        <v/>
      </c>
      <c r="R4480" s="1864" t="str">
        <f t="shared" si="1544"/>
        <v/>
      </c>
      <c r="S4480" s="1807">
        <f t="shared" si="1545"/>
        <v>0</v>
      </c>
      <c r="U4480" s="1764">
        <f t="shared" si="1546"/>
        <v>0</v>
      </c>
      <c r="V4480" s="1764">
        <f t="shared" si="1547"/>
        <v>0</v>
      </c>
      <c r="W4480" s="1764">
        <f t="shared" si="1548"/>
        <v>0</v>
      </c>
      <c r="X4480" s="1768"/>
      <c r="Y4480" s="1784"/>
      <c r="Z4480" s="1770"/>
      <c r="AA4480" s="1843"/>
      <c r="AB4480" s="1843"/>
      <c r="AH4480" s="1867"/>
      <c r="AK4480" s="1868"/>
      <c r="AL4480" s="1868"/>
    </row>
    <row r="4481" spans="9:38" x14ac:dyDescent="0.25">
      <c r="I4481" s="1783">
        <v>0</v>
      </c>
      <c r="J4481" s="1783">
        <v>0</v>
      </c>
      <c r="O4481" s="1764">
        <f t="shared" si="1542"/>
        <v>0</v>
      </c>
      <c r="P4481" s="1806" t="str">
        <f t="shared" si="1543"/>
        <v/>
      </c>
      <c r="R4481" s="1864" t="str">
        <f t="shared" si="1544"/>
        <v/>
      </c>
      <c r="S4481" s="1807">
        <f t="shared" si="1545"/>
        <v>0</v>
      </c>
      <c r="U4481" s="1764">
        <f t="shared" si="1546"/>
        <v>0</v>
      </c>
      <c r="V4481" s="1764">
        <f t="shared" si="1547"/>
        <v>0</v>
      </c>
      <c r="W4481" s="1764">
        <f t="shared" si="1548"/>
        <v>0</v>
      </c>
      <c r="X4481" s="1768"/>
      <c r="Y4481" s="1784"/>
      <c r="Z4481" s="1770"/>
      <c r="AA4481" s="1843"/>
      <c r="AB4481" s="1843"/>
      <c r="AH4481" s="1867"/>
      <c r="AK4481" s="1868"/>
      <c r="AL4481" s="1868"/>
    </row>
    <row r="4482" spans="9:38" x14ac:dyDescent="0.25">
      <c r="I4482" s="1783">
        <v>0</v>
      </c>
      <c r="J4482" s="1783">
        <v>0</v>
      </c>
      <c r="O4482" s="1764">
        <f t="shared" si="1542"/>
        <v>0</v>
      </c>
      <c r="P4482" s="1806" t="str">
        <f t="shared" si="1543"/>
        <v/>
      </c>
      <c r="R4482" s="1864" t="str">
        <f t="shared" si="1544"/>
        <v/>
      </c>
      <c r="S4482" s="1807">
        <f t="shared" si="1545"/>
        <v>0</v>
      </c>
      <c r="U4482" s="1764">
        <f t="shared" si="1546"/>
        <v>0</v>
      </c>
      <c r="V4482" s="1764">
        <f t="shared" si="1547"/>
        <v>0</v>
      </c>
      <c r="W4482" s="1764">
        <f t="shared" si="1548"/>
        <v>0</v>
      </c>
      <c r="X4482" s="1768"/>
      <c r="Y4482" s="1784"/>
      <c r="Z4482" s="1770"/>
      <c r="AA4482" s="1843"/>
      <c r="AB4482" s="1843"/>
      <c r="AH4482" s="1867"/>
      <c r="AK4482" s="1868"/>
      <c r="AL4482" s="1868"/>
    </row>
    <row r="4483" spans="9:38" x14ac:dyDescent="0.25">
      <c r="I4483" s="1783">
        <v>0</v>
      </c>
      <c r="J4483" s="1783">
        <v>0</v>
      </c>
      <c r="O4483" s="1764">
        <f t="shared" si="1542"/>
        <v>0</v>
      </c>
      <c r="P4483" s="1806" t="str">
        <f t="shared" si="1543"/>
        <v/>
      </c>
      <c r="R4483" s="1864" t="str">
        <f t="shared" si="1544"/>
        <v/>
      </c>
      <c r="S4483" s="1807">
        <f t="shared" si="1545"/>
        <v>0</v>
      </c>
      <c r="U4483" s="1764">
        <f t="shared" si="1546"/>
        <v>0</v>
      </c>
      <c r="V4483" s="1764">
        <f t="shared" si="1547"/>
        <v>0</v>
      </c>
      <c r="W4483" s="1764">
        <f t="shared" si="1548"/>
        <v>0</v>
      </c>
      <c r="X4483" s="1768"/>
      <c r="Y4483" s="1784"/>
      <c r="Z4483" s="1770"/>
      <c r="AA4483" s="1843"/>
      <c r="AB4483" s="1843"/>
      <c r="AH4483" s="1867"/>
      <c r="AK4483" s="1868"/>
      <c r="AL4483" s="1868"/>
    </row>
    <row r="4484" spans="9:38" x14ac:dyDescent="0.25">
      <c r="I4484" s="1783">
        <v>0</v>
      </c>
      <c r="J4484" s="1783">
        <v>0</v>
      </c>
      <c r="O4484" s="1764">
        <f t="shared" si="1542"/>
        <v>0</v>
      </c>
      <c r="P4484" s="1806" t="str">
        <f t="shared" si="1543"/>
        <v/>
      </c>
      <c r="R4484" s="1864" t="str">
        <f t="shared" si="1544"/>
        <v/>
      </c>
      <c r="S4484" s="1807">
        <f t="shared" si="1545"/>
        <v>0</v>
      </c>
      <c r="U4484" s="1764">
        <f t="shared" si="1546"/>
        <v>0</v>
      </c>
      <c r="V4484" s="1764">
        <f t="shared" si="1547"/>
        <v>0</v>
      </c>
      <c r="W4484" s="1764">
        <f t="shared" si="1548"/>
        <v>0</v>
      </c>
      <c r="X4484" s="1768"/>
      <c r="Y4484" s="1784"/>
      <c r="Z4484" s="1770"/>
      <c r="AA4484" s="1843"/>
      <c r="AB4484" s="1843"/>
      <c r="AH4484" s="1867"/>
      <c r="AK4484" s="1868"/>
      <c r="AL4484" s="1868"/>
    </row>
    <row r="4485" spans="9:38" x14ac:dyDescent="0.25">
      <c r="I4485" s="1783">
        <v>0</v>
      </c>
      <c r="J4485" s="1783">
        <v>0</v>
      </c>
      <c r="O4485" s="1764">
        <f t="shared" si="1542"/>
        <v>0</v>
      </c>
      <c r="P4485" s="1806" t="str">
        <f t="shared" si="1543"/>
        <v/>
      </c>
      <c r="R4485" s="1864" t="str">
        <f t="shared" si="1544"/>
        <v/>
      </c>
      <c r="S4485" s="1807">
        <f t="shared" si="1545"/>
        <v>0</v>
      </c>
      <c r="U4485" s="1764">
        <f t="shared" si="1546"/>
        <v>0</v>
      </c>
      <c r="V4485" s="1764">
        <f t="shared" si="1547"/>
        <v>0</v>
      </c>
      <c r="W4485" s="1764">
        <f t="shared" si="1548"/>
        <v>0</v>
      </c>
      <c r="X4485" s="1768"/>
      <c r="Y4485" s="1784"/>
      <c r="Z4485" s="1770"/>
      <c r="AA4485" s="1843"/>
      <c r="AB4485" s="1843"/>
      <c r="AH4485" s="1867"/>
      <c r="AK4485" s="1868"/>
      <c r="AL4485" s="1868"/>
    </row>
    <row r="4486" spans="9:38" x14ac:dyDescent="0.25">
      <c r="I4486" s="1783">
        <v>0</v>
      </c>
      <c r="J4486" s="1783">
        <v>0</v>
      </c>
      <c r="O4486" s="1764">
        <f t="shared" si="1542"/>
        <v>0</v>
      </c>
      <c r="P4486" s="1806" t="str">
        <f t="shared" si="1543"/>
        <v/>
      </c>
      <c r="R4486" s="1864" t="str">
        <f t="shared" si="1544"/>
        <v/>
      </c>
      <c r="S4486" s="1807">
        <f t="shared" si="1545"/>
        <v>0</v>
      </c>
      <c r="U4486" s="1764">
        <f t="shared" si="1546"/>
        <v>0</v>
      </c>
      <c r="V4486" s="1764">
        <f t="shared" si="1547"/>
        <v>0</v>
      </c>
      <c r="W4486" s="1764">
        <f t="shared" si="1548"/>
        <v>0</v>
      </c>
      <c r="X4486" s="1768"/>
      <c r="Y4486" s="1784"/>
      <c r="Z4486" s="1770"/>
      <c r="AA4486" s="1843"/>
      <c r="AB4486" s="1843"/>
      <c r="AH4486" s="1867"/>
      <c r="AK4486" s="1868"/>
      <c r="AL4486" s="1868"/>
    </row>
    <row r="4487" spans="9:38" x14ac:dyDescent="0.25">
      <c r="I4487" s="1783">
        <v>0</v>
      </c>
      <c r="J4487" s="1783">
        <v>0</v>
      </c>
      <c r="O4487" s="1764">
        <f t="shared" si="1542"/>
        <v>0</v>
      </c>
      <c r="P4487" s="1806" t="str">
        <f t="shared" si="1543"/>
        <v/>
      </c>
      <c r="R4487" s="1864" t="str">
        <f t="shared" si="1544"/>
        <v/>
      </c>
      <c r="S4487" s="1807">
        <f t="shared" si="1545"/>
        <v>0</v>
      </c>
      <c r="U4487" s="1764">
        <f t="shared" si="1546"/>
        <v>0</v>
      </c>
      <c r="V4487" s="1764">
        <f t="shared" si="1547"/>
        <v>0</v>
      </c>
      <c r="W4487" s="1764">
        <f t="shared" si="1548"/>
        <v>0</v>
      </c>
      <c r="X4487" s="1768"/>
      <c r="Y4487" s="1784"/>
      <c r="Z4487" s="1770"/>
      <c r="AA4487" s="1843"/>
      <c r="AB4487" s="1843"/>
      <c r="AH4487" s="1867"/>
      <c r="AK4487" s="1868"/>
      <c r="AL4487" s="1868"/>
    </row>
    <row r="4488" spans="9:38" x14ac:dyDescent="0.25">
      <c r="I4488" s="1783">
        <v>0</v>
      </c>
      <c r="J4488" s="1783">
        <v>0</v>
      </c>
      <c r="O4488" s="1764">
        <f t="shared" si="1542"/>
        <v>0</v>
      </c>
      <c r="P4488" s="1806" t="str">
        <f t="shared" si="1543"/>
        <v/>
      </c>
      <c r="R4488" s="1864" t="str">
        <f t="shared" si="1544"/>
        <v/>
      </c>
      <c r="S4488" s="1807">
        <f t="shared" si="1545"/>
        <v>0</v>
      </c>
      <c r="U4488" s="1764">
        <f t="shared" si="1546"/>
        <v>0</v>
      </c>
      <c r="V4488" s="1764">
        <f t="shared" si="1547"/>
        <v>0</v>
      </c>
      <c r="W4488" s="1764">
        <f t="shared" si="1548"/>
        <v>0</v>
      </c>
      <c r="X4488" s="1768"/>
      <c r="Y4488" s="1784"/>
      <c r="Z4488" s="1770"/>
      <c r="AA4488" s="1843"/>
      <c r="AB4488" s="1843"/>
      <c r="AH4488" s="1867"/>
      <c r="AK4488" s="1868"/>
      <c r="AL4488" s="1868"/>
    </row>
    <row r="4489" spans="9:38" x14ac:dyDescent="0.25">
      <c r="I4489" s="1783">
        <v>0</v>
      </c>
      <c r="J4489" s="1783">
        <v>0</v>
      </c>
      <c r="O4489" s="1764">
        <f t="shared" ref="O4489:O4552" si="1549">N4489-Q4489</f>
        <v>0</v>
      </c>
      <c r="P4489" s="1806" t="str">
        <f t="shared" ref="P4489:P4552" si="1550">IF(N4489&lt;=0,"",O4489/N4489)</f>
        <v/>
      </c>
      <c r="R4489" s="1864" t="str">
        <f t="shared" ref="R4489:R4552" si="1551">IF(N4489&lt;=0,"",Q4489/N4489)</f>
        <v/>
      </c>
      <c r="S4489" s="1807">
        <f t="shared" ref="S4489:S4552" si="1552">Q4489/$S$1</f>
        <v>0</v>
      </c>
      <c r="U4489" s="1764">
        <f t="shared" ref="U4489:U4552" si="1553">((1-I4489)*O4489)+((1-J4489)*Q4489)</f>
        <v>0</v>
      </c>
      <c r="V4489" s="1764">
        <f t="shared" ref="V4489:V4552" si="1554">L4489-W4489</f>
        <v>0</v>
      </c>
      <c r="W4489" s="1764">
        <f t="shared" ref="W4489:W4552" si="1555">X4489+AC4489+AH4489+AM4489+AO4489+AR4489</f>
        <v>0</v>
      </c>
      <c r="X4489" s="1768"/>
      <c r="Y4489" s="1784"/>
      <c r="Z4489" s="1770"/>
      <c r="AA4489" s="1843"/>
      <c r="AB4489" s="1843"/>
      <c r="AH4489" s="1867"/>
      <c r="AK4489" s="1868"/>
      <c r="AL4489" s="1868"/>
    </row>
    <row r="4490" spans="9:38" x14ac:dyDescent="0.25">
      <c r="I4490" s="1783">
        <v>0</v>
      </c>
      <c r="J4490" s="1783">
        <v>0</v>
      </c>
      <c r="O4490" s="1764">
        <f t="shared" si="1549"/>
        <v>0</v>
      </c>
      <c r="P4490" s="1806" t="str">
        <f t="shared" si="1550"/>
        <v/>
      </c>
      <c r="R4490" s="1864" t="str">
        <f t="shared" si="1551"/>
        <v/>
      </c>
      <c r="S4490" s="1807">
        <f t="shared" si="1552"/>
        <v>0</v>
      </c>
      <c r="U4490" s="1764">
        <f t="shared" si="1553"/>
        <v>0</v>
      </c>
      <c r="V4490" s="1764">
        <f t="shared" si="1554"/>
        <v>0</v>
      </c>
      <c r="W4490" s="1764">
        <f t="shared" si="1555"/>
        <v>0</v>
      </c>
      <c r="X4490" s="1768"/>
      <c r="Y4490" s="1784"/>
      <c r="Z4490" s="1770"/>
      <c r="AA4490" s="1843"/>
      <c r="AB4490" s="1843"/>
      <c r="AH4490" s="1867"/>
      <c r="AK4490" s="1868"/>
      <c r="AL4490" s="1868"/>
    </row>
    <row r="4491" spans="9:38" x14ac:dyDescent="0.25">
      <c r="I4491" s="1783">
        <v>0</v>
      </c>
      <c r="J4491" s="1783">
        <v>0</v>
      </c>
      <c r="O4491" s="1764">
        <f t="shared" si="1549"/>
        <v>0</v>
      </c>
      <c r="P4491" s="1806" t="str">
        <f t="shared" si="1550"/>
        <v/>
      </c>
      <c r="R4491" s="1864" t="str">
        <f t="shared" si="1551"/>
        <v/>
      </c>
      <c r="S4491" s="1807">
        <f t="shared" si="1552"/>
        <v>0</v>
      </c>
      <c r="U4491" s="1764">
        <f t="shared" si="1553"/>
        <v>0</v>
      </c>
      <c r="V4491" s="1764">
        <f t="shared" si="1554"/>
        <v>0</v>
      </c>
      <c r="W4491" s="1764">
        <f t="shared" si="1555"/>
        <v>0</v>
      </c>
      <c r="X4491" s="1768"/>
      <c r="Y4491" s="1784"/>
      <c r="Z4491" s="1770"/>
      <c r="AA4491" s="1843"/>
      <c r="AB4491" s="1843"/>
      <c r="AH4491" s="1867"/>
      <c r="AK4491" s="1868"/>
      <c r="AL4491" s="1868"/>
    </row>
    <row r="4492" spans="9:38" x14ac:dyDescent="0.25">
      <c r="I4492" s="1783">
        <v>0</v>
      </c>
      <c r="J4492" s="1783">
        <v>0</v>
      </c>
      <c r="O4492" s="1764">
        <f t="shared" si="1549"/>
        <v>0</v>
      </c>
      <c r="P4492" s="1806" t="str">
        <f t="shared" si="1550"/>
        <v/>
      </c>
      <c r="R4492" s="1864" t="str">
        <f t="shared" si="1551"/>
        <v/>
      </c>
      <c r="S4492" s="1807">
        <f t="shared" si="1552"/>
        <v>0</v>
      </c>
      <c r="U4492" s="1764">
        <f t="shared" si="1553"/>
        <v>0</v>
      </c>
      <c r="V4492" s="1764">
        <f t="shared" si="1554"/>
        <v>0</v>
      </c>
      <c r="W4492" s="1764">
        <f t="shared" si="1555"/>
        <v>0</v>
      </c>
      <c r="X4492" s="1768"/>
      <c r="Y4492" s="1784"/>
      <c r="Z4492" s="1770"/>
      <c r="AA4492" s="1843"/>
      <c r="AB4492" s="1843"/>
      <c r="AH4492" s="1867"/>
      <c r="AK4492" s="1868"/>
      <c r="AL4492" s="1868"/>
    </row>
    <row r="4493" spans="9:38" x14ac:dyDescent="0.25">
      <c r="I4493" s="1783">
        <v>0</v>
      </c>
      <c r="J4493" s="1783">
        <v>0</v>
      </c>
      <c r="O4493" s="1764">
        <f t="shared" si="1549"/>
        <v>0</v>
      </c>
      <c r="P4493" s="1806" t="str">
        <f t="shared" si="1550"/>
        <v/>
      </c>
      <c r="R4493" s="1864" t="str">
        <f t="shared" si="1551"/>
        <v/>
      </c>
      <c r="S4493" s="1807">
        <f t="shared" si="1552"/>
        <v>0</v>
      </c>
      <c r="U4493" s="1764">
        <f t="shared" si="1553"/>
        <v>0</v>
      </c>
      <c r="V4493" s="1764">
        <f t="shared" si="1554"/>
        <v>0</v>
      </c>
      <c r="W4493" s="1764">
        <f t="shared" si="1555"/>
        <v>0</v>
      </c>
      <c r="X4493" s="1768"/>
      <c r="Y4493" s="1784"/>
      <c r="Z4493" s="1770"/>
      <c r="AA4493" s="1843"/>
      <c r="AB4493" s="1843"/>
      <c r="AH4493" s="1867"/>
      <c r="AK4493" s="1868"/>
      <c r="AL4493" s="1868"/>
    </row>
    <row r="4494" spans="9:38" x14ac:dyDescent="0.25">
      <c r="I4494" s="1783">
        <v>0</v>
      </c>
      <c r="J4494" s="1783">
        <v>0</v>
      </c>
      <c r="O4494" s="1764">
        <f t="shared" si="1549"/>
        <v>0</v>
      </c>
      <c r="P4494" s="1806" t="str">
        <f t="shared" si="1550"/>
        <v/>
      </c>
      <c r="R4494" s="1864" t="str">
        <f t="shared" si="1551"/>
        <v/>
      </c>
      <c r="S4494" s="1807">
        <f t="shared" si="1552"/>
        <v>0</v>
      </c>
      <c r="U4494" s="1764">
        <f t="shared" si="1553"/>
        <v>0</v>
      </c>
      <c r="V4494" s="1764">
        <f t="shared" si="1554"/>
        <v>0</v>
      </c>
      <c r="W4494" s="1764">
        <f t="shared" si="1555"/>
        <v>0</v>
      </c>
      <c r="X4494" s="1768"/>
      <c r="Y4494" s="1784"/>
      <c r="Z4494" s="1770"/>
      <c r="AA4494" s="1843"/>
      <c r="AB4494" s="1843"/>
      <c r="AH4494" s="1867"/>
      <c r="AK4494" s="1868"/>
      <c r="AL4494" s="1868"/>
    </row>
    <row r="4495" spans="9:38" x14ac:dyDescent="0.25">
      <c r="I4495" s="1783">
        <v>0</v>
      </c>
      <c r="J4495" s="1783">
        <v>0</v>
      </c>
      <c r="O4495" s="1764">
        <f t="shared" si="1549"/>
        <v>0</v>
      </c>
      <c r="P4495" s="1806" t="str">
        <f t="shared" si="1550"/>
        <v/>
      </c>
      <c r="R4495" s="1864" t="str">
        <f t="shared" si="1551"/>
        <v/>
      </c>
      <c r="S4495" s="1807">
        <f t="shared" si="1552"/>
        <v>0</v>
      </c>
      <c r="U4495" s="1764">
        <f t="shared" si="1553"/>
        <v>0</v>
      </c>
      <c r="V4495" s="1764">
        <f t="shared" si="1554"/>
        <v>0</v>
      </c>
      <c r="W4495" s="1764">
        <f t="shared" si="1555"/>
        <v>0</v>
      </c>
      <c r="X4495" s="1768"/>
      <c r="Y4495" s="1784"/>
      <c r="Z4495" s="1770"/>
      <c r="AA4495" s="1843"/>
      <c r="AB4495" s="1843"/>
      <c r="AH4495" s="1867"/>
      <c r="AK4495" s="1868"/>
      <c r="AL4495" s="1868"/>
    </row>
    <row r="4496" spans="9:38" x14ac:dyDescent="0.25">
      <c r="I4496" s="1783">
        <v>0</v>
      </c>
      <c r="J4496" s="1783">
        <v>0</v>
      </c>
      <c r="O4496" s="1764">
        <f t="shared" si="1549"/>
        <v>0</v>
      </c>
      <c r="P4496" s="1806" t="str">
        <f t="shared" si="1550"/>
        <v/>
      </c>
      <c r="R4496" s="1864" t="str">
        <f t="shared" si="1551"/>
        <v/>
      </c>
      <c r="S4496" s="1807">
        <f t="shared" si="1552"/>
        <v>0</v>
      </c>
      <c r="U4496" s="1764">
        <f t="shared" si="1553"/>
        <v>0</v>
      </c>
      <c r="V4496" s="1764">
        <f t="shared" si="1554"/>
        <v>0</v>
      </c>
      <c r="W4496" s="1764">
        <f t="shared" si="1555"/>
        <v>0</v>
      </c>
      <c r="X4496" s="1768"/>
      <c r="Y4496" s="1784"/>
      <c r="Z4496" s="1770"/>
      <c r="AA4496" s="1843"/>
      <c r="AB4496" s="1843"/>
      <c r="AH4496" s="1867"/>
      <c r="AK4496" s="1868"/>
      <c r="AL4496" s="1868"/>
    </row>
    <row r="4497" spans="9:38" x14ac:dyDescent="0.25">
      <c r="I4497" s="1783">
        <v>0</v>
      </c>
      <c r="J4497" s="1783">
        <v>0</v>
      </c>
      <c r="O4497" s="1764">
        <f t="shared" si="1549"/>
        <v>0</v>
      </c>
      <c r="P4497" s="1806" t="str">
        <f t="shared" si="1550"/>
        <v/>
      </c>
      <c r="R4497" s="1864" t="str">
        <f t="shared" si="1551"/>
        <v/>
      </c>
      <c r="S4497" s="1807">
        <f t="shared" si="1552"/>
        <v>0</v>
      </c>
      <c r="U4497" s="1764">
        <f t="shared" si="1553"/>
        <v>0</v>
      </c>
      <c r="V4497" s="1764">
        <f t="shared" si="1554"/>
        <v>0</v>
      </c>
      <c r="W4497" s="1764">
        <f t="shared" si="1555"/>
        <v>0</v>
      </c>
      <c r="X4497" s="1768"/>
      <c r="Y4497" s="1784"/>
      <c r="Z4497" s="1770"/>
      <c r="AA4497" s="1843"/>
      <c r="AB4497" s="1843"/>
      <c r="AH4497" s="1867"/>
      <c r="AK4497" s="1868"/>
      <c r="AL4497" s="1868"/>
    </row>
    <row r="4498" spans="9:38" x14ac:dyDescent="0.25">
      <c r="I4498" s="1783">
        <v>0</v>
      </c>
      <c r="J4498" s="1783">
        <v>0</v>
      </c>
      <c r="O4498" s="1764">
        <f t="shared" si="1549"/>
        <v>0</v>
      </c>
      <c r="P4498" s="1806" t="str">
        <f t="shared" si="1550"/>
        <v/>
      </c>
      <c r="R4498" s="1864" t="str">
        <f t="shared" si="1551"/>
        <v/>
      </c>
      <c r="S4498" s="1807">
        <f t="shared" si="1552"/>
        <v>0</v>
      </c>
      <c r="U4498" s="1764">
        <f t="shared" si="1553"/>
        <v>0</v>
      </c>
      <c r="V4498" s="1764">
        <f t="shared" si="1554"/>
        <v>0</v>
      </c>
      <c r="W4498" s="1764">
        <f t="shared" si="1555"/>
        <v>0</v>
      </c>
      <c r="X4498" s="1768"/>
      <c r="Y4498" s="1784"/>
      <c r="Z4498" s="1770"/>
      <c r="AA4498" s="1843"/>
      <c r="AB4498" s="1843"/>
      <c r="AH4498" s="1867"/>
      <c r="AK4498" s="1868"/>
      <c r="AL4498" s="1868"/>
    </row>
    <row r="4499" spans="9:38" x14ac:dyDescent="0.25">
      <c r="I4499" s="1783">
        <v>0</v>
      </c>
      <c r="J4499" s="1783">
        <v>0</v>
      </c>
      <c r="O4499" s="1764">
        <f t="shared" si="1549"/>
        <v>0</v>
      </c>
      <c r="P4499" s="1806" t="str">
        <f t="shared" si="1550"/>
        <v/>
      </c>
      <c r="R4499" s="1864" t="str">
        <f t="shared" si="1551"/>
        <v/>
      </c>
      <c r="S4499" s="1807">
        <f t="shared" si="1552"/>
        <v>0</v>
      </c>
      <c r="U4499" s="1764">
        <f t="shared" si="1553"/>
        <v>0</v>
      </c>
      <c r="V4499" s="1764">
        <f t="shared" si="1554"/>
        <v>0</v>
      </c>
      <c r="W4499" s="1764">
        <f t="shared" si="1555"/>
        <v>0</v>
      </c>
      <c r="X4499" s="1768"/>
      <c r="Y4499" s="1784"/>
      <c r="Z4499" s="1770"/>
      <c r="AA4499" s="1843"/>
      <c r="AB4499" s="1843"/>
      <c r="AH4499" s="1867"/>
      <c r="AK4499" s="1868"/>
      <c r="AL4499" s="1868"/>
    </row>
    <row r="4500" spans="9:38" x14ac:dyDescent="0.25">
      <c r="I4500" s="1783">
        <v>0</v>
      </c>
      <c r="J4500" s="1783">
        <v>0</v>
      </c>
      <c r="O4500" s="1764">
        <f t="shared" si="1549"/>
        <v>0</v>
      </c>
      <c r="P4500" s="1806" t="str">
        <f t="shared" si="1550"/>
        <v/>
      </c>
      <c r="R4500" s="1864" t="str">
        <f t="shared" si="1551"/>
        <v/>
      </c>
      <c r="S4500" s="1807">
        <f t="shared" si="1552"/>
        <v>0</v>
      </c>
      <c r="U4500" s="1764">
        <f t="shared" si="1553"/>
        <v>0</v>
      </c>
      <c r="V4500" s="1764">
        <f t="shared" si="1554"/>
        <v>0</v>
      </c>
      <c r="W4500" s="1764">
        <f t="shared" si="1555"/>
        <v>0</v>
      </c>
      <c r="X4500" s="1768"/>
      <c r="Y4500" s="1784"/>
      <c r="Z4500" s="1770"/>
      <c r="AA4500" s="1843"/>
      <c r="AB4500" s="1843"/>
      <c r="AH4500" s="1867"/>
      <c r="AK4500" s="1868"/>
      <c r="AL4500" s="1868"/>
    </row>
    <row r="4501" spans="9:38" x14ac:dyDescent="0.25">
      <c r="I4501" s="1783">
        <v>0</v>
      </c>
      <c r="J4501" s="1783">
        <v>0</v>
      </c>
      <c r="O4501" s="1764">
        <f t="shared" si="1549"/>
        <v>0</v>
      </c>
      <c r="P4501" s="1806" t="str">
        <f t="shared" si="1550"/>
        <v/>
      </c>
      <c r="R4501" s="1864" t="str">
        <f t="shared" si="1551"/>
        <v/>
      </c>
      <c r="S4501" s="1807">
        <f t="shared" si="1552"/>
        <v>0</v>
      </c>
      <c r="U4501" s="1764">
        <f t="shared" si="1553"/>
        <v>0</v>
      </c>
      <c r="V4501" s="1764">
        <f t="shared" si="1554"/>
        <v>0</v>
      </c>
      <c r="W4501" s="1764">
        <f t="shared" si="1555"/>
        <v>0</v>
      </c>
      <c r="X4501" s="1768"/>
      <c r="Y4501" s="1784"/>
      <c r="Z4501" s="1770"/>
      <c r="AA4501" s="1843"/>
      <c r="AB4501" s="1843"/>
      <c r="AH4501" s="1867"/>
      <c r="AK4501" s="1868"/>
      <c r="AL4501" s="1868"/>
    </row>
    <row r="4502" spans="9:38" x14ac:dyDescent="0.25">
      <c r="I4502" s="1783">
        <v>0</v>
      </c>
      <c r="J4502" s="1783">
        <v>0</v>
      </c>
      <c r="O4502" s="1764">
        <f t="shared" si="1549"/>
        <v>0</v>
      </c>
      <c r="P4502" s="1806" t="str">
        <f t="shared" si="1550"/>
        <v/>
      </c>
      <c r="R4502" s="1864" t="str">
        <f t="shared" si="1551"/>
        <v/>
      </c>
      <c r="S4502" s="1807">
        <f t="shared" si="1552"/>
        <v>0</v>
      </c>
      <c r="U4502" s="1764">
        <f t="shared" si="1553"/>
        <v>0</v>
      </c>
      <c r="V4502" s="1764">
        <f t="shared" si="1554"/>
        <v>0</v>
      </c>
      <c r="W4502" s="1764">
        <f t="shared" si="1555"/>
        <v>0</v>
      </c>
      <c r="X4502" s="1768"/>
      <c r="Y4502" s="1784"/>
      <c r="Z4502" s="1770"/>
      <c r="AA4502" s="1843"/>
      <c r="AB4502" s="1843"/>
      <c r="AH4502" s="1867"/>
      <c r="AK4502" s="1868"/>
      <c r="AL4502" s="1868"/>
    </row>
    <row r="4503" spans="9:38" x14ac:dyDescent="0.25">
      <c r="I4503" s="1783">
        <v>0</v>
      </c>
      <c r="J4503" s="1783">
        <v>0</v>
      </c>
      <c r="O4503" s="1764">
        <f t="shared" si="1549"/>
        <v>0</v>
      </c>
      <c r="P4503" s="1806" t="str">
        <f t="shared" si="1550"/>
        <v/>
      </c>
      <c r="R4503" s="1864" t="str">
        <f t="shared" si="1551"/>
        <v/>
      </c>
      <c r="S4503" s="1807">
        <f t="shared" si="1552"/>
        <v>0</v>
      </c>
      <c r="U4503" s="1764">
        <f t="shared" si="1553"/>
        <v>0</v>
      </c>
      <c r="V4503" s="1764">
        <f t="shared" si="1554"/>
        <v>0</v>
      </c>
      <c r="W4503" s="1764">
        <f t="shared" si="1555"/>
        <v>0</v>
      </c>
      <c r="X4503" s="1768"/>
      <c r="Y4503" s="1784"/>
      <c r="Z4503" s="1770"/>
      <c r="AA4503" s="1843"/>
      <c r="AB4503" s="1843"/>
      <c r="AH4503" s="1867"/>
      <c r="AK4503" s="1868"/>
      <c r="AL4503" s="1868"/>
    </row>
    <row r="4504" spans="9:38" x14ac:dyDescent="0.25">
      <c r="I4504" s="1783">
        <v>0</v>
      </c>
      <c r="J4504" s="1783">
        <v>0</v>
      </c>
      <c r="O4504" s="1764">
        <f t="shared" si="1549"/>
        <v>0</v>
      </c>
      <c r="P4504" s="1806" t="str">
        <f t="shared" si="1550"/>
        <v/>
      </c>
      <c r="R4504" s="1864" t="str">
        <f t="shared" si="1551"/>
        <v/>
      </c>
      <c r="S4504" s="1807">
        <f t="shared" si="1552"/>
        <v>0</v>
      </c>
      <c r="U4504" s="1764">
        <f t="shared" si="1553"/>
        <v>0</v>
      </c>
      <c r="V4504" s="1764">
        <f t="shared" si="1554"/>
        <v>0</v>
      </c>
      <c r="W4504" s="1764">
        <f t="shared" si="1555"/>
        <v>0</v>
      </c>
      <c r="X4504" s="1768"/>
      <c r="Y4504" s="1784"/>
      <c r="Z4504" s="1770"/>
      <c r="AA4504" s="1843"/>
      <c r="AB4504" s="1843"/>
      <c r="AH4504" s="1867"/>
      <c r="AK4504" s="1868"/>
      <c r="AL4504" s="1868"/>
    </row>
    <row r="4505" spans="9:38" x14ac:dyDescent="0.25">
      <c r="I4505" s="1783">
        <v>0</v>
      </c>
      <c r="J4505" s="1783">
        <v>0</v>
      </c>
      <c r="O4505" s="1764">
        <f t="shared" si="1549"/>
        <v>0</v>
      </c>
      <c r="P4505" s="1806" t="str">
        <f t="shared" si="1550"/>
        <v/>
      </c>
      <c r="R4505" s="1864" t="str">
        <f t="shared" si="1551"/>
        <v/>
      </c>
      <c r="S4505" s="1807">
        <f t="shared" si="1552"/>
        <v>0</v>
      </c>
      <c r="U4505" s="1764">
        <f t="shared" si="1553"/>
        <v>0</v>
      </c>
      <c r="V4505" s="1764">
        <f t="shared" si="1554"/>
        <v>0</v>
      </c>
      <c r="W4505" s="1764">
        <f t="shared" si="1555"/>
        <v>0</v>
      </c>
      <c r="X4505" s="1768"/>
      <c r="Y4505" s="1784"/>
      <c r="Z4505" s="1770"/>
      <c r="AA4505" s="1843"/>
      <c r="AB4505" s="1843"/>
      <c r="AH4505" s="1867"/>
      <c r="AK4505" s="1868"/>
      <c r="AL4505" s="1868"/>
    </row>
    <row r="4506" spans="9:38" x14ac:dyDescent="0.25">
      <c r="I4506" s="1783">
        <v>0</v>
      </c>
      <c r="J4506" s="1783">
        <v>0</v>
      </c>
      <c r="O4506" s="1764">
        <f t="shared" si="1549"/>
        <v>0</v>
      </c>
      <c r="P4506" s="1806" t="str">
        <f t="shared" si="1550"/>
        <v/>
      </c>
      <c r="R4506" s="1864" t="str">
        <f t="shared" si="1551"/>
        <v/>
      </c>
      <c r="S4506" s="1807">
        <f t="shared" si="1552"/>
        <v>0</v>
      </c>
      <c r="U4506" s="1764">
        <f t="shared" si="1553"/>
        <v>0</v>
      </c>
      <c r="V4506" s="1764">
        <f t="shared" si="1554"/>
        <v>0</v>
      </c>
      <c r="W4506" s="1764">
        <f t="shared" si="1555"/>
        <v>0</v>
      </c>
      <c r="X4506" s="1768"/>
      <c r="Y4506" s="1784"/>
      <c r="Z4506" s="1770"/>
      <c r="AA4506" s="1843"/>
      <c r="AB4506" s="1843"/>
      <c r="AH4506" s="1867"/>
      <c r="AK4506" s="1868"/>
      <c r="AL4506" s="1868"/>
    </row>
    <row r="4507" spans="9:38" x14ac:dyDescent="0.25">
      <c r="I4507" s="1783">
        <v>0</v>
      </c>
      <c r="J4507" s="1783">
        <v>0</v>
      </c>
      <c r="O4507" s="1764">
        <f t="shared" si="1549"/>
        <v>0</v>
      </c>
      <c r="P4507" s="1806" t="str">
        <f t="shared" si="1550"/>
        <v/>
      </c>
      <c r="R4507" s="1864" t="str">
        <f t="shared" si="1551"/>
        <v/>
      </c>
      <c r="S4507" s="1807">
        <f t="shared" si="1552"/>
        <v>0</v>
      </c>
      <c r="U4507" s="1764">
        <f t="shared" si="1553"/>
        <v>0</v>
      </c>
      <c r="V4507" s="1764">
        <f t="shared" si="1554"/>
        <v>0</v>
      </c>
      <c r="W4507" s="1764">
        <f t="shared" si="1555"/>
        <v>0</v>
      </c>
      <c r="X4507" s="1768"/>
      <c r="Y4507" s="1784"/>
      <c r="Z4507" s="1770"/>
      <c r="AA4507" s="1843"/>
      <c r="AB4507" s="1843"/>
      <c r="AH4507" s="1867"/>
      <c r="AK4507" s="1868"/>
      <c r="AL4507" s="1868"/>
    </row>
    <row r="4508" spans="9:38" x14ac:dyDescent="0.25">
      <c r="I4508" s="1783">
        <v>0</v>
      </c>
      <c r="J4508" s="1783">
        <v>0</v>
      </c>
      <c r="O4508" s="1764">
        <f t="shared" si="1549"/>
        <v>0</v>
      </c>
      <c r="P4508" s="1806" t="str">
        <f t="shared" si="1550"/>
        <v/>
      </c>
      <c r="R4508" s="1864" t="str">
        <f t="shared" si="1551"/>
        <v/>
      </c>
      <c r="S4508" s="1807">
        <f t="shared" si="1552"/>
        <v>0</v>
      </c>
      <c r="U4508" s="1764">
        <f t="shared" si="1553"/>
        <v>0</v>
      </c>
      <c r="V4508" s="1764">
        <f t="shared" si="1554"/>
        <v>0</v>
      </c>
      <c r="W4508" s="1764">
        <f t="shared" si="1555"/>
        <v>0</v>
      </c>
      <c r="X4508" s="1768"/>
      <c r="Y4508" s="1784"/>
      <c r="Z4508" s="1770"/>
      <c r="AA4508" s="1843"/>
      <c r="AB4508" s="1843"/>
      <c r="AH4508" s="1867"/>
      <c r="AK4508" s="1868"/>
      <c r="AL4508" s="1868"/>
    </row>
    <row r="4509" spans="9:38" x14ac:dyDescent="0.25">
      <c r="I4509" s="1783">
        <v>0</v>
      </c>
      <c r="J4509" s="1783">
        <v>0</v>
      </c>
      <c r="O4509" s="1764">
        <f t="shared" si="1549"/>
        <v>0</v>
      </c>
      <c r="P4509" s="1806" t="str">
        <f t="shared" si="1550"/>
        <v/>
      </c>
      <c r="R4509" s="1864" t="str">
        <f t="shared" si="1551"/>
        <v/>
      </c>
      <c r="S4509" s="1807">
        <f t="shared" si="1552"/>
        <v>0</v>
      </c>
      <c r="U4509" s="1764">
        <f t="shared" si="1553"/>
        <v>0</v>
      </c>
      <c r="V4509" s="1764">
        <f t="shared" si="1554"/>
        <v>0</v>
      </c>
      <c r="W4509" s="1764">
        <f t="shared" si="1555"/>
        <v>0</v>
      </c>
      <c r="X4509" s="1768"/>
      <c r="Y4509" s="1784"/>
      <c r="Z4509" s="1770"/>
      <c r="AA4509" s="1843"/>
      <c r="AB4509" s="1843"/>
      <c r="AH4509" s="1867"/>
      <c r="AK4509" s="1868"/>
      <c r="AL4509" s="1868"/>
    </row>
    <row r="4510" spans="9:38" x14ac:dyDescent="0.25">
      <c r="I4510" s="1783">
        <v>0</v>
      </c>
      <c r="J4510" s="1783">
        <v>0</v>
      </c>
      <c r="O4510" s="1764">
        <f t="shared" si="1549"/>
        <v>0</v>
      </c>
      <c r="P4510" s="1806" t="str">
        <f t="shared" si="1550"/>
        <v/>
      </c>
      <c r="R4510" s="1864" t="str">
        <f t="shared" si="1551"/>
        <v/>
      </c>
      <c r="S4510" s="1807">
        <f t="shared" si="1552"/>
        <v>0</v>
      </c>
      <c r="U4510" s="1764">
        <f t="shared" si="1553"/>
        <v>0</v>
      </c>
      <c r="V4510" s="1764">
        <f t="shared" si="1554"/>
        <v>0</v>
      </c>
      <c r="W4510" s="1764">
        <f t="shared" si="1555"/>
        <v>0</v>
      </c>
      <c r="X4510" s="1768"/>
      <c r="Y4510" s="1784"/>
      <c r="Z4510" s="1770"/>
      <c r="AA4510" s="1843"/>
      <c r="AB4510" s="1843"/>
      <c r="AH4510" s="1867"/>
      <c r="AK4510" s="1868"/>
      <c r="AL4510" s="1868"/>
    </row>
    <row r="4511" spans="9:38" x14ac:dyDescent="0.25">
      <c r="I4511" s="1783">
        <v>0</v>
      </c>
      <c r="J4511" s="1783">
        <v>0</v>
      </c>
      <c r="O4511" s="1764">
        <f t="shared" si="1549"/>
        <v>0</v>
      </c>
      <c r="P4511" s="1806" t="str">
        <f t="shared" si="1550"/>
        <v/>
      </c>
      <c r="R4511" s="1864" t="str">
        <f t="shared" si="1551"/>
        <v/>
      </c>
      <c r="S4511" s="1807">
        <f t="shared" si="1552"/>
        <v>0</v>
      </c>
      <c r="U4511" s="1764">
        <f t="shared" si="1553"/>
        <v>0</v>
      </c>
      <c r="V4511" s="1764">
        <f t="shared" si="1554"/>
        <v>0</v>
      </c>
      <c r="W4511" s="1764">
        <f t="shared" si="1555"/>
        <v>0</v>
      </c>
      <c r="X4511" s="1768"/>
      <c r="Y4511" s="1784"/>
      <c r="Z4511" s="1770"/>
      <c r="AA4511" s="1843"/>
      <c r="AB4511" s="1843"/>
      <c r="AH4511" s="1867"/>
      <c r="AK4511" s="1868"/>
      <c r="AL4511" s="1868"/>
    </row>
    <row r="4512" spans="9:38" x14ac:dyDescent="0.25">
      <c r="I4512" s="1783">
        <v>0</v>
      </c>
      <c r="J4512" s="1783">
        <v>0</v>
      </c>
      <c r="O4512" s="1764">
        <f t="shared" si="1549"/>
        <v>0</v>
      </c>
      <c r="P4512" s="1806" t="str">
        <f t="shared" si="1550"/>
        <v/>
      </c>
      <c r="R4512" s="1864" t="str">
        <f t="shared" si="1551"/>
        <v/>
      </c>
      <c r="S4512" s="1807">
        <f t="shared" si="1552"/>
        <v>0</v>
      </c>
      <c r="U4512" s="1764">
        <f t="shared" si="1553"/>
        <v>0</v>
      </c>
      <c r="V4512" s="1764">
        <f t="shared" si="1554"/>
        <v>0</v>
      </c>
      <c r="W4512" s="1764">
        <f t="shared" si="1555"/>
        <v>0</v>
      </c>
      <c r="X4512" s="1768"/>
      <c r="Y4512" s="1784"/>
      <c r="Z4512" s="1770"/>
      <c r="AA4512" s="1843"/>
      <c r="AB4512" s="1843"/>
      <c r="AH4512" s="1867"/>
      <c r="AK4512" s="1868"/>
      <c r="AL4512" s="1868"/>
    </row>
    <row r="4513" spans="9:38" x14ac:dyDescent="0.25">
      <c r="I4513" s="1783">
        <v>0</v>
      </c>
      <c r="J4513" s="1783">
        <v>0</v>
      </c>
      <c r="O4513" s="1764">
        <f t="shared" si="1549"/>
        <v>0</v>
      </c>
      <c r="P4513" s="1806" t="str">
        <f t="shared" si="1550"/>
        <v/>
      </c>
      <c r="R4513" s="1864" t="str">
        <f t="shared" si="1551"/>
        <v/>
      </c>
      <c r="S4513" s="1807">
        <f t="shared" si="1552"/>
        <v>0</v>
      </c>
      <c r="U4513" s="1764">
        <f t="shared" si="1553"/>
        <v>0</v>
      </c>
      <c r="V4513" s="1764">
        <f t="shared" si="1554"/>
        <v>0</v>
      </c>
      <c r="W4513" s="1764">
        <f t="shared" si="1555"/>
        <v>0</v>
      </c>
      <c r="X4513" s="1768"/>
      <c r="Y4513" s="1784"/>
      <c r="Z4513" s="1770"/>
      <c r="AA4513" s="1843"/>
      <c r="AB4513" s="1843"/>
      <c r="AH4513" s="1867"/>
      <c r="AK4513" s="1868"/>
      <c r="AL4513" s="1868"/>
    </row>
    <row r="4514" spans="9:38" x14ac:dyDescent="0.25">
      <c r="I4514" s="1783">
        <v>0</v>
      </c>
      <c r="J4514" s="1783">
        <v>0</v>
      </c>
      <c r="O4514" s="1764">
        <f t="shared" si="1549"/>
        <v>0</v>
      </c>
      <c r="P4514" s="1806" t="str">
        <f t="shared" si="1550"/>
        <v/>
      </c>
      <c r="R4514" s="1864" t="str">
        <f t="shared" si="1551"/>
        <v/>
      </c>
      <c r="S4514" s="1807">
        <f t="shared" si="1552"/>
        <v>0</v>
      </c>
      <c r="U4514" s="1764">
        <f t="shared" si="1553"/>
        <v>0</v>
      </c>
      <c r="V4514" s="1764">
        <f t="shared" si="1554"/>
        <v>0</v>
      </c>
      <c r="W4514" s="1764">
        <f t="shared" si="1555"/>
        <v>0</v>
      </c>
      <c r="X4514" s="1768"/>
      <c r="Y4514" s="1784"/>
      <c r="Z4514" s="1770"/>
      <c r="AA4514" s="1843"/>
      <c r="AB4514" s="1843"/>
      <c r="AH4514" s="1867"/>
      <c r="AK4514" s="1868"/>
      <c r="AL4514" s="1868"/>
    </row>
    <row r="4515" spans="9:38" x14ac:dyDescent="0.25">
      <c r="I4515" s="1783">
        <v>0</v>
      </c>
      <c r="J4515" s="1783">
        <v>0</v>
      </c>
      <c r="O4515" s="1764">
        <f t="shared" si="1549"/>
        <v>0</v>
      </c>
      <c r="P4515" s="1806" t="str">
        <f t="shared" si="1550"/>
        <v/>
      </c>
      <c r="R4515" s="1864" t="str">
        <f t="shared" si="1551"/>
        <v/>
      </c>
      <c r="S4515" s="1807">
        <f t="shared" si="1552"/>
        <v>0</v>
      </c>
      <c r="U4515" s="1764">
        <f t="shared" si="1553"/>
        <v>0</v>
      </c>
      <c r="V4515" s="1764">
        <f t="shared" si="1554"/>
        <v>0</v>
      </c>
      <c r="W4515" s="1764">
        <f t="shared" si="1555"/>
        <v>0</v>
      </c>
      <c r="X4515" s="1768"/>
      <c r="Y4515" s="1784"/>
      <c r="Z4515" s="1770"/>
      <c r="AA4515" s="1843"/>
      <c r="AB4515" s="1843"/>
      <c r="AH4515" s="1867"/>
      <c r="AK4515" s="1868"/>
      <c r="AL4515" s="1868"/>
    </row>
    <row r="4516" spans="9:38" x14ac:dyDescent="0.25">
      <c r="I4516" s="1783">
        <v>0</v>
      </c>
      <c r="J4516" s="1783">
        <v>0</v>
      </c>
      <c r="O4516" s="1764">
        <f t="shared" si="1549"/>
        <v>0</v>
      </c>
      <c r="P4516" s="1806" t="str">
        <f t="shared" si="1550"/>
        <v/>
      </c>
      <c r="R4516" s="1864" t="str">
        <f t="shared" si="1551"/>
        <v/>
      </c>
      <c r="S4516" s="1807">
        <f t="shared" si="1552"/>
        <v>0</v>
      </c>
      <c r="U4516" s="1764">
        <f t="shared" si="1553"/>
        <v>0</v>
      </c>
      <c r="V4516" s="1764">
        <f t="shared" si="1554"/>
        <v>0</v>
      </c>
      <c r="W4516" s="1764">
        <f t="shared" si="1555"/>
        <v>0</v>
      </c>
      <c r="X4516" s="1768"/>
      <c r="Y4516" s="1784"/>
      <c r="Z4516" s="1770"/>
      <c r="AA4516" s="1843"/>
      <c r="AB4516" s="1843"/>
      <c r="AH4516" s="1867"/>
      <c r="AK4516" s="1868"/>
      <c r="AL4516" s="1868"/>
    </row>
    <row r="4517" spans="9:38" x14ac:dyDescent="0.25">
      <c r="I4517" s="1783">
        <v>0</v>
      </c>
      <c r="J4517" s="1783">
        <v>0</v>
      </c>
      <c r="O4517" s="1764">
        <f t="shared" si="1549"/>
        <v>0</v>
      </c>
      <c r="P4517" s="1806" t="str">
        <f t="shared" si="1550"/>
        <v/>
      </c>
      <c r="R4517" s="1864" t="str">
        <f t="shared" si="1551"/>
        <v/>
      </c>
      <c r="S4517" s="1807">
        <f t="shared" si="1552"/>
        <v>0</v>
      </c>
      <c r="U4517" s="1764">
        <f t="shared" si="1553"/>
        <v>0</v>
      </c>
      <c r="V4517" s="1764">
        <f t="shared" si="1554"/>
        <v>0</v>
      </c>
      <c r="W4517" s="1764">
        <f t="shared" si="1555"/>
        <v>0</v>
      </c>
      <c r="X4517" s="1768"/>
      <c r="Y4517" s="1784"/>
      <c r="Z4517" s="1770"/>
      <c r="AA4517" s="1843"/>
      <c r="AB4517" s="1843"/>
      <c r="AH4517" s="1867"/>
      <c r="AK4517" s="1868"/>
      <c r="AL4517" s="1868"/>
    </row>
    <row r="4518" spans="9:38" x14ac:dyDescent="0.25">
      <c r="I4518" s="1783">
        <v>0</v>
      </c>
      <c r="J4518" s="1783">
        <v>0</v>
      </c>
      <c r="O4518" s="1764">
        <f t="shared" si="1549"/>
        <v>0</v>
      </c>
      <c r="P4518" s="1806" t="str">
        <f t="shared" si="1550"/>
        <v/>
      </c>
      <c r="R4518" s="1864" t="str">
        <f t="shared" si="1551"/>
        <v/>
      </c>
      <c r="S4518" s="1807">
        <f t="shared" si="1552"/>
        <v>0</v>
      </c>
      <c r="U4518" s="1764">
        <f t="shared" si="1553"/>
        <v>0</v>
      </c>
      <c r="V4518" s="1764">
        <f t="shared" si="1554"/>
        <v>0</v>
      </c>
      <c r="W4518" s="1764">
        <f t="shared" si="1555"/>
        <v>0</v>
      </c>
      <c r="X4518" s="1768"/>
      <c r="Y4518" s="1784"/>
      <c r="Z4518" s="1770"/>
      <c r="AA4518" s="1843"/>
      <c r="AB4518" s="1843"/>
      <c r="AH4518" s="1867"/>
      <c r="AK4518" s="1868"/>
      <c r="AL4518" s="1868"/>
    </row>
    <row r="4519" spans="9:38" x14ac:dyDescent="0.25">
      <c r="I4519" s="1783">
        <v>0</v>
      </c>
      <c r="J4519" s="1783">
        <v>0</v>
      </c>
      <c r="O4519" s="1764">
        <f t="shared" si="1549"/>
        <v>0</v>
      </c>
      <c r="P4519" s="1806" t="str">
        <f t="shared" si="1550"/>
        <v/>
      </c>
      <c r="R4519" s="1864" t="str">
        <f t="shared" si="1551"/>
        <v/>
      </c>
      <c r="S4519" s="1807">
        <f t="shared" si="1552"/>
        <v>0</v>
      </c>
      <c r="U4519" s="1764">
        <f t="shared" si="1553"/>
        <v>0</v>
      </c>
      <c r="V4519" s="1764">
        <f t="shared" si="1554"/>
        <v>0</v>
      </c>
      <c r="W4519" s="1764">
        <f t="shared" si="1555"/>
        <v>0</v>
      </c>
      <c r="X4519" s="1768"/>
      <c r="Y4519" s="1784"/>
      <c r="Z4519" s="1770"/>
      <c r="AA4519" s="1843"/>
      <c r="AB4519" s="1843"/>
      <c r="AH4519" s="1867"/>
      <c r="AK4519" s="1868"/>
      <c r="AL4519" s="1868"/>
    </row>
    <row r="4520" spans="9:38" x14ac:dyDescent="0.25">
      <c r="I4520" s="1783">
        <v>0</v>
      </c>
      <c r="J4520" s="1783">
        <v>0</v>
      </c>
      <c r="O4520" s="1764">
        <f t="shared" si="1549"/>
        <v>0</v>
      </c>
      <c r="P4520" s="1806" t="str">
        <f t="shared" si="1550"/>
        <v/>
      </c>
      <c r="R4520" s="1864" t="str">
        <f t="shared" si="1551"/>
        <v/>
      </c>
      <c r="S4520" s="1807">
        <f t="shared" si="1552"/>
        <v>0</v>
      </c>
      <c r="U4520" s="1764">
        <f t="shared" si="1553"/>
        <v>0</v>
      </c>
      <c r="V4520" s="1764">
        <f t="shared" si="1554"/>
        <v>0</v>
      </c>
      <c r="W4520" s="1764">
        <f t="shared" si="1555"/>
        <v>0</v>
      </c>
      <c r="X4520" s="1768"/>
      <c r="Y4520" s="1784"/>
      <c r="Z4520" s="1770"/>
      <c r="AA4520" s="1843"/>
      <c r="AB4520" s="1843"/>
      <c r="AH4520" s="1867"/>
      <c r="AK4520" s="1868"/>
      <c r="AL4520" s="1868"/>
    </row>
    <row r="4521" spans="9:38" x14ac:dyDescent="0.25">
      <c r="I4521" s="1783">
        <v>0</v>
      </c>
      <c r="J4521" s="1783">
        <v>0</v>
      </c>
      <c r="O4521" s="1764">
        <f t="shared" si="1549"/>
        <v>0</v>
      </c>
      <c r="P4521" s="1806" t="str">
        <f t="shared" si="1550"/>
        <v/>
      </c>
      <c r="R4521" s="1864" t="str">
        <f t="shared" si="1551"/>
        <v/>
      </c>
      <c r="S4521" s="1807">
        <f t="shared" si="1552"/>
        <v>0</v>
      </c>
      <c r="U4521" s="1764">
        <f t="shared" si="1553"/>
        <v>0</v>
      </c>
      <c r="V4521" s="1764">
        <f t="shared" si="1554"/>
        <v>0</v>
      </c>
      <c r="W4521" s="1764">
        <f t="shared" si="1555"/>
        <v>0</v>
      </c>
      <c r="X4521" s="1768"/>
      <c r="Y4521" s="1784"/>
      <c r="Z4521" s="1770"/>
      <c r="AA4521" s="1843"/>
      <c r="AB4521" s="1843"/>
      <c r="AH4521" s="1867"/>
      <c r="AK4521" s="1868"/>
      <c r="AL4521" s="1868"/>
    </row>
    <row r="4522" spans="9:38" x14ac:dyDescent="0.25">
      <c r="I4522" s="1783">
        <v>0</v>
      </c>
      <c r="J4522" s="1783">
        <v>0</v>
      </c>
      <c r="O4522" s="1764">
        <f t="shared" si="1549"/>
        <v>0</v>
      </c>
      <c r="P4522" s="1806" t="str">
        <f t="shared" si="1550"/>
        <v/>
      </c>
      <c r="R4522" s="1864" t="str">
        <f t="shared" si="1551"/>
        <v/>
      </c>
      <c r="S4522" s="1807">
        <f t="shared" si="1552"/>
        <v>0</v>
      </c>
      <c r="U4522" s="1764">
        <f t="shared" si="1553"/>
        <v>0</v>
      </c>
      <c r="V4522" s="1764">
        <f t="shared" si="1554"/>
        <v>0</v>
      </c>
      <c r="W4522" s="1764">
        <f t="shared" si="1555"/>
        <v>0</v>
      </c>
      <c r="X4522" s="1768"/>
      <c r="Y4522" s="1784"/>
      <c r="Z4522" s="1770"/>
      <c r="AA4522" s="1843"/>
      <c r="AB4522" s="1843"/>
      <c r="AH4522" s="1867"/>
      <c r="AK4522" s="1868"/>
      <c r="AL4522" s="1868"/>
    </row>
    <row r="4523" spans="9:38" x14ac:dyDescent="0.25">
      <c r="I4523" s="1783">
        <v>0</v>
      </c>
      <c r="J4523" s="1783">
        <v>0</v>
      </c>
      <c r="O4523" s="1764">
        <f t="shared" si="1549"/>
        <v>0</v>
      </c>
      <c r="P4523" s="1806" t="str">
        <f t="shared" si="1550"/>
        <v/>
      </c>
      <c r="R4523" s="1864" t="str">
        <f t="shared" si="1551"/>
        <v/>
      </c>
      <c r="S4523" s="1807">
        <f t="shared" si="1552"/>
        <v>0</v>
      </c>
      <c r="U4523" s="1764">
        <f t="shared" si="1553"/>
        <v>0</v>
      </c>
      <c r="V4523" s="1764">
        <f t="shared" si="1554"/>
        <v>0</v>
      </c>
      <c r="W4523" s="1764">
        <f t="shared" si="1555"/>
        <v>0</v>
      </c>
      <c r="X4523" s="1768"/>
      <c r="Y4523" s="1784"/>
      <c r="Z4523" s="1770"/>
      <c r="AA4523" s="1843"/>
      <c r="AB4523" s="1843"/>
      <c r="AH4523" s="1867"/>
      <c r="AK4523" s="1868"/>
      <c r="AL4523" s="1868"/>
    </row>
    <row r="4524" spans="9:38" x14ac:dyDescent="0.25">
      <c r="I4524" s="1783">
        <v>0</v>
      </c>
      <c r="J4524" s="1783">
        <v>0</v>
      </c>
      <c r="O4524" s="1764">
        <f t="shared" si="1549"/>
        <v>0</v>
      </c>
      <c r="P4524" s="1806" t="str">
        <f t="shared" si="1550"/>
        <v/>
      </c>
      <c r="R4524" s="1864" t="str">
        <f t="shared" si="1551"/>
        <v/>
      </c>
      <c r="S4524" s="1807">
        <f t="shared" si="1552"/>
        <v>0</v>
      </c>
      <c r="U4524" s="1764">
        <f t="shared" si="1553"/>
        <v>0</v>
      </c>
      <c r="V4524" s="1764">
        <f t="shared" si="1554"/>
        <v>0</v>
      </c>
      <c r="W4524" s="1764">
        <f t="shared" si="1555"/>
        <v>0</v>
      </c>
      <c r="X4524" s="1768"/>
      <c r="Y4524" s="1784"/>
      <c r="Z4524" s="1770"/>
      <c r="AA4524" s="1843"/>
      <c r="AB4524" s="1843"/>
      <c r="AH4524" s="1867"/>
      <c r="AK4524" s="1868"/>
      <c r="AL4524" s="1868"/>
    </row>
    <row r="4525" spans="9:38" x14ac:dyDescent="0.25">
      <c r="I4525" s="1783">
        <v>0</v>
      </c>
      <c r="J4525" s="1783">
        <v>0</v>
      </c>
      <c r="O4525" s="1764">
        <f t="shared" si="1549"/>
        <v>0</v>
      </c>
      <c r="P4525" s="1806" t="str">
        <f t="shared" si="1550"/>
        <v/>
      </c>
      <c r="R4525" s="1864" t="str">
        <f t="shared" si="1551"/>
        <v/>
      </c>
      <c r="S4525" s="1807">
        <f t="shared" si="1552"/>
        <v>0</v>
      </c>
      <c r="U4525" s="1764">
        <f t="shared" si="1553"/>
        <v>0</v>
      </c>
      <c r="V4525" s="1764">
        <f t="shared" si="1554"/>
        <v>0</v>
      </c>
      <c r="W4525" s="1764">
        <f t="shared" si="1555"/>
        <v>0</v>
      </c>
      <c r="X4525" s="1768"/>
      <c r="Y4525" s="1784"/>
      <c r="Z4525" s="1770"/>
      <c r="AA4525" s="1843"/>
      <c r="AB4525" s="1843"/>
      <c r="AH4525" s="1867"/>
      <c r="AK4525" s="1868"/>
      <c r="AL4525" s="1868"/>
    </row>
    <row r="4526" spans="9:38" x14ac:dyDescent="0.25">
      <c r="I4526" s="1783">
        <v>0</v>
      </c>
      <c r="J4526" s="1783">
        <v>0</v>
      </c>
      <c r="O4526" s="1764">
        <f t="shared" si="1549"/>
        <v>0</v>
      </c>
      <c r="P4526" s="1806" t="str">
        <f t="shared" si="1550"/>
        <v/>
      </c>
      <c r="R4526" s="1864" t="str">
        <f t="shared" si="1551"/>
        <v/>
      </c>
      <c r="S4526" s="1807">
        <f t="shared" si="1552"/>
        <v>0</v>
      </c>
      <c r="U4526" s="1764">
        <f t="shared" si="1553"/>
        <v>0</v>
      </c>
      <c r="V4526" s="1764">
        <f t="shared" si="1554"/>
        <v>0</v>
      </c>
      <c r="W4526" s="1764">
        <f t="shared" si="1555"/>
        <v>0</v>
      </c>
      <c r="X4526" s="1768"/>
      <c r="Y4526" s="1784"/>
      <c r="Z4526" s="1770"/>
      <c r="AA4526" s="1843"/>
      <c r="AB4526" s="1843"/>
      <c r="AH4526" s="1867"/>
      <c r="AK4526" s="1868"/>
      <c r="AL4526" s="1868"/>
    </row>
    <row r="4527" spans="9:38" x14ac:dyDescent="0.25">
      <c r="I4527" s="1783">
        <v>0</v>
      </c>
      <c r="J4527" s="1783">
        <v>0</v>
      </c>
      <c r="O4527" s="1764">
        <f t="shared" si="1549"/>
        <v>0</v>
      </c>
      <c r="P4527" s="1806" t="str">
        <f t="shared" si="1550"/>
        <v/>
      </c>
      <c r="R4527" s="1864" t="str">
        <f t="shared" si="1551"/>
        <v/>
      </c>
      <c r="S4527" s="1807">
        <f t="shared" si="1552"/>
        <v>0</v>
      </c>
      <c r="U4527" s="1764">
        <f t="shared" si="1553"/>
        <v>0</v>
      </c>
      <c r="V4527" s="1764">
        <f t="shared" si="1554"/>
        <v>0</v>
      </c>
      <c r="W4527" s="1764">
        <f t="shared" si="1555"/>
        <v>0</v>
      </c>
      <c r="X4527" s="1768"/>
      <c r="Y4527" s="1784"/>
      <c r="Z4527" s="1770"/>
      <c r="AA4527" s="1843"/>
      <c r="AB4527" s="1843"/>
      <c r="AH4527" s="1867"/>
      <c r="AK4527" s="1868"/>
      <c r="AL4527" s="1868"/>
    </row>
    <row r="4528" spans="9:38" x14ac:dyDescent="0.25">
      <c r="I4528" s="1783">
        <v>0</v>
      </c>
      <c r="J4528" s="1783">
        <v>0</v>
      </c>
      <c r="O4528" s="1764">
        <f t="shared" si="1549"/>
        <v>0</v>
      </c>
      <c r="P4528" s="1806" t="str">
        <f t="shared" si="1550"/>
        <v/>
      </c>
      <c r="R4528" s="1864" t="str">
        <f t="shared" si="1551"/>
        <v/>
      </c>
      <c r="S4528" s="1807">
        <f t="shared" si="1552"/>
        <v>0</v>
      </c>
      <c r="U4528" s="1764">
        <f t="shared" si="1553"/>
        <v>0</v>
      </c>
      <c r="V4528" s="1764">
        <f t="shared" si="1554"/>
        <v>0</v>
      </c>
      <c r="W4528" s="1764">
        <f t="shared" si="1555"/>
        <v>0</v>
      </c>
      <c r="X4528" s="1768"/>
      <c r="Y4528" s="1784"/>
      <c r="Z4528" s="1770"/>
      <c r="AA4528" s="1843"/>
      <c r="AB4528" s="1843"/>
      <c r="AH4528" s="1867"/>
      <c r="AK4528" s="1868"/>
      <c r="AL4528" s="1868"/>
    </row>
    <row r="4529" spans="9:38" x14ac:dyDescent="0.25">
      <c r="I4529" s="1783">
        <v>0</v>
      </c>
      <c r="J4529" s="1783">
        <v>0</v>
      </c>
      <c r="O4529" s="1764">
        <f t="shared" si="1549"/>
        <v>0</v>
      </c>
      <c r="P4529" s="1806" t="str">
        <f t="shared" si="1550"/>
        <v/>
      </c>
      <c r="R4529" s="1864" t="str">
        <f t="shared" si="1551"/>
        <v/>
      </c>
      <c r="S4529" s="1807">
        <f t="shared" si="1552"/>
        <v>0</v>
      </c>
      <c r="U4529" s="1764">
        <f t="shared" si="1553"/>
        <v>0</v>
      </c>
      <c r="V4529" s="1764">
        <f t="shared" si="1554"/>
        <v>0</v>
      </c>
      <c r="W4529" s="1764">
        <f t="shared" si="1555"/>
        <v>0</v>
      </c>
      <c r="X4529" s="1768"/>
      <c r="Y4529" s="1784"/>
      <c r="Z4529" s="1770"/>
      <c r="AA4529" s="1843"/>
      <c r="AB4529" s="1843"/>
      <c r="AH4529" s="1867"/>
      <c r="AK4529" s="1868"/>
      <c r="AL4529" s="1868"/>
    </row>
    <row r="4530" spans="9:38" x14ac:dyDescent="0.25">
      <c r="I4530" s="1783">
        <v>0</v>
      </c>
      <c r="J4530" s="1783">
        <v>0</v>
      </c>
      <c r="O4530" s="1764">
        <f t="shared" si="1549"/>
        <v>0</v>
      </c>
      <c r="P4530" s="1806" t="str">
        <f t="shared" si="1550"/>
        <v/>
      </c>
      <c r="R4530" s="1864" t="str">
        <f t="shared" si="1551"/>
        <v/>
      </c>
      <c r="S4530" s="1807">
        <f t="shared" si="1552"/>
        <v>0</v>
      </c>
      <c r="U4530" s="1764">
        <f t="shared" si="1553"/>
        <v>0</v>
      </c>
      <c r="V4530" s="1764">
        <f t="shared" si="1554"/>
        <v>0</v>
      </c>
      <c r="W4530" s="1764">
        <f t="shared" si="1555"/>
        <v>0</v>
      </c>
      <c r="X4530" s="1768"/>
      <c r="Y4530" s="1784"/>
      <c r="Z4530" s="1770"/>
      <c r="AA4530" s="1843"/>
      <c r="AB4530" s="1843"/>
      <c r="AH4530" s="1867"/>
      <c r="AK4530" s="1868"/>
      <c r="AL4530" s="1868"/>
    </row>
    <row r="4531" spans="9:38" x14ac:dyDescent="0.25">
      <c r="I4531" s="1783">
        <v>0</v>
      </c>
      <c r="J4531" s="1783">
        <v>0</v>
      </c>
      <c r="O4531" s="1764">
        <f t="shared" si="1549"/>
        <v>0</v>
      </c>
      <c r="P4531" s="1806" t="str">
        <f t="shared" si="1550"/>
        <v/>
      </c>
      <c r="R4531" s="1864" t="str">
        <f t="shared" si="1551"/>
        <v/>
      </c>
      <c r="S4531" s="1807">
        <f t="shared" si="1552"/>
        <v>0</v>
      </c>
      <c r="U4531" s="1764">
        <f t="shared" si="1553"/>
        <v>0</v>
      </c>
      <c r="V4531" s="1764">
        <f t="shared" si="1554"/>
        <v>0</v>
      </c>
      <c r="W4531" s="1764">
        <f t="shared" si="1555"/>
        <v>0</v>
      </c>
      <c r="X4531" s="1768"/>
      <c r="Y4531" s="1784"/>
      <c r="Z4531" s="1770"/>
      <c r="AA4531" s="1843"/>
      <c r="AB4531" s="1843"/>
      <c r="AH4531" s="1867"/>
      <c r="AK4531" s="1868"/>
      <c r="AL4531" s="1868"/>
    </row>
    <row r="4532" spans="9:38" x14ac:dyDescent="0.25">
      <c r="I4532" s="1783">
        <v>0</v>
      </c>
      <c r="J4532" s="1783">
        <v>0</v>
      </c>
      <c r="O4532" s="1764">
        <f t="shared" si="1549"/>
        <v>0</v>
      </c>
      <c r="P4532" s="1806" t="str">
        <f t="shared" si="1550"/>
        <v/>
      </c>
      <c r="R4532" s="1864" t="str">
        <f t="shared" si="1551"/>
        <v/>
      </c>
      <c r="S4532" s="1807">
        <f t="shared" si="1552"/>
        <v>0</v>
      </c>
      <c r="U4532" s="1764">
        <f t="shared" si="1553"/>
        <v>0</v>
      </c>
      <c r="V4532" s="1764">
        <f t="shared" si="1554"/>
        <v>0</v>
      </c>
      <c r="W4532" s="1764">
        <f t="shared" si="1555"/>
        <v>0</v>
      </c>
      <c r="X4532" s="1768"/>
      <c r="Y4532" s="1784"/>
      <c r="Z4532" s="1770"/>
      <c r="AA4532" s="1843"/>
      <c r="AB4532" s="1843"/>
      <c r="AH4532" s="1867"/>
      <c r="AK4532" s="1868"/>
      <c r="AL4532" s="1868"/>
    </row>
    <row r="4533" spans="9:38" x14ac:dyDescent="0.25">
      <c r="I4533" s="1783">
        <v>0</v>
      </c>
      <c r="J4533" s="1783">
        <v>0</v>
      </c>
      <c r="O4533" s="1764">
        <f t="shared" si="1549"/>
        <v>0</v>
      </c>
      <c r="P4533" s="1806" t="str">
        <f t="shared" si="1550"/>
        <v/>
      </c>
      <c r="R4533" s="1864" t="str">
        <f t="shared" si="1551"/>
        <v/>
      </c>
      <c r="S4533" s="1807">
        <f t="shared" si="1552"/>
        <v>0</v>
      </c>
      <c r="U4533" s="1764">
        <f t="shared" si="1553"/>
        <v>0</v>
      </c>
      <c r="V4533" s="1764">
        <f t="shared" si="1554"/>
        <v>0</v>
      </c>
      <c r="W4533" s="1764">
        <f t="shared" si="1555"/>
        <v>0</v>
      </c>
      <c r="X4533" s="1768"/>
      <c r="Y4533" s="1784"/>
      <c r="Z4533" s="1770"/>
      <c r="AA4533" s="1843"/>
      <c r="AB4533" s="1843"/>
      <c r="AH4533" s="1867"/>
      <c r="AK4533" s="1868"/>
      <c r="AL4533" s="1868"/>
    </row>
    <row r="4534" spans="9:38" x14ac:dyDescent="0.25">
      <c r="I4534" s="1783">
        <v>0</v>
      </c>
      <c r="J4534" s="1783">
        <v>0</v>
      </c>
      <c r="O4534" s="1764">
        <f t="shared" si="1549"/>
        <v>0</v>
      </c>
      <c r="P4534" s="1806" t="str">
        <f t="shared" si="1550"/>
        <v/>
      </c>
      <c r="R4534" s="1864" t="str">
        <f t="shared" si="1551"/>
        <v/>
      </c>
      <c r="S4534" s="1807">
        <f t="shared" si="1552"/>
        <v>0</v>
      </c>
      <c r="U4534" s="1764">
        <f t="shared" si="1553"/>
        <v>0</v>
      </c>
      <c r="V4534" s="1764">
        <f t="shared" si="1554"/>
        <v>0</v>
      </c>
      <c r="W4534" s="1764">
        <f t="shared" si="1555"/>
        <v>0</v>
      </c>
      <c r="X4534" s="1768"/>
      <c r="Y4534" s="1784"/>
      <c r="Z4534" s="1770"/>
      <c r="AA4534" s="1843"/>
      <c r="AB4534" s="1843"/>
      <c r="AH4534" s="1867"/>
      <c r="AK4534" s="1868"/>
      <c r="AL4534" s="1868"/>
    </row>
    <row r="4535" spans="9:38" x14ac:dyDescent="0.25">
      <c r="I4535" s="1783">
        <v>0</v>
      </c>
      <c r="J4535" s="1783">
        <v>0</v>
      </c>
      <c r="O4535" s="1764">
        <f t="shared" si="1549"/>
        <v>0</v>
      </c>
      <c r="P4535" s="1806" t="str">
        <f t="shared" si="1550"/>
        <v/>
      </c>
      <c r="R4535" s="1864" t="str">
        <f t="shared" si="1551"/>
        <v/>
      </c>
      <c r="S4535" s="1807">
        <f t="shared" si="1552"/>
        <v>0</v>
      </c>
      <c r="U4535" s="1764">
        <f t="shared" si="1553"/>
        <v>0</v>
      </c>
      <c r="V4535" s="1764">
        <f t="shared" si="1554"/>
        <v>0</v>
      </c>
      <c r="W4535" s="1764">
        <f t="shared" si="1555"/>
        <v>0</v>
      </c>
      <c r="X4535" s="1768"/>
      <c r="Y4535" s="1784"/>
      <c r="Z4535" s="1770"/>
      <c r="AA4535" s="1843"/>
      <c r="AB4535" s="1843"/>
      <c r="AH4535" s="1867"/>
      <c r="AK4535" s="1868"/>
      <c r="AL4535" s="1868"/>
    </row>
    <row r="4536" spans="9:38" x14ac:dyDescent="0.25">
      <c r="I4536" s="1783">
        <v>0</v>
      </c>
      <c r="J4536" s="1783">
        <v>0</v>
      </c>
      <c r="O4536" s="1764">
        <f t="shared" si="1549"/>
        <v>0</v>
      </c>
      <c r="P4536" s="1806" t="str">
        <f t="shared" si="1550"/>
        <v/>
      </c>
      <c r="R4536" s="1864" t="str">
        <f t="shared" si="1551"/>
        <v/>
      </c>
      <c r="S4536" s="1807">
        <f t="shared" si="1552"/>
        <v>0</v>
      </c>
      <c r="U4536" s="1764">
        <f t="shared" si="1553"/>
        <v>0</v>
      </c>
      <c r="V4536" s="1764">
        <f t="shared" si="1554"/>
        <v>0</v>
      </c>
      <c r="W4536" s="1764">
        <f t="shared" si="1555"/>
        <v>0</v>
      </c>
      <c r="X4536" s="1768"/>
      <c r="Y4536" s="1784"/>
      <c r="Z4536" s="1770"/>
      <c r="AA4536" s="1843"/>
      <c r="AB4536" s="1843"/>
      <c r="AH4536" s="1867"/>
      <c r="AK4536" s="1868"/>
      <c r="AL4536" s="1868"/>
    </row>
    <row r="4537" spans="9:38" x14ac:dyDescent="0.25">
      <c r="I4537" s="1783">
        <v>0</v>
      </c>
      <c r="J4537" s="1783">
        <v>0</v>
      </c>
      <c r="O4537" s="1764">
        <f t="shared" si="1549"/>
        <v>0</v>
      </c>
      <c r="P4537" s="1806" t="str">
        <f t="shared" si="1550"/>
        <v/>
      </c>
      <c r="R4537" s="1864" t="str">
        <f t="shared" si="1551"/>
        <v/>
      </c>
      <c r="S4537" s="1807">
        <f t="shared" si="1552"/>
        <v>0</v>
      </c>
      <c r="U4537" s="1764">
        <f t="shared" si="1553"/>
        <v>0</v>
      </c>
      <c r="V4537" s="1764">
        <f t="shared" si="1554"/>
        <v>0</v>
      </c>
      <c r="W4537" s="1764">
        <f t="shared" si="1555"/>
        <v>0</v>
      </c>
      <c r="X4537" s="1768"/>
      <c r="Y4537" s="1784"/>
      <c r="Z4537" s="1770"/>
      <c r="AA4537" s="1843"/>
      <c r="AB4537" s="1843"/>
      <c r="AH4537" s="1867"/>
      <c r="AK4537" s="1868"/>
      <c r="AL4537" s="1868"/>
    </row>
    <row r="4538" spans="9:38" x14ac:dyDescent="0.25">
      <c r="I4538" s="1783">
        <v>0</v>
      </c>
      <c r="J4538" s="1783">
        <v>0</v>
      </c>
      <c r="O4538" s="1764">
        <f t="shared" si="1549"/>
        <v>0</v>
      </c>
      <c r="P4538" s="1806" t="str">
        <f t="shared" si="1550"/>
        <v/>
      </c>
      <c r="R4538" s="1864" t="str">
        <f t="shared" si="1551"/>
        <v/>
      </c>
      <c r="S4538" s="1807">
        <f t="shared" si="1552"/>
        <v>0</v>
      </c>
      <c r="U4538" s="1764">
        <f t="shared" si="1553"/>
        <v>0</v>
      </c>
      <c r="V4538" s="1764">
        <f t="shared" si="1554"/>
        <v>0</v>
      </c>
      <c r="W4538" s="1764">
        <f t="shared" si="1555"/>
        <v>0</v>
      </c>
      <c r="X4538" s="1768"/>
      <c r="Y4538" s="1784"/>
      <c r="Z4538" s="1770"/>
      <c r="AA4538" s="1843"/>
      <c r="AB4538" s="1843"/>
      <c r="AH4538" s="1867"/>
      <c r="AK4538" s="1868"/>
      <c r="AL4538" s="1868"/>
    </row>
    <row r="4539" spans="9:38" x14ac:dyDescent="0.25">
      <c r="I4539" s="1783">
        <v>0</v>
      </c>
      <c r="J4539" s="1783">
        <v>0</v>
      </c>
      <c r="O4539" s="1764">
        <f t="shared" si="1549"/>
        <v>0</v>
      </c>
      <c r="P4539" s="1806" t="str">
        <f t="shared" si="1550"/>
        <v/>
      </c>
      <c r="R4539" s="1864" t="str">
        <f t="shared" si="1551"/>
        <v/>
      </c>
      <c r="S4539" s="1807">
        <f t="shared" si="1552"/>
        <v>0</v>
      </c>
      <c r="U4539" s="1764">
        <f t="shared" si="1553"/>
        <v>0</v>
      </c>
      <c r="V4539" s="1764">
        <f t="shared" si="1554"/>
        <v>0</v>
      </c>
      <c r="W4539" s="1764">
        <f t="shared" si="1555"/>
        <v>0</v>
      </c>
      <c r="X4539" s="1768"/>
      <c r="Y4539" s="1784"/>
      <c r="Z4539" s="1770"/>
      <c r="AA4539" s="1843"/>
      <c r="AB4539" s="1843"/>
      <c r="AH4539" s="1867"/>
      <c r="AK4539" s="1868"/>
      <c r="AL4539" s="1868"/>
    </row>
    <row r="4540" spans="9:38" x14ac:dyDescent="0.25">
      <c r="I4540" s="1783">
        <v>0</v>
      </c>
      <c r="J4540" s="1783">
        <v>0</v>
      </c>
      <c r="O4540" s="1764">
        <f t="shared" si="1549"/>
        <v>0</v>
      </c>
      <c r="P4540" s="1806" t="str">
        <f t="shared" si="1550"/>
        <v/>
      </c>
      <c r="R4540" s="1864" t="str">
        <f t="shared" si="1551"/>
        <v/>
      </c>
      <c r="S4540" s="1807">
        <f t="shared" si="1552"/>
        <v>0</v>
      </c>
      <c r="U4540" s="1764">
        <f t="shared" si="1553"/>
        <v>0</v>
      </c>
      <c r="V4540" s="1764">
        <f t="shared" si="1554"/>
        <v>0</v>
      </c>
      <c r="W4540" s="1764">
        <f t="shared" si="1555"/>
        <v>0</v>
      </c>
      <c r="X4540" s="1768"/>
      <c r="Y4540" s="1784"/>
      <c r="Z4540" s="1770"/>
      <c r="AA4540" s="1843"/>
      <c r="AB4540" s="1843"/>
      <c r="AH4540" s="1867"/>
      <c r="AK4540" s="1868"/>
      <c r="AL4540" s="1868"/>
    </row>
    <row r="4541" spans="9:38" x14ac:dyDescent="0.25">
      <c r="I4541" s="1783">
        <v>0</v>
      </c>
      <c r="J4541" s="1783">
        <v>0</v>
      </c>
      <c r="O4541" s="1764">
        <f t="shared" si="1549"/>
        <v>0</v>
      </c>
      <c r="P4541" s="1806" t="str">
        <f t="shared" si="1550"/>
        <v/>
      </c>
      <c r="R4541" s="1864" t="str">
        <f t="shared" si="1551"/>
        <v/>
      </c>
      <c r="S4541" s="1807">
        <f t="shared" si="1552"/>
        <v>0</v>
      </c>
      <c r="U4541" s="1764">
        <f t="shared" si="1553"/>
        <v>0</v>
      </c>
      <c r="V4541" s="1764">
        <f t="shared" si="1554"/>
        <v>0</v>
      </c>
      <c r="W4541" s="1764">
        <f t="shared" si="1555"/>
        <v>0</v>
      </c>
      <c r="X4541" s="1768"/>
      <c r="Y4541" s="1784"/>
      <c r="Z4541" s="1770"/>
      <c r="AA4541" s="1843"/>
      <c r="AB4541" s="1843"/>
      <c r="AH4541" s="1867"/>
      <c r="AK4541" s="1868"/>
      <c r="AL4541" s="1868"/>
    </row>
    <row r="4542" spans="9:38" x14ac:dyDescent="0.25">
      <c r="I4542" s="1783">
        <v>0</v>
      </c>
      <c r="J4542" s="1783">
        <v>0</v>
      </c>
      <c r="O4542" s="1764">
        <f t="shared" si="1549"/>
        <v>0</v>
      </c>
      <c r="P4542" s="1806" t="str">
        <f t="shared" si="1550"/>
        <v/>
      </c>
      <c r="R4542" s="1864" t="str">
        <f t="shared" si="1551"/>
        <v/>
      </c>
      <c r="S4542" s="1807">
        <f t="shared" si="1552"/>
        <v>0</v>
      </c>
      <c r="U4542" s="1764">
        <f t="shared" si="1553"/>
        <v>0</v>
      </c>
      <c r="V4542" s="1764">
        <f t="shared" si="1554"/>
        <v>0</v>
      </c>
      <c r="W4542" s="1764">
        <f t="shared" si="1555"/>
        <v>0</v>
      </c>
      <c r="X4542" s="1768"/>
      <c r="Y4542" s="1784"/>
      <c r="Z4542" s="1770"/>
      <c r="AA4542" s="1843"/>
      <c r="AB4542" s="1843"/>
      <c r="AH4542" s="1867"/>
      <c r="AK4542" s="1868"/>
      <c r="AL4542" s="1868"/>
    </row>
    <row r="4543" spans="9:38" x14ac:dyDescent="0.25">
      <c r="I4543" s="1783">
        <v>0</v>
      </c>
      <c r="J4543" s="1783">
        <v>0</v>
      </c>
      <c r="O4543" s="1764">
        <f t="shared" si="1549"/>
        <v>0</v>
      </c>
      <c r="P4543" s="1806" t="str">
        <f t="shared" si="1550"/>
        <v/>
      </c>
      <c r="R4543" s="1864" t="str">
        <f t="shared" si="1551"/>
        <v/>
      </c>
      <c r="S4543" s="1807">
        <f t="shared" si="1552"/>
        <v>0</v>
      </c>
      <c r="U4543" s="1764">
        <f t="shared" si="1553"/>
        <v>0</v>
      </c>
      <c r="V4543" s="1764">
        <f t="shared" si="1554"/>
        <v>0</v>
      </c>
      <c r="W4543" s="1764">
        <f t="shared" si="1555"/>
        <v>0</v>
      </c>
      <c r="X4543" s="1768"/>
      <c r="Y4543" s="1784"/>
      <c r="Z4543" s="1770"/>
      <c r="AA4543" s="1843"/>
      <c r="AB4543" s="1843"/>
      <c r="AH4543" s="1867"/>
      <c r="AK4543" s="1868"/>
      <c r="AL4543" s="1868"/>
    </row>
    <row r="4544" spans="9:38" x14ac:dyDescent="0.25">
      <c r="I4544" s="1783">
        <v>0</v>
      </c>
      <c r="J4544" s="1783">
        <v>0</v>
      </c>
      <c r="O4544" s="1764">
        <f t="shared" si="1549"/>
        <v>0</v>
      </c>
      <c r="P4544" s="1806" t="str">
        <f t="shared" si="1550"/>
        <v/>
      </c>
      <c r="R4544" s="1864" t="str">
        <f t="shared" si="1551"/>
        <v/>
      </c>
      <c r="S4544" s="1807">
        <f t="shared" si="1552"/>
        <v>0</v>
      </c>
      <c r="U4544" s="1764">
        <f t="shared" si="1553"/>
        <v>0</v>
      </c>
      <c r="V4544" s="1764">
        <f t="shared" si="1554"/>
        <v>0</v>
      </c>
      <c r="W4544" s="1764">
        <f t="shared" si="1555"/>
        <v>0</v>
      </c>
      <c r="X4544" s="1768"/>
      <c r="Y4544" s="1784"/>
      <c r="Z4544" s="1770"/>
      <c r="AA4544" s="1843"/>
      <c r="AB4544" s="1843"/>
      <c r="AH4544" s="1867"/>
      <c r="AK4544" s="1868"/>
      <c r="AL4544" s="1868"/>
    </row>
    <row r="4545" spans="9:38" x14ac:dyDescent="0.25">
      <c r="I4545" s="1783">
        <v>0</v>
      </c>
      <c r="J4545" s="1783">
        <v>0</v>
      </c>
      <c r="O4545" s="1764">
        <f t="shared" si="1549"/>
        <v>0</v>
      </c>
      <c r="P4545" s="1806" t="str">
        <f t="shared" si="1550"/>
        <v/>
      </c>
      <c r="R4545" s="1864" t="str">
        <f t="shared" si="1551"/>
        <v/>
      </c>
      <c r="S4545" s="1807">
        <f t="shared" si="1552"/>
        <v>0</v>
      </c>
      <c r="U4545" s="1764">
        <f t="shared" si="1553"/>
        <v>0</v>
      </c>
      <c r="V4545" s="1764">
        <f t="shared" si="1554"/>
        <v>0</v>
      </c>
      <c r="W4545" s="1764">
        <f t="shared" si="1555"/>
        <v>0</v>
      </c>
      <c r="X4545" s="1768"/>
      <c r="Y4545" s="1784"/>
      <c r="Z4545" s="1770"/>
      <c r="AA4545" s="1843"/>
      <c r="AB4545" s="1843"/>
      <c r="AH4545" s="1867"/>
      <c r="AK4545" s="1868"/>
      <c r="AL4545" s="1868"/>
    </row>
    <row r="4546" spans="9:38" x14ac:dyDescent="0.25">
      <c r="I4546" s="1783">
        <v>0</v>
      </c>
      <c r="J4546" s="1783">
        <v>0</v>
      </c>
      <c r="O4546" s="1764">
        <f t="shared" si="1549"/>
        <v>0</v>
      </c>
      <c r="P4546" s="1806" t="str">
        <f t="shared" si="1550"/>
        <v/>
      </c>
      <c r="R4546" s="1864" t="str">
        <f t="shared" si="1551"/>
        <v/>
      </c>
      <c r="S4546" s="1807">
        <f t="shared" si="1552"/>
        <v>0</v>
      </c>
      <c r="U4546" s="1764">
        <f t="shared" si="1553"/>
        <v>0</v>
      </c>
      <c r="V4546" s="1764">
        <f t="shared" si="1554"/>
        <v>0</v>
      </c>
      <c r="W4546" s="1764">
        <f t="shared" si="1555"/>
        <v>0</v>
      </c>
      <c r="X4546" s="1768"/>
      <c r="Y4546" s="1784"/>
      <c r="Z4546" s="1770"/>
      <c r="AA4546" s="1843"/>
      <c r="AB4546" s="1843"/>
      <c r="AH4546" s="1867"/>
      <c r="AK4546" s="1868"/>
      <c r="AL4546" s="1868"/>
    </row>
    <row r="4547" spans="9:38" x14ac:dyDescent="0.25">
      <c r="I4547" s="1783">
        <v>0</v>
      </c>
      <c r="J4547" s="1783">
        <v>0</v>
      </c>
      <c r="O4547" s="1764">
        <f t="shared" si="1549"/>
        <v>0</v>
      </c>
      <c r="P4547" s="1806" t="str">
        <f t="shared" si="1550"/>
        <v/>
      </c>
      <c r="R4547" s="1864" t="str">
        <f t="shared" si="1551"/>
        <v/>
      </c>
      <c r="S4547" s="1807">
        <f t="shared" si="1552"/>
        <v>0</v>
      </c>
      <c r="U4547" s="1764">
        <f t="shared" si="1553"/>
        <v>0</v>
      </c>
      <c r="V4547" s="1764">
        <f t="shared" si="1554"/>
        <v>0</v>
      </c>
      <c r="W4547" s="1764">
        <f t="shared" si="1555"/>
        <v>0</v>
      </c>
      <c r="X4547" s="1768"/>
      <c r="Y4547" s="1784"/>
      <c r="Z4547" s="1770"/>
      <c r="AA4547" s="1843"/>
      <c r="AB4547" s="1843"/>
      <c r="AH4547" s="1867"/>
      <c r="AK4547" s="1868"/>
      <c r="AL4547" s="1868"/>
    </row>
    <row r="4548" spans="9:38" x14ac:dyDescent="0.25">
      <c r="I4548" s="1783">
        <v>0</v>
      </c>
      <c r="J4548" s="1783">
        <v>0</v>
      </c>
      <c r="O4548" s="1764">
        <f t="shared" si="1549"/>
        <v>0</v>
      </c>
      <c r="P4548" s="1806" t="str">
        <f t="shared" si="1550"/>
        <v/>
      </c>
      <c r="R4548" s="1864" t="str">
        <f t="shared" si="1551"/>
        <v/>
      </c>
      <c r="S4548" s="1807">
        <f t="shared" si="1552"/>
        <v>0</v>
      </c>
      <c r="U4548" s="1764">
        <f t="shared" si="1553"/>
        <v>0</v>
      </c>
      <c r="V4548" s="1764">
        <f t="shared" si="1554"/>
        <v>0</v>
      </c>
      <c r="W4548" s="1764">
        <f t="shared" si="1555"/>
        <v>0</v>
      </c>
      <c r="X4548" s="1768"/>
      <c r="Y4548" s="1784"/>
      <c r="Z4548" s="1770"/>
      <c r="AA4548" s="1843"/>
      <c r="AB4548" s="1843"/>
      <c r="AH4548" s="1867"/>
      <c r="AK4548" s="1868"/>
      <c r="AL4548" s="1868"/>
    </row>
    <row r="4549" spans="9:38" x14ac:dyDescent="0.25">
      <c r="I4549" s="1783">
        <v>0</v>
      </c>
      <c r="J4549" s="1783">
        <v>0</v>
      </c>
      <c r="O4549" s="1764">
        <f t="shared" si="1549"/>
        <v>0</v>
      </c>
      <c r="P4549" s="1806" t="str">
        <f t="shared" si="1550"/>
        <v/>
      </c>
      <c r="R4549" s="1864" t="str">
        <f t="shared" si="1551"/>
        <v/>
      </c>
      <c r="S4549" s="1807">
        <f t="shared" si="1552"/>
        <v>0</v>
      </c>
      <c r="U4549" s="1764">
        <f t="shared" si="1553"/>
        <v>0</v>
      </c>
      <c r="V4549" s="1764">
        <f t="shared" si="1554"/>
        <v>0</v>
      </c>
      <c r="W4549" s="1764">
        <f t="shared" si="1555"/>
        <v>0</v>
      </c>
      <c r="X4549" s="1768"/>
      <c r="Y4549" s="1784"/>
      <c r="Z4549" s="1770"/>
      <c r="AA4549" s="1843"/>
      <c r="AB4549" s="1843"/>
      <c r="AH4549" s="1867"/>
      <c r="AK4549" s="1868"/>
      <c r="AL4549" s="1868"/>
    </row>
    <row r="4550" spans="9:38" x14ac:dyDescent="0.25">
      <c r="I4550" s="1783">
        <v>0</v>
      </c>
      <c r="J4550" s="1783">
        <v>0</v>
      </c>
      <c r="O4550" s="1764">
        <f t="shared" si="1549"/>
        <v>0</v>
      </c>
      <c r="P4550" s="1806" t="str">
        <f t="shared" si="1550"/>
        <v/>
      </c>
      <c r="R4550" s="1864" t="str">
        <f t="shared" si="1551"/>
        <v/>
      </c>
      <c r="S4550" s="1807">
        <f t="shared" si="1552"/>
        <v>0</v>
      </c>
      <c r="U4550" s="1764">
        <f t="shared" si="1553"/>
        <v>0</v>
      </c>
      <c r="V4550" s="1764">
        <f t="shared" si="1554"/>
        <v>0</v>
      </c>
      <c r="W4550" s="1764">
        <f t="shared" si="1555"/>
        <v>0</v>
      </c>
      <c r="X4550" s="1768"/>
      <c r="Y4550" s="1784"/>
      <c r="Z4550" s="1770"/>
      <c r="AA4550" s="1843"/>
      <c r="AB4550" s="1843"/>
      <c r="AH4550" s="1867"/>
      <c r="AK4550" s="1868"/>
      <c r="AL4550" s="1868"/>
    </row>
    <row r="4551" spans="9:38" x14ac:dyDescent="0.25">
      <c r="I4551" s="1783">
        <v>0</v>
      </c>
      <c r="J4551" s="1783">
        <v>0</v>
      </c>
      <c r="O4551" s="1764">
        <f t="shared" si="1549"/>
        <v>0</v>
      </c>
      <c r="P4551" s="1806" t="str">
        <f t="shared" si="1550"/>
        <v/>
      </c>
      <c r="R4551" s="1864" t="str">
        <f t="shared" si="1551"/>
        <v/>
      </c>
      <c r="S4551" s="1807">
        <f t="shared" si="1552"/>
        <v>0</v>
      </c>
      <c r="U4551" s="1764">
        <f t="shared" si="1553"/>
        <v>0</v>
      </c>
      <c r="V4551" s="1764">
        <f t="shared" si="1554"/>
        <v>0</v>
      </c>
      <c r="W4551" s="1764">
        <f t="shared" si="1555"/>
        <v>0</v>
      </c>
      <c r="X4551" s="1768"/>
      <c r="Y4551" s="1784"/>
      <c r="Z4551" s="1770"/>
      <c r="AA4551" s="1843"/>
      <c r="AB4551" s="1843"/>
      <c r="AH4551" s="1867"/>
      <c r="AK4551" s="1868"/>
      <c r="AL4551" s="1868"/>
    </row>
    <row r="4552" spans="9:38" x14ac:dyDescent="0.25">
      <c r="I4552" s="1783">
        <v>0</v>
      </c>
      <c r="J4552" s="1783">
        <v>0</v>
      </c>
      <c r="O4552" s="1764">
        <f t="shared" si="1549"/>
        <v>0</v>
      </c>
      <c r="P4552" s="1806" t="str">
        <f t="shared" si="1550"/>
        <v/>
      </c>
      <c r="R4552" s="1864" t="str">
        <f t="shared" si="1551"/>
        <v/>
      </c>
      <c r="S4552" s="1807">
        <f t="shared" si="1552"/>
        <v>0</v>
      </c>
      <c r="U4552" s="1764">
        <f t="shared" si="1553"/>
        <v>0</v>
      </c>
      <c r="V4552" s="1764">
        <f t="shared" si="1554"/>
        <v>0</v>
      </c>
      <c r="W4552" s="1764">
        <f t="shared" si="1555"/>
        <v>0</v>
      </c>
      <c r="X4552" s="1768"/>
      <c r="Y4552" s="1784"/>
      <c r="Z4552" s="1770"/>
      <c r="AA4552" s="1843"/>
      <c r="AB4552" s="1843"/>
      <c r="AH4552" s="1867"/>
      <c r="AK4552" s="1868"/>
      <c r="AL4552" s="1868"/>
    </row>
    <row r="4553" spans="9:38" x14ac:dyDescent="0.25">
      <c r="I4553" s="1783">
        <v>0</v>
      </c>
      <c r="J4553" s="1783">
        <v>0</v>
      </c>
      <c r="O4553" s="1764">
        <f t="shared" ref="O4553:O4616" si="1556">N4553-Q4553</f>
        <v>0</v>
      </c>
      <c r="P4553" s="1806" t="str">
        <f t="shared" ref="P4553:P4616" si="1557">IF(N4553&lt;=0,"",O4553/N4553)</f>
        <v/>
      </c>
      <c r="R4553" s="1864" t="str">
        <f t="shared" ref="R4553:R4616" si="1558">IF(N4553&lt;=0,"",Q4553/N4553)</f>
        <v/>
      </c>
      <c r="S4553" s="1807">
        <f t="shared" ref="S4553:S4616" si="1559">Q4553/$S$1</f>
        <v>0</v>
      </c>
      <c r="U4553" s="1764">
        <f t="shared" ref="U4553:U4616" si="1560">((1-I4553)*O4553)+((1-J4553)*Q4553)</f>
        <v>0</v>
      </c>
      <c r="V4553" s="1764">
        <f t="shared" ref="V4553:V4616" si="1561">L4553-W4553</f>
        <v>0</v>
      </c>
      <c r="W4553" s="1764">
        <f t="shared" ref="W4553:W4616" si="1562">X4553+AC4553+AH4553+AM4553+AO4553+AR4553</f>
        <v>0</v>
      </c>
      <c r="X4553" s="1768"/>
      <c r="Y4553" s="1784"/>
      <c r="Z4553" s="1770"/>
      <c r="AA4553" s="1843"/>
      <c r="AB4553" s="1843"/>
      <c r="AH4553" s="1867"/>
      <c r="AK4553" s="1868"/>
      <c r="AL4553" s="1868"/>
    </row>
    <row r="4554" spans="9:38" x14ac:dyDescent="0.25">
      <c r="I4554" s="1783">
        <v>0</v>
      </c>
      <c r="J4554" s="1783">
        <v>0</v>
      </c>
      <c r="O4554" s="1764">
        <f t="shared" si="1556"/>
        <v>0</v>
      </c>
      <c r="P4554" s="1806" t="str">
        <f t="shared" si="1557"/>
        <v/>
      </c>
      <c r="R4554" s="1864" t="str">
        <f t="shared" si="1558"/>
        <v/>
      </c>
      <c r="S4554" s="1807">
        <f t="shared" si="1559"/>
        <v>0</v>
      </c>
      <c r="U4554" s="1764">
        <f t="shared" si="1560"/>
        <v>0</v>
      </c>
      <c r="V4554" s="1764">
        <f t="shared" si="1561"/>
        <v>0</v>
      </c>
      <c r="W4554" s="1764">
        <f t="shared" si="1562"/>
        <v>0</v>
      </c>
      <c r="X4554" s="1768"/>
      <c r="Y4554" s="1784"/>
      <c r="Z4554" s="1770"/>
      <c r="AA4554" s="1843"/>
      <c r="AB4554" s="1843"/>
      <c r="AH4554" s="1867"/>
      <c r="AK4554" s="1868"/>
      <c r="AL4554" s="1868"/>
    </row>
    <row r="4555" spans="9:38" x14ac:dyDescent="0.25">
      <c r="I4555" s="1783">
        <v>0</v>
      </c>
      <c r="J4555" s="1783">
        <v>0</v>
      </c>
      <c r="O4555" s="1764">
        <f t="shared" si="1556"/>
        <v>0</v>
      </c>
      <c r="P4555" s="1806" t="str">
        <f t="shared" si="1557"/>
        <v/>
      </c>
      <c r="R4555" s="1864" t="str">
        <f t="shared" si="1558"/>
        <v/>
      </c>
      <c r="S4555" s="1807">
        <f t="shared" si="1559"/>
        <v>0</v>
      </c>
      <c r="U4555" s="1764">
        <f t="shared" si="1560"/>
        <v>0</v>
      </c>
      <c r="V4555" s="1764">
        <f t="shared" si="1561"/>
        <v>0</v>
      </c>
      <c r="W4555" s="1764">
        <f t="shared" si="1562"/>
        <v>0</v>
      </c>
      <c r="X4555" s="1768"/>
      <c r="Y4555" s="1784"/>
      <c r="Z4555" s="1770"/>
      <c r="AA4555" s="1843"/>
      <c r="AB4555" s="1843"/>
      <c r="AH4555" s="1867"/>
      <c r="AK4555" s="1868"/>
      <c r="AL4555" s="1868"/>
    </row>
    <row r="4556" spans="9:38" x14ac:dyDescent="0.25">
      <c r="I4556" s="1783">
        <v>0</v>
      </c>
      <c r="J4556" s="1783">
        <v>0</v>
      </c>
      <c r="O4556" s="1764">
        <f t="shared" si="1556"/>
        <v>0</v>
      </c>
      <c r="P4556" s="1806" t="str">
        <f t="shared" si="1557"/>
        <v/>
      </c>
      <c r="R4556" s="1864" t="str">
        <f t="shared" si="1558"/>
        <v/>
      </c>
      <c r="S4556" s="1807">
        <f t="shared" si="1559"/>
        <v>0</v>
      </c>
      <c r="U4556" s="1764">
        <f t="shared" si="1560"/>
        <v>0</v>
      </c>
      <c r="V4556" s="1764">
        <f t="shared" si="1561"/>
        <v>0</v>
      </c>
      <c r="W4556" s="1764">
        <f t="shared" si="1562"/>
        <v>0</v>
      </c>
      <c r="X4556" s="1768"/>
      <c r="Y4556" s="1784"/>
      <c r="Z4556" s="1770"/>
      <c r="AA4556" s="1843"/>
      <c r="AB4556" s="1843"/>
      <c r="AH4556" s="1867"/>
      <c r="AK4556" s="1868"/>
      <c r="AL4556" s="1868"/>
    </row>
    <row r="4557" spans="9:38" x14ac:dyDescent="0.25">
      <c r="I4557" s="1783">
        <v>0</v>
      </c>
      <c r="J4557" s="1783">
        <v>0</v>
      </c>
      <c r="O4557" s="1764">
        <f t="shared" si="1556"/>
        <v>0</v>
      </c>
      <c r="P4557" s="1806" t="str">
        <f t="shared" si="1557"/>
        <v/>
      </c>
      <c r="R4557" s="1864" t="str">
        <f t="shared" si="1558"/>
        <v/>
      </c>
      <c r="S4557" s="1807">
        <f t="shared" si="1559"/>
        <v>0</v>
      </c>
      <c r="U4557" s="1764">
        <f t="shared" si="1560"/>
        <v>0</v>
      </c>
      <c r="V4557" s="1764">
        <f t="shared" si="1561"/>
        <v>0</v>
      </c>
      <c r="W4557" s="1764">
        <f t="shared" si="1562"/>
        <v>0</v>
      </c>
      <c r="X4557" s="1768"/>
      <c r="Y4557" s="1784"/>
      <c r="Z4557" s="1770"/>
      <c r="AA4557" s="1843"/>
      <c r="AB4557" s="1843"/>
      <c r="AH4557" s="1867"/>
      <c r="AK4557" s="1868"/>
      <c r="AL4557" s="1868"/>
    </row>
    <row r="4558" spans="9:38" x14ac:dyDescent="0.25">
      <c r="I4558" s="1783">
        <v>0</v>
      </c>
      <c r="J4558" s="1783">
        <v>0</v>
      </c>
      <c r="O4558" s="1764">
        <f t="shared" si="1556"/>
        <v>0</v>
      </c>
      <c r="P4558" s="1806" t="str">
        <f t="shared" si="1557"/>
        <v/>
      </c>
      <c r="R4558" s="1864" t="str">
        <f t="shared" si="1558"/>
        <v/>
      </c>
      <c r="S4558" s="1807">
        <f t="shared" si="1559"/>
        <v>0</v>
      </c>
      <c r="U4558" s="1764">
        <f t="shared" si="1560"/>
        <v>0</v>
      </c>
      <c r="V4558" s="1764">
        <f t="shared" si="1561"/>
        <v>0</v>
      </c>
      <c r="W4558" s="1764">
        <f t="shared" si="1562"/>
        <v>0</v>
      </c>
      <c r="X4558" s="1768"/>
      <c r="Y4558" s="1784"/>
      <c r="Z4558" s="1770"/>
      <c r="AA4558" s="1843"/>
      <c r="AB4558" s="1843"/>
      <c r="AH4558" s="1867"/>
      <c r="AK4558" s="1868"/>
      <c r="AL4558" s="1868"/>
    </row>
    <row r="4559" spans="9:38" x14ac:dyDescent="0.25">
      <c r="I4559" s="1783">
        <v>0</v>
      </c>
      <c r="J4559" s="1783">
        <v>0</v>
      </c>
      <c r="O4559" s="1764">
        <f t="shared" si="1556"/>
        <v>0</v>
      </c>
      <c r="P4559" s="1806" t="str">
        <f t="shared" si="1557"/>
        <v/>
      </c>
      <c r="R4559" s="1864" t="str">
        <f t="shared" si="1558"/>
        <v/>
      </c>
      <c r="S4559" s="1807">
        <f t="shared" si="1559"/>
        <v>0</v>
      </c>
      <c r="U4559" s="1764">
        <f t="shared" si="1560"/>
        <v>0</v>
      </c>
      <c r="V4559" s="1764">
        <f t="shared" si="1561"/>
        <v>0</v>
      </c>
      <c r="W4559" s="1764">
        <f t="shared" si="1562"/>
        <v>0</v>
      </c>
      <c r="X4559" s="1768"/>
      <c r="Y4559" s="1784"/>
      <c r="Z4559" s="1770"/>
      <c r="AA4559" s="1843"/>
      <c r="AB4559" s="1843"/>
      <c r="AH4559" s="1867"/>
      <c r="AK4559" s="1868"/>
      <c r="AL4559" s="1868"/>
    </row>
    <row r="4560" spans="9:38" x14ac:dyDescent="0.25">
      <c r="I4560" s="1783">
        <v>0</v>
      </c>
      <c r="J4560" s="1783">
        <v>0</v>
      </c>
      <c r="O4560" s="1764">
        <f t="shared" si="1556"/>
        <v>0</v>
      </c>
      <c r="P4560" s="1806" t="str">
        <f t="shared" si="1557"/>
        <v/>
      </c>
      <c r="R4560" s="1864" t="str">
        <f t="shared" si="1558"/>
        <v/>
      </c>
      <c r="S4560" s="1807">
        <f t="shared" si="1559"/>
        <v>0</v>
      </c>
      <c r="U4560" s="1764">
        <f t="shared" si="1560"/>
        <v>0</v>
      </c>
      <c r="V4560" s="1764">
        <f t="shared" si="1561"/>
        <v>0</v>
      </c>
      <c r="W4560" s="1764">
        <f t="shared" si="1562"/>
        <v>0</v>
      </c>
      <c r="X4560" s="1768"/>
      <c r="Y4560" s="1784"/>
      <c r="Z4560" s="1770"/>
      <c r="AA4560" s="1843"/>
      <c r="AB4560" s="1843"/>
      <c r="AH4560" s="1867"/>
      <c r="AK4560" s="1868"/>
      <c r="AL4560" s="1868"/>
    </row>
    <row r="4561" spans="9:38" x14ac:dyDescent="0.25">
      <c r="I4561" s="1783">
        <v>0</v>
      </c>
      <c r="J4561" s="1783">
        <v>0</v>
      </c>
      <c r="O4561" s="1764">
        <f t="shared" si="1556"/>
        <v>0</v>
      </c>
      <c r="P4561" s="1806" t="str">
        <f t="shared" si="1557"/>
        <v/>
      </c>
      <c r="R4561" s="1864" t="str">
        <f t="shared" si="1558"/>
        <v/>
      </c>
      <c r="S4561" s="1807">
        <f t="shared" si="1559"/>
        <v>0</v>
      </c>
      <c r="U4561" s="1764">
        <f t="shared" si="1560"/>
        <v>0</v>
      </c>
      <c r="V4561" s="1764">
        <f t="shared" si="1561"/>
        <v>0</v>
      </c>
      <c r="W4561" s="1764">
        <f t="shared" si="1562"/>
        <v>0</v>
      </c>
      <c r="X4561" s="1768"/>
      <c r="Y4561" s="1784"/>
      <c r="Z4561" s="1770"/>
      <c r="AA4561" s="1843"/>
      <c r="AB4561" s="1843"/>
      <c r="AH4561" s="1867"/>
      <c r="AK4561" s="1868"/>
      <c r="AL4561" s="1868"/>
    </row>
    <row r="4562" spans="9:38" x14ac:dyDescent="0.25">
      <c r="I4562" s="1783">
        <v>0</v>
      </c>
      <c r="J4562" s="1783">
        <v>0</v>
      </c>
      <c r="O4562" s="1764">
        <f t="shared" si="1556"/>
        <v>0</v>
      </c>
      <c r="P4562" s="1806" t="str">
        <f t="shared" si="1557"/>
        <v/>
      </c>
      <c r="R4562" s="1864" t="str">
        <f t="shared" si="1558"/>
        <v/>
      </c>
      <c r="S4562" s="1807">
        <f t="shared" si="1559"/>
        <v>0</v>
      </c>
      <c r="U4562" s="1764">
        <f t="shared" si="1560"/>
        <v>0</v>
      </c>
      <c r="V4562" s="1764">
        <f t="shared" si="1561"/>
        <v>0</v>
      </c>
      <c r="W4562" s="1764">
        <f t="shared" si="1562"/>
        <v>0</v>
      </c>
      <c r="X4562" s="1768"/>
      <c r="Y4562" s="1784"/>
      <c r="Z4562" s="1770"/>
      <c r="AA4562" s="1843"/>
      <c r="AB4562" s="1843"/>
      <c r="AH4562" s="1867"/>
      <c r="AK4562" s="1868"/>
      <c r="AL4562" s="1868"/>
    </row>
    <row r="4563" spans="9:38" x14ac:dyDescent="0.25">
      <c r="I4563" s="1783">
        <v>0</v>
      </c>
      <c r="J4563" s="1783">
        <v>0</v>
      </c>
      <c r="O4563" s="1764">
        <f t="shared" si="1556"/>
        <v>0</v>
      </c>
      <c r="P4563" s="1806" t="str">
        <f t="shared" si="1557"/>
        <v/>
      </c>
      <c r="R4563" s="1864" t="str">
        <f t="shared" si="1558"/>
        <v/>
      </c>
      <c r="S4563" s="1807">
        <f t="shared" si="1559"/>
        <v>0</v>
      </c>
      <c r="U4563" s="1764">
        <f t="shared" si="1560"/>
        <v>0</v>
      </c>
      <c r="V4563" s="1764">
        <f t="shared" si="1561"/>
        <v>0</v>
      </c>
      <c r="W4563" s="1764">
        <f t="shared" si="1562"/>
        <v>0</v>
      </c>
      <c r="X4563" s="1768"/>
      <c r="Y4563" s="1784"/>
      <c r="Z4563" s="1770"/>
      <c r="AA4563" s="1843"/>
      <c r="AB4563" s="1843"/>
      <c r="AH4563" s="1867"/>
      <c r="AK4563" s="1868"/>
      <c r="AL4563" s="1868"/>
    </row>
    <row r="4564" spans="9:38" x14ac:dyDescent="0.25">
      <c r="I4564" s="1783">
        <v>0</v>
      </c>
      <c r="J4564" s="1783">
        <v>0</v>
      </c>
      <c r="O4564" s="1764">
        <f t="shared" si="1556"/>
        <v>0</v>
      </c>
      <c r="P4564" s="1806" t="str">
        <f t="shared" si="1557"/>
        <v/>
      </c>
      <c r="R4564" s="1864" t="str">
        <f t="shared" si="1558"/>
        <v/>
      </c>
      <c r="S4564" s="1807">
        <f t="shared" si="1559"/>
        <v>0</v>
      </c>
      <c r="U4564" s="1764">
        <f t="shared" si="1560"/>
        <v>0</v>
      </c>
      <c r="V4564" s="1764">
        <f t="shared" si="1561"/>
        <v>0</v>
      </c>
      <c r="W4564" s="1764">
        <f t="shared" si="1562"/>
        <v>0</v>
      </c>
      <c r="X4564" s="1768"/>
      <c r="Y4564" s="1784"/>
      <c r="Z4564" s="1770"/>
      <c r="AA4564" s="1843"/>
      <c r="AB4564" s="1843"/>
      <c r="AH4564" s="1867"/>
      <c r="AK4564" s="1868"/>
      <c r="AL4564" s="1868"/>
    </row>
    <row r="4565" spans="9:38" x14ac:dyDescent="0.25">
      <c r="I4565" s="1783">
        <v>0</v>
      </c>
      <c r="J4565" s="1783">
        <v>0</v>
      </c>
      <c r="O4565" s="1764">
        <f t="shared" si="1556"/>
        <v>0</v>
      </c>
      <c r="P4565" s="1806" t="str">
        <f t="shared" si="1557"/>
        <v/>
      </c>
      <c r="R4565" s="1864" t="str">
        <f t="shared" si="1558"/>
        <v/>
      </c>
      <c r="S4565" s="1807">
        <f t="shared" si="1559"/>
        <v>0</v>
      </c>
      <c r="U4565" s="1764">
        <f t="shared" si="1560"/>
        <v>0</v>
      </c>
      <c r="V4565" s="1764">
        <f t="shared" si="1561"/>
        <v>0</v>
      </c>
      <c r="W4565" s="1764">
        <f t="shared" si="1562"/>
        <v>0</v>
      </c>
      <c r="X4565" s="1768"/>
      <c r="Y4565" s="1784"/>
      <c r="Z4565" s="1770"/>
      <c r="AA4565" s="1843"/>
      <c r="AB4565" s="1843"/>
      <c r="AH4565" s="1867"/>
      <c r="AK4565" s="1868"/>
      <c r="AL4565" s="1868"/>
    </row>
    <row r="4566" spans="9:38" x14ac:dyDescent="0.25">
      <c r="I4566" s="1783">
        <v>0</v>
      </c>
      <c r="J4566" s="1783">
        <v>0</v>
      </c>
      <c r="O4566" s="1764">
        <f t="shared" si="1556"/>
        <v>0</v>
      </c>
      <c r="P4566" s="1806" t="str">
        <f t="shared" si="1557"/>
        <v/>
      </c>
      <c r="R4566" s="1864" t="str">
        <f t="shared" si="1558"/>
        <v/>
      </c>
      <c r="S4566" s="1807">
        <f t="shared" si="1559"/>
        <v>0</v>
      </c>
      <c r="U4566" s="1764">
        <f t="shared" si="1560"/>
        <v>0</v>
      </c>
      <c r="V4566" s="1764">
        <f t="shared" si="1561"/>
        <v>0</v>
      </c>
      <c r="W4566" s="1764">
        <f t="shared" si="1562"/>
        <v>0</v>
      </c>
      <c r="X4566" s="1768"/>
      <c r="Y4566" s="1784"/>
      <c r="Z4566" s="1770"/>
      <c r="AA4566" s="1843"/>
      <c r="AB4566" s="1843"/>
      <c r="AH4566" s="1867"/>
      <c r="AK4566" s="1868"/>
      <c r="AL4566" s="1868"/>
    </row>
    <row r="4567" spans="9:38" x14ac:dyDescent="0.25">
      <c r="I4567" s="1783">
        <v>0</v>
      </c>
      <c r="J4567" s="1783">
        <v>0</v>
      </c>
      <c r="O4567" s="1764">
        <f t="shared" si="1556"/>
        <v>0</v>
      </c>
      <c r="P4567" s="1806" t="str">
        <f t="shared" si="1557"/>
        <v/>
      </c>
      <c r="R4567" s="1864" t="str">
        <f t="shared" si="1558"/>
        <v/>
      </c>
      <c r="S4567" s="1807">
        <f t="shared" si="1559"/>
        <v>0</v>
      </c>
      <c r="U4567" s="1764">
        <f t="shared" si="1560"/>
        <v>0</v>
      </c>
      <c r="V4567" s="1764">
        <f t="shared" si="1561"/>
        <v>0</v>
      </c>
      <c r="W4567" s="1764">
        <f t="shared" si="1562"/>
        <v>0</v>
      </c>
      <c r="X4567" s="1768"/>
      <c r="Y4567" s="1784"/>
      <c r="Z4567" s="1770"/>
      <c r="AA4567" s="1843"/>
      <c r="AB4567" s="1843"/>
      <c r="AH4567" s="1867"/>
      <c r="AK4567" s="1868"/>
      <c r="AL4567" s="1868"/>
    </row>
    <row r="4568" spans="9:38" x14ac:dyDescent="0.25">
      <c r="I4568" s="1783">
        <v>0</v>
      </c>
      <c r="J4568" s="1783">
        <v>0</v>
      </c>
      <c r="O4568" s="1764">
        <f t="shared" si="1556"/>
        <v>0</v>
      </c>
      <c r="P4568" s="1806" t="str">
        <f t="shared" si="1557"/>
        <v/>
      </c>
      <c r="R4568" s="1864" t="str">
        <f t="shared" si="1558"/>
        <v/>
      </c>
      <c r="S4568" s="1807">
        <f t="shared" si="1559"/>
        <v>0</v>
      </c>
      <c r="U4568" s="1764">
        <f t="shared" si="1560"/>
        <v>0</v>
      </c>
      <c r="V4568" s="1764">
        <f t="shared" si="1561"/>
        <v>0</v>
      </c>
      <c r="W4568" s="1764">
        <f t="shared" si="1562"/>
        <v>0</v>
      </c>
      <c r="X4568" s="1768"/>
      <c r="Y4568" s="1784"/>
      <c r="Z4568" s="1770"/>
      <c r="AA4568" s="1843"/>
      <c r="AB4568" s="1843"/>
      <c r="AH4568" s="1867"/>
      <c r="AK4568" s="1868"/>
      <c r="AL4568" s="1868"/>
    </row>
    <row r="4569" spans="9:38" x14ac:dyDescent="0.25">
      <c r="I4569" s="1783">
        <v>0</v>
      </c>
      <c r="J4569" s="1783">
        <v>0</v>
      </c>
      <c r="O4569" s="1764">
        <f t="shared" si="1556"/>
        <v>0</v>
      </c>
      <c r="P4569" s="1806" t="str">
        <f t="shared" si="1557"/>
        <v/>
      </c>
      <c r="R4569" s="1864" t="str">
        <f t="shared" si="1558"/>
        <v/>
      </c>
      <c r="S4569" s="1807">
        <f t="shared" si="1559"/>
        <v>0</v>
      </c>
      <c r="U4569" s="1764">
        <f t="shared" si="1560"/>
        <v>0</v>
      </c>
      <c r="V4569" s="1764">
        <f t="shared" si="1561"/>
        <v>0</v>
      </c>
      <c r="W4569" s="1764">
        <f t="shared" si="1562"/>
        <v>0</v>
      </c>
      <c r="X4569" s="1768"/>
      <c r="Y4569" s="1784"/>
      <c r="Z4569" s="1770"/>
      <c r="AA4569" s="1843"/>
      <c r="AB4569" s="1843"/>
      <c r="AH4569" s="1867"/>
      <c r="AK4569" s="1868"/>
      <c r="AL4569" s="1868"/>
    </row>
    <row r="4570" spans="9:38" x14ac:dyDescent="0.25">
      <c r="I4570" s="1783">
        <v>0</v>
      </c>
      <c r="J4570" s="1783">
        <v>0</v>
      </c>
      <c r="O4570" s="1764">
        <f t="shared" si="1556"/>
        <v>0</v>
      </c>
      <c r="P4570" s="1806" t="str">
        <f t="shared" si="1557"/>
        <v/>
      </c>
      <c r="R4570" s="1864" t="str">
        <f t="shared" si="1558"/>
        <v/>
      </c>
      <c r="S4570" s="1807">
        <f t="shared" si="1559"/>
        <v>0</v>
      </c>
      <c r="U4570" s="1764">
        <f t="shared" si="1560"/>
        <v>0</v>
      </c>
      <c r="V4570" s="1764">
        <f t="shared" si="1561"/>
        <v>0</v>
      </c>
      <c r="W4570" s="1764">
        <f t="shared" si="1562"/>
        <v>0</v>
      </c>
      <c r="X4570" s="1768"/>
      <c r="Y4570" s="1784"/>
      <c r="Z4570" s="1770"/>
      <c r="AA4570" s="1843"/>
      <c r="AB4570" s="1843"/>
      <c r="AH4570" s="1867"/>
      <c r="AK4570" s="1868"/>
      <c r="AL4570" s="1868"/>
    </row>
    <row r="4571" spans="9:38" x14ac:dyDescent="0.25">
      <c r="I4571" s="1783">
        <v>0</v>
      </c>
      <c r="J4571" s="1783">
        <v>0</v>
      </c>
      <c r="O4571" s="1764">
        <f t="shared" si="1556"/>
        <v>0</v>
      </c>
      <c r="P4571" s="1806" t="str">
        <f t="shared" si="1557"/>
        <v/>
      </c>
      <c r="R4571" s="1864" t="str">
        <f t="shared" si="1558"/>
        <v/>
      </c>
      <c r="S4571" s="1807">
        <f t="shared" si="1559"/>
        <v>0</v>
      </c>
      <c r="U4571" s="1764">
        <f t="shared" si="1560"/>
        <v>0</v>
      </c>
      <c r="V4571" s="1764">
        <f t="shared" si="1561"/>
        <v>0</v>
      </c>
      <c r="W4571" s="1764">
        <f t="shared" si="1562"/>
        <v>0</v>
      </c>
      <c r="X4571" s="1768"/>
      <c r="Y4571" s="1784"/>
      <c r="Z4571" s="1770"/>
      <c r="AA4571" s="1843"/>
      <c r="AB4571" s="1843"/>
      <c r="AH4571" s="1867"/>
      <c r="AK4571" s="1868"/>
      <c r="AL4571" s="1868"/>
    </row>
    <row r="4572" spans="9:38" x14ac:dyDescent="0.25">
      <c r="I4572" s="1783">
        <v>0</v>
      </c>
      <c r="J4572" s="1783">
        <v>0</v>
      </c>
      <c r="O4572" s="1764">
        <f t="shared" si="1556"/>
        <v>0</v>
      </c>
      <c r="P4572" s="1806" t="str">
        <f t="shared" si="1557"/>
        <v/>
      </c>
      <c r="R4572" s="1864" t="str">
        <f t="shared" si="1558"/>
        <v/>
      </c>
      <c r="S4572" s="1807">
        <f t="shared" si="1559"/>
        <v>0</v>
      </c>
      <c r="U4572" s="1764">
        <f t="shared" si="1560"/>
        <v>0</v>
      </c>
      <c r="V4572" s="1764">
        <f t="shared" si="1561"/>
        <v>0</v>
      </c>
      <c r="W4572" s="1764">
        <f t="shared" si="1562"/>
        <v>0</v>
      </c>
      <c r="X4572" s="1768"/>
      <c r="Y4572" s="1784"/>
      <c r="Z4572" s="1770"/>
      <c r="AA4572" s="1843"/>
      <c r="AB4572" s="1843"/>
      <c r="AH4572" s="1867"/>
      <c r="AK4572" s="1868"/>
      <c r="AL4572" s="1868"/>
    </row>
    <row r="4573" spans="9:38" x14ac:dyDescent="0.25">
      <c r="I4573" s="1783">
        <v>0</v>
      </c>
      <c r="J4573" s="1783">
        <v>0</v>
      </c>
      <c r="O4573" s="1764">
        <f t="shared" si="1556"/>
        <v>0</v>
      </c>
      <c r="P4573" s="1806" t="str">
        <f t="shared" si="1557"/>
        <v/>
      </c>
      <c r="R4573" s="1864" t="str">
        <f t="shared" si="1558"/>
        <v/>
      </c>
      <c r="S4573" s="1807">
        <f t="shared" si="1559"/>
        <v>0</v>
      </c>
      <c r="U4573" s="1764">
        <f t="shared" si="1560"/>
        <v>0</v>
      </c>
      <c r="V4573" s="1764">
        <f t="shared" si="1561"/>
        <v>0</v>
      </c>
      <c r="W4573" s="1764">
        <f t="shared" si="1562"/>
        <v>0</v>
      </c>
      <c r="X4573" s="1768"/>
      <c r="Y4573" s="1784"/>
      <c r="Z4573" s="1770"/>
      <c r="AA4573" s="1843"/>
      <c r="AB4573" s="1843"/>
      <c r="AH4573" s="1867"/>
      <c r="AK4573" s="1868"/>
      <c r="AL4573" s="1868"/>
    </row>
    <row r="4574" spans="9:38" x14ac:dyDescent="0.25">
      <c r="I4574" s="1783">
        <v>0</v>
      </c>
      <c r="J4574" s="1783">
        <v>0</v>
      </c>
      <c r="O4574" s="1764">
        <f t="shared" si="1556"/>
        <v>0</v>
      </c>
      <c r="P4574" s="1806" t="str">
        <f t="shared" si="1557"/>
        <v/>
      </c>
      <c r="R4574" s="1864" t="str">
        <f t="shared" si="1558"/>
        <v/>
      </c>
      <c r="S4574" s="1807">
        <f t="shared" si="1559"/>
        <v>0</v>
      </c>
      <c r="U4574" s="1764">
        <f t="shared" si="1560"/>
        <v>0</v>
      </c>
      <c r="V4574" s="1764">
        <f t="shared" si="1561"/>
        <v>0</v>
      </c>
      <c r="W4574" s="1764">
        <f t="shared" si="1562"/>
        <v>0</v>
      </c>
      <c r="X4574" s="1768"/>
      <c r="Y4574" s="1784"/>
      <c r="Z4574" s="1770"/>
      <c r="AA4574" s="1843"/>
      <c r="AB4574" s="1843"/>
      <c r="AH4574" s="1867"/>
      <c r="AK4574" s="1868"/>
      <c r="AL4574" s="1868"/>
    </row>
    <row r="4575" spans="9:38" x14ac:dyDescent="0.25">
      <c r="I4575" s="1783">
        <v>0</v>
      </c>
      <c r="J4575" s="1783">
        <v>0</v>
      </c>
      <c r="O4575" s="1764">
        <f t="shared" si="1556"/>
        <v>0</v>
      </c>
      <c r="P4575" s="1806" t="str">
        <f t="shared" si="1557"/>
        <v/>
      </c>
      <c r="R4575" s="1864" t="str">
        <f t="shared" si="1558"/>
        <v/>
      </c>
      <c r="S4575" s="1807">
        <f t="shared" si="1559"/>
        <v>0</v>
      </c>
      <c r="U4575" s="1764">
        <f t="shared" si="1560"/>
        <v>0</v>
      </c>
      <c r="V4575" s="1764">
        <f t="shared" si="1561"/>
        <v>0</v>
      </c>
      <c r="W4575" s="1764">
        <f t="shared" si="1562"/>
        <v>0</v>
      </c>
      <c r="X4575" s="1768"/>
      <c r="Y4575" s="1784"/>
      <c r="Z4575" s="1770"/>
      <c r="AA4575" s="1843"/>
      <c r="AB4575" s="1843"/>
      <c r="AH4575" s="1867"/>
      <c r="AK4575" s="1868"/>
      <c r="AL4575" s="1868"/>
    </row>
    <row r="4576" spans="9:38" x14ac:dyDescent="0.25">
      <c r="I4576" s="1783">
        <v>0</v>
      </c>
      <c r="J4576" s="1783">
        <v>0</v>
      </c>
      <c r="O4576" s="1764">
        <f t="shared" si="1556"/>
        <v>0</v>
      </c>
      <c r="P4576" s="1806" t="str">
        <f t="shared" si="1557"/>
        <v/>
      </c>
      <c r="R4576" s="1864" t="str">
        <f t="shared" si="1558"/>
        <v/>
      </c>
      <c r="S4576" s="1807">
        <f t="shared" si="1559"/>
        <v>0</v>
      </c>
      <c r="U4576" s="1764">
        <f t="shared" si="1560"/>
        <v>0</v>
      </c>
      <c r="V4576" s="1764">
        <f t="shared" si="1561"/>
        <v>0</v>
      </c>
      <c r="W4576" s="1764">
        <f t="shared" si="1562"/>
        <v>0</v>
      </c>
      <c r="X4576" s="1768"/>
      <c r="Y4576" s="1784"/>
      <c r="Z4576" s="1770"/>
      <c r="AA4576" s="1843"/>
      <c r="AB4576" s="1843"/>
      <c r="AH4576" s="1867"/>
      <c r="AK4576" s="1868"/>
      <c r="AL4576" s="1868"/>
    </row>
    <row r="4577" spans="9:38" x14ac:dyDescent="0.25">
      <c r="I4577" s="1783">
        <v>0</v>
      </c>
      <c r="J4577" s="1783">
        <v>0</v>
      </c>
      <c r="O4577" s="1764">
        <f t="shared" si="1556"/>
        <v>0</v>
      </c>
      <c r="P4577" s="1806" t="str">
        <f t="shared" si="1557"/>
        <v/>
      </c>
      <c r="R4577" s="1864" t="str">
        <f t="shared" si="1558"/>
        <v/>
      </c>
      <c r="S4577" s="1807">
        <f t="shared" si="1559"/>
        <v>0</v>
      </c>
      <c r="U4577" s="1764">
        <f t="shared" si="1560"/>
        <v>0</v>
      </c>
      <c r="V4577" s="1764">
        <f t="shared" si="1561"/>
        <v>0</v>
      </c>
      <c r="W4577" s="1764">
        <f t="shared" si="1562"/>
        <v>0</v>
      </c>
      <c r="X4577" s="1768"/>
      <c r="Y4577" s="1784"/>
      <c r="Z4577" s="1770"/>
      <c r="AA4577" s="1843"/>
      <c r="AB4577" s="1843"/>
      <c r="AH4577" s="1867"/>
      <c r="AK4577" s="1868"/>
      <c r="AL4577" s="1868"/>
    </row>
    <row r="4578" spans="9:38" x14ac:dyDescent="0.25">
      <c r="I4578" s="1783">
        <v>0</v>
      </c>
      <c r="J4578" s="1783">
        <v>0</v>
      </c>
      <c r="O4578" s="1764">
        <f t="shared" si="1556"/>
        <v>0</v>
      </c>
      <c r="P4578" s="1806" t="str">
        <f t="shared" si="1557"/>
        <v/>
      </c>
      <c r="R4578" s="1864" t="str">
        <f t="shared" si="1558"/>
        <v/>
      </c>
      <c r="S4578" s="1807">
        <f t="shared" si="1559"/>
        <v>0</v>
      </c>
      <c r="U4578" s="1764">
        <f t="shared" si="1560"/>
        <v>0</v>
      </c>
      <c r="V4578" s="1764">
        <f t="shared" si="1561"/>
        <v>0</v>
      </c>
      <c r="W4578" s="1764">
        <f t="shared" si="1562"/>
        <v>0</v>
      </c>
      <c r="X4578" s="1768"/>
      <c r="Y4578" s="1784"/>
      <c r="Z4578" s="1770"/>
      <c r="AA4578" s="1843"/>
      <c r="AB4578" s="1843"/>
      <c r="AH4578" s="1867"/>
      <c r="AK4578" s="1868"/>
      <c r="AL4578" s="1868"/>
    </row>
    <row r="4579" spans="9:38" x14ac:dyDescent="0.25">
      <c r="I4579" s="1783">
        <v>0</v>
      </c>
      <c r="J4579" s="1783">
        <v>0</v>
      </c>
      <c r="O4579" s="1764">
        <f t="shared" si="1556"/>
        <v>0</v>
      </c>
      <c r="P4579" s="1806" t="str">
        <f t="shared" si="1557"/>
        <v/>
      </c>
      <c r="R4579" s="1864" t="str">
        <f t="shared" si="1558"/>
        <v/>
      </c>
      <c r="S4579" s="1807">
        <f t="shared" si="1559"/>
        <v>0</v>
      </c>
      <c r="U4579" s="1764">
        <f t="shared" si="1560"/>
        <v>0</v>
      </c>
      <c r="V4579" s="1764">
        <f t="shared" si="1561"/>
        <v>0</v>
      </c>
      <c r="W4579" s="1764">
        <f t="shared" si="1562"/>
        <v>0</v>
      </c>
      <c r="X4579" s="1768"/>
      <c r="Y4579" s="1784"/>
      <c r="Z4579" s="1770"/>
      <c r="AA4579" s="1843"/>
      <c r="AB4579" s="1843"/>
      <c r="AH4579" s="1867"/>
      <c r="AK4579" s="1868"/>
      <c r="AL4579" s="1868"/>
    </row>
    <row r="4580" spans="9:38" x14ac:dyDescent="0.25">
      <c r="I4580" s="1783">
        <v>0</v>
      </c>
      <c r="J4580" s="1783">
        <v>0</v>
      </c>
      <c r="O4580" s="1764">
        <f t="shared" si="1556"/>
        <v>0</v>
      </c>
      <c r="P4580" s="1806" t="str">
        <f t="shared" si="1557"/>
        <v/>
      </c>
      <c r="R4580" s="1864" t="str">
        <f t="shared" si="1558"/>
        <v/>
      </c>
      <c r="S4580" s="1807">
        <f t="shared" si="1559"/>
        <v>0</v>
      </c>
      <c r="U4580" s="1764">
        <f t="shared" si="1560"/>
        <v>0</v>
      </c>
      <c r="V4580" s="1764">
        <f t="shared" si="1561"/>
        <v>0</v>
      </c>
      <c r="W4580" s="1764">
        <f t="shared" si="1562"/>
        <v>0</v>
      </c>
      <c r="X4580" s="1768"/>
      <c r="Y4580" s="1784"/>
      <c r="Z4580" s="1770"/>
      <c r="AA4580" s="1843"/>
      <c r="AB4580" s="1843"/>
      <c r="AH4580" s="1867"/>
      <c r="AK4580" s="1868"/>
      <c r="AL4580" s="1868"/>
    </row>
    <row r="4581" spans="9:38" x14ac:dyDescent="0.25">
      <c r="I4581" s="1783">
        <v>0</v>
      </c>
      <c r="J4581" s="1783">
        <v>0</v>
      </c>
      <c r="O4581" s="1764">
        <f t="shared" si="1556"/>
        <v>0</v>
      </c>
      <c r="P4581" s="1806" t="str">
        <f t="shared" si="1557"/>
        <v/>
      </c>
      <c r="R4581" s="1864" t="str">
        <f t="shared" si="1558"/>
        <v/>
      </c>
      <c r="S4581" s="1807">
        <f t="shared" si="1559"/>
        <v>0</v>
      </c>
      <c r="U4581" s="1764">
        <f t="shared" si="1560"/>
        <v>0</v>
      </c>
      <c r="V4581" s="1764">
        <f t="shared" si="1561"/>
        <v>0</v>
      </c>
      <c r="W4581" s="1764">
        <f t="shared" si="1562"/>
        <v>0</v>
      </c>
      <c r="X4581" s="1768"/>
      <c r="Y4581" s="1784"/>
      <c r="Z4581" s="1770"/>
      <c r="AA4581" s="1843"/>
      <c r="AB4581" s="1843"/>
      <c r="AH4581" s="1867"/>
      <c r="AK4581" s="1868"/>
      <c r="AL4581" s="1868"/>
    </row>
    <row r="4582" spans="9:38" x14ac:dyDescent="0.25">
      <c r="I4582" s="1783">
        <v>0</v>
      </c>
      <c r="J4582" s="1783">
        <v>0</v>
      </c>
      <c r="O4582" s="1764">
        <f t="shared" si="1556"/>
        <v>0</v>
      </c>
      <c r="P4582" s="1806" t="str">
        <f t="shared" si="1557"/>
        <v/>
      </c>
      <c r="R4582" s="1864" t="str">
        <f t="shared" si="1558"/>
        <v/>
      </c>
      <c r="S4582" s="1807">
        <f t="shared" si="1559"/>
        <v>0</v>
      </c>
      <c r="U4582" s="1764">
        <f t="shared" si="1560"/>
        <v>0</v>
      </c>
      <c r="V4582" s="1764">
        <f t="shared" si="1561"/>
        <v>0</v>
      </c>
      <c r="W4582" s="1764">
        <f t="shared" si="1562"/>
        <v>0</v>
      </c>
      <c r="X4582" s="1768"/>
      <c r="Y4582" s="1784"/>
      <c r="Z4582" s="1770"/>
      <c r="AA4582" s="1843"/>
      <c r="AB4582" s="1843"/>
      <c r="AH4582" s="1867"/>
      <c r="AK4582" s="1868"/>
      <c r="AL4582" s="1868"/>
    </row>
    <row r="4583" spans="9:38" x14ac:dyDescent="0.25">
      <c r="I4583" s="1783">
        <v>0</v>
      </c>
      <c r="J4583" s="1783">
        <v>0</v>
      </c>
      <c r="O4583" s="1764">
        <f t="shared" si="1556"/>
        <v>0</v>
      </c>
      <c r="P4583" s="1806" t="str">
        <f t="shared" si="1557"/>
        <v/>
      </c>
      <c r="R4583" s="1864" t="str">
        <f t="shared" si="1558"/>
        <v/>
      </c>
      <c r="S4583" s="1807">
        <f t="shared" si="1559"/>
        <v>0</v>
      </c>
      <c r="U4583" s="1764">
        <f t="shared" si="1560"/>
        <v>0</v>
      </c>
      <c r="V4583" s="1764">
        <f t="shared" si="1561"/>
        <v>0</v>
      </c>
      <c r="W4583" s="1764">
        <f t="shared" si="1562"/>
        <v>0</v>
      </c>
      <c r="X4583" s="1768"/>
      <c r="Y4583" s="1784"/>
      <c r="Z4583" s="1770"/>
      <c r="AA4583" s="1843"/>
      <c r="AB4583" s="1843"/>
      <c r="AH4583" s="1867"/>
      <c r="AK4583" s="1868"/>
      <c r="AL4583" s="1868"/>
    </row>
    <row r="4584" spans="9:38" x14ac:dyDescent="0.25">
      <c r="I4584" s="1783">
        <v>0</v>
      </c>
      <c r="J4584" s="1783">
        <v>0</v>
      </c>
      <c r="O4584" s="1764">
        <f t="shared" si="1556"/>
        <v>0</v>
      </c>
      <c r="P4584" s="1806" t="str">
        <f t="shared" si="1557"/>
        <v/>
      </c>
      <c r="R4584" s="1864" t="str">
        <f t="shared" si="1558"/>
        <v/>
      </c>
      <c r="S4584" s="1807">
        <f t="shared" si="1559"/>
        <v>0</v>
      </c>
      <c r="U4584" s="1764">
        <f t="shared" si="1560"/>
        <v>0</v>
      </c>
      <c r="V4584" s="1764">
        <f t="shared" si="1561"/>
        <v>0</v>
      </c>
      <c r="W4584" s="1764">
        <f t="shared" si="1562"/>
        <v>0</v>
      </c>
      <c r="X4584" s="1768"/>
      <c r="Y4584" s="1784"/>
      <c r="Z4584" s="1770"/>
      <c r="AA4584" s="1843"/>
      <c r="AB4584" s="1843"/>
      <c r="AH4584" s="1867"/>
      <c r="AK4584" s="1868"/>
      <c r="AL4584" s="1868"/>
    </row>
    <row r="4585" spans="9:38" x14ac:dyDescent="0.25">
      <c r="I4585" s="1783">
        <v>0</v>
      </c>
      <c r="J4585" s="1783">
        <v>0</v>
      </c>
      <c r="O4585" s="1764">
        <f t="shared" si="1556"/>
        <v>0</v>
      </c>
      <c r="P4585" s="1806" t="str">
        <f t="shared" si="1557"/>
        <v/>
      </c>
      <c r="R4585" s="1864" t="str">
        <f t="shared" si="1558"/>
        <v/>
      </c>
      <c r="S4585" s="1807">
        <f t="shared" si="1559"/>
        <v>0</v>
      </c>
      <c r="U4585" s="1764">
        <f t="shared" si="1560"/>
        <v>0</v>
      </c>
      <c r="V4585" s="1764">
        <f t="shared" si="1561"/>
        <v>0</v>
      </c>
      <c r="W4585" s="1764">
        <f t="shared" si="1562"/>
        <v>0</v>
      </c>
      <c r="X4585" s="1768"/>
      <c r="Y4585" s="1784"/>
      <c r="Z4585" s="1770"/>
      <c r="AA4585" s="1843"/>
      <c r="AB4585" s="1843"/>
      <c r="AH4585" s="1867"/>
      <c r="AK4585" s="1868"/>
      <c r="AL4585" s="1868"/>
    </row>
    <row r="4586" spans="9:38" x14ac:dyDescent="0.25">
      <c r="I4586" s="1783">
        <v>0</v>
      </c>
      <c r="J4586" s="1783">
        <v>0</v>
      </c>
      <c r="O4586" s="1764">
        <f t="shared" si="1556"/>
        <v>0</v>
      </c>
      <c r="P4586" s="1806" t="str">
        <f t="shared" si="1557"/>
        <v/>
      </c>
      <c r="R4586" s="1864" t="str">
        <f t="shared" si="1558"/>
        <v/>
      </c>
      <c r="S4586" s="1807">
        <f t="shared" si="1559"/>
        <v>0</v>
      </c>
      <c r="U4586" s="1764">
        <f t="shared" si="1560"/>
        <v>0</v>
      </c>
      <c r="V4586" s="1764">
        <f t="shared" si="1561"/>
        <v>0</v>
      </c>
      <c r="W4586" s="1764">
        <f t="shared" si="1562"/>
        <v>0</v>
      </c>
      <c r="X4586" s="1768"/>
      <c r="Y4586" s="1784"/>
      <c r="Z4586" s="1770"/>
      <c r="AA4586" s="1843"/>
      <c r="AB4586" s="1843"/>
      <c r="AH4586" s="1867"/>
      <c r="AK4586" s="1868"/>
      <c r="AL4586" s="1868"/>
    </row>
    <row r="4587" spans="9:38" x14ac:dyDescent="0.25">
      <c r="I4587" s="1783">
        <v>0</v>
      </c>
      <c r="J4587" s="1783">
        <v>0</v>
      </c>
      <c r="O4587" s="1764">
        <f t="shared" si="1556"/>
        <v>0</v>
      </c>
      <c r="P4587" s="1806" t="str">
        <f t="shared" si="1557"/>
        <v/>
      </c>
      <c r="R4587" s="1864" t="str">
        <f t="shared" si="1558"/>
        <v/>
      </c>
      <c r="S4587" s="1807">
        <f t="shared" si="1559"/>
        <v>0</v>
      </c>
      <c r="U4587" s="1764">
        <f t="shared" si="1560"/>
        <v>0</v>
      </c>
      <c r="V4587" s="1764">
        <f t="shared" si="1561"/>
        <v>0</v>
      </c>
      <c r="W4587" s="1764">
        <f t="shared" si="1562"/>
        <v>0</v>
      </c>
      <c r="X4587" s="1768"/>
      <c r="Y4587" s="1784"/>
      <c r="Z4587" s="1770"/>
      <c r="AA4587" s="1843"/>
      <c r="AB4587" s="1843"/>
      <c r="AH4587" s="1867"/>
      <c r="AK4587" s="1868"/>
      <c r="AL4587" s="1868"/>
    </row>
    <row r="4588" spans="9:38" x14ac:dyDescent="0.25">
      <c r="I4588" s="1783">
        <v>0</v>
      </c>
      <c r="J4588" s="1783">
        <v>0</v>
      </c>
      <c r="O4588" s="1764">
        <f t="shared" si="1556"/>
        <v>0</v>
      </c>
      <c r="P4588" s="1806" t="str">
        <f t="shared" si="1557"/>
        <v/>
      </c>
      <c r="R4588" s="1864" t="str">
        <f t="shared" si="1558"/>
        <v/>
      </c>
      <c r="S4588" s="1807">
        <f t="shared" si="1559"/>
        <v>0</v>
      </c>
      <c r="U4588" s="1764">
        <f t="shared" si="1560"/>
        <v>0</v>
      </c>
      <c r="V4588" s="1764">
        <f t="shared" si="1561"/>
        <v>0</v>
      </c>
      <c r="W4588" s="1764">
        <f t="shared" si="1562"/>
        <v>0</v>
      </c>
      <c r="X4588" s="1768"/>
      <c r="Y4588" s="1784"/>
      <c r="Z4588" s="1770"/>
      <c r="AA4588" s="1843"/>
      <c r="AB4588" s="1843"/>
      <c r="AH4588" s="1867"/>
      <c r="AK4588" s="1868"/>
      <c r="AL4588" s="1868"/>
    </row>
    <row r="4589" spans="9:38" x14ac:dyDescent="0.25">
      <c r="I4589" s="1783">
        <v>0</v>
      </c>
      <c r="J4589" s="1783">
        <v>0</v>
      </c>
      <c r="O4589" s="1764">
        <f t="shared" si="1556"/>
        <v>0</v>
      </c>
      <c r="P4589" s="1806" t="str">
        <f t="shared" si="1557"/>
        <v/>
      </c>
      <c r="R4589" s="1864" t="str">
        <f t="shared" si="1558"/>
        <v/>
      </c>
      <c r="S4589" s="1807">
        <f t="shared" si="1559"/>
        <v>0</v>
      </c>
      <c r="U4589" s="1764">
        <f t="shared" si="1560"/>
        <v>0</v>
      </c>
      <c r="V4589" s="1764">
        <f t="shared" si="1561"/>
        <v>0</v>
      </c>
      <c r="W4589" s="1764">
        <f t="shared" si="1562"/>
        <v>0</v>
      </c>
      <c r="X4589" s="1768"/>
      <c r="Y4589" s="1784"/>
      <c r="Z4589" s="1770"/>
      <c r="AA4589" s="1843"/>
      <c r="AB4589" s="1843"/>
      <c r="AH4589" s="1867"/>
      <c r="AK4589" s="1868"/>
      <c r="AL4589" s="1868"/>
    </row>
    <row r="4590" spans="9:38" x14ac:dyDescent="0.25">
      <c r="I4590" s="1783">
        <v>0</v>
      </c>
      <c r="J4590" s="1783">
        <v>0</v>
      </c>
      <c r="O4590" s="1764">
        <f t="shared" si="1556"/>
        <v>0</v>
      </c>
      <c r="P4590" s="1806" t="str">
        <f t="shared" si="1557"/>
        <v/>
      </c>
      <c r="R4590" s="1864" t="str">
        <f t="shared" si="1558"/>
        <v/>
      </c>
      <c r="S4590" s="1807">
        <f t="shared" si="1559"/>
        <v>0</v>
      </c>
      <c r="U4590" s="1764">
        <f t="shared" si="1560"/>
        <v>0</v>
      </c>
      <c r="V4590" s="1764">
        <f t="shared" si="1561"/>
        <v>0</v>
      </c>
      <c r="W4590" s="1764">
        <f t="shared" si="1562"/>
        <v>0</v>
      </c>
      <c r="X4590" s="1768"/>
      <c r="Y4590" s="1784"/>
      <c r="Z4590" s="1770"/>
      <c r="AA4590" s="1843"/>
      <c r="AB4590" s="1843"/>
      <c r="AH4590" s="1867"/>
      <c r="AK4590" s="1868"/>
      <c r="AL4590" s="1868"/>
    </row>
    <row r="4591" spans="9:38" x14ac:dyDescent="0.25">
      <c r="I4591" s="1783">
        <v>0</v>
      </c>
      <c r="J4591" s="1783">
        <v>0</v>
      </c>
      <c r="O4591" s="1764">
        <f t="shared" si="1556"/>
        <v>0</v>
      </c>
      <c r="P4591" s="1806" t="str">
        <f t="shared" si="1557"/>
        <v/>
      </c>
      <c r="R4591" s="1864" t="str">
        <f t="shared" si="1558"/>
        <v/>
      </c>
      <c r="S4591" s="1807">
        <f t="shared" si="1559"/>
        <v>0</v>
      </c>
      <c r="U4591" s="1764">
        <f t="shared" si="1560"/>
        <v>0</v>
      </c>
      <c r="V4591" s="1764">
        <f t="shared" si="1561"/>
        <v>0</v>
      </c>
      <c r="W4591" s="1764">
        <f t="shared" si="1562"/>
        <v>0</v>
      </c>
      <c r="X4591" s="1768"/>
      <c r="Y4591" s="1784"/>
      <c r="Z4591" s="1770"/>
      <c r="AA4591" s="1843"/>
      <c r="AB4591" s="1843"/>
      <c r="AH4591" s="1867"/>
      <c r="AK4591" s="1868"/>
      <c r="AL4591" s="1868"/>
    </row>
    <row r="4592" spans="9:38" x14ac:dyDescent="0.25">
      <c r="I4592" s="1783">
        <v>0</v>
      </c>
      <c r="J4592" s="1783">
        <v>0</v>
      </c>
      <c r="O4592" s="1764">
        <f t="shared" si="1556"/>
        <v>0</v>
      </c>
      <c r="P4592" s="1806" t="str">
        <f t="shared" si="1557"/>
        <v/>
      </c>
      <c r="R4592" s="1864" t="str">
        <f t="shared" si="1558"/>
        <v/>
      </c>
      <c r="S4592" s="1807">
        <f t="shared" si="1559"/>
        <v>0</v>
      </c>
      <c r="U4592" s="1764">
        <f t="shared" si="1560"/>
        <v>0</v>
      </c>
      <c r="V4592" s="1764">
        <f t="shared" si="1561"/>
        <v>0</v>
      </c>
      <c r="W4592" s="1764">
        <f t="shared" si="1562"/>
        <v>0</v>
      </c>
      <c r="X4592" s="1768"/>
      <c r="Y4592" s="1784"/>
      <c r="Z4592" s="1770"/>
      <c r="AA4592" s="1843"/>
      <c r="AB4592" s="1843"/>
      <c r="AH4592" s="1867"/>
      <c r="AK4592" s="1868"/>
      <c r="AL4592" s="1868"/>
    </row>
    <row r="4593" spans="9:38" x14ac:dyDescent="0.25">
      <c r="I4593" s="1783">
        <v>0</v>
      </c>
      <c r="J4593" s="1783">
        <v>0</v>
      </c>
      <c r="O4593" s="1764">
        <f t="shared" si="1556"/>
        <v>0</v>
      </c>
      <c r="P4593" s="1806" t="str">
        <f t="shared" si="1557"/>
        <v/>
      </c>
      <c r="R4593" s="1864" t="str">
        <f t="shared" si="1558"/>
        <v/>
      </c>
      <c r="S4593" s="1807">
        <f t="shared" si="1559"/>
        <v>0</v>
      </c>
      <c r="U4593" s="1764">
        <f t="shared" si="1560"/>
        <v>0</v>
      </c>
      <c r="V4593" s="1764">
        <f t="shared" si="1561"/>
        <v>0</v>
      </c>
      <c r="W4593" s="1764">
        <f t="shared" si="1562"/>
        <v>0</v>
      </c>
      <c r="X4593" s="1768"/>
      <c r="Y4593" s="1784"/>
      <c r="Z4593" s="1770"/>
      <c r="AA4593" s="1843"/>
      <c r="AB4593" s="1843"/>
      <c r="AH4593" s="1867"/>
      <c r="AK4593" s="1868"/>
      <c r="AL4593" s="1868"/>
    </row>
    <row r="4594" spans="9:38" x14ac:dyDescent="0.25">
      <c r="I4594" s="1783">
        <v>0</v>
      </c>
      <c r="J4594" s="1783">
        <v>0</v>
      </c>
      <c r="O4594" s="1764">
        <f t="shared" si="1556"/>
        <v>0</v>
      </c>
      <c r="P4594" s="1806" t="str">
        <f t="shared" si="1557"/>
        <v/>
      </c>
      <c r="R4594" s="1864" t="str">
        <f t="shared" si="1558"/>
        <v/>
      </c>
      <c r="S4594" s="1807">
        <f t="shared" si="1559"/>
        <v>0</v>
      </c>
      <c r="U4594" s="1764">
        <f t="shared" si="1560"/>
        <v>0</v>
      </c>
      <c r="V4594" s="1764">
        <f t="shared" si="1561"/>
        <v>0</v>
      </c>
      <c r="W4594" s="1764">
        <f t="shared" si="1562"/>
        <v>0</v>
      </c>
      <c r="X4594" s="1768"/>
      <c r="Y4594" s="1784"/>
      <c r="Z4594" s="1770"/>
      <c r="AA4594" s="1843"/>
      <c r="AB4594" s="1843"/>
      <c r="AH4594" s="1867"/>
      <c r="AK4594" s="1868"/>
      <c r="AL4594" s="1868"/>
    </row>
    <row r="4595" spans="9:38" x14ac:dyDescent="0.25">
      <c r="I4595" s="1783">
        <v>0</v>
      </c>
      <c r="J4595" s="1783">
        <v>0</v>
      </c>
      <c r="O4595" s="1764">
        <f t="shared" si="1556"/>
        <v>0</v>
      </c>
      <c r="P4595" s="1806" t="str">
        <f t="shared" si="1557"/>
        <v/>
      </c>
      <c r="R4595" s="1864" t="str">
        <f t="shared" si="1558"/>
        <v/>
      </c>
      <c r="S4595" s="1807">
        <f t="shared" si="1559"/>
        <v>0</v>
      </c>
      <c r="U4595" s="1764">
        <f t="shared" si="1560"/>
        <v>0</v>
      </c>
      <c r="V4595" s="1764">
        <f t="shared" si="1561"/>
        <v>0</v>
      </c>
      <c r="W4595" s="1764">
        <f t="shared" si="1562"/>
        <v>0</v>
      </c>
      <c r="X4595" s="1768"/>
      <c r="Y4595" s="1784"/>
      <c r="Z4595" s="1770"/>
      <c r="AA4595" s="1843"/>
      <c r="AB4595" s="1843"/>
      <c r="AH4595" s="1867"/>
      <c r="AK4595" s="1868"/>
      <c r="AL4595" s="1868"/>
    </row>
    <row r="4596" spans="9:38" x14ac:dyDescent="0.25">
      <c r="I4596" s="1783">
        <v>0</v>
      </c>
      <c r="J4596" s="1783">
        <v>0</v>
      </c>
      <c r="O4596" s="1764">
        <f t="shared" si="1556"/>
        <v>0</v>
      </c>
      <c r="P4596" s="1806" t="str">
        <f t="shared" si="1557"/>
        <v/>
      </c>
      <c r="R4596" s="1864" t="str">
        <f t="shared" si="1558"/>
        <v/>
      </c>
      <c r="S4596" s="1807">
        <f t="shared" si="1559"/>
        <v>0</v>
      </c>
      <c r="U4596" s="1764">
        <f t="shared" si="1560"/>
        <v>0</v>
      </c>
      <c r="V4596" s="1764">
        <f t="shared" si="1561"/>
        <v>0</v>
      </c>
      <c r="W4596" s="1764">
        <f t="shared" si="1562"/>
        <v>0</v>
      </c>
      <c r="X4596" s="1768"/>
      <c r="Y4596" s="1784"/>
      <c r="Z4596" s="1770"/>
      <c r="AA4596" s="1843"/>
      <c r="AB4596" s="1843"/>
      <c r="AH4596" s="1867"/>
      <c r="AK4596" s="1868"/>
      <c r="AL4596" s="1868"/>
    </row>
    <row r="4597" spans="9:38" x14ac:dyDescent="0.25">
      <c r="I4597" s="1783">
        <v>0</v>
      </c>
      <c r="J4597" s="1783">
        <v>0</v>
      </c>
      <c r="O4597" s="1764">
        <f t="shared" si="1556"/>
        <v>0</v>
      </c>
      <c r="P4597" s="1806" t="str">
        <f t="shared" si="1557"/>
        <v/>
      </c>
      <c r="R4597" s="1864" t="str">
        <f t="shared" si="1558"/>
        <v/>
      </c>
      <c r="S4597" s="1807">
        <f t="shared" si="1559"/>
        <v>0</v>
      </c>
      <c r="U4597" s="1764">
        <f t="shared" si="1560"/>
        <v>0</v>
      </c>
      <c r="V4597" s="1764">
        <f t="shared" si="1561"/>
        <v>0</v>
      </c>
      <c r="W4597" s="1764">
        <f t="shared" si="1562"/>
        <v>0</v>
      </c>
      <c r="X4597" s="1768"/>
      <c r="Y4597" s="1784"/>
      <c r="Z4597" s="1770"/>
      <c r="AA4597" s="1843"/>
      <c r="AB4597" s="1843"/>
      <c r="AH4597" s="1867"/>
      <c r="AK4597" s="1868"/>
      <c r="AL4597" s="1868"/>
    </row>
    <row r="4598" spans="9:38" x14ac:dyDescent="0.25">
      <c r="I4598" s="1783">
        <v>0</v>
      </c>
      <c r="J4598" s="1783">
        <v>0</v>
      </c>
      <c r="O4598" s="1764">
        <f t="shared" si="1556"/>
        <v>0</v>
      </c>
      <c r="P4598" s="1806" t="str">
        <f t="shared" si="1557"/>
        <v/>
      </c>
      <c r="R4598" s="1864" t="str">
        <f t="shared" si="1558"/>
        <v/>
      </c>
      <c r="S4598" s="1807">
        <f t="shared" si="1559"/>
        <v>0</v>
      </c>
      <c r="U4598" s="1764">
        <f t="shared" si="1560"/>
        <v>0</v>
      </c>
      <c r="V4598" s="1764">
        <f t="shared" si="1561"/>
        <v>0</v>
      </c>
      <c r="W4598" s="1764">
        <f t="shared" si="1562"/>
        <v>0</v>
      </c>
      <c r="X4598" s="1768"/>
      <c r="Y4598" s="1784"/>
      <c r="Z4598" s="1770"/>
      <c r="AA4598" s="1843"/>
      <c r="AB4598" s="1843"/>
      <c r="AH4598" s="1867"/>
      <c r="AK4598" s="1868"/>
      <c r="AL4598" s="1868"/>
    </row>
    <row r="4599" spans="9:38" x14ac:dyDescent="0.25">
      <c r="I4599" s="1783">
        <v>0</v>
      </c>
      <c r="J4599" s="1783">
        <v>0</v>
      </c>
      <c r="O4599" s="1764">
        <f t="shared" si="1556"/>
        <v>0</v>
      </c>
      <c r="P4599" s="1806" t="str">
        <f t="shared" si="1557"/>
        <v/>
      </c>
      <c r="R4599" s="1864" t="str">
        <f t="shared" si="1558"/>
        <v/>
      </c>
      <c r="S4599" s="1807">
        <f t="shared" si="1559"/>
        <v>0</v>
      </c>
      <c r="U4599" s="1764">
        <f t="shared" si="1560"/>
        <v>0</v>
      </c>
      <c r="V4599" s="1764">
        <f t="shared" si="1561"/>
        <v>0</v>
      </c>
      <c r="W4599" s="1764">
        <f t="shared" si="1562"/>
        <v>0</v>
      </c>
      <c r="X4599" s="1768"/>
      <c r="Y4599" s="1784"/>
      <c r="Z4599" s="1770"/>
      <c r="AA4599" s="1843"/>
      <c r="AB4599" s="1843"/>
      <c r="AH4599" s="1867"/>
      <c r="AK4599" s="1868"/>
      <c r="AL4599" s="1868"/>
    </row>
    <row r="4600" spans="9:38" x14ac:dyDescent="0.25">
      <c r="I4600" s="1783">
        <v>0</v>
      </c>
      <c r="J4600" s="1783">
        <v>0</v>
      </c>
      <c r="O4600" s="1764">
        <f t="shared" si="1556"/>
        <v>0</v>
      </c>
      <c r="P4600" s="1806" t="str">
        <f t="shared" si="1557"/>
        <v/>
      </c>
      <c r="R4600" s="1864" t="str">
        <f t="shared" si="1558"/>
        <v/>
      </c>
      <c r="S4600" s="1807">
        <f t="shared" si="1559"/>
        <v>0</v>
      </c>
      <c r="U4600" s="1764">
        <f t="shared" si="1560"/>
        <v>0</v>
      </c>
      <c r="V4600" s="1764">
        <f t="shared" si="1561"/>
        <v>0</v>
      </c>
      <c r="W4600" s="1764">
        <f t="shared" si="1562"/>
        <v>0</v>
      </c>
      <c r="X4600" s="1768"/>
      <c r="Y4600" s="1784"/>
      <c r="Z4600" s="1770"/>
      <c r="AA4600" s="1843"/>
      <c r="AB4600" s="1843"/>
      <c r="AH4600" s="1867"/>
      <c r="AK4600" s="1868"/>
      <c r="AL4600" s="1868"/>
    </row>
    <row r="4601" spans="9:38" x14ac:dyDescent="0.25">
      <c r="I4601" s="1783">
        <v>0</v>
      </c>
      <c r="J4601" s="1783">
        <v>0</v>
      </c>
      <c r="O4601" s="1764">
        <f t="shared" si="1556"/>
        <v>0</v>
      </c>
      <c r="P4601" s="1806" t="str">
        <f t="shared" si="1557"/>
        <v/>
      </c>
      <c r="R4601" s="1864" t="str">
        <f t="shared" si="1558"/>
        <v/>
      </c>
      <c r="S4601" s="1807">
        <f t="shared" si="1559"/>
        <v>0</v>
      </c>
      <c r="U4601" s="1764">
        <f t="shared" si="1560"/>
        <v>0</v>
      </c>
      <c r="V4601" s="1764">
        <f t="shared" si="1561"/>
        <v>0</v>
      </c>
      <c r="W4601" s="1764">
        <f t="shared" si="1562"/>
        <v>0</v>
      </c>
      <c r="X4601" s="1768"/>
      <c r="Y4601" s="1784"/>
      <c r="Z4601" s="1770"/>
      <c r="AA4601" s="1843"/>
      <c r="AB4601" s="1843"/>
      <c r="AH4601" s="1867"/>
      <c r="AK4601" s="1868"/>
      <c r="AL4601" s="1868"/>
    </row>
    <row r="4602" spans="9:38" x14ac:dyDescent="0.25">
      <c r="I4602" s="1783">
        <v>0</v>
      </c>
      <c r="J4602" s="1783">
        <v>0</v>
      </c>
      <c r="O4602" s="1764">
        <f t="shared" si="1556"/>
        <v>0</v>
      </c>
      <c r="P4602" s="1806" t="str">
        <f t="shared" si="1557"/>
        <v/>
      </c>
      <c r="R4602" s="1864" t="str">
        <f t="shared" si="1558"/>
        <v/>
      </c>
      <c r="S4602" s="1807">
        <f t="shared" si="1559"/>
        <v>0</v>
      </c>
      <c r="U4602" s="1764">
        <f t="shared" si="1560"/>
        <v>0</v>
      </c>
      <c r="V4602" s="1764">
        <f t="shared" si="1561"/>
        <v>0</v>
      </c>
      <c r="W4602" s="1764">
        <f t="shared" si="1562"/>
        <v>0</v>
      </c>
      <c r="X4602" s="1768"/>
      <c r="Y4602" s="1784"/>
      <c r="Z4602" s="1770"/>
      <c r="AA4602" s="1843"/>
      <c r="AB4602" s="1843"/>
      <c r="AH4602" s="1867"/>
      <c r="AK4602" s="1868"/>
      <c r="AL4602" s="1868"/>
    </row>
    <row r="4603" spans="9:38" x14ac:dyDescent="0.25">
      <c r="I4603" s="1783">
        <v>0</v>
      </c>
      <c r="J4603" s="1783">
        <v>0</v>
      </c>
      <c r="O4603" s="1764">
        <f t="shared" si="1556"/>
        <v>0</v>
      </c>
      <c r="P4603" s="1806" t="str">
        <f t="shared" si="1557"/>
        <v/>
      </c>
      <c r="R4603" s="1864" t="str">
        <f t="shared" si="1558"/>
        <v/>
      </c>
      <c r="S4603" s="1807">
        <f t="shared" si="1559"/>
        <v>0</v>
      </c>
      <c r="U4603" s="1764">
        <f t="shared" si="1560"/>
        <v>0</v>
      </c>
      <c r="V4603" s="1764">
        <f t="shared" si="1561"/>
        <v>0</v>
      </c>
      <c r="W4603" s="1764">
        <f t="shared" si="1562"/>
        <v>0</v>
      </c>
      <c r="X4603" s="1768"/>
      <c r="Y4603" s="1784"/>
      <c r="Z4603" s="1770"/>
      <c r="AA4603" s="1843"/>
      <c r="AB4603" s="1843"/>
      <c r="AH4603" s="1867"/>
      <c r="AK4603" s="1868"/>
      <c r="AL4603" s="1868"/>
    </row>
    <row r="4604" spans="9:38" x14ac:dyDescent="0.25">
      <c r="I4604" s="1783">
        <v>0</v>
      </c>
      <c r="J4604" s="1783">
        <v>0</v>
      </c>
      <c r="O4604" s="1764">
        <f t="shared" si="1556"/>
        <v>0</v>
      </c>
      <c r="P4604" s="1806" t="str">
        <f t="shared" si="1557"/>
        <v/>
      </c>
      <c r="R4604" s="1864" t="str">
        <f t="shared" si="1558"/>
        <v/>
      </c>
      <c r="S4604" s="1807">
        <f t="shared" si="1559"/>
        <v>0</v>
      </c>
      <c r="U4604" s="1764">
        <f t="shared" si="1560"/>
        <v>0</v>
      </c>
      <c r="V4604" s="1764">
        <f t="shared" si="1561"/>
        <v>0</v>
      </c>
      <c r="W4604" s="1764">
        <f t="shared" si="1562"/>
        <v>0</v>
      </c>
      <c r="X4604" s="1768"/>
      <c r="Y4604" s="1784"/>
      <c r="Z4604" s="1770"/>
      <c r="AA4604" s="1843"/>
      <c r="AB4604" s="1843"/>
      <c r="AH4604" s="1867"/>
      <c r="AK4604" s="1868"/>
      <c r="AL4604" s="1868"/>
    </row>
    <row r="4605" spans="9:38" x14ac:dyDescent="0.25">
      <c r="I4605" s="1783">
        <v>0</v>
      </c>
      <c r="J4605" s="1783">
        <v>0</v>
      </c>
      <c r="O4605" s="1764">
        <f t="shared" si="1556"/>
        <v>0</v>
      </c>
      <c r="P4605" s="1806" t="str">
        <f t="shared" si="1557"/>
        <v/>
      </c>
      <c r="R4605" s="1864" t="str">
        <f t="shared" si="1558"/>
        <v/>
      </c>
      <c r="S4605" s="1807">
        <f t="shared" si="1559"/>
        <v>0</v>
      </c>
      <c r="U4605" s="1764">
        <f t="shared" si="1560"/>
        <v>0</v>
      </c>
      <c r="V4605" s="1764">
        <f t="shared" si="1561"/>
        <v>0</v>
      </c>
      <c r="W4605" s="1764">
        <f t="shared" si="1562"/>
        <v>0</v>
      </c>
      <c r="X4605" s="1768"/>
      <c r="Y4605" s="1784"/>
      <c r="Z4605" s="1770"/>
      <c r="AA4605" s="1843"/>
      <c r="AB4605" s="1843"/>
      <c r="AH4605" s="1867"/>
      <c r="AK4605" s="1868"/>
      <c r="AL4605" s="1868"/>
    </row>
    <row r="4606" spans="9:38" x14ac:dyDescent="0.25">
      <c r="I4606" s="1783">
        <v>0</v>
      </c>
      <c r="J4606" s="1783">
        <v>0</v>
      </c>
      <c r="O4606" s="1764">
        <f t="shared" si="1556"/>
        <v>0</v>
      </c>
      <c r="P4606" s="1806" t="str">
        <f t="shared" si="1557"/>
        <v/>
      </c>
      <c r="R4606" s="1864" t="str">
        <f t="shared" si="1558"/>
        <v/>
      </c>
      <c r="S4606" s="1807">
        <f t="shared" si="1559"/>
        <v>0</v>
      </c>
      <c r="U4606" s="1764">
        <f t="shared" si="1560"/>
        <v>0</v>
      </c>
      <c r="V4606" s="1764">
        <f t="shared" si="1561"/>
        <v>0</v>
      </c>
      <c r="W4606" s="1764">
        <f t="shared" si="1562"/>
        <v>0</v>
      </c>
      <c r="X4606" s="1768"/>
      <c r="Y4606" s="1784"/>
      <c r="Z4606" s="1770"/>
      <c r="AA4606" s="1843"/>
      <c r="AB4606" s="1843"/>
      <c r="AH4606" s="1867"/>
      <c r="AK4606" s="1868"/>
      <c r="AL4606" s="1868"/>
    </row>
    <row r="4607" spans="9:38" x14ac:dyDescent="0.25">
      <c r="I4607" s="1783">
        <v>0</v>
      </c>
      <c r="J4607" s="1783">
        <v>0</v>
      </c>
      <c r="O4607" s="1764">
        <f t="shared" si="1556"/>
        <v>0</v>
      </c>
      <c r="P4607" s="1806" t="str">
        <f t="shared" si="1557"/>
        <v/>
      </c>
      <c r="R4607" s="1864" t="str">
        <f t="shared" si="1558"/>
        <v/>
      </c>
      <c r="S4607" s="1807">
        <f t="shared" si="1559"/>
        <v>0</v>
      </c>
      <c r="U4607" s="1764">
        <f t="shared" si="1560"/>
        <v>0</v>
      </c>
      <c r="V4607" s="1764">
        <f t="shared" si="1561"/>
        <v>0</v>
      </c>
      <c r="W4607" s="1764">
        <f t="shared" si="1562"/>
        <v>0</v>
      </c>
      <c r="X4607" s="1768"/>
      <c r="Y4607" s="1784"/>
      <c r="Z4607" s="1770"/>
      <c r="AA4607" s="1843"/>
      <c r="AB4607" s="1843"/>
      <c r="AH4607" s="1867"/>
      <c r="AK4607" s="1868"/>
      <c r="AL4607" s="1868"/>
    </row>
    <row r="4608" spans="9:38" x14ac:dyDescent="0.25">
      <c r="I4608" s="1783">
        <v>0</v>
      </c>
      <c r="J4608" s="1783">
        <v>0</v>
      </c>
      <c r="O4608" s="1764">
        <f t="shared" si="1556"/>
        <v>0</v>
      </c>
      <c r="P4608" s="1806" t="str">
        <f t="shared" si="1557"/>
        <v/>
      </c>
      <c r="R4608" s="1864" t="str">
        <f t="shared" si="1558"/>
        <v/>
      </c>
      <c r="S4608" s="1807">
        <f t="shared" si="1559"/>
        <v>0</v>
      </c>
      <c r="U4608" s="1764">
        <f t="shared" si="1560"/>
        <v>0</v>
      </c>
      <c r="V4608" s="1764">
        <f t="shared" si="1561"/>
        <v>0</v>
      </c>
      <c r="W4608" s="1764">
        <f t="shared" si="1562"/>
        <v>0</v>
      </c>
      <c r="X4608" s="1768"/>
      <c r="Y4608" s="1784"/>
      <c r="Z4608" s="1770"/>
      <c r="AA4608" s="1843"/>
      <c r="AB4608" s="1843"/>
      <c r="AH4608" s="1867"/>
      <c r="AK4608" s="1868"/>
      <c r="AL4608" s="1868"/>
    </row>
    <row r="4609" spans="9:38" x14ac:dyDescent="0.25">
      <c r="I4609" s="1783">
        <v>0</v>
      </c>
      <c r="J4609" s="1783">
        <v>0</v>
      </c>
      <c r="O4609" s="1764">
        <f t="shared" si="1556"/>
        <v>0</v>
      </c>
      <c r="P4609" s="1806" t="str">
        <f t="shared" si="1557"/>
        <v/>
      </c>
      <c r="R4609" s="1864" t="str">
        <f t="shared" si="1558"/>
        <v/>
      </c>
      <c r="S4609" s="1807">
        <f t="shared" si="1559"/>
        <v>0</v>
      </c>
      <c r="U4609" s="1764">
        <f t="shared" si="1560"/>
        <v>0</v>
      </c>
      <c r="V4609" s="1764">
        <f t="shared" si="1561"/>
        <v>0</v>
      </c>
      <c r="W4609" s="1764">
        <f t="shared" si="1562"/>
        <v>0</v>
      </c>
      <c r="X4609" s="1768"/>
      <c r="Y4609" s="1784"/>
      <c r="Z4609" s="1770"/>
      <c r="AA4609" s="1843"/>
      <c r="AB4609" s="1843"/>
      <c r="AH4609" s="1867"/>
      <c r="AK4609" s="1868"/>
      <c r="AL4609" s="1868"/>
    </row>
    <row r="4610" spans="9:38" x14ac:dyDescent="0.25">
      <c r="I4610" s="1783">
        <v>0</v>
      </c>
      <c r="J4610" s="1783">
        <v>0</v>
      </c>
      <c r="O4610" s="1764">
        <f t="shared" si="1556"/>
        <v>0</v>
      </c>
      <c r="P4610" s="1806" t="str">
        <f t="shared" si="1557"/>
        <v/>
      </c>
      <c r="R4610" s="1864" t="str">
        <f t="shared" si="1558"/>
        <v/>
      </c>
      <c r="S4610" s="1807">
        <f t="shared" si="1559"/>
        <v>0</v>
      </c>
      <c r="U4610" s="1764">
        <f t="shared" si="1560"/>
        <v>0</v>
      </c>
      <c r="V4610" s="1764">
        <f t="shared" si="1561"/>
        <v>0</v>
      </c>
      <c r="W4610" s="1764">
        <f t="shared" si="1562"/>
        <v>0</v>
      </c>
      <c r="X4610" s="1768"/>
      <c r="Y4610" s="1784"/>
      <c r="Z4610" s="1770"/>
      <c r="AA4610" s="1843"/>
      <c r="AB4610" s="1843"/>
      <c r="AH4610" s="1867"/>
      <c r="AK4610" s="1868"/>
      <c r="AL4610" s="1868"/>
    </row>
    <row r="4611" spans="9:38" x14ac:dyDescent="0.25">
      <c r="I4611" s="1783">
        <v>0</v>
      </c>
      <c r="J4611" s="1783">
        <v>0</v>
      </c>
      <c r="O4611" s="1764">
        <f t="shared" si="1556"/>
        <v>0</v>
      </c>
      <c r="P4611" s="1806" t="str">
        <f t="shared" si="1557"/>
        <v/>
      </c>
      <c r="R4611" s="1864" t="str">
        <f t="shared" si="1558"/>
        <v/>
      </c>
      <c r="S4611" s="1807">
        <f t="shared" si="1559"/>
        <v>0</v>
      </c>
      <c r="U4611" s="1764">
        <f t="shared" si="1560"/>
        <v>0</v>
      </c>
      <c r="V4611" s="1764">
        <f t="shared" si="1561"/>
        <v>0</v>
      </c>
      <c r="W4611" s="1764">
        <f t="shared" si="1562"/>
        <v>0</v>
      </c>
      <c r="X4611" s="1768"/>
      <c r="Y4611" s="1784"/>
      <c r="Z4611" s="1770"/>
      <c r="AA4611" s="1843"/>
      <c r="AB4611" s="1843"/>
      <c r="AH4611" s="1867"/>
      <c r="AK4611" s="1868"/>
      <c r="AL4611" s="1868"/>
    </row>
    <row r="4612" spans="9:38" x14ac:dyDescent="0.25">
      <c r="I4612" s="1783">
        <v>0</v>
      </c>
      <c r="J4612" s="1783">
        <v>0</v>
      </c>
      <c r="O4612" s="1764">
        <f t="shared" si="1556"/>
        <v>0</v>
      </c>
      <c r="P4612" s="1806" t="str">
        <f t="shared" si="1557"/>
        <v/>
      </c>
      <c r="R4612" s="1864" t="str">
        <f t="shared" si="1558"/>
        <v/>
      </c>
      <c r="S4612" s="1807">
        <f t="shared" si="1559"/>
        <v>0</v>
      </c>
      <c r="U4612" s="1764">
        <f t="shared" si="1560"/>
        <v>0</v>
      </c>
      <c r="V4612" s="1764">
        <f t="shared" si="1561"/>
        <v>0</v>
      </c>
      <c r="W4612" s="1764">
        <f t="shared" si="1562"/>
        <v>0</v>
      </c>
      <c r="X4612" s="1768"/>
      <c r="Y4612" s="1784"/>
      <c r="Z4612" s="1770"/>
      <c r="AA4612" s="1843"/>
      <c r="AB4612" s="1843"/>
      <c r="AH4612" s="1867"/>
      <c r="AK4612" s="1868"/>
      <c r="AL4612" s="1868"/>
    </row>
    <row r="4613" spans="9:38" x14ac:dyDescent="0.25">
      <c r="I4613" s="1783">
        <v>0</v>
      </c>
      <c r="J4613" s="1783">
        <v>0</v>
      </c>
      <c r="O4613" s="1764">
        <f t="shared" si="1556"/>
        <v>0</v>
      </c>
      <c r="P4613" s="1806" t="str">
        <f t="shared" si="1557"/>
        <v/>
      </c>
      <c r="R4613" s="1864" t="str">
        <f t="shared" si="1558"/>
        <v/>
      </c>
      <c r="S4613" s="1807">
        <f t="shared" si="1559"/>
        <v>0</v>
      </c>
      <c r="U4613" s="1764">
        <f t="shared" si="1560"/>
        <v>0</v>
      </c>
      <c r="V4613" s="1764">
        <f t="shared" si="1561"/>
        <v>0</v>
      </c>
      <c r="W4613" s="1764">
        <f t="shared" si="1562"/>
        <v>0</v>
      </c>
      <c r="X4613" s="1768"/>
      <c r="Y4613" s="1784"/>
      <c r="Z4613" s="1770"/>
      <c r="AA4613" s="1843"/>
      <c r="AB4613" s="1843"/>
      <c r="AH4613" s="1867"/>
      <c r="AK4613" s="1868"/>
      <c r="AL4613" s="1868"/>
    </row>
    <row r="4614" spans="9:38" x14ac:dyDescent="0.25">
      <c r="I4614" s="1783">
        <v>0</v>
      </c>
      <c r="J4614" s="1783">
        <v>0</v>
      </c>
      <c r="O4614" s="1764">
        <f t="shared" si="1556"/>
        <v>0</v>
      </c>
      <c r="P4614" s="1806" t="str">
        <f t="shared" si="1557"/>
        <v/>
      </c>
      <c r="R4614" s="1864" t="str">
        <f t="shared" si="1558"/>
        <v/>
      </c>
      <c r="S4614" s="1807">
        <f t="shared" si="1559"/>
        <v>0</v>
      </c>
      <c r="U4614" s="1764">
        <f t="shared" si="1560"/>
        <v>0</v>
      </c>
      <c r="V4614" s="1764">
        <f t="shared" si="1561"/>
        <v>0</v>
      </c>
      <c r="W4614" s="1764">
        <f t="shared" si="1562"/>
        <v>0</v>
      </c>
      <c r="X4614" s="1768"/>
      <c r="Y4614" s="1784"/>
      <c r="Z4614" s="1770"/>
      <c r="AA4614" s="1843"/>
      <c r="AB4614" s="1843"/>
      <c r="AH4614" s="1867"/>
      <c r="AK4614" s="1868"/>
      <c r="AL4614" s="1868"/>
    </row>
    <row r="4615" spans="9:38" x14ac:dyDescent="0.25">
      <c r="I4615" s="1783">
        <v>0</v>
      </c>
      <c r="J4615" s="1783">
        <v>0</v>
      </c>
      <c r="O4615" s="1764">
        <f t="shared" si="1556"/>
        <v>0</v>
      </c>
      <c r="P4615" s="1806" t="str">
        <f t="shared" si="1557"/>
        <v/>
      </c>
      <c r="R4615" s="1864" t="str">
        <f t="shared" si="1558"/>
        <v/>
      </c>
      <c r="S4615" s="1807">
        <f t="shared" si="1559"/>
        <v>0</v>
      </c>
      <c r="U4615" s="1764">
        <f t="shared" si="1560"/>
        <v>0</v>
      </c>
      <c r="V4615" s="1764">
        <f t="shared" si="1561"/>
        <v>0</v>
      </c>
      <c r="W4615" s="1764">
        <f t="shared" si="1562"/>
        <v>0</v>
      </c>
      <c r="X4615" s="1768"/>
      <c r="Y4615" s="1784"/>
      <c r="Z4615" s="1770"/>
      <c r="AA4615" s="1843"/>
      <c r="AB4615" s="1843"/>
      <c r="AH4615" s="1867"/>
      <c r="AK4615" s="1868"/>
      <c r="AL4615" s="1868"/>
    </row>
    <row r="4616" spans="9:38" x14ac:dyDescent="0.25">
      <c r="I4616" s="1783">
        <v>0</v>
      </c>
      <c r="J4616" s="1783">
        <v>0</v>
      </c>
      <c r="O4616" s="1764">
        <f t="shared" si="1556"/>
        <v>0</v>
      </c>
      <c r="P4616" s="1806" t="str">
        <f t="shared" si="1557"/>
        <v/>
      </c>
      <c r="R4616" s="1864" t="str">
        <f t="shared" si="1558"/>
        <v/>
      </c>
      <c r="S4616" s="1807">
        <f t="shared" si="1559"/>
        <v>0</v>
      </c>
      <c r="U4616" s="1764">
        <f t="shared" si="1560"/>
        <v>0</v>
      </c>
      <c r="V4616" s="1764">
        <f t="shared" si="1561"/>
        <v>0</v>
      </c>
      <c r="W4616" s="1764">
        <f t="shared" si="1562"/>
        <v>0</v>
      </c>
      <c r="X4616" s="1768"/>
      <c r="Y4616" s="1784"/>
      <c r="Z4616" s="1770"/>
      <c r="AA4616" s="1843"/>
      <c r="AB4616" s="1843"/>
      <c r="AH4616" s="1867"/>
      <c r="AK4616" s="1868"/>
      <c r="AL4616" s="1868"/>
    </row>
    <row r="4617" spans="9:38" x14ac:dyDescent="0.25">
      <c r="I4617" s="1783">
        <v>0</v>
      </c>
      <c r="J4617" s="1783">
        <v>0</v>
      </c>
      <c r="O4617" s="1764">
        <f t="shared" ref="O4617:O4680" si="1563">N4617-Q4617</f>
        <v>0</v>
      </c>
      <c r="P4617" s="1806" t="str">
        <f t="shared" ref="P4617:P4680" si="1564">IF(N4617&lt;=0,"",O4617/N4617)</f>
        <v/>
      </c>
      <c r="R4617" s="1864" t="str">
        <f t="shared" ref="R4617:R4680" si="1565">IF(N4617&lt;=0,"",Q4617/N4617)</f>
        <v/>
      </c>
      <c r="S4617" s="1807">
        <f t="shared" ref="S4617:S4680" si="1566">Q4617/$S$1</f>
        <v>0</v>
      </c>
      <c r="U4617" s="1764">
        <f t="shared" ref="U4617:U4680" si="1567">((1-I4617)*O4617)+((1-J4617)*Q4617)</f>
        <v>0</v>
      </c>
      <c r="V4617" s="1764">
        <f t="shared" ref="V4617:V4680" si="1568">L4617-W4617</f>
        <v>0</v>
      </c>
      <c r="W4617" s="1764">
        <f t="shared" ref="W4617:W4680" si="1569">X4617+AC4617+AH4617+AM4617+AO4617+AR4617</f>
        <v>0</v>
      </c>
      <c r="X4617" s="1768"/>
      <c r="Y4617" s="1784"/>
      <c r="Z4617" s="1770"/>
      <c r="AA4617" s="1843"/>
      <c r="AB4617" s="1843"/>
      <c r="AH4617" s="1867"/>
      <c r="AK4617" s="1868"/>
      <c r="AL4617" s="1868"/>
    </row>
    <row r="4618" spans="9:38" x14ac:dyDescent="0.25">
      <c r="I4618" s="1783">
        <v>0</v>
      </c>
      <c r="J4618" s="1783">
        <v>0</v>
      </c>
      <c r="O4618" s="1764">
        <f t="shared" si="1563"/>
        <v>0</v>
      </c>
      <c r="P4618" s="1806" t="str">
        <f t="shared" si="1564"/>
        <v/>
      </c>
      <c r="R4618" s="1864" t="str">
        <f t="shared" si="1565"/>
        <v/>
      </c>
      <c r="S4618" s="1807">
        <f t="shared" si="1566"/>
        <v>0</v>
      </c>
      <c r="U4618" s="1764">
        <f t="shared" si="1567"/>
        <v>0</v>
      </c>
      <c r="V4618" s="1764">
        <f t="shared" si="1568"/>
        <v>0</v>
      </c>
      <c r="W4618" s="1764">
        <f t="shared" si="1569"/>
        <v>0</v>
      </c>
      <c r="X4618" s="1768"/>
      <c r="Y4618" s="1784"/>
      <c r="Z4618" s="1770"/>
      <c r="AA4618" s="1843"/>
      <c r="AB4618" s="1843"/>
      <c r="AH4618" s="1867"/>
      <c r="AK4618" s="1868"/>
      <c r="AL4618" s="1868"/>
    </row>
    <row r="4619" spans="9:38" x14ac:dyDescent="0.25">
      <c r="I4619" s="1783">
        <v>0</v>
      </c>
      <c r="J4619" s="1783">
        <v>0</v>
      </c>
      <c r="O4619" s="1764">
        <f t="shared" si="1563"/>
        <v>0</v>
      </c>
      <c r="P4619" s="1806" t="str">
        <f t="shared" si="1564"/>
        <v/>
      </c>
      <c r="R4619" s="1864" t="str">
        <f t="shared" si="1565"/>
        <v/>
      </c>
      <c r="S4619" s="1807">
        <f t="shared" si="1566"/>
        <v>0</v>
      </c>
      <c r="U4619" s="1764">
        <f t="shared" si="1567"/>
        <v>0</v>
      </c>
      <c r="V4619" s="1764">
        <f t="shared" si="1568"/>
        <v>0</v>
      </c>
      <c r="W4619" s="1764">
        <f t="shared" si="1569"/>
        <v>0</v>
      </c>
      <c r="X4619" s="1768"/>
      <c r="Y4619" s="1784"/>
      <c r="Z4619" s="1770"/>
      <c r="AA4619" s="1843"/>
      <c r="AB4619" s="1843"/>
      <c r="AH4619" s="1867"/>
      <c r="AK4619" s="1868"/>
      <c r="AL4619" s="1868"/>
    </row>
    <row r="4620" spans="9:38" x14ac:dyDescent="0.25">
      <c r="I4620" s="1783">
        <v>0</v>
      </c>
      <c r="J4620" s="1783">
        <v>0</v>
      </c>
      <c r="O4620" s="1764">
        <f t="shared" si="1563"/>
        <v>0</v>
      </c>
      <c r="P4620" s="1806" t="str">
        <f t="shared" si="1564"/>
        <v/>
      </c>
      <c r="R4620" s="1864" t="str">
        <f t="shared" si="1565"/>
        <v/>
      </c>
      <c r="S4620" s="1807">
        <f t="shared" si="1566"/>
        <v>0</v>
      </c>
      <c r="U4620" s="1764">
        <f t="shared" si="1567"/>
        <v>0</v>
      </c>
      <c r="V4620" s="1764">
        <f t="shared" si="1568"/>
        <v>0</v>
      </c>
      <c r="W4620" s="1764">
        <f t="shared" si="1569"/>
        <v>0</v>
      </c>
      <c r="X4620" s="1768"/>
      <c r="Y4620" s="1784"/>
      <c r="Z4620" s="1770"/>
      <c r="AA4620" s="1843"/>
      <c r="AB4620" s="1843"/>
      <c r="AH4620" s="1867"/>
      <c r="AK4620" s="1868"/>
      <c r="AL4620" s="1868"/>
    </row>
    <row r="4621" spans="9:38" x14ac:dyDescent="0.25">
      <c r="I4621" s="1783">
        <v>0</v>
      </c>
      <c r="J4621" s="1783">
        <v>0</v>
      </c>
      <c r="O4621" s="1764">
        <f t="shared" si="1563"/>
        <v>0</v>
      </c>
      <c r="P4621" s="1806" t="str">
        <f t="shared" si="1564"/>
        <v/>
      </c>
      <c r="R4621" s="1864" t="str">
        <f t="shared" si="1565"/>
        <v/>
      </c>
      <c r="S4621" s="1807">
        <f t="shared" si="1566"/>
        <v>0</v>
      </c>
      <c r="U4621" s="1764">
        <f t="shared" si="1567"/>
        <v>0</v>
      </c>
      <c r="V4621" s="1764">
        <f t="shared" si="1568"/>
        <v>0</v>
      </c>
      <c r="W4621" s="1764">
        <f t="shared" si="1569"/>
        <v>0</v>
      </c>
      <c r="X4621" s="1768"/>
      <c r="Y4621" s="1784"/>
      <c r="Z4621" s="1770"/>
      <c r="AA4621" s="1843"/>
      <c r="AB4621" s="1843"/>
      <c r="AH4621" s="1867"/>
      <c r="AK4621" s="1868"/>
      <c r="AL4621" s="1868"/>
    </row>
    <row r="4622" spans="9:38" x14ac:dyDescent="0.25">
      <c r="I4622" s="1783">
        <v>0</v>
      </c>
      <c r="J4622" s="1783">
        <v>0</v>
      </c>
      <c r="O4622" s="1764">
        <f t="shared" si="1563"/>
        <v>0</v>
      </c>
      <c r="P4622" s="1806" t="str">
        <f t="shared" si="1564"/>
        <v/>
      </c>
      <c r="R4622" s="1864" t="str">
        <f t="shared" si="1565"/>
        <v/>
      </c>
      <c r="S4622" s="1807">
        <f t="shared" si="1566"/>
        <v>0</v>
      </c>
      <c r="U4622" s="1764">
        <f t="shared" si="1567"/>
        <v>0</v>
      </c>
      <c r="V4622" s="1764">
        <f t="shared" si="1568"/>
        <v>0</v>
      </c>
      <c r="W4622" s="1764">
        <f t="shared" si="1569"/>
        <v>0</v>
      </c>
      <c r="X4622" s="1768"/>
      <c r="Y4622" s="1784"/>
      <c r="Z4622" s="1770"/>
      <c r="AA4622" s="1843"/>
      <c r="AB4622" s="1843"/>
      <c r="AH4622" s="1867"/>
      <c r="AK4622" s="1868"/>
      <c r="AL4622" s="1868"/>
    </row>
    <row r="4623" spans="9:38" x14ac:dyDescent="0.25">
      <c r="I4623" s="1783">
        <v>0</v>
      </c>
      <c r="J4623" s="1783">
        <v>0</v>
      </c>
      <c r="O4623" s="1764">
        <f t="shared" si="1563"/>
        <v>0</v>
      </c>
      <c r="P4623" s="1806" t="str">
        <f t="shared" si="1564"/>
        <v/>
      </c>
      <c r="R4623" s="1864" t="str">
        <f t="shared" si="1565"/>
        <v/>
      </c>
      <c r="S4623" s="1807">
        <f t="shared" si="1566"/>
        <v>0</v>
      </c>
      <c r="U4623" s="1764">
        <f t="shared" si="1567"/>
        <v>0</v>
      </c>
      <c r="V4623" s="1764">
        <f t="shared" si="1568"/>
        <v>0</v>
      </c>
      <c r="W4623" s="1764">
        <f t="shared" si="1569"/>
        <v>0</v>
      </c>
      <c r="X4623" s="1768"/>
      <c r="Y4623" s="1784"/>
      <c r="Z4623" s="1770"/>
      <c r="AA4623" s="1843"/>
      <c r="AB4623" s="1843"/>
      <c r="AH4623" s="1867"/>
      <c r="AK4623" s="1868"/>
      <c r="AL4623" s="1868"/>
    </row>
    <row r="4624" spans="9:38" x14ac:dyDescent="0.25">
      <c r="I4624" s="1783">
        <v>0</v>
      </c>
      <c r="J4624" s="1783">
        <v>0</v>
      </c>
      <c r="O4624" s="1764">
        <f t="shared" si="1563"/>
        <v>0</v>
      </c>
      <c r="P4624" s="1806" t="str">
        <f t="shared" si="1564"/>
        <v/>
      </c>
      <c r="R4624" s="1864" t="str">
        <f t="shared" si="1565"/>
        <v/>
      </c>
      <c r="S4624" s="1807">
        <f t="shared" si="1566"/>
        <v>0</v>
      </c>
      <c r="U4624" s="1764">
        <f t="shared" si="1567"/>
        <v>0</v>
      </c>
      <c r="V4624" s="1764">
        <f t="shared" si="1568"/>
        <v>0</v>
      </c>
      <c r="W4624" s="1764">
        <f t="shared" si="1569"/>
        <v>0</v>
      </c>
      <c r="X4624" s="1768"/>
      <c r="Y4624" s="1784"/>
      <c r="Z4624" s="1770"/>
      <c r="AA4624" s="1843"/>
      <c r="AB4624" s="1843"/>
      <c r="AH4624" s="1867"/>
      <c r="AK4624" s="1868"/>
      <c r="AL4624" s="1868"/>
    </row>
    <row r="4625" spans="9:38" x14ac:dyDescent="0.25">
      <c r="I4625" s="1783">
        <v>0</v>
      </c>
      <c r="J4625" s="1783">
        <v>0</v>
      </c>
      <c r="O4625" s="1764">
        <f t="shared" si="1563"/>
        <v>0</v>
      </c>
      <c r="P4625" s="1806" t="str">
        <f t="shared" si="1564"/>
        <v/>
      </c>
      <c r="R4625" s="1864" t="str">
        <f t="shared" si="1565"/>
        <v/>
      </c>
      <c r="S4625" s="1807">
        <f t="shared" si="1566"/>
        <v>0</v>
      </c>
      <c r="U4625" s="1764">
        <f t="shared" si="1567"/>
        <v>0</v>
      </c>
      <c r="V4625" s="1764">
        <f t="shared" si="1568"/>
        <v>0</v>
      </c>
      <c r="W4625" s="1764">
        <f t="shared" si="1569"/>
        <v>0</v>
      </c>
      <c r="X4625" s="1768"/>
      <c r="Y4625" s="1784"/>
      <c r="Z4625" s="1770"/>
      <c r="AA4625" s="1843"/>
      <c r="AB4625" s="1843"/>
      <c r="AH4625" s="1867"/>
      <c r="AK4625" s="1868"/>
      <c r="AL4625" s="1868"/>
    </row>
    <row r="4626" spans="9:38" x14ac:dyDescent="0.25">
      <c r="I4626" s="1783">
        <v>0</v>
      </c>
      <c r="J4626" s="1783">
        <v>0</v>
      </c>
      <c r="O4626" s="1764">
        <f t="shared" si="1563"/>
        <v>0</v>
      </c>
      <c r="P4626" s="1806" t="str">
        <f t="shared" si="1564"/>
        <v/>
      </c>
      <c r="R4626" s="1864" t="str">
        <f t="shared" si="1565"/>
        <v/>
      </c>
      <c r="S4626" s="1807">
        <f t="shared" si="1566"/>
        <v>0</v>
      </c>
      <c r="U4626" s="1764">
        <f t="shared" si="1567"/>
        <v>0</v>
      </c>
      <c r="V4626" s="1764">
        <f t="shared" si="1568"/>
        <v>0</v>
      </c>
      <c r="W4626" s="1764">
        <f t="shared" si="1569"/>
        <v>0</v>
      </c>
      <c r="X4626" s="1768"/>
      <c r="Y4626" s="1784"/>
      <c r="Z4626" s="1770"/>
      <c r="AA4626" s="1843"/>
      <c r="AB4626" s="1843"/>
      <c r="AH4626" s="1867"/>
      <c r="AK4626" s="1868"/>
      <c r="AL4626" s="1868"/>
    </row>
    <row r="4627" spans="9:38" x14ac:dyDescent="0.25">
      <c r="I4627" s="1783">
        <v>0</v>
      </c>
      <c r="J4627" s="1783">
        <v>0</v>
      </c>
      <c r="O4627" s="1764">
        <f t="shared" si="1563"/>
        <v>0</v>
      </c>
      <c r="P4627" s="1806" t="str">
        <f t="shared" si="1564"/>
        <v/>
      </c>
      <c r="R4627" s="1864" t="str">
        <f t="shared" si="1565"/>
        <v/>
      </c>
      <c r="S4627" s="1807">
        <f t="shared" si="1566"/>
        <v>0</v>
      </c>
      <c r="U4627" s="1764">
        <f t="shared" si="1567"/>
        <v>0</v>
      </c>
      <c r="V4627" s="1764">
        <f t="shared" si="1568"/>
        <v>0</v>
      </c>
      <c r="W4627" s="1764">
        <f t="shared" si="1569"/>
        <v>0</v>
      </c>
      <c r="X4627" s="1768"/>
      <c r="Y4627" s="1784"/>
      <c r="Z4627" s="1770"/>
      <c r="AA4627" s="1843"/>
      <c r="AB4627" s="1843"/>
      <c r="AH4627" s="1867"/>
      <c r="AK4627" s="1868"/>
      <c r="AL4627" s="1868"/>
    </row>
    <row r="4628" spans="9:38" x14ac:dyDescent="0.25">
      <c r="I4628" s="1783">
        <v>0</v>
      </c>
      <c r="J4628" s="1783">
        <v>0</v>
      </c>
      <c r="O4628" s="1764">
        <f t="shared" si="1563"/>
        <v>0</v>
      </c>
      <c r="P4628" s="1806" t="str">
        <f t="shared" si="1564"/>
        <v/>
      </c>
      <c r="R4628" s="1864" t="str">
        <f t="shared" si="1565"/>
        <v/>
      </c>
      <c r="S4628" s="1807">
        <f t="shared" si="1566"/>
        <v>0</v>
      </c>
      <c r="U4628" s="1764">
        <f t="shared" si="1567"/>
        <v>0</v>
      </c>
      <c r="V4628" s="1764">
        <f t="shared" si="1568"/>
        <v>0</v>
      </c>
      <c r="W4628" s="1764">
        <f t="shared" si="1569"/>
        <v>0</v>
      </c>
      <c r="X4628" s="1768"/>
      <c r="Y4628" s="1784"/>
      <c r="Z4628" s="1770"/>
      <c r="AA4628" s="1843"/>
      <c r="AB4628" s="1843"/>
      <c r="AH4628" s="1867"/>
      <c r="AK4628" s="1868"/>
      <c r="AL4628" s="1868"/>
    </row>
    <row r="4629" spans="9:38" x14ac:dyDescent="0.25">
      <c r="I4629" s="1783">
        <v>0</v>
      </c>
      <c r="J4629" s="1783">
        <v>0</v>
      </c>
      <c r="O4629" s="1764">
        <f t="shared" si="1563"/>
        <v>0</v>
      </c>
      <c r="P4629" s="1806" t="str">
        <f t="shared" si="1564"/>
        <v/>
      </c>
      <c r="R4629" s="1864" t="str">
        <f t="shared" si="1565"/>
        <v/>
      </c>
      <c r="S4629" s="1807">
        <f t="shared" si="1566"/>
        <v>0</v>
      </c>
      <c r="U4629" s="1764">
        <f t="shared" si="1567"/>
        <v>0</v>
      </c>
      <c r="V4629" s="1764">
        <f t="shared" si="1568"/>
        <v>0</v>
      </c>
      <c r="W4629" s="1764">
        <f t="shared" si="1569"/>
        <v>0</v>
      </c>
      <c r="X4629" s="1768"/>
      <c r="Y4629" s="1784"/>
      <c r="Z4629" s="1770"/>
      <c r="AA4629" s="1843"/>
      <c r="AB4629" s="1843"/>
      <c r="AH4629" s="1867"/>
      <c r="AK4629" s="1868"/>
      <c r="AL4629" s="1868"/>
    </row>
    <row r="4630" spans="9:38" x14ac:dyDescent="0.25">
      <c r="I4630" s="1783">
        <v>0</v>
      </c>
      <c r="J4630" s="1783">
        <v>0</v>
      </c>
      <c r="O4630" s="1764">
        <f t="shared" si="1563"/>
        <v>0</v>
      </c>
      <c r="P4630" s="1806" t="str">
        <f t="shared" si="1564"/>
        <v/>
      </c>
      <c r="R4630" s="1864" t="str">
        <f t="shared" si="1565"/>
        <v/>
      </c>
      <c r="S4630" s="1807">
        <f t="shared" si="1566"/>
        <v>0</v>
      </c>
      <c r="U4630" s="1764">
        <f t="shared" si="1567"/>
        <v>0</v>
      </c>
      <c r="V4630" s="1764">
        <f t="shared" si="1568"/>
        <v>0</v>
      </c>
      <c r="W4630" s="1764">
        <f t="shared" si="1569"/>
        <v>0</v>
      </c>
      <c r="X4630" s="1768"/>
      <c r="Y4630" s="1784"/>
      <c r="Z4630" s="1770"/>
      <c r="AA4630" s="1843"/>
      <c r="AB4630" s="1843"/>
      <c r="AH4630" s="1867"/>
      <c r="AK4630" s="1868"/>
      <c r="AL4630" s="1868"/>
    </row>
    <row r="4631" spans="9:38" x14ac:dyDescent="0.25">
      <c r="I4631" s="1783">
        <v>0</v>
      </c>
      <c r="J4631" s="1783">
        <v>0</v>
      </c>
      <c r="O4631" s="1764">
        <f t="shared" si="1563"/>
        <v>0</v>
      </c>
      <c r="P4631" s="1806" t="str">
        <f t="shared" si="1564"/>
        <v/>
      </c>
      <c r="R4631" s="1864" t="str">
        <f t="shared" si="1565"/>
        <v/>
      </c>
      <c r="S4631" s="1807">
        <f t="shared" si="1566"/>
        <v>0</v>
      </c>
      <c r="U4631" s="1764">
        <f t="shared" si="1567"/>
        <v>0</v>
      </c>
      <c r="V4631" s="1764">
        <f t="shared" si="1568"/>
        <v>0</v>
      </c>
      <c r="W4631" s="1764">
        <f t="shared" si="1569"/>
        <v>0</v>
      </c>
      <c r="X4631" s="1768"/>
      <c r="Y4631" s="1784"/>
      <c r="Z4631" s="1770"/>
      <c r="AA4631" s="1843"/>
      <c r="AB4631" s="1843"/>
      <c r="AH4631" s="1867"/>
      <c r="AK4631" s="1868"/>
      <c r="AL4631" s="1868"/>
    </row>
    <row r="4632" spans="9:38" x14ac:dyDescent="0.25">
      <c r="I4632" s="1783">
        <v>0</v>
      </c>
      <c r="J4632" s="1783">
        <v>0</v>
      </c>
      <c r="O4632" s="1764">
        <f t="shared" si="1563"/>
        <v>0</v>
      </c>
      <c r="P4632" s="1806" t="str">
        <f t="shared" si="1564"/>
        <v/>
      </c>
      <c r="R4632" s="1864" t="str">
        <f t="shared" si="1565"/>
        <v/>
      </c>
      <c r="S4632" s="1807">
        <f t="shared" si="1566"/>
        <v>0</v>
      </c>
      <c r="U4632" s="1764">
        <f t="shared" si="1567"/>
        <v>0</v>
      </c>
      <c r="V4632" s="1764">
        <f t="shared" si="1568"/>
        <v>0</v>
      </c>
      <c r="W4632" s="1764">
        <f t="shared" si="1569"/>
        <v>0</v>
      </c>
      <c r="X4632" s="1768"/>
      <c r="Y4632" s="1784"/>
      <c r="Z4632" s="1770"/>
      <c r="AA4632" s="1843"/>
      <c r="AB4632" s="1843"/>
      <c r="AH4632" s="1867"/>
      <c r="AK4632" s="1868"/>
      <c r="AL4632" s="1868"/>
    </row>
    <row r="4633" spans="9:38" x14ac:dyDescent="0.25">
      <c r="I4633" s="1783">
        <v>0</v>
      </c>
      <c r="J4633" s="1783">
        <v>0</v>
      </c>
      <c r="O4633" s="1764">
        <f t="shared" si="1563"/>
        <v>0</v>
      </c>
      <c r="P4633" s="1806" t="str">
        <f t="shared" si="1564"/>
        <v/>
      </c>
      <c r="R4633" s="1864" t="str">
        <f t="shared" si="1565"/>
        <v/>
      </c>
      <c r="S4633" s="1807">
        <f t="shared" si="1566"/>
        <v>0</v>
      </c>
      <c r="U4633" s="1764">
        <f t="shared" si="1567"/>
        <v>0</v>
      </c>
      <c r="V4633" s="1764">
        <f t="shared" si="1568"/>
        <v>0</v>
      </c>
      <c r="W4633" s="1764">
        <f t="shared" si="1569"/>
        <v>0</v>
      </c>
      <c r="X4633" s="1768"/>
      <c r="Y4633" s="1784"/>
      <c r="Z4633" s="1770"/>
      <c r="AA4633" s="1843"/>
      <c r="AB4633" s="1843"/>
      <c r="AH4633" s="1867"/>
      <c r="AK4633" s="1868"/>
      <c r="AL4633" s="1868"/>
    </row>
    <row r="4634" spans="9:38" x14ac:dyDescent="0.25">
      <c r="I4634" s="1783">
        <v>0</v>
      </c>
      <c r="J4634" s="1783">
        <v>0</v>
      </c>
      <c r="O4634" s="1764">
        <f t="shared" si="1563"/>
        <v>0</v>
      </c>
      <c r="P4634" s="1806" t="str">
        <f t="shared" si="1564"/>
        <v/>
      </c>
      <c r="R4634" s="1864" t="str">
        <f t="shared" si="1565"/>
        <v/>
      </c>
      <c r="S4634" s="1807">
        <f t="shared" si="1566"/>
        <v>0</v>
      </c>
      <c r="U4634" s="1764">
        <f t="shared" si="1567"/>
        <v>0</v>
      </c>
      <c r="V4634" s="1764">
        <f t="shared" si="1568"/>
        <v>0</v>
      </c>
      <c r="W4634" s="1764">
        <f t="shared" si="1569"/>
        <v>0</v>
      </c>
      <c r="X4634" s="1768"/>
      <c r="Y4634" s="1784"/>
      <c r="Z4634" s="1770"/>
      <c r="AA4634" s="1843"/>
      <c r="AB4634" s="1843"/>
      <c r="AH4634" s="1867"/>
      <c r="AK4634" s="1868"/>
      <c r="AL4634" s="1868"/>
    </row>
    <row r="4635" spans="9:38" x14ac:dyDescent="0.25">
      <c r="I4635" s="1783">
        <v>0</v>
      </c>
      <c r="J4635" s="1783">
        <v>0</v>
      </c>
      <c r="O4635" s="1764">
        <f t="shared" si="1563"/>
        <v>0</v>
      </c>
      <c r="P4635" s="1806" t="str">
        <f t="shared" si="1564"/>
        <v/>
      </c>
      <c r="R4635" s="1864" t="str">
        <f t="shared" si="1565"/>
        <v/>
      </c>
      <c r="S4635" s="1807">
        <f t="shared" si="1566"/>
        <v>0</v>
      </c>
      <c r="U4635" s="1764">
        <f t="shared" si="1567"/>
        <v>0</v>
      </c>
      <c r="V4635" s="1764">
        <f t="shared" si="1568"/>
        <v>0</v>
      </c>
      <c r="W4635" s="1764">
        <f t="shared" si="1569"/>
        <v>0</v>
      </c>
      <c r="X4635" s="1768"/>
      <c r="Y4635" s="1784"/>
      <c r="Z4635" s="1770"/>
      <c r="AA4635" s="1843"/>
      <c r="AB4635" s="1843"/>
      <c r="AH4635" s="1867"/>
      <c r="AK4635" s="1868"/>
      <c r="AL4635" s="1868"/>
    </row>
    <row r="4636" spans="9:38" x14ac:dyDescent="0.25">
      <c r="I4636" s="1783">
        <v>0</v>
      </c>
      <c r="J4636" s="1783">
        <v>0</v>
      </c>
      <c r="O4636" s="1764">
        <f t="shared" si="1563"/>
        <v>0</v>
      </c>
      <c r="P4636" s="1806" t="str">
        <f t="shared" si="1564"/>
        <v/>
      </c>
      <c r="R4636" s="1864" t="str">
        <f t="shared" si="1565"/>
        <v/>
      </c>
      <c r="S4636" s="1807">
        <f t="shared" si="1566"/>
        <v>0</v>
      </c>
      <c r="U4636" s="1764">
        <f t="shared" si="1567"/>
        <v>0</v>
      </c>
      <c r="V4636" s="1764">
        <f t="shared" si="1568"/>
        <v>0</v>
      </c>
      <c r="W4636" s="1764">
        <f t="shared" si="1569"/>
        <v>0</v>
      </c>
      <c r="X4636" s="1768"/>
      <c r="Y4636" s="1784"/>
      <c r="Z4636" s="1770"/>
      <c r="AA4636" s="1843"/>
      <c r="AB4636" s="1843"/>
      <c r="AH4636" s="1867"/>
      <c r="AK4636" s="1868"/>
      <c r="AL4636" s="1868"/>
    </row>
    <row r="4637" spans="9:38" x14ac:dyDescent="0.25">
      <c r="I4637" s="1783">
        <v>0</v>
      </c>
      <c r="J4637" s="1783">
        <v>0</v>
      </c>
      <c r="O4637" s="1764">
        <f t="shared" si="1563"/>
        <v>0</v>
      </c>
      <c r="P4637" s="1806" t="str">
        <f t="shared" si="1564"/>
        <v/>
      </c>
      <c r="R4637" s="1864" t="str">
        <f t="shared" si="1565"/>
        <v/>
      </c>
      <c r="S4637" s="1807">
        <f t="shared" si="1566"/>
        <v>0</v>
      </c>
      <c r="U4637" s="1764">
        <f t="shared" si="1567"/>
        <v>0</v>
      </c>
      <c r="V4637" s="1764">
        <f t="shared" si="1568"/>
        <v>0</v>
      </c>
      <c r="W4637" s="1764">
        <f t="shared" si="1569"/>
        <v>0</v>
      </c>
      <c r="X4637" s="1768"/>
      <c r="Y4637" s="1784"/>
      <c r="Z4637" s="1770"/>
      <c r="AA4637" s="1843"/>
      <c r="AB4637" s="1843"/>
      <c r="AH4637" s="1867"/>
      <c r="AK4637" s="1868"/>
      <c r="AL4637" s="1868"/>
    </row>
    <row r="4638" spans="9:38" x14ac:dyDescent="0.25">
      <c r="I4638" s="1783">
        <v>0</v>
      </c>
      <c r="J4638" s="1783">
        <v>0</v>
      </c>
      <c r="O4638" s="1764">
        <f t="shared" si="1563"/>
        <v>0</v>
      </c>
      <c r="P4638" s="1806" t="str">
        <f t="shared" si="1564"/>
        <v/>
      </c>
      <c r="R4638" s="1864" t="str">
        <f t="shared" si="1565"/>
        <v/>
      </c>
      <c r="S4638" s="1807">
        <f t="shared" si="1566"/>
        <v>0</v>
      </c>
      <c r="U4638" s="1764">
        <f t="shared" si="1567"/>
        <v>0</v>
      </c>
      <c r="V4638" s="1764">
        <f t="shared" si="1568"/>
        <v>0</v>
      </c>
      <c r="W4638" s="1764">
        <f t="shared" si="1569"/>
        <v>0</v>
      </c>
      <c r="X4638" s="1768"/>
      <c r="Y4638" s="1784"/>
      <c r="Z4638" s="1770"/>
      <c r="AA4638" s="1843"/>
      <c r="AB4638" s="1843"/>
      <c r="AH4638" s="1867"/>
      <c r="AK4638" s="1868"/>
      <c r="AL4638" s="1868"/>
    </row>
    <row r="4639" spans="9:38" x14ac:dyDescent="0.25">
      <c r="I4639" s="1783">
        <v>0</v>
      </c>
      <c r="J4639" s="1783">
        <v>0</v>
      </c>
      <c r="O4639" s="1764">
        <f t="shared" si="1563"/>
        <v>0</v>
      </c>
      <c r="P4639" s="1806" t="str">
        <f t="shared" si="1564"/>
        <v/>
      </c>
      <c r="R4639" s="1864" t="str">
        <f t="shared" si="1565"/>
        <v/>
      </c>
      <c r="S4639" s="1807">
        <f t="shared" si="1566"/>
        <v>0</v>
      </c>
      <c r="U4639" s="1764">
        <f t="shared" si="1567"/>
        <v>0</v>
      </c>
      <c r="V4639" s="1764">
        <f t="shared" si="1568"/>
        <v>0</v>
      </c>
      <c r="W4639" s="1764">
        <f t="shared" si="1569"/>
        <v>0</v>
      </c>
      <c r="X4639" s="1768"/>
      <c r="Y4639" s="1784"/>
      <c r="Z4639" s="1770"/>
      <c r="AA4639" s="1843"/>
      <c r="AB4639" s="1843"/>
      <c r="AH4639" s="1867"/>
      <c r="AK4639" s="1868"/>
      <c r="AL4639" s="1868"/>
    </row>
    <row r="4640" spans="9:38" x14ac:dyDescent="0.25">
      <c r="I4640" s="1783">
        <v>0</v>
      </c>
      <c r="J4640" s="1783">
        <v>0</v>
      </c>
      <c r="O4640" s="1764">
        <f t="shared" si="1563"/>
        <v>0</v>
      </c>
      <c r="P4640" s="1806" t="str">
        <f t="shared" si="1564"/>
        <v/>
      </c>
      <c r="R4640" s="1864" t="str">
        <f t="shared" si="1565"/>
        <v/>
      </c>
      <c r="S4640" s="1807">
        <f t="shared" si="1566"/>
        <v>0</v>
      </c>
      <c r="U4640" s="1764">
        <f t="shared" si="1567"/>
        <v>0</v>
      </c>
      <c r="V4640" s="1764">
        <f t="shared" si="1568"/>
        <v>0</v>
      </c>
      <c r="W4640" s="1764">
        <f t="shared" si="1569"/>
        <v>0</v>
      </c>
      <c r="X4640" s="1768"/>
      <c r="Y4640" s="1784"/>
      <c r="Z4640" s="1770"/>
      <c r="AA4640" s="1843"/>
      <c r="AB4640" s="1843"/>
      <c r="AH4640" s="1867"/>
      <c r="AK4640" s="1868"/>
      <c r="AL4640" s="1868"/>
    </row>
    <row r="4641" spans="9:38" x14ac:dyDescent="0.25">
      <c r="I4641" s="1783">
        <v>0</v>
      </c>
      <c r="J4641" s="1783">
        <v>0</v>
      </c>
      <c r="O4641" s="1764">
        <f t="shared" si="1563"/>
        <v>0</v>
      </c>
      <c r="P4641" s="1806" t="str">
        <f t="shared" si="1564"/>
        <v/>
      </c>
      <c r="R4641" s="1864" t="str">
        <f t="shared" si="1565"/>
        <v/>
      </c>
      <c r="S4641" s="1807">
        <f t="shared" si="1566"/>
        <v>0</v>
      </c>
      <c r="U4641" s="1764">
        <f t="shared" si="1567"/>
        <v>0</v>
      </c>
      <c r="V4641" s="1764">
        <f t="shared" si="1568"/>
        <v>0</v>
      </c>
      <c r="W4641" s="1764">
        <f t="shared" si="1569"/>
        <v>0</v>
      </c>
      <c r="X4641" s="1768"/>
      <c r="Y4641" s="1784"/>
      <c r="Z4641" s="1770"/>
      <c r="AA4641" s="1843"/>
      <c r="AB4641" s="1843"/>
      <c r="AH4641" s="1867"/>
      <c r="AK4641" s="1868"/>
      <c r="AL4641" s="1868"/>
    </row>
    <row r="4642" spans="9:38" x14ac:dyDescent="0.25">
      <c r="I4642" s="1783">
        <v>0</v>
      </c>
      <c r="J4642" s="1783">
        <v>0</v>
      </c>
      <c r="O4642" s="1764">
        <f t="shared" si="1563"/>
        <v>0</v>
      </c>
      <c r="P4642" s="1806" t="str">
        <f t="shared" si="1564"/>
        <v/>
      </c>
      <c r="R4642" s="1864" t="str">
        <f t="shared" si="1565"/>
        <v/>
      </c>
      <c r="S4642" s="1807">
        <f t="shared" si="1566"/>
        <v>0</v>
      </c>
      <c r="U4642" s="1764">
        <f t="shared" si="1567"/>
        <v>0</v>
      </c>
      <c r="V4642" s="1764">
        <f t="shared" si="1568"/>
        <v>0</v>
      </c>
      <c r="W4642" s="1764">
        <f t="shared" si="1569"/>
        <v>0</v>
      </c>
      <c r="X4642" s="1768"/>
      <c r="Y4642" s="1784"/>
      <c r="Z4642" s="1770"/>
      <c r="AA4642" s="1843"/>
      <c r="AB4642" s="1843"/>
      <c r="AH4642" s="1867"/>
      <c r="AK4642" s="1868"/>
      <c r="AL4642" s="1868"/>
    </row>
    <row r="4643" spans="9:38" x14ac:dyDescent="0.25">
      <c r="I4643" s="1783">
        <v>0</v>
      </c>
      <c r="J4643" s="1783">
        <v>0</v>
      </c>
      <c r="O4643" s="1764">
        <f t="shared" si="1563"/>
        <v>0</v>
      </c>
      <c r="P4643" s="1806" t="str">
        <f t="shared" si="1564"/>
        <v/>
      </c>
      <c r="R4643" s="1864" t="str">
        <f t="shared" si="1565"/>
        <v/>
      </c>
      <c r="S4643" s="1807">
        <f t="shared" si="1566"/>
        <v>0</v>
      </c>
      <c r="U4643" s="1764">
        <f t="shared" si="1567"/>
        <v>0</v>
      </c>
      <c r="V4643" s="1764">
        <f t="shared" si="1568"/>
        <v>0</v>
      </c>
      <c r="W4643" s="1764">
        <f t="shared" si="1569"/>
        <v>0</v>
      </c>
      <c r="X4643" s="1768"/>
      <c r="Y4643" s="1784"/>
      <c r="Z4643" s="1770"/>
      <c r="AA4643" s="1843"/>
      <c r="AB4643" s="1843"/>
      <c r="AH4643" s="1867"/>
      <c r="AK4643" s="1868"/>
      <c r="AL4643" s="1868"/>
    </row>
    <row r="4644" spans="9:38" x14ac:dyDescent="0.25">
      <c r="I4644" s="1783">
        <v>0</v>
      </c>
      <c r="J4644" s="1783">
        <v>0</v>
      </c>
      <c r="O4644" s="1764">
        <f t="shared" si="1563"/>
        <v>0</v>
      </c>
      <c r="P4644" s="1806" t="str">
        <f t="shared" si="1564"/>
        <v/>
      </c>
      <c r="R4644" s="1864" t="str">
        <f t="shared" si="1565"/>
        <v/>
      </c>
      <c r="S4644" s="1807">
        <f t="shared" si="1566"/>
        <v>0</v>
      </c>
      <c r="U4644" s="1764">
        <f t="shared" si="1567"/>
        <v>0</v>
      </c>
      <c r="V4644" s="1764">
        <f t="shared" si="1568"/>
        <v>0</v>
      </c>
      <c r="W4644" s="1764">
        <f t="shared" si="1569"/>
        <v>0</v>
      </c>
      <c r="X4644" s="1768"/>
      <c r="Y4644" s="1784"/>
      <c r="Z4644" s="1770"/>
      <c r="AA4644" s="1843"/>
      <c r="AB4644" s="1843"/>
      <c r="AH4644" s="1867"/>
      <c r="AK4644" s="1868"/>
      <c r="AL4644" s="1868"/>
    </row>
    <row r="4645" spans="9:38" x14ac:dyDescent="0.25">
      <c r="I4645" s="1783">
        <v>0</v>
      </c>
      <c r="J4645" s="1783">
        <v>0</v>
      </c>
      <c r="O4645" s="1764">
        <f t="shared" si="1563"/>
        <v>0</v>
      </c>
      <c r="P4645" s="1806" t="str">
        <f t="shared" si="1564"/>
        <v/>
      </c>
      <c r="R4645" s="1864" t="str">
        <f t="shared" si="1565"/>
        <v/>
      </c>
      <c r="S4645" s="1807">
        <f t="shared" si="1566"/>
        <v>0</v>
      </c>
      <c r="U4645" s="1764">
        <f t="shared" si="1567"/>
        <v>0</v>
      </c>
      <c r="V4645" s="1764">
        <f t="shared" si="1568"/>
        <v>0</v>
      </c>
      <c r="W4645" s="1764">
        <f t="shared" si="1569"/>
        <v>0</v>
      </c>
      <c r="X4645" s="1768"/>
      <c r="Y4645" s="1784"/>
      <c r="Z4645" s="1770"/>
      <c r="AA4645" s="1843"/>
      <c r="AB4645" s="1843"/>
      <c r="AH4645" s="1867"/>
      <c r="AK4645" s="1868"/>
      <c r="AL4645" s="1868"/>
    </row>
    <row r="4646" spans="9:38" x14ac:dyDescent="0.25">
      <c r="I4646" s="1783">
        <v>0</v>
      </c>
      <c r="J4646" s="1783">
        <v>0</v>
      </c>
      <c r="O4646" s="1764">
        <f t="shared" si="1563"/>
        <v>0</v>
      </c>
      <c r="P4646" s="1806" t="str">
        <f t="shared" si="1564"/>
        <v/>
      </c>
      <c r="R4646" s="1864" t="str">
        <f t="shared" si="1565"/>
        <v/>
      </c>
      <c r="S4646" s="1807">
        <f t="shared" si="1566"/>
        <v>0</v>
      </c>
      <c r="U4646" s="1764">
        <f t="shared" si="1567"/>
        <v>0</v>
      </c>
      <c r="V4646" s="1764">
        <f t="shared" si="1568"/>
        <v>0</v>
      </c>
      <c r="W4646" s="1764">
        <f t="shared" si="1569"/>
        <v>0</v>
      </c>
      <c r="X4646" s="1768"/>
      <c r="Y4646" s="1784"/>
      <c r="Z4646" s="1770"/>
      <c r="AA4646" s="1843"/>
      <c r="AB4646" s="1843"/>
      <c r="AH4646" s="1867"/>
      <c r="AK4646" s="1868"/>
      <c r="AL4646" s="1868"/>
    </row>
    <row r="4647" spans="9:38" x14ac:dyDescent="0.25">
      <c r="I4647" s="1783">
        <v>0</v>
      </c>
      <c r="J4647" s="1783">
        <v>0</v>
      </c>
      <c r="O4647" s="1764">
        <f t="shared" si="1563"/>
        <v>0</v>
      </c>
      <c r="P4647" s="1806" t="str">
        <f t="shared" si="1564"/>
        <v/>
      </c>
      <c r="R4647" s="1864" t="str">
        <f t="shared" si="1565"/>
        <v/>
      </c>
      <c r="S4647" s="1807">
        <f t="shared" si="1566"/>
        <v>0</v>
      </c>
      <c r="U4647" s="1764">
        <f t="shared" si="1567"/>
        <v>0</v>
      </c>
      <c r="V4647" s="1764">
        <f t="shared" si="1568"/>
        <v>0</v>
      </c>
      <c r="W4647" s="1764">
        <f t="shared" si="1569"/>
        <v>0</v>
      </c>
      <c r="X4647" s="1768"/>
      <c r="Y4647" s="1784"/>
      <c r="Z4647" s="1770"/>
      <c r="AA4647" s="1843"/>
      <c r="AB4647" s="1843"/>
      <c r="AH4647" s="1867"/>
      <c r="AK4647" s="1868"/>
      <c r="AL4647" s="1868"/>
    </row>
    <row r="4648" spans="9:38" x14ac:dyDescent="0.25">
      <c r="I4648" s="1783">
        <v>0</v>
      </c>
      <c r="J4648" s="1783">
        <v>0</v>
      </c>
      <c r="O4648" s="1764">
        <f t="shared" si="1563"/>
        <v>0</v>
      </c>
      <c r="P4648" s="1806" t="str">
        <f t="shared" si="1564"/>
        <v/>
      </c>
      <c r="R4648" s="1864" t="str">
        <f t="shared" si="1565"/>
        <v/>
      </c>
      <c r="S4648" s="1807">
        <f t="shared" si="1566"/>
        <v>0</v>
      </c>
      <c r="U4648" s="1764">
        <f t="shared" si="1567"/>
        <v>0</v>
      </c>
      <c r="V4648" s="1764">
        <f t="shared" si="1568"/>
        <v>0</v>
      </c>
      <c r="W4648" s="1764">
        <f t="shared" si="1569"/>
        <v>0</v>
      </c>
      <c r="X4648" s="1768"/>
      <c r="Y4648" s="1784"/>
      <c r="Z4648" s="1770"/>
      <c r="AA4648" s="1843"/>
      <c r="AB4648" s="1843"/>
      <c r="AH4648" s="1867"/>
      <c r="AK4648" s="1868"/>
      <c r="AL4648" s="1868"/>
    </row>
    <row r="4649" spans="9:38" x14ac:dyDescent="0.25">
      <c r="I4649" s="1783">
        <v>0</v>
      </c>
      <c r="J4649" s="1783">
        <v>0</v>
      </c>
      <c r="O4649" s="1764">
        <f t="shared" si="1563"/>
        <v>0</v>
      </c>
      <c r="P4649" s="1806" t="str">
        <f t="shared" si="1564"/>
        <v/>
      </c>
      <c r="R4649" s="1864" t="str">
        <f t="shared" si="1565"/>
        <v/>
      </c>
      <c r="S4649" s="1807">
        <f t="shared" si="1566"/>
        <v>0</v>
      </c>
      <c r="U4649" s="1764">
        <f t="shared" si="1567"/>
        <v>0</v>
      </c>
      <c r="V4649" s="1764">
        <f t="shared" si="1568"/>
        <v>0</v>
      </c>
      <c r="W4649" s="1764">
        <f t="shared" si="1569"/>
        <v>0</v>
      </c>
      <c r="X4649" s="1768"/>
      <c r="Y4649" s="1784"/>
      <c r="Z4649" s="1770"/>
      <c r="AA4649" s="1843"/>
      <c r="AB4649" s="1843"/>
      <c r="AH4649" s="1867"/>
      <c r="AK4649" s="1868"/>
      <c r="AL4649" s="1868"/>
    </row>
    <row r="4650" spans="9:38" x14ac:dyDescent="0.25">
      <c r="I4650" s="1783">
        <v>0</v>
      </c>
      <c r="J4650" s="1783">
        <v>0</v>
      </c>
      <c r="O4650" s="1764">
        <f t="shared" si="1563"/>
        <v>0</v>
      </c>
      <c r="P4650" s="1806" t="str">
        <f t="shared" si="1564"/>
        <v/>
      </c>
      <c r="R4650" s="1864" t="str">
        <f t="shared" si="1565"/>
        <v/>
      </c>
      <c r="S4650" s="1807">
        <f t="shared" si="1566"/>
        <v>0</v>
      </c>
      <c r="U4650" s="1764">
        <f t="shared" si="1567"/>
        <v>0</v>
      </c>
      <c r="V4650" s="1764">
        <f t="shared" si="1568"/>
        <v>0</v>
      </c>
      <c r="W4650" s="1764">
        <f t="shared" si="1569"/>
        <v>0</v>
      </c>
      <c r="X4650" s="1768"/>
      <c r="Y4650" s="1784"/>
      <c r="Z4650" s="1770"/>
      <c r="AA4650" s="1843"/>
      <c r="AB4650" s="1843"/>
      <c r="AH4650" s="1867"/>
      <c r="AK4650" s="1868"/>
      <c r="AL4650" s="1868"/>
    </row>
    <row r="4651" spans="9:38" x14ac:dyDescent="0.25">
      <c r="I4651" s="1783">
        <v>0</v>
      </c>
      <c r="J4651" s="1783">
        <v>0</v>
      </c>
      <c r="O4651" s="1764">
        <f t="shared" si="1563"/>
        <v>0</v>
      </c>
      <c r="P4651" s="1806" t="str">
        <f t="shared" si="1564"/>
        <v/>
      </c>
      <c r="R4651" s="1864" t="str">
        <f t="shared" si="1565"/>
        <v/>
      </c>
      <c r="S4651" s="1807">
        <f t="shared" si="1566"/>
        <v>0</v>
      </c>
      <c r="U4651" s="1764">
        <f t="shared" si="1567"/>
        <v>0</v>
      </c>
      <c r="V4651" s="1764">
        <f t="shared" si="1568"/>
        <v>0</v>
      </c>
      <c r="W4651" s="1764">
        <f t="shared" si="1569"/>
        <v>0</v>
      </c>
      <c r="X4651" s="1768"/>
      <c r="Y4651" s="1784"/>
      <c r="Z4651" s="1770"/>
      <c r="AA4651" s="1843"/>
      <c r="AB4651" s="1843"/>
      <c r="AH4651" s="1867"/>
      <c r="AK4651" s="1868"/>
      <c r="AL4651" s="1868"/>
    </row>
    <row r="4652" spans="9:38" x14ac:dyDescent="0.25">
      <c r="I4652" s="1783">
        <v>0</v>
      </c>
      <c r="J4652" s="1783">
        <v>0</v>
      </c>
      <c r="O4652" s="1764">
        <f t="shared" si="1563"/>
        <v>0</v>
      </c>
      <c r="P4652" s="1806" t="str">
        <f t="shared" si="1564"/>
        <v/>
      </c>
      <c r="R4652" s="1864" t="str">
        <f t="shared" si="1565"/>
        <v/>
      </c>
      <c r="S4652" s="1807">
        <f t="shared" si="1566"/>
        <v>0</v>
      </c>
      <c r="U4652" s="1764">
        <f t="shared" si="1567"/>
        <v>0</v>
      </c>
      <c r="V4652" s="1764">
        <f t="shared" si="1568"/>
        <v>0</v>
      </c>
      <c r="W4652" s="1764">
        <f t="shared" si="1569"/>
        <v>0</v>
      </c>
      <c r="X4652" s="1768"/>
      <c r="Y4652" s="1784"/>
      <c r="Z4652" s="1770"/>
      <c r="AA4652" s="1843"/>
      <c r="AB4652" s="1843"/>
      <c r="AH4652" s="1867"/>
      <c r="AK4652" s="1868"/>
      <c r="AL4652" s="1868"/>
    </row>
    <row r="4653" spans="9:38" x14ac:dyDescent="0.25">
      <c r="I4653" s="1783">
        <v>0</v>
      </c>
      <c r="J4653" s="1783">
        <v>0</v>
      </c>
      <c r="O4653" s="1764">
        <f t="shared" si="1563"/>
        <v>0</v>
      </c>
      <c r="P4653" s="1806" t="str">
        <f t="shared" si="1564"/>
        <v/>
      </c>
      <c r="R4653" s="1864" t="str">
        <f t="shared" si="1565"/>
        <v/>
      </c>
      <c r="S4653" s="1807">
        <f t="shared" si="1566"/>
        <v>0</v>
      </c>
      <c r="U4653" s="1764">
        <f t="shared" si="1567"/>
        <v>0</v>
      </c>
      <c r="V4653" s="1764">
        <f t="shared" si="1568"/>
        <v>0</v>
      </c>
      <c r="W4653" s="1764">
        <f t="shared" si="1569"/>
        <v>0</v>
      </c>
      <c r="X4653" s="1768"/>
      <c r="Y4653" s="1784"/>
      <c r="Z4653" s="1770"/>
      <c r="AA4653" s="1843"/>
      <c r="AB4653" s="1843"/>
      <c r="AH4653" s="1867"/>
      <c r="AK4653" s="1868"/>
      <c r="AL4653" s="1868"/>
    </row>
    <row r="4654" spans="9:38" x14ac:dyDescent="0.25">
      <c r="I4654" s="1783">
        <v>0</v>
      </c>
      <c r="J4654" s="1783">
        <v>0</v>
      </c>
      <c r="O4654" s="1764">
        <f t="shared" si="1563"/>
        <v>0</v>
      </c>
      <c r="P4654" s="1806" t="str">
        <f t="shared" si="1564"/>
        <v/>
      </c>
      <c r="R4654" s="1864" t="str">
        <f t="shared" si="1565"/>
        <v/>
      </c>
      <c r="S4654" s="1807">
        <f t="shared" si="1566"/>
        <v>0</v>
      </c>
      <c r="U4654" s="1764">
        <f t="shared" si="1567"/>
        <v>0</v>
      </c>
      <c r="V4654" s="1764">
        <f t="shared" si="1568"/>
        <v>0</v>
      </c>
      <c r="W4654" s="1764">
        <f t="shared" si="1569"/>
        <v>0</v>
      </c>
      <c r="X4654" s="1768"/>
      <c r="Y4654" s="1784"/>
      <c r="Z4654" s="1770"/>
      <c r="AA4654" s="1843"/>
      <c r="AB4654" s="1843"/>
      <c r="AH4654" s="1867"/>
      <c r="AK4654" s="1868"/>
      <c r="AL4654" s="1868"/>
    </row>
    <row r="4655" spans="9:38" x14ac:dyDescent="0.25">
      <c r="I4655" s="1783">
        <v>0</v>
      </c>
      <c r="J4655" s="1783">
        <v>0</v>
      </c>
      <c r="O4655" s="1764">
        <f t="shared" si="1563"/>
        <v>0</v>
      </c>
      <c r="P4655" s="1806" t="str">
        <f t="shared" si="1564"/>
        <v/>
      </c>
      <c r="R4655" s="1864" t="str">
        <f t="shared" si="1565"/>
        <v/>
      </c>
      <c r="S4655" s="1807">
        <f t="shared" si="1566"/>
        <v>0</v>
      </c>
      <c r="U4655" s="1764">
        <f t="shared" si="1567"/>
        <v>0</v>
      </c>
      <c r="V4655" s="1764">
        <f t="shared" si="1568"/>
        <v>0</v>
      </c>
      <c r="W4655" s="1764">
        <f t="shared" si="1569"/>
        <v>0</v>
      </c>
      <c r="X4655" s="1768"/>
      <c r="Y4655" s="1784"/>
      <c r="Z4655" s="1770"/>
      <c r="AA4655" s="1843"/>
      <c r="AB4655" s="1843"/>
      <c r="AH4655" s="1867"/>
      <c r="AK4655" s="1868"/>
      <c r="AL4655" s="1868"/>
    </row>
    <row r="4656" spans="9:38" x14ac:dyDescent="0.25">
      <c r="I4656" s="1783">
        <v>0</v>
      </c>
      <c r="J4656" s="1783">
        <v>0</v>
      </c>
      <c r="O4656" s="1764">
        <f t="shared" si="1563"/>
        <v>0</v>
      </c>
      <c r="P4656" s="1806" t="str">
        <f t="shared" si="1564"/>
        <v/>
      </c>
      <c r="R4656" s="1864" t="str">
        <f t="shared" si="1565"/>
        <v/>
      </c>
      <c r="S4656" s="1807">
        <f t="shared" si="1566"/>
        <v>0</v>
      </c>
      <c r="U4656" s="1764">
        <f t="shared" si="1567"/>
        <v>0</v>
      </c>
      <c r="V4656" s="1764">
        <f t="shared" si="1568"/>
        <v>0</v>
      </c>
      <c r="W4656" s="1764">
        <f t="shared" si="1569"/>
        <v>0</v>
      </c>
      <c r="X4656" s="1768"/>
      <c r="Y4656" s="1784"/>
      <c r="Z4656" s="1770"/>
      <c r="AA4656" s="1843"/>
      <c r="AB4656" s="1843"/>
      <c r="AH4656" s="1867"/>
      <c r="AK4656" s="1868"/>
      <c r="AL4656" s="1868"/>
    </row>
    <row r="4657" spans="9:38" x14ac:dyDescent="0.25">
      <c r="I4657" s="1783">
        <v>0</v>
      </c>
      <c r="J4657" s="1783">
        <v>0</v>
      </c>
      <c r="O4657" s="1764">
        <f t="shared" si="1563"/>
        <v>0</v>
      </c>
      <c r="P4657" s="1806" t="str">
        <f t="shared" si="1564"/>
        <v/>
      </c>
      <c r="R4657" s="1864" t="str">
        <f t="shared" si="1565"/>
        <v/>
      </c>
      <c r="S4657" s="1807">
        <f t="shared" si="1566"/>
        <v>0</v>
      </c>
      <c r="U4657" s="1764">
        <f t="shared" si="1567"/>
        <v>0</v>
      </c>
      <c r="V4657" s="1764">
        <f t="shared" si="1568"/>
        <v>0</v>
      </c>
      <c r="W4657" s="1764">
        <f t="shared" si="1569"/>
        <v>0</v>
      </c>
      <c r="X4657" s="1768"/>
      <c r="Y4657" s="1784"/>
      <c r="Z4657" s="1770"/>
      <c r="AA4657" s="1843"/>
      <c r="AB4657" s="1843"/>
      <c r="AH4657" s="1867"/>
      <c r="AK4657" s="1868"/>
      <c r="AL4657" s="1868"/>
    </row>
    <row r="4658" spans="9:38" x14ac:dyDescent="0.25">
      <c r="I4658" s="1783">
        <v>0</v>
      </c>
      <c r="J4658" s="1783">
        <v>0</v>
      </c>
      <c r="O4658" s="1764">
        <f t="shared" si="1563"/>
        <v>0</v>
      </c>
      <c r="P4658" s="1806" t="str">
        <f t="shared" si="1564"/>
        <v/>
      </c>
      <c r="R4658" s="1864" t="str">
        <f t="shared" si="1565"/>
        <v/>
      </c>
      <c r="S4658" s="1807">
        <f t="shared" si="1566"/>
        <v>0</v>
      </c>
      <c r="U4658" s="1764">
        <f t="shared" si="1567"/>
        <v>0</v>
      </c>
      <c r="V4658" s="1764">
        <f t="shared" si="1568"/>
        <v>0</v>
      </c>
      <c r="W4658" s="1764">
        <f t="shared" si="1569"/>
        <v>0</v>
      </c>
      <c r="X4658" s="1768"/>
      <c r="Y4658" s="1784"/>
      <c r="Z4658" s="1770"/>
      <c r="AA4658" s="1843"/>
      <c r="AB4658" s="1843"/>
      <c r="AH4658" s="1867"/>
      <c r="AK4658" s="1868"/>
      <c r="AL4658" s="1868"/>
    </row>
    <row r="4659" spans="9:38" x14ac:dyDescent="0.25">
      <c r="I4659" s="1783">
        <v>0</v>
      </c>
      <c r="J4659" s="1783">
        <v>0</v>
      </c>
      <c r="O4659" s="1764">
        <f t="shared" si="1563"/>
        <v>0</v>
      </c>
      <c r="P4659" s="1806" t="str">
        <f t="shared" si="1564"/>
        <v/>
      </c>
      <c r="R4659" s="1864" t="str">
        <f t="shared" si="1565"/>
        <v/>
      </c>
      <c r="S4659" s="1807">
        <f t="shared" si="1566"/>
        <v>0</v>
      </c>
      <c r="U4659" s="1764">
        <f t="shared" si="1567"/>
        <v>0</v>
      </c>
      <c r="V4659" s="1764">
        <f t="shared" si="1568"/>
        <v>0</v>
      </c>
      <c r="W4659" s="1764">
        <f t="shared" si="1569"/>
        <v>0</v>
      </c>
      <c r="X4659" s="1768"/>
      <c r="Y4659" s="1784"/>
      <c r="Z4659" s="1770"/>
      <c r="AA4659" s="1843"/>
      <c r="AB4659" s="1843"/>
      <c r="AH4659" s="1867"/>
      <c r="AK4659" s="1868"/>
      <c r="AL4659" s="1868"/>
    </row>
    <row r="4660" spans="9:38" x14ac:dyDescent="0.25">
      <c r="I4660" s="1783">
        <v>0</v>
      </c>
      <c r="J4660" s="1783">
        <v>0</v>
      </c>
      <c r="O4660" s="1764">
        <f t="shared" si="1563"/>
        <v>0</v>
      </c>
      <c r="P4660" s="1806" t="str">
        <f t="shared" si="1564"/>
        <v/>
      </c>
      <c r="R4660" s="1864" t="str">
        <f t="shared" si="1565"/>
        <v/>
      </c>
      <c r="S4660" s="1807">
        <f t="shared" si="1566"/>
        <v>0</v>
      </c>
      <c r="U4660" s="1764">
        <f t="shared" si="1567"/>
        <v>0</v>
      </c>
      <c r="V4660" s="1764">
        <f t="shared" si="1568"/>
        <v>0</v>
      </c>
      <c r="W4660" s="1764">
        <f t="shared" si="1569"/>
        <v>0</v>
      </c>
      <c r="X4660" s="1768"/>
      <c r="Y4660" s="1784"/>
      <c r="Z4660" s="1770"/>
      <c r="AA4660" s="1843"/>
      <c r="AB4660" s="1843"/>
      <c r="AH4660" s="1867"/>
      <c r="AK4660" s="1868"/>
      <c r="AL4660" s="1868"/>
    </row>
    <row r="4661" spans="9:38" x14ac:dyDescent="0.25">
      <c r="I4661" s="1783">
        <v>0</v>
      </c>
      <c r="J4661" s="1783">
        <v>0</v>
      </c>
      <c r="O4661" s="1764">
        <f t="shared" si="1563"/>
        <v>0</v>
      </c>
      <c r="P4661" s="1806" t="str">
        <f t="shared" si="1564"/>
        <v/>
      </c>
      <c r="R4661" s="1864" t="str">
        <f t="shared" si="1565"/>
        <v/>
      </c>
      <c r="S4661" s="1807">
        <f t="shared" si="1566"/>
        <v>0</v>
      </c>
      <c r="U4661" s="1764">
        <f t="shared" si="1567"/>
        <v>0</v>
      </c>
      <c r="V4661" s="1764">
        <f t="shared" si="1568"/>
        <v>0</v>
      </c>
      <c r="W4661" s="1764">
        <f t="shared" si="1569"/>
        <v>0</v>
      </c>
      <c r="X4661" s="1768"/>
      <c r="Y4661" s="1784"/>
      <c r="Z4661" s="1770"/>
      <c r="AA4661" s="1843"/>
      <c r="AB4661" s="1843"/>
      <c r="AH4661" s="1867"/>
      <c r="AK4661" s="1868"/>
      <c r="AL4661" s="1868"/>
    </row>
    <row r="4662" spans="9:38" x14ac:dyDescent="0.25">
      <c r="I4662" s="1783">
        <v>0</v>
      </c>
      <c r="J4662" s="1783">
        <v>0</v>
      </c>
      <c r="O4662" s="1764">
        <f t="shared" si="1563"/>
        <v>0</v>
      </c>
      <c r="P4662" s="1806" t="str">
        <f t="shared" si="1564"/>
        <v/>
      </c>
      <c r="R4662" s="1864" t="str">
        <f t="shared" si="1565"/>
        <v/>
      </c>
      <c r="S4662" s="1807">
        <f t="shared" si="1566"/>
        <v>0</v>
      </c>
      <c r="U4662" s="1764">
        <f t="shared" si="1567"/>
        <v>0</v>
      </c>
      <c r="V4662" s="1764">
        <f t="shared" si="1568"/>
        <v>0</v>
      </c>
      <c r="W4662" s="1764">
        <f t="shared" si="1569"/>
        <v>0</v>
      </c>
      <c r="X4662" s="1768"/>
      <c r="Y4662" s="1784"/>
      <c r="Z4662" s="1770"/>
      <c r="AA4662" s="1843"/>
      <c r="AB4662" s="1843"/>
      <c r="AH4662" s="1867"/>
      <c r="AK4662" s="1868"/>
      <c r="AL4662" s="1868"/>
    </row>
    <row r="4663" spans="9:38" x14ac:dyDescent="0.25">
      <c r="I4663" s="1783">
        <v>0</v>
      </c>
      <c r="J4663" s="1783">
        <v>0</v>
      </c>
      <c r="O4663" s="1764">
        <f t="shared" si="1563"/>
        <v>0</v>
      </c>
      <c r="P4663" s="1806" t="str">
        <f t="shared" si="1564"/>
        <v/>
      </c>
      <c r="R4663" s="1864" t="str">
        <f t="shared" si="1565"/>
        <v/>
      </c>
      <c r="S4663" s="1807">
        <f t="shared" si="1566"/>
        <v>0</v>
      </c>
      <c r="U4663" s="1764">
        <f t="shared" si="1567"/>
        <v>0</v>
      </c>
      <c r="V4663" s="1764">
        <f t="shared" si="1568"/>
        <v>0</v>
      </c>
      <c r="W4663" s="1764">
        <f t="shared" si="1569"/>
        <v>0</v>
      </c>
      <c r="X4663" s="1768"/>
      <c r="Y4663" s="1784"/>
      <c r="Z4663" s="1770"/>
      <c r="AA4663" s="1843"/>
      <c r="AB4663" s="1843"/>
      <c r="AH4663" s="1867"/>
      <c r="AK4663" s="1868"/>
      <c r="AL4663" s="1868"/>
    </row>
    <row r="4664" spans="9:38" x14ac:dyDescent="0.25">
      <c r="I4664" s="1783">
        <v>0</v>
      </c>
      <c r="J4664" s="1783">
        <v>0</v>
      </c>
      <c r="O4664" s="1764">
        <f t="shared" si="1563"/>
        <v>0</v>
      </c>
      <c r="P4664" s="1806" t="str">
        <f t="shared" si="1564"/>
        <v/>
      </c>
      <c r="R4664" s="1864" t="str">
        <f t="shared" si="1565"/>
        <v/>
      </c>
      <c r="S4664" s="1807">
        <f t="shared" si="1566"/>
        <v>0</v>
      </c>
      <c r="U4664" s="1764">
        <f t="shared" si="1567"/>
        <v>0</v>
      </c>
      <c r="V4664" s="1764">
        <f t="shared" si="1568"/>
        <v>0</v>
      </c>
      <c r="W4664" s="1764">
        <f t="shared" si="1569"/>
        <v>0</v>
      </c>
      <c r="X4664" s="1768"/>
      <c r="Y4664" s="1784"/>
      <c r="Z4664" s="1770"/>
      <c r="AA4664" s="1843"/>
      <c r="AB4664" s="1843"/>
      <c r="AH4664" s="1867"/>
      <c r="AK4664" s="1868"/>
      <c r="AL4664" s="1868"/>
    </row>
    <row r="4665" spans="9:38" x14ac:dyDescent="0.25">
      <c r="I4665" s="1783">
        <v>0</v>
      </c>
      <c r="J4665" s="1783">
        <v>0</v>
      </c>
      <c r="O4665" s="1764">
        <f t="shared" si="1563"/>
        <v>0</v>
      </c>
      <c r="P4665" s="1806" t="str">
        <f t="shared" si="1564"/>
        <v/>
      </c>
      <c r="R4665" s="1864" t="str">
        <f t="shared" si="1565"/>
        <v/>
      </c>
      <c r="S4665" s="1807">
        <f t="shared" si="1566"/>
        <v>0</v>
      </c>
      <c r="U4665" s="1764">
        <f t="shared" si="1567"/>
        <v>0</v>
      </c>
      <c r="V4665" s="1764">
        <f t="shared" si="1568"/>
        <v>0</v>
      </c>
      <c r="W4665" s="1764">
        <f t="shared" si="1569"/>
        <v>0</v>
      </c>
      <c r="X4665" s="1768"/>
      <c r="Y4665" s="1784"/>
      <c r="Z4665" s="1770"/>
      <c r="AA4665" s="1843"/>
      <c r="AB4665" s="1843"/>
      <c r="AH4665" s="1867"/>
      <c r="AK4665" s="1868"/>
      <c r="AL4665" s="1868"/>
    </row>
    <row r="4666" spans="9:38" x14ac:dyDescent="0.25">
      <c r="I4666" s="1783">
        <v>0</v>
      </c>
      <c r="J4666" s="1783">
        <v>0</v>
      </c>
      <c r="O4666" s="1764">
        <f t="shared" si="1563"/>
        <v>0</v>
      </c>
      <c r="P4666" s="1806" t="str">
        <f t="shared" si="1564"/>
        <v/>
      </c>
      <c r="R4666" s="1864" t="str">
        <f t="shared" si="1565"/>
        <v/>
      </c>
      <c r="S4666" s="1807">
        <f t="shared" si="1566"/>
        <v>0</v>
      </c>
      <c r="U4666" s="1764">
        <f t="shared" si="1567"/>
        <v>0</v>
      </c>
      <c r="V4666" s="1764">
        <f t="shared" si="1568"/>
        <v>0</v>
      </c>
      <c r="W4666" s="1764">
        <f t="shared" si="1569"/>
        <v>0</v>
      </c>
      <c r="X4666" s="1768"/>
      <c r="Y4666" s="1784"/>
      <c r="Z4666" s="1770"/>
      <c r="AA4666" s="1843"/>
      <c r="AB4666" s="1843"/>
      <c r="AH4666" s="1867"/>
      <c r="AK4666" s="1868"/>
      <c r="AL4666" s="1868"/>
    </row>
    <row r="4667" spans="9:38" x14ac:dyDescent="0.25">
      <c r="I4667" s="1783">
        <v>0</v>
      </c>
      <c r="J4667" s="1783">
        <v>0</v>
      </c>
      <c r="O4667" s="1764">
        <f t="shared" si="1563"/>
        <v>0</v>
      </c>
      <c r="P4667" s="1806" t="str">
        <f t="shared" si="1564"/>
        <v/>
      </c>
      <c r="R4667" s="1864" t="str">
        <f t="shared" si="1565"/>
        <v/>
      </c>
      <c r="S4667" s="1807">
        <f t="shared" si="1566"/>
        <v>0</v>
      </c>
      <c r="U4667" s="1764">
        <f t="shared" si="1567"/>
        <v>0</v>
      </c>
      <c r="V4667" s="1764">
        <f t="shared" si="1568"/>
        <v>0</v>
      </c>
      <c r="W4667" s="1764">
        <f t="shared" si="1569"/>
        <v>0</v>
      </c>
      <c r="X4667" s="1768"/>
      <c r="Y4667" s="1784"/>
      <c r="Z4667" s="1770"/>
      <c r="AA4667" s="1843"/>
      <c r="AB4667" s="1843"/>
      <c r="AH4667" s="1867"/>
      <c r="AK4667" s="1868"/>
      <c r="AL4667" s="1868"/>
    </row>
    <row r="4668" spans="9:38" x14ac:dyDescent="0.25">
      <c r="I4668" s="1783">
        <v>0</v>
      </c>
      <c r="J4668" s="1783">
        <v>0</v>
      </c>
      <c r="O4668" s="1764">
        <f t="shared" si="1563"/>
        <v>0</v>
      </c>
      <c r="P4668" s="1806" t="str">
        <f t="shared" si="1564"/>
        <v/>
      </c>
      <c r="R4668" s="1864" t="str">
        <f t="shared" si="1565"/>
        <v/>
      </c>
      <c r="S4668" s="1807">
        <f t="shared" si="1566"/>
        <v>0</v>
      </c>
      <c r="U4668" s="1764">
        <f t="shared" si="1567"/>
        <v>0</v>
      </c>
      <c r="V4668" s="1764">
        <f t="shared" si="1568"/>
        <v>0</v>
      </c>
      <c r="W4668" s="1764">
        <f t="shared" si="1569"/>
        <v>0</v>
      </c>
      <c r="X4668" s="1768"/>
      <c r="Y4668" s="1784"/>
      <c r="Z4668" s="1770"/>
      <c r="AA4668" s="1843"/>
      <c r="AB4668" s="1843"/>
      <c r="AH4668" s="1867"/>
      <c r="AK4668" s="1868"/>
      <c r="AL4668" s="1868"/>
    </row>
    <row r="4669" spans="9:38" x14ac:dyDescent="0.25">
      <c r="I4669" s="1783">
        <v>0</v>
      </c>
      <c r="J4669" s="1783">
        <v>0</v>
      </c>
      <c r="O4669" s="1764">
        <f t="shared" si="1563"/>
        <v>0</v>
      </c>
      <c r="P4669" s="1806" t="str">
        <f t="shared" si="1564"/>
        <v/>
      </c>
      <c r="R4669" s="1864" t="str">
        <f t="shared" si="1565"/>
        <v/>
      </c>
      <c r="S4669" s="1807">
        <f t="shared" si="1566"/>
        <v>0</v>
      </c>
      <c r="U4669" s="1764">
        <f t="shared" si="1567"/>
        <v>0</v>
      </c>
      <c r="V4669" s="1764">
        <f t="shared" si="1568"/>
        <v>0</v>
      </c>
      <c r="W4669" s="1764">
        <f t="shared" si="1569"/>
        <v>0</v>
      </c>
      <c r="X4669" s="1768"/>
      <c r="Y4669" s="1784"/>
      <c r="Z4669" s="1770"/>
      <c r="AA4669" s="1843"/>
      <c r="AB4669" s="1843"/>
      <c r="AH4669" s="1867"/>
      <c r="AK4669" s="1868"/>
      <c r="AL4669" s="1868"/>
    </row>
    <row r="4670" spans="9:38" x14ac:dyDescent="0.25">
      <c r="I4670" s="1783">
        <v>0</v>
      </c>
      <c r="J4670" s="1783">
        <v>0</v>
      </c>
      <c r="O4670" s="1764">
        <f t="shared" si="1563"/>
        <v>0</v>
      </c>
      <c r="P4670" s="1806" t="str">
        <f t="shared" si="1564"/>
        <v/>
      </c>
      <c r="R4670" s="1864" t="str">
        <f t="shared" si="1565"/>
        <v/>
      </c>
      <c r="S4670" s="1807">
        <f t="shared" si="1566"/>
        <v>0</v>
      </c>
      <c r="U4670" s="1764">
        <f t="shared" si="1567"/>
        <v>0</v>
      </c>
      <c r="V4670" s="1764">
        <f t="shared" si="1568"/>
        <v>0</v>
      </c>
      <c r="W4670" s="1764">
        <f t="shared" si="1569"/>
        <v>0</v>
      </c>
      <c r="X4670" s="1768"/>
      <c r="Y4670" s="1784"/>
      <c r="Z4670" s="1770"/>
      <c r="AA4670" s="1843"/>
      <c r="AB4670" s="1843"/>
      <c r="AH4670" s="1867"/>
      <c r="AK4670" s="1868"/>
      <c r="AL4670" s="1868"/>
    </row>
    <row r="4671" spans="9:38" x14ac:dyDescent="0.25">
      <c r="I4671" s="1783">
        <v>0</v>
      </c>
      <c r="J4671" s="1783">
        <v>0</v>
      </c>
      <c r="O4671" s="1764">
        <f t="shared" si="1563"/>
        <v>0</v>
      </c>
      <c r="P4671" s="1806" t="str">
        <f t="shared" si="1564"/>
        <v/>
      </c>
      <c r="R4671" s="1864" t="str">
        <f t="shared" si="1565"/>
        <v/>
      </c>
      <c r="S4671" s="1807">
        <f t="shared" si="1566"/>
        <v>0</v>
      </c>
      <c r="U4671" s="1764">
        <f t="shared" si="1567"/>
        <v>0</v>
      </c>
      <c r="V4671" s="1764">
        <f t="shared" si="1568"/>
        <v>0</v>
      </c>
      <c r="W4671" s="1764">
        <f t="shared" si="1569"/>
        <v>0</v>
      </c>
      <c r="X4671" s="1768"/>
      <c r="Y4671" s="1784"/>
      <c r="Z4671" s="1770"/>
      <c r="AA4671" s="1843"/>
      <c r="AB4671" s="1843"/>
      <c r="AH4671" s="1867"/>
      <c r="AK4671" s="1868"/>
      <c r="AL4671" s="1868"/>
    </row>
    <row r="4672" spans="9:38" x14ac:dyDescent="0.25">
      <c r="I4672" s="1783">
        <v>0</v>
      </c>
      <c r="J4672" s="1783">
        <v>0</v>
      </c>
      <c r="O4672" s="1764">
        <f t="shared" si="1563"/>
        <v>0</v>
      </c>
      <c r="P4672" s="1806" t="str">
        <f t="shared" si="1564"/>
        <v/>
      </c>
      <c r="R4672" s="1864" t="str">
        <f t="shared" si="1565"/>
        <v/>
      </c>
      <c r="S4672" s="1807">
        <f t="shared" si="1566"/>
        <v>0</v>
      </c>
      <c r="U4672" s="1764">
        <f t="shared" si="1567"/>
        <v>0</v>
      </c>
      <c r="V4672" s="1764">
        <f t="shared" si="1568"/>
        <v>0</v>
      </c>
      <c r="W4672" s="1764">
        <f t="shared" si="1569"/>
        <v>0</v>
      </c>
      <c r="X4672" s="1768"/>
      <c r="Y4672" s="1784"/>
      <c r="Z4672" s="1770"/>
      <c r="AA4672" s="1843"/>
      <c r="AB4672" s="1843"/>
      <c r="AH4672" s="1867"/>
      <c r="AK4672" s="1868"/>
      <c r="AL4672" s="1868"/>
    </row>
    <row r="4673" spans="9:38" x14ac:dyDescent="0.25">
      <c r="I4673" s="1783">
        <v>0</v>
      </c>
      <c r="J4673" s="1783">
        <v>0</v>
      </c>
      <c r="O4673" s="1764">
        <f t="shared" si="1563"/>
        <v>0</v>
      </c>
      <c r="P4673" s="1806" t="str">
        <f t="shared" si="1564"/>
        <v/>
      </c>
      <c r="R4673" s="1864" t="str">
        <f t="shared" si="1565"/>
        <v/>
      </c>
      <c r="S4673" s="1807">
        <f t="shared" si="1566"/>
        <v>0</v>
      </c>
      <c r="U4673" s="1764">
        <f t="shared" si="1567"/>
        <v>0</v>
      </c>
      <c r="V4673" s="1764">
        <f t="shared" si="1568"/>
        <v>0</v>
      </c>
      <c r="W4673" s="1764">
        <f t="shared" si="1569"/>
        <v>0</v>
      </c>
      <c r="X4673" s="1768"/>
      <c r="Y4673" s="1784"/>
      <c r="Z4673" s="1770"/>
      <c r="AA4673" s="1843"/>
      <c r="AB4673" s="1843"/>
      <c r="AH4673" s="1867"/>
      <c r="AK4673" s="1868"/>
      <c r="AL4673" s="1868"/>
    </row>
    <row r="4674" spans="9:38" x14ac:dyDescent="0.25">
      <c r="I4674" s="1783">
        <v>0</v>
      </c>
      <c r="J4674" s="1783">
        <v>0</v>
      </c>
      <c r="O4674" s="1764">
        <f t="shared" si="1563"/>
        <v>0</v>
      </c>
      <c r="P4674" s="1806" t="str">
        <f t="shared" si="1564"/>
        <v/>
      </c>
      <c r="R4674" s="1864" t="str">
        <f t="shared" si="1565"/>
        <v/>
      </c>
      <c r="S4674" s="1807">
        <f t="shared" si="1566"/>
        <v>0</v>
      </c>
      <c r="U4674" s="1764">
        <f t="shared" si="1567"/>
        <v>0</v>
      </c>
      <c r="V4674" s="1764">
        <f t="shared" si="1568"/>
        <v>0</v>
      </c>
      <c r="W4674" s="1764">
        <f t="shared" si="1569"/>
        <v>0</v>
      </c>
      <c r="X4674" s="1768"/>
      <c r="Y4674" s="1784"/>
      <c r="Z4674" s="1770"/>
      <c r="AA4674" s="1843"/>
      <c r="AB4674" s="1843"/>
      <c r="AH4674" s="1867"/>
      <c r="AK4674" s="1868"/>
      <c r="AL4674" s="1868"/>
    </row>
    <row r="4675" spans="9:38" x14ac:dyDescent="0.25">
      <c r="I4675" s="1783">
        <v>0</v>
      </c>
      <c r="J4675" s="1783">
        <v>0</v>
      </c>
      <c r="O4675" s="1764">
        <f t="shared" si="1563"/>
        <v>0</v>
      </c>
      <c r="P4675" s="1806" t="str">
        <f t="shared" si="1564"/>
        <v/>
      </c>
      <c r="R4675" s="1864" t="str">
        <f t="shared" si="1565"/>
        <v/>
      </c>
      <c r="S4675" s="1807">
        <f t="shared" si="1566"/>
        <v>0</v>
      </c>
      <c r="U4675" s="1764">
        <f t="shared" si="1567"/>
        <v>0</v>
      </c>
      <c r="V4675" s="1764">
        <f t="shared" si="1568"/>
        <v>0</v>
      </c>
      <c r="W4675" s="1764">
        <f t="shared" si="1569"/>
        <v>0</v>
      </c>
      <c r="X4675" s="1768"/>
      <c r="Y4675" s="1784"/>
      <c r="Z4675" s="1770"/>
      <c r="AA4675" s="1843"/>
      <c r="AB4675" s="1843"/>
      <c r="AH4675" s="1867"/>
      <c r="AK4675" s="1868"/>
      <c r="AL4675" s="1868"/>
    </row>
    <row r="4676" spans="9:38" x14ac:dyDescent="0.25">
      <c r="I4676" s="1783">
        <v>0</v>
      </c>
      <c r="J4676" s="1783">
        <v>0</v>
      </c>
      <c r="O4676" s="1764">
        <f t="shared" si="1563"/>
        <v>0</v>
      </c>
      <c r="P4676" s="1806" t="str">
        <f t="shared" si="1564"/>
        <v/>
      </c>
      <c r="R4676" s="1864" t="str">
        <f t="shared" si="1565"/>
        <v/>
      </c>
      <c r="S4676" s="1807">
        <f t="shared" si="1566"/>
        <v>0</v>
      </c>
      <c r="U4676" s="1764">
        <f t="shared" si="1567"/>
        <v>0</v>
      </c>
      <c r="V4676" s="1764">
        <f t="shared" si="1568"/>
        <v>0</v>
      </c>
      <c r="W4676" s="1764">
        <f t="shared" si="1569"/>
        <v>0</v>
      </c>
      <c r="X4676" s="1768"/>
      <c r="Y4676" s="1784"/>
      <c r="Z4676" s="1770"/>
      <c r="AA4676" s="1843"/>
      <c r="AB4676" s="1843"/>
      <c r="AH4676" s="1867"/>
      <c r="AK4676" s="1868"/>
      <c r="AL4676" s="1868"/>
    </row>
    <row r="4677" spans="9:38" x14ac:dyDescent="0.25">
      <c r="I4677" s="1783">
        <v>0</v>
      </c>
      <c r="J4677" s="1783">
        <v>0</v>
      </c>
      <c r="O4677" s="1764">
        <f t="shared" si="1563"/>
        <v>0</v>
      </c>
      <c r="P4677" s="1806" t="str">
        <f t="shared" si="1564"/>
        <v/>
      </c>
      <c r="R4677" s="1864" t="str">
        <f t="shared" si="1565"/>
        <v/>
      </c>
      <c r="S4677" s="1807">
        <f t="shared" si="1566"/>
        <v>0</v>
      </c>
      <c r="U4677" s="1764">
        <f t="shared" si="1567"/>
        <v>0</v>
      </c>
      <c r="V4677" s="1764">
        <f t="shared" si="1568"/>
        <v>0</v>
      </c>
      <c r="W4677" s="1764">
        <f t="shared" si="1569"/>
        <v>0</v>
      </c>
      <c r="X4677" s="1768"/>
      <c r="Y4677" s="1784"/>
      <c r="Z4677" s="1770"/>
      <c r="AA4677" s="1843"/>
      <c r="AB4677" s="1843"/>
      <c r="AH4677" s="1867"/>
      <c r="AK4677" s="1868"/>
      <c r="AL4677" s="1868"/>
    </row>
    <row r="4678" spans="9:38" x14ac:dyDescent="0.25">
      <c r="I4678" s="1783">
        <v>0</v>
      </c>
      <c r="J4678" s="1783">
        <v>0</v>
      </c>
      <c r="O4678" s="1764">
        <f t="shared" si="1563"/>
        <v>0</v>
      </c>
      <c r="P4678" s="1806" t="str">
        <f t="shared" si="1564"/>
        <v/>
      </c>
      <c r="R4678" s="1864" t="str">
        <f t="shared" si="1565"/>
        <v/>
      </c>
      <c r="S4678" s="1807">
        <f t="shared" si="1566"/>
        <v>0</v>
      </c>
      <c r="U4678" s="1764">
        <f t="shared" si="1567"/>
        <v>0</v>
      </c>
      <c r="V4678" s="1764">
        <f t="shared" si="1568"/>
        <v>0</v>
      </c>
      <c r="W4678" s="1764">
        <f t="shared" si="1569"/>
        <v>0</v>
      </c>
      <c r="X4678" s="1768"/>
      <c r="Y4678" s="1784"/>
      <c r="Z4678" s="1770"/>
      <c r="AA4678" s="1843"/>
      <c r="AB4678" s="1843"/>
      <c r="AH4678" s="1867"/>
      <c r="AK4678" s="1868"/>
      <c r="AL4678" s="1868"/>
    </row>
    <row r="4679" spans="9:38" x14ac:dyDescent="0.25">
      <c r="I4679" s="1783">
        <v>0</v>
      </c>
      <c r="J4679" s="1783">
        <v>0</v>
      </c>
      <c r="O4679" s="1764">
        <f t="shared" si="1563"/>
        <v>0</v>
      </c>
      <c r="P4679" s="1806" t="str">
        <f t="shared" si="1564"/>
        <v/>
      </c>
      <c r="R4679" s="1864" t="str">
        <f t="shared" si="1565"/>
        <v/>
      </c>
      <c r="S4679" s="1807">
        <f t="shared" si="1566"/>
        <v>0</v>
      </c>
      <c r="U4679" s="1764">
        <f t="shared" si="1567"/>
        <v>0</v>
      </c>
      <c r="V4679" s="1764">
        <f t="shared" si="1568"/>
        <v>0</v>
      </c>
      <c r="W4679" s="1764">
        <f t="shared" si="1569"/>
        <v>0</v>
      </c>
      <c r="X4679" s="1768"/>
      <c r="Y4679" s="1784"/>
      <c r="Z4679" s="1770"/>
      <c r="AA4679" s="1843"/>
      <c r="AB4679" s="1843"/>
      <c r="AH4679" s="1867"/>
      <c r="AK4679" s="1868"/>
      <c r="AL4679" s="1868"/>
    </row>
    <row r="4680" spans="9:38" x14ac:dyDescent="0.25">
      <c r="I4680" s="1783">
        <v>0</v>
      </c>
      <c r="J4680" s="1783">
        <v>0</v>
      </c>
      <c r="O4680" s="1764">
        <f t="shared" si="1563"/>
        <v>0</v>
      </c>
      <c r="P4680" s="1806" t="str">
        <f t="shared" si="1564"/>
        <v/>
      </c>
      <c r="R4680" s="1864" t="str">
        <f t="shared" si="1565"/>
        <v/>
      </c>
      <c r="S4680" s="1807">
        <f t="shared" si="1566"/>
        <v>0</v>
      </c>
      <c r="U4680" s="1764">
        <f t="shared" si="1567"/>
        <v>0</v>
      </c>
      <c r="V4680" s="1764">
        <f t="shared" si="1568"/>
        <v>0</v>
      </c>
      <c r="W4680" s="1764">
        <f t="shared" si="1569"/>
        <v>0</v>
      </c>
      <c r="X4680" s="1768"/>
      <c r="Y4680" s="1784"/>
      <c r="Z4680" s="1770"/>
      <c r="AA4680" s="1843"/>
      <c r="AB4680" s="1843"/>
      <c r="AH4680" s="1867"/>
      <c r="AK4680" s="1868"/>
      <c r="AL4680" s="1868"/>
    </row>
    <row r="4681" spans="9:38" x14ac:dyDescent="0.25">
      <c r="I4681" s="1783">
        <v>0</v>
      </c>
      <c r="J4681" s="1783">
        <v>0</v>
      </c>
      <c r="O4681" s="1764">
        <f t="shared" ref="O4681:O4744" si="1570">N4681-Q4681</f>
        <v>0</v>
      </c>
      <c r="P4681" s="1806" t="str">
        <f t="shared" ref="P4681:P4744" si="1571">IF(N4681&lt;=0,"",O4681/N4681)</f>
        <v/>
      </c>
      <c r="R4681" s="1864" t="str">
        <f t="shared" ref="R4681:R4744" si="1572">IF(N4681&lt;=0,"",Q4681/N4681)</f>
        <v/>
      </c>
      <c r="S4681" s="1807">
        <f t="shared" ref="S4681:S4744" si="1573">Q4681/$S$1</f>
        <v>0</v>
      </c>
      <c r="U4681" s="1764">
        <f t="shared" ref="U4681:U4744" si="1574">((1-I4681)*O4681)+((1-J4681)*Q4681)</f>
        <v>0</v>
      </c>
      <c r="V4681" s="1764">
        <f t="shared" ref="V4681:V4744" si="1575">L4681-W4681</f>
        <v>0</v>
      </c>
      <c r="W4681" s="1764">
        <f t="shared" ref="W4681:W4744" si="1576">X4681+AC4681+AH4681+AM4681+AO4681+AR4681</f>
        <v>0</v>
      </c>
      <c r="X4681" s="1768"/>
      <c r="Y4681" s="1784"/>
      <c r="Z4681" s="1770"/>
      <c r="AA4681" s="1843"/>
      <c r="AB4681" s="1843"/>
      <c r="AH4681" s="1867"/>
      <c r="AK4681" s="1868"/>
      <c r="AL4681" s="1868"/>
    </row>
    <row r="4682" spans="9:38" x14ac:dyDescent="0.25">
      <c r="I4682" s="1783">
        <v>0</v>
      </c>
      <c r="J4682" s="1783">
        <v>0</v>
      </c>
      <c r="O4682" s="1764">
        <f t="shared" si="1570"/>
        <v>0</v>
      </c>
      <c r="P4682" s="1806" t="str">
        <f t="shared" si="1571"/>
        <v/>
      </c>
      <c r="R4682" s="1864" t="str">
        <f t="shared" si="1572"/>
        <v/>
      </c>
      <c r="S4682" s="1807">
        <f t="shared" si="1573"/>
        <v>0</v>
      </c>
      <c r="U4682" s="1764">
        <f t="shared" si="1574"/>
        <v>0</v>
      </c>
      <c r="V4682" s="1764">
        <f t="shared" si="1575"/>
        <v>0</v>
      </c>
      <c r="W4682" s="1764">
        <f t="shared" si="1576"/>
        <v>0</v>
      </c>
      <c r="X4682" s="1768"/>
      <c r="Y4682" s="1784"/>
      <c r="Z4682" s="1770"/>
      <c r="AA4682" s="1843"/>
      <c r="AB4682" s="1843"/>
      <c r="AH4682" s="1867"/>
      <c r="AK4682" s="1868"/>
      <c r="AL4682" s="1868"/>
    </row>
    <row r="4683" spans="9:38" x14ac:dyDescent="0.25">
      <c r="I4683" s="1783">
        <v>0</v>
      </c>
      <c r="J4683" s="1783">
        <v>0</v>
      </c>
      <c r="O4683" s="1764">
        <f t="shared" si="1570"/>
        <v>0</v>
      </c>
      <c r="P4683" s="1806" t="str">
        <f t="shared" si="1571"/>
        <v/>
      </c>
      <c r="R4683" s="1864" t="str">
        <f t="shared" si="1572"/>
        <v/>
      </c>
      <c r="S4683" s="1807">
        <f t="shared" si="1573"/>
        <v>0</v>
      </c>
      <c r="U4683" s="1764">
        <f t="shared" si="1574"/>
        <v>0</v>
      </c>
      <c r="V4683" s="1764">
        <f t="shared" si="1575"/>
        <v>0</v>
      </c>
      <c r="W4683" s="1764">
        <f t="shared" si="1576"/>
        <v>0</v>
      </c>
      <c r="X4683" s="1768"/>
      <c r="Y4683" s="1784"/>
      <c r="Z4683" s="1770"/>
      <c r="AA4683" s="1843"/>
      <c r="AB4683" s="1843"/>
      <c r="AH4683" s="1867"/>
      <c r="AK4683" s="1868"/>
      <c r="AL4683" s="1868"/>
    </row>
    <row r="4684" spans="9:38" x14ac:dyDescent="0.25">
      <c r="I4684" s="1783">
        <v>0</v>
      </c>
      <c r="J4684" s="1783">
        <v>0</v>
      </c>
      <c r="O4684" s="1764">
        <f t="shared" si="1570"/>
        <v>0</v>
      </c>
      <c r="P4684" s="1806" t="str">
        <f t="shared" si="1571"/>
        <v/>
      </c>
      <c r="R4684" s="1864" t="str">
        <f t="shared" si="1572"/>
        <v/>
      </c>
      <c r="S4684" s="1807">
        <f t="shared" si="1573"/>
        <v>0</v>
      </c>
      <c r="U4684" s="1764">
        <f t="shared" si="1574"/>
        <v>0</v>
      </c>
      <c r="V4684" s="1764">
        <f t="shared" si="1575"/>
        <v>0</v>
      </c>
      <c r="W4684" s="1764">
        <f t="shared" si="1576"/>
        <v>0</v>
      </c>
      <c r="X4684" s="1768"/>
      <c r="Y4684" s="1784"/>
      <c r="Z4684" s="1770"/>
      <c r="AA4684" s="1843"/>
      <c r="AB4684" s="1843"/>
      <c r="AH4684" s="1867"/>
      <c r="AK4684" s="1868"/>
      <c r="AL4684" s="1868"/>
    </row>
    <row r="4685" spans="9:38" x14ac:dyDescent="0.25">
      <c r="I4685" s="1783">
        <v>0</v>
      </c>
      <c r="J4685" s="1783">
        <v>0</v>
      </c>
      <c r="O4685" s="1764">
        <f t="shared" si="1570"/>
        <v>0</v>
      </c>
      <c r="P4685" s="1806" t="str">
        <f t="shared" si="1571"/>
        <v/>
      </c>
      <c r="R4685" s="1864" t="str">
        <f t="shared" si="1572"/>
        <v/>
      </c>
      <c r="S4685" s="1807">
        <f t="shared" si="1573"/>
        <v>0</v>
      </c>
      <c r="U4685" s="1764">
        <f t="shared" si="1574"/>
        <v>0</v>
      </c>
      <c r="V4685" s="1764">
        <f t="shared" si="1575"/>
        <v>0</v>
      </c>
      <c r="W4685" s="1764">
        <f t="shared" si="1576"/>
        <v>0</v>
      </c>
      <c r="X4685" s="1768"/>
      <c r="Y4685" s="1784"/>
      <c r="Z4685" s="1770"/>
      <c r="AA4685" s="1843"/>
      <c r="AB4685" s="1843"/>
      <c r="AH4685" s="1867"/>
      <c r="AK4685" s="1868"/>
      <c r="AL4685" s="1868"/>
    </row>
    <row r="4686" spans="9:38" x14ac:dyDescent="0.25">
      <c r="I4686" s="1783">
        <v>0</v>
      </c>
      <c r="J4686" s="1783">
        <v>0</v>
      </c>
      <c r="O4686" s="1764">
        <f t="shared" si="1570"/>
        <v>0</v>
      </c>
      <c r="P4686" s="1806" t="str">
        <f t="shared" si="1571"/>
        <v/>
      </c>
      <c r="R4686" s="1864" t="str">
        <f t="shared" si="1572"/>
        <v/>
      </c>
      <c r="S4686" s="1807">
        <f t="shared" si="1573"/>
        <v>0</v>
      </c>
      <c r="U4686" s="1764">
        <f t="shared" si="1574"/>
        <v>0</v>
      </c>
      <c r="V4686" s="1764">
        <f t="shared" si="1575"/>
        <v>0</v>
      </c>
      <c r="W4686" s="1764">
        <f t="shared" si="1576"/>
        <v>0</v>
      </c>
      <c r="X4686" s="1768"/>
      <c r="Y4686" s="1784"/>
      <c r="Z4686" s="1770"/>
      <c r="AA4686" s="1843"/>
      <c r="AB4686" s="1843"/>
      <c r="AH4686" s="1867"/>
      <c r="AK4686" s="1868"/>
      <c r="AL4686" s="1868"/>
    </row>
    <row r="4687" spans="9:38" x14ac:dyDescent="0.25">
      <c r="I4687" s="1783">
        <v>0</v>
      </c>
      <c r="J4687" s="1783">
        <v>0</v>
      </c>
      <c r="O4687" s="1764">
        <f t="shared" si="1570"/>
        <v>0</v>
      </c>
      <c r="P4687" s="1806" t="str">
        <f t="shared" si="1571"/>
        <v/>
      </c>
      <c r="R4687" s="1864" t="str">
        <f t="shared" si="1572"/>
        <v/>
      </c>
      <c r="S4687" s="1807">
        <f t="shared" si="1573"/>
        <v>0</v>
      </c>
      <c r="U4687" s="1764">
        <f t="shared" si="1574"/>
        <v>0</v>
      </c>
      <c r="V4687" s="1764">
        <f t="shared" si="1575"/>
        <v>0</v>
      </c>
      <c r="W4687" s="1764">
        <f t="shared" si="1576"/>
        <v>0</v>
      </c>
      <c r="X4687" s="1768"/>
      <c r="Y4687" s="1784"/>
      <c r="Z4687" s="1770"/>
      <c r="AA4687" s="1843"/>
      <c r="AB4687" s="1843"/>
      <c r="AH4687" s="1867"/>
      <c r="AK4687" s="1868"/>
      <c r="AL4687" s="1868"/>
    </row>
    <row r="4688" spans="9:38" x14ac:dyDescent="0.25">
      <c r="I4688" s="1783">
        <v>0</v>
      </c>
      <c r="J4688" s="1783">
        <v>0</v>
      </c>
      <c r="O4688" s="1764">
        <f t="shared" si="1570"/>
        <v>0</v>
      </c>
      <c r="P4688" s="1806" t="str">
        <f t="shared" si="1571"/>
        <v/>
      </c>
      <c r="R4688" s="1864" t="str">
        <f t="shared" si="1572"/>
        <v/>
      </c>
      <c r="S4688" s="1807">
        <f t="shared" si="1573"/>
        <v>0</v>
      </c>
      <c r="U4688" s="1764">
        <f t="shared" si="1574"/>
        <v>0</v>
      </c>
      <c r="V4688" s="1764">
        <f t="shared" si="1575"/>
        <v>0</v>
      </c>
      <c r="W4688" s="1764">
        <f t="shared" si="1576"/>
        <v>0</v>
      </c>
      <c r="X4688" s="1768"/>
      <c r="Y4688" s="1784"/>
      <c r="Z4688" s="1770"/>
      <c r="AA4688" s="1843"/>
      <c r="AB4688" s="1843"/>
      <c r="AH4688" s="1867"/>
      <c r="AK4688" s="1868"/>
      <c r="AL4688" s="1868"/>
    </row>
    <row r="4689" spans="9:38" x14ac:dyDescent="0.25">
      <c r="I4689" s="1783">
        <v>0</v>
      </c>
      <c r="J4689" s="1783">
        <v>0</v>
      </c>
      <c r="O4689" s="1764">
        <f t="shared" si="1570"/>
        <v>0</v>
      </c>
      <c r="P4689" s="1806" t="str">
        <f t="shared" si="1571"/>
        <v/>
      </c>
      <c r="R4689" s="1864" t="str">
        <f t="shared" si="1572"/>
        <v/>
      </c>
      <c r="S4689" s="1807">
        <f t="shared" si="1573"/>
        <v>0</v>
      </c>
      <c r="U4689" s="1764">
        <f t="shared" si="1574"/>
        <v>0</v>
      </c>
      <c r="V4689" s="1764">
        <f t="shared" si="1575"/>
        <v>0</v>
      </c>
      <c r="W4689" s="1764">
        <f t="shared" si="1576"/>
        <v>0</v>
      </c>
      <c r="X4689" s="1768"/>
      <c r="Y4689" s="1784"/>
      <c r="Z4689" s="1770"/>
      <c r="AA4689" s="1843"/>
      <c r="AB4689" s="1843"/>
      <c r="AH4689" s="1867"/>
      <c r="AK4689" s="1868"/>
      <c r="AL4689" s="1868"/>
    </row>
    <row r="4690" spans="9:38" x14ac:dyDescent="0.25">
      <c r="I4690" s="1783">
        <v>0</v>
      </c>
      <c r="J4690" s="1783">
        <v>0</v>
      </c>
      <c r="O4690" s="1764">
        <f t="shared" si="1570"/>
        <v>0</v>
      </c>
      <c r="P4690" s="1806" t="str">
        <f t="shared" si="1571"/>
        <v/>
      </c>
      <c r="R4690" s="1864" t="str">
        <f t="shared" si="1572"/>
        <v/>
      </c>
      <c r="S4690" s="1807">
        <f t="shared" si="1573"/>
        <v>0</v>
      </c>
      <c r="U4690" s="1764">
        <f t="shared" si="1574"/>
        <v>0</v>
      </c>
      <c r="V4690" s="1764">
        <f t="shared" si="1575"/>
        <v>0</v>
      </c>
      <c r="W4690" s="1764">
        <f t="shared" si="1576"/>
        <v>0</v>
      </c>
      <c r="X4690" s="1768"/>
      <c r="Y4690" s="1784"/>
      <c r="Z4690" s="1770"/>
      <c r="AA4690" s="1843"/>
      <c r="AB4690" s="1843"/>
      <c r="AH4690" s="1867"/>
      <c r="AK4690" s="1868"/>
      <c r="AL4690" s="1868"/>
    </row>
    <row r="4691" spans="9:38" x14ac:dyDescent="0.25">
      <c r="I4691" s="1783">
        <v>0</v>
      </c>
      <c r="J4691" s="1783">
        <v>0</v>
      </c>
      <c r="O4691" s="1764">
        <f t="shared" si="1570"/>
        <v>0</v>
      </c>
      <c r="P4691" s="1806" t="str">
        <f t="shared" si="1571"/>
        <v/>
      </c>
      <c r="R4691" s="1864" t="str">
        <f t="shared" si="1572"/>
        <v/>
      </c>
      <c r="S4691" s="1807">
        <f t="shared" si="1573"/>
        <v>0</v>
      </c>
      <c r="U4691" s="1764">
        <f t="shared" si="1574"/>
        <v>0</v>
      </c>
      <c r="V4691" s="1764">
        <f t="shared" si="1575"/>
        <v>0</v>
      </c>
      <c r="W4691" s="1764">
        <f t="shared" si="1576"/>
        <v>0</v>
      </c>
      <c r="X4691" s="1768"/>
      <c r="Y4691" s="1784"/>
      <c r="Z4691" s="1770"/>
      <c r="AA4691" s="1843"/>
      <c r="AB4691" s="1843"/>
      <c r="AH4691" s="1867"/>
      <c r="AK4691" s="1868"/>
      <c r="AL4691" s="1868"/>
    </row>
    <row r="4692" spans="9:38" x14ac:dyDescent="0.25">
      <c r="I4692" s="1783">
        <v>0</v>
      </c>
      <c r="J4692" s="1783">
        <v>0</v>
      </c>
      <c r="O4692" s="1764">
        <f t="shared" si="1570"/>
        <v>0</v>
      </c>
      <c r="P4692" s="1806" t="str">
        <f t="shared" si="1571"/>
        <v/>
      </c>
      <c r="R4692" s="1864" t="str">
        <f t="shared" si="1572"/>
        <v/>
      </c>
      <c r="S4692" s="1807">
        <f t="shared" si="1573"/>
        <v>0</v>
      </c>
      <c r="U4692" s="1764">
        <f t="shared" si="1574"/>
        <v>0</v>
      </c>
      <c r="V4692" s="1764">
        <f t="shared" si="1575"/>
        <v>0</v>
      </c>
      <c r="W4692" s="1764">
        <f t="shared" si="1576"/>
        <v>0</v>
      </c>
      <c r="X4692" s="1768"/>
      <c r="Y4692" s="1784"/>
      <c r="Z4692" s="1770"/>
      <c r="AA4692" s="1843"/>
      <c r="AB4692" s="1843"/>
      <c r="AH4692" s="1867"/>
      <c r="AK4692" s="1868"/>
      <c r="AL4692" s="1868"/>
    </row>
    <row r="4693" spans="9:38" x14ac:dyDescent="0.25">
      <c r="I4693" s="1783">
        <v>0</v>
      </c>
      <c r="J4693" s="1783">
        <v>0</v>
      </c>
      <c r="O4693" s="1764">
        <f t="shared" si="1570"/>
        <v>0</v>
      </c>
      <c r="P4693" s="1806" t="str">
        <f t="shared" si="1571"/>
        <v/>
      </c>
      <c r="R4693" s="1864" t="str">
        <f t="shared" si="1572"/>
        <v/>
      </c>
      <c r="S4693" s="1807">
        <f t="shared" si="1573"/>
        <v>0</v>
      </c>
      <c r="U4693" s="1764">
        <f t="shared" si="1574"/>
        <v>0</v>
      </c>
      <c r="V4693" s="1764">
        <f t="shared" si="1575"/>
        <v>0</v>
      </c>
      <c r="W4693" s="1764">
        <f t="shared" si="1576"/>
        <v>0</v>
      </c>
      <c r="X4693" s="1768"/>
      <c r="Y4693" s="1784"/>
      <c r="Z4693" s="1770"/>
      <c r="AA4693" s="1843"/>
      <c r="AB4693" s="1843"/>
      <c r="AH4693" s="1867"/>
      <c r="AK4693" s="1868"/>
      <c r="AL4693" s="1868"/>
    </row>
    <row r="4694" spans="9:38" x14ac:dyDescent="0.25">
      <c r="I4694" s="1783">
        <v>0</v>
      </c>
      <c r="J4694" s="1783">
        <v>0</v>
      </c>
      <c r="O4694" s="1764">
        <f t="shared" si="1570"/>
        <v>0</v>
      </c>
      <c r="P4694" s="1806" t="str">
        <f t="shared" si="1571"/>
        <v/>
      </c>
      <c r="R4694" s="1864" t="str">
        <f t="shared" si="1572"/>
        <v/>
      </c>
      <c r="S4694" s="1807">
        <f t="shared" si="1573"/>
        <v>0</v>
      </c>
      <c r="U4694" s="1764">
        <f t="shared" si="1574"/>
        <v>0</v>
      </c>
      <c r="V4694" s="1764">
        <f t="shared" si="1575"/>
        <v>0</v>
      </c>
      <c r="W4694" s="1764">
        <f t="shared" si="1576"/>
        <v>0</v>
      </c>
      <c r="X4694" s="1768"/>
      <c r="Y4694" s="1784"/>
      <c r="Z4694" s="1770"/>
      <c r="AA4694" s="1843"/>
      <c r="AB4694" s="1843"/>
      <c r="AH4694" s="1867"/>
      <c r="AK4694" s="1868"/>
      <c r="AL4694" s="1868"/>
    </row>
    <row r="4695" spans="9:38" x14ac:dyDescent="0.25">
      <c r="I4695" s="1783">
        <v>0</v>
      </c>
      <c r="J4695" s="1783">
        <v>0</v>
      </c>
      <c r="O4695" s="1764">
        <f t="shared" si="1570"/>
        <v>0</v>
      </c>
      <c r="P4695" s="1806" t="str">
        <f t="shared" si="1571"/>
        <v/>
      </c>
      <c r="R4695" s="1864" t="str">
        <f t="shared" si="1572"/>
        <v/>
      </c>
      <c r="S4695" s="1807">
        <f t="shared" si="1573"/>
        <v>0</v>
      </c>
      <c r="U4695" s="1764">
        <f t="shared" si="1574"/>
        <v>0</v>
      </c>
      <c r="V4695" s="1764">
        <f t="shared" si="1575"/>
        <v>0</v>
      </c>
      <c r="W4695" s="1764">
        <f t="shared" si="1576"/>
        <v>0</v>
      </c>
      <c r="X4695" s="1768"/>
      <c r="Y4695" s="1784"/>
      <c r="Z4695" s="1770"/>
      <c r="AA4695" s="1843"/>
      <c r="AB4695" s="1843"/>
      <c r="AH4695" s="1867"/>
      <c r="AK4695" s="1868"/>
      <c r="AL4695" s="1868"/>
    </row>
    <row r="4696" spans="9:38" x14ac:dyDescent="0.25">
      <c r="I4696" s="1783">
        <v>0</v>
      </c>
      <c r="J4696" s="1783">
        <v>0</v>
      </c>
      <c r="O4696" s="1764">
        <f t="shared" si="1570"/>
        <v>0</v>
      </c>
      <c r="P4696" s="1806" t="str">
        <f t="shared" si="1571"/>
        <v/>
      </c>
      <c r="R4696" s="1864" t="str">
        <f t="shared" si="1572"/>
        <v/>
      </c>
      <c r="S4696" s="1807">
        <f t="shared" si="1573"/>
        <v>0</v>
      </c>
      <c r="U4696" s="1764">
        <f t="shared" si="1574"/>
        <v>0</v>
      </c>
      <c r="V4696" s="1764">
        <f t="shared" si="1575"/>
        <v>0</v>
      </c>
      <c r="W4696" s="1764">
        <f t="shared" si="1576"/>
        <v>0</v>
      </c>
      <c r="X4696" s="1768"/>
      <c r="Y4696" s="1784"/>
      <c r="Z4696" s="1770"/>
      <c r="AA4696" s="1843"/>
      <c r="AB4696" s="1843"/>
      <c r="AH4696" s="1867"/>
      <c r="AK4696" s="1868"/>
      <c r="AL4696" s="1868"/>
    </row>
    <row r="4697" spans="9:38" x14ac:dyDescent="0.25">
      <c r="I4697" s="1783">
        <v>0</v>
      </c>
      <c r="J4697" s="1783">
        <v>0</v>
      </c>
      <c r="O4697" s="1764">
        <f t="shared" si="1570"/>
        <v>0</v>
      </c>
      <c r="P4697" s="1806" t="str">
        <f t="shared" si="1571"/>
        <v/>
      </c>
      <c r="R4697" s="1864" t="str">
        <f t="shared" si="1572"/>
        <v/>
      </c>
      <c r="S4697" s="1807">
        <f t="shared" si="1573"/>
        <v>0</v>
      </c>
      <c r="U4697" s="1764">
        <f t="shared" si="1574"/>
        <v>0</v>
      </c>
      <c r="V4697" s="1764">
        <f t="shared" si="1575"/>
        <v>0</v>
      </c>
      <c r="W4697" s="1764">
        <f t="shared" si="1576"/>
        <v>0</v>
      </c>
      <c r="X4697" s="1768"/>
      <c r="Y4697" s="1784"/>
      <c r="Z4697" s="1770"/>
      <c r="AA4697" s="1843"/>
      <c r="AB4697" s="1843"/>
      <c r="AH4697" s="1867"/>
      <c r="AK4697" s="1868"/>
      <c r="AL4697" s="1868"/>
    </row>
    <row r="4698" spans="9:38" x14ac:dyDescent="0.25">
      <c r="I4698" s="1783">
        <v>0</v>
      </c>
      <c r="J4698" s="1783">
        <v>0</v>
      </c>
      <c r="O4698" s="1764">
        <f t="shared" si="1570"/>
        <v>0</v>
      </c>
      <c r="P4698" s="1806" t="str">
        <f t="shared" si="1571"/>
        <v/>
      </c>
      <c r="R4698" s="1864" t="str">
        <f t="shared" si="1572"/>
        <v/>
      </c>
      <c r="S4698" s="1807">
        <f t="shared" si="1573"/>
        <v>0</v>
      </c>
      <c r="U4698" s="1764">
        <f t="shared" si="1574"/>
        <v>0</v>
      </c>
      <c r="V4698" s="1764">
        <f t="shared" si="1575"/>
        <v>0</v>
      </c>
      <c r="W4698" s="1764">
        <f t="shared" si="1576"/>
        <v>0</v>
      </c>
      <c r="X4698" s="1768"/>
      <c r="Y4698" s="1784"/>
      <c r="Z4698" s="1770"/>
      <c r="AA4698" s="1843"/>
      <c r="AB4698" s="1843"/>
      <c r="AH4698" s="1867"/>
      <c r="AK4698" s="1868"/>
      <c r="AL4698" s="1868"/>
    </row>
    <row r="4699" spans="9:38" x14ac:dyDescent="0.25">
      <c r="I4699" s="1783">
        <v>0</v>
      </c>
      <c r="J4699" s="1783">
        <v>0</v>
      </c>
      <c r="O4699" s="1764">
        <f t="shared" si="1570"/>
        <v>0</v>
      </c>
      <c r="P4699" s="1806" t="str">
        <f t="shared" si="1571"/>
        <v/>
      </c>
      <c r="R4699" s="1864" t="str">
        <f t="shared" si="1572"/>
        <v/>
      </c>
      <c r="S4699" s="1807">
        <f t="shared" si="1573"/>
        <v>0</v>
      </c>
      <c r="U4699" s="1764">
        <f t="shared" si="1574"/>
        <v>0</v>
      </c>
      <c r="V4699" s="1764">
        <f t="shared" si="1575"/>
        <v>0</v>
      </c>
      <c r="W4699" s="1764">
        <f t="shared" si="1576"/>
        <v>0</v>
      </c>
      <c r="X4699" s="1768"/>
      <c r="Y4699" s="1784"/>
      <c r="Z4699" s="1770"/>
      <c r="AA4699" s="1843"/>
      <c r="AB4699" s="1843"/>
      <c r="AH4699" s="1867"/>
      <c r="AK4699" s="1868"/>
      <c r="AL4699" s="1868"/>
    </row>
    <row r="4700" spans="9:38" x14ac:dyDescent="0.25">
      <c r="I4700" s="1783">
        <v>0</v>
      </c>
      <c r="J4700" s="1783">
        <v>0</v>
      </c>
      <c r="O4700" s="1764">
        <f t="shared" si="1570"/>
        <v>0</v>
      </c>
      <c r="P4700" s="1806" t="str">
        <f t="shared" si="1571"/>
        <v/>
      </c>
      <c r="R4700" s="1864" t="str">
        <f t="shared" si="1572"/>
        <v/>
      </c>
      <c r="S4700" s="1807">
        <f t="shared" si="1573"/>
        <v>0</v>
      </c>
      <c r="U4700" s="1764">
        <f t="shared" si="1574"/>
        <v>0</v>
      </c>
      <c r="V4700" s="1764">
        <f t="shared" si="1575"/>
        <v>0</v>
      </c>
      <c r="W4700" s="1764">
        <f t="shared" si="1576"/>
        <v>0</v>
      </c>
      <c r="X4700" s="1768"/>
      <c r="Y4700" s="1784"/>
      <c r="Z4700" s="1770"/>
      <c r="AA4700" s="1843"/>
      <c r="AB4700" s="1843"/>
      <c r="AH4700" s="1867"/>
      <c r="AK4700" s="1868"/>
      <c r="AL4700" s="1868"/>
    </row>
    <row r="4701" spans="9:38" x14ac:dyDescent="0.25">
      <c r="I4701" s="1783">
        <v>0</v>
      </c>
      <c r="J4701" s="1783">
        <v>0</v>
      </c>
      <c r="O4701" s="1764">
        <f t="shared" si="1570"/>
        <v>0</v>
      </c>
      <c r="P4701" s="1806" t="str">
        <f t="shared" si="1571"/>
        <v/>
      </c>
      <c r="R4701" s="1864" t="str">
        <f t="shared" si="1572"/>
        <v/>
      </c>
      <c r="S4701" s="1807">
        <f t="shared" si="1573"/>
        <v>0</v>
      </c>
      <c r="U4701" s="1764">
        <f t="shared" si="1574"/>
        <v>0</v>
      </c>
      <c r="V4701" s="1764">
        <f t="shared" si="1575"/>
        <v>0</v>
      </c>
      <c r="W4701" s="1764">
        <f t="shared" si="1576"/>
        <v>0</v>
      </c>
      <c r="X4701" s="1768"/>
      <c r="Y4701" s="1784"/>
      <c r="Z4701" s="1770"/>
      <c r="AA4701" s="1843"/>
      <c r="AB4701" s="1843"/>
      <c r="AH4701" s="1867"/>
      <c r="AK4701" s="1868"/>
      <c r="AL4701" s="1868"/>
    </row>
    <row r="4702" spans="9:38" x14ac:dyDescent="0.25">
      <c r="I4702" s="1783">
        <v>0</v>
      </c>
      <c r="J4702" s="1783">
        <v>0</v>
      </c>
      <c r="O4702" s="1764">
        <f t="shared" si="1570"/>
        <v>0</v>
      </c>
      <c r="P4702" s="1806" t="str">
        <f t="shared" si="1571"/>
        <v/>
      </c>
      <c r="R4702" s="1864" t="str">
        <f t="shared" si="1572"/>
        <v/>
      </c>
      <c r="S4702" s="1807">
        <f t="shared" si="1573"/>
        <v>0</v>
      </c>
      <c r="U4702" s="1764">
        <f t="shared" si="1574"/>
        <v>0</v>
      </c>
      <c r="V4702" s="1764">
        <f t="shared" si="1575"/>
        <v>0</v>
      </c>
      <c r="W4702" s="1764">
        <f t="shared" si="1576"/>
        <v>0</v>
      </c>
      <c r="X4702" s="1768"/>
      <c r="Y4702" s="1784"/>
      <c r="Z4702" s="1770"/>
      <c r="AA4702" s="1843"/>
      <c r="AB4702" s="1843"/>
      <c r="AH4702" s="1867"/>
      <c r="AK4702" s="1868"/>
      <c r="AL4702" s="1868"/>
    </row>
    <row r="4703" spans="9:38" x14ac:dyDescent="0.25">
      <c r="I4703" s="1783">
        <v>0</v>
      </c>
      <c r="J4703" s="1783">
        <v>0</v>
      </c>
      <c r="O4703" s="1764">
        <f t="shared" si="1570"/>
        <v>0</v>
      </c>
      <c r="P4703" s="1806" t="str">
        <f t="shared" si="1571"/>
        <v/>
      </c>
      <c r="R4703" s="1864" t="str">
        <f t="shared" si="1572"/>
        <v/>
      </c>
      <c r="S4703" s="1807">
        <f t="shared" si="1573"/>
        <v>0</v>
      </c>
      <c r="U4703" s="1764">
        <f t="shared" si="1574"/>
        <v>0</v>
      </c>
      <c r="V4703" s="1764">
        <f t="shared" si="1575"/>
        <v>0</v>
      </c>
      <c r="W4703" s="1764">
        <f t="shared" si="1576"/>
        <v>0</v>
      </c>
      <c r="X4703" s="1768"/>
      <c r="Y4703" s="1784"/>
      <c r="Z4703" s="1770"/>
      <c r="AA4703" s="1843"/>
      <c r="AB4703" s="1843"/>
      <c r="AH4703" s="1867"/>
      <c r="AK4703" s="1868"/>
      <c r="AL4703" s="1868"/>
    </row>
    <row r="4704" spans="9:38" x14ac:dyDescent="0.25">
      <c r="I4704" s="1783">
        <v>0</v>
      </c>
      <c r="J4704" s="1783">
        <v>0</v>
      </c>
      <c r="O4704" s="1764">
        <f t="shared" si="1570"/>
        <v>0</v>
      </c>
      <c r="P4704" s="1806" t="str">
        <f t="shared" si="1571"/>
        <v/>
      </c>
      <c r="R4704" s="1864" t="str">
        <f t="shared" si="1572"/>
        <v/>
      </c>
      <c r="S4704" s="1807">
        <f t="shared" si="1573"/>
        <v>0</v>
      </c>
      <c r="U4704" s="1764">
        <f t="shared" si="1574"/>
        <v>0</v>
      </c>
      <c r="V4704" s="1764">
        <f t="shared" si="1575"/>
        <v>0</v>
      </c>
      <c r="W4704" s="1764">
        <f t="shared" si="1576"/>
        <v>0</v>
      </c>
      <c r="X4704" s="1768"/>
      <c r="Y4704" s="1784"/>
      <c r="Z4704" s="1770"/>
      <c r="AA4704" s="1843"/>
      <c r="AB4704" s="1843"/>
      <c r="AH4704" s="1867"/>
      <c r="AK4704" s="1868"/>
      <c r="AL4704" s="1868"/>
    </row>
    <row r="4705" spans="9:38" x14ac:dyDescent="0.25">
      <c r="I4705" s="1783">
        <v>0</v>
      </c>
      <c r="J4705" s="1783">
        <v>0</v>
      </c>
      <c r="O4705" s="1764">
        <f t="shared" si="1570"/>
        <v>0</v>
      </c>
      <c r="P4705" s="1806" t="str">
        <f t="shared" si="1571"/>
        <v/>
      </c>
      <c r="R4705" s="1864" t="str">
        <f t="shared" si="1572"/>
        <v/>
      </c>
      <c r="S4705" s="1807">
        <f t="shared" si="1573"/>
        <v>0</v>
      </c>
      <c r="U4705" s="1764">
        <f t="shared" si="1574"/>
        <v>0</v>
      </c>
      <c r="V4705" s="1764">
        <f t="shared" si="1575"/>
        <v>0</v>
      </c>
      <c r="W4705" s="1764">
        <f t="shared" si="1576"/>
        <v>0</v>
      </c>
      <c r="X4705" s="1768"/>
      <c r="Y4705" s="1784"/>
      <c r="Z4705" s="1770"/>
      <c r="AA4705" s="1843"/>
      <c r="AB4705" s="1843"/>
      <c r="AH4705" s="1867"/>
      <c r="AK4705" s="1868"/>
      <c r="AL4705" s="1868"/>
    </row>
    <row r="4706" spans="9:38" x14ac:dyDescent="0.25">
      <c r="I4706" s="1783">
        <v>0</v>
      </c>
      <c r="J4706" s="1783">
        <v>0</v>
      </c>
      <c r="O4706" s="1764">
        <f t="shared" si="1570"/>
        <v>0</v>
      </c>
      <c r="P4706" s="1806" t="str">
        <f t="shared" si="1571"/>
        <v/>
      </c>
      <c r="R4706" s="1864" t="str">
        <f t="shared" si="1572"/>
        <v/>
      </c>
      <c r="S4706" s="1807">
        <f t="shared" si="1573"/>
        <v>0</v>
      </c>
      <c r="U4706" s="1764">
        <f t="shared" si="1574"/>
        <v>0</v>
      </c>
      <c r="V4706" s="1764">
        <f t="shared" si="1575"/>
        <v>0</v>
      </c>
      <c r="W4706" s="1764">
        <f t="shared" si="1576"/>
        <v>0</v>
      </c>
      <c r="X4706" s="1768"/>
      <c r="Y4706" s="1784"/>
      <c r="Z4706" s="1770"/>
      <c r="AA4706" s="1843"/>
      <c r="AB4706" s="1843"/>
      <c r="AH4706" s="1867"/>
      <c r="AK4706" s="1868"/>
      <c r="AL4706" s="1868"/>
    </row>
    <row r="4707" spans="9:38" x14ac:dyDescent="0.25">
      <c r="I4707" s="1783">
        <v>0</v>
      </c>
      <c r="J4707" s="1783">
        <v>0</v>
      </c>
      <c r="O4707" s="1764">
        <f t="shared" si="1570"/>
        <v>0</v>
      </c>
      <c r="P4707" s="1806" t="str">
        <f t="shared" si="1571"/>
        <v/>
      </c>
      <c r="R4707" s="1864" t="str">
        <f t="shared" si="1572"/>
        <v/>
      </c>
      <c r="S4707" s="1807">
        <f t="shared" si="1573"/>
        <v>0</v>
      </c>
      <c r="U4707" s="1764">
        <f t="shared" si="1574"/>
        <v>0</v>
      </c>
      <c r="V4707" s="1764">
        <f t="shared" si="1575"/>
        <v>0</v>
      </c>
      <c r="W4707" s="1764">
        <f t="shared" si="1576"/>
        <v>0</v>
      </c>
      <c r="X4707" s="1768"/>
      <c r="Y4707" s="1784"/>
      <c r="Z4707" s="1770"/>
      <c r="AA4707" s="1843"/>
      <c r="AB4707" s="1843"/>
      <c r="AH4707" s="1867"/>
      <c r="AK4707" s="1868"/>
      <c r="AL4707" s="1868"/>
    </row>
    <row r="4708" spans="9:38" x14ac:dyDescent="0.25">
      <c r="I4708" s="1783">
        <v>0</v>
      </c>
      <c r="J4708" s="1783">
        <v>0</v>
      </c>
      <c r="O4708" s="1764">
        <f t="shared" si="1570"/>
        <v>0</v>
      </c>
      <c r="P4708" s="1806" t="str">
        <f t="shared" si="1571"/>
        <v/>
      </c>
      <c r="R4708" s="1864" t="str">
        <f t="shared" si="1572"/>
        <v/>
      </c>
      <c r="S4708" s="1807">
        <f t="shared" si="1573"/>
        <v>0</v>
      </c>
      <c r="U4708" s="1764">
        <f t="shared" si="1574"/>
        <v>0</v>
      </c>
      <c r="V4708" s="1764">
        <f t="shared" si="1575"/>
        <v>0</v>
      </c>
      <c r="W4708" s="1764">
        <f t="shared" si="1576"/>
        <v>0</v>
      </c>
      <c r="X4708" s="1768"/>
      <c r="Y4708" s="1784"/>
      <c r="Z4708" s="1770"/>
      <c r="AA4708" s="1843"/>
      <c r="AB4708" s="1843"/>
      <c r="AH4708" s="1867"/>
      <c r="AK4708" s="1868"/>
      <c r="AL4708" s="1868"/>
    </row>
    <row r="4709" spans="9:38" x14ac:dyDescent="0.25">
      <c r="I4709" s="1783">
        <v>0</v>
      </c>
      <c r="J4709" s="1783">
        <v>0</v>
      </c>
      <c r="O4709" s="1764">
        <f t="shared" si="1570"/>
        <v>0</v>
      </c>
      <c r="P4709" s="1806" t="str">
        <f t="shared" si="1571"/>
        <v/>
      </c>
      <c r="R4709" s="1864" t="str">
        <f t="shared" si="1572"/>
        <v/>
      </c>
      <c r="S4709" s="1807">
        <f t="shared" si="1573"/>
        <v>0</v>
      </c>
      <c r="U4709" s="1764">
        <f t="shared" si="1574"/>
        <v>0</v>
      </c>
      <c r="V4709" s="1764">
        <f t="shared" si="1575"/>
        <v>0</v>
      </c>
      <c r="W4709" s="1764">
        <f t="shared" si="1576"/>
        <v>0</v>
      </c>
      <c r="X4709" s="1768"/>
      <c r="Y4709" s="1784"/>
      <c r="Z4709" s="1770"/>
      <c r="AA4709" s="1843"/>
      <c r="AB4709" s="1843"/>
      <c r="AH4709" s="1867"/>
      <c r="AK4709" s="1868"/>
      <c r="AL4709" s="1868"/>
    </row>
    <row r="4710" spans="9:38" x14ac:dyDescent="0.25">
      <c r="I4710" s="1783">
        <v>0</v>
      </c>
      <c r="J4710" s="1783">
        <v>0</v>
      </c>
      <c r="O4710" s="1764">
        <f t="shared" si="1570"/>
        <v>0</v>
      </c>
      <c r="P4710" s="1806" t="str">
        <f t="shared" si="1571"/>
        <v/>
      </c>
      <c r="R4710" s="1864" t="str">
        <f t="shared" si="1572"/>
        <v/>
      </c>
      <c r="S4710" s="1807">
        <f t="shared" si="1573"/>
        <v>0</v>
      </c>
      <c r="U4710" s="1764">
        <f t="shared" si="1574"/>
        <v>0</v>
      </c>
      <c r="V4710" s="1764">
        <f t="shared" si="1575"/>
        <v>0</v>
      </c>
      <c r="W4710" s="1764">
        <f t="shared" si="1576"/>
        <v>0</v>
      </c>
      <c r="X4710" s="1768"/>
      <c r="Y4710" s="1784"/>
      <c r="Z4710" s="1770"/>
      <c r="AA4710" s="1843"/>
      <c r="AB4710" s="1843"/>
      <c r="AH4710" s="1867"/>
      <c r="AK4710" s="1868"/>
      <c r="AL4710" s="1868"/>
    </row>
    <row r="4711" spans="9:38" x14ac:dyDescent="0.25">
      <c r="I4711" s="1783">
        <v>0</v>
      </c>
      <c r="J4711" s="1783">
        <v>0</v>
      </c>
      <c r="O4711" s="1764">
        <f t="shared" si="1570"/>
        <v>0</v>
      </c>
      <c r="P4711" s="1806" t="str">
        <f t="shared" si="1571"/>
        <v/>
      </c>
      <c r="R4711" s="1864" t="str">
        <f t="shared" si="1572"/>
        <v/>
      </c>
      <c r="S4711" s="1807">
        <f t="shared" si="1573"/>
        <v>0</v>
      </c>
      <c r="U4711" s="1764">
        <f t="shared" si="1574"/>
        <v>0</v>
      </c>
      <c r="V4711" s="1764">
        <f t="shared" si="1575"/>
        <v>0</v>
      </c>
      <c r="W4711" s="1764">
        <f t="shared" si="1576"/>
        <v>0</v>
      </c>
      <c r="X4711" s="1768"/>
      <c r="Y4711" s="1784"/>
      <c r="Z4711" s="1770"/>
      <c r="AA4711" s="1843"/>
      <c r="AB4711" s="1843"/>
      <c r="AH4711" s="1867"/>
      <c r="AK4711" s="1868"/>
      <c r="AL4711" s="1868"/>
    </row>
    <row r="4712" spans="9:38" x14ac:dyDescent="0.25">
      <c r="I4712" s="1783">
        <v>0</v>
      </c>
      <c r="J4712" s="1783">
        <v>0</v>
      </c>
      <c r="O4712" s="1764">
        <f t="shared" si="1570"/>
        <v>0</v>
      </c>
      <c r="P4712" s="1806" t="str">
        <f t="shared" si="1571"/>
        <v/>
      </c>
      <c r="R4712" s="1864" t="str">
        <f t="shared" si="1572"/>
        <v/>
      </c>
      <c r="S4712" s="1807">
        <f t="shared" si="1573"/>
        <v>0</v>
      </c>
      <c r="U4712" s="1764">
        <f t="shared" si="1574"/>
        <v>0</v>
      </c>
      <c r="V4712" s="1764">
        <f t="shared" si="1575"/>
        <v>0</v>
      </c>
      <c r="W4712" s="1764">
        <f t="shared" si="1576"/>
        <v>0</v>
      </c>
      <c r="X4712" s="1768"/>
      <c r="Y4712" s="1784"/>
      <c r="Z4712" s="1770"/>
      <c r="AA4712" s="1843"/>
      <c r="AB4712" s="1843"/>
      <c r="AH4712" s="1867"/>
      <c r="AK4712" s="1868"/>
      <c r="AL4712" s="1868"/>
    </row>
    <row r="4713" spans="9:38" x14ac:dyDescent="0.25">
      <c r="I4713" s="1783">
        <v>0</v>
      </c>
      <c r="J4713" s="1783">
        <v>0</v>
      </c>
      <c r="O4713" s="1764">
        <f t="shared" si="1570"/>
        <v>0</v>
      </c>
      <c r="P4713" s="1806" t="str">
        <f t="shared" si="1571"/>
        <v/>
      </c>
      <c r="R4713" s="1864" t="str">
        <f t="shared" si="1572"/>
        <v/>
      </c>
      <c r="S4713" s="1807">
        <f t="shared" si="1573"/>
        <v>0</v>
      </c>
      <c r="U4713" s="1764">
        <f t="shared" si="1574"/>
        <v>0</v>
      </c>
      <c r="V4713" s="1764">
        <f t="shared" si="1575"/>
        <v>0</v>
      </c>
      <c r="W4713" s="1764">
        <f t="shared" si="1576"/>
        <v>0</v>
      </c>
      <c r="X4713" s="1768"/>
      <c r="Y4713" s="1784"/>
      <c r="Z4713" s="1770"/>
      <c r="AA4713" s="1843"/>
      <c r="AB4713" s="1843"/>
      <c r="AH4713" s="1867"/>
      <c r="AK4713" s="1868"/>
      <c r="AL4713" s="1868"/>
    </row>
    <row r="4714" spans="9:38" x14ac:dyDescent="0.25">
      <c r="I4714" s="1783">
        <v>0</v>
      </c>
      <c r="J4714" s="1783">
        <v>0</v>
      </c>
      <c r="O4714" s="1764">
        <f t="shared" si="1570"/>
        <v>0</v>
      </c>
      <c r="P4714" s="1806" t="str">
        <f t="shared" si="1571"/>
        <v/>
      </c>
      <c r="R4714" s="1864" t="str">
        <f t="shared" si="1572"/>
        <v/>
      </c>
      <c r="S4714" s="1807">
        <f t="shared" si="1573"/>
        <v>0</v>
      </c>
      <c r="U4714" s="1764">
        <f t="shared" si="1574"/>
        <v>0</v>
      </c>
      <c r="V4714" s="1764">
        <f t="shared" si="1575"/>
        <v>0</v>
      </c>
      <c r="W4714" s="1764">
        <f t="shared" si="1576"/>
        <v>0</v>
      </c>
      <c r="X4714" s="1768"/>
      <c r="Y4714" s="1784"/>
      <c r="Z4714" s="1770"/>
      <c r="AA4714" s="1843"/>
      <c r="AB4714" s="1843"/>
      <c r="AH4714" s="1867"/>
      <c r="AK4714" s="1868"/>
      <c r="AL4714" s="1868"/>
    </row>
    <row r="4715" spans="9:38" x14ac:dyDescent="0.25">
      <c r="I4715" s="1783">
        <v>0</v>
      </c>
      <c r="J4715" s="1783">
        <v>0</v>
      </c>
      <c r="O4715" s="1764">
        <f t="shared" si="1570"/>
        <v>0</v>
      </c>
      <c r="P4715" s="1806" t="str">
        <f t="shared" si="1571"/>
        <v/>
      </c>
      <c r="R4715" s="1864" t="str">
        <f t="shared" si="1572"/>
        <v/>
      </c>
      <c r="S4715" s="1807">
        <f t="shared" si="1573"/>
        <v>0</v>
      </c>
      <c r="U4715" s="1764">
        <f t="shared" si="1574"/>
        <v>0</v>
      </c>
      <c r="V4715" s="1764">
        <f t="shared" si="1575"/>
        <v>0</v>
      </c>
      <c r="W4715" s="1764">
        <f t="shared" si="1576"/>
        <v>0</v>
      </c>
      <c r="X4715" s="1768"/>
      <c r="Y4715" s="1784"/>
      <c r="Z4715" s="1770"/>
      <c r="AA4715" s="1843"/>
      <c r="AB4715" s="1843"/>
      <c r="AH4715" s="1867"/>
      <c r="AK4715" s="1868"/>
      <c r="AL4715" s="1868"/>
    </row>
    <row r="4716" spans="9:38" x14ac:dyDescent="0.25">
      <c r="I4716" s="1783">
        <v>0</v>
      </c>
      <c r="J4716" s="1783">
        <v>0</v>
      </c>
      <c r="O4716" s="1764">
        <f t="shared" si="1570"/>
        <v>0</v>
      </c>
      <c r="P4716" s="1806" t="str">
        <f t="shared" si="1571"/>
        <v/>
      </c>
      <c r="R4716" s="1864" t="str">
        <f t="shared" si="1572"/>
        <v/>
      </c>
      <c r="S4716" s="1807">
        <f t="shared" si="1573"/>
        <v>0</v>
      </c>
      <c r="U4716" s="1764">
        <f t="shared" si="1574"/>
        <v>0</v>
      </c>
      <c r="V4716" s="1764">
        <f t="shared" si="1575"/>
        <v>0</v>
      </c>
      <c r="W4716" s="1764">
        <f t="shared" si="1576"/>
        <v>0</v>
      </c>
      <c r="X4716" s="1768"/>
      <c r="Y4716" s="1784"/>
      <c r="Z4716" s="1770"/>
      <c r="AA4716" s="1843"/>
      <c r="AB4716" s="1843"/>
      <c r="AH4716" s="1867"/>
      <c r="AK4716" s="1868"/>
      <c r="AL4716" s="1868"/>
    </row>
    <row r="4717" spans="9:38" x14ac:dyDescent="0.25">
      <c r="I4717" s="1783">
        <v>0</v>
      </c>
      <c r="J4717" s="1783">
        <v>0</v>
      </c>
      <c r="O4717" s="1764">
        <f t="shared" si="1570"/>
        <v>0</v>
      </c>
      <c r="P4717" s="1806" t="str">
        <f t="shared" si="1571"/>
        <v/>
      </c>
      <c r="R4717" s="1864" t="str">
        <f t="shared" si="1572"/>
        <v/>
      </c>
      <c r="S4717" s="1807">
        <f t="shared" si="1573"/>
        <v>0</v>
      </c>
      <c r="U4717" s="1764">
        <f t="shared" si="1574"/>
        <v>0</v>
      </c>
      <c r="V4717" s="1764">
        <f t="shared" si="1575"/>
        <v>0</v>
      </c>
      <c r="W4717" s="1764">
        <f t="shared" si="1576"/>
        <v>0</v>
      </c>
      <c r="X4717" s="1768"/>
      <c r="Y4717" s="1784"/>
      <c r="Z4717" s="1770"/>
      <c r="AA4717" s="1843"/>
      <c r="AB4717" s="1843"/>
      <c r="AH4717" s="1867"/>
      <c r="AK4717" s="1868"/>
      <c r="AL4717" s="1868"/>
    </row>
    <row r="4718" spans="9:38" x14ac:dyDescent="0.25">
      <c r="I4718" s="1783">
        <v>0</v>
      </c>
      <c r="J4718" s="1783">
        <v>0</v>
      </c>
      <c r="O4718" s="1764">
        <f t="shared" si="1570"/>
        <v>0</v>
      </c>
      <c r="P4718" s="1806" t="str">
        <f t="shared" si="1571"/>
        <v/>
      </c>
      <c r="R4718" s="1864" t="str">
        <f t="shared" si="1572"/>
        <v/>
      </c>
      <c r="S4718" s="1807">
        <f t="shared" si="1573"/>
        <v>0</v>
      </c>
      <c r="U4718" s="1764">
        <f t="shared" si="1574"/>
        <v>0</v>
      </c>
      <c r="V4718" s="1764">
        <f t="shared" si="1575"/>
        <v>0</v>
      </c>
      <c r="W4718" s="1764">
        <f t="shared" si="1576"/>
        <v>0</v>
      </c>
      <c r="X4718" s="1768"/>
      <c r="Y4718" s="1784"/>
      <c r="Z4718" s="1770"/>
      <c r="AA4718" s="1843"/>
      <c r="AB4718" s="1843"/>
      <c r="AH4718" s="1867"/>
      <c r="AK4718" s="1868"/>
      <c r="AL4718" s="1868"/>
    </row>
    <row r="4719" spans="9:38" x14ac:dyDescent="0.25">
      <c r="I4719" s="1783">
        <v>0</v>
      </c>
      <c r="J4719" s="1783">
        <v>0</v>
      </c>
      <c r="O4719" s="1764">
        <f t="shared" si="1570"/>
        <v>0</v>
      </c>
      <c r="P4719" s="1806" t="str">
        <f t="shared" si="1571"/>
        <v/>
      </c>
      <c r="R4719" s="1864" t="str">
        <f t="shared" si="1572"/>
        <v/>
      </c>
      <c r="S4719" s="1807">
        <f t="shared" si="1573"/>
        <v>0</v>
      </c>
      <c r="U4719" s="1764">
        <f t="shared" si="1574"/>
        <v>0</v>
      </c>
      <c r="V4719" s="1764">
        <f t="shared" si="1575"/>
        <v>0</v>
      </c>
      <c r="W4719" s="1764">
        <f t="shared" si="1576"/>
        <v>0</v>
      </c>
      <c r="X4719" s="1768"/>
      <c r="Y4719" s="1784"/>
      <c r="Z4719" s="1770"/>
      <c r="AA4719" s="1843"/>
      <c r="AB4719" s="1843"/>
      <c r="AH4719" s="1867"/>
      <c r="AK4719" s="1868"/>
      <c r="AL4719" s="1868"/>
    </row>
    <row r="4720" spans="9:38" x14ac:dyDescent="0.25">
      <c r="I4720" s="1783">
        <v>0</v>
      </c>
      <c r="J4720" s="1783">
        <v>0</v>
      </c>
      <c r="O4720" s="1764">
        <f t="shared" si="1570"/>
        <v>0</v>
      </c>
      <c r="P4720" s="1806" t="str">
        <f t="shared" si="1571"/>
        <v/>
      </c>
      <c r="R4720" s="1864" t="str">
        <f t="shared" si="1572"/>
        <v/>
      </c>
      <c r="S4720" s="1807">
        <f t="shared" si="1573"/>
        <v>0</v>
      </c>
      <c r="U4720" s="1764">
        <f t="shared" si="1574"/>
        <v>0</v>
      </c>
      <c r="V4720" s="1764">
        <f t="shared" si="1575"/>
        <v>0</v>
      </c>
      <c r="W4720" s="1764">
        <f t="shared" si="1576"/>
        <v>0</v>
      </c>
      <c r="X4720" s="1768"/>
      <c r="Y4720" s="1784"/>
      <c r="Z4720" s="1770"/>
      <c r="AA4720" s="1843"/>
      <c r="AB4720" s="1843"/>
      <c r="AH4720" s="1867"/>
      <c r="AK4720" s="1868"/>
      <c r="AL4720" s="1868"/>
    </row>
    <row r="4721" spans="9:38" x14ac:dyDescent="0.25">
      <c r="I4721" s="1783">
        <v>0</v>
      </c>
      <c r="J4721" s="1783">
        <v>0</v>
      </c>
      <c r="O4721" s="1764">
        <f t="shared" si="1570"/>
        <v>0</v>
      </c>
      <c r="P4721" s="1806" t="str">
        <f t="shared" si="1571"/>
        <v/>
      </c>
      <c r="R4721" s="1864" t="str">
        <f t="shared" si="1572"/>
        <v/>
      </c>
      <c r="S4721" s="1807">
        <f t="shared" si="1573"/>
        <v>0</v>
      </c>
      <c r="U4721" s="1764">
        <f t="shared" si="1574"/>
        <v>0</v>
      </c>
      <c r="V4721" s="1764">
        <f t="shared" si="1575"/>
        <v>0</v>
      </c>
      <c r="W4721" s="1764">
        <f t="shared" si="1576"/>
        <v>0</v>
      </c>
      <c r="X4721" s="1768"/>
      <c r="Y4721" s="1784"/>
      <c r="Z4721" s="1770"/>
      <c r="AA4721" s="1843"/>
      <c r="AB4721" s="1843"/>
      <c r="AH4721" s="1867"/>
      <c r="AK4721" s="1868"/>
      <c r="AL4721" s="1868"/>
    </row>
    <row r="4722" spans="9:38" x14ac:dyDescent="0.25">
      <c r="I4722" s="1783">
        <v>0</v>
      </c>
      <c r="J4722" s="1783">
        <v>0</v>
      </c>
      <c r="O4722" s="1764">
        <f t="shared" si="1570"/>
        <v>0</v>
      </c>
      <c r="P4722" s="1806" t="str">
        <f t="shared" si="1571"/>
        <v/>
      </c>
      <c r="R4722" s="1864" t="str">
        <f t="shared" si="1572"/>
        <v/>
      </c>
      <c r="S4722" s="1807">
        <f t="shared" si="1573"/>
        <v>0</v>
      </c>
      <c r="U4722" s="1764">
        <f t="shared" si="1574"/>
        <v>0</v>
      </c>
      <c r="V4722" s="1764">
        <f t="shared" si="1575"/>
        <v>0</v>
      </c>
      <c r="W4722" s="1764">
        <f t="shared" si="1576"/>
        <v>0</v>
      </c>
      <c r="X4722" s="1768"/>
      <c r="Y4722" s="1784"/>
      <c r="Z4722" s="1770"/>
      <c r="AA4722" s="1843"/>
      <c r="AB4722" s="1843"/>
      <c r="AH4722" s="1867"/>
      <c r="AK4722" s="1868"/>
      <c r="AL4722" s="1868"/>
    </row>
    <row r="4723" spans="9:38" x14ac:dyDescent="0.25">
      <c r="I4723" s="1783">
        <v>0</v>
      </c>
      <c r="J4723" s="1783">
        <v>0</v>
      </c>
      <c r="O4723" s="1764">
        <f t="shared" si="1570"/>
        <v>0</v>
      </c>
      <c r="P4723" s="1806" t="str">
        <f t="shared" si="1571"/>
        <v/>
      </c>
      <c r="R4723" s="1864" t="str">
        <f t="shared" si="1572"/>
        <v/>
      </c>
      <c r="S4723" s="1807">
        <f t="shared" si="1573"/>
        <v>0</v>
      </c>
      <c r="U4723" s="1764">
        <f t="shared" si="1574"/>
        <v>0</v>
      </c>
      <c r="V4723" s="1764">
        <f t="shared" si="1575"/>
        <v>0</v>
      </c>
      <c r="W4723" s="1764">
        <f t="shared" si="1576"/>
        <v>0</v>
      </c>
      <c r="X4723" s="1768"/>
      <c r="Y4723" s="1784"/>
      <c r="Z4723" s="1770"/>
      <c r="AA4723" s="1843"/>
      <c r="AB4723" s="1843"/>
      <c r="AH4723" s="1867"/>
      <c r="AK4723" s="1868"/>
      <c r="AL4723" s="1868"/>
    </row>
    <row r="4724" spans="9:38" x14ac:dyDescent="0.25">
      <c r="I4724" s="1783">
        <v>0</v>
      </c>
      <c r="J4724" s="1783">
        <v>0</v>
      </c>
      <c r="O4724" s="1764">
        <f t="shared" si="1570"/>
        <v>0</v>
      </c>
      <c r="P4724" s="1806" t="str">
        <f t="shared" si="1571"/>
        <v/>
      </c>
      <c r="R4724" s="1864" t="str">
        <f t="shared" si="1572"/>
        <v/>
      </c>
      <c r="S4724" s="1807">
        <f t="shared" si="1573"/>
        <v>0</v>
      </c>
      <c r="U4724" s="1764">
        <f t="shared" si="1574"/>
        <v>0</v>
      </c>
      <c r="V4724" s="1764">
        <f t="shared" si="1575"/>
        <v>0</v>
      </c>
      <c r="W4724" s="1764">
        <f t="shared" si="1576"/>
        <v>0</v>
      </c>
      <c r="X4724" s="1768"/>
      <c r="Y4724" s="1784"/>
      <c r="Z4724" s="1770"/>
      <c r="AA4724" s="1843"/>
      <c r="AB4724" s="1843"/>
      <c r="AH4724" s="1867"/>
      <c r="AK4724" s="1868"/>
      <c r="AL4724" s="1868"/>
    </row>
    <row r="4725" spans="9:38" x14ac:dyDescent="0.25">
      <c r="I4725" s="1783">
        <v>0</v>
      </c>
      <c r="J4725" s="1783">
        <v>0</v>
      </c>
      <c r="O4725" s="1764">
        <f t="shared" si="1570"/>
        <v>0</v>
      </c>
      <c r="P4725" s="1806" t="str">
        <f t="shared" si="1571"/>
        <v/>
      </c>
      <c r="R4725" s="1864" t="str">
        <f t="shared" si="1572"/>
        <v/>
      </c>
      <c r="S4725" s="1807">
        <f t="shared" si="1573"/>
        <v>0</v>
      </c>
      <c r="U4725" s="1764">
        <f t="shared" si="1574"/>
        <v>0</v>
      </c>
      <c r="V4725" s="1764">
        <f t="shared" si="1575"/>
        <v>0</v>
      </c>
      <c r="W4725" s="1764">
        <f t="shared" si="1576"/>
        <v>0</v>
      </c>
      <c r="X4725" s="1768"/>
      <c r="Y4725" s="1784"/>
      <c r="Z4725" s="1770"/>
      <c r="AA4725" s="1843"/>
      <c r="AB4725" s="1843"/>
      <c r="AH4725" s="1867"/>
      <c r="AK4725" s="1868"/>
      <c r="AL4725" s="1868"/>
    </row>
    <row r="4726" spans="9:38" x14ac:dyDescent="0.25">
      <c r="I4726" s="1783">
        <v>0</v>
      </c>
      <c r="J4726" s="1783">
        <v>0</v>
      </c>
      <c r="O4726" s="1764">
        <f t="shared" si="1570"/>
        <v>0</v>
      </c>
      <c r="P4726" s="1806" t="str">
        <f t="shared" si="1571"/>
        <v/>
      </c>
      <c r="R4726" s="1864" t="str">
        <f t="shared" si="1572"/>
        <v/>
      </c>
      <c r="S4726" s="1807">
        <f t="shared" si="1573"/>
        <v>0</v>
      </c>
      <c r="U4726" s="1764">
        <f t="shared" si="1574"/>
        <v>0</v>
      </c>
      <c r="V4726" s="1764">
        <f t="shared" si="1575"/>
        <v>0</v>
      </c>
      <c r="W4726" s="1764">
        <f t="shared" si="1576"/>
        <v>0</v>
      </c>
      <c r="X4726" s="1768"/>
      <c r="Y4726" s="1784"/>
      <c r="Z4726" s="1770"/>
      <c r="AA4726" s="1843"/>
      <c r="AB4726" s="1843"/>
      <c r="AH4726" s="1867"/>
      <c r="AK4726" s="1868"/>
      <c r="AL4726" s="1868"/>
    </row>
    <row r="4727" spans="9:38" x14ac:dyDescent="0.25">
      <c r="I4727" s="1783">
        <v>0</v>
      </c>
      <c r="J4727" s="1783">
        <v>0</v>
      </c>
      <c r="O4727" s="1764">
        <f t="shared" si="1570"/>
        <v>0</v>
      </c>
      <c r="P4727" s="1806" t="str">
        <f t="shared" si="1571"/>
        <v/>
      </c>
      <c r="R4727" s="1864" t="str">
        <f t="shared" si="1572"/>
        <v/>
      </c>
      <c r="S4727" s="1807">
        <f t="shared" si="1573"/>
        <v>0</v>
      </c>
      <c r="U4727" s="1764">
        <f t="shared" si="1574"/>
        <v>0</v>
      </c>
      <c r="V4727" s="1764">
        <f t="shared" si="1575"/>
        <v>0</v>
      </c>
      <c r="W4727" s="1764">
        <f t="shared" si="1576"/>
        <v>0</v>
      </c>
      <c r="X4727" s="1768"/>
      <c r="Y4727" s="1784"/>
      <c r="Z4727" s="1770"/>
      <c r="AA4727" s="1843"/>
      <c r="AB4727" s="1843"/>
      <c r="AH4727" s="1867"/>
      <c r="AK4727" s="1868"/>
      <c r="AL4727" s="1868"/>
    </row>
    <row r="4728" spans="9:38" x14ac:dyDescent="0.25">
      <c r="I4728" s="1783">
        <v>0</v>
      </c>
      <c r="J4728" s="1783">
        <v>0</v>
      </c>
      <c r="O4728" s="1764">
        <f t="shared" si="1570"/>
        <v>0</v>
      </c>
      <c r="P4728" s="1806" t="str">
        <f t="shared" si="1571"/>
        <v/>
      </c>
      <c r="R4728" s="1864" t="str">
        <f t="shared" si="1572"/>
        <v/>
      </c>
      <c r="S4728" s="1807">
        <f t="shared" si="1573"/>
        <v>0</v>
      </c>
      <c r="U4728" s="1764">
        <f t="shared" si="1574"/>
        <v>0</v>
      </c>
      <c r="V4728" s="1764">
        <f t="shared" si="1575"/>
        <v>0</v>
      </c>
      <c r="W4728" s="1764">
        <f t="shared" si="1576"/>
        <v>0</v>
      </c>
      <c r="X4728" s="1768"/>
      <c r="Y4728" s="1784"/>
      <c r="Z4728" s="1770"/>
      <c r="AA4728" s="1843"/>
      <c r="AB4728" s="1843"/>
      <c r="AH4728" s="1867"/>
      <c r="AK4728" s="1868"/>
      <c r="AL4728" s="1868"/>
    </row>
    <row r="4729" spans="9:38" x14ac:dyDescent="0.25">
      <c r="I4729" s="1783">
        <v>0</v>
      </c>
      <c r="J4729" s="1783">
        <v>0</v>
      </c>
      <c r="O4729" s="1764">
        <f t="shared" si="1570"/>
        <v>0</v>
      </c>
      <c r="P4729" s="1806" t="str">
        <f t="shared" si="1571"/>
        <v/>
      </c>
      <c r="R4729" s="1864" t="str">
        <f t="shared" si="1572"/>
        <v/>
      </c>
      <c r="S4729" s="1807">
        <f t="shared" si="1573"/>
        <v>0</v>
      </c>
      <c r="U4729" s="1764">
        <f t="shared" si="1574"/>
        <v>0</v>
      </c>
      <c r="V4729" s="1764">
        <f t="shared" si="1575"/>
        <v>0</v>
      </c>
      <c r="W4729" s="1764">
        <f t="shared" si="1576"/>
        <v>0</v>
      </c>
      <c r="X4729" s="1768"/>
      <c r="Y4729" s="1784"/>
      <c r="Z4729" s="1770"/>
      <c r="AA4729" s="1843"/>
      <c r="AB4729" s="1843"/>
      <c r="AH4729" s="1867"/>
      <c r="AK4729" s="1868"/>
      <c r="AL4729" s="1868"/>
    </row>
    <row r="4730" spans="9:38" x14ac:dyDescent="0.25">
      <c r="I4730" s="1783">
        <v>0</v>
      </c>
      <c r="J4730" s="1783">
        <v>0</v>
      </c>
      <c r="O4730" s="1764">
        <f t="shared" si="1570"/>
        <v>0</v>
      </c>
      <c r="P4730" s="1806" t="str">
        <f t="shared" si="1571"/>
        <v/>
      </c>
      <c r="R4730" s="1864" t="str">
        <f t="shared" si="1572"/>
        <v/>
      </c>
      <c r="S4730" s="1807">
        <f t="shared" si="1573"/>
        <v>0</v>
      </c>
      <c r="U4730" s="1764">
        <f t="shared" si="1574"/>
        <v>0</v>
      </c>
      <c r="V4730" s="1764">
        <f t="shared" si="1575"/>
        <v>0</v>
      </c>
      <c r="W4730" s="1764">
        <f t="shared" si="1576"/>
        <v>0</v>
      </c>
      <c r="X4730" s="1768"/>
      <c r="Y4730" s="1784"/>
      <c r="Z4730" s="1770"/>
      <c r="AA4730" s="1843"/>
      <c r="AB4730" s="1843"/>
      <c r="AH4730" s="1867"/>
      <c r="AK4730" s="1868"/>
      <c r="AL4730" s="1868"/>
    </row>
    <row r="4731" spans="9:38" x14ac:dyDescent="0.25">
      <c r="I4731" s="1783">
        <v>0</v>
      </c>
      <c r="J4731" s="1783">
        <v>0</v>
      </c>
      <c r="O4731" s="1764">
        <f t="shared" si="1570"/>
        <v>0</v>
      </c>
      <c r="P4731" s="1806" t="str">
        <f t="shared" si="1571"/>
        <v/>
      </c>
      <c r="R4731" s="1864" t="str">
        <f t="shared" si="1572"/>
        <v/>
      </c>
      <c r="S4731" s="1807">
        <f t="shared" si="1573"/>
        <v>0</v>
      </c>
      <c r="U4731" s="1764">
        <f t="shared" si="1574"/>
        <v>0</v>
      </c>
      <c r="V4731" s="1764">
        <f t="shared" si="1575"/>
        <v>0</v>
      </c>
      <c r="W4731" s="1764">
        <f t="shared" si="1576"/>
        <v>0</v>
      </c>
      <c r="X4731" s="1768"/>
      <c r="Y4731" s="1784"/>
      <c r="Z4731" s="1770"/>
      <c r="AA4731" s="1843"/>
      <c r="AB4731" s="1843"/>
      <c r="AH4731" s="1867"/>
      <c r="AK4731" s="1868"/>
      <c r="AL4731" s="1868"/>
    </row>
    <row r="4732" spans="9:38" x14ac:dyDescent="0.25">
      <c r="I4732" s="1783">
        <v>0</v>
      </c>
      <c r="J4732" s="1783">
        <v>0</v>
      </c>
      <c r="O4732" s="1764">
        <f t="shared" si="1570"/>
        <v>0</v>
      </c>
      <c r="P4732" s="1806" t="str">
        <f t="shared" si="1571"/>
        <v/>
      </c>
      <c r="R4732" s="1864" t="str">
        <f t="shared" si="1572"/>
        <v/>
      </c>
      <c r="S4732" s="1807">
        <f t="shared" si="1573"/>
        <v>0</v>
      </c>
      <c r="U4732" s="1764">
        <f t="shared" si="1574"/>
        <v>0</v>
      </c>
      <c r="V4732" s="1764">
        <f t="shared" si="1575"/>
        <v>0</v>
      </c>
      <c r="W4732" s="1764">
        <f t="shared" si="1576"/>
        <v>0</v>
      </c>
      <c r="X4732" s="1768"/>
      <c r="Y4732" s="1784"/>
      <c r="Z4732" s="1770"/>
      <c r="AA4732" s="1843"/>
      <c r="AB4732" s="1843"/>
      <c r="AH4732" s="1867"/>
      <c r="AK4732" s="1868"/>
      <c r="AL4732" s="1868"/>
    </row>
    <row r="4733" spans="9:38" x14ac:dyDescent="0.25">
      <c r="I4733" s="1783">
        <v>0</v>
      </c>
      <c r="J4733" s="1783">
        <v>0</v>
      </c>
      <c r="O4733" s="1764">
        <f t="shared" si="1570"/>
        <v>0</v>
      </c>
      <c r="P4733" s="1806" t="str">
        <f t="shared" si="1571"/>
        <v/>
      </c>
      <c r="R4733" s="1864" t="str">
        <f t="shared" si="1572"/>
        <v/>
      </c>
      <c r="S4733" s="1807">
        <f t="shared" si="1573"/>
        <v>0</v>
      </c>
      <c r="U4733" s="1764">
        <f t="shared" si="1574"/>
        <v>0</v>
      </c>
      <c r="V4733" s="1764">
        <f t="shared" si="1575"/>
        <v>0</v>
      </c>
      <c r="W4733" s="1764">
        <f t="shared" si="1576"/>
        <v>0</v>
      </c>
      <c r="X4733" s="1768"/>
      <c r="Y4733" s="1784"/>
      <c r="Z4733" s="1770"/>
      <c r="AA4733" s="1843"/>
      <c r="AB4733" s="1843"/>
      <c r="AH4733" s="1867"/>
      <c r="AK4733" s="1868"/>
      <c r="AL4733" s="1868"/>
    </row>
    <row r="4734" spans="9:38" x14ac:dyDescent="0.25">
      <c r="I4734" s="1783">
        <v>0</v>
      </c>
      <c r="J4734" s="1783">
        <v>0</v>
      </c>
      <c r="O4734" s="1764">
        <f t="shared" si="1570"/>
        <v>0</v>
      </c>
      <c r="P4734" s="1806" t="str">
        <f t="shared" si="1571"/>
        <v/>
      </c>
      <c r="R4734" s="1864" t="str">
        <f t="shared" si="1572"/>
        <v/>
      </c>
      <c r="S4734" s="1807">
        <f t="shared" si="1573"/>
        <v>0</v>
      </c>
      <c r="U4734" s="1764">
        <f t="shared" si="1574"/>
        <v>0</v>
      </c>
      <c r="V4734" s="1764">
        <f t="shared" si="1575"/>
        <v>0</v>
      </c>
      <c r="W4734" s="1764">
        <f t="shared" si="1576"/>
        <v>0</v>
      </c>
      <c r="X4734" s="1768"/>
      <c r="Y4734" s="1784"/>
      <c r="Z4734" s="1770"/>
      <c r="AA4734" s="1843"/>
      <c r="AB4734" s="1843"/>
      <c r="AH4734" s="1867"/>
      <c r="AK4734" s="1868"/>
      <c r="AL4734" s="1868"/>
    </row>
    <row r="4735" spans="9:38" x14ac:dyDescent="0.25">
      <c r="I4735" s="1783">
        <v>0</v>
      </c>
      <c r="J4735" s="1783">
        <v>0</v>
      </c>
      <c r="O4735" s="1764">
        <f t="shared" si="1570"/>
        <v>0</v>
      </c>
      <c r="P4735" s="1806" t="str">
        <f t="shared" si="1571"/>
        <v/>
      </c>
      <c r="R4735" s="1864" t="str">
        <f t="shared" si="1572"/>
        <v/>
      </c>
      <c r="S4735" s="1807">
        <f t="shared" si="1573"/>
        <v>0</v>
      </c>
      <c r="U4735" s="1764">
        <f t="shared" si="1574"/>
        <v>0</v>
      </c>
      <c r="V4735" s="1764">
        <f t="shared" si="1575"/>
        <v>0</v>
      </c>
      <c r="W4735" s="1764">
        <f t="shared" si="1576"/>
        <v>0</v>
      </c>
      <c r="X4735" s="1768"/>
      <c r="Y4735" s="1784"/>
      <c r="Z4735" s="1770"/>
      <c r="AA4735" s="1843"/>
      <c r="AB4735" s="1843"/>
      <c r="AH4735" s="1867"/>
      <c r="AK4735" s="1868"/>
      <c r="AL4735" s="1868"/>
    </row>
    <row r="4736" spans="9:38" x14ac:dyDescent="0.25">
      <c r="I4736" s="1783">
        <v>0</v>
      </c>
      <c r="J4736" s="1783">
        <v>0</v>
      </c>
      <c r="O4736" s="1764">
        <f t="shared" si="1570"/>
        <v>0</v>
      </c>
      <c r="P4736" s="1806" t="str">
        <f t="shared" si="1571"/>
        <v/>
      </c>
      <c r="R4736" s="1864" t="str">
        <f t="shared" si="1572"/>
        <v/>
      </c>
      <c r="S4736" s="1807">
        <f t="shared" si="1573"/>
        <v>0</v>
      </c>
      <c r="U4736" s="1764">
        <f t="shared" si="1574"/>
        <v>0</v>
      </c>
      <c r="V4736" s="1764">
        <f t="shared" si="1575"/>
        <v>0</v>
      </c>
      <c r="W4736" s="1764">
        <f t="shared" si="1576"/>
        <v>0</v>
      </c>
      <c r="X4736" s="1768"/>
      <c r="Y4736" s="1784"/>
      <c r="Z4736" s="1770"/>
      <c r="AA4736" s="1843"/>
      <c r="AB4736" s="1843"/>
      <c r="AH4736" s="1867"/>
      <c r="AK4736" s="1868"/>
      <c r="AL4736" s="1868"/>
    </row>
    <row r="4737" spans="9:38" x14ac:dyDescent="0.25">
      <c r="I4737" s="1783">
        <v>0</v>
      </c>
      <c r="J4737" s="1783">
        <v>0</v>
      </c>
      <c r="O4737" s="1764">
        <f t="shared" si="1570"/>
        <v>0</v>
      </c>
      <c r="P4737" s="1806" t="str">
        <f t="shared" si="1571"/>
        <v/>
      </c>
      <c r="R4737" s="1864" t="str">
        <f t="shared" si="1572"/>
        <v/>
      </c>
      <c r="S4737" s="1807">
        <f t="shared" si="1573"/>
        <v>0</v>
      </c>
      <c r="U4737" s="1764">
        <f t="shared" si="1574"/>
        <v>0</v>
      </c>
      <c r="V4737" s="1764">
        <f t="shared" si="1575"/>
        <v>0</v>
      </c>
      <c r="W4737" s="1764">
        <f t="shared" si="1576"/>
        <v>0</v>
      </c>
      <c r="X4737" s="1768"/>
      <c r="Y4737" s="1784"/>
      <c r="Z4737" s="1770"/>
      <c r="AA4737" s="1843"/>
      <c r="AB4737" s="1843"/>
      <c r="AH4737" s="1867"/>
      <c r="AK4737" s="1868"/>
      <c r="AL4737" s="1868"/>
    </row>
    <row r="4738" spans="9:38" x14ac:dyDescent="0.25">
      <c r="I4738" s="1783">
        <v>0</v>
      </c>
      <c r="J4738" s="1783">
        <v>0</v>
      </c>
      <c r="O4738" s="1764">
        <f t="shared" si="1570"/>
        <v>0</v>
      </c>
      <c r="P4738" s="1806" t="str">
        <f t="shared" si="1571"/>
        <v/>
      </c>
      <c r="R4738" s="1864" t="str">
        <f t="shared" si="1572"/>
        <v/>
      </c>
      <c r="S4738" s="1807">
        <f t="shared" si="1573"/>
        <v>0</v>
      </c>
      <c r="U4738" s="1764">
        <f t="shared" si="1574"/>
        <v>0</v>
      </c>
      <c r="V4738" s="1764">
        <f t="shared" si="1575"/>
        <v>0</v>
      </c>
      <c r="W4738" s="1764">
        <f t="shared" si="1576"/>
        <v>0</v>
      </c>
      <c r="X4738" s="1768"/>
      <c r="Y4738" s="1784"/>
      <c r="Z4738" s="1770"/>
      <c r="AA4738" s="1843"/>
      <c r="AB4738" s="1843"/>
      <c r="AH4738" s="1867"/>
      <c r="AK4738" s="1868"/>
      <c r="AL4738" s="1868"/>
    </row>
    <row r="4739" spans="9:38" x14ac:dyDescent="0.25">
      <c r="I4739" s="1783">
        <v>0</v>
      </c>
      <c r="J4739" s="1783">
        <v>0</v>
      </c>
      <c r="O4739" s="1764">
        <f t="shared" si="1570"/>
        <v>0</v>
      </c>
      <c r="P4739" s="1806" t="str">
        <f t="shared" si="1571"/>
        <v/>
      </c>
      <c r="R4739" s="1864" t="str">
        <f t="shared" si="1572"/>
        <v/>
      </c>
      <c r="S4739" s="1807">
        <f t="shared" si="1573"/>
        <v>0</v>
      </c>
      <c r="U4739" s="1764">
        <f t="shared" si="1574"/>
        <v>0</v>
      </c>
      <c r="V4739" s="1764">
        <f t="shared" si="1575"/>
        <v>0</v>
      </c>
      <c r="W4739" s="1764">
        <f t="shared" si="1576"/>
        <v>0</v>
      </c>
      <c r="X4739" s="1768"/>
      <c r="Y4739" s="1784"/>
      <c r="Z4739" s="1770"/>
      <c r="AA4739" s="1843"/>
      <c r="AB4739" s="1843"/>
      <c r="AH4739" s="1867"/>
      <c r="AK4739" s="1868"/>
      <c r="AL4739" s="1868"/>
    </row>
    <row r="4740" spans="9:38" x14ac:dyDescent="0.25">
      <c r="I4740" s="1783">
        <v>0</v>
      </c>
      <c r="J4740" s="1783">
        <v>0</v>
      </c>
      <c r="O4740" s="1764">
        <f t="shared" si="1570"/>
        <v>0</v>
      </c>
      <c r="P4740" s="1806" t="str">
        <f t="shared" si="1571"/>
        <v/>
      </c>
      <c r="R4740" s="1864" t="str">
        <f t="shared" si="1572"/>
        <v/>
      </c>
      <c r="S4740" s="1807">
        <f t="shared" si="1573"/>
        <v>0</v>
      </c>
      <c r="U4740" s="1764">
        <f t="shared" si="1574"/>
        <v>0</v>
      </c>
      <c r="V4740" s="1764">
        <f t="shared" si="1575"/>
        <v>0</v>
      </c>
      <c r="W4740" s="1764">
        <f t="shared" si="1576"/>
        <v>0</v>
      </c>
      <c r="X4740" s="1768"/>
      <c r="Y4740" s="1784"/>
      <c r="Z4740" s="1770"/>
      <c r="AA4740" s="1843"/>
      <c r="AB4740" s="1843"/>
      <c r="AH4740" s="1867"/>
      <c r="AK4740" s="1868"/>
      <c r="AL4740" s="1868"/>
    </row>
    <row r="4741" spans="9:38" x14ac:dyDescent="0.25">
      <c r="I4741" s="1783">
        <v>0</v>
      </c>
      <c r="J4741" s="1783">
        <v>0</v>
      </c>
      <c r="O4741" s="1764">
        <f t="shared" si="1570"/>
        <v>0</v>
      </c>
      <c r="P4741" s="1806" t="str">
        <f t="shared" si="1571"/>
        <v/>
      </c>
      <c r="R4741" s="1864" t="str">
        <f t="shared" si="1572"/>
        <v/>
      </c>
      <c r="S4741" s="1807">
        <f t="shared" si="1573"/>
        <v>0</v>
      </c>
      <c r="U4741" s="1764">
        <f t="shared" si="1574"/>
        <v>0</v>
      </c>
      <c r="V4741" s="1764">
        <f t="shared" si="1575"/>
        <v>0</v>
      </c>
      <c r="W4741" s="1764">
        <f t="shared" si="1576"/>
        <v>0</v>
      </c>
      <c r="X4741" s="1768"/>
      <c r="Y4741" s="1784"/>
      <c r="Z4741" s="1770"/>
      <c r="AA4741" s="1843"/>
      <c r="AB4741" s="1843"/>
      <c r="AH4741" s="1867"/>
      <c r="AK4741" s="1868"/>
      <c r="AL4741" s="1868"/>
    </row>
    <row r="4742" spans="9:38" x14ac:dyDescent="0.25">
      <c r="I4742" s="1783">
        <v>0</v>
      </c>
      <c r="J4742" s="1783">
        <v>0</v>
      </c>
      <c r="O4742" s="1764">
        <f t="shared" si="1570"/>
        <v>0</v>
      </c>
      <c r="P4742" s="1806" t="str">
        <f t="shared" si="1571"/>
        <v/>
      </c>
      <c r="R4742" s="1864" t="str">
        <f t="shared" si="1572"/>
        <v/>
      </c>
      <c r="S4742" s="1807">
        <f t="shared" si="1573"/>
        <v>0</v>
      </c>
      <c r="U4742" s="1764">
        <f t="shared" si="1574"/>
        <v>0</v>
      </c>
      <c r="V4742" s="1764">
        <f t="shared" si="1575"/>
        <v>0</v>
      </c>
      <c r="W4742" s="1764">
        <f t="shared" si="1576"/>
        <v>0</v>
      </c>
      <c r="X4742" s="1768"/>
      <c r="Y4742" s="1784"/>
      <c r="Z4742" s="1770"/>
      <c r="AA4742" s="1843"/>
      <c r="AB4742" s="1843"/>
      <c r="AH4742" s="1867"/>
      <c r="AK4742" s="1868"/>
      <c r="AL4742" s="1868"/>
    </row>
    <row r="4743" spans="9:38" x14ac:dyDescent="0.25">
      <c r="I4743" s="1783">
        <v>0</v>
      </c>
      <c r="J4743" s="1783">
        <v>0</v>
      </c>
      <c r="O4743" s="1764">
        <f t="shared" si="1570"/>
        <v>0</v>
      </c>
      <c r="P4743" s="1806" t="str">
        <f t="shared" si="1571"/>
        <v/>
      </c>
      <c r="R4743" s="1864" t="str">
        <f t="shared" si="1572"/>
        <v/>
      </c>
      <c r="S4743" s="1807">
        <f t="shared" si="1573"/>
        <v>0</v>
      </c>
      <c r="U4743" s="1764">
        <f t="shared" si="1574"/>
        <v>0</v>
      </c>
      <c r="V4743" s="1764">
        <f t="shared" si="1575"/>
        <v>0</v>
      </c>
      <c r="W4743" s="1764">
        <f t="shared" si="1576"/>
        <v>0</v>
      </c>
      <c r="X4743" s="1768"/>
      <c r="Y4743" s="1784"/>
      <c r="Z4743" s="1770"/>
      <c r="AA4743" s="1843"/>
      <c r="AB4743" s="1843"/>
      <c r="AH4743" s="1867"/>
      <c r="AK4743" s="1868"/>
      <c r="AL4743" s="1868"/>
    </row>
    <row r="4744" spans="9:38" x14ac:dyDescent="0.25">
      <c r="I4744" s="1783">
        <v>0</v>
      </c>
      <c r="J4744" s="1783">
        <v>0</v>
      </c>
      <c r="O4744" s="1764">
        <f t="shared" si="1570"/>
        <v>0</v>
      </c>
      <c r="P4744" s="1806" t="str">
        <f t="shared" si="1571"/>
        <v/>
      </c>
      <c r="R4744" s="1864" t="str">
        <f t="shared" si="1572"/>
        <v/>
      </c>
      <c r="S4744" s="1807">
        <f t="shared" si="1573"/>
        <v>0</v>
      </c>
      <c r="U4744" s="1764">
        <f t="shared" si="1574"/>
        <v>0</v>
      </c>
      <c r="V4744" s="1764">
        <f t="shared" si="1575"/>
        <v>0</v>
      </c>
      <c r="W4744" s="1764">
        <f t="shared" si="1576"/>
        <v>0</v>
      </c>
      <c r="X4744" s="1768"/>
      <c r="Y4744" s="1784"/>
      <c r="Z4744" s="1770"/>
      <c r="AA4744" s="1843"/>
      <c r="AB4744" s="1843"/>
      <c r="AH4744" s="1867"/>
      <c r="AK4744" s="1868"/>
      <c r="AL4744" s="1868"/>
    </row>
    <row r="4745" spans="9:38" x14ac:dyDescent="0.25">
      <c r="I4745" s="1783">
        <v>0</v>
      </c>
      <c r="J4745" s="1783">
        <v>0</v>
      </c>
      <c r="O4745" s="1764">
        <f t="shared" ref="O4745:O4808" si="1577">N4745-Q4745</f>
        <v>0</v>
      </c>
      <c r="P4745" s="1806" t="str">
        <f t="shared" ref="P4745:P4808" si="1578">IF(N4745&lt;=0,"",O4745/N4745)</f>
        <v/>
      </c>
      <c r="R4745" s="1864" t="str">
        <f t="shared" ref="R4745:R4808" si="1579">IF(N4745&lt;=0,"",Q4745/N4745)</f>
        <v/>
      </c>
      <c r="S4745" s="1807">
        <f t="shared" ref="S4745:S4808" si="1580">Q4745/$S$1</f>
        <v>0</v>
      </c>
      <c r="U4745" s="1764">
        <f t="shared" ref="U4745:U4808" si="1581">((1-I4745)*O4745)+((1-J4745)*Q4745)</f>
        <v>0</v>
      </c>
      <c r="V4745" s="1764">
        <f t="shared" ref="V4745:V4808" si="1582">L4745-W4745</f>
        <v>0</v>
      </c>
      <c r="W4745" s="1764">
        <f t="shared" ref="W4745:W4808" si="1583">X4745+AC4745+AH4745+AM4745+AO4745+AR4745</f>
        <v>0</v>
      </c>
      <c r="X4745" s="1768"/>
      <c r="Y4745" s="1784"/>
      <c r="Z4745" s="1770"/>
      <c r="AA4745" s="1843"/>
      <c r="AB4745" s="1843"/>
      <c r="AH4745" s="1867"/>
      <c r="AK4745" s="1868"/>
      <c r="AL4745" s="1868"/>
    </row>
    <row r="4746" spans="9:38" x14ac:dyDescent="0.25">
      <c r="I4746" s="1783">
        <v>0</v>
      </c>
      <c r="J4746" s="1783">
        <v>0</v>
      </c>
      <c r="O4746" s="1764">
        <f t="shared" si="1577"/>
        <v>0</v>
      </c>
      <c r="P4746" s="1806" t="str">
        <f t="shared" si="1578"/>
        <v/>
      </c>
      <c r="R4746" s="1864" t="str">
        <f t="shared" si="1579"/>
        <v/>
      </c>
      <c r="S4746" s="1807">
        <f t="shared" si="1580"/>
        <v>0</v>
      </c>
      <c r="U4746" s="1764">
        <f t="shared" si="1581"/>
        <v>0</v>
      </c>
      <c r="V4746" s="1764">
        <f t="shared" si="1582"/>
        <v>0</v>
      </c>
      <c r="W4746" s="1764">
        <f t="shared" si="1583"/>
        <v>0</v>
      </c>
      <c r="X4746" s="1768"/>
      <c r="Y4746" s="1784"/>
      <c r="Z4746" s="1770"/>
      <c r="AA4746" s="1843"/>
      <c r="AB4746" s="1843"/>
      <c r="AH4746" s="1867"/>
      <c r="AK4746" s="1868"/>
      <c r="AL4746" s="1868"/>
    </row>
    <row r="4747" spans="9:38" x14ac:dyDescent="0.25">
      <c r="I4747" s="1783">
        <v>0</v>
      </c>
      <c r="J4747" s="1783">
        <v>0</v>
      </c>
      <c r="O4747" s="1764">
        <f t="shared" si="1577"/>
        <v>0</v>
      </c>
      <c r="P4747" s="1806" t="str">
        <f t="shared" si="1578"/>
        <v/>
      </c>
      <c r="R4747" s="1864" t="str">
        <f t="shared" si="1579"/>
        <v/>
      </c>
      <c r="S4747" s="1807">
        <f t="shared" si="1580"/>
        <v>0</v>
      </c>
      <c r="U4747" s="1764">
        <f t="shared" si="1581"/>
        <v>0</v>
      </c>
      <c r="V4747" s="1764">
        <f t="shared" si="1582"/>
        <v>0</v>
      </c>
      <c r="W4747" s="1764">
        <f t="shared" si="1583"/>
        <v>0</v>
      </c>
      <c r="X4747" s="1768"/>
      <c r="Y4747" s="1784"/>
      <c r="Z4747" s="1770"/>
      <c r="AA4747" s="1843"/>
      <c r="AB4747" s="1843"/>
      <c r="AH4747" s="1867"/>
      <c r="AK4747" s="1868"/>
      <c r="AL4747" s="1868"/>
    </row>
    <row r="4748" spans="9:38" x14ac:dyDescent="0.25">
      <c r="I4748" s="1783">
        <v>0</v>
      </c>
      <c r="J4748" s="1783">
        <v>0</v>
      </c>
      <c r="O4748" s="1764">
        <f t="shared" si="1577"/>
        <v>0</v>
      </c>
      <c r="P4748" s="1806" t="str">
        <f t="shared" si="1578"/>
        <v/>
      </c>
      <c r="R4748" s="1864" t="str">
        <f t="shared" si="1579"/>
        <v/>
      </c>
      <c r="S4748" s="1807">
        <f t="shared" si="1580"/>
        <v>0</v>
      </c>
      <c r="U4748" s="1764">
        <f t="shared" si="1581"/>
        <v>0</v>
      </c>
      <c r="V4748" s="1764">
        <f t="shared" si="1582"/>
        <v>0</v>
      </c>
      <c r="W4748" s="1764">
        <f t="shared" si="1583"/>
        <v>0</v>
      </c>
      <c r="X4748" s="1768"/>
      <c r="Y4748" s="1784"/>
      <c r="Z4748" s="1770"/>
      <c r="AA4748" s="1843"/>
      <c r="AB4748" s="1843"/>
      <c r="AH4748" s="1867"/>
      <c r="AK4748" s="1868"/>
      <c r="AL4748" s="1868"/>
    </row>
    <row r="4749" spans="9:38" x14ac:dyDescent="0.25">
      <c r="I4749" s="1783">
        <v>0</v>
      </c>
      <c r="J4749" s="1783">
        <v>0</v>
      </c>
      <c r="O4749" s="1764">
        <f t="shared" si="1577"/>
        <v>0</v>
      </c>
      <c r="P4749" s="1806" t="str">
        <f t="shared" si="1578"/>
        <v/>
      </c>
      <c r="R4749" s="1864" t="str">
        <f t="shared" si="1579"/>
        <v/>
      </c>
      <c r="S4749" s="1807">
        <f t="shared" si="1580"/>
        <v>0</v>
      </c>
      <c r="U4749" s="1764">
        <f t="shared" si="1581"/>
        <v>0</v>
      </c>
      <c r="V4749" s="1764">
        <f t="shared" si="1582"/>
        <v>0</v>
      </c>
      <c r="W4749" s="1764">
        <f t="shared" si="1583"/>
        <v>0</v>
      </c>
      <c r="X4749" s="1768"/>
      <c r="Y4749" s="1784"/>
      <c r="Z4749" s="1770"/>
      <c r="AA4749" s="1843"/>
      <c r="AB4749" s="1843"/>
      <c r="AH4749" s="1867"/>
      <c r="AK4749" s="1868"/>
      <c r="AL4749" s="1868"/>
    </row>
    <row r="4750" spans="9:38" x14ac:dyDescent="0.25">
      <c r="I4750" s="1783">
        <v>0</v>
      </c>
      <c r="J4750" s="1783">
        <v>0</v>
      </c>
      <c r="O4750" s="1764">
        <f t="shared" si="1577"/>
        <v>0</v>
      </c>
      <c r="P4750" s="1806" t="str">
        <f t="shared" si="1578"/>
        <v/>
      </c>
      <c r="R4750" s="1864" t="str">
        <f t="shared" si="1579"/>
        <v/>
      </c>
      <c r="S4750" s="1807">
        <f t="shared" si="1580"/>
        <v>0</v>
      </c>
      <c r="U4750" s="1764">
        <f t="shared" si="1581"/>
        <v>0</v>
      </c>
      <c r="V4750" s="1764">
        <f t="shared" si="1582"/>
        <v>0</v>
      </c>
      <c r="W4750" s="1764">
        <f t="shared" si="1583"/>
        <v>0</v>
      </c>
      <c r="X4750" s="1768"/>
      <c r="Y4750" s="1784"/>
      <c r="Z4750" s="1770"/>
      <c r="AA4750" s="1843"/>
      <c r="AB4750" s="1843"/>
      <c r="AH4750" s="1867"/>
      <c r="AK4750" s="1868"/>
      <c r="AL4750" s="1868"/>
    </row>
    <row r="4751" spans="9:38" x14ac:dyDescent="0.25">
      <c r="I4751" s="1783">
        <v>0</v>
      </c>
      <c r="J4751" s="1783">
        <v>0</v>
      </c>
      <c r="O4751" s="1764">
        <f t="shared" si="1577"/>
        <v>0</v>
      </c>
      <c r="P4751" s="1806" t="str">
        <f t="shared" si="1578"/>
        <v/>
      </c>
      <c r="R4751" s="1864" t="str">
        <f t="shared" si="1579"/>
        <v/>
      </c>
      <c r="S4751" s="1807">
        <f t="shared" si="1580"/>
        <v>0</v>
      </c>
      <c r="U4751" s="1764">
        <f t="shared" si="1581"/>
        <v>0</v>
      </c>
      <c r="V4751" s="1764">
        <f t="shared" si="1582"/>
        <v>0</v>
      </c>
      <c r="W4751" s="1764">
        <f t="shared" si="1583"/>
        <v>0</v>
      </c>
      <c r="X4751" s="1768"/>
      <c r="Y4751" s="1784"/>
      <c r="Z4751" s="1770"/>
      <c r="AA4751" s="1843"/>
      <c r="AB4751" s="1843"/>
      <c r="AH4751" s="1867"/>
      <c r="AK4751" s="1868"/>
      <c r="AL4751" s="1868"/>
    </row>
    <row r="4752" spans="9:38" x14ac:dyDescent="0.25">
      <c r="I4752" s="1783">
        <v>0</v>
      </c>
      <c r="J4752" s="1783">
        <v>0</v>
      </c>
      <c r="O4752" s="1764">
        <f t="shared" si="1577"/>
        <v>0</v>
      </c>
      <c r="P4752" s="1806" t="str">
        <f t="shared" si="1578"/>
        <v/>
      </c>
      <c r="R4752" s="1864" t="str">
        <f t="shared" si="1579"/>
        <v/>
      </c>
      <c r="S4752" s="1807">
        <f t="shared" si="1580"/>
        <v>0</v>
      </c>
      <c r="U4752" s="1764">
        <f t="shared" si="1581"/>
        <v>0</v>
      </c>
      <c r="V4752" s="1764">
        <f t="shared" si="1582"/>
        <v>0</v>
      </c>
      <c r="W4752" s="1764">
        <f t="shared" si="1583"/>
        <v>0</v>
      </c>
      <c r="X4752" s="1768"/>
      <c r="Y4752" s="1784"/>
      <c r="Z4752" s="1770"/>
      <c r="AA4752" s="1843"/>
      <c r="AB4752" s="1843"/>
      <c r="AH4752" s="1867"/>
      <c r="AK4752" s="1868"/>
      <c r="AL4752" s="1868"/>
    </row>
    <row r="4753" spans="9:38" x14ac:dyDescent="0.25">
      <c r="I4753" s="1783">
        <v>0</v>
      </c>
      <c r="J4753" s="1783">
        <v>0</v>
      </c>
      <c r="O4753" s="1764">
        <f t="shared" si="1577"/>
        <v>0</v>
      </c>
      <c r="P4753" s="1806" t="str">
        <f t="shared" si="1578"/>
        <v/>
      </c>
      <c r="R4753" s="1864" t="str">
        <f t="shared" si="1579"/>
        <v/>
      </c>
      <c r="S4753" s="1807">
        <f t="shared" si="1580"/>
        <v>0</v>
      </c>
      <c r="U4753" s="1764">
        <f t="shared" si="1581"/>
        <v>0</v>
      </c>
      <c r="V4753" s="1764">
        <f t="shared" si="1582"/>
        <v>0</v>
      </c>
      <c r="W4753" s="1764">
        <f t="shared" si="1583"/>
        <v>0</v>
      </c>
      <c r="X4753" s="1768"/>
      <c r="Y4753" s="1784"/>
      <c r="Z4753" s="1770"/>
      <c r="AA4753" s="1843"/>
      <c r="AB4753" s="1843"/>
      <c r="AH4753" s="1867"/>
      <c r="AK4753" s="1868"/>
      <c r="AL4753" s="1868"/>
    </row>
    <row r="4754" spans="9:38" x14ac:dyDescent="0.25">
      <c r="I4754" s="1783">
        <v>0</v>
      </c>
      <c r="J4754" s="1783">
        <v>0</v>
      </c>
      <c r="O4754" s="1764">
        <f t="shared" si="1577"/>
        <v>0</v>
      </c>
      <c r="P4754" s="1806" t="str">
        <f t="shared" si="1578"/>
        <v/>
      </c>
      <c r="R4754" s="1864" t="str">
        <f t="shared" si="1579"/>
        <v/>
      </c>
      <c r="S4754" s="1807">
        <f t="shared" si="1580"/>
        <v>0</v>
      </c>
      <c r="U4754" s="1764">
        <f t="shared" si="1581"/>
        <v>0</v>
      </c>
      <c r="V4754" s="1764">
        <f t="shared" si="1582"/>
        <v>0</v>
      </c>
      <c r="W4754" s="1764">
        <f t="shared" si="1583"/>
        <v>0</v>
      </c>
      <c r="X4754" s="1768"/>
      <c r="Y4754" s="1784"/>
      <c r="Z4754" s="1770"/>
      <c r="AA4754" s="1843"/>
      <c r="AB4754" s="1843"/>
      <c r="AH4754" s="1867"/>
      <c r="AK4754" s="1868"/>
      <c r="AL4754" s="1868"/>
    </row>
    <row r="4755" spans="9:38" x14ac:dyDescent="0.25">
      <c r="I4755" s="1783">
        <v>0</v>
      </c>
      <c r="J4755" s="1783">
        <v>0</v>
      </c>
      <c r="O4755" s="1764">
        <f t="shared" si="1577"/>
        <v>0</v>
      </c>
      <c r="P4755" s="1806" t="str">
        <f t="shared" si="1578"/>
        <v/>
      </c>
      <c r="R4755" s="1864" t="str">
        <f t="shared" si="1579"/>
        <v/>
      </c>
      <c r="S4755" s="1807">
        <f t="shared" si="1580"/>
        <v>0</v>
      </c>
      <c r="U4755" s="1764">
        <f t="shared" si="1581"/>
        <v>0</v>
      </c>
      <c r="V4755" s="1764">
        <f t="shared" si="1582"/>
        <v>0</v>
      </c>
      <c r="W4755" s="1764">
        <f t="shared" si="1583"/>
        <v>0</v>
      </c>
      <c r="X4755" s="1768"/>
      <c r="Y4755" s="1784"/>
      <c r="Z4755" s="1770"/>
      <c r="AA4755" s="1843"/>
      <c r="AB4755" s="1843"/>
      <c r="AH4755" s="1867"/>
      <c r="AK4755" s="1868"/>
      <c r="AL4755" s="1868"/>
    </row>
    <row r="4756" spans="9:38" x14ac:dyDescent="0.25">
      <c r="I4756" s="1783">
        <v>0</v>
      </c>
      <c r="J4756" s="1783">
        <v>0</v>
      </c>
      <c r="O4756" s="1764">
        <f t="shared" si="1577"/>
        <v>0</v>
      </c>
      <c r="P4756" s="1806" t="str">
        <f t="shared" si="1578"/>
        <v/>
      </c>
      <c r="R4756" s="1864" t="str">
        <f t="shared" si="1579"/>
        <v/>
      </c>
      <c r="S4756" s="1807">
        <f t="shared" si="1580"/>
        <v>0</v>
      </c>
      <c r="U4756" s="1764">
        <f t="shared" si="1581"/>
        <v>0</v>
      </c>
      <c r="V4756" s="1764">
        <f t="shared" si="1582"/>
        <v>0</v>
      </c>
      <c r="W4756" s="1764">
        <f t="shared" si="1583"/>
        <v>0</v>
      </c>
      <c r="X4756" s="1768"/>
      <c r="Y4756" s="1784"/>
      <c r="Z4756" s="1770"/>
      <c r="AA4756" s="1843"/>
      <c r="AB4756" s="1843"/>
      <c r="AH4756" s="1867"/>
      <c r="AK4756" s="1868"/>
      <c r="AL4756" s="1868"/>
    </row>
    <row r="4757" spans="9:38" x14ac:dyDescent="0.25">
      <c r="I4757" s="1783">
        <v>0</v>
      </c>
      <c r="J4757" s="1783">
        <v>0</v>
      </c>
      <c r="O4757" s="1764">
        <f t="shared" si="1577"/>
        <v>0</v>
      </c>
      <c r="P4757" s="1806" t="str">
        <f t="shared" si="1578"/>
        <v/>
      </c>
      <c r="R4757" s="1864" t="str">
        <f t="shared" si="1579"/>
        <v/>
      </c>
      <c r="S4757" s="1807">
        <f t="shared" si="1580"/>
        <v>0</v>
      </c>
      <c r="U4757" s="1764">
        <f t="shared" si="1581"/>
        <v>0</v>
      </c>
      <c r="V4757" s="1764">
        <f t="shared" si="1582"/>
        <v>0</v>
      </c>
      <c r="W4757" s="1764">
        <f t="shared" si="1583"/>
        <v>0</v>
      </c>
      <c r="X4757" s="1768"/>
      <c r="Y4757" s="1784"/>
      <c r="Z4757" s="1770"/>
      <c r="AA4757" s="1843"/>
      <c r="AB4757" s="1843"/>
      <c r="AH4757" s="1867"/>
      <c r="AK4757" s="1868"/>
      <c r="AL4757" s="1868"/>
    </row>
    <row r="4758" spans="9:38" x14ac:dyDescent="0.25">
      <c r="I4758" s="1783">
        <v>0</v>
      </c>
      <c r="J4758" s="1783">
        <v>0</v>
      </c>
      <c r="O4758" s="1764">
        <f t="shared" si="1577"/>
        <v>0</v>
      </c>
      <c r="P4758" s="1806" t="str">
        <f t="shared" si="1578"/>
        <v/>
      </c>
      <c r="R4758" s="1864" t="str">
        <f t="shared" si="1579"/>
        <v/>
      </c>
      <c r="S4758" s="1807">
        <f t="shared" si="1580"/>
        <v>0</v>
      </c>
      <c r="U4758" s="1764">
        <f t="shared" si="1581"/>
        <v>0</v>
      </c>
      <c r="V4758" s="1764">
        <f t="shared" si="1582"/>
        <v>0</v>
      </c>
      <c r="W4758" s="1764">
        <f t="shared" si="1583"/>
        <v>0</v>
      </c>
      <c r="X4758" s="1768"/>
      <c r="Y4758" s="1784"/>
      <c r="Z4758" s="1770"/>
      <c r="AA4758" s="1843"/>
      <c r="AB4758" s="1843"/>
      <c r="AH4758" s="1867"/>
      <c r="AK4758" s="1868"/>
      <c r="AL4758" s="1868"/>
    </row>
    <row r="4759" spans="9:38" x14ac:dyDescent="0.25">
      <c r="I4759" s="1783">
        <v>0</v>
      </c>
      <c r="J4759" s="1783">
        <v>0</v>
      </c>
      <c r="O4759" s="1764">
        <f t="shared" si="1577"/>
        <v>0</v>
      </c>
      <c r="P4759" s="1806" t="str">
        <f t="shared" si="1578"/>
        <v/>
      </c>
      <c r="R4759" s="1864" t="str">
        <f t="shared" si="1579"/>
        <v/>
      </c>
      <c r="S4759" s="1807">
        <f t="shared" si="1580"/>
        <v>0</v>
      </c>
      <c r="U4759" s="1764">
        <f t="shared" si="1581"/>
        <v>0</v>
      </c>
      <c r="V4759" s="1764">
        <f t="shared" si="1582"/>
        <v>0</v>
      </c>
      <c r="W4759" s="1764">
        <f t="shared" si="1583"/>
        <v>0</v>
      </c>
      <c r="X4759" s="1768"/>
      <c r="Y4759" s="1784"/>
      <c r="Z4759" s="1770"/>
      <c r="AA4759" s="1843"/>
      <c r="AB4759" s="1843"/>
      <c r="AH4759" s="1867"/>
      <c r="AK4759" s="1868"/>
      <c r="AL4759" s="1868"/>
    </row>
    <row r="4760" spans="9:38" x14ac:dyDescent="0.25">
      <c r="I4760" s="1783">
        <v>0</v>
      </c>
      <c r="J4760" s="1783">
        <v>0</v>
      </c>
      <c r="O4760" s="1764">
        <f t="shared" si="1577"/>
        <v>0</v>
      </c>
      <c r="P4760" s="1806" t="str">
        <f t="shared" si="1578"/>
        <v/>
      </c>
      <c r="R4760" s="1864" t="str">
        <f t="shared" si="1579"/>
        <v/>
      </c>
      <c r="S4760" s="1807">
        <f t="shared" si="1580"/>
        <v>0</v>
      </c>
      <c r="U4760" s="1764">
        <f t="shared" si="1581"/>
        <v>0</v>
      </c>
      <c r="V4760" s="1764">
        <f t="shared" si="1582"/>
        <v>0</v>
      </c>
      <c r="W4760" s="1764">
        <f t="shared" si="1583"/>
        <v>0</v>
      </c>
      <c r="X4760" s="1768"/>
      <c r="Y4760" s="1784"/>
      <c r="Z4760" s="1770"/>
      <c r="AA4760" s="1843"/>
      <c r="AB4760" s="1843"/>
      <c r="AH4760" s="1867"/>
      <c r="AK4760" s="1868"/>
      <c r="AL4760" s="1868"/>
    </row>
    <row r="4761" spans="9:38" x14ac:dyDescent="0.25">
      <c r="I4761" s="1783">
        <v>0</v>
      </c>
      <c r="J4761" s="1783">
        <v>0</v>
      </c>
      <c r="O4761" s="1764">
        <f t="shared" si="1577"/>
        <v>0</v>
      </c>
      <c r="P4761" s="1806" t="str">
        <f t="shared" si="1578"/>
        <v/>
      </c>
      <c r="R4761" s="1864" t="str">
        <f t="shared" si="1579"/>
        <v/>
      </c>
      <c r="S4761" s="1807">
        <f t="shared" si="1580"/>
        <v>0</v>
      </c>
      <c r="U4761" s="1764">
        <f t="shared" si="1581"/>
        <v>0</v>
      </c>
      <c r="V4761" s="1764">
        <f t="shared" si="1582"/>
        <v>0</v>
      </c>
      <c r="W4761" s="1764">
        <f t="shared" si="1583"/>
        <v>0</v>
      </c>
      <c r="X4761" s="1768"/>
      <c r="Y4761" s="1784"/>
      <c r="Z4761" s="1770"/>
      <c r="AA4761" s="1843"/>
      <c r="AB4761" s="1843"/>
      <c r="AH4761" s="1867"/>
      <c r="AK4761" s="1868"/>
      <c r="AL4761" s="1868"/>
    </row>
    <row r="4762" spans="9:38" x14ac:dyDescent="0.25">
      <c r="I4762" s="1783">
        <v>0</v>
      </c>
      <c r="J4762" s="1783">
        <v>0</v>
      </c>
      <c r="O4762" s="1764">
        <f t="shared" si="1577"/>
        <v>0</v>
      </c>
      <c r="P4762" s="1806" t="str">
        <f t="shared" si="1578"/>
        <v/>
      </c>
      <c r="R4762" s="1864" t="str">
        <f t="shared" si="1579"/>
        <v/>
      </c>
      <c r="S4762" s="1807">
        <f t="shared" si="1580"/>
        <v>0</v>
      </c>
      <c r="U4762" s="1764">
        <f t="shared" si="1581"/>
        <v>0</v>
      </c>
      <c r="V4762" s="1764">
        <f t="shared" si="1582"/>
        <v>0</v>
      </c>
      <c r="W4762" s="1764">
        <f t="shared" si="1583"/>
        <v>0</v>
      </c>
      <c r="X4762" s="1768"/>
      <c r="Y4762" s="1784"/>
      <c r="Z4762" s="1770"/>
      <c r="AA4762" s="1843"/>
      <c r="AB4762" s="1843"/>
      <c r="AH4762" s="1867"/>
      <c r="AK4762" s="1868"/>
      <c r="AL4762" s="1868"/>
    </row>
    <row r="4763" spans="9:38" x14ac:dyDescent="0.25">
      <c r="I4763" s="1783">
        <v>0</v>
      </c>
      <c r="J4763" s="1783">
        <v>0</v>
      </c>
      <c r="O4763" s="1764">
        <f t="shared" si="1577"/>
        <v>0</v>
      </c>
      <c r="P4763" s="1806" t="str">
        <f t="shared" si="1578"/>
        <v/>
      </c>
      <c r="R4763" s="1864" t="str">
        <f t="shared" si="1579"/>
        <v/>
      </c>
      <c r="S4763" s="1807">
        <f t="shared" si="1580"/>
        <v>0</v>
      </c>
      <c r="U4763" s="1764">
        <f t="shared" si="1581"/>
        <v>0</v>
      </c>
      <c r="V4763" s="1764">
        <f t="shared" si="1582"/>
        <v>0</v>
      </c>
      <c r="W4763" s="1764">
        <f t="shared" si="1583"/>
        <v>0</v>
      </c>
      <c r="X4763" s="1768"/>
      <c r="Y4763" s="1784"/>
      <c r="Z4763" s="1770"/>
      <c r="AA4763" s="1843"/>
      <c r="AB4763" s="1843"/>
      <c r="AH4763" s="1867"/>
      <c r="AK4763" s="1868"/>
      <c r="AL4763" s="1868"/>
    </row>
    <row r="4764" spans="9:38" x14ac:dyDescent="0.25">
      <c r="I4764" s="1783">
        <v>0</v>
      </c>
      <c r="J4764" s="1783">
        <v>0</v>
      </c>
      <c r="O4764" s="1764">
        <f t="shared" si="1577"/>
        <v>0</v>
      </c>
      <c r="P4764" s="1806" t="str">
        <f t="shared" si="1578"/>
        <v/>
      </c>
      <c r="R4764" s="1864" t="str">
        <f t="shared" si="1579"/>
        <v/>
      </c>
      <c r="S4764" s="1807">
        <f t="shared" si="1580"/>
        <v>0</v>
      </c>
      <c r="U4764" s="1764">
        <f t="shared" si="1581"/>
        <v>0</v>
      </c>
      <c r="V4764" s="1764">
        <f t="shared" si="1582"/>
        <v>0</v>
      </c>
      <c r="W4764" s="1764">
        <f t="shared" si="1583"/>
        <v>0</v>
      </c>
      <c r="X4764" s="1768"/>
      <c r="Y4764" s="1784"/>
      <c r="Z4764" s="1770"/>
      <c r="AA4764" s="1843"/>
      <c r="AB4764" s="1843"/>
      <c r="AH4764" s="1867"/>
      <c r="AK4764" s="1868"/>
      <c r="AL4764" s="1868"/>
    </row>
    <row r="4765" spans="9:38" x14ac:dyDescent="0.25">
      <c r="I4765" s="1783">
        <v>0</v>
      </c>
      <c r="J4765" s="1783">
        <v>0</v>
      </c>
      <c r="O4765" s="1764">
        <f t="shared" si="1577"/>
        <v>0</v>
      </c>
      <c r="P4765" s="1806" t="str">
        <f t="shared" si="1578"/>
        <v/>
      </c>
      <c r="R4765" s="1864" t="str">
        <f t="shared" si="1579"/>
        <v/>
      </c>
      <c r="S4765" s="1807">
        <f t="shared" si="1580"/>
        <v>0</v>
      </c>
      <c r="U4765" s="1764">
        <f t="shared" si="1581"/>
        <v>0</v>
      </c>
      <c r="V4765" s="1764">
        <f t="shared" si="1582"/>
        <v>0</v>
      </c>
      <c r="W4765" s="1764">
        <f t="shared" si="1583"/>
        <v>0</v>
      </c>
      <c r="X4765" s="1768"/>
      <c r="Y4765" s="1784"/>
      <c r="Z4765" s="1770"/>
      <c r="AA4765" s="1843"/>
      <c r="AB4765" s="1843"/>
      <c r="AH4765" s="1867"/>
      <c r="AK4765" s="1868"/>
      <c r="AL4765" s="1868"/>
    </row>
    <row r="4766" spans="9:38" x14ac:dyDescent="0.25">
      <c r="I4766" s="1783">
        <v>0</v>
      </c>
      <c r="J4766" s="1783">
        <v>0</v>
      </c>
      <c r="O4766" s="1764">
        <f t="shared" si="1577"/>
        <v>0</v>
      </c>
      <c r="P4766" s="1806" t="str">
        <f t="shared" si="1578"/>
        <v/>
      </c>
      <c r="R4766" s="1864" t="str">
        <f t="shared" si="1579"/>
        <v/>
      </c>
      <c r="S4766" s="1807">
        <f t="shared" si="1580"/>
        <v>0</v>
      </c>
      <c r="U4766" s="1764">
        <f t="shared" si="1581"/>
        <v>0</v>
      </c>
      <c r="V4766" s="1764">
        <f t="shared" si="1582"/>
        <v>0</v>
      </c>
      <c r="W4766" s="1764">
        <f t="shared" si="1583"/>
        <v>0</v>
      </c>
      <c r="X4766" s="1768"/>
      <c r="Y4766" s="1784"/>
      <c r="Z4766" s="1770"/>
      <c r="AA4766" s="1843"/>
      <c r="AB4766" s="1843"/>
      <c r="AH4766" s="1867"/>
      <c r="AK4766" s="1868"/>
      <c r="AL4766" s="1868"/>
    </row>
    <row r="4767" spans="9:38" x14ac:dyDescent="0.25">
      <c r="I4767" s="1783">
        <v>0</v>
      </c>
      <c r="J4767" s="1783">
        <v>0</v>
      </c>
      <c r="O4767" s="1764">
        <f t="shared" si="1577"/>
        <v>0</v>
      </c>
      <c r="P4767" s="1806" t="str">
        <f t="shared" si="1578"/>
        <v/>
      </c>
      <c r="R4767" s="1864" t="str">
        <f t="shared" si="1579"/>
        <v/>
      </c>
      <c r="S4767" s="1807">
        <f t="shared" si="1580"/>
        <v>0</v>
      </c>
      <c r="U4767" s="1764">
        <f t="shared" si="1581"/>
        <v>0</v>
      </c>
      <c r="V4767" s="1764">
        <f t="shared" si="1582"/>
        <v>0</v>
      </c>
      <c r="W4767" s="1764">
        <f t="shared" si="1583"/>
        <v>0</v>
      </c>
      <c r="X4767" s="1768"/>
      <c r="Y4767" s="1784"/>
      <c r="Z4767" s="1770"/>
      <c r="AA4767" s="1843"/>
      <c r="AB4767" s="1843"/>
      <c r="AH4767" s="1867"/>
      <c r="AK4767" s="1868"/>
      <c r="AL4767" s="1868"/>
    </row>
    <row r="4768" spans="9:38" x14ac:dyDescent="0.25">
      <c r="I4768" s="1783">
        <v>0</v>
      </c>
      <c r="J4768" s="1783">
        <v>0</v>
      </c>
      <c r="O4768" s="1764">
        <f t="shared" si="1577"/>
        <v>0</v>
      </c>
      <c r="P4768" s="1806" t="str">
        <f t="shared" si="1578"/>
        <v/>
      </c>
      <c r="R4768" s="1864" t="str">
        <f t="shared" si="1579"/>
        <v/>
      </c>
      <c r="S4768" s="1807">
        <f t="shared" si="1580"/>
        <v>0</v>
      </c>
      <c r="U4768" s="1764">
        <f t="shared" si="1581"/>
        <v>0</v>
      </c>
      <c r="V4768" s="1764">
        <f t="shared" si="1582"/>
        <v>0</v>
      </c>
      <c r="W4768" s="1764">
        <f t="shared" si="1583"/>
        <v>0</v>
      </c>
      <c r="X4768" s="1768"/>
      <c r="Y4768" s="1784"/>
      <c r="Z4768" s="1770"/>
      <c r="AA4768" s="1843"/>
      <c r="AB4768" s="1843"/>
      <c r="AH4768" s="1867"/>
      <c r="AK4768" s="1868"/>
      <c r="AL4768" s="1868"/>
    </row>
    <row r="4769" spans="9:38" x14ac:dyDescent="0.25">
      <c r="I4769" s="1783">
        <v>0</v>
      </c>
      <c r="J4769" s="1783">
        <v>0</v>
      </c>
      <c r="O4769" s="1764">
        <f t="shared" si="1577"/>
        <v>0</v>
      </c>
      <c r="P4769" s="1806" t="str">
        <f t="shared" si="1578"/>
        <v/>
      </c>
      <c r="R4769" s="1864" t="str">
        <f t="shared" si="1579"/>
        <v/>
      </c>
      <c r="S4769" s="1807">
        <f t="shared" si="1580"/>
        <v>0</v>
      </c>
      <c r="U4769" s="1764">
        <f t="shared" si="1581"/>
        <v>0</v>
      </c>
      <c r="V4769" s="1764">
        <f t="shared" si="1582"/>
        <v>0</v>
      </c>
      <c r="W4769" s="1764">
        <f t="shared" si="1583"/>
        <v>0</v>
      </c>
      <c r="X4769" s="1768"/>
      <c r="Y4769" s="1784"/>
      <c r="Z4769" s="1770"/>
      <c r="AA4769" s="1843"/>
      <c r="AB4769" s="1843"/>
      <c r="AH4769" s="1867"/>
      <c r="AK4769" s="1868"/>
      <c r="AL4769" s="1868"/>
    </row>
    <row r="4770" spans="9:38" x14ac:dyDescent="0.25">
      <c r="I4770" s="1783">
        <v>0</v>
      </c>
      <c r="J4770" s="1783">
        <v>0</v>
      </c>
      <c r="O4770" s="1764">
        <f t="shared" si="1577"/>
        <v>0</v>
      </c>
      <c r="P4770" s="1806" t="str">
        <f t="shared" si="1578"/>
        <v/>
      </c>
      <c r="R4770" s="1864" t="str">
        <f t="shared" si="1579"/>
        <v/>
      </c>
      <c r="S4770" s="1807">
        <f t="shared" si="1580"/>
        <v>0</v>
      </c>
      <c r="U4770" s="1764">
        <f t="shared" si="1581"/>
        <v>0</v>
      </c>
      <c r="V4770" s="1764">
        <f t="shared" si="1582"/>
        <v>0</v>
      </c>
      <c r="W4770" s="1764">
        <f t="shared" si="1583"/>
        <v>0</v>
      </c>
      <c r="X4770" s="1768"/>
      <c r="Y4770" s="1784"/>
      <c r="Z4770" s="1770"/>
      <c r="AA4770" s="1843"/>
      <c r="AB4770" s="1843"/>
      <c r="AH4770" s="1867"/>
      <c r="AK4770" s="1868"/>
      <c r="AL4770" s="1868"/>
    </row>
    <row r="4771" spans="9:38" x14ac:dyDescent="0.25">
      <c r="I4771" s="1783">
        <v>0</v>
      </c>
      <c r="J4771" s="1783">
        <v>0</v>
      </c>
      <c r="O4771" s="1764">
        <f t="shared" si="1577"/>
        <v>0</v>
      </c>
      <c r="P4771" s="1806" t="str">
        <f t="shared" si="1578"/>
        <v/>
      </c>
      <c r="R4771" s="1864" t="str">
        <f t="shared" si="1579"/>
        <v/>
      </c>
      <c r="S4771" s="1807">
        <f t="shared" si="1580"/>
        <v>0</v>
      </c>
      <c r="U4771" s="1764">
        <f t="shared" si="1581"/>
        <v>0</v>
      </c>
      <c r="V4771" s="1764">
        <f t="shared" si="1582"/>
        <v>0</v>
      </c>
      <c r="W4771" s="1764">
        <f t="shared" si="1583"/>
        <v>0</v>
      </c>
      <c r="X4771" s="1768"/>
      <c r="Y4771" s="1784"/>
      <c r="Z4771" s="1770"/>
      <c r="AA4771" s="1843"/>
      <c r="AB4771" s="1843"/>
      <c r="AH4771" s="1867"/>
      <c r="AK4771" s="1868"/>
      <c r="AL4771" s="1868"/>
    </row>
    <row r="4772" spans="9:38" x14ac:dyDescent="0.25">
      <c r="I4772" s="1783">
        <v>0</v>
      </c>
      <c r="J4772" s="1783">
        <v>0</v>
      </c>
      <c r="O4772" s="1764">
        <f t="shared" si="1577"/>
        <v>0</v>
      </c>
      <c r="P4772" s="1806" t="str">
        <f t="shared" si="1578"/>
        <v/>
      </c>
      <c r="R4772" s="1864" t="str">
        <f t="shared" si="1579"/>
        <v/>
      </c>
      <c r="S4772" s="1807">
        <f t="shared" si="1580"/>
        <v>0</v>
      </c>
      <c r="U4772" s="1764">
        <f t="shared" si="1581"/>
        <v>0</v>
      </c>
      <c r="V4772" s="1764">
        <f t="shared" si="1582"/>
        <v>0</v>
      </c>
      <c r="W4772" s="1764">
        <f t="shared" si="1583"/>
        <v>0</v>
      </c>
      <c r="X4772" s="1768"/>
      <c r="Y4772" s="1784"/>
      <c r="Z4772" s="1770"/>
      <c r="AA4772" s="1843"/>
      <c r="AB4772" s="1843"/>
      <c r="AH4772" s="1867"/>
      <c r="AK4772" s="1868"/>
      <c r="AL4772" s="1868"/>
    </row>
    <row r="4773" spans="9:38" x14ac:dyDescent="0.25">
      <c r="I4773" s="1783">
        <v>0</v>
      </c>
      <c r="J4773" s="1783">
        <v>0</v>
      </c>
      <c r="O4773" s="1764">
        <f t="shared" si="1577"/>
        <v>0</v>
      </c>
      <c r="P4773" s="1806" t="str">
        <f t="shared" si="1578"/>
        <v/>
      </c>
      <c r="R4773" s="1864" t="str">
        <f t="shared" si="1579"/>
        <v/>
      </c>
      <c r="S4773" s="1807">
        <f t="shared" si="1580"/>
        <v>0</v>
      </c>
      <c r="U4773" s="1764">
        <f t="shared" si="1581"/>
        <v>0</v>
      </c>
      <c r="V4773" s="1764">
        <f t="shared" si="1582"/>
        <v>0</v>
      </c>
      <c r="W4773" s="1764">
        <f t="shared" si="1583"/>
        <v>0</v>
      </c>
      <c r="X4773" s="1768"/>
      <c r="Y4773" s="1784"/>
      <c r="Z4773" s="1770"/>
      <c r="AA4773" s="1843"/>
      <c r="AB4773" s="1843"/>
      <c r="AH4773" s="1867"/>
      <c r="AK4773" s="1868"/>
      <c r="AL4773" s="1868"/>
    </row>
    <row r="4774" spans="9:38" x14ac:dyDescent="0.25">
      <c r="I4774" s="1783">
        <v>0</v>
      </c>
      <c r="J4774" s="1783">
        <v>0</v>
      </c>
      <c r="O4774" s="1764">
        <f t="shared" si="1577"/>
        <v>0</v>
      </c>
      <c r="P4774" s="1806" t="str">
        <f t="shared" si="1578"/>
        <v/>
      </c>
      <c r="R4774" s="1864" t="str">
        <f t="shared" si="1579"/>
        <v/>
      </c>
      <c r="S4774" s="1807">
        <f t="shared" si="1580"/>
        <v>0</v>
      </c>
      <c r="U4774" s="1764">
        <f t="shared" si="1581"/>
        <v>0</v>
      </c>
      <c r="V4774" s="1764">
        <f t="shared" si="1582"/>
        <v>0</v>
      </c>
      <c r="W4774" s="1764">
        <f t="shared" si="1583"/>
        <v>0</v>
      </c>
      <c r="X4774" s="1768"/>
      <c r="Y4774" s="1784"/>
      <c r="Z4774" s="1770"/>
      <c r="AA4774" s="1843"/>
      <c r="AB4774" s="1843"/>
      <c r="AH4774" s="1867"/>
      <c r="AK4774" s="1868"/>
      <c r="AL4774" s="1868"/>
    </row>
    <row r="4775" spans="9:38" x14ac:dyDescent="0.25">
      <c r="I4775" s="1783">
        <v>0</v>
      </c>
      <c r="J4775" s="1783">
        <v>0</v>
      </c>
      <c r="O4775" s="1764">
        <f t="shared" si="1577"/>
        <v>0</v>
      </c>
      <c r="P4775" s="1806" t="str">
        <f t="shared" si="1578"/>
        <v/>
      </c>
      <c r="R4775" s="1864" t="str">
        <f t="shared" si="1579"/>
        <v/>
      </c>
      <c r="S4775" s="1807">
        <f t="shared" si="1580"/>
        <v>0</v>
      </c>
      <c r="U4775" s="1764">
        <f t="shared" si="1581"/>
        <v>0</v>
      </c>
      <c r="V4775" s="1764">
        <f t="shared" si="1582"/>
        <v>0</v>
      </c>
      <c r="W4775" s="1764">
        <f t="shared" si="1583"/>
        <v>0</v>
      </c>
      <c r="X4775" s="1768"/>
      <c r="Y4775" s="1784"/>
      <c r="Z4775" s="1770"/>
      <c r="AA4775" s="1843"/>
      <c r="AB4775" s="1843"/>
      <c r="AH4775" s="1867"/>
      <c r="AK4775" s="1868"/>
      <c r="AL4775" s="1868"/>
    </row>
    <row r="4776" spans="9:38" x14ac:dyDescent="0.25">
      <c r="I4776" s="1783">
        <v>0</v>
      </c>
      <c r="J4776" s="1783">
        <v>0</v>
      </c>
      <c r="O4776" s="1764">
        <f t="shared" si="1577"/>
        <v>0</v>
      </c>
      <c r="P4776" s="1806" t="str">
        <f t="shared" si="1578"/>
        <v/>
      </c>
      <c r="R4776" s="1864" t="str">
        <f t="shared" si="1579"/>
        <v/>
      </c>
      <c r="S4776" s="1807">
        <f t="shared" si="1580"/>
        <v>0</v>
      </c>
      <c r="U4776" s="1764">
        <f t="shared" si="1581"/>
        <v>0</v>
      </c>
      <c r="V4776" s="1764">
        <f t="shared" si="1582"/>
        <v>0</v>
      </c>
      <c r="W4776" s="1764">
        <f t="shared" si="1583"/>
        <v>0</v>
      </c>
      <c r="X4776" s="1768"/>
      <c r="Y4776" s="1784"/>
      <c r="Z4776" s="1770"/>
      <c r="AA4776" s="1843"/>
      <c r="AB4776" s="1843"/>
      <c r="AH4776" s="1867"/>
      <c r="AK4776" s="1868"/>
      <c r="AL4776" s="1868"/>
    </row>
    <row r="4777" spans="9:38" x14ac:dyDescent="0.25">
      <c r="I4777" s="1783">
        <v>0</v>
      </c>
      <c r="J4777" s="1783">
        <v>0</v>
      </c>
      <c r="O4777" s="1764">
        <f t="shared" si="1577"/>
        <v>0</v>
      </c>
      <c r="P4777" s="1806" t="str">
        <f t="shared" si="1578"/>
        <v/>
      </c>
      <c r="R4777" s="1864" t="str">
        <f t="shared" si="1579"/>
        <v/>
      </c>
      <c r="S4777" s="1807">
        <f t="shared" si="1580"/>
        <v>0</v>
      </c>
      <c r="U4777" s="1764">
        <f t="shared" si="1581"/>
        <v>0</v>
      </c>
      <c r="V4777" s="1764">
        <f t="shared" si="1582"/>
        <v>0</v>
      </c>
      <c r="W4777" s="1764">
        <f t="shared" si="1583"/>
        <v>0</v>
      </c>
      <c r="X4777" s="1768"/>
      <c r="Y4777" s="1784"/>
      <c r="Z4777" s="1770"/>
      <c r="AA4777" s="1843"/>
      <c r="AB4777" s="1843"/>
      <c r="AH4777" s="1867"/>
      <c r="AK4777" s="1868"/>
      <c r="AL4777" s="1868"/>
    </row>
    <row r="4778" spans="9:38" x14ac:dyDescent="0.25">
      <c r="I4778" s="1783">
        <v>0</v>
      </c>
      <c r="J4778" s="1783">
        <v>0</v>
      </c>
      <c r="O4778" s="1764">
        <f t="shared" si="1577"/>
        <v>0</v>
      </c>
      <c r="P4778" s="1806" t="str">
        <f t="shared" si="1578"/>
        <v/>
      </c>
      <c r="R4778" s="1864" t="str">
        <f t="shared" si="1579"/>
        <v/>
      </c>
      <c r="S4778" s="1807">
        <f t="shared" si="1580"/>
        <v>0</v>
      </c>
      <c r="U4778" s="1764">
        <f t="shared" si="1581"/>
        <v>0</v>
      </c>
      <c r="V4778" s="1764">
        <f t="shared" si="1582"/>
        <v>0</v>
      </c>
      <c r="W4778" s="1764">
        <f t="shared" si="1583"/>
        <v>0</v>
      </c>
      <c r="X4778" s="1768"/>
      <c r="Y4778" s="1784"/>
      <c r="Z4778" s="1770"/>
      <c r="AA4778" s="1843"/>
      <c r="AB4778" s="1843"/>
      <c r="AH4778" s="1867"/>
      <c r="AK4778" s="1868"/>
      <c r="AL4778" s="1868"/>
    </row>
    <row r="4779" spans="9:38" x14ac:dyDescent="0.25">
      <c r="I4779" s="1783">
        <v>0</v>
      </c>
      <c r="J4779" s="1783">
        <v>0</v>
      </c>
      <c r="O4779" s="1764">
        <f t="shared" si="1577"/>
        <v>0</v>
      </c>
      <c r="P4779" s="1806" t="str">
        <f t="shared" si="1578"/>
        <v/>
      </c>
      <c r="R4779" s="1864" t="str">
        <f t="shared" si="1579"/>
        <v/>
      </c>
      <c r="S4779" s="1807">
        <f t="shared" si="1580"/>
        <v>0</v>
      </c>
      <c r="U4779" s="1764">
        <f t="shared" si="1581"/>
        <v>0</v>
      </c>
      <c r="V4779" s="1764">
        <f t="shared" si="1582"/>
        <v>0</v>
      </c>
      <c r="W4779" s="1764">
        <f t="shared" si="1583"/>
        <v>0</v>
      </c>
      <c r="X4779" s="1768"/>
      <c r="Y4779" s="1784"/>
      <c r="Z4779" s="1770"/>
      <c r="AA4779" s="1843"/>
      <c r="AB4779" s="1843"/>
      <c r="AH4779" s="1867"/>
      <c r="AK4779" s="1868"/>
      <c r="AL4779" s="1868"/>
    </row>
    <row r="4780" spans="9:38" x14ac:dyDescent="0.25">
      <c r="I4780" s="1783">
        <v>0</v>
      </c>
      <c r="J4780" s="1783">
        <v>0</v>
      </c>
      <c r="O4780" s="1764">
        <f t="shared" si="1577"/>
        <v>0</v>
      </c>
      <c r="P4780" s="1806" t="str">
        <f t="shared" si="1578"/>
        <v/>
      </c>
      <c r="R4780" s="1864" t="str">
        <f t="shared" si="1579"/>
        <v/>
      </c>
      <c r="S4780" s="1807">
        <f t="shared" si="1580"/>
        <v>0</v>
      </c>
      <c r="U4780" s="1764">
        <f t="shared" si="1581"/>
        <v>0</v>
      </c>
      <c r="V4780" s="1764">
        <f t="shared" si="1582"/>
        <v>0</v>
      </c>
      <c r="W4780" s="1764">
        <f t="shared" si="1583"/>
        <v>0</v>
      </c>
      <c r="X4780" s="1768"/>
      <c r="Y4780" s="1784"/>
      <c r="Z4780" s="1770"/>
      <c r="AA4780" s="1843"/>
      <c r="AB4780" s="1843"/>
      <c r="AH4780" s="1867"/>
      <c r="AK4780" s="1868"/>
      <c r="AL4780" s="1868"/>
    </row>
    <row r="4781" spans="9:38" x14ac:dyDescent="0.25">
      <c r="I4781" s="1783">
        <v>0</v>
      </c>
      <c r="J4781" s="1783">
        <v>0</v>
      </c>
      <c r="O4781" s="1764">
        <f t="shared" si="1577"/>
        <v>0</v>
      </c>
      <c r="P4781" s="1806" t="str">
        <f t="shared" si="1578"/>
        <v/>
      </c>
      <c r="R4781" s="1864" t="str">
        <f t="shared" si="1579"/>
        <v/>
      </c>
      <c r="S4781" s="1807">
        <f t="shared" si="1580"/>
        <v>0</v>
      </c>
      <c r="U4781" s="1764">
        <f t="shared" si="1581"/>
        <v>0</v>
      </c>
      <c r="V4781" s="1764">
        <f t="shared" si="1582"/>
        <v>0</v>
      </c>
      <c r="W4781" s="1764">
        <f t="shared" si="1583"/>
        <v>0</v>
      </c>
      <c r="X4781" s="1768"/>
      <c r="Y4781" s="1784"/>
      <c r="Z4781" s="1770"/>
      <c r="AA4781" s="1843"/>
      <c r="AB4781" s="1843"/>
      <c r="AH4781" s="1867"/>
      <c r="AK4781" s="1868"/>
      <c r="AL4781" s="1868"/>
    </row>
    <row r="4782" spans="9:38" x14ac:dyDescent="0.25">
      <c r="I4782" s="1783">
        <v>0</v>
      </c>
      <c r="J4782" s="1783">
        <v>0</v>
      </c>
      <c r="O4782" s="1764">
        <f t="shared" si="1577"/>
        <v>0</v>
      </c>
      <c r="P4782" s="1806" t="str">
        <f t="shared" si="1578"/>
        <v/>
      </c>
      <c r="R4782" s="1864" t="str">
        <f t="shared" si="1579"/>
        <v/>
      </c>
      <c r="S4782" s="1807">
        <f t="shared" si="1580"/>
        <v>0</v>
      </c>
      <c r="U4782" s="1764">
        <f t="shared" si="1581"/>
        <v>0</v>
      </c>
      <c r="V4782" s="1764">
        <f t="shared" si="1582"/>
        <v>0</v>
      </c>
      <c r="W4782" s="1764">
        <f t="shared" si="1583"/>
        <v>0</v>
      </c>
      <c r="X4782" s="1768"/>
      <c r="Y4782" s="1784"/>
      <c r="Z4782" s="1770"/>
      <c r="AA4782" s="1843"/>
      <c r="AB4782" s="1843"/>
      <c r="AH4782" s="1867"/>
      <c r="AK4782" s="1868"/>
      <c r="AL4782" s="1868"/>
    </row>
    <row r="4783" spans="9:38" x14ac:dyDescent="0.25">
      <c r="I4783" s="1783">
        <v>0</v>
      </c>
      <c r="J4783" s="1783">
        <v>0</v>
      </c>
      <c r="O4783" s="1764">
        <f t="shared" si="1577"/>
        <v>0</v>
      </c>
      <c r="P4783" s="1806" t="str">
        <f t="shared" si="1578"/>
        <v/>
      </c>
      <c r="R4783" s="1864" t="str">
        <f t="shared" si="1579"/>
        <v/>
      </c>
      <c r="S4783" s="1807">
        <f t="shared" si="1580"/>
        <v>0</v>
      </c>
      <c r="U4783" s="1764">
        <f t="shared" si="1581"/>
        <v>0</v>
      </c>
      <c r="V4783" s="1764">
        <f t="shared" si="1582"/>
        <v>0</v>
      </c>
      <c r="W4783" s="1764">
        <f t="shared" si="1583"/>
        <v>0</v>
      </c>
      <c r="X4783" s="1768"/>
      <c r="Y4783" s="1784"/>
      <c r="Z4783" s="1770"/>
      <c r="AA4783" s="1843"/>
      <c r="AB4783" s="1843"/>
      <c r="AH4783" s="1867"/>
      <c r="AK4783" s="1868"/>
      <c r="AL4783" s="1868"/>
    </row>
    <row r="4784" spans="9:38" x14ac:dyDescent="0.25">
      <c r="I4784" s="1783">
        <v>0</v>
      </c>
      <c r="J4784" s="1783">
        <v>0</v>
      </c>
      <c r="O4784" s="1764">
        <f t="shared" si="1577"/>
        <v>0</v>
      </c>
      <c r="P4784" s="1806" t="str">
        <f t="shared" si="1578"/>
        <v/>
      </c>
      <c r="R4784" s="1864" t="str">
        <f t="shared" si="1579"/>
        <v/>
      </c>
      <c r="S4784" s="1807">
        <f t="shared" si="1580"/>
        <v>0</v>
      </c>
      <c r="U4784" s="1764">
        <f t="shared" si="1581"/>
        <v>0</v>
      </c>
      <c r="V4784" s="1764">
        <f t="shared" si="1582"/>
        <v>0</v>
      </c>
      <c r="W4784" s="1764">
        <f t="shared" si="1583"/>
        <v>0</v>
      </c>
      <c r="X4784" s="1768"/>
      <c r="Y4784" s="1784"/>
      <c r="Z4784" s="1770"/>
      <c r="AA4784" s="1843"/>
      <c r="AB4784" s="1843"/>
      <c r="AH4784" s="1867"/>
      <c r="AK4784" s="1868"/>
      <c r="AL4784" s="1868"/>
    </row>
    <row r="4785" spans="9:38" x14ac:dyDescent="0.25">
      <c r="I4785" s="1783">
        <v>0</v>
      </c>
      <c r="J4785" s="1783">
        <v>0</v>
      </c>
      <c r="O4785" s="1764">
        <f t="shared" si="1577"/>
        <v>0</v>
      </c>
      <c r="P4785" s="1806" t="str">
        <f t="shared" si="1578"/>
        <v/>
      </c>
      <c r="R4785" s="1864" t="str">
        <f t="shared" si="1579"/>
        <v/>
      </c>
      <c r="S4785" s="1807">
        <f t="shared" si="1580"/>
        <v>0</v>
      </c>
      <c r="U4785" s="1764">
        <f t="shared" si="1581"/>
        <v>0</v>
      </c>
      <c r="V4785" s="1764">
        <f t="shared" si="1582"/>
        <v>0</v>
      </c>
      <c r="W4785" s="1764">
        <f t="shared" si="1583"/>
        <v>0</v>
      </c>
      <c r="X4785" s="1768"/>
      <c r="Y4785" s="1784"/>
      <c r="Z4785" s="1770"/>
      <c r="AA4785" s="1843"/>
      <c r="AB4785" s="1843"/>
      <c r="AH4785" s="1867"/>
      <c r="AK4785" s="1868"/>
      <c r="AL4785" s="1868"/>
    </row>
    <row r="4786" spans="9:38" x14ac:dyDescent="0.25">
      <c r="I4786" s="1783">
        <v>0</v>
      </c>
      <c r="J4786" s="1783">
        <v>0</v>
      </c>
      <c r="O4786" s="1764">
        <f t="shared" si="1577"/>
        <v>0</v>
      </c>
      <c r="P4786" s="1806" t="str">
        <f t="shared" si="1578"/>
        <v/>
      </c>
      <c r="R4786" s="1864" t="str">
        <f t="shared" si="1579"/>
        <v/>
      </c>
      <c r="S4786" s="1807">
        <f t="shared" si="1580"/>
        <v>0</v>
      </c>
      <c r="U4786" s="1764">
        <f t="shared" si="1581"/>
        <v>0</v>
      </c>
      <c r="V4786" s="1764">
        <f t="shared" si="1582"/>
        <v>0</v>
      </c>
      <c r="W4786" s="1764">
        <f t="shared" si="1583"/>
        <v>0</v>
      </c>
      <c r="X4786" s="1768"/>
      <c r="Y4786" s="1784"/>
      <c r="Z4786" s="1770"/>
      <c r="AA4786" s="1843"/>
      <c r="AB4786" s="1843"/>
      <c r="AH4786" s="1867"/>
      <c r="AK4786" s="1868"/>
      <c r="AL4786" s="1868"/>
    </row>
    <row r="4787" spans="9:38" x14ac:dyDescent="0.25">
      <c r="I4787" s="1783">
        <v>0</v>
      </c>
      <c r="J4787" s="1783">
        <v>0</v>
      </c>
      <c r="O4787" s="1764">
        <f t="shared" si="1577"/>
        <v>0</v>
      </c>
      <c r="P4787" s="1806" t="str">
        <f t="shared" si="1578"/>
        <v/>
      </c>
      <c r="R4787" s="1864" t="str">
        <f t="shared" si="1579"/>
        <v/>
      </c>
      <c r="S4787" s="1807">
        <f t="shared" si="1580"/>
        <v>0</v>
      </c>
      <c r="U4787" s="1764">
        <f t="shared" si="1581"/>
        <v>0</v>
      </c>
      <c r="V4787" s="1764">
        <f t="shared" si="1582"/>
        <v>0</v>
      </c>
      <c r="W4787" s="1764">
        <f t="shared" si="1583"/>
        <v>0</v>
      </c>
      <c r="X4787" s="1768"/>
      <c r="Y4787" s="1784"/>
      <c r="Z4787" s="1770"/>
      <c r="AA4787" s="1843"/>
      <c r="AB4787" s="1843"/>
      <c r="AH4787" s="1867"/>
      <c r="AK4787" s="1868"/>
      <c r="AL4787" s="1868"/>
    </row>
    <row r="4788" spans="9:38" x14ac:dyDescent="0.25">
      <c r="I4788" s="1783">
        <v>0</v>
      </c>
      <c r="J4788" s="1783">
        <v>0</v>
      </c>
      <c r="O4788" s="1764">
        <f t="shared" si="1577"/>
        <v>0</v>
      </c>
      <c r="P4788" s="1806" t="str">
        <f t="shared" si="1578"/>
        <v/>
      </c>
      <c r="R4788" s="1864" t="str">
        <f t="shared" si="1579"/>
        <v/>
      </c>
      <c r="S4788" s="1807">
        <f t="shared" si="1580"/>
        <v>0</v>
      </c>
      <c r="U4788" s="1764">
        <f t="shared" si="1581"/>
        <v>0</v>
      </c>
      <c r="V4788" s="1764">
        <f t="shared" si="1582"/>
        <v>0</v>
      </c>
      <c r="W4788" s="1764">
        <f t="shared" si="1583"/>
        <v>0</v>
      </c>
      <c r="X4788" s="1768"/>
      <c r="Y4788" s="1784"/>
      <c r="Z4788" s="1770"/>
      <c r="AA4788" s="1843"/>
      <c r="AB4788" s="1843"/>
      <c r="AH4788" s="1867"/>
      <c r="AK4788" s="1868"/>
      <c r="AL4788" s="1868"/>
    </row>
    <row r="4789" spans="9:38" x14ac:dyDescent="0.25">
      <c r="I4789" s="1783">
        <v>0</v>
      </c>
      <c r="J4789" s="1783">
        <v>0</v>
      </c>
      <c r="O4789" s="1764">
        <f t="shared" si="1577"/>
        <v>0</v>
      </c>
      <c r="P4789" s="1806" t="str">
        <f t="shared" si="1578"/>
        <v/>
      </c>
      <c r="R4789" s="1864" t="str">
        <f t="shared" si="1579"/>
        <v/>
      </c>
      <c r="S4789" s="1807">
        <f t="shared" si="1580"/>
        <v>0</v>
      </c>
      <c r="U4789" s="1764">
        <f t="shared" si="1581"/>
        <v>0</v>
      </c>
      <c r="V4789" s="1764">
        <f t="shared" si="1582"/>
        <v>0</v>
      </c>
      <c r="W4789" s="1764">
        <f t="shared" si="1583"/>
        <v>0</v>
      </c>
      <c r="X4789" s="1768"/>
      <c r="Y4789" s="1784"/>
      <c r="Z4789" s="1770"/>
      <c r="AA4789" s="1843"/>
      <c r="AB4789" s="1843"/>
      <c r="AH4789" s="1867"/>
      <c r="AK4789" s="1868"/>
      <c r="AL4789" s="1868"/>
    </row>
    <row r="4790" spans="9:38" x14ac:dyDescent="0.25">
      <c r="I4790" s="1783">
        <v>0</v>
      </c>
      <c r="J4790" s="1783">
        <v>0</v>
      </c>
      <c r="O4790" s="1764">
        <f t="shared" si="1577"/>
        <v>0</v>
      </c>
      <c r="P4790" s="1806" t="str">
        <f t="shared" si="1578"/>
        <v/>
      </c>
      <c r="R4790" s="1864" t="str">
        <f t="shared" si="1579"/>
        <v/>
      </c>
      <c r="S4790" s="1807">
        <f t="shared" si="1580"/>
        <v>0</v>
      </c>
      <c r="U4790" s="1764">
        <f t="shared" si="1581"/>
        <v>0</v>
      </c>
      <c r="V4790" s="1764">
        <f t="shared" si="1582"/>
        <v>0</v>
      </c>
      <c r="W4790" s="1764">
        <f t="shared" si="1583"/>
        <v>0</v>
      </c>
      <c r="X4790" s="1768"/>
      <c r="Y4790" s="1784"/>
      <c r="Z4790" s="1770"/>
      <c r="AA4790" s="1843"/>
      <c r="AB4790" s="1843"/>
      <c r="AH4790" s="1867"/>
      <c r="AK4790" s="1868"/>
      <c r="AL4790" s="1868"/>
    </row>
    <row r="4791" spans="9:38" x14ac:dyDescent="0.25">
      <c r="I4791" s="1783">
        <v>0</v>
      </c>
      <c r="J4791" s="1783">
        <v>0</v>
      </c>
      <c r="O4791" s="1764">
        <f t="shared" si="1577"/>
        <v>0</v>
      </c>
      <c r="P4791" s="1806" t="str">
        <f t="shared" si="1578"/>
        <v/>
      </c>
      <c r="R4791" s="1864" t="str">
        <f t="shared" si="1579"/>
        <v/>
      </c>
      <c r="S4791" s="1807">
        <f t="shared" si="1580"/>
        <v>0</v>
      </c>
      <c r="U4791" s="1764">
        <f t="shared" si="1581"/>
        <v>0</v>
      </c>
      <c r="V4791" s="1764">
        <f t="shared" si="1582"/>
        <v>0</v>
      </c>
      <c r="W4791" s="1764">
        <f t="shared" si="1583"/>
        <v>0</v>
      </c>
      <c r="X4791" s="1768"/>
      <c r="Y4791" s="1784"/>
      <c r="Z4791" s="1770"/>
      <c r="AA4791" s="1843"/>
      <c r="AB4791" s="1843"/>
      <c r="AH4791" s="1867"/>
      <c r="AK4791" s="1868"/>
      <c r="AL4791" s="1868"/>
    </row>
    <row r="4792" spans="9:38" x14ac:dyDescent="0.25">
      <c r="I4792" s="1783">
        <v>0</v>
      </c>
      <c r="J4792" s="1783">
        <v>0</v>
      </c>
      <c r="O4792" s="1764">
        <f t="shared" si="1577"/>
        <v>0</v>
      </c>
      <c r="P4792" s="1806" t="str">
        <f t="shared" si="1578"/>
        <v/>
      </c>
      <c r="R4792" s="1864" t="str">
        <f t="shared" si="1579"/>
        <v/>
      </c>
      <c r="S4792" s="1807">
        <f t="shared" si="1580"/>
        <v>0</v>
      </c>
      <c r="U4792" s="1764">
        <f t="shared" si="1581"/>
        <v>0</v>
      </c>
      <c r="V4792" s="1764">
        <f t="shared" si="1582"/>
        <v>0</v>
      </c>
      <c r="W4792" s="1764">
        <f t="shared" si="1583"/>
        <v>0</v>
      </c>
      <c r="X4792" s="1768"/>
      <c r="Y4792" s="1784"/>
      <c r="Z4792" s="1770"/>
      <c r="AA4792" s="1843"/>
      <c r="AB4792" s="1843"/>
      <c r="AH4792" s="1867"/>
      <c r="AK4792" s="1868"/>
      <c r="AL4792" s="1868"/>
    </row>
    <row r="4793" spans="9:38" x14ac:dyDescent="0.25">
      <c r="I4793" s="1783">
        <v>0</v>
      </c>
      <c r="J4793" s="1783">
        <v>0</v>
      </c>
      <c r="O4793" s="1764">
        <f t="shared" si="1577"/>
        <v>0</v>
      </c>
      <c r="P4793" s="1806" t="str">
        <f t="shared" si="1578"/>
        <v/>
      </c>
      <c r="R4793" s="1864" t="str">
        <f t="shared" si="1579"/>
        <v/>
      </c>
      <c r="S4793" s="1807">
        <f t="shared" si="1580"/>
        <v>0</v>
      </c>
      <c r="U4793" s="1764">
        <f t="shared" si="1581"/>
        <v>0</v>
      </c>
      <c r="V4793" s="1764">
        <f t="shared" si="1582"/>
        <v>0</v>
      </c>
      <c r="W4793" s="1764">
        <f t="shared" si="1583"/>
        <v>0</v>
      </c>
      <c r="X4793" s="1768"/>
      <c r="Y4793" s="1784"/>
      <c r="Z4793" s="1770"/>
      <c r="AA4793" s="1843"/>
      <c r="AB4793" s="1843"/>
      <c r="AH4793" s="1867"/>
      <c r="AK4793" s="1868"/>
      <c r="AL4793" s="1868"/>
    </row>
    <row r="4794" spans="9:38" x14ac:dyDescent="0.25">
      <c r="I4794" s="1783">
        <v>0</v>
      </c>
      <c r="J4794" s="1783">
        <v>0</v>
      </c>
      <c r="O4794" s="1764">
        <f t="shared" si="1577"/>
        <v>0</v>
      </c>
      <c r="P4794" s="1806" t="str">
        <f t="shared" si="1578"/>
        <v/>
      </c>
      <c r="R4794" s="1864" t="str">
        <f t="shared" si="1579"/>
        <v/>
      </c>
      <c r="S4794" s="1807">
        <f t="shared" si="1580"/>
        <v>0</v>
      </c>
      <c r="U4794" s="1764">
        <f t="shared" si="1581"/>
        <v>0</v>
      </c>
      <c r="V4794" s="1764">
        <f t="shared" si="1582"/>
        <v>0</v>
      </c>
      <c r="W4794" s="1764">
        <f t="shared" si="1583"/>
        <v>0</v>
      </c>
      <c r="X4794" s="1768"/>
      <c r="Y4794" s="1784"/>
      <c r="Z4794" s="1770"/>
      <c r="AA4794" s="1843"/>
      <c r="AB4794" s="1843"/>
      <c r="AH4794" s="1867"/>
      <c r="AK4794" s="1868"/>
      <c r="AL4794" s="1868"/>
    </row>
    <row r="4795" spans="9:38" x14ac:dyDescent="0.25">
      <c r="I4795" s="1783">
        <v>0</v>
      </c>
      <c r="J4795" s="1783">
        <v>0</v>
      </c>
      <c r="O4795" s="1764">
        <f t="shared" si="1577"/>
        <v>0</v>
      </c>
      <c r="P4795" s="1806" t="str">
        <f t="shared" si="1578"/>
        <v/>
      </c>
      <c r="R4795" s="1864" t="str">
        <f t="shared" si="1579"/>
        <v/>
      </c>
      <c r="S4795" s="1807">
        <f t="shared" si="1580"/>
        <v>0</v>
      </c>
      <c r="U4795" s="1764">
        <f t="shared" si="1581"/>
        <v>0</v>
      </c>
      <c r="V4795" s="1764">
        <f t="shared" si="1582"/>
        <v>0</v>
      </c>
      <c r="W4795" s="1764">
        <f t="shared" si="1583"/>
        <v>0</v>
      </c>
      <c r="X4795" s="1768"/>
      <c r="Y4795" s="1784"/>
      <c r="Z4795" s="1770"/>
      <c r="AA4795" s="1843"/>
      <c r="AB4795" s="1843"/>
      <c r="AH4795" s="1867"/>
      <c r="AK4795" s="1868"/>
      <c r="AL4795" s="1868"/>
    </row>
    <row r="4796" spans="9:38" x14ac:dyDescent="0.25">
      <c r="I4796" s="1783">
        <v>0</v>
      </c>
      <c r="J4796" s="1783">
        <v>0</v>
      </c>
      <c r="O4796" s="1764">
        <f t="shared" si="1577"/>
        <v>0</v>
      </c>
      <c r="P4796" s="1806" t="str">
        <f t="shared" si="1578"/>
        <v/>
      </c>
      <c r="R4796" s="1864" t="str">
        <f t="shared" si="1579"/>
        <v/>
      </c>
      <c r="S4796" s="1807">
        <f t="shared" si="1580"/>
        <v>0</v>
      </c>
      <c r="U4796" s="1764">
        <f t="shared" si="1581"/>
        <v>0</v>
      </c>
      <c r="V4796" s="1764">
        <f t="shared" si="1582"/>
        <v>0</v>
      </c>
      <c r="W4796" s="1764">
        <f t="shared" si="1583"/>
        <v>0</v>
      </c>
      <c r="X4796" s="1768"/>
      <c r="Y4796" s="1784"/>
      <c r="Z4796" s="1770"/>
      <c r="AA4796" s="1843"/>
      <c r="AB4796" s="1843"/>
      <c r="AH4796" s="1867"/>
      <c r="AK4796" s="1868"/>
      <c r="AL4796" s="1868"/>
    </row>
    <row r="4797" spans="9:38" x14ac:dyDescent="0.25">
      <c r="I4797" s="1783">
        <v>0</v>
      </c>
      <c r="J4797" s="1783">
        <v>0</v>
      </c>
      <c r="O4797" s="1764">
        <f t="shared" si="1577"/>
        <v>0</v>
      </c>
      <c r="P4797" s="1806" t="str">
        <f t="shared" si="1578"/>
        <v/>
      </c>
      <c r="R4797" s="1864" t="str">
        <f t="shared" si="1579"/>
        <v/>
      </c>
      <c r="S4797" s="1807">
        <f t="shared" si="1580"/>
        <v>0</v>
      </c>
      <c r="U4797" s="1764">
        <f t="shared" si="1581"/>
        <v>0</v>
      </c>
      <c r="V4797" s="1764">
        <f t="shared" si="1582"/>
        <v>0</v>
      </c>
      <c r="W4797" s="1764">
        <f t="shared" si="1583"/>
        <v>0</v>
      </c>
      <c r="X4797" s="1768"/>
      <c r="Y4797" s="1784"/>
      <c r="Z4797" s="1770"/>
      <c r="AA4797" s="1843"/>
      <c r="AB4797" s="1843"/>
      <c r="AH4797" s="1867"/>
      <c r="AK4797" s="1868"/>
      <c r="AL4797" s="1868"/>
    </row>
    <row r="4798" spans="9:38" x14ac:dyDescent="0.25">
      <c r="I4798" s="1783">
        <v>0</v>
      </c>
      <c r="J4798" s="1783">
        <v>0</v>
      </c>
      <c r="O4798" s="1764">
        <f t="shared" si="1577"/>
        <v>0</v>
      </c>
      <c r="P4798" s="1806" t="str">
        <f t="shared" si="1578"/>
        <v/>
      </c>
      <c r="R4798" s="1864" t="str">
        <f t="shared" si="1579"/>
        <v/>
      </c>
      <c r="S4798" s="1807">
        <f t="shared" si="1580"/>
        <v>0</v>
      </c>
      <c r="U4798" s="1764">
        <f t="shared" si="1581"/>
        <v>0</v>
      </c>
      <c r="V4798" s="1764">
        <f t="shared" si="1582"/>
        <v>0</v>
      </c>
      <c r="W4798" s="1764">
        <f t="shared" si="1583"/>
        <v>0</v>
      </c>
      <c r="X4798" s="1768"/>
      <c r="Y4798" s="1784"/>
      <c r="Z4798" s="1770"/>
      <c r="AA4798" s="1843"/>
      <c r="AB4798" s="1843"/>
      <c r="AH4798" s="1867"/>
      <c r="AK4798" s="1868"/>
      <c r="AL4798" s="1868"/>
    </row>
    <row r="4799" spans="9:38" x14ac:dyDescent="0.25">
      <c r="I4799" s="1783">
        <v>0</v>
      </c>
      <c r="J4799" s="1783">
        <v>0</v>
      </c>
      <c r="O4799" s="1764">
        <f t="shared" si="1577"/>
        <v>0</v>
      </c>
      <c r="P4799" s="1806" t="str">
        <f t="shared" si="1578"/>
        <v/>
      </c>
      <c r="R4799" s="1864" t="str">
        <f t="shared" si="1579"/>
        <v/>
      </c>
      <c r="S4799" s="1807">
        <f t="shared" si="1580"/>
        <v>0</v>
      </c>
      <c r="U4799" s="1764">
        <f t="shared" si="1581"/>
        <v>0</v>
      </c>
      <c r="V4799" s="1764">
        <f t="shared" si="1582"/>
        <v>0</v>
      </c>
      <c r="W4799" s="1764">
        <f t="shared" si="1583"/>
        <v>0</v>
      </c>
      <c r="X4799" s="1768"/>
      <c r="Y4799" s="1784"/>
      <c r="Z4799" s="1770"/>
      <c r="AA4799" s="1843"/>
      <c r="AB4799" s="1843"/>
      <c r="AH4799" s="1867"/>
      <c r="AK4799" s="1868"/>
      <c r="AL4799" s="1868"/>
    </row>
    <row r="4800" spans="9:38" x14ac:dyDescent="0.25">
      <c r="I4800" s="1783">
        <v>0</v>
      </c>
      <c r="J4800" s="1783">
        <v>0</v>
      </c>
      <c r="O4800" s="1764">
        <f t="shared" si="1577"/>
        <v>0</v>
      </c>
      <c r="P4800" s="1806" t="str">
        <f t="shared" si="1578"/>
        <v/>
      </c>
      <c r="R4800" s="1864" t="str">
        <f t="shared" si="1579"/>
        <v/>
      </c>
      <c r="S4800" s="1807">
        <f t="shared" si="1580"/>
        <v>0</v>
      </c>
      <c r="U4800" s="1764">
        <f t="shared" si="1581"/>
        <v>0</v>
      </c>
      <c r="V4800" s="1764">
        <f t="shared" si="1582"/>
        <v>0</v>
      </c>
      <c r="W4800" s="1764">
        <f t="shared" si="1583"/>
        <v>0</v>
      </c>
      <c r="X4800" s="1768"/>
      <c r="Y4800" s="1784"/>
      <c r="Z4800" s="1770"/>
      <c r="AA4800" s="1843"/>
      <c r="AB4800" s="1843"/>
      <c r="AH4800" s="1867"/>
      <c r="AK4800" s="1868"/>
      <c r="AL4800" s="1868"/>
    </row>
    <row r="4801" spans="9:38" x14ac:dyDescent="0.25">
      <c r="I4801" s="1783">
        <v>0</v>
      </c>
      <c r="J4801" s="1783">
        <v>0</v>
      </c>
      <c r="O4801" s="1764">
        <f t="shared" si="1577"/>
        <v>0</v>
      </c>
      <c r="P4801" s="1806" t="str">
        <f t="shared" si="1578"/>
        <v/>
      </c>
      <c r="R4801" s="1864" t="str">
        <f t="shared" si="1579"/>
        <v/>
      </c>
      <c r="S4801" s="1807">
        <f t="shared" si="1580"/>
        <v>0</v>
      </c>
      <c r="U4801" s="1764">
        <f t="shared" si="1581"/>
        <v>0</v>
      </c>
      <c r="V4801" s="1764">
        <f t="shared" si="1582"/>
        <v>0</v>
      </c>
      <c r="W4801" s="1764">
        <f t="shared" si="1583"/>
        <v>0</v>
      </c>
      <c r="X4801" s="1768"/>
      <c r="Y4801" s="1784"/>
      <c r="Z4801" s="1770"/>
      <c r="AA4801" s="1843"/>
      <c r="AB4801" s="1843"/>
      <c r="AH4801" s="1867"/>
      <c r="AK4801" s="1868"/>
      <c r="AL4801" s="1868"/>
    </row>
    <row r="4802" spans="9:38" x14ac:dyDescent="0.25">
      <c r="I4802" s="1783">
        <v>0</v>
      </c>
      <c r="J4802" s="1783">
        <v>0</v>
      </c>
      <c r="O4802" s="1764">
        <f t="shared" si="1577"/>
        <v>0</v>
      </c>
      <c r="P4802" s="1806" t="str">
        <f t="shared" si="1578"/>
        <v/>
      </c>
      <c r="R4802" s="1864" t="str">
        <f t="shared" si="1579"/>
        <v/>
      </c>
      <c r="S4802" s="1807">
        <f t="shared" si="1580"/>
        <v>0</v>
      </c>
      <c r="U4802" s="1764">
        <f t="shared" si="1581"/>
        <v>0</v>
      </c>
      <c r="V4802" s="1764">
        <f t="shared" si="1582"/>
        <v>0</v>
      </c>
      <c r="W4802" s="1764">
        <f t="shared" si="1583"/>
        <v>0</v>
      </c>
      <c r="X4802" s="1768"/>
      <c r="Y4802" s="1784"/>
      <c r="Z4802" s="1770"/>
      <c r="AA4802" s="1843"/>
      <c r="AB4802" s="1843"/>
      <c r="AH4802" s="1867"/>
      <c r="AK4802" s="1868"/>
      <c r="AL4802" s="1868"/>
    </row>
    <row r="4803" spans="9:38" x14ac:dyDescent="0.25">
      <c r="I4803" s="1783">
        <v>0</v>
      </c>
      <c r="J4803" s="1783">
        <v>0</v>
      </c>
      <c r="O4803" s="1764">
        <f t="shared" si="1577"/>
        <v>0</v>
      </c>
      <c r="P4803" s="1806" t="str">
        <f t="shared" si="1578"/>
        <v/>
      </c>
      <c r="R4803" s="1864" t="str">
        <f t="shared" si="1579"/>
        <v/>
      </c>
      <c r="S4803" s="1807">
        <f t="shared" si="1580"/>
        <v>0</v>
      </c>
      <c r="U4803" s="1764">
        <f t="shared" si="1581"/>
        <v>0</v>
      </c>
      <c r="V4803" s="1764">
        <f t="shared" si="1582"/>
        <v>0</v>
      </c>
      <c r="W4803" s="1764">
        <f t="shared" si="1583"/>
        <v>0</v>
      </c>
      <c r="X4803" s="1768"/>
      <c r="Y4803" s="1784"/>
      <c r="Z4803" s="1770"/>
      <c r="AA4803" s="1843"/>
      <c r="AB4803" s="1843"/>
      <c r="AH4803" s="1867"/>
      <c r="AK4803" s="1868"/>
      <c r="AL4803" s="1868"/>
    </row>
    <row r="4804" spans="9:38" x14ac:dyDescent="0.25">
      <c r="I4804" s="1783">
        <v>0</v>
      </c>
      <c r="J4804" s="1783">
        <v>0</v>
      </c>
      <c r="O4804" s="1764">
        <f t="shared" si="1577"/>
        <v>0</v>
      </c>
      <c r="P4804" s="1806" t="str">
        <f t="shared" si="1578"/>
        <v/>
      </c>
      <c r="R4804" s="1864" t="str">
        <f t="shared" si="1579"/>
        <v/>
      </c>
      <c r="S4804" s="1807">
        <f t="shared" si="1580"/>
        <v>0</v>
      </c>
      <c r="U4804" s="1764">
        <f t="shared" si="1581"/>
        <v>0</v>
      </c>
      <c r="V4804" s="1764">
        <f t="shared" si="1582"/>
        <v>0</v>
      </c>
      <c r="W4804" s="1764">
        <f t="shared" si="1583"/>
        <v>0</v>
      </c>
      <c r="X4804" s="1768"/>
      <c r="Y4804" s="1784"/>
      <c r="Z4804" s="1770"/>
      <c r="AA4804" s="1843"/>
      <c r="AB4804" s="1843"/>
      <c r="AH4804" s="1867"/>
      <c r="AK4804" s="1868"/>
      <c r="AL4804" s="1868"/>
    </row>
    <row r="4805" spans="9:38" x14ac:dyDescent="0.25">
      <c r="I4805" s="1783">
        <v>0</v>
      </c>
      <c r="J4805" s="1783">
        <v>0</v>
      </c>
      <c r="O4805" s="1764">
        <f t="shared" si="1577"/>
        <v>0</v>
      </c>
      <c r="P4805" s="1806" t="str">
        <f t="shared" si="1578"/>
        <v/>
      </c>
      <c r="R4805" s="1864" t="str">
        <f t="shared" si="1579"/>
        <v/>
      </c>
      <c r="S4805" s="1807">
        <f t="shared" si="1580"/>
        <v>0</v>
      </c>
      <c r="U4805" s="1764">
        <f t="shared" si="1581"/>
        <v>0</v>
      </c>
      <c r="V4805" s="1764">
        <f t="shared" si="1582"/>
        <v>0</v>
      </c>
      <c r="W4805" s="1764">
        <f t="shared" si="1583"/>
        <v>0</v>
      </c>
      <c r="X4805" s="1768"/>
      <c r="Y4805" s="1784"/>
      <c r="Z4805" s="1770"/>
      <c r="AA4805" s="1843"/>
      <c r="AB4805" s="1843"/>
      <c r="AH4805" s="1867"/>
      <c r="AK4805" s="1868"/>
      <c r="AL4805" s="1868"/>
    </row>
    <row r="4806" spans="9:38" x14ac:dyDescent="0.25">
      <c r="I4806" s="1783">
        <v>0</v>
      </c>
      <c r="J4806" s="1783">
        <v>0</v>
      </c>
      <c r="O4806" s="1764">
        <f t="shared" si="1577"/>
        <v>0</v>
      </c>
      <c r="P4806" s="1806" t="str">
        <f t="shared" si="1578"/>
        <v/>
      </c>
      <c r="R4806" s="1864" t="str">
        <f t="shared" si="1579"/>
        <v/>
      </c>
      <c r="S4806" s="1807">
        <f t="shared" si="1580"/>
        <v>0</v>
      </c>
      <c r="U4806" s="1764">
        <f t="shared" si="1581"/>
        <v>0</v>
      </c>
      <c r="V4806" s="1764">
        <f t="shared" si="1582"/>
        <v>0</v>
      </c>
      <c r="W4806" s="1764">
        <f t="shared" si="1583"/>
        <v>0</v>
      </c>
      <c r="X4806" s="1768"/>
      <c r="Y4806" s="1784"/>
      <c r="Z4806" s="1770"/>
      <c r="AA4806" s="1843"/>
      <c r="AB4806" s="1843"/>
      <c r="AH4806" s="1867"/>
      <c r="AK4806" s="1868"/>
      <c r="AL4806" s="1868"/>
    </row>
    <row r="4807" spans="9:38" x14ac:dyDescent="0.25">
      <c r="I4807" s="1783">
        <v>0</v>
      </c>
      <c r="J4807" s="1783">
        <v>0</v>
      </c>
      <c r="O4807" s="1764">
        <f t="shared" si="1577"/>
        <v>0</v>
      </c>
      <c r="P4807" s="1806" t="str">
        <f t="shared" si="1578"/>
        <v/>
      </c>
      <c r="R4807" s="1864" t="str">
        <f t="shared" si="1579"/>
        <v/>
      </c>
      <c r="S4807" s="1807">
        <f t="shared" si="1580"/>
        <v>0</v>
      </c>
      <c r="U4807" s="1764">
        <f t="shared" si="1581"/>
        <v>0</v>
      </c>
      <c r="V4807" s="1764">
        <f t="shared" si="1582"/>
        <v>0</v>
      </c>
      <c r="W4807" s="1764">
        <f t="shared" si="1583"/>
        <v>0</v>
      </c>
      <c r="X4807" s="1768"/>
      <c r="Y4807" s="1784"/>
      <c r="Z4807" s="1770"/>
      <c r="AA4807" s="1843"/>
      <c r="AB4807" s="1843"/>
      <c r="AH4807" s="1867"/>
      <c r="AK4807" s="1868"/>
      <c r="AL4807" s="1868"/>
    </row>
    <row r="4808" spans="9:38" x14ac:dyDescent="0.25">
      <c r="I4808" s="1783">
        <v>0</v>
      </c>
      <c r="J4808" s="1783">
        <v>0</v>
      </c>
      <c r="O4808" s="1764">
        <f t="shared" si="1577"/>
        <v>0</v>
      </c>
      <c r="P4808" s="1806" t="str">
        <f t="shared" si="1578"/>
        <v/>
      </c>
      <c r="R4808" s="1864" t="str">
        <f t="shared" si="1579"/>
        <v/>
      </c>
      <c r="S4808" s="1807">
        <f t="shared" si="1580"/>
        <v>0</v>
      </c>
      <c r="U4808" s="1764">
        <f t="shared" si="1581"/>
        <v>0</v>
      </c>
      <c r="V4808" s="1764">
        <f t="shared" si="1582"/>
        <v>0</v>
      </c>
      <c r="W4808" s="1764">
        <f t="shared" si="1583"/>
        <v>0</v>
      </c>
      <c r="X4808" s="1768"/>
      <c r="Y4808" s="1784"/>
      <c r="Z4808" s="1770"/>
      <c r="AA4808" s="1843"/>
      <c r="AB4808" s="1843"/>
      <c r="AH4808" s="1867"/>
      <c r="AK4808" s="1868"/>
      <c r="AL4808" s="1868"/>
    </row>
    <row r="4809" spans="9:38" x14ac:dyDescent="0.25">
      <c r="I4809" s="1783">
        <v>0</v>
      </c>
      <c r="J4809" s="1783">
        <v>0</v>
      </c>
      <c r="O4809" s="1764">
        <f t="shared" ref="O4809:O4872" si="1584">N4809-Q4809</f>
        <v>0</v>
      </c>
      <c r="P4809" s="1806" t="str">
        <f t="shared" ref="P4809:P4872" si="1585">IF(N4809&lt;=0,"",O4809/N4809)</f>
        <v/>
      </c>
      <c r="R4809" s="1864" t="str">
        <f t="shared" ref="R4809:R4872" si="1586">IF(N4809&lt;=0,"",Q4809/N4809)</f>
        <v/>
      </c>
      <c r="S4809" s="1807">
        <f t="shared" ref="S4809:S4872" si="1587">Q4809/$S$1</f>
        <v>0</v>
      </c>
      <c r="U4809" s="1764">
        <f t="shared" ref="U4809:U4872" si="1588">((1-I4809)*O4809)+((1-J4809)*Q4809)</f>
        <v>0</v>
      </c>
      <c r="V4809" s="1764">
        <f t="shared" ref="V4809:V4872" si="1589">L4809-W4809</f>
        <v>0</v>
      </c>
      <c r="W4809" s="1764">
        <f t="shared" ref="W4809:W4872" si="1590">X4809+AC4809+AH4809+AM4809+AO4809+AR4809</f>
        <v>0</v>
      </c>
      <c r="X4809" s="1768"/>
      <c r="Y4809" s="1784"/>
      <c r="Z4809" s="1770"/>
      <c r="AA4809" s="1843"/>
      <c r="AB4809" s="1843"/>
      <c r="AH4809" s="1867"/>
      <c r="AK4809" s="1868"/>
      <c r="AL4809" s="1868"/>
    </row>
    <row r="4810" spans="9:38" x14ac:dyDescent="0.25">
      <c r="I4810" s="1783">
        <v>0</v>
      </c>
      <c r="J4810" s="1783">
        <v>0</v>
      </c>
      <c r="O4810" s="1764">
        <f t="shared" si="1584"/>
        <v>0</v>
      </c>
      <c r="P4810" s="1806" t="str">
        <f t="shared" si="1585"/>
        <v/>
      </c>
      <c r="R4810" s="1864" t="str">
        <f t="shared" si="1586"/>
        <v/>
      </c>
      <c r="S4810" s="1807">
        <f t="shared" si="1587"/>
        <v>0</v>
      </c>
      <c r="U4810" s="1764">
        <f t="shared" si="1588"/>
        <v>0</v>
      </c>
      <c r="V4810" s="1764">
        <f t="shared" si="1589"/>
        <v>0</v>
      </c>
      <c r="W4810" s="1764">
        <f t="shared" si="1590"/>
        <v>0</v>
      </c>
      <c r="X4810" s="1768"/>
      <c r="Y4810" s="1784"/>
      <c r="Z4810" s="1770"/>
      <c r="AA4810" s="1843"/>
      <c r="AB4810" s="1843"/>
      <c r="AH4810" s="1867"/>
      <c r="AK4810" s="1868"/>
      <c r="AL4810" s="1868"/>
    </row>
    <row r="4811" spans="9:38" x14ac:dyDescent="0.25">
      <c r="I4811" s="1783">
        <v>0</v>
      </c>
      <c r="J4811" s="1783">
        <v>0</v>
      </c>
      <c r="O4811" s="1764">
        <f t="shared" si="1584"/>
        <v>0</v>
      </c>
      <c r="P4811" s="1806" t="str">
        <f t="shared" si="1585"/>
        <v/>
      </c>
      <c r="R4811" s="1864" t="str">
        <f t="shared" si="1586"/>
        <v/>
      </c>
      <c r="S4811" s="1807">
        <f t="shared" si="1587"/>
        <v>0</v>
      </c>
      <c r="U4811" s="1764">
        <f t="shared" si="1588"/>
        <v>0</v>
      </c>
      <c r="V4811" s="1764">
        <f t="shared" si="1589"/>
        <v>0</v>
      </c>
      <c r="W4811" s="1764">
        <f t="shared" si="1590"/>
        <v>0</v>
      </c>
      <c r="X4811" s="1768"/>
      <c r="Y4811" s="1784"/>
      <c r="Z4811" s="1770"/>
      <c r="AA4811" s="1843"/>
      <c r="AB4811" s="1843"/>
      <c r="AH4811" s="1867"/>
      <c r="AK4811" s="1868"/>
      <c r="AL4811" s="1868"/>
    </row>
    <row r="4812" spans="9:38" x14ac:dyDescent="0.25">
      <c r="I4812" s="1783">
        <v>0</v>
      </c>
      <c r="J4812" s="1783">
        <v>0</v>
      </c>
      <c r="O4812" s="1764">
        <f t="shared" si="1584"/>
        <v>0</v>
      </c>
      <c r="P4812" s="1806" t="str">
        <f t="shared" si="1585"/>
        <v/>
      </c>
      <c r="R4812" s="1864" t="str">
        <f t="shared" si="1586"/>
        <v/>
      </c>
      <c r="S4812" s="1807">
        <f t="shared" si="1587"/>
        <v>0</v>
      </c>
      <c r="U4812" s="1764">
        <f t="shared" si="1588"/>
        <v>0</v>
      </c>
      <c r="V4812" s="1764">
        <f t="shared" si="1589"/>
        <v>0</v>
      </c>
      <c r="W4812" s="1764">
        <f t="shared" si="1590"/>
        <v>0</v>
      </c>
      <c r="X4812" s="1768"/>
      <c r="Y4812" s="1784"/>
      <c r="Z4812" s="1770"/>
      <c r="AA4812" s="1843"/>
      <c r="AB4812" s="1843"/>
      <c r="AH4812" s="1867"/>
      <c r="AK4812" s="1868"/>
      <c r="AL4812" s="1868"/>
    </row>
    <row r="4813" spans="9:38" x14ac:dyDescent="0.25">
      <c r="I4813" s="1783">
        <v>0</v>
      </c>
      <c r="J4813" s="1783">
        <v>0</v>
      </c>
      <c r="O4813" s="1764">
        <f t="shared" si="1584"/>
        <v>0</v>
      </c>
      <c r="P4813" s="1806" t="str">
        <f t="shared" si="1585"/>
        <v/>
      </c>
      <c r="R4813" s="1864" t="str">
        <f t="shared" si="1586"/>
        <v/>
      </c>
      <c r="S4813" s="1807">
        <f t="shared" si="1587"/>
        <v>0</v>
      </c>
      <c r="U4813" s="1764">
        <f t="shared" si="1588"/>
        <v>0</v>
      </c>
      <c r="V4813" s="1764">
        <f t="shared" si="1589"/>
        <v>0</v>
      </c>
      <c r="W4813" s="1764">
        <f t="shared" si="1590"/>
        <v>0</v>
      </c>
      <c r="X4813" s="1768"/>
      <c r="Y4813" s="1784"/>
      <c r="Z4813" s="1770"/>
      <c r="AA4813" s="1843"/>
      <c r="AB4813" s="1843"/>
      <c r="AH4813" s="1867"/>
      <c r="AK4813" s="1868"/>
      <c r="AL4813" s="1868"/>
    </row>
    <row r="4814" spans="9:38" x14ac:dyDescent="0.25">
      <c r="I4814" s="1783">
        <v>0</v>
      </c>
      <c r="J4814" s="1783">
        <v>0</v>
      </c>
      <c r="O4814" s="1764">
        <f t="shared" si="1584"/>
        <v>0</v>
      </c>
      <c r="P4814" s="1806" t="str">
        <f t="shared" si="1585"/>
        <v/>
      </c>
      <c r="R4814" s="1864" t="str">
        <f t="shared" si="1586"/>
        <v/>
      </c>
      <c r="S4814" s="1807">
        <f t="shared" si="1587"/>
        <v>0</v>
      </c>
      <c r="U4814" s="1764">
        <f t="shared" si="1588"/>
        <v>0</v>
      </c>
      <c r="V4814" s="1764">
        <f t="shared" si="1589"/>
        <v>0</v>
      </c>
      <c r="W4814" s="1764">
        <f t="shared" si="1590"/>
        <v>0</v>
      </c>
      <c r="X4814" s="1768"/>
      <c r="Y4814" s="1784"/>
      <c r="Z4814" s="1770"/>
      <c r="AA4814" s="1843"/>
      <c r="AB4814" s="1843"/>
      <c r="AH4814" s="1867"/>
      <c r="AK4814" s="1868"/>
      <c r="AL4814" s="1868"/>
    </row>
    <row r="4815" spans="9:38" x14ac:dyDescent="0.25">
      <c r="I4815" s="1783">
        <v>0</v>
      </c>
      <c r="J4815" s="1783">
        <v>0</v>
      </c>
      <c r="O4815" s="1764">
        <f t="shared" si="1584"/>
        <v>0</v>
      </c>
      <c r="P4815" s="1806" t="str">
        <f t="shared" si="1585"/>
        <v/>
      </c>
      <c r="R4815" s="1864" t="str">
        <f t="shared" si="1586"/>
        <v/>
      </c>
      <c r="S4815" s="1807">
        <f t="shared" si="1587"/>
        <v>0</v>
      </c>
      <c r="U4815" s="1764">
        <f t="shared" si="1588"/>
        <v>0</v>
      </c>
      <c r="V4815" s="1764">
        <f t="shared" si="1589"/>
        <v>0</v>
      </c>
      <c r="W4815" s="1764">
        <f t="shared" si="1590"/>
        <v>0</v>
      </c>
      <c r="X4815" s="1768"/>
      <c r="Y4815" s="1784"/>
      <c r="Z4815" s="1770"/>
      <c r="AA4815" s="1843"/>
      <c r="AB4815" s="1843"/>
      <c r="AH4815" s="1867"/>
      <c r="AK4815" s="1868"/>
      <c r="AL4815" s="1868"/>
    </row>
    <row r="4816" spans="9:38" x14ac:dyDescent="0.25">
      <c r="I4816" s="1783">
        <v>0</v>
      </c>
      <c r="J4816" s="1783">
        <v>0</v>
      </c>
      <c r="O4816" s="1764">
        <f t="shared" si="1584"/>
        <v>0</v>
      </c>
      <c r="P4816" s="1806" t="str">
        <f t="shared" si="1585"/>
        <v/>
      </c>
      <c r="R4816" s="1864" t="str">
        <f t="shared" si="1586"/>
        <v/>
      </c>
      <c r="S4816" s="1807">
        <f t="shared" si="1587"/>
        <v>0</v>
      </c>
      <c r="U4816" s="1764">
        <f t="shared" si="1588"/>
        <v>0</v>
      </c>
      <c r="V4816" s="1764">
        <f t="shared" si="1589"/>
        <v>0</v>
      </c>
      <c r="W4816" s="1764">
        <f t="shared" si="1590"/>
        <v>0</v>
      </c>
      <c r="X4816" s="1768"/>
      <c r="Y4816" s="1784"/>
      <c r="Z4816" s="1770"/>
      <c r="AA4816" s="1843"/>
      <c r="AB4816" s="1843"/>
      <c r="AH4816" s="1867"/>
      <c r="AK4816" s="1868"/>
      <c r="AL4816" s="1868"/>
    </row>
    <row r="4817" spans="9:38" x14ac:dyDescent="0.25">
      <c r="I4817" s="1783">
        <v>0</v>
      </c>
      <c r="J4817" s="1783">
        <v>0</v>
      </c>
      <c r="O4817" s="1764">
        <f t="shared" si="1584"/>
        <v>0</v>
      </c>
      <c r="P4817" s="1806" t="str">
        <f t="shared" si="1585"/>
        <v/>
      </c>
      <c r="R4817" s="1864" t="str">
        <f t="shared" si="1586"/>
        <v/>
      </c>
      <c r="S4817" s="1807">
        <f t="shared" si="1587"/>
        <v>0</v>
      </c>
      <c r="U4817" s="1764">
        <f t="shared" si="1588"/>
        <v>0</v>
      </c>
      <c r="V4817" s="1764">
        <f t="shared" si="1589"/>
        <v>0</v>
      </c>
      <c r="W4817" s="1764">
        <f t="shared" si="1590"/>
        <v>0</v>
      </c>
      <c r="X4817" s="1768"/>
      <c r="Y4817" s="1784"/>
      <c r="Z4817" s="1770"/>
      <c r="AA4817" s="1843"/>
      <c r="AB4817" s="1843"/>
      <c r="AH4817" s="1867"/>
      <c r="AK4817" s="1868"/>
      <c r="AL4817" s="1868"/>
    </row>
    <row r="4818" spans="9:38" x14ac:dyDescent="0.25">
      <c r="I4818" s="1783">
        <v>0</v>
      </c>
      <c r="J4818" s="1783">
        <v>0</v>
      </c>
      <c r="O4818" s="1764">
        <f t="shared" si="1584"/>
        <v>0</v>
      </c>
      <c r="P4818" s="1806" t="str">
        <f t="shared" si="1585"/>
        <v/>
      </c>
      <c r="R4818" s="1864" t="str">
        <f t="shared" si="1586"/>
        <v/>
      </c>
      <c r="S4818" s="1807">
        <f t="shared" si="1587"/>
        <v>0</v>
      </c>
      <c r="U4818" s="1764">
        <f t="shared" si="1588"/>
        <v>0</v>
      </c>
      <c r="V4818" s="1764">
        <f t="shared" si="1589"/>
        <v>0</v>
      </c>
      <c r="W4818" s="1764">
        <f t="shared" si="1590"/>
        <v>0</v>
      </c>
      <c r="X4818" s="1768"/>
      <c r="Y4818" s="1784"/>
      <c r="Z4818" s="1770"/>
      <c r="AA4818" s="1843"/>
      <c r="AB4818" s="1843"/>
      <c r="AH4818" s="1867"/>
      <c r="AK4818" s="1868"/>
      <c r="AL4818" s="1868"/>
    </row>
    <row r="4819" spans="9:38" x14ac:dyDescent="0.25">
      <c r="I4819" s="1783">
        <v>0</v>
      </c>
      <c r="J4819" s="1783">
        <v>0</v>
      </c>
      <c r="O4819" s="1764">
        <f t="shared" si="1584"/>
        <v>0</v>
      </c>
      <c r="P4819" s="1806" t="str">
        <f t="shared" si="1585"/>
        <v/>
      </c>
      <c r="R4819" s="1864" t="str">
        <f t="shared" si="1586"/>
        <v/>
      </c>
      <c r="S4819" s="1807">
        <f t="shared" si="1587"/>
        <v>0</v>
      </c>
      <c r="U4819" s="1764">
        <f t="shared" si="1588"/>
        <v>0</v>
      </c>
      <c r="V4819" s="1764">
        <f t="shared" si="1589"/>
        <v>0</v>
      </c>
      <c r="W4819" s="1764">
        <f t="shared" si="1590"/>
        <v>0</v>
      </c>
      <c r="X4819" s="1768"/>
      <c r="Y4819" s="1784"/>
      <c r="Z4819" s="1770"/>
      <c r="AA4819" s="1843"/>
      <c r="AB4819" s="1843"/>
      <c r="AH4819" s="1867"/>
      <c r="AK4819" s="1868"/>
      <c r="AL4819" s="1868"/>
    </row>
    <row r="4820" spans="9:38" x14ac:dyDescent="0.25">
      <c r="I4820" s="1783">
        <v>0</v>
      </c>
      <c r="J4820" s="1783">
        <v>0</v>
      </c>
      <c r="O4820" s="1764">
        <f t="shared" si="1584"/>
        <v>0</v>
      </c>
      <c r="P4820" s="1806" t="str">
        <f t="shared" si="1585"/>
        <v/>
      </c>
      <c r="R4820" s="1864" t="str">
        <f t="shared" si="1586"/>
        <v/>
      </c>
      <c r="S4820" s="1807">
        <f t="shared" si="1587"/>
        <v>0</v>
      </c>
      <c r="U4820" s="1764">
        <f t="shared" si="1588"/>
        <v>0</v>
      </c>
      <c r="V4820" s="1764">
        <f t="shared" si="1589"/>
        <v>0</v>
      </c>
      <c r="W4820" s="1764">
        <f t="shared" si="1590"/>
        <v>0</v>
      </c>
      <c r="X4820" s="1768"/>
      <c r="Y4820" s="1784"/>
      <c r="Z4820" s="1770"/>
      <c r="AA4820" s="1843"/>
      <c r="AB4820" s="1843"/>
      <c r="AH4820" s="1867"/>
      <c r="AK4820" s="1868"/>
      <c r="AL4820" s="1868"/>
    </row>
    <row r="4821" spans="9:38" x14ac:dyDescent="0.25">
      <c r="I4821" s="1783">
        <v>0</v>
      </c>
      <c r="J4821" s="1783">
        <v>0</v>
      </c>
      <c r="O4821" s="1764">
        <f t="shared" si="1584"/>
        <v>0</v>
      </c>
      <c r="P4821" s="1806" t="str">
        <f t="shared" si="1585"/>
        <v/>
      </c>
      <c r="R4821" s="1864" t="str">
        <f t="shared" si="1586"/>
        <v/>
      </c>
      <c r="S4821" s="1807">
        <f t="shared" si="1587"/>
        <v>0</v>
      </c>
      <c r="U4821" s="1764">
        <f t="shared" si="1588"/>
        <v>0</v>
      </c>
      <c r="V4821" s="1764">
        <f t="shared" si="1589"/>
        <v>0</v>
      </c>
      <c r="W4821" s="1764">
        <f t="shared" si="1590"/>
        <v>0</v>
      </c>
      <c r="X4821" s="1768"/>
      <c r="Y4821" s="1784"/>
      <c r="Z4821" s="1770"/>
      <c r="AA4821" s="1843"/>
      <c r="AB4821" s="1843"/>
      <c r="AH4821" s="1867"/>
      <c r="AK4821" s="1868"/>
      <c r="AL4821" s="1868"/>
    </row>
    <row r="4822" spans="9:38" x14ac:dyDescent="0.25">
      <c r="I4822" s="1783">
        <v>0</v>
      </c>
      <c r="J4822" s="1783">
        <v>0</v>
      </c>
      <c r="O4822" s="1764">
        <f t="shared" si="1584"/>
        <v>0</v>
      </c>
      <c r="P4822" s="1806" t="str">
        <f t="shared" si="1585"/>
        <v/>
      </c>
      <c r="R4822" s="1864" t="str">
        <f t="shared" si="1586"/>
        <v/>
      </c>
      <c r="S4822" s="1807">
        <f t="shared" si="1587"/>
        <v>0</v>
      </c>
      <c r="U4822" s="1764">
        <f t="shared" si="1588"/>
        <v>0</v>
      </c>
      <c r="V4822" s="1764">
        <f t="shared" si="1589"/>
        <v>0</v>
      </c>
      <c r="W4822" s="1764">
        <f t="shared" si="1590"/>
        <v>0</v>
      </c>
      <c r="X4822" s="1768"/>
      <c r="Y4822" s="1784"/>
      <c r="Z4822" s="1770"/>
      <c r="AA4822" s="1843"/>
      <c r="AB4822" s="1843"/>
      <c r="AH4822" s="1867"/>
      <c r="AK4822" s="1868"/>
      <c r="AL4822" s="1868"/>
    </row>
    <row r="4823" spans="9:38" x14ac:dyDescent="0.25">
      <c r="I4823" s="1783">
        <v>0</v>
      </c>
      <c r="J4823" s="1783">
        <v>0</v>
      </c>
      <c r="O4823" s="1764">
        <f t="shared" si="1584"/>
        <v>0</v>
      </c>
      <c r="P4823" s="1806" t="str">
        <f t="shared" si="1585"/>
        <v/>
      </c>
      <c r="R4823" s="1864" t="str">
        <f t="shared" si="1586"/>
        <v/>
      </c>
      <c r="S4823" s="1807">
        <f t="shared" si="1587"/>
        <v>0</v>
      </c>
      <c r="U4823" s="1764">
        <f t="shared" si="1588"/>
        <v>0</v>
      </c>
      <c r="V4823" s="1764">
        <f t="shared" si="1589"/>
        <v>0</v>
      </c>
      <c r="W4823" s="1764">
        <f t="shared" si="1590"/>
        <v>0</v>
      </c>
      <c r="X4823" s="1768"/>
      <c r="Y4823" s="1784"/>
      <c r="Z4823" s="1770"/>
      <c r="AA4823" s="1843"/>
      <c r="AB4823" s="1843"/>
      <c r="AH4823" s="1867"/>
      <c r="AK4823" s="1868"/>
      <c r="AL4823" s="1868"/>
    </row>
    <row r="4824" spans="9:38" x14ac:dyDescent="0.25">
      <c r="I4824" s="1783">
        <v>0</v>
      </c>
      <c r="J4824" s="1783">
        <v>0</v>
      </c>
      <c r="O4824" s="1764">
        <f t="shared" si="1584"/>
        <v>0</v>
      </c>
      <c r="P4824" s="1806" t="str">
        <f t="shared" si="1585"/>
        <v/>
      </c>
      <c r="R4824" s="1864" t="str">
        <f t="shared" si="1586"/>
        <v/>
      </c>
      <c r="S4824" s="1807">
        <f t="shared" si="1587"/>
        <v>0</v>
      </c>
      <c r="U4824" s="1764">
        <f t="shared" si="1588"/>
        <v>0</v>
      </c>
      <c r="V4824" s="1764">
        <f t="shared" si="1589"/>
        <v>0</v>
      </c>
      <c r="W4824" s="1764">
        <f t="shared" si="1590"/>
        <v>0</v>
      </c>
      <c r="X4824" s="1768"/>
      <c r="Y4824" s="1784"/>
      <c r="Z4824" s="1770"/>
      <c r="AA4824" s="1843"/>
      <c r="AB4824" s="1843"/>
      <c r="AH4824" s="1867"/>
      <c r="AK4824" s="1868"/>
      <c r="AL4824" s="1868"/>
    </row>
    <row r="4825" spans="9:38" x14ac:dyDescent="0.25">
      <c r="I4825" s="1783">
        <v>0</v>
      </c>
      <c r="J4825" s="1783">
        <v>0</v>
      </c>
      <c r="O4825" s="1764">
        <f t="shared" si="1584"/>
        <v>0</v>
      </c>
      <c r="P4825" s="1806" t="str">
        <f t="shared" si="1585"/>
        <v/>
      </c>
      <c r="R4825" s="1864" t="str">
        <f t="shared" si="1586"/>
        <v/>
      </c>
      <c r="S4825" s="1807">
        <f t="shared" si="1587"/>
        <v>0</v>
      </c>
      <c r="U4825" s="1764">
        <f t="shared" si="1588"/>
        <v>0</v>
      </c>
      <c r="V4825" s="1764">
        <f t="shared" si="1589"/>
        <v>0</v>
      </c>
      <c r="W4825" s="1764">
        <f t="shared" si="1590"/>
        <v>0</v>
      </c>
      <c r="X4825" s="1768"/>
      <c r="Y4825" s="1784"/>
      <c r="Z4825" s="1770"/>
      <c r="AA4825" s="1843"/>
      <c r="AB4825" s="1843"/>
      <c r="AH4825" s="1867"/>
      <c r="AK4825" s="1868"/>
      <c r="AL4825" s="1868"/>
    </row>
    <row r="4826" spans="9:38" x14ac:dyDescent="0.25">
      <c r="I4826" s="1783">
        <v>0</v>
      </c>
      <c r="J4826" s="1783">
        <v>0</v>
      </c>
      <c r="O4826" s="1764">
        <f t="shared" si="1584"/>
        <v>0</v>
      </c>
      <c r="P4826" s="1806" t="str">
        <f t="shared" si="1585"/>
        <v/>
      </c>
      <c r="R4826" s="1864" t="str">
        <f t="shared" si="1586"/>
        <v/>
      </c>
      <c r="S4826" s="1807">
        <f t="shared" si="1587"/>
        <v>0</v>
      </c>
      <c r="U4826" s="1764">
        <f t="shared" si="1588"/>
        <v>0</v>
      </c>
      <c r="V4826" s="1764">
        <f t="shared" si="1589"/>
        <v>0</v>
      </c>
      <c r="W4826" s="1764">
        <f t="shared" si="1590"/>
        <v>0</v>
      </c>
      <c r="X4826" s="1768"/>
      <c r="Y4826" s="1784"/>
      <c r="Z4826" s="1770"/>
      <c r="AA4826" s="1843"/>
      <c r="AB4826" s="1843"/>
      <c r="AH4826" s="1867"/>
      <c r="AK4826" s="1868"/>
      <c r="AL4826" s="1868"/>
    </row>
    <row r="4827" spans="9:38" x14ac:dyDescent="0.25">
      <c r="I4827" s="1783">
        <v>0</v>
      </c>
      <c r="J4827" s="1783">
        <v>0</v>
      </c>
      <c r="O4827" s="1764">
        <f t="shared" si="1584"/>
        <v>0</v>
      </c>
      <c r="P4827" s="1806" t="str">
        <f t="shared" si="1585"/>
        <v/>
      </c>
      <c r="R4827" s="1864" t="str">
        <f t="shared" si="1586"/>
        <v/>
      </c>
      <c r="S4827" s="1807">
        <f t="shared" si="1587"/>
        <v>0</v>
      </c>
      <c r="U4827" s="1764">
        <f t="shared" si="1588"/>
        <v>0</v>
      </c>
      <c r="V4827" s="1764">
        <f t="shared" si="1589"/>
        <v>0</v>
      </c>
      <c r="W4827" s="1764">
        <f t="shared" si="1590"/>
        <v>0</v>
      </c>
      <c r="X4827" s="1768"/>
      <c r="Y4827" s="1784"/>
      <c r="Z4827" s="1770"/>
      <c r="AA4827" s="1843"/>
      <c r="AB4827" s="1843"/>
      <c r="AH4827" s="1867"/>
      <c r="AK4827" s="1868"/>
      <c r="AL4827" s="1868"/>
    </row>
    <row r="4828" spans="9:38" x14ac:dyDescent="0.25">
      <c r="I4828" s="1783">
        <v>0</v>
      </c>
      <c r="J4828" s="1783">
        <v>0</v>
      </c>
      <c r="O4828" s="1764">
        <f t="shared" si="1584"/>
        <v>0</v>
      </c>
      <c r="P4828" s="1806" t="str">
        <f t="shared" si="1585"/>
        <v/>
      </c>
      <c r="R4828" s="1864" t="str">
        <f t="shared" si="1586"/>
        <v/>
      </c>
      <c r="S4828" s="1807">
        <f t="shared" si="1587"/>
        <v>0</v>
      </c>
      <c r="U4828" s="1764">
        <f t="shared" si="1588"/>
        <v>0</v>
      </c>
      <c r="V4828" s="1764">
        <f t="shared" si="1589"/>
        <v>0</v>
      </c>
      <c r="W4828" s="1764">
        <f t="shared" si="1590"/>
        <v>0</v>
      </c>
      <c r="X4828" s="1768"/>
      <c r="Y4828" s="1784"/>
      <c r="Z4828" s="1770"/>
      <c r="AA4828" s="1843"/>
      <c r="AB4828" s="1843"/>
      <c r="AH4828" s="1867"/>
      <c r="AK4828" s="1868"/>
      <c r="AL4828" s="1868"/>
    </row>
    <row r="4829" spans="9:38" x14ac:dyDescent="0.25">
      <c r="I4829" s="1783">
        <v>0</v>
      </c>
      <c r="J4829" s="1783">
        <v>0</v>
      </c>
      <c r="O4829" s="1764">
        <f t="shared" si="1584"/>
        <v>0</v>
      </c>
      <c r="P4829" s="1806" t="str">
        <f t="shared" si="1585"/>
        <v/>
      </c>
      <c r="R4829" s="1864" t="str">
        <f t="shared" si="1586"/>
        <v/>
      </c>
      <c r="S4829" s="1807">
        <f t="shared" si="1587"/>
        <v>0</v>
      </c>
      <c r="U4829" s="1764">
        <f t="shared" si="1588"/>
        <v>0</v>
      </c>
      <c r="V4829" s="1764">
        <f t="shared" si="1589"/>
        <v>0</v>
      </c>
      <c r="W4829" s="1764">
        <f t="shared" si="1590"/>
        <v>0</v>
      </c>
      <c r="X4829" s="1768"/>
      <c r="Y4829" s="1784"/>
      <c r="Z4829" s="1770"/>
      <c r="AA4829" s="1843"/>
      <c r="AB4829" s="1843"/>
      <c r="AH4829" s="1867"/>
      <c r="AK4829" s="1868"/>
      <c r="AL4829" s="1868"/>
    </row>
    <row r="4830" spans="9:38" x14ac:dyDescent="0.25">
      <c r="I4830" s="1783">
        <v>0</v>
      </c>
      <c r="J4830" s="1783">
        <v>0</v>
      </c>
      <c r="O4830" s="1764">
        <f t="shared" si="1584"/>
        <v>0</v>
      </c>
      <c r="P4830" s="1806" t="str">
        <f t="shared" si="1585"/>
        <v/>
      </c>
      <c r="R4830" s="1864" t="str">
        <f t="shared" si="1586"/>
        <v/>
      </c>
      <c r="S4830" s="1807">
        <f t="shared" si="1587"/>
        <v>0</v>
      </c>
      <c r="U4830" s="1764">
        <f t="shared" si="1588"/>
        <v>0</v>
      </c>
      <c r="V4830" s="1764">
        <f t="shared" si="1589"/>
        <v>0</v>
      </c>
      <c r="W4830" s="1764">
        <f t="shared" si="1590"/>
        <v>0</v>
      </c>
      <c r="X4830" s="1768"/>
      <c r="Y4830" s="1784"/>
      <c r="Z4830" s="1770"/>
      <c r="AA4830" s="1843"/>
      <c r="AB4830" s="1843"/>
      <c r="AH4830" s="1867"/>
      <c r="AK4830" s="1868"/>
      <c r="AL4830" s="1868"/>
    </row>
    <row r="4831" spans="9:38" x14ac:dyDescent="0.25">
      <c r="I4831" s="1783">
        <v>0</v>
      </c>
      <c r="J4831" s="1783">
        <v>0</v>
      </c>
      <c r="O4831" s="1764">
        <f t="shared" si="1584"/>
        <v>0</v>
      </c>
      <c r="P4831" s="1806" t="str">
        <f t="shared" si="1585"/>
        <v/>
      </c>
      <c r="R4831" s="1864" t="str">
        <f t="shared" si="1586"/>
        <v/>
      </c>
      <c r="S4831" s="1807">
        <f t="shared" si="1587"/>
        <v>0</v>
      </c>
      <c r="U4831" s="1764">
        <f t="shared" si="1588"/>
        <v>0</v>
      </c>
      <c r="V4831" s="1764">
        <f t="shared" si="1589"/>
        <v>0</v>
      </c>
      <c r="W4831" s="1764">
        <f t="shared" si="1590"/>
        <v>0</v>
      </c>
      <c r="X4831" s="1768"/>
      <c r="Y4831" s="1784"/>
      <c r="Z4831" s="1770"/>
      <c r="AA4831" s="1843"/>
      <c r="AB4831" s="1843"/>
      <c r="AH4831" s="1867"/>
      <c r="AK4831" s="1868"/>
      <c r="AL4831" s="1868"/>
    </row>
    <row r="4832" spans="9:38" x14ac:dyDescent="0.25">
      <c r="I4832" s="1783">
        <v>0</v>
      </c>
      <c r="J4832" s="1783">
        <v>0</v>
      </c>
      <c r="O4832" s="1764">
        <f t="shared" si="1584"/>
        <v>0</v>
      </c>
      <c r="P4832" s="1806" t="str">
        <f t="shared" si="1585"/>
        <v/>
      </c>
      <c r="R4832" s="1864" t="str">
        <f t="shared" si="1586"/>
        <v/>
      </c>
      <c r="S4832" s="1807">
        <f t="shared" si="1587"/>
        <v>0</v>
      </c>
      <c r="U4832" s="1764">
        <f t="shared" si="1588"/>
        <v>0</v>
      </c>
      <c r="V4832" s="1764">
        <f t="shared" si="1589"/>
        <v>0</v>
      </c>
      <c r="W4832" s="1764">
        <f t="shared" si="1590"/>
        <v>0</v>
      </c>
      <c r="X4832" s="1768"/>
      <c r="Y4832" s="1784"/>
      <c r="Z4832" s="1770"/>
      <c r="AA4832" s="1843"/>
      <c r="AB4832" s="1843"/>
      <c r="AH4832" s="1867"/>
      <c r="AK4832" s="1868"/>
      <c r="AL4832" s="1868"/>
    </row>
    <row r="4833" spans="9:38" x14ac:dyDescent="0.25">
      <c r="I4833" s="1783">
        <v>0</v>
      </c>
      <c r="J4833" s="1783">
        <v>0</v>
      </c>
      <c r="O4833" s="1764">
        <f t="shared" si="1584"/>
        <v>0</v>
      </c>
      <c r="P4833" s="1806" t="str">
        <f t="shared" si="1585"/>
        <v/>
      </c>
      <c r="R4833" s="1864" t="str">
        <f t="shared" si="1586"/>
        <v/>
      </c>
      <c r="S4833" s="1807">
        <f t="shared" si="1587"/>
        <v>0</v>
      </c>
      <c r="U4833" s="1764">
        <f t="shared" si="1588"/>
        <v>0</v>
      </c>
      <c r="V4833" s="1764">
        <f t="shared" si="1589"/>
        <v>0</v>
      </c>
      <c r="W4833" s="1764">
        <f t="shared" si="1590"/>
        <v>0</v>
      </c>
      <c r="X4833" s="1768"/>
      <c r="Y4833" s="1784"/>
      <c r="Z4833" s="1770"/>
      <c r="AA4833" s="1843"/>
      <c r="AB4833" s="1843"/>
      <c r="AH4833" s="1867"/>
      <c r="AK4833" s="1868"/>
      <c r="AL4833" s="1868"/>
    </row>
    <row r="4834" spans="9:38" x14ac:dyDescent="0.25">
      <c r="I4834" s="1783">
        <v>0</v>
      </c>
      <c r="J4834" s="1783">
        <v>0</v>
      </c>
      <c r="O4834" s="1764">
        <f t="shared" si="1584"/>
        <v>0</v>
      </c>
      <c r="P4834" s="1806" t="str">
        <f t="shared" si="1585"/>
        <v/>
      </c>
      <c r="R4834" s="1864" t="str">
        <f t="shared" si="1586"/>
        <v/>
      </c>
      <c r="S4834" s="1807">
        <f t="shared" si="1587"/>
        <v>0</v>
      </c>
      <c r="U4834" s="1764">
        <f t="shared" si="1588"/>
        <v>0</v>
      </c>
      <c r="V4834" s="1764">
        <f t="shared" si="1589"/>
        <v>0</v>
      </c>
      <c r="W4834" s="1764">
        <f t="shared" si="1590"/>
        <v>0</v>
      </c>
      <c r="X4834" s="1768"/>
      <c r="Y4834" s="1784"/>
      <c r="Z4834" s="1770"/>
      <c r="AA4834" s="1843"/>
      <c r="AB4834" s="1843"/>
      <c r="AH4834" s="1867"/>
      <c r="AK4834" s="1868"/>
      <c r="AL4834" s="1868"/>
    </row>
    <row r="4835" spans="9:38" x14ac:dyDescent="0.25">
      <c r="I4835" s="1783">
        <v>0</v>
      </c>
      <c r="J4835" s="1783">
        <v>0</v>
      </c>
      <c r="O4835" s="1764">
        <f t="shared" si="1584"/>
        <v>0</v>
      </c>
      <c r="P4835" s="1806" t="str">
        <f t="shared" si="1585"/>
        <v/>
      </c>
      <c r="R4835" s="1864" t="str">
        <f t="shared" si="1586"/>
        <v/>
      </c>
      <c r="S4835" s="1807">
        <f t="shared" si="1587"/>
        <v>0</v>
      </c>
      <c r="U4835" s="1764">
        <f t="shared" si="1588"/>
        <v>0</v>
      </c>
      <c r="V4835" s="1764">
        <f t="shared" si="1589"/>
        <v>0</v>
      </c>
      <c r="W4835" s="1764">
        <f t="shared" si="1590"/>
        <v>0</v>
      </c>
      <c r="X4835" s="1768"/>
      <c r="Y4835" s="1784"/>
      <c r="Z4835" s="1770"/>
      <c r="AA4835" s="1843"/>
      <c r="AB4835" s="1843"/>
      <c r="AH4835" s="1867"/>
      <c r="AK4835" s="1868"/>
      <c r="AL4835" s="1868"/>
    </row>
    <row r="4836" spans="9:38" x14ac:dyDescent="0.25">
      <c r="I4836" s="1783">
        <v>0</v>
      </c>
      <c r="J4836" s="1783">
        <v>0</v>
      </c>
      <c r="O4836" s="1764">
        <f t="shared" si="1584"/>
        <v>0</v>
      </c>
      <c r="P4836" s="1806" t="str">
        <f t="shared" si="1585"/>
        <v/>
      </c>
      <c r="R4836" s="1864" t="str">
        <f t="shared" si="1586"/>
        <v/>
      </c>
      <c r="S4836" s="1807">
        <f t="shared" si="1587"/>
        <v>0</v>
      </c>
      <c r="U4836" s="1764">
        <f t="shared" si="1588"/>
        <v>0</v>
      </c>
      <c r="V4836" s="1764">
        <f t="shared" si="1589"/>
        <v>0</v>
      </c>
      <c r="W4836" s="1764">
        <f t="shared" si="1590"/>
        <v>0</v>
      </c>
      <c r="X4836" s="1768"/>
      <c r="Y4836" s="1784"/>
      <c r="Z4836" s="1770"/>
      <c r="AA4836" s="1843"/>
      <c r="AB4836" s="1843"/>
      <c r="AH4836" s="1867"/>
      <c r="AK4836" s="1868"/>
      <c r="AL4836" s="1868"/>
    </row>
    <row r="4837" spans="9:38" x14ac:dyDescent="0.25">
      <c r="I4837" s="1783">
        <v>0</v>
      </c>
      <c r="J4837" s="1783">
        <v>0</v>
      </c>
      <c r="O4837" s="1764">
        <f t="shared" si="1584"/>
        <v>0</v>
      </c>
      <c r="P4837" s="1806" t="str">
        <f t="shared" si="1585"/>
        <v/>
      </c>
      <c r="R4837" s="1864" t="str">
        <f t="shared" si="1586"/>
        <v/>
      </c>
      <c r="S4837" s="1807">
        <f t="shared" si="1587"/>
        <v>0</v>
      </c>
      <c r="U4837" s="1764">
        <f t="shared" si="1588"/>
        <v>0</v>
      </c>
      <c r="V4837" s="1764">
        <f t="shared" si="1589"/>
        <v>0</v>
      </c>
      <c r="W4837" s="1764">
        <f t="shared" si="1590"/>
        <v>0</v>
      </c>
      <c r="X4837" s="1768"/>
      <c r="Y4837" s="1784"/>
      <c r="Z4837" s="1770"/>
      <c r="AA4837" s="1843"/>
      <c r="AB4837" s="1843"/>
      <c r="AH4837" s="1867"/>
      <c r="AK4837" s="1868"/>
      <c r="AL4837" s="1868"/>
    </row>
    <row r="4838" spans="9:38" x14ac:dyDescent="0.25">
      <c r="I4838" s="1783">
        <v>0</v>
      </c>
      <c r="J4838" s="1783">
        <v>0</v>
      </c>
      <c r="O4838" s="1764">
        <f t="shared" si="1584"/>
        <v>0</v>
      </c>
      <c r="P4838" s="1806" t="str">
        <f t="shared" si="1585"/>
        <v/>
      </c>
      <c r="R4838" s="1864" t="str">
        <f t="shared" si="1586"/>
        <v/>
      </c>
      <c r="S4838" s="1807">
        <f t="shared" si="1587"/>
        <v>0</v>
      </c>
      <c r="U4838" s="1764">
        <f t="shared" si="1588"/>
        <v>0</v>
      </c>
      <c r="V4838" s="1764">
        <f t="shared" si="1589"/>
        <v>0</v>
      </c>
      <c r="W4838" s="1764">
        <f t="shared" si="1590"/>
        <v>0</v>
      </c>
      <c r="X4838" s="1768"/>
      <c r="Y4838" s="1784"/>
      <c r="Z4838" s="1770"/>
      <c r="AA4838" s="1843"/>
      <c r="AB4838" s="1843"/>
      <c r="AH4838" s="1867"/>
      <c r="AK4838" s="1868"/>
      <c r="AL4838" s="1868"/>
    </row>
    <row r="4839" spans="9:38" x14ac:dyDescent="0.25">
      <c r="I4839" s="1783">
        <v>0</v>
      </c>
      <c r="J4839" s="1783">
        <v>0</v>
      </c>
      <c r="O4839" s="1764">
        <f t="shared" si="1584"/>
        <v>0</v>
      </c>
      <c r="P4839" s="1806" t="str">
        <f t="shared" si="1585"/>
        <v/>
      </c>
      <c r="R4839" s="1864" t="str">
        <f t="shared" si="1586"/>
        <v/>
      </c>
      <c r="S4839" s="1807">
        <f t="shared" si="1587"/>
        <v>0</v>
      </c>
      <c r="U4839" s="1764">
        <f t="shared" si="1588"/>
        <v>0</v>
      </c>
      <c r="V4839" s="1764">
        <f t="shared" si="1589"/>
        <v>0</v>
      </c>
      <c r="W4839" s="1764">
        <f t="shared" si="1590"/>
        <v>0</v>
      </c>
      <c r="X4839" s="1768"/>
      <c r="Y4839" s="1784"/>
      <c r="Z4839" s="1770"/>
      <c r="AA4839" s="1843"/>
      <c r="AB4839" s="1843"/>
      <c r="AH4839" s="1867"/>
      <c r="AK4839" s="1868"/>
      <c r="AL4839" s="1868"/>
    </row>
    <row r="4840" spans="9:38" x14ac:dyDescent="0.25">
      <c r="I4840" s="1783">
        <v>0</v>
      </c>
      <c r="J4840" s="1783">
        <v>0</v>
      </c>
      <c r="O4840" s="1764">
        <f t="shared" si="1584"/>
        <v>0</v>
      </c>
      <c r="P4840" s="1806" t="str">
        <f t="shared" si="1585"/>
        <v/>
      </c>
      <c r="R4840" s="1864" t="str">
        <f t="shared" si="1586"/>
        <v/>
      </c>
      <c r="S4840" s="1807">
        <f t="shared" si="1587"/>
        <v>0</v>
      </c>
      <c r="U4840" s="1764">
        <f t="shared" si="1588"/>
        <v>0</v>
      </c>
      <c r="V4840" s="1764">
        <f t="shared" si="1589"/>
        <v>0</v>
      </c>
      <c r="W4840" s="1764">
        <f t="shared" si="1590"/>
        <v>0</v>
      </c>
      <c r="X4840" s="1768"/>
      <c r="Y4840" s="1784"/>
      <c r="Z4840" s="1770"/>
      <c r="AA4840" s="1843"/>
      <c r="AB4840" s="1843"/>
      <c r="AH4840" s="1867"/>
      <c r="AK4840" s="1868"/>
      <c r="AL4840" s="1868"/>
    </row>
    <row r="4841" spans="9:38" x14ac:dyDescent="0.25">
      <c r="I4841" s="1783">
        <v>0</v>
      </c>
      <c r="J4841" s="1783">
        <v>0</v>
      </c>
      <c r="O4841" s="1764">
        <f t="shared" si="1584"/>
        <v>0</v>
      </c>
      <c r="P4841" s="1806" t="str">
        <f t="shared" si="1585"/>
        <v/>
      </c>
      <c r="R4841" s="1864" t="str">
        <f t="shared" si="1586"/>
        <v/>
      </c>
      <c r="S4841" s="1807">
        <f t="shared" si="1587"/>
        <v>0</v>
      </c>
      <c r="U4841" s="1764">
        <f t="shared" si="1588"/>
        <v>0</v>
      </c>
      <c r="V4841" s="1764">
        <f t="shared" si="1589"/>
        <v>0</v>
      </c>
      <c r="W4841" s="1764">
        <f t="shared" si="1590"/>
        <v>0</v>
      </c>
      <c r="X4841" s="1768"/>
      <c r="Y4841" s="1784"/>
      <c r="Z4841" s="1770"/>
      <c r="AA4841" s="1843"/>
      <c r="AB4841" s="1843"/>
      <c r="AH4841" s="1867"/>
      <c r="AK4841" s="1868"/>
      <c r="AL4841" s="1868"/>
    </row>
    <row r="4842" spans="9:38" x14ac:dyDescent="0.25">
      <c r="I4842" s="1783">
        <v>0</v>
      </c>
      <c r="J4842" s="1783">
        <v>0</v>
      </c>
      <c r="O4842" s="1764">
        <f t="shared" si="1584"/>
        <v>0</v>
      </c>
      <c r="P4842" s="1806" t="str">
        <f t="shared" si="1585"/>
        <v/>
      </c>
      <c r="R4842" s="1864" t="str">
        <f t="shared" si="1586"/>
        <v/>
      </c>
      <c r="S4842" s="1807">
        <f t="shared" si="1587"/>
        <v>0</v>
      </c>
      <c r="U4842" s="1764">
        <f t="shared" si="1588"/>
        <v>0</v>
      </c>
      <c r="V4842" s="1764">
        <f t="shared" si="1589"/>
        <v>0</v>
      </c>
      <c r="W4842" s="1764">
        <f t="shared" si="1590"/>
        <v>0</v>
      </c>
      <c r="X4842" s="1768"/>
      <c r="Y4842" s="1784"/>
      <c r="Z4842" s="1770"/>
      <c r="AA4842" s="1843"/>
      <c r="AB4842" s="1843"/>
      <c r="AH4842" s="1867"/>
      <c r="AK4842" s="1868"/>
      <c r="AL4842" s="1868"/>
    </row>
    <row r="4843" spans="9:38" x14ac:dyDescent="0.25">
      <c r="I4843" s="1783">
        <v>0</v>
      </c>
      <c r="J4843" s="1783">
        <v>0</v>
      </c>
      <c r="O4843" s="1764">
        <f t="shared" si="1584"/>
        <v>0</v>
      </c>
      <c r="P4843" s="1806" t="str">
        <f t="shared" si="1585"/>
        <v/>
      </c>
      <c r="R4843" s="1864" t="str">
        <f t="shared" si="1586"/>
        <v/>
      </c>
      <c r="S4843" s="1807">
        <f t="shared" si="1587"/>
        <v>0</v>
      </c>
      <c r="U4843" s="1764">
        <f t="shared" si="1588"/>
        <v>0</v>
      </c>
      <c r="V4843" s="1764">
        <f t="shared" si="1589"/>
        <v>0</v>
      </c>
      <c r="W4843" s="1764">
        <f t="shared" si="1590"/>
        <v>0</v>
      </c>
      <c r="X4843" s="1768"/>
      <c r="Y4843" s="1784"/>
      <c r="Z4843" s="1770"/>
      <c r="AA4843" s="1843"/>
      <c r="AB4843" s="1843"/>
      <c r="AH4843" s="1867"/>
      <c r="AK4843" s="1868"/>
      <c r="AL4843" s="1868"/>
    </row>
    <row r="4844" spans="9:38" x14ac:dyDescent="0.25">
      <c r="I4844" s="1783">
        <v>0</v>
      </c>
      <c r="J4844" s="1783">
        <v>0</v>
      </c>
      <c r="O4844" s="1764">
        <f t="shared" si="1584"/>
        <v>0</v>
      </c>
      <c r="P4844" s="1806" t="str">
        <f t="shared" si="1585"/>
        <v/>
      </c>
      <c r="R4844" s="1864" t="str">
        <f t="shared" si="1586"/>
        <v/>
      </c>
      <c r="S4844" s="1807">
        <f t="shared" si="1587"/>
        <v>0</v>
      </c>
      <c r="U4844" s="1764">
        <f t="shared" si="1588"/>
        <v>0</v>
      </c>
      <c r="V4844" s="1764">
        <f t="shared" si="1589"/>
        <v>0</v>
      </c>
      <c r="W4844" s="1764">
        <f t="shared" si="1590"/>
        <v>0</v>
      </c>
      <c r="X4844" s="1768"/>
      <c r="Y4844" s="1784"/>
      <c r="Z4844" s="1770"/>
      <c r="AA4844" s="1843"/>
      <c r="AB4844" s="1843"/>
      <c r="AH4844" s="1867"/>
      <c r="AK4844" s="1868"/>
      <c r="AL4844" s="1868"/>
    </row>
    <row r="4845" spans="9:38" x14ac:dyDescent="0.25">
      <c r="I4845" s="1783">
        <v>0</v>
      </c>
      <c r="J4845" s="1783">
        <v>0</v>
      </c>
      <c r="O4845" s="1764">
        <f t="shared" si="1584"/>
        <v>0</v>
      </c>
      <c r="P4845" s="1806" t="str">
        <f t="shared" si="1585"/>
        <v/>
      </c>
      <c r="R4845" s="1864" t="str">
        <f t="shared" si="1586"/>
        <v/>
      </c>
      <c r="S4845" s="1807">
        <f t="shared" si="1587"/>
        <v>0</v>
      </c>
      <c r="U4845" s="1764">
        <f t="shared" si="1588"/>
        <v>0</v>
      </c>
      <c r="V4845" s="1764">
        <f t="shared" si="1589"/>
        <v>0</v>
      </c>
      <c r="W4845" s="1764">
        <f t="shared" si="1590"/>
        <v>0</v>
      </c>
      <c r="X4845" s="1768"/>
      <c r="Y4845" s="1784"/>
      <c r="Z4845" s="1770"/>
      <c r="AA4845" s="1843"/>
      <c r="AB4845" s="1843"/>
      <c r="AH4845" s="1867"/>
      <c r="AK4845" s="1868"/>
      <c r="AL4845" s="1868"/>
    </row>
    <row r="4846" spans="9:38" x14ac:dyDescent="0.25">
      <c r="I4846" s="1783">
        <v>0</v>
      </c>
      <c r="J4846" s="1783">
        <v>0</v>
      </c>
      <c r="O4846" s="1764">
        <f t="shared" si="1584"/>
        <v>0</v>
      </c>
      <c r="P4846" s="1806" t="str">
        <f t="shared" si="1585"/>
        <v/>
      </c>
      <c r="R4846" s="1864" t="str">
        <f t="shared" si="1586"/>
        <v/>
      </c>
      <c r="S4846" s="1807">
        <f t="shared" si="1587"/>
        <v>0</v>
      </c>
      <c r="U4846" s="1764">
        <f t="shared" si="1588"/>
        <v>0</v>
      </c>
      <c r="V4846" s="1764">
        <f t="shared" si="1589"/>
        <v>0</v>
      </c>
      <c r="W4846" s="1764">
        <f t="shared" si="1590"/>
        <v>0</v>
      </c>
      <c r="X4846" s="1768"/>
      <c r="Y4846" s="1784"/>
      <c r="Z4846" s="1770"/>
      <c r="AA4846" s="1843"/>
      <c r="AB4846" s="1843"/>
      <c r="AH4846" s="1867"/>
      <c r="AK4846" s="1868"/>
      <c r="AL4846" s="1868"/>
    </row>
    <row r="4847" spans="9:38" x14ac:dyDescent="0.25">
      <c r="I4847" s="1783">
        <v>0</v>
      </c>
      <c r="J4847" s="1783">
        <v>0</v>
      </c>
      <c r="O4847" s="1764">
        <f t="shared" si="1584"/>
        <v>0</v>
      </c>
      <c r="P4847" s="1806" t="str">
        <f t="shared" si="1585"/>
        <v/>
      </c>
      <c r="R4847" s="1864" t="str">
        <f t="shared" si="1586"/>
        <v/>
      </c>
      <c r="S4847" s="1807">
        <f t="shared" si="1587"/>
        <v>0</v>
      </c>
      <c r="U4847" s="1764">
        <f t="shared" si="1588"/>
        <v>0</v>
      </c>
      <c r="V4847" s="1764">
        <f t="shared" si="1589"/>
        <v>0</v>
      </c>
      <c r="W4847" s="1764">
        <f t="shared" si="1590"/>
        <v>0</v>
      </c>
      <c r="X4847" s="1768"/>
      <c r="Y4847" s="1784"/>
      <c r="Z4847" s="1770"/>
      <c r="AA4847" s="1843"/>
      <c r="AB4847" s="1843"/>
      <c r="AH4847" s="1867"/>
      <c r="AK4847" s="1868"/>
      <c r="AL4847" s="1868"/>
    </row>
    <row r="4848" spans="9:38" x14ac:dyDescent="0.25">
      <c r="I4848" s="1783">
        <v>0</v>
      </c>
      <c r="J4848" s="1783">
        <v>0</v>
      </c>
      <c r="O4848" s="1764">
        <f t="shared" si="1584"/>
        <v>0</v>
      </c>
      <c r="P4848" s="1806" t="str">
        <f t="shared" si="1585"/>
        <v/>
      </c>
      <c r="R4848" s="1864" t="str">
        <f t="shared" si="1586"/>
        <v/>
      </c>
      <c r="S4848" s="1807">
        <f t="shared" si="1587"/>
        <v>0</v>
      </c>
      <c r="U4848" s="1764">
        <f t="shared" si="1588"/>
        <v>0</v>
      </c>
      <c r="V4848" s="1764">
        <f t="shared" si="1589"/>
        <v>0</v>
      </c>
      <c r="W4848" s="1764">
        <f t="shared" si="1590"/>
        <v>0</v>
      </c>
      <c r="X4848" s="1768"/>
      <c r="Y4848" s="1784"/>
      <c r="Z4848" s="1770"/>
      <c r="AA4848" s="1843"/>
      <c r="AB4848" s="1843"/>
      <c r="AH4848" s="1867"/>
      <c r="AK4848" s="1868"/>
      <c r="AL4848" s="1868"/>
    </row>
    <row r="4849" spans="9:38" x14ac:dyDescent="0.25">
      <c r="I4849" s="1783">
        <v>0</v>
      </c>
      <c r="J4849" s="1783">
        <v>0</v>
      </c>
      <c r="O4849" s="1764">
        <f t="shared" si="1584"/>
        <v>0</v>
      </c>
      <c r="P4849" s="1806" t="str">
        <f t="shared" si="1585"/>
        <v/>
      </c>
      <c r="R4849" s="1864" t="str">
        <f t="shared" si="1586"/>
        <v/>
      </c>
      <c r="S4849" s="1807">
        <f t="shared" si="1587"/>
        <v>0</v>
      </c>
      <c r="U4849" s="1764">
        <f t="shared" si="1588"/>
        <v>0</v>
      </c>
      <c r="V4849" s="1764">
        <f t="shared" si="1589"/>
        <v>0</v>
      </c>
      <c r="W4849" s="1764">
        <f t="shared" si="1590"/>
        <v>0</v>
      </c>
      <c r="X4849" s="1768"/>
      <c r="Y4849" s="1784"/>
      <c r="Z4849" s="1770"/>
      <c r="AA4849" s="1843"/>
      <c r="AB4849" s="1843"/>
      <c r="AH4849" s="1867"/>
      <c r="AK4849" s="1868"/>
      <c r="AL4849" s="1868"/>
    </row>
    <row r="4850" spans="9:38" x14ac:dyDescent="0.25">
      <c r="I4850" s="1783">
        <v>0</v>
      </c>
      <c r="J4850" s="1783">
        <v>0</v>
      </c>
      <c r="O4850" s="1764">
        <f t="shared" si="1584"/>
        <v>0</v>
      </c>
      <c r="P4850" s="1806" t="str">
        <f t="shared" si="1585"/>
        <v/>
      </c>
      <c r="R4850" s="1864" t="str">
        <f t="shared" si="1586"/>
        <v/>
      </c>
      <c r="S4850" s="1807">
        <f t="shared" si="1587"/>
        <v>0</v>
      </c>
      <c r="U4850" s="1764">
        <f t="shared" si="1588"/>
        <v>0</v>
      </c>
      <c r="V4850" s="1764">
        <f t="shared" si="1589"/>
        <v>0</v>
      </c>
      <c r="W4850" s="1764">
        <f t="shared" si="1590"/>
        <v>0</v>
      </c>
      <c r="X4850" s="1768"/>
      <c r="Y4850" s="1784"/>
      <c r="Z4850" s="1770"/>
      <c r="AA4850" s="1843"/>
      <c r="AB4850" s="1843"/>
      <c r="AH4850" s="1867"/>
      <c r="AK4850" s="1868"/>
      <c r="AL4850" s="1868"/>
    </row>
    <row r="4851" spans="9:38" x14ac:dyDescent="0.25">
      <c r="I4851" s="1783">
        <v>0</v>
      </c>
      <c r="J4851" s="1783">
        <v>0</v>
      </c>
      <c r="O4851" s="1764">
        <f t="shared" si="1584"/>
        <v>0</v>
      </c>
      <c r="P4851" s="1806" t="str">
        <f t="shared" si="1585"/>
        <v/>
      </c>
      <c r="R4851" s="1864" t="str">
        <f t="shared" si="1586"/>
        <v/>
      </c>
      <c r="S4851" s="1807">
        <f t="shared" si="1587"/>
        <v>0</v>
      </c>
      <c r="U4851" s="1764">
        <f t="shared" si="1588"/>
        <v>0</v>
      </c>
      <c r="V4851" s="1764">
        <f t="shared" si="1589"/>
        <v>0</v>
      </c>
      <c r="W4851" s="1764">
        <f t="shared" si="1590"/>
        <v>0</v>
      </c>
      <c r="X4851" s="1768"/>
      <c r="Y4851" s="1784"/>
      <c r="Z4851" s="1770"/>
      <c r="AA4851" s="1843"/>
      <c r="AB4851" s="1843"/>
      <c r="AH4851" s="1867"/>
      <c r="AK4851" s="1868"/>
      <c r="AL4851" s="1868"/>
    </row>
    <row r="4852" spans="9:38" x14ac:dyDescent="0.25">
      <c r="I4852" s="1783">
        <v>0</v>
      </c>
      <c r="J4852" s="1783">
        <v>0</v>
      </c>
      <c r="O4852" s="1764">
        <f t="shared" si="1584"/>
        <v>0</v>
      </c>
      <c r="P4852" s="1806" t="str">
        <f t="shared" si="1585"/>
        <v/>
      </c>
      <c r="R4852" s="1864" t="str">
        <f t="shared" si="1586"/>
        <v/>
      </c>
      <c r="S4852" s="1807">
        <f t="shared" si="1587"/>
        <v>0</v>
      </c>
      <c r="U4852" s="1764">
        <f t="shared" si="1588"/>
        <v>0</v>
      </c>
      <c r="V4852" s="1764">
        <f t="shared" si="1589"/>
        <v>0</v>
      </c>
      <c r="W4852" s="1764">
        <f t="shared" si="1590"/>
        <v>0</v>
      </c>
      <c r="X4852" s="1768"/>
      <c r="Y4852" s="1784"/>
      <c r="Z4852" s="1770"/>
      <c r="AA4852" s="1843"/>
      <c r="AB4852" s="1843"/>
      <c r="AH4852" s="1867"/>
      <c r="AK4852" s="1868"/>
      <c r="AL4852" s="1868"/>
    </row>
    <row r="4853" spans="9:38" x14ac:dyDescent="0.25">
      <c r="I4853" s="1783">
        <v>0</v>
      </c>
      <c r="J4853" s="1783">
        <v>0</v>
      </c>
      <c r="O4853" s="1764">
        <f t="shared" si="1584"/>
        <v>0</v>
      </c>
      <c r="P4853" s="1806" t="str">
        <f t="shared" si="1585"/>
        <v/>
      </c>
      <c r="R4853" s="1864" t="str">
        <f t="shared" si="1586"/>
        <v/>
      </c>
      <c r="S4853" s="1807">
        <f t="shared" si="1587"/>
        <v>0</v>
      </c>
      <c r="U4853" s="1764">
        <f t="shared" si="1588"/>
        <v>0</v>
      </c>
      <c r="V4853" s="1764">
        <f t="shared" si="1589"/>
        <v>0</v>
      </c>
      <c r="W4853" s="1764">
        <f t="shared" si="1590"/>
        <v>0</v>
      </c>
      <c r="X4853" s="1768"/>
      <c r="Y4853" s="1784"/>
      <c r="Z4853" s="1770"/>
      <c r="AA4853" s="1843"/>
      <c r="AB4853" s="1843"/>
      <c r="AH4853" s="1867"/>
      <c r="AK4853" s="1868"/>
      <c r="AL4853" s="1868"/>
    </row>
    <row r="4854" spans="9:38" x14ac:dyDescent="0.25">
      <c r="I4854" s="1783">
        <v>0</v>
      </c>
      <c r="J4854" s="1783">
        <v>0</v>
      </c>
      <c r="O4854" s="1764">
        <f t="shared" si="1584"/>
        <v>0</v>
      </c>
      <c r="P4854" s="1806" t="str">
        <f t="shared" si="1585"/>
        <v/>
      </c>
      <c r="R4854" s="1864" t="str">
        <f t="shared" si="1586"/>
        <v/>
      </c>
      <c r="S4854" s="1807">
        <f t="shared" si="1587"/>
        <v>0</v>
      </c>
      <c r="U4854" s="1764">
        <f t="shared" si="1588"/>
        <v>0</v>
      </c>
      <c r="V4854" s="1764">
        <f t="shared" si="1589"/>
        <v>0</v>
      </c>
      <c r="W4854" s="1764">
        <f t="shared" si="1590"/>
        <v>0</v>
      </c>
      <c r="X4854" s="1768"/>
      <c r="Y4854" s="1784"/>
      <c r="Z4854" s="1770"/>
      <c r="AA4854" s="1843"/>
      <c r="AB4854" s="1843"/>
      <c r="AH4854" s="1867"/>
      <c r="AK4854" s="1868"/>
      <c r="AL4854" s="1868"/>
    </row>
    <row r="4855" spans="9:38" x14ac:dyDescent="0.25">
      <c r="I4855" s="1783">
        <v>0</v>
      </c>
      <c r="J4855" s="1783">
        <v>0</v>
      </c>
      <c r="O4855" s="1764">
        <f t="shared" si="1584"/>
        <v>0</v>
      </c>
      <c r="P4855" s="1806" t="str">
        <f t="shared" si="1585"/>
        <v/>
      </c>
      <c r="R4855" s="1864" t="str">
        <f t="shared" si="1586"/>
        <v/>
      </c>
      <c r="S4855" s="1807">
        <f t="shared" si="1587"/>
        <v>0</v>
      </c>
      <c r="U4855" s="1764">
        <f t="shared" si="1588"/>
        <v>0</v>
      </c>
      <c r="V4855" s="1764">
        <f t="shared" si="1589"/>
        <v>0</v>
      </c>
      <c r="W4855" s="1764">
        <f t="shared" si="1590"/>
        <v>0</v>
      </c>
      <c r="X4855" s="1768"/>
      <c r="Y4855" s="1784"/>
      <c r="Z4855" s="1770"/>
      <c r="AA4855" s="1843"/>
      <c r="AB4855" s="1843"/>
      <c r="AH4855" s="1867"/>
      <c r="AK4855" s="1868"/>
      <c r="AL4855" s="1868"/>
    </row>
    <row r="4856" spans="9:38" x14ac:dyDescent="0.25">
      <c r="I4856" s="1783">
        <v>0</v>
      </c>
      <c r="J4856" s="1783">
        <v>0</v>
      </c>
      <c r="O4856" s="1764">
        <f t="shared" si="1584"/>
        <v>0</v>
      </c>
      <c r="P4856" s="1806" t="str">
        <f t="shared" si="1585"/>
        <v/>
      </c>
      <c r="R4856" s="1864" t="str">
        <f t="shared" si="1586"/>
        <v/>
      </c>
      <c r="S4856" s="1807">
        <f t="shared" si="1587"/>
        <v>0</v>
      </c>
      <c r="U4856" s="1764">
        <f t="shared" si="1588"/>
        <v>0</v>
      </c>
      <c r="V4856" s="1764">
        <f t="shared" si="1589"/>
        <v>0</v>
      </c>
      <c r="W4856" s="1764">
        <f t="shared" si="1590"/>
        <v>0</v>
      </c>
      <c r="X4856" s="1768"/>
      <c r="Y4856" s="1784"/>
      <c r="Z4856" s="1770"/>
      <c r="AA4856" s="1843"/>
      <c r="AB4856" s="1843"/>
      <c r="AH4856" s="1867"/>
      <c r="AK4856" s="1868"/>
      <c r="AL4856" s="1868"/>
    </row>
    <row r="4857" spans="9:38" x14ac:dyDescent="0.25">
      <c r="I4857" s="1783">
        <v>0</v>
      </c>
      <c r="J4857" s="1783">
        <v>0</v>
      </c>
      <c r="O4857" s="1764">
        <f t="shared" si="1584"/>
        <v>0</v>
      </c>
      <c r="P4857" s="1806" t="str">
        <f t="shared" si="1585"/>
        <v/>
      </c>
      <c r="R4857" s="1864" t="str">
        <f t="shared" si="1586"/>
        <v/>
      </c>
      <c r="S4857" s="1807">
        <f t="shared" si="1587"/>
        <v>0</v>
      </c>
      <c r="U4857" s="1764">
        <f t="shared" si="1588"/>
        <v>0</v>
      </c>
      <c r="V4857" s="1764">
        <f t="shared" si="1589"/>
        <v>0</v>
      </c>
      <c r="W4857" s="1764">
        <f t="shared" si="1590"/>
        <v>0</v>
      </c>
      <c r="X4857" s="1768"/>
      <c r="Y4857" s="1784"/>
      <c r="Z4857" s="1770"/>
      <c r="AA4857" s="1843"/>
      <c r="AB4857" s="1843"/>
      <c r="AH4857" s="1867"/>
      <c r="AK4857" s="1868"/>
      <c r="AL4857" s="1868"/>
    </row>
    <row r="4858" spans="9:38" x14ac:dyDescent="0.25">
      <c r="I4858" s="1783">
        <v>0</v>
      </c>
      <c r="J4858" s="1783">
        <v>0</v>
      </c>
      <c r="O4858" s="1764">
        <f t="shared" si="1584"/>
        <v>0</v>
      </c>
      <c r="P4858" s="1806" t="str">
        <f t="shared" si="1585"/>
        <v/>
      </c>
      <c r="R4858" s="1864" t="str">
        <f t="shared" si="1586"/>
        <v/>
      </c>
      <c r="S4858" s="1807">
        <f t="shared" si="1587"/>
        <v>0</v>
      </c>
      <c r="U4858" s="1764">
        <f t="shared" si="1588"/>
        <v>0</v>
      </c>
      <c r="V4858" s="1764">
        <f t="shared" si="1589"/>
        <v>0</v>
      </c>
      <c r="W4858" s="1764">
        <f t="shared" si="1590"/>
        <v>0</v>
      </c>
      <c r="X4858" s="1768"/>
      <c r="Y4858" s="1784"/>
      <c r="Z4858" s="1770"/>
      <c r="AA4858" s="1843"/>
      <c r="AB4858" s="1843"/>
      <c r="AH4858" s="1867"/>
      <c r="AK4858" s="1868"/>
      <c r="AL4858" s="1868"/>
    </row>
    <row r="4859" spans="9:38" x14ac:dyDescent="0.25">
      <c r="I4859" s="1783">
        <v>0</v>
      </c>
      <c r="J4859" s="1783">
        <v>0</v>
      </c>
      <c r="O4859" s="1764">
        <f t="shared" si="1584"/>
        <v>0</v>
      </c>
      <c r="P4859" s="1806" t="str">
        <f t="shared" si="1585"/>
        <v/>
      </c>
      <c r="R4859" s="1864" t="str">
        <f t="shared" si="1586"/>
        <v/>
      </c>
      <c r="S4859" s="1807">
        <f t="shared" si="1587"/>
        <v>0</v>
      </c>
      <c r="U4859" s="1764">
        <f t="shared" si="1588"/>
        <v>0</v>
      </c>
      <c r="V4859" s="1764">
        <f t="shared" si="1589"/>
        <v>0</v>
      </c>
      <c r="W4859" s="1764">
        <f t="shared" si="1590"/>
        <v>0</v>
      </c>
      <c r="X4859" s="1768"/>
      <c r="Y4859" s="1784"/>
      <c r="Z4859" s="1770"/>
      <c r="AA4859" s="1843"/>
      <c r="AB4859" s="1843"/>
      <c r="AH4859" s="1867"/>
      <c r="AK4859" s="1868"/>
      <c r="AL4859" s="1868"/>
    </row>
    <row r="4860" spans="9:38" x14ac:dyDescent="0.25">
      <c r="I4860" s="1783">
        <v>0</v>
      </c>
      <c r="J4860" s="1783">
        <v>0</v>
      </c>
      <c r="O4860" s="1764">
        <f t="shared" si="1584"/>
        <v>0</v>
      </c>
      <c r="P4860" s="1806" t="str">
        <f t="shared" si="1585"/>
        <v/>
      </c>
      <c r="R4860" s="1864" t="str">
        <f t="shared" si="1586"/>
        <v/>
      </c>
      <c r="S4860" s="1807">
        <f t="shared" si="1587"/>
        <v>0</v>
      </c>
      <c r="U4860" s="1764">
        <f t="shared" si="1588"/>
        <v>0</v>
      </c>
      <c r="V4860" s="1764">
        <f t="shared" si="1589"/>
        <v>0</v>
      </c>
      <c r="W4860" s="1764">
        <f t="shared" si="1590"/>
        <v>0</v>
      </c>
      <c r="X4860" s="1768"/>
      <c r="Y4860" s="1784"/>
      <c r="Z4860" s="1770"/>
      <c r="AA4860" s="1843"/>
      <c r="AB4860" s="1843"/>
      <c r="AH4860" s="1867"/>
      <c r="AK4860" s="1868"/>
      <c r="AL4860" s="1868"/>
    </row>
    <row r="4861" spans="9:38" x14ac:dyDescent="0.25">
      <c r="I4861" s="1783">
        <v>0</v>
      </c>
      <c r="J4861" s="1783">
        <v>0</v>
      </c>
      <c r="O4861" s="1764">
        <f t="shared" si="1584"/>
        <v>0</v>
      </c>
      <c r="P4861" s="1806" t="str">
        <f t="shared" si="1585"/>
        <v/>
      </c>
      <c r="R4861" s="1864" t="str">
        <f t="shared" si="1586"/>
        <v/>
      </c>
      <c r="S4861" s="1807">
        <f t="shared" si="1587"/>
        <v>0</v>
      </c>
      <c r="U4861" s="1764">
        <f t="shared" si="1588"/>
        <v>0</v>
      </c>
      <c r="V4861" s="1764">
        <f t="shared" si="1589"/>
        <v>0</v>
      </c>
      <c r="W4861" s="1764">
        <f t="shared" si="1590"/>
        <v>0</v>
      </c>
      <c r="X4861" s="1768"/>
      <c r="Y4861" s="1784"/>
      <c r="Z4861" s="1770"/>
      <c r="AA4861" s="1843"/>
      <c r="AB4861" s="1843"/>
      <c r="AH4861" s="1867"/>
      <c r="AK4861" s="1868"/>
      <c r="AL4861" s="1868"/>
    </row>
    <row r="4862" spans="9:38" x14ac:dyDescent="0.25">
      <c r="I4862" s="1783">
        <v>0</v>
      </c>
      <c r="J4862" s="1783">
        <v>0</v>
      </c>
      <c r="O4862" s="1764">
        <f t="shared" si="1584"/>
        <v>0</v>
      </c>
      <c r="P4862" s="1806" t="str">
        <f t="shared" si="1585"/>
        <v/>
      </c>
      <c r="R4862" s="1864" t="str">
        <f t="shared" si="1586"/>
        <v/>
      </c>
      <c r="S4862" s="1807">
        <f t="shared" si="1587"/>
        <v>0</v>
      </c>
      <c r="U4862" s="1764">
        <f t="shared" si="1588"/>
        <v>0</v>
      </c>
      <c r="V4862" s="1764">
        <f t="shared" si="1589"/>
        <v>0</v>
      </c>
      <c r="W4862" s="1764">
        <f t="shared" si="1590"/>
        <v>0</v>
      </c>
      <c r="X4862" s="1768"/>
      <c r="Y4862" s="1784"/>
      <c r="Z4862" s="1770"/>
      <c r="AA4862" s="1843"/>
      <c r="AB4862" s="1843"/>
      <c r="AH4862" s="1867"/>
      <c r="AK4862" s="1868"/>
      <c r="AL4862" s="1868"/>
    </row>
    <row r="4863" spans="9:38" x14ac:dyDescent="0.25">
      <c r="I4863" s="1783">
        <v>0</v>
      </c>
      <c r="J4863" s="1783">
        <v>0</v>
      </c>
      <c r="O4863" s="1764">
        <f t="shared" si="1584"/>
        <v>0</v>
      </c>
      <c r="P4863" s="1806" t="str">
        <f t="shared" si="1585"/>
        <v/>
      </c>
      <c r="R4863" s="1864" t="str">
        <f t="shared" si="1586"/>
        <v/>
      </c>
      <c r="S4863" s="1807">
        <f t="shared" si="1587"/>
        <v>0</v>
      </c>
      <c r="U4863" s="1764">
        <f t="shared" si="1588"/>
        <v>0</v>
      </c>
      <c r="V4863" s="1764">
        <f t="shared" si="1589"/>
        <v>0</v>
      </c>
      <c r="W4863" s="1764">
        <f t="shared" si="1590"/>
        <v>0</v>
      </c>
      <c r="X4863" s="1768"/>
      <c r="Y4863" s="1784"/>
      <c r="Z4863" s="1770"/>
      <c r="AA4863" s="1843"/>
      <c r="AB4863" s="1843"/>
      <c r="AH4863" s="1867"/>
      <c r="AK4863" s="1868"/>
      <c r="AL4863" s="1868"/>
    </row>
    <row r="4864" spans="9:38" x14ac:dyDescent="0.25">
      <c r="I4864" s="1783">
        <v>0</v>
      </c>
      <c r="J4864" s="1783">
        <v>0</v>
      </c>
      <c r="O4864" s="1764">
        <f t="shared" si="1584"/>
        <v>0</v>
      </c>
      <c r="P4864" s="1806" t="str">
        <f t="shared" si="1585"/>
        <v/>
      </c>
      <c r="R4864" s="1864" t="str">
        <f t="shared" si="1586"/>
        <v/>
      </c>
      <c r="S4864" s="1807">
        <f t="shared" si="1587"/>
        <v>0</v>
      </c>
      <c r="U4864" s="1764">
        <f t="shared" si="1588"/>
        <v>0</v>
      </c>
      <c r="V4864" s="1764">
        <f t="shared" si="1589"/>
        <v>0</v>
      </c>
      <c r="W4864" s="1764">
        <f t="shared" si="1590"/>
        <v>0</v>
      </c>
      <c r="X4864" s="1768"/>
      <c r="Y4864" s="1784"/>
      <c r="Z4864" s="1770"/>
      <c r="AA4864" s="1843"/>
      <c r="AB4864" s="1843"/>
      <c r="AH4864" s="1867"/>
      <c r="AK4864" s="1868"/>
      <c r="AL4864" s="1868"/>
    </row>
    <row r="4865" spans="9:38" x14ac:dyDescent="0.25">
      <c r="I4865" s="1783">
        <v>0</v>
      </c>
      <c r="J4865" s="1783">
        <v>0</v>
      </c>
      <c r="O4865" s="1764">
        <f t="shared" si="1584"/>
        <v>0</v>
      </c>
      <c r="P4865" s="1806" t="str">
        <f t="shared" si="1585"/>
        <v/>
      </c>
      <c r="R4865" s="1864" t="str">
        <f t="shared" si="1586"/>
        <v/>
      </c>
      <c r="S4865" s="1807">
        <f t="shared" si="1587"/>
        <v>0</v>
      </c>
      <c r="U4865" s="1764">
        <f t="shared" si="1588"/>
        <v>0</v>
      </c>
      <c r="V4865" s="1764">
        <f t="shared" si="1589"/>
        <v>0</v>
      </c>
      <c r="W4865" s="1764">
        <f t="shared" si="1590"/>
        <v>0</v>
      </c>
      <c r="X4865" s="1768"/>
      <c r="Y4865" s="1784"/>
      <c r="Z4865" s="1770"/>
      <c r="AA4865" s="1843"/>
      <c r="AB4865" s="1843"/>
      <c r="AH4865" s="1867"/>
      <c r="AK4865" s="1868"/>
      <c r="AL4865" s="1868"/>
    </row>
    <row r="4866" spans="9:38" x14ac:dyDescent="0.25">
      <c r="I4866" s="1783">
        <v>0</v>
      </c>
      <c r="J4866" s="1783">
        <v>0</v>
      </c>
      <c r="O4866" s="1764">
        <f t="shared" si="1584"/>
        <v>0</v>
      </c>
      <c r="P4866" s="1806" t="str">
        <f t="shared" si="1585"/>
        <v/>
      </c>
      <c r="R4866" s="1864" t="str">
        <f t="shared" si="1586"/>
        <v/>
      </c>
      <c r="S4866" s="1807">
        <f t="shared" si="1587"/>
        <v>0</v>
      </c>
      <c r="U4866" s="1764">
        <f t="shared" si="1588"/>
        <v>0</v>
      </c>
      <c r="V4866" s="1764">
        <f t="shared" si="1589"/>
        <v>0</v>
      </c>
      <c r="W4866" s="1764">
        <f t="shared" si="1590"/>
        <v>0</v>
      </c>
      <c r="X4866" s="1768"/>
      <c r="Y4866" s="1784"/>
      <c r="Z4866" s="1770"/>
      <c r="AA4866" s="1843"/>
      <c r="AB4866" s="1843"/>
      <c r="AH4866" s="1867"/>
      <c r="AK4866" s="1868"/>
      <c r="AL4866" s="1868"/>
    </row>
    <row r="4867" spans="9:38" x14ac:dyDescent="0.25">
      <c r="I4867" s="1783">
        <v>0</v>
      </c>
      <c r="J4867" s="1783">
        <v>0</v>
      </c>
      <c r="O4867" s="1764">
        <f t="shared" si="1584"/>
        <v>0</v>
      </c>
      <c r="P4867" s="1806" t="str">
        <f t="shared" si="1585"/>
        <v/>
      </c>
      <c r="R4867" s="1864" t="str">
        <f t="shared" si="1586"/>
        <v/>
      </c>
      <c r="S4867" s="1807">
        <f t="shared" si="1587"/>
        <v>0</v>
      </c>
      <c r="U4867" s="1764">
        <f t="shared" si="1588"/>
        <v>0</v>
      </c>
      <c r="V4867" s="1764">
        <f t="shared" si="1589"/>
        <v>0</v>
      </c>
      <c r="W4867" s="1764">
        <f t="shared" si="1590"/>
        <v>0</v>
      </c>
      <c r="X4867" s="1768"/>
      <c r="Y4867" s="1784"/>
      <c r="Z4867" s="1770"/>
      <c r="AA4867" s="1843"/>
      <c r="AB4867" s="1843"/>
      <c r="AH4867" s="1867"/>
      <c r="AK4867" s="1868"/>
      <c r="AL4867" s="1868"/>
    </row>
    <row r="4868" spans="9:38" x14ac:dyDescent="0.25">
      <c r="I4868" s="1783">
        <v>0</v>
      </c>
      <c r="J4868" s="1783">
        <v>0</v>
      </c>
      <c r="O4868" s="1764">
        <f t="shared" si="1584"/>
        <v>0</v>
      </c>
      <c r="P4868" s="1806" t="str">
        <f t="shared" si="1585"/>
        <v/>
      </c>
      <c r="R4868" s="1864" t="str">
        <f t="shared" si="1586"/>
        <v/>
      </c>
      <c r="S4868" s="1807">
        <f t="shared" si="1587"/>
        <v>0</v>
      </c>
      <c r="U4868" s="1764">
        <f t="shared" si="1588"/>
        <v>0</v>
      </c>
      <c r="V4868" s="1764">
        <f t="shared" si="1589"/>
        <v>0</v>
      </c>
      <c r="W4868" s="1764">
        <f t="shared" si="1590"/>
        <v>0</v>
      </c>
      <c r="X4868" s="1768"/>
      <c r="Y4868" s="1784"/>
      <c r="Z4868" s="1770"/>
      <c r="AA4868" s="1843"/>
      <c r="AB4868" s="1843"/>
      <c r="AH4868" s="1867"/>
      <c r="AK4868" s="1868"/>
      <c r="AL4868" s="1868"/>
    </row>
    <row r="4869" spans="9:38" x14ac:dyDescent="0.25">
      <c r="I4869" s="1783">
        <v>0</v>
      </c>
      <c r="J4869" s="1783">
        <v>0</v>
      </c>
      <c r="O4869" s="1764">
        <f t="shared" si="1584"/>
        <v>0</v>
      </c>
      <c r="P4869" s="1806" t="str">
        <f t="shared" si="1585"/>
        <v/>
      </c>
      <c r="R4869" s="1864" t="str">
        <f t="shared" si="1586"/>
        <v/>
      </c>
      <c r="S4869" s="1807">
        <f t="shared" si="1587"/>
        <v>0</v>
      </c>
      <c r="U4869" s="1764">
        <f t="shared" si="1588"/>
        <v>0</v>
      </c>
      <c r="V4869" s="1764">
        <f t="shared" si="1589"/>
        <v>0</v>
      </c>
      <c r="W4869" s="1764">
        <f t="shared" si="1590"/>
        <v>0</v>
      </c>
      <c r="X4869" s="1768"/>
      <c r="Y4869" s="1784"/>
      <c r="Z4869" s="1770"/>
      <c r="AA4869" s="1843"/>
      <c r="AB4869" s="1843"/>
      <c r="AH4869" s="1867"/>
      <c r="AK4869" s="1868"/>
      <c r="AL4869" s="1868"/>
    </row>
    <row r="4870" spans="9:38" x14ac:dyDescent="0.25">
      <c r="I4870" s="1783">
        <v>0</v>
      </c>
      <c r="J4870" s="1783">
        <v>0</v>
      </c>
      <c r="O4870" s="1764">
        <f t="shared" si="1584"/>
        <v>0</v>
      </c>
      <c r="P4870" s="1806" t="str">
        <f t="shared" si="1585"/>
        <v/>
      </c>
      <c r="R4870" s="1864" t="str">
        <f t="shared" si="1586"/>
        <v/>
      </c>
      <c r="S4870" s="1807">
        <f t="shared" si="1587"/>
        <v>0</v>
      </c>
      <c r="U4870" s="1764">
        <f t="shared" si="1588"/>
        <v>0</v>
      </c>
      <c r="V4870" s="1764">
        <f t="shared" si="1589"/>
        <v>0</v>
      </c>
      <c r="W4870" s="1764">
        <f t="shared" si="1590"/>
        <v>0</v>
      </c>
      <c r="X4870" s="1768"/>
      <c r="Y4870" s="1784"/>
      <c r="Z4870" s="1770"/>
      <c r="AA4870" s="1843"/>
      <c r="AB4870" s="1843"/>
      <c r="AH4870" s="1867"/>
      <c r="AK4870" s="1868"/>
      <c r="AL4870" s="1868"/>
    </row>
    <row r="4871" spans="9:38" x14ac:dyDescent="0.25">
      <c r="I4871" s="1783">
        <v>0</v>
      </c>
      <c r="J4871" s="1783">
        <v>0</v>
      </c>
      <c r="O4871" s="1764">
        <f t="shared" si="1584"/>
        <v>0</v>
      </c>
      <c r="P4871" s="1806" t="str">
        <f t="shared" si="1585"/>
        <v/>
      </c>
      <c r="R4871" s="1864" t="str">
        <f t="shared" si="1586"/>
        <v/>
      </c>
      <c r="S4871" s="1807">
        <f t="shared" si="1587"/>
        <v>0</v>
      </c>
      <c r="U4871" s="1764">
        <f t="shared" si="1588"/>
        <v>0</v>
      </c>
      <c r="V4871" s="1764">
        <f t="shared" si="1589"/>
        <v>0</v>
      </c>
      <c r="W4871" s="1764">
        <f t="shared" si="1590"/>
        <v>0</v>
      </c>
      <c r="X4871" s="1768"/>
      <c r="Y4871" s="1784"/>
      <c r="Z4871" s="1770"/>
      <c r="AA4871" s="1843"/>
      <c r="AB4871" s="1843"/>
      <c r="AH4871" s="1867"/>
      <c r="AK4871" s="1868"/>
      <c r="AL4871" s="1868"/>
    </row>
    <row r="4872" spans="9:38" x14ac:dyDescent="0.25">
      <c r="I4872" s="1783">
        <v>0</v>
      </c>
      <c r="J4872" s="1783">
        <v>0</v>
      </c>
      <c r="O4872" s="1764">
        <f t="shared" si="1584"/>
        <v>0</v>
      </c>
      <c r="P4872" s="1806" t="str">
        <f t="shared" si="1585"/>
        <v/>
      </c>
      <c r="R4872" s="1864" t="str">
        <f t="shared" si="1586"/>
        <v/>
      </c>
      <c r="S4872" s="1807">
        <f t="shared" si="1587"/>
        <v>0</v>
      </c>
      <c r="U4872" s="1764">
        <f t="shared" si="1588"/>
        <v>0</v>
      </c>
      <c r="V4872" s="1764">
        <f t="shared" si="1589"/>
        <v>0</v>
      </c>
      <c r="W4872" s="1764">
        <f t="shared" si="1590"/>
        <v>0</v>
      </c>
      <c r="X4872" s="1768"/>
      <c r="Y4872" s="1784"/>
      <c r="Z4872" s="1770"/>
      <c r="AA4872" s="1843"/>
      <c r="AB4872" s="1843"/>
      <c r="AH4872" s="1867"/>
      <c r="AK4872" s="1868"/>
      <c r="AL4872" s="1868"/>
    </row>
    <row r="4873" spans="9:38" x14ac:dyDescent="0.25">
      <c r="I4873" s="1783">
        <v>0</v>
      </c>
      <c r="J4873" s="1783">
        <v>0</v>
      </c>
      <c r="O4873" s="1764">
        <f t="shared" ref="O4873:O4936" si="1591">N4873-Q4873</f>
        <v>0</v>
      </c>
      <c r="P4873" s="1806" t="str">
        <f t="shared" ref="P4873:P4936" si="1592">IF(N4873&lt;=0,"",O4873/N4873)</f>
        <v/>
      </c>
      <c r="R4873" s="1864" t="str">
        <f t="shared" ref="R4873:R4936" si="1593">IF(N4873&lt;=0,"",Q4873/N4873)</f>
        <v/>
      </c>
      <c r="S4873" s="1807">
        <f t="shared" ref="S4873:S4936" si="1594">Q4873/$S$1</f>
        <v>0</v>
      </c>
      <c r="U4873" s="1764">
        <f t="shared" ref="U4873:U4936" si="1595">((1-I4873)*O4873)+((1-J4873)*Q4873)</f>
        <v>0</v>
      </c>
      <c r="V4873" s="1764">
        <f t="shared" ref="V4873:V4936" si="1596">L4873-W4873</f>
        <v>0</v>
      </c>
      <c r="W4873" s="1764">
        <f t="shared" ref="W4873:W4936" si="1597">X4873+AC4873+AH4873+AM4873+AO4873+AR4873</f>
        <v>0</v>
      </c>
      <c r="X4873" s="1768"/>
      <c r="Y4873" s="1784"/>
      <c r="Z4873" s="1770"/>
      <c r="AA4873" s="1843"/>
      <c r="AB4873" s="1843"/>
      <c r="AH4873" s="1867"/>
      <c r="AK4873" s="1868"/>
      <c r="AL4873" s="1868"/>
    </row>
    <row r="4874" spans="9:38" x14ac:dyDescent="0.25">
      <c r="I4874" s="1783">
        <v>0</v>
      </c>
      <c r="J4874" s="1783">
        <v>0</v>
      </c>
      <c r="O4874" s="1764">
        <f t="shared" si="1591"/>
        <v>0</v>
      </c>
      <c r="P4874" s="1806" t="str">
        <f t="shared" si="1592"/>
        <v/>
      </c>
      <c r="R4874" s="1864" t="str">
        <f t="shared" si="1593"/>
        <v/>
      </c>
      <c r="S4874" s="1807">
        <f t="shared" si="1594"/>
        <v>0</v>
      </c>
      <c r="U4874" s="1764">
        <f t="shared" si="1595"/>
        <v>0</v>
      </c>
      <c r="V4874" s="1764">
        <f t="shared" si="1596"/>
        <v>0</v>
      </c>
      <c r="W4874" s="1764">
        <f t="shared" si="1597"/>
        <v>0</v>
      </c>
      <c r="X4874" s="1768"/>
      <c r="Y4874" s="1784"/>
      <c r="Z4874" s="1770"/>
      <c r="AA4874" s="1843"/>
      <c r="AB4874" s="1843"/>
      <c r="AH4874" s="1867"/>
      <c r="AK4874" s="1868"/>
      <c r="AL4874" s="1868"/>
    </row>
    <row r="4875" spans="9:38" x14ac:dyDescent="0.25">
      <c r="I4875" s="1783">
        <v>0</v>
      </c>
      <c r="J4875" s="1783">
        <v>0</v>
      </c>
      <c r="O4875" s="1764">
        <f t="shared" si="1591"/>
        <v>0</v>
      </c>
      <c r="P4875" s="1806" t="str">
        <f t="shared" si="1592"/>
        <v/>
      </c>
      <c r="R4875" s="1864" t="str">
        <f t="shared" si="1593"/>
        <v/>
      </c>
      <c r="S4875" s="1807">
        <f t="shared" si="1594"/>
        <v>0</v>
      </c>
      <c r="U4875" s="1764">
        <f t="shared" si="1595"/>
        <v>0</v>
      </c>
      <c r="V4875" s="1764">
        <f t="shared" si="1596"/>
        <v>0</v>
      </c>
      <c r="W4875" s="1764">
        <f t="shared" si="1597"/>
        <v>0</v>
      </c>
      <c r="X4875" s="1768"/>
      <c r="Y4875" s="1784"/>
      <c r="Z4875" s="1770"/>
      <c r="AA4875" s="1843"/>
      <c r="AB4875" s="1843"/>
      <c r="AH4875" s="1867"/>
      <c r="AK4875" s="1868"/>
      <c r="AL4875" s="1868"/>
    </row>
    <row r="4876" spans="9:38" x14ac:dyDescent="0.25">
      <c r="I4876" s="1783">
        <v>0</v>
      </c>
      <c r="J4876" s="1783">
        <v>0</v>
      </c>
      <c r="O4876" s="1764">
        <f t="shared" si="1591"/>
        <v>0</v>
      </c>
      <c r="P4876" s="1806" t="str">
        <f t="shared" si="1592"/>
        <v/>
      </c>
      <c r="R4876" s="1864" t="str">
        <f t="shared" si="1593"/>
        <v/>
      </c>
      <c r="S4876" s="1807">
        <f t="shared" si="1594"/>
        <v>0</v>
      </c>
      <c r="U4876" s="1764">
        <f t="shared" si="1595"/>
        <v>0</v>
      </c>
      <c r="V4876" s="1764">
        <f t="shared" si="1596"/>
        <v>0</v>
      </c>
      <c r="W4876" s="1764">
        <f t="shared" si="1597"/>
        <v>0</v>
      </c>
      <c r="X4876" s="1768"/>
      <c r="Y4876" s="1784"/>
      <c r="Z4876" s="1770"/>
      <c r="AA4876" s="1843"/>
      <c r="AB4876" s="1843"/>
      <c r="AH4876" s="1867"/>
      <c r="AK4876" s="1868"/>
      <c r="AL4876" s="1868"/>
    </row>
    <row r="4877" spans="9:38" x14ac:dyDescent="0.25">
      <c r="I4877" s="1783">
        <v>0</v>
      </c>
      <c r="J4877" s="1783">
        <v>0</v>
      </c>
      <c r="O4877" s="1764">
        <f t="shared" si="1591"/>
        <v>0</v>
      </c>
      <c r="P4877" s="1806" t="str">
        <f t="shared" si="1592"/>
        <v/>
      </c>
      <c r="R4877" s="1864" t="str">
        <f t="shared" si="1593"/>
        <v/>
      </c>
      <c r="S4877" s="1807">
        <f t="shared" si="1594"/>
        <v>0</v>
      </c>
      <c r="U4877" s="1764">
        <f t="shared" si="1595"/>
        <v>0</v>
      </c>
      <c r="V4877" s="1764">
        <f t="shared" si="1596"/>
        <v>0</v>
      </c>
      <c r="W4877" s="1764">
        <f t="shared" si="1597"/>
        <v>0</v>
      </c>
      <c r="X4877" s="1768"/>
      <c r="Y4877" s="1784"/>
      <c r="Z4877" s="1770"/>
      <c r="AA4877" s="1843"/>
      <c r="AB4877" s="1843"/>
      <c r="AH4877" s="1867"/>
      <c r="AK4877" s="1868"/>
      <c r="AL4877" s="1868"/>
    </row>
    <row r="4878" spans="9:38" x14ac:dyDescent="0.25">
      <c r="I4878" s="1783">
        <v>0</v>
      </c>
      <c r="J4878" s="1783">
        <v>0</v>
      </c>
      <c r="O4878" s="1764">
        <f t="shared" si="1591"/>
        <v>0</v>
      </c>
      <c r="P4878" s="1806" t="str">
        <f t="shared" si="1592"/>
        <v/>
      </c>
      <c r="R4878" s="1864" t="str">
        <f t="shared" si="1593"/>
        <v/>
      </c>
      <c r="S4878" s="1807">
        <f t="shared" si="1594"/>
        <v>0</v>
      </c>
      <c r="U4878" s="1764">
        <f t="shared" si="1595"/>
        <v>0</v>
      </c>
      <c r="V4878" s="1764">
        <f t="shared" si="1596"/>
        <v>0</v>
      </c>
      <c r="W4878" s="1764">
        <f t="shared" si="1597"/>
        <v>0</v>
      </c>
      <c r="X4878" s="1768"/>
      <c r="Y4878" s="1784"/>
      <c r="Z4878" s="1770"/>
      <c r="AA4878" s="1843"/>
      <c r="AB4878" s="1843"/>
      <c r="AH4878" s="1867"/>
      <c r="AK4878" s="1868"/>
      <c r="AL4878" s="1868"/>
    </row>
    <row r="4879" spans="9:38" x14ac:dyDescent="0.25">
      <c r="I4879" s="1783">
        <v>0</v>
      </c>
      <c r="J4879" s="1783">
        <v>0</v>
      </c>
      <c r="O4879" s="1764">
        <f t="shared" si="1591"/>
        <v>0</v>
      </c>
      <c r="P4879" s="1806" t="str">
        <f t="shared" si="1592"/>
        <v/>
      </c>
      <c r="R4879" s="1864" t="str">
        <f t="shared" si="1593"/>
        <v/>
      </c>
      <c r="S4879" s="1807">
        <f t="shared" si="1594"/>
        <v>0</v>
      </c>
      <c r="U4879" s="1764">
        <f t="shared" si="1595"/>
        <v>0</v>
      </c>
      <c r="V4879" s="1764">
        <f t="shared" si="1596"/>
        <v>0</v>
      </c>
      <c r="W4879" s="1764">
        <f t="shared" si="1597"/>
        <v>0</v>
      </c>
      <c r="X4879" s="1768"/>
      <c r="Y4879" s="1784"/>
      <c r="Z4879" s="1770"/>
      <c r="AA4879" s="1843"/>
      <c r="AB4879" s="1843"/>
      <c r="AH4879" s="1867"/>
      <c r="AK4879" s="1868"/>
      <c r="AL4879" s="1868"/>
    </row>
    <row r="4880" spans="9:38" x14ac:dyDescent="0.25">
      <c r="I4880" s="1783">
        <v>0</v>
      </c>
      <c r="J4880" s="1783">
        <v>0</v>
      </c>
      <c r="O4880" s="1764">
        <f t="shared" si="1591"/>
        <v>0</v>
      </c>
      <c r="P4880" s="1806" t="str">
        <f t="shared" si="1592"/>
        <v/>
      </c>
      <c r="R4880" s="1864" t="str">
        <f t="shared" si="1593"/>
        <v/>
      </c>
      <c r="S4880" s="1807">
        <f t="shared" si="1594"/>
        <v>0</v>
      </c>
      <c r="U4880" s="1764">
        <f t="shared" si="1595"/>
        <v>0</v>
      </c>
      <c r="V4880" s="1764">
        <f t="shared" si="1596"/>
        <v>0</v>
      </c>
      <c r="W4880" s="1764">
        <f t="shared" si="1597"/>
        <v>0</v>
      </c>
      <c r="X4880" s="1768"/>
      <c r="Y4880" s="1784"/>
      <c r="Z4880" s="1770"/>
      <c r="AA4880" s="1843"/>
      <c r="AB4880" s="1843"/>
      <c r="AH4880" s="1867"/>
      <c r="AK4880" s="1868"/>
      <c r="AL4880" s="1868"/>
    </row>
    <row r="4881" spans="9:38" x14ac:dyDescent="0.25">
      <c r="I4881" s="1783">
        <v>0</v>
      </c>
      <c r="J4881" s="1783">
        <v>0</v>
      </c>
      <c r="O4881" s="1764">
        <f t="shared" si="1591"/>
        <v>0</v>
      </c>
      <c r="P4881" s="1806" t="str">
        <f t="shared" si="1592"/>
        <v/>
      </c>
      <c r="R4881" s="1864" t="str">
        <f t="shared" si="1593"/>
        <v/>
      </c>
      <c r="S4881" s="1807">
        <f t="shared" si="1594"/>
        <v>0</v>
      </c>
      <c r="U4881" s="1764">
        <f t="shared" si="1595"/>
        <v>0</v>
      </c>
      <c r="V4881" s="1764">
        <f t="shared" si="1596"/>
        <v>0</v>
      </c>
      <c r="W4881" s="1764">
        <f t="shared" si="1597"/>
        <v>0</v>
      </c>
      <c r="X4881" s="1768"/>
      <c r="Y4881" s="1784"/>
      <c r="Z4881" s="1770"/>
      <c r="AA4881" s="1843"/>
      <c r="AB4881" s="1843"/>
      <c r="AH4881" s="1867"/>
      <c r="AK4881" s="1868"/>
      <c r="AL4881" s="1868"/>
    </row>
    <row r="4882" spans="9:38" x14ac:dyDescent="0.25">
      <c r="I4882" s="1783">
        <v>0</v>
      </c>
      <c r="J4882" s="1783">
        <v>0</v>
      </c>
      <c r="O4882" s="1764">
        <f t="shared" si="1591"/>
        <v>0</v>
      </c>
      <c r="P4882" s="1806" t="str">
        <f t="shared" si="1592"/>
        <v/>
      </c>
      <c r="R4882" s="1864" t="str">
        <f t="shared" si="1593"/>
        <v/>
      </c>
      <c r="S4882" s="1807">
        <f t="shared" si="1594"/>
        <v>0</v>
      </c>
      <c r="U4882" s="1764">
        <f t="shared" si="1595"/>
        <v>0</v>
      </c>
      <c r="V4882" s="1764">
        <f t="shared" si="1596"/>
        <v>0</v>
      </c>
      <c r="W4882" s="1764">
        <f t="shared" si="1597"/>
        <v>0</v>
      </c>
      <c r="X4882" s="1768"/>
      <c r="Y4882" s="1784"/>
      <c r="Z4882" s="1770"/>
      <c r="AA4882" s="1843"/>
      <c r="AB4882" s="1843"/>
      <c r="AH4882" s="1867"/>
      <c r="AK4882" s="1868"/>
      <c r="AL4882" s="1868"/>
    </row>
    <row r="4883" spans="9:38" x14ac:dyDescent="0.25">
      <c r="I4883" s="1783">
        <v>0</v>
      </c>
      <c r="J4883" s="1783">
        <v>0</v>
      </c>
      <c r="O4883" s="1764">
        <f t="shared" si="1591"/>
        <v>0</v>
      </c>
      <c r="P4883" s="1806" t="str">
        <f t="shared" si="1592"/>
        <v/>
      </c>
      <c r="R4883" s="1864" t="str">
        <f t="shared" si="1593"/>
        <v/>
      </c>
      <c r="S4883" s="1807">
        <f t="shared" si="1594"/>
        <v>0</v>
      </c>
      <c r="U4883" s="1764">
        <f t="shared" si="1595"/>
        <v>0</v>
      </c>
      <c r="V4883" s="1764">
        <f t="shared" si="1596"/>
        <v>0</v>
      </c>
      <c r="W4883" s="1764">
        <f t="shared" si="1597"/>
        <v>0</v>
      </c>
      <c r="X4883" s="1768"/>
      <c r="Y4883" s="1784"/>
      <c r="Z4883" s="1770"/>
      <c r="AA4883" s="1843"/>
      <c r="AB4883" s="1843"/>
      <c r="AH4883" s="1867"/>
      <c r="AK4883" s="1868"/>
      <c r="AL4883" s="1868"/>
    </row>
    <row r="4884" spans="9:38" x14ac:dyDescent="0.25">
      <c r="I4884" s="1783">
        <v>0</v>
      </c>
      <c r="J4884" s="1783">
        <v>0</v>
      </c>
      <c r="O4884" s="1764">
        <f t="shared" si="1591"/>
        <v>0</v>
      </c>
      <c r="P4884" s="1806" t="str">
        <f t="shared" si="1592"/>
        <v/>
      </c>
      <c r="R4884" s="1864" t="str">
        <f t="shared" si="1593"/>
        <v/>
      </c>
      <c r="S4884" s="1807">
        <f t="shared" si="1594"/>
        <v>0</v>
      </c>
      <c r="U4884" s="1764">
        <f t="shared" si="1595"/>
        <v>0</v>
      </c>
      <c r="V4884" s="1764">
        <f t="shared" si="1596"/>
        <v>0</v>
      </c>
      <c r="W4884" s="1764">
        <f t="shared" si="1597"/>
        <v>0</v>
      </c>
      <c r="X4884" s="1768"/>
      <c r="Y4884" s="1784"/>
      <c r="Z4884" s="1770"/>
      <c r="AA4884" s="1843"/>
      <c r="AB4884" s="1843"/>
      <c r="AH4884" s="1867"/>
      <c r="AK4884" s="1868"/>
      <c r="AL4884" s="1868"/>
    </row>
    <row r="4885" spans="9:38" x14ac:dyDescent="0.25">
      <c r="I4885" s="1783">
        <v>0</v>
      </c>
      <c r="J4885" s="1783">
        <v>0</v>
      </c>
      <c r="O4885" s="1764">
        <f t="shared" si="1591"/>
        <v>0</v>
      </c>
      <c r="P4885" s="1806" t="str">
        <f t="shared" si="1592"/>
        <v/>
      </c>
      <c r="R4885" s="1864" t="str">
        <f t="shared" si="1593"/>
        <v/>
      </c>
      <c r="S4885" s="1807">
        <f t="shared" si="1594"/>
        <v>0</v>
      </c>
      <c r="U4885" s="1764">
        <f t="shared" si="1595"/>
        <v>0</v>
      </c>
      <c r="V4885" s="1764">
        <f t="shared" si="1596"/>
        <v>0</v>
      </c>
      <c r="W4885" s="1764">
        <f t="shared" si="1597"/>
        <v>0</v>
      </c>
      <c r="X4885" s="1768"/>
      <c r="Y4885" s="1784"/>
      <c r="Z4885" s="1770"/>
      <c r="AA4885" s="1843"/>
      <c r="AB4885" s="1843"/>
      <c r="AH4885" s="1867"/>
      <c r="AK4885" s="1868"/>
      <c r="AL4885" s="1868"/>
    </row>
    <row r="4886" spans="9:38" x14ac:dyDescent="0.25">
      <c r="I4886" s="1783">
        <v>0</v>
      </c>
      <c r="J4886" s="1783">
        <v>0</v>
      </c>
      <c r="O4886" s="1764">
        <f t="shared" si="1591"/>
        <v>0</v>
      </c>
      <c r="P4886" s="1806" t="str">
        <f t="shared" si="1592"/>
        <v/>
      </c>
      <c r="R4886" s="1864" t="str">
        <f t="shared" si="1593"/>
        <v/>
      </c>
      <c r="S4886" s="1807">
        <f t="shared" si="1594"/>
        <v>0</v>
      </c>
      <c r="U4886" s="1764">
        <f t="shared" si="1595"/>
        <v>0</v>
      </c>
      <c r="V4886" s="1764">
        <f t="shared" si="1596"/>
        <v>0</v>
      </c>
      <c r="W4886" s="1764">
        <f t="shared" si="1597"/>
        <v>0</v>
      </c>
      <c r="X4886" s="1768"/>
      <c r="Y4886" s="1784"/>
      <c r="Z4886" s="1770"/>
      <c r="AA4886" s="1843"/>
      <c r="AB4886" s="1843"/>
      <c r="AH4886" s="1867"/>
      <c r="AK4886" s="1868"/>
      <c r="AL4886" s="1868"/>
    </row>
    <row r="4887" spans="9:38" x14ac:dyDescent="0.25">
      <c r="I4887" s="1783">
        <v>0</v>
      </c>
      <c r="J4887" s="1783">
        <v>0</v>
      </c>
      <c r="O4887" s="1764">
        <f t="shared" si="1591"/>
        <v>0</v>
      </c>
      <c r="P4887" s="1806" t="str">
        <f t="shared" si="1592"/>
        <v/>
      </c>
      <c r="R4887" s="1864" t="str">
        <f t="shared" si="1593"/>
        <v/>
      </c>
      <c r="S4887" s="1807">
        <f t="shared" si="1594"/>
        <v>0</v>
      </c>
      <c r="U4887" s="1764">
        <f t="shared" si="1595"/>
        <v>0</v>
      </c>
      <c r="V4887" s="1764">
        <f t="shared" si="1596"/>
        <v>0</v>
      </c>
      <c r="W4887" s="1764">
        <f t="shared" si="1597"/>
        <v>0</v>
      </c>
      <c r="X4887" s="1768"/>
      <c r="Y4887" s="1784"/>
      <c r="Z4887" s="1770"/>
      <c r="AA4887" s="1843"/>
      <c r="AB4887" s="1843"/>
      <c r="AH4887" s="1867"/>
      <c r="AK4887" s="1868"/>
      <c r="AL4887" s="1868"/>
    </row>
    <row r="4888" spans="9:38" x14ac:dyDescent="0.25">
      <c r="I4888" s="1783">
        <v>0</v>
      </c>
      <c r="J4888" s="1783">
        <v>0</v>
      </c>
      <c r="O4888" s="1764">
        <f t="shared" si="1591"/>
        <v>0</v>
      </c>
      <c r="P4888" s="1806" t="str">
        <f t="shared" si="1592"/>
        <v/>
      </c>
      <c r="R4888" s="1864" t="str">
        <f t="shared" si="1593"/>
        <v/>
      </c>
      <c r="S4888" s="1807">
        <f t="shared" si="1594"/>
        <v>0</v>
      </c>
      <c r="U4888" s="1764">
        <f t="shared" si="1595"/>
        <v>0</v>
      </c>
      <c r="V4888" s="1764">
        <f t="shared" si="1596"/>
        <v>0</v>
      </c>
      <c r="W4888" s="1764">
        <f t="shared" si="1597"/>
        <v>0</v>
      </c>
      <c r="X4888" s="1768"/>
      <c r="Y4888" s="1784"/>
      <c r="Z4888" s="1770"/>
      <c r="AA4888" s="1843"/>
      <c r="AB4888" s="1843"/>
      <c r="AH4888" s="1867"/>
      <c r="AK4888" s="1868"/>
      <c r="AL4888" s="1868"/>
    </row>
    <row r="4889" spans="9:38" x14ac:dyDescent="0.25">
      <c r="I4889" s="1783">
        <v>0</v>
      </c>
      <c r="J4889" s="1783">
        <v>0</v>
      </c>
      <c r="O4889" s="1764">
        <f t="shared" si="1591"/>
        <v>0</v>
      </c>
      <c r="P4889" s="1806" t="str">
        <f t="shared" si="1592"/>
        <v/>
      </c>
      <c r="R4889" s="1864" t="str">
        <f t="shared" si="1593"/>
        <v/>
      </c>
      <c r="S4889" s="1807">
        <f t="shared" si="1594"/>
        <v>0</v>
      </c>
      <c r="U4889" s="1764">
        <f t="shared" si="1595"/>
        <v>0</v>
      </c>
      <c r="V4889" s="1764">
        <f t="shared" si="1596"/>
        <v>0</v>
      </c>
      <c r="W4889" s="1764">
        <f t="shared" si="1597"/>
        <v>0</v>
      </c>
      <c r="X4889" s="1768"/>
      <c r="Y4889" s="1784"/>
      <c r="Z4889" s="1770"/>
      <c r="AA4889" s="1843"/>
      <c r="AB4889" s="1843"/>
      <c r="AH4889" s="1867"/>
      <c r="AK4889" s="1868"/>
      <c r="AL4889" s="1868"/>
    </row>
    <row r="4890" spans="9:38" x14ac:dyDescent="0.25">
      <c r="I4890" s="1783">
        <v>0</v>
      </c>
      <c r="J4890" s="1783">
        <v>0</v>
      </c>
      <c r="O4890" s="1764">
        <f t="shared" si="1591"/>
        <v>0</v>
      </c>
      <c r="P4890" s="1806" t="str">
        <f t="shared" si="1592"/>
        <v/>
      </c>
      <c r="R4890" s="1864" t="str">
        <f t="shared" si="1593"/>
        <v/>
      </c>
      <c r="S4890" s="1807">
        <f t="shared" si="1594"/>
        <v>0</v>
      </c>
      <c r="U4890" s="1764">
        <f t="shared" si="1595"/>
        <v>0</v>
      </c>
      <c r="V4890" s="1764">
        <f t="shared" si="1596"/>
        <v>0</v>
      </c>
      <c r="W4890" s="1764">
        <f t="shared" si="1597"/>
        <v>0</v>
      </c>
      <c r="X4890" s="1768"/>
      <c r="Y4890" s="1784"/>
      <c r="Z4890" s="1770"/>
      <c r="AA4890" s="1843"/>
      <c r="AB4890" s="1843"/>
      <c r="AH4890" s="1867"/>
      <c r="AK4890" s="1868"/>
      <c r="AL4890" s="1868"/>
    </row>
    <row r="4891" spans="9:38" x14ac:dyDescent="0.25">
      <c r="I4891" s="1783">
        <v>0</v>
      </c>
      <c r="J4891" s="1783">
        <v>0</v>
      </c>
      <c r="O4891" s="1764">
        <f t="shared" si="1591"/>
        <v>0</v>
      </c>
      <c r="P4891" s="1806" t="str">
        <f t="shared" si="1592"/>
        <v/>
      </c>
      <c r="R4891" s="1864" t="str">
        <f t="shared" si="1593"/>
        <v/>
      </c>
      <c r="S4891" s="1807">
        <f t="shared" si="1594"/>
        <v>0</v>
      </c>
      <c r="U4891" s="1764">
        <f t="shared" si="1595"/>
        <v>0</v>
      </c>
      <c r="V4891" s="1764">
        <f t="shared" si="1596"/>
        <v>0</v>
      </c>
      <c r="W4891" s="1764">
        <f t="shared" si="1597"/>
        <v>0</v>
      </c>
      <c r="X4891" s="1768"/>
      <c r="Y4891" s="1784"/>
      <c r="Z4891" s="1770"/>
      <c r="AA4891" s="1843"/>
      <c r="AB4891" s="1843"/>
      <c r="AH4891" s="1867"/>
      <c r="AK4891" s="1868"/>
      <c r="AL4891" s="1868"/>
    </row>
    <row r="4892" spans="9:38" x14ac:dyDescent="0.25">
      <c r="I4892" s="1783">
        <v>0</v>
      </c>
      <c r="J4892" s="1783">
        <v>0</v>
      </c>
      <c r="O4892" s="1764">
        <f t="shared" si="1591"/>
        <v>0</v>
      </c>
      <c r="P4892" s="1806" t="str">
        <f t="shared" si="1592"/>
        <v/>
      </c>
      <c r="R4892" s="1864" t="str">
        <f t="shared" si="1593"/>
        <v/>
      </c>
      <c r="S4892" s="1807">
        <f t="shared" si="1594"/>
        <v>0</v>
      </c>
      <c r="U4892" s="1764">
        <f t="shared" si="1595"/>
        <v>0</v>
      </c>
      <c r="V4892" s="1764">
        <f t="shared" si="1596"/>
        <v>0</v>
      </c>
      <c r="W4892" s="1764">
        <f t="shared" si="1597"/>
        <v>0</v>
      </c>
      <c r="X4892" s="1768"/>
      <c r="Y4892" s="1784"/>
      <c r="Z4892" s="1770"/>
      <c r="AA4892" s="1843"/>
      <c r="AB4892" s="1843"/>
      <c r="AH4892" s="1867"/>
      <c r="AK4892" s="1868"/>
      <c r="AL4892" s="1868"/>
    </row>
    <row r="4893" spans="9:38" x14ac:dyDescent="0.25">
      <c r="I4893" s="1783">
        <v>0</v>
      </c>
      <c r="J4893" s="1783">
        <v>0</v>
      </c>
      <c r="O4893" s="1764">
        <f t="shared" si="1591"/>
        <v>0</v>
      </c>
      <c r="P4893" s="1806" t="str">
        <f t="shared" si="1592"/>
        <v/>
      </c>
      <c r="R4893" s="1864" t="str">
        <f t="shared" si="1593"/>
        <v/>
      </c>
      <c r="S4893" s="1807">
        <f t="shared" si="1594"/>
        <v>0</v>
      </c>
      <c r="U4893" s="1764">
        <f t="shared" si="1595"/>
        <v>0</v>
      </c>
      <c r="V4893" s="1764">
        <f t="shared" si="1596"/>
        <v>0</v>
      </c>
      <c r="W4893" s="1764">
        <f t="shared" si="1597"/>
        <v>0</v>
      </c>
      <c r="X4893" s="1768"/>
      <c r="Y4893" s="1784"/>
      <c r="Z4893" s="1770"/>
      <c r="AA4893" s="1843"/>
      <c r="AB4893" s="1843"/>
      <c r="AH4893" s="1867"/>
      <c r="AK4893" s="1868"/>
      <c r="AL4893" s="1868"/>
    </row>
    <row r="4894" spans="9:38" x14ac:dyDescent="0.25">
      <c r="I4894" s="1783">
        <v>0</v>
      </c>
      <c r="J4894" s="1783">
        <v>0</v>
      </c>
      <c r="O4894" s="1764">
        <f t="shared" si="1591"/>
        <v>0</v>
      </c>
      <c r="P4894" s="1806" t="str">
        <f t="shared" si="1592"/>
        <v/>
      </c>
      <c r="R4894" s="1864" t="str">
        <f t="shared" si="1593"/>
        <v/>
      </c>
      <c r="S4894" s="1807">
        <f t="shared" si="1594"/>
        <v>0</v>
      </c>
      <c r="U4894" s="1764">
        <f t="shared" si="1595"/>
        <v>0</v>
      </c>
      <c r="V4894" s="1764">
        <f t="shared" si="1596"/>
        <v>0</v>
      </c>
      <c r="W4894" s="1764">
        <f t="shared" si="1597"/>
        <v>0</v>
      </c>
      <c r="X4894" s="1768"/>
      <c r="Y4894" s="1784"/>
      <c r="Z4894" s="1770"/>
      <c r="AA4894" s="1843"/>
      <c r="AB4894" s="1843"/>
      <c r="AH4894" s="1867"/>
      <c r="AK4894" s="1868"/>
      <c r="AL4894" s="1868"/>
    </row>
    <row r="4895" spans="9:38" x14ac:dyDescent="0.25">
      <c r="I4895" s="1783">
        <v>0</v>
      </c>
      <c r="J4895" s="1783">
        <v>0</v>
      </c>
      <c r="O4895" s="1764">
        <f t="shared" si="1591"/>
        <v>0</v>
      </c>
      <c r="P4895" s="1806" t="str">
        <f t="shared" si="1592"/>
        <v/>
      </c>
      <c r="R4895" s="1864" t="str">
        <f t="shared" si="1593"/>
        <v/>
      </c>
      <c r="S4895" s="1807">
        <f t="shared" si="1594"/>
        <v>0</v>
      </c>
      <c r="U4895" s="1764">
        <f t="shared" si="1595"/>
        <v>0</v>
      </c>
      <c r="V4895" s="1764">
        <f t="shared" si="1596"/>
        <v>0</v>
      </c>
      <c r="W4895" s="1764">
        <f t="shared" si="1597"/>
        <v>0</v>
      </c>
      <c r="X4895" s="1768"/>
      <c r="Y4895" s="1784"/>
      <c r="Z4895" s="1770"/>
      <c r="AA4895" s="1843"/>
      <c r="AB4895" s="1843"/>
      <c r="AH4895" s="1867"/>
      <c r="AK4895" s="1868"/>
      <c r="AL4895" s="1868"/>
    </row>
    <row r="4896" spans="9:38" x14ac:dyDescent="0.25">
      <c r="I4896" s="1783">
        <v>0</v>
      </c>
      <c r="J4896" s="1783">
        <v>0</v>
      </c>
      <c r="O4896" s="1764">
        <f t="shared" si="1591"/>
        <v>0</v>
      </c>
      <c r="P4896" s="1806" t="str">
        <f t="shared" si="1592"/>
        <v/>
      </c>
      <c r="R4896" s="1864" t="str">
        <f t="shared" si="1593"/>
        <v/>
      </c>
      <c r="S4896" s="1807">
        <f t="shared" si="1594"/>
        <v>0</v>
      </c>
      <c r="U4896" s="1764">
        <f t="shared" si="1595"/>
        <v>0</v>
      </c>
      <c r="V4896" s="1764">
        <f t="shared" si="1596"/>
        <v>0</v>
      </c>
      <c r="W4896" s="1764">
        <f t="shared" si="1597"/>
        <v>0</v>
      </c>
      <c r="X4896" s="1768"/>
      <c r="Y4896" s="1784"/>
      <c r="Z4896" s="1770"/>
      <c r="AA4896" s="1843"/>
      <c r="AB4896" s="1843"/>
      <c r="AH4896" s="1867"/>
      <c r="AK4896" s="1868"/>
      <c r="AL4896" s="1868"/>
    </row>
    <row r="4897" spans="9:38" x14ac:dyDescent="0.25">
      <c r="I4897" s="1783">
        <v>0</v>
      </c>
      <c r="J4897" s="1783">
        <v>0</v>
      </c>
      <c r="O4897" s="1764">
        <f t="shared" si="1591"/>
        <v>0</v>
      </c>
      <c r="P4897" s="1806" t="str">
        <f t="shared" si="1592"/>
        <v/>
      </c>
      <c r="R4897" s="1864" t="str">
        <f t="shared" si="1593"/>
        <v/>
      </c>
      <c r="S4897" s="1807">
        <f t="shared" si="1594"/>
        <v>0</v>
      </c>
      <c r="U4897" s="1764">
        <f t="shared" si="1595"/>
        <v>0</v>
      </c>
      <c r="V4897" s="1764">
        <f t="shared" si="1596"/>
        <v>0</v>
      </c>
      <c r="W4897" s="1764">
        <f t="shared" si="1597"/>
        <v>0</v>
      </c>
      <c r="X4897" s="1768"/>
      <c r="Y4897" s="1784"/>
      <c r="Z4897" s="1770"/>
      <c r="AA4897" s="1843"/>
      <c r="AB4897" s="1843"/>
      <c r="AH4897" s="1867"/>
      <c r="AK4897" s="1868"/>
      <c r="AL4897" s="1868"/>
    </row>
    <row r="4898" spans="9:38" x14ac:dyDescent="0.25">
      <c r="I4898" s="1783">
        <v>0</v>
      </c>
      <c r="J4898" s="1783">
        <v>0</v>
      </c>
      <c r="O4898" s="1764">
        <f t="shared" si="1591"/>
        <v>0</v>
      </c>
      <c r="P4898" s="1806" t="str">
        <f t="shared" si="1592"/>
        <v/>
      </c>
      <c r="R4898" s="1864" t="str">
        <f t="shared" si="1593"/>
        <v/>
      </c>
      <c r="S4898" s="1807">
        <f t="shared" si="1594"/>
        <v>0</v>
      </c>
      <c r="U4898" s="1764">
        <f t="shared" si="1595"/>
        <v>0</v>
      </c>
      <c r="V4898" s="1764">
        <f t="shared" si="1596"/>
        <v>0</v>
      </c>
      <c r="W4898" s="1764">
        <f t="shared" si="1597"/>
        <v>0</v>
      </c>
      <c r="X4898" s="1768"/>
      <c r="Y4898" s="1784"/>
      <c r="Z4898" s="1770"/>
      <c r="AA4898" s="1843"/>
      <c r="AB4898" s="1843"/>
      <c r="AH4898" s="1867"/>
      <c r="AK4898" s="1868"/>
      <c r="AL4898" s="1868"/>
    </row>
    <row r="4899" spans="9:38" x14ac:dyDescent="0.25">
      <c r="I4899" s="1783">
        <v>0</v>
      </c>
      <c r="J4899" s="1783">
        <v>0</v>
      </c>
      <c r="O4899" s="1764">
        <f t="shared" si="1591"/>
        <v>0</v>
      </c>
      <c r="P4899" s="1806" t="str">
        <f t="shared" si="1592"/>
        <v/>
      </c>
      <c r="R4899" s="1864" t="str">
        <f t="shared" si="1593"/>
        <v/>
      </c>
      <c r="S4899" s="1807">
        <f t="shared" si="1594"/>
        <v>0</v>
      </c>
      <c r="U4899" s="1764">
        <f t="shared" si="1595"/>
        <v>0</v>
      </c>
      <c r="V4899" s="1764">
        <f t="shared" si="1596"/>
        <v>0</v>
      </c>
      <c r="W4899" s="1764">
        <f t="shared" si="1597"/>
        <v>0</v>
      </c>
      <c r="X4899" s="1768"/>
      <c r="Y4899" s="1784"/>
      <c r="Z4899" s="1770"/>
      <c r="AA4899" s="1843"/>
      <c r="AB4899" s="1843"/>
      <c r="AH4899" s="1867"/>
      <c r="AK4899" s="1868"/>
      <c r="AL4899" s="1868"/>
    </row>
    <row r="4900" spans="9:38" x14ac:dyDescent="0.25">
      <c r="I4900" s="1783">
        <v>0</v>
      </c>
      <c r="J4900" s="1783">
        <v>0</v>
      </c>
      <c r="O4900" s="1764">
        <f t="shared" si="1591"/>
        <v>0</v>
      </c>
      <c r="P4900" s="1806" t="str">
        <f t="shared" si="1592"/>
        <v/>
      </c>
      <c r="R4900" s="1864" t="str">
        <f t="shared" si="1593"/>
        <v/>
      </c>
      <c r="S4900" s="1807">
        <f t="shared" si="1594"/>
        <v>0</v>
      </c>
      <c r="U4900" s="1764">
        <f t="shared" si="1595"/>
        <v>0</v>
      </c>
      <c r="V4900" s="1764">
        <f t="shared" si="1596"/>
        <v>0</v>
      </c>
      <c r="W4900" s="1764">
        <f t="shared" si="1597"/>
        <v>0</v>
      </c>
      <c r="X4900" s="1768"/>
      <c r="Y4900" s="1784"/>
      <c r="Z4900" s="1770"/>
      <c r="AA4900" s="1843"/>
      <c r="AB4900" s="1843"/>
      <c r="AH4900" s="1867"/>
      <c r="AK4900" s="1868"/>
      <c r="AL4900" s="1868"/>
    </row>
    <row r="4901" spans="9:38" x14ac:dyDescent="0.25">
      <c r="I4901" s="1783">
        <v>0</v>
      </c>
      <c r="J4901" s="1783">
        <v>0</v>
      </c>
      <c r="O4901" s="1764">
        <f t="shared" si="1591"/>
        <v>0</v>
      </c>
      <c r="P4901" s="1806" t="str">
        <f t="shared" si="1592"/>
        <v/>
      </c>
      <c r="R4901" s="1864" t="str">
        <f t="shared" si="1593"/>
        <v/>
      </c>
      <c r="S4901" s="1807">
        <f t="shared" si="1594"/>
        <v>0</v>
      </c>
      <c r="U4901" s="1764">
        <f t="shared" si="1595"/>
        <v>0</v>
      </c>
      <c r="V4901" s="1764">
        <f t="shared" si="1596"/>
        <v>0</v>
      </c>
      <c r="W4901" s="1764">
        <f t="shared" si="1597"/>
        <v>0</v>
      </c>
      <c r="X4901" s="1768"/>
      <c r="Y4901" s="1784"/>
      <c r="Z4901" s="1770"/>
      <c r="AA4901" s="1843"/>
      <c r="AB4901" s="1843"/>
      <c r="AH4901" s="1867"/>
      <c r="AK4901" s="1868"/>
      <c r="AL4901" s="1868"/>
    </row>
    <row r="4902" spans="9:38" x14ac:dyDescent="0.25">
      <c r="I4902" s="1783">
        <v>0</v>
      </c>
      <c r="J4902" s="1783">
        <v>0</v>
      </c>
      <c r="O4902" s="1764">
        <f t="shared" si="1591"/>
        <v>0</v>
      </c>
      <c r="P4902" s="1806" t="str">
        <f t="shared" si="1592"/>
        <v/>
      </c>
      <c r="R4902" s="1864" t="str">
        <f t="shared" si="1593"/>
        <v/>
      </c>
      <c r="S4902" s="1807">
        <f t="shared" si="1594"/>
        <v>0</v>
      </c>
      <c r="U4902" s="1764">
        <f t="shared" si="1595"/>
        <v>0</v>
      </c>
      <c r="V4902" s="1764">
        <f t="shared" si="1596"/>
        <v>0</v>
      </c>
      <c r="W4902" s="1764">
        <f t="shared" si="1597"/>
        <v>0</v>
      </c>
      <c r="X4902" s="1768"/>
      <c r="Y4902" s="1784"/>
      <c r="Z4902" s="1770"/>
      <c r="AA4902" s="1843"/>
      <c r="AB4902" s="1843"/>
      <c r="AH4902" s="1867"/>
      <c r="AK4902" s="1868"/>
      <c r="AL4902" s="1868"/>
    </row>
    <row r="4903" spans="9:38" x14ac:dyDescent="0.25">
      <c r="I4903" s="1783">
        <v>0</v>
      </c>
      <c r="J4903" s="1783">
        <v>0</v>
      </c>
      <c r="O4903" s="1764">
        <f t="shared" si="1591"/>
        <v>0</v>
      </c>
      <c r="P4903" s="1806" t="str">
        <f t="shared" si="1592"/>
        <v/>
      </c>
      <c r="R4903" s="1864" t="str">
        <f t="shared" si="1593"/>
        <v/>
      </c>
      <c r="S4903" s="1807">
        <f t="shared" si="1594"/>
        <v>0</v>
      </c>
      <c r="U4903" s="1764">
        <f t="shared" si="1595"/>
        <v>0</v>
      </c>
      <c r="V4903" s="1764">
        <f t="shared" si="1596"/>
        <v>0</v>
      </c>
      <c r="W4903" s="1764">
        <f t="shared" si="1597"/>
        <v>0</v>
      </c>
      <c r="X4903" s="1768"/>
      <c r="Y4903" s="1784"/>
      <c r="Z4903" s="1770"/>
      <c r="AA4903" s="1843"/>
      <c r="AB4903" s="1843"/>
      <c r="AH4903" s="1867"/>
      <c r="AK4903" s="1868"/>
      <c r="AL4903" s="1868"/>
    </row>
    <row r="4904" spans="9:38" x14ac:dyDescent="0.25">
      <c r="I4904" s="1783">
        <v>0</v>
      </c>
      <c r="J4904" s="1783">
        <v>0</v>
      </c>
      <c r="O4904" s="1764">
        <f t="shared" si="1591"/>
        <v>0</v>
      </c>
      <c r="P4904" s="1806" t="str">
        <f t="shared" si="1592"/>
        <v/>
      </c>
      <c r="R4904" s="1864" t="str">
        <f t="shared" si="1593"/>
        <v/>
      </c>
      <c r="S4904" s="1807">
        <f t="shared" si="1594"/>
        <v>0</v>
      </c>
      <c r="U4904" s="1764">
        <f t="shared" si="1595"/>
        <v>0</v>
      </c>
      <c r="V4904" s="1764">
        <f t="shared" si="1596"/>
        <v>0</v>
      </c>
      <c r="W4904" s="1764">
        <f t="shared" si="1597"/>
        <v>0</v>
      </c>
      <c r="X4904" s="1768"/>
      <c r="Y4904" s="1784"/>
      <c r="Z4904" s="1770"/>
      <c r="AA4904" s="1843"/>
      <c r="AB4904" s="1843"/>
      <c r="AH4904" s="1867"/>
      <c r="AK4904" s="1868"/>
      <c r="AL4904" s="1868"/>
    </row>
    <row r="4905" spans="9:38" x14ac:dyDescent="0.25">
      <c r="I4905" s="1783">
        <v>0</v>
      </c>
      <c r="J4905" s="1783">
        <v>0</v>
      </c>
      <c r="O4905" s="1764">
        <f t="shared" si="1591"/>
        <v>0</v>
      </c>
      <c r="P4905" s="1806" t="str">
        <f t="shared" si="1592"/>
        <v/>
      </c>
      <c r="R4905" s="1864" t="str">
        <f t="shared" si="1593"/>
        <v/>
      </c>
      <c r="S4905" s="1807">
        <f t="shared" si="1594"/>
        <v>0</v>
      </c>
      <c r="U4905" s="1764">
        <f t="shared" si="1595"/>
        <v>0</v>
      </c>
      <c r="V4905" s="1764">
        <f t="shared" si="1596"/>
        <v>0</v>
      </c>
      <c r="W4905" s="1764">
        <f t="shared" si="1597"/>
        <v>0</v>
      </c>
      <c r="X4905" s="1768"/>
      <c r="Y4905" s="1784"/>
      <c r="Z4905" s="1770"/>
      <c r="AA4905" s="1843"/>
      <c r="AB4905" s="1843"/>
      <c r="AH4905" s="1867"/>
      <c r="AK4905" s="1868"/>
      <c r="AL4905" s="1868"/>
    </row>
    <row r="4906" spans="9:38" x14ac:dyDescent="0.25">
      <c r="I4906" s="1783">
        <v>0</v>
      </c>
      <c r="J4906" s="1783">
        <v>0</v>
      </c>
      <c r="O4906" s="1764">
        <f t="shared" si="1591"/>
        <v>0</v>
      </c>
      <c r="P4906" s="1806" t="str">
        <f t="shared" si="1592"/>
        <v/>
      </c>
      <c r="R4906" s="1864" t="str">
        <f t="shared" si="1593"/>
        <v/>
      </c>
      <c r="S4906" s="1807">
        <f t="shared" si="1594"/>
        <v>0</v>
      </c>
      <c r="U4906" s="1764">
        <f t="shared" si="1595"/>
        <v>0</v>
      </c>
      <c r="V4906" s="1764">
        <f t="shared" si="1596"/>
        <v>0</v>
      </c>
      <c r="W4906" s="1764">
        <f t="shared" si="1597"/>
        <v>0</v>
      </c>
      <c r="X4906" s="1768"/>
      <c r="Y4906" s="1784"/>
      <c r="Z4906" s="1770"/>
      <c r="AA4906" s="1843"/>
      <c r="AB4906" s="1843"/>
      <c r="AH4906" s="1867"/>
      <c r="AK4906" s="1868"/>
      <c r="AL4906" s="1868"/>
    </row>
    <row r="4907" spans="9:38" x14ac:dyDescent="0.25">
      <c r="I4907" s="1783">
        <v>0</v>
      </c>
      <c r="J4907" s="1783">
        <v>0</v>
      </c>
      <c r="O4907" s="1764">
        <f t="shared" si="1591"/>
        <v>0</v>
      </c>
      <c r="P4907" s="1806" t="str">
        <f t="shared" si="1592"/>
        <v/>
      </c>
      <c r="R4907" s="1864" t="str">
        <f t="shared" si="1593"/>
        <v/>
      </c>
      <c r="S4907" s="1807">
        <f t="shared" si="1594"/>
        <v>0</v>
      </c>
      <c r="U4907" s="1764">
        <f t="shared" si="1595"/>
        <v>0</v>
      </c>
      <c r="V4907" s="1764">
        <f t="shared" si="1596"/>
        <v>0</v>
      </c>
      <c r="W4907" s="1764">
        <f t="shared" si="1597"/>
        <v>0</v>
      </c>
      <c r="X4907" s="1768"/>
      <c r="Y4907" s="1784"/>
      <c r="Z4907" s="1770"/>
      <c r="AA4907" s="1843"/>
      <c r="AB4907" s="1843"/>
      <c r="AH4907" s="1867"/>
      <c r="AK4907" s="1868"/>
      <c r="AL4907" s="1868"/>
    </row>
    <row r="4908" spans="9:38" x14ac:dyDescent="0.25">
      <c r="I4908" s="1783">
        <v>0</v>
      </c>
      <c r="J4908" s="1783">
        <v>0</v>
      </c>
      <c r="O4908" s="1764">
        <f t="shared" si="1591"/>
        <v>0</v>
      </c>
      <c r="P4908" s="1806" t="str">
        <f t="shared" si="1592"/>
        <v/>
      </c>
      <c r="R4908" s="1864" t="str">
        <f t="shared" si="1593"/>
        <v/>
      </c>
      <c r="S4908" s="1807">
        <f t="shared" si="1594"/>
        <v>0</v>
      </c>
      <c r="U4908" s="1764">
        <f t="shared" si="1595"/>
        <v>0</v>
      </c>
      <c r="V4908" s="1764">
        <f t="shared" si="1596"/>
        <v>0</v>
      </c>
      <c r="W4908" s="1764">
        <f t="shared" si="1597"/>
        <v>0</v>
      </c>
      <c r="X4908" s="1768"/>
      <c r="Y4908" s="1784"/>
      <c r="Z4908" s="1770"/>
      <c r="AA4908" s="1843"/>
      <c r="AB4908" s="1843"/>
      <c r="AH4908" s="1867"/>
      <c r="AK4908" s="1868"/>
      <c r="AL4908" s="1868"/>
    </row>
    <row r="4909" spans="9:38" x14ac:dyDescent="0.25">
      <c r="I4909" s="1783">
        <v>0</v>
      </c>
      <c r="J4909" s="1783">
        <v>0</v>
      </c>
      <c r="O4909" s="1764">
        <f t="shared" si="1591"/>
        <v>0</v>
      </c>
      <c r="P4909" s="1806" t="str">
        <f t="shared" si="1592"/>
        <v/>
      </c>
      <c r="R4909" s="1864" t="str">
        <f t="shared" si="1593"/>
        <v/>
      </c>
      <c r="S4909" s="1807">
        <f t="shared" si="1594"/>
        <v>0</v>
      </c>
      <c r="U4909" s="1764">
        <f t="shared" si="1595"/>
        <v>0</v>
      </c>
      <c r="V4909" s="1764">
        <f t="shared" si="1596"/>
        <v>0</v>
      </c>
      <c r="W4909" s="1764">
        <f t="shared" si="1597"/>
        <v>0</v>
      </c>
      <c r="X4909" s="1768"/>
      <c r="Y4909" s="1784"/>
      <c r="Z4909" s="1770"/>
      <c r="AA4909" s="1843"/>
      <c r="AB4909" s="1843"/>
      <c r="AH4909" s="1867"/>
      <c r="AK4909" s="1868"/>
      <c r="AL4909" s="1868"/>
    </row>
    <row r="4910" spans="9:38" x14ac:dyDescent="0.25">
      <c r="I4910" s="1783">
        <v>0</v>
      </c>
      <c r="J4910" s="1783">
        <v>0</v>
      </c>
      <c r="O4910" s="1764">
        <f t="shared" si="1591"/>
        <v>0</v>
      </c>
      <c r="P4910" s="1806" t="str">
        <f t="shared" si="1592"/>
        <v/>
      </c>
      <c r="R4910" s="1864" t="str">
        <f t="shared" si="1593"/>
        <v/>
      </c>
      <c r="S4910" s="1807">
        <f t="shared" si="1594"/>
        <v>0</v>
      </c>
      <c r="U4910" s="1764">
        <f t="shared" si="1595"/>
        <v>0</v>
      </c>
      <c r="V4910" s="1764">
        <f t="shared" si="1596"/>
        <v>0</v>
      </c>
      <c r="W4910" s="1764">
        <f t="shared" si="1597"/>
        <v>0</v>
      </c>
      <c r="X4910" s="1768"/>
      <c r="Y4910" s="1784"/>
      <c r="Z4910" s="1770"/>
      <c r="AA4910" s="1843"/>
      <c r="AB4910" s="1843"/>
      <c r="AH4910" s="1867"/>
      <c r="AK4910" s="1868"/>
      <c r="AL4910" s="1868"/>
    </row>
    <row r="4911" spans="9:38" x14ac:dyDescent="0.25">
      <c r="I4911" s="1783">
        <v>0</v>
      </c>
      <c r="J4911" s="1783">
        <v>0</v>
      </c>
      <c r="O4911" s="1764">
        <f t="shared" si="1591"/>
        <v>0</v>
      </c>
      <c r="P4911" s="1806" t="str">
        <f t="shared" si="1592"/>
        <v/>
      </c>
      <c r="R4911" s="1864" t="str">
        <f t="shared" si="1593"/>
        <v/>
      </c>
      <c r="S4911" s="1807">
        <f t="shared" si="1594"/>
        <v>0</v>
      </c>
      <c r="U4911" s="1764">
        <f t="shared" si="1595"/>
        <v>0</v>
      </c>
      <c r="V4911" s="1764">
        <f t="shared" si="1596"/>
        <v>0</v>
      </c>
      <c r="W4911" s="1764">
        <f t="shared" si="1597"/>
        <v>0</v>
      </c>
      <c r="X4911" s="1768"/>
      <c r="Y4911" s="1784"/>
      <c r="Z4911" s="1770"/>
      <c r="AA4911" s="1843"/>
      <c r="AB4911" s="1843"/>
      <c r="AH4911" s="1867"/>
      <c r="AK4911" s="1868"/>
      <c r="AL4911" s="1868"/>
    </row>
    <row r="4912" spans="9:38" x14ac:dyDescent="0.25">
      <c r="I4912" s="1783">
        <v>0</v>
      </c>
      <c r="J4912" s="1783">
        <v>0</v>
      </c>
      <c r="O4912" s="1764">
        <f t="shared" si="1591"/>
        <v>0</v>
      </c>
      <c r="P4912" s="1806" t="str">
        <f t="shared" si="1592"/>
        <v/>
      </c>
      <c r="R4912" s="1864" t="str">
        <f t="shared" si="1593"/>
        <v/>
      </c>
      <c r="S4912" s="1807">
        <f t="shared" si="1594"/>
        <v>0</v>
      </c>
      <c r="U4912" s="1764">
        <f t="shared" si="1595"/>
        <v>0</v>
      </c>
      <c r="V4912" s="1764">
        <f t="shared" si="1596"/>
        <v>0</v>
      </c>
      <c r="W4912" s="1764">
        <f t="shared" si="1597"/>
        <v>0</v>
      </c>
      <c r="X4912" s="1768"/>
      <c r="Y4912" s="1784"/>
      <c r="Z4912" s="1770"/>
      <c r="AA4912" s="1843"/>
      <c r="AB4912" s="1843"/>
      <c r="AH4912" s="1867"/>
      <c r="AK4912" s="1868"/>
      <c r="AL4912" s="1868"/>
    </row>
    <row r="4913" spans="9:38" x14ac:dyDescent="0.25">
      <c r="I4913" s="1783">
        <v>0</v>
      </c>
      <c r="J4913" s="1783">
        <v>0</v>
      </c>
      <c r="O4913" s="1764">
        <f t="shared" si="1591"/>
        <v>0</v>
      </c>
      <c r="P4913" s="1806" t="str">
        <f t="shared" si="1592"/>
        <v/>
      </c>
      <c r="R4913" s="1864" t="str">
        <f t="shared" si="1593"/>
        <v/>
      </c>
      <c r="S4913" s="1807">
        <f t="shared" si="1594"/>
        <v>0</v>
      </c>
      <c r="U4913" s="1764">
        <f t="shared" si="1595"/>
        <v>0</v>
      </c>
      <c r="V4913" s="1764">
        <f t="shared" si="1596"/>
        <v>0</v>
      </c>
      <c r="W4913" s="1764">
        <f t="shared" si="1597"/>
        <v>0</v>
      </c>
      <c r="X4913" s="1768"/>
      <c r="Y4913" s="1784"/>
      <c r="Z4913" s="1770"/>
      <c r="AA4913" s="1843"/>
      <c r="AB4913" s="1843"/>
      <c r="AH4913" s="1867"/>
      <c r="AK4913" s="1868"/>
      <c r="AL4913" s="1868"/>
    </row>
    <row r="4914" spans="9:38" x14ac:dyDescent="0.25">
      <c r="I4914" s="1783">
        <v>0</v>
      </c>
      <c r="J4914" s="1783">
        <v>0</v>
      </c>
      <c r="O4914" s="1764">
        <f t="shared" si="1591"/>
        <v>0</v>
      </c>
      <c r="P4914" s="1806" t="str">
        <f t="shared" si="1592"/>
        <v/>
      </c>
      <c r="R4914" s="1864" t="str">
        <f t="shared" si="1593"/>
        <v/>
      </c>
      <c r="S4914" s="1807">
        <f t="shared" si="1594"/>
        <v>0</v>
      </c>
      <c r="U4914" s="1764">
        <f t="shared" si="1595"/>
        <v>0</v>
      </c>
      <c r="V4914" s="1764">
        <f t="shared" si="1596"/>
        <v>0</v>
      </c>
      <c r="W4914" s="1764">
        <f t="shared" si="1597"/>
        <v>0</v>
      </c>
      <c r="X4914" s="1768"/>
      <c r="Y4914" s="1784"/>
      <c r="Z4914" s="1770"/>
      <c r="AA4914" s="1843"/>
      <c r="AB4914" s="1843"/>
      <c r="AH4914" s="1867"/>
      <c r="AK4914" s="1868"/>
      <c r="AL4914" s="1868"/>
    </row>
    <row r="4915" spans="9:38" x14ac:dyDescent="0.25">
      <c r="I4915" s="1783">
        <v>0</v>
      </c>
      <c r="J4915" s="1783">
        <v>0</v>
      </c>
      <c r="O4915" s="1764">
        <f t="shared" si="1591"/>
        <v>0</v>
      </c>
      <c r="P4915" s="1806" t="str">
        <f t="shared" si="1592"/>
        <v/>
      </c>
      <c r="R4915" s="1864" t="str">
        <f t="shared" si="1593"/>
        <v/>
      </c>
      <c r="S4915" s="1807">
        <f t="shared" si="1594"/>
        <v>0</v>
      </c>
      <c r="U4915" s="1764">
        <f t="shared" si="1595"/>
        <v>0</v>
      </c>
      <c r="V4915" s="1764">
        <f t="shared" si="1596"/>
        <v>0</v>
      </c>
      <c r="W4915" s="1764">
        <f t="shared" si="1597"/>
        <v>0</v>
      </c>
      <c r="X4915" s="1768"/>
      <c r="Y4915" s="1784"/>
      <c r="Z4915" s="1770"/>
      <c r="AA4915" s="1843"/>
      <c r="AB4915" s="1843"/>
      <c r="AH4915" s="1867"/>
      <c r="AK4915" s="1868"/>
      <c r="AL4915" s="1868"/>
    </row>
    <row r="4916" spans="9:38" x14ac:dyDescent="0.25">
      <c r="I4916" s="1783">
        <v>0</v>
      </c>
      <c r="J4916" s="1783">
        <v>0</v>
      </c>
      <c r="O4916" s="1764">
        <f t="shared" si="1591"/>
        <v>0</v>
      </c>
      <c r="P4916" s="1806" t="str">
        <f t="shared" si="1592"/>
        <v/>
      </c>
      <c r="R4916" s="1864" t="str">
        <f t="shared" si="1593"/>
        <v/>
      </c>
      <c r="S4916" s="1807">
        <f t="shared" si="1594"/>
        <v>0</v>
      </c>
      <c r="U4916" s="1764">
        <f t="shared" si="1595"/>
        <v>0</v>
      </c>
      <c r="V4916" s="1764">
        <f t="shared" si="1596"/>
        <v>0</v>
      </c>
      <c r="W4916" s="1764">
        <f t="shared" si="1597"/>
        <v>0</v>
      </c>
      <c r="X4916" s="1768"/>
      <c r="Y4916" s="1784"/>
      <c r="Z4916" s="1770"/>
      <c r="AA4916" s="1843"/>
      <c r="AB4916" s="1843"/>
      <c r="AH4916" s="1867"/>
      <c r="AK4916" s="1868"/>
      <c r="AL4916" s="1868"/>
    </row>
    <row r="4917" spans="9:38" x14ac:dyDescent="0.25">
      <c r="I4917" s="1783">
        <v>0</v>
      </c>
      <c r="J4917" s="1783">
        <v>0</v>
      </c>
      <c r="O4917" s="1764">
        <f t="shared" si="1591"/>
        <v>0</v>
      </c>
      <c r="P4917" s="1806" t="str">
        <f t="shared" si="1592"/>
        <v/>
      </c>
      <c r="R4917" s="1864" t="str">
        <f t="shared" si="1593"/>
        <v/>
      </c>
      <c r="S4917" s="1807">
        <f t="shared" si="1594"/>
        <v>0</v>
      </c>
      <c r="U4917" s="1764">
        <f t="shared" si="1595"/>
        <v>0</v>
      </c>
      <c r="V4917" s="1764">
        <f t="shared" si="1596"/>
        <v>0</v>
      </c>
      <c r="W4917" s="1764">
        <f t="shared" si="1597"/>
        <v>0</v>
      </c>
      <c r="X4917" s="1768"/>
      <c r="Y4917" s="1784"/>
      <c r="Z4917" s="1770"/>
      <c r="AA4917" s="1843"/>
      <c r="AB4917" s="1843"/>
      <c r="AH4917" s="1867"/>
      <c r="AK4917" s="1868"/>
      <c r="AL4917" s="1868"/>
    </row>
    <row r="4918" spans="9:38" x14ac:dyDescent="0.25">
      <c r="I4918" s="1783">
        <v>0</v>
      </c>
      <c r="J4918" s="1783">
        <v>0</v>
      </c>
      <c r="O4918" s="1764">
        <f t="shared" si="1591"/>
        <v>0</v>
      </c>
      <c r="P4918" s="1806" t="str">
        <f t="shared" si="1592"/>
        <v/>
      </c>
      <c r="R4918" s="1864" t="str">
        <f t="shared" si="1593"/>
        <v/>
      </c>
      <c r="S4918" s="1807">
        <f t="shared" si="1594"/>
        <v>0</v>
      </c>
      <c r="U4918" s="1764">
        <f t="shared" si="1595"/>
        <v>0</v>
      </c>
      <c r="V4918" s="1764">
        <f t="shared" si="1596"/>
        <v>0</v>
      </c>
      <c r="W4918" s="1764">
        <f t="shared" si="1597"/>
        <v>0</v>
      </c>
      <c r="X4918" s="1768"/>
      <c r="Y4918" s="1784"/>
      <c r="Z4918" s="1770"/>
      <c r="AA4918" s="1843"/>
      <c r="AB4918" s="1843"/>
      <c r="AH4918" s="1867"/>
      <c r="AK4918" s="1868"/>
      <c r="AL4918" s="1868"/>
    </row>
    <row r="4919" spans="9:38" x14ac:dyDescent="0.25">
      <c r="I4919" s="1783">
        <v>0</v>
      </c>
      <c r="J4919" s="1783">
        <v>0</v>
      </c>
      <c r="O4919" s="1764">
        <f t="shared" si="1591"/>
        <v>0</v>
      </c>
      <c r="P4919" s="1806" t="str">
        <f t="shared" si="1592"/>
        <v/>
      </c>
      <c r="R4919" s="1864" t="str">
        <f t="shared" si="1593"/>
        <v/>
      </c>
      <c r="S4919" s="1807">
        <f t="shared" si="1594"/>
        <v>0</v>
      </c>
      <c r="U4919" s="1764">
        <f t="shared" si="1595"/>
        <v>0</v>
      </c>
      <c r="V4919" s="1764">
        <f t="shared" si="1596"/>
        <v>0</v>
      </c>
      <c r="W4919" s="1764">
        <f t="shared" si="1597"/>
        <v>0</v>
      </c>
      <c r="X4919" s="1768"/>
      <c r="Y4919" s="1784"/>
      <c r="Z4919" s="1770"/>
      <c r="AA4919" s="1843"/>
      <c r="AB4919" s="1843"/>
      <c r="AH4919" s="1867"/>
      <c r="AK4919" s="1868"/>
      <c r="AL4919" s="1868"/>
    </row>
    <row r="4920" spans="9:38" x14ac:dyDescent="0.25">
      <c r="I4920" s="1783">
        <v>0</v>
      </c>
      <c r="J4920" s="1783">
        <v>0</v>
      </c>
      <c r="O4920" s="1764">
        <f t="shared" si="1591"/>
        <v>0</v>
      </c>
      <c r="P4920" s="1806" t="str">
        <f t="shared" si="1592"/>
        <v/>
      </c>
      <c r="R4920" s="1864" t="str">
        <f t="shared" si="1593"/>
        <v/>
      </c>
      <c r="S4920" s="1807">
        <f t="shared" si="1594"/>
        <v>0</v>
      </c>
      <c r="U4920" s="1764">
        <f t="shared" si="1595"/>
        <v>0</v>
      </c>
      <c r="V4920" s="1764">
        <f t="shared" si="1596"/>
        <v>0</v>
      </c>
      <c r="W4920" s="1764">
        <f t="shared" si="1597"/>
        <v>0</v>
      </c>
      <c r="X4920" s="1768"/>
      <c r="Y4920" s="1784"/>
      <c r="Z4920" s="1770"/>
      <c r="AA4920" s="1843"/>
      <c r="AB4920" s="1843"/>
      <c r="AH4920" s="1867"/>
      <c r="AK4920" s="1868"/>
      <c r="AL4920" s="1868"/>
    </row>
    <row r="4921" spans="9:38" x14ac:dyDescent="0.25">
      <c r="I4921" s="1783">
        <v>0</v>
      </c>
      <c r="J4921" s="1783">
        <v>0</v>
      </c>
      <c r="O4921" s="1764">
        <f t="shared" si="1591"/>
        <v>0</v>
      </c>
      <c r="P4921" s="1806" t="str">
        <f t="shared" si="1592"/>
        <v/>
      </c>
      <c r="R4921" s="1864" t="str">
        <f t="shared" si="1593"/>
        <v/>
      </c>
      <c r="S4921" s="1807">
        <f t="shared" si="1594"/>
        <v>0</v>
      </c>
      <c r="U4921" s="1764">
        <f t="shared" si="1595"/>
        <v>0</v>
      </c>
      <c r="V4921" s="1764">
        <f t="shared" si="1596"/>
        <v>0</v>
      </c>
      <c r="W4921" s="1764">
        <f t="shared" si="1597"/>
        <v>0</v>
      </c>
      <c r="X4921" s="1768"/>
      <c r="Y4921" s="1784"/>
      <c r="Z4921" s="1770"/>
      <c r="AA4921" s="1843"/>
      <c r="AB4921" s="1843"/>
      <c r="AH4921" s="1867"/>
      <c r="AK4921" s="1868"/>
      <c r="AL4921" s="1868"/>
    </row>
    <row r="4922" spans="9:38" x14ac:dyDescent="0.25">
      <c r="I4922" s="1783">
        <v>0</v>
      </c>
      <c r="J4922" s="1783">
        <v>0</v>
      </c>
      <c r="O4922" s="1764">
        <f t="shared" si="1591"/>
        <v>0</v>
      </c>
      <c r="P4922" s="1806" t="str">
        <f t="shared" si="1592"/>
        <v/>
      </c>
      <c r="R4922" s="1864" t="str">
        <f t="shared" si="1593"/>
        <v/>
      </c>
      <c r="S4922" s="1807">
        <f t="shared" si="1594"/>
        <v>0</v>
      </c>
      <c r="U4922" s="1764">
        <f t="shared" si="1595"/>
        <v>0</v>
      </c>
      <c r="V4922" s="1764">
        <f t="shared" si="1596"/>
        <v>0</v>
      </c>
      <c r="W4922" s="1764">
        <f t="shared" si="1597"/>
        <v>0</v>
      </c>
      <c r="X4922" s="1768"/>
      <c r="Y4922" s="1784"/>
      <c r="Z4922" s="1770"/>
      <c r="AA4922" s="1843"/>
      <c r="AB4922" s="1843"/>
      <c r="AH4922" s="1867"/>
      <c r="AK4922" s="1868"/>
      <c r="AL4922" s="1868"/>
    </row>
    <row r="4923" spans="9:38" x14ac:dyDescent="0.25">
      <c r="I4923" s="1783">
        <v>0</v>
      </c>
      <c r="J4923" s="1783">
        <v>0</v>
      </c>
      <c r="O4923" s="1764">
        <f t="shared" si="1591"/>
        <v>0</v>
      </c>
      <c r="P4923" s="1806" t="str">
        <f t="shared" si="1592"/>
        <v/>
      </c>
      <c r="R4923" s="1864" t="str">
        <f t="shared" si="1593"/>
        <v/>
      </c>
      <c r="S4923" s="1807">
        <f t="shared" si="1594"/>
        <v>0</v>
      </c>
      <c r="U4923" s="1764">
        <f t="shared" si="1595"/>
        <v>0</v>
      </c>
      <c r="V4923" s="1764">
        <f t="shared" si="1596"/>
        <v>0</v>
      </c>
      <c r="W4923" s="1764">
        <f t="shared" si="1597"/>
        <v>0</v>
      </c>
      <c r="X4923" s="1768"/>
      <c r="Y4923" s="1784"/>
      <c r="Z4923" s="1770"/>
      <c r="AA4923" s="1843"/>
      <c r="AB4923" s="1843"/>
      <c r="AH4923" s="1867"/>
      <c r="AK4923" s="1868"/>
      <c r="AL4923" s="1868"/>
    </row>
    <row r="4924" spans="9:38" x14ac:dyDescent="0.25">
      <c r="I4924" s="1783">
        <v>0</v>
      </c>
      <c r="J4924" s="1783">
        <v>0</v>
      </c>
      <c r="O4924" s="1764">
        <f t="shared" si="1591"/>
        <v>0</v>
      </c>
      <c r="P4924" s="1806" t="str">
        <f t="shared" si="1592"/>
        <v/>
      </c>
      <c r="R4924" s="1864" t="str">
        <f t="shared" si="1593"/>
        <v/>
      </c>
      <c r="S4924" s="1807">
        <f t="shared" si="1594"/>
        <v>0</v>
      </c>
      <c r="U4924" s="1764">
        <f t="shared" si="1595"/>
        <v>0</v>
      </c>
      <c r="V4924" s="1764">
        <f t="shared" si="1596"/>
        <v>0</v>
      </c>
      <c r="W4924" s="1764">
        <f t="shared" si="1597"/>
        <v>0</v>
      </c>
      <c r="X4924" s="1768"/>
      <c r="Y4924" s="1784"/>
      <c r="Z4924" s="1770"/>
      <c r="AA4924" s="1843"/>
      <c r="AB4924" s="1843"/>
      <c r="AH4924" s="1867"/>
      <c r="AK4924" s="1868"/>
      <c r="AL4924" s="1868"/>
    </row>
    <row r="4925" spans="9:38" x14ac:dyDescent="0.25">
      <c r="I4925" s="1783">
        <v>0</v>
      </c>
      <c r="J4925" s="1783">
        <v>0</v>
      </c>
      <c r="O4925" s="1764">
        <f t="shared" si="1591"/>
        <v>0</v>
      </c>
      <c r="P4925" s="1806" t="str">
        <f t="shared" si="1592"/>
        <v/>
      </c>
      <c r="R4925" s="1864" t="str">
        <f t="shared" si="1593"/>
        <v/>
      </c>
      <c r="S4925" s="1807">
        <f t="shared" si="1594"/>
        <v>0</v>
      </c>
      <c r="U4925" s="1764">
        <f t="shared" si="1595"/>
        <v>0</v>
      </c>
      <c r="V4925" s="1764">
        <f t="shared" si="1596"/>
        <v>0</v>
      </c>
      <c r="W4925" s="1764">
        <f t="shared" si="1597"/>
        <v>0</v>
      </c>
      <c r="X4925" s="1768"/>
      <c r="Y4925" s="1784"/>
      <c r="Z4925" s="1770"/>
      <c r="AA4925" s="1843"/>
      <c r="AB4925" s="1843"/>
      <c r="AH4925" s="1867"/>
      <c r="AK4925" s="1868"/>
      <c r="AL4925" s="1868"/>
    </row>
    <row r="4926" spans="9:38" x14ac:dyDescent="0.25">
      <c r="I4926" s="1783">
        <v>0</v>
      </c>
      <c r="J4926" s="1783">
        <v>0</v>
      </c>
      <c r="O4926" s="1764">
        <f t="shared" si="1591"/>
        <v>0</v>
      </c>
      <c r="P4926" s="1806" t="str">
        <f t="shared" si="1592"/>
        <v/>
      </c>
      <c r="R4926" s="1864" t="str">
        <f t="shared" si="1593"/>
        <v/>
      </c>
      <c r="S4926" s="1807">
        <f t="shared" si="1594"/>
        <v>0</v>
      </c>
      <c r="U4926" s="1764">
        <f t="shared" si="1595"/>
        <v>0</v>
      </c>
      <c r="V4926" s="1764">
        <f t="shared" si="1596"/>
        <v>0</v>
      </c>
      <c r="W4926" s="1764">
        <f t="shared" si="1597"/>
        <v>0</v>
      </c>
      <c r="X4926" s="1768"/>
      <c r="Y4926" s="1784"/>
      <c r="Z4926" s="1770"/>
      <c r="AA4926" s="1843"/>
      <c r="AB4926" s="1843"/>
      <c r="AH4926" s="1867"/>
      <c r="AK4926" s="1868"/>
      <c r="AL4926" s="1868"/>
    </row>
    <row r="4927" spans="9:38" x14ac:dyDescent="0.25">
      <c r="I4927" s="1783">
        <v>0</v>
      </c>
      <c r="J4927" s="1783">
        <v>0</v>
      </c>
      <c r="O4927" s="1764">
        <f t="shared" si="1591"/>
        <v>0</v>
      </c>
      <c r="P4927" s="1806" t="str">
        <f t="shared" si="1592"/>
        <v/>
      </c>
      <c r="R4927" s="1864" t="str">
        <f t="shared" si="1593"/>
        <v/>
      </c>
      <c r="S4927" s="1807">
        <f t="shared" si="1594"/>
        <v>0</v>
      </c>
      <c r="U4927" s="1764">
        <f t="shared" si="1595"/>
        <v>0</v>
      </c>
      <c r="V4927" s="1764">
        <f t="shared" si="1596"/>
        <v>0</v>
      </c>
      <c r="W4927" s="1764">
        <f t="shared" si="1597"/>
        <v>0</v>
      </c>
      <c r="X4927" s="1768"/>
      <c r="Y4927" s="1784"/>
      <c r="Z4927" s="1770"/>
      <c r="AA4927" s="1843"/>
      <c r="AB4927" s="1843"/>
      <c r="AH4927" s="1867"/>
      <c r="AK4927" s="1868"/>
      <c r="AL4927" s="1868"/>
    </row>
    <row r="4928" spans="9:38" x14ac:dyDescent="0.25">
      <c r="I4928" s="1783">
        <v>0</v>
      </c>
      <c r="J4928" s="1783">
        <v>0</v>
      </c>
      <c r="O4928" s="1764">
        <f t="shared" si="1591"/>
        <v>0</v>
      </c>
      <c r="P4928" s="1806" t="str">
        <f t="shared" si="1592"/>
        <v/>
      </c>
      <c r="R4928" s="1864" t="str">
        <f t="shared" si="1593"/>
        <v/>
      </c>
      <c r="S4928" s="1807">
        <f t="shared" si="1594"/>
        <v>0</v>
      </c>
      <c r="U4928" s="1764">
        <f t="shared" si="1595"/>
        <v>0</v>
      </c>
      <c r="V4928" s="1764">
        <f t="shared" si="1596"/>
        <v>0</v>
      </c>
      <c r="W4928" s="1764">
        <f t="shared" si="1597"/>
        <v>0</v>
      </c>
      <c r="X4928" s="1768"/>
      <c r="Y4928" s="1784"/>
      <c r="Z4928" s="1770"/>
      <c r="AA4928" s="1843"/>
      <c r="AB4928" s="1843"/>
      <c r="AH4928" s="1867"/>
      <c r="AK4928" s="1868"/>
      <c r="AL4928" s="1868"/>
    </row>
    <row r="4929" spans="9:38" x14ac:dyDescent="0.25">
      <c r="I4929" s="1783">
        <v>0</v>
      </c>
      <c r="J4929" s="1783">
        <v>0</v>
      </c>
      <c r="O4929" s="1764">
        <f t="shared" si="1591"/>
        <v>0</v>
      </c>
      <c r="P4929" s="1806" t="str">
        <f t="shared" si="1592"/>
        <v/>
      </c>
      <c r="R4929" s="1864" t="str">
        <f t="shared" si="1593"/>
        <v/>
      </c>
      <c r="S4929" s="1807">
        <f t="shared" si="1594"/>
        <v>0</v>
      </c>
      <c r="U4929" s="1764">
        <f t="shared" si="1595"/>
        <v>0</v>
      </c>
      <c r="V4929" s="1764">
        <f t="shared" si="1596"/>
        <v>0</v>
      </c>
      <c r="W4929" s="1764">
        <f t="shared" si="1597"/>
        <v>0</v>
      </c>
      <c r="X4929" s="1768"/>
      <c r="Y4929" s="1784"/>
      <c r="Z4929" s="1770"/>
      <c r="AA4929" s="1843"/>
      <c r="AB4929" s="1843"/>
      <c r="AH4929" s="1867"/>
      <c r="AK4929" s="1868"/>
      <c r="AL4929" s="1868"/>
    </row>
    <row r="4930" spans="9:38" x14ac:dyDescent="0.25">
      <c r="I4930" s="1783">
        <v>0</v>
      </c>
      <c r="J4930" s="1783">
        <v>0</v>
      </c>
      <c r="O4930" s="1764">
        <f t="shared" si="1591"/>
        <v>0</v>
      </c>
      <c r="P4930" s="1806" t="str">
        <f t="shared" si="1592"/>
        <v/>
      </c>
      <c r="R4930" s="1864" t="str">
        <f t="shared" si="1593"/>
        <v/>
      </c>
      <c r="S4930" s="1807">
        <f t="shared" si="1594"/>
        <v>0</v>
      </c>
      <c r="U4930" s="1764">
        <f t="shared" si="1595"/>
        <v>0</v>
      </c>
      <c r="V4930" s="1764">
        <f t="shared" si="1596"/>
        <v>0</v>
      </c>
      <c r="W4930" s="1764">
        <f t="shared" si="1597"/>
        <v>0</v>
      </c>
      <c r="X4930" s="1768"/>
      <c r="Y4930" s="1784"/>
      <c r="Z4930" s="1770"/>
      <c r="AA4930" s="1843"/>
      <c r="AB4930" s="1843"/>
      <c r="AH4930" s="1867"/>
      <c r="AK4930" s="1868"/>
      <c r="AL4930" s="1868"/>
    </row>
    <row r="4931" spans="9:38" x14ac:dyDescent="0.25">
      <c r="I4931" s="1783">
        <v>0</v>
      </c>
      <c r="J4931" s="1783">
        <v>0</v>
      </c>
      <c r="O4931" s="1764">
        <f t="shared" si="1591"/>
        <v>0</v>
      </c>
      <c r="P4931" s="1806" t="str">
        <f t="shared" si="1592"/>
        <v/>
      </c>
      <c r="R4931" s="1864" t="str">
        <f t="shared" si="1593"/>
        <v/>
      </c>
      <c r="S4931" s="1807">
        <f t="shared" si="1594"/>
        <v>0</v>
      </c>
      <c r="U4931" s="1764">
        <f t="shared" si="1595"/>
        <v>0</v>
      </c>
      <c r="V4931" s="1764">
        <f t="shared" si="1596"/>
        <v>0</v>
      </c>
      <c r="W4931" s="1764">
        <f t="shared" si="1597"/>
        <v>0</v>
      </c>
      <c r="X4931" s="1768"/>
      <c r="Y4931" s="1784"/>
      <c r="Z4931" s="1770"/>
      <c r="AA4931" s="1843"/>
      <c r="AB4931" s="1843"/>
      <c r="AH4931" s="1867"/>
      <c r="AK4931" s="1868"/>
      <c r="AL4931" s="1868"/>
    </row>
    <row r="4932" spans="9:38" x14ac:dyDescent="0.25">
      <c r="I4932" s="1783">
        <v>0</v>
      </c>
      <c r="J4932" s="1783">
        <v>0</v>
      </c>
      <c r="O4932" s="1764">
        <f t="shared" si="1591"/>
        <v>0</v>
      </c>
      <c r="P4932" s="1806" t="str">
        <f t="shared" si="1592"/>
        <v/>
      </c>
      <c r="R4932" s="1864" t="str">
        <f t="shared" si="1593"/>
        <v/>
      </c>
      <c r="S4932" s="1807">
        <f t="shared" si="1594"/>
        <v>0</v>
      </c>
      <c r="U4932" s="1764">
        <f t="shared" si="1595"/>
        <v>0</v>
      </c>
      <c r="V4932" s="1764">
        <f t="shared" si="1596"/>
        <v>0</v>
      </c>
      <c r="W4932" s="1764">
        <f t="shared" si="1597"/>
        <v>0</v>
      </c>
      <c r="X4932" s="1768"/>
      <c r="Y4932" s="1784"/>
      <c r="Z4932" s="1770"/>
      <c r="AA4932" s="1843"/>
      <c r="AB4932" s="1843"/>
      <c r="AH4932" s="1867"/>
      <c r="AK4932" s="1868"/>
      <c r="AL4932" s="1868"/>
    </row>
    <row r="4933" spans="9:38" x14ac:dyDescent="0.25">
      <c r="I4933" s="1783">
        <v>0</v>
      </c>
      <c r="J4933" s="1783">
        <v>0</v>
      </c>
      <c r="O4933" s="1764">
        <f t="shared" si="1591"/>
        <v>0</v>
      </c>
      <c r="P4933" s="1806" t="str">
        <f t="shared" si="1592"/>
        <v/>
      </c>
      <c r="R4933" s="1864" t="str">
        <f t="shared" si="1593"/>
        <v/>
      </c>
      <c r="S4933" s="1807">
        <f t="shared" si="1594"/>
        <v>0</v>
      </c>
      <c r="U4933" s="1764">
        <f t="shared" si="1595"/>
        <v>0</v>
      </c>
      <c r="V4933" s="1764">
        <f t="shared" si="1596"/>
        <v>0</v>
      </c>
      <c r="W4933" s="1764">
        <f t="shared" si="1597"/>
        <v>0</v>
      </c>
      <c r="X4933" s="1768"/>
      <c r="Y4933" s="1784"/>
      <c r="Z4933" s="1770"/>
      <c r="AA4933" s="1843"/>
      <c r="AB4933" s="1843"/>
      <c r="AH4933" s="1867"/>
      <c r="AK4933" s="1868"/>
      <c r="AL4933" s="1868"/>
    </row>
    <row r="4934" spans="9:38" x14ac:dyDescent="0.25">
      <c r="I4934" s="1783">
        <v>0</v>
      </c>
      <c r="J4934" s="1783">
        <v>0</v>
      </c>
      <c r="O4934" s="1764">
        <f t="shared" si="1591"/>
        <v>0</v>
      </c>
      <c r="P4934" s="1806" t="str">
        <f t="shared" si="1592"/>
        <v/>
      </c>
      <c r="R4934" s="1864" t="str">
        <f t="shared" si="1593"/>
        <v/>
      </c>
      <c r="S4934" s="1807">
        <f t="shared" si="1594"/>
        <v>0</v>
      </c>
      <c r="U4934" s="1764">
        <f t="shared" si="1595"/>
        <v>0</v>
      </c>
      <c r="V4934" s="1764">
        <f t="shared" si="1596"/>
        <v>0</v>
      </c>
      <c r="W4934" s="1764">
        <f t="shared" si="1597"/>
        <v>0</v>
      </c>
      <c r="X4934" s="1768"/>
      <c r="Y4934" s="1784"/>
      <c r="Z4934" s="1770"/>
      <c r="AA4934" s="1843"/>
      <c r="AB4934" s="1843"/>
      <c r="AH4934" s="1867"/>
      <c r="AK4934" s="1868"/>
      <c r="AL4934" s="1868"/>
    </row>
    <row r="4935" spans="9:38" x14ac:dyDescent="0.25">
      <c r="I4935" s="1783">
        <v>0</v>
      </c>
      <c r="J4935" s="1783">
        <v>0</v>
      </c>
      <c r="O4935" s="1764">
        <f t="shared" si="1591"/>
        <v>0</v>
      </c>
      <c r="P4935" s="1806" t="str">
        <f t="shared" si="1592"/>
        <v/>
      </c>
      <c r="R4935" s="1864" t="str">
        <f t="shared" si="1593"/>
        <v/>
      </c>
      <c r="S4935" s="1807">
        <f t="shared" si="1594"/>
        <v>0</v>
      </c>
      <c r="U4935" s="1764">
        <f t="shared" si="1595"/>
        <v>0</v>
      </c>
      <c r="V4935" s="1764">
        <f t="shared" si="1596"/>
        <v>0</v>
      </c>
      <c r="W4935" s="1764">
        <f t="shared" si="1597"/>
        <v>0</v>
      </c>
      <c r="X4935" s="1768"/>
      <c r="Y4935" s="1784"/>
      <c r="Z4935" s="1770"/>
      <c r="AA4935" s="1843"/>
      <c r="AB4935" s="1843"/>
      <c r="AH4935" s="1867"/>
      <c r="AK4935" s="1868"/>
      <c r="AL4935" s="1868"/>
    </row>
    <row r="4936" spans="9:38" x14ac:dyDescent="0.25">
      <c r="I4936" s="1783">
        <v>0</v>
      </c>
      <c r="J4936" s="1783">
        <v>0</v>
      </c>
      <c r="O4936" s="1764">
        <f t="shared" si="1591"/>
        <v>0</v>
      </c>
      <c r="P4936" s="1806" t="str">
        <f t="shared" si="1592"/>
        <v/>
      </c>
      <c r="R4936" s="1864" t="str">
        <f t="shared" si="1593"/>
        <v/>
      </c>
      <c r="S4936" s="1807">
        <f t="shared" si="1594"/>
        <v>0</v>
      </c>
      <c r="U4936" s="1764">
        <f t="shared" si="1595"/>
        <v>0</v>
      </c>
      <c r="V4936" s="1764">
        <f t="shared" si="1596"/>
        <v>0</v>
      </c>
      <c r="W4936" s="1764">
        <f t="shared" si="1597"/>
        <v>0</v>
      </c>
      <c r="X4936" s="1768"/>
      <c r="Y4936" s="1784"/>
      <c r="Z4936" s="1770"/>
      <c r="AA4936" s="1843"/>
      <c r="AB4936" s="1843"/>
      <c r="AH4936" s="1867"/>
      <c r="AK4936" s="1868"/>
      <c r="AL4936" s="1868"/>
    </row>
    <row r="4937" spans="9:38" x14ac:dyDescent="0.25">
      <c r="I4937" s="1783">
        <v>0</v>
      </c>
      <c r="J4937" s="1783">
        <v>0</v>
      </c>
      <c r="O4937" s="1764">
        <f t="shared" ref="O4937:O5000" si="1598">N4937-Q4937</f>
        <v>0</v>
      </c>
      <c r="P4937" s="1806" t="str">
        <f t="shared" ref="P4937:P5000" si="1599">IF(N4937&lt;=0,"",O4937/N4937)</f>
        <v/>
      </c>
      <c r="R4937" s="1864" t="str">
        <f t="shared" ref="R4937:R5000" si="1600">IF(N4937&lt;=0,"",Q4937/N4937)</f>
        <v/>
      </c>
      <c r="S4937" s="1807">
        <f t="shared" ref="S4937:S5000" si="1601">Q4937/$S$1</f>
        <v>0</v>
      </c>
      <c r="U4937" s="1764">
        <f t="shared" ref="U4937:U5000" si="1602">((1-I4937)*O4937)+((1-J4937)*Q4937)</f>
        <v>0</v>
      </c>
      <c r="V4937" s="1764">
        <f t="shared" ref="V4937:V5000" si="1603">L4937-W4937</f>
        <v>0</v>
      </c>
      <c r="W4937" s="1764">
        <f t="shared" ref="W4937:W5000" si="1604">X4937+AC4937+AH4937+AM4937+AO4937+AR4937</f>
        <v>0</v>
      </c>
      <c r="X4937" s="1768"/>
      <c r="Y4937" s="1784"/>
      <c r="Z4937" s="1770"/>
      <c r="AA4937" s="1843"/>
      <c r="AB4937" s="1843"/>
      <c r="AH4937" s="1867"/>
      <c r="AK4937" s="1868"/>
      <c r="AL4937" s="1868"/>
    </row>
    <row r="4938" spans="9:38" x14ac:dyDescent="0.25">
      <c r="I4938" s="1783">
        <v>0</v>
      </c>
      <c r="J4938" s="1783">
        <v>0</v>
      </c>
      <c r="O4938" s="1764">
        <f t="shared" si="1598"/>
        <v>0</v>
      </c>
      <c r="P4938" s="1806" t="str">
        <f t="shared" si="1599"/>
        <v/>
      </c>
      <c r="R4938" s="1864" t="str">
        <f t="shared" si="1600"/>
        <v/>
      </c>
      <c r="S4938" s="1807">
        <f t="shared" si="1601"/>
        <v>0</v>
      </c>
      <c r="U4938" s="1764">
        <f t="shared" si="1602"/>
        <v>0</v>
      </c>
      <c r="V4938" s="1764">
        <f t="shared" si="1603"/>
        <v>0</v>
      </c>
      <c r="W4938" s="1764">
        <f t="shared" si="1604"/>
        <v>0</v>
      </c>
      <c r="X4938" s="1768"/>
      <c r="Y4938" s="1784"/>
      <c r="Z4938" s="1770"/>
      <c r="AA4938" s="1843"/>
      <c r="AB4938" s="1843"/>
      <c r="AH4938" s="1867"/>
      <c r="AK4938" s="1868"/>
      <c r="AL4938" s="1868"/>
    </row>
    <row r="4939" spans="9:38" x14ac:dyDescent="0.25">
      <c r="I4939" s="1783">
        <v>0</v>
      </c>
      <c r="J4939" s="1783">
        <v>0</v>
      </c>
      <c r="O4939" s="1764">
        <f t="shared" si="1598"/>
        <v>0</v>
      </c>
      <c r="P4939" s="1806" t="str">
        <f t="shared" si="1599"/>
        <v/>
      </c>
      <c r="R4939" s="1864" t="str">
        <f t="shared" si="1600"/>
        <v/>
      </c>
      <c r="S4939" s="1807">
        <f t="shared" si="1601"/>
        <v>0</v>
      </c>
      <c r="U4939" s="1764">
        <f t="shared" si="1602"/>
        <v>0</v>
      </c>
      <c r="V4939" s="1764">
        <f t="shared" si="1603"/>
        <v>0</v>
      </c>
      <c r="W4939" s="1764">
        <f t="shared" si="1604"/>
        <v>0</v>
      </c>
      <c r="X4939" s="1768"/>
      <c r="Y4939" s="1784"/>
      <c r="Z4939" s="1770"/>
      <c r="AA4939" s="1843"/>
      <c r="AB4939" s="1843"/>
      <c r="AH4939" s="1867"/>
      <c r="AK4939" s="1868"/>
      <c r="AL4939" s="1868"/>
    </row>
    <row r="4940" spans="9:38" x14ac:dyDescent="0.25">
      <c r="I4940" s="1783">
        <v>0</v>
      </c>
      <c r="J4940" s="1783">
        <v>0</v>
      </c>
      <c r="O4940" s="1764">
        <f t="shared" si="1598"/>
        <v>0</v>
      </c>
      <c r="P4940" s="1806" t="str">
        <f t="shared" si="1599"/>
        <v/>
      </c>
      <c r="R4940" s="1864" t="str">
        <f t="shared" si="1600"/>
        <v/>
      </c>
      <c r="S4940" s="1807">
        <f t="shared" si="1601"/>
        <v>0</v>
      </c>
      <c r="U4940" s="1764">
        <f t="shared" si="1602"/>
        <v>0</v>
      </c>
      <c r="V4940" s="1764">
        <f t="shared" si="1603"/>
        <v>0</v>
      </c>
      <c r="W4940" s="1764">
        <f t="shared" si="1604"/>
        <v>0</v>
      </c>
      <c r="X4940" s="1768"/>
      <c r="Y4940" s="1784"/>
      <c r="Z4940" s="1770"/>
      <c r="AA4940" s="1843"/>
      <c r="AB4940" s="1843"/>
      <c r="AH4940" s="1867"/>
      <c r="AK4940" s="1868"/>
      <c r="AL4940" s="1868"/>
    </row>
    <row r="4941" spans="9:38" x14ac:dyDescent="0.25">
      <c r="I4941" s="1783">
        <v>0</v>
      </c>
      <c r="J4941" s="1783">
        <v>0</v>
      </c>
      <c r="O4941" s="1764">
        <f t="shared" si="1598"/>
        <v>0</v>
      </c>
      <c r="P4941" s="1806" t="str">
        <f t="shared" si="1599"/>
        <v/>
      </c>
      <c r="R4941" s="1864" t="str">
        <f t="shared" si="1600"/>
        <v/>
      </c>
      <c r="S4941" s="1807">
        <f t="shared" si="1601"/>
        <v>0</v>
      </c>
      <c r="U4941" s="1764">
        <f t="shared" si="1602"/>
        <v>0</v>
      </c>
      <c r="V4941" s="1764">
        <f t="shared" si="1603"/>
        <v>0</v>
      </c>
      <c r="W4941" s="1764">
        <f t="shared" si="1604"/>
        <v>0</v>
      </c>
      <c r="X4941" s="1768"/>
      <c r="Y4941" s="1784"/>
      <c r="Z4941" s="1770"/>
      <c r="AA4941" s="1843"/>
      <c r="AB4941" s="1843"/>
      <c r="AH4941" s="1867"/>
      <c r="AK4941" s="1868"/>
      <c r="AL4941" s="1868"/>
    </row>
    <row r="4942" spans="9:38" x14ac:dyDescent="0.25">
      <c r="I4942" s="1783">
        <v>0</v>
      </c>
      <c r="J4942" s="1783">
        <v>0</v>
      </c>
      <c r="O4942" s="1764">
        <f t="shared" si="1598"/>
        <v>0</v>
      </c>
      <c r="P4942" s="1806" t="str">
        <f t="shared" si="1599"/>
        <v/>
      </c>
      <c r="R4942" s="1864" t="str">
        <f t="shared" si="1600"/>
        <v/>
      </c>
      <c r="S4942" s="1807">
        <f t="shared" si="1601"/>
        <v>0</v>
      </c>
      <c r="U4942" s="1764">
        <f t="shared" si="1602"/>
        <v>0</v>
      </c>
      <c r="V4942" s="1764">
        <f t="shared" si="1603"/>
        <v>0</v>
      </c>
      <c r="W4942" s="1764">
        <f t="shared" si="1604"/>
        <v>0</v>
      </c>
      <c r="X4942" s="1768"/>
      <c r="Y4942" s="1784"/>
      <c r="Z4942" s="1770"/>
      <c r="AA4942" s="1843"/>
      <c r="AB4942" s="1843"/>
      <c r="AH4942" s="1867"/>
      <c r="AK4942" s="1868"/>
      <c r="AL4942" s="1868"/>
    </row>
    <row r="4943" spans="9:38" x14ac:dyDescent="0.25">
      <c r="I4943" s="1783">
        <v>0</v>
      </c>
      <c r="J4943" s="1783">
        <v>0</v>
      </c>
      <c r="O4943" s="1764">
        <f t="shared" si="1598"/>
        <v>0</v>
      </c>
      <c r="P4943" s="1806" t="str">
        <f t="shared" si="1599"/>
        <v/>
      </c>
      <c r="R4943" s="1864" t="str">
        <f t="shared" si="1600"/>
        <v/>
      </c>
      <c r="S4943" s="1807">
        <f t="shared" si="1601"/>
        <v>0</v>
      </c>
      <c r="U4943" s="1764">
        <f t="shared" si="1602"/>
        <v>0</v>
      </c>
      <c r="V4943" s="1764">
        <f t="shared" si="1603"/>
        <v>0</v>
      </c>
      <c r="W4943" s="1764">
        <f t="shared" si="1604"/>
        <v>0</v>
      </c>
      <c r="X4943" s="1768"/>
      <c r="Y4943" s="1784"/>
      <c r="Z4943" s="1770"/>
      <c r="AA4943" s="1843"/>
      <c r="AB4943" s="1843"/>
      <c r="AH4943" s="1867"/>
      <c r="AK4943" s="1868"/>
      <c r="AL4943" s="1868"/>
    </row>
    <row r="4944" spans="9:38" x14ac:dyDescent="0.25">
      <c r="I4944" s="1783">
        <v>0</v>
      </c>
      <c r="J4944" s="1783">
        <v>0</v>
      </c>
      <c r="O4944" s="1764">
        <f t="shared" si="1598"/>
        <v>0</v>
      </c>
      <c r="P4944" s="1806" t="str">
        <f t="shared" si="1599"/>
        <v/>
      </c>
      <c r="R4944" s="1864" t="str">
        <f t="shared" si="1600"/>
        <v/>
      </c>
      <c r="S4944" s="1807">
        <f t="shared" si="1601"/>
        <v>0</v>
      </c>
      <c r="U4944" s="1764">
        <f t="shared" si="1602"/>
        <v>0</v>
      </c>
      <c r="V4944" s="1764">
        <f t="shared" si="1603"/>
        <v>0</v>
      </c>
      <c r="W4944" s="1764">
        <f t="shared" si="1604"/>
        <v>0</v>
      </c>
      <c r="X4944" s="1768"/>
      <c r="Y4944" s="1784"/>
      <c r="Z4944" s="1770"/>
      <c r="AA4944" s="1843"/>
      <c r="AB4944" s="1843"/>
      <c r="AH4944" s="1867"/>
      <c r="AK4944" s="1868"/>
      <c r="AL4944" s="1868"/>
    </row>
    <row r="4945" spans="9:38" x14ac:dyDescent="0.25">
      <c r="I4945" s="1783">
        <v>0</v>
      </c>
      <c r="J4945" s="1783">
        <v>0</v>
      </c>
      <c r="O4945" s="1764">
        <f t="shared" si="1598"/>
        <v>0</v>
      </c>
      <c r="P4945" s="1806" t="str">
        <f t="shared" si="1599"/>
        <v/>
      </c>
      <c r="R4945" s="1864" t="str">
        <f t="shared" si="1600"/>
        <v/>
      </c>
      <c r="S4945" s="1807">
        <f t="shared" si="1601"/>
        <v>0</v>
      </c>
      <c r="U4945" s="1764">
        <f t="shared" si="1602"/>
        <v>0</v>
      </c>
      <c r="V4945" s="1764">
        <f t="shared" si="1603"/>
        <v>0</v>
      </c>
      <c r="W4945" s="1764">
        <f t="shared" si="1604"/>
        <v>0</v>
      </c>
      <c r="X4945" s="1768"/>
      <c r="Y4945" s="1784"/>
      <c r="Z4945" s="1770"/>
      <c r="AA4945" s="1843"/>
      <c r="AB4945" s="1843"/>
      <c r="AH4945" s="1867"/>
      <c r="AK4945" s="1868"/>
      <c r="AL4945" s="1868"/>
    </row>
    <row r="4946" spans="9:38" x14ac:dyDescent="0.25">
      <c r="I4946" s="1783">
        <v>0</v>
      </c>
      <c r="J4946" s="1783">
        <v>0</v>
      </c>
      <c r="O4946" s="1764">
        <f t="shared" si="1598"/>
        <v>0</v>
      </c>
      <c r="P4946" s="1806" t="str">
        <f t="shared" si="1599"/>
        <v/>
      </c>
      <c r="R4946" s="1864" t="str">
        <f t="shared" si="1600"/>
        <v/>
      </c>
      <c r="S4946" s="1807">
        <f t="shared" si="1601"/>
        <v>0</v>
      </c>
      <c r="U4946" s="1764">
        <f t="shared" si="1602"/>
        <v>0</v>
      </c>
      <c r="V4946" s="1764">
        <f t="shared" si="1603"/>
        <v>0</v>
      </c>
      <c r="W4946" s="1764">
        <f t="shared" si="1604"/>
        <v>0</v>
      </c>
      <c r="X4946" s="1768"/>
      <c r="Y4946" s="1784"/>
      <c r="Z4946" s="1770"/>
      <c r="AA4946" s="1843"/>
      <c r="AB4946" s="1843"/>
      <c r="AH4946" s="1867"/>
      <c r="AK4946" s="1868"/>
      <c r="AL4946" s="1868"/>
    </row>
    <row r="4947" spans="9:38" x14ac:dyDescent="0.25">
      <c r="I4947" s="1783">
        <v>0</v>
      </c>
      <c r="J4947" s="1783">
        <v>0</v>
      </c>
      <c r="O4947" s="1764">
        <f t="shared" si="1598"/>
        <v>0</v>
      </c>
      <c r="P4947" s="1806" t="str">
        <f t="shared" si="1599"/>
        <v/>
      </c>
      <c r="R4947" s="1864" t="str">
        <f t="shared" si="1600"/>
        <v/>
      </c>
      <c r="S4947" s="1807">
        <f t="shared" si="1601"/>
        <v>0</v>
      </c>
      <c r="U4947" s="1764">
        <f t="shared" si="1602"/>
        <v>0</v>
      </c>
      <c r="V4947" s="1764">
        <f t="shared" si="1603"/>
        <v>0</v>
      </c>
      <c r="W4947" s="1764">
        <f t="shared" si="1604"/>
        <v>0</v>
      </c>
      <c r="X4947" s="1768"/>
      <c r="Y4947" s="1784"/>
      <c r="Z4947" s="1770"/>
      <c r="AA4947" s="1843"/>
      <c r="AB4947" s="1843"/>
      <c r="AH4947" s="1867"/>
      <c r="AK4947" s="1868"/>
      <c r="AL4947" s="1868"/>
    </row>
    <row r="4948" spans="9:38" x14ac:dyDescent="0.25">
      <c r="I4948" s="1783">
        <v>0</v>
      </c>
      <c r="J4948" s="1783">
        <v>0</v>
      </c>
      <c r="O4948" s="1764">
        <f t="shared" si="1598"/>
        <v>0</v>
      </c>
      <c r="P4948" s="1806" t="str">
        <f t="shared" si="1599"/>
        <v/>
      </c>
      <c r="R4948" s="1864" t="str">
        <f t="shared" si="1600"/>
        <v/>
      </c>
      <c r="S4948" s="1807">
        <f t="shared" si="1601"/>
        <v>0</v>
      </c>
      <c r="U4948" s="1764">
        <f t="shared" si="1602"/>
        <v>0</v>
      </c>
      <c r="V4948" s="1764">
        <f t="shared" si="1603"/>
        <v>0</v>
      </c>
      <c r="W4948" s="1764">
        <f t="shared" si="1604"/>
        <v>0</v>
      </c>
      <c r="X4948" s="1768"/>
      <c r="Y4948" s="1784"/>
      <c r="Z4948" s="1770"/>
      <c r="AA4948" s="1843"/>
      <c r="AB4948" s="1843"/>
      <c r="AH4948" s="1867"/>
      <c r="AK4948" s="1868"/>
      <c r="AL4948" s="1868"/>
    </row>
    <row r="4949" spans="9:38" x14ac:dyDescent="0.25">
      <c r="I4949" s="1783">
        <v>0</v>
      </c>
      <c r="J4949" s="1783">
        <v>0</v>
      </c>
      <c r="O4949" s="1764">
        <f t="shared" si="1598"/>
        <v>0</v>
      </c>
      <c r="P4949" s="1806" t="str">
        <f t="shared" si="1599"/>
        <v/>
      </c>
      <c r="R4949" s="1864" t="str">
        <f t="shared" si="1600"/>
        <v/>
      </c>
      <c r="S4949" s="1807">
        <f t="shared" si="1601"/>
        <v>0</v>
      </c>
      <c r="U4949" s="1764">
        <f t="shared" si="1602"/>
        <v>0</v>
      </c>
      <c r="V4949" s="1764">
        <f t="shared" si="1603"/>
        <v>0</v>
      </c>
      <c r="W4949" s="1764">
        <f t="shared" si="1604"/>
        <v>0</v>
      </c>
      <c r="X4949" s="1768"/>
      <c r="Y4949" s="1784"/>
      <c r="Z4949" s="1770"/>
      <c r="AA4949" s="1843"/>
      <c r="AB4949" s="1843"/>
      <c r="AH4949" s="1867"/>
      <c r="AK4949" s="1868"/>
      <c r="AL4949" s="1868"/>
    </row>
    <row r="4950" spans="9:38" x14ac:dyDescent="0.25">
      <c r="I4950" s="1783">
        <v>0</v>
      </c>
      <c r="J4950" s="1783">
        <v>0</v>
      </c>
      <c r="O4950" s="1764">
        <f t="shared" si="1598"/>
        <v>0</v>
      </c>
      <c r="P4950" s="1806" t="str">
        <f t="shared" si="1599"/>
        <v/>
      </c>
      <c r="R4950" s="1864" t="str">
        <f t="shared" si="1600"/>
        <v/>
      </c>
      <c r="S4950" s="1807">
        <f t="shared" si="1601"/>
        <v>0</v>
      </c>
      <c r="U4950" s="1764">
        <f t="shared" si="1602"/>
        <v>0</v>
      </c>
      <c r="V4950" s="1764">
        <f t="shared" si="1603"/>
        <v>0</v>
      </c>
      <c r="W4950" s="1764">
        <f t="shared" si="1604"/>
        <v>0</v>
      </c>
      <c r="X4950" s="1768"/>
      <c r="Y4950" s="1784"/>
      <c r="Z4950" s="1770"/>
      <c r="AA4950" s="1843"/>
      <c r="AB4950" s="1843"/>
      <c r="AH4950" s="1867"/>
      <c r="AK4950" s="1868"/>
      <c r="AL4950" s="1868"/>
    </row>
    <row r="4951" spans="9:38" x14ac:dyDescent="0.25">
      <c r="I4951" s="1783">
        <v>0</v>
      </c>
      <c r="J4951" s="1783">
        <v>0</v>
      </c>
      <c r="O4951" s="1764">
        <f t="shared" si="1598"/>
        <v>0</v>
      </c>
      <c r="P4951" s="1806" t="str">
        <f t="shared" si="1599"/>
        <v/>
      </c>
      <c r="R4951" s="1864" t="str">
        <f t="shared" si="1600"/>
        <v/>
      </c>
      <c r="S4951" s="1807">
        <f t="shared" si="1601"/>
        <v>0</v>
      </c>
      <c r="U4951" s="1764">
        <f t="shared" si="1602"/>
        <v>0</v>
      </c>
      <c r="V4951" s="1764">
        <f t="shared" si="1603"/>
        <v>0</v>
      </c>
      <c r="W4951" s="1764">
        <f t="shared" si="1604"/>
        <v>0</v>
      </c>
      <c r="X4951" s="1768"/>
      <c r="Y4951" s="1784"/>
      <c r="Z4951" s="1770"/>
      <c r="AA4951" s="1843"/>
      <c r="AB4951" s="1843"/>
      <c r="AH4951" s="1867"/>
      <c r="AK4951" s="1868"/>
      <c r="AL4951" s="1868"/>
    </row>
    <row r="4952" spans="9:38" x14ac:dyDescent="0.25">
      <c r="I4952" s="1783">
        <v>0</v>
      </c>
      <c r="J4952" s="1783">
        <v>0</v>
      </c>
      <c r="O4952" s="1764">
        <f t="shared" si="1598"/>
        <v>0</v>
      </c>
      <c r="P4952" s="1806" t="str">
        <f t="shared" si="1599"/>
        <v/>
      </c>
      <c r="R4952" s="1864" t="str">
        <f t="shared" si="1600"/>
        <v/>
      </c>
      <c r="S4952" s="1807">
        <f t="shared" si="1601"/>
        <v>0</v>
      </c>
      <c r="U4952" s="1764">
        <f t="shared" si="1602"/>
        <v>0</v>
      </c>
      <c r="V4952" s="1764">
        <f t="shared" si="1603"/>
        <v>0</v>
      </c>
      <c r="W4952" s="1764">
        <f t="shared" si="1604"/>
        <v>0</v>
      </c>
      <c r="X4952" s="1768"/>
      <c r="Y4952" s="1784"/>
      <c r="Z4952" s="1770"/>
      <c r="AA4952" s="1843"/>
      <c r="AB4952" s="1843"/>
      <c r="AH4952" s="1867"/>
      <c r="AK4952" s="1868"/>
      <c r="AL4952" s="1868"/>
    </row>
    <row r="4953" spans="9:38" x14ac:dyDescent="0.25">
      <c r="I4953" s="1783">
        <v>0</v>
      </c>
      <c r="J4953" s="1783">
        <v>0</v>
      </c>
      <c r="O4953" s="1764">
        <f t="shared" si="1598"/>
        <v>0</v>
      </c>
      <c r="P4953" s="1806" t="str">
        <f t="shared" si="1599"/>
        <v/>
      </c>
      <c r="R4953" s="1864" t="str">
        <f t="shared" si="1600"/>
        <v/>
      </c>
      <c r="S4953" s="1807">
        <f t="shared" si="1601"/>
        <v>0</v>
      </c>
      <c r="U4953" s="1764">
        <f t="shared" si="1602"/>
        <v>0</v>
      </c>
      <c r="V4953" s="1764">
        <f t="shared" si="1603"/>
        <v>0</v>
      </c>
      <c r="W4953" s="1764">
        <f t="shared" si="1604"/>
        <v>0</v>
      </c>
      <c r="X4953" s="1768"/>
      <c r="Y4953" s="1784"/>
      <c r="Z4953" s="1770"/>
      <c r="AA4953" s="1843"/>
      <c r="AB4953" s="1843"/>
      <c r="AH4953" s="1867"/>
      <c r="AK4953" s="1868"/>
      <c r="AL4953" s="1868"/>
    </row>
    <row r="4954" spans="9:38" x14ac:dyDescent="0.25">
      <c r="I4954" s="1783">
        <v>0</v>
      </c>
      <c r="J4954" s="1783">
        <v>0</v>
      </c>
      <c r="O4954" s="1764">
        <f t="shared" si="1598"/>
        <v>0</v>
      </c>
      <c r="P4954" s="1806" t="str">
        <f t="shared" si="1599"/>
        <v/>
      </c>
      <c r="R4954" s="1864" t="str">
        <f t="shared" si="1600"/>
        <v/>
      </c>
      <c r="S4954" s="1807">
        <f t="shared" si="1601"/>
        <v>0</v>
      </c>
      <c r="U4954" s="1764">
        <f t="shared" si="1602"/>
        <v>0</v>
      </c>
      <c r="V4954" s="1764">
        <f t="shared" si="1603"/>
        <v>0</v>
      </c>
      <c r="W4954" s="1764">
        <f t="shared" si="1604"/>
        <v>0</v>
      </c>
      <c r="X4954" s="1768"/>
      <c r="Y4954" s="1784"/>
      <c r="Z4954" s="1770"/>
      <c r="AA4954" s="1843"/>
      <c r="AB4954" s="1843"/>
      <c r="AH4954" s="1867"/>
      <c r="AK4954" s="1868"/>
      <c r="AL4954" s="1868"/>
    </row>
    <row r="4955" spans="9:38" x14ac:dyDescent="0.25">
      <c r="I4955" s="1783">
        <v>0</v>
      </c>
      <c r="J4955" s="1783">
        <v>0</v>
      </c>
      <c r="O4955" s="1764">
        <f t="shared" si="1598"/>
        <v>0</v>
      </c>
      <c r="P4955" s="1806" t="str">
        <f t="shared" si="1599"/>
        <v/>
      </c>
      <c r="R4955" s="1864" t="str">
        <f t="shared" si="1600"/>
        <v/>
      </c>
      <c r="S4955" s="1807">
        <f t="shared" si="1601"/>
        <v>0</v>
      </c>
      <c r="U4955" s="1764">
        <f t="shared" si="1602"/>
        <v>0</v>
      </c>
      <c r="V4955" s="1764">
        <f t="shared" si="1603"/>
        <v>0</v>
      </c>
      <c r="W4955" s="1764">
        <f t="shared" si="1604"/>
        <v>0</v>
      </c>
      <c r="X4955" s="1768"/>
      <c r="Y4955" s="1784"/>
      <c r="Z4955" s="1770"/>
      <c r="AA4955" s="1843"/>
      <c r="AB4955" s="1843"/>
      <c r="AH4955" s="1867"/>
      <c r="AK4955" s="1868"/>
      <c r="AL4955" s="1868"/>
    </row>
    <row r="4956" spans="9:38" x14ac:dyDescent="0.25">
      <c r="I4956" s="1783">
        <v>0</v>
      </c>
      <c r="J4956" s="1783">
        <v>0</v>
      </c>
      <c r="O4956" s="1764">
        <f t="shared" si="1598"/>
        <v>0</v>
      </c>
      <c r="P4956" s="1806" t="str">
        <f t="shared" si="1599"/>
        <v/>
      </c>
      <c r="R4956" s="1864" t="str">
        <f t="shared" si="1600"/>
        <v/>
      </c>
      <c r="S4956" s="1807">
        <f t="shared" si="1601"/>
        <v>0</v>
      </c>
      <c r="U4956" s="1764">
        <f t="shared" si="1602"/>
        <v>0</v>
      </c>
      <c r="V4956" s="1764">
        <f t="shared" si="1603"/>
        <v>0</v>
      </c>
      <c r="W4956" s="1764">
        <f t="shared" si="1604"/>
        <v>0</v>
      </c>
      <c r="X4956" s="1768"/>
      <c r="Y4956" s="1784"/>
      <c r="Z4956" s="1770"/>
      <c r="AA4956" s="1843"/>
      <c r="AB4956" s="1843"/>
      <c r="AH4956" s="1867"/>
      <c r="AK4956" s="1868"/>
      <c r="AL4956" s="1868"/>
    </row>
    <row r="4957" spans="9:38" x14ac:dyDescent="0.25">
      <c r="I4957" s="1783">
        <v>0</v>
      </c>
      <c r="J4957" s="1783">
        <v>0</v>
      </c>
      <c r="O4957" s="1764">
        <f t="shared" si="1598"/>
        <v>0</v>
      </c>
      <c r="P4957" s="1806" t="str">
        <f t="shared" si="1599"/>
        <v/>
      </c>
      <c r="R4957" s="1864" t="str">
        <f t="shared" si="1600"/>
        <v/>
      </c>
      <c r="S4957" s="1807">
        <f t="shared" si="1601"/>
        <v>0</v>
      </c>
      <c r="U4957" s="1764">
        <f t="shared" si="1602"/>
        <v>0</v>
      </c>
      <c r="V4957" s="1764">
        <f t="shared" si="1603"/>
        <v>0</v>
      </c>
      <c r="W4957" s="1764">
        <f t="shared" si="1604"/>
        <v>0</v>
      </c>
      <c r="X4957" s="1768"/>
      <c r="Y4957" s="1784"/>
      <c r="Z4957" s="1770"/>
      <c r="AA4957" s="1843"/>
      <c r="AB4957" s="1843"/>
      <c r="AH4957" s="1867"/>
      <c r="AK4957" s="1868"/>
      <c r="AL4957" s="1868"/>
    </row>
    <row r="4958" spans="9:38" x14ac:dyDescent="0.25">
      <c r="I4958" s="1783">
        <v>0</v>
      </c>
      <c r="J4958" s="1783">
        <v>0</v>
      </c>
      <c r="O4958" s="1764">
        <f t="shared" si="1598"/>
        <v>0</v>
      </c>
      <c r="P4958" s="1806" t="str">
        <f t="shared" si="1599"/>
        <v/>
      </c>
      <c r="R4958" s="1864" t="str">
        <f t="shared" si="1600"/>
        <v/>
      </c>
      <c r="S4958" s="1807">
        <f t="shared" si="1601"/>
        <v>0</v>
      </c>
      <c r="U4958" s="1764">
        <f t="shared" si="1602"/>
        <v>0</v>
      </c>
      <c r="V4958" s="1764">
        <f t="shared" si="1603"/>
        <v>0</v>
      </c>
      <c r="W4958" s="1764">
        <f t="shared" si="1604"/>
        <v>0</v>
      </c>
      <c r="X4958" s="1768"/>
      <c r="Y4958" s="1784"/>
      <c r="Z4958" s="1770"/>
      <c r="AA4958" s="1843"/>
      <c r="AB4958" s="1843"/>
      <c r="AH4958" s="1867"/>
      <c r="AK4958" s="1868"/>
      <c r="AL4958" s="1868"/>
    </row>
    <row r="4959" spans="9:38" x14ac:dyDescent="0.25">
      <c r="I4959" s="1783">
        <v>0</v>
      </c>
      <c r="J4959" s="1783">
        <v>0</v>
      </c>
      <c r="O4959" s="1764">
        <f t="shared" si="1598"/>
        <v>0</v>
      </c>
      <c r="P4959" s="1806" t="str">
        <f t="shared" si="1599"/>
        <v/>
      </c>
      <c r="R4959" s="1864" t="str">
        <f t="shared" si="1600"/>
        <v/>
      </c>
      <c r="S4959" s="1807">
        <f t="shared" si="1601"/>
        <v>0</v>
      </c>
      <c r="U4959" s="1764">
        <f t="shared" si="1602"/>
        <v>0</v>
      </c>
      <c r="V4959" s="1764">
        <f t="shared" si="1603"/>
        <v>0</v>
      </c>
      <c r="W4959" s="1764">
        <f t="shared" si="1604"/>
        <v>0</v>
      </c>
      <c r="X4959" s="1768"/>
      <c r="Y4959" s="1784"/>
      <c r="Z4959" s="1770"/>
      <c r="AA4959" s="1843"/>
      <c r="AB4959" s="1843"/>
      <c r="AH4959" s="1867"/>
      <c r="AK4959" s="1868"/>
      <c r="AL4959" s="1868"/>
    </row>
    <row r="4960" spans="9:38" x14ac:dyDescent="0.25">
      <c r="I4960" s="1783">
        <v>0</v>
      </c>
      <c r="J4960" s="1783">
        <v>0</v>
      </c>
      <c r="O4960" s="1764">
        <f t="shared" si="1598"/>
        <v>0</v>
      </c>
      <c r="P4960" s="1806" t="str">
        <f t="shared" si="1599"/>
        <v/>
      </c>
      <c r="R4960" s="1864" t="str">
        <f t="shared" si="1600"/>
        <v/>
      </c>
      <c r="S4960" s="1807">
        <f t="shared" si="1601"/>
        <v>0</v>
      </c>
      <c r="U4960" s="1764">
        <f t="shared" si="1602"/>
        <v>0</v>
      </c>
      <c r="V4960" s="1764">
        <f t="shared" si="1603"/>
        <v>0</v>
      </c>
      <c r="W4960" s="1764">
        <f t="shared" si="1604"/>
        <v>0</v>
      </c>
      <c r="X4960" s="1768"/>
      <c r="Y4960" s="1784"/>
      <c r="Z4960" s="1770"/>
      <c r="AA4960" s="1843"/>
      <c r="AB4960" s="1843"/>
      <c r="AH4960" s="1867"/>
      <c r="AK4960" s="1868"/>
      <c r="AL4960" s="1868"/>
    </row>
    <row r="4961" spans="9:38" x14ac:dyDescent="0.25">
      <c r="I4961" s="1783">
        <v>0</v>
      </c>
      <c r="J4961" s="1783">
        <v>0</v>
      </c>
      <c r="O4961" s="1764">
        <f t="shared" si="1598"/>
        <v>0</v>
      </c>
      <c r="P4961" s="1806" t="str">
        <f t="shared" si="1599"/>
        <v/>
      </c>
      <c r="R4961" s="1864" t="str">
        <f t="shared" si="1600"/>
        <v/>
      </c>
      <c r="S4961" s="1807">
        <f t="shared" si="1601"/>
        <v>0</v>
      </c>
      <c r="U4961" s="1764">
        <f t="shared" si="1602"/>
        <v>0</v>
      </c>
      <c r="V4961" s="1764">
        <f t="shared" si="1603"/>
        <v>0</v>
      </c>
      <c r="W4961" s="1764">
        <f t="shared" si="1604"/>
        <v>0</v>
      </c>
      <c r="X4961" s="1768"/>
      <c r="Y4961" s="1784"/>
      <c r="Z4961" s="1770"/>
      <c r="AA4961" s="1843"/>
      <c r="AB4961" s="1843"/>
      <c r="AH4961" s="1867"/>
      <c r="AK4961" s="1868"/>
      <c r="AL4961" s="1868"/>
    </row>
    <row r="4962" spans="9:38" x14ac:dyDescent="0.25">
      <c r="I4962" s="1783">
        <v>0</v>
      </c>
      <c r="J4962" s="1783">
        <v>0</v>
      </c>
      <c r="O4962" s="1764">
        <f t="shared" si="1598"/>
        <v>0</v>
      </c>
      <c r="P4962" s="1806" t="str">
        <f t="shared" si="1599"/>
        <v/>
      </c>
      <c r="R4962" s="1864" t="str">
        <f t="shared" si="1600"/>
        <v/>
      </c>
      <c r="S4962" s="1807">
        <f t="shared" si="1601"/>
        <v>0</v>
      </c>
      <c r="U4962" s="1764">
        <f t="shared" si="1602"/>
        <v>0</v>
      </c>
      <c r="V4962" s="1764">
        <f t="shared" si="1603"/>
        <v>0</v>
      </c>
      <c r="W4962" s="1764">
        <f t="shared" si="1604"/>
        <v>0</v>
      </c>
      <c r="X4962" s="1768"/>
      <c r="Y4962" s="1784"/>
      <c r="Z4962" s="1770"/>
      <c r="AA4962" s="1843"/>
      <c r="AB4962" s="1843"/>
      <c r="AH4962" s="1867"/>
      <c r="AK4962" s="1868"/>
      <c r="AL4962" s="1868"/>
    </row>
    <row r="4963" spans="9:38" x14ac:dyDescent="0.25">
      <c r="I4963" s="1783">
        <v>0</v>
      </c>
      <c r="J4963" s="1783">
        <v>0</v>
      </c>
      <c r="O4963" s="1764">
        <f t="shared" si="1598"/>
        <v>0</v>
      </c>
      <c r="P4963" s="1806" t="str">
        <f t="shared" si="1599"/>
        <v/>
      </c>
      <c r="R4963" s="1864" t="str">
        <f t="shared" si="1600"/>
        <v/>
      </c>
      <c r="S4963" s="1807">
        <f t="shared" si="1601"/>
        <v>0</v>
      </c>
      <c r="U4963" s="1764">
        <f t="shared" si="1602"/>
        <v>0</v>
      </c>
      <c r="V4963" s="1764">
        <f t="shared" si="1603"/>
        <v>0</v>
      </c>
      <c r="W4963" s="1764">
        <f t="shared" si="1604"/>
        <v>0</v>
      </c>
      <c r="X4963" s="1768"/>
      <c r="Y4963" s="1784"/>
      <c r="Z4963" s="1770"/>
      <c r="AA4963" s="1843"/>
      <c r="AB4963" s="1843"/>
      <c r="AH4963" s="1867"/>
      <c r="AK4963" s="1868"/>
      <c r="AL4963" s="1868"/>
    </row>
    <row r="4964" spans="9:38" x14ac:dyDescent="0.25">
      <c r="I4964" s="1783">
        <v>0</v>
      </c>
      <c r="J4964" s="1783">
        <v>0</v>
      </c>
      <c r="O4964" s="1764">
        <f t="shared" si="1598"/>
        <v>0</v>
      </c>
      <c r="P4964" s="1806" t="str">
        <f t="shared" si="1599"/>
        <v/>
      </c>
      <c r="R4964" s="1864" t="str">
        <f t="shared" si="1600"/>
        <v/>
      </c>
      <c r="S4964" s="1807">
        <f t="shared" si="1601"/>
        <v>0</v>
      </c>
      <c r="U4964" s="1764">
        <f t="shared" si="1602"/>
        <v>0</v>
      </c>
      <c r="V4964" s="1764">
        <f t="shared" si="1603"/>
        <v>0</v>
      </c>
      <c r="W4964" s="1764">
        <f t="shared" si="1604"/>
        <v>0</v>
      </c>
      <c r="X4964" s="1768"/>
      <c r="Y4964" s="1784"/>
      <c r="Z4964" s="1770"/>
      <c r="AA4964" s="1843"/>
      <c r="AB4964" s="1843"/>
      <c r="AH4964" s="1867"/>
      <c r="AK4964" s="1868"/>
      <c r="AL4964" s="1868"/>
    </row>
    <row r="4965" spans="9:38" x14ac:dyDescent="0.25">
      <c r="I4965" s="1783">
        <v>0</v>
      </c>
      <c r="J4965" s="1783">
        <v>0</v>
      </c>
      <c r="O4965" s="1764">
        <f t="shared" si="1598"/>
        <v>0</v>
      </c>
      <c r="P4965" s="1806" t="str">
        <f t="shared" si="1599"/>
        <v/>
      </c>
      <c r="R4965" s="1864" t="str">
        <f t="shared" si="1600"/>
        <v/>
      </c>
      <c r="S4965" s="1807">
        <f t="shared" si="1601"/>
        <v>0</v>
      </c>
      <c r="U4965" s="1764">
        <f t="shared" si="1602"/>
        <v>0</v>
      </c>
      <c r="V4965" s="1764">
        <f t="shared" si="1603"/>
        <v>0</v>
      </c>
      <c r="W4965" s="1764">
        <f t="shared" si="1604"/>
        <v>0</v>
      </c>
      <c r="X4965" s="1768"/>
      <c r="Y4965" s="1784"/>
      <c r="Z4965" s="1770"/>
      <c r="AA4965" s="1843"/>
      <c r="AB4965" s="1843"/>
      <c r="AH4965" s="1867"/>
      <c r="AK4965" s="1868"/>
      <c r="AL4965" s="1868"/>
    </row>
    <row r="4966" spans="9:38" x14ac:dyDescent="0.25">
      <c r="I4966" s="1783">
        <v>0</v>
      </c>
      <c r="J4966" s="1783">
        <v>0</v>
      </c>
      <c r="O4966" s="1764">
        <f t="shared" si="1598"/>
        <v>0</v>
      </c>
      <c r="P4966" s="1806" t="str">
        <f t="shared" si="1599"/>
        <v/>
      </c>
      <c r="R4966" s="1864" t="str">
        <f t="shared" si="1600"/>
        <v/>
      </c>
      <c r="S4966" s="1807">
        <f t="shared" si="1601"/>
        <v>0</v>
      </c>
      <c r="U4966" s="1764">
        <f t="shared" si="1602"/>
        <v>0</v>
      </c>
      <c r="V4966" s="1764">
        <f t="shared" si="1603"/>
        <v>0</v>
      </c>
      <c r="W4966" s="1764">
        <f t="shared" si="1604"/>
        <v>0</v>
      </c>
      <c r="X4966" s="1768"/>
      <c r="Y4966" s="1784"/>
      <c r="Z4966" s="1770"/>
      <c r="AA4966" s="1843"/>
      <c r="AB4966" s="1843"/>
      <c r="AH4966" s="1867"/>
      <c r="AK4966" s="1868"/>
      <c r="AL4966" s="1868"/>
    </row>
    <row r="4967" spans="9:38" x14ac:dyDescent="0.25">
      <c r="I4967" s="1783">
        <v>0</v>
      </c>
      <c r="J4967" s="1783">
        <v>0</v>
      </c>
      <c r="O4967" s="1764">
        <f t="shared" si="1598"/>
        <v>0</v>
      </c>
      <c r="P4967" s="1806" t="str">
        <f t="shared" si="1599"/>
        <v/>
      </c>
      <c r="R4967" s="1864" t="str">
        <f t="shared" si="1600"/>
        <v/>
      </c>
      <c r="S4967" s="1807">
        <f t="shared" si="1601"/>
        <v>0</v>
      </c>
      <c r="U4967" s="1764">
        <f t="shared" si="1602"/>
        <v>0</v>
      </c>
      <c r="V4967" s="1764">
        <f t="shared" si="1603"/>
        <v>0</v>
      </c>
      <c r="W4967" s="1764">
        <f t="shared" si="1604"/>
        <v>0</v>
      </c>
      <c r="X4967" s="1768"/>
      <c r="Y4967" s="1784"/>
      <c r="Z4967" s="1770"/>
      <c r="AA4967" s="1843"/>
      <c r="AB4967" s="1843"/>
      <c r="AH4967" s="1867"/>
      <c r="AK4967" s="1868"/>
      <c r="AL4967" s="1868"/>
    </row>
    <row r="4968" spans="9:38" x14ac:dyDescent="0.25">
      <c r="I4968" s="1783">
        <v>0</v>
      </c>
      <c r="J4968" s="1783">
        <v>0</v>
      </c>
      <c r="O4968" s="1764">
        <f t="shared" si="1598"/>
        <v>0</v>
      </c>
      <c r="P4968" s="1806" t="str">
        <f t="shared" si="1599"/>
        <v/>
      </c>
      <c r="R4968" s="1864" t="str">
        <f t="shared" si="1600"/>
        <v/>
      </c>
      <c r="S4968" s="1807">
        <f t="shared" si="1601"/>
        <v>0</v>
      </c>
      <c r="U4968" s="1764">
        <f t="shared" si="1602"/>
        <v>0</v>
      </c>
      <c r="V4968" s="1764">
        <f t="shared" si="1603"/>
        <v>0</v>
      </c>
      <c r="W4968" s="1764">
        <f t="shared" si="1604"/>
        <v>0</v>
      </c>
      <c r="X4968" s="1768"/>
      <c r="Y4968" s="1784"/>
      <c r="Z4968" s="1770"/>
      <c r="AA4968" s="1843"/>
      <c r="AB4968" s="1843"/>
      <c r="AH4968" s="1867"/>
      <c r="AK4968" s="1868"/>
      <c r="AL4968" s="1868"/>
    </row>
    <row r="4969" spans="9:38" x14ac:dyDescent="0.25">
      <c r="I4969" s="1783">
        <v>0</v>
      </c>
      <c r="J4969" s="1783">
        <v>0</v>
      </c>
      <c r="O4969" s="1764">
        <f t="shared" si="1598"/>
        <v>0</v>
      </c>
      <c r="P4969" s="1806" t="str">
        <f t="shared" si="1599"/>
        <v/>
      </c>
      <c r="R4969" s="1864" t="str">
        <f t="shared" si="1600"/>
        <v/>
      </c>
      <c r="S4969" s="1807">
        <f t="shared" si="1601"/>
        <v>0</v>
      </c>
      <c r="U4969" s="1764">
        <f t="shared" si="1602"/>
        <v>0</v>
      </c>
      <c r="V4969" s="1764">
        <f t="shared" si="1603"/>
        <v>0</v>
      </c>
      <c r="W4969" s="1764">
        <f t="shared" si="1604"/>
        <v>0</v>
      </c>
      <c r="X4969" s="1768"/>
      <c r="Y4969" s="1784"/>
      <c r="Z4969" s="1770"/>
      <c r="AA4969" s="1843"/>
      <c r="AB4969" s="1843"/>
      <c r="AH4969" s="1867"/>
      <c r="AK4969" s="1868"/>
      <c r="AL4969" s="1868"/>
    </row>
    <row r="4970" spans="9:38" x14ac:dyDescent="0.25">
      <c r="I4970" s="1783">
        <v>0</v>
      </c>
      <c r="J4970" s="1783">
        <v>0</v>
      </c>
      <c r="O4970" s="1764">
        <f t="shared" si="1598"/>
        <v>0</v>
      </c>
      <c r="P4970" s="1806" t="str">
        <f t="shared" si="1599"/>
        <v/>
      </c>
      <c r="R4970" s="1864" t="str">
        <f t="shared" si="1600"/>
        <v/>
      </c>
      <c r="S4970" s="1807">
        <f t="shared" si="1601"/>
        <v>0</v>
      </c>
      <c r="U4970" s="1764">
        <f t="shared" si="1602"/>
        <v>0</v>
      </c>
      <c r="V4970" s="1764">
        <f t="shared" si="1603"/>
        <v>0</v>
      </c>
      <c r="W4970" s="1764">
        <f t="shared" si="1604"/>
        <v>0</v>
      </c>
      <c r="X4970" s="1768"/>
      <c r="Y4970" s="1784"/>
      <c r="Z4970" s="1770"/>
      <c r="AA4970" s="1843"/>
      <c r="AB4970" s="1843"/>
      <c r="AH4970" s="1867"/>
      <c r="AK4970" s="1868"/>
      <c r="AL4970" s="1868"/>
    </row>
    <row r="4971" spans="9:38" x14ac:dyDescent="0.25">
      <c r="I4971" s="1783">
        <v>0</v>
      </c>
      <c r="J4971" s="1783">
        <v>0</v>
      </c>
      <c r="O4971" s="1764">
        <f t="shared" si="1598"/>
        <v>0</v>
      </c>
      <c r="P4971" s="1806" t="str">
        <f t="shared" si="1599"/>
        <v/>
      </c>
      <c r="R4971" s="1864" t="str">
        <f t="shared" si="1600"/>
        <v/>
      </c>
      <c r="S4971" s="1807">
        <f t="shared" si="1601"/>
        <v>0</v>
      </c>
      <c r="U4971" s="1764">
        <f t="shared" si="1602"/>
        <v>0</v>
      </c>
      <c r="V4971" s="1764">
        <f t="shared" si="1603"/>
        <v>0</v>
      </c>
      <c r="W4971" s="1764">
        <f t="shared" si="1604"/>
        <v>0</v>
      </c>
      <c r="X4971" s="1768"/>
      <c r="Y4971" s="1784"/>
      <c r="Z4971" s="1770"/>
      <c r="AA4971" s="1843"/>
      <c r="AB4971" s="1843"/>
      <c r="AH4971" s="1867"/>
      <c r="AK4971" s="1868"/>
      <c r="AL4971" s="1868"/>
    </row>
    <row r="4972" spans="9:38" x14ac:dyDescent="0.25">
      <c r="I4972" s="1783">
        <v>0</v>
      </c>
      <c r="J4972" s="1783">
        <v>0</v>
      </c>
      <c r="O4972" s="1764">
        <f t="shared" si="1598"/>
        <v>0</v>
      </c>
      <c r="P4972" s="1806" t="str">
        <f t="shared" si="1599"/>
        <v/>
      </c>
      <c r="R4972" s="1864" t="str">
        <f t="shared" si="1600"/>
        <v/>
      </c>
      <c r="S4972" s="1807">
        <f t="shared" si="1601"/>
        <v>0</v>
      </c>
      <c r="U4972" s="1764">
        <f t="shared" si="1602"/>
        <v>0</v>
      </c>
      <c r="V4972" s="1764">
        <f t="shared" si="1603"/>
        <v>0</v>
      </c>
      <c r="W4972" s="1764">
        <f t="shared" si="1604"/>
        <v>0</v>
      </c>
      <c r="X4972" s="1768"/>
      <c r="Y4972" s="1784"/>
      <c r="Z4972" s="1770"/>
      <c r="AA4972" s="1843"/>
      <c r="AB4972" s="1843"/>
      <c r="AH4972" s="1867"/>
      <c r="AK4972" s="1868"/>
      <c r="AL4972" s="1868"/>
    </row>
    <row r="4973" spans="9:38" x14ac:dyDescent="0.25">
      <c r="I4973" s="1783">
        <v>0</v>
      </c>
      <c r="J4973" s="1783">
        <v>0</v>
      </c>
      <c r="O4973" s="1764">
        <f t="shared" si="1598"/>
        <v>0</v>
      </c>
      <c r="P4973" s="1806" t="str">
        <f t="shared" si="1599"/>
        <v/>
      </c>
      <c r="R4973" s="1864" t="str">
        <f t="shared" si="1600"/>
        <v/>
      </c>
      <c r="S4973" s="1807">
        <f t="shared" si="1601"/>
        <v>0</v>
      </c>
      <c r="U4973" s="1764">
        <f t="shared" si="1602"/>
        <v>0</v>
      </c>
      <c r="V4973" s="1764">
        <f t="shared" si="1603"/>
        <v>0</v>
      </c>
      <c r="W4973" s="1764">
        <f t="shared" si="1604"/>
        <v>0</v>
      </c>
      <c r="X4973" s="1768"/>
      <c r="Y4973" s="1784"/>
      <c r="Z4973" s="1770"/>
      <c r="AA4973" s="1843"/>
      <c r="AB4973" s="1843"/>
      <c r="AH4973" s="1867"/>
      <c r="AK4973" s="1868"/>
      <c r="AL4973" s="1868"/>
    </row>
    <row r="4974" spans="9:38" x14ac:dyDescent="0.25">
      <c r="I4974" s="1783">
        <v>0</v>
      </c>
      <c r="J4974" s="1783">
        <v>0</v>
      </c>
      <c r="O4974" s="1764">
        <f t="shared" si="1598"/>
        <v>0</v>
      </c>
      <c r="P4974" s="1806" t="str">
        <f t="shared" si="1599"/>
        <v/>
      </c>
      <c r="R4974" s="1864" t="str">
        <f t="shared" si="1600"/>
        <v/>
      </c>
      <c r="S4974" s="1807">
        <f t="shared" si="1601"/>
        <v>0</v>
      </c>
      <c r="U4974" s="1764">
        <f t="shared" si="1602"/>
        <v>0</v>
      </c>
      <c r="V4974" s="1764">
        <f t="shared" si="1603"/>
        <v>0</v>
      </c>
      <c r="W4974" s="1764">
        <f t="shared" si="1604"/>
        <v>0</v>
      </c>
      <c r="X4974" s="1768"/>
      <c r="Y4974" s="1784"/>
      <c r="Z4974" s="1770"/>
      <c r="AA4974" s="1843"/>
      <c r="AB4974" s="1843"/>
      <c r="AH4974" s="1867"/>
      <c r="AK4974" s="1868"/>
      <c r="AL4974" s="1868"/>
    </row>
    <row r="4975" spans="9:38" x14ac:dyDescent="0.25">
      <c r="I4975" s="1783">
        <v>0</v>
      </c>
      <c r="J4975" s="1783">
        <v>0</v>
      </c>
      <c r="O4975" s="1764">
        <f t="shared" si="1598"/>
        <v>0</v>
      </c>
      <c r="P4975" s="1806" t="str">
        <f t="shared" si="1599"/>
        <v/>
      </c>
      <c r="R4975" s="1864" t="str">
        <f t="shared" si="1600"/>
        <v/>
      </c>
      <c r="S4975" s="1807">
        <f t="shared" si="1601"/>
        <v>0</v>
      </c>
      <c r="U4975" s="1764">
        <f t="shared" si="1602"/>
        <v>0</v>
      </c>
      <c r="V4975" s="1764">
        <f t="shared" si="1603"/>
        <v>0</v>
      </c>
      <c r="W4975" s="1764">
        <f t="shared" si="1604"/>
        <v>0</v>
      </c>
      <c r="X4975" s="1768"/>
      <c r="Y4975" s="1784"/>
      <c r="Z4975" s="1770"/>
      <c r="AA4975" s="1843"/>
      <c r="AB4975" s="1843"/>
      <c r="AH4975" s="1867"/>
      <c r="AK4975" s="1868"/>
      <c r="AL4975" s="1868"/>
    </row>
    <row r="4976" spans="9:38" x14ac:dyDescent="0.25">
      <c r="I4976" s="1783">
        <v>0</v>
      </c>
      <c r="J4976" s="1783">
        <v>0</v>
      </c>
      <c r="O4976" s="1764">
        <f t="shared" si="1598"/>
        <v>0</v>
      </c>
      <c r="P4976" s="1806" t="str">
        <f t="shared" si="1599"/>
        <v/>
      </c>
      <c r="R4976" s="1864" t="str">
        <f t="shared" si="1600"/>
        <v/>
      </c>
      <c r="S4976" s="1807">
        <f t="shared" si="1601"/>
        <v>0</v>
      </c>
      <c r="U4976" s="1764">
        <f t="shared" si="1602"/>
        <v>0</v>
      </c>
      <c r="V4976" s="1764">
        <f t="shared" si="1603"/>
        <v>0</v>
      </c>
      <c r="W4976" s="1764">
        <f t="shared" si="1604"/>
        <v>0</v>
      </c>
      <c r="X4976" s="1768"/>
      <c r="Y4976" s="1784"/>
      <c r="Z4976" s="1770"/>
      <c r="AA4976" s="1843"/>
      <c r="AB4976" s="1843"/>
      <c r="AH4976" s="1867"/>
      <c r="AK4976" s="1868"/>
      <c r="AL4976" s="1868"/>
    </row>
    <row r="4977" spans="9:38" x14ac:dyDescent="0.25">
      <c r="I4977" s="1783">
        <v>0</v>
      </c>
      <c r="J4977" s="1783">
        <v>0</v>
      </c>
      <c r="O4977" s="1764">
        <f t="shared" si="1598"/>
        <v>0</v>
      </c>
      <c r="P4977" s="1806" t="str">
        <f t="shared" si="1599"/>
        <v/>
      </c>
      <c r="R4977" s="1864" t="str">
        <f t="shared" si="1600"/>
        <v/>
      </c>
      <c r="S4977" s="1807">
        <f t="shared" si="1601"/>
        <v>0</v>
      </c>
      <c r="U4977" s="1764">
        <f t="shared" si="1602"/>
        <v>0</v>
      </c>
      <c r="V4977" s="1764">
        <f t="shared" si="1603"/>
        <v>0</v>
      </c>
      <c r="W4977" s="1764">
        <f t="shared" si="1604"/>
        <v>0</v>
      </c>
      <c r="X4977" s="1768"/>
      <c r="Y4977" s="1784"/>
      <c r="Z4977" s="1770"/>
      <c r="AA4977" s="1843"/>
      <c r="AB4977" s="1843"/>
      <c r="AH4977" s="1867"/>
      <c r="AK4977" s="1868"/>
      <c r="AL4977" s="1868"/>
    </row>
    <row r="4978" spans="9:38" x14ac:dyDescent="0.25">
      <c r="I4978" s="1783">
        <v>0</v>
      </c>
      <c r="J4978" s="1783">
        <v>0</v>
      </c>
      <c r="O4978" s="1764">
        <f t="shared" si="1598"/>
        <v>0</v>
      </c>
      <c r="P4978" s="1806" t="str">
        <f t="shared" si="1599"/>
        <v/>
      </c>
      <c r="R4978" s="1864" t="str">
        <f t="shared" si="1600"/>
        <v/>
      </c>
      <c r="S4978" s="1807">
        <f t="shared" si="1601"/>
        <v>0</v>
      </c>
      <c r="U4978" s="1764">
        <f t="shared" si="1602"/>
        <v>0</v>
      </c>
      <c r="V4978" s="1764">
        <f t="shared" si="1603"/>
        <v>0</v>
      </c>
      <c r="W4978" s="1764">
        <f t="shared" si="1604"/>
        <v>0</v>
      </c>
      <c r="X4978" s="1768"/>
      <c r="Y4978" s="1784"/>
      <c r="Z4978" s="1770"/>
      <c r="AA4978" s="1843"/>
      <c r="AB4978" s="1843"/>
      <c r="AH4978" s="1867"/>
      <c r="AK4978" s="1868"/>
      <c r="AL4978" s="1868"/>
    </row>
    <row r="4979" spans="9:38" x14ac:dyDescent="0.25">
      <c r="I4979" s="1783">
        <v>0</v>
      </c>
      <c r="J4979" s="1783">
        <v>0</v>
      </c>
      <c r="O4979" s="1764">
        <f t="shared" si="1598"/>
        <v>0</v>
      </c>
      <c r="P4979" s="1806" t="str">
        <f t="shared" si="1599"/>
        <v/>
      </c>
      <c r="R4979" s="1864" t="str">
        <f t="shared" si="1600"/>
        <v/>
      </c>
      <c r="S4979" s="1807">
        <f t="shared" si="1601"/>
        <v>0</v>
      </c>
      <c r="U4979" s="1764">
        <f t="shared" si="1602"/>
        <v>0</v>
      </c>
      <c r="V4979" s="1764">
        <f t="shared" si="1603"/>
        <v>0</v>
      </c>
      <c r="W4979" s="1764">
        <f t="shared" si="1604"/>
        <v>0</v>
      </c>
      <c r="X4979" s="1768"/>
      <c r="Y4979" s="1784"/>
      <c r="Z4979" s="1770"/>
      <c r="AA4979" s="1843"/>
      <c r="AB4979" s="1843"/>
      <c r="AH4979" s="1867"/>
      <c r="AK4979" s="1868"/>
      <c r="AL4979" s="1868"/>
    </row>
    <row r="4980" spans="9:38" x14ac:dyDescent="0.25">
      <c r="I4980" s="1783">
        <v>0</v>
      </c>
      <c r="J4980" s="1783">
        <v>0</v>
      </c>
      <c r="O4980" s="1764">
        <f t="shared" si="1598"/>
        <v>0</v>
      </c>
      <c r="P4980" s="1806" t="str">
        <f t="shared" si="1599"/>
        <v/>
      </c>
      <c r="R4980" s="1864" t="str">
        <f t="shared" si="1600"/>
        <v/>
      </c>
      <c r="S4980" s="1807">
        <f t="shared" si="1601"/>
        <v>0</v>
      </c>
      <c r="U4980" s="1764">
        <f t="shared" si="1602"/>
        <v>0</v>
      </c>
      <c r="V4980" s="1764">
        <f t="shared" si="1603"/>
        <v>0</v>
      </c>
      <c r="W4980" s="1764">
        <f t="shared" si="1604"/>
        <v>0</v>
      </c>
      <c r="X4980" s="1768"/>
      <c r="Y4980" s="1784"/>
      <c r="Z4980" s="1770"/>
      <c r="AA4980" s="1843"/>
      <c r="AB4980" s="1843"/>
      <c r="AH4980" s="1867"/>
      <c r="AK4980" s="1868"/>
      <c r="AL4980" s="1868"/>
    </row>
    <row r="4981" spans="9:38" x14ac:dyDescent="0.25">
      <c r="I4981" s="1783">
        <v>0</v>
      </c>
      <c r="J4981" s="1783">
        <v>0</v>
      </c>
      <c r="O4981" s="1764">
        <f t="shared" si="1598"/>
        <v>0</v>
      </c>
      <c r="P4981" s="1806" t="str">
        <f t="shared" si="1599"/>
        <v/>
      </c>
      <c r="R4981" s="1864" t="str">
        <f t="shared" si="1600"/>
        <v/>
      </c>
      <c r="S4981" s="1807">
        <f t="shared" si="1601"/>
        <v>0</v>
      </c>
      <c r="U4981" s="1764">
        <f t="shared" si="1602"/>
        <v>0</v>
      </c>
      <c r="V4981" s="1764">
        <f t="shared" si="1603"/>
        <v>0</v>
      </c>
      <c r="W4981" s="1764">
        <f t="shared" si="1604"/>
        <v>0</v>
      </c>
      <c r="X4981" s="1768"/>
      <c r="Y4981" s="1784"/>
      <c r="Z4981" s="1770"/>
      <c r="AA4981" s="1843"/>
      <c r="AB4981" s="1843"/>
      <c r="AH4981" s="1867"/>
      <c r="AK4981" s="1868"/>
      <c r="AL4981" s="1868"/>
    </row>
    <row r="4982" spans="9:38" x14ac:dyDescent="0.25">
      <c r="I4982" s="1783">
        <v>0</v>
      </c>
      <c r="J4982" s="1783">
        <v>0</v>
      </c>
      <c r="O4982" s="1764">
        <f t="shared" si="1598"/>
        <v>0</v>
      </c>
      <c r="P4982" s="1806" t="str">
        <f t="shared" si="1599"/>
        <v/>
      </c>
      <c r="R4982" s="1864" t="str">
        <f t="shared" si="1600"/>
        <v/>
      </c>
      <c r="S4982" s="1807">
        <f t="shared" si="1601"/>
        <v>0</v>
      </c>
      <c r="U4982" s="1764">
        <f t="shared" si="1602"/>
        <v>0</v>
      </c>
      <c r="V4982" s="1764">
        <f t="shared" si="1603"/>
        <v>0</v>
      </c>
      <c r="W4982" s="1764">
        <f t="shared" si="1604"/>
        <v>0</v>
      </c>
      <c r="X4982" s="1768"/>
      <c r="Y4982" s="1784"/>
      <c r="Z4982" s="1770"/>
      <c r="AA4982" s="1843"/>
      <c r="AB4982" s="1843"/>
      <c r="AH4982" s="1867"/>
      <c r="AK4982" s="1868"/>
      <c r="AL4982" s="1868"/>
    </row>
    <row r="4983" spans="9:38" x14ac:dyDescent="0.25">
      <c r="I4983" s="1783">
        <v>0</v>
      </c>
      <c r="J4983" s="1783">
        <v>0</v>
      </c>
      <c r="O4983" s="1764">
        <f t="shared" si="1598"/>
        <v>0</v>
      </c>
      <c r="P4983" s="1806" t="str">
        <f t="shared" si="1599"/>
        <v/>
      </c>
      <c r="R4983" s="1864" t="str">
        <f t="shared" si="1600"/>
        <v/>
      </c>
      <c r="S4983" s="1807">
        <f t="shared" si="1601"/>
        <v>0</v>
      </c>
      <c r="U4983" s="1764">
        <f t="shared" si="1602"/>
        <v>0</v>
      </c>
      <c r="V4983" s="1764">
        <f t="shared" si="1603"/>
        <v>0</v>
      </c>
      <c r="W4983" s="1764">
        <f t="shared" si="1604"/>
        <v>0</v>
      </c>
      <c r="X4983" s="1768"/>
      <c r="Y4983" s="1784"/>
      <c r="Z4983" s="1770"/>
      <c r="AA4983" s="1843"/>
      <c r="AB4983" s="1843"/>
      <c r="AH4983" s="1867"/>
      <c r="AK4983" s="1868"/>
      <c r="AL4983" s="1868"/>
    </row>
    <row r="4984" spans="9:38" x14ac:dyDescent="0.25">
      <c r="I4984" s="1783">
        <v>0</v>
      </c>
      <c r="J4984" s="1783">
        <v>0</v>
      </c>
      <c r="O4984" s="1764">
        <f t="shared" si="1598"/>
        <v>0</v>
      </c>
      <c r="P4984" s="1806" t="str">
        <f t="shared" si="1599"/>
        <v/>
      </c>
      <c r="R4984" s="1864" t="str">
        <f t="shared" si="1600"/>
        <v/>
      </c>
      <c r="S4984" s="1807">
        <f t="shared" si="1601"/>
        <v>0</v>
      </c>
      <c r="U4984" s="1764">
        <f t="shared" si="1602"/>
        <v>0</v>
      </c>
      <c r="V4984" s="1764">
        <f t="shared" si="1603"/>
        <v>0</v>
      </c>
      <c r="W4984" s="1764">
        <f t="shared" si="1604"/>
        <v>0</v>
      </c>
      <c r="X4984" s="1768"/>
      <c r="Y4984" s="1784"/>
      <c r="Z4984" s="1770"/>
      <c r="AA4984" s="1843"/>
      <c r="AB4984" s="1843"/>
      <c r="AH4984" s="1867"/>
      <c r="AK4984" s="1868"/>
      <c r="AL4984" s="1868"/>
    </row>
    <row r="4985" spans="9:38" x14ac:dyDescent="0.25">
      <c r="I4985" s="1783">
        <v>0</v>
      </c>
      <c r="J4985" s="1783">
        <v>0</v>
      </c>
      <c r="O4985" s="1764">
        <f t="shared" si="1598"/>
        <v>0</v>
      </c>
      <c r="P4985" s="1806" t="str">
        <f t="shared" si="1599"/>
        <v/>
      </c>
      <c r="R4985" s="1864" t="str">
        <f t="shared" si="1600"/>
        <v/>
      </c>
      <c r="S4985" s="1807">
        <f t="shared" si="1601"/>
        <v>0</v>
      </c>
      <c r="U4985" s="1764">
        <f t="shared" si="1602"/>
        <v>0</v>
      </c>
      <c r="V4985" s="1764">
        <f t="shared" si="1603"/>
        <v>0</v>
      </c>
      <c r="W4985" s="1764">
        <f t="shared" si="1604"/>
        <v>0</v>
      </c>
      <c r="X4985" s="1768"/>
      <c r="Y4985" s="1784"/>
      <c r="Z4985" s="1770"/>
      <c r="AA4985" s="1843"/>
      <c r="AB4985" s="1843"/>
      <c r="AH4985" s="1867"/>
      <c r="AK4985" s="1868"/>
      <c r="AL4985" s="1868"/>
    </row>
    <row r="4986" spans="9:38" x14ac:dyDescent="0.25">
      <c r="I4986" s="1783">
        <v>0</v>
      </c>
      <c r="J4986" s="1783">
        <v>0</v>
      </c>
      <c r="O4986" s="1764">
        <f t="shared" si="1598"/>
        <v>0</v>
      </c>
      <c r="P4986" s="1806" t="str">
        <f t="shared" si="1599"/>
        <v/>
      </c>
      <c r="R4986" s="1864" t="str">
        <f t="shared" si="1600"/>
        <v/>
      </c>
      <c r="S4986" s="1807">
        <f t="shared" si="1601"/>
        <v>0</v>
      </c>
      <c r="U4986" s="1764">
        <f t="shared" si="1602"/>
        <v>0</v>
      </c>
      <c r="V4986" s="1764">
        <f t="shared" si="1603"/>
        <v>0</v>
      </c>
      <c r="W4986" s="1764">
        <f t="shared" si="1604"/>
        <v>0</v>
      </c>
      <c r="X4986" s="1768"/>
      <c r="Y4986" s="1784"/>
      <c r="Z4986" s="1770"/>
      <c r="AA4986" s="1843"/>
      <c r="AB4986" s="1843"/>
      <c r="AH4986" s="1867"/>
      <c r="AK4986" s="1868"/>
      <c r="AL4986" s="1868"/>
    </row>
    <row r="4987" spans="9:38" x14ac:dyDescent="0.25">
      <c r="I4987" s="1783">
        <v>0</v>
      </c>
      <c r="J4987" s="1783">
        <v>0</v>
      </c>
      <c r="O4987" s="1764">
        <f t="shared" si="1598"/>
        <v>0</v>
      </c>
      <c r="P4987" s="1806" t="str">
        <f t="shared" si="1599"/>
        <v/>
      </c>
      <c r="R4987" s="1864" t="str">
        <f t="shared" si="1600"/>
        <v/>
      </c>
      <c r="S4987" s="1807">
        <f t="shared" si="1601"/>
        <v>0</v>
      </c>
      <c r="U4987" s="1764">
        <f t="shared" si="1602"/>
        <v>0</v>
      </c>
      <c r="V4987" s="1764">
        <f t="shared" si="1603"/>
        <v>0</v>
      </c>
      <c r="W4987" s="1764">
        <f t="shared" si="1604"/>
        <v>0</v>
      </c>
      <c r="X4987" s="1768"/>
      <c r="Y4987" s="1784"/>
      <c r="Z4987" s="1770"/>
      <c r="AA4987" s="1843"/>
      <c r="AB4987" s="1843"/>
      <c r="AH4987" s="1867"/>
      <c r="AK4987" s="1868"/>
      <c r="AL4987" s="1868"/>
    </row>
    <row r="4988" spans="9:38" x14ac:dyDescent="0.25">
      <c r="I4988" s="1783">
        <v>0</v>
      </c>
      <c r="J4988" s="1783">
        <v>0</v>
      </c>
      <c r="O4988" s="1764">
        <f t="shared" si="1598"/>
        <v>0</v>
      </c>
      <c r="P4988" s="1806" t="str">
        <f t="shared" si="1599"/>
        <v/>
      </c>
      <c r="R4988" s="1864" t="str">
        <f t="shared" si="1600"/>
        <v/>
      </c>
      <c r="S4988" s="1807">
        <f t="shared" si="1601"/>
        <v>0</v>
      </c>
      <c r="U4988" s="1764">
        <f t="shared" si="1602"/>
        <v>0</v>
      </c>
      <c r="V4988" s="1764">
        <f t="shared" si="1603"/>
        <v>0</v>
      </c>
      <c r="W4988" s="1764">
        <f t="shared" si="1604"/>
        <v>0</v>
      </c>
      <c r="X4988" s="1768"/>
      <c r="Y4988" s="1784"/>
      <c r="Z4988" s="1770"/>
      <c r="AA4988" s="1843"/>
      <c r="AB4988" s="1843"/>
      <c r="AH4988" s="1867"/>
      <c r="AK4988" s="1868"/>
      <c r="AL4988" s="1868"/>
    </row>
    <row r="4989" spans="9:38" x14ac:dyDescent="0.25">
      <c r="I4989" s="1783">
        <v>0</v>
      </c>
      <c r="J4989" s="1783">
        <v>0</v>
      </c>
      <c r="O4989" s="1764">
        <f t="shared" si="1598"/>
        <v>0</v>
      </c>
      <c r="P4989" s="1806" t="str">
        <f t="shared" si="1599"/>
        <v/>
      </c>
      <c r="R4989" s="1864" t="str">
        <f t="shared" si="1600"/>
        <v/>
      </c>
      <c r="S4989" s="1807">
        <f t="shared" si="1601"/>
        <v>0</v>
      </c>
      <c r="U4989" s="1764">
        <f t="shared" si="1602"/>
        <v>0</v>
      </c>
      <c r="V4989" s="1764">
        <f t="shared" si="1603"/>
        <v>0</v>
      </c>
      <c r="W4989" s="1764">
        <f t="shared" si="1604"/>
        <v>0</v>
      </c>
      <c r="X4989" s="1768"/>
      <c r="Y4989" s="1784"/>
      <c r="Z4989" s="1770"/>
      <c r="AA4989" s="1843"/>
      <c r="AB4989" s="1843"/>
      <c r="AH4989" s="1867"/>
      <c r="AK4989" s="1868"/>
      <c r="AL4989" s="1868"/>
    </row>
    <row r="4990" spans="9:38" x14ac:dyDescent="0.25">
      <c r="I4990" s="1783">
        <v>0</v>
      </c>
      <c r="J4990" s="1783">
        <v>0</v>
      </c>
      <c r="O4990" s="1764">
        <f t="shared" si="1598"/>
        <v>0</v>
      </c>
      <c r="P4990" s="1806" t="str">
        <f t="shared" si="1599"/>
        <v/>
      </c>
      <c r="R4990" s="1864" t="str">
        <f t="shared" si="1600"/>
        <v/>
      </c>
      <c r="S4990" s="1807">
        <f t="shared" si="1601"/>
        <v>0</v>
      </c>
      <c r="U4990" s="1764">
        <f t="shared" si="1602"/>
        <v>0</v>
      </c>
      <c r="V4990" s="1764">
        <f t="shared" si="1603"/>
        <v>0</v>
      </c>
      <c r="W4990" s="1764">
        <f t="shared" si="1604"/>
        <v>0</v>
      </c>
      <c r="X4990" s="1768"/>
      <c r="Y4990" s="1784"/>
      <c r="Z4990" s="1770"/>
      <c r="AA4990" s="1843"/>
      <c r="AB4990" s="1843"/>
      <c r="AH4990" s="1867"/>
      <c r="AK4990" s="1868"/>
      <c r="AL4990" s="1868"/>
    </row>
    <row r="4991" spans="9:38" x14ac:dyDescent="0.25">
      <c r="I4991" s="1783">
        <v>0</v>
      </c>
      <c r="J4991" s="1783">
        <v>0</v>
      </c>
      <c r="O4991" s="1764">
        <f t="shared" si="1598"/>
        <v>0</v>
      </c>
      <c r="P4991" s="1806" t="str">
        <f t="shared" si="1599"/>
        <v/>
      </c>
      <c r="R4991" s="1864" t="str">
        <f t="shared" si="1600"/>
        <v/>
      </c>
      <c r="S4991" s="1807">
        <f t="shared" si="1601"/>
        <v>0</v>
      </c>
      <c r="U4991" s="1764">
        <f t="shared" si="1602"/>
        <v>0</v>
      </c>
      <c r="V4991" s="1764">
        <f t="shared" si="1603"/>
        <v>0</v>
      </c>
      <c r="W4991" s="1764">
        <f t="shared" si="1604"/>
        <v>0</v>
      </c>
      <c r="X4991" s="1768"/>
      <c r="Y4991" s="1784"/>
      <c r="Z4991" s="1770"/>
      <c r="AA4991" s="1843"/>
      <c r="AB4991" s="1843"/>
      <c r="AH4991" s="1867"/>
      <c r="AK4991" s="1868"/>
      <c r="AL4991" s="1868"/>
    </row>
    <row r="4992" spans="9:38" x14ac:dyDescent="0.25">
      <c r="I4992" s="1783">
        <v>0</v>
      </c>
      <c r="J4992" s="1783">
        <v>0</v>
      </c>
      <c r="O4992" s="1764">
        <f t="shared" si="1598"/>
        <v>0</v>
      </c>
      <c r="P4992" s="1806" t="str">
        <f t="shared" si="1599"/>
        <v/>
      </c>
      <c r="R4992" s="1864" t="str">
        <f t="shared" si="1600"/>
        <v/>
      </c>
      <c r="S4992" s="1807">
        <f t="shared" si="1601"/>
        <v>0</v>
      </c>
      <c r="U4992" s="1764">
        <f t="shared" si="1602"/>
        <v>0</v>
      </c>
      <c r="V4992" s="1764">
        <f t="shared" si="1603"/>
        <v>0</v>
      </c>
      <c r="W4992" s="1764">
        <f t="shared" si="1604"/>
        <v>0</v>
      </c>
      <c r="X4992" s="1768"/>
      <c r="Y4992" s="1784"/>
      <c r="Z4992" s="1770"/>
      <c r="AA4992" s="1843"/>
      <c r="AB4992" s="1843"/>
      <c r="AH4992" s="1867"/>
      <c r="AK4992" s="1868"/>
      <c r="AL4992" s="1868"/>
    </row>
    <row r="4993" spans="9:38" x14ac:dyDescent="0.25">
      <c r="I4993" s="1783">
        <v>0</v>
      </c>
      <c r="J4993" s="1783">
        <v>0</v>
      </c>
      <c r="O4993" s="1764">
        <f t="shared" si="1598"/>
        <v>0</v>
      </c>
      <c r="P4993" s="1806" t="str">
        <f t="shared" si="1599"/>
        <v/>
      </c>
      <c r="R4993" s="1864" t="str">
        <f t="shared" si="1600"/>
        <v/>
      </c>
      <c r="S4993" s="1807">
        <f t="shared" si="1601"/>
        <v>0</v>
      </c>
      <c r="U4993" s="1764">
        <f t="shared" si="1602"/>
        <v>0</v>
      </c>
      <c r="V4993" s="1764">
        <f t="shared" si="1603"/>
        <v>0</v>
      </c>
      <c r="W4993" s="1764">
        <f t="shared" si="1604"/>
        <v>0</v>
      </c>
      <c r="X4993" s="1768"/>
      <c r="Y4993" s="1784"/>
      <c r="Z4993" s="1770"/>
      <c r="AA4993" s="1843"/>
      <c r="AB4993" s="1843"/>
      <c r="AH4993" s="1867"/>
      <c r="AK4993" s="1868"/>
      <c r="AL4993" s="1868"/>
    </row>
    <row r="4994" spans="9:38" x14ac:dyDescent="0.25">
      <c r="I4994" s="1783">
        <v>0</v>
      </c>
      <c r="J4994" s="1783">
        <v>0</v>
      </c>
      <c r="O4994" s="1764">
        <f t="shared" si="1598"/>
        <v>0</v>
      </c>
      <c r="P4994" s="1806" t="str">
        <f t="shared" si="1599"/>
        <v/>
      </c>
      <c r="R4994" s="1864" t="str">
        <f t="shared" si="1600"/>
        <v/>
      </c>
      <c r="S4994" s="1807">
        <f t="shared" si="1601"/>
        <v>0</v>
      </c>
      <c r="U4994" s="1764">
        <f t="shared" si="1602"/>
        <v>0</v>
      </c>
      <c r="V4994" s="1764">
        <f t="shared" si="1603"/>
        <v>0</v>
      </c>
      <c r="W4994" s="1764">
        <f t="shared" si="1604"/>
        <v>0</v>
      </c>
      <c r="X4994" s="1768"/>
      <c r="Y4994" s="1784"/>
      <c r="Z4994" s="1770"/>
      <c r="AA4994" s="1843"/>
      <c r="AB4994" s="1843"/>
      <c r="AH4994" s="1867"/>
      <c r="AK4994" s="1868"/>
      <c r="AL4994" s="1868"/>
    </row>
    <row r="4995" spans="9:38" x14ac:dyDescent="0.25">
      <c r="I4995" s="1783">
        <v>0</v>
      </c>
      <c r="J4995" s="1783">
        <v>0</v>
      </c>
      <c r="O4995" s="1764">
        <f t="shared" si="1598"/>
        <v>0</v>
      </c>
      <c r="P4995" s="1806" t="str">
        <f t="shared" si="1599"/>
        <v/>
      </c>
      <c r="R4995" s="1864" t="str">
        <f t="shared" si="1600"/>
        <v/>
      </c>
      <c r="S4995" s="1807">
        <f t="shared" si="1601"/>
        <v>0</v>
      </c>
      <c r="U4995" s="1764">
        <f t="shared" si="1602"/>
        <v>0</v>
      </c>
      <c r="V4995" s="1764">
        <f t="shared" si="1603"/>
        <v>0</v>
      </c>
      <c r="W4995" s="1764">
        <f t="shared" si="1604"/>
        <v>0</v>
      </c>
      <c r="X4995" s="1768"/>
      <c r="Y4995" s="1784"/>
      <c r="Z4995" s="1770"/>
      <c r="AA4995" s="1843"/>
      <c r="AB4995" s="1843"/>
      <c r="AH4995" s="1867"/>
      <c r="AK4995" s="1868"/>
      <c r="AL4995" s="1868"/>
    </row>
    <row r="4996" spans="9:38" x14ac:dyDescent="0.25">
      <c r="I4996" s="1783">
        <v>0</v>
      </c>
      <c r="J4996" s="1783">
        <v>0</v>
      </c>
      <c r="O4996" s="1764">
        <f t="shared" si="1598"/>
        <v>0</v>
      </c>
      <c r="P4996" s="1806" t="str">
        <f t="shared" si="1599"/>
        <v/>
      </c>
      <c r="R4996" s="1864" t="str">
        <f t="shared" si="1600"/>
        <v/>
      </c>
      <c r="S4996" s="1807">
        <f t="shared" si="1601"/>
        <v>0</v>
      </c>
      <c r="U4996" s="1764">
        <f t="shared" si="1602"/>
        <v>0</v>
      </c>
      <c r="V4996" s="1764">
        <f t="shared" si="1603"/>
        <v>0</v>
      </c>
      <c r="W4996" s="1764">
        <f t="shared" si="1604"/>
        <v>0</v>
      </c>
      <c r="X4996" s="1768"/>
      <c r="Y4996" s="1784"/>
      <c r="Z4996" s="1770"/>
      <c r="AA4996" s="1843"/>
      <c r="AB4996" s="1843"/>
      <c r="AH4996" s="1867"/>
      <c r="AK4996" s="1868"/>
      <c r="AL4996" s="1868"/>
    </row>
    <row r="4997" spans="9:38" x14ac:dyDescent="0.25">
      <c r="I4997" s="1783">
        <v>0</v>
      </c>
      <c r="J4997" s="1783">
        <v>0</v>
      </c>
      <c r="O4997" s="1764">
        <f t="shared" si="1598"/>
        <v>0</v>
      </c>
      <c r="P4997" s="1806" t="str">
        <f t="shared" si="1599"/>
        <v/>
      </c>
      <c r="R4997" s="1864" t="str">
        <f t="shared" si="1600"/>
        <v/>
      </c>
      <c r="S4997" s="1807">
        <f t="shared" si="1601"/>
        <v>0</v>
      </c>
      <c r="U4997" s="1764">
        <f t="shared" si="1602"/>
        <v>0</v>
      </c>
      <c r="V4997" s="1764">
        <f t="shared" si="1603"/>
        <v>0</v>
      </c>
      <c r="W4997" s="1764">
        <f t="shared" si="1604"/>
        <v>0</v>
      </c>
      <c r="X4997" s="1768"/>
      <c r="Y4997" s="1784"/>
      <c r="Z4997" s="1770"/>
      <c r="AA4997" s="1843"/>
      <c r="AB4997" s="1843"/>
      <c r="AH4997" s="1867"/>
      <c r="AK4997" s="1868"/>
      <c r="AL4997" s="1868"/>
    </row>
    <row r="4998" spans="9:38" x14ac:dyDescent="0.25">
      <c r="I4998" s="1783">
        <v>0</v>
      </c>
      <c r="J4998" s="1783">
        <v>0</v>
      </c>
      <c r="O4998" s="1764">
        <f t="shared" si="1598"/>
        <v>0</v>
      </c>
      <c r="P4998" s="1806" t="str">
        <f t="shared" si="1599"/>
        <v/>
      </c>
      <c r="R4998" s="1864" t="str">
        <f t="shared" si="1600"/>
        <v/>
      </c>
      <c r="S4998" s="1807">
        <f t="shared" si="1601"/>
        <v>0</v>
      </c>
      <c r="U4998" s="1764">
        <f t="shared" si="1602"/>
        <v>0</v>
      </c>
      <c r="V4998" s="1764">
        <f t="shared" si="1603"/>
        <v>0</v>
      </c>
      <c r="W4998" s="1764">
        <f t="shared" si="1604"/>
        <v>0</v>
      </c>
      <c r="X4998" s="1768"/>
      <c r="Y4998" s="1784"/>
      <c r="Z4998" s="1770"/>
      <c r="AA4998" s="1843"/>
      <c r="AB4998" s="1843"/>
      <c r="AH4998" s="1867"/>
      <c r="AK4998" s="1868"/>
      <c r="AL4998" s="1868"/>
    </row>
    <row r="4999" spans="9:38" x14ac:dyDescent="0.25">
      <c r="I4999" s="1783">
        <v>0</v>
      </c>
      <c r="J4999" s="1783">
        <v>0</v>
      </c>
      <c r="O4999" s="1764">
        <f t="shared" si="1598"/>
        <v>0</v>
      </c>
      <c r="P4999" s="1806" t="str">
        <f t="shared" si="1599"/>
        <v/>
      </c>
      <c r="R4999" s="1864" t="str">
        <f t="shared" si="1600"/>
        <v/>
      </c>
      <c r="S4999" s="1807">
        <f t="shared" si="1601"/>
        <v>0</v>
      </c>
      <c r="U4999" s="1764">
        <f t="shared" si="1602"/>
        <v>0</v>
      </c>
      <c r="V4999" s="1764">
        <f t="shared" si="1603"/>
        <v>0</v>
      </c>
      <c r="W4999" s="1764">
        <f t="shared" si="1604"/>
        <v>0</v>
      </c>
      <c r="X4999" s="1768"/>
      <c r="Y4999" s="1784"/>
      <c r="Z4999" s="1770"/>
      <c r="AA4999" s="1843"/>
      <c r="AB4999" s="1843"/>
      <c r="AH4999" s="1867"/>
      <c r="AK4999" s="1868"/>
      <c r="AL4999" s="1868"/>
    </row>
    <row r="5000" spans="9:38" x14ac:dyDescent="0.25">
      <c r="I5000" s="1783">
        <v>0</v>
      </c>
      <c r="J5000" s="1783">
        <v>0</v>
      </c>
      <c r="O5000" s="1764">
        <f t="shared" si="1598"/>
        <v>0</v>
      </c>
      <c r="P5000" s="1806" t="str">
        <f t="shared" si="1599"/>
        <v/>
      </c>
      <c r="R5000" s="1864" t="str">
        <f t="shared" si="1600"/>
        <v/>
      </c>
      <c r="S5000" s="1807">
        <f t="shared" si="1601"/>
        <v>0</v>
      </c>
      <c r="U5000" s="1764">
        <f t="shared" si="1602"/>
        <v>0</v>
      </c>
      <c r="V5000" s="1764">
        <f t="shared" si="1603"/>
        <v>0</v>
      </c>
      <c r="W5000" s="1764">
        <f t="shared" si="1604"/>
        <v>0</v>
      </c>
      <c r="X5000" s="1768"/>
      <c r="Y5000" s="1784"/>
      <c r="Z5000" s="1770"/>
      <c r="AA5000" s="1843"/>
      <c r="AB5000" s="1843"/>
      <c r="AH5000" s="1867"/>
      <c r="AK5000" s="1868"/>
      <c r="AL5000" s="1868"/>
    </row>
    <row r="5001" spans="9:38" x14ac:dyDescent="0.25">
      <c r="I5001" s="1783">
        <v>0</v>
      </c>
      <c r="J5001" s="1783">
        <v>0</v>
      </c>
      <c r="O5001" s="1764">
        <f t="shared" ref="O5001:O5064" si="1605">N5001-Q5001</f>
        <v>0</v>
      </c>
      <c r="P5001" s="1806" t="str">
        <f t="shared" ref="P5001:P5064" si="1606">IF(N5001&lt;=0,"",O5001/N5001)</f>
        <v/>
      </c>
      <c r="R5001" s="1864" t="str">
        <f t="shared" ref="R5001:R5064" si="1607">IF(N5001&lt;=0,"",Q5001/N5001)</f>
        <v/>
      </c>
      <c r="S5001" s="1807">
        <f t="shared" ref="S5001:S5064" si="1608">Q5001/$S$1</f>
        <v>0</v>
      </c>
      <c r="U5001" s="1764">
        <f t="shared" ref="U5001:U5064" si="1609">((1-I5001)*O5001)+((1-J5001)*Q5001)</f>
        <v>0</v>
      </c>
      <c r="V5001" s="1764">
        <f t="shared" ref="V5001:V5064" si="1610">L5001-W5001</f>
        <v>0</v>
      </c>
      <c r="W5001" s="1764">
        <f t="shared" ref="W5001:W5064" si="1611">X5001+AC5001+AH5001+AM5001+AO5001+AR5001</f>
        <v>0</v>
      </c>
      <c r="X5001" s="1768"/>
      <c r="Y5001" s="1784"/>
      <c r="Z5001" s="1770"/>
      <c r="AA5001" s="1843"/>
      <c r="AB5001" s="1843"/>
      <c r="AH5001" s="1867"/>
      <c r="AK5001" s="1868"/>
      <c r="AL5001" s="1868"/>
    </row>
    <row r="5002" spans="9:38" x14ac:dyDescent="0.25">
      <c r="I5002" s="1783">
        <v>0</v>
      </c>
      <c r="J5002" s="1783">
        <v>0</v>
      </c>
      <c r="O5002" s="1764">
        <f t="shared" si="1605"/>
        <v>0</v>
      </c>
      <c r="P5002" s="1806" t="str">
        <f t="shared" si="1606"/>
        <v/>
      </c>
      <c r="R5002" s="1864" t="str">
        <f t="shared" si="1607"/>
        <v/>
      </c>
      <c r="S5002" s="1807">
        <f t="shared" si="1608"/>
        <v>0</v>
      </c>
      <c r="U5002" s="1764">
        <f t="shared" si="1609"/>
        <v>0</v>
      </c>
      <c r="V5002" s="1764">
        <f t="shared" si="1610"/>
        <v>0</v>
      </c>
      <c r="W5002" s="1764">
        <f t="shared" si="1611"/>
        <v>0</v>
      </c>
      <c r="X5002" s="1768"/>
      <c r="Y5002" s="1784"/>
      <c r="Z5002" s="1770"/>
      <c r="AA5002" s="1843"/>
      <c r="AB5002" s="1843"/>
      <c r="AH5002" s="1867"/>
      <c r="AK5002" s="1868"/>
      <c r="AL5002" s="1868"/>
    </row>
    <row r="5003" spans="9:38" x14ac:dyDescent="0.25">
      <c r="I5003" s="1783">
        <v>0</v>
      </c>
      <c r="J5003" s="1783">
        <v>0</v>
      </c>
      <c r="O5003" s="1764">
        <f t="shared" si="1605"/>
        <v>0</v>
      </c>
      <c r="P5003" s="1806" t="str">
        <f t="shared" si="1606"/>
        <v/>
      </c>
      <c r="R5003" s="1864" t="str">
        <f t="shared" si="1607"/>
        <v/>
      </c>
      <c r="S5003" s="1807">
        <f t="shared" si="1608"/>
        <v>0</v>
      </c>
      <c r="U5003" s="1764">
        <f t="shared" si="1609"/>
        <v>0</v>
      </c>
      <c r="V5003" s="1764">
        <f t="shared" si="1610"/>
        <v>0</v>
      </c>
      <c r="W5003" s="1764">
        <f t="shared" si="1611"/>
        <v>0</v>
      </c>
      <c r="X5003" s="1768"/>
      <c r="Y5003" s="1784"/>
      <c r="Z5003" s="1770"/>
      <c r="AA5003" s="1843"/>
      <c r="AB5003" s="1843"/>
      <c r="AH5003" s="1867"/>
      <c r="AK5003" s="1868"/>
      <c r="AL5003" s="1868"/>
    </row>
    <row r="5004" spans="9:38" x14ac:dyDescent="0.25">
      <c r="I5004" s="1783">
        <v>0</v>
      </c>
      <c r="J5004" s="1783">
        <v>0</v>
      </c>
      <c r="O5004" s="1764">
        <f t="shared" si="1605"/>
        <v>0</v>
      </c>
      <c r="P5004" s="1806" t="str">
        <f t="shared" si="1606"/>
        <v/>
      </c>
      <c r="R5004" s="1864" t="str">
        <f t="shared" si="1607"/>
        <v/>
      </c>
      <c r="S5004" s="1807">
        <f t="shared" si="1608"/>
        <v>0</v>
      </c>
      <c r="U5004" s="1764">
        <f t="shared" si="1609"/>
        <v>0</v>
      </c>
      <c r="V5004" s="1764">
        <f t="shared" si="1610"/>
        <v>0</v>
      </c>
      <c r="W5004" s="1764">
        <f t="shared" si="1611"/>
        <v>0</v>
      </c>
      <c r="X5004" s="1768"/>
      <c r="Y5004" s="1784"/>
      <c r="Z5004" s="1770"/>
      <c r="AA5004" s="1843"/>
      <c r="AB5004" s="1843"/>
      <c r="AH5004" s="1867"/>
      <c r="AK5004" s="1868"/>
      <c r="AL5004" s="1868"/>
    </row>
    <row r="5005" spans="9:38" x14ac:dyDescent="0.25">
      <c r="I5005" s="1783">
        <v>0</v>
      </c>
      <c r="J5005" s="1783">
        <v>0</v>
      </c>
      <c r="O5005" s="1764">
        <f t="shared" si="1605"/>
        <v>0</v>
      </c>
      <c r="P5005" s="1806" t="str">
        <f t="shared" si="1606"/>
        <v/>
      </c>
      <c r="R5005" s="1864" t="str">
        <f t="shared" si="1607"/>
        <v/>
      </c>
      <c r="S5005" s="1807">
        <f t="shared" si="1608"/>
        <v>0</v>
      </c>
      <c r="U5005" s="1764">
        <f t="shared" si="1609"/>
        <v>0</v>
      </c>
      <c r="V5005" s="1764">
        <f t="shared" si="1610"/>
        <v>0</v>
      </c>
      <c r="W5005" s="1764">
        <f t="shared" si="1611"/>
        <v>0</v>
      </c>
      <c r="X5005" s="1768"/>
      <c r="Y5005" s="1784"/>
      <c r="Z5005" s="1770"/>
      <c r="AA5005" s="1843"/>
      <c r="AB5005" s="1843"/>
      <c r="AH5005" s="1867"/>
      <c r="AK5005" s="1868"/>
      <c r="AL5005" s="1868"/>
    </row>
    <row r="5006" spans="9:38" x14ac:dyDescent="0.25">
      <c r="I5006" s="1783">
        <v>0</v>
      </c>
      <c r="J5006" s="1783">
        <v>0</v>
      </c>
      <c r="O5006" s="1764">
        <f t="shared" si="1605"/>
        <v>0</v>
      </c>
      <c r="P5006" s="1806" t="str">
        <f t="shared" si="1606"/>
        <v/>
      </c>
      <c r="R5006" s="1864" t="str">
        <f t="shared" si="1607"/>
        <v/>
      </c>
      <c r="S5006" s="1807">
        <f t="shared" si="1608"/>
        <v>0</v>
      </c>
      <c r="U5006" s="1764">
        <f t="shared" si="1609"/>
        <v>0</v>
      </c>
      <c r="V5006" s="1764">
        <f t="shared" si="1610"/>
        <v>0</v>
      </c>
      <c r="W5006" s="1764">
        <f t="shared" si="1611"/>
        <v>0</v>
      </c>
      <c r="X5006" s="1768"/>
      <c r="Y5006" s="1784"/>
      <c r="Z5006" s="1770"/>
      <c r="AA5006" s="1843"/>
      <c r="AB5006" s="1843"/>
      <c r="AH5006" s="1867"/>
      <c r="AK5006" s="1868"/>
      <c r="AL5006" s="1868"/>
    </row>
    <row r="5007" spans="9:38" x14ac:dyDescent="0.25">
      <c r="I5007" s="1783">
        <v>0</v>
      </c>
      <c r="J5007" s="1783">
        <v>0</v>
      </c>
      <c r="O5007" s="1764">
        <f t="shared" si="1605"/>
        <v>0</v>
      </c>
      <c r="P5007" s="1806" t="str">
        <f t="shared" si="1606"/>
        <v/>
      </c>
      <c r="R5007" s="1864" t="str">
        <f t="shared" si="1607"/>
        <v/>
      </c>
      <c r="S5007" s="1807">
        <f t="shared" si="1608"/>
        <v>0</v>
      </c>
      <c r="U5007" s="1764">
        <f t="shared" si="1609"/>
        <v>0</v>
      </c>
      <c r="V5007" s="1764">
        <f t="shared" si="1610"/>
        <v>0</v>
      </c>
      <c r="W5007" s="1764">
        <f t="shared" si="1611"/>
        <v>0</v>
      </c>
      <c r="X5007" s="1768"/>
      <c r="Y5007" s="1784"/>
      <c r="Z5007" s="1770"/>
      <c r="AA5007" s="1843"/>
      <c r="AB5007" s="1843"/>
      <c r="AH5007" s="1867"/>
      <c r="AK5007" s="1868"/>
      <c r="AL5007" s="1868"/>
    </row>
    <row r="5008" spans="9:38" x14ac:dyDescent="0.25">
      <c r="I5008" s="1783">
        <v>0</v>
      </c>
      <c r="J5008" s="1783">
        <v>0</v>
      </c>
      <c r="O5008" s="1764">
        <f t="shared" si="1605"/>
        <v>0</v>
      </c>
      <c r="P5008" s="1806" t="str">
        <f t="shared" si="1606"/>
        <v/>
      </c>
      <c r="R5008" s="1864" t="str">
        <f t="shared" si="1607"/>
        <v/>
      </c>
      <c r="S5008" s="1807">
        <f t="shared" si="1608"/>
        <v>0</v>
      </c>
      <c r="U5008" s="1764">
        <f t="shared" si="1609"/>
        <v>0</v>
      </c>
      <c r="V5008" s="1764">
        <f t="shared" si="1610"/>
        <v>0</v>
      </c>
      <c r="W5008" s="1764">
        <f t="shared" si="1611"/>
        <v>0</v>
      </c>
      <c r="X5008" s="1768"/>
      <c r="Y5008" s="1784"/>
      <c r="Z5008" s="1770"/>
      <c r="AA5008" s="1843"/>
      <c r="AB5008" s="1843"/>
      <c r="AH5008" s="1867"/>
      <c r="AK5008" s="1868"/>
      <c r="AL5008" s="1868"/>
    </row>
    <row r="5009" spans="9:38" x14ac:dyDescent="0.25">
      <c r="I5009" s="1783">
        <v>0</v>
      </c>
      <c r="J5009" s="1783">
        <v>0</v>
      </c>
      <c r="O5009" s="1764">
        <f t="shared" si="1605"/>
        <v>0</v>
      </c>
      <c r="P5009" s="1806" t="str">
        <f t="shared" si="1606"/>
        <v/>
      </c>
      <c r="R5009" s="1864" t="str">
        <f t="shared" si="1607"/>
        <v/>
      </c>
      <c r="S5009" s="1807">
        <f t="shared" si="1608"/>
        <v>0</v>
      </c>
      <c r="U5009" s="1764">
        <f t="shared" si="1609"/>
        <v>0</v>
      </c>
      <c r="V5009" s="1764">
        <f t="shared" si="1610"/>
        <v>0</v>
      </c>
      <c r="W5009" s="1764">
        <f t="shared" si="1611"/>
        <v>0</v>
      </c>
      <c r="X5009" s="1768"/>
      <c r="Y5009" s="1784"/>
      <c r="Z5009" s="1770"/>
      <c r="AA5009" s="1843"/>
      <c r="AB5009" s="1843"/>
      <c r="AH5009" s="1867"/>
      <c r="AK5009" s="1868"/>
      <c r="AL5009" s="1868"/>
    </row>
    <row r="5010" spans="9:38" x14ac:dyDescent="0.25">
      <c r="I5010" s="1783">
        <v>0</v>
      </c>
      <c r="J5010" s="1783">
        <v>0</v>
      </c>
      <c r="O5010" s="1764">
        <f t="shared" si="1605"/>
        <v>0</v>
      </c>
      <c r="P5010" s="1806" t="str">
        <f t="shared" si="1606"/>
        <v/>
      </c>
      <c r="R5010" s="1864" t="str">
        <f t="shared" si="1607"/>
        <v/>
      </c>
      <c r="S5010" s="1807">
        <f t="shared" si="1608"/>
        <v>0</v>
      </c>
      <c r="U5010" s="1764">
        <f t="shared" si="1609"/>
        <v>0</v>
      </c>
      <c r="V5010" s="1764">
        <f t="shared" si="1610"/>
        <v>0</v>
      </c>
      <c r="W5010" s="1764">
        <f t="shared" si="1611"/>
        <v>0</v>
      </c>
      <c r="X5010" s="1768"/>
      <c r="Y5010" s="1784"/>
      <c r="Z5010" s="1770"/>
      <c r="AA5010" s="1843"/>
      <c r="AB5010" s="1843"/>
      <c r="AH5010" s="1867"/>
      <c r="AK5010" s="1868"/>
      <c r="AL5010" s="1868"/>
    </row>
    <row r="5011" spans="9:38" x14ac:dyDescent="0.25">
      <c r="I5011" s="1783">
        <v>0</v>
      </c>
      <c r="J5011" s="1783">
        <v>0</v>
      </c>
      <c r="O5011" s="1764">
        <f t="shared" si="1605"/>
        <v>0</v>
      </c>
      <c r="P5011" s="1806" t="str">
        <f t="shared" si="1606"/>
        <v/>
      </c>
      <c r="R5011" s="1864" t="str">
        <f t="shared" si="1607"/>
        <v/>
      </c>
      <c r="S5011" s="1807">
        <f t="shared" si="1608"/>
        <v>0</v>
      </c>
      <c r="U5011" s="1764">
        <f t="shared" si="1609"/>
        <v>0</v>
      </c>
      <c r="V5011" s="1764">
        <f t="shared" si="1610"/>
        <v>0</v>
      </c>
      <c r="W5011" s="1764">
        <f t="shared" si="1611"/>
        <v>0</v>
      </c>
      <c r="X5011" s="1768"/>
      <c r="Y5011" s="1784"/>
      <c r="Z5011" s="1770"/>
      <c r="AA5011" s="1843"/>
      <c r="AB5011" s="1843"/>
      <c r="AH5011" s="1867"/>
      <c r="AK5011" s="1868"/>
      <c r="AL5011" s="1868"/>
    </row>
    <row r="5012" spans="9:38" x14ac:dyDescent="0.25">
      <c r="I5012" s="1783">
        <v>0</v>
      </c>
      <c r="J5012" s="1783">
        <v>0</v>
      </c>
      <c r="O5012" s="1764">
        <f t="shared" si="1605"/>
        <v>0</v>
      </c>
      <c r="P5012" s="1806" t="str">
        <f t="shared" si="1606"/>
        <v/>
      </c>
      <c r="R5012" s="1864" t="str">
        <f t="shared" si="1607"/>
        <v/>
      </c>
      <c r="S5012" s="1807">
        <f t="shared" si="1608"/>
        <v>0</v>
      </c>
      <c r="U5012" s="1764">
        <f t="shared" si="1609"/>
        <v>0</v>
      </c>
      <c r="V5012" s="1764">
        <f t="shared" si="1610"/>
        <v>0</v>
      </c>
      <c r="W5012" s="1764">
        <f t="shared" si="1611"/>
        <v>0</v>
      </c>
      <c r="X5012" s="1768"/>
      <c r="Y5012" s="1784"/>
      <c r="Z5012" s="1770"/>
      <c r="AA5012" s="1843"/>
      <c r="AB5012" s="1843"/>
      <c r="AH5012" s="1867"/>
      <c r="AK5012" s="1868"/>
      <c r="AL5012" s="1868"/>
    </row>
    <row r="5013" spans="9:38" x14ac:dyDescent="0.25">
      <c r="I5013" s="1783">
        <v>0</v>
      </c>
      <c r="J5013" s="1783">
        <v>0</v>
      </c>
      <c r="O5013" s="1764">
        <f t="shared" si="1605"/>
        <v>0</v>
      </c>
      <c r="P5013" s="1806" t="str">
        <f t="shared" si="1606"/>
        <v/>
      </c>
      <c r="R5013" s="1864" t="str">
        <f t="shared" si="1607"/>
        <v/>
      </c>
      <c r="S5013" s="1807">
        <f t="shared" si="1608"/>
        <v>0</v>
      </c>
      <c r="U5013" s="1764">
        <f t="shared" si="1609"/>
        <v>0</v>
      </c>
      <c r="V5013" s="1764">
        <f t="shared" si="1610"/>
        <v>0</v>
      </c>
      <c r="W5013" s="1764">
        <f t="shared" si="1611"/>
        <v>0</v>
      </c>
      <c r="X5013" s="1768"/>
      <c r="Y5013" s="1784"/>
      <c r="Z5013" s="1770"/>
      <c r="AA5013" s="1843"/>
      <c r="AB5013" s="1843"/>
      <c r="AH5013" s="1867"/>
      <c r="AK5013" s="1868"/>
      <c r="AL5013" s="1868"/>
    </row>
    <row r="5014" spans="9:38" x14ac:dyDescent="0.25">
      <c r="I5014" s="1783">
        <v>0</v>
      </c>
      <c r="J5014" s="1783">
        <v>0</v>
      </c>
      <c r="O5014" s="1764">
        <f t="shared" si="1605"/>
        <v>0</v>
      </c>
      <c r="P5014" s="1806" t="str">
        <f t="shared" si="1606"/>
        <v/>
      </c>
      <c r="R5014" s="1864" t="str">
        <f t="shared" si="1607"/>
        <v/>
      </c>
      <c r="S5014" s="1807">
        <f t="shared" si="1608"/>
        <v>0</v>
      </c>
      <c r="U5014" s="1764">
        <f t="shared" si="1609"/>
        <v>0</v>
      </c>
      <c r="V5014" s="1764">
        <f t="shared" si="1610"/>
        <v>0</v>
      </c>
      <c r="W5014" s="1764">
        <f t="shared" si="1611"/>
        <v>0</v>
      </c>
      <c r="X5014" s="1768"/>
      <c r="Y5014" s="1784"/>
      <c r="Z5014" s="1770"/>
      <c r="AA5014" s="1843"/>
      <c r="AB5014" s="1843"/>
      <c r="AH5014" s="1867"/>
      <c r="AK5014" s="1868"/>
      <c r="AL5014" s="1868"/>
    </row>
    <row r="5015" spans="9:38" x14ac:dyDescent="0.25">
      <c r="I5015" s="1783">
        <v>0</v>
      </c>
      <c r="J5015" s="1783">
        <v>0</v>
      </c>
      <c r="O5015" s="1764">
        <f t="shared" si="1605"/>
        <v>0</v>
      </c>
      <c r="P5015" s="1806" t="str">
        <f t="shared" si="1606"/>
        <v/>
      </c>
      <c r="R5015" s="1864" t="str">
        <f t="shared" si="1607"/>
        <v/>
      </c>
      <c r="S5015" s="1807">
        <f t="shared" si="1608"/>
        <v>0</v>
      </c>
      <c r="U5015" s="1764">
        <f t="shared" si="1609"/>
        <v>0</v>
      </c>
      <c r="V5015" s="1764">
        <f t="shared" si="1610"/>
        <v>0</v>
      </c>
      <c r="W5015" s="1764">
        <f t="shared" si="1611"/>
        <v>0</v>
      </c>
      <c r="X5015" s="1768"/>
      <c r="Y5015" s="1784"/>
      <c r="Z5015" s="1770"/>
      <c r="AA5015" s="1843"/>
      <c r="AB5015" s="1843"/>
      <c r="AH5015" s="1867"/>
      <c r="AK5015" s="1868"/>
      <c r="AL5015" s="1868"/>
    </row>
    <row r="5016" spans="9:38" x14ac:dyDescent="0.25">
      <c r="I5016" s="1783">
        <v>0</v>
      </c>
      <c r="J5016" s="1783">
        <v>0</v>
      </c>
      <c r="O5016" s="1764">
        <f t="shared" si="1605"/>
        <v>0</v>
      </c>
      <c r="P5016" s="1806" t="str">
        <f t="shared" si="1606"/>
        <v/>
      </c>
      <c r="R5016" s="1864" t="str">
        <f t="shared" si="1607"/>
        <v/>
      </c>
      <c r="S5016" s="1807">
        <f t="shared" si="1608"/>
        <v>0</v>
      </c>
      <c r="U5016" s="1764">
        <f t="shared" si="1609"/>
        <v>0</v>
      </c>
      <c r="V5016" s="1764">
        <f t="shared" si="1610"/>
        <v>0</v>
      </c>
      <c r="W5016" s="1764">
        <f t="shared" si="1611"/>
        <v>0</v>
      </c>
      <c r="X5016" s="1768"/>
      <c r="Y5016" s="1784"/>
      <c r="Z5016" s="1770"/>
      <c r="AA5016" s="1843"/>
      <c r="AB5016" s="1843"/>
      <c r="AH5016" s="1867"/>
      <c r="AK5016" s="1868"/>
      <c r="AL5016" s="1868"/>
    </row>
    <row r="5017" spans="9:38" x14ac:dyDescent="0.25">
      <c r="I5017" s="1783">
        <v>0</v>
      </c>
      <c r="J5017" s="1783">
        <v>0</v>
      </c>
      <c r="O5017" s="1764">
        <f t="shared" si="1605"/>
        <v>0</v>
      </c>
      <c r="P5017" s="1806" t="str">
        <f t="shared" si="1606"/>
        <v/>
      </c>
      <c r="R5017" s="1864" t="str">
        <f t="shared" si="1607"/>
        <v/>
      </c>
      <c r="S5017" s="1807">
        <f t="shared" si="1608"/>
        <v>0</v>
      </c>
      <c r="U5017" s="1764">
        <f t="shared" si="1609"/>
        <v>0</v>
      </c>
      <c r="V5017" s="1764">
        <f t="shared" si="1610"/>
        <v>0</v>
      </c>
      <c r="W5017" s="1764">
        <f t="shared" si="1611"/>
        <v>0</v>
      </c>
      <c r="X5017" s="1768"/>
      <c r="Y5017" s="1784"/>
      <c r="Z5017" s="1770"/>
      <c r="AA5017" s="1843"/>
      <c r="AB5017" s="1843"/>
      <c r="AH5017" s="1867"/>
      <c r="AK5017" s="1868"/>
      <c r="AL5017" s="1868"/>
    </row>
    <row r="5018" spans="9:38" x14ac:dyDescent="0.25">
      <c r="I5018" s="1783">
        <v>0</v>
      </c>
      <c r="J5018" s="1783">
        <v>0</v>
      </c>
      <c r="O5018" s="1764">
        <f t="shared" si="1605"/>
        <v>0</v>
      </c>
      <c r="P5018" s="1806" t="str">
        <f t="shared" si="1606"/>
        <v/>
      </c>
      <c r="R5018" s="1864" t="str">
        <f t="shared" si="1607"/>
        <v/>
      </c>
      <c r="S5018" s="1807">
        <f t="shared" si="1608"/>
        <v>0</v>
      </c>
      <c r="U5018" s="1764">
        <f t="shared" si="1609"/>
        <v>0</v>
      </c>
      <c r="V5018" s="1764">
        <f t="shared" si="1610"/>
        <v>0</v>
      </c>
      <c r="W5018" s="1764">
        <f t="shared" si="1611"/>
        <v>0</v>
      </c>
      <c r="X5018" s="1768"/>
      <c r="Y5018" s="1784"/>
      <c r="Z5018" s="1770"/>
      <c r="AA5018" s="1843"/>
      <c r="AB5018" s="1843"/>
      <c r="AH5018" s="1867"/>
      <c r="AK5018" s="1868"/>
      <c r="AL5018" s="1868"/>
    </row>
    <row r="5019" spans="9:38" x14ac:dyDescent="0.25">
      <c r="I5019" s="1783">
        <v>0</v>
      </c>
      <c r="J5019" s="1783">
        <v>0</v>
      </c>
      <c r="O5019" s="1764">
        <f t="shared" si="1605"/>
        <v>0</v>
      </c>
      <c r="P5019" s="1806" t="str">
        <f t="shared" si="1606"/>
        <v/>
      </c>
      <c r="R5019" s="1864" t="str">
        <f t="shared" si="1607"/>
        <v/>
      </c>
      <c r="S5019" s="1807">
        <f t="shared" si="1608"/>
        <v>0</v>
      </c>
      <c r="U5019" s="1764">
        <f t="shared" si="1609"/>
        <v>0</v>
      </c>
      <c r="V5019" s="1764">
        <f t="shared" si="1610"/>
        <v>0</v>
      </c>
      <c r="W5019" s="1764">
        <f t="shared" si="1611"/>
        <v>0</v>
      </c>
      <c r="X5019" s="1768"/>
      <c r="Y5019" s="1784"/>
      <c r="Z5019" s="1770"/>
      <c r="AA5019" s="1843"/>
      <c r="AB5019" s="1843"/>
      <c r="AH5019" s="1867"/>
      <c r="AK5019" s="1868"/>
      <c r="AL5019" s="1868"/>
    </row>
    <row r="5020" spans="9:38" x14ac:dyDescent="0.25">
      <c r="I5020" s="1783">
        <v>0</v>
      </c>
      <c r="J5020" s="1783">
        <v>0</v>
      </c>
      <c r="O5020" s="1764">
        <f t="shared" si="1605"/>
        <v>0</v>
      </c>
      <c r="P5020" s="1806" t="str">
        <f t="shared" si="1606"/>
        <v/>
      </c>
      <c r="R5020" s="1864" t="str">
        <f t="shared" si="1607"/>
        <v/>
      </c>
      <c r="S5020" s="1807">
        <f t="shared" si="1608"/>
        <v>0</v>
      </c>
      <c r="U5020" s="1764">
        <f t="shared" si="1609"/>
        <v>0</v>
      </c>
      <c r="V5020" s="1764">
        <f t="shared" si="1610"/>
        <v>0</v>
      </c>
      <c r="W5020" s="1764">
        <f t="shared" si="1611"/>
        <v>0</v>
      </c>
      <c r="X5020" s="1768"/>
      <c r="Y5020" s="1784"/>
      <c r="Z5020" s="1770"/>
      <c r="AA5020" s="1843"/>
      <c r="AB5020" s="1843"/>
      <c r="AH5020" s="1867"/>
      <c r="AK5020" s="1868"/>
      <c r="AL5020" s="1868"/>
    </row>
    <row r="5021" spans="9:38" x14ac:dyDescent="0.25">
      <c r="I5021" s="1783">
        <v>0</v>
      </c>
      <c r="J5021" s="1783">
        <v>0</v>
      </c>
      <c r="O5021" s="1764">
        <f t="shared" si="1605"/>
        <v>0</v>
      </c>
      <c r="P5021" s="1806" t="str">
        <f t="shared" si="1606"/>
        <v/>
      </c>
      <c r="R5021" s="1864" t="str">
        <f t="shared" si="1607"/>
        <v/>
      </c>
      <c r="S5021" s="1807">
        <f t="shared" si="1608"/>
        <v>0</v>
      </c>
      <c r="U5021" s="1764">
        <f t="shared" si="1609"/>
        <v>0</v>
      </c>
      <c r="V5021" s="1764">
        <f t="shared" si="1610"/>
        <v>0</v>
      </c>
      <c r="W5021" s="1764">
        <f t="shared" si="1611"/>
        <v>0</v>
      </c>
      <c r="X5021" s="1768"/>
      <c r="Y5021" s="1784"/>
      <c r="Z5021" s="1770"/>
      <c r="AA5021" s="1843"/>
      <c r="AB5021" s="1843"/>
      <c r="AH5021" s="1867"/>
      <c r="AK5021" s="1868"/>
      <c r="AL5021" s="1868"/>
    </row>
    <row r="5022" spans="9:38" x14ac:dyDescent="0.25">
      <c r="I5022" s="1783">
        <v>0</v>
      </c>
      <c r="J5022" s="1783">
        <v>0</v>
      </c>
      <c r="O5022" s="1764">
        <f t="shared" si="1605"/>
        <v>0</v>
      </c>
      <c r="P5022" s="1806" t="str">
        <f t="shared" si="1606"/>
        <v/>
      </c>
      <c r="R5022" s="1864" t="str">
        <f t="shared" si="1607"/>
        <v/>
      </c>
      <c r="S5022" s="1807">
        <f t="shared" si="1608"/>
        <v>0</v>
      </c>
      <c r="U5022" s="1764">
        <f t="shared" si="1609"/>
        <v>0</v>
      </c>
      <c r="V5022" s="1764">
        <f t="shared" si="1610"/>
        <v>0</v>
      </c>
      <c r="W5022" s="1764">
        <f t="shared" si="1611"/>
        <v>0</v>
      </c>
      <c r="X5022" s="1768"/>
      <c r="Y5022" s="1784"/>
      <c r="Z5022" s="1770"/>
      <c r="AA5022" s="1843"/>
      <c r="AB5022" s="1843"/>
      <c r="AH5022" s="1867"/>
      <c r="AK5022" s="1868"/>
      <c r="AL5022" s="1868"/>
    </row>
    <row r="5023" spans="9:38" x14ac:dyDescent="0.25">
      <c r="I5023" s="1783">
        <v>0</v>
      </c>
      <c r="J5023" s="1783">
        <v>0</v>
      </c>
      <c r="O5023" s="1764">
        <f t="shared" si="1605"/>
        <v>0</v>
      </c>
      <c r="P5023" s="1806" t="str">
        <f t="shared" si="1606"/>
        <v/>
      </c>
      <c r="R5023" s="1864" t="str">
        <f t="shared" si="1607"/>
        <v/>
      </c>
      <c r="S5023" s="1807">
        <f t="shared" si="1608"/>
        <v>0</v>
      </c>
      <c r="U5023" s="1764">
        <f t="shared" si="1609"/>
        <v>0</v>
      </c>
      <c r="V5023" s="1764">
        <f t="shared" si="1610"/>
        <v>0</v>
      </c>
      <c r="W5023" s="1764">
        <f t="shared" si="1611"/>
        <v>0</v>
      </c>
      <c r="X5023" s="1768"/>
      <c r="Y5023" s="1784"/>
      <c r="Z5023" s="1770"/>
      <c r="AA5023" s="1843"/>
      <c r="AB5023" s="1843"/>
      <c r="AH5023" s="1867"/>
      <c r="AK5023" s="1868"/>
      <c r="AL5023" s="1868"/>
    </row>
    <row r="5024" spans="9:38" x14ac:dyDescent="0.25">
      <c r="I5024" s="1783">
        <v>0</v>
      </c>
      <c r="J5024" s="1783">
        <v>0</v>
      </c>
      <c r="O5024" s="1764">
        <f t="shared" si="1605"/>
        <v>0</v>
      </c>
      <c r="P5024" s="1806" t="str">
        <f t="shared" si="1606"/>
        <v/>
      </c>
      <c r="R5024" s="1864" t="str">
        <f t="shared" si="1607"/>
        <v/>
      </c>
      <c r="S5024" s="1807">
        <f t="shared" si="1608"/>
        <v>0</v>
      </c>
      <c r="U5024" s="1764">
        <f t="shared" si="1609"/>
        <v>0</v>
      </c>
      <c r="V5024" s="1764">
        <f t="shared" si="1610"/>
        <v>0</v>
      </c>
      <c r="W5024" s="1764">
        <f t="shared" si="1611"/>
        <v>0</v>
      </c>
      <c r="X5024" s="1768"/>
      <c r="Y5024" s="1784"/>
      <c r="Z5024" s="1770"/>
      <c r="AA5024" s="1843"/>
      <c r="AB5024" s="1843"/>
      <c r="AH5024" s="1867"/>
      <c r="AK5024" s="1868"/>
      <c r="AL5024" s="1868"/>
    </row>
    <row r="5025" spans="9:38" x14ac:dyDescent="0.25">
      <c r="I5025" s="1783">
        <v>0</v>
      </c>
      <c r="J5025" s="1783">
        <v>0</v>
      </c>
      <c r="O5025" s="1764">
        <f t="shared" si="1605"/>
        <v>0</v>
      </c>
      <c r="P5025" s="1806" t="str">
        <f t="shared" si="1606"/>
        <v/>
      </c>
      <c r="R5025" s="1864" t="str">
        <f t="shared" si="1607"/>
        <v/>
      </c>
      <c r="S5025" s="1807">
        <f t="shared" si="1608"/>
        <v>0</v>
      </c>
      <c r="U5025" s="1764">
        <f t="shared" si="1609"/>
        <v>0</v>
      </c>
      <c r="V5025" s="1764">
        <f t="shared" si="1610"/>
        <v>0</v>
      </c>
      <c r="W5025" s="1764">
        <f t="shared" si="1611"/>
        <v>0</v>
      </c>
      <c r="X5025" s="1768"/>
      <c r="Y5025" s="1784"/>
      <c r="Z5025" s="1770"/>
      <c r="AA5025" s="1843"/>
      <c r="AB5025" s="1843"/>
      <c r="AH5025" s="1867"/>
      <c r="AK5025" s="1868"/>
      <c r="AL5025" s="1868"/>
    </row>
    <row r="5026" spans="9:38" x14ac:dyDescent="0.25">
      <c r="I5026" s="1783">
        <v>0</v>
      </c>
      <c r="J5026" s="1783">
        <v>0</v>
      </c>
      <c r="O5026" s="1764">
        <f t="shared" si="1605"/>
        <v>0</v>
      </c>
      <c r="P5026" s="1806" t="str">
        <f t="shared" si="1606"/>
        <v/>
      </c>
      <c r="R5026" s="1864" t="str">
        <f t="shared" si="1607"/>
        <v/>
      </c>
      <c r="S5026" s="1807">
        <f t="shared" si="1608"/>
        <v>0</v>
      </c>
      <c r="U5026" s="1764">
        <f t="shared" si="1609"/>
        <v>0</v>
      </c>
      <c r="V5026" s="1764">
        <f t="shared" si="1610"/>
        <v>0</v>
      </c>
      <c r="W5026" s="1764">
        <f t="shared" si="1611"/>
        <v>0</v>
      </c>
      <c r="X5026" s="1768"/>
      <c r="Y5026" s="1784"/>
      <c r="Z5026" s="1770"/>
      <c r="AA5026" s="1843"/>
      <c r="AB5026" s="1843"/>
      <c r="AH5026" s="1867"/>
      <c r="AK5026" s="1868"/>
      <c r="AL5026" s="1868"/>
    </row>
    <row r="5027" spans="9:38" x14ac:dyDescent="0.25">
      <c r="I5027" s="1783">
        <v>0</v>
      </c>
      <c r="J5027" s="1783">
        <v>0</v>
      </c>
      <c r="O5027" s="1764">
        <f t="shared" si="1605"/>
        <v>0</v>
      </c>
      <c r="P5027" s="1806" t="str">
        <f t="shared" si="1606"/>
        <v/>
      </c>
      <c r="R5027" s="1864" t="str">
        <f t="shared" si="1607"/>
        <v/>
      </c>
      <c r="S5027" s="1807">
        <f t="shared" si="1608"/>
        <v>0</v>
      </c>
      <c r="U5027" s="1764">
        <f t="shared" si="1609"/>
        <v>0</v>
      </c>
      <c r="V5027" s="1764">
        <f t="shared" si="1610"/>
        <v>0</v>
      </c>
      <c r="W5027" s="1764">
        <f t="shared" si="1611"/>
        <v>0</v>
      </c>
      <c r="X5027" s="1768"/>
      <c r="Y5027" s="1784"/>
      <c r="Z5027" s="1770"/>
      <c r="AA5027" s="1843"/>
      <c r="AB5027" s="1843"/>
      <c r="AH5027" s="1867"/>
      <c r="AK5027" s="1868"/>
      <c r="AL5027" s="1868"/>
    </row>
    <row r="5028" spans="9:38" x14ac:dyDescent="0.25">
      <c r="I5028" s="1783">
        <v>0</v>
      </c>
      <c r="J5028" s="1783">
        <v>0</v>
      </c>
      <c r="O5028" s="1764">
        <f t="shared" si="1605"/>
        <v>0</v>
      </c>
      <c r="P5028" s="1806" t="str">
        <f t="shared" si="1606"/>
        <v/>
      </c>
      <c r="R5028" s="1864" t="str">
        <f t="shared" si="1607"/>
        <v/>
      </c>
      <c r="S5028" s="1807">
        <f t="shared" si="1608"/>
        <v>0</v>
      </c>
      <c r="U5028" s="1764">
        <f t="shared" si="1609"/>
        <v>0</v>
      </c>
      <c r="V5028" s="1764">
        <f t="shared" si="1610"/>
        <v>0</v>
      </c>
      <c r="W5028" s="1764">
        <f t="shared" si="1611"/>
        <v>0</v>
      </c>
      <c r="X5028" s="1768"/>
      <c r="Y5028" s="1784"/>
      <c r="Z5028" s="1770"/>
      <c r="AA5028" s="1843"/>
      <c r="AB5028" s="1843"/>
      <c r="AH5028" s="1867"/>
      <c r="AK5028" s="1868"/>
      <c r="AL5028" s="1868"/>
    </row>
    <row r="5029" spans="9:38" x14ac:dyDescent="0.25">
      <c r="I5029" s="1783">
        <v>0</v>
      </c>
      <c r="J5029" s="1783">
        <v>0</v>
      </c>
      <c r="O5029" s="1764">
        <f t="shared" si="1605"/>
        <v>0</v>
      </c>
      <c r="P5029" s="1806" t="str">
        <f t="shared" si="1606"/>
        <v/>
      </c>
      <c r="R5029" s="1864" t="str">
        <f t="shared" si="1607"/>
        <v/>
      </c>
      <c r="S5029" s="1807">
        <f t="shared" si="1608"/>
        <v>0</v>
      </c>
      <c r="U5029" s="1764">
        <f t="shared" si="1609"/>
        <v>0</v>
      </c>
      <c r="V5029" s="1764">
        <f t="shared" si="1610"/>
        <v>0</v>
      </c>
      <c r="W5029" s="1764">
        <f t="shared" si="1611"/>
        <v>0</v>
      </c>
      <c r="X5029" s="1768"/>
      <c r="Y5029" s="1784"/>
      <c r="Z5029" s="1770"/>
      <c r="AA5029" s="1843"/>
      <c r="AB5029" s="1843"/>
      <c r="AH5029" s="1867"/>
      <c r="AK5029" s="1868"/>
      <c r="AL5029" s="1868"/>
    </row>
    <row r="5030" spans="9:38" x14ac:dyDescent="0.25">
      <c r="I5030" s="1783">
        <v>0</v>
      </c>
      <c r="J5030" s="1783">
        <v>0</v>
      </c>
      <c r="O5030" s="1764">
        <f t="shared" si="1605"/>
        <v>0</v>
      </c>
      <c r="P5030" s="1806" t="str">
        <f t="shared" si="1606"/>
        <v/>
      </c>
      <c r="R5030" s="1864" t="str">
        <f t="shared" si="1607"/>
        <v/>
      </c>
      <c r="S5030" s="1807">
        <f t="shared" si="1608"/>
        <v>0</v>
      </c>
      <c r="U5030" s="1764">
        <f t="shared" si="1609"/>
        <v>0</v>
      </c>
      <c r="V5030" s="1764">
        <f t="shared" si="1610"/>
        <v>0</v>
      </c>
      <c r="W5030" s="1764">
        <f t="shared" si="1611"/>
        <v>0</v>
      </c>
      <c r="X5030" s="1768"/>
      <c r="Y5030" s="1784"/>
      <c r="Z5030" s="1770"/>
      <c r="AA5030" s="1843"/>
      <c r="AB5030" s="1843"/>
      <c r="AH5030" s="1867"/>
      <c r="AK5030" s="1868"/>
      <c r="AL5030" s="1868"/>
    </row>
    <row r="5031" spans="9:38" x14ac:dyDescent="0.25">
      <c r="I5031" s="1783">
        <v>0</v>
      </c>
      <c r="J5031" s="1783">
        <v>0</v>
      </c>
      <c r="O5031" s="1764">
        <f t="shared" si="1605"/>
        <v>0</v>
      </c>
      <c r="P5031" s="1806" t="str">
        <f t="shared" si="1606"/>
        <v/>
      </c>
      <c r="R5031" s="1864" t="str">
        <f t="shared" si="1607"/>
        <v/>
      </c>
      <c r="S5031" s="1807">
        <f t="shared" si="1608"/>
        <v>0</v>
      </c>
      <c r="U5031" s="1764">
        <f t="shared" si="1609"/>
        <v>0</v>
      </c>
      <c r="V5031" s="1764">
        <f t="shared" si="1610"/>
        <v>0</v>
      </c>
      <c r="W5031" s="1764">
        <f t="shared" si="1611"/>
        <v>0</v>
      </c>
      <c r="X5031" s="1768"/>
      <c r="Y5031" s="1784"/>
      <c r="Z5031" s="1770"/>
      <c r="AA5031" s="1843"/>
      <c r="AB5031" s="1843"/>
      <c r="AH5031" s="1867"/>
      <c r="AK5031" s="1868"/>
      <c r="AL5031" s="1868"/>
    </row>
    <row r="5032" spans="9:38" x14ac:dyDescent="0.25">
      <c r="I5032" s="1783">
        <v>0</v>
      </c>
      <c r="J5032" s="1783">
        <v>0</v>
      </c>
      <c r="O5032" s="1764">
        <f t="shared" si="1605"/>
        <v>0</v>
      </c>
      <c r="P5032" s="1806" t="str">
        <f t="shared" si="1606"/>
        <v/>
      </c>
      <c r="R5032" s="1864" t="str">
        <f t="shared" si="1607"/>
        <v/>
      </c>
      <c r="S5032" s="1807">
        <f t="shared" si="1608"/>
        <v>0</v>
      </c>
      <c r="U5032" s="1764">
        <f t="shared" si="1609"/>
        <v>0</v>
      </c>
      <c r="V5032" s="1764">
        <f t="shared" si="1610"/>
        <v>0</v>
      </c>
      <c r="W5032" s="1764">
        <f t="shared" si="1611"/>
        <v>0</v>
      </c>
      <c r="X5032" s="1768"/>
      <c r="Y5032" s="1784"/>
      <c r="Z5032" s="1770"/>
      <c r="AA5032" s="1843"/>
      <c r="AB5032" s="1843"/>
      <c r="AH5032" s="1867"/>
      <c r="AK5032" s="1868"/>
      <c r="AL5032" s="1868"/>
    </row>
    <row r="5033" spans="9:38" x14ac:dyDescent="0.25">
      <c r="I5033" s="1783">
        <v>0</v>
      </c>
      <c r="J5033" s="1783">
        <v>0</v>
      </c>
      <c r="O5033" s="1764">
        <f t="shared" si="1605"/>
        <v>0</v>
      </c>
      <c r="P5033" s="1806" t="str">
        <f t="shared" si="1606"/>
        <v/>
      </c>
      <c r="R5033" s="1864" t="str">
        <f t="shared" si="1607"/>
        <v/>
      </c>
      <c r="S5033" s="1807">
        <f t="shared" si="1608"/>
        <v>0</v>
      </c>
      <c r="U5033" s="1764">
        <f t="shared" si="1609"/>
        <v>0</v>
      </c>
      <c r="V5033" s="1764">
        <f t="shared" si="1610"/>
        <v>0</v>
      </c>
      <c r="W5033" s="1764">
        <f t="shared" si="1611"/>
        <v>0</v>
      </c>
      <c r="X5033" s="1768"/>
      <c r="Y5033" s="1784"/>
      <c r="Z5033" s="1770"/>
      <c r="AA5033" s="1843"/>
      <c r="AB5033" s="1843"/>
      <c r="AH5033" s="1867"/>
      <c r="AK5033" s="1868"/>
      <c r="AL5033" s="1868"/>
    </row>
    <row r="5034" spans="9:38" x14ac:dyDescent="0.25">
      <c r="I5034" s="1783">
        <v>0</v>
      </c>
      <c r="J5034" s="1783">
        <v>0</v>
      </c>
      <c r="O5034" s="1764">
        <f t="shared" si="1605"/>
        <v>0</v>
      </c>
      <c r="P5034" s="1806" t="str">
        <f t="shared" si="1606"/>
        <v/>
      </c>
      <c r="R5034" s="1864" t="str">
        <f t="shared" si="1607"/>
        <v/>
      </c>
      <c r="S5034" s="1807">
        <f t="shared" si="1608"/>
        <v>0</v>
      </c>
      <c r="U5034" s="1764">
        <f t="shared" si="1609"/>
        <v>0</v>
      </c>
      <c r="V5034" s="1764">
        <f t="shared" si="1610"/>
        <v>0</v>
      </c>
      <c r="W5034" s="1764">
        <f t="shared" si="1611"/>
        <v>0</v>
      </c>
      <c r="X5034" s="1768"/>
      <c r="Y5034" s="1784"/>
      <c r="Z5034" s="1770"/>
      <c r="AA5034" s="1843"/>
      <c r="AB5034" s="1843"/>
      <c r="AH5034" s="1867"/>
      <c r="AK5034" s="1868"/>
      <c r="AL5034" s="1868"/>
    </row>
    <row r="5035" spans="9:38" x14ac:dyDescent="0.25">
      <c r="I5035" s="1783">
        <v>0</v>
      </c>
      <c r="J5035" s="1783">
        <v>0</v>
      </c>
      <c r="O5035" s="1764">
        <f t="shared" si="1605"/>
        <v>0</v>
      </c>
      <c r="P5035" s="1806" t="str">
        <f t="shared" si="1606"/>
        <v/>
      </c>
      <c r="R5035" s="1864" t="str">
        <f t="shared" si="1607"/>
        <v/>
      </c>
      <c r="S5035" s="1807">
        <f t="shared" si="1608"/>
        <v>0</v>
      </c>
      <c r="U5035" s="1764">
        <f t="shared" si="1609"/>
        <v>0</v>
      </c>
      <c r="V5035" s="1764">
        <f t="shared" si="1610"/>
        <v>0</v>
      </c>
      <c r="W5035" s="1764">
        <f t="shared" si="1611"/>
        <v>0</v>
      </c>
      <c r="X5035" s="1768"/>
      <c r="Y5035" s="1784"/>
      <c r="Z5035" s="1770"/>
      <c r="AA5035" s="1843"/>
      <c r="AB5035" s="1843"/>
      <c r="AH5035" s="1867"/>
      <c r="AK5035" s="1868"/>
      <c r="AL5035" s="1868"/>
    </row>
    <row r="5036" spans="9:38" x14ac:dyDescent="0.25">
      <c r="I5036" s="1783">
        <v>0</v>
      </c>
      <c r="J5036" s="1783">
        <v>0</v>
      </c>
      <c r="O5036" s="1764">
        <f t="shared" si="1605"/>
        <v>0</v>
      </c>
      <c r="P5036" s="1806" t="str">
        <f t="shared" si="1606"/>
        <v/>
      </c>
      <c r="R5036" s="1864" t="str">
        <f t="shared" si="1607"/>
        <v/>
      </c>
      <c r="S5036" s="1807">
        <f t="shared" si="1608"/>
        <v>0</v>
      </c>
      <c r="U5036" s="1764">
        <f t="shared" si="1609"/>
        <v>0</v>
      </c>
      <c r="V5036" s="1764">
        <f t="shared" si="1610"/>
        <v>0</v>
      </c>
      <c r="W5036" s="1764">
        <f t="shared" si="1611"/>
        <v>0</v>
      </c>
      <c r="X5036" s="1768"/>
      <c r="Y5036" s="1784"/>
      <c r="Z5036" s="1770"/>
      <c r="AA5036" s="1843"/>
      <c r="AB5036" s="1843"/>
      <c r="AH5036" s="1867"/>
      <c r="AK5036" s="1868"/>
      <c r="AL5036" s="1868"/>
    </row>
    <row r="5037" spans="9:38" x14ac:dyDescent="0.25">
      <c r="I5037" s="1783">
        <v>0</v>
      </c>
      <c r="J5037" s="1783">
        <v>0</v>
      </c>
      <c r="O5037" s="1764">
        <f t="shared" si="1605"/>
        <v>0</v>
      </c>
      <c r="P5037" s="1806" t="str">
        <f t="shared" si="1606"/>
        <v/>
      </c>
      <c r="R5037" s="1864" t="str">
        <f t="shared" si="1607"/>
        <v/>
      </c>
      <c r="S5037" s="1807">
        <f t="shared" si="1608"/>
        <v>0</v>
      </c>
      <c r="U5037" s="1764">
        <f t="shared" si="1609"/>
        <v>0</v>
      </c>
      <c r="V5037" s="1764">
        <f t="shared" si="1610"/>
        <v>0</v>
      </c>
      <c r="W5037" s="1764">
        <f t="shared" si="1611"/>
        <v>0</v>
      </c>
      <c r="X5037" s="1768"/>
      <c r="Y5037" s="1784"/>
      <c r="Z5037" s="1770"/>
      <c r="AA5037" s="1843"/>
      <c r="AB5037" s="1843"/>
      <c r="AH5037" s="1867"/>
      <c r="AK5037" s="1868"/>
      <c r="AL5037" s="1868"/>
    </row>
    <row r="5038" spans="9:38" x14ac:dyDescent="0.25">
      <c r="I5038" s="1783">
        <v>0</v>
      </c>
      <c r="J5038" s="1783">
        <v>0</v>
      </c>
      <c r="O5038" s="1764">
        <f t="shared" si="1605"/>
        <v>0</v>
      </c>
      <c r="P5038" s="1806" t="str">
        <f t="shared" si="1606"/>
        <v/>
      </c>
      <c r="R5038" s="1864" t="str">
        <f t="shared" si="1607"/>
        <v/>
      </c>
      <c r="S5038" s="1807">
        <f t="shared" si="1608"/>
        <v>0</v>
      </c>
      <c r="U5038" s="1764">
        <f t="shared" si="1609"/>
        <v>0</v>
      </c>
      <c r="V5038" s="1764">
        <f t="shared" si="1610"/>
        <v>0</v>
      </c>
      <c r="W5038" s="1764">
        <f t="shared" si="1611"/>
        <v>0</v>
      </c>
      <c r="X5038" s="1768"/>
      <c r="Y5038" s="1784"/>
      <c r="Z5038" s="1770"/>
      <c r="AA5038" s="1843"/>
      <c r="AB5038" s="1843"/>
      <c r="AH5038" s="1867"/>
      <c r="AK5038" s="1868"/>
      <c r="AL5038" s="1868"/>
    </row>
    <row r="5039" spans="9:38" x14ac:dyDescent="0.25">
      <c r="I5039" s="1783">
        <v>0</v>
      </c>
      <c r="J5039" s="1783">
        <v>0</v>
      </c>
      <c r="O5039" s="1764">
        <f t="shared" si="1605"/>
        <v>0</v>
      </c>
      <c r="P5039" s="1806" t="str">
        <f t="shared" si="1606"/>
        <v/>
      </c>
      <c r="R5039" s="1864" t="str">
        <f t="shared" si="1607"/>
        <v/>
      </c>
      <c r="S5039" s="1807">
        <f t="shared" si="1608"/>
        <v>0</v>
      </c>
      <c r="U5039" s="1764">
        <f t="shared" si="1609"/>
        <v>0</v>
      </c>
      <c r="V5039" s="1764">
        <f t="shared" si="1610"/>
        <v>0</v>
      </c>
      <c r="W5039" s="1764">
        <f t="shared" si="1611"/>
        <v>0</v>
      </c>
      <c r="X5039" s="1768"/>
      <c r="Y5039" s="1784"/>
      <c r="Z5039" s="1770"/>
      <c r="AA5039" s="1843"/>
      <c r="AB5039" s="1843"/>
      <c r="AH5039" s="1867"/>
      <c r="AK5039" s="1868"/>
      <c r="AL5039" s="1868"/>
    </row>
    <row r="5040" spans="9:38" x14ac:dyDescent="0.25">
      <c r="I5040" s="1783">
        <v>0</v>
      </c>
      <c r="J5040" s="1783">
        <v>0</v>
      </c>
      <c r="O5040" s="1764">
        <f t="shared" si="1605"/>
        <v>0</v>
      </c>
      <c r="P5040" s="1806" t="str">
        <f t="shared" si="1606"/>
        <v/>
      </c>
      <c r="R5040" s="1864" t="str">
        <f t="shared" si="1607"/>
        <v/>
      </c>
      <c r="S5040" s="1807">
        <f t="shared" si="1608"/>
        <v>0</v>
      </c>
      <c r="U5040" s="1764">
        <f t="shared" si="1609"/>
        <v>0</v>
      </c>
      <c r="V5040" s="1764">
        <f t="shared" si="1610"/>
        <v>0</v>
      </c>
      <c r="W5040" s="1764">
        <f t="shared" si="1611"/>
        <v>0</v>
      </c>
      <c r="X5040" s="1768"/>
      <c r="Y5040" s="1784"/>
      <c r="Z5040" s="1770"/>
      <c r="AA5040" s="1843"/>
      <c r="AB5040" s="1843"/>
      <c r="AH5040" s="1867"/>
      <c r="AK5040" s="1868"/>
      <c r="AL5040" s="1868"/>
    </row>
    <row r="5041" spans="9:38" x14ac:dyDescent="0.25">
      <c r="I5041" s="1783">
        <v>0</v>
      </c>
      <c r="J5041" s="1783">
        <v>0</v>
      </c>
      <c r="O5041" s="1764">
        <f t="shared" si="1605"/>
        <v>0</v>
      </c>
      <c r="P5041" s="1806" t="str">
        <f t="shared" si="1606"/>
        <v/>
      </c>
      <c r="R5041" s="1864" t="str">
        <f t="shared" si="1607"/>
        <v/>
      </c>
      <c r="S5041" s="1807">
        <f t="shared" si="1608"/>
        <v>0</v>
      </c>
      <c r="U5041" s="1764">
        <f t="shared" si="1609"/>
        <v>0</v>
      </c>
      <c r="V5041" s="1764">
        <f t="shared" si="1610"/>
        <v>0</v>
      </c>
      <c r="W5041" s="1764">
        <f t="shared" si="1611"/>
        <v>0</v>
      </c>
      <c r="X5041" s="1768"/>
      <c r="Y5041" s="1784"/>
      <c r="Z5041" s="1770"/>
      <c r="AA5041" s="1843"/>
      <c r="AB5041" s="1843"/>
      <c r="AH5041" s="1867"/>
      <c r="AK5041" s="1868"/>
      <c r="AL5041" s="1868"/>
    </row>
    <row r="5042" spans="9:38" x14ac:dyDescent="0.25">
      <c r="I5042" s="1783">
        <v>0</v>
      </c>
      <c r="J5042" s="1783">
        <v>0</v>
      </c>
      <c r="O5042" s="1764">
        <f t="shared" si="1605"/>
        <v>0</v>
      </c>
      <c r="P5042" s="1806" t="str">
        <f t="shared" si="1606"/>
        <v/>
      </c>
      <c r="R5042" s="1864" t="str">
        <f t="shared" si="1607"/>
        <v/>
      </c>
      <c r="S5042" s="1807">
        <f t="shared" si="1608"/>
        <v>0</v>
      </c>
      <c r="U5042" s="1764">
        <f t="shared" si="1609"/>
        <v>0</v>
      </c>
      <c r="V5042" s="1764">
        <f t="shared" si="1610"/>
        <v>0</v>
      </c>
      <c r="W5042" s="1764">
        <f t="shared" si="1611"/>
        <v>0</v>
      </c>
      <c r="X5042" s="1768"/>
      <c r="Y5042" s="1784"/>
      <c r="Z5042" s="1770"/>
      <c r="AA5042" s="1843"/>
      <c r="AB5042" s="1843"/>
      <c r="AH5042" s="1867"/>
      <c r="AK5042" s="1868"/>
      <c r="AL5042" s="1868"/>
    </row>
    <row r="5043" spans="9:38" x14ac:dyDescent="0.25">
      <c r="I5043" s="1783">
        <v>0</v>
      </c>
      <c r="J5043" s="1783">
        <v>0</v>
      </c>
      <c r="O5043" s="1764">
        <f t="shared" si="1605"/>
        <v>0</v>
      </c>
      <c r="P5043" s="1806" t="str">
        <f t="shared" si="1606"/>
        <v/>
      </c>
      <c r="R5043" s="1864" t="str">
        <f t="shared" si="1607"/>
        <v/>
      </c>
      <c r="S5043" s="1807">
        <f t="shared" si="1608"/>
        <v>0</v>
      </c>
      <c r="U5043" s="1764">
        <f t="shared" si="1609"/>
        <v>0</v>
      </c>
      <c r="V5043" s="1764">
        <f t="shared" si="1610"/>
        <v>0</v>
      </c>
      <c r="W5043" s="1764">
        <f t="shared" si="1611"/>
        <v>0</v>
      </c>
      <c r="X5043" s="1768"/>
      <c r="Y5043" s="1784"/>
      <c r="Z5043" s="1770"/>
      <c r="AA5043" s="1843"/>
      <c r="AB5043" s="1843"/>
      <c r="AH5043" s="1867"/>
      <c r="AK5043" s="1868"/>
      <c r="AL5043" s="1868"/>
    </row>
    <row r="5044" spans="9:38" x14ac:dyDescent="0.25">
      <c r="I5044" s="1783">
        <v>0</v>
      </c>
      <c r="J5044" s="1783">
        <v>0</v>
      </c>
      <c r="O5044" s="1764">
        <f t="shared" si="1605"/>
        <v>0</v>
      </c>
      <c r="P5044" s="1806" t="str">
        <f t="shared" si="1606"/>
        <v/>
      </c>
      <c r="R5044" s="1864" t="str">
        <f t="shared" si="1607"/>
        <v/>
      </c>
      <c r="S5044" s="1807">
        <f t="shared" si="1608"/>
        <v>0</v>
      </c>
      <c r="U5044" s="1764">
        <f t="shared" si="1609"/>
        <v>0</v>
      </c>
      <c r="V5044" s="1764">
        <f t="shared" si="1610"/>
        <v>0</v>
      </c>
      <c r="W5044" s="1764">
        <f t="shared" si="1611"/>
        <v>0</v>
      </c>
      <c r="X5044" s="1768"/>
      <c r="Y5044" s="1784"/>
      <c r="Z5044" s="1770"/>
      <c r="AA5044" s="1843"/>
      <c r="AB5044" s="1843"/>
      <c r="AH5044" s="1867"/>
      <c r="AK5044" s="1868"/>
      <c r="AL5044" s="1868"/>
    </row>
    <row r="5045" spans="9:38" x14ac:dyDescent="0.25">
      <c r="I5045" s="1783">
        <v>0</v>
      </c>
      <c r="J5045" s="1783">
        <v>0</v>
      </c>
      <c r="O5045" s="1764">
        <f t="shared" si="1605"/>
        <v>0</v>
      </c>
      <c r="P5045" s="1806" t="str">
        <f t="shared" si="1606"/>
        <v/>
      </c>
      <c r="R5045" s="1864" t="str">
        <f t="shared" si="1607"/>
        <v/>
      </c>
      <c r="S5045" s="1807">
        <f t="shared" si="1608"/>
        <v>0</v>
      </c>
      <c r="U5045" s="1764">
        <f t="shared" si="1609"/>
        <v>0</v>
      </c>
      <c r="V5045" s="1764">
        <f t="shared" si="1610"/>
        <v>0</v>
      </c>
      <c r="W5045" s="1764">
        <f t="shared" si="1611"/>
        <v>0</v>
      </c>
      <c r="X5045" s="1768"/>
      <c r="Y5045" s="1784"/>
      <c r="Z5045" s="1770"/>
      <c r="AA5045" s="1843"/>
      <c r="AB5045" s="1843"/>
      <c r="AH5045" s="1867"/>
      <c r="AK5045" s="1868"/>
      <c r="AL5045" s="1868"/>
    </row>
    <row r="5046" spans="9:38" x14ac:dyDescent="0.25">
      <c r="I5046" s="1783">
        <v>0</v>
      </c>
      <c r="J5046" s="1783">
        <v>0</v>
      </c>
      <c r="O5046" s="1764">
        <f t="shared" si="1605"/>
        <v>0</v>
      </c>
      <c r="P5046" s="1806" t="str">
        <f t="shared" si="1606"/>
        <v/>
      </c>
      <c r="R5046" s="1864" t="str">
        <f t="shared" si="1607"/>
        <v/>
      </c>
      <c r="S5046" s="1807">
        <f t="shared" si="1608"/>
        <v>0</v>
      </c>
      <c r="U5046" s="1764">
        <f t="shared" si="1609"/>
        <v>0</v>
      </c>
      <c r="V5046" s="1764">
        <f t="shared" si="1610"/>
        <v>0</v>
      </c>
      <c r="W5046" s="1764">
        <f t="shared" si="1611"/>
        <v>0</v>
      </c>
      <c r="X5046" s="1768"/>
      <c r="Y5046" s="1784"/>
      <c r="Z5046" s="1770"/>
      <c r="AA5046" s="1843"/>
      <c r="AB5046" s="1843"/>
      <c r="AH5046" s="1867"/>
      <c r="AK5046" s="1868"/>
      <c r="AL5046" s="1868"/>
    </row>
    <row r="5047" spans="9:38" x14ac:dyDescent="0.25">
      <c r="I5047" s="1783">
        <v>0</v>
      </c>
      <c r="J5047" s="1783">
        <v>0</v>
      </c>
      <c r="O5047" s="1764">
        <f t="shared" si="1605"/>
        <v>0</v>
      </c>
      <c r="P5047" s="1806" t="str">
        <f t="shared" si="1606"/>
        <v/>
      </c>
      <c r="R5047" s="1864" t="str">
        <f t="shared" si="1607"/>
        <v/>
      </c>
      <c r="S5047" s="1807">
        <f t="shared" si="1608"/>
        <v>0</v>
      </c>
      <c r="U5047" s="1764">
        <f t="shared" si="1609"/>
        <v>0</v>
      </c>
      <c r="V5047" s="1764">
        <f t="shared" si="1610"/>
        <v>0</v>
      </c>
      <c r="W5047" s="1764">
        <f t="shared" si="1611"/>
        <v>0</v>
      </c>
      <c r="X5047" s="1768"/>
      <c r="Y5047" s="1784"/>
      <c r="Z5047" s="1770"/>
      <c r="AA5047" s="1843"/>
      <c r="AB5047" s="1843"/>
      <c r="AH5047" s="1867"/>
      <c r="AK5047" s="1868"/>
      <c r="AL5047" s="1868"/>
    </row>
    <row r="5048" spans="9:38" x14ac:dyDescent="0.25">
      <c r="I5048" s="1783">
        <v>0</v>
      </c>
      <c r="J5048" s="1783">
        <v>0</v>
      </c>
      <c r="O5048" s="1764">
        <f t="shared" si="1605"/>
        <v>0</v>
      </c>
      <c r="P5048" s="1806" t="str">
        <f t="shared" si="1606"/>
        <v/>
      </c>
      <c r="R5048" s="1864" t="str">
        <f t="shared" si="1607"/>
        <v/>
      </c>
      <c r="S5048" s="1807">
        <f t="shared" si="1608"/>
        <v>0</v>
      </c>
      <c r="U5048" s="1764">
        <f t="shared" si="1609"/>
        <v>0</v>
      </c>
      <c r="V5048" s="1764">
        <f t="shared" si="1610"/>
        <v>0</v>
      </c>
      <c r="W5048" s="1764">
        <f t="shared" si="1611"/>
        <v>0</v>
      </c>
      <c r="X5048" s="1768"/>
      <c r="Y5048" s="1784"/>
      <c r="Z5048" s="1770"/>
      <c r="AA5048" s="1843"/>
      <c r="AB5048" s="1843"/>
      <c r="AH5048" s="1867"/>
      <c r="AK5048" s="1868"/>
      <c r="AL5048" s="1868"/>
    </row>
    <row r="5049" spans="9:38" x14ac:dyDescent="0.25">
      <c r="I5049" s="1783">
        <v>0</v>
      </c>
      <c r="J5049" s="1783">
        <v>0</v>
      </c>
      <c r="O5049" s="1764">
        <f t="shared" si="1605"/>
        <v>0</v>
      </c>
      <c r="P5049" s="1806" t="str">
        <f t="shared" si="1606"/>
        <v/>
      </c>
      <c r="R5049" s="1864" t="str">
        <f t="shared" si="1607"/>
        <v/>
      </c>
      <c r="S5049" s="1807">
        <f t="shared" si="1608"/>
        <v>0</v>
      </c>
      <c r="U5049" s="1764">
        <f t="shared" si="1609"/>
        <v>0</v>
      </c>
      <c r="V5049" s="1764">
        <f t="shared" si="1610"/>
        <v>0</v>
      </c>
      <c r="W5049" s="1764">
        <f t="shared" si="1611"/>
        <v>0</v>
      </c>
      <c r="X5049" s="1768"/>
      <c r="Y5049" s="1784"/>
      <c r="Z5049" s="1770"/>
      <c r="AA5049" s="1843"/>
      <c r="AB5049" s="1843"/>
      <c r="AH5049" s="1867"/>
      <c r="AK5049" s="1868"/>
      <c r="AL5049" s="1868"/>
    </row>
    <row r="5050" spans="9:38" x14ac:dyDescent="0.25">
      <c r="I5050" s="1783">
        <v>0</v>
      </c>
      <c r="J5050" s="1783">
        <v>0</v>
      </c>
      <c r="O5050" s="1764">
        <f t="shared" si="1605"/>
        <v>0</v>
      </c>
      <c r="P5050" s="1806" t="str">
        <f t="shared" si="1606"/>
        <v/>
      </c>
      <c r="R5050" s="1864" t="str">
        <f t="shared" si="1607"/>
        <v/>
      </c>
      <c r="S5050" s="1807">
        <f t="shared" si="1608"/>
        <v>0</v>
      </c>
      <c r="U5050" s="1764">
        <f t="shared" si="1609"/>
        <v>0</v>
      </c>
      <c r="V5050" s="1764">
        <f t="shared" si="1610"/>
        <v>0</v>
      </c>
      <c r="W5050" s="1764">
        <f t="shared" si="1611"/>
        <v>0</v>
      </c>
      <c r="X5050" s="1768"/>
      <c r="Y5050" s="1784"/>
      <c r="Z5050" s="1770"/>
      <c r="AA5050" s="1843"/>
      <c r="AB5050" s="1843"/>
      <c r="AH5050" s="1867"/>
      <c r="AK5050" s="1868"/>
      <c r="AL5050" s="1868"/>
    </row>
    <row r="5051" spans="9:38" x14ac:dyDescent="0.25">
      <c r="I5051" s="1783">
        <v>0</v>
      </c>
      <c r="J5051" s="1783">
        <v>0</v>
      </c>
      <c r="O5051" s="1764">
        <f t="shared" si="1605"/>
        <v>0</v>
      </c>
      <c r="P5051" s="1806" t="str">
        <f t="shared" si="1606"/>
        <v/>
      </c>
      <c r="R5051" s="1864" t="str">
        <f t="shared" si="1607"/>
        <v/>
      </c>
      <c r="S5051" s="1807">
        <f t="shared" si="1608"/>
        <v>0</v>
      </c>
      <c r="U5051" s="1764">
        <f t="shared" si="1609"/>
        <v>0</v>
      </c>
      <c r="V5051" s="1764">
        <f t="shared" si="1610"/>
        <v>0</v>
      </c>
      <c r="W5051" s="1764">
        <f t="shared" si="1611"/>
        <v>0</v>
      </c>
      <c r="X5051" s="1768"/>
      <c r="Y5051" s="1784"/>
      <c r="Z5051" s="1770"/>
      <c r="AA5051" s="1843"/>
      <c r="AB5051" s="1843"/>
      <c r="AH5051" s="1867"/>
      <c r="AK5051" s="1868"/>
      <c r="AL5051" s="1868"/>
    </row>
    <row r="5052" spans="9:38" x14ac:dyDescent="0.25">
      <c r="I5052" s="1783">
        <v>0</v>
      </c>
      <c r="J5052" s="1783">
        <v>0</v>
      </c>
      <c r="O5052" s="1764">
        <f t="shared" si="1605"/>
        <v>0</v>
      </c>
      <c r="P5052" s="1806" t="str">
        <f t="shared" si="1606"/>
        <v/>
      </c>
      <c r="R5052" s="1864" t="str">
        <f t="shared" si="1607"/>
        <v/>
      </c>
      <c r="S5052" s="1807">
        <f t="shared" si="1608"/>
        <v>0</v>
      </c>
      <c r="U5052" s="1764">
        <f t="shared" si="1609"/>
        <v>0</v>
      </c>
      <c r="V5052" s="1764">
        <f t="shared" si="1610"/>
        <v>0</v>
      </c>
      <c r="W5052" s="1764">
        <f t="shared" si="1611"/>
        <v>0</v>
      </c>
      <c r="X5052" s="1768"/>
      <c r="Y5052" s="1784"/>
      <c r="Z5052" s="1770"/>
      <c r="AA5052" s="1843"/>
      <c r="AB5052" s="1843"/>
      <c r="AH5052" s="1867"/>
      <c r="AK5052" s="1868"/>
      <c r="AL5052" s="1868"/>
    </row>
    <row r="5053" spans="9:38" x14ac:dyDescent="0.25">
      <c r="I5053" s="1783">
        <v>0</v>
      </c>
      <c r="J5053" s="1783">
        <v>0</v>
      </c>
      <c r="O5053" s="1764">
        <f t="shared" si="1605"/>
        <v>0</v>
      </c>
      <c r="P5053" s="1806" t="str">
        <f t="shared" si="1606"/>
        <v/>
      </c>
      <c r="R5053" s="1864" t="str">
        <f t="shared" si="1607"/>
        <v/>
      </c>
      <c r="S5053" s="1807">
        <f t="shared" si="1608"/>
        <v>0</v>
      </c>
      <c r="U5053" s="1764">
        <f t="shared" si="1609"/>
        <v>0</v>
      </c>
      <c r="V5053" s="1764">
        <f t="shared" si="1610"/>
        <v>0</v>
      </c>
      <c r="W5053" s="1764">
        <f t="shared" si="1611"/>
        <v>0</v>
      </c>
      <c r="X5053" s="1768"/>
      <c r="Y5053" s="1784"/>
      <c r="Z5053" s="1770"/>
      <c r="AA5053" s="1843"/>
      <c r="AB5053" s="1843"/>
      <c r="AH5053" s="1867"/>
      <c r="AK5053" s="1868"/>
      <c r="AL5053" s="1868"/>
    </row>
    <row r="5054" spans="9:38" x14ac:dyDescent="0.25">
      <c r="I5054" s="1783">
        <v>0</v>
      </c>
      <c r="J5054" s="1783">
        <v>0</v>
      </c>
      <c r="O5054" s="1764">
        <f t="shared" si="1605"/>
        <v>0</v>
      </c>
      <c r="P5054" s="1806" t="str">
        <f t="shared" si="1606"/>
        <v/>
      </c>
      <c r="R5054" s="1864" t="str">
        <f t="shared" si="1607"/>
        <v/>
      </c>
      <c r="S5054" s="1807">
        <f t="shared" si="1608"/>
        <v>0</v>
      </c>
      <c r="U5054" s="1764">
        <f t="shared" si="1609"/>
        <v>0</v>
      </c>
      <c r="V5054" s="1764">
        <f t="shared" si="1610"/>
        <v>0</v>
      </c>
      <c r="W5054" s="1764">
        <f t="shared" si="1611"/>
        <v>0</v>
      </c>
      <c r="X5054" s="1768"/>
      <c r="Y5054" s="1784"/>
      <c r="Z5054" s="1770"/>
      <c r="AA5054" s="1843"/>
      <c r="AB5054" s="1843"/>
      <c r="AH5054" s="1867"/>
      <c r="AK5054" s="1868"/>
      <c r="AL5054" s="1868"/>
    </row>
    <row r="5055" spans="9:38" x14ac:dyDescent="0.25">
      <c r="I5055" s="1783">
        <v>0</v>
      </c>
      <c r="J5055" s="1783">
        <v>0</v>
      </c>
      <c r="O5055" s="1764">
        <f t="shared" si="1605"/>
        <v>0</v>
      </c>
      <c r="P5055" s="1806" t="str">
        <f t="shared" si="1606"/>
        <v/>
      </c>
      <c r="R5055" s="1864" t="str">
        <f t="shared" si="1607"/>
        <v/>
      </c>
      <c r="S5055" s="1807">
        <f t="shared" si="1608"/>
        <v>0</v>
      </c>
      <c r="U5055" s="1764">
        <f t="shared" si="1609"/>
        <v>0</v>
      </c>
      <c r="V5055" s="1764">
        <f t="shared" si="1610"/>
        <v>0</v>
      </c>
      <c r="W5055" s="1764">
        <f t="shared" si="1611"/>
        <v>0</v>
      </c>
      <c r="X5055" s="1768"/>
      <c r="Y5055" s="1784"/>
      <c r="Z5055" s="1770"/>
      <c r="AA5055" s="1843"/>
      <c r="AB5055" s="1843"/>
      <c r="AH5055" s="1867"/>
      <c r="AK5055" s="1868"/>
      <c r="AL5055" s="1868"/>
    </row>
    <row r="5056" spans="9:38" x14ac:dyDescent="0.25">
      <c r="I5056" s="1783">
        <v>0</v>
      </c>
      <c r="J5056" s="1783">
        <v>0</v>
      </c>
      <c r="O5056" s="1764">
        <f t="shared" si="1605"/>
        <v>0</v>
      </c>
      <c r="P5056" s="1806" t="str">
        <f t="shared" si="1606"/>
        <v/>
      </c>
      <c r="R5056" s="1864" t="str">
        <f t="shared" si="1607"/>
        <v/>
      </c>
      <c r="S5056" s="1807">
        <f t="shared" si="1608"/>
        <v>0</v>
      </c>
      <c r="U5056" s="1764">
        <f t="shared" si="1609"/>
        <v>0</v>
      </c>
      <c r="V5056" s="1764">
        <f t="shared" si="1610"/>
        <v>0</v>
      </c>
      <c r="W5056" s="1764">
        <f t="shared" si="1611"/>
        <v>0</v>
      </c>
      <c r="X5056" s="1768"/>
      <c r="Y5056" s="1784"/>
      <c r="Z5056" s="1770"/>
      <c r="AA5056" s="1843"/>
      <c r="AB5056" s="1843"/>
      <c r="AH5056" s="1867"/>
      <c r="AK5056" s="1868"/>
      <c r="AL5056" s="1868"/>
    </row>
    <row r="5057" spans="9:38" x14ac:dyDescent="0.25">
      <c r="I5057" s="1783">
        <v>0</v>
      </c>
      <c r="J5057" s="1783">
        <v>0</v>
      </c>
      <c r="O5057" s="1764">
        <f t="shared" si="1605"/>
        <v>0</v>
      </c>
      <c r="P5057" s="1806" t="str">
        <f t="shared" si="1606"/>
        <v/>
      </c>
      <c r="R5057" s="1864" t="str">
        <f t="shared" si="1607"/>
        <v/>
      </c>
      <c r="S5057" s="1807">
        <f t="shared" si="1608"/>
        <v>0</v>
      </c>
      <c r="U5057" s="1764">
        <f t="shared" si="1609"/>
        <v>0</v>
      </c>
      <c r="V5057" s="1764">
        <f t="shared" si="1610"/>
        <v>0</v>
      </c>
      <c r="W5057" s="1764">
        <f t="shared" si="1611"/>
        <v>0</v>
      </c>
      <c r="X5057" s="1768"/>
      <c r="Y5057" s="1784"/>
      <c r="Z5057" s="1770"/>
      <c r="AA5057" s="1843"/>
      <c r="AB5057" s="1843"/>
      <c r="AH5057" s="1867"/>
      <c r="AK5057" s="1868"/>
      <c r="AL5057" s="1868"/>
    </row>
    <row r="5058" spans="9:38" x14ac:dyDescent="0.25">
      <c r="I5058" s="1783">
        <v>0</v>
      </c>
      <c r="J5058" s="1783">
        <v>0</v>
      </c>
      <c r="O5058" s="1764">
        <f t="shared" si="1605"/>
        <v>0</v>
      </c>
      <c r="P5058" s="1806" t="str">
        <f t="shared" si="1606"/>
        <v/>
      </c>
      <c r="R5058" s="1864" t="str">
        <f t="shared" si="1607"/>
        <v/>
      </c>
      <c r="S5058" s="1807">
        <f t="shared" si="1608"/>
        <v>0</v>
      </c>
      <c r="U5058" s="1764">
        <f t="shared" si="1609"/>
        <v>0</v>
      </c>
      <c r="V5058" s="1764">
        <f t="shared" si="1610"/>
        <v>0</v>
      </c>
      <c r="W5058" s="1764">
        <f t="shared" si="1611"/>
        <v>0</v>
      </c>
      <c r="X5058" s="1768"/>
      <c r="Y5058" s="1784"/>
      <c r="Z5058" s="1770"/>
      <c r="AA5058" s="1843"/>
      <c r="AB5058" s="1843"/>
      <c r="AH5058" s="1867"/>
      <c r="AK5058" s="1868"/>
      <c r="AL5058" s="1868"/>
    </row>
    <row r="5059" spans="9:38" x14ac:dyDescent="0.25">
      <c r="I5059" s="1783">
        <v>0</v>
      </c>
      <c r="J5059" s="1783">
        <v>0</v>
      </c>
      <c r="O5059" s="1764">
        <f t="shared" si="1605"/>
        <v>0</v>
      </c>
      <c r="P5059" s="1806" t="str">
        <f t="shared" si="1606"/>
        <v/>
      </c>
      <c r="R5059" s="1864" t="str">
        <f t="shared" si="1607"/>
        <v/>
      </c>
      <c r="S5059" s="1807">
        <f t="shared" si="1608"/>
        <v>0</v>
      </c>
      <c r="U5059" s="1764">
        <f t="shared" si="1609"/>
        <v>0</v>
      </c>
      <c r="V5059" s="1764">
        <f t="shared" si="1610"/>
        <v>0</v>
      </c>
      <c r="W5059" s="1764">
        <f t="shared" si="1611"/>
        <v>0</v>
      </c>
      <c r="X5059" s="1768"/>
      <c r="Y5059" s="1784"/>
      <c r="Z5059" s="1770"/>
      <c r="AA5059" s="1843"/>
      <c r="AB5059" s="1843"/>
      <c r="AH5059" s="1867"/>
      <c r="AK5059" s="1868"/>
      <c r="AL5059" s="1868"/>
    </row>
    <row r="5060" spans="9:38" x14ac:dyDescent="0.25">
      <c r="I5060" s="1783">
        <v>0</v>
      </c>
      <c r="J5060" s="1783">
        <v>0</v>
      </c>
      <c r="O5060" s="1764">
        <f t="shared" si="1605"/>
        <v>0</v>
      </c>
      <c r="P5060" s="1806" t="str">
        <f t="shared" si="1606"/>
        <v/>
      </c>
      <c r="R5060" s="1864" t="str">
        <f t="shared" si="1607"/>
        <v/>
      </c>
      <c r="S5060" s="1807">
        <f t="shared" si="1608"/>
        <v>0</v>
      </c>
      <c r="U5060" s="1764">
        <f t="shared" si="1609"/>
        <v>0</v>
      </c>
      <c r="V5060" s="1764">
        <f t="shared" si="1610"/>
        <v>0</v>
      </c>
      <c r="W5060" s="1764">
        <f t="shared" si="1611"/>
        <v>0</v>
      </c>
      <c r="X5060" s="1768"/>
      <c r="Y5060" s="1784"/>
      <c r="Z5060" s="1770"/>
      <c r="AA5060" s="1843"/>
      <c r="AB5060" s="1843"/>
      <c r="AH5060" s="1867"/>
      <c r="AK5060" s="1868"/>
      <c r="AL5060" s="1868"/>
    </row>
    <row r="5061" spans="9:38" x14ac:dyDescent="0.25">
      <c r="I5061" s="1783">
        <v>0</v>
      </c>
      <c r="J5061" s="1783">
        <v>0</v>
      </c>
      <c r="O5061" s="1764">
        <f t="shared" si="1605"/>
        <v>0</v>
      </c>
      <c r="P5061" s="1806" t="str">
        <f t="shared" si="1606"/>
        <v/>
      </c>
      <c r="R5061" s="1864" t="str">
        <f t="shared" si="1607"/>
        <v/>
      </c>
      <c r="S5061" s="1807">
        <f t="shared" si="1608"/>
        <v>0</v>
      </c>
      <c r="U5061" s="1764">
        <f t="shared" si="1609"/>
        <v>0</v>
      </c>
      <c r="V5061" s="1764">
        <f t="shared" si="1610"/>
        <v>0</v>
      </c>
      <c r="W5061" s="1764">
        <f t="shared" si="1611"/>
        <v>0</v>
      </c>
      <c r="X5061" s="1768"/>
      <c r="Y5061" s="1784"/>
      <c r="Z5061" s="1770"/>
      <c r="AA5061" s="1843"/>
      <c r="AB5061" s="1843"/>
      <c r="AH5061" s="1867"/>
      <c r="AK5061" s="1868"/>
      <c r="AL5061" s="1868"/>
    </row>
    <row r="5062" spans="9:38" x14ac:dyDescent="0.25">
      <c r="I5062" s="1783">
        <v>0</v>
      </c>
      <c r="J5062" s="1783">
        <v>0</v>
      </c>
      <c r="O5062" s="1764">
        <f t="shared" si="1605"/>
        <v>0</v>
      </c>
      <c r="P5062" s="1806" t="str">
        <f t="shared" si="1606"/>
        <v/>
      </c>
      <c r="R5062" s="1864" t="str">
        <f t="shared" si="1607"/>
        <v/>
      </c>
      <c r="S5062" s="1807">
        <f t="shared" si="1608"/>
        <v>0</v>
      </c>
      <c r="U5062" s="1764">
        <f t="shared" si="1609"/>
        <v>0</v>
      </c>
      <c r="V5062" s="1764">
        <f t="shared" si="1610"/>
        <v>0</v>
      </c>
      <c r="W5062" s="1764">
        <f t="shared" si="1611"/>
        <v>0</v>
      </c>
      <c r="X5062" s="1768"/>
      <c r="Y5062" s="1784"/>
      <c r="Z5062" s="1770"/>
      <c r="AA5062" s="1843"/>
      <c r="AB5062" s="1843"/>
      <c r="AH5062" s="1867"/>
      <c r="AK5062" s="1868"/>
      <c r="AL5062" s="1868"/>
    </row>
    <row r="5063" spans="9:38" x14ac:dyDescent="0.25">
      <c r="I5063" s="1783">
        <v>0</v>
      </c>
      <c r="J5063" s="1783">
        <v>0</v>
      </c>
      <c r="O5063" s="1764">
        <f t="shared" si="1605"/>
        <v>0</v>
      </c>
      <c r="P5063" s="1806" t="str">
        <f t="shared" si="1606"/>
        <v/>
      </c>
      <c r="R5063" s="1864" t="str">
        <f t="shared" si="1607"/>
        <v/>
      </c>
      <c r="S5063" s="1807">
        <f t="shared" si="1608"/>
        <v>0</v>
      </c>
      <c r="U5063" s="1764">
        <f t="shared" si="1609"/>
        <v>0</v>
      </c>
      <c r="V5063" s="1764">
        <f t="shared" si="1610"/>
        <v>0</v>
      </c>
      <c r="W5063" s="1764">
        <f t="shared" si="1611"/>
        <v>0</v>
      </c>
      <c r="X5063" s="1768"/>
      <c r="Y5063" s="1784"/>
      <c r="Z5063" s="1770"/>
      <c r="AA5063" s="1843"/>
      <c r="AB5063" s="1843"/>
      <c r="AH5063" s="1867"/>
      <c r="AK5063" s="1868"/>
      <c r="AL5063" s="1868"/>
    </row>
    <row r="5064" spans="9:38" x14ac:dyDescent="0.25">
      <c r="I5064" s="1783">
        <v>0</v>
      </c>
      <c r="J5064" s="1783">
        <v>0</v>
      </c>
      <c r="O5064" s="1764">
        <f t="shared" si="1605"/>
        <v>0</v>
      </c>
      <c r="P5064" s="1806" t="str">
        <f t="shared" si="1606"/>
        <v/>
      </c>
      <c r="R5064" s="1864" t="str">
        <f t="shared" si="1607"/>
        <v/>
      </c>
      <c r="S5064" s="1807">
        <f t="shared" si="1608"/>
        <v>0</v>
      </c>
      <c r="U5064" s="1764">
        <f t="shared" si="1609"/>
        <v>0</v>
      </c>
      <c r="V5064" s="1764">
        <f t="shared" si="1610"/>
        <v>0</v>
      </c>
      <c r="W5064" s="1764">
        <f t="shared" si="1611"/>
        <v>0</v>
      </c>
      <c r="X5064" s="1768"/>
      <c r="Y5064" s="1784"/>
      <c r="Z5064" s="1770"/>
      <c r="AA5064" s="1843"/>
      <c r="AB5064" s="1843"/>
      <c r="AH5064" s="1867"/>
      <c r="AK5064" s="1868"/>
      <c r="AL5064" s="1868"/>
    </row>
    <row r="5065" spans="9:38" x14ac:dyDescent="0.25">
      <c r="I5065" s="1783">
        <v>0</v>
      </c>
      <c r="J5065" s="1783">
        <v>0</v>
      </c>
      <c r="O5065" s="1764">
        <f t="shared" ref="O5065:O5128" si="1612">N5065-Q5065</f>
        <v>0</v>
      </c>
      <c r="P5065" s="1806" t="str">
        <f t="shared" ref="P5065:P5128" si="1613">IF(N5065&lt;=0,"",O5065/N5065)</f>
        <v/>
      </c>
      <c r="R5065" s="1864" t="str">
        <f t="shared" ref="R5065:R5128" si="1614">IF(N5065&lt;=0,"",Q5065/N5065)</f>
        <v/>
      </c>
      <c r="S5065" s="1807">
        <f t="shared" ref="S5065:S5128" si="1615">Q5065/$S$1</f>
        <v>0</v>
      </c>
      <c r="U5065" s="1764">
        <f t="shared" ref="U5065:U5128" si="1616">((1-I5065)*O5065)+((1-J5065)*Q5065)</f>
        <v>0</v>
      </c>
      <c r="V5065" s="1764">
        <f t="shared" ref="V5065:V5128" si="1617">L5065-W5065</f>
        <v>0</v>
      </c>
      <c r="W5065" s="1764">
        <f t="shared" ref="W5065:W5128" si="1618">X5065+AC5065+AH5065+AM5065+AO5065+AR5065</f>
        <v>0</v>
      </c>
      <c r="X5065" s="1768"/>
      <c r="Y5065" s="1784"/>
      <c r="Z5065" s="1770"/>
      <c r="AA5065" s="1843"/>
      <c r="AB5065" s="1843"/>
      <c r="AH5065" s="1867"/>
      <c r="AK5065" s="1868"/>
      <c r="AL5065" s="1868"/>
    </row>
    <row r="5066" spans="9:38" x14ac:dyDescent="0.25">
      <c r="I5066" s="1783">
        <v>0</v>
      </c>
      <c r="J5066" s="1783">
        <v>0</v>
      </c>
      <c r="O5066" s="1764">
        <f t="shared" si="1612"/>
        <v>0</v>
      </c>
      <c r="P5066" s="1806" t="str">
        <f t="shared" si="1613"/>
        <v/>
      </c>
      <c r="R5066" s="1864" t="str">
        <f t="shared" si="1614"/>
        <v/>
      </c>
      <c r="S5066" s="1807">
        <f t="shared" si="1615"/>
        <v>0</v>
      </c>
      <c r="U5066" s="1764">
        <f t="shared" si="1616"/>
        <v>0</v>
      </c>
      <c r="V5066" s="1764">
        <f t="shared" si="1617"/>
        <v>0</v>
      </c>
      <c r="W5066" s="1764">
        <f t="shared" si="1618"/>
        <v>0</v>
      </c>
      <c r="X5066" s="1768"/>
      <c r="Y5066" s="1784"/>
      <c r="Z5066" s="1770"/>
      <c r="AA5066" s="1843"/>
      <c r="AB5066" s="1843"/>
      <c r="AH5066" s="1867"/>
      <c r="AK5066" s="1868"/>
      <c r="AL5066" s="1868"/>
    </row>
    <row r="5067" spans="9:38" x14ac:dyDescent="0.25">
      <c r="I5067" s="1783">
        <v>0</v>
      </c>
      <c r="J5067" s="1783">
        <v>0</v>
      </c>
      <c r="O5067" s="1764">
        <f t="shared" si="1612"/>
        <v>0</v>
      </c>
      <c r="P5067" s="1806" t="str">
        <f t="shared" si="1613"/>
        <v/>
      </c>
      <c r="R5067" s="1864" t="str">
        <f t="shared" si="1614"/>
        <v/>
      </c>
      <c r="S5067" s="1807">
        <f t="shared" si="1615"/>
        <v>0</v>
      </c>
      <c r="U5067" s="1764">
        <f t="shared" si="1616"/>
        <v>0</v>
      </c>
      <c r="V5067" s="1764">
        <f t="shared" si="1617"/>
        <v>0</v>
      </c>
      <c r="W5067" s="1764">
        <f t="shared" si="1618"/>
        <v>0</v>
      </c>
      <c r="X5067" s="1768"/>
      <c r="Y5067" s="1784"/>
      <c r="Z5067" s="1770"/>
      <c r="AA5067" s="1843"/>
      <c r="AB5067" s="1843"/>
      <c r="AH5067" s="1867"/>
      <c r="AK5067" s="1868"/>
      <c r="AL5067" s="1868"/>
    </row>
    <row r="5068" spans="9:38" x14ac:dyDescent="0.25">
      <c r="I5068" s="1783">
        <v>0</v>
      </c>
      <c r="J5068" s="1783">
        <v>0</v>
      </c>
      <c r="O5068" s="1764">
        <f t="shared" si="1612"/>
        <v>0</v>
      </c>
      <c r="P5068" s="1806" t="str">
        <f t="shared" si="1613"/>
        <v/>
      </c>
      <c r="R5068" s="1864" t="str">
        <f t="shared" si="1614"/>
        <v/>
      </c>
      <c r="S5068" s="1807">
        <f t="shared" si="1615"/>
        <v>0</v>
      </c>
      <c r="U5068" s="1764">
        <f t="shared" si="1616"/>
        <v>0</v>
      </c>
      <c r="V5068" s="1764">
        <f t="shared" si="1617"/>
        <v>0</v>
      </c>
      <c r="W5068" s="1764">
        <f t="shared" si="1618"/>
        <v>0</v>
      </c>
      <c r="X5068" s="1768"/>
      <c r="Y5068" s="1784"/>
      <c r="Z5068" s="1770"/>
      <c r="AA5068" s="1843"/>
      <c r="AB5068" s="1843"/>
      <c r="AH5068" s="1867"/>
      <c r="AK5068" s="1868"/>
      <c r="AL5068" s="1868"/>
    </row>
    <row r="5069" spans="9:38" x14ac:dyDescent="0.25">
      <c r="I5069" s="1783">
        <v>0</v>
      </c>
      <c r="J5069" s="1783">
        <v>0</v>
      </c>
      <c r="O5069" s="1764">
        <f t="shared" si="1612"/>
        <v>0</v>
      </c>
      <c r="P5069" s="1806" t="str">
        <f t="shared" si="1613"/>
        <v/>
      </c>
      <c r="R5069" s="1864" t="str">
        <f t="shared" si="1614"/>
        <v/>
      </c>
      <c r="S5069" s="1807">
        <f t="shared" si="1615"/>
        <v>0</v>
      </c>
      <c r="U5069" s="1764">
        <f t="shared" si="1616"/>
        <v>0</v>
      </c>
      <c r="V5069" s="1764">
        <f t="shared" si="1617"/>
        <v>0</v>
      </c>
      <c r="W5069" s="1764">
        <f t="shared" si="1618"/>
        <v>0</v>
      </c>
      <c r="X5069" s="1768"/>
      <c r="Y5069" s="1784"/>
      <c r="Z5069" s="1770"/>
      <c r="AA5069" s="1843"/>
      <c r="AB5069" s="1843"/>
      <c r="AH5069" s="1867"/>
      <c r="AK5069" s="1868"/>
      <c r="AL5069" s="1868"/>
    </row>
    <row r="5070" spans="9:38" x14ac:dyDescent="0.25">
      <c r="I5070" s="1783">
        <v>0</v>
      </c>
      <c r="J5070" s="1783">
        <v>0</v>
      </c>
      <c r="O5070" s="1764">
        <f t="shared" si="1612"/>
        <v>0</v>
      </c>
      <c r="P5070" s="1806" t="str">
        <f t="shared" si="1613"/>
        <v/>
      </c>
      <c r="R5070" s="1864" t="str">
        <f t="shared" si="1614"/>
        <v/>
      </c>
      <c r="S5070" s="1807">
        <f t="shared" si="1615"/>
        <v>0</v>
      </c>
      <c r="U5070" s="1764">
        <f t="shared" si="1616"/>
        <v>0</v>
      </c>
      <c r="V5070" s="1764">
        <f t="shared" si="1617"/>
        <v>0</v>
      </c>
      <c r="W5070" s="1764">
        <f t="shared" si="1618"/>
        <v>0</v>
      </c>
      <c r="X5070" s="1768"/>
      <c r="Y5070" s="1784"/>
      <c r="Z5070" s="1770"/>
      <c r="AA5070" s="1843"/>
      <c r="AB5070" s="1843"/>
      <c r="AH5070" s="1867"/>
      <c r="AK5070" s="1868"/>
      <c r="AL5070" s="1868"/>
    </row>
    <row r="5071" spans="9:38" x14ac:dyDescent="0.25">
      <c r="I5071" s="1783">
        <v>0</v>
      </c>
      <c r="J5071" s="1783">
        <v>0</v>
      </c>
      <c r="O5071" s="1764">
        <f t="shared" si="1612"/>
        <v>0</v>
      </c>
      <c r="P5071" s="1806" t="str">
        <f t="shared" si="1613"/>
        <v/>
      </c>
      <c r="R5071" s="1864" t="str">
        <f t="shared" si="1614"/>
        <v/>
      </c>
      <c r="S5071" s="1807">
        <f t="shared" si="1615"/>
        <v>0</v>
      </c>
      <c r="U5071" s="1764">
        <f t="shared" si="1616"/>
        <v>0</v>
      </c>
      <c r="V5071" s="1764">
        <f t="shared" si="1617"/>
        <v>0</v>
      </c>
      <c r="W5071" s="1764">
        <f t="shared" si="1618"/>
        <v>0</v>
      </c>
      <c r="X5071" s="1768"/>
      <c r="Y5071" s="1784"/>
      <c r="Z5071" s="1770"/>
      <c r="AA5071" s="1843"/>
      <c r="AB5071" s="1843"/>
      <c r="AH5071" s="1867"/>
      <c r="AK5071" s="1868"/>
      <c r="AL5071" s="1868"/>
    </row>
    <row r="5072" spans="9:38" x14ac:dyDescent="0.25">
      <c r="I5072" s="1783">
        <v>0</v>
      </c>
      <c r="J5072" s="1783">
        <v>0</v>
      </c>
      <c r="O5072" s="1764">
        <f t="shared" si="1612"/>
        <v>0</v>
      </c>
      <c r="P5072" s="1806" t="str">
        <f t="shared" si="1613"/>
        <v/>
      </c>
      <c r="R5072" s="1864" t="str">
        <f t="shared" si="1614"/>
        <v/>
      </c>
      <c r="S5072" s="1807">
        <f t="shared" si="1615"/>
        <v>0</v>
      </c>
      <c r="U5072" s="1764">
        <f t="shared" si="1616"/>
        <v>0</v>
      </c>
      <c r="V5072" s="1764">
        <f t="shared" si="1617"/>
        <v>0</v>
      </c>
      <c r="W5072" s="1764">
        <f t="shared" si="1618"/>
        <v>0</v>
      </c>
      <c r="X5072" s="1768"/>
      <c r="Y5072" s="1784"/>
      <c r="Z5072" s="1770"/>
      <c r="AA5072" s="1843"/>
      <c r="AB5072" s="1843"/>
      <c r="AH5072" s="1867"/>
      <c r="AK5072" s="1868"/>
      <c r="AL5072" s="1868"/>
    </row>
    <row r="5073" spans="9:38" x14ac:dyDescent="0.25">
      <c r="I5073" s="1783">
        <v>0</v>
      </c>
      <c r="J5073" s="1783">
        <v>0</v>
      </c>
      <c r="O5073" s="1764">
        <f t="shared" si="1612"/>
        <v>0</v>
      </c>
      <c r="P5073" s="1806" t="str">
        <f t="shared" si="1613"/>
        <v/>
      </c>
      <c r="R5073" s="1864" t="str">
        <f t="shared" si="1614"/>
        <v/>
      </c>
      <c r="S5073" s="1807">
        <f t="shared" si="1615"/>
        <v>0</v>
      </c>
      <c r="U5073" s="1764">
        <f t="shared" si="1616"/>
        <v>0</v>
      </c>
      <c r="V5073" s="1764">
        <f t="shared" si="1617"/>
        <v>0</v>
      </c>
      <c r="W5073" s="1764">
        <f t="shared" si="1618"/>
        <v>0</v>
      </c>
      <c r="X5073" s="1768"/>
      <c r="Y5073" s="1784"/>
      <c r="Z5073" s="1770"/>
      <c r="AA5073" s="1843"/>
      <c r="AB5073" s="1843"/>
      <c r="AH5073" s="1867"/>
      <c r="AK5073" s="1868"/>
      <c r="AL5073" s="1868"/>
    </row>
    <row r="5074" spans="9:38" x14ac:dyDescent="0.25">
      <c r="I5074" s="1783">
        <v>0</v>
      </c>
      <c r="J5074" s="1783">
        <v>0</v>
      </c>
      <c r="O5074" s="1764">
        <f t="shared" si="1612"/>
        <v>0</v>
      </c>
      <c r="P5074" s="1806" t="str">
        <f t="shared" si="1613"/>
        <v/>
      </c>
      <c r="R5074" s="1864" t="str">
        <f t="shared" si="1614"/>
        <v/>
      </c>
      <c r="S5074" s="1807">
        <f t="shared" si="1615"/>
        <v>0</v>
      </c>
      <c r="U5074" s="1764">
        <f t="shared" si="1616"/>
        <v>0</v>
      </c>
      <c r="V5074" s="1764">
        <f t="shared" si="1617"/>
        <v>0</v>
      </c>
      <c r="W5074" s="1764">
        <f t="shared" si="1618"/>
        <v>0</v>
      </c>
      <c r="X5074" s="1768"/>
      <c r="Y5074" s="1784"/>
      <c r="Z5074" s="1770"/>
      <c r="AA5074" s="1843"/>
      <c r="AB5074" s="1843"/>
      <c r="AH5074" s="1867"/>
      <c r="AK5074" s="1868"/>
      <c r="AL5074" s="1868"/>
    </row>
    <row r="5075" spans="9:38" x14ac:dyDescent="0.25">
      <c r="I5075" s="1783">
        <v>0</v>
      </c>
      <c r="J5075" s="1783">
        <v>0</v>
      </c>
      <c r="O5075" s="1764">
        <f t="shared" si="1612"/>
        <v>0</v>
      </c>
      <c r="P5075" s="1806" t="str">
        <f t="shared" si="1613"/>
        <v/>
      </c>
      <c r="R5075" s="1864" t="str">
        <f t="shared" si="1614"/>
        <v/>
      </c>
      <c r="S5075" s="1807">
        <f t="shared" si="1615"/>
        <v>0</v>
      </c>
      <c r="U5075" s="1764">
        <f t="shared" si="1616"/>
        <v>0</v>
      </c>
      <c r="V5075" s="1764">
        <f t="shared" si="1617"/>
        <v>0</v>
      </c>
      <c r="W5075" s="1764">
        <f t="shared" si="1618"/>
        <v>0</v>
      </c>
      <c r="X5075" s="1768"/>
      <c r="Y5075" s="1784"/>
      <c r="Z5075" s="1770"/>
      <c r="AA5075" s="1843"/>
      <c r="AB5075" s="1843"/>
      <c r="AH5075" s="1867"/>
      <c r="AK5075" s="1868"/>
      <c r="AL5075" s="1868"/>
    </row>
    <row r="5076" spans="9:38" x14ac:dyDescent="0.25">
      <c r="I5076" s="1783">
        <v>0</v>
      </c>
      <c r="J5076" s="1783">
        <v>0</v>
      </c>
      <c r="O5076" s="1764">
        <f t="shared" si="1612"/>
        <v>0</v>
      </c>
      <c r="P5076" s="1806" t="str">
        <f t="shared" si="1613"/>
        <v/>
      </c>
      <c r="R5076" s="1864" t="str">
        <f t="shared" si="1614"/>
        <v/>
      </c>
      <c r="S5076" s="1807">
        <f t="shared" si="1615"/>
        <v>0</v>
      </c>
      <c r="U5076" s="1764">
        <f t="shared" si="1616"/>
        <v>0</v>
      </c>
      <c r="V5076" s="1764">
        <f t="shared" si="1617"/>
        <v>0</v>
      </c>
      <c r="W5076" s="1764">
        <f t="shared" si="1618"/>
        <v>0</v>
      </c>
      <c r="X5076" s="1768"/>
      <c r="Y5076" s="1784"/>
      <c r="Z5076" s="1770"/>
      <c r="AA5076" s="1843"/>
      <c r="AB5076" s="1843"/>
      <c r="AH5076" s="1867"/>
      <c r="AK5076" s="1868"/>
      <c r="AL5076" s="1868"/>
    </row>
    <row r="5077" spans="9:38" x14ac:dyDescent="0.25">
      <c r="I5077" s="1783">
        <v>0</v>
      </c>
      <c r="J5077" s="1783">
        <v>0</v>
      </c>
      <c r="O5077" s="1764">
        <f t="shared" si="1612"/>
        <v>0</v>
      </c>
      <c r="P5077" s="1806" t="str">
        <f t="shared" si="1613"/>
        <v/>
      </c>
      <c r="R5077" s="1864" t="str">
        <f t="shared" si="1614"/>
        <v/>
      </c>
      <c r="S5077" s="1807">
        <f t="shared" si="1615"/>
        <v>0</v>
      </c>
      <c r="U5077" s="1764">
        <f t="shared" si="1616"/>
        <v>0</v>
      </c>
      <c r="V5077" s="1764">
        <f t="shared" si="1617"/>
        <v>0</v>
      </c>
      <c r="W5077" s="1764">
        <f t="shared" si="1618"/>
        <v>0</v>
      </c>
      <c r="X5077" s="1768"/>
      <c r="Y5077" s="1784"/>
      <c r="Z5077" s="1770"/>
      <c r="AA5077" s="1843"/>
      <c r="AB5077" s="1843"/>
      <c r="AH5077" s="1867"/>
      <c r="AK5077" s="1868"/>
      <c r="AL5077" s="1868"/>
    </row>
    <row r="5078" spans="9:38" x14ac:dyDescent="0.25">
      <c r="I5078" s="1783">
        <v>0</v>
      </c>
      <c r="J5078" s="1783">
        <v>0</v>
      </c>
      <c r="O5078" s="1764">
        <f t="shared" si="1612"/>
        <v>0</v>
      </c>
      <c r="P5078" s="1806" t="str">
        <f t="shared" si="1613"/>
        <v/>
      </c>
      <c r="R5078" s="1864" t="str">
        <f t="shared" si="1614"/>
        <v/>
      </c>
      <c r="S5078" s="1807">
        <f t="shared" si="1615"/>
        <v>0</v>
      </c>
      <c r="U5078" s="1764">
        <f t="shared" si="1616"/>
        <v>0</v>
      </c>
      <c r="V5078" s="1764">
        <f t="shared" si="1617"/>
        <v>0</v>
      </c>
      <c r="W5078" s="1764">
        <f t="shared" si="1618"/>
        <v>0</v>
      </c>
      <c r="X5078" s="1768"/>
      <c r="Y5078" s="1784"/>
      <c r="Z5078" s="1770"/>
      <c r="AA5078" s="1843"/>
      <c r="AB5078" s="1843"/>
      <c r="AH5078" s="1867"/>
      <c r="AK5078" s="1868"/>
      <c r="AL5078" s="1868"/>
    </row>
    <row r="5079" spans="9:38" x14ac:dyDescent="0.25">
      <c r="I5079" s="1783">
        <v>0</v>
      </c>
      <c r="J5079" s="1783">
        <v>0</v>
      </c>
      <c r="O5079" s="1764">
        <f t="shared" si="1612"/>
        <v>0</v>
      </c>
      <c r="P5079" s="1806" t="str">
        <f t="shared" si="1613"/>
        <v/>
      </c>
      <c r="R5079" s="1864" t="str">
        <f t="shared" si="1614"/>
        <v/>
      </c>
      <c r="S5079" s="1807">
        <f t="shared" si="1615"/>
        <v>0</v>
      </c>
      <c r="U5079" s="1764">
        <f t="shared" si="1616"/>
        <v>0</v>
      </c>
      <c r="V5079" s="1764">
        <f t="shared" si="1617"/>
        <v>0</v>
      </c>
      <c r="W5079" s="1764">
        <f t="shared" si="1618"/>
        <v>0</v>
      </c>
      <c r="X5079" s="1768"/>
      <c r="Y5079" s="1784"/>
      <c r="Z5079" s="1770"/>
      <c r="AA5079" s="1843"/>
      <c r="AB5079" s="1843"/>
      <c r="AH5079" s="1867"/>
      <c r="AK5079" s="1868"/>
      <c r="AL5079" s="1868"/>
    </row>
    <row r="5080" spans="9:38" x14ac:dyDescent="0.25">
      <c r="I5080" s="1783">
        <v>0</v>
      </c>
      <c r="J5080" s="1783">
        <v>0</v>
      </c>
      <c r="O5080" s="1764">
        <f t="shared" si="1612"/>
        <v>0</v>
      </c>
      <c r="P5080" s="1806" t="str">
        <f t="shared" si="1613"/>
        <v/>
      </c>
      <c r="R5080" s="1864" t="str">
        <f t="shared" si="1614"/>
        <v/>
      </c>
      <c r="S5080" s="1807">
        <f t="shared" si="1615"/>
        <v>0</v>
      </c>
      <c r="U5080" s="1764">
        <f t="shared" si="1616"/>
        <v>0</v>
      </c>
      <c r="V5080" s="1764">
        <f t="shared" si="1617"/>
        <v>0</v>
      </c>
      <c r="W5080" s="1764">
        <f t="shared" si="1618"/>
        <v>0</v>
      </c>
      <c r="X5080" s="1768"/>
      <c r="Y5080" s="1784"/>
      <c r="Z5080" s="1770"/>
      <c r="AA5080" s="1843"/>
      <c r="AB5080" s="1843"/>
      <c r="AH5080" s="1867"/>
      <c r="AK5080" s="1868"/>
      <c r="AL5080" s="1868"/>
    </row>
    <row r="5081" spans="9:38" x14ac:dyDescent="0.25">
      <c r="I5081" s="1783">
        <v>0</v>
      </c>
      <c r="J5081" s="1783">
        <v>0</v>
      </c>
      <c r="O5081" s="1764">
        <f t="shared" si="1612"/>
        <v>0</v>
      </c>
      <c r="P5081" s="1806" t="str">
        <f t="shared" si="1613"/>
        <v/>
      </c>
      <c r="R5081" s="1864" t="str">
        <f t="shared" si="1614"/>
        <v/>
      </c>
      <c r="S5081" s="1807">
        <f t="shared" si="1615"/>
        <v>0</v>
      </c>
      <c r="U5081" s="1764">
        <f t="shared" si="1616"/>
        <v>0</v>
      </c>
      <c r="V5081" s="1764">
        <f t="shared" si="1617"/>
        <v>0</v>
      </c>
      <c r="W5081" s="1764">
        <f t="shared" si="1618"/>
        <v>0</v>
      </c>
      <c r="X5081" s="1768"/>
      <c r="Y5081" s="1784"/>
      <c r="Z5081" s="1770"/>
      <c r="AA5081" s="1843"/>
      <c r="AB5081" s="1843"/>
      <c r="AH5081" s="1867"/>
      <c r="AK5081" s="1868"/>
      <c r="AL5081" s="1868"/>
    </row>
    <row r="5082" spans="9:38" x14ac:dyDescent="0.25">
      <c r="I5082" s="1783">
        <v>0</v>
      </c>
      <c r="J5082" s="1783">
        <v>0</v>
      </c>
      <c r="O5082" s="1764">
        <f t="shared" si="1612"/>
        <v>0</v>
      </c>
      <c r="P5082" s="1806" t="str">
        <f t="shared" si="1613"/>
        <v/>
      </c>
      <c r="R5082" s="1864" t="str">
        <f t="shared" si="1614"/>
        <v/>
      </c>
      <c r="S5082" s="1807">
        <f t="shared" si="1615"/>
        <v>0</v>
      </c>
      <c r="U5082" s="1764">
        <f t="shared" si="1616"/>
        <v>0</v>
      </c>
      <c r="V5082" s="1764">
        <f t="shared" si="1617"/>
        <v>0</v>
      </c>
      <c r="W5082" s="1764">
        <f t="shared" si="1618"/>
        <v>0</v>
      </c>
      <c r="X5082" s="1768"/>
      <c r="Y5082" s="1784"/>
      <c r="Z5082" s="1770"/>
      <c r="AA5082" s="1843"/>
      <c r="AB5082" s="1843"/>
      <c r="AH5082" s="1867"/>
      <c r="AK5082" s="1868"/>
      <c r="AL5082" s="1868"/>
    </row>
    <row r="5083" spans="9:38" x14ac:dyDescent="0.25">
      <c r="I5083" s="1783">
        <v>0</v>
      </c>
      <c r="J5083" s="1783">
        <v>0</v>
      </c>
      <c r="O5083" s="1764">
        <f t="shared" si="1612"/>
        <v>0</v>
      </c>
      <c r="P5083" s="1806" t="str">
        <f t="shared" si="1613"/>
        <v/>
      </c>
      <c r="R5083" s="1864" t="str">
        <f t="shared" si="1614"/>
        <v/>
      </c>
      <c r="S5083" s="1807">
        <f t="shared" si="1615"/>
        <v>0</v>
      </c>
      <c r="U5083" s="1764">
        <f t="shared" si="1616"/>
        <v>0</v>
      </c>
      <c r="V5083" s="1764">
        <f t="shared" si="1617"/>
        <v>0</v>
      </c>
      <c r="W5083" s="1764">
        <f t="shared" si="1618"/>
        <v>0</v>
      </c>
      <c r="X5083" s="1768"/>
      <c r="Y5083" s="1784"/>
      <c r="Z5083" s="1770"/>
      <c r="AA5083" s="1843"/>
      <c r="AB5083" s="1843"/>
      <c r="AH5083" s="1867"/>
      <c r="AK5083" s="1868"/>
      <c r="AL5083" s="1868"/>
    </row>
    <row r="5084" spans="9:38" x14ac:dyDescent="0.25">
      <c r="I5084" s="1783">
        <v>0</v>
      </c>
      <c r="J5084" s="1783">
        <v>0</v>
      </c>
      <c r="O5084" s="1764">
        <f t="shared" si="1612"/>
        <v>0</v>
      </c>
      <c r="P5084" s="1806" t="str">
        <f t="shared" si="1613"/>
        <v/>
      </c>
      <c r="R5084" s="1864" t="str">
        <f t="shared" si="1614"/>
        <v/>
      </c>
      <c r="S5084" s="1807">
        <f t="shared" si="1615"/>
        <v>0</v>
      </c>
      <c r="U5084" s="1764">
        <f t="shared" si="1616"/>
        <v>0</v>
      </c>
      <c r="V5084" s="1764">
        <f t="shared" si="1617"/>
        <v>0</v>
      </c>
      <c r="W5084" s="1764">
        <f t="shared" si="1618"/>
        <v>0</v>
      </c>
      <c r="X5084" s="1768"/>
      <c r="Y5084" s="1784"/>
      <c r="Z5084" s="1770"/>
      <c r="AA5084" s="1843"/>
      <c r="AB5084" s="1843"/>
      <c r="AH5084" s="1867"/>
      <c r="AK5084" s="1868"/>
      <c r="AL5084" s="1868"/>
    </row>
    <row r="5085" spans="9:38" x14ac:dyDescent="0.25">
      <c r="I5085" s="1783">
        <v>0</v>
      </c>
      <c r="J5085" s="1783">
        <v>0</v>
      </c>
      <c r="O5085" s="1764">
        <f t="shared" si="1612"/>
        <v>0</v>
      </c>
      <c r="P5085" s="1806" t="str">
        <f t="shared" si="1613"/>
        <v/>
      </c>
      <c r="R5085" s="1864" t="str">
        <f t="shared" si="1614"/>
        <v/>
      </c>
      <c r="S5085" s="1807">
        <f t="shared" si="1615"/>
        <v>0</v>
      </c>
      <c r="U5085" s="1764">
        <f t="shared" si="1616"/>
        <v>0</v>
      </c>
      <c r="V5085" s="1764">
        <f t="shared" si="1617"/>
        <v>0</v>
      </c>
      <c r="W5085" s="1764">
        <f t="shared" si="1618"/>
        <v>0</v>
      </c>
      <c r="X5085" s="1768"/>
      <c r="Y5085" s="1784"/>
      <c r="Z5085" s="1770"/>
      <c r="AA5085" s="1843"/>
      <c r="AB5085" s="1843"/>
      <c r="AH5085" s="1867"/>
      <c r="AK5085" s="1868"/>
      <c r="AL5085" s="1868"/>
    </row>
    <row r="5086" spans="9:38" x14ac:dyDescent="0.25">
      <c r="I5086" s="1783">
        <v>0</v>
      </c>
      <c r="J5086" s="1783">
        <v>0</v>
      </c>
      <c r="O5086" s="1764">
        <f t="shared" si="1612"/>
        <v>0</v>
      </c>
      <c r="P5086" s="1806" t="str">
        <f t="shared" si="1613"/>
        <v/>
      </c>
      <c r="R5086" s="1864" t="str">
        <f t="shared" si="1614"/>
        <v/>
      </c>
      <c r="S5086" s="1807">
        <f t="shared" si="1615"/>
        <v>0</v>
      </c>
      <c r="U5086" s="1764">
        <f t="shared" si="1616"/>
        <v>0</v>
      </c>
      <c r="V5086" s="1764">
        <f t="shared" si="1617"/>
        <v>0</v>
      </c>
      <c r="W5086" s="1764">
        <f t="shared" si="1618"/>
        <v>0</v>
      </c>
      <c r="X5086" s="1768"/>
      <c r="Y5086" s="1784"/>
      <c r="Z5086" s="1770"/>
      <c r="AA5086" s="1843"/>
      <c r="AB5086" s="1843"/>
      <c r="AH5086" s="1867"/>
      <c r="AK5086" s="1868"/>
      <c r="AL5086" s="1868"/>
    </row>
    <row r="5087" spans="9:38" x14ac:dyDescent="0.25">
      <c r="I5087" s="1783">
        <v>0</v>
      </c>
      <c r="J5087" s="1783">
        <v>0</v>
      </c>
      <c r="O5087" s="1764">
        <f t="shared" si="1612"/>
        <v>0</v>
      </c>
      <c r="P5087" s="1806" t="str">
        <f t="shared" si="1613"/>
        <v/>
      </c>
      <c r="R5087" s="1864" t="str">
        <f t="shared" si="1614"/>
        <v/>
      </c>
      <c r="S5087" s="1807">
        <f t="shared" si="1615"/>
        <v>0</v>
      </c>
      <c r="U5087" s="1764">
        <f t="shared" si="1616"/>
        <v>0</v>
      </c>
      <c r="V5087" s="1764">
        <f t="shared" si="1617"/>
        <v>0</v>
      </c>
      <c r="W5087" s="1764">
        <f t="shared" si="1618"/>
        <v>0</v>
      </c>
      <c r="X5087" s="1768"/>
      <c r="Y5087" s="1784"/>
      <c r="Z5087" s="1770"/>
      <c r="AA5087" s="1843"/>
      <c r="AB5087" s="1843"/>
      <c r="AH5087" s="1867"/>
      <c r="AK5087" s="1868"/>
      <c r="AL5087" s="1868"/>
    </row>
    <row r="5088" spans="9:38" x14ac:dyDescent="0.25">
      <c r="I5088" s="1783">
        <v>0</v>
      </c>
      <c r="J5088" s="1783">
        <v>0</v>
      </c>
      <c r="O5088" s="1764">
        <f t="shared" si="1612"/>
        <v>0</v>
      </c>
      <c r="P5088" s="1806" t="str">
        <f t="shared" si="1613"/>
        <v/>
      </c>
      <c r="R5088" s="1864" t="str">
        <f t="shared" si="1614"/>
        <v/>
      </c>
      <c r="S5088" s="1807">
        <f t="shared" si="1615"/>
        <v>0</v>
      </c>
      <c r="U5088" s="1764">
        <f t="shared" si="1616"/>
        <v>0</v>
      </c>
      <c r="V5088" s="1764">
        <f t="shared" si="1617"/>
        <v>0</v>
      </c>
      <c r="W5088" s="1764">
        <f t="shared" si="1618"/>
        <v>0</v>
      </c>
      <c r="X5088" s="1768"/>
      <c r="Y5088" s="1784"/>
      <c r="Z5088" s="1770"/>
      <c r="AA5088" s="1843"/>
      <c r="AB5088" s="1843"/>
      <c r="AH5088" s="1867"/>
      <c r="AK5088" s="1868"/>
      <c r="AL5088" s="1868"/>
    </row>
    <row r="5089" spans="9:38" x14ac:dyDescent="0.25">
      <c r="I5089" s="1783">
        <v>0</v>
      </c>
      <c r="J5089" s="1783">
        <v>0</v>
      </c>
      <c r="O5089" s="1764">
        <f t="shared" si="1612"/>
        <v>0</v>
      </c>
      <c r="P5089" s="1806" t="str">
        <f t="shared" si="1613"/>
        <v/>
      </c>
      <c r="R5089" s="1864" t="str">
        <f t="shared" si="1614"/>
        <v/>
      </c>
      <c r="S5089" s="1807">
        <f t="shared" si="1615"/>
        <v>0</v>
      </c>
      <c r="U5089" s="1764">
        <f t="shared" si="1616"/>
        <v>0</v>
      </c>
      <c r="V5089" s="1764">
        <f t="shared" si="1617"/>
        <v>0</v>
      </c>
      <c r="W5089" s="1764">
        <f t="shared" si="1618"/>
        <v>0</v>
      </c>
      <c r="X5089" s="1768"/>
      <c r="Y5089" s="1784"/>
      <c r="Z5089" s="1770"/>
      <c r="AA5089" s="1843"/>
      <c r="AB5089" s="1843"/>
      <c r="AH5089" s="1867"/>
      <c r="AK5089" s="1868"/>
      <c r="AL5089" s="1868"/>
    </row>
    <row r="5090" spans="9:38" x14ac:dyDescent="0.25">
      <c r="I5090" s="1783">
        <v>0</v>
      </c>
      <c r="J5090" s="1783">
        <v>0</v>
      </c>
      <c r="O5090" s="1764">
        <f t="shared" si="1612"/>
        <v>0</v>
      </c>
      <c r="P5090" s="1806" t="str">
        <f t="shared" si="1613"/>
        <v/>
      </c>
      <c r="R5090" s="1864" t="str">
        <f t="shared" si="1614"/>
        <v/>
      </c>
      <c r="S5090" s="1807">
        <f t="shared" si="1615"/>
        <v>0</v>
      </c>
      <c r="U5090" s="1764">
        <f t="shared" si="1616"/>
        <v>0</v>
      </c>
      <c r="V5090" s="1764">
        <f t="shared" si="1617"/>
        <v>0</v>
      </c>
      <c r="W5090" s="1764">
        <f t="shared" si="1618"/>
        <v>0</v>
      </c>
      <c r="X5090" s="1768"/>
      <c r="Y5090" s="1784"/>
      <c r="Z5090" s="1770"/>
      <c r="AA5090" s="1843"/>
      <c r="AB5090" s="1843"/>
      <c r="AH5090" s="1867"/>
      <c r="AK5090" s="1868"/>
      <c r="AL5090" s="1868"/>
    </row>
    <row r="5091" spans="9:38" x14ac:dyDescent="0.25">
      <c r="I5091" s="1783">
        <v>0</v>
      </c>
      <c r="J5091" s="1783">
        <v>0</v>
      </c>
      <c r="O5091" s="1764">
        <f t="shared" si="1612"/>
        <v>0</v>
      </c>
      <c r="P5091" s="1806" t="str">
        <f t="shared" si="1613"/>
        <v/>
      </c>
      <c r="R5091" s="1864" t="str">
        <f t="shared" si="1614"/>
        <v/>
      </c>
      <c r="S5091" s="1807">
        <f t="shared" si="1615"/>
        <v>0</v>
      </c>
      <c r="U5091" s="1764">
        <f t="shared" si="1616"/>
        <v>0</v>
      </c>
      <c r="V5091" s="1764">
        <f t="shared" si="1617"/>
        <v>0</v>
      </c>
      <c r="W5091" s="1764">
        <f t="shared" si="1618"/>
        <v>0</v>
      </c>
      <c r="X5091" s="1768"/>
      <c r="Y5091" s="1784"/>
      <c r="Z5091" s="1770"/>
      <c r="AA5091" s="1843"/>
      <c r="AB5091" s="1843"/>
      <c r="AH5091" s="1867"/>
      <c r="AK5091" s="1868"/>
      <c r="AL5091" s="1868"/>
    </row>
    <row r="5092" spans="9:38" x14ac:dyDescent="0.25">
      <c r="I5092" s="1783">
        <v>0</v>
      </c>
      <c r="J5092" s="1783">
        <v>0</v>
      </c>
      <c r="O5092" s="1764">
        <f t="shared" si="1612"/>
        <v>0</v>
      </c>
      <c r="P5092" s="1806" t="str">
        <f t="shared" si="1613"/>
        <v/>
      </c>
      <c r="R5092" s="1864" t="str">
        <f t="shared" si="1614"/>
        <v/>
      </c>
      <c r="S5092" s="1807">
        <f t="shared" si="1615"/>
        <v>0</v>
      </c>
      <c r="U5092" s="1764">
        <f t="shared" si="1616"/>
        <v>0</v>
      </c>
      <c r="V5092" s="1764">
        <f t="shared" si="1617"/>
        <v>0</v>
      </c>
      <c r="W5092" s="1764">
        <f t="shared" si="1618"/>
        <v>0</v>
      </c>
      <c r="X5092" s="1768"/>
      <c r="Y5092" s="1784"/>
      <c r="Z5092" s="1770"/>
      <c r="AA5092" s="1843"/>
      <c r="AB5092" s="1843"/>
      <c r="AH5092" s="1867"/>
      <c r="AK5092" s="1868"/>
      <c r="AL5092" s="1868"/>
    </row>
    <row r="5093" spans="9:38" x14ac:dyDescent="0.25">
      <c r="I5093" s="1783">
        <v>0</v>
      </c>
      <c r="J5093" s="1783">
        <v>0</v>
      </c>
      <c r="O5093" s="1764">
        <f t="shared" si="1612"/>
        <v>0</v>
      </c>
      <c r="P5093" s="1806" t="str">
        <f t="shared" si="1613"/>
        <v/>
      </c>
      <c r="R5093" s="1864" t="str">
        <f t="shared" si="1614"/>
        <v/>
      </c>
      <c r="S5093" s="1807">
        <f t="shared" si="1615"/>
        <v>0</v>
      </c>
      <c r="U5093" s="1764">
        <f t="shared" si="1616"/>
        <v>0</v>
      </c>
      <c r="V5093" s="1764">
        <f t="shared" si="1617"/>
        <v>0</v>
      </c>
      <c r="W5093" s="1764">
        <f t="shared" si="1618"/>
        <v>0</v>
      </c>
      <c r="X5093" s="1768"/>
      <c r="Y5093" s="1784"/>
      <c r="Z5093" s="1770"/>
      <c r="AA5093" s="1843"/>
      <c r="AB5093" s="1843"/>
      <c r="AH5093" s="1867"/>
      <c r="AK5093" s="1868"/>
      <c r="AL5093" s="1868"/>
    </row>
    <row r="5094" spans="9:38" x14ac:dyDescent="0.25">
      <c r="I5094" s="1783">
        <v>0</v>
      </c>
      <c r="J5094" s="1783">
        <v>0</v>
      </c>
      <c r="O5094" s="1764">
        <f t="shared" si="1612"/>
        <v>0</v>
      </c>
      <c r="P5094" s="1806" t="str">
        <f t="shared" si="1613"/>
        <v/>
      </c>
      <c r="R5094" s="1864" t="str">
        <f t="shared" si="1614"/>
        <v/>
      </c>
      <c r="S5094" s="1807">
        <f t="shared" si="1615"/>
        <v>0</v>
      </c>
      <c r="U5094" s="1764">
        <f t="shared" si="1616"/>
        <v>0</v>
      </c>
      <c r="V5094" s="1764">
        <f t="shared" si="1617"/>
        <v>0</v>
      </c>
      <c r="W5094" s="1764">
        <f t="shared" si="1618"/>
        <v>0</v>
      </c>
      <c r="X5094" s="1768"/>
      <c r="Y5094" s="1784"/>
      <c r="Z5094" s="1770"/>
      <c r="AA5094" s="1843"/>
      <c r="AB5094" s="1843"/>
      <c r="AH5094" s="1867"/>
      <c r="AK5094" s="1868"/>
      <c r="AL5094" s="1868"/>
    </row>
    <row r="5095" spans="9:38" x14ac:dyDescent="0.25">
      <c r="I5095" s="1783">
        <v>0</v>
      </c>
      <c r="J5095" s="1783">
        <v>0</v>
      </c>
      <c r="O5095" s="1764">
        <f t="shared" si="1612"/>
        <v>0</v>
      </c>
      <c r="P5095" s="1806" t="str">
        <f t="shared" si="1613"/>
        <v/>
      </c>
      <c r="R5095" s="1864" t="str">
        <f t="shared" si="1614"/>
        <v/>
      </c>
      <c r="S5095" s="1807">
        <f t="shared" si="1615"/>
        <v>0</v>
      </c>
      <c r="U5095" s="1764">
        <f t="shared" si="1616"/>
        <v>0</v>
      </c>
      <c r="V5095" s="1764">
        <f t="shared" si="1617"/>
        <v>0</v>
      </c>
      <c r="W5095" s="1764">
        <f t="shared" si="1618"/>
        <v>0</v>
      </c>
      <c r="X5095" s="1768"/>
      <c r="Y5095" s="1784"/>
      <c r="Z5095" s="1770"/>
      <c r="AA5095" s="1843"/>
      <c r="AB5095" s="1843"/>
      <c r="AH5095" s="1867"/>
      <c r="AK5095" s="1868"/>
      <c r="AL5095" s="1868"/>
    </row>
    <row r="5096" spans="9:38" x14ac:dyDescent="0.25">
      <c r="I5096" s="1783">
        <v>0</v>
      </c>
      <c r="J5096" s="1783">
        <v>0</v>
      </c>
      <c r="O5096" s="1764">
        <f t="shared" si="1612"/>
        <v>0</v>
      </c>
      <c r="P5096" s="1806" t="str">
        <f t="shared" si="1613"/>
        <v/>
      </c>
      <c r="R5096" s="1864" t="str">
        <f t="shared" si="1614"/>
        <v/>
      </c>
      <c r="S5096" s="1807">
        <f t="shared" si="1615"/>
        <v>0</v>
      </c>
      <c r="U5096" s="1764">
        <f t="shared" si="1616"/>
        <v>0</v>
      </c>
      <c r="V5096" s="1764">
        <f t="shared" si="1617"/>
        <v>0</v>
      </c>
      <c r="W5096" s="1764">
        <f t="shared" si="1618"/>
        <v>0</v>
      </c>
      <c r="X5096" s="1768"/>
      <c r="Y5096" s="1784"/>
      <c r="Z5096" s="1770"/>
      <c r="AA5096" s="1843"/>
      <c r="AB5096" s="1843"/>
      <c r="AH5096" s="1867"/>
      <c r="AK5096" s="1868"/>
      <c r="AL5096" s="1868"/>
    </row>
    <row r="5097" spans="9:38" x14ac:dyDescent="0.25">
      <c r="I5097" s="1783">
        <v>0</v>
      </c>
      <c r="J5097" s="1783">
        <v>0</v>
      </c>
      <c r="O5097" s="1764">
        <f t="shared" si="1612"/>
        <v>0</v>
      </c>
      <c r="P5097" s="1806" t="str">
        <f t="shared" si="1613"/>
        <v/>
      </c>
      <c r="R5097" s="1864" t="str">
        <f t="shared" si="1614"/>
        <v/>
      </c>
      <c r="S5097" s="1807">
        <f t="shared" si="1615"/>
        <v>0</v>
      </c>
      <c r="U5097" s="1764">
        <f t="shared" si="1616"/>
        <v>0</v>
      </c>
      <c r="V5097" s="1764">
        <f t="shared" si="1617"/>
        <v>0</v>
      </c>
      <c r="W5097" s="1764">
        <f t="shared" si="1618"/>
        <v>0</v>
      </c>
      <c r="X5097" s="1768"/>
      <c r="Y5097" s="1784"/>
      <c r="Z5097" s="1770"/>
      <c r="AA5097" s="1843"/>
      <c r="AB5097" s="1843"/>
      <c r="AH5097" s="1867"/>
      <c r="AK5097" s="1868"/>
      <c r="AL5097" s="1868"/>
    </row>
    <row r="5098" spans="9:38" x14ac:dyDescent="0.25">
      <c r="I5098" s="1783">
        <v>0</v>
      </c>
      <c r="J5098" s="1783">
        <v>0</v>
      </c>
      <c r="O5098" s="1764">
        <f t="shared" si="1612"/>
        <v>0</v>
      </c>
      <c r="P5098" s="1806" t="str">
        <f t="shared" si="1613"/>
        <v/>
      </c>
      <c r="R5098" s="1864" t="str">
        <f t="shared" si="1614"/>
        <v/>
      </c>
      <c r="S5098" s="1807">
        <f t="shared" si="1615"/>
        <v>0</v>
      </c>
      <c r="U5098" s="1764">
        <f t="shared" si="1616"/>
        <v>0</v>
      </c>
      <c r="V5098" s="1764">
        <f t="shared" si="1617"/>
        <v>0</v>
      </c>
      <c r="W5098" s="1764">
        <f t="shared" si="1618"/>
        <v>0</v>
      </c>
      <c r="X5098" s="1768"/>
      <c r="Y5098" s="1784"/>
      <c r="Z5098" s="1770"/>
      <c r="AA5098" s="1843"/>
      <c r="AB5098" s="1843"/>
      <c r="AH5098" s="1867"/>
      <c r="AK5098" s="1868"/>
      <c r="AL5098" s="1868"/>
    </row>
    <row r="5099" spans="9:38" x14ac:dyDescent="0.25">
      <c r="I5099" s="1783">
        <v>0</v>
      </c>
      <c r="J5099" s="1783">
        <v>0</v>
      </c>
      <c r="O5099" s="1764">
        <f t="shared" si="1612"/>
        <v>0</v>
      </c>
      <c r="P5099" s="1806" t="str">
        <f t="shared" si="1613"/>
        <v/>
      </c>
      <c r="R5099" s="1864" t="str">
        <f t="shared" si="1614"/>
        <v/>
      </c>
      <c r="S5099" s="1807">
        <f t="shared" si="1615"/>
        <v>0</v>
      </c>
      <c r="U5099" s="1764">
        <f t="shared" si="1616"/>
        <v>0</v>
      </c>
      <c r="V5099" s="1764">
        <f t="shared" si="1617"/>
        <v>0</v>
      </c>
      <c r="W5099" s="1764">
        <f t="shared" si="1618"/>
        <v>0</v>
      </c>
      <c r="X5099" s="1768"/>
      <c r="Y5099" s="1784"/>
      <c r="Z5099" s="1770"/>
      <c r="AA5099" s="1843"/>
      <c r="AB5099" s="1843"/>
      <c r="AH5099" s="1867"/>
      <c r="AK5099" s="1868"/>
      <c r="AL5099" s="1868"/>
    </row>
    <row r="5100" spans="9:38" x14ac:dyDescent="0.25">
      <c r="I5100" s="1783">
        <v>0</v>
      </c>
      <c r="J5100" s="1783">
        <v>0</v>
      </c>
      <c r="O5100" s="1764">
        <f t="shared" si="1612"/>
        <v>0</v>
      </c>
      <c r="P5100" s="1806" t="str">
        <f t="shared" si="1613"/>
        <v/>
      </c>
      <c r="R5100" s="1864" t="str">
        <f t="shared" si="1614"/>
        <v/>
      </c>
      <c r="S5100" s="1807">
        <f t="shared" si="1615"/>
        <v>0</v>
      </c>
      <c r="U5100" s="1764">
        <f t="shared" si="1616"/>
        <v>0</v>
      </c>
      <c r="V5100" s="1764">
        <f t="shared" si="1617"/>
        <v>0</v>
      </c>
      <c r="W5100" s="1764">
        <f t="shared" si="1618"/>
        <v>0</v>
      </c>
      <c r="X5100" s="1768"/>
      <c r="Y5100" s="1784"/>
      <c r="Z5100" s="1770"/>
      <c r="AA5100" s="1843"/>
      <c r="AB5100" s="1843"/>
      <c r="AH5100" s="1867"/>
      <c r="AK5100" s="1868"/>
      <c r="AL5100" s="1868"/>
    </row>
    <row r="5101" spans="9:38" x14ac:dyDescent="0.25">
      <c r="I5101" s="1783">
        <v>0</v>
      </c>
      <c r="J5101" s="1783">
        <v>0</v>
      </c>
      <c r="O5101" s="1764">
        <f t="shared" si="1612"/>
        <v>0</v>
      </c>
      <c r="P5101" s="1806" t="str">
        <f t="shared" si="1613"/>
        <v/>
      </c>
      <c r="R5101" s="1864" t="str">
        <f t="shared" si="1614"/>
        <v/>
      </c>
      <c r="S5101" s="1807">
        <f t="shared" si="1615"/>
        <v>0</v>
      </c>
      <c r="U5101" s="1764">
        <f t="shared" si="1616"/>
        <v>0</v>
      </c>
      <c r="V5101" s="1764">
        <f t="shared" si="1617"/>
        <v>0</v>
      </c>
      <c r="W5101" s="1764">
        <f t="shared" si="1618"/>
        <v>0</v>
      </c>
      <c r="X5101" s="1768"/>
      <c r="Y5101" s="1784"/>
      <c r="Z5101" s="1770"/>
      <c r="AA5101" s="1843"/>
      <c r="AB5101" s="1843"/>
      <c r="AH5101" s="1867"/>
      <c r="AK5101" s="1868"/>
      <c r="AL5101" s="1868"/>
    </row>
    <row r="5102" spans="9:38" x14ac:dyDescent="0.25">
      <c r="I5102" s="1783">
        <v>0</v>
      </c>
      <c r="J5102" s="1783">
        <v>0</v>
      </c>
      <c r="O5102" s="1764">
        <f t="shared" si="1612"/>
        <v>0</v>
      </c>
      <c r="P5102" s="1806" t="str">
        <f t="shared" si="1613"/>
        <v/>
      </c>
      <c r="R5102" s="1864" t="str">
        <f t="shared" si="1614"/>
        <v/>
      </c>
      <c r="S5102" s="1807">
        <f t="shared" si="1615"/>
        <v>0</v>
      </c>
      <c r="U5102" s="1764">
        <f t="shared" si="1616"/>
        <v>0</v>
      </c>
      <c r="V5102" s="1764">
        <f t="shared" si="1617"/>
        <v>0</v>
      </c>
      <c r="W5102" s="1764">
        <f t="shared" si="1618"/>
        <v>0</v>
      </c>
      <c r="X5102" s="1768"/>
      <c r="Y5102" s="1784"/>
      <c r="Z5102" s="1770"/>
      <c r="AA5102" s="1843"/>
      <c r="AB5102" s="1843"/>
      <c r="AH5102" s="1867"/>
      <c r="AK5102" s="1868"/>
      <c r="AL5102" s="1868"/>
    </row>
    <row r="5103" spans="9:38" x14ac:dyDescent="0.25">
      <c r="I5103" s="1783">
        <v>0</v>
      </c>
      <c r="J5103" s="1783">
        <v>0</v>
      </c>
      <c r="O5103" s="1764">
        <f t="shared" si="1612"/>
        <v>0</v>
      </c>
      <c r="P5103" s="1806" t="str">
        <f t="shared" si="1613"/>
        <v/>
      </c>
      <c r="R5103" s="1864" t="str">
        <f t="shared" si="1614"/>
        <v/>
      </c>
      <c r="S5103" s="1807">
        <f t="shared" si="1615"/>
        <v>0</v>
      </c>
      <c r="U5103" s="1764">
        <f t="shared" si="1616"/>
        <v>0</v>
      </c>
      <c r="V5103" s="1764">
        <f t="shared" si="1617"/>
        <v>0</v>
      </c>
      <c r="W5103" s="1764">
        <f t="shared" si="1618"/>
        <v>0</v>
      </c>
      <c r="X5103" s="1768"/>
      <c r="Y5103" s="1784"/>
      <c r="Z5103" s="1770"/>
      <c r="AA5103" s="1843"/>
      <c r="AB5103" s="1843"/>
      <c r="AH5103" s="1867"/>
      <c r="AK5103" s="1868"/>
      <c r="AL5103" s="1868"/>
    </row>
    <row r="5104" spans="9:38" x14ac:dyDescent="0.25">
      <c r="I5104" s="1783">
        <v>0</v>
      </c>
      <c r="J5104" s="1783">
        <v>0</v>
      </c>
      <c r="O5104" s="1764">
        <f t="shared" si="1612"/>
        <v>0</v>
      </c>
      <c r="P5104" s="1806" t="str">
        <f t="shared" si="1613"/>
        <v/>
      </c>
      <c r="R5104" s="1864" t="str">
        <f t="shared" si="1614"/>
        <v/>
      </c>
      <c r="S5104" s="1807">
        <f t="shared" si="1615"/>
        <v>0</v>
      </c>
      <c r="U5104" s="1764">
        <f t="shared" si="1616"/>
        <v>0</v>
      </c>
      <c r="V5104" s="1764">
        <f t="shared" si="1617"/>
        <v>0</v>
      </c>
      <c r="W5104" s="1764">
        <f t="shared" si="1618"/>
        <v>0</v>
      </c>
      <c r="X5104" s="1768"/>
      <c r="Y5104" s="1784"/>
      <c r="Z5104" s="1770"/>
      <c r="AA5104" s="1843"/>
      <c r="AB5104" s="1843"/>
      <c r="AH5104" s="1867"/>
      <c r="AK5104" s="1868"/>
      <c r="AL5104" s="1868"/>
    </row>
    <row r="5105" spans="9:38" x14ac:dyDescent="0.25">
      <c r="I5105" s="1783">
        <v>0</v>
      </c>
      <c r="J5105" s="1783">
        <v>0</v>
      </c>
      <c r="O5105" s="1764">
        <f t="shared" si="1612"/>
        <v>0</v>
      </c>
      <c r="P5105" s="1806" t="str">
        <f t="shared" si="1613"/>
        <v/>
      </c>
      <c r="R5105" s="1864" t="str">
        <f t="shared" si="1614"/>
        <v/>
      </c>
      <c r="S5105" s="1807">
        <f t="shared" si="1615"/>
        <v>0</v>
      </c>
      <c r="U5105" s="1764">
        <f t="shared" si="1616"/>
        <v>0</v>
      </c>
      <c r="V5105" s="1764">
        <f t="shared" si="1617"/>
        <v>0</v>
      </c>
      <c r="W5105" s="1764">
        <f t="shared" si="1618"/>
        <v>0</v>
      </c>
      <c r="X5105" s="1768"/>
      <c r="Y5105" s="1784"/>
      <c r="Z5105" s="1770"/>
      <c r="AA5105" s="1843"/>
      <c r="AB5105" s="1843"/>
      <c r="AH5105" s="1867"/>
      <c r="AK5105" s="1868"/>
      <c r="AL5105" s="1868"/>
    </row>
    <row r="5106" spans="9:38" x14ac:dyDescent="0.25">
      <c r="I5106" s="1783">
        <v>0</v>
      </c>
      <c r="J5106" s="1783">
        <v>0</v>
      </c>
      <c r="O5106" s="1764">
        <f t="shared" si="1612"/>
        <v>0</v>
      </c>
      <c r="P5106" s="1806" t="str">
        <f t="shared" si="1613"/>
        <v/>
      </c>
      <c r="R5106" s="1864" t="str">
        <f t="shared" si="1614"/>
        <v/>
      </c>
      <c r="S5106" s="1807">
        <f t="shared" si="1615"/>
        <v>0</v>
      </c>
      <c r="U5106" s="1764">
        <f t="shared" si="1616"/>
        <v>0</v>
      </c>
      <c r="V5106" s="1764">
        <f t="shared" si="1617"/>
        <v>0</v>
      </c>
      <c r="W5106" s="1764">
        <f t="shared" si="1618"/>
        <v>0</v>
      </c>
      <c r="X5106" s="1768"/>
      <c r="Y5106" s="1784"/>
      <c r="Z5106" s="1770"/>
      <c r="AA5106" s="1843"/>
      <c r="AB5106" s="1843"/>
      <c r="AH5106" s="1867"/>
      <c r="AK5106" s="1868"/>
      <c r="AL5106" s="1868"/>
    </row>
    <row r="5107" spans="9:38" x14ac:dyDescent="0.25">
      <c r="I5107" s="1783">
        <v>0</v>
      </c>
      <c r="J5107" s="1783">
        <v>0</v>
      </c>
      <c r="O5107" s="1764">
        <f t="shared" si="1612"/>
        <v>0</v>
      </c>
      <c r="P5107" s="1806" t="str">
        <f t="shared" si="1613"/>
        <v/>
      </c>
      <c r="R5107" s="1864" t="str">
        <f t="shared" si="1614"/>
        <v/>
      </c>
      <c r="S5107" s="1807">
        <f t="shared" si="1615"/>
        <v>0</v>
      </c>
      <c r="U5107" s="1764">
        <f t="shared" si="1616"/>
        <v>0</v>
      </c>
      <c r="V5107" s="1764">
        <f t="shared" si="1617"/>
        <v>0</v>
      </c>
      <c r="W5107" s="1764">
        <f t="shared" si="1618"/>
        <v>0</v>
      </c>
      <c r="X5107" s="1768"/>
      <c r="Y5107" s="1784"/>
      <c r="Z5107" s="1770"/>
      <c r="AA5107" s="1843"/>
      <c r="AB5107" s="1843"/>
      <c r="AH5107" s="1867"/>
      <c r="AK5107" s="1868"/>
      <c r="AL5107" s="1868"/>
    </row>
    <row r="5108" spans="9:38" x14ac:dyDescent="0.25">
      <c r="I5108" s="1783">
        <v>0</v>
      </c>
      <c r="J5108" s="1783">
        <v>0</v>
      </c>
      <c r="O5108" s="1764">
        <f t="shared" si="1612"/>
        <v>0</v>
      </c>
      <c r="P5108" s="1806" t="str">
        <f t="shared" si="1613"/>
        <v/>
      </c>
      <c r="R5108" s="1864" t="str">
        <f t="shared" si="1614"/>
        <v/>
      </c>
      <c r="S5108" s="1807">
        <f t="shared" si="1615"/>
        <v>0</v>
      </c>
      <c r="U5108" s="1764">
        <f t="shared" si="1616"/>
        <v>0</v>
      </c>
      <c r="V5108" s="1764">
        <f t="shared" si="1617"/>
        <v>0</v>
      </c>
      <c r="W5108" s="1764">
        <f t="shared" si="1618"/>
        <v>0</v>
      </c>
      <c r="X5108" s="1768"/>
      <c r="Y5108" s="1784"/>
      <c r="Z5108" s="1770"/>
      <c r="AA5108" s="1843"/>
      <c r="AB5108" s="1843"/>
      <c r="AH5108" s="1867"/>
      <c r="AK5108" s="1868"/>
      <c r="AL5108" s="1868"/>
    </row>
    <row r="5109" spans="9:38" x14ac:dyDescent="0.25">
      <c r="I5109" s="1783">
        <v>0</v>
      </c>
      <c r="J5109" s="1783">
        <v>0</v>
      </c>
      <c r="O5109" s="1764">
        <f t="shared" si="1612"/>
        <v>0</v>
      </c>
      <c r="P5109" s="1806" t="str">
        <f t="shared" si="1613"/>
        <v/>
      </c>
      <c r="R5109" s="1864" t="str">
        <f t="shared" si="1614"/>
        <v/>
      </c>
      <c r="S5109" s="1807">
        <f t="shared" si="1615"/>
        <v>0</v>
      </c>
      <c r="U5109" s="1764">
        <f t="shared" si="1616"/>
        <v>0</v>
      </c>
      <c r="V5109" s="1764">
        <f t="shared" si="1617"/>
        <v>0</v>
      </c>
      <c r="W5109" s="1764">
        <f t="shared" si="1618"/>
        <v>0</v>
      </c>
      <c r="X5109" s="1768"/>
      <c r="Y5109" s="1784"/>
      <c r="Z5109" s="1770"/>
      <c r="AA5109" s="1843"/>
      <c r="AB5109" s="1843"/>
      <c r="AH5109" s="1867"/>
      <c r="AK5109" s="1868"/>
      <c r="AL5109" s="1868"/>
    </row>
    <row r="5110" spans="9:38" x14ac:dyDescent="0.25">
      <c r="I5110" s="1783">
        <v>0</v>
      </c>
      <c r="J5110" s="1783">
        <v>0</v>
      </c>
      <c r="O5110" s="1764">
        <f t="shared" si="1612"/>
        <v>0</v>
      </c>
      <c r="P5110" s="1806" t="str">
        <f t="shared" si="1613"/>
        <v/>
      </c>
      <c r="R5110" s="1864" t="str">
        <f t="shared" si="1614"/>
        <v/>
      </c>
      <c r="S5110" s="1807">
        <f t="shared" si="1615"/>
        <v>0</v>
      </c>
      <c r="U5110" s="1764">
        <f t="shared" si="1616"/>
        <v>0</v>
      </c>
      <c r="V5110" s="1764">
        <f t="shared" si="1617"/>
        <v>0</v>
      </c>
      <c r="W5110" s="1764">
        <f t="shared" si="1618"/>
        <v>0</v>
      </c>
      <c r="X5110" s="1768"/>
      <c r="Y5110" s="1784"/>
      <c r="Z5110" s="1770"/>
      <c r="AA5110" s="1843"/>
      <c r="AB5110" s="1843"/>
      <c r="AH5110" s="1867"/>
      <c r="AK5110" s="1868"/>
      <c r="AL5110" s="1868"/>
    </row>
    <row r="5111" spans="9:38" x14ac:dyDescent="0.25">
      <c r="I5111" s="1783">
        <v>0</v>
      </c>
      <c r="J5111" s="1783">
        <v>0</v>
      </c>
      <c r="O5111" s="1764">
        <f t="shared" si="1612"/>
        <v>0</v>
      </c>
      <c r="P5111" s="1806" t="str">
        <f t="shared" si="1613"/>
        <v/>
      </c>
      <c r="R5111" s="1864" t="str">
        <f t="shared" si="1614"/>
        <v/>
      </c>
      <c r="S5111" s="1807">
        <f t="shared" si="1615"/>
        <v>0</v>
      </c>
      <c r="U5111" s="1764">
        <f t="shared" si="1616"/>
        <v>0</v>
      </c>
      <c r="V5111" s="1764">
        <f t="shared" si="1617"/>
        <v>0</v>
      </c>
      <c r="W5111" s="1764">
        <f t="shared" si="1618"/>
        <v>0</v>
      </c>
      <c r="X5111" s="1768"/>
      <c r="Y5111" s="1784"/>
      <c r="Z5111" s="1770"/>
      <c r="AA5111" s="1843"/>
      <c r="AB5111" s="1843"/>
      <c r="AH5111" s="1867"/>
      <c r="AK5111" s="1868"/>
      <c r="AL5111" s="1868"/>
    </row>
    <row r="5112" spans="9:38" x14ac:dyDescent="0.25">
      <c r="I5112" s="1783">
        <v>0</v>
      </c>
      <c r="J5112" s="1783">
        <v>0</v>
      </c>
      <c r="O5112" s="1764">
        <f t="shared" si="1612"/>
        <v>0</v>
      </c>
      <c r="P5112" s="1806" t="str">
        <f t="shared" si="1613"/>
        <v/>
      </c>
      <c r="R5112" s="1864" t="str">
        <f t="shared" si="1614"/>
        <v/>
      </c>
      <c r="S5112" s="1807">
        <f t="shared" si="1615"/>
        <v>0</v>
      </c>
      <c r="U5112" s="1764">
        <f t="shared" si="1616"/>
        <v>0</v>
      </c>
      <c r="V5112" s="1764">
        <f t="shared" si="1617"/>
        <v>0</v>
      </c>
      <c r="W5112" s="1764">
        <f t="shared" si="1618"/>
        <v>0</v>
      </c>
      <c r="X5112" s="1768"/>
      <c r="Y5112" s="1784"/>
      <c r="Z5112" s="1770"/>
      <c r="AA5112" s="1843"/>
      <c r="AB5112" s="1843"/>
      <c r="AH5112" s="1867"/>
      <c r="AK5112" s="1868"/>
      <c r="AL5112" s="1868"/>
    </row>
    <row r="5113" spans="9:38" x14ac:dyDescent="0.25">
      <c r="I5113" s="1783">
        <v>0</v>
      </c>
      <c r="J5113" s="1783">
        <v>0</v>
      </c>
      <c r="O5113" s="1764">
        <f t="shared" si="1612"/>
        <v>0</v>
      </c>
      <c r="P5113" s="1806" t="str">
        <f t="shared" si="1613"/>
        <v/>
      </c>
      <c r="R5113" s="1864" t="str">
        <f t="shared" si="1614"/>
        <v/>
      </c>
      <c r="S5113" s="1807">
        <f t="shared" si="1615"/>
        <v>0</v>
      </c>
      <c r="U5113" s="1764">
        <f t="shared" si="1616"/>
        <v>0</v>
      </c>
      <c r="V5113" s="1764">
        <f t="shared" si="1617"/>
        <v>0</v>
      </c>
      <c r="W5113" s="1764">
        <f t="shared" si="1618"/>
        <v>0</v>
      </c>
      <c r="X5113" s="1768"/>
      <c r="Y5113" s="1784"/>
      <c r="Z5113" s="1770"/>
      <c r="AA5113" s="1843"/>
      <c r="AB5113" s="1843"/>
      <c r="AH5113" s="1867"/>
      <c r="AK5113" s="1868"/>
      <c r="AL5113" s="1868"/>
    </row>
    <row r="5114" spans="9:38" x14ac:dyDescent="0.25">
      <c r="I5114" s="1783">
        <v>0</v>
      </c>
      <c r="J5114" s="1783">
        <v>0</v>
      </c>
      <c r="O5114" s="1764">
        <f t="shared" si="1612"/>
        <v>0</v>
      </c>
      <c r="P5114" s="1806" t="str">
        <f t="shared" si="1613"/>
        <v/>
      </c>
      <c r="R5114" s="1864" t="str">
        <f t="shared" si="1614"/>
        <v/>
      </c>
      <c r="S5114" s="1807">
        <f t="shared" si="1615"/>
        <v>0</v>
      </c>
      <c r="U5114" s="1764">
        <f t="shared" si="1616"/>
        <v>0</v>
      </c>
      <c r="V5114" s="1764">
        <f t="shared" si="1617"/>
        <v>0</v>
      </c>
      <c r="W5114" s="1764">
        <f t="shared" si="1618"/>
        <v>0</v>
      </c>
      <c r="X5114" s="1768"/>
      <c r="Y5114" s="1784"/>
      <c r="Z5114" s="1770"/>
      <c r="AA5114" s="1843"/>
      <c r="AB5114" s="1843"/>
      <c r="AH5114" s="1867"/>
      <c r="AK5114" s="1868"/>
      <c r="AL5114" s="1868"/>
    </row>
    <row r="5115" spans="9:38" x14ac:dyDescent="0.25">
      <c r="I5115" s="1783">
        <v>0</v>
      </c>
      <c r="J5115" s="1783">
        <v>0</v>
      </c>
      <c r="O5115" s="1764">
        <f t="shared" si="1612"/>
        <v>0</v>
      </c>
      <c r="P5115" s="1806" t="str">
        <f t="shared" si="1613"/>
        <v/>
      </c>
      <c r="R5115" s="1864" t="str">
        <f t="shared" si="1614"/>
        <v/>
      </c>
      <c r="S5115" s="1807">
        <f t="shared" si="1615"/>
        <v>0</v>
      </c>
      <c r="U5115" s="1764">
        <f t="shared" si="1616"/>
        <v>0</v>
      </c>
      <c r="V5115" s="1764">
        <f t="shared" si="1617"/>
        <v>0</v>
      </c>
      <c r="W5115" s="1764">
        <f t="shared" si="1618"/>
        <v>0</v>
      </c>
      <c r="X5115" s="1768"/>
      <c r="Y5115" s="1784"/>
      <c r="Z5115" s="1770"/>
      <c r="AA5115" s="1843"/>
      <c r="AB5115" s="1843"/>
      <c r="AH5115" s="1867"/>
      <c r="AK5115" s="1868"/>
      <c r="AL5115" s="1868"/>
    </row>
    <row r="5116" spans="9:38" x14ac:dyDescent="0.25">
      <c r="I5116" s="1783">
        <v>0</v>
      </c>
      <c r="J5116" s="1783">
        <v>0</v>
      </c>
      <c r="O5116" s="1764">
        <f t="shared" si="1612"/>
        <v>0</v>
      </c>
      <c r="P5116" s="1806" t="str">
        <f t="shared" si="1613"/>
        <v/>
      </c>
      <c r="R5116" s="1864" t="str">
        <f t="shared" si="1614"/>
        <v/>
      </c>
      <c r="S5116" s="1807">
        <f t="shared" si="1615"/>
        <v>0</v>
      </c>
      <c r="U5116" s="1764">
        <f t="shared" si="1616"/>
        <v>0</v>
      </c>
      <c r="V5116" s="1764">
        <f t="shared" si="1617"/>
        <v>0</v>
      </c>
      <c r="W5116" s="1764">
        <f t="shared" si="1618"/>
        <v>0</v>
      </c>
      <c r="X5116" s="1768"/>
      <c r="Y5116" s="1784"/>
      <c r="Z5116" s="1770"/>
      <c r="AA5116" s="1843"/>
      <c r="AB5116" s="1843"/>
      <c r="AH5116" s="1867"/>
      <c r="AK5116" s="1868"/>
      <c r="AL5116" s="1868"/>
    </row>
    <row r="5117" spans="9:38" x14ac:dyDescent="0.25">
      <c r="I5117" s="1783">
        <v>0</v>
      </c>
      <c r="J5117" s="1783">
        <v>0</v>
      </c>
      <c r="O5117" s="1764">
        <f t="shared" si="1612"/>
        <v>0</v>
      </c>
      <c r="P5117" s="1806" t="str">
        <f t="shared" si="1613"/>
        <v/>
      </c>
      <c r="R5117" s="1864" t="str">
        <f t="shared" si="1614"/>
        <v/>
      </c>
      <c r="S5117" s="1807">
        <f t="shared" si="1615"/>
        <v>0</v>
      </c>
      <c r="U5117" s="1764">
        <f t="shared" si="1616"/>
        <v>0</v>
      </c>
      <c r="V5117" s="1764">
        <f t="shared" si="1617"/>
        <v>0</v>
      </c>
      <c r="W5117" s="1764">
        <f t="shared" si="1618"/>
        <v>0</v>
      </c>
      <c r="X5117" s="1768"/>
      <c r="Y5117" s="1784"/>
      <c r="Z5117" s="1770"/>
      <c r="AA5117" s="1843"/>
      <c r="AB5117" s="1843"/>
      <c r="AH5117" s="1867"/>
      <c r="AK5117" s="1868"/>
      <c r="AL5117" s="1868"/>
    </row>
    <row r="5118" spans="9:38" x14ac:dyDescent="0.25">
      <c r="I5118" s="1783">
        <v>0</v>
      </c>
      <c r="J5118" s="1783">
        <v>0</v>
      </c>
      <c r="O5118" s="1764">
        <f t="shared" si="1612"/>
        <v>0</v>
      </c>
      <c r="P5118" s="1806" t="str">
        <f t="shared" si="1613"/>
        <v/>
      </c>
      <c r="R5118" s="1864" t="str">
        <f t="shared" si="1614"/>
        <v/>
      </c>
      <c r="S5118" s="1807">
        <f t="shared" si="1615"/>
        <v>0</v>
      </c>
      <c r="U5118" s="1764">
        <f t="shared" si="1616"/>
        <v>0</v>
      </c>
      <c r="V5118" s="1764">
        <f t="shared" si="1617"/>
        <v>0</v>
      </c>
      <c r="W5118" s="1764">
        <f t="shared" si="1618"/>
        <v>0</v>
      </c>
      <c r="X5118" s="1768"/>
      <c r="Y5118" s="1784"/>
      <c r="Z5118" s="1770"/>
      <c r="AA5118" s="1843"/>
      <c r="AB5118" s="1843"/>
      <c r="AH5118" s="1867"/>
      <c r="AK5118" s="1868"/>
      <c r="AL5118" s="1868"/>
    </row>
    <row r="5119" spans="9:38" x14ac:dyDescent="0.25">
      <c r="I5119" s="1783">
        <v>0</v>
      </c>
      <c r="J5119" s="1783">
        <v>0</v>
      </c>
      <c r="O5119" s="1764">
        <f t="shared" si="1612"/>
        <v>0</v>
      </c>
      <c r="P5119" s="1806" t="str">
        <f t="shared" si="1613"/>
        <v/>
      </c>
      <c r="R5119" s="1864" t="str">
        <f t="shared" si="1614"/>
        <v/>
      </c>
      <c r="S5119" s="1807">
        <f t="shared" si="1615"/>
        <v>0</v>
      </c>
      <c r="U5119" s="1764">
        <f t="shared" si="1616"/>
        <v>0</v>
      </c>
      <c r="V5119" s="1764">
        <f t="shared" si="1617"/>
        <v>0</v>
      </c>
      <c r="W5119" s="1764">
        <f t="shared" si="1618"/>
        <v>0</v>
      </c>
      <c r="X5119" s="1768"/>
      <c r="Y5119" s="1784"/>
      <c r="Z5119" s="1770"/>
      <c r="AA5119" s="1843"/>
      <c r="AB5119" s="1843"/>
      <c r="AH5119" s="1867"/>
      <c r="AK5119" s="1868"/>
      <c r="AL5119" s="1868"/>
    </row>
    <row r="5120" spans="9:38" x14ac:dyDescent="0.25">
      <c r="I5120" s="1783">
        <v>0</v>
      </c>
      <c r="J5120" s="1783">
        <v>0</v>
      </c>
      <c r="O5120" s="1764">
        <f t="shared" si="1612"/>
        <v>0</v>
      </c>
      <c r="P5120" s="1806" t="str">
        <f t="shared" si="1613"/>
        <v/>
      </c>
      <c r="R5120" s="1864" t="str">
        <f t="shared" si="1614"/>
        <v/>
      </c>
      <c r="S5120" s="1807">
        <f t="shared" si="1615"/>
        <v>0</v>
      </c>
      <c r="U5120" s="1764">
        <f t="shared" si="1616"/>
        <v>0</v>
      </c>
      <c r="V5120" s="1764">
        <f t="shared" si="1617"/>
        <v>0</v>
      </c>
      <c r="W5120" s="1764">
        <f t="shared" si="1618"/>
        <v>0</v>
      </c>
      <c r="X5120" s="1768"/>
      <c r="Y5120" s="1784"/>
      <c r="Z5120" s="1770"/>
      <c r="AA5120" s="1843"/>
      <c r="AB5120" s="1843"/>
      <c r="AH5120" s="1867"/>
      <c r="AK5120" s="1868"/>
      <c r="AL5120" s="1868"/>
    </row>
    <row r="5121" spans="9:38" x14ac:dyDescent="0.25">
      <c r="I5121" s="1783">
        <v>0</v>
      </c>
      <c r="J5121" s="1783">
        <v>0</v>
      </c>
      <c r="O5121" s="1764">
        <f t="shared" si="1612"/>
        <v>0</v>
      </c>
      <c r="P5121" s="1806" t="str">
        <f t="shared" si="1613"/>
        <v/>
      </c>
      <c r="R5121" s="1864" t="str">
        <f t="shared" si="1614"/>
        <v/>
      </c>
      <c r="S5121" s="1807">
        <f t="shared" si="1615"/>
        <v>0</v>
      </c>
      <c r="U5121" s="1764">
        <f t="shared" si="1616"/>
        <v>0</v>
      </c>
      <c r="V5121" s="1764">
        <f t="shared" si="1617"/>
        <v>0</v>
      </c>
      <c r="W5121" s="1764">
        <f t="shared" si="1618"/>
        <v>0</v>
      </c>
      <c r="X5121" s="1768"/>
      <c r="Y5121" s="1784"/>
      <c r="Z5121" s="1770"/>
      <c r="AA5121" s="1843"/>
      <c r="AB5121" s="1843"/>
      <c r="AH5121" s="1867"/>
      <c r="AK5121" s="1868"/>
      <c r="AL5121" s="1868"/>
    </row>
    <row r="5122" spans="9:38" x14ac:dyDescent="0.25">
      <c r="I5122" s="1783">
        <v>0</v>
      </c>
      <c r="J5122" s="1783">
        <v>0</v>
      </c>
      <c r="O5122" s="1764">
        <f t="shared" si="1612"/>
        <v>0</v>
      </c>
      <c r="P5122" s="1806" t="str">
        <f t="shared" si="1613"/>
        <v/>
      </c>
      <c r="R5122" s="1864" t="str">
        <f t="shared" si="1614"/>
        <v/>
      </c>
      <c r="S5122" s="1807">
        <f t="shared" si="1615"/>
        <v>0</v>
      </c>
      <c r="U5122" s="1764">
        <f t="shared" si="1616"/>
        <v>0</v>
      </c>
      <c r="V5122" s="1764">
        <f t="shared" si="1617"/>
        <v>0</v>
      </c>
      <c r="W5122" s="1764">
        <f t="shared" si="1618"/>
        <v>0</v>
      </c>
      <c r="X5122" s="1768"/>
      <c r="Y5122" s="1784"/>
      <c r="Z5122" s="1770"/>
      <c r="AA5122" s="1843"/>
      <c r="AB5122" s="1843"/>
      <c r="AH5122" s="1867"/>
      <c r="AK5122" s="1868"/>
      <c r="AL5122" s="1868"/>
    </row>
    <row r="5123" spans="9:38" x14ac:dyDescent="0.25">
      <c r="I5123" s="1783">
        <v>0</v>
      </c>
      <c r="J5123" s="1783">
        <v>0</v>
      </c>
      <c r="O5123" s="1764">
        <f t="shared" si="1612"/>
        <v>0</v>
      </c>
      <c r="P5123" s="1806" t="str">
        <f t="shared" si="1613"/>
        <v/>
      </c>
      <c r="R5123" s="1864" t="str">
        <f t="shared" si="1614"/>
        <v/>
      </c>
      <c r="S5123" s="1807">
        <f t="shared" si="1615"/>
        <v>0</v>
      </c>
      <c r="U5123" s="1764">
        <f t="shared" si="1616"/>
        <v>0</v>
      </c>
      <c r="V5123" s="1764">
        <f t="shared" si="1617"/>
        <v>0</v>
      </c>
      <c r="W5123" s="1764">
        <f t="shared" si="1618"/>
        <v>0</v>
      </c>
      <c r="X5123" s="1768"/>
      <c r="Y5123" s="1784"/>
      <c r="Z5123" s="1770"/>
      <c r="AA5123" s="1843"/>
      <c r="AB5123" s="1843"/>
      <c r="AH5123" s="1867"/>
      <c r="AK5123" s="1868"/>
      <c r="AL5123" s="1868"/>
    </row>
    <row r="5124" spans="9:38" x14ac:dyDescent="0.25">
      <c r="I5124" s="1783">
        <v>0</v>
      </c>
      <c r="J5124" s="1783">
        <v>0</v>
      </c>
      <c r="O5124" s="1764">
        <f t="shared" si="1612"/>
        <v>0</v>
      </c>
      <c r="P5124" s="1806" t="str">
        <f t="shared" si="1613"/>
        <v/>
      </c>
      <c r="R5124" s="1864" t="str">
        <f t="shared" si="1614"/>
        <v/>
      </c>
      <c r="S5124" s="1807">
        <f t="shared" si="1615"/>
        <v>0</v>
      </c>
      <c r="U5124" s="1764">
        <f t="shared" si="1616"/>
        <v>0</v>
      </c>
      <c r="V5124" s="1764">
        <f t="shared" si="1617"/>
        <v>0</v>
      </c>
      <c r="W5124" s="1764">
        <f t="shared" si="1618"/>
        <v>0</v>
      </c>
      <c r="X5124" s="1768"/>
      <c r="Y5124" s="1784"/>
      <c r="Z5124" s="1770"/>
      <c r="AA5124" s="1843"/>
      <c r="AB5124" s="1843"/>
      <c r="AH5124" s="1867"/>
      <c r="AK5124" s="1868"/>
      <c r="AL5124" s="1868"/>
    </row>
    <row r="5125" spans="9:38" x14ac:dyDescent="0.25">
      <c r="I5125" s="1783">
        <v>0</v>
      </c>
      <c r="J5125" s="1783">
        <v>0</v>
      </c>
      <c r="O5125" s="1764">
        <f t="shared" si="1612"/>
        <v>0</v>
      </c>
      <c r="P5125" s="1806" t="str">
        <f t="shared" si="1613"/>
        <v/>
      </c>
      <c r="R5125" s="1864" t="str">
        <f t="shared" si="1614"/>
        <v/>
      </c>
      <c r="S5125" s="1807">
        <f t="shared" si="1615"/>
        <v>0</v>
      </c>
      <c r="U5125" s="1764">
        <f t="shared" si="1616"/>
        <v>0</v>
      </c>
      <c r="V5125" s="1764">
        <f t="shared" si="1617"/>
        <v>0</v>
      </c>
      <c r="W5125" s="1764">
        <f t="shared" si="1618"/>
        <v>0</v>
      </c>
      <c r="X5125" s="1768"/>
      <c r="Y5125" s="1784"/>
      <c r="Z5125" s="1770"/>
      <c r="AA5125" s="1843"/>
      <c r="AB5125" s="1843"/>
      <c r="AH5125" s="1867"/>
      <c r="AK5125" s="1868"/>
      <c r="AL5125" s="1868"/>
    </row>
    <row r="5126" spans="9:38" x14ac:dyDescent="0.25">
      <c r="I5126" s="1783">
        <v>0</v>
      </c>
      <c r="J5126" s="1783">
        <v>0</v>
      </c>
      <c r="O5126" s="1764">
        <f t="shared" si="1612"/>
        <v>0</v>
      </c>
      <c r="P5126" s="1806" t="str">
        <f t="shared" si="1613"/>
        <v/>
      </c>
      <c r="R5126" s="1864" t="str">
        <f t="shared" si="1614"/>
        <v/>
      </c>
      <c r="S5126" s="1807">
        <f t="shared" si="1615"/>
        <v>0</v>
      </c>
      <c r="U5126" s="1764">
        <f t="shared" si="1616"/>
        <v>0</v>
      </c>
      <c r="V5126" s="1764">
        <f t="shared" si="1617"/>
        <v>0</v>
      </c>
      <c r="W5126" s="1764">
        <f t="shared" si="1618"/>
        <v>0</v>
      </c>
      <c r="X5126" s="1768"/>
      <c r="Y5126" s="1784"/>
      <c r="Z5126" s="1770"/>
      <c r="AA5126" s="1843"/>
      <c r="AB5126" s="1843"/>
      <c r="AH5126" s="1867"/>
      <c r="AK5126" s="1868"/>
      <c r="AL5126" s="1868"/>
    </row>
    <row r="5127" spans="9:38" x14ac:dyDescent="0.25">
      <c r="I5127" s="1783">
        <v>0</v>
      </c>
      <c r="J5127" s="1783">
        <v>0</v>
      </c>
      <c r="O5127" s="1764">
        <f t="shared" si="1612"/>
        <v>0</v>
      </c>
      <c r="P5127" s="1806" t="str">
        <f t="shared" si="1613"/>
        <v/>
      </c>
      <c r="R5127" s="1864" t="str">
        <f t="shared" si="1614"/>
        <v/>
      </c>
      <c r="S5127" s="1807">
        <f t="shared" si="1615"/>
        <v>0</v>
      </c>
      <c r="U5127" s="1764">
        <f t="shared" si="1616"/>
        <v>0</v>
      </c>
      <c r="V5127" s="1764">
        <f t="shared" si="1617"/>
        <v>0</v>
      </c>
      <c r="W5127" s="1764">
        <f t="shared" si="1618"/>
        <v>0</v>
      </c>
      <c r="X5127" s="1768"/>
      <c r="Y5127" s="1784"/>
      <c r="Z5127" s="1770"/>
      <c r="AA5127" s="1843"/>
      <c r="AB5127" s="1843"/>
      <c r="AH5127" s="1867"/>
      <c r="AK5127" s="1868"/>
      <c r="AL5127" s="1868"/>
    </row>
    <row r="5128" spans="9:38" x14ac:dyDescent="0.25">
      <c r="I5128" s="1783">
        <v>0</v>
      </c>
      <c r="J5128" s="1783">
        <v>0</v>
      </c>
      <c r="O5128" s="1764">
        <f t="shared" si="1612"/>
        <v>0</v>
      </c>
      <c r="P5128" s="1806" t="str">
        <f t="shared" si="1613"/>
        <v/>
      </c>
      <c r="R5128" s="1864" t="str">
        <f t="shared" si="1614"/>
        <v/>
      </c>
      <c r="S5128" s="1807">
        <f t="shared" si="1615"/>
        <v>0</v>
      </c>
      <c r="U5128" s="1764">
        <f t="shared" si="1616"/>
        <v>0</v>
      </c>
      <c r="V5128" s="1764">
        <f t="shared" si="1617"/>
        <v>0</v>
      </c>
      <c r="W5128" s="1764">
        <f t="shared" si="1618"/>
        <v>0</v>
      </c>
      <c r="X5128" s="1768"/>
      <c r="Y5128" s="1784"/>
      <c r="Z5128" s="1770"/>
      <c r="AA5128" s="1843"/>
      <c r="AB5128" s="1843"/>
      <c r="AH5128" s="1867"/>
      <c r="AK5128" s="1868"/>
      <c r="AL5128" s="1868"/>
    </row>
    <row r="5129" spans="9:38" x14ac:dyDescent="0.25">
      <c r="I5129" s="1783">
        <v>0</v>
      </c>
      <c r="J5129" s="1783">
        <v>0</v>
      </c>
      <c r="O5129" s="1764">
        <f t="shared" ref="O5129:O5192" si="1619">N5129-Q5129</f>
        <v>0</v>
      </c>
      <c r="P5129" s="1806" t="str">
        <f t="shared" ref="P5129:P5192" si="1620">IF(N5129&lt;=0,"",O5129/N5129)</f>
        <v/>
      </c>
      <c r="R5129" s="1864" t="str">
        <f t="shared" ref="R5129:R5192" si="1621">IF(N5129&lt;=0,"",Q5129/N5129)</f>
        <v/>
      </c>
      <c r="S5129" s="1807">
        <f t="shared" ref="S5129:S5192" si="1622">Q5129/$S$1</f>
        <v>0</v>
      </c>
      <c r="U5129" s="1764">
        <f t="shared" ref="U5129:U5192" si="1623">((1-I5129)*O5129)+((1-J5129)*Q5129)</f>
        <v>0</v>
      </c>
      <c r="V5129" s="1764">
        <f t="shared" ref="V5129:V5192" si="1624">L5129-W5129</f>
        <v>0</v>
      </c>
      <c r="W5129" s="1764">
        <f t="shared" ref="W5129:W5192" si="1625">X5129+AC5129+AH5129+AM5129+AO5129+AR5129</f>
        <v>0</v>
      </c>
      <c r="X5129" s="1768"/>
      <c r="Y5129" s="1784"/>
      <c r="Z5129" s="1770"/>
      <c r="AA5129" s="1843"/>
      <c r="AB5129" s="1843"/>
      <c r="AH5129" s="1867"/>
      <c r="AK5129" s="1868"/>
      <c r="AL5129" s="1868"/>
    </row>
    <row r="5130" spans="9:38" x14ac:dyDescent="0.25">
      <c r="I5130" s="1783">
        <v>0</v>
      </c>
      <c r="J5130" s="1783">
        <v>0</v>
      </c>
      <c r="O5130" s="1764">
        <f t="shared" si="1619"/>
        <v>0</v>
      </c>
      <c r="P5130" s="1806" t="str">
        <f t="shared" si="1620"/>
        <v/>
      </c>
      <c r="R5130" s="1864" t="str">
        <f t="shared" si="1621"/>
        <v/>
      </c>
      <c r="S5130" s="1807">
        <f t="shared" si="1622"/>
        <v>0</v>
      </c>
      <c r="U5130" s="1764">
        <f t="shared" si="1623"/>
        <v>0</v>
      </c>
      <c r="V5130" s="1764">
        <f t="shared" si="1624"/>
        <v>0</v>
      </c>
      <c r="W5130" s="1764">
        <f t="shared" si="1625"/>
        <v>0</v>
      </c>
      <c r="X5130" s="1768"/>
      <c r="Y5130" s="1784"/>
      <c r="Z5130" s="1770"/>
      <c r="AA5130" s="1843"/>
      <c r="AB5130" s="1843"/>
      <c r="AH5130" s="1867"/>
      <c r="AK5130" s="1868"/>
      <c r="AL5130" s="1868"/>
    </row>
    <row r="5131" spans="9:38" x14ac:dyDescent="0.25">
      <c r="I5131" s="1783">
        <v>0</v>
      </c>
      <c r="J5131" s="1783">
        <v>0</v>
      </c>
      <c r="O5131" s="1764">
        <f t="shared" si="1619"/>
        <v>0</v>
      </c>
      <c r="P5131" s="1806" t="str">
        <f t="shared" si="1620"/>
        <v/>
      </c>
      <c r="R5131" s="1864" t="str">
        <f t="shared" si="1621"/>
        <v/>
      </c>
      <c r="S5131" s="1807">
        <f t="shared" si="1622"/>
        <v>0</v>
      </c>
      <c r="U5131" s="1764">
        <f t="shared" si="1623"/>
        <v>0</v>
      </c>
      <c r="V5131" s="1764">
        <f t="shared" si="1624"/>
        <v>0</v>
      </c>
      <c r="W5131" s="1764">
        <f t="shared" si="1625"/>
        <v>0</v>
      </c>
      <c r="X5131" s="1768"/>
      <c r="Y5131" s="1784"/>
      <c r="Z5131" s="1770"/>
      <c r="AA5131" s="1843"/>
      <c r="AB5131" s="1843"/>
      <c r="AH5131" s="1867"/>
      <c r="AK5131" s="1868"/>
      <c r="AL5131" s="1868"/>
    </row>
    <row r="5132" spans="9:38" x14ac:dyDescent="0.25">
      <c r="I5132" s="1783">
        <v>0</v>
      </c>
      <c r="J5132" s="1783">
        <v>0</v>
      </c>
      <c r="O5132" s="1764">
        <f t="shared" si="1619"/>
        <v>0</v>
      </c>
      <c r="P5132" s="1806" t="str">
        <f t="shared" si="1620"/>
        <v/>
      </c>
      <c r="R5132" s="1864" t="str">
        <f t="shared" si="1621"/>
        <v/>
      </c>
      <c r="S5132" s="1807">
        <f t="shared" si="1622"/>
        <v>0</v>
      </c>
      <c r="U5132" s="1764">
        <f t="shared" si="1623"/>
        <v>0</v>
      </c>
      <c r="V5132" s="1764">
        <f t="shared" si="1624"/>
        <v>0</v>
      </c>
      <c r="W5132" s="1764">
        <f t="shared" si="1625"/>
        <v>0</v>
      </c>
      <c r="X5132" s="1768"/>
      <c r="Y5132" s="1784"/>
      <c r="Z5132" s="1770"/>
      <c r="AA5132" s="1843"/>
      <c r="AB5132" s="1843"/>
      <c r="AH5132" s="1867"/>
      <c r="AK5132" s="1868"/>
      <c r="AL5132" s="1868"/>
    </row>
    <row r="5133" spans="9:38" x14ac:dyDescent="0.25">
      <c r="I5133" s="1783">
        <v>0</v>
      </c>
      <c r="J5133" s="1783">
        <v>0</v>
      </c>
      <c r="O5133" s="1764">
        <f t="shared" si="1619"/>
        <v>0</v>
      </c>
      <c r="P5133" s="1806" t="str">
        <f t="shared" si="1620"/>
        <v/>
      </c>
      <c r="R5133" s="1864" t="str">
        <f t="shared" si="1621"/>
        <v/>
      </c>
      <c r="S5133" s="1807">
        <f t="shared" si="1622"/>
        <v>0</v>
      </c>
      <c r="U5133" s="1764">
        <f t="shared" si="1623"/>
        <v>0</v>
      </c>
      <c r="V5133" s="1764">
        <f t="shared" si="1624"/>
        <v>0</v>
      </c>
      <c r="W5133" s="1764">
        <f t="shared" si="1625"/>
        <v>0</v>
      </c>
      <c r="X5133" s="1768"/>
      <c r="Y5133" s="1784"/>
      <c r="Z5133" s="1770"/>
      <c r="AA5133" s="1843"/>
      <c r="AB5133" s="1843"/>
      <c r="AH5133" s="1867"/>
      <c r="AK5133" s="1868"/>
      <c r="AL5133" s="1868"/>
    </row>
    <row r="5134" spans="9:38" x14ac:dyDescent="0.25">
      <c r="I5134" s="1783">
        <v>0</v>
      </c>
      <c r="J5134" s="1783">
        <v>0</v>
      </c>
      <c r="O5134" s="1764">
        <f t="shared" si="1619"/>
        <v>0</v>
      </c>
      <c r="P5134" s="1806" t="str">
        <f t="shared" si="1620"/>
        <v/>
      </c>
      <c r="R5134" s="1864" t="str">
        <f t="shared" si="1621"/>
        <v/>
      </c>
      <c r="S5134" s="1807">
        <f t="shared" si="1622"/>
        <v>0</v>
      </c>
      <c r="U5134" s="1764">
        <f t="shared" si="1623"/>
        <v>0</v>
      </c>
      <c r="V5134" s="1764">
        <f t="shared" si="1624"/>
        <v>0</v>
      </c>
      <c r="W5134" s="1764">
        <f t="shared" si="1625"/>
        <v>0</v>
      </c>
      <c r="X5134" s="1768"/>
      <c r="Y5134" s="1784"/>
      <c r="Z5134" s="1770"/>
      <c r="AA5134" s="1843"/>
      <c r="AB5134" s="1843"/>
      <c r="AH5134" s="1867"/>
      <c r="AK5134" s="1868"/>
      <c r="AL5134" s="1868"/>
    </row>
    <row r="5135" spans="9:38" x14ac:dyDescent="0.25">
      <c r="I5135" s="1783">
        <v>0</v>
      </c>
      <c r="J5135" s="1783">
        <v>0</v>
      </c>
      <c r="O5135" s="1764">
        <f t="shared" si="1619"/>
        <v>0</v>
      </c>
      <c r="P5135" s="1806" t="str">
        <f t="shared" si="1620"/>
        <v/>
      </c>
      <c r="R5135" s="1864" t="str">
        <f t="shared" si="1621"/>
        <v/>
      </c>
      <c r="S5135" s="1807">
        <f t="shared" si="1622"/>
        <v>0</v>
      </c>
      <c r="U5135" s="1764">
        <f t="shared" si="1623"/>
        <v>0</v>
      </c>
      <c r="V5135" s="1764">
        <f t="shared" si="1624"/>
        <v>0</v>
      </c>
      <c r="W5135" s="1764">
        <f t="shared" si="1625"/>
        <v>0</v>
      </c>
      <c r="X5135" s="1768"/>
      <c r="Y5135" s="1784"/>
      <c r="Z5135" s="1770"/>
      <c r="AA5135" s="1843"/>
      <c r="AB5135" s="1843"/>
      <c r="AH5135" s="1867"/>
      <c r="AK5135" s="1868"/>
      <c r="AL5135" s="1868"/>
    </row>
    <row r="5136" spans="9:38" x14ac:dyDescent="0.25">
      <c r="I5136" s="1783">
        <v>0</v>
      </c>
      <c r="J5136" s="1783">
        <v>0</v>
      </c>
      <c r="O5136" s="1764">
        <f t="shared" si="1619"/>
        <v>0</v>
      </c>
      <c r="P5136" s="1806" t="str">
        <f t="shared" si="1620"/>
        <v/>
      </c>
      <c r="R5136" s="1864" t="str">
        <f t="shared" si="1621"/>
        <v/>
      </c>
      <c r="S5136" s="1807">
        <f t="shared" si="1622"/>
        <v>0</v>
      </c>
      <c r="U5136" s="1764">
        <f t="shared" si="1623"/>
        <v>0</v>
      </c>
      <c r="V5136" s="1764">
        <f t="shared" si="1624"/>
        <v>0</v>
      </c>
      <c r="W5136" s="1764">
        <f t="shared" si="1625"/>
        <v>0</v>
      </c>
      <c r="X5136" s="1768"/>
      <c r="Y5136" s="1784"/>
      <c r="Z5136" s="1770"/>
      <c r="AA5136" s="1843"/>
      <c r="AB5136" s="1843"/>
      <c r="AH5136" s="1867"/>
      <c r="AK5136" s="1868"/>
      <c r="AL5136" s="1868"/>
    </row>
    <row r="5137" spans="9:38" x14ac:dyDescent="0.25">
      <c r="I5137" s="1783">
        <v>0</v>
      </c>
      <c r="J5137" s="1783">
        <v>0</v>
      </c>
      <c r="O5137" s="1764">
        <f t="shared" si="1619"/>
        <v>0</v>
      </c>
      <c r="P5137" s="1806" t="str">
        <f t="shared" si="1620"/>
        <v/>
      </c>
      <c r="R5137" s="1864" t="str">
        <f t="shared" si="1621"/>
        <v/>
      </c>
      <c r="S5137" s="1807">
        <f t="shared" si="1622"/>
        <v>0</v>
      </c>
      <c r="U5137" s="1764">
        <f t="shared" si="1623"/>
        <v>0</v>
      </c>
      <c r="V5137" s="1764">
        <f t="shared" si="1624"/>
        <v>0</v>
      </c>
      <c r="W5137" s="1764">
        <f t="shared" si="1625"/>
        <v>0</v>
      </c>
      <c r="X5137" s="1768"/>
      <c r="Y5137" s="1784"/>
      <c r="Z5137" s="1770"/>
      <c r="AA5137" s="1843"/>
      <c r="AB5137" s="1843"/>
      <c r="AH5137" s="1867"/>
      <c r="AK5137" s="1868"/>
      <c r="AL5137" s="1868"/>
    </row>
    <row r="5138" spans="9:38" x14ac:dyDescent="0.25">
      <c r="I5138" s="1783">
        <v>0</v>
      </c>
      <c r="J5138" s="1783">
        <v>0</v>
      </c>
      <c r="O5138" s="1764">
        <f t="shared" si="1619"/>
        <v>0</v>
      </c>
      <c r="P5138" s="1806" t="str">
        <f t="shared" si="1620"/>
        <v/>
      </c>
      <c r="R5138" s="1864" t="str">
        <f t="shared" si="1621"/>
        <v/>
      </c>
      <c r="S5138" s="1807">
        <f t="shared" si="1622"/>
        <v>0</v>
      </c>
      <c r="U5138" s="1764">
        <f t="shared" si="1623"/>
        <v>0</v>
      </c>
      <c r="V5138" s="1764">
        <f t="shared" si="1624"/>
        <v>0</v>
      </c>
      <c r="W5138" s="1764">
        <f t="shared" si="1625"/>
        <v>0</v>
      </c>
      <c r="X5138" s="1768"/>
      <c r="Y5138" s="1784"/>
      <c r="Z5138" s="1770"/>
      <c r="AA5138" s="1843"/>
      <c r="AB5138" s="1843"/>
      <c r="AH5138" s="1867"/>
      <c r="AK5138" s="1868"/>
      <c r="AL5138" s="1868"/>
    </row>
    <row r="5139" spans="9:38" x14ac:dyDescent="0.25">
      <c r="I5139" s="1783">
        <v>0</v>
      </c>
      <c r="J5139" s="1783">
        <v>0</v>
      </c>
      <c r="O5139" s="1764">
        <f t="shared" si="1619"/>
        <v>0</v>
      </c>
      <c r="P5139" s="1806" t="str">
        <f t="shared" si="1620"/>
        <v/>
      </c>
      <c r="R5139" s="1864" t="str">
        <f t="shared" si="1621"/>
        <v/>
      </c>
      <c r="S5139" s="1807">
        <f t="shared" si="1622"/>
        <v>0</v>
      </c>
      <c r="U5139" s="1764">
        <f t="shared" si="1623"/>
        <v>0</v>
      </c>
      <c r="V5139" s="1764">
        <f t="shared" si="1624"/>
        <v>0</v>
      </c>
      <c r="W5139" s="1764">
        <f t="shared" si="1625"/>
        <v>0</v>
      </c>
      <c r="X5139" s="1768"/>
      <c r="Y5139" s="1784"/>
      <c r="Z5139" s="1770"/>
      <c r="AA5139" s="1843"/>
      <c r="AB5139" s="1843"/>
      <c r="AH5139" s="1867"/>
      <c r="AK5139" s="1868"/>
      <c r="AL5139" s="1868"/>
    </row>
    <row r="5140" spans="9:38" x14ac:dyDescent="0.25">
      <c r="I5140" s="1783">
        <v>0</v>
      </c>
      <c r="J5140" s="1783">
        <v>0</v>
      </c>
      <c r="O5140" s="1764">
        <f t="shared" si="1619"/>
        <v>0</v>
      </c>
      <c r="P5140" s="1806" t="str">
        <f t="shared" si="1620"/>
        <v/>
      </c>
      <c r="R5140" s="1864" t="str">
        <f t="shared" si="1621"/>
        <v/>
      </c>
      <c r="S5140" s="1807">
        <f t="shared" si="1622"/>
        <v>0</v>
      </c>
      <c r="U5140" s="1764">
        <f t="shared" si="1623"/>
        <v>0</v>
      </c>
      <c r="V5140" s="1764">
        <f t="shared" si="1624"/>
        <v>0</v>
      </c>
      <c r="W5140" s="1764">
        <f t="shared" si="1625"/>
        <v>0</v>
      </c>
      <c r="X5140" s="1768"/>
      <c r="Y5140" s="1784"/>
      <c r="Z5140" s="1770"/>
      <c r="AA5140" s="1843"/>
      <c r="AB5140" s="1843"/>
      <c r="AH5140" s="1867"/>
      <c r="AK5140" s="1868"/>
      <c r="AL5140" s="1868"/>
    </row>
    <row r="5141" spans="9:38" x14ac:dyDescent="0.25">
      <c r="I5141" s="1783">
        <v>0</v>
      </c>
      <c r="J5141" s="1783">
        <v>0</v>
      </c>
      <c r="O5141" s="1764">
        <f t="shared" si="1619"/>
        <v>0</v>
      </c>
      <c r="P5141" s="1806" t="str">
        <f t="shared" si="1620"/>
        <v/>
      </c>
      <c r="R5141" s="1864" t="str">
        <f t="shared" si="1621"/>
        <v/>
      </c>
      <c r="S5141" s="1807">
        <f t="shared" si="1622"/>
        <v>0</v>
      </c>
      <c r="U5141" s="1764">
        <f t="shared" si="1623"/>
        <v>0</v>
      </c>
      <c r="V5141" s="1764">
        <f t="shared" si="1624"/>
        <v>0</v>
      </c>
      <c r="W5141" s="1764">
        <f t="shared" si="1625"/>
        <v>0</v>
      </c>
      <c r="X5141" s="1768"/>
      <c r="Y5141" s="1784"/>
      <c r="Z5141" s="1770"/>
      <c r="AA5141" s="1843"/>
      <c r="AB5141" s="1843"/>
      <c r="AH5141" s="1867"/>
      <c r="AK5141" s="1868"/>
      <c r="AL5141" s="1868"/>
    </row>
    <row r="5142" spans="9:38" x14ac:dyDescent="0.25">
      <c r="I5142" s="1783">
        <v>0</v>
      </c>
      <c r="J5142" s="1783">
        <v>0</v>
      </c>
      <c r="O5142" s="1764">
        <f t="shared" si="1619"/>
        <v>0</v>
      </c>
      <c r="P5142" s="1806" t="str">
        <f t="shared" si="1620"/>
        <v/>
      </c>
      <c r="R5142" s="1864" t="str">
        <f t="shared" si="1621"/>
        <v/>
      </c>
      <c r="S5142" s="1807">
        <f t="shared" si="1622"/>
        <v>0</v>
      </c>
      <c r="U5142" s="1764">
        <f t="shared" si="1623"/>
        <v>0</v>
      </c>
      <c r="V5142" s="1764">
        <f t="shared" si="1624"/>
        <v>0</v>
      </c>
      <c r="W5142" s="1764">
        <f t="shared" si="1625"/>
        <v>0</v>
      </c>
      <c r="X5142" s="1768"/>
      <c r="Y5142" s="1784"/>
      <c r="Z5142" s="1770"/>
      <c r="AA5142" s="1843"/>
      <c r="AB5142" s="1843"/>
      <c r="AH5142" s="1867"/>
      <c r="AK5142" s="1868"/>
      <c r="AL5142" s="1868"/>
    </row>
    <row r="5143" spans="9:38" x14ac:dyDescent="0.25">
      <c r="I5143" s="1783">
        <v>0</v>
      </c>
      <c r="J5143" s="1783">
        <v>0</v>
      </c>
      <c r="O5143" s="1764">
        <f t="shared" si="1619"/>
        <v>0</v>
      </c>
      <c r="P5143" s="1806" t="str">
        <f t="shared" si="1620"/>
        <v/>
      </c>
      <c r="R5143" s="1864" t="str">
        <f t="shared" si="1621"/>
        <v/>
      </c>
      <c r="S5143" s="1807">
        <f t="shared" si="1622"/>
        <v>0</v>
      </c>
      <c r="U5143" s="1764">
        <f t="shared" si="1623"/>
        <v>0</v>
      </c>
      <c r="V5143" s="1764">
        <f t="shared" si="1624"/>
        <v>0</v>
      </c>
      <c r="W5143" s="1764">
        <f t="shared" si="1625"/>
        <v>0</v>
      </c>
      <c r="X5143" s="1768"/>
      <c r="Y5143" s="1784"/>
      <c r="Z5143" s="1770"/>
      <c r="AA5143" s="1843"/>
      <c r="AB5143" s="1843"/>
      <c r="AH5143" s="1867"/>
      <c r="AK5143" s="1868"/>
      <c r="AL5143" s="1868"/>
    </row>
    <row r="5144" spans="9:38" x14ac:dyDescent="0.25">
      <c r="I5144" s="1783">
        <v>0</v>
      </c>
      <c r="J5144" s="1783">
        <v>0</v>
      </c>
      <c r="O5144" s="1764">
        <f t="shared" si="1619"/>
        <v>0</v>
      </c>
      <c r="P5144" s="1806" t="str">
        <f t="shared" si="1620"/>
        <v/>
      </c>
      <c r="R5144" s="1864" t="str">
        <f t="shared" si="1621"/>
        <v/>
      </c>
      <c r="S5144" s="1807">
        <f t="shared" si="1622"/>
        <v>0</v>
      </c>
      <c r="U5144" s="1764">
        <f t="shared" si="1623"/>
        <v>0</v>
      </c>
      <c r="V5144" s="1764">
        <f t="shared" si="1624"/>
        <v>0</v>
      </c>
      <c r="W5144" s="1764">
        <f t="shared" si="1625"/>
        <v>0</v>
      </c>
      <c r="X5144" s="1768"/>
      <c r="Y5144" s="1784"/>
      <c r="Z5144" s="1770"/>
      <c r="AA5144" s="1843"/>
      <c r="AB5144" s="1843"/>
      <c r="AH5144" s="1867"/>
      <c r="AK5144" s="1868"/>
      <c r="AL5144" s="1868"/>
    </row>
    <row r="5145" spans="9:38" x14ac:dyDescent="0.25">
      <c r="I5145" s="1783">
        <v>0</v>
      </c>
      <c r="J5145" s="1783">
        <v>0</v>
      </c>
      <c r="O5145" s="1764">
        <f t="shared" si="1619"/>
        <v>0</v>
      </c>
      <c r="P5145" s="1806" t="str">
        <f t="shared" si="1620"/>
        <v/>
      </c>
      <c r="R5145" s="1864" t="str">
        <f t="shared" si="1621"/>
        <v/>
      </c>
      <c r="S5145" s="1807">
        <f t="shared" si="1622"/>
        <v>0</v>
      </c>
      <c r="U5145" s="1764">
        <f t="shared" si="1623"/>
        <v>0</v>
      </c>
      <c r="V5145" s="1764">
        <f t="shared" si="1624"/>
        <v>0</v>
      </c>
      <c r="W5145" s="1764">
        <f t="shared" si="1625"/>
        <v>0</v>
      </c>
      <c r="X5145" s="1768"/>
      <c r="Y5145" s="1784"/>
      <c r="Z5145" s="1770"/>
      <c r="AA5145" s="1843"/>
      <c r="AB5145" s="1843"/>
      <c r="AH5145" s="1867"/>
      <c r="AK5145" s="1868"/>
      <c r="AL5145" s="1868"/>
    </row>
    <row r="5146" spans="9:38" x14ac:dyDescent="0.25">
      <c r="I5146" s="1783">
        <v>0</v>
      </c>
      <c r="J5146" s="1783">
        <v>0</v>
      </c>
      <c r="O5146" s="1764">
        <f t="shared" si="1619"/>
        <v>0</v>
      </c>
      <c r="P5146" s="1806" t="str">
        <f t="shared" si="1620"/>
        <v/>
      </c>
      <c r="R5146" s="1864" t="str">
        <f t="shared" si="1621"/>
        <v/>
      </c>
      <c r="S5146" s="1807">
        <f t="shared" si="1622"/>
        <v>0</v>
      </c>
      <c r="U5146" s="1764">
        <f t="shared" si="1623"/>
        <v>0</v>
      </c>
      <c r="V5146" s="1764">
        <f t="shared" si="1624"/>
        <v>0</v>
      </c>
      <c r="W5146" s="1764">
        <f t="shared" si="1625"/>
        <v>0</v>
      </c>
      <c r="X5146" s="1768"/>
      <c r="Y5146" s="1784"/>
      <c r="Z5146" s="1770"/>
      <c r="AA5146" s="1843"/>
      <c r="AB5146" s="1843"/>
      <c r="AH5146" s="1867"/>
      <c r="AK5146" s="1868"/>
      <c r="AL5146" s="1868"/>
    </row>
    <row r="5147" spans="9:38" x14ac:dyDescent="0.25">
      <c r="I5147" s="1783">
        <v>0</v>
      </c>
      <c r="J5147" s="1783">
        <v>0</v>
      </c>
      <c r="O5147" s="1764">
        <f t="shared" si="1619"/>
        <v>0</v>
      </c>
      <c r="P5147" s="1806" t="str">
        <f t="shared" si="1620"/>
        <v/>
      </c>
      <c r="R5147" s="1864" t="str">
        <f t="shared" si="1621"/>
        <v/>
      </c>
      <c r="S5147" s="1807">
        <f t="shared" si="1622"/>
        <v>0</v>
      </c>
      <c r="U5147" s="1764">
        <f t="shared" si="1623"/>
        <v>0</v>
      </c>
      <c r="V5147" s="1764">
        <f t="shared" si="1624"/>
        <v>0</v>
      </c>
      <c r="W5147" s="1764">
        <f t="shared" si="1625"/>
        <v>0</v>
      </c>
      <c r="X5147" s="1768"/>
      <c r="Y5147" s="1784"/>
      <c r="Z5147" s="1770"/>
      <c r="AA5147" s="1843"/>
      <c r="AB5147" s="1843"/>
      <c r="AH5147" s="1867"/>
      <c r="AK5147" s="1868"/>
      <c r="AL5147" s="1868"/>
    </row>
    <row r="5148" spans="9:38" x14ac:dyDescent="0.25">
      <c r="I5148" s="1783">
        <v>0</v>
      </c>
      <c r="J5148" s="1783">
        <v>0</v>
      </c>
      <c r="O5148" s="1764">
        <f t="shared" si="1619"/>
        <v>0</v>
      </c>
      <c r="P5148" s="1806" t="str">
        <f t="shared" si="1620"/>
        <v/>
      </c>
      <c r="R5148" s="1864" t="str">
        <f t="shared" si="1621"/>
        <v/>
      </c>
      <c r="S5148" s="1807">
        <f t="shared" si="1622"/>
        <v>0</v>
      </c>
      <c r="U5148" s="1764">
        <f t="shared" si="1623"/>
        <v>0</v>
      </c>
      <c r="V5148" s="1764">
        <f t="shared" si="1624"/>
        <v>0</v>
      </c>
      <c r="W5148" s="1764">
        <f t="shared" si="1625"/>
        <v>0</v>
      </c>
      <c r="X5148" s="1768"/>
      <c r="Y5148" s="1784"/>
      <c r="Z5148" s="1770"/>
      <c r="AA5148" s="1843"/>
      <c r="AB5148" s="1843"/>
      <c r="AH5148" s="1867"/>
      <c r="AK5148" s="1868"/>
      <c r="AL5148" s="1868"/>
    </row>
    <row r="5149" spans="9:38" x14ac:dyDescent="0.25">
      <c r="I5149" s="1783">
        <v>0</v>
      </c>
      <c r="J5149" s="1783">
        <v>0</v>
      </c>
      <c r="O5149" s="1764">
        <f t="shared" si="1619"/>
        <v>0</v>
      </c>
      <c r="P5149" s="1806" t="str">
        <f t="shared" si="1620"/>
        <v/>
      </c>
      <c r="R5149" s="1864" t="str">
        <f t="shared" si="1621"/>
        <v/>
      </c>
      <c r="S5149" s="1807">
        <f t="shared" si="1622"/>
        <v>0</v>
      </c>
      <c r="U5149" s="1764">
        <f t="shared" si="1623"/>
        <v>0</v>
      </c>
      <c r="V5149" s="1764">
        <f t="shared" si="1624"/>
        <v>0</v>
      </c>
      <c r="W5149" s="1764">
        <f t="shared" si="1625"/>
        <v>0</v>
      </c>
      <c r="X5149" s="1768"/>
      <c r="Y5149" s="1784"/>
      <c r="Z5149" s="1770"/>
      <c r="AA5149" s="1843"/>
      <c r="AB5149" s="1843"/>
      <c r="AH5149" s="1867"/>
      <c r="AK5149" s="1868"/>
      <c r="AL5149" s="1868"/>
    </row>
    <row r="5150" spans="9:38" x14ac:dyDescent="0.25">
      <c r="I5150" s="1783">
        <v>0</v>
      </c>
      <c r="J5150" s="1783">
        <v>0</v>
      </c>
      <c r="O5150" s="1764">
        <f t="shared" si="1619"/>
        <v>0</v>
      </c>
      <c r="P5150" s="1806" t="str">
        <f t="shared" si="1620"/>
        <v/>
      </c>
      <c r="R5150" s="1864" t="str">
        <f t="shared" si="1621"/>
        <v/>
      </c>
      <c r="S5150" s="1807">
        <f t="shared" si="1622"/>
        <v>0</v>
      </c>
      <c r="U5150" s="1764">
        <f t="shared" si="1623"/>
        <v>0</v>
      </c>
      <c r="V5150" s="1764">
        <f t="shared" si="1624"/>
        <v>0</v>
      </c>
      <c r="W5150" s="1764">
        <f t="shared" si="1625"/>
        <v>0</v>
      </c>
      <c r="X5150" s="1768"/>
      <c r="Y5150" s="1784"/>
      <c r="Z5150" s="1770"/>
      <c r="AA5150" s="1843"/>
      <c r="AB5150" s="1843"/>
      <c r="AH5150" s="1867"/>
      <c r="AK5150" s="1868"/>
      <c r="AL5150" s="1868"/>
    </row>
    <row r="5151" spans="9:38" x14ac:dyDescent="0.25">
      <c r="I5151" s="1783">
        <v>0</v>
      </c>
      <c r="J5151" s="1783">
        <v>0</v>
      </c>
      <c r="O5151" s="1764">
        <f t="shared" si="1619"/>
        <v>0</v>
      </c>
      <c r="P5151" s="1806" t="str">
        <f t="shared" si="1620"/>
        <v/>
      </c>
      <c r="R5151" s="1864" t="str">
        <f t="shared" si="1621"/>
        <v/>
      </c>
      <c r="S5151" s="1807">
        <f t="shared" si="1622"/>
        <v>0</v>
      </c>
      <c r="U5151" s="1764">
        <f t="shared" si="1623"/>
        <v>0</v>
      </c>
      <c r="V5151" s="1764">
        <f t="shared" si="1624"/>
        <v>0</v>
      </c>
      <c r="W5151" s="1764">
        <f t="shared" si="1625"/>
        <v>0</v>
      </c>
      <c r="X5151" s="1768"/>
      <c r="Y5151" s="1784"/>
      <c r="Z5151" s="1770"/>
      <c r="AA5151" s="1843"/>
      <c r="AB5151" s="1843"/>
      <c r="AH5151" s="1867"/>
      <c r="AK5151" s="1868"/>
      <c r="AL5151" s="1868"/>
    </row>
    <row r="5152" spans="9:38" x14ac:dyDescent="0.25">
      <c r="I5152" s="1783">
        <v>0</v>
      </c>
      <c r="J5152" s="1783">
        <v>0</v>
      </c>
      <c r="O5152" s="1764">
        <f t="shared" si="1619"/>
        <v>0</v>
      </c>
      <c r="P5152" s="1806" t="str">
        <f t="shared" si="1620"/>
        <v/>
      </c>
      <c r="R5152" s="1864" t="str">
        <f t="shared" si="1621"/>
        <v/>
      </c>
      <c r="S5152" s="1807">
        <f t="shared" si="1622"/>
        <v>0</v>
      </c>
      <c r="U5152" s="1764">
        <f t="shared" si="1623"/>
        <v>0</v>
      </c>
      <c r="V5152" s="1764">
        <f t="shared" si="1624"/>
        <v>0</v>
      </c>
      <c r="W5152" s="1764">
        <f t="shared" si="1625"/>
        <v>0</v>
      </c>
      <c r="X5152" s="1768"/>
      <c r="Y5152" s="1784"/>
      <c r="Z5152" s="1770"/>
      <c r="AA5152" s="1843"/>
      <c r="AB5152" s="1843"/>
      <c r="AH5152" s="1867"/>
      <c r="AK5152" s="1868"/>
      <c r="AL5152" s="1868"/>
    </row>
    <row r="5153" spans="9:38" x14ac:dyDescent="0.25">
      <c r="I5153" s="1783">
        <v>0</v>
      </c>
      <c r="J5153" s="1783">
        <v>0</v>
      </c>
      <c r="O5153" s="1764">
        <f t="shared" si="1619"/>
        <v>0</v>
      </c>
      <c r="P5153" s="1806" t="str">
        <f t="shared" si="1620"/>
        <v/>
      </c>
      <c r="R5153" s="1864" t="str">
        <f t="shared" si="1621"/>
        <v/>
      </c>
      <c r="S5153" s="1807">
        <f t="shared" si="1622"/>
        <v>0</v>
      </c>
      <c r="U5153" s="1764">
        <f t="shared" si="1623"/>
        <v>0</v>
      </c>
      <c r="V5153" s="1764">
        <f t="shared" si="1624"/>
        <v>0</v>
      </c>
      <c r="W5153" s="1764">
        <f t="shared" si="1625"/>
        <v>0</v>
      </c>
      <c r="X5153" s="1768"/>
      <c r="Y5153" s="1784"/>
      <c r="Z5153" s="1770"/>
      <c r="AA5153" s="1843"/>
      <c r="AB5153" s="1843"/>
      <c r="AH5153" s="1867"/>
      <c r="AK5153" s="1868"/>
      <c r="AL5153" s="1868"/>
    </row>
    <row r="5154" spans="9:38" x14ac:dyDescent="0.25">
      <c r="I5154" s="1783">
        <v>0</v>
      </c>
      <c r="J5154" s="1783">
        <v>0</v>
      </c>
      <c r="O5154" s="1764">
        <f t="shared" si="1619"/>
        <v>0</v>
      </c>
      <c r="P5154" s="1806" t="str">
        <f t="shared" si="1620"/>
        <v/>
      </c>
      <c r="R5154" s="1864" t="str">
        <f t="shared" si="1621"/>
        <v/>
      </c>
      <c r="S5154" s="1807">
        <f t="shared" si="1622"/>
        <v>0</v>
      </c>
      <c r="U5154" s="1764">
        <f t="shared" si="1623"/>
        <v>0</v>
      </c>
      <c r="V5154" s="1764">
        <f t="shared" si="1624"/>
        <v>0</v>
      </c>
      <c r="W5154" s="1764">
        <f t="shared" si="1625"/>
        <v>0</v>
      </c>
      <c r="X5154" s="1768"/>
      <c r="Y5154" s="1784"/>
      <c r="Z5154" s="1770"/>
      <c r="AA5154" s="1843"/>
      <c r="AB5154" s="1843"/>
      <c r="AH5154" s="1867"/>
      <c r="AK5154" s="1868"/>
      <c r="AL5154" s="1868"/>
    </row>
    <row r="5155" spans="9:38" x14ac:dyDescent="0.25">
      <c r="I5155" s="1783">
        <v>0</v>
      </c>
      <c r="J5155" s="1783">
        <v>0</v>
      </c>
      <c r="O5155" s="1764">
        <f t="shared" si="1619"/>
        <v>0</v>
      </c>
      <c r="P5155" s="1806" t="str">
        <f t="shared" si="1620"/>
        <v/>
      </c>
      <c r="R5155" s="1864" t="str">
        <f t="shared" si="1621"/>
        <v/>
      </c>
      <c r="S5155" s="1807">
        <f t="shared" si="1622"/>
        <v>0</v>
      </c>
      <c r="U5155" s="1764">
        <f t="shared" si="1623"/>
        <v>0</v>
      </c>
      <c r="V5155" s="1764">
        <f t="shared" si="1624"/>
        <v>0</v>
      </c>
      <c r="W5155" s="1764">
        <f t="shared" si="1625"/>
        <v>0</v>
      </c>
      <c r="X5155" s="1768"/>
      <c r="Y5155" s="1784"/>
      <c r="Z5155" s="1770"/>
      <c r="AA5155" s="1843"/>
      <c r="AB5155" s="1843"/>
      <c r="AH5155" s="1867"/>
      <c r="AK5155" s="1868"/>
      <c r="AL5155" s="1868"/>
    </row>
    <row r="5156" spans="9:38" x14ac:dyDescent="0.25">
      <c r="I5156" s="1783">
        <v>0</v>
      </c>
      <c r="J5156" s="1783">
        <v>0</v>
      </c>
      <c r="O5156" s="1764">
        <f t="shared" si="1619"/>
        <v>0</v>
      </c>
      <c r="P5156" s="1806" t="str">
        <f t="shared" si="1620"/>
        <v/>
      </c>
      <c r="R5156" s="1864" t="str">
        <f t="shared" si="1621"/>
        <v/>
      </c>
      <c r="S5156" s="1807">
        <f t="shared" si="1622"/>
        <v>0</v>
      </c>
      <c r="U5156" s="1764">
        <f t="shared" si="1623"/>
        <v>0</v>
      </c>
      <c r="V5156" s="1764">
        <f t="shared" si="1624"/>
        <v>0</v>
      </c>
      <c r="W5156" s="1764">
        <f t="shared" si="1625"/>
        <v>0</v>
      </c>
      <c r="X5156" s="1768"/>
      <c r="Y5156" s="1784"/>
      <c r="Z5156" s="1770"/>
      <c r="AA5156" s="1843"/>
      <c r="AB5156" s="1843"/>
      <c r="AH5156" s="1867"/>
      <c r="AK5156" s="1868"/>
      <c r="AL5156" s="1868"/>
    </row>
    <row r="5157" spans="9:38" x14ac:dyDescent="0.25">
      <c r="I5157" s="1783">
        <v>0</v>
      </c>
      <c r="J5157" s="1783">
        <v>0</v>
      </c>
      <c r="O5157" s="1764">
        <f t="shared" si="1619"/>
        <v>0</v>
      </c>
      <c r="P5157" s="1806" t="str">
        <f t="shared" si="1620"/>
        <v/>
      </c>
      <c r="R5157" s="1864" t="str">
        <f t="shared" si="1621"/>
        <v/>
      </c>
      <c r="S5157" s="1807">
        <f t="shared" si="1622"/>
        <v>0</v>
      </c>
      <c r="U5157" s="1764">
        <f t="shared" si="1623"/>
        <v>0</v>
      </c>
      <c r="V5157" s="1764">
        <f t="shared" si="1624"/>
        <v>0</v>
      </c>
      <c r="W5157" s="1764">
        <f t="shared" si="1625"/>
        <v>0</v>
      </c>
      <c r="X5157" s="1768"/>
      <c r="Y5157" s="1784"/>
      <c r="Z5157" s="1770"/>
      <c r="AA5157" s="1843"/>
      <c r="AB5157" s="1843"/>
      <c r="AH5157" s="1867"/>
      <c r="AK5157" s="1868"/>
      <c r="AL5157" s="1868"/>
    </row>
    <row r="5158" spans="9:38" x14ac:dyDescent="0.25">
      <c r="I5158" s="1783">
        <v>0</v>
      </c>
      <c r="J5158" s="1783">
        <v>0</v>
      </c>
      <c r="O5158" s="1764">
        <f t="shared" si="1619"/>
        <v>0</v>
      </c>
      <c r="P5158" s="1806" t="str">
        <f t="shared" si="1620"/>
        <v/>
      </c>
      <c r="R5158" s="1864" t="str">
        <f t="shared" si="1621"/>
        <v/>
      </c>
      <c r="S5158" s="1807">
        <f t="shared" si="1622"/>
        <v>0</v>
      </c>
      <c r="U5158" s="1764">
        <f t="shared" si="1623"/>
        <v>0</v>
      </c>
      <c r="V5158" s="1764">
        <f t="shared" si="1624"/>
        <v>0</v>
      </c>
      <c r="W5158" s="1764">
        <f t="shared" si="1625"/>
        <v>0</v>
      </c>
      <c r="X5158" s="1768"/>
      <c r="Y5158" s="1784"/>
      <c r="Z5158" s="1770"/>
      <c r="AA5158" s="1843"/>
      <c r="AB5158" s="1843"/>
      <c r="AH5158" s="1867"/>
      <c r="AK5158" s="1868"/>
      <c r="AL5158" s="1868"/>
    </row>
    <row r="5159" spans="9:38" x14ac:dyDescent="0.25">
      <c r="I5159" s="1783">
        <v>0</v>
      </c>
      <c r="J5159" s="1783">
        <v>0</v>
      </c>
      <c r="O5159" s="1764">
        <f t="shared" si="1619"/>
        <v>0</v>
      </c>
      <c r="P5159" s="1806" t="str">
        <f t="shared" si="1620"/>
        <v/>
      </c>
      <c r="R5159" s="1864" t="str">
        <f t="shared" si="1621"/>
        <v/>
      </c>
      <c r="S5159" s="1807">
        <f t="shared" si="1622"/>
        <v>0</v>
      </c>
      <c r="U5159" s="1764">
        <f t="shared" si="1623"/>
        <v>0</v>
      </c>
      <c r="V5159" s="1764">
        <f t="shared" si="1624"/>
        <v>0</v>
      </c>
      <c r="W5159" s="1764">
        <f t="shared" si="1625"/>
        <v>0</v>
      </c>
      <c r="X5159" s="1768"/>
      <c r="Y5159" s="1784"/>
      <c r="Z5159" s="1770"/>
      <c r="AA5159" s="1843"/>
      <c r="AB5159" s="1843"/>
      <c r="AH5159" s="1867"/>
      <c r="AK5159" s="1868"/>
      <c r="AL5159" s="1868"/>
    </row>
    <row r="5160" spans="9:38" x14ac:dyDescent="0.25">
      <c r="I5160" s="1783">
        <v>0</v>
      </c>
      <c r="J5160" s="1783">
        <v>0</v>
      </c>
      <c r="O5160" s="1764">
        <f t="shared" si="1619"/>
        <v>0</v>
      </c>
      <c r="P5160" s="1806" t="str">
        <f t="shared" si="1620"/>
        <v/>
      </c>
      <c r="R5160" s="1864" t="str">
        <f t="shared" si="1621"/>
        <v/>
      </c>
      <c r="S5160" s="1807">
        <f t="shared" si="1622"/>
        <v>0</v>
      </c>
      <c r="U5160" s="1764">
        <f t="shared" si="1623"/>
        <v>0</v>
      </c>
      <c r="V5160" s="1764">
        <f t="shared" si="1624"/>
        <v>0</v>
      </c>
      <c r="W5160" s="1764">
        <f t="shared" si="1625"/>
        <v>0</v>
      </c>
      <c r="X5160" s="1768"/>
      <c r="Y5160" s="1784"/>
      <c r="Z5160" s="1770"/>
      <c r="AA5160" s="1843"/>
      <c r="AB5160" s="1843"/>
      <c r="AH5160" s="1867"/>
      <c r="AK5160" s="1868"/>
      <c r="AL5160" s="1868"/>
    </row>
    <row r="5161" spans="9:38" x14ac:dyDescent="0.25">
      <c r="I5161" s="1783">
        <v>0</v>
      </c>
      <c r="J5161" s="1783">
        <v>0</v>
      </c>
      <c r="O5161" s="1764">
        <f t="shared" si="1619"/>
        <v>0</v>
      </c>
      <c r="P5161" s="1806" t="str">
        <f t="shared" si="1620"/>
        <v/>
      </c>
      <c r="R5161" s="1864" t="str">
        <f t="shared" si="1621"/>
        <v/>
      </c>
      <c r="S5161" s="1807">
        <f t="shared" si="1622"/>
        <v>0</v>
      </c>
      <c r="U5161" s="1764">
        <f t="shared" si="1623"/>
        <v>0</v>
      </c>
      <c r="V5161" s="1764">
        <f t="shared" si="1624"/>
        <v>0</v>
      </c>
      <c r="W5161" s="1764">
        <f t="shared" si="1625"/>
        <v>0</v>
      </c>
      <c r="X5161" s="1768"/>
      <c r="Y5161" s="1784"/>
      <c r="Z5161" s="1770"/>
      <c r="AA5161" s="1843"/>
      <c r="AB5161" s="1843"/>
      <c r="AH5161" s="1867"/>
      <c r="AK5161" s="1868"/>
      <c r="AL5161" s="1868"/>
    </row>
    <row r="5162" spans="9:38" x14ac:dyDescent="0.25">
      <c r="I5162" s="1783">
        <v>0</v>
      </c>
      <c r="J5162" s="1783">
        <v>0</v>
      </c>
      <c r="O5162" s="1764">
        <f t="shared" si="1619"/>
        <v>0</v>
      </c>
      <c r="P5162" s="1806" t="str">
        <f t="shared" si="1620"/>
        <v/>
      </c>
      <c r="R5162" s="1864" t="str">
        <f t="shared" si="1621"/>
        <v/>
      </c>
      <c r="S5162" s="1807">
        <f t="shared" si="1622"/>
        <v>0</v>
      </c>
      <c r="U5162" s="1764">
        <f t="shared" si="1623"/>
        <v>0</v>
      </c>
      <c r="V5162" s="1764">
        <f t="shared" si="1624"/>
        <v>0</v>
      </c>
      <c r="W5162" s="1764">
        <f t="shared" si="1625"/>
        <v>0</v>
      </c>
      <c r="X5162" s="1768"/>
      <c r="Y5162" s="1784"/>
      <c r="Z5162" s="1770"/>
      <c r="AA5162" s="1843"/>
      <c r="AB5162" s="1843"/>
      <c r="AH5162" s="1867"/>
      <c r="AK5162" s="1868"/>
      <c r="AL5162" s="1868"/>
    </row>
    <row r="5163" spans="9:38" x14ac:dyDescent="0.25">
      <c r="I5163" s="1783">
        <v>0</v>
      </c>
      <c r="J5163" s="1783">
        <v>0</v>
      </c>
      <c r="O5163" s="1764">
        <f t="shared" si="1619"/>
        <v>0</v>
      </c>
      <c r="P5163" s="1806" t="str">
        <f t="shared" si="1620"/>
        <v/>
      </c>
      <c r="R5163" s="1864" t="str">
        <f t="shared" si="1621"/>
        <v/>
      </c>
      <c r="S5163" s="1807">
        <f t="shared" si="1622"/>
        <v>0</v>
      </c>
      <c r="U5163" s="1764">
        <f t="shared" si="1623"/>
        <v>0</v>
      </c>
      <c r="V5163" s="1764">
        <f t="shared" si="1624"/>
        <v>0</v>
      </c>
      <c r="W5163" s="1764">
        <f t="shared" si="1625"/>
        <v>0</v>
      </c>
      <c r="X5163" s="1768"/>
      <c r="Y5163" s="1784"/>
      <c r="Z5163" s="1770"/>
      <c r="AA5163" s="1843"/>
      <c r="AB5163" s="1843"/>
      <c r="AH5163" s="1867"/>
      <c r="AK5163" s="1868"/>
      <c r="AL5163" s="1868"/>
    </row>
    <row r="5164" spans="9:38" x14ac:dyDescent="0.25">
      <c r="I5164" s="1783">
        <v>0</v>
      </c>
      <c r="J5164" s="1783">
        <v>0</v>
      </c>
      <c r="O5164" s="1764">
        <f t="shared" si="1619"/>
        <v>0</v>
      </c>
      <c r="P5164" s="1806" t="str">
        <f t="shared" si="1620"/>
        <v/>
      </c>
      <c r="R5164" s="1864" t="str">
        <f t="shared" si="1621"/>
        <v/>
      </c>
      <c r="S5164" s="1807">
        <f t="shared" si="1622"/>
        <v>0</v>
      </c>
      <c r="U5164" s="1764">
        <f t="shared" si="1623"/>
        <v>0</v>
      </c>
      <c r="V5164" s="1764">
        <f t="shared" si="1624"/>
        <v>0</v>
      </c>
      <c r="W5164" s="1764">
        <f t="shared" si="1625"/>
        <v>0</v>
      </c>
      <c r="X5164" s="1768"/>
      <c r="Y5164" s="1784"/>
      <c r="Z5164" s="1770"/>
      <c r="AA5164" s="1843"/>
      <c r="AB5164" s="1843"/>
      <c r="AH5164" s="1867"/>
      <c r="AK5164" s="1868"/>
      <c r="AL5164" s="1868"/>
    </row>
    <row r="5165" spans="9:38" x14ac:dyDescent="0.25">
      <c r="I5165" s="1783">
        <v>0</v>
      </c>
      <c r="J5165" s="1783">
        <v>0</v>
      </c>
      <c r="O5165" s="1764">
        <f t="shared" si="1619"/>
        <v>0</v>
      </c>
      <c r="P5165" s="1806" t="str">
        <f t="shared" si="1620"/>
        <v/>
      </c>
      <c r="R5165" s="1864" t="str">
        <f t="shared" si="1621"/>
        <v/>
      </c>
      <c r="S5165" s="1807">
        <f t="shared" si="1622"/>
        <v>0</v>
      </c>
      <c r="U5165" s="1764">
        <f t="shared" si="1623"/>
        <v>0</v>
      </c>
      <c r="V5165" s="1764">
        <f t="shared" si="1624"/>
        <v>0</v>
      </c>
      <c r="W5165" s="1764">
        <f t="shared" si="1625"/>
        <v>0</v>
      </c>
      <c r="X5165" s="1768"/>
      <c r="Y5165" s="1784"/>
      <c r="Z5165" s="1770"/>
      <c r="AA5165" s="1843"/>
      <c r="AB5165" s="1843"/>
      <c r="AH5165" s="1867"/>
      <c r="AK5165" s="1868"/>
      <c r="AL5165" s="1868"/>
    </row>
    <row r="5166" spans="9:38" x14ac:dyDescent="0.25">
      <c r="I5166" s="1783">
        <v>0</v>
      </c>
      <c r="J5166" s="1783">
        <v>0</v>
      </c>
      <c r="O5166" s="1764">
        <f t="shared" si="1619"/>
        <v>0</v>
      </c>
      <c r="P5166" s="1806" t="str">
        <f t="shared" si="1620"/>
        <v/>
      </c>
      <c r="R5166" s="1864" t="str">
        <f t="shared" si="1621"/>
        <v/>
      </c>
      <c r="S5166" s="1807">
        <f t="shared" si="1622"/>
        <v>0</v>
      </c>
      <c r="U5166" s="1764">
        <f t="shared" si="1623"/>
        <v>0</v>
      </c>
      <c r="V5166" s="1764">
        <f t="shared" si="1624"/>
        <v>0</v>
      </c>
      <c r="W5166" s="1764">
        <f t="shared" si="1625"/>
        <v>0</v>
      </c>
      <c r="X5166" s="1768"/>
      <c r="Y5166" s="1784"/>
      <c r="Z5166" s="1770"/>
      <c r="AA5166" s="1843"/>
      <c r="AB5166" s="1843"/>
      <c r="AH5166" s="1867"/>
      <c r="AK5166" s="1868"/>
      <c r="AL5166" s="1868"/>
    </row>
    <row r="5167" spans="9:38" x14ac:dyDescent="0.25">
      <c r="I5167" s="1783">
        <v>0</v>
      </c>
      <c r="J5167" s="1783">
        <v>0</v>
      </c>
      <c r="O5167" s="1764">
        <f t="shared" si="1619"/>
        <v>0</v>
      </c>
      <c r="P5167" s="1806" t="str">
        <f t="shared" si="1620"/>
        <v/>
      </c>
      <c r="R5167" s="1864" t="str">
        <f t="shared" si="1621"/>
        <v/>
      </c>
      <c r="S5167" s="1807">
        <f t="shared" si="1622"/>
        <v>0</v>
      </c>
      <c r="U5167" s="1764">
        <f t="shared" si="1623"/>
        <v>0</v>
      </c>
      <c r="V5167" s="1764">
        <f t="shared" si="1624"/>
        <v>0</v>
      </c>
      <c r="W5167" s="1764">
        <f t="shared" si="1625"/>
        <v>0</v>
      </c>
      <c r="X5167" s="1768"/>
      <c r="Y5167" s="1784"/>
      <c r="Z5167" s="1770"/>
      <c r="AA5167" s="1843"/>
      <c r="AB5167" s="1843"/>
      <c r="AH5167" s="1867"/>
      <c r="AK5167" s="1868"/>
      <c r="AL5167" s="1868"/>
    </row>
    <row r="5168" spans="9:38" x14ac:dyDescent="0.25">
      <c r="I5168" s="1783">
        <v>0</v>
      </c>
      <c r="J5168" s="1783">
        <v>0</v>
      </c>
      <c r="O5168" s="1764">
        <f t="shared" si="1619"/>
        <v>0</v>
      </c>
      <c r="P5168" s="1806" t="str">
        <f t="shared" si="1620"/>
        <v/>
      </c>
      <c r="R5168" s="1864" t="str">
        <f t="shared" si="1621"/>
        <v/>
      </c>
      <c r="S5168" s="1807">
        <f t="shared" si="1622"/>
        <v>0</v>
      </c>
      <c r="U5168" s="1764">
        <f t="shared" si="1623"/>
        <v>0</v>
      </c>
      <c r="V5168" s="1764">
        <f t="shared" si="1624"/>
        <v>0</v>
      </c>
      <c r="W5168" s="1764">
        <f t="shared" si="1625"/>
        <v>0</v>
      </c>
      <c r="X5168" s="1768"/>
      <c r="Y5168" s="1784"/>
      <c r="Z5168" s="1770"/>
      <c r="AA5168" s="1843"/>
      <c r="AB5168" s="1843"/>
      <c r="AH5168" s="1867"/>
      <c r="AK5168" s="1868"/>
      <c r="AL5168" s="1868"/>
    </row>
    <row r="5169" spans="9:38" x14ac:dyDescent="0.25">
      <c r="I5169" s="1783">
        <v>0</v>
      </c>
      <c r="J5169" s="1783">
        <v>0</v>
      </c>
      <c r="O5169" s="1764">
        <f t="shared" si="1619"/>
        <v>0</v>
      </c>
      <c r="P5169" s="1806" t="str">
        <f t="shared" si="1620"/>
        <v/>
      </c>
      <c r="R5169" s="1864" t="str">
        <f t="shared" si="1621"/>
        <v/>
      </c>
      <c r="S5169" s="1807">
        <f t="shared" si="1622"/>
        <v>0</v>
      </c>
      <c r="U5169" s="1764">
        <f t="shared" si="1623"/>
        <v>0</v>
      </c>
      <c r="V5169" s="1764">
        <f t="shared" si="1624"/>
        <v>0</v>
      </c>
      <c r="W5169" s="1764">
        <f t="shared" si="1625"/>
        <v>0</v>
      </c>
      <c r="X5169" s="1768"/>
      <c r="Y5169" s="1784"/>
      <c r="Z5169" s="1770"/>
      <c r="AA5169" s="1843"/>
      <c r="AB5169" s="1843"/>
      <c r="AH5169" s="1867"/>
      <c r="AK5169" s="1868"/>
      <c r="AL5169" s="1868"/>
    </row>
    <row r="5170" spans="9:38" x14ac:dyDescent="0.25">
      <c r="I5170" s="1783">
        <v>0</v>
      </c>
      <c r="J5170" s="1783">
        <v>0</v>
      </c>
      <c r="O5170" s="1764">
        <f t="shared" si="1619"/>
        <v>0</v>
      </c>
      <c r="P5170" s="1806" t="str">
        <f t="shared" si="1620"/>
        <v/>
      </c>
      <c r="R5170" s="1864" t="str">
        <f t="shared" si="1621"/>
        <v/>
      </c>
      <c r="S5170" s="1807">
        <f t="shared" si="1622"/>
        <v>0</v>
      </c>
      <c r="U5170" s="1764">
        <f t="shared" si="1623"/>
        <v>0</v>
      </c>
      <c r="V5170" s="1764">
        <f t="shared" si="1624"/>
        <v>0</v>
      </c>
      <c r="W5170" s="1764">
        <f t="shared" si="1625"/>
        <v>0</v>
      </c>
      <c r="X5170" s="1768"/>
      <c r="Y5170" s="1784"/>
      <c r="Z5170" s="1770"/>
      <c r="AA5170" s="1843"/>
      <c r="AB5170" s="1843"/>
      <c r="AH5170" s="1867"/>
      <c r="AK5170" s="1868"/>
      <c r="AL5170" s="1868"/>
    </row>
    <row r="5171" spans="9:38" x14ac:dyDescent="0.25">
      <c r="I5171" s="1783">
        <v>0</v>
      </c>
      <c r="J5171" s="1783">
        <v>0</v>
      </c>
      <c r="O5171" s="1764">
        <f t="shared" si="1619"/>
        <v>0</v>
      </c>
      <c r="P5171" s="1806" t="str">
        <f t="shared" si="1620"/>
        <v/>
      </c>
      <c r="R5171" s="1864" t="str">
        <f t="shared" si="1621"/>
        <v/>
      </c>
      <c r="S5171" s="1807">
        <f t="shared" si="1622"/>
        <v>0</v>
      </c>
      <c r="U5171" s="1764">
        <f t="shared" si="1623"/>
        <v>0</v>
      </c>
      <c r="V5171" s="1764">
        <f t="shared" si="1624"/>
        <v>0</v>
      </c>
      <c r="W5171" s="1764">
        <f t="shared" si="1625"/>
        <v>0</v>
      </c>
      <c r="X5171" s="1768"/>
      <c r="Y5171" s="1784"/>
      <c r="Z5171" s="1770"/>
      <c r="AA5171" s="1843"/>
      <c r="AB5171" s="1843"/>
      <c r="AH5171" s="1867"/>
      <c r="AK5171" s="1868"/>
      <c r="AL5171" s="1868"/>
    </row>
    <row r="5172" spans="9:38" x14ac:dyDescent="0.25">
      <c r="I5172" s="1783">
        <v>0</v>
      </c>
      <c r="J5172" s="1783">
        <v>0</v>
      </c>
      <c r="O5172" s="1764">
        <f t="shared" si="1619"/>
        <v>0</v>
      </c>
      <c r="P5172" s="1806" t="str">
        <f t="shared" si="1620"/>
        <v/>
      </c>
      <c r="R5172" s="1864" t="str">
        <f t="shared" si="1621"/>
        <v/>
      </c>
      <c r="S5172" s="1807">
        <f t="shared" si="1622"/>
        <v>0</v>
      </c>
      <c r="U5172" s="1764">
        <f t="shared" si="1623"/>
        <v>0</v>
      </c>
      <c r="V5172" s="1764">
        <f t="shared" si="1624"/>
        <v>0</v>
      </c>
      <c r="W5172" s="1764">
        <f t="shared" si="1625"/>
        <v>0</v>
      </c>
      <c r="X5172" s="1768"/>
      <c r="Y5172" s="1784"/>
      <c r="Z5172" s="1770"/>
      <c r="AA5172" s="1843"/>
      <c r="AB5172" s="1843"/>
      <c r="AH5172" s="1867"/>
      <c r="AK5172" s="1868"/>
      <c r="AL5172" s="1868"/>
    </row>
    <row r="5173" spans="9:38" x14ac:dyDescent="0.25">
      <c r="I5173" s="1783">
        <v>0</v>
      </c>
      <c r="J5173" s="1783">
        <v>0</v>
      </c>
      <c r="O5173" s="1764">
        <f t="shared" si="1619"/>
        <v>0</v>
      </c>
      <c r="P5173" s="1806" t="str">
        <f t="shared" si="1620"/>
        <v/>
      </c>
      <c r="R5173" s="1864" t="str">
        <f t="shared" si="1621"/>
        <v/>
      </c>
      <c r="S5173" s="1807">
        <f t="shared" si="1622"/>
        <v>0</v>
      </c>
      <c r="U5173" s="1764">
        <f t="shared" si="1623"/>
        <v>0</v>
      </c>
      <c r="V5173" s="1764">
        <f t="shared" si="1624"/>
        <v>0</v>
      </c>
      <c r="W5173" s="1764">
        <f t="shared" si="1625"/>
        <v>0</v>
      </c>
      <c r="X5173" s="1768"/>
      <c r="Y5173" s="1784"/>
      <c r="Z5173" s="1770"/>
      <c r="AA5173" s="1843"/>
      <c r="AB5173" s="1843"/>
      <c r="AH5173" s="1867"/>
      <c r="AK5173" s="1868"/>
      <c r="AL5173" s="1868"/>
    </row>
    <row r="5174" spans="9:38" x14ac:dyDescent="0.25">
      <c r="I5174" s="1783">
        <v>0</v>
      </c>
      <c r="J5174" s="1783">
        <v>0</v>
      </c>
      <c r="O5174" s="1764">
        <f t="shared" si="1619"/>
        <v>0</v>
      </c>
      <c r="P5174" s="1806" t="str">
        <f t="shared" si="1620"/>
        <v/>
      </c>
      <c r="R5174" s="1864" t="str">
        <f t="shared" si="1621"/>
        <v/>
      </c>
      <c r="S5174" s="1807">
        <f t="shared" si="1622"/>
        <v>0</v>
      </c>
      <c r="U5174" s="1764">
        <f t="shared" si="1623"/>
        <v>0</v>
      </c>
      <c r="V5174" s="1764">
        <f t="shared" si="1624"/>
        <v>0</v>
      </c>
      <c r="W5174" s="1764">
        <f t="shared" si="1625"/>
        <v>0</v>
      </c>
      <c r="X5174" s="1768"/>
      <c r="Y5174" s="1784"/>
      <c r="Z5174" s="1770"/>
      <c r="AA5174" s="1843"/>
      <c r="AB5174" s="1843"/>
      <c r="AH5174" s="1867"/>
      <c r="AK5174" s="1868"/>
      <c r="AL5174" s="1868"/>
    </row>
    <row r="5175" spans="9:38" x14ac:dyDescent="0.25">
      <c r="I5175" s="1783">
        <v>0</v>
      </c>
      <c r="J5175" s="1783">
        <v>0</v>
      </c>
      <c r="O5175" s="1764">
        <f t="shared" si="1619"/>
        <v>0</v>
      </c>
      <c r="P5175" s="1806" t="str">
        <f t="shared" si="1620"/>
        <v/>
      </c>
      <c r="R5175" s="1864" t="str">
        <f t="shared" si="1621"/>
        <v/>
      </c>
      <c r="S5175" s="1807">
        <f t="shared" si="1622"/>
        <v>0</v>
      </c>
      <c r="U5175" s="1764">
        <f t="shared" si="1623"/>
        <v>0</v>
      </c>
      <c r="V5175" s="1764">
        <f t="shared" si="1624"/>
        <v>0</v>
      </c>
      <c r="W5175" s="1764">
        <f t="shared" si="1625"/>
        <v>0</v>
      </c>
      <c r="X5175" s="1768"/>
      <c r="Y5175" s="1784"/>
      <c r="Z5175" s="1770"/>
      <c r="AA5175" s="1843"/>
      <c r="AB5175" s="1843"/>
      <c r="AH5175" s="1867"/>
      <c r="AK5175" s="1868"/>
      <c r="AL5175" s="1868"/>
    </row>
    <row r="5176" spans="9:38" x14ac:dyDescent="0.25">
      <c r="I5176" s="1783">
        <v>0</v>
      </c>
      <c r="J5176" s="1783">
        <v>0</v>
      </c>
      <c r="O5176" s="1764">
        <f t="shared" si="1619"/>
        <v>0</v>
      </c>
      <c r="P5176" s="1806" t="str">
        <f t="shared" si="1620"/>
        <v/>
      </c>
      <c r="R5176" s="1864" t="str">
        <f t="shared" si="1621"/>
        <v/>
      </c>
      <c r="S5176" s="1807">
        <f t="shared" si="1622"/>
        <v>0</v>
      </c>
      <c r="U5176" s="1764">
        <f t="shared" si="1623"/>
        <v>0</v>
      </c>
      <c r="V5176" s="1764">
        <f t="shared" si="1624"/>
        <v>0</v>
      </c>
      <c r="W5176" s="1764">
        <f t="shared" si="1625"/>
        <v>0</v>
      </c>
      <c r="X5176" s="1768"/>
      <c r="Y5176" s="1784"/>
      <c r="Z5176" s="1770"/>
      <c r="AA5176" s="1843"/>
      <c r="AB5176" s="1843"/>
      <c r="AH5176" s="1867"/>
      <c r="AK5176" s="1868"/>
      <c r="AL5176" s="1868"/>
    </row>
    <row r="5177" spans="9:38" x14ac:dyDescent="0.25">
      <c r="I5177" s="1783">
        <v>0</v>
      </c>
      <c r="J5177" s="1783">
        <v>0</v>
      </c>
      <c r="O5177" s="1764">
        <f t="shared" si="1619"/>
        <v>0</v>
      </c>
      <c r="P5177" s="1806" t="str">
        <f t="shared" si="1620"/>
        <v/>
      </c>
      <c r="R5177" s="1864" t="str">
        <f t="shared" si="1621"/>
        <v/>
      </c>
      <c r="S5177" s="1807">
        <f t="shared" si="1622"/>
        <v>0</v>
      </c>
      <c r="U5177" s="1764">
        <f t="shared" si="1623"/>
        <v>0</v>
      </c>
      <c r="V5177" s="1764">
        <f t="shared" si="1624"/>
        <v>0</v>
      </c>
      <c r="W5177" s="1764">
        <f t="shared" si="1625"/>
        <v>0</v>
      </c>
      <c r="X5177" s="1768"/>
      <c r="Y5177" s="1784"/>
      <c r="Z5177" s="1770"/>
      <c r="AA5177" s="1843"/>
      <c r="AB5177" s="1843"/>
      <c r="AH5177" s="1867"/>
      <c r="AK5177" s="1868"/>
      <c r="AL5177" s="1868"/>
    </row>
    <row r="5178" spans="9:38" x14ac:dyDescent="0.25">
      <c r="I5178" s="1783">
        <v>0</v>
      </c>
      <c r="J5178" s="1783">
        <v>0</v>
      </c>
      <c r="O5178" s="1764">
        <f t="shared" si="1619"/>
        <v>0</v>
      </c>
      <c r="P5178" s="1806" t="str">
        <f t="shared" si="1620"/>
        <v/>
      </c>
      <c r="R5178" s="1864" t="str">
        <f t="shared" si="1621"/>
        <v/>
      </c>
      <c r="S5178" s="1807">
        <f t="shared" si="1622"/>
        <v>0</v>
      </c>
      <c r="U5178" s="1764">
        <f t="shared" si="1623"/>
        <v>0</v>
      </c>
      <c r="V5178" s="1764">
        <f t="shared" si="1624"/>
        <v>0</v>
      </c>
      <c r="W5178" s="1764">
        <f t="shared" si="1625"/>
        <v>0</v>
      </c>
      <c r="X5178" s="1768"/>
      <c r="Y5178" s="1784"/>
      <c r="Z5178" s="1770"/>
      <c r="AA5178" s="1843"/>
      <c r="AB5178" s="1843"/>
      <c r="AH5178" s="1867"/>
      <c r="AK5178" s="1868"/>
      <c r="AL5178" s="1868"/>
    </row>
    <row r="5179" spans="9:38" x14ac:dyDescent="0.25">
      <c r="I5179" s="1783">
        <v>0</v>
      </c>
      <c r="J5179" s="1783">
        <v>0</v>
      </c>
      <c r="O5179" s="1764">
        <f t="shared" si="1619"/>
        <v>0</v>
      </c>
      <c r="P5179" s="1806" t="str">
        <f t="shared" si="1620"/>
        <v/>
      </c>
      <c r="R5179" s="1864" t="str">
        <f t="shared" si="1621"/>
        <v/>
      </c>
      <c r="S5179" s="1807">
        <f t="shared" si="1622"/>
        <v>0</v>
      </c>
      <c r="U5179" s="1764">
        <f t="shared" si="1623"/>
        <v>0</v>
      </c>
      <c r="V5179" s="1764">
        <f t="shared" si="1624"/>
        <v>0</v>
      </c>
      <c r="W5179" s="1764">
        <f t="shared" si="1625"/>
        <v>0</v>
      </c>
      <c r="X5179" s="1768"/>
      <c r="Y5179" s="1784"/>
      <c r="Z5179" s="1770"/>
      <c r="AA5179" s="1843"/>
      <c r="AB5179" s="1843"/>
      <c r="AH5179" s="1867"/>
      <c r="AK5179" s="1868"/>
      <c r="AL5179" s="1868"/>
    </row>
    <row r="5180" spans="9:38" x14ac:dyDescent="0.25">
      <c r="I5180" s="1783">
        <v>0</v>
      </c>
      <c r="J5180" s="1783">
        <v>0</v>
      </c>
      <c r="O5180" s="1764">
        <f t="shared" si="1619"/>
        <v>0</v>
      </c>
      <c r="P5180" s="1806" t="str">
        <f t="shared" si="1620"/>
        <v/>
      </c>
      <c r="R5180" s="1864" t="str">
        <f t="shared" si="1621"/>
        <v/>
      </c>
      <c r="S5180" s="1807">
        <f t="shared" si="1622"/>
        <v>0</v>
      </c>
      <c r="U5180" s="1764">
        <f t="shared" si="1623"/>
        <v>0</v>
      </c>
      <c r="V5180" s="1764">
        <f t="shared" si="1624"/>
        <v>0</v>
      </c>
      <c r="W5180" s="1764">
        <f t="shared" si="1625"/>
        <v>0</v>
      </c>
      <c r="X5180" s="1768"/>
      <c r="Y5180" s="1784"/>
      <c r="Z5180" s="1770"/>
      <c r="AA5180" s="1843"/>
      <c r="AB5180" s="1843"/>
      <c r="AH5180" s="1867"/>
      <c r="AK5180" s="1868"/>
      <c r="AL5180" s="1868"/>
    </row>
    <row r="5181" spans="9:38" x14ac:dyDescent="0.25">
      <c r="I5181" s="1783">
        <v>0</v>
      </c>
      <c r="J5181" s="1783">
        <v>0</v>
      </c>
      <c r="O5181" s="1764">
        <f t="shared" si="1619"/>
        <v>0</v>
      </c>
      <c r="P5181" s="1806" t="str">
        <f t="shared" si="1620"/>
        <v/>
      </c>
      <c r="R5181" s="1864" t="str">
        <f t="shared" si="1621"/>
        <v/>
      </c>
      <c r="S5181" s="1807">
        <f t="shared" si="1622"/>
        <v>0</v>
      </c>
      <c r="U5181" s="1764">
        <f t="shared" si="1623"/>
        <v>0</v>
      </c>
      <c r="V5181" s="1764">
        <f t="shared" si="1624"/>
        <v>0</v>
      </c>
      <c r="W5181" s="1764">
        <f t="shared" si="1625"/>
        <v>0</v>
      </c>
      <c r="X5181" s="1768"/>
      <c r="Y5181" s="1784"/>
      <c r="Z5181" s="1770"/>
      <c r="AA5181" s="1843"/>
      <c r="AB5181" s="1843"/>
      <c r="AH5181" s="1867"/>
      <c r="AK5181" s="1868"/>
      <c r="AL5181" s="1868"/>
    </row>
    <row r="5182" spans="9:38" x14ac:dyDescent="0.25">
      <c r="I5182" s="1783">
        <v>0</v>
      </c>
      <c r="J5182" s="1783">
        <v>0</v>
      </c>
      <c r="O5182" s="1764">
        <f t="shared" si="1619"/>
        <v>0</v>
      </c>
      <c r="P5182" s="1806" t="str">
        <f t="shared" si="1620"/>
        <v/>
      </c>
      <c r="R5182" s="1864" t="str">
        <f t="shared" si="1621"/>
        <v/>
      </c>
      <c r="S5182" s="1807">
        <f t="shared" si="1622"/>
        <v>0</v>
      </c>
      <c r="U5182" s="1764">
        <f t="shared" si="1623"/>
        <v>0</v>
      </c>
      <c r="V5182" s="1764">
        <f t="shared" si="1624"/>
        <v>0</v>
      </c>
      <c r="W5182" s="1764">
        <f t="shared" si="1625"/>
        <v>0</v>
      </c>
      <c r="X5182" s="1768"/>
      <c r="Y5182" s="1784"/>
      <c r="Z5182" s="1770"/>
      <c r="AA5182" s="1843"/>
      <c r="AB5182" s="1843"/>
      <c r="AH5182" s="1867"/>
      <c r="AK5182" s="1868"/>
      <c r="AL5182" s="1868"/>
    </row>
    <row r="5183" spans="9:38" x14ac:dyDescent="0.25">
      <c r="I5183" s="1783">
        <v>0</v>
      </c>
      <c r="J5183" s="1783">
        <v>0</v>
      </c>
      <c r="O5183" s="1764">
        <f t="shared" si="1619"/>
        <v>0</v>
      </c>
      <c r="P5183" s="1806" t="str">
        <f t="shared" si="1620"/>
        <v/>
      </c>
      <c r="R5183" s="1864" t="str">
        <f t="shared" si="1621"/>
        <v/>
      </c>
      <c r="S5183" s="1807">
        <f t="shared" si="1622"/>
        <v>0</v>
      </c>
      <c r="U5183" s="1764">
        <f t="shared" si="1623"/>
        <v>0</v>
      </c>
      <c r="V5183" s="1764">
        <f t="shared" si="1624"/>
        <v>0</v>
      </c>
      <c r="W5183" s="1764">
        <f t="shared" si="1625"/>
        <v>0</v>
      </c>
      <c r="X5183" s="1768"/>
      <c r="Y5183" s="1784"/>
      <c r="Z5183" s="1770"/>
      <c r="AA5183" s="1843"/>
      <c r="AB5183" s="1843"/>
      <c r="AH5183" s="1867"/>
      <c r="AK5183" s="1868"/>
      <c r="AL5183" s="1868"/>
    </row>
    <row r="5184" spans="9:38" x14ac:dyDescent="0.25">
      <c r="I5184" s="1783">
        <v>0</v>
      </c>
      <c r="J5184" s="1783">
        <v>0</v>
      </c>
      <c r="O5184" s="1764">
        <f t="shared" si="1619"/>
        <v>0</v>
      </c>
      <c r="P5184" s="1806" t="str">
        <f t="shared" si="1620"/>
        <v/>
      </c>
      <c r="R5184" s="1864" t="str">
        <f t="shared" si="1621"/>
        <v/>
      </c>
      <c r="S5184" s="1807">
        <f t="shared" si="1622"/>
        <v>0</v>
      </c>
      <c r="U5184" s="1764">
        <f t="shared" si="1623"/>
        <v>0</v>
      </c>
      <c r="V5184" s="1764">
        <f t="shared" si="1624"/>
        <v>0</v>
      </c>
      <c r="W5184" s="1764">
        <f t="shared" si="1625"/>
        <v>0</v>
      </c>
      <c r="X5184" s="1768"/>
      <c r="Y5184" s="1784"/>
      <c r="Z5184" s="1770"/>
      <c r="AA5184" s="1843"/>
      <c r="AB5184" s="1843"/>
      <c r="AH5184" s="1867"/>
      <c r="AK5184" s="1868"/>
      <c r="AL5184" s="1868"/>
    </row>
    <row r="5185" spans="9:38" x14ac:dyDescent="0.25">
      <c r="I5185" s="1783">
        <v>0</v>
      </c>
      <c r="J5185" s="1783">
        <v>0</v>
      </c>
      <c r="O5185" s="1764">
        <f t="shared" si="1619"/>
        <v>0</v>
      </c>
      <c r="P5185" s="1806" t="str">
        <f t="shared" si="1620"/>
        <v/>
      </c>
      <c r="R5185" s="1864" t="str">
        <f t="shared" si="1621"/>
        <v/>
      </c>
      <c r="S5185" s="1807">
        <f t="shared" si="1622"/>
        <v>0</v>
      </c>
      <c r="U5185" s="1764">
        <f t="shared" si="1623"/>
        <v>0</v>
      </c>
      <c r="V5185" s="1764">
        <f t="shared" si="1624"/>
        <v>0</v>
      </c>
      <c r="W5185" s="1764">
        <f t="shared" si="1625"/>
        <v>0</v>
      </c>
      <c r="X5185" s="1768"/>
      <c r="Y5185" s="1784"/>
      <c r="Z5185" s="1770"/>
      <c r="AA5185" s="1843"/>
      <c r="AB5185" s="1843"/>
      <c r="AH5185" s="1867"/>
      <c r="AK5185" s="1868"/>
      <c r="AL5185" s="1868"/>
    </row>
    <row r="5186" spans="9:38" x14ac:dyDescent="0.25">
      <c r="I5186" s="1783">
        <v>0</v>
      </c>
      <c r="J5186" s="1783">
        <v>0</v>
      </c>
      <c r="O5186" s="1764">
        <f t="shared" si="1619"/>
        <v>0</v>
      </c>
      <c r="P5186" s="1806" t="str">
        <f t="shared" si="1620"/>
        <v/>
      </c>
      <c r="R5186" s="1864" t="str">
        <f t="shared" si="1621"/>
        <v/>
      </c>
      <c r="S5186" s="1807">
        <f t="shared" si="1622"/>
        <v>0</v>
      </c>
      <c r="U5186" s="1764">
        <f t="shared" si="1623"/>
        <v>0</v>
      </c>
      <c r="V5186" s="1764">
        <f t="shared" si="1624"/>
        <v>0</v>
      </c>
      <c r="W5186" s="1764">
        <f t="shared" si="1625"/>
        <v>0</v>
      </c>
      <c r="X5186" s="1768"/>
      <c r="Y5186" s="1784"/>
      <c r="Z5186" s="1770"/>
      <c r="AA5186" s="1843"/>
      <c r="AB5186" s="1843"/>
      <c r="AH5186" s="1867"/>
      <c r="AK5186" s="1868"/>
      <c r="AL5186" s="1868"/>
    </row>
    <row r="5187" spans="9:38" x14ac:dyDescent="0.25">
      <c r="I5187" s="1783">
        <v>0</v>
      </c>
      <c r="J5187" s="1783">
        <v>0</v>
      </c>
      <c r="O5187" s="1764">
        <f t="shared" si="1619"/>
        <v>0</v>
      </c>
      <c r="P5187" s="1806" t="str">
        <f t="shared" si="1620"/>
        <v/>
      </c>
      <c r="R5187" s="1864" t="str">
        <f t="shared" si="1621"/>
        <v/>
      </c>
      <c r="S5187" s="1807">
        <f t="shared" si="1622"/>
        <v>0</v>
      </c>
      <c r="U5187" s="1764">
        <f t="shared" si="1623"/>
        <v>0</v>
      </c>
      <c r="V5187" s="1764">
        <f t="shared" si="1624"/>
        <v>0</v>
      </c>
      <c r="W5187" s="1764">
        <f t="shared" si="1625"/>
        <v>0</v>
      </c>
      <c r="X5187" s="1768"/>
      <c r="Y5187" s="1784"/>
      <c r="Z5187" s="1770"/>
      <c r="AA5187" s="1843"/>
      <c r="AB5187" s="1843"/>
      <c r="AH5187" s="1867"/>
      <c r="AK5187" s="1868"/>
      <c r="AL5187" s="1868"/>
    </row>
    <row r="5188" spans="9:38" x14ac:dyDescent="0.25">
      <c r="I5188" s="1783">
        <v>0</v>
      </c>
      <c r="J5188" s="1783">
        <v>0</v>
      </c>
      <c r="O5188" s="1764">
        <f t="shared" si="1619"/>
        <v>0</v>
      </c>
      <c r="P5188" s="1806" t="str">
        <f t="shared" si="1620"/>
        <v/>
      </c>
      <c r="R5188" s="1864" t="str">
        <f t="shared" si="1621"/>
        <v/>
      </c>
      <c r="S5188" s="1807">
        <f t="shared" si="1622"/>
        <v>0</v>
      </c>
      <c r="U5188" s="1764">
        <f t="shared" si="1623"/>
        <v>0</v>
      </c>
      <c r="V5188" s="1764">
        <f t="shared" si="1624"/>
        <v>0</v>
      </c>
      <c r="W5188" s="1764">
        <f t="shared" si="1625"/>
        <v>0</v>
      </c>
      <c r="X5188" s="1768"/>
      <c r="Y5188" s="1784"/>
      <c r="Z5188" s="1770"/>
      <c r="AA5188" s="1843"/>
      <c r="AB5188" s="1843"/>
      <c r="AH5188" s="1867"/>
      <c r="AK5188" s="1868"/>
      <c r="AL5188" s="1868"/>
    </row>
    <row r="5189" spans="9:38" x14ac:dyDescent="0.25">
      <c r="I5189" s="1783">
        <v>0</v>
      </c>
      <c r="J5189" s="1783">
        <v>0</v>
      </c>
      <c r="O5189" s="1764">
        <f t="shared" si="1619"/>
        <v>0</v>
      </c>
      <c r="P5189" s="1806" t="str">
        <f t="shared" si="1620"/>
        <v/>
      </c>
      <c r="R5189" s="1864" t="str">
        <f t="shared" si="1621"/>
        <v/>
      </c>
      <c r="S5189" s="1807">
        <f t="shared" si="1622"/>
        <v>0</v>
      </c>
      <c r="U5189" s="1764">
        <f t="shared" si="1623"/>
        <v>0</v>
      </c>
      <c r="V5189" s="1764">
        <f t="shared" si="1624"/>
        <v>0</v>
      </c>
      <c r="W5189" s="1764">
        <f t="shared" si="1625"/>
        <v>0</v>
      </c>
      <c r="X5189" s="1768"/>
      <c r="Y5189" s="1784"/>
      <c r="Z5189" s="1770"/>
      <c r="AA5189" s="1843"/>
      <c r="AB5189" s="1843"/>
      <c r="AH5189" s="1867"/>
      <c r="AK5189" s="1868"/>
      <c r="AL5189" s="1868"/>
    </row>
    <row r="5190" spans="9:38" x14ac:dyDescent="0.25">
      <c r="I5190" s="1783">
        <v>0</v>
      </c>
      <c r="J5190" s="1783">
        <v>0</v>
      </c>
      <c r="O5190" s="1764">
        <f t="shared" si="1619"/>
        <v>0</v>
      </c>
      <c r="P5190" s="1806" t="str">
        <f t="shared" si="1620"/>
        <v/>
      </c>
      <c r="R5190" s="1864" t="str">
        <f t="shared" si="1621"/>
        <v/>
      </c>
      <c r="S5190" s="1807">
        <f t="shared" si="1622"/>
        <v>0</v>
      </c>
      <c r="U5190" s="1764">
        <f t="shared" si="1623"/>
        <v>0</v>
      </c>
      <c r="V5190" s="1764">
        <f t="shared" si="1624"/>
        <v>0</v>
      </c>
      <c r="W5190" s="1764">
        <f t="shared" si="1625"/>
        <v>0</v>
      </c>
      <c r="X5190" s="1768"/>
      <c r="Y5190" s="1784"/>
      <c r="Z5190" s="1770"/>
      <c r="AA5190" s="1843"/>
      <c r="AB5190" s="1843"/>
      <c r="AH5190" s="1867"/>
      <c r="AK5190" s="1868"/>
      <c r="AL5190" s="1868"/>
    </row>
    <row r="5191" spans="9:38" x14ac:dyDescent="0.25">
      <c r="I5191" s="1783">
        <v>0</v>
      </c>
      <c r="J5191" s="1783">
        <v>0</v>
      </c>
      <c r="O5191" s="1764">
        <f t="shared" si="1619"/>
        <v>0</v>
      </c>
      <c r="P5191" s="1806" t="str">
        <f t="shared" si="1620"/>
        <v/>
      </c>
      <c r="R5191" s="1864" t="str">
        <f t="shared" si="1621"/>
        <v/>
      </c>
      <c r="S5191" s="1807">
        <f t="shared" si="1622"/>
        <v>0</v>
      </c>
      <c r="U5191" s="1764">
        <f t="shared" si="1623"/>
        <v>0</v>
      </c>
      <c r="V5191" s="1764">
        <f t="shared" si="1624"/>
        <v>0</v>
      </c>
      <c r="W5191" s="1764">
        <f t="shared" si="1625"/>
        <v>0</v>
      </c>
      <c r="X5191" s="1768"/>
      <c r="Y5191" s="1784"/>
      <c r="Z5191" s="1770"/>
      <c r="AA5191" s="1843"/>
      <c r="AB5191" s="1843"/>
      <c r="AH5191" s="1867"/>
      <c r="AK5191" s="1868"/>
      <c r="AL5191" s="1868"/>
    </row>
    <row r="5192" spans="9:38" x14ac:dyDescent="0.25">
      <c r="I5192" s="1783">
        <v>0</v>
      </c>
      <c r="J5192" s="1783">
        <v>0</v>
      </c>
      <c r="O5192" s="1764">
        <f t="shared" si="1619"/>
        <v>0</v>
      </c>
      <c r="P5192" s="1806" t="str">
        <f t="shared" si="1620"/>
        <v/>
      </c>
      <c r="R5192" s="1864" t="str">
        <f t="shared" si="1621"/>
        <v/>
      </c>
      <c r="S5192" s="1807">
        <f t="shared" si="1622"/>
        <v>0</v>
      </c>
      <c r="U5192" s="1764">
        <f t="shared" si="1623"/>
        <v>0</v>
      </c>
      <c r="V5192" s="1764">
        <f t="shared" si="1624"/>
        <v>0</v>
      </c>
      <c r="W5192" s="1764">
        <f t="shared" si="1625"/>
        <v>0</v>
      </c>
      <c r="X5192" s="1768"/>
      <c r="Y5192" s="1784"/>
      <c r="Z5192" s="1770"/>
      <c r="AA5192" s="1843"/>
      <c r="AB5192" s="1843"/>
      <c r="AH5192" s="1867"/>
      <c r="AK5192" s="1868"/>
      <c r="AL5192" s="1868"/>
    </row>
    <row r="5193" spans="9:38" x14ac:dyDescent="0.25">
      <c r="I5193" s="1783">
        <v>0</v>
      </c>
      <c r="J5193" s="1783">
        <v>0</v>
      </c>
      <c r="O5193" s="1764">
        <f t="shared" ref="O5193:O5256" si="1626">N5193-Q5193</f>
        <v>0</v>
      </c>
      <c r="P5193" s="1806" t="str">
        <f t="shared" ref="P5193:P5256" si="1627">IF(N5193&lt;=0,"",O5193/N5193)</f>
        <v/>
      </c>
      <c r="R5193" s="1864" t="str">
        <f t="shared" ref="R5193:R5256" si="1628">IF(N5193&lt;=0,"",Q5193/N5193)</f>
        <v/>
      </c>
      <c r="S5193" s="1807">
        <f t="shared" ref="S5193:S5256" si="1629">Q5193/$S$1</f>
        <v>0</v>
      </c>
      <c r="U5193" s="1764">
        <f t="shared" ref="U5193:U5256" si="1630">((1-I5193)*O5193)+((1-J5193)*Q5193)</f>
        <v>0</v>
      </c>
      <c r="V5193" s="1764">
        <f t="shared" ref="V5193:V5256" si="1631">L5193-W5193</f>
        <v>0</v>
      </c>
      <c r="W5193" s="1764">
        <f t="shared" ref="W5193:W5256" si="1632">X5193+AC5193+AH5193+AM5193+AO5193+AR5193</f>
        <v>0</v>
      </c>
      <c r="X5193" s="1768"/>
      <c r="Y5193" s="1784"/>
      <c r="Z5193" s="1770"/>
      <c r="AA5193" s="1843"/>
      <c r="AB5193" s="1843"/>
      <c r="AH5193" s="1867"/>
      <c r="AK5193" s="1868"/>
      <c r="AL5193" s="1868"/>
    </row>
    <row r="5194" spans="9:38" x14ac:dyDescent="0.25">
      <c r="I5194" s="1783">
        <v>0</v>
      </c>
      <c r="J5194" s="1783">
        <v>0</v>
      </c>
      <c r="O5194" s="1764">
        <f t="shared" si="1626"/>
        <v>0</v>
      </c>
      <c r="P5194" s="1806" t="str">
        <f t="shared" si="1627"/>
        <v/>
      </c>
      <c r="R5194" s="1864" t="str">
        <f t="shared" si="1628"/>
        <v/>
      </c>
      <c r="S5194" s="1807">
        <f t="shared" si="1629"/>
        <v>0</v>
      </c>
      <c r="U5194" s="1764">
        <f t="shared" si="1630"/>
        <v>0</v>
      </c>
      <c r="V5194" s="1764">
        <f t="shared" si="1631"/>
        <v>0</v>
      </c>
      <c r="W5194" s="1764">
        <f t="shared" si="1632"/>
        <v>0</v>
      </c>
      <c r="X5194" s="1768"/>
      <c r="Y5194" s="1784"/>
      <c r="Z5194" s="1770"/>
      <c r="AA5194" s="1843"/>
      <c r="AB5194" s="1843"/>
      <c r="AH5194" s="1867"/>
      <c r="AK5194" s="1868"/>
      <c r="AL5194" s="1868"/>
    </row>
    <row r="5195" spans="9:38" x14ac:dyDescent="0.25">
      <c r="I5195" s="1783">
        <v>0</v>
      </c>
      <c r="J5195" s="1783">
        <v>0</v>
      </c>
      <c r="O5195" s="1764">
        <f t="shared" si="1626"/>
        <v>0</v>
      </c>
      <c r="P5195" s="1806" t="str">
        <f t="shared" si="1627"/>
        <v/>
      </c>
      <c r="R5195" s="1864" t="str">
        <f t="shared" si="1628"/>
        <v/>
      </c>
      <c r="S5195" s="1807">
        <f t="shared" si="1629"/>
        <v>0</v>
      </c>
      <c r="U5195" s="1764">
        <f t="shared" si="1630"/>
        <v>0</v>
      </c>
      <c r="V5195" s="1764">
        <f t="shared" si="1631"/>
        <v>0</v>
      </c>
      <c r="W5195" s="1764">
        <f t="shared" si="1632"/>
        <v>0</v>
      </c>
      <c r="X5195" s="1768"/>
      <c r="Y5195" s="1784"/>
      <c r="Z5195" s="1770"/>
      <c r="AA5195" s="1843"/>
      <c r="AB5195" s="1843"/>
      <c r="AH5195" s="1867"/>
      <c r="AK5195" s="1868"/>
      <c r="AL5195" s="1868"/>
    </row>
    <row r="5196" spans="9:38" x14ac:dyDescent="0.25">
      <c r="I5196" s="1783">
        <v>0</v>
      </c>
      <c r="J5196" s="1783">
        <v>0</v>
      </c>
      <c r="O5196" s="1764">
        <f t="shared" si="1626"/>
        <v>0</v>
      </c>
      <c r="P5196" s="1806" t="str">
        <f t="shared" si="1627"/>
        <v/>
      </c>
      <c r="R5196" s="1864" t="str">
        <f t="shared" si="1628"/>
        <v/>
      </c>
      <c r="S5196" s="1807">
        <f t="shared" si="1629"/>
        <v>0</v>
      </c>
      <c r="U5196" s="1764">
        <f t="shared" si="1630"/>
        <v>0</v>
      </c>
      <c r="V5196" s="1764">
        <f t="shared" si="1631"/>
        <v>0</v>
      </c>
      <c r="W5196" s="1764">
        <f t="shared" si="1632"/>
        <v>0</v>
      </c>
      <c r="X5196" s="1768"/>
      <c r="Y5196" s="1784"/>
      <c r="Z5196" s="1770"/>
      <c r="AA5196" s="1843"/>
      <c r="AB5196" s="1843"/>
      <c r="AH5196" s="1867"/>
      <c r="AK5196" s="1868"/>
      <c r="AL5196" s="1868"/>
    </row>
    <row r="5197" spans="9:38" x14ac:dyDescent="0.25">
      <c r="I5197" s="1783">
        <v>0</v>
      </c>
      <c r="J5197" s="1783">
        <v>0</v>
      </c>
      <c r="O5197" s="1764">
        <f t="shared" si="1626"/>
        <v>0</v>
      </c>
      <c r="P5197" s="1806" t="str">
        <f t="shared" si="1627"/>
        <v/>
      </c>
      <c r="R5197" s="1864" t="str">
        <f t="shared" si="1628"/>
        <v/>
      </c>
      <c r="S5197" s="1807">
        <f t="shared" si="1629"/>
        <v>0</v>
      </c>
      <c r="U5197" s="1764">
        <f t="shared" si="1630"/>
        <v>0</v>
      </c>
      <c r="V5197" s="1764">
        <f t="shared" si="1631"/>
        <v>0</v>
      </c>
      <c r="W5197" s="1764">
        <f t="shared" si="1632"/>
        <v>0</v>
      </c>
      <c r="X5197" s="1768"/>
      <c r="Y5197" s="1784"/>
      <c r="Z5197" s="1770"/>
      <c r="AA5197" s="1843"/>
      <c r="AB5197" s="1843"/>
      <c r="AH5197" s="1867"/>
      <c r="AK5197" s="1868"/>
      <c r="AL5197" s="1868"/>
    </row>
    <row r="5198" spans="9:38" x14ac:dyDescent="0.25">
      <c r="I5198" s="1783">
        <v>0</v>
      </c>
      <c r="J5198" s="1783">
        <v>0</v>
      </c>
      <c r="O5198" s="1764">
        <f t="shared" si="1626"/>
        <v>0</v>
      </c>
      <c r="P5198" s="1806" t="str">
        <f t="shared" si="1627"/>
        <v/>
      </c>
      <c r="R5198" s="1864" t="str">
        <f t="shared" si="1628"/>
        <v/>
      </c>
      <c r="S5198" s="1807">
        <f t="shared" si="1629"/>
        <v>0</v>
      </c>
      <c r="U5198" s="1764">
        <f t="shared" si="1630"/>
        <v>0</v>
      </c>
      <c r="V5198" s="1764">
        <f t="shared" si="1631"/>
        <v>0</v>
      </c>
      <c r="W5198" s="1764">
        <f t="shared" si="1632"/>
        <v>0</v>
      </c>
      <c r="X5198" s="1768"/>
      <c r="Y5198" s="1784"/>
      <c r="Z5198" s="1770"/>
      <c r="AA5198" s="1843"/>
      <c r="AB5198" s="1843"/>
      <c r="AH5198" s="1867"/>
      <c r="AK5198" s="1868"/>
      <c r="AL5198" s="1868"/>
    </row>
    <row r="5199" spans="9:38" x14ac:dyDescent="0.25">
      <c r="I5199" s="1783">
        <v>0</v>
      </c>
      <c r="J5199" s="1783">
        <v>0</v>
      </c>
      <c r="O5199" s="1764">
        <f t="shared" si="1626"/>
        <v>0</v>
      </c>
      <c r="P5199" s="1806" t="str">
        <f t="shared" si="1627"/>
        <v/>
      </c>
      <c r="R5199" s="1864" t="str">
        <f t="shared" si="1628"/>
        <v/>
      </c>
      <c r="S5199" s="1807">
        <f t="shared" si="1629"/>
        <v>0</v>
      </c>
      <c r="U5199" s="1764">
        <f t="shared" si="1630"/>
        <v>0</v>
      </c>
      <c r="V5199" s="1764">
        <f t="shared" si="1631"/>
        <v>0</v>
      </c>
      <c r="W5199" s="1764">
        <f t="shared" si="1632"/>
        <v>0</v>
      </c>
      <c r="X5199" s="1768"/>
      <c r="Y5199" s="1784"/>
      <c r="Z5199" s="1770"/>
      <c r="AA5199" s="1843"/>
      <c r="AB5199" s="1843"/>
      <c r="AH5199" s="1867"/>
      <c r="AK5199" s="1868"/>
      <c r="AL5199" s="1868"/>
    </row>
    <row r="5200" spans="9:38" x14ac:dyDescent="0.25">
      <c r="I5200" s="1783">
        <v>0</v>
      </c>
      <c r="J5200" s="1783">
        <v>0</v>
      </c>
      <c r="O5200" s="1764">
        <f t="shared" si="1626"/>
        <v>0</v>
      </c>
      <c r="P5200" s="1806" t="str">
        <f t="shared" si="1627"/>
        <v/>
      </c>
      <c r="R5200" s="1864" t="str">
        <f t="shared" si="1628"/>
        <v/>
      </c>
      <c r="S5200" s="1807">
        <f t="shared" si="1629"/>
        <v>0</v>
      </c>
      <c r="U5200" s="1764">
        <f t="shared" si="1630"/>
        <v>0</v>
      </c>
      <c r="V5200" s="1764">
        <f t="shared" si="1631"/>
        <v>0</v>
      </c>
      <c r="W5200" s="1764">
        <f t="shared" si="1632"/>
        <v>0</v>
      </c>
      <c r="X5200" s="1768"/>
      <c r="Y5200" s="1784"/>
      <c r="Z5200" s="1770"/>
      <c r="AA5200" s="1843"/>
      <c r="AB5200" s="1843"/>
      <c r="AH5200" s="1867"/>
      <c r="AK5200" s="1868"/>
      <c r="AL5200" s="1868"/>
    </row>
    <row r="5201" spans="9:38" x14ac:dyDescent="0.25">
      <c r="I5201" s="1783">
        <v>0</v>
      </c>
      <c r="J5201" s="1783">
        <v>0</v>
      </c>
      <c r="O5201" s="1764">
        <f t="shared" si="1626"/>
        <v>0</v>
      </c>
      <c r="P5201" s="1806" t="str">
        <f t="shared" si="1627"/>
        <v/>
      </c>
      <c r="R5201" s="1864" t="str">
        <f t="shared" si="1628"/>
        <v/>
      </c>
      <c r="S5201" s="1807">
        <f t="shared" si="1629"/>
        <v>0</v>
      </c>
      <c r="U5201" s="1764">
        <f t="shared" si="1630"/>
        <v>0</v>
      </c>
      <c r="V5201" s="1764">
        <f t="shared" si="1631"/>
        <v>0</v>
      </c>
      <c r="W5201" s="1764">
        <f t="shared" si="1632"/>
        <v>0</v>
      </c>
      <c r="X5201" s="1768"/>
      <c r="Y5201" s="1784"/>
      <c r="Z5201" s="1770"/>
      <c r="AA5201" s="1843"/>
      <c r="AB5201" s="1843"/>
      <c r="AH5201" s="1867"/>
      <c r="AK5201" s="1868"/>
      <c r="AL5201" s="1868"/>
    </row>
    <row r="5202" spans="9:38" x14ac:dyDescent="0.25">
      <c r="I5202" s="1783">
        <v>0</v>
      </c>
      <c r="J5202" s="1783">
        <v>0</v>
      </c>
      <c r="O5202" s="1764">
        <f t="shared" si="1626"/>
        <v>0</v>
      </c>
      <c r="P5202" s="1806" t="str">
        <f t="shared" si="1627"/>
        <v/>
      </c>
      <c r="R5202" s="1864" t="str">
        <f t="shared" si="1628"/>
        <v/>
      </c>
      <c r="S5202" s="1807">
        <f t="shared" si="1629"/>
        <v>0</v>
      </c>
      <c r="U5202" s="1764">
        <f t="shared" si="1630"/>
        <v>0</v>
      </c>
      <c r="V5202" s="1764">
        <f t="shared" si="1631"/>
        <v>0</v>
      </c>
      <c r="W5202" s="1764">
        <f t="shared" si="1632"/>
        <v>0</v>
      </c>
      <c r="X5202" s="1768"/>
      <c r="Y5202" s="1784"/>
      <c r="Z5202" s="1770"/>
      <c r="AA5202" s="1843"/>
      <c r="AB5202" s="1843"/>
      <c r="AH5202" s="1867"/>
      <c r="AK5202" s="1868"/>
      <c r="AL5202" s="1868"/>
    </row>
    <row r="5203" spans="9:38" x14ac:dyDescent="0.25">
      <c r="I5203" s="1783">
        <v>0</v>
      </c>
      <c r="J5203" s="1783">
        <v>0</v>
      </c>
      <c r="O5203" s="1764">
        <f t="shared" si="1626"/>
        <v>0</v>
      </c>
      <c r="P5203" s="1806" t="str">
        <f t="shared" si="1627"/>
        <v/>
      </c>
      <c r="R5203" s="1864" t="str">
        <f t="shared" si="1628"/>
        <v/>
      </c>
      <c r="S5203" s="1807">
        <f t="shared" si="1629"/>
        <v>0</v>
      </c>
      <c r="U5203" s="1764">
        <f t="shared" si="1630"/>
        <v>0</v>
      </c>
      <c r="V5203" s="1764">
        <f t="shared" si="1631"/>
        <v>0</v>
      </c>
      <c r="W5203" s="1764">
        <f t="shared" si="1632"/>
        <v>0</v>
      </c>
      <c r="X5203" s="1768"/>
      <c r="Y5203" s="1784"/>
      <c r="Z5203" s="1770"/>
      <c r="AA5203" s="1843"/>
      <c r="AB5203" s="1843"/>
      <c r="AH5203" s="1867"/>
      <c r="AK5203" s="1868"/>
      <c r="AL5203" s="1868"/>
    </row>
    <row r="5204" spans="9:38" x14ac:dyDescent="0.25">
      <c r="I5204" s="1783">
        <v>0</v>
      </c>
      <c r="J5204" s="1783">
        <v>0</v>
      </c>
      <c r="O5204" s="1764">
        <f t="shared" si="1626"/>
        <v>0</v>
      </c>
      <c r="P5204" s="1806" t="str">
        <f t="shared" si="1627"/>
        <v/>
      </c>
      <c r="R5204" s="1864" t="str">
        <f t="shared" si="1628"/>
        <v/>
      </c>
      <c r="S5204" s="1807">
        <f t="shared" si="1629"/>
        <v>0</v>
      </c>
      <c r="U5204" s="1764">
        <f t="shared" si="1630"/>
        <v>0</v>
      </c>
      <c r="V5204" s="1764">
        <f t="shared" si="1631"/>
        <v>0</v>
      </c>
      <c r="W5204" s="1764">
        <f t="shared" si="1632"/>
        <v>0</v>
      </c>
      <c r="X5204" s="1768"/>
      <c r="Y5204" s="1784"/>
      <c r="Z5204" s="1770"/>
      <c r="AA5204" s="1843"/>
      <c r="AB5204" s="1843"/>
      <c r="AH5204" s="1867"/>
      <c r="AK5204" s="1868"/>
      <c r="AL5204" s="1868"/>
    </row>
    <row r="5205" spans="9:38" x14ac:dyDescent="0.25">
      <c r="I5205" s="1783">
        <v>0</v>
      </c>
      <c r="J5205" s="1783">
        <v>0</v>
      </c>
      <c r="O5205" s="1764">
        <f t="shared" si="1626"/>
        <v>0</v>
      </c>
      <c r="P5205" s="1806" t="str">
        <f t="shared" si="1627"/>
        <v/>
      </c>
      <c r="R5205" s="1864" t="str">
        <f t="shared" si="1628"/>
        <v/>
      </c>
      <c r="S5205" s="1807">
        <f t="shared" si="1629"/>
        <v>0</v>
      </c>
      <c r="U5205" s="1764">
        <f t="shared" si="1630"/>
        <v>0</v>
      </c>
      <c r="V5205" s="1764">
        <f t="shared" si="1631"/>
        <v>0</v>
      </c>
      <c r="W5205" s="1764">
        <f t="shared" si="1632"/>
        <v>0</v>
      </c>
      <c r="X5205" s="1768"/>
      <c r="Y5205" s="1784"/>
      <c r="Z5205" s="1770"/>
      <c r="AA5205" s="1843"/>
      <c r="AB5205" s="1843"/>
      <c r="AH5205" s="1867"/>
      <c r="AK5205" s="1868"/>
      <c r="AL5205" s="1868"/>
    </row>
    <row r="5206" spans="9:38" x14ac:dyDescent="0.25">
      <c r="I5206" s="1783">
        <v>0</v>
      </c>
      <c r="J5206" s="1783">
        <v>0</v>
      </c>
      <c r="O5206" s="1764">
        <f t="shared" si="1626"/>
        <v>0</v>
      </c>
      <c r="P5206" s="1806" t="str">
        <f t="shared" si="1627"/>
        <v/>
      </c>
      <c r="R5206" s="1864" t="str">
        <f t="shared" si="1628"/>
        <v/>
      </c>
      <c r="S5206" s="1807">
        <f t="shared" si="1629"/>
        <v>0</v>
      </c>
      <c r="U5206" s="1764">
        <f t="shared" si="1630"/>
        <v>0</v>
      </c>
      <c r="V5206" s="1764">
        <f t="shared" si="1631"/>
        <v>0</v>
      </c>
      <c r="W5206" s="1764">
        <f t="shared" si="1632"/>
        <v>0</v>
      </c>
      <c r="X5206" s="1768"/>
      <c r="Y5206" s="1784"/>
      <c r="Z5206" s="1770"/>
      <c r="AA5206" s="1843"/>
      <c r="AB5206" s="1843"/>
      <c r="AH5206" s="1867"/>
      <c r="AK5206" s="1868"/>
      <c r="AL5206" s="1868"/>
    </row>
    <row r="5207" spans="9:38" x14ac:dyDescent="0.25">
      <c r="I5207" s="1783">
        <v>0</v>
      </c>
      <c r="J5207" s="1783">
        <v>0</v>
      </c>
      <c r="O5207" s="1764">
        <f t="shared" si="1626"/>
        <v>0</v>
      </c>
      <c r="P5207" s="1806" t="str">
        <f t="shared" si="1627"/>
        <v/>
      </c>
      <c r="R5207" s="1864" t="str">
        <f t="shared" si="1628"/>
        <v/>
      </c>
      <c r="S5207" s="1807">
        <f t="shared" si="1629"/>
        <v>0</v>
      </c>
      <c r="U5207" s="1764">
        <f t="shared" si="1630"/>
        <v>0</v>
      </c>
      <c r="V5207" s="1764">
        <f t="shared" si="1631"/>
        <v>0</v>
      </c>
      <c r="W5207" s="1764">
        <f t="shared" si="1632"/>
        <v>0</v>
      </c>
      <c r="X5207" s="1768"/>
      <c r="Y5207" s="1784"/>
      <c r="Z5207" s="1770"/>
      <c r="AA5207" s="1843"/>
      <c r="AB5207" s="1843"/>
      <c r="AH5207" s="1867"/>
      <c r="AK5207" s="1868"/>
      <c r="AL5207" s="1868"/>
    </row>
    <row r="5208" spans="9:38" x14ac:dyDescent="0.25">
      <c r="I5208" s="1783">
        <v>0</v>
      </c>
      <c r="J5208" s="1783">
        <v>0</v>
      </c>
      <c r="O5208" s="1764">
        <f t="shared" si="1626"/>
        <v>0</v>
      </c>
      <c r="P5208" s="1806" t="str">
        <f t="shared" si="1627"/>
        <v/>
      </c>
      <c r="R5208" s="1864" t="str">
        <f t="shared" si="1628"/>
        <v/>
      </c>
      <c r="S5208" s="1807">
        <f t="shared" si="1629"/>
        <v>0</v>
      </c>
      <c r="U5208" s="1764">
        <f t="shared" si="1630"/>
        <v>0</v>
      </c>
      <c r="V5208" s="1764">
        <f t="shared" si="1631"/>
        <v>0</v>
      </c>
      <c r="W5208" s="1764">
        <f t="shared" si="1632"/>
        <v>0</v>
      </c>
      <c r="X5208" s="1768"/>
      <c r="Y5208" s="1784"/>
      <c r="Z5208" s="1770"/>
      <c r="AA5208" s="1843"/>
      <c r="AB5208" s="1843"/>
      <c r="AH5208" s="1867"/>
      <c r="AK5208" s="1868"/>
      <c r="AL5208" s="1868"/>
    </row>
    <row r="5209" spans="9:38" x14ac:dyDescent="0.25">
      <c r="I5209" s="1783">
        <v>0</v>
      </c>
      <c r="J5209" s="1783">
        <v>0</v>
      </c>
      <c r="O5209" s="1764">
        <f t="shared" si="1626"/>
        <v>0</v>
      </c>
      <c r="P5209" s="1806" t="str">
        <f t="shared" si="1627"/>
        <v/>
      </c>
      <c r="R5209" s="1864" t="str">
        <f t="shared" si="1628"/>
        <v/>
      </c>
      <c r="S5209" s="1807">
        <f t="shared" si="1629"/>
        <v>0</v>
      </c>
      <c r="U5209" s="1764">
        <f t="shared" si="1630"/>
        <v>0</v>
      </c>
      <c r="V5209" s="1764">
        <f t="shared" si="1631"/>
        <v>0</v>
      </c>
      <c r="W5209" s="1764">
        <f t="shared" si="1632"/>
        <v>0</v>
      </c>
      <c r="X5209" s="1768"/>
      <c r="Y5209" s="1784"/>
      <c r="Z5209" s="1770"/>
      <c r="AA5209" s="1843"/>
      <c r="AB5209" s="1843"/>
      <c r="AH5209" s="1867"/>
      <c r="AK5209" s="1868"/>
      <c r="AL5209" s="1868"/>
    </row>
    <row r="5210" spans="9:38" x14ac:dyDescent="0.25">
      <c r="I5210" s="1783">
        <v>0</v>
      </c>
      <c r="J5210" s="1783">
        <v>0</v>
      </c>
      <c r="O5210" s="1764">
        <f t="shared" si="1626"/>
        <v>0</v>
      </c>
      <c r="P5210" s="1806" t="str">
        <f t="shared" si="1627"/>
        <v/>
      </c>
      <c r="R5210" s="1864" t="str">
        <f t="shared" si="1628"/>
        <v/>
      </c>
      <c r="S5210" s="1807">
        <f t="shared" si="1629"/>
        <v>0</v>
      </c>
      <c r="U5210" s="1764">
        <f t="shared" si="1630"/>
        <v>0</v>
      </c>
      <c r="V5210" s="1764">
        <f t="shared" si="1631"/>
        <v>0</v>
      </c>
      <c r="W5210" s="1764">
        <f t="shared" si="1632"/>
        <v>0</v>
      </c>
      <c r="X5210" s="1768"/>
      <c r="Y5210" s="1784"/>
      <c r="Z5210" s="1770"/>
      <c r="AA5210" s="1843"/>
      <c r="AB5210" s="1843"/>
      <c r="AH5210" s="1867"/>
      <c r="AK5210" s="1868"/>
      <c r="AL5210" s="1868"/>
    </row>
    <row r="5211" spans="9:38" x14ac:dyDescent="0.25">
      <c r="I5211" s="1783">
        <v>0</v>
      </c>
      <c r="J5211" s="1783">
        <v>0</v>
      </c>
      <c r="O5211" s="1764">
        <f t="shared" si="1626"/>
        <v>0</v>
      </c>
      <c r="P5211" s="1806" t="str">
        <f t="shared" si="1627"/>
        <v/>
      </c>
      <c r="R5211" s="1864" t="str">
        <f t="shared" si="1628"/>
        <v/>
      </c>
      <c r="S5211" s="1807">
        <f t="shared" si="1629"/>
        <v>0</v>
      </c>
      <c r="U5211" s="1764">
        <f t="shared" si="1630"/>
        <v>0</v>
      </c>
      <c r="V5211" s="1764">
        <f t="shared" si="1631"/>
        <v>0</v>
      </c>
      <c r="W5211" s="1764">
        <f t="shared" si="1632"/>
        <v>0</v>
      </c>
      <c r="X5211" s="1768"/>
      <c r="Y5211" s="1784"/>
      <c r="Z5211" s="1770"/>
      <c r="AA5211" s="1843"/>
      <c r="AB5211" s="1843"/>
      <c r="AH5211" s="1867"/>
      <c r="AK5211" s="1868"/>
      <c r="AL5211" s="1868"/>
    </row>
    <row r="5212" spans="9:38" x14ac:dyDescent="0.25">
      <c r="I5212" s="1783">
        <v>0</v>
      </c>
      <c r="J5212" s="1783">
        <v>0</v>
      </c>
      <c r="O5212" s="1764">
        <f t="shared" si="1626"/>
        <v>0</v>
      </c>
      <c r="P5212" s="1806" t="str">
        <f t="shared" si="1627"/>
        <v/>
      </c>
      <c r="R5212" s="1864" t="str">
        <f t="shared" si="1628"/>
        <v/>
      </c>
      <c r="S5212" s="1807">
        <f t="shared" si="1629"/>
        <v>0</v>
      </c>
      <c r="U5212" s="1764">
        <f t="shared" si="1630"/>
        <v>0</v>
      </c>
      <c r="V5212" s="1764">
        <f t="shared" si="1631"/>
        <v>0</v>
      </c>
      <c r="W5212" s="1764">
        <f t="shared" si="1632"/>
        <v>0</v>
      </c>
      <c r="X5212" s="1768"/>
      <c r="Y5212" s="1784"/>
      <c r="Z5212" s="1770"/>
      <c r="AA5212" s="1843"/>
      <c r="AB5212" s="1843"/>
      <c r="AH5212" s="1867"/>
      <c r="AK5212" s="1868"/>
      <c r="AL5212" s="1868"/>
    </row>
    <row r="5213" spans="9:38" x14ac:dyDescent="0.25">
      <c r="I5213" s="1783">
        <v>0</v>
      </c>
      <c r="J5213" s="1783">
        <v>0</v>
      </c>
      <c r="O5213" s="1764">
        <f t="shared" si="1626"/>
        <v>0</v>
      </c>
      <c r="P5213" s="1806" t="str">
        <f t="shared" si="1627"/>
        <v/>
      </c>
      <c r="R5213" s="1864" t="str">
        <f t="shared" si="1628"/>
        <v/>
      </c>
      <c r="S5213" s="1807">
        <f t="shared" si="1629"/>
        <v>0</v>
      </c>
      <c r="U5213" s="1764">
        <f t="shared" si="1630"/>
        <v>0</v>
      </c>
      <c r="V5213" s="1764">
        <f t="shared" si="1631"/>
        <v>0</v>
      </c>
      <c r="W5213" s="1764">
        <f t="shared" si="1632"/>
        <v>0</v>
      </c>
      <c r="X5213" s="1768"/>
      <c r="Y5213" s="1784"/>
      <c r="Z5213" s="1770"/>
      <c r="AA5213" s="1843"/>
      <c r="AB5213" s="1843"/>
      <c r="AH5213" s="1867"/>
      <c r="AK5213" s="1868"/>
      <c r="AL5213" s="1868"/>
    </row>
    <row r="5214" spans="9:38" x14ac:dyDescent="0.25">
      <c r="I5214" s="1783">
        <v>0</v>
      </c>
      <c r="J5214" s="1783">
        <v>0</v>
      </c>
      <c r="O5214" s="1764">
        <f t="shared" si="1626"/>
        <v>0</v>
      </c>
      <c r="P5214" s="1806" t="str">
        <f t="shared" si="1627"/>
        <v/>
      </c>
      <c r="R5214" s="1864" t="str">
        <f t="shared" si="1628"/>
        <v/>
      </c>
      <c r="S5214" s="1807">
        <f t="shared" si="1629"/>
        <v>0</v>
      </c>
      <c r="U5214" s="1764">
        <f t="shared" si="1630"/>
        <v>0</v>
      </c>
      <c r="V5214" s="1764">
        <f t="shared" si="1631"/>
        <v>0</v>
      </c>
      <c r="W5214" s="1764">
        <f t="shared" si="1632"/>
        <v>0</v>
      </c>
      <c r="X5214" s="1768"/>
      <c r="Y5214" s="1784"/>
      <c r="Z5214" s="1770"/>
      <c r="AA5214" s="1843"/>
      <c r="AB5214" s="1843"/>
      <c r="AH5214" s="1867"/>
      <c r="AK5214" s="1868"/>
      <c r="AL5214" s="1868"/>
    </row>
    <row r="5215" spans="9:38" x14ac:dyDescent="0.25">
      <c r="I5215" s="1783">
        <v>0</v>
      </c>
      <c r="J5215" s="1783">
        <v>0</v>
      </c>
      <c r="O5215" s="1764">
        <f t="shared" si="1626"/>
        <v>0</v>
      </c>
      <c r="P5215" s="1806" t="str">
        <f t="shared" si="1627"/>
        <v/>
      </c>
      <c r="R5215" s="1864" t="str">
        <f t="shared" si="1628"/>
        <v/>
      </c>
      <c r="S5215" s="1807">
        <f t="shared" si="1629"/>
        <v>0</v>
      </c>
      <c r="U5215" s="1764">
        <f t="shared" si="1630"/>
        <v>0</v>
      </c>
      <c r="V5215" s="1764">
        <f t="shared" si="1631"/>
        <v>0</v>
      </c>
      <c r="W5215" s="1764">
        <f t="shared" si="1632"/>
        <v>0</v>
      </c>
      <c r="X5215" s="1768"/>
      <c r="Y5215" s="1784"/>
      <c r="Z5215" s="1770"/>
      <c r="AA5215" s="1843"/>
      <c r="AB5215" s="1843"/>
      <c r="AH5215" s="1867"/>
      <c r="AK5215" s="1868"/>
      <c r="AL5215" s="1868"/>
    </row>
    <row r="5216" spans="9:38" x14ac:dyDescent="0.25">
      <c r="I5216" s="1783">
        <v>0</v>
      </c>
      <c r="J5216" s="1783">
        <v>0</v>
      </c>
      <c r="O5216" s="1764">
        <f t="shared" si="1626"/>
        <v>0</v>
      </c>
      <c r="P5216" s="1806" t="str">
        <f t="shared" si="1627"/>
        <v/>
      </c>
      <c r="R5216" s="1864" t="str">
        <f t="shared" si="1628"/>
        <v/>
      </c>
      <c r="S5216" s="1807">
        <f t="shared" si="1629"/>
        <v>0</v>
      </c>
      <c r="U5216" s="1764">
        <f t="shared" si="1630"/>
        <v>0</v>
      </c>
      <c r="V5216" s="1764">
        <f t="shared" si="1631"/>
        <v>0</v>
      </c>
      <c r="W5216" s="1764">
        <f t="shared" si="1632"/>
        <v>0</v>
      </c>
      <c r="X5216" s="1768"/>
      <c r="Y5216" s="1784"/>
      <c r="Z5216" s="1770"/>
      <c r="AA5216" s="1843"/>
      <c r="AB5216" s="1843"/>
      <c r="AH5216" s="1867"/>
      <c r="AK5216" s="1868"/>
      <c r="AL5216" s="1868"/>
    </row>
    <row r="5217" spans="9:38" x14ac:dyDescent="0.25">
      <c r="I5217" s="1783">
        <v>0</v>
      </c>
      <c r="J5217" s="1783">
        <v>0</v>
      </c>
      <c r="O5217" s="1764">
        <f t="shared" si="1626"/>
        <v>0</v>
      </c>
      <c r="P5217" s="1806" t="str">
        <f t="shared" si="1627"/>
        <v/>
      </c>
      <c r="R5217" s="1864" t="str">
        <f t="shared" si="1628"/>
        <v/>
      </c>
      <c r="S5217" s="1807">
        <f t="shared" si="1629"/>
        <v>0</v>
      </c>
      <c r="U5217" s="1764">
        <f t="shared" si="1630"/>
        <v>0</v>
      </c>
      <c r="V5217" s="1764">
        <f t="shared" si="1631"/>
        <v>0</v>
      </c>
      <c r="W5217" s="1764">
        <f t="shared" si="1632"/>
        <v>0</v>
      </c>
      <c r="X5217" s="1768"/>
      <c r="Y5217" s="1784"/>
      <c r="Z5217" s="1770"/>
      <c r="AA5217" s="1843"/>
      <c r="AB5217" s="1843"/>
      <c r="AH5217" s="1867"/>
      <c r="AK5217" s="1868"/>
      <c r="AL5217" s="1868"/>
    </row>
    <row r="5218" spans="9:38" x14ac:dyDescent="0.25">
      <c r="I5218" s="1783">
        <v>0</v>
      </c>
      <c r="J5218" s="1783">
        <v>0</v>
      </c>
      <c r="O5218" s="1764">
        <f t="shared" si="1626"/>
        <v>0</v>
      </c>
      <c r="P5218" s="1806" t="str">
        <f t="shared" si="1627"/>
        <v/>
      </c>
      <c r="R5218" s="1864" t="str">
        <f t="shared" si="1628"/>
        <v/>
      </c>
      <c r="S5218" s="1807">
        <f t="shared" si="1629"/>
        <v>0</v>
      </c>
      <c r="U5218" s="1764">
        <f t="shared" si="1630"/>
        <v>0</v>
      </c>
      <c r="V5218" s="1764">
        <f t="shared" si="1631"/>
        <v>0</v>
      </c>
      <c r="W5218" s="1764">
        <f t="shared" si="1632"/>
        <v>0</v>
      </c>
      <c r="X5218" s="1768"/>
      <c r="Y5218" s="1784"/>
      <c r="Z5218" s="1770"/>
      <c r="AA5218" s="1843"/>
      <c r="AB5218" s="1843"/>
      <c r="AH5218" s="1867"/>
      <c r="AK5218" s="1868"/>
      <c r="AL5218" s="1868"/>
    </row>
    <row r="5219" spans="9:38" x14ac:dyDescent="0.25">
      <c r="I5219" s="1783">
        <v>0</v>
      </c>
      <c r="J5219" s="1783">
        <v>0</v>
      </c>
      <c r="O5219" s="1764">
        <f t="shared" si="1626"/>
        <v>0</v>
      </c>
      <c r="P5219" s="1806" t="str">
        <f t="shared" si="1627"/>
        <v/>
      </c>
      <c r="R5219" s="1864" t="str">
        <f t="shared" si="1628"/>
        <v/>
      </c>
      <c r="S5219" s="1807">
        <f t="shared" si="1629"/>
        <v>0</v>
      </c>
      <c r="U5219" s="1764">
        <f t="shared" si="1630"/>
        <v>0</v>
      </c>
      <c r="V5219" s="1764">
        <f t="shared" si="1631"/>
        <v>0</v>
      </c>
      <c r="W5219" s="1764">
        <f t="shared" si="1632"/>
        <v>0</v>
      </c>
      <c r="X5219" s="1768"/>
      <c r="Y5219" s="1784"/>
      <c r="Z5219" s="1770"/>
      <c r="AA5219" s="1843"/>
      <c r="AB5219" s="1843"/>
      <c r="AH5219" s="1867"/>
      <c r="AK5219" s="1868"/>
      <c r="AL5219" s="1868"/>
    </row>
    <row r="5220" spans="9:38" x14ac:dyDescent="0.25">
      <c r="I5220" s="1783">
        <v>0</v>
      </c>
      <c r="J5220" s="1783">
        <v>0</v>
      </c>
      <c r="O5220" s="1764">
        <f t="shared" si="1626"/>
        <v>0</v>
      </c>
      <c r="P5220" s="1806" t="str">
        <f t="shared" si="1627"/>
        <v/>
      </c>
      <c r="R5220" s="1864" t="str">
        <f t="shared" si="1628"/>
        <v/>
      </c>
      <c r="S5220" s="1807">
        <f t="shared" si="1629"/>
        <v>0</v>
      </c>
      <c r="U5220" s="1764">
        <f t="shared" si="1630"/>
        <v>0</v>
      </c>
      <c r="V5220" s="1764">
        <f t="shared" si="1631"/>
        <v>0</v>
      </c>
      <c r="W5220" s="1764">
        <f t="shared" si="1632"/>
        <v>0</v>
      </c>
      <c r="X5220" s="1768"/>
      <c r="Y5220" s="1784"/>
      <c r="Z5220" s="1770"/>
      <c r="AA5220" s="1843"/>
      <c r="AB5220" s="1843"/>
      <c r="AH5220" s="1867"/>
      <c r="AK5220" s="1868"/>
      <c r="AL5220" s="1868"/>
    </row>
    <row r="5221" spans="9:38" x14ac:dyDescent="0.25">
      <c r="I5221" s="1783">
        <v>0</v>
      </c>
      <c r="J5221" s="1783">
        <v>0</v>
      </c>
      <c r="O5221" s="1764">
        <f t="shared" si="1626"/>
        <v>0</v>
      </c>
      <c r="P5221" s="1806" t="str">
        <f t="shared" si="1627"/>
        <v/>
      </c>
      <c r="R5221" s="1864" t="str">
        <f t="shared" si="1628"/>
        <v/>
      </c>
      <c r="S5221" s="1807">
        <f t="shared" si="1629"/>
        <v>0</v>
      </c>
      <c r="U5221" s="1764">
        <f t="shared" si="1630"/>
        <v>0</v>
      </c>
      <c r="V5221" s="1764">
        <f t="shared" si="1631"/>
        <v>0</v>
      </c>
      <c r="W5221" s="1764">
        <f t="shared" si="1632"/>
        <v>0</v>
      </c>
      <c r="X5221" s="1768"/>
      <c r="Y5221" s="1784"/>
      <c r="Z5221" s="1770"/>
      <c r="AA5221" s="1843"/>
      <c r="AB5221" s="1843"/>
      <c r="AH5221" s="1867"/>
      <c r="AK5221" s="1868"/>
      <c r="AL5221" s="1868"/>
    </row>
    <row r="5222" spans="9:38" x14ac:dyDescent="0.25">
      <c r="I5222" s="1783">
        <v>0</v>
      </c>
      <c r="J5222" s="1783">
        <v>0</v>
      </c>
      <c r="O5222" s="1764">
        <f t="shared" si="1626"/>
        <v>0</v>
      </c>
      <c r="P5222" s="1806" t="str">
        <f t="shared" si="1627"/>
        <v/>
      </c>
      <c r="R5222" s="1864" t="str">
        <f t="shared" si="1628"/>
        <v/>
      </c>
      <c r="S5222" s="1807">
        <f t="shared" si="1629"/>
        <v>0</v>
      </c>
      <c r="U5222" s="1764">
        <f t="shared" si="1630"/>
        <v>0</v>
      </c>
      <c r="V5222" s="1764">
        <f t="shared" si="1631"/>
        <v>0</v>
      </c>
      <c r="W5222" s="1764">
        <f t="shared" si="1632"/>
        <v>0</v>
      </c>
      <c r="X5222" s="1768"/>
      <c r="Y5222" s="1784"/>
      <c r="Z5222" s="1770"/>
      <c r="AA5222" s="1843"/>
      <c r="AB5222" s="1843"/>
      <c r="AH5222" s="1867"/>
      <c r="AK5222" s="1868"/>
      <c r="AL5222" s="1868"/>
    </row>
    <row r="5223" spans="9:38" x14ac:dyDescent="0.25">
      <c r="I5223" s="1783">
        <v>0</v>
      </c>
      <c r="J5223" s="1783">
        <v>0</v>
      </c>
      <c r="O5223" s="1764">
        <f t="shared" si="1626"/>
        <v>0</v>
      </c>
      <c r="P5223" s="1806" t="str">
        <f t="shared" si="1627"/>
        <v/>
      </c>
      <c r="R5223" s="1864" t="str">
        <f t="shared" si="1628"/>
        <v/>
      </c>
      <c r="S5223" s="1807">
        <f t="shared" si="1629"/>
        <v>0</v>
      </c>
      <c r="U5223" s="1764">
        <f t="shared" si="1630"/>
        <v>0</v>
      </c>
      <c r="V5223" s="1764">
        <f t="shared" si="1631"/>
        <v>0</v>
      </c>
      <c r="W5223" s="1764">
        <f t="shared" si="1632"/>
        <v>0</v>
      </c>
      <c r="X5223" s="1768"/>
      <c r="Y5223" s="1784"/>
      <c r="Z5223" s="1770"/>
      <c r="AA5223" s="1843"/>
      <c r="AB5223" s="1843"/>
      <c r="AH5223" s="1867"/>
      <c r="AK5223" s="1868"/>
      <c r="AL5223" s="1868"/>
    </row>
    <row r="5224" spans="9:38" x14ac:dyDescent="0.25">
      <c r="I5224" s="1783">
        <v>0</v>
      </c>
      <c r="J5224" s="1783">
        <v>0</v>
      </c>
      <c r="O5224" s="1764">
        <f t="shared" si="1626"/>
        <v>0</v>
      </c>
      <c r="P5224" s="1806" t="str">
        <f t="shared" si="1627"/>
        <v/>
      </c>
      <c r="R5224" s="1864" t="str">
        <f t="shared" si="1628"/>
        <v/>
      </c>
      <c r="S5224" s="1807">
        <f t="shared" si="1629"/>
        <v>0</v>
      </c>
      <c r="U5224" s="1764">
        <f t="shared" si="1630"/>
        <v>0</v>
      </c>
      <c r="V5224" s="1764">
        <f t="shared" si="1631"/>
        <v>0</v>
      </c>
      <c r="W5224" s="1764">
        <f t="shared" si="1632"/>
        <v>0</v>
      </c>
      <c r="X5224" s="1768"/>
      <c r="Y5224" s="1784"/>
      <c r="Z5224" s="1770"/>
      <c r="AA5224" s="1843"/>
      <c r="AB5224" s="1843"/>
      <c r="AH5224" s="1867"/>
      <c r="AK5224" s="1868"/>
      <c r="AL5224" s="1868"/>
    </row>
    <row r="5225" spans="9:38" x14ac:dyDescent="0.25">
      <c r="I5225" s="1783">
        <v>0</v>
      </c>
      <c r="J5225" s="1783">
        <v>0</v>
      </c>
      <c r="O5225" s="1764">
        <f t="shared" si="1626"/>
        <v>0</v>
      </c>
      <c r="P5225" s="1806" t="str">
        <f t="shared" si="1627"/>
        <v/>
      </c>
      <c r="R5225" s="1864" t="str">
        <f t="shared" si="1628"/>
        <v/>
      </c>
      <c r="S5225" s="1807">
        <f t="shared" si="1629"/>
        <v>0</v>
      </c>
      <c r="U5225" s="1764">
        <f t="shared" si="1630"/>
        <v>0</v>
      </c>
      <c r="V5225" s="1764">
        <f t="shared" si="1631"/>
        <v>0</v>
      </c>
      <c r="W5225" s="1764">
        <f t="shared" si="1632"/>
        <v>0</v>
      </c>
      <c r="X5225" s="1768"/>
      <c r="Y5225" s="1784"/>
      <c r="Z5225" s="1770"/>
      <c r="AA5225" s="1843"/>
      <c r="AB5225" s="1843"/>
      <c r="AH5225" s="1867"/>
      <c r="AK5225" s="1868"/>
      <c r="AL5225" s="1868"/>
    </row>
    <row r="5226" spans="9:38" x14ac:dyDescent="0.25">
      <c r="I5226" s="1783">
        <v>0</v>
      </c>
      <c r="J5226" s="1783">
        <v>0</v>
      </c>
      <c r="O5226" s="1764">
        <f t="shared" si="1626"/>
        <v>0</v>
      </c>
      <c r="P5226" s="1806" t="str">
        <f t="shared" si="1627"/>
        <v/>
      </c>
      <c r="R5226" s="1864" t="str">
        <f t="shared" si="1628"/>
        <v/>
      </c>
      <c r="S5226" s="1807">
        <f t="shared" si="1629"/>
        <v>0</v>
      </c>
      <c r="U5226" s="1764">
        <f t="shared" si="1630"/>
        <v>0</v>
      </c>
      <c r="V5226" s="1764">
        <f t="shared" si="1631"/>
        <v>0</v>
      </c>
      <c r="W5226" s="1764">
        <f t="shared" si="1632"/>
        <v>0</v>
      </c>
      <c r="X5226" s="1768"/>
      <c r="Y5226" s="1784"/>
      <c r="Z5226" s="1770"/>
      <c r="AA5226" s="1843"/>
      <c r="AB5226" s="1843"/>
      <c r="AH5226" s="1867"/>
      <c r="AK5226" s="1868"/>
      <c r="AL5226" s="1868"/>
    </row>
    <row r="5227" spans="9:38" x14ac:dyDescent="0.25">
      <c r="I5227" s="1783">
        <v>0</v>
      </c>
      <c r="J5227" s="1783">
        <v>0</v>
      </c>
      <c r="O5227" s="1764">
        <f t="shared" si="1626"/>
        <v>0</v>
      </c>
      <c r="P5227" s="1806" t="str">
        <f t="shared" si="1627"/>
        <v/>
      </c>
      <c r="R5227" s="1864" t="str">
        <f t="shared" si="1628"/>
        <v/>
      </c>
      <c r="S5227" s="1807">
        <f t="shared" si="1629"/>
        <v>0</v>
      </c>
      <c r="U5227" s="1764">
        <f t="shared" si="1630"/>
        <v>0</v>
      </c>
      <c r="V5227" s="1764">
        <f t="shared" si="1631"/>
        <v>0</v>
      </c>
      <c r="W5227" s="1764">
        <f t="shared" si="1632"/>
        <v>0</v>
      </c>
      <c r="X5227" s="1768"/>
      <c r="Y5227" s="1784"/>
      <c r="Z5227" s="1770"/>
      <c r="AA5227" s="1843"/>
      <c r="AB5227" s="1843"/>
      <c r="AH5227" s="1867"/>
      <c r="AK5227" s="1868"/>
      <c r="AL5227" s="1868"/>
    </row>
    <row r="5228" spans="9:38" x14ac:dyDescent="0.25">
      <c r="I5228" s="1783">
        <v>0</v>
      </c>
      <c r="J5228" s="1783">
        <v>0</v>
      </c>
      <c r="O5228" s="1764">
        <f t="shared" si="1626"/>
        <v>0</v>
      </c>
      <c r="P5228" s="1806" t="str">
        <f t="shared" si="1627"/>
        <v/>
      </c>
      <c r="R5228" s="1864" t="str">
        <f t="shared" si="1628"/>
        <v/>
      </c>
      <c r="S5228" s="1807">
        <f t="shared" si="1629"/>
        <v>0</v>
      </c>
      <c r="U5228" s="1764">
        <f t="shared" si="1630"/>
        <v>0</v>
      </c>
      <c r="V5228" s="1764">
        <f t="shared" si="1631"/>
        <v>0</v>
      </c>
      <c r="W5228" s="1764">
        <f t="shared" si="1632"/>
        <v>0</v>
      </c>
      <c r="X5228" s="1768"/>
      <c r="Y5228" s="1784"/>
      <c r="Z5228" s="1770"/>
      <c r="AA5228" s="1843"/>
      <c r="AB5228" s="1843"/>
      <c r="AH5228" s="1867"/>
      <c r="AK5228" s="1868"/>
      <c r="AL5228" s="1868"/>
    </row>
    <row r="5229" spans="9:38" x14ac:dyDescent="0.25">
      <c r="I5229" s="1783">
        <v>0</v>
      </c>
      <c r="J5229" s="1783">
        <v>0</v>
      </c>
      <c r="O5229" s="1764">
        <f t="shared" si="1626"/>
        <v>0</v>
      </c>
      <c r="P5229" s="1806" t="str">
        <f t="shared" si="1627"/>
        <v/>
      </c>
      <c r="R5229" s="1864" t="str">
        <f t="shared" si="1628"/>
        <v/>
      </c>
      <c r="S5229" s="1807">
        <f t="shared" si="1629"/>
        <v>0</v>
      </c>
      <c r="U5229" s="1764">
        <f t="shared" si="1630"/>
        <v>0</v>
      </c>
      <c r="V5229" s="1764">
        <f t="shared" si="1631"/>
        <v>0</v>
      </c>
      <c r="W5229" s="1764">
        <f t="shared" si="1632"/>
        <v>0</v>
      </c>
      <c r="X5229" s="1768"/>
      <c r="Y5229" s="1784"/>
      <c r="Z5229" s="1770"/>
      <c r="AA5229" s="1843"/>
      <c r="AB5229" s="1843"/>
      <c r="AH5229" s="1867"/>
      <c r="AK5229" s="1868"/>
      <c r="AL5229" s="1868"/>
    </row>
    <row r="5230" spans="9:38" x14ac:dyDescent="0.25">
      <c r="I5230" s="1783">
        <v>0</v>
      </c>
      <c r="J5230" s="1783">
        <v>0</v>
      </c>
      <c r="O5230" s="1764">
        <f t="shared" si="1626"/>
        <v>0</v>
      </c>
      <c r="P5230" s="1806" t="str">
        <f t="shared" si="1627"/>
        <v/>
      </c>
      <c r="R5230" s="1864" t="str">
        <f t="shared" si="1628"/>
        <v/>
      </c>
      <c r="S5230" s="1807">
        <f t="shared" si="1629"/>
        <v>0</v>
      </c>
      <c r="U5230" s="1764">
        <f t="shared" si="1630"/>
        <v>0</v>
      </c>
      <c r="V5230" s="1764">
        <f t="shared" si="1631"/>
        <v>0</v>
      </c>
      <c r="W5230" s="1764">
        <f t="shared" si="1632"/>
        <v>0</v>
      </c>
      <c r="X5230" s="1768"/>
      <c r="Y5230" s="1784"/>
      <c r="Z5230" s="1770"/>
      <c r="AA5230" s="1843"/>
      <c r="AB5230" s="1843"/>
      <c r="AH5230" s="1867"/>
      <c r="AK5230" s="1868"/>
      <c r="AL5230" s="1868"/>
    </row>
    <row r="5231" spans="9:38" x14ac:dyDescent="0.25">
      <c r="I5231" s="1783">
        <v>0</v>
      </c>
      <c r="J5231" s="1783">
        <v>0</v>
      </c>
      <c r="O5231" s="1764">
        <f t="shared" si="1626"/>
        <v>0</v>
      </c>
      <c r="P5231" s="1806" t="str">
        <f t="shared" si="1627"/>
        <v/>
      </c>
      <c r="R5231" s="1864" t="str">
        <f t="shared" si="1628"/>
        <v/>
      </c>
      <c r="S5231" s="1807">
        <f t="shared" si="1629"/>
        <v>0</v>
      </c>
      <c r="U5231" s="1764">
        <f t="shared" si="1630"/>
        <v>0</v>
      </c>
      <c r="V5231" s="1764">
        <f t="shared" si="1631"/>
        <v>0</v>
      </c>
      <c r="W5231" s="1764">
        <f t="shared" si="1632"/>
        <v>0</v>
      </c>
      <c r="X5231" s="1768"/>
      <c r="Y5231" s="1784"/>
      <c r="Z5231" s="1770"/>
      <c r="AA5231" s="1843"/>
      <c r="AB5231" s="1843"/>
      <c r="AH5231" s="1867"/>
      <c r="AK5231" s="1868"/>
      <c r="AL5231" s="1868"/>
    </row>
    <row r="5232" spans="9:38" x14ac:dyDescent="0.25">
      <c r="I5232" s="1783">
        <v>0</v>
      </c>
      <c r="J5232" s="1783">
        <v>0</v>
      </c>
      <c r="O5232" s="1764">
        <f t="shared" si="1626"/>
        <v>0</v>
      </c>
      <c r="P5232" s="1806" t="str">
        <f t="shared" si="1627"/>
        <v/>
      </c>
      <c r="R5232" s="1864" t="str">
        <f t="shared" si="1628"/>
        <v/>
      </c>
      <c r="S5232" s="1807">
        <f t="shared" si="1629"/>
        <v>0</v>
      </c>
      <c r="U5232" s="1764">
        <f t="shared" si="1630"/>
        <v>0</v>
      </c>
      <c r="V5232" s="1764">
        <f t="shared" si="1631"/>
        <v>0</v>
      </c>
      <c r="W5232" s="1764">
        <f t="shared" si="1632"/>
        <v>0</v>
      </c>
      <c r="X5232" s="1768"/>
      <c r="Y5232" s="1784"/>
      <c r="Z5232" s="1770"/>
      <c r="AA5232" s="1843"/>
      <c r="AB5232" s="1843"/>
      <c r="AH5232" s="1867"/>
      <c r="AK5232" s="1868"/>
      <c r="AL5232" s="1868"/>
    </row>
    <row r="5233" spans="9:38" x14ac:dyDescent="0.25">
      <c r="I5233" s="1783">
        <v>0</v>
      </c>
      <c r="J5233" s="1783">
        <v>0</v>
      </c>
      <c r="O5233" s="1764">
        <f t="shared" si="1626"/>
        <v>0</v>
      </c>
      <c r="P5233" s="1806" t="str">
        <f t="shared" si="1627"/>
        <v/>
      </c>
      <c r="R5233" s="1864" t="str">
        <f t="shared" si="1628"/>
        <v/>
      </c>
      <c r="S5233" s="1807">
        <f t="shared" si="1629"/>
        <v>0</v>
      </c>
      <c r="U5233" s="1764">
        <f t="shared" si="1630"/>
        <v>0</v>
      </c>
      <c r="V5233" s="1764">
        <f t="shared" si="1631"/>
        <v>0</v>
      </c>
      <c r="W5233" s="1764">
        <f t="shared" si="1632"/>
        <v>0</v>
      </c>
      <c r="X5233" s="1768"/>
      <c r="Y5233" s="1784"/>
      <c r="Z5233" s="1770"/>
      <c r="AA5233" s="1843"/>
      <c r="AB5233" s="1843"/>
      <c r="AH5233" s="1867"/>
      <c r="AK5233" s="1868"/>
      <c r="AL5233" s="1868"/>
    </row>
    <row r="5234" spans="9:38" x14ac:dyDescent="0.25">
      <c r="I5234" s="1783">
        <v>0</v>
      </c>
      <c r="J5234" s="1783">
        <v>0</v>
      </c>
      <c r="O5234" s="1764">
        <f t="shared" si="1626"/>
        <v>0</v>
      </c>
      <c r="P5234" s="1806" t="str">
        <f t="shared" si="1627"/>
        <v/>
      </c>
      <c r="R5234" s="1864" t="str">
        <f t="shared" si="1628"/>
        <v/>
      </c>
      <c r="S5234" s="1807">
        <f t="shared" si="1629"/>
        <v>0</v>
      </c>
      <c r="U5234" s="1764">
        <f t="shared" si="1630"/>
        <v>0</v>
      </c>
      <c r="V5234" s="1764">
        <f t="shared" si="1631"/>
        <v>0</v>
      </c>
      <c r="W5234" s="1764">
        <f t="shared" si="1632"/>
        <v>0</v>
      </c>
      <c r="X5234" s="1768"/>
      <c r="Y5234" s="1784"/>
      <c r="Z5234" s="1770"/>
      <c r="AA5234" s="1843"/>
      <c r="AB5234" s="1843"/>
      <c r="AH5234" s="1867"/>
      <c r="AK5234" s="1868"/>
      <c r="AL5234" s="1868"/>
    </row>
    <row r="5235" spans="9:38" x14ac:dyDescent="0.25">
      <c r="I5235" s="1783">
        <v>0</v>
      </c>
      <c r="J5235" s="1783">
        <v>0</v>
      </c>
      <c r="O5235" s="1764">
        <f t="shared" si="1626"/>
        <v>0</v>
      </c>
      <c r="P5235" s="1806" t="str">
        <f t="shared" si="1627"/>
        <v/>
      </c>
      <c r="R5235" s="1864" t="str">
        <f t="shared" si="1628"/>
        <v/>
      </c>
      <c r="S5235" s="1807">
        <f t="shared" si="1629"/>
        <v>0</v>
      </c>
      <c r="U5235" s="1764">
        <f t="shared" si="1630"/>
        <v>0</v>
      </c>
      <c r="V5235" s="1764">
        <f t="shared" si="1631"/>
        <v>0</v>
      </c>
      <c r="W5235" s="1764">
        <f t="shared" si="1632"/>
        <v>0</v>
      </c>
      <c r="X5235" s="1768"/>
      <c r="Y5235" s="1784"/>
      <c r="Z5235" s="1770"/>
      <c r="AA5235" s="1843"/>
      <c r="AB5235" s="1843"/>
      <c r="AH5235" s="1867"/>
      <c r="AK5235" s="1868"/>
      <c r="AL5235" s="1868"/>
    </row>
    <row r="5236" spans="9:38" x14ac:dyDescent="0.25">
      <c r="I5236" s="1783">
        <v>0</v>
      </c>
      <c r="J5236" s="1783">
        <v>0</v>
      </c>
      <c r="O5236" s="1764">
        <f t="shared" si="1626"/>
        <v>0</v>
      </c>
      <c r="P5236" s="1806" t="str">
        <f t="shared" si="1627"/>
        <v/>
      </c>
      <c r="R5236" s="1864" t="str">
        <f t="shared" si="1628"/>
        <v/>
      </c>
      <c r="S5236" s="1807">
        <f t="shared" si="1629"/>
        <v>0</v>
      </c>
      <c r="U5236" s="1764">
        <f t="shared" si="1630"/>
        <v>0</v>
      </c>
      <c r="V5236" s="1764">
        <f t="shared" si="1631"/>
        <v>0</v>
      </c>
      <c r="W5236" s="1764">
        <f t="shared" si="1632"/>
        <v>0</v>
      </c>
      <c r="X5236" s="1768"/>
      <c r="Y5236" s="1784"/>
      <c r="Z5236" s="1770"/>
      <c r="AA5236" s="1843"/>
      <c r="AB5236" s="1843"/>
      <c r="AH5236" s="1867"/>
      <c r="AK5236" s="1868"/>
      <c r="AL5236" s="1868"/>
    </row>
    <row r="5237" spans="9:38" x14ac:dyDescent="0.25">
      <c r="I5237" s="1783">
        <v>0</v>
      </c>
      <c r="J5237" s="1783">
        <v>0</v>
      </c>
      <c r="O5237" s="1764">
        <f t="shared" si="1626"/>
        <v>0</v>
      </c>
      <c r="P5237" s="1806" t="str">
        <f t="shared" si="1627"/>
        <v/>
      </c>
      <c r="R5237" s="1864" t="str">
        <f t="shared" si="1628"/>
        <v/>
      </c>
      <c r="S5237" s="1807">
        <f t="shared" si="1629"/>
        <v>0</v>
      </c>
      <c r="U5237" s="1764">
        <f t="shared" si="1630"/>
        <v>0</v>
      </c>
      <c r="V5237" s="1764">
        <f t="shared" si="1631"/>
        <v>0</v>
      </c>
      <c r="W5237" s="1764">
        <f t="shared" si="1632"/>
        <v>0</v>
      </c>
      <c r="X5237" s="1768"/>
      <c r="Y5237" s="1784"/>
      <c r="Z5237" s="1770"/>
      <c r="AA5237" s="1843"/>
      <c r="AB5237" s="1843"/>
      <c r="AH5237" s="1867"/>
      <c r="AK5237" s="1868"/>
      <c r="AL5237" s="1868"/>
    </row>
    <row r="5238" spans="9:38" x14ac:dyDescent="0.25">
      <c r="I5238" s="1783">
        <v>0</v>
      </c>
      <c r="J5238" s="1783">
        <v>0</v>
      </c>
      <c r="O5238" s="1764">
        <f t="shared" si="1626"/>
        <v>0</v>
      </c>
      <c r="P5238" s="1806" t="str">
        <f t="shared" si="1627"/>
        <v/>
      </c>
      <c r="R5238" s="1864" t="str">
        <f t="shared" si="1628"/>
        <v/>
      </c>
      <c r="S5238" s="1807">
        <f t="shared" si="1629"/>
        <v>0</v>
      </c>
      <c r="U5238" s="1764">
        <f t="shared" si="1630"/>
        <v>0</v>
      </c>
      <c r="V5238" s="1764">
        <f t="shared" si="1631"/>
        <v>0</v>
      </c>
      <c r="W5238" s="1764">
        <f t="shared" si="1632"/>
        <v>0</v>
      </c>
      <c r="X5238" s="1768"/>
      <c r="Y5238" s="1784"/>
      <c r="Z5238" s="1770"/>
      <c r="AA5238" s="1843"/>
      <c r="AB5238" s="1843"/>
      <c r="AH5238" s="1867"/>
      <c r="AK5238" s="1868"/>
      <c r="AL5238" s="1868"/>
    </row>
    <row r="5239" spans="9:38" x14ac:dyDescent="0.25">
      <c r="I5239" s="1783">
        <v>0</v>
      </c>
      <c r="J5239" s="1783">
        <v>0</v>
      </c>
      <c r="O5239" s="1764">
        <f t="shared" si="1626"/>
        <v>0</v>
      </c>
      <c r="P5239" s="1806" t="str">
        <f t="shared" si="1627"/>
        <v/>
      </c>
      <c r="R5239" s="1864" t="str">
        <f t="shared" si="1628"/>
        <v/>
      </c>
      <c r="S5239" s="1807">
        <f t="shared" si="1629"/>
        <v>0</v>
      </c>
      <c r="U5239" s="1764">
        <f t="shared" si="1630"/>
        <v>0</v>
      </c>
      <c r="V5239" s="1764">
        <f t="shared" si="1631"/>
        <v>0</v>
      </c>
      <c r="W5239" s="1764">
        <f t="shared" si="1632"/>
        <v>0</v>
      </c>
      <c r="X5239" s="1768"/>
      <c r="Y5239" s="1784"/>
      <c r="Z5239" s="1770"/>
      <c r="AA5239" s="1843"/>
      <c r="AB5239" s="1843"/>
      <c r="AH5239" s="1867"/>
      <c r="AK5239" s="1868"/>
      <c r="AL5239" s="1868"/>
    </row>
    <row r="5240" spans="9:38" x14ac:dyDescent="0.25">
      <c r="I5240" s="1783">
        <v>0</v>
      </c>
      <c r="J5240" s="1783">
        <v>0</v>
      </c>
      <c r="O5240" s="1764">
        <f t="shared" si="1626"/>
        <v>0</v>
      </c>
      <c r="P5240" s="1806" t="str">
        <f t="shared" si="1627"/>
        <v/>
      </c>
      <c r="R5240" s="1864" t="str">
        <f t="shared" si="1628"/>
        <v/>
      </c>
      <c r="S5240" s="1807">
        <f t="shared" si="1629"/>
        <v>0</v>
      </c>
      <c r="U5240" s="1764">
        <f t="shared" si="1630"/>
        <v>0</v>
      </c>
      <c r="V5240" s="1764">
        <f t="shared" si="1631"/>
        <v>0</v>
      </c>
      <c r="W5240" s="1764">
        <f t="shared" si="1632"/>
        <v>0</v>
      </c>
      <c r="X5240" s="1768"/>
      <c r="Y5240" s="1784"/>
      <c r="Z5240" s="1770"/>
      <c r="AA5240" s="1843"/>
      <c r="AB5240" s="1843"/>
      <c r="AH5240" s="1867"/>
      <c r="AK5240" s="1868"/>
      <c r="AL5240" s="1868"/>
    </row>
    <row r="5241" spans="9:38" x14ac:dyDescent="0.25">
      <c r="I5241" s="1783">
        <v>0</v>
      </c>
      <c r="J5241" s="1783">
        <v>0</v>
      </c>
      <c r="O5241" s="1764">
        <f t="shared" si="1626"/>
        <v>0</v>
      </c>
      <c r="P5241" s="1806" t="str">
        <f t="shared" si="1627"/>
        <v/>
      </c>
      <c r="R5241" s="1864" t="str">
        <f t="shared" si="1628"/>
        <v/>
      </c>
      <c r="S5241" s="1807">
        <f t="shared" si="1629"/>
        <v>0</v>
      </c>
      <c r="U5241" s="1764">
        <f t="shared" si="1630"/>
        <v>0</v>
      </c>
      <c r="V5241" s="1764">
        <f t="shared" si="1631"/>
        <v>0</v>
      </c>
      <c r="W5241" s="1764">
        <f t="shared" si="1632"/>
        <v>0</v>
      </c>
      <c r="X5241" s="1768"/>
      <c r="Y5241" s="1784"/>
      <c r="Z5241" s="1770"/>
      <c r="AA5241" s="1843"/>
      <c r="AB5241" s="1843"/>
      <c r="AH5241" s="1867"/>
      <c r="AK5241" s="1868"/>
      <c r="AL5241" s="1868"/>
    </row>
    <row r="5242" spans="9:38" x14ac:dyDescent="0.25">
      <c r="I5242" s="1783">
        <v>0</v>
      </c>
      <c r="J5242" s="1783">
        <v>0</v>
      </c>
      <c r="O5242" s="1764">
        <f t="shared" si="1626"/>
        <v>0</v>
      </c>
      <c r="P5242" s="1806" t="str">
        <f t="shared" si="1627"/>
        <v/>
      </c>
      <c r="R5242" s="1864" t="str">
        <f t="shared" si="1628"/>
        <v/>
      </c>
      <c r="S5242" s="1807">
        <f t="shared" si="1629"/>
        <v>0</v>
      </c>
      <c r="U5242" s="1764">
        <f t="shared" si="1630"/>
        <v>0</v>
      </c>
      <c r="V5242" s="1764">
        <f t="shared" si="1631"/>
        <v>0</v>
      </c>
      <c r="W5242" s="1764">
        <f t="shared" si="1632"/>
        <v>0</v>
      </c>
      <c r="X5242" s="1768"/>
      <c r="Y5242" s="1784"/>
      <c r="Z5242" s="1770"/>
      <c r="AA5242" s="1843"/>
      <c r="AB5242" s="1843"/>
      <c r="AH5242" s="1867"/>
      <c r="AK5242" s="1868"/>
      <c r="AL5242" s="1868"/>
    </row>
    <row r="5243" spans="9:38" x14ac:dyDescent="0.25">
      <c r="I5243" s="1783">
        <v>0</v>
      </c>
      <c r="J5243" s="1783">
        <v>0</v>
      </c>
      <c r="O5243" s="1764">
        <f t="shared" si="1626"/>
        <v>0</v>
      </c>
      <c r="P5243" s="1806" t="str">
        <f t="shared" si="1627"/>
        <v/>
      </c>
      <c r="R5243" s="1864" t="str">
        <f t="shared" si="1628"/>
        <v/>
      </c>
      <c r="S5243" s="1807">
        <f t="shared" si="1629"/>
        <v>0</v>
      </c>
      <c r="U5243" s="1764">
        <f t="shared" si="1630"/>
        <v>0</v>
      </c>
      <c r="V5243" s="1764">
        <f t="shared" si="1631"/>
        <v>0</v>
      </c>
      <c r="W5243" s="1764">
        <f t="shared" si="1632"/>
        <v>0</v>
      </c>
      <c r="X5243" s="1768"/>
      <c r="Y5243" s="1784"/>
      <c r="Z5243" s="1770"/>
      <c r="AA5243" s="1843"/>
      <c r="AB5243" s="1843"/>
      <c r="AH5243" s="1867"/>
      <c r="AK5243" s="1868"/>
      <c r="AL5243" s="1868"/>
    </row>
    <row r="5244" spans="9:38" x14ac:dyDescent="0.25">
      <c r="I5244" s="1783">
        <v>0</v>
      </c>
      <c r="J5244" s="1783">
        <v>0</v>
      </c>
      <c r="O5244" s="1764">
        <f t="shared" si="1626"/>
        <v>0</v>
      </c>
      <c r="P5244" s="1806" t="str">
        <f t="shared" si="1627"/>
        <v/>
      </c>
      <c r="R5244" s="1864" t="str">
        <f t="shared" si="1628"/>
        <v/>
      </c>
      <c r="S5244" s="1807">
        <f t="shared" si="1629"/>
        <v>0</v>
      </c>
      <c r="U5244" s="1764">
        <f t="shared" si="1630"/>
        <v>0</v>
      </c>
      <c r="V5244" s="1764">
        <f t="shared" si="1631"/>
        <v>0</v>
      </c>
      <c r="W5244" s="1764">
        <f t="shared" si="1632"/>
        <v>0</v>
      </c>
      <c r="X5244" s="1768"/>
      <c r="Y5244" s="1784"/>
      <c r="Z5244" s="1770"/>
      <c r="AA5244" s="1843"/>
      <c r="AB5244" s="1843"/>
      <c r="AH5244" s="1867"/>
      <c r="AK5244" s="1868"/>
      <c r="AL5244" s="1868"/>
    </row>
    <row r="5245" spans="9:38" x14ac:dyDescent="0.25">
      <c r="I5245" s="1783">
        <v>0</v>
      </c>
      <c r="J5245" s="1783">
        <v>0</v>
      </c>
      <c r="O5245" s="1764">
        <f t="shared" si="1626"/>
        <v>0</v>
      </c>
      <c r="P5245" s="1806" t="str">
        <f t="shared" si="1627"/>
        <v/>
      </c>
      <c r="R5245" s="1864" t="str">
        <f t="shared" si="1628"/>
        <v/>
      </c>
      <c r="S5245" s="1807">
        <f t="shared" si="1629"/>
        <v>0</v>
      </c>
      <c r="U5245" s="1764">
        <f t="shared" si="1630"/>
        <v>0</v>
      </c>
      <c r="V5245" s="1764">
        <f t="shared" si="1631"/>
        <v>0</v>
      </c>
      <c r="W5245" s="1764">
        <f t="shared" si="1632"/>
        <v>0</v>
      </c>
      <c r="X5245" s="1768"/>
      <c r="Y5245" s="1784"/>
      <c r="Z5245" s="1770"/>
      <c r="AA5245" s="1843"/>
      <c r="AB5245" s="1843"/>
      <c r="AH5245" s="1867"/>
      <c r="AK5245" s="1868"/>
      <c r="AL5245" s="1868"/>
    </row>
    <row r="5246" spans="9:38" x14ac:dyDescent="0.25">
      <c r="I5246" s="1783">
        <v>0</v>
      </c>
      <c r="J5246" s="1783">
        <v>0</v>
      </c>
      <c r="O5246" s="1764">
        <f t="shared" si="1626"/>
        <v>0</v>
      </c>
      <c r="P5246" s="1806" t="str">
        <f t="shared" si="1627"/>
        <v/>
      </c>
      <c r="R5246" s="1864" t="str">
        <f t="shared" si="1628"/>
        <v/>
      </c>
      <c r="S5246" s="1807">
        <f t="shared" si="1629"/>
        <v>0</v>
      </c>
      <c r="U5246" s="1764">
        <f t="shared" si="1630"/>
        <v>0</v>
      </c>
      <c r="V5246" s="1764">
        <f t="shared" si="1631"/>
        <v>0</v>
      </c>
      <c r="W5246" s="1764">
        <f t="shared" si="1632"/>
        <v>0</v>
      </c>
      <c r="X5246" s="1768"/>
      <c r="Y5246" s="1784"/>
      <c r="Z5246" s="1770"/>
      <c r="AA5246" s="1843"/>
      <c r="AB5246" s="1843"/>
      <c r="AH5246" s="1867"/>
      <c r="AK5246" s="1868"/>
      <c r="AL5246" s="1868"/>
    </row>
    <row r="5247" spans="9:38" x14ac:dyDescent="0.25">
      <c r="I5247" s="1783">
        <v>0</v>
      </c>
      <c r="J5247" s="1783">
        <v>0</v>
      </c>
      <c r="O5247" s="1764">
        <f t="shared" si="1626"/>
        <v>0</v>
      </c>
      <c r="P5247" s="1806" t="str">
        <f t="shared" si="1627"/>
        <v/>
      </c>
      <c r="R5247" s="1864" t="str">
        <f t="shared" si="1628"/>
        <v/>
      </c>
      <c r="S5247" s="1807">
        <f t="shared" si="1629"/>
        <v>0</v>
      </c>
      <c r="U5247" s="1764">
        <f t="shared" si="1630"/>
        <v>0</v>
      </c>
      <c r="V5247" s="1764">
        <f t="shared" si="1631"/>
        <v>0</v>
      </c>
      <c r="W5247" s="1764">
        <f t="shared" si="1632"/>
        <v>0</v>
      </c>
      <c r="X5247" s="1768"/>
      <c r="Y5247" s="1784"/>
      <c r="Z5247" s="1770"/>
      <c r="AA5247" s="1843"/>
      <c r="AB5247" s="1843"/>
      <c r="AH5247" s="1867"/>
      <c r="AK5247" s="1868"/>
      <c r="AL5247" s="1868"/>
    </row>
    <row r="5248" spans="9:38" x14ac:dyDescent="0.25">
      <c r="I5248" s="1783">
        <v>0</v>
      </c>
      <c r="J5248" s="1783">
        <v>0</v>
      </c>
      <c r="O5248" s="1764">
        <f t="shared" si="1626"/>
        <v>0</v>
      </c>
      <c r="P5248" s="1806" t="str">
        <f t="shared" si="1627"/>
        <v/>
      </c>
      <c r="R5248" s="1864" t="str">
        <f t="shared" si="1628"/>
        <v/>
      </c>
      <c r="S5248" s="1807">
        <f t="shared" si="1629"/>
        <v>0</v>
      </c>
      <c r="U5248" s="1764">
        <f t="shared" si="1630"/>
        <v>0</v>
      </c>
      <c r="V5248" s="1764">
        <f t="shared" si="1631"/>
        <v>0</v>
      </c>
      <c r="W5248" s="1764">
        <f t="shared" si="1632"/>
        <v>0</v>
      </c>
      <c r="X5248" s="1768"/>
      <c r="Y5248" s="1784"/>
      <c r="Z5248" s="1770"/>
      <c r="AA5248" s="1843"/>
      <c r="AB5248" s="1843"/>
      <c r="AH5248" s="1867"/>
      <c r="AK5248" s="1868"/>
      <c r="AL5248" s="1868"/>
    </row>
    <row r="5249" spans="9:38" x14ac:dyDescent="0.25">
      <c r="I5249" s="1783">
        <v>0</v>
      </c>
      <c r="J5249" s="1783">
        <v>0</v>
      </c>
      <c r="O5249" s="1764">
        <f t="shared" si="1626"/>
        <v>0</v>
      </c>
      <c r="P5249" s="1806" t="str">
        <f t="shared" si="1627"/>
        <v/>
      </c>
      <c r="R5249" s="1864" t="str">
        <f t="shared" si="1628"/>
        <v/>
      </c>
      <c r="S5249" s="1807">
        <f t="shared" si="1629"/>
        <v>0</v>
      </c>
      <c r="U5249" s="1764">
        <f t="shared" si="1630"/>
        <v>0</v>
      </c>
      <c r="V5249" s="1764">
        <f t="shared" si="1631"/>
        <v>0</v>
      </c>
      <c r="W5249" s="1764">
        <f t="shared" si="1632"/>
        <v>0</v>
      </c>
      <c r="X5249" s="1768"/>
      <c r="Y5249" s="1784"/>
      <c r="Z5249" s="1770"/>
      <c r="AA5249" s="1843"/>
      <c r="AB5249" s="1843"/>
      <c r="AH5249" s="1867"/>
      <c r="AK5249" s="1868"/>
      <c r="AL5249" s="1868"/>
    </row>
    <row r="5250" spans="9:38" x14ac:dyDescent="0.25">
      <c r="I5250" s="1783">
        <v>0</v>
      </c>
      <c r="J5250" s="1783">
        <v>0</v>
      </c>
      <c r="O5250" s="1764">
        <f t="shared" si="1626"/>
        <v>0</v>
      </c>
      <c r="P5250" s="1806" t="str">
        <f t="shared" si="1627"/>
        <v/>
      </c>
      <c r="R5250" s="1864" t="str">
        <f t="shared" si="1628"/>
        <v/>
      </c>
      <c r="S5250" s="1807">
        <f t="shared" si="1629"/>
        <v>0</v>
      </c>
      <c r="U5250" s="1764">
        <f t="shared" si="1630"/>
        <v>0</v>
      </c>
      <c r="V5250" s="1764">
        <f t="shared" si="1631"/>
        <v>0</v>
      </c>
      <c r="W5250" s="1764">
        <f t="shared" si="1632"/>
        <v>0</v>
      </c>
      <c r="X5250" s="1768"/>
      <c r="Y5250" s="1784"/>
      <c r="Z5250" s="1770"/>
      <c r="AA5250" s="1843"/>
      <c r="AB5250" s="1843"/>
      <c r="AH5250" s="1867"/>
      <c r="AK5250" s="1868"/>
      <c r="AL5250" s="1868"/>
    </row>
    <row r="5251" spans="9:38" x14ac:dyDescent="0.25">
      <c r="I5251" s="1783">
        <v>0</v>
      </c>
      <c r="J5251" s="1783">
        <v>0</v>
      </c>
      <c r="O5251" s="1764">
        <f t="shared" si="1626"/>
        <v>0</v>
      </c>
      <c r="P5251" s="1806" t="str">
        <f t="shared" si="1627"/>
        <v/>
      </c>
      <c r="R5251" s="1864" t="str">
        <f t="shared" si="1628"/>
        <v/>
      </c>
      <c r="S5251" s="1807">
        <f t="shared" si="1629"/>
        <v>0</v>
      </c>
      <c r="U5251" s="1764">
        <f t="shared" si="1630"/>
        <v>0</v>
      </c>
      <c r="V5251" s="1764">
        <f t="shared" si="1631"/>
        <v>0</v>
      </c>
      <c r="W5251" s="1764">
        <f t="shared" si="1632"/>
        <v>0</v>
      </c>
      <c r="X5251" s="1768"/>
      <c r="Y5251" s="1784"/>
      <c r="Z5251" s="1770"/>
      <c r="AA5251" s="1843"/>
      <c r="AB5251" s="1843"/>
      <c r="AH5251" s="1867"/>
      <c r="AK5251" s="1868"/>
      <c r="AL5251" s="1868"/>
    </row>
    <row r="5252" spans="9:38" x14ac:dyDescent="0.25">
      <c r="I5252" s="1783">
        <v>0</v>
      </c>
      <c r="J5252" s="1783">
        <v>0</v>
      </c>
      <c r="O5252" s="1764">
        <f t="shared" si="1626"/>
        <v>0</v>
      </c>
      <c r="P5252" s="1806" t="str">
        <f t="shared" si="1627"/>
        <v/>
      </c>
      <c r="R5252" s="1864" t="str">
        <f t="shared" si="1628"/>
        <v/>
      </c>
      <c r="S5252" s="1807">
        <f t="shared" si="1629"/>
        <v>0</v>
      </c>
      <c r="U5252" s="1764">
        <f t="shared" si="1630"/>
        <v>0</v>
      </c>
      <c r="V5252" s="1764">
        <f t="shared" si="1631"/>
        <v>0</v>
      </c>
      <c r="W5252" s="1764">
        <f t="shared" si="1632"/>
        <v>0</v>
      </c>
      <c r="X5252" s="1768"/>
      <c r="Y5252" s="1784"/>
      <c r="Z5252" s="1770"/>
      <c r="AA5252" s="1843"/>
      <c r="AB5252" s="1843"/>
      <c r="AH5252" s="1867"/>
      <c r="AK5252" s="1868"/>
      <c r="AL5252" s="1868"/>
    </row>
    <row r="5253" spans="9:38" x14ac:dyDescent="0.25">
      <c r="I5253" s="1783">
        <v>0</v>
      </c>
      <c r="J5253" s="1783">
        <v>0</v>
      </c>
      <c r="O5253" s="1764">
        <f t="shared" si="1626"/>
        <v>0</v>
      </c>
      <c r="P5253" s="1806" t="str">
        <f t="shared" si="1627"/>
        <v/>
      </c>
      <c r="R5253" s="1864" t="str">
        <f t="shared" si="1628"/>
        <v/>
      </c>
      <c r="S5253" s="1807">
        <f t="shared" si="1629"/>
        <v>0</v>
      </c>
      <c r="U5253" s="1764">
        <f t="shared" si="1630"/>
        <v>0</v>
      </c>
      <c r="V5253" s="1764">
        <f t="shared" si="1631"/>
        <v>0</v>
      </c>
      <c r="W5253" s="1764">
        <f t="shared" si="1632"/>
        <v>0</v>
      </c>
      <c r="X5253" s="1768"/>
      <c r="Y5253" s="1784"/>
      <c r="Z5253" s="1770"/>
      <c r="AA5253" s="1843"/>
      <c r="AB5253" s="1843"/>
      <c r="AH5253" s="1867"/>
      <c r="AK5253" s="1868"/>
      <c r="AL5253" s="1868"/>
    </row>
    <row r="5254" spans="9:38" x14ac:dyDescent="0.25">
      <c r="I5254" s="1783">
        <v>0</v>
      </c>
      <c r="J5254" s="1783">
        <v>0</v>
      </c>
      <c r="O5254" s="1764">
        <f t="shared" si="1626"/>
        <v>0</v>
      </c>
      <c r="P5254" s="1806" t="str">
        <f t="shared" si="1627"/>
        <v/>
      </c>
      <c r="R5254" s="1864" t="str">
        <f t="shared" si="1628"/>
        <v/>
      </c>
      <c r="S5254" s="1807">
        <f t="shared" si="1629"/>
        <v>0</v>
      </c>
      <c r="U5254" s="1764">
        <f t="shared" si="1630"/>
        <v>0</v>
      </c>
      <c r="V5254" s="1764">
        <f t="shared" si="1631"/>
        <v>0</v>
      </c>
      <c r="W5254" s="1764">
        <f t="shared" si="1632"/>
        <v>0</v>
      </c>
      <c r="X5254" s="1768"/>
      <c r="Y5254" s="1784"/>
      <c r="Z5254" s="1770"/>
      <c r="AA5254" s="1843"/>
      <c r="AB5254" s="1843"/>
      <c r="AH5254" s="1867"/>
      <c r="AK5254" s="1868"/>
      <c r="AL5254" s="1868"/>
    </row>
    <row r="5255" spans="9:38" x14ac:dyDescent="0.25">
      <c r="I5255" s="1783">
        <v>0</v>
      </c>
      <c r="J5255" s="1783">
        <v>0</v>
      </c>
      <c r="O5255" s="1764">
        <f t="shared" si="1626"/>
        <v>0</v>
      </c>
      <c r="P5255" s="1806" t="str">
        <f t="shared" si="1627"/>
        <v/>
      </c>
      <c r="R5255" s="1864" t="str">
        <f t="shared" si="1628"/>
        <v/>
      </c>
      <c r="S5255" s="1807">
        <f t="shared" si="1629"/>
        <v>0</v>
      </c>
      <c r="U5255" s="1764">
        <f t="shared" si="1630"/>
        <v>0</v>
      </c>
      <c r="V5255" s="1764">
        <f t="shared" si="1631"/>
        <v>0</v>
      </c>
      <c r="W5255" s="1764">
        <f t="shared" si="1632"/>
        <v>0</v>
      </c>
      <c r="X5255" s="1768"/>
      <c r="Y5255" s="1784"/>
      <c r="Z5255" s="1770"/>
      <c r="AA5255" s="1843"/>
      <c r="AB5255" s="1843"/>
      <c r="AH5255" s="1867"/>
      <c r="AK5255" s="1868"/>
      <c r="AL5255" s="1868"/>
    </row>
    <row r="5256" spans="9:38" x14ac:dyDescent="0.25">
      <c r="I5256" s="1783">
        <v>0</v>
      </c>
      <c r="J5256" s="1783">
        <v>0</v>
      </c>
      <c r="O5256" s="1764">
        <f t="shared" si="1626"/>
        <v>0</v>
      </c>
      <c r="P5256" s="1806" t="str">
        <f t="shared" si="1627"/>
        <v/>
      </c>
      <c r="R5256" s="1864" t="str">
        <f t="shared" si="1628"/>
        <v/>
      </c>
      <c r="S5256" s="1807">
        <f t="shared" si="1629"/>
        <v>0</v>
      </c>
      <c r="U5256" s="1764">
        <f t="shared" si="1630"/>
        <v>0</v>
      </c>
      <c r="V5256" s="1764">
        <f t="shared" si="1631"/>
        <v>0</v>
      </c>
      <c r="W5256" s="1764">
        <f t="shared" si="1632"/>
        <v>0</v>
      </c>
      <c r="X5256" s="1768"/>
      <c r="Y5256" s="1784"/>
      <c r="Z5256" s="1770"/>
      <c r="AA5256" s="1843"/>
      <c r="AB5256" s="1843"/>
      <c r="AH5256" s="1867"/>
      <c r="AK5256" s="1868"/>
      <c r="AL5256" s="1868"/>
    </row>
    <row r="5257" spans="9:38" x14ac:dyDescent="0.25">
      <c r="I5257" s="1783">
        <v>0</v>
      </c>
      <c r="J5257" s="1783">
        <v>0</v>
      </c>
      <c r="O5257" s="1764">
        <f t="shared" ref="O5257:O5320" si="1633">N5257-Q5257</f>
        <v>0</v>
      </c>
      <c r="P5257" s="1806" t="str">
        <f t="shared" ref="P5257:P5320" si="1634">IF(N5257&lt;=0,"",O5257/N5257)</f>
        <v/>
      </c>
      <c r="R5257" s="1864" t="str">
        <f t="shared" ref="R5257:R5320" si="1635">IF(N5257&lt;=0,"",Q5257/N5257)</f>
        <v/>
      </c>
      <c r="S5257" s="1807">
        <f t="shared" ref="S5257:S5320" si="1636">Q5257/$S$1</f>
        <v>0</v>
      </c>
      <c r="U5257" s="1764">
        <f t="shared" ref="U5257:U5320" si="1637">((1-I5257)*O5257)+((1-J5257)*Q5257)</f>
        <v>0</v>
      </c>
      <c r="V5257" s="1764">
        <f t="shared" ref="V5257:V5320" si="1638">L5257-W5257</f>
        <v>0</v>
      </c>
      <c r="W5257" s="1764">
        <f t="shared" ref="W5257:W5320" si="1639">X5257+AC5257+AH5257+AM5257+AO5257+AR5257</f>
        <v>0</v>
      </c>
      <c r="X5257" s="1768"/>
      <c r="Y5257" s="1784"/>
      <c r="Z5257" s="1770"/>
      <c r="AA5257" s="1843"/>
      <c r="AB5257" s="1843"/>
      <c r="AH5257" s="1867"/>
      <c r="AK5257" s="1868"/>
      <c r="AL5257" s="1868"/>
    </row>
    <row r="5258" spans="9:38" x14ac:dyDescent="0.25">
      <c r="I5258" s="1783">
        <v>0</v>
      </c>
      <c r="J5258" s="1783">
        <v>0</v>
      </c>
      <c r="O5258" s="1764">
        <f t="shared" si="1633"/>
        <v>0</v>
      </c>
      <c r="P5258" s="1806" t="str">
        <f t="shared" si="1634"/>
        <v/>
      </c>
      <c r="R5258" s="1864" t="str">
        <f t="shared" si="1635"/>
        <v/>
      </c>
      <c r="S5258" s="1807">
        <f t="shared" si="1636"/>
        <v>0</v>
      </c>
      <c r="U5258" s="1764">
        <f t="shared" si="1637"/>
        <v>0</v>
      </c>
      <c r="V5258" s="1764">
        <f t="shared" si="1638"/>
        <v>0</v>
      </c>
      <c r="W5258" s="1764">
        <f t="shared" si="1639"/>
        <v>0</v>
      </c>
      <c r="X5258" s="1768"/>
      <c r="Y5258" s="1784"/>
      <c r="Z5258" s="1770"/>
      <c r="AA5258" s="1843"/>
      <c r="AB5258" s="1843"/>
      <c r="AH5258" s="1867"/>
      <c r="AK5258" s="1868"/>
      <c r="AL5258" s="1868"/>
    </row>
    <row r="5259" spans="9:38" x14ac:dyDescent="0.25">
      <c r="I5259" s="1783">
        <v>0</v>
      </c>
      <c r="J5259" s="1783">
        <v>0</v>
      </c>
      <c r="O5259" s="1764">
        <f t="shared" si="1633"/>
        <v>0</v>
      </c>
      <c r="P5259" s="1806" t="str">
        <f t="shared" si="1634"/>
        <v/>
      </c>
      <c r="R5259" s="1864" t="str">
        <f t="shared" si="1635"/>
        <v/>
      </c>
      <c r="S5259" s="1807">
        <f t="shared" si="1636"/>
        <v>0</v>
      </c>
      <c r="U5259" s="1764">
        <f t="shared" si="1637"/>
        <v>0</v>
      </c>
      <c r="V5259" s="1764">
        <f t="shared" si="1638"/>
        <v>0</v>
      </c>
      <c r="W5259" s="1764">
        <f t="shared" si="1639"/>
        <v>0</v>
      </c>
      <c r="X5259" s="1768"/>
      <c r="Y5259" s="1784"/>
      <c r="Z5259" s="1770"/>
      <c r="AA5259" s="1843"/>
      <c r="AB5259" s="1843"/>
      <c r="AH5259" s="1867"/>
      <c r="AK5259" s="1868"/>
      <c r="AL5259" s="1868"/>
    </row>
    <row r="5260" spans="9:38" x14ac:dyDescent="0.25">
      <c r="I5260" s="1783">
        <v>0</v>
      </c>
      <c r="J5260" s="1783">
        <v>0</v>
      </c>
      <c r="O5260" s="1764">
        <f t="shared" si="1633"/>
        <v>0</v>
      </c>
      <c r="P5260" s="1806" t="str">
        <f t="shared" si="1634"/>
        <v/>
      </c>
      <c r="R5260" s="1864" t="str">
        <f t="shared" si="1635"/>
        <v/>
      </c>
      <c r="S5260" s="1807">
        <f t="shared" si="1636"/>
        <v>0</v>
      </c>
      <c r="U5260" s="1764">
        <f t="shared" si="1637"/>
        <v>0</v>
      </c>
      <c r="V5260" s="1764">
        <f t="shared" si="1638"/>
        <v>0</v>
      </c>
      <c r="W5260" s="1764">
        <f t="shared" si="1639"/>
        <v>0</v>
      </c>
      <c r="X5260" s="1768"/>
      <c r="Y5260" s="1784"/>
      <c r="Z5260" s="1770"/>
      <c r="AA5260" s="1843"/>
      <c r="AB5260" s="1843"/>
      <c r="AH5260" s="1867"/>
      <c r="AK5260" s="1868"/>
      <c r="AL5260" s="1868"/>
    </row>
    <row r="5261" spans="9:38" x14ac:dyDescent="0.25">
      <c r="I5261" s="1783">
        <v>0</v>
      </c>
      <c r="J5261" s="1783">
        <v>0</v>
      </c>
      <c r="O5261" s="1764">
        <f t="shared" si="1633"/>
        <v>0</v>
      </c>
      <c r="P5261" s="1806" t="str">
        <f t="shared" si="1634"/>
        <v/>
      </c>
      <c r="R5261" s="1864" t="str">
        <f t="shared" si="1635"/>
        <v/>
      </c>
      <c r="S5261" s="1807">
        <f t="shared" si="1636"/>
        <v>0</v>
      </c>
      <c r="U5261" s="1764">
        <f t="shared" si="1637"/>
        <v>0</v>
      </c>
      <c r="V5261" s="1764">
        <f t="shared" si="1638"/>
        <v>0</v>
      </c>
      <c r="W5261" s="1764">
        <f t="shared" si="1639"/>
        <v>0</v>
      </c>
      <c r="X5261" s="1768"/>
      <c r="Y5261" s="1784"/>
      <c r="Z5261" s="1770"/>
      <c r="AA5261" s="1843"/>
      <c r="AB5261" s="1843"/>
      <c r="AH5261" s="1867"/>
      <c r="AK5261" s="1868"/>
      <c r="AL5261" s="1868"/>
    </row>
    <row r="5262" spans="9:38" x14ac:dyDescent="0.25">
      <c r="I5262" s="1783">
        <v>0</v>
      </c>
      <c r="J5262" s="1783">
        <v>0</v>
      </c>
      <c r="O5262" s="1764">
        <f t="shared" si="1633"/>
        <v>0</v>
      </c>
      <c r="P5262" s="1806" t="str">
        <f t="shared" si="1634"/>
        <v/>
      </c>
      <c r="R5262" s="1864" t="str">
        <f t="shared" si="1635"/>
        <v/>
      </c>
      <c r="S5262" s="1807">
        <f t="shared" si="1636"/>
        <v>0</v>
      </c>
      <c r="U5262" s="1764">
        <f t="shared" si="1637"/>
        <v>0</v>
      </c>
      <c r="V5262" s="1764">
        <f t="shared" si="1638"/>
        <v>0</v>
      </c>
      <c r="W5262" s="1764">
        <f t="shared" si="1639"/>
        <v>0</v>
      </c>
      <c r="X5262" s="1768"/>
      <c r="Y5262" s="1784"/>
      <c r="Z5262" s="1770"/>
      <c r="AA5262" s="1843"/>
      <c r="AB5262" s="1843"/>
      <c r="AH5262" s="1867"/>
      <c r="AK5262" s="1868"/>
      <c r="AL5262" s="1868"/>
    </row>
    <row r="5263" spans="9:38" x14ac:dyDescent="0.25">
      <c r="I5263" s="1783">
        <v>0</v>
      </c>
      <c r="J5263" s="1783">
        <v>0</v>
      </c>
      <c r="O5263" s="1764">
        <f t="shared" si="1633"/>
        <v>0</v>
      </c>
      <c r="P5263" s="1806" t="str">
        <f t="shared" si="1634"/>
        <v/>
      </c>
      <c r="R5263" s="1864" t="str">
        <f t="shared" si="1635"/>
        <v/>
      </c>
      <c r="S5263" s="1807">
        <f t="shared" si="1636"/>
        <v>0</v>
      </c>
      <c r="U5263" s="1764">
        <f t="shared" si="1637"/>
        <v>0</v>
      </c>
      <c r="V5263" s="1764">
        <f t="shared" si="1638"/>
        <v>0</v>
      </c>
      <c r="W5263" s="1764">
        <f t="shared" si="1639"/>
        <v>0</v>
      </c>
      <c r="X5263" s="1768"/>
      <c r="Y5263" s="1784"/>
      <c r="Z5263" s="1770"/>
      <c r="AA5263" s="1843"/>
      <c r="AB5263" s="1843"/>
      <c r="AH5263" s="1867"/>
      <c r="AK5263" s="1868"/>
      <c r="AL5263" s="1868"/>
    </row>
    <row r="5264" spans="9:38" x14ac:dyDescent="0.25">
      <c r="I5264" s="1783">
        <v>0</v>
      </c>
      <c r="J5264" s="1783">
        <v>0</v>
      </c>
      <c r="O5264" s="1764">
        <f t="shared" si="1633"/>
        <v>0</v>
      </c>
      <c r="P5264" s="1806" t="str">
        <f t="shared" si="1634"/>
        <v/>
      </c>
      <c r="R5264" s="1864" t="str">
        <f t="shared" si="1635"/>
        <v/>
      </c>
      <c r="S5264" s="1807">
        <f t="shared" si="1636"/>
        <v>0</v>
      </c>
      <c r="U5264" s="1764">
        <f t="shared" si="1637"/>
        <v>0</v>
      </c>
      <c r="V5264" s="1764">
        <f t="shared" si="1638"/>
        <v>0</v>
      </c>
      <c r="W5264" s="1764">
        <f t="shared" si="1639"/>
        <v>0</v>
      </c>
      <c r="X5264" s="1768"/>
      <c r="Y5264" s="1784"/>
      <c r="Z5264" s="1770"/>
      <c r="AA5264" s="1843"/>
      <c r="AB5264" s="1843"/>
      <c r="AH5264" s="1867"/>
      <c r="AK5264" s="1868"/>
      <c r="AL5264" s="1868"/>
    </row>
    <row r="5265" spans="9:38" x14ac:dyDescent="0.25">
      <c r="I5265" s="1783">
        <v>0</v>
      </c>
      <c r="J5265" s="1783">
        <v>0</v>
      </c>
      <c r="O5265" s="1764">
        <f t="shared" si="1633"/>
        <v>0</v>
      </c>
      <c r="P5265" s="1806" t="str">
        <f t="shared" si="1634"/>
        <v/>
      </c>
      <c r="R5265" s="1864" t="str">
        <f t="shared" si="1635"/>
        <v/>
      </c>
      <c r="S5265" s="1807">
        <f t="shared" si="1636"/>
        <v>0</v>
      </c>
      <c r="U5265" s="1764">
        <f t="shared" si="1637"/>
        <v>0</v>
      </c>
      <c r="V5265" s="1764">
        <f t="shared" si="1638"/>
        <v>0</v>
      </c>
      <c r="W5265" s="1764">
        <f t="shared" si="1639"/>
        <v>0</v>
      </c>
      <c r="X5265" s="1768"/>
      <c r="Y5265" s="1784"/>
      <c r="Z5265" s="1770"/>
      <c r="AA5265" s="1843"/>
      <c r="AB5265" s="1843"/>
      <c r="AH5265" s="1867"/>
      <c r="AK5265" s="1868"/>
      <c r="AL5265" s="1868"/>
    </row>
    <row r="5266" spans="9:38" x14ac:dyDescent="0.25">
      <c r="I5266" s="1783">
        <v>0</v>
      </c>
      <c r="J5266" s="1783">
        <v>0</v>
      </c>
      <c r="O5266" s="1764">
        <f t="shared" si="1633"/>
        <v>0</v>
      </c>
      <c r="P5266" s="1806" t="str">
        <f t="shared" si="1634"/>
        <v/>
      </c>
      <c r="R5266" s="1864" t="str">
        <f t="shared" si="1635"/>
        <v/>
      </c>
      <c r="S5266" s="1807">
        <f t="shared" si="1636"/>
        <v>0</v>
      </c>
      <c r="U5266" s="1764">
        <f t="shared" si="1637"/>
        <v>0</v>
      </c>
      <c r="V5266" s="1764">
        <f t="shared" si="1638"/>
        <v>0</v>
      </c>
      <c r="W5266" s="1764">
        <f t="shared" si="1639"/>
        <v>0</v>
      </c>
      <c r="X5266" s="1768"/>
      <c r="Y5266" s="1784"/>
      <c r="Z5266" s="1770"/>
      <c r="AA5266" s="1843"/>
      <c r="AB5266" s="1843"/>
      <c r="AH5266" s="1867"/>
      <c r="AK5266" s="1868"/>
      <c r="AL5266" s="1868"/>
    </row>
    <row r="5267" spans="9:38" x14ac:dyDescent="0.25">
      <c r="I5267" s="1783">
        <v>0</v>
      </c>
      <c r="J5267" s="1783">
        <v>0</v>
      </c>
      <c r="O5267" s="1764">
        <f t="shared" si="1633"/>
        <v>0</v>
      </c>
      <c r="P5267" s="1806" t="str">
        <f t="shared" si="1634"/>
        <v/>
      </c>
      <c r="R5267" s="1864" t="str">
        <f t="shared" si="1635"/>
        <v/>
      </c>
      <c r="S5267" s="1807">
        <f t="shared" si="1636"/>
        <v>0</v>
      </c>
      <c r="U5267" s="1764">
        <f t="shared" si="1637"/>
        <v>0</v>
      </c>
      <c r="V5267" s="1764">
        <f t="shared" si="1638"/>
        <v>0</v>
      </c>
      <c r="W5267" s="1764">
        <f t="shared" si="1639"/>
        <v>0</v>
      </c>
      <c r="X5267" s="1768"/>
      <c r="Y5267" s="1784"/>
      <c r="Z5267" s="1770"/>
      <c r="AA5267" s="1843"/>
      <c r="AB5267" s="1843"/>
      <c r="AH5267" s="1867"/>
      <c r="AK5267" s="1868"/>
      <c r="AL5267" s="1868"/>
    </row>
    <row r="5268" spans="9:38" x14ac:dyDescent="0.25">
      <c r="I5268" s="1783">
        <v>0</v>
      </c>
      <c r="J5268" s="1783">
        <v>0</v>
      </c>
      <c r="O5268" s="1764">
        <f t="shared" si="1633"/>
        <v>0</v>
      </c>
      <c r="P5268" s="1806" t="str">
        <f t="shared" si="1634"/>
        <v/>
      </c>
      <c r="R5268" s="1864" t="str">
        <f t="shared" si="1635"/>
        <v/>
      </c>
      <c r="S5268" s="1807">
        <f t="shared" si="1636"/>
        <v>0</v>
      </c>
      <c r="U5268" s="1764">
        <f t="shared" si="1637"/>
        <v>0</v>
      </c>
      <c r="V5268" s="1764">
        <f t="shared" si="1638"/>
        <v>0</v>
      </c>
      <c r="W5268" s="1764">
        <f t="shared" si="1639"/>
        <v>0</v>
      </c>
      <c r="X5268" s="1768"/>
      <c r="Y5268" s="1784"/>
      <c r="Z5268" s="1770"/>
      <c r="AA5268" s="1843"/>
      <c r="AB5268" s="1843"/>
      <c r="AH5268" s="1867"/>
      <c r="AK5268" s="1868"/>
      <c r="AL5268" s="1868"/>
    </row>
    <row r="5269" spans="9:38" x14ac:dyDescent="0.25">
      <c r="I5269" s="1783">
        <v>0</v>
      </c>
      <c r="J5269" s="1783">
        <v>0</v>
      </c>
      <c r="O5269" s="1764">
        <f t="shared" si="1633"/>
        <v>0</v>
      </c>
      <c r="P5269" s="1806" t="str">
        <f t="shared" si="1634"/>
        <v/>
      </c>
      <c r="R5269" s="1864" t="str">
        <f t="shared" si="1635"/>
        <v/>
      </c>
      <c r="S5269" s="1807">
        <f t="shared" si="1636"/>
        <v>0</v>
      </c>
      <c r="U5269" s="1764">
        <f t="shared" si="1637"/>
        <v>0</v>
      </c>
      <c r="V5269" s="1764">
        <f t="shared" si="1638"/>
        <v>0</v>
      </c>
      <c r="W5269" s="1764">
        <f t="shared" si="1639"/>
        <v>0</v>
      </c>
      <c r="X5269" s="1768"/>
      <c r="Y5269" s="1784"/>
      <c r="Z5269" s="1770"/>
      <c r="AA5269" s="1843"/>
      <c r="AB5269" s="1843"/>
      <c r="AH5269" s="1867"/>
      <c r="AK5269" s="1868"/>
      <c r="AL5269" s="1868"/>
    </row>
    <row r="5270" spans="9:38" x14ac:dyDescent="0.25">
      <c r="I5270" s="1783">
        <v>0</v>
      </c>
      <c r="J5270" s="1783">
        <v>0</v>
      </c>
      <c r="O5270" s="1764">
        <f t="shared" si="1633"/>
        <v>0</v>
      </c>
      <c r="P5270" s="1806" t="str">
        <f t="shared" si="1634"/>
        <v/>
      </c>
      <c r="R5270" s="1864" t="str">
        <f t="shared" si="1635"/>
        <v/>
      </c>
      <c r="S5270" s="1807">
        <f t="shared" si="1636"/>
        <v>0</v>
      </c>
      <c r="U5270" s="1764">
        <f t="shared" si="1637"/>
        <v>0</v>
      </c>
      <c r="V5270" s="1764">
        <f t="shared" si="1638"/>
        <v>0</v>
      </c>
      <c r="W5270" s="1764">
        <f t="shared" si="1639"/>
        <v>0</v>
      </c>
      <c r="X5270" s="1768"/>
      <c r="Y5270" s="1784"/>
      <c r="Z5270" s="1770"/>
      <c r="AA5270" s="1843"/>
      <c r="AB5270" s="1843"/>
      <c r="AH5270" s="1867"/>
      <c r="AK5270" s="1868"/>
      <c r="AL5270" s="1868"/>
    </row>
    <row r="5271" spans="9:38" x14ac:dyDescent="0.25">
      <c r="I5271" s="1783">
        <v>0</v>
      </c>
      <c r="J5271" s="1783">
        <v>0</v>
      </c>
      <c r="O5271" s="1764">
        <f t="shared" si="1633"/>
        <v>0</v>
      </c>
      <c r="P5271" s="1806" t="str">
        <f t="shared" si="1634"/>
        <v/>
      </c>
      <c r="R5271" s="1864" t="str">
        <f t="shared" si="1635"/>
        <v/>
      </c>
      <c r="S5271" s="1807">
        <f t="shared" si="1636"/>
        <v>0</v>
      </c>
      <c r="U5271" s="1764">
        <f t="shared" si="1637"/>
        <v>0</v>
      </c>
      <c r="V5271" s="1764">
        <f t="shared" si="1638"/>
        <v>0</v>
      </c>
      <c r="W5271" s="1764">
        <f t="shared" si="1639"/>
        <v>0</v>
      </c>
      <c r="X5271" s="1768"/>
      <c r="Y5271" s="1784"/>
      <c r="Z5271" s="1770"/>
      <c r="AA5271" s="1843"/>
      <c r="AB5271" s="1843"/>
      <c r="AH5271" s="1867"/>
      <c r="AK5271" s="1868"/>
      <c r="AL5271" s="1868"/>
    </row>
    <row r="5272" spans="9:38" x14ac:dyDescent="0.25">
      <c r="I5272" s="1783">
        <v>0</v>
      </c>
      <c r="J5272" s="1783">
        <v>0</v>
      </c>
      <c r="O5272" s="1764">
        <f t="shared" si="1633"/>
        <v>0</v>
      </c>
      <c r="P5272" s="1806" t="str">
        <f t="shared" si="1634"/>
        <v/>
      </c>
      <c r="R5272" s="1864" t="str">
        <f t="shared" si="1635"/>
        <v/>
      </c>
      <c r="S5272" s="1807">
        <f t="shared" si="1636"/>
        <v>0</v>
      </c>
      <c r="U5272" s="1764">
        <f t="shared" si="1637"/>
        <v>0</v>
      </c>
      <c r="V5272" s="1764">
        <f t="shared" si="1638"/>
        <v>0</v>
      </c>
      <c r="W5272" s="1764">
        <f t="shared" si="1639"/>
        <v>0</v>
      </c>
      <c r="X5272" s="1768"/>
      <c r="Y5272" s="1784"/>
      <c r="Z5272" s="1770"/>
      <c r="AA5272" s="1843"/>
      <c r="AB5272" s="1843"/>
      <c r="AH5272" s="1867"/>
      <c r="AK5272" s="1868"/>
      <c r="AL5272" s="1868"/>
    </row>
    <row r="5273" spans="9:38" x14ac:dyDescent="0.25">
      <c r="I5273" s="1783">
        <v>0</v>
      </c>
      <c r="J5273" s="1783">
        <v>0</v>
      </c>
      <c r="O5273" s="1764">
        <f t="shared" si="1633"/>
        <v>0</v>
      </c>
      <c r="P5273" s="1806" t="str">
        <f t="shared" si="1634"/>
        <v/>
      </c>
      <c r="R5273" s="1864" t="str">
        <f t="shared" si="1635"/>
        <v/>
      </c>
      <c r="S5273" s="1807">
        <f t="shared" si="1636"/>
        <v>0</v>
      </c>
      <c r="U5273" s="1764">
        <f t="shared" si="1637"/>
        <v>0</v>
      </c>
      <c r="V5273" s="1764">
        <f t="shared" si="1638"/>
        <v>0</v>
      </c>
      <c r="W5273" s="1764">
        <f t="shared" si="1639"/>
        <v>0</v>
      </c>
      <c r="X5273" s="1768"/>
      <c r="Y5273" s="1784"/>
      <c r="Z5273" s="1770"/>
      <c r="AA5273" s="1843"/>
      <c r="AB5273" s="1843"/>
      <c r="AH5273" s="1867"/>
      <c r="AK5273" s="1868"/>
      <c r="AL5273" s="1868"/>
    </row>
    <row r="5274" spans="9:38" x14ac:dyDescent="0.25">
      <c r="I5274" s="1783">
        <v>0</v>
      </c>
      <c r="J5274" s="1783">
        <v>0</v>
      </c>
      <c r="O5274" s="1764">
        <f t="shared" si="1633"/>
        <v>0</v>
      </c>
      <c r="P5274" s="1806" t="str">
        <f t="shared" si="1634"/>
        <v/>
      </c>
      <c r="R5274" s="1864" t="str">
        <f t="shared" si="1635"/>
        <v/>
      </c>
      <c r="S5274" s="1807">
        <f t="shared" si="1636"/>
        <v>0</v>
      </c>
      <c r="U5274" s="1764">
        <f t="shared" si="1637"/>
        <v>0</v>
      </c>
      <c r="V5274" s="1764">
        <f t="shared" si="1638"/>
        <v>0</v>
      </c>
      <c r="W5274" s="1764">
        <f t="shared" si="1639"/>
        <v>0</v>
      </c>
      <c r="X5274" s="1768"/>
      <c r="Y5274" s="1784"/>
      <c r="Z5274" s="1770"/>
      <c r="AA5274" s="1843"/>
      <c r="AB5274" s="1843"/>
      <c r="AH5274" s="1867"/>
      <c r="AK5274" s="1868"/>
      <c r="AL5274" s="1868"/>
    </row>
    <row r="5275" spans="9:38" x14ac:dyDescent="0.25">
      <c r="I5275" s="1783">
        <v>0</v>
      </c>
      <c r="J5275" s="1783">
        <v>0</v>
      </c>
      <c r="O5275" s="1764">
        <f t="shared" si="1633"/>
        <v>0</v>
      </c>
      <c r="P5275" s="1806" t="str">
        <f t="shared" si="1634"/>
        <v/>
      </c>
      <c r="R5275" s="1864" t="str">
        <f t="shared" si="1635"/>
        <v/>
      </c>
      <c r="S5275" s="1807">
        <f t="shared" si="1636"/>
        <v>0</v>
      </c>
      <c r="U5275" s="1764">
        <f t="shared" si="1637"/>
        <v>0</v>
      </c>
      <c r="V5275" s="1764">
        <f t="shared" si="1638"/>
        <v>0</v>
      </c>
      <c r="W5275" s="1764">
        <f t="shared" si="1639"/>
        <v>0</v>
      </c>
      <c r="X5275" s="1768"/>
      <c r="Y5275" s="1784"/>
      <c r="Z5275" s="1770"/>
      <c r="AA5275" s="1843"/>
      <c r="AB5275" s="1843"/>
      <c r="AH5275" s="1867"/>
      <c r="AK5275" s="1868"/>
      <c r="AL5275" s="1868"/>
    </row>
    <row r="5276" spans="9:38" x14ac:dyDescent="0.25">
      <c r="I5276" s="1783">
        <v>0</v>
      </c>
      <c r="J5276" s="1783">
        <v>0</v>
      </c>
      <c r="O5276" s="1764">
        <f t="shared" si="1633"/>
        <v>0</v>
      </c>
      <c r="P5276" s="1806" t="str">
        <f t="shared" si="1634"/>
        <v/>
      </c>
      <c r="R5276" s="1864" t="str">
        <f t="shared" si="1635"/>
        <v/>
      </c>
      <c r="S5276" s="1807">
        <f t="shared" si="1636"/>
        <v>0</v>
      </c>
      <c r="U5276" s="1764">
        <f t="shared" si="1637"/>
        <v>0</v>
      </c>
      <c r="V5276" s="1764">
        <f t="shared" si="1638"/>
        <v>0</v>
      </c>
      <c r="W5276" s="1764">
        <f t="shared" si="1639"/>
        <v>0</v>
      </c>
      <c r="X5276" s="1768"/>
      <c r="Y5276" s="1784"/>
      <c r="Z5276" s="1770"/>
      <c r="AA5276" s="1843"/>
      <c r="AB5276" s="1843"/>
      <c r="AH5276" s="1867"/>
      <c r="AK5276" s="1868"/>
      <c r="AL5276" s="1868"/>
    </row>
    <row r="5277" spans="9:38" x14ac:dyDescent="0.25">
      <c r="I5277" s="1783">
        <v>0</v>
      </c>
      <c r="J5277" s="1783">
        <v>0</v>
      </c>
      <c r="O5277" s="1764">
        <f t="shared" si="1633"/>
        <v>0</v>
      </c>
      <c r="P5277" s="1806" t="str">
        <f t="shared" si="1634"/>
        <v/>
      </c>
      <c r="R5277" s="1864" t="str">
        <f t="shared" si="1635"/>
        <v/>
      </c>
      <c r="S5277" s="1807">
        <f t="shared" si="1636"/>
        <v>0</v>
      </c>
      <c r="U5277" s="1764">
        <f t="shared" si="1637"/>
        <v>0</v>
      </c>
      <c r="V5277" s="1764">
        <f t="shared" si="1638"/>
        <v>0</v>
      </c>
      <c r="W5277" s="1764">
        <f t="shared" si="1639"/>
        <v>0</v>
      </c>
      <c r="X5277" s="1768"/>
      <c r="Y5277" s="1784"/>
      <c r="Z5277" s="1770"/>
      <c r="AA5277" s="1843"/>
      <c r="AB5277" s="1843"/>
      <c r="AH5277" s="1867"/>
      <c r="AK5277" s="1868"/>
      <c r="AL5277" s="1868"/>
    </row>
    <row r="5278" spans="9:38" x14ac:dyDescent="0.25">
      <c r="I5278" s="1783">
        <v>0</v>
      </c>
      <c r="J5278" s="1783">
        <v>0</v>
      </c>
      <c r="O5278" s="1764">
        <f t="shared" si="1633"/>
        <v>0</v>
      </c>
      <c r="P5278" s="1806" t="str">
        <f t="shared" si="1634"/>
        <v/>
      </c>
      <c r="R5278" s="1864" t="str">
        <f t="shared" si="1635"/>
        <v/>
      </c>
      <c r="S5278" s="1807">
        <f t="shared" si="1636"/>
        <v>0</v>
      </c>
      <c r="U5278" s="1764">
        <f t="shared" si="1637"/>
        <v>0</v>
      </c>
      <c r="V5278" s="1764">
        <f t="shared" si="1638"/>
        <v>0</v>
      </c>
      <c r="W5278" s="1764">
        <f t="shared" si="1639"/>
        <v>0</v>
      </c>
      <c r="X5278" s="1768"/>
      <c r="Y5278" s="1784"/>
      <c r="Z5278" s="1770"/>
      <c r="AA5278" s="1843"/>
      <c r="AB5278" s="1843"/>
      <c r="AH5278" s="1867"/>
      <c r="AK5278" s="1868"/>
      <c r="AL5278" s="1868"/>
    </row>
    <row r="5279" spans="9:38" x14ac:dyDescent="0.25">
      <c r="I5279" s="1783">
        <v>0</v>
      </c>
      <c r="J5279" s="1783">
        <v>0</v>
      </c>
      <c r="O5279" s="1764">
        <f t="shared" si="1633"/>
        <v>0</v>
      </c>
      <c r="P5279" s="1806" t="str">
        <f t="shared" si="1634"/>
        <v/>
      </c>
      <c r="R5279" s="1864" t="str">
        <f t="shared" si="1635"/>
        <v/>
      </c>
      <c r="S5279" s="1807">
        <f t="shared" si="1636"/>
        <v>0</v>
      </c>
      <c r="U5279" s="1764">
        <f t="shared" si="1637"/>
        <v>0</v>
      </c>
      <c r="V5279" s="1764">
        <f t="shared" si="1638"/>
        <v>0</v>
      </c>
      <c r="W5279" s="1764">
        <f t="shared" si="1639"/>
        <v>0</v>
      </c>
      <c r="X5279" s="1768"/>
      <c r="Y5279" s="1784"/>
      <c r="Z5279" s="1770"/>
      <c r="AA5279" s="1843"/>
      <c r="AB5279" s="1843"/>
      <c r="AH5279" s="1867"/>
      <c r="AK5279" s="1868"/>
      <c r="AL5279" s="1868"/>
    </row>
    <row r="5280" spans="9:38" x14ac:dyDescent="0.25">
      <c r="I5280" s="1783">
        <v>0</v>
      </c>
      <c r="J5280" s="1783">
        <v>0</v>
      </c>
      <c r="O5280" s="1764">
        <f t="shared" si="1633"/>
        <v>0</v>
      </c>
      <c r="P5280" s="1806" t="str">
        <f t="shared" si="1634"/>
        <v/>
      </c>
      <c r="R5280" s="1864" t="str">
        <f t="shared" si="1635"/>
        <v/>
      </c>
      <c r="S5280" s="1807">
        <f t="shared" si="1636"/>
        <v>0</v>
      </c>
      <c r="U5280" s="1764">
        <f t="shared" si="1637"/>
        <v>0</v>
      </c>
      <c r="V5280" s="1764">
        <f t="shared" si="1638"/>
        <v>0</v>
      </c>
      <c r="W5280" s="1764">
        <f t="shared" si="1639"/>
        <v>0</v>
      </c>
      <c r="X5280" s="1768"/>
      <c r="Y5280" s="1784"/>
      <c r="Z5280" s="1770"/>
      <c r="AA5280" s="1843"/>
      <c r="AB5280" s="1843"/>
      <c r="AH5280" s="1867"/>
      <c r="AK5280" s="1868"/>
      <c r="AL5280" s="1868"/>
    </row>
    <row r="5281" spans="9:38" x14ac:dyDescent="0.25">
      <c r="I5281" s="1783">
        <v>0</v>
      </c>
      <c r="J5281" s="1783">
        <v>0</v>
      </c>
      <c r="O5281" s="1764">
        <f t="shared" si="1633"/>
        <v>0</v>
      </c>
      <c r="P5281" s="1806" t="str">
        <f t="shared" si="1634"/>
        <v/>
      </c>
      <c r="R5281" s="1864" t="str">
        <f t="shared" si="1635"/>
        <v/>
      </c>
      <c r="S5281" s="1807">
        <f t="shared" si="1636"/>
        <v>0</v>
      </c>
      <c r="U5281" s="1764">
        <f t="shared" si="1637"/>
        <v>0</v>
      </c>
      <c r="V5281" s="1764">
        <f t="shared" si="1638"/>
        <v>0</v>
      </c>
      <c r="W5281" s="1764">
        <f t="shared" si="1639"/>
        <v>0</v>
      </c>
      <c r="X5281" s="1768"/>
      <c r="Y5281" s="1784"/>
      <c r="Z5281" s="1770"/>
      <c r="AA5281" s="1843"/>
      <c r="AB5281" s="1843"/>
      <c r="AH5281" s="1867"/>
      <c r="AK5281" s="1868"/>
      <c r="AL5281" s="1868"/>
    </row>
    <row r="5282" spans="9:38" x14ac:dyDescent="0.25">
      <c r="I5282" s="1783">
        <v>0</v>
      </c>
      <c r="J5282" s="1783">
        <v>0</v>
      </c>
      <c r="O5282" s="1764">
        <f t="shared" si="1633"/>
        <v>0</v>
      </c>
      <c r="P5282" s="1806" t="str">
        <f t="shared" si="1634"/>
        <v/>
      </c>
      <c r="R5282" s="1864" t="str">
        <f t="shared" si="1635"/>
        <v/>
      </c>
      <c r="S5282" s="1807">
        <f t="shared" si="1636"/>
        <v>0</v>
      </c>
      <c r="U5282" s="1764">
        <f t="shared" si="1637"/>
        <v>0</v>
      </c>
      <c r="V5282" s="1764">
        <f t="shared" si="1638"/>
        <v>0</v>
      </c>
      <c r="W5282" s="1764">
        <f t="shared" si="1639"/>
        <v>0</v>
      </c>
      <c r="X5282" s="1768"/>
      <c r="Y5282" s="1784"/>
      <c r="Z5282" s="1770"/>
      <c r="AA5282" s="1843"/>
      <c r="AB5282" s="1843"/>
      <c r="AH5282" s="1867"/>
      <c r="AK5282" s="1868"/>
      <c r="AL5282" s="1868"/>
    </row>
    <row r="5283" spans="9:38" x14ac:dyDescent="0.25">
      <c r="I5283" s="1783">
        <v>0</v>
      </c>
      <c r="J5283" s="1783">
        <v>0</v>
      </c>
      <c r="O5283" s="1764">
        <f t="shared" si="1633"/>
        <v>0</v>
      </c>
      <c r="P5283" s="1806" t="str">
        <f t="shared" si="1634"/>
        <v/>
      </c>
      <c r="R5283" s="1864" t="str">
        <f t="shared" si="1635"/>
        <v/>
      </c>
      <c r="S5283" s="1807">
        <f t="shared" si="1636"/>
        <v>0</v>
      </c>
      <c r="U5283" s="1764">
        <f t="shared" si="1637"/>
        <v>0</v>
      </c>
      <c r="V5283" s="1764">
        <f t="shared" si="1638"/>
        <v>0</v>
      </c>
      <c r="W5283" s="1764">
        <f t="shared" si="1639"/>
        <v>0</v>
      </c>
      <c r="X5283" s="1768"/>
      <c r="Y5283" s="1784"/>
      <c r="Z5283" s="1770"/>
      <c r="AA5283" s="1843"/>
      <c r="AB5283" s="1843"/>
      <c r="AH5283" s="1867"/>
      <c r="AK5283" s="1868"/>
      <c r="AL5283" s="1868"/>
    </row>
    <row r="5284" spans="9:38" x14ac:dyDescent="0.25">
      <c r="I5284" s="1783">
        <v>0</v>
      </c>
      <c r="J5284" s="1783">
        <v>0</v>
      </c>
      <c r="O5284" s="1764">
        <f t="shared" si="1633"/>
        <v>0</v>
      </c>
      <c r="P5284" s="1806" t="str">
        <f t="shared" si="1634"/>
        <v/>
      </c>
      <c r="R5284" s="1864" t="str">
        <f t="shared" si="1635"/>
        <v/>
      </c>
      <c r="S5284" s="1807">
        <f t="shared" si="1636"/>
        <v>0</v>
      </c>
      <c r="U5284" s="1764">
        <f t="shared" si="1637"/>
        <v>0</v>
      </c>
      <c r="V5284" s="1764">
        <f t="shared" si="1638"/>
        <v>0</v>
      </c>
      <c r="W5284" s="1764">
        <f t="shared" si="1639"/>
        <v>0</v>
      </c>
      <c r="X5284" s="1768"/>
      <c r="Y5284" s="1784"/>
      <c r="Z5284" s="1770"/>
      <c r="AA5284" s="1843"/>
      <c r="AB5284" s="1843"/>
      <c r="AH5284" s="1867"/>
      <c r="AK5284" s="1868"/>
      <c r="AL5284" s="1868"/>
    </row>
    <row r="5285" spans="9:38" x14ac:dyDescent="0.25">
      <c r="I5285" s="1783">
        <v>0</v>
      </c>
      <c r="J5285" s="1783">
        <v>0</v>
      </c>
      <c r="O5285" s="1764">
        <f t="shared" si="1633"/>
        <v>0</v>
      </c>
      <c r="P5285" s="1806" t="str">
        <f t="shared" si="1634"/>
        <v/>
      </c>
      <c r="R5285" s="1864" t="str">
        <f t="shared" si="1635"/>
        <v/>
      </c>
      <c r="S5285" s="1807">
        <f t="shared" si="1636"/>
        <v>0</v>
      </c>
      <c r="U5285" s="1764">
        <f t="shared" si="1637"/>
        <v>0</v>
      </c>
      <c r="V5285" s="1764">
        <f t="shared" si="1638"/>
        <v>0</v>
      </c>
      <c r="W5285" s="1764">
        <f t="shared" si="1639"/>
        <v>0</v>
      </c>
      <c r="X5285" s="1768"/>
      <c r="Y5285" s="1784"/>
      <c r="Z5285" s="1770"/>
      <c r="AA5285" s="1843"/>
      <c r="AB5285" s="1843"/>
      <c r="AH5285" s="1867"/>
      <c r="AK5285" s="1868"/>
      <c r="AL5285" s="1868"/>
    </row>
    <row r="5286" spans="9:38" x14ac:dyDescent="0.25">
      <c r="I5286" s="1783">
        <v>0</v>
      </c>
      <c r="J5286" s="1783">
        <v>0</v>
      </c>
      <c r="O5286" s="1764">
        <f t="shared" si="1633"/>
        <v>0</v>
      </c>
      <c r="P5286" s="1806" t="str">
        <f t="shared" si="1634"/>
        <v/>
      </c>
      <c r="R5286" s="1864" t="str">
        <f t="shared" si="1635"/>
        <v/>
      </c>
      <c r="S5286" s="1807">
        <f t="shared" si="1636"/>
        <v>0</v>
      </c>
      <c r="U5286" s="1764">
        <f t="shared" si="1637"/>
        <v>0</v>
      </c>
      <c r="V5286" s="1764">
        <f t="shared" si="1638"/>
        <v>0</v>
      </c>
      <c r="W5286" s="1764">
        <f t="shared" si="1639"/>
        <v>0</v>
      </c>
      <c r="X5286" s="1768"/>
      <c r="Y5286" s="1784"/>
      <c r="Z5286" s="1770"/>
      <c r="AA5286" s="1843"/>
      <c r="AB5286" s="1843"/>
      <c r="AH5286" s="1867"/>
      <c r="AK5286" s="1868"/>
      <c r="AL5286" s="1868"/>
    </row>
    <row r="5287" spans="9:38" x14ac:dyDescent="0.25">
      <c r="I5287" s="1783">
        <v>0</v>
      </c>
      <c r="J5287" s="1783">
        <v>0</v>
      </c>
      <c r="O5287" s="1764">
        <f t="shared" si="1633"/>
        <v>0</v>
      </c>
      <c r="P5287" s="1806" t="str">
        <f t="shared" si="1634"/>
        <v/>
      </c>
      <c r="R5287" s="1864" t="str">
        <f t="shared" si="1635"/>
        <v/>
      </c>
      <c r="S5287" s="1807">
        <f t="shared" si="1636"/>
        <v>0</v>
      </c>
      <c r="U5287" s="1764">
        <f t="shared" si="1637"/>
        <v>0</v>
      </c>
      <c r="V5287" s="1764">
        <f t="shared" si="1638"/>
        <v>0</v>
      </c>
      <c r="W5287" s="1764">
        <f t="shared" si="1639"/>
        <v>0</v>
      </c>
      <c r="X5287" s="1768"/>
      <c r="Y5287" s="1784"/>
      <c r="Z5287" s="1770"/>
      <c r="AA5287" s="1843"/>
      <c r="AB5287" s="1843"/>
      <c r="AH5287" s="1867"/>
      <c r="AK5287" s="1868"/>
      <c r="AL5287" s="1868"/>
    </row>
    <row r="5288" spans="9:38" x14ac:dyDescent="0.25">
      <c r="I5288" s="1783">
        <v>0</v>
      </c>
      <c r="J5288" s="1783">
        <v>0</v>
      </c>
      <c r="O5288" s="1764">
        <f t="shared" si="1633"/>
        <v>0</v>
      </c>
      <c r="P5288" s="1806" t="str">
        <f t="shared" si="1634"/>
        <v/>
      </c>
      <c r="R5288" s="1864" t="str">
        <f t="shared" si="1635"/>
        <v/>
      </c>
      <c r="S5288" s="1807">
        <f t="shared" si="1636"/>
        <v>0</v>
      </c>
      <c r="U5288" s="1764">
        <f t="shared" si="1637"/>
        <v>0</v>
      </c>
      <c r="V5288" s="1764">
        <f t="shared" si="1638"/>
        <v>0</v>
      </c>
      <c r="W5288" s="1764">
        <f t="shared" si="1639"/>
        <v>0</v>
      </c>
      <c r="X5288" s="1768"/>
      <c r="Y5288" s="1784"/>
      <c r="Z5288" s="1770"/>
      <c r="AA5288" s="1843"/>
      <c r="AB5288" s="1843"/>
      <c r="AH5288" s="1867"/>
      <c r="AK5288" s="1868"/>
      <c r="AL5288" s="1868"/>
    </row>
    <row r="5289" spans="9:38" x14ac:dyDescent="0.25">
      <c r="I5289" s="1783">
        <v>0</v>
      </c>
      <c r="J5289" s="1783">
        <v>0</v>
      </c>
      <c r="O5289" s="1764">
        <f t="shared" si="1633"/>
        <v>0</v>
      </c>
      <c r="P5289" s="1806" t="str">
        <f t="shared" si="1634"/>
        <v/>
      </c>
      <c r="R5289" s="1864" t="str">
        <f t="shared" si="1635"/>
        <v/>
      </c>
      <c r="S5289" s="1807">
        <f t="shared" si="1636"/>
        <v>0</v>
      </c>
      <c r="U5289" s="1764">
        <f t="shared" si="1637"/>
        <v>0</v>
      </c>
      <c r="V5289" s="1764">
        <f t="shared" si="1638"/>
        <v>0</v>
      </c>
      <c r="W5289" s="1764">
        <f t="shared" si="1639"/>
        <v>0</v>
      </c>
      <c r="X5289" s="1768"/>
      <c r="Y5289" s="1784"/>
      <c r="Z5289" s="1770"/>
      <c r="AA5289" s="1843"/>
      <c r="AB5289" s="1843"/>
      <c r="AH5289" s="1867"/>
      <c r="AK5289" s="1868"/>
      <c r="AL5289" s="1868"/>
    </row>
    <row r="5290" spans="9:38" x14ac:dyDescent="0.25">
      <c r="I5290" s="1783">
        <v>0</v>
      </c>
      <c r="J5290" s="1783">
        <v>0</v>
      </c>
      <c r="O5290" s="1764">
        <f t="shared" si="1633"/>
        <v>0</v>
      </c>
      <c r="P5290" s="1806" t="str">
        <f t="shared" si="1634"/>
        <v/>
      </c>
      <c r="R5290" s="1864" t="str">
        <f t="shared" si="1635"/>
        <v/>
      </c>
      <c r="S5290" s="1807">
        <f t="shared" si="1636"/>
        <v>0</v>
      </c>
      <c r="U5290" s="1764">
        <f t="shared" si="1637"/>
        <v>0</v>
      </c>
      <c r="V5290" s="1764">
        <f t="shared" si="1638"/>
        <v>0</v>
      </c>
      <c r="W5290" s="1764">
        <f t="shared" si="1639"/>
        <v>0</v>
      </c>
      <c r="X5290" s="1768"/>
      <c r="Y5290" s="1784"/>
      <c r="Z5290" s="1770"/>
      <c r="AA5290" s="1843"/>
      <c r="AB5290" s="1843"/>
      <c r="AH5290" s="1867"/>
      <c r="AK5290" s="1868"/>
      <c r="AL5290" s="1868"/>
    </row>
    <row r="5291" spans="9:38" x14ac:dyDescent="0.25">
      <c r="I5291" s="1783">
        <v>0</v>
      </c>
      <c r="J5291" s="1783">
        <v>0</v>
      </c>
      <c r="O5291" s="1764">
        <f t="shared" si="1633"/>
        <v>0</v>
      </c>
      <c r="P5291" s="1806" t="str">
        <f t="shared" si="1634"/>
        <v/>
      </c>
      <c r="R5291" s="1864" t="str">
        <f t="shared" si="1635"/>
        <v/>
      </c>
      <c r="S5291" s="1807">
        <f t="shared" si="1636"/>
        <v>0</v>
      </c>
      <c r="U5291" s="1764">
        <f t="shared" si="1637"/>
        <v>0</v>
      </c>
      <c r="V5291" s="1764">
        <f t="shared" si="1638"/>
        <v>0</v>
      </c>
      <c r="W5291" s="1764">
        <f t="shared" si="1639"/>
        <v>0</v>
      </c>
      <c r="X5291" s="1768"/>
      <c r="Y5291" s="1784"/>
      <c r="Z5291" s="1770"/>
      <c r="AA5291" s="1843"/>
      <c r="AB5291" s="1843"/>
      <c r="AH5291" s="1867"/>
      <c r="AK5291" s="1868"/>
      <c r="AL5291" s="1868"/>
    </row>
    <row r="5292" spans="9:38" x14ac:dyDescent="0.25">
      <c r="I5292" s="1783">
        <v>0</v>
      </c>
      <c r="J5292" s="1783">
        <v>0</v>
      </c>
      <c r="O5292" s="1764">
        <f t="shared" si="1633"/>
        <v>0</v>
      </c>
      <c r="P5292" s="1806" t="str">
        <f t="shared" si="1634"/>
        <v/>
      </c>
      <c r="R5292" s="1864" t="str">
        <f t="shared" si="1635"/>
        <v/>
      </c>
      <c r="S5292" s="1807">
        <f t="shared" si="1636"/>
        <v>0</v>
      </c>
      <c r="U5292" s="1764">
        <f t="shared" si="1637"/>
        <v>0</v>
      </c>
      <c r="V5292" s="1764">
        <f t="shared" si="1638"/>
        <v>0</v>
      </c>
      <c r="W5292" s="1764">
        <f t="shared" si="1639"/>
        <v>0</v>
      </c>
      <c r="X5292" s="1768"/>
      <c r="Y5292" s="1784"/>
      <c r="Z5292" s="1770"/>
      <c r="AA5292" s="1843"/>
      <c r="AB5292" s="1843"/>
      <c r="AH5292" s="1867"/>
      <c r="AK5292" s="1868"/>
      <c r="AL5292" s="1868"/>
    </row>
    <row r="5293" spans="9:38" x14ac:dyDescent="0.25">
      <c r="I5293" s="1783">
        <v>0</v>
      </c>
      <c r="J5293" s="1783">
        <v>0</v>
      </c>
      <c r="O5293" s="1764">
        <f t="shared" si="1633"/>
        <v>0</v>
      </c>
      <c r="P5293" s="1806" t="str">
        <f t="shared" si="1634"/>
        <v/>
      </c>
      <c r="R5293" s="1864" t="str">
        <f t="shared" si="1635"/>
        <v/>
      </c>
      <c r="S5293" s="1807">
        <f t="shared" si="1636"/>
        <v>0</v>
      </c>
      <c r="U5293" s="1764">
        <f t="shared" si="1637"/>
        <v>0</v>
      </c>
      <c r="V5293" s="1764">
        <f t="shared" si="1638"/>
        <v>0</v>
      </c>
      <c r="W5293" s="1764">
        <f t="shared" si="1639"/>
        <v>0</v>
      </c>
      <c r="X5293" s="1768"/>
      <c r="Y5293" s="1784"/>
      <c r="Z5293" s="1770"/>
      <c r="AA5293" s="1843"/>
      <c r="AB5293" s="1843"/>
      <c r="AH5293" s="1867"/>
      <c r="AK5293" s="1868"/>
      <c r="AL5293" s="1868"/>
    </row>
    <row r="5294" spans="9:38" x14ac:dyDescent="0.25">
      <c r="I5294" s="1783">
        <v>0</v>
      </c>
      <c r="J5294" s="1783">
        <v>0</v>
      </c>
      <c r="O5294" s="1764">
        <f t="shared" si="1633"/>
        <v>0</v>
      </c>
      <c r="P5294" s="1806" t="str">
        <f t="shared" si="1634"/>
        <v/>
      </c>
      <c r="R5294" s="1864" t="str">
        <f t="shared" si="1635"/>
        <v/>
      </c>
      <c r="S5294" s="1807">
        <f t="shared" si="1636"/>
        <v>0</v>
      </c>
      <c r="U5294" s="1764">
        <f t="shared" si="1637"/>
        <v>0</v>
      </c>
      <c r="V5294" s="1764">
        <f t="shared" si="1638"/>
        <v>0</v>
      </c>
      <c r="W5294" s="1764">
        <f t="shared" si="1639"/>
        <v>0</v>
      </c>
      <c r="X5294" s="1768"/>
      <c r="Y5294" s="1784"/>
      <c r="Z5294" s="1770"/>
      <c r="AA5294" s="1843"/>
      <c r="AB5294" s="1843"/>
      <c r="AH5294" s="1867"/>
      <c r="AK5294" s="1868"/>
      <c r="AL5294" s="1868"/>
    </row>
    <row r="5295" spans="9:38" x14ac:dyDescent="0.25">
      <c r="I5295" s="1783">
        <v>0</v>
      </c>
      <c r="J5295" s="1783">
        <v>0</v>
      </c>
      <c r="O5295" s="1764">
        <f t="shared" si="1633"/>
        <v>0</v>
      </c>
      <c r="P5295" s="1806" t="str">
        <f t="shared" si="1634"/>
        <v/>
      </c>
      <c r="R5295" s="1864" t="str">
        <f t="shared" si="1635"/>
        <v/>
      </c>
      <c r="S5295" s="1807">
        <f t="shared" si="1636"/>
        <v>0</v>
      </c>
      <c r="U5295" s="1764">
        <f t="shared" si="1637"/>
        <v>0</v>
      </c>
      <c r="V5295" s="1764">
        <f t="shared" si="1638"/>
        <v>0</v>
      </c>
      <c r="W5295" s="1764">
        <f t="shared" si="1639"/>
        <v>0</v>
      </c>
      <c r="X5295" s="1768"/>
      <c r="Y5295" s="1784"/>
      <c r="Z5295" s="1770"/>
      <c r="AA5295" s="1843"/>
      <c r="AB5295" s="1843"/>
      <c r="AH5295" s="1867"/>
      <c r="AK5295" s="1868"/>
      <c r="AL5295" s="1868"/>
    </row>
    <row r="5296" spans="9:38" x14ac:dyDescent="0.25">
      <c r="I5296" s="1783">
        <v>0</v>
      </c>
      <c r="J5296" s="1783">
        <v>0</v>
      </c>
      <c r="O5296" s="1764">
        <f t="shared" si="1633"/>
        <v>0</v>
      </c>
      <c r="P5296" s="1806" t="str">
        <f t="shared" si="1634"/>
        <v/>
      </c>
      <c r="R5296" s="1864" t="str">
        <f t="shared" si="1635"/>
        <v/>
      </c>
      <c r="S5296" s="1807">
        <f t="shared" si="1636"/>
        <v>0</v>
      </c>
      <c r="U5296" s="1764">
        <f t="shared" si="1637"/>
        <v>0</v>
      </c>
      <c r="V5296" s="1764">
        <f t="shared" si="1638"/>
        <v>0</v>
      </c>
      <c r="W5296" s="1764">
        <f t="shared" si="1639"/>
        <v>0</v>
      </c>
      <c r="X5296" s="1768"/>
      <c r="Y5296" s="1784"/>
      <c r="Z5296" s="1770"/>
      <c r="AA5296" s="1843"/>
      <c r="AB5296" s="1843"/>
      <c r="AH5296" s="1867"/>
      <c r="AK5296" s="1868"/>
      <c r="AL5296" s="1868"/>
    </row>
    <row r="5297" spans="9:38" x14ac:dyDescent="0.25">
      <c r="I5297" s="1783">
        <v>0</v>
      </c>
      <c r="J5297" s="1783">
        <v>0</v>
      </c>
      <c r="O5297" s="1764">
        <f t="shared" si="1633"/>
        <v>0</v>
      </c>
      <c r="P5297" s="1806" t="str">
        <f t="shared" si="1634"/>
        <v/>
      </c>
      <c r="R5297" s="1864" t="str">
        <f t="shared" si="1635"/>
        <v/>
      </c>
      <c r="S5297" s="1807">
        <f t="shared" si="1636"/>
        <v>0</v>
      </c>
      <c r="U5297" s="1764">
        <f t="shared" si="1637"/>
        <v>0</v>
      </c>
      <c r="V5297" s="1764">
        <f t="shared" si="1638"/>
        <v>0</v>
      </c>
      <c r="W5297" s="1764">
        <f t="shared" si="1639"/>
        <v>0</v>
      </c>
      <c r="X5297" s="1768"/>
      <c r="Y5297" s="1784"/>
      <c r="Z5297" s="1770"/>
      <c r="AA5297" s="1843"/>
      <c r="AB5297" s="1843"/>
      <c r="AH5297" s="1867"/>
      <c r="AK5297" s="1868"/>
      <c r="AL5297" s="1868"/>
    </row>
    <row r="5298" spans="9:38" x14ac:dyDescent="0.25">
      <c r="I5298" s="1783">
        <v>0</v>
      </c>
      <c r="J5298" s="1783">
        <v>0</v>
      </c>
      <c r="O5298" s="1764">
        <f t="shared" si="1633"/>
        <v>0</v>
      </c>
      <c r="P5298" s="1806" t="str">
        <f t="shared" si="1634"/>
        <v/>
      </c>
      <c r="R5298" s="1864" t="str">
        <f t="shared" si="1635"/>
        <v/>
      </c>
      <c r="S5298" s="1807">
        <f t="shared" si="1636"/>
        <v>0</v>
      </c>
      <c r="U5298" s="1764">
        <f t="shared" si="1637"/>
        <v>0</v>
      </c>
      <c r="V5298" s="1764">
        <f t="shared" si="1638"/>
        <v>0</v>
      </c>
      <c r="W5298" s="1764">
        <f t="shared" si="1639"/>
        <v>0</v>
      </c>
      <c r="X5298" s="1768"/>
      <c r="Y5298" s="1784"/>
      <c r="Z5298" s="1770"/>
      <c r="AA5298" s="1843"/>
      <c r="AB5298" s="1843"/>
      <c r="AH5298" s="1867"/>
      <c r="AK5298" s="1868"/>
      <c r="AL5298" s="1868"/>
    </row>
    <row r="5299" spans="9:38" x14ac:dyDescent="0.25">
      <c r="I5299" s="1783">
        <v>0</v>
      </c>
      <c r="J5299" s="1783">
        <v>0</v>
      </c>
      <c r="O5299" s="1764">
        <f t="shared" si="1633"/>
        <v>0</v>
      </c>
      <c r="P5299" s="1806" t="str">
        <f t="shared" si="1634"/>
        <v/>
      </c>
      <c r="R5299" s="1864" t="str">
        <f t="shared" si="1635"/>
        <v/>
      </c>
      <c r="S5299" s="1807">
        <f t="shared" si="1636"/>
        <v>0</v>
      </c>
      <c r="U5299" s="1764">
        <f t="shared" si="1637"/>
        <v>0</v>
      </c>
      <c r="V5299" s="1764">
        <f t="shared" si="1638"/>
        <v>0</v>
      </c>
      <c r="W5299" s="1764">
        <f t="shared" si="1639"/>
        <v>0</v>
      </c>
      <c r="X5299" s="1768"/>
      <c r="Y5299" s="1784"/>
      <c r="Z5299" s="1770"/>
      <c r="AA5299" s="1843"/>
      <c r="AB5299" s="1843"/>
      <c r="AH5299" s="1867"/>
      <c r="AK5299" s="1868"/>
      <c r="AL5299" s="1868"/>
    </row>
    <row r="5300" spans="9:38" x14ac:dyDescent="0.25">
      <c r="I5300" s="1783">
        <v>0</v>
      </c>
      <c r="J5300" s="1783">
        <v>0</v>
      </c>
      <c r="O5300" s="1764">
        <f t="shared" si="1633"/>
        <v>0</v>
      </c>
      <c r="P5300" s="1806" t="str">
        <f t="shared" si="1634"/>
        <v/>
      </c>
      <c r="R5300" s="1864" t="str">
        <f t="shared" si="1635"/>
        <v/>
      </c>
      <c r="S5300" s="1807">
        <f t="shared" si="1636"/>
        <v>0</v>
      </c>
      <c r="U5300" s="1764">
        <f t="shared" si="1637"/>
        <v>0</v>
      </c>
      <c r="V5300" s="1764">
        <f t="shared" si="1638"/>
        <v>0</v>
      </c>
      <c r="W5300" s="1764">
        <f t="shared" si="1639"/>
        <v>0</v>
      </c>
      <c r="X5300" s="1768"/>
      <c r="Y5300" s="1784"/>
      <c r="Z5300" s="1770"/>
      <c r="AA5300" s="1843"/>
      <c r="AB5300" s="1843"/>
      <c r="AH5300" s="1867"/>
      <c r="AK5300" s="1868"/>
      <c r="AL5300" s="1868"/>
    </row>
    <row r="5301" spans="9:38" x14ac:dyDescent="0.25">
      <c r="I5301" s="1783">
        <v>0</v>
      </c>
      <c r="J5301" s="1783">
        <v>0</v>
      </c>
      <c r="O5301" s="1764">
        <f t="shared" si="1633"/>
        <v>0</v>
      </c>
      <c r="P5301" s="1806" t="str">
        <f t="shared" si="1634"/>
        <v/>
      </c>
      <c r="R5301" s="1864" t="str">
        <f t="shared" si="1635"/>
        <v/>
      </c>
      <c r="S5301" s="1807">
        <f t="shared" si="1636"/>
        <v>0</v>
      </c>
      <c r="U5301" s="1764">
        <f t="shared" si="1637"/>
        <v>0</v>
      </c>
      <c r="V5301" s="1764">
        <f t="shared" si="1638"/>
        <v>0</v>
      </c>
      <c r="W5301" s="1764">
        <f t="shared" si="1639"/>
        <v>0</v>
      </c>
      <c r="X5301" s="1768"/>
      <c r="Y5301" s="1784"/>
      <c r="Z5301" s="1770"/>
      <c r="AA5301" s="1843"/>
      <c r="AB5301" s="1843"/>
      <c r="AH5301" s="1867"/>
      <c r="AK5301" s="1868"/>
      <c r="AL5301" s="1868"/>
    </row>
    <row r="5302" spans="9:38" x14ac:dyDescent="0.25">
      <c r="I5302" s="1783">
        <v>0</v>
      </c>
      <c r="J5302" s="1783">
        <v>0</v>
      </c>
      <c r="O5302" s="1764">
        <f t="shared" si="1633"/>
        <v>0</v>
      </c>
      <c r="P5302" s="1806" t="str">
        <f t="shared" si="1634"/>
        <v/>
      </c>
      <c r="R5302" s="1864" t="str">
        <f t="shared" si="1635"/>
        <v/>
      </c>
      <c r="S5302" s="1807">
        <f t="shared" si="1636"/>
        <v>0</v>
      </c>
      <c r="U5302" s="1764">
        <f t="shared" si="1637"/>
        <v>0</v>
      </c>
      <c r="V5302" s="1764">
        <f t="shared" si="1638"/>
        <v>0</v>
      </c>
      <c r="W5302" s="1764">
        <f t="shared" si="1639"/>
        <v>0</v>
      </c>
      <c r="X5302" s="1768"/>
      <c r="Y5302" s="1784"/>
      <c r="Z5302" s="1770"/>
      <c r="AA5302" s="1843"/>
      <c r="AB5302" s="1843"/>
      <c r="AH5302" s="1867"/>
      <c r="AK5302" s="1868"/>
      <c r="AL5302" s="1868"/>
    </row>
    <row r="5303" spans="9:38" x14ac:dyDescent="0.25">
      <c r="I5303" s="1783">
        <v>0</v>
      </c>
      <c r="J5303" s="1783">
        <v>0</v>
      </c>
      <c r="O5303" s="1764">
        <f t="shared" si="1633"/>
        <v>0</v>
      </c>
      <c r="P5303" s="1806" t="str">
        <f t="shared" si="1634"/>
        <v/>
      </c>
      <c r="R5303" s="1864" t="str">
        <f t="shared" si="1635"/>
        <v/>
      </c>
      <c r="S5303" s="1807">
        <f t="shared" si="1636"/>
        <v>0</v>
      </c>
      <c r="U5303" s="1764">
        <f t="shared" si="1637"/>
        <v>0</v>
      </c>
      <c r="V5303" s="1764">
        <f t="shared" si="1638"/>
        <v>0</v>
      </c>
      <c r="W5303" s="1764">
        <f t="shared" si="1639"/>
        <v>0</v>
      </c>
      <c r="X5303" s="1768"/>
      <c r="Y5303" s="1784"/>
      <c r="Z5303" s="1770"/>
      <c r="AA5303" s="1843"/>
      <c r="AB5303" s="1843"/>
      <c r="AH5303" s="1867"/>
      <c r="AK5303" s="1868"/>
      <c r="AL5303" s="1868"/>
    </row>
    <row r="5304" spans="9:38" x14ac:dyDescent="0.25">
      <c r="I5304" s="1783">
        <v>0</v>
      </c>
      <c r="J5304" s="1783">
        <v>0</v>
      </c>
      <c r="O5304" s="1764">
        <f t="shared" si="1633"/>
        <v>0</v>
      </c>
      <c r="P5304" s="1806" t="str">
        <f t="shared" si="1634"/>
        <v/>
      </c>
      <c r="R5304" s="1864" t="str">
        <f t="shared" si="1635"/>
        <v/>
      </c>
      <c r="S5304" s="1807">
        <f t="shared" si="1636"/>
        <v>0</v>
      </c>
      <c r="U5304" s="1764">
        <f t="shared" si="1637"/>
        <v>0</v>
      </c>
      <c r="V5304" s="1764">
        <f t="shared" si="1638"/>
        <v>0</v>
      </c>
      <c r="W5304" s="1764">
        <f t="shared" si="1639"/>
        <v>0</v>
      </c>
      <c r="X5304" s="1768"/>
      <c r="Y5304" s="1784"/>
      <c r="Z5304" s="1770"/>
      <c r="AA5304" s="1843"/>
      <c r="AB5304" s="1843"/>
      <c r="AH5304" s="1867"/>
      <c r="AK5304" s="1868"/>
      <c r="AL5304" s="1868"/>
    </row>
    <row r="5305" spans="9:38" x14ac:dyDescent="0.25">
      <c r="I5305" s="1783">
        <v>0</v>
      </c>
      <c r="J5305" s="1783">
        <v>0</v>
      </c>
      <c r="O5305" s="1764">
        <f t="shared" si="1633"/>
        <v>0</v>
      </c>
      <c r="P5305" s="1806" t="str">
        <f t="shared" si="1634"/>
        <v/>
      </c>
      <c r="R5305" s="1864" t="str">
        <f t="shared" si="1635"/>
        <v/>
      </c>
      <c r="S5305" s="1807">
        <f t="shared" si="1636"/>
        <v>0</v>
      </c>
      <c r="U5305" s="1764">
        <f t="shared" si="1637"/>
        <v>0</v>
      </c>
      <c r="V5305" s="1764">
        <f t="shared" si="1638"/>
        <v>0</v>
      </c>
      <c r="W5305" s="1764">
        <f t="shared" si="1639"/>
        <v>0</v>
      </c>
      <c r="X5305" s="1768"/>
      <c r="Y5305" s="1784"/>
      <c r="Z5305" s="1770"/>
      <c r="AA5305" s="1843"/>
      <c r="AB5305" s="1843"/>
      <c r="AH5305" s="1867"/>
      <c r="AK5305" s="1868"/>
      <c r="AL5305" s="1868"/>
    </row>
    <row r="5306" spans="9:38" x14ac:dyDescent="0.25">
      <c r="I5306" s="1783">
        <v>0</v>
      </c>
      <c r="J5306" s="1783">
        <v>0</v>
      </c>
      <c r="O5306" s="1764">
        <f t="shared" si="1633"/>
        <v>0</v>
      </c>
      <c r="P5306" s="1806" t="str">
        <f t="shared" si="1634"/>
        <v/>
      </c>
      <c r="R5306" s="1864" t="str">
        <f t="shared" si="1635"/>
        <v/>
      </c>
      <c r="S5306" s="1807">
        <f t="shared" si="1636"/>
        <v>0</v>
      </c>
      <c r="U5306" s="1764">
        <f t="shared" si="1637"/>
        <v>0</v>
      </c>
      <c r="V5306" s="1764">
        <f t="shared" si="1638"/>
        <v>0</v>
      </c>
      <c r="W5306" s="1764">
        <f t="shared" si="1639"/>
        <v>0</v>
      </c>
      <c r="X5306" s="1768"/>
      <c r="Y5306" s="1784"/>
      <c r="Z5306" s="1770"/>
      <c r="AA5306" s="1843"/>
      <c r="AB5306" s="1843"/>
      <c r="AH5306" s="1867"/>
      <c r="AK5306" s="1868"/>
      <c r="AL5306" s="1868"/>
    </row>
    <row r="5307" spans="9:38" x14ac:dyDescent="0.25">
      <c r="I5307" s="1783">
        <v>0</v>
      </c>
      <c r="J5307" s="1783">
        <v>0</v>
      </c>
      <c r="O5307" s="1764">
        <f t="shared" si="1633"/>
        <v>0</v>
      </c>
      <c r="P5307" s="1806" t="str">
        <f t="shared" si="1634"/>
        <v/>
      </c>
      <c r="R5307" s="1864" t="str">
        <f t="shared" si="1635"/>
        <v/>
      </c>
      <c r="S5307" s="1807">
        <f t="shared" si="1636"/>
        <v>0</v>
      </c>
      <c r="U5307" s="1764">
        <f t="shared" si="1637"/>
        <v>0</v>
      </c>
      <c r="V5307" s="1764">
        <f t="shared" si="1638"/>
        <v>0</v>
      </c>
      <c r="W5307" s="1764">
        <f t="shared" si="1639"/>
        <v>0</v>
      </c>
      <c r="X5307" s="1768"/>
      <c r="Y5307" s="1784"/>
      <c r="Z5307" s="1770"/>
      <c r="AA5307" s="1843"/>
      <c r="AB5307" s="1843"/>
      <c r="AH5307" s="1867"/>
      <c r="AK5307" s="1868"/>
      <c r="AL5307" s="1868"/>
    </row>
    <row r="5308" spans="9:38" x14ac:dyDescent="0.25">
      <c r="I5308" s="1783">
        <v>0</v>
      </c>
      <c r="J5308" s="1783">
        <v>0</v>
      </c>
      <c r="O5308" s="1764">
        <f t="shared" si="1633"/>
        <v>0</v>
      </c>
      <c r="P5308" s="1806" t="str">
        <f t="shared" si="1634"/>
        <v/>
      </c>
      <c r="R5308" s="1864" t="str">
        <f t="shared" si="1635"/>
        <v/>
      </c>
      <c r="S5308" s="1807">
        <f t="shared" si="1636"/>
        <v>0</v>
      </c>
      <c r="U5308" s="1764">
        <f t="shared" si="1637"/>
        <v>0</v>
      </c>
      <c r="V5308" s="1764">
        <f t="shared" si="1638"/>
        <v>0</v>
      </c>
      <c r="W5308" s="1764">
        <f t="shared" si="1639"/>
        <v>0</v>
      </c>
      <c r="X5308" s="1768"/>
      <c r="Y5308" s="1784"/>
      <c r="Z5308" s="1770"/>
      <c r="AA5308" s="1843"/>
      <c r="AB5308" s="1843"/>
      <c r="AH5308" s="1867"/>
      <c r="AK5308" s="1868"/>
      <c r="AL5308" s="1868"/>
    </row>
    <row r="5309" spans="9:38" x14ac:dyDescent="0.25">
      <c r="I5309" s="1783">
        <v>0</v>
      </c>
      <c r="J5309" s="1783">
        <v>0</v>
      </c>
      <c r="O5309" s="1764">
        <f t="shared" si="1633"/>
        <v>0</v>
      </c>
      <c r="P5309" s="1806" t="str">
        <f t="shared" si="1634"/>
        <v/>
      </c>
      <c r="R5309" s="1864" t="str">
        <f t="shared" si="1635"/>
        <v/>
      </c>
      <c r="S5309" s="1807">
        <f t="shared" si="1636"/>
        <v>0</v>
      </c>
      <c r="U5309" s="1764">
        <f t="shared" si="1637"/>
        <v>0</v>
      </c>
      <c r="V5309" s="1764">
        <f t="shared" si="1638"/>
        <v>0</v>
      </c>
      <c r="W5309" s="1764">
        <f t="shared" si="1639"/>
        <v>0</v>
      </c>
      <c r="X5309" s="1768"/>
      <c r="Y5309" s="1784"/>
      <c r="Z5309" s="1770"/>
      <c r="AA5309" s="1843"/>
      <c r="AB5309" s="1843"/>
      <c r="AH5309" s="1867"/>
      <c r="AK5309" s="1868"/>
      <c r="AL5309" s="1868"/>
    </row>
    <row r="5310" spans="9:38" x14ac:dyDescent="0.25">
      <c r="I5310" s="1783">
        <v>0</v>
      </c>
      <c r="J5310" s="1783">
        <v>0</v>
      </c>
      <c r="O5310" s="1764">
        <f t="shared" si="1633"/>
        <v>0</v>
      </c>
      <c r="P5310" s="1806" t="str">
        <f t="shared" si="1634"/>
        <v/>
      </c>
      <c r="R5310" s="1864" t="str">
        <f t="shared" si="1635"/>
        <v/>
      </c>
      <c r="S5310" s="1807">
        <f t="shared" si="1636"/>
        <v>0</v>
      </c>
      <c r="U5310" s="1764">
        <f t="shared" si="1637"/>
        <v>0</v>
      </c>
      <c r="V5310" s="1764">
        <f t="shared" si="1638"/>
        <v>0</v>
      </c>
      <c r="W5310" s="1764">
        <f t="shared" si="1639"/>
        <v>0</v>
      </c>
      <c r="X5310" s="1768"/>
      <c r="Y5310" s="1784"/>
      <c r="Z5310" s="1770"/>
      <c r="AA5310" s="1843"/>
      <c r="AB5310" s="1843"/>
      <c r="AH5310" s="1867"/>
      <c r="AK5310" s="1868"/>
      <c r="AL5310" s="1868"/>
    </row>
    <row r="5311" spans="9:38" x14ac:dyDescent="0.25">
      <c r="I5311" s="1783">
        <v>0</v>
      </c>
      <c r="J5311" s="1783">
        <v>0</v>
      </c>
      <c r="O5311" s="1764">
        <f t="shared" si="1633"/>
        <v>0</v>
      </c>
      <c r="P5311" s="1806" t="str">
        <f t="shared" si="1634"/>
        <v/>
      </c>
      <c r="R5311" s="1864" t="str">
        <f t="shared" si="1635"/>
        <v/>
      </c>
      <c r="S5311" s="1807">
        <f t="shared" si="1636"/>
        <v>0</v>
      </c>
      <c r="U5311" s="1764">
        <f t="shared" si="1637"/>
        <v>0</v>
      </c>
      <c r="V5311" s="1764">
        <f t="shared" si="1638"/>
        <v>0</v>
      </c>
      <c r="W5311" s="1764">
        <f t="shared" si="1639"/>
        <v>0</v>
      </c>
      <c r="X5311" s="1768"/>
      <c r="Y5311" s="1784"/>
      <c r="Z5311" s="1770"/>
      <c r="AA5311" s="1843"/>
      <c r="AB5311" s="1843"/>
      <c r="AH5311" s="1867"/>
      <c r="AK5311" s="1868"/>
      <c r="AL5311" s="1868"/>
    </row>
    <row r="5312" spans="9:38" x14ac:dyDescent="0.25">
      <c r="I5312" s="1783">
        <v>0</v>
      </c>
      <c r="J5312" s="1783">
        <v>0</v>
      </c>
      <c r="O5312" s="1764">
        <f t="shared" si="1633"/>
        <v>0</v>
      </c>
      <c r="P5312" s="1806" t="str">
        <f t="shared" si="1634"/>
        <v/>
      </c>
      <c r="R5312" s="1864" t="str">
        <f t="shared" si="1635"/>
        <v/>
      </c>
      <c r="S5312" s="1807">
        <f t="shared" si="1636"/>
        <v>0</v>
      </c>
      <c r="U5312" s="1764">
        <f t="shared" si="1637"/>
        <v>0</v>
      </c>
      <c r="V5312" s="1764">
        <f t="shared" si="1638"/>
        <v>0</v>
      </c>
      <c r="W5312" s="1764">
        <f t="shared" si="1639"/>
        <v>0</v>
      </c>
      <c r="X5312" s="1768"/>
      <c r="Y5312" s="1784"/>
      <c r="Z5312" s="1770"/>
      <c r="AA5312" s="1843"/>
      <c r="AB5312" s="1843"/>
      <c r="AH5312" s="1867"/>
      <c r="AK5312" s="1868"/>
      <c r="AL5312" s="1868"/>
    </row>
    <row r="5313" spans="9:38" x14ac:dyDescent="0.25">
      <c r="I5313" s="1783">
        <v>0</v>
      </c>
      <c r="J5313" s="1783">
        <v>0</v>
      </c>
      <c r="O5313" s="1764">
        <f t="shared" si="1633"/>
        <v>0</v>
      </c>
      <c r="P5313" s="1806" t="str">
        <f t="shared" si="1634"/>
        <v/>
      </c>
      <c r="R5313" s="1864" t="str">
        <f t="shared" si="1635"/>
        <v/>
      </c>
      <c r="S5313" s="1807">
        <f t="shared" si="1636"/>
        <v>0</v>
      </c>
      <c r="U5313" s="1764">
        <f t="shared" si="1637"/>
        <v>0</v>
      </c>
      <c r="V5313" s="1764">
        <f t="shared" si="1638"/>
        <v>0</v>
      </c>
      <c r="W5313" s="1764">
        <f t="shared" si="1639"/>
        <v>0</v>
      </c>
      <c r="X5313" s="1768"/>
      <c r="Y5313" s="1784"/>
      <c r="Z5313" s="1770"/>
      <c r="AA5313" s="1843"/>
      <c r="AB5313" s="1843"/>
      <c r="AH5313" s="1867"/>
      <c r="AK5313" s="1868"/>
      <c r="AL5313" s="1868"/>
    </row>
    <row r="5314" spans="9:38" x14ac:dyDescent="0.25">
      <c r="I5314" s="1783">
        <v>0</v>
      </c>
      <c r="J5314" s="1783">
        <v>0</v>
      </c>
      <c r="O5314" s="1764">
        <f t="shared" si="1633"/>
        <v>0</v>
      </c>
      <c r="P5314" s="1806" t="str">
        <f t="shared" si="1634"/>
        <v/>
      </c>
      <c r="R5314" s="1864" t="str">
        <f t="shared" si="1635"/>
        <v/>
      </c>
      <c r="S5314" s="1807">
        <f t="shared" si="1636"/>
        <v>0</v>
      </c>
      <c r="U5314" s="1764">
        <f t="shared" si="1637"/>
        <v>0</v>
      </c>
      <c r="V5314" s="1764">
        <f t="shared" si="1638"/>
        <v>0</v>
      </c>
      <c r="W5314" s="1764">
        <f t="shared" si="1639"/>
        <v>0</v>
      </c>
      <c r="X5314" s="1768"/>
      <c r="Y5314" s="1784"/>
      <c r="Z5314" s="1770"/>
      <c r="AA5314" s="1843"/>
      <c r="AB5314" s="1843"/>
      <c r="AH5314" s="1867"/>
      <c r="AK5314" s="1868"/>
      <c r="AL5314" s="1868"/>
    </row>
    <row r="5315" spans="9:38" x14ac:dyDescent="0.25">
      <c r="I5315" s="1783">
        <v>0</v>
      </c>
      <c r="J5315" s="1783">
        <v>0</v>
      </c>
      <c r="O5315" s="1764">
        <f t="shared" si="1633"/>
        <v>0</v>
      </c>
      <c r="P5315" s="1806" t="str">
        <f t="shared" si="1634"/>
        <v/>
      </c>
      <c r="R5315" s="1864" t="str">
        <f t="shared" si="1635"/>
        <v/>
      </c>
      <c r="S5315" s="1807">
        <f t="shared" si="1636"/>
        <v>0</v>
      </c>
      <c r="U5315" s="1764">
        <f t="shared" si="1637"/>
        <v>0</v>
      </c>
      <c r="V5315" s="1764">
        <f t="shared" si="1638"/>
        <v>0</v>
      </c>
      <c r="W5315" s="1764">
        <f t="shared" si="1639"/>
        <v>0</v>
      </c>
      <c r="X5315" s="1768"/>
      <c r="Y5315" s="1784"/>
      <c r="Z5315" s="1770"/>
      <c r="AA5315" s="1843"/>
      <c r="AB5315" s="1843"/>
      <c r="AH5315" s="1867"/>
      <c r="AK5315" s="1868"/>
      <c r="AL5315" s="1868"/>
    </row>
    <row r="5316" spans="9:38" x14ac:dyDescent="0.25">
      <c r="I5316" s="1783">
        <v>0</v>
      </c>
      <c r="J5316" s="1783">
        <v>0</v>
      </c>
      <c r="O5316" s="1764">
        <f t="shared" si="1633"/>
        <v>0</v>
      </c>
      <c r="P5316" s="1806" t="str">
        <f t="shared" si="1634"/>
        <v/>
      </c>
      <c r="R5316" s="1864" t="str">
        <f t="shared" si="1635"/>
        <v/>
      </c>
      <c r="S5316" s="1807">
        <f t="shared" si="1636"/>
        <v>0</v>
      </c>
      <c r="U5316" s="1764">
        <f t="shared" si="1637"/>
        <v>0</v>
      </c>
      <c r="V5316" s="1764">
        <f t="shared" si="1638"/>
        <v>0</v>
      </c>
      <c r="W5316" s="1764">
        <f t="shared" si="1639"/>
        <v>0</v>
      </c>
      <c r="X5316" s="1768"/>
      <c r="Y5316" s="1784"/>
      <c r="Z5316" s="1770"/>
      <c r="AA5316" s="1843"/>
      <c r="AB5316" s="1843"/>
      <c r="AH5316" s="1867"/>
      <c r="AK5316" s="1868"/>
      <c r="AL5316" s="1868"/>
    </row>
    <row r="5317" spans="9:38" x14ac:dyDescent="0.25">
      <c r="I5317" s="1783">
        <v>0</v>
      </c>
      <c r="J5317" s="1783">
        <v>0</v>
      </c>
      <c r="O5317" s="1764">
        <f t="shared" si="1633"/>
        <v>0</v>
      </c>
      <c r="P5317" s="1806" t="str">
        <f t="shared" si="1634"/>
        <v/>
      </c>
      <c r="R5317" s="1864" t="str">
        <f t="shared" si="1635"/>
        <v/>
      </c>
      <c r="S5317" s="1807">
        <f t="shared" si="1636"/>
        <v>0</v>
      </c>
      <c r="U5317" s="1764">
        <f t="shared" si="1637"/>
        <v>0</v>
      </c>
      <c r="V5317" s="1764">
        <f t="shared" si="1638"/>
        <v>0</v>
      </c>
      <c r="W5317" s="1764">
        <f t="shared" si="1639"/>
        <v>0</v>
      </c>
      <c r="X5317" s="1768"/>
      <c r="Y5317" s="1784"/>
      <c r="Z5317" s="1770"/>
      <c r="AA5317" s="1843"/>
      <c r="AB5317" s="1843"/>
      <c r="AH5317" s="1867"/>
      <c r="AK5317" s="1868"/>
      <c r="AL5317" s="1868"/>
    </row>
    <row r="5318" spans="9:38" x14ac:dyDescent="0.25">
      <c r="I5318" s="1783">
        <v>0</v>
      </c>
      <c r="J5318" s="1783">
        <v>0</v>
      </c>
      <c r="O5318" s="1764">
        <f t="shared" si="1633"/>
        <v>0</v>
      </c>
      <c r="P5318" s="1806" t="str">
        <f t="shared" si="1634"/>
        <v/>
      </c>
      <c r="R5318" s="1864" t="str">
        <f t="shared" si="1635"/>
        <v/>
      </c>
      <c r="S5318" s="1807">
        <f t="shared" si="1636"/>
        <v>0</v>
      </c>
      <c r="U5318" s="1764">
        <f t="shared" si="1637"/>
        <v>0</v>
      </c>
      <c r="V5318" s="1764">
        <f t="shared" si="1638"/>
        <v>0</v>
      </c>
      <c r="W5318" s="1764">
        <f t="shared" si="1639"/>
        <v>0</v>
      </c>
      <c r="X5318" s="1768"/>
      <c r="Y5318" s="1784"/>
      <c r="Z5318" s="1770"/>
      <c r="AA5318" s="1843"/>
      <c r="AB5318" s="1843"/>
      <c r="AH5318" s="1867"/>
      <c r="AK5318" s="1868"/>
      <c r="AL5318" s="1868"/>
    </row>
    <row r="5319" spans="9:38" x14ac:dyDescent="0.25">
      <c r="I5319" s="1783">
        <v>0</v>
      </c>
      <c r="J5319" s="1783">
        <v>0</v>
      </c>
      <c r="O5319" s="1764">
        <f t="shared" si="1633"/>
        <v>0</v>
      </c>
      <c r="P5319" s="1806" t="str">
        <f t="shared" si="1634"/>
        <v/>
      </c>
      <c r="R5319" s="1864" t="str">
        <f t="shared" si="1635"/>
        <v/>
      </c>
      <c r="S5319" s="1807">
        <f t="shared" si="1636"/>
        <v>0</v>
      </c>
      <c r="U5319" s="1764">
        <f t="shared" si="1637"/>
        <v>0</v>
      </c>
      <c r="V5319" s="1764">
        <f t="shared" si="1638"/>
        <v>0</v>
      </c>
      <c r="W5319" s="1764">
        <f t="shared" si="1639"/>
        <v>0</v>
      </c>
      <c r="X5319" s="1768"/>
      <c r="Y5319" s="1784"/>
      <c r="Z5319" s="1770"/>
      <c r="AA5319" s="1843"/>
      <c r="AB5319" s="1843"/>
      <c r="AH5319" s="1867"/>
      <c r="AK5319" s="1868"/>
      <c r="AL5319" s="1868"/>
    </row>
    <row r="5320" spans="9:38" x14ac:dyDescent="0.25">
      <c r="I5320" s="1783">
        <v>0</v>
      </c>
      <c r="J5320" s="1783">
        <v>0</v>
      </c>
      <c r="O5320" s="1764">
        <f t="shared" si="1633"/>
        <v>0</v>
      </c>
      <c r="P5320" s="1806" t="str">
        <f t="shared" si="1634"/>
        <v/>
      </c>
      <c r="R5320" s="1864" t="str">
        <f t="shared" si="1635"/>
        <v/>
      </c>
      <c r="S5320" s="1807">
        <f t="shared" si="1636"/>
        <v>0</v>
      </c>
      <c r="U5320" s="1764">
        <f t="shared" si="1637"/>
        <v>0</v>
      </c>
      <c r="V5320" s="1764">
        <f t="shared" si="1638"/>
        <v>0</v>
      </c>
      <c r="W5320" s="1764">
        <f t="shared" si="1639"/>
        <v>0</v>
      </c>
      <c r="X5320" s="1768"/>
      <c r="Y5320" s="1784"/>
      <c r="Z5320" s="1770"/>
      <c r="AA5320" s="1843"/>
      <c r="AB5320" s="1843"/>
      <c r="AH5320" s="1867"/>
      <c r="AK5320" s="1868"/>
      <c r="AL5320" s="1868"/>
    </row>
    <row r="5321" spans="9:38" x14ac:dyDescent="0.25">
      <c r="I5321" s="1783">
        <v>0</v>
      </c>
      <c r="J5321" s="1783">
        <v>0</v>
      </c>
      <c r="O5321" s="1764">
        <f t="shared" ref="O5321:O5384" si="1640">N5321-Q5321</f>
        <v>0</v>
      </c>
      <c r="P5321" s="1806" t="str">
        <f t="shared" ref="P5321:P5384" si="1641">IF(N5321&lt;=0,"",O5321/N5321)</f>
        <v/>
      </c>
      <c r="R5321" s="1864" t="str">
        <f t="shared" ref="R5321:R5384" si="1642">IF(N5321&lt;=0,"",Q5321/N5321)</f>
        <v/>
      </c>
      <c r="S5321" s="1807">
        <f t="shared" ref="S5321:S5384" si="1643">Q5321/$S$1</f>
        <v>0</v>
      </c>
      <c r="U5321" s="1764">
        <f t="shared" ref="U5321:U5384" si="1644">((1-I5321)*O5321)+((1-J5321)*Q5321)</f>
        <v>0</v>
      </c>
      <c r="V5321" s="1764">
        <f t="shared" ref="V5321:V5384" si="1645">L5321-W5321</f>
        <v>0</v>
      </c>
      <c r="W5321" s="1764">
        <f t="shared" ref="W5321:W5384" si="1646">X5321+AC5321+AH5321+AM5321+AO5321+AR5321</f>
        <v>0</v>
      </c>
      <c r="X5321" s="1768"/>
      <c r="Y5321" s="1784"/>
      <c r="Z5321" s="1770"/>
      <c r="AA5321" s="1843"/>
      <c r="AB5321" s="1843"/>
      <c r="AH5321" s="1867"/>
      <c r="AK5321" s="1868"/>
      <c r="AL5321" s="1868"/>
    </row>
    <row r="5322" spans="9:38" x14ac:dyDescent="0.25">
      <c r="I5322" s="1783">
        <v>0</v>
      </c>
      <c r="J5322" s="1783">
        <v>0</v>
      </c>
      <c r="O5322" s="1764">
        <f t="shared" si="1640"/>
        <v>0</v>
      </c>
      <c r="P5322" s="1806" t="str">
        <f t="shared" si="1641"/>
        <v/>
      </c>
      <c r="R5322" s="1864" t="str">
        <f t="shared" si="1642"/>
        <v/>
      </c>
      <c r="S5322" s="1807">
        <f t="shared" si="1643"/>
        <v>0</v>
      </c>
      <c r="U5322" s="1764">
        <f t="shared" si="1644"/>
        <v>0</v>
      </c>
      <c r="V5322" s="1764">
        <f t="shared" si="1645"/>
        <v>0</v>
      </c>
      <c r="W5322" s="1764">
        <f t="shared" si="1646"/>
        <v>0</v>
      </c>
      <c r="X5322" s="1768"/>
      <c r="Y5322" s="1784"/>
      <c r="Z5322" s="1770"/>
      <c r="AA5322" s="1843"/>
      <c r="AB5322" s="1843"/>
      <c r="AH5322" s="1867"/>
      <c r="AK5322" s="1868"/>
      <c r="AL5322" s="1868"/>
    </row>
    <row r="5323" spans="9:38" x14ac:dyDescent="0.25">
      <c r="I5323" s="1783">
        <v>0</v>
      </c>
      <c r="J5323" s="1783">
        <v>0</v>
      </c>
      <c r="O5323" s="1764">
        <f t="shared" si="1640"/>
        <v>0</v>
      </c>
      <c r="P5323" s="1806" t="str">
        <f t="shared" si="1641"/>
        <v/>
      </c>
      <c r="R5323" s="1864" t="str">
        <f t="shared" si="1642"/>
        <v/>
      </c>
      <c r="S5323" s="1807">
        <f t="shared" si="1643"/>
        <v>0</v>
      </c>
      <c r="U5323" s="1764">
        <f t="shared" si="1644"/>
        <v>0</v>
      </c>
      <c r="V5323" s="1764">
        <f t="shared" si="1645"/>
        <v>0</v>
      </c>
      <c r="W5323" s="1764">
        <f t="shared" si="1646"/>
        <v>0</v>
      </c>
      <c r="X5323" s="1768"/>
      <c r="Y5323" s="1784"/>
      <c r="Z5323" s="1770"/>
      <c r="AA5323" s="1843"/>
      <c r="AB5323" s="1843"/>
      <c r="AH5323" s="1867"/>
      <c r="AK5323" s="1868"/>
      <c r="AL5323" s="1868"/>
    </row>
    <row r="5324" spans="9:38" x14ac:dyDescent="0.25">
      <c r="I5324" s="1783">
        <v>0</v>
      </c>
      <c r="J5324" s="1783">
        <v>0</v>
      </c>
      <c r="O5324" s="1764">
        <f t="shared" si="1640"/>
        <v>0</v>
      </c>
      <c r="P5324" s="1806" t="str">
        <f t="shared" si="1641"/>
        <v/>
      </c>
      <c r="R5324" s="1864" t="str">
        <f t="shared" si="1642"/>
        <v/>
      </c>
      <c r="S5324" s="1807">
        <f t="shared" si="1643"/>
        <v>0</v>
      </c>
      <c r="U5324" s="1764">
        <f t="shared" si="1644"/>
        <v>0</v>
      </c>
      <c r="V5324" s="1764">
        <f t="shared" si="1645"/>
        <v>0</v>
      </c>
      <c r="W5324" s="1764">
        <f t="shared" si="1646"/>
        <v>0</v>
      </c>
      <c r="X5324" s="1768"/>
      <c r="Y5324" s="1784"/>
      <c r="Z5324" s="1770"/>
      <c r="AA5324" s="1843"/>
      <c r="AB5324" s="1843"/>
      <c r="AH5324" s="1867"/>
      <c r="AK5324" s="1868"/>
      <c r="AL5324" s="1868"/>
    </row>
    <row r="5325" spans="9:38" x14ac:dyDescent="0.25">
      <c r="I5325" s="1783">
        <v>0</v>
      </c>
      <c r="J5325" s="1783">
        <v>0</v>
      </c>
      <c r="O5325" s="1764">
        <f t="shared" si="1640"/>
        <v>0</v>
      </c>
      <c r="P5325" s="1806" t="str">
        <f t="shared" si="1641"/>
        <v/>
      </c>
      <c r="R5325" s="1864" t="str">
        <f t="shared" si="1642"/>
        <v/>
      </c>
      <c r="S5325" s="1807">
        <f t="shared" si="1643"/>
        <v>0</v>
      </c>
      <c r="U5325" s="1764">
        <f t="shared" si="1644"/>
        <v>0</v>
      </c>
      <c r="V5325" s="1764">
        <f t="shared" si="1645"/>
        <v>0</v>
      </c>
      <c r="W5325" s="1764">
        <f t="shared" si="1646"/>
        <v>0</v>
      </c>
      <c r="X5325" s="1768"/>
      <c r="Y5325" s="1784"/>
      <c r="Z5325" s="1770"/>
      <c r="AA5325" s="1843"/>
      <c r="AB5325" s="1843"/>
      <c r="AH5325" s="1867"/>
      <c r="AK5325" s="1868"/>
      <c r="AL5325" s="1868"/>
    </row>
    <row r="5326" spans="9:38" x14ac:dyDescent="0.25">
      <c r="I5326" s="1783">
        <v>0</v>
      </c>
      <c r="J5326" s="1783">
        <v>0</v>
      </c>
      <c r="O5326" s="1764">
        <f t="shared" si="1640"/>
        <v>0</v>
      </c>
      <c r="P5326" s="1806" t="str">
        <f t="shared" si="1641"/>
        <v/>
      </c>
      <c r="R5326" s="1864" t="str">
        <f t="shared" si="1642"/>
        <v/>
      </c>
      <c r="S5326" s="1807">
        <f t="shared" si="1643"/>
        <v>0</v>
      </c>
      <c r="U5326" s="1764">
        <f t="shared" si="1644"/>
        <v>0</v>
      </c>
      <c r="V5326" s="1764">
        <f t="shared" si="1645"/>
        <v>0</v>
      </c>
      <c r="W5326" s="1764">
        <f t="shared" si="1646"/>
        <v>0</v>
      </c>
      <c r="X5326" s="1768"/>
      <c r="Y5326" s="1784"/>
      <c r="Z5326" s="1770"/>
      <c r="AA5326" s="1843"/>
      <c r="AB5326" s="1843"/>
      <c r="AH5326" s="1867"/>
      <c r="AK5326" s="1868"/>
      <c r="AL5326" s="1868"/>
    </row>
    <row r="5327" spans="9:38" x14ac:dyDescent="0.25">
      <c r="I5327" s="1783">
        <v>0</v>
      </c>
      <c r="J5327" s="1783">
        <v>0</v>
      </c>
      <c r="O5327" s="1764">
        <f t="shared" si="1640"/>
        <v>0</v>
      </c>
      <c r="P5327" s="1806" t="str">
        <f t="shared" si="1641"/>
        <v/>
      </c>
      <c r="R5327" s="1864" t="str">
        <f t="shared" si="1642"/>
        <v/>
      </c>
      <c r="S5327" s="1807">
        <f t="shared" si="1643"/>
        <v>0</v>
      </c>
      <c r="U5327" s="1764">
        <f t="shared" si="1644"/>
        <v>0</v>
      </c>
      <c r="V5327" s="1764">
        <f t="shared" si="1645"/>
        <v>0</v>
      </c>
      <c r="W5327" s="1764">
        <f t="shared" si="1646"/>
        <v>0</v>
      </c>
      <c r="X5327" s="1768"/>
      <c r="Y5327" s="1784"/>
      <c r="Z5327" s="1770"/>
      <c r="AA5327" s="1843"/>
      <c r="AB5327" s="1843"/>
      <c r="AH5327" s="1867"/>
      <c r="AK5327" s="1868"/>
      <c r="AL5327" s="1868"/>
    </row>
    <row r="5328" spans="9:38" x14ac:dyDescent="0.25">
      <c r="I5328" s="1783">
        <v>0</v>
      </c>
      <c r="J5328" s="1783">
        <v>0</v>
      </c>
      <c r="O5328" s="1764">
        <f t="shared" si="1640"/>
        <v>0</v>
      </c>
      <c r="P5328" s="1806" t="str">
        <f t="shared" si="1641"/>
        <v/>
      </c>
      <c r="R5328" s="1864" t="str">
        <f t="shared" si="1642"/>
        <v/>
      </c>
      <c r="S5328" s="1807">
        <f t="shared" si="1643"/>
        <v>0</v>
      </c>
      <c r="U5328" s="1764">
        <f t="shared" si="1644"/>
        <v>0</v>
      </c>
      <c r="V5328" s="1764">
        <f t="shared" si="1645"/>
        <v>0</v>
      </c>
      <c r="W5328" s="1764">
        <f t="shared" si="1646"/>
        <v>0</v>
      </c>
      <c r="X5328" s="1768"/>
      <c r="Y5328" s="1784"/>
      <c r="Z5328" s="1770"/>
      <c r="AA5328" s="1843"/>
      <c r="AB5328" s="1843"/>
      <c r="AH5328" s="1867"/>
      <c r="AK5328" s="1868"/>
      <c r="AL5328" s="1868"/>
    </row>
    <row r="5329" spans="9:38" x14ac:dyDescent="0.25">
      <c r="I5329" s="1783">
        <v>0</v>
      </c>
      <c r="J5329" s="1783">
        <v>0</v>
      </c>
      <c r="O5329" s="1764">
        <f t="shared" si="1640"/>
        <v>0</v>
      </c>
      <c r="P5329" s="1806" t="str">
        <f t="shared" si="1641"/>
        <v/>
      </c>
      <c r="R5329" s="1864" t="str">
        <f t="shared" si="1642"/>
        <v/>
      </c>
      <c r="S5329" s="1807">
        <f t="shared" si="1643"/>
        <v>0</v>
      </c>
      <c r="U5329" s="1764">
        <f t="shared" si="1644"/>
        <v>0</v>
      </c>
      <c r="V5329" s="1764">
        <f t="shared" si="1645"/>
        <v>0</v>
      </c>
      <c r="W5329" s="1764">
        <f t="shared" si="1646"/>
        <v>0</v>
      </c>
      <c r="X5329" s="1768"/>
      <c r="Y5329" s="1784"/>
      <c r="Z5329" s="1770"/>
      <c r="AA5329" s="1843"/>
      <c r="AB5329" s="1843"/>
      <c r="AH5329" s="1867"/>
      <c r="AK5329" s="1868"/>
      <c r="AL5329" s="1868"/>
    </row>
    <row r="5330" spans="9:38" x14ac:dyDescent="0.25">
      <c r="I5330" s="1783">
        <v>0</v>
      </c>
      <c r="J5330" s="1783">
        <v>0</v>
      </c>
      <c r="O5330" s="1764">
        <f t="shared" si="1640"/>
        <v>0</v>
      </c>
      <c r="P5330" s="1806" t="str">
        <f t="shared" si="1641"/>
        <v/>
      </c>
      <c r="R5330" s="1864" t="str">
        <f t="shared" si="1642"/>
        <v/>
      </c>
      <c r="S5330" s="1807">
        <f t="shared" si="1643"/>
        <v>0</v>
      </c>
      <c r="U5330" s="1764">
        <f t="shared" si="1644"/>
        <v>0</v>
      </c>
      <c r="V5330" s="1764">
        <f t="shared" si="1645"/>
        <v>0</v>
      </c>
      <c r="W5330" s="1764">
        <f t="shared" si="1646"/>
        <v>0</v>
      </c>
      <c r="X5330" s="1768"/>
      <c r="Y5330" s="1784"/>
      <c r="Z5330" s="1770"/>
      <c r="AA5330" s="1843"/>
      <c r="AB5330" s="1843"/>
      <c r="AH5330" s="1867"/>
      <c r="AK5330" s="1868"/>
      <c r="AL5330" s="1868"/>
    </row>
    <row r="5331" spans="9:38" x14ac:dyDescent="0.25">
      <c r="I5331" s="1783">
        <v>0</v>
      </c>
      <c r="J5331" s="1783">
        <v>0</v>
      </c>
      <c r="O5331" s="1764">
        <f t="shared" si="1640"/>
        <v>0</v>
      </c>
      <c r="P5331" s="1806" t="str">
        <f t="shared" si="1641"/>
        <v/>
      </c>
      <c r="R5331" s="1864" t="str">
        <f t="shared" si="1642"/>
        <v/>
      </c>
      <c r="S5331" s="1807">
        <f t="shared" si="1643"/>
        <v>0</v>
      </c>
      <c r="U5331" s="1764">
        <f t="shared" si="1644"/>
        <v>0</v>
      </c>
      <c r="V5331" s="1764">
        <f t="shared" si="1645"/>
        <v>0</v>
      </c>
      <c r="W5331" s="1764">
        <f t="shared" si="1646"/>
        <v>0</v>
      </c>
      <c r="X5331" s="1768"/>
      <c r="Y5331" s="1784"/>
      <c r="Z5331" s="1770"/>
      <c r="AA5331" s="1843"/>
      <c r="AB5331" s="1843"/>
      <c r="AH5331" s="1867"/>
      <c r="AK5331" s="1868"/>
      <c r="AL5331" s="1868"/>
    </row>
    <row r="5332" spans="9:38" x14ac:dyDescent="0.25">
      <c r="I5332" s="1783">
        <v>0</v>
      </c>
      <c r="J5332" s="1783">
        <v>0</v>
      </c>
      <c r="O5332" s="1764">
        <f t="shared" si="1640"/>
        <v>0</v>
      </c>
      <c r="P5332" s="1806" t="str">
        <f t="shared" si="1641"/>
        <v/>
      </c>
      <c r="R5332" s="1864" t="str">
        <f t="shared" si="1642"/>
        <v/>
      </c>
      <c r="S5332" s="1807">
        <f t="shared" si="1643"/>
        <v>0</v>
      </c>
      <c r="U5332" s="1764">
        <f t="shared" si="1644"/>
        <v>0</v>
      </c>
      <c r="V5332" s="1764">
        <f t="shared" si="1645"/>
        <v>0</v>
      </c>
      <c r="W5332" s="1764">
        <f t="shared" si="1646"/>
        <v>0</v>
      </c>
      <c r="X5332" s="1768"/>
      <c r="Y5332" s="1784"/>
      <c r="Z5332" s="1770"/>
      <c r="AA5332" s="1843"/>
      <c r="AB5332" s="1843"/>
      <c r="AH5332" s="1867"/>
      <c r="AK5332" s="1868"/>
      <c r="AL5332" s="1868"/>
    </row>
    <row r="5333" spans="9:38" x14ac:dyDescent="0.25">
      <c r="I5333" s="1783">
        <v>0</v>
      </c>
      <c r="J5333" s="1783">
        <v>0</v>
      </c>
      <c r="O5333" s="1764">
        <f t="shared" si="1640"/>
        <v>0</v>
      </c>
      <c r="P5333" s="1806" t="str">
        <f t="shared" si="1641"/>
        <v/>
      </c>
      <c r="R5333" s="1864" t="str">
        <f t="shared" si="1642"/>
        <v/>
      </c>
      <c r="S5333" s="1807">
        <f t="shared" si="1643"/>
        <v>0</v>
      </c>
      <c r="U5333" s="1764">
        <f t="shared" si="1644"/>
        <v>0</v>
      </c>
      <c r="V5333" s="1764">
        <f t="shared" si="1645"/>
        <v>0</v>
      </c>
      <c r="W5333" s="1764">
        <f t="shared" si="1646"/>
        <v>0</v>
      </c>
      <c r="X5333" s="1768"/>
      <c r="Y5333" s="1784"/>
      <c r="Z5333" s="1770"/>
      <c r="AA5333" s="1843"/>
      <c r="AB5333" s="1843"/>
      <c r="AH5333" s="1867"/>
      <c r="AK5333" s="1868"/>
      <c r="AL5333" s="1868"/>
    </row>
    <row r="5334" spans="9:38" x14ac:dyDescent="0.25">
      <c r="I5334" s="1783">
        <v>0</v>
      </c>
      <c r="J5334" s="1783">
        <v>0</v>
      </c>
      <c r="O5334" s="1764">
        <f t="shared" si="1640"/>
        <v>0</v>
      </c>
      <c r="P5334" s="1806" t="str">
        <f t="shared" si="1641"/>
        <v/>
      </c>
      <c r="R5334" s="1864" t="str">
        <f t="shared" si="1642"/>
        <v/>
      </c>
      <c r="S5334" s="1807">
        <f t="shared" si="1643"/>
        <v>0</v>
      </c>
      <c r="U5334" s="1764">
        <f t="shared" si="1644"/>
        <v>0</v>
      </c>
      <c r="V5334" s="1764">
        <f t="shared" si="1645"/>
        <v>0</v>
      </c>
      <c r="W5334" s="1764">
        <f t="shared" si="1646"/>
        <v>0</v>
      </c>
      <c r="X5334" s="1768"/>
      <c r="Y5334" s="1784"/>
      <c r="Z5334" s="1770"/>
      <c r="AA5334" s="1843"/>
      <c r="AB5334" s="1843"/>
      <c r="AH5334" s="1867"/>
      <c r="AK5334" s="1868"/>
      <c r="AL5334" s="1868"/>
    </row>
    <row r="5335" spans="9:38" x14ac:dyDescent="0.25">
      <c r="I5335" s="1783">
        <v>0</v>
      </c>
      <c r="J5335" s="1783">
        <v>0</v>
      </c>
      <c r="O5335" s="1764">
        <f t="shared" si="1640"/>
        <v>0</v>
      </c>
      <c r="P5335" s="1806" t="str">
        <f t="shared" si="1641"/>
        <v/>
      </c>
      <c r="R5335" s="1864" t="str">
        <f t="shared" si="1642"/>
        <v/>
      </c>
      <c r="S5335" s="1807">
        <f t="shared" si="1643"/>
        <v>0</v>
      </c>
      <c r="U5335" s="1764">
        <f t="shared" si="1644"/>
        <v>0</v>
      </c>
      <c r="V5335" s="1764">
        <f t="shared" si="1645"/>
        <v>0</v>
      </c>
      <c r="W5335" s="1764">
        <f t="shared" si="1646"/>
        <v>0</v>
      </c>
      <c r="X5335" s="1768"/>
      <c r="Y5335" s="1784"/>
      <c r="Z5335" s="1770"/>
      <c r="AA5335" s="1843"/>
      <c r="AB5335" s="1843"/>
      <c r="AH5335" s="1867"/>
      <c r="AK5335" s="1868"/>
      <c r="AL5335" s="1868"/>
    </row>
    <row r="5336" spans="9:38" x14ac:dyDescent="0.25">
      <c r="I5336" s="1783">
        <v>0</v>
      </c>
      <c r="J5336" s="1783">
        <v>0</v>
      </c>
      <c r="O5336" s="1764">
        <f t="shared" si="1640"/>
        <v>0</v>
      </c>
      <c r="P5336" s="1806" t="str">
        <f t="shared" si="1641"/>
        <v/>
      </c>
      <c r="R5336" s="1864" t="str">
        <f t="shared" si="1642"/>
        <v/>
      </c>
      <c r="S5336" s="1807">
        <f t="shared" si="1643"/>
        <v>0</v>
      </c>
      <c r="U5336" s="1764">
        <f t="shared" si="1644"/>
        <v>0</v>
      </c>
      <c r="V5336" s="1764">
        <f t="shared" si="1645"/>
        <v>0</v>
      </c>
      <c r="W5336" s="1764">
        <f t="shared" si="1646"/>
        <v>0</v>
      </c>
      <c r="X5336" s="1768"/>
      <c r="Y5336" s="1784"/>
      <c r="Z5336" s="1770"/>
      <c r="AA5336" s="1843"/>
      <c r="AB5336" s="1843"/>
      <c r="AH5336" s="1867"/>
      <c r="AK5336" s="1868"/>
      <c r="AL5336" s="1868"/>
    </row>
    <row r="5337" spans="9:38" x14ac:dyDescent="0.25">
      <c r="I5337" s="1783">
        <v>0</v>
      </c>
      <c r="J5337" s="1783">
        <v>0</v>
      </c>
      <c r="O5337" s="1764">
        <f t="shared" si="1640"/>
        <v>0</v>
      </c>
      <c r="P5337" s="1806" t="str">
        <f t="shared" si="1641"/>
        <v/>
      </c>
      <c r="R5337" s="1864" t="str">
        <f t="shared" si="1642"/>
        <v/>
      </c>
      <c r="S5337" s="1807">
        <f t="shared" si="1643"/>
        <v>0</v>
      </c>
      <c r="U5337" s="1764">
        <f t="shared" si="1644"/>
        <v>0</v>
      </c>
      <c r="V5337" s="1764">
        <f t="shared" si="1645"/>
        <v>0</v>
      </c>
      <c r="W5337" s="1764">
        <f t="shared" si="1646"/>
        <v>0</v>
      </c>
      <c r="X5337" s="1768"/>
      <c r="Y5337" s="1784"/>
      <c r="Z5337" s="1770"/>
      <c r="AA5337" s="1843"/>
      <c r="AB5337" s="1843"/>
      <c r="AH5337" s="1867"/>
      <c r="AK5337" s="1868"/>
      <c r="AL5337" s="1868"/>
    </row>
    <row r="5338" spans="9:38" x14ac:dyDescent="0.25">
      <c r="I5338" s="1783">
        <v>0</v>
      </c>
      <c r="J5338" s="1783">
        <v>0</v>
      </c>
      <c r="O5338" s="1764">
        <f t="shared" si="1640"/>
        <v>0</v>
      </c>
      <c r="P5338" s="1806" t="str">
        <f t="shared" si="1641"/>
        <v/>
      </c>
      <c r="R5338" s="1864" t="str">
        <f t="shared" si="1642"/>
        <v/>
      </c>
      <c r="S5338" s="1807">
        <f t="shared" si="1643"/>
        <v>0</v>
      </c>
      <c r="U5338" s="1764">
        <f t="shared" si="1644"/>
        <v>0</v>
      </c>
      <c r="V5338" s="1764">
        <f t="shared" si="1645"/>
        <v>0</v>
      </c>
      <c r="W5338" s="1764">
        <f t="shared" si="1646"/>
        <v>0</v>
      </c>
      <c r="X5338" s="1768"/>
      <c r="Y5338" s="1784"/>
      <c r="Z5338" s="1770"/>
      <c r="AA5338" s="1843"/>
      <c r="AB5338" s="1843"/>
      <c r="AH5338" s="1867"/>
      <c r="AK5338" s="1868"/>
      <c r="AL5338" s="1868"/>
    </row>
    <row r="5339" spans="9:38" x14ac:dyDescent="0.25">
      <c r="I5339" s="1783">
        <v>0</v>
      </c>
      <c r="J5339" s="1783">
        <v>0</v>
      </c>
      <c r="O5339" s="1764">
        <f t="shared" si="1640"/>
        <v>0</v>
      </c>
      <c r="P5339" s="1806" t="str">
        <f t="shared" si="1641"/>
        <v/>
      </c>
      <c r="R5339" s="1864" t="str">
        <f t="shared" si="1642"/>
        <v/>
      </c>
      <c r="S5339" s="1807">
        <f t="shared" si="1643"/>
        <v>0</v>
      </c>
      <c r="U5339" s="1764">
        <f t="shared" si="1644"/>
        <v>0</v>
      </c>
      <c r="V5339" s="1764">
        <f t="shared" si="1645"/>
        <v>0</v>
      </c>
      <c r="W5339" s="1764">
        <f t="shared" si="1646"/>
        <v>0</v>
      </c>
      <c r="X5339" s="1768"/>
      <c r="Y5339" s="1784"/>
      <c r="Z5339" s="1770"/>
      <c r="AA5339" s="1843"/>
      <c r="AB5339" s="1843"/>
      <c r="AH5339" s="1867"/>
      <c r="AK5339" s="1868"/>
      <c r="AL5339" s="1868"/>
    </row>
    <row r="5340" spans="9:38" x14ac:dyDescent="0.25">
      <c r="I5340" s="1783">
        <v>0</v>
      </c>
      <c r="J5340" s="1783">
        <v>0</v>
      </c>
      <c r="O5340" s="1764">
        <f t="shared" si="1640"/>
        <v>0</v>
      </c>
      <c r="P5340" s="1806" t="str">
        <f t="shared" si="1641"/>
        <v/>
      </c>
      <c r="R5340" s="1864" t="str">
        <f t="shared" si="1642"/>
        <v/>
      </c>
      <c r="S5340" s="1807">
        <f t="shared" si="1643"/>
        <v>0</v>
      </c>
      <c r="U5340" s="1764">
        <f t="shared" si="1644"/>
        <v>0</v>
      </c>
      <c r="V5340" s="1764">
        <f t="shared" si="1645"/>
        <v>0</v>
      </c>
      <c r="W5340" s="1764">
        <f t="shared" si="1646"/>
        <v>0</v>
      </c>
      <c r="X5340" s="1768"/>
      <c r="Y5340" s="1784"/>
      <c r="Z5340" s="1770"/>
      <c r="AA5340" s="1843"/>
      <c r="AB5340" s="1843"/>
      <c r="AH5340" s="1867"/>
      <c r="AK5340" s="1868"/>
      <c r="AL5340" s="1868"/>
    </row>
    <row r="5341" spans="9:38" x14ac:dyDescent="0.25">
      <c r="I5341" s="1783">
        <v>0</v>
      </c>
      <c r="J5341" s="1783">
        <v>0</v>
      </c>
      <c r="O5341" s="1764">
        <f t="shared" si="1640"/>
        <v>0</v>
      </c>
      <c r="P5341" s="1806" t="str">
        <f t="shared" si="1641"/>
        <v/>
      </c>
      <c r="R5341" s="1864" t="str">
        <f t="shared" si="1642"/>
        <v/>
      </c>
      <c r="S5341" s="1807">
        <f t="shared" si="1643"/>
        <v>0</v>
      </c>
      <c r="U5341" s="1764">
        <f t="shared" si="1644"/>
        <v>0</v>
      </c>
      <c r="V5341" s="1764">
        <f t="shared" si="1645"/>
        <v>0</v>
      </c>
      <c r="W5341" s="1764">
        <f t="shared" si="1646"/>
        <v>0</v>
      </c>
      <c r="X5341" s="1768"/>
      <c r="Y5341" s="1784"/>
      <c r="Z5341" s="1770"/>
      <c r="AA5341" s="1843"/>
      <c r="AB5341" s="1843"/>
      <c r="AH5341" s="1867"/>
      <c r="AK5341" s="1868"/>
      <c r="AL5341" s="1868"/>
    </row>
    <row r="5342" spans="9:38" x14ac:dyDescent="0.25">
      <c r="I5342" s="1783">
        <v>0</v>
      </c>
      <c r="J5342" s="1783">
        <v>0</v>
      </c>
      <c r="O5342" s="1764">
        <f t="shared" si="1640"/>
        <v>0</v>
      </c>
      <c r="P5342" s="1806" t="str">
        <f t="shared" si="1641"/>
        <v/>
      </c>
      <c r="R5342" s="1864" t="str">
        <f t="shared" si="1642"/>
        <v/>
      </c>
      <c r="S5342" s="1807">
        <f t="shared" si="1643"/>
        <v>0</v>
      </c>
      <c r="U5342" s="1764">
        <f t="shared" si="1644"/>
        <v>0</v>
      </c>
      <c r="V5342" s="1764">
        <f t="shared" si="1645"/>
        <v>0</v>
      </c>
      <c r="W5342" s="1764">
        <f t="shared" si="1646"/>
        <v>0</v>
      </c>
      <c r="X5342" s="1768"/>
      <c r="Y5342" s="1784"/>
      <c r="Z5342" s="1770"/>
      <c r="AA5342" s="1843"/>
      <c r="AB5342" s="1843"/>
      <c r="AH5342" s="1867"/>
      <c r="AK5342" s="1868"/>
      <c r="AL5342" s="1868"/>
    </row>
    <row r="5343" spans="9:38" x14ac:dyDescent="0.25">
      <c r="I5343" s="1783">
        <v>0</v>
      </c>
      <c r="J5343" s="1783">
        <v>0</v>
      </c>
      <c r="O5343" s="1764">
        <f t="shared" si="1640"/>
        <v>0</v>
      </c>
      <c r="P5343" s="1806" t="str">
        <f t="shared" si="1641"/>
        <v/>
      </c>
      <c r="R5343" s="1864" t="str">
        <f t="shared" si="1642"/>
        <v/>
      </c>
      <c r="S5343" s="1807">
        <f t="shared" si="1643"/>
        <v>0</v>
      </c>
      <c r="U5343" s="1764">
        <f t="shared" si="1644"/>
        <v>0</v>
      </c>
      <c r="V5343" s="1764">
        <f t="shared" si="1645"/>
        <v>0</v>
      </c>
      <c r="W5343" s="1764">
        <f t="shared" si="1646"/>
        <v>0</v>
      </c>
      <c r="X5343" s="1768"/>
      <c r="Y5343" s="1784"/>
      <c r="Z5343" s="1770"/>
      <c r="AA5343" s="1843"/>
      <c r="AB5343" s="1843"/>
      <c r="AH5343" s="1867"/>
      <c r="AK5343" s="1868"/>
      <c r="AL5343" s="1868"/>
    </row>
    <row r="5344" spans="9:38" x14ac:dyDescent="0.25">
      <c r="I5344" s="1783">
        <v>0</v>
      </c>
      <c r="J5344" s="1783">
        <v>0</v>
      </c>
      <c r="O5344" s="1764">
        <f t="shared" si="1640"/>
        <v>0</v>
      </c>
      <c r="P5344" s="1806" t="str">
        <f t="shared" si="1641"/>
        <v/>
      </c>
      <c r="R5344" s="1864" t="str">
        <f t="shared" si="1642"/>
        <v/>
      </c>
      <c r="S5344" s="1807">
        <f t="shared" si="1643"/>
        <v>0</v>
      </c>
      <c r="U5344" s="1764">
        <f t="shared" si="1644"/>
        <v>0</v>
      </c>
      <c r="V5344" s="1764">
        <f t="shared" si="1645"/>
        <v>0</v>
      </c>
      <c r="W5344" s="1764">
        <f t="shared" si="1646"/>
        <v>0</v>
      </c>
      <c r="X5344" s="1768"/>
      <c r="Y5344" s="1784"/>
      <c r="Z5344" s="1770"/>
      <c r="AA5344" s="1843"/>
      <c r="AB5344" s="1843"/>
      <c r="AH5344" s="1867"/>
      <c r="AK5344" s="1868"/>
      <c r="AL5344" s="1868"/>
    </row>
    <row r="5345" spans="9:38" x14ac:dyDescent="0.25">
      <c r="I5345" s="1783">
        <v>0</v>
      </c>
      <c r="J5345" s="1783">
        <v>0</v>
      </c>
      <c r="O5345" s="1764">
        <f t="shared" si="1640"/>
        <v>0</v>
      </c>
      <c r="P5345" s="1806" t="str">
        <f t="shared" si="1641"/>
        <v/>
      </c>
      <c r="R5345" s="1864" t="str">
        <f t="shared" si="1642"/>
        <v/>
      </c>
      <c r="S5345" s="1807">
        <f t="shared" si="1643"/>
        <v>0</v>
      </c>
      <c r="U5345" s="1764">
        <f t="shared" si="1644"/>
        <v>0</v>
      </c>
      <c r="V5345" s="1764">
        <f t="shared" si="1645"/>
        <v>0</v>
      </c>
      <c r="W5345" s="1764">
        <f t="shared" si="1646"/>
        <v>0</v>
      </c>
      <c r="X5345" s="1768"/>
      <c r="Y5345" s="1784"/>
      <c r="Z5345" s="1770"/>
      <c r="AA5345" s="1843"/>
      <c r="AB5345" s="1843"/>
      <c r="AH5345" s="1867"/>
      <c r="AK5345" s="1868"/>
      <c r="AL5345" s="1868"/>
    </row>
    <row r="5346" spans="9:38" x14ac:dyDescent="0.25">
      <c r="I5346" s="1783">
        <v>0</v>
      </c>
      <c r="J5346" s="1783">
        <v>0</v>
      </c>
      <c r="O5346" s="1764">
        <f t="shared" si="1640"/>
        <v>0</v>
      </c>
      <c r="P5346" s="1806" t="str">
        <f t="shared" si="1641"/>
        <v/>
      </c>
      <c r="R5346" s="1864" t="str">
        <f t="shared" si="1642"/>
        <v/>
      </c>
      <c r="S5346" s="1807">
        <f t="shared" si="1643"/>
        <v>0</v>
      </c>
      <c r="U5346" s="1764">
        <f t="shared" si="1644"/>
        <v>0</v>
      </c>
      <c r="V5346" s="1764">
        <f t="shared" si="1645"/>
        <v>0</v>
      </c>
      <c r="W5346" s="1764">
        <f t="shared" si="1646"/>
        <v>0</v>
      </c>
      <c r="X5346" s="1768"/>
      <c r="Y5346" s="1784"/>
      <c r="Z5346" s="1770"/>
      <c r="AA5346" s="1843"/>
      <c r="AB5346" s="1843"/>
      <c r="AH5346" s="1867"/>
      <c r="AK5346" s="1868"/>
      <c r="AL5346" s="1868"/>
    </row>
    <row r="5347" spans="9:38" x14ac:dyDescent="0.25">
      <c r="I5347" s="1783">
        <v>0</v>
      </c>
      <c r="J5347" s="1783">
        <v>0</v>
      </c>
      <c r="O5347" s="1764">
        <f t="shared" si="1640"/>
        <v>0</v>
      </c>
      <c r="P5347" s="1806" t="str">
        <f t="shared" si="1641"/>
        <v/>
      </c>
      <c r="R5347" s="1864" t="str">
        <f t="shared" si="1642"/>
        <v/>
      </c>
      <c r="S5347" s="1807">
        <f t="shared" si="1643"/>
        <v>0</v>
      </c>
      <c r="U5347" s="1764">
        <f t="shared" si="1644"/>
        <v>0</v>
      </c>
      <c r="V5347" s="1764">
        <f t="shared" si="1645"/>
        <v>0</v>
      </c>
      <c r="W5347" s="1764">
        <f t="shared" si="1646"/>
        <v>0</v>
      </c>
      <c r="X5347" s="1768"/>
      <c r="Y5347" s="1784"/>
      <c r="Z5347" s="1770"/>
      <c r="AA5347" s="1843"/>
      <c r="AB5347" s="1843"/>
      <c r="AH5347" s="1867"/>
      <c r="AK5347" s="1868"/>
      <c r="AL5347" s="1868"/>
    </row>
    <row r="5348" spans="9:38" x14ac:dyDescent="0.25">
      <c r="I5348" s="1783">
        <v>0</v>
      </c>
      <c r="J5348" s="1783">
        <v>0</v>
      </c>
      <c r="O5348" s="1764">
        <f t="shared" si="1640"/>
        <v>0</v>
      </c>
      <c r="P5348" s="1806" t="str">
        <f t="shared" si="1641"/>
        <v/>
      </c>
      <c r="R5348" s="1864" t="str">
        <f t="shared" si="1642"/>
        <v/>
      </c>
      <c r="S5348" s="1807">
        <f t="shared" si="1643"/>
        <v>0</v>
      </c>
      <c r="U5348" s="1764">
        <f t="shared" si="1644"/>
        <v>0</v>
      </c>
      <c r="V5348" s="1764">
        <f t="shared" si="1645"/>
        <v>0</v>
      </c>
      <c r="W5348" s="1764">
        <f t="shared" si="1646"/>
        <v>0</v>
      </c>
      <c r="X5348" s="1768"/>
      <c r="Y5348" s="1784"/>
      <c r="Z5348" s="1770"/>
      <c r="AA5348" s="1843"/>
      <c r="AB5348" s="1843"/>
      <c r="AH5348" s="1867"/>
      <c r="AK5348" s="1868"/>
      <c r="AL5348" s="1868"/>
    </row>
    <row r="5349" spans="9:38" x14ac:dyDescent="0.25">
      <c r="I5349" s="1783">
        <v>0</v>
      </c>
      <c r="J5349" s="1783">
        <v>0</v>
      </c>
      <c r="O5349" s="1764">
        <f t="shared" si="1640"/>
        <v>0</v>
      </c>
      <c r="P5349" s="1806" t="str">
        <f t="shared" si="1641"/>
        <v/>
      </c>
      <c r="R5349" s="1864" t="str">
        <f t="shared" si="1642"/>
        <v/>
      </c>
      <c r="S5349" s="1807">
        <f t="shared" si="1643"/>
        <v>0</v>
      </c>
      <c r="U5349" s="1764">
        <f t="shared" si="1644"/>
        <v>0</v>
      </c>
      <c r="V5349" s="1764">
        <f t="shared" si="1645"/>
        <v>0</v>
      </c>
      <c r="W5349" s="1764">
        <f t="shared" si="1646"/>
        <v>0</v>
      </c>
      <c r="X5349" s="1768"/>
      <c r="Y5349" s="1784"/>
      <c r="Z5349" s="1770"/>
      <c r="AA5349" s="1843"/>
      <c r="AB5349" s="1843"/>
      <c r="AH5349" s="1867"/>
      <c r="AK5349" s="1868"/>
      <c r="AL5349" s="1868"/>
    </row>
    <row r="5350" spans="9:38" x14ac:dyDescent="0.25">
      <c r="I5350" s="1783">
        <v>0</v>
      </c>
      <c r="J5350" s="1783">
        <v>0</v>
      </c>
      <c r="O5350" s="1764">
        <f t="shared" si="1640"/>
        <v>0</v>
      </c>
      <c r="P5350" s="1806" t="str">
        <f t="shared" si="1641"/>
        <v/>
      </c>
      <c r="R5350" s="1864" t="str">
        <f t="shared" si="1642"/>
        <v/>
      </c>
      <c r="S5350" s="1807">
        <f t="shared" si="1643"/>
        <v>0</v>
      </c>
      <c r="U5350" s="1764">
        <f t="shared" si="1644"/>
        <v>0</v>
      </c>
      <c r="V5350" s="1764">
        <f t="shared" si="1645"/>
        <v>0</v>
      </c>
      <c r="W5350" s="1764">
        <f t="shared" si="1646"/>
        <v>0</v>
      </c>
      <c r="X5350" s="1768"/>
      <c r="Y5350" s="1784"/>
      <c r="Z5350" s="1770"/>
      <c r="AA5350" s="1843"/>
      <c r="AB5350" s="1843"/>
      <c r="AH5350" s="1867"/>
      <c r="AK5350" s="1868"/>
      <c r="AL5350" s="1868"/>
    </row>
    <row r="5351" spans="9:38" x14ac:dyDescent="0.25">
      <c r="I5351" s="1783">
        <v>0</v>
      </c>
      <c r="J5351" s="1783">
        <v>0</v>
      </c>
      <c r="O5351" s="1764">
        <f t="shared" si="1640"/>
        <v>0</v>
      </c>
      <c r="P5351" s="1806" t="str">
        <f t="shared" si="1641"/>
        <v/>
      </c>
      <c r="R5351" s="1864" t="str">
        <f t="shared" si="1642"/>
        <v/>
      </c>
      <c r="S5351" s="1807">
        <f t="shared" si="1643"/>
        <v>0</v>
      </c>
      <c r="U5351" s="1764">
        <f t="shared" si="1644"/>
        <v>0</v>
      </c>
      <c r="V5351" s="1764">
        <f t="shared" si="1645"/>
        <v>0</v>
      </c>
      <c r="W5351" s="1764">
        <f t="shared" si="1646"/>
        <v>0</v>
      </c>
      <c r="X5351" s="1768"/>
      <c r="Y5351" s="1784"/>
      <c r="Z5351" s="1770"/>
      <c r="AA5351" s="1843"/>
      <c r="AB5351" s="1843"/>
      <c r="AH5351" s="1867"/>
      <c r="AK5351" s="1868"/>
      <c r="AL5351" s="1868"/>
    </row>
    <row r="5352" spans="9:38" x14ac:dyDescent="0.25">
      <c r="I5352" s="1783">
        <v>0</v>
      </c>
      <c r="J5352" s="1783">
        <v>0</v>
      </c>
      <c r="O5352" s="1764">
        <f t="shared" si="1640"/>
        <v>0</v>
      </c>
      <c r="P5352" s="1806" t="str">
        <f t="shared" si="1641"/>
        <v/>
      </c>
      <c r="R5352" s="1864" t="str">
        <f t="shared" si="1642"/>
        <v/>
      </c>
      <c r="S5352" s="1807">
        <f t="shared" si="1643"/>
        <v>0</v>
      </c>
      <c r="U5352" s="1764">
        <f t="shared" si="1644"/>
        <v>0</v>
      </c>
      <c r="V5352" s="1764">
        <f t="shared" si="1645"/>
        <v>0</v>
      </c>
      <c r="W5352" s="1764">
        <f t="shared" si="1646"/>
        <v>0</v>
      </c>
      <c r="X5352" s="1768"/>
      <c r="Y5352" s="1784"/>
      <c r="Z5352" s="1770"/>
      <c r="AA5352" s="1843"/>
      <c r="AB5352" s="1843"/>
      <c r="AH5352" s="1867"/>
      <c r="AK5352" s="1868"/>
      <c r="AL5352" s="1868"/>
    </row>
    <row r="5353" spans="9:38" x14ac:dyDescent="0.25">
      <c r="I5353" s="1783">
        <v>0</v>
      </c>
      <c r="J5353" s="1783">
        <v>0</v>
      </c>
      <c r="O5353" s="1764">
        <f t="shared" si="1640"/>
        <v>0</v>
      </c>
      <c r="P5353" s="1806" t="str">
        <f t="shared" si="1641"/>
        <v/>
      </c>
      <c r="R5353" s="1864" t="str">
        <f t="shared" si="1642"/>
        <v/>
      </c>
      <c r="S5353" s="1807">
        <f t="shared" si="1643"/>
        <v>0</v>
      </c>
      <c r="U5353" s="1764">
        <f t="shared" si="1644"/>
        <v>0</v>
      </c>
      <c r="V5353" s="1764">
        <f t="shared" si="1645"/>
        <v>0</v>
      </c>
      <c r="W5353" s="1764">
        <f t="shared" si="1646"/>
        <v>0</v>
      </c>
      <c r="X5353" s="1768"/>
      <c r="Y5353" s="1784"/>
      <c r="Z5353" s="1770"/>
      <c r="AA5353" s="1843"/>
      <c r="AB5353" s="1843"/>
      <c r="AH5353" s="1867"/>
      <c r="AK5353" s="1868"/>
      <c r="AL5353" s="1868"/>
    </row>
    <row r="5354" spans="9:38" x14ac:dyDescent="0.25">
      <c r="I5354" s="1783">
        <v>0</v>
      </c>
      <c r="J5354" s="1783">
        <v>0</v>
      </c>
      <c r="O5354" s="1764">
        <f t="shared" si="1640"/>
        <v>0</v>
      </c>
      <c r="P5354" s="1806" t="str">
        <f t="shared" si="1641"/>
        <v/>
      </c>
      <c r="R5354" s="1864" t="str">
        <f t="shared" si="1642"/>
        <v/>
      </c>
      <c r="S5354" s="1807">
        <f t="shared" si="1643"/>
        <v>0</v>
      </c>
      <c r="U5354" s="1764">
        <f t="shared" si="1644"/>
        <v>0</v>
      </c>
      <c r="V5354" s="1764">
        <f t="shared" si="1645"/>
        <v>0</v>
      </c>
      <c r="W5354" s="1764">
        <f t="shared" si="1646"/>
        <v>0</v>
      </c>
      <c r="X5354" s="1768"/>
      <c r="Y5354" s="1784"/>
      <c r="Z5354" s="1770"/>
      <c r="AA5354" s="1843"/>
      <c r="AB5354" s="1843"/>
      <c r="AH5354" s="1867"/>
      <c r="AK5354" s="1868"/>
      <c r="AL5354" s="1868"/>
    </row>
    <row r="5355" spans="9:38" x14ac:dyDescent="0.25">
      <c r="I5355" s="1783">
        <v>0</v>
      </c>
      <c r="J5355" s="1783">
        <v>0</v>
      </c>
      <c r="O5355" s="1764">
        <f t="shared" si="1640"/>
        <v>0</v>
      </c>
      <c r="P5355" s="1806" t="str">
        <f t="shared" si="1641"/>
        <v/>
      </c>
      <c r="R5355" s="1864" t="str">
        <f t="shared" si="1642"/>
        <v/>
      </c>
      <c r="S5355" s="1807">
        <f t="shared" si="1643"/>
        <v>0</v>
      </c>
      <c r="U5355" s="1764">
        <f t="shared" si="1644"/>
        <v>0</v>
      </c>
      <c r="V5355" s="1764">
        <f t="shared" si="1645"/>
        <v>0</v>
      </c>
      <c r="W5355" s="1764">
        <f t="shared" si="1646"/>
        <v>0</v>
      </c>
      <c r="X5355" s="1768"/>
      <c r="Y5355" s="1784"/>
      <c r="Z5355" s="1770"/>
      <c r="AA5355" s="1843"/>
      <c r="AB5355" s="1843"/>
      <c r="AH5355" s="1867"/>
      <c r="AK5355" s="1868"/>
      <c r="AL5355" s="1868"/>
    </row>
    <row r="5356" spans="9:38" x14ac:dyDescent="0.25">
      <c r="I5356" s="1783">
        <v>0</v>
      </c>
      <c r="J5356" s="1783">
        <v>0</v>
      </c>
      <c r="O5356" s="1764">
        <f t="shared" si="1640"/>
        <v>0</v>
      </c>
      <c r="P5356" s="1806" t="str">
        <f t="shared" si="1641"/>
        <v/>
      </c>
      <c r="R5356" s="1864" t="str">
        <f t="shared" si="1642"/>
        <v/>
      </c>
      <c r="S5356" s="1807">
        <f t="shared" si="1643"/>
        <v>0</v>
      </c>
      <c r="U5356" s="1764">
        <f t="shared" si="1644"/>
        <v>0</v>
      </c>
      <c r="V5356" s="1764">
        <f t="shared" si="1645"/>
        <v>0</v>
      </c>
      <c r="W5356" s="1764">
        <f t="shared" si="1646"/>
        <v>0</v>
      </c>
      <c r="X5356" s="1768"/>
      <c r="Y5356" s="1784"/>
      <c r="Z5356" s="1770"/>
      <c r="AA5356" s="1843"/>
      <c r="AB5356" s="1843"/>
      <c r="AH5356" s="1867"/>
      <c r="AK5356" s="1868"/>
      <c r="AL5356" s="1868"/>
    </row>
    <row r="5357" spans="9:38" x14ac:dyDescent="0.25">
      <c r="I5357" s="1783">
        <v>0</v>
      </c>
      <c r="J5357" s="1783">
        <v>0</v>
      </c>
      <c r="O5357" s="1764">
        <f t="shared" si="1640"/>
        <v>0</v>
      </c>
      <c r="P5357" s="1806" t="str">
        <f t="shared" si="1641"/>
        <v/>
      </c>
      <c r="R5357" s="1864" t="str">
        <f t="shared" si="1642"/>
        <v/>
      </c>
      <c r="S5357" s="1807">
        <f t="shared" si="1643"/>
        <v>0</v>
      </c>
      <c r="U5357" s="1764">
        <f t="shared" si="1644"/>
        <v>0</v>
      </c>
      <c r="V5357" s="1764">
        <f t="shared" si="1645"/>
        <v>0</v>
      </c>
      <c r="W5357" s="1764">
        <f t="shared" si="1646"/>
        <v>0</v>
      </c>
      <c r="X5357" s="1768"/>
      <c r="Y5357" s="1784"/>
      <c r="Z5357" s="1770"/>
      <c r="AA5357" s="1843"/>
      <c r="AB5357" s="1843"/>
      <c r="AH5357" s="1867"/>
      <c r="AK5357" s="1868"/>
      <c r="AL5357" s="1868"/>
    </row>
    <row r="5358" spans="9:38" x14ac:dyDescent="0.25">
      <c r="I5358" s="1783">
        <v>0</v>
      </c>
      <c r="J5358" s="1783">
        <v>0</v>
      </c>
      <c r="O5358" s="1764">
        <f t="shared" si="1640"/>
        <v>0</v>
      </c>
      <c r="P5358" s="1806" t="str">
        <f t="shared" si="1641"/>
        <v/>
      </c>
      <c r="R5358" s="1864" t="str">
        <f t="shared" si="1642"/>
        <v/>
      </c>
      <c r="S5358" s="1807">
        <f t="shared" si="1643"/>
        <v>0</v>
      </c>
      <c r="U5358" s="1764">
        <f t="shared" si="1644"/>
        <v>0</v>
      </c>
      <c r="V5358" s="1764">
        <f t="shared" si="1645"/>
        <v>0</v>
      </c>
      <c r="W5358" s="1764">
        <f t="shared" si="1646"/>
        <v>0</v>
      </c>
      <c r="X5358" s="1768"/>
      <c r="Y5358" s="1784"/>
      <c r="Z5358" s="1770"/>
      <c r="AA5358" s="1843"/>
      <c r="AB5358" s="1843"/>
      <c r="AH5358" s="1867"/>
      <c r="AK5358" s="1868"/>
      <c r="AL5358" s="1868"/>
    </row>
    <row r="5359" spans="9:38" x14ac:dyDescent="0.25">
      <c r="I5359" s="1783">
        <v>0</v>
      </c>
      <c r="J5359" s="1783">
        <v>0</v>
      </c>
      <c r="O5359" s="1764">
        <f t="shared" si="1640"/>
        <v>0</v>
      </c>
      <c r="P5359" s="1806" t="str">
        <f t="shared" si="1641"/>
        <v/>
      </c>
      <c r="R5359" s="1864" t="str">
        <f t="shared" si="1642"/>
        <v/>
      </c>
      <c r="S5359" s="1807">
        <f t="shared" si="1643"/>
        <v>0</v>
      </c>
      <c r="U5359" s="1764">
        <f t="shared" si="1644"/>
        <v>0</v>
      </c>
      <c r="V5359" s="1764">
        <f t="shared" si="1645"/>
        <v>0</v>
      </c>
      <c r="W5359" s="1764">
        <f t="shared" si="1646"/>
        <v>0</v>
      </c>
      <c r="X5359" s="1768"/>
      <c r="Y5359" s="1784"/>
      <c r="Z5359" s="1770"/>
      <c r="AA5359" s="1843"/>
      <c r="AB5359" s="1843"/>
      <c r="AH5359" s="1867"/>
      <c r="AK5359" s="1868"/>
      <c r="AL5359" s="1868"/>
    </row>
    <row r="5360" spans="9:38" x14ac:dyDescent="0.25">
      <c r="I5360" s="1783">
        <v>0</v>
      </c>
      <c r="J5360" s="1783">
        <v>0</v>
      </c>
      <c r="O5360" s="1764">
        <f t="shared" si="1640"/>
        <v>0</v>
      </c>
      <c r="P5360" s="1806" t="str">
        <f t="shared" si="1641"/>
        <v/>
      </c>
      <c r="R5360" s="1864" t="str">
        <f t="shared" si="1642"/>
        <v/>
      </c>
      <c r="S5360" s="1807">
        <f t="shared" si="1643"/>
        <v>0</v>
      </c>
      <c r="U5360" s="1764">
        <f t="shared" si="1644"/>
        <v>0</v>
      </c>
      <c r="V5360" s="1764">
        <f t="shared" si="1645"/>
        <v>0</v>
      </c>
      <c r="W5360" s="1764">
        <f t="shared" si="1646"/>
        <v>0</v>
      </c>
      <c r="X5360" s="1768"/>
      <c r="Y5360" s="1784"/>
      <c r="Z5360" s="1770"/>
      <c r="AA5360" s="1843"/>
      <c r="AB5360" s="1843"/>
      <c r="AH5360" s="1867"/>
      <c r="AK5360" s="1868"/>
      <c r="AL5360" s="1868"/>
    </row>
    <row r="5361" spans="9:38" x14ac:dyDescent="0.25">
      <c r="I5361" s="1783">
        <v>0</v>
      </c>
      <c r="J5361" s="1783">
        <v>0</v>
      </c>
      <c r="O5361" s="1764">
        <f t="shared" si="1640"/>
        <v>0</v>
      </c>
      <c r="P5361" s="1806" t="str">
        <f t="shared" si="1641"/>
        <v/>
      </c>
      <c r="R5361" s="1864" t="str">
        <f t="shared" si="1642"/>
        <v/>
      </c>
      <c r="S5361" s="1807">
        <f t="shared" si="1643"/>
        <v>0</v>
      </c>
      <c r="U5361" s="1764">
        <f t="shared" si="1644"/>
        <v>0</v>
      </c>
      <c r="V5361" s="1764">
        <f t="shared" si="1645"/>
        <v>0</v>
      </c>
      <c r="W5361" s="1764">
        <f t="shared" si="1646"/>
        <v>0</v>
      </c>
      <c r="X5361" s="1768"/>
      <c r="Y5361" s="1784"/>
      <c r="Z5361" s="1770"/>
      <c r="AA5361" s="1843"/>
      <c r="AB5361" s="1843"/>
      <c r="AH5361" s="1867"/>
      <c r="AK5361" s="1868"/>
      <c r="AL5361" s="1868"/>
    </row>
    <row r="5362" spans="9:38" x14ac:dyDescent="0.25">
      <c r="I5362" s="1783">
        <v>0</v>
      </c>
      <c r="J5362" s="1783">
        <v>0</v>
      </c>
      <c r="O5362" s="1764">
        <f t="shared" si="1640"/>
        <v>0</v>
      </c>
      <c r="P5362" s="1806" t="str">
        <f t="shared" si="1641"/>
        <v/>
      </c>
      <c r="R5362" s="1864" t="str">
        <f t="shared" si="1642"/>
        <v/>
      </c>
      <c r="S5362" s="1807">
        <f t="shared" si="1643"/>
        <v>0</v>
      </c>
      <c r="U5362" s="1764">
        <f t="shared" si="1644"/>
        <v>0</v>
      </c>
      <c r="V5362" s="1764">
        <f t="shared" si="1645"/>
        <v>0</v>
      </c>
      <c r="W5362" s="1764">
        <f t="shared" si="1646"/>
        <v>0</v>
      </c>
      <c r="X5362" s="1768"/>
      <c r="Y5362" s="1784"/>
      <c r="Z5362" s="1770"/>
      <c r="AA5362" s="1843"/>
      <c r="AB5362" s="1843"/>
      <c r="AH5362" s="1867"/>
      <c r="AK5362" s="1868"/>
      <c r="AL5362" s="1868"/>
    </row>
    <row r="5363" spans="9:38" x14ac:dyDescent="0.25">
      <c r="I5363" s="1783">
        <v>0</v>
      </c>
      <c r="J5363" s="1783">
        <v>0</v>
      </c>
      <c r="O5363" s="1764">
        <f t="shared" si="1640"/>
        <v>0</v>
      </c>
      <c r="P5363" s="1806" t="str">
        <f t="shared" si="1641"/>
        <v/>
      </c>
      <c r="R5363" s="1864" t="str">
        <f t="shared" si="1642"/>
        <v/>
      </c>
      <c r="S5363" s="1807">
        <f t="shared" si="1643"/>
        <v>0</v>
      </c>
      <c r="U5363" s="1764">
        <f t="shared" si="1644"/>
        <v>0</v>
      </c>
      <c r="V5363" s="1764">
        <f t="shared" si="1645"/>
        <v>0</v>
      </c>
      <c r="W5363" s="1764">
        <f t="shared" si="1646"/>
        <v>0</v>
      </c>
      <c r="X5363" s="1768"/>
      <c r="Y5363" s="1784"/>
      <c r="Z5363" s="1770"/>
      <c r="AA5363" s="1843"/>
      <c r="AB5363" s="1843"/>
      <c r="AH5363" s="1867"/>
      <c r="AK5363" s="1868"/>
      <c r="AL5363" s="1868"/>
    </row>
    <row r="5364" spans="9:38" x14ac:dyDescent="0.25">
      <c r="I5364" s="1783">
        <v>0</v>
      </c>
      <c r="J5364" s="1783">
        <v>0</v>
      </c>
      <c r="O5364" s="1764">
        <f t="shared" si="1640"/>
        <v>0</v>
      </c>
      <c r="P5364" s="1806" t="str">
        <f t="shared" si="1641"/>
        <v/>
      </c>
      <c r="R5364" s="1864" t="str">
        <f t="shared" si="1642"/>
        <v/>
      </c>
      <c r="S5364" s="1807">
        <f t="shared" si="1643"/>
        <v>0</v>
      </c>
      <c r="U5364" s="1764">
        <f t="shared" si="1644"/>
        <v>0</v>
      </c>
      <c r="V5364" s="1764">
        <f t="shared" si="1645"/>
        <v>0</v>
      </c>
      <c r="W5364" s="1764">
        <f t="shared" si="1646"/>
        <v>0</v>
      </c>
      <c r="X5364" s="1768"/>
      <c r="Y5364" s="1784"/>
      <c r="Z5364" s="1770"/>
      <c r="AA5364" s="1843"/>
      <c r="AB5364" s="1843"/>
      <c r="AH5364" s="1867"/>
      <c r="AK5364" s="1868"/>
      <c r="AL5364" s="1868"/>
    </row>
    <row r="5365" spans="9:38" x14ac:dyDescent="0.25">
      <c r="I5365" s="1783">
        <v>0</v>
      </c>
      <c r="J5365" s="1783">
        <v>0</v>
      </c>
      <c r="O5365" s="1764">
        <f t="shared" si="1640"/>
        <v>0</v>
      </c>
      <c r="P5365" s="1806" t="str">
        <f t="shared" si="1641"/>
        <v/>
      </c>
      <c r="R5365" s="1864" t="str">
        <f t="shared" si="1642"/>
        <v/>
      </c>
      <c r="S5365" s="1807">
        <f t="shared" si="1643"/>
        <v>0</v>
      </c>
      <c r="U5365" s="1764">
        <f t="shared" si="1644"/>
        <v>0</v>
      </c>
      <c r="V5365" s="1764">
        <f t="shared" si="1645"/>
        <v>0</v>
      </c>
      <c r="W5365" s="1764">
        <f t="shared" si="1646"/>
        <v>0</v>
      </c>
      <c r="X5365" s="1768"/>
      <c r="Y5365" s="1784"/>
      <c r="Z5365" s="1770"/>
      <c r="AA5365" s="1843"/>
      <c r="AB5365" s="1843"/>
      <c r="AH5365" s="1867"/>
      <c r="AK5365" s="1868"/>
      <c r="AL5365" s="1868"/>
    </row>
    <row r="5366" spans="9:38" x14ac:dyDescent="0.25">
      <c r="I5366" s="1783">
        <v>0</v>
      </c>
      <c r="J5366" s="1783">
        <v>0</v>
      </c>
      <c r="O5366" s="1764">
        <f t="shared" si="1640"/>
        <v>0</v>
      </c>
      <c r="P5366" s="1806" t="str">
        <f t="shared" si="1641"/>
        <v/>
      </c>
      <c r="R5366" s="1864" t="str">
        <f t="shared" si="1642"/>
        <v/>
      </c>
      <c r="S5366" s="1807">
        <f t="shared" si="1643"/>
        <v>0</v>
      </c>
      <c r="U5366" s="1764">
        <f t="shared" si="1644"/>
        <v>0</v>
      </c>
      <c r="V5366" s="1764">
        <f t="shared" si="1645"/>
        <v>0</v>
      </c>
      <c r="W5366" s="1764">
        <f t="shared" si="1646"/>
        <v>0</v>
      </c>
      <c r="X5366" s="1768"/>
      <c r="Y5366" s="1784"/>
      <c r="Z5366" s="1770"/>
      <c r="AA5366" s="1843"/>
      <c r="AB5366" s="1843"/>
      <c r="AH5366" s="1867"/>
      <c r="AK5366" s="1868"/>
      <c r="AL5366" s="1868"/>
    </row>
    <row r="5367" spans="9:38" x14ac:dyDescent="0.25">
      <c r="I5367" s="1783">
        <v>0</v>
      </c>
      <c r="J5367" s="1783">
        <v>0</v>
      </c>
      <c r="O5367" s="1764">
        <f t="shared" si="1640"/>
        <v>0</v>
      </c>
      <c r="P5367" s="1806" t="str">
        <f t="shared" si="1641"/>
        <v/>
      </c>
      <c r="R5367" s="1864" t="str">
        <f t="shared" si="1642"/>
        <v/>
      </c>
      <c r="S5367" s="1807">
        <f t="shared" si="1643"/>
        <v>0</v>
      </c>
      <c r="U5367" s="1764">
        <f t="shared" si="1644"/>
        <v>0</v>
      </c>
      <c r="V5367" s="1764">
        <f t="shared" si="1645"/>
        <v>0</v>
      </c>
      <c r="W5367" s="1764">
        <f t="shared" si="1646"/>
        <v>0</v>
      </c>
      <c r="X5367" s="1768"/>
      <c r="Y5367" s="1784"/>
      <c r="Z5367" s="1770"/>
      <c r="AA5367" s="1843"/>
      <c r="AB5367" s="1843"/>
      <c r="AH5367" s="1867"/>
      <c r="AK5367" s="1868"/>
      <c r="AL5367" s="1868"/>
    </row>
    <row r="5368" spans="9:38" x14ac:dyDescent="0.25">
      <c r="I5368" s="1783">
        <v>0</v>
      </c>
      <c r="J5368" s="1783">
        <v>0</v>
      </c>
      <c r="O5368" s="1764">
        <f t="shared" si="1640"/>
        <v>0</v>
      </c>
      <c r="P5368" s="1806" t="str">
        <f t="shared" si="1641"/>
        <v/>
      </c>
      <c r="R5368" s="1864" t="str">
        <f t="shared" si="1642"/>
        <v/>
      </c>
      <c r="S5368" s="1807">
        <f t="shared" si="1643"/>
        <v>0</v>
      </c>
      <c r="U5368" s="1764">
        <f t="shared" si="1644"/>
        <v>0</v>
      </c>
      <c r="V5368" s="1764">
        <f t="shared" si="1645"/>
        <v>0</v>
      </c>
      <c r="W5368" s="1764">
        <f t="shared" si="1646"/>
        <v>0</v>
      </c>
      <c r="X5368" s="1768"/>
      <c r="Y5368" s="1784"/>
      <c r="Z5368" s="1770"/>
      <c r="AA5368" s="1843"/>
      <c r="AB5368" s="1843"/>
      <c r="AH5368" s="1867"/>
      <c r="AK5368" s="1868"/>
      <c r="AL5368" s="1868"/>
    </row>
    <row r="5369" spans="9:38" x14ac:dyDescent="0.25">
      <c r="I5369" s="1783">
        <v>0</v>
      </c>
      <c r="J5369" s="1783">
        <v>0</v>
      </c>
      <c r="O5369" s="1764">
        <f t="shared" si="1640"/>
        <v>0</v>
      </c>
      <c r="P5369" s="1806" t="str">
        <f t="shared" si="1641"/>
        <v/>
      </c>
      <c r="R5369" s="1864" t="str">
        <f t="shared" si="1642"/>
        <v/>
      </c>
      <c r="S5369" s="1807">
        <f t="shared" si="1643"/>
        <v>0</v>
      </c>
      <c r="U5369" s="1764">
        <f t="shared" si="1644"/>
        <v>0</v>
      </c>
      <c r="V5369" s="1764">
        <f t="shared" si="1645"/>
        <v>0</v>
      </c>
      <c r="W5369" s="1764">
        <f t="shared" si="1646"/>
        <v>0</v>
      </c>
      <c r="X5369" s="1768"/>
      <c r="Y5369" s="1784"/>
      <c r="Z5369" s="1770"/>
      <c r="AA5369" s="1843"/>
      <c r="AB5369" s="1843"/>
      <c r="AH5369" s="1867"/>
      <c r="AK5369" s="1868"/>
      <c r="AL5369" s="1868"/>
    </row>
    <row r="5370" spans="9:38" x14ac:dyDescent="0.25">
      <c r="I5370" s="1783">
        <v>0</v>
      </c>
      <c r="J5370" s="1783">
        <v>0</v>
      </c>
      <c r="O5370" s="1764">
        <f t="shared" si="1640"/>
        <v>0</v>
      </c>
      <c r="P5370" s="1806" t="str">
        <f t="shared" si="1641"/>
        <v/>
      </c>
      <c r="R5370" s="1864" t="str">
        <f t="shared" si="1642"/>
        <v/>
      </c>
      <c r="S5370" s="1807">
        <f t="shared" si="1643"/>
        <v>0</v>
      </c>
      <c r="U5370" s="1764">
        <f t="shared" si="1644"/>
        <v>0</v>
      </c>
      <c r="V5370" s="1764">
        <f t="shared" si="1645"/>
        <v>0</v>
      </c>
      <c r="W5370" s="1764">
        <f t="shared" si="1646"/>
        <v>0</v>
      </c>
      <c r="X5370" s="1768"/>
      <c r="Y5370" s="1784"/>
      <c r="Z5370" s="1770"/>
      <c r="AA5370" s="1843"/>
      <c r="AB5370" s="1843"/>
      <c r="AH5370" s="1867"/>
      <c r="AK5370" s="1868"/>
      <c r="AL5370" s="1868"/>
    </row>
    <row r="5371" spans="9:38" x14ac:dyDescent="0.25">
      <c r="I5371" s="1783">
        <v>0</v>
      </c>
      <c r="J5371" s="1783">
        <v>0</v>
      </c>
      <c r="O5371" s="1764">
        <f t="shared" si="1640"/>
        <v>0</v>
      </c>
      <c r="P5371" s="1806" t="str">
        <f t="shared" si="1641"/>
        <v/>
      </c>
      <c r="R5371" s="1864" t="str">
        <f t="shared" si="1642"/>
        <v/>
      </c>
      <c r="S5371" s="1807">
        <f t="shared" si="1643"/>
        <v>0</v>
      </c>
      <c r="U5371" s="1764">
        <f t="shared" si="1644"/>
        <v>0</v>
      </c>
      <c r="V5371" s="1764">
        <f t="shared" si="1645"/>
        <v>0</v>
      </c>
      <c r="W5371" s="1764">
        <f t="shared" si="1646"/>
        <v>0</v>
      </c>
      <c r="X5371" s="1768"/>
      <c r="Y5371" s="1784"/>
      <c r="Z5371" s="1770"/>
      <c r="AA5371" s="1843"/>
      <c r="AB5371" s="1843"/>
      <c r="AH5371" s="1867"/>
      <c r="AK5371" s="1868"/>
      <c r="AL5371" s="1868"/>
    </row>
    <row r="5372" spans="9:38" x14ac:dyDescent="0.25">
      <c r="I5372" s="1783">
        <v>0</v>
      </c>
      <c r="J5372" s="1783">
        <v>0</v>
      </c>
      <c r="O5372" s="1764">
        <f t="shared" si="1640"/>
        <v>0</v>
      </c>
      <c r="P5372" s="1806" t="str">
        <f t="shared" si="1641"/>
        <v/>
      </c>
      <c r="R5372" s="1864" t="str">
        <f t="shared" si="1642"/>
        <v/>
      </c>
      <c r="S5372" s="1807">
        <f t="shared" si="1643"/>
        <v>0</v>
      </c>
      <c r="U5372" s="1764">
        <f t="shared" si="1644"/>
        <v>0</v>
      </c>
      <c r="V5372" s="1764">
        <f t="shared" si="1645"/>
        <v>0</v>
      </c>
      <c r="W5372" s="1764">
        <f t="shared" si="1646"/>
        <v>0</v>
      </c>
      <c r="X5372" s="1768"/>
      <c r="Y5372" s="1784"/>
      <c r="Z5372" s="1770"/>
      <c r="AA5372" s="1843"/>
      <c r="AB5372" s="1843"/>
      <c r="AH5372" s="1867"/>
      <c r="AK5372" s="1868"/>
      <c r="AL5372" s="1868"/>
    </row>
    <row r="5373" spans="9:38" x14ac:dyDescent="0.25">
      <c r="I5373" s="1783">
        <v>0</v>
      </c>
      <c r="J5373" s="1783">
        <v>0</v>
      </c>
      <c r="O5373" s="1764">
        <f t="shared" si="1640"/>
        <v>0</v>
      </c>
      <c r="P5373" s="1806" t="str">
        <f t="shared" si="1641"/>
        <v/>
      </c>
      <c r="R5373" s="1864" t="str">
        <f t="shared" si="1642"/>
        <v/>
      </c>
      <c r="S5373" s="1807">
        <f t="shared" si="1643"/>
        <v>0</v>
      </c>
      <c r="U5373" s="1764">
        <f t="shared" si="1644"/>
        <v>0</v>
      </c>
      <c r="V5373" s="1764">
        <f t="shared" si="1645"/>
        <v>0</v>
      </c>
      <c r="W5373" s="1764">
        <f t="shared" si="1646"/>
        <v>0</v>
      </c>
      <c r="X5373" s="1768"/>
      <c r="Y5373" s="1784"/>
      <c r="Z5373" s="1770"/>
      <c r="AA5373" s="1843"/>
      <c r="AB5373" s="1843"/>
      <c r="AH5373" s="1867"/>
      <c r="AK5373" s="1868"/>
      <c r="AL5373" s="1868"/>
    </row>
    <row r="5374" spans="9:38" x14ac:dyDescent="0.25">
      <c r="I5374" s="1783">
        <v>0</v>
      </c>
      <c r="J5374" s="1783">
        <v>0</v>
      </c>
      <c r="O5374" s="1764">
        <f t="shared" si="1640"/>
        <v>0</v>
      </c>
      <c r="P5374" s="1806" t="str">
        <f t="shared" si="1641"/>
        <v/>
      </c>
      <c r="R5374" s="1864" t="str">
        <f t="shared" si="1642"/>
        <v/>
      </c>
      <c r="S5374" s="1807">
        <f t="shared" si="1643"/>
        <v>0</v>
      </c>
      <c r="U5374" s="1764">
        <f t="shared" si="1644"/>
        <v>0</v>
      </c>
      <c r="V5374" s="1764">
        <f t="shared" si="1645"/>
        <v>0</v>
      </c>
      <c r="W5374" s="1764">
        <f t="shared" si="1646"/>
        <v>0</v>
      </c>
      <c r="X5374" s="1768"/>
      <c r="Y5374" s="1784"/>
      <c r="Z5374" s="1770"/>
      <c r="AA5374" s="1843"/>
      <c r="AB5374" s="1843"/>
      <c r="AH5374" s="1867"/>
      <c r="AK5374" s="1868"/>
      <c r="AL5374" s="1868"/>
    </row>
    <row r="5375" spans="9:38" x14ac:dyDescent="0.25">
      <c r="I5375" s="1783">
        <v>0</v>
      </c>
      <c r="J5375" s="1783">
        <v>0</v>
      </c>
      <c r="O5375" s="1764">
        <f t="shared" si="1640"/>
        <v>0</v>
      </c>
      <c r="P5375" s="1806" t="str">
        <f t="shared" si="1641"/>
        <v/>
      </c>
      <c r="R5375" s="1864" t="str">
        <f t="shared" si="1642"/>
        <v/>
      </c>
      <c r="S5375" s="1807">
        <f t="shared" si="1643"/>
        <v>0</v>
      </c>
      <c r="U5375" s="1764">
        <f t="shared" si="1644"/>
        <v>0</v>
      </c>
      <c r="V5375" s="1764">
        <f t="shared" si="1645"/>
        <v>0</v>
      </c>
      <c r="W5375" s="1764">
        <f t="shared" si="1646"/>
        <v>0</v>
      </c>
      <c r="X5375" s="1768"/>
      <c r="Y5375" s="1784"/>
      <c r="Z5375" s="1770"/>
      <c r="AA5375" s="1843"/>
      <c r="AB5375" s="1843"/>
      <c r="AH5375" s="1867"/>
      <c r="AK5375" s="1868"/>
      <c r="AL5375" s="1868"/>
    </row>
    <row r="5376" spans="9:38" x14ac:dyDescent="0.25">
      <c r="I5376" s="1783">
        <v>0</v>
      </c>
      <c r="J5376" s="1783">
        <v>0</v>
      </c>
      <c r="O5376" s="1764">
        <f t="shared" si="1640"/>
        <v>0</v>
      </c>
      <c r="P5376" s="1806" t="str">
        <f t="shared" si="1641"/>
        <v/>
      </c>
      <c r="R5376" s="1864" t="str">
        <f t="shared" si="1642"/>
        <v/>
      </c>
      <c r="S5376" s="1807">
        <f t="shared" si="1643"/>
        <v>0</v>
      </c>
      <c r="U5376" s="1764">
        <f t="shared" si="1644"/>
        <v>0</v>
      </c>
      <c r="V5376" s="1764">
        <f t="shared" si="1645"/>
        <v>0</v>
      </c>
      <c r="W5376" s="1764">
        <f t="shared" si="1646"/>
        <v>0</v>
      </c>
      <c r="X5376" s="1768"/>
      <c r="Y5376" s="1784"/>
      <c r="Z5376" s="1770"/>
      <c r="AA5376" s="1843"/>
      <c r="AB5376" s="1843"/>
      <c r="AH5376" s="1867"/>
      <c r="AK5376" s="1868"/>
      <c r="AL5376" s="1868"/>
    </row>
    <row r="5377" spans="9:38" x14ac:dyDescent="0.25">
      <c r="I5377" s="1783">
        <v>0</v>
      </c>
      <c r="J5377" s="1783">
        <v>0</v>
      </c>
      <c r="O5377" s="1764">
        <f t="shared" si="1640"/>
        <v>0</v>
      </c>
      <c r="P5377" s="1806" t="str">
        <f t="shared" si="1641"/>
        <v/>
      </c>
      <c r="R5377" s="1864" t="str">
        <f t="shared" si="1642"/>
        <v/>
      </c>
      <c r="S5377" s="1807">
        <f t="shared" si="1643"/>
        <v>0</v>
      </c>
      <c r="U5377" s="1764">
        <f t="shared" si="1644"/>
        <v>0</v>
      </c>
      <c r="V5377" s="1764">
        <f t="shared" si="1645"/>
        <v>0</v>
      </c>
      <c r="W5377" s="1764">
        <f t="shared" si="1646"/>
        <v>0</v>
      </c>
      <c r="X5377" s="1768"/>
      <c r="Y5377" s="1784"/>
      <c r="Z5377" s="1770"/>
      <c r="AA5377" s="1843"/>
      <c r="AB5377" s="1843"/>
      <c r="AH5377" s="1867"/>
      <c r="AK5377" s="1868"/>
      <c r="AL5377" s="1868"/>
    </row>
    <row r="5378" spans="9:38" x14ac:dyDescent="0.25">
      <c r="I5378" s="1783">
        <v>0</v>
      </c>
      <c r="J5378" s="1783">
        <v>0</v>
      </c>
      <c r="O5378" s="1764">
        <f t="shared" si="1640"/>
        <v>0</v>
      </c>
      <c r="P5378" s="1806" t="str">
        <f t="shared" si="1641"/>
        <v/>
      </c>
      <c r="R5378" s="1864" t="str">
        <f t="shared" si="1642"/>
        <v/>
      </c>
      <c r="S5378" s="1807">
        <f t="shared" si="1643"/>
        <v>0</v>
      </c>
      <c r="U5378" s="1764">
        <f t="shared" si="1644"/>
        <v>0</v>
      </c>
      <c r="V5378" s="1764">
        <f t="shared" si="1645"/>
        <v>0</v>
      </c>
      <c r="W5378" s="1764">
        <f t="shared" si="1646"/>
        <v>0</v>
      </c>
      <c r="X5378" s="1768"/>
      <c r="Y5378" s="1784"/>
      <c r="Z5378" s="1770"/>
      <c r="AA5378" s="1843"/>
      <c r="AB5378" s="1843"/>
      <c r="AH5378" s="1867"/>
      <c r="AK5378" s="1868"/>
      <c r="AL5378" s="1868"/>
    </row>
    <row r="5379" spans="9:38" x14ac:dyDescent="0.25">
      <c r="I5379" s="1783">
        <v>0</v>
      </c>
      <c r="J5379" s="1783">
        <v>0</v>
      </c>
      <c r="O5379" s="1764">
        <f t="shared" si="1640"/>
        <v>0</v>
      </c>
      <c r="P5379" s="1806" t="str">
        <f t="shared" si="1641"/>
        <v/>
      </c>
      <c r="R5379" s="1864" t="str">
        <f t="shared" si="1642"/>
        <v/>
      </c>
      <c r="S5379" s="1807">
        <f t="shared" si="1643"/>
        <v>0</v>
      </c>
      <c r="U5379" s="1764">
        <f t="shared" si="1644"/>
        <v>0</v>
      </c>
      <c r="V5379" s="1764">
        <f t="shared" si="1645"/>
        <v>0</v>
      </c>
      <c r="W5379" s="1764">
        <f t="shared" si="1646"/>
        <v>0</v>
      </c>
      <c r="X5379" s="1768"/>
      <c r="Y5379" s="1784"/>
      <c r="Z5379" s="1770"/>
      <c r="AA5379" s="1843"/>
      <c r="AB5379" s="1843"/>
      <c r="AH5379" s="1867"/>
      <c r="AK5379" s="1868"/>
      <c r="AL5379" s="1868"/>
    </row>
    <row r="5380" spans="9:38" x14ac:dyDescent="0.25">
      <c r="I5380" s="1783">
        <v>0</v>
      </c>
      <c r="J5380" s="1783">
        <v>0</v>
      </c>
      <c r="O5380" s="1764">
        <f t="shared" si="1640"/>
        <v>0</v>
      </c>
      <c r="P5380" s="1806" t="str">
        <f t="shared" si="1641"/>
        <v/>
      </c>
      <c r="R5380" s="1864" t="str">
        <f t="shared" si="1642"/>
        <v/>
      </c>
      <c r="S5380" s="1807">
        <f t="shared" si="1643"/>
        <v>0</v>
      </c>
      <c r="U5380" s="1764">
        <f t="shared" si="1644"/>
        <v>0</v>
      </c>
      <c r="V5380" s="1764">
        <f t="shared" si="1645"/>
        <v>0</v>
      </c>
      <c r="W5380" s="1764">
        <f t="shared" si="1646"/>
        <v>0</v>
      </c>
      <c r="X5380" s="1768"/>
      <c r="Y5380" s="1784"/>
      <c r="Z5380" s="1770"/>
      <c r="AA5380" s="1843"/>
      <c r="AB5380" s="1843"/>
      <c r="AH5380" s="1867"/>
      <c r="AK5380" s="1868"/>
      <c r="AL5380" s="1868"/>
    </row>
    <row r="5381" spans="9:38" x14ac:dyDescent="0.25">
      <c r="I5381" s="1783">
        <v>0</v>
      </c>
      <c r="J5381" s="1783">
        <v>0</v>
      </c>
      <c r="O5381" s="1764">
        <f t="shared" si="1640"/>
        <v>0</v>
      </c>
      <c r="P5381" s="1806" t="str">
        <f t="shared" si="1641"/>
        <v/>
      </c>
      <c r="R5381" s="1864" t="str">
        <f t="shared" si="1642"/>
        <v/>
      </c>
      <c r="S5381" s="1807">
        <f t="shared" si="1643"/>
        <v>0</v>
      </c>
      <c r="U5381" s="1764">
        <f t="shared" si="1644"/>
        <v>0</v>
      </c>
      <c r="V5381" s="1764">
        <f t="shared" si="1645"/>
        <v>0</v>
      </c>
      <c r="W5381" s="1764">
        <f t="shared" si="1646"/>
        <v>0</v>
      </c>
      <c r="X5381" s="1768"/>
      <c r="Y5381" s="1784"/>
      <c r="Z5381" s="1770"/>
      <c r="AA5381" s="1843"/>
      <c r="AB5381" s="1843"/>
      <c r="AH5381" s="1867"/>
      <c r="AK5381" s="1868"/>
      <c r="AL5381" s="1868"/>
    </row>
    <row r="5382" spans="9:38" x14ac:dyDescent="0.25">
      <c r="I5382" s="1783">
        <v>0</v>
      </c>
      <c r="J5382" s="1783">
        <v>0</v>
      </c>
      <c r="O5382" s="1764">
        <f t="shared" si="1640"/>
        <v>0</v>
      </c>
      <c r="P5382" s="1806" t="str">
        <f t="shared" si="1641"/>
        <v/>
      </c>
      <c r="R5382" s="1864" t="str">
        <f t="shared" si="1642"/>
        <v/>
      </c>
      <c r="S5382" s="1807">
        <f t="shared" si="1643"/>
        <v>0</v>
      </c>
      <c r="U5382" s="1764">
        <f t="shared" si="1644"/>
        <v>0</v>
      </c>
      <c r="V5382" s="1764">
        <f t="shared" si="1645"/>
        <v>0</v>
      </c>
      <c r="W5382" s="1764">
        <f t="shared" si="1646"/>
        <v>0</v>
      </c>
      <c r="X5382" s="1768"/>
      <c r="Y5382" s="1784"/>
      <c r="Z5382" s="1770"/>
      <c r="AA5382" s="1843"/>
      <c r="AB5382" s="1843"/>
      <c r="AH5382" s="1867"/>
      <c r="AK5382" s="1868"/>
      <c r="AL5382" s="1868"/>
    </row>
    <row r="5383" spans="9:38" x14ac:dyDescent="0.25">
      <c r="I5383" s="1783">
        <v>0</v>
      </c>
      <c r="J5383" s="1783">
        <v>0</v>
      </c>
      <c r="O5383" s="1764">
        <f t="shared" si="1640"/>
        <v>0</v>
      </c>
      <c r="P5383" s="1806" t="str">
        <f t="shared" si="1641"/>
        <v/>
      </c>
      <c r="R5383" s="1864" t="str">
        <f t="shared" si="1642"/>
        <v/>
      </c>
      <c r="S5383" s="1807">
        <f t="shared" si="1643"/>
        <v>0</v>
      </c>
      <c r="U5383" s="1764">
        <f t="shared" si="1644"/>
        <v>0</v>
      </c>
      <c r="V5383" s="1764">
        <f t="shared" si="1645"/>
        <v>0</v>
      </c>
      <c r="W5383" s="1764">
        <f t="shared" si="1646"/>
        <v>0</v>
      </c>
      <c r="X5383" s="1768"/>
      <c r="Y5383" s="1784"/>
      <c r="Z5383" s="1770"/>
      <c r="AA5383" s="1843"/>
      <c r="AB5383" s="1843"/>
      <c r="AH5383" s="1867"/>
      <c r="AK5383" s="1868"/>
      <c r="AL5383" s="1868"/>
    </row>
    <row r="5384" spans="9:38" x14ac:dyDescent="0.25">
      <c r="I5384" s="1783">
        <v>0</v>
      </c>
      <c r="J5384" s="1783">
        <v>0</v>
      </c>
      <c r="O5384" s="1764">
        <f t="shared" si="1640"/>
        <v>0</v>
      </c>
      <c r="P5384" s="1806" t="str">
        <f t="shared" si="1641"/>
        <v/>
      </c>
      <c r="R5384" s="1864" t="str">
        <f t="shared" si="1642"/>
        <v/>
      </c>
      <c r="S5384" s="1807">
        <f t="shared" si="1643"/>
        <v>0</v>
      </c>
      <c r="U5384" s="1764">
        <f t="shared" si="1644"/>
        <v>0</v>
      </c>
      <c r="V5384" s="1764">
        <f t="shared" si="1645"/>
        <v>0</v>
      </c>
      <c r="W5384" s="1764">
        <f t="shared" si="1646"/>
        <v>0</v>
      </c>
      <c r="X5384" s="1768"/>
      <c r="Y5384" s="1784"/>
      <c r="Z5384" s="1770"/>
      <c r="AA5384" s="1843"/>
      <c r="AB5384" s="1843"/>
      <c r="AH5384" s="1867"/>
      <c r="AK5384" s="1868"/>
      <c r="AL5384" s="1868"/>
    </row>
    <row r="5385" spans="9:38" x14ac:dyDescent="0.25">
      <c r="I5385" s="1783">
        <v>0</v>
      </c>
      <c r="J5385" s="1783">
        <v>0</v>
      </c>
      <c r="O5385" s="1764">
        <f t="shared" ref="O5385:O5448" si="1647">N5385-Q5385</f>
        <v>0</v>
      </c>
      <c r="P5385" s="1806" t="str">
        <f t="shared" ref="P5385:P5448" si="1648">IF(N5385&lt;=0,"",O5385/N5385)</f>
        <v/>
      </c>
      <c r="R5385" s="1864" t="str">
        <f t="shared" ref="R5385:R5448" si="1649">IF(N5385&lt;=0,"",Q5385/N5385)</f>
        <v/>
      </c>
      <c r="S5385" s="1807">
        <f t="shared" ref="S5385:S5448" si="1650">Q5385/$S$1</f>
        <v>0</v>
      </c>
      <c r="U5385" s="1764">
        <f t="shared" ref="U5385:U5448" si="1651">((1-I5385)*O5385)+((1-J5385)*Q5385)</f>
        <v>0</v>
      </c>
      <c r="V5385" s="1764">
        <f t="shared" ref="V5385:V5448" si="1652">L5385-W5385</f>
        <v>0</v>
      </c>
      <c r="W5385" s="1764">
        <f t="shared" ref="W5385:W5448" si="1653">X5385+AC5385+AH5385+AM5385+AO5385+AR5385</f>
        <v>0</v>
      </c>
      <c r="X5385" s="1768"/>
      <c r="Y5385" s="1784"/>
      <c r="Z5385" s="1770"/>
      <c r="AA5385" s="1843"/>
      <c r="AB5385" s="1843"/>
      <c r="AH5385" s="1867"/>
      <c r="AK5385" s="1868"/>
      <c r="AL5385" s="1868"/>
    </row>
    <row r="5386" spans="9:38" x14ac:dyDescent="0.25">
      <c r="I5386" s="1783">
        <v>0</v>
      </c>
      <c r="J5386" s="1783">
        <v>0</v>
      </c>
      <c r="O5386" s="1764">
        <f t="shared" si="1647"/>
        <v>0</v>
      </c>
      <c r="P5386" s="1806" t="str">
        <f t="shared" si="1648"/>
        <v/>
      </c>
      <c r="R5386" s="1864" t="str">
        <f t="shared" si="1649"/>
        <v/>
      </c>
      <c r="S5386" s="1807">
        <f t="shared" si="1650"/>
        <v>0</v>
      </c>
      <c r="U5386" s="1764">
        <f t="shared" si="1651"/>
        <v>0</v>
      </c>
      <c r="V5386" s="1764">
        <f t="shared" si="1652"/>
        <v>0</v>
      </c>
      <c r="W5386" s="1764">
        <f t="shared" si="1653"/>
        <v>0</v>
      </c>
      <c r="X5386" s="1768"/>
      <c r="Y5386" s="1784"/>
      <c r="Z5386" s="1770"/>
      <c r="AA5386" s="1843"/>
      <c r="AB5386" s="1843"/>
      <c r="AH5386" s="1867"/>
      <c r="AK5386" s="1868"/>
      <c r="AL5386" s="1868"/>
    </row>
    <row r="5387" spans="9:38" x14ac:dyDescent="0.25">
      <c r="I5387" s="1783">
        <v>0</v>
      </c>
      <c r="J5387" s="1783">
        <v>0</v>
      </c>
      <c r="O5387" s="1764">
        <f t="shared" si="1647"/>
        <v>0</v>
      </c>
      <c r="P5387" s="1806" t="str">
        <f t="shared" si="1648"/>
        <v/>
      </c>
      <c r="R5387" s="1864" t="str">
        <f t="shared" si="1649"/>
        <v/>
      </c>
      <c r="S5387" s="1807">
        <f t="shared" si="1650"/>
        <v>0</v>
      </c>
      <c r="U5387" s="1764">
        <f t="shared" si="1651"/>
        <v>0</v>
      </c>
      <c r="V5387" s="1764">
        <f t="shared" si="1652"/>
        <v>0</v>
      </c>
      <c r="W5387" s="1764">
        <f t="shared" si="1653"/>
        <v>0</v>
      </c>
      <c r="X5387" s="1768"/>
      <c r="Y5387" s="1784"/>
      <c r="Z5387" s="1770"/>
      <c r="AA5387" s="1843"/>
      <c r="AB5387" s="1843"/>
      <c r="AH5387" s="1867"/>
      <c r="AK5387" s="1868"/>
      <c r="AL5387" s="1868"/>
    </row>
    <row r="5388" spans="9:38" x14ac:dyDescent="0.25">
      <c r="I5388" s="1783">
        <v>0</v>
      </c>
      <c r="J5388" s="1783">
        <v>0</v>
      </c>
      <c r="O5388" s="1764">
        <f t="shared" si="1647"/>
        <v>0</v>
      </c>
      <c r="P5388" s="1806" t="str">
        <f t="shared" si="1648"/>
        <v/>
      </c>
      <c r="R5388" s="1864" t="str">
        <f t="shared" si="1649"/>
        <v/>
      </c>
      <c r="S5388" s="1807">
        <f t="shared" si="1650"/>
        <v>0</v>
      </c>
      <c r="U5388" s="1764">
        <f t="shared" si="1651"/>
        <v>0</v>
      </c>
      <c r="V5388" s="1764">
        <f t="shared" si="1652"/>
        <v>0</v>
      </c>
      <c r="W5388" s="1764">
        <f t="shared" si="1653"/>
        <v>0</v>
      </c>
      <c r="X5388" s="1768"/>
      <c r="Y5388" s="1784"/>
      <c r="Z5388" s="1770"/>
      <c r="AA5388" s="1843"/>
      <c r="AB5388" s="1843"/>
      <c r="AH5388" s="1867"/>
      <c r="AK5388" s="1868"/>
      <c r="AL5388" s="1868"/>
    </row>
    <row r="5389" spans="9:38" x14ac:dyDescent="0.25">
      <c r="I5389" s="1783">
        <v>0</v>
      </c>
      <c r="J5389" s="1783">
        <v>0</v>
      </c>
      <c r="O5389" s="1764">
        <f t="shared" si="1647"/>
        <v>0</v>
      </c>
      <c r="P5389" s="1806" t="str">
        <f t="shared" si="1648"/>
        <v/>
      </c>
      <c r="R5389" s="1864" t="str">
        <f t="shared" si="1649"/>
        <v/>
      </c>
      <c r="S5389" s="1807">
        <f t="shared" si="1650"/>
        <v>0</v>
      </c>
      <c r="U5389" s="1764">
        <f t="shared" si="1651"/>
        <v>0</v>
      </c>
      <c r="V5389" s="1764">
        <f t="shared" si="1652"/>
        <v>0</v>
      </c>
      <c r="W5389" s="1764">
        <f t="shared" si="1653"/>
        <v>0</v>
      </c>
      <c r="X5389" s="1768"/>
      <c r="Y5389" s="1784"/>
      <c r="Z5389" s="1770"/>
      <c r="AA5389" s="1843"/>
      <c r="AB5389" s="1843"/>
      <c r="AH5389" s="1867"/>
      <c r="AK5389" s="1868"/>
      <c r="AL5389" s="1868"/>
    </row>
    <row r="5390" spans="9:38" x14ac:dyDescent="0.25">
      <c r="I5390" s="1783">
        <v>0</v>
      </c>
      <c r="J5390" s="1783">
        <v>0</v>
      </c>
      <c r="O5390" s="1764">
        <f t="shared" si="1647"/>
        <v>0</v>
      </c>
      <c r="P5390" s="1806" t="str">
        <f t="shared" si="1648"/>
        <v/>
      </c>
      <c r="R5390" s="1864" t="str">
        <f t="shared" si="1649"/>
        <v/>
      </c>
      <c r="S5390" s="1807">
        <f t="shared" si="1650"/>
        <v>0</v>
      </c>
      <c r="U5390" s="1764">
        <f t="shared" si="1651"/>
        <v>0</v>
      </c>
      <c r="V5390" s="1764">
        <f t="shared" si="1652"/>
        <v>0</v>
      </c>
      <c r="W5390" s="1764">
        <f t="shared" si="1653"/>
        <v>0</v>
      </c>
      <c r="X5390" s="1768"/>
      <c r="Y5390" s="1784"/>
      <c r="Z5390" s="1770"/>
      <c r="AA5390" s="1843"/>
      <c r="AB5390" s="1843"/>
      <c r="AH5390" s="1867"/>
      <c r="AK5390" s="1868"/>
      <c r="AL5390" s="1868"/>
    </row>
    <row r="5391" spans="9:38" x14ac:dyDescent="0.25">
      <c r="I5391" s="1783">
        <v>0</v>
      </c>
      <c r="J5391" s="1783">
        <v>0</v>
      </c>
      <c r="O5391" s="1764">
        <f t="shared" si="1647"/>
        <v>0</v>
      </c>
      <c r="P5391" s="1806" t="str">
        <f t="shared" si="1648"/>
        <v/>
      </c>
      <c r="R5391" s="1864" t="str">
        <f t="shared" si="1649"/>
        <v/>
      </c>
      <c r="S5391" s="1807">
        <f t="shared" si="1650"/>
        <v>0</v>
      </c>
      <c r="U5391" s="1764">
        <f t="shared" si="1651"/>
        <v>0</v>
      </c>
      <c r="V5391" s="1764">
        <f t="shared" si="1652"/>
        <v>0</v>
      </c>
      <c r="W5391" s="1764">
        <f t="shared" si="1653"/>
        <v>0</v>
      </c>
      <c r="X5391" s="1768"/>
      <c r="Y5391" s="1784"/>
      <c r="Z5391" s="1770"/>
      <c r="AA5391" s="1843"/>
      <c r="AB5391" s="1843"/>
      <c r="AH5391" s="1867"/>
      <c r="AK5391" s="1868"/>
      <c r="AL5391" s="1868"/>
    </row>
    <row r="5392" spans="9:38" x14ac:dyDescent="0.25">
      <c r="I5392" s="1783">
        <v>0</v>
      </c>
      <c r="J5392" s="1783">
        <v>0</v>
      </c>
      <c r="O5392" s="1764">
        <f t="shared" si="1647"/>
        <v>0</v>
      </c>
      <c r="P5392" s="1806" t="str">
        <f t="shared" si="1648"/>
        <v/>
      </c>
      <c r="R5392" s="1864" t="str">
        <f t="shared" si="1649"/>
        <v/>
      </c>
      <c r="S5392" s="1807">
        <f t="shared" si="1650"/>
        <v>0</v>
      </c>
      <c r="U5392" s="1764">
        <f t="shared" si="1651"/>
        <v>0</v>
      </c>
      <c r="V5392" s="1764">
        <f t="shared" si="1652"/>
        <v>0</v>
      </c>
      <c r="W5392" s="1764">
        <f t="shared" si="1653"/>
        <v>0</v>
      </c>
      <c r="X5392" s="1768"/>
      <c r="Y5392" s="1784"/>
      <c r="Z5392" s="1770"/>
      <c r="AA5392" s="1843"/>
      <c r="AB5392" s="1843"/>
      <c r="AH5392" s="1867"/>
      <c r="AK5392" s="1868"/>
      <c r="AL5392" s="1868"/>
    </row>
    <row r="5393" spans="9:38" x14ac:dyDescent="0.25">
      <c r="I5393" s="1783">
        <v>0</v>
      </c>
      <c r="J5393" s="1783">
        <v>0</v>
      </c>
      <c r="O5393" s="1764">
        <f t="shared" si="1647"/>
        <v>0</v>
      </c>
      <c r="P5393" s="1806" t="str">
        <f t="shared" si="1648"/>
        <v/>
      </c>
      <c r="R5393" s="1864" t="str">
        <f t="shared" si="1649"/>
        <v/>
      </c>
      <c r="S5393" s="1807">
        <f t="shared" si="1650"/>
        <v>0</v>
      </c>
      <c r="U5393" s="1764">
        <f t="shared" si="1651"/>
        <v>0</v>
      </c>
      <c r="V5393" s="1764">
        <f t="shared" si="1652"/>
        <v>0</v>
      </c>
      <c r="W5393" s="1764">
        <f t="shared" si="1653"/>
        <v>0</v>
      </c>
      <c r="X5393" s="1768"/>
      <c r="Y5393" s="1784"/>
      <c r="Z5393" s="1770"/>
      <c r="AA5393" s="1843"/>
      <c r="AB5393" s="1843"/>
      <c r="AH5393" s="1867"/>
      <c r="AK5393" s="1868"/>
      <c r="AL5393" s="1868"/>
    </row>
    <row r="5394" spans="9:38" x14ac:dyDescent="0.25">
      <c r="I5394" s="1783">
        <v>0</v>
      </c>
      <c r="J5394" s="1783">
        <v>0</v>
      </c>
      <c r="O5394" s="1764">
        <f t="shared" si="1647"/>
        <v>0</v>
      </c>
      <c r="P5394" s="1806" t="str">
        <f t="shared" si="1648"/>
        <v/>
      </c>
      <c r="R5394" s="1864" t="str">
        <f t="shared" si="1649"/>
        <v/>
      </c>
      <c r="S5394" s="1807">
        <f t="shared" si="1650"/>
        <v>0</v>
      </c>
      <c r="U5394" s="1764">
        <f t="shared" si="1651"/>
        <v>0</v>
      </c>
      <c r="V5394" s="1764">
        <f t="shared" si="1652"/>
        <v>0</v>
      </c>
      <c r="W5394" s="1764">
        <f t="shared" si="1653"/>
        <v>0</v>
      </c>
      <c r="X5394" s="1768"/>
      <c r="Y5394" s="1784"/>
      <c r="Z5394" s="1770"/>
      <c r="AA5394" s="1843"/>
      <c r="AB5394" s="1843"/>
      <c r="AH5394" s="1867"/>
      <c r="AK5394" s="1868"/>
      <c r="AL5394" s="1868"/>
    </row>
    <row r="5395" spans="9:38" x14ac:dyDescent="0.25">
      <c r="I5395" s="1783">
        <v>0</v>
      </c>
      <c r="J5395" s="1783">
        <v>0</v>
      </c>
      <c r="O5395" s="1764">
        <f t="shared" si="1647"/>
        <v>0</v>
      </c>
      <c r="P5395" s="1806" t="str">
        <f t="shared" si="1648"/>
        <v/>
      </c>
      <c r="R5395" s="1864" t="str">
        <f t="shared" si="1649"/>
        <v/>
      </c>
      <c r="S5395" s="1807">
        <f t="shared" si="1650"/>
        <v>0</v>
      </c>
      <c r="U5395" s="1764">
        <f t="shared" si="1651"/>
        <v>0</v>
      </c>
      <c r="V5395" s="1764">
        <f t="shared" si="1652"/>
        <v>0</v>
      </c>
      <c r="W5395" s="1764">
        <f t="shared" si="1653"/>
        <v>0</v>
      </c>
      <c r="X5395" s="1768"/>
      <c r="Y5395" s="1784"/>
      <c r="Z5395" s="1770"/>
      <c r="AA5395" s="1843"/>
      <c r="AB5395" s="1843"/>
      <c r="AH5395" s="1867"/>
      <c r="AK5395" s="1868"/>
      <c r="AL5395" s="1868"/>
    </row>
    <row r="5396" spans="9:38" x14ac:dyDescent="0.25">
      <c r="I5396" s="1783">
        <v>0</v>
      </c>
      <c r="J5396" s="1783">
        <v>0</v>
      </c>
      <c r="O5396" s="1764">
        <f t="shared" si="1647"/>
        <v>0</v>
      </c>
      <c r="P5396" s="1806" t="str">
        <f t="shared" si="1648"/>
        <v/>
      </c>
      <c r="R5396" s="1864" t="str">
        <f t="shared" si="1649"/>
        <v/>
      </c>
      <c r="S5396" s="1807">
        <f t="shared" si="1650"/>
        <v>0</v>
      </c>
      <c r="U5396" s="1764">
        <f t="shared" si="1651"/>
        <v>0</v>
      </c>
      <c r="V5396" s="1764">
        <f t="shared" si="1652"/>
        <v>0</v>
      </c>
      <c r="W5396" s="1764">
        <f t="shared" si="1653"/>
        <v>0</v>
      </c>
      <c r="X5396" s="1768"/>
      <c r="Y5396" s="1784"/>
      <c r="Z5396" s="1770"/>
      <c r="AA5396" s="1843"/>
      <c r="AB5396" s="1843"/>
      <c r="AH5396" s="1867"/>
      <c r="AK5396" s="1868"/>
      <c r="AL5396" s="1868"/>
    </row>
    <row r="5397" spans="9:38" x14ac:dyDescent="0.25">
      <c r="I5397" s="1783">
        <v>0</v>
      </c>
      <c r="J5397" s="1783">
        <v>0</v>
      </c>
      <c r="O5397" s="1764">
        <f t="shared" si="1647"/>
        <v>0</v>
      </c>
      <c r="P5397" s="1806" t="str">
        <f t="shared" si="1648"/>
        <v/>
      </c>
      <c r="R5397" s="1864" t="str">
        <f t="shared" si="1649"/>
        <v/>
      </c>
      <c r="S5397" s="1807">
        <f t="shared" si="1650"/>
        <v>0</v>
      </c>
      <c r="U5397" s="1764">
        <f t="shared" si="1651"/>
        <v>0</v>
      </c>
      <c r="V5397" s="1764">
        <f t="shared" si="1652"/>
        <v>0</v>
      </c>
      <c r="W5397" s="1764">
        <f t="shared" si="1653"/>
        <v>0</v>
      </c>
      <c r="X5397" s="1768"/>
      <c r="Y5397" s="1784"/>
      <c r="Z5397" s="1770"/>
      <c r="AA5397" s="1843"/>
      <c r="AB5397" s="1843"/>
      <c r="AH5397" s="1867"/>
      <c r="AK5397" s="1868"/>
      <c r="AL5397" s="1868"/>
    </row>
    <row r="5398" spans="9:38" x14ac:dyDescent="0.25">
      <c r="I5398" s="1783">
        <v>0</v>
      </c>
      <c r="J5398" s="1783">
        <v>0</v>
      </c>
      <c r="O5398" s="1764">
        <f t="shared" si="1647"/>
        <v>0</v>
      </c>
      <c r="P5398" s="1806" t="str">
        <f t="shared" si="1648"/>
        <v/>
      </c>
      <c r="R5398" s="1864" t="str">
        <f t="shared" si="1649"/>
        <v/>
      </c>
      <c r="S5398" s="1807">
        <f t="shared" si="1650"/>
        <v>0</v>
      </c>
      <c r="U5398" s="1764">
        <f t="shared" si="1651"/>
        <v>0</v>
      </c>
      <c r="V5398" s="1764">
        <f t="shared" si="1652"/>
        <v>0</v>
      </c>
      <c r="W5398" s="1764">
        <f t="shared" si="1653"/>
        <v>0</v>
      </c>
      <c r="X5398" s="1768"/>
      <c r="Y5398" s="1784"/>
      <c r="Z5398" s="1770"/>
      <c r="AA5398" s="1843"/>
      <c r="AB5398" s="1843"/>
      <c r="AH5398" s="1867"/>
      <c r="AK5398" s="1868"/>
      <c r="AL5398" s="1868"/>
    </row>
    <row r="5399" spans="9:38" x14ac:dyDescent="0.25">
      <c r="I5399" s="1783">
        <v>0</v>
      </c>
      <c r="J5399" s="1783">
        <v>0</v>
      </c>
      <c r="O5399" s="1764">
        <f t="shared" si="1647"/>
        <v>0</v>
      </c>
      <c r="P5399" s="1806" t="str">
        <f t="shared" si="1648"/>
        <v/>
      </c>
      <c r="R5399" s="1864" t="str">
        <f t="shared" si="1649"/>
        <v/>
      </c>
      <c r="S5399" s="1807">
        <f t="shared" si="1650"/>
        <v>0</v>
      </c>
      <c r="U5399" s="1764">
        <f t="shared" si="1651"/>
        <v>0</v>
      </c>
      <c r="V5399" s="1764">
        <f t="shared" si="1652"/>
        <v>0</v>
      </c>
      <c r="W5399" s="1764">
        <f t="shared" si="1653"/>
        <v>0</v>
      </c>
      <c r="X5399" s="1768"/>
      <c r="Y5399" s="1784"/>
      <c r="Z5399" s="1770"/>
      <c r="AA5399" s="1843"/>
      <c r="AB5399" s="1843"/>
      <c r="AH5399" s="1867"/>
      <c r="AK5399" s="1868"/>
      <c r="AL5399" s="1868"/>
    </row>
    <row r="5400" spans="9:38" x14ac:dyDescent="0.25">
      <c r="I5400" s="1783">
        <v>0</v>
      </c>
      <c r="J5400" s="1783">
        <v>0</v>
      </c>
      <c r="O5400" s="1764">
        <f t="shared" si="1647"/>
        <v>0</v>
      </c>
      <c r="P5400" s="1806" t="str">
        <f t="shared" si="1648"/>
        <v/>
      </c>
      <c r="R5400" s="1864" t="str">
        <f t="shared" si="1649"/>
        <v/>
      </c>
      <c r="S5400" s="1807">
        <f t="shared" si="1650"/>
        <v>0</v>
      </c>
      <c r="U5400" s="1764">
        <f t="shared" si="1651"/>
        <v>0</v>
      </c>
      <c r="V5400" s="1764">
        <f t="shared" si="1652"/>
        <v>0</v>
      </c>
      <c r="W5400" s="1764">
        <f t="shared" si="1653"/>
        <v>0</v>
      </c>
      <c r="X5400" s="1768"/>
      <c r="Y5400" s="1784"/>
      <c r="Z5400" s="1770"/>
      <c r="AA5400" s="1843"/>
      <c r="AB5400" s="1843"/>
      <c r="AH5400" s="1867"/>
      <c r="AK5400" s="1868"/>
      <c r="AL5400" s="1868"/>
    </row>
    <row r="5401" spans="9:38" x14ac:dyDescent="0.25">
      <c r="I5401" s="1783">
        <v>0</v>
      </c>
      <c r="J5401" s="1783">
        <v>0</v>
      </c>
      <c r="O5401" s="1764">
        <f t="shared" si="1647"/>
        <v>0</v>
      </c>
      <c r="P5401" s="1806" t="str">
        <f t="shared" si="1648"/>
        <v/>
      </c>
      <c r="R5401" s="1864" t="str">
        <f t="shared" si="1649"/>
        <v/>
      </c>
      <c r="S5401" s="1807">
        <f t="shared" si="1650"/>
        <v>0</v>
      </c>
      <c r="U5401" s="1764">
        <f t="shared" si="1651"/>
        <v>0</v>
      </c>
      <c r="V5401" s="1764">
        <f t="shared" si="1652"/>
        <v>0</v>
      </c>
      <c r="W5401" s="1764">
        <f t="shared" si="1653"/>
        <v>0</v>
      </c>
      <c r="X5401" s="1768"/>
      <c r="Y5401" s="1784"/>
      <c r="Z5401" s="1770"/>
      <c r="AA5401" s="1843"/>
      <c r="AB5401" s="1843"/>
      <c r="AH5401" s="1867"/>
      <c r="AK5401" s="1868"/>
      <c r="AL5401" s="1868"/>
    </row>
    <row r="5402" spans="9:38" x14ac:dyDescent="0.25">
      <c r="I5402" s="1783">
        <v>0</v>
      </c>
      <c r="J5402" s="1783">
        <v>0</v>
      </c>
      <c r="O5402" s="1764">
        <f t="shared" si="1647"/>
        <v>0</v>
      </c>
      <c r="P5402" s="1806" t="str">
        <f t="shared" si="1648"/>
        <v/>
      </c>
      <c r="R5402" s="1864" t="str">
        <f t="shared" si="1649"/>
        <v/>
      </c>
      <c r="S5402" s="1807">
        <f t="shared" si="1650"/>
        <v>0</v>
      </c>
      <c r="U5402" s="1764">
        <f t="shared" si="1651"/>
        <v>0</v>
      </c>
      <c r="V5402" s="1764">
        <f t="shared" si="1652"/>
        <v>0</v>
      </c>
      <c r="W5402" s="1764">
        <f t="shared" si="1653"/>
        <v>0</v>
      </c>
      <c r="X5402" s="1768"/>
      <c r="Y5402" s="1784"/>
      <c r="Z5402" s="1770"/>
      <c r="AA5402" s="1843"/>
      <c r="AB5402" s="1843"/>
      <c r="AH5402" s="1867"/>
      <c r="AK5402" s="1868"/>
      <c r="AL5402" s="1868"/>
    </row>
    <row r="5403" spans="9:38" x14ac:dyDescent="0.25">
      <c r="I5403" s="1783">
        <v>0</v>
      </c>
      <c r="J5403" s="1783">
        <v>0</v>
      </c>
      <c r="O5403" s="1764">
        <f t="shared" si="1647"/>
        <v>0</v>
      </c>
      <c r="P5403" s="1806" t="str">
        <f t="shared" si="1648"/>
        <v/>
      </c>
      <c r="R5403" s="1864" t="str">
        <f t="shared" si="1649"/>
        <v/>
      </c>
      <c r="S5403" s="1807">
        <f t="shared" si="1650"/>
        <v>0</v>
      </c>
      <c r="U5403" s="1764">
        <f t="shared" si="1651"/>
        <v>0</v>
      </c>
      <c r="V5403" s="1764">
        <f t="shared" si="1652"/>
        <v>0</v>
      </c>
      <c r="W5403" s="1764">
        <f t="shared" si="1653"/>
        <v>0</v>
      </c>
      <c r="X5403" s="1768"/>
      <c r="Y5403" s="1784"/>
      <c r="Z5403" s="1770"/>
      <c r="AA5403" s="1843"/>
      <c r="AB5403" s="1843"/>
      <c r="AH5403" s="1867"/>
      <c r="AK5403" s="1868"/>
      <c r="AL5403" s="1868"/>
    </row>
    <row r="5404" spans="9:38" x14ac:dyDescent="0.25">
      <c r="I5404" s="1783">
        <v>0</v>
      </c>
      <c r="J5404" s="1783">
        <v>0</v>
      </c>
      <c r="O5404" s="1764">
        <f t="shared" si="1647"/>
        <v>0</v>
      </c>
      <c r="P5404" s="1806" t="str">
        <f t="shared" si="1648"/>
        <v/>
      </c>
      <c r="R5404" s="1864" t="str">
        <f t="shared" si="1649"/>
        <v/>
      </c>
      <c r="S5404" s="1807">
        <f t="shared" si="1650"/>
        <v>0</v>
      </c>
      <c r="U5404" s="1764">
        <f t="shared" si="1651"/>
        <v>0</v>
      </c>
      <c r="V5404" s="1764">
        <f t="shared" si="1652"/>
        <v>0</v>
      </c>
      <c r="W5404" s="1764">
        <f t="shared" si="1653"/>
        <v>0</v>
      </c>
      <c r="X5404" s="1768"/>
      <c r="Y5404" s="1784"/>
      <c r="Z5404" s="1770"/>
      <c r="AA5404" s="1843"/>
      <c r="AB5404" s="1843"/>
      <c r="AH5404" s="1867"/>
      <c r="AK5404" s="1868"/>
      <c r="AL5404" s="1868"/>
    </row>
    <row r="5405" spans="9:38" x14ac:dyDescent="0.25">
      <c r="I5405" s="1783">
        <v>0</v>
      </c>
      <c r="J5405" s="1783">
        <v>0</v>
      </c>
      <c r="O5405" s="1764">
        <f t="shared" si="1647"/>
        <v>0</v>
      </c>
      <c r="P5405" s="1806" t="str">
        <f t="shared" si="1648"/>
        <v/>
      </c>
      <c r="R5405" s="1864" t="str">
        <f t="shared" si="1649"/>
        <v/>
      </c>
      <c r="S5405" s="1807">
        <f t="shared" si="1650"/>
        <v>0</v>
      </c>
      <c r="U5405" s="1764">
        <f t="shared" si="1651"/>
        <v>0</v>
      </c>
      <c r="V5405" s="1764">
        <f t="shared" si="1652"/>
        <v>0</v>
      </c>
      <c r="W5405" s="1764">
        <f t="shared" si="1653"/>
        <v>0</v>
      </c>
      <c r="X5405" s="1768"/>
      <c r="Y5405" s="1784"/>
      <c r="Z5405" s="1770"/>
      <c r="AA5405" s="1843"/>
      <c r="AB5405" s="1843"/>
      <c r="AH5405" s="1867"/>
      <c r="AK5405" s="1868"/>
      <c r="AL5405" s="1868"/>
    </row>
    <row r="5406" spans="9:38" x14ac:dyDescent="0.25">
      <c r="I5406" s="1783">
        <v>0</v>
      </c>
      <c r="J5406" s="1783">
        <v>0</v>
      </c>
      <c r="O5406" s="1764">
        <f t="shared" si="1647"/>
        <v>0</v>
      </c>
      <c r="P5406" s="1806" t="str">
        <f t="shared" si="1648"/>
        <v/>
      </c>
      <c r="R5406" s="1864" t="str">
        <f t="shared" si="1649"/>
        <v/>
      </c>
      <c r="S5406" s="1807">
        <f t="shared" si="1650"/>
        <v>0</v>
      </c>
      <c r="U5406" s="1764">
        <f t="shared" si="1651"/>
        <v>0</v>
      </c>
      <c r="V5406" s="1764">
        <f t="shared" si="1652"/>
        <v>0</v>
      </c>
      <c r="W5406" s="1764">
        <f t="shared" si="1653"/>
        <v>0</v>
      </c>
      <c r="X5406" s="1768"/>
      <c r="Y5406" s="1784"/>
      <c r="Z5406" s="1770"/>
      <c r="AA5406" s="1843"/>
      <c r="AB5406" s="1843"/>
      <c r="AH5406" s="1867"/>
      <c r="AK5406" s="1868"/>
      <c r="AL5406" s="1868"/>
    </row>
    <row r="5407" spans="9:38" x14ac:dyDescent="0.25">
      <c r="I5407" s="1783">
        <v>0</v>
      </c>
      <c r="J5407" s="1783">
        <v>0</v>
      </c>
      <c r="O5407" s="1764">
        <f t="shared" si="1647"/>
        <v>0</v>
      </c>
      <c r="P5407" s="1806" t="str">
        <f t="shared" si="1648"/>
        <v/>
      </c>
      <c r="R5407" s="1864" t="str">
        <f t="shared" si="1649"/>
        <v/>
      </c>
      <c r="S5407" s="1807">
        <f t="shared" si="1650"/>
        <v>0</v>
      </c>
      <c r="U5407" s="1764">
        <f t="shared" si="1651"/>
        <v>0</v>
      </c>
      <c r="V5407" s="1764">
        <f t="shared" si="1652"/>
        <v>0</v>
      </c>
      <c r="W5407" s="1764">
        <f t="shared" si="1653"/>
        <v>0</v>
      </c>
      <c r="X5407" s="1768"/>
      <c r="Y5407" s="1784"/>
      <c r="Z5407" s="1770"/>
      <c r="AA5407" s="1843"/>
      <c r="AB5407" s="1843"/>
      <c r="AH5407" s="1867"/>
      <c r="AK5407" s="1868"/>
      <c r="AL5407" s="1868"/>
    </row>
    <row r="5408" spans="9:38" x14ac:dyDescent="0.25">
      <c r="I5408" s="1783">
        <v>0</v>
      </c>
      <c r="J5408" s="1783">
        <v>0</v>
      </c>
      <c r="O5408" s="1764">
        <f t="shared" si="1647"/>
        <v>0</v>
      </c>
      <c r="P5408" s="1806" t="str">
        <f t="shared" si="1648"/>
        <v/>
      </c>
      <c r="R5408" s="1864" t="str">
        <f t="shared" si="1649"/>
        <v/>
      </c>
      <c r="S5408" s="1807">
        <f t="shared" si="1650"/>
        <v>0</v>
      </c>
      <c r="U5408" s="1764">
        <f t="shared" si="1651"/>
        <v>0</v>
      </c>
      <c r="V5408" s="1764">
        <f t="shared" si="1652"/>
        <v>0</v>
      </c>
      <c r="W5408" s="1764">
        <f t="shared" si="1653"/>
        <v>0</v>
      </c>
      <c r="X5408" s="1768"/>
      <c r="Y5408" s="1784"/>
      <c r="Z5408" s="1770"/>
      <c r="AA5408" s="1843"/>
      <c r="AB5408" s="1843"/>
      <c r="AH5408" s="1867"/>
      <c r="AK5408" s="1868"/>
      <c r="AL5408" s="1868"/>
    </row>
    <row r="5409" spans="9:38" x14ac:dyDescent="0.25">
      <c r="I5409" s="1783">
        <v>0</v>
      </c>
      <c r="J5409" s="1783">
        <v>0</v>
      </c>
      <c r="O5409" s="1764">
        <f t="shared" si="1647"/>
        <v>0</v>
      </c>
      <c r="P5409" s="1806" t="str">
        <f t="shared" si="1648"/>
        <v/>
      </c>
      <c r="R5409" s="1864" t="str">
        <f t="shared" si="1649"/>
        <v/>
      </c>
      <c r="S5409" s="1807">
        <f t="shared" si="1650"/>
        <v>0</v>
      </c>
      <c r="U5409" s="1764">
        <f t="shared" si="1651"/>
        <v>0</v>
      </c>
      <c r="V5409" s="1764">
        <f t="shared" si="1652"/>
        <v>0</v>
      </c>
      <c r="W5409" s="1764">
        <f t="shared" si="1653"/>
        <v>0</v>
      </c>
      <c r="X5409" s="1768"/>
      <c r="Y5409" s="1784"/>
      <c r="Z5409" s="1770"/>
      <c r="AA5409" s="1843"/>
      <c r="AB5409" s="1843"/>
      <c r="AH5409" s="1867"/>
      <c r="AK5409" s="1868"/>
      <c r="AL5409" s="1868"/>
    </row>
    <row r="5410" spans="9:38" x14ac:dyDescent="0.25">
      <c r="I5410" s="1783">
        <v>0</v>
      </c>
      <c r="J5410" s="1783">
        <v>0</v>
      </c>
      <c r="O5410" s="1764">
        <f t="shared" si="1647"/>
        <v>0</v>
      </c>
      <c r="P5410" s="1806" t="str">
        <f t="shared" si="1648"/>
        <v/>
      </c>
      <c r="R5410" s="1864" t="str">
        <f t="shared" si="1649"/>
        <v/>
      </c>
      <c r="S5410" s="1807">
        <f t="shared" si="1650"/>
        <v>0</v>
      </c>
      <c r="U5410" s="1764">
        <f t="shared" si="1651"/>
        <v>0</v>
      </c>
      <c r="V5410" s="1764">
        <f t="shared" si="1652"/>
        <v>0</v>
      </c>
      <c r="W5410" s="1764">
        <f t="shared" si="1653"/>
        <v>0</v>
      </c>
      <c r="X5410" s="1768"/>
      <c r="Y5410" s="1784"/>
      <c r="Z5410" s="1770"/>
      <c r="AA5410" s="1843"/>
      <c r="AB5410" s="1843"/>
      <c r="AH5410" s="1867"/>
      <c r="AK5410" s="1868"/>
      <c r="AL5410" s="1868"/>
    </row>
    <row r="5411" spans="9:38" x14ac:dyDescent="0.25">
      <c r="I5411" s="1783">
        <v>0</v>
      </c>
      <c r="J5411" s="1783">
        <v>0</v>
      </c>
      <c r="O5411" s="1764">
        <f t="shared" si="1647"/>
        <v>0</v>
      </c>
      <c r="P5411" s="1806" t="str">
        <f t="shared" si="1648"/>
        <v/>
      </c>
      <c r="R5411" s="1864" t="str">
        <f t="shared" si="1649"/>
        <v/>
      </c>
      <c r="S5411" s="1807">
        <f t="shared" si="1650"/>
        <v>0</v>
      </c>
      <c r="U5411" s="1764">
        <f t="shared" si="1651"/>
        <v>0</v>
      </c>
      <c r="V5411" s="1764">
        <f t="shared" si="1652"/>
        <v>0</v>
      </c>
      <c r="W5411" s="1764">
        <f t="shared" si="1653"/>
        <v>0</v>
      </c>
      <c r="X5411" s="1768"/>
      <c r="Y5411" s="1784"/>
      <c r="Z5411" s="1770"/>
      <c r="AA5411" s="1843"/>
      <c r="AB5411" s="1843"/>
      <c r="AH5411" s="1867"/>
      <c r="AK5411" s="1868"/>
      <c r="AL5411" s="1868"/>
    </row>
    <row r="5412" spans="9:38" x14ac:dyDescent="0.25">
      <c r="I5412" s="1783">
        <v>0</v>
      </c>
      <c r="J5412" s="1783">
        <v>0</v>
      </c>
      <c r="O5412" s="1764">
        <f t="shared" si="1647"/>
        <v>0</v>
      </c>
      <c r="P5412" s="1806" t="str">
        <f t="shared" si="1648"/>
        <v/>
      </c>
      <c r="R5412" s="1864" t="str">
        <f t="shared" si="1649"/>
        <v/>
      </c>
      <c r="S5412" s="1807">
        <f t="shared" si="1650"/>
        <v>0</v>
      </c>
      <c r="U5412" s="1764">
        <f t="shared" si="1651"/>
        <v>0</v>
      </c>
      <c r="V5412" s="1764">
        <f t="shared" si="1652"/>
        <v>0</v>
      </c>
      <c r="W5412" s="1764">
        <f t="shared" si="1653"/>
        <v>0</v>
      </c>
      <c r="X5412" s="1768"/>
      <c r="Y5412" s="1784"/>
      <c r="Z5412" s="1770"/>
      <c r="AA5412" s="1843"/>
      <c r="AB5412" s="1843"/>
      <c r="AH5412" s="1867"/>
      <c r="AK5412" s="1868"/>
      <c r="AL5412" s="1868"/>
    </row>
    <row r="5413" spans="9:38" x14ac:dyDescent="0.25">
      <c r="I5413" s="1783">
        <v>0</v>
      </c>
      <c r="J5413" s="1783">
        <v>0</v>
      </c>
      <c r="O5413" s="1764">
        <f t="shared" si="1647"/>
        <v>0</v>
      </c>
      <c r="P5413" s="1806" t="str">
        <f t="shared" si="1648"/>
        <v/>
      </c>
      <c r="R5413" s="1864" t="str">
        <f t="shared" si="1649"/>
        <v/>
      </c>
      <c r="S5413" s="1807">
        <f t="shared" si="1650"/>
        <v>0</v>
      </c>
      <c r="U5413" s="1764">
        <f t="shared" si="1651"/>
        <v>0</v>
      </c>
      <c r="V5413" s="1764">
        <f t="shared" si="1652"/>
        <v>0</v>
      </c>
      <c r="W5413" s="1764">
        <f t="shared" si="1653"/>
        <v>0</v>
      </c>
      <c r="X5413" s="1768"/>
      <c r="Y5413" s="1784"/>
      <c r="Z5413" s="1770"/>
      <c r="AA5413" s="1843"/>
      <c r="AB5413" s="1843"/>
      <c r="AH5413" s="1867"/>
      <c r="AK5413" s="1868"/>
      <c r="AL5413" s="1868"/>
    </row>
    <row r="5414" spans="9:38" x14ac:dyDescent="0.25">
      <c r="I5414" s="1783">
        <v>0</v>
      </c>
      <c r="J5414" s="1783">
        <v>0</v>
      </c>
      <c r="O5414" s="1764">
        <f t="shared" si="1647"/>
        <v>0</v>
      </c>
      <c r="P5414" s="1806" t="str">
        <f t="shared" si="1648"/>
        <v/>
      </c>
      <c r="R5414" s="1864" t="str">
        <f t="shared" si="1649"/>
        <v/>
      </c>
      <c r="S5414" s="1807">
        <f t="shared" si="1650"/>
        <v>0</v>
      </c>
      <c r="U5414" s="1764">
        <f t="shared" si="1651"/>
        <v>0</v>
      </c>
      <c r="V5414" s="1764">
        <f t="shared" si="1652"/>
        <v>0</v>
      </c>
      <c r="W5414" s="1764">
        <f t="shared" si="1653"/>
        <v>0</v>
      </c>
      <c r="X5414" s="1768"/>
      <c r="Y5414" s="1784"/>
      <c r="Z5414" s="1770"/>
      <c r="AA5414" s="1843"/>
      <c r="AB5414" s="1843"/>
      <c r="AH5414" s="1867"/>
      <c r="AK5414" s="1868"/>
      <c r="AL5414" s="1868"/>
    </row>
    <row r="5415" spans="9:38" x14ac:dyDescent="0.25">
      <c r="I5415" s="1783">
        <v>0</v>
      </c>
      <c r="J5415" s="1783">
        <v>0</v>
      </c>
      <c r="O5415" s="1764">
        <f t="shared" si="1647"/>
        <v>0</v>
      </c>
      <c r="P5415" s="1806" t="str">
        <f t="shared" si="1648"/>
        <v/>
      </c>
      <c r="R5415" s="1864" t="str">
        <f t="shared" si="1649"/>
        <v/>
      </c>
      <c r="S5415" s="1807">
        <f t="shared" si="1650"/>
        <v>0</v>
      </c>
      <c r="U5415" s="1764">
        <f t="shared" si="1651"/>
        <v>0</v>
      </c>
      <c r="V5415" s="1764">
        <f t="shared" si="1652"/>
        <v>0</v>
      </c>
      <c r="W5415" s="1764">
        <f t="shared" si="1653"/>
        <v>0</v>
      </c>
      <c r="X5415" s="1768"/>
      <c r="Y5415" s="1784"/>
      <c r="Z5415" s="1770"/>
      <c r="AA5415" s="1843"/>
      <c r="AB5415" s="1843"/>
      <c r="AH5415" s="1867"/>
      <c r="AK5415" s="1868"/>
      <c r="AL5415" s="1868"/>
    </row>
    <row r="5416" spans="9:38" x14ac:dyDescent="0.25">
      <c r="I5416" s="1783">
        <v>0</v>
      </c>
      <c r="J5416" s="1783">
        <v>0</v>
      </c>
      <c r="O5416" s="1764">
        <f t="shared" si="1647"/>
        <v>0</v>
      </c>
      <c r="P5416" s="1806" t="str">
        <f t="shared" si="1648"/>
        <v/>
      </c>
      <c r="R5416" s="1864" t="str">
        <f t="shared" si="1649"/>
        <v/>
      </c>
      <c r="S5416" s="1807">
        <f t="shared" si="1650"/>
        <v>0</v>
      </c>
      <c r="U5416" s="1764">
        <f t="shared" si="1651"/>
        <v>0</v>
      </c>
      <c r="V5416" s="1764">
        <f t="shared" si="1652"/>
        <v>0</v>
      </c>
      <c r="W5416" s="1764">
        <f t="shared" si="1653"/>
        <v>0</v>
      </c>
      <c r="X5416" s="1768"/>
      <c r="Y5416" s="1784"/>
      <c r="Z5416" s="1770"/>
      <c r="AA5416" s="1843"/>
      <c r="AB5416" s="1843"/>
      <c r="AH5416" s="1867"/>
      <c r="AK5416" s="1868"/>
      <c r="AL5416" s="1868"/>
    </row>
    <row r="5417" spans="9:38" x14ac:dyDescent="0.25">
      <c r="I5417" s="1783">
        <v>0</v>
      </c>
      <c r="J5417" s="1783">
        <v>0</v>
      </c>
      <c r="O5417" s="1764">
        <f t="shared" si="1647"/>
        <v>0</v>
      </c>
      <c r="P5417" s="1806" t="str">
        <f t="shared" si="1648"/>
        <v/>
      </c>
      <c r="R5417" s="1864" t="str">
        <f t="shared" si="1649"/>
        <v/>
      </c>
      <c r="S5417" s="1807">
        <f t="shared" si="1650"/>
        <v>0</v>
      </c>
      <c r="U5417" s="1764">
        <f t="shared" si="1651"/>
        <v>0</v>
      </c>
      <c r="V5417" s="1764">
        <f t="shared" si="1652"/>
        <v>0</v>
      </c>
      <c r="W5417" s="1764">
        <f t="shared" si="1653"/>
        <v>0</v>
      </c>
      <c r="X5417" s="1768"/>
      <c r="Y5417" s="1784"/>
      <c r="Z5417" s="1770"/>
      <c r="AA5417" s="1843"/>
      <c r="AB5417" s="1843"/>
      <c r="AH5417" s="1867"/>
      <c r="AK5417" s="1868"/>
      <c r="AL5417" s="1868"/>
    </row>
    <row r="5418" spans="9:38" x14ac:dyDescent="0.25">
      <c r="I5418" s="1783">
        <v>0</v>
      </c>
      <c r="J5418" s="1783">
        <v>0</v>
      </c>
      <c r="O5418" s="1764">
        <f t="shared" si="1647"/>
        <v>0</v>
      </c>
      <c r="P5418" s="1806" t="str">
        <f t="shared" si="1648"/>
        <v/>
      </c>
      <c r="R5418" s="1864" t="str">
        <f t="shared" si="1649"/>
        <v/>
      </c>
      <c r="S5418" s="1807">
        <f t="shared" si="1650"/>
        <v>0</v>
      </c>
      <c r="U5418" s="1764">
        <f t="shared" si="1651"/>
        <v>0</v>
      </c>
      <c r="V5418" s="1764">
        <f t="shared" si="1652"/>
        <v>0</v>
      </c>
      <c r="W5418" s="1764">
        <f t="shared" si="1653"/>
        <v>0</v>
      </c>
      <c r="X5418" s="1768"/>
      <c r="Y5418" s="1784"/>
      <c r="Z5418" s="1770"/>
      <c r="AA5418" s="1843"/>
      <c r="AB5418" s="1843"/>
      <c r="AH5418" s="1867"/>
      <c r="AK5418" s="1868"/>
      <c r="AL5418" s="1868"/>
    </row>
    <row r="5419" spans="9:38" x14ac:dyDescent="0.25">
      <c r="I5419" s="1783">
        <v>0</v>
      </c>
      <c r="J5419" s="1783">
        <v>0</v>
      </c>
      <c r="O5419" s="1764">
        <f t="shared" si="1647"/>
        <v>0</v>
      </c>
      <c r="P5419" s="1806" t="str">
        <f t="shared" si="1648"/>
        <v/>
      </c>
      <c r="R5419" s="1864" t="str">
        <f t="shared" si="1649"/>
        <v/>
      </c>
      <c r="S5419" s="1807">
        <f t="shared" si="1650"/>
        <v>0</v>
      </c>
      <c r="U5419" s="1764">
        <f t="shared" si="1651"/>
        <v>0</v>
      </c>
      <c r="V5419" s="1764">
        <f t="shared" si="1652"/>
        <v>0</v>
      </c>
      <c r="W5419" s="1764">
        <f t="shared" si="1653"/>
        <v>0</v>
      </c>
      <c r="X5419" s="1768"/>
      <c r="Y5419" s="1784"/>
      <c r="Z5419" s="1770"/>
      <c r="AA5419" s="1843"/>
      <c r="AB5419" s="1843"/>
      <c r="AH5419" s="1867"/>
      <c r="AK5419" s="1868"/>
      <c r="AL5419" s="1868"/>
    </row>
    <row r="5420" spans="9:38" x14ac:dyDescent="0.25">
      <c r="I5420" s="1783">
        <v>0</v>
      </c>
      <c r="J5420" s="1783">
        <v>0</v>
      </c>
      <c r="O5420" s="1764">
        <f t="shared" si="1647"/>
        <v>0</v>
      </c>
      <c r="P5420" s="1806" t="str">
        <f t="shared" si="1648"/>
        <v/>
      </c>
      <c r="R5420" s="1864" t="str">
        <f t="shared" si="1649"/>
        <v/>
      </c>
      <c r="S5420" s="1807">
        <f t="shared" si="1650"/>
        <v>0</v>
      </c>
      <c r="U5420" s="1764">
        <f t="shared" si="1651"/>
        <v>0</v>
      </c>
      <c r="V5420" s="1764">
        <f t="shared" si="1652"/>
        <v>0</v>
      </c>
      <c r="W5420" s="1764">
        <f t="shared" si="1653"/>
        <v>0</v>
      </c>
      <c r="X5420" s="1768"/>
      <c r="Y5420" s="1784"/>
      <c r="Z5420" s="1770"/>
      <c r="AA5420" s="1843"/>
      <c r="AB5420" s="1843"/>
      <c r="AH5420" s="1867"/>
      <c r="AK5420" s="1868"/>
      <c r="AL5420" s="1868"/>
    </row>
    <row r="5421" spans="9:38" x14ac:dyDescent="0.25">
      <c r="I5421" s="1783">
        <v>0</v>
      </c>
      <c r="J5421" s="1783">
        <v>0</v>
      </c>
      <c r="O5421" s="1764">
        <f t="shared" si="1647"/>
        <v>0</v>
      </c>
      <c r="P5421" s="1806" t="str">
        <f t="shared" si="1648"/>
        <v/>
      </c>
      <c r="R5421" s="1864" t="str">
        <f t="shared" si="1649"/>
        <v/>
      </c>
      <c r="S5421" s="1807">
        <f t="shared" si="1650"/>
        <v>0</v>
      </c>
      <c r="U5421" s="1764">
        <f t="shared" si="1651"/>
        <v>0</v>
      </c>
      <c r="V5421" s="1764">
        <f t="shared" si="1652"/>
        <v>0</v>
      </c>
      <c r="W5421" s="1764">
        <f t="shared" si="1653"/>
        <v>0</v>
      </c>
      <c r="X5421" s="1768"/>
      <c r="Y5421" s="1784"/>
      <c r="Z5421" s="1770"/>
      <c r="AA5421" s="1843"/>
      <c r="AB5421" s="1843"/>
      <c r="AH5421" s="1867"/>
      <c r="AK5421" s="1868"/>
      <c r="AL5421" s="1868"/>
    </row>
    <row r="5422" spans="9:38" x14ac:dyDescent="0.25">
      <c r="I5422" s="1783">
        <v>0</v>
      </c>
      <c r="J5422" s="1783">
        <v>0</v>
      </c>
      <c r="O5422" s="1764">
        <f t="shared" si="1647"/>
        <v>0</v>
      </c>
      <c r="P5422" s="1806" t="str">
        <f t="shared" si="1648"/>
        <v/>
      </c>
      <c r="R5422" s="1864" t="str">
        <f t="shared" si="1649"/>
        <v/>
      </c>
      <c r="S5422" s="1807">
        <f t="shared" si="1650"/>
        <v>0</v>
      </c>
      <c r="U5422" s="1764">
        <f t="shared" si="1651"/>
        <v>0</v>
      </c>
      <c r="V5422" s="1764">
        <f t="shared" si="1652"/>
        <v>0</v>
      </c>
      <c r="W5422" s="1764">
        <f t="shared" si="1653"/>
        <v>0</v>
      </c>
      <c r="X5422" s="1768"/>
      <c r="Y5422" s="1784"/>
      <c r="Z5422" s="1770"/>
      <c r="AA5422" s="1843"/>
      <c r="AB5422" s="1843"/>
      <c r="AH5422" s="1867"/>
      <c r="AK5422" s="1868"/>
      <c r="AL5422" s="1868"/>
    </row>
    <row r="5423" spans="9:38" x14ac:dyDescent="0.25">
      <c r="I5423" s="1783">
        <v>0</v>
      </c>
      <c r="J5423" s="1783">
        <v>0</v>
      </c>
      <c r="O5423" s="1764">
        <f t="shared" si="1647"/>
        <v>0</v>
      </c>
      <c r="P5423" s="1806" t="str">
        <f t="shared" si="1648"/>
        <v/>
      </c>
      <c r="R5423" s="1864" t="str">
        <f t="shared" si="1649"/>
        <v/>
      </c>
      <c r="S5423" s="1807">
        <f t="shared" si="1650"/>
        <v>0</v>
      </c>
      <c r="U5423" s="1764">
        <f t="shared" si="1651"/>
        <v>0</v>
      </c>
      <c r="V5423" s="1764">
        <f t="shared" si="1652"/>
        <v>0</v>
      </c>
      <c r="W5423" s="1764">
        <f t="shared" si="1653"/>
        <v>0</v>
      </c>
      <c r="X5423" s="1768"/>
      <c r="Y5423" s="1784"/>
      <c r="Z5423" s="1770"/>
      <c r="AA5423" s="1843"/>
      <c r="AB5423" s="1843"/>
      <c r="AH5423" s="1867"/>
      <c r="AK5423" s="1868"/>
      <c r="AL5423" s="1868"/>
    </row>
    <row r="5424" spans="9:38" x14ac:dyDescent="0.25">
      <c r="I5424" s="1783">
        <v>0</v>
      </c>
      <c r="J5424" s="1783">
        <v>0</v>
      </c>
      <c r="O5424" s="1764">
        <f t="shared" si="1647"/>
        <v>0</v>
      </c>
      <c r="P5424" s="1806" t="str">
        <f t="shared" si="1648"/>
        <v/>
      </c>
      <c r="R5424" s="1864" t="str">
        <f t="shared" si="1649"/>
        <v/>
      </c>
      <c r="S5424" s="1807">
        <f t="shared" si="1650"/>
        <v>0</v>
      </c>
      <c r="U5424" s="1764">
        <f t="shared" si="1651"/>
        <v>0</v>
      </c>
      <c r="V5424" s="1764">
        <f t="shared" si="1652"/>
        <v>0</v>
      </c>
      <c r="W5424" s="1764">
        <f t="shared" si="1653"/>
        <v>0</v>
      </c>
      <c r="X5424" s="1768"/>
      <c r="Y5424" s="1784"/>
      <c r="Z5424" s="1770"/>
      <c r="AA5424" s="1843"/>
      <c r="AB5424" s="1843"/>
      <c r="AH5424" s="1867"/>
      <c r="AK5424" s="1868"/>
      <c r="AL5424" s="1868"/>
    </row>
    <row r="5425" spans="9:38" x14ac:dyDescent="0.25">
      <c r="I5425" s="1783">
        <v>0</v>
      </c>
      <c r="J5425" s="1783">
        <v>0</v>
      </c>
      <c r="O5425" s="1764">
        <f t="shared" si="1647"/>
        <v>0</v>
      </c>
      <c r="P5425" s="1806" t="str">
        <f t="shared" si="1648"/>
        <v/>
      </c>
      <c r="R5425" s="1864" t="str">
        <f t="shared" si="1649"/>
        <v/>
      </c>
      <c r="S5425" s="1807">
        <f t="shared" si="1650"/>
        <v>0</v>
      </c>
      <c r="U5425" s="1764">
        <f t="shared" si="1651"/>
        <v>0</v>
      </c>
      <c r="V5425" s="1764">
        <f t="shared" si="1652"/>
        <v>0</v>
      </c>
      <c r="W5425" s="1764">
        <f t="shared" si="1653"/>
        <v>0</v>
      </c>
      <c r="X5425" s="1768"/>
      <c r="Y5425" s="1784"/>
      <c r="Z5425" s="1770"/>
      <c r="AA5425" s="1843"/>
      <c r="AB5425" s="1843"/>
      <c r="AH5425" s="1867"/>
      <c r="AK5425" s="1868"/>
      <c r="AL5425" s="1868"/>
    </row>
    <row r="5426" spans="9:38" x14ac:dyDescent="0.25">
      <c r="I5426" s="1783">
        <v>0</v>
      </c>
      <c r="J5426" s="1783">
        <v>0</v>
      </c>
      <c r="O5426" s="1764">
        <f t="shared" si="1647"/>
        <v>0</v>
      </c>
      <c r="P5426" s="1806" t="str">
        <f t="shared" si="1648"/>
        <v/>
      </c>
      <c r="R5426" s="1864" t="str">
        <f t="shared" si="1649"/>
        <v/>
      </c>
      <c r="S5426" s="1807">
        <f t="shared" si="1650"/>
        <v>0</v>
      </c>
      <c r="U5426" s="1764">
        <f t="shared" si="1651"/>
        <v>0</v>
      </c>
      <c r="V5426" s="1764">
        <f t="shared" si="1652"/>
        <v>0</v>
      </c>
      <c r="W5426" s="1764">
        <f t="shared" si="1653"/>
        <v>0</v>
      </c>
      <c r="X5426" s="1768"/>
      <c r="Y5426" s="1784"/>
      <c r="Z5426" s="1770"/>
      <c r="AA5426" s="1843"/>
      <c r="AB5426" s="1843"/>
      <c r="AH5426" s="1867"/>
      <c r="AK5426" s="1868"/>
      <c r="AL5426" s="1868"/>
    </row>
    <row r="5427" spans="9:38" x14ac:dyDescent="0.25">
      <c r="I5427" s="1783">
        <v>0</v>
      </c>
      <c r="J5427" s="1783">
        <v>0</v>
      </c>
      <c r="O5427" s="1764">
        <f t="shared" si="1647"/>
        <v>0</v>
      </c>
      <c r="P5427" s="1806" t="str">
        <f t="shared" si="1648"/>
        <v/>
      </c>
      <c r="R5427" s="1864" t="str">
        <f t="shared" si="1649"/>
        <v/>
      </c>
      <c r="S5427" s="1807">
        <f t="shared" si="1650"/>
        <v>0</v>
      </c>
      <c r="U5427" s="1764">
        <f t="shared" si="1651"/>
        <v>0</v>
      </c>
      <c r="V5427" s="1764">
        <f t="shared" si="1652"/>
        <v>0</v>
      </c>
      <c r="W5427" s="1764">
        <f t="shared" si="1653"/>
        <v>0</v>
      </c>
      <c r="X5427" s="1768"/>
      <c r="Y5427" s="1784"/>
      <c r="Z5427" s="1770"/>
      <c r="AA5427" s="1843"/>
      <c r="AB5427" s="1843"/>
      <c r="AH5427" s="1867"/>
      <c r="AK5427" s="1868"/>
      <c r="AL5427" s="1868"/>
    </row>
    <row r="5428" spans="9:38" x14ac:dyDescent="0.25">
      <c r="I5428" s="1783">
        <v>0</v>
      </c>
      <c r="J5428" s="1783">
        <v>0</v>
      </c>
      <c r="O5428" s="1764">
        <f t="shared" si="1647"/>
        <v>0</v>
      </c>
      <c r="P5428" s="1806" t="str">
        <f t="shared" si="1648"/>
        <v/>
      </c>
      <c r="R5428" s="1864" t="str">
        <f t="shared" si="1649"/>
        <v/>
      </c>
      <c r="S5428" s="1807">
        <f t="shared" si="1650"/>
        <v>0</v>
      </c>
      <c r="U5428" s="1764">
        <f t="shared" si="1651"/>
        <v>0</v>
      </c>
      <c r="V5428" s="1764">
        <f t="shared" si="1652"/>
        <v>0</v>
      </c>
      <c r="W5428" s="1764">
        <f t="shared" si="1653"/>
        <v>0</v>
      </c>
      <c r="X5428" s="1768"/>
      <c r="Y5428" s="1784"/>
      <c r="Z5428" s="1770"/>
      <c r="AA5428" s="1843"/>
      <c r="AB5428" s="1843"/>
      <c r="AH5428" s="1867"/>
      <c r="AK5428" s="1868"/>
      <c r="AL5428" s="1868"/>
    </row>
    <row r="5429" spans="9:38" x14ac:dyDescent="0.25">
      <c r="I5429" s="1783">
        <v>0</v>
      </c>
      <c r="J5429" s="1783">
        <v>0</v>
      </c>
      <c r="O5429" s="1764">
        <f t="shared" si="1647"/>
        <v>0</v>
      </c>
      <c r="P5429" s="1806" t="str">
        <f t="shared" si="1648"/>
        <v/>
      </c>
      <c r="R5429" s="1864" t="str">
        <f t="shared" si="1649"/>
        <v/>
      </c>
      <c r="S5429" s="1807">
        <f t="shared" si="1650"/>
        <v>0</v>
      </c>
      <c r="U5429" s="1764">
        <f t="shared" si="1651"/>
        <v>0</v>
      </c>
      <c r="V5429" s="1764">
        <f t="shared" si="1652"/>
        <v>0</v>
      </c>
      <c r="W5429" s="1764">
        <f t="shared" si="1653"/>
        <v>0</v>
      </c>
      <c r="X5429" s="1768"/>
      <c r="Y5429" s="1784"/>
      <c r="Z5429" s="1770"/>
      <c r="AA5429" s="1843"/>
      <c r="AB5429" s="1843"/>
      <c r="AH5429" s="1867"/>
      <c r="AK5429" s="1868"/>
      <c r="AL5429" s="1868"/>
    </row>
    <row r="5430" spans="9:38" x14ac:dyDescent="0.25">
      <c r="I5430" s="1783">
        <v>0</v>
      </c>
      <c r="J5430" s="1783">
        <v>0</v>
      </c>
      <c r="O5430" s="1764">
        <f t="shared" si="1647"/>
        <v>0</v>
      </c>
      <c r="P5430" s="1806" t="str">
        <f t="shared" si="1648"/>
        <v/>
      </c>
      <c r="R5430" s="1864" t="str">
        <f t="shared" si="1649"/>
        <v/>
      </c>
      <c r="S5430" s="1807">
        <f t="shared" si="1650"/>
        <v>0</v>
      </c>
      <c r="U5430" s="1764">
        <f t="shared" si="1651"/>
        <v>0</v>
      </c>
      <c r="V5430" s="1764">
        <f t="shared" si="1652"/>
        <v>0</v>
      </c>
      <c r="W5430" s="1764">
        <f t="shared" si="1653"/>
        <v>0</v>
      </c>
      <c r="X5430" s="1768"/>
      <c r="Y5430" s="1784"/>
      <c r="Z5430" s="1770"/>
      <c r="AA5430" s="1843"/>
      <c r="AB5430" s="1843"/>
      <c r="AH5430" s="1867"/>
      <c r="AK5430" s="1868"/>
      <c r="AL5430" s="1868"/>
    </row>
    <row r="5431" spans="9:38" x14ac:dyDescent="0.25">
      <c r="I5431" s="1783">
        <v>0</v>
      </c>
      <c r="J5431" s="1783">
        <v>0</v>
      </c>
      <c r="O5431" s="1764">
        <f t="shared" si="1647"/>
        <v>0</v>
      </c>
      <c r="P5431" s="1806" t="str">
        <f t="shared" si="1648"/>
        <v/>
      </c>
      <c r="R5431" s="1864" t="str">
        <f t="shared" si="1649"/>
        <v/>
      </c>
      <c r="S5431" s="1807">
        <f t="shared" si="1650"/>
        <v>0</v>
      </c>
      <c r="U5431" s="1764">
        <f t="shared" si="1651"/>
        <v>0</v>
      </c>
      <c r="V5431" s="1764">
        <f t="shared" si="1652"/>
        <v>0</v>
      </c>
      <c r="W5431" s="1764">
        <f t="shared" si="1653"/>
        <v>0</v>
      </c>
      <c r="X5431" s="1768"/>
      <c r="Y5431" s="1784"/>
      <c r="Z5431" s="1770"/>
      <c r="AA5431" s="1843"/>
      <c r="AB5431" s="1843"/>
      <c r="AH5431" s="1867"/>
      <c r="AK5431" s="1868"/>
      <c r="AL5431" s="1868"/>
    </row>
    <row r="5432" spans="9:38" x14ac:dyDescent="0.25">
      <c r="I5432" s="1783">
        <v>0</v>
      </c>
      <c r="J5432" s="1783">
        <v>0</v>
      </c>
      <c r="O5432" s="1764">
        <f t="shared" si="1647"/>
        <v>0</v>
      </c>
      <c r="P5432" s="1806" t="str">
        <f t="shared" si="1648"/>
        <v/>
      </c>
      <c r="R5432" s="1864" t="str">
        <f t="shared" si="1649"/>
        <v/>
      </c>
      <c r="S5432" s="1807">
        <f t="shared" si="1650"/>
        <v>0</v>
      </c>
      <c r="U5432" s="1764">
        <f t="shared" si="1651"/>
        <v>0</v>
      </c>
      <c r="V5432" s="1764">
        <f t="shared" si="1652"/>
        <v>0</v>
      </c>
      <c r="W5432" s="1764">
        <f t="shared" si="1653"/>
        <v>0</v>
      </c>
      <c r="X5432" s="1768"/>
      <c r="Y5432" s="1784"/>
      <c r="Z5432" s="1770"/>
      <c r="AA5432" s="1843"/>
      <c r="AB5432" s="1843"/>
      <c r="AH5432" s="1867"/>
      <c r="AK5432" s="1868"/>
      <c r="AL5432" s="1868"/>
    </row>
    <row r="5433" spans="9:38" x14ac:dyDescent="0.25">
      <c r="I5433" s="1783">
        <v>0</v>
      </c>
      <c r="J5433" s="1783">
        <v>0</v>
      </c>
      <c r="O5433" s="1764">
        <f t="shared" si="1647"/>
        <v>0</v>
      </c>
      <c r="P5433" s="1806" t="str">
        <f t="shared" si="1648"/>
        <v/>
      </c>
      <c r="R5433" s="1864" t="str">
        <f t="shared" si="1649"/>
        <v/>
      </c>
      <c r="S5433" s="1807">
        <f t="shared" si="1650"/>
        <v>0</v>
      </c>
      <c r="U5433" s="1764">
        <f t="shared" si="1651"/>
        <v>0</v>
      </c>
      <c r="V5433" s="1764">
        <f t="shared" si="1652"/>
        <v>0</v>
      </c>
      <c r="W5433" s="1764">
        <f t="shared" si="1653"/>
        <v>0</v>
      </c>
      <c r="X5433" s="1768"/>
      <c r="Y5433" s="1784"/>
      <c r="Z5433" s="1770"/>
      <c r="AA5433" s="1843"/>
      <c r="AB5433" s="1843"/>
      <c r="AH5433" s="1867"/>
      <c r="AK5433" s="1868"/>
      <c r="AL5433" s="1868"/>
    </row>
    <row r="5434" spans="9:38" x14ac:dyDescent="0.25">
      <c r="I5434" s="1783">
        <v>0</v>
      </c>
      <c r="J5434" s="1783">
        <v>0</v>
      </c>
      <c r="O5434" s="1764">
        <f t="shared" si="1647"/>
        <v>0</v>
      </c>
      <c r="P5434" s="1806" t="str">
        <f t="shared" si="1648"/>
        <v/>
      </c>
      <c r="R5434" s="1864" t="str">
        <f t="shared" si="1649"/>
        <v/>
      </c>
      <c r="S5434" s="1807">
        <f t="shared" si="1650"/>
        <v>0</v>
      </c>
      <c r="U5434" s="1764">
        <f t="shared" si="1651"/>
        <v>0</v>
      </c>
      <c r="V5434" s="1764">
        <f t="shared" si="1652"/>
        <v>0</v>
      </c>
      <c r="W5434" s="1764">
        <f t="shared" si="1653"/>
        <v>0</v>
      </c>
      <c r="X5434" s="1768"/>
      <c r="Y5434" s="1784"/>
      <c r="Z5434" s="1770"/>
      <c r="AA5434" s="1843"/>
      <c r="AB5434" s="1843"/>
      <c r="AH5434" s="1867"/>
      <c r="AK5434" s="1868"/>
      <c r="AL5434" s="1868"/>
    </row>
    <row r="5435" spans="9:38" x14ac:dyDescent="0.25">
      <c r="I5435" s="1783">
        <v>0</v>
      </c>
      <c r="J5435" s="1783">
        <v>0</v>
      </c>
      <c r="O5435" s="1764">
        <f t="shared" si="1647"/>
        <v>0</v>
      </c>
      <c r="P5435" s="1806" t="str">
        <f t="shared" si="1648"/>
        <v/>
      </c>
      <c r="R5435" s="1864" t="str">
        <f t="shared" si="1649"/>
        <v/>
      </c>
      <c r="S5435" s="1807">
        <f t="shared" si="1650"/>
        <v>0</v>
      </c>
      <c r="U5435" s="1764">
        <f t="shared" si="1651"/>
        <v>0</v>
      </c>
      <c r="V5435" s="1764">
        <f t="shared" si="1652"/>
        <v>0</v>
      </c>
      <c r="W5435" s="1764">
        <f t="shared" si="1653"/>
        <v>0</v>
      </c>
      <c r="X5435" s="1768"/>
      <c r="Y5435" s="1784"/>
      <c r="Z5435" s="1770"/>
      <c r="AA5435" s="1843"/>
      <c r="AB5435" s="1843"/>
      <c r="AH5435" s="1867"/>
      <c r="AK5435" s="1868"/>
      <c r="AL5435" s="1868"/>
    </row>
    <row r="5436" spans="9:38" x14ac:dyDescent="0.25">
      <c r="I5436" s="1783">
        <v>0</v>
      </c>
      <c r="J5436" s="1783">
        <v>0</v>
      </c>
      <c r="O5436" s="1764">
        <f t="shared" si="1647"/>
        <v>0</v>
      </c>
      <c r="P5436" s="1806" t="str">
        <f t="shared" si="1648"/>
        <v/>
      </c>
      <c r="R5436" s="1864" t="str">
        <f t="shared" si="1649"/>
        <v/>
      </c>
      <c r="S5436" s="1807">
        <f t="shared" si="1650"/>
        <v>0</v>
      </c>
      <c r="U5436" s="1764">
        <f t="shared" si="1651"/>
        <v>0</v>
      </c>
      <c r="V5436" s="1764">
        <f t="shared" si="1652"/>
        <v>0</v>
      </c>
      <c r="W5436" s="1764">
        <f t="shared" si="1653"/>
        <v>0</v>
      </c>
      <c r="X5436" s="1768"/>
      <c r="Y5436" s="1784"/>
      <c r="Z5436" s="1770"/>
      <c r="AA5436" s="1843"/>
      <c r="AB5436" s="1843"/>
      <c r="AH5436" s="1867"/>
      <c r="AK5436" s="1868"/>
      <c r="AL5436" s="1868"/>
    </row>
    <row r="5437" spans="9:38" x14ac:dyDescent="0.25">
      <c r="I5437" s="1783">
        <v>0</v>
      </c>
      <c r="J5437" s="1783">
        <v>0</v>
      </c>
      <c r="O5437" s="1764">
        <f t="shared" si="1647"/>
        <v>0</v>
      </c>
      <c r="P5437" s="1806" t="str">
        <f t="shared" si="1648"/>
        <v/>
      </c>
      <c r="R5437" s="1864" t="str">
        <f t="shared" si="1649"/>
        <v/>
      </c>
      <c r="S5437" s="1807">
        <f t="shared" si="1650"/>
        <v>0</v>
      </c>
      <c r="U5437" s="1764">
        <f t="shared" si="1651"/>
        <v>0</v>
      </c>
      <c r="V5437" s="1764">
        <f t="shared" si="1652"/>
        <v>0</v>
      </c>
      <c r="W5437" s="1764">
        <f t="shared" si="1653"/>
        <v>0</v>
      </c>
      <c r="X5437" s="1768"/>
      <c r="Y5437" s="1784"/>
      <c r="Z5437" s="1770"/>
      <c r="AA5437" s="1843"/>
      <c r="AB5437" s="1843"/>
      <c r="AH5437" s="1867"/>
      <c r="AK5437" s="1868"/>
      <c r="AL5437" s="1868"/>
    </row>
    <row r="5438" spans="9:38" x14ac:dyDescent="0.25">
      <c r="I5438" s="1783">
        <v>0</v>
      </c>
      <c r="J5438" s="1783">
        <v>0</v>
      </c>
      <c r="O5438" s="1764">
        <f t="shared" si="1647"/>
        <v>0</v>
      </c>
      <c r="P5438" s="1806" t="str">
        <f t="shared" si="1648"/>
        <v/>
      </c>
      <c r="R5438" s="1864" t="str">
        <f t="shared" si="1649"/>
        <v/>
      </c>
      <c r="S5438" s="1807">
        <f t="shared" si="1650"/>
        <v>0</v>
      </c>
      <c r="U5438" s="1764">
        <f t="shared" si="1651"/>
        <v>0</v>
      </c>
      <c r="V5438" s="1764">
        <f t="shared" si="1652"/>
        <v>0</v>
      </c>
      <c r="W5438" s="1764">
        <f t="shared" si="1653"/>
        <v>0</v>
      </c>
      <c r="X5438" s="1768"/>
      <c r="Y5438" s="1784"/>
      <c r="Z5438" s="1770"/>
      <c r="AA5438" s="1843"/>
      <c r="AB5438" s="1843"/>
      <c r="AH5438" s="1867"/>
      <c r="AK5438" s="1868"/>
      <c r="AL5438" s="1868"/>
    </row>
    <row r="5439" spans="9:38" x14ac:dyDescent="0.25">
      <c r="I5439" s="1783">
        <v>0</v>
      </c>
      <c r="J5439" s="1783">
        <v>0</v>
      </c>
      <c r="O5439" s="1764">
        <f t="shared" si="1647"/>
        <v>0</v>
      </c>
      <c r="P5439" s="1806" t="str">
        <f t="shared" si="1648"/>
        <v/>
      </c>
      <c r="R5439" s="1864" t="str">
        <f t="shared" si="1649"/>
        <v/>
      </c>
      <c r="S5439" s="1807">
        <f t="shared" si="1650"/>
        <v>0</v>
      </c>
      <c r="U5439" s="1764">
        <f t="shared" si="1651"/>
        <v>0</v>
      </c>
      <c r="V5439" s="1764">
        <f t="shared" si="1652"/>
        <v>0</v>
      </c>
      <c r="W5439" s="1764">
        <f t="shared" si="1653"/>
        <v>0</v>
      </c>
      <c r="X5439" s="1768"/>
      <c r="Y5439" s="1784"/>
      <c r="Z5439" s="1770"/>
      <c r="AA5439" s="1843"/>
      <c r="AB5439" s="1843"/>
      <c r="AH5439" s="1867"/>
      <c r="AK5439" s="1868"/>
      <c r="AL5439" s="1868"/>
    </row>
    <row r="5440" spans="9:38" x14ac:dyDescent="0.25">
      <c r="I5440" s="1783">
        <v>0</v>
      </c>
      <c r="J5440" s="1783">
        <v>0</v>
      </c>
      <c r="O5440" s="1764">
        <f t="shared" si="1647"/>
        <v>0</v>
      </c>
      <c r="P5440" s="1806" t="str">
        <f t="shared" si="1648"/>
        <v/>
      </c>
      <c r="R5440" s="1864" t="str">
        <f t="shared" si="1649"/>
        <v/>
      </c>
      <c r="S5440" s="1807">
        <f t="shared" si="1650"/>
        <v>0</v>
      </c>
      <c r="U5440" s="1764">
        <f t="shared" si="1651"/>
        <v>0</v>
      </c>
      <c r="V5440" s="1764">
        <f t="shared" si="1652"/>
        <v>0</v>
      </c>
      <c r="W5440" s="1764">
        <f t="shared" si="1653"/>
        <v>0</v>
      </c>
      <c r="X5440" s="1768"/>
      <c r="Y5440" s="1784"/>
      <c r="Z5440" s="1770"/>
      <c r="AA5440" s="1843"/>
      <c r="AB5440" s="1843"/>
      <c r="AH5440" s="1867"/>
      <c r="AK5440" s="1868"/>
      <c r="AL5440" s="1868"/>
    </row>
    <row r="5441" spans="9:38" x14ac:dyDescent="0.25">
      <c r="I5441" s="1783">
        <v>0</v>
      </c>
      <c r="J5441" s="1783">
        <v>0</v>
      </c>
      <c r="O5441" s="1764">
        <f t="shared" si="1647"/>
        <v>0</v>
      </c>
      <c r="P5441" s="1806" t="str">
        <f t="shared" si="1648"/>
        <v/>
      </c>
      <c r="R5441" s="1864" t="str">
        <f t="shared" si="1649"/>
        <v/>
      </c>
      <c r="S5441" s="1807">
        <f t="shared" si="1650"/>
        <v>0</v>
      </c>
      <c r="U5441" s="1764">
        <f t="shared" si="1651"/>
        <v>0</v>
      </c>
      <c r="V5441" s="1764">
        <f t="shared" si="1652"/>
        <v>0</v>
      </c>
      <c r="W5441" s="1764">
        <f t="shared" si="1653"/>
        <v>0</v>
      </c>
      <c r="X5441" s="1768"/>
      <c r="Y5441" s="1784"/>
      <c r="Z5441" s="1770"/>
      <c r="AA5441" s="1843"/>
      <c r="AB5441" s="1843"/>
      <c r="AH5441" s="1867"/>
      <c r="AK5441" s="1868"/>
      <c r="AL5441" s="1868"/>
    </row>
    <row r="5442" spans="9:38" x14ac:dyDescent="0.25">
      <c r="I5442" s="1783">
        <v>0</v>
      </c>
      <c r="J5442" s="1783">
        <v>0</v>
      </c>
      <c r="O5442" s="1764">
        <f t="shared" si="1647"/>
        <v>0</v>
      </c>
      <c r="P5442" s="1806" t="str">
        <f t="shared" si="1648"/>
        <v/>
      </c>
      <c r="R5442" s="1864" t="str">
        <f t="shared" si="1649"/>
        <v/>
      </c>
      <c r="S5442" s="1807">
        <f t="shared" si="1650"/>
        <v>0</v>
      </c>
      <c r="U5442" s="1764">
        <f t="shared" si="1651"/>
        <v>0</v>
      </c>
      <c r="V5442" s="1764">
        <f t="shared" si="1652"/>
        <v>0</v>
      </c>
      <c r="W5442" s="1764">
        <f t="shared" si="1653"/>
        <v>0</v>
      </c>
      <c r="X5442" s="1768"/>
      <c r="Y5442" s="1784"/>
      <c r="Z5442" s="1770"/>
      <c r="AA5442" s="1843"/>
      <c r="AB5442" s="1843"/>
      <c r="AH5442" s="1867"/>
      <c r="AK5442" s="1868"/>
      <c r="AL5442" s="1868"/>
    </row>
    <row r="5443" spans="9:38" x14ac:dyDescent="0.25">
      <c r="I5443" s="1783">
        <v>0</v>
      </c>
      <c r="J5443" s="1783">
        <v>0</v>
      </c>
      <c r="O5443" s="1764">
        <f t="shared" si="1647"/>
        <v>0</v>
      </c>
      <c r="P5443" s="1806" t="str">
        <f t="shared" si="1648"/>
        <v/>
      </c>
      <c r="R5443" s="1864" t="str">
        <f t="shared" si="1649"/>
        <v/>
      </c>
      <c r="S5443" s="1807">
        <f t="shared" si="1650"/>
        <v>0</v>
      </c>
      <c r="U5443" s="1764">
        <f t="shared" si="1651"/>
        <v>0</v>
      </c>
      <c r="V5443" s="1764">
        <f t="shared" si="1652"/>
        <v>0</v>
      </c>
      <c r="W5443" s="1764">
        <f t="shared" si="1653"/>
        <v>0</v>
      </c>
      <c r="X5443" s="1768"/>
      <c r="Y5443" s="1784"/>
      <c r="Z5443" s="1770"/>
      <c r="AA5443" s="1843"/>
      <c r="AB5443" s="1843"/>
      <c r="AH5443" s="1867"/>
      <c r="AK5443" s="1868"/>
      <c r="AL5443" s="1868"/>
    </row>
    <row r="5444" spans="9:38" x14ac:dyDescent="0.25">
      <c r="I5444" s="1783">
        <v>0</v>
      </c>
      <c r="J5444" s="1783">
        <v>0</v>
      </c>
      <c r="O5444" s="1764">
        <f t="shared" si="1647"/>
        <v>0</v>
      </c>
      <c r="P5444" s="1806" t="str">
        <f t="shared" si="1648"/>
        <v/>
      </c>
      <c r="R5444" s="1864" t="str">
        <f t="shared" si="1649"/>
        <v/>
      </c>
      <c r="S5444" s="1807">
        <f t="shared" si="1650"/>
        <v>0</v>
      </c>
      <c r="U5444" s="1764">
        <f t="shared" si="1651"/>
        <v>0</v>
      </c>
      <c r="V5444" s="1764">
        <f t="shared" si="1652"/>
        <v>0</v>
      </c>
      <c r="W5444" s="1764">
        <f t="shared" si="1653"/>
        <v>0</v>
      </c>
      <c r="X5444" s="1768"/>
      <c r="Y5444" s="1784"/>
      <c r="Z5444" s="1770"/>
      <c r="AA5444" s="1843"/>
      <c r="AB5444" s="1843"/>
      <c r="AH5444" s="1867"/>
      <c r="AK5444" s="1868"/>
      <c r="AL5444" s="1868"/>
    </row>
    <row r="5445" spans="9:38" x14ac:dyDescent="0.25">
      <c r="I5445" s="1783">
        <v>0</v>
      </c>
      <c r="J5445" s="1783">
        <v>0</v>
      </c>
      <c r="O5445" s="1764">
        <f t="shared" si="1647"/>
        <v>0</v>
      </c>
      <c r="P5445" s="1806" t="str">
        <f t="shared" si="1648"/>
        <v/>
      </c>
      <c r="R5445" s="1864" t="str">
        <f t="shared" si="1649"/>
        <v/>
      </c>
      <c r="S5445" s="1807">
        <f t="shared" si="1650"/>
        <v>0</v>
      </c>
      <c r="U5445" s="1764">
        <f t="shared" si="1651"/>
        <v>0</v>
      </c>
      <c r="V5445" s="1764">
        <f t="shared" si="1652"/>
        <v>0</v>
      </c>
      <c r="W5445" s="1764">
        <f t="shared" si="1653"/>
        <v>0</v>
      </c>
      <c r="X5445" s="1768"/>
      <c r="Y5445" s="1784"/>
      <c r="Z5445" s="1770"/>
      <c r="AA5445" s="1843"/>
      <c r="AB5445" s="1843"/>
      <c r="AH5445" s="1867"/>
      <c r="AK5445" s="1868"/>
      <c r="AL5445" s="1868"/>
    </row>
    <row r="5446" spans="9:38" x14ac:dyDescent="0.25">
      <c r="I5446" s="1783">
        <v>0</v>
      </c>
      <c r="J5446" s="1783">
        <v>0</v>
      </c>
      <c r="O5446" s="1764">
        <f t="shared" si="1647"/>
        <v>0</v>
      </c>
      <c r="P5446" s="1806" t="str">
        <f t="shared" si="1648"/>
        <v/>
      </c>
      <c r="R5446" s="1864" t="str">
        <f t="shared" si="1649"/>
        <v/>
      </c>
      <c r="S5446" s="1807">
        <f t="shared" si="1650"/>
        <v>0</v>
      </c>
      <c r="U5446" s="1764">
        <f t="shared" si="1651"/>
        <v>0</v>
      </c>
      <c r="V5446" s="1764">
        <f t="shared" si="1652"/>
        <v>0</v>
      </c>
      <c r="W5446" s="1764">
        <f t="shared" si="1653"/>
        <v>0</v>
      </c>
      <c r="X5446" s="1768"/>
      <c r="Y5446" s="1784"/>
      <c r="Z5446" s="1770"/>
      <c r="AA5446" s="1843"/>
      <c r="AB5446" s="1843"/>
      <c r="AH5446" s="1867"/>
      <c r="AK5446" s="1868"/>
      <c r="AL5446" s="1868"/>
    </row>
    <row r="5447" spans="9:38" x14ac:dyDescent="0.25">
      <c r="I5447" s="1783">
        <v>0</v>
      </c>
      <c r="J5447" s="1783">
        <v>0</v>
      </c>
      <c r="O5447" s="1764">
        <f t="shared" si="1647"/>
        <v>0</v>
      </c>
      <c r="P5447" s="1806" t="str">
        <f t="shared" si="1648"/>
        <v/>
      </c>
      <c r="R5447" s="1864" t="str">
        <f t="shared" si="1649"/>
        <v/>
      </c>
      <c r="S5447" s="1807">
        <f t="shared" si="1650"/>
        <v>0</v>
      </c>
      <c r="U5447" s="1764">
        <f t="shared" si="1651"/>
        <v>0</v>
      </c>
      <c r="V5447" s="1764">
        <f t="shared" si="1652"/>
        <v>0</v>
      </c>
      <c r="W5447" s="1764">
        <f t="shared" si="1653"/>
        <v>0</v>
      </c>
      <c r="X5447" s="1768"/>
      <c r="Y5447" s="1784"/>
      <c r="Z5447" s="1770"/>
      <c r="AA5447" s="1843"/>
      <c r="AB5447" s="1843"/>
      <c r="AH5447" s="1867"/>
      <c r="AK5447" s="1868"/>
      <c r="AL5447" s="1868"/>
    </row>
    <row r="5448" spans="9:38" x14ac:dyDescent="0.25">
      <c r="I5448" s="1783">
        <v>0</v>
      </c>
      <c r="J5448" s="1783">
        <v>0</v>
      </c>
      <c r="O5448" s="1764">
        <f t="shared" si="1647"/>
        <v>0</v>
      </c>
      <c r="P5448" s="1806" t="str">
        <f t="shared" si="1648"/>
        <v/>
      </c>
      <c r="R5448" s="1864" t="str">
        <f t="shared" si="1649"/>
        <v/>
      </c>
      <c r="S5448" s="1807">
        <f t="shared" si="1650"/>
        <v>0</v>
      </c>
      <c r="U5448" s="1764">
        <f t="shared" si="1651"/>
        <v>0</v>
      </c>
      <c r="V5448" s="1764">
        <f t="shared" si="1652"/>
        <v>0</v>
      </c>
      <c r="W5448" s="1764">
        <f t="shared" si="1653"/>
        <v>0</v>
      </c>
      <c r="X5448" s="1768"/>
      <c r="Y5448" s="1784"/>
      <c r="Z5448" s="1770"/>
      <c r="AA5448" s="1843"/>
      <c r="AB5448" s="1843"/>
      <c r="AH5448" s="1867"/>
      <c r="AK5448" s="1868"/>
      <c r="AL5448" s="1868"/>
    </row>
    <row r="5449" spans="9:38" x14ac:dyDescent="0.25">
      <c r="I5449" s="1783">
        <v>0</v>
      </c>
      <c r="J5449" s="1783">
        <v>0</v>
      </c>
      <c r="O5449" s="1764">
        <f t="shared" ref="O5449:O5512" si="1654">N5449-Q5449</f>
        <v>0</v>
      </c>
      <c r="P5449" s="1806" t="str">
        <f t="shared" ref="P5449:P5512" si="1655">IF(N5449&lt;=0,"",O5449/N5449)</f>
        <v/>
      </c>
      <c r="R5449" s="1864" t="str">
        <f t="shared" ref="R5449:R5512" si="1656">IF(N5449&lt;=0,"",Q5449/N5449)</f>
        <v/>
      </c>
      <c r="S5449" s="1807">
        <f t="shared" ref="S5449:S5512" si="1657">Q5449/$S$1</f>
        <v>0</v>
      </c>
      <c r="U5449" s="1764">
        <f t="shared" ref="U5449:U5512" si="1658">((1-I5449)*O5449)+((1-J5449)*Q5449)</f>
        <v>0</v>
      </c>
      <c r="V5449" s="1764">
        <f t="shared" ref="V5449:V5512" si="1659">L5449-W5449</f>
        <v>0</v>
      </c>
      <c r="W5449" s="1764">
        <f t="shared" ref="W5449:W5512" si="1660">X5449+AC5449+AH5449+AM5449+AO5449+AR5449</f>
        <v>0</v>
      </c>
      <c r="X5449" s="1768"/>
      <c r="Y5449" s="1784"/>
      <c r="Z5449" s="1770"/>
      <c r="AA5449" s="1843"/>
      <c r="AB5449" s="1843"/>
      <c r="AH5449" s="1867"/>
      <c r="AK5449" s="1868"/>
      <c r="AL5449" s="1868"/>
    </row>
    <row r="5450" spans="9:38" x14ac:dyDescent="0.25">
      <c r="I5450" s="1783">
        <v>0</v>
      </c>
      <c r="J5450" s="1783">
        <v>0</v>
      </c>
      <c r="O5450" s="1764">
        <f t="shared" si="1654"/>
        <v>0</v>
      </c>
      <c r="P5450" s="1806" t="str">
        <f t="shared" si="1655"/>
        <v/>
      </c>
      <c r="R5450" s="1864" t="str">
        <f t="shared" si="1656"/>
        <v/>
      </c>
      <c r="S5450" s="1807">
        <f t="shared" si="1657"/>
        <v>0</v>
      </c>
      <c r="U5450" s="1764">
        <f t="shared" si="1658"/>
        <v>0</v>
      </c>
      <c r="V5450" s="1764">
        <f t="shared" si="1659"/>
        <v>0</v>
      </c>
      <c r="W5450" s="1764">
        <f t="shared" si="1660"/>
        <v>0</v>
      </c>
      <c r="X5450" s="1768"/>
      <c r="Y5450" s="1784"/>
      <c r="Z5450" s="1770"/>
      <c r="AA5450" s="1843"/>
      <c r="AB5450" s="1843"/>
      <c r="AH5450" s="1867"/>
      <c r="AK5450" s="1868"/>
      <c r="AL5450" s="1868"/>
    </row>
    <row r="5451" spans="9:38" x14ac:dyDescent="0.25">
      <c r="I5451" s="1783">
        <v>0</v>
      </c>
      <c r="J5451" s="1783">
        <v>0</v>
      </c>
      <c r="O5451" s="1764">
        <f t="shared" si="1654"/>
        <v>0</v>
      </c>
      <c r="P5451" s="1806" t="str">
        <f t="shared" si="1655"/>
        <v/>
      </c>
      <c r="R5451" s="1864" t="str">
        <f t="shared" si="1656"/>
        <v/>
      </c>
      <c r="S5451" s="1807">
        <f t="shared" si="1657"/>
        <v>0</v>
      </c>
      <c r="U5451" s="1764">
        <f t="shared" si="1658"/>
        <v>0</v>
      </c>
      <c r="V5451" s="1764">
        <f t="shared" si="1659"/>
        <v>0</v>
      </c>
      <c r="W5451" s="1764">
        <f t="shared" si="1660"/>
        <v>0</v>
      </c>
      <c r="X5451" s="1768"/>
      <c r="Y5451" s="1784"/>
      <c r="Z5451" s="1770"/>
      <c r="AA5451" s="1843"/>
      <c r="AB5451" s="1843"/>
      <c r="AH5451" s="1867"/>
      <c r="AK5451" s="1868"/>
      <c r="AL5451" s="1868"/>
    </row>
    <row r="5452" spans="9:38" x14ac:dyDescent="0.25">
      <c r="I5452" s="1783">
        <v>0</v>
      </c>
      <c r="J5452" s="1783">
        <v>0</v>
      </c>
      <c r="O5452" s="1764">
        <f t="shared" si="1654"/>
        <v>0</v>
      </c>
      <c r="P5452" s="1806" t="str">
        <f t="shared" si="1655"/>
        <v/>
      </c>
      <c r="R5452" s="1864" t="str">
        <f t="shared" si="1656"/>
        <v/>
      </c>
      <c r="S5452" s="1807">
        <f t="shared" si="1657"/>
        <v>0</v>
      </c>
      <c r="U5452" s="1764">
        <f t="shared" si="1658"/>
        <v>0</v>
      </c>
      <c r="V5452" s="1764">
        <f t="shared" si="1659"/>
        <v>0</v>
      </c>
      <c r="W5452" s="1764">
        <f t="shared" si="1660"/>
        <v>0</v>
      </c>
      <c r="X5452" s="1768"/>
      <c r="Y5452" s="1784"/>
      <c r="Z5452" s="1770"/>
      <c r="AA5452" s="1843"/>
      <c r="AB5452" s="1843"/>
      <c r="AH5452" s="1867"/>
      <c r="AK5452" s="1868"/>
      <c r="AL5452" s="1868"/>
    </row>
    <row r="5453" spans="9:38" x14ac:dyDescent="0.25">
      <c r="I5453" s="1783">
        <v>0</v>
      </c>
      <c r="J5453" s="1783">
        <v>0</v>
      </c>
      <c r="O5453" s="1764">
        <f t="shared" si="1654"/>
        <v>0</v>
      </c>
      <c r="P5453" s="1806" t="str">
        <f t="shared" si="1655"/>
        <v/>
      </c>
      <c r="R5453" s="1864" t="str">
        <f t="shared" si="1656"/>
        <v/>
      </c>
      <c r="S5453" s="1807">
        <f t="shared" si="1657"/>
        <v>0</v>
      </c>
      <c r="U5453" s="1764">
        <f t="shared" si="1658"/>
        <v>0</v>
      </c>
      <c r="V5453" s="1764">
        <f t="shared" si="1659"/>
        <v>0</v>
      </c>
      <c r="W5453" s="1764">
        <f t="shared" si="1660"/>
        <v>0</v>
      </c>
      <c r="X5453" s="1768"/>
      <c r="Y5453" s="1784"/>
      <c r="Z5453" s="1770"/>
      <c r="AA5453" s="1843"/>
      <c r="AB5453" s="1843"/>
      <c r="AH5453" s="1867"/>
      <c r="AK5453" s="1868"/>
      <c r="AL5453" s="1868"/>
    </row>
    <row r="5454" spans="9:38" x14ac:dyDescent="0.25">
      <c r="I5454" s="1783">
        <v>0</v>
      </c>
      <c r="J5454" s="1783">
        <v>0</v>
      </c>
      <c r="O5454" s="1764">
        <f t="shared" si="1654"/>
        <v>0</v>
      </c>
      <c r="P5454" s="1806" t="str">
        <f t="shared" si="1655"/>
        <v/>
      </c>
      <c r="R5454" s="1864" t="str">
        <f t="shared" si="1656"/>
        <v/>
      </c>
      <c r="S5454" s="1807">
        <f t="shared" si="1657"/>
        <v>0</v>
      </c>
      <c r="U5454" s="1764">
        <f t="shared" si="1658"/>
        <v>0</v>
      </c>
      <c r="V5454" s="1764">
        <f t="shared" si="1659"/>
        <v>0</v>
      </c>
      <c r="W5454" s="1764">
        <f t="shared" si="1660"/>
        <v>0</v>
      </c>
      <c r="X5454" s="1768"/>
      <c r="Y5454" s="1784"/>
      <c r="Z5454" s="1770"/>
      <c r="AA5454" s="1843"/>
      <c r="AB5454" s="1843"/>
      <c r="AH5454" s="1867"/>
      <c r="AK5454" s="1868"/>
      <c r="AL5454" s="1868"/>
    </row>
    <row r="5455" spans="9:38" x14ac:dyDescent="0.25">
      <c r="I5455" s="1783">
        <v>0</v>
      </c>
      <c r="J5455" s="1783">
        <v>0</v>
      </c>
      <c r="O5455" s="1764">
        <f t="shared" si="1654"/>
        <v>0</v>
      </c>
      <c r="P5455" s="1806" t="str">
        <f t="shared" si="1655"/>
        <v/>
      </c>
      <c r="R5455" s="1864" t="str">
        <f t="shared" si="1656"/>
        <v/>
      </c>
      <c r="S5455" s="1807">
        <f t="shared" si="1657"/>
        <v>0</v>
      </c>
      <c r="U5455" s="1764">
        <f t="shared" si="1658"/>
        <v>0</v>
      </c>
      <c r="V5455" s="1764">
        <f t="shared" si="1659"/>
        <v>0</v>
      </c>
      <c r="W5455" s="1764">
        <f t="shared" si="1660"/>
        <v>0</v>
      </c>
      <c r="X5455" s="1768"/>
      <c r="Y5455" s="1784"/>
      <c r="Z5455" s="1770"/>
      <c r="AA5455" s="1843"/>
      <c r="AB5455" s="1843"/>
      <c r="AH5455" s="1867"/>
      <c r="AK5455" s="1868"/>
      <c r="AL5455" s="1868"/>
    </row>
    <row r="5456" spans="9:38" x14ac:dyDescent="0.25">
      <c r="I5456" s="1783">
        <v>0</v>
      </c>
      <c r="J5456" s="1783">
        <v>0</v>
      </c>
      <c r="O5456" s="1764">
        <f t="shared" si="1654"/>
        <v>0</v>
      </c>
      <c r="P5456" s="1806" t="str">
        <f t="shared" si="1655"/>
        <v/>
      </c>
      <c r="R5456" s="1864" t="str">
        <f t="shared" si="1656"/>
        <v/>
      </c>
      <c r="S5456" s="1807">
        <f t="shared" si="1657"/>
        <v>0</v>
      </c>
      <c r="U5456" s="1764">
        <f t="shared" si="1658"/>
        <v>0</v>
      </c>
      <c r="V5456" s="1764">
        <f t="shared" si="1659"/>
        <v>0</v>
      </c>
      <c r="W5456" s="1764">
        <f t="shared" si="1660"/>
        <v>0</v>
      </c>
      <c r="X5456" s="1768"/>
      <c r="Y5456" s="1784"/>
      <c r="Z5456" s="1770"/>
      <c r="AA5456" s="1843"/>
      <c r="AB5456" s="1843"/>
      <c r="AH5456" s="1867"/>
      <c r="AK5456" s="1868"/>
      <c r="AL5456" s="1868"/>
    </row>
    <row r="5457" spans="9:38" x14ac:dyDescent="0.25">
      <c r="I5457" s="1783">
        <v>0</v>
      </c>
      <c r="J5457" s="1783">
        <v>0</v>
      </c>
      <c r="O5457" s="1764">
        <f t="shared" si="1654"/>
        <v>0</v>
      </c>
      <c r="P5457" s="1806" t="str">
        <f t="shared" si="1655"/>
        <v/>
      </c>
      <c r="R5457" s="1864" t="str">
        <f t="shared" si="1656"/>
        <v/>
      </c>
      <c r="S5457" s="1807">
        <f t="shared" si="1657"/>
        <v>0</v>
      </c>
      <c r="U5457" s="1764">
        <f t="shared" si="1658"/>
        <v>0</v>
      </c>
      <c r="V5457" s="1764">
        <f t="shared" si="1659"/>
        <v>0</v>
      </c>
      <c r="W5457" s="1764">
        <f t="shared" si="1660"/>
        <v>0</v>
      </c>
      <c r="X5457" s="1768"/>
      <c r="Y5457" s="1784"/>
      <c r="Z5457" s="1770"/>
      <c r="AA5457" s="1843"/>
      <c r="AB5457" s="1843"/>
      <c r="AH5457" s="1867"/>
      <c r="AK5457" s="1868"/>
      <c r="AL5457" s="1868"/>
    </row>
    <row r="5458" spans="9:38" x14ac:dyDescent="0.25">
      <c r="I5458" s="1783">
        <v>0</v>
      </c>
      <c r="J5458" s="1783">
        <v>0</v>
      </c>
      <c r="O5458" s="1764">
        <f t="shared" si="1654"/>
        <v>0</v>
      </c>
      <c r="P5458" s="1806" t="str">
        <f t="shared" si="1655"/>
        <v/>
      </c>
      <c r="R5458" s="1864" t="str">
        <f t="shared" si="1656"/>
        <v/>
      </c>
      <c r="S5458" s="1807">
        <f t="shared" si="1657"/>
        <v>0</v>
      </c>
      <c r="U5458" s="1764">
        <f t="shared" si="1658"/>
        <v>0</v>
      </c>
      <c r="V5458" s="1764">
        <f t="shared" si="1659"/>
        <v>0</v>
      </c>
      <c r="W5458" s="1764">
        <f t="shared" si="1660"/>
        <v>0</v>
      </c>
      <c r="X5458" s="1768"/>
      <c r="Y5458" s="1784"/>
      <c r="Z5458" s="1770"/>
      <c r="AA5458" s="1843"/>
      <c r="AB5458" s="1843"/>
      <c r="AH5458" s="1867"/>
      <c r="AK5458" s="1868"/>
      <c r="AL5458" s="1868"/>
    </row>
    <row r="5459" spans="9:38" x14ac:dyDescent="0.25">
      <c r="I5459" s="1783">
        <v>0</v>
      </c>
      <c r="J5459" s="1783">
        <v>0</v>
      </c>
      <c r="O5459" s="1764">
        <f t="shared" si="1654"/>
        <v>0</v>
      </c>
      <c r="P5459" s="1806" t="str">
        <f t="shared" si="1655"/>
        <v/>
      </c>
      <c r="R5459" s="1864" t="str">
        <f t="shared" si="1656"/>
        <v/>
      </c>
      <c r="S5459" s="1807">
        <f t="shared" si="1657"/>
        <v>0</v>
      </c>
      <c r="U5459" s="1764">
        <f t="shared" si="1658"/>
        <v>0</v>
      </c>
      <c r="V5459" s="1764">
        <f t="shared" si="1659"/>
        <v>0</v>
      </c>
      <c r="W5459" s="1764">
        <f t="shared" si="1660"/>
        <v>0</v>
      </c>
      <c r="X5459" s="1768"/>
      <c r="Y5459" s="1784"/>
      <c r="Z5459" s="1770"/>
      <c r="AA5459" s="1843"/>
      <c r="AB5459" s="1843"/>
      <c r="AH5459" s="1867"/>
      <c r="AK5459" s="1868"/>
      <c r="AL5459" s="1868"/>
    </row>
    <row r="5460" spans="9:38" x14ac:dyDescent="0.25">
      <c r="I5460" s="1783">
        <v>0</v>
      </c>
      <c r="J5460" s="1783">
        <v>0</v>
      </c>
      <c r="O5460" s="1764">
        <f t="shared" si="1654"/>
        <v>0</v>
      </c>
      <c r="P5460" s="1806" t="str">
        <f t="shared" si="1655"/>
        <v/>
      </c>
      <c r="R5460" s="1864" t="str">
        <f t="shared" si="1656"/>
        <v/>
      </c>
      <c r="S5460" s="1807">
        <f t="shared" si="1657"/>
        <v>0</v>
      </c>
      <c r="U5460" s="1764">
        <f t="shared" si="1658"/>
        <v>0</v>
      </c>
      <c r="V5460" s="1764">
        <f t="shared" si="1659"/>
        <v>0</v>
      </c>
      <c r="W5460" s="1764">
        <f t="shared" si="1660"/>
        <v>0</v>
      </c>
      <c r="X5460" s="1768"/>
      <c r="Y5460" s="1784"/>
      <c r="Z5460" s="1770"/>
      <c r="AA5460" s="1843"/>
      <c r="AB5460" s="1843"/>
      <c r="AH5460" s="1867"/>
      <c r="AK5460" s="1868"/>
      <c r="AL5460" s="1868"/>
    </row>
    <row r="5461" spans="9:38" x14ac:dyDescent="0.25">
      <c r="I5461" s="1783">
        <v>0</v>
      </c>
      <c r="J5461" s="1783">
        <v>0</v>
      </c>
      <c r="O5461" s="1764">
        <f t="shared" si="1654"/>
        <v>0</v>
      </c>
      <c r="P5461" s="1806" t="str">
        <f t="shared" si="1655"/>
        <v/>
      </c>
      <c r="R5461" s="1864" t="str">
        <f t="shared" si="1656"/>
        <v/>
      </c>
      <c r="S5461" s="1807">
        <f t="shared" si="1657"/>
        <v>0</v>
      </c>
      <c r="U5461" s="1764">
        <f t="shared" si="1658"/>
        <v>0</v>
      </c>
      <c r="V5461" s="1764">
        <f t="shared" si="1659"/>
        <v>0</v>
      </c>
      <c r="W5461" s="1764">
        <f t="shared" si="1660"/>
        <v>0</v>
      </c>
      <c r="X5461" s="1768"/>
      <c r="Y5461" s="1784"/>
      <c r="Z5461" s="1770"/>
      <c r="AA5461" s="1843"/>
      <c r="AB5461" s="1843"/>
      <c r="AH5461" s="1867"/>
      <c r="AK5461" s="1868"/>
      <c r="AL5461" s="1868"/>
    </row>
    <row r="5462" spans="9:38" x14ac:dyDescent="0.25">
      <c r="I5462" s="1783">
        <v>0</v>
      </c>
      <c r="J5462" s="1783">
        <v>0</v>
      </c>
      <c r="O5462" s="1764">
        <f t="shared" si="1654"/>
        <v>0</v>
      </c>
      <c r="P5462" s="1806" t="str">
        <f t="shared" si="1655"/>
        <v/>
      </c>
      <c r="R5462" s="1864" t="str">
        <f t="shared" si="1656"/>
        <v/>
      </c>
      <c r="S5462" s="1807">
        <f t="shared" si="1657"/>
        <v>0</v>
      </c>
      <c r="U5462" s="1764">
        <f t="shared" si="1658"/>
        <v>0</v>
      </c>
      <c r="V5462" s="1764">
        <f t="shared" si="1659"/>
        <v>0</v>
      </c>
      <c r="W5462" s="1764">
        <f t="shared" si="1660"/>
        <v>0</v>
      </c>
      <c r="X5462" s="1768"/>
      <c r="Y5462" s="1784"/>
      <c r="Z5462" s="1770"/>
      <c r="AA5462" s="1843"/>
      <c r="AB5462" s="1843"/>
      <c r="AH5462" s="1867"/>
      <c r="AK5462" s="1868"/>
      <c r="AL5462" s="1868"/>
    </row>
    <row r="5463" spans="9:38" x14ac:dyDescent="0.25">
      <c r="I5463" s="1783">
        <v>0</v>
      </c>
      <c r="J5463" s="1783">
        <v>0</v>
      </c>
      <c r="O5463" s="1764">
        <f t="shared" si="1654"/>
        <v>0</v>
      </c>
      <c r="P5463" s="1806" t="str">
        <f t="shared" si="1655"/>
        <v/>
      </c>
      <c r="R5463" s="1864" t="str">
        <f t="shared" si="1656"/>
        <v/>
      </c>
      <c r="S5463" s="1807">
        <f t="shared" si="1657"/>
        <v>0</v>
      </c>
      <c r="U5463" s="1764">
        <f t="shared" si="1658"/>
        <v>0</v>
      </c>
      <c r="V5463" s="1764">
        <f t="shared" si="1659"/>
        <v>0</v>
      </c>
      <c r="W5463" s="1764">
        <f t="shared" si="1660"/>
        <v>0</v>
      </c>
      <c r="X5463" s="1768"/>
      <c r="Y5463" s="1784"/>
      <c r="Z5463" s="1770"/>
      <c r="AA5463" s="1843"/>
      <c r="AB5463" s="1843"/>
      <c r="AH5463" s="1867"/>
      <c r="AK5463" s="1868"/>
      <c r="AL5463" s="1868"/>
    </row>
    <row r="5464" spans="9:38" x14ac:dyDescent="0.25">
      <c r="I5464" s="1783">
        <v>0</v>
      </c>
      <c r="J5464" s="1783">
        <v>0</v>
      </c>
      <c r="O5464" s="1764">
        <f t="shared" si="1654"/>
        <v>0</v>
      </c>
      <c r="P5464" s="1806" t="str">
        <f t="shared" si="1655"/>
        <v/>
      </c>
      <c r="R5464" s="1864" t="str">
        <f t="shared" si="1656"/>
        <v/>
      </c>
      <c r="S5464" s="1807">
        <f t="shared" si="1657"/>
        <v>0</v>
      </c>
      <c r="U5464" s="1764">
        <f t="shared" si="1658"/>
        <v>0</v>
      </c>
      <c r="V5464" s="1764">
        <f t="shared" si="1659"/>
        <v>0</v>
      </c>
      <c r="W5464" s="1764">
        <f t="shared" si="1660"/>
        <v>0</v>
      </c>
      <c r="X5464" s="1768"/>
      <c r="Y5464" s="1784"/>
      <c r="Z5464" s="1770"/>
      <c r="AA5464" s="1843"/>
      <c r="AB5464" s="1843"/>
      <c r="AH5464" s="1867"/>
      <c r="AK5464" s="1868"/>
      <c r="AL5464" s="1868"/>
    </row>
    <row r="5465" spans="9:38" x14ac:dyDescent="0.25">
      <c r="I5465" s="1783">
        <v>0</v>
      </c>
      <c r="J5465" s="1783">
        <v>0</v>
      </c>
      <c r="O5465" s="1764">
        <f t="shared" si="1654"/>
        <v>0</v>
      </c>
      <c r="P5465" s="1806" t="str">
        <f t="shared" si="1655"/>
        <v/>
      </c>
      <c r="R5465" s="1864" t="str">
        <f t="shared" si="1656"/>
        <v/>
      </c>
      <c r="S5465" s="1807">
        <f t="shared" si="1657"/>
        <v>0</v>
      </c>
      <c r="U5465" s="1764">
        <f t="shared" si="1658"/>
        <v>0</v>
      </c>
      <c r="V5465" s="1764">
        <f t="shared" si="1659"/>
        <v>0</v>
      </c>
      <c r="W5465" s="1764">
        <f t="shared" si="1660"/>
        <v>0</v>
      </c>
      <c r="X5465" s="1768"/>
      <c r="Y5465" s="1784"/>
      <c r="Z5465" s="1770"/>
      <c r="AA5465" s="1843"/>
      <c r="AB5465" s="1843"/>
      <c r="AH5465" s="1867"/>
      <c r="AK5465" s="1868"/>
      <c r="AL5465" s="1868"/>
    </row>
    <row r="5466" spans="9:38" x14ac:dyDescent="0.25">
      <c r="I5466" s="1783">
        <v>0</v>
      </c>
      <c r="J5466" s="1783">
        <v>0</v>
      </c>
      <c r="O5466" s="1764">
        <f t="shared" si="1654"/>
        <v>0</v>
      </c>
      <c r="P5466" s="1806" t="str">
        <f t="shared" si="1655"/>
        <v/>
      </c>
      <c r="R5466" s="1864" t="str">
        <f t="shared" si="1656"/>
        <v/>
      </c>
      <c r="S5466" s="1807">
        <f t="shared" si="1657"/>
        <v>0</v>
      </c>
      <c r="U5466" s="1764">
        <f t="shared" si="1658"/>
        <v>0</v>
      </c>
      <c r="V5466" s="1764">
        <f t="shared" si="1659"/>
        <v>0</v>
      </c>
      <c r="W5466" s="1764">
        <f t="shared" si="1660"/>
        <v>0</v>
      </c>
      <c r="X5466" s="1768"/>
      <c r="Y5466" s="1784"/>
      <c r="Z5466" s="1770"/>
      <c r="AA5466" s="1843"/>
      <c r="AB5466" s="1843"/>
      <c r="AH5466" s="1867"/>
      <c r="AK5466" s="1868"/>
      <c r="AL5466" s="1868"/>
    </row>
    <row r="5467" spans="9:38" x14ac:dyDescent="0.25">
      <c r="I5467" s="1783">
        <v>0</v>
      </c>
      <c r="J5467" s="1783">
        <v>0</v>
      </c>
      <c r="O5467" s="1764">
        <f t="shared" si="1654"/>
        <v>0</v>
      </c>
      <c r="P5467" s="1806" t="str">
        <f t="shared" si="1655"/>
        <v/>
      </c>
      <c r="R5467" s="1864" t="str">
        <f t="shared" si="1656"/>
        <v/>
      </c>
      <c r="S5467" s="1807">
        <f t="shared" si="1657"/>
        <v>0</v>
      </c>
      <c r="U5467" s="1764">
        <f t="shared" si="1658"/>
        <v>0</v>
      </c>
      <c r="V5467" s="1764">
        <f t="shared" si="1659"/>
        <v>0</v>
      </c>
      <c r="W5467" s="1764">
        <f t="shared" si="1660"/>
        <v>0</v>
      </c>
      <c r="X5467" s="1768"/>
      <c r="Y5467" s="1784"/>
      <c r="Z5467" s="1770"/>
      <c r="AA5467" s="1843"/>
      <c r="AB5467" s="1843"/>
      <c r="AH5467" s="1867"/>
      <c r="AK5467" s="1868"/>
      <c r="AL5467" s="1868"/>
    </row>
    <row r="5468" spans="9:38" x14ac:dyDescent="0.25">
      <c r="I5468" s="1783">
        <v>0</v>
      </c>
      <c r="J5468" s="1783">
        <v>0</v>
      </c>
      <c r="O5468" s="1764">
        <f t="shared" si="1654"/>
        <v>0</v>
      </c>
      <c r="P5468" s="1806" t="str">
        <f t="shared" si="1655"/>
        <v/>
      </c>
      <c r="R5468" s="1864" t="str">
        <f t="shared" si="1656"/>
        <v/>
      </c>
      <c r="S5468" s="1807">
        <f t="shared" si="1657"/>
        <v>0</v>
      </c>
      <c r="U5468" s="1764">
        <f t="shared" si="1658"/>
        <v>0</v>
      </c>
      <c r="V5468" s="1764">
        <f t="shared" si="1659"/>
        <v>0</v>
      </c>
      <c r="W5468" s="1764">
        <f t="shared" si="1660"/>
        <v>0</v>
      </c>
      <c r="X5468" s="1768"/>
      <c r="Y5468" s="1784"/>
      <c r="Z5468" s="1770"/>
      <c r="AA5468" s="1843"/>
      <c r="AB5468" s="1843"/>
      <c r="AH5468" s="1867"/>
      <c r="AK5468" s="1868"/>
      <c r="AL5468" s="1868"/>
    </row>
    <row r="5469" spans="9:38" x14ac:dyDescent="0.25">
      <c r="I5469" s="1783">
        <v>0</v>
      </c>
      <c r="J5469" s="1783">
        <v>0</v>
      </c>
      <c r="O5469" s="1764">
        <f t="shared" si="1654"/>
        <v>0</v>
      </c>
      <c r="P5469" s="1806" t="str">
        <f t="shared" si="1655"/>
        <v/>
      </c>
      <c r="R5469" s="1864" t="str">
        <f t="shared" si="1656"/>
        <v/>
      </c>
      <c r="S5469" s="1807">
        <f t="shared" si="1657"/>
        <v>0</v>
      </c>
      <c r="U5469" s="1764">
        <f t="shared" si="1658"/>
        <v>0</v>
      </c>
      <c r="V5469" s="1764">
        <f t="shared" si="1659"/>
        <v>0</v>
      </c>
      <c r="W5469" s="1764">
        <f t="shared" si="1660"/>
        <v>0</v>
      </c>
      <c r="X5469" s="1768"/>
      <c r="Y5469" s="1784"/>
      <c r="Z5469" s="1770"/>
      <c r="AA5469" s="1843"/>
      <c r="AB5469" s="1843"/>
      <c r="AH5469" s="1867"/>
      <c r="AK5469" s="1868"/>
      <c r="AL5469" s="1868"/>
    </row>
    <row r="5470" spans="9:38" x14ac:dyDescent="0.25">
      <c r="I5470" s="1783">
        <v>0</v>
      </c>
      <c r="J5470" s="1783">
        <v>0</v>
      </c>
      <c r="O5470" s="1764">
        <f t="shared" si="1654"/>
        <v>0</v>
      </c>
      <c r="P5470" s="1806" t="str">
        <f t="shared" si="1655"/>
        <v/>
      </c>
      <c r="R5470" s="1864" t="str">
        <f t="shared" si="1656"/>
        <v/>
      </c>
      <c r="S5470" s="1807">
        <f t="shared" si="1657"/>
        <v>0</v>
      </c>
      <c r="U5470" s="1764">
        <f t="shared" si="1658"/>
        <v>0</v>
      </c>
      <c r="V5470" s="1764">
        <f t="shared" si="1659"/>
        <v>0</v>
      </c>
      <c r="W5470" s="1764">
        <f t="shared" si="1660"/>
        <v>0</v>
      </c>
      <c r="X5470" s="1768"/>
      <c r="Y5470" s="1784"/>
      <c r="Z5470" s="1770"/>
      <c r="AA5470" s="1843"/>
      <c r="AB5470" s="1843"/>
      <c r="AH5470" s="1867"/>
      <c r="AK5470" s="1868"/>
      <c r="AL5470" s="1868"/>
    </row>
    <row r="5471" spans="9:38" x14ac:dyDescent="0.25">
      <c r="I5471" s="1783">
        <v>0</v>
      </c>
      <c r="J5471" s="1783">
        <v>0</v>
      </c>
      <c r="O5471" s="1764">
        <f t="shared" si="1654"/>
        <v>0</v>
      </c>
      <c r="P5471" s="1806" t="str">
        <f t="shared" si="1655"/>
        <v/>
      </c>
      <c r="R5471" s="1864" t="str">
        <f t="shared" si="1656"/>
        <v/>
      </c>
      <c r="S5471" s="1807">
        <f t="shared" si="1657"/>
        <v>0</v>
      </c>
      <c r="U5471" s="1764">
        <f t="shared" si="1658"/>
        <v>0</v>
      </c>
      <c r="V5471" s="1764">
        <f t="shared" si="1659"/>
        <v>0</v>
      </c>
      <c r="W5471" s="1764">
        <f t="shared" si="1660"/>
        <v>0</v>
      </c>
      <c r="X5471" s="1768"/>
      <c r="Y5471" s="1784"/>
      <c r="Z5471" s="1770"/>
      <c r="AA5471" s="1843"/>
      <c r="AB5471" s="1843"/>
      <c r="AH5471" s="1867"/>
      <c r="AK5471" s="1868"/>
      <c r="AL5471" s="1868"/>
    </row>
    <row r="5472" spans="9:38" x14ac:dyDescent="0.25">
      <c r="I5472" s="1783">
        <v>0</v>
      </c>
      <c r="J5472" s="1783">
        <v>0</v>
      </c>
      <c r="O5472" s="1764">
        <f t="shared" si="1654"/>
        <v>0</v>
      </c>
      <c r="P5472" s="1806" t="str">
        <f t="shared" si="1655"/>
        <v/>
      </c>
      <c r="R5472" s="1864" t="str">
        <f t="shared" si="1656"/>
        <v/>
      </c>
      <c r="S5472" s="1807">
        <f t="shared" si="1657"/>
        <v>0</v>
      </c>
      <c r="U5472" s="1764">
        <f t="shared" si="1658"/>
        <v>0</v>
      </c>
      <c r="V5472" s="1764">
        <f t="shared" si="1659"/>
        <v>0</v>
      </c>
      <c r="W5472" s="1764">
        <f t="shared" si="1660"/>
        <v>0</v>
      </c>
      <c r="X5472" s="1768"/>
      <c r="Y5472" s="1784"/>
      <c r="Z5472" s="1770"/>
      <c r="AA5472" s="1843"/>
      <c r="AB5472" s="1843"/>
      <c r="AH5472" s="1867"/>
      <c r="AK5472" s="1868"/>
      <c r="AL5472" s="1868"/>
    </row>
    <row r="5473" spans="9:38" x14ac:dyDescent="0.25">
      <c r="I5473" s="1783">
        <v>0</v>
      </c>
      <c r="J5473" s="1783">
        <v>0</v>
      </c>
      <c r="O5473" s="1764">
        <f t="shared" si="1654"/>
        <v>0</v>
      </c>
      <c r="P5473" s="1806" t="str">
        <f t="shared" si="1655"/>
        <v/>
      </c>
      <c r="R5473" s="1864" t="str">
        <f t="shared" si="1656"/>
        <v/>
      </c>
      <c r="S5473" s="1807">
        <f t="shared" si="1657"/>
        <v>0</v>
      </c>
      <c r="U5473" s="1764">
        <f t="shared" si="1658"/>
        <v>0</v>
      </c>
      <c r="V5473" s="1764">
        <f t="shared" si="1659"/>
        <v>0</v>
      </c>
      <c r="W5473" s="1764">
        <f t="shared" si="1660"/>
        <v>0</v>
      </c>
      <c r="X5473" s="1768"/>
      <c r="Y5473" s="1784"/>
      <c r="Z5473" s="1770"/>
      <c r="AA5473" s="1843"/>
      <c r="AB5473" s="1843"/>
      <c r="AH5473" s="1867"/>
      <c r="AK5473" s="1868"/>
      <c r="AL5473" s="1868"/>
    </row>
    <row r="5474" spans="9:38" x14ac:dyDescent="0.25">
      <c r="I5474" s="1783">
        <v>0</v>
      </c>
      <c r="J5474" s="1783">
        <v>0</v>
      </c>
      <c r="O5474" s="1764">
        <f t="shared" si="1654"/>
        <v>0</v>
      </c>
      <c r="P5474" s="1806" t="str">
        <f t="shared" si="1655"/>
        <v/>
      </c>
      <c r="R5474" s="1864" t="str">
        <f t="shared" si="1656"/>
        <v/>
      </c>
      <c r="S5474" s="1807">
        <f t="shared" si="1657"/>
        <v>0</v>
      </c>
      <c r="U5474" s="1764">
        <f t="shared" si="1658"/>
        <v>0</v>
      </c>
      <c r="V5474" s="1764">
        <f t="shared" si="1659"/>
        <v>0</v>
      </c>
      <c r="W5474" s="1764">
        <f t="shared" si="1660"/>
        <v>0</v>
      </c>
      <c r="X5474" s="1768"/>
      <c r="Y5474" s="1784"/>
      <c r="Z5474" s="1770"/>
      <c r="AA5474" s="1843"/>
      <c r="AB5474" s="1843"/>
      <c r="AH5474" s="1867"/>
      <c r="AK5474" s="1868"/>
      <c r="AL5474" s="1868"/>
    </row>
    <row r="5475" spans="9:38" x14ac:dyDescent="0.25">
      <c r="I5475" s="1783">
        <v>0</v>
      </c>
      <c r="J5475" s="1783">
        <v>0</v>
      </c>
      <c r="O5475" s="1764">
        <f t="shared" si="1654"/>
        <v>0</v>
      </c>
      <c r="P5475" s="1806" t="str">
        <f t="shared" si="1655"/>
        <v/>
      </c>
      <c r="R5475" s="1864" t="str">
        <f t="shared" si="1656"/>
        <v/>
      </c>
      <c r="S5475" s="1807">
        <f t="shared" si="1657"/>
        <v>0</v>
      </c>
      <c r="U5475" s="1764">
        <f t="shared" si="1658"/>
        <v>0</v>
      </c>
      <c r="V5475" s="1764">
        <f t="shared" si="1659"/>
        <v>0</v>
      </c>
      <c r="W5475" s="1764">
        <f t="shared" si="1660"/>
        <v>0</v>
      </c>
      <c r="X5475" s="1768"/>
      <c r="Y5475" s="1784"/>
      <c r="Z5475" s="1770"/>
      <c r="AA5475" s="1843"/>
      <c r="AB5475" s="1843"/>
      <c r="AH5475" s="1867"/>
      <c r="AK5475" s="1868"/>
      <c r="AL5475" s="1868"/>
    </row>
    <row r="5476" spans="9:38" x14ac:dyDescent="0.25">
      <c r="I5476" s="1783">
        <v>0</v>
      </c>
      <c r="J5476" s="1783">
        <v>0</v>
      </c>
      <c r="O5476" s="1764">
        <f t="shared" si="1654"/>
        <v>0</v>
      </c>
      <c r="P5476" s="1806" t="str">
        <f t="shared" si="1655"/>
        <v/>
      </c>
      <c r="R5476" s="1864" t="str">
        <f t="shared" si="1656"/>
        <v/>
      </c>
      <c r="S5476" s="1807">
        <f t="shared" si="1657"/>
        <v>0</v>
      </c>
      <c r="U5476" s="1764">
        <f t="shared" si="1658"/>
        <v>0</v>
      </c>
      <c r="V5476" s="1764">
        <f t="shared" si="1659"/>
        <v>0</v>
      </c>
      <c r="W5476" s="1764">
        <f t="shared" si="1660"/>
        <v>0</v>
      </c>
      <c r="X5476" s="1768"/>
      <c r="Y5476" s="1784"/>
      <c r="Z5476" s="1770"/>
      <c r="AA5476" s="1843"/>
      <c r="AB5476" s="1843"/>
      <c r="AH5476" s="1867"/>
      <c r="AK5476" s="1868"/>
      <c r="AL5476" s="1868"/>
    </row>
    <row r="5477" spans="9:38" x14ac:dyDescent="0.25">
      <c r="I5477" s="1783">
        <v>0</v>
      </c>
      <c r="J5477" s="1783">
        <v>0</v>
      </c>
      <c r="O5477" s="1764">
        <f t="shared" si="1654"/>
        <v>0</v>
      </c>
      <c r="P5477" s="1806" t="str">
        <f t="shared" si="1655"/>
        <v/>
      </c>
      <c r="R5477" s="1864" t="str">
        <f t="shared" si="1656"/>
        <v/>
      </c>
      <c r="S5477" s="1807">
        <f t="shared" si="1657"/>
        <v>0</v>
      </c>
      <c r="U5477" s="1764">
        <f t="shared" si="1658"/>
        <v>0</v>
      </c>
      <c r="V5477" s="1764">
        <f t="shared" si="1659"/>
        <v>0</v>
      </c>
      <c r="W5477" s="1764">
        <f t="shared" si="1660"/>
        <v>0</v>
      </c>
      <c r="X5477" s="1768"/>
      <c r="Y5477" s="1784"/>
      <c r="Z5477" s="1770"/>
      <c r="AA5477" s="1843"/>
      <c r="AB5477" s="1843"/>
      <c r="AH5477" s="1867"/>
      <c r="AK5477" s="1868"/>
      <c r="AL5477" s="1868"/>
    </row>
    <row r="5478" spans="9:38" x14ac:dyDescent="0.25">
      <c r="I5478" s="1783">
        <v>0</v>
      </c>
      <c r="J5478" s="1783">
        <v>0</v>
      </c>
      <c r="O5478" s="1764">
        <f t="shared" si="1654"/>
        <v>0</v>
      </c>
      <c r="P5478" s="1806" t="str">
        <f t="shared" si="1655"/>
        <v/>
      </c>
      <c r="R5478" s="1864" t="str">
        <f t="shared" si="1656"/>
        <v/>
      </c>
      <c r="S5478" s="1807">
        <f t="shared" si="1657"/>
        <v>0</v>
      </c>
      <c r="U5478" s="1764">
        <f t="shared" si="1658"/>
        <v>0</v>
      </c>
      <c r="V5478" s="1764">
        <f t="shared" si="1659"/>
        <v>0</v>
      </c>
      <c r="W5478" s="1764">
        <f t="shared" si="1660"/>
        <v>0</v>
      </c>
      <c r="X5478" s="1768"/>
      <c r="Y5478" s="1784"/>
      <c r="Z5478" s="1770"/>
      <c r="AA5478" s="1843"/>
      <c r="AB5478" s="1843"/>
      <c r="AH5478" s="1867"/>
      <c r="AK5478" s="1868"/>
      <c r="AL5478" s="1868"/>
    </row>
    <row r="5479" spans="9:38" x14ac:dyDescent="0.25">
      <c r="I5479" s="1783">
        <v>0</v>
      </c>
      <c r="J5479" s="1783">
        <v>0</v>
      </c>
      <c r="O5479" s="1764">
        <f t="shared" si="1654"/>
        <v>0</v>
      </c>
      <c r="P5479" s="1806" t="str">
        <f t="shared" si="1655"/>
        <v/>
      </c>
      <c r="R5479" s="1864" t="str">
        <f t="shared" si="1656"/>
        <v/>
      </c>
      <c r="S5479" s="1807">
        <f t="shared" si="1657"/>
        <v>0</v>
      </c>
      <c r="U5479" s="1764">
        <f t="shared" si="1658"/>
        <v>0</v>
      </c>
      <c r="V5479" s="1764">
        <f t="shared" si="1659"/>
        <v>0</v>
      </c>
      <c r="W5479" s="1764">
        <f t="shared" si="1660"/>
        <v>0</v>
      </c>
      <c r="X5479" s="1768"/>
      <c r="Y5479" s="1784"/>
      <c r="Z5479" s="1770"/>
      <c r="AA5479" s="1843"/>
      <c r="AB5479" s="1843"/>
      <c r="AH5479" s="1867"/>
      <c r="AK5479" s="1868"/>
      <c r="AL5479" s="1868"/>
    </row>
    <row r="5480" spans="9:38" x14ac:dyDescent="0.25">
      <c r="I5480" s="1783">
        <v>0</v>
      </c>
      <c r="J5480" s="1783">
        <v>0</v>
      </c>
      <c r="O5480" s="1764">
        <f t="shared" si="1654"/>
        <v>0</v>
      </c>
      <c r="P5480" s="1806" t="str">
        <f t="shared" si="1655"/>
        <v/>
      </c>
      <c r="R5480" s="1864" t="str">
        <f t="shared" si="1656"/>
        <v/>
      </c>
      <c r="S5480" s="1807">
        <f t="shared" si="1657"/>
        <v>0</v>
      </c>
      <c r="U5480" s="1764">
        <f t="shared" si="1658"/>
        <v>0</v>
      </c>
      <c r="V5480" s="1764">
        <f t="shared" si="1659"/>
        <v>0</v>
      </c>
      <c r="W5480" s="1764">
        <f t="shared" si="1660"/>
        <v>0</v>
      </c>
      <c r="X5480" s="1768"/>
      <c r="Y5480" s="1784"/>
      <c r="Z5480" s="1770"/>
      <c r="AA5480" s="1843"/>
      <c r="AB5480" s="1843"/>
      <c r="AH5480" s="1867"/>
      <c r="AK5480" s="1868"/>
      <c r="AL5480" s="1868"/>
    </row>
    <row r="5481" spans="9:38" x14ac:dyDescent="0.25">
      <c r="I5481" s="1783">
        <v>0</v>
      </c>
      <c r="J5481" s="1783">
        <v>0</v>
      </c>
      <c r="O5481" s="1764">
        <f t="shared" si="1654"/>
        <v>0</v>
      </c>
      <c r="P5481" s="1806" t="str">
        <f t="shared" si="1655"/>
        <v/>
      </c>
      <c r="R5481" s="1864" t="str">
        <f t="shared" si="1656"/>
        <v/>
      </c>
      <c r="S5481" s="1807">
        <f t="shared" si="1657"/>
        <v>0</v>
      </c>
      <c r="U5481" s="1764">
        <f t="shared" si="1658"/>
        <v>0</v>
      </c>
      <c r="V5481" s="1764">
        <f t="shared" si="1659"/>
        <v>0</v>
      </c>
      <c r="W5481" s="1764">
        <f t="shared" si="1660"/>
        <v>0</v>
      </c>
      <c r="X5481" s="1768"/>
      <c r="Y5481" s="1784"/>
      <c r="Z5481" s="1770"/>
      <c r="AA5481" s="1843"/>
      <c r="AB5481" s="1843"/>
      <c r="AH5481" s="1867"/>
      <c r="AK5481" s="1868"/>
      <c r="AL5481" s="1868"/>
    </row>
    <row r="5482" spans="9:38" x14ac:dyDescent="0.25">
      <c r="I5482" s="1783">
        <v>0</v>
      </c>
      <c r="J5482" s="1783">
        <v>0</v>
      </c>
      <c r="O5482" s="1764">
        <f t="shared" si="1654"/>
        <v>0</v>
      </c>
      <c r="P5482" s="1806" t="str">
        <f t="shared" si="1655"/>
        <v/>
      </c>
      <c r="R5482" s="1864" t="str">
        <f t="shared" si="1656"/>
        <v/>
      </c>
      <c r="S5482" s="1807">
        <f t="shared" si="1657"/>
        <v>0</v>
      </c>
      <c r="U5482" s="1764">
        <f t="shared" si="1658"/>
        <v>0</v>
      </c>
      <c r="V5482" s="1764">
        <f t="shared" si="1659"/>
        <v>0</v>
      </c>
      <c r="W5482" s="1764">
        <f t="shared" si="1660"/>
        <v>0</v>
      </c>
      <c r="X5482" s="1768"/>
      <c r="Y5482" s="1784"/>
      <c r="Z5482" s="1770"/>
      <c r="AA5482" s="1843"/>
      <c r="AB5482" s="1843"/>
      <c r="AH5482" s="1867"/>
      <c r="AK5482" s="1868"/>
      <c r="AL5482" s="1868"/>
    </row>
    <row r="5483" spans="9:38" x14ac:dyDescent="0.25">
      <c r="I5483" s="1783">
        <v>0</v>
      </c>
      <c r="J5483" s="1783">
        <v>0</v>
      </c>
      <c r="O5483" s="1764">
        <f t="shared" si="1654"/>
        <v>0</v>
      </c>
      <c r="P5483" s="1806" t="str">
        <f t="shared" si="1655"/>
        <v/>
      </c>
      <c r="R5483" s="1864" t="str">
        <f t="shared" si="1656"/>
        <v/>
      </c>
      <c r="S5483" s="1807">
        <f t="shared" si="1657"/>
        <v>0</v>
      </c>
      <c r="U5483" s="1764">
        <f t="shared" si="1658"/>
        <v>0</v>
      </c>
      <c r="V5483" s="1764">
        <f t="shared" si="1659"/>
        <v>0</v>
      </c>
      <c r="W5483" s="1764">
        <f t="shared" si="1660"/>
        <v>0</v>
      </c>
      <c r="X5483" s="1768"/>
      <c r="Y5483" s="1784"/>
      <c r="Z5483" s="1770"/>
      <c r="AA5483" s="1843"/>
      <c r="AB5483" s="1843"/>
      <c r="AH5483" s="1867"/>
      <c r="AK5483" s="1868"/>
      <c r="AL5483" s="1868"/>
    </row>
    <row r="5484" spans="9:38" x14ac:dyDescent="0.25">
      <c r="I5484" s="1783">
        <v>0</v>
      </c>
      <c r="J5484" s="1783">
        <v>0</v>
      </c>
      <c r="O5484" s="1764">
        <f t="shared" si="1654"/>
        <v>0</v>
      </c>
      <c r="P5484" s="1806" t="str">
        <f t="shared" si="1655"/>
        <v/>
      </c>
      <c r="R5484" s="1864" t="str">
        <f t="shared" si="1656"/>
        <v/>
      </c>
      <c r="S5484" s="1807">
        <f t="shared" si="1657"/>
        <v>0</v>
      </c>
      <c r="U5484" s="1764">
        <f t="shared" si="1658"/>
        <v>0</v>
      </c>
      <c r="V5484" s="1764">
        <f t="shared" si="1659"/>
        <v>0</v>
      </c>
      <c r="W5484" s="1764">
        <f t="shared" si="1660"/>
        <v>0</v>
      </c>
      <c r="X5484" s="1768"/>
      <c r="Y5484" s="1784"/>
      <c r="Z5484" s="1770"/>
      <c r="AA5484" s="1843"/>
      <c r="AB5484" s="1843"/>
      <c r="AH5484" s="1867"/>
      <c r="AK5484" s="1868"/>
      <c r="AL5484" s="1868"/>
    </row>
    <row r="5485" spans="9:38" x14ac:dyDescent="0.25">
      <c r="I5485" s="1783">
        <v>0</v>
      </c>
      <c r="J5485" s="1783">
        <v>0</v>
      </c>
      <c r="O5485" s="1764">
        <f t="shared" si="1654"/>
        <v>0</v>
      </c>
      <c r="P5485" s="1806" t="str">
        <f t="shared" si="1655"/>
        <v/>
      </c>
      <c r="R5485" s="1864" t="str">
        <f t="shared" si="1656"/>
        <v/>
      </c>
      <c r="S5485" s="1807">
        <f t="shared" si="1657"/>
        <v>0</v>
      </c>
      <c r="U5485" s="1764">
        <f t="shared" si="1658"/>
        <v>0</v>
      </c>
      <c r="V5485" s="1764">
        <f t="shared" si="1659"/>
        <v>0</v>
      </c>
      <c r="W5485" s="1764">
        <f t="shared" si="1660"/>
        <v>0</v>
      </c>
      <c r="X5485" s="1768"/>
      <c r="Y5485" s="1784"/>
      <c r="Z5485" s="1770"/>
      <c r="AA5485" s="1843"/>
      <c r="AB5485" s="1843"/>
      <c r="AH5485" s="1867"/>
      <c r="AK5485" s="1868"/>
      <c r="AL5485" s="1868"/>
    </row>
    <row r="5486" spans="9:38" x14ac:dyDescent="0.25">
      <c r="I5486" s="1783">
        <v>0</v>
      </c>
      <c r="J5486" s="1783">
        <v>0</v>
      </c>
      <c r="O5486" s="1764">
        <f t="shared" si="1654"/>
        <v>0</v>
      </c>
      <c r="P5486" s="1806" t="str">
        <f t="shared" si="1655"/>
        <v/>
      </c>
      <c r="R5486" s="1864" t="str">
        <f t="shared" si="1656"/>
        <v/>
      </c>
      <c r="S5486" s="1807">
        <f t="shared" si="1657"/>
        <v>0</v>
      </c>
      <c r="U5486" s="1764">
        <f t="shared" si="1658"/>
        <v>0</v>
      </c>
      <c r="V5486" s="1764">
        <f t="shared" si="1659"/>
        <v>0</v>
      </c>
      <c r="W5486" s="1764">
        <f t="shared" si="1660"/>
        <v>0</v>
      </c>
      <c r="X5486" s="1768"/>
      <c r="Y5486" s="1784"/>
      <c r="Z5486" s="1770"/>
      <c r="AA5486" s="1843"/>
      <c r="AB5486" s="1843"/>
      <c r="AH5486" s="1867"/>
      <c r="AK5486" s="1868"/>
      <c r="AL5486" s="1868"/>
    </row>
    <row r="5487" spans="9:38" x14ac:dyDescent="0.25">
      <c r="I5487" s="1783">
        <v>0</v>
      </c>
      <c r="J5487" s="1783">
        <v>0</v>
      </c>
      <c r="O5487" s="1764">
        <f t="shared" si="1654"/>
        <v>0</v>
      </c>
      <c r="P5487" s="1806" t="str">
        <f t="shared" si="1655"/>
        <v/>
      </c>
      <c r="R5487" s="1864" t="str">
        <f t="shared" si="1656"/>
        <v/>
      </c>
      <c r="S5487" s="1807">
        <f t="shared" si="1657"/>
        <v>0</v>
      </c>
      <c r="U5487" s="1764">
        <f t="shared" si="1658"/>
        <v>0</v>
      </c>
      <c r="V5487" s="1764">
        <f t="shared" si="1659"/>
        <v>0</v>
      </c>
      <c r="W5487" s="1764">
        <f t="shared" si="1660"/>
        <v>0</v>
      </c>
      <c r="X5487" s="1768"/>
      <c r="Y5487" s="1784"/>
      <c r="Z5487" s="1770"/>
      <c r="AA5487" s="1843"/>
      <c r="AB5487" s="1843"/>
      <c r="AH5487" s="1867"/>
      <c r="AK5487" s="1868"/>
      <c r="AL5487" s="1868"/>
    </row>
    <row r="5488" spans="9:38" x14ac:dyDescent="0.25">
      <c r="I5488" s="1783">
        <v>0</v>
      </c>
      <c r="J5488" s="1783">
        <v>0</v>
      </c>
      <c r="O5488" s="1764">
        <f t="shared" si="1654"/>
        <v>0</v>
      </c>
      <c r="P5488" s="1806" t="str">
        <f t="shared" si="1655"/>
        <v/>
      </c>
      <c r="R5488" s="1864" t="str">
        <f t="shared" si="1656"/>
        <v/>
      </c>
      <c r="S5488" s="1807">
        <f t="shared" si="1657"/>
        <v>0</v>
      </c>
      <c r="U5488" s="1764">
        <f t="shared" si="1658"/>
        <v>0</v>
      </c>
      <c r="V5488" s="1764">
        <f t="shared" si="1659"/>
        <v>0</v>
      </c>
      <c r="W5488" s="1764">
        <f t="shared" si="1660"/>
        <v>0</v>
      </c>
      <c r="X5488" s="1768"/>
      <c r="Y5488" s="1784"/>
      <c r="Z5488" s="1770"/>
      <c r="AA5488" s="1843"/>
      <c r="AB5488" s="1843"/>
      <c r="AH5488" s="1867"/>
      <c r="AK5488" s="1868"/>
      <c r="AL5488" s="1868"/>
    </row>
    <row r="5489" spans="9:38" x14ac:dyDescent="0.25">
      <c r="I5489" s="1783">
        <v>0</v>
      </c>
      <c r="J5489" s="1783">
        <v>0</v>
      </c>
      <c r="O5489" s="1764">
        <f t="shared" si="1654"/>
        <v>0</v>
      </c>
      <c r="P5489" s="1806" t="str">
        <f t="shared" si="1655"/>
        <v/>
      </c>
      <c r="R5489" s="1864" t="str">
        <f t="shared" si="1656"/>
        <v/>
      </c>
      <c r="S5489" s="1807">
        <f t="shared" si="1657"/>
        <v>0</v>
      </c>
      <c r="U5489" s="1764">
        <f t="shared" si="1658"/>
        <v>0</v>
      </c>
      <c r="V5489" s="1764">
        <f t="shared" si="1659"/>
        <v>0</v>
      </c>
      <c r="W5489" s="1764">
        <f t="shared" si="1660"/>
        <v>0</v>
      </c>
      <c r="X5489" s="1768"/>
      <c r="Y5489" s="1784"/>
      <c r="Z5489" s="1770"/>
      <c r="AA5489" s="1843"/>
      <c r="AB5489" s="1843"/>
      <c r="AH5489" s="1867"/>
      <c r="AK5489" s="1868"/>
      <c r="AL5489" s="1868"/>
    </row>
    <row r="5490" spans="9:38" x14ac:dyDescent="0.25">
      <c r="I5490" s="1783">
        <v>0</v>
      </c>
      <c r="J5490" s="1783">
        <v>0</v>
      </c>
      <c r="O5490" s="1764">
        <f t="shared" si="1654"/>
        <v>0</v>
      </c>
      <c r="P5490" s="1806" t="str">
        <f t="shared" si="1655"/>
        <v/>
      </c>
      <c r="R5490" s="1864" t="str">
        <f t="shared" si="1656"/>
        <v/>
      </c>
      <c r="S5490" s="1807">
        <f t="shared" si="1657"/>
        <v>0</v>
      </c>
      <c r="U5490" s="1764">
        <f t="shared" si="1658"/>
        <v>0</v>
      </c>
      <c r="V5490" s="1764">
        <f t="shared" si="1659"/>
        <v>0</v>
      </c>
      <c r="W5490" s="1764">
        <f t="shared" si="1660"/>
        <v>0</v>
      </c>
      <c r="X5490" s="1768"/>
      <c r="Y5490" s="1784"/>
      <c r="Z5490" s="1770"/>
      <c r="AA5490" s="1843"/>
      <c r="AB5490" s="1843"/>
      <c r="AH5490" s="1867"/>
      <c r="AK5490" s="1868"/>
      <c r="AL5490" s="1868"/>
    </row>
    <row r="5491" spans="9:38" x14ac:dyDescent="0.25">
      <c r="I5491" s="1783">
        <v>0</v>
      </c>
      <c r="J5491" s="1783">
        <v>0</v>
      </c>
      <c r="O5491" s="1764">
        <f t="shared" si="1654"/>
        <v>0</v>
      </c>
      <c r="P5491" s="1806" t="str">
        <f t="shared" si="1655"/>
        <v/>
      </c>
      <c r="R5491" s="1864" t="str">
        <f t="shared" si="1656"/>
        <v/>
      </c>
      <c r="S5491" s="1807">
        <f t="shared" si="1657"/>
        <v>0</v>
      </c>
      <c r="U5491" s="1764">
        <f t="shared" si="1658"/>
        <v>0</v>
      </c>
      <c r="V5491" s="1764">
        <f t="shared" si="1659"/>
        <v>0</v>
      </c>
      <c r="W5491" s="1764">
        <f t="shared" si="1660"/>
        <v>0</v>
      </c>
      <c r="X5491" s="1768"/>
      <c r="Y5491" s="1784"/>
      <c r="Z5491" s="1770"/>
      <c r="AA5491" s="1843"/>
      <c r="AB5491" s="1843"/>
      <c r="AH5491" s="1867"/>
      <c r="AK5491" s="1868"/>
      <c r="AL5491" s="1868"/>
    </row>
    <row r="5492" spans="9:38" x14ac:dyDescent="0.25">
      <c r="I5492" s="1783">
        <v>0</v>
      </c>
      <c r="J5492" s="1783">
        <v>0</v>
      </c>
      <c r="O5492" s="1764">
        <f t="shared" si="1654"/>
        <v>0</v>
      </c>
      <c r="P5492" s="1806" t="str">
        <f t="shared" si="1655"/>
        <v/>
      </c>
      <c r="R5492" s="1864" t="str">
        <f t="shared" si="1656"/>
        <v/>
      </c>
      <c r="S5492" s="1807">
        <f t="shared" si="1657"/>
        <v>0</v>
      </c>
      <c r="U5492" s="1764">
        <f t="shared" si="1658"/>
        <v>0</v>
      </c>
      <c r="V5492" s="1764">
        <f t="shared" si="1659"/>
        <v>0</v>
      </c>
      <c r="W5492" s="1764">
        <f t="shared" si="1660"/>
        <v>0</v>
      </c>
      <c r="X5492" s="1768"/>
      <c r="Y5492" s="1784"/>
      <c r="Z5492" s="1770"/>
      <c r="AA5492" s="1843"/>
      <c r="AB5492" s="1843"/>
      <c r="AH5492" s="1867"/>
      <c r="AK5492" s="1868"/>
      <c r="AL5492" s="1868"/>
    </row>
    <row r="5493" spans="9:38" x14ac:dyDescent="0.25">
      <c r="I5493" s="1783">
        <v>0</v>
      </c>
      <c r="J5493" s="1783">
        <v>0</v>
      </c>
      <c r="O5493" s="1764">
        <f t="shared" si="1654"/>
        <v>0</v>
      </c>
      <c r="P5493" s="1806" t="str">
        <f t="shared" si="1655"/>
        <v/>
      </c>
      <c r="R5493" s="1864" t="str">
        <f t="shared" si="1656"/>
        <v/>
      </c>
      <c r="S5493" s="1807">
        <f t="shared" si="1657"/>
        <v>0</v>
      </c>
      <c r="U5493" s="1764">
        <f t="shared" si="1658"/>
        <v>0</v>
      </c>
      <c r="V5493" s="1764">
        <f t="shared" si="1659"/>
        <v>0</v>
      </c>
      <c r="W5493" s="1764">
        <f t="shared" si="1660"/>
        <v>0</v>
      </c>
      <c r="X5493" s="1768"/>
      <c r="Y5493" s="1784"/>
      <c r="Z5493" s="1770"/>
      <c r="AA5493" s="1843"/>
      <c r="AB5493" s="1843"/>
      <c r="AH5493" s="1867"/>
      <c r="AK5493" s="1868"/>
      <c r="AL5493" s="1868"/>
    </row>
    <row r="5494" spans="9:38" x14ac:dyDescent="0.25">
      <c r="I5494" s="1783">
        <v>0</v>
      </c>
      <c r="J5494" s="1783">
        <v>0</v>
      </c>
      <c r="O5494" s="1764">
        <f t="shared" si="1654"/>
        <v>0</v>
      </c>
      <c r="P5494" s="1806" t="str">
        <f t="shared" si="1655"/>
        <v/>
      </c>
      <c r="R5494" s="1864" t="str">
        <f t="shared" si="1656"/>
        <v/>
      </c>
      <c r="S5494" s="1807">
        <f t="shared" si="1657"/>
        <v>0</v>
      </c>
      <c r="U5494" s="1764">
        <f t="shared" si="1658"/>
        <v>0</v>
      </c>
      <c r="V5494" s="1764">
        <f t="shared" si="1659"/>
        <v>0</v>
      </c>
      <c r="W5494" s="1764">
        <f t="shared" si="1660"/>
        <v>0</v>
      </c>
      <c r="X5494" s="1768"/>
      <c r="Y5494" s="1784"/>
      <c r="Z5494" s="1770"/>
      <c r="AA5494" s="1843"/>
      <c r="AB5494" s="1843"/>
      <c r="AH5494" s="1867"/>
      <c r="AK5494" s="1868"/>
      <c r="AL5494" s="1868"/>
    </row>
    <row r="5495" spans="9:38" x14ac:dyDescent="0.25">
      <c r="I5495" s="1783">
        <v>0</v>
      </c>
      <c r="J5495" s="1783">
        <v>0</v>
      </c>
      <c r="O5495" s="1764">
        <f t="shared" si="1654"/>
        <v>0</v>
      </c>
      <c r="P5495" s="1806" t="str">
        <f t="shared" si="1655"/>
        <v/>
      </c>
      <c r="R5495" s="1864" t="str">
        <f t="shared" si="1656"/>
        <v/>
      </c>
      <c r="S5495" s="1807">
        <f t="shared" si="1657"/>
        <v>0</v>
      </c>
      <c r="U5495" s="1764">
        <f t="shared" si="1658"/>
        <v>0</v>
      </c>
      <c r="V5495" s="1764">
        <f t="shared" si="1659"/>
        <v>0</v>
      </c>
      <c r="W5495" s="1764">
        <f t="shared" si="1660"/>
        <v>0</v>
      </c>
      <c r="X5495" s="1768"/>
      <c r="Y5495" s="1784"/>
      <c r="Z5495" s="1770"/>
      <c r="AA5495" s="1843"/>
      <c r="AB5495" s="1843"/>
      <c r="AH5495" s="1867"/>
      <c r="AK5495" s="1868"/>
      <c r="AL5495" s="1868"/>
    </row>
    <row r="5496" spans="9:38" x14ac:dyDescent="0.25">
      <c r="I5496" s="1783">
        <v>0</v>
      </c>
      <c r="J5496" s="1783">
        <v>0</v>
      </c>
      <c r="O5496" s="1764">
        <f t="shared" si="1654"/>
        <v>0</v>
      </c>
      <c r="P5496" s="1806" t="str">
        <f t="shared" si="1655"/>
        <v/>
      </c>
      <c r="R5496" s="1864" t="str">
        <f t="shared" si="1656"/>
        <v/>
      </c>
      <c r="S5496" s="1807">
        <f t="shared" si="1657"/>
        <v>0</v>
      </c>
      <c r="U5496" s="1764">
        <f t="shared" si="1658"/>
        <v>0</v>
      </c>
      <c r="V5496" s="1764">
        <f t="shared" si="1659"/>
        <v>0</v>
      </c>
      <c r="W5496" s="1764">
        <f t="shared" si="1660"/>
        <v>0</v>
      </c>
      <c r="X5496" s="1768"/>
      <c r="Y5496" s="1784"/>
      <c r="Z5496" s="1770"/>
      <c r="AA5496" s="1843"/>
      <c r="AB5496" s="1843"/>
      <c r="AH5496" s="1867"/>
      <c r="AK5496" s="1868"/>
      <c r="AL5496" s="1868"/>
    </row>
    <row r="5497" spans="9:38" x14ac:dyDescent="0.25">
      <c r="I5497" s="1783">
        <v>0</v>
      </c>
      <c r="J5497" s="1783">
        <v>0</v>
      </c>
      <c r="O5497" s="1764">
        <f t="shared" si="1654"/>
        <v>0</v>
      </c>
      <c r="P5497" s="1806" t="str">
        <f t="shared" si="1655"/>
        <v/>
      </c>
      <c r="R5497" s="1864" t="str">
        <f t="shared" si="1656"/>
        <v/>
      </c>
      <c r="S5497" s="1807">
        <f t="shared" si="1657"/>
        <v>0</v>
      </c>
      <c r="U5497" s="1764">
        <f t="shared" si="1658"/>
        <v>0</v>
      </c>
      <c r="V5497" s="1764">
        <f t="shared" si="1659"/>
        <v>0</v>
      </c>
      <c r="W5497" s="1764">
        <f t="shared" si="1660"/>
        <v>0</v>
      </c>
      <c r="X5497" s="1768"/>
      <c r="Y5497" s="1784"/>
      <c r="Z5497" s="1770"/>
      <c r="AA5497" s="1843"/>
      <c r="AB5497" s="1843"/>
      <c r="AH5497" s="1867"/>
      <c r="AK5497" s="1868"/>
      <c r="AL5497" s="1868"/>
    </row>
    <row r="5498" spans="9:38" x14ac:dyDescent="0.25">
      <c r="I5498" s="1783">
        <v>0</v>
      </c>
      <c r="J5498" s="1783">
        <v>0</v>
      </c>
      <c r="O5498" s="1764">
        <f t="shared" si="1654"/>
        <v>0</v>
      </c>
      <c r="P5498" s="1806" t="str">
        <f t="shared" si="1655"/>
        <v/>
      </c>
      <c r="R5498" s="1864" t="str">
        <f t="shared" si="1656"/>
        <v/>
      </c>
      <c r="S5498" s="1807">
        <f t="shared" si="1657"/>
        <v>0</v>
      </c>
      <c r="U5498" s="1764">
        <f t="shared" si="1658"/>
        <v>0</v>
      </c>
      <c r="V5498" s="1764">
        <f t="shared" si="1659"/>
        <v>0</v>
      </c>
      <c r="W5498" s="1764">
        <f t="shared" si="1660"/>
        <v>0</v>
      </c>
      <c r="X5498" s="1768"/>
      <c r="Y5498" s="1784"/>
      <c r="Z5498" s="1770"/>
      <c r="AA5498" s="1843"/>
      <c r="AB5498" s="1843"/>
      <c r="AH5498" s="1867"/>
      <c r="AK5498" s="1868"/>
      <c r="AL5498" s="1868"/>
    </row>
    <row r="5499" spans="9:38" x14ac:dyDescent="0.25">
      <c r="I5499" s="1783">
        <v>0</v>
      </c>
      <c r="J5499" s="1783">
        <v>0</v>
      </c>
      <c r="O5499" s="1764">
        <f t="shared" si="1654"/>
        <v>0</v>
      </c>
      <c r="P5499" s="1806" t="str">
        <f t="shared" si="1655"/>
        <v/>
      </c>
      <c r="R5499" s="1864" t="str">
        <f t="shared" si="1656"/>
        <v/>
      </c>
      <c r="S5499" s="1807">
        <f t="shared" si="1657"/>
        <v>0</v>
      </c>
      <c r="U5499" s="1764">
        <f t="shared" si="1658"/>
        <v>0</v>
      </c>
      <c r="V5499" s="1764">
        <f t="shared" si="1659"/>
        <v>0</v>
      </c>
      <c r="W5499" s="1764">
        <f t="shared" si="1660"/>
        <v>0</v>
      </c>
      <c r="X5499" s="1768"/>
      <c r="Y5499" s="1784"/>
      <c r="Z5499" s="1770"/>
      <c r="AA5499" s="1843"/>
      <c r="AB5499" s="1843"/>
      <c r="AH5499" s="1867"/>
      <c r="AK5499" s="1868"/>
      <c r="AL5499" s="1868"/>
    </row>
    <row r="5500" spans="9:38" x14ac:dyDescent="0.25">
      <c r="I5500" s="1783">
        <v>0</v>
      </c>
      <c r="J5500" s="1783">
        <v>0</v>
      </c>
      <c r="O5500" s="1764">
        <f t="shared" si="1654"/>
        <v>0</v>
      </c>
      <c r="P5500" s="1806" t="str">
        <f t="shared" si="1655"/>
        <v/>
      </c>
      <c r="R5500" s="1864" t="str">
        <f t="shared" si="1656"/>
        <v/>
      </c>
      <c r="S5500" s="1807">
        <f t="shared" si="1657"/>
        <v>0</v>
      </c>
      <c r="U5500" s="1764">
        <f t="shared" si="1658"/>
        <v>0</v>
      </c>
      <c r="V5500" s="1764">
        <f t="shared" si="1659"/>
        <v>0</v>
      </c>
      <c r="W5500" s="1764">
        <f t="shared" si="1660"/>
        <v>0</v>
      </c>
      <c r="X5500" s="1768"/>
      <c r="Y5500" s="1784"/>
      <c r="Z5500" s="1770"/>
      <c r="AA5500" s="1843"/>
      <c r="AB5500" s="1843"/>
      <c r="AH5500" s="1867"/>
      <c r="AK5500" s="1868"/>
      <c r="AL5500" s="1868"/>
    </row>
    <row r="5501" spans="9:38" x14ac:dyDescent="0.25">
      <c r="I5501" s="1783">
        <v>0</v>
      </c>
      <c r="J5501" s="1783">
        <v>0</v>
      </c>
      <c r="O5501" s="1764">
        <f t="shared" si="1654"/>
        <v>0</v>
      </c>
      <c r="P5501" s="1806" t="str">
        <f t="shared" si="1655"/>
        <v/>
      </c>
      <c r="R5501" s="1864" t="str">
        <f t="shared" si="1656"/>
        <v/>
      </c>
      <c r="S5501" s="1807">
        <f t="shared" si="1657"/>
        <v>0</v>
      </c>
      <c r="U5501" s="1764">
        <f t="shared" si="1658"/>
        <v>0</v>
      </c>
      <c r="V5501" s="1764">
        <f t="shared" si="1659"/>
        <v>0</v>
      </c>
      <c r="W5501" s="1764">
        <f t="shared" si="1660"/>
        <v>0</v>
      </c>
      <c r="X5501" s="1768"/>
      <c r="Y5501" s="1784"/>
      <c r="Z5501" s="1770"/>
      <c r="AA5501" s="1843"/>
      <c r="AB5501" s="1843"/>
      <c r="AH5501" s="1867"/>
      <c r="AK5501" s="1868"/>
      <c r="AL5501" s="1868"/>
    </row>
    <row r="5502" spans="9:38" x14ac:dyDescent="0.25">
      <c r="I5502" s="1783">
        <v>0</v>
      </c>
      <c r="J5502" s="1783">
        <v>0</v>
      </c>
      <c r="O5502" s="1764">
        <f t="shared" si="1654"/>
        <v>0</v>
      </c>
      <c r="P5502" s="1806" t="str">
        <f t="shared" si="1655"/>
        <v/>
      </c>
      <c r="R5502" s="1864" t="str">
        <f t="shared" si="1656"/>
        <v/>
      </c>
      <c r="S5502" s="1807">
        <f t="shared" si="1657"/>
        <v>0</v>
      </c>
      <c r="U5502" s="1764">
        <f t="shared" si="1658"/>
        <v>0</v>
      </c>
      <c r="V5502" s="1764">
        <f t="shared" si="1659"/>
        <v>0</v>
      </c>
      <c r="W5502" s="1764">
        <f t="shared" si="1660"/>
        <v>0</v>
      </c>
      <c r="X5502" s="1768"/>
      <c r="Y5502" s="1784"/>
      <c r="Z5502" s="1770"/>
      <c r="AA5502" s="1843"/>
      <c r="AB5502" s="1843"/>
      <c r="AH5502" s="1867"/>
      <c r="AK5502" s="1868"/>
      <c r="AL5502" s="1868"/>
    </row>
    <row r="5503" spans="9:38" x14ac:dyDescent="0.25">
      <c r="I5503" s="1783">
        <v>0</v>
      </c>
      <c r="J5503" s="1783">
        <v>0</v>
      </c>
      <c r="O5503" s="1764">
        <f t="shared" si="1654"/>
        <v>0</v>
      </c>
      <c r="P5503" s="1806" t="str">
        <f t="shared" si="1655"/>
        <v/>
      </c>
      <c r="R5503" s="1864" t="str">
        <f t="shared" si="1656"/>
        <v/>
      </c>
      <c r="S5503" s="1807">
        <f t="shared" si="1657"/>
        <v>0</v>
      </c>
      <c r="U5503" s="1764">
        <f t="shared" si="1658"/>
        <v>0</v>
      </c>
      <c r="V5503" s="1764">
        <f t="shared" si="1659"/>
        <v>0</v>
      </c>
      <c r="W5503" s="1764">
        <f t="shared" si="1660"/>
        <v>0</v>
      </c>
      <c r="X5503" s="1768"/>
      <c r="Y5503" s="1784"/>
      <c r="Z5503" s="1770"/>
      <c r="AA5503" s="1843"/>
      <c r="AB5503" s="1843"/>
      <c r="AH5503" s="1867"/>
      <c r="AK5503" s="1868"/>
      <c r="AL5503" s="1868"/>
    </row>
    <row r="5504" spans="9:38" x14ac:dyDescent="0.25">
      <c r="I5504" s="1783">
        <v>0</v>
      </c>
      <c r="J5504" s="1783">
        <v>0</v>
      </c>
      <c r="O5504" s="1764">
        <f t="shared" si="1654"/>
        <v>0</v>
      </c>
      <c r="P5504" s="1806" t="str">
        <f t="shared" si="1655"/>
        <v/>
      </c>
      <c r="R5504" s="1864" t="str">
        <f t="shared" si="1656"/>
        <v/>
      </c>
      <c r="S5504" s="1807">
        <f t="shared" si="1657"/>
        <v>0</v>
      </c>
      <c r="U5504" s="1764">
        <f t="shared" si="1658"/>
        <v>0</v>
      </c>
      <c r="V5504" s="1764">
        <f t="shared" si="1659"/>
        <v>0</v>
      </c>
      <c r="W5504" s="1764">
        <f t="shared" si="1660"/>
        <v>0</v>
      </c>
      <c r="X5504" s="1768"/>
      <c r="Y5504" s="1784"/>
      <c r="Z5504" s="1770"/>
      <c r="AA5504" s="1843"/>
      <c r="AB5504" s="1843"/>
      <c r="AH5504" s="1867"/>
      <c r="AK5504" s="1868"/>
      <c r="AL5504" s="1868"/>
    </row>
    <row r="5505" spans="9:38" x14ac:dyDescent="0.25">
      <c r="I5505" s="1783">
        <v>0</v>
      </c>
      <c r="J5505" s="1783">
        <v>0</v>
      </c>
      <c r="O5505" s="1764">
        <f t="shared" si="1654"/>
        <v>0</v>
      </c>
      <c r="P5505" s="1806" t="str">
        <f t="shared" si="1655"/>
        <v/>
      </c>
      <c r="R5505" s="1864" t="str">
        <f t="shared" si="1656"/>
        <v/>
      </c>
      <c r="S5505" s="1807">
        <f t="shared" si="1657"/>
        <v>0</v>
      </c>
      <c r="U5505" s="1764">
        <f t="shared" si="1658"/>
        <v>0</v>
      </c>
      <c r="V5505" s="1764">
        <f t="shared" si="1659"/>
        <v>0</v>
      </c>
      <c r="W5505" s="1764">
        <f t="shared" si="1660"/>
        <v>0</v>
      </c>
      <c r="X5505" s="1768"/>
      <c r="Y5505" s="1784"/>
      <c r="Z5505" s="1770"/>
      <c r="AA5505" s="1843"/>
      <c r="AB5505" s="1843"/>
      <c r="AH5505" s="1867"/>
      <c r="AK5505" s="1868"/>
      <c r="AL5505" s="1868"/>
    </row>
    <row r="5506" spans="9:38" x14ac:dyDescent="0.25">
      <c r="I5506" s="1783">
        <v>0</v>
      </c>
      <c r="J5506" s="1783">
        <v>0</v>
      </c>
      <c r="O5506" s="1764">
        <f t="shared" si="1654"/>
        <v>0</v>
      </c>
      <c r="P5506" s="1806" t="str">
        <f t="shared" si="1655"/>
        <v/>
      </c>
      <c r="R5506" s="1864" t="str">
        <f t="shared" si="1656"/>
        <v/>
      </c>
      <c r="S5506" s="1807">
        <f t="shared" si="1657"/>
        <v>0</v>
      </c>
      <c r="U5506" s="1764">
        <f t="shared" si="1658"/>
        <v>0</v>
      </c>
      <c r="V5506" s="1764">
        <f t="shared" si="1659"/>
        <v>0</v>
      </c>
      <c r="W5506" s="1764">
        <f t="shared" si="1660"/>
        <v>0</v>
      </c>
      <c r="X5506" s="1768"/>
      <c r="Y5506" s="1784"/>
      <c r="Z5506" s="1770"/>
      <c r="AA5506" s="1843"/>
      <c r="AB5506" s="1843"/>
      <c r="AH5506" s="1867"/>
      <c r="AK5506" s="1868"/>
      <c r="AL5506" s="1868"/>
    </row>
    <row r="5507" spans="9:38" x14ac:dyDescent="0.25">
      <c r="I5507" s="1783">
        <v>0</v>
      </c>
      <c r="J5507" s="1783">
        <v>0</v>
      </c>
      <c r="O5507" s="1764">
        <f t="shared" si="1654"/>
        <v>0</v>
      </c>
      <c r="P5507" s="1806" t="str">
        <f t="shared" si="1655"/>
        <v/>
      </c>
      <c r="R5507" s="1864" t="str">
        <f t="shared" si="1656"/>
        <v/>
      </c>
      <c r="S5507" s="1807">
        <f t="shared" si="1657"/>
        <v>0</v>
      </c>
      <c r="U5507" s="1764">
        <f t="shared" si="1658"/>
        <v>0</v>
      </c>
      <c r="V5507" s="1764">
        <f t="shared" si="1659"/>
        <v>0</v>
      </c>
      <c r="W5507" s="1764">
        <f t="shared" si="1660"/>
        <v>0</v>
      </c>
      <c r="X5507" s="1768"/>
      <c r="Y5507" s="1784"/>
      <c r="Z5507" s="1770"/>
      <c r="AA5507" s="1843"/>
      <c r="AB5507" s="1843"/>
      <c r="AH5507" s="1867"/>
      <c r="AK5507" s="1868"/>
      <c r="AL5507" s="1868"/>
    </row>
    <row r="5508" spans="9:38" x14ac:dyDescent="0.25">
      <c r="I5508" s="1783">
        <v>0</v>
      </c>
      <c r="J5508" s="1783">
        <v>0</v>
      </c>
      <c r="O5508" s="1764">
        <f t="shared" si="1654"/>
        <v>0</v>
      </c>
      <c r="P5508" s="1806" t="str">
        <f t="shared" si="1655"/>
        <v/>
      </c>
      <c r="R5508" s="1864" t="str">
        <f t="shared" si="1656"/>
        <v/>
      </c>
      <c r="S5508" s="1807">
        <f t="shared" si="1657"/>
        <v>0</v>
      </c>
      <c r="U5508" s="1764">
        <f t="shared" si="1658"/>
        <v>0</v>
      </c>
      <c r="V5508" s="1764">
        <f t="shared" si="1659"/>
        <v>0</v>
      </c>
      <c r="W5508" s="1764">
        <f t="shared" si="1660"/>
        <v>0</v>
      </c>
      <c r="X5508" s="1768"/>
      <c r="Y5508" s="1784"/>
      <c r="Z5508" s="1770"/>
      <c r="AA5508" s="1843"/>
      <c r="AB5508" s="1843"/>
      <c r="AH5508" s="1867"/>
      <c r="AK5508" s="1868"/>
      <c r="AL5508" s="1868"/>
    </row>
    <row r="5509" spans="9:38" x14ac:dyDescent="0.25">
      <c r="I5509" s="1783">
        <v>0</v>
      </c>
      <c r="J5509" s="1783">
        <v>0</v>
      </c>
      <c r="O5509" s="1764">
        <f t="shared" si="1654"/>
        <v>0</v>
      </c>
      <c r="P5509" s="1806" t="str">
        <f t="shared" si="1655"/>
        <v/>
      </c>
      <c r="R5509" s="1864" t="str">
        <f t="shared" si="1656"/>
        <v/>
      </c>
      <c r="S5509" s="1807">
        <f t="shared" si="1657"/>
        <v>0</v>
      </c>
      <c r="U5509" s="1764">
        <f t="shared" si="1658"/>
        <v>0</v>
      </c>
      <c r="V5509" s="1764">
        <f t="shared" si="1659"/>
        <v>0</v>
      </c>
      <c r="W5509" s="1764">
        <f t="shared" si="1660"/>
        <v>0</v>
      </c>
      <c r="X5509" s="1768"/>
      <c r="Y5509" s="1784"/>
      <c r="Z5509" s="1770"/>
      <c r="AA5509" s="1843"/>
      <c r="AB5509" s="1843"/>
      <c r="AH5509" s="1867"/>
      <c r="AK5509" s="1868"/>
      <c r="AL5509" s="1868"/>
    </row>
    <row r="5510" spans="9:38" x14ac:dyDescent="0.25">
      <c r="I5510" s="1783">
        <v>0</v>
      </c>
      <c r="J5510" s="1783">
        <v>0</v>
      </c>
      <c r="O5510" s="1764">
        <f t="shared" si="1654"/>
        <v>0</v>
      </c>
      <c r="P5510" s="1806" t="str">
        <f t="shared" si="1655"/>
        <v/>
      </c>
      <c r="R5510" s="1864" t="str">
        <f t="shared" si="1656"/>
        <v/>
      </c>
      <c r="S5510" s="1807">
        <f t="shared" si="1657"/>
        <v>0</v>
      </c>
      <c r="U5510" s="1764">
        <f t="shared" si="1658"/>
        <v>0</v>
      </c>
      <c r="V5510" s="1764">
        <f t="shared" si="1659"/>
        <v>0</v>
      </c>
      <c r="W5510" s="1764">
        <f t="shared" si="1660"/>
        <v>0</v>
      </c>
      <c r="X5510" s="1768"/>
      <c r="Y5510" s="1784"/>
      <c r="Z5510" s="1770"/>
      <c r="AA5510" s="1843"/>
      <c r="AB5510" s="1843"/>
      <c r="AH5510" s="1867"/>
      <c r="AK5510" s="1868"/>
      <c r="AL5510" s="1868"/>
    </row>
    <row r="5511" spans="9:38" x14ac:dyDescent="0.25">
      <c r="I5511" s="1783">
        <v>0</v>
      </c>
      <c r="J5511" s="1783">
        <v>0</v>
      </c>
      <c r="O5511" s="1764">
        <f t="shared" si="1654"/>
        <v>0</v>
      </c>
      <c r="P5511" s="1806" t="str">
        <f t="shared" si="1655"/>
        <v/>
      </c>
      <c r="R5511" s="1864" t="str">
        <f t="shared" si="1656"/>
        <v/>
      </c>
      <c r="S5511" s="1807">
        <f t="shared" si="1657"/>
        <v>0</v>
      </c>
      <c r="U5511" s="1764">
        <f t="shared" si="1658"/>
        <v>0</v>
      </c>
      <c r="V5511" s="1764">
        <f t="shared" si="1659"/>
        <v>0</v>
      </c>
      <c r="W5511" s="1764">
        <f t="shared" si="1660"/>
        <v>0</v>
      </c>
      <c r="X5511" s="1768"/>
      <c r="Y5511" s="1784"/>
      <c r="Z5511" s="1770"/>
      <c r="AA5511" s="1843"/>
      <c r="AB5511" s="1843"/>
      <c r="AH5511" s="1867"/>
      <c r="AK5511" s="1868"/>
      <c r="AL5511" s="1868"/>
    </row>
    <row r="5512" spans="9:38" x14ac:dyDescent="0.25">
      <c r="I5512" s="1783">
        <v>0</v>
      </c>
      <c r="J5512" s="1783">
        <v>0</v>
      </c>
      <c r="O5512" s="1764">
        <f t="shared" si="1654"/>
        <v>0</v>
      </c>
      <c r="P5512" s="1806" t="str">
        <f t="shared" si="1655"/>
        <v/>
      </c>
      <c r="R5512" s="1864" t="str">
        <f t="shared" si="1656"/>
        <v/>
      </c>
      <c r="S5512" s="1807">
        <f t="shared" si="1657"/>
        <v>0</v>
      </c>
      <c r="U5512" s="1764">
        <f t="shared" si="1658"/>
        <v>0</v>
      </c>
      <c r="V5512" s="1764">
        <f t="shared" si="1659"/>
        <v>0</v>
      </c>
      <c r="W5512" s="1764">
        <f t="shared" si="1660"/>
        <v>0</v>
      </c>
      <c r="X5512" s="1768"/>
      <c r="Y5512" s="1784"/>
      <c r="Z5512" s="1770"/>
      <c r="AA5512" s="1843"/>
      <c r="AB5512" s="1843"/>
      <c r="AH5512" s="1867"/>
      <c r="AK5512" s="1868"/>
      <c r="AL5512" s="1868"/>
    </row>
    <row r="5513" spans="9:38" x14ac:dyDescent="0.25">
      <c r="I5513" s="1783">
        <v>0</v>
      </c>
      <c r="J5513" s="1783">
        <v>0</v>
      </c>
      <c r="O5513" s="1764">
        <f t="shared" ref="O5513:O5576" si="1661">N5513-Q5513</f>
        <v>0</v>
      </c>
      <c r="P5513" s="1806" t="str">
        <f t="shared" ref="P5513:P5576" si="1662">IF(N5513&lt;=0,"",O5513/N5513)</f>
        <v/>
      </c>
      <c r="R5513" s="1864" t="str">
        <f t="shared" ref="R5513:R5576" si="1663">IF(N5513&lt;=0,"",Q5513/N5513)</f>
        <v/>
      </c>
      <c r="S5513" s="1807">
        <f t="shared" ref="S5513:S5576" si="1664">Q5513/$S$1</f>
        <v>0</v>
      </c>
      <c r="U5513" s="1764">
        <f t="shared" ref="U5513:U5576" si="1665">((1-I5513)*O5513)+((1-J5513)*Q5513)</f>
        <v>0</v>
      </c>
      <c r="V5513" s="1764">
        <f t="shared" ref="V5513:V5576" si="1666">L5513-W5513</f>
        <v>0</v>
      </c>
      <c r="W5513" s="1764">
        <f t="shared" ref="W5513:W5576" si="1667">X5513+AC5513+AH5513+AM5513+AO5513+AR5513</f>
        <v>0</v>
      </c>
      <c r="X5513" s="1768"/>
      <c r="Y5513" s="1784"/>
      <c r="Z5513" s="1770"/>
      <c r="AA5513" s="1843"/>
      <c r="AB5513" s="1843"/>
      <c r="AH5513" s="1867"/>
      <c r="AK5513" s="1868"/>
      <c r="AL5513" s="1868"/>
    </row>
    <row r="5514" spans="9:38" x14ac:dyDescent="0.25">
      <c r="I5514" s="1783">
        <v>0</v>
      </c>
      <c r="J5514" s="1783">
        <v>0</v>
      </c>
      <c r="O5514" s="1764">
        <f t="shared" si="1661"/>
        <v>0</v>
      </c>
      <c r="P5514" s="1806" t="str">
        <f t="shared" si="1662"/>
        <v/>
      </c>
      <c r="R5514" s="1864" t="str">
        <f t="shared" si="1663"/>
        <v/>
      </c>
      <c r="S5514" s="1807">
        <f t="shared" si="1664"/>
        <v>0</v>
      </c>
      <c r="U5514" s="1764">
        <f t="shared" si="1665"/>
        <v>0</v>
      </c>
      <c r="V5514" s="1764">
        <f t="shared" si="1666"/>
        <v>0</v>
      </c>
      <c r="W5514" s="1764">
        <f t="shared" si="1667"/>
        <v>0</v>
      </c>
      <c r="X5514" s="1768"/>
      <c r="Y5514" s="1784"/>
      <c r="Z5514" s="1770"/>
      <c r="AA5514" s="1843"/>
      <c r="AB5514" s="1843"/>
      <c r="AH5514" s="1867"/>
      <c r="AK5514" s="1868"/>
      <c r="AL5514" s="1868"/>
    </row>
    <row r="5515" spans="9:38" x14ac:dyDescent="0.25">
      <c r="I5515" s="1783">
        <v>0</v>
      </c>
      <c r="J5515" s="1783">
        <v>0</v>
      </c>
      <c r="O5515" s="1764">
        <f t="shared" si="1661"/>
        <v>0</v>
      </c>
      <c r="P5515" s="1806" t="str">
        <f t="shared" si="1662"/>
        <v/>
      </c>
      <c r="R5515" s="1864" t="str">
        <f t="shared" si="1663"/>
        <v/>
      </c>
      <c r="S5515" s="1807">
        <f t="shared" si="1664"/>
        <v>0</v>
      </c>
      <c r="U5515" s="1764">
        <f t="shared" si="1665"/>
        <v>0</v>
      </c>
      <c r="V5515" s="1764">
        <f t="shared" si="1666"/>
        <v>0</v>
      </c>
      <c r="W5515" s="1764">
        <f t="shared" si="1667"/>
        <v>0</v>
      </c>
      <c r="X5515" s="1768"/>
      <c r="Y5515" s="1784"/>
      <c r="Z5515" s="1770"/>
      <c r="AA5515" s="1843"/>
      <c r="AB5515" s="1843"/>
      <c r="AH5515" s="1867"/>
      <c r="AK5515" s="1868"/>
      <c r="AL5515" s="1868"/>
    </row>
    <row r="5516" spans="9:38" x14ac:dyDescent="0.25">
      <c r="I5516" s="1783">
        <v>0</v>
      </c>
      <c r="J5516" s="1783">
        <v>0</v>
      </c>
      <c r="O5516" s="1764">
        <f t="shared" si="1661"/>
        <v>0</v>
      </c>
      <c r="P5516" s="1806" t="str">
        <f t="shared" si="1662"/>
        <v/>
      </c>
      <c r="R5516" s="1864" t="str">
        <f t="shared" si="1663"/>
        <v/>
      </c>
      <c r="S5516" s="1807">
        <f t="shared" si="1664"/>
        <v>0</v>
      </c>
      <c r="U5516" s="1764">
        <f t="shared" si="1665"/>
        <v>0</v>
      </c>
      <c r="V5516" s="1764">
        <f t="shared" si="1666"/>
        <v>0</v>
      </c>
      <c r="W5516" s="1764">
        <f t="shared" si="1667"/>
        <v>0</v>
      </c>
      <c r="X5516" s="1768"/>
      <c r="Y5516" s="1784"/>
      <c r="Z5516" s="1770"/>
      <c r="AA5516" s="1843"/>
      <c r="AB5516" s="1843"/>
      <c r="AH5516" s="1867"/>
      <c r="AK5516" s="1868"/>
      <c r="AL5516" s="1868"/>
    </row>
    <row r="5517" spans="9:38" x14ac:dyDescent="0.25">
      <c r="I5517" s="1783">
        <v>0</v>
      </c>
      <c r="J5517" s="1783">
        <v>0</v>
      </c>
      <c r="O5517" s="1764">
        <f t="shared" si="1661"/>
        <v>0</v>
      </c>
      <c r="P5517" s="1806" t="str">
        <f t="shared" si="1662"/>
        <v/>
      </c>
      <c r="R5517" s="1864" t="str">
        <f t="shared" si="1663"/>
        <v/>
      </c>
      <c r="S5517" s="1807">
        <f t="shared" si="1664"/>
        <v>0</v>
      </c>
      <c r="U5517" s="1764">
        <f t="shared" si="1665"/>
        <v>0</v>
      </c>
      <c r="V5517" s="1764">
        <f t="shared" si="1666"/>
        <v>0</v>
      </c>
      <c r="W5517" s="1764">
        <f t="shared" si="1667"/>
        <v>0</v>
      </c>
      <c r="X5517" s="1768"/>
      <c r="Y5517" s="1784"/>
      <c r="Z5517" s="1770"/>
      <c r="AA5517" s="1843"/>
      <c r="AB5517" s="1843"/>
      <c r="AH5517" s="1867"/>
      <c r="AK5517" s="1868"/>
      <c r="AL5517" s="1868"/>
    </row>
    <row r="5518" spans="9:38" x14ac:dyDescent="0.25">
      <c r="I5518" s="1783">
        <v>0</v>
      </c>
      <c r="J5518" s="1783">
        <v>0</v>
      </c>
      <c r="O5518" s="1764">
        <f t="shared" si="1661"/>
        <v>0</v>
      </c>
      <c r="P5518" s="1806" t="str">
        <f t="shared" si="1662"/>
        <v/>
      </c>
      <c r="R5518" s="1864" t="str">
        <f t="shared" si="1663"/>
        <v/>
      </c>
      <c r="S5518" s="1807">
        <f t="shared" si="1664"/>
        <v>0</v>
      </c>
      <c r="U5518" s="1764">
        <f t="shared" si="1665"/>
        <v>0</v>
      </c>
      <c r="V5518" s="1764">
        <f t="shared" si="1666"/>
        <v>0</v>
      </c>
      <c r="W5518" s="1764">
        <f t="shared" si="1667"/>
        <v>0</v>
      </c>
      <c r="X5518" s="1768"/>
      <c r="Y5518" s="1784"/>
      <c r="Z5518" s="1770"/>
      <c r="AA5518" s="1843"/>
      <c r="AB5518" s="1843"/>
      <c r="AH5518" s="1867"/>
      <c r="AK5518" s="1868"/>
      <c r="AL5518" s="1868"/>
    </row>
    <row r="5519" spans="9:38" x14ac:dyDescent="0.25">
      <c r="I5519" s="1783">
        <v>0</v>
      </c>
      <c r="J5519" s="1783">
        <v>0</v>
      </c>
      <c r="O5519" s="1764">
        <f t="shared" si="1661"/>
        <v>0</v>
      </c>
      <c r="P5519" s="1806" t="str">
        <f t="shared" si="1662"/>
        <v/>
      </c>
      <c r="R5519" s="1864" t="str">
        <f t="shared" si="1663"/>
        <v/>
      </c>
      <c r="S5519" s="1807">
        <f t="shared" si="1664"/>
        <v>0</v>
      </c>
      <c r="U5519" s="1764">
        <f t="shared" si="1665"/>
        <v>0</v>
      </c>
      <c r="V5519" s="1764">
        <f t="shared" si="1666"/>
        <v>0</v>
      </c>
      <c r="W5519" s="1764">
        <f t="shared" si="1667"/>
        <v>0</v>
      </c>
      <c r="X5519" s="1768"/>
      <c r="Y5519" s="1784"/>
      <c r="Z5519" s="1770"/>
      <c r="AA5519" s="1843"/>
      <c r="AB5519" s="1843"/>
      <c r="AH5519" s="1867"/>
      <c r="AK5519" s="1868"/>
      <c r="AL5519" s="1868"/>
    </row>
    <row r="5520" spans="9:38" x14ac:dyDescent="0.25">
      <c r="I5520" s="1783">
        <v>0</v>
      </c>
      <c r="J5520" s="1783">
        <v>0</v>
      </c>
      <c r="O5520" s="1764">
        <f t="shared" si="1661"/>
        <v>0</v>
      </c>
      <c r="P5520" s="1806" t="str">
        <f t="shared" si="1662"/>
        <v/>
      </c>
      <c r="R5520" s="1864" t="str">
        <f t="shared" si="1663"/>
        <v/>
      </c>
      <c r="S5520" s="1807">
        <f t="shared" si="1664"/>
        <v>0</v>
      </c>
      <c r="U5520" s="1764">
        <f t="shared" si="1665"/>
        <v>0</v>
      </c>
      <c r="V5520" s="1764">
        <f t="shared" si="1666"/>
        <v>0</v>
      </c>
      <c r="W5520" s="1764">
        <f t="shared" si="1667"/>
        <v>0</v>
      </c>
      <c r="X5520" s="1768"/>
      <c r="Y5520" s="1784"/>
      <c r="Z5520" s="1770"/>
      <c r="AA5520" s="1843"/>
      <c r="AB5520" s="1843"/>
      <c r="AH5520" s="1867"/>
      <c r="AK5520" s="1868"/>
      <c r="AL5520" s="1868"/>
    </row>
    <row r="5521" spans="9:38" x14ac:dyDescent="0.25">
      <c r="I5521" s="1783">
        <v>0</v>
      </c>
      <c r="J5521" s="1783">
        <v>0</v>
      </c>
      <c r="O5521" s="1764">
        <f t="shared" si="1661"/>
        <v>0</v>
      </c>
      <c r="P5521" s="1806" t="str">
        <f t="shared" si="1662"/>
        <v/>
      </c>
      <c r="R5521" s="1864" t="str">
        <f t="shared" si="1663"/>
        <v/>
      </c>
      <c r="S5521" s="1807">
        <f t="shared" si="1664"/>
        <v>0</v>
      </c>
      <c r="U5521" s="1764">
        <f t="shared" si="1665"/>
        <v>0</v>
      </c>
      <c r="V5521" s="1764">
        <f t="shared" si="1666"/>
        <v>0</v>
      </c>
      <c r="W5521" s="1764">
        <f t="shared" si="1667"/>
        <v>0</v>
      </c>
      <c r="X5521" s="1768"/>
      <c r="Y5521" s="1784"/>
      <c r="Z5521" s="1770"/>
      <c r="AA5521" s="1843"/>
      <c r="AB5521" s="1843"/>
      <c r="AH5521" s="1867"/>
      <c r="AK5521" s="1868"/>
      <c r="AL5521" s="1868"/>
    </row>
    <row r="5522" spans="9:38" x14ac:dyDescent="0.25">
      <c r="I5522" s="1783">
        <v>0</v>
      </c>
      <c r="J5522" s="1783">
        <v>0</v>
      </c>
      <c r="O5522" s="1764">
        <f t="shared" si="1661"/>
        <v>0</v>
      </c>
      <c r="P5522" s="1806" t="str">
        <f t="shared" si="1662"/>
        <v/>
      </c>
      <c r="R5522" s="1864" t="str">
        <f t="shared" si="1663"/>
        <v/>
      </c>
      <c r="S5522" s="1807">
        <f t="shared" si="1664"/>
        <v>0</v>
      </c>
      <c r="U5522" s="1764">
        <f t="shared" si="1665"/>
        <v>0</v>
      </c>
      <c r="V5522" s="1764">
        <f t="shared" si="1666"/>
        <v>0</v>
      </c>
      <c r="W5522" s="1764">
        <f t="shared" si="1667"/>
        <v>0</v>
      </c>
      <c r="X5522" s="1768"/>
      <c r="Y5522" s="1784"/>
      <c r="Z5522" s="1770"/>
      <c r="AA5522" s="1843"/>
      <c r="AB5522" s="1843"/>
      <c r="AH5522" s="1867"/>
      <c r="AK5522" s="1868"/>
      <c r="AL5522" s="1868"/>
    </row>
    <row r="5523" spans="9:38" x14ac:dyDescent="0.25">
      <c r="I5523" s="1783">
        <v>0</v>
      </c>
      <c r="J5523" s="1783">
        <v>0</v>
      </c>
      <c r="O5523" s="1764">
        <f t="shared" si="1661"/>
        <v>0</v>
      </c>
      <c r="P5523" s="1806" t="str">
        <f t="shared" si="1662"/>
        <v/>
      </c>
      <c r="R5523" s="1864" t="str">
        <f t="shared" si="1663"/>
        <v/>
      </c>
      <c r="S5523" s="1807">
        <f t="shared" si="1664"/>
        <v>0</v>
      </c>
      <c r="U5523" s="1764">
        <f t="shared" si="1665"/>
        <v>0</v>
      </c>
      <c r="V5523" s="1764">
        <f t="shared" si="1666"/>
        <v>0</v>
      </c>
      <c r="W5523" s="1764">
        <f t="shared" si="1667"/>
        <v>0</v>
      </c>
      <c r="X5523" s="1768"/>
      <c r="Y5523" s="1784"/>
      <c r="Z5523" s="1770"/>
      <c r="AA5523" s="1843"/>
      <c r="AB5523" s="1843"/>
      <c r="AH5523" s="1867"/>
      <c r="AK5523" s="1868"/>
      <c r="AL5523" s="1868"/>
    </row>
    <row r="5524" spans="9:38" x14ac:dyDescent="0.25">
      <c r="I5524" s="1783">
        <v>0</v>
      </c>
      <c r="J5524" s="1783">
        <v>0</v>
      </c>
      <c r="O5524" s="1764">
        <f t="shared" si="1661"/>
        <v>0</v>
      </c>
      <c r="P5524" s="1806" t="str">
        <f t="shared" si="1662"/>
        <v/>
      </c>
      <c r="R5524" s="1864" t="str">
        <f t="shared" si="1663"/>
        <v/>
      </c>
      <c r="S5524" s="1807">
        <f t="shared" si="1664"/>
        <v>0</v>
      </c>
      <c r="U5524" s="1764">
        <f t="shared" si="1665"/>
        <v>0</v>
      </c>
      <c r="V5524" s="1764">
        <f t="shared" si="1666"/>
        <v>0</v>
      </c>
      <c r="W5524" s="1764">
        <f t="shared" si="1667"/>
        <v>0</v>
      </c>
      <c r="X5524" s="1768"/>
      <c r="Y5524" s="1784"/>
      <c r="Z5524" s="1770"/>
      <c r="AA5524" s="1843"/>
      <c r="AB5524" s="1843"/>
      <c r="AH5524" s="1867"/>
      <c r="AK5524" s="1868"/>
      <c r="AL5524" s="1868"/>
    </row>
    <row r="5525" spans="9:38" x14ac:dyDescent="0.25">
      <c r="I5525" s="1783">
        <v>0</v>
      </c>
      <c r="J5525" s="1783">
        <v>0</v>
      </c>
      <c r="O5525" s="1764">
        <f t="shared" si="1661"/>
        <v>0</v>
      </c>
      <c r="P5525" s="1806" t="str">
        <f t="shared" si="1662"/>
        <v/>
      </c>
      <c r="R5525" s="1864" t="str">
        <f t="shared" si="1663"/>
        <v/>
      </c>
      <c r="S5525" s="1807">
        <f t="shared" si="1664"/>
        <v>0</v>
      </c>
      <c r="U5525" s="1764">
        <f t="shared" si="1665"/>
        <v>0</v>
      </c>
      <c r="V5525" s="1764">
        <f t="shared" si="1666"/>
        <v>0</v>
      </c>
      <c r="W5525" s="1764">
        <f t="shared" si="1667"/>
        <v>0</v>
      </c>
      <c r="X5525" s="1768"/>
      <c r="Y5525" s="1784"/>
      <c r="Z5525" s="1770"/>
      <c r="AA5525" s="1843"/>
      <c r="AB5525" s="1843"/>
      <c r="AH5525" s="1867"/>
      <c r="AK5525" s="1868"/>
      <c r="AL5525" s="1868"/>
    </row>
    <row r="5526" spans="9:38" x14ac:dyDescent="0.25">
      <c r="I5526" s="1783">
        <v>0</v>
      </c>
      <c r="J5526" s="1783">
        <v>0</v>
      </c>
      <c r="O5526" s="1764">
        <f t="shared" si="1661"/>
        <v>0</v>
      </c>
      <c r="P5526" s="1806" t="str">
        <f t="shared" si="1662"/>
        <v/>
      </c>
      <c r="R5526" s="1864" t="str">
        <f t="shared" si="1663"/>
        <v/>
      </c>
      <c r="S5526" s="1807">
        <f t="shared" si="1664"/>
        <v>0</v>
      </c>
      <c r="U5526" s="1764">
        <f t="shared" si="1665"/>
        <v>0</v>
      </c>
      <c r="V5526" s="1764">
        <f t="shared" si="1666"/>
        <v>0</v>
      </c>
      <c r="W5526" s="1764">
        <f t="shared" si="1667"/>
        <v>0</v>
      </c>
      <c r="X5526" s="1768"/>
      <c r="Y5526" s="1784"/>
      <c r="Z5526" s="1770"/>
      <c r="AA5526" s="1843"/>
      <c r="AB5526" s="1843"/>
      <c r="AH5526" s="1867"/>
      <c r="AK5526" s="1868"/>
      <c r="AL5526" s="1868"/>
    </row>
    <row r="5527" spans="9:38" x14ac:dyDescent="0.25">
      <c r="I5527" s="1783">
        <v>0</v>
      </c>
      <c r="J5527" s="1783">
        <v>0</v>
      </c>
      <c r="O5527" s="1764">
        <f t="shared" si="1661"/>
        <v>0</v>
      </c>
      <c r="P5527" s="1806" t="str">
        <f t="shared" si="1662"/>
        <v/>
      </c>
      <c r="R5527" s="1864" t="str">
        <f t="shared" si="1663"/>
        <v/>
      </c>
      <c r="S5527" s="1807">
        <f t="shared" si="1664"/>
        <v>0</v>
      </c>
      <c r="U5527" s="1764">
        <f t="shared" si="1665"/>
        <v>0</v>
      </c>
      <c r="V5527" s="1764">
        <f t="shared" si="1666"/>
        <v>0</v>
      </c>
      <c r="W5527" s="1764">
        <f t="shared" si="1667"/>
        <v>0</v>
      </c>
      <c r="X5527" s="1768"/>
      <c r="Y5527" s="1784"/>
      <c r="Z5527" s="1770"/>
      <c r="AA5527" s="1843"/>
      <c r="AB5527" s="1843"/>
      <c r="AH5527" s="1867"/>
      <c r="AK5527" s="1868"/>
      <c r="AL5527" s="1868"/>
    </row>
    <row r="5528" spans="9:38" x14ac:dyDescent="0.25">
      <c r="I5528" s="1783">
        <v>0</v>
      </c>
      <c r="J5528" s="1783">
        <v>0</v>
      </c>
      <c r="O5528" s="1764">
        <f t="shared" si="1661"/>
        <v>0</v>
      </c>
      <c r="P5528" s="1806" t="str">
        <f t="shared" si="1662"/>
        <v/>
      </c>
      <c r="R5528" s="1864" t="str">
        <f t="shared" si="1663"/>
        <v/>
      </c>
      <c r="S5528" s="1807">
        <f t="shared" si="1664"/>
        <v>0</v>
      </c>
      <c r="U5528" s="1764">
        <f t="shared" si="1665"/>
        <v>0</v>
      </c>
      <c r="V5528" s="1764">
        <f t="shared" si="1666"/>
        <v>0</v>
      </c>
      <c r="W5528" s="1764">
        <f t="shared" si="1667"/>
        <v>0</v>
      </c>
      <c r="X5528" s="1768"/>
      <c r="Y5528" s="1784"/>
      <c r="Z5528" s="1770"/>
      <c r="AA5528" s="1843"/>
      <c r="AB5528" s="1843"/>
      <c r="AH5528" s="1867"/>
      <c r="AK5528" s="1868"/>
      <c r="AL5528" s="1868"/>
    </row>
    <row r="5529" spans="9:38" x14ac:dyDescent="0.25">
      <c r="I5529" s="1783">
        <v>0</v>
      </c>
      <c r="J5529" s="1783">
        <v>0</v>
      </c>
      <c r="O5529" s="1764">
        <f t="shared" si="1661"/>
        <v>0</v>
      </c>
      <c r="P5529" s="1806" t="str">
        <f t="shared" si="1662"/>
        <v/>
      </c>
      <c r="R5529" s="1864" t="str">
        <f t="shared" si="1663"/>
        <v/>
      </c>
      <c r="S5529" s="1807">
        <f t="shared" si="1664"/>
        <v>0</v>
      </c>
      <c r="U5529" s="1764">
        <f t="shared" si="1665"/>
        <v>0</v>
      </c>
      <c r="V5529" s="1764">
        <f t="shared" si="1666"/>
        <v>0</v>
      </c>
      <c r="W5529" s="1764">
        <f t="shared" si="1667"/>
        <v>0</v>
      </c>
      <c r="X5529" s="1768"/>
      <c r="Y5529" s="1784"/>
      <c r="Z5529" s="1770"/>
      <c r="AA5529" s="1843"/>
      <c r="AB5529" s="1843"/>
      <c r="AH5529" s="1867"/>
      <c r="AK5529" s="1868"/>
      <c r="AL5529" s="1868"/>
    </row>
    <row r="5530" spans="9:38" x14ac:dyDescent="0.25">
      <c r="I5530" s="1783">
        <v>0</v>
      </c>
      <c r="J5530" s="1783">
        <v>0</v>
      </c>
      <c r="O5530" s="1764">
        <f t="shared" si="1661"/>
        <v>0</v>
      </c>
      <c r="P5530" s="1806" t="str">
        <f t="shared" si="1662"/>
        <v/>
      </c>
      <c r="R5530" s="1864" t="str">
        <f t="shared" si="1663"/>
        <v/>
      </c>
      <c r="S5530" s="1807">
        <f t="shared" si="1664"/>
        <v>0</v>
      </c>
      <c r="U5530" s="1764">
        <f t="shared" si="1665"/>
        <v>0</v>
      </c>
      <c r="V5530" s="1764">
        <f t="shared" si="1666"/>
        <v>0</v>
      </c>
      <c r="W5530" s="1764">
        <f t="shared" si="1667"/>
        <v>0</v>
      </c>
      <c r="X5530" s="1768"/>
      <c r="Y5530" s="1784"/>
      <c r="Z5530" s="1770"/>
      <c r="AA5530" s="1843"/>
      <c r="AB5530" s="1843"/>
      <c r="AH5530" s="1867"/>
      <c r="AK5530" s="1868"/>
      <c r="AL5530" s="1868"/>
    </row>
    <row r="5531" spans="9:38" x14ac:dyDescent="0.25">
      <c r="I5531" s="1783">
        <v>0</v>
      </c>
      <c r="J5531" s="1783">
        <v>0</v>
      </c>
      <c r="O5531" s="1764">
        <f t="shared" si="1661"/>
        <v>0</v>
      </c>
      <c r="P5531" s="1806" t="str">
        <f t="shared" si="1662"/>
        <v/>
      </c>
      <c r="R5531" s="1864" t="str">
        <f t="shared" si="1663"/>
        <v/>
      </c>
      <c r="S5531" s="1807">
        <f t="shared" si="1664"/>
        <v>0</v>
      </c>
      <c r="U5531" s="1764">
        <f t="shared" si="1665"/>
        <v>0</v>
      </c>
      <c r="V5531" s="1764">
        <f t="shared" si="1666"/>
        <v>0</v>
      </c>
      <c r="W5531" s="1764">
        <f t="shared" si="1667"/>
        <v>0</v>
      </c>
      <c r="X5531" s="1768"/>
      <c r="Y5531" s="1784"/>
      <c r="Z5531" s="1770"/>
      <c r="AA5531" s="1843"/>
      <c r="AB5531" s="1843"/>
      <c r="AH5531" s="1867"/>
      <c r="AK5531" s="1868"/>
      <c r="AL5531" s="1868"/>
    </row>
    <row r="5532" spans="9:38" x14ac:dyDescent="0.25">
      <c r="I5532" s="1783">
        <v>0</v>
      </c>
      <c r="J5532" s="1783">
        <v>0</v>
      </c>
      <c r="O5532" s="1764">
        <f t="shared" si="1661"/>
        <v>0</v>
      </c>
      <c r="P5532" s="1806" t="str">
        <f t="shared" si="1662"/>
        <v/>
      </c>
      <c r="R5532" s="1864" t="str">
        <f t="shared" si="1663"/>
        <v/>
      </c>
      <c r="S5532" s="1807">
        <f t="shared" si="1664"/>
        <v>0</v>
      </c>
      <c r="U5532" s="1764">
        <f t="shared" si="1665"/>
        <v>0</v>
      </c>
      <c r="V5532" s="1764">
        <f t="shared" si="1666"/>
        <v>0</v>
      </c>
      <c r="W5532" s="1764">
        <f t="shared" si="1667"/>
        <v>0</v>
      </c>
      <c r="X5532" s="1768"/>
      <c r="Y5532" s="1784"/>
      <c r="Z5532" s="1770"/>
      <c r="AA5532" s="1843"/>
      <c r="AB5532" s="1843"/>
      <c r="AH5532" s="1867"/>
      <c r="AK5532" s="1868"/>
      <c r="AL5532" s="1868"/>
    </row>
    <row r="5533" spans="9:38" x14ac:dyDescent="0.25">
      <c r="I5533" s="1783">
        <v>0</v>
      </c>
      <c r="J5533" s="1783">
        <v>0</v>
      </c>
      <c r="O5533" s="1764">
        <f t="shared" si="1661"/>
        <v>0</v>
      </c>
      <c r="P5533" s="1806" t="str">
        <f t="shared" si="1662"/>
        <v/>
      </c>
      <c r="R5533" s="1864" t="str">
        <f t="shared" si="1663"/>
        <v/>
      </c>
      <c r="S5533" s="1807">
        <f t="shared" si="1664"/>
        <v>0</v>
      </c>
      <c r="U5533" s="1764">
        <f t="shared" si="1665"/>
        <v>0</v>
      </c>
      <c r="V5533" s="1764">
        <f t="shared" si="1666"/>
        <v>0</v>
      </c>
      <c r="W5533" s="1764">
        <f t="shared" si="1667"/>
        <v>0</v>
      </c>
      <c r="X5533" s="1768"/>
      <c r="Y5533" s="1784"/>
      <c r="Z5533" s="1770"/>
      <c r="AA5533" s="1843"/>
      <c r="AB5533" s="1843"/>
      <c r="AH5533" s="1867"/>
      <c r="AK5533" s="1868"/>
      <c r="AL5533" s="1868"/>
    </row>
    <row r="5534" spans="9:38" x14ac:dyDescent="0.25">
      <c r="I5534" s="1783">
        <v>0</v>
      </c>
      <c r="J5534" s="1783">
        <v>0</v>
      </c>
      <c r="O5534" s="1764">
        <f t="shared" si="1661"/>
        <v>0</v>
      </c>
      <c r="P5534" s="1806" t="str">
        <f t="shared" si="1662"/>
        <v/>
      </c>
      <c r="R5534" s="1864" t="str">
        <f t="shared" si="1663"/>
        <v/>
      </c>
      <c r="S5534" s="1807">
        <f t="shared" si="1664"/>
        <v>0</v>
      </c>
      <c r="U5534" s="1764">
        <f t="shared" si="1665"/>
        <v>0</v>
      </c>
      <c r="V5534" s="1764">
        <f t="shared" si="1666"/>
        <v>0</v>
      </c>
      <c r="W5534" s="1764">
        <f t="shared" si="1667"/>
        <v>0</v>
      </c>
      <c r="X5534" s="1768"/>
      <c r="Y5534" s="1784"/>
      <c r="Z5534" s="1770"/>
      <c r="AA5534" s="1843"/>
      <c r="AB5534" s="1843"/>
      <c r="AH5534" s="1867"/>
      <c r="AK5534" s="1868"/>
      <c r="AL5534" s="1868"/>
    </row>
    <row r="5535" spans="9:38" x14ac:dyDescent="0.25">
      <c r="I5535" s="1783">
        <v>0</v>
      </c>
      <c r="J5535" s="1783">
        <v>0</v>
      </c>
      <c r="O5535" s="1764">
        <f t="shared" si="1661"/>
        <v>0</v>
      </c>
      <c r="P5535" s="1806" t="str">
        <f t="shared" si="1662"/>
        <v/>
      </c>
      <c r="R5535" s="1864" t="str">
        <f t="shared" si="1663"/>
        <v/>
      </c>
      <c r="S5535" s="1807">
        <f t="shared" si="1664"/>
        <v>0</v>
      </c>
      <c r="U5535" s="1764">
        <f t="shared" si="1665"/>
        <v>0</v>
      </c>
      <c r="V5535" s="1764">
        <f t="shared" si="1666"/>
        <v>0</v>
      </c>
      <c r="W5535" s="1764">
        <f t="shared" si="1667"/>
        <v>0</v>
      </c>
      <c r="X5535" s="1768"/>
      <c r="Y5535" s="1784"/>
      <c r="Z5535" s="1770"/>
      <c r="AA5535" s="1843"/>
      <c r="AB5535" s="1843"/>
      <c r="AH5535" s="1867"/>
      <c r="AK5535" s="1868"/>
      <c r="AL5535" s="1868"/>
    </row>
    <row r="5536" spans="9:38" x14ac:dyDescent="0.25">
      <c r="I5536" s="1783">
        <v>0</v>
      </c>
      <c r="J5536" s="1783">
        <v>0</v>
      </c>
      <c r="O5536" s="1764">
        <f t="shared" si="1661"/>
        <v>0</v>
      </c>
      <c r="P5536" s="1806" t="str">
        <f t="shared" si="1662"/>
        <v/>
      </c>
      <c r="R5536" s="1864" t="str">
        <f t="shared" si="1663"/>
        <v/>
      </c>
      <c r="S5536" s="1807">
        <f t="shared" si="1664"/>
        <v>0</v>
      </c>
      <c r="U5536" s="1764">
        <f t="shared" si="1665"/>
        <v>0</v>
      </c>
      <c r="V5536" s="1764">
        <f t="shared" si="1666"/>
        <v>0</v>
      </c>
      <c r="W5536" s="1764">
        <f t="shared" si="1667"/>
        <v>0</v>
      </c>
      <c r="X5536" s="1768"/>
      <c r="Y5536" s="1784"/>
      <c r="Z5536" s="1770"/>
      <c r="AA5536" s="1843"/>
      <c r="AB5536" s="1843"/>
      <c r="AH5536" s="1867"/>
      <c r="AK5536" s="1868"/>
      <c r="AL5536" s="1868"/>
    </row>
    <row r="5537" spans="9:38" x14ac:dyDescent="0.25">
      <c r="I5537" s="1783">
        <v>0</v>
      </c>
      <c r="J5537" s="1783">
        <v>0</v>
      </c>
      <c r="O5537" s="1764">
        <f t="shared" si="1661"/>
        <v>0</v>
      </c>
      <c r="P5537" s="1806" t="str">
        <f t="shared" si="1662"/>
        <v/>
      </c>
      <c r="R5537" s="1864" t="str">
        <f t="shared" si="1663"/>
        <v/>
      </c>
      <c r="S5537" s="1807">
        <f t="shared" si="1664"/>
        <v>0</v>
      </c>
      <c r="U5537" s="1764">
        <f t="shared" si="1665"/>
        <v>0</v>
      </c>
      <c r="V5537" s="1764">
        <f t="shared" si="1666"/>
        <v>0</v>
      </c>
      <c r="W5537" s="1764">
        <f t="shared" si="1667"/>
        <v>0</v>
      </c>
      <c r="X5537" s="1768"/>
      <c r="Y5537" s="1784"/>
      <c r="Z5537" s="1770"/>
      <c r="AA5537" s="1843"/>
      <c r="AB5537" s="1843"/>
      <c r="AH5537" s="1867"/>
      <c r="AK5537" s="1868"/>
      <c r="AL5537" s="1868"/>
    </row>
    <row r="5538" spans="9:38" x14ac:dyDescent="0.25">
      <c r="I5538" s="1783">
        <v>0</v>
      </c>
      <c r="J5538" s="1783">
        <v>0</v>
      </c>
      <c r="O5538" s="1764">
        <f t="shared" si="1661"/>
        <v>0</v>
      </c>
      <c r="P5538" s="1806" t="str">
        <f t="shared" si="1662"/>
        <v/>
      </c>
      <c r="R5538" s="1864" t="str">
        <f t="shared" si="1663"/>
        <v/>
      </c>
      <c r="S5538" s="1807">
        <f t="shared" si="1664"/>
        <v>0</v>
      </c>
      <c r="U5538" s="1764">
        <f t="shared" si="1665"/>
        <v>0</v>
      </c>
      <c r="V5538" s="1764">
        <f t="shared" si="1666"/>
        <v>0</v>
      </c>
      <c r="W5538" s="1764">
        <f t="shared" si="1667"/>
        <v>0</v>
      </c>
      <c r="X5538" s="1768"/>
      <c r="Y5538" s="1784"/>
      <c r="Z5538" s="1770"/>
      <c r="AA5538" s="1843"/>
      <c r="AB5538" s="1843"/>
      <c r="AH5538" s="1867"/>
      <c r="AK5538" s="1868"/>
      <c r="AL5538" s="1868"/>
    </row>
    <row r="5539" spans="9:38" x14ac:dyDescent="0.25">
      <c r="I5539" s="1783">
        <v>0</v>
      </c>
      <c r="J5539" s="1783">
        <v>0</v>
      </c>
      <c r="O5539" s="1764">
        <f t="shared" si="1661"/>
        <v>0</v>
      </c>
      <c r="P5539" s="1806" t="str">
        <f t="shared" si="1662"/>
        <v/>
      </c>
      <c r="R5539" s="1864" t="str">
        <f t="shared" si="1663"/>
        <v/>
      </c>
      <c r="S5539" s="1807">
        <f t="shared" si="1664"/>
        <v>0</v>
      </c>
      <c r="U5539" s="1764">
        <f t="shared" si="1665"/>
        <v>0</v>
      </c>
      <c r="V5539" s="1764">
        <f t="shared" si="1666"/>
        <v>0</v>
      </c>
      <c r="W5539" s="1764">
        <f t="shared" si="1667"/>
        <v>0</v>
      </c>
      <c r="X5539" s="1768"/>
      <c r="Y5539" s="1784"/>
      <c r="Z5539" s="1770"/>
      <c r="AA5539" s="1843"/>
      <c r="AB5539" s="1843"/>
      <c r="AH5539" s="1867"/>
      <c r="AK5539" s="1868"/>
      <c r="AL5539" s="1868"/>
    </row>
    <row r="5540" spans="9:38" x14ac:dyDescent="0.25">
      <c r="I5540" s="1783">
        <v>0</v>
      </c>
      <c r="J5540" s="1783">
        <v>0</v>
      </c>
      <c r="O5540" s="1764">
        <f t="shared" si="1661"/>
        <v>0</v>
      </c>
      <c r="P5540" s="1806" t="str">
        <f t="shared" si="1662"/>
        <v/>
      </c>
      <c r="R5540" s="1864" t="str">
        <f t="shared" si="1663"/>
        <v/>
      </c>
      <c r="S5540" s="1807">
        <f t="shared" si="1664"/>
        <v>0</v>
      </c>
      <c r="U5540" s="1764">
        <f t="shared" si="1665"/>
        <v>0</v>
      </c>
      <c r="V5540" s="1764">
        <f t="shared" si="1666"/>
        <v>0</v>
      </c>
      <c r="W5540" s="1764">
        <f t="shared" si="1667"/>
        <v>0</v>
      </c>
      <c r="X5540" s="1768"/>
      <c r="Y5540" s="1784"/>
      <c r="Z5540" s="1770"/>
      <c r="AA5540" s="1843"/>
      <c r="AB5540" s="1843"/>
      <c r="AH5540" s="1867"/>
      <c r="AK5540" s="1868"/>
      <c r="AL5540" s="1868"/>
    </row>
    <row r="5541" spans="9:38" x14ac:dyDescent="0.25">
      <c r="I5541" s="1783">
        <v>0</v>
      </c>
      <c r="J5541" s="1783">
        <v>0</v>
      </c>
      <c r="O5541" s="1764">
        <f t="shared" si="1661"/>
        <v>0</v>
      </c>
      <c r="P5541" s="1806" t="str">
        <f t="shared" si="1662"/>
        <v/>
      </c>
      <c r="R5541" s="1864" t="str">
        <f t="shared" si="1663"/>
        <v/>
      </c>
      <c r="S5541" s="1807">
        <f t="shared" si="1664"/>
        <v>0</v>
      </c>
      <c r="U5541" s="1764">
        <f t="shared" si="1665"/>
        <v>0</v>
      </c>
      <c r="V5541" s="1764">
        <f t="shared" si="1666"/>
        <v>0</v>
      </c>
      <c r="W5541" s="1764">
        <f t="shared" si="1667"/>
        <v>0</v>
      </c>
      <c r="X5541" s="1768"/>
      <c r="Y5541" s="1784"/>
      <c r="Z5541" s="1770"/>
      <c r="AA5541" s="1843"/>
      <c r="AB5541" s="1843"/>
      <c r="AH5541" s="1867"/>
      <c r="AK5541" s="1868"/>
      <c r="AL5541" s="1868"/>
    </row>
    <row r="5542" spans="9:38" x14ac:dyDescent="0.25">
      <c r="I5542" s="1783">
        <v>0</v>
      </c>
      <c r="J5542" s="1783">
        <v>0</v>
      </c>
      <c r="O5542" s="1764">
        <f t="shared" si="1661"/>
        <v>0</v>
      </c>
      <c r="P5542" s="1806" t="str">
        <f t="shared" si="1662"/>
        <v/>
      </c>
      <c r="R5542" s="1864" t="str">
        <f t="shared" si="1663"/>
        <v/>
      </c>
      <c r="S5542" s="1807">
        <f t="shared" si="1664"/>
        <v>0</v>
      </c>
      <c r="U5542" s="1764">
        <f t="shared" si="1665"/>
        <v>0</v>
      </c>
      <c r="V5542" s="1764">
        <f t="shared" si="1666"/>
        <v>0</v>
      </c>
      <c r="W5542" s="1764">
        <f t="shared" si="1667"/>
        <v>0</v>
      </c>
      <c r="X5542" s="1768"/>
      <c r="Y5542" s="1784"/>
      <c r="Z5542" s="1770"/>
      <c r="AA5542" s="1843"/>
      <c r="AB5542" s="1843"/>
      <c r="AH5542" s="1867"/>
      <c r="AK5542" s="1868"/>
      <c r="AL5542" s="1868"/>
    </row>
    <row r="5543" spans="9:38" x14ac:dyDescent="0.25">
      <c r="I5543" s="1783">
        <v>0</v>
      </c>
      <c r="J5543" s="1783">
        <v>0</v>
      </c>
      <c r="O5543" s="1764">
        <f t="shared" si="1661"/>
        <v>0</v>
      </c>
      <c r="P5543" s="1806" t="str">
        <f t="shared" si="1662"/>
        <v/>
      </c>
      <c r="R5543" s="1864" t="str">
        <f t="shared" si="1663"/>
        <v/>
      </c>
      <c r="S5543" s="1807">
        <f t="shared" si="1664"/>
        <v>0</v>
      </c>
      <c r="U5543" s="1764">
        <f t="shared" si="1665"/>
        <v>0</v>
      </c>
      <c r="V5543" s="1764">
        <f t="shared" si="1666"/>
        <v>0</v>
      </c>
      <c r="W5543" s="1764">
        <f t="shared" si="1667"/>
        <v>0</v>
      </c>
      <c r="X5543" s="1768"/>
      <c r="Y5543" s="1784"/>
      <c r="Z5543" s="1770"/>
      <c r="AA5543" s="1843"/>
      <c r="AB5543" s="1843"/>
      <c r="AH5543" s="1867"/>
      <c r="AK5543" s="1868"/>
      <c r="AL5543" s="1868"/>
    </row>
    <row r="5544" spans="9:38" x14ac:dyDescent="0.25">
      <c r="I5544" s="1783">
        <v>0</v>
      </c>
      <c r="J5544" s="1783">
        <v>0</v>
      </c>
      <c r="O5544" s="1764">
        <f t="shared" si="1661"/>
        <v>0</v>
      </c>
      <c r="P5544" s="1806" t="str">
        <f t="shared" si="1662"/>
        <v/>
      </c>
      <c r="R5544" s="1864" t="str">
        <f t="shared" si="1663"/>
        <v/>
      </c>
      <c r="S5544" s="1807">
        <f t="shared" si="1664"/>
        <v>0</v>
      </c>
      <c r="U5544" s="1764">
        <f t="shared" si="1665"/>
        <v>0</v>
      </c>
      <c r="V5544" s="1764">
        <f t="shared" si="1666"/>
        <v>0</v>
      </c>
      <c r="W5544" s="1764">
        <f t="shared" si="1667"/>
        <v>0</v>
      </c>
      <c r="X5544" s="1768"/>
      <c r="Y5544" s="1784"/>
      <c r="Z5544" s="1770"/>
      <c r="AA5544" s="1843"/>
      <c r="AB5544" s="1843"/>
      <c r="AH5544" s="1867"/>
      <c r="AK5544" s="1868"/>
      <c r="AL5544" s="1868"/>
    </row>
    <row r="5545" spans="9:38" x14ac:dyDescent="0.25">
      <c r="I5545" s="1783">
        <v>0</v>
      </c>
      <c r="J5545" s="1783">
        <v>0</v>
      </c>
      <c r="O5545" s="1764">
        <f t="shared" si="1661"/>
        <v>0</v>
      </c>
      <c r="P5545" s="1806" t="str">
        <f t="shared" si="1662"/>
        <v/>
      </c>
      <c r="R5545" s="1864" t="str">
        <f t="shared" si="1663"/>
        <v/>
      </c>
      <c r="S5545" s="1807">
        <f t="shared" si="1664"/>
        <v>0</v>
      </c>
      <c r="U5545" s="1764">
        <f t="shared" si="1665"/>
        <v>0</v>
      </c>
      <c r="V5545" s="1764">
        <f t="shared" si="1666"/>
        <v>0</v>
      </c>
      <c r="W5545" s="1764">
        <f t="shared" si="1667"/>
        <v>0</v>
      </c>
      <c r="X5545" s="1768"/>
      <c r="Y5545" s="1784"/>
      <c r="Z5545" s="1770"/>
      <c r="AA5545" s="1843"/>
      <c r="AB5545" s="1843"/>
      <c r="AH5545" s="1867"/>
      <c r="AK5545" s="1868"/>
      <c r="AL5545" s="1868"/>
    </row>
    <row r="5546" spans="9:38" x14ac:dyDescent="0.25">
      <c r="I5546" s="1783">
        <v>0</v>
      </c>
      <c r="J5546" s="1783">
        <v>0</v>
      </c>
      <c r="O5546" s="1764">
        <f t="shared" si="1661"/>
        <v>0</v>
      </c>
      <c r="P5546" s="1806" t="str">
        <f t="shared" si="1662"/>
        <v/>
      </c>
      <c r="R5546" s="1864" t="str">
        <f t="shared" si="1663"/>
        <v/>
      </c>
      <c r="S5546" s="1807">
        <f t="shared" si="1664"/>
        <v>0</v>
      </c>
      <c r="U5546" s="1764">
        <f t="shared" si="1665"/>
        <v>0</v>
      </c>
      <c r="V5546" s="1764">
        <f t="shared" si="1666"/>
        <v>0</v>
      </c>
      <c r="W5546" s="1764">
        <f t="shared" si="1667"/>
        <v>0</v>
      </c>
      <c r="X5546" s="1768"/>
      <c r="Y5546" s="1784"/>
      <c r="Z5546" s="1770"/>
      <c r="AA5546" s="1843"/>
      <c r="AB5546" s="1843"/>
      <c r="AH5546" s="1867"/>
      <c r="AK5546" s="1868"/>
      <c r="AL5546" s="1868"/>
    </row>
    <row r="5547" spans="9:38" x14ac:dyDescent="0.25">
      <c r="I5547" s="1783">
        <v>0</v>
      </c>
      <c r="J5547" s="1783">
        <v>0</v>
      </c>
      <c r="O5547" s="1764">
        <f t="shared" si="1661"/>
        <v>0</v>
      </c>
      <c r="P5547" s="1806" t="str">
        <f t="shared" si="1662"/>
        <v/>
      </c>
      <c r="R5547" s="1864" t="str">
        <f t="shared" si="1663"/>
        <v/>
      </c>
      <c r="S5547" s="1807">
        <f t="shared" si="1664"/>
        <v>0</v>
      </c>
      <c r="U5547" s="1764">
        <f t="shared" si="1665"/>
        <v>0</v>
      </c>
      <c r="V5547" s="1764">
        <f t="shared" si="1666"/>
        <v>0</v>
      </c>
      <c r="W5547" s="1764">
        <f t="shared" si="1667"/>
        <v>0</v>
      </c>
      <c r="X5547" s="1768"/>
      <c r="Y5547" s="1784"/>
      <c r="Z5547" s="1770"/>
      <c r="AA5547" s="1843"/>
      <c r="AB5547" s="1843"/>
      <c r="AH5547" s="1867"/>
      <c r="AK5547" s="1868"/>
      <c r="AL5547" s="1868"/>
    </row>
    <row r="5548" spans="9:38" x14ac:dyDescent="0.25">
      <c r="I5548" s="1783">
        <v>0</v>
      </c>
      <c r="J5548" s="1783">
        <v>0</v>
      </c>
      <c r="O5548" s="1764">
        <f t="shared" si="1661"/>
        <v>0</v>
      </c>
      <c r="P5548" s="1806" t="str">
        <f t="shared" si="1662"/>
        <v/>
      </c>
      <c r="R5548" s="1864" t="str">
        <f t="shared" si="1663"/>
        <v/>
      </c>
      <c r="S5548" s="1807">
        <f t="shared" si="1664"/>
        <v>0</v>
      </c>
      <c r="U5548" s="1764">
        <f t="shared" si="1665"/>
        <v>0</v>
      </c>
      <c r="V5548" s="1764">
        <f t="shared" si="1666"/>
        <v>0</v>
      </c>
      <c r="W5548" s="1764">
        <f t="shared" si="1667"/>
        <v>0</v>
      </c>
      <c r="X5548" s="1768"/>
      <c r="Y5548" s="1784"/>
      <c r="Z5548" s="1770"/>
      <c r="AA5548" s="1843"/>
      <c r="AB5548" s="1843"/>
      <c r="AH5548" s="1867"/>
      <c r="AK5548" s="1868"/>
      <c r="AL5548" s="1868"/>
    </row>
    <row r="5549" spans="9:38" x14ac:dyDescent="0.25">
      <c r="I5549" s="1783">
        <v>0</v>
      </c>
      <c r="J5549" s="1783">
        <v>0</v>
      </c>
      <c r="O5549" s="1764">
        <f t="shared" si="1661"/>
        <v>0</v>
      </c>
      <c r="P5549" s="1806" t="str">
        <f t="shared" si="1662"/>
        <v/>
      </c>
      <c r="R5549" s="1864" t="str">
        <f t="shared" si="1663"/>
        <v/>
      </c>
      <c r="S5549" s="1807">
        <f t="shared" si="1664"/>
        <v>0</v>
      </c>
      <c r="U5549" s="1764">
        <f t="shared" si="1665"/>
        <v>0</v>
      </c>
      <c r="V5549" s="1764">
        <f t="shared" si="1666"/>
        <v>0</v>
      </c>
      <c r="W5549" s="1764">
        <f t="shared" si="1667"/>
        <v>0</v>
      </c>
      <c r="X5549" s="1768"/>
      <c r="Y5549" s="1784"/>
      <c r="Z5549" s="1770"/>
      <c r="AA5549" s="1843"/>
      <c r="AB5549" s="1843"/>
      <c r="AH5549" s="1867"/>
      <c r="AK5549" s="1868"/>
      <c r="AL5549" s="1868"/>
    </row>
    <row r="5550" spans="9:38" x14ac:dyDescent="0.25">
      <c r="I5550" s="1783">
        <v>0</v>
      </c>
      <c r="J5550" s="1783">
        <v>0</v>
      </c>
      <c r="O5550" s="1764">
        <f t="shared" si="1661"/>
        <v>0</v>
      </c>
      <c r="P5550" s="1806" t="str">
        <f t="shared" si="1662"/>
        <v/>
      </c>
      <c r="R5550" s="1864" t="str">
        <f t="shared" si="1663"/>
        <v/>
      </c>
      <c r="S5550" s="1807">
        <f t="shared" si="1664"/>
        <v>0</v>
      </c>
      <c r="U5550" s="1764">
        <f t="shared" si="1665"/>
        <v>0</v>
      </c>
      <c r="V5550" s="1764">
        <f t="shared" si="1666"/>
        <v>0</v>
      </c>
      <c r="W5550" s="1764">
        <f t="shared" si="1667"/>
        <v>0</v>
      </c>
      <c r="X5550" s="1768"/>
      <c r="Y5550" s="1784"/>
      <c r="Z5550" s="1770"/>
      <c r="AA5550" s="1843"/>
      <c r="AB5550" s="1843"/>
      <c r="AH5550" s="1867"/>
      <c r="AK5550" s="1868"/>
      <c r="AL5550" s="1868"/>
    </row>
    <row r="5551" spans="9:38" x14ac:dyDescent="0.25">
      <c r="I5551" s="1783">
        <v>0</v>
      </c>
      <c r="J5551" s="1783">
        <v>0</v>
      </c>
      <c r="O5551" s="1764">
        <f t="shared" si="1661"/>
        <v>0</v>
      </c>
      <c r="P5551" s="1806" t="str">
        <f t="shared" si="1662"/>
        <v/>
      </c>
      <c r="R5551" s="1864" t="str">
        <f t="shared" si="1663"/>
        <v/>
      </c>
      <c r="S5551" s="1807">
        <f t="shared" si="1664"/>
        <v>0</v>
      </c>
      <c r="U5551" s="1764">
        <f t="shared" si="1665"/>
        <v>0</v>
      </c>
      <c r="V5551" s="1764">
        <f t="shared" si="1666"/>
        <v>0</v>
      </c>
      <c r="W5551" s="1764">
        <f t="shared" si="1667"/>
        <v>0</v>
      </c>
      <c r="X5551" s="1768"/>
      <c r="Y5551" s="1784"/>
      <c r="Z5551" s="1770"/>
      <c r="AA5551" s="1843"/>
      <c r="AB5551" s="1843"/>
      <c r="AH5551" s="1867"/>
      <c r="AK5551" s="1868"/>
      <c r="AL5551" s="1868"/>
    </row>
    <row r="5552" spans="9:38" x14ac:dyDescent="0.25">
      <c r="I5552" s="1783">
        <v>0</v>
      </c>
      <c r="J5552" s="1783">
        <v>0</v>
      </c>
      <c r="O5552" s="1764">
        <f t="shared" si="1661"/>
        <v>0</v>
      </c>
      <c r="P5552" s="1806" t="str">
        <f t="shared" si="1662"/>
        <v/>
      </c>
      <c r="R5552" s="1864" t="str">
        <f t="shared" si="1663"/>
        <v/>
      </c>
      <c r="S5552" s="1807">
        <f t="shared" si="1664"/>
        <v>0</v>
      </c>
      <c r="U5552" s="1764">
        <f t="shared" si="1665"/>
        <v>0</v>
      </c>
      <c r="V5552" s="1764">
        <f t="shared" si="1666"/>
        <v>0</v>
      </c>
      <c r="W5552" s="1764">
        <f t="shared" si="1667"/>
        <v>0</v>
      </c>
      <c r="X5552" s="1768"/>
      <c r="Y5552" s="1784"/>
      <c r="Z5552" s="1770"/>
      <c r="AA5552" s="1843"/>
      <c r="AB5552" s="1843"/>
      <c r="AH5552" s="1867"/>
      <c r="AK5552" s="1868"/>
      <c r="AL5552" s="1868"/>
    </row>
    <row r="5553" spans="9:38" x14ac:dyDescent="0.25">
      <c r="I5553" s="1783">
        <v>0</v>
      </c>
      <c r="J5553" s="1783">
        <v>0</v>
      </c>
      <c r="O5553" s="1764">
        <f t="shared" si="1661"/>
        <v>0</v>
      </c>
      <c r="P5553" s="1806" t="str">
        <f t="shared" si="1662"/>
        <v/>
      </c>
      <c r="R5553" s="1864" t="str">
        <f t="shared" si="1663"/>
        <v/>
      </c>
      <c r="S5553" s="1807">
        <f t="shared" si="1664"/>
        <v>0</v>
      </c>
      <c r="U5553" s="1764">
        <f t="shared" si="1665"/>
        <v>0</v>
      </c>
      <c r="V5553" s="1764">
        <f t="shared" si="1666"/>
        <v>0</v>
      </c>
      <c r="W5553" s="1764">
        <f t="shared" si="1667"/>
        <v>0</v>
      </c>
      <c r="X5553" s="1768"/>
      <c r="Y5553" s="1784"/>
      <c r="Z5553" s="1770"/>
      <c r="AA5553" s="1843"/>
      <c r="AB5553" s="1843"/>
      <c r="AH5553" s="1867"/>
      <c r="AK5553" s="1868"/>
      <c r="AL5553" s="1868"/>
    </row>
    <row r="5554" spans="9:38" x14ac:dyDescent="0.25">
      <c r="I5554" s="1783">
        <v>0</v>
      </c>
      <c r="J5554" s="1783">
        <v>0</v>
      </c>
      <c r="O5554" s="1764">
        <f t="shared" si="1661"/>
        <v>0</v>
      </c>
      <c r="P5554" s="1806" t="str">
        <f t="shared" si="1662"/>
        <v/>
      </c>
      <c r="R5554" s="1864" t="str">
        <f t="shared" si="1663"/>
        <v/>
      </c>
      <c r="S5554" s="1807">
        <f t="shared" si="1664"/>
        <v>0</v>
      </c>
      <c r="U5554" s="1764">
        <f t="shared" si="1665"/>
        <v>0</v>
      </c>
      <c r="V5554" s="1764">
        <f t="shared" si="1666"/>
        <v>0</v>
      </c>
      <c r="W5554" s="1764">
        <f t="shared" si="1667"/>
        <v>0</v>
      </c>
      <c r="X5554" s="1768"/>
      <c r="Y5554" s="1784"/>
      <c r="Z5554" s="1770"/>
      <c r="AA5554" s="1843"/>
      <c r="AB5554" s="1843"/>
      <c r="AH5554" s="1867"/>
      <c r="AK5554" s="1868"/>
      <c r="AL5554" s="1868"/>
    </row>
    <row r="5555" spans="9:38" x14ac:dyDescent="0.25">
      <c r="I5555" s="1783">
        <v>0</v>
      </c>
      <c r="J5555" s="1783">
        <v>0</v>
      </c>
      <c r="O5555" s="1764">
        <f t="shared" si="1661"/>
        <v>0</v>
      </c>
      <c r="P5555" s="1806" t="str">
        <f t="shared" si="1662"/>
        <v/>
      </c>
      <c r="R5555" s="1864" t="str">
        <f t="shared" si="1663"/>
        <v/>
      </c>
      <c r="S5555" s="1807">
        <f t="shared" si="1664"/>
        <v>0</v>
      </c>
      <c r="U5555" s="1764">
        <f t="shared" si="1665"/>
        <v>0</v>
      </c>
      <c r="V5555" s="1764">
        <f t="shared" si="1666"/>
        <v>0</v>
      </c>
      <c r="W5555" s="1764">
        <f t="shared" si="1667"/>
        <v>0</v>
      </c>
      <c r="X5555" s="1768"/>
      <c r="Y5555" s="1784"/>
      <c r="Z5555" s="1770"/>
      <c r="AA5555" s="1843"/>
      <c r="AB5555" s="1843"/>
      <c r="AH5555" s="1867"/>
      <c r="AK5555" s="1868"/>
      <c r="AL5555" s="1868"/>
    </row>
    <row r="5556" spans="9:38" x14ac:dyDescent="0.25">
      <c r="I5556" s="1783">
        <v>0</v>
      </c>
      <c r="J5556" s="1783">
        <v>0</v>
      </c>
      <c r="O5556" s="1764">
        <f t="shared" si="1661"/>
        <v>0</v>
      </c>
      <c r="P5556" s="1806" t="str">
        <f t="shared" si="1662"/>
        <v/>
      </c>
      <c r="R5556" s="1864" t="str">
        <f t="shared" si="1663"/>
        <v/>
      </c>
      <c r="S5556" s="1807">
        <f t="shared" si="1664"/>
        <v>0</v>
      </c>
      <c r="U5556" s="1764">
        <f t="shared" si="1665"/>
        <v>0</v>
      </c>
      <c r="V5556" s="1764">
        <f t="shared" si="1666"/>
        <v>0</v>
      </c>
      <c r="W5556" s="1764">
        <f t="shared" si="1667"/>
        <v>0</v>
      </c>
      <c r="X5556" s="1768"/>
      <c r="Y5556" s="1784"/>
      <c r="Z5556" s="1770"/>
      <c r="AA5556" s="1843"/>
      <c r="AB5556" s="1843"/>
      <c r="AH5556" s="1867"/>
      <c r="AK5556" s="1868"/>
      <c r="AL5556" s="1868"/>
    </row>
    <row r="5557" spans="9:38" x14ac:dyDescent="0.25">
      <c r="I5557" s="1783">
        <v>0</v>
      </c>
      <c r="J5557" s="1783">
        <v>0</v>
      </c>
      <c r="O5557" s="1764">
        <f t="shared" si="1661"/>
        <v>0</v>
      </c>
      <c r="P5557" s="1806" t="str">
        <f t="shared" si="1662"/>
        <v/>
      </c>
      <c r="R5557" s="1864" t="str">
        <f t="shared" si="1663"/>
        <v/>
      </c>
      <c r="S5557" s="1807">
        <f t="shared" si="1664"/>
        <v>0</v>
      </c>
      <c r="U5557" s="1764">
        <f t="shared" si="1665"/>
        <v>0</v>
      </c>
      <c r="V5557" s="1764">
        <f t="shared" si="1666"/>
        <v>0</v>
      </c>
      <c r="W5557" s="1764">
        <f t="shared" si="1667"/>
        <v>0</v>
      </c>
      <c r="X5557" s="1768"/>
      <c r="Y5557" s="1784"/>
      <c r="Z5557" s="1770"/>
      <c r="AA5557" s="1843"/>
      <c r="AB5557" s="1843"/>
      <c r="AH5557" s="1867"/>
      <c r="AK5557" s="1868"/>
      <c r="AL5557" s="1868"/>
    </row>
    <row r="5558" spans="9:38" x14ac:dyDescent="0.25">
      <c r="I5558" s="1783">
        <v>0</v>
      </c>
      <c r="J5558" s="1783">
        <v>0</v>
      </c>
      <c r="O5558" s="1764">
        <f t="shared" si="1661"/>
        <v>0</v>
      </c>
      <c r="P5558" s="1806" t="str">
        <f t="shared" si="1662"/>
        <v/>
      </c>
      <c r="R5558" s="1864" t="str">
        <f t="shared" si="1663"/>
        <v/>
      </c>
      <c r="S5558" s="1807">
        <f t="shared" si="1664"/>
        <v>0</v>
      </c>
      <c r="U5558" s="1764">
        <f t="shared" si="1665"/>
        <v>0</v>
      </c>
      <c r="V5558" s="1764">
        <f t="shared" si="1666"/>
        <v>0</v>
      </c>
      <c r="W5558" s="1764">
        <f t="shared" si="1667"/>
        <v>0</v>
      </c>
      <c r="X5558" s="1768"/>
      <c r="Y5558" s="1784"/>
      <c r="Z5558" s="1770"/>
      <c r="AA5558" s="1843"/>
      <c r="AB5558" s="1843"/>
      <c r="AH5558" s="1867"/>
      <c r="AK5558" s="1868"/>
      <c r="AL5558" s="1868"/>
    </row>
    <row r="5559" spans="9:38" x14ac:dyDescent="0.25">
      <c r="I5559" s="1783">
        <v>0</v>
      </c>
      <c r="J5559" s="1783">
        <v>0</v>
      </c>
      <c r="O5559" s="1764">
        <f t="shared" si="1661"/>
        <v>0</v>
      </c>
      <c r="P5559" s="1806" t="str">
        <f t="shared" si="1662"/>
        <v/>
      </c>
      <c r="R5559" s="1864" t="str">
        <f t="shared" si="1663"/>
        <v/>
      </c>
      <c r="S5559" s="1807">
        <f t="shared" si="1664"/>
        <v>0</v>
      </c>
      <c r="U5559" s="1764">
        <f t="shared" si="1665"/>
        <v>0</v>
      </c>
      <c r="V5559" s="1764">
        <f t="shared" si="1666"/>
        <v>0</v>
      </c>
      <c r="W5559" s="1764">
        <f t="shared" si="1667"/>
        <v>0</v>
      </c>
      <c r="X5559" s="1768"/>
      <c r="Y5559" s="1784"/>
      <c r="Z5559" s="1770"/>
      <c r="AA5559" s="1843"/>
      <c r="AB5559" s="1843"/>
      <c r="AH5559" s="1867"/>
      <c r="AK5559" s="1868"/>
      <c r="AL5559" s="1868"/>
    </row>
    <row r="5560" spans="9:38" x14ac:dyDescent="0.25">
      <c r="I5560" s="1783">
        <v>0</v>
      </c>
      <c r="J5560" s="1783">
        <v>0</v>
      </c>
      <c r="O5560" s="1764">
        <f t="shared" si="1661"/>
        <v>0</v>
      </c>
      <c r="P5560" s="1806" t="str">
        <f t="shared" si="1662"/>
        <v/>
      </c>
      <c r="R5560" s="1864" t="str">
        <f t="shared" si="1663"/>
        <v/>
      </c>
      <c r="S5560" s="1807">
        <f t="shared" si="1664"/>
        <v>0</v>
      </c>
      <c r="U5560" s="1764">
        <f t="shared" si="1665"/>
        <v>0</v>
      </c>
      <c r="V5560" s="1764">
        <f t="shared" si="1666"/>
        <v>0</v>
      </c>
      <c r="W5560" s="1764">
        <f t="shared" si="1667"/>
        <v>0</v>
      </c>
      <c r="X5560" s="1768"/>
      <c r="Y5560" s="1784"/>
      <c r="Z5560" s="1770"/>
      <c r="AA5560" s="1843"/>
      <c r="AB5560" s="1843"/>
      <c r="AH5560" s="1867"/>
      <c r="AK5560" s="1868"/>
      <c r="AL5560" s="1868"/>
    </row>
    <row r="5561" spans="9:38" x14ac:dyDescent="0.25">
      <c r="I5561" s="1783">
        <v>0</v>
      </c>
      <c r="J5561" s="1783">
        <v>0</v>
      </c>
      <c r="O5561" s="1764">
        <f t="shared" si="1661"/>
        <v>0</v>
      </c>
      <c r="P5561" s="1806" t="str">
        <f t="shared" si="1662"/>
        <v/>
      </c>
      <c r="R5561" s="1864" t="str">
        <f t="shared" si="1663"/>
        <v/>
      </c>
      <c r="S5561" s="1807">
        <f t="shared" si="1664"/>
        <v>0</v>
      </c>
      <c r="U5561" s="1764">
        <f t="shared" si="1665"/>
        <v>0</v>
      </c>
      <c r="V5561" s="1764">
        <f t="shared" si="1666"/>
        <v>0</v>
      </c>
      <c r="W5561" s="1764">
        <f t="shared" si="1667"/>
        <v>0</v>
      </c>
      <c r="X5561" s="1768"/>
      <c r="Y5561" s="1784"/>
      <c r="Z5561" s="1770"/>
      <c r="AA5561" s="1843"/>
      <c r="AB5561" s="1843"/>
      <c r="AH5561" s="1867"/>
      <c r="AK5561" s="1868"/>
      <c r="AL5561" s="1868"/>
    </row>
    <row r="5562" spans="9:38" x14ac:dyDescent="0.25">
      <c r="I5562" s="1783">
        <v>0</v>
      </c>
      <c r="J5562" s="1783">
        <v>0</v>
      </c>
      <c r="O5562" s="1764">
        <f t="shared" si="1661"/>
        <v>0</v>
      </c>
      <c r="P5562" s="1806" t="str">
        <f t="shared" si="1662"/>
        <v/>
      </c>
      <c r="R5562" s="1864" t="str">
        <f t="shared" si="1663"/>
        <v/>
      </c>
      <c r="S5562" s="1807">
        <f t="shared" si="1664"/>
        <v>0</v>
      </c>
      <c r="U5562" s="1764">
        <f t="shared" si="1665"/>
        <v>0</v>
      </c>
      <c r="V5562" s="1764">
        <f t="shared" si="1666"/>
        <v>0</v>
      </c>
      <c r="W5562" s="1764">
        <f t="shared" si="1667"/>
        <v>0</v>
      </c>
      <c r="X5562" s="1768"/>
      <c r="Y5562" s="1784"/>
      <c r="Z5562" s="1770"/>
      <c r="AA5562" s="1843"/>
      <c r="AB5562" s="1843"/>
      <c r="AH5562" s="1867"/>
      <c r="AK5562" s="1868"/>
      <c r="AL5562" s="1868"/>
    </row>
    <row r="5563" spans="9:38" x14ac:dyDescent="0.25">
      <c r="I5563" s="1783">
        <v>0</v>
      </c>
      <c r="J5563" s="1783">
        <v>0</v>
      </c>
      <c r="O5563" s="1764">
        <f t="shared" si="1661"/>
        <v>0</v>
      </c>
      <c r="P5563" s="1806" t="str">
        <f t="shared" si="1662"/>
        <v/>
      </c>
      <c r="R5563" s="1864" t="str">
        <f t="shared" si="1663"/>
        <v/>
      </c>
      <c r="S5563" s="1807">
        <f t="shared" si="1664"/>
        <v>0</v>
      </c>
      <c r="U5563" s="1764">
        <f t="shared" si="1665"/>
        <v>0</v>
      </c>
      <c r="V5563" s="1764">
        <f t="shared" si="1666"/>
        <v>0</v>
      </c>
      <c r="W5563" s="1764">
        <f t="shared" si="1667"/>
        <v>0</v>
      </c>
      <c r="X5563" s="1768"/>
      <c r="Y5563" s="1784"/>
      <c r="Z5563" s="1770"/>
      <c r="AA5563" s="1843"/>
      <c r="AB5563" s="1843"/>
      <c r="AH5563" s="1867"/>
      <c r="AK5563" s="1868"/>
      <c r="AL5563" s="1868"/>
    </row>
    <row r="5564" spans="9:38" x14ac:dyDescent="0.25">
      <c r="I5564" s="1783">
        <v>0</v>
      </c>
      <c r="J5564" s="1783">
        <v>0</v>
      </c>
      <c r="O5564" s="1764">
        <f t="shared" si="1661"/>
        <v>0</v>
      </c>
      <c r="P5564" s="1806" t="str">
        <f t="shared" si="1662"/>
        <v/>
      </c>
      <c r="R5564" s="1864" t="str">
        <f t="shared" si="1663"/>
        <v/>
      </c>
      <c r="S5564" s="1807">
        <f t="shared" si="1664"/>
        <v>0</v>
      </c>
      <c r="U5564" s="1764">
        <f t="shared" si="1665"/>
        <v>0</v>
      </c>
      <c r="V5564" s="1764">
        <f t="shared" si="1666"/>
        <v>0</v>
      </c>
      <c r="W5564" s="1764">
        <f t="shared" si="1667"/>
        <v>0</v>
      </c>
      <c r="X5564" s="1768"/>
      <c r="Y5564" s="1784"/>
      <c r="Z5564" s="1770"/>
      <c r="AA5564" s="1843"/>
      <c r="AB5564" s="1843"/>
      <c r="AH5564" s="1867"/>
      <c r="AK5564" s="1868"/>
      <c r="AL5564" s="1868"/>
    </row>
    <row r="5565" spans="9:38" x14ac:dyDescent="0.25">
      <c r="I5565" s="1783">
        <v>0</v>
      </c>
      <c r="J5565" s="1783">
        <v>0</v>
      </c>
      <c r="O5565" s="1764">
        <f t="shared" si="1661"/>
        <v>0</v>
      </c>
      <c r="P5565" s="1806" t="str">
        <f t="shared" si="1662"/>
        <v/>
      </c>
      <c r="R5565" s="1864" t="str">
        <f t="shared" si="1663"/>
        <v/>
      </c>
      <c r="S5565" s="1807">
        <f t="shared" si="1664"/>
        <v>0</v>
      </c>
      <c r="U5565" s="1764">
        <f t="shared" si="1665"/>
        <v>0</v>
      </c>
      <c r="V5565" s="1764">
        <f t="shared" si="1666"/>
        <v>0</v>
      </c>
      <c r="W5565" s="1764">
        <f t="shared" si="1667"/>
        <v>0</v>
      </c>
      <c r="X5565" s="1768"/>
      <c r="Y5565" s="1784"/>
      <c r="Z5565" s="1770"/>
      <c r="AA5565" s="1843"/>
      <c r="AB5565" s="1843"/>
      <c r="AH5565" s="1867"/>
      <c r="AK5565" s="1868"/>
      <c r="AL5565" s="1868"/>
    </row>
    <row r="5566" spans="9:38" x14ac:dyDescent="0.25">
      <c r="I5566" s="1783">
        <v>0</v>
      </c>
      <c r="J5566" s="1783">
        <v>0</v>
      </c>
      <c r="O5566" s="1764">
        <f t="shared" si="1661"/>
        <v>0</v>
      </c>
      <c r="P5566" s="1806" t="str">
        <f t="shared" si="1662"/>
        <v/>
      </c>
      <c r="R5566" s="1864" t="str">
        <f t="shared" si="1663"/>
        <v/>
      </c>
      <c r="S5566" s="1807">
        <f t="shared" si="1664"/>
        <v>0</v>
      </c>
      <c r="U5566" s="1764">
        <f t="shared" si="1665"/>
        <v>0</v>
      </c>
      <c r="V5566" s="1764">
        <f t="shared" si="1666"/>
        <v>0</v>
      </c>
      <c r="W5566" s="1764">
        <f t="shared" si="1667"/>
        <v>0</v>
      </c>
      <c r="X5566" s="1768"/>
      <c r="Y5566" s="1784"/>
      <c r="Z5566" s="1770"/>
      <c r="AA5566" s="1843"/>
      <c r="AB5566" s="1843"/>
      <c r="AH5566" s="1867"/>
      <c r="AK5566" s="1868"/>
      <c r="AL5566" s="1868"/>
    </row>
    <row r="5567" spans="9:38" x14ac:dyDescent="0.25">
      <c r="I5567" s="1783">
        <v>0</v>
      </c>
      <c r="J5567" s="1783">
        <v>0</v>
      </c>
      <c r="O5567" s="1764">
        <f t="shared" si="1661"/>
        <v>0</v>
      </c>
      <c r="P5567" s="1806" t="str">
        <f t="shared" si="1662"/>
        <v/>
      </c>
      <c r="R5567" s="1864" t="str">
        <f t="shared" si="1663"/>
        <v/>
      </c>
      <c r="S5567" s="1807">
        <f t="shared" si="1664"/>
        <v>0</v>
      </c>
      <c r="U5567" s="1764">
        <f t="shared" si="1665"/>
        <v>0</v>
      </c>
      <c r="V5567" s="1764">
        <f t="shared" si="1666"/>
        <v>0</v>
      </c>
      <c r="W5567" s="1764">
        <f t="shared" si="1667"/>
        <v>0</v>
      </c>
      <c r="X5567" s="1768"/>
      <c r="Y5567" s="1784"/>
      <c r="Z5567" s="1770"/>
      <c r="AA5567" s="1843"/>
      <c r="AB5567" s="1843"/>
      <c r="AH5567" s="1867"/>
      <c r="AK5567" s="1868"/>
      <c r="AL5567" s="1868"/>
    </row>
    <row r="5568" spans="9:38" x14ac:dyDescent="0.25">
      <c r="I5568" s="1783">
        <v>0</v>
      </c>
      <c r="J5568" s="1783">
        <v>0</v>
      </c>
      <c r="O5568" s="1764">
        <f t="shared" si="1661"/>
        <v>0</v>
      </c>
      <c r="P5568" s="1806" t="str">
        <f t="shared" si="1662"/>
        <v/>
      </c>
      <c r="R5568" s="1864" t="str">
        <f t="shared" si="1663"/>
        <v/>
      </c>
      <c r="S5568" s="1807">
        <f t="shared" si="1664"/>
        <v>0</v>
      </c>
      <c r="U5568" s="1764">
        <f t="shared" si="1665"/>
        <v>0</v>
      </c>
      <c r="V5568" s="1764">
        <f t="shared" si="1666"/>
        <v>0</v>
      </c>
      <c r="W5568" s="1764">
        <f t="shared" si="1667"/>
        <v>0</v>
      </c>
      <c r="X5568" s="1768"/>
      <c r="Y5568" s="1784"/>
      <c r="Z5568" s="1770"/>
      <c r="AA5568" s="1843"/>
      <c r="AB5568" s="1843"/>
      <c r="AH5568" s="1867"/>
      <c r="AK5568" s="1868"/>
      <c r="AL5568" s="1868"/>
    </row>
    <row r="5569" spans="9:38" x14ac:dyDescent="0.25">
      <c r="I5569" s="1783">
        <v>0</v>
      </c>
      <c r="J5569" s="1783">
        <v>0</v>
      </c>
      <c r="O5569" s="1764">
        <f t="shared" si="1661"/>
        <v>0</v>
      </c>
      <c r="P5569" s="1806" t="str">
        <f t="shared" si="1662"/>
        <v/>
      </c>
      <c r="R5569" s="1864" t="str">
        <f t="shared" si="1663"/>
        <v/>
      </c>
      <c r="S5569" s="1807">
        <f t="shared" si="1664"/>
        <v>0</v>
      </c>
      <c r="U5569" s="1764">
        <f t="shared" si="1665"/>
        <v>0</v>
      </c>
      <c r="V5569" s="1764">
        <f t="shared" si="1666"/>
        <v>0</v>
      </c>
      <c r="W5569" s="1764">
        <f t="shared" si="1667"/>
        <v>0</v>
      </c>
      <c r="X5569" s="1768"/>
      <c r="Y5569" s="1784"/>
      <c r="Z5569" s="1770"/>
      <c r="AA5569" s="1843"/>
      <c r="AB5569" s="1843"/>
      <c r="AH5569" s="1867"/>
      <c r="AK5569" s="1868"/>
      <c r="AL5569" s="1868"/>
    </row>
    <row r="5570" spans="9:38" x14ac:dyDescent="0.25">
      <c r="I5570" s="1783">
        <v>0</v>
      </c>
      <c r="J5570" s="1783">
        <v>0</v>
      </c>
      <c r="O5570" s="1764">
        <f t="shared" si="1661"/>
        <v>0</v>
      </c>
      <c r="P5570" s="1806" t="str">
        <f t="shared" si="1662"/>
        <v/>
      </c>
      <c r="R5570" s="1864" t="str">
        <f t="shared" si="1663"/>
        <v/>
      </c>
      <c r="S5570" s="1807">
        <f t="shared" si="1664"/>
        <v>0</v>
      </c>
      <c r="U5570" s="1764">
        <f t="shared" si="1665"/>
        <v>0</v>
      </c>
      <c r="V5570" s="1764">
        <f t="shared" si="1666"/>
        <v>0</v>
      </c>
      <c r="W5570" s="1764">
        <f t="shared" si="1667"/>
        <v>0</v>
      </c>
      <c r="X5570" s="1768"/>
      <c r="Y5570" s="1784"/>
      <c r="Z5570" s="1770"/>
      <c r="AA5570" s="1843"/>
      <c r="AB5570" s="1843"/>
      <c r="AH5570" s="1867"/>
      <c r="AK5570" s="1868"/>
      <c r="AL5570" s="1868"/>
    </row>
    <row r="5571" spans="9:38" x14ac:dyDescent="0.25">
      <c r="I5571" s="1783">
        <v>0</v>
      </c>
      <c r="J5571" s="1783">
        <v>0</v>
      </c>
      <c r="O5571" s="1764">
        <f t="shared" si="1661"/>
        <v>0</v>
      </c>
      <c r="P5571" s="1806" t="str">
        <f t="shared" si="1662"/>
        <v/>
      </c>
      <c r="R5571" s="1864" t="str">
        <f t="shared" si="1663"/>
        <v/>
      </c>
      <c r="S5571" s="1807">
        <f t="shared" si="1664"/>
        <v>0</v>
      </c>
      <c r="U5571" s="1764">
        <f t="shared" si="1665"/>
        <v>0</v>
      </c>
      <c r="V5571" s="1764">
        <f t="shared" si="1666"/>
        <v>0</v>
      </c>
      <c r="W5571" s="1764">
        <f t="shared" si="1667"/>
        <v>0</v>
      </c>
      <c r="X5571" s="1768"/>
      <c r="Y5571" s="1784"/>
      <c r="Z5571" s="1770"/>
      <c r="AA5571" s="1843"/>
      <c r="AB5571" s="1843"/>
      <c r="AH5571" s="1867"/>
      <c r="AK5571" s="1868"/>
      <c r="AL5571" s="1868"/>
    </row>
    <row r="5572" spans="9:38" x14ac:dyDescent="0.25">
      <c r="I5572" s="1783">
        <v>0</v>
      </c>
      <c r="J5572" s="1783">
        <v>0</v>
      </c>
      <c r="O5572" s="1764">
        <f t="shared" si="1661"/>
        <v>0</v>
      </c>
      <c r="P5572" s="1806" t="str">
        <f t="shared" si="1662"/>
        <v/>
      </c>
      <c r="R5572" s="1864" t="str">
        <f t="shared" si="1663"/>
        <v/>
      </c>
      <c r="S5572" s="1807">
        <f t="shared" si="1664"/>
        <v>0</v>
      </c>
      <c r="U5572" s="1764">
        <f t="shared" si="1665"/>
        <v>0</v>
      </c>
      <c r="V5572" s="1764">
        <f t="shared" si="1666"/>
        <v>0</v>
      </c>
      <c r="W5572" s="1764">
        <f t="shared" si="1667"/>
        <v>0</v>
      </c>
      <c r="X5572" s="1768"/>
      <c r="Y5572" s="1784"/>
      <c r="Z5572" s="1770"/>
      <c r="AA5572" s="1843"/>
      <c r="AB5572" s="1843"/>
      <c r="AH5572" s="1867"/>
      <c r="AK5572" s="1868"/>
      <c r="AL5572" s="1868"/>
    </row>
    <row r="5573" spans="9:38" x14ac:dyDescent="0.25">
      <c r="I5573" s="1783">
        <v>0</v>
      </c>
      <c r="J5573" s="1783">
        <v>0</v>
      </c>
      <c r="O5573" s="1764">
        <f t="shared" si="1661"/>
        <v>0</v>
      </c>
      <c r="P5573" s="1806" t="str">
        <f t="shared" si="1662"/>
        <v/>
      </c>
      <c r="R5573" s="1864" t="str">
        <f t="shared" si="1663"/>
        <v/>
      </c>
      <c r="S5573" s="1807">
        <f t="shared" si="1664"/>
        <v>0</v>
      </c>
      <c r="U5573" s="1764">
        <f t="shared" si="1665"/>
        <v>0</v>
      </c>
      <c r="V5573" s="1764">
        <f t="shared" si="1666"/>
        <v>0</v>
      </c>
      <c r="W5573" s="1764">
        <f t="shared" si="1667"/>
        <v>0</v>
      </c>
      <c r="X5573" s="1768"/>
      <c r="Y5573" s="1784"/>
      <c r="Z5573" s="1770"/>
      <c r="AA5573" s="1843"/>
      <c r="AB5573" s="1843"/>
      <c r="AH5573" s="1867"/>
      <c r="AK5573" s="1868"/>
      <c r="AL5573" s="1868"/>
    </row>
    <row r="5574" spans="9:38" x14ac:dyDescent="0.25">
      <c r="I5574" s="1783">
        <v>0</v>
      </c>
      <c r="J5574" s="1783">
        <v>0</v>
      </c>
      <c r="O5574" s="1764">
        <f t="shared" si="1661"/>
        <v>0</v>
      </c>
      <c r="P5574" s="1806" t="str">
        <f t="shared" si="1662"/>
        <v/>
      </c>
      <c r="R5574" s="1864" t="str">
        <f t="shared" si="1663"/>
        <v/>
      </c>
      <c r="S5574" s="1807">
        <f t="shared" si="1664"/>
        <v>0</v>
      </c>
      <c r="U5574" s="1764">
        <f t="shared" si="1665"/>
        <v>0</v>
      </c>
      <c r="V5574" s="1764">
        <f t="shared" si="1666"/>
        <v>0</v>
      </c>
      <c r="W5574" s="1764">
        <f t="shared" si="1667"/>
        <v>0</v>
      </c>
      <c r="X5574" s="1768"/>
      <c r="Y5574" s="1784"/>
      <c r="Z5574" s="1770"/>
      <c r="AA5574" s="1843"/>
      <c r="AB5574" s="1843"/>
      <c r="AH5574" s="1867"/>
      <c r="AK5574" s="1868"/>
      <c r="AL5574" s="1868"/>
    </row>
    <row r="5575" spans="9:38" x14ac:dyDescent="0.25">
      <c r="I5575" s="1783">
        <v>0</v>
      </c>
      <c r="J5575" s="1783">
        <v>0</v>
      </c>
      <c r="O5575" s="1764">
        <f t="shared" si="1661"/>
        <v>0</v>
      </c>
      <c r="P5575" s="1806" t="str">
        <f t="shared" si="1662"/>
        <v/>
      </c>
      <c r="R5575" s="1864" t="str">
        <f t="shared" si="1663"/>
        <v/>
      </c>
      <c r="S5575" s="1807">
        <f t="shared" si="1664"/>
        <v>0</v>
      </c>
      <c r="U5575" s="1764">
        <f t="shared" si="1665"/>
        <v>0</v>
      </c>
      <c r="V5575" s="1764">
        <f t="shared" si="1666"/>
        <v>0</v>
      </c>
      <c r="W5575" s="1764">
        <f t="shared" si="1667"/>
        <v>0</v>
      </c>
      <c r="X5575" s="1768"/>
      <c r="Y5575" s="1784"/>
      <c r="Z5575" s="1770"/>
      <c r="AA5575" s="1843"/>
      <c r="AB5575" s="1843"/>
      <c r="AH5575" s="1867"/>
      <c r="AK5575" s="1868"/>
      <c r="AL5575" s="1868"/>
    </row>
    <row r="5576" spans="9:38" x14ac:dyDescent="0.25">
      <c r="I5576" s="1783">
        <v>0</v>
      </c>
      <c r="J5576" s="1783">
        <v>0</v>
      </c>
      <c r="O5576" s="1764">
        <f t="shared" si="1661"/>
        <v>0</v>
      </c>
      <c r="P5576" s="1806" t="str">
        <f t="shared" si="1662"/>
        <v/>
      </c>
      <c r="R5576" s="1864" t="str">
        <f t="shared" si="1663"/>
        <v/>
      </c>
      <c r="S5576" s="1807">
        <f t="shared" si="1664"/>
        <v>0</v>
      </c>
      <c r="U5576" s="1764">
        <f t="shared" si="1665"/>
        <v>0</v>
      </c>
      <c r="V5576" s="1764">
        <f t="shared" si="1666"/>
        <v>0</v>
      </c>
      <c r="W5576" s="1764">
        <f t="shared" si="1667"/>
        <v>0</v>
      </c>
      <c r="X5576" s="1768"/>
      <c r="Y5576" s="1784"/>
      <c r="Z5576" s="1770"/>
      <c r="AA5576" s="1843"/>
      <c r="AB5576" s="1843"/>
      <c r="AH5576" s="1867"/>
      <c r="AK5576" s="1868"/>
      <c r="AL5576" s="1868"/>
    </row>
    <row r="5577" spans="9:38" x14ac:dyDescent="0.25">
      <c r="I5577" s="1783">
        <v>0</v>
      </c>
      <c r="J5577" s="1783">
        <v>0</v>
      </c>
      <c r="O5577" s="1764">
        <f t="shared" ref="O5577:O5634" si="1668">N5577-Q5577</f>
        <v>0</v>
      </c>
      <c r="P5577" s="1806" t="str">
        <f t="shared" ref="P5577:P5634" si="1669">IF(N5577&lt;=0,"",O5577/N5577)</f>
        <v/>
      </c>
      <c r="R5577" s="1864" t="str">
        <f t="shared" ref="R5577:R5634" si="1670">IF(N5577&lt;=0,"",Q5577/N5577)</f>
        <v/>
      </c>
      <c r="S5577" s="1807">
        <f t="shared" ref="S5577:S5634" si="1671">Q5577/$S$1</f>
        <v>0</v>
      </c>
      <c r="U5577" s="1764">
        <f t="shared" ref="U5577:U5634" si="1672">((1-I5577)*O5577)+((1-J5577)*Q5577)</f>
        <v>0</v>
      </c>
      <c r="V5577" s="1764">
        <f t="shared" ref="V5577:V5634" si="1673">L5577-W5577</f>
        <v>0</v>
      </c>
      <c r="W5577" s="1764">
        <f t="shared" ref="W5577:W5634" si="1674">X5577+AC5577+AH5577+AM5577+AO5577+AR5577</f>
        <v>0</v>
      </c>
      <c r="X5577" s="1768"/>
      <c r="Y5577" s="1784"/>
      <c r="Z5577" s="1770"/>
      <c r="AA5577" s="1843"/>
      <c r="AB5577" s="1843"/>
      <c r="AH5577" s="1867"/>
      <c r="AK5577" s="1868"/>
      <c r="AL5577" s="1868"/>
    </row>
    <row r="5578" spans="9:38" x14ac:dyDescent="0.25">
      <c r="I5578" s="1783">
        <v>0</v>
      </c>
      <c r="J5578" s="1783">
        <v>0</v>
      </c>
      <c r="O5578" s="1764">
        <f t="shared" si="1668"/>
        <v>0</v>
      </c>
      <c r="P5578" s="1806" t="str">
        <f t="shared" si="1669"/>
        <v/>
      </c>
      <c r="R5578" s="1864" t="str">
        <f t="shared" si="1670"/>
        <v/>
      </c>
      <c r="S5578" s="1807">
        <f t="shared" si="1671"/>
        <v>0</v>
      </c>
      <c r="U5578" s="1764">
        <f t="shared" si="1672"/>
        <v>0</v>
      </c>
      <c r="V5578" s="1764">
        <f t="shared" si="1673"/>
        <v>0</v>
      </c>
      <c r="W5578" s="1764">
        <f t="shared" si="1674"/>
        <v>0</v>
      </c>
      <c r="X5578" s="1768"/>
      <c r="Y5578" s="1784"/>
      <c r="Z5578" s="1770"/>
      <c r="AA5578" s="1843"/>
      <c r="AB5578" s="1843"/>
      <c r="AH5578" s="1867"/>
      <c r="AK5578" s="1868"/>
      <c r="AL5578" s="1868"/>
    </row>
    <row r="5579" spans="9:38" x14ac:dyDescent="0.25">
      <c r="I5579" s="1783">
        <v>0</v>
      </c>
      <c r="J5579" s="1783">
        <v>0</v>
      </c>
      <c r="O5579" s="1764">
        <f t="shared" si="1668"/>
        <v>0</v>
      </c>
      <c r="P5579" s="1806" t="str">
        <f t="shared" si="1669"/>
        <v/>
      </c>
      <c r="R5579" s="1864" t="str">
        <f t="shared" si="1670"/>
        <v/>
      </c>
      <c r="S5579" s="1807">
        <f t="shared" si="1671"/>
        <v>0</v>
      </c>
      <c r="U5579" s="1764">
        <f t="shared" si="1672"/>
        <v>0</v>
      </c>
      <c r="V5579" s="1764">
        <f t="shared" si="1673"/>
        <v>0</v>
      </c>
      <c r="W5579" s="1764">
        <f t="shared" si="1674"/>
        <v>0</v>
      </c>
      <c r="X5579" s="1768"/>
      <c r="Y5579" s="1784"/>
      <c r="Z5579" s="1770"/>
      <c r="AA5579" s="1843"/>
      <c r="AB5579" s="1843"/>
      <c r="AH5579" s="1867"/>
      <c r="AK5579" s="1868"/>
      <c r="AL5579" s="1868"/>
    </row>
    <row r="5580" spans="9:38" x14ac:dyDescent="0.25">
      <c r="I5580" s="1783">
        <v>0</v>
      </c>
      <c r="J5580" s="1783">
        <v>0</v>
      </c>
      <c r="O5580" s="1764">
        <f t="shared" si="1668"/>
        <v>0</v>
      </c>
      <c r="P5580" s="1806" t="str">
        <f t="shared" si="1669"/>
        <v/>
      </c>
      <c r="R5580" s="1864" t="str">
        <f t="shared" si="1670"/>
        <v/>
      </c>
      <c r="S5580" s="1807">
        <f t="shared" si="1671"/>
        <v>0</v>
      </c>
      <c r="U5580" s="1764">
        <f t="shared" si="1672"/>
        <v>0</v>
      </c>
      <c r="V5580" s="1764">
        <f t="shared" si="1673"/>
        <v>0</v>
      </c>
      <c r="W5580" s="1764">
        <f t="shared" si="1674"/>
        <v>0</v>
      </c>
      <c r="X5580" s="1768"/>
      <c r="Y5580" s="1784"/>
      <c r="Z5580" s="1770"/>
      <c r="AA5580" s="1843"/>
      <c r="AB5580" s="1843"/>
      <c r="AH5580" s="1867"/>
      <c r="AK5580" s="1868"/>
      <c r="AL5580" s="1868"/>
    </row>
    <row r="5581" spans="9:38" x14ac:dyDescent="0.25">
      <c r="I5581" s="1783">
        <v>0</v>
      </c>
      <c r="J5581" s="1783">
        <v>0</v>
      </c>
      <c r="O5581" s="1764">
        <f t="shared" si="1668"/>
        <v>0</v>
      </c>
      <c r="P5581" s="1806" t="str">
        <f t="shared" si="1669"/>
        <v/>
      </c>
      <c r="R5581" s="1864" t="str">
        <f t="shared" si="1670"/>
        <v/>
      </c>
      <c r="S5581" s="1807">
        <f t="shared" si="1671"/>
        <v>0</v>
      </c>
      <c r="U5581" s="1764">
        <f t="shared" si="1672"/>
        <v>0</v>
      </c>
      <c r="V5581" s="1764">
        <f t="shared" si="1673"/>
        <v>0</v>
      </c>
      <c r="W5581" s="1764">
        <f t="shared" si="1674"/>
        <v>0</v>
      </c>
      <c r="X5581" s="1768"/>
      <c r="Y5581" s="1784"/>
      <c r="Z5581" s="1770"/>
      <c r="AA5581" s="1843"/>
      <c r="AB5581" s="1843"/>
      <c r="AH5581" s="1867"/>
      <c r="AK5581" s="1868"/>
      <c r="AL5581" s="1868"/>
    </row>
    <row r="5582" spans="9:38" x14ac:dyDescent="0.25">
      <c r="I5582" s="1783">
        <v>0</v>
      </c>
      <c r="J5582" s="1783">
        <v>0</v>
      </c>
      <c r="O5582" s="1764">
        <f t="shared" si="1668"/>
        <v>0</v>
      </c>
      <c r="P5582" s="1806" t="str">
        <f t="shared" si="1669"/>
        <v/>
      </c>
      <c r="R5582" s="1864" t="str">
        <f t="shared" si="1670"/>
        <v/>
      </c>
      <c r="S5582" s="1807">
        <f t="shared" si="1671"/>
        <v>0</v>
      </c>
      <c r="U5582" s="1764">
        <f t="shared" si="1672"/>
        <v>0</v>
      </c>
      <c r="V5582" s="1764">
        <f t="shared" si="1673"/>
        <v>0</v>
      </c>
      <c r="W5582" s="1764">
        <f t="shared" si="1674"/>
        <v>0</v>
      </c>
      <c r="X5582" s="1768"/>
      <c r="Y5582" s="1784"/>
      <c r="Z5582" s="1770"/>
      <c r="AA5582" s="1843"/>
      <c r="AB5582" s="1843"/>
      <c r="AH5582" s="1867"/>
      <c r="AK5582" s="1868"/>
      <c r="AL5582" s="1868"/>
    </row>
    <row r="5583" spans="9:38" x14ac:dyDescent="0.25">
      <c r="I5583" s="1783">
        <v>0</v>
      </c>
      <c r="J5583" s="1783">
        <v>0</v>
      </c>
      <c r="O5583" s="1764">
        <f t="shared" si="1668"/>
        <v>0</v>
      </c>
      <c r="P5583" s="1806" t="str">
        <f t="shared" si="1669"/>
        <v/>
      </c>
      <c r="R5583" s="1864" t="str">
        <f t="shared" si="1670"/>
        <v/>
      </c>
      <c r="S5583" s="1807">
        <f t="shared" si="1671"/>
        <v>0</v>
      </c>
      <c r="U5583" s="1764">
        <f t="shared" si="1672"/>
        <v>0</v>
      </c>
      <c r="V5583" s="1764">
        <f t="shared" si="1673"/>
        <v>0</v>
      </c>
      <c r="W5583" s="1764">
        <f t="shared" si="1674"/>
        <v>0</v>
      </c>
      <c r="X5583" s="1768"/>
      <c r="Y5583" s="1784"/>
      <c r="Z5583" s="1770"/>
      <c r="AA5583" s="1843"/>
      <c r="AB5583" s="1843"/>
      <c r="AH5583" s="1867"/>
      <c r="AK5583" s="1868"/>
      <c r="AL5583" s="1868"/>
    </row>
    <row r="5584" spans="9:38" x14ac:dyDescent="0.25">
      <c r="I5584" s="1783">
        <v>0</v>
      </c>
      <c r="J5584" s="1783">
        <v>0</v>
      </c>
      <c r="O5584" s="1764">
        <f t="shared" si="1668"/>
        <v>0</v>
      </c>
      <c r="P5584" s="1806" t="str">
        <f t="shared" si="1669"/>
        <v/>
      </c>
      <c r="R5584" s="1864" t="str">
        <f t="shared" si="1670"/>
        <v/>
      </c>
      <c r="S5584" s="1807">
        <f t="shared" si="1671"/>
        <v>0</v>
      </c>
      <c r="U5584" s="1764">
        <f t="shared" si="1672"/>
        <v>0</v>
      </c>
      <c r="V5584" s="1764">
        <f t="shared" si="1673"/>
        <v>0</v>
      </c>
      <c r="W5584" s="1764">
        <f t="shared" si="1674"/>
        <v>0</v>
      </c>
      <c r="X5584" s="1768"/>
      <c r="Y5584" s="1784"/>
      <c r="Z5584" s="1770"/>
      <c r="AA5584" s="1843"/>
      <c r="AB5584" s="1843"/>
      <c r="AH5584" s="1867"/>
      <c r="AK5584" s="1868"/>
      <c r="AL5584" s="1868"/>
    </row>
    <row r="5585" spans="9:38" x14ac:dyDescent="0.25">
      <c r="I5585" s="1783">
        <v>0</v>
      </c>
      <c r="J5585" s="1783">
        <v>0</v>
      </c>
      <c r="O5585" s="1764">
        <f t="shared" si="1668"/>
        <v>0</v>
      </c>
      <c r="P5585" s="1806" t="str">
        <f t="shared" si="1669"/>
        <v/>
      </c>
      <c r="R5585" s="1864" t="str">
        <f t="shared" si="1670"/>
        <v/>
      </c>
      <c r="S5585" s="1807">
        <f t="shared" si="1671"/>
        <v>0</v>
      </c>
      <c r="U5585" s="1764">
        <f t="shared" si="1672"/>
        <v>0</v>
      </c>
      <c r="V5585" s="1764">
        <f t="shared" si="1673"/>
        <v>0</v>
      </c>
      <c r="W5585" s="1764">
        <f t="shared" si="1674"/>
        <v>0</v>
      </c>
      <c r="X5585" s="1768"/>
      <c r="Y5585" s="1784"/>
      <c r="Z5585" s="1770"/>
      <c r="AA5585" s="1843"/>
      <c r="AB5585" s="1843"/>
      <c r="AH5585" s="1867"/>
      <c r="AK5585" s="1868"/>
      <c r="AL5585" s="1868"/>
    </row>
    <row r="5586" spans="9:38" x14ac:dyDescent="0.25">
      <c r="I5586" s="1783">
        <v>0</v>
      </c>
      <c r="J5586" s="1783">
        <v>0</v>
      </c>
      <c r="O5586" s="1764">
        <f t="shared" si="1668"/>
        <v>0</v>
      </c>
      <c r="P5586" s="1806" t="str">
        <f t="shared" si="1669"/>
        <v/>
      </c>
      <c r="R5586" s="1864" t="str">
        <f t="shared" si="1670"/>
        <v/>
      </c>
      <c r="S5586" s="1807">
        <f t="shared" si="1671"/>
        <v>0</v>
      </c>
      <c r="U5586" s="1764">
        <f t="shared" si="1672"/>
        <v>0</v>
      </c>
      <c r="V5586" s="1764">
        <f t="shared" si="1673"/>
        <v>0</v>
      </c>
      <c r="W5586" s="1764">
        <f t="shared" si="1674"/>
        <v>0</v>
      </c>
      <c r="X5586" s="1768"/>
      <c r="Y5586" s="1784"/>
      <c r="Z5586" s="1770"/>
      <c r="AA5586" s="1843"/>
      <c r="AB5586" s="1843"/>
      <c r="AH5586" s="1867"/>
      <c r="AK5586" s="1868"/>
      <c r="AL5586" s="1868"/>
    </row>
    <row r="5587" spans="9:38" x14ac:dyDescent="0.25">
      <c r="I5587" s="1783">
        <v>0</v>
      </c>
      <c r="J5587" s="1783">
        <v>0</v>
      </c>
      <c r="O5587" s="1764">
        <f t="shared" si="1668"/>
        <v>0</v>
      </c>
      <c r="P5587" s="1806" t="str">
        <f t="shared" si="1669"/>
        <v/>
      </c>
      <c r="R5587" s="1864" t="str">
        <f t="shared" si="1670"/>
        <v/>
      </c>
      <c r="S5587" s="1807">
        <f t="shared" si="1671"/>
        <v>0</v>
      </c>
      <c r="U5587" s="1764">
        <f t="shared" si="1672"/>
        <v>0</v>
      </c>
      <c r="V5587" s="1764">
        <f t="shared" si="1673"/>
        <v>0</v>
      </c>
      <c r="W5587" s="1764">
        <f t="shared" si="1674"/>
        <v>0</v>
      </c>
      <c r="X5587" s="1768"/>
      <c r="Y5587" s="1784"/>
      <c r="Z5587" s="1770"/>
      <c r="AA5587" s="1843"/>
      <c r="AB5587" s="1843"/>
      <c r="AH5587" s="1867"/>
      <c r="AK5587" s="1868"/>
      <c r="AL5587" s="1868"/>
    </row>
    <row r="5588" spans="9:38" x14ac:dyDescent="0.25">
      <c r="I5588" s="1783">
        <v>0</v>
      </c>
      <c r="J5588" s="1783">
        <v>0</v>
      </c>
      <c r="O5588" s="1764">
        <f t="shared" si="1668"/>
        <v>0</v>
      </c>
      <c r="P5588" s="1806" t="str">
        <f t="shared" si="1669"/>
        <v/>
      </c>
      <c r="R5588" s="1864" t="str">
        <f t="shared" si="1670"/>
        <v/>
      </c>
      <c r="S5588" s="1807">
        <f t="shared" si="1671"/>
        <v>0</v>
      </c>
      <c r="U5588" s="1764">
        <f t="shared" si="1672"/>
        <v>0</v>
      </c>
      <c r="V5588" s="1764">
        <f t="shared" si="1673"/>
        <v>0</v>
      </c>
      <c r="W5588" s="1764">
        <f t="shared" si="1674"/>
        <v>0</v>
      </c>
      <c r="X5588" s="1768"/>
      <c r="Y5588" s="1784"/>
      <c r="Z5588" s="1770"/>
      <c r="AA5588" s="1843"/>
      <c r="AB5588" s="1843"/>
      <c r="AH5588" s="1867"/>
      <c r="AK5588" s="1868"/>
      <c r="AL5588" s="1868"/>
    </row>
    <row r="5589" spans="9:38" x14ac:dyDescent="0.25">
      <c r="I5589" s="1783">
        <v>0</v>
      </c>
      <c r="J5589" s="1783">
        <v>0</v>
      </c>
      <c r="O5589" s="1764">
        <f t="shared" si="1668"/>
        <v>0</v>
      </c>
      <c r="P5589" s="1806" t="str">
        <f t="shared" si="1669"/>
        <v/>
      </c>
      <c r="R5589" s="1864" t="str">
        <f t="shared" si="1670"/>
        <v/>
      </c>
      <c r="S5589" s="1807">
        <f t="shared" si="1671"/>
        <v>0</v>
      </c>
      <c r="U5589" s="1764">
        <f t="shared" si="1672"/>
        <v>0</v>
      </c>
      <c r="V5589" s="1764">
        <f t="shared" si="1673"/>
        <v>0</v>
      </c>
      <c r="W5589" s="1764">
        <f t="shared" si="1674"/>
        <v>0</v>
      </c>
      <c r="X5589" s="1768"/>
      <c r="Y5589" s="1784"/>
      <c r="Z5589" s="1770"/>
      <c r="AA5589" s="1843"/>
      <c r="AB5589" s="1843"/>
      <c r="AH5589" s="1867"/>
      <c r="AK5589" s="1868"/>
      <c r="AL5589" s="1868"/>
    </row>
    <row r="5590" spans="9:38" x14ac:dyDescent="0.25">
      <c r="I5590" s="1783">
        <v>0</v>
      </c>
      <c r="J5590" s="1783">
        <v>0</v>
      </c>
      <c r="O5590" s="1764">
        <f t="shared" si="1668"/>
        <v>0</v>
      </c>
      <c r="P5590" s="1806" t="str">
        <f t="shared" si="1669"/>
        <v/>
      </c>
      <c r="R5590" s="1864" t="str">
        <f t="shared" si="1670"/>
        <v/>
      </c>
      <c r="S5590" s="1807">
        <f t="shared" si="1671"/>
        <v>0</v>
      </c>
      <c r="U5590" s="1764">
        <f t="shared" si="1672"/>
        <v>0</v>
      </c>
      <c r="V5590" s="1764">
        <f t="shared" si="1673"/>
        <v>0</v>
      </c>
      <c r="W5590" s="1764">
        <f t="shared" si="1674"/>
        <v>0</v>
      </c>
      <c r="X5590" s="1768"/>
      <c r="Y5590" s="1784"/>
      <c r="Z5590" s="1770"/>
      <c r="AA5590" s="1843"/>
      <c r="AB5590" s="1843"/>
      <c r="AH5590" s="1867"/>
      <c r="AK5590" s="1868"/>
      <c r="AL5590" s="1868"/>
    </row>
    <row r="5591" spans="9:38" x14ac:dyDescent="0.25">
      <c r="I5591" s="1783">
        <v>0</v>
      </c>
      <c r="J5591" s="1783">
        <v>0</v>
      </c>
      <c r="O5591" s="1764">
        <f t="shared" si="1668"/>
        <v>0</v>
      </c>
      <c r="P5591" s="1806" t="str">
        <f t="shared" si="1669"/>
        <v/>
      </c>
      <c r="R5591" s="1864" t="str">
        <f t="shared" si="1670"/>
        <v/>
      </c>
      <c r="S5591" s="1807">
        <f t="shared" si="1671"/>
        <v>0</v>
      </c>
      <c r="U5591" s="1764">
        <f t="shared" si="1672"/>
        <v>0</v>
      </c>
      <c r="V5591" s="1764">
        <f t="shared" si="1673"/>
        <v>0</v>
      </c>
      <c r="W5591" s="1764">
        <f t="shared" si="1674"/>
        <v>0</v>
      </c>
      <c r="X5591" s="1768"/>
      <c r="Y5591" s="1784"/>
      <c r="Z5591" s="1770"/>
      <c r="AA5591" s="1843"/>
      <c r="AB5591" s="1843"/>
      <c r="AH5591" s="1867"/>
      <c r="AK5591" s="1868"/>
      <c r="AL5591" s="1868"/>
    </row>
    <row r="5592" spans="9:38" x14ac:dyDescent="0.25">
      <c r="I5592" s="1783">
        <v>0</v>
      </c>
      <c r="J5592" s="1783">
        <v>0</v>
      </c>
      <c r="O5592" s="1764">
        <f t="shared" si="1668"/>
        <v>0</v>
      </c>
      <c r="P5592" s="1806" t="str">
        <f t="shared" si="1669"/>
        <v/>
      </c>
      <c r="R5592" s="1864" t="str">
        <f t="shared" si="1670"/>
        <v/>
      </c>
      <c r="S5592" s="1807">
        <f t="shared" si="1671"/>
        <v>0</v>
      </c>
      <c r="U5592" s="1764">
        <f t="shared" si="1672"/>
        <v>0</v>
      </c>
      <c r="V5592" s="1764">
        <f t="shared" si="1673"/>
        <v>0</v>
      </c>
      <c r="W5592" s="1764">
        <f t="shared" si="1674"/>
        <v>0</v>
      </c>
      <c r="X5592" s="1768"/>
      <c r="Y5592" s="1784"/>
      <c r="Z5592" s="1770"/>
      <c r="AA5592" s="1843"/>
      <c r="AB5592" s="1843"/>
      <c r="AH5592" s="1867"/>
      <c r="AK5592" s="1868"/>
      <c r="AL5592" s="1868"/>
    </row>
    <row r="5593" spans="9:38" x14ac:dyDescent="0.25">
      <c r="I5593" s="1783">
        <v>0</v>
      </c>
      <c r="J5593" s="1783">
        <v>0</v>
      </c>
      <c r="O5593" s="1764">
        <f t="shared" si="1668"/>
        <v>0</v>
      </c>
      <c r="P5593" s="1806" t="str">
        <f t="shared" si="1669"/>
        <v/>
      </c>
      <c r="R5593" s="1864" t="str">
        <f t="shared" si="1670"/>
        <v/>
      </c>
      <c r="S5593" s="1807">
        <f t="shared" si="1671"/>
        <v>0</v>
      </c>
      <c r="U5593" s="1764">
        <f t="shared" si="1672"/>
        <v>0</v>
      </c>
      <c r="V5593" s="1764">
        <f t="shared" si="1673"/>
        <v>0</v>
      </c>
      <c r="W5593" s="1764">
        <f t="shared" si="1674"/>
        <v>0</v>
      </c>
      <c r="X5593" s="1768"/>
      <c r="Y5593" s="1784"/>
      <c r="Z5593" s="1770"/>
      <c r="AA5593" s="1843"/>
      <c r="AB5593" s="1843"/>
      <c r="AH5593" s="1867"/>
      <c r="AK5593" s="1868"/>
      <c r="AL5593" s="1868"/>
    </row>
    <row r="5594" spans="9:38" x14ac:dyDescent="0.25">
      <c r="I5594" s="1783">
        <v>0</v>
      </c>
      <c r="J5594" s="1783">
        <v>0</v>
      </c>
      <c r="O5594" s="1764">
        <f t="shared" si="1668"/>
        <v>0</v>
      </c>
      <c r="P5594" s="1806" t="str">
        <f t="shared" si="1669"/>
        <v/>
      </c>
      <c r="R5594" s="1864" t="str">
        <f t="shared" si="1670"/>
        <v/>
      </c>
      <c r="S5594" s="1807">
        <f t="shared" si="1671"/>
        <v>0</v>
      </c>
      <c r="U5594" s="1764">
        <f t="shared" si="1672"/>
        <v>0</v>
      </c>
      <c r="V5594" s="1764">
        <f t="shared" si="1673"/>
        <v>0</v>
      </c>
      <c r="W5594" s="1764">
        <f t="shared" si="1674"/>
        <v>0</v>
      </c>
      <c r="X5594" s="1768"/>
      <c r="Y5594" s="1784"/>
      <c r="Z5594" s="1770"/>
      <c r="AA5594" s="1843"/>
      <c r="AB5594" s="1843"/>
      <c r="AH5594" s="1867"/>
      <c r="AK5594" s="1868"/>
      <c r="AL5594" s="1868"/>
    </row>
    <row r="5595" spans="9:38" x14ac:dyDescent="0.25">
      <c r="I5595" s="1783">
        <v>0</v>
      </c>
      <c r="J5595" s="1783">
        <v>0</v>
      </c>
      <c r="O5595" s="1764">
        <f t="shared" si="1668"/>
        <v>0</v>
      </c>
      <c r="P5595" s="1806" t="str">
        <f t="shared" si="1669"/>
        <v/>
      </c>
      <c r="R5595" s="1864" t="str">
        <f t="shared" si="1670"/>
        <v/>
      </c>
      <c r="S5595" s="1807">
        <f t="shared" si="1671"/>
        <v>0</v>
      </c>
      <c r="U5595" s="1764">
        <f t="shared" si="1672"/>
        <v>0</v>
      </c>
      <c r="V5595" s="1764">
        <f t="shared" si="1673"/>
        <v>0</v>
      </c>
      <c r="W5595" s="1764">
        <f t="shared" si="1674"/>
        <v>0</v>
      </c>
      <c r="X5595" s="1768"/>
      <c r="Y5595" s="1784"/>
      <c r="Z5595" s="1770"/>
      <c r="AA5595" s="1843"/>
      <c r="AB5595" s="1843"/>
      <c r="AH5595" s="1867"/>
      <c r="AK5595" s="1868"/>
      <c r="AL5595" s="1868"/>
    </row>
    <row r="5596" spans="9:38" x14ac:dyDescent="0.25">
      <c r="I5596" s="1783">
        <v>0</v>
      </c>
      <c r="J5596" s="1783">
        <v>0</v>
      </c>
      <c r="O5596" s="1764">
        <f t="shared" si="1668"/>
        <v>0</v>
      </c>
      <c r="P5596" s="1806" t="str">
        <f t="shared" si="1669"/>
        <v/>
      </c>
      <c r="R5596" s="1864" t="str">
        <f t="shared" si="1670"/>
        <v/>
      </c>
      <c r="S5596" s="1807">
        <f t="shared" si="1671"/>
        <v>0</v>
      </c>
      <c r="U5596" s="1764">
        <f t="shared" si="1672"/>
        <v>0</v>
      </c>
      <c r="V5596" s="1764">
        <f t="shared" si="1673"/>
        <v>0</v>
      </c>
      <c r="W5596" s="1764">
        <f t="shared" si="1674"/>
        <v>0</v>
      </c>
      <c r="X5596" s="1768"/>
      <c r="Y5596" s="1784"/>
      <c r="Z5596" s="1770"/>
      <c r="AA5596" s="1843"/>
      <c r="AB5596" s="1843"/>
      <c r="AH5596" s="1867"/>
      <c r="AK5596" s="1868"/>
      <c r="AL5596" s="1868"/>
    </row>
    <row r="5597" spans="9:38" x14ac:dyDescent="0.25">
      <c r="I5597" s="1783">
        <v>0</v>
      </c>
      <c r="J5597" s="1783">
        <v>0</v>
      </c>
      <c r="O5597" s="1764">
        <f t="shared" si="1668"/>
        <v>0</v>
      </c>
      <c r="P5597" s="1806" t="str">
        <f t="shared" si="1669"/>
        <v/>
      </c>
      <c r="R5597" s="1864" t="str">
        <f t="shared" si="1670"/>
        <v/>
      </c>
      <c r="S5597" s="1807">
        <f t="shared" si="1671"/>
        <v>0</v>
      </c>
      <c r="U5597" s="1764">
        <f t="shared" si="1672"/>
        <v>0</v>
      </c>
      <c r="V5597" s="1764">
        <f t="shared" si="1673"/>
        <v>0</v>
      </c>
      <c r="W5597" s="1764">
        <f t="shared" si="1674"/>
        <v>0</v>
      </c>
      <c r="X5597" s="1768"/>
      <c r="Y5597" s="1784"/>
      <c r="Z5597" s="1770"/>
      <c r="AA5597" s="1843"/>
      <c r="AB5597" s="1843"/>
      <c r="AH5597" s="1867"/>
      <c r="AK5597" s="1868"/>
      <c r="AL5597" s="1868"/>
    </row>
    <row r="5598" spans="9:38" x14ac:dyDescent="0.25">
      <c r="I5598" s="1783">
        <v>0</v>
      </c>
      <c r="J5598" s="1783">
        <v>0</v>
      </c>
      <c r="O5598" s="1764">
        <f t="shared" si="1668"/>
        <v>0</v>
      </c>
      <c r="P5598" s="1806" t="str">
        <f t="shared" si="1669"/>
        <v/>
      </c>
      <c r="R5598" s="1864" t="str">
        <f t="shared" si="1670"/>
        <v/>
      </c>
      <c r="S5598" s="1807">
        <f t="shared" si="1671"/>
        <v>0</v>
      </c>
      <c r="U5598" s="1764">
        <f t="shared" si="1672"/>
        <v>0</v>
      </c>
      <c r="V5598" s="1764">
        <f t="shared" si="1673"/>
        <v>0</v>
      </c>
      <c r="W5598" s="1764">
        <f t="shared" si="1674"/>
        <v>0</v>
      </c>
      <c r="X5598" s="1768"/>
      <c r="Y5598" s="1784"/>
      <c r="Z5598" s="1770"/>
      <c r="AA5598" s="1843"/>
      <c r="AB5598" s="1843"/>
      <c r="AH5598" s="1867"/>
      <c r="AK5598" s="1868"/>
      <c r="AL5598" s="1868"/>
    </row>
    <row r="5599" spans="9:38" x14ac:dyDescent="0.25">
      <c r="I5599" s="1783">
        <v>0</v>
      </c>
      <c r="J5599" s="1783">
        <v>0</v>
      </c>
      <c r="O5599" s="1764">
        <f t="shared" si="1668"/>
        <v>0</v>
      </c>
      <c r="P5599" s="1806" t="str">
        <f t="shared" si="1669"/>
        <v/>
      </c>
      <c r="R5599" s="1864" t="str">
        <f t="shared" si="1670"/>
        <v/>
      </c>
      <c r="S5599" s="1807">
        <f t="shared" si="1671"/>
        <v>0</v>
      </c>
      <c r="U5599" s="1764">
        <f t="shared" si="1672"/>
        <v>0</v>
      </c>
      <c r="V5599" s="1764">
        <f t="shared" si="1673"/>
        <v>0</v>
      </c>
      <c r="W5599" s="1764">
        <f t="shared" si="1674"/>
        <v>0</v>
      </c>
      <c r="X5599" s="1768"/>
      <c r="Y5599" s="1784"/>
      <c r="Z5599" s="1770"/>
      <c r="AA5599" s="1843"/>
      <c r="AB5599" s="1843"/>
      <c r="AH5599" s="1867"/>
      <c r="AK5599" s="1868"/>
      <c r="AL5599" s="1868"/>
    </row>
    <row r="5600" spans="9:38" x14ac:dyDescent="0.25">
      <c r="I5600" s="1783">
        <v>0</v>
      </c>
      <c r="J5600" s="1783">
        <v>0</v>
      </c>
      <c r="O5600" s="1764">
        <f t="shared" si="1668"/>
        <v>0</v>
      </c>
      <c r="P5600" s="1806" t="str">
        <f t="shared" si="1669"/>
        <v/>
      </c>
      <c r="R5600" s="1864" t="str">
        <f t="shared" si="1670"/>
        <v/>
      </c>
      <c r="S5600" s="1807">
        <f t="shared" si="1671"/>
        <v>0</v>
      </c>
      <c r="U5600" s="1764">
        <f t="shared" si="1672"/>
        <v>0</v>
      </c>
      <c r="V5600" s="1764">
        <f t="shared" si="1673"/>
        <v>0</v>
      </c>
      <c r="W5600" s="1764">
        <f t="shared" si="1674"/>
        <v>0</v>
      </c>
      <c r="X5600" s="1768"/>
      <c r="Y5600" s="1784"/>
      <c r="Z5600" s="1770"/>
      <c r="AA5600" s="1843"/>
      <c r="AB5600" s="1843"/>
      <c r="AH5600" s="1867"/>
      <c r="AK5600" s="1868"/>
      <c r="AL5600" s="1868"/>
    </row>
    <row r="5601" spans="9:38" x14ac:dyDescent="0.25">
      <c r="I5601" s="1783">
        <v>0</v>
      </c>
      <c r="J5601" s="1783">
        <v>0</v>
      </c>
      <c r="O5601" s="1764">
        <f t="shared" si="1668"/>
        <v>0</v>
      </c>
      <c r="P5601" s="1806" t="str">
        <f t="shared" si="1669"/>
        <v/>
      </c>
      <c r="R5601" s="1864" t="str">
        <f t="shared" si="1670"/>
        <v/>
      </c>
      <c r="S5601" s="1807">
        <f t="shared" si="1671"/>
        <v>0</v>
      </c>
      <c r="U5601" s="1764">
        <f t="shared" si="1672"/>
        <v>0</v>
      </c>
      <c r="V5601" s="1764">
        <f t="shared" si="1673"/>
        <v>0</v>
      </c>
      <c r="W5601" s="1764">
        <f t="shared" si="1674"/>
        <v>0</v>
      </c>
      <c r="X5601" s="1768"/>
      <c r="Y5601" s="1784"/>
      <c r="Z5601" s="1770"/>
      <c r="AA5601" s="1843"/>
      <c r="AB5601" s="1843"/>
      <c r="AH5601" s="1867"/>
      <c r="AK5601" s="1868"/>
      <c r="AL5601" s="1868"/>
    </row>
    <row r="5602" spans="9:38" x14ac:dyDescent="0.25">
      <c r="I5602" s="1783">
        <v>0</v>
      </c>
      <c r="J5602" s="1783">
        <v>0</v>
      </c>
      <c r="O5602" s="1764">
        <f t="shared" si="1668"/>
        <v>0</v>
      </c>
      <c r="P5602" s="1806" t="str">
        <f t="shared" si="1669"/>
        <v/>
      </c>
      <c r="R5602" s="1864" t="str">
        <f t="shared" si="1670"/>
        <v/>
      </c>
      <c r="S5602" s="1807">
        <f t="shared" si="1671"/>
        <v>0</v>
      </c>
      <c r="U5602" s="1764">
        <f t="shared" si="1672"/>
        <v>0</v>
      </c>
      <c r="V5602" s="1764">
        <f t="shared" si="1673"/>
        <v>0</v>
      </c>
      <c r="W5602" s="1764">
        <f t="shared" si="1674"/>
        <v>0</v>
      </c>
      <c r="X5602" s="1768"/>
      <c r="Y5602" s="1784"/>
      <c r="Z5602" s="1770"/>
      <c r="AA5602" s="1843"/>
      <c r="AB5602" s="1843"/>
      <c r="AH5602" s="1867"/>
      <c r="AK5602" s="1868"/>
      <c r="AL5602" s="1868"/>
    </row>
    <row r="5603" spans="9:38" x14ac:dyDescent="0.25">
      <c r="I5603" s="1783">
        <v>0</v>
      </c>
      <c r="J5603" s="1783">
        <v>0</v>
      </c>
      <c r="O5603" s="1764">
        <f t="shared" si="1668"/>
        <v>0</v>
      </c>
      <c r="P5603" s="1806" t="str">
        <f t="shared" si="1669"/>
        <v/>
      </c>
      <c r="R5603" s="1864" t="str">
        <f t="shared" si="1670"/>
        <v/>
      </c>
      <c r="S5603" s="1807">
        <f t="shared" si="1671"/>
        <v>0</v>
      </c>
      <c r="U5603" s="1764">
        <f t="shared" si="1672"/>
        <v>0</v>
      </c>
      <c r="V5603" s="1764">
        <f t="shared" si="1673"/>
        <v>0</v>
      </c>
      <c r="W5603" s="1764">
        <f t="shared" si="1674"/>
        <v>0</v>
      </c>
      <c r="X5603" s="1768"/>
      <c r="Y5603" s="1784"/>
      <c r="Z5603" s="1770"/>
      <c r="AA5603" s="1843"/>
      <c r="AB5603" s="1843"/>
      <c r="AH5603" s="1867"/>
      <c r="AK5603" s="1868"/>
      <c r="AL5603" s="1868"/>
    </row>
    <row r="5604" spans="9:38" x14ac:dyDescent="0.25">
      <c r="I5604" s="1783">
        <v>0</v>
      </c>
      <c r="J5604" s="1783">
        <v>0</v>
      </c>
      <c r="O5604" s="1764">
        <f t="shared" si="1668"/>
        <v>0</v>
      </c>
      <c r="P5604" s="1806" t="str">
        <f t="shared" si="1669"/>
        <v/>
      </c>
      <c r="R5604" s="1864" t="str">
        <f t="shared" si="1670"/>
        <v/>
      </c>
      <c r="S5604" s="1807">
        <f t="shared" si="1671"/>
        <v>0</v>
      </c>
      <c r="U5604" s="1764">
        <f t="shared" si="1672"/>
        <v>0</v>
      </c>
      <c r="V5604" s="1764">
        <f t="shared" si="1673"/>
        <v>0</v>
      </c>
      <c r="W5604" s="1764">
        <f t="shared" si="1674"/>
        <v>0</v>
      </c>
      <c r="X5604" s="1768"/>
      <c r="Y5604" s="1784"/>
      <c r="Z5604" s="1770"/>
      <c r="AA5604" s="1843"/>
      <c r="AB5604" s="1843"/>
      <c r="AH5604" s="1867"/>
      <c r="AK5604" s="1868"/>
      <c r="AL5604" s="1868"/>
    </row>
    <row r="5605" spans="9:38" x14ac:dyDescent="0.25">
      <c r="I5605" s="1783">
        <v>0</v>
      </c>
      <c r="J5605" s="1783">
        <v>0</v>
      </c>
      <c r="O5605" s="1764">
        <f t="shared" si="1668"/>
        <v>0</v>
      </c>
      <c r="P5605" s="1806" t="str">
        <f t="shared" si="1669"/>
        <v/>
      </c>
      <c r="R5605" s="1864" t="str">
        <f t="shared" si="1670"/>
        <v/>
      </c>
      <c r="S5605" s="1807">
        <f t="shared" si="1671"/>
        <v>0</v>
      </c>
      <c r="U5605" s="1764">
        <f t="shared" si="1672"/>
        <v>0</v>
      </c>
      <c r="V5605" s="1764">
        <f t="shared" si="1673"/>
        <v>0</v>
      </c>
      <c r="W5605" s="1764">
        <f t="shared" si="1674"/>
        <v>0</v>
      </c>
      <c r="X5605" s="1768"/>
      <c r="Y5605" s="1784"/>
      <c r="Z5605" s="1770"/>
      <c r="AA5605" s="1843"/>
      <c r="AB5605" s="1843"/>
      <c r="AH5605" s="1867"/>
      <c r="AK5605" s="1868"/>
      <c r="AL5605" s="1868"/>
    </row>
    <row r="5606" spans="9:38" x14ac:dyDescent="0.25">
      <c r="I5606" s="1783">
        <v>0</v>
      </c>
      <c r="J5606" s="1783">
        <v>0</v>
      </c>
      <c r="O5606" s="1764">
        <f t="shared" si="1668"/>
        <v>0</v>
      </c>
      <c r="P5606" s="1806" t="str">
        <f t="shared" si="1669"/>
        <v/>
      </c>
      <c r="R5606" s="1864" t="str">
        <f t="shared" si="1670"/>
        <v/>
      </c>
      <c r="S5606" s="1807">
        <f t="shared" si="1671"/>
        <v>0</v>
      </c>
      <c r="U5606" s="1764">
        <f t="shared" si="1672"/>
        <v>0</v>
      </c>
      <c r="V5606" s="1764">
        <f t="shared" si="1673"/>
        <v>0</v>
      </c>
      <c r="W5606" s="1764">
        <f t="shared" si="1674"/>
        <v>0</v>
      </c>
      <c r="X5606" s="1768"/>
      <c r="Y5606" s="1784"/>
      <c r="Z5606" s="1770"/>
      <c r="AA5606" s="1843"/>
      <c r="AB5606" s="1843"/>
      <c r="AH5606" s="1867"/>
      <c r="AK5606" s="1868"/>
      <c r="AL5606" s="1868"/>
    </row>
    <row r="5607" spans="9:38" x14ac:dyDescent="0.25">
      <c r="I5607" s="1783">
        <v>0</v>
      </c>
      <c r="J5607" s="1783">
        <v>0</v>
      </c>
      <c r="O5607" s="1764">
        <f t="shared" si="1668"/>
        <v>0</v>
      </c>
      <c r="P5607" s="1806" t="str">
        <f t="shared" si="1669"/>
        <v/>
      </c>
      <c r="R5607" s="1864" t="str">
        <f t="shared" si="1670"/>
        <v/>
      </c>
      <c r="S5607" s="1807">
        <f t="shared" si="1671"/>
        <v>0</v>
      </c>
      <c r="U5607" s="1764">
        <f t="shared" si="1672"/>
        <v>0</v>
      </c>
      <c r="V5607" s="1764">
        <f t="shared" si="1673"/>
        <v>0</v>
      </c>
      <c r="W5607" s="1764">
        <f t="shared" si="1674"/>
        <v>0</v>
      </c>
      <c r="X5607" s="1768"/>
      <c r="Y5607" s="1784"/>
      <c r="Z5607" s="1770"/>
      <c r="AA5607" s="1843"/>
      <c r="AB5607" s="1843"/>
      <c r="AH5607" s="1867"/>
      <c r="AK5607" s="1868"/>
      <c r="AL5607" s="1868"/>
    </row>
    <row r="5608" spans="9:38" x14ac:dyDescent="0.25">
      <c r="I5608" s="1783">
        <v>0</v>
      </c>
      <c r="J5608" s="1783">
        <v>0</v>
      </c>
      <c r="O5608" s="1764">
        <f t="shared" si="1668"/>
        <v>0</v>
      </c>
      <c r="P5608" s="1806" t="str">
        <f t="shared" si="1669"/>
        <v/>
      </c>
      <c r="R5608" s="1864" t="str">
        <f t="shared" si="1670"/>
        <v/>
      </c>
      <c r="S5608" s="1807">
        <f t="shared" si="1671"/>
        <v>0</v>
      </c>
      <c r="U5608" s="1764">
        <f t="shared" si="1672"/>
        <v>0</v>
      </c>
      <c r="V5608" s="1764">
        <f t="shared" si="1673"/>
        <v>0</v>
      </c>
      <c r="W5608" s="1764">
        <f t="shared" si="1674"/>
        <v>0</v>
      </c>
      <c r="X5608" s="1768"/>
      <c r="Y5608" s="1784"/>
      <c r="Z5608" s="1770"/>
      <c r="AA5608" s="1843"/>
      <c r="AB5608" s="1843"/>
      <c r="AH5608" s="1867"/>
      <c r="AK5608" s="1868"/>
      <c r="AL5608" s="1868"/>
    </row>
    <row r="5609" spans="9:38" x14ac:dyDescent="0.25">
      <c r="I5609" s="1783">
        <v>0</v>
      </c>
      <c r="J5609" s="1783">
        <v>0</v>
      </c>
      <c r="O5609" s="1764">
        <f t="shared" si="1668"/>
        <v>0</v>
      </c>
      <c r="P5609" s="1806" t="str">
        <f t="shared" si="1669"/>
        <v/>
      </c>
      <c r="R5609" s="1864" t="str">
        <f t="shared" si="1670"/>
        <v/>
      </c>
      <c r="S5609" s="1807">
        <f t="shared" si="1671"/>
        <v>0</v>
      </c>
      <c r="U5609" s="1764">
        <f t="shared" si="1672"/>
        <v>0</v>
      </c>
      <c r="V5609" s="1764">
        <f t="shared" si="1673"/>
        <v>0</v>
      </c>
      <c r="W5609" s="1764">
        <f t="shared" si="1674"/>
        <v>0</v>
      </c>
      <c r="X5609" s="1768"/>
      <c r="Y5609" s="1784"/>
      <c r="Z5609" s="1770"/>
      <c r="AA5609" s="1843"/>
      <c r="AB5609" s="1843"/>
      <c r="AH5609" s="1867"/>
      <c r="AK5609" s="1868"/>
      <c r="AL5609" s="1868"/>
    </row>
    <row r="5610" spans="9:38" x14ac:dyDescent="0.25">
      <c r="I5610" s="1783">
        <v>0</v>
      </c>
      <c r="J5610" s="1783">
        <v>0</v>
      </c>
      <c r="O5610" s="1764">
        <f t="shared" si="1668"/>
        <v>0</v>
      </c>
      <c r="P5610" s="1806" t="str">
        <f t="shared" si="1669"/>
        <v/>
      </c>
      <c r="R5610" s="1864" t="str">
        <f t="shared" si="1670"/>
        <v/>
      </c>
      <c r="S5610" s="1807">
        <f t="shared" si="1671"/>
        <v>0</v>
      </c>
      <c r="U5610" s="1764">
        <f t="shared" si="1672"/>
        <v>0</v>
      </c>
      <c r="V5610" s="1764">
        <f t="shared" si="1673"/>
        <v>0</v>
      </c>
      <c r="W5610" s="1764">
        <f t="shared" si="1674"/>
        <v>0</v>
      </c>
      <c r="X5610" s="1768"/>
      <c r="Y5610" s="1784"/>
      <c r="Z5610" s="1770"/>
      <c r="AA5610" s="1843"/>
      <c r="AB5610" s="1843"/>
      <c r="AH5610" s="1867"/>
      <c r="AK5610" s="1868"/>
      <c r="AL5610" s="1868"/>
    </row>
    <row r="5611" spans="9:38" x14ac:dyDescent="0.25">
      <c r="I5611" s="1783">
        <v>0</v>
      </c>
      <c r="J5611" s="1783">
        <v>0</v>
      </c>
      <c r="O5611" s="1764">
        <f t="shared" si="1668"/>
        <v>0</v>
      </c>
      <c r="P5611" s="1806" t="str">
        <f t="shared" si="1669"/>
        <v/>
      </c>
      <c r="R5611" s="1864" t="str">
        <f t="shared" si="1670"/>
        <v/>
      </c>
      <c r="S5611" s="1807">
        <f t="shared" si="1671"/>
        <v>0</v>
      </c>
      <c r="U5611" s="1764">
        <f t="shared" si="1672"/>
        <v>0</v>
      </c>
      <c r="V5611" s="1764">
        <f t="shared" si="1673"/>
        <v>0</v>
      </c>
      <c r="W5611" s="1764">
        <f t="shared" si="1674"/>
        <v>0</v>
      </c>
      <c r="X5611" s="1768"/>
      <c r="Y5611" s="1784"/>
      <c r="Z5611" s="1770"/>
      <c r="AA5611" s="1843"/>
      <c r="AB5611" s="1843"/>
      <c r="AH5611" s="1867"/>
      <c r="AK5611" s="1868"/>
      <c r="AL5611" s="1868"/>
    </row>
    <row r="5612" spans="9:38" x14ac:dyDescent="0.25">
      <c r="I5612" s="1783">
        <v>0</v>
      </c>
      <c r="J5612" s="1783">
        <v>0</v>
      </c>
      <c r="O5612" s="1764">
        <f t="shared" si="1668"/>
        <v>0</v>
      </c>
      <c r="P5612" s="1806" t="str">
        <f t="shared" si="1669"/>
        <v/>
      </c>
      <c r="R5612" s="1864" t="str">
        <f t="shared" si="1670"/>
        <v/>
      </c>
      <c r="S5612" s="1807">
        <f t="shared" si="1671"/>
        <v>0</v>
      </c>
      <c r="U5612" s="1764">
        <f t="shared" si="1672"/>
        <v>0</v>
      </c>
      <c r="V5612" s="1764">
        <f t="shared" si="1673"/>
        <v>0</v>
      </c>
      <c r="W5612" s="1764">
        <f t="shared" si="1674"/>
        <v>0</v>
      </c>
      <c r="X5612" s="1768"/>
      <c r="Y5612" s="1784"/>
      <c r="Z5612" s="1770"/>
      <c r="AA5612" s="1843"/>
      <c r="AB5612" s="1843"/>
      <c r="AH5612" s="1867"/>
      <c r="AK5612" s="1868"/>
      <c r="AL5612" s="1868"/>
    </row>
    <row r="5613" spans="9:38" x14ac:dyDescent="0.25">
      <c r="I5613" s="1783">
        <v>0</v>
      </c>
      <c r="J5613" s="1783">
        <v>0</v>
      </c>
      <c r="O5613" s="1764">
        <f t="shared" si="1668"/>
        <v>0</v>
      </c>
      <c r="P5613" s="1806" t="str">
        <f t="shared" si="1669"/>
        <v/>
      </c>
      <c r="R5613" s="1864" t="str">
        <f t="shared" si="1670"/>
        <v/>
      </c>
      <c r="S5613" s="1807">
        <f t="shared" si="1671"/>
        <v>0</v>
      </c>
      <c r="U5613" s="1764">
        <f t="shared" si="1672"/>
        <v>0</v>
      </c>
      <c r="V5613" s="1764">
        <f t="shared" si="1673"/>
        <v>0</v>
      </c>
      <c r="W5613" s="1764">
        <f t="shared" si="1674"/>
        <v>0</v>
      </c>
      <c r="X5613" s="1768"/>
      <c r="Y5613" s="1784"/>
      <c r="Z5613" s="1770"/>
      <c r="AA5613" s="1843"/>
      <c r="AB5613" s="1843"/>
      <c r="AH5613" s="1867"/>
      <c r="AK5613" s="1868"/>
      <c r="AL5613" s="1868"/>
    </row>
    <row r="5614" spans="9:38" x14ac:dyDescent="0.25">
      <c r="I5614" s="1783">
        <v>0</v>
      </c>
      <c r="J5614" s="1783">
        <v>0</v>
      </c>
      <c r="O5614" s="1764">
        <f t="shared" si="1668"/>
        <v>0</v>
      </c>
      <c r="P5614" s="1806" t="str">
        <f t="shared" si="1669"/>
        <v/>
      </c>
      <c r="R5614" s="1864" t="str">
        <f t="shared" si="1670"/>
        <v/>
      </c>
      <c r="S5614" s="1807">
        <f t="shared" si="1671"/>
        <v>0</v>
      </c>
      <c r="U5614" s="1764">
        <f t="shared" si="1672"/>
        <v>0</v>
      </c>
      <c r="V5614" s="1764">
        <f t="shared" si="1673"/>
        <v>0</v>
      </c>
      <c r="W5614" s="1764">
        <f t="shared" si="1674"/>
        <v>0</v>
      </c>
      <c r="X5614" s="1768"/>
      <c r="Y5614" s="1784"/>
      <c r="Z5614" s="1770"/>
      <c r="AA5614" s="1843"/>
      <c r="AB5614" s="1843"/>
      <c r="AH5614" s="1867"/>
      <c r="AK5614" s="1868"/>
      <c r="AL5614" s="1868"/>
    </row>
    <row r="5615" spans="9:38" x14ac:dyDescent="0.25">
      <c r="I5615" s="1783">
        <v>0</v>
      </c>
      <c r="J5615" s="1783">
        <v>0</v>
      </c>
      <c r="O5615" s="1764">
        <f t="shared" si="1668"/>
        <v>0</v>
      </c>
      <c r="P5615" s="1806" t="str">
        <f t="shared" si="1669"/>
        <v/>
      </c>
      <c r="R5615" s="1864" t="str">
        <f t="shared" si="1670"/>
        <v/>
      </c>
      <c r="S5615" s="1807">
        <f t="shared" si="1671"/>
        <v>0</v>
      </c>
      <c r="U5615" s="1764">
        <f t="shared" si="1672"/>
        <v>0</v>
      </c>
      <c r="V5615" s="1764">
        <f t="shared" si="1673"/>
        <v>0</v>
      </c>
      <c r="W5615" s="1764">
        <f t="shared" si="1674"/>
        <v>0</v>
      </c>
      <c r="X5615" s="1768"/>
      <c r="Y5615" s="1784"/>
      <c r="Z5615" s="1770"/>
      <c r="AA5615" s="1843"/>
      <c r="AB5615" s="1843"/>
      <c r="AH5615" s="1867"/>
      <c r="AK5615" s="1868"/>
      <c r="AL5615" s="1868"/>
    </row>
    <row r="5616" spans="9:38" x14ac:dyDescent="0.25">
      <c r="I5616" s="1783">
        <v>0</v>
      </c>
      <c r="J5616" s="1783">
        <v>0</v>
      </c>
      <c r="O5616" s="1764">
        <f t="shared" si="1668"/>
        <v>0</v>
      </c>
      <c r="P5616" s="1806" t="str">
        <f t="shared" si="1669"/>
        <v/>
      </c>
      <c r="R5616" s="1864" t="str">
        <f t="shared" si="1670"/>
        <v/>
      </c>
      <c r="S5616" s="1807">
        <f t="shared" si="1671"/>
        <v>0</v>
      </c>
      <c r="U5616" s="1764">
        <f t="shared" si="1672"/>
        <v>0</v>
      </c>
      <c r="V5616" s="1764">
        <f t="shared" si="1673"/>
        <v>0</v>
      </c>
      <c r="W5616" s="1764">
        <f t="shared" si="1674"/>
        <v>0</v>
      </c>
      <c r="X5616" s="1768"/>
      <c r="Y5616" s="1784"/>
      <c r="Z5616" s="1770"/>
      <c r="AA5616" s="1843"/>
      <c r="AB5616" s="1843"/>
      <c r="AH5616" s="1867"/>
      <c r="AK5616" s="1868"/>
      <c r="AL5616" s="1868"/>
    </row>
    <row r="5617" spans="9:38" x14ac:dyDescent="0.25">
      <c r="I5617" s="1783">
        <v>0</v>
      </c>
      <c r="J5617" s="1783">
        <v>0</v>
      </c>
      <c r="O5617" s="1764">
        <f t="shared" si="1668"/>
        <v>0</v>
      </c>
      <c r="P5617" s="1806" t="str">
        <f t="shared" si="1669"/>
        <v/>
      </c>
      <c r="R5617" s="1864" t="str">
        <f t="shared" si="1670"/>
        <v/>
      </c>
      <c r="S5617" s="1807">
        <f t="shared" si="1671"/>
        <v>0</v>
      </c>
      <c r="U5617" s="1764">
        <f t="shared" si="1672"/>
        <v>0</v>
      </c>
      <c r="V5617" s="1764">
        <f t="shared" si="1673"/>
        <v>0</v>
      </c>
      <c r="W5617" s="1764">
        <f t="shared" si="1674"/>
        <v>0</v>
      </c>
      <c r="X5617" s="1768"/>
      <c r="Y5617" s="1784"/>
      <c r="Z5617" s="1770"/>
      <c r="AA5617" s="1843"/>
      <c r="AB5617" s="1843"/>
      <c r="AH5617" s="1867"/>
      <c r="AK5617" s="1868"/>
      <c r="AL5617" s="1868"/>
    </row>
    <row r="5618" spans="9:38" x14ac:dyDescent="0.25">
      <c r="I5618" s="1783">
        <v>0</v>
      </c>
      <c r="J5618" s="1783">
        <v>0</v>
      </c>
      <c r="O5618" s="1764">
        <f t="shared" si="1668"/>
        <v>0</v>
      </c>
      <c r="P5618" s="1806" t="str">
        <f t="shared" si="1669"/>
        <v/>
      </c>
      <c r="R5618" s="1864" t="str">
        <f t="shared" si="1670"/>
        <v/>
      </c>
      <c r="S5618" s="1807">
        <f t="shared" si="1671"/>
        <v>0</v>
      </c>
      <c r="U5618" s="1764">
        <f t="shared" si="1672"/>
        <v>0</v>
      </c>
      <c r="V5618" s="1764">
        <f t="shared" si="1673"/>
        <v>0</v>
      </c>
      <c r="W5618" s="1764">
        <f t="shared" si="1674"/>
        <v>0</v>
      </c>
      <c r="X5618" s="1768"/>
      <c r="Y5618" s="1784"/>
      <c r="Z5618" s="1770"/>
      <c r="AA5618" s="1843"/>
      <c r="AB5618" s="1843"/>
      <c r="AH5618" s="1867"/>
      <c r="AK5618" s="1868"/>
      <c r="AL5618" s="1868"/>
    </row>
    <row r="5619" spans="9:38" x14ac:dyDescent="0.25">
      <c r="I5619" s="1783">
        <v>0</v>
      </c>
      <c r="J5619" s="1783">
        <v>0</v>
      </c>
      <c r="O5619" s="1764">
        <f t="shared" si="1668"/>
        <v>0</v>
      </c>
      <c r="P5619" s="1806" t="str">
        <f t="shared" si="1669"/>
        <v/>
      </c>
      <c r="R5619" s="1864" t="str">
        <f t="shared" si="1670"/>
        <v/>
      </c>
      <c r="S5619" s="1807">
        <f t="shared" si="1671"/>
        <v>0</v>
      </c>
      <c r="U5619" s="1764">
        <f t="shared" si="1672"/>
        <v>0</v>
      </c>
      <c r="V5619" s="1764">
        <f t="shared" si="1673"/>
        <v>0</v>
      </c>
      <c r="W5619" s="1764">
        <f t="shared" si="1674"/>
        <v>0</v>
      </c>
      <c r="X5619" s="1768"/>
      <c r="Y5619" s="1784"/>
      <c r="Z5619" s="1770"/>
      <c r="AA5619" s="1843"/>
      <c r="AB5619" s="1843"/>
      <c r="AH5619" s="1867"/>
      <c r="AK5619" s="1868"/>
      <c r="AL5619" s="1868"/>
    </row>
    <row r="5620" spans="9:38" x14ac:dyDescent="0.25">
      <c r="I5620" s="1783">
        <v>0</v>
      </c>
      <c r="J5620" s="1783">
        <v>0</v>
      </c>
      <c r="O5620" s="1764">
        <f t="shared" si="1668"/>
        <v>0</v>
      </c>
      <c r="P5620" s="1806" t="str">
        <f t="shared" si="1669"/>
        <v/>
      </c>
      <c r="R5620" s="1864" t="str">
        <f t="shared" si="1670"/>
        <v/>
      </c>
      <c r="S5620" s="1807">
        <f t="shared" si="1671"/>
        <v>0</v>
      </c>
      <c r="U5620" s="1764">
        <f t="shared" si="1672"/>
        <v>0</v>
      </c>
      <c r="V5620" s="1764">
        <f t="shared" si="1673"/>
        <v>0</v>
      </c>
      <c r="W5620" s="1764">
        <f t="shared" si="1674"/>
        <v>0</v>
      </c>
      <c r="X5620" s="1768"/>
      <c r="Y5620" s="1784"/>
      <c r="Z5620" s="1770"/>
      <c r="AA5620" s="1843"/>
      <c r="AB5620" s="1843"/>
      <c r="AH5620" s="1867"/>
      <c r="AK5620" s="1868"/>
      <c r="AL5620" s="1868"/>
    </row>
    <row r="5621" spans="9:38" x14ac:dyDescent="0.25">
      <c r="I5621" s="1783">
        <v>0</v>
      </c>
      <c r="J5621" s="1783">
        <v>0</v>
      </c>
      <c r="O5621" s="1764">
        <f t="shared" si="1668"/>
        <v>0</v>
      </c>
      <c r="P5621" s="1806" t="str">
        <f t="shared" si="1669"/>
        <v/>
      </c>
      <c r="R5621" s="1864" t="str">
        <f t="shared" si="1670"/>
        <v/>
      </c>
      <c r="S5621" s="1807">
        <f t="shared" si="1671"/>
        <v>0</v>
      </c>
      <c r="U5621" s="1764">
        <f t="shared" si="1672"/>
        <v>0</v>
      </c>
      <c r="V5621" s="1764">
        <f t="shared" si="1673"/>
        <v>0</v>
      </c>
      <c r="W5621" s="1764">
        <f t="shared" si="1674"/>
        <v>0</v>
      </c>
      <c r="X5621" s="1768"/>
      <c r="Y5621" s="1784"/>
      <c r="Z5621" s="1770"/>
      <c r="AA5621" s="1843"/>
      <c r="AB5621" s="1843"/>
      <c r="AH5621" s="1867"/>
      <c r="AK5621" s="1868"/>
      <c r="AL5621" s="1868"/>
    </row>
    <row r="5622" spans="9:38" x14ac:dyDescent="0.25">
      <c r="I5622" s="1783">
        <v>0</v>
      </c>
      <c r="J5622" s="1783">
        <v>0</v>
      </c>
      <c r="O5622" s="1764">
        <f t="shared" si="1668"/>
        <v>0</v>
      </c>
      <c r="P5622" s="1806" t="str">
        <f t="shared" si="1669"/>
        <v/>
      </c>
      <c r="R5622" s="1864" t="str">
        <f t="shared" si="1670"/>
        <v/>
      </c>
      <c r="S5622" s="1807">
        <f t="shared" si="1671"/>
        <v>0</v>
      </c>
      <c r="U5622" s="1764">
        <f t="shared" si="1672"/>
        <v>0</v>
      </c>
      <c r="V5622" s="1764">
        <f t="shared" si="1673"/>
        <v>0</v>
      </c>
      <c r="W5622" s="1764">
        <f t="shared" si="1674"/>
        <v>0</v>
      </c>
      <c r="X5622" s="1768"/>
      <c r="Y5622" s="1784"/>
      <c r="Z5622" s="1770"/>
      <c r="AA5622" s="1843"/>
      <c r="AB5622" s="1843"/>
      <c r="AH5622" s="1867"/>
      <c r="AK5622" s="1868"/>
      <c r="AL5622" s="1868"/>
    </row>
    <row r="5623" spans="9:38" x14ac:dyDescent="0.25">
      <c r="I5623" s="1783">
        <v>0</v>
      </c>
      <c r="J5623" s="1783">
        <v>0</v>
      </c>
      <c r="O5623" s="1764">
        <f t="shared" si="1668"/>
        <v>0</v>
      </c>
      <c r="P5623" s="1806" t="str">
        <f t="shared" si="1669"/>
        <v/>
      </c>
      <c r="R5623" s="1864" t="str">
        <f t="shared" si="1670"/>
        <v/>
      </c>
      <c r="S5623" s="1807">
        <f t="shared" si="1671"/>
        <v>0</v>
      </c>
      <c r="U5623" s="1764">
        <f t="shared" si="1672"/>
        <v>0</v>
      </c>
      <c r="V5623" s="1764">
        <f t="shared" si="1673"/>
        <v>0</v>
      </c>
      <c r="W5623" s="1764">
        <f t="shared" si="1674"/>
        <v>0</v>
      </c>
      <c r="X5623" s="1768"/>
      <c r="Y5623" s="1784"/>
      <c r="Z5623" s="1770"/>
      <c r="AA5623" s="1843"/>
      <c r="AB5623" s="1843"/>
      <c r="AH5623" s="1867"/>
      <c r="AK5623" s="1868"/>
      <c r="AL5623" s="1868"/>
    </row>
    <row r="5624" spans="9:38" x14ac:dyDescent="0.25">
      <c r="I5624" s="1783">
        <v>0</v>
      </c>
      <c r="J5624" s="1783">
        <v>0</v>
      </c>
      <c r="O5624" s="1764">
        <f t="shared" si="1668"/>
        <v>0</v>
      </c>
      <c r="P5624" s="1806" t="str">
        <f t="shared" si="1669"/>
        <v/>
      </c>
      <c r="R5624" s="1864" t="str">
        <f t="shared" si="1670"/>
        <v/>
      </c>
      <c r="S5624" s="1807">
        <f t="shared" si="1671"/>
        <v>0</v>
      </c>
      <c r="U5624" s="1764">
        <f t="shared" si="1672"/>
        <v>0</v>
      </c>
      <c r="V5624" s="1764">
        <f t="shared" si="1673"/>
        <v>0</v>
      </c>
      <c r="W5624" s="1764">
        <f t="shared" si="1674"/>
        <v>0</v>
      </c>
      <c r="X5624" s="1768"/>
      <c r="Y5624" s="1784"/>
      <c r="Z5624" s="1770"/>
      <c r="AA5624" s="1843"/>
      <c r="AB5624" s="1843"/>
      <c r="AH5624" s="1867"/>
      <c r="AK5624" s="1868"/>
      <c r="AL5624" s="1868"/>
    </row>
    <row r="5625" spans="9:38" x14ac:dyDescent="0.25">
      <c r="I5625" s="1783">
        <v>0</v>
      </c>
      <c r="J5625" s="1783">
        <v>0</v>
      </c>
      <c r="O5625" s="1764">
        <f t="shared" si="1668"/>
        <v>0</v>
      </c>
      <c r="P5625" s="1806" t="str">
        <f t="shared" si="1669"/>
        <v/>
      </c>
      <c r="R5625" s="1864" t="str">
        <f t="shared" si="1670"/>
        <v/>
      </c>
      <c r="S5625" s="1807">
        <f t="shared" si="1671"/>
        <v>0</v>
      </c>
      <c r="U5625" s="1764">
        <f t="shared" si="1672"/>
        <v>0</v>
      </c>
      <c r="V5625" s="1764">
        <f t="shared" si="1673"/>
        <v>0</v>
      </c>
      <c r="W5625" s="1764">
        <f t="shared" si="1674"/>
        <v>0</v>
      </c>
      <c r="X5625" s="1768"/>
      <c r="Y5625" s="1784"/>
      <c r="Z5625" s="1770"/>
      <c r="AA5625" s="1843"/>
      <c r="AB5625" s="1843"/>
      <c r="AH5625" s="1867"/>
      <c r="AK5625" s="1868"/>
      <c r="AL5625" s="1868"/>
    </row>
    <row r="5626" spans="9:38" x14ac:dyDescent="0.25">
      <c r="I5626" s="1783">
        <v>0</v>
      </c>
      <c r="J5626" s="1783">
        <v>0</v>
      </c>
      <c r="O5626" s="1764">
        <f t="shared" si="1668"/>
        <v>0</v>
      </c>
      <c r="P5626" s="1806" t="str">
        <f t="shared" si="1669"/>
        <v/>
      </c>
      <c r="R5626" s="1864" t="str">
        <f t="shared" si="1670"/>
        <v/>
      </c>
      <c r="S5626" s="1807">
        <f t="shared" si="1671"/>
        <v>0</v>
      </c>
      <c r="U5626" s="1764">
        <f t="shared" si="1672"/>
        <v>0</v>
      </c>
      <c r="V5626" s="1764">
        <f t="shared" si="1673"/>
        <v>0</v>
      </c>
      <c r="W5626" s="1764">
        <f t="shared" si="1674"/>
        <v>0</v>
      </c>
      <c r="X5626" s="1768"/>
      <c r="Y5626" s="1784"/>
      <c r="Z5626" s="1770"/>
      <c r="AA5626" s="1843"/>
      <c r="AB5626" s="1843"/>
      <c r="AH5626" s="1867"/>
      <c r="AK5626" s="1868"/>
      <c r="AL5626" s="1868"/>
    </row>
    <row r="5627" spans="9:38" x14ac:dyDescent="0.25">
      <c r="I5627" s="1783">
        <v>0</v>
      </c>
      <c r="J5627" s="1783">
        <v>0</v>
      </c>
      <c r="O5627" s="1764">
        <f t="shared" si="1668"/>
        <v>0</v>
      </c>
      <c r="P5627" s="1806" t="str">
        <f t="shared" si="1669"/>
        <v/>
      </c>
      <c r="R5627" s="1864" t="str">
        <f t="shared" si="1670"/>
        <v/>
      </c>
      <c r="S5627" s="1807">
        <f t="shared" si="1671"/>
        <v>0</v>
      </c>
      <c r="U5627" s="1764">
        <f t="shared" si="1672"/>
        <v>0</v>
      </c>
      <c r="V5627" s="1764">
        <f t="shared" si="1673"/>
        <v>0</v>
      </c>
      <c r="W5627" s="1764">
        <f t="shared" si="1674"/>
        <v>0</v>
      </c>
      <c r="X5627" s="1768"/>
      <c r="Y5627" s="1784"/>
      <c r="Z5627" s="1770"/>
      <c r="AA5627" s="1843"/>
      <c r="AB5627" s="1843"/>
      <c r="AH5627" s="1867"/>
      <c r="AK5627" s="1868"/>
      <c r="AL5627" s="1868"/>
    </row>
    <row r="5628" spans="9:38" x14ac:dyDescent="0.25">
      <c r="I5628" s="1783">
        <v>0</v>
      </c>
      <c r="J5628" s="1783">
        <v>0</v>
      </c>
      <c r="O5628" s="1764">
        <f t="shared" si="1668"/>
        <v>0</v>
      </c>
      <c r="P5628" s="1806" t="str">
        <f t="shared" si="1669"/>
        <v/>
      </c>
      <c r="R5628" s="1864" t="str">
        <f t="shared" si="1670"/>
        <v/>
      </c>
      <c r="S5628" s="1807">
        <f t="shared" si="1671"/>
        <v>0</v>
      </c>
      <c r="U5628" s="1764">
        <f t="shared" si="1672"/>
        <v>0</v>
      </c>
      <c r="V5628" s="1764">
        <f t="shared" si="1673"/>
        <v>0</v>
      </c>
      <c r="W5628" s="1764">
        <f t="shared" si="1674"/>
        <v>0</v>
      </c>
      <c r="X5628" s="1768"/>
      <c r="Y5628" s="1784"/>
      <c r="Z5628" s="1770"/>
      <c r="AA5628" s="1843"/>
      <c r="AB5628" s="1843"/>
      <c r="AH5628" s="1867"/>
      <c r="AK5628" s="1868"/>
      <c r="AL5628" s="1868"/>
    </row>
    <row r="5629" spans="9:38" x14ac:dyDescent="0.25">
      <c r="I5629" s="1783">
        <v>0</v>
      </c>
      <c r="J5629" s="1783">
        <v>0</v>
      </c>
      <c r="O5629" s="1764">
        <f t="shared" si="1668"/>
        <v>0</v>
      </c>
      <c r="P5629" s="1806" t="str">
        <f t="shared" si="1669"/>
        <v/>
      </c>
      <c r="R5629" s="1864" t="str">
        <f t="shared" si="1670"/>
        <v/>
      </c>
      <c r="S5629" s="1807">
        <f t="shared" si="1671"/>
        <v>0</v>
      </c>
      <c r="U5629" s="1764">
        <f t="shared" si="1672"/>
        <v>0</v>
      </c>
      <c r="V5629" s="1764">
        <f t="shared" si="1673"/>
        <v>0</v>
      </c>
      <c r="W5629" s="1764">
        <f t="shared" si="1674"/>
        <v>0</v>
      </c>
      <c r="X5629" s="1768"/>
      <c r="Y5629" s="1784"/>
      <c r="Z5629" s="1770"/>
      <c r="AA5629" s="1843"/>
      <c r="AB5629" s="1843"/>
      <c r="AH5629" s="1867"/>
      <c r="AK5629" s="1868"/>
      <c r="AL5629" s="1868"/>
    </row>
    <row r="5630" spans="9:38" x14ac:dyDescent="0.25">
      <c r="I5630" s="1783">
        <v>0</v>
      </c>
      <c r="J5630" s="1783">
        <v>0</v>
      </c>
      <c r="O5630" s="1764">
        <f t="shared" si="1668"/>
        <v>0</v>
      </c>
      <c r="P5630" s="1806" t="str">
        <f t="shared" si="1669"/>
        <v/>
      </c>
      <c r="R5630" s="1864" t="str">
        <f t="shared" si="1670"/>
        <v/>
      </c>
      <c r="S5630" s="1807">
        <f t="shared" si="1671"/>
        <v>0</v>
      </c>
      <c r="U5630" s="1764">
        <f t="shared" si="1672"/>
        <v>0</v>
      </c>
      <c r="V5630" s="1764">
        <f t="shared" si="1673"/>
        <v>0</v>
      </c>
      <c r="W5630" s="1764">
        <f t="shared" si="1674"/>
        <v>0</v>
      </c>
      <c r="X5630" s="1768"/>
      <c r="Y5630" s="1784"/>
      <c r="Z5630" s="1770"/>
      <c r="AA5630" s="1843"/>
      <c r="AB5630" s="1843"/>
      <c r="AH5630" s="1867"/>
      <c r="AK5630" s="1868"/>
      <c r="AL5630" s="1868"/>
    </row>
    <row r="5631" spans="9:38" x14ac:dyDescent="0.25">
      <c r="I5631" s="1783">
        <v>0</v>
      </c>
      <c r="J5631" s="1783">
        <v>0</v>
      </c>
      <c r="O5631" s="1764">
        <f t="shared" si="1668"/>
        <v>0</v>
      </c>
      <c r="P5631" s="1806" t="str">
        <f t="shared" si="1669"/>
        <v/>
      </c>
      <c r="R5631" s="1864" t="str">
        <f t="shared" si="1670"/>
        <v/>
      </c>
      <c r="S5631" s="1807">
        <f t="shared" si="1671"/>
        <v>0</v>
      </c>
      <c r="U5631" s="1764">
        <f t="shared" si="1672"/>
        <v>0</v>
      </c>
      <c r="V5631" s="1764">
        <f t="shared" si="1673"/>
        <v>0</v>
      </c>
      <c r="W5631" s="1764">
        <f t="shared" si="1674"/>
        <v>0</v>
      </c>
      <c r="X5631" s="1768"/>
      <c r="Y5631" s="1784"/>
      <c r="Z5631" s="1770"/>
      <c r="AA5631" s="1843"/>
      <c r="AB5631" s="1843"/>
      <c r="AH5631" s="1867"/>
      <c r="AK5631" s="1868"/>
      <c r="AL5631" s="1868"/>
    </row>
    <row r="5632" spans="9:38" x14ac:dyDescent="0.25">
      <c r="I5632" s="1783">
        <v>0</v>
      </c>
      <c r="J5632" s="1783">
        <v>0</v>
      </c>
      <c r="O5632" s="1764">
        <f t="shared" si="1668"/>
        <v>0</v>
      </c>
      <c r="P5632" s="1806" t="str">
        <f t="shared" si="1669"/>
        <v/>
      </c>
      <c r="R5632" s="1864" t="str">
        <f t="shared" si="1670"/>
        <v/>
      </c>
      <c r="S5632" s="1807">
        <f t="shared" si="1671"/>
        <v>0</v>
      </c>
      <c r="U5632" s="1764">
        <f t="shared" si="1672"/>
        <v>0</v>
      </c>
      <c r="V5632" s="1764">
        <f t="shared" si="1673"/>
        <v>0</v>
      </c>
      <c r="W5632" s="1764">
        <f t="shared" si="1674"/>
        <v>0</v>
      </c>
      <c r="X5632" s="1768"/>
      <c r="Y5632" s="1784"/>
      <c r="Z5632" s="1770"/>
      <c r="AA5632" s="1843"/>
      <c r="AB5632" s="1843"/>
      <c r="AH5632" s="1867"/>
      <c r="AK5632" s="1868"/>
      <c r="AL5632" s="1868"/>
    </row>
    <row r="5633" spans="9:38" x14ac:dyDescent="0.25">
      <c r="I5633" s="1783">
        <v>0</v>
      </c>
      <c r="J5633" s="1783">
        <v>0</v>
      </c>
      <c r="O5633" s="1764">
        <f t="shared" si="1668"/>
        <v>0</v>
      </c>
      <c r="P5633" s="1806" t="str">
        <f t="shared" si="1669"/>
        <v/>
      </c>
      <c r="R5633" s="1864" t="str">
        <f t="shared" si="1670"/>
        <v/>
      </c>
      <c r="S5633" s="1807">
        <f t="shared" si="1671"/>
        <v>0</v>
      </c>
      <c r="U5633" s="1764">
        <f t="shared" si="1672"/>
        <v>0</v>
      </c>
      <c r="V5633" s="1764">
        <f t="shared" si="1673"/>
        <v>0</v>
      </c>
      <c r="W5633" s="1764">
        <f t="shared" si="1674"/>
        <v>0</v>
      </c>
      <c r="X5633" s="1768"/>
      <c r="Y5633" s="1784"/>
      <c r="Z5633" s="1770"/>
      <c r="AA5633" s="1843"/>
      <c r="AB5633" s="1843"/>
      <c r="AH5633" s="1867"/>
      <c r="AK5633" s="1868"/>
      <c r="AL5633" s="1868"/>
    </row>
    <row r="5634" spans="9:38" x14ac:dyDescent="0.25">
      <c r="I5634" s="1783">
        <v>0</v>
      </c>
      <c r="J5634" s="1783">
        <v>0</v>
      </c>
      <c r="O5634" s="1764">
        <f t="shared" si="1668"/>
        <v>0</v>
      </c>
      <c r="P5634" s="1806" t="str">
        <f t="shared" si="1669"/>
        <v/>
      </c>
      <c r="R5634" s="1864" t="str">
        <f t="shared" si="1670"/>
        <v/>
      </c>
      <c r="S5634" s="1807">
        <f t="shared" si="1671"/>
        <v>0</v>
      </c>
      <c r="U5634" s="1764">
        <f t="shared" si="1672"/>
        <v>0</v>
      </c>
      <c r="V5634" s="1764">
        <f t="shared" si="1673"/>
        <v>0</v>
      </c>
      <c r="W5634" s="1764">
        <f t="shared" si="1674"/>
        <v>0</v>
      </c>
      <c r="X5634" s="1768"/>
      <c r="Y5634" s="1784"/>
      <c r="Z5634" s="1770"/>
      <c r="AA5634" s="1843"/>
      <c r="AB5634" s="1843"/>
      <c r="AH5634" s="1867"/>
      <c r="AK5634" s="1868"/>
      <c r="AL5634" s="1868"/>
    </row>
  </sheetData>
  <sheetProtection selectLockedCells="1" selectUnlockedCells="1"/>
  <customSheetViews>
    <customSheetView guid="{2B955BE0-C0D7-4178-BB91-BB50E7E2B647}" scale="80" showRuler="0">
      <pane xSplit="3" ySplit="3" topLeftCell="D1678" activePane="bottomRight" state="frozen"/>
      <selection pane="bottomRight" activeCell="D1728" sqref="D172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67" activePane="bottomRight" state="frozen"/>
      <selection pane="bottomRight" activeCell="A1687" sqref="A1687:H168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V1416" activePane="bottomRight" state="frozen"/>
      <selection pane="bottomRight" activeCell="AE1430" sqref="AE143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D1651">
      <selection activeCell="AB1655" sqref="AB165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2CDCF1B-A998-4C66-A90E-5BC54F71D148}" scale="85" showRuler="0" topLeftCell="A390">
      <selection activeCell="Q179" sqref="Q17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9" type="noConversion"/>
  <pageMargins left="0.12986111111111112" right="0.12986111111111112" top="1.1812499999999999" bottom="1.1812499999999999" header="0.78749999999999998" footer="0.78749999999999998"/>
  <pageSetup paperSize="9" scale="10" firstPageNumber="0" pageOrder="overThenDown" orientation="landscape" horizontalDpi="300" verticalDpi="300" r:id="rId11"/>
  <headerFooter alignWithMargins="0">
    <oddHeader>&amp;C&amp;"Times New Roman,Standaard"&amp;12&amp;A</oddHeader>
    <oddFooter>&amp;C&amp;"Times New Roman,Standaard"&amp;12Pagina &amp;P</oddFooter>
  </headerFooter>
  <ignoredErrors>
    <ignoredError sqref="L3 E256" formulaRange="1"/>
    <ignoredError sqref="R145 V353" formula="1"/>
  </ignoredErrors>
  <legacy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pageSetUpPr fitToPage="1"/>
  </sheetPr>
  <dimension ref="A1:AI605"/>
  <sheetViews>
    <sheetView tabSelected="1" showRuler="0" zoomScale="95" zoomScaleNormal="95" zoomScaleSheetLayoutView="100" workbookViewId="0">
      <pane xSplit="20" ySplit="2" topLeftCell="U376" activePane="bottomRight" state="frozen"/>
      <selection pane="topRight" activeCell="R1" sqref="R1"/>
      <selection pane="bottomLeft" activeCell="A3" sqref="A3"/>
      <selection pane="bottomRight" activeCell="M49" sqref="M49"/>
    </sheetView>
  </sheetViews>
  <sheetFormatPr defaultColWidth="13" defaultRowHeight="12" x14ac:dyDescent="0.2"/>
  <cols>
    <col min="1" max="1" width="9.140625" style="2002" customWidth="1"/>
    <col min="2" max="2" width="11.7109375" style="2061" customWidth="1"/>
    <col min="3" max="3" width="21" style="2061" bestFit="1" customWidth="1"/>
    <col min="4" max="4" width="49.28515625" style="2061" customWidth="1"/>
    <col min="5" max="5" width="14.7109375" style="2002" bestFit="1" customWidth="1"/>
    <col min="6" max="6" width="5.140625" style="2002" customWidth="1"/>
    <col min="7" max="8" width="4.42578125" style="2002" bestFit="1" customWidth="1"/>
    <col min="9" max="9" width="4.28515625" style="2002" bestFit="1" customWidth="1"/>
    <col min="10" max="11" width="6" style="2062" bestFit="1" customWidth="1"/>
    <col min="12" max="12" width="4.5703125" style="2224" customWidth="1"/>
    <col min="13" max="13" width="4.140625" style="2224" customWidth="1"/>
    <col min="14" max="14" width="6.85546875" style="2072" customWidth="1"/>
    <col min="15" max="15" width="6.5703125" style="2072" customWidth="1"/>
    <col min="16" max="16" width="3.42578125" style="2072" customWidth="1"/>
    <col min="17" max="20" width="3" style="2072" bestFit="1" customWidth="1"/>
    <col min="21" max="21" width="13.5703125" style="2061" customWidth="1"/>
    <col min="22" max="22" width="7.5703125" style="2062" bestFit="1" customWidth="1"/>
    <col min="23" max="23" width="8.28515625" style="2072" customWidth="1"/>
    <col min="24" max="24" width="3.85546875" style="2064" customWidth="1"/>
    <col min="25" max="25" width="19.5703125" style="2002" customWidth="1"/>
    <col min="26" max="26" width="53.28515625" style="2002" customWidth="1"/>
    <col min="27" max="27" width="8.7109375" style="2066" bestFit="1" customWidth="1"/>
    <col min="28" max="29" width="13.5703125" style="2002" bestFit="1" customWidth="1"/>
    <col min="30" max="30" width="13" style="2019"/>
    <col min="31" max="31" width="13.5703125" style="2020" bestFit="1" customWidth="1"/>
    <col min="32" max="34" width="13.5703125" style="2021" bestFit="1" customWidth="1"/>
    <col min="35" max="16384" width="13" style="2015"/>
  </cols>
  <sheetData>
    <row r="1" spans="1:34" x14ac:dyDescent="0.2">
      <c r="B1" s="2003" t="s">
        <v>115</v>
      </c>
      <c r="C1" s="2004"/>
      <c r="D1" s="2005"/>
      <c r="E1" s="2006">
        <v>42969</v>
      </c>
      <c r="F1" s="2007"/>
      <c r="G1" s="2007"/>
      <c r="H1" s="2007"/>
      <c r="I1" s="2007"/>
      <c r="J1" s="2008"/>
      <c r="K1" s="2008"/>
      <c r="L1" s="2223"/>
      <c r="M1" s="2223"/>
      <c r="N1" s="2008"/>
      <c r="O1" s="2009"/>
      <c r="P1" s="2010"/>
      <c r="Q1" s="2010" t="s">
        <v>38</v>
      </c>
      <c r="R1" s="2009"/>
      <c r="S1" s="2009"/>
      <c r="T1" s="2009"/>
      <c r="U1" s="2011"/>
      <c r="V1" s="2012"/>
      <c r="W1" s="2013" t="s">
        <v>39</v>
      </c>
      <c r="X1" s="2014"/>
      <c r="Y1" s="2015"/>
      <c r="Z1" s="2016" t="str">
        <f>CONCATENATE("weken vol: ",AC1)</f>
        <v>weken vol: 23.5</v>
      </c>
      <c r="AA1" s="2017">
        <f>SUM(AA2:AA1048576)</f>
        <v>9360.25</v>
      </c>
      <c r="AB1" s="2017">
        <v>400</v>
      </c>
      <c r="AC1" s="2018">
        <f>CEILING(AA1/AB1,0.1)</f>
        <v>23.5</v>
      </c>
    </row>
    <row r="2" spans="1:34" s="2025" customFormat="1" ht="51" x14ac:dyDescent="0.2">
      <c r="A2" s="2022"/>
      <c r="B2" s="2023" t="s">
        <v>3561</v>
      </c>
      <c r="C2" s="2024" t="s">
        <v>121</v>
      </c>
      <c r="D2" s="2024" t="s">
        <v>41</v>
      </c>
      <c r="E2" s="2025" t="s">
        <v>2</v>
      </c>
      <c r="F2" s="2007" t="s">
        <v>37</v>
      </c>
      <c r="G2" s="2007" t="s">
        <v>4</v>
      </c>
      <c r="H2" s="2007" t="s">
        <v>5</v>
      </c>
      <c r="I2" s="2007" t="s">
        <v>6</v>
      </c>
      <c r="J2" s="2008" t="s">
        <v>239</v>
      </c>
      <c r="K2" s="2008" t="s">
        <v>238</v>
      </c>
      <c r="L2" s="2223" t="s">
        <v>7314</v>
      </c>
      <c r="M2" s="2223" t="s">
        <v>7315</v>
      </c>
      <c r="N2" s="2008" t="s">
        <v>7141</v>
      </c>
      <c r="O2" s="2009" t="s">
        <v>241</v>
      </c>
      <c r="P2" s="2009" t="s">
        <v>105</v>
      </c>
      <c r="Q2" s="2009" t="s">
        <v>106</v>
      </c>
      <c r="R2" s="2009" t="s">
        <v>107</v>
      </c>
      <c r="S2" s="2009" t="s">
        <v>6686</v>
      </c>
      <c r="T2" s="2009" t="s">
        <v>108</v>
      </c>
      <c r="U2" s="2026" t="s">
        <v>42</v>
      </c>
      <c r="V2" s="2027" t="s">
        <v>6833</v>
      </c>
      <c r="W2" s="2028" t="s">
        <v>42</v>
      </c>
      <c r="X2" s="2029" t="s">
        <v>43</v>
      </c>
      <c r="Y2" s="2030" t="s">
        <v>165</v>
      </c>
      <c r="Z2" s="2030" t="s">
        <v>166</v>
      </c>
      <c r="AA2" s="2031" t="s">
        <v>44</v>
      </c>
      <c r="AB2" s="2032" t="s">
        <v>45</v>
      </c>
      <c r="AC2" s="2033" t="s">
        <v>46</v>
      </c>
      <c r="AD2" s="2034"/>
      <c r="AE2" s="2035" t="s">
        <v>24</v>
      </c>
      <c r="AF2" s="2036" t="s">
        <v>2067</v>
      </c>
      <c r="AG2" s="2037" t="s">
        <v>2085</v>
      </c>
      <c r="AH2" s="2037" t="s">
        <v>2084</v>
      </c>
    </row>
    <row r="3" spans="1:34" s="2054" customFormat="1" x14ac:dyDescent="0.2">
      <c r="A3" s="2038"/>
      <c r="B3" s="2039"/>
      <c r="C3" s="2039"/>
      <c r="D3" s="2040">
        <f>SUM(G3:I3)</f>
        <v>390</v>
      </c>
      <c r="E3" s="2038"/>
      <c r="F3" s="2038">
        <f>SUM(F4:F47)</f>
        <v>24</v>
      </c>
      <c r="G3" s="2038">
        <f>SUM(G4:G47)</f>
        <v>207</v>
      </c>
      <c r="H3" s="2038">
        <f>SUM(H4:H47)</f>
        <v>108</v>
      </c>
      <c r="I3" s="2038">
        <f>SUM(I4:I47)</f>
        <v>75</v>
      </c>
      <c r="J3" s="2041"/>
      <c r="K3" s="2041"/>
      <c r="L3" s="2224"/>
      <c r="M3" s="2224"/>
      <c r="N3" s="2041"/>
      <c r="O3" s="2042"/>
      <c r="P3" s="2042"/>
      <c r="Q3" s="2042"/>
      <c r="R3" s="2042"/>
      <c r="S3" s="2042"/>
      <c r="T3" s="2042"/>
      <c r="U3" s="2043">
        <v>15</v>
      </c>
      <c r="V3" s="2044"/>
      <c r="W3" s="2045"/>
      <c r="X3" s="2046"/>
      <c r="Y3" s="2047"/>
      <c r="Z3" s="2048">
        <f>SUM(AA3:AA47)</f>
        <v>588.5</v>
      </c>
      <c r="AA3" s="2049"/>
      <c r="AB3" s="2049">
        <v>0</v>
      </c>
      <c r="AC3" s="2050">
        <f>Z3-AB3</f>
        <v>588.5</v>
      </c>
      <c r="AD3" s="2051" t="str">
        <f>CONCATENATE("week ",U3)</f>
        <v>week 15</v>
      </c>
      <c r="AE3" s="2052"/>
      <c r="AF3" s="2053">
        <f>SUM(AF4:AF47)</f>
        <v>90074.930000000022</v>
      </c>
      <c r="AG3" s="2053"/>
      <c r="AH3" s="2053"/>
    </row>
    <row r="4" spans="1:34" x14ac:dyDescent="0.2">
      <c r="B4" s="2055"/>
      <c r="C4" s="2056"/>
      <c r="D4" s="2057"/>
      <c r="E4" s="2058"/>
      <c r="F4" s="2058"/>
      <c r="G4" s="2058"/>
      <c r="H4" s="2058"/>
      <c r="I4" s="2058"/>
      <c r="J4" s="2059"/>
      <c r="K4" s="2059"/>
      <c r="L4" s="2225"/>
      <c r="M4" s="2225"/>
      <c r="N4" s="2059"/>
      <c r="O4" s="2060"/>
      <c r="P4" s="2060"/>
      <c r="Q4" s="2060"/>
      <c r="R4" s="2060"/>
      <c r="S4" s="2060"/>
      <c r="T4" s="2060"/>
      <c r="U4" s="2061" t="s">
        <v>6236</v>
      </c>
      <c r="W4" s="2063"/>
      <c r="Z4" s="2065" t="s">
        <v>4856</v>
      </c>
      <c r="AE4" s="2067" t="str">
        <f>IF(B4="","",(IFERROR(VLOOKUP(B4,[1]Projecten!A$4:X$9452,5,FALSE),"niet bekend")))</f>
        <v/>
      </c>
      <c r="AF4" s="2021" t="str">
        <f>IF(AE4="","",(IF(F4=0,AH4,(F4/AE4*AH4))))</f>
        <v/>
      </c>
      <c r="AG4" s="2021" t="str">
        <f>IF(B4="","",(IFERROR(VLOOKUP(B4,[1]Projecten!A$4:X$9452,23,FALSE),"niet bekend")))</f>
        <v/>
      </c>
      <c r="AH4" s="2021" t="str">
        <f>IF(B4="","",(IFERROR(VLOOKUP(B4,[1]Projecten!A$4:X$9452,12,FALSE),"niet bekend")))</f>
        <v/>
      </c>
    </row>
    <row r="5" spans="1:34" s="2077" customFormat="1" x14ac:dyDescent="0.2">
      <c r="A5" s="2002"/>
      <c r="B5" s="2068"/>
      <c r="C5" s="2069"/>
      <c r="D5" s="2070"/>
      <c r="E5" s="2057"/>
      <c r="F5" s="2057"/>
      <c r="G5" s="2057"/>
      <c r="H5" s="2057"/>
      <c r="I5" s="2057"/>
      <c r="J5" s="2071"/>
      <c r="K5" s="2071"/>
      <c r="L5" s="2224"/>
      <c r="M5" s="2224"/>
      <c r="N5" s="2071"/>
      <c r="O5" s="2071"/>
      <c r="P5" s="2072"/>
      <c r="Q5" s="2072"/>
      <c r="R5" s="2072"/>
      <c r="S5" s="2072"/>
      <c r="T5" s="2072"/>
      <c r="U5" s="2061">
        <v>2019</v>
      </c>
      <c r="V5" s="2071"/>
      <c r="W5" s="2073"/>
      <c r="X5" s="2074"/>
      <c r="Y5" s="2057"/>
      <c r="Z5" s="2057"/>
      <c r="AA5" s="2075"/>
      <c r="AB5" s="2057"/>
      <c r="AC5" s="2057"/>
      <c r="AD5" s="2076"/>
      <c r="AE5" s="2067" t="str">
        <f>IF(B5="","",(IFERROR(VLOOKUP(B5,[1]Projecten!A$4:X$9452,5,FALSE),"niet bekend")))</f>
        <v/>
      </c>
      <c r="AF5" s="2021" t="str">
        <f>IF(AE5="","",(IF(F5=0,AH5,(F5/AE5*AH5))))</f>
        <v/>
      </c>
      <c r="AG5" s="2021" t="str">
        <f>IF(B5="","",(IFERROR(VLOOKUP(B5,[1]Projecten!A$4:X$9452,23,FALSE),"niet bekend")))</f>
        <v/>
      </c>
      <c r="AH5" s="2021" t="str">
        <f>IF(B5="","",(IFERROR(VLOOKUP(B5,[1]Projecten!A$4:X$9452,12,FALSE),"niet bekend")))</f>
        <v/>
      </c>
    </row>
    <row r="6" spans="1:34" s="2077" customFormat="1" x14ac:dyDescent="0.2">
      <c r="A6" s="2057">
        <v>490</v>
      </c>
      <c r="B6" s="2068"/>
      <c r="C6" s="2069"/>
      <c r="D6" s="2070" t="s">
        <v>7234</v>
      </c>
      <c r="E6" s="2057"/>
      <c r="F6" s="2057"/>
      <c r="G6" s="2057"/>
      <c r="H6" s="2057"/>
      <c r="I6" s="2057"/>
      <c r="J6" s="2071"/>
      <c r="K6" s="2071"/>
      <c r="L6" s="2224"/>
      <c r="M6" s="2224"/>
      <c r="N6" s="2071"/>
      <c r="O6" s="2071"/>
      <c r="P6" s="2072"/>
      <c r="Q6" s="2072"/>
      <c r="R6" s="2072"/>
      <c r="S6" s="2072"/>
      <c r="T6" s="2072"/>
      <c r="U6" s="2061"/>
      <c r="V6" s="2071"/>
      <c r="W6" s="2073"/>
      <c r="X6" s="2074"/>
      <c r="Y6" s="2078"/>
      <c r="Z6" s="2057"/>
      <c r="AA6" s="2075">
        <v>4</v>
      </c>
      <c r="AB6" s="2057"/>
      <c r="AC6" s="2057"/>
      <c r="AD6" s="2076"/>
      <c r="AE6" s="2067"/>
      <c r="AF6" s="2021"/>
      <c r="AG6" s="2021"/>
      <c r="AH6" s="2021"/>
    </row>
    <row r="7" spans="1:34" s="2077" customFormat="1" x14ac:dyDescent="0.2">
      <c r="A7" s="2057">
        <v>491</v>
      </c>
      <c r="B7" s="2068"/>
      <c r="C7" s="2069"/>
      <c r="D7" s="2070" t="s">
        <v>7278</v>
      </c>
      <c r="E7" s="2057"/>
      <c r="F7" s="2057"/>
      <c r="G7" s="2057"/>
      <c r="H7" s="2057"/>
      <c r="I7" s="2057"/>
      <c r="J7" s="2071"/>
      <c r="K7" s="2071"/>
      <c r="L7" s="2224"/>
      <c r="M7" s="2224"/>
      <c r="N7" s="2071"/>
      <c r="O7" s="2071"/>
      <c r="P7" s="2072"/>
      <c r="Q7" s="2072"/>
      <c r="R7" s="2072"/>
      <c r="S7" s="2072"/>
      <c r="T7" s="2072"/>
      <c r="U7" s="2061"/>
      <c r="V7" s="2071"/>
      <c r="W7" s="2073"/>
      <c r="X7" s="2074"/>
      <c r="Y7" s="2078"/>
      <c r="Z7" s="2057"/>
      <c r="AA7" s="2075">
        <v>38.25</v>
      </c>
      <c r="AB7" s="2057"/>
      <c r="AC7" s="2057"/>
      <c r="AD7" s="2076"/>
      <c r="AE7" s="2067"/>
      <c r="AF7" s="2021"/>
      <c r="AG7" s="2021"/>
      <c r="AH7" s="2021"/>
    </row>
    <row r="8" spans="1:34" s="2077" customFormat="1" x14ac:dyDescent="0.2">
      <c r="A8" s="2057">
        <v>492</v>
      </c>
      <c r="B8" s="2068"/>
      <c r="C8" s="2069"/>
      <c r="D8" s="2070" t="s">
        <v>7298</v>
      </c>
      <c r="E8" s="2057"/>
      <c r="F8" s="2057"/>
      <c r="G8" s="2057"/>
      <c r="H8" s="2057"/>
      <c r="I8" s="2057"/>
      <c r="J8" s="2071"/>
      <c r="K8" s="2071"/>
      <c r="L8" s="2224"/>
      <c r="M8" s="2224"/>
      <c r="N8" s="2071"/>
      <c r="O8" s="2071"/>
      <c r="P8" s="2072"/>
      <c r="Q8" s="2072"/>
      <c r="R8" s="2072"/>
      <c r="S8" s="2072"/>
      <c r="T8" s="2072"/>
      <c r="U8" s="2061"/>
      <c r="V8" s="2071"/>
      <c r="W8" s="2073"/>
      <c r="X8" s="2074"/>
      <c r="Y8" s="2078"/>
      <c r="Z8" s="2057"/>
      <c r="AA8" s="2075">
        <v>24.75</v>
      </c>
      <c r="AB8" s="2057"/>
      <c r="AC8" s="2057"/>
      <c r="AD8" s="2076"/>
      <c r="AE8" s="2067"/>
      <c r="AF8" s="2021"/>
      <c r="AG8" s="2021"/>
      <c r="AH8" s="2021"/>
    </row>
    <row r="9" spans="1:34" s="2077" customFormat="1" x14ac:dyDescent="0.2">
      <c r="A9" s="2057">
        <v>493</v>
      </c>
      <c r="B9" s="2068"/>
      <c r="C9" s="2069"/>
      <c r="D9" s="2070" t="s">
        <v>7236</v>
      </c>
      <c r="E9" s="2057"/>
      <c r="F9" s="2057"/>
      <c r="G9" s="2057"/>
      <c r="H9" s="2057"/>
      <c r="I9" s="2057"/>
      <c r="J9" s="2071"/>
      <c r="K9" s="2071"/>
      <c r="L9" s="2224"/>
      <c r="M9" s="2224"/>
      <c r="N9" s="2071"/>
      <c r="O9" s="2071"/>
      <c r="P9" s="2072"/>
      <c r="Q9" s="2072"/>
      <c r="R9" s="2072"/>
      <c r="S9" s="2072"/>
      <c r="T9" s="2072"/>
      <c r="U9" s="2061"/>
      <c r="V9" s="2071"/>
      <c r="W9" s="2073"/>
      <c r="X9" s="2074"/>
      <c r="Y9" s="2078"/>
      <c r="Z9" s="2057"/>
      <c r="AA9" s="2075">
        <v>0</v>
      </c>
      <c r="AB9" s="2057"/>
      <c r="AC9" s="2057"/>
      <c r="AD9" s="2076"/>
      <c r="AE9" s="2067"/>
      <c r="AF9" s="2021"/>
      <c r="AG9" s="2021"/>
      <c r="AH9" s="2021"/>
    </row>
    <row r="10" spans="1:34" s="2077" customFormat="1" x14ac:dyDescent="0.2">
      <c r="A10" s="2057">
        <v>494</v>
      </c>
      <c r="B10" s="2068"/>
      <c r="C10" s="2069"/>
      <c r="D10" s="2070" t="s">
        <v>7235</v>
      </c>
      <c r="E10" s="2057"/>
      <c r="F10" s="2057"/>
      <c r="G10" s="2057"/>
      <c r="H10" s="2057"/>
      <c r="I10" s="2057"/>
      <c r="J10" s="2071"/>
      <c r="K10" s="2071"/>
      <c r="L10" s="2224"/>
      <c r="M10" s="2224"/>
      <c r="N10" s="2071"/>
      <c r="O10" s="2071"/>
      <c r="P10" s="2072"/>
      <c r="Q10" s="2072"/>
      <c r="R10" s="2072"/>
      <c r="S10" s="2072"/>
      <c r="T10" s="2072"/>
      <c r="U10" s="2061"/>
      <c r="V10" s="2071"/>
      <c r="W10" s="2073"/>
      <c r="X10" s="2074"/>
      <c r="Y10" s="2078"/>
      <c r="Z10" s="2057"/>
      <c r="AA10" s="2075">
        <v>16.5</v>
      </c>
      <c r="AB10" s="2057"/>
      <c r="AC10" s="2057"/>
      <c r="AD10" s="2076"/>
      <c r="AE10" s="2067"/>
      <c r="AF10" s="2021"/>
      <c r="AG10" s="2021"/>
      <c r="AH10" s="2021"/>
    </row>
    <row r="11" spans="1:34" s="2077" customFormat="1" x14ac:dyDescent="0.2">
      <c r="A11" s="2057">
        <v>495</v>
      </c>
      <c r="B11" s="2068"/>
      <c r="C11" s="2069"/>
      <c r="D11" s="2070" t="s">
        <v>7232</v>
      </c>
      <c r="E11" s="2057"/>
      <c r="F11" s="2057"/>
      <c r="G11" s="2057"/>
      <c r="H11" s="2057"/>
      <c r="I11" s="2057"/>
      <c r="J11" s="2071"/>
      <c r="K11" s="2071"/>
      <c r="L11" s="2224"/>
      <c r="M11" s="2224"/>
      <c r="N11" s="2071"/>
      <c r="O11" s="2071"/>
      <c r="P11" s="2072"/>
      <c r="Q11" s="2072"/>
      <c r="R11" s="2072"/>
      <c r="S11" s="2072"/>
      <c r="T11" s="2072"/>
      <c r="U11" s="2061"/>
      <c r="V11" s="2071"/>
      <c r="W11" s="2073"/>
      <c r="X11" s="2074"/>
      <c r="Y11" s="2078"/>
      <c r="Z11" s="2057"/>
      <c r="AA11" s="2075">
        <v>4</v>
      </c>
      <c r="AB11" s="2057"/>
      <c r="AC11" s="2057"/>
      <c r="AD11" s="2076"/>
      <c r="AE11" s="2067"/>
      <c r="AF11" s="2021"/>
      <c r="AG11" s="2021"/>
      <c r="AH11" s="2021"/>
    </row>
    <row r="12" spans="1:34" s="2077" customFormat="1" x14ac:dyDescent="0.2">
      <c r="A12" s="2057">
        <v>496</v>
      </c>
      <c r="B12" s="2068"/>
      <c r="C12" s="2069"/>
      <c r="D12" s="2070" t="s">
        <v>7223</v>
      </c>
      <c r="E12" s="2057"/>
      <c r="F12" s="2057"/>
      <c r="G12" s="2057"/>
      <c r="H12" s="2057"/>
      <c r="I12" s="2057"/>
      <c r="J12" s="2071"/>
      <c r="K12" s="2071"/>
      <c r="L12" s="2224"/>
      <c r="M12" s="2224"/>
      <c r="N12" s="2071"/>
      <c r="O12" s="2071"/>
      <c r="P12" s="2072"/>
      <c r="Q12" s="2072"/>
      <c r="R12" s="2072"/>
      <c r="S12" s="2072"/>
      <c r="T12" s="2072"/>
      <c r="U12" s="2061"/>
      <c r="V12" s="2071"/>
      <c r="W12" s="2073"/>
      <c r="X12" s="2074"/>
      <c r="Y12" s="2078"/>
      <c r="Z12" s="2057"/>
      <c r="AA12" s="2075">
        <v>5</v>
      </c>
      <c r="AB12" s="2057"/>
      <c r="AC12" s="2057"/>
      <c r="AD12" s="2076"/>
      <c r="AE12" s="2067"/>
      <c r="AF12" s="2021"/>
      <c r="AG12" s="2021"/>
      <c r="AH12" s="2021"/>
    </row>
    <row r="13" spans="1:34" x14ac:dyDescent="0.2">
      <c r="A13" s="2057">
        <v>497</v>
      </c>
      <c r="B13" s="2079"/>
      <c r="D13" s="2070" t="s">
        <v>7000</v>
      </c>
      <c r="J13" s="2081"/>
      <c r="K13" s="2081"/>
      <c r="N13" s="2081"/>
      <c r="O13" s="2081"/>
      <c r="W13" s="2063"/>
      <c r="Y13" s="2083"/>
      <c r="Z13" s="2083"/>
      <c r="AA13" s="2075">
        <v>17</v>
      </c>
      <c r="AE13" s="2086"/>
    </row>
    <row r="14" spans="1:34" x14ac:dyDescent="0.2">
      <c r="A14" s="2057">
        <v>498</v>
      </c>
      <c r="B14" s="2079"/>
      <c r="D14" s="2070" t="s">
        <v>7219</v>
      </c>
      <c r="J14" s="2081"/>
      <c r="K14" s="2081"/>
      <c r="N14" s="2081"/>
      <c r="O14" s="2081"/>
      <c r="W14" s="2063"/>
      <c r="Y14" s="2083"/>
      <c r="Z14" s="2083"/>
      <c r="AA14" s="2075">
        <v>0</v>
      </c>
      <c r="AE14" s="2086"/>
    </row>
    <row r="15" spans="1:34" x14ac:dyDescent="0.2">
      <c r="A15" s="2057"/>
      <c r="B15" s="2079"/>
      <c r="D15" s="2070"/>
      <c r="J15" s="2081"/>
      <c r="K15" s="2081"/>
      <c r="N15" s="2081"/>
      <c r="O15" s="2081"/>
      <c r="W15" s="2063"/>
      <c r="Y15" s="2083"/>
      <c r="Z15" s="2083"/>
      <c r="AA15" s="2075"/>
      <c r="AE15" s="2086"/>
    </row>
    <row r="16" spans="1:34" s="2108" customFormat="1" x14ac:dyDescent="0.2">
      <c r="A16" s="2100">
        <v>499</v>
      </c>
      <c r="B16" s="2101" t="s">
        <v>7199</v>
      </c>
      <c r="C16" s="2087" t="s">
        <v>7128</v>
      </c>
      <c r="D16" s="2087" t="s">
        <v>7198</v>
      </c>
      <c r="E16" s="2100" t="s">
        <v>26</v>
      </c>
      <c r="F16" s="2100">
        <v>0</v>
      </c>
      <c r="G16" s="2100">
        <v>1</v>
      </c>
      <c r="H16" s="2100">
        <v>0</v>
      </c>
      <c r="I16" s="2100">
        <v>0</v>
      </c>
      <c r="J16" s="2125">
        <v>43543</v>
      </c>
      <c r="K16" s="2125">
        <v>43544</v>
      </c>
      <c r="L16" s="2226"/>
      <c r="M16" s="2226"/>
      <c r="N16" s="2102" t="s">
        <v>1485</v>
      </c>
      <c r="O16" s="2102" t="s">
        <v>1485</v>
      </c>
      <c r="P16" s="2103" t="s">
        <v>47</v>
      </c>
      <c r="Q16" s="2103" t="s">
        <v>47</v>
      </c>
      <c r="R16" s="2103" t="s">
        <v>47</v>
      </c>
      <c r="S16" s="2103" t="s">
        <v>47</v>
      </c>
      <c r="T16" s="2103" t="s">
        <v>47</v>
      </c>
      <c r="U16" s="2087"/>
      <c r="V16" s="2219" t="s">
        <v>47</v>
      </c>
      <c r="W16" s="2063" t="s">
        <v>6973</v>
      </c>
      <c r="X16" s="2064"/>
      <c r="Y16" s="2002" t="s">
        <v>162</v>
      </c>
      <c r="Z16" s="2083" t="s">
        <v>7237</v>
      </c>
      <c r="AA16" s="2066">
        <v>2</v>
      </c>
      <c r="AB16" s="2100"/>
      <c r="AC16" s="2100"/>
      <c r="AD16" s="2107"/>
      <c r="AE16" s="2086" t="str">
        <f>IF(B16="","",(IFERROR(VLOOKUP(B16,[1]Projecten!A$4:X$9452,5,FALSE),"niet bekend")))</f>
        <v>niet bekend</v>
      </c>
      <c r="AF16" s="2021" t="str">
        <f t="shared" ref="AF16:AF21" si="0">IF(AE16="","",(IF(F16=0,AH16,(F16/AE16*AH16))))</f>
        <v>niet bekend</v>
      </c>
      <c r="AG16" s="2021" t="str">
        <f>IF(B16="","",(IFERROR(VLOOKUP(B16,[1]Projecten!A$4:X$9452,23,FALSE),"niet bekend")))</f>
        <v>niet bekend</v>
      </c>
      <c r="AH16" s="2021" t="str">
        <f>IF(B16="","",(IFERROR(VLOOKUP(B16,[1]Projecten!A$4:X$9452,12,FALSE),"niet bekend")))</f>
        <v>niet bekend</v>
      </c>
    </row>
    <row r="17" spans="1:35" s="2108" customFormat="1" x14ac:dyDescent="0.2">
      <c r="A17" s="2100">
        <v>500</v>
      </c>
      <c r="B17" s="2101">
        <v>20190259</v>
      </c>
      <c r="C17" s="2087">
        <v>122823</v>
      </c>
      <c r="D17" s="2087">
        <v>744619</v>
      </c>
      <c r="E17" s="2100" t="s">
        <v>26</v>
      </c>
      <c r="F17" s="2100">
        <v>1</v>
      </c>
      <c r="G17" s="2100">
        <v>9</v>
      </c>
      <c r="H17" s="2100">
        <v>4</v>
      </c>
      <c r="I17" s="2100">
        <v>5</v>
      </c>
      <c r="J17" s="2125">
        <v>43550</v>
      </c>
      <c r="K17" s="2125">
        <v>43551</v>
      </c>
      <c r="L17" s="2226"/>
      <c r="M17" s="2226"/>
      <c r="N17" s="2102" t="s">
        <v>1485</v>
      </c>
      <c r="O17" s="2102" t="s">
        <v>1485</v>
      </c>
      <c r="P17" s="2103" t="s">
        <v>47</v>
      </c>
      <c r="Q17" s="2103" t="s">
        <v>47</v>
      </c>
      <c r="R17" s="2103" t="s">
        <v>47</v>
      </c>
      <c r="S17" s="2103" t="s">
        <v>47</v>
      </c>
      <c r="T17" s="2103" t="s">
        <v>47</v>
      </c>
      <c r="U17" s="2087"/>
      <c r="V17" s="2103" t="s">
        <v>47</v>
      </c>
      <c r="W17" s="2063" t="s">
        <v>7090</v>
      </c>
      <c r="X17" s="2064"/>
      <c r="Y17" s="2002" t="s">
        <v>162</v>
      </c>
      <c r="Z17" s="2083" t="s">
        <v>1341</v>
      </c>
      <c r="AA17" s="2066">
        <v>21</v>
      </c>
      <c r="AB17" s="2100"/>
      <c r="AC17" s="2100"/>
      <c r="AD17" s="2107"/>
      <c r="AE17" s="2086">
        <f>IF(B17="","",(IFERROR(VLOOKUP(B17,[1]Projecten!A$4:X$9452,5,FALSE),"niet bekend")))</f>
        <v>1</v>
      </c>
      <c r="AF17" s="2021">
        <f t="shared" si="0"/>
        <v>4444.1400000000003</v>
      </c>
      <c r="AG17" s="2021">
        <f>IF(B17="","",(IFERROR(VLOOKUP(B17,[1]Projecten!A$4:X$9452,23,FALSE),"niet bekend")))</f>
        <v>0</v>
      </c>
      <c r="AH17" s="2021">
        <f>IF(B17="","",(IFERROR(VLOOKUP(B17,[1]Projecten!A$4:X$9452,12,FALSE),"niet bekend")))</f>
        <v>4444.1400000000003</v>
      </c>
    </row>
    <row r="18" spans="1:35" s="2108" customFormat="1" x14ac:dyDescent="0.2">
      <c r="A18" s="2100">
        <v>501</v>
      </c>
      <c r="B18" s="2101">
        <v>20190260</v>
      </c>
      <c r="C18" s="2087">
        <v>122823</v>
      </c>
      <c r="D18" s="2087">
        <v>790019</v>
      </c>
      <c r="E18" s="2100" t="s">
        <v>26</v>
      </c>
      <c r="F18" s="2100">
        <v>1</v>
      </c>
      <c r="G18" s="2100">
        <v>9</v>
      </c>
      <c r="H18" s="2100">
        <v>4</v>
      </c>
      <c r="I18" s="2100">
        <v>5</v>
      </c>
      <c r="J18" s="2125">
        <v>43550</v>
      </c>
      <c r="K18" s="2125">
        <v>43551</v>
      </c>
      <c r="L18" s="2226"/>
      <c r="M18" s="2226"/>
      <c r="N18" s="2102" t="s">
        <v>1485</v>
      </c>
      <c r="O18" s="2102" t="s">
        <v>1485</v>
      </c>
      <c r="P18" s="2103" t="s">
        <v>47</v>
      </c>
      <c r="Q18" s="2103" t="s">
        <v>47</v>
      </c>
      <c r="R18" s="2103" t="s">
        <v>47</v>
      </c>
      <c r="S18" s="2103" t="s">
        <v>47</v>
      </c>
      <c r="T18" s="2103" t="s">
        <v>47</v>
      </c>
      <c r="U18" s="2087"/>
      <c r="V18" s="2103" t="s">
        <v>47</v>
      </c>
      <c r="W18" s="2063" t="s">
        <v>7090</v>
      </c>
      <c r="X18" s="2064"/>
      <c r="Y18" s="2002" t="s">
        <v>162</v>
      </c>
      <c r="Z18" s="2083" t="s">
        <v>1341</v>
      </c>
      <c r="AA18" s="2066">
        <v>18</v>
      </c>
      <c r="AB18" s="2100"/>
      <c r="AC18" s="2100"/>
      <c r="AD18" s="2107"/>
      <c r="AE18" s="2086">
        <f>IF(B18="","",(IFERROR(VLOOKUP(B18,[1]Projecten!A$4:X$9452,5,FALSE),"niet bekend")))</f>
        <v>1</v>
      </c>
      <c r="AF18" s="2021">
        <f t="shared" si="0"/>
        <v>3474.86</v>
      </c>
      <c r="AG18" s="2021">
        <f>IF(B18="","",(IFERROR(VLOOKUP(B18,[1]Projecten!A$4:X$9452,23,FALSE),"niet bekend")))</f>
        <v>0</v>
      </c>
      <c r="AH18" s="2021">
        <f>IF(B18="","",(IFERROR(VLOOKUP(B18,[1]Projecten!A$4:X$9452,12,FALSE),"niet bekend")))</f>
        <v>3474.86</v>
      </c>
    </row>
    <row r="19" spans="1:35" s="2108" customFormat="1" x14ac:dyDescent="0.2">
      <c r="A19" s="2100">
        <v>502</v>
      </c>
      <c r="B19" s="2192">
        <v>20190270</v>
      </c>
      <c r="C19" s="2087">
        <v>12282401</v>
      </c>
      <c r="D19" s="2087">
        <v>797019</v>
      </c>
      <c r="E19" s="2100" t="s">
        <v>26</v>
      </c>
      <c r="F19" s="2100">
        <v>1</v>
      </c>
      <c r="G19" s="2100">
        <v>8</v>
      </c>
      <c r="H19" s="2100">
        <v>5</v>
      </c>
      <c r="I19" s="2100">
        <v>3</v>
      </c>
      <c r="J19" s="2125">
        <v>43550</v>
      </c>
      <c r="K19" s="2125">
        <v>43551</v>
      </c>
      <c r="L19" s="2226"/>
      <c r="M19" s="2226"/>
      <c r="N19" s="2102" t="s">
        <v>1485</v>
      </c>
      <c r="O19" s="2102" t="s">
        <v>1485</v>
      </c>
      <c r="P19" s="2103" t="s">
        <v>47</v>
      </c>
      <c r="Q19" s="2103" t="s">
        <v>47</v>
      </c>
      <c r="R19" s="2103" t="s">
        <v>47</v>
      </c>
      <c r="S19" s="2103" t="s">
        <v>47</v>
      </c>
      <c r="T19" s="2103" t="s">
        <v>47</v>
      </c>
      <c r="U19" s="2087"/>
      <c r="V19" s="2103" t="s">
        <v>47</v>
      </c>
      <c r="W19" s="2063" t="s">
        <v>7090</v>
      </c>
      <c r="X19" s="2064"/>
      <c r="Y19" s="2002" t="s">
        <v>162</v>
      </c>
      <c r="Z19" s="2083" t="s">
        <v>1250</v>
      </c>
      <c r="AA19" s="2066">
        <v>20</v>
      </c>
      <c r="AB19" s="2100"/>
      <c r="AC19" s="2100"/>
      <c r="AD19" s="2107"/>
      <c r="AE19" s="2086">
        <f>IF(B19="","",(IFERROR(VLOOKUP(B19,[1]Projecten!A$4:X$9452,5,FALSE),"niet bekend")))</f>
        <v>1</v>
      </c>
      <c r="AF19" s="2021">
        <f t="shared" si="0"/>
        <v>3696.63</v>
      </c>
      <c r="AG19" s="2021">
        <f>IF(B19="","",(IFERROR(VLOOKUP(B19,[1]Projecten!A$4:X$9452,23,FALSE),"niet bekend")))</f>
        <v>0</v>
      </c>
      <c r="AH19" s="2021">
        <f>IF(B19="","",(IFERROR(VLOOKUP(B19,[1]Projecten!A$4:X$9452,12,FALSE),"niet bekend")))</f>
        <v>3696.63</v>
      </c>
    </row>
    <row r="20" spans="1:35" x14ac:dyDescent="0.2">
      <c r="A20" s="2002">
        <v>503</v>
      </c>
      <c r="B20" s="2079">
        <v>20190122</v>
      </c>
      <c r="C20" s="2061">
        <v>12282501</v>
      </c>
      <c r="D20" s="2061" t="s">
        <v>6824</v>
      </c>
      <c r="E20" s="2002" t="s">
        <v>471</v>
      </c>
      <c r="F20" s="2002">
        <v>1</v>
      </c>
      <c r="G20" s="2002">
        <v>4</v>
      </c>
      <c r="H20" s="2002">
        <v>6</v>
      </c>
      <c r="I20" s="2002">
        <v>0</v>
      </c>
      <c r="J20" s="2080">
        <v>43549</v>
      </c>
      <c r="K20" s="2080">
        <v>43551</v>
      </c>
      <c r="N20" s="2081" t="s">
        <v>1485</v>
      </c>
      <c r="O20" s="2081" t="s">
        <v>1485</v>
      </c>
      <c r="P20" s="2072" t="s">
        <v>47</v>
      </c>
      <c r="Q20" s="2072" t="s">
        <v>47</v>
      </c>
      <c r="R20" s="2072" t="s">
        <v>47</v>
      </c>
      <c r="S20" s="2072" t="s">
        <v>47</v>
      </c>
      <c r="T20" s="2072" t="s">
        <v>47</v>
      </c>
      <c r="V20" s="2103" t="s">
        <v>47</v>
      </c>
      <c r="W20" s="2063" t="s">
        <v>7090</v>
      </c>
      <c r="Y20" s="2002" t="s">
        <v>804</v>
      </c>
      <c r="Z20" s="2083" t="s">
        <v>7097</v>
      </c>
      <c r="AA20" s="2066">
        <v>10</v>
      </c>
      <c r="AE20" s="2086">
        <f>IF(B20="","",(IFERROR(VLOOKUP(B20,[1]Projecten!A$4:X$9452,5,FALSE),"niet bekend")))</f>
        <v>1</v>
      </c>
      <c r="AF20" s="2021">
        <f t="shared" si="0"/>
        <v>1955.17</v>
      </c>
      <c r="AG20" s="2021">
        <f>IF(B20="","",(IFERROR(VLOOKUP(B20,[1]Projecten!A$4:X$9452,23,FALSE),"niet bekend")))</f>
        <v>0</v>
      </c>
      <c r="AH20" s="2021">
        <f>IF(B20="","",(IFERROR(VLOOKUP(B20,[1]Projecten!A$4:X$9452,12,FALSE),"niet bekend")))</f>
        <v>1955.17</v>
      </c>
      <c r="AI20" s="2137"/>
    </row>
    <row r="21" spans="1:35" s="2218" customFormat="1" ht="12.75" customHeight="1" thickBot="1" x14ac:dyDescent="0.25">
      <c r="A21" s="2204">
        <v>504</v>
      </c>
      <c r="B21" s="2210">
        <v>20190258</v>
      </c>
      <c r="C21" s="2211">
        <v>12282501</v>
      </c>
      <c r="D21" s="2211" t="s">
        <v>4952</v>
      </c>
      <c r="E21" s="2204" t="s">
        <v>6360</v>
      </c>
      <c r="F21" s="2204">
        <v>0</v>
      </c>
      <c r="G21" s="2204">
        <v>1</v>
      </c>
      <c r="H21" s="2204">
        <v>0</v>
      </c>
      <c r="I21" s="2204">
        <v>1</v>
      </c>
      <c r="J21" s="2212">
        <v>43549</v>
      </c>
      <c r="K21" s="2213" t="s">
        <v>1485</v>
      </c>
      <c r="L21" s="2227"/>
      <c r="M21" s="2227"/>
      <c r="N21" s="2213" t="s">
        <v>1485</v>
      </c>
      <c r="O21" s="2213" t="s">
        <v>1485</v>
      </c>
      <c r="P21" s="2214" t="s">
        <v>47</v>
      </c>
      <c r="Q21" s="2214" t="s">
        <v>47</v>
      </c>
      <c r="R21" s="2214" t="s">
        <v>47</v>
      </c>
      <c r="S21" s="2214" t="s">
        <v>47</v>
      </c>
      <c r="T21" s="2214" t="s">
        <v>47</v>
      </c>
      <c r="U21" s="2211"/>
      <c r="V21" s="2201" t="s">
        <v>47</v>
      </c>
      <c r="W21" s="2202" t="s">
        <v>7090</v>
      </c>
      <c r="X21" s="2203"/>
      <c r="Y21" s="2204" t="s">
        <v>804</v>
      </c>
      <c r="Z21" s="2215" t="s">
        <v>1341</v>
      </c>
      <c r="AA21" s="2205">
        <v>5</v>
      </c>
      <c r="AB21" s="2204"/>
      <c r="AC21" s="2204"/>
      <c r="AD21" s="2216"/>
      <c r="AE21" s="2206">
        <f>IF(B21="","",(IFERROR(VLOOKUP(B21,[1]Projecten!A$4:X$9452,5,FALSE),"niet bekend")))</f>
        <v>0</v>
      </c>
      <c r="AF21" s="2207">
        <f t="shared" si="0"/>
        <v>637.29</v>
      </c>
      <c r="AG21" s="2207">
        <f>IF(B21="","",(IFERROR(VLOOKUP(B21,[1]Projecten!A$4:X$9452,23,FALSE),"niet bekend")))</f>
        <v>0</v>
      </c>
      <c r="AH21" s="2207">
        <f>IF(B21="","",(IFERROR(VLOOKUP(B21,[1]Projecten!A$4:X$9452,12,FALSE),"niet bekend")))</f>
        <v>637.29</v>
      </c>
      <c r="AI21" s="2217"/>
    </row>
    <row r="22" spans="1:35" s="2099" customFormat="1" ht="12.75" customHeight="1" x14ac:dyDescent="0.2">
      <c r="A22" s="2089"/>
      <c r="B22" s="2090"/>
      <c r="C22" s="2091"/>
      <c r="D22" s="2091"/>
      <c r="E22" s="2089"/>
      <c r="F22" s="2089"/>
      <c r="G22" s="2089"/>
      <c r="H22" s="2089"/>
      <c r="I22" s="2089"/>
      <c r="J22" s="2092"/>
      <c r="K22" s="2092"/>
      <c r="L22" s="2228"/>
      <c r="M22" s="2228"/>
      <c r="N22" s="2092"/>
      <c r="O22" s="2092"/>
      <c r="P22" s="2093"/>
      <c r="Q22" s="2093"/>
      <c r="R22" s="2093"/>
      <c r="S22" s="2093"/>
      <c r="T22" s="2093"/>
      <c r="U22" s="2091"/>
      <c r="V22" s="2222"/>
      <c r="W22" s="2094"/>
      <c r="X22" s="2095"/>
      <c r="Y22" s="2089"/>
      <c r="Z22" s="2089"/>
      <c r="AA22" s="2096"/>
      <c r="AB22" s="2089"/>
      <c r="AC22" s="2089"/>
      <c r="AD22" s="2097"/>
      <c r="AE22" s="2196"/>
      <c r="AF22" s="2098"/>
      <c r="AG22" s="2098"/>
      <c r="AH22" s="2098"/>
      <c r="AI22" s="2200"/>
    </row>
    <row r="23" spans="1:35" s="2108" customFormat="1" x14ac:dyDescent="0.2">
      <c r="A23" s="2100">
        <v>505</v>
      </c>
      <c r="B23" s="2101">
        <v>20190171</v>
      </c>
      <c r="C23" s="2087">
        <v>122834</v>
      </c>
      <c r="D23" s="2087" t="s">
        <v>6923</v>
      </c>
      <c r="E23" s="2100" t="s">
        <v>352</v>
      </c>
      <c r="F23" s="2100">
        <v>1</v>
      </c>
      <c r="G23" s="2100">
        <v>7</v>
      </c>
      <c r="H23" s="2100">
        <v>4</v>
      </c>
      <c r="I23" s="2100">
        <v>3</v>
      </c>
      <c r="J23" s="2124">
        <v>43573</v>
      </c>
      <c r="K23" s="2124">
        <v>43572</v>
      </c>
      <c r="L23" s="2226"/>
      <c r="M23" s="2226"/>
      <c r="N23" s="2125" t="s">
        <v>7206</v>
      </c>
      <c r="O23" s="2102" t="s">
        <v>1485</v>
      </c>
      <c r="P23" s="2103" t="s">
        <v>47</v>
      </c>
      <c r="Q23" s="2103" t="s">
        <v>47</v>
      </c>
      <c r="R23" s="2103" t="s">
        <v>47</v>
      </c>
      <c r="S23" s="2103" t="s">
        <v>47</v>
      </c>
      <c r="T23" s="2103" t="s">
        <v>47</v>
      </c>
      <c r="U23" s="2087"/>
      <c r="V23" s="2104" t="s">
        <v>47</v>
      </c>
      <c r="W23" s="2105" t="s">
        <v>6946</v>
      </c>
      <c r="X23" s="2064"/>
      <c r="Y23" s="2002" t="s">
        <v>2921</v>
      </c>
      <c r="Z23" s="2083" t="s">
        <v>7187</v>
      </c>
      <c r="AA23" s="2066">
        <v>12</v>
      </c>
      <c r="AB23" s="2100"/>
      <c r="AC23" s="2100"/>
      <c r="AD23" s="2107"/>
      <c r="AE23" s="2086">
        <f>IF(B23="","",(IFERROR(VLOOKUP(B23,[1]Projecten!A$4:X$9452,5,FALSE),"niet bekend")))</f>
        <v>1</v>
      </c>
      <c r="AF23" s="2021">
        <f t="shared" ref="AF23:AF46" si="1">IF(AE23="","",(IF(F23=0,AH23,(F23/AE23*AH23))))</f>
        <v>2203.56</v>
      </c>
      <c r="AG23" s="2021">
        <f>IF(B23="","",(IFERROR(VLOOKUP(B23,[1]Projecten!A$4:X$9452,23,FALSE),"niet bekend")))</f>
        <v>0</v>
      </c>
      <c r="AH23" s="2021">
        <f>IF(B23="","",(IFERROR(VLOOKUP(B23,[1]Projecten!A$4:X$9452,12,FALSE),"niet bekend")))</f>
        <v>2203.56</v>
      </c>
    </row>
    <row r="24" spans="1:35" s="2108" customFormat="1" x14ac:dyDescent="0.2">
      <c r="A24" s="2100">
        <v>506</v>
      </c>
      <c r="B24" s="2101">
        <v>20190172</v>
      </c>
      <c r="C24" s="2087">
        <v>122834</v>
      </c>
      <c r="D24" s="2087" t="s">
        <v>6924</v>
      </c>
      <c r="E24" s="2100" t="s">
        <v>352</v>
      </c>
      <c r="F24" s="2100">
        <v>1</v>
      </c>
      <c r="G24" s="2100">
        <v>7</v>
      </c>
      <c r="H24" s="2100">
        <v>4</v>
      </c>
      <c r="I24" s="2100">
        <v>3</v>
      </c>
      <c r="J24" s="2124">
        <v>43573</v>
      </c>
      <c r="K24" s="2124">
        <v>43572</v>
      </c>
      <c r="L24" s="2226"/>
      <c r="M24" s="2226"/>
      <c r="N24" s="2102" t="s">
        <v>1485</v>
      </c>
      <c r="O24" s="2102" t="s">
        <v>1485</v>
      </c>
      <c r="P24" s="2103" t="s">
        <v>47</v>
      </c>
      <c r="Q24" s="2103" t="s">
        <v>47</v>
      </c>
      <c r="R24" s="2103" t="s">
        <v>47</v>
      </c>
      <c r="S24" s="2103" t="s">
        <v>47</v>
      </c>
      <c r="T24" s="2103" t="s">
        <v>47</v>
      </c>
      <c r="U24" s="2087"/>
      <c r="V24" s="2199" t="s">
        <v>47</v>
      </c>
      <c r="W24" s="2105" t="s">
        <v>6946</v>
      </c>
      <c r="X24" s="2064"/>
      <c r="Y24" s="2002" t="s">
        <v>2921</v>
      </c>
      <c r="Z24" s="2083" t="s">
        <v>7187</v>
      </c>
      <c r="AA24" s="2066">
        <v>12</v>
      </c>
      <c r="AB24" s="2100"/>
      <c r="AC24" s="2100"/>
      <c r="AD24" s="2107"/>
      <c r="AE24" s="2086">
        <f>IF(B24="","",(IFERROR(VLOOKUP(B24,[1]Projecten!A$4:X$9452,5,FALSE),"niet bekend")))</f>
        <v>1</v>
      </c>
      <c r="AF24" s="2021">
        <f t="shared" si="1"/>
        <v>2203.56</v>
      </c>
      <c r="AG24" s="2021">
        <f>IF(B24="","",(IFERROR(VLOOKUP(B24,[1]Projecten!A$4:X$9452,23,FALSE),"niet bekend")))</f>
        <v>0</v>
      </c>
      <c r="AH24" s="2021">
        <f>IF(B24="","",(IFERROR(VLOOKUP(B24,[1]Projecten!A$4:X$9452,12,FALSE),"niet bekend")))</f>
        <v>2203.56</v>
      </c>
    </row>
    <row r="25" spans="1:35" s="2108" customFormat="1" x14ac:dyDescent="0.2">
      <c r="A25" s="2100">
        <v>507</v>
      </c>
      <c r="B25" s="2101">
        <v>20190173</v>
      </c>
      <c r="C25" s="2087">
        <v>122834</v>
      </c>
      <c r="D25" s="2087" t="s">
        <v>6925</v>
      </c>
      <c r="E25" s="2100" t="s">
        <v>352</v>
      </c>
      <c r="F25" s="2100">
        <v>1</v>
      </c>
      <c r="G25" s="2100">
        <v>7</v>
      </c>
      <c r="H25" s="2100">
        <v>4</v>
      </c>
      <c r="I25" s="2100">
        <v>3</v>
      </c>
      <c r="J25" s="2124">
        <v>43573</v>
      </c>
      <c r="K25" s="2124">
        <v>43572</v>
      </c>
      <c r="L25" s="2226"/>
      <c r="M25" s="2226"/>
      <c r="N25" s="2102" t="s">
        <v>1485</v>
      </c>
      <c r="O25" s="2102" t="s">
        <v>1485</v>
      </c>
      <c r="P25" s="2103" t="s">
        <v>47</v>
      </c>
      <c r="Q25" s="2103" t="s">
        <v>47</v>
      </c>
      <c r="R25" s="2103" t="s">
        <v>47</v>
      </c>
      <c r="S25" s="2103" t="s">
        <v>47</v>
      </c>
      <c r="T25" s="2103" t="s">
        <v>47</v>
      </c>
      <c r="U25" s="2087"/>
      <c r="V25" s="2199" t="s">
        <v>47</v>
      </c>
      <c r="W25" s="2105" t="s">
        <v>6946</v>
      </c>
      <c r="X25" s="2064"/>
      <c r="Y25" s="2002" t="s">
        <v>2921</v>
      </c>
      <c r="Z25" s="2083" t="s">
        <v>7187</v>
      </c>
      <c r="AA25" s="2066">
        <v>12</v>
      </c>
      <c r="AB25" s="2100"/>
      <c r="AC25" s="2100"/>
      <c r="AD25" s="2107"/>
      <c r="AE25" s="2086">
        <f>IF(B25="","",(IFERROR(VLOOKUP(B25,[1]Projecten!A$4:X$9452,5,FALSE),"niet bekend")))</f>
        <v>1</v>
      </c>
      <c r="AF25" s="2021">
        <f t="shared" si="1"/>
        <v>2203.56</v>
      </c>
      <c r="AG25" s="2021">
        <f>IF(B25="","",(IFERROR(VLOOKUP(B25,[1]Projecten!A$4:X$9452,23,FALSE),"niet bekend")))</f>
        <v>0</v>
      </c>
      <c r="AH25" s="2021">
        <f>IF(B25="","",(IFERROR(VLOOKUP(B25,[1]Projecten!A$4:X$9452,12,FALSE),"niet bekend")))</f>
        <v>2203.56</v>
      </c>
    </row>
    <row r="26" spans="1:35" s="2108" customFormat="1" x14ac:dyDescent="0.2">
      <c r="A26" s="2100">
        <v>508</v>
      </c>
      <c r="B26" s="2101" t="s">
        <v>6596</v>
      </c>
      <c r="C26" s="2087">
        <v>122835</v>
      </c>
      <c r="D26" s="2087" t="s">
        <v>6660</v>
      </c>
      <c r="E26" s="2100" t="s">
        <v>352</v>
      </c>
      <c r="F26" s="2100">
        <v>1</v>
      </c>
      <c r="G26" s="2100">
        <v>11</v>
      </c>
      <c r="H26" s="2100">
        <v>2</v>
      </c>
      <c r="I26" s="2100">
        <v>4</v>
      </c>
      <c r="J26" s="2124">
        <v>43573</v>
      </c>
      <c r="K26" s="2124">
        <v>43570</v>
      </c>
      <c r="L26" s="2226"/>
      <c r="M26" s="2226"/>
      <c r="N26" s="2102" t="s">
        <v>1485</v>
      </c>
      <c r="O26" s="2102" t="s">
        <v>1485</v>
      </c>
      <c r="P26" s="2103" t="s">
        <v>47</v>
      </c>
      <c r="Q26" s="2103" t="s">
        <v>47</v>
      </c>
      <c r="R26" s="2103" t="s">
        <v>47</v>
      </c>
      <c r="S26" s="2103" t="s">
        <v>47</v>
      </c>
      <c r="T26" s="2103" t="s">
        <v>47</v>
      </c>
      <c r="U26" s="2087"/>
      <c r="V26" s="2199" t="s">
        <v>47</v>
      </c>
      <c r="W26" s="2105" t="s">
        <v>6946</v>
      </c>
      <c r="X26" s="2106"/>
      <c r="Y26" s="2002" t="s">
        <v>3757</v>
      </c>
      <c r="Z26" s="2083" t="s">
        <v>1250</v>
      </c>
      <c r="AA26" s="2066">
        <v>31</v>
      </c>
      <c r="AB26" s="2100"/>
      <c r="AC26" s="2100"/>
      <c r="AD26" s="2107"/>
      <c r="AE26" s="2086">
        <f>IF(B26="","",(IFERROR(VLOOKUP(B26,[1]Projecten!A$4:X$9452,5,FALSE),"niet bekend")))</f>
        <v>1</v>
      </c>
      <c r="AF26" s="2021">
        <f t="shared" si="1"/>
        <v>5155.25</v>
      </c>
      <c r="AG26" s="2021">
        <f>IF(B26="","",(IFERROR(VLOOKUP(B26,[1]Projecten!A$4:X$9452,23,FALSE),"niet bekend")))</f>
        <v>0</v>
      </c>
      <c r="AH26" s="2021">
        <f>IF(B26="","",(IFERROR(VLOOKUP(B26,[1]Projecten!A$4:X$9452,12,FALSE),"niet bekend")))</f>
        <v>5155.25</v>
      </c>
    </row>
    <row r="27" spans="1:35" x14ac:dyDescent="0.2">
      <c r="A27" s="2002">
        <v>509</v>
      </c>
      <c r="B27" s="2079" t="s">
        <v>6597</v>
      </c>
      <c r="C27" s="2061">
        <v>122835</v>
      </c>
      <c r="D27" s="2061" t="s">
        <v>6661</v>
      </c>
      <c r="E27" s="2002" t="s">
        <v>352</v>
      </c>
      <c r="F27" s="2002">
        <v>1</v>
      </c>
      <c r="G27" s="2002">
        <v>11</v>
      </c>
      <c r="H27" s="2002">
        <v>2</v>
      </c>
      <c r="I27" s="2002">
        <v>4</v>
      </c>
      <c r="J27" s="2085">
        <v>43573</v>
      </c>
      <c r="K27" s="2085">
        <v>43570</v>
      </c>
      <c r="N27" s="2081" t="s">
        <v>1485</v>
      </c>
      <c r="O27" s="2081" t="s">
        <v>1485</v>
      </c>
      <c r="P27" s="2072" t="s">
        <v>47</v>
      </c>
      <c r="Q27" s="2072" t="s">
        <v>47</v>
      </c>
      <c r="R27" s="2072" t="s">
        <v>47</v>
      </c>
      <c r="S27" s="2072" t="s">
        <v>47</v>
      </c>
      <c r="T27" s="2072" t="s">
        <v>47</v>
      </c>
      <c r="V27" s="2199" t="s">
        <v>47</v>
      </c>
      <c r="W27" s="2105" t="s">
        <v>6946</v>
      </c>
      <c r="X27" s="2106"/>
      <c r="Y27" s="2002" t="s">
        <v>3757</v>
      </c>
      <c r="Z27" s="2083" t="s">
        <v>1250</v>
      </c>
      <c r="AA27" s="2066">
        <v>31</v>
      </c>
      <c r="AE27" s="2086">
        <f>IF(B27="","",(IFERROR(VLOOKUP(B27,[1]Projecten!A$4:X$9452,5,FALSE),"niet bekend")))</f>
        <v>1</v>
      </c>
      <c r="AF27" s="2021">
        <f t="shared" si="1"/>
        <v>5155.25</v>
      </c>
      <c r="AG27" s="2021">
        <f>IF(B27="","",(IFERROR(VLOOKUP(B27,[1]Projecten!A$4:X$9452,23,FALSE),"niet bekend")))</f>
        <v>0</v>
      </c>
      <c r="AH27" s="2021">
        <f>IF(B27="","",(IFERROR(VLOOKUP(B27,[1]Projecten!A$4:X$9452,12,FALSE),"niet bekend")))</f>
        <v>5155.25</v>
      </c>
      <c r="AI27" s="2137"/>
    </row>
    <row r="28" spans="1:35" s="2108" customFormat="1" x14ac:dyDescent="0.2">
      <c r="A28" s="2100">
        <v>510</v>
      </c>
      <c r="B28" s="2101">
        <v>20190274</v>
      </c>
      <c r="C28" s="2087">
        <v>122836</v>
      </c>
      <c r="D28" s="2087">
        <v>793619</v>
      </c>
      <c r="E28" s="2100" t="s">
        <v>26</v>
      </c>
      <c r="F28" s="2100">
        <v>1</v>
      </c>
      <c r="G28" s="2100">
        <v>8</v>
      </c>
      <c r="H28" s="2100">
        <v>6</v>
      </c>
      <c r="I28" s="2100">
        <v>3</v>
      </c>
      <c r="J28" s="2125">
        <v>43557</v>
      </c>
      <c r="K28" s="2124">
        <v>43558</v>
      </c>
      <c r="L28" s="2226"/>
      <c r="M28" s="2226"/>
      <c r="N28" s="2102" t="s">
        <v>1485</v>
      </c>
      <c r="O28" s="2102"/>
      <c r="P28" s="2103" t="s">
        <v>47</v>
      </c>
      <c r="Q28" s="2103" t="s">
        <v>47</v>
      </c>
      <c r="R28" s="2103" t="s">
        <v>47</v>
      </c>
      <c r="S28" s="2103" t="s">
        <v>47</v>
      </c>
      <c r="T28" s="2103" t="s">
        <v>47</v>
      </c>
      <c r="U28" s="2087"/>
      <c r="V28" s="2199" t="s">
        <v>47</v>
      </c>
      <c r="W28" s="2063" t="s">
        <v>7096</v>
      </c>
      <c r="X28" s="2064"/>
      <c r="Y28" s="2002" t="s">
        <v>162</v>
      </c>
      <c r="Z28" s="2083" t="s">
        <v>7209</v>
      </c>
      <c r="AA28" s="2066">
        <v>18</v>
      </c>
      <c r="AB28" s="2100"/>
      <c r="AC28" s="2100"/>
      <c r="AD28" s="2107"/>
      <c r="AE28" s="2086">
        <f>IF(B28="","",(IFERROR(VLOOKUP(B28,[1]Projecten!A$4:X$9452,5,FALSE),"niet bekend")))</f>
        <v>1</v>
      </c>
      <c r="AF28" s="2021">
        <f t="shared" si="1"/>
        <v>2798.55</v>
      </c>
      <c r="AG28" s="2021">
        <f>IF(B28="","",(IFERROR(VLOOKUP(B28,[1]Projecten!A$4:X$9452,23,FALSE),"niet bekend")))</f>
        <v>0</v>
      </c>
      <c r="AH28" s="2021">
        <f>IF(B28="","",(IFERROR(VLOOKUP(B28,[1]Projecten!A$4:X$9452,12,FALSE),"niet bekend")))</f>
        <v>2798.55</v>
      </c>
    </row>
    <row r="29" spans="1:35" s="2108" customFormat="1" x14ac:dyDescent="0.2">
      <c r="A29" s="2100">
        <v>511</v>
      </c>
      <c r="B29" s="2101">
        <v>20190275</v>
      </c>
      <c r="C29" s="2087">
        <v>122836</v>
      </c>
      <c r="D29" s="2087">
        <v>779719</v>
      </c>
      <c r="E29" s="2100" t="s">
        <v>26</v>
      </c>
      <c r="F29" s="2100">
        <v>1</v>
      </c>
      <c r="G29" s="2100">
        <v>7</v>
      </c>
      <c r="H29" s="2100">
        <v>3</v>
      </c>
      <c r="I29" s="2100">
        <v>2</v>
      </c>
      <c r="J29" s="2125">
        <v>43557</v>
      </c>
      <c r="K29" s="2124">
        <v>43558</v>
      </c>
      <c r="L29" s="2226"/>
      <c r="M29" s="2226"/>
      <c r="N29" s="2102" t="s">
        <v>1485</v>
      </c>
      <c r="O29" s="2102" t="s">
        <v>1485</v>
      </c>
      <c r="P29" s="2103" t="s">
        <v>47</v>
      </c>
      <c r="Q29" s="2103" t="s">
        <v>47</v>
      </c>
      <c r="R29" s="2103" t="s">
        <v>47</v>
      </c>
      <c r="S29" s="2103" t="s">
        <v>47</v>
      </c>
      <c r="T29" s="2103" t="s">
        <v>47</v>
      </c>
      <c r="U29" s="2087"/>
      <c r="V29" s="2199" t="s">
        <v>47</v>
      </c>
      <c r="W29" s="2063" t="s">
        <v>7096</v>
      </c>
      <c r="X29" s="2064"/>
      <c r="Y29" s="2002" t="s">
        <v>162</v>
      </c>
      <c r="Z29" s="2083" t="s">
        <v>1341</v>
      </c>
      <c r="AA29" s="2066">
        <v>15</v>
      </c>
      <c r="AB29" s="2100"/>
      <c r="AC29" s="2100"/>
      <c r="AD29" s="2107"/>
      <c r="AE29" s="2086">
        <f>IF(B29="","",(IFERROR(VLOOKUP(B29,[1]Projecten!A$4:X$9452,5,FALSE),"niet bekend")))</f>
        <v>1</v>
      </c>
      <c r="AF29" s="2021">
        <f t="shared" si="1"/>
        <v>2757.47</v>
      </c>
      <c r="AG29" s="2021">
        <f>IF(B29="","",(IFERROR(VLOOKUP(B29,[1]Projecten!A$4:X$9452,23,FALSE),"niet bekend")))</f>
        <v>0</v>
      </c>
      <c r="AH29" s="2021">
        <f>IF(B29="","",(IFERROR(VLOOKUP(B29,[1]Projecten!A$4:X$9452,12,FALSE),"niet bekend")))</f>
        <v>2757.47</v>
      </c>
    </row>
    <row r="30" spans="1:35" s="2108" customFormat="1" x14ac:dyDescent="0.2">
      <c r="A30" s="2100">
        <v>512</v>
      </c>
      <c r="B30" s="2101">
        <v>20190278</v>
      </c>
      <c r="C30" s="2087">
        <v>122836</v>
      </c>
      <c r="D30" s="2087">
        <v>779819</v>
      </c>
      <c r="E30" s="2100" t="s">
        <v>26</v>
      </c>
      <c r="F30" s="2100">
        <v>1</v>
      </c>
      <c r="G30" s="2100">
        <v>7</v>
      </c>
      <c r="H30" s="2100">
        <v>3</v>
      </c>
      <c r="I30" s="2100">
        <v>2</v>
      </c>
      <c r="J30" s="2125">
        <v>43557</v>
      </c>
      <c r="K30" s="2124">
        <v>43558</v>
      </c>
      <c r="L30" s="2226"/>
      <c r="M30" s="2226"/>
      <c r="N30" s="2102" t="s">
        <v>1485</v>
      </c>
      <c r="O30" s="2102" t="s">
        <v>1485</v>
      </c>
      <c r="P30" s="2103" t="s">
        <v>47</v>
      </c>
      <c r="Q30" s="2103" t="s">
        <v>47</v>
      </c>
      <c r="R30" s="2103" t="s">
        <v>47</v>
      </c>
      <c r="S30" s="2103" t="s">
        <v>47</v>
      </c>
      <c r="T30" s="2103" t="s">
        <v>47</v>
      </c>
      <c r="U30" s="2087"/>
      <c r="V30" s="2199" t="s">
        <v>47</v>
      </c>
      <c r="W30" s="2063" t="s">
        <v>7096</v>
      </c>
      <c r="X30" s="2064"/>
      <c r="Y30" s="2002" t="s">
        <v>162</v>
      </c>
      <c r="Z30" s="2083" t="s">
        <v>7209</v>
      </c>
      <c r="AA30" s="2066">
        <v>15</v>
      </c>
      <c r="AB30" s="2100"/>
      <c r="AC30" s="2100"/>
      <c r="AD30" s="2107"/>
      <c r="AE30" s="2086">
        <f>IF(B30="","",(IFERROR(VLOOKUP(B30,[1]Projecten!A$4:X$9452,5,FALSE),"niet bekend")))</f>
        <v>1</v>
      </c>
      <c r="AF30" s="2021">
        <f t="shared" si="1"/>
        <v>2757.47</v>
      </c>
      <c r="AG30" s="2021">
        <f>IF(B30="","",(IFERROR(VLOOKUP(B30,[1]Projecten!A$4:X$9452,23,FALSE),"niet bekend")))</f>
        <v>0</v>
      </c>
      <c r="AH30" s="2021">
        <f>IF(B30="","",(IFERROR(VLOOKUP(B30,[1]Projecten!A$4:X$9452,12,FALSE),"niet bekend")))</f>
        <v>2757.47</v>
      </c>
    </row>
    <row r="31" spans="1:35" x14ac:dyDescent="0.2">
      <c r="A31" s="2002">
        <v>513</v>
      </c>
      <c r="B31" s="2079">
        <v>20190279</v>
      </c>
      <c r="C31" s="2061">
        <v>122836</v>
      </c>
      <c r="D31" s="2061">
        <v>779919</v>
      </c>
      <c r="E31" s="2002" t="s">
        <v>26</v>
      </c>
      <c r="F31" s="2002">
        <v>1</v>
      </c>
      <c r="G31" s="2002">
        <v>7</v>
      </c>
      <c r="H31" s="2002">
        <v>3</v>
      </c>
      <c r="I31" s="2002">
        <v>2</v>
      </c>
      <c r="J31" s="2080">
        <v>43557</v>
      </c>
      <c r="K31" s="2085">
        <v>43558</v>
      </c>
      <c r="N31" s="2081" t="s">
        <v>1485</v>
      </c>
      <c r="O31" s="2081"/>
      <c r="P31" s="2072" t="s">
        <v>47</v>
      </c>
      <c r="Q31" s="2072" t="s">
        <v>47</v>
      </c>
      <c r="R31" s="2072" t="s">
        <v>47</v>
      </c>
      <c r="S31" s="2072" t="s">
        <v>47</v>
      </c>
      <c r="T31" s="2072" t="s">
        <v>47</v>
      </c>
      <c r="V31" s="2199" t="s">
        <v>47</v>
      </c>
      <c r="W31" s="2063" t="s">
        <v>7096</v>
      </c>
      <c r="Y31" s="2002" t="s">
        <v>162</v>
      </c>
      <c r="Z31" s="2083" t="s">
        <v>7209</v>
      </c>
      <c r="AA31" s="2066">
        <v>15</v>
      </c>
      <c r="AE31" s="2086">
        <f>IF(B31="","",(IFERROR(VLOOKUP(B31,[1]Projecten!A$4:X$9452,5,FALSE),"niet bekend")))</f>
        <v>1</v>
      </c>
      <c r="AF31" s="2021">
        <f t="shared" si="1"/>
        <v>2757.47</v>
      </c>
      <c r="AG31" s="2021">
        <f>IF(B31="","",(IFERROR(VLOOKUP(B31,[1]Projecten!A$4:X$9452,23,FALSE),"niet bekend")))</f>
        <v>0</v>
      </c>
      <c r="AH31" s="2021">
        <f>IF(B31="","",(IFERROR(VLOOKUP(B31,[1]Projecten!A$4:X$9452,12,FALSE),"niet bekend")))</f>
        <v>2757.47</v>
      </c>
      <c r="AI31" s="2137"/>
    </row>
    <row r="32" spans="1:35" s="2108" customFormat="1" x14ac:dyDescent="0.2">
      <c r="A32" s="2100">
        <v>514</v>
      </c>
      <c r="B32" s="2101">
        <v>20190282</v>
      </c>
      <c r="C32" s="2087">
        <v>122837</v>
      </c>
      <c r="D32" s="2087">
        <v>676019</v>
      </c>
      <c r="E32" s="2100" t="s">
        <v>26</v>
      </c>
      <c r="F32" s="2100">
        <v>1</v>
      </c>
      <c r="G32" s="2100">
        <v>8</v>
      </c>
      <c r="H32" s="2100">
        <v>5</v>
      </c>
      <c r="I32" s="2100">
        <v>3</v>
      </c>
      <c r="J32" s="2125">
        <v>43557</v>
      </c>
      <c r="K32" s="2125">
        <v>43558</v>
      </c>
      <c r="L32" s="2226"/>
      <c r="M32" s="2226"/>
      <c r="N32" s="2102" t="s">
        <v>1485</v>
      </c>
      <c r="O32" s="2102"/>
      <c r="P32" s="2103" t="s">
        <v>47</v>
      </c>
      <c r="Q32" s="2103" t="s">
        <v>47</v>
      </c>
      <c r="R32" s="2103" t="s">
        <v>47</v>
      </c>
      <c r="S32" s="2103" t="s">
        <v>47</v>
      </c>
      <c r="T32" s="2103" t="s">
        <v>47</v>
      </c>
      <c r="U32" s="2087"/>
      <c r="V32" s="2199" t="s">
        <v>47</v>
      </c>
      <c r="W32" s="2063" t="s">
        <v>7096</v>
      </c>
      <c r="X32" s="2064"/>
      <c r="Y32" s="2002" t="s">
        <v>162</v>
      </c>
      <c r="Z32" s="2083" t="s">
        <v>7209</v>
      </c>
      <c r="AA32" s="2066">
        <v>18</v>
      </c>
      <c r="AB32" s="2100"/>
      <c r="AC32" s="2100"/>
      <c r="AD32" s="2107"/>
      <c r="AE32" s="2086">
        <f>IF(B32="","",(IFERROR(VLOOKUP(B32,[1]Projecten!A$4:X$9452,5,FALSE),"niet bekend")))</f>
        <v>1</v>
      </c>
      <c r="AF32" s="2021">
        <f t="shared" si="1"/>
        <v>3128.56</v>
      </c>
      <c r="AG32" s="2021">
        <f>IF(B32="","",(IFERROR(VLOOKUP(B32,[1]Projecten!A$4:X$9452,23,FALSE),"niet bekend")))</f>
        <v>0</v>
      </c>
      <c r="AH32" s="2021">
        <f>IF(B32="","",(IFERROR(VLOOKUP(B32,[1]Projecten!A$4:X$9452,12,FALSE),"niet bekend")))</f>
        <v>3128.56</v>
      </c>
    </row>
    <row r="33" spans="1:35" s="2108" customFormat="1" x14ac:dyDescent="0.2">
      <c r="A33" s="2100">
        <v>515</v>
      </c>
      <c r="B33" s="2101">
        <v>20190283</v>
      </c>
      <c r="C33" s="2087">
        <v>122837</v>
      </c>
      <c r="D33" s="2087">
        <v>773619</v>
      </c>
      <c r="E33" s="2100" t="s">
        <v>26</v>
      </c>
      <c r="F33" s="2100">
        <v>1</v>
      </c>
      <c r="G33" s="2100">
        <v>9</v>
      </c>
      <c r="H33" s="2100">
        <v>7</v>
      </c>
      <c r="I33" s="2100">
        <v>3</v>
      </c>
      <c r="J33" s="2125">
        <v>43557</v>
      </c>
      <c r="K33" s="2125">
        <v>43558</v>
      </c>
      <c r="L33" s="2226"/>
      <c r="M33" s="2226"/>
      <c r="N33" s="2102" t="s">
        <v>1485</v>
      </c>
      <c r="O33" s="2102" t="s">
        <v>1485</v>
      </c>
      <c r="P33" s="2103" t="s">
        <v>47</v>
      </c>
      <c r="Q33" s="2103" t="s">
        <v>47</v>
      </c>
      <c r="R33" s="2103" t="s">
        <v>47</v>
      </c>
      <c r="S33" s="2103" t="s">
        <v>47</v>
      </c>
      <c r="T33" s="2103" t="s">
        <v>47</v>
      </c>
      <c r="U33" s="2087"/>
      <c r="V33" s="2199" t="s">
        <v>47</v>
      </c>
      <c r="W33" s="2063" t="s">
        <v>7096</v>
      </c>
      <c r="X33" s="2064"/>
      <c r="Y33" s="2002" t="s">
        <v>162</v>
      </c>
      <c r="Z33" s="2083" t="s">
        <v>7209</v>
      </c>
      <c r="AA33" s="2066">
        <v>18</v>
      </c>
      <c r="AB33" s="2100"/>
      <c r="AC33" s="2100"/>
      <c r="AD33" s="2107"/>
      <c r="AE33" s="2086">
        <f>IF(B33="","",(IFERROR(VLOOKUP(B33,[1]Projecten!A$4:X$9452,5,FALSE),"niet bekend")))</f>
        <v>1</v>
      </c>
      <c r="AF33" s="2021">
        <f t="shared" si="1"/>
        <v>3188.73</v>
      </c>
      <c r="AG33" s="2021">
        <f>IF(B33="","",(IFERROR(VLOOKUP(B33,[1]Projecten!A$4:X$9452,23,FALSE),"niet bekend")))</f>
        <v>0</v>
      </c>
      <c r="AH33" s="2021">
        <f>IF(B33="","",(IFERROR(VLOOKUP(B33,[1]Projecten!A$4:X$9452,12,FALSE),"niet bekend")))</f>
        <v>3188.73</v>
      </c>
    </row>
    <row r="34" spans="1:35" s="2108" customFormat="1" x14ac:dyDescent="0.2">
      <c r="A34" s="2100">
        <v>516</v>
      </c>
      <c r="B34" s="2101">
        <v>20190287</v>
      </c>
      <c r="C34" s="2087">
        <v>122837</v>
      </c>
      <c r="D34" s="2087">
        <v>773519</v>
      </c>
      <c r="E34" s="2100" t="s">
        <v>26</v>
      </c>
      <c r="F34" s="2100">
        <v>1</v>
      </c>
      <c r="G34" s="2100">
        <v>7</v>
      </c>
      <c r="H34" s="2100">
        <v>4</v>
      </c>
      <c r="I34" s="2100">
        <v>3</v>
      </c>
      <c r="J34" s="2125">
        <v>43557</v>
      </c>
      <c r="K34" s="2125">
        <v>43558</v>
      </c>
      <c r="L34" s="2226"/>
      <c r="M34" s="2226"/>
      <c r="N34" s="2102" t="s">
        <v>1485</v>
      </c>
      <c r="O34" s="2102" t="s">
        <v>1485</v>
      </c>
      <c r="P34" s="2103" t="s">
        <v>47</v>
      </c>
      <c r="Q34" s="2103" t="s">
        <v>47</v>
      </c>
      <c r="R34" s="2103" t="s">
        <v>47</v>
      </c>
      <c r="S34" s="2103" t="s">
        <v>47</v>
      </c>
      <c r="T34" s="2103" t="s">
        <v>47</v>
      </c>
      <c r="U34" s="2087"/>
      <c r="V34" s="2199" t="s">
        <v>47</v>
      </c>
      <c r="W34" s="2063" t="s">
        <v>7096</v>
      </c>
      <c r="X34" s="2064"/>
      <c r="Y34" s="2002" t="s">
        <v>162</v>
      </c>
      <c r="Z34" s="2083" t="s">
        <v>1341</v>
      </c>
      <c r="AA34" s="2066">
        <v>20</v>
      </c>
      <c r="AB34" s="2100"/>
      <c r="AC34" s="2100"/>
      <c r="AD34" s="2107"/>
      <c r="AE34" s="2086">
        <f>IF(B34="","",(IFERROR(VLOOKUP(B34,[1]Projecten!A$4:X$9452,5,FALSE),"niet bekend")))</f>
        <v>1</v>
      </c>
      <c r="AF34" s="2021">
        <f t="shared" si="1"/>
        <v>3259.89</v>
      </c>
      <c r="AG34" s="2021">
        <f>IF(B34="","",(IFERROR(VLOOKUP(B34,[1]Projecten!A$4:X$9452,23,FALSE),"niet bekend")))</f>
        <v>0</v>
      </c>
      <c r="AH34" s="2021">
        <f>IF(B34="","",(IFERROR(VLOOKUP(B34,[1]Projecten!A$4:X$9452,12,FALSE),"niet bekend")))</f>
        <v>3259.89</v>
      </c>
    </row>
    <row r="35" spans="1:35" s="2108" customFormat="1" x14ac:dyDescent="0.2">
      <c r="A35" s="2100">
        <v>517</v>
      </c>
      <c r="B35" s="2101">
        <v>20190289</v>
      </c>
      <c r="C35" s="2087">
        <v>122837</v>
      </c>
      <c r="D35" s="2087">
        <v>771519</v>
      </c>
      <c r="E35" s="2100" t="s">
        <v>26</v>
      </c>
      <c r="F35" s="2100">
        <v>1</v>
      </c>
      <c r="G35" s="2100">
        <v>9</v>
      </c>
      <c r="H35" s="2100">
        <v>5</v>
      </c>
      <c r="I35" s="2100">
        <v>3</v>
      </c>
      <c r="J35" s="2125">
        <v>43557</v>
      </c>
      <c r="K35" s="2125">
        <v>43558</v>
      </c>
      <c r="L35" s="2226"/>
      <c r="M35" s="2226"/>
      <c r="N35" s="2102" t="s">
        <v>1485</v>
      </c>
      <c r="O35" s="2102" t="s">
        <v>1485</v>
      </c>
      <c r="P35" s="2103" t="s">
        <v>47</v>
      </c>
      <c r="Q35" s="2103" t="s">
        <v>47</v>
      </c>
      <c r="R35" s="2103" t="s">
        <v>47</v>
      </c>
      <c r="S35" s="2103" t="s">
        <v>47</v>
      </c>
      <c r="T35" s="2103" t="s">
        <v>47</v>
      </c>
      <c r="U35" s="2087"/>
      <c r="V35" s="2199" t="s">
        <v>47</v>
      </c>
      <c r="W35" s="2063" t="s">
        <v>7096</v>
      </c>
      <c r="X35" s="2064"/>
      <c r="Y35" s="2002" t="s">
        <v>162</v>
      </c>
      <c r="Z35" s="2083" t="s">
        <v>1341</v>
      </c>
      <c r="AA35" s="2066">
        <v>20</v>
      </c>
      <c r="AB35" s="2100"/>
      <c r="AC35" s="2100"/>
      <c r="AD35" s="2107"/>
      <c r="AE35" s="2086">
        <f>IF(B35="","",(IFERROR(VLOOKUP(B35,[1]Projecten!A$4:X$9452,5,FALSE),"niet bekend")))</f>
        <v>1</v>
      </c>
      <c r="AF35" s="2021">
        <f t="shared" si="1"/>
        <v>3755.04</v>
      </c>
      <c r="AG35" s="2021">
        <f>IF(B35="","",(IFERROR(VLOOKUP(B35,[1]Projecten!A$4:X$9452,23,FALSE),"niet bekend")))</f>
        <v>0</v>
      </c>
      <c r="AH35" s="2021">
        <f>IF(B35="","",(IFERROR(VLOOKUP(B35,[1]Projecten!A$4:X$9452,12,FALSE),"niet bekend")))</f>
        <v>3755.04</v>
      </c>
    </row>
    <row r="36" spans="1:35" s="2108" customFormat="1" x14ac:dyDescent="0.2">
      <c r="A36" s="2100">
        <v>518</v>
      </c>
      <c r="B36" s="2101">
        <v>20190294</v>
      </c>
      <c r="C36" s="2087">
        <v>122838</v>
      </c>
      <c r="D36" s="2087">
        <v>796919</v>
      </c>
      <c r="E36" s="2100" t="s">
        <v>26</v>
      </c>
      <c r="F36" s="2100">
        <v>1</v>
      </c>
      <c r="G36" s="2100">
        <v>9</v>
      </c>
      <c r="H36" s="2100">
        <v>5</v>
      </c>
      <c r="I36" s="2100">
        <v>3</v>
      </c>
      <c r="J36" s="2125">
        <v>43557</v>
      </c>
      <c r="K36" s="2125">
        <v>43558</v>
      </c>
      <c r="L36" s="2226"/>
      <c r="M36" s="2226"/>
      <c r="N36" s="2102"/>
      <c r="O36" s="2102"/>
      <c r="P36" s="2103" t="s">
        <v>47</v>
      </c>
      <c r="Q36" s="2103" t="s">
        <v>47</v>
      </c>
      <c r="R36" s="2103" t="s">
        <v>47</v>
      </c>
      <c r="S36" s="2103" t="s">
        <v>47</v>
      </c>
      <c r="T36" s="2103" t="s">
        <v>47</v>
      </c>
      <c r="U36" s="2087"/>
      <c r="V36" s="2199" t="s">
        <v>47</v>
      </c>
      <c r="W36" s="2063" t="s">
        <v>7096</v>
      </c>
      <c r="X36" s="2064"/>
      <c r="Y36" s="2002" t="s">
        <v>162</v>
      </c>
      <c r="Z36" s="2083" t="s">
        <v>7208</v>
      </c>
      <c r="AA36" s="2066">
        <v>25</v>
      </c>
      <c r="AB36" s="2100"/>
      <c r="AC36" s="2100"/>
      <c r="AD36" s="2107"/>
      <c r="AE36" s="2086">
        <f>IF(B36="","",(IFERROR(VLOOKUP(B36,[1]Projecten!A$4:X$9452,5,FALSE),"niet bekend")))</f>
        <v>1</v>
      </c>
      <c r="AF36" s="2021">
        <f t="shared" si="1"/>
        <v>5722.94</v>
      </c>
      <c r="AG36" s="2021">
        <f>IF(B36="","",(IFERROR(VLOOKUP(B36,[1]Projecten!A$4:X$9452,23,FALSE),"niet bekend")))</f>
        <v>0</v>
      </c>
      <c r="AH36" s="2021">
        <f>IF(B36="","",(IFERROR(VLOOKUP(B36,[1]Projecten!A$4:X$9452,12,FALSE),"niet bekend")))</f>
        <v>5722.94</v>
      </c>
    </row>
    <row r="37" spans="1:35" s="2108" customFormat="1" x14ac:dyDescent="0.2">
      <c r="A37" s="2100">
        <v>519</v>
      </c>
      <c r="B37" s="2101">
        <v>20190250</v>
      </c>
      <c r="C37" s="2087">
        <v>122838</v>
      </c>
      <c r="D37" s="2087" t="s">
        <v>7043</v>
      </c>
      <c r="E37" s="2100" t="s">
        <v>26</v>
      </c>
      <c r="F37" s="2100">
        <v>0</v>
      </c>
      <c r="G37" s="2100">
        <v>0</v>
      </c>
      <c r="H37" s="2100">
        <v>0</v>
      </c>
      <c r="I37" s="2100">
        <v>1</v>
      </c>
      <c r="J37" s="2125">
        <v>43557</v>
      </c>
      <c r="K37" s="2102" t="s">
        <v>1485</v>
      </c>
      <c r="L37" s="2226"/>
      <c r="M37" s="2226"/>
      <c r="N37" s="2102" t="s">
        <v>1485</v>
      </c>
      <c r="O37" s="2102" t="s">
        <v>1485</v>
      </c>
      <c r="P37" s="2103" t="s">
        <v>47</v>
      </c>
      <c r="Q37" s="2103" t="s">
        <v>47</v>
      </c>
      <c r="R37" s="2103" t="s">
        <v>47</v>
      </c>
      <c r="S37" s="2103" t="s">
        <v>47</v>
      </c>
      <c r="T37" s="2103" t="s">
        <v>47</v>
      </c>
      <c r="U37" s="2087"/>
      <c r="V37" s="2199" t="s">
        <v>47</v>
      </c>
      <c r="W37" s="2063" t="s">
        <v>7096</v>
      </c>
      <c r="X37" s="2064"/>
      <c r="Y37" s="2002" t="s">
        <v>162</v>
      </c>
      <c r="Z37" s="2083" t="s">
        <v>7095</v>
      </c>
      <c r="AA37" s="2066">
        <v>2</v>
      </c>
      <c r="AB37" s="2100"/>
      <c r="AC37" s="2100"/>
      <c r="AD37" s="2107"/>
      <c r="AE37" s="2086">
        <f>IF(B37="","",(IFERROR(VLOOKUP(B37,[1]Projecten!A$4:X$9452,5,FALSE),"niet bekend")))</f>
        <v>0</v>
      </c>
      <c r="AF37" s="2021">
        <f t="shared" si="1"/>
        <v>498</v>
      </c>
      <c r="AG37" s="2021">
        <f>IF(B37="","",(IFERROR(VLOOKUP(B37,[1]Projecten!A$4:X$9452,23,FALSE),"niet bekend")))</f>
        <v>0</v>
      </c>
      <c r="AH37" s="2021">
        <f>IF(B37="","",(IFERROR(VLOOKUP(B37,[1]Projecten!A$4:X$9452,12,FALSE),"niet bekend")))</f>
        <v>498</v>
      </c>
    </row>
    <row r="38" spans="1:35" s="2108" customFormat="1" x14ac:dyDescent="0.2">
      <c r="A38" s="2100">
        <v>520</v>
      </c>
      <c r="B38" s="2101">
        <v>20190276</v>
      </c>
      <c r="C38" s="2087">
        <v>122838</v>
      </c>
      <c r="D38" s="2087" t="s">
        <v>7104</v>
      </c>
      <c r="E38" s="2100" t="s">
        <v>26</v>
      </c>
      <c r="F38" s="2100">
        <v>0</v>
      </c>
      <c r="G38" s="2100">
        <v>1</v>
      </c>
      <c r="H38" s="2100">
        <v>1</v>
      </c>
      <c r="I38" s="2100">
        <v>0</v>
      </c>
      <c r="J38" s="2125">
        <v>43550</v>
      </c>
      <c r="K38" s="2102" t="s">
        <v>1485</v>
      </c>
      <c r="L38" s="2226"/>
      <c r="M38" s="2226"/>
      <c r="N38" s="2102" t="s">
        <v>1485</v>
      </c>
      <c r="O38" s="2102" t="s">
        <v>1485</v>
      </c>
      <c r="P38" s="2103" t="s">
        <v>47</v>
      </c>
      <c r="Q38" s="2103" t="s">
        <v>47</v>
      </c>
      <c r="R38" s="2103" t="s">
        <v>47</v>
      </c>
      <c r="S38" s="2103" t="s">
        <v>47</v>
      </c>
      <c r="T38" s="2103" t="s">
        <v>47</v>
      </c>
      <c r="U38" s="2087"/>
      <c r="V38" s="2199" t="s">
        <v>47</v>
      </c>
      <c r="W38" s="2063" t="s">
        <v>7096</v>
      </c>
      <c r="X38" s="2064"/>
      <c r="Y38" s="2002" t="s">
        <v>162</v>
      </c>
      <c r="Z38" s="2083" t="s">
        <v>7218</v>
      </c>
      <c r="AA38" s="2066">
        <v>3</v>
      </c>
      <c r="AB38" s="2100"/>
      <c r="AC38" s="2100"/>
      <c r="AD38" s="2107"/>
      <c r="AE38" s="2086">
        <f>IF(B38="","",(IFERROR(VLOOKUP(B38,[1]Projecten!A$4:X$9452,5,FALSE),"niet bekend")))</f>
        <v>0</v>
      </c>
      <c r="AF38" s="2021">
        <f t="shared" si="1"/>
        <v>843.16</v>
      </c>
      <c r="AG38" s="2021">
        <f>IF(B38="","",(IFERROR(VLOOKUP(B38,[1]Projecten!A$4:X$9452,23,FALSE),"niet bekend")))</f>
        <v>0</v>
      </c>
      <c r="AH38" s="2021">
        <f>IF(B38="","",(IFERROR(VLOOKUP(B38,[1]Projecten!A$4:X$9452,12,FALSE),"niet bekend")))</f>
        <v>843.16</v>
      </c>
    </row>
    <row r="39" spans="1:35" s="2108" customFormat="1" x14ac:dyDescent="0.2">
      <c r="A39" s="2100">
        <v>521</v>
      </c>
      <c r="B39" s="2101">
        <v>20190271</v>
      </c>
      <c r="C39" s="2087">
        <v>122839</v>
      </c>
      <c r="D39" s="2087" t="s">
        <v>7215</v>
      </c>
      <c r="E39" s="2100" t="s">
        <v>26</v>
      </c>
      <c r="F39" s="2100">
        <v>1</v>
      </c>
      <c r="G39" s="2100">
        <v>8</v>
      </c>
      <c r="H39" s="2100">
        <v>5</v>
      </c>
      <c r="I39" s="2100">
        <v>2</v>
      </c>
      <c r="J39" s="2125">
        <v>43557</v>
      </c>
      <c r="K39" s="2125">
        <v>43558</v>
      </c>
      <c r="L39" s="2226"/>
      <c r="M39" s="2226"/>
      <c r="N39" s="2124">
        <v>43556</v>
      </c>
      <c r="O39" s="2102" t="s">
        <v>1485</v>
      </c>
      <c r="P39" s="2103" t="s">
        <v>47</v>
      </c>
      <c r="Q39" s="2103" t="s">
        <v>47</v>
      </c>
      <c r="R39" s="2103" t="s">
        <v>47</v>
      </c>
      <c r="S39" s="2103" t="s">
        <v>47</v>
      </c>
      <c r="T39" s="2103" t="s">
        <v>470</v>
      </c>
      <c r="U39" s="2087"/>
      <c r="V39" s="2199" t="s">
        <v>47</v>
      </c>
      <c r="W39" s="2063" t="s">
        <v>7096</v>
      </c>
      <c r="X39" s="2064"/>
      <c r="Y39" s="2002" t="s">
        <v>162</v>
      </c>
      <c r="Z39" s="2190" t="s">
        <v>7290</v>
      </c>
      <c r="AA39" s="2066">
        <v>26</v>
      </c>
      <c r="AB39" s="2100"/>
      <c r="AC39" s="2100"/>
      <c r="AD39" s="2107"/>
      <c r="AE39" s="2086">
        <f>IF(B39="","",(IFERROR(VLOOKUP(B39,[1]Projecten!A$4:X$9452,5,FALSE),"niet bekend")))</f>
        <v>1</v>
      </c>
      <c r="AF39" s="2021">
        <f t="shared" si="1"/>
        <v>5977.78</v>
      </c>
      <c r="AG39" s="2021">
        <f>IF(B39="","",(IFERROR(VLOOKUP(B39,[1]Projecten!A$4:X$9452,23,FALSE),"niet bekend")))</f>
        <v>0</v>
      </c>
      <c r="AH39" s="2021">
        <f>IF(B39="","",(IFERROR(VLOOKUP(B39,[1]Projecten!A$4:X$9452,12,FALSE),"niet bekend")))</f>
        <v>5977.78</v>
      </c>
    </row>
    <row r="40" spans="1:35" x14ac:dyDescent="0.2">
      <c r="A40" s="2002">
        <v>522</v>
      </c>
      <c r="B40" s="2079" t="s">
        <v>7176</v>
      </c>
      <c r="C40" s="2061">
        <v>122840</v>
      </c>
      <c r="D40" s="2061" t="s">
        <v>3535</v>
      </c>
      <c r="E40" s="2002" t="s">
        <v>7167</v>
      </c>
      <c r="F40" s="2002">
        <v>0</v>
      </c>
      <c r="G40" s="2002">
        <v>1</v>
      </c>
      <c r="H40" s="2002">
        <v>0</v>
      </c>
      <c r="I40" s="2002">
        <v>2</v>
      </c>
      <c r="J40" s="2081" t="s">
        <v>1485</v>
      </c>
      <c r="K40" s="2081" t="s">
        <v>1485</v>
      </c>
      <c r="N40" s="2080" t="s">
        <v>7210</v>
      </c>
      <c r="O40" s="2081" t="s">
        <v>1485</v>
      </c>
      <c r="P40" s="2072" t="s">
        <v>47</v>
      </c>
      <c r="Q40" s="2072" t="s">
        <v>47</v>
      </c>
      <c r="R40" s="2072" t="s">
        <v>47</v>
      </c>
      <c r="S40" s="2072" t="s">
        <v>47</v>
      </c>
      <c r="T40" s="2072" t="s">
        <v>47</v>
      </c>
      <c r="V40" s="2199" t="s">
        <v>47</v>
      </c>
      <c r="W40" s="2063" t="s">
        <v>7096</v>
      </c>
      <c r="Y40" s="2002" t="s">
        <v>7193</v>
      </c>
      <c r="Z40" s="2083" t="s">
        <v>1341</v>
      </c>
      <c r="AA40" s="2066">
        <v>8</v>
      </c>
      <c r="AE40" s="2086">
        <f>IF(B40="","",(IFERROR(VLOOKUP(B40,[1]Projecten!A$4:X$9452,5,FALSE),"niet bekend")))</f>
        <v>0</v>
      </c>
      <c r="AF40" s="2021">
        <f t="shared" si="1"/>
        <v>1575</v>
      </c>
      <c r="AG40" s="2021">
        <f>IF(B40="","",(IFERROR(VLOOKUP(B40,[1]Projecten!A$4:X$9452,23,FALSE),"niet bekend")))</f>
        <v>0</v>
      </c>
      <c r="AH40" s="2021">
        <f>IF(B40="","",(IFERROR(VLOOKUP(B40,[1]Projecten!A$4:X$9452,12,FALSE),"niet bekend")))</f>
        <v>1575</v>
      </c>
      <c r="AI40" s="2021"/>
    </row>
    <row r="41" spans="1:35" x14ac:dyDescent="0.2">
      <c r="A41" s="2002">
        <v>523</v>
      </c>
      <c r="B41" s="2079" t="s">
        <v>7214</v>
      </c>
      <c r="C41" s="2061">
        <v>122840</v>
      </c>
      <c r="D41" s="2061" t="s">
        <v>7192</v>
      </c>
      <c r="E41" s="2002" t="s">
        <v>7167</v>
      </c>
      <c r="F41" s="2002">
        <v>0</v>
      </c>
      <c r="G41" s="2002">
        <v>1</v>
      </c>
      <c r="H41" s="2002">
        <v>1</v>
      </c>
      <c r="I41" s="2002">
        <v>0</v>
      </c>
      <c r="J41" s="2081" t="s">
        <v>1485</v>
      </c>
      <c r="K41" s="2081" t="s">
        <v>1485</v>
      </c>
      <c r="N41" s="2081" t="s">
        <v>1485</v>
      </c>
      <c r="O41" s="2081" t="s">
        <v>1485</v>
      </c>
      <c r="P41" s="2072" t="s">
        <v>47</v>
      </c>
      <c r="Q41" s="2072" t="s">
        <v>47</v>
      </c>
      <c r="R41" s="2072" t="s">
        <v>47</v>
      </c>
      <c r="S41" s="2072" t="s">
        <v>47</v>
      </c>
      <c r="T41" s="2072" t="s">
        <v>47</v>
      </c>
      <c r="V41" s="2199" t="s">
        <v>47</v>
      </c>
      <c r="W41" s="2063" t="s">
        <v>7096</v>
      </c>
      <c r="Y41" s="2002" t="s">
        <v>7193</v>
      </c>
      <c r="Z41" s="2083" t="s">
        <v>1341</v>
      </c>
      <c r="AA41" s="2066">
        <v>2</v>
      </c>
      <c r="AE41" s="2086">
        <f>IF(B41="","",(IFERROR(VLOOKUP(B41,[1]Projecten!A$4:X$9452,5,FALSE),"niet bekend")))</f>
        <v>0</v>
      </c>
      <c r="AF41" s="2021">
        <f t="shared" si="1"/>
        <v>205.6</v>
      </c>
      <c r="AG41" s="2021">
        <f>IF(B41="","",(IFERROR(VLOOKUP(B41,[1]Projecten!A$4:X$9452,23,FALSE),"niet bekend")))</f>
        <v>0</v>
      </c>
      <c r="AH41" s="2021">
        <f>IF(B41="","",(IFERROR(VLOOKUP(B41,[1]Projecten!A$4:X$9452,12,FALSE),"niet bekend")))</f>
        <v>205.6</v>
      </c>
      <c r="AI41" s="2021"/>
    </row>
    <row r="42" spans="1:35" s="2108" customFormat="1" x14ac:dyDescent="0.2">
      <c r="A42" s="2100">
        <v>524</v>
      </c>
      <c r="B42" s="2101">
        <v>20190233</v>
      </c>
      <c r="C42" s="2087">
        <v>122841</v>
      </c>
      <c r="D42" s="2087" t="s">
        <v>7263</v>
      </c>
      <c r="E42" s="2100" t="s">
        <v>26</v>
      </c>
      <c r="F42" s="2100">
        <v>1</v>
      </c>
      <c r="G42" s="2100">
        <v>10</v>
      </c>
      <c r="H42" s="2100">
        <v>5</v>
      </c>
      <c r="I42" s="2100">
        <v>3</v>
      </c>
      <c r="J42" s="2125">
        <v>43560</v>
      </c>
      <c r="K42" s="2125">
        <v>43558</v>
      </c>
      <c r="L42" s="2226"/>
      <c r="M42" s="2226"/>
      <c r="N42" s="2102" t="s">
        <v>1485</v>
      </c>
      <c r="O42" s="2102" t="s">
        <v>1485</v>
      </c>
      <c r="P42" s="2103" t="s">
        <v>47</v>
      </c>
      <c r="Q42" s="2103" t="s">
        <v>47</v>
      </c>
      <c r="R42" s="2103" t="s">
        <v>47</v>
      </c>
      <c r="S42" s="2103" t="s">
        <v>47</v>
      </c>
      <c r="T42" s="2103" t="s">
        <v>47</v>
      </c>
      <c r="U42" s="2087"/>
      <c r="V42" s="2199" t="s">
        <v>47</v>
      </c>
      <c r="W42" s="2063" t="s">
        <v>7130</v>
      </c>
      <c r="X42" s="2064"/>
      <c r="Y42" s="2002" t="s">
        <v>2265</v>
      </c>
      <c r="Z42" s="2083" t="s">
        <v>7038</v>
      </c>
      <c r="AA42" s="2066">
        <v>20</v>
      </c>
      <c r="AB42" s="2100"/>
      <c r="AC42" s="2100"/>
      <c r="AD42" s="2107"/>
      <c r="AE42" s="2086">
        <f>IF(B42="","",(IFERROR(VLOOKUP(B42,[1]Projecten!A$4:X$9452,5,FALSE),"niet bekend")))</f>
        <v>1</v>
      </c>
      <c r="AF42" s="2021">
        <f t="shared" si="1"/>
        <v>3944</v>
      </c>
      <c r="AG42" s="2021">
        <f>IF(B42="","",(IFERROR(VLOOKUP(B42,[1]Projecten!A$4:X$9452,23,FALSE),"niet bekend")))</f>
        <v>0</v>
      </c>
      <c r="AH42" s="2021">
        <f>IF(B42="","",(IFERROR(VLOOKUP(B42,[1]Projecten!A$4:X$9452,12,FALSE),"niet bekend")))</f>
        <v>3944</v>
      </c>
    </row>
    <row r="43" spans="1:35" s="2108" customFormat="1" x14ac:dyDescent="0.2">
      <c r="A43" s="2100">
        <v>525</v>
      </c>
      <c r="B43" s="2101">
        <v>20190234</v>
      </c>
      <c r="C43" s="2087">
        <v>122841</v>
      </c>
      <c r="D43" s="2087" t="s">
        <v>7264</v>
      </c>
      <c r="E43" s="2100" t="s">
        <v>26</v>
      </c>
      <c r="F43" s="2100">
        <v>1</v>
      </c>
      <c r="G43" s="2100">
        <v>10</v>
      </c>
      <c r="H43" s="2100">
        <v>5</v>
      </c>
      <c r="I43" s="2100">
        <v>3</v>
      </c>
      <c r="J43" s="2125">
        <v>43553</v>
      </c>
      <c r="K43" s="2125">
        <v>43558</v>
      </c>
      <c r="L43" s="2226"/>
      <c r="M43" s="2226"/>
      <c r="N43" s="2102" t="s">
        <v>1485</v>
      </c>
      <c r="O43" s="2102" t="s">
        <v>1485</v>
      </c>
      <c r="P43" s="2103" t="s">
        <v>47</v>
      </c>
      <c r="Q43" s="2103" t="s">
        <v>47</v>
      </c>
      <c r="R43" s="2103" t="s">
        <v>47</v>
      </c>
      <c r="S43" s="2103" t="s">
        <v>47</v>
      </c>
      <c r="T43" s="2103" t="s">
        <v>47</v>
      </c>
      <c r="U43" s="2087"/>
      <c r="V43" s="2199" t="s">
        <v>47</v>
      </c>
      <c r="W43" s="2063" t="s">
        <v>7130</v>
      </c>
      <c r="X43" s="2064"/>
      <c r="Y43" s="2002" t="s">
        <v>2265</v>
      </c>
      <c r="Z43" s="2083" t="s">
        <v>7038</v>
      </c>
      <c r="AA43" s="2066">
        <v>20</v>
      </c>
      <c r="AB43" s="2100"/>
      <c r="AC43" s="2100"/>
      <c r="AD43" s="2107"/>
      <c r="AE43" s="2086">
        <f>IF(B43="","",(IFERROR(VLOOKUP(B43,[1]Projecten!A$4:X$9452,5,FALSE),"niet bekend")))</f>
        <v>1</v>
      </c>
      <c r="AF43" s="2021">
        <f t="shared" si="1"/>
        <v>3944</v>
      </c>
      <c r="AG43" s="2021">
        <f>IF(B43="","",(IFERROR(VLOOKUP(B43,[1]Projecten!A$4:X$9452,23,FALSE),"niet bekend")))</f>
        <v>0</v>
      </c>
      <c r="AH43" s="2021">
        <f>IF(B43="","",(IFERROR(VLOOKUP(B43,[1]Projecten!A$4:X$9452,12,FALSE),"niet bekend")))</f>
        <v>3944</v>
      </c>
    </row>
    <row r="44" spans="1:35" s="2108" customFormat="1" x14ac:dyDescent="0.2">
      <c r="A44" s="2100">
        <v>526</v>
      </c>
      <c r="B44" s="2101">
        <v>20190235</v>
      </c>
      <c r="C44" s="2087">
        <v>122841</v>
      </c>
      <c r="D44" s="2087" t="s">
        <v>7265</v>
      </c>
      <c r="E44" s="2100" t="s">
        <v>26</v>
      </c>
      <c r="F44" s="2100">
        <v>1</v>
      </c>
      <c r="G44" s="2100">
        <v>10</v>
      </c>
      <c r="H44" s="2100">
        <v>5</v>
      </c>
      <c r="I44" s="2100">
        <v>3</v>
      </c>
      <c r="J44" s="2125">
        <v>43553</v>
      </c>
      <c r="K44" s="2125">
        <v>43558</v>
      </c>
      <c r="L44" s="2226"/>
      <c r="M44" s="2226"/>
      <c r="N44" s="2102" t="s">
        <v>1485</v>
      </c>
      <c r="O44" s="2102" t="s">
        <v>1485</v>
      </c>
      <c r="P44" s="2103" t="s">
        <v>47</v>
      </c>
      <c r="Q44" s="2103" t="s">
        <v>47</v>
      </c>
      <c r="R44" s="2103" t="s">
        <v>47</v>
      </c>
      <c r="S44" s="2103" t="s">
        <v>47</v>
      </c>
      <c r="T44" s="2103" t="s">
        <v>47</v>
      </c>
      <c r="U44" s="2087"/>
      <c r="V44" s="2199" t="s">
        <v>47</v>
      </c>
      <c r="W44" s="2063" t="s">
        <v>7130</v>
      </c>
      <c r="X44" s="2064"/>
      <c r="Y44" s="2002" t="s">
        <v>2265</v>
      </c>
      <c r="Z44" s="2083" t="s">
        <v>7038</v>
      </c>
      <c r="AA44" s="2066">
        <v>20</v>
      </c>
      <c r="AB44" s="2100"/>
      <c r="AC44" s="2100"/>
      <c r="AD44" s="2107"/>
      <c r="AE44" s="2086">
        <f>IF(B44="","",(IFERROR(VLOOKUP(B44,[1]Projecten!A$4:X$9452,5,FALSE),"niet bekend")))</f>
        <v>1</v>
      </c>
      <c r="AF44" s="2021">
        <f t="shared" si="1"/>
        <v>3944</v>
      </c>
      <c r="AG44" s="2021">
        <f>IF(B44="","",(IFERROR(VLOOKUP(B44,[1]Projecten!A$4:X$9452,23,FALSE),"niet bekend")))</f>
        <v>0</v>
      </c>
      <c r="AH44" s="2021">
        <f>IF(B44="","",(IFERROR(VLOOKUP(B44,[1]Projecten!A$4:X$9452,12,FALSE),"niet bekend")))</f>
        <v>3944</v>
      </c>
    </row>
    <row r="45" spans="1:35" s="2108" customFormat="1" x14ac:dyDescent="0.2">
      <c r="A45" s="2100">
        <v>527</v>
      </c>
      <c r="B45" s="2101">
        <v>20190236</v>
      </c>
      <c r="C45" s="2087">
        <v>122842</v>
      </c>
      <c r="D45" s="2087" t="s">
        <v>7266</v>
      </c>
      <c r="E45" s="2100" t="s">
        <v>26</v>
      </c>
      <c r="F45" s="2100">
        <v>1</v>
      </c>
      <c r="G45" s="2100">
        <v>10</v>
      </c>
      <c r="H45" s="2100">
        <v>5</v>
      </c>
      <c r="I45" s="2100">
        <v>3</v>
      </c>
      <c r="J45" s="2125">
        <v>43553</v>
      </c>
      <c r="K45" s="2125">
        <v>43558</v>
      </c>
      <c r="L45" s="2226"/>
      <c r="M45" s="2226"/>
      <c r="N45" s="2102" t="s">
        <v>1485</v>
      </c>
      <c r="O45" s="2102" t="s">
        <v>1485</v>
      </c>
      <c r="P45" s="2103" t="s">
        <v>47</v>
      </c>
      <c r="Q45" s="2103" t="s">
        <v>47</v>
      </c>
      <c r="R45" s="2103" t="s">
        <v>47</v>
      </c>
      <c r="S45" s="2103" t="s">
        <v>47</v>
      </c>
      <c r="T45" s="2103" t="s">
        <v>47</v>
      </c>
      <c r="U45" s="2087"/>
      <c r="V45" s="2199" t="s">
        <v>47</v>
      </c>
      <c r="W45" s="2063" t="s">
        <v>7130</v>
      </c>
      <c r="X45" s="2064"/>
      <c r="Y45" s="2002" t="s">
        <v>2265</v>
      </c>
      <c r="Z45" s="2083" t="s">
        <v>7038</v>
      </c>
      <c r="AA45" s="2066">
        <v>20</v>
      </c>
      <c r="AB45" s="2100"/>
      <c r="AC45" s="2100"/>
      <c r="AD45" s="2107"/>
      <c r="AE45" s="2086">
        <f>IF(B45="","",(IFERROR(VLOOKUP(B45,[1]Projecten!A$4:X$9452,5,FALSE),"niet bekend")))</f>
        <v>1</v>
      </c>
      <c r="AF45" s="2021">
        <f t="shared" si="1"/>
        <v>3944</v>
      </c>
      <c r="AG45" s="2021">
        <f>IF(B45="","",(IFERROR(VLOOKUP(B45,[1]Projecten!A$4:X$9452,23,FALSE),"niet bekend")))</f>
        <v>0</v>
      </c>
      <c r="AH45" s="2021">
        <f>IF(B45="","",(IFERROR(VLOOKUP(B45,[1]Projecten!A$4:X$9452,12,FALSE),"niet bekend")))</f>
        <v>3944</v>
      </c>
    </row>
    <row r="46" spans="1:35" s="2108" customFormat="1" x14ac:dyDescent="0.2">
      <c r="A46" s="2100">
        <v>528</v>
      </c>
      <c r="B46" s="2101">
        <v>20190237</v>
      </c>
      <c r="C46" s="2087">
        <v>122842</v>
      </c>
      <c r="D46" s="2087" t="s">
        <v>7267</v>
      </c>
      <c r="E46" s="2100" t="s">
        <v>26</v>
      </c>
      <c r="F46" s="2100">
        <v>1</v>
      </c>
      <c r="G46" s="2100">
        <v>10</v>
      </c>
      <c r="H46" s="2100">
        <v>5</v>
      </c>
      <c r="I46" s="2100">
        <v>3</v>
      </c>
      <c r="J46" s="2125">
        <v>43553</v>
      </c>
      <c r="K46" s="2125">
        <v>43558</v>
      </c>
      <c r="L46" s="2226"/>
      <c r="M46" s="2226"/>
      <c r="N46" s="2102" t="s">
        <v>1485</v>
      </c>
      <c r="O46" s="2102" t="s">
        <v>1485</v>
      </c>
      <c r="P46" s="2103" t="s">
        <v>47</v>
      </c>
      <c r="Q46" s="2103" t="s">
        <v>47</v>
      </c>
      <c r="R46" s="2103" t="s">
        <v>47</v>
      </c>
      <c r="S46" s="2103" t="s">
        <v>47</v>
      </c>
      <c r="T46" s="2103" t="s">
        <v>470</v>
      </c>
      <c r="U46" s="2087"/>
      <c r="V46" s="2199" t="s">
        <v>47</v>
      </c>
      <c r="W46" s="2063" t="s">
        <v>7130</v>
      </c>
      <c r="X46" s="2064"/>
      <c r="Y46" s="2002" t="s">
        <v>2265</v>
      </c>
      <c r="Z46" s="2083" t="s">
        <v>7038</v>
      </c>
      <c r="AA46" s="2066">
        <v>20</v>
      </c>
      <c r="AB46" s="2100"/>
      <c r="AC46" s="2100"/>
      <c r="AD46" s="2107"/>
      <c r="AE46" s="2086">
        <f>IF(B46="","",(IFERROR(VLOOKUP(B46,[1]Projecten!A$4:X$9452,5,FALSE),"niet bekend")))</f>
        <v>1</v>
      </c>
      <c r="AF46" s="2021">
        <f t="shared" si="1"/>
        <v>3944</v>
      </c>
      <c r="AG46" s="2021">
        <f>IF(B46="","",(IFERROR(VLOOKUP(B46,[1]Projecten!A$4:X$9452,23,FALSE),"niet bekend")))</f>
        <v>0</v>
      </c>
      <c r="AH46" s="2021">
        <f>IF(B46="","",(IFERROR(VLOOKUP(B46,[1]Projecten!A$4:X$9452,12,FALSE),"niet bekend")))</f>
        <v>3944</v>
      </c>
    </row>
    <row r="47" spans="1:35" s="2123" customFormat="1" x14ac:dyDescent="0.2">
      <c r="A47" s="2109"/>
      <c r="B47" s="2110"/>
      <c r="C47" s="2110"/>
      <c r="D47" s="2111"/>
      <c r="E47" s="2111"/>
      <c r="F47" s="2111"/>
      <c r="G47" s="2111"/>
      <c r="H47" s="2111"/>
      <c r="I47" s="2111"/>
      <c r="J47" s="2112"/>
      <c r="K47" s="2112"/>
      <c r="L47" s="2229"/>
      <c r="M47" s="2229"/>
      <c r="N47" s="2112"/>
      <c r="O47" s="2113"/>
      <c r="P47" s="2113"/>
      <c r="Q47" s="2113"/>
      <c r="R47" s="2113"/>
      <c r="S47" s="2113"/>
      <c r="T47" s="2113"/>
      <c r="U47" s="2114"/>
      <c r="V47" s="2115"/>
      <c r="W47" s="2116"/>
      <c r="X47" s="2117"/>
      <c r="Y47" s="2118"/>
      <c r="Z47" s="2118"/>
      <c r="AA47" s="2118"/>
      <c r="AB47" s="2109"/>
      <c r="AC47" s="2119"/>
      <c r="AD47" s="2120"/>
      <c r="AE47" s="2121"/>
      <c r="AF47" s="2122"/>
      <c r="AG47" s="2122"/>
      <c r="AH47" s="2122"/>
    </row>
    <row r="48" spans="1:35" s="2054" customFormat="1" x14ac:dyDescent="0.2">
      <c r="A48" s="2038"/>
      <c r="B48" s="2039"/>
      <c r="C48" s="2039"/>
      <c r="D48" s="2040">
        <f>SUM(G48:I48)</f>
        <v>303</v>
      </c>
      <c r="E48" s="2038"/>
      <c r="F48" s="2038">
        <f>SUM(F49:F85)</f>
        <v>16</v>
      </c>
      <c r="G48" s="2038">
        <f>SUM(G49:G85)</f>
        <v>156</v>
      </c>
      <c r="H48" s="2038">
        <f>SUM(H49:H85)</f>
        <v>95</v>
      </c>
      <c r="I48" s="2038">
        <f>SUM(I49:I85)</f>
        <v>52</v>
      </c>
      <c r="J48" s="2041"/>
      <c r="K48" s="2041"/>
      <c r="L48" s="2224"/>
      <c r="M48" s="2224"/>
      <c r="N48" s="2041"/>
      <c r="O48" s="2042"/>
      <c r="P48" s="2042"/>
      <c r="Q48" s="2042"/>
      <c r="R48" s="2042"/>
      <c r="S48" s="2042"/>
      <c r="T48" s="2042"/>
      <c r="U48" s="2043">
        <v>16</v>
      </c>
      <c r="V48" s="2044"/>
      <c r="W48" s="2045"/>
      <c r="X48" s="2046"/>
      <c r="Y48" s="2047"/>
      <c r="Z48" s="2048">
        <f>SUM(AA48:AA85)</f>
        <v>453.25</v>
      </c>
      <c r="AA48" s="2049"/>
      <c r="AB48" s="2049">
        <v>0</v>
      </c>
      <c r="AC48" s="2050">
        <f>Z48-AB48</f>
        <v>453.25</v>
      </c>
      <c r="AD48" s="2051" t="str">
        <f>CONCATENATE("week ",U48)</f>
        <v>week 16</v>
      </c>
      <c r="AE48" s="2052"/>
      <c r="AF48" s="2053">
        <f>SUM(AF49:AF85)</f>
        <v>58868.429999999993</v>
      </c>
      <c r="AG48" s="2053"/>
      <c r="AH48" s="2053"/>
    </row>
    <row r="49" spans="1:35" x14ac:dyDescent="0.2">
      <c r="A49" s="2002">
        <v>529</v>
      </c>
      <c r="B49" s="2055"/>
      <c r="C49" s="2056" t="s">
        <v>115</v>
      </c>
      <c r="D49" s="2057"/>
      <c r="E49" s="2058"/>
      <c r="F49" s="2058"/>
      <c r="G49" s="2058"/>
      <c r="H49" s="2058"/>
      <c r="I49" s="2058"/>
      <c r="J49" s="2195"/>
      <c r="K49" s="2195"/>
      <c r="L49" s="2233">
        <v>43559</v>
      </c>
      <c r="M49" s="2233">
        <v>43560</v>
      </c>
      <c r="N49" s="2195"/>
      <c r="O49" s="974"/>
      <c r="P49" s="2060" t="s">
        <v>470</v>
      </c>
      <c r="Q49" s="2060"/>
      <c r="R49" s="2060"/>
      <c r="S49" s="2060"/>
      <c r="T49" s="2060"/>
      <c r="U49" s="2061" t="s">
        <v>6237</v>
      </c>
      <c r="W49" s="2063"/>
      <c r="Z49" s="2221" t="s">
        <v>4856</v>
      </c>
      <c r="AE49" s="2067" t="str">
        <f>IF(B49="","",(IFERROR(VLOOKUP(B49,[1]Projecten!A$4:X$9452,5,FALSE),"niet bekend")))</f>
        <v/>
      </c>
      <c r="AF49" s="2021" t="str">
        <f>IF(AE49="","",(IF(F49=0,AH49,(F49/AE49*AH49))))</f>
        <v/>
      </c>
      <c r="AG49" s="2021" t="str">
        <f>IF(B49="","",(IFERROR(VLOOKUP(B49,[1]Projecten!A$4:X$9452,23,FALSE),"niet bekend")))</f>
        <v/>
      </c>
      <c r="AH49" s="2021" t="str">
        <f>IF(B49="","",(IFERROR(VLOOKUP(B49,[1]Projecten!A$4:X$9452,12,FALSE),"niet bekend")))</f>
        <v/>
      </c>
    </row>
    <row r="50" spans="1:35" x14ac:dyDescent="0.2">
      <c r="U50" s="2061">
        <v>2019</v>
      </c>
    </row>
    <row r="51" spans="1:35" x14ac:dyDescent="0.2">
      <c r="A51" s="2057">
        <v>530</v>
      </c>
      <c r="B51" s="2079"/>
      <c r="D51" s="2182" t="s">
        <v>6576</v>
      </c>
      <c r="J51" s="2081"/>
      <c r="K51" s="2081"/>
      <c r="N51" s="2081"/>
      <c r="O51" s="2081"/>
      <c r="W51" s="2063"/>
      <c r="Y51" s="2083"/>
      <c r="Z51" s="2083"/>
      <c r="AA51" s="2075">
        <v>80</v>
      </c>
      <c r="AE51" s="2086"/>
    </row>
    <row r="52" spans="1:35" x14ac:dyDescent="0.2">
      <c r="A52" s="2057">
        <v>531</v>
      </c>
      <c r="B52" s="2079"/>
      <c r="D52" s="2182" t="s">
        <v>7311</v>
      </c>
      <c r="J52" s="2081"/>
      <c r="K52" s="2081"/>
      <c r="N52" s="2081"/>
      <c r="O52" s="2081"/>
      <c r="W52" s="2063"/>
      <c r="Y52" s="2083"/>
      <c r="Z52" s="2083"/>
      <c r="AA52" s="2075">
        <v>0</v>
      </c>
      <c r="AE52" s="2086"/>
    </row>
    <row r="53" spans="1:35" x14ac:dyDescent="0.2">
      <c r="A53" s="2057">
        <v>532</v>
      </c>
      <c r="B53" s="2079"/>
      <c r="D53" s="2182" t="s">
        <v>7261</v>
      </c>
      <c r="J53" s="2081"/>
      <c r="K53" s="2081"/>
      <c r="N53" s="2081"/>
      <c r="O53" s="2081"/>
      <c r="W53" s="2063"/>
      <c r="Y53" s="2083"/>
      <c r="Z53" s="2083"/>
      <c r="AA53" s="2075">
        <v>2</v>
      </c>
      <c r="AE53" s="2086"/>
    </row>
    <row r="54" spans="1:35" x14ac:dyDescent="0.2">
      <c r="A54" s="2057">
        <v>533</v>
      </c>
      <c r="B54" s="2079"/>
      <c r="D54" s="2182" t="s">
        <v>7257</v>
      </c>
      <c r="J54" s="2081"/>
      <c r="K54" s="2081"/>
      <c r="N54" s="2081"/>
      <c r="O54" s="2081"/>
      <c r="W54" s="2063"/>
      <c r="Y54" s="2083"/>
      <c r="Z54" s="2083"/>
      <c r="AA54" s="2075">
        <v>4</v>
      </c>
      <c r="AE54" s="2086"/>
    </row>
    <row r="55" spans="1:35" x14ac:dyDescent="0.2">
      <c r="A55" s="2057">
        <v>534</v>
      </c>
      <c r="B55" s="2079"/>
      <c r="D55" s="2182" t="s">
        <v>7262</v>
      </c>
      <c r="J55" s="2081"/>
      <c r="K55" s="2081"/>
      <c r="N55" s="2081"/>
      <c r="O55" s="2081"/>
      <c r="W55" s="2063"/>
      <c r="Y55" s="2083"/>
      <c r="Z55" s="2083"/>
      <c r="AA55" s="2075">
        <v>8.25</v>
      </c>
      <c r="AE55" s="2086"/>
    </row>
    <row r="56" spans="1:35" s="2167" customFormat="1" x14ac:dyDescent="0.2">
      <c r="A56" s="2189">
        <v>535</v>
      </c>
      <c r="B56" s="2158"/>
      <c r="C56" s="2070"/>
      <c r="D56" s="2070" t="s">
        <v>7220</v>
      </c>
      <c r="E56" s="2157"/>
      <c r="F56" s="2157"/>
      <c r="G56" s="2157"/>
      <c r="H56" s="2157"/>
      <c r="I56" s="2157"/>
      <c r="J56" s="2159"/>
      <c r="K56" s="2159"/>
      <c r="L56" s="2230"/>
      <c r="M56" s="2230"/>
      <c r="N56" s="2159"/>
      <c r="O56" s="2159"/>
      <c r="P56" s="2160"/>
      <c r="Q56" s="2160"/>
      <c r="R56" s="2160"/>
      <c r="S56" s="2160"/>
      <c r="T56" s="2160"/>
      <c r="U56" s="2070"/>
      <c r="V56" s="2161"/>
      <c r="W56" s="2162"/>
      <c r="X56" s="2163"/>
      <c r="Y56" s="2164"/>
      <c r="Z56" s="2164"/>
      <c r="AA56" s="2138">
        <v>12</v>
      </c>
      <c r="AB56" s="2157"/>
      <c r="AC56" s="2157"/>
      <c r="AD56" s="2165"/>
      <c r="AE56" s="2166"/>
      <c r="AF56" s="2021"/>
      <c r="AG56" s="2021"/>
      <c r="AH56" s="2021"/>
    </row>
    <row r="57" spans="1:35" x14ac:dyDescent="0.2">
      <c r="A57" s="2057">
        <v>536</v>
      </c>
      <c r="B57" s="2079"/>
      <c r="D57" s="2182" t="s">
        <v>7189</v>
      </c>
      <c r="J57" s="2081"/>
      <c r="K57" s="2081"/>
      <c r="N57" s="2081"/>
      <c r="O57" s="2081"/>
      <c r="W57" s="2063"/>
      <c r="Y57" s="2083"/>
      <c r="Z57" s="2083"/>
      <c r="AA57" s="2075">
        <v>0</v>
      </c>
      <c r="AE57" s="2086"/>
    </row>
    <row r="58" spans="1:35" s="2077" customFormat="1" x14ac:dyDescent="0.2">
      <c r="A58" s="2057">
        <v>537</v>
      </c>
      <c r="B58" s="2179"/>
      <c r="C58" s="2069"/>
      <c r="D58" s="2070" t="s">
        <v>7310</v>
      </c>
      <c r="E58" s="2057"/>
      <c r="F58" s="2057"/>
      <c r="G58" s="2057"/>
      <c r="H58" s="2057"/>
      <c r="I58" s="2057"/>
      <c r="J58" s="2088"/>
      <c r="K58" s="2088"/>
      <c r="L58" s="2231"/>
      <c r="M58" s="2231"/>
      <c r="N58" s="2088"/>
      <c r="O58" s="2088"/>
      <c r="P58" s="2180"/>
      <c r="Q58" s="2180"/>
      <c r="R58" s="2180"/>
      <c r="S58" s="2180"/>
      <c r="T58" s="2180"/>
      <c r="U58" s="2069"/>
      <c r="V58" s="2071"/>
      <c r="W58" s="2073"/>
      <c r="X58" s="2074"/>
      <c r="Y58" s="2078"/>
      <c r="Z58" s="2078"/>
      <c r="AA58" s="2075">
        <v>0</v>
      </c>
      <c r="AB58" s="2057"/>
      <c r="AC58" s="2057"/>
      <c r="AD58" s="2076"/>
      <c r="AE58" s="2181"/>
      <c r="AF58" s="2021"/>
      <c r="AG58" s="2021"/>
      <c r="AH58" s="2021"/>
    </row>
    <row r="59" spans="1:35" s="2077" customFormat="1" x14ac:dyDescent="0.2">
      <c r="A59" s="2057">
        <v>538</v>
      </c>
      <c r="B59" s="2179"/>
      <c r="C59" s="2069"/>
      <c r="D59" s="2070" t="s">
        <v>7229</v>
      </c>
      <c r="E59" s="2057"/>
      <c r="F59" s="2057"/>
      <c r="G59" s="2057"/>
      <c r="H59" s="2057"/>
      <c r="I59" s="2057"/>
      <c r="J59" s="2088"/>
      <c r="K59" s="2088"/>
      <c r="L59" s="2231"/>
      <c r="M59" s="2231"/>
      <c r="N59" s="2088"/>
      <c r="O59" s="2088"/>
      <c r="P59" s="2180"/>
      <c r="Q59" s="2180"/>
      <c r="R59" s="2180"/>
      <c r="S59" s="2180"/>
      <c r="T59" s="2180"/>
      <c r="U59" s="2069"/>
      <c r="V59" s="2071"/>
      <c r="W59" s="2073"/>
      <c r="X59" s="2074"/>
      <c r="Y59" s="2078"/>
      <c r="Z59" s="2078"/>
      <c r="AA59" s="2075">
        <v>4</v>
      </c>
      <c r="AB59" s="2057"/>
      <c r="AC59" s="2057"/>
      <c r="AD59" s="2076"/>
      <c r="AE59" s="2181"/>
      <c r="AF59" s="2021"/>
      <c r="AG59" s="2021"/>
      <c r="AH59" s="2021"/>
    </row>
    <row r="60" spans="1:35" x14ac:dyDescent="0.2">
      <c r="A60" s="2057">
        <v>539</v>
      </c>
      <c r="B60" s="2079"/>
      <c r="D60" s="2070" t="s">
        <v>6028</v>
      </c>
      <c r="J60" s="2081"/>
      <c r="K60" s="2081"/>
      <c r="N60" s="2081"/>
      <c r="O60" s="2081"/>
      <c r="W60" s="2063"/>
      <c r="Y60" s="2083"/>
      <c r="Z60" s="2083"/>
      <c r="AA60" s="2075">
        <v>17</v>
      </c>
      <c r="AE60" s="2086"/>
    </row>
    <row r="61" spans="1:35" x14ac:dyDescent="0.2">
      <c r="A61" s="2057"/>
      <c r="B61" s="2079"/>
      <c r="D61" s="2070"/>
      <c r="J61" s="2081"/>
      <c r="K61" s="2081"/>
      <c r="N61" s="2081"/>
      <c r="O61" s="2081"/>
      <c r="W61" s="2063"/>
      <c r="Y61" s="2083"/>
      <c r="Z61" s="2083"/>
      <c r="AA61" s="2075"/>
      <c r="AE61" s="2086"/>
    </row>
    <row r="62" spans="1:35" x14ac:dyDescent="0.2">
      <c r="A62" s="2002">
        <v>540</v>
      </c>
      <c r="B62" s="2061">
        <v>20190329</v>
      </c>
      <c r="C62" s="2061">
        <v>122854</v>
      </c>
      <c r="D62" s="2061" t="s">
        <v>7225</v>
      </c>
      <c r="E62" s="2002" t="s">
        <v>26</v>
      </c>
      <c r="F62" s="2002">
        <v>0</v>
      </c>
      <c r="G62" s="2002">
        <v>2</v>
      </c>
      <c r="H62" s="2002">
        <v>1</v>
      </c>
      <c r="I62" s="2002">
        <v>1</v>
      </c>
      <c r="J62" s="2080">
        <v>43564</v>
      </c>
      <c r="K62" s="2081" t="s">
        <v>1485</v>
      </c>
      <c r="N62" s="2194" t="s">
        <v>1485</v>
      </c>
      <c r="O62" s="2194" t="s">
        <v>1485</v>
      </c>
      <c r="P62" s="2072" t="s">
        <v>47</v>
      </c>
      <c r="Q62" s="2072" t="s">
        <v>47</v>
      </c>
      <c r="R62" s="2072" t="s">
        <v>47</v>
      </c>
      <c r="W62" s="2072" t="s">
        <v>7096</v>
      </c>
      <c r="Y62" s="2002" t="s">
        <v>162</v>
      </c>
      <c r="Z62" s="2083" t="s">
        <v>1341</v>
      </c>
      <c r="AA62" s="2066">
        <v>6</v>
      </c>
      <c r="AE62" s="2086">
        <f>IF(B62="","",(IFERROR(VLOOKUP(B62,[1]Projecten!A$4:X$9452,5,FALSE),"niet bekend")))</f>
        <v>0</v>
      </c>
      <c r="AF62" s="2021">
        <f t="shared" ref="AF62:AF68" si="2">IF(AE62="","",(IF(F62=0,AH62,(F62/AE62*AH62))))</f>
        <v>698.64</v>
      </c>
      <c r="AG62" s="2021">
        <f>IF(B62="","",(IFERROR(VLOOKUP(B62,[1]Projecten!A$4:X$9452,23,FALSE),"niet bekend")))</f>
        <v>0</v>
      </c>
      <c r="AH62" s="2021">
        <f>IF(B62="","",(IFERROR(VLOOKUP(B62,[1]Projecten!A$4:X$9452,12,FALSE),"niet bekend")))</f>
        <v>698.64</v>
      </c>
    </row>
    <row r="63" spans="1:35" s="2108" customFormat="1" x14ac:dyDescent="0.2">
      <c r="A63" s="2100">
        <v>541</v>
      </c>
      <c r="B63" s="2101">
        <v>20190201</v>
      </c>
      <c r="C63" s="2087">
        <v>122854</v>
      </c>
      <c r="D63" s="2087" t="s">
        <v>6962</v>
      </c>
      <c r="E63" s="2100" t="s">
        <v>317</v>
      </c>
      <c r="F63" s="2100">
        <v>1</v>
      </c>
      <c r="G63" s="2100">
        <v>8</v>
      </c>
      <c r="H63" s="2100">
        <v>5</v>
      </c>
      <c r="I63" s="2100">
        <v>3</v>
      </c>
      <c r="J63" s="2125">
        <v>43542</v>
      </c>
      <c r="K63" s="2102" t="s">
        <v>1485</v>
      </c>
      <c r="L63" s="2226"/>
      <c r="M63" s="2226"/>
      <c r="N63" s="2102" t="s">
        <v>1485</v>
      </c>
      <c r="O63" s="2102"/>
      <c r="P63" s="2103" t="s">
        <v>47</v>
      </c>
      <c r="Q63" s="2103" t="s">
        <v>47</v>
      </c>
      <c r="R63" s="2103" t="s">
        <v>470</v>
      </c>
      <c r="S63" s="2103"/>
      <c r="T63" s="2103"/>
      <c r="U63" s="2087"/>
      <c r="V63" s="2104"/>
      <c r="W63" s="2082" t="s">
        <v>7144</v>
      </c>
      <c r="X63" s="2064"/>
      <c r="Y63" s="2002" t="s">
        <v>777</v>
      </c>
      <c r="Z63" s="2083" t="s">
        <v>1341</v>
      </c>
      <c r="AA63" s="2066">
        <v>18</v>
      </c>
      <c r="AB63" s="2100"/>
      <c r="AC63" s="2100"/>
      <c r="AD63" s="2107"/>
      <c r="AE63" s="2086">
        <f>IF(B63="","",(IFERROR(VLOOKUP(B63,[1]Projecten!A$4:X$9452,5,FALSE),"niet bekend")))</f>
        <v>1</v>
      </c>
      <c r="AF63" s="2021">
        <f t="shared" si="2"/>
        <v>3440.11</v>
      </c>
      <c r="AG63" s="2021">
        <f>IF(B63="","",(IFERROR(VLOOKUP(B63,[1]Projecten!A$4:X$9452,23,FALSE),"niet bekend")))</f>
        <v>0</v>
      </c>
      <c r="AH63" s="2021">
        <f>IF(B63="","",(IFERROR(VLOOKUP(B63,[1]Projecten!A$4:X$9452,12,FALSE),"niet bekend")))</f>
        <v>3440.11</v>
      </c>
    </row>
    <row r="64" spans="1:35" x14ac:dyDescent="0.2">
      <c r="A64" s="2002">
        <v>542</v>
      </c>
      <c r="B64" s="2061">
        <v>20190297</v>
      </c>
      <c r="C64" s="2061">
        <v>122854</v>
      </c>
      <c r="D64" s="2061" t="s">
        <v>7143</v>
      </c>
      <c r="E64" s="2002" t="s">
        <v>352</v>
      </c>
      <c r="F64" s="2002">
        <v>0</v>
      </c>
      <c r="G64" s="2002">
        <v>1</v>
      </c>
      <c r="H64" s="2002">
        <v>0</v>
      </c>
      <c r="I64" s="2002">
        <v>1</v>
      </c>
      <c r="J64" s="2081" t="s">
        <v>1485</v>
      </c>
      <c r="K64" s="2081" t="s">
        <v>1485</v>
      </c>
      <c r="N64" s="2194" t="s">
        <v>1485</v>
      </c>
      <c r="O64" s="2194" t="s">
        <v>1485</v>
      </c>
      <c r="P64" s="2072" t="s">
        <v>47</v>
      </c>
      <c r="Q64" s="2072" t="s">
        <v>47</v>
      </c>
      <c r="R64" s="2072" t="s">
        <v>470</v>
      </c>
      <c r="W64" s="2105" t="s">
        <v>7144</v>
      </c>
      <c r="X64" s="2106"/>
      <c r="Y64" s="2002" t="s">
        <v>3757</v>
      </c>
      <c r="Z64" s="2083" t="s">
        <v>7211</v>
      </c>
      <c r="AA64" s="2066">
        <v>5</v>
      </c>
      <c r="AE64" s="2086">
        <f>IF(B64="","",(IFERROR(VLOOKUP(B64,[1]Projecten!A$4:X$9452,5,FALSE),"niet bekend")))</f>
        <v>0</v>
      </c>
      <c r="AF64" s="2021">
        <f t="shared" si="2"/>
        <v>527</v>
      </c>
      <c r="AG64" s="2021">
        <f>IF(B64="","",(IFERROR(VLOOKUP(B64,[1]Projecten!A$4:X$9452,23,FALSE),"niet bekend")))</f>
        <v>0</v>
      </c>
      <c r="AH64" s="2021">
        <f>IF(B64="","",(IFERROR(VLOOKUP(B64,[1]Projecten!A$4:X$9452,12,FALSE),"niet bekend")))</f>
        <v>527</v>
      </c>
      <c r="AI64" s="2021" t="str">
        <f>IF(C64="","",(IFERROR(VLOOKUP(C64,[1]Projecten!B$4:Y$9452,12,FALSE),"niet bekend")))</f>
        <v>niet bekend</v>
      </c>
    </row>
    <row r="65" spans="1:35" x14ac:dyDescent="0.2">
      <c r="AE65" s="2086" t="str">
        <f>IF(B65="","",(IFERROR(VLOOKUP(B65,[1]Projecten!A$4:X$9452,5,FALSE),"niet bekend")))</f>
        <v/>
      </c>
      <c r="AF65" s="2021" t="str">
        <f t="shared" si="2"/>
        <v/>
      </c>
      <c r="AG65" s="2021" t="str">
        <f>IF(B65="","",(IFERROR(VLOOKUP(B65,[1]Projecten!A$4:X$9452,23,FALSE),"niet bekend")))</f>
        <v/>
      </c>
      <c r="AH65" s="2021" t="str">
        <f>IF(B65="","",(IFERROR(VLOOKUP(B65,[1]Projecten!A$4:X$9452,12,FALSE),"niet bekend")))</f>
        <v/>
      </c>
    </row>
    <row r="66" spans="1:35" x14ac:dyDescent="0.2">
      <c r="A66" s="2002">
        <v>543</v>
      </c>
      <c r="B66" s="2061">
        <v>20190238</v>
      </c>
      <c r="C66" s="2061">
        <v>122855</v>
      </c>
      <c r="D66" s="2061" t="s">
        <v>7025</v>
      </c>
      <c r="E66" s="2002" t="s">
        <v>26</v>
      </c>
      <c r="F66" s="2002">
        <v>1</v>
      </c>
      <c r="G66" s="2002">
        <v>10</v>
      </c>
      <c r="H66" s="2002">
        <v>5</v>
      </c>
      <c r="I66" s="2002">
        <v>3</v>
      </c>
      <c r="J66" s="2085">
        <v>43567</v>
      </c>
      <c r="K66" s="2085">
        <v>43565</v>
      </c>
      <c r="N66" s="2194" t="s">
        <v>1485</v>
      </c>
      <c r="O66" s="2194" t="s">
        <v>1485</v>
      </c>
      <c r="P66" s="2072" t="s">
        <v>470</v>
      </c>
      <c r="Q66" s="2072" t="s">
        <v>470</v>
      </c>
      <c r="R66" s="2072" t="s">
        <v>470</v>
      </c>
      <c r="W66" s="2105" t="s">
        <v>6976</v>
      </c>
      <c r="X66" s="2106"/>
      <c r="Y66" s="2002" t="s">
        <v>2265</v>
      </c>
      <c r="Z66" s="2083" t="s">
        <v>7038</v>
      </c>
      <c r="AA66" s="2066">
        <v>20</v>
      </c>
      <c r="AE66" s="2086">
        <f>IF(B66="","",(IFERROR(VLOOKUP(B66,[1]Projecten!A$4:X$9452,5,FALSE),"niet bekend")))</f>
        <v>1</v>
      </c>
      <c r="AF66" s="2021">
        <f t="shared" si="2"/>
        <v>3944</v>
      </c>
      <c r="AG66" s="2021">
        <f>IF(B66="","",(IFERROR(VLOOKUP(B66,[1]Projecten!A$4:X$9452,23,FALSE),"niet bekend")))</f>
        <v>0</v>
      </c>
      <c r="AH66" s="2021">
        <f>IF(B66="","",(IFERROR(VLOOKUP(B66,[1]Projecten!A$4:X$9452,12,FALSE),"niet bekend")))</f>
        <v>3944</v>
      </c>
      <c r="AI66" s="2021"/>
    </row>
    <row r="67" spans="1:35" x14ac:dyDescent="0.2">
      <c r="A67" s="2002">
        <v>544</v>
      </c>
      <c r="B67" s="2061">
        <v>20190239</v>
      </c>
      <c r="C67" s="2061">
        <v>122855</v>
      </c>
      <c r="D67" s="2061" t="s">
        <v>7026</v>
      </c>
      <c r="E67" s="2002" t="s">
        <v>26</v>
      </c>
      <c r="F67" s="2002">
        <v>1</v>
      </c>
      <c r="G67" s="2002">
        <v>10</v>
      </c>
      <c r="H67" s="2002">
        <v>5</v>
      </c>
      <c r="I67" s="2002">
        <v>3</v>
      </c>
      <c r="J67" s="2085">
        <v>43567</v>
      </c>
      <c r="K67" s="2085">
        <v>43565</v>
      </c>
      <c r="N67" s="2194" t="s">
        <v>1485</v>
      </c>
      <c r="O67" s="2194" t="s">
        <v>1485</v>
      </c>
      <c r="P67" s="2072" t="s">
        <v>470</v>
      </c>
      <c r="Q67" s="2072" t="s">
        <v>470</v>
      </c>
      <c r="R67" s="2072" t="s">
        <v>470</v>
      </c>
      <c r="W67" s="2105" t="s">
        <v>6976</v>
      </c>
      <c r="X67" s="2106"/>
      <c r="Y67" s="2002" t="s">
        <v>2265</v>
      </c>
      <c r="Z67" s="2083" t="s">
        <v>7038</v>
      </c>
      <c r="AA67" s="2066">
        <v>20</v>
      </c>
      <c r="AE67" s="2086">
        <f>IF(B67="","",(IFERROR(VLOOKUP(B67,[1]Projecten!A$4:X$9452,5,FALSE),"niet bekend")))</f>
        <v>1</v>
      </c>
      <c r="AF67" s="2021">
        <f t="shared" si="2"/>
        <v>3944</v>
      </c>
      <c r="AG67" s="2021">
        <f>IF(B67="","",(IFERROR(VLOOKUP(B67,[1]Projecten!A$4:X$9452,23,FALSE),"niet bekend")))</f>
        <v>0</v>
      </c>
      <c r="AH67" s="2021">
        <f>IF(B67="","",(IFERROR(VLOOKUP(B67,[1]Projecten!A$4:X$9452,12,FALSE),"niet bekend")))</f>
        <v>3944</v>
      </c>
      <c r="AI67" s="2021"/>
    </row>
    <row r="68" spans="1:35" x14ac:dyDescent="0.2">
      <c r="A68" s="2002">
        <v>545</v>
      </c>
      <c r="B68" s="2079">
        <v>20190240</v>
      </c>
      <c r="C68" s="2061">
        <v>122855</v>
      </c>
      <c r="D68" s="2061" t="s">
        <v>7027</v>
      </c>
      <c r="E68" s="2002" t="s">
        <v>26</v>
      </c>
      <c r="F68" s="2002">
        <v>1</v>
      </c>
      <c r="G68" s="2002">
        <v>10</v>
      </c>
      <c r="H68" s="2002">
        <v>5</v>
      </c>
      <c r="I68" s="2002">
        <v>3</v>
      </c>
      <c r="J68" s="2085">
        <v>43567</v>
      </c>
      <c r="K68" s="2085">
        <v>43565</v>
      </c>
      <c r="N68" s="2081" t="s">
        <v>1485</v>
      </c>
      <c r="O68" s="2081" t="s">
        <v>1485</v>
      </c>
      <c r="P68" s="2072" t="s">
        <v>470</v>
      </c>
      <c r="Q68" s="2072" t="s">
        <v>470</v>
      </c>
      <c r="R68" s="2072" t="s">
        <v>470</v>
      </c>
      <c r="W68" s="2105" t="s">
        <v>6976</v>
      </c>
      <c r="Y68" s="2002" t="s">
        <v>2265</v>
      </c>
      <c r="Z68" s="2083" t="s">
        <v>7038</v>
      </c>
      <c r="AA68" s="2066">
        <v>20</v>
      </c>
      <c r="AE68" s="2086">
        <f>IF(B68="","",(IFERROR(VLOOKUP(B68,[1]Projecten!A$4:X$9452,5,FALSE),"niet bekend")))</f>
        <v>1</v>
      </c>
      <c r="AF68" s="2021">
        <f t="shared" si="2"/>
        <v>3944</v>
      </c>
      <c r="AG68" s="2021">
        <f>IF(B68="","",(IFERROR(VLOOKUP(B68,[1]Projecten!A$4:X$9452,23,FALSE),"niet bekend")))</f>
        <v>0</v>
      </c>
      <c r="AH68" s="2021">
        <f>IF(B68="","",(IFERROR(VLOOKUP(B68,[1]Projecten!A$4:X$9452,12,FALSE),"niet bekend")))</f>
        <v>3944</v>
      </c>
      <c r="AI68" s="2021" t="str">
        <f>IF(C68="","",(IFERROR(VLOOKUP(C68,[1]Projecten!B$4:Y$9452,12,FALSE),"niet bekend")))</f>
        <v>niet bekend</v>
      </c>
    </row>
    <row r="69" spans="1:35" x14ac:dyDescent="0.2">
      <c r="B69" s="2079"/>
      <c r="J69" s="2081"/>
      <c r="K69" s="2081"/>
      <c r="N69" s="2081"/>
      <c r="O69" s="2081"/>
      <c r="W69" s="2105"/>
      <c r="Z69" s="2083"/>
      <c r="AE69" s="2086"/>
      <c r="AI69" s="2021"/>
    </row>
    <row r="70" spans="1:35" s="2108" customFormat="1" x14ac:dyDescent="0.2">
      <c r="A70" s="2100">
        <v>546</v>
      </c>
      <c r="B70" s="2101">
        <v>20190183</v>
      </c>
      <c r="C70" s="2087">
        <v>122856</v>
      </c>
      <c r="D70" s="2087" t="s">
        <v>6914</v>
      </c>
      <c r="E70" s="2100" t="s">
        <v>352</v>
      </c>
      <c r="F70" s="2100">
        <v>1</v>
      </c>
      <c r="G70" s="2100">
        <v>8</v>
      </c>
      <c r="H70" s="2100">
        <v>5</v>
      </c>
      <c r="I70" s="2100">
        <v>3</v>
      </c>
      <c r="J70" s="2124">
        <v>43587</v>
      </c>
      <c r="K70" s="2124">
        <v>43584</v>
      </c>
      <c r="L70" s="2226"/>
      <c r="M70" s="2226"/>
      <c r="N70" s="2102" t="s">
        <v>1485</v>
      </c>
      <c r="O70" s="2102" t="s">
        <v>1485</v>
      </c>
      <c r="P70" s="2103" t="s">
        <v>470</v>
      </c>
      <c r="Q70" s="2103" t="s">
        <v>470</v>
      </c>
      <c r="R70" s="2103"/>
      <c r="S70" s="2103"/>
      <c r="T70" s="2103"/>
      <c r="U70" s="2087"/>
      <c r="V70" s="2104"/>
      <c r="W70" s="2063" t="s">
        <v>6976</v>
      </c>
      <c r="X70" s="2064"/>
      <c r="Y70" s="2002" t="s">
        <v>2921</v>
      </c>
      <c r="Z70" s="2083" t="s">
        <v>6977</v>
      </c>
      <c r="AA70" s="2066">
        <v>14</v>
      </c>
      <c r="AB70" s="2100"/>
      <c r="AC70" s="2100"/>
      <c r="AD70" s="2107"/>
      <c r="AE70" s="2086">
        <f>IF(B70="","",(IFERROR(VLOOKUP(B70,[1]Projecten!A$4:X$9452,5,FALSE),"niet bekend")))</f>
        <v>1</v>
      </c>
      <c r="AF70" s="2021">
        <f>IF(AE70="","",(IF(F70=0,AH70,(F70/AE70*AH70))))</f>
        <v>2370.96</v>
      </c>
      <c r="AG70" s="2021">
        <f>IF(B70="","",(IFERROR(VLOOKUP(B70,[1]Projecten!A$4:X$9452,23,FALSE),"niet bekend")))</f>
        <v>0</v>
      </c>
      <c r="AH70" s="2021">
        <f>IF(B70="","",(IFERROR(VLOOKUP(B70,[1]Projecten!A$4:X$9452,12,FALSE),"niet bekend")))</f>
        <v>2370.96</v>
      </c>
    </row>
    <row r="71" spans="1:35" s="2108" customFormat="1" x14ac:dyDescent="0.2">
      <c r="A71" s="2100">
        <v>547</v>
      </c>
      <c r="B71" s="2101">
        <v>20190184</v>
      </c>
      <c r="C71" s="2087">
        <v>122856</v>
      </c>
      <c r="D71" s="2087" t="s">
        <v>6936</v>
      </c>
      <c r="E71" s="2100" t="s">
        <v>352</v>
      </c>
      <c r="F71" s="2100">
        <v>1</v>
      </c>
      <c r="G71" s="2100">
        <v>8</v>
      </c>
      <c r="H71" s="2100">
        <v>5</v>
      </c>
      <c r="I71" s="2100">
        <v>3</v>
      </c>
      <c r="J71" s="2124">
        <v>43587</v>
      </c>
      <c r="K71" s="2124">
        <v>43584</v>
      </c>
      <c r="L71" s="2226"/>
      <c r="M71" s="2226"/>
      <c r="N71" s="2102" t="s">
        <v>1485</v>
      </c>
      <c r="O71" s="2102" t="s">
        <v>1485</v>
      </c>
      <c r="P71" s="2103" t="s">
        <v>470</v>
      </c>
      <c r="Q71" s="2103" t="s">
        <v>470</v>
      </c>
      <c r="R71" s="2103"/>
      <c r="S71" s="2103"/>
      <c r="T71" s="2103"/>
      <c r="U71" s="2087"/>
      <c r="V71" s="2104"/>
      <c r="W71" s="2063" t="s">
        <v>6976</v>
      </c>
      <c r="X71" s="2064"/>
      <c r="Y71" s="2002" t="s">
        <v>2921</v>
      </c>
      <c r="Z71" s="2083" t="s">
        <v>6977</v>
      </c>
      <c r="AA71" s="2066">
        <v>14</v>
      </c>
      <c r="AB71" s="2100"/>
      <c r="AC71" s="2100"/>
      <c r="AD71" s="2107"/>
      <c r="AE71" s="2086">
        <f>IF(B71="","",(IFERROR(VLOOKUP(B71,[1]Projecten!A$4:X$9452,5,FALSE),"niet bekend")))</f>
        <v>1</v>
      </c>
      <c r="AF71" s="2021">
        <f>IF(AE71="","",(IF(F71=0,AH71,(F71/AE71*AH71))))</f>
        <v>2370.96</v>
      </c>
      <c r="AG71" s="2021">
        <f>IF(B71="","",(IFERROR(VLOOKUP(B71,[1]Projecten!A$4:X$9452,23,FALSE),"niet bekend")))</f>
        <v>0</v>
      </c>
      <c r="AH71" s="2021">
        <f>IF(B71="","",(IFERROR(VLOOKUP(B71,[1]Projecten!A$4:X$9452,12,FALSE),"niet bekend")))</f>
        <v>2370.96</v>
      </c>
    </row>
    <row r="72" spans="1:35" s="2108" customFormat="1" x14ac:dyDescent="0.2">
      <c r="A72" s="2100">
        <v>548</v>
      </c>
      <c r="B72" s="2101">
        <v>20190185</v>
      </c>
      <c r="C72" s="2087">
        <v>122856</v>
      </c>
      <c r="D72" s="2087" t="s">
        <v>6935</v>
      </c>
      <c r="E72" s="2100" t="s">
        <v>352</v>
      </c>
      <c r="F72" s="2100">
        <v>1</v>
      </c>
      <c r="G72" s="2100">
        <v>8</v>
      </c>
      <c r="H72" s="2100">
        <v>5</v>
      </c>
      <c r="I72" s="2100">
        <v>3</v>
      </c>
      <c r="J72" s="2124">
        <v>43587</v>
      </c>
      <c r="K72" s="2124">
        <v>43584</v>
      </c>
      <c r="L72" s="2226"/>
      <c r="M72" s="2226"/>
      <c r="N72" s="2102" t="s">
        <v>1485</v>
      </c>
      <c r="O72" s="2102" t="s">
        <v>1485</v>
      </c>
      <c r="P72" s="2103" t="s">
        <v>470</v>
      </c>
      <c r="Q72" s="2103" t="s">
        <v>470</v>
      </c>
      <c r="R72" s="2103"/>
      <c r="S72" s="2103"/>
      <c r="T72" s="2103"/>
      <c r="U72" s="2087"/>
      <c r="V72" s="2104"/>
      <c r="W72" s="2063" t="s">
        <v>6976</v>
      </c>
      <c r="X72" s="2064"/>
      <c r="Y72" s="2002" t="s">
        <v>2921</v>
      </c>
      <c r="Z72" s="2083" t="s">
        <v>6977</v>
      </c>
      <c r="AA72" s="2066">
        <v>14</v>
      </c>
      <c r="AB72" s="2100"/>
      <c r="AC72" s="2100"/>
      <c r="AD72" s="2107"/>
      <c r="AE72" s="2086">
        <f>IF(B72="","",(IFERROR(VLOOKUP(B72,[1]Projecten!A$4:X$9452,5,FALSE),"niet bekend")))</f>
        <v>1</v>
      </c>
      <c r="AF72" s="2021">
        <f>IF(AE72="","",(IF(F72=0,AH72,(F72/AE72*AH72))))</f>
        <v>2370.96</v>
      </c>
      <c r="AG72" s="2021">
        <f>IF(B72="","",(IFERROR(VLOOKUP(B72,[1]Projecten!A$4:X$9452,23,FALSE),"niet bekend")))</f>
        <v>0</v>
      </c>
      <c r="AH72" s="2021">
        <f>IF(B72="","",(IFERROR(VLOOKUP(B72,[1]Projecten!A$4:X$9452,12,FALSE),"niet bekend")))</f>
        <v>2370.96</v>
      </c>
    </row>
    <row r="73" spans="1:35" s="2108" customFormat="1" x14ac:dyDescent="0.2">
      <c r="A73" s="2100">
        <v>549</v>
      </c>
      <c r="B73" s="2101">
        <v>20190323</v>
      </c>
      <c r="C73" s="2087">
        <v>122856</v>
      </c>
      <c r="D73" s="2087" t="s">
        <v>7200</v>
      </c>
      <c r="E73" s="2100" t="s">
        <v>352</v>
      </c>
      <c r="F73" s="2100">
        <v>0</v>
      </c>
      <c r="G73" s="2100">
        <v>12</v>
      </c>
      <c r="H73" s="2108">
        <v>12</v>
      </c>
      <c r="I73" s="2100">
        <v>0</v>
      </c>
      <c r="J73" s="2124">
        <v>43573</v>
      </c>
      <c r="K73" s="2102" t="s">
        <v>47</v>
      </c>
      <c r="L73" s="2226"/>
      <c r="M73" s="2226"/>
      <c r="N73" s="2102" t="s">
        <v>1485</v>
      </c>
      <c r="O73" s="2102" t="s">
        <v>1485</v>
      </c>
      <c r="P73" s="2103" t="s">
        <v>470</v>
      </c>
      <c r="Q73" s="2103" t="s">
        <v>470</v>
      </c>
      <c r="R73" s="2103"/>
      <c r="S73" s="2103"/>
      <c r="T73" s="2103"/>
      <c r="U73" s="2087"/>
      <c r="V73" s="2104"/>
      <c r="W73" s="2063" t="s">
        <v>6976</v>
      </c>
      <c r="X73" s="2064"/>
      <c r="Y73" s="2002" t="s">
        <v>2921</v>
      </c>
      <c r="Z73" s="2083" t="s">
        <v>1341</v>
      </c>
      <c r="AA73" s="2066">
        <v>12</v>
      </c>
      <c r="AB73" s="2100"/>
      <c r="AC73" s="2100"/>
      <c r="AD73" s="2107"/>
      <c r="AE73" s="2086">
        <f>IF(B73="","",(IFERROR(VLOOKUP(B73,[1]Projecten!A$4:X$9452,5,FALSE),"niet bekend")))</f>
        <v>0</v>
      </c>
      <c r="AF73" s="2021">
        <f>IF(AE73="","",(IF(F73=0,AH73,(F73/AE73*AH73))))</f>
        <v>2316.66</v>
      </c>
      <c r="AG73" s="2021">
        <f>IF(B73="","",(IFERROR(VLOOKUP(B73,[1]Projecten!A$4:X$9452,23,FALSE),"niet bekend")))</f>
        <v>0</v>
      </c>
      <c r="AH73" s="2021">
        <f>IF(B73="","",(IFERROR(VLOOKUP(B73,[1]Projecten!A$4:X$9452,12,FALSE),"niet bekend")))</f>
        <v>2316.66</v>
      </c>
    </row>
    <row r="74" spans="1:35" x14ac:dyDescent="0.2">
      <c r="H74" s="2100"/>
      <c r="W74" s="2105"/>
      <c r="X74" s="2106"/>
      <c r="AA74" s="2075"/>
      <c r="AE74" s="2086"/>
      <c r="AI74" s="2021"/>
    </row>
    <row r="75" spans="1:35" x14ac:dyDescent="0.2">
      <c r="A75" s="2002">
        <v>550</v>
      </c>
      <c r="B75" s="2079" t="s">
        <v>7108</v>
      </c>
      <c r="C75" s="2061" t="s">
        <v>7275</v>
      </c>
      <c r="D75" s="2061" t="s">
        <v>7280</v>
      </c>
      <c r="E75" s="2002" t="s">
        <v>26</v>
      </c>
      <c r="F75" s="2002">
        <v>1</v>
      </c>
      <c r="G75" s="2002">
        <v>13</v>
      </c>
      <c r="H75" s="2002">
        <v>6</v>
      </c>
      <c r="I75" s="2002">
        <v>7</v>
      </c>
      <c r="J75" s="2080">
        <v>43564</v>
      </c>
      <c r="K75" s="2085">
        <v>43565</v>
      </c>
      <c r="N75" s="2081" t="s">
        <v>1485</v>
      </c>
      <c r="O75" s="2085" t="s">
        <v>4921</v>
      </c>
      <c r="W75" s="2063" t="s">
        <v>7271</v>
      </c>
      <c r="Y75" s="2002" t="s">
        <v>421</v>
      </c>
      <c r="Z75" s="2083" t="s">
        <v>7208</v>
      </c>
      <c r="AA75" s="2066">
        <v>37</v>
      </c>
      <c r="AE75" s="2086">
        <f>IF(B75="","",(IFERROR(VLOOKUP(B75,[1]Projecten!A$4:X$9452,5,FALSE),"niet bekend")))</f>
        <v>1</v>
      </c>
      <c r="AF75" s="2021">
        <f>IF(AE75="","",(IF(F75=0,AH75,(F75/AE75*AH75))))</f>
        <v>8370.4599999999991</v>
      </c>
      <c r="AG75" s="2021">
        <f>IF(B75="","",(IFERROR(VLOOKUP(B75,[1]Projecten!A$4:X$9452,23,FALSE),"niet bekend")))</f>
        <v>0</v>
      </c>
      <c r="AH75" s="2021">
        <f>IF(B75="","",(IFERROR(VLOOKUP(B75,[1]Projecten!A$4:X$9452,12,FALSE),"niet bekend")))</f>
        <v>8370.4599999999991</v>
      </c>
      <c r="AI75" s="2137"/>
    </row>
    <row r="76" spans="1:35" x14ac:dyDescent="0.2">
      <c r="A76" s="2002">
        <v>551</v>
      </c>
      <c r="B76" s="2079" t="s">
        <v>7163</v>
      </c>
      <c r="C76" s="2061" t="s">
        <v>7275</v>
      </c>
      <c r="D76" s="2061" t="s">
        <v>7281</v>
      </c>
      <c r="E76" s="2002" t="s">
        <v>26</v>
      </c>
      <c r="F76" s="2002">
        <v>1</v>
      </c>
      <c r="G76" s="2002">
        <v>9</v>
      </c>
      <c r="H76" s="2002">
        <v>6</v>
      </c>
      <c r="I76" s="2002">
        <v>3</v>
      </c>
      <c r="J76" s="2080">
        <v>43564</v>
      </c>
      <c r="K76" s="2085">
        <v>43565</v>
      </c>
      <c r="N76" s="2081" t="s">
        <v>1485</v>
      </c>
      <c r="O76" s="2081" t="s">
        <v>1485</v>
      </c>
      <c r="W76" s="2063" t="s">
        <v>7271</v>
      </c>
      <c r="Y76" s="2002" t="s">
        <v>162</v>
      </c>
      <c r="Z76" s="2083" t="s">
        <v>7208</v>
      </c>
      <c r="AA76" s="2066">
        <v>32</v>
      </c>
      <c r="AE76" s="2086">
        <f>IF(B76="","",(IFERROR(VLOOKUP(B76,[1]Projecten!A$4:X$9452,5,FALSE),"niet bekend")))</f>
        <v>1</v>
      </c>
      <c r="AF76" s="2021">
        <f>IF(AE76="","",(IF(F76=0,AH76,(F76/AE76*AH76))))</f>
        <v>6355.11</v>
      </c>
      <c r="AG76" s="2021">
        <f>IF(B76="","",(IFERROR(VLOOKUP(B76,[1]Projecten!A$4:X$9452,23,FALSE),"niet bekend")))</f>
        <v>0</v>
      </c>
      <c r="AH76" s="2021">
        <f>IF(B76="","",(IFERROR(VLOOKUP(B76,[1]Projecten!A$4:X$9452,12,FALSE),"niet bekend")))</f>
        <v>6355.11</v>
      </c>
      <c r="AI76" s="2137"/>
    </row>
    <row r="77" spans="1:35" x14ac:dyDescent="0.2">
      <c r="A77" s="2002">
        <v>552</v>
      </c>
      <c r="B77" s="2079">
        <v>20190308</v>
      </c>
      <c r="C77" s="2061" t="s">
        <v>7291</v>
      </c>
      <c r="D77" s="2061" t="s">
        <v>7282</v>
      </c>
      <c r="E77" s="2002" t="s">
        <v>26</v>
      </c>
      <c r="F77" s="2002">
        <v>1</v>
      </c>
      <c r="G77" s="2002">
        <v>11</v>
      </c>
      <c r="H77" s="2002">
        <v>6</v>
      </c>
      <c r="I77" s="2002">
        <v>3</v>
      </c>
      <c r="J77" s="2080">
        <v>43564</v>
      </c>
      <c r="K77" s="2085">
        <v>43565</v>
      </c>
      <c r="N77" s="2081"/>
      <c r="O77" s="2081"/>
      <c r="W77" s="2063" t="s">
        <v>7271</v>
      </c>
      <c r="Y77" s="2002" t="s">
        <v>162</v>
      </c>
      <c r="Z77" s="2083" t="s">
        <v>7287</v>
      </c>
      <c r="AA77" s="2066">
        <v>22</v>
      </c>
      <c r="AE77" s="2086">
        <f>IF(B77="","",(IFERROR(VLOOKUP(B77,[1]Projecten!A$4:X$9452,5,FALSE),"niet bekend")))</f>
        <v>1</v>
      </c>
      <c r="AF77" s="2021">
        <f>IF(AE77="","",(IF(F77=0,AH77,(F77/AE77*AH77))))</f>
        <v>5820.27</v>
      </c>
      <c r="AG77" s="2021">
        <f>IF(B77="","",(IFERROR(VLOOKUP(B77,[1]Projecten!A$4:X$9452,23,FALSE),"niet bekend")))</f>
        <v>0</v>
      </c>
      <c r="AH77" s="2021">
        <f>IF(B77="","",(IFERROR(VLOOKUP(B77,[1]Projecten!A$4:X$9452,12,FALSE),"niet bekend")))</f>
        <v>5820.27</v>
      </c>
      <c r="AI77" s="2137"/>
    </row>
    <row r="78" spans="1:35" x14ac:dyDescent="0.2">
      <c r="A78" s="2002">
        <v>553</v>
      </c>
      <c r="B78" s="2079">
        <v>20190302</v>
      </c>
      <c r="C78" s="2128">
        <v>12285801</v>
      </c>
      <c r="D78" s="2061" t="s">
        <v>7283</v>
      </c>
      <c r="E78" s="2002" t="s">
        <v>26</v>
      </c>
      <c r="F78" s="2002">
        <v>1</v>
      </c>
      <c r="G78" s="2002">
        <v>10</v>
      </c>
      <c r="H78" s="2002">
        <v>8</v>
      </c>
      <c r="I78" s="2002">
        <v>3</v>
      </c>
      <c r="J78" s="2080">
        <v>43564</v>
      </c>
      <c r="K78" s="2085">
        <v>43565</v>
      </c>
      <c r="N78" s="2081" t="s">
        <v>1485</v>
      </c>
      <c r="O78" s="2081" t="s">
        <v>1485</v>
      </c>
      <c r="W78" s="2063" t="s">
        <v>7271</v>
      </c>
      <c r="Y78" s="2002" t="s">
        <v>162</v>
      </c>
      <c r="Z78" s="2083" t="s">
        <v>1341</v>
      </c>
      <c r="AA78" s="2066">
        <v>20</v>
      </c>
      <c r="AE78" s="2086"/>
      <c r="AI78" s="2137"/>
    </row>
    <row r="79" spans="1:35" x14ac:dyDescent="0.2">
      <c r="A79" s="2002">
        <v>554</v>
      </c>
      <c r="B79" s="2079">
        <v>20190303</v>
      </c>
      <c r="C79" s="2128">
        <v>12285801</v>
      </c>
      <c r="D79" s="2061" t="s">
        <v>7284</v>
      </c>
      <c r="E79" s="2002" t="s">
        <v>26</v>
      </c>
      <c r="F79" s="2002">
        <v>1</v>
      </c>
      <c r="G79" s="2002">
        <v>6</v>
      </c>
      <c r="H79" s="2002">
        <v>5</v>
      </c>
      <c r="I79" s="2002">
        <v>2</v>
      </c>
      <c r="J79" s="2080">
        <v>43564</v>
      </c>
      <c r="K79" s="2085">
        <v>43565</v>
      </c>
      <c r="N79" s="2081" t="s">
        <v>1485</v>
      </c>
      <c r="O79" s="2081" t="s">
        <v>1485</v>
      </c>
      <c r="W79" s="2063" t="s">
        <v>7271</v>
      </c>
      <c r="Y79" s="2002" t="s">
        <v>162</v>
      </c>
      <c r="Z79" s="2083" t="s">
        <v>7209</v>
      </c>
      <c r="AA79" s="2066">
        <v>13</v>
      </c>
      <c r="AE79" s="2086">
        <f>IF(B79="","",(IFERROR(VLOOKUP(B79,[1]Projecten!A$4:X$9452,5,FALSE),"niet bekend")))</f>
        <v>1</v>
      </c>
      <c r="AF79" s="2021">
        <f>IF(AE79="","",(IF(F79=0,AH79,(F79/AE79*AH79))))</f>
        <v>2091.35</v>
      </c>
      <c r="AG79" s="2021">
        <f>IF(B79="","",(IFERROR(VLOOKUP(B79,[1]Projecten!A$4:X$9452,23,FALSE),"niet bekend")))</f>
        <v>0</v>
      </c>
      <c r="AH79" s="2021">
        <f>IF(B79="","",(IFERROR(VLOOKUP(B79,[1]Projecten!A$4:X$9452,12,FALSE),"niet bekend")))</f>
        <v>2091.35</v>
      </c>
      <c r="AI79" s="2137"/>
    </row>
    <row r="80" spans="1:35" x14ac:dyDescent="0.2">
      <c r="A80" s="2002">
        <v>555</v>
      </c>
      <c r="B80" s="2079">
        <v>20190304</v>
      </c>
      <c r="C80" s="2128">
        <v>12285801</v>
      </c>
      <c r="D80" s="2061" t="s">
        <v>7285</v>
      </c>
      <c r="E80" s="2002" t="s">
        <v>26</v>
      </c>
      <c r="F80" s="2002">
        <v>1</v>
      </c>
      <c r="G80" s="2002">
        <v>7</v>
      </c>
      <c r="H80" s="2002">
        <v>3</v>
      </c>
      <c r="I80" s="2002">
        <v>2</v>
      </c>
      <c r="J80" s="2080">
        <v>43564</v>
      </c>
      <c r="K80" s="2085">
        <v>43565</v>
      </c>
      <c r="N80" s="2081"/>
      <c r="O80" s="2081"/>
      <c r="W80" s="2063" t="s">
        <v>7271</v>
      </c>
      <c r="Y80" s="2002" t="s">
        <v>162</v>
      </c>
      <c r="Z80" s="2083" t="s">
        <v>7209</v>
      </c>
      <c r="AA80" s="2066">
        <v>15</v>
      </c>
      <c r="AE80" s="2086">
        <f>IF(B80="","",(IFERROR(VLOOKUP(B80,[1]Projecten!A$4:X$9452,5,FALSE),"niet bekend")))</f>
        <v>1</v>
      </c>
      <c r="AF80" s="2021">
        <f>IF(AE80="","",(IF(F80=0,AH80,(F80/AE80*AH80))))</f>
        <v>2777.24</v>
      </c>
      <c r="AG80" s="2021">
        <f>IF(B80="","",(IFERROR(VLOOKUP(B80,[1]Projecten!A$4:X$9452,23,FALSE),"niet bekend")))</f>
        <v>0</v>
      </c>
      <c r="AH80" s="2021">
        <f>IF(B80="","",(IFERROR(VLOOKUP(B80,[1]Projecten!A$4:X$9452,12,FALSE),"niet bekend")))</f>
        <v>2777.24</v>
      </c>
      <c r="AI80" s="2137"/>
    </row>
    <row r="81" spans="1:35" x14ac:dyDescent="0.2">
      <c r="A81" s="2002">
        <v>556</v>
      </c>
      <c r="B81" s="2079">
        <v>20190306</v>
      </c>
      <c r="C81" s="2128">
        <v>12285801</v>
      </c>
      <c r="D81" s="2061" t="s">
        <v>7286</v>
      </c>
      <c r="E81" s="2002" t="s">
        <v>26</v>
      </c>
      <c r="F81" s="2002">
        <v>1</v>
      </c>
      <c r="G81" s="2002">
        <v>9</v>
      </c>
      <c r="H81" s="2002">
        <v>5</v>
      </c>
      <c r="I81" s="2002">
        <v>3</v>
      </c>
      <c r="J81" s="2080">
        <v>43564</v>
      </c>
      <c r="K81" s="2085">
        <v>43565</v>
      </c>
      <c r="N81" s="2081" t="s">
        <v>1485</v>
      </c>
      <c r="O81" s="2081" t="s">
        <v>1485</v>
      </c>
      <c r="W81" s="2063" t="s">
        <v>7271</v>
      </c>
      <c r="Y81" s="2002" t="s">
        <v>162</v>
      </c>
      <c r="Z81" s="2083" t="s">
        <v>7209</v>
      </c>
      <c r="AA81" s="2066">
        <v>20</v>
      </c>
      <c r="AE81" s="2086">
        <f>IF(B81="","",(IFERROR(VLOOKUP(B81,[1]Projecten!A$4:X$9452,5,FALSE),"niet bekend")))</f>
        <v>1</v>
      </c>
      <c r="AF81" s="2021">
        <f>IF(AE81="","",(IF(F81=0,AH81,(F81/AE81*AH81))))</f>
        <v>3119.59</v>
      </c>
      <c r="AG81" s="2021">
        <f>IF(B81="","",(IFERROR(VLOOKUP(B81,[1]Projecten!A$4:X$9452,23,FALSE),"niet bekend")))</f>
        <v>0</v>
      </c>
      <c r="AH81" s="2021">
        <f>IF(B81="","",(IFERROR(VLOOKUP(B81,[1]Projecten!A$4:X$9452,12,FALSE),"niet bekend")))</f>
        <v>3119.59</v>
      </c>
      <c r="AI81" s="2137"/>
    </row>
    <row r="82" spans="1:35" s="2135" customFormat="1" x14ac:dyDescent="0.2">
      <c r="A82" s="2126"/>
      <c r="B82" s="2127"/>
      <c r="C82" s="2128"/>
      <c r="D82" s="2128"/>
      <c r="E82" s="2126"/>
      <c r="F82" s="2126"/>
      <c r="G82" s="2126"/>
      <c r="H82" s="2126"/>
      <c r="I82" s="2126"/>
      <c r="J82" s="2129"/>
      <c r="K82" s="2129"/>
      <c r="L82" s="2224"/>
      <c r="M82" s="2224"/>
      <c r="N82" s="2129"/>
      <c r="O82" s="2129"/>
      <c r="P82" s="2130"/>
      <c r="Q82" s="2130"/>
      <c r="R82" s="2130"/>
      <c r="S82" s="2130"/>
      <c r="T82" s="2130"/>
      <c r="U82" s="2128"/>
      <c r="V82" s="2129"/>
      <c r="W82" s="2082"/>
      <c r="X82" s="2131"/>
      <c r="Y82" s="2126"/>
      <c r="Z82" s="2126"/>
      <c r="AA82" s="2136"/>
      <c r="AB82" s="2126"/>
      <c r="AC82" s="2126"/>
      <c r="AD82" s="2133"/>
      <c r="AE82" s="2134"/>
      <c r="AF82" s="2084"/>
      <c r="AG82" s="2084"/>
      <c r="AH82" s="2084"/>
      <c r="AI82" s="2193"/>
    </row>
    <row r="83" spans="1:35" s="2108" customFormat="1" x14ac:dyDescent="0.2">
      <c r="A83" s="2100">
        <v>557</v>
      </c>
      <c r="B83" s="2101">
        <v>20190174</v>
      </c>
      <c r="C83" s="2087">
        <v>122859</v>
      </c>
      <c r="D83" s="2087" t="s">
        <v>6926</v>
      </c>
      <c r="E83" s="2100" t="s">
        <v>352</v>
      </c>
      <c r="F83" s="2100">
        <v>1</v>
      </c>
      <c r="G83" s="2100">
        <v>7</v>
      </c>
      <c r="H83" s="2100">
        <v>4</v>
      </c>
      <c r="I83" s="2100">
        <v>3</v>
      </c>
      <c r="J83" s="2124">
        <v>43594</v>
      </c>
      <c r="K83" s="2124">
        <v>43593</v>
      </c>
      <c r="L83" s="2226"/>
      <c r="M83" s="2226"/>
      <c r="N83" s="2102" t="s">
        <v>1485</v>
      </c>
      <c r="O83" s="2102" t="s">
        <v>1485</v>
      </c>
      <c r="P83" s="2103"/>
      <c r="Q83" s="2103"/>
      <c r="R83" s="2103"/>
      <c r="S83" s="2103"/>
      <c r="T83" s="2103"/>
      <c r="U83" s="2087"/>
      <c r="V83" s="2104"/>
      <c r="W83" s="2063" t="s">
        <v>7201</v>
      </c>
      <c r="X83" s="2064"/>
      <c r="Y83" s="2002" t="s">
        <v>2921</v>
      </c>
      <c r="Z83" s="2083" t="s">
        <v>6977</v>
      </c>
      <c r="AA83" s="2066">
        <v>12</v>
      </c>
      <c r="AB83" s="2100"/>
      <c r="AC83" s="2100"/>
      <c r="AD83" s="2107"/>
      <c r="AE83" s="2086">
        <f>IF(B83="","",(IFERROR(VLOOKUP(B83,[1]Projecten!A$4:X$9452,5,FALSE),"niet bekend")))</f>
        <v>1</v>
      </c>
      <c r="AF83" s="2021">
        <f>IF(AE83="","",(IF(F83=0,AH83,(F83/AE83*AH83))))</f>
        <v>2203.56</v>
      </c>
      <c r="AG83" s="2021">
        <f>IF(B83="","",(IFERROR(VLOOKUP(B83,[1]Projecten!A$4:X$9452,23,FALSE),"niet bekend")))</f>
        <v>0</v>
      </c>
      <c r="AH83" s="2021">
        <f>IF(B83="","",(IFERROR(VLOOKUP(B83,[1]Projecten!A$4:X$9452,12,FALSE),"niet bekend")))</f>
        <v>2203.56</v>
      </c>
    </row>
    <row r="84" spans="1:35" s="2108" customFormat="1" x14ac:dyDescent="0.2">
      <c r="A84" s="2100">
        <v>558</v>
      </c>
      <c r="B84" s="2101">
        <v>20190175</v>
      </c>
      <c r="C84" s="2087">
        <v>122859</v>
      </c>
      <c r="D84" s="2087" t="s">
        <v>6927</v>
      </c>
      <c r="E84" s="2100" t="s">
        <v>352</v>
      </c>
      <c r="F84" s="2100">
        <v>1</v>
      </c>
      <c r="G84" s="2100">
        <v>7</v>
      </c>
      <c r="H84" s="2100">
        <v>4</v>
      </c>
      <c r="I84" s="2100">
        <v>3</v>
      </c>
      <c r="J84" s="2124">
        <v>43594</v>
      </c>
      <c r="K84" s="2102" t="s">
        <v>47</v>
      </c>
      <c r="L84" s="2226"/>
      <c r="M84" s="2226"/>
      <c r="N84" s="2102" t="s">
        <v>1485</v>
      </c>
      <c r="O84" s="2102" t="s">
        <v>1485</v>
      </c>
      <c r="P84" s="2103"/>
      <c r="Q84" s="2103"/>
      <c r="R84" s="2103"/>
      <c r="S84" s="2103"/>
      <c r="T84" s="2103"/>
      <c r="U84" s="2087"/>
      <c r="V84" s="2104"/>
      <c r="W84" s="2063" t="s">
        <v>7201</v>
      </c>
      <c r="X84" s="2064"/>
      <c r="Y84" s="2002" t="s">
        <v>2921</v>
      </c>
      <c r="Z84" s="2083" t="s">
        <v>6977</v>
      </c>
      <c r="AA84" s="2066">
        <v>12</v>
      </c>
      <c r="AB84" s="2100"/>
      <c r="AC84" s="2100"/>
      <c r="AD84" s="2107"/>
      <c r="AE84" s="2086">
        <f>IF(B84="","",(IFERROR(VLOOKUP(B84,[1]Projecten!A$4:X$9452,5,FALSE),"niet bekend")))</f>
        <v>1</v>
      </c>
      <c r="AF84" s="2021">
        <f>IF(AE84="","",(IF(F84=0,AH84,(F84/AE84*AH84))))</f>
        <v>2203.56</v>
      </c>
      <c r="AG84" s="2021">
        <f>IF(B84="","",(IFERROR(VLOOKUP(B84,[1]Projecten!A$4:X$9452,23,FALSE),"niet bekend")))</f>
        <v>0</v>
      </c>
      <c r="AH84" s="2021">
        <f>IF(B84="","",(IFERROR(VLOOKUP(B84,[1]Projecten!A$4:X$9452,12,FALSE),"niet bekend")))</f>
        <v>2203.56</v>
      </c>
    </row>
    <row r="85" spans="1:35" s="2123" customFormat="1" x14ac:dyDescent="0.2">
      <c r="A85" s="2109"/>
      <c r="B85" s="2110"/>
      <c r="C85" s="2110"/>
      <c r="D85" s="2111"/>
      <c r="E85" s="2111"/>
      <c r="F85" s="2111"/>
      <c r="G85" s="2111"/>
      <c r="H85" s="2111"/>
      <c r="I85" s="2111"/>
      <c r="J85" s="2112"/>
      <c r="K85" s="2112"/>
      <c r="L85" s="2229"/>
      <c r="M85" s="2229"/>
      <c r="N85" s="2112"/>
      <c r="O85" s="2113"/>
      <c r="P85" s="2113"/>
      <c r="Q85" s="2113"/>
      <c r="R85" s="2113"/>
      <c r="S85" s="2113"/>
      <c r="T85" s="2113"/>
      <c r="U85" s="2114"/>
      <c r="V85" s="2115"/>
      <c r="W85" s="2116"/>
      <c r="X85" s="2117"/>
      <c r="Y85" s="2118"/>
      <c r="Z85" s="2118"/>
      <c r="AA85" s="2118"/>
      <c r="AB85" s="2109"/>
      <c r="AC85" s="2119"/>
      <c r="AD85" s="2120"/>
      <c r="AE85" s="2121"/>
      <c r="AF85" s="2122"/>
      <c r="AG85" s="2122"/>
      <c r="AH85" s="2122"/>
    </row>
    <row r="86" spans="1:35" s="2054" customFormat="1" x14ac:dyDescent="0.2">
      <c r="A86" s="2038"/>
      <c r="B86" s="2039"/>
      <c r="C86" s="2039"/>
      <c r="D86" s="2040">
        <f>SUM(G86:I86)</f>
        <v>273</v>
      </c>
      <c r="E86" s="2038"/>
      <c r="F86" s="2038">
        <f>SUM(F87:F113)</f>
        <v>16</v>
      </c>
      <c r="G86" s="2038">
        <f>SUM(G87:G113)</f>
        <v>145</v>
      </c>
      <c r="H86" s="2038">
        <f>SUM(H87:H113)</f>
        <v>100</v>
      </c>
      <c r="I86" s="2038">
        <f>SUM(I87:I113)</f>
        <v>28</v>
      </c>
      <c r="J86" s="2041"/>
      <c r="K86" s="2041"/>
      <c r="L86" s="2224"/>
      <c r="M86" s="2224"/>
      <c r="N86" s="2041"/>
      <c r="O86" s="2042"/>
      <c r="P86" s="2042"/>
      <c r="Q86" s="2042"/>
      <c r="R86" s="2042"/>
      <c r="S86" s="2042"/>
      <c r="T86" s="2042"/>
      <c r="U86" s="2043">
        <v>17</v>
      </c>
      <c r="V86" s="2044"/>
      <c r="W86" s="2045"/>
      <c r="X86" s="2046"/>
      <c r="Y86" s="2047"/>
      <c r="Z86" s="2048">
        <f>SUM(AA86:AA113)</f>
        <v>432.25</v>
      </c>
      <c r="AA86" s="2049"/>
      <c r="AB86" s="2049">
        <v>0</v>
      </c>
      <c r="AC86" s="2050">
        <f>Z86-AB86</f>
        <v>432.25</v>
      </c>
      <c r="AD86" s="2051" t="str">
        <f>CONCATENATE("week ",U86)</f>
        <v>week 17</v>
      </c>
      <c r="AE86" s="2052"/>
      <c r="AF86" s="2053">
        <f>SUM(AF87:AF113)</f>
        <v>15610.679999999998</v>
      </c>
      <c r="AG86" s="2053"/>
      <c r="AH86" s="2053"/>
    </row>
    <row r="87" spans="1:35" x14ac:dyDescent="0.2">
      <c r="B87" s="2055"/>
      <c r="C87" s="2056"/>
      <c r="D87" s="2057"/>
      <c r="E87" s="2058"/>
      <c r="F87" s="2058"/>
      <c r="G87" s="2058"/>
      <c r="H87" s="2058"/>
      <c r="I87" s="2058"/>
      <c r="J87" s="2059"/>
      <c r="K87" s="2059"/>
      <c r="L87" s="2225"/>
      <c r="M87" s="2225"/>
      <c r="N87" s="2059"/>
      <c r="O87" s="2060"/>
      <c r="P87" s="2060"/>
      <c r="Q87" s="2060"/>
      <c r="R87" s="2060"/>
      <c r="S87" s="2060"/>
      <c r="T87" s="2060"/>
      <c r="U87" s="2061" t="s">
        <v>6238</v>
      </c>
      <c r="W87" s="2063"/>
      <c r="Z87" s="2065" t="s">
        <v>4856</v>
      </c>
      <c r="AE87" s="2067" t="str">
        <f>IF(B87="","",(IFERROR(VLOOKUP(B87,[1]Projecten!A$4:X$9452,5,FALSE),"niet bekend")))</f>
        <v/>
      </c>
      <c r="AF87" s="2021" t="str">
        <f>IF(AE87="","",(IF(F87=0,AH87,(F87/AE87*AH87))))</f>
        <v/>
      </c>
      <c r="AG87" s="2021" t="str">
        <f>IF(B87="","",(IFERROR(VLOOKUP(B87,[1]Projecten!A$4:X$9452,23,FALSE),"niet bekend")))</f>
        <v/>
      </c>
      <c r="AH87" s="2021" t="str">
        <f>IF(B87="","",(IFERROR(VLOOKUP(B87,[1]Projecten!A$4:X$9452,12,FALSE),"niet bekend")))</f>
        <v/>
      </c>
    </row>
    <row r="88" spans="1:35" x14ac:dyDescent="0.2">
      <c r="B88" s="2055"/>
      <c r="C88" s="2056"/>
      <c r="D88" s="2057"/>
      <c r="E88" s="2058"/>
      <c r="F88" s="2058"/>
      <c r="G88" s="2058"/>
      <c r="H88" s="2058"/>
      <c r="I88" s="2058"/>
      <c r="J88" s="2059"/>
      <c r="K88" s="2059"/>
      <c r="L88" s="2225"/>
      <c r="M88" s="2225"/>
      <c r="N88" s="2059"/>
      <c r="O88" s="2060"/>
      <c r="P88" s="2060"/>
      <c r="Q88" s="2060"/>
      <c r="R88" s="2060"/>
      <c r="S88" s="2060"/>
      <c r="T88" s="2060"/>
      <c r="U88" s="2061">
        <v>2019</v>
      </c>
      <c r="W88" s="2063"/>
      <c r="Z88" s="2065"/>
      <c r="AE88" s="2067"/>
    </row>
    <row r="89" spans="1:35" x14ac:dyDescent="0.2">
      <c r="A89" s="2057">
        <v>559</v>
      </c>
      <c r="B89" s="2079"/>
      <c r="D89" s="2182" t="s">
        <v>6577</v>
      </c>
      <c r="J89" s="2081"/>
      <c r="K89" s="2081"/>
      <c r="N89" s="2081"/>
      <c r="O89" s="2081"/>
      <c r="W89" s="2063"/>
      <c r="Y89" s="2083"/>
      <c r="Z89" s="2083"/>
      <c r="AA89" s="2138">
        <v>132</v>
      </c>
      <c r="AE89" s="2086"/>
    </row>
    <row r="90" spans="1:35" x14ac:dyDescent="0.2">
      <c r="A90" s="2057">
        <v>560</v>
      </c>
      <c r="B90" s="2079"/>
      <c r="D90" s="2070" t="s">
        <v>6718</v>
      </c>
      <c r="J90" s="2081"/>
      <c r="K90" s="2081"/>
      <c r="N90" s="2081"/>
      <c r="O90" s="2081"/>
      <c r="W90" s="2063"/>
      <c r="Y90" s="2083"/>
      <c r="Z90" s="2083"/>
      <c r="AA90" s="2138">
        <v>0</v>
      </c>
      <c r="AE90" s="2086"/>
    </row>
    <row r="91" spans="1:35" x14ac:dyDescent="0.2">
      <c r="A91" s="2057">
        <v>561</v>
      </c>
      <c r="B91" s="2079"/>
      <c r="D91" s="2070" t="s">
        <v>7065</v>
      </c>
      <c r="J91" s="2081"/>
      <c r="K91" s="2081"/>
      <c r="N91" s="2081"/>
      <c r="O91" s="2081"/>
      <c r="W91" s="2063"/>
      <c r="Y91" s="2083"/>
      <c r="Z91" s="2083"/>
      <c r="AA91" s="2138">
        <v>8.25</v>
      </c>
      <c r="AE91" s="2086"/>
    </row>
    <row r="92" spans="1:35" s="2167" customFormat="1" x14ac:dyDescent="0.2">
      <c r="A92" s="2189">
        <v>562</v>
      </c>
      <c r="B92" s="2158"/>
      <c r="C92" s="2070"/>
      <c r="D92" s="2070" t="s">
        <v>7203</v>
      </c>
      <c r="E92" s="2157"/>
      <c r="F92" s="2157"/>
      <c r="G92" s="2157"/>
      <c r="H92" s="2157"/>
      <c r="I92" s="2157"/>
      <c r="J92" s="2159"/>
      <c r="K92" s="2159"/>
      <c r="L92" s="2230"/>
      <c r="M92" s="2230"/>
      <c r="N92" s="2159"/>
      <c r="O92" s="2159"/>
      <c r="P92" s="2160"/>
      <c r="Q92" s="2160"/>
      <c r="R92" s="2160"/>
      <c r="S92" s="2160"/>
      <c r="T92" s="2160"/>
      <c r="U92" s="2070"/>
      <c r="V92" s="2161"/>
      <c r="W92" s="2162"/>
      <c r="X92" s="2163"/>
      <c r="Y92" s="2164"/>
      <c r="Z92" s="2164"/>
      <c r="AA92" s="2138">
        <v>0</v>
      </c>
      <c r="AB92" s="2157"/>
      <c r="AC92" s="2157"/>
      <c r="AD92" s="2165"/>
      <c r="AE92" s="2166"/>
      <c r="AF92" s="2220"/>
      <c r="AG92" s="2220"/>
      <c r="AH92" s="2220"/>
    </row>
    <row r="93" spans="1:35" x14ac:dyDescent="0.2">
      <c r="A93" s="2057">
        <v>563</v>
      </c>
      <c r="B93" s="2079"/>
      <c r="D93" s="2070" t="s">
        <v>7219</v>
      </c>
      <c r="J93" s="2081"/>
      <c r="K93" s="2081"/>
      <c r="N93" s="2081"/>
      <c r="O93" s="2081"/>
      <c r="W93" s="2063"/>
      <c r="Y93" s="2083"/>
      <c r="Z93" s="2083"/>
      <c r="AA93" s="2138">
        <v>0</v>
      </c>
      <c r="AE93" s="2086" t="str">
        <f>IF(B93="","",(IFERROR(VLOOKUP(B93,[1]Projecten!A$4:X$9452,5,FALSE),"niet bekend")))</f>
        <v/>
      </c>
      <c r="AF93" s="2021" t="str">
        <f>IF(AE93="","",(IF(F93=0,AH93,(F93/AE93*AH93))))</f>
        <v/>
      </c>
      <c r="AG93" s="2021" t="str">
        <f>IF(B93="","",(IFERROR(VLOOKUP(B93,[1]Projecten!A$4:X$9452,23,FALSE),"niet bekend")))</f>
        <v/>
      </c>
      <c r="AH93" s="2021" t="str">
        <f>IF(B93="","",(IFERROR(VLOOKUP(B93,[1]Projecten!A$4:X$9452,12,FALSE),"niet bekend")))</f>
        <v/>
      </c>
      <c r="AI93" s="2137"/>
    </row>
    <row r="94" spans="1:35" x14ac:dyDescent="0.2">
      <c r="A94" s="2057">
        <v>564</v>
      </c>
      <c r="B94" s="2079"/>
      <c r="D94" s="2070" t="s">
        <v>6028</v>
      </c>
      <c r="J94" s="2081"/>
      <c r="K94" s="2081"/>
      <c r="N94" s="2081"/>
      <c r="O94" s="2081"/>
      <c r="W94" s="2063"/>
      <c r="Y94" s="2083"/>
      <c r="Z94" s="2083"/>
      <c r="AA94" s="2075">
        <v>17</v>
      </c>
      <c r="AE94" s="2086"/>
    </row>
    <row r="95" spans="1:35" x14ac:dyDescent="0.2">
      <c r="B95" s="2079"/>
      <c r="D95" s="2070"/>
      <c r="J95" s="2081"/>
      <c r="K95" s="2081"/>
      <c r="N95" s="2081"/>
      <c r="O95" s="2081"/>
      <c r="W95" s="2063"/>
      <c r="Z95" s="2083"/>
      <c r="AE95" s="2086"/>
      <c r="AI95" s="2137"/>
    </row>
    <row r="96" spans="1:35" x14ac:dyDescent="0.2">
      <c r="A96" s="2002">
        <v>565</v>
      </c>
      <c r="B96" s="2079">
        <v>20190298</v>
      </c>
      <c r="D96" s="2061" t="s">
        <v>7145</v>
      </c>
      <c r="E96" s="2002" t="s">
        <v>7146</v>
      </c>
      <c r="F96" s="2002">
        <v>0</v>
      </c>
      <c r="G96" s="2002">
        <v>1</v>
      </c>
      <c r="H96" s="2002">
        <v>2</v>
      </c>
      <c r="I96" s="2002">
        <v>0</v>
      </c>
      <c r="J96" s="2081"/>
      <c r="K96" s="2081"/>
      <c r="N96" s="2081"/>
      <c r="O96" s="2081"/>
      <c r="W96" s="2063">
        <v>18</v>
      </c>
      <c r="Y96" s="2002" t="s">
        <v>7147</v>
      </c>
      <c r="Z96" s="2083" t="s">
        <v>7273</v>
      </c>
      <c r="AA96" s="2066">
        <v>3</v>
      </c>
      <c r="AE96" s="2086">
        <f>IF(B96="","",(IFERROR(VLOOKUP(B96,[1]Projecten!A$4:X$9452,5,FALSE),"niet bekend")))</f>
        <v>0</v>
      </c>
      <c r="AF96" s="2021">
        <f t="shared" ref="AF96:AF101" si="3">IF(AE96="","",(IF(F96=0,AH96,(F96/AE96*AH96))))</f>
        <v>0</v>
      </c>
      <c r="AG96" s="2021">
        <f>IF(B96="","",(IFERROR(VLOOKUP(B96,[1]Projecten!A$4:X$9452,23,FALSE),"niet bekend")))</f>
        <v>0</v>
      </c>
      <c r="AH96" s="2021">
        <f>IF(B96="","",(IFERROR(VLOOKUP(B96,[1]Projecten!A$4:X$9452,12,FALSE),"niet bekend")))</f>
        <v>0</v>
      </c>
      <c r="AI96" s="2137"/>
    </row>
    <row r="97" spans="1:35" x14ac:dyDescent="0.2">
      <c r="A97" s="2002">
        <v>566</v>
      </c>
      <c r="B97" s="2079" t="s">
        <v>7165</v>
      </c>
      <c r="C97" s="2061" t="s">
        <v>837</v>
      </c>
      <c r="D97" s="2061" t="s">
        <v>7166</v>
      </c>
      <c r="E97" s="2002" t="s">
        <v>7167</v>
      </c>
      <c r="F97" s="2002">
        <v>1</v>
      </c>
      <c r="G97" s="2002">
        <v>23</v>
      </c>
      <c r="H97" s="2002">
        <v>17</v>
      </c>
      <c r="I97" s="2002">
        <v>1</v>
      </c>
      <c r="J97" s="2081" t="s">
        <v>1485</v>
      </c>
      <c r="K97" s="2081" t="s">
        <v>1485</v>
      </c>
      <c r="N97" s="2085">
        <v>43563</v>
      </c>
      <c r="O97" s="2081" t="s">
        <v>1485</v>
      </c>
      <c r="W97" s="2063" t="s">
        <v>7272</v>
      </c>
      <c r="Y97" s="2002" t="s">
        <v>7172</v>
      </c>
      <c r="Z97" s="2083" t="s">
        <v>7299</v>
      </c>
      <c r="AA97" s="2066">
        <v>46</v>
      </c>
      <c r="AE97" s="2086">
        <f>IF(B97="","",(IFERROR(VLOOKUP(B97,[1]Projecten!A$4:X$9452,5,FALSE),"niet bekend")))</f>
        <v>1</v>
      </c>
      <c r="AF97" s="2021">
        <f t="shared" si="3"/>
        <v>9000</v>
      </c>
      <c r="AG97" s="2021">
        <f>IF(B97="","",(IFERROR(VLOOKUP(B97,[1]Projecten!A$4:X$9452,23,FALSE),"niet bekend")))</f>
        <v>0</v>
      </c>
      <c r="AH97" s="2021">
        <f>IF(B97="","",(IFERROR(VLOOKUP(B97,[1]Projecten!A$4:X$9452,12,FALSE),"niet bekend")))</f>
        <v>9000</v>
      </c>
      <c r="AI97" s="2137"/>
    </row>
    <row r="98" spans="1:35" x14ac:dyDescent="0.2">
      <c r="B98" s="2079"/>
      <c r="J98" s="2081"/>
      <c r="K98" s="2081"/>
      <c r="N98" s="2081"/>
      <c r="O98" s="2081"/>
      <c r="W98" s="2063"/>
      <c r="Z98" s="2083"/>
      <c r="AE98" s="2086" t="str">
        <f>IF(B98="","",(IFERROR(VLOOKUP(B98,[1]Projecten!A$4:X$9452,5,FALSE),"niet bekend")))</f>
        <v/>
      </c>
      <c r="AF98" s="2021" t="str">
        <f t="shared" si="3"/>
        <v/>
      </c>
      <c r="AG98" s="2021" t="str">
        <f>IF(B98="","",(IFERROR(VLOOKUP(B98,[1]Projecten!A$4:X$9452,23,FALSE),"niet bekend")))</f>
        <v/>
      </c>
      <c r="AH98" s="2021" t="str">
        <f>IF(B98="","",(IFERROR(VLOOKUP(B98,[1]Projecten!A$4:X$9452,12,FALSE),"niet bekend")))</f>
        <v/>
      </c>
      <c r="AI98" s="2137"/>
    </row>
    <row r="99" spans="1:35" s="2108" customFormat="1" x14ac:dyDescent="0.2">
      <c r="A99" s="2100">
        <v>567</v>
      </c>
      <c r="B99" s="2101">
        <v>20190176</v>
      </c>
      <c r="C99" s="2087"/>
      <c r="D99" s="2087" t="s">
        <v>6928</v>
      </c>
      <c r="E99" s="2100" t="s">
        <v>352</v>
      </c>
      <c r="F99" s="2100">
        <v>1</v>
      </c>
      <c r="G99" s="2100">
        <v>7</v>
      </c>
      <c r="H99" s="2100">
        <v>4</v>
      </c>
      <c r="I99" s="2100">
        <v>3</v>
      </c>
      <c r="J99" s="2124">
        <v>43601</v>
      </c>
      <c r="K99" s="2124">
        <v>43600</v>
      </c>
      <c r="L99" s="2226"/>
      <c r="M99" s="2226"/>
      <c r="N99" s="2102"/>
      <c r="O99" s="2102"/>
      <c r="P99" s="2103"/>
      <c r="Q99" s="2103"/>
      <c r="R99" s="2103"/>
      <c r="S99" s="2103"/>
      <c r="T99" s="2103"/>
      <c r="U99" s="2087"/>
      <c r="V99" s="2104"/>
      <c r="W99" s="2063">
        <v>20</v>
      </c>
      <c r="X99" s="2064"/>
      <c r="Y99" s="2002" t="s">
        <v>2921</v>
      </c>
      <c r="Z99" s="2083"/>
      <c r="AA99" s="2066">
        <v>12</v>
      </c>
      <c r="AB99" s="2100"/>
      <c r="AC99" s="2100"/>
      <c r="AD99" s="2107"/>
      <c r="AE99" s="2086">
        <f>IF(B99="","",(IFERROR(VLOOKUP(B99,[1]Projecten!A$4:X$9452,5,FALSE),"niet bekend")))</f>
        <v>1</v>
      </c>
      <c r="AF99" s="2021">
        <f t="shared" si="3"/>
        <v>2203.56</v>
      </c>
      <c r="AG99" s="2021">
        <f>IF(B99="","",(IFERROR(VLOOKUP(B99,[1]Projecten!A$4:X$9452,23,FALSE),"niet bekend")))</f>
        <v>0</v>
      </c>
      <c r="AH99" s="2021">
        <f>IF(B99="","",(IFERROR(VLOOKUP(B99,[1]Projecten!A$4:X$9452,12,FALSE),"niet bekend")))</f>
        <v>2203.56</v>
      </c>
    </row>
    <row r="100" spans="1:35" s="2108" customFormat="1" x14ac:dyDescent="0.2">
      <c r="A100" s="2100">
        <v>568</v>
      </c>
      <c r="B100" s="2101">
        <v>20190178</v>
      </c>
      <c r="C100" s="2087"/>
      <c r="D100" s="2087" t="s">
        <v>6930</v>
      </c>
      <c r="E100" s="2100" t="s">
        <v>352</v>
      </c>
      <c r="F100" s="2100">
        <v>1</v>
      </c>
      <c r="G100" s="2100">
        <v>7</v>
      </c>
      <c r="H100" s="2100">
        <v>4</v>
      </c>
      <c r="I100" s="2100">
        <v>3</v>
      </c>
      <c r="J100" s="2124">
        <v>43601</v>
      </c>
      <c r="K100" s="2124">
        <v>43600</v>
      </c>
      <c r="L100" s="2226"/>
      <c r="M100" s="2226"/>
      <c r="N100" s="2102"/>
      <c r="O100" s="2102"/>
      <c r="P100" s="2103"/>
      <c r="Q100" s="2103"/>
      <c r="R100" s="2103"/>
      <c r="S100" s="2103"/>
      <c r="T100" s="2103"/>
      <c r="U100" s="2087"/>
      <c r="V100" s="2104"/>
      <c r="W100" s="2063">
        <v>20</v>
      </c>
      <c r="X100" s="2064"/>
      <c r="Y100" s="2002" t="s">
        <v>2921</v>
      </c>
      <c r="Z100" s="2083"/>
      <c r="AA100" s="2066">
        <v>12</v>
      </c>
      <c r="AB100" s="2100"/>
      <c r="AC100" s="2100"/>
      <c r="AD100" s="2107"/>
      <c r="AE100" s="2086">
        <f>IF(B100="","",(IFERROR(VLOOKUP(B100,[1]Projecten!A$4:X$9452,5,FALSE),"niet bekend")))</f>
        <v>1</v>
      </c>
      <c r="AF100" s="2021">
        <f t="shared" si="3"/>
        <v>2203.56</v>
      </c>
      <c r="AG100" s="2021">
        <f>IF(B100="","",(IFERROR(VLOOKUP(B100,[1]Projecten!A$4:X$9452,23,FALSE),"niet bekend")))</f>
        <v>0</v>
      </c>
      <c r="AH100" s="2021">
        <f>IF(B100="","",(IFERROR(VLOOKUP(B100,[1]Projecten!A$4:X$9452,12,FALSE),"niet bekend")))</f>
        <v>2203.56</v>
      </c>
    </row>
    <row r="101" spans="1:35" s="2108" customFormat="1" x14ac:dyDescent="0.2">
      <c r="A101" s="2100">
        <v>569</v>
      </c>
      <c r="B101" s="2101">
        <v>20190179</v>
      </c>
      <c r="C101" s="2087"/>
      <c r="D101" s="2087" t="s">
        <v>6931</v>
      </c>
      <c r="E101" s="2100" t="s">
        <v>352</v>
      </c>
      <c r="F101" s="2100">
        <v>1</v>
      </c>
      <c r="G101" s="2100">
        <v>7</v>
      </c>
      <c r="H101" s="2100">
        <v>4</v>
      </c>
      <c r="I101" s="2100">
        <v>3</v>
      </c>
      <c r="J101" s="2124">
        <v>43601</v>
      </c>
      <c r="K101" s="2124">
        <v>43600</v>
      </c>
      <c r="L101" s="2226"/>
      <c r="M101" s="2226"/>
      <c r="N101" s="2102"/>
      <c r="O101" s="2102"/>
      <c r="P101" s="2103"/>
      <c r="Q101" s="2103"/>
      <c r="R101" s="2103"/>
      <c r="S101" s="2103"/>
      <c r="T101" s="2103"/>
      <c r="U101" s="2087"/>
      <c r="V101" s="2104"/>
      <c r="W101" s="2063">
        <v>20</v>
      </c>
      <c r="X101" s="2064"/>
      <c r="Y101" s="2002" t="s">
        <v>2921</v>
      </c>
      <c r="Z101" s="2083"/>
      <c r="AA101" s="2066">
        <v>12</v>
      </c>
      <c r="AB101" s="2100"/>
      <c r="AC101" s="2100"/>
      <c r="AD101" s="2107"/>
      <c r="AE101" s="2086">
        <f>IF(B101="","",(IFERROR(VLOOKUP(B101,[1]Projecten!A$4:X$9452,5,FALSE),"niet bekend")))</f>
        <v>1</v>
      </c>
      <c r="AF101" s="2021">
        <f t="shared" si="3"/>
        <v>2203.56</v>
      </c>
      <c r="AG101" s="2021">
        <f>IF(B101="","",(IFERROR(VLOOKUP(B101,[1]Projecten!A$4:X$9452,23,FALSE),"niet bekend")))</f>
        <v>0</v>
      </c>
      <c r="AH101" s="2021">
        <f>IF(B101="","",(IFERROR(VLOOKUP(B101,[1]Projecten!A$4:X$9452,12,FALSE),"niet bekend")))</f>
        <v>2203.56</v>
      </c>
    </row>
    <row r="102" spans="1:35" x14ac:dyDescent="0.2">
      <c r="B102" s="2079"/>
      <c r="J102" s="2081"/>
      <c r="K102" s="2081"/>
      <c r="N102" s="2081"/>
      <c r="O102" s="2081"/>
      <c r="W102" s="2063"/>
      <c r="Z102" s="2083"/>
      <c r="AE102" s="2086"/>
      <c r="AI102" s="2137"/>
    </row>
    <row r="103" spans="1:35" s="2108" customFormat="1" x14ac:dyDescent="0.2">
      <c r="A103" s="2100">
        <v>570</v>
      </c>
      <c r="B103" s="2101">
        <v>20190307</v>
      </c>
      <c r="C103" s="2087"/>
      <c r="D103" s="2087">
        <v>789800</v>
      </c>
      <c r="E103" s="2100" t="s">
        <v>26</v>
      </c>
      <c r="F103" s="2100">
        <v>1</v>
      </c>
      <c r="G103" s="2100">
        <v>11</v>
      </c>
      <c r="H103" s="2100">
        <v>8</v>
      </c>
      <c r="I103" s="2100">
        <v>3</v>
      </c>
      <c r="J103" s="2124">
        <v>43571</v>
      </c>
      <c r="K103" s="2102"/>
      <c r="L103" s="2226"/>
      <c r="M103" s="2226"/>
      <c r="N103" s="2102"/>
      <c r="O103" s="2102"/>
      <c r="P103" s="2103"/>
      <c r="Q103" s="2103"/>
      <c r="R103" s="2103"/>
      <c r="S103" s="2103"/>
      <c r="T103" s="2103"/>
      <c r="U103" s="2087"/>
      <c r="V103" s="2104"/>
      <c r="W103" s="2063">
        <v>19</v>
      </c>
      <c r="X103" s="2064"/>
      <c r="Y103" s="2002" t="s">
        <v>421</v>
      </c>
      <c r="Z103" s="2083"/>
      <c r="AA103" s="2075">
        <v>20</v>
      </c>
      <c r="AB103" s="2100"/>
      <c r="AC103" s="2100"/>
      <c r="AD103" s="2107"/>
      <c r="AE103" s="2086">
        <f>IF(B103="","",(IFERROR(VLOOKUP(B103,[1]Projecten!A$4:X$9452,5,FALSE),"niet bekend")))</f>
        <v>1</v>
      </c>
      <c r="AF103" s="2021">
        <f t="shared" ref="AF103:AF109" si="4">IF(AE103="","",(IF(F103=0,AH103,(F103/AE103*AH103))))</f>
        <v>0</v>
      </c>
      <c r="AG103" s="2021">
        <f>IF(B103="","",(IFERROR(VLOOKUP(B103,[1]Projecten!A$4:X$9452,23,FALSE),"niet bekend")))</f>
        <v>0</v>
      </c>
      <c r="AH103" s="2021">
        <f>IF(B103="","",(IFERROR(VLOOKUP(B103,[1]Projecten!A$4:X$9452,12,FALSE),"niet bekend")))</f>
        <v>0</v>
      </c>
    </row>
    <row r="104" spans="1:35" x14ac:dyDescent="0.2">
      <c r="A104" s="2002">
        <v>571</v>
      </c>
      <c r="B104" s="2079">
        <v>20190335</v>
      </c>
      <c r="D104" s="2061" t="s">
        <v>7231</v>
      </c>
      <c r="E104" s="2002" t="s">
        <v>26</v>
      </c>
      <c r="F104" s="2002">
        <v>1</v>
      </c>
      <c r="G104" s="2002">
        <v>9</v>
      </c>
      <c r="H104" s="2002">
        <v>6</v>
      </c>
      <c r="I104" s="2002">
        <v>2</v>
      </c>
      <c r="J104" s="2085">
        <v>43572</v>
      </c>
      <c r="K104" s="2081"/>
      <c r="N104" s="2081"/>
      <c r="O104" s="2081"/>
      <c r="W104" s="2063">
        <v>19</v>
      </c>
      <c r="Y104" s="2002" t="s">
        <v>2265</v>
      </c>
      <c r="Z104" s="2083"/>
      <c r="AA104" s="2066">
        <v>15</v>
      </c>
      <c r="AE104" s="2086">
        <f>IF(B104="","",(IFERROR(VLOOKUP(B104,[1]Projecten!A$4:X$9452,5,FALSE),"niet bekend")))</f>
        <v>1</v>
      </c>
      <c r="AF104" s="2021">
        <f t="shared" si="4"/>
        <v>0</v>
      </c>
      <c r="AG104" s="2021">
        <f>IF(B104="","",(IFERROR(VLOOKUP(B104,[1]Projecten!A$4:X$9452,23,FALSE),"niet bekend")))</f>
        <v>0</v>
      </c>
      <c r="AH104" s="2021">
        <f>IF(B104="","",(IFERROR(VLOOKUP(B104,[1]Projecten!A$4:X$9452,12,FALSE),"niet bekend")))</f>
        <v>0</v>
      </c>
      <c r="AI104" s="2137"/>
    </row>
    <row r="105" spans="1:35" x14ac:dyDescent="0.2">
      <c r="A105" s="2002">
        <v>572</v>
      </c>
      <c r="B105" s="2079">
        <v>20190336</v>
      </c>
      <c r="D105" s="2061" t="s">
        <v>7238</v>
      </c>
      <c r="E105" s="2002" t="s">
        <v>26</v>
      </c>
      <c r="F105" s="2002">
        <v>1</v>
      </c>
      <c r="G105" s="2002">
        <v>9</v>
      </c>
      <c r="H105" s="2002">
        <v>6</v>
      </c>
      <c r="I105" s="2002">
        <v>2</v>
      </c>
      <c r="J105" s="2085">
        <v>43572</v>
      </c>
      <c r="K105" s="2081"/>
      <c r="N105" s="2081"/>
      <c r="O105" s="2081"/>
      <c r="W105" s="2063">
        <v>19</v>
      </c>
      <c r="Y105" s="2002" t="s">
        <v>2265</v>
      </c>
      <c r="Z105" s="2083"/>
      <c r="AA105" s="2066">
        <v>15</v>
      </c>
      <c r="AE105" s="2086">
        <f>IF(B105="","",(IFERROR(VLOOKUP(B105,[1]Projecten!A$4:X$9452,5,FALSE),"niet bekend")))</f>
        <v>1</v>
      </c>
      <c r="AF105" s="2021">
        <f t="shared" si="4"/>
        <v>0</v>
      </c>
      <c r="AG105" s="2021">
        <f>IF(B105="","",(IFERROR(VLOOKUP(B105,[1]Projecten!A$4:X$9452,23,FALSE),"niet bekend")))</f>
        <v>0</v>
      </c>
      <c r="AH105" s="2021">
        <f>IF(B105="","",(IFERROR(VLOOKUP(B105,[1]Projecten!A$4:X$9452,12,FALSE),"niet bekend")))</f>
        <v>0</v>
      </c>
      <c r="AI105" s="2137"/>
    </row>
    <row r="106" spans="1:35" x14ac:dyDescent="0.2">
      <c r="A106" s="2002">
        <v>573</v>
      </c>
      <c r="B106" s="2079">
        <v>20190337</v>
      </c>
      <c r="D106" s="2061" t="s">
        <v>7239</v>
      </c>
      <c r="E106" s="2002" t="s">
        <v>26</v>
      </c>
      <c r="F106" s="2002">
        <v>1</v>
      </c>
      <c r="G106" s="2002">
        <v>9</v>
      </c>
      <c r="H106" s="2002">
        <v>6</v>
      </c>
      <c r="I106" s="2002">
        <v>2</v>
      </c>
      <c r="J106" s="2085">
        <v>43572</v>
      </c>
      <c r="K106" s="2081"/>
      <c r="N106" s="2081"/>
      <c r="O106" s="2081"/>
      <c r="W106" s="2063">
        <v>19</v>
      </c>
      <c r="Y106" s="2002" t="s">
        <v>2265</v>
      </c>
      <c r="Z106" s="2083"/>
      <c r="AA106" s="2066">
        <v>15</v>
      </c>
      <c r="AE106" s="2086">
        <f>IF(B106="","",(IFERROR(VLOOKUP(B106,[1]Projecten!A$4:X$9452,5,FALSE),"niet bekend")))</f>
        <v>1</v>
      </c>
      <c r="AF106" s="2021">
        <f t="shared" si="4"/>
        <v>0</v>
      </c>
      <c r="AG106" s="2021">
        <f>IF(B106="","",(IFERROR(VLOOKUP(B106,[1]Projecten!A$4:X$9452,23,FALSE),"niet bekend")))</f>
        <v>0</v>
      </c>
      <c r="AH106" s="2021">
        <f>IF(B106="","",(IFERROR(VLOOKUP(B106,[1]Projecten!A$4:X$9452,12,FALSE),"niet bekend")))</f>
        <v>0</v>
      </c>
      <c r="AI106" s="2137"/>
    </row>
    <row r="107" spans="1:35" x14ac:dyDescent="0.2">
      <c r="A107" s="2002">
        <v>574</v>
      </c>
      <c r="B107" s="2079">
        <v>20190338</v>
      </c>
      <c r="D107" s="2061" t="s">
        <v>7240</v>
      </c>
      <c r="E107" s="2002" t="s">
        <v>26</v>
      </c>
      <c r="F107" s="2002">
        <v>1</v>
      </c>
      <c r="G107" s="2002">
        <v>9</v>
      </c>
      <c r="H107" s="2002">
        <v>6</v>
      </c>
      <c r="I107" s="2002">
        <v>2</v>
      </c>
      <c r="J107" s="2085">
        <v>43572</v>
      </c>
      <c r="K107" s="2081"/>
      <c r="N107" s="2081"/>
      <c r="O107" s="2081"/>
      <c r="W107" s="2063">
        <v>19</v>
      </c>
      <c r="Y107" s="2002" t="s">
        <v>2265</v>
      </c>
      <c r="Z107" s="2083"/>
      <c r="AA107" s="2066">
        <v>15</v>
      </c>
      <c r="AE107" s="2086">
        <f>IF(B107="","",(IFERROR(VLOOKUP(B107,[1]Projecten!A$4:X$9452,5,FALSE),"niet bekend")))</f>
        <v>1</v>
      </c>
      <c r="AF107" s="2021">
        <f t="shared" si="4"/>
        <v>0</v>
      </c>
      <c r="AG107" s="2021">
        <f>IF(B107="","",(IFERROR(VLOOKUP(B107,[1]Projecten!A$4:X$9452,23,FALSE),"niet bekend")))</f>
        <v>0</v>
      </c>
      <c r="AH107" s="2021">
        <f>IF(B107="","",(IFERROR(VLOOKUP(B107,[1]Projecten!A$4:X$9452,12,FALSE),"niet bekend")))</f>
        <v>0</v>
      </c>
      <c r="AI107" s="2137"/>
    </row>
    <row r="108" spans="1:35" x14ac:dyDescent="0.2">
      <c r="A108" s="2002">
        <v>575</v>
      </c>
      <c r="B108" s="2079">
        <v>20190339</v>
      </c>
      <c r="D108" s="2061" t="s">
        <v>7241</v>
      </c>
      <c r="E108" s="2002" t="s">
        <v>26</v>
      </c>
      <c r="F108" s="2002">
        <v>1</v>
      </c>
      <c r="G108" s="2002">
        <v>9</v>
      </c>
      <c r="H108" s="2002">
        <v>6</v>
      </c>
      <c r="I108" s="2002">
        <v>2</v>
      </c>
      <c r="J108" s="2085">
        <v>43572</v>
      </c>
      <c r="K108" s="2081"/>
      <c r="N108" s="2081"/>
      <c r="O108" s="2081"/>
      <c r="W108" s="2063">
        <v>19</v>
      </c>
      <c r="Y108" s="2002" t="s">
        <v>2265</v>
      </c>
      <c r="Z108" s="2083"/>
      <c r="AA108" s="2066">
        <v>15</v>
      </c>
      <c r="AE108" s="2086">
        <f>IF(B108="","",(IFERROR(VLOOKUP(B108,[1]Projecten!A$4:X$9452,5,FALSE),"niet bekend")))</f>
        <v>1</v>
      </c>
      <c r="AF108" s="2021">
        <f t="shared" si="4"/>
        <v>0</v>
      </c>
      <c r="AG108" s="2021">
        <f>IF(B108="","",(IFERROR(VLOOKUP(B108,[1]Projecten!A$4:X$9452,23,FALSE),"niet bekend")))</f>
        <v>0</v>
      </c>
      <c r="AH108" s="2021">
        <f>IF(B108="","",(IFERROR(VLOOKUP(B108,[1]Projecten!A$4:X$9452,12,FALSE),"niet bekend")))</f>
        <v>0</v>
      </c>
      <c r="AI108" s="2137"/>
    </row>
    <row r="109" spans="1:35" x14ac:dyDescent="0.2">
      <c r="A109" s="2002">
        <v>576</v>
      </c>
      <c r="B109" s="2079">
        <v>20190340</v>
      </c>
      <c r="D109" s="2061" t="s">
        <v>7242</v>
      </c>
      <c r="E109" s="2002" t="s">
        <v>26</v>
      </c>
      <c r="F109" s="2002">
        <v>1</v>
      </c>
      <c r="G109" s="2002">
        <v>9</v>
      </c>
      <c r="H109" s="2002">
        <v>6</v>
      </c>
      <c r="I109" s="2002">
        <v>2</v>
      </c>
      <c r="J109" s="2085">
        <v>43572</v>
      </c>
      <c r="K109" s="2081"/>
      <c r="N109" s="2081"/>
      <c r="O109" s="2081"/>
      <c r="W109" s="2063">
        <v>19</v>
      </c>
      <c r="Y109" s="2002" t="s">
        <v>2265</v>
      </c>
      <c r="Z109" s="2083"/>
      <c r="AA109" s="2066">
        <v>15</v>
      </c>
      <c r="AE109" s="2086">
        <f>IF(B109="","",(IFERROR(VLOOKUP(B109,[1]Projecten!A$4:X$9452,5,FALSE),"niet bekend")))</f>
        <v>1</v>
      </c>
      <c r="AF109" s="2021">
        <f t="shared" si="4"/>
        <v>0</v>
      </c>
      <c r="AG109" s="2021">
        <f>IF(B109="","",(IFERROR(VLOOKUP(B109,[1]Projecten!A$4:X$9452,23,FALSE),"niet bekend")))</f>
        <v>0</v>
      </c>
      <c r="AH109" s="2021">
        <f>IF(B109="","",(IFERROR(VLOOKUP(B109,[1]Projecten!A$4:X$9452,12,FALSE),"niet bekend")))</f>
        <v>0</v>
      </c>
      <c r="AI109" s="2137"/>
    </row>
    <row r="110" spans="1:35" x14ac:dyDescent="0.2">
      <c r="B110" s="2079"/>
      <c r="I110" s="2126"/>
      <c r="J110" s="2129"/>
      <c r="K110" s="2129"/>
      <c r="N110" s="2081"/>
      <c r="O110" s="2081"/>
      <c r="W110" s="2063"/>
      <c r="Z110" s="2083"/>
      <c r="AE110" s="2086"/>
      <c r="AI110" s="2137"/>
    </row>
    <row r="111" spans="1:35" s="2108" customFormat="1" x14ac:dyDescent="0.2">
      <c r="A111" s="2100">
        <v>577</v>
      </c>
      <c r="B111" s="2101">
        <v>20190328</v>
      </c>
      <c r="C111" s="2087"/>
      <c r="D111" s="2087" t="s">
        <v>7307</v>
      </c>
      <c r="E111" s="2100" t="s">
        <v>26</v>
      </c>
      <c r="F111" s="2100">
        <v>5</v>
      </c>
      <c r="G111" s="2100">
        <v>35</v>
      </c>
      <c r="H111" s="2100">
        <v>25</v>
      </c>
      <c r="I111" s="2100">
        <v>3</v>
      </c>
      <c r="J111" s="2124">
        <v>43578</v>
      </c>
      <c r="K111" s="2102"/>
      <c r="L111" s="2226"/>
      <c r="M111" s="2226"/>
      <c r="N111" s="2102"/>
      <c r="O111" s="2102"/>
      <c r="P111" s="2103"/>
      <c r="Q111" s="2103"/>
      <c r="R111" s="2103"/>
      <c r="S111" s="2103"/>
      <c r="T111" s="2103"/>
      <c r="U111" s="2087"/>
      <c r="V111" s="2104"/>
      <c r="W111" s="2063">
        <v>19</v>
      </c>
      <c r="X111" s="2064"/>
      <c r="Y111" s="2002" t="s">
        <v>421</v>
      </c>
      <c r="Z111" s="2083" t="s">
        <v>7276</v>
      </c>
      <c r="AA111" s="2075">
        <v>80</v>
      </c>
      <c r="AB111" s="2100"/>
      <c r="AC111" s="2100"/>
      <c r="AD111" s="2107"/>
      <c r="AE111" s="2086">
        <f>IF(B111="","",(IFERROR(VLOOKUP(B111,[1]Projecten!A$4:X$9452,5,FALSE),"niet bekend")))</f>
        <v>5</v>
      </c>
      <c r="AF111" s="2021">
        <f>IF(AE111="","",(IF(F111=0,AH111,(F111/AE111*AH111))))</f>
        <v>0</v>
      </c>
      <c r="AG111" s="2021">
        <f>IF(B111="","",(IFERROR(VLOOKUP(B111,[1]Projecten!A$4:X$9452,23,FALSE),"niet bekend")))</f>
        <v>0</v>
      </c>
      <c r="AH111" s="2021">
        <f>IF(B111="","",(IFERROR(VLOOKUP(B111,[1]Projecten!A$4:X$9452,12,FALSE),"niet bekend")))</f>
        <v>0</v>
      </c>
    </row>
    <row r="112" spans="1:35" x14ac:dyDescent="0.2">
      <c r="B112" s="2079"/>
      <c r="J112" s="2081"/>
      <c r="K112" s="2081"/>
      <c r="N112" s="2081"/>
      <c r="O112" s="2081"/>
      <c r="W112" s="2063"/>
      <c r="Z112" s="2083"/>
      <c r="AE112" s="2086"/>
      <c r="AI112" s="2137"/>
    </row>
    <row r="113" spans="1:35" s="2123" customFormat="1" x14ac:dyDescent="0.2">
      <c r="A113" s="2109"/>
      <c r="B113" s="2110"/>
      <c r="C113" s="2110"/>
      <c r="D113" s="2111"/>
      <c r="E113" s="2111"/>
      <c r="F113" s="2111"/>
      <c r="G113" s="2111"/>
      <c r="H113" s="2111"/>
      <c r="I113" s="2111"/>
      <c r="J113" s="2112"/>
      <c r="K113" s="2112"/>
      <c r="L113" s="2229"/>
      <c r="M113" s="2229"/>
      <c r="N113" s="2112"/>
      <c r="O113" s="2113"/>
      <c r="P113" s="2113"/>
      <c r="Q113" s="2113"/>
      <c r="R113" s="2113"/>
      <c r="S113" s="2113"/>
      <c r="T113" s="2113"/>
      <c r="U113" s="2114"/>
      <c r="V113" s="2115"/>
      <c r="W113" s="2116"/>
      <c r="X113" s="2117"/>
      <c r="Y113" s="2118"/>
      <c r="Z113" s="2118"/>
      <c r="AA113" s="2118"/>
      <c r="AB113" s="2109"/>
      <c r="AC113" s="2119"/>
      <c r="AD113" s="2120"/>
      <c r="AE113" s="2121"/>
      <c r="AF113" s="2122"/>
      <c r="AG113" s="2122"/>
      <c r="AH113" s="2122"/>
    </row>
    <row r="114" spans="1:35" s="2054" customFormat="1" x14ac:dyDescent="0.2">
      <c r="A114" s="2038"/>
      <c r="B114" s="2039"/>
      <c r="C114" s="2039"/>
      <c r="D114" s="2040">
        <f>SUM(G114:I114)</f>
        <v>432</v>
      </c>
      <c r="E114" s="2038"/>
      <c r="F114" s="2038">
        <f>SUM(F115:F156)</f>
        <v>26</v>
      </c>
      <c r="G114" s="2038">
        <f>SUM(G115:G156)</f>
        <v>225</v>
      </c>
      <c r="H114" s="2038">
        <f>SUM(H115:H156)</f>
        <v>143</v>
      </c>
      <c r="I114" s="2038">
        <f>SUM(I115:I156)</f>
        <v>64</v>
      </c>
      <c r="J114" s="2041"/>
      <c r="K114" s="2041"/>
      <c r="L114" s="2224"/>
      <c r="M114" s="2224"/>
      <c r="N114" s="2041"/>
      <c r="O114" s="2042"/>
      <c r="P114" s="2042"/>
      <c r="Q114" s="2042"/>
      <c r="R114" s="2042"/>
      <c r="S114" s="2042"/>
      <c r="T114" s="2042"/>
      <c r="U114" s="2043">
        <v>18</v>
      </c>
      <c r="V114" s="2044"/>
      <c r="W114" s="2045"/>
      <c r="X114" s="2046"/>
      <c r="Y114" s="2047"/>
      <c r="Z114" s="2048">
        <f>SUM(AA114:AA156)</f>
        <v>452.25</v>
      </c>
      <c r="AA114" s="2049"/>
      <c r="AB114" s="2049">
        <v>0</v>
      </c>
      <c r="AC114" s="2050">
        <f>Z114-AB114</f>
        <v>452.25</v>
      </c>
      <c r="AD114" s="2051" t="str">
        <f>CONCATENATE("week ",U114)</f>
        <v>week 18</v>
      </c>
      <c r="AE114" s="2052"/>
      <c r="AF114" s="2053">
        <f>SUM(AF115:AF156)</f>
        <v>9977.4599999999991</v>
      </c>
      <c r="AG114" s="2053"/>
      <c r="AH114" s="2053"/>
    </row>
    <row r="115" spans="1:35" x14ac:dyDescent="0.2">
      <c r="B115" s="2055"/>
      <c r="C115" s="2056"/>
      <c r="D115" s="2057"/>
      <c r="E115" s="2058"/>
      <c r="F115" s="2058"/>
      <c r="G115" s="2058"/>
      <c r="H115" s="2058"/>
      <c r="I115" s="2058"/>
      <c r="J115" s="2059"/>
      <c r="K115" s="2059"/>
      <c r="L115" s="2225"/>
      <c r="M115" s="2225"/>
      <c r="N115" s="2059"/>
      <c r="O115" s="2060"/>
      <c r="P115" s="2060"/>
      <c r="Q115" s="2060"/>
      <c r="R115" s="2060"/>
      <c r="S115" s="2060"/>
      <c r="T115" s="2060"/>
      <c r="U115" s="2061" t="s">
        <v>6239</v>
      </c>
      <c r="W115" s="2063"/>
      <c r="Z115" s="2065" t="s">
        <v>4856</v>
      </c>
      <c r="AE115" s="2067" t="str">
        <f>IF(B115="","",(IFERROR(VLOOKUP(B115,[1]Projecten!A$4:X$9452,5,FALSE),"niet bekend")))</f>
        <v/>
      </c>
      <c r="AF115" s="2021" t="str">
        <f>IF(AE115="","",(IF(F115=0,AH115,(F115/AE115*AH115))))</f>
        <v/>
      </c>
      <c r="AG115" s="2021" t="str">
        <f>IF(B115="","",(IFERROR(VLOOKUP(B115,[1]Projecten!A$4:X$9452,23,FALSE),"niet bekend")))</f>
        <v/>
      </c>
      <c r="AH115" s="2021" t="str">
        <f>IF(B115="","",(IFERROR(VLOOKUP(B115,[1]Projecten!A$4:X$9452,12,FALSE),"niet bekend")))</f>
        <v/>
      </c>
    </row>
    <row r="116" spans="1:35" x14ac:dyDescent="0.2">
      <c r="B116" s="2055"/>
      <c r="C116" s="2056"/>
      <c r="D116" s="2057"/>
      <c r="E116" s="2058"/>
      <c r="F116" s="2058"/>
      <c r="G116" s="2058"/>
      <c r="H116" s="2058"/>
      <c r="I116" s="2058"/>
      <c r="J116" s="2059"/>
      <c r="K116" s="2059"/>
      <c r="L116" s="2225"/>
      <c r="M116" s="2225"/>
      <c r="N116" s="2059"/>
      <c r="O116" s="2060"/>
      <c r="P116" s="2060"/>
      <c r="Q116" s="2060"/>
      <c r="R116" s="2060"/>
      <c r="S116" s="2060"/>
      <c r="T116" s="2060"/>
      <c r="U116" s="2061">
        <v>2019</v>
      </c>
      <c r="W116" s="2063"/>
      <c r="Z116" s="2065"/>
      <c r="AE116" s="2067"/>
    </row>
    <row r="117" spans="1:35" s="2077" customFormat="1" x14ac:dyDescent="0.2">
      <c r="A117" s="2057">
        <v>578</v>
      </c>
      <c r="B117" s="2068"/>
      <c r="C117" s="2069"/>
      <c r="D117" s="2070" t="s">
        <v>6581</v>
      </c>
      <c r="E117" s="2057"/>
      <c r="F117" s="2057"/>
      <c r="G117" s="2057"/>
      <c r="H117" s="2057"/>
      <c r="I117" s="2057"/>
      <c r="J117" s="2071"/>
      <c r="K117" s="2071"/>
      <c r="L117" s="2224"/>
      <c r="M117" s="2224"/>
      <c r="N117" s="2071"/>
      <c r="O117" s="2071"/>
      <c r="P117" s="2072"/>
      <c r="Q117" s="2072"/>
      <c r="R117" s="2072"/>
      <c r="S117" s="2072"/>
      <c r="T117" s="2072"/>
      <c r="U117" s="2061"/>
      <c r="V117" s="2071"/>
      <c r="W117" s="2073"/>
      <c r="X117" s="2074"/>
      <c r="Y117" s="2078"/>
      <c r="Z117" s="2057"/>
      <c r="AA117" s="2075">
        <v>0</v>
      </c>
      <c r="AB117" s="2057"/>
      <c r="AC117" s="2057"/>
      <c r="AD117" s="2076"/>
      <c r="AE117" s="2067"/>
      <c r="AF117" s="2021"/>
      <c r="AG117" s="2021"/>
      <c r="AH117" s="2021"/>
    </row>
    <row r="118" spans="1:35" x14ac:dyDescent="0.2">
      <c r="A118" s="2057">
        <v>579</v>
      </c>
      <c r="B118" s="2079"/>
      <c r="D118" s="2070" t="s">
        <v>6364</v>
      </c>
      <c r="J118" s="2081"/>
      <c r="K118" s="2081"/>
      <c r="N118" s="2081"/>
      <c r="O118" s="2081"/>
      <c r="W118" s="2063"/>
      <c r="Y118" s="2083"/>
      <c r="Z118" s="2083"/>
      <c r="AA118" s="2075">
        <v>13.25</v>
      </c>
      <c r="AE118" s="2086"/>
    </row>
    <row r="119" spans="1:35" x14ac:dyDescent="0.2">
      <c r="A119" s="2057">
        <v>580</v>
      </c>
      <c r="B119" s="2079"/>
      <c r="D119" s="2070" t="s">
        <v>6610</v>
      </c>
      <c r="J119" s="2081"/>
      <c r="K119" s="2081"/>
      <c r="N119" s="2081"/>
      <c r="O119" s="2081"/>
      <c r="W119" s="2063"/>
      <c r="Y119" s="2083"/>
      <c r="Z119" s="2083"/>
      <c r="AA119" s="2075">
        <v>0</v>
      </c>
      <c r="AE119" s="2086"/>
    </row>
    <row r="120" spans="1:35" x14ac:dyDescent="0.2">
      <c r="A120" s="2057">
        <v>581</v>
      </c>
      <c r="B120" s="2079"/>
      <c r="D120" s="2070" t="s">
        <v>6028</v>
      </c>
      <c r="J120" s="2081"/>
      <c r="K120" s="2081"/>
      <c r="N120" s="2081"/>
      <c r="O120" s="2081"/>
      <c r="W120" s="2063"/>
      <c r="Y120" s="2083"/>
      <c r="Z120" s="2083"/>
      <c r="AA120" s="2075">
        <v>17</v>
      </c>
      <c r="AE120" s="2086"/>
    </row>
    <row r="121" spans="1:35" s="2108" customFormat="1" ht="11.25" customHeight="1" x14ac:dyDescent="0.2">
      <c r="A121" s="2100"/>
      <c r="B121" s="2101"/>
      <c r="C121" s="2087"/>
      <c r="D121" s="2087"/>
      <c r="E121" s="2100"/>
      <c r="F121" s="2100"/>
      <c r="G121" s="2100"/>
      <c r="H121" s="2100"/>
      <c r="I121" s="2100"/>
      <c r="J121" s="2102"/>
      <c r="K121" s="2102"/>
      <c r="L121" s="2226"/>
      <c r="M121" s="2226"/>
      <c r="N121" s="2102"/>
      <c r="O121" s="2102"/>
      <c r="P121" s="2103"/>
      <c r="Q121" s="2103"/>
      <c r="R121" s="2103"/>
      <c r="S121" s="2103"/>
      <c r="T121" s="2103"/>
      <c r="U121" s="2087"/>
      <c r="V121" s="2104"/>
      <c r="W121" s="2063"/>
      <c r="X121" s="2064"/>
      <c r="Y121" s="2002"/>
      <c r="Z121" s="2083"/>
      <c r="AA121" s="2066"/>
      <c r="AB121" s="2100"/>
      <c r="AC121" s="2100"/>
      <c r="AD121" s="2107"/>
      <c r="AE121" s="2086"/>
      <c r="AF121" s="2021"/>
      <c r="AG121" s="2021"/>
      <c r="AH121" s="2021"/>
    </row>
    <row r="122" spans="1:35" s="2108" customFormat="1" x14ac:dyDescent="0.2">
      <c r="A122" s="2100">
        <v>582</v>
      </c>
      <c r="B122" s="2101">
        <v>20190360</v>
      </c>
      <c r="C122" s="2087"/>
      <c r="D122" s="2087" t="s">
        <v>7274</v>
      </c>
      <c r="E122" s="2100" t="s">
        <v>317</v>
      </c>
      <c r="F122" s="2100">
        <v>1</v>
      </c>
      <c r="G122" s="2100">
        <v>8</v>
      </c>
      <c r="H122" s="2100">
        <v>7</v>
      </c>
      <c r="I122" s="2100">
        <v>3</v>
      </c>
      <c r="J122" s="2102"/>
      <c r="K122" s="2102"/>
      <c r="L122" s="2226"/>
      <c r="M122" s="2226"/>
      <c r="N122" s="2102"/>
      <c r="O122" s="2102"/>
      <c r="P122" s="2103"/>
      <c r="Q122" s="2103"/>
      <c r="R122" s="2103"/>
      <c r="S122" s="2103"/>
      <c r="T122" s="2103"/>
      <c r="U122" s="2087"/>
      <c r="V122" s="2104"/>
      <c r="W122" s="2063">
        <v>18</v>
      </c>
      <c r="X122" s="2064"/>
      <c r="Y122" s="2002" t="s">
        <v>777</v>
      </c>
      <c r="Z122" s="2083"/>
      <c r="AA122" s="2075">
        <v>20</v>
      </c>
      <c r="AB122" s="2100"/>
      <c r="AC122" s="2100"/>
      <c r="AD122" s="2107"/>
      <c r="AE122" s="2086">
        <f>IF(B122="","",(IFERROR(VLOOKUP(B122,[1]Projecten!A$4:X$9452,5,FALSE),"niet bekend")))</f>
        <v>1</v>
      </c>
      <c r="AF122" s="2021">
        <f t="shared" ref="AF122:AF134" si="5">IF(AE122="","",(IF(F122=0,AH122,(F122/AE122*AH122))))</f>
        <v>0</v>
      </c>
      <c r="AG122" s="2021">
        <f>IF(B122="","",(IFERROR(VLOOKUP(B122,[1]Projecten!A$4:X$9452,23,FALSE),"niet bekend")))</f>
        <v>0</v>
      </c>
      <c r="AH122" s="2021">
        <f>IF(B122="","",(IFERROR(VLOOKUP(B122,[1]Projecten!A$4:X$9452,12,FALSE),"niet bekend")))</f>
        <v>0</v>
      </c>
    </row>
    <row r="123" spans="1:35" s="2108" customFormat="1" x14ac:dyDescent="0.2">
      <c r="A123" s="2100"/>
      <c r="B123" s="2101"/>
      <c r="C123" s="2087"/>
      <c r="D123" s="2087"/>
      <c r="E123" s="2100"/>
      <c r="F123" s="2100"/>
      <c r="G123" s="2100"/>
      <c r="H123" s="2100"/>
      <c r="I123" s="2100"/>
      <c r="J123" s="2102"/>
      <c r="K123" s="2102"/>
      <c r="L123" s="2226"/>
      <c r="M123" s="2226"/>
      <c r="N123" s="2102"/>
      <c r="O123" s="2102"/>
      <c r="P123" s="2103"/>
      <c r="Q123" s="2103"/>
      <c r="R123" s="2103"/>
      <c r="S123" s="2103"/>
      <c r="T123" s="2103"/>
      <c r="U123" s="2087"/>
      <c r="V123" s="2104"/>
      <c r="W123" s="2063"/>
      <c r="X123" s="2064"/>
      <c r="Y123" s="2002"/>
      <c r="Z123" s="2083"/>
      <c r="AA123" s="2075"/>
      <c r="AB123" s="2100"/>
      <c r="AC123" s="2100"/>
      <c r="AD123" s="2107"/>
      <c r="AE123" s="2086" t="str">
        <f>IF(B123="","",(IFERROR(VLOOKUP(B123,[1]Projecten!A$4:X$9452,5,FALSE),"niet bekend")))</f>
        <v/>
      </c>
      <c r="AF123" s="2021" t="str">
        <f t="shared" si="5"/>
        <v/>
      </c>
      <c r="AG123" s="2021" t="str">
        <f>IF(B123="","",(IFERROR(VLOOKUP(B123,[1]Projecten!A$4:X$9452,23,FALSE),"niet bekend")))</f>
        <v/>
      </c>
      <c r="AH123" s="2021" t="str">
        <f>IF(B123="","",(IFERROR(VLOOKUP(B123,[1]Projecten!A$4:X$9452,12,FALSE),"niet bekend")))</f>
        <v/>
      </c>
    </row>
    <row r="124" spans="1:35" x14ac:dyDescent="0.2">
      <c r="A124" s="2002">
        <v>583</v>
      </c>
      <c r="B124" s="2079">
        <v>20190305</v>
      </c>
      <c r="C124" s="2061" t="s">
        <v>7207</v>
      </c>
      <c r="D124" s="2061">
        <v>801019</v>
      </c>
      <c r="E124" s="2002" t="s">
        <v>26</v>
      </c>
      <c r="F124" s="2002">
        <v>1</v>
      </c>
      <c r="G124" s="2002">
        <v>7</v>
      </c>
      <c r="H124" s="2002">
        <v>3</v>
      </c>
      <c r="I124" s="2002">
        <v>2</v>
      </c>
      <c r="J124" s="2080">
        <v>43564</v>
      </c>
      <c r="K124" s="2085">
        <v>43565</v>
      </c>
      <c r="N124" s="2081" t="s">
        <v>1485</v>
      </c>
      <c r="O124" s="2081" t="s">
        <v>1485</v>
      </c>
      <c r="W124" s="2063">
        <v>19</v>
      </c>
      <c r="Y124" s="2002" t="s">
        <v>162</v>
      </c>
      <c r="Z124" s="2083" t="s">
        <v>7209</v>
      </c>
      <c r="AA124" s="2075">
        <v>15</v>
      </c>
      <c r="AE124" s="2086">
        <f>IF(B124="","",(IFERROR(VLOOKUP(B124,[1]Projecten!A$4:X$9452,5,FALSE),"niet bekend")))</f>
        <v>1</v>
      </c>
      <c r="AF124" s="2021">
        <f t="shared" si="5"/>
        <v>2777.24</v>
      </c>
      <c r="AG124" s="2021">
        <f>IF(B124="","",(IFERROR(VLOOKUP(B124,[1]Projecten!A$4:X$9452,23,FALSE),"niet bekend")))</f>
        <v>0</v>
      </c>
      <c r="AH124" s="2021">
        <f>IF(B124="","",(IFERROR(VLOOKUP(B124,[1]Projecten!A$4:X$9452,12,FALSE),"niet bekend")))</f>
        <v>2777.24</v>
      </c>
      <c r="AI124" s="2137"/>
    </row>
    <row r="125" spans="1:35" s="2108" customFormat="1" x14ac:dyDescent="0.2">
      <c r="A125" s="2100">
        <v>584</v>
      </c>
      <c r="B125" s="2101">
        <v>20190324</v>
      </c>
      <c r="C125" s="2087"/>
      <c r="D125" s="2087">
        <v>800819</v>
      </c>
      <c r="E125" s="2100" t="s">
        <v>26</v>
      </c>
      <c r="F125" s="2100">
        <v>1</v>
      </c>
      <c r="G125" s="2100">
        <v>9</v>
      </c>
      <c r="H125" s="2100">
        <v>4</v>
      </c>
      <c r="I125" s="2100">
        <v>3</v>
      </c>
      <c r="J125" s="2124">
        <v>43571</v>
      </c>
      <c r="K125" s="2102"/>
      <c r="L125" s="2226"/>
      <c r="M125" s="2226"/>
      <c r="N125" s="2102"/>
      <c r="O125" s="2102"/>
      <c r="P125" s="2103"/>
      <c r="Q125" s="2103"/>
      <c r="R125" s="2103"/>
      <c r="S125" s="2103"/>
      <c r="T125" s="2103"/>
      <c r="U125" s="2087"/>
      <c r="V125" s="2104"/>
      <c r="W125" s="2063">
        <v>19</v>
      </c>
      <c r="X125" s="2064"/>
      <c r="Y125" s="2002" t="s">
        <v>162</v>
      </c>
      <c r="Z125" s="2083"/>
      <c r="AA125" s="2075">
        <v>20</v>
      </c>
      <c r="AB125" s="2100"/>
      <c r="AC125" s="2100"/>
      <c r="AD125" s="2107"/>
      <c r="AE125" s="2086">
        <f>IF(B125="","",(IFERROR(VLOOKUP(B125,[1]Projecten!A$4:X$9452,5,FALSE),"niet bekend")))</f>
        <v>1</v>
      </c>
      <c r="AF125" s="2021">
        <f t="shared" si="5"/>
        <v>0</v>
      </c>
      <c r="AG125" s="2021">
        <f>IF(B125="","",(IFERROR(VLOOKUP(B125,[1]Projecten!A$4:X$9452,23,FALSE),"niet bekend")))</f>
        <v>0</v>
      </c>
      <c r="AH125" s="2021">
        <f>IF(B125="","",(IFERROR(VLOOKUP(B125,[1]Projecten!A$4:X$9452,12,FALSE),"niet bekend")))</f>
        <v>0</v>
      </c>
    </row>
    <row r="126" spans="1:35" s="2108" customFormat="1" x14ac:dyDescent="0.2">
      <c r="A126" s="2100">
        <v>585</v>
      </c>
      <c r="B126" s="2101">
        <v>20190326</v>
      </c>
      <c r="C126" s="2087"/>
      <c r="D126" s="2087">
        <v>800219</v>
      </c>
      <c r="E126" s="2100" t="s">
        <v>26</v>
      </c>
      <c r="F126" s="2100">
        <v>1</v>
      </c>
      <c r="G126" s="2100">
        <v>9</v>
      </c>
      <c r="H126" s="2100">
        <v>7</v>
      </c>
      <c r="I126" s="2100">
        <v>3</v>
      </c>
      <c r="J126" s="2124">
        <v>43578</v>
      </c>
      <c r="K126" s="2102"/>
      <c r="L126" s="2226"/>
      <c r="M126" s="2226"/>
      <c r="N126" s="2102"/>
      <c r="O126" s="2102"/>
      <c r="P126" s="2103"/>
      <c r="Q126" s="2103"/>
      <c r="R126" s="2103"/>
      <c r="S126" s="2103"/>
      <c r="T126" s="2103"/>
      <c r="U126" s="2087"/>
      <c r="V126" s="2104"/>
      <c r="W126" s="2063">
        <v>19</v>
      </c>
      <c r="X126" s="2064"/>
      <c r="Y126" s="2002" t="s">
        <v>162</v>
      </c>
      <c r="Z126" s="2083"/>
      <c r="AA126" s="2075">
        <v>20</v>
      </c>
      <c r="AB126" s="2100"/>
      <c r="AC126" s="2100"/>
      <c r="AD126" s="2107"/>
      <c r="AE126" s="2086">
        <f>IF(B126="","",(IFERROR(VLOOKUP(B126,[1]Projecten!A$4:X$9452,5,FALSE),"niet bekend")))</f>
        <v>1</v>
      </c>
      <c r="AF126" s="2021">
        <f t="shared" si="5"/>
        <v>0</v>
      </c>
      <c r="AG126" s="2021">
        <f>IF(B126="","",(IFERROR(VLOOKUP(B126,[1]Projecten!A$4:X$9452,23,FALSE),"niet bekend")))</f>
        <v>0</v>
      </c>
      <c r="AH126" s="2021">
        <f>IF(B126="","",(IFERROR(VLOOKUP(B126,[1]Projecten!A$4:X$9452,12,FALSE),"niet bekend")))</f>
        <v>0</v>
      </c>
    </row>
    <row r="127" spans="1:35" s="2108" customFormat="1" x14ac:dyDescent="0.2">
      <c r="A127" s="2100">
        <v>586</v>
      </c>
      <c r="B127" s="2101">
        <v>20190330</v>
      </c>
      <c r="C127" s="2087"/>
      <c r="D127" s="2087" t="s">
        <v>7226</v>
      </c>
      <c r="E127" s="2100" t="s">
        <v>26</v>
      </c>
      <c r="F127" s="2100">
        <v>0</v>
      </c>
      <c r="G127" s="2100">
        <v>2</v>
      </c>
      <c r="H127" s="2100">
        <v>1</v>
      </c>
      <c r="I127" s="2100">
        <v>1</v>
      </c>
      <c r="J127" s="2124">
        <v>43578</v>
      </c>
      <c r="K127" s="2102"/>
      <c r="L127" s="2226"/>
      <c r="M127" s="2226"/>
      <c r="N127" s="2102"/>
      <c r="O127" s="2102"/>
      <c r="P127" s="2103"/>
      <c r="Q127" s="2103"/>
      <c r="R127" s="2103"/>
      <c r="S127" s="2103"/>
      <c r="T127" s="2103"/>
      <c r="U127" s="2087"/>
      <c r="V127" s="2104"/>
      <c r="W127" s="2063">
        <v>19</v>
      </c>
      <c r="X127" s="2064"/>
      <c r="Y127" s="2002" t="s">
        <v>162</v>
      </c>
      <c r="Z127" s="2083"/>
      <c r="AA127" s="2075">
        <v>6</v>
      </c>
      <c r="AB127" s="2100"/>
      <c r="AC127" s="2100"/>
      <c r="AD127" s="2107"/>
      <c r="AE127" s="2086">
        <f>IF(B127="","",(IFERROR(VLOOKUP(B127,[1]Projecten!A$4:X$9452,5,FALSE),"niet bekend")))</f>
        <v>0</v>
      </c>
      <c r="AF127" s="2021">
        <f t="shared" si="5"/>
        <v>0</v>
      </c>
      <c r="AG127" s="2021">
        <f>IF(B127="","",(IFERROR(VLOOKUP(B127,[1]Projecten!A$4:X$9452,23,FALSE),"niet bekend")))</f>
        <v>0</v>
      </c>
      <c r="AH127" s="2021">
        <f>IF(B127="","",(IFERROR(VLOOKUP(B127,[1]Projecten!A$4:X$9452,12,FALSE),"niet bekend")))</f>
        <v>0</v>
      </c>
    </row>
    <row r="128" spans="1:35" s="2108" customFormat="1" x14ac:dyDescent="0.2">
      <c r="A128" s="2100">
        <v>587</v>
      </c>
      <c r="B128" s="2101">
        <v>20190331</v>
      </c>
      <c r="C128" s="2087"/>
      <c r="D128" s="2087" t="s">
        <v>7303</v>
      </c>
      <c r="E128" s="2100" t="s">
        <v>26</v>
      </c>
      <c r="F128" s="2100">
        <v>1</v>
      </c>
      <c r="G128" s="2100">
        <v>11</v>
      </c>
      <c r="H128" s="2100">
        <v>5</v>
      </c>
      <c r="I128" s="2100">
        <v>5</v>
      </c>
      <c r="J128" s="2124">
        <v>43578</v>
      </c>
      <c r="K128" s="2102"/>
      <c r="L128" s="2226"/>
      <c r="M128" s="2226"/>
      <c r="N128" s="2102"/>
      <c r="O128" s="2102"/>
      <c r="P128" s="2103"/>
      <c r="Q128" s="2103"/>
      <c r="R128" s="2103"/>
      <c r="S128" s="2103"/>
      <c r="T128" s="2103"/>
      <c r="U128" s="2087"/>
      <c r="V128" s="2104"/>
      <c r="W128" s="2063">
        <v>19</v>
      </c>
      <c r="X128" s="2064"/>
      <c r="Y128" s="2002" t="s">
        <v>162</v>
      </c>
      <c r="Z128" s="2083" t="s">
        <v>7300</v>
      </c>
      <c r="AA128" s="2075">
        <v>23</v>
      </c>
      <c r="AB128" s="2100"/>
      <c r="AC128" s="2100"/>
      <c r="AD128" s="2107"/>
      <c r="AE128" s="2086">
        <f>IF(B128="","",(IFERROR(VLOOKUP(B128,[1]Projecten!A$4:X$9452,5,FALSE),"niet bekend")))</f>
        <v>1</v>
      </c>
      <c r="AF128" s="2021">
        <f t="shared" si="5"/>
        <v>0</v>
      </c>
      <c r="AG128" s="2021">
        <f>IF(B128="","",(IFERROR(VLOOKUP(B128,[1]Projecten!A$4:X$9452,23,FALSE),"niet bekend")))</f>
        <v>0</v>
      </c>
      <c r="AH128" s="2021">
        <f>IF(B128="","",(IFERROR(VLOOKUP(B128,[1]Projecten!A$4:X$9452,12,FALSE),"niet bekend")))</f>
        <v>0</v>
      </c>
    </row>
    <row r="129" spans="1:35" s="2108" customFormat="1" x14ac:dyDescent="0.2">
      <c r="A129" s="2100">
        <v>588</v>
      </c>
      <c r="B129" s="2101">
        <v>20190333</v>
      </c>
      <c r="C129" s="2087"/>
      <c r="D129" s="2087">
        <v>801219</v>
      </c>
      <c r="E129" s="2100" t="s">
        <v>26</v>
      </c>
      <c r="F129" s="2100">
        <v>1</v>
      </c>
      <c r="G129" s="2100">
        <v>6</v>
      </c>
      <c r="H129" s="2100">
        <v>4</v>
      </c>
      <c r="I129" s="2100">
        <v>3</v>
      </c>
      <c r="J129" s="2102"/>
      <c r="K129" s="2102"/>
      <c r="L129" s="2226"/>
      <c r="M129" s="2226"/>
      <c r="N129" s="2102"/>
      <c r="O129" s="2102"/>
      <c r="P129" s="2103"/>
      <c r="Q129" s="2103"/>
      <c r="R129" s="2103"/>
      <c r="S129" s="2103"/>
      <c r="T129" s="2103"/>
      <c r="U129" s="2087"/>
      <c r="V129" s="2104"/>
      <c r="W129" s="2063">
        <v>19</v>
      </c>
      <c r="X129" s="2064"/>
      <c r="Y129" s="2002" t="s">
        <v>162</v>
      </c>
      <c r="Z129" s="2083" t="s">
        <v>7288</v>
      </c>
      <c r="AA129" s="2075">
        <v>15</v>
      </c>
      <c r="AB129" s="2100"/>
      <c r="AC129" s="2100"/>
      <c r="AD129" s="2107"/>
      <c r="AE129" s="2086">
        <f>IF(B129="","",(IFERROR(VLOOKUP(B129,[1]Projecten!A$4:X$9452,5,FALSE),"niet bekend")))</f>
        <v>1</v>
      </c>
      <c r="AF129" s="2021">
        <f t="shared" si="5"/>
        <v>0</v>
      </c>
      <c r="AG129" s="2021">
        <f>IF(B129="","",(IFERROR(VLOOKUP(B129,[1]Projecten!A$4:X$9452,23,FALSE),"niet bekend")))</f>
        <v>0</v>
      </c>
      <c r="AH129" s="2021">
        <f>IF(B129="","",(IFERROR(VLOOKUP(B129,[1]Projecten!A$4:X$9452,12,FALSE),"niet bekend")))</f>
        <v>0</v>
      </c>
    </row>
    <row r="130" spans="1:35" x14ac:dyDescent="0.2">
      <c r="A130" s="2002">
        <v>589</v>
      </c>
      <c r="B130" s="2079">
        <v>20190334</v>
      </c>
      <c r="D130" s="2061">
        <v>797619</v>
      </c>
      <c r="E130" s="2002" t="s">
        <v>26</v>
      </c>
      <c r="F130" s="2002">
        <v>1</v>
      </c>
      <c r="G130" s="2002">
        <v>8</v>
      </c>
      <c r="H130" s="2002">
        <v>5</v>
      </c>
      <c r="I130" s="2002">
        <v>3</v>
      </c>
      <c r="J130" s="2081"/>
      <c r="K130" s="2081"/>
      <c r="N130" s="2081"/>
      <c r="O130" s="2081"/>
      <c r="W130" s="2063">
        <v>19</v>
      </c>
      <c r="Y130" s="2002" t="s">
        <v>162</v>
      </c>
      <c r="Z130" s="2083" t="s">
        <v>7289</v>
      </c>
      <c r="AA130" s="2075">
        <v>18</v>
      </c>
      <c r="AE130" s="2086">
        <f>IF(B130="","",(IFERROR(VLOOKUP(B130,[1]Projecten!A$4:X$9452,5,FALSE),"niet bekend")))</f>
        <v>1</v>
      </c>
      <c r="AF130" s="2021">
        <f t="shared" si="5"/>
        <v>0</v>
      </c>
      <c r="AG130" s="2021">
        <f>IF(B130="","",(IFERROR(VLOOKUP(B130,[1]Projecten!A$4:X$9452,23,FALSE),"niet bekend")))</f>
        <v>0</v>
      </c>
      <c r="AH130" s="2021">
        <f>IF(B130="","",(IFERROR(VLOOKUP(B130,[1]Projecten!A$4:X$9452,12,FALSE),"niet bekend")))</f>
        <v>0</v>
      </c>
      <c r="AI130" s="2137"/>
    </row>
    <row r="131" spans="1:35" x14ac:dyDescent="0.2">
      <c r="A131" s="2002">
        <v>590</v>
      </c>
      <c r="B131" s="2079">
        <v>20190355</v>
      </c>
      <c r="D131" s="2061">
        <v>773319</v>
      </c>
      <c r="E131" s="2002" t="s">
        <v>26</v>
      </c>
      <c r="F131" s="2002">
        <v>1</v>
      </c>
      <c r="G131" s="2002">
        <v>8</v>
      </c>
      <c r="H131" s="2002">
        <v>6</v>
      </c>
      <c r="I131" s="2002">
        <v>1</v>
      </c>
      <c r="J131" s="2081"/>
      <c r="K131" s="2081"/>
      <c r="N131" s="2081"/>
      <c r="O131" s="2081"/>
      <c r="W131" s="2063">
        <v>19</v>
      </c>
      <c r="Y131" s="2002" t="s">
        <v>162</v>
      </c>
      <c r="Z131" s="2083"/>
      <c r="AA131" s="2075">
        <v>20</v>
      </c>
      <c r="AE131" s="2086">
        <f>IF(B131="","",(IFERROR(VLOOKUP(B131,[1]Projecten!A$4:X$9452,5,FALSE),"niet bekend")))</f>
        <v>1</v>
      </c>
      <c r="AF131" s="2021">
        <f t="shared" si="5"/>
        <v>0</v>
      </c>
      <c r="AG131" s="2021">
        <f>IF(B131="","",(IFERROR(VLOOKUP(B131,[1]Projecten!A$4:X$9452,23,FALSE),"niet bekend")))</f>
        <v>0</v>
      </c>
      <c r="AH131" s="2021">
        <f>IF(B131="","",(IFERROR(VLOOKUP(B131,[1]Projecten!A$4:X$9452,12,FALSE),"niet bekend")))</f>
        <v>0</v>
      </c>
      <c r="AI131" s="2137"/>
    </row>
    <row r="132" spans="1:35" x14ac:dyDescent="0.2">
      <c r="A132" s="2002">
        <v>591</v>
      </c>
      <c r="B132" s="2079">
        <v>20190356</v>
      </c>
      <c r="D132" s="2061">
        <v>787419</v>
      </c>
      <c r="E132" s="2002" t="s">
        <v>26</v>
      </c>
      <c r="F132" s="2002">
        <v>1</v>
      </c>
      <c r="G132" s="2002">
        <v>8</v>
      </c>
      <c r="H132" s="2002">
        <v>5</v>
      </c>
      <c r="I132" s="2002">
        <v>3</v>
      </c>
      <c r="J132" s="2081"/>
      <c r="K132" s="2081"/>
      <c r="N132" s="2081"/>
      <c r="O132" s="2081"/>
      <c r="W132" s="2063">
        <v>19</v>
      </c>
      <c r="Y132" s="2002" t="s">
        <v>162</v>
      </c>
      <c r="Z132" s="2083"/>
      <c r="AA132" s="2075">
        <v>17</v>
      </c>
      <c r="AE132" s="2086">
        <f>IF(B132="","",(IFERROR(VLOOKUP(B132,[1]Projecten!A$4:X$9452,5,FALSE),"niet bekend")))</f>
        <v>1</v>
      </c>
      <c r="AF132" s="2021">
        <f t="shared" si="5"/>
        <v>0</v>
      </c>
      <c r="AG132" s="2021">
        <f>IF(B132="","",(IFERROR(VLOOKUP(B132,[1]Projecten!A$4:X$9452,23,FALSE),"niet bekend")))</f>
        <v>0</v>
      </c>
      <c r="AH132" s="2021">
        <f>IF(B132="","",(IFERROR(VLOOKUP(B132,[1]Projecten!A$4:X$9452,12,FALSE),"niet bekend")))</f>
        <v>0</v>
      </c>
      <c r="AI132" s="2137"/>
    </row>
    <row r="133" spans="1:35" x14ac:dyDescent="0.2">
      <c r="B133" s="2079"/>
      <c r="J133" s="2081"/>
      <c r="K133" s="2081"/>
      <c r="N133" s="2081"/>
      <c r="O133" s="2081"/>
      <c r="W133" s="2063"/>
      <c r="Z133" s="2083"/>
      <c r="AE133" s="2086" t="str">
        <f>IF(B133="","",(IFERROR(VLOOKUP(B133,[1]Projecten!A$4:X$9452,5,FALSE),"niet bekend")))</f>
        <v/>
      </c>
      <c r="AF133" s="2021" t="str">
        <f t="shared" si="5"/>
        <v/>
      </c>
      <c r="AG133" s="2021" t="str">
        <f>IF(B133="","",(IFERROR(VLOOKUP(B133,[1]Projecten!A$4:X$9452,23,FALSE),"niet bekend")))</f>
        <v/>
      </c>
      <c r="AH133" s="2021" t="str">
        <f>IF(B133="","",(IFERROR(VLOOKUP(B133,[1]Projecten!A$4:X$9452,12,FALSE),"niet bekend")))</f>
        <v/>
      </c>
      <c r="AI133" s="2137"/>
    </row>
    <row r="134" spans="1:35" x14ac:dyDescent="0.2">
      <c r="A134" s="2002">
        <v>592</v>
      </c>
      <c r="B134" s="2079" t="s">
        <v>7173</v>
      </c>
      <c r="C134" s="2061" t="s">
        <v>7207</v>
      </c>
      <c r="D134" s="2061" t="s">
        <v>7175</v>
      </c>
      <c r="E134" s="2002" t="s">
        <v>7174</v>
      </c>
      <c r="F134" s="2002">
        <v>0</v>
      </c>
      <c r="G134" s="2002">
        <v>2</v>
      </c>
      <c r="H134" s="2002">
        <v>0</v>
      </c>
      <c r="I134" s="2002">
        <v>0</v>
      </c>
      <c r="J134" s="2085">
        <v>43578</v>
      </c>
      <c r="K134" s="2081" t="s">
        <v>1485</v>
      </c>
      <c r="N134" s="2081" t="s">
        <v>1485</v>
      </c>
      <c r="O134" s="2081" t="s">
        <v>1485</v>
      </c>
      <c r="W134" s="2063">
        <v>19</v>
      </c>
      <c r="Y134" s="2002" t="s">
        <v>967</v>
      </c>
      <c r="Z134" s="2083" t="s">
        <v>7212</v>
      </c>
      <c r="AA134" s="2066">
        <v>2</v>
      </c>
      <c r="AE134" s="2086">
        <f>IF(B134="","",(IFERROR(VLOOKUP(B134,[1]Projecten!A$4:X$9452,5,FALSE),"niet bekend")))</f>
        <v>0</v>
      </c>
      <c r="AF134" s="2021">
        <f t="shared" si="5"/>
        <v>589.54</v>
      </c>
      <c r="AG134" s="2021">
        <f>IF(B134="","",(IFERROR(VLOOKUP(B134,[1]Projecten!A$4:X$9452,23,FALSE),"niet bekend")))</f>
        <v>0</v>
      </c>
      <c r="AH134" s="2021">
        <f>IF(B134="","",(IFERROR(VLOOKUP(B134,[1]Projecten!A$4:X$9452,12,FALSE),"niet bekend")))</f>
        <v>589.54</v>
      </c>
      <c r="AI134" s="2137"/>
    </row>
    <row r="135" spans="1:35" s="2135" customFormat="1" x14ac:dyDescent="0.2">
      <c r="A135" s="2126"/>
      <c r="B135" s="2127"/>
      <c r="C135" s="2128"/>
      <c r="D135" s="2128"/>
      <c r="E135" s="2126"/>
      <c r="F135" s="2126"/>
      <c r="G135" s="2126"/>
      <c r="H135" s="2126"/>
      <c r="I135" s="2126"/>
      <c r="J135" s="2129"/>
      <c r="K135" s="2129"/>
      <c r="L135" s="2224"/>
      <c r="M135" s="2224"/>
      <c r="N135" s="2129"/>
      <c r="O135" s="2129"/>
      <c r="P135" s="2130"/>
      <c r="Q135" s="2130"/>
      <c r="R135" s="2130"/>
      <c r="S135" s="2130"/>
      <c r="T135" s="2130"/>
      <c r="U135" s="2128"/>
      <c r="V135" s="2129"/>
      <c r="W135" s="2082"/>
      <c r="X135" s="2131"/>
      <c r="Y135" s="2126"/>
      <c r="Z135" s="2126"/>
      <c r="AA135" s="2132"/>
      <c r="AB135" s="2126"/>
      <c r="AC135" s="2126"/>
      <c r="AD135" s="2133"/>
      <c r="AE135" s="2134"/>
      <c r="AF135" s="2084"/>
      <c r="AG135" s="2084"/>
      <c r="AH135" s="2084"/>
      <c r="AI135" s="2193"/>
    </row>
    <row r="136" spans="1:35" x14ac:dyDescent="0.2">
      <c r="A136" s="2002">
        <v>593</v>
      </c>
      <c r="B136" s="2079">
        <v>20190341</v>
      </c>
      <c r="D136" s="2061" t="s">
        <v>7243</v>
      </c>
      <c r="E136" s="2002" t="s">
        <v>26</v>
      </c>
      <c r="F136" s="2002">
        <v>1</v>
      </c>
      <c r="G136" s="2002">
        <v>9</v>
      </c>
      <c r="H136" s="2002">
        <v>6</v>
      </c>
      <c r="I136" s="2002">
        <v>2</v>
      </c>
      <c r="J136" s="2085">
        <v>43579</v>
      </c>
      <c r="K136" s="2081"/>
      <c r="N136" s="2081"/>
      <c r="O136" s="2081"/>
      <c r="W136" s="2063">
        <v>20</v>
      </c>
      <c r="Y136" s="2002" t="s">
        <v>2265</v>
      </c>
      <c r="Z136" s="2083"/>
      <c r="AA136" s="2066">
        <v>15</v>
      </c>
      <c r="AE136" s="2086">
        <f>IF(B136="","",(IFERROR(VLOOKUP(B136,[1]Projecten!A$4:X$9452,5,FALSE),"niet bekend")))</f>
        <v>1</v>
      </c>
      <c r="AF136" s="2021">
        <f>IF(AE136="","",(IF(F136=0,AH136,(F136/AE136*AH136))))</f>
        <v>0</v>
      </c>
      <c r="AG136" s="2021">
        <f>IF(B136="","",(IFERROR(VLOOKUP(B136,[1]Projecten!A$4:X$9452,23,FALSE),"niet bekend")))</f>
        <v>0</v>
      </c>
      <c r="AH136" s="2021">
        <f>IF(B136="","",(IFERROR(VLOOKUP(B136,[1]Projecten!A$4:X$9452,12,FALSE),"niet bekend")))</f>
        <v>0</v>
      </c>
      <c r="AI136" s="2137"/>
    </row>
    <row r="137" spans="1:35" x14ac:dyDescent="0.2">
      <c r="A137" s="2002">
        <v>594</v>
      </c>
      <c r="B137" s="2079">
        <v>20190342</v>
      </c>
      <c r="D137" s="2061" t="s">
        <v>7244</v>
      </c>
      <c r="E137" s="2002" t="s">
        <v>26</v>
      </c>
      <c r="F137" s="2002">
        <v>1</v>
      </c>
      <c r="G137" s="2002">
        <v>9</v>
      </c>
      <c r="H137" s="2002">
        <v>6</v>
      </c>
      <c r="I137" s="2002">
        <v>2</v>
      </c>
      <c r="J137" s="2085">
        <v>43579</v>
      </c>
      <c r="K137" s="2081"/>
      <c r="N137" s="2081"/>
      <c r="O137" s="2081"/>
      <c r="W137" s="2063">
        <v>20</v>
      </c>
      <c r="Y137" s="2002" t="s">
        <v>2265</v>
      </c>
      <c r="Z137" s="2083"/>
      <c r="AA137" s="2066">
        <v>15</v>
      </c>
      <c r="AE137" s="2086">
        <f>IF(B137="","",(IFERROR(VLOOKUP(B137,[1]Projecten!A$4:X$9452,5,FALSE),"niet bekend")))</f>
        <v>1</v>
      </c>
      <c r="AF137" s="2021">
        <f>IF(AE137="","",(IF(F137=0,AH137,(F137/AE137*AH137))))</f>
        <v>0</v>
      </c>
      <c r="AG137" s="2021">
        <f>IF(B137="","",(IFERROR(VLOOKUP(B137,[1]Projecten!A$4:X$9452,23,FALSE),"niet bekend")))</f>
        <v>0</v>
      </c>
      <c r="AH137" s="2021">
        <f>IF(B137="","",(IFERROR(VLOOKUP(B137,[1]Projecten!A$4:X$9452,12,FALSE),"niet bekend")))</f>
        <v>0</v>
      </c>
      <c r="AI137" s="2137"/>
    </row>
    <row r="138" spans="1:35" x14ac:dyDescent="0.2">
      <c r="A138" s="2002">
        <v>595</v>
      </c>
      <c r="B138" s="2079">
        <v>20190343</v>
      </c>
      <c r="D138" s="2061" t="s">
        <v>7245</v>
      </c>
      <c r="E138" s="2002" t="s">
        <v>26</v>
      </c>
      <c r="F138" s="2002">
        <v>1</v>
      </c>
      <c r="G138" s="2002">
        <v>9</v>
      </c>
      <c r="H138" s="2002">
        <v>6</v>
      </c>
      <c r="I138" s="2002">
        <v>2</v>
      </c>
      <c r="J138" s="2085">
        <v>43579</v>
      </c>
      <c r="K138" s="2081"/>
      <c r="N138" s="2081"/>
      <c r="O138" s="2081"/>
      <c r="W138" s="2063">
        <v>20</v>
      </c>
      <c r="Y138" s="2002" t="s">
        <v>2265</v>
      </c>
      <c r="Z138" s="2083"/>
      <c r="AA138" s="2066">
        <v>15</v>
      </c>
      <c r="AE138" s="2086">
        <f>IF(B138="","",(IFERROR(VLOOKUP(B138,[1]Projecten!A$4:X$9452,5,FALSE),"niet bekend")))</f>
        <v>1</v>
      </c>
      <c r="AF138" s="2021">
        <f>IF(AE138="","",(IF(F138=0,AH138,(F138/AE138*AH138))))</f>
        <v>0</v>
      </c>
      <c r="AG138" s="2021">
        <f>IF(B138="","",(IFERROR(VLOOKUP(B138,[1]Projecten!A$4:X$9452,23,FALSE),"niet bekend")))</f>
        <v>0</v>
      </c>
      <c r="AH138" s="2021">
        <f>IF(B138="","",(IFERROR(VLOOKUP(B138,[1]Projecten!A$4:X$9452,12,FALSE),"niet bekend")))</f>
        <v>0</v>
      </c>
      <c r="AI138" s="2137"/>
    </row>
    <row r="139" spans="1:35" x14ac:dyDescent="0.2">
      <c r="A139" s="2002">
        <v>596</v>
      </c>
      <c r="B139" s="2079">
        <v>20190344</v>
      </c>
      <c r="D139" s="2061" t="s">
        <v>7246</v>
      </c>
      <c r="E139" s="2002" t="s">
        <v>26</v>
      </c>
      <c r="F139" s="2002">
        <v>1</v>
      </c>
      <c r="G139" s="2002">
        <v>9</v>
      </c>
      <c r="H139" s="2002">
        <v>6</v>
      </c>
      <c r="I139" s="2002">
        <v>2</v>
      </c>
      <c r="J139" s="2085">
        <v>43579</v>
      </c>
      <c r="K139" s="2081"/>
      <c r="N139" s="2081"/>
      <c r="O139" s="2081"/>
      <c r="W139" s="2063">
        <v>20</v>
      </c>
      <c r="Y139" s="2002" t="s">
        <v>2265</v>
      </c>
      <c r="Z139" s="2083"/>
      <c r="AA139" s="2066">
        <v>15</v>
      </c>
      <c r="AE139" s="2086">
        <f>IF(B139="","",(IFERROR(VLOOKUP(B139,[1]Projecten!A$4:X$9452,5,FALSE),"niet bekend")))</f>
        <v>1</v>
      </c>
      <c r="AF139" s="2021">
        <f>IF(AE139="","",(IF(F139=0,AH139,(F139/AE139*AH139))))</f>
        <v>0</v>
      </c>
      <c r="AG139" s="2021">
        <f>IF(B139="","",(IFERROR(VLOOKUP(B139,[1]Projecten!A$4:X$9452,23,FALSE),"niet bekend")))</f>
        <v>0</v>
      </c>
      <c r="AH139" s="2021">
        <f>IF(B139="","",(IFERROR(VLOOKUP(B139,[1]Projecten!A$4:X$9452,12,FALSE),"niet bekend")))</f>
        <v>0</v>
      </c>
      <c r="AI139" s="2137"/>
    </row>
    <row r="140" spans="1:35" x14ac:dyDescent="0.2">
      <c r="A140" s="2002">
        <v>597</v>
      </c>
      <c r="B140" s="2079">
        <v>20190345</v>
      </c>
      <c r="D140" s="2061" t="s">
        <v>7247</v>
      </c>
      <c r="E140" s="2002" t="s">
        <v>26</v>
      </c>
      <c r="F140" s="2002">
        <v>1</v>
      </c>
      <c r="G140" s="2002">
        <v>9</v>
      </c>
      <c r="H140" s="2002">
        <v>6</v>
      </c>
      <c r="I140" s="2002">
        <v>2</v>
      </c>
      <c r="J140" s="2085">
        <v>43579</v>
      </c>
      <c r="K140" s="2081"/>
      <c r="N140" s="2081"/>
      <c r="O140" s="2081"/>
      <c r="W140" s="2063">
        <v>20</v>
      </c>
      <c r="Y140" s="2002" t="s">
        <v>2265</v>
      </c>
      <c r="Z140" s="2083"/>
      <c r="AA140" s="2066">
        <v>15</v>
      </c>
      <c r="AE140" s="2086">
        <f>IF(B140="","",(IFERROR(VLOOKUP(B140,[1]Projecten!A$4:X$9452,5,FALSE),"niet bekend")))</f>
        <v>1</v>
      </c>
      <c r="AF140" s="2021">
        <f>IF(AE140="","",(IF(F140=0,AH140,(F140/AE140*AH140))))</f>
        <v>0</v>
      </c>
      <c r="AG140" s="2021">
        <f>IF(B140="","",(IFERROR(VLOOKUP(B140,[1]Projecten!A$4:X$9452,23,FALSE),"niet bekend")))</f>
        <v>0</v>
      </c>
      <c r="AH140" s="2021">
        <f>IF(B140="","",(IFERROR(VLOOKUP(B140,[1]Projecten!A$4:X$9452,12,FALSE),"niet bekend")))</f>
        <v>0</v>
      </c>
      <c r="AI140" s="2137"/>
    </row>
    <row r="141" spans="1:35" s="2135" customFormat="1" x14ac:dyDescent="0.2">
      <c r="A141" s="2126"/>
      <c r="B141" s="2127"/>
      <c r="C141" s="2128"/>
      <c r="D141" s="2128"/>
      <c r="E141" s="2126"/>
      <c r="F141" s="2126"/>
      <c r="G141" s="2126"/>
      <c r="H141" s="2126"/>
      <c r="I141" s="2126"/>
      <c r="J141" s="2129"/>
      <c r="K141" s="2129"/>
      <c r="L141" s="2224"/>
      <c r="M141" s="2224"/>
      <c r="N141" s="2129"/>
      <c r="O141" s="2129"/>
      <c r="P141" s="2130"/>
      <c r="Q141" s="2130"/>
      <c r="R141" s="2130"/>
      <c r="S141" s="2130"/>
      <c r="T141" s="2130"/>
      <c r="U141" s="2128"/>
      <c r="V141" s="2129"/>
      <c r="W141" s="2082"/>
      <c r="X141" s="2131"/>
      <c r="Y141" s="2126"/>
      <c r="Z141" s="2126"/>
      <c r="AA141" s="2132"/>
      <c r="AB141" s="2126"/>
      <c r="AC141" s="2126"/>
      <c r="AD141" s="2133"/>
      <c r="AE141" s="2134"/>
      <c r="AF141" s="2084"/>
      <c r="AG141" s="2084"/>
      <c r="AH141" s="2084"/>
      <c r="AI141" s="2193"/>
    </row>
    <row r="142" spans="1:35" s="2135" customFormat="1" x14ac:dyDescent="0.2">
      <c r="A142" s="2126"/>
      <c r="B142" s="2127"/>
      <c r="C142" s="2128"/>
      <c r="D142" s="2128"/>
      <c r="E142" s="2126"/>
      <c r="F142" s="2126"/>
      <c r="G142" s="2126"/>
      <c r="H142" s="2126"/>
      <c r="I142" s="2126"/>
      <c r="J142" s="2129"/>
      <c r="K142" s="2129"/>
      <c r="L142" s="2224"/>
      <c r="M142" s="2224"/>
      <c r="N142" s="2129"/>
      <c r="O142" s="2129"/>
      <c r="P142" s="2130"/>
      <c r="Q142" s="2130"/>
      <c r="R142" s="2130"/>
      <c r="S142" s="2130"/>
      <c r="T142" s="2130"/>
      <c r="U142" s="2128"/>
      <c r="V142" s="2129"/>
      <c r="W142" s="2082"/>
      <c r="X142" s="2131"/>
      <c r="Y142" s="2126"/>
      <c r="Z142" s="2126"/>
      <c r="AA142" s="2132"/>
      <c r="AB142" s="2126"/>
      <c r="AC142" s="2126"/>
      <c r="AD142" s="2133"/>
      <c r="AE142" s="2134"/>
      <c r="AF142" s="2084"/>
      <c r="AG142" s="2084"/>
      <c r="AH142" s="2084"/>
      <c r="AI142" s="2193"/>
    </row>
    <row r="143" spans="1:35" x14ac:dyDescent="0.2">
      <c r="A143" s="2002">
        <v>598</v>
      </c>
      <c r="B143" s="2079">
        <v>20190180</v>
      </c>
      <c r="D143" s="2061" t="s">
        <v>6932</v>
      </c>
      <c r="E143" s="2002" t="s">
        <v>352</v>
      </c>
      <c r="F143" s="2002">
        <v>1</v>
      </c>
      <c r="G143" s="2002">
        <v>7</v>
      </c>
      <c r="H143" s="2002">
        <v>4</v>
      </c>
      <c r="I143" s="2002">
        <v>3</v>
      </c>
      <c r="J143" s="2085">
        <v>43608</v>
      </c>
      <c r="K143" s="2085">
        <v>43607</v>
      </c>
      <c r="N143" s="2081"/>
      <c r="O143" s="2081"/>
      <c r="W143" s="2063">
        <v>21</v>
      </c>
      <c r="Y143" s="2002" t="s">
        <v>2921</v>
      </c>
      <c r="Z143" s="2083"/>
      <c r="AA143" s="2066">
        <v>12</v>
      </c>
      <c r="AE143" s="2086">
        <f>IF(B143="","",(IFERROR(VLOOKUP(B143,[1]Projecten!A$4:X$9452,5,FALSE),"niet bekend")))</f>
        <v>1</v>
      </c>
      <c r="AF143" s="2021">
        <f>IF(AE143="","",(IF(F143=0,AH143,(F143/AE143*AH143))))</f>
        <v>2203.56</v>
      </c>
      <c r="AG143" s="2021">
        <f>IF(B143="","",(IFERROR(VLOOKUP(B143,[1]Projecten!A$4:X$9452,23,FALSE),"niet bekend")))</f>
        <v>0</v>
      </c>
      <c r="AH143" s="2021">
        <f>IF(B143="","",(IFERROR(VLOOKUP(B143,[1]Projecten!A$4:X$9452,12,FALSE),"niet bekend")))</f>
        <v>2203.56</v>
      </c>
    </row>
    <row r="144" spans="1:35" x14ac:dyDescent="0.2">
      <c r="A144" s="2002">
        <v>599</v>
      </c>
      <c r="B144" s="2079">
        <v>20190181</v>
      </c>
      <c r="D144" s="2061" t="s">
        <v>6933</v>
      </c>
      <c r="E144" s="2002" t="s">
        <v>352</v>
      </c>
      <c r="F144" s="2002">
        <v>1</v>
      </c>
      <c r="G144" s="2002">
        <v>7</v>
      </c>
      <c r="H144" s="2002">
        <v>4</v>
      </c>
      <c r="I144" s="2002">
        <v>3</v>
      </c>
      <c r="J144" s="2085">
        <v>43608</v>
      </c>
      <c r="K144" s="2085">
        <v>43607</v>
      </c>
      <c r="N144" s="2081"/>
      <c r="O144" s="2081"/>
      <c r="W144" s="2063">
        <v>21</v>
      </c>
      <c r="Y144" s="2002" t="s">
        <v>2921</v>
      </c>
      <c r="Z144" s="2083"/>
      <c r="AA144" s="2066">
        <v>12</v>
      </c>
      <c r="AE144" s="2086">
        <f>IF(B144="","",(IFERROR(VLOOKUP(B144,[1]Projecten!A$4:X$9452,5,FALSE),"niet bekend")))</f>
        <v>1</v>
      </c>
      <c r="AF144" s="2021">
        <f>IF(AE144="","",(IF(F144=0,AH144,(F144/AE144*AH144))))</f>
        <v>2203.56</v>
      </c>
      <c r="AG144" s="2021">
        <f>IF(B144="","",(IFERROR(VLOOKUP(B144,[1]Projecten!A$4:X$9452,23,FALSE),"niet bekend")))</f>
        <v>0</v>
      </c>
      <c r="AH144" s="2021">
        <f>IF(B144="","",(IFERROR(VLOOKUP(B144,[1]Projecten!A$4:X$9452,12,FALSE),"niet bekend")))</f>
        <v>2203.56</v>
      </c>
    </row>
    <row r="145" spans="1:34" s="2108" customFormat="1" x14ac:dyDescent="0.2">
      <c r="A145" s="2100">
        <v>600</v>
      </c>
      <c r="B145" s="2101">
        <v>20190182</v>
      </c>
      <c r="C145" s="2087"/>
      <c r="D145" s="2087" t="s">
        <v>6934</v>
      </c>
      <c r="E145" s="2100" t="s">
        <v>352</v>
      </c>
      <c r="F145" s="2100">
        <v>1</v>
      </c>
      <c r="G145" s="2100">
        <v>7</v>
      </c>
      <c r="H145" s="2100">
        <v>4</v>
      </c>
      <c r="I145" s="2100">
        <v>3</v>
      </c>
      <c r="J145" s="2124">
        <v>43608</v>
      </c>
      <c r="K145" s="2124">
        <v>43607</v>
      </c>
      <c r="L145" s="2226"/>
      <c r="M145" s="2226"/>
      <c r="N145" s="2102"/>
      <c r="O145" s="2102"/>
      <c r="P145" s="2103"/>
      <c r="Q145" s="2103"/>
      <c r="R145" s="2103"/>
      <c r="S145" s="2103"/>
      <c r="T145" s="2103"/>
      <c r="U145" s="2087"/>
      <c r="V145" s="2104"/>
      <c r="W145" s="2063">
        <v>21</v>
      </c>
      <c r="X145" s="2064"/>
      <c r="Y145" s="2002" t="s">
        <v>2921</v>
      </c>
      <c r="Z145" s="2083"/>
      <c r="AA145" s="2066">
        <v>12</v>
      </c>
      <c r="AB145" s="2100"/>
      <c r="AC145" s="2100"/>
      <c r="AD145" s="2107"/>
      <c r="AE145" s="2086">
        <f>IF(B145="","",(IFERROR(VLOOKUP(B145,[1]Projecten!A$4:X$9452,5,FALSE),"niet bekend")))</f>
        <v>1</v>
      </c>
      <c r="AF145" s="2021">
        <f>IF(AE145="","",(IF(F145=0,AH145,(F145/AE145*AH145))))</f>
        <v>2203.56</v>
      </c>
      <c r="AG145" s="2021">
        <f>IF(B145="","",(IFERROR(VLOOKUP(B145,[1]Projecten!A$4:X$9452,23,FALSE),"niet bekend")))</f>
        <v>0</v>
      </c>
      <c r="AH145" s="2021">
        <f>IF(B145="","",(IFERROR(VLOOKUP(B145,[1]Projecten!A$4:X$9452,12,FALSE),"niet bekend")))</f>
        <v>2203.56</v>
      </c>
    </row>
    <row r="146" spans="1:34" s="2187" customFormat="1" x14ac:dyDescent="0.2">
      <c r="A146" s="2185"/>
      <c r="B146" s="2192"/>
      <c r="C146" s="2188"/>
      <c r="D146" s="2188"/>
      <c r="E146" s="2185"/>
      <c r="F146" s="2185"/>
      <c r="G146" s="2185"/>
      <c r="H146" s="2185"/>
      <c r="I146" s="2185"/>
      <c r="J146" s="2191"/>
      <c r="K146" s="2191"/>
      <c r="L146" s="2226"/>
      <c r="M146" s="2226"/>
      <c r="N146" s="2191"/>
      <c r="O146" s="2191"/>
      <c r="P146" s="2186"/>
      <c r="Q146" s="2186"/>
      <c r="R146" s="2186"/>
      <c r="S146" s="2186"/>
      <c r="T146" s="2186"/>
      <c r="U146" s="2188"/>
      <c r="V146" s="2191"/>
      <c r="W146" s="2082"/>
      <c r="X146" s="2131"/>
      <c r="Y146" s="2126"/>
      <c r="Z146" s="2126"/>
      <c r="AA146" s="2132"/>
      <c r="AB146" s="2185"/>
      <c r="AC146" s="2185"/>
      <c r="AD146" s="2197"/>
      <c r="AE146" s="2134"/>
      <c r="AF146" s="2084"/>
      <c r="AG146" s="2084"/>
      <c r="AH146" s="2084"/>
    </row>
    <row r="147" spans="1:34" s="2108" customFormat="1" x14ac:dyDescent="0.2">
      <c r="A147" s="2100">
        <v>601</v>
      </c>
      <c r="B147" s="2101">
        <v>20190346</v>
      </c>
      <c r="C147" s="2087"/>
      <c r="D147" s="2087" t="s">
        <v>7248</v>
      </c>
      <c r="E147" s="2100" t="s">
        <v>26</v>
      </c>
      <c r="F147" s="2100">
        <v>1</v>
      </c>
      <c r="G147" s="2100">
        <v>9</v>
      </c>
      <c r="H147" s="2100">
        <v>6</v>
      </c>
      <c r="I147" s="2100">
        <v>2</v>
      </c>
      <c r="J147" s="2124">
        <v>43584</v>
      </c>
      <c r="K147" s="2102"/>
      <c r="L147" s="2226"/>
      <c r="M147" s="2226"/>
      <c r="N147" s="2102"/>
      <c r="O147" s="2102"/>
      <c r="P147" s="2103"/>
      <c r="Q147" s="2103"/>
      <c r="R147" s="2103"/>
      <c r="S147" s="2103"/>
      <c r="T147" s="2103"/>
      <c r="U147" s="2087"/>
      <c r="V147" s="2104"/>
      <c r="W147" s="2063">
        <v>21</v>
      </c>
      <c r="X147" s="2064"/>
      <c r="Y147" s="2002" t="s">
        <v>2265</v>
      </c>
      <c r="Z147" s="2083"/>
      <c r="AA147" s="2066">
        <v>15</v>
      </c>
      <c r="AB147" s="2100"/>
      <c r="AC147" s="2100"/>
      <c r="AD147" s="2107"/>
      <c r="AE147" s="2086">
        <f>IF(B147="","",(IFERROR(VLOOKUP(B147,[1]Projecten!A$4:X$9452,5,FALSE),"niet bekend")))</f>
        <v>1</v>
      </c>
      <c r="AF147" s="2021">
        <f t="shared" ref="AF147:AF155" si="6">IF(AE147="","",(IF(F147=0,AH147,(F147/AE147*AH147))))</f>
        <v>0</v>
      </c>
      <c r="AG147" s="2021">
        <f>IF(B147="","",(IFERROR(VLOOKUP(B147,[1]Projecten!A$4:X$9452,23,FALSE),"niet bekend")))</f>
        <v>0</v>
      </c>
      <c r="AH147" s="2021">
        <f>IF(B147="","",(IFERROR(VLOOKUP(B147,[1]Projecten!A$4:X$9452,12,FALSE),"niet bekend")))</f>
        <v>0</v>
      </c>
    </row>
    <row r="148" spans="1:34" s="2108" customFormat="1" x14ac:dyDescent="0.2">
      <c r="A148" s="2100">
        <v>602</v>
      </c>
      <c r="B148" s="2101">
        <v>20190347</v>
      </c>
      <c r="C148" s="2087"/>
      <c r="D148" s="2087" t="s">
        <v>7249</v>
      </c>
      <c r="E148" s="2100" t="s">
        <v>26</v>
      </c>
      <c r="F148" s="2100">
        <v>1</v>
      </c>
      <c r="G148" s="2100">
        <v>9</v>
      </c>
      <c r="H148" s="2100">
        <v>6</v>
      </c>
      <c r="I148" s="2100">
        <v>2</v>
      </c>
      <c r="J148" s="2124">
        <v>43584</v>
      </c>
      <c r="K148" s="2102"/>
      <c r="L148" s="2226"/>
      <c r="M148" s="2226"/>
      <c r="N148" s="2102"/>
      <c r="O148" s="2102"/>
      <c r="P148" s="2103"/>
      <c r="Q148" s="2103"/>
      <c r="R148" s="2103"/>
      <c r="S148" s="2103"/>
      <c r="T148" s="2103"/>
      <c r="U148" s="2087"/>
      <c r="V148" s="2104"/>
      <c r="W148" s="2063">
        <v>21</v>
      </c>
      <c r="X148" s="2064"/>
      <c r="Y148" s="2002" t="s">
        <v>2265</v>
      </c>
      <c r="Z148" s="2083"/>
      <c r="AA148" s="2066">
        <v>15</v>
      </c>
      <c r="AB148" s="2100"/>
      <c r="AC148" s="2100"/>
      <c r="AD148" s="2107"/>
      <c r="AE148" s="2086">
        <f>IF(B148="","",(IFERROR(VLOOKUP(B148,[1]Projecten!A$4:X$9452,5,FALSE),"niet bekend")))</f>
        <v>1</v>
      </c>
      <c r="AF148" s="2021">
        <f t="shared" si="6"/>
        <v>0</v>
      </c>
      <c r="AG148" s="2021">
        <f>IF(B148="","",(IFERROR(VLOOKUP(B148,[1]Projecten!A$4:X$9452,23,FALSE),"niet bekend")))</f>
        <v>0</v>
      </c>
      <c r="AH148" s="2021">
        <f>IF(B148="","",(IFERROR(VLOOKUP(B148,[1]Projecten!A$4:X$9452,12,FALSE),"niet bekend")))</f>
        <v>0</v>
      </c>
    </row>
    <row r="149" spans="1:34" s="2108" customFormat="1" x14ac:dyDescent="0.2">
      <c r="A149" s="2100">
        <v>603</v>
      </c>
      <c r="B149" s="2101">
        <v>20190348</v>
      </c>
      <c r="C149" s="2087"/>
      <c r="D149" s="2087" t="s">
        <v>7250</v>
      </c>
      <c r="E149" s="2100" t="s">
        <v>26</v>
      </c>
      <c r="F149" s="2100">
        <v>1</v>
      </c>
      <c r="G149" s="2100">
        <v>9</v>
      </c>
      <c r="H149" s="2100">
        <v>6</v>
      </c>
      <c r="I149" s="2100">
        <v>2</v>
      </c>
      <c r="J149" s="2124">
        <v>43584</v>
      </c>
      <c r="K149" s="2102"/>
      <c r="L149" s="2226"/>
      <c r="M149" s="2226"/>
      <c r="N149" s="2102"/>
      <c r="O149" s="2102"/>
      <c r="P149" s="2103"/>
      <c r="Q149" s="2103"/>
      <c r="R149" s="2103"/>
      <c r="S149" s="2103"/>
      <c r="T149" s="2103"/>
      <c r="U149" s="2087"/>
      <c r="V149" s="2104"/>
      <c r="W149" s="2063">
        <v>21</v>
      </c>
      <c r="X149" s="2064"/>
      <c r="Y149" s="2002" t="s">
        <v>2265</v>
      </c>
      <c r="Z149" s="2083"/>
      <c r="AA149" s="2066">
        <v>15</v>
      </c>
      <c r="AB149" s="2100"/>
      <c r="AC149" s="2100"/>
      <c r="AD149" s="2107"/>
      <c r="AE149" s="2086">
        <f>IF(B149="","",(IFERROR(VLOOKUP(B149,[1]Projecten!A$4:X$9452,5,FALSE),"niet bekend")))</f>
        <v>1</v>
      </c>
      <c r="AF149" s="2021">
        <f t="shared" si="6"/>
        <v>0</v>
      </c>
      <c r="AG149" s="2021">
        <f>IF(B149="","",(IFERROR(VLOOKUP(B149,[1]Projecten!A$4:X$9452,23,FALSE),"niet bekend")))</f>
        <v>0</v>
      </c>
      <c r="AH149" s="2021">
        <f>IF(B149="","",(IFERROR(VLOOKUP(B149,[1]Projecten!A$4:X$9452,12,FALSE),"niet bekend")))</f>
        <v>0</v>
      </c>
    </row>
    <row r="150" spans="1:34" s="2108" customFormat="1" x14ac:dyDescent="0.2">
      <c r="A150" s="2100">
        <v>604</v>
      </c>
      <c r="B150" s="2101">
        <v>20190349</v>
      </c>
      <c r="C150" s="2087"/>
      <c r="D150" s="2087" t="s">
        <v>7251</v>
      </c>
      <c r="E150" s="2100" t="s">
        <v>26</v>
      </c>
      <c r="F150" s="2100">
        <v>1</v>
      </c>
      <c r="G150" s="2100">
        <v>9</v>
      </c>
      <c r="H150" s="2100">
        <v>6</v>
      </c>
      <c r="I150" s="2100">
        <v>2</v>
      </c>
      <c r="J150" s="2124">
        <v>43584</v>
      </c>
      <c r="K150" s="2102"/>
      <c r="L150" s="2226"/>
      <c r="M150" s="2226"/>
      <c r="N150" s="2102"/>
      <c r="O150" s="2102"/>
      <c r="P150" s="2103"/>
      <c r="Q150" s="2103"/>
      <c r="R150" s="2103"/>
      <c r="S150" s="2103"/>
      <c r="T150" s="2103"/>
      <c r="U150" s="2087"/>
      <c r="V150" s="2104"/>
      <c r="W150" s="2063">
        <v>21</v>
      </c>
      <c r="X150" s="2064"/>
      <c r="Y150" s="2002" t="s">
        <v>2265</v>
      </c>
      <c r="Z150" s="2083"/>
      <c r="AA150" s="2066">
        <v>15</v>
      </c>
      <c r="AB150" s="2100"/>
      <c r="AC150" s="2100"/>
      <c r="AD150" s="2107"/>
      <c r="AE150" s="2086">
        <f>IF(B150="","",(IFERROR(VLOOKUP(B150,[1]Projecten!A$4:X$9452,5,FALSE),"niet bekend")))</f>
        <v>1</v>
      </c>
      <c r="AF150" s="2021">
        <f t="shared" si="6"/>
        <v>0</v>
      </c>
      <c r="AG150" s="2021">
        <f>IF(B150="","",(IFERROR(VLOOKUP(B150,[1]Projecten!A$4:X$9452,23,FALSE),"niet bekend")))</f>
        <v>0</v>
      </c>
      <c r="AH150" s="2021">
        <f>IF(B150="","",(IFERROR(VLOOKUP(B150,[1]Projecten!A$4:X$9452,12,FALSE),"niet bekend")))</f>
        <v>0</v>
      </c>
    </row>
    <row r="151" spans="1:34" x14ac:dyDescent="0.2">
      <c r="A151" s="2002">
        <v>605</v>
      </c>
      <c r="B151" s="2079">
        <v>20190350</v>
      </c>
      <c r="D151" s="2061" t="s">
        <v>7252</v>
      </c>
      <c r="E151" s="2002" t="s">
        <v>26</v>
      </c>
      <c r="F151" s="2002">
        <v>1</v>
      </c>
      <c r="G151" s="2002">
        <v>9</v>
      </c>
      <c r="H151" s="2002">
        <v>6</v>
      </c>
      <c r="I151" s="2002">
        <v>2</v>
      </c>
      <c r="J151" s="2081"/>
      <c r="K151" s="2081"/>
      <c r="N151" s="2081"/>
      <c r="O151" s="2081"/>
      <c r="W151" s="2063">
        <v>22</v>
      </c>
      <c r="Y151" s="2002" t="s">
        <v>2265</v>
      </c>
      <c r="Z151" s="2083"/>
      <c r="AA151" s="2066">
        <v>15</v>
      </c>
      <c r="AE151" s="2086">
        <f>IF(B151="","",(IFERROR(VLOOKUP(B151,[1]Projecten!A$4:X$9452,5,FALSE),"niet bekend")))</f>
        <v>1</v>
      </c>
      <c r="AF151" s="2021">
        <f t="shared" si="6"/>
        <v>0</v>
      </c>
      <c r="AG151" s="2021">
        <f>IF(B151="","",(IFERROR(VLOOKUP(B151,[1]Projecten!A$4:X$9452,23,FALSE),"niet bekend")))</f>
        <v>0</v>
      </c>
      <c r="AH151" s="2021">
        <f>IF(B151="","",(IFERROR(VLOOKUP(B151,[1]Projecten!A$4:X$9452,12,FALSE),"niet bekend")))</f>
        <v>0</v>
      </c>
    </row>
    <row r="152" spans="1:34" x14ac:dyDescent="0.2">
      <c r="A152" s="2002">
        <v>606</v>
      </c>
      <c r="B152" s="2079">
        <v>20190351</v>
      </c>
      <c r="D152" s="2061" t="s">
        <v>7253</v>
      </c>
      <c r="E152" s="2002" t="s">
        <v>26</v>
      </c>
      <c r="F152" s="2002">
        <v>1</v>
      </c>
      <c r="G152" s="2002">
        <v>9</v>
      </c>
      <c r="H152" s="2002">
        <v>6</v>
      </c>
      <c r="I152" s="2002">
        <v>2</v>
      </c>
      <c r="J152" s="2081"/>
      <c r="K152" s="2081"/>
      <c r="N152" s="2081"/>
      <c r="O152" s="2081"/>
      <c r="W152" s="2063">
        <v>22</v>
      </c>
      <c r="Y152" s="2002" t="s">
        <v>2265</v>
      </c>
      <c r="Z152" s="2083"/>
      <c r="AA152" s="2066">
        <v>15</v>
      </c>
      <c r="AE152" s="2086">
        <f>IF(B152="","",(IFERROR(VLOOKUP(B152,[1]Projecten!A$4:X$9452,5,FALSE),"niet bekend")))</f>
        <v>1</v>
      </c>
      <c r="AF152" s="2021">
        <f t="shared" si="6"/>
        <v>0</v>
      </c>
      <c r="AG152" s="2021">
        <f>IF(B152="","",(IFERROR(VLOOKUP(B152,[1]Projecten!A$4:X$9452,23,FALSE),"niet bekend")))</f>
        <v>0</v>
      </c>
      <c r="AH152" s="2021">
        <f>IF(B152="","",(IFERROR(VLOOKUP(B152,[1]Projecten!A$4:X$9452,12,FALSE),"niet bekend")))</f>
        <v>0</v>
      </c>
    </row>
    <row r="153" spans="1:34" x14ac:dyDescent="0.2">
      <c r="A153" s="2002">
        <v>607</v>
      </c>
      <c r="B153" s="2079">
        <v>20190352</v>
      </c>
      <c r="D153" s="2061" t="s">
        <v>7254</v>
      </c>
      <c r="E153" s="2002" t="s">
        <v>26</v>
      </c>
      <c r="F153" s="2002">
        <v>1</v>
      </c>
      <c r="G153" s="2002">
        <v>9</v>
      </c>
      <c r="H153" s="2002">
        <v>6</v>
      </c>
      <c r="I153" s="2002">
        <v>2</v>
      </c>
      <c r="J153" s="2081"/>
      <c r="K153" s="2081"/>
      <c r="N153" s="2081"/>
      <c r="O153" s="2081"/>
      <c r="W153" s="2063">
        <v>22</v>
      </c>
      <c r="Y153" s="2002" t="s">
        <v>2265</v>
      </c>
      <c r="Z153" s="2083"/>
      <c r="AA153" s="2066">
        <v>15</v>
      </c>
      <c r="AE153" s="2086">
        <f>IF(B153="","",(IFERROR(VLOOKUP(B153,[1]Projecten!A$4:X$9452,5,FALSE),"niet bekend")))</f>
        <v>1</v>
      </c>
      <c r="AF153" s="2021">
        <f t="shared" si="6"/>
        <v>0</v>
      </c>
      <c r="AG153" s="2021">
        <f>IF(B153="","",(IFERROR(VLOOKUP(B153,[1]Projecten!A$4:X$9452,23,FALSE),"niet bekend")))</f>
        <v>0</v>
      </c>
      <c r="AH153" s="2021">
        <f>IF(B153="","",(IFERROR(VLOOKUP(B153,[1]Projecten!A$4:X$9452,12,FALSE),"niet bekend")))</f>
        <v>0</v>
      </c>
    </row>
    <row r="154" spans="1:34" s="2108" customFormat="1" x14ac:dyDescent="0.2">
      <c r="A154" s="2100">
        <v>608</v>
      </c>
      <c r="B154" s="2101">
        <v>20190353</v>
      </c>
      <c r="C154" s="2087"/>
      <c r="D154" s="2087" t="s">
        <v>7255</v>
      </c>
      <c r="E154" s="2100" t="s">
        <v>26</v>
      </c>
      <c r="F154" s="2100">
        <v>1</v>
      </c>
      <c r="G154" s="2100">
        <v>9</v>
      </c>
      <c r="H154" s="2100">
        <v>6</v>
      </c>
      <c r="I154" s="2100">
        <v>2</v>
      </c>
      <c r="J154" s="2102"/>
      <c r="K154" s="2102"/>
      <c r="L154" s="2226"/>
      <c r="M154" s="2226"/>
      <c r="N154" s="2102"/>
      <c r="O154" s="2102"/>
      <c r="P154" s="2103"/>
      <c r="Q154" s="2103"/>
      <c r="R154" s="2103"/>
      <c r="S154" s="2103"/>
      <c r="T154" s="2103"/>
      <c r="U154" s="2087"/>
      <c r="V154" s="2104"/>
      <c r="W154" s="2063">
        <v>22</v>
      </c>
      <c r="X154" s="2064"/>
      <c r="Y154" s="2002" t="s">
        <v>2265</v>
      </c>
      <c r="Z154" s="2083"/>
      <c r="AA154" s="2066">
        <v>15</v>
      </c>
      <c r="AB154" s="2100"/>
      <c r="AC154" s="2100"/>
      <c r="AD154" s="2107"/>
      <c r="AE154" s="2086">
        <f>IF(B154="","",(IFERROR(VLOOKUP(B154,[1]Projecten!A$4:X$9452,5,FALSE),"niet bekend")))</f>
        <v>1</v>
      </c>
      <c r="AF154" s="2021">
        <f t="shared" si="6"/>
        <v>0</v>
      </c>
      <c r="AG154" s="2021">
        <f>IF(B154="","",(IFERROR(VLOOKUP(B154,[1]Projecten!A$4:X$9452,23,FALSE),"niet bekend")))</f>
        <v>0</v>
      </c>
      <c r="AH154" s="2021">
        <f>IF(B154="","",(IFERROR(VLOOKUP(B154,[1]Projecten!A$4:X$9452,12,FALSE),"niet bekend")))</f>
        <v>0</v>
      </c>
    </row>
    <row r="155" spans="1:34" s="2108" customFormat="1" x14ac:dyDescent="0.2">
      <c r="A155" s="2100">
        <v>609</v>
      </c>
      <c r="B155" s="2101">
        <v>20190354</v>
      </c>
      <c r="C155" s="2087"/>
      <c r="D155" s="2087" t="s">
        <v>7256</v>
      </c>
      <c r="E155" s="2100" t="s">
        <v>26</v>
      </c>
      <c r="F155" s="2100">
        <v>1</v>
      </c>
      <c r="G155" s="2100">
        <v>9</v>
      </c>
      <c r="H155" s="2100">
        <v>6</v>
      </c>
      <c r="I155" s="2100">
        <v>2</v>
      </c>
      <c r="J155" s="2102"/>
      <c r="K155" s="2102"/>
      <c r="L155" s="2226"/>
      <c r="M155" s="2226"/>
      <c r="N155" s="2102"/>
      <c r="O155" s="2102"/>
      <c r="P155" s="2103"/>
      <c r="Q155" s="2103"/>
      <c r="R155" s="2103"/>
      <c r="S155" s="2103"/>
      <c r="T155" s="2103"/>
      <c r="U155" s="2087"/>
      <c r="V155" s="2104"/>
      <c r="W155" s="2063">
        <v>22</v>
      </c>
      <c r="X155" s="2064"/>
      <c r="Y155" s="2002" t="s">
        <v>2265</v>
      </c>
      <c r="Z155" s="2083"/>
      <c r="AA155" s="2066">
        <v>15</v>
      </c>
      <c r="AB155" s="2100"/>
      <c r="AC155" s="2100"/>
      <c r="AD155" s="2107"/>
      <c r="AE155" s="2086">
        <f>IF(B155="","",(IFERROR(VLOOKUP(B155,[1]Projecten!A$4:X$9452,5,FALSE),"niet bekend")))</f>
        <v>1</v>
      </c>
      <c r="AF155" s="2021">
        <f t="shared" si="6"/>
        <v>0</v>
      </c>
      <c r="AG155" s="2021">
        <f>IF(B155="","",(IFERROR(VLOOKUP(B155,[1]Projecten!A$4:X$9452,23,FALSE),"niet bekend")))</f>
        <v>0</v>
      </c>
      <c r="AH155" s="2021">
        <f>IF(B155="","",(IFERROR(VLOOKUP(B155,[1]Projecten!A$4:X$9452,12,FALSE),"niet bekend")))</f>
        <v>0</v>
      </c>
    </row>
    <row r="156" spans="1:34" s="2123" customFormat="1" x14ac:dyDescent="0.2">
      <c r="A156" s="2109"/>
      <c r="B156" s="2110"/>
      <c r="C156" s="2110"/>
      <c r="D156" s="2111"/>
      <c r="E156" s="2111"/>
      <c r="F156" s="2111"/>
      <c r="G156" s="2111"/>
      <c r="H156" s="2111"/>
      <c r="I156" s="2111"/>
      <c r="J156" s="2112"/>
      <c r="K156" s="2112"/>
      <c r="L156" s="2229"/>
      <c r="M156" s="2229"/>
      <c r="N156" s="2112"/>
      <c r="O156" s="2113"/>
      <c r="P156" s="2113"/>
      <c r="Q156" s="2113"/>
      <c r="R156" s="2113"/>
      <c r="S156" s="2113"/>
      <c r="T156" s="2113"/>
      <c r="U156" s="2114"/>
      <c r="V156" s="2115"/>
      <c r="W156" s="2116"/>
      <c r="X156" s="2117"/>
      <c r="Y156" s="2118"/>
      <c r="Z156" s="2118"/>
      <c r="AA156" s="2118"/>
      <c r="AB156" s="2109"/>
      <c r="AC156" s="2119"/>
      <c r="AD156" s="2120"/>
      <c r="AE156" s="2121"/>
      <c r="AF156" s="2122"/>
      <c r="AG156" s="2122"/>
      <c r="AH156" s="2122"/>
    </row>
    <row r="157" spans="1:34" s="2054" customFormat="1" x14ac:dyDescent="0.2">
      <c r="A157" s="2038"/>
      <c r="B157" s="2039"/>
      <c r="C157" s="2039"/>
      <c r="D157" s="2040">
        <f>SUM(G157:I157)</f>
        <v>34</v>
      </c>
      <c r="E157" s="2038"/>
      <c r="F157" s="2038">
        <f>SUM(F158:F184)</f>
        <v>14</v>
      </c>
      <c r="G157" s="2038">
        <f>SUM(G158:G184)</f>
        <v>20</v>
      </c>
      <c r="H157" s="2038">
        <f>SUM(H158:H184)</f>
        <v>5</v>
      </c>
      <c r="I157" s="2038">
        <f>SUM(I158:I184)</f>
        <v>9</v>
      </c>
      <c r="J157" s="2041"/>
      <c r="K157" s="2041"/>
      <c r="L157" s="2224"/>
      <c r="M157" s="2224"/>
      <c r="N157" s="2041"/>
      <c r="O157" s="2042"/>
      <c r="P157" s="2042"/>
      <c r="Q157" s="2042"/>
      <c r="R157" s="2042"/>
      <c r="S157" s="2042"/>
      <c r="T157" s="2042"/>
      <c r="U157" s="2043">
        <v>19</v>
      </c>
      <c r="V157" s="2044"/>
      <c r="W157" s="2045"/>
      <c r="X157" s="2046"/>
      <c r="Y157" s="2047"/>
      <c r="Z157" s="2048">
        <f>SUM(AA157:AA184)</f>
        <v>331.25</v>
      </c>
      <c r="AA157" s="2049"/>
      <c r="AB157" s="2049">
        <v>0</v>
      </c>
      <c r="AC157" s="2050">
        <f>Z157-AB157</f>
        <v>331.25</v>
      </c>
      <c r="AD157" s="2051" t="str">
        <f>CONCATENATE("week ",U157)</f>
        <v>week 19</v>
      </c>
      <c r="AE157" s="2052"/>
      <c r="AF157" s="2053">
        <f>SUM(AF158:AF184)</f>
        <v>0</v>
      </c>
      <c r="AG157" s="2053"/>
      <c r="AH157" s="2053"/>
    </row>
    <row r="158" spans="1:34" x14ac:dyDescent="0.2">
      <c r="B158" s="2055"/>
      <c r="C158" s="2056"/>
      <c r="D158" s="2057"/>
      <c r="E158" s="2058"/>
      <c r="F158" s="2058"/>
      <c r="G158" s="2058"/>
      <c r="H158" s="2058"/>
      <c r="I158" s="2058"/>
      <c r="J158" s="2059"/>
      <c r="K158" s="2059"/>
      <c r="L158" s="2225"/>
      <c r="M158" s="2225"/>
      <c r="N158" s="2059"/>
      <c r="O158" s="2060"/>
      <c r="P158" s="2060"/>
      <c r="Q158" s="2060"/>
      <c r="R158" s="2060"/>
      <c r="S158" s="2060"/>
      <c r="T158" s="2060"/>
      <c r="U158" s="2061" t="s">
        <v>6240</v>
      </c>
      <c r="W158" s="2063"/>
      <c r="Z158" s="2065" t="s">
        <v>4856</v>
      </c>
      <c r="AE158" s="2067" t="str">
        <f>IF(B158="","",(IFERROR(VLOOKUP(B158,[1]Projecten!A$4:X$9452,5,FALSE),"niet bekend")))</f>
        <v/>
      </c>
      <c r="AF158" s="2021" t="str">
        <f>IF(AE158="","",(IF(F158=0,AH158,(F158/AE158*AH158))))</f>
        <v/>
      </c>
      <c r="AG158" s="2021" t="str">
        <f>IF(B158="","",(IFERROR(VLOOKUP(B158,[1]Projecten!A$4:X$9452,23,FALSE),"niet bekend")))</f>
        <v/>
      </c>
      <c r="AH158" s="2021" t="str">
        <f>IF(B158="","",(IFERROR(VLOOKUP(B158,[1]Projecten!A$4:X$9452,12,FALSE),"niet bekend")))</f>
        <v/>
      </c>
    </row>
    <row r="159" spans="1:34" x14ac:dyDescent="0.2">
      <c r="B159" s="2055"/>
      <c r="C159" s="2056"/>
      <c r="D159" s="2057"/>
      <c r="E159" s="2058"/>
      <c r="F159" s="2058"/>
      <c r="G159" s="2058"/>
      <c r="H159" s="2058"/>
      <c r="I159" s="2058"/>
      <c r="J159" s="2059"/>
      <c r="K159" s="2059"/>
      <c r="L159" s="2225"/>
      <c r="M159" s="2225"/>
      <c r="N159" s="2059"/>
      <c r="O159" s="2060"/>
      <c r="P159" s="2060"/>
      <c r="Q159" s="2060"/>
      <c r="R159" s="2060"/>
      <c r="S159" s="2060"/>
      <c r="T159" s="2060"/>
      <c r="U159" s="2061">
        <v>2019</v>
      </c>
      <c r="W159" s="2063"/>
      <c r="Z159" s="2065"/>
      <c r="AE159" s="2067"/>
    </row>
    <row r="160" spans="1:34" x14ac:dyDescent="0.2">
      <c r="A160" s="2057">
        <v>610</v>
      </c>
      <c r="B160" s="2079"/>
      <c r="D160" s="2070" t="s">
        <v>6365</v>
      </c>
      <c r="J160" s="2081"/>
      <c r="K160" s="2081"/>
      <c r="N160" s="2081"/>
      <c r="O160" s="2081"/>
      <c r="W160" s="2063"/>
      <c r="Y160" s="2083"/>
      <c r="Z160" s="2083"/>
      <c r="AA160" s="2075">
        <v>8.25</v>
      </c>
      <c r="AE160" s="2086"/>
    </row>
    <row r="161" spans="1:35" x14ac:dyDescent="0.2">
      <c r="A161" s="2057">
        <v>611</v>
      </c>
      <c r="B161" s="2079"/>
      <c r="D161" s="2070" t="s">
        <v>6028</v>
      </c>
      <c r="J161" s="2081"/>
      <c r="K161" s="2081"/>
      <c r="N161" s="2081"/>
      <c r="O161" s="2081"/>
      <c r="W161" s="2063"/>
      <c r="Y161" s="2083"/>
      <c r="Z161" s="2083"/>
      <c r="AA161" s="2075">
        <v>17</v>
      </c>
      <c r="AE161" s="2086"/>
    </row>
    <row r="162" spans="1:35" x14ac:dyDescent="0.2">
      <c r="B162" s="2079"/>
      <c r="J162" s="2081"/>
      <c r="K162" s="2081"/>
      <c r="N162" s="2081"/>
      <c r="O162" s="2081"/>
      <c r="W162" s="2063"/>
      <c r="Z162" s="2083"/>
      <c r="AE162" s="2086"/>
    </row>
    <row r="163" spans="1:35" x14ac:dyDescent="0.2">
      <c r="B163" s="2079"/>
      <c r="J163" s="2081"/>
      <c r="K163" s="2081"/>
      <c r="N163" s="2081"/>
      <c r="O163" s="2081"/>
      <c r="W163" s="2063"/>
      <c r="Z163" s="2083"/>
      <c r="AE163" s="2086" t="str">
        <f>IF(B163="","",(IFERROR(VLOOKUP(B163,[1]Projecten!A$4:X$9452,5,FALSE),"niet bekend")))</f>
        <v/>
      </c>
      <c r="AF163" s="2021" t="str">
        <f>IF(AE163="","",(IF(F163=0,AH163,(F163/AE163*AH163))))</f>
        <v/>
      </c>
      <c r="AG163" s="2021" t="str">
        <f>IF(B163="","",(IFERROR(VLOOKUP(B163,[1]Projecten!A$4:X$9452,23,FALSE),"niet bekend")))</f>
        <v/>
      </c>
      <c r="AH163" s="2021" t="str">
        <f>IF(B163="","",(IFERROR(VLOOKUP(B163,[1]Projecten!A$4:X$9452,12,FALSE),"niet bekend")))</f>
        <v/>
      </c>
      <c r="AI163" s="2137"/>
    </row>
    <row r="164" spans="1:35" s="2108" customFormat="1" x14ac:dyDescent="0.2">
      <c r="A164" s="2100">
        <v>612</v>
      </c>
      <c r="B164" s="2101" t="s">
        <v>7277</v>
      </c>
      <c r="C164" s="2087"/>
      <c r="D164" s="2087" t="s">
        <v>7306</v>
      </c>
      <c r="E164" s="2100" t="s">
        <v>26</v>
      </c>
      <c r="F164" s="2100">
        <v>0</v>
      </c>
      <c r="G164" s="2100">
        <v>5</v>
      </c>
      <c r="H164" s="2100">
        <v>0</v>
      </c>
      <c r="I164" s="2100">
        <v>0</v>
      </c>
      <c r="J164" s="2102"/>
      <c r="K164" s="2102"/>
      <c r="L164" s="2226"/>
      <c r="M164" s="2226"/>
      <c r="N164" s="2102"/>
      <c r="O164" s="2102"/>
      <c r="P164" s="2103"/>
      <c r="Q164" s="2103"/>
      <c r="R164" s="2103"/>
      <c r="S164" s="2103"/>
      <c r="T164" s="2103"/>
      <c r="U164" s="2087"/>
      <c r="V164" s="2104"/>
      <c r="W164" s="2063" t="s">
        <v>7279</v>
      </c>
      <c r="X164" s="2064"/>
      <c r="Y164" s="2002" t="s">
        <v>421</v>
      </c>
      <c r="Z164" s="2083" t="s">
        <v>7276</v>
      </c>
      <c r="AA164" s="2075">
        <v>5</v>
      </c>
      <c r="AB164" s="2100"/>
      <c r="AC164" s="2100"/>
      <c r="AD164" s="2107"/>
      <c r="AE164" s="2086" t="str">
        <f>IF(B164="","",(IFERROR(VLOOKUP(B164,[1]Projecten!A$4:X$9452,5,FALSE),"niet bekend")))</f>
        <v>niet bekend</v>
      </c>
      <c r="AF164" s="2021" t="str">
        <f>IF(AE164="","",(IF(F164=0,AH164,(F164/AE164*AH164))))</f>
        <v>niet bekend</v>
      </c>
      <c r="AG164" s="2021" t="str">
        <f>IF(B164="","",(IFERROR(VLOOKUP(B164,[1]Projecten!A$4:X$9452,23,FALSE),"niet bekend")))</f>
        <v>niet bekend</v>
      </c>
      <c r="AH164" s="2021" t="str">
        <f>IF(B164="","",(IFERROR(VLOOKUP(B164,[1]Projecten!A$4:X$9452,12,FALSE),"niet bekend")))</f>
        <v>niet bekend</v>
      </c>
    </row>
    <row r="165" spans="1:35" s="2108" customFormat="1" x14ac:dyDescent="0.2">
      <c r="A165" s="2100">
        <v>613</v>
      </c>
      <c r="B165" s="2101" t="s">
        <v>7304</v>
      </c>
      <c r="C165" s="2087"/>
      <c r="D165" s="2087" t="s">
        <v>7305</v>
      </c>
      <c r="E165" s="2100" t="s">
        <v>26</v>
      </c>
      <c r="F165" s="2100">
        <v>0</v>
      </c>
      <c r="G165" s="2100">
        <v>1</v>
      </c>
      <c r="H165" s="2100">
        <v>0</v>
      </c>
      <c r="I165" s="2100">
        <v>0</v>
      </c>
      <c r="J165" s="2124">
        <v>43578</v>
      </c>
      <c r="K165" s="2102"/>
      <c r="L165" s="2226"/>
      <c r="M165" s="2226"/>
      <c r="N165" s="2102"/>
      <c r="O165" s="2102"/>
      <c r="P165" s="2103"/>
      <c r="Q165" s="2103"/>
      <c r="R165" s="2103"/>
      <c r="S165" s="2103"/>
      <c r="T165" s="2103"/>
      <c r="U165" s="2087"/>
      <c r="V165" s="2104"/>
      <c r="W165" s="2063" t="s">
        <v>7279</v>
      </c>
      <c r="X165" s="2064"/>
      <c r="Y165" s="2002" t="s">
        <v>162</v>
      </c>
      <c r="Z165" s="2083" t="s">
        <v>7300</v>
      </c>
      <c r="AA165" s="2075">
        <v>1</v>
      </c>
      <c r="AB165" s="2100"/>
      <c r="AC165" s="2100"/>
      <c r="AD165" s="2107"/>
      <c r="AE165" s="2086" t="str">
        <f>IF(B165="","",(IFERROR(VLOOKUP(B165,[1]Projecten!A$4:X$9452,5,FALSE),"niet bekend")))</f>
        <v>niet bekend</v>
      </c>
      <c r="AF165" s="2021" t="str">
        <f>IF(AE165="","",(IF(F165=0,AH165,(F165/AE165*AH165))))</f>
        <v>niet bekend</v>
      </c>
      <c r="AG165" s="2021" t="str">
        <f>IF(B165="","",(IFERROR(VLOOKUP(B165,[1]Projecten!A$4:X$9452,23,FALSE),"niet bekend")))</f>
        <v>niet bekend</v>
      </c>
      <c r="AH165" s="2021" t="str">
        <f>IF(B165="","",(IFERROR(VLOOKUP(B165,[1]Projecten!A$4:X$9452,12,FALSE),"niet bekend")))</f>
        <v>niet bekend</v>
      </c>
    </row>
    <row r="166" spans="1:35" s="2187" customFormat="1" x14ac:dyDescent="0.2">
      <c r="A166" s="2185"/>
      <c r="B166" s="2192"/>
      <c r="C166" s="2188"/>
      <c r="D166" s="2188"/>
      <c r="E166" s="2185"/>
      <c r="F166" s="2185"/>
      <c r="G166" s="2185"/>
      <c r="H166" s="2185"/>
      <c r="I166" s="2185"/>
      <c r="J166" s="2191"/>
      <c r="K166" s="2191"/>
      <c r="L166" s="2226"/>
      <c r="M166" s="2226"/>
      <c r="N166" s="2191"/>
      <c r="O166" s="2191"/>
      <c r="P166" s="2186"/>
      <c r="Q166" s="2186"/>
      <c r="R166" s="2186"/>
      <c r="S166" s="2186"/>
      <c r="T166" s="2186"/>
      <c r="U166" s="2188"/>
      <c r="V166" s="2191"/>
      <c r="W166" s="2082"/>
      <c r="X166" s="2131"/>
      <c r="Y166" s="2126"/>
      <c r="Z166" s="2126"/>
      <c r="AA166" s="2136"/>
      <c r="AB166" s="2185"/>
      <c r="AC166" s="2185"/>
      <c r="AD166" s="2197"/>
      <c r="AE166" s="2134"/>
      <c r="AF166" s="2084"/>
      <c r="AG166" s="2084"/>
      <c r="AH166" s="2084"/>
    </row>
    <row r="167" spans="1:35" x14ac:dyDescent="0.2">
      <c r="B167" s="2079"/>
      <c r="J167" s="2081"/>
      <c r="K167" s="2081"/>
      <c r="N167" s="2081"/>
      <c r="O167" s="2081"/>
      <c r="W167" s="2063"/>
      <c r="Z167" s="2083"/>
      <c r="AE167" s="2086" t="str">
        <f>IF(B167="","",(IFERROR(VLOOKUP(B167,[1]Projecten!A$4:X$9452,5,FALSE),"niet bekend")))</f>
        <v/>
      </c>
      <c r="AF167" s="2021" t="str">
        <f>IF(AE167="","",(IF(F167=0,AH167,(F167/AE167*AH167))))</f>
        <v/>
      </c>
      <c r="AG167" s="2021" t="str">
        <f>IF(B167="","",(IFERROR(VLOOKUP(B167,[1]Projecten!A$4:X$9452,23,FALSE),"niet bekend")))</f>
        <v/>
      </c>
      <c r="AH167" s="2021" t="str">
        <f>IF(B167="","",(IFERROR(VLOOKUP(B167,[1]Projecten!A$4:X$9452,12,FALSE),"niet bekend")))</f>
        <v/>
      </c>
      <c r="AI167" s="2137"/>
    </row>
    <row r="168" spans="1:35" x14ac:dyDescent="0.2">
      <c r="A168" s="2002">
        <v>614</v>
      </c>
      <c r="B168" s="2079">
        <v>20190357</v>
      </c>
      <c r="D168" s="2061">
        <v>802319</v>
      </c>
      <c r="E168" s="2002" t="s">
        <v>26</v>
      </c>
      <c r="F168" s="2002">
        <v>1</v>
      </c>
      <c r="G168" s="2002">
        <v>8</v>
      </c>
      <c r="H168" s="2002">
        <v>5</v>
      </c>
      <c r="I168" s="2002">
        <v>4</v>
      </c>
      <c r="J168" s="2081"/>
      <c r="K168" s="2081"/>
      <c r="N168" s="2081"/>
      <c r="O168" s="2081"/>
      <c r="W168" s="2063">
        <v>20</v>
      </c>
      <c r="Y168" s="2002" t="s">
        <v>162</v>
      </c>
      <c r="Z168" s="2083" t="s">
        <v>7312</v>
      </c>
      <c r="AA168" s="2075">
        <v>20</v>
      </c>
      <c r="AE168" s="2086">
        <f>IF(B168="","",(IFERROR(VLOOKUP(B168,[1]Projecten!A$4:X$9452,5,FALSE),"niet bekend")))</f>
        <v>1</v>
      </c>
      <c r="AF168" s="2021">
        <f>IF(AE168="","",(IF(F168=0,AH168,(F168/AE168*AH168))))</f>
        <v>0</v>
      </c>
      <c r="AG168" s="2021">
        <f>IF(B168="","",(IFERROR(VLOOKUP(B168,[1]Projecten!A$4:X$9452,23,FALSE),"niet bekend")))</f>
        <v>0</v>
      </c>
      <c r="AH168" s="2021">
        <f>IF(B168="","",(IFERROR(VLOOKUP(B168,[1]Projecten!A$4:X$9452,12,FALSE),"niet bekend")))</f>
        <v>0</v>
      </c>
      <c r="AI168" s="2137"/>
    </row>
    <row r="169" spans="1:35" x14ac:dyDescent="0.2">
      <c r="B169" s="2079"/>
      <c r="J169" s="2081"/>
      <c r="K169" s="2081"/>
      <c r="N169" s="2081"/>
      <c r="O169" s="2081"/>
      <c r="W169" s="2063"/>
      <c r="Z169" s="2083"/>
      <c r="AA169" s="2075"/>
      <c r="AE169" s="2086"/>
      <c r="AI169" s="2137"/>
    </row>
    <row r="170" spans="1:35" x14ac:dyDescent="0.2">
      <c r="B170" s="2079"/>
      <c r="J170" s="2081"/>
      <c r="K170" s="2081"/>
      <c r="N170" s="2081"/>
      <c r="O170" s="2081"/>
      <c r="W170" s="2063"/>
      <c r="Z170" s="2083"/>
      <c r="AA170" s="2075"/>
      <c r="AE170" s="2086"/>
      <c r="AI170" s="2137"/>
    </row>
    <row r="171" spans="1:35" x14ac:dyDescent="0.2">
      <c r="B171" s="2079"/>
      <c r="J171" s="2081"/>
      <c r="K171" s="2081"/>
      <c r="N171" s="2081"/>
      <c r="O171" s="2081"/>
      <c r="W171" s="2063"/>
      <c r="Z171" s="2083"/>
      <c r="AA171" s="2075"/>
      <c r="AE171" s="2086"/>
      <c r="AI171" s="2137"/>
    </row>
    <row r="172" spans="1:35" x14ac:dyDescent="0.2">
      <c r="B172" s="2079"/>
      <c r="J172" s="2081"/>
      <c r="K172" s="2081"/>
      <c r="N172" s="2081"/>
      <c r="O172" s="2081"/>
      <c r="W172" s="2063"/>
      <c r="Z172" s="2083"/>
      <c r="AA172" s="2075"/>
      <c r="AE172" s="2086"/>
      <c r="AI172" s="2137"/>
    </row>
    <row r="173" spans="1:35" x14ac:dyDescent="0.2">
      <c r="B173" s="2079"/>
      <c r="J173" s="2081"/>
      <c r="K173" s="2081"/>
      <c r="N173" s="2081"/>
      <c r="O173" s="2081"/>
      <c r="W173" s="2063"/>
      <c r="Z173" s="2083"/>
      <c r="AA173" s="2075"/>
      <c r="AE173" s="2086"/>
      <c r="AI173" s="2137"/>
    </row>
    <row r="174" spans="1:35" x14ac:dyDescent="0.2">
      <c r="B174" s="2079"/>
      <c r="J174" s="2081"/>
      <c r="K174" s="2081"/>
      <c r="N174" s="2081"/>
      <c r="O174" s="2081"/>
      <c r="W174" s="2063"/>
      <c r="Z174" s="2083"/>
      <c r="AA174" s="2075"/>
      <c r="AE174" s="2086"/>
      <c r="AI174" s="2137"/>
    </row>
    <row r="175" spans="1:35" x14ac:dyDescent="0.2">
      <c r="B175" s="2079"/>
      <c r="J175" s="2081"/>
      <c r="K175" s="2081"/>
      <c r="N175" s="2081"/>
      <c r="O175" s="2081"/>
      <c r="W175" s="2063"/>
      <c r="Z175" s="2083"/>
      <c r="AA175" s="2075"/>
      <c r="AE175" s="2086"/>
      <c r="AI175" s="2137"/>
    </row>
    <row r="176" spans="1:35" x14ac:dyDescent="0.2">
      <c r="B176" s="2079"/>
      <c r="J176" s="2081"/>
      <c r="K176" s="2081"/>
      <c r="N176" s="2081"/>
      <c r="O176" s="2081"/>
      <c r="W176" s="2063"/>
      <c r="Z176" s="2083"/>
      <c r="AA176" s="2075"/>
      <c r="AE176" s="2086"/>
      <c r="AI176" s="2137"/>
    </row>
    <row r="177" spans="1:35" x14ac:dyDescent="0.2">
      <c r="B177" s="2079"/>
      <c r="J177" s="2081"/>
      <c r="K177" s="2081"/>
      <c r="N177" s="2081"/>
      <c r="O177" s="2081"/>
      <c r="W177" s="2063"/>
      <c r="Z177" s="2083"/>
      <c r="AA177" s="2075"/>
      <c r="AE177" s="2086"/>
      <c r="AI177" s="2137"/>
    </row>
    <row r="178" spans="1:35" x14ac:dyDescent="0.2">
      <c r="A178" s="2002">
        <v>615</v>
      </c>
      <c r="B178" s="2079">
        <v>20190358</v>
      </c>
      <c r="D178" s="2061" t="s">
        <v>7258</v>
      </c>
      <c r="E178" s="2002" t="s">
        <v>881</v>
      </c>
      <c r="F178" s="2002">
        <v>1</v>
      </c>
      <c r="G178" s="2002">
        <v>3</v>
      </c>
      <c r="H178" s="2002">
        <v>0</v>
      </c>
      <c r="I178" s="2002">
        <v>2</v>
      </c>
      <c r="J178" s="2081"/>
      <c r="K178" s="2081"/>
      <c r="N178" s="2081"/>
      <c r="O178" s="2081"/>
      <c r="W178" s="2063">
        <v>20</v>
      </c>
      <c r="Y178" s="2002" t="s">
        <v>905</v>
      </c>
      <c r="Z178" s="2083"/>
      <c r="AA178" s="2075">
        <v>10</v>
      </c>
      <c r="AE178" s="2086">
        <f>IF(B178="","",(IFERROR(VLOOKUP(B178,[1]Projecten!A$4:X$9452,5,FALSE),"niet bekend")))</f>
        <v>1</v>
      </c>
      <c r="AF178" s="2021">
        <f>IF(AE178="","",(IF(F178=0,AH178,(F178/AE178*AH178))))</f>
        <v>0</v>
      </c>
      <c r="AG178" s="2021">
        <f>IF(B178="","",(IFERROR(VLOOKUP(B178,[1]Projecten!A$4:X$9452,23,FALSE),"niet bekend")))</f>
        <v>0</v>
      </c>
      <c r="AH178" s="2021">
        <f>IF(B178="","",(IFERROR(VLOOKUP(B178,[1]Projecten!A$4:X$9452,12,FALSE),"niet bekend")))</f>
        <v>0</v>
      </c>
      <c r="AI178" s="2137"/>
    </row>
    <row r="179" spans="1:35" x14ac:dyDescent="0.2">
      <c r="A179" s="2002">
        <v>616</v>
      </c>
      <c r="B179" s="2079">
        <v>20190363</v>
      </c>
      <c r="D179" s="2061" t="s">
        <v>7296</v>
      </c>
      <c r="E179" s="2002" t="s">
        <v>881</v>
      </c>
      <c r="F179" s="2002">
        <v>0</v>
      </c>
      <c r="G179" s="2002">
        <v>3</v>
      </c>
      <c r="H179" s="2002">
        <v>0</v>
      </c>
      <c r="I179" s="2002">
        <v>3</v>
      </c>
      <c r="J179" s="2081"/>
      <c r="K179" s="2081"/>
      <c r="N179" s="2081"/>
      <c r="O179" s="2081"/>
      <c r="W179" s="2063">
        <v>20</v>
      </c>
      <c r="Y179" s="2002" t="s">
        <v>905</v>
      </c>
      <c r="Z179" s="2083"/>
      <c r="AA179" s="2075">
        <v>10</v>
      </c>
      <c r="AE179" s="2086">
        <f>IF(B179="","",(IFERROR(VLOOKUP(B179,[1]Projecten!A$4:X$9452,5,FALSE),"niet bekend")))</f>
        <v>0</v>
      </c>
      <c r="AF179" s="2021">
        <f>IF(AE179="","",(IF(F179=0,AH179,(F179/AE179*AH179))))</f>
        <v>0</v>
      </c>
      <c r="AG179" s="2021">
        <f>IF(B179="","",(IFERROR(VLOOKUP(B179,[1]Projecten!A$4:X$9452,23,FALSE),"niet bekend")))</f>
        <v>0</v>
      </c>
      <c r="AH179" s="2021">
        <f>IF(B179="","",(IFERROR(VLOOKUP(B179,[1]Projecten!A$4:X$9452,12,FALSE),"niet bekend")))</f>
        <v>0</v>
      </c>
      <c r="AI179" s="2137"/>
    </row>
    <row r="180" spans="1:35" x14ac:dyDescent="0.2">
      <c r="B180" s="2079"/>
      <c r="J180" s="2081"/>
      <c r="K180" s="2081"/>
      <c r="N180" s="2081"/>
      <c r="O180" s="2081"/>
      <c r="W180" s="2063"/>
      <c r="Z180" s="2083"/>
      <c r="AE180" s="2086" t="str">
        <f>IF(B180="","",(IFERROR(VLOOKUP(B180,[1]Projecten!A$4:X$9452,5,FALSE),"niet bekend")))</f>
        <v/>
      </c>
      <c r="AF180" s="2021" t="str">
        <f>IF(AE180="","",(IF(F180=0,AH180,(F180/AE180*AH180))))</f>
        <v/>
      </c>
      <c r="AG180" s="2021" t="str">
        <f>IF(B180="","",(IFERROR(VLOOKUP(B180,[1]Projecten!A$4:X$9452,23,FALSE),"niet bekend")))</f>
        <v/>
      </c>
      <c r="AH180" s="2021" t="str">
        <f>IF(B180="","",(IFERROR(VLOOKUP(B180,[1]Projecten!A$4:X$9452,12,FALSE),"niet bekend")))</f>
        <v/>
      </c>
      <c r="AI180" s="2137"/>
    </row>
    <row r="181" spans="1:35" s="2108" customFormat="1" x14ac:dyDescent="0.2">
      <c r="A181" s="2100"/>
      <c r="B181" s="2101"/>
      <c r="C181" s="2087"/>
      <c r="D181" s="2087"/>
      <c r="E181" s="2100"/>
      <c r="F181" s="2100"/>
      <c r="G181" s="2100"/>
      <c r="H181" s="2100"/>
      <c r="I181" s="2100"/>
      <c r="J181" s="2102"/>
      <c r="K181" s="2102"/>
      <c r="L181" s="2226"/>
      <c r="M181" s="2226"/>
      <c r="N181" s="2102"/>
      <c r="O181" s="2102"/>
      <c r="P181" s="2103"/>
      <c r="Q181" s="2103"/>
      <c r="R181" s="2103"/>
      <c r="S181" s="2103"/>
      <c r="T181" s="2103"/>
      <c r="U181" s="2087"/>
      <c r="V181" s="2104"/>
      <c r="W181" s="2063"/>
      <c r="X181" s="2064"/>
      <c r="Y181" s="2002"/>
      <c r="Z181" s="2083"/>
      <c r="AA181" s="2066"/>
      <c r="AB181" s="2100"/>
      <c r="AC181" s="2100"/>
      <c r="AD181" s="2107"/>
      <c r="AE181" s="2086" t="str">
        <f>IF(B181="","",(IFERROR(VLOOKUP(B181,[1]Projecten!A$4:X$9452,5,FALSE),"niet bekend")))</f>
        <v/>
      </c>
      <c r="AF181" s="2021" t="str">
        <f>IF(AE181="","",(IF(F181=0,AH181,(F181/AE181*AH181))))</f>
        <v/>
      </c>
      <c r="AG181" s="2021" t="str">
        <f>IF(B181="","",(IFERROR(VLOOKUP(B181,[1]Projecten!A$4:X$9452,23,FALSE),"niet bekend")))</f>
        <v/>
      </c>
      <c r="AH181" s="2021" t="str">
        <f>IF(B181="","",(IFERROR(VLOOKUP(B181,[1]Projecten!A$4:X$9452,12,FALSE),"niet bekend")))</f>
        <v/>
      </c>
    </row>
    <row r="182" spans="1:35" s="2156" customFormat="1" x14ac:dyDescent="0.2">
      <c r="A182" s="2139">
        <v>617</v>
      </c>
      <c r="B182" s="2140"/>
      <c r="C182" s="2141"/>
      <c r="D182" s="2141" t="s">
        <v>6326</v>
      </c>
      <c r="E182" s="2142" t="s">
        <v>26</v>
      </c>
      <c r="F182" s="2142">
        <v>4</v>
      </c>
      <c r="G182" s="2142"/>
      <c r="H182" s="2142"/>
      <c r="I182" s="2142"/>
      <c r="J182" s="2143"/>
      <c r="K182" s="2143"/>
      <c r="L182" s="2224"/>
      <c r="M182" s="2224"/>
      <c r="N182" s="2143"/>
      <c r="O182" s="2144"/>
      <c r="P182" s="2145"/>
      <c r="Q182" s="2145"/>
      <c r="R182" s="2145"/>
      <c r="S182" s="2145"/>
      <c r="T182" s="2145"/>
      <c r="U182" s="2146"/>
      <c r="V182" s="2147"/>
      <c r="W182" s="2148">
        <v>21</v>
      </c>
      <c r="X182" s="2149"/>
      <c r="Y182" s="2139" t="s">
        <v>3395</v>
      </c>
      <c r="Z182" s="2150"/>
      <c r="AA182" s="2151">
        <v>100</v>
      </c>
      <c r="AB182" s="2139"/>
      <c r="AC182" s="2152"/>
      <c r="AD182" s="2153"/>
      <c r="AE182" s="2154"/>
      <c r="AF182" s="2155"/>
      <c r="AG182" s="2155"/>
      <c r="AH182" s="2155"/>
    </row>
    <row r="183" spans="1:35" s="2156" customFormat="1" x14ac:dyDescent="0.2">
      <c r="A183" s="2139">
        <v>618</v>
      </c>
      <c r="B183" s="2140"/>
      <c r="C183" s="2141"/>
      <c r="D183" s="2141" t="s">
        <v>6159</v>
      </c>
      <c r="E183" s="2142" t="s">
        <v>26</v>
      </c>
      <c r="F183" s="2142">
        <v>8</v>
      </c>
      <c r="G183" s="2142"/>
      <c r="H183" s="2142"/>
      <c r="I183" s="2142"/>
      <c r="J183" s="2143"/>
      <c r="K183" s="2143"/>
      <c r="L183" s="2224"/>
      <c r="M183" s="2224"/>
      <c r="N183" s="2143"/>
      <c r="O183" s="2144"/>
      <c r="P183" s="2145"/>
      <c r="Q183" s="2145"/>
      <c r="R183" s="2145"/>
      <c r="S183" s="2145"/>
      <c r="T183" s="2145"/>
      <c r="U183" s="2146"/>
      <c r="V183" s="2147"/>
      <c r="W183" s="2148">
        <v>20</v>
      </c>
      <c r="X183" s="2149"/>
      <c r="Y183" s="2139" t="s">
        <v>3395</v>
      </c>
      <c r="Z183" s="2150"/>
      <c r="AA183" s="2151">
        <v>160</v>
      </c>
      <c r="AB183" s="2139"/>
      <c r="AC183" s="2152"/>
      <c r="AD183" s="2153"/>
      <c r="AE183" s="2154"/>
      <c r="AF183" s="2155"/>
      <c r="AG183" s="2155"/>
      <c r="AH183" s="2155"/>
    </row>
    <row r="184" spans="1:35" s="2123" customFormat="1" x14ac:dyDescent="0.2">
      <c r="A184" s="2109"/>
      <c r="B184" s="2110"/>
      <c r="C184" s="2110"/>
      <c r="D184" s="2111"/>
      <c r="E184" s="2111"/>
      <c r="F184" s="2111"/>
      <c r="G184" s="2111"/>
      <c r="H184" s="2111"/>
      <c r="I184" s="2111"/>
      <c r="J184" s="2112"/>
      <c r="K184" s="2112"/>
      <c r="L184" s="2229"/>
      <c r="M184" s="2229"/>
      <c r="N184" s="2112"/>
      <c r="O184" s="2113"/>
      <c r="P184" s="2113"/>
      <c r="Q184" s="2113"/>
      <c r="R184" s="2113"/>
      <c r="S184" s="2113"/>
      <c r="T184" s="2113"/>
      <c r="U184" s="2114"/>
      <c r="V184" s="2115"/>
      <c r="W184" s="2116"/>
      <c r="X184" s="2117"/>
      <c r="Y184" s="2118"/>
      <c r="Z184" s="2118"/>
      <c r="AA184" s="2118"/>
      <c r="AB184" s="2109"/>
      <c r="AC184" s="2119"/>
      <c r="AD184" s="2120"/>
      <c r="AE184" s="2121"/>
      <c r="AF184" s="2122"/>
      <c r="AG184" s="2122"/>
      <c r="AH184" s="2122"/>
    </row>
    <row r="185" spans="1:35" s="2054" customFormat="1" x14ac:dyDescent="0.2">
      <c r="A185" s="2038"/>
      <c r="B185" s="2039"/>
      <c r="C185" s="2039"/>
      <c r="D185" s="2040">
        <f>SUM(G185:I185)</f>
        <v>16</v>
      </c>
      <c r="E185" s="2038"/>
      <c r="F185" s="2038">
        <f>SUM(F186:F202)</f>
        <v>15</v>
      </c>
      <c r="G185" s="2038">
        <f>SUM(G186:G202)</f>
        <v>9</v>
      </c>
      <c r="H185" s="2038">
        <f>SUM(H186:H202)</f>
        <v>4</v>
      </c>
      <c r="I185" s="2038">
        <f>SUM(I186:I202)</f>
        <v>3</v>
      </c>
      <c r="J185" s="2041"/>
      <c r="K185" s="2041"/>
      <c r="L185" s="2224"/>
      <c r="M185" s="2224"/>
      <c r="N185" s="2041"/>
      <c r="O185" s="2042"/>
      <c r="P185" s="2042"/>
      <c r="Q185" s="2042"/>
      <c r="R185" s="2042"/>
      <c r="S185" s="2042"/>
      <c r="T185" s="2042"/>
      <c r="U185" s="2043">
        <v>20</v>
      </c>
      <c r="V185" s="2044"/>
      <c r="W185" s="2045"/>
      <c r="X185" s="2046"/>
      <c r="Y185" s="2047"/>
      <c r="Z185" s="2048">
        <f>SUM(AA185:AA202)</f>
        <v>431</v>
      </c>
      <c r="AA185" s="2049"/>
      <c r="AB185" s="2049">
        <v>0</v>
      </c>
      <c r="AC185" s="2050">
        <f>Z185-AB185</f>
        <v>431</v>
      </c>
      <c r="AD185" s="2051" t="str">
        <f>CONCATENATE("week ",U185)</f>
        <v>week 20</v>
      </c>
      <c r="AE185" s="2052"/>
      <c r="AF185" s="2053">
        <f>SUM(AF186:AF202)</f>
        <v>0</v>
      </c>
      <c r="AG185" s="2053"/>
      <c r="AH185" s="2053"/>
    </row>
    <row r="186" spans="1:35" x14ac:dyDescent="0.2">
      <c r="B186" s="2055"/>
      <c r="C186" s="2056"/>
      <c r="D186" s="2057"/>
      <c r="E186" s="2058"/>
      <c r="F186" s="2058"/>
      <c r="G186" s="2058"/>
      <c r="H186" s="2058"/>
      <c r="I186" s="2058"/>
      <c r="J186" s="2059"/>
      <c r="K186" s="2059"/>
      <c r="L186" s="2225"/>
      <c r="M186" s="2225"/>
      <c r="N186" s="2059"/>
      <c r="O186" s="2060"/>
      <c r="P186" s="2060"/>
      <c r="Q186" s="2060"/>
      <c r="R186" s="2060"/>
      <c r="S186" s="2060"/>
      <c r="T186" s="2060"/>
      <c r="U186" s="2061" t="s">
        <v>6241</v>
      </c>
      <c r="W186" s="2063"/>
      <c r="Z186" s="2065" t="s">
        <v>4856</v>
      </c>
      <c r="AE186" s="2067" t="str">
        <f>IF(B186="","",(IFERROR(VLOOKUP(B186,[1]Projecten!A$4:X$9452,5,FALSE),"niet bekend")))</f>
        <v/>
      </c>
      <c r="AF186" s="2021" t="str">
        <f>IF(AE186="","",(IF(F186=0,AH186,(F186/AE186*AH186))))</f>
        <v/>
      </c>
      <c r="AG186" s="2021" t="str">
        <f>IF(B186="","",(IFERROR(VLOOKUP(B186,[1]Projecten!A$4:X$9452,23,FALSE),"niet bekend")))</f>
        <v/>
      </c>
      <c r="AH186" s="2021" t="str">
        <f>IF(B186="","",(IFERROR(VLOOKUP(B186,[1]Projecten!A$4:X$9452,12,FALSE),"niet bekend")))</f>
        <v/>
      </c>
    </row>
    <row r="187" spans="1:35" s="2077" customFormat="1" x14ac:dyDescent="0.2">
      <c r="A187" s="2002"/>
      <c r="B187" s="2068"/>
      <c r="C187" s="2069"/>
      <c r="D187" s="2070"/>
      <c r="E187" s="2057"/>
      <c r="F187" s="2057"/>
      <c r="G187" s="2057"/>
      <c r="H187" s="2057"/>
      <c r="I187" s="2057"/>
      <c r="J187" s="2071"/>
      <c r="K187" s="2071"/>
      <c r="L187" s="2224"/>
      <c r="M187" s="2224"/>
      <c r="N187" s="2071"/>
      <c r="O187" s="2071"/>
      <c r="P187" s="2072"/>
      <c r="Q187" s="2072"/>
      <c r="R187" s="2072"/>
      <c r="S187" s="2072"/>
      <c r="T187" s="2072"/>
      <c r="U187" s="2061">
        <v>2019</v>
      </c>
      <c r="V187" s="2071"/>
      <c r="W187" s="2073"/>
      <c r="X187" s="2074"/>
      <c r="Y187" s="2057"/>
      <c r="Z187" s="2057"/>
      <c r="AA187" s="2075"/>
      <c r="AB187" s="2057"/>
      <c r="AC187" s="2057"/>
      <c r="AD187" s="2076"/>
      <c r="AE187" s="2067" t="str">
        <f>IF(B187="","",(IFERROR(VLOOKUP(B187,[1]Projecten!A$4:X$9452,5,FALSE),"niet bekend")))</f>
        <v/>
      </c>
      <c r="AF187" s="2021" t="str">
        <f>IF(AE187="","",(IF(F187=0,AH187,(F187/AE187*AH187))))</f>
        <v/>
      </c>
      <c r="AG187" s="2021" t="str">
        <f>IF(B187="","",(IFERROR(VLOOKUP(B187,[1]Projecten!A$4:X$9452,23,FALSE),"niet bekend")))</f>
        <v/>
      </c>
      <c r="AH187" s="2021" t="str">
        <f>IF(B187="","",(IFERROR(VLOOKUP(B187,[1]Projecten!A$4:X$9452,12,FALSE),"niet bekend")))</f>
        <v/>
      </c>
    </row>
    <row r="188" spans="1:35" s="2077" customFormat="1" x14ac:dyDescent="0.2">
      <c r="A188" s="2057">
        <v>619</v>
      </c>
      <c r="B188" s="2068"/>
      <c r="C188" s="2069"/>
      <c r="D188" s="2070" t="s">
        <v>7228</v>
      </c>
      <c r="E188" s="2057"/>
      <c r="F188" s="2057"/>
      <c r="G188" s="2057"/>
      <c r="H188" s="2057"/>
      <c r="I188" s="2057"/>
      <c r="J188" s="2071"/>
      <c r="K188" s="2071"/>
      <c r="L188" s="2224"/>
      <c r="M188" s="2224"/>
      <c r="N188" s="2071"/>
      <c r="O188" s="2071"/>
      <c r="P188" s="2072"/>
      <c r="Q188" s="2072"/>
      <c r="R188" s="2072"/>
      <c r="S188" s="2072"/>
      <c r="T188" s="2072"/>
      <c r="U188" s="2061"/>
      <c r="V188" s="2071"/>
      <c r="W188" s="2073"/>
      <c r="X188" s="2074"/>
      <c r="Y188" s="2078"/>
      <c r="Z188" s="2057"/>
      <c r="AA188" s="2075">
        <v>3</v>
      </c>
      <c r="AB188" s="2057"/>
      <c r="AC188" s="2057"/>
      <c r="AD188" s="2076"/>
      <c r="AE188" s="2067"/>
      <c r="AF188" s="2021"/>
      <c r="AG188" s="2021"/>
      <c r="AH188" s="2021"/>
    </row>
    <row r="189" spans="1:35" x14ac:dyDescent="0.2">
      <c r="A189" s="2057">
        <v>620</v>
      </c>
      <c r="B189" s="2079"/>
      <c r="D189" s="2070" t="s">
        <v>6028</v>
      </c>
      <c r="J189" s="2081"/>
      <c r="K189" s="2081"/>
      <c r="N189" s="2081"/>
      <c r="O189" s="2081"/>
      <c r="W189" s="2063"/>
      <c r="Y189" s="2083"/>
      <c r="Z189" s="2083"/>
      <c r="AA189" s="2075">
        <v>17</v>
      </c>
      <c r="AE189" s="2086"/>
    </row>
    <row r="190" spans="1:35" s="2077" customFormat="1" x14ac:dyDescent="0.2">
      <c r="A190" s="2002"/>
      <c r="B190" s="2068"/>
      <c r="C190" s="2069"/>
      <c r="D190" s="2070"/>
      <c r="E190" s="2057"/>
      <c r="F190" s="2057"/>
      <c r="G190" s="2057"/>
      <c r="H190" s="2057"/>
      <c r="I190" s="2057"/>
      <c r="J190" s="2071"/>
      <c r="K190" s="2071"/>
      <c r="L190" s="2224"/>
      <c r="M190" s="2224"/>
      <c r="N190" s="2071"/>
      <c r="O190" s="2071"/>
      <c r="P190" s="2072"/>
      <c r="Q190" s="2072"/>
      <c r="R190" s="2072"/>
      <c r="S190" s="2072"/>
      <c r="T190" s="2072"/>
      <c r="U190" s="2061"/>
      <c r="V190" s="2071"/>
      <c r="W190" s="2073"/>
      <c r="X190" s="2074"/>
      <c r="Y190" s="2057"/>
      <c r="Z190" s="2057"/>
      <c r="AA190" s="2075"/>
      <c r="AB190" s="2057"/>
      <c r="AC190" s="2057"/>
      <c r="AD190" s="2076"/>
      <c r="AE190" s="2067"/>
      <c r="AF190" s="2021"/>
      <c r="AG190" s="2021"/>
      <c r="AH190" s="2021"/>
    </row>
    <row r="191" spans="1:35" x14ac:dyDescent="0.2">
      <c r="B191" s="2079"/>
      <c r="J191" s="2081"/>
      <c r="K191" s="2081"/>
      <c r="N191" s="2081"/>
      <c r="O191" s="2081"/>
      <c r="W191" s="2063"/>
      <c r="Z191" s="2083"/>
      <c r="AE191" s="2086"/>
    </row>
    <row r="192" spans="1:35" x14ac:dyDescent="0.2">
      <c r="B192" s="2079"/>
      <c r="J192" s="2081"/>
      <c r="K192" s="2081"/>
      <c r="N192" s="2081"/>
      <c r="O192" s="2081"/>
      <c r="W192" s="2063"/>
      <c r="Z192" s="2083"/>
      <c r="AE192" s="2086"/>
    </row>
    <row r="193" spans="1:35" x14ac:dyDescent="0.2">
      <c r="B193" s="2079"/>
      <c r="J193" s="2081"/>
      <c r="K193" s="2081"/>
      <c r="N193" s="2081"/>
      <c r="O193" s="2081"/>
      <c r="W193" s="2063"/>
      <c r="Z193" s="2083"/>
      <c r="AE193" s="2086" t="str">
        <f>IF(B193="","",(IFERROR(VLOOKUP(B193,[1]Projecten!A$4:X$9452,5,FALSE),"niet bekend")))</f>
        <v/>
      </c>
      <c r="AF193" s="2021" t="str">
        <f>IF(AE193="","",(IF(F193=0,AH193,(F193/AE193*AH193))))</f>
        <v/>
      </c>
      <c r="AG193" s="2021" t="str">
        <f>IF(B193="","",(IFERROR(VLOOKUP(B193,[1]Projecten!A$4:X$9452,23,FALSE),"niet bekend")))</f>
        <v/>
      </c>
      <c r="AH193" s="2021" t="str">
        <f>IF(B193="","",(IFERROR(VLOOKUP(B193,[1]Projecten!A$4:X$9452,12,FALSE),"niet bekend")))</f>
        <v/>
      </c>
    </row>
    <row r="194" spans="1:35" x14ac:dyDescent="0.2">
      <c r="B194" s="2079"/>
      <c r="J194" s="2081"/>
      <c r="K194" s="2081"/>
      <c r="N194" s="2081"/>
      <c r="O194" s="2081"/>
      <c r="W194" s="2063"/>
      <c r="Z194" s="2083"/>
      <c r="AE194" s="2086" t="str">
        <f>IF(B194="","",(IFERROR(VLOOKUP(B194,[1]Projecten!A$4:X$9452,5,FALSE),"niet bekend")))</f>
        <v/>
      </c>
      <c r="AF194" s="2021" t="str">
        <f>IF(AE194="","",(IF(F194=0,AH194,(F194/AE194*AH194))))</f>
        <v/>
      </c>
      <c r="AG194" s="2021" t="str">
        <f>IF(B194="","",(IFERROR(VLOOKUP(B194,[1]Projecten!A$4:X$9452,23,FALSE),"niet bekend")))</f>
        <v/>
      </c>
      <c r="AH194" s="2021" t="str">
        <f>IF(B194="","",(IFERROR(VLOOKUP(B194,[1]Projecten!A$4:X$9452,12,FALSE),"niet bekend")))</f>
        <v/>
      </c>
    </row>
    <row r="195" spans="1:35" x14ac:dyDescent="0.2">
      <c r="A195" s="2002">
        <v>621</v>
      </c>
      <c r="B195" s="2079">
        <v>20190365</v>
      </c>
      <c r="D195" s="2061" t="s">
        <v>7302</v>
      </c>
      <c r="E195" s="2002" t="s">
        <v>26</v>
      </c>
      <c r="F195" s="2002">
        <v>1</v>
      </c>
      <c r="G195" s="2002">
        <v>8</v>
      </c>
      <c r="H195" s="2002">
        <v>4</v>
      </c>
      <c r="I195" s="2002">
        <v>2</v>
      </c>
      <c r="J195" s="2081"/>
      <c r="K195" s="2081"/>
      <c r="N195" s="2081"/>
      <c r="O195" s="2081"/>
      <c r="W195" s="2063">
        <v>21</v>
      </c>
      <c r="Y195" s="2002" t="s">
        <v>162</v>
      </c>
      <c r="Z195" s="2083"/>
      <c r="AA195" s="2075">
        <v>18</v>
      </c>
      <c r="AE195" s="2086">
        <f>IF(B195="","",(IFERROR(VLOOKUP(B195,[1]Projecten!A$4:X$9452,5,FALSE),"niet bekend")))</f>
        <v>1</v>
      </c>
      <c r="AF195" s="2021">
        <f>IF(AE195="","",(IF(F195=0,AH195,(F195/AE195*AH195))))</f>
        <v>0</v>
      </c>
      <c r="AG195" s="2021">
        <f>IF(B195="","",(IFERROR(VLOOKUP(B195,[1]Projecten!A$4:X$9452,23,FALSE),"niet bekend")))</f>
        <v>0</v>
      </c>
      <c r="AH195" s="2021">
        <f>IF(B195="","",(IFERROR(VLOOKUP(B195,[1]Projecten!A$4:X$9452,12,FALSE),"niet bekend")))</f>
        <v>0</v>
      </c>
    </row>
    <row r="196" spans="1:35" x14ac:dyDescent="0.2">
      <c r="B196" s="2079"/>
      <c r="J196" s="2081"/>
      <c r="K196" s="2081"/>
      <c r="N196" s="2081"/>
      <c r="O196" s="2081"/>
      <c r="W196" s="2063"/>
      <c r="Z196" s="2083"/>
      <c r="AE196" s="2086" t="str">
        <f>IF(B196="","",(IFERROR(VLOOKUP(B196,[1]Projecten!A$4:X$9452,5,FALSE),"niet bekend")))</f>
        <v/>
      </c>
      <c r="AF196" s="2021" t="str">
        <f>IF(AE196="","",(IF(F196=0,AH196,(F196/AE196*AH196))))</f>
        <v/>
      </c>
      <c r="AG196" s="2021" t="str">
        <f>IF(B196="","",(IFERROR(VLOOKUP(B196,[1]Projecten!A$4:X$9452,23,FALSE),"niet bekend")))</f>
        <v/>
      </c>
      <c r="AH196" s="2021" t="str">
        <f>IF(B196="","",(IFERROR(VLOOKUP(B196,[1]Projecten!A$4:X$9452,12,FALSE),"niet bekend")))</f>
        <v/>
      </c>
    </row>
    <row r="197" spans="1:35" s="2108" customFormat="1" x14ac:dyDescent="0.2">
      <c r="A197" s="2100">
        <v>622</v>
      </c>
      <c r="B197" s="2101">
        <v>20190364</v>
      </c>
      <c r="C197" s="2087"/>
      <c r="D197" s="2087" t="s">
        <v>4952</v>
      </c>
      <c r="E197" s="2100" t="s">
        <v>6360</v>
      </c>
      <c r="F197" s="2100">
        <v>0</v>
      </c>
      <c r="G197" s="2100">
        <v>1</v>
      </c>
      <c r="H197" s="2100">
        <v>0</v>
      </c>
      <c r="I197" s="2100">
        <v>1</v>
      </c>
      <c r="J197" s="2102"/>
      <c r="K197" s="2102"/>
      <c r="L197" s="2226"/>
      <c r="M197" s="2226"/>
      <c r="N197" s="2102"/>
      <c r="O197" s="2102"/>
      <c r="P197" s="2103"/>
      <c r="Q197" s="2103"/>
      <c r="R197" s="2103"/>
      <c r="S197" s="2103"/>
      <c r="T197" s="2103"/>
      <c r="U197" s="2087"/>
      <c r="V197" s="2104"/>
      <c r="W197" s="2063">
        <v>21</v>
      </c>
      <c r="X197" s="2064"/>
      <c r="Y197" s="2002" t="s">
        <v>2265</v>
      </c>
      <c r="Z197" s="2083"/>
      <c r="AA197" s="2066">
        <v>3</v>
      </c>
      <c r="AB197" s="2100"/>
      <c r="AC197" s="2100"/>
      <c r="AD197" s="2107"/>
      <c r="AE197" s="2086">
        <f>IF(B197="","",(IFERROR(VLOOKUP(B197,[1]Projecten!A$4:X$9452,5,FALSE),"niet bekend")))</f>
        <v>0</v>
      </c>
      <c r="AF197" s="2021">
        <f>IF(AE197="","",(IF(F197=0,AH197,(F197/AE197*AH197))))</f>
        <v>0</v>
      </c>
      <c r="AG197" s="2021">
        <f>IF(B197="","",(IFERROR(VLOOKUP(B197,[1]Projecten!A$4:X$9452,23,FALSE),"niet bekend")))</f>
        <v>0</v>
      </c>
      <c r="AH197" s="2021">
        <f>IF(B197="","",(IFERROR(VLOOKUP(B197,[1]Projecten!A$4:X$9452,12,FALSE),"niet bekend")))</f>
        <v>0</v>
      </c>
    </row>
    <row r="198" spans="1:35" s="2156" customFormat="1" x14ac:dyDescent="0.2">
      <c r="A198" s="2139">
        <v>623</v>
      </c>
      <c r="B198" s="2140"/>
      <c r="C198" s="2141"/>
      <c r="D198" s="2141" t="s">
        <v>6326</v>
      </c>
      <c r="E198" s="2142" t="s">
        <v>26</v>
      </c>
      <c r="F198" s="2142">
        <v>4</v>
      </c>
      <c r="G198" s="2142"/>
      <c r="H198" s="2142"/>
      <c r="I198" s="2142"/>
      <c r="J198" s="2143"/>
      <c r="K198" s="2143"/>
      <c r="L198" s="2224"/>
      <c r="M198" s="2224"/>
      <c r="N198" s="2143"/>
      <c r="O198" s="2144"/>
      <c r="P198" s="2145"/>
      <c r="Q198" s="2145"/>
      <c r="R198" s="2145"/>
      <c r="S198" s="2145"/>
      <c r="T198" s="2145"/>
      <c r="U198" s="2146"/>
      <c r="V198" s="2147"/>
      <c r="W198" s="2148">
        <v>22</v>
      </c>
      <c r="X198" s="2149"/>
      <c r="Y198" s="2139" t="s">
        <v>3395</v>
      </c>
      <c r="Z198" s="2150"/>
      <c r="AA198" s="2151">
        <v>100</v>
      </c>
      <c r="AB198" s="2139"/>
      <c r="AC198" s="2152"/>
      <c r="AD198" s="2153"/>
      <c r="AE198" s="2154"/>
      <c r="AF198" s="2155"/>
      <c r="AG198" s="2155"/>
      <c r="AH198" s="2155"/>
    </row>
    <row r="199" spans="1:35" s="2178" customFormat="1" x14ac:dyDescent="0.2">
      <c r="A199" s="2168">
        <v>624</v>
      </c>
      <c r="B199" s="2169"/>
      <c r="C199" s="2170"/>
      <c r="D199" s="2170" t="s">
        <v>7297</v>
      </c>
      <c r="E199" s="2168" t="s">
        <v>471</v>
      </c>
      <c r="F199" s="2168">
        <v>1</v>
      </c>
      <c r="G199" s="2168"/>
      <c r="H199" s="2168"/>
      <c r="I199" s="2168"/>
      <c r="J199" s="2171"/>
      <c r="K199" s="2171"/>
      <c r="L199" s="2224"/>
      <c r="M199" s="2224"/>
      <c r="N199" s="2171"/>
      <c r="O199" s="2171"/>
      <c r="P199" s="2172"/>
      <c r="Q199" s="2172"/>
      <c r="R199" s="2172"/>
      <c r="S199" s="2172"/>
      <c r="T199" s="2172"/>
      <c r="U199" s="2170"/>
      <c r="V199" s="2171"/>
      <c r="W199" s="2173">
        <v>21</v>
      </c>
      <c r="X199" s="2174"/>
      <c r="Y199" s="2168"/>
      <c r="Z199" s="2168"/>
      <c r="AA199" s="2175">
        <v>25</v>
      </c>
      <c r="AB199" s="2168"/>
      <c r="AC199" s="2168"/>
      <c r="AD199" s="2176"/>
      <c r="AE199" s="2208"/>
      <c r="AF199" s="2177"/>
      <c r="AG199" s="2177"/>
      <c r="AH199" s="2177"/>
      <c r="AI199" s="2209"/>
    </row>
    <row r="200" spans="1:35" s="2178" customFormat="1" x14ac:dyDescent="0.2">
      <c r="A200" s="2168">
        <v>625</v>
      </c>
      <c r="B200" s="2169"/>
      <c r="C200" s="2170"/>
      <c r="D200" s="2170" t="s">
        <v>7076</v>
      </c>
      <c r="E200" s="2168"/>
      <c r="F200" s="2168">
        <v>1</v>
      </c>
      <c r="G200" s="2168"/>
      <c r="H200" s="2168"/>
      <c r="I200" s="2168"/>
      <c r="J200" s="2171"/>
      <c r="K200" s="2171"/>
      <c r="L200" s="2224"/>
      <c r="M200" s="2224"/>
      <c r="N200" s="2171"/>
      <c r="O200" s="2171"/>
      <c r="P200" s="2172"/>
      <c r="Q200" s="2172"/>
      <c r="R200" s="2172"/>
      <c r="S200" s="2172"/>
      <c r="T200" s="2172"/>
      <c r="U200" s="2170"/>
      <c r="V200" s="2171"/>
      <c r="W200" s="2173">
        <v>23</v>
      </c>
      <c r="X200" s="2174"/>
      <c r="Y200" s="2168"/>
      <c r="Z200" s="2168"/>
      <c r="AA200" s="2175">
        <v>105</v>
      </c>
      <c r="AB200" s="2168"/>
      <c r="AC200" s="2168"/>
      <c r="AD200" s="2176"/>
      <c r="AE200" s="2208"/>
      <c r="AF200" s="2177"/>
      <c r="AG200" s="2177"/>
      <c r="AH200" s="2177"/>
      <c r="AI200" s="2209"/>
    </row>
    <row r="201" spans="1:35" s="2156" customFormat="1" x14ac:dyDescent="0.2">
      <c r="A201" s="2139">
        <v>626</v>
      </c>
      <c r="B201" s="2140"/>
      <c r="C201" s="2141"/>
      <c r="D201" s="2141" t="s">
        <v>6159</v>
      </c>
      <c r="E201" s="2142" t="s">
        <v>26</v>
      </c>
      <c r="F201" s="2142">
        <v>8</v>
      </c>
      <c r="G201" s="2142"/>
      <c r="H201" s="2142"/>
      <c r="I201" s="2142"/>
      <c r="J201" s="2143"/>
      <c r="K201" s="2143"/>
      <c r="L201" s="2224"/>
      <c r="M201" s="2224"/>
      <c r="N201" s="2143"/>
      <c r="O201" s="2144"/>
      <c r="P201" s="2145"/>
      <c r="Q201" s="2145"/>
      <c r="R201" s="2145"/>
      <c r="S201" s="2145"/>
      <c r="T201" s="2145"/>
      <c r="U201" s="2146"/>
      <c r="V201" s="2147"/>
      <c r="W201" s="2148">
        <v>21</v>
      </c>
      <c r="X201" s="2149"/>
      <c r="Y201" s="2139" t="s">
        <v>3395</v>
      </c>
      <c r="Z201" s="2150"/>
      <c r="AA201" s="2151">
        <v>160</v>
      </c>
      <c r="AB201" s="2139"/>
      <c r="AC201" s="2152"/>
      <c r="AD201" s="2153"/>
      <c r="AE201" s="2154"/>
      <c r="AF201" s="2155"/>
      <c r="AG201" s="2155"/>
      <c r="AH201" s="2155"/>
    </row>
    <row r="202" spans="1:35" s="2123" customFormat="1" x14ac:dyDescent="0.2">
      <c r="A202" s="2109"/>
      <c r="B202" s="2110"/>
      <c r="C202" s="2110"/>
      <c r="D202" s="2111"/>
      <c r="E202" s="2111"/>
      <c r="F202" s="2111"/>
      <c r="G202" s="2111"/>
      <c r="H202" s="2111"/>
      <c r="I202" s="2111"/>
      <c r="J202" s="2112"/>
      <c r="K202" s="2112"/>
      <c r="L202" s="2229"/>
      <c r="M202" s="2229"/>
      <c r="N202" s="2112"/>
      <c r="O202" s="2113"/>
      <c r="P202" s="2113"/>
      <c r="Q202" s="2113"/>
      <c r="R202" s="2113"/>
      <c r="S202" s="2113"/>
      <c r="T202" s="2113"/>
      <c r="U202" s="2114"/>
      <c r="V202" s="2115"/>
      <c r="W202" s="2116"/>
      <c r="X202" s="2117"/>
      <c r="Y202" s="2118"/>
      <c r="Z202" s="2118"/>
      <c r="AA202" s="2118"/>
      <c r="AB202" s="2109"/>
      <c r="AC202" s="2119"/>
      <c r="AD202" s="2120"/>
      <c r="AE202" s="2121"/>
      <c r="AF202" s="2122"/>
      <c r="AG202" s="2122"/>
      <c r="AH202" s="2122"/>
    </row>
    <row r="203" spans="1:35" s="2054" customFormat="1" x14ac:dyDescent="0.2">
      <c r="A203" s="2038"/>
      <c r="B203" s="2039"/>
      <c r="C203" s="2039"/>
      <c r="D203" s="2040">
        <f>SUM(G203:I203)</f>
        <v>0</v>
      </c>
      <c r="E203" s="2038"/>
      <c r="F203" s="2038">
        <f>SUM(F204:F214)</f>
        <v>19</v>
      </c>
      <c r="G203" s="2038">
        <f>SUM(G204:G214)</f>
        <v>0</v>
      </c>
      <c r="H203" s="2038">
        <f>SUM(H204:H214)</f>
        <v>0</v>
      </c>
      <c r="I203" s="2038">
        <f>SUM(I204:I214)</f>
        <v>0</v>
      </c>
      <c r="J203" s="2041"/>
      <c r="K203" s="2041"/>
      <c r="L203" s="2224"/>
      <c r="M203" s="2224"/>
      <c r="N203" s="2041"/>
      <c r="O203" s="2042"/>
      <c r="P203" s="2042"/>
      <c r="Q203" s="2042"/>
      <c r="R203" s="2042"/>
      <c r="S203" s="2042"/>
      <c r="T203" s="2042"/>
      <c r="U203" s="2043">
        <v>21</v>
      </c>
      <c r="V203" s="2044"/>
      <c r="W203" s="2045"/>
      <c r="X203" s="2046"/>
      <c r="Y203" s="2047"/>
      <c r="Z203" s="2048">
        <f>SUM(AA203:AA214)</f>
        <v>479</v>
      </c>
      <c r="AA203" s="2049"/>
      <c r="AB203" s="2049">
        <v>0</v>
      </c>
      <c r="AC203" s="2050">
        <f>Z203-AB203</f>
        <v>479</v>
      </c>
      <c r="AD203" s="2051" t="str">
        <f>CONCATENATE("week ",U203)</f>
        <v>week 21</v>
      </c>
      <c r="AE203" s="2052"/>
      <c r="AF203" s="2053">
        <f>SUM(AF204:AF214)</f>
        <v>0</v>
      </c>
      <c r="AG203" s="2053"/>
      <c r="AH203" s="2053"/>
    </row>
    <row r="204" spans="1:35" x14ac:dyDescent="0.2">
      <c r="B204" s="2055"/>
      <c r="C204" s="2056"/>
      <c r="D204" s="2057"/>
      <c r="E204" s="2058"/>
      <c r="F204" s="2058"/>
      <c r="G204" s="2058"/>
      <c r="H204" s="2058"/>
      <c r="I204" s="2058"/>
      <c r="J204" s="2059"/>
      <c r="K204" s="2059"/>
      <c r="L204" s="2225"/>
      <c r="M204" s="2225"/>
      <c r="N204" s="2059"/>
      <c r="O204" s="2060"/>
      <c r="P204" s="2060"/>
      <c r="Q204" s="2060"/>
      <c r="R204" s="2060"/>
      <c r="S204" s="2060"/>
      <c r="T204" s="2060"/>
      <c r="U204" s="2061" t="s">
        <v>6242</v>
      </c>
      <c r="W204" s="2063"/>
      <c r="Z204" s="2065" t="s">
        <v>4856</v>
      </c>
      <c r="AE204" s="2067" t="str">
        <f>IF(B204="","",(IFERROR(VLOOKUP(B204,[1]Projecten!A$4:X$9452,5,FALSE),"niet bekend")))</f>
        <v/>
      </c>
      <c r="AF204" s="2021" t="str">
        <f>IF(AE204="","",(IF(F204=0,AH204,(F204/AE204*AH204))))</f>
        <v/>
      </c>
      <c r="AG204" s="2021" t="str">
        <f>IF(B204="","",(IFERROR(VLOOKUP(B204,[1]Projecten!A$4:X$9452,23,FALSE),"niet bekend")))</f>
        <v/>
      </c>
      <c r="AH204" s="2021" t="str">
        <f>IF(B204="","",(IFERROR(VLOOKUP(B204,[1]Projecten!A$4:X$9452,12,FALSE),"niet bekend")))</f>
        <v/>
      </c>
    </row>
    <row r="205" spans="1:35" s="2077" customFormat="1" x14ac:dyDescent="0.2">
      <c r="A205" s="2002"/>
      <c r="B205" s="2068"/>
      <c r="C205" s="2069"/>
      <c r="D205" s="2070"/>
      <c r="E205" s="2057"/>
      <c r="F205" s="2057"/>
      <c r="G205" s="2057"/>
      <c r="H205" s="2057"/>
      <c r="I205" s="2057"/>
      <c r="J205" s="2071"/>
      <c r="K205" s="2071"/>
      <c r="L205" s="2224"/>
      <c r="M205" s="2224"/>
      <c r="N205" s="2071"/>
      <c r="O205" s="2071"/>
      <c r="P205" s="2072"/>
      <c r="Q205" s="2072"/>
      <c r="R205" s="2072"/>
      <c r="S205" s="2072"/>
      <c r="T205" s="2072"/>
      <c r="U205" s="2061">
        <v>2019</v>
      </c>
      <c r="V205" s="2071"/>
      <c r="W205" s="2073"/>
      <c r="X205" s="2074"/>
      <c r="Y205" s="2057"/>
      <c r="Z205" s="2057"/>
      <c r="AA205" s="2075"/>
      <c r="AB205" s="2057"/>
      <c r="AC205" s="2057"/>
      <c r="AD205" s="2076"/>
      <c r="AE205" s="2086" t="str">
        <f>IF(B205="","",(IFERROR(VLOOKUP(B205,[1]Projecten!A$4:X$9452,5,FALSE),"niet bekend")))</f>
        <v/>
      </c>
      <c r="AF205" s="2021" t="str">
        <f>IF(AE205="","",(IF(F205=0,AH205,(F205/AE205*AH205))))</f>
        <v/>
      </c>
      <c r="AG205" s="2021" t="str">
        <f>IF(B205="","",(IFERROR(VLOOKUP(B205,[1]Projecten!A$4:X$9452,23,FALSE),"niet bekend")))</f>
        <v/>
      </c>
      <c r="AH205" s="2021" t="str">
        <f>IF(B205="","",(IFERROR(VLOOKUP(B205,[1]Projecten!A$4:X$9452,12,FALSE),"niet bekend")))</f>
        <v/>
      </c>
    </row>
    <row r="206" spans="1:35" s="2077" customFormat="1" x14ac:dyDescent="0.2">
      <c r="A206" s="2002"/>
      <c r="B206" s="2068"/>
      <c r="C206" s="2069"/>
      <c r="D206" s="2070"/>
      <c r="E206" s="2057"/>
      <c r="F206" s="2057"/>
      <c r="G206" s="2057"/>
      <c r="H206" s="2057"/>
      <c r="I206" s="2057"/>
      <c r="J206" s="2071"/>
      <c r="K206" s="2071"/>
      <c r="L206" s="2224"/>
      <c r="M206" s="2224"/>
      <c r="N206" s="2071"/>
      <c r="O206" s="2071"/>
      <c r="P206" s="2072"/>
      <c r="Q206" s="2072"/>
      <c r="R206" s="2072"/>
      <c r="S206" s="2072"/>
      <c r="T206" s="2072"/>
      <c r="U206" s="2061"/>
      <c r="V206" s="2071"/>
      <c r="W206" s="2073"/>
      <c r="X206" s="2074"/>
      <c r="Y206" s="2057"/>
      <c r="Z206" s="2057"/>
      <c r="AA206" s="2075"/>
      <c r="AB206" s="2057"/>
      <c r="AC206" s="2057"/>
      <c r="AD206" s="2076"/>
      <c r="AE206" s="2086"/>
      <c r="AF206" s="2021"/>
      <c r="AG206" s="2021"/>
      <c r="AH206" s="2021"/>
    </row>
    <row r="207" spans="1:35" x14ac:dyDescent="0.2">
      <c r="A207" s="2057">
        <v>627</v>
      </c>
      <c r="B207" s="2079"/>
      <c r="D207" s="2070" t="s">
        <v>6028</v>
      </c>
      <c r="J207" s="2081"/>
      <c r="K207" s="2081"/>
      <c r="N207" s="2081"/>
      <c r="O207" s="2081"/>
      <c r="W207" s="2063"/>
      <c r="Y207" s="2083"/>
      <c r="Z207" s="2083"/>
      <c r="AA207" s="2075">
        <v>17</v>
      </c>
      <c r="AE207" s="2086"/>
    </row>
    <row r="208" spans="1:35" s="2077" customFormat="1" x14ac:dyDescent="0.2">
      <c r="A208" s="2002"/>
      <c r="B208" s="2068"/>
      <c r="C208" s="2069"/>
      <c r="D208" s="2070"/>
      <c r="E208" s="2057"/>
      <c r="F208" s="2057"/>
      <c r="G208" s="2057"/>
      <c r="H208" s="2057"/>
      <c r="I208" s="2057"/>
      <c r="J208" s="2071"/>
      <c r="K208" s="2071"/>
      <c r="L208" s="2224"/>
      <c r="M208" s="2224"/>
      <c r="N208" s="2071"/>
      <c r="O208" s="2071"/>
      <c r="P208" s="2072"/>
      <c r="Q208" s="2072"/>
      <c r="R208" s="2072"/>
      <c r="S208" s="2072"/>
      <c r="T208" s="2072"/>
      <c r="U208" s="2061"/>
      <c r="V208" s="2071"/>
      <c r="W208" s="2073"/>
      <c r="X208" s="2074"/>
      <c r="Y208" s="2057"/>
      <c r="Z208" s="2057"/>
      <c r="AA208" s="2075"/>
      <c r="AB208" s="2057"/>
      <c r="AC208" s="2057"/>
      <c r="AD208" s="2076"/>
      <c r="AE208" s="2086"/>
      <c r="AF208" s="2021"/>
      <c r="AG208" s="2021"/>
      <c r="AH208" s="2021"/>
    </row>
    <row r="209" spans="1:34" s="2156" customFormat="1" x14ac:dyDescent="0.2">
      <c r="A209" s="2139">
        <v>628</v>
      </c>
      <c r="B209" s="2140"/>
      <c r="C209" s="2141"/>
      <c r="D209" s="2141" t="s">
        <v>6326</v>
      </c>
      <c r="E209" s="2142" t="s">
        <v>26</v>
      </c>
      <c r="F209" s="2142">
        <v>4</v>
      </c>
      <c r="G209" s="2142"/>
      <c r="H209" s="2142"/>
      <c r="I209" s="2142"/>
      <c r="J209" s="2143"/>
      <c r="K209" s="2143"/>
      <c r="L209" s="2224"/>
      <c r="M209" s="2224"/>
      <c r="N209" s="2143"/>
      <c r="O209" s="2144"/>
      <c r="P209" s="2145"/>
      <c r="Q209" s="2145"/>
      <c r="R209" s="2145"/>
      <c r="S209" s="2145"/>
      <c r="T209" s="2145"/>
      <c r="U209" s="2146"/>
      <c r="V209" s="2147"/>
      <c r="W209" s="2148">
        <v>23</v>
      </c>
      <c r="X209" s="2149"/>
      <c r="Y209" s="2139" t="s">
        <v>3395</v>
      </c>
      <c r="Z209" s="2150"/>
      <c r="AA209" s="2151">
        <v>100</v>
      </c>
      <c r="AB209" s="2139"/>
      <c r="AC209" s="2152"/>
      <c r="AD209" s="2153"/>
      <c r="AE209" s="2154"/>
      <c r="AF209" s="2155"/>
      <c r="AG209" s="2155"/>
      <c r="AH209" s="2155"/>
    </row>
    <row r="210" spans="1:34" s="2156" customFormat="1" x14ac:dyDescent="0.2">
      <c r="A210" s="2139">
        <v>629</v>
      </c>
      <c r="B210" s="2140"/>
      <c r="C210" s="2141"/>
      <c r="D210" s="2141" t="s">
        <v>7301</v>
      </c>
      <c r="E210" s="2142" t="s">
        <v>7167</v>
      </c>
      <c r="F210" s="2142">
        <v>1</v>
      </c>
      <c r="G210" s="2142"/>
      <c r="H210" s="2142"/>
      <c r="I210" s="2142"/>
      <c r="J210" s="2143"/>
      <c r="K210" s="2143"/>
      <c r="L210" s="2224"/>
      <c r="M210" s="2224"/>
      <c r="N210" s="2143"/>
      <c r="O210" s="2144"/>
      <c r="P210" s="2145"/>
      <c r="Q210" s="2145"/>
      <c r="R210" s="2145"/>
      <c r="S210" s="2145"/>
      <c r="T210" s="2145"/>
      <c r="U210" s="2146"/>
      <c r="V210" s="2147"/>
      <c r="W210" s="2148">
        <v>22</v>
      </c>
      <c r="X210" s="2149"/>
      <c r="Y210" s="2139"/>
      <c r="Z210" s="2150"/>
      <c r="AA210" s="2151">
        <v>57</v>
      </c>
      <c r="AB210" s="2139"/>
      <c r="AC210" s="2152"/>
      <c r="AD210" s="2153"/>
      <c r="AE210" s="2154"/>
      <c r="AF210" s="2155"/>
      <c r="AG210" s="2155"/>
      <c r="AH210" s="2155"/>
    </row>
    <row r="211" spans="1:34" s="2156" customFormat="1" x14ac:dyDescent="0.2">
      <c r="A211" s="2139">
        <v>630</v>
      </c>
      <c r="B211" s="2140"/>
      <c r="C211" s="2141"/>
      <c r="D211" s="2141" t="s">
        <v>7259</v>
      </c>
      <c r="E211" s="2142" t="s">
        <v>26</v>
      </c>
      <c r="F211" s="2142">
        <v>5</v>
      </c>
      <c r="G211" s="2142"/>
      <c r="H211" s="2142"/>
      <c r="I211" s="2142"/>
      <c r="J211" s="2143"/>
      <c r="K211" s="2143"/>
      <c r="L211" s="2224"/>
      <c r="M211" s="2224"/>
      <c r="N211" s="2143"/>
      <c r="O211" s="2144"/>
      <c r="P211" s="2145"/>
      <c r="Q211" s="2145"/>
      <c r="R211" s="2145"/>
      <c r="S211" s="2145"/>
      <c r="T211" s="2145"/>
      <c r="U211" s="2146"/>
      <c r="V211" s="2147"/>
      <c r="W211" s="2148">
        <v>23</v>
      </c>
      <c r="X211" s="2149"/>
      <c r="Y211" s="2139" t="s">
        <v>2265</v>
      </c>
      <c r="Z211" s="2150"/>
      <c r="AA211" s="2151">
        <v>100</v>
      </c>
      <c r="AB211" s="2139"/>
      <c r="AC211" s="2152"/>
      <c r="AD211" s="2153"/>
      <c r="AE211" s="2154"/>
      <c r="AF211" s="2155"/>
      <c r="AG211" s="2155"/>
      <c r="AH211" s="2155"/>
    </row>
    <row r="212" spans="1:34" s="2156" customFormat="1" x14ac:dyDescent="0.2">
      <c r="A212" s="2139">
        <v>631</v>
      </c>
      <c r="B212" s="2140"/>
      <c r="C212" s="2141"/>
      <c r="D212" s="2141" t="s">
        <v>7160</v>
      </c>
      <c r="E212" s="2142" t="s">
        <v>6465</v>
      </c>
      <c r="F212" s="2142">
        <v>1</v>
      </c>
      <c r="G212" s="2142"/>
      <c r="H212" s="2142"/>
      <c r="I212" s="2142"/>
      <c r="J212" s="2143"/>
      <c r="K212" s="2143"/>
      <c r="L212" s="2224"/>
      <c r="M212" s="2224"/>
      <c r="N212" s="2143"/>
      <c r="O212" s="2144"/>
      <c r="P212" s="2145"/>
      <c r="Q212" s="2145"/>
      <c r="R212" s="2145"/>
      <c r="S212" s="2145"/>
      <c r="T212" s="2145"/>
      <c r="U212" s="2146"/>
      <c r="V212" s="2147"/>
      <c r="W212" s="2148">
        <v>22</v>
      </c>
      <c r="X212" s="2149"/>
      <c r="Y212" s="2139"/>
      <c r="Z212" s="2150"/>
      <c r="AA212" s="2151">
        <v>45</v>
      </c>
      <c r="AB212" s="2139"/>
      <c r="AC212" s="2152"/>
      <c r="AD212" s="2153"/>
      <c r="AE212" s="2154"/>
      <c r="AF212" s="2155"/>
      <c r="AG212" s="2155"/>
      <c r="AH212" s="2155"/>
    </row>
    <row r="213" spans="1:34" s="2156" customFormat="1" x14ac:dyDescent="0.2">
      <c r="A213" s="2139">
        <v>632</v>
      </c>
      <c r="B213" s="2140"/>
      <c r="C213" s="2141"/>
      <c r="D213" s="2141" t="s">
        <v>6159</v>
      </c>
      <c r="E213" s="2142" t="s">
        <v>26</v>
      </c>
      <c r="F213" s="2142">
        <v>8</v>
      </c>
      <c r="G213" s="2142"/>
      <c r="H213" s="2142"/>
      <c r="I213" s="2142"/>
      <c r="J213" s="2143"/>
      <c r="K213" s="2143"/>
      <c r="L213" s="2224"/>
      <c r="M213" s="2224"/>
      <c r="N213" s="2143"/>
      <c r="O213" s="2144"/>
      <c r="P213" s="2145"/>
      <c r="Q213" s="2145"/>
      <c r="R213" s="2145"/>
      <c r="S213" s="2145"/>
      <c r="T213" s="2145"/>
      <c r="U213" s="2146"/>
      <c r="V213" s="2147"/>
      <c r="W213" s="2148">
        <v>22</v>
      </c>
      <c r="X213" s="2149"/>
      <c r="Y213" s="2139" t="s">
        <v>3395</v>
      </c>
      <c r="Z213" s="2150"/>
      <c r="AA213" s="2151">
        <v>160</v>
      </c>
      <c r="AB213" s="2139"/>
      <c r="AC213" s="2152"/>
      <c r="AD213" s="2153"/>
      <c r="AE213" s="2154"/>
      <c r="AF213" s="2155"/>
      <c r="AG213" s="2155"/>
      <c r="AH213" s="2155"/>
    </row>
    <row r="214" spans="1:34" s="2123" customFormat="1" x14ac:dyDescent="0.2">
      <c r="A214" s="2109"/>
      <c r="B214" s="2110"/>
      <c r="C214" s="2110"/>
      <c r="D214" s="2111"/>
      <c r="E214" s="2111"/>
      <c r="F214" s="2111"/>
      <c r="G214" s="2111"/>
      <c r="H214" s="2111"/>
      <c r="I214" s="2111"/>
      <c r="J214" s="2112"/>
      <c r="K214" s="2112"/>
      <c r="L214" s="2229"/>
      <c r="M214" s="2229"/>
      <c r="N214" s="2112"/>
      <c r="O214" s="2113"/>
      <c r="P214" s="2113"/>
      <c r="Q214" s="2113"/>
      <c r="R214" s="2113"/>
      <c r="S214" s="2113"/>
      <c r="T214" s="2113"/>
      <c r="U214" s="2114"/>
      <c r="V214" s="2115"/>
      <c r="W214" s="2116"/>
      <c r="X214" s="2117"/>
      <c r="Y214" s="2118"/>
      <c r="Z214" s="2118"/>
      <c r="AA214" s="2118"/>
      <c r="AB214" s="2109"/>
      <c r="AC214" s="2119"/>
      <c r="AD214" s="2120"/>
      <c r="AE214" s="2121"/>
      <c r="AF214" s="2122"/>
      <c r="AG214" s="2122"/>
      <c r="AH214" s="2122"/>
    </row>
    <row r="215" spans="1:34" s="2054" customFormat="1" x14ac:dyDescent="0.2">
      <c r="A215" s="2038"/>
      <c r="B215" s="2039"/>
      <c r="C215" s="2039"/>
      <c r="D215" s="2040">
        <f>SUM(G215:I215)</f>
        <v>22</v>
      </c>
      <c r="E215" s="2038"/>
      <c r="F215" s="2038">
        <f>SUM(F216:F228)</f>
        <v>10</v>
      </c>
      <c r="G215" s="2038">
        <f>SUM(G216:G228)</f>
        <v>11</v>
      </c>
      <c r="H215" s="2038">
        <f>SUM(H216:H228)</f>
        <v>8</v>
      </c>
      <c r="I215" s="2038">
        <f>SUM(I216:I228)</f>
        <v>3</v>
      </c>
      <c r="J215" s="2041"/>
      <c r="K215" s="2041"/>
      <c r="L215" s="2224"/>
      <c r="M215" s="2224"/>
      <c r="N215" s="2041"/>
      <c r="O215" s="2042"/>
      <c r="P215" s="2042"/>
      <c r="Q215" s="2042"/>
      <c r="R215" s="2042"/>
      <c r="S215" s="2042"/>
      <c r="T215" s="2042"/>
      <c r="U215" s="2043">
        <v>22</v>
      </c>
      <c r="V215" s="2044"/>
      <c r="W215" s="2045"/>
      <c r="X215" s="2046"/>
      <c r="Y215" s="2047"/>
      <c r="Z215" s="2048">
        <f>SUM(AA215:AA228)</f>
        <v>434.25</v>
      </c>
      <c r="AA215" s="2049"/>
      <c r="AB215" s="2049">
        <v>0</v>
      </c>
      <c r="AC215" s="2050">
        <f>Z215-AB215</f>
        <v>434.25</v>
      </c>
      <c r="AD215" s="2051" t="str">
        <f>CONCATENATE("week ",U215)</f>
        <v>week 22</v>
      </c>
      <c r="AE215" s="2052"/>
      <c r="AF215" s="2053">
        <f>SUM(AF216:AF228)</f>
        <v>0</v>
      </c>
      <c r="AG215" s="2053"/>
      <c r="AH215" s="2053"/>
    </row>
    <row r="216" spans="1:34" x14ac:dyDescent="0.2">
      <c r="B216" s="2055"/>
      <c r="C216" s="2056"/>
      <c r="D216" s="2057"/>
      <c r="E216" s="2058"/>
      <c r="F216" s="2058"/>
      <c r="G216" s="2058"/>
      <c r="H216" s="2058"/>
      <c r="I216" s="2058"/>
      <c r="J216" s="2059"/>
      <c r="K216" s="2059"/>
      <c r="L216" s="2225"/>
      <c r="M216" s="2225"/>
      <c r="N216" s="2059"/>
      <c r="O216" s="2060"/>
      <c r="P216" s="2060"/>
      <c r="Q216" s="2060"/>
      <c r="R216" s="2060"/>
      <c r="S216" s="2060"/>
      <c r="T216" s="2060"/>
      <c r="U216" s="2061" t="s">
        <v>6243</v>
      </c>
      <c r="W216" s="2063"/>
      <c r="Z216" s="2065" t="s">
        <v>4856</v>
      </c>
      <c r="AE216" s="2067" t="str">
        <f>IF(B216="","",(IFERROR(VLOOKUP(B216,[1]Projecten!A$4:X$9452,5,FALSE),"niet bekend")))</f>
        <v/>
      </c>
      <c r="AF216" s="2021" t="str">
        <f>IF(AE216="","",(IF(F216=0,AH216,(F216/AE216*AH216))))</f>
        <v/>
      </c>
      <c r="AG216" s="2021" t="str">
        <f>IF(B216="","",(IFERROR(VLOOKUP(B216,[1]Projecten!A$4:X$9452,23,FALSE),"niet bekend")))</f>
        <v/>
      </c>
      <c r="AH216" s="2021" t="str">
        <f>IF(B216="","",(IFERROR(VLOOKUP(B216,[1]Projecten!A$4:X$9452,12,FALSE),"niet bekend")))</f>
        <v/>
      </c>
    </row>
    <row r="217" spans="1:34" x14ac:dyDescent="0.2">
      <c r="B217" s="2055"/>
      <c r="C217" s="2056"/>
      <c r="D217" s="2057"/>
      <c r="E217" s="2058"/>
      <c r="F217" s="2058"/>
      <c r="G217" s="2058"/>
      <c r="H217" s="2058"/>
      <c r="I217" s="2058"/>
      <c r="J217" s="2059"/>
      <c r="K217" s="2059"/>
      <c r="L217" s="2225"/>
      <c r="M217" s="2225"/>
      <c r="N217" s="2059"/>
      <c r="O217" s="2060"/>
      <c r="P217" s="2060"/>
      <c r="Q217" s="2060"/>
      <c r="R217" s="2060"/>
      <c r="S217" s="2060"/>
      <c r="T217" s="2060"/>
      <c r="U217" s="2061">
        <v>2019</v>
      </c>
      <c r="W217" s="2063"/>
      <c r="Z217" s="2065"/>
      <c r="AE217" s="2067"/>
    </row>
    <row r="218" spans="1:34" s="2167" customFormat="1" x14ac:dyDescent="0.2">
      <c r="A218" s="2157">
        <v>633</v>
      </c>
      <c r="B218" s="2158"/>
      <c r="C218" s="2070"/>
      <c r="D218" s="2070" t="s">
        <v>6578</v>
      </c>
      <c r="E218" s="2157"/>
      <c r="F218" s="2157"/>
      <c r="G218" s="2157"/>
      <c r="H218" s="2157"/>
      <c r="I218" s="2157"/>
      <c r="J218" s="2159"/>
      <c r="K218" s="2159"/>
      <c r="L218" s="2230"/>
      <c r="M218" s="2230"/>
      <c r="N218" s="2159"/>
      <c r="O218" s="2159"/>
      <c r="P218" s="2160"/>
      <c r="Q218" s="2160"/>
      <c r="R218" s="2160"/>
      <c r="S218" s="2160"/>
      <c r="T218" s="2160"/>
      <c r="U218" s="2070"/>
      <c r="V218" s="2161"/>
      <c r="W218" s="2162"/>
      <c r="X218" s="2163"/>
      <c r="Y218" s="2164"/>
      <c r="Z218" s="2164"/>
      <c r="AA218" s="2183">
        <v>132</v>
      </c>
      <c r="AB218" s="2157"/>
      <c r="AC218" s="2157"/>
      <c r="AD218" s="2165"/>
      <c r="AE218" s="2166"/>
      <c r="AF218" s="2021"/>
      <c r="AG218" s="2021"/>
      <c r="AH218" s="2021"/>
    </row>
    <row r="219" spans="1:34" s="2167" customFormat="1" x14ac:dyDescent="0.2">
      <c r="A219" s="2157">
        <v>634</v>
      </c>
      <c r="B219" s="2158"/>
      <c r="C219" s="2070"/>
      <c r="D219" s="2070" t="s">
        <v>6579</v>
      </c>
      <c r="E219" s="2157"/>
      <c r="F219" s="2157"/>
      <c r="G219" s="2157"/>
      <c r="H219" s="2157"/>
      <c r="I219" s="2157"/>
      <c r="J219" s="2159"/>
      <c r="K219" s="2159"/>
      <c r="L219" s="2230"/>
      <c r="M219" s="2230"/>
      <c r="N219" s="2159"/>
      <c r="O219" s="2159"/>
      <c r="P219" s="2160"/>
      <c r="Q219" s="2160"/>
      <c r="R219" s="2160"/>
      <c r="S219" s="2160"/>
      <c r="T219" s="2160"/>
      <c r="U219" s="2070"/>
      <c r="V219" s="2161"/>
      <c r="W219" s="2162"/>
      <c r="X219" s="2163"/>
      <c r="Y219" s="2164"/>
      <c r="Z219" s="2164"/>
      <c r="AA219" s="2183">
        <v>80</v>
      </c>
      <c r="AB219" s="2157"/>
      <c r="AC219" s="2157"/>
      <c r="AD219" s="2165"/>
      <c r="AE219" s="2166"/>
      <c r="AF219" s="2021"/>
      <c r="AG219" s="2021"/>
      <c r="AH219" s="2021"/>
    </row>
    <row r="220" spans="1:34" s="2167" customFormat="1" x14ac:dyDescent="0.2">
      <c r="A220" s="2157">
        <v>635</v>
      </c>
      <c r="B220" s="2158"/>
      <c r="C220" s="2070"/>
      <c r="D220" s="2070" t="s">
        <v>7190</v>
      </c>
      <c r="E220" s="2157"/>
      <c r="F220" s="2157"/>
      <c r="G220" s="2157"/>
      <c r="H220" s="2157"/>
      <c r="I220" s="2157"/>
      <c r="J220" s="2159"/>
      <c r="K220" s="2159"/>
      <c r="L220" s="2230"/>
      <c r="M220" s="2230"/>
      <c r="N220" s="2159"/>
      <c r="O220" s="2159"/>
      <c r="P220" s="2160"/>
      <c r="Q220" s="2160"/>
      <c r="R220" s="2160"/>
      <c r="S220" s="2160"/>
      <c r="T220" s="2160"/>
      <c r="U220" s="2070"/>
      <c r="V220" s="2161"/>
      <c r="W220" s="2162"/>
      <c r="X220" s="2163"/>
      <c r="Y220" s="2164"/>
      <c r="Z220" s="2164"/>
      <c r="AA220" s="2183">
        <v>0</v>
      </c>
      <c r="AB220" s="2157"/>
      <c r="AC220" s="2157"/>
      <c r="AD220" s="2165"/>
      <c r="AE220" s="2166"/>
      <c r="AF220" s="2021"/>
      <c r="AG220" s="2021"/>
      <c r="AH220" s="2021"/>
    </row>
    <row r="221" spans="1:34" s="2167" customFormat="1" x14ac:dyDescent="0.2">
      <c r="A221" s="2157">
        <v>636</v>
      </c>
      <c r="B221" s="2158"/>
      <c r="C221" s="2070"/>
      <c r="D221" s="2070" t="s">
        <v>7180</v>
      </c>
      <c r="E221" s="2157"/>
      <c r="F221" s="2157"/>
      <c r="G221" s="2157"/>
      <c r="H221" s="2157"/>
      <c r="I221" s="2157"/>
      <c r="J221" s="2159"/>
      <c r="K221" s="2159"/>
      <c r="L221" s="2230"/>
      <c r="M221" s="2230"/>
      <c r="N221" s="2159"/>
      <c r="O221" s="2159"/>
      <c r="P221" s="2160"/>
      <c r="Q221" s="2160"/>
      <c r="R221" s="2160"/>
      <c r="S221" s="2160"/>
      <c r="T221" s="2160"/>
      <c r="U221" s="2070"/>
      <c r="V221" s="2161"/>
      <c r="W221" s="2162"/>
      <c r="X221" s="2163"/>
      <c r="Y221" s="2164"/>
      <c r="Z221" s="2164"/>
      <c r="AA221" s="2183">
        <v>8.25</v>
      </c>
      <c r="AB221" s="2157"/>
      <c r="AC221" s="2157"/>
      <c r="AD221" s="2165"/>
      <c r="AE221" s="2166"/>
      <c r="AF221" s="2021"/>
      <c r="AG221" s="2021"/>
      <c r="AH221" s="2021"/>
    </row>
    <row r="222" spans="1:34" x14ac:dyDescent="0.2">
      <c r="A222" s="2057">
        <v>637</v>
      </c>
      <c r="B222" s="2079"/>
      <c r="D222" s="2070" t="s">
        <v>6028</v>
      </c>
      <c r="J222" s="2081"/>
      <c r="K222" s="2081"/>
      <c r="N222" s="2081"/>
      <c r="O222" s="2081"/>
      <c r="W222" s="2063"/>
      <c r="Y222" s="2083"/>
      <c r="Z222" s="2083"/>
      <c r="AA222" s="2075">
        <v>9</v>
      </c>
      <c r="AE222" s="2086"/>
    </row>
    <row r="223" spans="1:34" x14ac:dyDescent="0.2">
      <c r="B223" s="2079"/>
      <c r="J223" s="2081"/>
      <c r="K223" s="2081"/>
      <c r="N223" s="2081"/>
      <c r="O223" s="2081"/>
      <c r="W223" s="2063"/>
      <c r="Z223" s="2083"/>
      <c r="AE223" s="2086"/>
    </row>
    <row r="224" spans="1:34" s="2108" customFormat="1" x14ac:dyDescent="0.2">
      <c r="A224" s="2100"/>
      <c r="B224" s="2101"/>
      <c r="C224" s="2087"/>
      <c r="D224" s="2087"/>
      <c r="E224" s="2100"/>
      <c r="F224" s="2100"/>
      <c r="G224" s="2100"/>
      <c r="H224" s="2100"/>
      <c r="I224" s="2100"/>
      <c r="J224" s="2102"/>
      <c r="K224" s="2102"/>
      <c r="L224" s="2226"/>
      <c r="M224" s="2226"/>
      <c r="N224" s="2102"/>
      <c r="O224" s="2102"/>
      <c r="P224" s="2103"/>
      <c r="Q224" s="2103"/>
      <c r="R224" s="2103"/>
      <c r="S224" s="2103"/>
      <c r="T224" s="2103"/>
      <c r="U224" s="2087"/>
      <c r="V224" s="2104"/>
      <c r="W224" s="2063"/>
      <c r="X224" s="2064"/>
      <c r="Y224" s="2002"/>
      <c r="Z224" s="2083"/>
      <c r="AA224" s="2066"/>
      <c r="AB224" s="2100"/>
      <c r="AC224" s="2100"/>
      <c r="AD224" s="2107"/>
      <c r="AE224" s="2086"/>
      <c r="AF224" s="2021"/>
      <c r="AG224" s="2021"/>
      <c r="AH224" s="2021"/>
    </row>
    <row r="225" spans="1:34" s="2108" customFormat="1" x14ac:dyDescent="0.2">
      <c r="A225" s="2100">
        <v>638</v>
      </c>
      <c r="B225" s="2101">
        <v>20190320</v>
      </c>
      <c r="C225" s="2087"/>
      <c r="D225" s="2087">
        <v>789900</v>
      </c>
      <c r="E225" s="2100" t="s">
        <v>26</v>
      </c>
      <c r="F225" s="2100">
        <v>1</v>
      </c>
      <c r="G225" s="2100">
        <v>11</v>
      </c>
      <c r="H225" s="2100">
        <v>8</v>
      </c>
      <c r="I225" s="2100">
        <v>3</v>
      </c>
      <c r="J225" s="2124">
        <v>43606</v>
      </c>
      <c r="K225" s="2102"/>
      <c r="L225" s="2226"/>
      <c r="M225" s="2226"/>
      <c r="N225" s="2102"/>
      <c r="O225" s="2102"/>
      <c r="P225" s="2103"/>
      <c r="Q225" s="2103"/>
      <c r="R225" s="2103"/>
      <c r="S225" s="2103"/>
      <c r="T225" s="2103"/>
      <c r="U225" s="2087"/>
      <c r="V225" s="2104"/>
      <c r="W225" s="2063">
        <v>23</v>
      </c>
      <c r="X225" s="2064"/>
      <c r="Y225" s="2002" t="s">
        <v>162</v>
      </c>
      <c r="Z225" s="2083"/>
      <c r="AA225" s="2075">
        <v>20</v>
      </c>
      <c r="AB225" s="2100"/>
      <c r="AC225" s="2100"/>
      <c r="AD225" s="2107"/>
      <c r="AE225" s="2086"/>
      <c r="AF225" s="2021"/>
      <c r="AG225" s="2021"/>
      <c r="AH225" s="2021"/>
    </row>
    <row r="226" spans="1:34" s="2156" customFormat="1" x14ac:dyDescent="0.2">
      <c r="A226" s="2139">
        <v>639</v>
      </c>
      <c r="B226" s="2140"/>
      <c r="C226" s="2141"/>
      <c r="D226" s="2141" t="s">
        <v>7160</v>
      </c>
      <c r="E226" s="2142" t="s">
        <v>6465</v>
      </c>
      <c r="F226" s="2142">
        <v>1</v>
      </c>
      <c r="G226" s="2142"/>
      <c r="H226" s="2142"/>
      <c r="I226" s="2142"/>
      <c r="J226" s="2143"/>
      <c r="K226" s="2143"/>
      <c r="L226" s="2224"/>
      <c r="M226" s="2224"/>
      <c r="N226" s="2143"/>
      <c r="O226" s="2144"/>
      <c r="P226" s="2145"/>
      <c r="Q226" s="2145"/>
      <c r="R226" s="2145"/>
      <c r="S226" s="2145"/>
      <c r="T226" s="2145"/>
      <c r="U226" s="2146"/>
      <c r="V226" s="2147"/>
      <c r="W226" s="2148">
        <v>23</v>
      </c>
      <c r="X226" s="2149"/>
      <c r="Y226" s="2139"/>
      <c r="Z226" s="2150"/>
      <c r="AA226" s="2151">
        <v>45</v>
      </c>
      <c r="AB226" s="2139"/>
      <c r="AC226" s="2152"/>
      <c r="AD226" s="2153"/>
      <c r="AE226" s="2154"/>
      <c r="AF226" s="2155"/>
      <c r="AG226" s="2155"/>
      <c r="AH226" s="2155"/>
    </row>
    <row r="227" spans="1:34" s="2156" customFormat="1" x14ac:dyDescent="0.2">
      <c r="A227" s="2139">
        <v>640</v>
      </c>
      <c r="B227" s="2140"/>
      <c r="C227" s="2141"/>
      <c r="D227" s="2141" t="s">
        <v>7308</v>
      </c>
      <c r="E227" s="2142" t="s">
        <v>26</v>
      </c>
      <c r="F227" s="2142">
        <v>8</v>
      </c>
      <c r="G227" s="2142"/>
      <c r="H227" s="2142"/>
      <c r="I227" s="2142"/>
      <c r="J227" s="2143"/>
      <c r="K227" s="2143"/>
      <c r="L227" s="2224"/>
      <c r="M227" s="2224"/>
      <c r="N227" s="2143"/>
      <c r="O227" s="2144"/>
      <c r="P227" s="2145"/>
      <c r="Q227" s="2145"/>
      <c r="R227" s="2145"/>
      <c r="S227" s="2145"/>
      <c r="T227" s="2145"/>
      <c r="U227" s="2146"/>
      <c r="V227" s="2147"/>
      <c r="W227" s="2148">
        <v>23</v>
      </c>
      <c r="X227" s="2149"/>
      <c r="Y227" s="2139" t="s">
        <v>3395</v>
      </c>
      <c r="Z227" s="2150"/>
      <c r="AA227" s="2151">
        <v>140</v>
      </c>
      <c r="AB227" s="2139"/>
      <c r="AC227" s="2152"/>
      <c r="AD227" s="2153"/>
      <c r="AE227" s="2154"/>
      <c r="AF227" s="2155"/>
      <c r="AG227" s="2155"/>
      <c r="AH227" s="2155"/>
    </row>
    <row r="228" spans="1:34" s="2123" customFormat="1" x14ac:dyDescent="0.2">
      <c r="A228" s="2109"/>
      <c r="B228" s="2110"/>
      <c r="C228" s="2110"/>
      <c r="D228" s="2111"/>
      <c r="E228" s="2111"/>
      <c r="F228" s="2111"/>
      <c r="G228" s="2111"/>
      <c r="H228" s="2111"/>
      <c r="I228" s="2111"/>
      <c r="J228" s="2112"/>
      <c r="K228" s="2112"/>
      <c r="L228" s="2229"/>
      <c r="M228" s="2229"/>
      <c r="N228" s="2112"/>
      <c r="O228" s="2113"/>
      <c r="P228" s="2113"/>
      <c r="Q228" s="2113"/>
      <c r="R228" s="2113"/>
      <c r="S228" s="2113"/>
      <c r="T228" s="2113"/>
      <c r="U228" s="2114"/>
      <c r="V228" s="2115"/>
      <c r="W228" s="2116"/>
      <c r="X228" s="2117"/>
      <c r="Y228" s="2118"/>
      <c r="Z228" s="2118"/>
      <c r="AA228" s="2118"/>
      <c r="AB228" s="2109"/>
      <c r="AC228" s="2119"/>
      <c r="AD228" s="2120"/>
      <c r="AE228" s="2121"/>
      <c r="AF228" s="2122"/>
      <c r="AG228" s="2122"/>
      <c r="AH228" s="2122"/>
    </row>
    <row r="229" spans="1:34" s="2054" customFormat="1" x14ac:dyDescent="0.2">
      <c r="A229" s="2038"/>
      <c r="B229" s="2039"/>
      <c r="C229" s="2039"/>
      <c r="D229" s="2040">
        <f>SUM(G229:I229)</f>
        <v>0</v>
      </c>
      <c r="E229" s="2038"/>
      <c r="F229" s="2038">
        <f>SUM(F230:F242)</f>
        <v>18</v>
      </c>
      <c r="G229" s="2038">
        <f>SUM(G230:G242)</f>
        <v>0</v>
      </c>
      <c r="H229" s="2038">
        <f>SUM(H230:H242)</f>
        <v>0</v>
      </c>
      <c r="I229" s="2038">
        <f>SUM(I230:I242)</f>
        <v>0</v>
      </c>
      <c r="J229" s="2041"/>
      <c r="K229" s="2041"/>
      <c r="L229" s="2224"/>
      <c r="M229" s="2224"/>
      <c r="N229" s="2041"/>
      <c r="O229" s="2042"/>
      <c r="P229" s="2042"/>
      <c r="Q229" s="2042"/>
      <c r="R229" s="2042"/>
      <c r="S229" s="2042"/>
      <c r="T229" s="2042"/>
      <c r="U229" s="2043">
        <v>23</v>
      </c>
      <c r="V229" s="2044"/>
      <c r="W229" s="2045"/>
      <c r="X229" s="2046"/>
      <c r="Y229" s="2047"/>
      <c r="Z229" s="2048">
        <f>SUM(AA229:AA242)</f>
        <v>438.5</v>
      </c>
      <c r="AA229" s="2049"/>
      <c r="AB229" s="2049">
        <v>0</v>
      </c>
      <c r="AC229" s="2050">
        <f>Z229-AB229</f>
        <v>438.5</v>
      </c>
      <c r="AD229" s="2051" t="str">
        <f>CONCATENATE("week ",U229)</f>
        <v>week 23</v>
      </c>
      <c r="AE229" s="2052"/>
      <c r="AF229" s="2053">
        <f>SUM(AF230:AF242)</f>
        <v>0</v>
      </c>
      <c r="AG229" s="2053"/>
      <c r="AH229" s="2053"/>
    </row>
    <row r="230" spans="1:34" x14ac:dyDescent="0.2">
      <c r="B230" s="2055"/>
      <c r="C230" s="2056"/>
      <c r="D230" s="2057"/>
      <c r="E230" s="2058"/>
      <c r="F230" s="2058"/>
      <c r="G230" s="2058"/>
      <c r="H230" s="2058"/>
      <c r="I230" s="2058"/>
      <c r="J230" s="2059"/>
      <c r="K230" s="2059"/>
      <c r="L230" s="2225"/>
      <c r="M230" s="2225"/>
      <c r="N230" s="2059"/>
      <c r="O230" s="2060"/>
      <c r="P230" s="2060"/>
      <c r="Q230" s="2060"/>
      <c r="R230" s="2060"/>
      <c r="S230" s="2060"/>
      <c r="T230" s="2060"/>
      <c r="U230" s="2061" t="s">
        <v>6244</v>
      </c>
      <c r="W230" s="2063"/>
      <c r="Z230" s="2065" t="s">
        <v>4856</v>
      </c>
      <c r="AE230" s="2067" t="str">
        <f>IF(B230="","",(IFERROR(VLOOKUP(B230,[1]Projecten!A$4:X$9452,5,FALSE),"niet bekend")))</f>
        <v/>
      </c>
      <c r="AF230" s="2021" t="str">
        <f>IF(AE230="","",(IF(F230=0,AH230,(F230/AE230*AH230))))</f>
        <v/>
      </c>
      <c r="AG230" s="2021" t="str">
        <f>IF(B230="","",(IFERROR(VLOOKUP(B230,[1]Projecten!A$4:X$9452,23,FALSE),"niet bekend")))</f>
        <v/>
      </c>
      <c r="AH230" s="2021" t="str">
        <f>IF(B230="","",(IFERROR(VLOOKUP(B230,[1]Projecten!A$4:X$9452,12,FALSE),"niet bekend")))</f>
        <v/>
      </c>
    </row>
    <row r="231" spans="1:34" s="2077" customFormat="1" x14ac:dyDescent="0.2">
      <c r="A231" s="2002"/>
      <c r="B231" s="2068"/>
      <c r="C231" s="2069"/>
      <c r="D231" s="2070"/>
      <c r="E231" s="2057"/>
      <c r="F231" s="2057"/>
      <c r="G231" s="2057"/>
      <c r="H231" s="2057"/>
      <c r="I231" s="2057"/>
      <c r="J231" s="2071"/>
      <c r="K231" s="2071"/>
      <c r="L231" s="2224"/>
      <c r="M231" s="2224"/>
      <c r="N231" s="2071"/>
      <c r="O231" s="2071"/>
      <c r="P231" s="2072"/>
      <c r="Q231" s="2072"/>
      <c r="R231" s="2072"/>
      <c r="S231" s="2072"/>
      <c r="T231" s="2072"/>
      <c r="U231" s="2061">
        <v>2019</v>
      </c>
      <c r="V231" s="2071"/>
      <c r="W231" s="2073"/>
      <c r="X231" s="2074"/>
      <c r="Y231" s="2057"/>
      <c r="Z231" s="2057"/>
      <c r="AA231" s="2075"/>
      <c r="AB231" s="2057"/>
      <c r="AC231" s="2057"/>
      <c r="AD231" s="2076"/>
      <c r="AE231" s="2067" t="str">
        <f>IF(B231="","",(IFERROR(VLOOKUP(B231,[1]Projecten!A$4:X$9452,5,FALSE),"niet bekend")))</f>
        <v/>
      </c>
      <c r="AF231" s="2021" t="str">
        <f>IF(AE231="","",(IF(F231=0,AH231,(F231/AE231*AH231))))</f>
        <v/>
      </c>
      <c r="AG231" s="2021" t="str">
        <f>IF(B231="","",(IFERROR(VLOOKUP(B231,[1]Projecten!A$4:X$9452,23,FALSE),"niet bekend")))</f>
        <v/>
      </c>
      <c r="AH231" s="2021" t="str">
        <f>IF(B231="","",(IFERROR(VLOOKUP(B231,[1]Projecten!A$4:X$9452,12,FALSE),"niet bekend")))</f>
        <v/>
      </c>
    </row>
    <row r="232" spans="1:34" s="2077" customFormat="1" x14ac:dyDescent="0.2">
      <c r="A232" s="2057">
        <v>641</v>
      </c>
      <c r="B232" s="2179"/>
      <c r="C232" s="2069"/>
      <c r="D232" s="2070" t="s">
        <v>7293</v>
      </c>
      <c r="E232" s="2057"/>
      <c r="F232" s="2057"/>
      <c r="G232" s="2057"/>
      <c r="H232" s="2057"/>
      <c r="I232" s="2057"/>
      <c r="J232" s="2088"/>
      <c r="K232" s="2088"/>
      <c r="L232" s="2231"/>
      <c r="M232" s="2231"/>
      <c r="N232" s="2088"/>
      <c r="O232" s="2088"/>
      <c r="P232" s="2180"/>
      <c r="Q232" s="2180"/>
      <c r="R232" s="2180"/>
      <c r="S232" s="2180"/>
      <c r="T232" s="2180"/>
      <c r="U232" s="2069"/>
      <c r="V232" s="2071"/>
      <c r="W232" s="2073"/>
      <c r="X232" s="2074"/>
      <c r="Y232" s="2078"/>
      <c r="Z232" s="2078"/>
      <c r="AA232" s="2075">
        <v>16.5</v>
      </c>
      <c r="AB232" s="2057"/>
      <c r="AC232" s="2057"/>
      <c r="AD232" s="2076"/>
      <c r="AE232" s="2181"/>
      <c r="AF232" s="2198"/>
      <c r="AG232" s="2198"/>
      <c r="AH232" s="2198"/>
    </row>
    <row r="233" spans="1:34" x14ac:dyDescent="0.2">
      <c r="A233" s="2057">
        <v>642</v>
      </c>
      <c r="B233" s="2079"/>
      <c r="D233" s="2070" t="s">
        <v>6028</v>
      </c>
      <c r="J233" s="2081"/>
      <c r="K233" s="2081"/>
      <c r="N233" s="2081"/>
      <c r="O233" s="2081"/>
      <c r="W233" s="2063"/>
      <c r="Y233" s="2083"/>
      <c r="Z233" s="2083"/>
      <c r="AA233" s="2075">
        <v>17</v>
      </c>
      <c r="AE233" s="2086"/>
    </row>
    <row r="234" spans="1:34" x14ac:dyDescent="0.2">
      <c r="B234" s="2079"/>
      <c r="J234" s="2081"/>
      <c r="K234" s="2081"/>
      <c r="N234" s="2081"/>
      <c r="O234" s="2081"/>
      <c r="W234" s="2063"/>
      <c r="Z234" s="2083"/>
      <c r="AE234" s="2086"/>
    </row>
    <row r="235" spans="1:34" x14ac:dyDescent="0.2">
      <c r="B235" s="2079"/>
      <c r="J235" s="2081"/>
      <c r="K235" s="2081"/>
      <c r="N235" s="2081"/>
      <c r="O235" s="2081"/>
      <c r="W235" s="2063"/>
      <c r="Z235" s="2083"/>
      <c r="AE235" s="2086"/>
    </row>
    <row r="236" spans="1:34" s="2108" customFormat="1" x14ac:dyDescent="0.2">
      <c r="A236" s="2100"/>
      <c r="B236" s="2101"/>
      <c r="C236" s="2087"/>
      <c r="D236" s="2087"/>
      <c r="E236" s="2100"/>
      <c r="F236" s="2100"/>
      <c r="G236" s="2100"/>
      <c r="H236" s="2100"/>
      <c r="I236" s="2100"/>
      <c r="J236" s="2102"/>
      <c r="K236" s="2102"/>
      <c r="L236" s="2226"/>
      <c r="M236" s="2226"/>
      <c r="N236" s="2102"/>
      <c r="O236" s="2102"/>
      <c r="P236" s="2103"/>
      <c r="Q236" s="2103"/>
      <c r="R236" s="2103"/>
      <c r="S236" s="2103"/>
      <c r="T236" s="2103"/>
      <c r="U236" s="2087"/>
      <c r="V236" s="2104"/>
      <c r="W236" s="2063"/>
      <c r="X236" s="2064"/>
      <c r="Y236" s="2002"/>
      <c r="Z236" s="2083"/>
      <c r="AA236" s="2066"/>
      <c r="AB236" s="2100"/>
      <c r="AC236" s="2100"/>
      <c r="AD236" s="2107"/>
      <c r="AE236" s="2086"/>
      <c r="AF236" s="2021"/>
      <c r="AG236" s="2021"/>
      <c r="AH236" s="2021"/>
    </row>
    <row r="237" spans="1:34" s="2108" customFormat="1" x14ac:dyDescent="0.2">
      <c r="A237" s="2100"/>
      <c r="B237" s="2101"/>
      <c r="C237" s="2087"/>
      <c r="D237" s="2087"/>
      <c r="E237" s="2100"/>
      <c r="F237" s="2100"/>
      <c r="G237" s="2100"/>
      <c r="H237" s="2100"/>
      <c r="I237" s="2100"/>
      <c r="J237" s="2102"/>
      <c r="K237" s="2102"/>
      <c r="L237" s="2226"/>
      <c r="M237" s="2226"/>
      <c r="N237" s="2102"/>
      <c r="O237" s="2102"/>
      <c r="P237" s="2103"/>
      <c r="Q237" s="2103"/>
      <c r="R237" s="2103"/>
      <c r="S237" s="2103"/>
      <c r="T237" s="2103"/>
      <c r="U237" s="2087"/>
      <c r="V237" s="2104"/>
      <c r="W237" s="2063"/>
      <c r="X237" s="2064"/>
      <c r="Y237" s="2002"/>
      <c r="Z237" s="2083"/>
      <c r="AA237" s="2066"/>
      <c r="AB237" s="2100"/>
      <c r="AC237" s="2100"/>
      <c r="AD237" s="2107"/>
      <c r="AE237" s="2086"/>
      <c r="AF237" s="2021"/>
      <c r="AG237" s="2021"/>
      <c r="AH237" s="2021"/>
    </row>
    <row r="238" spans="1:34" s="2156" customFormat="1" x14ac:dyDescent="0.2">
      <c r="A238" s="2139">
        <v>643</v>
      </c>
      <c r="B238" s="2140"/>
      <c r="C238" s="2141"/>
      <c r="D238" s="2141" t="s">
        <v>6326</v>
      </c>
      <c r="E238" s="2142" t="s">
        <v>26</v>
      </c>
      <c r="F238" s="2142">
        <v>4</v>
      </c>
      <c r="G238" s="2142"/>
      <c r="H238" s="2142"/>
      <c r="I238" s="2142"/>
      <c r="J238" s="2143"/>
      <c r="K238" s="2143"/>
      <c r="L238" s="2224"/>
      <c r="M238" s="2224"/>
      <c r="N238" s="2143"/>
      <c r="O238" s="2144"/>
      <c r="P238" s="2145"/>
      <c r="Q238" s="2145"/>
      <c r="R238" s="2145"/>
      <c r="S238" s="2145"/>
      <c r="T238" s="2145"/>
      <c r="U238" s="2146"/>
      <c r="V238" s="2147"/>
      <c r="W238" s="2148">
        <v>24</v>
      </c>
      <c r="X238" s="2149"/>
      <c r="Y238" s="2139" t="s">
        <v>3395</v>
      </c>
      <c r="Z238" s="2150"/>
      <c r="AA238" s="2151">
        <v>100</v>
      </c>
      <c r="AB238" s="2139"/>
      <c r="AC238" s="2152"/>
      <c r="AD238" s="2153"/>
      <c r="AE238" s="2154"/>
      <c r="AF238" s="2155"/>
      <c r="AG238" s="2155"/>
      <c r="AH238" s="2155"/>
    </row>
    <row r="239" spans="1:34" s="2156" customFormat="1" x14ac:dyDescent="0.2">
      <c r="A239" s="2139">
        <v>644</v>
      </c>
      <c r="B239" s="2140"/>
      <c r="C239" s="2141"/>
      <c r="D239" s="2141" t="s">
        <v>7259</v>
      </c>
      <c r="E239" s="2142" t="s">
        <v>26</v>
      </c>
      <c r="F239" s="2142">
        <v>5</v>
      </c>
      <c r="G239" s="2142"/>
      <c r="H239" s="2142"/>
      <c r="I239" s="2142"/>
      <c r="J239" s="2143"/>
      <c r="K239" s="2143"/>
      <c r="L239" s="2224"/>
      <c r="M239" s="2224"/>
      <c r="N239" s="2143"/>
      <c r="O239" s="2144"/>
      <c r="P239" s="2145"/>
      <c r="Q239" s="2145"/>
      <c r="R239" s="2145"/>
      <c r="S239" s="2145"/>
      <c r="T239" s="2145"/>
      <c r="U239" s="2146"/>
      <c r="V239" s="2147"/>
      <c r="W239" s="2148">
        <v>24</v>
      </c>
      <c r="X239" s="2149"/>
      <c r="Y239" s="2139" t="s">
        <v>2265</v>
      </c>
      <c r="Z239" s="2150"/>
      <c r="AA239" s="2151">
        <v>100</v>
      </c>
      <c r="AB239" s="2139"/>
      <c r="AC239" s="2152"/>
      <c r="AD239" s="2153"/>
      <c r="AE239" s="2154"/>
      <c r="AF239" s="2155"/>
      <c r="AG239" s="2155"/>
      <c r="AH239" s="2155"/>
    </row>
    <row r="240" spans="1:34" s="2156" customFormat="1" x14ac:dyDescent="0.2">
      <c r="A240" s="2139">
        <v>645</v>
      </c>
      <c r="B240" s="2140"/>
      <c r="C240" s="2141"/>
      <c r="D240" s="2141" t="s">
        <v>7160</v>
      </c>
      <c r="E240" s="2142" t="s">
        <v>6465</v>
      </c>
      <c r="F240" s="2142">
        <v>1</v>
      </c>
      <c r="G240" s="2142"/>
      <c r="H240" s="2142"/>
      <c r="I240" s="2142"/>
      <c r="J240" s="2143"/>
      <c r="K240" s="2143"/>
      <c r="L240" s="2224"/>
      <c r="M240" s="2224"/>
      <c r="N240" s="2143"/>
      <c r="O240" s="2144"/>
      <c r="P240" s="2145"/>
      <c r="Q240" s="2145"/>
      <c r="R240" s="2145"/>
      <c r="S240" s="2145"/>
      <c r="T240" s="2145"/>
      <c r="U240" s="2146"/>
      <c r="V240" s="2147"/>
      <c r="W240" s="2148">
        <v>24</v>
      </c>
      <c r="X240" s="2149"/>
      <c r="Y240" s="2139"/>
      <c r="Z240" s="2150"/>
      <c r="AA240" s="2151">
        <v>45</v>
      </c>
      <c r="AB240" s="2139"/>
      <c r="AC240" s="2152"/>
      <c r="AD240" s="2153"/>
      <c r="AE240" s="2154"/>
      <c r="AF240" s="2155"/>
      <c r="AG240" s="2155"/>
      <c r="AH240" s="2155"/>
    </row>
    <row r="241" spans="1:35" s="2156" customFormat="1" x14ac:dyDescent="0.2">
      <c r="A241" s="2139">
        <v>646</v>
      </c>
      <c r="B241" s="2140"/>
      <c r="C241" s="2141"/>
      <c r="D241" s="2141" t="s">
        <v>6159</v>
      </c>
      <c r="E241" s="2142" t="s">
        <v>26</v>
      </c>
      <c r="F241" s="2142">
        <v>8</v>
      </c>
      <c r="G241" s="2142"/>
      <c r="H241" s="2142"/>
      <c r="I241" s="2142"/>
      <c r="J241" s="2143"/>
      <c r="K241" s="2143"/>
      <c r="L241" s="2224"/>
      <c r="M241" s="2224"/>
      <c r="N241" s="2143"/>
      <c r="O241" s="2144"/>
      <c r="P241" s="2145"/>
      <c r="Q241" s="2145"/>
      <c r="R241" s="2145"/>
      <c r="S241" s="2145"/>
      <c r="T241" s="2145"/>
      <c r="U241" s="2146"/>
      <c r="V241" s="2147"/>
      <c r="W241" s="2148">
        <v>24</v>
      </c>
      <c r="X241" s="2149"/>
      <c r="Y241" s="2139" t="s">
        <v>3395</v>
      </c>
      <c r="Z241" s="2150"/>
      <c r="AA241" s="2151">
        <v>160</v>
      </c>
      <c r="AB241" s="2139"/>
      <c r="AC241" s="2152"/>
      <c r="AD241" s="2153"/>
      <c r="AE241" s="2154"/>
      <c r="AF241" s="2155"/>
      <c r="AG241" s="2155"/>
      <c r="AH241" s="2155"/>
    </row>
    <row r="242" spans="1:35" s="2123" customFormat="1" x14ac:dyDescent="0.2">
      <c r="A242" s="2109"/>
      <c r="B242" s="2110"/>
      <c r="C242" s="2110"/>
      <c r="D242" s="2111"/>
      <c r="E242" s="2111"/>
      <c r="F242" s="2111"/>
      <c r="G242" s="2111"/>
      <c r="H242" s="2111"/>
      <c r="I242" s="2111"/>
      <c r="J242" s="2112"/>
      <c r="K242" s="2112"/>
      <c r="L242" s="2229"/>
      <c r="M242" s="2229"/>
      <c r="N242" s="2112"/>
      <c r="O242" s="2113"/>
      <c r="P242" s="2113"/>
      <c r="Q242" s="2113"/>
      <c r="R242" s="2113"/>
      <c r="S242" s="2113"/>
      <c r="T242" s="2113"/>
      <c r="U242" s="2114"/>
      <c r="V242" s="2115"/>
      <c r="W242" s="2116"/>
      <c r="X242" s="2117"/>
      <c r="Y242" s="2118"/>
      <c r="Z242" s="2118"/>
      <c r="AA242" s="2118"/>
      <c r="AB242" s="2109"/>
      <c r="AC242" s="2119"/>
      <c r="AD242" s="2120"/>
      <c r="AE242" s="2121"/>
      <c r="AF242" s="2122"/>
      <c r="AG242" s="2122"/>
      <c r="AH242" s="2122"/>
    </row>
    <row r="243" spans="1:35" s="2054" customFormat="1" x14ac:dyDescent="0.2">
      <c r="A243" s="2038"/>
      <c r="B243" s="2039"/>
      <c r="C243" s="2039"/>
      <c r="D243" s="2040">
        <f>SUM(G243:I243)</f>
        <v>0</v>
      </c>
      <c r="E243" s="2038"/>
      <c r="F243" s="2038">
        <f>SUM(F244:F258)</f>
        <v>18</v>
      </c>
      <c r="G243" s="2038">
        <f>SUM(G244:G258)</f>
        <v>0</v>
      </c>
      <c r="H243" s="2038">
        <f>SUM(H244:H258)</f>
        <v>0</v>
      </c>
      <c r="I243" s="2038">
        <f>SUM(I244:I258)</f>
        <v>0</v>
      </c>
      <c r="J243" s="2041"/>
      <c r="K243" s="2041"/>
      <c r="L243" s="2224"/>
      <c r="M243" s="2224"/>
      <c r="N243" s="2041"/>
      <c r="O243" s="2042"/>
      <c r="P243" s="2042"/>
      <c r="Q243" s="2042"/>
      <c r="R243" s="2042"/>
      <c r="S243" s="2042"/>
      <c r="T243" s="2042"/>
      <c r="U243" s="2043">
        <v>24</v>
      </c>
      <c r="V243" s="2044"/>
      <c r="W243" s="2045"/>
      <c r="X243" s="2046"/>
      <c r="Y243" s="2047"/>
      <c r="Z243" s="2048">
        <f>SUM(AA243:AA258)</f>
        <v>567.5</v>
      </c>
      <c r="AA243" s="2049"/>
      <c r="AB243" s="2049">
        <v>0</v>
      </c>
      <c r="AC243" s="2050">
        <f>Z243-AB243</f>
        <v>567.5</v>
      </c>
      <c r="AD243" s="2051" t="str">
        <f>CONCATENATE("week ",U243)</f>
        <v>week 24</v>
      </c>
      <c r="AE243" s="2052"/>
      <c r="AF243" s="2053">
        <f>SUM(AF244:AF258)</f>
        <v>0</v>
      </c>
      <c r="AG243" s="2053"/>
      <c r="AH243" s="2053"/>
    </row>
    <row r="244" spans="1:35" x14ac:dyDescent="0.2">
      <c r="B244" s="2055"/>
      <c r="C244" s="2056"/>
      <c r="D244" s="2057"/>
      <c r="E244" s="2058"/>
      <c r="F244" s="2058"/>
      <c r="G244" s="2058"/>
      <c r="H244" s="2058"/>
      <c r="I244" s="2058"/>
      <c r="J244" s="2059"/>
      <c r="K244" s="2059"/>
      <c r="L244" s="2225"/>
      <c r="M244" s="2225"/>
      <c r="N244" s="2059"/>
      <c r="O244" s="2060"/>
      <c r="P244" s="2060"/>
      <c r="Q244" s="2060"/>
      <c r="R244" s="2060"/>
      <c r="S244" s="2060"/>
      <c r="T244" s="2060"/>
      <c r="U244" s="2061" t="s">
        <v>6245</v>
      </c>
      <c r="W244" s="2063"/>
      <c r="Z244" s="2065" t="s">
        <v>4856</v>
      </c>
      <c r="AE244" s="2067" t="str">
        <f>IF(B244="","",(IFERROR(VLOOKUP(B244,[1]Projecten!A$4:X$9452,5,FALSE),"niet bekend")))</f>
        <v/>
      </c>
      <c r="AF244" s="2021" t="str">
        <f>IF(AE244="","",(IF(F244=0,AH244,(F244/AE244*AH244))))</f>
        <v/>
      </c>
      <c r="AG244" s="2021" t="str">
        <f>IF(B244="","",(IFERROR(VLOOKUP(B244,[1]Projecten!A$4:X$9452,23,FALSE),"niet bekend")))</f>
        <v/>
      </c>
      <c r="AH244" s="2021" t="str">
        <f>IF(B244="","",(IFERROR(VLOOKUP(B244,[1]Projecten!A$4:X$9452,12,FALSE),"niet bekend")))</f>
        <v/>
      </c>
    </row>
    <row r="245" spans="1:35" x14ac:dyDescent="0.2">
      <c r="B245" s="2055"/>
      <c r="C245" s="2056"/>
      <c r="D245" s="2057"/>
      <c r="E245" s="2058"/>
      <c r="F245" s="2058"/>
      <c r="G245" s="2058"/>
      <c r="H245" s="2058"/>
      <c r="I245" s="2058"/>
      <c r="J245" s="2059"/>
      <c r="K245" s="2059"/>
      <c r="L245" s="2225"/>
      <c r="M245" s="2225"/>
      <c r="N245" s="2059"/>
      <c r="O245" s="2060"/>
      <c r="P245" s="2060"/>
      <c r="Q245" s="2060"/>
      <c r="R245" s="2060"/>
      <c r="S245" s="2060"/>
      <c r="T245" s="2060"/>
      <c r="U245" s="2061">
        <v>2019</v>
      </c>
      <c r="W245" s="2063"/>
      <c r="Z245" s="2065"/>
      <c r="AE245" s="2067"/>
    </row>
    <row r="246" spans="1:35" s="2167" customFormat="1" x14ac:dyDescent="0.2">
      <c r="A246" s="2157">
        <v>647</v>
      </c>
      <c r="B246" s="2158"/>
      <c r="C246" s="2070"/>
      <c r="D246" s="2070" t="s">
        <v>6580</v>
      </c>
      <c r="E246" s="2157"/>
      <c r="F246" s="2157"/>
      <c r="G246" s="2157"/>
      <c r="H246" s="2157"/>
      <c r="I246" s="2157"/>
      <c r="J246" s="2159"/>
      <c r="K246" s="2159"/>
      <c r="L246" s="2230"/>
      <c r="M246" s="2230"/>
      <c r="N246" s="2159"/>
      <c r="O246" s="2159"/>
      <c r="P246" s="2160"/>
      <c r="Q246" s="2160"/>
      <c r="R246" s="2160"/>
      <c r="S246" s="2160"/>
      <c r="T246" s="2160"/>
      <c r="U246" s="2070"/>
      <c r="V246" s="2161"/>
      <c r="W246" s="2162"/>
      <c r="X246" s="2163"/>
      <c r="Y246" s="2164"/>
      <c r="Z246" s="2164"/>
      <c r="AA246" s="2183">
        <v>132</v>
      </c>
      <c r="AB246" s="2157"/>
      <c r="AC246" s="2157"/>
      <c r="AD246" s="2165"/>
      <c r="AE246" s="2166"/>
      <c r="AF246" s="2021"/>
      <c r="AG246" s="2021"/>
      <c r="AH246" s="2021"/>
    </row>
    <row r="247" spans="1:35" s="2167" customFormat="1" x14ac:dyDescent="0.2">
      <c r="A247" s="2157">
        <v>648</v>
      </c>
      <c r="B247" s="2158"/>
      <c r="C247" s="2070"/>
      <c r="D247" s="2070" t="s">
        <v>7191</v>
      </c>
      <c r="E247" s="2157"/>
      <c r="F247" s="2157"/>
      <c r="G247" s="2157"/>
      <c r="H247" s="2157"/>
      <c r="I247" s="2157"/>
      <c r="J247" s="2159"/>
      <c r="K247" s="2159"/>
      <c r="L247" s="2230"/>
      <c r="M247" s="2230"/>
      <c r="N247" s="2159"/>
      <c r="O247" s="2159"/>
      <c r="P247" s="2160"/>
      <c r="Q247" s="2160"/>
      <c r="R247" s="2160"/>
      <c r="S247" s="2160"/>
      <c r="T247" s="2160"/>
      <c r="U247" s="2070"/>
      <c r="V247" s="2161"/>
      <c r="W247" s="2162"/>
      <c r="X247" s="2163"/>
      <c r="Y247" s="2164"/>
      <c r="Z247" s="2164"/>
      <c r="AA247" s="2183">
        <v>0</v>
      </c>
      <c r="AB247" s="2157"/>
      <c r="AC247" s="2157"/>
      <c r="AD247" s="2165"/>
      <c r="AE247" s="2166"/>
      <c r="AF247" s="2220"/>
      <c r="AG247" s="2220"/>
      <c r="AH247" s="2220"/>
    </row>
    <row r="248" spans="1:35" s="2077" customFormat="1" x14ac:dyDescent="0.2">
      <c r="A248" s="2057">
        <v>649</v>
      </c>
      <c r="B248" s="2179"/>
      <c r="C248" s="2069"/>
      <c r="D248" s="2070" t="s">
        <v>7294</v>
      </c>
      <c r="E248" s="2057"/>
      <c r="F248" s="2057"/>
      <c r="G248" s="2057"/>
      <c r="H248" s="2057"/>
      <c r="I248" s="2057"/>
      <c r="J248" s="2088"/>
      <c r="K248" s="2088"/>
      <c r="L248" s="2231"/>
      <c r="M248" s="2231"/>
      <c r="N248" s="2088"/>
      <c r="O248" s="2088"/>
      <c r="P248" s="2180"/>
      <c r="Q248" s="2180"/>
      <c r="R248" s="2180"/>
      <c r="S248" s="2180"/>
      <c r="T248" s="2180"/>
      <c r="U248" s="2069"/>
      <c r="V248" s="2071"/>
      <c r="W248" s="2073"/>
      <c r="X248" s="2074"/>
      <c r="Y248" s="2078"/>
      <c r="Z248" s="2078"/>
      <c r="AA248" s="2075">
        <v>16.5</v>
      </c>
      <c r="AB248" s="2057"/>
      <c r="AC248" s="2057"/>
      <c r="AD248" s="2076"/>
      <c r="AE248" s="2181"/>
      <c r="AF248" s="2198"/>
      <c r="AG248" s="2198"/>
      <c r="AH248" s="2198"/>
    </row>
    <row r="249" spans="1:35" x14ac:dyDescent="0.2">
      <c r="A249" s="2057">
        <v>650</v>
      </c>
      <c r="B249" s="2079"/>
      <c r="D249" s="2070" t="s">
        <v>6028</v>
      </c>
      <c r="J249" s="2081"/>
      <c r="K249" s="2081"/>
      <c r="N249" s="2081"/>
      <c r="O249" s="2081"/>
      <c r="W249" s="2063"/>
      <c r="Y249" s="2083"/>
      <c r="Z249" s="2083"/>
      <c r="AA249" s="2075">
        <v>14</v>
      </c>
      <c r="AE249" s="2086"/>
    </row>
    <row r="250" spans="1:35" s="2108" customFormat="1" x14ac:dyDescent="0.2">
      <c r="A250" s="2100"/>
      <c r="B250" s="2101"/>
      <c r="C250" s="2087"/>
      <c r="D250" s="2087"/>
      <c r="E250" s="2100"/>
      <c r="F250" s="2100"/>
      <c r="G250" s="2100"/>
      <c r="H250" s="2100"/>
      <c r="I250" s="2100"/>
      <c r="J250" s="2102"/>
      <c r="K250" s="2102"/>
      <c r="L250" s="2226"/>
      <c r="M250" s="2226"/>
      <c r="N250" s="2102"/>
      <c r="O250" s="2102"/>
      <c r="P250" s="2103"/>
      <c r="Q250" s="2103"/>
      <c r="R250" s="2103"/>
      <c r="S250" s="2103"/>
      <c r="T250" s="2103"/>
      <c r="U250" s="2087"/>
      <c r="V250" s="2104"/>
      <c r="W250" s="2063"/>
      <c r="X250" s="2064"/>
      <c r="Y250" s="2002"/>
      <c r="Z250" s="2083"/>
      <c r="AA250" s="2066"/>
      <c r="AB250" s="2100"/>
      <c r="AC250" s="2100"/>
      <c r="AD250" s="2107"/>
      <c r="AE250" s="2086"/>
      <c r="AF250" s="2021"/>
      <c r="AG250" s="2021"/>
      <c r="AH250" s="2021"/>
    </row>
    <row r="251" spans="1:35" s="2108" customFormat="1" x14ac:dyDescent="0.2">
      <c r="A251" s="2100"/>
      <c r="B251" s="2101"/>
      <c r="C251" s="2087"/>
      <c r="D251" s="2087"/>
      <c r="E251" s="2100"/>
      <c r="F251" s="2100"/>
      <c r="G251" s="2100"/>
      <c r="H251" s="2100"/>
      <c r="I251" s="2100"/>
      <c r="J251" s="2102"/>
      <c r="K251" s="2102"/>
      <c r="L251" s="2226"/>
      <c r="M251" s="2226"/>
      <c r="N251" s="2102"/>
      <c r="O251" s="2102"/>
      <c r="P251" s="2103"/>
      <c r="Q251" s="2103"/>
      <c r="R251" s="2103"/>
      <c r="S251" s="2103"/>
      <c r="T251" s="2103"/>
      <c r="U251" s="2087"/>
      <c r="V251" s="2104"/>
      <c r="W251" s="2063"/>
      <c r="X251" s="2064"/>
      <c r="Y251" s="2002"/>
      <c r="Z251" s="2083"/>
      <c r="AA251" s="2066"/>
      <c r="AB251" s="2100"/>
      <c r="AC251" s="2100"/>
      <c r="AD251" s="2107"/>
      <c r="AE251" s="2086"/>
      <c r="AF251" s="2021"/>
      <c r="AG251" s="2021"/>
      <c r="AH251" s="2021"/>
    </row>
    <row r="252" spans="1:35" x14ac:dyDescent="0.2">
      <c r="B252" s="2079"/>
      <c r="J252" s="2081"/>
      <c r="K252" s="2081"/>
      <c r="N252" s="2081"/>
      <c r="O252" s="2081"/>
      <c r="W252" s="2063"/>
      <c r="Z252" s="2083"/>
      <c r="AE252" s="2067"/>
      <c r="AI252" s="2137"/>
    </row>
    <row r="253" spans="1:35" x14ac:dyDescent="0.2">
      <c r="B253" s="2079"/>
      <c r="J253" s="2081"/>
      <c r="K253" s="2081"/>
      <c r="N253" s="2081"/>
      <c r="O253" s="2081"/>
      <c r="W253" s="2063"/>
      <c r="Z253" s="2083"/>
      <c r="AE253" s="2067"/>
      <c r="AI253" s="2137"/>
    </row>
    <row r="254" spans="1:35" s="2156" customFormat="1" x14ac:dyDescent="0.2">
      <c r="A254" s="2139">
        <v>651</v>
      </c>
      <c r="B254" s="2140"/>
      <c r="C254" s="2141"/>
      <c r="D254" s="2141" t="s">
        <v>6326</v>
      </c>
      <c r="E254" s="2142" t="s">
        <v>26</v>
      </c>
      <c r="F254" s="2142">
        <v>4</v>
      </c>
      <c r="G254" s="2142"/>
      <c r="H254" s="2142"/>
      <c r="I254" s="2142"/>
      <c r="J254" s="2143"/>
      <c r="K254" s="2143"/>
      <c r="L254" s="2224"/>
      <c r="M254" s="2224"/>
      <c r="N254" s="2143"/>
      <c r="O254" s="2144"/>
      <c r="P254" s="2145"/>
      <c r="Q254" s="2145"/>
      <c r="R254" s="2145"/>
      <c r="S254" s="2145"/>
      <c r="T254" s="2145"/>
      <c r="U254" s="2146"/>
      <c r="V254" s="2147"/>
      <c r="W254" s="2148">
        <v>25</v>
      </c>
      <c r="X254" s="2149"/>
      <c r="Y254" s="2139" t="s">
        <v>3395</v>
      </c>
      <c r="Z254" s="2150"/>
      <c r="AA254" s="2151">
        <v>100</v>
      </c>
      <c r="AB254" s="2139"/>
      <c r="AC254" s="2152"/>
      <c r="AD254" s="2153"/>
      <c r="AE254" s="2154"/>
      <c r="AF254" s="2155"/>
      <c r="AG254" s="2155"/>
      <c r="AH254" s="2155"/>
    </row>
    <row r="255" spans="1:35" s="2156" customFormat="1" x14ac:dyDescent="0.2">
      <c r="A255" s="2139">
        <v>652</v>
      </c>
      <c r="B255" s="2140"/>
      <c r="C255" s="2141"/>
      <c r="D255" s="2141" t="s">
        <v>7160</v>
      </c>
      <c r="E255" s="2142" t="s">
        <v>6465</v>
      </c>
      <c r="F255" s="2142">
        <v>1</v>
      </c>
      <c r="G255" s="2142"/>
      <c r="H255" s="2142"/>
      <c r="I255" s="2142"/>
      <c r="J255" s="2143"/>
      <c r="K255" s="2143"/>
      <c r="L255" s="2224"/>
      <c r="M255" s="2224"/>
      <c r="N255" s="2143"/>
      <c r="O255" s="2144"/>
      <c r="P255" s="2145"/>
      <c r="Q255" s="2145"/>
      <c r="R255" s="2145"/>
      <c r="S255" s="2145"/>
      <c r="T255" s="2145"/>
      <c r="U255" s="2146"/>
      <c r="V255" s="2147"/>
      <c r="W255" s="2148">
        <v>25</v>
      </c>
      <c r="X255" s="2149"/>
      <c r="Y255" s="2139"/>
      <c r="Z255" s="2150"/>
      <c r="AA255" s="2151">
        <v>45</v>
      </c>
      <c r="AB255" s="2139"/>
      <c r="AC255" s="2152"/>
      <c r="AD255" s="2153"/>
      <c r="AE255" s="2154"/>
      <c r="AF255" s="2155"/>
      <c r="AG255" s="2155"/>
      <c r="AH255" s="2155"/>
    </row>
    <row r="256" spans="1:35" s="2156" customFormat="1" x14ac:dyDescent="0.2">
      <c r="A256" s="2139"/>
      <c r="B256" s="2140"/>
      <c r="C256" s="2141"/>
      <c r="D256" s="2141" t="s">
        <v>7259</v>
      </c>
      <c r="E256" s="2142" t="s">
        <v>26</v>
      </c>
      <c r="F256" s="2142">
        <v>5</v>
      </c>
      <c r="G256" s="2142"/>
      <c r="H256" s="2142"/>
      <c r="I256" s="2142"/>
      <c r="J256" s="2143"/>
      <c r="K256" s="2143"/>
      <c r="L256" s="2224"/>
      <c r="M256" s="2224"/>
      <c r="N256" s="2143"/>
      <c r="O256" s="2144"/>
      <c r="P256" s="2145"/>
      <c r="Q256" s="2145"/>
      <c r="R256" s="2145"/>
      <c r="S256" s="2145"/>
      <c r="T256" s="2145"/>
      <c r="U256" s="2146"/>
      <c r="V256" s="2147"/>
      <c r="W256" s="2148">
        <v>25</v>
      </c>
      <c r="X256" s="2149"/>
      <c r="Y256" s="2139" t="s">
        <v>2265</v>
      </c>
      <c r="Z256" s="2150"/>
      <c r="AA256" s="2151">
        <v>100</v>
      </c>
      <c r="AB256" s="2139"/>
      <c r="AC256" s="2152"/>
      <c r="AD256" s="2153"/>
      <c r="AE256" s="2154"/>
      <c r="AF256" s="2155"/>
      <c r="AG256" s="2155"/>
      <c r="AH256" s="2155"/>
    </row>
    <row r="257" spans="1:34" s="2156" customFormat="1" x14ac:dyDescent="0.2">
      <c r="A257" s="2139"/>
      <c r="B257" s="2140"/>
      <c r="C257" s="2141"/>
      <c r="D257" s="2141" t="s">
        <v>6159</v>
      </c>
      <c r="E257" s="2142" t="s">
        <v>26</v>
      </c>
      <c r="F257" s="2142">
        <v>8</v>
      </c>
      <c r="G257" s="2142"/>
      <c r="H257" s="2142"/>
      <c r="I257" s="2142"/>
      <c r="J257" s="2143"/>
      <c r="K257" s="2143"/>
      <c r="L257" s="2224"/>
      <c r="M257" s="2224"/>
      <c r="N257" s="2143"/>
      <c r="O257" s="2144"/>
      <c r="P257" s="2145"/>
      <c r="Q257" s="2145"/>
      <c r="R257" s="2145"/>
      <c r="S257" s="2145"/>
      <c r="T257" s="2145"/>
      <c r="U257" s="2146"/>
      <c r="V257" s="2147"/>
      <c r="W257" s="2148">
        <v>25</v>
      </c>
      <c r="X257" s="2149"/>
      <c r="Y257" s="2139" t="s">
        <v>3395</v>
      </c>
      <c r="Z257" s="2150"/>
      <c r="AA257" s="2151">
        <v>160</v>
      </c>
      <c r="AB257" s="2139"/>
      <c r="AC257" s="2152"/>
      <c r="AD257" s="2153"/>
      <c r="AE257" s="2154"/>
      <c r="AF257" s="2155"/>
      <c r="AG257" s="2155"/>
      <c r="AH257" s="2155"/>
    </row>
    <row r="258" spans="1:34" s="2123" customFormat="1" x14ac:dyDescent="0.2">
      <c r="A258" s="2109"/>
      <c r="B258" s="2110"/>
      <c r="C258" s="2110"/>
      <c r="D258" s="2111"/>
      <c r="E258" s="2111"/>
      <c r="F258" s="2111"/>
      <c r="G258" s="2111"/>
      <c r="H258" s="2111"/>
      <c r="I258" s="2111"/>
      <c r="J258" s="2112"/>
      <c r="K258" s="2112"/>
      <c r="L258" s="2229"/>
      <c r="M258" s="2229"/>
      <c r="N258" s="2112"/>
      <c r="O258" s="2113"/>
      <c r="P258" s="2113"/>
      <c r="Q258" s="2113"/>
      <c r="R258" s="2113"/>
      <c r="S258" s="2113"/>
      <c r="T258" s="2113"/>
      <c r="U258" s="2114"/>
      <c r="V258" s="2115"/>
      <c r="W258" s="2116"/>
      <c r="X258" s="2117"/>
      <c r="Y258" s="2118"/>
      <c r="Z258" s="2118"/>
      <c r="AA258" s="2118"/>
      <c r="AB258" s="2109"/>
      <c r="AC258" s="2119"/>
      <c r="AD258" s="2120"/>
      <c r="AE258" s="2121"/>
      <c r="AF258" s="2122"/>
      <c r="AG258" s="2122"/>
      <c r="AH258" s="2122"/>
    </row>
    <row r="259" spans="1:34" s="2054" customFormat="1" x14ac:dyDescent="0.2">
      <c r="A259" s="2038"/>
      <c r="B259" s="2039"/>
      <c r="C259" s="2039"/>
      <c r="D259" s="2040">
        <f>SUM(G259:I259)</f>
        <v>0</v>
      </c>
      <c r="E259" s="2038"/>
      <c r="F259" s="2038">
        <f>SUM(F260:F269)</f>
        <v>17</v>
      </c>
      <c r="G259" s="2038">
        <f>SUM(G260:G269)</f>
        <v>0</v>
      </c>
      <c r="H259" s="2038">
        <f>SUM(H260:H269)</f>
        <v>0</v>
      </c>
      <c r="I259" s="2038">
        <f>SUM(I260:I269)</f>
        <v>0</v>
      </c>
      <c r="J259" s="2041"/>
      <c r="K259" s="2041"/>
      <c r="L259" s="2224"/>
      <c r="M259" s="2224"/>
      <c r="N259" s="2041"/>
      <c r="O259" s="2042"/>
      <c r="P259" s="2042"/>
      <c r="Q259" s="2042"/>
      <c r="R259" s="2042"/>
      <c r="S259" s="2042"/>
      <c r="T259" s="2042"/>
      <c r="U259" s="2043">
        <v>25</v>
      </c>
      <c r="V259" s="2044"/>
      <c r="W259" s="2045"/>
      <c r="X259" s="2046"/>
      <c r="Y259" s="2047"/>
      <c r="Z259" s="2048">
        <f>SUM(AA259:AA269)</f>
        <v>360</v>
      </c>
      <c r="AA259" s="2049"/>
      <c r="AB259" s="2049">
        <v>0</v>
      </c>
      <c r="AC259" s="2050">
        <f>Z259-AB259</f>
        <v>360</v>
      </c>
      <c r="AD259" s="2051" t="str">
        <f>CONCATENATE("week ",U259)</f>
        <v>week 25</v>
      </c>
      <c r="AE259" s="2052"/>
      <c r="AF259" s="2053">
        <f>SUM(AF260:AF269)</f>
        <v>0</v>
      </c>
      <c r="AG259" s="2053"/>
      <c r="AH259" s="2053"/>
    </row>
    <row r="260" spans="1:34" x14ac:dyDescent="0.2">
      <c r="B260" s="2055"/>
      <c r="C260" s="2056"/>
      <c r="D260" s="2057"/>
      <c r="E260" s="2058"/>
      <c r="F260" s="2058"/>
      <c r="G260" s="2058"/>
      <c r="H260" s="2058"/>
      <c r="I260" s="2058"/>
      <c r="J260" s="2059"/>
      <c r="K260" s="2059"/>
      <c r="L260" s="2225"/>
      <c r="M260" s="2225"/>
      <c r="N260" s="2059"/>
      <c r="O260" s="2060"/>
      <c r="P260" s="2060"/>
      <c r="Q260" s="2060"/>
      <c r="R260" s="2060"/>
      <c r="S260" s="2060"/>
      <c r="T260" s="2060"/>
      <c r="U260" s="2061" t="s">
        <v>6246</v>
      </c>
      <c r="W260" s="2063"/>
      <c r="Z260" s="2065" t="s">
        <v>4856</v>
      </c>
      <c r="AE260" s="2067" t="str">
        <f>IF(B260="","",(IFERROR(VLOOKUP(B260,[1]Projecten!A$4:X$9452,5,FALSE),"niet bekend")))</f>
        <v/>
      </c>
      <c r="AF260" s="2021" t="str">
        <f>IF(AE260="","",(IF(F260=0,AH260,(F260/AE260*AH260))))</f>
        <v/>
      </c>
      <c r="AG260" s="2021" t="str">
        <f>IF(B260="","",(IFERROR(VLOOKUP(B260,[1]Projecten!A$4:X$9452,23,FALSE),"niet bekend")))</f>
        <v/>
      </c>
      <c r="AH260" s="2021" t="str">
        <f>IF(B260="","",(IFERROR(VLOOKUP(B260,[1]Projecten!A$4:X$9452,12,FALSE),"niet bekend")))</f>
        <v/>
      </c>
    </row>
    <row r="261" spans="1:34" s="2077" customFormat="1" x14ac:dyDescent="0.2">
      <c r="A261" s="2002"/>
      <c r="B261" s="2068"/>
      <c r="C261" s="2069"/>
      <c r="D261" s="2070"/>
      <c r="E261" s="2057"/>
      <c r="F261" s="2057"/>
      <c r="G261" s="2057"/>
      <c r="H261" s="2057"/>
      <c r="I261" s="2057"/>
      <c r="J261" s="2071"/>
      <c r="K261" s="2071"/>
      <c r="L261" s="2224"/>
      <c r="M261" s="2224"/>
      <c r="N261" s="2071"/>
      <c r="O261" s="2071"/>
      <c r="P261" s="2072"/>
      <c r="Q261" s="2072"/>
      <c r="R261" s="2072"/>
      <c r="S261" s="2072"/>
      <c r="T261" s="2072"/>
      <c r="U261" s="2061">
        <v>2019</v>
      </c>
      <c r="V261" s="2071"/>
      <c r="W261" s="2073"/>
      <c r="X261" s="2074"/>
      <c r="Y261" s="2057"/>
      <c r="Z261" s="2057"/>
      <c r="AA261" s="2075"/>
      <c r="AB261" s="2057"/>
      <c r="AC261" s="2057"/>
      <c r="AD261" s="2076"/>
      <c r="AE261" s="2067" t="str">
        <f>IF(B261="","",(IFERROR(VLOOKUP(B261,[1]Projecten!A$4:X$9452,5,FALSE),"niet bekend")))</f>
        <v/>
      </c>
      <c r="AF261" s="2021" t="str">
        <f>IF(AE261="","",(IF(F261=0,AH261,(F261/AE261*AH261))))</f>
        <v/>
      </c>
      <c r="AG261" s="2021" t="str">
        <f>IF(B261="","",(IFERROR(VLOOKUP(B261,[1]Projecten!A$4:X$9452,23,FALSE),"niet bekend")))</f>
        <v/>
      </c>
      <c r="AH261" s="2021" t="str">
        <f>IF(B261="","",(IFERROR(VLOOKUP(B261,[1]Projecten!A$4:X$9452,12,FALSE),"niet bekend")))</f>
        <v/>
      </c>
    </row>
    <row r="262" spans="1:34" x14ac:dyDescent="0.2">
      <c r="B262" s="2079"/>
      <c r="J262" s="2081"/>
      <c r="K262" s="2081"/>
      <c r="N262" s="2081"/>
      <c r="O262" s="2081"/>
      <c r="W262" s="2063"/>
      <c r="Z262" s="2083"/>
      <c r="AE262" s="2086"/>
    </row>
    <row r="263" spans="1:34" x14ac:dyDescent="0.2">
      <c r="B263" s="2079"/>
      <c r="J263" s="2081"/>
      <c r="K263" s="2081"/>
      <c r="N263" s="2081"/>
      <c r="O263" s="2081"/>
      <c r="W263" s="2063"/>
      <c r="Z263" s="2083"/>
      <c r="AE263" s="2086"/>
    </row>
    <row r="264" spans="1:34" x14ac:dyDescent="0.2">
      <c r="B264" s="2079"/>
      <c r="J264" s="2081"/>
      <c r="K264" s="2081"/>
      <c r="N264" s="2081"/>
      <c r="O264" s="2081"/>
      <c r="W264" s="2063"/>
      <c r="Z264" s="2083"/>
      <c r="AE264" s="2086"/>
    </row>
    <row r="265" spans="1:34" s="2108" customFormat="1" x14ac:dyDescent="0.2">
      <c r="A265" s="2100"/>
      <c r="B265" s="2101"/>
      <c r="C265" s="2087"/>
      <c r="D265" s="2087"/>
      <c r="E265" s="2100"/>
      <c r="F265" s="2100"/>
      <c r="G265" s="2100"/>
      <c r="H265" s="2100"/>
      <c r="I265" s="2100"/>
      <c r="J265" s="2102"/>
      <c r="K265" s="2102"/>
      <c r="L265" s="2226"/>
      <c r="M265" s="2226"/>
      <c r="N265" s="2102"/>
      <c r="O265" s="2102"/>
      <c r="P265" s="2103"/>
      <c r="Q265" s="2103"/>
      <c r="R265" s="2103"/>
      <c r="S265" s="2103"/>
      <c r="T265" s="2103"/>
      <c r="U265" s="2087"/>
      <c r="V265" s="2104"/>
      <c r="W265" s="2063"/>
      <c r="X265" s="2064"/>
      <c r="Y265" s="2002"/>
      <c r="Z265" s="2083"/>
      <c r="AA265" s="2066"/>
      <c r="AB265" s="2100"/>
      <c r="AC265" s="2100"/>
      <c r="AD265" s="2107"/>
      <c r="AE265" s="2086"/>
      <c r="AF265" s="2021"/>
      <c r="AG265" s="2021"/>
      <c r="AH265" s="2021"/>
    </row>
    <row r="266" spans="1:34" s="2156" customFormat="1" x14ac:dyDescent="0.2">
      <c r="A266" s="2139"/>
      <c r="B266" s="2140"/>
      <c r="C266" s="2141"/>
      <c r="D266" s="2141" t="s">
        <v>6326</v>
      </c>
      <c r="E266" s="2142" t="s">
        <v>26</v>
      </c>
      <c r="F266" s="2142">
        <v>4</v>
      </c>
      <c r="G266" s="2142"/>
      <c r="H266" s="2142"/>
      <c r="I266" s="2142"/>
      <c r="J266" s="2143"/>
      <c r="K266" s="2143"/>
      <c r="L266" s="2224"/>
      <c r="M266" s="2224"/>
      <c r="N266" s="2143"/>
      <c r="O266" s="2144"/>
      <c r="P266" s="2145"/>
      <c r="Q266" s="2145"/>
      <c r="R266" s="2145"/>
      <c r="S266" s="2145"/>
      <c r="T266" s="2145"/>
      <c r="U266" s="2146"/>
      <c r="V266" s="2147"/>
      <c r="W266" s="2148">
        <v>26</v>
      </c>
      <c r="X266" s="2149"/>
      <c r="Y266" s="2139" t="s">
        <v>3395</v>
      </c>
      <c r="Z266" s="2150"/>
      <c r="AA266" s="2151">
        <v>100</v>
      </c>
      <c r="AB266" s="2139"/>
      <c r="AC266" s="2152"/>
      <c r="AD266" s="2153"/>
      <c r="AE266" s="2154"/>
      <c r="AF266" s="2155"/>
      <c r="AG266" s="2155"/>
      <c r="AH266" s="2155"/>
    </row>
    <row r="267" spans="1:34" s="2156" customFormat="1" x14ac:dyDescent="0.2">
      <c r="A267" s="2139"/>
      <c r="B267" s="2140"/>
      <c r="C267" s="2141"/>
      <c r="D267" s="2141" t="s">
        <v>7259</v>
      </c>
      <c r="E267" s="2142" t="s">
        <v>26</v>
      </c>
      <c r="F267" s="2142">
        <v>5</v>
      </c>
      <c r="G267" s="2142"/>
      <c r="H267" s="2142"/>
      <c r="I267" s="2142"/>
      <c r="J267" s="2143"/>
      <c r="K267" s="2143"/>
      <c r="L267" s="2224"/>
      <c r="M267" s="2224"/>
      <c r="N267" s="2143"/>
      <c r="O267" s="2144"/>
      <c r="P267" s="2145"/>
      <c r="Q267" s="2145"/>
      <c r="R267" s="2145"/>
      <c r="S267" s="2145"/>
      <c r="T267" s="2145"/>
      <c r="U267" s="2146"/>
      <c r="V267" s="2147"/>
      <c r="W267" s="2148">
        <v>26</v>
      </c>
      <c r="X267" s="2149"/>
      <c r="Y267" s="2139" t="s">
        <v>2265</v>
      </c>
      <c r="Z267" s="2150"/>
      <c r="AA267" s="2151">
        <v>100</v>
      </c>
      <c r="AB267" s="2139"/>
      <c r="AC267" s="2152"/>
      <c r="AD267" s="2153"/>
      <c r="AE267" s="2154"/>
      <c r="AF267" s="2155"/>
      <c r="AG267" s="2155"/>
      <c r="AH267" s="2155"/>
    </row>
    <row r="268" spans="1:34" s="2156" customFormat="1" x14ac:dyDescent="0.2">
      <c r="A268" s="2139"/>
      <c r="B268" s="2140"/>
      <c r="C268" s="2141"/>
      <c r="D268" s="2141" t="s">
        <v>6159</v>
      </c>
      <c r="E268" s="2142" t="s">
        <v>26</v>
      </c>
      <c r="F268" s="2142">
        <v>8</v>
      </c>
      <c r="G268" s="2142"/>
      <c r="H268" s="2142"/>
      <c r="I268" s="2142"/>
      <c r="J268" s="2143"/>
      <c r="K268" s="2143"/>
      <c r="L268" s="2224"/>
      <c r="M268" s="2224"/>
      <c r="N268" s="2143"/>
      <c r="O268" s="2144"/>
      <c r="P268" s="2145"/>
      <c r="Q268" s="2145"/>
      <c r="R268" s="2145"/>
      <c r="S268" s="2145"/>
      <c r="T268" s="2145"/>
      <c r="U268" s="2146"/>
      <c r="V268" s="2147"/>
      <c r="W268" s="2148">
        <v>26</v>
      </c>
      <c r="X268" s="2149"/>
      <c r="Y268" s="2139" t="s">
        <v>3395</v>
      </c>
      <c r="Z268" s="2150"/>
      <c r="AA268" s="2151">
        <v>160</v>
      </c>
      <c r="AB268" s="2139"/>
      <c r="AC268" s="2152"/>
      <c r="AD268" s="2153"/>
      <c r="AE268" s="2154"/>
      <c r="AF268" s="2155"/>
      <c r="AG268" s="2155"/>
      <c r="AH268" s="2155"/>
    </row>
    <row r="269" spans="1:34" s="2123" customFormat="1" x14ac:dyDescent="0.2">
      <c r="A269" s="2109"/>
      <c r="B269" s="2110"/>
      <c r="C269" s="2110"/>
      <c r="D269" s="2111"/>
      <c r="E269" s="2111"/>
      <c r="F269" s="2111"/>
      <c r="G269" s="2111"/>
      <c r="H269" s="2111"/>
      <c r="I269" s="2111"/>
      <c r="J269" s="2112"/>
      <c r="K269" s="2112"/>
      <c r="L269" s="2229"/>
      <c r="M269" s="2229"/>
      <c r="N269" s="2112"/>
      <c r="O269" s="2113"/>
      <c r="P269" s="2113"/>
      <c r="Q269" s="2113"/>
      <c r="R269" s="2113"/>
      <c r="S269" s="2113"/>
      <c r="T269" s="2113"/>
      <c r="U269" s="2114"/>
      <c r="V269" s="2115"/>
      <c r="W269" s="2116"/>
      <c r="X269" s="2117"/>
      <c r="Y269" s="2118"/>
      <c r="Z269" s="2118"/>
      <c r="AA269" s="2118"/>
      <c r="AB269" s="2109"/>
      <c r="AC269" s="2119"/>
      <c r="AD269" s="2120"/>
      <c r="AE269" s="2121"/>
      <c r="AF269" s="2122"/>
      <c r="AG269" s="2122"/>
      <c r="AH269" s="2122"/>
    </row>
    <row r="270" spans="1:34" s="2054" customFormat="1" x14ac:dyDescent="0.2">
      <c r="A270" s="2038"/>
      <c r="B270" s="2039"/>
      <c r="C270" s="2039"/>
      <c r="D270" s="2040">
        <f>SUM(G270:I270)</f>
        <v>0</v>
      </c>
      <c r="E270" s="2038"/>
      <c r="F270" s="2038">
        <f>SUM(F271:F281)</f>
        <v>17</v>
      </c>
      <c r="G270" s="2038">
        <f>SUM(G271:G281)</f>
        <v>0</v>
      </c>
      <c r="H270" s="2038">
        <f>SUM(H271:H281)</f>
        <v>0</v>
      </c>
      <c r="I270" s="2038">
        <f>SUM(I271:I281)</f>
        <v>0</v>
      </c>
      <c r="J270" s="2041"/>
      <c r="K270" s="2041"/>
      <c r="L270" s="2224"/>
      <c r="M270" s="2224"/>
      <c r="N270" s="2041"/>
      <c r="O270" s="2042"/>
      <c r="P270" s="2042"/>
      <c r="Q270" s="2042"/>
      <c r="R270" s="2042"/>
      <c r="S270" s="2042"/>
      <c r="T270" s="2042"/>
      <c r="U270" s="2043">
        <v>26</v>
      </c>
      <c r="V270" s="2044"/>
      <c r="W270" s="2045"/>
      <c r="X270" s="2046"/>
      <c r="Y270" s="2047"/>
      <c r="Z270" s="2048">
        <f>SUM(AA270:AA281)</f>
        <v>360.5</v>
      </c>
      <c r="AA270" s="2049"/>
      <c r="AB270" s="2049">
        <v>0</v>
      </c>
      <c r="AC270" s="2050">
        <f>Z270-AB270</f>
        <v>360.5</v>
      </c>
      <c r="AD270" s="2051" t="str">
        <f>CONCATENATE("week ",U270)</f>
        <v>week 26</v>
      </c>
      <c r="AE270" s="2052"/>
      <c r="AF270" s="2053">
        <f>SUM(AF271:AF281)</f>
        <v>0</v>
      </c>
      <c r="AG270" s="2053"/>
      <c r="AH270" s="2053"/>
    </row>
    <row r="271" spans="1:34" x14ac:dyDescent="0.2">
      <c r="B271" s="2055"/>
      <c r="C271" s="2056"/>
      <c r="D271" s="2057"/>
      <c r="E271" s="2058"/>
      <c r="F271" s="2058"/>
      <c r="G271" s="2058"/>
      <c r="H271" s="2058"/>
      <c r="I271" s="2058"/>
      <c r="J271" s="2059"/>
      <c r="K271" s="2059"/>
      <c r="L271" s="2225"/>
      <c r="M271" s="2225"/>
      <c r="N271" s="2059"/>
      <c r="O271" s="2060"/>
      <c r="P271" s="2060"/>
      <c r="Q271" s="2060"/>
      <c r="R271" s="2060"/>
      <c r="S271" s="2060"/>
      <c r="T271" s="2060"/>
      <c r="U271" s="2061" t="s">
        <v>6247</v>
      </c>
      <c r="W271" s="2063"/>
      <c r="Z271" s="2065" t="s">
        <v>4856</v>
      </c>
      <c r="AE271" s="2067" t="str">
        <f>IF(B271="","",(IFERROR(VLOOKUP(B271,[1]Projecten!A$4:X$9452,5,FALSE),"niet bekend")))</f>
        <v/>
      </c>
      <c r="AF271" s="2021" t="str">
        <f>IF(AE271="","",(IF(F271=0,AH271,(F271/AE271*AH271))))</f>
        <v/>
      </c>
      <c r="AG271" s="2021" t="str">
        <f>IF(B271="","",(IFERROR(VLOOKUP(B271,[1]Projecten!A$4:X$9452,23,FALSE),"niet bekend")))</f>
        <v/>
      </c>
      <c r="AH271" s="2021" t="str">
        <f>IF(B271="","",(IFERROR(VLOOKUP(B271,[1]Projecten!A$4:X$9452,12,FALSE),"niet bekend")))</f>
        <v/>
      </c>
    </row>
    <row r="272" spans="1:34" s="2077" customFormat="1" x14ac:dyDescent="0.2">
      <c r="A272" s="2002"/>
      <c r="B272" s="2068"/>
      <c r="C272" s="2069"/>
      <c r="D272" s="2070"/>
      <c r="E272" s="2057"/>
      <c r="F272" s="2057"/>
      <c r="G272" s="2057"/>
      <c r="H272" s="2057"/>
      <c r="I272" s="2057"/>
      <c r="J272" s="2071"/>
      <c r="K272" s="2071"/>
      <c r="L272" s="2224"/>
      <c r="M272" s="2224"/>
      <c r="N272" s="2071"/>
      <c r="O272" s="2071"/>
      <c r="P272" s="2072"/>
      <c r="Q272" s="2072"/>
      <c r="R272" s="2072"/>
      <c r="S272" s="2072"/>
      <c r="T272" s="2072"/>
      <c r="U272" s="2061">
        <v>2019</v>
      </c>
      <c r="V272" s="2071"/>
      <c r="W272" s="2073"/>
      <c r="X272" s="2074"/>
      <c r="Y272" s="2057"/>
      <c r="Z272" s="2057"/>
      <c r="AA272" s="2075"/>
      <c r="AB272" s="2057"/>
      <c r="AC272" s="2057"/>
      <c r="AD272" s="2076"/>
      <c r="AE272" s="2067" t="str">
        <f>IF(B272="","",(IFERROR(VLOOKUP(B272,[1]Projecten!A$4:X$9452,5,FALSE),"niet bekend")))</f>
        <v/>
      </c>
      <c r="AF272" s="2021" t="str">
        <f>IF(AE272="","",(IF(F272=0,AH272,(F272/AE272*AH272))))</f>
        <v/>
      </c>
      <c r="AG272" s="2021" t="str">
        <f>IF(B272="","",(IFERROR(VLOOKUP(B272,[1]Projecten!A$4:X$9452,23,FALSE),"niet bekend")))</f>
        <v/>
      </c>
      <c r="AH272" s="2021" t="str">
        <f>IF(B272="","",(IFERROR(VLOOKUP(B272,[1]Projecten!A$4:X$9452,12,FALSE),"niet bekend")))</f>
        <v/>
      </c>
    </row>
    <row r="273" spans="1:34" s="2077" customFormat="1" x14ac:dyDescent="0.2">
      <c r="A273" s="2057"/>
      <c r="B273" s="2179"/>
      <c r="C273" s="2069"/>
      <c r="D273" s="2070" t="s">
        <v>6964</v>
      </c>
      <c r="E273" s="2057"/>
      <c r="F273" s="2057"/>
      <c r="G273" s="2057"/>
      <c r="H273" s="2057"/>
      <c r="I273" s="2057"/>
      <c r="J273" s="2088"/>
      <c r="K273" s="2088"/>
      <c r="L273" s="2231"/>
      <c r="M273" s="2231"/>
      <c r="N273" s="2088"/>
      <c r="O273" s="2088"/>
      <c r="P273" s="2180"/>
      <c r="Q273" s="2180"/>
      <c r="R273" s="2180"/>
      <c r="S273" s="2180"/>
      <c r="T273" s="2180"/>
      <c r="U273" s="2069"/>
      <c r="V273" s="2071"/>
      <c r="W273" s="2073"/>
      <c r="X273" s="2074"/>
      <c r="Y273" s="2078"/>
      <c r="Z273" s="2078"/>
      <c r="AA273" s="2075">
        <v>0.5</v>
      </c>
      <c r="AB273" s="2057"/>
      <c r="AC273" s="2057"/>
      <c r="AD273" s="2076"/>
      <c r="AE273" s="2181"/>
      <c r="AF273" s="2198"/>
      <c r="AG273" s="2198"/>
      <c r="AH273" s="2198"/>
    </row>
    <row r="274" spans="1:34" x14ac:dyDescent="0.2">
      <c r="B274" s="2079"/>
      <c r="J274" s="2081"/>
      <c r="K274" s="2081"/>
      <c r="N274" s="2081"/>
      <c r="O274" s="2081"/>
      <c r="W274" s="2063"/>
      <c r="Z274" s="2083"/>
      <c r="AE274" s="2086"/>
    </row>
    <row r="275" spans="1:34" x14ac:dyDescent="0.2">
      <c r="B275" s="2079"/>
      <c r="J275" s="2081"/>
      <c r="K275" s="2081"/>
      <c r="N275" s="2081"/>
      <c r="O275" s="2081"/>
      <c r="W275" s="2063"/>
      <c r="Z275" s="2083"/>
      <c r="AE275" s="2086"/>
    </row>
    <row r="276" spans="1:34" s="2108" customFormat="1" x14ac:dyDescent="0.2">
      <c r="A276" s="2100"/>
      <c r="B276" s="2101"/>
      <c r="C276" s="2087"/>
      <c r="D276" s="2087"/>
      <c r="E276" s="2100"/>
      <c r="F276" s="2100"/>
      <c r="G276" s="2100"/>
      <c r="H276" s="2100"/>
      <c r="I276" s="2100"/>
      <c r="J276" s="2102"/>
      <c r="K276" s="2102"/>
      <c r="L276" s="2226"/>
      <c r="M276" s="2226"/>
      <c r="N276" s="2102"/>
      <c r="O276" s="2102"/>
      <c r="P276" s="2103"/>
      <c r="Q276" s="2103"/>
      <c r="R276" s="2103"/>
      <c r="S276" s="2103"/>
      <c r="T276" s="2103"/>
      <c r="U276" s="2087"/>
      <c r="V276" s="2104"/>
      <c r="W276" s="2063"/>
      <c r="X276" s="2064"/>
      <c r="Y276" s="2002"/>
      <c r="Z276" s="2083"/>
      <c r="AA276" s="2066"/>
      <c r="AB276" s="2100"/>
      <c r="AC276" s="2100"/>
      <c r="AD276" s="2107"/>
      <c r="AE276" s="2086"/>
      <c r="AF276" s="2021"/>
      <c r="AG276" s="2021"/>
      <c r="AH276" s="2021"/>
    </row>
    <row r="277" spans="1:34" s="2108" customFormat="1" x14ac:dyDescent="0.2">
      <c r="A277" s="2100"/>
      <c r="B277" s="2101"/>
      <c r="C277" s="2087"/>
      <c r="D277" s="2087"/>
      <c r="E277" s="2100"/>
      <c r="F277" s="2100"/>
      <c r="G277" s="2100"/>
      <c r="H277" s="2100"/>
      <c r="I277" s="2100"/>
      <c r="J277" s="2102"/>
      <c r="K277" s="2102"/>
      <c r="L277" s="2226"/>
      <c r="M277" s="2226"/>
      <c r="N277" s="2102"/>
      <c r="O277" s="2102"/>
      <c r="P277" s="2103"/>
      <c r="Q277" s="2103"/>
      <c r="R277" s="2103"/>
      <c r="S277" s="2103"/>
      <c r="T277" s="2103"/>
      <c r="U277" s="2087"/>
      <c r="V277" s="2104"/>
      <c r="W277" s="2063"/>
      <c r="X277" s="2064"/>
      <c r="Y277" s="2002"/>
      <c r="Z277" s="2083"/>
      <c r="AA277" s="2066"/>
      <c r="AB277" s="2100"/>
      <c r="AC277" s="2100"/>
      <c r="AD277" s="2107"/>
      <c r="AE277" s="2086"/>
      <c r="AF277" s="2021"/>
      <c r="AG277" s="2021"/>
      <c r="AH277" s="2021"/>
    </row>
    <row r="278" spans="1:34" s="2156" customFormat="1" x14ac:dyDescent="0.2">
      <c r="A278" s="2139"/>
      <c r="B278" s="2140"/>
      <c r="C278" s="2141"/>
      <c r="D278" s="2141" t="s">
        <v>6326</v>
      </c>
      <c r="E278" s="2142" t="s">
        <v>26</v>
      </c>
      <c r="F278" s="2142">
        <v>4</v>
      </c>
      <c r="G278" s="2142"/>
      <c r="H278" s="2142"/>
      <c r="I278" s="2142"/>
      <c r="J278" s="2143"/>
      <c r="K278" s="2143"/>
      <c r="L278" s="2224"/>
      <c r="M278" s="2224"/>
      <c r="N278" s="2143"/>
      <c r="O278" s="2144"/>
      <c r="P278" s="2145"/>
      <c r="Q278" s="2145"/>
      <c r="R278" s="2145"/>
      <c r="S278" s="2145"/>
      <c r="T278" s="2145"/>
      <c r="U278" s="2146"/>
      <c r="V278" s="2147"/>
      <c r="W278" s="2148">
        <v>27</v>
      </c>
      <c r="X278" s="2149"/>
      <c r="Y278" s="2139" t="s">
        <v>3395</v>
      </c>
      <c r="Z278" s="2150"/>
      <c r="AA278" s="2151">
        <v>100</v>
      </c>
      <c r="AB278" s="2139"/>
      <c r="AC278" s="2152"/>
      <c r="AD278" s="2153"/>
      <c r="AE278" s="2154"/>
      <c r="AF278" s="2155"/>
      <c r="AG278" s="2155"/>
      <c r="AH278" s="2155"/>
    </row>
    <row r="279" spans="1:34" s="2156" customFormat="1" x14ac:dyDescent="0.2">
      <c r="A279" s="2139"/>
      <c r="B279" s="2140"/>
      <c r="C279" s="2141"/>
      <c r="D279" s="2141" t="s">
        <v>7259</v>
      </c>
      <c r="E279" s="2142" t="s">
        <v>26</v>
      </c>
      <c r="F279" s="2142">
        <v>5</v>
      </c>
      <c r="G279" s="2142"/>
      <c r="H279" s="2142"/>
      <c r="I279" s="2142"/>
      <c r="J279" s="2143"/>
      <c r="K279" s="2143"/>
      <c r="L279" s="2224"/>
      <c r="M279" s="2224"/>
      <c r="N279" s="2143"/>
      <c r="O279" s="2144"/>
      <c r="P279" s="2145"/>
      <c r="Q279" s="2145"/>
      <c r="R279" s="2145"/>
      <c r="S279" s="2145"/>
      <c r="T279" s="2145"/>
      <c r="U279" s="2146"/>
      <c r="V279" s="2147"/>
      <c r="W279" s="2148">
        <v>27</v>
      </c>
      <c r="X279" s="2149"/>
      <c r="Y279" s="2139" t="s">
        <v>2265</v>
      </c>
      <c r="Z279" s="2150"/>
      <c r="AA279" s="2151">
        <v>100</v>
      </c>
      <c r="AB279" s="2139"/>
      <c r="AC279" s="2152"/>
      <c r="AD279" s="2153"/>
      <c r="AE279" s="2154"/>
      <c r="AF279" s="2155"/>
      <c r="AG279" s="2155"/>
      <c r="AH279" s="2155"/>
    </row>
    <row r="280" spans="1:34" s="2156" customFormat="1" x14ac:dyDescent="0.2">
      <c r="A280" s="2139"/>
      <c r="B280" s="2140"/>
      <c r="C280" s="2141"/>
      <c r="D280" s="2141" t="s">
        <v>6159</v>
      </c>
      <c r="E280" s="2142" t="s">
        <v>26</v>
      </c>
      <c r="F280" s="2142">
        <v>8</v>
      </c>
      <c r="G280" s="2142"/>
      <c r="H280" s="2142"/>
      <c r="I280" s="2142"/>
      <c r="J280" s="2143"/>
      <c r="K280" s="2143"/>
      <c r="L280" s="2224"/>
      <c r="M280" s="2224"/>
      <c r="N280" s="2143"/>
      <c r="O280" s="2144"/>
      <c r="P280" s="2145"/>
      <c r="Q280" s="2145"/>
      <c r="R280" s="2145"/>
      <c r="S280" s="2145"/>
      <c r="T280" s="2145"/>
      <c r="U280" s="2146"/>
      <c r="V280" s="2147"/>
      <c r="W280" s="2148">
        <v>27</v>
      </c>
      <c r="X280" s="2149"/>
      <c r="Y280" s="2139" t="s">
        <v>3395</v>
      </c>
      <c r="Z280" s="2150"/>
      <c r="AA280" s="2151">
        <v>160</v>
      </c>
      <c r="AB280" s="2139"/>
      <c r="AC280" s="2152"/>
      <c r="AD280" s="2153"/>
      <c r="AE280" s="2154"/>
      <c r="AF280" s="2155"/>
      <c r="AG280" s="2155"/>
      <c r="AH280" s="2155"/>
    </row>
    <row r="281" spans="1:34" s="2123" customFormat="1" x14ac:dyDescent="0.2">
      <c r="A281" s="2109"/>
      <c r="B281" s="2110"/>
      <c r="C281" s="2110"/>
      <c r="D281" s="2111"/>
      <c r="E281" s="2111"/>
      <c r="F281" s="2111"/>
      <c r="G281" s="2111"/>
      <c r="H281" s="2111"/>
      <c r="I281" s="2111"/>
      <c r="J281" s="2112"/>
      <c r="K281" s="2112"/>
      <c r="L281" s="2229"/>
      <c r="M281" s="2229"/>
      <c r="N281" s="2112"/>
      <c r="O281" s="2113"/>
      <c r="P281" s="2113"/>
      <c r="Q281" s="2113"/>
      <c r="R281" s="2113"/>
      <c r="S281" s="2113"/>
      <c r="T281" s="2113"/>
      <c r="U281" s="2114"/>
      <c r="V281" s="2115"/>
      <c r="W281" s="2116"/>
      <c r="X281" s="2117"/>
      <c r="Y281" s="2118"/>
      <c r="Z281" s="2118"/>
      <c r="AA281" s="2118"/>
      <c r="AB281" s="2109"/>
      <c r="AC281" s="2119"/>
      <c r="AD281" s="2120"/>
      <c r="AE281" s="2121"/>
      <c r="AF281" s="2122"/>
      <c r="AG281" s="2122"/>
      <c r="AH281" s="2122"/>
    </row>
    <row r="282" spans="1:34" s="2054" customFormat="1" x14ac:dyDescent="0.2">
      <c r="A282" s="2038"/>
      <c r="B282" s="2039"/>
      <c r="C282" s="2039"/>
      <c r="D282" s="2040">
        <f>SUM(G282:I282)</f>
        <v>0</v>
      </c>
      <c r="E282" s="2038"/>
      <c r="F282" s="2038">
        <f>SUM(F283:F292)</f>
        <v>8</v>
      </c>
      <c r="G282" s="2038">
        <f>SUM(G283:G292)</f>
        <v>0</v>
      </c>
      <c r="H282" s="2038">
        <f>SUM(H283:H292)</f>
        <v>0</v>
      </c>
      <c r="I282" s="2038">
        <f>SUM(I283:I292)</f>
        <v>0</v>
      </c>
      <c r="J282" s="2041"/>
      <c r="K282" s="2041"/>
      <c r="L282" s="2224"/>
      <c r="M282" s="2224"/>
      <c r="N282" s="2041"/>
      <c r="O282" s="2042"/>
      <c r="P282" s="2042"/>
      <c r="Q282" s="2042"/>
      <c r="R282" s="2042"/>
      <c r="S282" s="2042"/>
      <c r="T282" s="2042"/>
      <c r="U282" s="2043">
        <v>27</v>
      </c>
      <c r="V282" s="2044"/>
      <c r="W282" s="2045"/>
      <c r="X282" s="2046"/>
      <c r="Y282" s="2047"/>
      <c r="Z282" s="2048">
        <f>SUM(AA282:AA292)</f>
        <v>160</v>
      </c>
      <c r="AA282" s="2049"/>
      <c r="AB282" s="2049">
        <v>0</v>
      </c>
      <c r="AC282" s="2050">
        <f>Z282-AB282</f>
        <v>160</v>
      </c>
      <c r="AD282" s="2051" t="str">
        <f>CONCATENATE("week ",U282)</f>
        <v>week 27</v>
      </c>
      <c r="AE282" s="2052"/>
      <c r="AF282" s="2053">
        <f>SUM(AF283:AF292)</f>
        <v>0</v>
      </c>
      <c r="AG282" s="2053"/>
      <c r="AH282" s="2053"/>
    </row>
    <row r="283" spans="1:34" x14ac:dyDescent="0.2">
      <c r="B283" s="2055"/>
      <c r="C283" s="2056"/>
      <c r="D283" s="2057"/>
      <c r="E283" s="2058"/>
      <c r="F283" s="2058"/>
      <c r="G283" s="2058"/>
      <c r="H283" s="2058"/>
      <c r="I283" s="2058"/>
      <c r="J283" s="2059"/>
      <c r="K283" s="2059"/>
      <c r="L283" s="2225"/>
      <c r="M283" s="2225"/>
      <c r="N283" s="2059"/>
      <c r="O283" s="2060"/>
      <c r="P283" s="2060"/>
      <c r="Q283" s="2060"/>
      <c r="R283" s="2060"/>
      <c r="S283" s="2060"/>
      <c r="T283" s="2060"/>
      <c r="U283" s="2061" t="s">
        <v>6248</v>
      </c>
      <c r="W283" s="2063"/>
      <c r="Z283" s="2065" t="s">
        <v>4856</v>
      </c>
      <c r="AE283" s="2067" t="str">
        <f>IF(B283="","",(IFERROR(VLOOKUP(B283,[1]Projecten!A$4:X$9452,5,FALSE),"niet bekend")))</f>
        <v/>
      </c>
      <c r="AF283" s="2021" t="str">
        <f>IF(AE283="","",(IF(F283=0,AH283,(F283/AE283*AH283))))</f>
        <v/>
      </c>
      <c r="AG283" s="2021" t="str">
        <f>IF(B283="","",(IFERROR(VLOOKUP(B283,[1]Projecten!A$4:X$9452,23,FALSE),"niet bekend")))</f>
        <v/>
      </c>
      <c r="AH283" s="2021" t="str">
        <f>IF(B283="","",(IFERROR(VLOOKUP(B283,[1]Projecten!A$4:X$9452,12,FALSE),"niet bekend")))</f>
        <v/>
      </c>
    </row>
    <row r="284" spans="1:34" s="2077" customFormat="1" x14ac:dyDescent="0.2">
      <c r="A284" s="2002"/>
      <c r="B284" s="2068"/>
      <c r="C284" s="2069"/>
      <c r="D284" s="2070"/>
      <c r="E284" s="2057"/>
      <c r="F284" s="2057"/>
      <c r="G284" s="2057"/>
      <c r="H284" s="2057"/>
      <c r="I284" s="2057"/>
      <c r="J284" s="2071"/>
      <c r="K284" s="2071"/>
      <c r="L284" s="2224"/>
      <c r="M284" s="2224"/>
      <c r="N284" s="2071"/>
      <c r="O284" s="2071"/>
      <c r="P284" s="2072"/>
      <c r="Q284" s="2072"/>
      <c r="R284" s="2072"/>
      <c r="S284" s="2072"/>
      <c r="T284" s="2072"/>
      <c r="U284" s="2061">
        <v>2019</v>
      </c>
      <c r="V284" s="2071"/>
      <c r="W284" s="2073"/>
      <c r="X284" s="2074"/>
      <c r="Y284" s="2057"/>
      <c r="Z284" s="2057"/>
      <c r="AA284" s="2075"/>
      <c r="AB284" s="2057"/>
      <c r="AC284" s="2057"/>
      <c r="AD284" s="2076"/>
      <c r="AE284" s="2067" t="str">
        <f>IF(B284="","",(IFERROR(VLOOKUP(B284,[1]Projecten!A$4:X$9452,5,FALSE),"niet bekend")))</f>
        <v/>
      </c>
      <c r="AF284" s="2021" t="str">
        <f>IF(AE284="","",(IF(F284=0,AH284,(F284/AE284*AH284))))</f>
        <v/>
      </c>
      <c r="AG284" s="2021" t="str">
        <f>IF(B284="","",(IFERROR(VLOOKUP(B284,[1]Projecten!A$4:X$9452,23,FALSE),"niet bekend")))</f>
        <v/>
      </c>
      <c r="AH284" s="2021" t="str">
        <f>IF(B284="","",(IFERROR(VLOOKUP(B284,[1]Projecten!A$4:X$9452,12,FALSE),"niet bekend")))</f>
        <v/>
      </c>
    </row>
    <row r="285" spans="1:34" x14ac:dyDescent="0.2">
      <c r="B285" s="2079"/>
      <c r="J285" s="2081"/>
      <c r="K285" s="2081"/>
      <c r="N285" s="2081"/>
      <c r="O285" s="2081"/>
      <c r="W285" s="2063"/>
      <c r="Z285" s="2083"/>
      <c r="AE285" s="2086"/>
    </row>
    <row r="286" spans="1:34" x14ac:dyDescent="0.2">
      <c r="B286" s="2079"/>
      <c r="J286" s="2081"/>
      <c r="K286" s="2081"/>
      <c r="N286" s="2081"/>
      <c r="O286" s="2081"/>
      <c r="W286" s="2063"/>
      <c r="Z286" s="2083"/>
      <c r="AE286" s="2086"/>
    </row>
    <row r="287" spans="1:34" x14ac:dyDescent="0.2">
      <c r="B287" s="2079"/>
      <c r="J287" s="2081"/>
      <c r="K287" s="2081"/>
      <c r="N287" s="2081"/>
      <c r="O287" s="2081"/>
      <c r="W287" s="2063"/>
      <c r="Z287" s="2083"/>
      <c r="AE287" s="2086"/>
    </row>
    <row r="288" spans="1:34" s="2108" customFormat="1" x14ac:dyDescent="0.2">
      <c r="A288" s="2100"/>
      <c r="B288" s="2101"/>
      <c r="C288" s="2087"/>
      <c r="D288" s="2087"/>
      <c r="E288" s="2100"/>
      <c r="F288" s="2100"/>
      <c r="G288" s="2100"/>
      <c r="H288" s="2100"/>
      <c r="I288" s="2100"/>
      <c r="J288" s="2102"/>
      <c r="K288" s="2102"/>
      <c r="L288" s="2226"/>
      <c r="M288" s="2226"/>
      <c r="N288" s="2102"/>
      <c r="O288" s="2102"/>
      <c r="P288" s="2103"/>
      <c r="Q288" s="2103"/>
      <c r="R288" s="2103"/>
      <c r="S288" s="2103"/>
      <c r="T288" s="2103"/>
      <c r="U288" s="2087"/>
      <c r="V288" s="2104"/>
      <c r="W288" s="2063"/>
      <c r="X288" s="2064"/>
      <c r="Y288" s="2002"/>
      <c r="Z288" s="2083"/>
      <c r="AA288" s="2066"/>
      <c r="AB288" s="2100"/>
      <c r="AC288" s="2100"/>
      <c r="AD288" s="2107"/>
      <c r="AE288" s="2086"/>
      <c r="AF288" s="2021"/>
      <c r="AG288" s="2021"/>
      <c r="AH288" s="2021"/>
    </row>
    <row r="289" spans="1:35" s="2108" customFormat="1" x14ac:dyDescent="0.2">
      <c r="A289" s="2100"/>
      <c r="B289" s="2101"/>
      <c r="C289" s="2087"/>
      <c r="D289" s="2087"/>
      <c r="E289" s="2100"/>
      <c r="F289" s="2100"/>
      <c r="G289" s="2100"/>
      <c r="H289" s="2100"/>
      <c r="I289" s="2100"/>
      <c r="J289" s="2102"/>
      <c r="K289" s="2102"/>
      <c r="L289" s="2226"/>
      <c r="M289" s="2226"/>
      <c r="N289" s="2102"/>
      <c r="O289" s="2102"/>
      <c r="P289" s="2103"/>
      <c r="Q289" s="2103"/>
      <c r="R289" s="2103"/>
      <c r="S289" s="2103"/>
      <c r="T289" s="2103"/>
      <c r="U289" s="2087"/>
      <c r="V289" s="2104"/>
      <c r="W289" s="2063"/>
      <c r="X289" s="2064"/>
      <c r="Y289" s="2002"/>
      <c r="Z289" s="2083"/>
      <c r="AA289" s="2066"/>
      <c r="AB289" s="2100"/>
      <c r="AC289" s="2100"/>
      <c r="AD289" s="2107"/>
      <c r="AE289" s="2086"/>
      <c r="AF289" s="2021"/>
      <c r="AG289" s="2021"/>
      <c r="AH289" s="2021"/>
    </row>
    <row r="290" spans="1:35" x14ac:dyDescent="0.2">
      <c r="B290" s="2079"/>
      <c r="J290" s="2081"/>
      <c r="K290" s="2081"/>
      <c r="N290" s="2081"/>
      <c r="O290" s="2081"/>
      <c r="W290" s="2063"/>
      <c r="Z290" s="2083"/>
      <c r="AE290" s="2067"/>
      <c r="AI290" s="2137"/>
    </row>
    <row r="291" spans="1:35" s="2156" customFormat="1" x14ac:dyDescent="0.2">
      <c r="A291" s="2139"/>
      <c r="B291" s="2140"/>
      <c r="C291" s="2141"/>
      <c r="D291" s="2141" t="s">
        <v>6159</v>
      </c>
      <c r="E291" s="2142" t="s">
        <v>26</v>
      </c>
      <c r="F291" s="2142">
        <v>8</v>
      </c>
      <c r="G291" s="2142"/>
      <c r="H291" s="2142"/>
      <c r="I291" s="2142"/>
      <c r="J291" s="2143"/>
      <c r="K291" s="2143"/>
      <c r="L291" s="2224"/>
      <c r="M291" s="2224"/>
      <c r="N291" s="2143"/>
      <c r="O291" s="2144"/>
      <c r="P291" s="2145"/>
      <c r="Q291" s="2145"/>
      <c r="R291" s="2145"/>
      <c r="S291" s="2145"/>
      <c r="T291" s="2145"/>
      <c r="U291" s="2146"/>
      <c r="V291" s="2147"/>
      <c r="W291" s="2148">
        <v>28</v>
      </c>
      <c r="X291" s="2149"/>
      <c r="Y291" s="2139" t="s">
        <v>3395</v>
      </c>
      <c r="Z291" s="2150"/>
      <c r="AA291" s="2151">
        <v>160</v>
      </c>
      <c r="AB291" s="2139"/>
      <c r="AC291" s="2152"/>
      <c r="AD291" s="2153"/>
      <c r="AE291" s="2154"/>
      <c r="AF291" s="2155"/>
      <c r="AG291" s="2155"/>
      <c r="AH291" s="2155"/>
    </row>
    <row r="292" spans="1:35" s="2123" customFormat="1" x14ac:dyDescent="0.2">
      <c r="A292" s="2109"/>
      <c r="B292" s="2110"/>
      <c r="C292" s="2110"/>
      <c r="D292" s="2111"/>
      <c r="E292" s="2111"/>
      <c r="F292" s="2111"/>
      <c r="G292" s="2111"/>
      <c r="H292" s="2111"/>
      <c r="I292" s="2111"/>
      <c r="J292" s="2112"/>
      <c r="K292" s="2112"/>
      <c r="L292" s="2229"/>
      <c r="M292" s="2229"/>
      <c r="N292" s="2112"/>
      <c r="O292" s="2113"/>
      <c r="P292" s="2113"/>
      <c r="Q292" s="2113"/>
      <c r="R292" s="2113"/>
      <c r="S292" s="2113"/>
      <c r="T292" s="2113"/>
      <c r="U292" s="2114"/>
      <c r="V292" s="2115"/>
      <c r="W292" s="2116"/>
      <c r="X292" s="2117"/>
      <c r="Y292" s="2118"/>
      <c r="Z292" s="2118"/>
      <c r="AA292" s="2118"/>
      <c r="AB292" s="2109"/>
      <c r="AC292" s="2119"/>
      <c r="AD292" s="2120"/>
      <c r="AE292" s="2121"/>
      <c r="AF292" s="2122"/>
      <c r="AG292" s="2122"/>
      <c r="AH292" s="2122"/>
    </row>
    <row r="293" spans="1:35" s="2054" customFormat="1" x14ac:dyDescent="0.2">
      <c r="A293" s="2038"/>
      <c r="B293" s="2039"/>
      <c r="C293" s="2039"/>
      <c r="D293" s="2040">
        <f>SUM(G293:I293)</f>
        <v>0</v>
      </c>
      <c r="E293" s="2038"/>
      <c r="F293" s="2038">
        <f>SUM(F294:F303)</f>
        <v>8</v>
      </c>
      <c r="G293" s="2038">
        <f>SUM(G294:G303)</f>
        <v>0</v>
      </c>
      <c r="H293" s="2038">
        <f>SUM(H294:H303)</f>
        <v>0</v>
      </c>
      <c r="I293" s="2038">
        <f>SUM(I294:I303)</f>
        <v>0</v>
      </c>
      <c r="J293" s="2041"/>
      <c r="K293" s="2041"/>
      <c r="L293" s="2224"/>
      <c r="M293" s="2224"/>
      <c r="N293" s="2041"/>
      <c r="O293" s="2042"/>
      <c r="P293" s="2042"/>
      <c r="Q293" s="2042"/>
      <c r="R293" s="2042"/>
      <c r="S293" s="2042"/>
      <c r="T293" s="2042"/>
      <c r="U293" s="2043">
        <v>28</v>
      </c>
      <c r="V293" s="2044"/>
      <c r="W293" s="2045"/>
      <c r="X293" s="2046"/>
      <c r="Y293" s="2047"/>
      <c r="Z293" s="2048">
        <f>SUM(AA293:AA303)</f>
        <v>160</v>
      </c>
      <c r="AA293" s="2049"/>
      <c r="AB293" s="2049">
        <v>0</v>
      </c>
      <c r="AC293" s="2050">
        <f>Z293-AB293</f>
        <v>160</v>
      </c>
      <c r="AD293" s="2051" t="str">
        <f>CONCATENATE("week ",U293)</f>
        <v>week 28</v>
      </c>
      <c r="AE293" s="2052"/>
      <c r="AF293" s="2053">
        <f>SUM(AF294:AF303)</f>
        <v>0</v>
      </c>
      <c r="AG293" s="2053"/>
      <c r="AH293" s="2053"/>
    </row>
    <row r="294" spans="1:35" x14ac:dyDescent="0.2">
      <c r="B294" s="2055"/>
      <c r="C294" s="2056"/>
      <c r="D294" s="2057"/>
      <c r="E294" s="2058"/>
      <c r="F294" s="2058"/>
      <c r="G294" s="2058"/>
      <c r="H294" s="2058"/>
      <c r="I294" s="2058"/>
      <c r="J294" s="2059"/>
      <c r="K294" s="2059"/>
      <c r="L294" s="2225"/>
      <c r="M294" s="2225"/>
      <c r="N294" s="2059"/>
      <c r="O294" s="2060"/>
      <c r="P294" s="2060"/>
      <c r="Q294" s="2060"/>
      <c r="R294" s="2060"/>
      <c r="S294" s="2060"/>
      <c r="T294" s="2060"/>
      <c r="U294" s="2061" t="s">
        <v>6249</v>
      </c>
      <c r="W294" s="2063"/>
      <c r="Z294" s="2065" t="s">
        <v>4856</v>
      </c>
      <c r="AE294" s="2067" t="str">
        <f>IF(B294="","",(IFERROR(VLOOKUP(B294,[1]Projecten!A$4:X$9452,5,FALSE),"niet bekend")))</f>
        <v/>
      </c>
      <c r="AF294" s="2021" t="str">
        <f>IF(AE294="","",(IF(F294=0,AH294,(F294/AE294*AH294))))</f>
        <v/>
      </c>
      <c r="AG294" s="2021" t="str">
        <f>IF(B294="","",(IFERROR(VLOOKUP(B294,[1]Projecten!A$4:X$9452,23,FALSE),"niet bekend")))</f>
        <v/>
      </c>
      <c r="AH294" s="2021" t="str">
        <f>IF(B294="","",(IFERROR(VLOOKUP(B294,[1]Projecten!A$4:X$9452,12,FALSE),"niet bekend")))</f>
        <v/>
      </c>
    </row>
    <row r="295" spans="1:35" s="2077" customFormat="1" x14ac:dyDescent="0.2">
      <c r="A295" s="2002"/>
      <c r="B295" s="2068"/>
      <c r="C295" s="2069"/>
      <c r="D295" s="2070"/>
      <c r="E295" s="2057"/>
      <c r="F295" s="2057"/>
      <c r="G295" s="2057"/>
      <c r="H295" s="2057"/>
      <c r="I295" s="2057"/>
      <c r="J295" s="2071"/>
      <c r="K295" s="2071"/>
      <c r="L295" s="2224"/>
      <c r="M295" s="2224"/>
      <c r="N295" s="2071"/>
      <c r="O295" s="2071"/>
      <c r="P295" s="2072"/>
      <c r="Q295" s="2072"/>
      <c r="R295" s="2072"/>
      <c r="S295" s="2072"/>
      <c r="T295" s="2072"/>
      <c r="U295" s="2061">
        <v>2019</v>
      </c>
      <c r="V295" s="2071"/>
      <c r="W295" s="2073"/>
      <c r="X295" s="2074"/>
      <c r="Y295" s="2057"/>
      <c r="Z295" s="2057"/>
      <c r="AA295" s="2075"/>
      <c r="AB295" s="2057"/>
      <c r="AC295" s="2057"/>
      <c r="AD295" s="2076"/>
      <c r="AE295" s="2067" t="str">
        <f>IF(B295="","",(IFERROR(VLOOKUP(B295,[1]Projecten!A$4:X$9452,5,FALSE),"niet bekend")))</f>
        <v/>
      </c>
      <c r="AF295" s="2021" t="str">
        <f>IF(AE295="","",(IF(F295=0,AH295,(F295/AE295*AH295))))</f>
        <v/>
      </c>
      <c r="AG295" s="2021" t="str">
        <f>IF(B295="","",(IFERROR(VLOOKUP(B295,[1]Projecten!A$4:X$9452,23,FALSE),"niet bekend")))</f>
        <v/>
      </c>
      <c r="AH295" s="2021" t="str">
        <f>IF(B295="","",(IFERROR(VLOOKUP(B295,[1]Projecten!A$4:X$9452,12,FALSE),"niet bekend")))</f>
        <v/>
      </c>
    </row>
    <row r="296" spans="1:35" x14ac:dyDescent="0.2">
      <c r="B296" s="2079"/>
      <c r="J296" s="2081"/>
      <c r="K296" s="2081"/>
      <c r="N296" s="2081"/>
      <c r="O296" s="2081"/>
      <c r="W296" s="2063"/>
      <c r="Z296" s="2083"/>
      <c r="AE296" s="2086"/>
    </row>
    <row r="297" spans="1:35" x14ac:dyDescent="0.2">
      <c r="B297" s="2079"/>
      <c r="J297" s="2081"/>
      <c r="K297" s="2081"/>
      <c r="N297" s="2081"/>
      <c r="O297" s="2081"/>
      <c r="W297" s="2063"/>
      <c r="Z297" s="2083"/>
      <c r="AE297" s="2086"/>
    </row>
    <row r="298" spans="1:35" x14ac:dyDescent="0.2">
      <c r="B298" s="2079"/>
      <c r="J298" s="2081"/>
      <c r="K298" s="2081"/>
      <c r="N298" s="2081"/>
      <c r="O298" s="2081"/>
      <c r="W298" s="2063"/>
      <c r="Z298" s="2083"/>
      <c r="AE298" s="2086"/>
    </row>
    <row r="299" spans="1:35" s="2108" customFormat="1" x14ac:dyDescent="0.2">
      <c r="A299" s="2100"/>
      <c r="B299" s="2101"/>
      <c r="C299" s="2087"/>
      <c r="D299" s="2087"/>
      <c r="E299" s="2100"/>
      <c r="F299" s="2100"/>
      <c r="G299" s="2100"/>
      <c r="H299" s="2100"/>
      <c r="I299" s="2100"/>
      <c r="J299" s="2102"/>
      <c r="K299" s="2102"/>
      <c r="L299" s="2226"/>
      <c r="M299" s="2226"/>
      <c r="N299" s="2102"/>
      <c r="O299" s="2102"/>
      <c r="P299" s="2103"/>
      <c r="Q299" s="2103"/>
      <c r="R299" s="2103"/>
      <c r="S299" s="2103"/>
      <c r="T299" s="2103"/>
      <c r="U299" s="2087"/>
      <c r="V299" s="2104"/>
      <c r="W299" s="2063"/>
      <c r="X299" s="2064"/>
      <c r="Y299" s="2002"/>
      <c r="Z299" s="2083"/>
      <c r="AA299" s="2066"/>
      <c r="AB299" s="2100"/>
      <c r="AC299" s="2100"/>
      <c r="AD299" s="2107"/>
      <c r="AE299" s="2086"/>
      <c r="AF299" s="2021"/>
      <c r="AG299" s="2021"/>
      <c r="AH299" s="2021"/>
    </row>
    <row r="300" spans="1:35" s="2108" customFormat="1" x14ac:dyDescent="0.2">
      <c r="A300" s="2100"/>
      <c r="B300" s="2101"/>
      <c r="C300" s="2087"/>
      <c r="D300" s="2087"/>
      <c r="E300" s="2100"/>
      <c r="F300" s="2100"/>
      <c r="G300" s="2100"/>
      <c r="H300" s="2100"/>
      <c r="I300" s="2100"/>
      <c r="J300" s="2102"/>
      <c r="K300" s="2102"/>
      <c r="L300" s="2226"/>
      <c r="M300" s="2226"/>
      <c r="N300" s="2102"/>
      <c r="O300" s="2102"/>
      <c r="P300" s="2103"/>
      <c r="Q300" s="2103"/>
      <c r="R300" s="2103"/>
      <c r="S300" s="2103"/>
      <c r="T300" s="2103"/>
      <c r="U300" s="2087"/>
      <c r="V300" s="2104"/>
      <c r="W300" s="2063"/>
      <c r="X300" s="2064"/>
      <c r="Y300" s="2002"/>
      <c r="Z300" s="2083"/>
      <c r="AA300" s="2066"/>
      <c r="AB300" s="2100"/>
      <c r="AC300" s="2100"/>
      <c r="AD300" s="2107"/>
      <c r="AE300" s="2086"/>
      <c r="AF300" s="2021"/>
      <c r="AG300" s="2021"/>
      <c r="AH300" s="2021"/>
    </row>
    <row r="301" spans="1:35" x14ac:dyDescent="0.2">
      <c r="B301" s="2079"/>
      <c r="J301" s="2081"/>
      <c r="K301" s="2081"/>
      <c r="N301" s="2081"/>
      <c r="O301" s="2081"/>
      <c r="W301" s="2063"/>
      <c r="Z301" s="2083"/>
      <c r="AE301" s="2067"/>
      <c r="AI301" s="2137"/>
    </row>
    <row r="302" spans="1:35" s="2156" customFormat="1" x14ac:dyDescent="0.2">
      <c r="A302" s="2139"/>
      <c r="B302" s="2140"/>
      <c r="C302" s="2141"/>
      <c r="D302" s="2141" t="s">
        <v>6159</v>
      </c>
      <c r="E302" s="2142" t="s">
        <v>26</v>
      </c>
      <c r="F302" s="2142">
        <v>8</v>
      </c>
      <c r="G302" s="2142"/>
      <c r="H302" s="2142"/>
      <c r="I302" s="2142"/>
      <c r="J302" s="2143"/>
      <c r="K302" s="2143"/>
      <c r="L302" s="2224"/>
      <c r="M302" s="2224"/>
      <c r="N302" s="2143"/>
      <c r="O302" s="2144"/>
      <c r="P302" s="2145"/>
      <c r="Q302" s="2145"/>
      <c r="R302" s="2145"/>
      <c r="S302" s="2145"/>
      <c r="T302" s="2145"/>
      <c r="U302" s="2146"/>
      <c r="V302" s="2147"/>
      <c r="W302" s="2148">
        <v>29</v>
      </c>
      <c r="X302" s="2149"/>
      <c r="Y302" s="2139" t="s">
        <v>3395</v>
      </c>
      <c r="Z302" s="2150"/>
      <c r="AA302" s="2151">
        <v>160</v>
      </c>
      <c r="AB302" s="2139"/>
      <c r="AC302" s="2152"/>
      <c r="AD302" s="2153"/>
      <c r="AE302" s="2154"/>
      <c r="AF302" s="2155"/>
      <c r="AG302" s="2155"/>
      <c r="AH302" s="2155"/>
    </row>
    <row r="303" spans="1:35" s="2123" customFormat="1" x14ac:dyDescent="0.2">
      <c r="A303" s="2109"/>
      <c r="B303" s="2110"/>
      <c r="C303" s="2110"/>
      <c r="D303" s="2111"/>
      <c r="E303" s="2111"/>
      <c r="F303" s="2111"/>
      <c r="G303" s="2111"/>
      <c r="H303" s="2111"/>
      <c r="I303" s="2111"/>
      <c r="J303" s="2112"/>
      <c r="K303" s="2112"/>
      <c r="L303" s="2229"/>
      <c r="M303" s="2229"/>
      <c r="N303" s="2112"/>
      <c r="O303" s="2113"/>
      <c r="P303" s="2113"/>
      <c r="Q303" s="2113"/>
      <c r="R303" s="2113"/>
      <c r="S303" s="2113"/>
      <c r="T303" s="2113"/>
      <c r="U303" s="2114"/>
      <c r="V303" s="2115"/>
      <c r="W303" s="2116"/>
      <c r="X303" s="2117"/>
      <c r="Y303" s="2118"/>
      <c r="Z303" s="2118"/>
      <c r="AA303" s="2118"/>
      <c r="AB303" s="2109"/>
      <c r="AC303" s="2119"/>
      <c r="AD303" s="2120"/>
      <c r="AE303" s="2121"/>
      <c r="AF303" s="2122"/>
      <c r="AG303" s="2122"/>
      <c r="AH303" s="2122"/>
    </row>
    <row r="304" spans="1:35" s="2054" customFormat="1" x14ac:dyDescent="0.2">
      <c r="A304" s="2038"/>
      <c r="B304" s="2039"/>
      <c r="C304" s="2039"/>
      <c r="D304" s="2040">
        <f>SUM(G304:I304)</f>
        <v>0</v>
      </c>
      <c r="E304" s="2038"/>
      <c r="F304" s="2038">
        <f>SUM(F305:F315)</f>
        <v>8</v>
      </c>
      <c r="G304" s="2038">
        <f>SUM(G305:G315)</f>
        <v>0</v>
      </c>
      <c r="H304" s="2038">
        <f>SUM(H305:H315)</f>
        <v>0</v>
      </c>
      <c r="I304" s="2038">
        <f>SUM(I305:I315)</f>
        <v>0</v>
      </c>
      <c r="J304" s="2041"/>
      <c r="K304" s="2041"/>
      <c r="L304" s="2224"/>
      <c r="M304" s="2224"/>
      <c r="N304" s="2041"/>
      <c r="O304" s="2042"/>
      <c r="P304" s="2042"/>
      <c r="Q304" s="2042"/>
      <c r="R304" s="2042"/>
      <c r="S304" s="2042"/>
      <c r="T304" s="2042"/>
      <c r="U304" s="2043">
        <v>29</v>
      </c>
      <c r="V304" s="2044"/>
      <c r="W304" s="2045"/>
      <c r="X304" s="2046"/>
      <c r="Y304" s="2047"/>
      <c r="Z304" s="2048">
        <f>SUM(AA304:AA315)</f>
        <v>160</v>
      </c>
      <c r="AA304" s="2049"/>
      <c r="AB304" s="2049">
        <v>0</v>
      </c>
      <c r="AC304" s="2050">
        <f>Z304-AB304</f>
        <v>160</v>
      </c>
      <c r="AD304" s="2051" t="str">
        <f>CONCATENATE("week ",U304)</f>
        <v>week 29</v>
      </c>
      <c r="AE304" s="2052"/>
      <c r="AF304" s="2053">
        <f>SUM(AF305:AF315)</f>
        <v>0</v>
      </c>
      <c r="AG304" s="2053"/>
      <c r="AH304" s="2053"/>
    </row>
    <row r="305" spans="1:35" x14ac:dyDescent="0.2">
      <c r="B305" s="2055"/>
      <c r="C305" s="2056"/>
      <c r="D305" s="2057"/>
      <c r="E305" s="2058"/>
      <c r="F305" s="2058"/>
      <c r="G305" s="2058"/>
      <c r="H305" s="2058"/>
      <c r="I305" s="2058"/>
      <c r="J305" s="2059"/>
      <c r="K305" s="2059"/>
      <c r="L305" s="2225"/>
      <c r="M305" s="2225"/>
      <c r="N305" s="2059"/>
      <c r="O305" s="2060"/>
      <c r="P305" s="2060"/>
      <c r="Q305" s="2060"/>
      <c r="R305" s="2060"/>
      <c r="S305" s="2060"/>
      <c r="T305" s="2060"/>
      <c r="U305" s="2061" t="s">
        <v>6250</v>
      </c>
      <c r="W305" s="2063"/>
      <c r="Z305" s="2065" t="s">
        <v>4856</v>
      </c>
      <c r="AE305" s="2067" t="str">
        <f>IF(B305="","",(IFERROR(VLOOKUP(B305,[1]Projecten!A$4:X$9452,5,FALSE),"niet bekend")))</f>
        <v/>
      </c>
      <c r="AF305" s="2021" t="str">
        <f>IF(AE305="","",(IF(F305=0,AH305,(F305/AE305*AH305))))</f>
        <v/>
      </c>
      <c r="AG305" s="2021" t="str">
        <f>IF(B305="","",(IFERROR(VLOOKUP(B305,[1]Projecten!A$4:X$9452,23,FALSE),"niet bekend")))</f>
        <v/>
      </c>
      <c r="AH305" s="2021" t="str">
        <f>IF(B305="","",(IFERROR(VLOOKUP(B305,[1]Projecten!A$4:X$9452,12,FALSE),"niet bekend")))</f>
        <v/>
      </c>
    </row>
    <row r="306" spans="1:35" x14ac:dyDescent="0.2">
      <c r="B306" s="2079"/>
      <c r="D306" s="2070" t="s">
        <v>6390</v>
      </c>
      <c r="J306" s="2081"/>
      <c r="K306" s="2081"/>
      <c r="N306" s="2081"/>
      <c r="O306" s="2081"/>
      <c r="W306" s="2063"/>
      <c r="Z306" s="2083"/>
      <c r="AE306" s="2086"/>
    </row>
    <row r="307" spans="1:35" x14ac:dyDescent="0.2">
      <c r="B307" s="2079"/>
      <c r="J307" s="2081"/>
      <c r="K307" s="2081"/>
      <c r="N307" s="2081"/>
      <c r="O307" s="2081"/>
      <c r="W307" s="2063"/>
      <c r="Z307" s="2083"/>
      <c r="AE307" s="2086"/>
    </row>
    <row r="308" spans="1:35" x14ac:dyDescent="0.2">
      <c r="B308" s="2079"/>
      <c r="J308" s="2081"/>
      <c r="K308" s="2081"/>
      <c r="N308" s="2081"/>
      <c r="O308" s="2081"/>
      <c r="W308" s="2063"/>
      <c r="Z308" s="2083"/>
      <c r="AE308" s="2086"/>
    </row>
    <row r="309" spans="1:35" s="2108" customFormat="1" x14ac:dyDescent="0.2">
      <c r="A309" s="2100"/>
      <c r="B309" s="2101"/>
      <c r="C309" s="2087"/>
      <c r="D309" s="2087"/>
      <c r="E309" s="2100"/>
      <c r="F309" s="2100"/>
      <c r="G309" s="2100"/>
      <c r="H309" s="2100"/>
      <c r="I309" s="2100"/>
      <c r="J309" s="2102"/>
      <c r="K309" s="2102"/>
      <c r="L309" s="2226"/>
      <c r="M309" s="2226"/>
      <c r="N309" s="2102"/>
      <c r="O309" s="2102"/>
      <c r="P309" s="2103"/>
      <c r="Q309" s="2103"/>
      <c r="R309" s="2103"/>
      <c r="S309" s="2103"/>
      <c r="T309" s="2103"/>
      <c r="U309" s="2087"/>
      <c r="V309" s="2104"/>
      <c r="W309" s="2063"/>
      <c r="X309" s="2064"/>
      <c r="Y309" s="2002"/>
      <c r="Z309" s="2083"/>
      <c r="AA309" s="2066"/>
      <c r="AB309" s="2100"/>
      <c r="AC309" s="2100"/>
      <c r="AD309" s="2107"/>
      <c r="AE309" s="2086"/>
      <c r="AF309" s="2021"/>
      <c r="AG309" s="2021"/>
      <c r="AH309" s="2021"/>
    </row>
    <row r="310" spans="1:35" s="2108" customFormat="1" x14ac:dyDescent="0.2">
      <c r="A310" s="2100"/>
      <c r="B310" s="2101"/>
      <c r="C310" s="2087"/>
      <c r="D310" s="2087"/>
      <c r="E310" s="2100"/>
      <c r="F310" s="2100"/>
      <c r="G310" s="2100"/>
      <c r="H310" s="2100"/>
      <c r="I310" s="2100"/>
      <c r="J310" s="2102"/>
      <c r="K310" s="2102"/>
      <c r="L310" s="2226"/>
      <c r="M310" s="2226"/>
      <c r="N310" s="2102"/>
      <c r="O310" s="2102"/>
      <c r="P310" s="2103"/>
      <c r="Q310" s="2103"/>
      <c r="R310" s="2103"/>
      <c r="S310" s="2103"/>
      <c r="T310" s="2103"/>
      <c r="U310" s="2087"/>
      <c r="V310" s="2104"/>
      <c r="W310" s="2063"/>
      <c r="X310" s="2064"/>
      <c r="Y310" s="2002"/>
      <c r="Z310" s="2083"/>
      <c r="AA310" s="2066"/>
      <c r="AB310" s="2100"/>
      <c r="AC310" s="2100"/>
      <c r="AD310" s="2107"/>
      <c r="AE310" s="2086"/>
      <c r="AF310" s="2021"/>
      <c r="AG310" s="2021"/>
      <c r="AH310" s="2021"/>
    </row>
    <row r="311" spans="1:35" x14ac:dyDescent="0.2">
      <c r="B311" s="2079"/>
      <c r="D311" s="2184"/>
      <c r="J311" s="2081"/>
      <c r="K311" s="2081"/>
      <c r="N311" s="2081"/>
      <c r="O311" s="2081"/>
      <c r="W311" s="2063"/>
      <c r="Z311" s="2083"/>
      <c r="AE311" s="2067"/>
      <c r="AI311" s="2137"/>
    </row>
    <row r="312" spans="1:35" x14ac:dyDescent="0.2">
      <c r="B312" s="2079"/>
      <c r="J312" s="2081"/>
      <c r="K312" s="2081"/>
      <c r="N312" s="2081"/>
      <c r="O312" s="2081"/>
      <c r="W312" s="2063"/>
      <c r="Z312" s="2083"/>
      <c r="AE312" s="2067"/>
      <c r="AI312" s="2137"/>
    </row>
    <row r="313" spans="1:35" x14ac:dyDescent="0.2">
      <c r="B313" s="2079"/>
      <c r="J313" s="2081"/>
      <c r="K313" s="2081"/>
      <c r="N313" s="2081"/>
      <c r="O313" s="2081"/>
      <c r="W313" s="2063"/>
      <c r="Z313" s="2083"/>
      <c r="AE313" s="2067"/>
      <c r="AI313" s="2137"/>
    </row>
    <row r="314" spans="1:35" s="2156" customFormat="1" x14ac:dyDescent="0.2">
      <c r="A314" s="2139"/>
      <c r="B314" s="2140"/>
      <c r="C314" s="2141"/>
      <c r="D314" s="2141" t="s">
        <v>6159</v>
      </c>
      <c r="E314" s="2142" t="s">
        <v>26</v>
      </c>
      <c r="F314" s="2142">
        <v>8</v>
      </c>
      <c r="G314" s="2142"/>
      <c r="H314" s="2142"/>
      <c r="I314" s="2142"/>
      <c r="J314" s="2143"/>
      <c r="K314" s="2143"/>
      <c r="L314" s="2224"/>
      <c r="M314" s="2224"/>
      <c r="N314" s="2143"/>
      <c r="O314" s="2144"/>
      <c r="P314" s="2145"/>
      <c r="Q314" s="2145"/>
      <c r="R314" s="2145"/>
      <c r="S314" s="2145"/>
      <c r="T314" s="2145"/>
      <c r="U314" s="2146"/>
      <c r="V314" s="2147"/>
      <c r="W314" s="2148">
        <v>30</v>
      </c>
      <c r="X314" s="2149"/>
      <c r="Y314" s="2139" t="s">
        <v>3395</v>
      </c>
      <c r="Z314" s="2150"/>
      <c r="AA314" s="2151">
        <v>160</v>
      </c>
      <c r="AB314" s="2139"/>
      <c r="AC314" s="2152"/>
      <c r="AD314" s="2153"/>
      <c r="AE314" s="2154"/>
      <c r="AF314" s="2155"/>
      <c r="AG314" s="2155"/>
      <c r="AH314" s="2155"/>
    </row>
    <row r="315" spans="1:35" s="2123" customFormat="1" x14ac:dyDescent="0.2">
      <c r="A315" s="2109"/>
      <c r="B315" s="2110"/>
      <c r="C315" s="2110"/>
      <c r="D315" s="2111"/>
      <c r="E315" s="2111"/>
      <c r="F315" s="2111"/>
      <c r="G315" s="2111"/>
      <c r="H315" s="2111"/>
      <c r="I315" s="2111"/>
      <c r="J315" s="2112"/>
      <c r="K315" s="2112"/>
      <c r="L315" s="2229"/>
      <c r="M315" s="2229"/>
      <c r="N315" s="2112"/>
      <c r="O315" s="2113"/>
      <c r="P315" s="2113"/>
      <c r="Q315" s="2113"/>
      <c r="R315" s="2113"/>
      <c r="S315" s="2113"/>
      <c r="T315" s="2113"/>
      <c r="U315" s="2114"/>
      <c r="V315" s="2115"/>
      <c r="W315" s="2116"/>
      <c r="X315" s="2117"/>
      <c r="Y315" s="2118"/>
      <c r="Z315" s="2118"/>
      <c r="AA315" s="2118"/>
      <c r="AB315" s="2109"/>
      <c r="AC315" s="2119"/>
      <c r="AD315" s="2120"/>
      <c r="AE315" s="2121"/>
      <c r="AF315" s="2122"/>
      <c r="AG315" s="2122"/>
      <c r="AH315" s="2122"/>
    </row>
    <row r="316" spans="1:35" s="2054" customFormat="1" x14ac:dyDescent="0.2">
      <c r="A316" s="2038"/>
      <c r="B316" s="2039"/>
      <c r="C316" s="2039"/>
      <c r="D316" s="2040">
        <f>SUM(G316:I316)</f>
        <v>0</v>
      </c>
      <c r="E316" s="2038"/>
      <c r="F316" s="2038">
        <f>SUM(F317:F328)</f>
        <v>16</v>
      </c>
      <c r="G316" s="2038">
        <f>SUM(G317:G328)</f>
        <v>0</v>
      </c>
      <c r="H316" s="2038">
        <f>SUM(H317:H328)</f>
        <v>0</v>
      </c>
      <c r="I316" s="2038">
        <f>SUM(I317:I328)</f>
        <v>0</v>
      </c>
      <c r="J316" s="2041"/>
      <c r="K316" s="2041"/>
      <c r="L316" s="2224"/>
      <c r="M316" s="2224"/>
      <c r="N316" s="2041"/>
      <c r="O316" s="2042"/>
      <c r="P316" s="2042"/>
      <c r="Q316" s="2042"/>
      <c r="R316" s="2042"/>
      <c r="S316" s="2042"/>
      <c r="T316" s="2042"/>
      <c r="U316" s="2043">
        <v>30</v>
      </c>
      <c r="V316" s="2044"/>
      <c r="W316" s="2045"/>
      <c r="X316" s="2046"/>
      <c r="Y316" s="2047"/>
      <c r="Z316" s="2048">
        <f>SUM(AA316:AA328)</f>
        <v>240</v>
      </c>
      <c r="AA316" s="2049"/>
      <c r="AB316" s="2049">
        <v>0</v>
      </c>
      <c r="AC316" s="2050">
        <f>Z316-AB316</f>
        <v>240</v>
      </c>
      <c r="AD316" s="2051" t="str">
        <f>CONCATENATE("week ",U316)</f>
        <v>week 30</v>
      </c>
      <c r="AE316" s="2052"/>
      <c r="AF316" s="2053">
        <f>SUM(AF317:AF328)</f>
        <v>0</v>
      </c>
      <c r="AG316" s="2053"/>
      <c r="AH316" s="2053"/>
    </row>
    <row r="317" spans="1:35" x14ac:dyDescent="0.2">
      <c r="B317" s="2055"/>
      <c r="C317" s="2056"/>
      <c r="D317" s="2057"/>
      <c r="E317" s="2058"/>
      <c r="F317" s="2058"/>
      <c r="G317" s="2058"/>
      <c r="H317" s="2058"/>
      <c r="I317" s="2058"/>
      <c r="J317" s="2059"/>
      <c r="K317" s="2059"/>
      <c r="L317" s="2225"/>
      <c r="M317" s="2225"/>
      <c r="N317" s="2059"/>
      <c r="O317" s="2060"/>
      <c r="P317" s="2060"/>
      <c r="Q317" s="2060"/>
      <c r="R317" s="2060"/>
      <c r="S317" s="2060"/>
      <c r="T317" s="2060"/>
      <c r="U317" s="2061" t="s">
        <v>6251</v>
      </c>
      <c r="W317" s="2063"/>
      <c r="Z317" s="2065" t="s">
        <v>4856</v>
      </c>
      <c r="AE317" s="2067" t="str">
        <f>IF(B317="","",(IFERROR(VLOOKUP(B317,[1]Projecten!A$4:X$9452,5,FALSE),"niet bekend")))</f>
        <v/>
      </c>
      <c r="AF317" s="2021" t="str">
        <f>IF(AE317="","",(IF(F317=0,AH317,(F317/AE317*AH317))))</f>
        <v/>
      </c>
      <c r="AG317" s="2021" t="str">
        <f>IF(B317="","",(IFERROR(VLOOKUP(B317,[1]Projecten!A$4:X$9452,23,FALSE),"niet bekend")))</f>
        <v/>
      </c>
      <c r="AH317" s="2021" t="str">
        <f>IF(B317="","",(IFERROR(VLOOKUP(B317,[1]Projecten!A$4:X$9452,12,FALSE),"niet bekend")))</f>
        <v/>
      </c>
    </row>
    <row r="318" spans="1:35" x14ac:dyDescent="0.2">
      <c r="B318" s="2079"/>
      <c r="D318" s="2070" t="s">
        <v>6390</v>
      </c>
      <c r="J318" s="2081"/>
      <c r="K318" s="2081"/>
      <c r="N318" s="2081"/>
      <c r="O318" s="2081"/>
      <c r="W318" s="2063"/>
      <c r="Z318" s="2083"/>
      <c r="AE318" s="2086"/>
    </row>
    <row r="319" spans="1:35" x14ac:dyDescent="0.2">
      <c r="B319" s="2079"/>
      <c r="J319" s="2081"/>
      <c r="K319" s="2081"/>
      <c r="N319" s="2081"/>
      <c r="O319" s="2081"/>
      <c r="W319" s="2063"/>
      <c r="Z319" s="2083"/>
      <c r="AE319" s="2086"/>
    </row>
    <row r="320" spans="1:35" x14ac:dyDescent="0.2">
      <c r="B320" s="2079"/>
      <c r="J320" s="2081"/>
      <c r="K320" s="2081"/>
      <c r="N320" s="2081"/>
      <c r="O320" s="2081"/>
      <c r="W320" s="2063"/>
      <c r="Z320" s="2083"/>
      <c r="AE320" s="2086"/>
    </row>
    <row r="321" spans="1:35" s="2108" customFormat="1" x14ac:dyDescent="0.2">
      <c r="A321" s="2100"/>
      <c r="B321" s="2101"/>
      <c r="C321" s="2087"/>
      <c r="D321" s="2087"/>
      <c r="E321" s="2100"/>
      <c r="F321" s="2100"/>
      <c r="G321" s="2100"/>
      <c r="H321" s="2100"/>
      <c r="I321" s="2100"/>
      <c r="J321" s="2102"/>
      <c r="K321" s="2102"/>
      <c r="L321" s="2226"/>
      <c r="M321" s="2226"/>
      <c r="N321" s="2102"/>
      <c r="O321" s="2102"/>
      <c r="P321" s="2103"/>
      <c r="Q321" s="2103"/>
      <c r="R321" s="2103"/>
      <c r="S321" s="2103"/>
      <c r="T321" s="2103"/>
      <c r="U321" s="2087"/>
      <c r="V321" s="2104"/>
      <c r="W321" s="2063"/>
      <c r="X321" s="2064"/>
      <c r="Y321" s="2002"/>
      <c r="Z321" s="2083"/>
      <c r="AA321" s="2066"/>
      <c r="AB321" s="2100"/>
      <c r="AC321" s="2100"/>
      <c r="AD321" s="2107"/>
      <c r="AE321" s="2086"/>
      <c r="AF321" s="2021"/>
      <c r="AG321" s="2021"/>
      <c r="AH321" s="2021"/>
    </row>
    <row r="322" spans="1:35" s="2108" customFormat="1" x14ac:dyDescent="0.2">
      <c r="A322" s="2100"/>
      <c r="B322" s="2101"/>
      <c r="C322" s="2087"/>
      <c r="D322" s="2087"/>
      <c r="E322" s="2100"/>
      <c r="F322" s="2100"/>
      <c r="G322" s="2100"/>
      <c r="H322" s="2100"/>
      <c r="I322" s="2100"/>
      <c r="J322" s="2102"/>
      <c r="K322" s="2102"/>
      <c r="L322" s="2226"/>
      <c r="M322" s="2226"/>
      <c r="N322" s="2102"/>
      <c r="O322" s="2102"/>
      <c r="P322" s="2103"/>
      <c r="Q322" s="2103"/>
      <c r="R322" s="2103"/>
      <c r="S322" s="2103"/>
      <c r="T322" s="2103"/>
      <c r="U322" s="2087"/>
      <c r="V322" s="2104"/>
      <c r="W322" s="2063"/>
      <c r="X322" s="2064"/>
      <c r="Y322" s="2002"/>
      <c r="Z322" s="2083"/>
      <c r="AA322" s="2066"/>
      <c r="AB322" s="2100"/>
      <c r="AC322" s="2100"/>
      <c r="AD322" s="2107"/>
      <c r="AE322" s="2086"/>
      <c r="AF322" s="2021"/>
      <c r="AG322" s="2021"/>
      <c r="AH322" s="2021"/>
    </row>
    <row r="323" spans="1:35" x14ac:dyDescent="0.2">
      <c r="B323" s="2079"/>
      <c r="J323" s="2081"/>
      <c r="K323" s="2081"/>
      <c r="N323" s="2081"/>
      <c r="O323" s="2081"/>
      <c r="W323" s="2063"/>
      <c r="Z323" s="2083"/>
      <c r="AE323" s="2067"/>
      <c r="AI323" s="2137"/>
    </row>
    <row r="324" spans="1:35" x14ac:dyDescent="0.2">
      <c r="B324" s="2079"/>
      <c r="J324" s="2081"/>
      <c r="K324" s="2081"/>
      <c r="N324" s="2081"/>
      <c r="O324" s="2081"/>
      <c r="W324" s="2063"/>
      <c r="Z324" s="2083"/>
      <c r="AE324" s="2067"/>
      <c r="AI324" s="2137"/>
    </row>
    <row r="325" spans="1:35" x14ac:dyDescent="0.2">
      <c r="B325" s="2079"/>
      <c r="J325" s="2081"/>
      <c r="K325" s="2081"/>
      <c r="N325" s="2081"/>
      <c r="O325" s="2081"/>
      <c r="W325" s="2063"/>
      <c r="Z325" s="2083"/>
      <c r="AE325" s="2067"/>
      <c r="AI325" s="2137"/>
    </row>
    <row r="326" spans="1:35" s="2156" customFormat="1" x14ac:dyDescent="0.2">
      <c r="A326" s="2139"/>
      <c r="B326" s="2140"/>
      <c r="C326" s="2141"/>
      <c r="D326" s="2141" t="s">
        <v>6499</v>
      </c>
      <c r="E326" s="2142" t="s">
        <v>26</v>
      </c>
      <c r="F326" s="2142">
        <v>8</v>
      </c>
      <c r="G326" s="2142"/>
      <c r="H326" s="2142"/>
      <c r="I326" s="2142"/>
      <c r="J326" s="2143"/>
      <c r="K326" s="2143"/>
      <c r="L326" s="2224"/>
      <c r="M326" s="2224"/>
      <c r="N326" s="2143"/>
      <c r="O326" s="2144"/>
      <c r="P326" s="2145"/>
      <c r="Q326" s="2145"/>
      <c r="R326" s="2145"/>
      <c r="S326" s="2145"/>
      <c r="T326" s="2145"/>
      <c r="U326" s="2146"/>
      <c r="V326" s="2147"/>
      <c r="W326" s="2148">
        <v>35</v>
      </c>
      <c r="X326" s="2149"/>
      <c r="Y326" s="2139" t="s">
        <v>2265</v>
      </c>
      <c r="Z326" s="2150"/>
      <c r="AA326" s="2151">
        <v>80</v>
      </c>
      <c r="AB326" s="2139"/>
      <c r="AC326" s="2152"/>
      <c r="AD326" s="2153"/>
      <c r="AE326" s="2154"/>
      <c r="AF326" s="2155"/>
      <c r="AG326" s="2155"/>
      <c r="AH326" s="2155"/>
    </row>
    <row r="327" spans="1:35" s="2156" customFormat="1" x14ac:dyDescent="0.2">
      <c r="A327" s="2139"/>
      <c r="B327" s="2140"/>
      <c r="C327" s="2141"/>
      <c r="D327" s="2141" t="s">
        <v>6159</v>
      </c>
      <c r="E327" s="2142" t="s">
        <v>26</v>
      </c>
      <c r="F327" s="2142">
        <v>8</v>
      </c>
      <c r="G327" s="2142"/>
      <c r="H327" s="2142"/>
      <c r="I327" s="2142"/>
      <c r="J327" s="2143"/>
      <c r="K327" s="2143"/>
      <c r="L327" s="2224"/>
      <c r="M327" s="2224"/>
      <c r="N327" s="2143"/>
      <c r="O327" s="2144"/>
      <c r="P327" s="2145"/>
      <c r="Q327" s="2145"/>
      <c r="R327" s="2145"/>
      <c r="S327" s="2145"/>
      <c r="T327" s="2145"/>
      <c r="U327" s="2146"/>
      <c r="V327" s="2147"/>
      <c r="W327" s="2148">
        <v>31</v>
      </c>
      <c r="X327" s="2149"/>
      <c r="Y327" s="2139" t="s">
        <v>3395</v>
      </c>
      <c r="Z327" s="2150"/>
      <c r="AA327" s="2151">
        <v>160</v>
      </c>
      <c r="AB327" s="2139"/>
      <c r="AC327" s="2152"/>
      <c r="AD327" s="2153"/>
      <c r="AE327" s="2154"/>
      <c r="AF327" s="2155"/>
      <c r="AG327" s="2155"/>
      <c r="AH327" s="2155"/>
    </row>
    <row r="328" spans="1:35" s="2123" customFormat="1" x14ac:dyDescent="0.2">
      <c r="A328" s="2109"/>
      <c r="B328" s="2110"/>
      <c r="C328" s="2110"/>
      <c r="D328" s="2111"/>
      <c r="E328" s="2111"/>
      <c r="F328" s="2111"/>
      <c r="G328" s="2111"/>
      <c r="H328" s="2111"/>
      <c r="I328" s="2111"/>
      <c r="J328" s="2112"/>
      <c r="K328" s="2112"/>
      <c r="L328" s="2229"/>
      <c r="M328" s="2229"/>
      <c r="N328" s="2112"/>
      <c r="O328" s="2113"/>
      <c r="P328" s="2113"/>
      <c r="Q328" s="2113"/>
      <c r="R328" s="2113"/>
      <c r="S328" s="2113"/>
      <c r="T328" s="2113"/>
      <c r="U328" s="2114"/>
      <c r="V328" s="2115"/>
      <c r="W328" s="2116"/>
      <c r="X328" s="2117"/>
      <c r="Y328" s="2118"/>
      <c r="Z328" s="2118"/>
      <c r="AA328" s="2118"/>
      <c r="AB328" s="2109"/>
      <c r="AC328" s="2119"/>
      <c r="AD328" s="2120"/>
      <c r="AE328" s="2121"/>
      <c r="AF328" s="2122"/>
      <c r="AG328" s="2122"/>
      <c r="AH328" s="2122"/>
    </row>
    <row r="329" spans="1:35" s="2054" customFormat="1" x14ac:dyDescent="0.2">
      <c r="A329" s="2038"/>
      <c r="B329" s="2039"/>
      <c r="C329" s="2039"/>
      <c r="D329" s="2040">
        <f>SUM(G329:I329)</f>
        <v>0</v>
      </c>
      <c r="E329" s="2038"/>
      <c r="F329" s="2038">
        <f>SUM(F330:F334)</f>
        <v>0</v>
      </c>
      <c r="G329" s="2038">
        <f>SUM(G330:G334)</f>
        <v>0</v>
      </c>
      <c r="H329" s="2038">
        <f>SUM(H330:H334)</f>
        <v>0</v>
      </c>
      <c r="I329" s="2038">
        <f>SUM(I330:I334)</f>
        <v>0</v>
      </c>
      <c r="J329" s="2041"/>
      <c r="K329" s="2041"/>
      <c r="L329" s="2224"/>
      <c r="M329" s="2224"/>
      <c r="N329" s="2041"/>
      <c r="O329" s="2042"/>
      <c r="P329" s="2042"/>
      <c r="Q329" s="2042"/>
      <c r="R329" s="2042"/>
      <c r="S329" s="2042"/>
      <c r="T329" s="2042"/>
      <c r="U329" s="2043">
        <v>31</v>
      </c>
      <c r="V329" s="2044"/>
      <c r="W329" s="2045"/>
      <c r="X329" s="2046"/>
      <c r="Y329" s="2047"/>
      <c r="Z329" s="2048">
        <f>SUM(AA329:AA334)</f>
        <v>0</v>
      </c>
      <c r="AA329" s="2049"/>
      <c r="AB329" s="2049">
        <v>0</v>
      </c>
      <c r="AC329" s="2050">
        <f>Z329-AB329</f>
        <v>0</v>
      </c>
      <c r="AD329" s="2051" t="str">
        <f>CONCATENATE("week ",U329)</f>
        <v>week 31</v>
      </c>
      <c r="AE329" s="2052"/>
      <c r="AF329" s="2053">
        <f>SUM(AF330:AF334)</f>
        <v>0</v>
      </c>
      <c r="AG329" s="2053"/>
      <c r="AH329" s="2053"/>
    </row>
    <row r="330" spans="1:35" x14ac:dyDescent="0.2">
      <c r="B330" s="2055"/>
      <c r="C330" s="2056"/>
      <c r="D330" s="2057"/>
      <c r="E330" s="2058"/>
      <c r="F330" s="2058"/>
      <c r="G330" s="2058"/>
      <c r="H330" s="2058"/>
      <c r="I330" s="2058"/>
      <c r="J330" s="2059"/>
      <c r="K330" s="2059"/>
      <c r="L330" s="2225"/>
      <c r="M330" s="2225"/>
      <c r="N330" s="2059"/>
      <c r="O330" s="2060"/>
      <c r="P330" s="2060"/>
      <c r="Q330" s="2060"/>
      <c r="R330" s="2060"/>
      <c r="S330" s="2060"/>
      <c r="T330" s="2060"/>
      <c r="U330" s="2061" t="s">
        <v>6253</v>
      </c>
      <c r="W330" s="2063"/>
      <c r="Z330" s="2065" t="s">
        <v>4856</v>
      </c>
      <c r="AE330" s="2067" t="str">
        <f>IF(B330="","",(IFERROR(VLOOKUP(B330,[1]Projecten!A$4:X$9452,5,FALSE),"niet bekend")))</f>
        <v/>
      </c>
      <c r="AF330" s="2021" t="str">
        <f>IF(AE330="","",(IF(F330=0,AH330,(F330/AE330*AH330))))</f>
        <v/>
      </c>
      <c r="AG330" s="2021" t="str">
        <f>IF(B330="","",(IFERROR(VLOOKUP(B330,[1]Projecten!A$4:X$9452,23,FALSE),"niet bekend")))</f>
        <v/>
      </c>
      <c r="AH330" s="2021" t="str">
        <f>IF(B330="","",(IFERROR(VLOOKUP(B330,[1]Projecten!A$4:X$9452,12,FALSE),"niet bekend")))</f>
        <v/>
      </c>
    </row>
    <row r="331" spans="1:35" s="2077" customFormat="1" x14ac:dyDescent="0.2">
      <c r="A331" s="2002"/>
      <c r="B331" s="2068"/>
      <c r="C331" s="2069"/>
      <c r="D331" s="2070" t="s">
        <v>6252</v>
      </c>
      <c r="E331" s="2057"/>
      <c r="F331" s="2057"/>
      <c r="G331" s="2057"/>
      <c r="H331" s="2057"/>
      <c r="I331" s="2057"/>
      <c r="J331" s="2071"/>
      <c r="K331" s="2071"/>
      <c r="L331" s="2224"/>
      <c r="M331" s="2224"/>
      <c r="N331" s="2071"/>
      <c r="O331" s="2071"/>
      <c r="P331" s="2072"/>
      <c r="Q331" s="2072"/>
      <c r="R331" s="2072"/>
      <c r="S331" s="2072"/>
      <c r="T331" s="2072"/>
      <c r="U331" s="2061">
        <v>2019</v>
      </c>
      <c r="V331" s="2071"/>
      <c r="W331" s="2073"/>
      <c r="X331" s="2074"/>
      <c r="Y331" s="2057"/>
      <c r="Z331" s="2057"/>
      <c r="AA331" s="2075"/>
      <c r="AB331" s="2057"/>
      <c r="AC331" s="2057"/>
      <c r="AD331" s="2076"/>
      <c r="AE331" s="2067" t="str">
        <f>IF(B331="","",(IFERROR(VLOOKUP(B331,[1]Projecten!A$4:X$9452,5,FALSE),"niet bekend")))</f>
        <v/>
      </c>
      <c r="AF331" s="2021" t="str">
        <f>IF(AE331="","",(IF(F331=0,AH331,(F331/AE331*AH331))))</f>
        <v/>
      </c>
      <c r="AG331" s="2021" t="str">
        <f>IF(B331="","",(IFERROR(VLOOKUP(B331,[1]Projecten!A$4:X$9452,23,FALSE),"niet bekend")))</f>
        <v/>
      </c>
      <c r="AH331" s="2021" t="str">
        <f>IF(B331="","",(IFERROR(VLOOKUP(B331,[1]Projecten!A$4:X$9452,12,FALSE),"niet bekend")))</f>
        <v/>
      </c>
    </row>
    <row r="332" spans="1:35" x14ac:dyDescent="0.2">
      <c r="B332" s="2079"/>
      <c r="J332" s="2081"/>
      <c r="K332" s="2081"/>
      <c r="N332" s="2081"/>
      <c r="O332" s="2081"/>
      <c r="W332" s="2063"/>
      <c r="Z332" s="2083"/>
      <c r="AE332" s="2067"/>
      <c r="AI332" s="2137"/>
    </row>
    <row r="333" spans="1:35" s="2077" customFormat="1" x14ac:dyDescent="0.2">
      <c r="A333" s="2002"/>
      <c r="B333" s="2068"/>
      <c r="C333" s="2069"/>
      <c r="D333" s="2069"/>
      <c r="E333" s="2057"/>
      <c r="F333" s="2057"/>
      <c r="G333" s="2057"/>
      <c r="H333" s="2057"/>
      <c r="I333" s="2057"/>
      <c r="J333" s="2071"/>
      <c r="K333" s="2071"/>
      <c r="L333" s="2224"/>
      <c r="M333" s="2224"/>
      <c r="N333" s="2071"/>
      <c r="O333" s="2071"/>
      <c r="P333" s="2072"/>
      <c r="Q333" s="2072"/>
      <c r="R333" s="2072"/>
      <c r="S333" s="2072"/>
      <c r="T333" s="2072"/>
      <c r="U333" s="2069"/>
      <c r="V333" s="2071"/>
      <c r="W333" s="2073"/>
      <c r="X333" s="2074"/>
      <c r="Y333" s="2057"/>
      <c r="Z333" s="2057"/>
      <c r="AA333" s="2075"/>
      <c r="AB333" s="2057"/>
      <c r="AC333" s="2057"/>
      <c r="AD333" s="2076"/>
      <c r="AE333" s="2067" t="str">
        <f>IF(B333="","",(IFERROR(VLOOKUP(B333,[1]Projecten!A$4:X$9452,5,FALSE),"niet bekend")))</f>
        <v/>
      </c>
      <c r="AF333" s="2021"/>
      <c r="AG333" s="2021" t="str">
        <f>IF(B333="","",(IFERROR(VLOOKUP(B333,[1]Projecten!A$4:X$9452,23,FALSE),"niet bekend")))</f>
        <v/>
      </c>
      <c r="AH333" s="2021" t="str">
        <f>IF(B333="","",(IFERROR(VLOOKUP(B333,[1]Projecten!A$4:X$9452,12,FALSE),"niet bekend")))</f>
        <v/>
      </c>
    </row>
    <row r="334" spans="1:35" s="2123" customFormat="1" x14ac:dyDescent="0.2">
      <c r="A334" s="2109"/>
      <c r="B334" s="2110"/>
      <c r="C334" s="2110"/>
      <c r="D334" s="2111"/>
      <c r="E334" s="2111"/>
      <c r="F334" s="2111"/>
      <c r="G334" s="2111"/>
      <c r="H334" s="2111"/>
      <c r="I334" s="2111"/>
      <c r="J334" s="2112"/>
      <c r="K334" s="2112"/>
      <c r="L334" s="2229"/>
      <c r="M334" s="2229"/>
      <c r="N334" s="2112"/>
      <c r="O334" s="2113"/>
      <c r="P334" s="2113"/>
      <c r="Q334" s="2113"/>
      <c r="R334" s="2113"/>
      <c r="S334" s="2113"/>
      <c r="T334" s="2113"/>
      <c r="U334" s="2114"/>
      <c r="V334" s="2115"/>
      <c r="W334" s="2116"/>
      <c r="X334" s="2117"/>
      <c r="Y334" s="2118"/>
      <c r="Z334" s="2118"/>
      <c r="AA334" s="2118"/>
      <c r="AB334" s="2109"/>
      <c r="AC334" s="2119"/>
      <c r="AD334" s="2120"/>
      <c r="AE334" s="2121"/>
      <c r="AF334" s="2122"/>
      <c r="AG334" s="2122"/>
      <c r="AH334" s="2122"/>
    </row>
    <row r="335" spans="1:35" s="2054" customFormat="1" x14ac:dyDescent="0.2">
      <c r="A335" s="2038"/>
      <c r="B335" s="2039"/>
      <c r="C335" s="2039"/>
      <c r="D335" s="2040">
        <f>SUM(G335:I335)</f>
        <v>0</v>
      </c>
      <c r="E335" s="2038"/>
      <c r="F335" s="2038">
        <f>SUM(F336:F340)</f>
        <v>0</v>
      </c>
      <c r="G335" s="2038">
        <f>SUM(G336:G340)</f>
        <v>0</v>
      </c>
      <c r="H335" s="2038">
        <f>SUM(H336:H340)</f>
        <v>0</v>
      </c>
      <c r="I335" s="2038">
        <f>SUM(I336:I340)</f>
        <v>0</v>
      </c>
      <c r="J335" s="2041"/>
      <c r="K335" s="2041"/>
      <c r="L335" s="2224"/>
      <c r="M335" s="2224"/>
      <c r="N335" s="2041"/>
      <c r="O335" s="2042"/>
      <c r="P335" s="2042"/>
      <c r="Q335" s="2042"/>
      <c r="R335" s="2042"/>
      <c r="S335" s="2042"/>
      <c r="T335" s="2042"/>
      <c r="U335" s="2043">
        <v>32</v>
      </c>
      <c r="V335" s="2044"/>
      <c r="W335" s="2045"/>
      <c r="X335" s="2046"/>
      <c r="Y335" s="2047"/>
      <c r="Z335" s="2048">
        <f>SUM(AA335:AA340)</f>
        <v>0</v>
      </c>
      <c r="AA335" s="2049"/>
      <c r="AB335" s="2049">
        <v>0</v>
      </c>
      <c r="AC335" s="2050">
        <f>Z335-AB335</f>
        <v>0</v>
      </c>
      <c r="AD335" s="2051" t="str">
        <f>CONCATENATE("week ",U335)</f>
        <v>week 32</v>
      </c>
      <c r="AE335" s="2052"/>
      <c r="AF335" s="2053">
        <f>SUM(AF336:AF340)</f>
        <v>0</v>
      </c>
      <c r="AG335" s="2053"/>
      <c r="AH335" s="2053"/>
    </row>
    <row r="336" spans="1:35" x14ac:dyDescent="0.2">
      <c r="B336" s="2055"/>
      <c r="C336" s="2056"/>
      <c r="D336" s="2057"/>
      <c r="E336" s="2058"/>
      <c r="F336" s="2058"/>
      <c r="G336" s="2058"/>
      <c r="H336" s="2058"/>
      <c r="I336" s="2058"/>
      <c r="J336" s="2059"/>
      <c r="K336" s="2059"/>
      <c r="L336" s="2225"/>
      <c r="M336" s="2225"/>
      <c r="N336" s="2059"/>
      <c r="O336" s="2060"/>
      <c r="P336" s="2060"/>
      <c r="Q336" s="2060"/>
      <c r="R336" s="2060"/>
      <c r="S336" s="2060"/>
      <c r="T336" s="2060"/>
      <c r="U336" s="2061" t="s">
        <v>6254</v>
      </c>
      <c r="W336" s="2063"/>
      <c r="Z336" s="2065" t="s">
        <v>4856</v>
      </c>
      <c r="AE336" s="2067" t="str">
        <f>IF(B336="","",(IFERROR(VLOOKUP(B336,[1]Projecten!A$4:X$9452,5,FALSE),"niet bekend")))</f>
        <v/>
      </c>
      <c r="AF336" s="2021" t="str">
        <f>IF(AE336="","",(IF(F336=0,AH336,(F336/AE336*AH336))))</f>
        <v/>
      </c>
      <c r="AG336" s="2021" t="str">
        <f>IF(B336="","",(IFERROR(VLOOKUP(B336,[1]Projecten!A$4:X$9452,23,FALSE),"niet bekend")))</f>
        <v/>
      </c>
      <c r="AH336" s="2021" t="str">
        <f>IF(B336="","",(IFERROR(VLOOKUP(B336,[1]Projecten!A$4:X$9452,12,FALSE),"niet bekend")))</f>
        <v/>
      </c>
    </row>
    <row r="337" spans="1:35" s="2077" customFormat="1" x14ac:dyDescent="0.2">
      <c r="A337" s="2002"/>
      <c r="B337" s="2068"/>
      <c r="C337" s="2069"/>
      <c r="D337" s="2070" t="s">
        <v>6252</v>
      </c>
      <c r="E337" s="2057"/>
      <c r="F337" s="2057"/>
      <c r="G337" s="2057"/>
      <c r="H337" s="2057"/>
      <c r="I337" s="2057"/>
      <c r="J337" s="2071"/>
      <c r="K337" s="2071"/>
      <c r="L337" s="2224"/>
      <c r="M337" s="2224"/>
      <c r="N337" s="2071"/>
      <c r="O337" s="2071"/>
      <c r="P337" s="2072"/>
      <c r="Q337" s="2072"/>
      <c r="R337" s="2072"/>
      <c r="S337" s="2072"/>
      <c r="T337" s="2072"/>
      <c r="U337" s="2061">
        <v>2019</v>
      </c>
      <c r="V337" s="2071"/>
      <c r="W337" s="2073"/>
      <c r="X337" s="2074"/>
      <c r="Y337" s="2057"/>
      <c r="Z337" s="2057"/>
      <c r="AA337" s="2075"/>
      <c r="AB337" s="2057"/>
      <c r="AC337" s="2057"/>
      <c r="AD337" s="2076"/>
      <c r="AE337" s="2067" t="str">
        <f>IF(B337="","",(IFERROR(VLOOKUP(B337,[1]Projecten!A$4:X$9452,5,FALSE),"niet bekend")))</f>
        <v/>
      </c>
      <c r="AF337" s="2021" t="str">
        <f>IF(AE337="","",(IF(F337=0,AH337,(F337/AE337*AH337))))</f>
        <v/>
      </c>
      <c r="AG337" s="2021" t="str">
        <f>IF(B337="","",(IFERROR(VLOOKUP(B337,[1]Projecten!A$4:X$9452,23,FALSE),"niet bekend")))</f>
        <v/>
      </c>
      <c r="AH337" s="2021" t="str">
        <f>IF(B337="","",(IFERROR(VLOOKUP(B337,[1]Projecten!A$4:X$9452,12,FALSE),"niet bekend")))</f>
        <v/>
      </c>
    </row>
    <row r="338" spans="1:35" x14ac:dyDescent="0.2">
      <c r="B338" s="2079"/>
      <c r="J338" s="2081"/>
      <c r="K338" s="2081"/>
      <c r="N338" s="2081"/>
      <c r="O338" s="2081"/>
      <c r="W338" s="2063"/>
      <c r="Z338" s="2083"/>
      <c r="AE338" s="2067"/>
      <c r="AI338" s="2137"/>
    </row>
    <row r="339" spans="1:35" s="2077" customFormat="1" x14ac:dyDescent="0.2">
      <c r="A339" s="2002"/>
      <c r="B339" s="2068"/>
      <c r="C339" s="2069"/>
      <c r="D339" s="2069"/>
      <c r="E339" s="2057"/>
      <c r="F339" s="2057"/>
      <c r="G339" s="2057"/>
      <c r="H339" s="2057"/>
      <c r="I339" s="2057"/>
      <c r="J339" s="2071"/>
      <c r="K339" s="2071"/>
      <c r="L339" s="2224"/>
      <c r="M339" s="2224"/>
      <c r="N339" s="2071"/>
      <c r="O339" s="2071"/>
      <c r="P339" s="2072"/>
      <c r="Q339" s="2072"/>
      <c r="R339" s="2072"/>
      <c r="S339" s="2072"/>
      <c r="T339" s="2072"/>
      <c r="U339" s="2069"/>
      <c r="V339" s="2071"/>
      <c r="W339" s="2073"/>
      <c r="X339" s="2074"/>
      <c r="Y339" s="2057"/>
      <c r="Z339" s="2057"/>
      <c r="AA339" s="2075"/>
      <c r="AB339" s="2057"/>
      <c r="AC339" s="2057"/>
      <c r="AD339" s="2076"/>
      <c r="AE339" s="2067" t="str">
        <f>IF(B339="","",(IFERROR(VLOOKUP(B339,[1]Projecten!A$4:X$9452,5,FALSE),"niet bekend")))</f>
        <v/>
      </c>
      <c r="AF339" s="2021"/>
      <c r="AG339" s="2021" t="str">
        <f>IF(B339="","",(IFERROR(VLOOKUP(B339,[1]Projecten!A$4:X$9452,23,FALSE),"niet bekend")))</f>
        <v/>
      </c>
      <c r="AH339" s="2021" t="str">
        <f>IF(B339="","",(IFERROR(VLOOKUP(B339,[1]Projecten!A$4:X$9452,12,FALSE),"niet bekend")))</f>
        <v/>
      </c>
    </row>
    <row r="340" spans="1:35" s="2123" customFormat="1" x14ac:dyDescent="0.2">
      <c r="A340" s="2109"/>
      <c r="B340" s="2110"/>
      <c r="C340" s="2110"/>
      <c r="D340" s="2111"/>
      <c r="E340" s="2111"/>
      <c r="F340" s="2111"/>
      <c r="G340" s="2111"/>
      <c r="H340" s="2111"/>
      <c r="I340" s="2111"/>
      <c r="J340" s="2112"/>
      <c r="K340" s="2112"/>
      <c r="L340" s="2229"/>
      <c r="M340" s="2229"/>
      <c r="N340" s="2112"/>
      <c r="O340" s="2113"/>
      <c r="P340" s="2113"/>
      <c r="Q340" s="2113"/>
      <c r="R340" s="2113"/>
      <c r="S340" s="2113"/>
      <c r="T340" s="2113"/>
      <c r="U340" s="2114"/>
      <c r="V340" s="2115"/>
      <c r="W340" s="2116"/>
      <c r="X340" s="2117"/>
      <c r="Y340" s="2118"/>
      <c r="Z340" s="2118"/>
      <c r="AA340" s="2118"/>
      <c r="AB340" s="2109"/>
      <c r="AC340" s="2119"/>
      <c r="AD340" s="2120"/>
      <c r="AE340" s="2121"/>
      <c r="AF340" s="2122"/>
      <c r="AG340" s="2122"/>
      <c r="AH340" s="2122"/>
    </row>
    <row r="341" spans="1:35" s="2054" customFormat="1" x14ac:dyDescent="0.2">
      <c r="A341" s="2038"/>
      <c r="B341" s="2039"/>
      <c r="C341" s="2039"/>
      <c r="D341" s="2040">
        <f>SUM(G341:I341)</f>
        <v>0</v>
      </c>
      <c r="E341" s="2038"/>
      <c r="F341" s="2038">
        <f>SUM(F342:F346)</f>
        <v>0</v>
      </c>
      <c r="G341" s="2038">
        <f>SUM(G342:G346)</f>
        <v>0</v>
      </c>
      <c r="H341" s="2038">
        <f>SUM(H342:H346)</f>
        <v>0</v>
      </c>
      <c r="I341" s="2038">
        <f>SUM(I342:I346)</f>
        <v>0</v>
      </c>
      <c r="J341" s="2041"/>
      <c r="K341" s="2041"/>
      <c r="L341" s="2224"/>
      <c r="M341" s="2224"/>
      <c r="N341" s="2041"/>
      <c r="O341" s="2042"/>
      <c r="P341" s="2042"/>
      <c r="Q341" s="2042"/>
      <c r="R341" s="2042"/>
      <c r="S341" s="2042"/>
      <c r="T341" s="2042"/>
      <c r="U341" s="2043">
        <v>33</v>
      </c>
      <c r="V341" s="2044"/>
      <c r="W341" s="2045"/>
      <c r="X341" s="2046"/>
      <c r="Y341" s="2047"/>
      <c r="Z341" s="2048">
        <f>SUM(AA341:AA346)</f>
        <v>0</v>
      </c>
      <c r="AA341" s="2049"/>
      <c r="AB341" s="2049">
        <v>0</v>
      </c>
      <c r="AC341" s="2050">
        <f>Z341-AB341</f>
        <v>0</v>
      </c>
      <c r="AD341" s="2051" t="str">
        <f>CONCATENATE("week ",U341)</f>
        <v>week 33</v>
      </c>
      <c r="AE341" s="2052"/>
      <c r="AF341" s="2053">
        <f>SUM(AF342:AF346)</f>
        <v>0</v>
      </c>
      <c r="AG341" s="2053"/>
      <c r="AH341" s="2053"/>
    </row>
    <row r="342" spans="1:35" x14ac:dyDescent="0.2">
      <c r="B342" s="2055"/>
      <c r="C342" s="2056"/>
      <c r="D342" s="2057"/>
      <c r="E342" s="2058"/>
      <c r="F342" s="2058"/>
      <c r="G342" s="2058"/>
      <c r="H342" s="2058"/>
      <c r="I342" s="2058"/>
      <c r="J342" s="2059"/>
      <c r="K342" s="2059"/>
      <c r="L342" s="2225"/>
      <c r="M342" s="2225"/>
      <c r="N342" s="2059"/>
      <c r="O342" s="2060"/>
      <c r="P342" s="2060"/>
      <c r="Q342" s="2060"/>
      <c r="R342" s="2060"/>
      <c r="S342" s="2060"/>
      <c r="T342" s="2060"/>
      <c r="U342" s="2061" t="s">
        <v>6255</v>
      </c>
      <c r="W342" s="2063"/>
      <c r="Z342" s="2065" t="s">
        <v>4856</v>
      </c>
      <c r="AE342" s="2067" t="str">
        <f>IF(B342="","",(IFERROR(VLOOKUP(B342,[1]Projecten!A$4:X$9452,5,FALSE),"niet bekend")))</f>
        <v/>
      </c>
      <c r="AF342" s="2021" t="str">
        <f>IF(AE342="","",(IF(F342=0,AH342,(F342/AE342*AH342))))</f>
        <v/>
      </c>
      <c r="AG342" s="2021" t="str">
        <f>IF(B342="","",(IFERROR(VLOOKUP(B342,[1]Projecten!A$4:X$9452,23,FALSE),"niet bekend")))</f>
        <v/>
      </c>
      <c r="AH342" s="2021" t="str">
        <f>IF(B342="","",(IFERROR(VLOOKUP(B342,[1]Projecten!A$4:X$9452,12,FALSE),"niet bekend")))</f>
        <v/>
      </c>
    </row>
    <row r="343" spans="1:35" s="2077" customFormat="1" x14ac:dyDescent="0.2">
      <c r="A343" s="2002"/>
      <c r="B343" s="2068"/>
      <c r="C343" s="2069"/>
      <c r="D343" s="2070" t="s">
        <v>6252</v>
      </c>
      <c r="E343" s="2057"/>
      <c r="F343" s="2057"/>
      <c r="G343" s="2057"/>
      <c r="H343" s="2057"/>
      <c r="I343" s="2057"/>
      <c r="J343" s="2071"/>
      <c r="K343" s="2071"/>
      <c r="L343" s="2224"/>
      <c r="M343" s="2224"/>
      <c r="N343" s="2071"/>
      <c r="O343" s="2071"/>
      <c r="P343" s="2072"/>
      <c r="Q343" s="2072"/>
      <c r="R343" s="2072"/>
      <c r="S343" s="2072"/>
      <c r="T343" s="2072"/>
      <c r="U343" s="2061">
        <v>2019</v>
      </c>
      <c r="V343" s="2071"/>
      <c r="W343" s="2073"/>
      <c r="X343" s="2074"/>
      <c r="Y343" s="2057"/>
      <c r="Z343" s="2057"/>
      <c r="AA343" s="2075"/>
      <c r="AB343" s="2057"/>
      <c r="AC343" s="2057"/>
      <c r="AD343" s="2076"/>
      <c r="AE343" s="2067" t="str">
        <f>IF(B343="","",(IFERROR(VLOOKUP(B343,[1]Projecten!A$4:X$9452,5,FALSE),"niet bekend")))</f>
        <v/>
      </c>
      <c r="AF343" s="2021" t="str">
        <f>IF(AE343="","",(IF(F343=0,AH343,(F343/AE343*AH343))))</f>
        <v/>
      </c>
      <c r="AG343" s="2021" t="str">
        <f>IF(B343="","",(IFERROR(VLOOKUP(B343,[1]Projecten!A$4:X$9452,23,FALSE),"niet bekend")))</f>
        <v/>
      </c>
      <c r="AH343" s="2021" t="str">
        <f>IF(B343="","",(IFERROR(VLOOKUP(B343,[1]Projecten!A$4:X$9452,12,FALSE),"niet bekend")))</f>
        <v/>
      </c>
    </row>
    <row r="344" spans="1:35" x14ac:dyDescent="0.2">
      <c r="B344" s="2079"/>
      <c r="J344" s="2081"/>
      <c r="K344" s="2081"/>
      <c r="N344" s="2081"/>
      <c r="O344" s="2081"/>
      <c r="W344" s="2063"/>
      <c r="Z344" s="2083"/>
      <c r="AE344" s="2067"/>
      <c r="AI344" s="2137"/>
    </row>
    <row r="345" spans="1:35" s="2077" customFormat="1" x14ac:dyDescent="0.2">
      <c r="A345" s="2002"/>
      <c r="B345" s="2068"/>
      <c r="C345" s="2069"/>
      <c r="D345" s="2069"/>
      <c r="E345" s="2057"/>
      <c r="F345" s="2057"/>
      <c r="G345" s="2057"/>
      <c r="H345" s="2057"/>
      <c r="I345" s="2057"/>
      <c r="J345" s="2071"/>
      <c r="K345" s="2071"/>
      <c r="L345" s="2224"/>
      <c r="M345" s="2224"/>
      <c r="N345" s="2071"/>
      <c r="O345" s="2071"/>
      <c r="P345" s="2072"/>
      <c r="Q345" s="2072"/>
      <c r="R345" s="2072"/>
      <c r="S345" s="2072"/>
      <c r="T345" s="2072"/>
      <c r="U345" s="2069"/>
      <c r="V345" s="2071"/>
      <c r="W345" s="2073"/>
      <c r="X345" s="2074"/>
      <c r="Y345" s="2057"/>
      <c r="Z345" s="2057"/>
      <c r="AA345" s="2075"/>
      <c r="AB345" s="2057"/>
      <c r="AC345" s="2057"/>
      <c r="AD345" s="2076"/>
      <c r="AE345" s="2067" t="str">
        <f>IF(B345="","",(IFERROR(VLOOKUP(B345,[1]Projecten!A$4:X$9452,5,FALSE),"niet bekend")))</f>
        <v/>
      </c>
      <c r="AF345" s="2021"/>
      <c r="AG345" s="2021" t="str">
        <f>IF(B345="","",(IFERROR(VLOOKUP(B345,[1]Projecten!A$4:X$9452,23,FALSE),"niet bekend")))</f>
        <v/>
      </c>
      <c r="AH345" s="2021" t="str">
        <f>IF(B345="","",(IFERROR(VLOOKUP(B345,[1]Projecten!A$4:X$9452,12,FALSE),"niet bekend")))</f>
        <v/>
      </c>
    </row>
    <row r="346" spans="1:35" s="2123" customFormat="1" x14ac:dyDescent="0.2">
      <c r="A346" s="2109"/>
      <c r="B346" s="2110"/>
      <c r="C346" s="2110"/>
      <c r="D346" s="2111"/>
      <c r="E346" s="2111"/>
      <c r="F346" s="2111"/>
      <c r="G346" s="2111"/>
      <c r="H346" s="2111"/>
      <c r="I346" s="2111"/>
      <c r="J346" s="2112"/>
      <c r="K346" s="2112"/>
      <c r="L346" s="2229"/>
      <c r="M346" s="2229"/>
      <c r="N346" s="2112"/>
      <c r="O346" s="2113"/>
      <c r="P346" s="2113"/>
      <c r="Q346" s="2113"/>
      <c r="R346" s="2113"/>
      <c r="S346" s="2113"/>
      <c r="T346" s="2113"/>
      <c r="U346" s="2114"/>
      <c r="V346" s="2115"/>
      <c r="W346" s="2116"/>
      <c r="X346" s="2117"/>
      <c r="Y346" s="2118"/>
      <c r="Z346" s="2118"/>
      <c r="AA346" s="2118"/>
      <c r="AB346" s="2109"/>
      <c r="AC346" s="2119"/>
      <c r="AD346" s="2120"/>
      <c r="AE346" s="2121"/>
      <c r="AF346" s="2122"/>
      <c r="AG346" s="2122"/>
      <c r="AH346" s="2122"/>
    </row>
    <row r="347" spans="1:35" s="2054" customFormat="1" x14ac:dyDescent="0.2">
      <c r="A347" s="2038"/>
      <c r="B347" s="2039"/>
      <c r="C347" s="2039"/>
      <c r="D347" s="2040">
        <f>SUM(G347:I347)</f>
        <v>0</v>
      </c>
      <c r="E347" s="2038"/>
      <c r="F347" s="2038">
        <f>SUM(F348:F352)</f>
        <v>0</v>
      </c>
      <c r="G347" s="2038">
        <f>SUM(G348:G352)</f>
        <v>0</v>
      </c>
      <c r="H347" s="2038">
        <f>SUM(H348:H352)</f>
        <v>0</v>
      </c>
      <c r="I347" s="2038">
        <f>SUM(I348:I352)</f>
        <v>0</v>
      </c>
      <c r="J347" s="2041"/>
      <c r="K347" s="2041"/>
      <c r="L347" s="2224"/>
      <c r="M347" s="2224"/>
      <c r="N347" s="2041"/>
      <c r="O347" s="2042"/>
      <c r="P347" s="2042"/>
      <c r="Q347" s="2042"/>
      <c r="R347" s="2042"/>
      <c r="S347" s="2042"/>
      <c r="T347" s="2042"/>
      <c r="U347" s="2043">
        <v>34</v>
      </c>
      <c r="V347" s="2044"/>
      <c r="W347" s="2045"/>
      <c r="X347" s="2046"/>
      <c r="Y347" s="2047"/>
      <c r="Z347" s="2048">
        <f>SUM(AA347:AA352)</f>
        <v>0</v>
      </c>
      <c r="AA347" s="2049"/>
      <c r="AB347" s="2049">
        <v>0</v>
      </c>
      <c r="AC347" s="2050">
        <f>Z347-AB347</f>
        <v>0</v>
      </c>
      <c r="AD347" s="2051" t="str">
        <f>CONCATENATE("week ",U347)</f>
        <v>week 34</v>
      </c>
      <c r="AE347" s="2052"/>
      <c r="AF347" s="2053">
        <f>SUM(AF348:AF352)</f>
        <v>0</v>
      </c>
      <c r="AG347" s="2053"/>
      <c r="AH347" s="2053"/>
    </row>
    <row r="348" spans="1:35" x14ac:dyDescent="0.2">
      <c r="B348" s="2055"/>
      <c r="C348" s="2056"/>
      <c r="D348" s="2057"/>
      <c r="E348" s="2058"/>
      <c r="F348" s="2058"/>
      <c r="G348" s="2058"/>
      <c r="H348" s="2058"/>
      <c r="I348" s="2058"/>
      <c r="J348" s="2059"/>
      <c r="K348" s="2059"/>
      <c r="L348" s="2225"/>
      <c r="M348" s="2225"/>
      <c r="N348" s="2059"/>
      <c r="O348" s="2060"/>
      <c r="P348" s="2060"/>
      <c r="Q348" s="2060"/>
      <c r="R348" s="2060"/>
      <c r="S348" s="2060"/>
      <c r="T348" s="2060"/>
      <c r="U348" s="2061" t="s">
        <v>6256</v>
      </c>
      <c r="W348" s="2063"/>
      <c r="Z348" s="2065" t="s">
        <v>4856</v>
      </c>
      <c r="AE348" s="2067" t="str">
        <f>IF(B348="","",(IFERROR(VLOOKUP(B348,[1]Projecten!A$4:X$9452,5,FALSE),"niet bekend")))</f>
        <v/>
      </c>
      <c r="AF348" s="2021" t="str">
        <f>IF(AE348="","",(IF(F348=0,AH348,(F348/AE348*AH348))))</f>
        <v/>
      </c>
      <c r="AG348" s="2021" t="str">
        <f>IF(B348="","",(IFERROR(VLOOKUP(B348,[1]Projecten!A$4:X$9452,23,FALSE),"niet bekend")))</f>
        <v/>
      </c>
      <c r="AH348" s="2021" t="str">
        <f>IF(B348="","",(IFERROR(VLOOKUP(B348,[1]Projecten!A$4:X$9452,12,FALSE),"niet bekend")))</f>
        <v/>
      </c>
    </row>
    <row r="349" spans="1:35" s="2077" customFormat="1" x14ac:dyDescent="0.2">
      <c r="A349" s="2002"/>
      <c r="B349" s="2068"/>
      <c r="C349" s="2069"/>
      <c r="D349" s="2070" t="s">
        <v>6252</v>
      </c>
      <c r="E349" s="2057"/>
      <c r="F349" s="2057"/>
      <c r="G349" s="2057"/>
      <c r="H349" s="2057"/>
      <c r="I349" s="2057"/>
      <c r="J349" s="2071"/>
      <c r="K349" s="2071"/>
      <c r="L349" s="2224"/>
      <c r="M349" s="2224"/>
      <c r="N349" s="2071"/>
      <c r="O349" s="2071"/>
      <c r="P349" s="2072"/>
      <c r="Q349" s="2072"/>
      <c r="R349" s="2072"/>
      <c r="S349" s="2072"/>
      <c r="T349" s="2072"/>
      <c r="U349" s="2061">
        <v>2019</v>
      </c>
      <c r="V349" s="2071"/>
      <c r="W349" s="2073"/>
      <c r="X349" s="2074"/>
      <c r="Y349" s="2057"/>
      <c r="Z349" s="2057"/>
      <c r="AA349" s="2075"/>
      <c r="AB349" s="2057"/>
      <c r="AC349" s="2057"/>
      <c r="AD349" s="2076"/>
      <c r="AE349" s="2067" t="str">
        <f>IF(B349="","",(IFERROR(VLOOKUP(B349,[1]Projecten!A$4:X$9452,5,FALSE),"niet bekend")))</f>
        <v/>
      </c>
      <c r="AF349" s="2021" t="str">
        <f>IF(AE349="","",(IF(F349=0,AH349,(F349/AE349*AH349))))</f>
        <v/>
      </c>
      <c r="AG349" s="2021" t="str">
        <f>IF(B349="","",(IFERROR(VLOOKUP(B349,[1]Projecten!A$4:X$9452,23,FALSE),"niet bekend")))</f>
        <v/>
      </c>
      <c r="AH349" s="2021" t="str">
        <f>IF(B349="","",(IFERROR(VLOOKUP(B349,[1]Projecten!A$4:X$9452,12,FALSE),"niet bekend")))</f>
        <v/>
      </c>
    </row>
    <row r="350" spans="1:35" x14ac:dyDescent="0.2">
      <c r="B350" s="2079"/>
      <c r="J350" s="2081"/>
      <c r="K350" s="2081"/>
      <c r="N350" s="2081"/>
      <c r="O350" s="2081"/>
      <c r="W350" s="2063"/>
      <c r="Z350" s="2083"/>
      <c r="AE350" s="2067"/>
      <c r="AI350" s="2137"/>
    </row>
    <row r="351" spans="1:35" s="2077" customFormat="1" x14ac:dyDescent="0.2">
      <c r="A351" s="2002"/>
      <c r="B351" s="2068"/>
      <c r="C351" s="2069"/>
      <c r="D351" s="2069"/>
      <c r="E351" s="2057"/>
      <c r="F351" s="2057"/>
      <c r="G351" s="2057"/>
      <c r="H351" s="2057"/>
      <c r="I351" s="2057"/>
      <c r="J351" s="2071"/>
      <c r="K351" s="2071"/>
      <c r="L351" s="2224"/>
      <c r="M351" s="2224"/>
      <c r="N351" s="2071"/>
      <c r="O351" s="2071"/>
      <c r="P351" s="2072"/>
      <c r="Q351" s="2072"/>
      <c r="R351" s="2072"/>
      <c r="S351" s="2072"/>
      <c r="T351" s="2072"/>
      <c r="U351" s="2069"/>
      <c r="V351" s="2071"/>
      <c r="W351" s="2073"/>
      <c r="X351" s="2074"/>
      <c r="Y351" s="2057"/>
      <c r="Z351" s="2057"/>
      <c r="AA351" s="2075"/>
      <c r="AB351" s="2057"/>
      <c r="AC351" s="2057"/>
      <c r="AD351" s="2076"/>
      <c r="AE351" s="2067" t="str">
        <f>IF(B351="","",(IFERROR(VLOOKUP(B351,[1]Projecten!A$4:X$9452,5,FALSE),"niet bekend")))</f>
        <v/>
      </c>
      <c r="AF351" s="2021"/>
      <c r="AG351" s="2021" t="str">
        <f>IF(B351="","",(IFERROR(VLOOKUP(B351,[1]Projecten!A$4:X$9452,23,FALSE),"niet bekend")))</f>
        <v/>
      </c>
      <c r="AH351" s="2021" t="str">
        <f>IF(B351="","",(IFERROR(VLOOKUP(B351,[1]Projecten!A$4:X$9452,12,FALSE),"niet bekend")))</f>
        <v/>
      </c>
    </row>
    <row r="352" spans="1:35" s="2123" customFormat="1" x14ac:dyDescent="0.2">
      <c r="A352" s="2109"/>
      <c r="B352" s="2110"/>
      <c r="C352" s="2110"/>
      <c r="D352" s="2111"/>
      <c r="E352" s="2111"/>
      <c r="F352" s="2111"/>
      <c r="G352" s="2111"/>
      <c r="H352" s="2111"/>
      <c r="I352" s="2111"/>
      <c r="J352" s="2112"/>
      <c r="K352" s="2112"/>
      <c r="L352" s="2229"/>
      <c r="M352" s="2229"/>
      <c r="N352" s="2112"/>
      <c r="O352" s="2113"/>
      <c r="P352" s="2113"/>
      <c r="Q352" s="2113"/>
      <c r="R352" s="2113"/>
      <c r="S352" s="2113"/>
      <c r="T352" s="2113"/>
      <c r="U352" s="2114"/>
      <c r="V352" s="2115"/>
      <c r="W352" s="2116"/>
      <c r="X352" s="2117"/>
      <c r="Y352" s="2118"/>
      <c r="Z352" s="2118"/>
      <c r="AA352" s="2118"/>
      <c r="AB352" s="2109"/>
      <c r="AC352" s="2119"/>
      <c r="AD352" s="2120"/>
      <c r="AE352" s="2121"/>
      <c r="AF352" s="2122"/>
      <c r="AG352" s="2122"/>
      <c r="AH352" s="2122"/>
    </row>
    <row r="353" spans="1:35" s="2054" customFormat="1" x14ac:dyDescent="0.2">
      <c r="A353" s="2038"/>
      <c r="B353" s="2039"/>
      <c r="C353" s="2039"/>
      <c r="D353" s="2040">
        <f>SUM(G353:I353)</f>
        <v>0</v>
      </c>
      <c r="E353" s="2038"/>
      <c r="F353" s="2038">
        <f>SUM(F354:F366)</f>
        <v>16</v>
      </c>
      <c r="G353" s="2038">
        <f>SUM(G354:G366)</f>
        <v>0</v>
      </c>
      <c r="H353" s="2038">
        <f>SUM(H354:H366)</f>
        <v>0</v>
      </c>
      <c r="I353" s="2038">
        <f>SUM(I354:I366)</f>
        <v>0</v>
      </c>
      <c r="J353" s="2041"/>
      <c r="K353" s="2041"/>
      <c r="L353" s="2224"/>
      <c r="M353" s="2224"/>
      <c r="N353" s="2041"/>
      <c r="O353" s="2042"/>
      <c r="P353" s="2042"/>
      <c r="Q353" s="2042"/>
      <c r="R353" s="2042"/>
      <c r="S353" s="2042"/>
      <c r="T353" s="2042"/>
      <c r="U353" s="2043">
        <v>35</v>
      </c>
      <c r="V353" s="2044"/>
      <c r="W353" s="2045"/>
      <c r="X353" s="2046"/>
      <c r="Y353" s="2047"/>
      <c r="Z353" s="2048">
        <f>SUM(AA353:AA366)</f>
        <v>240</v>
      </c>
      <c r="AA353" s="2049"/>
      <c r="AB353" s="2049">
        <v>0</v>
      </c>
      <c r="AC353" s="2050">
        <f>Z353-AB353</f>
        <v>240</v>
      </c>
      <c r="AD353" s="2051" t="str">
        <f>CONCATENATE("week ",U353)</f>
        <v>week 35</v>
      </c>
      <c r="AE353" s="2052"/>
      <c r="AF353" s="2053">
        <f>SUM(AF354:AF366)</f>
        <v>0</v>
      </c>
      <c r="AG353" s="2053"/>
      <c r="AH353" s="2053"/>
    </row>
    <row r="354" spans="1:35" x14ac:dyDescent="0.2">
      <c r="B354" s="2055"/>
      <c r="C354" s="2056"/>
      <c r="D354" s="2057"/>
      <c r="E354" s="2058"/>
      <c r="F354" s="2058"/>
      <c r="G354" s="2058"/>
      <c r="H354" s="2058"/>
      <c r="I354" s="2058"/>
      <c r="J354" s="2059"/>
      <c r="K354" s="2059"/>
      <c r="L354" s="2225"/>
      <c r="M354" s="2225"/>
      <c r="N354" s="2059"/>
      <c r="O354" s="2060"/>
      <c r="P354" s="2060"/>
      <c r="Q354" s="2060"/>
      <c r="R354" s="2060"/>
      <c r="S354" s="2060"/>
      <c r="T354" s="2060"/>
      <c r="U354" s="2061" t="s">
        <v>6257</v>
      </c>
      <c r="W354" s="2063"/>
      <c r="Z354" s="2065" t="s">
        <v>4856</v>
      </c>
      <c r="AE354" s="2067" t="str">
        <f>IF(B354="","",(IFERROR(VLOOKUP(B354,[1]Projecten!A$4:X$9452,5,FALSE),"niet bekend")))</f>
        <v/>
      </c>
      <c r="AF354" s="2021" t="str">
        <f>IF(AE354="","",(IF(F354=0,AH354,(F354/AE354*AH354))))</f>
        <v/>
      </c>
      <c r="AG354" s="2021" t="str">
        <f>IF(B354="","",(IFERROR(VLOOKUP(B354,[1]Projecten!A$4:X$9452,23,FALSE),"niet bekend")))</f>
        <v/>
      </c>
      <c r="AH354" s="2021" t="str">
        <f>IF(B354="","",(IFERROR(VLOOKUP(B354,[1]Projecten!A$4:X$9452,12,FALSE),"niet bekend")))</f>
        <v/>
      </c>
    </row>
    <row r="355" spans="1:35" s="2077" customFormat="1" x14ac:dyDescent="0.2">
      <c r="A355" s="2002"/>
      <c r="B355" s="2068"/>
      <c r="C355" s="2069"/>
      <c r="D355" s="2070"/>
      <c r="E355" s="2057"/>
      <c r="F355" s="2057"/>
      <c r="G355" s="2057"/>
      <c r="H355" s="2057"/>
      <c r="I355" s="2057"/>
      <c r="J355" s="2071"/>
      <c r="K355" s="2071"/>
      <c r="L355" s="2224"/>
      <c r="M355" s="2224"/>
      <c r="N355" s="2071"/>
      <c r="O355" s="2071"/>
      <c r="P355" s="2072"/>
      <c r="Q355" s="2072"/>
      <c r="R355" s="2072"/>
      <c r="S355" s="2072"/>
      <c r="T355" s="2072"/>
      <c r="U355" s="2061">
        <v>2019</v>
      </c>
      <c r="V355" s="2071"/>
      <c r="W355" s="2073"/>
      <c r="X355" s="2074"/>
      <c r="Y355" s="2057"/>
      <c r="Z355" s="2057"/>
      <c r="AA355" s="2075"/>
      <c r="AB355" s="2057"/>
      <c r="AC355" s="2057"/>
      <c r="AD355" s="2076"/>
      <c r="AE355" s="2067" t="str">
        <f>IF(B355="","",(IFERROR(VLOOKUP(B355,[1]Projecten!A$4:X$9452,5,FALSE),"niet bekend")))</f>
        <v/>
      </c>
      <c r="AF355" s="2021" t="str">
        <f>IF(AE355="","",(IF(F355=0,AH355,(F355/AE355*AH355))))</f>
        <v/>
      </c>
      <c r="AG355" s="2021" t="str">
        <f>IF(B355="","",(IFERROR(VLOOKUP(B355,[1]Projecten!A$4:X$9452,23,FALSE),"niet bekend")))</f>
        <v/>
      </c>
      <c r="AH355" s="2021" t="str">
        <f>IF(B355="","",(IFERROR(VLOOKUP(B355,[1]Projecten!A$4:X$9452,12,FALSE),"niet bekend")))</f>
        <v/>
      </c>
    </row>
    <row r="356" spans="1:35" x14ac:dyDescent="0.2">
      <c r="B356" s="2079"/>
      <c r="J356" s="2081"/>
      <c r="K356" s="2081"/>
      <c r="N356" s="2081"/>
      <c r="O356" s="2081"/>
      <c r="W356" s="2063"/>
      <c r="Z356" s="2083"/>
      <c r="AE356" s="2086"/>
    </row>
    <row r="357" spans="1:35" x14ac:dyDescent="0.2">
      <c r="B357" s="2079"/>
      <c r="J357" s="2081"/>
      <c r="K357" s="2081"/>
      <c r="N357" s="2081"/>
      <c r="O357" s="2081"/>
      <c r="W357" s="2063"/>
      <c r="Z357" s="2083"/>
      <c r="AE357" s="2086"/>
    </row>
    <row r="358" spans="1:35" x14ac:dyDescent="0.2">
      <c r="B358" s="2079"/>
      <c r="J358" s="2081"/>
      <c r="K358" s="2081"/>
      <c r="N358" s="2081"/>
      <c r="O358" s="2081"/>
      <c r="W358" s="2063"/>
      <c r="Z358" s="2083"/>
      <c r="AE358" s="2086"/>
    </row>
    <row r="359" spans="1:35" s="2108" customFormat="1" x14ac:dyDescent="0.2">
      <c r="A359" s="2100"/>
      <c r="B359" s="2101"/>
      <c r="C359" s="2087"/>
      <c r="D359" s="2087"/>
      <c r="E359" s="2100"/>
      <c r="F359" s="2100"/>
      <c r="G359" s="2100"/>
      <c r="H359" s="2100"/>
      <c r="I359" s="2100"/>
      <c r="J359" s="2102"/>
      <c r="K359" s="2102"/>
      <c r="L359" s="2226"/>
      <c r="M359" s="2226"/>
      <c r="N359" s="2102"/>
      <c r="O359" s="2102"/>
      <c r="P359" s="2103"/>
      <c r="Q359" s="2103"/>
      <c r="R359" s="2103"/>
      <c r="S359" s="2103"/>
      <c r="T359" s="2103"/>
      <c r="U359" s="2087"/>
      <c r="V359" s="2104"/>
      <c r="W359" s="2063"/>
      <c r="X359" s="2064"/>
      <c r="Y359" s="2002"/>
      <c r="Z359" s="2083"/>
      <c r="AA359" s="2066"/>
      <c r="AB359" s="2100"/>
      <c r="AC359" s="2100"/>
      <c r="AD359" s="2107"/>
      <c r="AE359" s="2086"/>
      <c r="AF359" s="2021"/>
      <c r="AG359" s="2021"/>
      <c r="AH359" s="2021"/>
    </row>
    <row r="360" spans="1:35" s="2108" customFormat="1" x14ac:dyDescent="0.2">
      <c r="A360" s="2100"/>
      <c r="B360" s="2101"/>
      <c r="C360" s="2087"/>
      <c r="D360" s="2087"/>
      <c r="E360" s="2100"/>
      <c r="F360" s="2100"/>
      <c r="G360" s="2100"/>
      <c r="H360" s="2100"/>
      <c r="I360" s="2100"/>
      <c r="J360" s="2102"/>
      <c r="K360" s="2102"/>
      <c r="L360" s="2226"/>
      <c r="M360" s="2226"/>
      <c r="N360" s="2102"/>
      <c r="O360" s="2102"/>
      <c r="P360" s="2103"/>
      <c r="Q360" s="2103"/>
      <c r="R360" s="2103"/>
      <c r="S360" s="2103"/>
      <c r="T360" s="2103"/>
      <c r="U360" s="2087"/>
      <c r="V360" s="2104"/>
      <c r="W360" s="2063"/>
      <c r="X360" s="2064"/>
      <c r="Y360" s="2002"/>
      <c r="Z360" s="2083"/>
      <c r="AA360" s="2066"/>
      <c r="AB360" s="2100"/>
      <c r="AC360" s="2100"/>
      <c r="AD360" s="2107"/>
      <c r="AE360" s="2086"/>
      <c r="AF360" s="2021"/>
      <c r="AG360" s="2021"/>
      <c r="AH360" s="2021"/>
    </row>
    <row r="361" spans="1:35" x14ac:dyDescent="0.2">
      <c r="B361" s="2079"/>
      <c r="J361" s="2081"/>
      <c r="K361" s="2081"/>
      <c r="N361" s="2081"/>
      <c r="O361" s="2081"/>
      <c r="W361" s="2063"/>
      <c r="Z361" s="2083"/>
      <c r="AE361" s="2067"/>
      <c r="AI361" s="2137"/>
    </row>
    <row r="362" spans="1:35" x14ac:dyDescent="0.2">
      <c r="B362" s="2079"/>
      <c r="J362" s="2081"/>
      <c r="K362" s="2081"/>
      <c r="N362" s="2081"/>
      <c r="O362" s="2081"/>
      <c r="W362" s="2063"/>
      <c r="Z362" s="2083"/>
      <c r="AE362" s="2067"/>
      <c r="AI362" s="2137"/>
    </row>
    <row r="364" spans="1:35" s="2156" customFormat="1" x14ac:dyDescent="0.2">
      <c r="A364" s="2139"/>
      <c r="B364" s="2140"/>
      <c r="C364" s="2141"/>
      <c r="D364" s="2141" t="s">
        <v>6499</v>
      </c>
      <c r="E364" s="2142" t="s">
        <v>26</v>
      </c>
      <c r="F364" s="2142">
        <v>8</v>
      </c>
      <c r="G364" s="2142"/>
      <c r="H364" s="2142"/>
      <c r="I364" s="2142"/>
      <c r="J364" s="2143"/>
      <c r="K364" s="2143"/>
      <c r="L364" s="2224"/>
      <c r="M364" s="2224"/>
      <c r="N364" s="2143"/>
      <c r="O364" s="2144"/>
      <c r="P364" s="2145"/>
      <c r="Q364" s="2145"/>
      <c r="R364" s="2145"/>
      <c r="S364" s="2145"/>
      <c r="T364" s="2145"/>
      <c r="U364" s="2146"/>
      <c r="V364" s="2147"/>
      <c r="W364" s="2148">
        <v>36</v>
      </c>
      <c r="X364" s="2149"/>
      <c r="Y364" s="2139" t="s">
        <v>2265</v>
      </c>
      <c r="Z364" s="2150"/>
      <c r="AA364" s="2151">
        <v>80</v>
      </c>
      <c r="AB364" s="2139"/>
      <c r="AC364" s="2152"/>
      <c r="AD364" s="2153"/>
      <c r="AE364" s="2154"/>
      <c r="AF364" s="2155"/>
      <c r="AG364" s="2155"/>
      <c r="AH364" s="2155"/>
    </row>
    <row r="365" spans="1:35" s="2156" customFormat="1" x14ac:dyDescent="0.2">
      <c r="A365" s="2139"/>
      <c r="B365" s="2140"/>
      <c r="C365" s="2141"/>
      <c r="D365" s="2141" t="s">
        <v>6159</v>
      </c>
      <c r="E365" s="2142" t="s">
        <v>26</v>
      </c>
      <c r="F365" s="2142">
        <v>8</v>
      </c>
      <c r="G365" s="2142"/>
      <c r="H365" s="2142"/>
      <c r="I365" s="2142"/>
      <c r="J365" s="2143"/>
      <c r="K365" s="2143"/>
      <c r="L365" s="2224"/>
      <c r="M365" s="2224"/>
      <c r="N365" s="2143"/>
      <c r="O365" s="2144"/>
      <c r="P365" s="2145"/>
      <c r="Q365" s="2145"/>
      <c r="R365" s="2145"/>
      <c r="S365" s="2145"/>
      <c r="T365" s="2145"/>
      <c r="U365" s="2146"/>
      <c r="V365" s="2147"/>
      <c r="W365" s="2148">
        <v>36</v>
      </c>
      <c r="X365" s="2149"/>
      <c r="Y365" s="2139" t="s">
        <v>3395</v>
      </c>
      <c r="Z365" s="2150"/>
      <c r="AA365" s="2151">
        <v>160</v>
      </c>
      <c r="AB365" s="2139"/>
      <c r="AC365" s="2152"/>
      <c r="AD365" s="2153"/>
      <c r="AE365" s="2154"/>
      <c r="AF365" s="2155"/>
      <c r="AG365" s="2155"/>
      <c r="AH365" s="2155"/>
    </row>
    <row r="366" spans="1:35" s="2123" customFormat="1" x14ac:dyDescent="0.2">
      <c r="A366" s="2109"/>
      <c r="B366" s="2110"/>
      <c r="C366" s="2110"/>
      <c r="D366" s="2111"/>
      <c r="E366" s="2111"/>
      <c r="F366" s="2111"/>
      <c r="G366" s="2111"/>
      <c r="H366" s="2111"/>
      <c r="I366" s="2111"/>
      <c r="J366" s="2112"/>
      <c r="K366" s="2112"/>
      <c r="L366" s="2229"/>
      <c r="M366" s="2229"/>
      <c r="N366" s="2112"/>
      <c r="O366" s="2113"/>
      <c r="P366" s="2113"/>
      <c r="Q366" s="2113"/>
      <c r="R366" s="2113"/>
      <c r="S366" s="2113"/>
      <c r="T366" s="2113"/>
      <c r="U366" s="2114"/>
      <c r="V366" s="2115"/>
      <c r="W366" s="2116"/>
      <c r="X366" s="2117"/>
      <c r="Y366" s="2118"/>
      <c r="Z366" s="2118"/>
      <c r="AA366" s="2118"/>
      <c r="AB366" s="2109"/>
      <c r="AC366" s="2119"/>
      <c r="AD366" s="2120"/>
      <c r="AE366" s="2121"/>
      <c r="AF366" s="2122"/>
      <c r="AG366" s="2122"/>
      <c r="AH366" s="2122"/>
    </row>
    <row r="367" spans="1:35" s="2054" customFormat="1" x14ac:dyDescent="0.2">
      <c r="A367" s="2038"/>
      <c r="B367" s="2039"/>
      <c r="C367" s="2039"/>
      <c r="D367" s="2040">
        <f>SUM(G367:I367)</f>
        <v>0</v>
      </c>
      <c r="E367" s="2038"/>
      <c r="F367" s="2038">
        <f>SUM(F368:F378)</f>
        <v>8</v>
      </c>
      <c r="G367" s="2038">
        <f>SUM(G368:G378)</f>
        <v>0</v>
      </c>
      <c r="H367" s="2038">
        <f>SUM(H368:H378)</f>
        <v>0</v>
      </c>
      <c r="I367" s="2038">
        <f>SUM(I368:I378)</f>
        <v>0</v>
      </c>
      <c r="J367" s="2041"/>
      <c r="K367" s="2041"/>
      <c r="L367" s="2224"/>
      <c r="M367" s="2224"/>
      <c r="N367" s="2041"/>
      <c r="O367" s="2042"/>
      <c r="P367" s="2042"/>
      <c r="Q367" s="2042"/>
      <c r="R367" s="2042"/>
      <c r="S367" s="2042"/>
      <c r="T367" s="2042"/>
      <c r="U367" s="2043">
        <v>36</v>
      </c>
      <c r="V367" s="2044"/>
      <c r="W367" s="2045"/>
      <c r="X367" s="2046"/>
      <c r="Y367" s="2047"/>
      <c r="Z367" s="2048">
        <f>SUM(AA367:AA378)</f>
        <v>160</v>
      </c>
      <c r="AA367" s="2049"/>
      <c r="AB367" s="2049">
        <v>0</v>
      </c>
      <c r="AC367" s="2050">
        <f>Z367-AB367</f>
        <v>160</v>
      </c>
      <c r="AD367" s="2051" t="str">
        <f>CONCATENATE("week ",U367)</f>
        <v>week 36</v>
      </c>
      <c r="AE367" s="2052"/>
      <c r="AF367" s="2053">
        <f>SUM(AF368:AF378)</f>
        <v>0</v>
      </c>
      <c r="AG367" s="2053"/>
      <c r="AH367" s="2053"/>
    </row>
    <row r="368" spans="1:35" x14ac:dyDescent="0.2">
      <c r="B368" s="2055"/>
      <c r="C368" s="2056"/>
      <c r="D368" s="2057"/>
      <c r="E368" s="2058"/>
      <c r="F368" s="2058"/>
      <c r="G368" s="2058"/>
      <c r="H368" s="2058"/>
      <c r="I368" s="2058"/>
      <c r="J368" s="2059"/>
      <c r="K368" s="2059"/>
      <c r="L368" s="2225"/>
      <c r="M368" s="2225"/>
      <c r="N368" s="2059"/>
      <c r="O368" s="2060"/>
      <c r="P368" s="2060"/>
      <c r="Q368" s="2060"/>
      <c r="R368" s="2060"/>
      <c r="S368" s="2060"/>
      <c r="T368" s="2060"/>
      <c r="U368" s="2061" t="s">
        <v>6258</v>
      </c>
      <c r="W368" s="2063"/>
      <c r="Z368" s="2065" t="s">
        <v>4856</v>
      </c>
      <c r="AE368" s="2067" t="str">
        <f>IF(B368="","",(IFERROR(VLOOKUP(B368,[1]Projecten!A$4:X$9452,5,FALSE),"niet bekend")))</f>
        <v/>
      </c>
      <c r="AF368" s="2021" t="str">
        <f>IF(AE368="","",(IF(F368=0,AH368,(F368/AE368*AH368))))</f>
        <v/>
      </c>
      <c r="AG368" s="2021" t="str">
        <f>IF(B368="","",(IFERROR(VLOOKUP(B368,[1]Projecten!A$4:X$9452,23,FALSE),"niet bekend")))</f>
        <v/>
      </c>
      <c r="AH368" s="2021" t="str">
        <f>IF(B368="","",(IFERROR(VLOOKUP(B368,[1]Projecten!A$4:X$9452,12,FALSE),"niet bekend")))</f>
        <v/>
      </c>
    </row>
    <row r="369" spans="1:35" s="2077" customFormat="1" x14ac:dyDescent="0.2">
      <c r="A369" s="2002"/>
      <c r="B369" s="2068"/>
      <c r="C369" s="2069"/>
      <c r="D369" s="2070"/>
      <c r="E369" s="2057"/>
      <c r="F369" s="2057"/>
      <c r="G369" s="2057"/>
      <c r="H369" s="2057"/>
      <c r="I369" s="2057"/>
      <c r="J369" s="2071"/>
      <c r="K369" s="2071"/>
      <c r="L369" s="2224"/>
      <c r="M369" s="2224"/>
      <c r="N369" s="2071"/>
      <c r="O369" s="2071"/>
      <c r="P369" s="2072"/>
      <c r="Q369" s="2072"/>
      <c r="R369" s="2072"/>
      <c r="S369" s="2072"/>
      <c r="T369" s="2072"/>
      <c r="U369" s="2061">
        <v>2019</v>
      </c>
      <c r="V369" s="2071"/>
      <c r="W369" s="2073"/>
      <c r="X369" s="2074"/>
      <c r="Y369" s="2057"/>
      <c r="Z369" s="2057"/>
      <c r="AA369" s="2075"/>
      <c r="AB369" s="2057"/>
      <c r="AC369" s="2057"/>
      <c r="AD369" s="2076"/>
      <c r="AE369" s="2067" t="str">
        <f>IF(B369="","",(IFERROR(VLOOKUP(B369,[1]Projecten!A$4:X$9452,5,FALSE),"niet bekend")))</f>
        <v/>
      </c>
      <c r="AF369" s="2021" t="str">
        <f>IF(AE369="","",(IF(F369=0,AH369,(F369/AE369*AH369))))</f>
        <v/>
      </c>
      <c r="AG369" s="2021" t="str">
        <f>IF(B369="","",(IFERROR(VLOOKUP(B369,[1]Projecten!A$4:X$9452,23,FALSE),"niet bekend")))</f>
        <v/>
      </c>
      <c r="AH369" s="2021" t="str">
        <f>IF(B369="","",(IFERROR(VLOOKUP(B369,[1]Projecten!A$4:X$9452,12,FALSE),"niet bekend")))</f>
        <v/>
      </c>
    </row>
    <row r="370" spans="1:35" x14ac:dyDescent="0.2">
      <c r="B370" s="2079"/>
      <c r="J370" s="2081"/>
      <c r="K370" s="2081"/>
      <c r="N370" s="2081"/>
      <c r="O370" s="2081"/>
      <c r="W370" s="2063"/>
      <c r="Z370" s="2083"/>
      <c r="AE370" s="2086"/>
    </row>
    <row r="371" spans="1:35" x14ac:dyDescent="0.2">
      <c r="B371" s="2079"/>
      <c r="J371" s="2081"/>
      <c r="K371" s="2081"/>
      <c r="N371" s="2081"/>
      <c r="O371" s="2081"/>
      <c r="W371" s="2063"/>
      <c r="Z371" s="2083"/>
      <c r="AE371" s="2086"/>
    </row>
    <row r="372" spans="1:35" x14ac:dyDescent="0.2">
      <c r="B372" s="2079"/>
      <c r="J372" s="2081"/>
      <c r="K372" s="2081"/>
      <c r="N372" s="2081"/>
      <c r="O372" s="2081"/>
      <c r="W372" s="2063"/>
      <c r="Z372" s="2083"/>
      <c r="AE372" s="2086"/>
    </row>
    <row r="373" spans="1:35" s="2108" customFormat="1" x14ac:dyDescent="0.2">
      <c r="A373" s="2100"/>
      <c r="B373" s="2101"/>
      <c r="C373" s="2087"/>
      <c r="D373" s="2087"/>
      <c r="E373" s="2100"/>
      <c r="F373" s="2100"/>
      <c r="G373" s="2100"/>
      <c r="H373" s="2100"/>
      <c r="I373" s="2100"/>
      <c r="J373" s="2102"/>
      <c r="K373" s="2102"/>
      <c r="L373" s="2226"/>
      <c r="M373" s="2226"/>
      <c r="N373" s="2102"/>
      <c r="O373" s="2102"/>
      <c r="P373" s="2103"/>
      <c r="Q373" s="2103"/>
      <c r="R373" s="2103"/>
      <c r="S373" s="2103"/>
      <c r="T373" s="2103"/>
      <c r="U373" s="2087"/>
      <c r="V373" s="2104"/>
      <c r="W373" s="2063"/>
      <c r="X373" s="2064"/>
      <c r="Y373" s="2002"/>
      <c r="Z373" s="2083"/>
      <c r="AA373" s="2066"/>
      <c r="AB373" s="2100"/>
      <c r="AC373" s="2100"/>
      <c r="AD373" s="2107"/>
      <c r="AE373" s="2086"/>
      <c r="AF373" s="2021"/>
      <c r="AG373" s="2021"/>
      <c r="AH373" s="2021"/>
    </row>
    <row r="374" spans="1:35" s="2108" customFormat="1" x14ac:dyDescent="0.2">
      <c r="A374" s="2100"/>
      <c r="B374" s="2101"/>
      <c r="C374" s="2087"/>
      <c r="D374" s="2087"/>
      <c r="E374" s="2100"/>
      <c r="F374" s="2100"/>
      <c r="G374" s="2100"/>
      <c r="H374" s="2100"/>
      <c r="I374" s="2100"/>
      <c r="J374" s="2102"/>
      <c r="K374" s="2102"/>
      <c r="L374" s="2226"/>
      <c r="M374" s="2226"/>
      <c r="N374" s="2102"/>
      <c r="O374" s="2102"/>
      <c r="P374" s="2103"/>
      <c r="Q374" s="2103"/>
      <c r="R374" s="2103"/>
      <c r="S374" s="2103"/>
      <c r="T374" s="2103"/>
      <c r="U374" s="2087"/>
      <c r="V374" s="2104"/>
      <c r="W374" s="2063"/>
      <c r="X374" s="2064"/>
      <c r="Y374" s="2002"/>
      <c r="Z374" s="2083"/>
      <c r="AA374" s="2066"/>
      <c r="AB374" s="2100"/>
      <c r="AC374" s="2100"/>
      <c r="AD374" s="2107"/>
      <c r="AE374" s="2086"/>
      <c r="AF374" s="2021"/>
      <c r="AG374" s="2021"/>
      <c r="AH374" s="2021"/>
    </row>
    <row r="375" spans="1:35" x14ac:dyDescent="0.2">
      <c r="B375" s="2079"/>
      <c r="J375" s="2081"/>
      <c r="K375" s="2081"/>
      <c r="N375" s="2081"/>
      <c r="O375" s="2081"/>
      <c r="W375" s="2063"/>
      <c r="Z375" s="2083"/>
      <c r="AE375" s="2067"/>
      <c r="AI375" s="2137"/>
    </row>
    <row r="376" spans="1:35" x14ac:dyDescent="0.2">
      <c r="B376" s="2079"/>
      <c r="J376" s="2081"/>
      <c r="K376" s="2081"/>
      <c r="N376" s="2081"/>
      <c r="O376" s="2081"/>
      <c r="W376" s="2063"/>
      <c r="Z376" s="2083"/>
      <c r="AE376" s="2067"/>
      <c r="AI376" s="2137"/>
    </row>
    <row r="377" spans="1:35" s="2156" customFormat="1" x14ac:dyDescent="0.2">
      <c r="A377" s="2139"/>
      <c r="B377" s="2140"/>
      <c r="C377" s="2141"/>
      <c r="D377" s="2141" t="s">
        <v>6159</v>
      </c>
      <c r="E377" s="2142" t="s">
        <v>26</v>
      </c>
      <c r="F377" s="2142">
        <v>8</v>
      </c>
      <c r="G377" s="2142"/>
      <c r="H377" s="2142"/>
      <c r="I377" s="2142"/>
      <c r="J377" s="2143"/>
      <c r="K377" s="2143"/>
      <c r="L377" s="2224"/>
      <c r="M377" s="2224"/>
      <c r="N377" s="2143"/>
      <c r="O377" s="2144"/>
      <c r="P377" s="2145"/>
      <c r="Q377" s="2145"/>
      <c r="R377" s="2145"/>
      <c r="S377" s="2145"/>
      <c r="T377" s="2145"/>
      <c r="U377" s="2146"/>
      <c r="V377" s="2147"/>
      <c r="W377" s="2148">
        <v>37</v>
      </c>
      <c r="X377" s="2149"/>
      <c r="Y377" s="2139" t="s">
        <v>3395</v>
      </c>
      <c r="Z377" s="2150"/>
      <c r="AA377" s="2151">
        <v>160</v>
      </c>
      <c r="AB377" s="2139"/>
      <c r="AC377" s="2152"/>
      <c r="AD377" s="2153"/>
      <c r="AE377" s="2154"/>
      <c r="AF377" s="2155"/>
      <c r="AG377" s="2155"/>
      <c r="AH377" s="2155"/>
    </row>
    <row r="378" spans="1:35" s="2123" customFormat="1" x14ac:dyDescent="0.2">
      <c r="A378" s="2109"/>
      <c r="B378" s="2110"/>
      <c r="C378" s="2110"/>
      <c r="D378" s="2111"/>
      <c r="E378" s="2111"/>
      <c r="F378" s="2111"/>
      <c r="G378" s="2111"/>
      <c r="H378" s="2111"/>
      <c r="I378" s="2111"/>
      <c r="J378" s="2112"/>
      <c r="K378" s="2112"/>
      <c r="L378" s="2229"/>
      <c r="M378" s="2229"/>
      <c r="N378" s="2112"/>
      <c r="O378" s="2113"/>
      <c r="P378" s="2113"/>
      <c r="Q378" s="2113"/>
      <c r="R378" s="2113"/>
      <c r="S378" s="2113"/>
      <c r="T378" s="2113"/>
      <c r="U378" s="2114"/>
      <c r="V378" s="2115"/>
      <c r="W378" s="2116"/>
      <c r="X378" s="2117"/>
      <c r="Y378" s="2118"/>
      <c r="Z378" s="2118"/>
      <c r="AA378" s="2118"/>
      <c r="AB378" s="2109"/>
      <c r="AC378" s="2119"/>
      <c r="AD378" s="2120"/>
      <c r="AE378" s="2121"/>
      <c r="AF378" s="2122"/>
      <c r="AG378" s="2122"/>
      <c r="AH378" s="2122"/>
    </row>
    <row r="379" spans="1:35" s="2054" customFormat="1" x14ac:dyDescent="0.2">
      <c r="A379" s="2038"/>
      <c r="B379" s="2039"/>
      <c r="C379" s="2039"/>
      <c r="D379" s="2040">
        <f>SUM(G379:I379)</f>
        <v>0</v>
      </c>
      <c r="E379" s="2038"/>
      <c r="F379" s="2038">
        <f>SUM(F380:F391)</f>
        <v>8</v>
      </c>
      <c r="G379" s="2038">
        <f>SUM(G380:G391)</f>
        <v>0</v>
      </c>
      <c r="H379" s="2038">
        <f>SUM(H380:H391)</f>
        <v>0</v>
      </c>
      <c r="I379" s="2038">
        <f>SUM(I380:I391)</f>
        <v>0</v>
      </c>
      <c r="J379" s="2041"/>
      <c r="K379" s="2041"/>
      <c r="L379" s="2224"/>
      <c r="M379" s="2224"/>
      <c r="N379" s="2041"/>
      <c r="O379" s="2042"/>
      <c r="P379" s="2042"/>
      <c r="Q379" s="2042"/>
      <c r="R379" s="2042"/>
      <c r="S379" s="2042"/>
      <c r="T379" s="2042"/>
      <c r="U379" s="2043">
        <v>37</v>
      </c>
      <c r="V379" s="2044"/>
      <c r="W379" s="2045"/>
      <c r="X379" s="2046"/>
      <c r="Y379" s="2047"/>
      <c r="Z379" s="2048">
        <f>SUM(AA379:AA391)</f>
        <v>160</v>
      </c>
      <c r="AA379" s="2049"/>
      <c r="AB379" s="2049">
        <v>0</v>
      </c>
      <c r="AC379" s="2050">
        <f>Z379-AB379</f>
        <v>160</v>
      </c>
      <c r="AD379" s="2051" t="str">
        <f>CONCATENATE("week ",U379)</f>
        <v>week 37</v>
      </c>
      <c r="AE379" s="2052"/>
      <c r="AF379" s="2053">
        <f>SUM(AF380:AF391)</f>
        <v>0</v>
      </c>
      <c r="AG379" s="2053"/>
      <c r="AH379" s="2053"/>
    </row>
    <row r="380" spans="1:35" x14ac:dyDescent="0.2">
      <c r="B380" s="2055"/>
      <c r="C380" s="2056"/>
      <c r="D380" s="2057"/>
      <c r="E380" s="2058"/>
      <c r="F380" s="2058"/>
      <c r="G380" s="2058"/>
      <c r="H380" s="2058"/>
      <c r="I380" s="2058"/>
      <c r="J380" s="2059"/>
      <c r="K380" s="2059"/>
      <c r="L380" s="2225"/>
      <c r="M380" s="2225"/>
      <c r="N380" s="2059"/>
      <c r="O380" s="2060"/>
      <c r="P380" s="2060"/>
      <c r="Q380" s="2060"/>
      <c r="R380" s="2060"/>
      <c r="S380" s="2060"/>
      <c r="T380" s="2060"/>
      <c r="U380" s="2061" t="s">
        <v>6259</v>
      </c>
      <c r="W380" s="2063"/>
      <c r="Z380" s="2065" t="s">
        <v>4856</v>
      </c>
      <c r="AE380" s="2067" t="str">
        <f>IF(B380="","",(IFERROR(VLOOKUP(B380,[1]Projecten!A$4:X$9452,5,FALSE),"niet bekend")))</f>
        <v/>
      </c>
      <c r="AF380" s="2021" t="str">
        <f>IF(AE380="","",(IF(F380=0,AH380,(F380/AE380*AH380))))</f>
        <v/>
      </c>
      <c r="AG380" s="2021" t="str">
        <f>IF(B380="","",(IFERROR(VLOOKUP(B380,[1]Projecten!A$4:X$9452,23,FALSE),"niet bekend")))</f>
        <v/>
      </c>
      <c r="AH380" s="2021" t="str">
        <f>IF(B380="","",(IFERROR(VLOOKUP(B380,[1]Projecten!A$4:X$9452,12,FALSE),"niet bekend")))</f>
        <v/>
      </c>
    </row>
    <row r="381" spans="1:35" s="2077" customFormat="1" x14ac:dyDescent="0.2">
      <c r="A381" s="2002"/>
      <c r="B381" s="2068"/>
      <c r="C381" s="2069"/>
      <c r="D381" s="2070"/>
      <c r="E381" s="2057"/>
      <c r="F381" s="2057"/>
      <c r="G381" s="2057"/>
      <c r="H381" s="2057"/>
      <c r="I381" s="2057"/>
      <c r="J381" s="2071"/>
      <c r="K381" s="2071"/>
      <c r="L381" s="2224"/>
      <c r="M381" s="2224"/>
      <c r="N381" s="2071"/>
      <c r="O381" s="2071"/>
      <c r="P381" s="2072"/>
      <c r="Q381" s="2072"/>
      <c r="R381" s="2072"/>
      <c r="S381" s="2072"/>
      <c r="T381" s="2072"/>
      <c r="U381" s="2061">
        <v>2019</v>
      </c>
      <c r="V381" s="2071"/>
      <c r="W381" s="2073"/>
      <c r="X381" s="2074"/>
      <c r="Y381" s="2057"/>
      <c r="Z381" s="2057"/>
      <c r="AA381" s="2075"/>
      <c r="AB381" s="2057"/>
      <c r="AC381" s="2057"/>
      <c r="AD381" s="2076"/>
      <c r="AE381" s="2067" t="str">
        <f>IF(B381="","",(IFERROR(VLOOKUP(B381,[1]Projecten!A$4:X$9452,5,FALSE),"niet bekend")))</f>
        <v/>
      </c>
      <c r="AF381" s="2021" t="str">
        <f>IF(AE381="","",(IF(F381=0,AH381,(F381/AE381*AH381))))</f>
        <v/>
      </c>
      <c r="AG381" s="2021" t="str">
        <f>IF(B381="","",(IFERROR(VLOOKUP(B381,[1]Projecten!A$4:X$9452,23,FALSE),"niet bekend")))</f>
        <v/>
      </c>
      <c r="AH381" s="2021" t="str">
        <f>IF(B381="","",(IFERROR(VLOOKUP(B381,[1]Projecten!A$4:X$9452,12,FALSE),"niet bekend")))</f>
        <v/>
      </c>
    </row>
    <row r="382" spans="1:35" x14ac:dyDescent="0.2">
      <c r="B382" s="2079"/>
      <c r="J382" s="2081"/>
      <c r="K382" s="2081"/>
      <c r="N382" s="2081"/>
      <c r="O382" s="2081"/>
      <c r="W382" s="2063"/>
      <c r="Z382" s="2083"/>
      <c r="AE382" s="2086"/>
    </row>
    <row r="383" spans="1:35" x14ac:dyDescent="0.2">
      <c r="B383" s="2079"/>
      <c r="J383" s="2081"/>
      <c r="K383" s="2081"/>
      <c r="N383" s="2081"/>
      <c r="O383" s="2081"/>
      <c r="W383" s="2063"/>
      <c r="Z383" s="2083"/>
      <c r="AE383" s="2086"/>
    </row>
    <row r="384" spans="1:35" x14ac:dyDescent="0.2">
      <c r="B384" s="2079"/>
      <c r="J384" s="2081"/>
      <c r="K384" s="2081"/>
      <c r="N384" s="2081"/>
      <c r="O384" s="2081"/>
      <c r="W384" s="2063"/>
      <c r="Z384" s="2083"/>
      <c r="AE384" s="2086"/>
    </row>
    <row r="385" spans="1:35" s="2108" customFormat="1" x14ac:dyDescent="0.2">
      <c r="A385" s="2100"/>
      <c r="B385" s="2101"/>
      <c r="C385" s="2087"/>
      <c r="D385" s="2087"/>
      <c r="E385" s="2100"/>
      <c r="F385" s="2100"/>
      <c r="G385" s="2100"/>
      <c r="H385" s="2100"/>
      <c r="I385" s="2100"/>
      <c r="J385" s="2102"/>
      <c r="K385" s="2102"/>
      <c r="L385" s="2226"/>
      <c r="M385" s="2226"/>
      <c r="N385" s="2102"/>
      <c r="O385" s="2102"/>
      <c r="P385" s="2103"/>
      <c r="Q385" s="2103"/>
      <c r="R385" s="2103"/>
      <c r="S385" s="2103"/>
      <c r="T385" s="2103"/>
      <c r="U385" s="2087"/>
      <c r="V385" s="2104"/>
      <c r="W385" s="2063"/>
      <c r="X385" s="2064"/>
      <c r="Y385" s="2002"/>
      <c r="Z385" s="2083"/>
      <c r="AA385" s="2066"/>
      <c r="AB385" s="2100"/>
      <c r="AC385" s="2100"/>
      <c r="AD385" s="2107"/>
      <c r="AE385" s="2086"/>
      <c r="AF385" s="2021"/>
      <c r="AG385" s="2021"/>
      <c r="AH385" s="2021"/>
    </row>
    <row r="386" spans="1:35" s="2108" customFormat="1" x14ac:dyDescent="0.2">
      <c r="A386" s="2100"/>
      <c r="B386" s="2101"/>
      <c r="C386" s="2087"/>
      <c r="D386" s="2087"/>
      <c r="E386" s="2100"/>
      <c r="F386" s="2100"/>
      <c r="G386" s="2100"/>
      <c r="H386" s="2100"/>
      <c r="I386" s="2100"/>
      <c r="J386" s="2102"/>
      <c r="K386" s="2102"/>
      <c r="L386" s="2226"/>
      <c r="M386" s="2226"/>
      <c r="N386" s="2102"/>
      <c r="O386" s="2102"/>
      <c r="P386" s="2103"/>
      <c r="Q386" s="2103"/>
      <c r="R386" s="2103"/>
      <c r="S386" s="2103"/>
      <c r="T386" s="2103"/>
      <c r="U386" s="2087"/>
      <c r="V386" s="2104"/>
      <c r="W386" s="2063"/>
      <c r="X386" s="2064"/>
      <c r="Y386" s="2002"/>
      <c r="Z386" s="2083"/>
      <c r="AA386" s="2066"/>
      <c r="AB386" s="2100"/>
      <c r="AC386" s="2100"/>
      <c r="AD386" s="2107"/>
      <c r="AE386" s="2086"/>
      <c r="AF386" s="2021"/>
      <c r="AG386" s="2021"/>
      <c r="AH386" s="2021"/>
    </row>
    <row r="387" spans="1:35" x14ac:dyDescent="0.2">
      <c r="B387" s="2079"/>
      <c r="J387" s="2081"/>
      <c r="K387" s="2081"/>
      <c r="N387" s="2081"/>
      <c r="O387" s="2081"/>
      <c r="W387" s="2063"/>
      <c r="Z387" s="2083"/>
      <c r="AE387" s="2067"/>
      <c r="AI387" s="2137"/>
    </row>
    <row r="388" spans="1:35" x14ac:dyDescent="0.2">
      <c r="B388" s="2079"/>
      <c r="J388" s="2081"/>
      <c r="K388" s="2081"/>
      <c r="N388" s="2081"/>
      <c r="O388" s="2081"/>
      <c r="W388" s="2063"/>
      <c r="Z388" s="2083"/>
      <c r="AE388" s="2067"/>
      <c r="AI388" s="2137"/>
    </row>
    <row r="389" spans="1:35" x14ac:dyDescent="0.2">
      <c r="B389" s="2079"/>
      <c r="J389" s="2081"/>
      <c r="K389" s="2081"/>
      <c r="N389" s="2081"/>
      <c r="O389" s="2081"/>
      <c r="W389" s="2063"/>
      <c r="Z389" s="2083"/>
      <c r="AE389" s="2067"/>
      <c r="AI389" s="2137"/>
    </row>
    <row r="390" spans="1:35" s="2156" customFormat="1" x14ac:dyDescent="0.2">
      <c r="A390" s="2139"/>
      <c r="B390" s="2140"/>
      <c r="C390" s="2141"/>
      <c r="D390" s="2141" t="s">
        <v>6159</v>
      </c>
      <c r="E390" s="2142" t="s">
        <v>26</v>
      </c>
      <c r="F390" s="2142">
        <v>8</v>
      </c>
      <c r="G390" s="2142"/>
      <c r="H390" s="2142"/>
      <c r="I390" s="2142"/>
      <c r="J390" s="2143"/>
      <c r="K390" s="2143"/>
      <c r="L390" s="2224"/>
      <c r="M390" s="2224"/>
      <c r="N390" s="2143"/>
      <c r="O390" s="2144"/>
      <c r="P390" s="2145"/>
      <c r="Q390" s="2145"/>
      <c r="R390" s="2145"/>
      <c r="S390" s="2145"/>
      <c r="T390" s="2145"/>
      <c r="U390" s="2146"/>
      <c r="V390" s="2147"/>
      <c r="W390" s="2148">
        <v>38</v>
      </c>
      <c r="X390" s="2149"/>
      <c r="Y390" s="2139" t="s">
        <v>3395</v>
      </c>
      <c r="Z390" s="2150"/>
      <c r="AA390" s="2151">
        <v>160</v>
      </c>
      <c r="AB390" s="2139"/>
      <c r="AC390" s="2152"/>
      <c r="AD390" s="2153"/>
      <c r="AE390" s="2154"/>
      <c r="AF390" s="2155"/>
      <c r="AG390" s="2155"/>
      <c r="AH390" s="2155"/>
    </row>
    <row r="391" spans="1:35" s="2123" customFormat="1" x14ac:dyDescent="0.2">
      <c r="A391" s="2109"/>
      <c r="B391" s="2110"/>
      <c r="C391" s="2110"/>
      <c r="D391" s="2111"/>
      <c r="E391" s="2111"/>
      <c r="F391" s="2111"/>
      <c r="G391" s="2111"/>
      <c r="H391" s="2111"/>
      <c r="I391" s="2111"/>
      <c r="J391" s="2112"/>
      <c r="K391" s="2112"/>
      <c r="L391" s="2229"/>
      <c r="M391" s="2229"/>
      <c r="N391" s="2112"/>
      <c r="O391" s="2113"/>
      <c r="P391" s="2113"/>
      <c r="Q391" s="2113"/>
      <c r="R391" s="2113"/>
      <c r="S391" s="2113"/>
      <c r="T391" s="2113"/>
      <c r="U391" s="2114"/>
      <c r="V391" s="2115"/>
      <c r="W391" s="2116"/>
      <c r="X391" s="2117"/>
      <c r="Y391" s="2118"/>
      <c r="Z391" s="2118"/>
      <c r="AA391" s="2118"/>
      <c r="AB391" s="2109"/>
      <c r="AC391" s="2119"/>
      <c r="AD391" s="2120"/>
      <c r="AE391" s="2121"/>
      <c r="AF391" s="2122"/>
      <c r="AG391" s="2122"/>
      <c r="AH391" s="2122"/>
    </row>
    <row r="392" spans="1:35" s="2054" customFormat="1" x14ac:dyDescent="0.2">
      <c r="A392" s="2038"/>
      <c r="B392" s="2039"/>
      <c r="C392" s="2039"/>
      <c r="D392" s="2040">
        <f>SUM(G392:I392)</f>
        <v>0</v>
      </c>
      <c r="E392" s="2038"/>
      <c r="F392" s="2038">
        <f>SUM(F393:F404)</f>
        <v>8</v>
      </c>
      <c r="G392" s="2038">
        <f>SUM(G393:G404)</f>
        <v>0</v>
      </c>
      <c r="H392" s="2038">
        <f>SUM(H393:H404)</f>
        <v>0</v>
      </c>
      <c r="I392" s="2038">
        <f>SUM(I393:I404)</f>
        <v>0</v>
      </c>
      <c r="J392" s="2041"/>
      <c r="K392" s="2041"/>
      <c r="L392" s="2224"/>
      <c r="M392" s="2224"/>
      <c r="N392" s="2041"/>
      <c r="O392" s="2042"/>
      <c r="P392" s="2042"/>
      <c r="Q392" s="2042"/>
      <c r="R392" s="2042"/>
      <c r="S392" s="2042"/>
      <c r="T392" s="2042"/>
      <c r="U392" s="2043">
        <v>38</v>
      </c>
      <c r="V392" s="2044"/>
      <c r="W392" s="2045"/>
      <c r="X392" s="2046"/>
      <c r="Y392" s="2047"/>
      <c r="Z392" s="2048">
        <f>SUM(AA392:AA404)</f>
        <v>160</v>
      </c>
      <c r="AA392" s="2049"/>
      <c r="AB392" s="2049">
        <v>0</v>
      </c>
      <c r="AC392" s="2050">
        <f>Z392-AB392</f>
        <v>160</v>
      </c>
      <c r="AD392" s="2051" t="str">
        <f>CONCATENATE("week ",U392)</f>
        <v>week 38</v>
      </c>
      <c r="AE392" s="2052"/>
      <c r="AF392" s="2053">
        <f>SUM(AF393:AF404)</f>
        <v>0</v>
      </c>
      <c r="AG392" s="2053"/>
      <c r="AH392" s="2053"/>
    </row>
    <row r="393" spans="1:35" x14ac:dyDescent="0.2">
      <c r="B393" s="2055"/>
      <c r="C393" s="2056"/>
      <c r="D393" s="2057"/>
      <c r="E393" s="2058"/>
      <c r="F393" s="2058"/>
      <c r="G393" s="2058"/>
      <c r="H393" s="2058"/>
      <c r="I393" s="2058"/>
      <c r="J393" s="2059"/>
      <c r="K393" s="2059"/>
      <c r="L393" s="2225"/>
      <c r="M393" s="2225"/>
      <c r="N393" s="2059"/>
      <c r="O393" s="2060"/>
      <c r="P393" s="2060"/>
      <c r="Q393" s="2060"/>
      <c r="R393" s="2060"/>
      <c r="S393" s="2060"/>
      <c r="T393" s="2060"/>
      <c r="U393" s="2061" t="s">
        <v>6260</v>
      </c>
      <c r="W393" s="2063"/>
      <c r="Z393" s="2065" t="s">
        <v>4856</v>
      </c>
      <c r="AE393" s="2067" t="str">
        <f>IF(B393="","",(IFERROR(VLOOKUP(B393,[1]Projecten!A$4:X$9452,5,FALSE),"niet bekend")))</f>
        <v/>
      </c>
      <c r="AF393" s="2021" t="str">
        <f>IF(AE393="","",(IF(F393=0,AH393,(F393/AE393*AH393))))</f>
        <v/>
      </c>
      <c r="AG393" s="2021" t="str">
        <f>IF(B393="","",(IFERROR(VLOOKUP(B393,[1]Projecten!A$4:X$9452,23,FALSE),"niet bekend")))</f>
        <v/>
      </c>
      <c r="AH393" s="2021" t="str">
        <f>IF(B393="","",(IFERROR(VLOOKUP(B393,[1]Projecten!A$4:X$9452,12,FALSE),"niet bekend")))</f>
        <v/>
      </c>
    </row>
    <row r="394" spans="1:35" s="2077" customFormat="1" x14ac:dyDescent="0.2">
      <c r="A394" s="2002"/>
      <c r="B394" s="2068"/>
      <c r="C394" s="2069"/>
      <c r="D394" s="2070"/>
      <c r="E394" s="2057"/>
      <c r="F394" s="2057"/>
      <c r="G394" s="2057"/>
      <c r="H394" s="2057"/>
      <c r="I394" s="2057"/>
      <c r="J394" s="2071"/>
      <c r="K394" s="2071"/>
      <c r="L394" s="2224"/>
      <c r="M394" s="2224"/>
      <c r="N394" s="2071"/>
      <c r="O394" s="2071"/>
      <c r="P394" s="2072"/>
      <c r="Q394" s="2072"/>
      <c r="R394" s="2072"/>
      <c r="S394" s="2072"/>
      <c r="T394" s="2072"/>
      <c r="U394" s="2061">
        <v>2019</v>
      </c>
      <c r="V394" s="2071"/>
      <c r="W394" s="2073"/>
      <c r="X394" s="2074"/>
      <c r="Y394" s="2057"/>
      <c r="Z394" s="2057"/>
      <c r="AA394" s="2075"/>
      <c r="AB394" s="2057"/>
      <c r="AC394" s="2057"/>
      <c r="AD394" s="2076"/>
      <c r="AE394" s="2067" t="str">
        <f>IF(B394="","",(IFERROR(VLOOKUP(B394,[1]Projecten!A$4:X$9452,5,FALSE),"niet bekend")))</f>
        <v/>
      </c>
      <c r="AF394" s="2021" t="str">
        <f>IF(AE394="","",(IF(F394=0,AH394,(F394/AE394*AH394))))</f>
        <v/>
      </c>
      <c r="AG394" s="2021" t="str">
        <f>IF(B394="","",(IFERROR(VLOOKUP(B394,[1]Projecten!A$4:X$9452,23,FALSE),"niet bekend")))</f>
        <v/>
      </c>
      <c r="AH394" s="2021" t="str">
        <f>IF(B394="","",(IFERROR(VLOOKUP(B394,[1]Projecten!A$4:X$9452,12,FALSE),"niet bekend")))</f>
        <v/>
      </c>
    </row>
    <row r="395" spans="1:35" x14ac:dyDescent="0.2">
      <c r="B395" s="2079"/>
      <c r="J395" s="2081"/>
      <c r="K395" s="2081"/>
      <c r="N395" s="2081"/>
      <c r="O395" s="2081"/>
      <c r="W395" s="2063"/>
      <c r="Z395" s="2083"/>
      <c r="AE395" s="2086"/>
    </row>
    <row r="396" spans="1:35" x14ac:dyDescent="0.2">
      <c r="B396" s="2079"/>
      <c r="J396" s="2081"/>
      <c r="K396" s="2081"/>
      <c r="N396" s="2081"/>
      <c r="O396" s="2081"/>
      <c r="W396" s="2063"/>
      <c r="Z396" s="2083"/>
      <c r="AE396" s="2086"/>
    </row>
    <row r="397" spans="1:35" x14ac:dyDescent="0.2">
      <c r="B397" s="2079"/>
      <c r="J397" s="2081"/>
      <c r="K397" s="2081"/>
      <c r="N397" s="2081"/>
      <c r="O397" s="2081"/>
      <c r="W397" s="2063"/>
      <c r="Z397" s="2083"/>
      <c r="AE397" s="2086"/>
    </row>
    <row r="398" spans="1:35" s="2108" customFormat="1" x14ac:dyDescent="0.2">
      <c r="A398" s="2100"/>
      <c r="B398" s="2101"/>
      <c r="C398" s="2087"/>
      <c r="D398" s="2087"/>
      <c r="E398" s="2100"/>
      <c r="F398" s="2100"/>
      <c r="G398" s="2100"/>
      <c r="H398" s="2100"/>
      <c r="I398" s="2100"/>
      <c r="J398" s="2102"/>
      <c r="K398" s="2102"/>
      <c r="L398" s="2226"/>
      <c r="M398" s="2226"/>
      <c r="N398" s="2102"/>
      <c r="O398" s="2102"/>
      <c r="P398" s="2103"/>
      <c r="Q398" s="2103"/>
      <c r="R398" s="2103"/>
      <c r="S398" s="2103"/>
      <c r="T398" s="2103"/>
      <c r="U398" s="2087"/>
      <c r="V398" s="2104"/>
      <c r="W398" s="2063"/>
      <c r="X398" s="2064"/>
      <c r="Y398" s="2002"/>
      <c r="Z398" s="2083"/>
      <c r="AA398" s="2066"/>
      <c r="AB398" s="2100"/>
      <c r="AC398" s="2100"/>
      <c r="AD398" s="2107"/>
      <c r="AE398" s="2086"/>
      <c r="AF398" s="2021"/>
      <c r="AG398" s="2021"/>
      <c r="AH398" s="2021"/>
    </row>
    <row r="399" spans="1:35" s="2108" customFormat="1" x14ac:dyDescent="0.2">
      <c r="A399" s="2100"/>
      <c r="B399" s="2101"/>
      <c r="C399" s="2087"/>
      <c r="D399" s="2087"/>
      <c r="E399" s="2100"/>
      <c r="F399" s="2100"/>
      <c r="G399" s="2100"/>
      <c r="H399" s="2100"/>
      <c r="I399" s="2100"/>
      <c r="J399" s="2102"/>
      <c r="K399" s="2102"/>
      <c r="L399" s="2226"/>
      <c r="M399" s="2226"/>
      <c r="N399" s="2102"/>
      <c r="O399" s="2102"/>
      <c r="P399" s="2103"/>
      <c r="Q399" s="2103"/>
      <c r="R399" s="2103"/>
      <c r="S399" s="2103"/>
      <c r="T399" s="2103"/>
      <c r="U399" s="2087"/>
      <c r="V399" s="2104"/>
      <c r="W399" s="2063"/>
      <c r="X399" s="2064"/>
      <c r="Y399" s="2002"/>
      <c r="Z399" s="2083"/>
      <c r="AA399" s="2066"/>
      <c r="AB399" s="2100"/>
      <c r="AC399" s="2100"/>
      <c r="AD399" s="2107"/>
      <c r="AE399" s="2086"/>
      <c r="AF399" s="2021"/>
      <c r="AG399" s="2021"/>
      <c r="AH399" s="2021"/>
    </row>
    <row r="400" spans="1:35" x14ac:dyDescent="0.2">
      <c r="B400" s="2079"/>
      <c r="J400" s="2081"/>
      <c r="K400" s="2081"/>
      <c r="N400" s="2081"/>
      <c r="O400" s="2081"/>
      <c r="W400" s="2063"/>
      <c r="Z400" s="2083"/>
      <c r="AE400" s="2067"/>
      <c r="AI400" s="2137"/>
    </row>
    <row r="401" spans="1:35" x14ac:dyDescent="0.2">
      <c r="B401" s="2079"/>
      <c r="J401" s="2081"/>
      <c r="K401" s="2081"/>
      <c r="N401" s="2081"/>
      <c r="O401" s="2081"/>
      <c r="W401" s="2063"/>
      <c r="Z401" s="2083"/>
      <c r="AE401" s="2067"/>
      <c r="AI401" s="2137"/>
    </row>
    <row r="402" spans="1:35" x14ac:dyDescent="0.2">
      <c r="B402" s="2079"/>
      <c r="J402" s="2081"/>
      <c r="K402" s="2081"/>
      <c r="N402" s="2081"/>
      <c r="O402" s="2081"/>
      <c r="W402" s="2063"/>
      <c r="Z402" s="2083"/>
      <c r="AE402" s="2067"/>
      <c r="AI402" s="2137"/>
    </row>
    <row r="403" spans="1:35" s="2156" customFormat="1" x14ac:dyDescent="0.2">
      <c r="A403" s="2139"/>
      <c r="B403" s="2140"/>
      <c r="C403" s="2141"/>
      <c r="D403" s="2141" t="s">
        <v>6159</v>
      </c>
      <c r="E403" s="2142" t="s">
        <v>26</v>
      </c>
      <c r="F403" s="2142">
        <v>8</v>
      </c>
      <c r="G403" s="2142"/>
      <c r="H403" s="2142"/>
      <c r="I403" s="2142"/>
      <c r="J403" s="2143"/>
      <c r="K403" s="2143"/>
      <c r="L403" s="2224"/>
      <c r="M403" s="2224"/>
      <c r="N403" s="2143"/>
      <c r="O403" s="2144"/>
      <c r="P403" s="2145"/>
      <c r="Q403" s="2145"/>
      <c r="R403" s="2145"/>
      <c r="S403" s="2145"/>
      <c r="T403" s="2145"/>
      <c r="U403" s="2146"/>
      <c r="V403" s="2147"/>
      <c r="W403" s="2148">
        <v>39</v>
      </c>
      <c r="X403" s="2149"/>
      <c r="Y403" s="2139" t="s">
        <v>3395</v>
      </c>
      <c r="Z403" s="2150"/>
      <c r="AA403" s="2151">
        <v>160</v>
      </c>
      <c r="AB403" s="2139"/>
      <c r="AC403" s="2152"/>
      <c r="AD403" s="2153"/>
      <c r="AE403" s="2154"/>
      <c r="AF403" s="2155"/>
      <c r="AG403" s="2155"/>
      <c r="AH403" s="2155"/>
    </row>
    <row r="404" spans="1:35" s="2123" customFormat="1" x14ac:dyDescent="0.2">
      <c r="A404" s="2109"/>
      <c r="B404" s="2110"/>
      <c r="C404" s="2110"/>
      <c r="D404" s="2111"/>
      <c r="E404" s="2111"/>
      <c r="F404" s="2111"/>
      <c r="G404" s="2111"/>
      <c r="H404" s="2111"/>
      <c r="I404" s="2111"/>
      <c r="J404" s="2112"/>
      <c r="K404" s="2112"/>
      <c r="L404" s="2229"/>
      <c r="M404" s="2229"/>
      <c r="N404" s="2112"/>
      <c r="O404" s="2113"/>
      <c r="P404" s="2113"/>
      <c r="Q404" s="2113"/>
      <c r="R404" s="2113"/>
      <c r="S404" s="2113"/>
      <c r="T404" s="2113"/>
      <c r="U404" s="2114"/>
      <c r="V404" s="2115"/>
      <c r="W404" s="2116"/>
      <c r="X404" s="2117"/>
      <c r="Y404" s="2118"/>
      <c r="Z404" s="2118"/>
      <c r="AA404" s="2118"/>
      <c r="AB404" s="2109"/>
      <c r="AC404" s="2119"/>
      <c r="AD404" s="2120"/>
      <c r="AE404" s="2121"/>
      <c r="AF404" s="2122"/>
      <c r="AG404" s="2122"/>
      <c r="AH404" s="2122"/>
    </row>
    <row r="405" spans="1:35" s="2054" customFormat="1" x14ac:dyDescent="0.2">
      <c r="A405" s="2038"/>
      <c r="B405" s="2039"/>
      <c r="C405" s="2039"/>
      <c r="D405" s="2040">
        <f>SUM(G405:I405)</f>
        <v>0</v>
      </c>
      <c r="E405" s="2038"/>
      <c r="F405" s="2038">
        <f>SUM(F406:F417)</f>
        <v>8</v>
      </c>
      <c r="G405" s="2038">
        <f>SUM(G406:G417)</f>
        <v>0</v>
      </c>
      <c r="H405" s="2038">
        <f>SUM(H406:H417)</f>
        <v>0</v>
      </c>
      <c r="I405" s="2038">
        <f>SUM(I406:I417)</f>
        <v>0</v>
      </c>
      <c r="J405" s="2041"/>
      <c r="K405" s="2041"/>
      <c r="L405" s="2224"/>
      <c r="M405" s="2224"/>
      <c r="N405" s="2041"/>
      <c r="O405" s="2042"/>
      <c r="P405" s="2042"/>
      <c r="Q405" s="2042"/>
      <c r="R405" s="2042"/>
      <c r="S405" s="2042"/>
      <c r="T405" s="2042"/>
      <c r="U405" s="2043">
        <v>39</v>
      </c>
      <c r="V405" s="2044"/>
      <c r="W405" s="2045"/>
      <c r="X405" s="2046"/>
      <c r="Y405" s="2047"/>
      <c r="Z405" s="2048">
        <f>SUM(AA405:AA417)</f>
        <v>160</v>
      </c>
      <c r="AA405" s="2049"/>
      <c r="AB405" s="2049">
        <v>0</v>
      </c>
      <c r="AC405" s="2050">
        <f>Z405-AB405</f>
        <v>160</v>
      </c>
      <c r="AD405" s="2051" t="str">
        <f>CONCATENATE("week ",U405)</f>
        <v>week 39</v>
      </c>
      <c r="AE405" s="2052"/>
      <c r="AF405" s="2053">
        <f>SUM(AF406:AF417)</f>
        <v>0</v>
      </c>
      <c r="AG405" s="2053"/>
      <c r="AH405" s="2053"/>
    </row>
    <row r="406" spans="1:35" x14ac:dyDescent="0.2">
      <c r="B406" s="2055"/>
      <c r="C406" s="2056"/>
      <c r="D406" s="2057"/>
      <c r="E406" s="2058"/>
      <c r="F406" s="2058"/>
      <c r="G406" s="2058"/>
      <c r="H406" s="2058"/>
      <c r="I406" s="2058"/>
      <c r="J406" s="2059"/>
      <c r="K406" s="2059"/>
      <c r="L406" s="2225"/>
      <c r="M406" s="2225"/>
      <c r="N406" s="2059"/>
      <c r="O406" s="2060"/>
      <c r="P406" s="2060"/>
      <c r="Q406" s="2060"/>
      <c r="R406" s="2060"/>
      <c r="S406" s="2060"/>
      <c r="T406" s="2060"/>
      <c r="U406" s="2061" t="s">
        <v>6261</v>
      </c>
      <c r="W406" s="2063"/>
      <c r="Z406" s="2065" t="s">
        <v>4856</v>
      </c>
      <c r="AE406" s="2067" t="str">
        <f>IF(B406="","",(IFERROR(VLOOKUP(B406,[1]Projecten!A$4:X$9452,5,FALSE),"niet bekend")))</f>
        <v/>
      </c>
      <c r="AF406" s="2021" t="str">
        <f>IF(AE406="","",(IF(F406=0,AH406,(F406/AE406*AH406))))</f>
        <v/>
      </c>
      <c r="AG406" s="2021" t="str">
        <f>IF(B406="","",(IFERROR(VLOOKUP(B406,[1]Projecten!A$4:X$9452,23,FALSE),"niet bekend")))</f>
        <v/>
      </c>
      <c r="AH406" s="2021" t="str">
        <f>IF(B406="","",(IFERROR(VLOOKUP(B406,[1]Projecten!A$4:X$9452,12,FALSE),"niet bekend")))</f>
        <v/>
      </c>
    </row>
    <row r="407" spans="1:35" s="2077" customFormat="1" x14ac:dyDescent="0.2">
      <c r="A407" s="2002"/>
      <c r="B407" s="2068"/>
      <c r="C407" s="2069"/>
      <c r="D407" s="2070"/>
      <c r="E407" s="2057"/>
      <c r="F407" s="2057"/>
      <c r="G407" s="2057"/>
      <c r="H407" s="2057"/>
      <c r="I407" s="2057"/>
      <c r="J407" s="2071"/>
      <c r="K407" s="2071"/>
      <c r="L407" s="2224"/>
      <c r="M407" s="2224"/>
      <c r="N407" s="2071"/>
      <c r="O407" s="2071"/>
      <c r="P407" s="2072"/>
      <c r="Q407" s="2072"/>
      <c r="R407" s="2072"/>
      <c r="S407" s="2072"/>
      <c r="T407" s="2072"/>
      <c r="U407" s="2061">
        <v>2019</v>
      </c>
      <c r="V407" s="2071"/>
      <c r="W407" s="2073"/>
      <c r="X407" s="2074"/>
      <c r="Y407" s="2057"/>
      <c r="Z407" s="2057"/>
      <c r="AA407" s="2075"/>
      <c r="AB407" s="2057"/>
      <c r="AC407" s="2057"/>
      <c r="AD407" s="2076"/>
      <c r="AE407" s="2067" t="str">
        <f>IF(B407="","",(IFERROR(VLOOKUP(B407,[1]Projecten!A$4:X$9452,5,FALSE),"niet bekend")))</f>
        <v/>
      </c>
      <c r="AF407" s="2021" t="str">
        <f>IF(AE407="","",(IF(F407=0,AH407,(F407/AE407*AH407))))</f>
        <v/>
      </c>
      <c r="AG407" s="2021" t="str">
        <f>IF(B407="","",(IFERROR(VLOOKUP(B407,[1]Projecten!A$4:X$9452,23,FALSE),"niet bekend")))</f>
        <v/>
      </c>
      <c r="AH407" s="2021" t="str">
        <f>IF(B407="","",(IFERROR(VLOOKUP(B407,[1]Projecten!A$4:X$9452,12,FALSE),"niet bekend")))</f>
        <v/>
      </c>
    </row>
    <row r="408" spans="1:35" x14ac:dyDescent="0.2">
      <c r="B408" s="2079"/>
      <c r="J408" s="2081"/>
      <c r="K408" s="2081"/>
      <c r="N408" s="2081"/>
      <c r="O408" s="2081"/>
      <c r="W408" s="2063"/>
      <c r="Z408" s="2083"/>
      <c r="AE408" s="2086"/>
    </row>
    <row r="409" spans="1:35" x14ac:dyDescent="0.2">
      <c r="B409" s="2079"/>
      <c r="J409" s="2081"/>
      <c r="K409" s="2081"/>
      <c r="N409" s="2081"/>
      <c r="O409" s="2081"/>
      <c r="W409" s="2063"/>
      <c r="Z409" s="2083"/>
      <c r="AE409" s="2086"/>
    </row>
    <row r="410" spans="1:35" x14ac:dyDescent="0.2">
      <c r="B410" s="2079"/>
      <c r="J410" s="2081"/>
      <c r="K410" s="2081"/>
      <c r="N410" s="2081"/>
      <c r="O410" s="2081"/>
      <c r="W410" s="2063"/>
      <c r="Z410" s="2083"/>
      <c r="AE410" s="2086"/>
    </row>
    <row r="411" spans="1:35" s="2108" customFormat="1" x14ac:dyDescent="0.2">
      <c r="A411" s="2100"/>
      <c r="B411" s="2101"/>
      <c r="C411" s="2087"/>
      <c r="D411" s="2087"/>
      <c r="E411" s="2100"/>
      <c r="F411" s="2100"/>
      <c r="G411" s="2100"/>
      <c r="H411" s="2100"/>
      <c r="I411" s="2100"/>
      <c r="J411" s="2102"/>
      <c r="K411" s="2102"/>
      <c r="L411" s="2226"/>
      <c r="M411" s="2226"/>
      <c r="N411" s="2102"/>
      <c r="O411" s="2102"/>
      <c r="P411" s="2103"/>
      <c r="Q411" s="2103"/>
      <c r="R411" s="2103"/>
      <c r="S411" s="2103"/>
      <c r="T411" s="2103"/>
      <c r="U411" s="2087"/>
      <c r="V411" s="2104"/>
      <c r="W411" s="2063"/>
      <c r="X411" s="2064"/>
      <c r="Y411" s="2002"/>
      <c r="Z411" s="2083"/>
      <c r="AA411" s="2066"/>
      <c r="AB411" s="2100"/>
      <c r="AC411" s="2100"/>
      <c r="AD411" s="2107"/>
      <c r="AE411" s="2086"/>
      <c r="AF411" s="2021"/>
      <c r="AG411" s="2021"/>
      <c r="AH411" s="2021"/>
    </row>
    <row r="412" spans="1:35" s="2108" customFormat="1" x14ac:dyDescent="0.2">
      <c r="A412" s="2100"/>
      <c r="B412" s="2101"/>
      <c r="C412" s="2087"/>
      <c r="D412" s="2087"/>
      <c r="E412" s="2100"/>
      <c r="F412" s="2100"/>
      <c r="G412" s="2100"/>
      <c r="H412" s="2100"/>
      <c r="I412" s="2100"/>
      <c r="J412" s="2102"/>
      <c r="K412" s="2102"/>
      <c r="L412" s="2226"/>
      <c r="M412" s="2226"/>
      <c r="N412" s="2102"/>
      <c r="O412" s="2102"/>
      <c r="P412" s="2103"/>
      <c r="Q412" s="2103"/>
      <c r="R412" s="2103"/>
      <c r="S412" s="2103"/>
      <c r="T412" s="2103"/>
      <c r="U412" s="2087"/>
      <c r="V412" s="2104"/>
      <c r="W412" s="2063"/>
      <c r="X412" s="2064"/>
      <c r="Y412" s="2002"/>
      <c r="Z412" s="2083"/>
      <c r="AA412" s="2066"/>
      <c r="AB412" s="2100"/>
      <c r="AC412" s="2100"/>
      <c r="AD412" s="2107"/>
      <c r="AE412" s="2086"/>
      <c r="AF412" s="2021"/>
      <c r="AG412" s="2021"/>
      <c r="AH412" s="2021"/>
    </row>
    <row r="413" spans="1:35" x14ac:dyDescent="0.2">
      <c r="B413" s="2079"/>
      <c r="J413" s="2081"/>
      <c r="K413" s="2081"/>
      <c r="N413" s="2081"/>
      <c r="O413" s="2081"/>
      <c r="W413" s="2063"/>
      <c r="Z413" s="2083"/>
      <c r="AE413" s="2067"/>
      <c r="AI413" s="2137"/>
    </row>
    <row r="414" spans="1:35" x14ac:dyDescent="0.2">
      <c r="B414" s="2079"/>
      <c r="J414" s="2081"/>
      <c r="K414" s="2081"/>
      <c r="N414" s="2081"/>
      <c r="O414" s="2081"/>
      <c r="W414" s="2063"/>
      <c r="Z414" s="2083"/>
      <c r="AE414" s="2067"/>
      <c r="AI414" s="2137"/>
    </row>
    <row r="415" spans="1:35" x14ac:dyDescent="0.2">
      <c r="B415" s="2079"/>
      <c r="J415" s="2081"/>
      <c r="K415" s="2081"/>
      <c r="N415" s="2081"/>
      <c r="O415" s="2081"/>
      <c r="W415" s="2063"/>
      <c r="Z415" s="2083"/>
      <c r="AE415" s="2067"/>
      <c r="AI415" s="2137"/>
    </row>
    <row r="416" spans="1:35" s="2156" customFormat="1" x14ac:dyDescent="0.2">
      <c r="A416" s="2139"/>
      <c r="B416" s="2140"/>
      <c r="C416" s="2141"/>
      <c r="D416" s="2141" t="s">
        <v>6159</v>
      </c>
      <c r="E416" s="2142" t="s">
        <v>26</v>
      </c>
      <c r="F416" s="2142">
        <v>8</v>
      </c>
      <c r="G416" s="2142"/>
      <c r="H416" s="2142"/>
      <c r="I416" s="2142"/>
      <c r="J416" s="2143"/>
      <c r="K416" s="2143"/>
      <c r="L416" s="2224"/>
      <c r="M416" s="2224"/>
      <c r="N416" s="2143"/>
      <c r="O416" s="2144"/>
      <c r="P416" s="2145"/>
      <c r="Q416" s="2145"/>
      <c r="R416" s="2145"/>
      <c r="S416" s="2145"/>
      <c r="T416" s="2145"/>
      <c r="U416" s="2146"/>
      <c r="V416" s="2147"/>
      <c r="W416" s="2148">
        <v>40</v>
      </c>
      <c r="X416" s="2149"/>
      <c r="Y416" s="2139" t="s">
        <v>3395</v>
      </c>
      <c r="Z416" s="2150"/>
      <c r="AA416" s="2151">
        <v>160</v>
      </c>
      <c r="AB416" s="2139"/>
      <c r="AC416" s="2152"/>
      <c r="AD416" s="2153"/>
      <c r="AE416" s="2154"/>
      <c r="AF416" s="2155"/>
      <c r="AG416" s="2155"/>
      <c r="AH416" s="2155"/>
    </row>
    <row r="417" spans="1:35" s="2123" customFormat="1" x14ac:dyDescent="0.2">
      <c r="A417" s="2109"/>
      <c r="B417" s="2110"/>
      <c r="C417" s="2110"/>
      <c r="D417" s="2111"/>
      <c r="E417" s="2111"/>
      <c r="F417" s="2111"/>
      <c r="G417" s="2111"/>
      <c r="H417" s="2111"/>
      <c r="I417" s="2111"/>
      <c r="J417" s="2112"/>
      <c r="K417" s="2112"/>
      <c r="L417" s="2229"/>
      <c r="M417" s="2229"/>
      <c r="N417" s="2112"/>
      <c r="O417" s="2113"/>
      <c r="P417" s="2113"/>
      <c r="Q417" s="2113"/>
      <c r="R417" s="2113"/>
      <c r="S417" s="2113"/>
      <c r="T417" s="2113"/>
      <c r="U417" s="2114"/>
      <c r="V417" s="2115"/>
      <c r="W417" s="2116"/>
      <c r="X417" s="2117"/>
      <c r="Y417" s="2118"/>
      <c r="Z417" s="2118"/>
      <c r="AA417" s="2118"/>
      <c r="AB417" s="2109"/>
      <c r="AC417" s="2119"/>
      <c r="AD417" s="2120"/>
      <c r="AE417" s="2121"/>
      <c r="AF417" s="2122"/>
      <c r="AG417" s="2122"/>
      <c r="AH417" s="2122"/>
    </row>
    <row r="418" spans="1:35" s="2054" customFormat="1" x14ac:dyDescent="0.2">
      <c r="A418" s="2038"/>
      <c r="B418" s="2039"/>
      <c r="C418" s="2039"/>
      <c r="D418" s="2040">
        <f>SUM(G418:I418)</f>
        <v>0</v>
      </c>
      <c r="E418" s="2038"/>
      <c r="F418" s="2038">
        <f>SUM(F419:F430)</f>
        <v>8</v>
      </c>
      <c r="G418" s="2038">
        <f>SUM(G419:G430)</f>
        <v>0</v>
      </c>
      <c r="H418" s="2038">
        <f>SUM(H419:H430)</f>
        <v>0</v>
      </c>
      <c r="I418" s="2038">
        <f>SUM(I419:I430)</f>
        <v>0</v>
      </c>
      <c r="J418" s="2041"/>
      <c r="K418" s="2041"/>
      <c r="L418" s="2224"/>
      <c r="M418" s="2224"/>
      <c r="N418" s="2041"/>
      <c r="O418" s="2042"/>
      <c r="P418" s="2042"/>
      <c r="Q418" s="2042"/>
      <c r="R418" s="2042"/>
      <c r="S418" s="2042"/>
      <c r="T418" s="2042"/>
      <c r="U418" s="2043">
        <v>40</v>
      </c>
      <c r="V418" s="2044"/>
      <c r="W418" s="2045"/>
      <c r="X418" s="2046"/>
      <c r="Y418" s="2047"/>
      <c r="Z418" s="2048">
        <f>SUM(AA418:AA430)</f>
        <v>160</v>
      </c>
      <c r="AA418" s="2049"/>
      <c r="AB418" s="2049">
        <v>0</v>
      </c>
      <c r="AC418" s="2050">
        <f>Z418-AB418</f>
        <v>160</v>
      </c>
      <c r="AD418" s="2051" t="str">
        <f>CONCATENATE("week ",U418)</f>
        <v>week 40</v>
      </c>
      <c r="AE418" s="2052"/>
      <c r="AF418" s="2053">
        <f>SUM(AF419:AF430)</f>
        <v>0</v>
      </c>
      <c r="AG418" s="2053"/>
      <c r="AH418" s="2053"/>
    </row>
    <row r="419" spans="1:35" x14ac:dyDescent="0.2">
      <c r="B419" s="2055"/>
      <c r="C419" s="2056"/>
      <c r="D419" s="2057"/>
      <c r="E419" s="2058"/>
      <c r="F419" s="2058"/>
      <c r="G419" s="2058"/>
      <c r="H419" s="2058"/>
      <c r="I419" s="2058"/>
      <c r="J419" s="2059"/>
      <c r="K419" s="2059"/>
      <c r="L419" s="2225"/>
      <c r="M419" s="2225"/>
      <c r="N419" s="2059"/>
      <c r="O419" s="2060"/>
      <c r="P419" s="2060"/>
      <c r="Q419" s="2060"/>
      <c r="R419" s="2060"/>
      <c r="S419" s="2060"/>
      <c r="T419" s="2060"/>
      <c r="U419" s="2061" t="s">
        <v>6262</v>
      </c>
      <c r="W419" s="2063"/>
      <c r="Z419" s="2065" t="s">
        <v>4856</v>
      </c>
      <c r="AE419" s="2067" t="str">
        <f>IF(B419="","",(IFERROR(VLOOKUP(B419,[1]Projecten!A$4:X$9452,5,FALSE),"niet bekend")))</f>
        <v/>
      </c>
      <c r="AF419" s="2021" t="str">
        <f>IF(AE419="","",(IF(F419=0,AH419,(F419/AE419*AH419))))</f>
        <v/>
      </c>
      <c r="AG419" s="2021" t="str">
        <f>IF(B419="","",(IFERROR(VLOOKUP(B419,[1]Projecten!A$4:X$9452,23,FALSE),"niet bekend")))</f>
        <v/>
      </c>
      <c r="AH419" s="2021" t="str">
        <f>IF(B419="","",(IFERROR(VLOOKUP(B419,[1]Projecten!A$4:X$9452,12,FALSE),"niet bekend")))</f>
        <v/>
      </c>
    </row>
    <row r="420" spans="1:35" s="2077" customFormat="1" x14ac:dyDescent="0.2">
      <c r="A420" s="2002"/>
      <c r="B420" s="2068"/>
      <c r="C420" s="2069"/>
      <c r="D420" s="2070"/>
      <c r="E420" s="2057"/>
      <c r="F420" s="2057"/>
      <c r="G420" s="2057"/>
      <c r="H420" s="2057"/>
      <c r="I420" s="2057"/>
      <c r="J420" s="2071"/>
      <c r="K420" s="2071"/>
      <c r="L420" s="2224"/>
      <c r="M420" s="2224"/>
      <c r="N420" s="2071"/>
      <c r="O420" s="2071"/>
      <c r="P420" s="2072"/>
      <c r="Q420" s="2072"/>
      <c r="R420" s="2072"/>
      <c r="S420" s="2072"/>
      <c r="T420" s="2072"/>
      <c r="U420" s="2061">
        <v>2019</v>
      </c>
      <c r="V420" s="2071"/>
      <c r="W420" s="2073"/>
      <c r="X420" s="2074"/>
      <c r="Y420" s="2057"/>
      <c r="Z420" s="2057"/>
      <c r="AA420" s="2075"/>
      <c r="AB420" s="2057"/>
      <c r="AC420" s="2057"/>
      <c r="AD420" s="2076"/>
      <c r="AE420" s="2067" t="str">
        <f>IF(B420="","",(IFERROR(VLOOKUP(B420,[1]Projecten!A$4:X$9452,5,FALSE),"niet bekend")))</f>
        <v/>
      </c>
      <c r="AF420" s="2021" t="str">
        <f>IF(AE420="","",(IF(F420=0,AH420,(F420/AE420*AH420))))</f>
        <v/>
      </c>
      <c r="AG420" s="2021" t="str">
        <f>IF(B420="","",(IFERROR(VLOOKUP(B420,[1]Projecten!A$4:X$9452,23,FALSE),"niet bekend")))</f>
        <v/>
      </c>
      <c r="AH420" s="2021" t="str">
        <f>IF(B420="","",(IFERROR(VLOOKUP(B420,[1]Projecten!A$4:X$9452,12,FALSE),"niet bekend")))</f>
        <v/>
      </c>
    </row>
    <row r="421" spans="1:35" x14ac:dyDescent="0.2">
      <c r="B421" s="2079"/>
      <c r="J421" s="2081"/>
      <c r="K421" s="2081"/>
      <c r="N421" s="2081"/>
      <c r="O421" s="2081"/>
      <c r="W421" s="2063"/>
      <c r="Z421" s="2083"/>
      <c r="AE421" s="2086"/>
    </row>
    <row r="422" spans="1:35" x14ac:dyDescent="0.2">
      <c r="B422" s="2079"/>
      <c r="J422" s="2081"/>
      <c r="K422" s="2081"/>
      <c r="N422" s="2081"/>
      <c r="O422" s="2081"/>
      <c r="W422" s="2063"/>
      <c r="Z422" s="2083"/>
      <c r="AE422" s="2086"/>
    </row>
    <row r="423" spans="1:35" x14ac:dyDescent="0.2">
      <c r="B423" s="2079"/>
      <c r="J423" s="2081"/>
      <c r="K423" s="2081"/>
      <c r="N423" s="2081"/>
      <c r="O423" s="2081"/>
      <c r="W423" s="2063"/>
      <c r="Z423" s="2083"/>
      <c r="AE423" s="2086"/>
    </row>
    <row r="424" spans="1:35" s="2108" customFormat="1" x14ac:dyDescent="0.2">
      <c r="A424" s="2100"/>
      <c r="B424" s="2101"/>
      <c r="C424" s="2087"/>
      <c r="D424" s="2087"/>
      <c r="E424" s="2100"/>
      <c r="F424" s="2100"/>
      <c r="G424" s="2100"/>
      <c r="H424" s="2100"/>
      <c r="I424" s="2100"/>
      <c r="J424" s="2102"/>
      <c r="K424" s="2102"/>
      <c r="L424" s="2226"/>
      <c r="M424" s="2226"/>
      <c r="N424" s="2102"/>
      <c r="O424" s="2102"/>
      <c r="P424" s="2103"/>
      <c r="Q424" s="2103"/>
      <c r="R424" s="2103"/>
      <c r="S424" s="2103"/>
      <c r="T424" s="2103"/>
      <c r="U424" s="2087"/>
      <c r="V424" s="2104"/>
      <c r="W424" s="2063"/>
      <c r="X424" s="2064"/>
      <c r="Y424" s="2002"/>
      <c r="Z424" s="2083"/>
      <c r="AA424" s="2066"/>
      <c r="AB424" s="2100"/>
      <c r="AC424" s="2100"/>
      <c r="AD424" s="2107"/>
      <c r="AE424" s="2086"/>
      <c r="AF424" s="2021"/>
      <c r="AG424" s="2021"/>
      <c r="AH424" s="2021"/>
    </row>
    <row r="425" spans="1:35" s="2108" customFormat="1" x14ac:dyDescent="0.2">
      <c r="A425" s="2100"/>
      <c r="B425" s="2101"/>
      <c r="C425" s="2087"/>
      <c r="D425" s="2087"/>
      <c r="E425" s="2100"/>
      <c r="F425" s="2100"/>
      <c r="G425" s="2100"/>
      <c r="H425" s="2100"/>
      <c r="I425" s="2100"/>
      <c r="J425" s="2102"/>
      <c r="K425" s="2102"/>
      <c r="L425" s="2226"/>
      <c r="M425" s="2226"/>
      <c r="N425" s="2102"/>
      <c r="O425" s="2102"/>
      <c r="P425" s="2103"/>
      <c r="Q425" s="2103"/>
      <c r="R425" s="2103"/>
      <c r="S425" s="2103"/>
      <c r="T425" s="2103"/>
      <c r="U425" s="2087"/>
      <c r="V425" s="2104"/>
      <c r="W425" s="2063"/>
      <c r="X425" s="2064"/>
      <c r="Y425" s="2002"/>
      <c r="Z425" s="2083"/>
      <c r="AA425" s="2066"/>
      <c r="AB425" s="2100"/>
      <c r="AC425" s="2100"/>
      <c r="AD425" s="2107"/>
      <c r="AE425" s="2086"/>
      <c r="AF425" s="2021"/>
      <c r="AG425" s="2021"/>
      <c r="AH425" s="2021"/>
    </row>
    <row r="426" spans="1:35" x14ac:dyDescent="0.2">
      <c r="B426" s="2079"/>
      <c r="J426" s="2081"/>
      <c r="K426" s="2081"/>
      <c r="N426" s="2081"/>
      <c r="O426" s="2081"/>
      <c r="W426" s="2063"/>
      <c r="Z426" s="2083"/>
      <c r="AE426" s="2067"/>
      <c r="AI426" s="2137"/>
    </row>
    <row r="427" spans="1:35" x14ac:dyDescent="0.2">
      <c r="B427" s="2079"/>
      <c r="J427" s="2081"/>
      <c r="K427" s="2081"/>
      <c r="N427" s="2081"/>
      <c r="O427" s="2081"/>
      <c r="W427" s="2063"/>
      <c r="Z427" s="2083"/>
      <c r="AE427" s="2067"/>
      <c r="AI427" s="2137"/>
    </row>
    <row r="428" spans="1:35" x14ac:dyDescent="0.2">
      <c r="B428" s="2079"/>
      <c r="J428" s="2081"/>
      <c r="K428" s="2081"/>
      <c r="N428" s="2081"/>
      <c r="O428" s="2081"/>
      <c r="W428" s="2063"/>
      <c r="Z428" s="2083"/>
      <c r="AE428" s="2067"/>
      <c r="AI428" s="2137"/>
    </row>
    <row r="429" spans="1:35" s="2156" customFormat="1" x14ac:dyDescent="0.2">
      <c r="A429" s="2139"/>
      <c r="B429" s="2140"/>
      <c r="C429" s="2141"/>
      <c r="D429" s="2141" t="s">
        <v>6159</v>
      </c>
      <c r="E429" s="2142" t="s">
        <v>26</v>
      </c>
      <c r="F429" s="2142">
        <v>8</v>
      </c>
      <c r="G429" s="2142"/>
      <c r="H429" s="2142"/>
      <c r="I429" s="2142"/>
      <c r="J429" s="2143"/>
      <c r="K429" s="2143"/>
      <c r="L429" s="2224"/>
      <c r="M429" s="2224"/>
      <c r="N429" s="2143"/>
      <c r="O429" s="2144"/>
      <c r="P429" s="2145"/>
      <c r="Q429" s="2145"/>
      <c r="R429" s="2145"/>
      <c r="S429" s="2145"/>
      <c r="T429" s="2145"/>
      <c r="U429" s="2146"/>
      <c r="V429" s="2147"/>
      <c r="W429" s="2148">
        <v>41</v>
      </c>
      <c r="X429" s="2149"/>
      <c r="Y429" s="2139" t="s">
        <v>3395</v>
      </c>
      <c r="Z429" s="2150"/>
      <c r="AA429" s="2151">
        <v>160</v>
      </c>
      <c r="AB429" s="2139"/>
      <c r="AC429" s="2152"/>
      <c r="AD429" s="2153"/>
      <c r="AE429" s="2154"/>
      <c r="AF429" s="2155"/>
      <c r="AG429" s="2155"/>
      <c r="AH429" s="2155"/>
    </row>
    <row r="430" spans="1:35" s="2123" customFormat="1" x14ac:dyDescent="0.2">
      <c r="A430" s="2109"/>
      <c r="B430" s="2110"/>
      <c r="C430" s="2110"/>
      <c r="D430" s="2111"/>
      <c r="E430" s="2111"/>
      <c r="F430" s="2111"/>
      <c r="G430" s="2111"/>
      <c r="H430" s="2111"/>
      <c r="I430" s="2111"/>
      <c r="J430" s="2112"/>
      <c r="K430" s="2112"/>
      <c r="L430" s="2229"/>
      <c r="M430" s="2229"/>
      <c r="N430" s="2112"/>
      <c r="O430" s="2113"/>
      <c r="P430" s="2113"/>
      <c r="Q430" s="2113"/>
      <c r="R430" s="2113"/>
      <c r="S430" s="2113"/>
      <c r="T430" s="2113"/>
      <c r="U430" s="2114"/>
      <c r="V430" s="2115"/>
      <c r="W430" s="2116"/>
      <c r="X430" s="2117"/>
      <c r="Y430" s="2118"/>
      <c r="Z430" s="2118"/>
      <c r="AA430" s="2118"/>
      <c r="AB430" s="2109"/>
      <c r="AC430" s="2119"/>
      <c r="AD430" s="2120"/>
      <c r="AE430" s="2121"/>
      <c r="AF430" s="2122"/>
      <c r="AG430" s="2122"/>
      <c r="AH430" s="2122"/>
    </row>
    <row r="431" spans="1:35" s="2054" customFormat="1" x14ac:dyDescent="0.2">
      <c r="A431" s="2038"/>
      <c r="B431" s="2039"/>
      <c r="C431" s="2039"/>
      <c r="D431" s="2040">
        <f>SUM(G431:I431)</f>
        <v>0</v>
      </c>
      <c r="E431" s="2038"/>
      <c r="F431" s="2038">
        <f>SUM(F432:F443)</f>
        <v>8</v>
      </c>
      <c r="G431" s="2038">
        <f>SUM(G432:G443)</f>
        <v>0</v>
      </c>
      <c r="H431" s="2038">
        <f>SUM(H432:H443)</f>
        <v>0</v>
      </c>
      <c r="I431" s="2038">
        <f>SUM(I432:I443)</f>
        <v>0</v>
      </c>
      <c r="J431" s="2041"/>
      <c r="K431" s="2041"/>
      <c r="L431" s="2224"/>
      <c r="M431" s="2224"/>
      <c r="N431" s="2041"/>
      <c r="O431" s="2042"/>
      <c r="P431" s="2042"/>
      <c r="Q431" s="2042"/>
      <c r="R431" s="2042"/>
      <c r="S431" s="2042"/>
      <c r="T431" s="2042"/>
      <c r="U431" s="2043">
        <v>41</v>
      </c>
      <c r="V431" s="2044"/>
      <c r="W431" s="2045"/>
      <c r="X431" s="2046"/>
      <c r="Y431" s="2047"/>
      <c r="Z431" s="2048">
        <f>SUM(AA431:AA443)</f>
        <v>160</v>
      </c>
      <c r="AA431" s="2049"/>
      <c r="AB431" s="2049">
        <v>0</v>
      </c>
      <c r="AC431" s="2050">
        <f>Z431-AB431</f>
        <v>160</v>
      </c>
      <c r="AD431" s="2051" t="str">
        <f>CONCATENATE("week ",U431)</f>
        <v>week 41</v>
      </c>
      <c r="AE431" s="2052"/>
      <c r="AF431" s="2053">
        <f>SUM(AF432:AF443)</f>
        <v>0</v>
      </c>
      <c r="AG431" s="2053"/>
      <c r="AH431" s="2053"/>
    </row>
    <row r="432" spans="1:35" x14ac:dyDescent="0.2">
      <c r="B432" s="2055"/>
      <c r="C432" s="2056"/>
      <c r="D432" s="2057"/>
      <c r="E432" s="2058"/>
      <c r="F432" s="2058"/>
      <c r="G432" s="2058"/>
      <c r="H432" s="2058"/>
      <c r="I432" s="2058"/>
      <c r="J432" s="2059"/>
      <c r="K432" s="2059"/>
      <c r="L432" s="2225"/>
      <c r="M432" s="2225"/>
      <c r="N432" s="2059"/>
      <c r="O432" s="2060"/>
      <c r="P432" s="2060"/>
      <c r="Q432" s="2060"/>
      <c r="R432" s="2060"/>
      <c r="S432" s="2060"/>
      <c r="T432" s="2060"/>
      <c r="U432" s="2061" t="s">
        <v>6263</v>
      </c>
      <c r="W432" s="2063"/>
      <c r="Z432" s="2065" t="s">
        <v>4856</v>
      </c>
      <c r="AE432" s="2067" t="str">
        <f>IF(B432="","",(IFERROR(VLOOKUP(B432,[1]Projecten!A$4:X$9452,5,FALSE),"niet bekend")))</f>
        <v/>
      </c>
      <c r="AF432" s="2021" t="str">
        <f>IF(AE432="","",(IF(F432=0,AH432,(F432/AE432*AH432))))</f>
        <v/>
      </c>
      <c r="AG432" s="2021" t="str">
        <f>IF(B432="","",(IFERROR(VLOOKUP(B432,[1]Projecten!A$4:X$9452,23,FALSE),"niet bekend")))</f>
        <v/>
      </c>
      <c r="AH432" s="2021" t="str">
        <f>IF(B432="","",(IFERROR(VLOOKUP(B432,[1]Projecten!A$4:X$9452,12,FALSE),"niet bekend")))</f>
        <v/>
      </c>
    </row>
    <row r="433" spans="1:35" s="2077" customFormat="1" x14ac:dyDescent="0.2">
      <c r="A433" s="2002"/>
      <c r="B433" s="2068"/>
      <c r="C433" s="2069"/>
      <c r="D433" s="2070"/>
      <c r="E433" s="2057"/>
      <c r="F433" s="2057"/>
      <c r="G433" s="2057"/>
      <c r="H433" s="2057"/>
      <c r="I433" s="2057"/>
      <c r="J433" s="2071"/>
      <c r="K433" s="2071"/>
      <c r="L433" s="2224"/>
      <c r="M433" s="2224"/>
      <c r="N433" s="2071"/>
      <c r="O433" s="2071"/>
      <c r="P433" s="2072"/>
      <c r="Q433" s="2072"/>
      <c r="R433" s="2072"/>
      <c r="S433" s="2072"/>
      <c r="T433" s="2072"/>
      <c r="U433" s="2061">
        <v>2019</v>
      </c>
      <c r="V433" s="2071"/>
      <c r="W433" s="2073"/>
      <c r="X433" s="2074"/>
      <c r="Y433" s="2057"/>
      <c r="Z433" s="2057"/>
      <c r="AA433" s="2075"/>
      <c r="AB433" s="2057"/>
      <c r="AC433" s="2057"/>
      <c r="AD433" s="2076"/>
      <c r="AE433" s="2067" t="str">
        <f>IF(B433="","",(IFERROR(VLOOKUP(B433,[1]Projecten!A$4:X$9452,5,FALSE),"niet bekend")))</f>
        <v/>
      </c>
      <c r="AF433" s="2021" t="str">
        <f>IF(AE433="","",(IF(F433=0,AH433,(F433/AE433*AH433))))</f>
        <v/>
      </c>
      <c r="AG433" s="2021" t="str">
        <f>IF(B433="","",(IFERROR(VLOOKUP(B433,[1]Projecten!A$4:X$9452,23,FALSE),"niet bekend")))</f>
        <v/>
      </c>
      <c r="AH433" s="2021" t="str">
        <f>IF(B433="","",(IFERROR(VLOOKUP(B433,[1]Projecten!A$4:X$9452,12,FALSE),"niet bekend")))</f>
        <v/>
      </c>
    </row>
    <row r="434" spans="1:35" x14ac:dyDescent="0.2">
      <c r="B434" s="2079"/>
      <c r="J434" s="2081"/>
      <c r="K434" s="2081"/>
      <c r="N434" s="2081"/>
      <c r="O434" s="2081"/>
      <c r="W434" s="2063"/>
      <c r="Z434" s="2083"/>
      <c r="AE434" s="2086"/>
    </row>
    <row r="435" spans="1:35" x14ac:dyDescent="0.2">
      <c r="B435" s="2079"/>
      <c r="J435" s="2081"/>
      <c r="K435" s="2081"/>
      <c r="N435" s="2081"/>
      <c r="O435" s="2081"/>
      <c r="W435" s="2063"/>
      <c r="Z435" s="2083"/>
      <c r="AE435" s="2086"/>
    </row>
    <row r="436" spans="1:35" x14ac:dyDescent="0.2">
      <c r="B436" s="2079"/>
      <c r="J436" s="2081"/>
      <c r="K436" s="2081"/>
      <c r="N436" s="2081"/>
      <c r="O436" s="2081"/>
      <c r="W436" s="2063"/>
      <c r="Z436" s="2083"/>
      <c r="AE436" s="2086"/>
    </row>
    <row r="437" spans="1:35" s="2108" customFormat="1" x14ac:dyDescent="0.2">
      <c r="A437" s="2100"/>
      <c r="B437" s="2101"/>
      <c r="C437" s="2087"/>
      <c r="D437" s="2087"/>
      <c r="E437" s="2100"/>
      <c r="F437" s="2100"/>
      <c r="G437" s="2100"/>
      <c r="H437" s="2100"/>
      <c r="I437" s="2100"/>
      <c r="J437" s="2102"/>
      <c r="K437" s="2102"/>
      <c r="L437" s="2226"/>
      <c r="M437" s="2226"/>
      <c r="N437" s="2102"/>
      <c r="O437" s="2102"/>
      <c r="P437" s="2103"/>
      <c r="Q437" s="2103"/>
      <c r="R437" s="2103"/>
      <c r="S437" s="2103"/>
      <c r="T437" s="2103"/>
      <c r="U437" s="2087"/>
      <c r="V437" s="2104"/>
      <c r="W437" s="2063"/>
      <c r="X437" s="2064"/>
      <c r="Y437" s="2002"/>
      <c r="Z437" s="2083"/>
      <c r="AA437" s="2066"/>
      <c r="AB437" s="2100"/>
      <c r="AC437" s="2100"/>
      <c r="AD437" s="2107"/>
      <c r="AE437" s="2086"/>
      <c r="AF437" s="2021"/>
      <c r="AG437" s="2021"/>
      <c r="AH437" s="2021"/>
    </row>
    <row r="438" spans="1:35" s="2108" customFormat="1" x14ac:dyDescent="0.2">
      <c r="A438" s="2100"/>
      <c r="B438" s="2101"/>
      <c r="C438" s="2087"/>
      <c r="D438" s="2087"/>
      <c r="E438" s="2100"/>
      <c r="F438" s="2100"/>
      <c r="G438" s="2100"/>
      <c r="H438" s="2100"/>
      <c r="I438" s="2100"/>
      <c r="J438" s="2102"/>
      <c r="K438" s="2102"/>
      <c r="L438" s="2226"/>
      <c r="M438" s="2226"/>
      <c r="N438" s="2102"/>
      <c r="O438" s="2102"/>
      <c r="P438" s="2103"/>
      <c r="Q438" s="2103"/>
      <c r="R438" s="2103"/>
      <c r="S438" s="2103"/>
      <c r="T438" s="2103"/>
      <c r="U438" s="2087"/>
      <c r="V438" s="2104"/>
      <c r="W438" s="2063"/>
      <c r="X438" s="2064"/>
      <c r="Y438" s="2002"/>
      <c r="Z438" s="2083"/>
      <c r="AA438" s="2066"/>
      <c r="AB438" s="2100"/>
      <c r="AC438" s="2100"/>
      <c r="AD438" s="2107"/>
      <c r="AE438" s="2086"/>
      <c r="AF438" s="2021"/>
      <c r="AG438" s="2021"/>
      <c r="AH438" s="2021"/>
    </row>
    <row r="439" spans="1:35" x14ac:dyDescent="0.2">
      <c r="B439" s="2079"/>
      <c r="J439" s="2081"/>
      <c r="K439" s="2081"/>
      <c r="N439" s="2081"/>
      <c r="O439" s="2081"/>
      <c r="W439" s="2063"/>
      <c r="Z439" s="2083"/>
      <c r="AE439" s="2067"/>
      <c r="AI439" s="2137"/>
    </row>
    <row r="440" spans="1:35" x14ac:dyDescent="0.2">
      <c r="B440" s="2079"/>
      <c r="J440" s="2081"/>
      <c r="K440" s="2081"/>
      <c r="N440" s="2081"/>
      <c r="O440" s="2081"/>
      <c r="W440" s="2063"/>
      <c r="Z440" s="2083"/>
      <c r="AE440" s="2067"/>
      <c r="AI440" s="2137"/>
    </row>
    <row r="441" spans="1:35" x14ac:dyDescent="0.2">
      <c r="B441" s="2079"/>
      <c r="J441" s="2081"/>
      <c r="K441" s="2081"/>
      <c r="N441" s="2081"/>
      <c r="O441" s="2081"/>
      <c r="W441" s="2063"/>
      <c r="Z441" s="2083"/>
      <c r="AE441" s="2067"/>
      <c r="AI441" s="2137"/>
    </row>
    <row r="442" spans="1:35" s="2156" customFormat="1" x14ac:dyDescent="0.2">
      <c r="A442" s="2139"/>
      <c r="B442" s="2140"/>
      <c r="C442" s="2141"/>
      <c r="D442" s="2141" t="s">
        <v>6159</v>
      </c>
      <c r="E442" s="2142" t="s">
        <v>26</v>
      </c>
      <c r="F442" s="2142">
        <v>8</v>
      </c>
      <c r="G442" s="2142"/>
      <c r="H442" s="2142"/>
      <c r="I442" s="2142"/>
      <c r="J442" s="2143"/>
      <c r="K442" s="2143"/>
      <c r="L442" s="2224"/>
      <c r="M442" s="2224"/>
      <c r="N442" s="2143"/>
      <c r="O442" s="2144"/>
      <c r="P442" s="2145"/>
      <c r="Q442" s="2145"/>
      <c r="R442" s="2145"/>
      <c r="S442" s="2145"/>
      <c r="T442" s="2145"/>
      <c r="U442" s="2146"/>
      <c r="V442" s="2147"/>
      <c r="W442" s="2148">
        <v>42</v>
      </c>
      <c r="X442" s="2149"/>
      <c r="Y442" s="2139" t="s">
        <v>3395</v>
      </c>
      <c r="Z442" s="2150"/>
      <c r="AA442" s="2151">
        <v>160</v>
      </c>
      <c r="AB442" s="2139"/>
      <c r="AC442" s="2152"/>
      <c r="AD442" s="2153"/>
      <c r="AE442" s="2154"/>
      <c r="AF442" s="2155"/>
      <c r="AG442" s="2155"/>
      <c r="AH442" s="2155"/>
    </row>
    <row r="443" spans="1:35" s="2123" customFormat="1" x14ac:dyDescent="0.2">
      <c r="A443" s="2109"/>
      <c r="B443" s="2110"/>
      <c r="C443" s="2110"/>
      <c r="D443" s="2111"/>
      <c r="E443" s="2111"/>
      <c r="F443" s="2111"/>
      <c r="G443" s="2111"/>
      <c r="H443" s="2111"/>
      <c r="I443" s="2111"/>
      <c r="J443" s="2112"/>
      <c r="K443" s="2112"/>
      <c r="L443" s="2229"/>
      <c r="M443" s="2229"/>
      <c r="N443" s="2112"/>
      <c r="O443" s="2113"/>
      <c r="P443" s="2113"/>
      <c r="Q443" s="2113"/>
      <c r="R443" s="2113"/>
      <c r="S443" s="2113"/>
      <c r="T443" s="2113"/>
      <c r="U443" s="2114"/>
      <c r="V443" s="2115"/>
      <c r="W443" s="2116"/>
      <c r="X443" s="2117"/>
      <c r="Y443" s="2118"/>
      <c r="Z443" s="2118"/>
      <c r="AA443" s="2118"/>
      <c r="AB443" s="2109"/>
      <c r="AC443" s="2119"/>
      <c r="AD443" s="2120"/>
      <c r="AE443" s="2121"/>
      <c r="AF443" s="2122"/>
      <c r="AG443" s="2122"/>
      <c r="AH443" s="2122"/>
    </row>
    <row r="444" spans="1:35" s="2054" customFormat="1" x14ac:dyDescent="0.2">
      <c r="A444" s="2038"/>
      <c r="B444" s="2039"/>
      <c r="C444" s="2039"/>
      <c r="D444" s="2040">
        <f>SUM(G444:I444)</f>
        <v>0</v>
      </c>
      <c r="E444" s="2038"/>
      <c r="F444" s="2038">
        <f>SUM(F445:F456)</f>
        <v>8</v>
      </c>
      <c r="G444" s="2038">
        <f>SUM(G445:G456)</f>
        <v>0</v>
      </c>
      <c r="H444" s="2038">
        <f>SUM(H445:H456)</f>
        <v>0</v>
      </c>
      <c r="I444" s="2038">
        <f>SUM(I445:I456)</f>
        <v>0</v>
      </c>
      <c r="J444" s="2041"/>
      <c r="K444" s="2041"/>
      <c r="L444" s="2224"/>
      <c r="M444" s="2224"/>
      <c r="N444" s="2041"/>
      <c r="O444" s="2042"/>
      <c r="P444" s="2042"/>
      <c r="Q444" s="2042"/>
      <c r="R444" s="2042"/>
      <c r="S444" s="2042"/>
      <c r="T444" s="2042"/>
      <c r="U444" s="2043">
        <v>42</v>
      </c>
      <c r="V444" s="2044"/>
      <c r="W444" s="2045"/>
      <c r="X444" s="2046"/>
      <c r="Y444" s="2047"/>
      <c r="Z444" s="2048">
        <f>SUM(AA444:AA456)</f>
        <v>160</v>
      </c>
      <c r="AA444" s="2049"/>
      <c r="AB444" s="2049">
        <v>0</v>
      </c>
      <c r="AC444" s="2050">
        <f>Z444-AB444</f>
        <v>160</v>
      </c>
      <c r="AD444" s="2051" t="str">
        <f>CONCATENATE("week ",U444)</f>
        <v>week 42</v>
      </c>
      <c r="AE444" s="2052"/>
      <c r="AF444" s="2053">
        <f>SUM(AF445:AF456)</f>
        <v>0</v>
      </c>
      <c r="AG444" s="2053"/>
      <c r="AH444" s="2053"/>
    </row>
    <row r="445" spans="1:35" x14ac:dyDescent="0.2">
      <c r="B445" s="2055"/>
      <c r="C445" s="2056"/>
      <c r="D445" s="2057"/>
      <c r="E445" s="2058"/>
      <c r="F445" s="2058"/>
      <c r="G445" s="2058"/>
      <c r="H445" s="2058"/>
      <c r="I445" s="2058"/>
      <c r="J445" s="2059"/>
      <c r="K445" s="2059"/>
      <c r="L445" s="2225"/>
      <c r="M445" s="2225"/>
      <c r="N445" s="2059"/>
      <c r="O445" s="2060"/>
      <c r="P445" s="2060"/>
      <c r="Q445" s="2060"/>
      <c r="R445" s="2060"/>
      <c r="S445" s="2060"/>
      <c r="T445" s="2060"/>
      <c r="U445" s="2061" t="s">
        <v>6264</v>
      </c>
      <c r="W445" s="2063"/>
      <c r="Z445" s="2065" t="s">
        <v>4856</v>
      </c>
      <c r="AE445" s="2067" t="str">
        <f>IF(B445="","",(IFERROR(VLOOKUP(B445,[1]Projecten!A$4:X$9452,5,FALSE),"niet bekend")))</f>
        <v/>
      </c>
      <c r="AF445" s="2021" t="str">
        <f>IF(AE445="","",(IF(F445=0,AH445,(F445/AE445*AH445))))</f>
        <v/>
      </c>
      <c r="AG445" s="2021" t="str">
        <f>IF(B445="","",(IFERROR(VLOOKUP(B445,[1]Projecten!A$4:X$9452,23,FALSE),"niet bekend")))</f>
        <v/>
      </c>
      <c r="AH445" s="2021" t="str">
        <f>IF(B445="","",(IFERROR(VLOOKUP(B445,[1]Projecten!A$4:X$9452,12,FALSE),"niet bekend")))</f>
        <v/>
      </c>
    </row>
    <row r="446" spans="1:35" s="2077" customFormat="1" x14ac:dyDescent="0.2">
      <c r="A446" s="2002"/>
      <c r="B446" s="2068"/>
      <c r="C446" s="2069"/>
      <c r="D446" s="2070"/>
      <c r="E446" s="2057"/>
      <c r="F446" s="2057"/>
      <c r="G446" s="2057"/>
      <c r="H446" s="2057"/>
      <c r="I446" s="2057"/>
      <c r="J446" s="2071"/>
      <c r="K446" s="2071"/>
      <c r="L446" s="2224"/>
      <c r="M446" s="2224"/>
      <c r="N446" s="2071"/>
      <c r="O446" s="2071"/>
      <c r="P446" s="2072"/>
      <c r="Q446" s="2072"/>
      <c r="R446" s="2072"/>
      <c r="S446" s="2072"/>
      <c r="T446" s="2072"/>
      <c r="U446" s="2061">
        <v>2019</v>
      </c>
      <c r="V446" s="2071"/>
      <c r="W446" s="2073"/>
      <c r="X446" s="2074"/>
      <c r="Y446" s="2057"/>
      <c r="Z446" s="2057"/>
      <c r="AA446" s="2075"/>
      <c r="AB446" s="2057"/>
      <c r="AC446" s="2057"/>
      <c r="AD446" s="2076"/>
      <c r="AE446" s="2067" t="str">
        <f>IF(B446="","",(IFERROR(VLOOKUP(B446,[1]Projecten!A$4:X$9452,5,FALSE),"niet bekend")))</f>
        <v/>
      </c>
      <c r="AF446" s="2021" t="str">
        <f>IF(AE446="","",(IF(F446=0,AH446,(F446/AE446*AH446))))</f>
        <v/>
      </c>
      <c r="AG446" s="2021" t="str">
        <f>IF(B446="","",(IFERROR(VLOOKUP(B446,[1]Projecten!A$4:X$9452,23,FALSE),"niet bekend")))</f>
        <v/>
      </c>
      <c r="AH446" s="2021" t="str">
        <f>IF(B446="","",(IFERROR(VLOOKUP(B446,[1]Projecten!A$4:X$9452,12,FALSE),"niet bekend")))</f>
        <v/>
      </c>
    </row>
    <row r="447" spans="1:35" x14ac:dyDescent="0.2">
      <c r="B447" s="2079"/>
      <c r="J447" s="2081"/>
      <c r="K447" s="2081"/>
      <c r="N447" s="2081"/>
      <c r="O447" s="2081"/>
      <c r="W447" s="2063"/>
      <c r="Z447" s="2083"/>
      <c r="AE447" s="2086"/>
    </row>
    <row r="448" spans="1:35" x14ac:dyDescent="0.2">
      <c r="B448" s="2079"/>
      <c r="J448" s="2081"/>
      <c r="K448" s="2081"/>
      <c r="N448" s="2081"/>
      <c r="O448" s="2081"/>
      <c r="W448" s="2063"/>
      <c r="Z448" s="2083"/>
      <c r="AE448" s="2086"/>
    </row>
    <row r="449" spans="1:35" x14ac:dyDescent="0.2">
      <c r="B449" s="2079"/>
      <c r="J449" s="2081"/>
      <c r="K449" s="2081"/>
      <c r="N449" s="2081"/>
      <c r="O449" s="2081"/>
      <c r="W449" s="2063"/>
      <c r="Z449" s="2083"/>
      <c r="AE449" s="2086"/>
    </row>
    <row r="450" spans="1:35" s="2108" customFormat="1" x14ac:dyDescent="0.2">
      <c r="A450" s="2100"/>
      <c r="B450" s="2101"/>
      <c r="C450" s="2087"/>
      <c r="D450" s="2087"/>
      <c r="E450" s="2100"/>
      <c r="F450" s="2100"/>
      <c r="G450" s="2100"/>
      <c r="H450" s="2100"/>
      <c r="I450" s="2100"/>
      <c r="J450" s="2102"/>
      <c r="K450" s="2102"/>
      <c r="L450" s="2226"/>
      <c r="M450" s="2226"/>
      <c r="N450" s="2102"/>
      <c r="O450" s="2102"/>
      <c r="P450" s="2103"/>
      <c r="Q450" s="2103"/>
      <c r="R450" s="2103"/>
      <c r="S450" s="2103"/>
      <c r="T450" s="2103"/>
      <c r="U450" s="2087"/>
      <c r="V450" s="2104"/>
      <c r="W450" s="2063"/>
      <c r="X450" s="2064"/>
      <c r="Y450" s="2002"/>
      <c r="Z450" s="2083"/>
      <c r="AA450" s="2066"/>
      <c r="AB450" s="2100"/>
      <c r="AC450" s="2100"/>
      <c r="AD450" s="2107"/>
      <c r="AE450" s="2086"/>
      <c r="AF450" s="2021"/>
      <c r="AG450" s="2021"/>
      <c r="AH450" s="2021"/>
    </row>
    <row r="451" spans="1:35" s="2108" customFormat="1" x14ac:dyDescent="0.2">
      <c r="A451" s="2100"/>
      <c r="B451" s="2101"/>
      <c r="C451" s="2087"/>
      <c r="D451" s="2087"/>
      <c r="E451" s="2100"/>
      <c r="F451" s="2100"/>
      <c r="G451" s="2100"/>
      <c r="H451" s="2100"/>
      <c r="I451" s="2100"/>
      <c r="J451" s="2102"/>
      <c r="K451" s="2102"/>
      <c r="L451" s="2226"/>
      <c r="M451" s="2226"/>
      <c r="N451" s="2102"/>
      <c r="O451" s="2102"/>
      <c r="P451" s="2103"/>
      <c r="Q451" s="2103"/>
      <c r="R451" s="2103"/>
      <c r="S451" s="2103"/>
      <c r="T451" s="2103"/>
      <c r="U451" s="2087"/>
      <c r="V451" s="2104"/>
      <c r="W451" s="2063"/>
      <c r="X451" s="2064"/>
      <c r="Y451" s="2002"/>
      <c r="Z451" s="2083"/>
      <c r="AA451" s="2066"/>
      <c r="AB451" s="2100"/>
      <c r="AC451" s="2100"/>
      <c r="AD451" s="2107"/>
      <c r="AE451" s="2086"/>
      <c r="AF451" s="2021"/>
      <c r="AG451" s="2021"/>
      <c r="AH451" s="2021"/>
    </row>
    <row r="452" spans="1:35" x14ac:dyDescent="0.2">
      <c r="B452" s="2079"/>
      <c r="J452" s="2081"/>
      <c r="K452" s="2081"/>
      <c r="N452" s="2081"/>
      <c r="O452" s="2081"/>
      <c r="W452" s="2063"/>
      <c r="Z452" s="2083"/>
      <c r="AE452" s="2067"/>
      <c r="AI452" s="2137"/>
    </row>
    <row r="453" spans="1:35" x14ac:dyDescent="0.2">
      <c r="B453" s="2079"/>
      <c r="J453" s="2081"/>
      <c r="K453" s="2081"/>
      <c r="N453" s="2081"/>
      <c r="O453" s="2081"/>
      <c r="W453" s="2063"/>
      <c r="Z453" s="2083"/>
      <c r="AE453" s="2067"/>
      <c r="AI453" s="2137"/>
    </row>
    <row r="454" spans="1:35" x14ac:dyDescent="0.2">
      <c r="B454" s="2079"/>
      <c r="J454" s="2081"/>
      <c r="K454" s="2081"/>
      <c r="N454" s="2081"/>
      <c r="O454" s="2081"/>
      <c r="W454" s="2063"/>
      <c r="Z454" s="2083"/>
      <c r="AE454" s="2067"/>
      <c r="AI454" s="2137"/>
    </row>
    <row r="455" spans="1:35" s="2156" customFormat="1" x14ac:dyDescent="0.2">
      <c r="A455" s="2139"/>
      <c r="B455" s="2140"/>
      <c r="C455" s="2141"/>
      <c r="D455" s="2141" t="s">
        <v>6159</v>
      </c>
      <c r="E455" s="2142" t="s">
        <v>26</v>
      </c>
      <c r="F455" s="2142">
        <v>8</v>
      </c>
      <c r="G455" s="2142"/>
      <c r="H455" s="2142"/>
      <c r="I455" s="2142"/>
      <c r="J455" s="2143"/>
      <c r="K455" s="2143"/>
      <c r="L455" s="2224"/>
      <c r="M455" s="2224"/>
      <c r="N455" s="2143"/>
      <c r="O455" s="2144"/>
      <c r="P455" s="2145"/>
      <c r="Q455" s="2145"/>
      <c r="R455" s="2145"/>
      <c r="S455" s="2145"/>
      <c r="T455" s="2145"/>
      <c r="U455" s="2146"/>
      <c r="V455" s="2147"/>
      <c r="W455" s="2148">
        <v>43</v>
      </c>
      <c r="X455" s="2149"/>
      <c r="Y455" s="2139" t="s">
        <v>3395</v>
      </c>
      <c r="Z455" s="2150"/>
      <c r="AA455" s="2151">
        <v>160</v>
      </c>
      <c r="AB455" s="2139"/>
      <c r="AC455" s="2152"/>
      <c r="AD455" s="2153"/>
      <c r="AE455" s="2154"/>
      <c r="AF455" s="2155"/>
      <c r="AG455" s="2155"/>
      <c r="AH455" s="2155"/>
    </row>
    <row r="456" spans="1:35" s="2123" customFormat="1" x14ac:dyDescent="0.2">
      <c r="A456" s="2109"/>
      <c r="B456" s="2110"/>
      <c r="C456" s="2110"/>
      <c r="D456" s="2111"/>
      <c r="E456" s="2111"/>
      <c r="F456" s="2111"/>
      <c r="G456" s="2111"/>
      <c r="H456" s="2111"/>
      <c r="I456" s="2111"/>
      <c r="J456" s="2112"/>
      <c r="K456" s="2112"/>
      <c r="L456" s="2229"/>
      <c r="M456" s="2229"/>
      <c r="N456" s="2112"/>
      <c r="O456" s="2113"/>
      <c r="P456" s="2113"/>
      <c r="Q456" s="2113"/>
      <c r="R456" s="2113"/>
      <c r="S456" s="2113"/>
      <c r="T456" s="2113"/>
      <c r="U456" s="2114"/>
      <c r="V456" s="2115"/>
      <c r="W456" s="2116"/>
      <c r="X456" s="2117"/>
      <c r="Y456" s="2118"/>
      <c r="Z456" s="2118"/>
      <c r="AA456" s="2118"/>
      <c r="AB456" s="2109"/>
      <c r="AC456" s="2119"/>
      <c r="AD456" s="2120"/>
      <c r="AE456" s="2121"/>
      <c r="AF456" s="2122"/>
      <c r="AG456" s="2122"/>
      <c r="AH456" s="2122"/>
    </row>
    <row r="457" spans="1:35" s="2054" customFormat="1" x14ac:dyDescent="0.2">
      <c r="A457" s="2038"/>
      <c r="B457" s="2039"/>
      <c r="C457" s="2039"/>
      <c r="D457" s="2040">
        <f>SUM(G457:I457)</f>
        <v>0</v>
      </c>
      <c r="E457" s="2038"/>
      <c r="F457" s="2038">
        <f>SUM(F458:F469)</f>
        <v>8</v>
      </c>
      <c r="G457" s="2038">
        <f>SUM(G458:G469)</f>
        <v>0</v>
      </c>
      <c r="H457" s="2038">
        <f>SUM(H458:H469)</f>
        <v>0</v>
      </c>
      <c r="I457" s="2038">
        <f>SUM(I458:I469)</f>
        <v>0</v>
      </c>
      <c r="J457" s="2041"/>
      <c r="K457" s="2041"/>
      <c r="L457" s="2224"/>
      <c r="M457" s="2224"/>
      <c r="N457" s="2041"/>
      <c r="O457" s="2042"/>
      <c r="P457" s="2042"/>
      <c r="Q457" s="2042"/>
      <c r="R457" s="2042"/>
      <c r="S457" s="2042"/>
      <c r="T457" s="2042"/>
      <c r="U457" s="2043">
        <v>43</v>
      </c>
      <c r="V457" s="2044"/>
      <c r="W457" s="2045"/>
      <c r="X457" s="2046"/>
      <c r="Y457" s="2047"/>
      <c r="Z457" s="2048">
        <f>SUM(AA457:AA469)</f>
        <v>160</v>
      </c>
      <c r="AA457" s="2049"/>
      <c r="AB457" s="2049">
        <v>0</v>
      </c>
      <c r="AC457" s="2050">
        <f>Z457-AB457</f>
        <v>160</v>
      </c>
      <c r="AD457" s="2051" t="str">
        <f>CONCATENATE("week ",U457)</f>
        <v>week 43</v>
      </c>
      <c r="AE457" s="2052"/>
      <c r="AF457" s="2053">
        <f>SUM(AF458:AF469)</f>
        <v>0</v>
      </c>
      <c r="AG457" s="2053"/>
      <c r="AH457" s="2053"/>
    </row>
    <row r="458" spans="1:35" x14ac:dyDescent="0.2">
      <c r="B458" s="2055"/>
      <c r="C458" s="2056"/>
      <c r="D458" s="2057"/>
      <c r="E458" s="2058"/>
      <c r="F458" s="2058"/>
      <c r="G458" s="2058"/>
      <c r="H458" s="2058"/>
      <c r="I458" s="2058"/>
      <c r="J458" s="2059"/>
      <c r="K458" s="2059"/>
      <c r="L458" s="2225"/>
      <c r="M458" s="2225"/>
      <c r="N458" s="2059"/>
      <c r="O458" s="2060"/>
      <c r="P458" s="2060"/>
      <c r="Q458" s="2060"/>
      <c r="R458" s="2060"/>
      <c r="S458" s="2060"/>
      <c r="T458" s="2060"/>
      <c r="U458" s="2061" t="s">
        <v>6265</v>
      </c>
      <c r="W458" s="2063"/>
      <c r="Z458" s="2065" t="s">
        <v>4856</v>
      </c>
      <c r="AE458" s="2067" t="str">
        <f>IF(B458="","",(IFERROR(VLOOKUP(B458,[1]Projecten!A$4:X$9452,5,FALSE),"niet bekend")))</f>
        <v/>
      </c>
      <c r="AF458" s="2021" t="str">
        <f>IF(AE458="","",(IF(F458=0,AH458,(F458/AE458*AH458))))</f>
        <v/>
      </c>
      <c r="AG458" s="2021" t="str">
        <f>IF(B458="","",(IFERROR(VLOOKUP(B458,[1]Projecten!A$4:X$9452,23,FALSE),"niet bekend")))</f>
        <v/>
      </c>
      <c r="AH458" s="2021" t="str">
        <f>IF(B458="","",(IFERROR(VLOOKUP(B458,[1]Projecten!A$4:X$9452,12,FALSE),"niet bekend")))</f>
        <v/>
      </c>
    </row>
    <row r="459" spans="1:35" s="2077" customFormat="1" x14ac:dyDescent="0.2">
      <c r="A459" s="2002"/>
      <c r="B459" s="2068"/>
      <c r="C459" s="2069"/>
      <c r="D459" s="2070"/>
      <c r="E459" s="2057"/>
      <c r="F459" s="2057"/>
      <c r="G459" s="2057"/>
      <c r="H459" s="2057"/>
      <c r="I459" s="2057"/>
      <c r="J459" s="2071"/>
      <c r="K459" s="2071"/>
      <c r="L459" s="2224"/>
      <c r="M459" s="2224"/>
      <c r="N459" s="2071"/>
      <c r="O459" s="2071"/>
      <c r="P459" s="2072"/>
      <c r="Q459" s="2072"/>
      <c r="R459" s="2072"/>
      <c r="S459" s="2072"/>
      <c r="T459" s="2072"/>
      <c r="U459" s="2061">
        <v>2019</v>
      </c>
      <c r="V459" s="2071"/>
      <c r="W459" s="2073"/>
      <c r="X459" s="2074"/>
      <c r="Y459" s="2057"/>
      <c r="Z459" s="2057"/>
      <c r="AA459" s="2075"/>
      <c r="AB459" s="2057"/>
      <c r="AC459" s="2057"/>
      <c r="AD459" s="2076"/>
      <c r="AE459" s="2067" t="str">
        <f>IF(B459="","",(IFERROR(VLOOKUP(B459,[1]Projecten!A$4:X$9452,5,FALSE),"niet bekend")))</f>
        <v/>
      </c>
      <c r="AF459" s="2021" t="str">
        <f>IF(AE459="","",(IF(F459=0,AH459,(F459/AE459*AH459))))</f>
        <v/>
      </c>
      <c r="AG459" s="2021" t="str">
        <f>IF(B459="","",(IFERROR(VLOOKUP(B459,[1]Projecten!A$4:X$9452,23,FALSE),"niet bekend")))</f>
        <v/>
      </c>
      <c r="AH459" s="2021" t="str">
        <f>IF(B459="","",(IFERROR(VLOOKUP(B459,[1]Projecten!A$4:X$9452,12,FALSE),"niet bekend")))</f>
        <v/>
      </c>
    </row>
    <row r="460" spans="1:35" x14ac:dyDescent="0.2">
      <c r="B460" s="2079"/>
      <c r="J460" s="2081"/>
      <c r="K460" s="2081"/>
      <c r="N460" s="2081"/>
      <c r="O460" s="2081"/>
      <c r="W460" s="2063"/>
      <c r="Z460" s="2083"/>
      <c r="AE460" s="2086"/>
    </row>
    <row r="461" spans="1:35" x14ac:dyDescent="0.2">
      <c r="B461" s="2079"/>
      <c r="J461" s="2081"/>
      <c r="K461" s="2081"/>
      <c r="N461" s="2081"/>
      <c r="O461" s="2081"/>
      <c r="W461" s="2063"/>
      <c r="Z461" s="2083"/>
      <c r="AE461" s="2086"/>
    </row>
    <row r="462" spans="1:35" x14ac:dyDescent="0.2">
      <c r="B462" s="2079"/>
      <c r="J462" s="2081"/>
      <c r="K462" s="2081"/>
      <c r="N462" s="2081"/>
      <c r="O462" s="2081"/>
      <c r="W462" s="2063"/>
      <c r="Z462" s="2083"/>
      <c r="AE462" s="2086"/>
    </row>
    <row r="463" spans="1:35" s="2108" customFormat="1" x14ac:dyDescent="0.2">
      <c r="A463" s="2100"/>
      <c r="B463" s="2101"/>
      <c r="C463" s="2087"/>
      <c r="D463" s="2087"/>
      <c r="E463" s="2100"/>
      <c r="F463" s="2100"/>
      <c r="G463" s="2100"/>
      <c r="H463" s="2100"/>
      <c r="I463" s="2100"/>
      <c r="J463" s="2102"/>
      <c r="K463" s="2102"/>
      <c r="L463" s="2226"/>
      <c r="M463" s="2226"/>
      <c r="N463" s="2102"/>
      <c r="O463" s="2102"/>
      <c r="P463" s="2103"/>
      <c r="Q463" s="2103"/>
      <c r="R463" s="2103"/>
      <c r="S463" s="2103"/>
      <c r="T463" s="2103"/>
      <c r="U463" s="2087"/>
      <c r="V463" s="2104"/>
      <c r="W463" s="2063"/>
      <c r="X463" s="2064"/>
      <c r="Y463" s="2002"/>
      <c r="Z463" s="2083"/>
      <c r="AA463" s="2066"/>
      <c r="AB463" s="2100"/>
      <c r="AC463" s="2100"/>
      <c r="AD463" s="2107"/>
      <c r="AE463" s="2086"/>
      <c r="AF463" s="2021"/>
      <c r="AG463" s="2021"/>
      <c r="AH463" s="2021"/>
    </row>
    <row r="464" spans="1:35" s="2108" customFormat="1" x14ac:dyDescent="0.2">
      <c r="A464" s="2100"/>
      <c r="B464" s="2101"/>
      <c r="C464" s="2087"/>
      <c r="D464" s="2087"/>
      <c r="E464" s="2100"/>
      <c r="F464" s="2100"/>
      <c r="G464" s="2100"/>
      <c r="H464" s="2100"/>
      <c r="I464" s="2100"/>
      <c r="J464" s="2102"/>
      <c r="K464" s="2102"/>
      <c r="L464" s="2226"/>
      <c r="M464" s="2226"/>
      <c r="N464" s="2102"/>
      <c r="O464" s="2102"/>
      <c r="P464" s="2103"/>
      <c r="Q464" s="2103"/>
      <c r="R464" s="2103"/>
      <c r="S464" s="2103"/>
      <c r="T464" s="2103"/>
      <c r="U464" s="2087"/>
      <c r="V464" s="2104"/>
      <c r="W464" s="2063"/>
      <c r="X464" s="2064"/>
      <c r="Y464" s="2002"/>
      <c r="Z464" s="2083"/>
      <c r="AA464" s="2066"/>
      <c r="AB464" s="2100"/>
      <c r="AC464" s="2100"/>
      <c r="AD464" s="2107"/>
      <c r="AE464" s="2086"/>
      <c r="AF464" s="2021"/>
      <c r="AG464" s="2021"/>
      <c r="AH464" s="2021"/>
    </row>
    <row r="465" spans="1:35" x14ac:dyDescent="0.2">
      <c r="B465" s="2079"/>
      <c r="J465" s="2081"/>
      <c r="K465" s="2081"/>
      <c r="N465" s="2081"/>
      <c r="O465" s="2081"/>
      <c r="W465" s="2063"/>
      <c r="Z465" s="2083"/>
      <c r="AE465" s="2067"/>
      <c r="AI465" s="2137"/>
    </row>
    <row r="466" spans="1:35" x14ac:dyDescent="0.2">
      <c r="B466" s="2079"/>
      <c r="J466" s="2081"/>
      <c r="K466" s="2081"/>
      <c r="N466" s="2081"/>
      <c r="O466" s="2081"/>
      <c r="W466" s="2063"/>
      <c r="Z466" s="2083"/>
      <c r="AE466" s="2067"/>
      <c r="AI466" s="2137"/>
    </row>
    <row r="467" spans="1:35" x14ac:dyDescent="0.2">
      <c r="B467" s="2079"/>
      <c r="J467" s="2081"/>
      <c r="K467" s="2081"/>
      <c r="N467" s="2081"/>
      <c r="O467" s="2081"/>
      <c r="W467" s="2063"/>
      <c r="Z467" s="2083"/>
      <c r="AE467" s="2067"/>
      <c r="AI467" s="2137"/>
    </row>
    <row r="468" spans="1:35" s="2156" customFormat="1" x14ac:dyDescent="0.2">
      <c r="A468" s="2139"/>
      <c r="B468" s="2140"/>
      <c r="C468" s="2141"/>
      <c r="D468" s="2141" t="s">
        <v>6159</v>
      </c>
      <c r="E468" s="2142" t="s">
        <v>26</v>
      </c>
      <c r="F468" s="2142">
        <v>8</v>
      </c>
      <c r="G468" s="2142"/>
      <c r="H468" s="2142"/>
      <c r="I468" s="2142"/>
      <c r="J468" s="2143"/>
      <c r="K468" s="2143"/>
      <c r="L468" s="2224"/>
      <c r="M468" s="2224"/>
      <c r="N468" s="2143"/>
      <c r="O468" s="2144"/>
      <c r="P468" s="2145"/>
      <c r="Q468" s="2145"/>
      <c r="R468" s="2145"/>
      <c r="S468" s="2145"/>
      <c r="T468" s="2145"/>
      <c r="U468" s="2146"/>
      <c r="V468" s="2147"/>
      <c r="W468" s="2148">
        <v>44</v>
      </c>
      <c r="X468" s="2149"/>
      <c r="Y468" s="2139" t="s">
        <v>3395</v>
      </c>
      <c r="Z468" s="2150"/>
      <c r="AA468" s="2151">
        <v>160</v>
      </c>
      <c r="AB468" s="2139"/>
      <c r="AC468" s="2152"/>
      <c r="AD468" s="2153"/>
      <c r="AE468" s="2154"/>
      <c r="AF468" s="2155"/>
      <c r="AG468" s="2155"/>
      <c r="AH468" s="2155"/>
    </row>
    <row r="469" spans="1:35" s="2123" customFormat="1" x14ac:dyDescent="0.2">
      <c r="A469" s="2109"/>
      <c r="B469" s="2110"/>
      <c r="C469" s="2110"/>
      <c r="D469" s="2111"/>
      <c r="E469" s="2111"/>
      <c r="F469" s="2111"/>
      <c r="G469" s="2111"/>
      <c r="H469" s="2111"/>
      <c r="I469" s="2111"/>
      <c r="J469" s="2112"/>
      <c r="K469" s="2112"/>
      <c r="L469" s="2229"/>
      <c r="M469" s="2229"/>
      <c r="N469" s="2112"/>
      <c r="O469" s="2113"/>
      <c r="P469" s="2113"/>
      <c r="Q469" s="2113"/>
      <c r="R469" s="2113"/>
      <c r="S469" s="2113"/>
      <c r="T469" s="2113"/>
      <c r="U469" s="2114"/>
      <c r="V469" s="2115"/>
      <c r="W469" s="2116"/>
      <c r="X469" s="2117"/>
      <c r="Y469" s="2118"/>
      <c r="Z469" s="2118"/>
      <c r="AA469" s="2118"/>
      <c r="AB469" s="2109"/>
      <c r="AC469" s="2119"/>
      <c r="AD469" s="2120"/>
      <c r="AE469" s="2121"/>
      <c r="AF469" s="2122"/>
      <c r="AG469" s="2122"/>
      <c r="AH469" s="2122"/>
    </row>
    <row r="470" spans="1:35" s="2054" customFormat="1" x14ac:dyDescent="0.2">
      <c r="A470" s="2038"/>
      <c r="B470" s="2039"/>
      <c r="C470" s="2039"/>
      <c r="D470" s="2040">
        <f>SUM(G470:I470)</f>
        <v>0</v>
      </c>
      <c r="E470" s="2038"/>
      <c r="F470" s="2038">
        <f>SUM(F471:F482)</f>
        <v>8</v>
      </c>
      <c r="G470" s="2038">
        <f>SUM(G471:G482)</f>
        <v>0</v>
      </c>
      <c r="H470" s="2038">
        <f>SUM(H471:H482)</f>
        <v>0</v>
      </c>
      <c r="I470" s="2038">
        <f>SUM(I471:I482)</f>
        <v>0</v>
      </c>
      <c r="J470" s="2041"/>
      <c r="K470" s="2041"/>
      <c r="L470" s="2224"/>
      <c r="M470" s="2224"/>
      <c r="N470" s="2041"/>
      <c r="O470" s="2042"/>
      <c r="P470" s="2042"/>
      <c r="Q470" s="2042"/>
      <c r="R470" s="2042"/>
      <c r="S470" s="2042"/>
      <c r="T470" s="2042"/>
      <c r="U470" s="2043">
        <v>44</v>
      </c>
      <c r="V470" s="2044"/>
      <c r="W470" s="2045"/>
      <c r="X470" s="2046"/>
      <c r="Y470" s="2047"/>
      <c r="Z470" s="2048">
        <f>SUM(AA470:AA482)</f>
        <v>160</v>
      </c>
      <c r="AA470" s="2049"/>
      <c r="AB470" s="2049">
        <v>0</v>
      </c>
      <c r="AC470" s="2050">
        <f>Z470-AB470</f>
        <v>160</v>
      </c>
      <c r="AD470" s="2051" t="str">
        <f>CONCATENATE("week ",U470)</f>
        <v>week 44</v>
      </c>
      <c r="AE470" s="2052"/>
      <c r="AF470" s="2053">
        <f>SUM(AF471:AF482)</f>
        <v>0</v>
      </c>
      <c r="AG470" s="2053"/>
      <c r="AH470" s="2053"/>
    </row>
    <row r="471" spans="1:35" x14ac:dyDescent="0.2">
      <c r="B471" s="2055"/>
      <c r="C471" s="2056"/>
      <c r="D471" s="2057"/>
      <c r="E471" s="2058"/>
      <c r="F471" s="2058"/>
      <c r="G471" s="2058"/>
      <c r="H471" s="2058"/>
      <c r="I471" s="2058"/>
      <c r="J471" s="2059"/>
      <c r="K471" s="2059"/>
      <c r="L471" s="2225"/>
      <c r="M471" s="2225"/>
      <c r="N471" s="2059"/>
      <c r="O471" s="2060"/>
      <c r="P471" s="2060"/>
      <c r="Q471" s="2060"/>
      <c r="R471" s="2060"/>
      <c r="S471" s="2060"/>
      <c r="T471" s="2060"/>
      <c r="U471" s="2061" t="s">
        <v>6266</v>
      </c>
      <c r="W471" s="2063"/>
      <c r="Z471" s="2065" t="s">
        <v>4856</v>
      </c>
      <c r="AE471" s="2067" t="str">
        <f>IF(B471="","",(IFERROR(VLOOKUP(B471,[1]Projecten!A$4:X$9452,5,FALSE),"niet bekend")))</f>
        <v/>
      </c>
      <c r="AF471" s="2021" t="str">
        <f>IF(AE471="","",(IF(F471=0,AH471,(F471/AE471*AH471))))</f>
        <v/>
      </c>
      <c r="AG471" s="2021" t="str">
        <f>IF(B471="","",(IFERROR(VLOOKUP(B471,[1]Projecten!A$4:X$9452,23,FALSE),"niet bekend")))</f>
        <v/>
      </c>
      <c r="AH471" s="2021" t="str">
        <f>IF(B471="","",(IFERROR(VLOOKUP(B471,[1]Projecten!A$4:X$9452,12,FALSE),"niet bekend")))</f>
        <v/>
      </c>
    </row>
    <row r="472" spans="1:35" s="2077" customFormat="1" x14ac:dyDescent="0.2">
      <c r="A472" s="2002"/>
      <c r="B472" s="2068"/>
      <c r="C472" s="2069"/>
      <c r="D472" s="2070"/>
      <c r="E472" s="2057"/>
      <c r="F472" s="2057"/>
      <c r="G472" s="2057"/>
      <c r="H472" s="2057"/>
      <c r="I472" s="2057"/>
      <c r="J472" s="2071"/>
      <c r="K472" s="2071"/>
      <c r="L472" s="2224"/>
      <c r="M472" s="2224"/>
      <c r="N472" s="2071"/>
      <c r="O472" s="2071"/>
      <c r="P472" s="2072"/>
      <c r="Q472" s="2072"/>
      <c r="R472" s="2072"/>
      <c r="S472" s="2072"/>
      <c r="T472" s="2072"/>
      <c r="U472" s="2061">
        <v>2019</v>
      </c>
      <c r="V472" s="2071"/>
      <c r="W472" s="2073"/>
      <c r="X472" s="2074"/>
      <c r="Y472" s="2057"/>
      <c r="Z472" s="2057"/>
      <c r="AA472" s="2075"/>
      <c r="AB472" s="2057"/>
      <c r="AC472" s="2057"/>
      <c r="AD472" s="2076"/>
      <c r="AE472" s="2067" t="str">
        <f>IF(B472="","",(IFERROR(VLOOKUP(B472,[1]Projecten!A$4:X$9452,5,FALSE),"niet bekend")))</f>
        <v/>
      </c>
      <c r="AF472" s="2021" t="str">
        <f>IF(AE472="","",(IF(F472=0,AH472,(F472/AE472*AH472))))</f>
        <v/>
      </c>
      <c r="AG472" s="2021" t="str">
        <f>IF(B472="","",(IFERROR(VLOOKUP(B472,[1]Projecten!A$4:X$9452,23,FALSE),"niet bekend")))</f>
        <v/>
      </c>
      <c r="AH472" s="2021" t="str">
        <f>IF(B472="","",(IFERROR(VLOOKUP(B472,[1]Projecten!A$4:X$9452,12,FALSE),"niet bekend")))</f>
        <v/>
      </c>
    </row>
    <row r="473" spans="1:35" x14ac:dyDescent="0.2">
      <c r="B473" s="2079"/>
      <c r="J473" s="2081"/>
      <c r="K473" s="2081"/>
      <c r="N473" s="2081"/>
      <c r="O473" s="2081"/>
      <c r="W473" s="2063"/>
      <c r="Z473" s="2083"/>
      <c r="AE473" s="2086"/>
    </row>
    <row r="474" spans="1:35" x14ac:dyDescent="0.2">
      <c r="B474" s="2079"/>
      <c r="J474" s="2081"/>
      <c r="K474" s="2081"/>
      <c r="N474" s="2081"/>
      <c r="O474" s="2081"/>
      <c r="W474" s="2063"/>
      <c r="Z474" s="2083"/>
      <c r="AE474" s="2086"/>
    </row>
    <row r="475" spans="1:35" x14ac:dyDescent="0.2">
      <c r="B475" s="2079"/>
      <c r="J475" s="2081"/>
      <c r="K475" s="2081"/>
      <c r="N475" s="2081"/>
      <c r="O475" s="2081"/>
      <c r="W475" s="2063"/>
      <c r="Z475" s="2083"/>
      <c r="AE475" s="2086"/>
    </row>
    <row r="476" spans="1:35" s="2108" customFormat="1" x14ac:dyDescent="0.2">
      <c r="A476" s="2100"/>
      <c r="B476" s="2101"/>
      <c r="C476" s="2087"/>
      <c r="D476" s="2087"/>
      <c r="E476" s="2100"/>
      <c r="F476" s="2100"/>
      <c r="G476" s="2100"/>
      <c r="H476" s="2100"/>
      <c r="I476" s="2100"/>
      <c r="J476" s="2102"/>
      <c r="K476" s="2102"/>
      <c r="L476" s="2226"/>
      <c r="M476" s="2226"/>
      <c r="N476" s="2102"/>
      <c r="O476" s="2102"/>
      <c r="P476" s="2103"/>
      <c r="Q476" s="2103"/>
      <c r="R476" s="2103"/>
      <c r="S476" s="2103"/>
      <c r="T476" s="2103"/>
      <c r="U476" s="2087"/>
      <c r="V476" s="2104"/>
      <c r="W476" s="2063"/>
      <c r="X476" s="2064"/>
      <c r="Y476" s="2002"/>
      <c r="Z476" s="2083"/>
      <c r="AA476" s="2066"/>
      <c r="AB476" s="2100"/>
      <c r="AC476" s="2100"/>
      <c r="AD476" s="2107"/>
      <c r="AE476" s="2086"/>
      <c r="AF476" s="2021"/>
      <c r="AG476" s="2021"/>
      <c r="AH476" s="2021"/>
    </row>
    <row r="477" spans="1:35" s="2108" customFormat="1" x14ac:dyDescent="0.2">
      <c r="A477" s="2100"/>
      <c r="B477" s="2101"/>
      <c r="C477" s="2087"/>
      <c r="D477" s="2087"/>
      <c r="E477" s="2100"/>
      <c r="F477" s="2100"/>
      <c r="G477" s="2100"/>
      <c r="H477" s="2100"/>
      <c r="I477" s="2100"/>
      <c r="J477" s="2102"/>
      <c r="K477" s="2102"/>
      <c r="L477" s="2226"/>
      <c r="M477" s="2226"/>
      <c r="N477" s="2102"/>
      <c r="O477" s="2102"/>
      <c r="P477" s="2103"/>
      <c r="Q477" s="2103"/>
      <c r="R477" s="2103"/>
      <c r="S477" s="2103"/>
      <c r="T477" s="2103"/>
      <c r="U477" s="2087"/>
      <c r="V477" s="2104"/>
      <c r="W477" s="2063"/>
      <c r="X477" s="2064"/>
      <c r="Y477" s="2002"/>
      <c r="Z477" s="2083"/>
      <c r="AA477" s="2066"/>
      <c r="AB477" s="2100"/>
      <c r="AC477" s="2100"/>
      <c r="AD477" s="2107"/>
      <c r="AE477" s="2086"/>
      <c r="AF477" s="2021"/>
      <c r="AG477" s="2021"/>
      <c r="AH477" s="2021"/>
    </row>
    <row r="478" spans="1:35" x14ac:dyDescent="0.2">
      <c r="B478" s="2079"/>
      <c r="J478" s="2081"/>
      <c r="K478" s="2081"/>
      <c r="N478" s="2081"/>
      <c r="O478" s="2081"/>
      <c r="W478" s="2063"/>
      <c r="Z478" s="2083"/>
      <c r="AE478" s="2067"/>
      <c r="AI478" s="2137"/>
    </row>
    <row r="479" spans="1:35" x14ac:dyDescent="0.2">
      <c r="B479" s="2079"/>
      <c r="J479" s="2081"/>
      <c r="K479" s="2081"/>
      <c r="N479" s="2081"/>
      <c r="O479" s="2081"/>
      <c r="W479" s="2063"/>
      <c r="Z479" s="2083"/>
      <c r="AE479" s="2067"/>
      <c r="AI479" s="2137"/>
    </row>
    <row r="480" spans="1:35" x14ac:dyDescent="0.2">
      <c r="B480" s="2079"/>
      <c r="J480" s="2081"/>
      <c r="K480" s="2081"/>
      <c r="N480" s="2081"/>
      <c r="O480" s="2081"/>
      <c r="W480" s="2063"/>
      <c r="Z480" s="2083"/>
      <c r="AE480" s="2067"/>
      <c r="AI480" s="2137"/>
    </row>
    <row r="481" spans="1:35" s="2156" customFormat="1" x14ac:dyDescent="0.2">
      <c r="A481" s="2139"/>
      <c r="B481" s="2140"/>
      <c r="C481" s="2141"/>
      <c r="D481" s="2141" t="s">
        <v>6159</v>
      </c>
      <c r="E481" s="2142" t="s">
        <v>26</v>
      </c>
      <c r="F481" s="2142">
        <v>8</v>
      </c>
      <c r="G481" s="2142"/>
      <c r="H481" s="2142"/>
      <c r="I481" s="2142"/>
      <c r="J481" s="2143"/>
      <c r="K481" s="2143"/>
      <c r="L481" s="2224"/>
      <c r="M481" s="2224"/>
      <c r="N481" s="2143"/>
      <c r="O481" s="2144"/>
      <c r="P481" s="2145"/>
      <c r="Q481" s="2145"/>
      <c r="R481" s="2145"/>
      <c r="S481" s="2145"/>
      <c r="T481" s="2145"/>
      <c r="U481" s="2146"/>
      <c r="V481" s="2147"/>
      <c r="W481" s="2148">
        <v>45</v>
      </c>
      <c r="X481" s="2149"/>
      <c r="Y481" s="2139" t="s">
        <v>3395</v>
      </c>
      <c r="Z481" s="2150"/>
      <c r="AA481" s="2151">
        <v>160</v>
      </c>
      <c r="AB481" s="2139"/>
      <c r="AC481" s="2152"/>
      <c r="AD481" s="2153"/>
      <c r="AE481" s="2154"/>
      <c r="AF481" s="2155"/>
      <c r="AG481" s="2155"/>
      <c r="AH481" s="2155"/>
    </row>
    <row r="482" spans="1:35" s="2123" customFormat="1" x14ac:dyDescent="0.2">
      <c r="A482" s="2109"/>
      <c r="B482" s="2110"/>
      <c r="C482" s="2110"/>
      <c r="D482" s="2111"/>
      <c r="E482" s="2111"/>
      <c r="F482" s="2111"/>
      <c r="G482" s="2111"/>
      <c r="H482" s="2111"/>
      <c r="I482" s="2111"/>
      <c r="J482" s="2112"/>
      <c r="K482" s="2112"/>
      <c r="L482" s="2229"/>
      <c r="M482" s="2229"/>
      <c r="N482" s="2112"/>
      <c r="O482" s="2113"/>
      <c r="P482" s="2113"/>
      <c r="Q482" s="2113"/>
      <c r="R482" s="2113"/>
      <c r="S482" s="2113"/>
      <c r="T482" s="2113"/>
      <c r="U482" s="2114"/>
      <c r="V482" s="2115"/>
      <c r="W482" s="2116"/>
      <c r="X482" s="2117"/>
      <c r="Y482" s="2118"/>
      <c r="Z482" s="2118"/>
      <c r="AA482" s="2118"/>
      <c r="AB482" s="2109"/>
      <c r="AC482" s="2119"/>
      <c r="AD482" s="2120"/>
      <c r="AE482" s="2121"/>
      <c r="AF482" s="2122"/>
      <c r="AG482" s="2122"/>
      <c r="AH482" s="2122"/>
    </row>
    <row r="483" spans="1:35" s="2054" customFormat="1" x14ac:dyDescent="0.2">
      <c r="A483" s="2038"/>
      <c r="B483" s="2039"/>
      <c r="C483" s="2039"/>
      <c r="D483" s="2040">
        <f>SUM(G483:I483)</f>
        <v>0</v>
      </c>
      <c r="E483" s="2038"/>
      <c r="F483" s="2038">
        <f>SUM(F484:F495)</f>
        <v>8</v>
      </c>
      <c r="G483" s="2038">
        <f>SUM(G484:G495)</f>
        <v>0</v>
      </c>
      <c r="H483" s="2038">
        <f>SUM(H484:H495)</f>
        <v>0</v>
      </c>
      <c r="I483" s="2038">
        <f>SUM(I484:I495)</f>
        <v>0</v>
      </c>
      <c r="J483" s="2041"/>
      <c r="K483" s="2041"/>
      <c r="L483" s="2224"/>
      <c r="M483" s="2224"/>
      <c r="N483" s="2041"/>
      <c r="O483" s="2042"/>
      <c r="P483" s="2042"/>
      <c r="Q483" s="2042"/>
      <c r="R483" s="2042"/>
      <c r="S483" s="2042"/>
      <c r="T483" s="2042"/>
      <c r="U483" s="2043">
        <v>45</v>
      </c>
      <c r="V483" s="2044"/>
      <c r="W483" s="2045"/>
      <c r="X483" s="2046"/>
      <c r="Y483" s="2047"/>
      <c r="Z483" s="2048">
        <f>SUM(AA483:AA495)</f>
        <v>160</v>
      </c>
      <c r="AA483" s="2049"/>
      <c r="AB483" s="2049">
        <v>0</v>
      </c>
      <c r="AC483" s="2050">
        <f>Z483-AB483</f>
        <v>160</v>
      </c>
      <c r="AD483" s="2051" t="str">
        <f>CONCATENATE("week ",U483)</f>
        <v>week 45</v>
      </c>
      <c r="AE483" s="2052"/>
      <c r="AF483" s="2053">
        <f>SUM(AF484:AF495)</f>
        <v>0</v>
      </c>
      <c r="AG483" s="2053"/>
      <c r="AH483" s="2053"/>
    </row>
    <row r="484" spans="1:35" x14ac:dyDescent="0.2">
      <c r="B484" s="2055"/>
      <c r="C484" s="2056"/>
      <c r="D484" s="2057"/>
      <c r="E484" s="2058"/>
      <c r="F484" s="2058"/>
      <c r="G484" s="2058"/>
      <c r="H484" s="2058"/>
      <c r="I484" s="2058"/>
      <c r="J484" s="2059"/>
      <c r="K484" s="2059"/>
      <c r="L484" s="2225"/>
      <c r="M484" s="2225"/>
      <c r="N484" s="2059"/>
      <c r="O484" s="2060"/>
      <c r="P484" s="2060"/>
      <c r="Q484" s="2060"/>
      <c r="R484" s="2060"/>
      <c r="S484" s="2060"/>
      <c r="T484" s="2060"/>
      <c r="U484" s="2061" t="s">
        <v>6267</v>
      </c>
      <c r="W484" s="2063"/>
      <c r="Z484" s="2065" t="s">
        <v>4856</v>
      </c>
      <c r="AE484" s="2067" t="str">
        <f>IF(B484="","",(IFERROR(VLOOKUP(B484,[1]Projecten!A$4:X$9452,5,FALSE),"niet bekend")))</f>
        <v/>
      </c>
      <c r="AF484" s="2021" t="str">
        <f>IF(AE484="","",(IF(F484=0,AH484,(F484/AE484*AH484))))</f>
        <v/>
      </c>
      <c r="AG484" s="2021" t="str">
        <f>IF(B484="","",(IFERROR(VLOOKUP(B484,[1]Projecten!A$4:X$9452,23,FALSE),"niet bekend")))</f>
        <v/>
      </c>
      <c r="AH484" s="2021" t="str">
        <f>IF(B484="","",(IFERROR(VLOOKUP(B484,[1]Projecten!A$4:X$9452,12,FALSE),"niet bekend")))</f>
        <v/>
      </c>
    </row>
    <row r="485" spans="1:35" s="2077" customFormat="1" x14ac:dyDescent="0.2">
      <c r="A485" s="2002"/>
      <c r="B485" s="2068"/>
      <c r="C485" s="2069"/>
      <c r="D485" s="2070"/>
      <c r="E485" s="2057"/>
      <c r="F485" s="2057"/>
      <c r="G485" s="2057"/>
      <c r="H485" s="2057"/>
      <c r="I485" s="2057"/>
      <c r="J485" s="2071"/>
      <c r="K485" s="2071"/>
      <c r="L485" s="2224"/>
      <c r="M485" s="2224"/>
      <c r="N485" s="2071"/>
      <c r="O485" s="2071"/>
      <c r="P485" s="2072"/>
      <c r="Q485" s="2072"/>
      <c r="R485" s="2072"/>
      <c r="S485" s="2072"/>
      <c r="T485" s="2072"/>
      <c r="U485" s="2061">
        <v>2019</v>
      </c>
      <c r="V485" s="2071"/>
      <c r="W485" s="2073"/>
      <c r="X485" s="2074"/>
      <c r="Y485" s="2057"/>
      <c r="Z485" s="2057"/>
      <c r="AA485" s="2075"/>
      <c r="AB485" s="2057"/>
      <c r="AC485" s="2057"/>
      <c r="AD485" s="2076"/>
      <c r="AE485" s="2067" t="str">
        <f>IF(B485="","",(IFERROR(VLOOKUP(B485,[1]Projecten!A$4:X$9452,5,FALSE),"niet bekend")))</f>
        <v/>
      </c>
      <c r="AF485" s="2021" t="str">
        <f>IF(AE485="","",(IF(F485=0,AH485,(F485/AE485*AH485))))</f>
        <v/>
      </c>
      <c r="AG485" s="2021" t="str">
        <f>IF(B485="","",(IFERROR(VLOOKUP(B485,[1]Projecten!A$4:X$9452,23,FALSE),"niet bekend")))</f>
        <v/>
      </c>
      <c r="AH485" s="2021" t="str">
        <f>IF(B485="","",(IFERROR(VLOOKUP(B485,[1]Projecten!A$4:X$9452,12,FALSE),"niet bekend")))</f>
        <v/>
      </c>
    </row>
    <row r="486" spans="1:35" x14ac:dyDescent="0.2">
      <c r="B486" s="2079"/>
      <c r="J486" s="2081"/>
      <c r="K486" s="2081"/>
      <c r="N486" s="2081"/>
      <c r="O486" s="2081"/>
      <c r="W486" s="2063"/>
      <c r="Z486" s="2083"/>
      <c r="AE486" s="2086"/>
    </row>
    <row r="487" spans="1:35" x14ac:dyDescent="0.2">
      <c r="B487" s="2079"/>
      <c r="J487" s="2081"/>
      <c r="K487" s="2081"/>
      <c r="N487" s="2081"/>
      <c r="O487" s="2081"/>
      <c r="W487" s="2063"/>
      <c r="Z487" s="2083"/>
      <c r="AE487" s="2086"/>
    </row>
    <row r="488" spans="1:35" x14ac:dyDescent="0.2">
      <c r="B488" s="2079"/>
      <c r="J488" s="2081"/>
      <c r="K488" s="2081"/>
      <c r="N488" s="2081"/>
      <c r="O488" s="2081"/>
      <c r="W488" s="2063"/>
      <c r="Z488" s="2083"/>
      <c r="AE488" s="2086"/>
    </row>
    <row r="489" spans="1:35" s="2108" customFormat="1" x14ac:dyDescent="0.2">
      <c r="A489" s="2100"/>
      <c r="B489" s="2101"/>
      <c r="C489" s="2087"/>
      <c r="D489" s="2087"/>
      <c r="E489" s="2100"/>
      <c r="F489" s="2100"/>
      <c r="G489" s="2100"/>
      <c r="H489" s="2100"/>
      <c r="I489" s="2100"/>
      <c r="J489" s="2102"/>
      <c r="K489" s="2102"/>
      <c r="L489" s="2226"/>
      <c r="M489" s="2226"/>
      <c r="N489" s="2102"/>
      <c r="O489" s="2102"/>
      <c r="P489" s="2103"/>
      <c r="Q489" s="2103"/>
      <c r="R489" s="2103"/>
      <c r="S489" s="2103"/>
      <c r="T489" s="2103"/>
      <c r="U489" s="2087"/>
      <c r="V489" s="2104"/>
      <c r="W489" s="2063"/>
      <c r="X489" s="2064"/>
      <c r="Y489" s="2002"/>
      <c r="Z489" s="2083"/>
      <c r="AA489" s="2066"/>
      <c r="AB489" s="2100"/>
      <c r="AC489" s="2100"/>
      <c r="AD489" s="2107"/>
      <c r="AE489" s="2086"/>
      <c r="AF489" s="2021"/>
      <c r="AG489" s="2021"/>
      <c r="AH489" s="2021"/>
    </row>
    <row r="490" spans="1:35" s="2108" customFormat="1" x14ac:dyDescent="0.2">
      <c r="A490" s="2100"/>
      <c r="B490" s="2101"/>
      <c r="C490" s="2087"/>
      <c r="D490" s="2087"/>
      <c r="E490" s="2100"/>
      <c r="F490" s="2100"/>
      <c r="G490" s="2100"/>
      <c r="H490" s="2100"/>
      <c r="I490" s="2100"/>
      <c r="J490" s="2102"/>
      <c r="K490" s="2102"/>
      <c r="L490" s="2226"/>
      <c r="M490" s="2226"/>
      <c r="N490" s="2102"/>
      <c r="O490" s="2102"/>
      <c r="P490" s="2103"/>
      <c r="Q490" s="2103"/>
      <c r="R490" s="2103"/>
      <c r="S490" s="2103"/>
      <c r="T490" s="2103"/>
      <c r="U490" s="2087"/>
      <c r="V490" s="2104"/>
      <c r="W490" s="2063"/>
      <c r="X490" s="2064"/>
      <c r="Y490" s="2002"/>
      <c r="Z490" s="2083"/>
      <c r="AA490" s="2066"/>
      <c r="AB490" s="2100"/>
      <c r="AC490" s="2100"/>
      <c r="AD490" s="2107"/>
      <c r="AE490" s="2086"/>
      <c r="AF490" s="2021"/>
      <c r="AG490" s="2021"/>
      <c r="AH490" s="2021"/>
    </row>
    <row r="491" spans="1:35" x14ac:dyDescent="0.2">
      <c r="B491" s="2079"/>
      <c r="J491" s="2081"/>
      <c r="K491" s="2081"/>
      <c r="N491" s="2081"/>
      <c r="O491" s="2081"/>
      <c r="W491" s="2063"/>
      <c r="Z491" s="2083"/>
      <c r="AE491" s="2067"/>
      <c r="AI491" s="2137"/>
    </row>
    <row r="492" spans="1:35" x14ac:dyDescent="0.2">
      <c r="B492" s="2079"/>
      <c r="J492" s="2081"/>
      <c r="K492" s="2081"/>
      <c r="N492" s="2081"/>
      <c r="O492" s="2081"/>
      <c r="W492" s="2063"/>
      <c r="Z492" s="2083"/>
      <c r="AE492" s="2067"/>
      <c r="AI492" s="2137"/>
    </row>
    <row r="493" spans="1:35" x14ac:dyDescent="0.2">
      <c r="B493" s="2079"/>
      <c r="J493" s="2081"/>
      <c r="K493" s="2081"/>
      <c r="N493" s="2081"/>
      <c r="O493" s="2081"/>
      <c r="W493" s="2063"/>
      <c r="Z493" s="2083"/>
      <c r="AE493" s="2067"/>
      <c r="AI493" s="2137"/>
    </row>
    <row r="494" spans="1:35" s="2156" customFormat="1" x14ac:dyDescent="0.2">
      <c r="A494" s="2139"/>
      <c r="B494" s="2140"/>
      <c r="C494" s="2141"/>
      <c r="D494" s="2141" t="s">
        <v>6159</v>
      </c>
      <c r="E494" s="2142" t="s">
        <v>26</v>
      </c>
      <c r="F494" s="2142">
        <v>8</v>
      </c>
      <c r="G494" s="2142"/>
      <c r="H494" s="2142"/>
      <c r="I494" s="2142"/>
      <c r="J494" s="2143"/>
      <c r="K494" s="2143"/>
      <c r="L494" s="2224"/>
      <c r="M494" s="2224"/>
      <c r="N494" s="2143"/>
      <c r="O494" s="2144"/>
      <c r="P494" s="2145"/>
      <c r="Q494" s="2145"/>
      <c r="R494" s="2145"/>
      <c r="S494" s="2145"/>
      <c r="T494" s="2145"/>
      <c r="U494" s="2146"/>
      <c r="V494" s="2147"/>
      <c r="W494" s="2148">
        <v>46</v>
      </c>
      <c r="X494" s="2149"/>
      <c r="Y494" s="2139" t="s">
        <v>3395</v>
      </c>
      <c r="Z494" s="2150"/>
      <c r="AA494" s="2151">
        <v>160</v>
      </c>
      <c r="AB494" s="2139"/>
      <c r="AC494" s="2152"/>
      <c r="AD494" s="2153"/>
      <c r="AE494" s="2154"/>
      <c r="AF494" s="2155"/>
      <c r="AG494" s="2155"/>
      <c r="AH494" s="2155"/>
    </row>
    <row r="495" spans="1:35" s="2123" customFormat="1" x14ac:dyDescent="0.2">
      <c r="A495" s="2109"/>
      <c r="B495" s="2110"/>
      <c r="C495" s="2110"/>
      <c r="D495" s="2111"/>
      <c r="E495" s="2111"/>
      <c r="F495" s="2111"/>
      <c r="G495" s="2111"/>
      <c r="H495" s="2111"/>
      <c r="I495" s="2111"/>
      <c r="J495" s="2112"/>
      <c r="K495" s="2112"/>
      <c r="L495" s="2229"/>
      <c r="M495" s="2229"/>
      <c r="N495" s="2112"/>
      <c r="O495" s="2113"/>
      <c r="P495" s="2113"/>
      <c r="Q495" s="2113"/>
      <c r="R495" s="2113"/>
      <c r="S495" s="2113"/>
      <c r="T495" s="2113"/>
      <c r="U495" s="2114"/>
      <c r="V495" s="2115"/>
      <c r="W495" s="2116"/>
      <c r="X495" s="2117"/>
      <c r="Y495" s="2118"/>
      <c r="Z495" s="2118"/>
      <c r="AA495" s="2118"/>
      <c r="AB495" s="2109"/>
      <c r="AC495" s="2119"/>
      <c r="AD495" s="2120"/>
      <c r="AE495" s="2121"/>
      <c r="AF495" s="2122"/>
      <c r="AG495" s="2122"/>
      <c r="AH495" s="2122"/>
    </row>
    <row r="496" spans="1:35" s="2054" customFormat="1" x14ac:dyDescent="0.2">
      <c r="A496" s="2038"/>
      <c r="B496" s="2039"/>
      <c r="C496" s="2039"/>
      <c r="D496" s="2040">
        <f>SUM(G496:I496)</f>
        <v>0</v>
      </c>
      <c r="E496" s="2038"/>
      <c r="F496" s="2038">
        <f>SUM(F497:F508)</f>
        <v>9</v>
      </c>
      <c r="G496" s="2038">
        <f>SUM(G497:G508)</f>
        <v>0</v>
      </c>
      <c r="H496" s="2038">
        <f>SUM(H497:H508)</f>
        <v>0</v>
      </c>
      <c r="I496" s="2038">
        <f>SUM(I497:I508)</f>
        <v>0</v>
      </c>
      <c r="J496" s="2041"/>
      <c r="K496" s="2041"/>
      <c r="L496" s="2224"/>
      <c r="M496" s="2224"/>
      <c r="N496" s="2041"/>
      <c r="O496" s="2042"/>
      <c r="P496" s="2042"/>
      <c r="Q496" s="2042"/>
      <c r="R496" s="2042"/>
      <c r="S496" s="2042"/>
      <c r="T496" s="2042"/>
      <c r="U496" s="2043">
        <v>46</v>
      </c>
      <c r="V496" s="2044"/>
      <c r="W496" s="2045"/>
      <c r="X496" s="2046"/>
      <c r="Y496" s="2047"/>
      <c r="Z496" s="2048">
        <f>SUM(AA496:AA508)</f>
        <v>208</v>
      </c>
      <c r="AA496" s="2049"/>
      <c r="AB496" s="2049">
        <v>0</v>
      </c>
      <c r="AC496" s="2050">
        <f>Z496-AB496</f>
        <v>208</v>
      </c>
      <c r="AD496" s="2051" t="str">
        <f>CONCATENATE("week ",U496)</f>
        <v>week 46</v>
      </c>
      <c r="AE496" s="2052"/>
      <c r="AF496" s="2053">
        <f>SUM(AF497:AF508)</f>
        <v>0</v>
      </c>
      <c r="AG496" s="2053"/>
      <c r="AH496" s="2053"/>
    </row>
    <row r="497" spans="1:35" x14ac:dyDescent="0.2">
      <c r="B497" s="2055"/>
      <c r="C497" s="2056"/>
      <c r="D497" s="2057"/>
      <c r="E497" s="2058"/>
      <c r="F497" s="2058"/>
      <c r="G497" s="2058"/>
      <c r="H497" s="2058"/>
      <c r="I497" s="2058"/>
      <c r="J497" s="2059"/>
      <c r="K497" s="2059"/>
      <c r="L497" s="2225"/>
      <c r="M497" s="2225"/>
      <c r="N497" s="2059"/>
      <c r="O497" s="2060"/>
      <c r="P497" s="2060"/>
      <c r="Q497" s="2060"/>
      <c r="R497" s="2060"/>
      <c r="S497" s="2060"/>
      <c r="T497" s="2060"/>
      <c r="U497" s="2061" t="s">
        <v>6268</v>
      </c>
      <c r="W497" s="2063"/>
      <c r="Z497" s="2065" t="s">
        <v>4856</v>
      </c>
      <c r="AE497" s="2067" t="str">
        <f>IF(B497="","",(IFERROR(VLOOKUP(B497,[1]Projecten!A$4:X$9452,5,FALSE),"niet bekend")))</f>
        <v/>
      </c>
      <c r="AF497" s="2021" t="str">
        <f>IF(AE497="","",(IF(F497=0,AH497,(F497/AE497*AH497))))</f>
        <v/>
      </c>
      <c r="AG497" s="2021" t="str">
        <f>IF(B497="","",(IFERROR(VLOOKUP(B497,[1]Projecten!A$4:X$9452,23,FALSE),"niet bekend")))</f>
        <v/>
      </c>
      <c r="AH497" s="2021" t="str">
        <f>IF(B497="","",(IFERROR(VLOOKUP(B497,[1]Projecten!A$4:X$9452,12,FALSE),"niet bekend")))</f>
        <v/>
      </c>
    </row>
    <row r="498" spans="1:35" s="2077" customFormat="1" x14ac:dyDescent="0.2">
      <c r="A498" s="2002"/>
      <c r="B498" s="2068"/>
      <c r="C498" s="2069"/>
      <c r="D498" s="2070"/>
      <c r="E498" s="2057"/>
      <c r="F498" s="2057"/>
      <c r="G498" s="2057"/>
      <c r="H498" s="2057"/>
      <c r="I498" s="2057"/>
      <c r="J498" s="2071"/>
      <c r="K498" s="2071"/>
      <c r="L498" s="2224"/>
      <c r="M498" s="2224"/>
      <c r="N498" s="2071"/>
      <c r="O498" s="2071"/>
      <c r="P498" s="2072"/>
      <c r="Q498" s="2072"/>
      <c r="R498" s="2072"/>
      <c r="S498" s="2072"/>
      <c r="T498" s="2072"/>
      <c r="U498" s="2061">
        <v>2019</v>
      </c>
      <c r="V498" s="2071"/>
      <c r="W498" s="2073"/>
      <c r="X498" s="2074"/>
      <c r="Y498" s="2057"/>
      <c r="Z498" s="2057"/>
      <c r="AA498" s="2075"/>
      <c r="AB498" s="2057"/>
      <c r="AC498" s="2057"/>
      <c r="AD498" s="2076"/>
      <c r="AE498" s="2067" t="str">
        <f>IF(B498="","",(IFERROR(VLOOKUP(B498,[1]Projecten!A$4:X$9452,5,FALSE),"niet bekend")))</f>
        <v/>
      </c>
      <c r="AF498" s="2021" t="str">
        <f>IF(AE498="","",(IF(F498=0,AH498,(F498/AE498*AH498))))</f>
        <v/>
      </c>
      <c r="AG498" s="2021" t="str">
        <f>IF(B498="","",(IFERROR(VLOOKUP(B498,[1]Projecten!A$4:X$9452,23,FALSE),"niet bekend")))</f>
        <v/>
      </c>
      <c r="AH498" s="2021" t="str">
        <f>IF(B498="","",(IFERROR(VLOOKUP(B498,[1]Projecten!A$4:X$9452,12,FALSE),"niet bekend")))</f>
        <v/>
      </c>
    </row>
    <row r="499" spans="1:35" x14ac:dyDescent="0.2">
      <c r="B499" s="2079"/>
      <c r="J499" s="2081"/>
      <c r="K499" s="2081"/>
      <c r="N499" s="2081"/>
      <c r="O499" s="2081"/>
      <c r="W499" s="2063"/>
      <c r="Z499" s="2083"/>
      <c r="AE499" s="2086"/>
    </row>
    <row r="500" spans="1:35" x14ac:dyDescent="0.2">
      <c r="B500" s="2079"/>
      <c r="J500" s="2081"/>
      <c r="K500" s="2081"/>
      <c r="N500" s="2081"/>
      <c r="O500" s="2081"/>
      <c r="W500" s="2063"/>
      <c r="Z500" s="2083"/>
      <c r="AE500" s="2086"/>
    </row>
    <row r="501" spans="1:35" x14ac:dyDescent="0.2">
      <c r="B501" s="2079"/>
      <c r="J501" s="2081"/>
      <c r="K501" s="2081"/>
      <c r="N501" s="2081"/>
      <c r="O501" s="2081"/>
      <c r="W501" s="2063"/>
      <c r="Z501" s="2083"/>
      <c r="AE501" s="2086"/>
    </row>
    <row r="502" spans="1:35" s="2108" customFormat="1" x14ac:dyDescent="0.2">
      <c r="A502" s="2100"/>
      <c r="B502" s="2101"/>
      <c r="C502" s="2087"/>
      <c r="D502" s="2087"/>
      <c r="E502" s="2100"/>
      <c r="F502" s="2100"/>
      <c r="G502" s="2100"/>
      <c r="H502" s="2100"/>
      <c r="I502" s="2100"/>
      <c r="J502" s="2102"/>
      <c r="K502" s="2102"/>
      <c r="L502" s="2226"/>
      <c r="M502" s="2226"/>
      <c r="N502" s="2102"/>
      <c r="O502" s="2102"/>
      <c r="P502" s="2103"/>
      <c r="Q502" s="2103"/>
      <c r="R502" s="2103"/>
      <c r="S502" s="2103"/>
      <c r="T502" s="2103"/>
      <c r="U502" s="2087"/>
      <c r="V502" s="2104"/>
      <c r="W502" s="2063"/>
      <c r="X502" s="2064"/>
      <c r="Y502" s="2002"/>
      <c r="Z502" s="2083"/>
      <c r="AA502" s="2066"/>
      <c r="AB502" s="2100"/>
      <c r="AC502" s="2100"/>
      <c r="AD502" s="2107"/>
      <c r="AE502" s="2086"/>
      <c r="AF502" s="2021"/>
      <c r="AG502" s="2021"/>
      <c r="AH502" s="2021"/>
    </row>
    <row r="503" spans="1:35" s="2108" customFormat="1" x14ac:dyDescent="0.2">
      <c r="A503" s="2100"/>
      <c r="B503" s="2101"/>
      <c r="C503" s="2087"/>
      <c r="D503" s="2087"/>
      <c r="E503" s="2100"/>
      <c r="F503" s="2100"/>
      <c r="G503" s="2100"/>
      <c r="H503" s="2100"/>
      <c r="I503" s="2100"/>
      <c r="J503" s="2102"/>
      <c r="K503" s="2102"/>
      <c r="L503" s="2226"/>
      <c r="M503" s="2226"/>
      <c r="N503" s="2102"/>
      <c r="O503" s="2102"/>
      <c r="P503" s="2103"/>
      <c r="Q503" s="2103"/>
      <c r="R503" s="2103"/>
      <c r="S503" s="2103"/>
      <c r="T503" s="2103"/>
      <c r="U503" s="2087"/>
      <c r="V503" s="2104"/>
      <c r="W503" s="2063"/>
      <c r="X503" s="2064"/>
      <c r="Y503" s="2002"/>
      <c r="Z503" s="2083"/>
      <c r="AA503" s="2066"/>
      <c r="AB503" s="2100"/>
      <c r="AC503" s="2100"/>
      <c r="AD503" s="2107"/>
      <c r="AE503" s="2086"/>
      <c r="AF503" s="2021"/>
      <c r="AG503" s="2021"/>
      <c r="AH503" s="2021"/>
    </row>
    <row r="504" spans="1:35" x14ac:dyDescent="0.2">
      <c r="B504" s="2079"/>
      <c r="J504" s="2081"/>
      <c r="K504" s="2081"/>
      <c r="N504" s="2081"/>
      <c r="O504" s="2081"/>
      <c r="W504" s="2063"/>
      <c r="Z504" s="2083"/>
      <c r="AE504" s="2067"/>
      <c r="AI504" s="2137"/>
    </row>
    <row r="505" spans="1:35" x14ac:dyDescent="0.2">
      <c r="B505" s="2079"/>
      <c r="J505" s="2081"/>
      <c r="K505" s="2081"/>
      <c r="N505" s="2081"/>
      <c r="O505" s="2081"/>
      <c r="W505" s="2063"/>
      <c r="Z505" s="2083"/>
      <c r="AE505" s="2067"/>
      <c r="AI505" s="2137"/>
    </row>
    <row r="506" spans="1:35" s="2156" customFormat="1" x14ac:dyDescent="0.2">
      <c r="A506" s="2139"/>
      <c r="B506" s="2140"/>
      <c r="C506" s="2141"/>
      <c r="D506" s="2141" t="s">
        <v>6719</v>
      </c>
      <c r="E506" s="2142" t="s">
        <v>26</v>
      </c>
      <c r="F506" s="2142">
        <v>1</v>
      </c>
      <c r="G506" s="2142"/>
      <c r="H506" s="2142"/>
      <c r="I506" s="2142"/>
      <c r="J506" s="2143"/>
      <c r="K506" s="2143"/>
      <c r="L506" s="2224"/>
      <c r="M506" s="2224"/>
      <c r="N506" s="2143"/>
      <c r="O506" s="2144"/>
      <c r="P506" s="2145"/>
      <c r="Q506" s="2145"/>
      <c r="R506" s="2145"/>
      <c r="S506" s="2145"/>
      <c r="T506" s="2145"/>
      <c r="U506" s="2146"/>
      <c r="V506" s="2147"/>
      <c r="W506" s="2148">
        <v>47</v>
      </c>
      <c r="X506" s="2149"/>
      <c r="Y506" s="2139" t="s">
        <v>421</v>
      </c>
      <c r="Z506" s="2150"/>
      <c r="AA506" s="2151">
        <v>48</v>
      </c>
      <c r="AB506" s="2139"/>
      <c r="AC506" s="2152"/>
      <c r="AD506" s="2153"/>
      <c r="AE506" s="2154"/>
      <c r="AF506" s="2155"/>
      <c r="AG506" s="2155"/>
      <c r="AH506" s="2155"/>
    </row>
    <row r="507" spans="1:35" s="2156" customFormat="1" x14ac:dyDescent="0.2">
      <c r="A507" s="2139"/>
      <c r="B507" s="2140"/>
      <c r="C507" s="2141"/>
      <c r="D507" s="2141" t="s">
        <v>6159</v>
      </c>
      <c r="E507" s="2142" t="s">
        <v>26</v>
      </c>
      <c r="F507" s="2142">
        <v>8</v>
      </c>
      <c r="G507" s="2142"/>
      <c r="H507" s="2142"/>
      <c r="I507" s="2142"/>
      <c r="J507" s="2143"/>
      <c r="K507" s="2143"/>
      <c r="L507" s="2224"/>
      <c r="M507" s="2224"/>
      <c r="N507" s="2143"/>
      <c r="O507" s="2144"/>
      <c r="P507" s="2145"/>
      <c r="Q507" s="2145"/>
      <c r="R507" s="2145"/>
      <c r="S507" s="2145"/>
      <c r="T507" s="2145"/>
      <c r="U507" s="2146"/>
      <c r="V507" s="2147"/>
      <c r="W507" s="2148">
        <v>47</v>
      </c>
      <c r="X507" s="2149"/>
      <c r="Y507" s="2139" t="s">
        <v>3395</v>
      </c>
      <c r="Z507" s="2150"/>
      <c r="AA507" s="2151">
        <v>160</v>
      </c>
      <c r="AB507" s="2139"/>
      <c r="AC507" s="2152"/>
      <c r="AD507" s="2153"/>
      <c r="AE507" s="2154"/>
      <c r="AF507" s="2155"/>
      <c r="AG507" s="2155"/>
      <c r="AH507" s="2155"/>
    </row>
    <row r="508" spans="1:35" s="2123" customFormat="1" x14ac:dyDescent="0.2">
      <c r="A508" s="2109"/>
      <c r="B508" s="2110"/>
      <c r="C508" s="2110"/>
      <c r="D508" s="2111"/>
      <c r="E508" s="2111"/>
      <c r="F508" s="2111"/>
      <c r="G508" s="2111"/>
      <c r="H508" s="2111"/>
      <c r="I508" s="2111"/>
      <c r="J508" s="2112"/>
      <c r="K508" s="2112"/>
      <c r="L508" s="2229"/>
      <c r="M508" s="2229"/>
      <c r="N508" s="2112"/>
      <c r="O508" s="2113"/>
      <c r="P508" s="2113"/>
      <c r="Q508" s="2113"/>
      <c r="R508" s="2113"/>
      <c r="S508" s="2113"/>
      <c r="T508" s="2113"/>
      <c r="U508" s="2114"/>
      <c r="V508" s="2115"/>
      <c r="W508" s="2116"/>
      <c r="X508" s="2117"/>
      <c r="Y508" s="2118"/>
      <c r="Z508" s="2118"/>
      <c r="AA508" s="2118"/>
      <c r="AB508" s="2109"/>
      <c r="AC508" s="2119"/>
      <c r="AD508" s="2120"/>
      <c r="AE508" s="2121"/>
      <c r="AF508" s="2122"/>
      <c r="AG508" s="2122"/>
      <c r="AH508" s="2122"/>
    </row>
    <row r="509" spans="1:35" s="2054" customFormat="1" x14ac:dyDescent="0.2">
      <c r="A509" s="2038"/>
      <c r="B509" s="2039"/>
      <c r="C509" s="2039"/>
      <c r="D509" s="2040">
        <f>SUM(G509:I509)</f>
        <v>0</v>
      </c>
      <c r="E509" s="2038"/>
      <c r="F509" s="2038">
        <f>SUM(F510:F521)</f>
        <v>8</v>
      </c>
      <c r="G509" s="2038">
        <f>SUM(G510:G521)</f>
        <v>0</v>
      </c>
      <c r="H509" s="2038">
        <f>SUM(H510:H521)</f>
        <v>0</v>
      </c>
      <c r="I509" s="2038">
        <f>SUM(I510:I521)</f>
        <v>0</v>
      </c>
      <c r="J509" s="2041"/>
      <c r="K509" s="2041"/>
      <c r="L509" s="2224"/>
      <c r="M509" s="2224"/>
      <c r="N509" s="2041"/>
      <c r="O509" s="2042"/>
      <c r="P509" s="2042"/>
      <c r="Q509" s="2042"/>
      <c r="R509" s="2042"/>
      <c r="S509" s="2042"/>
      <c r="T509" s="2042"/>
      <c r="U509" s="2043">
        <v>47</v>
      </c>
      <c r="V509" s="2044"/>
      <c r="W509" s="2045"/>
      <c r="X509" s="2046"/>
      <c r="Y509" s="2047"/>
      <c r="Z509" s="2048">
        <f>SUM(AA509:AA521)</f>
        <v>160</v>
      </c>
      <c r="AA509" s="2049"/>
      <c r="AB509" s="2049">
        <v>0</v>
      </c>
      <c r="AC509" s="2050">
        <f>Z509-AB509</f>
        <v>160</v>
      </c>
      <c r="AD509" s="2051" t="str">
        <f>CONCATENATE("week ",U509)</f>
        <v>week 47</v>
      </c>
      <c r="AE509" s="2052"/>
      <c r="AF509" s="2053">
        <f>SUM(AF510:AF521)</f>
        <v>0</v>
      </c>
      <c r="AG509" s="2053"/>
      <c r="AH509" s="2053"/>
    </row>
    <row r="510" spans="1:35" x14ac:dyDescent="0.2">
      <c r="B510" s="2055"/>
      <c r="C510" s="2056"/>
      <c r="D510" s="2057"/>
      <c r="E510" s="2058"/>
      <c r="F510" s="2058"/>
      <c r="G510" s="2058"/>
      <c r="H510" s="2058"/>
      <c r="I510" s="2058"/>
      <c r="J510" s="2059"/>
      <c r="K510" s="2059"/>
      <c r="L510" s="2225"/>
      <c r="M510" s="2225"/>
      <c r="N510" s="2059"/>
      <c r="O510" s="2060"/>
      <c r="P510" s="2060"/>
      <c r="Q510" s="2060"/>
      <c r="R510" s="2060"/>
      <c r="S510" s="2060"/>
      <c r="T510" s="2060"/>
      <c r="U510" s="2061" t="s">
        <v>6269</v>
      </c>
      <c r="W510" s="2063"/>
      <c r="Z510" s="2065" t="s">
        <v>4856</v>
      </c>
      <c r="AE510" s="2067" t="str">
        <f>IF(B510="","",(IFERROR(VLOOKUP(B510,[1]Projecten!A$4:X$9452,5,FALSE),"niet bekend")))</f>
        <v/>
      </c>
      <c r="AF510" s="2021" t="str">
        <f>IF(AE510="","",(IF(F510=0,AH510,(F510/AE510*AH510))))</f>
        <v/>
      </c>
      <c r="AG510" s="2021" t="str">
        <f>IF(B510="","",(IFERROR(VLOOKUP(B510,[1]Projecten!A$4:X$9452,23,FALSE),"niet bekend")))</f>
        <v/>
      </c>
      <c r="AH510" s="2021" t="str">
        <f>IF(B510="","",(IFERROR(VLOOKUP(B510,[1]Projecten!A$4:X$9452,12,FALSE),"niet bekend")))</f>
        <v/>
      </c>
    </row>
    <row r="511" spans="1:35" s="2077" customFormat="1" x14ac:dyDescent="0.2">
      <c r="A511" s="2002"/>
      <c r="B511" s="2068"/>
      <c r="C511" s="2069"/>
      <c r="D511" s="2070"/>
      <c r="E511" s="2057"/>
      <c r="F511" s="2057"/>
      <c r="G511" s="2057"/>
      <c r="H511" s="2057"/>
      <c r="I511" s="2057"/>
      <c r="J511" s="2071"/>
      <c r="K511" s="2071"/>
      <c r="L511" s="2224"/>
      <c r="M511" s="2224"/>
      <c r="N511" s="2071"/>
      <c r="O511" s="2071"/>
      <c r="P511" s="2072"/>
      <c r="Q511" s="2072"/>
      <c r="R511" s="2072"/>
      <c r="S511" s="2072"/>
      <c r="T511" s="2072"/>
      <c r="U511" s="2061">
        <v>2019</v>
      </c>
      <c r="V511" s="2071"/>
      <c r="W511" s="2073"/>
      <c r="X511" s="2074"/>
      <c r="Y511" s="2057"/>
      <c r="Z511" s="2057"/>
      <c r="AA511" s="2075"/>
      <c r="AB511" s="2057"/>
      <c r="AC511" s="2057"/>
      <c r="AD511" s="2076"/>
      <c r="AE511" s="2067" t="str">
        <f>IF(B511="","",(IFERROR(VLOOKUP(B511,[1]Projecten!A$4:X$9452,5,FALSE),"niet bekend")))</f>
        <v/>
      </c>
      <c r="AF511" s="2021" t="str">
        <f>IF(AE511="","",(IF(F511=0,AH511,(F511/AE511*AH511))))</f>
        <v/>
      </c>
      <c r="AG511" s="2021" t="str">
        <f>IF(B511="","",(IFERROR(VLOOKUP(B511,[1]Projecten!A$4:X$9452,23,FALSE),"niet bekend")))</f>
        <v/>
      </c>
      <c r="AH511" s="2021" t="str">
        <f>IF(B511="","",(IFERROR(VLOOKUP(B511,[1]Projecten!A$4:X$9452,12,FALSE),"niet bekend")))</f>
        <v/>
      </c>
    </row>
    <row r="512" spans="1:35" x14ac:dyDescent="0.2">
      <c r="B512" s="2079"/>
      <c r="J512" s="2081"/>
      <c r="K512" s="2081"/>
      <c r="N512" s="2081"/>
      <c r="O512" s="2081"/>
      <c r="W512" s="2063"/>
      <c r="Z512" s="2083"/>
      <c r="AE512" s="2086"/>
    </row>
    <row r="513" spans="1:35" x14ac:dyDescent="0.2">
      <c r="B513" s="2079"/>
      <c r="J513" s="2081"/>
      <c r="K513" s="2081"/>
      <c r="N513" s="2081"/>
      <c r="O513" s="2081"/>
      <c r="W513" s="2063"/>
      <c r="Z513" s="2083"/>
      <c r="AE513" s="2086"/>
    </row>
    <row r="514" spans="1:35" x14ac:dyDescent="0.2">
      <c r="B514" s="2079"/>
      <c r="J514" s="2081"/>
      <c r="K514" s="2081"/>
      <c r="N514" s="2081"/>
      <c r="O514" s="2081"/>
      <c r="W514" s="2063"/>
      <c r="Z514" s="2083"/>
      <c r="AE514" s="2086"/>
    </row>
    <row r="515" spans="1:35" s="2108" customFormat="1" x14ac:dyDescent="0.2">
      <c r="A515" s="2100"/>
      <c r="B515" s="2101"/>
      <c r="C515" s="2087"/>
      <c r="D515" s="2087"/>
      <c r="E515" s="2100"/>
      <c r="F515" s="2100"/>
      <c r="G515" s="2100"/>
      <c r="H515" s="2100"/>
      <c r="I515" s="2100"/>
      <c r="J515" s="2102"/>
      <c r="K515" s="2102"/>
      <c r="L515" s="2226"/>
      <c r="M515" s="2226"/>
      <c r="N515" s="2102"/>
      <c r="O515" s="2102"/>
      <c r="P515" s="2103"/>
      <c r="Q515" s="2103"/>
      <c r="R515" s="2103"/>
      <c r="S515" s="2103"/>
      <c r="T515" s="2103"/>
      <c r="U515" s="2087"/>
      <c r="V515" s="2104"/>
      <c r="W515" s="2063"/>
      <c r="X515" s="2064"/>
      <c r="Y515" s="2002"/>
      <c r="Z515" s="2083"/>
      <c r="AA515" s="2066"/>
      <c r="AB515" s="2100"/>
      <c r="AC515" s="2100"/>
      <c r="AD515" s="2107"/>
      <c r="AE515" s="2086"/>
      <c r="AF515" s="2021"/>
      <c r="AG515" s="2021"/>
      <c r="AH515" s="2021"/>
    </row>
    <row r="516" spans="1:35" s="2108" customFormat="1" x14ac:dyDescent="0.2">
      <c r="A516" s="2100"/>
      <c r="B516" s="2101"/>
      <c r="C516" s="2087"/>
      <c r="D516" s="2087"/>
      <c r="E516" s="2100"/>
      <c r="F516" s="2100"/>
      <c r="G516" s="2100"/>
      <c r="H516" s="2100"/>
      <c r="I516" s="2100"/>
      <c r="J516" s="2102"/>
      <c r="K516" s="2102"/>
      <c r="L516" s="2226"/>
      <c r="M516" s="2226"/>
      <c r="N516" s="2102"/>
      <c r="O516" s="2102"/>
      <c r="P516" s="2103"/>
      <c r="Q516" s="2103"/>
      <c r="R516" s="2103"/>
      <c r="S516" s="2103"/>
      <c r="T516" s="2103"/>
      <c r="U516" s="2087"/>
      <c r="V516" s="2104"/>
      <c r="W516" s="2063"/>
      <c r="X516" s="2064"/>
      <c r="Y516" s="2002"/>
      <c r="Z516" s="2083"/>
      <c r="AA516" s="2066"/>
      <c r="AB516" s="2100"/>
      <c r="AC516" s="2100"/>
      <c r="AD516" s="2107"/>
      <c r="AE516" s="2086"/>
      <c r="AF516" s="2021"/>
      <c r="AG516" s="2021"/>
      <c r="AH516" s="2021"/>
    </row>
    <row r="517" spans="1:35" x14ac:dyDescent="0.2">
      <c r="B517" s="2079"/>
      <c r="J517" s="2081"/>
      <c r="K517" s="2081"/>
      <c r="N517" s="2081"/>
      <c r="O517" s="2081"/>
      <c r="W517" s="2063"/>
      <c r="Z517" s="2083"/>
      <c r="AE517" s="2067"/>
      <c r="AI517" s="2137"/>
    </row>
    <row r="518" spans="1:35" x14ac:dyDescent="0.2">
      <c r="B518" s="2079"/>
      <c r="J518" s="2081"/>
      <c r="K518" s="2081"/>
      <c r="N518" s="2081"/>
      <c r="O518" s="2081"/>
      <c r="W518" s="2063"/>
      <c r="Z518" s="2083"/>
      <c r="AE518" s="2067"/>
      <c r="AI518" s="2137"/>
    </row>
    <row r="519" spans="1:35" x14ac:dyDescent="0.2">
      <c r="B519" s="2079"/>
      <c r="J519" s="2081"/>
      <c r="K519" s="2081"/>
      <c r="N519" s="2081"/>
      <c r="O519" s="2081"/>
      <c r="W519" s="2063"/>
      <c r="Z519" s="2083"/>
      <c r="AE519" s="2067"/>
      <c r="AI519" s="2137"/>
    </row>
    <row r="520" spans="1:35" s="2156" customFormat="1" x14ac:dyDescent="0.2">
      <c r="A520" s="2139"/>
      <c r="B520" s="2140"/>
      <c r="C520" s="2141"/>
      <c r="D520" s="2141" t="s">
        <v>6159</v>
      </c>
      <c r="E520" s="2142" t="s">
        <v>26</v>
      </c>
      <c r="F520" s="2142">
        <v>8</v>
      </c>
      <c r="G520" s="2142"/>
      <c r="H520" s="2142"/>
      <c r="I520" s="2142"/>
      <c r="J520" s="2143"/>
      <c r="K520" s="2143"/>
      <c r="L520" s="2224"/>
      <c r="M520" s="2224"/>
      <c r="N520" s="2143"/>
      <c r="O520" s="2144"/>
      <c r="P520" s="2145"/>
      <c r="Q520" s="2145"/>
      <c r="R520" s="2145"/>
      <c r="S520" s="2145"/>
      <c r="T520" s="2145"/>
      <c r="U520" s="2146"/>
      <c r="V520" s="2147"/>
      <c r="W520" s="2148">
        <v>48</v>
      </c>
      <c r="X520" s="2149"/>
      <c r="Y520" s="2139" t="s">
        <v>3395</v>
      </c>
      <c r="Z520" s="2150"/>
      <c r="AA520" s="2151">
        <v>160</v>
      </c>
      <c r="AB520" s="2139"/>
      <c r="AC520" s="2152"/>
      <c r="AD520" s="2153"/>
      <c r="AE520" s="2154"/>
      <c r="AF520" s="2155"/>
      <c r="AG520" s="2155"/>
      <c r="AH520" s="2155"/>
    </row>
    <row r="521" spans="1:35" s="2123" customFormat="1" x14ac:dyDescent="0.2">
      <c r="A521" s="2109"/>
      <c r="B521" s="2110"/>
      <c r="C521" s="2110"/>
      <c r="D521" s="2111"/>
      <c r="E521" s="2111"/>
      <c r="F521" s="2111"/>
      <c r="G521" s="2111"/>
      <c r="H521" s="2111"/>
      <c r="I521" s="2111"/>
      <c r="J521" s="2112"/>
      <c r="K521" s="2112"/>
      <c r="L521" s="2229"/>
      <c r="M521" s="2229"/>
      <c r="N521" s="2112"/>
      <c r="O521" s="2113"/>
      <c r="P521" s="2113"/>
      <c r="Q521" s="2113"/>
      <c r="R521" s="2113"/>
      <c r="S521" s="2113"/>
      <c r="T521" s="2113"/>
      <c r="U521" s="2114"/>
      <c r="V521" s="2115"/>
      <c r="W521" s="2116"/>
      <c r="X521" s="2117"/>
      <c r="Y521" s="2118"/>
      <c r="Z521" s="2118"/>
      <c r="AA521" s="2118"/>
      <c r="AB521" s="2109"/>
      <c r="AC521" s="2119"/>
      <c r="AD521" s="2120"/>
      <c r="AE521" s="2121"/>
      <c r="AF521" s="2122"/>
      <c r="AG521" s="2122"/>
      <c r="AH521" s="2122"/>
    </row>
    <row r="522" spans="1:35" s="2054" customFormat="1" x14ac:dyDescent="0.2">
      <c r="A522" s="2038"/>
      <c r="B522" s="2039"/>
      <c r="C522" s="2039"/>
      <c r="D522" s="2040">
        <f>SUM(G522:I522)</f>
        <v>0</v>
      </c>
      <c r="E522" s="2038"/>
      <c r="F522" s="2038">
        <f>SUM(F523:F535)</f>
        <v>9</v>
      </c>
      <c r="G522" s="2038">
        <f>SUM(G523:G535)</f>
        <v>0</v>
      </c>
      <c r="H522" s="2038">
        <f>SUM(H523:H535)</f>
        <v>0</v>
      </c>
      <c r="I522" s="2038">
        <f>SUM(I523:I535)</f>
        <v>0</v>
      </c>
      <c r="J522" s="2041"/>
      <c r="K522" s="2041"/>
      <c r="L522" s="2224"/>
      <c r="M522" s="2224"/>
      <c r="N522" s="2041"/>
      <c r="O522" s="2042"/>
      <c r="P522" s="2042"/>
      <c r="Q522" s="2042"/>
      <c r="R522" s="2042"/>
      <c r="S522" s="2042"/>
      <c r="T522" s="2042"/>
      <c r="U522" s="2043">
        <v>48</v>
      </c>
      <c r="V522" s="2044"/>
      <c r="W522" s="2045"/>
      <c r="X522" s="2046"/>
      <c r="Y522" s="2047"/>
      <c r="Z522" s="2048">
        <f>SUM(AA522:AA535)</f>
        <v>208</v>
      </c>
      <c r="AA522" s="2049"/>
      <c r="AB522" s="2049">
        <v>0</v>
      </c>
      <c r="AC522" s="2050">
        <f>Z522-AB522</f>
        <v>208</v>
      </c>
      <c r="AD522" s="2051" t="str">
        <f>CONCATENATE("week ",U522)</f>
        <v>week 48</v>
      </c>
      <c r="AE522" s="2052"/>
      <c r="AF522" s="2053">
        <f>SUM(AF523:AF535)</f>
        <v>0</v>
      </c>
      <c r="AG522" s="2053"/>
      <c r="AH522" s="2053"/>
    </row>
    <row r="523" spans="1:35" x14ac:dyDescent="0.2">
      <c r="B523" s="2055"/>
      <c r="C523" s="2056"/>
      <c r="D523" s="2057"/>
      <c r="E523" s="2058"/>
      <c r="F523" s="2058"/>
      <c r="G523" s="2058"/>
      <c r="H523" s="2058"/>
      <c r="I523" s="2058"/>
      <c r="J523" s="2059"/>
      <c r="K523" s="2059"/>
      <c r="L523" s="2225"/>
      <c r="M523" s="2225"/>
      <c r="N523" s="2059"/>
      <c r="O523" s="2060"/>
      <c r="P523" s="2060"/>
      <c r="Q523" s="2060"/>
      <c r="R523" s="2060"/>
      <c r="S523" s="2060"/>
      <c r="T523" s="2060"/>
      <c r="U523" s="2061" t="s">
        <v>6270</v>
      </c>
      <c r="W523" s="2063"/>
      <c r="Z523" s="2065" t="s">
        <v>4856</v>
      </c>
      <c r="AE523" s="2067" t="str">
        <f>IF(B523="","",(IFERROR(VLOOKUP(B523,[1]Projecten!A$4:X$9452,5,FALSE),"niet bekend")))</f>
        <v/>
      </c>
      <c r="AF523" s="2021" t="str">
        <f>IF(AE523="","",(IF(F523=0,AH523,(F523/AE523*AH523))))</f>
        <v/>
      </c>
      <c r="AG523" s="2021" t="str">
        <f>IF(B523="","",(IFERROR(VLOOKUP(B523,[1]Projecten!A$4:X$9452,23,FALSE),"niet bekend")))</f>
        <v/>
      </c>
      <c r="AH523" s="2021" t="str">
        <f>IF(B523="","",(IFERROR(VLOOKUP(B523,[1]Projecten!A$4:X$9452,12,FALSE),"niet bekend")))</f>
        <v/>
      </c>
    </row>
    <row r="524" spans="1:35" s="2077" customFormat="1" x14ac:dyDescent="0.2">
      <c r="A524" s="2002"/>
      <c r="B524" s="2068"/>
      <c r="C524" s="2069"/>
      <c r="D524" s="2070"/>
      <c r="E524" s="2057"/>
      <c r="F524" s="2057"/>
      <c r="G524" s="2057"/>
      <c r="H524" s="2057"/>
      <c r="I524" s="2057"/>
      <c r="J524" s="2071"/>
      <c r="K524" s="2071"/>
      <c r="L524" s="2224"/>
      <c r="M524" s="2224"/>
      <c r="N524" s="2071"/>
      <c r="O524" s="2071"/>
      <c r="P524" s="2072"/>
      <c r="Q524" s="2072"/>
      <c r="R524" s="2072"/>
      <c r="S524" s="2072"/>
      <c r="T524" s="2072"/>
      <c r="U524" s="2061">
        <v>2019</v>
      </c>
      <c r="V524" s="2071"/>
      <c r="W524" s="2073"/>
      <c r="X524" s="2074"/>
      <c r="Y524" s="2057"/>
      <c r="Z524" s="2057"/>
      <c r="AA524" s="2075"/>
      <c r="AB524" s="2057"/>
      <c r="AC524" s="2057"/>
      <c r="AD524" s="2076"/>
      <c r="AE524" s="2067" t="str">
        <f>IF(B524="","",(IFERROR(VLOOKUP(B524,[1]Projecten!A$4:X$9452,5,FALSE),"niet bekend")))</f>
        <v/>
      </c>
      <c r="AF524" s="2021" t="str">
        <f>IF(AE524="","",(IF(F524=0,AH524,(F524/AE524*AH524))))</f>
        <v/>
      </c>
      <c r="AG524" s="2021" t="str">
        <f>IF(B524="","",(IFERROR(VLOOKUP(B524,[1]Projecten!A$4:X$9452,23,FALSE),"niet bekend")))</f>
        <v/>
      </c>
      <c r="AH524" s="2021" t="str">
        <f>IF(B524="","",(IFERROR(VLOOKUP(B524,[1]Projecten!A$4:X$9452,12,FALSE),"niet bekend")))</f>
        <v/>
      </c>
    </row>
    <row r="525" spans="1:35" x14ac:dyDescent="0.2">
      <c r="B525" s="2079"/>
      <c r="J525" s="2081"/>
      <c r="K525" s="2081"/>
      <c r="N525" s="2081"/>
      <c r="O525" s="2081"/>
      <c r="W525" s="2063"/>
      <c r="Z525" s="2083"/>
      <c r="AE525" s="2086"/>
    </row>
    <row r="526" spans="1:35" x14ac:dyDescent="0.2">
      <c r="B526" s="2079"/>
      <c r="J526" s="2081"/>
      <c r="K526" s="2081"/>
      <c r="N526" s="2081"/>
      <c r="O526" s="2081"/>
      <c r="W526" s="2063"/>
      <c r="Z526" s="2083"/>
      <c r="AE526" s="2086"/>
    </row>
    <row r="527" spans="1:35" x14ac:dyDescent="0.2">
      <c r="B527" s="2079"/>
      <c r="J527" s="2081"/>
      <c r="K527" s="2081"/>
      <c r="N527" s="2081"/>
      <c r="O527" s="2081"/>
      <c r="W527" s="2063"/>
      <c r="Z527" s="2083"/>
      <c r="AE527" s="2086"/>
    </row>
    <row r="528" spans="1:35" s="2108" customFormat="1" x14ac:dyDescent="0.2">
      <c r="A528" s="2100"/>
      <c r="B528" s="2101"/>
      <c r="C528" s="2087"/>
      <c r="D528" s="2087"/>
      <c r="E528" s="2100"/>
      <c r="F528" s="2100"/>
      <c r="G528" s="2100"/>
      <c r="H528" s="2100"/>
      <c r="I528" s="2100"/>
      <c r="J528" s="2102"/>
      <c r="K528" s="2102"/>
      <c r="L528" s="2226"/>
      <c r="M528" s="2226"/>
      <c r="N528" s="2102"/>
      <c r="O528" s="2102"/>
      <c r="P528" s="2103"/>
      <c r="Q528" s="2103"/>
      <c r="R528" s="2103"/>
      <c r="S528" s="2103"/>
      <c r="T528" s="2103"/>
      <c r="U528" s="2087"/>
      <c r="V528" s="2104"/>
      <c r="W528" s="2063"/>
      <c r="X528" s="2064"/>
      <c r="Y528" s="2002"/>
      <c r="Z528" s="2083"/>
      <c r="AA528" s="2066"/>
      <c r="AB528" s="2100"/>
      <c r="AC528" s="2100"/>
      <c r="AD528" s="2107"/>
      <c r="AE528" s="2086"/>
      <c r="AF528" s="2021"/>
      <c r="AG528" s="2021"/>
      <c r="AH528" s="2021"/>
    </row>
    <row r="529" spans="1:35" s="2108" customFormat="1" x14ac:dyDescent="0.2">
      <c r="A529" s="2100"/>
      <c r="B529" s="2101"/>
      <c r="C529" s="2087"/>
      <c r="D529" s="2087"/>
      <c r="E529" s="2100"/>
      <c r="F529" s="2100"/>
      <c r="G529" s="2100"/>
      <c r="H529" s="2100"/>
      <c r="I529" s="2100"/>
      <c r="J529" s="2102"/>
      <c r="K529" s="2102"/>
      <c r="L529" s="2226"/>
      <c r="M529" s="2226"/>
      <c r="N529" s="2102"/>
      <c r="O529" s="2102"/>
      <c r="P529" s="2103"/>
      <c r="Q529" s="2103"/>
      <c r="R529" s="2103"/>
      <c r="S529" s="2103"/>
      <c r="T529" s="2103"/>
      <c r="U529" s="2087"/>
      <c r="V529" s="2104"/>
      <c r="W529" s="2063"/>
      <c r="X529" s="2064"/>
      <c r="Y529" s="2002"/>
      <c r="Z529" s="2083"/>
      <c r="AA529" s="2066"/>
      <c r="AB529" s="2100"/>
      <c r="AC529" s="2100"/>
      <c r="AD529" s="2107"/>
      <c r="AE529" s="2086"/>
      <c r="AF529" s="2021"/>
      <c r="AG529" s="2021"/>
      <c r="AH529" s="2021"/>
    </row>
    <row r="530" spans="1:35" x14ac:dyDescent="0.2">
      <c r="B530" s="2079"/>
      <c r="J530" s="2081"/>
      <c r="K530" s="2081"/>
      <c r="N530" s="2081"/>
      <c r="O530" s="2081"/>
      <c r="W530" s="2063"/>
      <c r="Z530" s="2083"/>
      <c r="AE530" s="2067"/>
      <c r="AI530" s="2137"/>
    </row>
    <row r="531" spans="1:35" x14ac:dyDescent="0.2">
      <c r="B531" s="2079"/>
      <c r="J531" s="2081"/>
      <c r="K531" s="2081"/>
      <c r="N531" s="2081"/>
      <c r="O531" s="2081"/>
      <c r="W531" s="2063"/>
      <c r="Z531" s="2083"/>
      <c r="AE531" s="2067"/>
      <c r="AI531" s="2137"/>
    </row>
    <row r="532" spans="1:35" x14ac:dyDescent="0.2">
      <c r="B532" s="2079"/>
      <c r="J532" s="2081"/>
      <c r="K532" s="2081"/>
      <c r="N532" s="2081"/>
      <c r="O532" s="2081"/>
      <c r="W532" s="2063"/>
      <c r="Z532" s="2083"/>
      <c r="AE532" s="2067"/>
      <c r="AI532" s="2137"/>
    </row>
    <row r="533" spans="1:35" s="2156" customFormat="1" x14ac:dyDescent="0.2">
      <c r="A533" s="2139"/>
      <c r="B533" s="2140"/>
      <c r="C533" s="2141"/>
      <c r="D533" s="2141" t="s">
        <v>6720</v>
      </c>
      <c r="E533" s="2142" t="s">
        <v>26</v>
      </c>
      <c r="F533" s="2142">
        <v>1</v>
      </c>
      <c r="G533" s="2142"/>
      <c r="H533" s="2142"/>
      <c r="I533" s="2142"/>
      <c r="J533" s="2143"/>
      <c r="K533" s="2143"/>
      <c r="L533" s="2224"/>
      <c r="M533" s="2224"/>
      <c r="N533" s="2143"/>
      <c r="O533" s="2144"/>
      <c r="P533" s="2145"/>
      <c r="Q533" s="2145"/>
      <c r="R533" s="2145"/>
      <c r="S533" s="2145"/>
      <c r="T533" s="2145"/>
      <c r="U533" s="2146"/>
      <c r="V533" s="2147"/>
      <c r="W533" s="2148">
        <v>49</v>
      </c>
      <c r="X533" s="2149"/>
      <c r="Y533" s="2139" t="s">
        <v>421</v>
      </c>
      <c r="Z533" s="2150"/>
      <c r="AA533" s="2151">
        <v>48</v>
      </c>
      <c r="AB533" s="2139"/>
      <c r="AC533" s="2152"/>
      <c r="AD533" s="2153"/>
      <c r="AE533" s="2154"/>
      <c r="AF533" s="2155"/>
      <c r="AG533" s="2155"/>
      <c r="AH533" s="2155"/>
    </row>
    <row r="534" spans="1:35" s="2156" customFormat="1" x14ac:dyDescent="0.2">
      <c r="A534" s="2139"/>
      <c r="B534" s="2140"/>
      <c r="C534" s="2141"/>
      <c r="D534" s="2141" t="s">
        <v>6159</v>
      </c>
      <c r="E534" s="2142" t="s">
        <v>26</v>
      </c>
      <c r="F534" s="2142">
        <v>8</v>
      </c>
      <c r="G534" s="2142"/>
      <c r="H534" s="2142"/>
      <c r="I534" s="2142"/>
      <c r="J534" s="2143"/>
      <c r="K534" s="2143"/>
      <c r="L534" s="2224"/>
      <c r="M534" s="2224"/>
      <c r="N534" s="2143"/>
      <c r="O534" s="2144"/>
      <c r="P534" s="2145"/>
      <c r="Q534" s="2145"/>
      <c r="R534" s="2145"/>
      <c r="S534" s="2145"/>
      <c r="T534" s="2145"/>
      <c r="U534" s="2146"/>
      <c r="V534" s="2147"/>
      <c r="W534" s="2148">
        <v>49</v>
      </c>
      <c r="X534" s="2149"/>
      <c r="Y534" s="2139" t="s">
        <v>3395</v>
      </c>
      <c r="Z534" s="2150"/>
      <c r="AA534" s="2151">
        <v>160</v>
      </c>
      <c r="AB534" s="2139"/>
      <c r="AC534" s="2152"/>
      <c r="AD534" s="2153"/>
      <c r="AE534" s="2154"/>
      <c r="AF534" s="2155"/>
      <c r="AG534" s="2155"/>
      <c r="AH534" s="2155"/>
    </row>
    <row r="535" spans="1:35" s="2123" customFormat="1" x14ac:dyDescent="0.2">
      <c r="A535" s="2109"/>
      <c r="B535" s="2110"/>
      <c r="C535" s="2110"/>
      <c r="D535" s="2111"/>
      <c r="E535" s="2111"/>
      <c r="F535" s="2111"/>
      <c r="G535" s="2111"/>
      <c r="H535" s="2111"/>
      <c r="I535" s="2111"/>
      <c r="J535" s="2112"/>
      <c r="K535" s="2112"/>
      <c r="L535" s="2229"/>
      <c r="M535" s="2229"/>
      <c r="N535" s="2112"/>
      <c r="O535" s="2113"/>
      <c r="P535" s="2113"/>
      <c r="Q535" s="2113"/>
      <c r="R535" s="2113"/>
      <c r="S535" s="2113"/>
      <c r="T535" s="2113"/>
      <c r="U535" s="2114"/>
      <c r="V535" s="2115"/>
      <c r="W535" s="2116"/>
      <c r="X535" s="2117"/>
      <c r="Y535" s="2118"/>
      <c r="Z535" s="2118"/>
      <c r="AA535" s="2118"/>
      <c r="AB535" s="2109"/>
      <c r="AC535" s="2119"/>
      <c r="AD535" s="2120"/>
      <c r="AE535" s="2121"/>
      <c r="AF535" s="2122"/>
      <c r="AG535" s="2122"/>
      <c r="AH535" s="2122"/>
    </row>
    <row r="536" spans="1:35" s="2054" customFormat="1" x14ac:dyDescent="0.2">
      <c r="A536" s="2038"/>
      <c r="B536" s="2039"/>
      <c r="C536" s="2039"/>
      <c r="D536" s="2040">
        <f>SUM(G536:I536)</f>
        <v>0</v>
      </c>
      <c r="E536" s="2038"/>
      <c r="F536" s="2038">
        <f>SUM(F537:F548)</f>
        <v>8</v>
      </c>
      <c r="G536" s="2038">
        <f>SUM(G537:G548)</f>
        <v>0</v>
      </c>
      <c r="H536" s="2038">
        <f>SUM(H537:H548)</f>
        <v>0</v>
      </c>
      <c r="I536" s="2038">
        <f>SUM(I537:I548)</f>
        <v>0</v>
      </c>
      <c r="J536" s="2041"/>
      <c r="K536" s="2041"/>
      <c r="L536" s="2224"/>
      <c r="M536" s="2224"/>
      <c r="N536" s="2041"/>
      <c r="O536" s="2042"/>
      <c r="P536" s="2042"/>
      <c r="Q536" s="2042"/>
      <c r="R536" s="2042"/>
      <c r="S536" s="2042"/>
      <c r="T536" s="2042"/>
      <c r="U536" s="2043">
        <v>49</v>
      </c>
      <c r="V536" s="2044"/>
      <c r="W536" s="2045"/>
      <c r="X536" s="2046"/>
      <c r="Y536" s="2047"/>
      <c r="Z536" s="2048">
        <f>SUM(AA536:AA548)</f>
        <v>160</v>
      </c>
      <c r="AA536" s="2049"/>
      <c r="AB536" s="2049">
        <v>0</v>
      </c>
      <c r="AC536" s="2050">
        <f>Z536-AB536</f>
        <v>160</v>
      </c>
      <c r="AD536" s="2051" t="str">
        <f>CONCATENATE("week ",U536)</f>
        <v>week 49</v>
      </c>
      <c r="AE536" s="2052"/>
      <c r="AF536" s="2053">
        <f>SUM(AF537:AF548)</f>
        <v>0</v>
      </c>
      <c r="AG536" s="2053"/>
      <c r="AH536" s="2053"/>
    </row>
    <row r="537" spans="1:35" x14ac:dyDescent="0.2">
      <c r="B537" s="2055"/>
      <c r="C537" s="2056"/>
      <c r="D537" s="2057"/>
      <c r="E537" s="2058"/>
      <c r="F537" s="2058"/>
      <c r="G537" s="2058"/>
      <c r="H537" s="2058"/>
      <c r="I537" s="2058"/>
      <c r="J537" s="2059"/>
      <c r="K537" s="2059"/>
      <c r="L537" s="2225"/>
      <c r="M537" s="2225"/>
      <c r="N537" s="2059"/>
      <c r="O537" s="2060"/>
      <c r="P537" s="2060"/>
      <c r="Q537" s="2060"/>
      <c r="R537" s="2060"/>
      <c r="S537" s="2060"/>
      <c r="T537" s="2060"/>
      <c r="U537" s="2061" t="s">
        <v>6271</v>
      </c>
      <c r="W537" s="2063"/>
      <c r="Z537" s="2065" t="s">
        <v>4856</v>
      </c>
      <c r="AE537" s="2067" t="str">
        <f>IF(B537="","",(IFERROR(VLOOKUP(B537,[1]Projecten!A$4:X$9452,5,FALSE),"niet bekend")))</f>
        <v/>
      </c>
      <c r="AF537" s="2021" t="str">
        <f>IF(AE537="","",(IF(F537=0,AH537,(F537/AE537*AH537))))</f>
        <v/>
      </c>
      <c r="AG537" s="2021" t="str">
        <f>IF(B537="","",(IFERROR(VLOOKUP(B537,[1]Projecten!A$4:X$9452,23,FALSE),"niet bekend")))</f>
        <v/>
      </c>
      <c r="AH537" s="2021" t="str">
        <f>IF(B537="","",(IFERROR(VLOOKUP(B537,[1]Projecten!A$4:X$9452,12,FALSE),"niet bekend")))</f>
        <v/>
      </c>
    </row>
    <row r="538" spans="1:35" s="2077" customFormat="1" x14ac:dyDescent="0.2">
      <c r="A538" s="2002"/>
      <c r="B538" s="2068"/>
      <c r="C538" s="2069"/>
      <c r="D538" s="2070"/>
      <c r="E538" s="2057"/>
      <c r="F538" s="2057"/>
      <c r="G538" s="2057"/>
      <c r="H538" s="2057"/>
      <c r="I538" s="2057"/>
      <c r="J538" s="2071"/>
      <c r="K538" s="2071"/>
      <c r="L538" s="2224"/>
      <c r="M538" s="2224"/>
      <c r="N538" s="2071"/>
      <c r="O538" s="2071"/>
      <c r="P538" s="2072"/>
      <c r="Q538" s="2072"/>
      <c r="R538" s="2072"/>
      <c r="S538" s="2072"/>
      <c r="T538" s="2072"/>
      <c r="U538" s="2061">
        <v>2019</v>
      </c>
      <c r="V538" s="2071"/>
      <c r="W538" s="2073"/>
      <c r="X538" s="2074"/>
      <c r="Y538" s="2057"/>
      <c r="Z538" s="2057"/>
      <c r="AA538" s="2075"/>
      <c r="AB538" s="2057"/>
      <c r="AC538" s="2057"/>
      <c r="AD538" s="2076"/>
      <c r="AE538" s="2067" t="str">
        <f>IF(B538="","",(IFERROR(VLOOKUP(B538,[1]Projecten!A$4:X$9452,5,FALSE),"niet bekend")))</f>
        <v/>
      </c>
      <c r="AF538" s="2021" t="str">
        <f>IF(AE538="","",(IF(F538=0,AH538,(F538/AE538*AH538))))</f>
        <v/>
      </c>
      <c r="AG538" s="2021" t="str">
        <f>IF(B538="","",(IFERROR(VLOOKUP(B538,[1]Projecten!A$4:X$9452,23,FALSE),"niet bekend")))</f>
        <v/>
      </c>
      <c r="AH538" s="2021" t="str">
        <f>IF(B538="","",(IFERROR(VLOOKUP(B538,[1]Projecten!A$4:X$9452,12,FALSE),"niet bekend")))</f>
        <v/>
      </c>
    </row>
    <row r="539" spans="1:35" x14ac:dyDescent="0.2">
      <c r="B539" s="2079"/>
      <c r="J539" s="2081"/>
      <c r="K539" s="2081"/>
      <c r="N539" s="2081"/>
      <c r="O539" s="2081"/>
      <c r="W539" s="2063"/>
      <c r="Z539" s="2083"/>
      <c r="AE539" s="2086"/>
    </row>
    <row r="540" spans="1:35" x14ac:dyDescent="0.2">
      <c r="B540" s="2079"/>
      <c r="J540" s="2081"/>
      <c r="K540" s="2081"/>
      <c r="N540" s="2081"/>
      <c r="O540" s="2081"/>
      <c r="W540" s="2063"/>
      <c r="Z540" s="2083"/>
      <c r="AE540" s="2086"/>
    </row>
    <row r="541" spans="1:35" x14ac:dyDescent="0.2">
      <c r="B541" s="2079"/>
      <c r="J541" s="2081"/>
      <c r="K541" s="2081"/>
      <c r="N541" s="2081"/>
      <c r="O541" s="2081"/>
      <c r="W541" s="2063"/>
      <c r="Z541" s="2083"/>
      <c r="AE541" s="2086"/>
    </row>
    <row r="542" spans="1:35" s="2108" customFormat="1" x14ac:dyDescent="0.2">
      <c r="A542" s="2100"/>
      <c r="B542" s="2101"/>
      <c r="C542" s="2087"/>
      <c r="D542" s="2087"/>
      <c r="E542" s="2100"/>
      <c r="F542" s="2100"/>
      <c r="G542" s="2100"/>
      <c r="H542" s="2100"/>
      <c r="I542" s="2100"/>
      <c r="J542" s="2102"/>
      <c r="K542" s="2102"/>
      <c r="L542" s="2226"/>
      <c r="M542" s="2226"/>
      <c r="N542" s="2102"/>
      <c r="O542" s="2102"/>
      <c r="P542" s="2103"/>
      <c r="Q542" s="2103"/>
      <c r="R542" s="2103"/>
      <c r="S542" s="2103"/>
      <c r="T542" s="2103"/>
      <c r="U542" s="2087"/>
      <c r="V542" s="2104"/>
      <c r="W542" s="2063"/>
      <c r="X542" s="2064"/>
      <c r="Y542" s="2002"/>
      <c r="Z542" s="2083"/>
      <c r="AA542" s="2066"/>
      <c r="AB542" s="2100"/>
      <c r="AC542" s="2100"/>
      <c r="AD542" s="2107"/>
      <c r="AE542" s="2086"/>
      <c r="AF542" s="2021"/>
      <c r="AG542" s="2021"/>
      <c r="AH542" s="2021"/>
    </row>
    <row r="543" spans="1:35" s="2108" customFormat="1" x14ac:dyDescent="0.2">
      <c r="A543" s="2100"/>
      <c r="B543" s="2101"/>
      <c r="C543" s="2087"/>
      <c r="D543" s="2087"/>
      <c r="E543" s="2100"/>
      <c r="F543" s="2100"/>
      <c r="G543" s="2100"/>
      <c r="H543" s="2100"/>
      <c r="I543" s="2100"/>
      <c r="J543" s="2102"/>
      <c r="K543" s="2102"/>
      <c r="L543" s="2226"/>
      <c r="M543" s="2226"/>
      <c r="N543" s="2102"/>
      <c r="O543" s="2102"/>
      <c r="P543" s="2103"/>
      <c r="Q543" s="2103"/>
      <c r="R543" s="2103"/>
      <c r="S543" s="2103"/>
      <c r="T543" s="2103"/>
      <c r="U543" s="2087"/>
      <c r="V543" s="2104"/>
      <c r="W543" s="2063"/>
      <c r="X543" s="2064"/>
      <c r="Y543" s="2002"/>
      <c r="Z543" s="2083"/>
      <c r="AA543" s="2066"/>
      <c r="AB543" s="2100"/>
      <c r="AC543" s="2100"/>
      <c r="AD543" s="2107"/>
      <c r="AE543" s="2086"/>
      <c r="AF543" s="2021"/>
      <c r="AG543" s="2021"/>
      <c r="AH543" s="2021"/>
    </row>
    <row r="544" spans="1:35" x14ac:dyDescent="0.2">
      <c r="B544" s="2079"/>
      <c r="J544" s="2081"/>
      <c r="K544" s="2081"/>
      <c r="N544" s="2081"/>
      <c r="O544" s="2081"/>
      <c r="W544" s="2063"/>
      <c r="Z544" s="2083"/>
      <c r="AE544" s="2067"/>
      <c r="AI544" s="2137"/>
    </row>
    <row r="545" spans="1:35" x14ac:dyDescent="0.2">
      <c r="B545" s="2079"/>
      <c r="J545" s="2081"/>
      <c r="K545" s="2081"/>
      <c r="N545" s="2081"/>
      <c r="O545" s="2081"/>
      <c r="W545" s="2063"/>
      <c r="Z545" s="2083"/>
      <c r="AE545" s="2067"/>
      <c r="AI545" s="2137"/>
    </row>
    <row r="546" spans="1:35" x14ac:dyDescent="0.2">
      <c r="B546" s="2079"/>
      <c r="J546" s="2081"/>
      <c r="K546" s="2081"/>
      <c r="N546" s="2081"/>
      <c r="O546" s="2081"/>
      <c r="W546" s="2063"/>
      <c r="Z546" s="2083"/>
      <c r="AE546" s="2067"/>
      <c r="AI546" s="2137"/>
    </row>
    <row r="547" spans="1:35" s="2156" customFormat="1" x14ac:dyDescent="0.2">
      <c r="A547" s="2139"/>
      <c r="B547" s="2140"/>
      <c r="C547" s="2141"/>
      <c r="D547" s="2141" t="s">
        <v>6159</v>
      </c>
      <c r="E547" s="2142" t="s">
        <v>26</v>
      </c>
      <c r="F547" s="2142">
        <v>8</v>
      </c>
      <c r="G547" s="2142"/>
      <c r="H547" s="2142"/>
      <c r="I547" s="2142"/>
      <c r="J547" s="2143"/>
      <c r="K547" s="2143"/>
      <c r="L547" s="2224"/>
      <c r="M547" s="2224"/>
      <c r="N547" s="2143"/>
      <c r="O547" s="2144"/>
      <c r="P547" s="2145"/>
      <c r="Q547" s="2145"/>
      <c r="R547" s="2145"/>
      <c r="S547" s="2145"/>
      <c r="T547" s="2145"/>
      <c r="U547" s="2146"/>
      <c r="V547" s="2147"/>
      <c r="W547" s="2148">
        <v>50</v>
      </c>
      <c r="X547" s="2149"/>
      <c r="Y547" s="2139" t="s">
        <v>3395</v>
      </c>
      <c r="Z547" s="2150"/>
      <c r="AA547" s="2151">
        <v>160</v>
      </c>
      <c r="AB547" s="2139"/>
      <c r="AC547" s="2152"/>
      <c r="AD547" s="2153"/>
      <c r="AE547" s="2154"/>
      <c r="AF547" s="2155"/>
      <c r="AG547" s="2155"/>
      <c r="AH547" s="2155"/>
    </row>
    <row r="548" spans="1:35" s="2123" customFormat="1" x14ac:dyDescent="0.2">
      <c r="A548" s="2109"/>
      <c r="B548" s="2110"/>
      <c r="C548" s="2110"/>
      <c r="D548" s="2111"/>
      <c r="E548" s="2111"/>
      <c r="F548" s="2111"/>
      <c r="G548" s="2111"/>
      <c r="H548" s="2111"/>
      <c r="I548" s="2111"/>
      <c r="J548" s="2112"/>
      <c r="K548" s="2112"/>
      <c r="L548" s="2229"/>
      <c r="M548" s="2229"/>
      <c r="N548" s="2112"/>
      <c r="O548" s="2113"/>
      <c r="P548" s="2113"/>
      <c r="Q548" s="2113"/>
      <c r="R548" s="2113"/>
      <c r="S548" s="2113"/>
      <c r="T548" s="2113"/>
      <c r="U548" s="2114"/>
      <c r="V548" s="2115"/>
      <c r="W548" s="2116"/>
      <c r="X548" s="2117"/>
      <c r="Y548" s="2118"/>
      <c r="Z548" s="2118"/>
      <c r="AA548" s="2118"/>
      <c r="AB548" s="2109"/>
      <c r="AC548" s="2119"/>
      <c r="AD548" s="2120"/>
      <c r="AE548" s="2121"/>
      <c r="AF548" s="2122"/>
      <c r="AG548" s="2122"/>
      <c r="AH548" s="2122"/>
    </row>
    <row r="549" spans="1:35" s="2054" customFormat="1" x14ac:dyDescent="0.2">
      <c r="A549" s="2038"/>
      <c r="B549" s="2039"/>
      <c r="C549" s="2039"/>
      <c r="D549" s="2040">
        <f>SUM(G549:I549)</f>
        <v>0</v>
      </c>
      <c r="E549" s="2038"/>
      <c r="F549" s="2038">
        <f>SUM(F550:F562)</f>
        <v>9</v>
      </c>
      <c r="G549" s="2038">
        <f>SUM(G550:G562)</f>
        <v>0</v>
      </c>
      <c r="H549" s="2038">
        <f>SUM(H550:H562)</f>
        <v>0</v>
      </c>
      <c r="I549" s="2038">
        <f>SUM(I550:I562)</f>
        <v>0</v>
      </c>
      <c r="J549" s="2041"/>
      <c r="K549" s="2041"/>
      <c r="L549" s="2224"/>
      <c r="M549" s="2224"/>
      <c r="N549" s="2041"/>
      <c r="O549" s="2042"/>
      <c r="P549" s="2042"/>
      <c r="Q549" s="2042"/>
      <c r="R549" s="2042"/>
      <c r="S549" s="2042"/>
      <c r="T549" s="2042"/>
      <c r="U549" s="2043">
        <v>50</v>
      </c>
      <c r="V549" s="2044"/>
      <c r="W549" s="2045"/>
      <c r="X549" s="2046"/>
      <c r="Y549" s="2047"/>
      <c r="Z549" s="2048">
        <f>SUM(AA549:AA562)</f>
        <v>208</v>
      </c>
      <c r="AA549" s="2049"/>
      <c r="AB549" s="2049">
        <v>0</v>
      </c>
      <c r="AC549" s="2050">
        <f>Z549-AB549</f>
        <v>208</v>
      </c>
      <c r="AD549" s="2051" t="str">
        <f>CONCATENATE("week ",U549)</f>
        <v>week 50</v>
      </c>
      <c r="AE549" s="2052"/>
      <c r="AF549" s="2053">
        <f>SUM(AF550:AF562)</f>
        <v>0</v>
      </c>
      <c r="AG549" s="2053"/>
      <c r="AH549" s="2053"/>
    </row>
    <row r="550" spans="1:35" x14ac:dyDescent="0.2">
      <c r="B550" s="2055"/>
      <c r="C550" s="2056"/>
      <c r="D550" s="2057"/>
      <c r="E550" s="2058"/>
      <c r="F550" s="2058"/>
      <c r="G550" s="2058"/>
      <c r="H550" s="2058"/>
      <c r="I550" s="2058"/>
      <c r="J550" s="2059"/>
      <c r="K550" s="2059"/>
      <c r="L550" s="2225"/>
      <c r="M550" s="2225"/>
      <c r="N550" s="2059"/>
      <c r="O550" s="2060"/>
      <c r="P550" s="2060"/>
      <c r="Q550" s="2060"/>
      <c r="R550" s="2060"/>
      <c r="S550" s="2060"/>
      <c r="T550" s="2060"/>
      <c r="U550" s="2061" t="s">
        <v>6272</v>
      </c>
      <c r="W550" s="2063"/>
      <c r="Z550" s="2065" t="s">
        <v>4856</v>
      </c>
      <c r="AE550" s="2067" t="str">
        <f>IF(B550="","",(IFERROR(VLOOKUP(B550,[1]Projecten!A$4:X$9452,5,FALSE),"niet bekend")))</f>
        <v/>
      </c>
      <c r="AF550" s="2021" t="str">
        <f>IF(AE550="","",(IF(F550=0,AH550,(F550/AE550*AH550))))</f>
        <v/>
      </c>
      <c r="AG550" s="2021" t="str">
        <f>IF(B550="","",(IFERROR(VLOOKUP(B550,[1]Projecten!A$4:X$9452,23,FALSE),"niet bekend")))</f>
        <v/>
      </c>
      <c r="AH550" s="2021" t="str">
        <f>IF(B550="","",(IFERROR(VLOOKUP(B550,[1]Projecten!A$4:X$9452,12,FALSE),"niet bekend")))</f>
        <v/>
      </c>
    </row>
    <row r="551" spans="1:35" s="2077" customFormat="1" x14ac:dyDescent="0.2">
      <c r="A551" s="2002"/>
      <c r="B551" s="2068"/>
      <c r="C551" s="2069"/>
      <c r="D551" s="2070"/>
      <c r="E551" s="2057"/>
      <c r="F551" s="2057"/>
      <c r="G551" s="2057"/>
      <c r="H551" s="2057"/>
      <c r="I551" s="2057"/>
      <c r="J551" s="2071"/>
      <c r="K551" s="2071"/>
      <c r="L551" s="2224"/>
      <c r="M551" s="2224"/>
      <c r="N551" s="2071"/>
      <c r="O551" s="2071"/>
      <c r="P551" s="2072"/>
      <c r="Q551" s="2072"/>
      <c r="R551" s="2072"/>
      <c r="S551" s="2072"/>
      <c r="T551" s="2072"/>
      <c r="U551" s="2061">
        <v>2019</v>
      </c>
      <c r="V551" s="2071"/>
      <c r="W551" s="2073"/>
      <c r="X551" s="2074"/>
      <c r="Y551" s="2057"/>
      <c r="Z551" s="2057"/>
      <c r="AA551" s="2075"/>
      <c r="AB551" s="2057"/>
      <c r="AC551" s="2057"/>
      <c r="AD551" s="2076"/>
      <c r="AE551" s="2067" t="str">
        <f>IF(B551="","",(IFERROR(VLOOKUP(B551,[1]Projecten!A$4:X$9452,5,FALSE),"niet bekend")))</f>
        <v/>
      </c>
      <c r="AF551" s="2021" t="str">
        <f>IF(AE551="","",(IF(F551=0,AH551,(F551/AE551*AH551))))</f>
        <v/>
      </c>
      <c r="AG551" s="2021" t="str">
        <f>IF(B551="","",(IFERROR(VLOOKUP(B551,[1]Projecten!A$4:X$9452,23,FALSE),"niet bekend")))</f>
        <v/>
      </c>
      <c r="AH551" s="2021" t="str">
        <f>IF(B551="","",(IFERROR(VLOOKUP(B551,[1]Projecten!A$4:X$9452,12,FALSE),"niet bekend")))</f>
        <v/>
      </c>
    </row>
    <row r="552" spans="1:35" x14ac:dyDescent="0.2">
      <c r="B552" s="2079"/>
      <c r="J552" s="2081"/>
      <c r="K552" s="2081"/>
      <c r="N552" s="2081"/>
      <c r="O552" s="2081"/>
      <c r="W552" s="2063"/>
      <c r="Z552" s="2083"/>
      <c r="AE552" s="2086"/>
    </row>
    <row r="553" spans="1:35" x14ac:dyDescent="0.2">
      <c r="B553" s="2079"/>
      <c r="J553" s="2081"/>
      <c r="K553" s="2081"/>
      <c r="N553" s="2081"/>
      <c r="O553" s="2081"/>
      <c r="W553" s="2063"/>
      <c r="Z553" s="2083"/>
      <c r="AE553" s="2086"/>
    </row>
    <row r="554" spans="1:35" x14ac:dyDescent="0.2">
      <c r="B554" s="2079"/>
      <c r="J554" s="2081"/>
      <c r="K554" s="2081"/>
      <c r="N554" s="2081"/>
      <c r="O554" s="2081"/>
      <c r="W554" s="2063"/>
      <c r="Z554" s="2083"/>
      <c r="AE554" s="2086"/>
    </row>
    <row r="555" spans="1:35" s="2108" customFormat="1" x14ac:dyDescent="0.2">
      <c r="A555" s="2100"/>
      <c r="B555" s="2101"/>
      <c r="C555" s="2087"/>
      <c r="D555" s="2087"/>
      <c r="E555" s="2100"/>
      <c r="F555" s="2100"/>
      <c r="G555" s="2100"/>
      <c r="H555" s="2100"/>
      <c r="I555" s="2100"/>
      <c r="J555" s="2102"/>
      <c r="K555" s="2102"/>
      <c r="L555" s="2226"/>
      <c r="M555" s="2226"/>
      <c r="N555" s="2102"/>
      <c r="O555" s="2102"/>
      <c r="P555" s="2103"/>
      <c r="Q555" s="2103"/>
      <c r="R555" s="2103"/>
      <c r="S555" s="2103"/>
      <c r="T555" s="2103"/>
      <c r="U555" s="2087"/>
      <c r="V555" s="2104"/>
      <c r="W555" s="2063"/>
      <c r="X555" s="2064"/>
      <c r="Y555" s="2002"/>
      <c r="Z555" s="2083"/>
      <c r="AA555" s="2066"/>
      <c r="AB555" s="2100"/>
      <c r="AC555" s="2100"/>
      <c r="AD555" s="2107"/>
      <c r="AE555" s="2086"/>
      <c r="AF555" s="2021"/>
      <c r="AG555" s="2021"/>
      <c r="AH555" s="2021"/>
    </row>
    <row r="556" spans="1:35" s="2108" customFormat="1" x14ac:dyDescent="0.2">
      <c r="A556" s="2100"/>
      <c r="B556" s="2101"/>
      <c r="C556" s="2087"/>
      <c r="D556" s="2087"/>
      <c r="E556" s="2100"/>
      <c r="F556" s="2100"/>
      <c r="G556" s="2100"/>
      <c r="H556" s="2100"/>
      <c r="I556" s="2100"/>
      <c r="J556" s="2102"/>
      <c r="K556" s="2102"/>
      <c r="L556" s="2226"/>
      <c r="M556" s="2226"/>
      <c r="N556" s="2102"/>
      <c r="O556" s="2102"/>
      <c r="P556" s="2103"/>
      <c r="Q556" s="2103"/>
      <c r="R556" s="2103"/>
      <c r="S556" s="2103"/>
      <c r="T556" s="2103"/>
      <c r="U556" s="2087"/>
      <c r="V556" s="2104"/>
      <c r="W556" s="2063"/>
      <c r="X556" s="2064"/>
      <c r="Y556" s="2002"/>
      <c r="Z556" s="2083"/>
      <c r="AA556" s="2066"/>
      <c r="AB556" s="2100"/>
      <c r="AC556" s="2100"/>
      <c r="AD556" s="2107"/>
      <c r="AE556" s="2086"/>
      <c r="AF556" s="2021"/>
      <c r="AG556" s="2021"/>
      <c r="AH556" s="2021"/>
    </row>
    <row r="557" spans="1:35" x14ac:dyDescent="0.2">
      <c r="B557" s="2079"/>
      <c r="J557" s="2081"/>
      <c r="K557" s="2081"/>
      <c r="N557" s="2081"/>
      <c r="O557" s="2081"/>
      <c r="W557" s="2063"/>
      <c r="Z557" s="2083"/>
      <c r="AE557" s="2067"/>
      <c r="AI557" s="2137"/>
    </row>
    <row r="558" spans="1:35" x14ac:dyDescent="0.2">
      <c r="B558" s="2079"/>
      <c r="J558" s="2081"/>
      <c r="K558" s="2081"/>
      <c r="N558" s="2081"/>
      <c r="O558" s="2081"/>
      <c r="W558" s="2063"/>
      <c r="Z558" s="2083"/>
      <c r="AE558" s="2067"/>
      <c r="AI558" s="2137"/>
    </row>
    <row r="559" spans="1:35" x14ac:dyDescent="0.2">
      <c r="B559" s="2079"/>
      <c r="J559" s="2081"/>
      <c r="K559" s="2081"/>
      <c r="N559" s="2081"/>
      <c r="O559" s="2081"/>
      <c r="W559" s="2063"/>
      <c r="Z559" s="2083"/>
      <c r="AE559" s="2067"/>
      <c r="AI559" s="2137"/>
    </row>
    <row r="560" spans="1:35" s="2156" customFormat="1" x14ac:dyDescent="0.2">
      <c r="A560" s="2139"/>
      <c r="B560" s="2140"/>
      <c r="C560" s="2141"/>
      <c r="D560" s="2141" t="s">
        <v>6721</v>
      </c>
      <c r="E560" s="2142" t="s">
        <v>26</v>
      </c>
      <c r="F560" s="2142">
        <v>1</v>
      </c>
      <c r="G560" s="2142"/>
      <c r="H560" s="2142"/>
      <c r="I560" s="2142"/>
      <c r="J560" s="2143"/>
      <c r="K560" s="2143"/>
      <c r="L560" s="2224"/>
      <c r="M560" s="2224"/>
      <c r="N560" s="2143"/>
      <c r="O560" s="2144"/>
      <c r="P560" s="2145"/>
      <c r="Q560" s="2145"/>
      <c r="R560" s="2145"/>
      <c r="S560" s="2145"/>
      <c r="T560" s="2145"/>
      <c r="U560" s="2146"/>
      <c r="V560" s="2147"/>
      <c r="W560" s="2148">
        <v>51</v>
      </c>
      <c r="X560" s="2149"/>
      <c r="Y560" s="2139" t="s">
        <v>421</v>
      </c>
      <c r="Z560" s="2150"/>
      <c r="AA560" s="2151">
        <v>48</v>
      </c>
      <c r="AB560" s="2139"/>
      <c r="AC560" s="2152"/>
      <c r="AD560" s="2153"/>
      <c r="AE560" s="2154"/>
      <c r="AF560" s="2155"/>
      <c r="AG560" s="2155"/>
      <c r="AH560" s="2155"/>
    </row>
    <row r="561" spans="1:35" s="2156" customFormat="1" x14ac:dyDescent="0.2">
      <c r="A561" s="2139"/>
      <c r="B561" s="2140"/>
      <c r="C561" s="2141"/>
      <c r="D561" s="2141" t="s">
        <v>6159</v>
      </c>
      <c r="E561" s="2142" t="s">
        <v>26</v>
      </c>
      <c r="F561" s="2142">
        <v>8</v>
      </c>
      <c r="G561" s="2142"/>
      <c r="H561" s="2142"/>
      <c r="I561" s="2142"/>
      <c r="J561" s="2143"/>
      <c r="K561" s="2143"/>
      <c r="L561" s="2224"/>
      <c r="M561" s="2224"/>
      <c r="N561" s="2143"/>
      <c r="O561" s="2144"/>
      <c r="P561" s="2145"/>
      <c r="Q561" s="2145"/>
      <c r="R561" s="2145"/>
      <c r="S561" s="2145"/>
      <c r="T561" s="2145"/>
      <c r="U561" s="2146"/>
      <c r="V561" s="2147"/>
      <c r="W561" s="2148">
        <v>51</v>
      </c>
      <c r="X561" s="2149"/>
      <c r="Y561" s="2139" t="s">
        <v>3395</v>
      </c>
      <c r="Z561" s="2150"/>
      <c r="AA561" s="2151">
        <v>160</v>
      </c>
      <c r="AB561" s="2139"/>
      <c r="AC561" s="2152"/>
      <c r="AD561" s="2153"/>
      <c r="AE561" s="2154"/>
      <c r="AF561" s="2155"/>
      <c r="AG561" s="2155"/>
      <c r="AH561" s="2155"/>
    </row>
    <row r="562" spans="1:35" s="2123" customFormat="1" x14ac:dyDescent="0.2">
      <c r="A562" s="2109"/>
      <c r="B562" s="2110"/>
      <c r="C562" s="2110"/>
      <c r="D562" s="2111"/>
      <c r="E562" s="2111"/>
      <c r="F562" s="2111"/>
      <c r="G562" s="2111"/>
      <c r="H562" s="2111"/>
      <c r="I562" s="2111"/>
      <c r="J562" s="2112"/>
      <c r="K562" s="2112"/>
      <c r="L562" s="2229"/>
      <c r="M562" s="2229"/>
      <c r="N562" s="2112"/>
      <c r="O562" s="2113"/>
      <c r="P562" s="2113"/>
      <c r="Q562" s="2113"/>
      <c r="R562" s="2113"/>
      <c r="S562" s="2113"/>
      <c r="T562" s="2113"/>
      <c r="U562" s="2114"/>
      <c r="V562" s="2115"/>
      <c r="W562" s="2116"/>
      <c r="X562" s="2117"/>
      <c r="Y562" s="2118"/>
      <c r="Z562" s="2118"/>
      <c r="AA562" s="2118"/>
      <c r="AB562" s="2109"/>
      <c r="AC562" s="2119"/>
      <c r="AD562" s="2120"/>
      <c r="AE562" s="2121"/>
      <c r="AF562" s="2122"/>
      <c r="AG562" s="2122"/>
      <c r="AH562" s="2122"/>
    </row>
    <row r="563" spans="1:35" s="2054" customFormat="1" x14ac:dyDescent="0.2">
      <c r="A563" s="2038"/>
      <c r="B563" s="2039"/>
      <c r="C563" s="2039"/>
      <c r="D563" s="2040">
        <f>SUM(G563:I563)</f>
        <v>0</v>
      </c>
      <c r="E563" s="2038"/>
      <c r="F563" s="2038">
        <f>SUM(F564:F575)</f>
        <v>8</v>
      </c>
      <c r="G563" s="2038">
        <f>SUM(G564:G575)</f>
        <v>0</v>
      </c>
      <c r="H563" s="2038">
        <f>SUM(H564:H575)</f>
        <v>0</v>
      </c>
      <c r="I563" s="2038">
        <f>SUM(I564:I575)</f>
        <v>0</v>
      </c>
      <c r="J563" s="2041"/>
      <c r="K563" s="2041"/>
      <c r="L563" s="2224"/>
      <c r="M563" s="2224"/>
      <c r="N563" s="2041"/>
      <c r="O563" s="2042"/>
      <c r="P563" s="2042"/>
      <c r="Q563" s="2042"/>
      <c r="R563" s="2042"/>
      <c r="S563" s="2042"/>
      <c r="T563" s="2042"/>
      <c r="U563" s="2043">
        <v>51</v>
      </c>
      <c r="V563" s="2044"/>
      <c r="W563" s="2045"/>
      <c r="X563" s="2046"/>
      <c r="Y563" s="2047"/>
      <c r="Z563" s="2048">
        <f>SUM(AA563:AA575)</f>
        <v>160</v>
      </c>
      <c r="AA563" s="2049"/>
      <c r="AB563" s="2049">
        <v>0</v>
      </c>
      <c r="AC563" s="2050">
        <f>Z563-AB563</f>
        <v>160</v>
      </c>
      <c r="AD563" s="2051" t="str">
        <f>CONCATENATE("week ",U563)</f>
        <v>week 51</v>
      </c>
      <c r="AE563" s="2052"/>
      <c r="AF563" s="2053">
        <f>SUM(AF564:AF575)</f>
        <v>0</v>
      </c>
      <c r="AG563" s="2053"/>
      <c r="AH563" s="2053"/>
    </row>
    <row r="564" spans="1:35" x14ac:dyDescent="0.2">
      <c r="B564" s="2055"/>
      <c r="C564" s="2056"/>
      <c r="D564" s="2057"/>
      <c r="E564" s="2058"/>
      <c r="F564" s="2058"/>
      <c r="G564" s="2058"/>
      <c r="H564" s="2058"/>
      <c r="I564" s="2058"/>
      <c r="J564" s="2059"/>
      <c r="K564" s="2059"/>
      <c r="L564" s="2225"/>
      <c r="M564" s="2225"/>
      <c r="N564" s="2059"/>
      <c r="O564" s="2060"/>
      <c r="P564" s="2060"/>
      <c r="Q564" s="2060"/>
      <c r="R564" s="2060"/>
      <c r="S564" s="2060"/>
      <c r="T564" s="2060"/>
      <c r="U564" s="2061" t="s">
        <v>6273</v>
      </c>
      <c r="W564" s="2063"/>
      <c r="Z564" s="2065" t="s">
        <v>4856</v>
      </c>
      <c r="AE564" s="2067" t="str">
        <f>IF(B564="","",(IFERROR(VLOOKUP(B564,[1]Projecten!A$4:X$9452,5,FALSE),"niet bekend")))</f>
        <v/>
      </c>
      <c r="AF564" s="2021" t="str">
        <f>IF(AE564="","",(IF(F564=0,AH564,(F564/AE564*AH564))))</f>
        <v/>
      </c>
      <c r="AG564" s="2021" t="str">
        <f>IF(B564="","",(IFERROR(VLOOKUP(B564,[1]Projecten!A$4:X$9452,23,FALSE),"niet bekend")))</f>
        <v/>
      </c>
      <c r="AH564" s="2021" t="str">
        <f>IF(B564="","",(IFERROR(VLOOKUP(B564,[1]Projecten!A$4:X$9452,12,FALSE),"niet bekend")))</f>
        <v/>
      </c>
    </row>
    <row r="565" spans="1:35" s="2077" customFormat="1" x14ac:dyDescent="0.2">
      <c r="A565" s="2002"/>
      <c r="B565" s="2068"/>
      <c r="C565" s="2069"/>
      <c r="D565" s="2070"/>
      <c r="E565" s="2057"/>
      <c r="F565" s="2057"/>
      <c r="G565" s="2057"/>
      <c r="H565" s="2057"/>
      <c r="I565" s="2057"/>
      <c r="J565" s="2071"/>
      <c r="K565" s="2071"/>
      <c r="L565" s="2224"/>
      <c r="M565" s="2224"/>
      <c r="N565" s="2071"/>
      <c r="O565" s="2071"/>
      <c r="P565" s="2072"/>
      <c r="Q565" s="2072"/>
      <c r="R565" s="2072"/>
      <c r="S565" s="2072"/>
      <c r="T565" s="2072"/>
      <c r="U565" s="2061">
        <v>2019</v>
      </c>
      <c r="V565" s="2071"/>
      <c r="W565" s="2073"/>
      <c r="X565" s="2074"/>
      <c r="Y565" s="2057"/>
      <c r="Z565" s="2057"/>
      <c r="AA565" s="2075"/>
      <c r="AB565" s="2057"/>
      <c r="AC565" s="2057"/>
      <c r="AD565" s="2076"/>
      <c r="AE565" s="2067" t="str">
        <f>IF(B565="","",(IFERROR(VLOOKUP(B565,[1]Projecten!A$4:X$9452,5,FALSE),"niet bekend")))</f>
        <v/>
      </c>
      <c r="AF565" s="2021" t="str">
        <f>IF(AE565="","",(IF(F565=0,AH565,(F565/AE565*AH565))))</f>
        <v/>
      </c>
      <c r="AG565" s="2021" t="str">
        <f>IF(B565="","",(IFERROR(VLOOKUP(B565,[1]Projecten!A$4:X$9452,23,FALSE),"niet bekend")))</f>
        <v/>
      </c>
      <c r="AH565" s="2021" t="str">
        <f>IF(B565="","",(IFERROR(VLOOKUP(B565,[1]Projecten!A$4:X$9452,12,FALSE),"niet bekend")))</f>
        <v/>
      </c>
    </row>
    <row r="566" spans="1:35" x14ac:dyDescent="0.2">
      <c r="B566" s="2079"/>
      <c r="J566" s="2081"/>
      <c r="K566" s="2081"/>
      <c r="N566" s="2081"/>
      <c r="O566" s="2081"/>
      <c r="W566" s="2063"/>
      <c r="Z566" s="2083"/>
      <c r="AE566" s="2086"/>
    </row>
    <row r="567" spans="1:35" x14ac:dyDescent="0.2">
      <c r="B567" s="2079"/>
      <c r="J567" s="2081"/>
      <c r="K567" s="2081"/>
      <c r="N567" s="2081"/>
      <c r="O567" s="2081"/>
      <c r="W567" s="2063"/>
      <c r="Z567" s="2083"/>
      <c r="AE567" s="2086"/>
    </row>
    <row r="568" spans="1:35" x14ac:dyDescent="0.2">
      <c r="B568" s="2079"/>
      <c r="J568" s="2081"/>
      <c r="K568" s="2081"/>
      <c r="N568" s="2081"/>
      <c r="O568" s="2081"/>
      <c r="W568" s="2063"/>
      <c r="Z568" s="2083"/>
      <c r="AE568" s="2086"/>
    </row>
    <row r="569" spans="1:35" s="2108" customFormat="1" x14ac:dyDescent="0.2">
      <c r="A569" s="2100"/>
      <c r="B569" s="2101"/>
      <c r="C569" s="2087"/>
      <c r="D569" s="2087"/>
      <c r="E569" s="2100"/>
      <c r="F569" s="2100"/>
      <c r="G569" s="2100"/>
      <c r="H569" s="2100"/>
      <c r="I569" s="2100"/>
      <c r="J569" s="2102"/>
      <c r="K569" s="2102"/>
      <c r="L569" s="2226"/>
      <c r="M569" s="2226"/>
      <c r="N569" s="2102"/>
      <c r="O569" s="2102"/>
      <c r="P569" s="2103"/>
      <c r="Q569" s="2103"/>
      <c r="R569" s="2103"/>
      <c r="S569" s="2103"/>
      <c r="T569" s="2103"/>
      <c r="U569" s="2087"/>
      <c r="V569" s="2104"/>
      <c r="W569" s="2063"/>
      <c r="X569" s="2064"/>
      <c r="Y569" s="2002"/>
      <c r="Z569" s="2083"/>
      <c r="AA569" s="2066"/>
      <c r="AB569" s="2100"/>
      <c r="AC569" s="2100"/>
      <c r="AD569" s="2107"/>
      <c r="AE569" s="2086"/>
      <c r="AF569" s="2021"/>
      <c r="AG569" s="2021"/>
      <c r="AH569" s="2021"/>
    </row>
    <row r="570" spans="1:35" s="2108" customFormat="1" x14ac:dyDescent="0.2">
      <c r="A570" s="2100"/>
      <c r="B570" s="2101"/>
      <c r="C570" s="2087"/>
      <c r="D570" s="2087"/>
      <c r="E570" s="2100"/>
      <c r="F570" s="2100"/>
      <c r="G570" s="2100"/>
      <c r="H570" s="2100"/>
      <c r="I570" s="2100"/>
      <c r="J570" s="2102"/>
      <c r="K570" s="2102"/>
      <c r="L570" s="2226"/>
      <c r="M570" s="2226"/>
      <c r="N570" s="2102"/>
      <c r="O570" s="2102"/>
      <c r="P570" s="2103"/>
      <c r="Q570" s="2103"/>
      <c r="R570" s="2103"/>
      <c r="S570" s="2103"/>
      <c r="T570" s="2103"/>
      <c r="U570" s="2087"/>
      <c r="V570" s="2104"/>
      <c r="W570" s="2063"/>
      <c r="X570" s="2064"/>
      <c r="Y570" s="2002"/>
      <c r="Z570" s="2083"/>
      <c r="AA570" s="2066"/>
      <c r="AB570" s="2100"/>
      <c r="AC570" s="2100"/>
      <c r="AD570" s="2107"/>
      <c r="AE570" s="2086"/>
      <c r="AF570" s="2021"/>
      <c r="AG570" s="2021"/>
      <c r="AH570" s="2021"/>
    </row>
    <row r="571" spans="1:35" x14ac:dyDescent="0.2">
      <c r="B571" s="2079"/>
      <c r="J571" s="2081"/>
      <c r="K571" s="2081"/>
      <c r="N571" s="2081"/>
      <c r="O571" s="2081"/>
      <c r="W571" s="2063"/>
      <c r="Z571" s="2083"/>
      <c r="AE571" s="2067"/>
      <c r="AI571" s="2137"/>
    </row>
    <row r="572" spans="1:35" x14ac:dyDescent="0.2">
      <c r="B572" s="2079"/>
      <c r="J572" s="2081"/>
      <c r="K572" s="2081"/>
      <c r="N572" s="2081"/>
      <c r="O572" s="2081"/>
      <c r="W572" s="2063"/>
      <c r="Z572" s="2083"/>
      <c r="AE572" s="2067"/>
      <c r="AI572" s="2137"/>
    </row>
    <row r="573" spans="1:35" x14ac:dyDescent="0.2">
      <c r="B573" s="2079"/>
      <c r="J573" s="2081"/>
      <c r="K573" s="2081"/>
      <c r="N573" s="2081"/>
      <c r="O573" s="2081"/>
      <c r="W573" s="2063"/>
      <c r="Z573" s="2083"/>
      <c r="AE573" s="2067"/>
      <c r="AI573" s="2137"/>
    </row>
    <row r="574" spans="1:35" s="2156" customFormat="1" x14ac:dyDescent="0.2">
      <c r="A574" s="2139"/>
      <c r="B574" s="2140"/>
      <c r="C574" s="2141"/>
      <c r="D574" s="2141" t="s">
        <v>6159</v>
      </c>
      <c r="E574" s="2142" t="s">
        <v>26</v>
      </c>
      <c r="F574" s="2142">
        <v>8</v>
      </c>
      <c r="G574" s="2142"/>
      <c r="H574" s="2142"/>
      <c r="I574" s="2142"/>
      <c r="J574" s="2143"/>
      <c r="K574" s="2143"/>
      <c r="L574" s="2224"/>
      <c r="M574" s="2224"/>
      <c r="N574" s="2143"/>
      <c r="O574" s="2144"/>
      <c r="P574" s="2145"/>
      <c r="Q574" s="2145"/>
      <c r="R574" s="2145"/>
      <c r="S574" s="2145"/>
      <c r="T574" s="2145"/>
      <c r="U574" s="2146"/>
      <c r="V574" s="2147"/>
      <c r="W574" s="2148">
        <v>2</v>
      </c>
      <c r="X574" s="2149"/>
      <c r="Y574" s="2139" t="s">
        <v>3395</v>
      </c>
      <c r="Z574" s="2150"/>
      <c r="AA574" s="2151">
        <v>160</v>
      </c>
      <c r="AB574" s="2139"/>
      <c r="AC574" s="2152"/>
      <c r="AD574" s="2153"/>
      <c r="AE574" s="2154"/>
      <c r="AF574" s="2155"/>
      <c r="AG574" s="2155"/>
      <c r="AH574" s="2155"/>
    </row>
    <row r="575" spans="1:35" s="2123" customFormat="1" x14ac:dyDescent="0.2">
      <c r="A575" s="2109"/>
      <c r="B575" s="2110"/>
      <c r="C575" s="2110"/>
      <c r="D575" s="2111"/>
      <c r="E575" s="2111"/>
      <c r="F575" s="2111"/>
      <c r="G575" s="2111"/>
      <c r="H575" s="2111"/>
      <c r="I575" s="2111"/>
      <c r="J575" s="2112"/>
      <c r="K575" s="2112"/>
      <c r="L575" s="2229"/>
      <c r="M575" s="2229"/>
      <c r="N575" s="2112"/>
      <c r="O575" s="2113"/>
      <c r="P575" s="2113"/>
      <c r="Q575" s="2113"/>
      <c r="R575" s="2113"/>
      <c r="S575" s="2113"/>
      <c r="T575" s="2113"/>
      <c r="U575" s="2114"/>
      <c r="V575" s="2115"/>
      <c r="W575" s="2116"/>
      <c r="X575" s="2117"/>
      <c r="Y575" s="2118"/>
      <c r="Z575" s="2118"/>
      <c r="AA575" s="2118"/>
      <c r="AB575" s="2109"/>
      <c r="AC575" s="2119"/>
      <c r="AD575" s="2120"/>
      <c r="AE575" s="2121"/>
      <c r="AF575" s="2122"/>
      <c r="AG575" s="2122"/>
      <c r="AH575" s="2122"/>
    </row>
    <row r="576" spans="1:35" s="2054" customFormat="1" x14ac:dyDescent="0.2">
      <c r="A576" s="2038"/>
      <c r="B576" s="2039"/>
      <c r="C576" s="2039"/>
      <c r="D576" s="2040">
        <f>SUM(G576:I576)</f>
        <v>0</v>
      </c>
      <c r="E576" s="2038"/>
      <c r="F576" s="2038">
        <f>SUM(F577:F581)</f>
        <v>0</v>
      </c>
      <c r="G576" s="2038">
        <f>SUM(G577:G581)</f>
        <v>0</v>
      </c>
      <c r="H576" s="2038">
        <f>SUM(H577:H581)</f>
        <v>0</v>
      </c>
      <c r="I576" s="2038">
        <f>SUM(I577:I581)</f>
        <v>0</v>
      </c>
      <c r="J576" s="2041"/>
      <c r="K576" s="2041"/>
      <c r="L576" s="2224"/>
      <c r="M576" s="2224"/>
      <c r="N576" s="2041"/>
      <c r="O576" s="2042"/>
      <c r="P576" s="2042"/>
      <c r="Q576" s="2042"/>
      <c r="R576" s="2042"/>
      <c r="S576" s="2042"/>
      <c r="T576" s="2042"/>
      <c r="U576" s="2043">
        <v>52</v>
      </c>
      <c r="V576" s="2044"/>
      <c r="W576" s="2045"/>
      <c r="X576" s="2046"/>
      <c r="Y576" s="2047"/>
      <c r="Z576" s="2048">
        <f>SUM(AA576:AA581)</f>
        <v>0</v>
      </c>
      <c r="AA576" s="2049"/>
      <c r="AB576" s="2049">
        <v>0</v>
      </c>
      <c r="AC576" s="2050">
        <f>Z576-AB576</f>
        <v>0</v>
      </c>
      <c r="AD576" s="2051" t="str">
        <f>CONCATENATE("week ",U576)</f>
        <v>week 52</v>
      </c>
      <c r="AE576" s="2052"/>
      <c r="AF576" s="2053">
        <f>SUM(AF577:AF581)</f>
        <v>0</v>
      </c>
      <c r="AG576" s="2053"/>
      <c r="AH576" s="2053"/>
    </row>
    <row r="577" spans="1:34" x14ac:dyDescent="0.2">
      <c r="B577" s="2055"/>
      <c r="C577" s="2056"/>
      <c r="D577" s="2057"/>
      <c r="E577" s="2058"/>
      <c r="F577" s="2058"/>
      <c r="G577" s="2058"/>
      <c r="H577" s="2058"/>
      <c r="I577" s="2058"/>
      <c r="J577" s="2059"/>
      <c r="K577" s="2059"/>
      <c r="L577" s="2225"/>
      <c r="M577" s="2225"/>
      <c r="N577" s="2059"/>
      <c r="O577" s="2060"/>
      <c r="P577" s="2060"/>
      <c r="Q577" s="2060"/>
      <c r="R577" s="2060"/>
      <c r="S577" s="2060"/>
      <c r="T577" s="2060"/>
      <c r="U577" s="2061" t="s">
        <v>6274</v>
      </c>
      <c r="W577" s="2063"/>
      <c r="Z577" s="2065" t="s">
        <v>4856</v>
      </c>
      <c r="AE577" s="2067" t="str">
        <f>IF(B577="","",(IFERROR(VLOOKUP(B577,[1]Projecten!A$4:X$9452,5,FALSE),"niet bekend")))</f>
        <v/>
      </c>
      <c r="AF577" s="2021" t="str">
        <f>IF(AE577="","",(IF(F577=0,AH577,(F577/AE577*AH577))))</f>
        <v/>
      </c>
      <c r="AG577" s="2021" t="str">
        <f>IF(B577="","",(IFERROR(VLOOKUP(B577,[1]Projecten!A$4:X$9452,23,FALSE),"niet bekend")))</f>
        <v/>
      </c>
      <c r="AH577" s="2021" t="str">
        <f>IF(B577="","",(IFERROR(VLOOKUP(B577,[1]Projecten!A$4:X$9452,12,FALSE),"niet bekend")))</f>
        <v/>
      </c>
    </row>
    <row r="578" spans="1:34" x14ac:dyDescent="0.2">
      <c r="B578" s="2079"/>
      <c r="D578" s="2070" t="s">
        <v>4560</v>
      </c>
      <c r="J578" s="2081"/>
      <c r="K578" s="2081"/>
      <c r="N578" s="2081"/>
      <c r="O578" s="2081"/>
      <c r="W578" s="2063"/>
      <c r="Z578" s="2083"/>
      <c r="AE578" s="2086"/>
    </row>
    <row r="579" spans="1:34" x14ac:dyDescent="0.2">
      <c r="B579" s="2079"/>
      <c r="J579" s="2081"/>
      <c r="K579" s="2081"/>
      <c r="N579" s="2081"/>
      <c r="O579" s="2081"/>
      <c r="W579" s="2063"/>
      <c r="Z579" s="2083"/>
      <c r="AE579" s="2086"/>
    </row>
    <row r="580" spans="1:34" s="2108" customFormat="1" x14ac:dyDescent="0.2">
      <c r="A580" s="2100"/>
      <c r="B580" s="2101"/>
      <c r="C580" s="2087"/>
      <c r="D580" s="2087"/>
      <c r="E580" s="2100"/>
      <c r="F580" s="2100"/>
      <c r="G580" s="2100"/>
      <c r="H580" s="2100"/>
      <c r="I580" s="2100"/>
      <c r="J580" s="2102"/>
      <c r="K580" s="2102"/>
      <c r="L580" s="2226"/>
      <c r="M580" s="2226"/>
      <c r="N580" s="2102"/>
      <c r="O580" s="2102"/>
      <c r="P580" s="2103"/>
      <c r="Q580" s="2103"/>
      <c r="R580" s="2103"/>
      <c r="S580" s="2103"/>
      <c r="T580" s="2103"/>
      <c r="U580" s="2087"/>
      <c r="V580" s="2104"/>
      <c r="W580" s="2063"/>
      <c r="X580" s="2064"/>
      <c r="Y580" s="2002"/>
      <c r="Z580" s="2083"/>
      <c r="AA580" s="2066"/>
      <c r="AB580" s="2100"/>
      <c r="AC580" s="2100"/>
      <c r="AD580" s="2107"/>
      <c r="AE580" s="2086"/>
      <c r="AF580" s="2021"/>
      <c r="AG580" s="2021"/>
      <c r="AH580" s="2021"/>
    </row>
    <row r="581" spans="1:34" s="2123" customFormat="1" x14ac:dyDescent="0.2">
      <c r="A581" s="2109"/>
      <c r="B581" s="2110"/>
      <c r="C581" s="2110"/>
      <c r="D581" s="2111"/>
      <c r="E581" s="2111"/>
      <c r="F581" s="2111"/>
      <c r="G581" s="2111"/>
      <c r="H581" s="2111"/>
      <c r="I581" s="2111"/>
      <c r="J581" s="2112"/>
      <c r="K581" s="2112"/>
      <c r="L581" s="2229"/>
      <c r="M581" s="2229"/>
      <c r="N581" s="2112"/>
      <c r="O581" s="2113"/>
      <c r="P581" s="2113"/>
      <c r="Q581" s="2113"/>
      <c r="R581" s="2113"/>
      <c r="S581" s="2113"/>
      <c r="T581" s="2113"/>
      <c r="U581" s="2114"/>
      <c r="V581" s="2115"/>
      <c r="W581" s="2116"/>
      <c r="X581" s="2117"/>
      <c r="Y581" s="2118"/>
      <c r="Z581" s="2118"/>
      <c r="AA581" s="2118"/>
      <c r="AB581" s="2109"/>
      <c r="AC581" s="2119"/>
      <c r="AD581" s="2120"/>
      <c r="AE581" s="2121"/>
      <c r="AF581" s="2122"/>
      <c r="AG581" s="2122"/>
      <c r="AH581" s="2122"/>
    </row>
    <row r="582" spans="1:34" s="2054" customFormat="1" x14ac:dyDescent="0.2">
      <c r="A582" s="2038"/>
      <c r="B582" s="2039"/>
      <c r="C582" s="2039"/>
      <c r="D582" s="2040">
        <f>SUM(G582:I582)</f>
        <v>0</v>
      </c>
      <c r="E582" s="2038"/>
      <c r="F582" s="2038">
        <f>SUM(F583:F587)</f>
        <v>0</v>
      </c>
      <c r="G582" s="2038">
        <f>SUM(G583:G587)</f>
        <v>0</v>
      </c>
      <c r="H582" s="2038">
        <f>SUM(H583:H587)</f>
        <v>0</v>
      </c>
      <c r="I582" s="2038">
        <f>SUM(I583:I587)</f>
        <v>0</v>
      </c>
      <c r="J582" s="2041"/>
      <c r="K582" s="2041"/>
      <c r="L582" s="2224"/>
      <c r="M582" s="2224"/>
      <c r="N582" s="2041"/>
      <c r="O582" s="2042"/>
      <c r="P582" s="2042"/>
      <c r="Q582" s="2042"/>
      <c r="R582" s="2042"/>
      <c r="S582" s="2042"/>
      <c r="T582" s="2042"/>
      <c r="U582" s="2043">
        <v>1</v>
      </c>
      <c r="V582" s="2044"/>
      <c r="W582" s="2045"/>
      <c r="X582" s="2046"/>
      <c r="Y582" s="2047"/>
      <c r="Z582" s="2048">
        <f>SUM(AA582:AA587)</f>
        <v>0</v>
      </c>
      <c r="AA582" s="2049"/>
      <c r="AB582" s="2049">
        <v>0</v>
      </c>
      <c r="AC582" s="2050">
        <f>Z582-AB582</f>
        <v>0</v>
      </c>
      <c r="AD582" s="2051" t="str">
        <f>CONCATENATE("week ",U582)</f>
        <v>week 1</v>
      </c>
      <c r="AE582" s="2052"/>
      <c r="AF582" s="2053">
        <f>SUM(AF583:AF587)</f>
        <v>0</v>
      </c>
      <c r="AG582" s="2053"/>
      <c r="AH582" s="2053"/>
    </row>
    <row r="583" spans="1:34" x14ac:dyDescent="0.2">
      <c r="B583" s="2055"/>
      <c r="C583" s="2056"/>
      <c r="D583" s="2057"/>
      <c r="E583" s="2058"/>
      <c r="F583" s="2058"/>
      <c r="G583" s="2058"/>
      <c r="H583" s="2058"/>
      <c r="I583" s="2058"/>
      <c r="J583" s="2059"/>
      <c r="K583" s="2059"/>
      <c r="L583" s="2225"/>
      <c r="M583" s="2225"/>
      <c r="N583" s="2059"/>
      <c r="O583" s="2060"/>
      <c r="P583" s="2060"/>
      <c r="Q583" s="2060"/>
      <c r="R583" s="2060"/>
      <c r="S583" s="2060"/>
      <c r="T583" s="2060"/>
      <c r="U583" s="2061" t="s">
        <v>6275</v>
      </c>
      <c r="W583" s="2063"/>
      <c r="Z583" s="2065" t="s">
        <v>4856</v>
      </c>
      <c r="AE583" s="2067" t="str">
        <f>IF(B583="","",(IFERROR(VLOOKUP(B583,[1]Projecten!A$4:X$9452,5,FALSE),"niet bekend")))</f>
        <v/>
      </c>
      <c r="AF583" s="2021" t="str">
        <f>IF(AE583="","",(IF(F583=0,AH583,(F583/AE583*AH583))))</f>
        <v/>
      </c>
      <c r="AG583" s="2021" t="str">
        <f>IF(B583="","",(IFERROR(VLOOKUP(B583,[1]Projecten!A$4:X$9452,23,FALSE),"niet bekend")))</f>
        <v/>
      </c>
      <c r="AH583" s="2021" t="str">
        <f>IF(B583="","",(IFERROR(VLOOKUP(B583,[1]Projecten!A$4:X$9452,12,FALSE),"niet bekend")))</f>
        <v/>
      </c>
    </row>
    <row r="584" spans="1:34" x14ac:dyDescent="0.2">
      <c r="B584" s="2079"/>
      <c r="D584" s="2070" t="s">
        <v>4560</v>
      </c>
      <c r="J584" s="2081"/>
      <c r="K584" s="2081"/>
      <c r="N584" s="2081"/>
      <c r="O584" s="2081"/>
      <c r="W584" s="2063"/>
      <c r="Z584" s="2083"/>
      <c r="AE584" s="2086"/>
    </row>
    <row r="585" spans="1:34" x14ac:dyDescent="0.2">
      <c r="B585" s="2079"/>
      <c r="J585" s="2081"/>
      <c r="K585" s="2081"/>
      <c r="N585" s="2081"/>
      <c r="O585" s="2081"/>
      <c r="W585" s="2063"/>
      <c r="Z585" s="2083"/>
      <c r="AE585" s="2086"/>
    </row>
    <row r="586" spans="1:34" s="2108" customFormat="1" x14ac:dyDescent="0.2">
      <c r="A586" s="2100"/>
      <c r="B586" s="2101"/>
      <c r="C586" s="2087"/>
      <c r="D586" s="2087"/>
      <c r="E586" s="2100"/>
      <c r="F586" s="2100"/>
      <c r="G586" s="2100"/>
      <c r="H586" s="2100"/>
      <c r="I586" s="2100"/>
      <c r="J586" s="2102"/>
      <c r="K586" s="2102"/>
      <c r="L586" s="2226"/>
      <c r="M586" s="2226"/>
      <c r="N586" s="2102"/>
      <c r="O586" s="2102"/>
      <c r="P586" s="2103"/>
      <c r="Q586" s="2103"/>
      <c r="R586" s="2103"/>
      <c r="S586" s="2103"/>
      <c r="T586" s="2103"/>
      <c r="U586" s="2087"/>
      <c r="V586" s="2104"/>
      <c r="W586" s="2063"/>
      <c r="X586" s="2064"/>
      <c r="Y586" s="2002"/>
      <c r="Z586" s="2083"/>
      <c r="AA586" s="2066"/>
      <c r="AB586" s="2100"/>
      <c r="AC586" s="2100"/>
      <c r="AD586" s="2107"/>
      <c r="AE586" s="2086"/>
      <c r="AF586" s="2021"/>
      <c r="AG586" s="2021"/>
      <c r="AH586" s="2021"/>
    </row>
    <row r="587" spans="1:34" s="2123" customFormat="1" x14ac:dyDescent="0.2">
      <c r="A587" s="2109"/>
      <c r="B587" s="2110"/>
      <c r="C587" s="2110"/>
      <c r="D587" s="2111"/>
      <c r="E587" s="2111"/>
      <c r="F587" s="2111"/>
      <c r="G587" s="2111"/>
      <c r="H587" s="2111"/>
      <c r="I587" s="2111"/>
      <c r="J587" s="2112"/>
      <c r="K587" s="2112"/>
      <c r="L587" s="2229"/>
      <c r="M587" s="2229"/>
      <c r="N587" s="2112"/>
      <c r="O587" s="2113"/>
      <c r="P587" s="2113"/>
      <c r="Q587" s="2113"/>
      <c r="R587" s="2113"/>
      <c r="S587" s="2113"/>
      <c r="T587" s="2113"/>
      <c r="U587" s="2114"/>
      <c r="V587" s="2115"/>
      <c r="W587" s="2116"/>
      <c r="X587" s="2117"/>
      <c r="Y587" s="2118"/>
      <c r="Z587" s="2118"/>
      <c r="AA587" s="2118"/>
      <c r="AB587" s="2109"/>
      <c r="AC587" s="2119"/>
      <c r="AD587" s="2120"/>
      <c r="AE587" s="2121"/>
      <c r="AF587" s="2122"/>
      <c r="AG587" s="2122"/>
      <c r="AH587" s="2122"/>
    </row>
    <row r="588" spans="1:34" s="2054" customFormat="1" x14ac:dyDescent="0.2">
      <c r="A588" s="2038"/>
      <c r="B588" s="2039"/>
      <c r="C588" s="2039"/>
      <c r="D588" s="2040">
        <f>SUM(G588:I588)</f>
        <v>0</v>
      </c>
      <c r="E588" s="2038"/>
      <c r="F588" s="2038">
        <f>SUM(F589:F595)</f>
        <v>9</v>
      </c>
      <c r="G588" s="2038">
        <f>SUM(G589:G595)</f>
        <v>0</v>
      </c>
      <c r="H588" s="2038">
        <f>SUM(H589:H595)</f>
        <v>0</v>
      </c>
      <c r="I588" s="2038">
        <f>SUM(I589:I595)</f>
        <v>0</v>
      </c>
      <c r="J588" s="2041"/>
      <c r="K588" s="2041"/>
      <c r="L588" s="2224"/>
      <c r="M588" s="2224"/>
      <c r="N588" s="2041"/>
      <c r="O588" s="2042"/>
      <c r="P588" s="2042"/>
      <c r="Q588" s="2042"/>
      <c r="R588" s="2042"/>
      <c r="S588" s="2042"/>
      <c r="T588" s="2042"/>
      <c r="U588" s="2043">
        <v>2</v>
      </c>
      <c r="V588" s="2044"/>
      <c r="W588" s="2045"/>
      <c r="X588" s="2046"/>
      <c r="Y588" s="2047"/>
      <c r="Z588" s="2048">
        <f>SUM(AA588:AA595)</f>
        <v>208</v>
      </c>
      <c r="AA588" s="2049"/>
      <c r="AB588" s="2049">
        <v>0</v>
      </c>
      <c r="AC588" s="2050">
        <f>Z588-AB588</f>
        <v>208</v>
      </c>
      <c r="AD588" s="2051" t="str">
        <f>CONCATENATE("week ",U588)</f>
        <v>week 2</v>
      </c>
      <c r="AE588" s="2052"/>
      <c r="AF588" s="2053">
        <f>SUM(AF589:AF595)</f>
        <v>0</v>
      </c>
      <c r="AG588" s="2053"/>
      <c r="AH588" s="2053"/>
    </row>
    <row r="589" spans="1:34" x14ac:dyDescent="0.2">
      <c r="B589" s="2055"/>
      <c r="C589" s="2056"/>
      <c r="D589" s="2057"/>
      <c r="E589" s="2058"/>
      <c r="F589" s="2058"/>
      <c r="G589" s="2058"/>
      <c r="H589" s="2058"/>
      <c r="I589" s="2058"/>
      <c r="J589" s="2059"/>
      <c r="K589" s="2059"/>
      <c r="L589" s="2225"/>
      <c r="M589" s="2225"/>
      <c r="N589" s="2059"/>
      <c r="O589" s="2060"/>
      <c r="P589" s="2060"/>
      <c r="Q589" s="2060"/>
      <c r="R589" s="2060"/>
      <c r="S589" s="2060"/>
      <c r="T589" s="2060"/>
      <c r="U589" s="2061" t="s">
        <v>6276</v>
      </c>
      <c r="W589" s="2063"/>
      <c r="Z589" s="2065" t="s">
        <v>4856</v>
      </c>
      <c r="AE589" s="2067" t="str">
        <f>IF(B589="","",(IFERROR(VLOOKUP(B589,[1]Projecten!A$4:X$9452,5,FALSE),"niet bekend")))</f>
        <v/>
      </c>
      <c r="AF589" s="2021" t="str">
        <f>IF(AE589="","",(IF(F589=0,AH589,(F589/AE589*AH589))))</f>
        <v/>
      </c>
      <c r="AG589" s="2021" t="str">
        <f>IF(B589="","",(IFERROR(VLOOKUP(B589,[1]Projecten!A$4:X$9452,23,FALSE),"niet bekend")))</f>
        <v/>
      </c>
      <c r="AH589" s="2021" t="str">
        <f>IF(B589="","",(IFERROR(VLOOKUP(B589,[1]Projecten!A$4:X$9452,12,FALSE),"niet bekend")))</f>
        <v/>
      </c>
    </row>
    <row r="590" spans="1:34" s="2077" customFormat="1" x14ac:dyDescent="0.2">
      <c r="A590" s="2002"/>
      <c r="B590" s="2068"/>
      <c r="C590" s="2069"/>
      <c r="D590" s="2070"/>
      <c r="E590" s="2057"/>
      <c r="F590" s="2057"/>
      <c r="G590" s="2057"/>
      <c r="H590" s="2057"/>
      <c r="I590" s="2057"/>
      <c r="J590" s="2071"/>
      <c r="K590" s="2071"/>
      <c r="L590" s="2224"/>
      <c r="M590" s="2224"/>
      <c r="N590" s="2071"/>
      <c r="O590" s="2071"/>
      <c r="P590" s="2072"/>
      <c r="Q590" s="2072"/>
      <c r="R590" s="2072"/>
      <c r="S590" s="2072"/>
      <c r="T590" s="2072"/>
      <c r="U590" s="2061">
        <v>2020</v>
      </c>
      <c r="V590" s="2071"/>
      <c r="W590" s="2073"/>
      <c r="X590" s="2074"/>
      <c r="Y590" s="2057"/>
      <c r="Z590" s="2057"/>
      <c r="AA590" s="2075"/>
      <c r="AB590" s="2057"/>
      <c r="AC590" s="2057"/>
      <c r="AD590" s="2076"/>
      <c r="AE590" s="2067" t="str">
        <f>IF(B590="","",(IFERROR(VLOOKUP(B590,[1]Projecten!A$4:X$9452,5,FALSE),"niet bekend")))</f>
        <v/>
      </c>
      <c r="AF590" s="2021" t="str">
        <f>IF(AE590="","",(IF(F590=0,AH590,(F590/AE590*AH590))))</f>
        <v/>
      </c>
      <c r="AG590" s="2021" t="str">
        <f>IF(B590="","",(IFERROR(VLOOKUP(B590,[1]Projecten!A$4:X$9452,23,FALSE),"niet bekend")))</f>
        <v/>
      </c>
      <c r="AH590" s="2021" t="str">
        <f>IF(B590="","",(IFERROR(VLOOKUP(B590,[1]Projecten!A$4:X$9452,12,FALSE),"niet bekend")))</f>
        <v/>
      </c>
    </row>
    <row r="591" spans="1:34" x14ac:dyDescent="0.2">
      <c r="B591" s="2079"/>
      <c r="J591" s="2081"/>
      <c r="K591" s="2081"/>
      <c r="N591" s="2081"/>
      <c r="O591" s="2081"/>
      <c r="W591" s="2063"/>
      <c r="Z591" s="2083"/>
      <c r="AE591" s="2086"/>
    </row>
    <row r="592" spans="1:34" x14ac:dyDescent="0.2">
      <c r="B592" s="2079"/>
      <c r="D592" s="2070"/>
      <c r="J592" s="2081"/>
      <c r="K592" s="2081"/>
      <c r="N592" s="2081"/>
      <c r="O592" s="2081"/>
      <c r="W592" s="2063"/>
      <c r="Z592" s="2083"/>
      <c r="AE592" s="2086"/>
    </row>
    <row r="593" spans="1:34" s="2156" customFormat="1" x14ac:dyDescent="0.2">
      <c r="A593" s="2139"/>
      <c r="B593" s="2140"/>
      <c r="C593" s="2141"/>
      <c r="D593" s="2141" t="s">
        <v>6722</v>
      </c>
      <c r="E593" s="2142" t="s">
        <v>26</v>
      </c>
      <c r="F593" s="2142">
        <v>1</v>
      </c>
      <c r="G593" s="2142"/>
      <c r="H593" s="2142"/>
      <c r="I593" s="2142"/>
      <c r="J593" s="2143"/>
      <c r="K593" s="2143"/>
      <c r="L593" s="2224"/>
      <c r="M593" s="2224"/>
      <c r="N593" s="2143"/>
      <c r="O593" s="2144"/>
      <c r="P593" s="2145"/>
      <c r="Q593" s="2145"/>
      <c r="R593" s="2145"/>
      <c r="S593" s="2145"/>
      <c r="T593" s="2145"/>
      <c r="U593" s="2146"/>
      <c r="V593" s="2147"/>
      <c r="W593" s="2148">
        <v>3</v>
      </c>
      <c r="X593" s="2149"/>
      <c r="Y593" s="2139" t="s">
        <v>421</v>
      </c>
      <c r="Z593" s="2150"/>
      <c r="AA593" s="2151">
        <v>48</v>
      </c>
      <c r="AB593" s="2139"/>
      <c r="AC593" s="2152"/>
      <c r="AD593" s="2153"/>
      <c r="AE593" s="2154"/>
      <c r="AF593" s="2155"/>
      <c r="AG593" s="2155"/>
      <c r="AH593" s="2155"/>
    </row>
    <row r="594" spans="1:34" s="2156" customFormat="1" x14ac:dyDescent="0.2">
      <c r="A594" s="2139"/>
      <c r="B594" s="2140"/>
      <c r="C594" s="2141"/>
      <c r="D594" s="2141" t="s">
        <v>6159</v>
      </c>
      <c r="E594" s="2142" t="s">
        <v>26</v>
      </c>
      <c r="F594" s="2142">
        <v>8</v>
      </c>
      <c r="G594" s="2142"/>
      <c r="H594" s="2142"/>
      <c r="I594" s="2142"/>
      <c r="J594" s="2143"/>
      <c r="K594" s="2143"/>
      <c r="L594" s="2224"/>
      <c r="M594" s="2224"/>
      <c r="N594" s="2143"/>
      <c r="O594" s="2144"/>
      <c r="P594" s="2145"/>
      <c r="Q594" s="2145"/>
      <c r="R594" s="2145"/>
      <c r="S594" s="2145"/>
      <c r="T594" s="2145"/>
      <c r="U594" s="2146"/>
      <c r="V594" s="2147"/>
      <c r="W594" s="2148">
        <v>3</v>
      </c>
      <c r="X594" s="2149"/>
      <c r="Y594" s="2139" t="s">
        <v>3395</v>
      </c>
      <c r="Z594" s="2150"/>
      <c r="AA594" s="2151">
        <v>160</v>
      </c>
      <c r="AB594" s="2139"/>
      <c r="AC594" s="2152"/>
      <c r="AD594" s="2153"/>
      <c r="AE594" s="2154"/>
      <c r="AF594" s="2155"/>
      <c r="AG594" s="2155"/>
      <c r="AH594" s="2155"/>
    </row>
    <row r="595" spans="1:34" s="2123" customFormat="1" x14ac:dyDescent="0.2">
      <c r="A595" s="2109"/>
      <c r="B595" s="2110"/>
      <c r="C595" s="2110"/>
      <c r="D595" s="2111"/>
      <c r="E595" s="2111"/>
      <c r="F595" s="2111"/>
      <c r="G595" s="2111"/>
      <c r="H595" s="2111"/>
      <c r="I595" s="2111"/>
      <c r="J595" s="2112"/>
      <c r="K595" s="2112"/>
      <c r="L595" s="2229"/>
      <c r="M595" s="2229"/>
      <c r="N595" s="2112"/>
      <c r="O595" s="2113"/>
      <c r="P595" s="2113"/>
      <c r="Q595" s="2113"/>
      <c r="R595" s="2113"/>
      <c r="S595" s="2113"/>
      <c r="T595" s="2113"/>
      <c r="U595" s="2114"/>
      <c r="V595" s="2115"/>
      <c r="W595" s="2116"/>
      <c r="X595" s="2117"/>
      <c r="Y595" s="2118"/>
      <c r="Z595" s="2118"/>
      <c r="AA595" s="2118"/>
      <c r="AB595" s="2109"/>
      <c r="AC595" s="2119"/>
      <c r="AD595" s="2120"/>
      <c r="AE595" s="2121"/>
      <c r="AF595" s="2122"/>
      <c r="AG595" s="2122"/>
      <c r="AH595" s="2122"/>
    </row>
    <row r="596" spans="1:34" s="2054" customFormat="1" x14ac:dyDescent="0.2">
      <c r="A596" s="2038"/>
      <c r="B596" s="2039"/>
      <c r="C596" s="2039"/>
      <c r="D596" s="2040">
        <f>SUM(G596:I596)</f>
        <v>0</v>
      </c>
      <c r="E596" s="2038"/>
      <c r="F596" s="2038">
        <f>SUM(F597:F603)</f>
        <v>8</v>
      </c>
      <c r="G596" s="2038">
        <f>SUM(G597:G603)</f>
        <v>0</v>
      </c>
      <c r="H596" s="2038">
        <f>SUM(H597:H603)</f>
        <v>0</v>
      </c>
      <c r="I596" s="2038">
        <f>SUM(I597:I603)</f>
        <v>0</v>
      </c>
      <c r="J596" s="2041"/>
      <c r="K596" s="2041"/>
      <c r="L596" s="2224"/>
      <c r="M596" s="2224"/>
      <c r="N596" s="2041"/>
      <c r="O596" s="2042"/>
      <c r="P596" s="2042"/>
      <c r="Q596" s="2042"/>
      <c r="R596" s="2042"/>
      <c r="S596" s="2042"/>
      <c r="T596" s="2042"/>
      <c r="U596" s="2043">
        <v>3</v>
      </c>
      <c r="V596" s="2044"/>
      <c r="W596" s="2045"/>
      <c r="X596" s="2046"/>
      <c r="Y596" s="2047"/>
      <c r="Z596" s="2048">
        <f>SUM(AA596:AA603)</f>
        <v>160</v>
      </c>
      <c r="AA596" s="2049"/>
      <c r="AB596" s="2049">
        <v>0</v>
      </c>
      <c r="AC596" s="2050">
        <f>Z596-AB596</f>
        <v>160</v>
      </c>
      <c r="AD596" s="2051" t="str">
        <f>CONCATENATE("week ",U596)</f>
        <v>week 3</v>
      </c>
      <c r="AE596" s="2052"/>
      <c r="AF596" s="2053">
        <f>SUM(AF597:AF603)</f>
        <v>0</v>
      </c>
      <c r="AG596" s="2053"/>
      <c r="AH596" s="2053"/>
    </row>
    <row r="597" spans="1:34" x14ac:dyDescent="0.2">
      <c r="B597" s="2055"/>
      <c r="C597" s="2056"/>
      <c r="D597" s="2057"/>
      <c r="E597" s="2058"/>
      <c r="F597" s="2058"/>
      <c r="G597" s="2058"/>
      <c r="H597" s="2058"/>
      <c r="I597" s="2058"/>
      <c r="J597" s="2059"/>
      <c r="K597" s="2059"/>
      <c r="L597" s="2225"/>
      <c r="M597" s="2225"/>
      <c r="N597" s="2059"/>
      <c r="O597" s="2060"/>
      <c r="P597" s="2060"/>
      <c r="Q597" s="2060"/>
      <c r="R597" s="2060"/>
      <c r="S597" s="2060"/>
      <c r="T597" s="2060"/>
      <c r="U597" s="2061" t="s">
        <v>6277</v>
      </c>
      <c r="W597" s="2063"/>
      <c r="Z597" s="2065" t="s">
        <v>4856</v>
      </c>
      <c r="AE597" s="2067" t="str">
        <f>IF(B597="","",(IFERROR(VLOOKUP(B597,[1]Projecten!A$4:X$9452,5,FALSE),"niet bekend")))</f>
        <v/>
      </c>
      <c r="AF597" s="2021" t="str">
        <f>IF(AE597="","",(IF(F597=0,AH597,(F597/AE597*AH597))))</f>
        <v/>
      </c>
      <c r="AG597" s="2021" t="str">
        <f>IF(B597="","",(IFERROR(VLOOKUP(B597,[1]Projecten!A$4:X$9452,23,FALSE),"niet bekend")))</f>
        <v/>
      </c>
      <c r="AH597" s="2021" t="str">
        <f>IF(B597="","",(IFERROR(VLOOKUP(B597,[1]Projecten!A$4:X$9452,12,FALSE),"niet bekend")))</f>
        <v/>
      </c>
    </row>
    <row r="598" spans="1:34" s="2077" customFormat="1" x14ac:dyDescent="0.2">
      <c r="A598" s="2002"/>
      <c r="B598" s="2068"/>
      <c r="C598" s="2069"/>
      <c r="D598" s="2070"/>
      <c r="E598" s="2057"/>
      <c r="F598" s="2057"/>
      <c r="G598" s="2057"/>
      <c r="H598" s="2057"/>
      <c r="I598" s="2057"/>
      <c r="J598" s="2071"/>
      <c r="K598" s="2071"/>
      <c r="L598" s="2224"/>
      <c r="M598" s="2224"/>
      <c r="N598" s="2071"/>
      <c r="O598" s="2071"/>
      <c r="P598" s="2072"/>
      <c r="Q598" s="2072"/>
      <c r="R598" s="2072"/>
      <c r="S598" s="2072"/>
      <c r="T598" s="2072"/>
      <c r="U598" s="2061">
        <v>2020</v>
      </c>
      <c r="V598" s="2071"/>
      <c r="W598" s="2073"/>
      <c r="X598" s="2074"/>
      <c r="Y598" s="2057"/>
      <c r="Z598" s="2057"/>
      <c r="AA598" s="2075"/>
      <c r="AB598" s="2057"/>
      <c r="AC598" s="2057"/>
      <c r="AD598" s="2076"/>
      <c r="AE598" s="2067" t="str">
        <f>IF(B598="","",(IFERROR(VLOOKUP(B598,[1]Projecten!A$4:X$9452,5,FALSE),"niet bekend")))</f>
        <v/>
      </c>
      <c r="AF598" s="2021" t="str">
        <f>IF(AE598="","",(IF(F598=0,AH598,(F598/AE598*AH598))))</f>
        <v/>
      </c>
      <c r="AG598" s="2021" t="str">
        <f>IF(B598="","",(IFERROR(VLOOKUP(B598,[1]Projecten!A$4:X$9452,23,FALSE),"niet bekend")))</f>
        <v/>
      </c>
      <c r="AH598" s="2021" t="str">
        <f>IF(B598="","",(IFERROR(VLOOKUP(B598,[1]Projecten!A$4:X$9452,12,FALSE),"niet bekend")))</f>
        <v/>
      </c>
    </row>
    <row r="599" spans="1:34" x14ac:dyDescent="0.2">
      <c r="B599" s="2079"/>
      <c r="J599" s="2081"/>
      <c r="K599" s="2081"/>
      <c r="N599" s="2081"/>
      <c r="O599" s="2081"/>
      <c r="W599" s="2063"/>
      <c r="Z599" s="2083"/>
      <c r="AE599" s="2086"/>
    </row>
    <row r="600" spans="1:34" x14ac:dyDescent="0.2">
      <c r="B600" s="2079"/>
      <c r="D600" s="2070"/>
      <c r="J600" s="2081"/>
      <c r="K600" s="2081"/>
      <c r="N600" s="2081"/>
      <c r="O600" s="2081"/>
      <c r="W600" s="2063"/>
      <c r="Z600" s="2083"/>
      <c r="AE600" s="2086"/>
    </row>
    <row r="601" spans="1:34" x14ac:dyDescent="0.2">
      <c r="B601" s="2079"/>
      <c r="J601" s="2081"/>
      <c r="K601" s="2081"/>
      <c r="N601" s="2081"/>
      <c r="O601" s="2081"/>
      <c r="W601" s="2063"/>
      <c r="Z601" s="2083"/>
      <c r="AE601" s="2086"/>
    </row>
    <row r="602" spans="1:34" s="2156" customFormat="1" x14ac:dyDescent="0.2">
      <c r="A602" s="2139"/>
      <c r="B602" s="2140"/>
      <c r="C602" s="2141"/>
      <c r="D602" s="2141" t="s">
        <v>6159</v>
      </c>
      <c r="E602" s="2142" t="s">
        <v>26</v>
      </c>
      <c r="F602" s="2142">
        <v>8</v>
      </c>
      <c r="G602" s="2142"/>
      <c r="H602" s="2142"/>
      <c r="I602" s="2142"/>
      <c r="J602" s="2143"/>
      <c r="K602" s="2143"/>
      <c r="L602" s="2224"/>
      <c r="M602" s="2224"/>
      <c r="N602" s="2143"/>
      <c r="O602" s="2144"/>
      <c r="P602" s="2145"/>
      <c r="Q602" s="2145"/>
      <c r="R602" s="2145"/>
      <c r="S602" s="2145"/>
      <c r="T602" s="2145"/>
      <c r="U602" s="2146"/>
      <c r="V602" s="2147"/>
      <c r="W602" s="2148">
        <v>4</v>
      </c>
      <c r="X602" s="2149"/>
      <c r="Y602" s="2139" t="s">
        <v>3395</v>
      </c>
      <c r="Z602" s="2150"/>
      <c r="AA602" s="2151">
        <v>160</v>
      </c>
      <c r="AB602" s="2139"/>
      <c r="AC602" s="2152"/>
      <c r="AD602" s="2153"/>
      <c r="AE602" s="2154"/>
      <c r="AF602" s="2155"/>
      <c r="AG602" s="2155"/>
      <c r="AH602" s="2155"/>
    </row>
    <row r="603" spans="1:34" s="2123" customFormat="1" x14ac:dyDescent="0.2">
      <c r="A603" s="2109"/>
      <c r="B603" s="2110"/>
      <c r="C603" s="2110"/>
      <c r="D603" s="2111"/>
      <c r="E603" s="2111"/>
      <c r="F603" s="2111"/>
      <c r="G603" s="2111"/>
      <c r="H603" s="2111"/>
      <c r="I603" s="2111"/>
      <c r="J603" s="2112"/>
      <c r="K603" s="2112"/>
      <c r="L603" s="2229"/>
      <c r="M603" s="2229"/>
      <c r="N603" s="2112"/>
      <c r="O603" s="2113"/>
      <c r="P603" s="2113"/>
      <c r="Q603" s="2113"/>
      <c r="R603" s="2113"/>
      <c r="S603" s="2113"/>
      <c r="T603" s="2113"/>
      <c r="U603" s="2114"/>
      <c r="V603" s="2115"/>
      <c r="W603" s="2116"/>
      <c r="X603" s="2117"/>
      <c r="Y603" s="2118"/>
      <c r="Z603" s="2118"/>
      <c r="AA603" s="2118"/>
      <c r="AB603" s="2109"/>
      <c r="AC603" s="2119"/>
      <c r="AD603" s="2120"/>
      <c r="AE603" s="2121"/>
      <c r="AF603" s="2122"/>
      <c r="AG603" s="2122"/>
      <c r="AH603" s="2122"/>
    </row>
    <row r="605" spans="1:34" x14ac:dyDescent="0.2">
      <c r="D605" s="2141" t="s">
        <v>7188</v>
      </c>
    </row>
  </sheetData>
  <sheetProtection selectLockedCells="1" selectUnlockedCells="1"/>
  <customSheetViews>
    <customSheetView guid="{2B955BE0-C0D7-4178-BB91-BB50E7E2B647}" fitToPage="1" showRuler="0">
      <pane xSplit="7" ySplit="2" topLeftCell="K3" activePane="bottomRight" state="frozen"/>
      <selection pane="bottomRight" activeCell="P16" sqref="P16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1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2" sqref="C22"/>
      <pageMargins left="0.25" right="0.25" top="0.75" bottom="0.75" header="0.3" footer="0.3"/>
      <pageSetup paperSize="8" scale="10" firstPageNumber="0" orientation="portrait" r:id="rId2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90" activePane="bottomRight" state="frozen"/>
      <selection pane="bottomRight" activeCell="B110" sqref="B110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3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4"/>
      <headerFooter alignWithMargins="0">
        <oddFooter>&amp;L&amp;Z&amp;F&amp;Rafgedrukt: &amp;D</oddFooter>
      </headerFooter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5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howPageBreaks="1" fitToPage="1" showRuler="0">
      <pane xSplit="7" ySplit="2" topLeftCell="S3" activePane="bottomRight" state="frozen"/>
      <selection pane="bottomRight" activeCell="AD23" sqref="AD7:AD23"/>
      <pageMargins left="0.23622047244094491" right="0.23622047244094491" top="0.35433070866141736" bottom="0.35433070866141736" header="0.31496062992125984" footer="0.31496062992125984"/>
      <pageSetup paperSize="8" scale="41" firstPageNumber="0" orientation="landscape" r:id="rId6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7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75" activePane="bottomRight" state="frozen"/>
      <selection pane="bottomRight" activeCell="C96" sqref="C96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8"/>
      <headerFooter alignWithMargins="0">
        <oddFooter>&amp;L&amp;Z&amp;F&amp;Rafgedrukt: &amp;D</oddFooter>
      </headerFooter>
    </customSheetView>
    <customSheetView guid="{B253F0B5-16E0-4030-8F1B-D810AA430E4F}" scale="85" fitToPage="1" showRuler="0">
      <pane xSplit="16" ySplit="2" topLeftCell="Q3" activePane="bottomRight" state="frozen"/>
      <selection pane="bottomRight" activeCell="O18" sqref="O18"/>
      <pageMargins left="0.25" right="0.25" top="0.75" bottom="0.75" header="0.3" footer="0.3"/>
      <pageSetup paperSize="9" scale="10" firstPageNumber="0" orientation="landscape" r:id="rId9"/>
      <headerFooter alignWithMargins="0">
        <oddFooter>&amp;L&amp;Z&amp;F&amp;Rafgedrukt: &amp;D</oddFooter>
      </headerFooter>
    </customSheetView>
    <customSheetView guid="{22CDCF1B-A998-4C66-A90E-5BC54F71D148}" scale="85" fitToPage="1" hiddenColumns="1" showRuler="0">
      <pane xSplit="17" ySplit="2" topLeftCell="R3" activePane="bottomRight" state="frozen"/>
      <selection pane="bottomRight" activeCell="A4" sqref="A4"/>
      <pageMargins left="0.25" right="0.25" top="0.75" bottom="0.75" header="0.3" footer="0.3"/>
      <pageSetup paperSize="9" scale="10" firstPageNumber="0" orientation="landscape" r:id="rId10"/>
      <headerFooter alignWithMargins="0">
        <oddFooter>&amp;L&amp;Z&amp;F&amp;Rafgedrukt: &amp;D</oddFooter>
      </headerFooter>
    </customSheetView>
  </customSheetViews>
  <phoneticPr fontId="9" type="noConversion"/>
  <pageMargins left="0" right="0" top="0" bottom="0.55118110236220474" header="0.31496062992125984" footer="0.31496062992125984"/>
  <pageSetup paperSize="8" scale="10" firstPageNumber="0" orientation="landscape" r:id="rId11"/>
  <headerFooter alignWithMargins="0">
    <oddFooter>&amp;L&amp;Z&amp;F&amp;Rafgedrukt: &amp;D</oddFooter>
  </headerFooter>
  <legacyDrawing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6">
    <pageSetUpPr fitToPage="1"/>
  </sheetPr>
  <dimension ref="A1:AJ6137"/>
  <sheetViews>
    <sheetView showRuler="0" zoomScale="85" zoomScaleNormal="85" workbookViewId="0">
      <pane xSplit="19" ySplit="2" topLeftCell="T4585" activePane="bottomRight" state="frozen"/>
      <selection pane="topRight" activeCell="R1" sqref="R1"/>
      <selection pane="bottomLeft" activeCell="A3" sqref="A3"/>
      <selection pane="bottomRight" activeCell="C4679" sqref="C4679"/>
    </sheetView>
  </sheetViews>
  <sheetFormatPr defaultRowHeight="12" x14ac:dyDescent="0.2"/>
  <cols>
    <col min="1" max="1" width="9.28515625" style="209" bestFit="1" customWidth="1"/>
    <col min="2" max="2" width="15" style="327" customWidth="1"/>
    <col min="3" max="3" width="31.42578125" style="480" bestFit="1" customWidth="1"/>
    <col min="4" max="4" width="48.5703125" style="243" customWidth="1"/>
    <col min="5" max="5" width="19.28515625" style="202" customWidth="1"/>
    <col min="6" max="6" width="4.7109375" style="254" customWidth="1"/>
    <col min="7" max="8" width="4.7109375" style="202" customWidth="1"/>
    <col min="9" max="9" width="4.85546875" style="202" customWidth="1"/>
    <col min="10" max="11" width="6.28515625" style="254" customWidth="1"/>
    <col min="12" max="12" width="9.28515625" style="254" bestFit="1" customWidth="1"/>
    <col min="13" max="13" width="5.28515625" style="254" customWidth="1"/>
    <col min="14" max="18" width="3.28515625" style="254" customWidth="1"/>
    <col min="19" max="19" width="9.85546875" style="254" customWidth="1"/>
    <col min="20" max="20" width="5.140625" style="245" customWidth="1"/>
    <col min="21" max="21" width="5.5703125" style="254" customWidth="1"/>
    <col min="22" max="22" width="9.28515625" style="427" bestFit="1" customWidth="1"/>
    <col min="23" max="23" width="15.85546875" style="202" customWidth="1"/>
    <col min="24" max="24" width="40.85546875" style="202" customWidth="1"/>
    <col min="25" max="25" width="9.42578125" style="428" customWidth="1"/>
    <col min="26" max="26" width="8.28515625" style="243" customWidth="1"/>
    <col min="27" max="27" width="7.85546875" style="209" customWidth="1"/>
    <col min="28" max="28" width="15.28515625" style="209" customWidth="1"/>
    <col min="29" max="29" width="9.140625" style="889" customWidth="1"/>
    <col min="30" max="30" width="14.140625" style="213" customWidth="1"/>
    <col min="31" max="31" width="12.7109375" style="213" customWidth="1"/>
    <col min="32" max="32" width="24.140625" style="213" bestFit="1" customWidth="1"/>
    <col min="33" max="33" width="12.7109375" style="360" customWidth="1"/>
    <col min="34" max="34" width="9.28515625" style="209" bestFit="1" customWidth="1"/>
    <col min="35" max="16384" width="9.140625" style="209"/>
  </cols>
  <sheetData>
    <row r="1" spans="2:33" ht="12.75" customHeight="1" x14ac:dyDescent="0.2">
      <c r="B1" s="203" t="s">
        <v>2043</v>
      </c>
      <c r="C1" s="353"/>
      <c r="D1" s="204"/>
      <c r="E1" s="354">
        <v>42005</v>
      </c>
      <c r="F1" s="206"/>
      <c r="G1" s="205"/>
      <c r="H1" s="205"/>
      <c r="I1" s="205"/>
      <c r="J1" s="206"/>
      <c r="K1" s="206"/>
      <c r="L1" s="206"/>
      <c r="M1" s="206"/>
      <c r="N1" s="204" t="s">
        <v>38</v>
      </c>
      <c r="O1" s="206"/>
      <c r="P1" s="206"/>
      <c r="Q1" s="206"/>
      <c r="R1" s="206"/>
      <c r="S1" s="355"/>
      <c r="T1" s="356"/>
      <c r="U1" s="208" t="s">
        <v>39</v>
      </c>
      <c r="V1" s="207"/>
      <c r="W1" s="210"/>
      <c r="X1" s="210"/>
      <c r="Y1" s="357">
        <f>SUM(Y4:Y1565)</f>
        <v>23659.491999999995</v>
      </c>
      <c r="Z1" s="358">
        <f>(38*4-10)</f>
        <v>142</v>
      </c>
      <c r="AA1" s="359">
        <f>CEILING(Y1/Z1,0.1)</f>
        <v>166.70000000000002</v>
      </c>
      <c r="AC1" s="209"/>
    </row>
    <row r="2" spans="2:33" s="215" customFormat="1" ht="39.75" customHeight="1" x14ac:dyDescent="0.2">
      <c r="B2" s="214" t="s">
        <v>40</v>
      </c>
      <c r="C2" s="361" t="s">
        <v>121</v>
      </c>
      <c r="D2" s="214" t="s">
        <v>41</v>
      </c>
      <c r="E2" s="215" t="s">
        <v>2</v>
      </c>
      <c r="F2" s="206" t="s">
        <v>37</v>
      </c>
      <c r="G2" s="205" t="s">
        <v>4</v>
      </c>
      <c r="H2" s="205" t="s">
        <v>5</v>
      </c>
      <c r="I2" s="205" t="s">
        <v>6</v>
      </c>
      <c r="J2" s="206" t="s">
        <v>239</v>
      </c>
      <c r="K2" s="206" t="s">
        <v>238</v>
      </c>
      <c r="L2" s="206" t="s">
        <v>240</v>
      </c>
      <c r="M2" s="206" t="s">
        <v>241</v>
      </c>
      <c r="N2" s="206" t="s">
        <v>105</v>
      </c>
      <c r="O2" s="206" t="s">
        <v>106</v>
      </c>
      <c r="P2" s="206" t="s">
        <v>107</v>
      </c>
      <c r="Q2" s="206" t="s">
        <v>4079</v>
      </c>
      <c r="R2" s="206" t="s">
        <v>100</v>
      </c>
      <c r="S2" s="216" t="s">
        <v>3566</v>
      </c>
      <c r="T2" s="216" t="s">
        <v>6833</v>
      </c>
      <c r="U2" s="216" t="s">
        <v>42</v>
      </c>
      <c r="V2" s="362" t="s">
        <v>43</v>
      </c>
      <c r="W2" s="217" t="s">
        <v>165</v>
      </c>
      <c r="X2" s="217" t="s">
        <v>187</v>
      </c>
      <c r="Y2" s="363" t="s">
        <v>44</v>
      </c>
      <c r="Z2" s="364" t="s">
        <v>45</v>
      </c>
      <c r="AA2" s="365" t="s">
        <v>46</v>
      </c>
      <c r="AB2" s="215" t="s">
        <v>612</v>
      </c>
      <c r="AC2" s="218" t="s">
        <v>2065</v>
      </c>
      <c r="AD2" s="219" t="s">
        <v>2067</v>
      </c>
      <c r="AE2" s="219" t="s">
        <v>2066</v>
      </c>
      <c r="AF2" s="219" t="s">
        <v>2068</v>
      </c>
      <c r="AG2" s="366" t="s">
        <v>2086</v>
      </c>
    </row>
    <row r="3" spans="2:33" s="368" customFormat="1" x14ac:dyDescent="0.2">
      <c r="B3" s="367"/>
      <c r="D3" s="368">
        <v>2015</v>
      </c>
      <c r="T3" s="369"/>
      <c r="AD3" s="370"/>
      <c r="AE3" s="370"/>
      <c r="AF3" s="370">
        <f>SUM(AF4:AF363)</f>
        <v>1858263.31</v>
      </c>
      <c r="AG3" s="371"/>
    </row>
    <row r="4" spans="2:33" s="236" customFormat="1" ht="12.75" customHeight="1" x14ac:dyDescent="0.2">
      <c r="B4" s="372"/>
      <c r="C4" s="373"/>
      <c r="D4" s="374">
        <f>SUM(G4:I4)</f>
        <v>55</v>
      </c>
      <c r="E4" s="375"/>
      <c r="F4" s="376">
        <f>SUM(F5:F8)</f>
        <v>3</v>
      </c>
      <c r="G4" s="375">
        <f>SUM(G5:G8)</f>
        <v>27</v>
      </c>
      <c r="H4" s="375">
        <f>SUM(H5:H8)</f>
        <v>20</v>
      </c>
      <c r="I4" s="375">
        <f>SUM(I5:I8)</f>
        <v>8</v>
      </c>
      <c r="J4" s="376"/>
      <c r="K4" s="376"/>
      <c r="L4" s="376"/>
      <c r="M4" s="376"/>
      <c r="N4" s="376"/>
      <c r="O4" s="376"/>
      <c r="P4" s="376"/>
      <c r="Q4" s="376"/>
      <c r="R4" s="376"/>
      <c r="S4" s="377">
        <v>11</v>
      </c>
      <c r="T4" s="377"/>
      <c r="U4" s="377"/>
      <c r="V4" s="378"/>
      <c r="W4" s="379"/>
      <c r="X4" s="380">
        <f>SUM(Y4:Y8)</f>
        <v>54</v>
      </c>
      <c r="Y4" s="381"/>
      <c r="Z4" s="382">
        <f>$Z$1</f>
        <v>142</v>
      </c>
      <c r="AA4" s="383">
        <f>X4-Z4</f>
        <v>-88</v>
      </c>
      <c r="AD4" s="235">
        <f>SUM(AD5:AD8)</f>
        <v>7507</v>
      </c>
      <c r="AE4" s="235"/>
      <c r="AF4" s="235"/>
      <c r="AG4" s="384"/>
    </row>
    <row r="5" spans="2:33" s="327" customFormat="1" ht="12.75" customHeight="1" x14ac:dyDescent="0.2">
      <c r="B5" s="385">
        <v>2015006</v>
      </c>
      <c r="C5" s="386"/>
      <c r="D5" s="387" t="s">
        <v>50</v>
      </c>
      <c r="E5" s="387" t="s">
        <v>26</v>
      </c>
      <c r="F5" s="388">
        <v>1</v>
      </c>
      <c r="G5" s="389">
        <v>8</v>
      </c>
      <c r="H5" s="389">
        <v>5</v>
      </c>
      <c r="I5" s="389">
        <v>3</v>
      </c>
      <c r="J5" s="390" t="s">
        <v>47</v>
      </c>
      <c r="K5" s="391"/>
      <c r="L5" s="391"/>
      <c r="M5" s="391"/>
      <c r="N5" s="392"/>
      <c r="O5" s="392"/>
      <c r="P5" s="392"/>
      <c r="Q5" s="393"/>
      <c r="R5" s="394" t="s">
        <v>47</v>
      </c>
      <c r="T5" s="395"/>
      <c r="U5" s="264">
        <f>IF(V5&lt;=0,"",(((V5-$E$1)/7)+1))</f>
        <v>11.714285714285714</v>
      </c>
      <c r="V5" s="396">
        <v>42080</v>
      </c>
      <c r="W5" s="324" t="s">
        <v>49</v>
      </c>
      <c r="X5" s="324"/>
      <c r="Y5" s="397">
        <v>17</v>
      </c>
      <c r="AC5" s="327">
        <f>IF(B5="","",(IFERROR(VLOOKUP(B5,Projecten!A$4:W$2415,5,FALSE),"niet bekend")))</f>
        <v>1</v>
      </c>
      <c r="AD5" s="266">
        <f>IF(AC5="","",(F5/AC5*AF5))</f>
        <v>2144</v>
      </c>
      <c r="AE5" s="266">
        <f>IF(B5="","",(IFERROR(VLOOKUP(B5,Projecten!A$4:W$2415,23,FALSE),"niet bekend")))</f>
        <v>2144</v>
      </c>
      <c r="AF5" s="266">
        <f>IF(B5="","",(IFERROR(VLOOKUP(B5,Projecten!A$4:W$2415,12,FALSE),"niet bekend")))</f>
        <v>2144</v>
      </c>
      <c r="AG5" s="398">
        <f>IF(AD5="","",(AF5-AD5))</f>
        <v>0</v>
      </c>
    </row>
    <row r="6" spans="2:33" s="327" customFormat="1" ht="12.75" customHeight="1" x14ac:dyDescent="0.2">
      <c r="B6" s="385">
        <v>2015007</v>
      </c>
      <c r="C6" s="386"/>
      <c r="D6" s="387" t="s">
        <v>51</v>
      </c>
      <c r="E6" s="387" t="s">
        <v>26</v>
      </c>
      <c r="F6" s="388">
        <v>1</v>
      </c>
      <c r="G6" s="389">
        <v>10</v>
      </c>
      <c r="H6" s="389">
        <v>7</v>
      </c>
      <c r="I6" s="389">
        <v>4</v>
      </c>
      <c r="J6" s="390" t="s">
        <v>47</v>
      </c>
      <c r="K6" s="391"/>
      <c r="L6" s="391"/>
      <c r="M6" s="391"/>
      <c r="N6" s="399"/>
      <c r="O6" s="399"/>
      <c r="P6" s="399"/>
      <c r="Q6" s="400"/>
      <c r="R6" s="401" t="s">
        <v>47</v>
      </c>
      <c r="T6" s="395"/>
      <c r="U6" s="264">
        <f>IF(V6&lt;=0,"",(((V6-$E$1)/7)+1))</f>
        <v>11.714285714285714</v>
      </c>
      <c r="V6" s="396">
        <v>42080</v>
      </c>
      <c r="W6" s="324" t="s">
        <v>49</v>
      </c>
      <c r="X6" s="324"/>
      <c r="Y6" s="397">
        <v>18</v>
      </c>
      <c r="Z6" s="319"/>
      <c r="AA6" s="402"/>
      <c r="AC6" s="327">
        <f>IF(B6="","",(IFERROR(VLOOKUP(B6,Projecten!A$4:W$2415,5,FALSE),"niet bekend")))</f>
        <v>1</v>
      </c>
      <c r="AD6" s="213">
        <f>IF(AC6="","",(F6/AC6*AF6))</f>
        <v>3303</v>
      </c>
      <c r="AE6" s="266">
        <f>IF(B6="","",(IFERROR(VLOOKUP(B6,Projecten!A$4:W$2415,23,FALSE),"niet bekend")))</f>
        <v>3303</v>
      </c>
      <c r="AF6" s="266">
        <f>IF(B6="","",(IFERROR(VLOOKUP(B6,Projecten!A$4:W$2415,12,FALSE),"niet bekend")))</f>
        <v>3303</v>
      </c>
      <c r="AG6" s="398">
        <f>IF(AD6="","",(AF6-AD6))</f>
        <v>0</v>
      </c>
    </row>
    <row r="7" spans="2:33" s="327" customFormat="1" ht="12.75" customHeight="1" x14ac:dyDescent="0.2">
      <c r="B7" s="385">
        <v>2015008</v>
      </c>
      <c r="C7" s="386"/>
      <c r="D7" s="387" t="s">
        <v>52</v>
      </c>
      <c r="E7" s="387" t="s">
        <v>26</v>
      </c>
      <c r="F7" s="388">
        <v>1</v>
      </c>
      <c r="G7" s="389">
        <v>9</v>
      </c>
      <c r="H7" s="389">
        <v>8</v>
      </c>
      <c r="I7" s="389">
        <v>1</v>
      </c>
      <c r="J7" s="390" t="s">
        <v>47</v>
      </c>
      <c r="K7" s="403"/>
      <c r="L7" s="403"/>
      <c r="M7" s="403"/>
      <c r="N7" s="404"/>
      <c r="O7" s="404"/>
      <c r="P7" s="404"/>
      <c r="Q7" s="404"/>
      <c r="R7" s="405" t="s">
        <v>47</v>
      </c>
      <c r="T7" s="395"/>
      <c r="U7" s="264">
        <f>IF(V7&lt;=0,"",(((V7-$E$1)/7)+1))</f>
        <v>11.714285714285714</v>
      </c>
      <c r="V7" s="396">
        <v>42080</v>
      </c>
      <c r="W7" s="324" t="s">
        <v>49</v>
      </c>
      <c r="X7" s="324"/>
      <c r="Y7" s="397">
        <v>19</v>
      </c>
      <c r="AC7" s="327">
        <f>IF(B7="","",(IFERROR(VLOOKUP(B7,Projecten!A$4:W$2415,5,FALSE),"niet bekend")))</f>
        <v>1</v>
      </c>
      <c r="AD7" s="266">
        <f>IF(AC7="","",(F7/AC7*AF7))</f>
        <v>2060</v>
      </c>
      <c r="AE7" s="266">
        <f>IF(B7="","",(IFERROR(VLOOKUP(B7,Projecten!A$4:W$2415,23,FALSE),"niet bekend")))</f>
        <v>2060</v>
      </c>
      <c r="AF7" s="266">
        <f>IF(B7="","",(IFERROR(VLOOKUP(B7,Projecten!A$4:W$2415,12,FALSE),"niet bekend")))</f>
        <v>2060</v>
      </c>
      <c r="AG7" s="398">
        <f>IF(AD7="","",(AF7-AD7))</f>
        <v>0</v>
      </c>
    </row>
    <row r="8" spans="2:33" s="312" customFormat="1" ht="12.75" customHeight="1" x14ac:dyDescent="0.2">
      <c r="B8" s="299"/>
      <c r="C8" s="406"/>
      <c r="D8" s="300"/>
      <c r="E8" s="300"/>
      <c r="F8" s="302"/>
      <c r="G8" s="300"/>
      <c r="H8" s="300"/>
      <c r="I8" s="300"/>
      <c r="J8" s="302"/>
      <c r="K8" s="407"/>
      <c r="L8" s="407"/>
      <c r="M8" s="407"/>
      <c r="N8" s="407"/>
      <c r="O8" s="407"/>
      <c r="P8" s="407"/>
      <c r="Q8" s="407"/>
      <c r="R8" s="302"/>
      <c r="S8" s="407"/>
      <c r="T8" s="407"/>
      <c r="U8" s="408"/>
      <c r="V8" s="305"/>
      <c r="W8" s="307"/>
      <c r="X8" s="307"/>
      <c r="Y8" s="409"/>
      <c r="Z8" s="410"/>
      <c r="AA8" s="411"/>
      <c r="AD8" s="311"/>
      <c r="AE8" s="311"/>
      <c r="AF8" s="311"/>
      <c r="AG8" s="412"/>
    </row>
    <row r="9" spans="2:33" s="236" customFormat="1" ht="12.75" customHeight="1" x14ac:dyDescent="0.2">
      <c r="B9" s="372"/>
      <c r="C9" s="373"/>
      <c r="D9" s="374">
        <f>SUM(G9:I9)</f>
        <v>83</v>
      </c>
      <c r="E9" s="375"/>
      <c r="F9" s="376">
        <f>SUM(F10:F15)</f>
        <v>5</v>
      </c>
      <c r="G9" s="375">
        <f>SUM(G10:G15)</f>
        <v>45</v>
      </c>
      <c r="H9" s="375">
        <f>SUM(H10:H15)</f>
        <v>24</v>
      </c>
      <c r="I9" s="375">
        <f>SUM(I10:I15)</f>
        <v>14</v>
      </c>
      <c r="J9" s="376"/>
      <c r="K9" s="413"/>
      <c r="L9" s="413"/>
      <c r="M9" s="413"/>
      <c r="N9" s="413"/>
      <c r="O9" s="413"/>
      <c r="P9" s="413"/>
      <c r="Q9" s="413"/>
      <c r="R9" s="376"/>
      <c r="S9" s="377">
        <v>12</v>
      </c>
      <c r="T9" s="377"/>
      <c r="U9" s="377"/>
      <c r="V9" s="378"/>
      <c r="W9" s="379"/>
      <c r="X9" s="380">
        <f>SUM(Y9:Y14)</f>
        <v>72</v>
      </c>
      <c r="Y9" s="381"/>
      <c r="Z9" s="382">
        <f>$Z$1</f>
        <v>142</v>
      </c>
      <c r="AA9" s="383">
        <f>X9-Z9</f>
        <v>-70</v>
      </c>
      <c r="AC9" s="236" t="str">
        <f>IF(B9="","",(IFERROR(VLOOKUP(B9,Projecten!A$4:W$2415,5,FALSE),"niet bekend")))</f>
        <v/>
      </c>
      <c r="AD9" s="235">
        <f>SUM(AD10:AD15)</f>
        <v>11020</v>
      </c>
      <c r="AE9" s="235" t="str">
        <f>IF(B9="","",(IFERROR(VLOOKUP(B9,Projecten!A$4:W$2415,23,FALSE),"niet bekend")))</f>
        <v/>
      </c>
      <c r="AF9" s="235" t="str">
        <f>IF(B9="","",(IFERROR(VLOOKUP(B9,Projecten!A$4:W$2415,12,FALSE),"niet bekend")))</f>
        <v/>
      </c>
      <c r="AG9" s="384"/>
    </row>
    <row r="10" spans="2:33" s="327" customFormat="1" ht="12.75" customHeight="1" x14ac:dyDescent="0.2">
      <c r="B10" s="385">
        <v>2015009</v>
      </c>
      <c r="C10" s="386"/>
      <c r="D10" s="387" t="s">
        <v>94</v>
      </c>
      <c r="E10" s="387" t="s">
        <v>26</v>
      </c>
      <c r="F10" s="388">
        <v>1</v>
      </c>
      <c r="G10" s="389">
        <v>8</v>
      </c>
      <c r="H10" s="389">
        <v>5</v>
      </c>
      <c r="I10" s="389">
        <v>3</v>
      </c>
      <c r="J10" s="390" t="s">
        <v>47</v>
      </c>
      <c r="K10" s="403"/>
      <c r="L10" s="403"/>
      <c r="M10" s="403"/>
      <c r="N10" s="414"/>
      <c r="O10" s="414"/>
      <c r="P10" s="414"/>
      <c r="Q10" s="414"/>
      <c r="R10" s="403" t="s">
        <v>47</v>
      </c>
      <c r="T10" s="395"/>
      <c r="U10" s="264">
        <f>IF(V10&lt;=0,"",(((V10-$E$1)/7)+1))</f>
        <v>12.714285714285714</v>
      </c>
      <c r="V10" s="396">
        <v>42087</v>
      </c>
      <c r="W10" s="324" t="s">
        <v>49</v>
      </c>
      <c r="X10" s="324"/>
      <c r="Y10" s="397">
        <v>14</v>
      </c>
      <c r="AC10" s="327">
        <f>IF(B10="","",(IFERROR(VLOOKUP(B10,Projecten!A$4:W$2415,5,FALSE),"niet bekend")))</f>
        <v>1</v>
      </c>
      <c r="AD10" s="266">
        <f>IF(AC10="","",(F10/AC10*AF10))</f>
        <v>2109</v>
      </c>
      <c r="AE10" s="266">
        <f>IF(B10="","",(IFERROR(VLOOKUP(B10,Projecten!A$4:W$2415,23,FALSE),"niet bekend")))</f>
        <v>2109</v>
      </c>
      <c r="AF10" s="266">
        <f>IF(B10="","",(IFERROR(VLOOKUP(B10,Projecten!A$4:W$2415,12,FALSE),"niet bekend")))</f>
        <v>2109</v>
      </c>
      <c r="AG10" s="398">
        <f>IF(AD10="","",(AF10-AD10))</f>
        <v>0</v>
      </c>
    </row>
    <row r="11" spans="2:33" s="327" customFormat="1" ht="12.75" customHeight="1" x14ac:dyDescent="0.2">
      <c r="B11" s="385">
        <v>2015012</v>
      </c>
      <c r="C11" s="386"/>
      <c r="D11" s="387" t="s">
        <v>33</v>
      </c>
      <c r="E11" s="387" t="s">
        <v>26</v>
      </c>
      <c r="F11" s="388">
        <v>1</v>
      </c>
      <c r="G11" s="389">
        <v>11</v>
      </c>
      <c r="H11" s="389">
        <v>6</v>
      </c>
      <c r="I11" s="389">
        <v>3</v>
      </c>
      <c r="J11" s="390" t="s">
        <v>47</v>
      </c>
      <c r="K11" s="322"/>
      <c r="L11" s="322"/>
      <c r="M11" s="322"/>
      <c r="N11" s="415"/>
      <c r="O11" s="415"/>
      <c r="P11" s="415"/>
      <c r="Q11" s="415"/>
      <c r="R11" s="322" t="s">
        <v>47</v>
      </c>
      <c r="T11" s="395"/>
      <c r="U11" s="264">
        <f>IF(V11&lt;=0,"",(((V11-'In Productie'!$E$1)/7)+1))</f>
        <v>-123</v>
      </c>
      <c r="V11" s="396">
        <v>42101</v>
      </c>
      <c r="W11" s="324" t="s">
        <v>49</v>
      </c>
      <c r="X11" s="324"/>
      <c r="Y11" s="397">
        <v>15</v>
      </c>
      <c r="AC11" s="327">
        <f>IF(B11="","",(IFERROR(VLOOKUP(B11,Projecten!A$4:W$2415,5,FALSE),"niet bekend")))</f>
        <v>1</v>
      </c>
      <c r="AD11" s="266">
        <f>IF(AC11="","",(F11/AC11*AF11))</f>
        <v>2133</v>
      </c>
      <c r="AE11" s="266">
        <f>IF(B11="","",(IFERROR(VLOOKUP(B11,Projecten!A$4:W$2415,23,FALSE),"niet bekend")))</f>
        <v>2133</v>
      </c>
      <c r="AF11" s="266">
        <f>IF(B11="","",(IFERROR(VLOOKUP(B11,Projecten!A$4:W$2415,12,FALSE),"niet bekend")))</f>
        <v>2133</v>
      </c>
      <c r="AG11" s="398">
        <f>IF(AD11="","",(AF11-AD11))</f>
        <v>0</v>
      </c>
    </row>
    <row r="12" spans="2:33" s="327" customFormat="1" ht="12.75" customHeight="1" x14ac:dyDescent="0.2">
      <c r="B12" s="385">
        <v>2015010</v>
      </c>
      <c r="C12" s="386"/>
      <c r="D12" s="387" t="s">
        <v>31</v>
      </c>
      <c r="E12" s="387" t="s">
        <v>26</v>
      </c>
      <c r="F12" s="388">
        <v>1</v>
      </c>
      <c r="G12" s="389">
        <v>8</v>
      </c>
      <c r="H12" s="389">
        <v>4</v>
      </c>
      <c r="I12" s="389">
        <v>3</v>
      </c>
      <c r="J12" s="390" t="s">
        <v>47</v>
      </c>
      <c r="K12" s="322"/>
      <c r="L12" s="322"/>
      <c r="M12" s="322"/>
      <c r="N12" s="416"/>
      <c r="O12" s="416"/>
      <c r="P12" s="416"/>
      <c r="Q12" s="416"/>
      <c r="R12" s="322" t="s">
        <v>47</v>
      </c>
      <c r="T12" s="395"/>
      <c r="U12" s="264">
        <f>IF(V12&lt;=0,"",(((V12-$E$1)/7)+1))</f>
        <v>12.714285714285714</v>
      </c>
      <c r="V12" s="396">
        <v>42087</v>
      </c>
      <c r="W12" s="324" t="s">
        <v>49</v>
      </c>
      <c r="X12" s="324"/>
      <c r="Y12" s="397">
        <v>14</v>
      </c>
      <c r="AC12" s="327">
        <f>IF(B12="","",(IFERROR(VLOOKUP(B12,Projecten!A$4:W$2415,5,FALSE),"niet bekend")))</f>
        <v>1</v>
      </c>
      <c r="AD12" s="266">
        <f>IF(AC12="","",(F12/AC12*AF12))</f>
        <v>2296</v>
      </c>
      <c r="AE12" s="266">
        <f>IF(B12="","",(IFERROR(VLOOKUP(B12,Projecten!A$4:W$2415,23,FALSE),"niet bekend")))</f>
        <v>2296</v>
      </c>
      <c r="AF12" s="266">
        <f>IF(B12="","",(IFERROR(VLOOKUP(B12,Projecten!A$4:W$2415,12,FALSE),"niet bekend")))</f>
        <v>2296</v>
      </c>
      <c r="AG12" s="398">
        <f>IF(AD12="","",(AF12-AD12))</f>
        <v>0</v>
      </c>
    </row>
    <row r="13" spans="2:33" s="327" customFormat="1" ht="12.75" customHeight="1" x14ac:dyDescent="0.2">
      <c r="B13" s="385">
        <v>2015011</v>
      </c>
      <c r="C13" s="386"/>
      <c r="D13" s="387" t="s">
        <v>32</v>
      </c>
      <c r="E13" s="387" t="s">
        <v>26</v>
      </c>
      <c r="F13" s="388">
        <v>1</v>
      </c>
      <c r="G13" s="389">
        <v>8</v>
      </c>
      <c r="H13" s="389">
        <v>5</v>
      </c>
      <c r="I13" s="389">
        <v>3</v>
      </c>
      <c r="J13" s="390" t="s">
        <v>47</v>
      </c>
      <c r="K13" s="391"/>
      <c r="L13" s="391"/>
      <c r="M13" s="391"/>
      <c r="N13" s="417"/>
      <c r="O13" s="417"/>
      <c r="P13" s="417"/>
      <c r="Q13" s="418"/>
      <c r="R13" s="419" t="s">
        <v>47</v>
      </c>
      <c r="T13" s="395"/>
      <c r="U13" s="264">
        <f>IF(V13&lt;=0,"",(((V13-$E$1)/7)+1))</f>
        <v>13.714285714285714</v>
      </c>
      <c r="V13" s="396">
        <v>42094</v>
      </c>
      <c r="W13" s="324" t="s">
        <v>49</v>
      </c>
      <c r="X13" s="324"/>
      <c r="Y13" s="397">
        <v>14</v>
      </c>
      <c r="AC13" s="327">
        <f>IF(B13="","",(IFERROR(VLOOKUP(B13,Projecten!A$4:W$2415,5,FALSE),"niet bekend")))</f>
        <v>1</v>
      </c>
      <c r="AD13" s="266">
        <f>IF(AC13="","",(F13/AC13*AF13))</f>
        <v>2191</v>
      </c>
      <c r="AE13" s="266">
        <f>IF(B13="","",(IFERROR(VLOOKUP(B13,Projecten!A$4:W$2415,23,FALSE),"niet bekend")))</f>
        <v>2191</v>
      </c>
      <c r="AF13" s="266">
        <f>IF(B13="","",(IFERROR(VLOOKUP(B13,Projecten!A$4:W$2415,12,FALSE),"niet bekend")))</f>
        <v>2191</v>
      </c>
      <c r="AG13" s="398">
        <f>IF(AD13="","",(AF13-AD13))</f>
        <v>0</v>
      </c>
    </row>
    <row r="14" spans="2:33" s="327" customFormat="1" ht="12.75" customHeight="1" x14ac:dyDescent="0.2">
      <c r="B14" s="385">
        <v>2015013</v>
      </c>
      <c r="C14" s="386"/>
      <c r="D14" s="387" t="s">
        <v>34</v>
      </c>
      <c r="E14" s="387" t="s">
        <v>26</v>
      </c>
      <c r="F14" s="388">
        <v>1</v>
      </c>
      <c r="G14" s="389">
        <v>10</v>
      </c>
      <c r="H14" s="389">
        <v>4</v>
      </c>
      <c r="I14" s="389">
        <v>2</v>
      </c>
      <c r="J14" s="390" t="s">
        <v>47</v>
      </c>
      <c r="K14" s="391"/>
      <c r="L14" s="391"/>
      <c r="M14" s="391"/>
      <c r="N14" s="403"/>
      <c r="O14" s="403"/>
      <c r="P14" s="403"/>
      <c r="Q14" s="403"/>
      <c r="R14" s="403" t="s">
        <v>47</v>
      </c>
      <c r="T14" s="395"/>
      <c r="U14" s="264">
        <f>IF(V14&lt;=0,"",(((V14-$E$1)/7)+1))</f>
        <v>14.714285714285714</v>
      </c>
      <c r="V14" s="396">
        <v>42101</v>
      </c>
      <c r="W14" s="324" t="s">
        <v>49</v>
      </c>
      <c r="X14" s="324"/>
      <c r="Y14" s="397">
        <v>15</v>
      </c>
      <c r="AC14" s="327">
        <f>IF(B14="","",(IFERROR(VLOOKUP(B14,Projecten!A$4:W$2415,5,FALSE),"niet bekend")))</f>
        <v>1</v>
      </c>
      <c r="AD14" s="266">
        <f>IF(AC14="","",(F14/AC14*AF14))</f>
        <v>2291</v>
      </c>
      <c r="AE14" s="266">
        <f>IF(B14="","",(IFERROR(VLOOKUP(B14,Projecten!A$4:W$2415,23,FALSE),"niet bekend")))</f>
        <v>2291</v>
      </c>
      <c r="AF14" s="266">
        <f>IF(B14="","",(IFERROR(VLOOKUP(B14,Projecten!A$4:W$2415,12,FALSE),"niet bekend")))</f>
        <v>2291</v>
      </c>
      <c r="AG14" s="398">
        <f>IF(AD14="","",(AF14-AD14))</f>
        <v>0</v>
      </c>
    </row>
    <row r="15" spans="2:33" s="312" customFormat="1" ht="12.75" customHeight="1" x14ac:dyDescent="0.2">
      <c r="B15" s="299"/>
      <c r="C15" s="406"/>
      <c r="D15" s="300"/>
      <c r="E15" s="300"/>
      <c r="F15" s="302"/>
      <c r="G15" s="300"/>
      <c r="H15" s="300"/>
      <c r="I15" s="300"/>
      <c r="J15" s="302"/>
      <c r="K15" s="407"/>
      <c r="L15" s="407"/>
      <c r="M15" s="407"/>
      <c r="N15" s="407"/>
      <c r="O15" s="407"/>
      <c r="P15" s="407"/>
      <c r="Q15" s="407"/>
      <c r="R15" s="302"/>
      <c r="S15" s="407"/>
      <c r="T15" s="407"/>
      <c r="U15" s="408"/>
      <c r="V15" s="305"/>
      <c r="W15" s="307"/>
      <c r="X15" s="307"/>
      <c r="Y15" s="409"/>
      <c r="Z15" s="410"/>
      <c r="AA15" s="411"/>
      <c r="AD15" s="311"/>
      <c r="AE15" s="311"/>
      <c r="AF15" s="311"/>
      <c r="AG15" s="412"/>
    </row>
    <row r="16" spans="2:33" s="236" customFormat="1" ht="12.75" customHeight="1" x14ac:dyDescent="0.2">
      <c r="B16" s="372"/>
      <c r="C16" s="373"/>
      <c r="D16" s="374">
        <f>SUM(G16:I16)</f>
        <v>38</v>
      </c>
      <c r="E16" s="375"/>
      <c r="F16" s="376">
        <f>SUM(F17:F19)</f>
        <v>2</v>
      </c>
      <c r="G16" s="375">
        <f>SUM(G17:G19)</f>
        <v>20</v>
      </c>
      <c r="H16" s="375">
        <f>SUM(H17:H19)</f>
        <v>12</v>
      </c>
      <c r="I16" s="375">
        <f>SUM(I17:I19)</f>
        <v>6</v>
      </c>
      <c r="J16" s="376"/>
      <c r="K16" s="413"/>
      <c r="L16" s="413"/>
      <c r="M16" s="413"/>
      <c r="N16" s="413"/>
      <c r="O16" s="413"/>
      <c r="P16" s="413"/>
      <c r="Q16" s="413"/>
      <c r="R16" s="376"/>
      <c r="S16" s="377">
        <v>13</v>
      </c>
      <c r="T16" s="377"/>
      <c r="U16" s="420"/>
      <c r="V16" s="378"/>
      <c r="W16" s="379"/>
      <c r="X16" s="380">
        <f>SUM(Y16:Y18)</f>
        <v>31</v>
      </c>
      <c r="Y16" s="381"/>
      <c r="Z16" s="382">
        <f>$Z$1</f>
        <v>142</v>
      </c>
      <c r="AA16" s="383">
        <f>X16-Z16</f>
        <v>-111</v>
      </c>
      <c r="AC16" s="236" t="str">
        <f>IF(B16="","",(IFERROR(VLOOKUP(B16,Projecten!A$4:W$2415,5,FALSE),"niet bekend")))</f>
        <v/>
      </c>
      <c r="AD16" s="235">
        <f>SUM(AD17:AD19)</f>
        <v>4673</v>
      </c>
      <c r="AE16" s="235" t="str">
        <f>IF(B16="","",(IFERROR(VLOOKUP(B16,Projecten!A$4:W$2415,23,FALSE),"niet bekend")))</f>
        <v/>
      </c>
      <c r="AF16" s="235" t="str">
        <f>IF(B16="","",(IFERROR(VLOOKUP(B16,Projecten!A$4:W$2415,12,FALSE),"niet bekend")))</f>
        <v/>
      </c>
      <c r="AG16" s="384"/>
    </row>
    <row r="17" spans="2:33" s="327" customFormat="1" ht="12.75" customHeight="1" x14ac:dyDescent="0.2">
      <c r="B17" s="385">
        <v>2015014</v>
      </c>
      <c r="C17" s="386"/>
      <c r="D17" s="387" t="s">
        <v>35</v>
      </c>
      <c r="E17" s="387" t="s">
        <v>26</v>
      </c>
      <c r="F17" s="388">
        <v>1</v>
      </c>
      <c r="G17" s="389">
        <v>9</v>
      </c>
      <c r="H17" s="389">
        <v>6</v>
      </c>
      <c r="I17" s="389">
        <v>3</v>
      </c>
      <c r="J17" s="390" t="s">
        <v>47</v>
      </c>
      <c r="K17" s="391"/>
      <c r="L17" s="391"/>
      <c r="M17" s="391"/>
      <c r="N17" s="421"/>
      <c r="O17" s="421"/>
      <c r="P17" s="421"/>
      <c r="Q17" s="421"/>
      <c r="R17" s="403" t="s">
        <v>47</v>
      </c>
      <c r="T17" s="395"/>
      <c r="U17" s="264">
        <f>IF(V17&lt;=0,"",(((V17-'In Productie'!$E$1)/7)+1))</f>
        <v>-123</v>
      </c>
      <c r="V17" s="396">
        <v>42101</v>
      </c>
      <c r="W17" s="324" t="s">
        <v>49</v>
      </c>
      <c r="X17" s="324"/>
      <c r="Y17" s="397">
        <v>15</v>
      </c>
      <c r="AC17" s="327">
        <f>IF(B17="","",(IFERROR(VLOOKUP(B17,Projecten!A$4:W$2415,5,FALSE),"niet bekend")))</f>
        <v>1</v>
      </c>
      <c r="AD17" s="266">
        <f>IF(AC17="","",(F17/AC17*AF17))</f>
        <v>2219</v>
      </c>
      <c r="AE17" s="266">
        <f>IF(B17="","",(IFERROR(VLOOKUP(B17,Projecten!A$4:W$2415,23,FALSE),"niet bekend")))</f>
        <v>2219</v>
      </c>
      <c r="AF17" s="266">
        <f>IF(B17="","",(IFERROR(VLOOKUP(B17,Projecten!A$4:W$2415,12,FALSE),"niet bekend")))</f>
        <v>2219</v>
      </c>
      <c r="AG17" s="398">
        <f>IF(AD17="","",(AF17-AD17))</f>
        <v>0</v>
      </c>
    </row>
    <row r="18" spans="2:33" s="327" customFormat="1" ht="12.75" customHeight="1" x14ac:dyDescent="0.2">
      <c r="B18" s="385">
        <v>2015015</v>
      </c>
      <c r="C18" s="386"/>
      <c r="D18" s="387" t="s">
        <v>36</v>
      </c>
      <c r="E18" s="387" t="s">
        <v>26</v>
      </c>
      <c r="F18" s="388">
        <v>1</v>
      </c>
      <c r="G18" s="389">
        <v>11</v>
      </c>
      <c r="H18" s="389">
        <v>6</v>
      </c>
      <c r="I18" s="389">
        <v>3</v>
      </c>
      <c r="J18" s="390" t="s">
        <v>47</v>
      </c>
      <c r="K18" s="403"/>
      <c r="L18" s="403"/>
      <c r="M18" s="403"/>
      <c r="N18" s="388"/>
      <c r="O18" s="388"/>
      <c r="P18" s="388"/>
      <c r="Q18" s="388"/>
      <c r="R18" s="403" t="s">
        <v>47</v>
      </c>
      <c r="T18" s="395"/>
      <c r="U18" s="264">
        <f>IF(V18&lt;=0,"",(((V18-'In Productie'!$E$1)/7)+1))</f>
        <v>-122</v>
      </c>
      <c r="V18" s="396">
        <v>42108</v>
      </c>
      <c r="W18" s="324" t="s">
        <v>49</v>
      </c>
      <c r="X18" s="324"/>
      <c r="Y18" s="397">
        <v>16</v>
      </c>
      <c r="Z18" s="319"/>
      <c r="AA18" s="402"/>
      <c r="AC18" s="327">
        <f>IF(B18="","",(IFERROR(VLOOKUP(B18,Projecten!A$4:W$2415,5,FALSE),"niet bekend")))</f>
        <v>1</v>
      </c>
      <c r="AD18" s="266">
        <f>IF(AC18="","",(F18/AC18*AF18))</f>
        <v>2454</v>
      </c>
      <c r="AE18" s="266">
        <f>IF(B18="","",(IFERROR(VLOOKUP(B18,Projecten!A$4:W$2415,23,FALSE),"niet bekend")))</f>
        <v>2454</v>
      </c>
      <c r="AF18" s="266">
        <f>IF(B18="","",(IFERROR(VLOOKUP(B18,Projecten!A$4:W$2415,12,FALSE),"niet bekend")))</f>
        <v>2454</v>
      </c>
      <c r="AG18" s="398">
        <f>IF(AD18="","",(AF18-AD18))</f>
        <v>0</v>
      </c>
    </row>
    <row r="19" spans="2:33" s="312" customFormat="1" ht="12.75" customHeight="1" x14ac:dyDescent="0.2">
      <c r="B19" s="299"/>
      <c r="C19" s="406"/>
      <c r="D19" s="300"/>
      <c r="E19" s="300"/>
      <c r="F19" s="302"/>
      <c r="G19" s="300"/>
      <c r="H19" s="300"/>
      <c r="I19" s="300"/>
      <c r="J19" s="302"/>
      <c r="K19" s="407"/>
      <c r="L19" s="407"/>
      <c r="M19" s="407"/>
      <c r="N19" s="407"/>
      <c r="O19" s="407"/>
      <c r="P19" s="407"/>
      <c r="Q19" s="407"/>
      <c r="R19" s="302"/>
      <c r="S19" s="407"/>
      <c r="T19" s="407"/>
      <c r="U19" s="408"/>
      <c r="V19" s="305"/>
      <c r="W19" s="307"/>
      <c r="X19" s="307"/>
      <c r="Y19" s="409"/>
      <c r="Z19" s="410"/>
      <c r="AA19" s="411"/>
      <c r="AD19" s="311"/>
      <c r="AE19" s="311"/>
      <c r="AF19" s="311"/>
      <c r="AG19" s="412"/>
    </row>
    <row r="20" spans="2:33" s="236" customFormat="1" ht="12.75" customHeight="1" x14ac:dyDescent="0.2">
      <c r="B20" s="372"/>
      <c r="C20" s="373"/>
      <c r="D20" s="374">
        <f>SUM(G20:I20)</f>
        <v>150</v>
      </c>
      <c r="E20" s="375"/>
      <c r="F20" s="376">
        <f>SUM(F21:F22)</f>
        <v>10</v>
      </c>
      <c r="G20" s="375">
        <f>SUM(G21:G22)</f>
        <v>70</v>
      </c>
      <c r="H20" s="375">
        <f>SUM(H21:H22)</f>
        <v>60</v>
      </c>
      <c r="I20" s="375">
        <f>SUM(I21:I22)</f>
        <v>20</v>
      </c>
      <c r="J20" s="376"/>
      <c r="K20" s="413"/>
      <c r="L20" s="413"/>
      <c r="M20" s="413"/>
      <c r="N20" s="413"/>
      <c r="O20" s="413"/>
      <c r="P20" s="413"/>
      <c r="Q20" s="413"/>
      <c r="R20" s="376"/>
      <c r="S20" s="377">
        <v>14</v>
      </c>
      <c r="T20" s="377"/>
      <c r="U20" s="420"/>
      <c r="V20" s="378"/>
      <c r="W20" s="379"/>
      <c r="X20" s="380">
        <f>SUM(Y20:Y22)</f>
        <v>148</v>
      </c>
      <c r="Y20" s="381"/>
      <c r="Z20" s="382">
        <f>'In Productie'!$AB$1</f>
        <v>400</v>
      </c>
      <c r="AA20" s="383">
        <f>X20-Z20</f>
        <v>-252</v>
      </c>
      <c r="AC20" s="236" t="str">
        <f>IF(B20="","",(IFERROR(VLOOKUP(B20,Projecten!A$4:W$2415,5,FALSE),"niet bekend")))</f>
        <v/>
      </c>
      <c r="AD20" s="235">
        <f>SUM(AD21:AD23)</f>
        <v>22840</v>
      </c>
      <c r="AE20" s="235" t="str">
        <f>IF(B20="","",(IFERROR(VLOOKUP(B20,Projecten!A$4:W$2415,23,FALSE),"niet bekend")))</f>
        <v/>
      </c>
      <c r="AF20" s="235" t="str">
        <f>IF(B20="","",(IFERROR(VLOOKUP(B20,Projecten!A$4:W$2415,12,FALSE),"niet bekend")))</f>
        <v/>
      </c>
      <c r="AG20" s="384"/>
    </row>
    <row r="21" spans="2:33" ht="12" customHeight="1" x14ac:dyDescent="0.2">
      <c r="B21" s="385">
        <v>2015003</v>
      </c>
      <c r="C21" s="422"/>
      <c r="D21" s="423" t="s">
        <v>75</v>
      </c>
      <c r="E21" s="423" t="s">
        <v>26</v>
      </c>
      <c r="F21" s="424">
        <v>10</v>
      </c>
      <c r="G21" s="273">
        <v>70</v>
      </c>
      <c r="H21" s="273">
        <v>60</v>
      </c>
      <c r="I21" s="273">
        <v>20</v>
      </c>
      <c r="J21" s="390" t="s">
        <v>47</v>
      </c>
      <c r="K21" s="403"/>
      <c r="L21" s="403"/>
      <c r="M21" s="403"/>
      <c r="N21" s="391"/>
      <c r="O21" s="391"/>
      <c r="P21" s="391"/>
      <c r="Q21" s="425"/>
      <c r="R21" s="426"/>
      <c r="S21" s="245"/>
      <c r="U21" s="245">
        <f>IF(V21&lt;=0,"",(((V21-'In Productie'!$E$1)/7)+1))</f>
        <v>-122.85714285714286</v>
      </c>
      <c r="V21" s="427">
        <v>42102</v>
      </c>
      <c r="W21" s="248" t="s">
        <v>48</v>
      </c>
      <c r="X21" s="248"/>
      <c r="Y21" s="428">
        <v>130</v>
      </c>
      <c r="Z21" s="261"/>
      <c r="AC21" s="209">
        <f>IF(B21="","",(IFERROR(VLOOKUP(B21,Projecten!A$4:W$2415,5,FALSE),"niet bekend")))</f>
        <v>10</v>
      </c>
      <c r="AD21" s="213">
        <f>IF(AC21="","",(F21/AC21*AF21))</f>
        <v>22840</v>
      </c>
      <c r="AE21" s="266">
        <f>IF(B21="","",(IFERROR(VLOOKUP(B21,Projecten!A$4:W$2415,23,FALSE),"niet bekend")))</f>
        <v>22840</v>
      </c>
      <c r="AF21" s="266">
        <f>IF(B21="","",(IFERROR(VLOOKUP(B21,Projecten!A$4:W$2415,12,FALSE),"niet bekend")))</f>
        <v>22840</v>
      </c>
      <c r="AG21" s="360">
        <f>IF(AD21="","",(AF21-AD21))</f>
        <v>0</v>
      </c>
    </row>
    <row r="22" spans="2:33" ht="12.75" customHeight="1" x14ac:dyDescent="0.2">
      <c r="B22" s="272"/>
      <c r="C22" s="422"/>
      <c r="D22" s="429" t="s">
        <v>96</v>
      </c>
      <c r="E22" s="429"/>
      <c r="F22" s="430"/>
      <c r="G22" s="429"/>
      <c r="H22" s="429"/>
      <c r="I22" s="429"/>
      <c r="J22" s="430"/>
      <c r="K22" s="322"/>
      <c r="L22" s="322"/>
      <c r="M22" s="322"/>
      <c r="N22" s="403"/>
      <c r="O22" s="403"/>
      <c r="P22" s="403"/>
      <c r="Q22" s="403"/>
      <c r="R22" s="430"/>
      <c r="S22" s="430"/>
      <c r="T22" s="431"/>
      <c r="U22" s="432"/>
      <c r="V22" s="433"/>
      <c r="W22" s="434"/>
      <c r="X22" s="434"/>
      <c r="Y22" s="435">
        <f>4.5*4</f>
        <v>18</v>
      </c>
      <c r="Z22" s="209"/>
      <c r="AA22" s="436"/>
      <c r="AC22" s="209" t="str">
        <f>IF(B22="","",(IFERROR(VLOOKUP(B22,Projecten!A$4:W$2415,5,FALSE),"niet bekend")))</f>
        <v/>
      </c>
      <c r="AD22" s="213" t="str">
        <f>IF(AC22="","",(F22/AC22*AF22))</f>
        <v/>
      </c>
      <c r="AE22" s="266" t="str">
        <f>IF(B22="","",(IFERROR(VLOOKUP(B22,Projecten!A$4:W$2415,23,FALSE),"niet bekend")))</f>
        <v/>
      </c>
      <c r="AF22" s="266" t="str">
        <f>IF(B22="","",(IFERROR(VLOOKUP(B22,Projecten!A$4:W$2415,12,FALSE),"niet bekend")))</f>
        <v/>
      </c>
      <c r="AG22" s="360" t="str">
        <f>IF(AD22="","",(AF22-AD22))</f>
        <v/>
      </c>
    </row>
    <row r="23" spans="2:33" s="312" customFormat="1" ht="12.75" customHeight="1" x14ac:dyDescent="0.2">
      <c r="B23" s="299"/>
      <c r="C23" s="406"/>
      <c r="D23" s="300"/>
      <c r="E23" s="300"/>
      <c r="F23" s="302"/>
      <c r="G23" s="300"/>
      <c r="H23" s="300"/>
      <c r="I23" s="300"/>
      <c r="J23" s="302"/>
      <c r="K23" s="407"/>
      <c r="L23" s="407"/>
      <c r="M23" s="407"/>
      <c r="N23" s="407"/>
      <c r="O23" s="407"/>
      <c r="P23" s="407"/>
      <c r="Q23" s="407"/>
      <c r="R23" s="302"/>
      <c r="S23" s="407"/>
      <c r="T23" s="407"/>
      <c r="U23" s="408"/>
      <c r="V23" s="305"/>
      <c r="W23" s="307"/>
      <c r="X23" s="307"/>
      <c r="Y23" s="409"/>
      <c r="Z23" s="410"/>
      <c r="AA23" s="411"/>
      <c r="AD23" s="311"/>
      <c r="AE23" s="311"/>
      <c r="AF23" s="311"/>
      <c r="AG23" s="412"/>
    </row>
    <row r="24" spans="2:33" s="236" customFormat="1" ht="12" customHeight="1" x14ac:dyDescent="0.2">
      <c r="B24" s="437"/>
      <c r="C24" s="438"/>
      <c r="D24" s="439">
        <f>SUM(G24:I24)</f>
        <v>0</v>
      </c>
      <c r="E24" s="440"/>
      <c r="F24" s="441">
        <f>SUM(F25-F26)</f>
        <v>0</v>
      </c>
      <c r="G24" s="442">
        <f>SUM(G25-G26)</f>
        <v>0</v>
      </c>
      <c r="H24" s="442">
        <f>SUM(H25-H26)</f>
        <v>0</v>
      </c>
      <c r="I24" s="442">
        <f>SUM(I25-I26)</f>
        <v>0</v>
      </c>
      <c r="J24" s="443"/>
      <c r="K24" s="413"/>
      <c r="L24" s="413"/>
      <c r="M24" s="413"/>
      <c r="N24" s="444"/>
      <c r="O24" s="444"/>
      <c r="P24" s="444"/>
      <c r="Q24" s="444"/>
      <c r="R24" s="376"/>
      <c r="S24" s="445">
        <v>15</v>
      </c>
      <c r="T24" s="445"/>
      <c r="U24" s="446"/>
      <c r="V24" s="447"/>
      <c r="W24" s="448">
        <f>SUM(Y24:Y26)</f>
        <v>33</v>
      </c>
      <c r="X24" s="448"/>
      <c r="Y24" s="231"/>
      <c r="Z24" s="382">
        <f>'In Productie'!$AB$1</f>
        <v>400</v>
      </c>
      <c r="AA24" s="383">
        <f>W24-Z24</f>
        <v>-367</v>
      </c>
      <c r="AC24" s="236" t="str">
        <f>IF(B24="","",(IFERROR(VLOOKUP(B24,Projecten!A$4:W$2415,5,FALSE),"niet bekend")))</f>
        <v/>
      </c>
      <c r="AD24" s="235">
        <f>SUM(AD25:AD26)</f>
        <v>0</v>
      </c>
      <c r="AE24" s="235" t="str">
        <f>IF(B24="","",(IFERROR(VLOOKUP(B24,Projecten!A$4:W$2415,23,FALSE),"niet bekend")))</f>
        <v/>
      </c>
      <c r="AF24" s="235" t="str">
        <f>IF(B24="","",(IFERROR(VLOOKUP(B24,Projecten!A$4:W$2415,12,FALSE),"niet bekend")))</f>
        <v/>
      </c>
      <c r="AG24" s="384"/>
    </row>
    <row r="25" spans="2:33" ht="12" customHeight="1" x14ac:dyDescent="0.2">
      <c r="B25" s="449"/>
      <c r="C25" s="450"/>
      <c r="D25" s="451" t="s">
        <v>112</v>
      </c>
      <c r="E25" s="452"/>
      <c r="F25" s="453"/>
      <c r="G25" s="452"/>
      <c r="H25" s="452"/>
      <c r="I25" s="452"/>
      <c r="J25" s="452"/>
      <c r="K25" s="391"/>
      <c r="L25" s="391"/>
      <c r="M25" s="391"/>
      <c r="N25" s="454"/>
      <c r="O25" s="454"/>
      <c r="P25" s="454"/>
      <c r="Q25" s="455"/>
      <c r="R25" s="453"/>
      <c r="S25" s="456"/>
      <c r="T25" s="457"/>
      <c r="U25" s="458"/>
      <c r="V25" s="459"/>
      <c r="W25" s="460" t="s">
        <v>113</v>
      </c>
      <c r="X25" s="460"/>
      <c r="Y25" s="461">
        <f>8.25*4</f>
        <v>33</v>
      </c>
      <c r="Z25" s="462"/>
      <c r="AA25" s="436"/>
      <c r="AC25" s="209" t="str">
        <f>IF(B25="","",(IFERROR(VLOOKUP(B25,Projecten!A$4:W$2415,5,FALSE),"niet bekend")))</f>
        <v/>
      </c>
      <c r="AD25" s="213" t="str">
        <f>IF(AC25="","",(F25/AC25*AF25))</f>
        <v/>
      </c>
      <c r="AE25" s="266" t="str">
        <f>IF(B25="","",(IFERROR(VLOOKUP(B25,Projecten!A$4:W$2415,23,FALSE),"niet bekend")))</f>
        <v/>
      </c>
      <c r="AF25" s="266" t="str">
        <f>IF(B25="","",(IFERROR(VLOOKUP(B25,Projecten!A$4:W$2415,12,FALSE),"niet bekend")))</f>
        <v/>
      </c>
      <c r="AG25" s="360" t="str">
        <f>IF(AD25="","",(AF25-AD25))</f>
        <v/>
      </c>
    </row>
    <row r="26" spans="2:33" s="312" customFormat="1" x14ac:dyDescent="0.2">
      <c r="B26" s="299"/>
      <c r="C26" s="406"/>
      <c r="D26" s="300"/>
      <c r="E26" s="300"/>
      <c r="F26" s="302"/>
      <c r="G26" s="300"/>
      <c r="H26" s="300"/>
      <c r="I26" s="300"/>
      <c r="J26" s="302"/>
      <c r="K26" s="407"/>
      <c r="L26" s="407"/>
      <c r="M26" s="407"/>
      <c r="N26" s="407"/>
      <c r="O26" s="407"/>
      <c r="P26" s="407"/>
      <c r="Q26" s="407"/>
      <c r="R26" s="302"/>
      <c r="S26" s="407"/>
      <c r="T26" s="407"/>
      <c r="U26" s="408"/>
      <c r="V26" s="305"/>
      <c r="W26" s="307"/>
      <c r="X26" s="307"/>
      <c r="Y26" s="409"/>
      <c r="Z26" s="410"/>
      <c r="AA26" s="411"/>
      <c r="AD26" s="311"/>
      <c r="AE26" s="311"/>
      <c r="AF26" s="311"/>
      <c r="AG26" s="412"/>
    </row>
    <row r="27" spans="2:33" s="236" customFormat="1" ht="12.75" customHeight="1" x14ac:dyDescent="0.2">
      <c r="B27" s="372"/>
      <c r="C27" s="373"/>
      <c r="D27" s="374">
        <f>SUM(G27:I27)</f>
        <v>83</v>
      </c>
      <c r="E27" s="375"/>
      <c r="F27" s="376">
        <f>SUM(F28:F32)</f>
        <v>4</v>
      </c>
      <c r="G27" s="375">
        <f>SUM(G28:G32)</f>
        <v>41</v>
      </c>
      <c r="H27" s="375">
        <f>SUM(H28:H32)</f>
        <v>30</v>
      </c>
      <c r="I27" s="375">
        <f>SUM(I28:I32)</f>
        <v>12</v>
      </c>
      <c r="J27" s="376"/>
      <c r="K27" s="413"/>
      <c r="L27" s="413"/>
      <c r="M27" s="413"/>
      <c r="N27" s="376"/>
      <c r="O27" s="376"/>
      <c r="P27" s="376"/>
      <c r="Q27" s="376"/>
      <c r="R27" s="376"/>
      <c r="S27" s="377">
        <v>16</v>
      </c>
      <c r="T27" s="377"/>
      <c r="U27" s="420"/>
      <c r="V27" s="378"/>
      <c r="W27" s="379"/>
      <c r="X27" s="380">
        <f>SUM(Y27:Y32)</f>
        <v>70</v>
      </c>
      <c r="Y27" s="231"/>
      <c r="Z27" s="463">
        <f>$Z$1</f>
        <v>142</v>
      </c>
      <c r="AA27" s="232">
        <f>X27-Z27</f>
        <v>-72</v>
      </c>
      <c r="AC27" s="236" t="str">
        <f>IF(B27="","",(IFERROR(VLOOKUP(B27,Projecten!A$4:W$2415,5,FALSE),"niet bekend")))</f>
        <v/>
      </c>
      <c r="AD27" s="235">
        <f>SUM(AD28:AD33)</f>
        <v>9552</v>
      </c>
      <c r="AE27" s="235" t="str">
        <f>IF(B27="","",(IFERROR(VLOOKUP(B27,Projecten!A$4:W$2415,23,FALSE),"niet bekend")))</f>
        <v/>
      </c>
      <c r="AF27" s="235" t="str">
        <f>IF(B27="","",(IFERROR(VLOOKUP(B27,Projecten!A$4:W$2415,12,FALSE),"niet bekend")))</f>
        <v/>
      </c>
      <c r="AG27" s="384"/>
    </row>
    <row r="28" spans="2:33" s="327" customFormat="1" ht="12.75" customHeight="1" x14ac:dyDescent="0.2">
      <c r="B28" s="385">
        <v>2015019</v>
      </c>
      <c r="C28" s="386"/>
      <c r="D28" s="389" t="s">
        <v>88</v>
      </c>
      <c r="E28" s="389" t="s">
        <v>26</v>
      </c>
      <c r="F28" s="388">
        <v>1</v>
      </c>
      <c r="G28" s="389">
        <v>11</v>
      </c>
      <c r="H28" s="389">
        <v>9</v>
      </c>
      <c r="I28" s="389">
        <v>3</v>
      </c>
      <c r="J28" s="464" t="s">
        <v>72</v>
      </c>
      <c r="K28" s="403"/>
      <c r="L28" s="403"/>
      <c r="M28" s="403"/>
      <c r="N28" s="388" t="s">
        <v>47</v>
      </c>
      <c r="O28" s="388" t="s">
        <v>47</v>
      </c>
      <c r="P28" s="388" t="s">
        <v>47</v>
      </c>
      <c r="Q28" s="388"/>
      <c r="R28" s="388" t="s">
        <v>47</v>
      </c>
      <c r="S28" s="403"/>
      <c r="T28" s="465"/>
      <c r="U28" s="264">
        <f>IF(V28&lt;=0,"",(((V28-$E$1)/7)+1))</f>
        <v>16.714285714285715</v>
      </c>
      <c r="V28" s="396">
        <v>42115</v>
      </c>
      <c r="W28" s="324" t="s">
        <v>49</v>
      </c>
      <c r="X28" s="324"/>
      <c r="Y28" s="324">
        <v>17</v>
      </c>
      <c r="Z28" s="466"/>
      <c r="AA28" s="318"/>
      <c r="AC28" s="327">
        <f>IF(B28="","",(IFERROR(VLOOKUP(B28,Projecten!A$4:W$2415,5,FALSE),"niet bekend")))</f>
        <v>1</v>
      </c>
      <c r="AD28" s="266">
        <f>IF(AC28="","",(F28/AC28*AF28))</f>
        <v>2600</v>
      </c>
      <c r="AE28" s="266">
        <f>IF(B28="","",(IFERROR(VLOOKUP(B28,Projecten!A$4:W$2415,23,FALSE),"niet bekend")))</f>
        <v>2600</v>
      </c>
      <c r="AF28" s="266">
        <f>IF(B28="","",(IFERROR(VLOOKUP(B28,Projecten!A$4:W$2415,12,FALSE),"niet bekend")))</f>
        <v>2600</v>
      </c>
      <c r="AG28" s="398">
        <f>IF(AD28="","",(AF28-AD28))</f>
        <v>0</v>
      </c>
    </row>
    <row r="29" spans="2:33" s="327" customFormat="1" ht="12.75" customHeight="1" x14ac:dyDescent="0.2">
      <c r="B29" s="385">
        <v>2015022</v>
      </c>
      <c r="C29" s="386"/>
      <c r="D29" s="389" t="s">
        <v>74</v>
      </c>
      <c r="E29" s="389" t="s">
        <v>26</v>
      </c>
      <c r="F29" s="388">
        <v>1</v>
      </c>
      <c r="G29" s="389">
        <v>8</v>
      </c>
      <c r="H29" s="389">
        <v>5</v>
      </c>
      <c r="I29" s="389">
        <v>3</v>
      </c>
      <c r="J29" s="467" t="s">
        <v>72</v>
      </c>
      <c r="K29" s="403"/>
      <c r="L29" s="403"/>
      <c r="M29" s="403"/>
      <c r="N29" s="391" t="s">
        <v>47</v>
      </c>
      <c r="O29" s="391" t="s">
        <v>47</v>
      </c>
      <c r="P29" s="391" t="s">
        <v>47</v>
      </c>
      <c r="Q29" s="391"/>
      <c r="R29" s="391" t="s">
        <v>47</v>
      </c>
      <c r="T29" s="395"/>
      <c r="U29" s="264">
        <f>IF(V29&lt;=0,"",(((V29-$E$1)/7)+1))</f>
        <v>17.714285714285715</v>
      </c>
      <c r="V29" s="396">
        <v>42122</v>
      </c>
      <c r="W29" s="327" t="s">
        <v>49</v>
      </c>
      <c r="Y29" s="324">
        <v>14</v>
      </c>
      <c r="Z29" s="318"/>
      <c r="AA29" s="318"/>
      <c r="AC29" s="327">
        <f>IF(B29="","",(IFERROR(VLOOKUP(B29,Projecten!A$4:W$2415,5,FALSE),"niet bekend")))</f>
        <v>1</v>
      </c>
      <c r="AD29" s="266">
        <f>IF(AC29="","",(F29/AC29*AF29))</f>
        <v>2401</v>
      </c>
      <c r="AE29" s="266">
        <f>IF(B29="","",(IFERROR(VLOOKUP(B29,Projecten!A$4:W$2415,23,FALSE),"niet bekend")))</f>
        <v>2401</v>
      </c>
      <c r="AF29" s="266">
        <f>IF(B29="","",(IFERROR(VLOOKUP(B29,Projecten!A$4:W$2415,12,FALSE),"niet bekend")))</f>
        <v>2401</v>
      </c>
      <c r="AG29" s="398">
        <f>IF(AD29="","",(AF29-AD29))</f>
        <v>0</v>
      </c>
    </row>
    <row r="30" spans="2:33" s="327" customFormat="1" ht="12.75" customHeight="1" x14ac:dyDescent="0.2">
      <c r="B30" s="385">
        <v>2015017</v>
      </c>
      <c r="C30" s="386"/>
      <c r="D30" s="387" t="s">
        <v>86</v>
      </c>
      <c r="E30" s="387" t="s">
        <v>26</v>
      </c>
      <c r="F30" s="388">
        <v>1</v>
      </c>
      <c r="G30" s="389">
        <v>8</v>
      </c>
      <c r="H30" s="389">
        <v>5</v>
      </c>
      <c r="I30" s="389">
        <v>3</v>
      </c>
      <c r="J30" s="464" t="s">
        <v>47</v>
      </c>
      <c r="K30" s="403"/>
      <c r="L30" s="403"/>
      <c r="M30" s="403"/>
      <c r="N30" s="419" t="s">
        <v>47</v>
      </c>
      <c r="O30" s="419" t="s">
        <v>47</v>
      </c>
      <c r="P30" s="419" t="s">
        <v>47</v>
      </c>
      <c r="Q30" s="419"/>
      <c r="R30" s="419" t="s">
        <v>47</v>
      </c>
      <c r="S30" s="403"/>
      <c r="T30" s="465"/>
      <c r="U30" s="264">
        <f>IF(V30&lt;=0,"",(((V30-'Reeds geproduceerd'!$E$1)/7)+1))</f>
        <v>15.714285714285714</v>
      </c>
      <c r="V30" s="396">
        <v>42108</v>
      </c>
      <c r="W30" s="324" t="s">
        <v>49</v>
      </c>
      <c r="X30" s="324"/>
      <c r="Y30" s="324">
        <v>14</v>
      </c>
      <c r="Z30" s="466"/>
      <c r="AA30" s="318"/>
      <c r="AC30" s="327">
        <f>IF(B30="","",(IFERROR(VLOOKUP(B30,Projecten!A$4:W$2415,5,FALSE),"niet bekend")))</f>
        <v>1</v>
      </c>
      <c r="AD30" s="266">
        <f>IF(AC30="","",(F30/AC30*AF30))</f>
        <v>2128</v>
      </c>
      <c r="AE30" s="266">
        <f>IF(B30="","",(IFERROR(VLOOKUP(B30,Projecten!A$4:W$2415,23,FALSE),"niet bekend")))</f>
        <v>2128</v>
      </c>
      <c r="AF30" s="266">
        <f>IF(B30="","",(IFERROR(VLOOKUP(B30,Projecten!A$4:W$2415,12,FALSE),"niet bekend")))</f>
        <v>2128</v>
      </c>
      <c r="AG30" s="398">
        <f>IF(AD30="","",(AF30-AD30))</f>
        <v>0</v>
      </c>
    </row>
    <row r="31" spans="2:33" s="327" customFormat="1" ht="12.75" customHeight="1" x14ac:dyDescent="0.2">
      <c r="B31" s="385">
        <v>2015018</v>
      </c>
      <c r="C31" s="386"/>
      <c r="D31" s="389" t="s">
        <v>87</v>
      </c>
      <c r="E31" s="389" t="s">
        <v>26</v>
      </c>
      <c r="F31" s="388">
        <v>1</v>
      </c>
      <c r="G31" s="389">
        <v>11</v>
      </c>
      <c r="H31" s="389">
        <v>9</v>
      </c>
      <c r="I31" s="389">
        <v>3</v>
      </c>
      <c r="J31" s="464" t="s">
        <v>72</v>
      </c>
      <c r="K31" s="322"/>
      <c r="L31" s="322"/>
      <c r="M31" s="322"/>
      <c r="N31" s="388" t="s">
        <v>47</v>
      </c>
      <c r="O31" s="388" t="s">
        <v>47</v>
      </c>
      <c r="P31" s="388" t="s">
        <v>47</v>
      </c>
      <c r="Q31" s="388"/>
      <c r="R31" s="388" t="s">
        <v>47</v>
      </c>
      <c r="S31" s="403"/>
      <c r="T31" s="465"/>
      <c r="U31" s="264">
        <f>IF(V31&lt;=0,"",(((V31-$E$1)/7)+1))</f>
        <v>15.714285714285714</v>
      </c>
      <c r="V31" s="396">
        <v>42108</v>
      </c>
      <c r="W31" s="324" t="s">
        <v>49</v>
      </c>
      <c r="X31" s="324"/>
      <c r="Y31" s="324">
        <v>17</v>
      </c>
      <c r="Z31" s="466"/>
      <c r="AA31" s="468"/>
      <c r="AC31" s="327">
        <f>IF(B31="","",(IFERROR(VLOOKUP(B31,Projecten!A$4:W$2415,5,FALSE),"niet bekend")))</f>
        <v>1</v>
      </c>
      <c r="AD31" s="266">
        <f>IF(AC31="","",(F31/AC31*AF31))</f>
        <v>2423</v>
      </c>
      <c r="AE31" s="266">
        <f>IF(B31="","",(IFERROR(VLOOKUP(B31,Projecten!A$4:W$2415,23,FALSE),"niet bekend")))</f>
        <v>2423</v>
      </c>
      <c r="AF31" s="266">
        <f>IF(B31="","",(IFERROR(VLOOKUP(B31,Projecten!A$4:W$2415,12,FALSE),"niet bekend")))</f>
        <v>2423</v>
      </c>
      <c r="AG31" s="398">
        <f>IF(AD31="","",(AF31-AD31))</f>
        <v>0</v>
      </c>
    </row>
    <row r="32" spans="2:33" s="327" customFormat="1" ht="12.75" customHeight="1" x14ac:dyDescent="0.2">
      <c r="B32" s="469">
        <v>2015020</v>
      </c>
      <c r="C32" s="470"/>
      <c r="D32" s="471" t="s">
        <v>55</v>
      </c>
      <c r="E32" s="472" t="s">
        <v>54</v>
      </c>
      <c r="F32" s="473">
        <v>0</v>
      </c>
      <c r="G32" s="472">
        <v>3</v>
      </c>
      <c r="H32" s="472">
        <v>2</v>
      </c>
      <c r="I32" s="472">
        <v>0</v>
      </c>
      <c r="J32" s="474" t="s">
        <v>47</v>
      </c>
      <c r="K32" s="403"/>
      <c r="L32" s="403"/>
      <c r="M32" s="403"/>
      <c r="N32" s="403" t="s">
        <v>47</v>
      </c>
      <c r="O32" s="403" t="s">
        <v>47</v>
      </c>
      <c r="P32" s="403" t="s">
        <v>47</v>
      </c>
      <c r="Q32" s="403"/>
      <c r="R32" s="403" t="s">
        <v>47</v>
      </c>
      <c r="S32" s="264"/>
      <c r="T32" s="264"/>
      <c r="U32" s="264">
        <f>IF(V32&lt;=0,"",(((V32-$E$1)/7)+1))</f>
        <v>16.714285714285715</v>
      </c>
      <c r="V32" s="396">
        <v>42115</v>
      </c>
      <c r="W32" s="324" t="s">
        <v>49</v>
      </c>
      <c r="X32" s="324"/>
      <c r="Y32" s="324">
        <v>8</v>
      </c>
      <c r="Z32" s="466"/>
      <c r="AA32" s="318"/>
      <c r="AC32" s="327">
        <f>IF(B32="","",(IFERROR(VLOOKUP(B32,Projecten!A$4:W$2415,5,FALSE),"niet bekend")))</f>
        <v>0</v>
      </c>
      <c r="AD32" s="266"/>
      <c r="AE32" s="266">
        <f>IF(B32="","",(IFERROR(VLOOKUP(B32,Projecten!A$4:W$2415,23,FALSE),"niet bekend")))</f>
        <v>2000</v>
      </c>
      <c r="AF32" s="266">
        <f>IF(B32="","",(IFERROR(VLOOKUP(B32,Projecten!A$4:W$2415,12,FALSE),"niet bekend")))</f>
        <v>2000</v>
      </c>
      <c r="AG32" s="398" t="str">
        <f>IF(AD32="","",(AF32-AD32))</f>
        <v/>
      </c>
    </row>
    <row r="33" spans="2:33" s="312" customFormat="1" x14ac:dyDescent="0.2">
      <c r="B33" s="299"/>
      <c r="C33" s="406"/>
      <c r="D33" s="300"/>
      <c r="E33" s="300"/>
      <c r="F33" s="302"/>
      <c r="G33" s="300"/>
      <c r="H33" s="300"/>
      <c r="I33" s="300"/>
      <c r="J33" s="302"/>
      <c r="K33" s="407"/>
      <c r="L33" s="407"/>
      <c r="M33" s="407"/>
      <c r="N33" s="407"/>
      <c r="O33" s="407"/>
      <c r="P33" s="407"/>
      <c r="Q33" s="407"/>
      <c r="R33" s="302"/>
      <c r="S33" s="407"/>
      <c r="T33" s="407"/>
      <c r="U33" s="408"/>
      <c r="V33" s="305"/>
      <c r="W33" s="307"/>
      <c r="X33" s="307"/>
      <c r="Y33" s="409"/>
      <c r="Z33" s="410"/>
      <c r="AA33" s="411"/>
      <c r="AD33" s="311"/>
      <c r="AE33" s="311"/>
      <c r="AF33" s="311"/>
      <c r="AG33" s="412"/>
    </row>
    <row r="34" spans="2:33" s="236" customFormat="1" ht="12.75" customHeight="1" x14ac:dyDescent="0.2">
      <c r="B34" s="372"/>
      <c r="C34" s="373"/>
      <c r="D34" s="374">
        <f>SUM(G34:I34)</f>
        <v>226</v>
      </c>
      <c r="E34" s="375"/>
      <c r="F34" s="376">
        <f>SUM(F35:F36)</f>
        <v>16</v>
      </c>
      <c r="G34" s="375">
        <f>SUM(G35:G36)</f>
        <v>108</v>
      </c>
      <c r="H34" s="375">
        <f>SUM(H35:H36)</f>
        <v>80</v>
      </c>
      <c r="I34" s="375">
        <f>SUM(I35:I36)</f>
        <v>38</v>
      </c>
      <c r="J34" s="376"/>
      <c r="K34" s="413"/>
      <c r="L34" s="413"/>
      <c r="M34" s="413"/>
      <c r="N34" s="376"/>
      <c r="O34" s="376"/>
      <c r="P34" s="376"/>
      <c r="Q34" s="376"/>
      <c r="R34" s="376"/>
      <c r="S34" s="377">
        <v>17</v>
      </c>
      <c r="T34" s="377"/>
      <c r="U34" s="420"/>
      <c r="V34" s="378"/>
      <c r="W34" s="379"/>
      <c r="X34" s="380">
        <f>SUM(Y34:Y38)</f>
        <v>198</v>
      </c>
      <c r="Y34" s="231"/>
      <c r="Z34" s="463">
        <f>$Z$1</f>
        <v>142</v>
      </c>
      <c r="AA34" s="232">
        <f>X34-Z34</f>
        <v>56</v>
      </c>
      <c r="AC34" s="236" t="str">
        <f>IF(B34="","",(IFERROR(VLOOKUP(B34,Projecten!A$4:W$2415,5,FALSE),"niet bekend")))</f>
        <v/>
      </c>
      <c r="AD34" s="235">
        <f>SUM(AD35:AD38)</f>
        <v>34258</v>
      </c>
      <c r="AE34" s="235" t="str">
        <f>IF(B34="","",(IFERROR(VLOOKUP(B34,Projecten!A$4:W$2415,23,FALSE),"niet bekend")))</f>
        <v/>
      </c>
      <c r="AF34" s="235" t="str">
        <f>IF(B34="","",(IFERROR(VLOOKUP(B34,Projecten!A$4:W$2415,12,FALSE),"niet bekend")))</f>
        <v/>
      </c>
      <c r="AG34" s="384"/>
    </row>
    <row r="35" spans="2:33" ht="12.75" customHeight="1" x14ac:dyDescent="0.2">
      <c r="B35" s="385">
        <v>2015021</v>
      </c>
      <c r="C35" s="422">
        <v>120193</v>
      </c>
      <c r="D35" s="273" t="s">
        <v>95</v>
      </c>
      <c r="E35" s="273" t="s">
        <v>26</v>
      </c>
      <c r="F35" s="424">
        <v>6</v>
      </c>
      <c r="G35" s="273">
        <v>48</v>
      </c>
      <c r="H35" s="273">
        <v>30</v>
      </c>
      <c r="I35" s="273">
        <v>18</v>
      </c>
      <c r="J35" s="475" t="s">
        <v>47</v>
      </c>
      <c r="K35" s="391"/>
      <c r="L35" s="391"/>
      <c r="M35" s="391"/>
      <c r="N35" s="254" t="s">
        <v>47</v>
      </c>
      <c r="O35" s="254" t="s">
        <v>47</v>
      </c>
      <c r="P35" s="254" t="s">
        <v>47</v>
      </c>
      <c r="R35" s="254" t="s">
        <v>47</v>
      </c>
      <c r="S35" s="209"/>
      <c r="T35" s="476"/>
      <c r="U35" s="245">
        <f>IF(V35&lt;=0,"",(((V35-$E$1)/7)+1))</f>
        <v>18.857142857142858</v>
      </c>
      <c r="V35" s="427">
        <v>42130</v>
      </c>
      <c r="W35" s="209" t="s">
        <v>49</v>
      </c>
      <c r="X35" s="209"/>
      <c r="Y35" s="248">
        <v>78</v>
      </c>
      <c r="Z35" s="477"/>
      <c r="AA35" s="478"/>
      <c r="AC35" s="209">
        <f>IF(B35="","",(IFERROR(VLOOKUP(B35,Projecten!A$4:W$2415,5,FALSE),"niet bekend")))</f>
        <v>11</v>
      </c>
      <c r="AD35" s="213">
        <f>IF(AC35="","",(F35/AC35*AF35))</f>
        <v>12617.999999999998</v>
      </c>
      <c r="AE35" s="266">
        <f>IF(B35="","",(IFERROR(VLOOKUP(B35,Projecten!A$4:W$2415,23,FALSE),"niet bekend")))</f>
        <v>23133</v>
      </c>
      <c r="AF35" s="266">
        <f>IF(B35="","",(IFERROR(VLOOKUP(B35,Projecten!A$4:W$2415,12,FALSE),"niet bekend")))</f>
        <v>23133</v>
      </c>
      <c r="AG35" s="360">
        <f>IF(AD35="","",(AF35-AD35))</f>
        <v>10515.000000000002</v>
      </c>
    </row>
    <row r="36" spans="2:33" ht="12.75" customHeight="1" x14ac:dyDescent="0.2">
      <c r="B36" s="385">
        <v>2015004</v>
      </c>
      <c r="C36" s="422">
        <v>120154</v>
      </c>
      <c r="D36" s="423" t="s">
        <v>76</v>
      </c>
      <c r="E36" s="423" t="s">
        <v>26</v>
      </c>
      <c r="F36" s="424">
        <v>10</v>
      </c>
      <c r="G36" s="273">
        <v>60</v>
      </c>
      <c r="H36" s="273">
        <v>50</v>
      </c>
      <c r="I36" s="273">
        <v>20</v>
      </c>
      <c r="J36" s="479" t="s">
        <v>47</v>
      </c>
      <c r="K36" s="322"/>
      <c r="L36" s="322"/>
      <c r="M36" s="322"/>
      <c r="N36" s="419" t="s">
        <v>47</v>
      </c>
      <c r="O36" s="419" t="s">
        <v>47</v>
      </c>
      <c r="P36" s="419" t="s">
        <v>47</v>
      </c>
      <c r="Q36" s="419"/>
      <c r="R36" s="419" t="s">
        <v>47</v>
      </c>
      <c r="S36" s="424"/>
      <c r="T36" s="431"/>
      <c r="U36" s="245">
        <f>IF(V36&lt;=0,"",(((V36-'In Productie'!$E$1)/7)+1))</f>
        <v>-118.71428571428571</v>
      </c>
      <c r="V36" s="427">
        <v>42131</v>
      </c>
      <c r="W36" s="248" t="s">
        <v>48</v>
      </c>
      <c r="X36" s="248"/>
      <c r="Y36" s="248">
        <v>115</v>
      </c>
      <c r="Z36" s="477"/>
      <c r="AA36" s="478"/>
      <c r="AC36" s="209">
        <f>IF(B36="","",(IFERROR(VLOOKUP(B36,Projecten!A$4:W$2415,5,FALSE),"niet bekend")))</f>
        <v>10</v>
      </c>
      <c r="AD36" s="213">
        <f>IF(AC36="","",(F36/AC36*AF36))</f>
        <v>21640</v>
      </c>
      <c r="AE36" s="266">
        <f>IF(B36="","",(IFERROR(VLOOKUP(B36,Projecten!A$4:W$2415,23,FALSE),"niet bekend")))</f>
        <v>21640</v>
      </c>
      <c r="AF36" s="266">
        <f>IF(B36="","",(IFERROR(VLOOKUP(B36,Projecten!A$4:W$2415,12,FALSE),"niet bekend")))</f>
        <v>21640</v>
      </c>
      <c r="AG36" s="360">
        <f>IF(AD36="","",(AF36-AD36))</f>
        <v>0</v>
      </c>
    </row>
    <row r="37" spans="2:33" x14ac:dyDescent="0.2">
      <c r="B37" s="243"/>
      <c r="D37" s="481" t="s">
        <v>118</v>
      </c>
      <c r="K37" s="403"/>
      <c r="L37" s="403"/>
      <c r="M37" s="403"/>
      <c r="Y37" s="482">
        <v>5</v>
      </c>
      <c r="Z37" s="202"/>
      <c r="AA37" s="202"/>
      <c r="AC37" s="209" t="str">
        <f>IF(B37="","",(IFERROR(VLOOKUP(B37,Projecten!A$4:W$2415,5,FALSE),"niet bekend")))</f>
        <v/>
      </c>
      <c r="AD37" s="213" t="str">
        <f>IF(AC37="","",(F37/AC37*AF37))</f>
        <v/>
      </c>
      <c r="AE37" s="266" t="str">
        <f>IF(B37="","",(IFERROR(VLOOKUP(B37,Projecten!A$4:W$2415,23,FALSE),"niet bekend")))</f>
        <v/>
      </c>
      <c r="AF37" s="266" t="str">
        <f>IF(B37="","",(IFERROR(VLOOKUP(B37,Projecten!A$4:W$2415,12,FALSE),"niet bekend")))</f>
        <v/>
      </c>
      <c r="AG37" s="360" t="str">
        <f>IF(AD37="","",(AF37-AD37))</f>
        <v/>
      </c>
    </row>
    <row r="38" spans="2:33" s="312" customFormat="1" ht="12.75" customHeight="1" x14ac:dyDescent="0.2">
      <c r="B38" s="299"/>
      <c r="C38" s="406"/>
      <c r="D38" s="300"/>
      <c r="E38" s="300"/>
      <c r="F38" s="302"/>
      <c r="G38" s="300"/>
      <c r="H38" s="300"/>
      <c r="I38" s="300"/>
      <c r="J38" s="302"/>
      <c r="K38" s="407"/>
      <c r="L38" s="407"/>
      <c r="M38" s="407"/>
      <c r="N38" s="302"/>
      <c r="O38" s="302"/>
      <c r="P38" s="302"/>
      <c r="Q38" s="302"/>
      <c r="R38" s="302"/>
      <c r="S38" s="407"/>
      <c r="T38" s="407"/>
      <c r="U38" s="408"/>
      <c r="V38" s="305"/>
      <c r="W38" s="307"/>
      <c r="X38" s="307"/>
      <c r="Y38" s="307"/>
      <c r="Z38" s="298"/>
      <c r="AA38" s="308"/>
      <c r="AD38" s="311"/>
      <c r="AE38" s="311"/>
      <c r="AF38" s="311"/>
      <c r="AG38" s="412"/>
    </row>
    <row r="39" spans="2:33" s="236" customFormat="1" ht="12.75" customHeight="1" x14ac:dyDescent="0.2">
      <c r="B39" s="372"/>
      <c r="C39" s="373"/>
      <c r="D39" s="374">
        <f>SUM(G39:I39)</f>
        <v>0</v>
      </c>
      <c r="E39" s="375"/>
      <c r="F39" s="376">
        <f>SUM(F40)</f>
        <v>0</v>
      </c>
      <c r="G39" s="375">
        <f>SUM(G40:G41)</f>
        <v>0</v>
      </c>
      <c r="H39" s="375">
        <f>SUM(H40:H41)</f>
        <v>0</v>
      </c>
      <c r="I39" s="375">
        <f>SUM(I40:I41)</f>
        <v>0</v>
      </c>
      <c r="J39" s="376"/>
      <c r="K39" s="413"/>
      <c r="L39" s="413"/>
      <c r="M39" s="413"/>
      <c r="N39" s="376"/>
      <c r="O39" s="376"/>
      <c r="P39" s="376"/>
      <c r="Q39" s="376"/>
      <c r="R39" s="376"/>
      <c r="S39" s="377">
        <v>18</v>
      </c>
      <c r="T39" s="377"/>
      <c r="U39" s="420"/>
      <c r="V39" s="378"/>
      <c r="W39" s="379"/>
      <c r="X39" s="380">
        <f>SUM(Y39:Y41)</f>
        <v>33</v>
      </c>
      <c r="Y39" s="231"/>
      <c r="Z39" s="463">
        <f>'In Productie'!$AB$1</f>
        <v>400</v>
      </c>
      <c r="AA39" s="232">
        <f>X39-Z39</f>
        <v>-367</v>
      </c>
      <c r="AC39" s="236" t="str">
        <f>IF(B39="","",(IFERROR(VLOOKUP(B39,Projecten!A$4:W$2415,5,FALSE),"niet bekend")))</f>
        <v/>
      </c>
      <c r="AD39" s="235">
        <f>SUM(AD40:AD41)</f>
        <v>0</v>
      </c>
      <c r="AE39" s="235" t="str">
        <f>IF(B39="","",(IFERROR(VLOOKUP(B39,Projecten!A$4:W$2415,23,FALSE),"niet bekend")))</f>
        <v/>
      </c>
      <c r="AF39" s="235" t="str">
        <f>IF(B39="","",(IFERROR(VLOOKUP(B39,Projecten!A$4:W$2415,12,FALSE),"niet bekend")))</f>
        <v/>
      </c>
      <c r="AG39" s="384"/>
    </row>
    <row r="40" spans="2:33" ht="12.75" customHeight="1" x14ac:dyDescent="0.2">
      <c r="B40" s="243"/>
      <c r="D40" s="483" t="s">
        <v>97</v>
      </c>
      <c r="E40" s="484"/>
      <c r="F40" s="242"/>
      <c r="G40" s="484"/>
      <c r="H40" s="484"/>
      <c r="I40" s="484"/>
      <c r="J40" s="242"/>
      <c r="K40" s="322"/>
      <c r="L40" s="322"/>
      <c r="M40" s="322"/>
      <c r="N40" s="242"/>
      <c r="O40" s="242"/>
      <c r="P40" s="242"/>
      <c r="Q40" s="242"/>
      <c r="R40" s="242"/>
      <c r="S40" s="245"/>
      <c r="U40" s="245" t="str">
        <f>IF(V40&lt;=0,"",(((V40-'In Productie'!$E$1)/7)+1))</f>
        <v/>
      </c>
      <c r="W40" s="248"/>
      <c r="X40" s="248"/>
      <c r="Y40" s="482">
        <f>4*8.25</f>
        <v>33</v>
      </c>
      <c r="Z40" s="477"/>
      <c r="AA40" s="202"/>
      <c r="AC40" s="209" t="str">
        <f>IF(B40="","",(IFERROR(VLOOKUP(B40,Projecten!A$4:W$2415,5,FALSE),"niet bekend")))</f>
        <v/>
      </c>
      <c r="AD40" s="213" t="str">
        <f>IF(AC40="","",(F40/AC40*AF40))</f>
        <v/>
      </c>
      <c r="AE40" s="266" t="str">
        <f>IF(B40="","",(IFERROR(VLOOKUP(B40,Projecten!A$4:W$2415,23,FALSE),"niet bekend")))</f>
        <v/>
      </c>
      <c r="AF40" s="266" t="str">
        <f>IF(B40="","",(IFERROR(VLOOKUP(B40,Projecten!A$4:W$2415,12,FALSE),"niet bekend")))</f>
        <v/>
      </c>
      <c r="AG40" s="360" t="str">
        <f>IF(AD40="","",(AF40-AD40))</f>
        <v/>
      </c>
    </row>
    <row r="41" spans="2:33" s="312" customFormat="1" ht="12.75" customHeight="1" x14ac:dyDescent="0.2">
      <c r="B41" s="299"/>
      <c r="C41" s="406"/>
      <c r="D41" s="300"/>
      <c r="E41" s="300"/>
      <c r="F41" s="302"/>
      <c r="G41" s="300"/>
      <c r="H41" s="300"/>
      <c r="I41" s="300"/>
      <c r="J41" s="302"/>
      <c r="K41" s="407"/>
      <c r="L41" s="407"/>
      <c r="M41" s="407"/>
      <c r="N41" s="302"/>
      <c r="O41" s="302"/>
      <c r="P41" s="302"/>
      <c r="Q41" s="302"/>
      <c r="R41" s="302"/>
      <c r="S41" s="407"/>
      <c r="T41" s="407"/>
      <c r="U41" s="408"/>
      <c r="V41" s="305"/>
      <c r="W41" s="307"/>
      <c r="X41" s="307"/>
      <c r="Y41" s="307"/>
      <c r="Z41" s="298"/>
      <c r="AA41" s="308"/>
      <c r="AD41" s="311"/>
      <c r="AE41" s="311"/>
      <c r="AF41" s="311"/>
      <c r="AG41" s="412"/>
    </row>
    <row r="42" spans="2:33" s="236" customFormat="1" ht="12.75" customHeight="1" x14ac:dyDescent="0.2">
      <c r="B42" s="372"/>
      <c r="C42" s="373"/>
      <c r="D42" s="374">
        <f>SUM(G42:I42)</f>
        <v>108</v>
      </c>
      <c r="E42" s="375"/>
      <c r="F42" s="376">
        <f>SUM(F43:F49)</f>
        <v>3</v>
      </c>
      <c r="G42" s="375">
        <f>SUM(G43:G49)</f>
        <v>59</v>
      </c>
      <c r="H42" s="375">
        <f>SUM(H43:H49)</f>
        <v>29</v>
      </c>
      <c r="I42" s="375">
        <f>SUM(I43:I49)</f>
        <v>20</v>
      </c>
      <c r="J42" s="376"/>
      <c r="K42" s="413"/>
      <c r="L42" s="413"/>
      <c r="M42" s="413"/>
      <c r="N42" s="376"/>
      <c r="O42" s="376"/>
      <c r="P42" s="376"/>
      <c r="Q42" s="376"/>
      <c r="R42" s="376"/>
      <c r="S42" s="377">
        <v>19</v>
      </c>
      <c r="T42" s="377"/>
      <c r="U42" s="420"/>
      <c r="V42" s="378"/>
      <c r="W42" s="379"/>
      <c r="X42" s="380">
        <f>SUM(Y42:Y49)</f>
        <v>97</v>
      </c>
      <c r="Y42" s="231"/>
      <c r="Z42" s="463">
        <f>$Z$1+15</f>
        <v>157</v>
      </c>
      <c r="AA42" s="232">
        <f>X42-Z42</f>
        <v>-60</v>
      </c>
      <c r="AC42" s="236" t="str">
        <f>IF(B42="","",(IFERROR(VLOOKUP(B42,Projecten!A$4:W$2415,5,FALSE),"niet bekend")))</f>
        <v/>
      </c>
      <c r="AD42" s="235">
        <f>SUM(AD43:AD49)</f>
        <v>8100</v>
      </c>
      <c r="AE42" s="235" t="str">
        <f>IF(B42="","",(IFERROR(VLOOKUP(B42,Projecten!A$4:W$2415,23,FALSE),"niet bekend")))</f>
        <v/>
      </c>
      <c r="AF42" s="235" t="str">
        <f>IF(B42="","",(IFERROR(VLOOKUP(B42,Projecten!A$4:W$2415,12,FALSE),"niet bekend")))</f>
        <v/>
      </c>
      <c r="AG42" s="384"/>
    </row>
    <row r="43" spans="2:33" ht="12.75" customHeight="1" x14ac:dyDescent="0.2">
      <c r="B43" s="243"/>
      <c r="D43" s="483" t="s">
        <v>103</v>
      </c>
      <c r="E43" s="484"/>
      <c r="F43" s="242"/>
      <c r="G43" s="484"/>
      <c r="H43" s="484"/>
      <c r="I43" s="484"/>
      <c r="J43" s="242"/>
      <c r="K43" s="391"/>
      <c r="L43" s="391"/>
      <c r="M43" s="391"/>
      <c r="N43" s="242"/>
      <c r="O43" s="242"/>
      <c r="P43" s="242"/>
      <c r="Q43" s="242"/>
      <c r="R43" s="242"/>
      <c r="S43" s="245"/>
      <c r="U43" s="245" t="str">
        <f>IF(V43&lt;=0,"",(((V43-$E$1)/7)+1))</f>
        <v/>
      </c>
      <c r="W43" s="248"/>
      <c r="X43" s="248"/>
      <c r="Y43" s="482">
        <v>33</v>
      </c>
      <c r="Z43" s="477"/>
      <c r="AA43" s="202"/>
      <c r="AC43" s="209" t="str">
        <f>IF(B43="","",(IFERROR(VLOOKUP(B43,Projecten!A$4:W$2415,5,FALSE),"niet bekend")))</f>
        <v/>
      </c>
      <c r="AD43" s="213" t="str">
        <f t="shared" ref="AD43:AD48" si="0">IF(AC43="","",(F43/AC43*AF43))</f>
        <v/>
      </c>
      <c r="AE43" s="266" t="str">
        <f>IF(B43="","",(IFERROR(VLOOKUP(B43,Projecten!A$4:W$2415,23,FALSE),"niet bekend")))</f>
        <v/>
      </c>
      <c r="AF43" s="266" t="str">
        <f>IF(B43="","",(IFERROR(VLOOKUP(B43,Projecten!A$4:W$2415,12,FALSE),"niet bekend")))</f>
        <v/>
      </c>
      <c r="AG43" s="360" t="str">
        <f t="shared" ref="AG43:AG48" si="1">IF(AD43="","",(AF43-AD43))</f>
        <v/>
      </c>
    </row>
    <row r="44" spans="2:33" ht="12.75" customHeight="1" x14ac:dyDescent="0.2">
      <c r="B44" s="385">
        <v>2015025</v>
      </c>
      <c r="C44" s="422">
        <v>120196</v>
      </c>
      <c r="D44" s="273" t="s">
        <v>109</v>
      </c>
      <c r="E44" s="273" t="s">
        <v>26</v>
      </c>
      <c r="F44" s="424">
        <v>1</v>
      </c>
      <c r="G44" s="273">
        <v>11</v>
      </c>
      <c r="H44" s="273">
        <v>10</v>
      </c>
      <c r="I44" s="273">
        <v>3</v>
      </c>
      <c r="J44" s="403" t="s">
        <v>47</v>
      </c>
      <c r="K44" s="391"/>
      <c r="L44" s="391"/>
      <c r="M44" s="391"/>
      <c r="N44" s="242" t="s">
        <v>47</v>
      </c>
      <c r="O44" s="242" t="s">
        <v>47</v>
      </c>
      <c r="P44" s="242" t="s">
        <v>47</v>
      </c>
      <c r="Q44" s="242"/>
      <c r="R44" s="242" t="s">
        <v>47</v>
      </c>
      <c r="S44" s="245"/>
      <c r="U44" s="245">
        <f>IF(V44&lt;=0,"",(((V44-$E$1)/7)+1))</f>
        <v>18.714285714285715</v>
      </c>
      <c r="V44" s="427">
        <v>42129</v>
      </c>
      <c r="W44" s="209" t="s">
        <v>49</v>
      </c>
      <c r="X44" s="209"/>
      <c r="Y44" s="248">
        <v>17</v>
      </c>
      <c r="Z44" s="477"/>
      <c r="AA44" s="202"/>
      <c r="AC44" s="209">
        <f>IF(B44="","",(IFERROR(VLOOKUP(B44,Projecten!A$4:W$2415,5,FALSE),"niet bekend")))</f>
        <v>1</v>
      </c>
      <c r="AD44" s="213">
        <f t="shared" si="0"/>
        <v>2495</v>
      </c>
      <c r="AE44" s="266">
        <f>IF(B44="","",(IFERROR(VLOOKUP(B44,Projecten!A$4:W$2415,23,FALSE),"niet bekend")))</f>
        <v>2495</v>
      </c>
      <c r="AF44" s="266">
        <f>IF(B44="","",(IFERROR(VLOOKUP(B44,Projecten!A$4:W$2415,12,FALSE),"niet bekend")))</f>
        <v>2495</v>
      </c>
      <c r="AG44" s="360">
        <f t="shared" si="1"/>
        <v>0</v>
      </c>
    </row>
    <row r="45" spans="2:33" ht="12.75" customHeight="1" x14ac:dyDescent="0.2">
      <c r="B45" s="385" t="s">
        <v>157</v>
      </c>
      <c r="C45" s="422"/>
      <c r="D45" s="273" t="s">
        <v>207</v>
      </c>
      <c r="E45" s="273" t="s">
        <v>26</v>
      </c>
      <c r="F45" s="424">
        <v>0</v>
      </c>
      <c r="G45" s="273">
        <v>1</v>
      </c>
      <c r="H45" s="273">
        <v>0</v>
      </c>
      <c r="I45" s="273">
        <v>10</v>
      </c>
      <c r="J45" s="403" t="s">
        <v>47</v>
      </c>
      <c r="K45" s="322"/>
      <c r="L45" s="322"/>
      <c r="M45" s="322"/>
      <c r="N45" s="242" t="s">
        <v>47</v>
      </c>
      <c r="O45" s="242" t="s">
        <v>47</v>
      </c>
      <c r="P45" s="242" t="s">
        <v>47</v>
      </c>
      <c r="Q45" s="242"/>
      <c r="R45" s="242" t="s">
        <v>47</v>
      </c>
      <c r="S45" s="245"/>
      <c r="U45" s="245">
        <f>IF(V45&lt;=0,"",(((V45-$E$1)/7)+1))</f>
        <v>18.714285714285715</v>
      </c>
      <c r="V45" s="427">
        <v>42129</v>
      </c>
      <c r="W45" s="209" t="s">
        <v>49</v>
      </c>
      <c r="X45" s="209"/>
      <c r="Y45" s="248">
        <v>3</v>
      </c>
      <c r="Z45" s="477"/>
      <c r="AA45" s="202"/>
      <c r="AC45" s="209">
        <f>IF(B45="","",(IFERROR(VLOOKUP(B45,Projecten!A$4:W$2415,5,FALSE),"niet bekend")))</f>
        <v>1</v>
      </c>
      <c r="AD45" s="213">
        <f t="shared" si="0"/>
        <v>0</v>
      </c>
      <c r="AE45" s="266">
        <f>IF(B45="","",(IFERROR(VLOOKUP(B45,Projecten!A$4:W$2415,23,FALSE),"niet bekend")))</f>
        <v>549</v>
      </c>
      <c r="AF45" s="266">
        <f>IF(B45="","",(IFERROR(VLOOKUP(B45,Projecten!A$4:W$2415,12,FALSE),"niet bekend")))</f>
        <v>549</v>
      </c>
      <c r="AG45" s="360">
        <f t="shared" si="1"/>
        <v>549</v>
      </c>
    </row>
    <row r="46" spans="2:33" ht="12.75" customHeight="1" x14ac:dyDescent="0.2">
      <c r="B46" s="385">
        <v>2015028</v>
      </c>
      <c r="C46" s="422">
        <v>120196</v>
      </c>
      <c r="D46" s="272" t="s">
        <v>110</v>
      </c>
      <c r="E46" s="273" t="s">
        <v>26</v>
      </c>
      <c r="F46" s="424">
        <v>1</v>
      </c>
      <c r="G46" s="273">
        <v>13</v>
      </c>
      <c r="H46" s="273">
        <v>10</v>
      </c>
      <c r="I46" s="273">
        <v>4</v>
      </c>
      <c r="J46" s="403" t="s">
        <v>47</v>
      </c>
      <c r="K46" s="403"/>
      <c r="L46" s="403"/>
      <c r="M46" s="403"/>
      <c r="N46" s="254" t="s">
        <v>47</v>
      </c>
      <c r="O46" s="254" t="s">
        <v>47</v>
      </c>
      <c r="P46" s="254" t="s">
        <v>47</v>
      </c>
      <c r="R46" s="254" t="s">
        <v>47</v>
      </c>
      <c r="S46" s="209"/>
      <c r="T46" s="476"/>
      <c r="U46" s="245">
        <f>IF(V46&lt;=0,"",(((V46-$E$1)/7)+1))</f>
        <v>18.857142857142858</v>
      </c>
      <c r="V46" s="427">
        <v>42130</v>
      </c>
      <c r="W46" s="209" t="s">
        <v>49</v>
      </c>
      <c r="X46" s="209"/>
      <c r="Y46" s="248">
        <v>21</v>
      </c>
      <c r="Z46" s="477"/>
      <c r="AA46" s="478"/>
      <c r="AC46" s="209">
        <f>IF(B46="","",(IFERROR(VLOOKUP(B46,Projecten!A$4:W$2415,5,FALSE),"niet bekend")))</f>
        <v>1</v>
      </c>
      <c r="AD46" s="213">
        <f t="shared" si="0"/>
        <v>3110</v>
      </c>
      <c r="AE46" s="266">
        <f>IF(B46="","",(IFERROR(VLOOKUP(B46,Projecten!A$4:W$2415,23,FALSE),"niet bekend")))</f>
        <v>3110</v>
      </c>
      <c r="AF46" s="266">
        <f>IF(B46="","",(IFERROR(VLOOKUP(B46,Projecten!A$4:W$2415,12,FALSE),"niet bekend")))</f>
        <v>3110</v>
      </c>
      <c r="AG46" s="360">
        <f t="shared" si="1"/>
        <v>0</v>
      </c>
    </row>
    <row r="47" spans="2:33" ht="12.75" customHeight="1" x14ac:dyDescent="0.2">
      <c r="B47" s="485">
        <v>2015005</v>
      </c>
      <c r="C47" s="480">
        <v>120199</v>
      </c>
      <c r="D47" s="484" t="s">
        <v>123</v>
      </c>
      <c r="E47" s="484" t="s">
        <v>26</v>
      </c>
      <c r="F47" s="242">
        <v>0</v>
      </c>
      <c r="G47" s="484">
        <v>23</v>
      </c>
      <c r="H47" s="484">
        <v>0</v>
      </c>
      <c r="I47" s="484">
        <v>0</v>
      </c>
      <c r="J47" s="242" t="s">
        <v>125</v>
      </c>
      <c r="K47" s="403"/>
      <c r="L47" s="403"/>
      <c r="M47" s="403"/>
      <c r="N47" s="242" t="s">
        <v>47</v>
      </c>
      <c r="O47" s="242" t="s">
        <v>47</v>
      </c>
      <c r="P47" s="242" t="s">
        <v>47</v>
      </c>
      <c r="Q47" s="242"/>
      <c r="R47" s="242" t="s">
        <v>47</v>
      </c>
      <c r="S47" s="245"/>
      <c r="U47" s="245">
        <f>IF(V47&lt;=0,"",(((V47-'In Productie'!$E$1)/7)+1))</f>
        <v>-118.14285714285714</v>
      </c>
      <c r="V47" s="427">
        <v>42135</v>
      </c>
      <c r="W47" s="248" t="s">
        <v>48</v>
      </c>
      <c r="X47" s="248"/>
      <c r="Y47" s="248">
        <v>6</v>
      </c>
      <c r="Z47" s="477"/>
      <c r="AA47" s="202"/>
      <c r="AC47" s="209">
        <f>IF(B47="","",(IFERROR(VLOOKUP(B47,Projecten!A$4:W$2415,5,FALSE),"niet bekend")))</f>
        <v>10</v>
      </c>
      <c r="AD47" s="213">
        <f t="shared" si="0"/>
        <v>0</v>
      </c>
      <c r="AE47" s="266">
        <f>IF(B47="","",(IFERROR(VLOOKUP(B47,Projecten!A$4:W$2415,23,FALSE),"niet bekend")))</f>
        <v>22810</v>
      </c>
      <c r="AF47" s="266">
        <f>IF(B47="","",(IFERROR(VLOOKUP(B47,Projecten!A$4:W$2415,12,FALSE),"niet bekend")))</f>
        <v>22810</v>
      </c>
      <c r="AG47" s="360">
        <f t="shared" si="1"/>
        <v>22810</v>
      </c>
    </row>
    <row r="48" spans="2:33" ht="12.75" customHeight="1" x14ac:dyDescent="0.2">
      <c r="B48" s="385">
        <v>2015031</v>
      </c>
      <c r="C48" s="422">
        <v>120196</v>
      </c>
      <c r="D48" s="272" t="s">
        <v>111</v>
      </c>
      <c r="E48" s="273" t="s">
        <v>26</v>
      </c>
      <c r="F48" s="424">
        <v>1</v>
      </c>
      <c r="G48" s="273">
        <v>11</v>
      </c>
      <c r="H48" s="273">
        <v>9</v>
      </c>
      <c r="I48" s="273">
        <v>3</v>
      </c>
      <c r="J48" s="391" t="s">
        <v>47</v>
      </c>
      <c r="K48" s="403"/>
      <c r="L48" s="403"/>
      <c r="M48" s="403"/>
      <c r="N48" s="486" t="s">
        <v>47</v>
      </c>
      <c r="O48" s="486" t="s">
        <v>47</v>
      </c>
      <c r="P48" s="486" t="s">
        <v>47</v>
      </c>
      <c r="Q48" s="486"/>
      <c r="R48" s="486" t="s">
        <v>47</v>
      </c>
      <c r="S48" s="209"/>
      <c r="T48" s="476"/>
      <c r="U48" s="245">
        <f>IF(V48&lt;=0,"",(((V48-'In Productie'!$E$1)/7)+1))</f>
        <v>-118.14285714285714</v>
      </c>
      <c r="V48" s="427">
        <v>42135</v>
      </c>
      <c r="W48" s="209" t="s">
        <v>49</v>
      </c>
      <c r="X48" s="209"/>
      <c r="Y48" s="248">
        <v>17</v>
      </c>
      <c r="Z48" s="477"/>
      <c r="AA48" s="202"/>
      <c r="AC48" s="209">
        <f>IF(B48="","",(IFERROR(VLOOKUP(B48,Projecten!A$4:W$2415,5,FALSE),"niet bekend")))</f>
        <v>1</v>
      </c>
      <c r="AD48" s="213">
        <f t="shared" si="0"/>
        <v>2495</v>
      </c>
      <c r="AE48" s="266">
        <f>IF(B48="","",(IFERROR(VLOOKUP(B48,Projecten!A$4:W$2415,23,FALSE),"niet bekend")))</f>
        <v>2495</v>
      </c>
      <c r="AF48" s="266">
        <f>IF(B48="","",(IFERROR(VLOOKUP(B48,Projecten!A$4:W$2415,12,FALSE),"niet bekend")))</f>
        <v>2495</v>
      </c>
      <c r="AG48" s="360">
        <f t="shared" si="1"/>
        <v>0</v>
      </c>
    </row>
    <row r="49" spans="2:33" s="312" customFormat="1" ht="12.75" customHeight="1" x14ac:dyDescent="0.2">
      <c r="B49" s="299"/>
      <c r="C49" s="406"/>
      <c r="D49" s="300"/>
      <c r="E49" s="300"/>
      <c r="F49" s="302"/>
      <c r="G49" s="300"/>
      <c r="H49" s="300"/>
      <c r="I49" s="300"/>
      <c r="J49" s="302"/>
      <c r="K49" s="407"/>
      <c r="L49" s="407"/>
      <c r="M49" s="407"/>
      <c r="N49" s="302"/>
      <c r="O49" s="302"/>
      <c r="P49" s="302"/>
      <c r="Q49" s="302"/>
      <c r="R49" s="302"/>
      <c r="S49" s="407"/>
      <c r="T49" s="407"/>
      <c r="U49" s="408"/>
      <c r="V49" s="305"/>
      <c r="W49" s="307"/>
      <c r="X49" s="307"/>
      <c r="Y49" s="307"/>
      <c r="Z49" s="298"/>
      <c r="AA49" s="308"/>
      <c r="AD49" s="311"/>
      <c r="AE49" s="311"/>
      <c r="AF49" s="311"/>
      <c r="AG49" s="412"/>
    </row>
    <row r="50" spans="2:33" s="236" customFormat="1" ht="12.75" customHeight="1" x14ac:dyDescent="0.2">
      <c r="B50" s="372"/>
      <c r="C50" s="373"/>
      <c r="D50" s="374">
        <f>SUM(G50:I50)</f>
        <v>195</v>
      </c>
      <c r="E50" s="375"/>
      <c r="F50" s="376">
        <f>SUM(F51:F54)</f>
        <v>15</v>
      </c>
      <c r="G50" s="375">
        <f>SUM(G51:G54)</f>
        <v>95</v>
      </c>
      <c r="H50" s="375">
        <f>SUM(H51:H54)</f>
        <v>70</v>
      </c>
      <c r="I50" s="375">
        <f>SUM(I51:I54)</f>
        <v>30</v>
      </c>
      <c r="J50" s="376"/>
      <c r="K50" s="413"/>
      <c r="L50" s="413"/>
      <c r="M50" s="413"/>
      <c r="N50" s="376"/>
      <c r="O50" s="376"/>
      <c r="P50" s="376"/>
      <c r="Q50" s="376"/>
      <c r="R50" s="376"/>
      <c r="S50" s="377">
        <v>20</v>
      </c>
      <c r="T50" s="377"/>
      <c r="U50" s="420"/>
      <c r="V50" s="378"/>
      <c r="W50" s="379"/>
      <c r="X50" s="380">
        <f>SUM(Y50:Y54)</f>
        <v>264</v>
      </c>
      <c r="Y50" s="231"/>
      <c r="Z50" s="463">
        <f>'In Productie'!$AB$1+15</f>
        <v>415</v>
      </c>
      <c r="AA50" s="232">
        <f>X50-Z50</f>
        <v>-151</v>
      </c>
      <c r="AC50" s="236" t="str">
        <f>IF(B50="","",(IFERROR(VLOOKUP(B50,Projecten!A$4:W$2415,5,FALSE),"niet bekend")))</f>
        <v/>
      </c>
      <c r="AD50" s="235">
        <f>SUM(AD51:AD54)</f>
        <v>41927</v>
      </c>
      <c r="AE50" s="235" t="str">
        <f>IF(B50="","",(IFERROR(VLOOKUP(B50,Projecten!A$4:W$2415,23,FALSE),"niet bekend")))</f>
        <v/>
      </c>
      <c r="AF50" s="235" t="str">
        <f>IF(B50="","",(IFERROR(VLOOKUP(B50,Projecten!A$4:W$2415,12,FALSE),"niet bekend")))</f>
        <v/>
      </c>
      <c r="AG50" s="384"/>
    </row>
    <row r="51" spans="2:33" ht="12.75" customHeight="1" x14ac:dyDescent="0.2">
      <c r="B51" s="385">
        <v>2015005</v>
      </c>
      <c r="C51" s="422">
        <v>120155</v>
      </c>
      <c r="D51" s="423" t="s">
        <v>77</v>
      </c>
      <c r="E51" s="423" t="s">
        <v>26</v>
      </c>
      <c r="F51" s="424">
        <v>10</v>
      </c>
      <c r="G51" s="273">
        <v>60</v>
      </c>
      <c r="H51" s="273">
        <v>50</v>
      </c>
      <c r="I51" s="273">
        <v>20</v>
      </c>
      <c r="J51" s="487" t="s">
        <v>47</v>
      </c>
      <c r="K51" s="322"/>
      <c r="L51" s="322"/>
      <c r="M51" s="322"/>
      <c r="N51" s="254" t="s">
        <v>47</v>
      </c>
      <c r="O51" s="254" t="s">
        <v>47</v>
      </c>
      <c r="P51" s="254" t="s">
        <v>47</v>
      </c>
      <c r="R51" s="254" t="s">
        <v>47</v>
      </c>
      <c r="S51" s="242"/>
      <c r="T51" s="488"/>
      <c r="U51" s="245">
        <f>IF(V51&lt;=0,"",(((V51-'In Productie'!$E$1)/7)+1))</f>
        <v>-118.14285714285714</v>
      </c>
      <c r="V51" s="427">
        <v>42135</v>
      </c>
      <c r="W51" s="248" t="s">
        <v>48</v>
      </c>
      <c r="X51" s="248"/>
      <c r="Y51" s="248">
        <v>118</v>
      </c>
      <c r="Z51" s="477"/>
      <c r="AA51" s="489"/>
      <c r="AC51" s="209">
        <f>IF(B51="","",(IFERROR(VLOOKUP(B51,Projecten!A$4:W$2415,5,FALSE),"niet bekend")))</f>
        <v>10</v>
      </c>
      <c r="AD51" s="213">
        <f>IF(AC51="","",(F51/AC51*AF51))</f>
        <v>22810</v>
      </c>
      <c r="AE51" s="266">
        <f>IF(B51="","",(IFERROR(VLOOKUP(B51,Projecten!A$4:W$2415,23,FALSE),"niet bekend")))</f>
        <v>22810</v>
      </c>
      <c r="AF51" s="266">
        <f>IF(B51="","",(IFERROR(VLOOKUP(B51,Projecten!A$4:W$2415,12,FALSE),"niet bekend")))</f>
        <v>22810</v>
      </c>
      <c r="AG51" s="360">
        <f>IF(AD51="","",(AF51-AD51))</f>
        <v>0</v>
      </c>
    </row>
    <row r="52" spans="2:33" ht="12.75" customHeight="1" x14ac:dyDescent="0.2">
      <c r="B52" s="490">
        <v>2015029</v>
      </c>
      <c r="C52" s="422" t="s">
        <v>124</v>
      </c>
      <c r="D52" s="272" t="s">
        <v>114</v>
      </c>
      <c r="E52" s="273" t="s">
        <v>26</v>
      </c>
      <c r="F52" s="424">
        <v>5</v>
      </c>
      <c r="G52" s="273">
        <v>35</v>
      </c>
      <c r="H52" s="273">
        <v>20</v>
      </c>
      <c r="I52" s="273">
        <v>10</v>
      </c>
      <c r="J52" s="491" t="s">
        <v>47</v>
      </c>
      <c r="K52" s="391"/>
      <c r="L52" s="391"/>
      <c r="M52" s="391"/>
      <c r="N52" s="486" t="s">
        <v>47</v>
      </c>
      <c r="O52" s="486" t="s">
        <v>47</v>
      </c>
      <c r="P52" s="486" t="s">
        <v>47</v>
      </c>
      <c r="Q52" s="486"/>
      <c r="R52" s="486" t="s">
        <v>47</v>
      </c>
      <c r="S52" s="209"/>
      <c r="T52" s="476"/>
      <c r="U52" s="245">
        <f>IF(V52&lt;=0,"",(((V52-'In Productie'!$E$1)/7)+1))</f>
        <v>-117.14285714285714</v>
      </c>
      <c r="V52" s="427">
        <v>42142</v>
      </c>
      <c r="W52" s="209" t="s">
        <v>49</v>
      </c>
      <c r="X52" s="209"/>
      <c r="Y52" s="248">
        <v>95</v>
      </c>
      <c r="Z52" s="202"/>
      <c r="AA52" s="202"/>
      <c r="AC52" s="209">
        <f>IF(B52="","",(IFERROR(VLOOKUP(B52,Projecten!A$4:W$2415,5,FALSE),"niet bekend")))</f>
        <v>5</v>
      </c>
      <c r="AD52" s="213">
        <f>IF(AC52="","",(F52/AC52*AF52))</f>
        <v>19117</v>
      </c>
      <c r="AE52" s="266">
        <f>IF(B52="","",(IFERROR(VLOOKUP(B52,Projecten!A$4:W$2415,23,FALSE),"niet bekend")))</f>
        <v>19117</v>
      </c>
      <c r="AF52" s="266">
        <f>IF(B52="","",(IFERROR(VLOOKUP(B52,Projecten!A$4:W$2415,12,FALSE),"niet bekend")))</f>
        <v>19117</v>
      </c>
      <c r="AG52" s="360">
        <f>IF(AD52="","",(AF52-AD52))</f>
        <v>0</v>
      </c>
    </row>
    <row r="53" spans="2:33" ht="12.75" customHeight="1" x14ac:dyDescent="0.2">
      <c r="B53" s="209"/>
      <c r="C53" s="492"/>
      <c r="D53" s="483" t="s">
        <v>98</v>
      </c>
      <c r="E53" s="484"/>
      <c r="F53" s="242"/>
      <c r="G53" s="484"/>
      <c r="H53" s="484"/>
      <c r="I53" s="484"/>
      <c r="J53" s="242"/>
      <c r="K53" s="391"/>
      <c r="L53" s="391"/>
      <c r="M53" s="391"/>
      <c r="N53" s="242"/>
      <c r="O53" s="242"/>
      <c r="P53" s="242"/>
      <c r="Q53" s="242"/>
      <c r="R53" s="242"/>
      <c r="S53" s="209"/>
      <c r="T53" s="476"/>
      <c r="U53" s="245" t="str">
        <f>IF(V53&lt;=0,"",(((V53-'In Productie'!$E$1)/7)+1))</f>
        <v/>
      </c>
      <c r="W53" s="209"/>
      <c r="X53" s="209"/>
      <c r="Y53" s="482">
        <f>4*(8.25+4.5)</f>
        <v>51</v>
      </c>
      <c r="Z53" s="202"/>
      <c r="AA53" s="202"/>
      <c r="AC53" s="209" t="str">
        <f>IF(B53="","",(IFERROR(VLOOKUP(B53,Projecten!A$4:W$2415,5,FALSE),"niet bekend")))</f>
        <v/>
      </c>
      <c r="AD53" s="213" t="str">
        <f>IF(AC53="","",(F53/AC53*AF53))</f>
        <v/>
      </c>
      <c r="AE53" s="266" t="str">
        <f>IF(B53="","",(IFERROR(VLOOKUP(B53,Projecten!A$4:W$2415,23,FALSE),"niet bekend")))</f>
        <v/>
      </c>
      <c r="AF53" s="266" t="str">
        <f>IF(B53="","",(IFERROR(VLOOKUP(B53,Projecten!A$4:W$2415,12,FALSE),"niet bekend")))</f>
        <v/>
      </c>
      <c r="AG53" s="360" t="str">
        <f>IF(AD53="","",(AF53-AD53))</f>
        <v/>
      </c>
    </row>
    <row r="54" spans="2:33" s="312" customFormat="1" ht="12.75" customHeight="1" x14ac:dyDescent="0.2">
      <c r="B54" s="299"/>
      <c r="C54" s="406"/>
      <c r="D54" s="300"/>
      <c r="E54" s="300"/>
      <c r="F54" s="302"/>
      <c r="G54" s="300"/>
      <c r="H54" s="300"/>
      <c r="I54" s="300"/>
      <c r="J54" s="302"/>
      <c r="K54" s="407"/>
      <c r="L54" s="407"/>
      <c r="M54" s="407"/>
      <c r="N54" s="302"/>
      <c r="O54" s="302"/>
      <c r="P54" s="302"/>
      <c r="Q54" s="302"/>
      <c r="R54" s="302"/>
      <c r="S54" s="407"/>
      <c r="T54" s="407"/>
      <c r="U54" s="408"/>
      <c r="V54" s="305"/>
      <c r="W54" s="307"/>
      <c r="X54" s="307"/>
      <c r="Y54" s="307"/>
      <c r="Z54" s="298"/>
      <c r="AA54" s="308"/>
      <c r="AD54" s="311"/>
      <c r="AE54" s="311"/>
      <c r="AF54" s="311"/>
      <c r="AG54" s="412"/>
    </row>
    <row r="55" spans="2:33" s="236" customFormat="1" ht="12.75" customHeight="1" x14ac:dyDescent="0.2">
      <c r="B55" s="372"/>
      <c r="C55" s="373"/>
      <c r="D55" s="374">
        <f>SUM(G55:I55)</f>
        <v>160</v>
      </c>
      <c r="E55" s="375"/>
      <c r="F55" s="376">
        <f>SUM(F58:F63)</f>
        <v>9</v>
      </c>
      <c r="G55" s="375">
        <f>SUM(G58:G63)</f>
        <v>80</v>
      </c>
      <c r="H55" s="375">
        <f>SUM(H58:H63)</f>
        <v>55</v>
      </c>
      <c r="I55" s="375">
        <f>SUM(I58:I63)</f>
        <v>25</v>
      </c>
      <c r="J55" s="376"/>
      <c r="K55" s="413"/>
      <c r="L55" s="413"/>
      <c r="M55" s="413"/>
      <c r="N55" s="376"/>
      <c r="O55" s="376"/>
      <c r="P55" s="376"/>
      <c r="Q55" s="376"/>
      <c r="R55" s="376"/>
      <c r="S55" s="377">
        <v>21</v>
      </c>
      <c r="T55" s="377"/>
      <c r="U55" s="420"/>
      <c r="V55" s="378"/>
      <c r="W55" s="379"/>
      <c r="X55" s="380">
        <f>SUM(Y55:Y63)</f>
        <v>166.5</v>
      </c>
      <c r="Y55" s="231"/>
      <c r="Z55" s="463">
        <f>'In Productie'!$AB$1+60</f>
        <v>460</v>
      </c>
      <c r="AA55" s="232">
        <f>X55-Z55</f>
        <v>-293.5</v>
      </c>
      <c r="AC55" s="236" t="str">
        <f>IF(B55="","",(IFERROR(VLOOKUP(B55,Projecten!A$4:W$2415,5,FALSE),"niet bekend")))</f>
        <v/>
      </c>
      <c r="AD55" s="235">
        <f>SUM(AD56:AD63)</f>
        <v>24032</v>
      </c>
      <c r="AE55" s="235" t="str">
        <f>IF(B55="","",(IFERROR(VLOOKUP(B55,Projecten!A$4:W$2415,23,FALSE),"niet bekend")))</f>
        <v/>
      </c>
      <c r="AF55" s="235" t="str">
        <f>IF(B55="","",(IFERROR(VLOOKUP(B55,Projecten!A$4:W$2415,12,FALSE),"niet bekend")))</f>
        <v/>
      </c>
      <c r="AG55" s="384"/>
    </row>
    <row r="56" spans="2:33" ht="12.75" customHeight="1" x14ac:dyDescent="0.2">
      <c r="B56" s="243"/>
      <c r="D56" s="483" t="s">
        <v>116</v>
      </c>
      <c r="E56" s="484"/>
      <c r="F56" s="242"/>
      <c r="G56" s="484"/>
      <c r="H56" s="484"/>
      <c r="I56" s="484"/>
      <c r="J56" s="242"/>
      <c r="K56" s="403"/>
      <c r="L56" s="403"/>
      <c r="M56" s="403"/>
      <c r="N56" s="242"/>
      <c r="O56" s="242"/>
      <c r="P56" s="242"/>
      <c r="Q56" s="242"/>
      <c r="R56" s="242"/>
      <c r="S56" s="245"/>
      <c r="U56" s="245" t="str">
        <f>IF(V56&lt;=0,"",(((V56-'In Productie'!$E$1)/7)+1))</f>
        <v/>
      </c>
      <c r="W56" s="248"/>
      <c r="X56" s="248"/>
      <c r="Y56" s="482">
        <v>8.25</v>
      </c>
      <c r="Z56" s="477"/>
      <c r="AA56" s="202"/>
      <c r="AC56" s="209" t="str">
        <f>IF(B56="","",(IFERROR(VLOOKUP(B56,Projecten!A$4:W$2415,5,FALSE),"niet bekend")))</f>
        <v/>
      </c>
      <c r="AD56" s="213" t="str">
        <f t="shared" ref="AD56:AD62" si="2">IF(AC56="","",(F56/AC56*AF56))</f>
        <v/>
      </c>
      <c r="AE56" s="266" t="str">
        <f>IF(B56="","",(IFERROR(VLOOKUP(B56,Projecten!A$4:W$2415,23,FALSE),"niet bekend")))</f>
        <v/>
      </c>
      <c r="AF56" s="266" t="str">
        <f>IF(B56="","",(IFERROR(VLOOKUP(B56,Projecten!A$4:W$2415,12,FALSE),"niet bekend")))</f>
        <v/>
      </c>
      <c r="AG56" s="360" t="str">
        <f>IF(AD56="","",(AF56-AD56))</f>
        <v/>
      </c>
    </row>
    <row r="57" spans="2:33" x14ac:dyDescent="0.2">
      <c r="B57" s="243"/>
      <c r="K57" s="403"/>
      <c r="L57" s="403"/>
      <c r="M57" s="403"/>
      <c r="AC57" s="209" t="str">
        <f>IF(B57="","",(IFERROR(VLOOKUP(B57,Projecten!A$4:W$2415,5,FALSE),"niet bekend")))</f>
        <v/>
      </c>
      <c r="AD57" s="213" t="str">
        <f t="shared" si="2"/>
        <v/>
      </c>
      <c r="AE57" s="266" t="str">
        <f>IF(B57="","",(IFERROR(VLOOKUP(B57,Projecten!A$4:W$2415,23,FALSE),"niet bekend")))</f>
        <v/>
      </c>
      <c r="AF57" s="266" t="str">
        <f>IF(B57="","",(IFERROR(VLOOKUP(B57,Projecten!A$4:W$2415,12,FALSE),"niet bekend")))</f>
        <v/>
      </c>
      <c r="AG57" s="360" t="str">
        <f>IF(AD57="","",(AF57-AD57))</f>
        <v/>
      </c>
    </row>
    <row r="58" spans="2:33" ht="12.75" customHeight="1" x14ac:dyDescent="0.2">
      <c r="B58" s="490">
        <v>2015021</v>
      </c>
      <c r="C58" s="386">
        <v>120194</v>
      </c>
      <c r="D58" s="389" t="s">
        <v>92</v>
      </c>
      <c r="E58" s="273" t="s">
        <v>26</v>
      </c>
      <c r="F58" s="424">
        <v>5</v>
      </c>
      <c r="G58" s="273">
        <v>40</v>
      </c>
      <c r="H58" s="273">
        <v>25</v>
      </c>
      <c r="I58" s="273">
        <v>15</v>
      </c>
      <c r="J58" s="493" t="s">
        <v>47</v>
      </c>
      <c r="K58" s="322"/>
      <c r="L58" s="322"/>
      <c r="M58" s="322"/>
      <c r="N58" s="254" t="s">
        <v>47</v>
      </c>
      <c r="O58" s="254" t="s">
        <v>47</v>
      </c>
      <c r="P58" s="254" t="s">
        <v>47</v>
      </c>
      <c r="R58" s="254" t="s">
        <v>47</v>
      </c>
      <c r="S58" s="209"/>
      <c r="T58" s="476"/>
      <c r="U58" s="245">
        <f>IF(V58&lt;=0,"",(((V58-'In Productie'!$E$1)/7)+1))</f>
        <v>-116.57142857142857</v>
      </c>
      <c r="V58" s="427">
        <v>42146</v>
      </c>
      <c r="W58" s="209" t="s">
        <v>49</v>
      </c>
      <c r="X58" s="209"/>
      <c r="Y58" s="248">
        <v>65</v>
      </c>
      <c r="Z58" s="477"/>
      <c r="AA58" s="478"/>
      <c r="AC58" s="209">
        <f>IF(B58="","",(IFERROR(VLOOKUP(B58,Projecten!A$4:W$2415,5,FALSE),"niet bekend")))</f>
        <v>11</v>
      </c>
      <c r="AD58" s="213">
        <f t="shared" si="2"/>
        <v>10515</v>
      </c>
      <c r="AE58" s="266">
        <f>IF(B58="","",(IFERROR(VLOOKUP(B58,Projecten!A$4:W$2415,23,FALSE),"niet bekend")))</f>
        <v>23133</v>
      </c>
      <c r="AF58" s="266">
        <f>IF(B58="","",(IFERROR(VLOOKUP(B58,Projecten!A$4:W$2415,12,FALSE),"niet bekend")))</f>
        <v>23133</v>
      </c>
    </row>
    <row r="59" spans="2:33" ht="12.75" customHeight="1" x14ac:dyDescent="0.2">
      <c r="B59" s="490">
        <v>2015027</v>
      </c>
      <c r="C59" s="422">
        <v>120209</v>
      </c>
      <c r="D59" s="272" t="s">
        <v>120</v>
      </c>
      <c r="E59" s="273" t="s">
        <v>26</v>
      </c>
      <c r="F59" s="424">
        <v>1</v>
      </c>
      <c r="G59" s="273">
        <v>12</v>
      </c>
      <c r="H59" s="273">
        <v>10</v>
      </c>
      <c r="I59" s="273">
        <v>3</v>
      </c>
      <c r="J59" s="493" t="s">
        <v>47</v>
      </c>
      <c r="K59" s="403"/>
      <c r="L59" s="403"/>
      <c r="M59" s="403"/>
      <c r="N59" s="254" t="s">
        <v>47</v>
      </c>
      <c r="O59" s="254" t="s">
        <v>47</v>
      </c>
      <c r="P59" s="254" t="s">
        <v>47</v>
      </c>
      <c r="R59" s="254" t="s">
        <v>47</v>
      </c>
      <c r="S59" s="209"/>
      <c r="T59" s="476"/>
      <c r="U59" s="245">
        <f>IF(V59&lt;=0,"",(((V59-'In Productie'!$E$1)/7)+1))</f>
        <v>-116.71428571428571</v>
      </c>
      <c r="V59" s="427">
        <v>42145</v>
      </c>
      <c r="W59" s="209" t="s">
        <v>134</v>
      </c>
      <c r="X59" s="209"/>
      <c r="Y59" s="295">
        <v>19</v>
      </c>
      <c r="Z59" s="477"/>
      <c r="AA59" s="478"/>
      <c r="AC59" s="209">
        <f>IF(B59="","",(IFERROR(VLOOKUP(B59,Projecten!A$4:W$2415,5,FALSE),"niet bekend")))</f>
        <v>1</v>
      </c>
      <c r="AD59" s="213">
        <f t="shared" si="2"/>
        <v>2637</v>
      </c>
      <c r="AE59" s="266">
        <f>IF(B59="","",(IFERROR(VLOOKUP(B59,Projecten!A$4:W$2415,23,FALSE),"niet bekend")))</f>
        <v>2637</v>
      </c>
      <c r="AF59" s="266">
        <f>IF(B59="","",(IFERROR(VLOOKUP(B59,Projecten!A$4:W$2415,12,FALSE),"niet bekend")))</f>
        <v>2637</v>
      </c>
      <c r="AG59" s="360">
        <f>IF(AD59="","",(AF59-AD59))</f>
        <v>0</v>
      </c>
    </row>
    <row r="60" spans="2:33" ht="12.75" customHeight="1" x14ac:dyDescent="0.2">
      <c r="B60" s="490">
        <v>2015032</v>
      </c>
      <c r="C60" s="422">
        <v>120209</v>
      </c>
      <c r="D60" s="272" t="s">
        <v>126</v>
      </c>
      <c r="E60" s="273" t="s">
        <v>26</v>
      </c>
      <c r="F60" s="424">
        <v>1</v>
      </c>
      <c r="G60" s="273">
        <v>12</v>
      </c>
      <c r="H60" s="273">
        <v>10</v>
      </c>
      <c r="I60" s="273">
        <v>3</v>
      </c>
      <c r="J60" s="491" t="s">
        <v>47</v>
      </c>
      <c r="K60" s="322"/>
      <c r="L60" s="322"/>
      <c r="M60" s="322"/>
      <c r="N60" s="486" t="s">
        <v>47</v>
      </c>
      <c r="O60" s="486" t="s">
        <v>47</v>
      </c>
      <c r="P60" s="486" t="s">
        <v>47</v>
      </c>
      <c r="Q60" s="486"/>
      <c r="R60" s="486" t="s">
        <v>47</v>
      </c>
      <c r="S60" s="209"/>
      <c r="T60" s="476"/>
      <c r="U60" s="245">
        <f>IF(V60&lt;=0,"",(((V60-'In Productie'!$E$1)/7)+1))</f>
        <v>-116.57142857142857</v>
      </c>
      <c r="V60" s="427">
        <v>42146</v>
      </c>
      <c r="W60" s="209" t="s">
        <v>134</v>
      </c>
      <c r="X60" s="209"/>
      <c r="Y60" s="295">
        <v>19</v>
      </c>
      <c r="Z60" s="202"/>
      <c r="AA60" s="202"/>
      <c r="AC60" s="209">
        <f>IF(B60="","",(IFERROR(VLOOKUP(B60,Projecten!A$4:W$2415,5,FALSE),"niet bekend")))</f>
        <v>1</v>
      </c>
      <c r="AD60" s="213">
        <f t="shared" si="2"/>
        <v>2920</v>
      </c>
      <c r="AE60" s="266">
        <f>IF(B60="","",(IFERROR(VLOOKUP(B60,Projecten!A$4:W$2415,23,FALSE),"niet bekend")))</f>
        <v>2920</v>
      </c>
      <c r="AF60" s="266">
        <f>IF(B60="","",(IFERROR(VLOOKUP(B60,Projecten!A$4:W$2415,12,FALSE),"niet bekend")))</f>
        <v>2920</v>
      </c>
      <c r="AG60" s="360">
        <f>IF(AD60="","",(AF60-AD60))</f>
        <v>0</v>
      </c>
    </row>
    <row r="61" spans="2:33" ht="12.75" customHeight="1" x14ac:dyDescent="0.2">
      <c r="B61" s="490">
        <v>2015026</v>
      </c>
      <c r="C61" s="422" t="s">
        <v>133</v>
      </c>
      <c r="D61" s="272" t="s">
        <v>119</v>
      </c>
      <c r="E61" s="273" t="s">
        <v>26</v>
      </c>
      <c r="F61" s="424">
        <v>2</v>
      </c>
      <c r="G61" s="273">
        <f>40/5*2</f>
        <v>16</v>
      </c>
      <c r="H61" s="273">
        <f>25/5*2</f>
        <v>10</v>
      </c>
      <c r="I61" s="273">
        <f>10/5*2</f>
        <v>4</v>
      </c>
      <c r="J61" s="491" t="s">
        <v>47</v>
      </c>
      <c r="K61" s="391"/>
      <c r="L61" s="391"/>
      <c r="M61" s="391"/>
      <c r="N61" s="486" t="s">
        <v>47</v>
      </c>
      <c r="O61" s="486" t="s">
        <v>47</v>
      </c>
      <c r="P61" s="486" t="s">
        <v>47</v>
      </c>
      <c r="Q61" s="486"/>
      <c r="R61" s="486" t="s">
        <v>47</v>
      </c>
      <c r="S61" s="209"/>
      <c r="T61" s="476"/>
      <c r="U61" s="245">
        <f>IF(V61&lt;=0,"",(((V61-'In Productie'!$E$1)/7)+1))</f>
        <v>-116.71428571428571</v>
      </c>
      <c r="V61" s="427">
        <v>42145</v>
      </c>
      <c r="W61" s="209" t="s">
        <v>49</v>
      </c>
      <c r="X61" s="209"/>
      <c r="Y61" s="494">
        <f>105/5*2</f>
        <v>42</v>
      </c>
      <c r="Z61" s="477"/>
      <c r="AA61" s="478"/>
      <c r="AC61" s="209">
        <f>IF(B61="","",(IFERROR(VLOOKUP(B61,Projecten!A$4:W$2415,5,FALSE),"niet bekend")))</f>
        <v>5</v>
      </c>
      <c r="AD61" s="213">
        <f t="shared" si="2"/>
        <v>7960</v>
      </c>
      <c r="AE61" s="266">
        <f>IF(B61="","",(IFERROR(VLOOKUP(B61,Projecten!A$4:W$2415,23,FALSE),"niet bekend")))</f>
        <v>19900</v>
      </c>
      <c r="AF61" s="266">
        <f>IF(B61="","",(IFERROR(VLOOKUP(B61,Projecten!A$4:W$2415,12,FALSE),"niet bekend")))</f>
        <v>19900</v>
      </c>
      <c r="AG61" s="360">
        <f>IF(AD61="","",(AF61-AD61))</f>
        <v>11940</v>
      </c>
    </row>
    <row r="62" spans="2:33" ht="12.75" customHeight="1" x14ac:dyDescent="0.2">
      <c r="B62" s="209"/>
      <c r="C62" s="492"/>
      <c r="D62" s="483" t="s">
        <v>220</v>
      </c>
      <c r="E62" s="484"/>
      <c r="F62" s="242"/>
      <c r="G62" s="484"/>
      <c r="H62" s="484"/>
      <c r="I62" s="484"/>
      <c r="J62" s="242"/>
      <c r="K62" s="391"/>
      <c r="L62" s="391"/>
      <c r="M62" s="391"/>
      <c r="N62" s="242"/>
      <c r="O62" s="242"/>
      <c r="P62" s="242"/>
      <c r="Q62" s="242"/>
      <c r="R62" s="242"/>
      <c r="S62" s="209"/>
      <c r="T62" s="476"/>
      <c r="U62" s="245" t="str">
        <f>IF(V62&lt;=0,"",(((V62-'In Productie'!$E$1)/7)+1))</f>
        <v/>
      </c>
      <c r="W62" s="209"/>
      <c r="X62" s="209"/>
      <c r="Y62" s="482">
        <v>13.25</v>
      </c>
      <c r="Z62" s="202"/>
      <c r="AA62" s="202"/>
      <c r="AC62" s="209" t="str">
        <f>IF(B62="","",(IFERROR(VLOOKUP(B62,Projecten!A$4:W$2415,5,FALSE),"niet bekend")))</f>
        <v/>
      </c>
      <c r="AD62" s="213" t="str">
        <f t="shared" si="2"/>
        <v/>
      </c>
      <c r="AE62" s="266" t="str">
        <f>IF(B62="","",(IFERROR(VLOOKUP(B62,Projecten!A$4:W$2415,23,FALSE),"niet bekend")))</f>
        <v/>
      </c>
      <c r="AF62" s="266" t="str">
        <f>IF(B62="","",(IFERROR(VLOOKUP(B62,Projecten!A$4:W$2415,12,FALSE),"niet bekend")))</f>
        <v/>
      </c>
      <c r="AG62" s="360" t="str">
        <f>IF(AD62="","",(AF62-AD62))</f>
        <v/>
      </c>
    </row>
    <row r="63" spans="2:33" s="312" customFormat="1" ht="12.75" customHeight="1" x14ac:dyDescent="0.2">
      <c r="B63" s="299"/>
      <c r="C63" s="406"/>
      <c r="D63" s="300"/>
      <c r="E63" s="300"/>
      <c r="F63" s="302"/>
      <c r="G63" s="300"/>
      <c r="H63" s="300"/>
      <c r="I63" s="300"/>
      <c r="J63" s="302"/>
      <c r="K63" s="407"/>
      <c r="L63" s="407"/>
      <c r="M63" s="407"/>
      <c r="N63" s="302"/>
      <c r="O63" s="302"/>
      <c r="P63" s="302"/>
      <c r="Q63" s="302"/>
      <c r="R63" s="302"/>
      <c r="S63" s="407"/>
      <c r="T63" s="407"/>
      <c r="U63" s="408"/>
      <c r="V63" s="305"/>
      <c r="W63" s="307"/>
      <c r="X63" s="307"/>
      <c r="Y63" s="307"/>
      <c r="Z63" s="298"/>
      <c r="AA63" s="308"/>
      <c r="AD63" s="311"/>
      <c r="AE63" s="311"/>
      <c r="AF63" s="311"/>
      <c r="AG63" s="412"/>
    </row>
    <row r="64" spans="2:33" s="236" customFormat="1" ht="12.75" customHeight="1" x14ac:dyDescent="0.2">
      <c r="B64" s="372"/>
      <c r="C64" s="373"/>
      <c r="D64" s="374">
        <f>SUM(G64:I64)</f>
        <v>159</v>
      </c>
      <c r="E64" s="375"/>
      <c r="F64" s="376">
        <f>SUM(F65:F71)</f>
        <v>10</v>
      </c>
      <c r="G64" s="375">
        <f>SUM(G65:G71)</f>
        <v>82</v>
      </c>
      <c r="H64" s="375">
        <f>SUM(H65:H71)</f>
        <v>50</v>
      </c>
      <c r="I64" s="375">
        <f>SUM(I65:I71)</f>
        <v>27</v>
      </c>
      <c r="J64" s="376"/>
      <c r="K64" s="413"/>
      <c r="L64" s="413"/>
      <c r="M64" s="413"/>
      <c r="N64" s="376"/>
      <c r="O64" s="376"/>
      <c r="P64" s="376"/>
      <c r="Q64" s="376"/>
      <c r="R64" s="376"/>
      <c r="S64" s="377">
        <v>22</v>
      </c>
      <c r="T64" s="377"/>
      <c r="U64" s="377"/>
      <c r="V64" s="378"/>
      <c r="W64" s="413"/>
      <c r="X64" s="380">
        <f>SUM(Y64:Y71)</f>
        <v>201</v>
      </c>
      <c r="Y64" s="231"/>
      <c r="Z64" s="463">
        <f>'In Productie'!$AB$1+29.5+30</f>
        <v>459.5</v>
      </c>
      <c r="AA64" s="232">
        <f>X64-Z64</f>
        <v>-258.5</v>
      </c>
      <c r="AC64" s="236" t="str">
        <f>IF(B64="","",(IFERROR(VLOOKUP(B64,Projecten!A$4:W$2415,5,FALSE),"niet bekend")))</f>
        <v/>
      </c>
      <c r="AD64" s="235">
        <f>SUM(AD65:AD71)</f>
        <v>15653</v>
      </c>
      <c r="AE64" s="235" t="str">
        <f>IF(B64="","",(IFERROR(VLOOKUP(B64,Projecten!A$4:W$2415,23,FALSE),"niet bekend")))</f>
        <v/>
      </c>
      <c r="AF64" s="235" t="str">
        <f>IF(B64="","",(IFERROR(VLOOKUP(B64,Projecten!A$4:W$2415,12,FALSE),"niet bekend")))</f>
        <v/>
      </c>
      <c r="AG64" s="384"/>
    </row>
    <row r="65" spans="2:33" ht="12.75" customHeight="1" x14ac:dyDescent="0.2">
      <c r="B65" s="243"/>
      <c r="D65" s="483" t="s">
        <v>99</v>
      </c>
      <c r="E65" s="484"/>
      <c r="F65" s="242"/>
      <c r="G65" s="484"/>
      <c r="H65" s="484"/>
      <c r="I65" s="484"/>
      <c r="J65" s="242"/>
      <c r="K65" s="403"/>
      <c r="L65" s="403"/>
      <c r="M65" s="403"/>
      <c r="N65" s="242"/>
      <c r="O65" s="242"/>
      <c r="P65" s="242"/>
      <c r="Q65" s="242"/>
      <c r="R65" s="242"/>
      <c r="S65" s="245"/>
      <c r="U65" s="245"/>
      <c r="V65" s="246" t="str">
        <f>IF(W65&lt;=0,"",(((W65-'In Productie'!$E$1)/7)+1))</f>
        <v/>
      </c>
      <c r="W65" s="495"/>
      <c r="X65" s="495"/>
      <c r="Y65" s="482">
        <f>8.25*4</f>
        <v>33</v>
      </c>
      <c r="Z65" s="477"/>
      <c r="AA65" s="202"/>
      <c r="AC65" s="209" t="str">
        <f>IF(B65="","",(IFERROR(VLOOKUP(B65,Projecten!A$4:W$2415,5,FALSE),"niet bekend")))</f>
        <v/>
      </c>
      <c r="AD65" s="213" t="str">
        <f>IF(AC65="","",(F65/AC65*AF65))</f>
        <v/>
      </c>
      <c r="AE65" s="266" t="str">
        <f>IF(B65="","",(IFERROR(VLOOKUP(B65,Projecten!A$4:W$2415,23,FALSE),"niet bekend")))</f>
        <v/>
      </c>
      <c r="AF65" s="266" t="str">
        <f>IF(B65="","",(IFERROR(VLOOKUP(B65,Projecten!A$4:W$2415,12,FALSE),"niet bekend")))</f>
        <v/>
      </c>
      <c r="AG65" s="360" t="str">
        <f>IF(AD65="","",(AF65-AD65))</f>
        <v/>
      </c>
    </row>
    <row r="66" spans="2:33" ht="12.75" customHeight="1" x14ac:dyDescent="0.2">
      <c r="B66" s="385" t="s">
        <v>161</v>
      </c>
      <c r="C66" s="386" t="s">
        <v>133</v>
      </c>
      <c r="D66" s="496" t="s">
        <v>119</v>
      </c>
      <c r="E66" s="389" t="s">
        <v>26</v>
      </c>
      <c r="F66" s="388">
        <v>3</v>
      </c>
      <c r="G66" s="389">
        <f>40/5*3</f>
        <v>24</v>
      </c>
      <c r="H66" s="389">
        <f>25/5*3</f>
        <v>15</v>
      </c>
      <c r="I66" s="389">
        <f>10/5*3</f>
        <v>6</v>
      </c>
      <c r="J66" s="322" t="s">
        <v>47</v>
      </c>
      <c r="K66" s="403"/>
      <c r="L66" s="403"/>
      <c r="M66" s="403"/>
      <c r="N66" s="322" t="s">
        <v>47</v>
      </c>
      <c r="O66" s="322" t="s">
        <v>47</v>
      </c>
      <c r="P66" s="322" t="s">
        <v>47</v>
      </c>
      <c r="Q66" s="322"/>
      <c r="R66" s="322" t="s">
        <v>47</v>
      </c>
      <c r="S66" s="327"/>
      <c r="T66" s="395"/>
      <c r="U66" s="264">
        <f>IF(V66&lt;=0,"",(((V66-'In Productie'!$E$1)/7)+1))</f>
        <v>-116.71428571428571</v>
      </c>
      <c r="V66" s="396">
        <v>42145</v>
      </c>
      <c r="W66" s="327" t="s">
        <v>162</v>
      </c>
      <c r="X66" s="327"/>
      <c r="Y66" s="324">
        <f>105/5*3</f>
        <v>63</v>
      </c>
      <c r="Z66" s="477"/>
      <c r="AA66" s="478"/>
      <c r="AC66" s="209">
        <f>IF(B66="","",(IFERROR(VLOOKUP(B66,Projecten!A$4:W$2415,5,FALSE),"niet bekend")))</f>
        <v>0</v>
      </c>
      <c r="AE66" s="266">
        <f>IF(B66="","",(IFERROR(VLOOKUP(B66,Projecten!A$4:W$2415,23,FALSE),"niet bekend")))</f>
        <v>113.5</v>
      </c>
      <c r="AF66" s="266">
        <f>IF(B66="","",(IFERROR(VLOOKUP(B66,Projecten!A$4:W$2415,12,FALSE),"niet bekend")))</f>
        <v>113.5</v>
      </c>
      <c r="AG66" s="360" t="str">
        <f>IF(AD66="","",(AF66-AD66))</f>
        <v/>
      </c>
    </row>
    <row r="67" spans="2:33" ht="12.75" customHeight="1" x14ac:dyDescent="0.2">
      <c r="B67" s="385">
        <v>2015033</v>
      </c>
      <c r="C67" s="386">
        <v>120211</v>
      </c>
      <c r="D67" s="496" t="s">
        <v>132</v>
      </c>
      <c r="E67" s="389" t="s">
        <v>26</v>
      </c>
      <c r="F67" s="388">
        <v>1</v>
      </c>
      <c r="G67" s="389">
        <v>8</v>
      </c>
      <c r="H67" s="389">
        <v>5</v>
      </c>
      <c r="I67" s="389">
        <v>3</v>
      </c>
      <c r="J67" s="322" t="s">
        <v>47</v>
      </c>
      <c r="K67" s="322"/>
      <c r="L67" s="322"/>
      <c r="M67" s="322"/>
      <c r="N67" s="322" t="s">
        <v>47</v>
      </c>
      <c r="O67" s="322" t="s">
        <v>47</v>
      </c>
      <c r="P67" s="322" t="s">
        <v>47</v>
      </c>
      <c r="Q67" s="322"/>
      <c r="R67" s="322" t="s">
        <v>47</v>
      </c>
      <c r="S67" s="327"/>
      <c r="T67" s="395"/>
      <c r="U67" s="264">
        <f>IF(V67&lt;=0,"",(((V67-'In Productie'!$E$1)/7)+1))</f>
        <v>-115.85714285714286</v>
      </c>
      <c r="V67" s="396">
        <v>42151</v>
      </c>
      <c r="W67" s="327" t="s">
        <v>162</v>
      </c>
      <c r="X67" s="327"/>
      <c r="Y67" s="497">
        <v>17</v>
      </c>
      <c r="Z67" s="477"/>
      <c r="AA67" s="478"/>
      <c r="AC67" s="209">
        <f>IF(B67="","",(IFERROR(VLOOKUP(B67,Projecten!A$4:W$2415,5,FALSE),"niet bekend")))</f>
        <v>1</v>
      </c>
      <c r="AD67" s="213">
        <f>IF(AC67="","",(F67/AC67*AF67))</f>
        <v>3263</v>
      </c>
      <c r="AE67" s="266">
        <f>IF(B67="","",(IFERROR(VLOOKUP(B67,Projecten!A$4:W$2415,23,FALSE),"niet bekend")))</f>
        <v>3263</v>
      </c>
      <c r="AF67" s="266">
        <f>IF(B67="","",(IFERROR(VLOOKUP(B67,Projecten!A$4:W$2415,12,FALSE),"niet bekend")))</f>
        <v>3263</v>
      </c>
      <c r="AG67" s="360">
        <f>IF(AD67="","",(AF67-AD67))</f>
        <v>0</v>
      </c>
    </row>
    <row r="68" spans="2:33" ht="12.75" customHeight="1" x14ac:dyDescent="0.2">
      <c r="B68" s="385">
        <v>2015035</v>
      </c>
      <c r="C68" s="386">
        <v>120212</v>
      </c>
      <c r="D68" s="496" t="s">
        <v>136</v>
      </c>
      <c r="E68" s="389" t="s">
        <v>26</v>
      </c>
      <c r="F68" s="388">
        <v>5</v>
      </c>
      <c r="G68" s="389">
        <v>40</v>
      </c>
      <c r="H68" s="389">
        <v>25</v>
      </c>
      <c r="I68" s="389">
        <v>15</v>
      </c>
      <c r="J68" s="322" t="s">
        <v>47</v>
      </c>
      <c r="K68" s="403"/>
      <c r="L68" s="403"/>
      <c r="M68" s="403"/>
      <c r="N68" s="322" t="s">
        <v>47</v>
      </c>
      <c r="O68" s="322" t="s">
        <v>47</v>
      </c>
      <c r="P68" s="322" t="s">
        <v>47</v>
      </c>
      <c r="Q68" s="322"/>
      <c r="R68" s="322" t="s">
        <v>47</v>
      </c>
      <c r="S68" s="327"/>
      <c r="T68" s="395"/>
      <c r="U68" s="264">
        <f>IF(V68&lt;=0,"",(((V68-'In Productie'!$E$1)/7)+1))</f>
        <v>-115.85714285714286</v>
      </c>
      <c r="V68" s="396">
        <v>42151</v>
      </c>
      <c r="W68" s="327" t="s">
        <v>163</v>
      </c>
      <c r="X68" s="327"/>
      <c r="Y68" s="324">
        <v>69</v>
      </c>
      <c r="Z68" s="477"/>
      <c r="AA68" s="478"/>
      <c r="AC68" s="209">
        <f>IF(B68="","",(IFERROR(VLOOKUP(B68,Projecten!A$4:W$2415,5,FALSE),"niet bekend")))</f>
        <v>15</v>
      </c>
      <c r="AD68" s="213">
        <f>IF(AC68="","",(F68/AC68*AF68))</f>
        <v>10380</v>
      </c>
      <c r="AE68" s="266">
        <f>IF(B68="","",(IFERROR(VLOOKUP(B68,Projecten!A$4:W$2415,23,FALSE),"niet bekend")))</f>
        <v>31140</v>
      </c>
      <c r="AF68" s="266">
        <f>IF(B68="","",(IFERROR(VLOOKUP(B68,Projecten!A$4:W$2415,12,FALSE),"niet bekend")))</f>
        <v>31140</v>
      </c>
    </row>
    <row r="69" spans="2:33" ht="12.75" customHeight="1" x14ac:dyDescent="0.2">
      <c r="B69" s="385">
        <v>2015034</v>
      </c>
      <c r="C69" s="386">
        <v>120212</v>
      </c>
      <c r="D69" s="496" t="s">
        <v>135</v>
      </c>
      <c r="E69" s="389" t="s">
        <v>26</v>
      </c>
      <c r="F69" s="388">
        <v>1</v>
      </c>
      <c r="G69" s="389">
        <v>10</v>
      </c>
      <c r="H69" s="389">
        <v>5</v>
      </c>
      <c r="I69" s="389">
        <v>3</v>
      </c>
      <c r="J69" s="322" t="s">
        <v>47</v>
      </c>
      <c r="K69" s="322"/>
      <c r="L69" s="322"/>
      <c r="M69" s="322"/>
      <c r="N69" s="322" t="s">
        <v>47</v>
      </c>
      <c r="O69" s="322" t="s">
        <v>47</v>
      </c>
      <c r="P69" s="322" t="s">
        <v>47</v>
      </c>
      <c r="Q69" s="322"/>
      <c r="R69" s="322" t="s">
        <v>47</v>
      </c>
      <c r="S69" s="327"/>
      <c r="T69" s="395"/>
      <c r="U69" s="264">
        <f>IF(V69&lt;=0,"",(((V69-'In Productie'!$E$1)/7)+1))</f>
        <v>-115.85714285714286</v>
      </c>
      <c r="V69" s="396">
        <v>42151</v>
      </c>
      <c r="W69" s="327" t="s">
        <v>162</v>
      </c>
      <c r="X69" s="327"/>
      <c r="Y69" s="324">
        <v>14</v>
      </c>
      <c r="Z69" s="477"/>
      <c r="AA69" s="478"/>
      <c r="AC69" s="209">
        <f>IF(B69="","",(IFERROR(VLOOKUP(B69,Projecten!A$4:W$2415,5,FALSE),"niet bekend")))</f>
        <v>1</v>
      </c>
      <c r="AD69" s="213">
        <f>IF(AC69="","",(F69/AC69*AF69))</f>
        <v>2010</v>
      </c>
      <c r="AE69" s="266">
        <f>IF(B69="","",(IFERROR(VLOOKUP(B69,Projecten!A$4:W$2415,23,FALSE),"niet bekend")))</f>
        <v>2010</v>
      </c>
      <c r="AF69" s="266">
        <f>IF(B69="","",(IFERROR(VLOOKUP(B69,Projecten!A$4:W$2415,12,FALSE),"niet bekend")))</f>
        <v>2010</v>
      </c>
      <c r="AG69" s="360">
        <f>IF(AD69="","",(AF69-AD69))</f>
        <v>0</v>
      </c>
    </row>
    <row r="70" spans="2:33" ht="12.75" customHeight="1" x14ac:dyDescent="0.2">
      <c r="B70" s="272"/>
      <c r="D70" s="483" t="s">
        <v>175</v>
      </c>
      <c r="E70" s="484"/>
      <c r="F70" s="486"/>
      <c r="G70" s="498"/>
      <c r="H70" s="498"/>
      <c r="I70" s="498"/>
      <c r="J70" s="486"/>
      <c r="K70" s="391"/>
      <c r="L70" s="391"/>
      <c r="M70" s="391"/>
      <c r="N70" s="486"/>
      <c r="O70" s="486"/>
      <c r="P70" s="486"/>
      <c r="Q70" s="486"/>
      <c r="R70" s="486"/>
      <c r="S70" s="209"/>
      <c r="T70" s="476"/>
      <c r="V70" s="246"/>
      <c r="W70" s="499"/>
      <c r="X70" s="499"/>
      <c r="Y70" s="482">
        <v>5</v>
      </c>
      <c r="Z70" s="202"/>
      <c r="AA70" s="202"/>
      <c r="AC70" s="209" t="str">
        <f>IF(B70="","",(IFERROR(VLOOKUP(B70,Projecten!A$4:W$2415,5,FALSE),"niet bekend")))</f>
        <v/>
      </c>
      <c r="AD70" s="213" t="str">
        <f>IF(AC70="","",(F70/AC70*AF70))</f>
        <v/>
      </c>
      <c r="AE70" s="266" t="str">
        <f>IF(B70="","",(IFERROR(VLOOKUP(B70,Projecten!A$4:W$2415,23,FALSE),"niet bekend")))</f>
        <v/>
      </c>
      <c r="AF70" s="266" t="str">
        <f>IF(B70="","",(IFERROR(VLOOKUP(B70,Projecten!A$4:W$2415,12,FALSE),"niet bekend")))</f>
        <v/>
      </c>
      <c r="AG70" s="360" t="str">
        <f>IF(AD70="","",(AF70-AD70))</f>
        <v/>
      </c>
    </row>
    <row r="71" spans="2:33" s="312" customFormat="1" ht="12.75" customHeight="1" x14ac:dyDescent="0.2">
      <c r="B71" s="299"/>
      <c r="C71" s="406"/>
      <c r="D71" s="300"/>
      <c r="E71" s="300"/>
      <c r="F71" s="302"/>
      <c r="G71" s="300"/>
      <c r="H71" s="300"/>
      <c r="I71" s="300"/>
      <c r="J71" s="302"/>
      <c r="K71" s="407"/>
      <c r="L71" s="407"/>
      <c r="M71" s="407"/>
      <c r="N71" s="302"/>
      <c r="O71" s="302"/>
      <c r="P71" s="302"/>
      <c r="Q71" s="302"/>
      <c r="R71" s="302"/>
      <c r="S71" s="407"/>
      <c r="T71" s="407"/>
      <c r="U71" s="407"/>
      <c r="V71" s="305"/>
      <c r="W71" s="500"/>
      <c r="X71" s="500"/>
      <c r="Y71" s="307"/>
      <c r="Z71" s="307"/>
      <c r="AA71" s="298"/>
      <c r="AB71" s="298"/>
      <c r="AD71" s="311"/>
      <c r="AE71" s="311"/>
      <c r="AF71" s="311"/>
      <c r="AG71" s="412"/>
    </row>
    <row r="72" spans="2:33" s="236" customFormat="1" ht="12.75" customHeight="1" x14ac:dyDescent="0.2">
      <c r="B72" s="372"/>
      <c r="C72" s="373"/>
      <c r="D72" s="374">
        <f>SUM(G72:I72)</f>
        <v>188</v>
      </c>
      <c r="E72" s="375"/>
      <c r="F72" s="376">
        <f>SUM(F73:F80)</f>
        <v>11</v>
      </c>
      <c r="G72" s="375">
        <f>SUM(G73:G80)</f>
        <v>93</v>
      </c>
      <c r="H72" s="375">
        <f>SUM(H73:H80)</f>
        <v>59</v>
      </c>
      <c r="I72" s="375">
        <f>SUM(I73:I80)</f>
        <v>36</v>
      </c>
      <c r="J72" s="376"/>
      <c r="K72" s="413"/>
      <c r="L72" s="413"/>
      <c r="M72" s="413"/>
      <c r="N72" s="376"/>
      <c r="O72" s="376"/>
      <c r="P72" s="376"/>
      <c r="Q72" s="376"/>
      <c r="R72" s="376"/>
      <c r="S72" s="377">
        <v>23</v>
      </c>
      <c r="T72" s="377"/>
      <c r="U72" s="420"/>
      <c r="V72" s="378"/>
      <c r="W72" s="380"/>
      <c r="X72" s="380">
        <f>SUM(Y72:Y80)</f>
        <v>168</v>
      </c>
      <c r="Y72" s="231"/>
      <c r="Z72" s="463">
        <f>'In Productie'!$AB$1+30+40</f>
        <v>470</v>
      </c>
      <c r="AA72" s="232">
        <f>W72-Z72</f>
        <v>-470</v>
      </c>
      <c r="AC72" s="236" t="str">
        <f>IF(B72="","",(IFERROR(VLOOKUP(B72,Projecten!A$4:W$2415,5,FALSE),"niet bekend")))</f>
        <v/>
      </c>
      <c r="AD72" s="235">
        <f>SUM(AD73:AD80)</f>
        <v>26735</v>
      </c>
      <c r="AE72" s="235" t="str">
        <f>IF(B72="","",(IFERROR(VLOOKUP(B72,Projecten!A$4:W$2415,23,FALSE),"niet bekend")))</f>
        <v/>
      </c>
      <c r="AF72" s="235" t="str">
        <f>IF(B72="","",(IFERROR(VLOOKUP(B72,Projecten!A$4:W$2415,12,FALSE),"niet bekend")))</f>
        <v/>
      </c>
      <c r="AG72" s="384"/>
    </row>
    <row r="73" spans="2:33" ht="12.75" customHeight="1" x14ac:dyDescent="0.2">
      <c r="B73" s="490">
        <v>2015036</v>
      </c>
      <c r="C73" s="422">
        <v>120215</v>
      </c>
      <c r="D73" s="272" t="s">
        <v>138</v>
      </c>
      <c r="E73" s="273" t="s">
        <v>26</v>
      </c>
      <c r="F73" s="424">
        <v>1</v>
      </c>
      <c r="G73" s="273">
        <v>9</v>
      </c>
      <c r="H73" s="273">
        <v>5</v>
      </c>
      <c r="I73" s="273">
        <v>3</v>
      </c>
      <c r="J73" s="491" t="s">
        <v>47</v>
      </c>
      <c r="K73" s="403"/>
      <c r="L73" s="403"/>
      <c r="M73" s="403"/>
      <c r="N73" s="486" t="s">
        <v>47</v>
      </c>
      <c r="O73" s="486" t="s">
        <v>47</v>
      </c>
      <c r="P73" s="486" t="s">
        <v>47</v>
      </c>
      <c r="Q73" s="486"/>
      <c r="R73" s="486" t="s">
        <v>47</v>
      </c>
      <c r="S73" s="209"/>
      <c r="T73" s="476">
        <v>1</v>
      </c>
      <c r="U73" s="245">
        <f>IF(V73&lt;=0,"",(((V73-'In Productie'!$E$1)/7)+1))</f>
        <v>-114.71428571428571</v>
      </c>
      <c r="V73" s="433">
        <v>42159</v>
      </c>
      <c r="W73" s="209" t="s">
        <v>162</v>
      </c>
      <c r="X73" s="209"/>
      <c r="Y73" s="248">
        <v>14</v>
      </c>
      <c r="Z73" s="477"/>
      <c r="AA73" s="202"/>
      <c r="AC73" s="209">
        <f>IF(B73="","",(IFERROR(VLOOKUP(B73,Projecten!A$4:W$2415,5,FALSE),"niet bekend")))</f>
        <v>1</v>
      </c>
      <c r="AD73" s="213">
        <f t="shared" ref="AD73:AD79" si="3">IF(AC73="","",(F73/AC73*AF73))</f>
        <v>2337</v>
      </c>
      <c r="AE73" s="266">
        <f>IF(B73="","",(IFERROR(VLOOKUP(B73,Projecten!A$4:W$2415,23,FALSE),"niet bekend")))</f>
        <v>2337</v>
      </c>
      <c r="AF73" s="266">
        <f>IF(B73="","",(IFERROR(VLOOKUP(B73,Projecten!A$4:W$2415,12,FALSE),"niet bekend")))</f>
        <v>2337</v>
      </c>
      <c r="AG73" s="360">
        <f>IF(AD73="","",(AF73-AD73))</f>
        <v>0</v>
      </c>
    </row>
    <row r="74" spans="2:33" ht="12.75" customHeight="1" x14ac:dyDescent="0.2">
      <c r="B74" s="490">
        <v>2015037</v>
      </c>
      <c r="C74" s="422">
        <v>120215</v>
      </c>
      <c r="D74" s="272" t="s">
        <v>144</v>
      </c>
      <c r="E74" s="273" t="s">
        <v>26</v>
      </c>
      <c r="F74" s="424">
        <v>1</v>
      </c>
      <c r="G74" s="273">
        <v>9</v>
      </c>
      <c r="H74" s="273">
        <v>5</v>
      </c>
      <c r="I74" s="273">
        <v>4</v>
      </c>
      <c r="J74" s="491" t="s">
        <v>47</v>
      </c>
      <c r="K74" s="403"/>
      <c r="L74" s="403"/>
      <c r="M74" s="403"/>
      <c r="N74" s="486" t="s">
        <v>47</v>
      </c>
      <c r="O74" s="486" t="s">
        <v>47</v>
      </c>
      <c r="P74" s="486" t="s">
        <v>47</v>
      </c>
      <c r="Q74" s="486"/>
      <c r="R74" s="486" t="s">
        <v>47</v>
      </c>
      <c r="S74" s="209"/>
      <c r="T74" s="476">
        <v>1</v>
      </c>
      <c r="U74" s="245">
        <f>IF(V74&lt;=0,"",(((V74-'In Productie'!$E$1)/7)+1))</f>
        <v>-114.71428571428571</v>
      </c>
      <c r="V74" s="433">
        <v>42159</v>
      </c>
      <c r="W74" s="209" t="s">
        <v>162</v>
      </c>
      <c r="X74" s="209"/>
      <c r="Y74" s="248">
        <v>17</v>
      </c>
      <c r="Z74" s="202"/>
      <c r="AA74" s="202"/>
      <c r="AC74" s="209">
        <f>IF(B74="","",(IFERROR(VLOOKUP(B74,Projecten!A$4:W$2415,5,FALSE),"niet bekend")))</f>
        <v>1</v>
      </c>
      <c r="AD74" s="213">
        <f t="shared" si="3"/>
        <v>2536</v>
      </c>
      <c r="AE74" s="266">
        <f>IF(B74="","",(IFERROR(VLOOKUP(B74,Projecten!A$4:W$2415,23,FALSE),"niet bekend")))</f>
        <v>2536</v>
      </c>
      <c r="AF74" s="266">
        <f>IF(B74="","",(IFERROR(VLOOKUP(B74,Projecten!A$4:W$2415,12,FALSE),"niet bekend")))</f>
        <v>2536</v>
      </c>
      <c r="AG74" s="360">
        <f>IF(AD74="","",(AF74-AD74))</f>
        <v>0</v>
      </c>
    </row>
    <row r="75" spans="2:33" ht="12.75" customHeight="1" x14ac:dyDescent="0.2">
      <c r="B75" s="490">
        <v>2015039</v>
      </c>
      <c r="C75" s="422">
        <v>120215</v>
      </c>
      <c r="D75" s="272" t="s">
        <v>143</v>
      </c>
      <c r="E75" s="273" t="s">
        <v>26</v>
      </c>
      <c r="F75" s="424">
        <v>1</v>
      </c>
      <c r="G75" s="273">
        <v>8</v>
      </c>
      <c r="H75" s="273">
        <v>6</v>
      </c>
      <c r="I75" s="273">
        <v>3</v>
      </c>
      <c r="J75" s="501" t="s">
        <v>47</v>
      </c>
      <c r="K75" s="403"/>
      <c r="L75" s="403"/>
      <c r="M75" s="403"/>
      <c r="N75" s="242" t="s">
        <v>47</v>
      </c>
      <c r="O75" s="242" t="s">
        <v>47</v>
      </c>
      <c r="P75" s="242" t="s">
        <v>47</v>
      </c>
      <c r="Q75" s="242"/>
      <c r="R75" s="242" t="s">
        <v>47</v>
      </c>
      <c r="S75" s="209"/>
      <c r="T75" s="476">
        <v>1</v>
      </c>
      <c r="U75" s="245">
        <f>IF(V75&lt;=0,"",(((V75-'In Productie'!$E$1)/7)+1))</f>
        <v>-114.71428571428571</v>
      </c>
      <c r="V75" s="433">
        <v>42159</v>
      </c>
      <c r="W75" s="209" t="s">
        <v>162</v>
      </c>
      <c r="X75" s="209"/>
      <c r="Y75" s="248">
        <v>14</v>
      </c>
      <c r="Z75" s="202"/>
      <c r="AA75" s="202"/>
      <c r="AC75" s="209">
        <f>IF(B75="","",(IFERROR(VLOOKUP(B75,Projecten!A$4:W$2415,5,FALSE),"niet bekend")))</f>
        <v>1</v>
      </c>
      <c r="AD75" s="213">
        <f t="shared" si="3"/>
        <v>2096</v>
      </c>
      <c r="AE75" s="266">
        <f>IF(B75="","",(IFERROR(VLOOKUP(B75,Projecten!A$4:W$2415,23,FALSE),"niet bekend")))</f>
        <v>2096</v>
      </c>
      <c r="AF75" s="266">
        <f>IF(B75="","",(IFERROR(VLOOKUP(B75,Projecten!A$4:W$2415,12,FALSE),"niet bekend")))</f>
        <v>2096</v>
      </c>
      <c r="AG75" s="360">
        <f>IF(AD75="","",(AF75-AD75))</f>
        <v>0</v>
      </c>
    </row>
    <row r="76" spans="2:33" ht="12.75" customHeight="1" x14ac:dyDescent="0.2">
      <c r="B76" s="490">
        <v>2015035</v>
      </c>
      <c r="C76" s="422">
        <v>120216</v>
      </c>
      <c r="D76" s="272" t="s">
        <v>136</v>
      </c>
      <c r="E76" s="273" t="s">
        <v>26</v>
      </c>
      <c r="F76" s="424">
        <v>5</v>
      </c>
      <c r="G76" s="273">
        <v>40</v>
      </c>
      <c r="H76" s="273">
        <v>25</v>
      </c>
      <c r="I76" s="273">
        <v>15</v>
      </c>
      <c r="J76" s="491" t="s">
        <v>47</v>
      </c>
      <c r="K76" s="322"/>
      <c r="L76" s="322"/>
      <c r="M76" s="322"/>
      <c r="N76" s="486" t="s">
        <v>47</v>
      </c>
      <c r="O76" s="486" t="s">
        <v>47</v>
      </c>
      <c r="P76" s="486" t="s">
        <v>47</v>
      </c>
      <c r="Q76" s="486"/>
      <c r="R76" s="486" t="s">
        <v>47</v>
      </c>
      <c r="S76" s="209"/>
      <c r="T76" s="476">
        <v>3</v>
      </c>
      <c r="U76" s="245">
        <f>IF(V76&lt;=0,"",(((V76-'In Productie'!$E$1)/7)+1))</f>
        <v>-114.71428571428571</v>
      </c>
      <c r="V76" s="433">
        <v>42159</v>
      </c>
      <c r="W76" s="209" t="s">
        <v>164</v>
      </c>
      <c r="X76" s="209"/>
      <c r="Y76" s="248">
        <v>69</v>
      </c>
      <c r="Z76" s="477"/>
      <c r="AA76" s="202"/>
      <c r="AC76" s="209">
        <f>IF(B76="","",(IFERROR(VLOOKUP(B76,Projecten!A$4:W$2415,5,FALSE),"niet bekend")))</f>
        <v>15</v>
      </c>
      <c r="AD76" s="213">
        <f t="shared" si="3"/>
        <v>10380</v>
      </c>
      <c r="AE76" s="266">
        <f>IF(B76="","",(IFERROR(VLOOKUP(B76,Projecten!A$4:W$2415,23,FALSE),"niet bekend")))</f>
        <v>31140</v>
      </c>
      <c r="AF76" s="266">
        <f>IF(B76="","",(IFERROR(VLOOKUP(B76,Projecten!A$4:W$2415,12,FALSE),"niet bekend")))</f>
        <v>31140</v>
      </c>
    </row>
    <row r="77" spans="2:33" ht="12.75" customHeight="1" x14ac:dyDescent="0.2">
      <c r="B77" s="490">
        <v>2015038</v>
      </c>
      <c r="C77" s="422">
        <v>120216</v>
      </c>
      <c r="D77" s="272" t="s">
        <v>140</v>
      </c>
      <c r="E77" s="273" t="s">
        <v>26</v>
      </c>
      <c r="F77" s="424">
        <v>1</v>
      </c>
      <c r="G77" s="273">
        <v>12</v>
      </c>
      <c r="H77" s="273">
        <v>10</v>
      </c>
      <c r="I77" s="273">
        <v>3</v>
      </c>
      <c r="J77" s="493" t="s">
        <v>47</v>
      </c>
      <c r="K77" s="403"/>
      <c r="L77" s="403"/>
      <c r="M77" s="403"/>
      <c r="N77" s="254" t="s">
        <v>47</v>
      </c>
      <c r="O77" s="254" t="s">
        <v>47</v>
      </c>
      <c r="P77" s="254" t="s">
        <v>47</v>
      </c>
      <c r="R77" s="254" t="s">
        <v>47</v>
      </c>
      <c r="S77" s="209"/>
      <c r="T77" s="476">
        <v>1</v>
      </c>
      <c r="U77" s="245">
        <f>IF(V77&lt;=0,"",(((V77-'In Productie'!$E$1)/7)+1))</f>
        <v>-114.71428571428571</v>
      </c>
      <c r="V77" s="433">
        <v>42159</v>
      </c>
      <c r="W77" s="209" t="s">
        <v>162</v>
      </c>
      <c r="X77" s="209"/>
      <c r="Y77" s="248">
        <v>19</v>
      </c>
      <c r="Z77" s="477"/>
      <c r="AA77" s="478"/>
      <c r="AC77" s="209">
        <f>IF(B77="","",(IFERROR(VLOOKUP(B77,Projecten!A$4:W$2415,5,FALSE),"niet bekend")))</f>
        <v>1</v>
      </c>
      <c r="AD77" s="213">
        <f t="shared" si="3"/>
        <v>2637</v>
      </c>
      <c r="AE77" s="266">
        <f>IF(B77="","",(IFERROR(VLOOKUP(B77,Projecten!A$4:W$2415,23,FALSE),"niet bekend")))</f>
        <v>2637</v>
      </c>
      <c r="AF77" s="266">
        <f>IF(B77="","",(IFERROR(VLOOKUP(B77,Projecten!A$4:W$2415,12,FALSE),"niet bekend")))</f>
        <v>2637</v>
      </c>
      <c r="AG77" s="360">
        <f>IF(AD77="","",(AF77-AD77))</f>
        <v>0</v>
      </c>
    </row>
    <row r="78" spans="2:33" ht="12.75" customHeight="1" x14ac:dyDescent="0.2">
      <c r="B78" s="490">
        <v>2015040</v>
      </c>
      <c r="C78" s="422">
        <v>120220</v>
      </c>
      <c r="D78" s="272" t="s">
        <v>142</v>
      </c>
      <c r="E78" s="273" t="s">
        <v>26</v>
      </c>
      <c r="F78" s="424">
        <v>1</v>
      </c>
      <c r="G78" s="273">
        <v>8</v>
      </c>
      <c r="H78" s="273">
        <v>5</v>
      </c>
      <c r="I78" s="273">
        <v>4</v>
      </c>
      <c r="J78" s="501" t="s">
        <v>47</v>
      </c>
      <c r="K78" s="322"/>
      <c r="L78" s="322"/>
      <c r="M78" s="322"/>
      <c r="N78" s="242" t="s">
        <v>47</v>
      </c>
      <c r="O78" s="242" t="s">
        <v>47</v>
      </c>
      <c r="P78" s="242" t="s">
        <v>47</v>
      </c>
      <c r="Q78" s="242"/>
      <c r="R78" s="242" t="s">
        <v>47</v>
      </c>
      <c r="S78" s="245"/>
      <c r="T78" s="502">
        <v>1</v>
      </c>
      <c r="U78" s="245">
        <f>IF(V78&lt;=0,"",(((V78-'In Productie'!$E$1)/7)+1))</f>
        <v>-113.85714285714286</v>
      </c>
      <c r="V78" s="433">
        <v>42165</v>
      </c>
      <c r="W78" s="209" t="s">
        <v>162</v>
      </c>
      <c r="X78" s="209"/>
      <c r="Y78" s="295">
        <v>17</v>
      </c>
      <c r="Z78" s="477"/>
      <c r="AA78" s="202"/>
      <c r="AC78" s="209">
        <f>IF(B78="","",(IFERROR(VLOOKUP(B78,Projecten!A$4:W$2415,5,FALSE),"niet bekend")))</f>
        <v>1</v>
      </c>
      <c r="AD78" s="213">
        <f t="shared" si="3"/>
        <v>2899</v>
      </c>
      <c r="AE78" s="266">
        <f>IF(B78="","",(IFERROR(VLOOKUP(B78,Projecten!A$4:W$2415,23,FALSE),"niet bekend")))</f>
        <v>2899</v>
      </c>
      <c r="AF78" s="266">
        <f>IF(B78="","",(IFERROR(VLOOKUP(B78,Projecten!A$4:W$2415,12,FALSE),"niet bekend")))</f>
        <v>2899</v>
      </c>
      <c r="AG78" s="360">
        <f>IF(AD78="","",(AF78-AD78))</f>
        <v>0</v>
      </c>
    </row>
    <row r="79" spans="2:33" ht="12" customHeight="1" x14ac:dyDescent="0.2">
      <c r="B79" s="490">
        <v>2015030</v>
      </c>
      <c r="C79" s="422">
        <v>120220</v>
      </c>
      <c r="D79" s="272" t="s">
        <v>122</v>
      </c>
      <c r="E79" s="273" t="s">
        <v>26</v>
      </c>
      <c r="F79" s="424">
        <v>1</v>
      </c>
      <c r="G79" s="273">
        <v>7</v>
      </c>
      <c r="H79" s="273">
        <v>3</v>
      </c>
      <c r="I79" s="273">
        <v>4</v>
      </c>
      <c r="J79" s="491" t="s">
        <v>47</v>
      </c>
      <c r="K79" s="391"/>
      <c r="L79" s="391"/>
      <c r="M79" s="391"/>
      <c r="N79" s="486" t="s">
        <v>47</v>
      </c>
      <c r="O79" s="486" t="s">
        <v>47</v>
      </c>
      <c r="P79" s="486" t="s">
        <v>47</v>
      </c>
      <c r="Q79" s="486"/>
      <c r="R79" s="486" t="s">
        <v>47</v>
      </c>
      <c r="S79" s="209"/>
      <c r="T79" s="476">
        <v>1</v>
      </c>
      <c r="U79" s="245">
        <f>IF(V79&lt;=0,"",(((V79-'In Productie'!$E$1)/7)+1))</f>
        <v>-113.85714285714286</v>
      </c>
      <c r="V79" s="433">
        <v>42165</v>
      </c>
      <c r="W79" s="209" t="s">
        <v>48</v>
      </c>
      <c r="X79" s="209"/>
      <c r="Y79" s="295">
        <v>18</v>
      </c>
      <c r="Z79" s="477"/>
      <c r="AA79" s="202"/>
      <c r="AC79" s="209">
        <f>IF(B79="","",(IFERROR(VLOOKUP(B79,Projecten!A$4:W$2415,5,FALSE),"niet bekend")))</f>
        <v>1</v>
      </c>
      <c r="AD79" s="213">
        <f t="shared" si="3"/>
        <v>3850</v>
      </c>
      <c r="AE79" s="266">
        <f>IF(B79="","",(IFERROR(VLOOKUP(B79,Projecten!A$4:W$2415,23,FALSE),"niet bekend")))</f>
        <v>3850</v>
      </c>
      <c r="AF79" s="266">
        <f>IF(B79="","",(IFERROR(VLOOKUP(B79,Projecten!A$4:W$2415,12,FALSE),"niet bekend")))</f>
        <v>3850</v>
      </c>
      <c r="AG79" s="360">
        <f>IF(AD79="","",(AF79-AD79))</f>
        <v>0</v>
      </c>
    </row>
    <row r="80" spans="2:33" s="312" customFormat="1" ht="12.75" customHeight="1" x14ac:dyDescent="0.2">
      <c r="B80" s="299"/>
      <c r="C80" s="406"/>
      <c r="D80" s="300"/>
      <c r="E80" s="300"/>
      <c r="F80" s="302"/>
      <c r="G80" s="300"/>
      <c r="H80" s="300"/>
      <c r="I80" s="300"/>
      <c r="J80" s="302"/>
      <c r="K80" s="407"/>
      <c r="L80" s="407"/>
      <c r="M80" s="407"/>
      <c r="N80" s="302"/>
      <c r="O80" s="302"/>
      <c r="P80" s="302"/>
      <c r="Q80" s="302"/>
      <c r="R80" s="302"/>
      <c r="S80" s="407"/>
      <c r="T80" s="407"/>
      <c r="U80" s="408"/>
      <c r="V80" s="305"/>
      <c r="W80" s="307"/>
      <c r="X80" s="307"/>
      <c r="Y80" s="307"/>
      <c r="Z80" s="298"/>
      <c r="AA80" s="308"/>
      <c r="AD80" s="311"/>
      <c r="AE80" s="311"/>
      <c r="AF80" s="311"/>
      <c r="AG80" s="412"/>
    </row>
    <row r="81" spans="2:33" s="236" customFormat="1" ht="12.75" customHeight="1" x14ac:dyDescent="0.2">
      <c r="B81" s="372"/>
      <c r="C81" s="373"/>
      <c r="D81" s="374">
        <f>SUM(G81:I81)</f>
        <v>157</v>
      </c>
      <c r="E81" s="375"/>
      <c r="F81" s="376">
        <f>SUM(F83:F89)</f>
        <v>9</v>
      </c>
      <c r="G81" s="375">
        <f>SUM(G83:G89)</f>
        <v>78</v>
      </c>
      <c r="H81" s="375">
        <f>SUM(H83:H89)</f>
        <v>49</v>
      </c>
      <c r="I81" s="375">
        <f>SUM(I83:I89)</f>
        <v>30</v>
      </c>
      <c r="J81" s="376"/>
      <c r="K81" s="413"/>
      <c r="L81" s="413"/>
      <c r="M81" s="413"/>
      <c r="N81" s="376"/>
      <c r="O81" s="376"/>
      <c r="P81" s="376"/>
      <c r="Q81" s="376"/>
      <c r="R81" s="376"/>
      <c r="S81" s="377">
        <v>24</v>
      </c>
      <c r="T81" s="377"/>
      <c r="U81" s="420"/>
      <c r="V81" s="378"/>
      <c r="W81" s="380"/>
      <c r="X81" s="380">
        <f>SUM(Y81:Y89)</f>
        <v>149.75</v>
      </c>
      <c r="Y81" s="231"/>
      <c r="Z81" s="463">
        <f>'In Productie'!$AB$1+28</f>
        <v>428</v>
      </c>
      <c r="AA81" s="232">
        <f>X81-Z81</f>
        <v>-278.25</v>
      </c>
      <c r="AC81" s="236" t="str">
        <f>IF(B81="","",(IFERROR(VLOOKUP(B81,Projecten!A$4:W$2415,5,FALSE),"niet bekend")))</f>
        <v/>
      </c>
      <c r="AD81" s="235">
        <f>SUM(AD82:AD90)</f>
        <v>22098</v>
      </c>
      <c r="AE81" s="235" t="str">
        <f>IF(B81="","",(IFERROR(VLOOKUP(B81,Projecten!A$4:W$2415,23,FALSE),"niet bekend")))</f>
        <v/>
      </c>
      <c r="AF81" s="235" t="str">
        <f>IF(B81="","",(IFERROR(VLOOKUP(B81,Projecten!A$4:W$2415,12,FALSE),"niet bekend")))</f>
        <v/>
      </c>
      <c r="AG81" s="384"/>
    </row>
    <row r="82" spans="2:33" s="327" customFormat="1" ht="12.75" customHeight="1" x14ac:dyDescent="0.2">
      <c r="B82" s="320"/>
      <c r="C82" s="503"/>
      <c r="D82" s="504" t="s">
        <v>203</v>
      </c>
      <c r="E82" s="318"/>
      <c r="F82" s="322"/>
      <c r="G82" s="318"/>
      <c r="H82" s="318"/>
      <c r="I82" s="318"/>
      <c r="J82" s="322"/>
      <c r="K82" s="403"/>
      <c r="L82" s="403"/>
      <c r="M82" s="403"/>
      <c r="N82" s="322"/>
      <c r="O82" s="322"/>
      <c r="P82" s="322"/>
      <c r="Q82" s="322"/>
      <c r="R82" s="322"/>
      <c r="S82" s="505"/>
      <c r="T82" s="505"/>
      <c r="U82" s="506"/>
      <c r="V82" s="507"/>
      <c r="W82" s="508"/>
      <c r="X82" s="508"/>
      <c r="Y82" s="509">
        <v>8.25</v>
      </c>
      <c r="Z82" s="510"/>
      <c r="AA82" s="511"/>
      <c r="AC82" s="327" t="str">
        <f>IF(B82="","",(IFERROR(VLOOKUP(B82,Projecten!A$4:W$2415,5,FALSE),"niet bekend")))</f>
        <v/>
      </c>
      <c r="AD82" s="266" t="str">
        <f t="shared" ref="AD82:AD87" si="4">IF(AC82="","",(F82/AC82*AF82))</f>
        <v/>
      </c>
      <c r="AE82" s="266" t="str">
        <f>IF(B82="","",(IFERROR(VLOOKUP(B82,Projecten!A$4:W$2415,23,FALSE),"niet bekend")))</f>
        <v/>
      </c>
      <c r="AF82" s="266" t="str">
        <f>IF(B82="","",(IFERROR(VLOOKUP(B82,Projecten!A$4:W$2415,12,FALSE),"niet bekend")))</f>
        <v/>
      </c>
      <c r="AG82" s="398" t="str">
        <f>IF(AD82="","",(AF82-AD82))</f>
        <v/>
      </c>
    </row>
    <row r="83" spans="2:33" ht="12.75" customHeight="1" x14ac:dyDescent="0.2">
      <c r="B83" s="490">
        <v>2015041</v>
      </c>
      <c r="C83" s="422" t="s">
        <v>184</v>
      </c>
      <c r="D83" s="272" t="s">
        <v>154</v>
      </c>
      <c r="E83" s="273" t="s">
        <v>26</v>
      </c>
      <c r="F83" s="424">
        <v>1</v>
      </c>
      <c r="G83" s="273">
        <v>12</v>
      </c>
      <c r="H83" s="273">
        <v>9</v>
      </c>
      <c r="I83" s="273">
        <v>4</v>
      </c>
      <c r="J83" s="493" t="s">
        <v>47</v>
      </c>
      <c r="K83" s="403"/>
      <c r="L83" s="403"/>
      <c r="M83" s="403"/>
      <c r="N83" s="254" t="s">
        <v>47</v>
      </c>
      <c r="O83" s="254" t="s">
        <v>47</v>
      </c>
      <c r="P83" s="254" t="s">
        <v>47</v>
      </c>
      <c r="R83" s="254" t="s">
        <v>47</v>
      </c>
      <c r="S83" s="209"/>
      <c r="T83" s="476">
        <v>1</v>
      </c>
      <c r="U83" s="245">
        <f>IF(V83&lt;=0,"",(((V83-'In Productie'!$E$1)/7)+1))</f>
        <v>-113.71428571428571</v>
      </c>
      <c r="V83" s="433">
        <v>42166</v>
      </c>
      <c r="W83" s="209" t="s">
        <v>162</v>
      </c>
      <c r="X83" s="209"/>
      <c r="Y83" s="295">
        <v>23</v>
      </c>
      <c r="Z83" s="477"/>
      <c r="AA83" s="478"/>
      <c r="AC83" s="209">
        <f>IF(B83="","",(IFERROR(VLOOKUP(B83,Projecten!A$4:W$2415,5,FALSE),"niet bekend")))</f>
        <v>1</v>
      </c>
      <c r="AD83" s="213">
        <f t="shared" si="4"/>
        <v>4187</v>
      </c>
      <c r="AE83" s="266">
        <f>IF(B83="","",(IFERROR(VLOOKUP(B83,Projecten!A$4:W$2415,23,FALSE),"niet bekend")))</f>
        <v>4187</v>
      </c>
      <c r="AF83" s="266">
        <f>IF(B83="","",(IFERROR(VLOOKUP(B83,Projecten!A$4:W$2415,12,FALSE),"niet bekend")))</f>
        <v>4187</v>
      </c>
      <c r="AG83" s="360">
        <f>IF(AD83="","",(AF83-AD83))</f>
        <v>0</v>
      </c>
    </row>
    <row r="84" spans="2:33" ht="12.75" customHeight="1" x14ac:dyDescent="0.2">
      <c r="B84" s="490">
        <v>2015042</v>
      </c>
      <c r="C84" s="422">
        <v>120223</v>
      </c>
      <c r="D84" s="272" t="s">
        <v>153</v>
      </c>
      <c r="E84" s="273" t="s">
        <v>26</v>
      </c>
      <c r="F84" s="424">
        <v>1</v>
      </c>
      <c r="G84" s="273">
        <v>9</v>
      </c>
      <c r="H84" s="273">
        <v>5</v>
      </c>
      <c r="I84" s="273">
        <v>4</v>
      </c>
      <c r="J84" s="491" t="s">
        <v>47</v>
      </c>
      <c r="K84" s="403"/>
      <c r="L84" s="403"/>
      <c r="M84" s="403"/>
      <c r="N84" s="486" t="s">
        <v>47</v>
      </c>
      <c r="O84" s="486" t="s">
        <v>47</v>
      </c>
      <c r="P84" s="486" t="s">
        <v>47</v>
      </c>
      <c r="Q84" s="486"/>
      <c r="R84" s="486" t="s">
        <v>47</v>
      </c>
      <c r="S84" s="209"/>
      <c r="T84" s="476">
        <v>1</v>
      </c>
      <c r="U84" s="245">
        <f>IF(V84&lt;=0,"",(((V84-'In Productie'!$E$1)/7)+1))</f>
        <v>-113.71428571428571</v>
      </c>
      <c r="V84" s="433">
        <v>42166</v>
      </c>
      <c r="W84" s="209" t="s">
        <v>162</v>
      </c>
      <c r="X84" s="209"/>
      <c r="Y84" s="295">
        <v>17</v>
      </c>
      <c r="Z84" s="477"/>
      <c r="AA84" s="202"/>
      <c r="AC84" s="209">
        <f>IF(B84="","",(IFERROR(VLOOKUP(B84,Projecten!A$4:W$2415,5,FALSE),"niet bekend")))</f>
        <v>1</v>
      </c>
      <c r="AD84" s="213">
        <f t="shared" si="4"/>
        <v>2972</v>
      </c>
      <c r="AE84" s="266">
        <f>IF(B84="","",(IFERROR(VLOOKUP(B84,Projecten!A$4:W$2415,23,FALSE),"niet bekend")))</f>
        <v>2972</v>
      </c>
      <c r="AF84" s="266">
        <f>IF(B84="","",(IFERROR(VLOOKUP(B84,Projecten!A$4:W$2415,12,FALSE),"niet bekend")))</f>
        <v>2972</v>
      </c>
      <c r="AG84" s="360">
        <f>IF(AD84="","",(AF84-AD84))</f>
        <v>0</v>
      </c>
    </row>
    <row r="85" spans="2:33" ht="12.75" customHeight="1" x14ac:dyDescent="0.2">
      <c r="B85" s="490">
        <v>2015043</v>
      </c>
      <c r="C85" s="422">
        <v>120223</v>
      </c>
      <c r="D85" s="272" t="s">
        <v>155</v>
      </c>
      <c r="E85" s="273" t="s">
        <v>26</v>
      </c>
      <c r="F85" s="424">
        <v>1</v>
      </c>
      <c r="G85" s="273">
        <v>8</v>
      </c>
      <c r="H85" s="273">
        <v>5</v>
      </c>
      <c r="I85" s="273">
        <v>3</v>
      </c>
      <c r="J85" s="491" t="s">
        <v>47</v>
      </c>
      <c r="K85" s="322"/>
      <c r="L85" s="322"/>
      <c r="M85" s="322"/>
      <c r="N85" s="486" t="s">
        <v>47</v>
      </c>
      <c r="O85" s="486" t="s">
        <v>47</v>
      </c>
      <c r="P85" s="486" t="s">
        <v>47</v>
      </c>
      <c r="Q85" s="486"/>
      <c r="R85" s="486" t="s">
        <v>47</v>
      </c>
      <c r="S85" s="209"/>
      <c r="T85" s="476">
        <v>1</v>
      </c>
      <c r="U85" s="245">
        <f>IF(V85&lt;=0,"",(((V85-'In Productie'!$E$1)/7)+1))</f>
        <v>-113.71428571428571</v>
      </c>
      <c r="V85" s="433">
        <v>42166</v>
      </c>
      <c r="W85" s="209" t="s">
        <v>162</v>
      </c>
      <c r="X85" s="209"/>
      <c r="Y85" s="295">
        <v>14</v>
      </c>
      <c r="Z85" s="202"/>
      <c r="AA85" s="202"/>
      <c r="AC85" s="209">
        <f>IF(B85="","",(IFERROR(VLOOKUP(B85,Projecten!A$4:W$2415,5,FALSE),"niet bekend")))</f>
        <v>1</v>
      </c>
      <c r="AD85" s="213">
        <f t="shared" si="4"/>
        <v>2450</v>
      </c>
      <c r="AE85" s="266">
        <f>IF(B85="","",(IFERROR(VLOOKUP(B85,Projecten!A$4:W$2415,23,FALSE),"niet bekend")))</f>
        <v>2450</v>
      </c>
      <c r="AF85" s="266">
        <f>IF(B85="","",(IFERROR(VLOOKUP(B85,Projecten!A$4:W$2415,12,FALSE),"niet bekend")))</f>
        <v>2450</v>
      </c>
      <c r="AG85" s="360">
        <f>IF(AD85="","",(AF85-AD85))</f>
        <v>0</v>
      </c>
    </row>
    <row r="86" spans="2:33" ht="12.75" customHeight="1" x14ac:dyDescent="0.2">
      <c r="B86" s="490">
        <v>2015044</v>
      </c>
      <c r="C86" s="422">
        <v>120220</v>
      </c>
      <c r="D86" s="272" t="s">
        <v>148</v>
      </c>
      <c r="E86" s="273" t="s">
        <v>26</v>
      </c>
      <c r="F86" s="424">
        <v>1</v>
      </c>
      <c r="G86" s="273">
        <v>8</v>
      </c>
      <c r="H86" s="273">
        <v>5</v>
      </c>
      <c r="I86" s="273">
        <v>3</v>
      </c>
      <c r="J86" s="493" t="s">
        <v>47</v>
      </c>
      <c r="K86" s="403"/>
      <c r="L86" s="403"/>
      <c r="M86" s="403"/>
      <c r="N86" s="254" t="s">
        <v>47</v>
      </c>
      <c r="O86" s="254" t="s">
        <v>47</v>
      </c>
      <c r="P86" s="254" t="s">
        <v>47</v>
      </c>
      <c r="R86" s="254" t="s">
        <v>47</v>
      </c>
      <c r="S86" s="209"/>
      <c r="T86" s="476">
        <v>1</v>
      </c>
      <c r="U86" s="245">
        <f>IF(V86&lt;=0,"",(((V86-'In Productie'!$E$1)/7)+1))</f>
        <v>-113.71428571428571</v>
      </c>
      <c r="V86" s="433">
        <v>42166</v>
      </c>
      <c r="W86" s="209" t="s">
        <v>162</v>
      </c>
      <c r="X86" s="209"/>
      <c r="Y86" s="295">
        <v>14</v>
      </c>
      <c r="Z86" s="477"/>
      <c r="AA86" s="478"/>
      <c r="AC86" s="209">
        <f>IF(B86="","",(IFERROR(VLOOKUP(B86,Projecten!A$4:W$2415,5,FALSE),"niet bekend")))</f>
        <v>1</v>
      </c>
      <c r="AD86" s="213">
        <f t="shared" si="4"/>
        <v>2109</v>
      </c>
      <c r="AE86" s="266">
        <f>IF(B86="","",(IFERROR(VLOOKUP(B86,Projecten!A$4:W$2415,23,FALSE),"niet bekend")))</f>
        <v>2109</v>
      </c>
      <c r="AF86" s="266">
        <f>IF(B86="","",(IFERROR(VLOOKUP(B86,Projecten!A$4:W$2415,12,FALSE),"niet bekend")))</f>
        <v>2109</v>
      </c>
      <c r="AG86" s="360">
        <f>IF(AD86="","",(AF86-AD86))</f>
        <v>0</v>
      </c>
    </row>
    <row r="87" spans="2:33" ht="12.75" customHeight="1" x14ac:dyDescent="0.2">
      <c r="B87" s="490">
        <v>2015035</v>
      </c>
      <c r="C87" s="422">
        <v>120225</v>
      </c>
      <c r="D87" s="272" t="s">
        <v>136</v>
      </c>
      <c r="E87" s="273" t="s">
        <v>26</v>
      </c>
      <c r="F87" s="424">
        <v>5</v>
      </c>
      <c r="G87" s="273">
        <v>40</v>
      </c>
      <c r="H87" s="273">
        <v>25</v>
      </c>
      <c r="I87" s="273">
        <v>15</v>
      </c>
      <c r="J87" s="493" t="s">
        <v>47</v>
      </c>
      <c r="K87" s="322"/>
      <c r="L87" s="322"/>
      <c r="M87" s="322"/>
      <c r="N87" s="254" t="s">
        <v>47</v>
      </c>
      <c r="O87" s="254" t="s">
        <v>47</v>
      </c>
      <c r="P87" s="254" t="s">
        <v>47</v>
      </c>
      <c r="R87" s="254" t="s">
        <v>47</v>
      </c>
      <c r="S87" s="209"/>
      <c r="T87" s="476">
        <v>3</v>
      </c>
      <c r="U87" s="245">
        <f>IF(V87&lt;=0,"",(((V87-'In Productie'!$E$1)/7)+1))</f>
        <v>-113.71428571428571</v>
      </c>
      <c r="V87" s="433">
        <v>42166</v>
      </c>
      <c r="W87" s="209" t="s">
        <v>164</v>
      </c>
      <c r="X87" s="209"/>
      <c r="Y87" s="248">
        <v>69</v>
      </c>
      <c r="Z87" s="477"/>
      <c r="AA87" s="478"/>
      <c r="AC87" s="209">
        <f>IF(B87="","",(IFERROR(VLOOKUP(B87,Projecten!A$4:W$2415,5,FALSE),"niet bekend")))</f>
        <v>15</v>
      </c>
      <c r="AD87" s="213">
        <f t="shared" si="4"/>
        <v>10380</v>
      </c>
      <c r="AE87" s="266">
        <f>IF(B87="","",(IFERROR(VLOOKUP(B87,Projecten!A$4:W$2415,23,FALSE),"niet bekend")))</f>
        <v>31140</v>
      </c>
      <c r="AF87" s="266">
        <f>IF(B87="","",(IFERROR(VLOOKUP(B87,Projecten!A$4:W$2415,12,FALSE),"niet bekend")))</f>
        <v>31140</v>
      </c>
    </row>
    <row r="88" spans="2:33" ht="12.75" customHeight="1" x14ac:dyDescent="0.2">
      <c r="B88" s="512">
        <v>2015058</v>
      </c>
      <c r="C88" s="513">
        <v>120227</v>
      </c>
      <c r="D88" s="514" t="s">
        <v>190</v>
      </c>
      <c r="E88" s="514" t="s">
        <v>26</v>
      </c>
      <c r="F88" s="515">
        <v>0</v>
      </c>
      <c r="G88" s="514">
        <v>1</v>
      </c>
      <c r="H88" s="514">
        <v>0</v>
      </c>
      <c r="I88" s="514">
        <v>1</v>
      </c>
      <c r="J88" s="501" t="s">
        <v>47</v>
      </c>
      <c r="K88" s="391"/>
      <c r="L88" s="391"/>
      <c r="M88" s="391"/>
      <c r="N88" s="242" t="s">
        <v>47</v>
      </c>
      <c r="O88" s="242" t="s">
        <v>47</v>
      </c>
      <c r="P88" s="242" t="s">
        <v>47</v>
      </c>
      <c r="Q88" s="242"/>
      <c r="R88" s="242" t="s">
        <v>47</v>
      </c>
      <c r="S88" s="245"/>
      <c r="U88" s="245">
        <f>IF(V88&lt;=0,"",(((V88-'In Productie'!$E$1)/7)+1))</f>
        <v>-113.71428571428571</v>
      </c>
      <c r="V88" s="433">
        <v>42166</v>
      </c>
      <c r="W88" s="462" t="s">
        <v>162</v>
      </c>
      <c r="X88" s="248" t="s">
        <v>194</v>
      </c>
      <c r="Y88" s="248">
        <v>3</v>
      </c>
      <c r="Z88" s="477"/>
      <c r="AA88" s="202"/>
      <c r="AC88" s="209">
        <f>IF(B88="","",(IFERROR(VLOOKUP(B88,Projecten!A$4:W$2415,5,FALSE),"niet bekend")))</f>
        <v>0</v>
      </c>
      <c r="AE88" s="266">
        <f>IF(B88="","",(IFERROR(VLOOKUP(B88,Projecten!A$4:W$2415,23,FALSE),"niet bekend")))</f>
        <v>450</v>
      </c>
      <c r="AF88" s="266">
        <f>IF(B88="","",(IFERROR(VLOOKUP(B88,Projecten!A$4:W$2415,12,FALSE),"niet bekend")))</f>
        <v>450</v>
      </c>
      <c r="AG88" s="360" t="str">
        <f>IF(AD88="","",(AF88-AD88))</f>
        <v/>
      </c>
    </row>
    <row r="89" spans="2:33" ht="12.75" customHeight="1" x14ac:dyDescent="0.2">
      <c r="B89" s="272"/>
      <c r="C89" s="422"/>
      <c r="D89" s="516" t="s">
        <v>200</v>
      </c>
      <c r="E89" s="273"/>
      <c r="F89" s="424"/>
      <c r="G89" s="273"/>
      <c r="H89" s="273"/>
      <c r="I89" s="273"/>
      <c r="J89" s="242"/>
      <c r="K89" s="391"/>
      <c r="L89" s="391"/>
      <c r="M89" s="391"/>
      <c r="N89" s="242"/>
      <c r="O89" s="242"/>
      <c r="P89" s="242"/>
      <c r="Q89" s="242"/>
      <c r="R89" s="242"/>
      <c r="S89" s="209"/>
      <c r="T89" s="476"/>
      <c r="U89" s="245"/>
      <c r="W89" s="209"/>
      <c r="X89" s="209"/>
      <c r="Y89" s="461">
        <v>1.5</v>
      </c>
      <c r="Z89" s="202"/>
      <c r="AA89" s="202"/>
      <c r="AC89" s="209" t="str">
        <f>IF(B89="","",(IFERROR(VLOOKUP(B89,Projecten!A$4:W$2415,5,FALSE),"niet bekend")))</f>
        <v/>
      </c>
      <c r="AD89" s="213" t="str">
        <f>IF(AC89="","",(F89/AC89*AF89))</f>
        <v/>
      </c>
      <c r="AE89" s="266" t="str">
        <f>IF(B89="","",(IFERROR(VLOOKUP(B89,Projecten!A$4:W$2415,23,FALSE),"niet bekend")))</f>
        <v/>
      </c>
      <c r="AF89" s="266" t="str">
        <f>IF(B89="","",(IFERROR(VLOOKUP(B89,Projecten!A$4:W$2415,12,FALSE),"niet bekend")))</f>
        <v/>
      </c>
      <c r="AG89" s="360" t="str">
        <f>IF(AD89="","",(AF89-AD89))</f>
        <v/>
      </c>
    </row>
    <row r="90" spans="2:33" s="312" customFormat="1" ht="12.75" customHeight="1" x14ac:dyDescent="0.2">
      <c r="B90" s="299"/>
      <c r="C90" s="406"/>
      <c r="D90" s="300"/>
      <c r="E90" s="300"/>
      <c r="F90" s="302"/>
      <c r="G90" s="300"/>
      <c r="H90" s="300"/>
      <c r="I90" s="300"/>
      <c r="J90" s="302"/>
      <c r="K90" s="407"/>
      <c r="L90" s="407"/>
      <c r="M90" s="407"/>
      <c r="N90" s="302"/>
      <c r="O90" s="302"/>
      <c r="P90" s="302"/>
      <c r="Q90" s="302"/>
      <c r="R90" s="302"/>
      <c r="S90" s="407"/>
      <c r="T90" s="407"/>
      <c r="U90" s="408"/>
      <c r="V90" s="305"/>
      <c r="W90" s="307"/>
      <c r="X90" s="307"/>
      <c r="Y90" s="307"/>
      <c r="Z90" s="298"/>
      <c r="AA90" s="308"/>
      <c r="AD90" s="311"/>
      <c r="AE90" s="311"/>
      <c r="AF90" s="311"/>
      <c r="AG90" s="412"/>
    </row>
    <row r="91" spans="2:33" s="236" customFormat="1" ht="12.75" customHeight="1" x14ac:dyDescent="0.2">
      <c r="B91" s="372"/>
      <c r="C91" s="373"/>
      <c r="D91" s="374">
        <f>SUM(G91:I91)</f>
        <v>142</v>
      </c>
      <c r="E91" s="375"/>
      <c r="F91" s="376">
        <f>SUM(F93:F104)</f>
        <v>9</v>
      </c>
      <c r="G91" s="375">
        <f>SUM(G93:G104)</f>
        <v>75</v>
      </c>
      <c r="H91" s="375">
        <f>SUM(H93:H104)</f>
        <v>44</v>
      </c>
      <c r="I91" s="375">
        <f>SUM(I93:I104)</f>
        <v>23</v>
      </c>
      <c r="J91" s="376"/>
      <c r="K91" s="413"/>
      <c r="L91" s="413"/>
      <c r="M91" s="413"/>
      <c r="N91" s="376"/>
      <c r="O91" s="376"/>
      <c r="P91" s="376"/>
      <c r="Q91" s="376"/>
      <c r="R91" s="376"/>
      <c r="S91" s="377">
        <v>25</v>
      </c>
      <c r="T91" s="377"/>
      <c r="U91" s="420"/>
      <c r="V91" s="378"/>
      <c r="W91" s="380"/>
      <c r="X91" s="380">
        <f>SUM(Y91:Y104)</f>
        <v>140</v>
      </c>
      <c r="Y91" s="231"/>
      <c r="Z91" s="463">
        <f>'In Productie'!$AB$1+19</f>
        <v>419</v>
      </c>
      <c r="AA91" s="232">
        <f>X91-Z91</f>
        <v>-279</v>
      </c>
      <c r="AC91" s="236" t="str">
        <f>IF(B91="","",(IFERROR(VLOOKUP(B91,Projecten!A$4:W$2415,5,FALSE),"niet bekend")))</f>
        <v/>
      </c>
      <c r="AD91" s="235">
        <f>SUM(AD92:AD104)</f>
        <v>18928</v>
      </c>
      <c r="AE91" s="235" t="str">
        <f>IF(B91="","",(IFERROR(VLOOKUP(B91,Projecten!A$4:W$2415,23,FALSE),"niet bekend")))</f>
        <v/>
      </c>
      <c r="AF91" s="235" t="str">
        <f>IF(B91="","",(IFERROR(VLOOKUP(B91,Projecten!A$4:W$2415,12,FALSE),"niet bekend")))</f>
        <v/>
      </c>
      <c r="AG91" s="384"/>
    </row>
    <row r="92" spans="2:33" s="327" customFormat="1" ht="12.75" customHeight="1" x14ac:dyDescent="0.2">
      <c r="B92" s="320"/>
      <c r="C92" s="503"/>
      <c r="D92" s="504" t="s">
        <v>225</v>
      </c>
      <c r="E92" s="318"/>
      <c r="F92" s="322"/>
      <c r="G92" s="318"/>
      <c r="H92" s="318"/>
      <c r="I92" s="318"/>
      <c r="J92" s="322"/>
      <c r="K92" s="403"/>
      <c r="L92" s="403"/>
      <c r="M92" s="403"/>
      <c r="N92" s="322"/>
      <c r="O92" s="322"/>
      <c r="P92" s="322"/>
      <c r="Q92" s="322"/>
      <c r="R92" s="322"/>
      <c r="S92" s="505"/>
      <c r="T92" s="505"/>
      <c r="U92" s="506"/>
      <c r="V92" s="507"/>
      <c r="W92" s="508"/>
      <c r="X92" s="508"/>
      <c r="Y92" s="509">
        <v>3</v>
      </c>
      <c r="Z92" s="510"/>
      <c r="AA92" s="511"/>
      <c r="AC92" s="327" t="str">
        <f>IF(B92="","",(IFERROR(VLOOKUP(B92,Projecten!A$4:W$2415,5,FALSE),"niet bekend")))</f>
        <v/>
      </c>
      <c r="AD92" s="266" t="str">
        <f t="shared" ref="AD92:AD99" si="5">IF(AC92="","",(F92/AC92*AF92))</f>
        <v/>
      </c>
      <c r="AE92" s="266" t="str">
        <f>IF(B92="","",(IFERROR(VLOOKUP(B92,Projecten!A$4:W$2415,23,FALSE),"niet bekend")))</f>
        <v/>
      </c>
      <c r="AF92" s="266" t="str">
        <f>IF(B92="","",(IFERROR(VLOOKUP(B92,Projecten!A$4:W$2415,12,FALSE),"niet bekend")))</f>
        <v/>
      </c>
      <c r="AG92" s="398" t="str">
        <f t="shared" ref="AG92:AG100" si="6">IF(AD92="","",(AF92-AD92))</f>
        <v/>
      </c>
    </row>
    <row r="93" spans="2:33" ht="12.75" customHeight="1" x14ac:dyDescent="0.2">
      <c r="B93" s="490">
        <v>2015045</v>
      </c>
      <c r="C93" s="422">
        <v>120228</v>
      </c>
      <c r="D93" s="272" t="s">
        <v>195</v>
      </c>
      <c r="E93" s="273" t="s">
        <v>26</v>
      </c>
      <c r="F93" s="424">
        <v>1</v>
      </c>
      <c r="G93" s="273">
        <v>8</v>
      </c>
      <c r="H93" s="273">
        <v>5</v>
      </c>
      <c r="I93" s="273">
        <v>3</v>
      </c>
      <c r="J93" s="493" t="s">
        <v>47</v>
      </c>
      <c r="K93" s="403"/>
      <c r="L93" s="403"/>
      <c r="M93" s="403"/>
      <c r="N93" s="254" t="s">
        <v>47</v>
      </c>
      <c r="O93" s="254" t="s">
        <v>47</v>
      </c>
      <c r="P93" s="254" t="s">
        <v>47</v>
      </c>
      <c r="R93" s="254" t="s">
        <v>47</v>
      </c>
      <c r="S93" s="209"/>
      <c r="T93" s="476"/>
      <c r="U93" s="245">
        <f>IF(V93&lt;=0,"",(((V93-'In Productie'!$E$1)/7)+1))</f>
        <v>-112.71428571428571</v>
      </c>
      <c r="V93" s="427">
        <v>42173</v>
      </c>
      <c r="W93" s="209" t="s">
        <v>162</v>
      </c>
      <c r="X93" s="209" t="s">
        <v>180</v>
      </c>
      <c r="Y93" s="295">
        <v>13</v>
      </c>
      <c r="Z93" s="477"/>
      <c r="AA93" s="478"/>
      <c r="AC93" s="209">
        <f>IF(B93="","",(IFERROR(VLOOKUP(B93,Projecten!A$4:W$2415,5,FALSE),"niet bekend")))</f>
        <v>1</v>
      </c>
      <c r="AD93" s="213">
        <f t="shared" si="5"/>
        <v>2450</v>
      </c>
      <c r="AE93" s="266">
        <f>IF(B93="","",(IFERROR(VLOOKUP(B93,Projecten!A$4:W$2415,23,FALSE),"niet bekend")))</f>
        <v>2450</v>
      </c>
      <c r="AF93" s="266">
        <f>IF(B93="","",(IFERROR(VLOOKUP(B93,Projecten!A$4:W$2415,12,FALSE),"niet bekend")))</f>
        <v>2450</v>
      </c>
      <c r="AG93" s="360">
        <f t="shared" si="6"/>
        <v>0</v>
      </c>
    </row>
    <row r="94" spans="2:33" ht="12.75" customHeight="1" x14ac:dyDescent="0.2">
      <c r="B94" s="490">
        <v>2015046</v>
      </c>
      <c r="C94" s="422">
        <v>120228</v>
      </c>
      <c r="D94" s="272" t="s">
        <v>196</v>
      </c>
      <c r="E94" s="273" t="s">
        <v>26</v>
      </c>
      <c r="F94" s="424">
        <v>1</v>
      </c>
      <c r="G94" s="273">
        <v>9</v>
      </c>
      <c r="H94" s="273">
        <v>6</v>
      </c>
      <c r="I94" s="273">
        <v>2</v>
      </c>
      <c r="J94" s="491" t="s">
        <v>47</v>
      </c>
      <c r="K94" s="322"/>
      <c r="L94" s="322"/>
      <c r="M94" s="322"/>
      <c r="N94" s="486" t="s">
        <v>47</v>
      </c>
      <c r="O94" s="486" t="s">
        <v>47</v>
      </c>
      <c r="P94" s="486" t="s">
        <v>47</v>
      </c>
      <c r="Q94" s="486"/>
      <c r="R94" s="486" t="s">
        <v>47</v>
      </c>
      <c r="S94" s="209"/>
      <c r="T94" s="476"/>
      <c r="U94" s="245">
        <f>IF(V94&lt;=0,"",(((V94-'In Productie'!$E$1)/7)+1))</f>
        <v>-112.71428571428571</v>
      </c>
      <c r="V94" s="427">
        <v>42173</v>
      </c>
      <c r="W94" s="209" t="s">
        <v>162</v>
      </c>
      <c r="X94" s="209" t="s">
        <v>180</v>
      </c>
      <c r="Y94" s="295">
        <v>14</v>
      </c>
      <c r="Z94" s="477"/>
      <c r="AA94" s="202"/>
      <c r="AC94" s="209">
        <f>IF(B94="","",(IFERROR(VLOOKUP(B94,Projecten!A$4:W$2415,5,FALSE),"niet bekend")))</f>
        <v>1</v>
      </c>
      <c r="AD94" s="213">
        <f t="shared" si="5"/>
        <v>2341</v>
      </c>
      <c r="AE94" s="266">
        <f>IF(B94="","",(IFERROR(VLOOKUP(B94,Projecten!A$4:W$2415,23,FALSE),"niet bekend")))</f>
        <v>2341</v>
      </c>
      <c r="AF94" s="266">
        <f>IF(B94="","",(IFERROR(VLOOKUP(B94,Projecten!A$4:W$2415,12,FALSE),"niet bekend")))</f>
        <v>2341</v>
      </c>
      <c r="AG94" s="360">
        <f t="shared" si="6"/>
        <v>0</v>
      </c>
    </row>
    <row r="95" spans="2:33" ht="12.75" customHeight="1" x14ac:dyDescent="0.2">
      <c r="B95" s="490">
        <v>2015047</v>
      </c>
      <c r="C95" s="422" t="s">
        <v>221</v>
      </c>
      <c r="D95" s="272" t="s">
        <v>183</v>
      </c>
      <c r="E95" s="273" t="s">
        <v>26</v>
      </c>
      <c r="F95" s="424">
        <v>1</v>
      </c>
      <c r="G95" s="273">
        <v>8</v>
      </c>
      <c r="H95" s="273">
        <v>4</v>
      </c>
      <c r="I95" s="273">
        <v>3</v>
      </c>
      <c r="J95" s="491" t="s">
        <v>47</v>
      </c>
      <c r="K95" s="403"/>
      <c r="L95" s="403"/>
      <c r="M95" s="403"/>
      <c r="N95" s="486" t="s">
        <v>47</v>
      </c>
      <c r="O95" s="486" t="s">
        <v>47</v>
      </c>
      <c r="P95" s="486" t="s">
        <v>47</v>
      </c>
      <c r="Q95" s="486"/>
      <c r="R95" s="486" t="s">
        <v>47</v>
      </c>
      <c r="S95" s="209"/>
      <c r="T95" s="476"/>
      <c r="U95" s="245">
        <f>IF(V95&lt;=0,"",(((V95-'In Productie'!$E$1)/7)+1))</f>
        <v>-112.71428571428571</v>
      </c>
      <c r="V95" s="427">
        <v>42173</v>
      </c>
      <c r="W95" s="209" t="s">
        <v>162</v>
      </c>
      <c r="X95" s="209" t="s">
        <v>180</v>
      </c>
      <c r="Y95" s="295">
        <v>12</v>
      </c>
      <c r="Z95" s="202"/>
      <c r="AA95" s="202"/>
      <c r="AC95" s="209">
        <f>IF(B95="","",(IFERROR(VLOOKUP(B95,Projecten!A$4:W$2415,5,FALSE),"niet bekend")))</f>
        <v>1</v>
      </c>
      <c r="AD95" s="213">
        <f t="shared" si="5"/>
        <v>2619</v>
      </c>
      <c r="AE95" s="266">
        <f>IF(B95="","",(IFERROR(VLOOKUP(B95,Projecten!A$4:W$2415,23,FALSE),"niet bekend")))</f>
        <v>2619</v>
      </c>
      <c r="AF95" s="266">
        <f>IF(B95="","",(IFERROR(VLOOKUP(B95,Projecten!A$4:W$2415,12,FALSE),"niet bekend")))</f>
        <v>2619</v>
      </c>
      <c r="AG95" s="360">
        <f t="shared" si="6"/>
        <v>0</v>
      </c>
    </row>
    <row r="96" spans="2:33" ht="12.75" customHeight="1" x14ac:dyDescent="0.2">
      <c r="B96" s="490">
        <v>2015048</v>
      </c>
      <c r="C96" s="422">
        <v>120230</v>
      </c>
      <c r="D96" s="272" t="s">
        <v>152</v>
      </c>
      <c r="E96" s="273" t="s">
        <v>26</v>
      </c>
      <c r="F96" s="424">
        <v>1</v>
      </c>
      <c r="G96" s="273">
        <v>8</v>
      </c>
      <c r="H96" s="273">
        <v>6</v>
      </c>
      <c r="I96" s="273">
        <v>3</v>
      </c>
      <c r="J96" s="493" t="s">
        <v>47</v>
      </c>
      <c r="K96" s="322"/>
      <c r="L96" s="322"/>
      <c r="M96" s="322"/>
      <c r="N96" s="254" t="s">
        <v>47</v>
      </c>
      <c r="O96" s="254" t="s">
        <v>47</v>
      </c>
      <c r="P96" s="254" t="s">
        <v>47</v>
      </c>
      <c r="R96" s="254" t="s">
        <v>47</v>
      </c>
      <c r="S96" s="209"/>
      <c r="T96" s="476"/>
      <c r="U96" s="245">
        <f>IF(V96&lt;=0,"",(((V96-'In Productie'!$E$1)/7)+1))</f>
        <v>-112.71428571428571</v>
      </c>
      <c r="V96" s="427">
        <v>42173</v>
      </c>
      <c r="W96" s="209" t="s">
        <v>162</v>
      </c>
      <c r="X96" s="209"/>
      <c r="Y96" s="295">
        <v>14</v>
      </c>
      <c r="Z96" s="477"/>
      <c r="AA96" s="478"/>
      <c r="AC96" s="209">
        <f>IF(B96="","",(IFERROR(VLOOKUP(B96,Projecten!A$4:W$2415,5,FALSE),"niet bekend")))</f>
        <v>1</v>
      </c>
      <c r="AD96" s="213">
        <f t="shared" si="5"/>
        <v>1784</v>
      </c>
      <c r="AE96" s="266">
        <f>IF(B96="","",(IFERROR(VLOOKUP(B96,Projecten!A$4:W$2415,23,FALSE),"niet bekend")))</f>
        <v>1784</v>
      </c>
      <c r="AF96" s="266">
        <f>IF(B96="","",(IFERROR(VLOOKUP(B96,Projecten!A$4:W$2415,12,FALSE),"niet bekend")))</f>
        <v>1784</v>
      </c>
      <c r="AG96" s="360">
        <f t="shared" si="6"/>
        <v>0</v>
      </c>
    </row>
    <row r="97" spans="2:33" ht="12.75" customHeight="1" x14ac:dyDescent="0.2">
      <c r="B97" s="490">
        <v>2015049</v>
      </c>
      <c r="C97" s="422">
        <v>120230</v>
      </c>
      <c r="D97" s="272" t="s">
        <v>156</v>
      </c>
      <c r="E97" s="273" t="s">
        <v>26</v>
      </c>
      <c r="F97" s="424">
        <v>1</v>
      </c>
      <c r="G97" s="273">
        <v>3</v>
      </c>
      <c r="H97" s="273">
        <v>3</v>
      </c>
      <c r="I97" s="273">
        <v>0</v>
      </c>
      <c r="J97" s="501" t="s">
        <v>47</v>
      </c>
      <c r="K97" s="391"/>
      <c r="L97" s="391"/>
      <c r="M97" s="391"/>
      <c r="N97" s="242" t="s">
        <v>47</v>
      </c>
      <c r="O97" s="242" t="s">
        <v>47</v>
      </c>
      <c r="P97" s="242" t="s">
        <v>47</v>
      </c>
      <c r="Q97" s="242"/>
      <c r="R97" s="242" t="s">
        <v>47</v>
      </c>
      <c r="S97" s="209"/>
      <c r="T97" s="476"/>
      <c r="U97" s="245">
        <f>IF(V97&lt;=0,"",(((V97-'In Productie'!$E$1)/7)+1))</f>
        <v>-112.71428571428571</v>
      </c>
      <c r="V97" s="427">
        <v>42173</v>
      </c>
      <c r="W97" s="209" t="s">
        <v>164</v>
      </c>
      <c r="X97" s="209"/>
      <c r="Y97" s="295">
        <v>4</v>
      </c>
      <c r="Z97" s="202"/>
      <c r="AA97" s="202"/>
      <c r="AC97" s="209">
        <f>IF(B97="","",(IFERROR(VLOOKUP(B97,Projecten!A$4:W$2415,5,FALSE),"niet bekend")))</f>
        <v>1</v>
      </c>
      <c r="AD97" s="213">
        <f t="shared" si="5"/>
        <v>397</v>
      </c>
      <c r="AE97" s="266">
        <f>IF(B97="","",(IFERROR(VLOOKUP(B97,Projecten!A$4:W$2415,23,FALSE),"niet bekend")))</f>
        <v>397</v>
      </c>
      <c r="AF97" s="266">
        <f>IF(B97="","",(IFERROR(VLOOKUP(B97,Projecten!A$4:W$2415,12,FALSE),"niet bekend")))</f>
        <v>397</v>
      </c>
      <c r="AG97" s="360">
        <f t="shared" si="6"/>
        <v>0</v>
      </c>
    </row>
    <row r="98" spans="2:33" ht="12.75" customHeight="1" x14ac:dyDescent="0.2">
      <c r="B98" s="490">
        <v>2015050</v>
      </c>
      <c r="C98" s="422">
        <v>120228</v>
      </c>
      <c r="D98" s="272" t="s">
        <v>160</v>
      </c>
      <c r="E98" s="273" t="s">
        <v>26</v>
      </c>
      <c r="F98" s="424">
        <v>1</v>
      </c>
      <c r="G98" s="273">
        <v>9</v>
      </c>
      <c r="H98" s="273">
        <v>5</v>
      </c>
      <c r="I98" s="273">
        <v>4</v>
      </c>
      <c r="J98" s="501" t="s">
        <v>47</v>
      </c>
      <c r="K98" s="391"/>
      <c r="L98" s="391"/>
      <c r="M98" s="391"/>
      <c r="N98" s="242" t="s">
        <v>47</v>
      </c>
      <c r="O98" s="242" t="s">
        <v>47</v>
      </c>
      <c r="P98" s="242" t="s">
        <v>47</v>
      </c>
      <c r="Q98" s="242"/>
      <c r="R98" s="242" t="s">
        <v>47</v>
      </c>
      <c r="S98" s="209"/>
      <c r="T98" s="476"/>
      <c r="U98" s="245">
        <f>IF(V98&lt;=0,"",(((V98-'In Productie'!$E$1)/7)+1))</f>
        <v>-112.71428571428571</v>
      </c>
      <c r="V98" s="427">
        <v>42173</v>
      </c>
      <c r="W98" s="209" t="s">
        <v>162</v>
      </c>
      <c r="X98" s="209"/>
      <c r="Y98" s="295">
        <v>17</v>
      </c>
      <c r="Z98" s="202"/>
      <c r="AA98" s="202"/>
      <c r="AC98" s="209">
        <f>IF(B98="","",(IFERROR(VLOOKUP(B98,Projecten!A$4:W$2415,5,FALSE),"niet bekend")))</f>
        <v>1</v>
      </c>
      <c r="AD98" s="213">
        <f t="shared" si="5"/>
        <v>2647</v>
      </c>
      <c r="AE98" s="266">
        <f>IF(B98="","",(IFERROR(VLOOKUP(B98,Projecten!A$4:W$2415,23,FALSE),"niet bekend")))</f>
        <v>2647</v>
      </c>
      <c r="AF98" s="266">
        <f>IF(B98="","",(IFERROR(VLOOKUP(B98,Projecten!A$4:W$2415,12,FALSE),"niet bekend")))</f>
        <v>2647</v>
      </c>
      <c r="AG98" s="360">
        <f t="shared" si="6"/>
        <v>0</v>
      </c>
    </row>
    <row r="99" spans="2:33" ht="12.75" customHeight="1" x14ac:dyDescent="0.2">
      <c r="B99" s="490">
        <v>2015051</v>
      </c>
      <c r="C99" s="422">
        <v>120230</v>
      </c>
      <c r="D99" s="272" t="s">
        <v>181</v>
      </c>
      <c r="E99" s="273" t="s">
        <v>26</v>
      </c>
      <c r="F99" s="424">
        <v>1</v>
      </c>
      <c r="G99" s="273">
        <v>12</v>
      </c>
      <c r="H99" s="273">
        <v>5</v>
      </c>
      <c r="I99" s="273">
        <v>2</v>
      </c>
      <c r="J99" s="501" t="s">
        <v>47</v>
      </c>
      <c r="K99" s="322"/>
      <c r="L99" s="322"/>
      <c r="M99" s="322"/>
      <c r="N99" s="242" t="s">
        <v>47</v>
      </c>
      <c r="O99" s="242" t="s">
        <v>47</v>
      </c>
      <c r="P99" s="242" t="s">
        <v>47</v>
      </c>
      <c r="Q99" s="242"/>
      <c r="R99" s="242" t="s">
        <v>47</v>
      </c>
      <c r="S99" s="209"/>
      <c r="T99" s="476"/>
      <c r="U99" s="245">
        <f>IF(V99&lt;=0,"",(((V99-'In Productie'!$E$1)/7)+1))</f>
        <v>-112.71428571428571</v>
      </c>
      <c r="V99" s="427">
        <v>42173</v>
      </c>
      <c r="W99" s="209" t="s">
        <v>162</v>
      </c>
      <c r="X99" s="209" t="s">
        <v>182</v>
      </c>
      <c r="Y99" s="295">
        <v>33</v>
      </c>
      <c r="Z99" s="202"/>
      <c r="AA99" s="202"/>
      <c r="AC99" s="209">
        <f>IF(B99="","",(IFERROR(VLOOKUP(B99,Projecten!A$4:W$2415,5,FALSE),"niet bekend")))</f>
        <v>1</v>
      </c>
      <c r="AD99" s="213">
        <f t="shared" si="5"/>
        <v>2580</v>
      </c>
      <c r="AE99" s="266">
        <f>IF(B99="","",(IFERROR(VLOOKUP(B99,Projecten!A$4:W$2415,23,FALSE),"niet bekend")))</f>
        <v>2580</v>
      </c>
      <c r="AF99" s="266">
        <f>IF(B99="","",(IFERROR(VLOOKUP(B99,Projecten!A$4:W$2415,12,FALSE),"niet bekend")))</f>
        <v>2580</v>
      </c>
      <c r="AG99" s="360">
        <f t="shared" si="6"/>
        <v>0</v>
      </c>
    </row>
    <row r="100" spans="2:33" ht="12.75" customHeight="1" x14ac:dyDescent="0.2">
      <c r="B100" s="490" t="s">
        <v>211</v>
      </c>
      <c r="C100" s="422">
        <v>120234</v>
      </c>
      <c r="D100" s="272" t="s">
        <v>209</v>
      </c>
      <c r="E100" s="273" t="s">
        <v>26</v>
      </c>
      <c r="F100" s="424">
        <v>0</v>
      </c>
      <c r="G100" s="273">
        <v>2</v>
      </c>
      <c r="H100" s="273">
        <v>0</v>
      </c>
      <c r="I100" s="273">
        <v>0</v>
      </c>
      <c r="J100" s="501" t="s">
        <v>47</v>
      </c>
      <c r="K100" s="403"/>
      <c r="L100" s="403"/>
      <c r="M100" s="403"/>
      <c r="N100" s="242" t="s">
        <v>47</v>
      </c>
      <c r="O100" s="242" t="s">
        <v>47</v>
      </c>
      <c r="P100" s="242" t="s">
        <v>47</v>
      </c>
      <c r="Q100" s="242"/>
      <c r="R100" s="242" t="s">
        <v>47</v>
      </c>
      <c r="S100" s="209"/>
      <c r="T100" s="476"/>
      <c r="U100" s="245">
        <f>IF(V100&lt;=0,"",(((V100-'In Productie'!$E$1)/7)+1))</f>
        <v>-112.71428571428571</v>
      </c>
      <c r="V100" s="427">
        <v>42173</v>
      </c>
      <c r="W100" s="209" t="s">
        <v>162</v>
      </c>
      <c r="X100" s="209" t="s">
        <v>210</v>
      </c>
      <c r="Y100" s="295">
        <v>2</v>
      </c>
      <c r="Z100" s="202"/>
      <c r="AA100" s="202"/>
      <c r="AC100" s="209">
        <f>IF(B100="","",(IFERROR(VLOOKUP(B100,Projecten!A$4:W$2415,5,FALSE),"niet bekend")))</f>
        <v>0</v>
      </c>
      <c r="AE100" s="266">
        <f>IF(B100="","",(IFERROR(VLOOKUP(B100,Projecten!A$4:W$2415,23,FALSE),"niet bekend")))</f>
        <v>300</v>
      </c>
      <c r="AF100" s="266">
        <f>IF(B100="","",(IFERROR(VLOOKUP(B100,Projecten!A$4:W$2415,12,FALSE),"niet bekend")))</f>
        <v>300</v>
      </c>
      <c r="AG100" s="360" t="str">
        <f t="shared" si="6"/>
        <v/>
      </c>
    </row>
    <row r="101" spans="2:33" ht="12.75" customHeight="1" x14ac:dyDescent="0.2">
      <c r="B101" s="490">
        <v>2015026</v>
      </c>
      <c r="C101" s="422" t="s">
        <v>125</v>
      </c>
      <c r="D101" s="272" t="s">
        <v>206</v>
      </c>
      <c r="E101" s="273" t="s">
        <v>26</v>
      </c>
      <c r="F101" s="424"/>
      <c r="G101" s="273"/>
      <c r="H101" s="273"/>
      <c r="I101" s="273"/>
      <c r="J101" s="242"/>
      <c r="K101" s="403"/>
      <c r="L101" s="403"/>
      <c r="M101" s="403"/>
      <c r="N101" s="242"/>
      <c r="O101" s="242"/>
      <c r="P101" s="242"/>
      <c r="Q101" s="242"/>
      <c r="R101" s="242"/>
      <c r="S101" s="209"/>
      <c r="T101" s="476"/>
      <c r="U101" s="245">
        <f>IF(V101&lt;=0,"",(((V101-'In Productie'!$E$1)/7)+1))</f>
        <v>-112.71428571428571</v>
      </c>
      <c r="V101" s="427">
        <v>42173</v>
      </c>
      <c r="W101" s="209" t="s">
        <v>162</v>
      </c>
      <c r="X101" s="209" t="s">
        <v>204</v>
      </c>
      <c r="Y101" s="295">
        <v>0</v>
      </c>
      <c r="Z101" s="202"/>
      <c r="AA101" s="202"/>
      <c r="AC101" s="209">
        <f>IF(B101="","",(IFERROR(VLOOKUP(B101,Projecten!A$4:W$2415,5,FALSE),"niet bekend")))</f>
        <v>5</v>
      </c>
      <c r="AE101" s="266"/>
      <c r="AF101" s="266"/>
    </row>
    <row r="102" spans="2:33" ht="12.75" customHeight="1" x14ac:dyDescent="0.2">
      <c r="B102" s="490">
        <v>2015052</v>
      </c>
      <c r="C102" s="422">
        <v>120235</v>
      </c>
      <c r="D102" s="272" t="s">
        <v>179</v>
      </c>
      <c r="E102" s="273" t="s">
        <v>26</v>
      </c>
      <c r="F102" s="424">
        <v>1</v>
      </c>
      <c r="G102" s="273">
        <v>8</v>
      </c>
      <c r="H102" s="273">
        <v>5</v>
      </c>
      <c r="I102" s="273">
        <v>3</v>
      </c>
      <c r="J102" s="501" t="s">
        <v>47</v>
      </c>
      <c r="K102" s="403"/>
      <c r="L102" s="403"/>
      <c r="M102" s="403"/>
      <c r="N102" s="242" t="s">
        <v>47</v>
      </c>
      <c r="O102" s="242" t="s">
        <v>47</v>
      </c>
      <c r="P102" s="242" t="s">
        <v>47</v>
      </c>
      <c r="Q102" s="242"/>
      <c r="R102" s="242" t="s">
        <v>47</v>
      </c>
      <c r="S102" s="245"/>
      <c r="U102" s="245">
        <f>IF(V102&lt;=0,"",(((V102-'In Productie'!$E$1)/7)+1))</f>
        <v>-111.71428571428571</v>
      </c>
      <c r="V102" s="427">
        <v>42180</v>
      </c>
      <c r="W102" s="209" t="s">
        <v>162</v>
      </c>
      <c r="X102" s="248"/>
      <c r="Y102" s="295">
        <v>14</v>
      </c>
      <c r="Z102" s="477"/>
      <c r="AA102" s="202"/>
      <c r="AC102" s="209">
        <f>IF(B102="","",(IFERROR(VLOOKUP(B102,Projecten!A$4:W$2415,5,FALSE),"niet bekend")))</f>
        <v>1</v>
      </c>
      <c r="AD102" s="213">
        <f>IF(AC102="","",(F102/AC102*AF102))</f>
        <v>2001</v>
      </c>
      <c r="AE102" s="266">
        <f>IF(B102="","",(IFERROR(VLOOKUP(B102,Projecten!A$4:W$2415,23,FALSE),"niet bekend")))</f>
        <v>2001</v>
      </c>
      <c r="AF102" s="266">
        <f>IF(B102="","",(IFERROR(VLOOKUP(B102,Projecten!A$4:W$2415,12,FALSE),"niet bekend")))</f>
        <v>2001</v>
      </c>
      <c r="AG102" s="360">
        <f>IF(AD102="","",(AF102-AD102))</f>
        <v>0</v>
      </c>
    </row>
    <row r="103" spans="2:33" ht="12.75" customHeight="1" x14ac:dyDescent="0.2">
      <c r="B103" s="490">
        <v>2015053</v>
      </c>
      <c r="C103" s="422">
        <v>120236</v>
      </c>
      <c r="D103" s="272" t="s">
        <v>168</v>
      </c>
      <c r="E103" s="273" t="s">
        <v>26</v>
      </c>
      <c r="F103" s="424">
        <v>1</v>
      </c>
      <c r="G103" s="273">
        <v>8</v>
      </c>
      <c r="H103" s="273">
        <v>5</v>
      </c>
      <c r="I103" s="273">
        <v>3</v>
      </c>
      <c r="J103" s="493" t="s">
        <v>47</v>
      </c>
      <c r="K103" s="322"/>
      <c r="L103" s="322"/>
      <c r="M103" s="322"/>
      <c r="N103" s="254" t="s">
        <v>47</v>
      </c>
      <c r="O103" s="254" t="s">
        <v>47</v>
      </c>
      <c r="P103" s="254" t="s">
        <v>47</v>
      </c>
      <c r="R103" s="254" t="s">
        <v>47</v>
      </c>
      <c r="S103" s="209"/>
      <c r="T103" s="476"/>
      <c r="U103" s="245">
        <f>IF(V103&lt;=0,"",(((V103-'In Productie'!$E$1)/7)+1))</f>
        <v>-111.71428571428571</v>
      </c>
      <c r="V103" s="427">
        <v>42180</v>
      </c>
      <c r="W103" s="209" t="s">
        <v>162</v>
      </c>
      <c r="X103" s="209"/>
      <c r="Y103" s="295">
        <v>14</v>
      </c>
      <c r="Z103" s="477"/>
      <c r="AA103" s="478"/>
      <c r="AC103" s="209">
        <f>IF(B103="","",(IFERROR(VLOOKUP(B103,Projecten!A$4:W$2415,5,FALSE),"niet bekend")))</f>
        <v>1</v>
      </c>
      <c r="AD103" s="213">
        <f>IF(AC103="","",(F103/AC103*AF103))</f>
        <v>2109</v>
      </c>
      <c r="AE103" s="266">
        <f>IF(B103="","",(IFERROR(VLOOKUP(B103,Projecten!A$4:W$2415,23,FALSE),"niet bekend")))</f>
        <v>2109</v>
      </c>
      <c r="AF103" s="266">
        <f>IF(B103="","",(IFERROR(VLOOKUP(B103,Projecten!A$4:W$2415,12,FALSE),"niet bekend")))</f>
        <v>2109</v>
      </c>
      <c r="AG103" s="360">
        <f>IF(AD103="","",(AF103-AD103))</f>
        <v>0</v>
      </c>
    </row>
    <row r="104" spans="2:33" s="312" customFormat="1" ht="12.75" customHeight="1" x14ac:dyDescent="0.2">
      <c r="B104" s="299"/>
      <c r="C104" s="406"/>
      <c r="D104" s="300"/>
      <c r="E104" s="300"/>
      <c r="F104" s="302"/>
      <c r="G104" s="300"/>
      <c r="H104" s="300"/>
      <c r="I104" s="300"/>
      <c r="J104" s="302"/>
      <c r="K104" s="407"/>
      <c r="L104" s="407"/>
      <c r="M104" s="407"/>
      <c r="N104" s="302"/>
      <c r="O104" s="302"/>
      <c r="P104" s="302"/>
      <c r="Q104" s="302"/>
      <c r="R104" s="302"/>
      <c r="S104" s="407"/>
      <c r="T104" s="407"/>
      <c r="U104" s="408"/>
      <c r="V104" s="305"/>
      <c r="W104" s="307"/>
      <c r="X104" s="307"/>
      <c r="Y104" s="307"/>
      <c r="Z104" s="298"/>
      <c r="AA104" s="308"/>
      <c r="AD104" s="311"/>
      <c r="AE104" s="311"/>
      <c r="AF104" s="311"/>
      <c r="AG104" s="412"/>
    </row>
    <row r="105" spans="2:33" s="236" customFormat="1" ht="12.75" customHeight="1" x14ac:dyDescent="0.2">
      <c r="B105" s="372"/>
      <c r="C105" s="373"/>
      <c r="D105" s="374">
        <f>SUM(G105:I105)</f>
        <v>178</v>
      </c>
      <c r="E105" s="375"/>
      <c r="F105" s="376">
        <f>SUM(F106:F114)</f>
        <v>11</v>
      </c>
      <c r="G105" s="375">
        <f>SUM(G106:G114)</f>
        <v>89</v>
      </c>
      <c r="H105" s="375">
        <f>SUM(H106:H114)</f>
        <v>55</v>
      </c>
      <c r="I105" s="375">
        <f>SUM(I106:I114)</f>
        <v>34</v>
      </c>
      <c r="J105" s="376"/>
      <c r="K105" s="376"/>
      <c r="L105" s="376"/>
      <c r="M105" s="376"/>
      <c r="N105" s="376"/>
      <c r="O105" s="376"/>
      <c r="P105" s="376"/>
      <c r="Q105" s="376"/>
      <c r="R105" s="376"/>
      <c r="S105" s="377">
        <v>26</v>
      </c>
      <c r="T105" s="377"/>
      <c r="U105" s="420"/>
      <c r="V105" s="378"/>
      <c r="W105" s="380"/>
      <c r="X105" s="380">
        <f>SUM(Y105:Y114)</f>
        <v>162</v>
      </c>
      <c r="Y105" s="231"/>
      <c r="Z105" s="463">
        <f>'In Productie'!$AB$1</f>
        <v>400</v>
      </c>
      <c r="AA105" s="232">
        <f>X105-Z105</f>
        <v>-238</v>
      </c>
      <c r="AC105" s="236" t="str">
        <f>IF(B105="","",(IFERROR(VLOOKUP(B105,Projecten!A$4:W$2415,5,FALSE),"niet bekend")))</f>
        <v/>
      </c>
      <c r="AD105" s="235">
        <f>SUM(AD106:AD114)</f>
        <v>24206</v>
      </c>
      <c r="AE105" s="235" t="str">
        <f>IF(B105="","",(IFERROR(VLOOKUP(B105,Projecten!A$4:W$2415,23,FALSE),"niet bekend")))</f>
        <v/>
      </c>
      <c r="AF105" s="235" t="str">
        <f>IF(B105="","",(IFERROR(VLOOKUP(B105,Projecten!A$4:W$2415,12,FALSE),"niet bekend")))</f>
        <v/>
      </c>
      <c r="AG105" s="384"/>
    </row>
    <row r="106" spans="2:33" ht="12.75" customHeight="1" x14ac:dyDescent="0.2">
      <c r="B106" s="490">
        <v>2015055</v>
      </c>
      <c r="C106" s="422">
        <v>120236</v>
      </c>
      <c r="D106" s="273" t="s">
        <v>176</v>
      </c>
      <c r="E106" s="273" t="s">
        <v>26</v>
      </c>
      <c r="F106" s="424">
        <v>1</v>
      </c>
      <c r="G106" s="273">
        <v>8</v>
      </c>
      <c r="H106" s="273">
        <v>5</v>
      </c>
      <c r="I106" s="273">
        <v>3</v>
      </c>
      <c r="J106" s="491" t="s">
        <v>47</v>
      </c>
      <c r="K106" s="391" t="s">
        <v>189</v>
      </c>
      <c r="L106" s="391" t="s">
        <v>189</v>
      </c>
      <c r="M106" s="391" t="s">
        <v>189</v>
      </c>
      <c r="N106" s="486" t="s">
        <v>47</v>
      </c>
      <c r="O106" s="486" t="s">
        <v>47</v>
      </c>
      <c r="P106" s="486" t="s">
        <v>47</v>
      </c>
      <c r="Q106" s="486"/>
      <c r="R106" s="486" t="s">
        <v>47</v>
      </c>
      <c r="S106" s="209"/>
      <c r="T106" s="476"/>
      <c r="U106" s="245">
        <f>IF(V106&lt;=0,"",(((V106-'In Productie'!$E$1)/7)+1))</f>
        <v>-111.71428571428571</v>
      </c>
      <c r="V106" s="427">
        <v>42180</v>
      </c>
      <c r="W106" s="209" t="s">
        <v>162</v>
      </c>
      <c r="X106" s="209"/>
      <c r="Y106" s="295">
        <v>14</v>
      </c>
      <c r="Z106" s="477"/>
      <c r="AA106" s="202"/>
      <c r="AC106" s="209">
        <f>IF(B106="","",(IFERROR(VLOOKUP(B106,Projecten!A$4:W$2415,5,FALSE),"niet bekend")))</f>
        <v>1</v>
      </c>
      <c r="AD106" s="213">
        <f t="shared" ref="AD106:AD113" si="7">IF(AC106="","",(F106/AC106*AF106))</f>
        <v>2109</v>
      </c>
      <c r="AE106" s="266">
        <f>IF(B106="","",(IFERROR(VLOOKUP(B106,Projecten!A$4:W$2415,23,FALSE),"niet bekend")))</f>
        <v>2109</v>
      </c>
      <c r="AF106" s="266">
        <f>IF(B106="","",(IFERROR(VLOOKUP(B106,Projecten!A$4:W$2415,12,FALSE),"niet bekend")))</f>
        <v>2109</v>
      </c>
      <c r="AG106" s="360">
        <f>IF(AD106="","",(AF106-AD106))</f>
        <v>0</v>
      </c>
    </row>
    <row r="107" spans="2:33" ht="12.75" customHeight="1" x14ac:dyDescent="0.2">
      <c r="B107" s="490">
        <v>2015056</v>
      </c>
      <c r="C107" s="422">
        <v>120236</v>
      </c>
      <c r="D107" s="273" t="s">
        <v>177</v>
      </c>
      <c r="E107" s="273" t="s">
        <v>26</v>
      </c>
      <c r="F107" s="424">
        <v>1</v>
      </c>
      <c r="G107" s="273">
        <v>8</v>
      </c>
      <c r="H107" s="273">
        <v>5</v>
      </c>
      <c r="I107" s="273">
        <v>3</v>
      </c>
      <c r="J107" s="491" t="s">
        <v>47</v>
      </c>
      <c r="K107" s="491" t="s">
        <v>47</v>
      </c>
      <c r="L107" s="391" t="s">
        <v>189</v>
      </c>
      <c r="M107" s="391" t="s">
        <v>189</v>
      </c>
      <c r="N107" s="486" t="s">
        <v>47</v>
      </c>
      <c r="O107" s="486" t="s">
        <v>47</v>
      </c>
      <c r="P107" s="486" t="s">
        <v>47</v>
      </c>
      <c r="Q107" s="486"/>
      <c r="R107" s="486" t="s">
        <v>47</v>
      </c>
      <c r="S107" s="209"/>
      <c r="T107" s="476"/>
      <c r="U107" s="245">
        <f>IF(V107&lt;=0,"",(((V107-'In Productie'!$E$1)/7)+1))</f>
        <v>-111.71428571428571</v>
      </c>
      <c r="V107" s="427">
        <v>42180</v>
      </c>
      <c r="W107" s="209" t="s">
        <v>162</v>
      </c>
      <c r="X107" s="209"/>
      <c r="Y107" s="295">
        <v>16</v>
      </c>
      <c r="Z107" s="202"/>
      <c r="AA107" s="202"/>
      <c r="AC107" s="209">
        <f>IF(B107="","",(IFERROR(VLOOKUP(B107,Projecten!A$4:W$2415,5,FALSE),"niet bekend")))</f>
        <v>1</v>
      </c>
      <c r="AD107" s="213">
        <f t="shared" si="7"/>
        <v>2745</v>
      </c>
      <c r="AE107" s="266">
        <f>IF(B107="","",(IFERROR(VLOOKUP(B107,Projecten!A$4:W$2415,23,FALSE),"niet bekend")))</f>
        <v>2745</v>
      </c>
      <c r="AF107" s="266">
        <f>IF(B107="","",(IFERROR(VLOOKUP(B107,Projecten!A$4:W$2415,12,FALSE),"niet bekend")))</f>
        <v>2745</v>
      </c>
      <c r="AG107" s="360">
        <f>IF(AD107="","",(AF107-AD107))</f>
        <v>0</v>
      </c>
    </row>
    <row r="108" spans="2:33" ht="12.75" customHeight="1" x14ac:dyDescent="0.2">
      <c r="B108" s="512">
        <v>2015059</v>
      </c>
      <c r="C108" s="517">
        <v>120235</v>
      </c>
      <c r="D108" s="518" t="s">
        <v>193</v>
      </c>
      <c r="E108" s="519" t="s">
        <v>26</v>
      </c>
      <c r="F108" s="515">
        <v>1</v>
      </c>
      <c r="G108" s="514">
        <v>8</v>
      </c>
      <c r="H108" s="514">
        <v>5</v>
      </c>
      <c r="I108" s="514">
        <v>3</v>
      </c>
      <c r="J108" s="501" t="s">
        <v>47</v>
      </c>
      <c r="K108" s="403" t="s">
        <v>189</v>
      </c>
      <c r="L108" s="403" t="s">
        <v>189</v>
      </c>
      <c r="M108" s="403" t="s">
        <v>189</v>
      </c>
      <c r="N108" s="242" t="s">
        <v>47</v>
      </c>
      <c r="O108" s="242" t="s">
        <v>47</v>
      </c>
      <c r="P108" s="242" t="s">
        <v>47</v>
      </c>
      <c r="Q108" s="242"/>
      <c r="R108" s="242" t="s">
        <v>47</v>
      </c>
      <c r="S108" s="209"/>
      <c r="T108" s="476"/>
      <c r="U108" s="245">
        <f>IF(V108&lt;=0,"",(((V108-'In Productie'!$E$1)/7)+1))</f>
        <v>-111.71428571428571</v>
      </c>
      <c r="V108" s="427">
        <v>42180</v>
      </c>
      <c r="W108" s="209" t="s">
        <v>162</v>
      </c>
      <c r="X108" s="209" t="s">
        <v>199</v>
      </c>
      <c r="Y108" s="248">
        <v>14</v>
      </c>
      <c r="Z108" s="202"/>
      <c r="AA108" s="202"/>
      <c r="AC108" s="209">
        <f>IF(B108="","",(IFERROR(VLOOKUP(B108,Projecten!A$4:W$2415,5,FALSE),"niet bekend")))</f>
        <v>1</v>
      </c>
      <c r="AD108" s="213">
        <f t="shared" si="7"/>
        <v>2401</v>
      </c>
      <c r="AE108" s="266">
        <f>IF(B108="","",(IFERROR(VLOOKUP(B108,Projecten!A$4:W$2415,23,FALSE),"niet bekend")))</f>
        <v>2401</v>
      </c>
      <c r="AF108" s="266">
        <f>IF(B108="","",(IFERROR(VLOOKUP(B108,Projecten!A$4:W$2415,12,FALSE),"niet bekend")))</f>
        <v>2401</v>
      </c>
      <c r="AG108" s="360">
        <f>IF(AD108="","",(AF108-AD108))</f>
        <v>0</v>
      </c>
    </row>
    <row r="109" spans="2:33" ht="12.75" customHeight="1" x14ac:dyDescent="0.2">
      <c r="B109" s="512">
        <v>2015060</v>
      </c>
      <c r="C109" s="422">
        <v>120236</v>
      </c>
      <c r="D109" s="514" t="s">
        <v>192</v>
      </c>
      <c r="E109" s="514" t="s">
        <v>26</v>
      </c>
      <c r="F109" s="515">
        <v>1</v>
      </c>
      <c r="G109" s="514">
        <v>9</v>
      </c>
      <c r="H109" s="514">
        <v>5</v>
      </c>
      <c r="I109" s="514">
        <v>4</v>
      </c>
      <c r="J109" s="501" t="s">
        <v>47</v>
      </c>
      <c r="K109" s="403" t="s">
        <v>189</v>
      </c>
      <c r="L109" s="403" t="s">
        <v>189</v>
      </c>
      <c r="M109" s="403" t="s">
        <v>189</v>
      </c>
      <c r="N109" s="242" t="s">
        <v>47</v>
      </c>
      <c r="O109" s="242" t="s">
        <v>47</v>
      </c>
      <c r="P109" s="242" t="s">
        <v>47</v>
      </c>
      <c r="Q109" s="242"/>
      <c r="R109" s="242" t="s">
        <v>47</v>
      </c>
      <c r="S109" s="209"/>
      <c r="T109" s="476"/>
      <c r="U109" s="245">
        <f>IF(V109&lt;=0,"",(((V109-'In Productie'!$E$1)/7)+1))</f>
        <v>-111.71428571428571</v>
      </c>
      <c r="V109" s="427">
        <v>42180</v>
      </c>
      <c r="W109" s="209" t="s">
        <v>162</v>
      </c>
      <c r="X109" s="209"/>
      <c r="Y109" s="248">
        <v>15</v>
      </c>
      <c r="Z109" s="202"/>
      <c r="AA109" s="202"/>
      <c r="AC109" s="209">
        <f>IF(B109="","",(IFERROR(VLOOKUP(B109,Projecten!A$4:W$2415,5,FALSE),"niet bekend")))</f>
        <v>1</v>
      </c>
      <c r="AD109" s="213">
        <f t="shared" si="7"/>
        <v>2489</v>
      </c>
      <c r="AE109" s="266">
        <f>IF(B109="","",(IFERROR(VLOOKUP(B109,Projecten!A$4:W$2415,23,FALSE),"niet bekend")))</f>
        <v>2489</v>
      </c>
      <c r="AF109" s="266">
        <f>IF(B109="","",(IFERROR(VLOOKUP(B109,Projecten!A$4:W$2415,12,FALSE),"niet bekend")))</f>
        <v>2489</v>
      </c>
      <c r="AG109" s="360">
        <f>IF(AD109="","",(AF109-AD109))</f>
        <v>0</v>
      </c>
    </row>
    <row r="110" spans="2:33" ht="12.75" customHeight="1" x14ac:dyDescent="0.2">
      <c r="B110" s="512">
        <v>2015041</v>
      </c>
      <c r="C110" s="517" t="s">
        <v>125</v>
      </c>
      <c r="D110" s="514" t="s">
        <v>205</v>
      </c>
      <c r="E110" s="514" t="s">
        <v>26</v>
      </c>
      <c r="F110" s="515"/>
      <c r="G110" s="514"/>
      <c r="H110" s="514"/>
      <c r="I110" s="514"/>
      <c r="J110" s="242"/>
      <c r="K110" s="242"/>
      <c r="L110" s="242"/>
      <c r="M110" s="403"/>
      <c r="N110" s="242"/>
      <c r="O110" s="242"/>
      <c r="P110" s="242"/>
      <c r="Q110" s="242"/>
      <c r="R110" s="242"/>
      <c r="S110" s="209"/>
      <c r="T110" s="476"/>
      <c r="U110" s="245">
        <f>IF(V110&lt;=0,"",(((V110-'In Productie'!$E$1)/7)+1))</f>
        <v>-111.71428571428571</v>
      </c>
      <c r="V110" s="427">
        <v>42180</v>
      </c>
      <c r="W110" s="209" t="s">
        <v>162</v>
      </c>
      <c r="X110" s="209" t="s">
        <v>204</v>
      </c>
      <c r="Y110" s="248">
        <v>0</v>
      </c>
      <c r="Z110" s="202"/>
      <c r="AA110" s="202"/>
      <c r="AC110" s="209">
        <f>IF(B110="","",(IFERROR(VLOOKUP(B110,Projecten!A$4:W$2415,5,FALSE),"niet bekend")))</f>
        <v>1</v>
      </c>
      <c r="AD110" s="213">
        <f t="shared" si="7"/>
        <v>0</v>
      </c>
      <c r="AE110" s="266">
        <f>IF(B110="","",(IFERROR(VLOOKUP(B110,Projecten!A$4:W$2415,23,FALSE),"niet bekend")))</f>
        <v>4187</v>
      </c>
      <c r="AF110" s="266">
        <f>IF(B110="","",(IFERROR(VLOOKUP(B110,Projecten!A$4:W$2415,12,FALSE),"niet bekend")))</f>
        <v>4187</v>
      </c>
    </row>
    <row r="111" spans="2:33" ht="12.75" customHeight="1" x14ac:dyDescent="0.2">
      <c r="B111" s="490">
        <v>2015057</v>
      </c>
      <c r="C111" s="422">
        <v>120237</v>
      </c>
      <c r="D111" s="273" t="s">
        <v>178</v>
      </c>
      <c r="E111" s="273" t="s">
        <v>26</v>
      </c>
      <c r="F111" s="424">
        <v>5</v>
      </c>
      <c r="G111" s="273">
        <v>40</v>
      </c>
      <c r="H111" s="273">
        <v>25</v>
      </c>
      <c r="I111" s="273">
        <v>15</v>
      </c>
      <c r="J111" s="493" t="s">
        <v>47</v>
      </c>
      <c r="K111" s="322" t="s">
        <v>189</v>
      </c>
      <c r="L111" s="322" t="s">
        <v>189</v>
      </c>
      <c r="M111" s="322" t="s">
        <v>189</v>
      </c>
      <c r="N111" s="254" t="s">
        <v>47</v>
      </c>
      <c r="O111" s="254" t="s">
        <v>47</v>
      </c>
      <c r="P111" s="254" t="s">
        <v>47</v>
      </c>
      <c r="R111" s="254" t="s">
        <v>47</v>
      </c>
      <c r="S111" s="209"/>
      <c r="T111" s="476"/>
      <c r="U111" s="245">
        <v>27</v>
      </c>
      <c r="V111" s="427">
        <v>42185</v>
      </c>
      <c r="W111" s="209" t="s">
        <v>48</v>
      </c>
      <c r="X111" s="209" t="s">
        <v>186</v>
      </c>
      <c r="Y111" s="248">
        <v>70</v>
      </c>
      <c r="Z111" s="477"/>
      <c r="AA111" s="478"/>
      <c r="AC111" s="209">
        <f>IF(B111="","",(IFERROR(VLOOKUP(B111,Projecten!A$4:W$2415,5,FALSE),"niet bekend")))</f>
        <v>10</v>
      </c>
      <c r="AD111" s="213">
        <f t="shared" si="7"/>
        <v>10330</v>
      </c>
      <c r="AE111" s="266">
        <f>IF(B111="","",(IFERROR(VLOOKUP(B111,Projecten!A$4:W$2415,23,FALSE),"niet bekend")))</f>
        <v>20660</v>
      </c>
      <c r="AF111" s="266">
        <f>IF(B111="","",(IFERROR(VLOOKUP(B111,Projecten!A$4:W$2415,12,FALSE),"niet bekend")))</f>
        <v>20660</v>
      </c>
    </row>
    <row r="112" spans="2:33" ht="12.75" customHeight="1" x14ac:dyDescent="0.2">
      <c r="B112" s="490">
        <v>2015057</v>
      </c>
      <c r="C112" s="422">
        <v>120240</v>
      </c>
      <c r="D112" s="273" t="s">
        <v>178</v>
      </c>
      <c r="E112" s="273" t="s">
        <v>26</v>
      </c>
      <c r="F112" s="424">
        <v>2</v>
      </c>
      <c r="G112" s="273">
        <v>16</v>
      </c>
      <c r="H112" s="273">
        <v>10</v>
      </c>
      <c r="I112" s="273">
        <v>6</v>
      </c>
      <c r="J112" s="493" t="s">
        <v>47</v>
      </c>
      <c r="K112" s="322" t="s">
        <v>189</v>
      </c>
      <c r="L112" s="322" t="s">
        <v>189</v>
      </c>
      <c r="M112" s="322" t="s">
        <v>189</v>
      </c>
      <c r="N112" s="254" t="s">
        <v>47</v>
      </c>
      <c r="O112" s="254" t="s">
        <v>47</v>
      </c>
      <c r="P112" s="254" t="s">
        <v>47</v>
      </c>
      <c r="R112" s="254" t="s">
        <v>47</v>
      </c>
      <c r="S112" s="209"/>
      <c r="T112" s="476"/>
      <c r="U112" s="245">
        <f>IF(V112&lt;=0,"",(((V112-$E$1)/7)+1))</f>
        <v>26.714285714285715</v>
      </c>
      <c r="V112" s="427">
        <v>42185</v>
      </c>
      <c r="W112" s="209" t="s">
        <v>48</v>
      </c>
      <c r="X112" s="209" t="s">
        <v>186</v>
      </c>
      <c r="Y112" s="248">
        <v>28</v>
      </c>
      <c r="Z112" s="477"/>
      <c r="AA112" s="202"/>
      <c r="AC112" s="209">
        <f>IF(B112="","",(IFERROR(VLOOKUP(B112,Projecten!A$4:W$2415,5,FALSE),"niet bekend")))</f>
        <v>10</v>
      </c>
      <c r="AD112" s="213">
        <f t="shared" si="7"/>
        <v>4132</v>
      </c>
      <c r="AE112" s="266">
        <f>IF(B112="","",(IFERROR(VLOOKUP(B112,Projecten!A$4:W$2415,23,FALSE),"niet bekend")))</f>
        <v>20660</v>
      </c>
      <c r="AF112" s="266">
        <f>IF(B112="","",(IFERROR(VLOOKUP(B112,Projecten!A$4:W$2415,12,FALSE),"niet bekend")))</f>
        <v>20660</v>
      </c>
    </row>
    <row r="113" spans="2:33" ht="12.75" customHeight="1" x14ac:dyDescent="0.2">
      <c r="B113" s="243"/>
      <c r="D113" s="483" t="s">
        <v>185</v>
      </c>
      <c r="E113" s="484"/>
      <c r="F113" s="242"/>
      <c r="G113" s="484"/>
      <c r="H113" s="484"/>
      <c r="I113" s="484"/>
      <c r="J113" s="242"/>
      <c r="K113" s="242"/>
      <c r="L113" s="242"/>
      <c r="M113" s="242"/>
      <c r="N113" s="242"/>
      <c r="O113" s="242"/>
      <c r="P113" s="242"/>
      <c r="Q113" s="242"/>
      <c r="R113" s="242"/>
      <c r="S113" s="245"/>
      <c r="U113" s="245" t="str">
        <f>IF(V113&lt;=0,"",(((V113-'In Productie'!$E$1)/7)+1))</f>
        <v/>
      </c>
      <c r="W113" s="248"/>
      <c r="X113" s="248"/>
      <c r="Y113" s="482">
        <v>5</v>
      </c>
      <c r="Z113" s="477"/>
      <c r="AA113" s="202"/>
      <c r="AC113" s="209" t="str">
        <f>IF(B113="","",(IFERROR(VLOOKUP(B113,Projecten!A$4:W$2415,5,FALSE),"niet bekend")))</f>
        <v/>
      </c>
      <c r="AD113" s="213" t="str">
        <f t="shared" si="7"/>
        <v/>
      </c>
      <c r="AE113" s="266" t="str">
        <f>IF(B113="","",(IFERROR(VLOOKUP(B113,Projecten!A$4:W$2415,23,FALSE),"niet bekend")))</f>
        <v/>
      </c>
      <c r="AF113" s="266" t="str">
        <f>IF(B113="","",(IFERROR(VLOOKUP(B113,Projecten!A$4:W$2415,12,FALSE),"niet bekend")))</f>
        <v/>
      </c>
      <c r="AG113" s="360" t="str">
        <f>IF(AD113="","",(AF113-AD113))</f>
        <v/>
      </c>
    </row>
    <row r="114" spans="2:33" s="312" customFormat="1" ht="12.75" customHeight="1" x14ac:dyDescent="0.2">
      <c r="B114" s="299"/>
      <c r="C114" s="406"/>
      <c r="D114" s="300"/>
      <c r="E114" s="300"/>
      <c r="F114" s="302"/>
      <c r="G114" s="300"/>
      <c r="H114" s="300"/>
      <c r="I114" s="300"/>
      <c r="J114" s="302"/>
      <c r="K114" s="302"/>
      <c r="L114" s="302"/>
      <c r="M114" s="302"/>
      <c r="N114" s="302"/>
      <c r="O114" s="302"/>
      <c r="P114" s="302"/>
      <c r="Q114" s="302"/>
      <c r="R114" s="302"/>
      <c r="S114" s="407"/>
      <c r="T114" s="407"/>
      <c r="U114" s="408"/>
      <c r="V114" s="305"/>
      <c r="W114" s="307"/>
      <c r="X114" s="307"/>
      <c r="Y114" s="307"/>
      <c r="Z114" s="298"/>
      <c r="AA114" s="308"/>
      <c r="AD114" s="311"/>
      <c r="AE114" s="311"/>
      <c r="AF114" s="311"/>
      <c r="AG114" s="412"/>
    </row>
    <row r="115" spans="2:33" s="236" customFormat="1" ht="12.75" customHeight="1" x14ac:dyDescent="0.2">
      <c r="B115" s="372"/>
      <c r="C115" s="373"/>
      <c r="D115" s="374">
        <f>SUM(G115:I115)</f>
        <v>163</v>
      </c>
      <c r="E115" s="375"/>
      <c r="F115" s="376">
        <f>SUM(F116:F126)</f>
        <v>11</v>
      </c>
      <c r="G115" s="375">
        <f>SUM(G116:G126)</f>
        <v>81</v>
      </c>
      <c r="H115" s="375">
        <f>SUM(H116:H126)</f>
        <v>56</v>
      </c>
      <c r="I115" s="375">
        <f>SUM(I116:I126)</f>
        <v>26</v>
      </c>
      <c r="J115" s="376"/>
      <c r="K115" s="376"/>
      <c r="L115" s="376"/>
      <c r="M115" s="376"/>
      <c r="N115" s="376"/>
      <c r="O115" s="376"/>
      <c r="P115" s="376"/>
      <c r="Q115" s="376"/>
      <c r="R115" s="376"/>
      <c r="S115" s="377">
        <v>27</v>
      </c>
      <c r="T115" s="377"/>
      <c r="U115" s="420"/>
      <c r="V115" s="378"/>
      <c r="W115" s="380"/>
      <c r="X115" s="380">
        <f>SUM(Y115:Y126)</f>
        <v>194</v>
      </c>
      <c r="Y115" s="231"/>
      <c r="Z115" s="463">
        <f>'In Productie'!$AB$1+21.25</f>
        <v>421.25</v>
      </c>
      <c r="AA115" s="232">
        <f>X115-Z115</f>
        <v>-227.25</v>
      </c>
      <c r="AC115" s="236" t="str">
        <f>IF(B115="","",(IFERROR(VLOOKUP(B115,Projecten!A$4:W$2415,5,FALSE),"niet bekend")))</f>
        <v/>
      </c>
      <c r="AD115" s="235">
        <f>SUM(AD116:AD126)</f>
        <v>23426.06</v>
      </c>
      <c r="AE115" s="235" t="str">
        <f>IF(B115="","",(IFERROR(VLOOKUP(B115,Projecten!A$4:W$2415,23,FALSE),"niet bekend")))</f>
        <v/>
      </c>
      <c r="AF115" s="235" t="str">
        <f>IF(B115="","",(IFERROR(VLOOKUP(B115,Projecten!A$4:W$2415,12,FALSE),"niet bekend")))</f>
        <v/>
      </c>
      <c r="AG115" s="384"/>
    </row>
    <row r="116" spans="2:33" ht="12.75" customHeight="1" x14ac:dyDescent="0.2">
      <c r="B116" s="243"/>
      <c r="D116" s="483" t="s">
        <v>117</v>
      </c>
      <c r="E116" s="484"/>
      <c r="F116" s="242"/>
      <c r="G116" s="484"/>
      <c r="H116" s="484"/>
      <c r="I116" s="484"/>
      <c r="J116" s="242"/>
      <c r="K116" s="242"/>
      <c r="L116" s="242"/>
      <c r="M116" s="242"/>
      <c r="N116" s="242"/>
      <c r="O116" s="242"/>
      <c r="P116" s="242"/>
      <c r="Q116" s="242"/>
      <c r="R116" s="242"/>
      <c r="S116" s="245"/>
      <c r="U116" s="245" t="str">
        <f>IF(V116&lt;=0,"",(((V116-'In Productie'!$E$1)/7)+1))</f>
        <v/>
      </c>
      <c r="W116" s="248"/>
      <c r="X116" s="248"/>
      <c r="Y116" s="482">
        <v>8.25</v>
      </c>
      <c r="Z116" s="477"/>
      <c r="AA116" s="202"/>
      <c r="AC116" s="209" t="str">
        <f>IF(B116="","",(IFERROR(VLOOKUP(B116,Projecten!A$4:W$2415,5,FALSE),"niet bekend")))</f>
        <v/>
      </c>
      <c r="AD116" s="213" t="str">
        <f t="shared" ref="AD116:AD125" si="8">IF(AC116="","",(F116/AC116*AF116))</f>
        <v/>
      </c>
      <c r="AE116" s="266" t="str">
        <f>IF(B116="","",(IFERROR(VLOOKUP(B116,Projecten!A$4:W$2415,23,FALSE),"niet bekend")))</f>
        <v/>
      </c>
      <c r="AF116" s="266" t="str">
        <f>IF(B116="","",(IFERROR(VLOOKUP(B116,Projecten!A$4:W$2415,12,FALSE),"niet bekend")))</f>
        <v/>
      </c>
      <c r="AG116" s="360" t="str">
        <f t="shared" ref="AG116:AG123" si="9">IF(AD116="","",(AF116-AD116))</f>
        <v/>
      </c>
    </row>
    <row r="117" spans="2:33" ht="12.75" customHeight="1" x14ac:dyDescent="0.2">
      <c r="B117" s="243"/>
      <c r="D117" s="483" t="s">
        <v>258</v>
      </c>
      <c r="E117" s="484"/>
      <c r="F117" s="242"/>
      <c r="G117" s="484"/>
      <c r="H117" s="484"/>
      <c r="I117" s="484"/>
      <c r="J117" s="242"/>
      <c r="K117" s="242"/>
      <c r="L117" s="242"/>
      <c r="M117" s="242"/>
      <c r="N117" s="242"/>
      <c r="O117" s="242"/>
      <c r="P117" s="242"/>
      <c r="Q117" s="242"/>
      <c r="R117" s="242"/>
      <c r="S117" s="245"/>
      <c r="U117" s="245"/>
      <c r="W117" s="248"/>
      <c r="X117" s="248"/>
      <c r="Y117" s="482">
        <v>24.75</v>
      </c>
      <c r="Z117" s="477"/>
      <c r="AA117" s="202"/>
      <c r="AC117" s="209" t="str">
        <f>IF(B117="","",(IFERROR(VLOOKUP(B117,Projecten!A$4:W$2415,5,FALSE),"niet bekend")))</f>
        <v/>
      </c>
      <c r="AD117" s="213" t="str">
        <f t="shared" si="8"/>
        <v/>
      </c>
      <c r="AE117" s="266" t="str">
        <f>IF(B117="","",(IFERROR(VLOOKUP(B117,Projecten!A$4:W$2415,23,FALSE),"niet bekend")))</f>
        <v/>
      </c>
      <c r="AF117" s="266" t="str">
        <f>IF(B117="","",(IFERROR(VLOOKUP(B117,Projecten!A$4:W$2415,12,FALSE),"niet bekend")))</f>
        <v/>
      </c>
      <c r="AG117" s="360" t="str">
        <f t="shared" si="9"/>
        <v/>
      </c>
    </row>
    <row r="118" spans="2:33" ht="12.75" customHeight="1" x14ac:dyDescent="0.2">
      <c r="B118" s="490">
        <v>2015061</v>
      </c>
      <c r="C118" s="422">
        <v>120238</v>
      </c>
      <c r="D118" s="273" t="s">
        <v>197</v>
      </c>
      <c r="E118" s="273" t="s">
        <v>26</v>
      </c>
      <c r="F118" s="424">
        <v>1</v>
      </c>
      <c r="G118" s="273">
        <v>8</v>
      </c>
      <c r="H118" s="273">
        <v>7</v>
      </c>
      <c r="I118" s="273">
        <v>2</v>
      </c>
      <c r="J118" s="493" t="s">
        <v>47</v>
      </c>
      <c r="K118" s="493" t="s">
        <v>47</v>
      </c>
      <c r="L118" s="322" t="s">
        <v>189</v>
      </c>
      <c r="M118" s="493" t="s">
        <v>47</v>
      </c>
      <c r="N118" s="254" t="s">
        <v>47</v>
      </c>
      <c r="O118" s="254" t="s">
        <v>47</v>
      </c>
      <c r="P118" s="254" t="s">
        <v>47</v>
      </c>
      <c r="R118" s="254" t="s">
        <v>47</v>
      </c>
      <c r="S118" s="209"/>
      <c r="T118" s="245">
        <v>0</v>
      </c>
      <c r="U118" s="245">
        <f>IF(V118&lt;=0,"",(((V118-'In Productie'!$E$1)/7)+1))</f>
        <v>-110.71428571428571</v>
      </c>
      <c r="V118" s="427">
        <v>42187</v>
      </c>
      <c r="W118" s="209" t="s">
        <v>162</v>
      </c>
      <c r="X118" s="209"/>
      <c r="Y118" s="248">
        <v>16</v>
      </c>
      <c r="Z118" s="477"/>
      <c r="AA118" s="478"/>
      <c r="AC118" s="209">
        <f>IF(B118="","",(IFERROR(VLOOKUP(B118,Projecten!A$4:W$2415,5,FALSE),"niet bekend")))</f>
        <v>1</v>
      </c>
      <c r="AD118" s="213">
        <f t="shared" si="8"/>
        <v>2744</v>
      </c>
      <c r="AE118" s="266">
        <f>IF(B118="","",(IFERROR(VLOOKUP(B118,Projecten!A$4:W$2415,23,FALSE),"niet bekend")))</f>
        <v>2744</v>
      </c>
      <c r="AF118" s="266">
        <f>IF(B118="","",(IFERROR(VLOOKUP(B118,Projecten!A$4:W$2415,12,FALSE),"niet bekend")))</f>
        <v>2744</v>
      </c>
      <c r="AG118" s="360">
        <f t="shared" si="9"/>
        <v>0</v>
      </c>
    </row>
    <row r="119" spans="2:33" ht="12.75" customHeight="1" x14ac:dyDescent="0.2">
      <c r="B119" s="490">
        <v>2015062</v>
      </c>
      <c r="C119" s="422">
        <v>120238</v>
      </c>
      <c r="D119" s="273" t="s">
        <v>198</v>
      </c>
      <c r="E119" s="273" t="s">
        <v>26</v>
      </c>
      <c r="F119" s="424">
        <v>1</v>
      </c>
      <c r="G119" s="273">
        <v>8</v>
      </c>
      <c r="H119" s="273">
        <v>5</v>
      </c>
      <c r="I119" s="273">
        <v>3</v>
      </c>
      <c r="J119" s="491" t="s">
        <v>47</v>
      </c>
      <c r="K119" s="391" t="s">
        <v>189</v>
      </c>
      <c r="L119" s="391" t="s">
        <v>189</v>
      </c>
      <c r="M119" s="391" t="s">
        <v>189</v>
      </c>
      <c r="N119" s="486" t="s">
        <v>47</v>
      </c>
      <c r="O119" s="486" t="s">
        <v>47</v>
      </c>
      <c r="P119" s="486" t="s">
        <v>47</v>
      </c>
      <c r="Q119" s="486"/>
      <c r="R119" s="486" t="s">
        <v>47</v>
      </c>
      <c r="S119" s="209"/>
      <c r="T119" s="245">
        <v>1</v>
      </c>
      <c r="U119" s="245">
        <f>IF(V119&lt;=0,"",(((V119-'In Productie'!$E$1)/7)+1))</f>
        <v>-110.71428571428571</v>
      </c>
      <c r="V119" s="427">
        <v>42187</v>
      </c>
      <c r="W119" s="209" t="s">
        <v>162</v>
      </c>
      <c r="X119" s="209"/>
      <c r="Y119" s="295">
        <v>14</v>
      </c>
      <c r="Z119" s="477"/>
      <c r="AA119" s="202"/>
      <c r="AC119" s="209">
        <f>IF(B119="","",(IFERROR(VLOOKUP(B119,Projecten!A$4:W$2415,5,FALSE),"niet bekend")))</f>
        <v>1</v>
      </c>
      <c r="AD119" s="213">
        <f t="shared" si="8"/>
        <v>2401</v>
      </c>
      <c r="AE119" s="266">
        <f>IF(B119="","",(IFERROR(VLOOKUP(B119,Projecten!A$4:W$2415,23,FALSE),"niet bekend")))</f>
        <v>2401</v>
      </c>
      <c r="AF119" s="266">
        <f>IF(B119="","",(IFERROR(VLOOKUP(B119,Projecten!A$4:W$2415,12,FALSE),"niet bekend")))</f>
        <v>2401</v>
      </c>
      <c r="AG119" s="360">
        <f t="shared" si="9"/>
        <v>0</v>
      </c>
    </row>
    <row r="120" spans="2:33" ht="12.75" customHeight="1" x14ac:dyDescent="0.2">
      <c r="B120" s="490">
        <v>2015063</v>
      </c>
      <c r="C120" s="422" t="s">
        <v>230</v>
      </c>
      <c r="D120" s="273" t="s">
        <v>215</v>
      </c>
      <c r="E120" s="273" t="s">
        <v>26</v>
      </c>
      <c r="F120" s="424">
        <v>1</v>
      </c>
      <c r="G120" s="273">
        <v>9</v>
      </c>
      <c r="H120" s="273">
        <v>7</v>
      </c>
      <c r="I120" s="273">
        <v>3</v>
      </c>
      <c r="J120" s="491" t="s">
        <v>47</v>
      </c>
      <c r="K120" s="391" t="s">
        <v>189</v>
      </c>
      <c r="L120" s="391" t="s">
        <v>189</v>
      </c>
      <c r="M120" s="391" t="s">
        <v>189</v>
      </c>
      <c r="N120" s="486" t="s">
        <v>47</v>
      </c>
      <c r="O120" s="486" t="s">
        <v>47</v>
      </c>
      <c r="P120" s="486" t="s">
        <v>47</v>
      </c>
      <c r="Q120" s="486"/>
      <c r="R120" s="486" t="s">
        <v>47</v>
      </c>
      <c r="S120" s="209"/>
      <c r="T120" s="245">
        <v>2</v>
      </c>
      <c r="U120" s="245">
        <f>IF(V120&lt;=0,"",(((V120-'In Productie'!$E$1)/7)+1))</f>
        <v>-110.71428571428571</v>
      </c>
      <c r="V120" s="427">
        <v>42187</v>
      </c>
      <c r="W120" s="209" t="s">
        <v>162</v>
      </c>
      <c r="X120" s="209"/>
      <c r="Y120" s="295">
        <v>17</v>
      </c>
      <c r="Z120" s="202"/>
      <c r="AA120" s="202"/>
      <c r="AC120" s="209">
        <f>IF(B120="","",(IFERROR(VLOOKUP(B120,Projecten!A$4:W$2415,5,FALSE),"niet bekend")))</f>
        <v>1</v>
      </c>
      <c r="AD120" s="213">
        <f t="shared" si="8"/>
        <v>2622</v>
      </c>
      <c r="AE120" s="266">
        <f>IF(B120="","",(IFERROR(VLOOKUP(B120,Projecten!A$4:W$2415,23,FALSE),"niet bekend")))</f>
        <v>2622</v>
      </c>
      <c r="AF120" s="266">
        <f>IF(B120="","",(IFERROR(VLOOKUP(B120,Projecten!A$4:W$2415,12,FALSE),"niet bekend")))</f>
        <v>2622</v>
      </c>
      <c r="AG120" s="360">
        <f t="shared" si="9"/>
        <v>0</v>
      </c>
    </row>
    <row r="121" spans="2:33" ht="12.75" customHeight="1" x14ac:dyDescent="0.2">
      <c r="B121" s="490">
        <v>2015064</v>
      </c>
      <c r="C121" s="422" t="s">
        <v>230</v>
      </c>
      <c r="D121" s="273" t="s">
        <v>214</v>
      </c>
      <c r="E121" s="273" t="s">
        <v>26</v>
      </c>
      <c r="F121" s="424">
        <v>1</v>
      </c>
      <c r="G121" s="273">
        <v>9</v>
      </c>
      <c r="H121" s="273">
        <v>7</v>
      </c>
      <c r="I121" s="273">
        <v>3</v>
      </c>
      <c r="J121" s="491" t="s">
        <v>47</v>
      </c>
      <c r="K121" s="391" t="s">
        <v>189</v>
      </c>
      <c r="L121" s="391" t="s">
        <v>189</v>
      </c>
      <c r="M121" s="391" t="s">
        <v>189</v>
      </c>
      <c r="N121" s="486" t="s">
        <v>47</v>
      </c>
      <c r="O121" s="486" t="s">
        <v>47</v>
      </c>
      <c r="P121" s="486" t="s">
        <v>47</v>
      </c>
      <c r="Q121" s="486"/>
      <c r="R121" s="486" t="s">
        <v>47</v>
      </c>
      <c r="S121" s="209"/>
      <c r="T121" s="245">
        <v>2</v>
      </c>
      <c r="U121" s="245">
        <f>IF(V121&lt;=0,"",(((V121-'In Productie'!$E$1)/7)+1))</f>
        <v>-110.71428571428571</v>
      </c>
      <c r="V121" s="427">
        <v>42187</v>
      </c>
      <c r="W121" s="209" t="s">
        <v>162</v>
      </c>
      <c r="X121" s="209"/>
      <c r="Y121" s="295">
        <v>17</v>
      </c>
      <c r="Z121" s="202"/>
      <c r="AA121" s="202"/>
      <c r="AC121" s="209">
        <f>IF(B121="","",(IFERROR(VLOOKUP(B121,Projecten!A$4:W$2415,5,FALSE),"niet bekend")))</f>
        <v>1</v>
      </c>
      <c r="AD121" s="213">
        <f t="shared" si="8"/>
        <v>2622</v>
      </c>
      <c r="AE121" s="266">
        <f>IF(B121="","",(IFERROR(VLOOKUP(B121,Projecten!A$4:W$2415,23,FALSE),"niet bekend")))</f>
        <v>2622</v>
      </c>
      <c r="AF121" s="266">
        <f>IF(B121="","",(IFERROR(VLOOKUP(B121,Projecten!A$4:W$2415,12,FALSE),"niet bekend")))</f>
        <v>2622</v>
      </c>
      <c r="AG121" s="360">
        <f t="shared" si="9"/>
        <v>0</v>
      </c>
    </row>
    <row r="122" spans="2:33" ht="12.75" customHeight="1" x14ac:dyDescent="0.2">
      <c r="B122" s="490">
        <v>2015065</v>
      </c>
      <c r="C122" s="422">
        <v>120239</v>
      </c>
      <c r="D122" s="273" t="s">
        <v>217</v>
      </c>
      <c r="E122" s="273" t="s">
        <v>26</v>
      </c>
      <c r="F122" s="424">
        <v>1</v>
      </c>
      <c r="G122" s="273">
        <v>7</v>
      </c>
      <c r="H122" s="273">
        <v>5</v>
      </c>
      <c r="I122" s="273">
        <v>3</v>
      </c>
      <c r="J122" s="491" t="s">
        <v>47</v>
      </c>
      <c r="K122" s="391" t="s">
        <v>189</v>
      </c>
      <c r="L122" s="391" t="s">
        <v>189</v>
      </c>
      <c r="M122" s="391" t="s">
        <v>189</v>
      </c>
      <c r="N122" s="486" t="s">
        <v>47</v>
      </c>
      <c r="O122" s="486" t="s">
        <v>47</v>
      </c>
      <c r="P122" s="486" t="s">
        <v>47</v>
      </c>
      <c r="Q122" s="486"/>
      <c r="R122" s="486" t="s">
        <v>47</v>
      </c>
      <c r="S122" s="209"/>
      <c r="T122" s="245">
        <v>1</v>
      </c>
      <c r="U122" s="245">
        <f>IF(V122&lt;=0,"",(((V122-'In Productie'!$E$1)/7)+1))</f>
        <v>-110.71428571428571</v>
      </c>
      <c r="V122" s="427">
        <v>42187</v>
      </c>
      <c r="W122" s="209" t="s">
        <v>162</v>
      </c>
      <c r="X122" s="209"/>
      <c r="Y122" s="295">
        <v>13</v>
      </c>
      <c r="Z122" s="202"/>
      <c r="AA122" s="202"/>
      <c r="AC122" s="209">
        <f>IF(B122="","",(IFERROR(VLOOKUP(B122,Projecten!A$4:W$2415,5,FALSE),"niet bekend")))</f>
        <v>1</v>
      </c>
      <c r="AD122" s="213">
        <f t="shared" si="8"/>
        <v>2275</v>
      </c>
      <c r="AE122" s="266">
        <f>IF(B122="","",(IFERROR(VLOOKUP(B122,Projecten!A$4:W$2415,23,FALSE),"niet bekend")))</f>
        <v>2275</v>
      </c>
      <c r="AF122" s="266">
        <f>IF(B122="","",(IFERROR(VLOOKUP(B122,Projecten!A$4:W$2415,12,FALSE),"niet bekend")))</f>
        <v>2275</v>
      </c>
      <c r="AG122" s="360">
        <f t="shared" si="9"/>
        <v>0</v>
      </c>
    </row>
    <row r="123" spans="2:33" ht="12.75" customHeight="1" x14ac:dyDescent="0.2">
      <c r="B123" s="490">
        <v>2015076</v>
      </c>
      <c r="C123" s="422">
        <v>120245</v>
      </c>
      <c r="D123" s="273" t="s">
        <v>252</v>
      </c>
      <c r="E123" s="273" t="s">
        <v>26</v>
      </c>
      <c r="F123" s="424">
        <v>3</v>
      </c>
      <c r="G123" s="273">
        <v>16</v>
      </c>
      <c r="H123" s="273">
        <v>10</v>
      </c>
      <c r="I123" s="273">
        <v>3</v>
      </c>
      <c r="J123" s="242" t="s">
        <v>47</v>
      </c>
      <c r="K123" s="242" t="s">
        <v>189</v>
      </c>
      <c r="L123" s="501" t="s">
        <v>47</v>
      </c>
      <c r="M123" s="242" t="s">
        <v>189</v>
      </c>
      <c r="N123" s="242" t="s">
        <v>47</v>
      </c>
      <c r="O123" s="242" t="s">
        <v>47</v>
      </c>
      <c r="P123" s="242" t="s">
        <v>47</v>
      </c>
      <c r="Q123" s="242"/>
      <c r="R123" s="242" t="s">
        <v>47</v>
      </c>
      <c r="S123" s="245"/>
      <c r="U123" s="245">
        <f>IF(V123&lt;=0,"",(((V123-'In Productie'!$E$1)/7)+1))</f>
        <v>-111</v>
      </c>
      <c r="V123" s="427">
        <v>42185</v>
      </c>
      <c r="W123" s="209" t="s">
        <v>162</v>
      </c>
      <c r="X123" s="248" t="s">
        <v>253</v>
      </c>
      <c r="Y123" s="248">
        <v>24</v>
      </c>
      <c r="Z123" s="477"/>
      <c r="AA123" s="202"/>
      <c r="AC123" s="209">
        <f>IF(B123="","",(IFERROR(VLOOKUP(B123,Projecten!A$4:W$2415,5,FALSE),"niet bekend")))</f>
        <v>3</v>
      </c>
      <c r="AD123" s="213">
        <f t="shared" si="8"/>
        <v>4564.0600000000004</v>
      </c>
      <c r="AE123" s="266">
        <f>IF(B123="","",(IFERROR(VLOOKUP(B123,Projecten!A$4:W$2415,23,FALSE),"niet bekend")))</f>
        <v>4564.0600000000004</v>
      </c>
      <c r="AF123" s="266">
        <f>IF(B123="","",(IFERROR(VLOOKUP(B123,Projecten!A$4:W$2415,12,FALSE),"niet bekend")))</f>
        <v>4564.0600000000004</v>
      </c>
      <c r="AG123" s="360">
        <f t="shared" si="9"/>
        <v>0</v>
      </c>
    </row>
    <row r="124" spans="2:33" ht="12.75" customHeight="1" x14ac:dyDescent="0.2">
      <c r="B124" s="490">
        <v>2015057</v>
      </c>
      <c r="C124" s="422">
        <v>120240</v>
      </c>
      <c r="D124" s="273" t="s">
        <v>178</v>
      </c>
      <c r="E124" s="273" t="s">
        <v>26</v>
      </c>
      <c r="F124" s="424">
        <v>3</v>
      </c>
      <c r="G124" s="273">
        <v>24</v>
      </c>
      <c r="H124" s="273">
        <v>15</v>
      </c>
      <c r="I124" s="273">
        <v>9</v>
      </c>
      <c r="J124" s="493" t="s">
        <v>47</v>
      </c>
      <c r="K124" s="322" t="s">
        <v>189</v>
      </c>
      <c r="L124" s="322" t="s">
        <v>189</v>
      </c>
      <c r="M124" s="322" t="s">
        <v>189</v>
      </c>
      <c r="N124" s="254" t="s">
        <v>47</v>
      </c>
      <c r="O124" s="254" t="s">
        <v>47</v>
      </c>
      <c r="P124" s="254" t="s">
        <v>47</v>
      </c>
      <c r="R124" s="254" t="s">
        <v>47</v>
      </c>
      <c r="S124" s="209"/>
      <c r="T124" s="476"/>
      <c r="U124" s="245">
        <f>IF(V124&lt;=0,"",(((V124-'In Productie'!$E$1)/7)+1))</f>
        <v>-111</v>
      </c>
      <c r="V124" s="427">
        <v>42185</v>
      </c>
      <c r="W124" s="209" t="s">
        <v>48</v>
      </c>
      <c r="X124" s="209" t="s">
        <v>186</v>
      </c>
      <c r="Y124" s="248">
        <v>42</v>
      </c>
      <c r="Z124" s="477"/>
      <c r="AA124" s="202"/>
      <c r="AC124" s="209">
        <f>IF(B124="","",(IFERROR(VLOOKUP(B124,Projecten!A$4:W$2415,5,FALSE),"niet bekend")))</f>
        <v>10</v>
      </c>
      <c r="AD124" s="213">
        <f t="shared" si="8"/>
        <v>6198</v>
      </c>
      <c r="AE124" s="266">
        <f>IF(B124="","",(IFERROR(VLOOKUP(B124,Projecten!A$4:W$2415,23,FALSE),"niet bekend")))</f>
        <v>20660</v>
      </c>
      <c r="AF124" s="266">
        <f>IF(B124="","",(IFERROR(VLOOKUP(B124,Projecten!A$4:W$2415,12,FALSE),"niet bekend")))</f>
        <v>20660</v>
      </c>
    </row>
    <row r="125" spans="2:33" ht="12.75" customHeight="1" x14ac:dyDescent="0.2">
      <c r="B125" s="272"/>
      <c r="C125" s="422"/>
      <c r="D125" s="429" t="s">
        <v>299</v>
      </c>
      <c r="E125" s="273"/>
      <c r="F125" s="424"/>
      <c r="G125" s="273"/>
      <c r="H125" s="273"/>
      <c r="I125" s="273"/>
      <c r="J125" s="242"/>
      <c r="K125" s="242"/>
      <c r="L125" s="242"/>
      <c r="M125" s="242"/>
      <c r="N125" s="242"/>
      <c r="O125" s="242"/>
      <c r="P125" s="242"/>
      <c r="Q125" s="242"/>
      <c r="R125" s="242"/>
      <c r="S125" s="209"/>
      <c r="T125" s="476"/>
      <c r="U125" s="245"/>
      <c r="W125" s="209"/>
      <c r="X125" s="209"/>
      <c r="Y125" s="482">
        <v>18</v>
      </c>
      <c r="Z125" s="202"/>
      <c r="AA125" s="202"/>
      <c r="AC125" s="209" t="str">
        <f>IF(B125="","",(IFERROR(VLOOKUP(B125,Projecten!A$4:W$2415,5,FALSE),"niet bekend")))</f>
        <v/>
      </c>
      <c r="AD125" s="213" t="str">
        <f t="shared" si="8"/>
        <v/>
      </c>
      <c r="AE125" s="266" t="str">
        <f>IF(B125="","",(IFERROR(VLOOKUP(B125,Projecten!A$4:W$2415,23,FALSE),"niet bekend")))</f>
        <v/>
      </c>
      <c r="AF125" s="266" t="str">
        <f>IF(B125="","",(IFERROR(VLOOKUP(B125,Projecten!A$4:W$2415,12,FALSE),"niet bekend")))</f>
        <v/>
      </c>
      <c r="AG125" s="360" t="str">
        <f>IF(AD125="","",(AF125-AD125))</f>
        <v/>
      </c>
    </row>
    <row r="126" spans="2:33" s="312" customFormat="1" ht="12.75" customHeight="1" x14ac:dyDescent="0.2">
      <c r="B126" s="299"/>
      <c r="C126" s="406"/>
      <c r="D126" s="300"/>
      <c r="E126" s="300"/>
      <c r="F126" s="302"/>
      <c r="G126" s="300"/>
      <c r="H126" s="300"/>
      <c r="I126" s="300"/>
      <c r="J126" s="302"/>
      <c r="K126" s="302"/>
      <c r="L126" s="302"/>
      <c r="M126" s="302"/>
      <c r="N126" s="302"/>
      <c r="O126" s="302"/>
      <c r="P126" s="302"/>
      <c r="Q126" s="302"/>
      <c r="R126" s="302"/>
      <c r="S126" s="407"/>
      <c r="T126" s="407"/>
      <c r="U126" s="408"/>
      <c r="V126" s="305"/>
      <c r="W126" s="307"/>
      <c r="X126" s="307"/>
      <c r="Y126" s="307"/>
      <c r="Z126" s="298"/>
      <c r="AA126" s="308"/>
      <c r="AD126" s="311"/>
      <c r="AE126" s="311"/>
      <c r="AF126" s="311"/>
      <c r="AG126" s="412"/>
    </row>
    <row r="127" spans="2:33" s="236" customFormat="1" ht="12.75" customHeight="1" x14ac:dyDescent="0.2">
      <c r="B127" s="372"/>
      <c r="C127" s="373"/>
      <c r="D127" s="374">
        <f>SUM(G127:I127)</f>
        <v>91</v>
      </c>
      <c r="E127" s="375"/>
      <c r="F127" s="376">
        <f>SUM(F128:F137)</f>
        <v>5</v>
      </c>
      <c r="G127" s="375">
        <f>SUM(G128:G137)</f>
        <v>48</v>
      </c>
      <c r="H127" s="375">
        <f>SUM(H128:H137)</f>
        <v>28</v>
      </c>
      <c r="I127" s="375">
        <f>SUM(I128:I137)</f>
        <v>15</v>
      </c>
      <c r="J127" s="376"/>
      <c r="K127" s="376"/>
      <c r="L127" s="376"/>
      <c r="M127" s="376"/>
      <c r="N127" s="376"/>
      <c r="O127" s="376"/>
      <c r="P127" s="376"/>
      <c r="Q127" s="376"/>
      <c r="R127" s="376"/>
      <c r="S127" s="377">
        <v>28</v>
      </c>
      <c r="T127" s="377"/>
      <c r="U127" s="420"/>
      <c r="V127" s="378"/>
      <c r="W127" s="380"/>
      <c r="X127" s="380">
        <f>SUM(Y127:Y137)</f>
        <v>125.25</v>
      </c>
      <c r="Y127" s="231"/>
      <c r="Z127" s="463">
        <f>'In Productie'!$AB$1</f>
        <v>400</v>
      </c>
      <c r="AA127" s="232">
        <f>X127-Z127</f>
        <v>-274.75</v>
      </c>
      <c r="AC127" s="236" t="str">
        <f>IF(B127="","",(IFERROR(VLOOKUP(B127,Projecten!A$4:W$2415,5,FALSE),"niet bekend")))</f>
        <v/>
      </c>
      <c r="AD127" s="235">
        <f>SUM(AD128:AD137)</f>
        <v>13447</v>
      </c>
      <c r="AE127" s="235" t="str">
        <f>IF(B127="","",(IFERROR(VLOOKUP(B127,Projecten!A$4:W$2415,23,FALSE),"niet bekend")))</f>
        <v/>
      </c>
      <c r="AF127" s="235" t="str">
        <f>IF(B127="","",(IFERROR(VLOOKUP(B127,Projecten!A$4:W$2415,12,FALSE),"niet bekend")))</f>
        <v/>
      </c>
      <c r="AG127" s="384"/>
    </row>
    <row r="128" spans="2:33" ht="12.75" customHeight="1" x14ac:dyDescent="0.2">
      <c r="B128" s="490">
        <v>2015066</v>
      </c>
      <c r="C128" s="422">
        <v>120239</v>
      </c>
      <c r="D128" s="273" t="s">
        <v>219</v>
      </c>
      <c r="E128" s="273" t="s">
        <v>26</v>
      </c>
      <c r="F128" s="424">
        <v>1</v>
      </c>
      <c r="G128" s="273">
        <v>10</v>
      </c>
      <c r="H128" s="273">
        <v>5</v>
      </c>
      <c r="I128" s="273">
        <v>3</v>
      </c>
      <c r="J128" s="491" t="s">
        <v>47</v>
      </c>
      <c r="K128" s="491" t="s">
        <v>47</v>
      </c>
      <c r="L128" s="491" t="s">
        <v>47</v>
      </c>
      <c r="M128" s="391" t="s">
        <v>189</v>
      </c>
      <c r="N128" s="486" t="s">
        <v>47</v>
      </c>
      <c r="O128" s="486" t="s">
        <v>47</v>
      </c>
      <c r="P128" s="254" t="s">
        <v>47</v>
      </c>
      <c r="R128" s="486" t="s">
        <v>47</v>
      </c>
      <c r="S128" s="209"/>
      <c r="T128" s="245">
        <v>2</v>
      </c>
      <c r="U128" s="245">
        <f>IF(V128&lt;=0,"",(((V128-'In Productie'!$E$1)/7)+1))</f>
        <v>-110.71428571428571</v>
      </c>
      <c r="V128" s="427">
        <v>42187</v>
      </c>
      <c r="W128" s="209" t="s">
        <v>162</v>
      </c>
      <c r="X128" s="209" t="s">
        <v>235</v>
      </c>
      <c r="Y128" s="295">
        <v>19</v>
      </c>
      <c r="Z128" s="202"/>
      <c r="AA128" s="202"/>
      <c r="AC128" s="209">
        <f>IF(B128="","",(IFERROR(VLOOKUP(B128,Projecten!A$4:W$2415,5,FALSE),"niet bekend")))</f>
        <v>1</v>
      </c>
      <c r="AD128" s="213">
        <f>IF(AC128="","",(F128/AC128*AF128))</f>
        <v>3308</v>
      </c>
      <c r="AE128" s="266">
        <f>IF(B128="","",(IFERROR(VLOOKUP(B128,Projecten!A$4:W$2415,23,FALSE),"niet bekend")))</f>
        <v>3308</v>
      </c>
      <c r="AF128" s="266">
        <f>IF(B128="","",(IFERROR(VLOOKUP(B128,Projecten!A$4:W$2415,12,FALSE),"niet bekend")))</f>
        <v>3308</v>
      </c>
      <c r="AG128" s="360">
        <f>IF(AD128="","",(AF128-AD128))</f>
        <v>0</v>
      </c>
    </row>
    <row r="129" spans="2:33" s="327" customFormat="1" ht="12.75" customHeight="1" x14ac:dyDescent="0.2">
      <c r="B129" s="490" t="s">
        <v>267</v>
      </c>
      <c r="C129" s="422">
        <v>120251</v>
      </c>
      <c r="D129" s="272" t="s">
        <v>268</v>
      </c>
      <c r="E129" s="273" t="s">
        <v>26</v>
      </c>
      <c r="F129" s="424">
        <v>0</v>
      </c>
      <c r="G129" s="273">
        <v>1</v>
      </c>
      <c r="H129" s="273">
        <v>1</v>
      </c>
      <c r="I129" s="273">
        <v>0</v>
      </c>
      <c r="J129" s="493" t="s">
        <v>47</v>
      </c>
      <c r="K129" s="322" t="s">
        <v>189</v>
      </c>
      <c r="L129" s="322" t="s">
        <v>189</v>
      </c>
      <c r="M129" s="322" t="s">
        <v>189</v>
      </c>
      <c r="N129" s="322" t="s">
        <v>47</v>
      </c>
      <c r="O129" s="322" t="s">
        <v>47</v>
      </c>
      <c r="P129" s="322" t="s">
        <v>47</v>
      </c>
      <c r="Q129" s="322"/>
      <c r="R129" s="322" t="s">
        <v>47</v>
      </c>
      <c r="S129" s="505"/>
      <c r="T129" s="505"/>
      <c r="U129" s="245">
        <f>IF(V129&lt;=0,"",(((V129-'In Productie'!$E$1)/7)+1))</f>
        <v>-109.71428571428571</v>
      </c>
      <c r="V129" s="520">
        <v>42194</v>
      </c>
      <c r="W129" s="209" t="s">
        <v>162</v>
      </c>
      <c r="X129" s="521"/>
      <c r="Y129" s="324">
        <v>1</v>
      </c>
      <c r="Z129" s="510"/>
      <c r="AA129" s="511"/>
      <c r="AC129" s="327">
        <f>IF(B129="","",(IFERROR(VLOOKUP(B129,Projecten!A$4:W$2415,5,FALSE),"niet bekend")))</f>
        <v>0</v>
      </c>
      <c r="AD129" s="266"/>
      <c r="AE129" s="266">
        <f>IF(B129="","",(IFERROR(VLOOKUP(B129,Projecten!A$4:W$2415,23,FALSE),"niet bekend")))</f>
        <v>135</v>
      </c>
      <c r="AF129" s="266">
        <f>IF(B129="","",(IFERROR(VLOOKUP(B129,Projecten!A$4:W$2415,12,FALSE),"niet bekend")))</f>
        <v>135</v>
      </c>
      <c r="AG129" s="398"/>
    </row>
    <row r="130" spans="2:33" ht="12.75" customHeight="1" x14ac:dyDescent="0.2">
      <c r="B130" s="490">
        <v>2015067</v>
      </c>
      <c r="C130" s="422">
        <v>120242</v>
      </c>
      <c r="D130" s="273" t="s">
        <v>223</v>
      </c>
      <c r="E130" s="273" t="s">
        <v>26</v>
      </c>
      <c r="F130" s="424">
        <v>1</v>
      </c>
      <c r="G130" s="273">
        <v>10</v>
      </c>
      <c r="H130" s="273">
        <v>5</v>
      </c>
      <c r="I130" s="273">
        <v>3</v>
      </c>
      <c r="J130" s="493" t="s">
        <v>47</v>
      </c>
      <c r="K130" s="254" t="s">
        <v>189</v>
      </c>
      <c r="L130" s="254" t="s">
        <v>189</v>
      </c>
      <c r="M130" s="254" t="s">
        <v>189</v>
      </c>
      <c r="N130" s="254" t="s">
        <v>47</v>
      </c>
      <c r="O130" s="254" t="s">
        <v>47</v>
      </c>
      <c r="P130" s="254" t="s">
        <v>47</v>
      </c>
      <c r="R130" s="254" t="s">
        <v>47</v>
      </c>
      <c r="S130" s="209"/>
      <c r="T130" s="476"/>
      <c r="U130" s="245">
        <f>IF(V130&lt;=0,"",(((V130-'In Productie'!$E$1)/7)+1))</f>
        <v>-104</v>
      </c>
      <c r="V130" s="427">
        <v>42234</v>
      </c>
      <c r="W130" s="209" t="s">
        <v>162</v>
      </c>
      <c r="X130" s="209"/>
      <c r="Y130" s="295">
        <v>14</v>
      </c>
      <c r="Z130" s="477"/>
      <c r="AA130" s="478"/>
      <c r="AC130" s="209">
        <f>IF(B130="","",(IFERROR(VLOOKUP(B130,Projecten!A$4:W$2415,5,FALSE),"niet bekend")))</f>
        <v>1</v>
      </c>
      <c r="AD130" s="213">
        <f t="shared" ref="AD130:AD136" si="10">IF(AC130="","",(F130/AC130*AF130))</f>
        <v>2007</v>
      </c>
      <c r="AE130" s="266">
        <f>IF(B130="","",(IFERROR(VLOOKUP(B130,Projecten!A$4:W$2415,23,FALSE),"niet bekend")))</f>
        <v>2007</v>
      </c>
      <c r="AF130" s="266">
        <f>IF(B130="","",(IFERROR(VLOOKUP(B130,Projecten!A$4:W$2415,12,FALSE),"niet bekend")))</f>
        <v>2007</v>
      </c>
      <c r="AG130" s="360">
        <f t="shared" ref="AG130:AG136" si="11">IF(AD130="","",(AF130-AD130))</f>
        <v>0</v>
      </c>
    </row>
    <row r="131" spans="2:33" ht="12.75" customHeight="1" x14ac:dyDescent="0.2">
      <c r="B131" s="490">
        <v>2015068</v>
      </c>
      <c r="C131" s="422">
        <v>120242</v>
      </c>
      <c r="D131" s="273" t="s">
        <v>226</v>
      </c>
      <c r="E131" s="273" t="s">
        <v>26</v>
      </c>
      <c r="F131" s="424">
        <v>1</v>
      </c>
      <c r="G131" s="273">
        <v>5</v>
      </c>
      <c r="H131" s="273">
        <v>4</v>
      </c>
      <c r="I131" s="273">
        <v>2</v>
      </c>
      <c r="J131" s="491" t="s">
        <v>47</v>
      </c>
      <c r="K131" s="486" t="s">
        <v>189</v>
      </c>
      <c r="L131" s="486" t="s">
        <v>189</v>
      </c>
      <c r="M131" s="486" t="s">
        <v>189</v>
      </c>
      <c r="N131" s="486" t="s">
        <v>47</v>
      </c>
      <c r="O131" s="486" t="s">
        <v>47</v>
      </c>
      <c r="P131" s="486" t="s">
        <v>47</v>
      </c>
      <c r="Q131" s="486"/>
      <c r="R131" s="486" t="s">
        <v>47</v>
      </c>
      <c r="S131" s="209"/>
      <c r="T131" s="476"/>
      <c r="U131" s="245">
        <f>IF(V131&lt;=0,"",(((V131-'In Productie'!$E$1)/7)+1))</f>
        <v>-104</v>
      </c>
      <c r="V131" s="427">
        <v>42234</v>
      </c>
      <c r="W131" s="209" t="s">
        <v>162</v>
      </c>
      <c r="X131" s="209"/>
      <c r="Y131" s="248">
        <v>9</v>
      </c>
      <c r="Z131" s="477"/>
      <c r="AA131" s="202"/>
      <c r="AC131" s="209">
        <f>IF(B131="","",(IFERROR(VLOOKUP(B131,Projecten!A$4:W$2415,5,FALSE),"niet bekend")))</f>
        <v>1</v>
      </c>
      <c r="AD131" s="213">
        <f t="shared" si="10"/>
        <v>1483</v>
      </c>
      <c r="AE131" s="266">
        <f>IF(B131="","",(IFERROR(VLOOKUP(B131,Projecten!A$4:W$2415,23,FALSE),"niet bekend")))</f>
        <v>1483</v>
      </c>
      <c r="AF131" s="266">
        <f>IF(B131="","",(IFERROR(VLOOKUP(B131,Projecten!A$4:W$2415,12,FALSE),"niet bekend")))</f>
        <v>1483</v>
      </c>
      <c r="AG131" s="360">
        <f t="shared" si="11"/>
        <v>0</v>
      </c>
    </row>
    <row r="132" spans="2:33" ht="12.75" customHeight="1" x14ac:dyDescent="0.2">
      <c r="B132" s="490">
        <v>2015069</v>
      </c>
      <c r="C132" s="422">
        <v>120242</v>
      </c>
      <c r="D132" s="273" t="s">
        <v>227</v>
      </c>
      <c r="E132" s="273" t="s">
        <v>26</v>
      </c>
      <c r="F132" s="424">
        <v>1</v>
      </c>
      <c r="G132" s="273">
        <v>11</v>
      </c>
      <c r="H132" s="273">
        <v>8</v>
      </c>
      <c r="I132" s="273">
        <v>3</v>
      </c>
      <c r="J132" s="491" t="s">
        <v>47</v>
      </c>
      <c r="K132" s="486" t="s">
        <v>189</v>
      </c>
      <c r="L132" s="491" t="s">
        <v>47</v>
      </c>
      <c r="M132" s="486" t="s">
        <v>189</v>
      </c>
      <c r="N132" s="486" t="s">
        <v>47</v>
      </c>
      <c r="O132" s="486" t="s">
        <v>47</v>
      </c>
      <c r="P132" s="486" t="s">
        <v>47</v>
      </c>
      <c r="Q132" s="486"/>
      <c r="R132" s="486" t="s">
        <v>47</v>
      </c>
      <c r="S132" s="209"/>
      <c r="T132" s="476"/>
      <c r="U132" s="245">
        <f>IF(V132&lt;=0,"",(((V132-'In Productie'!$E$1)/7)+1))</f>
        <v>-104</v>
      </c>
      <c r="V132" s="427">
        <v>42234</v>
      </c>
      <c r="W132" s="209" t="s">
        <v>162</v>
      </c>
      <c r="X132" s="209"/>
      <c r="Y132" s="248">
        <v>17</v>
      </c>
      <c r="Z132" s="202"/>
      <c r="AA132" s="202"/>
      <c r="AC132" s="209">
        <f>IF(B132="","",(IFERROR(VLOOKUP(B132,Projecten!A$4:W$2415,5,FALSE),"niet bekend")))</f>
        <v>1</v>
      </c>
      <c r="AD132" s="213">
        <f t="shared" si="10"/>
        <v>3094</v>
      </c>
      <c r="AE132" s="266">
        <f>IF(B132="","",(IFERROR(VLOOKUP(B132,Projecten!A$4:W$2415,23,FALSE),"niet bekend")))</f>
        <v>3094</v>
      </c>
      <c r="AF132" s="266">
        <f>IF(B132="","",(IFERROR(VLOOKUP(B132,Projecten!A$4:W$2415,12,FALSE),"niet bekend")))</f>
        <v>3094</v>
      </c>
      <c r="AG132" s="360">
        <f t="shared" si="11"/>
        <v>0</v>
      </c>
    </row>
    <row r="133" spans="2:33" ht="12.75" customHeight="1" x14ac:dyDescent="0.2">
      <c r="B133" s="490">
        <v>2015070</v>
      </c>
      <c r="C133" s="422">
        <v>120242</v>
      </c>
      <c r="D133" s="273" t="s">
        <v>229</v>
      </c>
      <c r="E133" s="273" t="s">
        <v>26</v>
      </c>
      <c r="F133" s="424">
        <v>1</v>
      </c>
      <c r="G133" s="273">
        <v>11</v>
      </c>
      <c r="H133" s="273">
        <v>5</v>
      </c>
      <c r="I133" s="273">
        <v>4</v>
      </c>
      <c r="J133" s="493" t="s">
        <v>47</v>
      </c>
      <c r="K133" s="493" t="s">
        <v>47</v>
      </c>
      <c r="L133" s="493" t="s">
        <v>47</v>
      </c>
      <c r="M133" s="254" t="s">
        <v>189</v>
      </c>
      <c r="N133" s="254" t="s">
        <v>47</v>
      </c>
      <c r="O133" s="254" t="s">
        <v>47</v>
      </c>
      <c r="P133" s="254" t="s">
        <v>47</v>
      </c>
      <c r="R133" s="254" t="s">
        <v>47</v>
      </c>
      <c r="S133" s="209"/>
      <c r="T133" s="476"/>
      <c r="U133" s="245">
        <f>IF(V133&lt;=0,"",(((V133-'In Productie'!$E$1)/7)+1))</f>
        <v>-104</v>
      </c>
      <c r="V133" s="427">
        <v>42234</v>
      </c>
      <c r="W133" s="209" t="s">
        <v>162</v>
      </c>
      <c r="X133" s="209"/>
      <c r="Y133" s="248">
        <v>19</v>
      </c>
      <c r="Z133" s="477"/>
      <c r="AA133" s="478"/>
      <c r="AC133" s="209">
        <f>IF(B133="","",(IFERROR(VLOOKUP(B133,Projecten!A$4:W$2415,5,FALSE),"niet bekend")))</f>
        <v>1</v>
      </c>
      <c r="AD133" s="213">
        <f t="shared" si="10"/>
        <v>3555</v>
      </c>
      <c r="AE133" s="266">
        <f>IF(B133="","",(IFERROR(VLOOKUP(B133,Projecten!A$4:W$2415,23,FALSE),"niet bekend")))</f>
        <v>3555</v>
      </c>
      <c r="AF133" s="266">
        <f>IF(B133="","",(IFERROR(VLOOKUP(B133,Projecten!A$4:W$2415,12,FALSE),"niet bekend")))</f>
        <v>3555</v>
      </c>
      <c r="AG133" s="360">
        <f t="shared" si="11"/>
        <v>0</v>
      </c>
    </row>
    <row r="134" spans="2:33" ht="12.75" customHeight="1" x14ac:dyDescent="0.2">
      <c r="B134" s="272"/>
      <c r="C134" s="422"/>
      <c r="D134" s="429" t="s">
        <v>279</v>
      </c>
      <c r="E134" s="273"/>
      <c r="F134" s="424"/>
      <c r="G134" s="273"/>
      <c r="H134" s="273"/>
      <c r="I134" s="273"/>
      <c r="J134" s="322"/>
      <c r="K134" s="322"/>
      <c r="L134" s="322"/>
      <c r="S134" s="209"/>
      <c r="T134" s="476"/>
      <c r="U134" s="245"/>
      <c r="W134" s="209"/>
      <c r="X134" s="209"/>
      <c r="Y134" s="482">
        <v>24.75</v>
      </c>
      <c r="Z134" s="477"/>
      <c r="AA134" s="478"/>
      <c r="AC134" s="209" t="str">
        <f>IF(B134="","",(IFERROR(VLOOKUP(B134,Projecten!A$4:W$2415,5,FALSE),"niet bekend")))</f>
        <v/>
      </c>
      <c r="AD134" s="213" t="str">
        <f t="shared" si="10"/>
        <v/>
      </c>
      <c r="AE134" s="266" t="str">
        <f>IF(B134="","",(IFERROR(VLOOKUP(B134,Projecten!A$4:W$2415,23,FALSE),"niet bekend")))</f>
        <v/>
      </c>
      <c r="AF134" s="266" t="str">
        <f>IF(B134="","",(IFERROR(VLOOKUP(B134,Projecten!A$4:W$2415,12,FALSE),"niet bekend")))</f>
        <v/>
      </c>
      <c r="AG134" s="360" t="str">
        <f t="shared" si="11"/>
        <v/>
      </c>
    </row>
    <row r="135" spans="2:33" ht="12.75" customHeight="1" x14ac:dyDescent="0.2">
      <c r="B135" s="272"/>
      <c r="C135" s="422"/>
      <c r="D135" s="429" t="s">
        <v>277</v>
      </c>
      <c r="E135" s="273"/>
      <c r="F135" s="424"/>
      <c r="G135" s="273"/>
      <c r="H135" s="273"/>
      <c r="I135" s="273"/>
      <c r="J135" s="322"/>
      <c r="K135" s="322"/>
      <c r="L135" s="322"/>
      <c r="S135" s="209"/>
      <c r="T135" s="476"/>
      <c r="U135" s="245"/>
      <c r="W135" s="209"/>
      <c r="X135" s="209"/>
      <c r="Y135" s="482">
        <v>8.25</v>
      </c>
      <c r="Z135" s="477"/>
      <c r="AA135" s="478"/>
      <c r="AC135" s="209" t="str">
        <f>IF(B135="","",(IFERROR(VLOOKUP(B135,Projecten!A$4:W$2415,5,FALSE),"niet bekend")))</f>
        <v/>
      </c>
      <c r="AD135" s="213" t="str">
        <f t="shared" si="10"/>
        <v/>
      </c>
      <c r="AE135" s="266" t="str">
        <f>IF(B135="","",(IFERROR(VLOOKUP(B135,Projecten!A$4:W$2415,23,FALSE),"niet bekend")))</f>
        <v/>
      </c>
      <c r="AF135" s="266" t="str">
        <f>IF(B135="","",(IFERROR(VLOOKUP(B135,Projecten!A$4:W$2415,12,FALSE),"niet bekend")))</f>
        <v/>
      </c>
      <c r="AG135" s="360" t="str">
        <f t="shared" si="11"/>
        <v/>
      </c>
    </row>
    <row r="136" spans="2:33" ht="11.25" customHeight="1" x14ac:dyDescent="0.2">
      <c r="B136" s="209"/>
      <c r="C136" s="492"/>
      <c r="D136" s="522" t="s">
        <v>246</v>
      </c>
      <c r="E136" s="484"/>
      <c r="F136" s="242"/>
      <c r="G136" s="484"/>
      <c r="H136" s="484"/>
      <c r="I136" s="484"/>
      <c r="J136" s="242"/>
      <c r="K136" s="242"/>
      <c r="L136" s="242"/>
      <c r="M136" s="242"/>
      <c r="N136" s="242"/>
      <c r="O136" s="242"/>
      <c r="P136" s="242"/>
      <c r="Q136" s="242"/>
      <c r="R136" s="242"/>
      <c r="S136" s="209"/>
      <c r="T136" s="476"/>
      <c r="U136" s="245" t="str">
        <f>IF(V136&lt;=0,"",(((V136-'In Productie'!$E$1)/7)+1))</f>
        <v/>
      </c>
      <c r="W136" s="209"/>
      <c r="X136" s="209"/>
      <c r="Y136" s="482">
        <v>13.25</v>
      </c>
      <c r="Z136" s="202"/>
      <c r="AA136" s="202"/>
      <c r="AC136" s="209" t="str">
        <f>IF(B136="","",(IFERROR(VLOOKUP(B136,Projecten!A$4:W$2415,5,FALSE),"niet bekend")))</f>
        <v/>
      </c>
      <c r="AD136" s="213" t="str">
        <f t="shared" si="10"/>
        <v/>
      </c>
      <c r="AE136" s="266" t="str">
        <f>IF(B136="","",(IFERROR(VLOOKUP(B136,Projecten!A$4:W$2415,23,FALSE),"niet bekend")))</f>
        <v/>
      </c>
      <c r="AF136" s="266" t="str">
        <f>IF(B136="","",(IFERROR(VLOOKUP(B136,Projecten!A$4:W$2415,12,FALSE),"niet bekend")))</f>
        <v/>
      </c>
      <c r="AG136" s="360" t="str">
        <f t="shared" si="11"/>
        <v/>
      </c>
    </row>
    <row r="137" spans="2:33" s="312" customFormat="1" ht="12.75" customHeight="1" x14ac:dyDescent="0.2">
      <c r="B137" s="299"/>
      <c r="C137" s="406"/>
      <c r="D137" s="300"/>
      <c r="E137" s="300"/>
      <c r="F137" s="302"/>
      <c r="G137" s="300"/>
      <c r="H137" s="300"/>
      <c r="I137" s="300"/>
      <c r="J137" s="302"/>
      <c r="K137" s="302"/>
      <c r="L137" s="302"/>
      <c r="M137" s="302"/>
      <c r="N137" s="302"/>
      <c r="O137" s="302"/>
      <c r="P137" s="302"/>
      <c r="Q137" s="302"/>
      <c r="R137" s="302"/>
      <c r="S137" s="407"/>
      <c r="T137" s="407"/>
      <c r="U137" s="408"/>
      <c r="V137" s="305"/>
      <c r="W137" s="307"/>
      <c r="X137" s="307"/>
      <c r="Y137" s="307"/>
      <c r="Z137" s="298"/>
      <c r="AA137" s="308"/>
      <c r="AD137" s="311"/>
      <c r="AE137" s="311"/>
      <c r="AF137" s="311"/>
      <c r="AG137" s="412"/>
    </row>
    <row r="138" spans="2:33" s="236" customFormat="1" ht="12.75" customHeight="1" x14ac:dyDescent="0.2">
      <c r="B138" s="372"/>
      <c r="C138" s="373"/>
      <c r="D138" s="374">
        <f>SUM(G138:I138)</f>
        <v>58</v>
      </c>
      <c r="E138" s="375"/>
      <c r="F138" s="376">
        <f>SUM(F139:F149)</f>
        <v>4</v>
      </c>
      <c r="G138" s="375">
        <f>SUM(G139:G149)</f>
        <v>28</v>
      </c>
      <c r="H138" s="375">
        <f>SUM(H139:H149)</f>
        <v>19</v>
      </c>
      <c r="I138" s="375">
        <f>SUM(I139:I149)</f>
        <v>11</v>
      </c>
      <c r="J138" s="376"/>
      <c r="K138" s="376"/>
      <c r="L138" s="376"/>
      <c r="M138" s="376"/>
      <c r="N138" s="376"/>
      <c r="O138" s="376"/>
      <c r="P138" s="376"/>
      <c r="Q138" s="376"/>
      <c r="R138" s="376"/>
      <c r="S138" s="377">
        <v>29</v>
      </c>
      <c r="T138" s="377"/>
      <c r="U138" s="420"/>
      <c r="V138" s="378"/>
      <c r="W138" s="380"/>
      <c r="X138" s="380">
        <f>SUM(Y138:Y149)</f>
        <v>106.5</v>
      </c>
      <c r="Y138" s="231"/>
      <c r="Z138" s="463">
        <f>'In Productie'!$AB$1</f>
        <v>400</v>
      </c>
      <c r="AA138" s="232">
        <f>X138-Z138</f>
        <v>-293.5</v>
      </c>
      <c r="AC138" s="236" t="str">
        <f>IF(B138="","",(IFERROR(VLOOKUP(B138,Projecten!A$4:W$2415,5,FALSE),"niet bekend")))</f>
        <v/>
      </c>
      <c r="AD138" s="235">
        <f>SUM(AD139:AD149)</f>
        <v>8492.48</v>
      </c>
      <c r="AE138" s="235" t="str">
        <f>IF(B138="","",(IFERROR(VLOOKUP(B138,Projecten!A$4:W$2415,23,FALSE),"niet bekend")))</f>
        <v/>
      </c>
      <c r="AF138" s="235" t="str">
        <f>IF(B138="","",(IFERROR(VLOOKUP(B138,Projecten!A$4:W$2415,12,FALSE),"niet bekend")))</f>
        <v/>
      </c>
      <c r="AG138" s="384"/>
    </row>
    <row r="139" spans="2:33" ht="12.75" customHeight="1" x14ac:dyDescent="0.2">
      <c r="B139" s="243"/>
      <c r="D139" s="483" t="s">
        <v>234</v>
      </c>
      <c r="E139" s="484"/>
      <c r="F139" s="242"/>
      <c r="G139" s="484"/>
      <c r="H139" s="484"/>
      <c r="I139" s="484"/>
      <c r="J139" s="242"/>
      <c r="K139" s="242"/>
      <c r="L139" s="242"/>
      <c r="M139" s="242"/>
      <c r="N139" s="242"/>
      <c r="O139" s="242"/>
      <c r="P139" s="242"/>
      <c r="Q139" s="242"/>
      <c r="R139" s="242"/>
      <c r="S139" s="245"/>
      <c r="U139" s="245" t="str">
        <f>IF(V139&lt;=0,"",(((V139-'In Productie'!$E$1)/7)+1))</f>
        <v/>
      </c>
      <c r="W139" s="248"/>
      <c r="X139" s="248"/>
      <c r="Y139" s="482">
        <v>8.25</v>
      </c>
      <c r="Z139" s="477"/>
      <c r="AA139" s="202"/>
      <c r="AC139" s="209" t="str">
        <f>IF(B139="","",(IFERROR(VLOOKUP(B139,Projecten!A$4:W$2415,5,FALSE),"niet bekend")))</f>
        <v/>
      </c>
      <c r="AD139" s="213" t="str">
        <f t="shared" ref="AD139:AD148" si="12">IF(AC139="","",(F139/AC139*AF139))</f>
        <v/>
      </c>
      <c r="AE139" s="266" t="str">
        <f>IF(B139="","",(IFERROR(VLOOKUP(B139,Projecten!A$4:W$2415,23,FALSE),"niet bekend")))</f>
        <v/>
      </c>
      <c r="AF139" s="266" t="str">
        <f>IF(B139="","",(IFERROR(VLOOKUP(B139,Projecten!A$4:W$2415,12,FALSE),"niet bekend")))</f>
        <v/>
      </c>
      <c r="AG139" s="360" t="str">
        <f t="shared" ref="AG139:AG148" si="13">IF(AD139="","",(AF139-AD139))</f>
        <v/>
      </c>
    </row>
    <row r="140" spans="2:33" ht="12.75" customHeight="1" x14ac:dyDescent="0.2">
      <c r="B140" s="243"/>
      <c r="D140" s="483" t="s">
        <v>294</v>
      </c>
      <c r="E140" s="484"/>
      <c r="F140" s="242"/>
      <c r="G140" s="484"/>
      <c r="H140" s="484"/>
      <c r="I140" s="484"/>
      <c r="J140" s="242"/>
      <c r="K140" s="242"/>
      <c r="L140" s="242"/>
      <c r="M140" s="242"/>
      <c r="N140" s="242"/>
      <c r="O140" s="242"/>
      <c r="P140" s="242"/>
      <c r="Q140" s="242"/>
      <c r="R140" s="242"/>
      <c r="S140" s="245"/>
      <c r="U140" s="245"/>
      <c r="W140" s="248"/>
      <c r="X140" s="248"/>
      <c r="Y140" s="482">
        <v>8.25</v>
      </c>
      <c r="Z140" s="477"/>
      <c r="AA140" s="202"/>
      <c r="AC140" s="209" t="str">
        <f>IF(B140="","",(IFERROR(VLOOKUP(B140,Projecten!A$4:W$2415,5,FALSE),"niet bekend")))</f>
        <v/>
      </c>
      <c r="AD140" s="213" t="str">
        <f t="shared" si="12"/>
        <v/>
      </c>
      <c r="AE140" s="266" t="str">
        <f>IF(B140="","",(IFERROR(VLOOKUP(B140,Projecten!A$4:W$2415,23,FALSE),"niet bekend")))</f>
        <v/>
      </c>
      <c r="AF140" s="266" t="str">
        <f>IF(B140="","",(IFERROR(VLOOKUP(B140,Projecten!A$4:W$2415,12,FALSE),"niet bekend")))</f>
        <v/>
      </c>
      <c r="AG140" s="360" t="str">
        <f t="shared" si="13"/>
        <v/>
      </c>
    </row>
    <row r="141" spans="2:33" ht="12.75" customHeight="1" x14ac:dyDescent="0.2">
      <c r="B141" s="490">
        <v>2015073</v>
      </c>
      <c r="C141" s="422">
        <v>120252</v>
      </c>
      <c r="D141" s="273" t="s">
        <v>236</v>
      </c>
      <c r="E141" s="273" t="s">
        <v>26</v>
      </c>
      <c r="F141" s="424">
        <v>1</v>
      </c>
      <c r="G141" s="273">
        <v>5</v>
      </c>
      <c r="H141" s="273">
        <v>4</v>
      </c>
      <c r="I141" s="273">
        <v>2</v>
      </c>
      <c r="J141" s="491" t="s">
        <v>47</v>
      </c>
      <c r="K141" s="486" t="s">
        <v>189</v>
      </c>
      <c r="L141" s="486" t="s">
        <v>189</v>
      </c>
      <c r="M141" s="486" t="s">
        <v>189</v>
      </c>
      <c r="N141" s="486" t="s">
        <v>47</v>
      </c>
      <c r="O141" s="486" t="s">
        <v>47</v>
      </c>
      <c r="P141" s="486" t="s">
        <v>47</v>
      </c>
      <c r="Q141" s="486"/>
      <c r="R141" s="486" t="s">
        <v>47</v>
      </c>
      <c r="S141" s="209"/>
      <c r="T141" s="476"/>
      <c r="U141" s="245">
        <f>IF(V141&lt;=0,"",(((V141-'In Productie'!$E$1)/7)+1))</f>
        <v>-104</v>
      </c>
      <c r="V141" s="427">
        <v>42234</v>
      </c>
      <c r="W141" s="209" t="s">
        <v>162</v>
      </c>
      <c r="X141" s="209"/>
      <c r="Y141" s="248">
        <v>9</v>
      </c>
      <c r="Z141" s="477"/>
      <c r="AA141" s="202"/>
      <c r="AC141" s="209">
        <f>IF(B141="","",(IFERROR(VLOOKUP(B141,Projecten!A$4:W$2415,5,FALSE),"niet bekend")))</f>
        <v>1</v>
      </c>
      <c r="AD141" s="213">
        <f t="shared" si="12"/>
        <v>1483</v>
      </c>
      <c r="AE141" s="266">
        <f>IF(B141="","",(IFERROR(VLOOKUP(B141,Projecten!A$4:W$2415,23,FALSE),"niet bekend")))</f>
        <v>1483</v>
      </c>
      <c r="AF141" s="266">
        <f>IF(B141="","",(IFERROR(VLOOKUP(B141,Projecten!A$4:W$2415,12,FALSE),"niet bekend")))</f>
        <v>1483</v>
      </c>
      <c r="AG141" s="360">
        <f t="shared" si="13"/>
        <v>0</v>
      </c>
    </row>
    <row r="142" spans="2:33" ht="12.75" customHeight="1" x14ac:dyDescent="0.2">
      <c r="B142" s="490">
        <v>2015074</v>
      </c>
      <c r="C142" s="422">
        <v>120252</v>
      </c>
      <c r="D142" s="273" t="s">
        <v>237</v>
      </c>
      <c r="E142" s="273" t="s">
        <v>26</v>
      </c>
      <c r="F142" s="424">
        <v>1</v>
      </c>
      <c r="G142" s="273">
        <v>8</v>
      </c>
      <c r="H142" s="273">
        <v>5</v>
      </c>
      <c r="I142" s="273">
        <v>3</v>
      </c>
      <c r="J142" s="491" t="s">
        <v>47</v>
      </c>
      <c r="K142" s="486" t="s">
        <v>189</v>
      </c>
      <c r="L142" s="486" t="s">
        <v>189</v>
      </c>
      <c r="M142" s="486" t="s">
        <v>189</v>
      </c>
      <c r="N142" s="486" t="s">
        <v>47</v>
      </c>
      <c r="O142" s="486" t="s">
        <v>47</v>
      </c>
      <c r="P142" s="486" t="s">
        <v>47</v>
      </c>
      <c r="Q142" s="486"/>
      <c r="R142" s="486" t="s">
        <v>47</v>
      </c>
      <c r="S142" s="209" t="s">
        <v>228</v>
      </c>
      <c r="T142" s="476"/>
      <c r="U142" s="245">
        <f>IF(V142&lt;=0,"",(((V142-'In Productie'!$E$1)/7)+1))</f>
        <v>-104</v>
      </c>
      <c r="V142" s="427">
        <v>42234</v>
      </c>
      <c r="W142" s="209" t="s">
        <v>162</v>
      </c>
      <c r="X142" s="209"/>
      <c r="Y142" s="248">
        <v>14</v>
      </c>
      <c r="Z142" s="202"/>
      <c r="AA142" s="202"/>
      <c r="AC142" s="209">
        <f>IF(B142="","",(IFERROR(VLOOKUP(B142,Projecten!A$4:W$2415,5,FALSE),"niet bekend")))</f>
        <v>1</v>
      </c>
      <c r="AD142" s="213">
        <f t="shared" si="12"/>
        <v>2109</v>
      </c>
      <c r="AE142" s="266">
        <f>IF(B142="","",(IFERROR(VLOOKUP(B142,Projecten!A$4:W$2415,23,FALSE),"niet bekend")))</f>
        <v>2109</v>
      </c>
      <c r="AF142" s="266">
        <f>IF(B142="","",(IFERROR(VLOOKUP(B142,Projecten!A$4:W$2415,12,FALSE),"niet bekend")))</f>
        <v>2109</v>
      </c>
      <c r="AG142" s="360">
        <f t="shared" si="13"/>
        <v>0</v>
      </c>
    </row>
    <row r="143" spans="2:33" ht="12.75" customHeight="1" x14ac:dyDescent="0.2">
      <c r="B143" s="490">
        <v>2015077</v>
      </c>
      <c r="C143" s="422">
        <v>120252</v>
      </c>
      <c r="D143" s="273" t="s">
        <v>254</v>
      </c>
      <c r="E143" s="273" t="s">
        <v>26</v>
      </c>
      <c r="F143" s="424">
        <v>1</v>
      </c>
      <c r="G143" s="273">
        <v>9</v>
      </c>
      <c r="H143" s="273">
        <v>7</v>
      </c>
      <c r="I143" s="273">
        <v>3</v>
      </c>
      <c r="J143" s="491" t="s">
        <v>47</v>
      </c>
      <c r="K143" s="486" t="s">
        <v>189</v>
      </c>
      <c r="L143" s="491" t="s">
        <v>47</v>
      </c>
      <c r="M143" s="486" t="s">
        <v>189</v>
      </c>
      <c r="N143" s="486" t="s">
        <v>47</v>
      </c>
      <c r="O143" s="486" t="s">
        <v>47</v>
      </c>
      <c r="P143" s="486" t="s">
        <v>47</v>
      </c>
      <c r="Q143" s="486"/>
      <c r="R143" s="486" t="s">
        <v>47</v>
      </c>
      <c r="S143" s="209"/>
      <c r="T143" s="476"/>
      <c r="U143" s="245">
        <f>IF(V143&lt;=0,"",(((V143-'In Productie'!$E$1)/7)+1))</f>
        <v>-104</v>
      </c>
      <c r="V143" s="427">
        <v>42234</v>
      </c>
      <c r="W143" s="209" t="s">
        <v>162</v>
      </c>
      <c r="X143" s="209" t="s">
        <v>255</v>
      </c>
      <c r="Y143" s="248">
        <v>17</v>
      </c>
      <c r="Z143" s="202"/>
      <c r="AA143" s="202"/>
      <c r="AC143" s="209">
        <f>IF(B143="","",(IFERROR(VLOOKUP(B143,Projecten!A$4:W$2415,5,FALSE),"niet bekend")))</f>
        <v>1</v>
      </c>
      <c r="AD143" s="213">
        <f t="shared" si="12"/>
        <v>2876</v>
      </c>
      <c r="AE143" s="266">
        <f>IF(B143="","",(IFERROR(VLOOKUP(B143,Projecten!A$4:W$2415,23,FALSE),"niet bekend")))</f>
        <v>2876</v>
      </c>
      <c r="AF143" s="266">
        <f>IF(B143="","",(IFERROR(VLOOKUP(B143,Projecten!A$4:W$2415,12,FALSE),"niet bekend")))</f>
        <v>2876</v>
      </c>
      <c r="AG143" s="360">
        <f t="shared" si="13"/>
        <v>0</v>
      </c>
    </row>
    <row r="144" spans="2:33" ht="12.75" customHeight="1" x14ac:dyDescent="0.2">
      <c r="B144" s="490">
        <v>2015071</v>
      </c>
      <c r="C144" s="422">
        <v>120251</v>
      </c>
      <c r="D144" s="273" t="s">
        <v>224</v>
      </c>
      <c r="E144" s="273" t="s">
        <v>173</v>
      </c>
      <c r="F144" s="424">
        <v>1</v>
      </c>
      <c r="G144" s="273">
        <v>6</v>
      </c>
      <c r="H144" s="273">
        <v>3</v>
      </c>
      <c r="I144" s="273">
        <v>3</v>
      </c>
      <c r="J144" s="501" t="s">
        <v>47</v>
      </c>
      <c r="K144" s="501" t="s">
        <v>47</v>
      </c>
      <c r="L144" s="501" t="s">
        <v>47</v>
      </c>
      <c r="M144" s="242" t="s">
        <v>189</v>
      </c>
      <c r="N144" s="242" t="s">
        <v>47</v>
      </c>
      <c r="O144" s="242" t="s">
        <v>47</v>
      </c>
      <c r="P144" s="242" t="s">
        <v>47</v>
      </c>
      <c r="Q144" s="242"/>
      <c r="R144" s="242" t="s">
        <v>47</v>
      </c>
      <c r="S144" s="209"/>
      <c r="T144" s="476"/>
      <c r="U144" s="245">
        <f>IF(V144&lt;=0,"",(((V144-'In Productie'!$E$1)/7)+1))</f>
        <v>-107.85714285714286</v>
      </c>
      <c r="V144" s="427">
        <v>42207</v>
      </c>
      <c r="W144" s="209" t="s">
        <v>232</v>
      </c>
      <c r="X144" s="209" t="s">
        <v>250</v>
      </c>
      <c r="Y144" s="248">
        <v>12</v>
      </c>
      <c r="Z144" s="202"/>
      <c r="AA144" s="202"/>
      <c r="AC144" s="209">
        <f>IF(B144="","",(IFERROR(VLOOKUP(B144,Projecten!A$4:W$2415,5,FALSE),"niet bekend")))</f>
        <v>1</v>
      </c>
      <c r="AD144" s="213">
        <f t="shared" si="12"/>
        <v>2024.48</v>
      </c>
      <c r="AE144" s="266">
        <f>IF(B144="","",(IFERROR(VLOOKUP(B144,Projecten!A$4:W$2415,23,FALSE),"niet bekend")))</f>
        <v>2024.48</v>
      </c>
      <c r="AF144" s="266">
        <f>IF(B144="","",(IFERROR(VLOOKUP(B144,Projecten!A$4:W$2415,12,FALSE),"niet bekend")))</f>
        <v>2024.48</v>
      </c>
      <c r="AG144" s="360">
        <f t="shared" si="13"/>
        <v>0</v>
      </c>
    </row>
    <row r="145" spans="2:33" x14ac:dyDescent="0.2">
      <c r="B145" s="209"/>
      <c r="AC145" s="209" t="str">
        <f>IF(B145="","",(IFERROR(VLOOKUP(B145,Projecten!A$4:W$2415,5,FALSE),"niet bekend")))</f>
        <v/>
      </c>
      <c r="AD145" s="213" t="str">
        <f t="shared" si="12"/>
        <v/>
      </c>
      <c r="AE145" s="266" t="str">
        <f>IF(B145="","",(IFERROR(VLOOKUP(B145,Projecten!A$4:W$2415,23,FALSE),"niet bekend")))</f>
        <v/>
      </c>
      <c r="AF145" s="266" t="str">
        <f>IF(B145="","",(IFERROR(VLOOKUP(B145,Projecten!A$4:W$2415,12,FALSE),"niet bekend")))</f>
        <v/>
      </c>
      <c r="AG145" s="360" t="str">
        <f t="shared" si="13"/>
        <v/>
      </c>
    </row>
    <row r="146" spans="2:33" x14ac:dyDescent="0.2">
      <c r="B146" s="209"/>
      <c r="AC146" s="209" t="str">
        <f>IF(B146="","",(IFERROR(VLOOKUP(B146,Projecten!A$4:W$2415,5,FALSE),"niet bekend")))</f>
        <v/>
      </c>
      <c r="AD146" s="213" t="str">
        <f t="shared" si="12"/>
        <v/>
      </c>
      <c r="AE146" s="266" t="str">
        <f>IF(B146="","",(IFERROR(VLOOKUP(B146,Projecten!A$4:W$2415,23,FALSE),"niet bekend")))</f>
        <v/>
      </c>
      <c r="AF146" s="266" t="str">
        <f>IF(B146="","",(IFERROR(VLOOKUP(B146,Projecten!A$4:W$2415,12,FALSE),"niet bekend")))</f>
        <v/>
      </c>
      <c r="AG146" s="360" t="str">
        <f t="shared" si="13"/>
        <v/>
      </c>
    </row>
    <row r="147" spans="2:33" ht="12.75" customHeight="1" x14ac:dyDescent="0.2">
      <c r="B147" s="272"/>
      <c r="C147" s="422"/>
      <c r="D147" s="429" t="s">
        <v>279</v>
      </c>
      <c r="E147" s="273"/>
      <c r="F147" s="424"/>
      <c r="G147" s="273"/>
      <c r="H147" s="273"/>
      <c r="I147" s="273"/>
      <c r="J147" s="322"/>
      <c r="K147" s="322"/>
      <c r="L147" s="322"/>
      <c r="S147" s="209"/>
      <c r="T147" s="476"/>
      <c r="U147" s="245"/>
      <c r="W147" s="209"/>
      <c r="X147" s="209"/>
      <c r="Y147" s="482">
        <v>33</v>
      </c>
      <c r="Z147" s="477"/>
      <c r="AA147" s="478"/>
      <c r="AC147" s="209" t="str">
        <f>IF(B147="","",(IFERROR(VLOOKUP(B147,Projecten!A$4:W$2415,5,FALSE),"niet bekend")))</f>
        <v/>
      </c>
      <c r="AD147" s="213" t="str">
        <f t="shared" si="12"/>
        <v/>
      </c>
      <c r="AE147" s="266" t="str">
        <f>IF(B147="","",(IFERROR(VLOOKUP(B147,Projecten!A$4:W$2415,23,FALSE),"niet bekend")))</f>
        <v/>
      </c>
      <c r="AF147" s="266" t="str">
        <f>IF(B147="","",(IFERROR(VLOOKUP(B147,Projecten!A$4:W$2415,12,FALSE),"niet bekend")))</f>
        <v/>
      </c>
      <c r="AG147" s="360" t="str">
        <f t="shared" si="13"/>
        <v/>
      </c>
    </row>
    <row r="148" spans="2:33" ht="12.75" customHeight="1" x14ac:dyDescent="0.2">
      <c r="B148" s="209"/>
      <c r="C148" s="492"/>
      <c r="D148" s="483" t="s">
        <v>245</v>
      </c>
      <c r="E148" s="484"/>
      <c r="F148" s="242"/>
      <c r="G148" s="484"/>
      <c r="H148" s="484"/>
      <c r="I148" s="484"/>
      <c r="J148" s="242"/>
      <c r="K148" s="242"/>
      <c r="L148" s="242"/>
      <c r="M148" s="242"/>
      <c r="N148" s="242"/>
      <c r="O148" s="242"/>
      <c r="P148" s="242"/>
      <c r="Q148" s="242"/>
      <c r="R148" s="242"/>
      <c r="S148" s="209"/>
      <c r="T148" s="476"/>
      <c r="U148" s="245" t="str">
        <f>IF(V148&lt;=0,"",(((V148-'In Productie'!$E$1)/7)+1))</f>
        <v/>
      </c>
      <c r="W148" s="209"/>
      <c r="X148" s="209"/>
      <c r="Y148" s="482">
        <v>5</v>
      </c>
      <c r="Z148" s="202"/>
      <c r="AA148" s="202"/>
      <c r="AC148" s="209" t="str">
        <f>IF(B148="","",(IFERROR(VLOOKUP(B148,Projecten!A$4:W$2415,5,FALSE),"niet bekend")))</f>
        <v/>
      </c>
      <c r="AD148" s="213" t="str">
        <f t="shared" si="12"/>
        <v/>
      </c>
      <c r="AE148" s="266" t="str">
        <f>IF(B148="","",(IFERROR(VLOOKUP(B148,Projecten!A$4:W$2415,23,FALSE),"niet bekend")))</f>
        <v/>
      </c>
      <c r="AF148" s="266" t="str">
        <f>IF(B148="","",(IFERROR(VLOOKUP(B148,Projecten!A$4:W$2415,12,FALSE),"niet bekend")))</f>
        <v/>
      </c>
      <c r="AG148" s="360" t="str">
        <f t="shared" si="13"/>
        <v/>
      </c>
    </row>
    <row r="149" spans="2:33" s="312" customFormat="1" ht="12.75" customHeight="1" x14ac:dyDescent="0.2">
      <c r="B149" s="299"/>
      <c r="C149" s="406"/>
      <c r="D149" s="300"/>
      <c r="E149" s="300"/>
      <c r="F149" s="302"/>
      <c r="G149" s="300"/>
      <c r="H149" s="300"/>
      <c r="I149" s="300"/>
      <c r="J149" s="302"/>
      <c r="K149" s="302"/>
      <c r="L149" s="302"/>
      <c r="M149" s="302"/>
      <c r="N149" s="302"/>
      <c r="O149" s="302"/>
      <c r="P149" s="302"/>
      <c r="Q149" s="302"/>
      <c r="R149" s="302"/>
      <c r="S149" s="407"/>
      <c r="T149" s="407"/>
      <c r="U149" s="408"/>
      <c r="V149" s="305"/>
      <c r="W149" s="307"/>
      <c r="X149" s="307"/>
      <c r="Y149" s="307"/>
      <c r="Z149" s="298"/>
      <c r="AA149" s="308"/>
      <c r="AD149" s="311"/>
      <c r="AE149" s="311"/>
      <c r="AF149" s="311"/>
      <c r="AG149" s="412"/>
    </row>
    <row r="150" spans="2:33" s="236" customFormat="1" ht="12.75" customHeight="1" x14ac:dyDescent="0.2">
      <c r="B150" s="372"/>
      <c r="C150" s="373"/>
      <c r="D150" s="374">
        <f>SUM(G150:I150)</f>
        <v>118</v>
      </c>
      <c r="E150" s="375"/>
      <c r="F150" s="376">
        <f>SUM(F151:F159)</f>
        <v>7</v>
      </c>
      <c r="G150" s="375">
        <f>SUM(G151:G159)</f>
        <v>60</v>
      </c>
      <c r="H150" s="375">
        <f>SUM(H151:H159)</f>
        <v>37</v>
      </c>
      <c r="I150" s="375">
        <f>SUM(I151:I159)</f>
        <v>21</v>
      </c>
      <c r="J150" s="376"/>
      <c r="K150" s="376"/>
      <c r="L150" s="376"/>
      <c r="M150" s="376"/>
      <c r="N150" s="376"/>
      <c r="O150" s="376"/>
      <c r="P150" s="376"/>
      <c r="Q150" s="376"/>
      <c r="R150" s="376"/>
      <c r="S150" s="377">
        <v>30</v>
      </c>
      <c r="T150" s="377"/>
      <c r="U150" s="420"/>
      <c r="V150" s="378"/>
      <c r="W150" s="380"/>
      <c r="X150" s="380">
        <f>SUM(Y150:Y159)</f>
        <v>133.5</v>
      </c>
      <c r="Y150" s="231"/>
      <c r="Z150" s="463">
        <f>'In Productie'!$AB$1</f>
        <v>400</v>
      </c>
      <c r="AA150" s="232">
        <f>X150-Z150</f>
        <v>-266.5</v>
      </c>
      <c r="AC150" s="236" t="str">
        <f>IF(B150="","",(IFERROR(VLOOKUP(B150,Projecten!A$4:W$2415,5,FALSE),"niet bekend")))</f>
        <v/>
      </c>
      <c r="AD150" s="235">
        <f>SUM(AD151:AD159)</f>
        <v>13846</v>
      </c>
      <c r="AE150" s="235" t="str">
        <f>IF(B150="","",(IFERROR(VLOOKUP(B150,Projecten!A$4:W$2415,23,FALSE),"niet bekend")))</f>
        <v/>
      </c>
      <c r="AF150" s="235" t="str">
        <f>IF(B150="","",(IFERROR(VLOOKUP(B150,Projecten!A$4:W$2415,12,FALSE),"niet bekend")))</f>
        <v/>
      </c>
      <c r="AG150" s="384"/>
    </row>
    <row r="151" spans="2:33" ht="12.75" customHeight="1" x14ac:dyDescent="0.2">
      <c r="B151" s="243"/>
      <c r="D151" s="483" t="s">
        <v>244</v>
      </c>
      <c r="E151" s="484"/>
      <c r="F151" s="242"/>
      <c r="G151" s="484"/>
      <c r="H151" s="484"/>
      <c r="I151" s="484"/>
      <c r="J151" s="242"/>
      <c r="K151" s="242"/>
      <c r="L151" s="242"/>
      <c r="M151" s="242"/>
      <c r="N151" s="242"/>
      <c r="O151" s="242"/>
      <c r="P151" s="242"/>
      <c r="Q151" s="242"/>
      <c r="R151" s="242"/>
      <c r="S151" s="245"/>
      <c r="U151" s="245" t="str">
        <f>IF(V151&lt;=0,"",(((V151-'In Productie'!$E$1)/7)+1))</f>
        <v/>
      </c>
      <c r="W151" s="248"/>
      <c r="X151" s="248"/>
      <c r="Y151" s="482">
        <v>8.25</v>
      </c>
      <c r="Z151" s="477"/>
      <c r="AA151" s="202"/>
      <c r="AC151" s="209" t="str">
        <f>IF(B151="","",(IFERROR(VLOOKUP(B151,Projecten!A$4:W$2415,5,FALSE),"niet bekend")))</f>
        <v/>
      </c>
      <c r="AD151" s="213" t="str">
        <f>IF(AC151="","",(F151/AC151*AF151))</f>
        <v/>
      </c>
      <c r="AE151" s="266" t="str">
        <f>IF(B151="","",(IFERROR(VLOOKUP(B151,Projecten!A$4:W$2415,23,FALSE),"niet bekend")))</f>
        <v/>
      </c>
      <c r="AF151" s="266" t="str">
        <f>IF(B151="","",(IFERROR(VLOOKUP(B151,Projecten!A$4:W$2415,12,FALSE),"niet bekend")))</f>
        <v/>
      </c>
    </row>
    <row r="152" spans="2:33" ht="12.75" customHeight="1" x14ac:dyDescent="0.2">
      <c r="B152" s="243"/>
      <c r="D152" s="483" t="s">
        <v>295</v>
      </c>
      <c r="E152" s="484"/>
      <c r="F152" s="242"/>
      <c r="G152" s="484"/>
      <c r="H152" s="484"/>
      <c r="I152" s="484"/>
      <c r="J152" s="242"/>
      <c r="K152" s="242"/>
      <c r="L152" s="242"/>
      <c r="M152" s="242"/>
      <c r="N152" s="242"/>
      <c r="O152" s="242" t="s">
        <v>115</v>
      </c>
      <c r="P152" s="242"/>
      <c r="Q152" s="242"/>
      <c r="R152" s="242"/>
      <c r="S152" s="245"/>
      <c r="U152" s="245"/>
      <c r="W152" s="248"/>
      <c r="X152" s="248"/>
      <c r="Y152" s="482">
        <v>1.5</v>
      </c>
      <c r="Z152" s="477"/>
      <c r="AA152" s="202"/>
      <c r="AC152" s="209" t="str">
        <f>IF(B152="","",(IFERROR(VLOOKUP(B152,Projecten!A$4:W$2415,5,FALSE),"niet bekend")))</f>
        <v/>
      </c>
      <c r="AD152" s="213" t="str">
        <f>IF(AC152="","",(F152/AC152*AF152))</f>
        <v/>
      </c>
      <c r="AE152" s="266" t="str">
        <f>IF(B152="","",(IFERROR(VLOOKUP(B152,Projecten!A$4:W$2415,23,FALSE),"niet bekend")))</f>
        <v/>
      </c>
      <c r="AF152" s="266" t="str">
        <f>IF(B152="","",(IFERROR(VLOOKUP(B152,Projecten!A$4:W$2415,12,FALSE),"niet bekend")))</f>
        <v/>
      </c>
      <c r="AG152" s="360" t="str">
        <f>IF(AD152="","",(AF152-AD152))</f>
        <v/>
      </c>
    </row>
    <row r="153" spans="2:33" ht="12.75" customHeight="1" x14ac:dyDescent="0.2">
      <c r="B153" s="243"/>
      <c r="D153" s="483" t="s">
        <v>316</v>
      </c>
      <c r="E153" s="484"/>
      <c r="F153" s="242"/>
      <c r="G153" s="484"/>
      <c r="H153" s="484"/>
      <c r="I153" s="484"/>
      <c r="J153" s="242"/>
      <c r="K153" s="242"/>
      <c r="L153" s="242"/>
      <c r="M153" s="242"/>
      <c r="N153" s="242"/>
      <c r="O153" s="242"/>
      <c r="P153" s="242"/>
      <c r="Q153" s="242"/>
      <c r="R153" s="242"/>
      <c r="S153" s="245"/>
      <c r="U153" s="245"/>
      <c r="W153" s="248"/>
      <c r="X153" s="248"/>
      <c r="Y153" s="482">
        <v>3</v>
      </c>
      <c r="Z153" s="477"/>
      <c r="AA153" s="202"/>
      <c r="AC153" s="209" t="str">
        <f>IF(B153="","",(IFERROR(VLOOKUP(B153,Projecten!A$4:W$2415,5,FALSE),"niet bekend")))</f>
        <v/>
      </c>
      <c r="AD153" s="213" t="str">
        <f>IF(AC153="","",(F153/AC153*AF153))</f>
        <v/>
      </c>
      <c r="AE153" s="266" t="str">
        <f>IF(B153="","",(IFERROR(VLOOKUP(B153,Projecten!A$4:W$2415,23,FALSE),"niet bekend")))</f>
        <v/>
      </c>
      <c r="AF153" s="266" t="str">
        <f>IF(B153="","",(IFERROR(VLOOKUP(B153,Projecten!A$4:W$2415,12,FALSE),"niet bekend")))</f>
        <v/>
      </c>
      <c r="AG153" s="360" t="str">
        <f>IF(AD153="","",(AF153-AD153))</f>
        <v/>
      </c>
    </row>
    <row r="154" spans="2:33" ht="12.75" customHeight="1" x14ac:dyDescent="0.2">
      <c r="B154" s="490">
        <v>2015072</v>
      </c>
      <c r="C154" s="422">
        <v>120251</v>
      </c>
      <c r="D154" s="273" t="s">
        <v>231</v>
      </c>
      <c r="E154" s="273" t="s">
        <v>201</v>
      </c>
      <c r="F154" s="424">
        <v>0</v>
      </c>
      <c r="G154" s="273">
        <v>2</v>
      </c>
      <c r="H154" s="273">
        <v>0</v>
      </c>
      <c r="I154" s="273">
        <v>0</v>
      </c>
      <c r="J154" s="501" t="s">
        <v>47</v>
      </c>
      <c r="K154" s="242" t="s">
        <v>189</v>
      </c>
      <c r="L154" s="242" t="s">
        <v>189</v>
      </c>
      <c r="M154" s="242" t="s">
        <v>189</v>
      </c>
      <c r="N154" s="242" t="s">
        <v>47</v>
      </c>
      <c r="O154" s="242" t="s">
        <v>47</v>
      </c>
      <c r="P154" s="242" t="s">
        <v>47</v>
      </c>
      <c r="Q154" s="242"/>
      <c r="R154" s="242"/>
      <c r="S154" s="245"/>
      <c r="U154" s="245">
        <f>IF(V154&lt;=0,"",(((V154-'In Productie'!$E$1)/7)+1))</f>
        <v>-103.14285714285714</v>
      </c>
      <c r="V154" s="427">
        <v>42240</v>
      </c>
      <c r="W154" s="248" t="s">
        <v>231</v>
      </c>
      <c r="X154" s="248"/>
      <c r="Y154" s="248">
        <v>4</v>
      </c>
      <c r="Z154" s="477"/>
      <c r="AA154" s="202"/>
      <c r="AC154" s="209">
        <f>IF(B154="","",(IFERROR(VLOOKUP(B154,Projecten!A$4:W$2415,5,FALSE),"niet bekend")))</f>
        <v>0</v>
      </c>
      <c r="AE154" s="266">
        <f>IF(B154="","",(IFERROR(VLOOKUP(B154,Projecten!A$4:W$2415,23,FALSE),"niet bekend")))</f>
        <v>1600</v>
      </c>
      <c r="AF154" s="266">
        <f>IF(B154="","",(IFERROR(VLOOKUP(B154,Projecten!A$4:W$2415,12,FALSE),"niet bekend")))</f>
        <v>1600</v>
      </c>
      <c r="AG154" s="360" t="str">
        <f>IF(AD154="","",(AF154-AD154))</f>
        <v/>
      </c>
    </row>
    <row r="155" spans="2:33" ht="12.75" customHeight="1" x14ac:dyDescent="0.2">
      <c r="B155" s="490">
        <v>2015091</v>
      </c>
      <c r="C155" s="422">
        <v>120255</v>
      </c>
      <c r="D155" s="273" t="s">
        <v>273</v>
      </c>
      <c r="E155" s="273" t="s">
        <v>283</v>
      </c>
      <c r="F155" s="424">
        <v>0</v>
      </c>
      <c r="G155" s="273">
        <v>2</v>
      </c>
      <c r="H155" s="273">
        <v>2</v>
      </c>
      <c r="I155" s="273">
        <v>0</v>
      </c>
      <c r="J155" s="501" t="s">
        <v>47</v>
      </c>
      <c r="K155" s="242" t="s">
        <v>189</v>
      </c>
      <c r="L155" s="242" t="s">
        <v>189</v>
      </c>
      <c r="M155" s="242" t="s">
        <v>189</v>
      </c>
      <c r="N155" s="242" t="s">
        <v>47</v>
      </c>
      <c r="O155" s="242" t="s">
        <v>47</v>
      </c>
      <c r="P155" s="242" t="s">
        <v>47</v>
      </c>
      <c r="Q155" s="242"/>
      <c r="R155" s="242" t="s">
        <v>47</v>
      </c>
      <c r="S155" s="245"/>
      <c r="U155" s="245">
        <f>IF(V155&lt;=0,"",(((V155-'In Productie'!$E$1)/7)+1))</f>
        <v>-108.14285714285714</v>
      </c>
      <c r="V155" s="427">
        <v>42205</v>
      </c>
      <c r="W155" s="248" t="s">
        <v>284</v>
      </c>
      <c r="X155" s="248"/>
      <c r="Y155" s="248">
        <v>3</v>
      </c>
      <c r="Z155" s="477"/>
      <c r="AA155" s="202"/>
      <c r="AC155" s="209">
        <f>IF(B155="","",(IFERROR(VLOOKUP(B155,Projecten!A$4:W$2415,5,FALSE),"niet bekend")))</f>
        <v>1</v>
      </c>
      <c r="AD155" s="213">
        <f>IF(AC155="","",(F155/AC155*AF155))</f>
        <v>0</v>
      </c>
      <c r="AE155" s="266">
        <f>IF(B155="","",(IFERROR(VLOOKUP(B155,Projecten!A$4:W$2415,23,FALSE),"niet bekend")))</f>
        <v>425.84</v>
      </c>
      <c r="AF155" s="266">
        <f>IF(B155="","",(IFERROR(VLOOKUP(B155,Projecten!A$4:W$2415,12,FALSE),"niet bekend")))</f>
        <v>425.84</v>
      </c>
    </row>
    <row r="156" spans="2:33" ht="12.75" customHeight="1" x14ac:dyDescent="0.2">
      <c r="B156" s="490">
        <v>2015079</v>
      </c>
      <c r="C156" s="422">
        <v>120255</v>
      </c>
      <c r="D156" s="273" t="s">
        <v>260</v>
      </c>
      <c r="E156" s="273" t="s">
        <v>26</v>
      </c>
      <c r="F156" s="424">
        <v>5</v>
      </c>
      <c r="G156" s="273">
        <v>40</v>
      </c>
      <c r="H156" s="273">
        <v>25</v>
      </c>
      <c r="I156" s="273">
        <v>15</v>
      </c>
      <c r="J156" s="491" t="s">
        <v>47</v>
      </c>
      <c r="K156" s="486" t="s">
        <v>189</v>
      </c>
      <c r="L156" s="486" t="s">
        <v>189</v>
      </c>
      <c r="M156" s="486" t="s">
        <v>189</v>
      </c>
      <c r="N156" s="486" t="s">
        <v>47</v>
      </c>
      <c r="O156" s="486" t="s">
        <v>47</v>
      </c>
      <c r="P156" s="486" t="s">
        <v>47</v>
      </c>
      <c r="Q156" s="486"/>
      <c r="R156" s="486" t="s">
        <v>47</v>
      </c>
      <c r="S156" s="209"/>
      <c r="T156" s="476"/>
      <c r="U156" s="245">
        <f>IF(V156&lt;=0,"",(((V156-'In Productie'!$E$1)/7)+1))</f>
        <v>-103.14285714285714</v>
      </c>
      <c r="V156" s="427">
        <v>42240</v>
      </c>
      <c r="W156" s="209" t="s">
        <v>261</v>
      </c>
      <c r="X156" s="209" t="s">
        <v>186</v>
      </c>
      <c r="Y156" s="248">
        <v>60</v>
      </c>
      <c r="Z156" s="477"/>
      <c r="AA156" s="202"/>
      <c r="AC156" s="209">
        <f>IF(B156="","",(IFERROR(VLOOKUP(B156,Projecten!A$4:W$2415,5,FALSE),"niet bekend")))</f>
        <v>5</v>
      </c>
      <c r="AD156" s="213">
        <f>IF(AC156="","",(F156/AC156*AF156))</f>
        <v>9890</v>
      </c>
      <c r="AE156" s="266">
        <f>IF(B156="","",(IFERROR(VLOOKUP(B156,Projecten!A$4:W$2415,23,FALSE),"niet bekend")))</f>
        <v>9890</v>
      </c>
      <c r="AF156" s="266">
        <f>IF(B156="","",(IFERROR(VLOOKUP(B156,Projecten!A$4:W$2415,12,FALSE),"niet bekend")))</f>
        <v>9890</v>
      </c>
      <c r="AG156" s="360">
        <f>IF(AD156="","",(AF156-AD156))</f>
        <v>0</v>
      </c>
    </row>
    <row r="157" spans="2:33" ht="12.75" customHeight="1" x14ac:dyDescent="0.2">
      <c r="B157" s="490">
        <v>2015078</v>
      </c>
      <c r="C157" s="422">
        <v>120247</v>
      </c>
      <c r="D157" s="273" t="s">
        <v>259</v>
      </c>
      <c r="E157" s="273" t="s">
        <v>26</v>
      </c>
      <c r="F157" s="424">
        <v>2</v>
      </c>
      <c r="G157" s="273">
        <v>16</v>
      </c>
      <c r="H157" s="273">
        <v>10</v>
      </c>
      <c r="I157" s="273">
        <v>6</v>
      </c>
      <c r="J157" s="493" t="s">
        <v>47</v>
      </c>
      <c r="K157" s="254" t="s">
        <v>189</v>
      </c>
      <c r="L157" s="254" t="s">
        <v>189</v>
      </c>
      <c r="M157" s="254" t="s">
        <v>189</v>
      </c>
      <c r="N157" s="254" t="s">
        <v>47</v>
      </c>
      <c r="O157" s="254" t="s">
        <v>47</v>
      </c>
      <c r="P157" s="254" t="s">
        <v>47</v>
      </c>
      <c r="S157" s="209"/>
      <c r="T157" s="476"/>
      <c r="U157" s="245">
        <f>IF(V157&lt;=0,"",(((V157-'In Productie'!$E$1)/7)+1))</f>
        <v>-103.14285714285714</v>
      </c>
      <c r="V157" s="427">
        <v>42240</v>
      </c>
      <c r="W157" s="209" t="s">
        <v>48</v>
      </c>
      <c r="X157" s="209" t="s">
        <v>332</v>
      </c>
      <c r="Y157" s="295">
        <v>24</v>
      </c>
      <c r="Z157" s="477"/>
      <c r="AA157" s="478"/>
      <c r="AC157" s="209">
        <f>IF(B157="","",(IFERROR(VLOOKUP(B157,Projecten!A$4:W$2415,5,FALSE),"niet bekend")))</f>
        <v>5</v>
      </c>
      <c r="AD157" s="213">
        <f>IF(AC157="","",(F157/AC157*AF157))</f>
        <v>3956</v>
      </c>
      <c r="AE157" s="266">
        <f>IF(B157="","",(IFERROR(VLOOKUP(B157,Projecten!A$4:W$2415,23,FALSE),"niet bekend")))</f>
        <v>9890</v>
      </c>
      <c r="AF157" s="266">
        <f>IF(B157="","",(IFERROR(VLOOKUP(B157,Projecten!A$4:W$2415,12,FALSE),"niet bekend")))</f>
        <v>9890</v>
      </c>
    </row>
    <row r="158" spans="2:33" ht="12.75" customHeight="1" x14ac:dyDescent="0.2">
      <c r="B158" s="272"/>
      <c r="C158" s="422"/>
      <c r="D158" s="429" t="s">
        <v>279</v>
      </c>
      <c r="E158" s="273"/>
      <c r="F158" s="424"/>
      <c r="G158" s="273"/>
      <c r="H158" s="273"/>
      <c r="I158" s="273"/>
      <c r="J158" s="322"/>
      <c r="K158" s="322"/>
      <c r="L158" s="322"/>
      <c r="S158" s="209"/>
      <c r="T158" s="476"/>
      <c r="U158" s="245"/>
      <c r="W158" s="209"/>
      <c r="X158" s="209"/>
      <c r="Y158" s="482">
        <v>29.75</v>
      </c>
      <c r="Z158" s="477"/>
      <c r="AA158" s="478"/>
      <c r="AC158" s="209" t="str">
        <f>IF(B158="","",(IFERROR(VLOOKUP(B158,Projecten!A$4:W$2415,5,FALSE),"niet bekend")))</f>
        <v/>
      </c>
      <c r="AD158" s="213" t="str">
        <f>IF(AC158="","",(F158/AC158*AF158))</f>
        <v/>
      </c>
      <c r="AE158" s="266" t="str">
        <f>IF(B158="","",(IFERROR(VLOOKUP(B158,Projecten!A$4:W$2415,23,FALSE),"niet bekend")))</f>
        <v/>
      </c>
      <c r="AF158" s="266" t="str">
        <f>IF(B158="","",(IFERROR(VLOOKUP(B158,Projecten!A$4:W$2415,12,FALSE),"niet bekend")))</f>
        <v/>
      </c>
      <c r="AG158" s="360" t="str">
        <f>IF(AD158="","",(AF158-AD158))</f>
        <v/>
      </c>
    </row>
    <row r="159" spans="2:33" s="312" customFormat="1" ht="12.75" customHeight="1" x14ac:dyDescent="0.2">
      <c r="B159" s="299"/>
      <c r="C159" s="406"/>
      <c r="D159" s="300"/>
      <c r="E159" s="300"/>
      <c r="F159" s="302"/>
      <c r="G159" s="300"/>
      <c r="H159" s="300"/>
      <c r="I159" s="300"/>
      <c r="J159" s="302"/>
      <c r="K159" s="302"/>
      <c r="L159" s="302"/>
      <c r="M159" s="302"/>
      <c r="N159" s="302"/>
      <c r="O159" s="302"/>
      <c r="P159" s="302"/>
      <c r="Q159" s="302"/>
      <c r="R159" s="302"/>
      <c r="S159" s="407"/>
      <c r="T159" s="407"/>
      <c r="U159" s="408"/>
      <c r="V159" s="305"/>
      <c r="W159" s="307"/>
      <c r="X159" s="307"/>
      <c r="Y159" s="307"/>
      <c r="Z159" s="298"/>
      <c r="AA159" s="308"/>
      <c r="AD159" s="311"/>
      <c r="AE159" s="311"/>
      <c r="AF159" s="311"/>
      <c r="AG159" s="412"/>
    </row>
    <row r="160" spans="2:33" s="236" customFormat="1" ht="12.75" customHeight="1" x14ac:dyDescent="0.2">
      <c r="B160" s="372"/>
      <c r="C160" s="373"/>
      <c r="D160" s="374">
        <f>SUM(G160:I160)</f>
        <v>136</v>
      </c>
      <c r="E160" s="375"/>
      <c r="F160" s="376">
        <f>SUM(F161:F170)</f>
        <v>9</v>
      </c>
      <c r="G160" s="375">
        <f>SUM(G161:G170)</f>
        <v>71</v>
      </c>
      <c r="H160" s="375">
        <f>SUM(H161:H170)</f>
        <v>41</v>
      </c>
      <c r="I160" s="375">
        <f>SUM(I161:I170)</f>
        <v>24</v>
      </c>
      <c r="J160" s="376"/>
      <c r="K160" s="376"/>
      <c r="L160" s="376"/>
      <c r="M160" s="376"/>
      <c r="N160" s="376"/>
      <c r="O160" s="376"/>
      <c r="P160" s="376"/>
      <c r="Q160" s="376"/>
      <c r="R160" s="376"/>
      <c r="S160" s="377">
        <v>34</v>
      </c>
      <c r="T160" s="377"/>
      <c r="U160" s="420"/>
      <c r="V160" s="378"/>
      <c r="W160" s="380"/>
      <c r="X160" s="380">
        <f>SUM(Y160:Y170)</f>
        <v>131</v>
      </c>
      <c r="Y160" s="231"/>
      <c r="Z160" s="463">
        <f>'In Productie'!$AB$1+19</f>
        <v>419</v>
      </c>
      <c r="AA160" s="232">
        <f>X160-Z160</f>
        <v>-288</v>
      </c>
      <c r="AC160" s="236" t="str">
        <f>IF(B160="","",(IFERROR(VLOOKUP(B160,Projecten!A$4:W$2415,5,FALSE),"niet bekend")))</f>
        <v/>
      </c>
      <c r="AD160" s="235">
        <f>SUM(AD161:AD170)</f>
        <v>20548</v>
      </c>
      <c r="AE160" s="235" t="str">
        <f>IF(B160="","",(IFERROR(VLOOKUP(B160,Projecten!A$4:W$2415,23,FALSE),"niet bekend")))</f>
        <v/>
      </c>
      <c r="AF160" s="235" t="str">
        <f>IF(B160="","",(IFERROR(VLOOKUP(B160,Projecten!A$4:W$2415,12,FALSE),"niet bekend")))</f>
        <v/>
      </c>
      <c r="AG160" s="384"/>
    </row>
    <row r="161" spans="2:33" s="327" customFormat="1" ht="12.75" customHeight="1" x14ac:dyDescent="0.2">
      <c r="B161" s="320"/>
      <c r="C161" s="503"/>
      <c r="D161" s="504" t="s">
        <v>279</v>
      </c>
      <c r="E161" s="318"/>
      <c r="F161" s="322"/>
      <c r="G161" s="318"/>
      <c r="H161" s="318"/>
      <c r="I161" s="318"/>
      <c r="J161" s="322"/>
      <c r="K161" s="322"/>
      <c r="L161" s="322"/>
      <c r="M161" s="322"/>
      <c r="N161" s="322"/>
      <c r="O161" s="322"/>
      <c r="P161" s="322"/>
      <c r="Q161" s="322"/>
      <c r="R161" s="322"/>
      <c r="S161" s="505"/>
      <c r="T161" s="505"/>
      <c r="U161" s="506"/>
      <c r="V161" s="507"/>
      <c r="W161" s="508"/>
      <c r="X161" s="508"/>
      <c r="Y161" s="509">
        <v>0</v>
      </c>
      <c r="Z161" s="510"/>
      <c r="AA161" s="511"/>
      <c r="AC161" s="327" t="str">
        <f>IF(B161="","",(IFERROR(VLOOKUP(B161,Projecten!A$4:W$2415,5,FALSE),"niet bekend")))</f>
        <v/>
      </c>
      <c r="AD161" s="266" t="str">
        <f t="shared" ref="AD161:AD169" si="14">IF(AC161="","",(F161/AC161*AF161))</f>
        <v/>
      </c>
      <c r="AE161" s="266" t="str">
        <f>IF(B161="","",(IFERROR(VLOOKUP(B161,Projecten!A$4:W$2415,23,FALSE),"niet bekend")))</f>
        <v/>
      </c>
      <c r="AF161" s="266" t="str">
        <f>IF(B161="","",(IFERROR(VLOOKUP(B161,Projecten!A$4:W$2415,12,FALSE),"niet bekend")))</f>
        <v/>
      </c>
      <c r="AG161" s="398" t="str">
        <f>IF(AD161="","",(AF161-AD161))</f>
        <v/>
      </c>
    </row>
    <row r="162" spans="2:33" s="327" customFormat="1" ht="12.75" customHeight="1" x14ac:dyDescent="0.2">
      <c r="B162" s="320"/>
      <c r="C162" s="503"/>
      <c r="D162" s="504" t="s">
        <v>320</v>
      </c>
      <c r="E162" s="318"/>
      <c r="F162" s="322"/>
      <c r="G162" s="318"/>
      <c r="H162" s="318"/>
      <c r="I162" s="318"/>
      <c r="J162" s="322"/>
      <c r="K162" s="322"/>
      <c r="L162" s="322"/>
      <c r="M162" s="322"/>
      <c r="N162" s="322"/>
      <c r="O162" s="322"/>
      <c r="P162" s="322"/>
      <c r="Q162" s="322"/>
      <c r="R162" s="322"/>
      <c r="S162" s="505"/>
      <c r="T162" s="505"/>
      <c r="U162" s="506"/>
      <c r="V162" s="507"/>
      <c r="W162" s="508"/>
      <c r="X162" s="508"/>
      <c r="Y162" s="509">
        <v>8</v>
      </c>
      <c r="Z162" s="510"/>
      <c r="AA162" s="511"/>
      <c r="AC162" s="327" t="str">
        <f>IF(B162="","",(IFERROR(VLOOKUP(B162,Projecten!A$4:W$2415,5,FALSE),"niet bekend")))</f>
        <v/>
      </c>
      <c r="AD162" s="266" t="str">
        <f t="shared" si="14"/>
        <v/>
      </c>
      <c r="AE162" s="266" t="str">
        <f>IF(B162="","",(IFERROR(VLOOKUP(B162,Projecten!A$4:W$2415,23,FALSE),"niet bekend")))</f>
        <v/>
      </c>
      <c r="AF162" s="266" t="str">
        <f>IF(B162="","",(IFERROR(VLOOKUP(B162,Projecten!A$4:W$2415,12,FALSE),"niet bekend")))</f>
        <v/>
      </c>
      <c r="AG162" s="398" t="str">
        <f>IF(AD162="","",(AF162-AD162))</f>
        <v/>
      </c>
    </row>
    <row r="163" spans="2:33" ht="12.75" customHeight="1" x14ac:dyDescent="0.2">
      <c r="B163" s="490">
        <v>2015078</v>
      </c>
      <c r="C163" s="422">
        <v>120247</v>
      </c>
      <c r="D163" s="273" t="s">
        <v>259</v>
      </c>
      <c r="E163" s="273" t="s">
        <v>26</v>
      </c>
      <c r="F163" s="424">
        <v>3</v>
      </c>
      <c r="G163" s="273">
        <v>24</v>
      </c>
      <c r="H163" s="273">
        <v>15</v>
      </c>
      <c r="I163" s="273">
        <v>9</v>
      </c>
      <c r="J163" s="493" t="s">
        <v>47</v>
      </c>
      <c r="K163" s="254" t="s">
        <v>189</v>
      </c>
      <c r="L163" s="254" t="s">
        <v>189</v>
      </c>
      <c r="M163" s="254" t="s">
        <v>189</v>
      </c>
      <c r="N163" s="254" t="s">
        <v>47</v>
      </c>
      <c r="O163" s="254" t="s">
        <v>47</v>
      </c>
      <c r="P163" s="254" t="s">
        <v>47</v>
      </c>
      <c r="R163" s="254" t="s">
        <v>47</v>
      </c>
      <c r="S163" s="209"/>
      <c r="T163" s="476"/>
      <c r="U163" s="245">
        <f>IF(V163&lt;=0,"",(((V163-'In Productie'!$E$1)/7)+1))</f>
        <v>-102.71428571428571</v>
      </c>
      <c r="V163" s="427">
        <v>42243</v>
      </c>
      <c r="W163" s="209" t="s">
        <v>48</v>
      </c>
      <c r="X163" s="209" t="s">
        <v>332</v>
      </c>
      <c r="Y163" s="523">
        <v>36</v>
      </c>
      <c r="Z163" s="477"/>
      <c r="AA163" s="478"/>
      <c r="AC163" s="209">
        <f>IF(B163="","",(IFERROR(VLOOKUP(B163,Projecten!A$4:W$2415,5,FALSE),"niet bekend")))</f>
        <v>5</v>
      </c>
      <c r="AD163" s="213">
        <f t="shared" si="14"/>
        <v>5934</v>
      </c>
      <c r="AE163" s="266">
        <f>IF(B163="","",(IFERROR(VLOOKUP(B163,Projecten!A$4:W$2415,23,FALSE),"niet bekend")))</f>
        <v>9890</v>
      </c>
      <c r="AF163" s="266">
        <f>IF(B163="","",(IFERROR(VLOOKUP(B163,Projecten!A$4:W$2415,12,FALSE),"niet bekend")))</f>
        <v>9890</v>
      </c>
    </row>
    <row r="164" spans="2:33" ht="12.75" customHeight="1" x14ac:dyDescent="0.2">
      <c r="B164" s="490">
        <v>2015082</v>
      </c>
      <c r="C164" s="422">
        <v>120258</v>
      </c>
      <c r="D164" s="273" t="s">
        <v>262</v>
      </c>
      <c r="E164" s="273" t="s">
        <v>26</v>
      </c>
      <c r="F164" s="424">
        <v>1</v>
      </c>
      <c r="G164" s="273">
        <v>7</v>
      </c>
      <c r="H164" s="273">
        <v>3</v>
      </c>
      <c r="I164" s="273">
        <v>4</v>
      </c>
      <c r="J164" s="493" t="s">
        <v>47</v>
      </c>
      <c r="K164" s="254" t="s">
        <v>189</v>
      </c>
      <c r="L164" s="493" t="s">
        <v>47</v>
      </c>
      <c r="M164" s="254" t="s">
        <v>189</v>
      </c>
      <c r="N164" s="254" t="s">
        <v>47</v>
      </c>
      <c r="O164" s="254" t="s">
        <v>47</v>
      </c>
      <c r="P164" s="254" t="s">
        <v>47</v>
      </c>
      <c r="R164" s="254" t="s">
        <v>47</v>
      </c>
      <c r="S164" s="209"/>
      <c r="T164" s="476"/>
      <c r="U164" s="245">
        <f>IF(V164&lt;=0,"",(((V164-'In Productie'!$E$1)/7)+1))</f>
        <v>-102.71428571428571</v>
      </c>
      <c r="V164" s="427">
        <v>42243</v>
      </c>
      <c r="W164" s="209" t="s">
        <v>162</v>
      </c>
      <c r="X164" s="209"/>
      <c r="Y164" s="523">
        <v>14</v>
      </c>
      <c r="Z164" s="477"/>
      <c r="AA164" s="478"/>
      <c r="AC164" s="209">
        <f>IF(B164="","",(IFERROR(VLOOKUP(B164,Projecten!A$4:W$2415,5,FALSE),"niet bekend")))</f>
        <v>1</v>
      </c>
      <c r="AD164" s="213">
        <f t="shared" si="14"/>
        <v>2771</v>
      </c>
      <c r="AE164" s="266">
        <f>IF(B164="","",(IFERROR(VLOOKUP(B164,Projecten!A$4:W$2415,23,FALSE),"niet bekend")))</f>
        <v>2771</v>
      </c>
      <c r="AF164" s="266">
        <f>IF(B164="","",(IFERROR(VLOOKUP(B164,Projecten!A$4:W$2415,12,FALSE),"niet bekend")))</f>
        <v>2771</v>
      </c>
      <c r="AG164" s="360">
        <f t="shared" ref="AG164:AG169" si="15">IF(AD164="","",(AF164-AD164))</f>
        <v>0</v>
      </c>
    </row>
    <row r="165" spans="2:33" ht="12.75" customHeight="1" x14ac:dyDescent="0.2">
      <c r="B165" s="490">
        <v>2015083</v>
      </c>
      <c r="C165" s="422">
        <v>120258</v>
      </c>
      <c r="D165" s="273" t="s">
        <v>263</v>
      </c>
      <c r="E165" s="273" t="s">
        <v>26</v>
      </c>
      <c r="F165" s="424">
        <v>1</v>
      </c>
      <c r="G165" s="273">
        <v>7</v>
      </c>
      <c r="H165" s="273">
        <v>3</v>
      </c>
      <c r="I165" s="273">
        <v>2</v>
      </c>
      <c r="J165" s="491" t="s">
        <v>47</v>
      </c>
      <c r="K165" s="491" t="s">
        <v>47</v>
      </c>
      <c r="L165" s="486" t="s">
        <v>189</v>
      </c>
      <c r="M165" s="486" t="s">
        <v>189</v>
      </c>
      <c r="N165" s="486" t="s">
        <v>47</v>
      </c>
      <c r="O165" s="486" t="s">
        <v>47</v>
      </c>
      <c r="P165" s="486" t="s">
        <v>47</v>
      </c>
      <c r="Q165" s="486"/>
      <c r="R165" s="486" t="s">
        <v>47</v>
      </c>
      <c r="S165" s="209"/>
      <c r="T165" s="476"/>
      <c r="U165" s="245">
        <f>IF(V165&lt;=0,"",(((V165-'In Productie'!$E$1)/7)+1))</f>
        <v>-102.71428571428571</v>
      </c>
      <c r="V165" s="427">
        <v>42243</v>
      </c>
      <c r="W165" s="209" t="s">
        <v>162</v>
      </c>
      <c r="X165" s="209"/>
      <c r="Y165" s="523">
        <v>12</v>
      </c>
      <c r="Z165" s="477"/>
      <c r="AA165" s="202"/>
      <c r="AC165" s="209">
        <f>IF(B165="","",(IFERROR(VLOOKUP(B165,Projecten!A$4:W$2415,5,FALSE),"niet bekend")))</f>
        <v>1</v>
      </c>
      <c r="AD165" s="213">
        <f t="shared" si="14"/>
        <v>2526</v>
      </c>
      <c r="AE165" s="266">
        <f>IF(B165="","",(IFERROR(VLOOKUP(B165,Projecten!A$4:W$2415,23,FALSE),"niet bekend")))</f>
        <v>2526</v>
      </c>
      <c r="AF165" s="266">
        <f>IF(B165="","",(IFERROR(VLOOKUP(B165,Projecten!A$4:W$2415,12,FALSE),"niet bekend")))</f>
        <v>2526</v>
      </c>
      <c r="AG165" s="360">
        <f t="shared" si="15"/>
        <v>0</v>
      </c>
    </row>
    <row r="166" spans="2:33" ht="12.75" customHeight="1" x14ac:dyDescent="0.2">
      <c r="B166" s="490">
        <v>2015084</v>
      </c>
      <c r="C166" s="422">
        <v>120258</v>
      </c>
      <c r="D166" s="273" t="s">
        <v>269</v>
      </c>
      <c r="E166" s="273" t="s">
        <v>26</v>
      </c>
      <c r="F166" s="424">
        <v>1</v>
      </c>
      <c r="G166" s="273">
        <v>9</v>
      </c>
      <c r="H166" s="273">
        <v>5</v>
      </c>
      <c r="I166" s="273">
        <v>4</v>
      </c>
      <c r="J166" s="491" t="s">
        <v>47</v>
      </c>
      <c r="K166" s="486" t="s">
        <v>189</v>
      </c>
      <c r="L166" s="491" t="s">
        <v>47</v>
      </c>
      <c r="M166" s="486" t="s">
        <v>189</v>
      </c>
      <c r="N166" s="486" t="s">
        <v>47</v>
      </c>
      <c r="O166" s="486" t="s">
        <v>47</v>
      </c>
      <c r="P166" s="486" t="s">
        <v>47</v>
      </c>
      <c r="Q166" s="486"/>
      <c r="R166" s="486" t="s">
        <v>47</v>
      </c>
      <c r="S166" s="209"/>
      <c r="T166" s="476"/>
      <c r="U166" s="245">
        <f>IF(V166&lt;=0,"",(((V166-'In Productie'!$E$1)/7)+1))</f>
        <v>-102.71428571428571</v>
      </c>
      <c r="V166" s="427">
        <v>42243</v>
      </c>
      <c r="W166" s="209" t="s">
        <v>162</v>
      </c>
      <c r="X166" s="209"/>
      <c r="Y166" s="295">
        <v>17</v>
      </c>
      <c r="Z166" s="288"/>
      <c r="AA166" s="202"/>
      <c r="AC166" s="209">
        <f>IF(B166="","",(IFERROR(VLOOKUP(B166,Projecten!A$4:W$2415,5,FALSE),"niet bekend")))</f>
        <v>1</v>
      </c>
      <c r="AD166" s="213">
        <f t="shared" si="14"/>
        <v>2496</v>
      </c>
      <c r="AE166" s="266">
        <f>IF(B166="","",(IFERROR(VLOOKUP(B166,Projecten!A$4:W$2415,23,FALSE),"niet bekend")))</f>
        <v>2496</v>
      </c>
      <c r="AF166" s="266">
        <f>IF(B166="","",(IFERROR(VLOOKUP(B166,Projecten!A$4:W$2415,12,FALSE),"niet bekend")))</f>
        <v>2496</v>
      </c>
      <c r="AG166" s="360">
        <f t="shared" si="15"/>
        <v>0</v>
      </c>
    </row>
    <row r="167" spans="2:33" ht="12.75" customHeight="1" x14ac:dyDescent="0.2">
      <c r="B167" s="490">
        <v>2015085</v>
      </c>
      <c r="C167" s="422">
        <v>120258</v>
      </c>
      <c r="D167" s="273" t="s">
        <v>270</v>
      </c>
      <c r="E167" s="273" t="s">
        <v>26</v>
      </c>
      <c r="F167" s="424">
        <v>1</v>
      </c>
      <c r="G167" s="273">
        <v>11</v>
      </c>
      <c r="H167" s="273">
        <v>5</v>
      </c>
      <c r="I167" s="273">
        <v>3</v>
      </c>
      <c r="J167" s="493" t="s">
        <v>47</v>
      </c>
      <c r="K167" s="254" t="s">
        <v>189</v>
      </c>
      <c r="L167" s="493" t="s">
        <v>47</v>
      </c>
      <c r="M167" s="254" t="s">
        <v>189</v>
      </c>
      <c r="N167" s="254" t="s">
        <v>47</v>
      </c>
      <c r="O167" s="254" t="s">
        <v>47</v>
      </c>
      <c r="P167" s="254" t="s">
        <v>47</v>
      </c>
      <c r="R167" s="254" t="s">
        <v>47</v>
      </c>
      <c r="S167" s="209"/>
      <c r="T167" s="476"/>
      <c r="U167" s="245">
        <f>IF(V167&lt;=0,"",(((V167-'In Productie'!$E$1)/7)+1))</f>
        <v>-102.71428571428571</v>
      </c>
      <c r="V167" s="427">
        <v>42243</v>
      </c>
      <c r="W167" s="209" t="s">
        <v>162</v>
      </c>
      <c r="X167" s="209" t="s">
        <v>281</v>
      </c>
      <c r="Y167" s="295">
        <v>18</v>
      </c>
      <c r="Z167" s="288"/>
      <c r="AA167" s="478"/>
      <c r="AC167" s="209">
        <f>IF(B167="","",(IFERROR(VLOOKUP(B167,Projecten!A$4:W$2415,5,FALSE),"niet bekend")))</f>
        <v>1</v>
      </c>
      <c r="AD167" s="213">
        <f t="shared" si="14"/>
        <v>3237</v>
      </c>
      <c r="AE167" s="266">
        <f>IF(B167="","",(IFERROR(VLOOKUP(B167,Projecten!A$4:W$2415,23,FALSE),"niet bekend")))</f>
        <v>3237</v>
      </c>
      <c r="AF167" s="266">
        <f>IF(B167="","",(IFERROR(VLOOKUP(B167,Projecten!A$4:W$2415,12,FALSE),"niet bekend")))</f>
        <v>3237</v>
      </c>
      <c r="AG167" s="360">
        <f t="shared" si="15"/>
        <v>0</v>
      </c>
    </row>
    <row r="168" spans="2:33" ht="12.75" customHeight="1" x14ac:dyDescent="0.2">
      <c r="B168" s="490">
        <v>2015086</v>
      </c>
      <c r="C168" s="422">
        <v>120258</v>
      </c>
      <c r="D168" s="273" t="s">
        <v>271</v>
      </c>
      <c r="E168" s="273" t="s">
        <v>26</v>
      </c>
      <c r="F168" s="424">
        <v>1</v>
      </c>
      <c r="G168" s="273">
        <v>10</v>
      </c>
      <c r="H168" s="273">
        <v>7</v>
      </c>
      <c r="I168" s="273">
        <v>2</v>
      </c>
      <c r="J168" s="501" t="s">
        <v>47</v>
      </c>
      <c r="K168" s="501" t="s">
        <v>47</v>
      </c>
      <c r="L168" s="501" t="s">
        <v>47</v>
      </c>
      <c r="M168" s="242" t="s">
        <v>189</v>
      </c>
      <c r="N168" s="242" t="s">
        <v>47</v>
      </c>
      <c r="O168" s="242" t="s">
        <v>47</v>
      </c>
      <c r="P168" s="242" t="s">
        <v>47</v>
      </c>
      <c r="Q168" s="242"/>
      <c r="R168" s="242" t="s">
        <v>47</v>
      </c>
      <c r="S168" s="209"/>
      <c r="T168" s="476"/>
      <c r="U168" s="245">
        <f>IF(V168&lt;=0,"",(((V168-'In Productie'!$E$1)/7)+1))</f>
        <v>-102.71428571428571</v>
      </c>
      <c r="V168" s="427">
        <v>42243</v>
      </c>
      <c r="W168" s="209" t="s">
        <v>162</v>
      </c>
      <c r="X168" s="209"/>
      <c r="Y168" s="295">
        <v>21</v>
      </c>
      <c r="Z168" s="288"/>
      <c r="AA168" s="202"/>
      <c r="AC168" s="209">
        <f>IF(B168="","",(IFERROR(VLOOKUP(B168,Projecten!A$4:W$2415,5,FALSE),"niet bekend")))</f>
        <v>1</v>
      </c>
      <c r="AD168" s="213">
        <f t="shared" si="14"/>
        <v>3204</v>
      </c>
      <c r="AE168" s="266">
        <f>IF(B168="","",(IFERROR(VLOOKUP(B168,Projecten!A$4:W$2415,23,FALSE),"niet bekend")))</f>
        <v>3204</v>
      </c>
      <c r="AF168" s="266">
        <f>IF(B168="","",(IFERROR(VLOOKUP(B168,Projecten!A$4:W$2415,12,FALSE),"niet bekend")))</f>
        <v>3204</v>
      </c>
      <c r="AG168" s="360">
        <f t="shared" si="15"/>
        <v>0</v>
      </c>
    </row>
    <row r="169" spans="2:33" ht="12.75" customHeight="1" x14ac:dyDescent="0.2">
      <c r="B169" s="490">
        <v>2015090</v>
      </c>
      <c r="C169" s="422">
        <v>120258</v>
      </c>
      <c r="D169" s="273" t="s">
        <v>151</v>
      </c>
      <c r="E169" s="273" t="s">
        <v>26</v>
      </c>
      <c r="F169" s="424">
        <v>1</v>
      </c>
      <c r="G169" s="273">
        <v>3</v>
      </c>
      <c r="H169" s="273">
        <v>3</v>
      </c>
      <c r="I169" s="273">
        <v>0</v>
      </c>
      <c r="J169" s="491" t="s">
        <v>47</v>
      </c>
      <c r="K169" s="486" t="s">
        <v>189</v>
      </c>
      <c r="L169" s="486" t="s">
        <v>189</v>
      </c>
      <c r="M169" s="486" t="s">
        <v>189</v>
      </c>
      <c r="N169" s="486" t="s">
        <v>47</v>
      </c>
      <c r="O169" s="486" t="s">
        <v>47</v>
      </c>
      <c r="P169" s="486" t="s">
        <v>47</v>
      </c>
      <c r="Q169" s="486"/>
      <c r="R169" s="486" t="s">
        <v>47</v>
      </c>
      <c r="S169" s="209"/>
      <c r="T169" s="476"/>
      <c r="U169" s="245">
        <f>IF(V169&lt;=0,"",(((V169-'In Productie'!$E$1)/7)+1))</f>
        <v>-102.71428571428571</v>
      </c>
      <c r="V169" s="427">
        <v>42243</v>
      </c>
      <c r="W169" s="209" t="s">
        <v>261</v>
      </c>
      <c r="X169" s="209"/>
      <c r="Y169" s="248">
        <v>5</v>
      </c>
      <c r="Z169" s="202"/>
      <c r="AA169" s="202"/>
      <c r="AC169" s="209">
        <f>IF(B169="","",(IFERROR(VLOOKUP(B169,Projecten!A$4:W$2415,5,FALSE),"niet bekend")))</f>
        <v>1</v>
      </c>
      <c r="AD169" s="213">
        <f t="shared" si="14"/>
        <v>380</v>
      </c>
      <c r="AE169" s="266">
        <f>IF(B169="","",(IFERROR(VLOOKUP(B169,Projecten!A$4:W$2415,23,FALSE),"niet bekend")))</f>
        <v>380</v>
      </c>
      <c r="AF169" s="266">
        <f>IF(B169="","",(IFERROR(VLOOKUP(B169,Projecten!A$4:W$2415,12,FALSE),"niet bekend")))</f>
        <v>380</v>
      </c>
      <c r="AG169" s="360">
        <f t="shared" si="15"/>
        <v>0</v>
      </c>
    </row>
    <row r="170" spans="2:33" s="312" customFormat="1" ht="12.75" customHeight="1" x14ac:dyDescent="0.2">
      <c r="B170" s="299"/>
      <c r="C170" s="406"/>
      <c r="D170" s="300"/>
      <c r="E170" s="300"/>
      <c r="F170" s="302"/>
      <c r="G170" s="300"/>
      <c r="H170" s="300"/>
      <c r="I170" s="300"/>
      <c r="J170" s="302"/>
      <c r="K170" s="302"/>
      <c r="L170" s="302"/>
      <c r="M170" s="302"/>
      <c r="N170" s="302"/>
      <c r="O170" s="302"/>
      <c r="P170" s="302"/>
      <c r="Q170" s="302"/>
      <c r="R170" s="302"/>
      <c r="S170" s="407"/>
      <c r="T170" s="407"/>
      <c r="U170" s="408"/>
      <c r="V170" s="305"/>
      <c r="W170" s="307"/>
      <c r="X170" s="307"/>
      <c r="Y170" s="307"/>
      <c r="Z170" s="298"/>
      <c r="AA170" s="308"/>
      <c r="AD170" s="311"/>
      <c r="AE170" s="311"/>
      <c r="AF170" s="311"/>
      <c r="AG170" s="412"/>
    </row>
    <row r="171" spans="2:33" s="236" customFormat="1" ht="12.75" customHeight="1" x14ac:dyDescent="0.2">
      <c r="B171" s="372"/>
      <c r="C171" s="373"/>
      <c r="D171" s="374">
        <f>SUM(G171:I171)</f>
        <v>119</v>
      </c>
      <c r="E171" s="375"/>
      <c r="F171" s="376">
        <f>SUM(F172:F180)</f>
        <v>7</v>
      </c>
      <c r="G171" s="375">
        <f>SUM(G172:G180)</f>
        <v>61</v>
      </c>
      <c r="H171" s="375">
        <f>SUM(H172:H180)</f>
        <v>34</v>
      </c>
      <c r="I171" s="375">
        <f>SUM(I172:I180)</f>
        <v>24</v>
      </c>
      <c r="J171" s="376"/>
      <c r="K171" s="376"/>
      <c r="L171" s="376"/>
      <c r="M171" s="376"/>
      <c r="N171" s="376"/>
      <c r="O171" s="376"/>
      <c r="P171" s="376"/>
      <c r="Q171" s="376"/>
      <c r="R171" s="376"/>
      <c r="S171" s="377">
        <v>35</v>
      </c>
      <c r="T171" s="377"/>
      <c r="U171" s="420"/>
      <c r="V171" s="378"/>
      <c r="W171" s="380"/>
      <c r="X171" s="380">
        <f>SUM(Y171:Y180)</f>
        <v>114</v>
      </c>
      <c r="Y171" s="231"/>
      <c r="Z171" s="463">
        <f>'In Productie'!$AB$1+15+38</f>
        <v>453</v>
      </c>
      <c r="AA171" s="232">
        <f>X171-Z171</f>
        <v>-339</v>
      </c>
      <c r="AC171" s="236" t="str">
        <f>IF(B171="","",(IFERROR(VLOOKUP(B171,Projecten!A$4:W$2415,5,FALSE),"niet bekend")))</f>
        <v/>
      </c>
      <c r="AD171" s="235">
        <f>SUM(AD172:AD180)</f>
        <v>18499.600000000002</v>
      </c>
      <c r="AE171" s="235" t="str">
        <f>IF(B171="","",(IFERROR(VLOOKUP(B171,Projecten!A$4:W$2415,23,FALSE),"niet bekend")))</f>
        <v/>
      </c>
      <c r="AF171" s="235" t="str">
        <f>IF(B171="","",(IFERROR(VLOOKUP(B171,Projecten!A$4:W$2415,12,FALSE),"niet bekend")))</f>
        <v/>
      </c>
      <c r="AG171" s="384"/>
    </row>
    <row r="172" spans="2:33" s="327" customFormat="1" ht="12.75" customHeight="1" x14ac:dyDescent="0.2">
      <c r="B172" s="320"/>
      <c r="C172" s="503"/>
      <c r="D172" s="504" t="s">
        <v>321</v>
      </c>
      <c r="E172" s="318"/>
      <c r="F172" s="322"/>
      <c r="G172" s="318"/>
      <c r="H172" s="318"/>
      <c r="I172" s="318"/>
      <c r="J172" s="322"/>
      <c r="K172" s="322"/>
      <c r="L172" s="322"/>
      <c r="M172" s="322"/>
      <c r="N172" s="322"/>
      <c r="O172" s="322"/>
      <c r="P172" s="322"/>
      <c r="Q172" s="322"/>
      <c r="R172" s="322"/>
      <c r="S172" s="505"/>
      <c r="T172" s="505"/>
      <c r="U172" s="506"/>
      <c r="V172" s="507"/>
      <c r="W172" s="508"/>
      <c r="X172" s="508"/>
      <c r="Y172" s="509">
        <v>5</v>
      </c>
      <c r="Z172" s="510"/>
      <c r="AA172" s="511"/>
      <c r="AC172" s="327" t="str">
        <f>IF(B172="","",(IFERROR(VLOOKUP(B172,Projecten!A$4:W$2415,5,FALSE),"niet bekend")))</f>
        <v/>
      </c>
      <c r="AD172" s="266" t="str">
        <f t="shared" ref="AD172:AD179" si="16">IF(AC172="","",(F172/AC172*AF172))</f>
        <v/>
      </c>
      <c r="AE172" s="266" t="str">
        <f>IF(B172="","",(IFERROR(VLOOKUP(B172,Projecten!A$4:W$2415,23,FALSE),"niet bekend")))</f>
        <v/>
      </c>
      <c r="AF172" s="266" t="str">
        <f>IF(B172="","",(IFERROR(VLOOKUP(B172,Projecten!A$4:W$2415,12,FALSE),"niet bekend")))</f>
        <v/>
      </c>
      <c r="AG172" s="398" t="str">
        <f t="shared" ref="AG172:AG179" si="17">IF(AD172="","",(AF172-AD172))</f>
        <v/>
      </c>
    </row>
    <row r="173" spans="2:33" ht="12.75" customHeight="1" x14ac:dyDescent="0.2">
      <c r="B173" s="490">
        <v>2015087</v>
      </c>
      <c r="C173" s="422">
        <v>120264</v>
      </c>
      <c r="D173" s="273" t="s">
        <v>274</v>
      </c>
      <c r="E173" s="273" t="s">
        <v>26</v>
      </c>
      <c r="F173" s="424">
        <v>1</v>
      </c>
      <c r="G173" s="273">
        <v>9</v>
      </c>
      <c r="H173" s="273">
        <v>5</v>
      </c>
      <c r="I173" s="273">
        <v>3</v>
      </c>
      <c r="J173" s="501" t="s">
        <v>47</v>
      </c>
      <c r="K173" s="242" t="s">
        <v>189</v>
      </c>
      <c r="L173" s="242" t="s">
        <v>189</v>
      </c>
      <c r="M173" s="242" t="s">
        <v>189</v>
      </c>
      <c r="N173" s="242" t="s">
        <v>47</v>
      </c>
      <c r="O173" s="242" t="s">
        <v>47</v>
      </c>
      <c r="P173" s="242" t="s">
        <v>47</v>
      </c>
      <c r="Q173" s="242"/>
      <c r="R173" s="242" t="s">
        <v>47</v>
      </c>
      <c r="S173" s="524"/>
      <c r="U173" s="245">
        <f>IF(V173&lt;=0,"",(((V173-'In Productie'!$E$1)/7)+1))</f>
        <v>-101.71428571428571</v>
      </c>
      <c r="V173" s="427">
        <v>42250</v>
      </c>
      <c r="W173" s="209" t="s">
        <v>162</v>
      </c>
      <c r="X173" s="248" t="s">
        <v>282</v>
      </c>
      <c r="Y173" s="295">
        <v>15</v>
      </c>
      <c r="Z173" s="288"/>
      <c r="AA173" s="202"/>
      <c r="AC173" s="209">
        <f>IF(B173="","",(IFERROR(VLOOKUP(B173,Projecten!A$4:W$2415,5,FALSE),"niet bekend")))</f>
        <v>1</v>
      </c>
      <c r="AD173" s="213">
        <f t="shared" si="16"/>
        <v>2642.9</v>
      </c>
      <c r="AE173" s="266">
        <f>IF(B173="","",(IFERROR(VLOOKUP(B173,Projecten!A$4:W$2415,23,FALSE),"niet bekend")))</f>
        <v>2642.9</v>
      </c>
      <c r="AF173" s="266">
        <f>IF(B173="","",(IFERROR(VLOOKUP(B173,Projecten!A$4:W$2415,12,FALSE),"niet bekend")))</f>
        <v>2642.9</v>
      </c>
      <c r="AG173" s="360">
        <f t="shared" si="17"/>
        <v>0</v>
      </c>
    </row>
    <row r="174" spans="2:33" ht="12.75" customHeight="1" x14ac:dyDescent="0.2">
      <c r="B174" s="490">
        <v>2015088</v>
      </c>
      <c r="C174" s="422">
        <v>120264</v>
      </c>
      <c r="D174" s="273" t="s">
        <v>275</v>
      </c>
      <c r="E174" s="273" t="s">
        <v>26</v>
      </c>
      <c r="F174" s="424">
        <v>1</v>
      </c>
      <c r="G174" s="273">
        <v>9</v>
      </c>
      <c r="H174" s="273">
        <v>5</v>
      </c>
      <c r="I174" s="273">
        <v>3</v>
      </c>
      <c r="J174" s="493" t="s">
        <v>47</v>
      </c>
      <c r="K174" s="254" t="s">
        <v>189</v>
      </c>
      <c r="L174" s="254" t="s">
        <v>189</v>
      </c>
      <c r="M174" s="254" t="s">
        <v>189</v>
      </c>
      <c r="N174" s="254" t="s">
        <v>47</v>
      </c>
      <c r="O174" s="254" t="s">
        <v>47</v>
      </c>
      <c r="P174" s="254" t="s">
        <v>47</v>
      </c>
      <c r="R174" s="254" t="s">
        <v>47</v>
      </c>
      <c r="S174" s="209"/>
      <c r="T174" s="476"/>
      <c r="U174" s="245">
        <f>IF(V174&lt;=0,"",(((V174-'In Productie'!$E$1)/7)+1))</f>
        <v>-101.71428571428571</v>
      </c>
      <c r="V174" s="427">
        <v>42250</v>
      </c>
      <c r="W174" s="209" t="s">
        <v>162</v>
      </c>
      <c r="X174" s="248" t="s">
        <v>282</v>
      </c>
      <c r="Y174" s="295">
        <v>15</v>
      </c>
      <c r="Z174" s="477"/>
      <c r="AA174" s="478"/>
      <c r="AC174" s="209">
        <f>IF(B174="","",(IFERROR(VLOOKUP(B174,Projecten!A$4:W$2415,5,FALSE),"niet bekend")))</f>
        <v>1</v>
      </c>
      <c r="AD174" s="213">
        <f t="shared" si="16"/>
        <v>2642.9</v>
      </c>
      <c r="AE174" s="266">
        <f>IF(B174="","",(IFERROR(VLOOKUP(B174,Projecten!A$4:W$2415,23,FALSE),"niet bekend")))</f>
        <v>2642.9</v>
      </c>
      <c r="AF174" s="266">
        <f>IF(B174="","",(IFERROR(VLOOKUP(B174,Projecten!A$4:W$2415,12,FALSE),"niet bekend")))</f>
        <v>2642.9</v>
      </c>
      <c r="AG174" s="360">
        <f t="shared" si="17"/>
        <v>0</v>
      </c>
    </row>
    <row r="175" spans="2:33" ht="12.75" customHeight="1" x14ac:dyDescent="0.2">
      <c r="B175" s="490">
        <v>2015089</v>
      </c>
      <c r="C175" s="422">
        <v>120264</v>
      </c>
      <c r="D175" s="273" t="s">
        <v>276</v>
      </c>
      <c r="E175" s="273" t="s">
        <v>26</v>
      </c>
      <c r="F175" s="424">
        <v>1</v>
      </c>
      <c r="G175" s="273">
        <v>9</v>
      </c>
      <c r="H175" s="273">
        <v>5</v>
      </c>
      <c r="I175" s="273">
        <v>3</v>
      </c>
      <c r="J175" s="491" t="s">
        <v>47</v>
      </c>
      <c r="K175" s="486" t="s">
        <v>189</v>
      </c>
      <c r="L175" s="486" t="s">
        <v>189</v>
      </c>
      <c r="M175" s="486" t="s">
        <v>189</v>
      </c>
      <c r="N175" s="254" t="s">
        <v>47</v>
      </c>
      <c r="O175" s="486" t="s">
        <v>47</v>
      </c>
      <c r="P175" s="486" t="s">
        <v>47</v>
      </c>
      <c r="Q175" s="486"/>
      <c r="R175" s="486" t="s">
        <v>47</v>
      </c>
      <c r="S175" s="209"/>
      <c r="T175" s="476"/>
      <c r="U175" s="245">
        <f>IF(V175&lt;=0,"",(((V175-'In Productie'!$E$1)/7)+1))</f>
        <v>-101.71428571428571</v>
      </c>
      <c r="V175" s="427">
        <v>42250</v>
      </c>
      <c r="W175" s="209" t="s">
        <v>162</v>
      </c>
      <c r="X175" s="248" t="s">
        <v>282</v>
      </c>
      <c r="Y175" s="295">
        <v>15</v>
      </c>
      <c r="Z175" s="477"/>
      <c r="AA175" s="202"/>
      <c r="AC175" s="209">
        <f>IF(B175="","",(IFERROR(VLOOKUP(B175,Projecten!A$4:W$2415,5,FALSE),"niet bekend")))</f>
        <v>1</v>
      </c>
      <c r="AD175" s="213">
        <f t="shared" si="16"/>
        <v>2642.9</v>
      </c>
      <c r="AE175" s="266">
        <f>IF(B175="","",(IFERROR(VLOOKUP(B175,Projecten!A$4:W$2415,23,FALSE),"niet bekend")))</f>
        <v>2642.9</v>
      </c>
      <c r="AF175" s="266">
        <f>IF(B175="","",(IFERROR(VLOOKUP(B175,Projecten!A$4:W$2415,12,FALSE),"niet bekend")))</f>
        <v>2642.9</v>
      </c>
      <c r="AG175" s="360">
        <f t="shared" si="17"/>
        <v>0</v>
      </c>
    </row>
    <row r="176" spans="2:33" ht="12.75" customHeight="1" x14ac:dyDescent="0.2">
      <c r="B176" s="490">
        <v>2015092</v>
      </c>
      <c r="C176" s="422">
        <v>120264</v>
      </c>
      <c r="D176" s="273" t="s">
        <v>291</v>
      </c>
      <c r="E176" s="273" t="s">
        <v>26</v>
      </c>
      <c r="F176" s="424">
        <v>1</v>
      </c>
      <c r="G176" s="273">
        <v>7</v>
      </c>
      <c r="H176" s="273">
        <v>4</v>
      </c>
      <c r="I176" s="273">
        <v>3</v>
      </c>
      <c r="J176" s="493" t="s">
        <v>47</v>
      </c>
      <c r="K176" s="254" t="s">
        <v>189</v>
      </c>
      <c r="L176" s="254" t="s">
        <v>189</v>
      </c>
      <c r="M176" s="254" t="s">
        <v>189</v>
      </c>
      <c r="N176" s="254" t="s">
        <v>47</v>
      </c>
      <c r="O176" s="254" t="s">
        <v>47</v>
      </c>
      <c r="P176" s="254" t="s">
        <v>47</v>
      </c>
      <c r="R176" s="254" t="s">
        <v>47</v>
      </c>
      <c r="S176" s="209"/>
      <c r="T176" s="476"/>
      <c r="U176" s="245">
        <f>IF(V176&lt;=0,"",(((V176-'In Productie'!$E$1)/7)+1))</f>
        <v>-101.71428571428571</v>
      </c>
      <c r="V176" s="427">
        <v>42250</v>
      </c>
      <c r="W176" s="209" t="s">
        <v>162</v>
      </c>
      <c r="X176" s="209"/>
      <c r="Y176" s="525">
        <v>14</v>
      </c>
      <c r="Z176" s="202"/>
      <c r="AA176" s="478"/>
      <c r="AC176" s="209">
        <f>IF(B176="","",(IFERROR(VLOOKUP(B176,Projecten!A$4:W$2415,5,FALSE),"niet bekend")))</f>
        <v>1</v>
      </c>
      <c r="AD176" s="213">
        <f t="shared" si="16"/>
        <v>2147</v>
      </c>
      <c r="AE176" s="266">
        <f>IF(B176="","",(IFERROR(VLOOKUP(B176,Projecten!A$4:W$2415,23,FALSE),"niet bekend")))</f>
        <v>2147</v>
      </c>
      <c r="AF176" s="266">
        <f>IF(B176="","",(IFERROR(VLOOKUP(B176,Projecten!A$4:W$2415,12,FALSE),"niet bekend")))</f>
        <v>2147</v>
      </c>
      <c r="AG176" s="360">
        <f t="shared" si="17"/>
        <v>0</v>
      </c>
    </row>
    <row r="177" spans="2:33" ht="12.75" customHeight="1" x14ac:dyDescent="0.2">
      <c r="B177" s="490">
        <v>2015093</v>
      </c>
      <c r="C177" s="422">
        <v>120264</v>
      </c>
      <c r="D177" s="273" t="s">
        <v>292</v>
      </c>
      <c r="E177" s="273" t="s">
        <v>26</v>
      </c>
      <c r="F177" s="424">
        <v>1</v>
      </c>
      <c r="G177" s="273">
        <v>9</v>
      </c>
      <c r="H177" s="273">
        <v>5</v>
      </c>
      <c r="I177" s="273">
        <v>4</v>
      </c>
      <c r="J177" s="501" t="s">
        <v>47</v>
      </c>
      <c r="K177" s="242" t="s">
        <v>189</v>
      </c>
      <c r="L177" s="501" t="s">
        <v>47</v>
      </c>
      <c r="M177" s="242" t="s">
        <v>189</v>
      </c>
      <c r="N177" s="242" t="s">
        <v>47</v>
      </c>
      <c r="O177" s="242" t="s">
        <v>47</v>
      </c>
      <c r="P177" s="242" t="s">
        <v>47</v>
      </c>
      <c r="Q177" s="242"/>
      <c r="R177" s="242" t="s">
        <v>47</v>
      </c>
      <c r="S177" s="209"/>
      <c r="T177" s="476"/>
      <c r="U177" s="245">
        <f>IF(V177&lt;=0,"",(((V177-'In Productie'!$E$1)/7)+1))</f>
        <v>-101.71428571428571</v>
      </c>
      <c r="V177" s="427">
        <v>42250</v>
      </c>
      <c r="W177" s="209" t="s">
        <v>162</v>
      </c>
      <c r="X177" s="209"/>
      <c r="Y177" s="295">
        <v>18</v>
      </c>
      <c r="Z177" s="202"/>
      <c r="AA177" s="202"/>
      <c r="AC177" s="209">
        <f>IF(B177="","",(IFERROR(VLOOKUP(B177,Projecten!A$4:W$2415,5,FALSE),"niet bekend")))</f>
        <v>1</v>
      </c>
      <c r="AD177" s="213">
        <f t="shared" si="16"/>
        <v>2874</v>
      </c>
      <c r="AE177" s="266">
        <f>IF(B177="","",(IFERROR(VLOOKUP(B177,Projecten!A$4:W$2415,23,FALSE),"niet bekend")))</f>
        <v>2874</v>
      </c>
      <c r="AF177" s="266">
        <f>IF(B177="","",(IFERROR(VLOOKUP(B177,Projecten!A$4:W$2415,12,FALSE),"niet bekend")))</f>
        <v>2874</v>
      </c>
      <c r="AG177" s="360">
        <f t="shared" si="17"/>
        <v>0</v>
      </c>
    </row>
    <row r="178" spans="2:33" ht="12.75" customHeight="1" x14ac:dyDescent="0.2">
      <c r="B178" s="490">
        <v>2015094</v>
      </c>
      <c r="C178" s="422">
        <v>120264</v>
      </c>
      <c r="D178" s="273" t="s">
        <v>293</v>
      </c>
      <c r="E178" s="273" t="s">
        <v>26</v>
      </c>
      <c r="F178" s="424">
        <v>1</v>
      </c>
      <c r="G178" s="273">
        <v>9</v>
      </c>
      <c r="H178" s="273">
        <v>5</v>
      </c>
      <c r="I178" s="273">
        <v>5</v>
      </c>
      <c r="J178" s="501" t="s">
        <v>47</v>
      </c>
      <c r="K178" s="242" t="s">
        <v>189</v>
      </c>
      <c r="L178" s="242" t="s">
        <v>189</v>
      </c>
      <c r="M178" s="242" t="s">
        <v>189</v>
      </c>
      <c r="N178" s="242" t="s">
        <v>47</v>
      </c>
      <c r="O178" s="242" t="s">
        <v>47</v>
      </c>
      <c r="P178" s="242" t="s">
        <v>47</v>
      </c>
      <c r="Q178" s="242"/>
      <c r="R178" s="242" t="s">
        <v>47</v>
      </c>
      <c r="S178" s="209"/>
      <c r="T178" s="476"/>
      <c r="U178" s="245">
        <f>IF(V178&lt;=0,"",(((V178-'In Productie'!$E$1)/7)+1))</f>
        <v>-101.71428571428571</v>
      </c>
      <c r="V178" s="427">
        <v>42250</v>
      </c>
      <c r="W178" s="209" t="s">
        <v>162</v>
      </c>
      <c r="X178" s="209"/>
      <c r="Y178" s="295">
        <v>17</v>
      </c>
      <c r="Z178" s="202"/>
      <c r="AA178" s="202"/>
      <c r="AC178" s="209">
        <f>IF(B178="","",(IFERROR(VLOOKUP(B178,Projecten!A$4:W$2415,5,FALSE),"niet bekend")))</f>
        <v>1</v>
      </c>
      <c r="AD178" s="213">
        <f t="shared" si="16"/>
        <v>2907</v>
      </c>
      <c r="AE178" s="266">
        <f>IF(B178="","",(IFERROR(VLOOKUP(B178,Projecten!A$4:W$2415,23,FALSE),"niet bekend")))</f>
        <v>2907</v>
      </c>
      <c r="AF178" s="266">
        <f>IF(B178="","",(IFERROR(VLOOKUP(B178,Projecten!A$4:W$2415,12,FALSE),"niet bekend")))</f>
        <v>2907</v>
      </c>
      <c r="AG178" s="360">
        <f t="shared" si="17"/>
        <v>0</v>
      </c>
    </row>
    <row r="179" spans="2:33" ht="12.75" customHeight="1" x14ac:dyDescent="0.2">
      <c r="B179" s="490">
        <v>2015095</v>
      </c>
      <c r="C179" s="422">
        <v>120264</v>
      </c>
      <c r="D179" s="273" t="s">
        <v>300</v>
      </c>
      <c r="E179" s="273" t="s">
        <v>26</v>
      </c>
      <c r="F179" s="424">
        <v>1</v>
      </c>
      <c r="G179" s="273">
        <v>9</v>
      </c>
      <c r="H179" s="273">
        <v>5</v>
      </c>
      <c r="I179" s="273">
        <v>3</v>
      </c>
      <c r="J179" s="501" t="s">
        <v>47</v>
      </c>
      <c r="K179" s="242" t="s">
        <v>189</v>
      </c>
      <c r="L179" s="242" t="s">
        <v>189</v>
      </c>
      <c r="M179" s="242" t="s">
        <v>189</v>
      </c>
      <c r="N179" s="242" t="s">
        <v>47</v>
      </c>
      <c r="O179" s="242" t="s">
        <v>47</v>
      </c>
      <c r="P179" s="242" t="s">
        <v>47</v>
      </c>
      <c r="Q179" s="242"/>
      <c r="R179" s="242" t="s">
        <v>47</v>
      </c>
      <c r="S179" s="209"/>
      <c r="T179" s="476"/>
      <c r="U179" s="245">
        <f>IF(V179&lt;=0,"",(((V179-'In Productie'!$E$1)/7)+1))</f>
        <v>-101.71428571428571</v>
      </c>
      <c r="V179" s="427">
        <v>42250</v>
      </c>
      <c r="W179" s="209" t="s">
        <v>162</v>
      </c>
      <c r="X179" s="248" t="s">
        <v>282</v>
      </c>
      <c r="Y179" s="295">
        <v>15</v>
      </c>
      <c r="Z179" s="202"/>
      <c r="AA179" s="202"/>
      <c r="AC179" s="209">
        <f>IF(B179="","",(IFERROR(VLOOKUP(B179,Projecten!A$4:W$2415,5,FALSE),"niet bekend")))</f>
        <v>1</v>
      </c>
      <c r="AD179" s="213">
        <f t="shared" si="16"/>
        <v>2642.9</v>
      </c>
      <c r="AE179" s="266">
        <f>IF(B179="","",(IFERROR(VLOOKUP(B179,Projecten!A$4:W$2415,23,FALSE),"niet bekend")))</f>
        <v>2642.9</v>
      </c>
      <c r="AF179" s="266">
        <f>IF(B179="","",(IFERROR(VLOOKUP(B179,Projecten!A$4:W$2415,12,FALSE),"niet bekend")))</f>
        <v>2642.9</v>
      </c>
      <c r="AG179" s="360">
        <f t="shared" si="17"/>
        <v>0</v>
      </c>
    </row>
    <row r="180" spans="2:33" s="312" customFormat="1" ht="12.75" customHeight="1" x14ac:dyDescent="0.2">
      <c r="B180" s="299"/>
      <c r="C180" s="406"/>
      <c r="D180" s="300"/>
      <c r="E180" s="300"/>
      <c r="F180" s="302"/>
      <c r="G180" s="300"/>
      <c r="H180" s="300"/>
      <c r="I180" s="300"/>
      <c r="J180" s="302"/>
      <c r="K180" s="302"/>
      <c r="L180" s="302"/>
      <c r="M180" s="302"/>
      <c r="N180" s="302"/>
      <c r="O180" s="302"/>
      <c r="P180" s="302"/>
      <c r="Q180" s="302"/>
      <c r="R180" s="302"/>
      <c r="S180" s="407"/>
      <c r="T180" s="407"/>
      <c r="U180" s="408"/>
      <c r="V180" s="305"/>
      <c r="W180" s="307"/>
      <c r="X180" s="307"/>
      <c r="Y180" s="307"/>
      <c r="Z180" s="298"/>
      <c r="AA180" s="308"/>
      <c r="AD180" s="311"/>
      <c r="AE180" s="311"/>
      <c r="AF180" s="311"/>
      <c r="AG180" s="412"/>
    </row>
    <row r="181" spans="2:33" s="236" customFormat="1" ht="12.75" customHeight="1" x14ac:dyDescent="0.2">
      <c r="B181" s="372"/>
      <c r="C181" s="373"/>
      <c r="D181" s="374">
        <f>SUM(G181:I181)</f>
        <v>210</v>
      </c>
      <c r="E181" s="375"/>
      <c r="F181" s="376">
        <f>SUM(F182:F188)</f>
        <v>15</v>
      </c>
      <c r="G181" s="375">
        <f>SUM(G182:G188)</f>
        <v>90</v>
      </c>
      <c r="H181" s="375">
        <f>SUM(H182:H188)</f>
        <v>60</v>
      </c>
      <c r="I181" s="375">
        <f>SUM(I182:I188)</f>
        <v>60</v>
      </c>
      <c r="J181" s="376"/>
      <c r="K181" s="376"/>
      <c r="L181" s="376"/>
      <c r="M181" s="376"/>
      <c r="N181" s="376"/>
      <c r="O181" s="376"/>
      <c r="P181" s="376"/>
      <c r="Q181" s="376"/>
      <c r="R181" s="376"/>
      <c r="S181" s="377">
        <v>36</v>
      </c>
      <c r="T181" s="377"/>
      <c r="U181" s="420"/>
      <c r="V181" s="378"/>
      <c r="W181" s="380"/>
      <c r="X181" s="380">
        <f>SUM(Y181:Y188)</f>
        <v>230</v>
      </c>
      <c r="Y181" s="231"/>
      <c r="Z181" s="463">
        <f>'In Productie'!$AB$1+15+38</f>
        <v>453</v>
      </c>
      <c r="AA181" s="232">
        <f>X181-Z181</f>
        <v>-223</v>
      </c>
      <c r="AC181" s="236" t="str">
        <f>IF(B181="","",(IFERROR(VLOOKUP(B181,Projecten!A$4:W$2415,5,FALSE),"niet bekend")))</f>
        <v/>
      </c>
      <c r="AD181" s="235">
        <f>SUM(AD182:AD188)</f>
        <v>35040</v>
      </c>
      <c r="AE181" s="235" t="str">
        <f>IF(B181="","",(IFERROR(VLOOKUP(B181,Projecten!A$4:W$2415,23,FALSE),"niet bekend")))</f>
        <v/>
      </c>
      <c r="AF181" s="235" t="str">
        <f>IF(B181="","",(IFERROR(VLOOKUP(B181,Projecten!A$4:W$2415,12,FALSE),"niet bekend")))</f>
        <v/>
      </c>
      <c r="AG181" s="384"/>
    </row>
    <row r="182" spans="2:33" s="327" customFormat="1" ht="12.75" customHeight="1" x14ac:dyDescent="0.2">
      <c r="B182" s="320"/>
      <c r="C182" s="503"/>
      <c r="D182" s="504" t="s">
        <v>333</v>
      </c>
      <c r="E182" s="318"/>
      <c r="F182" s="322"/>
      <c r="G182" s="318"/>
      <c r="H182" s="318"/>
      <c r="I182" s="318"/>
      <c r="J182" s="322"/>
      <c r="K182" s="322"/>
      <c r="L182" s="322"/>
      <c r="M182" s="322"/>
      <c r="N182" s="322"/>
      <c r="O182" s="322"/>
      <c r="P182" s="322"/>
      <c r="Q182" s="322"/>
      <c r="R182" s="322"/>
      <c r="S182" s="505"/>
      <c r="T182" s="505"/>
      <c r="U182" s="506"/>
      <c r="V182" s="507"/>
      <c r="W182" s="508"/>
      <c r="X182" s="508"/>
      <c r="Y182" s="509">
        <v>5</v>
      </c>
      <c r="Z182" s="510"/>
      <c r="AA182" s="511"/>
      <c r="AC182" s="327" t="str">
        <f>IF(B182="","",(IFERROR(VLOOKUP(B182,Projecten!A$4:W$2415,5,FALSE),"niet bekend")))</f>
        <v/>
      </c>
      <c r="AD182" s="266" t="str">
        <f t="shared" ref="AD182:AD187" si="18">IF(AC182="","",(F182/AC182*AF182))</f>
        <v/>
      </c>
      <c r="AE182" s="266" t="str">
        <f>IF(B182="","",(IFERROR(VLOOKUP(B182,Projecten!A$4:W$2415,23,FALSE),"niet bekend")))</f>
        <v/>
      </c>
      <c r="AF182" s="266" t="str">
        <f>IF(B182="","",(IFERROR(VLOOKUP(B182,Projecten!A$4:W$2415,12,FALSE),"niet bekend")))</f>
        <v/>
      </c>
      <c r="AG182" s="398" t="str">
        <f>IF(AD182="","",(AF182-AD182))</f>
        <v/>
      </c>
    </row>
    <row r="183" spans="2:33" s="327" customFormat="1" ht="12.75" customHeight="1" x14ac:dyDescent="0.2">
      <c r="B183" s="320"/>
      <c r="C183" s="503"/>
      <c r="D183" s="504" t="s">
        <v>340</v>
      </c>
      <c r="E183" s="318"/>
      <c r="F183" s="322"/>
      <c r="G183" s="318"/>
      <c r="H183" s="318"/>
      <c r="I183" s="318"/>
      <c r="J183" s="322"/>
      <c r="K183" s="322"/>
      <c r="L183" s="322"/>
      <c r="M183" s="322"/>
      <c r="N183" s="322"/>
      <c r="O183" s="322"/>
      <c r="P183" s="322"/>
      <c r="Q183" s="322"/>
      <c r="R183" s="322"/>
      <c r="S183" s="505"/>
      <c r="T183" s="505"/>
      <c r="U183" s="506"/>
      <c r="V183" s="507"/>
      <c r="W183" s="508"/>
      <c r="X183" s="508"/>
      <c r="Y183" s="509"/>
      <c r="Z183" s="510"/>
      <c r="AA183" s="511"/>
      <c r="AC183" s="327" t="str">
        <f>IF(B183="","",(IFERROR(VLOOKUP(B183,Projecten!A$4:W$2415,5,FALSE),"niet bekend")))</f>
        <v/>
      </c>
      <c r="AD183" s="266" t="str">
        <f t="shared" si="18"/>
        <v/>
      </c>
      <c r="AE183" s="266" t="str">
        <f>IF(B183="","",(IFERROR(VLOOKUP(B183,Projecten!A$4:W$2415,23,FALSE),"niet bekend")))</f>
        <v/>
      </c>
      <c r="AF183" s="266" t="str">
        <f>IF(B183="","",(IFERROR(VLOOKUP(B183,Projecten!A$4:W$2415,12,FALSE),"niet bekend")))</f>
        <v/>
      </c>
      <c r="AG183" s="398" t="str">
        <f>IF(AD183="","",(AF183-AD183))</f>
        <v/>
      </c>
    </row>
    <row r="184" spans="2:33" ht="12.75" customHeight="1" x14ac:dyDescent="0.2">
      <c r="B184" s="526">
        <v>2015102</v>
      </c>
      <c r="C184" s="422" t="s">
        <v>339</v>
      </c>
      <c r="D184" s="273" t="s">
        <v>311</v>
      </c>
      <c r="E184" s="273" t="s">
        <v>26</v>
      </c>
      <c r="F184" s="424">
        <v>4</v>
      </c>
      <c r="G184" s="273">
        <v>24</v>
      </c>
      <c r="H184" s="273">
        <f>4*F184</f>
        <v>16</v>
      </c>
      <c r="I184" s="273">
        <f>4*F184</f>
        <v>16</v>
      </c>
      <c r="J184" s="491" t="s">
        <v>47</v>
      </c>
      <c r="K184" s="486" t="s">
        <v>189</v>
      </c>
      <c r="L184" s="486" t="s">
        <v>189</v>
      </c>
      <c r="M184" s="486" t="s">
        <v>189</v>
      </c>
      <c r="N184" s="486" t="s">
        <v>47</v>
      </c>
      <c r="O184" s="486" t="s">
        <v>47</v>
      </c>
      <c r="P184" s="486" t="s">
        <v>47</v>
      </c>
      <c r="Q184" s="486"/>
      <c r="R184" s="486" t="s">
        <v>47</v>
      </c>
      <c r="S184" s="209"/>
      <c r="T184" s="476"/>
      <c r="U184" s="245">
        <f>IF(V184&lt;=0,"",(((V184-'In Productie'!$E$1)/7)+1))</f>
        <v>-100.71428571428571</v>
      </c>
      <c r="V184" s="427">
        <v>42257</v>
      </c>
      <c r="W184" s="209" t="s">
        <v>310</v>
      </c>
      <c r="X184" s="209" t="s">
        <v>309</v>
      </c>
      <c r="Y184" s="295">
        <f>F184*15</f>
        <v>60</v>
      </c>
      <c r="Z184" s="477"/>
      <c r="AA184" s="202"/>
      <c r="AC184" s="209">
        <f>IF(B184="","",(IFERROR(VLOOKUP(B184,Projecten!A$4:W$2415,5,FALSE),"niet bekend")))</f>
        <v>10</v>
      </c>
      <c r="AD184" s="213">
        <f t="shared" si="18"/>
        <v>9344</v>
      </c>
      <c r="AE184" s="266">
        <f>IF(B184="","",(IFERROR(VLOOKUP(B184,Projecten!A$4:W$2415,23,FALSE),"niet bekend")))</f>
        <v>23360</v>
      </c>
      <c r="AF184" s="266">
        <f>IF(B184="","",(IFERROR(VLOOKUP(B184,Projecten!A$4:W$2415,12,FALSE),"niet bekend")))</f>
        <v>23360</v>
      </c>
      <c r="AG184" s="360">
        <f>IF(AD184="","",(AF184-AD184))</f>
        <v>14016</v>
      </c>
    </row>
    <row r="185" spans="2:33" ht="12.75" customHeight="1" x14ac:dyDescent="0.2">
      <c r="B185" s="526">
        <v>2015103</v>
      </c>
      <c r="C185" s="422" t="s">
        <v>339</v>
      </c>
      <c r="D185" s="273" t="s">
        <v>312</v>
      </c>
      <c r="E185" s="273" t="s">
        <v>26</v>
      </c>
      <c r="F185" s="424">
        <v>4</v>
      </c>
      <c r="G185" s="273">
        <v>24</v>
      </c>
      <c r="H185" s="273">
        <f>4*F185</f>
        <v>16</v>
      </c>
      <c r="I185" s="273">
        <f>4*F185</f>
        <v>16</v>
      </c>
      <c r="J185" s="491" t="s">
        <v>47</v>
      </c>
      <c r="K185" s="486" t="s">
        <v>189</v>
      </c>
      <c r="L185" s="486" t="s">
        <v>189</v>
      </c>
      <c r="M185" s="486" t="s">
        <v>189</v>
      </c>
      <c r="N185" s="486" t="s">
        <v>47</v>
      </c>
      <c r="O185" s="486" t="s">
        <v>47</v>
      </c>
      <c r="P185" s="486" t="s">
        <v>47</v>
      </c>
      <c r="Q185" s="486"/>
      <c r="R185" s="486" t="s">
        <v>47</v>
      </c>
      <c r="S185" s="209"/>
      <c r="T185" s="476"/>
      <c r="U185" s="245">
        <f>IF(V185&lt;=0,"",(((V185-'In Productie'!$E$1)/7)+1))</f>
        <v>-100.71428571428571</v>
      </c>
      <c r="V185" s="427">
        <v>42257</v>
      </c>
      <c r="W185" s="209" t="s">
        <v>261</v>
      </c>
      <c r="X185" s="209" t="s">
        <v>309</v>
      </c>
      <c r="Y185" s="295">
        <f>F185*15</f>
        <v>60</v>
      </c>
      <c r="Z185" s="202"/>
      <c r="AA185" s="202"/>
      <c r="AC185" s="209">
        <f>IF(B185="","",(IFERROR(VLOOKUP(B185,Projecten!A$4:W$2415,5,FALSE),"niet bekend")))</f>
        <v>10</v>
      </c>
      <c r="AD185" s="213">
        <f t="shared" si="18"/>
        <v>9344</v>
      </c>
      <c r="AE185" s="266">
        <f>IF(B185="","",(IFERROR(VLOOKUP(B185,Projecten!A$4:W$2415,23,FALSE),"niet bekend")))</f>
        <v>23360</v>
      </c>
      <c r="AF185" s="266">
        <f>IF(B185="","",(IFERROR(VLOOKUP(B185,Projecten!A$4:W$2415,12,FALSE),"niet bekend")))</f>
        <v>23360</v>
      </c>
    </row>
    <row r="186" spans="2:33" ht="12.75" customHeight="1" x14ac:dyDescent="0.2">
      <c r="B186" s="526">
        <v>2015102</v>
      </c>
      <c r="C186" s="422" t="s">
        <v>339</v>
      </c>
      <c r="D186" s="273" t="s">
        <v>313</v>
      </c>
      <c r="E186" s="273" t="s">
        <v>26</v>
      </c>
      <c r="F186" s="424">
        <v>4</v>
      </c>
      <c r="G186" s="273">
        <f>6*F186</f>
        <v>24</v>
      </c>
      <c r="H186" s="273">
        <f>4*F186</f>
        <v>16</v>
      </c>
      <c r="I186" s="273">
        <f>4*F186</f>
        <v>16</v>
      </c>
      <c r="J186" s="491" t="s">
        <v>47</v>
      </c>
      <c r="K186" s="486" t="s">
        <v>189</v>
      </c>
      <c r="L186" s="486" t="s">
        <v>189</v>
      </c>
      <c r="M186" s="486" t="s">
        <v>189</v>
      </c>
      <c r="N186" s="486" t="s">
        <v>47</v>
      </c>
      <c r="O186" s="486" t="s">
        <v>47</v>
      </c>
      <c r="P186" s="486" t="s">
        <v>47</v>
      </c>
      <c r="Q186" s="486"/>
      <c r="R186" s="486" t="s">
        <v>47</v>
      </c>
      <c r="S186" s="209"/>
      <c r="T186" s="476"/>
      <c r="U186" s="245">
        <f>IF(V186&lt;=0,"",(((V186-'In Productie'!$E$1)/7)+1))</f>
        <v>-99.714285714285708</v>
      </c>
      <c r="V186" s="427">
        <v>42264</v>
      </c>
      <c r="W186" s="209" t="s">
        <v>310</v>
      </c>
      <c r="X186" s="209" t="s">
        <v>309</v>
      </c>
      <c r="Y186" s="295">
        <f>F186*15</f>
        <v>60</v>
      </c>
      <c r="Z186" s="477"/>
      <c r="AA186" s="202"/>
      <c r="AC186" s="209">
        <f>IF(B186="","",(IFERROR(VLOOKUP(B186,Projecten!A$4:W$2415,5,FALSE),"niet bekend")))</f>
        <v>10</v>
      </c>
      <c r="AD186" s="213">
        <f t="shared" si="18"/>
        <v>9344</v>
      </c>
      <c r="AE186" s="266">
        <f>IF(B186="","",(IFERROR(VLOOKUP(B186,Projecten!A$4:W$2415,23,FALSE),"niet bekend")))</f>
        <v>23360</v>
      </c>
      <c r="AF186" s="266">
        <f>IF(B186="","",(IFERROR(VLOOKUP(B186,Projecten!A$4:W$2415,12,FALSE),"niet bekend")))</f>
        <v>23360</v>
      </c>
      <c r="AG186" s="360">
        <f>IF(AD186="","",(AF186-AD186))</f>
        <v>14016</v>
      </c>
    </row>
    <row r="187" spans="2:33" ht="12.75" customHeight="1" x14ac:dyDescent="0.2">
      <c r="B187" s="526">
        <v>2015103</v>
      </c>
      <c r="C187" s="422" t="s">
        <v>339</v>
      </c>
      <c r="D187" s="273" t="s">
        <v>315</v>
      </c>
      <c r="E187" s="273" t="s">
        <v>26</v>
      </c>
      <c r="F187" s="424">
        <v>3</v>
      </c>
      <c r="G187" s="273">
        <f>6*F187</f>
        <v>18</v>
      </c>
      <c r="H187" s="273">
        <f>4*F187</f>
        <v>12</v>
      </c>
      <c r="I187" s="273">
        <f>4*F187</f>
        <v>12</v>
      </c>
      <c r="J187" s="493" t="s">
        <v>47</v>
      </c>
      <c r="K187" s="486" t="s">
        <v>189</v>
      </c>
      <c r="L187" s="486" t="s">
        <v>189</v>
      </c>
      <c r="M187" s="486" t="s">
        <v>189</v>
      </c>
      <c r="N187" s="486" t="s">
        <v>47</v>
      </c>
      <c r="O187" s="254" t="s">
        <v>47</v>
      </c>
      <c r="P187" s="254" t="s">
        <v>47</v>
      </c>
      <c r="R187" s="254" t="s">
        <v>47</v>
      </c>
      <c r="S187" s="209"/>
      <c r="T187" s="476"/>
      <c r="U187" s="245">
        <f>IF(V187&lt;=0,"",(((V187-'In Productie'!$E$1)/7)+1))</f>
        <v>-99.714285714285708</v>
      </c>
      <c r="V187" s="427">
        <v>42264</v>
      </c>
      <c r="W187" s="209" t="s">
        <v>261</v>
      </c>
      <c r="X187" s="209" t="s">
        <v>309</v>
      </c>
      <c r="Y187" s="295">
        <f>F187*15</f>
        <v>45</v>
      </c>
      <c r="Z187" s="477"/>
      <c r="AA187" s="478"/>
      <c r="AC187" s="209">
        <f>IF(B187="","",(IFERROR(VLOOKUP(B187,Projecten!A$4:W$2415,5,FALSE),"niet bekend")))</f>
        <v>10</v>
      </c>
      <c r="AD187" s="213">
        <f t="shared" si="18"/>
        <v>7008</v>
      </c>
      <c r="AE187" s="266">
        <f>IF(B187="","",(IFERROR(VLOOKUP(B187,Projecten!A$4:W$2415,23,FALSE),"niet bekend")))</f>
        <v>23360</v>
      </c>
      <c r="AF187" s="266">
        <f>IF(B187="","",(IFERROR(VLOOKUP(B187,Projecten!A$4:W$2415,12,FALSE),"niet bekend")))</f>
        <v>23360</v>
      </c>
    </row>
    <row r="188" spans="2:33" s="312" customFormat="1" ht="12.75" customHeight="1" x14ac:dyDescent="0.2">
      <c r="B188" s="299"/>
      <c r="C188" s="406"/>
      <c r="D188" s="300"/>
      <c r="E188" s="300"/>
      <c r="F188" s="302"/>
      <c r="G188" s="300"/>
      <c r="H188" s="300"/>
      <c r="I188" s="300"/>
      <c r="J188" s="302"/>
      <c r="K188" s="302"/>
      <c r="L188" s="302"/>
      <c r="M188" s="302"/>
      <c r="N188" s="302"/>
      <c r="O188" s="302"/>
      <c r="P188" s="302"/>
      <c r="Q188" s="302"/>
      <c r="R188" s="302"/>
      <c r="S188" s="407"/>
      <c r="T188" s="407"/>
      <c r="U188" s="408"/>
      <c r="V188" s="305"/>
      <c r="W188" s="307"/>
      <c r="X188" s="307"/>
      <c r="Y188" s="307"/>
      <c r="Z188" s="298"/>
      <c r="AA188" s="308"/>
      <c r="AD188" s="311"/>
      <c r="AE188" s="311"/>
      <c r="AF188" s="311"/>
      <c r="AG188" s="412"/>
    </row>
    <row r="189" spans="2:33" s="236" customFormat="1" ht="12.75" customHeight="1" x14ac:dyDescent="0.2">
      <c r="B189" s="372"/>
      <c r="C189" s="373"/>
      <c r="D189" s="374">
        <f>SUM(G189:I189)</f>
        <v>141</v>
      </c>
      <c r="E189" s="375"/>
      <c r="F189" s="376">
        <f>SUM(F190:F201)</f>
        <v>9</v>
      </c>
      <c r="G189" s="375">
        <f>SUM(G190:G201)</f>
        <v>69</v>
      </c>
      <c r="H189" s="375">
        <f>SUM(H190:H201)</f>
        <v>38</v>
      </c>
      <c r="I189" s="375">
        <f>SUM(I190:I201)</f>
        <v>34</v>
      </c>
      <c r="J189" s="376"/>
      <c r="K189" s="376"/>
      <c r="L189" s="376"/>
      <c r="M189" s="376"/>
      <c r="N189" s="376"/>
      <c r="O189" s="376"/>
      <c r="P189" s="376"/>
      <c r="Q189" s="376"/>
      <c r="R189" s="376"/>
      <c r="S189" s="377">
        <v>37</v>
      </c>
      <c r="T189" s="377"/>
      <c r="U189" s="420"/>
      <c r="V189" s="378"/>
      <c r="W189" s="380"/>
      <c r="X189" s="380">
        <f>SUM(Y189:Y201)</f>
        <v>154.5</v>
      </c>
      <c r="Y189" s="231"/>
      <c r="Z189" s="463">
        <f>'In Productie'!$AB$1+15+38</f>
        <v>453</v>
      </c>
      <c r="AA189" s="232">
        <f>X189-Z189</f>
        <v>-298.5</v>
      </c>
      <c r="AC189" s="236" t="str">
        <f>IF(B189="","",(IFERROR(VLOOKUP(B189,Projecten!A$4:W$2415,5,FALSE),"niet bekend")))</f>
        <v/>
      </c>
      <c r="AD189" s="235">
        <f>SUM(AD190:AD201)</f>
        <v>22528.999999999996</v>
      </c>
      <c r="AE189" s="235" t="str">
        <f>IF(B189="","",(IFERROR(VLOOKUP(B189,Projecten!A$4:W$2415,23,FALSE),"niet bekend")))</f>
        <v/>
      </c>
      <c r="AF189" s="235" t="str">
        <f>IF(B189="","",(IFERROR(VLOOKUP(B189,Projecten!A$4:W$2415,12,FALSE),"niet bekend")))</f>
        <v/>
      </c>
      <c r="AG189" s="384"/>
    </row>
    <row r="190" spans="2:33" ht="12.75" customHeight="1" x14ac:dyDescent="0.2">
      <c r="B190" s="243"/>
      <c r="D190" s="483" t="s">
        <v>298</v>
      </c>
      <c r="E190" s="484"/>
      <c r="F190" s="242"/>
      <c r="G190" s="484"/>
      <c r="H190" s="484"/>
      <c r="I190" s="484"/>
      <c r="J190" s="242"/>
      <c r="K190" s="242"/>
      <c r="L190" s="242"/>
      <c r="M190" s="242"/>
      <c r="N190" s="242"/>
      <c r="O190" s="242"/>
      <c r="P190" s="242"/>
      <c r="Q190" s="242"/>
      <c r="R190" s="242"/>
      <c r="S190" s="245"/>
      <c r="U190" s="245" t="str">
        <f>IF(V190&lt;=0,"",(((V190-'In Productie'!$E$1)/7)+1))</f>
        <v/>
      </c>
      <c r="W190" s="248"/>
      <c r="X190" s="248"/>
      <c r="Y190" s="482">
        <v>10.5</v>
      </c>
      <c r="Z190" s="477"/>
      <c r="AA190" s="202"/>
      <c r="AC190" s="209" t="str">
        <f>IF(B190="","",(IFERROR(VLOOKUP(B190,Projecten!A$4:W$2415,5,FALSE),"niet bekend")))</f>
        <v/>
      </c>
      <c r="AD190" s="213" t="str">
        <f t="shared" ref="AD190:AD200" si="19">IF(AC190="","",(F190/AC190*AF190))</f>
        <v/>
      </c>
      <c r="AE190" s="266" t="str">
        <f>IF(B190="","",(IFERROR(VLOOKUP(B190,Projecten!A$4:W$2415,23,FALSE),"niet bekend")))</f>
        <v/>
      </c>
      <c r="AF190" s="266" t="str">
        <f>IF(B190="","",(IFERROR(VLOOKUP(B190,Projecten!A$4:W$2415,12,FALSE),"niet bekend")))</f>
        <v/>
      </c>
      <c r="AG190" s="360" t="str">
        <f t="shared" ref="AG190:AG199" si="20">IF(AD190="","",(AF190-AD190))</f>
        <v/>
      </c>
    </row>
    <row r="191" spans="2:33" ht="12" customHeight="1" x14ac:dyDescent="0.2">
      <c r="B191" s="526">
        <v>2015096</v>
      </c>
      <c r="C191" s="422">
        <v>120271</v>
      </c>
      <c r="D191" s="273" t="s">
        <v>301</v>
      </c>
      <c r="E191" s="273" t="s">
        <v>26</v>
      </c>
      <c r="F191" s="424">
        <v>1</v>
      </c>
      <c r="G191" s="273">
        <v>9</v>
      </c>
      <c r="H191" s="273">
        <v>5</v>
      </c>
      <c r="I191" s="273">
        <v>3</v>
      </c>
      <c r="J191" s="527" t="s">
        <v>47</v>
      </c>
      <c r="K191" s="528" t="s">
        <v>189</v>
      </c>
      <c r="L191" s="528" t="s">
        <v>189</v>
      </c>
      <c r="M191" s="528" t="s">
        <v>189</v>
      </c>
      <c r="N191" s="529" t="s">
        <v>47</v>
      </c>
      <c r="O191" s="529" t="s">
        <v>47</v>
      </c>
      <c r="P191" s="529" t="s">
        <v>47</v>
      </c>
      <c r="Q191" s="529"/>
      <c r="R191" s="529" t="s">
        <v>47</v>
      </c>
      <c r="S191" s="245"/>
      <c r="U191" s="245">
        <f>IF(V191&lt;=0,"",(((V191-'In Productie'!$E$1)/7)+1))</f>
        <v>-100.71428571428571</v>
      </c>
      <c r="V191" s="427">
        <v>42257</v>
      </c>
      <c r="W191" s="209" t="s">
        <v>162</v>
      </c>
      <c r="X191" s="248" t="s">
        <v>282</v>
      </c>
      <c r="Y191" s="295">
        <v>15</v>
      </c>
      <c r="Z191" s="477"/>
      <c r="AA191" s="202"/>
      <c r="AC191" s="209">
        <f>IF(B191="","",(IFERROR(VLOOKUP(B191,Projecten!A$4:W$2415,5,FALSE),"niet bekend")))</f>
        <v>1</v>
      </c>
      <c r="AD191" s="213">
        <f t="shared" si="19"/>
        <v>2642.9</v>
      </c>
      <c r="AE191" s="266">
        <f>IF(B191="","",(IFERROR(VLOOKUP(B191,Projecten!A$4:W$2415,23,FALSE),"niet bekend")))</f>
        <v>2642.9</v>
      </c>
      <c r="AF191" s="266">
        <f>IF(B191="","",(IFERROR(VLOOKUP(B191,Projecten!A$4:W$2415,12,FALSE),"niet bekend")))</f>
        <v>2642.9</v>
      </c>
      <c r="AG191" s="360">
        <f t="shared" si="20"/>
        <v>0</v>
      </c>
    </row>
    <row r="192" spans="2:33" ht="12.75" customHeight="1" x14ac:dyDescent="0.2">
      <c r="B192" s="526">
        <v>2015097</v>
      </c>
      <c r="C192" s="422">
        <v>120271</v>
      </c>
      <c r="D192" s="273" t="s">
        <v>302</v>
      </c>
      <c r="E192" s="273" t="s">
        <v>26</v>
      </c>
      <c r="F192" s="424">
        <v>1</v>
      </c>
      <c r="G192" s="273">
        <v>9</v>
      </c>
      <c r="H192" s="273">
        <v>5</v>
      </c>
      <c r="I192" s="273">
        <v>3</v>
      </c>
      <c r="J192" s="493" t="s">
        <v>47</v>
      </c>
      <c r="K192" s="254" t="s">
        <v>189</v>
      </c>
      <c r="L192" s="254" t="s">
        <v>189</v>
      </c>
      <c r="M192" s="254" t="s">
        <v>189</v>
      </c>
      <c r="N192" s="254" t="s">
        <v>47</v>
      </c>
      <c r="O192" s="254" t="s">
        <v>47</v>
      </c>
      <c r="P192" s="254" t="s">
        <v>47</v>
      </c>
      <c r="R192" s="254" t="s">
        <v>47</v>
      </c>
      <c r="S192" s="209"/>
      <c r="T192" s="476"/>
      <c r="U192" s="245">
        <f>IF(V192&lt;=0,"",(((V192-'In Productie'!$E$1)/7)+1))</f>
        <v>-100.71428571428571</v>
      </c>
      <c r="V192" s="427">
        <v>42257</v>
      </c>
      <c r="W192" s="209" t="s">
        <v>162</v>
      </c>
      <c r="X192" s="248" t="s">
        <v>282</v>
      </c>
      <c r="Y192" s="295">
        <v>15</v>
      </c>
      <c r="Z192" s="477"/>
      <c r="AA192" s="478"/>
      <c r="AC192" s="209">
        <f>IF(B192="","",(IFERROR(VLOOKUP(B192,Projecten!A$4:W$2415,5,FALSE),"niet bekend")))</f>
        <v>1</v>
      </c>
      <c r="AD192" s="213">
        <f t="shared" si="19"/>
        <v>2642.9</v>
      </c>
      <c r="AE192" s="266">
        <f>IF(B192="","",(IFERROR(VLOOKUP(B192,Projecten!A$4:W$2415,23,FALSE),"niet bekend")))</f>
        <v>2642.9</v>
      </c>
      <c r="AF192" s="266">
        <f>IF(B192="","",(IFERROR(VLOOKUP(B192,Projecten!A$4:W$2415,12,FALSE),"niet bekend")))</f>
        <v>2642.9</v>
      </c>
      <c r="AG192" s="360">
        <f t="shared" si="20"/>
        <v>0</v>
      </c>
    </row>
    <row r="193" spans="2:33" ht="12.75" customHeight="1" x14ac:dyDescent="0.2">
      <c r="B193" s="526">
        <v>2015098</v>
      </c>
      <c r="C193" s="422">
        <v>120271</v>
      </c>
      <c r="D193" s="273" t="s">
        <v>303</v>
      </c>
      <c r="E193" s="273" t="s">
        <v>26</v>
      </c>
      <c r="F193" s="424">
        <v>1</v>
      </c>
      <c r="G193" s="273">
        <v>9</v>
      </c>
      <c r="H193" s="273">
        <v>5</v>
      </c>
      <c r="I193" s="273">
        <v>5</v>
      </c>
      <c r="J193" s="501" t="s">
        <v>47</v>
      </c>
      <c r="K193" s="254" t="s">
        <v>189</v>
      </c>
      <c r="L193" s="254" t="s">
        <v>189</v>
      </c>
      <c r="M193" s="254" t="s">
        <v>189</v>
      </c>
      <c r="N193" s="242" t="s">
        <v>47</v>
      </c>
      <c r="O193" s="242" t="s">
        <v>47</v>
      </c>
      <c r="P193" s="242" t="s">
        <v>47</v>
      </c>
      <c r="Q193" s="242"/>
      <c r="R193" s="242" t="s">
        <v>47</v>
      </c>
      <c r="S193" s="245"/>
      <c r="U193" s="245">
        <f>IF(V193&lt;=0,"",(((V193-'In Productie'!$E$1)/7)+1))</f>
        <v>-100</v>
      </c>
      <c r="V193" s="427">
        <v>42262</v>
      </c>
      <c r="W193" s="209" t="s">
        <v>162</v>
      </c>
      <c r="X193" s="248"/>
      <c r="Y193" s="248">
        <v>18</v>
      </c>
      <c r="Z193" s="477"/>
      <c r="AA193" s="202"/>
      <c r="AC193" s="209">
        <f>IF(B193="","",(IFERROR(VLOOKUP(B193,Projecten!A$4:W$2415,5,FALSE),"niet bekend")))</f>
        <v>1</v>
      </c>
      <c r="AD193" s="213">
        <f t="shared" si="19"/>
        <v>2825</v>
      </c>
      <c r="AE193" s="266">
        <f>IF(B193="","",(IFERROR(VLOOKUP(B193,Projecten!A$4:W$2415,23,FALSE),"niet bekend")))</f>
        <v>2825</v>
      </c>
      <c r="AF193" s="266">
        <f>IF(B193="","",(IFERROR(VLOOKUP(B193,Projecten!A$4:W$2415,12,FALSE),"niet bekend")))</f>
        <v>2825</v>
      </c>
      <c r="AG193" s="360">
        <f t="shared" si="20"/>
        <v>0</v>
      </c>
    </row>
    <row r="194" spans="2:33" ht="12.75" customHeight="1" x14ac:dyDescent="0.2">
      <c r="B194" s="526">
        <v>2015099</v>
      </c>
      <c r="C194" s="422">
        <v>120271</v>
      </c>
      <c r="D194" s="273" t="s">
        <v>304</v>
      </c>
      <c r="E194" s="273" t="s">
        <v>26</v>
      </c>
      <c r="F194" s="424">
        <v>1</v>
      </c>
      <c r="G194" s="273">
        <v>8</v>
      </c>
      <c r="H194" s="273">
        <v>5</v>
      </c>
      <c r="I194" s="273">
        <v>3</v>
      </c>
      <c r="J194" s="491" t="s">
        <v>47</v>
      </c>
      <c r="K194" s="254" t="s">
        <v>189</v>
      </c>
      <c r="L194" s="254" t="s">
        <v>189</v>
      </c>
      <c r="M194" s="254" t="s">
        <v>189</v>
      </c>
      <c r="N194" s="486" t="s">
        <v>47</v>
      </c>
      <c r="O194" s="486" t="s">
        <v>47</v>
      </c>
      <c r="P194" s="486" t="s">
        <v>47</v>
      </c>
      <c r="Q194" s="486"/>
      <c r="R194" s="486" t="s">
        <v>47</v>
      </c>
      <c r="S194" s="245"/>
      <c r="T194" s="476"/>
      <c r="U194" s="245">
        <f>IF(V194&lt;=0,"",(((V194-'In Productie'!$E$1)/7)+1))</f>
        <v>-100</v>
      </c>
      <c r="V194" s="427">
        <v>42262</v>
      </c>
      <c r="W194" s="209" t="s">
        <v>162</v>
      </c>
      <c r="X194" s="209"/>
      <c r="Y194" s="295">
        <v>15</v>
      </c>
      <c r="Z194" s="477"/>
      <c r="AA194" s="202"/>
      <c r="AC194" s="209">
        <f>IF(B194="","",(IFERROR(VLOOKUP(B194,Projecten!A$4:W$2415,5,FALSE),"niet bekend")))</f>
        <v>1</v>
      </c>
      <c r="AD194" s="213">
        <f t="shared" si="19"/>
        <v>2401</v>
      </c>
      <c r="AE194" s="266">
        <f>IF(B194="","",(IFERROR(VLOOKUP(B194,Projecten!A$4:W$2415,23,FALSE),"niet bekend")))</f>
        <v>2401</v>
      </c>
      <c r="AF194" s="266">
        <f>IF(B194="","",(IFERROR(VLOOKUP(B194,Projecten!A$4:W$2415,12,FALSE),"niet bekend")))</f>
        <v>2401</v>
      </c>
      <c r="AG194" s="360">
        <f t="shared" si="20"/>
        <v>0</v>
      </c>
    </row>
    <row r="195" spans="2:33" ht="12.75" customHeight="1" x14ac:dyDescent="0.2">
      <c r="B195" s="526">
        <v>2015100</v>
      </c>
      <c r="C195" s="422">
        <v>120271</v>
      </c>
      <c r="D195" s="273" t="s">
        <v>305</v>
      </c>
      <c r="E195" s="273" t="s">
        <v>26</v>
      </c>
      <c r="F195" s="424">
        <v>1</v>
      </c>
      <c r="G195" s="273">
        <v>6</v>
      </c>
      <c r="H195" s="273">
        <v>5</v>
      </c>
      <c r="I195" s="273">
        <v>2</v>
      </c>
      <c r="J195" s="491" t="s">
        <v>47</v>
      </c>
      <c r="K195" s="254" t="s">
        <v>189</v>
      </c>
      <c r="L195" s="254" t="s">
        <v>189</v>
      </c>
      <c r="M195" s="254" t="s">
        <v>189</v>
      </c>
      <c r="N195" s="486" t="s">
        <v>47</v>
      </c>
      <c r="O195" s="486" t="s">
        <v>47</v>
      </c>
      <c r="P195" s="486" t="s">
        <v>47</v>
      </c>
      <c r="Q195" s="486"/>
      <c r="R195" s="486" t="s">
        <v>47</v>
      </c>
      <c r="S195" s="245"/>
      <c r="T195" s="476"/>
      <c r="U195" s="245">
        <f>IF(V195&lt;=0,"",(((V195-'In Productie'!$E$1)/7)+1))</f>
        <v>-100</v>
      </c>
      <c r="V195" s="427">
        <v>42262</v>
      </c>
      <c r="W195" s="209" t="s">
        <v>162</v>
      </c>
      <c r="X195" s="209"/>
      <c r="Y195" s="295">
        <v>11</v>
      </c>
      <c r="Z195" s="477"/>
      <c r="AA195" s="202"/>
      <c r="AC195" s="209">
        <f>IF(B195="","",(IFERROR(VLOOKUP(B195,Projecten!A$4:W$2415,5,FALSE),"niet bekend")))</f>
        <v>1</v>
      </c>
      <c r="AD195" s="213">
        <f t="shared" si="19"/>
        <v>1637</v>
      </c>
      <c r="AE195" s="266">
        <f>IF(B195="","",(IFERROR(VLOOKUP(B195,Projecten!A$4:W$2415,23,FALSE),"niet bekend")))</f>
        <v>1637</v>
      </c>
      <c r="AF195" s="266">
        <f>IF(B195="","",(IFERROR(VLOOKUP(B195,Projecten!A$4:W$2415,12,FALSE),"niet bekend")))</f>
        <v>1637</v>
      </c>
      <c r="AG195" s="360">
        <f t="shared" si="20"/>
        <v>0</v>
      </c>
    </row>
    <row r="196" spans="2:33" ht="12.75" customHeight="1" x14ac:dyDescent="0.2">
      <c r="B196" s="526">
        <v>2015101</v>
      </c>
      <c r="C196" s="422">
        <v>120271</v>
      </c>
      <c r="D196" s="273" t="s">
        <v>306</v>
      </c>
      <c r="E196" s="273" t="s">
        <v>26</v>
      </c>
      <c r="F196" s="424">
        <v>1</v>
      </c>
      <c r="G196" s="273">
        <v>6</v>
      </c>
      <c r="H196" s="273">
        <v>5</v>
      </c>
      <c r="I196" s="273">
        <v>2</v>
      </c>
      <c r="J196" s="491" t="s">
        <v>47</v>
      </c>
      <c r="K196" s="254" t="s">
        <v>189</v>
      </c>
      <c r="L196" s="254" t="s">
        <v>189</v>
      </c>
      <c r="M196" s="254" t="s">
        <v>189</v>
      </c>
      <c r="N196" s="486" t="s">
        <v>47</v>
      </c>
      <c r="O196" s="486" t="s">
        <v>47</v>
      </c>
      <c r="P196" s="486" t="s">
        <v>47</v>
      </c>
      <c r="Q196" s="486"/>
      <c r="R196" s="486" t="s">
        <v>47</v>
      </c>
      <c r="S196" s="245"/>
      <c r="T196" s="476"/>
      <c r="U196" s="245">
        <f>IF(V196&lt;=0,"",(((V196-'In Productie'!$E$1)/7)+1))</f>
        <v>-100</v>
      </c>
      <c r="V196" s="427">
        <v>42262</v>
      </c>
      <c r="W196" s="209" t="s">
        <v>162</v>
      </c>
      <c r="X196" s="209"/>
      <c r="Y196" s="295">
        <v>11</v>
      </c>
      <c r="Z196" s="477"/>
      <c r="AA196" s="202"/>
      <c r="AC196" s="209">
        <f>IF(B196="","",(IFERROR(VLOOKUP(B196,Projecten!A$4:W$2415,5,FALSE),"niet bekend")))</f>
        <v>1</v>
      </c>
      <c r="AD196" s="213">
        <f t="shared" si="19"/>
        <v>1637</v>
      </c>
      <c r="AE196" s="266">
        <f>IF(B196="","",(IFERROR(VLOOKUP(B196,Projecten!A$4:W$2415,23,FALSE),"niet bekend")))</f>
        <v>1637</v>
      </c>
      <c r="AF196" s="266">
        <f>IF(B196="","",(IFERROR(VLOOKUP(B196,Projecten!A$4:W$2415,12,FALSE),"niet bekend")))</f>
        <v>1637</v>
      </c>
      <c r="AG196" s="360">
        <f t="shared" si="20"/>
        <v>0</v>
      </c>
    </row>
    <row r="197" spans="2:33" ht="12.75" customHeight="1" x14ac:dyDescent="0.2">
      <c r="B197" s="272"/>
      <c r="C197" s="422"/>
      <c r="D197" s="273"/>
      <c r="E197" s="273"/>
      <c r="F197" s="424"/>
      <c r="G197" s="273"/>
      <c r="H197" s="273"/>
      <c r="I197" s="273"/>
      <c r="J197" s="491"/>
      <c r="N197" s="486"/>
      <c r="O197" s="486"/>
      <c r="P197" s="486"/>
      <c r="Q197" s="486"/>
      <c r="R197" s="486"/>
      <c r="S197" s="209"/>
      <c r="T197" s="476"/>
      <c r="U197" s="245"/>
      <c r="W197" s="209"/>
      <c r="X197" s="209"/>
      <c r="Y197" s="295"/>
      <c r="Z197" s="477"/>
      <c r="AA197" s="202"/>
      <c r="AC197" s="209" t="str">
        <f>IF(B197="","",(IFERROR(VLOOKUP(B197,Projecten!A$4:W$2415,5,FALSE),"niet bekend")))</f>
        <v/>
      </c>
      <c r="AD197" s="213" t="str">
        <f t="shared" si="19"/>
        <v/>
      </c>
      <c r="AE197" s="266" t="str">
        <f>IF(B197="","",(IFERROR(VLOOKUP(B197,Projecten!A$4:W$2415,23,FALSE),"niet bekend")))</f>
        <v/>
      </c>
      <c r="AF197" s="266" t="str">
        <f>IF(B197="","",(IFERROR(VLOOKUP(B197,Projecten!A$4:W$2415,12,FALSE),"niet bekend")))</f>
        <v/>
      </c>
      <c r="AG197" s="360" t="str">
        <f t="shared" si="20"/>
        <v/>
      </c>
    </row>
    <row r="198" spans="2:33" ht="12.75" customHeight="1" x14ac:dyDescent="0.2">
      <c r="B198" s="526">
        <v>2015122</v>
      </c>
      <c r="C198" s="422">
        <v>120279</v>
      </c>
      <c r="D198" s="273" t="s">
        <v>344</v>
      </c>
      <c r="E198" s="273" t="s">
        <v>26</v>
      </c>
      <c r="F198" s="424">
        <v>1</v>
      </c>
      <c r="G198" s="273">
        <v>8</v>
      </c>
      <c r="H198" s="273">
        <v>2</v>
      </c>
      <c r="I198" s="273">
        <v>6</v>
      </c>
      <c r="J198" s="501" t="s">
        <v>47</v>
      </c>
      <c r="K198" s="242" t="s">
        <v>189</v>
      </c>
      <c r="L198" s="242" t="s">
        <v>189</v>
      </c>
      <c r="M198" s="242" t="s">
        <v>189</v>
      </c>
      <c r="N198" s="242" t="s">
        <v>47</v>
      </c>
      <c r="O198" s="242" t="s">
        <v>47</v>
      </c>
      <c r="P198" s="242" t="s">
        <v>47</v>
      </c>
      <c r="Q198" s="242"/>
      <c r="R198" s="242" t="s">
        <v>47</v>
      </c>
      <c r="S198" s="245"/>
      <c r="U198" s="245">
        <f>IF(V198&lt;=0,"",(((V198-'In Productie'!$E$1)/7)+1))</f>
        <v>-100.71428571428571</v>
      </c>
      <c r="V198" s="427">
        <v>42257</v>
      </c>
      <c r="W198" s="209" t="s">
        <v>261</v>
      </c>
      <c r="X198" s="209" t="s">
        <v>309</v>
      </c>
      <c r="Y198" s="248">
        <v>22</v>
      </c>
      <c r="Z198" s="477"/>
      <c r="AA198" s="202"/>
      <c r="AC198" s="209">
        <f>IF(B198="","",(IFERROR(VLOOKUP(B198,Projecten!A$4:W$2415,5,FALSE),"niet bekend")))</f>
        <v>1</v>
      </c>
      <c r="AD198" s="213">
        <f t="shared" si="19"/>
        <v>3203.6</v>
      </c>
      <c r="AE198" s="266">
        <f>IF(B198="","",(IFERROR(VLOOKUP(B198,Projecten!A$4:W$2415,23,FALSE),"niet bekend")))</f>
        <v>3203.6</v>
      </c>
      <c r="AF198" s="266">
        <f>IF(B198="","",(IFERROR(VLOOKUP(B198,Projecten!A$4:W$2415,12,FALSE),"niet bekend")))</f>
        <v>3203.6</v>
      </c>
      <c r="AG198" s="360">
        <f t="shared" si="20"/>
        <v>0</v>
      </c>
    </row>
    <row r="199" spans="2:33" ht="12.75" customHeight="1" x14ac:dyDescent="0.2">
      <c r="B199" s="526">
        <v>2015123</v>
      </c>
      <c r="C199" s="422">
        <v>120279</v>
      </c>
      <c r="D199" s="273" t="s">
        <v>345</v>
      </c>
      <c r="E199" s="273" t="s">
        <v>26</v>
      </c>
      <c r="F199" s="424">
        <v>1</v>
      </c>
      <c r="G199" s="273">
        <v>8</v>
      </c>
      <c r="H199" s="273">
        <v>2</v>
      </c>
      <c r="I199" s="273">
        <v>6</v>
      </c>
      <c r="J199" s="501" t="s">
        <v>47</v>
      </c>
      <c r="K199" s="242" t="s">
        <v>189</v>
      </c>
      <c r="L199" s="242" t="s">
        <v>189</v>
      </c>
      <c r="M199" s="242" t="s">
        <v>189</v>
      </c>
      <c r="N199" s="242" t="s">
        <v>47</v>
      </c>
      <c r="O199" s="242" t="s">
        <v>47</v>
      </c>
      <c r="P199" s="242" t="s">
        <v>47</v>
      </c>
      <c r="Q199" s="242"/>
      <c r="R199" s="242" t="s">
        <v>47</v>
      </c>
      <c r="S199" s="245"/>
      <c r="U199" s="245">
        <f>IF(V199&lt;=0,"",(((V199-'In Productie'!$E$1)/7)+1))</f>
        <v>-100.71428571428571</v>
      </c>
      <c r="V199" s="427">
        <v>42257</v>
      </c>
      <c r="W199" s="209" t="s">
        <v>261</v>
      </c>
      <c r="X199" s="209" t="s">
        <v>309</v>
      </c>
      <c r="Y199" s="248">
        <v>22</v>
      </c>
      <c r="Z199" s="477"/>
      <c r="AA199" s="202"/>
      <c r="AC199" s="209">
        <f>IF(B199="","",(IFERROR(VLOOKUP(B199,Projecten!A$4:W$2415,5,FALSE),"niet bekend")))</f>
        <v>1</v>
      </c>
      <c r="AD199" s="213">
        <f t="shared" si="19"/>
        <v>3203.6</v>
      </c>
      <c r="AE199" s="266">
        <f>IF(B199="","",(IFERROR(VLOOKUP(B199,Projecten!A$4:W$2415,23,FALSE),"niet bekend")))</f>
        <v>3203.6</v>
      </c>
      <c r="AF199" s="266">
        <f>IF(B199="","",(IFERROR(VLOOKUP(B199,Projecten!A$4:W$2415,12,FALSE),"niet bekend")))</f>
        <v>3203.6</v>
      </c>
      <c r="AG199" s="360">
        <f t="shared" si="20"/>
        <v>0</v>
      </c>
    </row>
    <row r="200" spans="2:33" ht="12.75" customHeight="1" x14ac:dyDescent="0.2">
      <c r="B200" s="526">
        <v>2015103</v>
      </c>
      <c r="C200" s="422" t="s">
        <v>339</v>
      </c>
      <c r="D200" s="273" t="s">
        <v>315</v>
      </c>
      <c r="E200" s="273" t="s">
        <v>26</v>
      </c>
      <c r="F200" s="424">
        <v>1</v>
      </c>
      <c r="G200" s="273">
        <f>6*F200</f>
        <v>6</v>
      </c>
      <c r="H200" s="273">
        <f>4*F200</f>
        <v>4</v>
      </c>
      <c r="I200" s="273">
        <f>4*F200</f>
        <v>4</v>
      </c>
      <c r="J200" s="493" t="s">
        <v>47</v>
      </c>
      <c r="K200" s="486" t="s">
        <v>189</v>
      </c>
      <c r="L200" s="486" t="s">
        <v>189</v>
      </c>
      <c r="M200" s="486" t="s">
        <v>189</v>
      </c>
      <c r="N200" s="486" t="s">
        <v>47</v>
      </c>
      <c r="O200" s="254" t="s">
        <v>47</v>
      </c>
      <c r="P200" s="254" t="s">
        <v>47</v>
      </c>
      <c r="R200" s="254" t="s">
        <v>47</v>
      </c>
      <c r="S200" s="209"/>
      <c r="T200" s="476"/>
      <c r="U200" s="245">
        <f>IF(V200&lt;=0,"",(((V200-'In Productie'!$E$1)/7)+1))</f>
        <v>-99.714285714285708</v>
      </c>
      <c r="V200" s="427">
        <v>42264</v>
      </c>
      <c r="W200" s="209" t="s">
        <v>261</v>
      </c>
      <c r="X200" s="209" t="s">
        <v>309</v>
      </c>
      <c r="Y200" s="295">
        <f>F200*15</f>
        <v>15</v>
      </c>
      <c r="Z200" s="477"/>
      <c r="AA200" s="478"/>
      <c r="AC200" s="209">
        <f>IF(B200="","",(IFERROR(VLOOKUP(B200,Projecten!A$4:W$2415,5,FALSE),"niet bekend")))</f>
        <v>10</v>
      </c>
      <c r="AD200" s="213">
        <f t="shared" si="19"/>
        <v>2336</v>
      </c>
      <c r="AE200" s="266">
        <f>IF(B200="","",(IFERROR(VLOOKUP(B200,Projecten!A$4:W$2415,23,FALSE),"niet bekend")))</f>
        <v>23360</v>
      </c>
      <c r="AF200" s="266">
        <f>IF(B200="","",(IFERROR(VLOOKUP(B200,Projecten!A$4:W$2415,12,FALSE),"niet bekend")))</f>
        <v>23360</v>
      </c>
    </row>
    <row r="201" spans="2:33" s="312" customFormat="1" ht="12.75" customHeight="1" x14ac:dyDescent="0.2">
      <c r="B201" s="299"/>
      <c r="C201" s="406"/>
      <c r="D201" s="300"/>
      <c r="E201" s="300"/>
      <c r="F201" s="302"/>
      <c r="G201" s="300"/>
      <c r="H201" s="300"/>
      <c r="I201" s="300"/>
      <c r="J201" s="302"/>
      <c r="K201" s="302"/>
      <c r="L201" s="302"/>
      <c r="M201" s="302"/>
      <c r="N201" s="302"/>
      <c r="O201" s="302"/>
      <c r="P201" s="302"/>
      <c r="Q201" s="302"/>
      <c r="R201" s="302"/>
      <c r="S201" s="407"/>
      <c r="T201" s="407"/>
      <c r="U201" s="408"/>
      <c r="V201" s="305"/>
      <c r="W201" s="307"/>
      <c r="X201" s="307"/>
      <c r="Y201" s="307"/>
      <c r="Z201" s="298"/>
      <c r="AA201" s="308"/>
      <c r="AD201" s="311"/>
      <c r="AE201" s="311"/>
      <c r="AF201" s="311"/>
      <c r="AG201" s="412"/>
    </row>
    <row r="202" spans="2:33" s="236" customFormat="1" ht="12.75" customHeight="1" x14ac:dyDescent="0.2">
      <c r="B202" s="372"/>
      <c r="C202" s="373"/>
      <c r="D202" s="374">
        <f>SUM(G202:I202)</f>
        <v>139</v>
      </c>
      <c r="E202" s="375"/>
      <c r="F202" s="376">
        <f>SUM(F203:F215)</f>
        <v>10</v>
      </c>
      <c r="G202" s="375">
        <f>SUM(G203:G215)</f>
        <v>72</v>
      </c>
      <c r="H202" s="375">
        <f>SUM(H203:H215)</f>
        <v>42</v>
      </c>
      <c r="I202" s="375">
        <f>SUM(I203:I215)</f>
        <v>25</v>
      </c>
      <c r="J202" s="376"/>
      <c r="K202" s="376"/>
      <c r="L202" s="376"/>
      <c r="M202" s="376"/>
      <c r="N202" s="376"/>
      <c r="O202" s="376"/>
      <c r="P202" s="376"/>
      <c r="Q202" s="376"/>
      <c r="R202" s="376"/>
      <c r="S202" s="377">
        <v>38</v>
      </c>
      <c r="T202" s="377"/>
      <c r="U202" s="420"/>
      <c r="V202" s="378"/>
      <c r="W202" s="380"/>
      <c r="X202" s="530">
        <f>SUM(Y202:Y215)</f>
        <v>203.5</v>
      </c>
      <c r="Y202" s="231"/>
      <c r="Z202" s="463">
        <f>'In Productie'!$AB$1+15+38</f>
        <v>453</v>
      </c>
      <c r="AA202" s="232">
        <f>X202-Z202</f>
        <v>-249.5</v>
      </c>
      <c r="AB202" s="531">
        <f>X202/D202</f>
        <v>1.4640287769784173</v>
      </c>
      <c r="AC202" s="236" t="str">
        <f>IF(B202="","",(IFERROR(VLOOKUP(B202,Projecten!A$4:W$2415,5,FALSE),"niet bekend")))</f>
        <v/>
      </c>
      <c r="AD202" s="235">
        <f>SUM(AD203:AD215)</f>
        <v>22470.6</v>
      </c>
      <c r="AE202" s="235" t="str">
        <f>IF(B202="","",(IFERROR(VLOOKUP(B202,Projecten!A$4:W$2415,23,FALSE),"niet bekend")))</f>
        <v/>
      </c>
      <c r="AF202" s="235" t="str">
        <f>IF(B202="","",(IFERROR(VLOOKUP(B202,Projecten!A$4:W$2415,12,FALSE),"niet bekend")))</f>
        <v/>
      </c>
      <c r="AG202" s="384"/>
    </row>
    <row r="203" spans="2:33" ht="12.75" customHeight="1" x14ac:dyDescent="0.2">
      <c r="B203" s="243"/>
      <c r="D203" s="483" t="s">
        <v>247</v>
      </c>
      <c r="E203" s="484"/>
      <c r="F203" s="242"/>
      <c r="G203" s="484"/>
      <c r="H203" s="484"/>
      <c r="I203" s="484"/>
      <c r="J203" s="242"/>
      <c r="K203" s="242"/>
      <c r="L203" s="242"/>
      <c r="M203" s="242"/>
      <c r="N203" s="242"/>
      <c r="O203" s="242"/>
      <c r="P203" s="242"/>
      <c r="Q203" s="242"/>
      <c r="R203" s="242"/>
      <c r="S203" s="245"/>
      <c r="U203" s="245" t="str">
        <f>IF(V203&lt;=0,"",(((V203-'In Productie'!$E$1)/7)+1))</f>
        <v/>
      </c>
      <c r="W203" s="248"/>
      <c r="X203" s="248"/>
      <c r="Y203" s="482">
        <v>38</v>
      </c>
      <c r="Z203" s="532"/>
      <c r="AA203" s="202"/>
      <c r="AC203" s="209" t="str">
        <f>IF(B203="","",(IFERROR(VLOOKUP(B203,Projecten!A$4:W$2415,5,FALSE),"niet bekend")))</f>
        <v/>
      </c>
      <c r="AD203" s="213" t="str">
        <f t="shared" ref="AD203:AD212" si="21">IF(AC203="","",(F203/AC203*AF203))</f>
        <v/>
      </c>
      <c r="AE203" s="266" t="str">
        <f>IF(B203="","",(IFERROR(VLOOKUP(B203,Projecten!A$4:W$2415,23,FALSE),"niet bekend")))</f>
        <v/>
      </c>
      <c r="AF203" s="266" t="str">
        <f>IF(B203="","",(IFERROR(VLOOKUP(B203,Projecten!A$4:W$2415,12,FALSE),"niet bekend")))</f>
        <v/>
      </c>
      <c r="AG203" s="360" t="str">
        <f t="shared" ref="AG203:AG213" si="22">IF(AD203="","",(AF203-AD203))</f>
        <v/>
      </c>
    </row>
    <row r="204" spans="2:33" ht="12.75" customHeight="1" x14ac:dyDescent="0.2">
      <c r="B204" s="243"/>
      <c r="D204" s="533" t="s">
        <v>248</v>
      </c>
      <c r="E204" s="534"/>
      <c r="G204" s="209"/>
      <c r="H204" s="209"/>
      <c r="I204" s="209"/>
      <c r="S204" s="209"/>
      <c r="T204" s="476"/>
      <c r="U204" s="245" t="str">
        <f>IF(V204&lt;=0,"",(((V204-'In Productie'!$E$1)/7)+1))</f>
        <v/>
      </c>
      <c r="W204" s="209"/>
      <c r="X204" s="209"/>
      <c r="Y204" s="482">
        <v>16.5</v>
      </c>
      <c r="Z204" s="532"/>
      <c r="AA204" s="478"/>
      <c r="AC204" s="209" t="str">
        <f>IF(B204="","",(IFERROR(VLOOKUP(B204,Projecten!A$4:W$2415,5,FALSE),"niet bekend")))</f>
        <v/>
      </c>
      <c r="AD204" s="213" t="str">
        <f t="shared" si="21"/>
        <v/>
      </c>
      <c r="AE204" s="266" t="str">
        <f>IF(B204="","",(IFERROR(VLOOKUP(B204,Projecten!A$4:W$2415,23,FALSE),"niet bekend")))</f>
        <v/>
      </c>
      <c r="AF204" s="266" t="str">
        <f>IF(B204="","",(IFERROR(VLOOKUP(B204,Projecten!A$4:W$2415,12,FALSE),"niet bekend")))</f>
        <v/>
      </c>
      <c r="AG204" s="360" t="str">
        <f t="shared" si="22"/>
        <v/>
      </c>
    </row>
    <row r="205" spans="2:33" ht="12.75" customHeight="1" x14ac:dyDescent="0.2">
      <c r="B205" s="526">
        <v>2015124</v>
      </c>
      <c r="C205" s="422">
        <v>120279</v>
      </c>
      <c r="D205" s="273" t="s">
        <v>346</v>
      </c>
      <c r="E205" s="273" t="s">
        <v>26</v>
      </c>
      <c r="F205" s="424">
        <v>1</v>
      </c>
      <c r="G205" s="273">
        <v>8</v>
      </c>
      <c r="H205" s="273">
        <v>2</v>
      </c>
      <c r="I205" s="273">
        <v>6</v>
      </c>
      <c r="J205" s="501" t="s">
        <v>47</v>
      </c>
      <c r="K205" s="242" t="s">
        <v>189</v>
      </c>
      <c r="L205" s="242" t="s">
        <v>189</v>
      </c>
      <c r="M205" s="242" t="s">
        <v>189</v>
      </c>
      <c r="N205" s="242" t="s">
        <v>47</v>
      </c>
      <c r="O205" s="242" t="s">
        <v>47</v>
      </c>
      <c r="P205" s="242" t="s">
        <v>47</v>
      </c>
      <c r="Q205" s="242"/>
      <c r="R205" s="242" t="s">
        <v>47</v>
      </c>
      <c r="S205" s="245"/>
      <c r="U205" s="245">
        <f>IF(V205&lt;=0,"",(((V205-'In Productie'!$E$1)/7)+1))</f>
        <v>-99.714285714285708</v>
      </c>
      <c r="V205" s="427">
        <v>42264</v>
      </c>
      <c r="W205" s="209" t="s">
        <v>261</v>
      </c>
      <c r="X205" s="209" t="s">
        <v>309</v>
      </c>
      <c r="Y205" s="248">
        <v>22</v>
      </c>
      <c r="Z205" s="477"/>
      <c r="AA205" s="202"/>
      <c r="AC205" s="209">
        <f>IF(B205="","",(IFERROR(VLOOKUP(B205,Projecten!A$4:W$2415,5,FALSE),"niet bekend")))</f>
        <v>1</v>
      </c>
      <c r="AD205" s="213">
        <f t="shared" si="21"/>
        <v>3203.6</v>
      </c>
      <c r="AE205" s="266">
        <f>IF(B205="","",(IFERROR(VLOOKUP(B205,Projecten!A$4:W$2415,23,FALSE),"niet bekend")))</f>
        <v>3203.6</v>
      </c>
      <c r="AF205" s="266">
        <f>IF(B205="","",(IFERROR(VLOOKUP(B205,Projecten!A$4:W$2415,12,FALSE),"niet bekend")))</f>
        <v>3203.6</v>
      </c>
      <c r="AG205" s="360">
        <f t="shared" si="22"/>
        <v>0</v>
      </c>
    </row>
    <row r="206" spans="2:33" ht="12.75" customHeight="1" x14ac:dyDescent="0.2">
      <c r="B206" s="535">
        <v>2015135</v>
      </c>
      <c r="C206" s="480">
        <v>120288</v>
      </c>
      <c r="D206" s="534" t="s">
        <v>361</v>
      </c>
      <c r="E206" s="534" t="s">
        <v>26</v>
      </c>
      <c r="F206" s="254">
        <v>1</v>
      </c>
      <c r="G206" s="209">
        <v>1</v>
      </c>
      <c r="H206" s="209">
        <v>0</v>
      </c>
      <c r="I206" s="209">
        <v>1</v>
      </c>
      <c r="J206" s="493" t="s">
        <v>47</v>
      </c>
      <c r="K206" s="254" t="s">
        <v>189</v>
      </c>
      <c r="L206" s="254" t="s">
        <v>189</v>
      </c>
      <c r="M206" s="254" t="s">
        <v>189</v>
      </c>
      <c r="N206" s="254" t="s">
        <v>47</v>
      </c>
      <c r="O206" s="254" t="s">
        <v>47</v>
      </c>
      <c r="P206" s="254" t="s">
        <v>47</v>
      </c>
      <c r="R206" s="254" t="s">
        <v>47</v>
      </c>
      <c r="S206" s="209"/>
      <c r="T206" s="476"/>
      <c r="U206" s="245">
        <f>IF(V206&lt;=0,"",(((V206-'In Productie'!$E$1)/7)+1))</f>
        <v>-100</v>
      </c>
      <c r="V206" s="427">
        <v>42262</v>
      </c>
      <c r="W206" s="209" t="s">
        <v>162</v>
      </c>
      <c r="X206" s="209" t="s">
        <v>364</v>
      </c>
      <c r="Y206" s="248">
        <v>4</v>
      </c>
      <c r="Z206" s="532"/>
      <c r="AA206" s="478"/>
      <c r="AC206" s="209">
        <f>IF(B206="","",(IFERROR(VLOOKUP(B206,Projecten!A$4:W$2415,5,FALSE),"niet bekend")))</f>
        <v>1</v>
      </c>
      <c r="AD206" s="213">
        <f t="shared" si="21"/>
        <v>585</v>
      </c>
      <c r="AE206" s="266">
        <f>IF(B206="","",(IFERROR(VLOOKUP(B206,Projecten!A$4:W$2415,23,FALSE),"niet bekend")))</f>
        <v>585</v>
      </c>
      <c r="AF206" s="266">
        <f>IF(B206="","",(IFERROR(VLOOKUP(B206,Projecten!A$4:W$2415,12,FALSE),"niet bekend")))</f>
        <v>585</v>
      </c>
      <c r="AG206" s="360">
        <f t="shared" si="22"/>
        <v>0</v>
      </c>
    </row>
    <row r="207" spans="2:33" ht="12.75" customHeight="1" x14ac:dyDescent="0.2">
      <c r="B207" s="526">
        <v>2015108</v>
      </c>
      <c r="C207" s="422">
        <v>120282</v>
      </c>
      <c r="D207" s="273" t="s">
        <v>324</v>
      </c>
      <c r="E207" s="273" t="s">
        <v>26</v>
      </c>
      <c r="F207" s="424">
        <v>1</v>
      </c>
      <c r="G207" s="273">
        <v>2</v>
      </c>
      <c r="H207" s="273">
        <v>1</v>
      </c>
      <c r="I207" s="273">
        <v>1</v>
      </c>
      <c r="J207" s="501" t="s">
        <v>47</v>
      </c>
      <c r="K207" s="242" t="s">
        <v>189</v>
      </c>
      <c r="L207" s="242" t="s">
        <v>189</v>
      </c>
      <c r="M207" s="242" t="s">
        <v>189</v>
      </c>
      <c r="N207" s="242" t="s">
        <v>47</v>
      </c>
      <c r="O207" s="242" t="s">
        <v>47</v>
      </c>
      <c r="P207" s="242" t="s">
        <v>47</v>
      </c>
      <c r="Q207" s="242"/>
      <c r="R207" s="242" t="s">
        <v>47</v>
      </c>
      <c r="S207" s="209"/>
      <c r="T207" s="476"/>
      <c r="U207" s="245">
        <f>IF(V207&lt;=0,"",(((V207-'In Productie'!$E$1)/7)+1))</f>
        <v>-99.714285714285708</v>
      </c>
      <c r="V207" s="427">
        <v>42264</v>
      </c>
      <c r="W207" s="209" t="s">
        <v>162</v>
      </c>
      <c r="X207" s="209"/>
      <c r="Y207" s="295">
        <v>5</v>
      </c>
      <c r="Z207" s="202"/>
      <c r="AA207" s="202"/>
      <c r="AC207" s="209">
        <f>IF(B207="","",(IFERROR(VLOOKUP(B207,Projecten!A$4:W$2415,5,FALSE),"niet bekend")))</f>
        <v>1</v>
      </c>
      <c r="AD207" s="213">
        <f t="shared" si="21"/>
        <v>584</v>
      </c>
      <c r="AE207" s="266">
        <f>IF(B207="","",(IFERROR(VLOOKUP(B207,Projecten!A$4:W$2415,23,FALSE),"niet bekend")))</f>
        <v>584</v>
      </c>
      <c r="AF207" s="266">
        <f>IF(B207="","",(IFERROR(VLOOKUP(B207,Projecten!A$4:W$2415,12,FALSE),"niet bekend")))</f>
        <v>584</v>
      </c>
      <c r="AG207" s="360">
        <f t="shared" si="22"/>
        <v>0</v>
      </c>
    </row>
    <row r="208" spans="2:33" ht="12.75" customHeight="1" x14ac:dyDescent="0.2">
      <c r="B208" s="526">
        <v>2015109</v>
      </c>
      <c r="C208" s="422">
        <v>120282</v>
      </c>
      <c r="D208" s="273" t="s">
        <v>325</v>
      </c>
      <c r="E208" s="273" t="s">
        <v>26</v>
      </c>
      <c r="F208" s="424">
        <v>1</v>
      </c>
      <c r="G208" s="273">
        <v>8</v>
      </c>
      <c r="H208" s="273">
        <v>5</v>
      </c>
      <c r="I208" s="273">
        <v>1</v>
      </c>
      <c r="J208" s="501" t="s">
        <v>47</v>
      </c>
      <c r="K208" s="242" t="s">
        <v>189</v>
      </c>
      <c r="L208" s="242" t="s">
        <v>189</v>
      </c>
      <c r="M208" s="242" t="s">
        <v>189</v>
      </c>
      <c r="N208" s="242" t="s">
        <v>47</v>
      </c>
      <c r="O208" s="242" t="s">
        <v>47</v>
      </c>
      <c r="P208" s="242" t="s">
        <v>47</v>
      </c>
      <c r="Q208" s="242"/>
      <c r="R208" s="242" t="s">
        <v>47</v>
      </c>
      <c r="S208" s="209"/>
      <c r="T208" s="476"/>
      <c r="U208" s="245">
        <f>IF(V208&lt;=0,"",(((V208-'In Productie'!$E$1)/7)+1))</f>
        <v>-99.714285714285708</v>
      </c>
      <c r="V208" s="427">
        <v>42264</v>
      </c>
      <c r="W208" s="209" t="s">
        <v>162</v>
      </c>
      <c r="X208" s="209"/>
      <c r="Y208" s="295">
        <v>15</v>
      </c>
      <c r="Z208" s="202"/>
      <c r="AA208" s="202"/>
      <c r="AC208" s="209">
        <f>IF(B208="","",(IFERROR(VLOOKUP(B208,Projecten!A$4:W$2415,5,FALSE),"niet bekend")))</f>
        <v>1</v>
      </c>
      <c r="AD208" s="213">
        <f t="shared" si="21"/>
        <v>2378</v>
      </c>
      <c r="AE208" s="266">
        <f>IF(B208="","",(IFERROR(VLOOKUP(B208,Projecten!A$4:W$2415,23,FALSE),"niet bekend")))</f>
        <v>2378</v>
      </c>
      <c r="AF208" s="266">
        <f>IF(B208="","",(IFERROR(VLOOKUP(B208,Projecten!A$4:W$2415,12,FALSE),"niet bekend")))</f>
        <v>2378</v>
      </c>
      <c r="AG208" s="360">
        <f t="shared" si="22"/>
        <v>0</v>
      </c>
    </row>
    <row r="209" spans="2:33" ht="12.75" customHeight="1" x14ac:dyDescent="0.2">
      <c r="B209" s="526">
        <v>2015110</v>
      </c>
      <c r="C209" s="422">
        <v>120282</v>
      </c>
      <c r="D209" s="273" t="s">
        <v>326</v>
      </c>
      <c r="E209" s="273" t="s">
        <v>26</v>
      </c>
      <c r="F209" s="424">
        <v>1</v>
      </c>
      <c r="G209" s="273">
        <v>8</v>
      </c>
      <c r="H209" s="273">
        <v>5</v>
      </c>
      <c r="I209" s="273">
        <v>1</v>
      </c>
      <c r="J209" s="501" t="s">
        <v>47</v>
      </c>
      <c r="K209" s="242" t="s">
        <v>189</v>
      </c>
      <c r="L209" s="242" t="s">
        <v>189</v>
      </c>
      <c r="M209" s="242" t="s">
        <v>189</v>
      </c>
      <c r="N209" s="242" t="s">
        <v>47</v>
      </c>
      <c r="O209" s="242" t="s">
        <v>47</v>
      </c>
      <c r="P209" s="242" t="s">
        <v>47</v>
      </c>
      <c r="Q209" s="242"/>
      <c r="R209" s="242" t="s">
        <v>47</v>
      </c>
      <c r="S209" s="209"/>
      <c r="T209" s="476"/>
      <c r="U209" s="245">
        <f>IF(V209&lt;=0,"",(((V209-'In Productie'!$E$1)/7)+1))</f>
        <v>-99.714285714285708</v>
      </c>
      <c r="V209" s="427">
        <v>42264</v>
      </c>
      <c r="W209" s="209" t="s">
        <v>162</v>
      </c>
      <c r="X209" s="209"/>
      <c r="Y209" s="295">
        <v>15</v>
      </c>
      <c r="Z209" s="202"/>
      <c r="AA209" s="202"/>
      <c r="AC209" s="209">
        <f>IF(B209="","",(IFERROR(VLOOKUP(B209,Projecten!A$4:W$2415,5,FALSE),"niet bekend")))</f>
        <v>1</v>
      </c>
      <c r="AD209" s="213">
        <f t="shared" si="21"/>
        <v>2378</v>
      </c>
      <c r="AE209" s="266">
        <f>IF(B209="","",(IFERROR(VLOOKUP(B209,Projecten!A$4:W$2415,23,FALSE),"niet bekend")))</f>
        <v>2378</v>
      </c>
      <c r="AF209" s="266">
        <f>IF(B209="","",(IFERROR(VLOOKUP(B209,Projecten!A$4:W$2415,12,FALSE),"niet bekend")))</f>
        <v>2378</v>
      </c>
      <c r="AG209" s="360">
        <f t="shared" si="22"/>
        <v>0</v>
      </c>
    </row>
    <row r="210" spans="2:33" ht="12.75" customHeight="1" x14ac:dyDescent="0.2">
      <c r="B210" s="526">
        <v>2015111</v>
      </c>
      <c r="C210" s="422">
        <v>120282</v>
      </c>
      <c r="D210" s="273" t="s">
        <v>327</v>
      </c>
      <c r="E210" s="273" t="s">
        <v>26</v>
      </c>
      <c r="F210" s="424">
        <v>1</v>
      </c>
      <c r="G210" s="273">
        <v>8</v>
      </c>
      <c r="H210" s="273">
        <v>5</v>
      </c>
      <c r="I210" s="273">
        <v>1</v>
      </c>
      <c r="J210" s="501" t="s">
        <v>47</v>
      </c>
      <c r="K210" s="242" t="s">
        <v>189</v>
      </c>
      <c r="L210" s="242" t="s">
        <v>189</v>
      </c>
      <c r="M210" s="242" t="s">
        <v>189</v>
      </c>
      <c r="N210" s="242" t="s">
        <v>47</v>
      </c>
      <c r="O210" s="242" t="s">
        <v>47</v>
      </c>
      <c r="P210" s="242" t="s">
        <v>47</v>
      </c>
      <c r="Q210" s="242"/>
      <c r="R210" s="242" t="s">
        <v>47</v>
      </c>
      <c r="S210" s="209"/>
      <c r="T210" s="476"/>
      <c r="U210" s="245">
        <f>IF(V210&lt;=0,"",(((V210-'In Productie'!$E$1)/7)+1))</f>
        <v>-99.714285714285708</v>
      </c>
      <c r="V210" s="427">
        <v>42264</v>
      </c>
      <c r="W210" s="209" t="s">
        <v>162</v>
      </c>
      <c r="X210" s="209"/>
      <c r="Y210" s="295">
        <v>15</v>
      </c>
      <c r="Z210" s="202"/>
      <c r="AA210" s="202"/>
      <c r="AC210" s="209">
        <f>IF(B210="","",(IFERROR(VLOOKUP(B210,Projecten!A$4:W$2415,5,FALSE),"niet bekend")))</f>
        <v>1</v>
      </c>
      <c r="AD210" s="213">
        <f t="shared" si="21"/>
        <v>2378</v>
      </c>
      <c r="AE210" s="266">
        <f>IF(B210="","",(IFERROR(VLOOKUP(B210,Projecten!A$4:W$2415,23,FALSE),"niet bekend")))</f>
        <v>2378</v>
      </c>
      <c r="AF210" s="266">
        <f>IF(B210="","",(IFERROR(VLOOKUP(B210,Projecten!A$4:W$2415,12,FALSE),"niet bekend")))</f>
        <v>2378</v>
      </c>
      <c r="AG210" s="360">
        <f t="shared" si="22"/>
        <v>0</v>
      </c>
    </row>
    <row r="211" spans="2:33" ht="12.75" customHeight="1" x14ac:dyDescent="0.2">
      <c r="B211" s="526">
        <v>2015112</v>
      </c>
      <c r="C211" s="422">
        <v>120282</v>
      </c>
      <c r="D211" s="273" t="s">
        <v>328</v>
      </c>
      <c r="E211" s="273" t="s">
        <v>26</v>
      </c>
      <c r="F211" s="424">
        <v>1</v>
      </c>
      <c r="G211" s="273">
        <v>11</v>
      </c>
      <c r="H211" s="273">
        <v>5</v>
      </c>
      <c r="I211" s="273">
        <v>3</v>
      </c>
      <c r="J211" s="501" t="s">
        <v>47</v>
      </c>
      <c r="K211" s="242" t="s">
        <v>189</v>
      </c>
      <c r="L211" s="242" t="s">
        <v>189</v>
      </c>
      <c r="M211" s="242" t="s">
        <v>189</v>
      </c>
      <c r="N211" s="242" t="s">
        <v>47</v>
      </c>
      <c r="O211" s="242" t="s">
        <v>47</v>
      </c>
      <c r="P211" s="242" t="s">
        <v>47</v>
      </c>
      <c r="Q211" s="242"/>
      <c r="R211" s="242" t="s">
        <v>47</v>
      </c>
      <c r="S211" s="209"/>
      <c r="T211" s="476"/>
      <c r="U211" s="245">
        <f>IF(V211&lt;=0,"",(((V211-'In Productie'!$E$1)/7)+1))</f>
        <v>-99.714285714285708</v>
      </c>
      <c r="V211" s="427">
        <v>42264</v>
      </c>
      <c r="W211" s="209" t="s">
        <v>162</v>
      </c>
      <c r="X211" s="209"/>
      <c r="Y211" s="295">
        <v>17</v>
      </c>
      <c r="Z211" s="202"/>
      <c r="AA211" s="202"/>
      <c r="AC211" s="209">
        <f>IF(B211="","",(IFERROR(VLOOKUP(B211,Projecten!A$4:W$2415,5,FALSE),"niet bekend")))</f>
        <v>1</v>
      </c>
      <c r="AD211" s="213">
        <f t="shared" si="21"/>
        <v>3073</v>
      </c>
      <c r="AE211" s="266">
        <f>IF(B211="","",(IFERROR(VLOOKUP(B211,Projecten!A$4:W$2415,23,FALSE),"niet bekend")))</f>
        <v>3073</v>
      </c>
      <c r="AF211" s="266">
        <f>IF(B211="","",(IFERROR(VLOOKUP(B211,Projecten!A$4:W$2415,12,FALSE),"niet bekend")))</f>
        <v>3073</v>
      </c>
      <c r="AG211" s="360">
        <f t="shared" si="22"/>
        <v>0</v>
      </c>
    </row>
    <row r="212" spans="2:33" ht="12.75" customHeight="1" x14ac:dyDescent="0.2">
      <c r="B212" s="526">
        <v>2015113</v>
      </c>
      <c r="C212" s="422">
        <v>120282</v>
      </c>
      <c r="D212" s="273" t="s">
        <v>329</v>
      </c>
      <c r="E212" s="273" t="s">
        <v>26</v>
      </c>
      <c r="F212" s="424">
        <v>1</v>
      </c>
      <c r="G212" s="273">
        <v>10</v>
      </c>
      <c r="H212" s="273">
        <v>7</v>
      </c>
      <c r="I212" s="273">
        <v>3</v>
      </c>
      <c r="J212" s="501" t="s">
        <v>47</v>
      </c>
      <c r="K212" s="242" t="s">
        <v>189</v>
      </c>
      <c r="L212" s="501" t="s">
        <v>47</v>
      </c>
      <c r="M212" s="242" t="s">
        <v>189</v>
      </c>
      <c r="N212" s="242" t="s">
        <v>47</v>
      </c>
      <c r="O212" s="242" t="s">
        <v>47</v>
      </c>
      <c r="P212" s="242" t="s">
        <v>47</v>
      </c>
      <c r="Q212" s="242"/>
      <c r="R212" s="242" t="s">
        <v>47</v>
      </c>
      <c r="S212" s="209"/>
      <c r="T212" s="476"/>
      <c r="U212" s="245">
        <f>IF(V212&lt;=0,"",(((V212-'In Productie'!$E$1)/7)+1))</f>
        <v>-99.714285714285708</v>
      </c>
      <c r="V212" s="427">
        <v>42264</v>
      </c>
      <c r="W212" s="209" t="s">
        <v>162</v>
      </c>
      <c r="X212" s="209"/>
      <c r="Y212" s="295">
        <v>20</v>
      </c>
      <c r="Z212" s="202"/>
      <c r="AA212" s="202"/>
      <c r="AC212" s="209">
        <f>IF(B212="","",(IFERROR(VLOOKUP(B212,Projecten!A$4:W$2415,5,FALSE),"niet bekend")))</f>
        <v>1</v>
      </c>
      <c r="AD212" s="213">
        <f t="shared" si="21"/>
        <v>3219</v>
      </c>
      <c r="AE212" s="266">
        <f>IF(B212="","",(IFERROR(VLOOKUP(B212,Projecten!A$4:W$2415,23,FALSE),"niet bekend")))</f>
        <v>3219</v>
      </c>
      <c r="AF212" s="266">
        <f>IF(B212="","",(IFERROR(VLOOKUP(B212,Projecten!A$4:W$2415,12,FALSE),"niet bekend")))</f>
        <v>3219</v>
      </c>
      <c r="AG212" s="360">
        <f t="shared" si="22"/>
        <v>0</v>
      </c>
    </row>
    <row r="213" spans="2:33" ht="12.75" customHeight="1" x14ac:dyDescent="0.2">
      <c r="B213" s="526">
        <v>2015127</v>
      </c>
      <c r="C213" s="422">
        <v>120286</v>
      </c>
      <c r="D213" s="273" t="s">
        <v>349</v>
      </c>
      <c r="E213" s="273" t="s">
        <v>201</v>
      </c>
      <c r="F213" s="424">
        <v>0</v>
      </c>
      <c r="G213" s="273">
        <v>4</v>
      </c>
      <c r="H213" s="273">
        <v>4</v>
      </c>
      <c r="I213" s="273">
        <v>0</v>
      </c>
      <c r="J213" s="493" t="s">
        <v>47</v>
      </c>
      <c r="K213" s="254" t="s">
        <v>189</v>
      </c>
      <c r="L213" s="254" t="s">
        <v>189</v>
      </c>
      <c r="M213" s="254" t="s">
        <v>189</v>
      </c>
      <c r="N213" s="254" t="s">
        <v>47</v>
      </c>
      <c r="O213" s="254" t="s">
        <v>47</v>
      </c>
      <c r="P213" s="254" t="s">
        <v>47</v>
      </c>
      <c r="R213" s="254" t="s">
        <v>47</v>
      </c>
      <c r="S213" s="209"/>
      <c r="T213" s="476"/>
      <c r="U213" s="245">
        <f>IF(V213&lt;=0,"",(((V213-'In Productie'!$E$1)/7)+1))</f>
        <v>-99.571428571428569</v>
      </c>
      <c r="V213" s="427">
        <v>42265</v>
      </c>
      <c r="W213" s="209" t="s">
        <v>350</v>
      </c>
      <c r="X213" s="209" t="s">
        <v>351</v>
      </c>
      <c r="Y213" s="248">
        <v>6</v>
      </c>
      <c r="Z213" s="532"/>
      <c r="AA213" s="478"/>
      <c r="AC213" s="209">
        <f>IF(B213="","",(IFERROR(VLOOKUP(B213,Projecten!A$4:W$2415,5,FALSE),"niet bekend")))</f>
        <v>0</v>
      </c>
      <c r="AE213" s="266">
        <f>IF(B213="","",(IFERROR(VLOOKUP(B213,Projecten!A$4:W$2415,23,FALSE),"niet bekend")))</f>
        <v>1529.56</v>
      </c>
      <c r="AF213" s="266">
        <f>IF(B213="","",(IFERROR(VLOOKUP(B213,Projecten!A$4:W$2415,12,FALSE),"niet bekend")))</f>
        <v>1529.56</v>
      </c>
      <c r="AG213" s="360" t="str">
        <f t="shared" si="22"/>
        <v/>
      </c>
    </row>
    <row r="214" spans="2:33" ht="12.75" customHeight="1" x14ac:dyDescent="0.2">
      <c r="B214" s="272">
        <v>2015102</v>
      </c>
      <c r="C214" s="422">
        <v>120178</v>
      </c>
      <c r="D214" s="273" t="s">
        <v>314</v>
      </c>
      <c r="E214" s="273" t="s">
        <v>26</v>
      </c>
      <c r="F214" s="424">
        <v>2</v>
      </c>
      <c r="G214" s="273">
        <f>6*F214</f>
        <v>12</v>
      </c>
      <c r="H214" s="273">
        <f>4*F214</f>
        <v>8</v>
      </c>
      <c r="I214" s="273">
        <f>4*F214</f>
        <v>8</v>
      </c>
      <c r="J214" s="491" t="s">
        <v>47</v>
      </c>
      <c r="K214" s="486" t="s">
        <v>189</v>
      </c>
      <c r="L214" s="486" t="s">
        <v>189</v>
      </c>
      <c r="M214" s="486" t="s">
        <v>189</v>
      </c>
      <c r="N214" s="486" t="s">
        <v>47</v>
      </c>
      <c r="O214" s="486" t="s">
        <v>47</v>
      </c>
      <c r="P214" s="486" t="s">
        <v>47</v>
      </c>
      <c r="Q214" s="486"/>
      <c r="R214" s="486" t="s">
        <v>47</v>
      </c>
      <c r="S214" s="209"/>
      <c r="T214" s="476"/>
      <c r="U214" s="245">
        <f>IF(V214&lt;=0,"",(((V214-'In Productie'!$E$1)/7)+1))</f>
        <v>-98.714285714285708</v>
      </c>
      <c r="V214" s="427">
        <v>42271</v>
      </c>
      <c r="W214" s="209" t="s">
        <v>310</v>
      </c>
      <c r="X214" s="209" t="s">
        <v>309</v>
      </c>
      <c r="Y214" s="295">
        <f>F214*15</f>
        <v>30</v>
      </c>
      <c r="Z214" s="477"/>
      <c r="AA214" s="202"/>
      <c r="AC214" s="209">
        <f>IF(B214="","",(IFERROR(VLOOKUP(B214,Projecten!A$4:W$2415,5,FALSE),"niet bekend")))</f>
        <v>10</v>
      </c>
      <c r="AD214" s="213">
        <f>IF(AC214="","",(F214/AC214*AF214))</f>
        <v>4672</v>
      </c>
      <c r="AE214" s="266">
        <f>IF(B214="","",(IFERROR(VLOOKUP(B214,Projecten!A$4:W$2415,23,FALSE),"niet bekend")))</f>
        <v>23360</v>
      </c>
      <c r="AF214" s="266">
        <f>IF(B214="","",(IFERROR(VLOOKUP(B214,Projecten!A$4:W$2415,12,FALSE),"niet bekend")))</f>
        <v>23360</v>
      </c>
    </row>
    <row r="215" spans="2:33" s="312" customFormat="1" ht="12.75" customHeight="1" x14ac:dyDescent="0.2">
      <c r="B215" s="299"/>
      <c r="C215" s="406"/>
      <c r="D215" s="300"/>
      <c r="E215" s="300"/>
      <c r="F215" s="302"/>
      <c r="G215" s="300"/>
      <c r="H215" s="300"/>
      <c r="I215" s="300"/>
      <c r="J215" s="302"/>
      <c r="K215" s="302"/>
      <c r="L215" s="302"/>
      <c r="M215" s="302"/>
      <c r="N215" s="302"/>
      <c r="O215" s="302"/>
      <c r="P215" s="302"/>
      <c r="Q215" s="302"/>
      <c r="R215" s="302"/>
      <c r="S215" s="407"/>
      <c r="T215" s="407"/>
      <c r="U215" s="408"/>
      <c r="V215" s="305"/>
      <c r="W215" s="307"/>
      <c r="X215" s="307"/>
      <c r="Y215" s="307"/>
      <c r="Z215" s="298"/>
      <c r="AA215" s="308"/>
      <c r="AD215" s="311"/>
      <c r="AE215" s="311"/>
      <c r="AF215" s="311"/>
      <c r="AG215" s="412"/>
    </row>
    <row r="216" spans="2:33" s="236" customFormat="1" ht="12.75" customHeight="1" x14ac:dyDescent="0.2">
      <c r="B216" s="372"/>
      <c r="C216" s="373"/>
      <c r="D216" s="374">
        <f>SUM(G216:I216)</f>
        <v>135</v>
      </c>
      <c r="E216" s="375"/>
      <c r="F216" s="376">
        <f>SUM(F217:F225)</f>
        <v>8</v>
      </c>
      <c r="G216" s="375">
        <f>SUM(G217:G225)</f>
        <v>64</v>
      </c>
      <c r="H216" s="375">
        <f>SUM(H217:H225)</f>
        <v>44</v>
      </c>
      <c r="I216" s="375">
        <f>SUM(I217:I225)</f>
        <v>27</v>
      </c>
      <c r="J216" s="376"/>
      <c r="K216" s="376"/>
      <c r="L216" s="376"/>
      <c r="M216" s="376"/>
      <c r="N216" s="376"/>
      <c r="O216" s="376"/>
      <c r="P216" s="376"/>
      <c r="Q216" s="376"/>
      <c r="R216" s="376"/>
      <c r="S216" s="377">
        <v>39</v>
      </c>
      <c r="T216" s="377"/>
      <c r="U216" s="420"/>
      <c r="V216" s="378"/>
      <c r="W216" s="380"/>
      <c r="X216" s="380">
        <f>SUM(Y216:Y225)</f>
        <v>152.5</v>
      </c>
      <c r="Y216" s="231"/>
      <c r="Z216" s="463">
        <f>'In Productie'!$AB$1+15+38</f>
        <v>453</v>
      </c>
      <c r="AA216" s="232">
        <f>X216-Z216</f>
        <v>-300.5</v>
      </c>
      <c r="AB216" s="531">
        <f>X216/D216</f>
        <v>1.1296296296296295</v>
      </c>
      <c r="AC216" s="236" t="str">
        <f>IF(B216="","",(IFERROR(VLOOKUP(B216,Projecten!A$4:W$2415,5,FALSE),"niet bekend")))</f>
        <v/>
      </c>
      <c r="AD216" s="235">
        <f>SUM(AD217:AD225)</f>
        <v>22028</v>
      </c>
      <c r="AE216" s="235" t="str">
        <f>IF(B216="","",(IFERROR(VLOOKUP(B216,Projecten!A$4:W$2415,23,FALSE),"niet bekend")))</f>
        <v/>
      </c>
      <c r="AF216" s="235" t="str">
        <f>IF(B216="","",(IFERROR(VLOOKUP(B216,Projecten!A$4:W$2415,12,FALSE),"niet bekend")))</f>
        <v/>
      </c>
      <c r="AG216" s="384"/>
    </row>
    <row r="217" spans="2:33" ht="12.75" customHeight="1" x14ac:dyDescent="0.2">
      <c r="B217" s="243"/>
      <c r="D217" s="483" t="s">
        <v>249</v>
      </c>
      <c r="E217" s="484"/>
      <c r="F217" s="242"/>
      <c r="G217" s="484"/>
      <c r="H217" s="484"/>
      <c r="I217" s="484"/>
      <c r="J217" s="242"/>
      <c r="K217" s="242"/>
      <c r="L217" s="242"/>
      <c r="M217" s="242"/>
      <c r="N217" s="242"/>
      <c r="O217" s="242"/>
      <c r="P217" s="242"/>
      <c r="Q217" s="242"/>
      <c r="R217" s="242"/>
      <c r="S217" s="245"/>
      <c r="U217" s="245" t="str">
        <f>IF(V217&lt;=0,"",(((V217-'In Productie'!$E$1)/7)+1))</f>
        <v/>
      </c>
      <c r="W217" s="248"/>
      <c r="X217" s="248"/>
      <c r="Y217" s="482">
        <v>16.5</v>
      </c>
      <c r="Z217" s="477"/>
      <c r="AA217" s="202"/>
      <c r="AC217" s="209" t="str">
        <f>IF(B217="","",(IFERROR(VLOOKUP(B217,Projecten!A$4:W$2415,5,FALSE),"niet bekend")))</f>
        <v/>
      </c>
      <c r="AD217" s="213" t="str">
        <f t="shared" ref="AD217:AD224" si="23">IF(AC217="","",(F217/AC217*AF217))</f>
        <v/>
      </c>
      <c r="AE217" s="266" t="str">
        <f>IF(B217="","",(IFERROR(VLOOKUP(B217,Projecten!A$4:W$2415,23,FALSE),"niet bekend")))</f>
        <v/>
      </c>
      <c r="AF217" s="266" t="str">
        <f>IF(B217="","",(IFERROR(VLOOKUP(B217,Projecten!A$4:W$2415,12,FALSE),"niet bekend")))</f>
        <v/>
      </c>
      <c r="AG217" s="360" t="str">
        <f t="shared" ref="AG217:AG223" si="24">IF(AD217="","",(AF217-AD217))</f>
        <v/>
      </c>
    </row>
    <row r="218" spans="2:33" ht="12.75" customHeight="1" x14ac:dyDescent="0.2">
      <c r="B218" s="526">
        <v>2015114</v>
      </c>
      <c r="C218" s="422">
        <v>120287</v>
      </c>
      <c r="D218" s="273" t="s">
        <v>334</v>
      </c>
      <c r="E218" s="273" t="s">
        <v>26</v>
      </c>
      <c r="F218" s="424">
        <v>1</v>
      </c>
      <c r="G218" s="273">
        <v>9</v>
      </c>
      <c r="H218" s="273">
        <v>5</v>
      </c>
      <c r="I218" s="273">
        <v>3</v>
      </c>
      <c r="J218" s="491" t="s">
        <v>47</v>
      </c>
      <c r="K218" s="486" t="s">
        <v>189</v>
      </c>
      <c r="L218" s="491" t="s">
        <v>47</v>
      </c>
      <c r="M218" s="486" t="s">
        <v>189</v>
      </c>
      <c r="N218" s="486" t="s">
        <v>47</v>
      </c>
      <c r="O218" s="486" t="s">
        <v>47</v>
      </c>
      <c r="P218" s="486" t="s">
        <v>47</v>
      </c>
      <c r="Q218" s="486"/>
      <c r="R218" s="486" t="s">
        <v>47</v>
      </c>
      <c r="S218" s="209"/>
      <c r="T218" s="476"/>
      <c r="U218" s="245">
        <f>IF(V218&lt;=0,"",(((V218-'In Productie'!$E$1)/7)+1))</f>
        <v>-98.714285714285708</v>
      </c>
      <c r="V218" s="427">
        <v>42271</v>
      </c>
      <c r="W218" s="209" t="s">
        <v>162</v>
      </c>
      <c r="X218" s="209"/>
      <c r="Y218" s="295">
        <v>18</v>
      </c>
      <c r="Z218" s="477"/>
      <c r="AA218" s="202"/>
      <c r="AC218" s="209">
        <f>IF(B218="","",(IFERROR(VLOOKUP(B218,Projecten!A$4:W$2415,5,FALSE),"niet bekend")))</f>
        <v>1</v>
      </c>
      <c r="AD218" s="213">
        <f t="shared" si="23"/>
        <v>2998</v>
      </c>
      <c r="AE218" s="266">
        <f>IF(B218="","",(IFERROR(VLOOKUP(B218,Projecten!A$4:W$2415,23,FALSE),"niet bekend")))</f>
        <v>2998</v>
      </c>
      <c r="AF218" s="266">
        <f>IF(B218="","",(IFERROR(VLOOKUP(B218,Projecten!A$4:W$2415,12,FALSE),"niet bekend")))</f>
        <v>2998</v>
      </c>
      <c r="AG218" s="360">
        <f t="shared" si="24"/>
        <v>0</v>
      </c>
    </row>
    <row r="219" spans="2:33" ht="12.75" customHeight="1" x14ac:dyDescent="0.2">
      <c r="B219" s="526">
        <v>2015115</v>
      </c>
      <c r="C219" s="422">
        <v>120287</v>
      </c>
      <c r="D219" s="273" t="s">
        <v>335</v>
      </c>
      <c r="E219" s="273" t="s">
        <v>26</v>
      </c>
      <c r="F219" s="424">
        <v>1</v>
      </c>
      <c r="G219" s="273">
        <v>8</v>
      </c>
      <c r="H219" s="273">
        <v>5</v>
      </c>
      <c r="I219" s="273">
        <v>3</v>
      </c>
      <c r="J219" s="491" t="s">
        <v>47</v>
      </c>
      <c r="K219" s="486" t="s">
        <v>189</v>
      </c>
      <c r="L219" s="486" t="s">
        <v>189</v>
      </c>
      <c r="M219" s="486" t="s">
        <v>189</v>
      </c>
      <c r="N219" s="486" t="s">
        <v>47</v>
      </c>
      <c r="O219" s="486" t="s">
        <v>47</v>
      </c>
      <c r="P219" s="486" t="s">
        <v>47</v>
      </c>
      <c r="Q219" s="486"/>
      <c r="R219" s="486" t="s">
        <v>47</v>
      </c>
      <c r="S219" s="209"/>
      <c r="T219" s="476"/>
      <c r="U219" s="245">
        <f>IF(V219&lt;=0,"",(((V219-'In Productie'!$E$1)/7)+1))</f>
        <v>-98.714285714285708</v>
      </c>
      <c r="V219" s="427">
        <v>42271</v>
      </c>
      <c r="W219" s="209" t="s">
        <v>162</v>
      </c>
      <c r="X219" s="209"/>
      <c r="Y219" s="295">
        <v>15</v>
      </c>
      <c r="Z219" s="202"/>
      <c r="AA219" s="202"/>
      <c r="AC219" s="209">
        <f>IF(B219="","",(IFERROR(VLOOKUP(B219,Projecten!A$4:W$2415,5,FALSE),"niet bekend")))</f>
        <v>1</v>
      </c>
      <c r="AD219" s="213">
        <f t="shared" si="23"/>
        <v>2109</v>
      </c>
      <c r="AE219" s="266">
        <f>IF(B219="","",(IFERROR(VLOOKUP(B219,Projecten!A$4:W$2415,23,FALSE),"niet bekend")))</f>
        <v>2109</v>
      </c>
      <c r="AF219" s="266">
        <f>IF(B219="","",(IFERROR(VLOOKUP(B219,Projecten!A$4:W$2415,12,FALSE),"niet bekend")))</f>
        <v>2109</v>
      </c>
      <c r="AG219" s="360">
        <f t="shared" si="24"/>
        <v>0</v>
      </c>
    </row>
    <row r="220" spans="2:33" ht="12.75" customHeight="1" x14ac:dyDescent="0.2">
      <c r="B220" s="526">
        <v>2015117</v>
      </c>
      <c r="C220" s="422">
        <v>120287</v>
      </c>
      <c r="D220" s="273" t="s">
        <v>337</v>
      </c>
      <c r="E220" s="273" t="s">
        <v>26</v>
      </c>
      <c r="F220" s="424">
        <v>1</v>
      </c>
      <c r="G220" s="273">
        <v>9</v>
      </c>
      <c r="H220" s="273">
        <v>7</v>
      </c>
      <c r="I220" s="273">
        <v>3</v>
      </c>
      <c r="J220" s="501" t="s">
        <v>47</v>
      </c>
      <c r="K220" s="242" t="s">
        <v>189</v>
      </c>
      <c r="L220" s="501" t="s">
        <v>47</v>
      </c>
      <c r="M220" s="242" t="s">
        <v>189</v>
      </c>
      <c r="N220" s="242" t="s">
        <v>47</v>
      </c>
      <c r="O220" s="242" t="s">
        <v>47</v>
      </c>
      <c r="P220" s="242" t="s">
        <v>47</v>
      </c>
      <c r="Q220" s="242"/>
      <c r="R220" s="242" t="s">
        <v>47</v>
      </c>
      <c r="S220" s="209"/>
      <c r="T220" s="476"/>
      <c r="U220" s="245">
        <f>IF(V220&lt;=0,"",(((V220-'In Productie'!$E$1)/7)+1))</f>
        <v>-98.714285714285708</v>
      </c>
      <c r="V220" s="427">
        <v>42271</v>
      </c>
      <c r="W220" s="209" t="s">
        <v>162</v>
      </c>
      <c r="X220" s="209"/>
      <c r="Y220" s="295">
        <v>17</v>
      </c>
      <c r="Z220" s="202"/>
      <c r="AA220" s="202"/>
      <c r="AC220" s="209">
        <f>IF(B220="","",(IFERROR(VLOOKUP(B220,Projecten!A$4:W$2415,5,FALSE),"niet bekend")))</f>
        <v>1</v>
      </c>
      <c r="AD220" s="213">
        <f t="shared" si="23"/>
        <v>3091</v>
      </c>
      <c r="AE220" s="266">
        <f>IF(B220="","",(IFERROR(VLOOKUP(B220,Projecten!A$4:W$2415,23,FALSE),"niet bekend")))</f>
        <v>3091</v>
      </c>
      <c r="AF220" s="266">
        <f>IF(B220="","",(IFERROR(VLOOKUP(B220,Projecten!A$4:W$2415,12,FALSE),"niet bekend")))</f>
        <v>3091</v>
      </c>
      <c r="AG220" s="360">
        <f t="shared" si="24"/>
        <v>0</v>
      </c>
    </row>
    <row r="221" spans="2:33" ht="12.75" customHeight="1" x14ac:dyDescent="0.2">
      <c r="B221" s="526">
        <v>2015119</v>
      </c>
      <c r="C221" s="422">
        <v>120287</v>
      </c>
      <c r="D221" s="273" t="s">
        <v>341</v>
      </c>
      <c r="E221" s="273" t="s">
        <v>26</v>
      </c>
      <c r="F221" s="424">
        <v>1</v>
      </c>
      <c r="G221" s="273">
        <v>11</v>
      </c>
      <c r="H221" s="273">
        <v>8</v>
      </c>
      <c r="I221" s="273">
        <v>4</v>
      </c>
      <c r="J221" s="501" t="s">
        <v>47</v>
      </c>
      <c r="K221" s="501" t="s">
        <v>47</v>
      </c>
      <c r="L221" s="501" t="s">
        <v>47</v>
      </c>
      <c r="M221" s="242" t="s">
        <v>189</v>
      </c>
      <c r="N221" s="242" t="s">
        <v>47</v>
      </c>
      <c r="O221" s="242" t="s">
        <v>47</v>
      </c>
      <c r="P221" s="242" t="s">
        <v>47</v>
      </c>
      <c r="Q221" s="242"/>
      <c r="R221" s="242" t="s">
        <v>47</v>
      </c>
      <c r="S221" s="209"/>
      <c r="T221" s="476"/>
      <c r="U221" s="536">
        <f>IF(V221&lt;=0,"",(((V221-'In Productie'!$E$1)/7)+1))</f>
        <v>-98.714285714285708</v>
      </c>
      <c r="V221" s="427">
        <v>42271</v>
      </c>
      <c r="W221" s="209" t="s">
        <v>162</v>
      </c>
      <c r="X221" s="209"/>
      <c r="Y221" s="295">
        <v>24</v>
      </c>
      <c r="Z221" s="202"/>
      <c r="AA221" s="202"/>
      <c r="AC221" s="209">
        <f>IF(B221="","",(IFERROR(VLOOKUP(B221,Projecten!A$4:W$2415,5,FALSE),"niet bekend")))</f>
        <v>1</v>
      </c>
      <c r="AD221" s="213">
        <f t="shared" si="23"/>
        <v>4084</v>
      </c>
      <c r="AE221" s="266">
        <f>IF(B221="","",(IFERROR(VLOOKUP(B221,Projecten!A$4:W$2415,23,FALSE),"niet bekend")))</f>
        <v>4084.0000000000005</v>
      </c>
      <c r="AF221" s="266">
        <f>IF(B221="","",(IFERROR(VLOOKUP(B221,Projecten!A$4:W$2415,12,FALSE),"niet bekend")))</f>
        <v>4084</v>
      </c>
      <c r="AG221" s="360">
        <f t="shared" si="24"/>
        <v>0</v>
      </c>
    </row>
    <row r="222" spans="2:33" ht="12.75" customHeight="1" x14ac:dyDescent="0.2">
      <c r="B222" s="526">
        <v>2015118</v>
      </c>
      <c r="C222" s="422">
        <v>120287</v>
      </c>
      <c r="D222" s="273" t="s">
        <v>338</v>
      </c>
      <c r="E222" s="273" t="s">
        <v>26</v>
      </c>
      <c r="F222" s="424">
        <v>1</v>
      </c>
      <c r="G222" s="273">
        <v>8</v>
      </c>
      <c r="H222" s="273">
        <v>5</v>
      </c>
      <c r="I222" s="273">
        <v>3</v>
      </c>
      <c r="J222" s="501" t="s">
        <v>47</v>
      </c>
      <c r="K222" s="242" t="s">
        <v>189</v>
      </c>
      <c r="L222" s="242" t="s">
        <v>189</v>
      </c>
      <c r="M222" s="242" t="s">
        <v>189</v>
      </c>
      <c r="N222" s="242" t="s">
        <v>47</v>
      </c>
      <c r="O222" s="242" t="s">
        <v>47</v>
      </c>
      <c r="P222" s="242" t="s">
        <v>47</v>
      </c>
      <c r="Q222" s="242"/>
      <c r="R222" s="242" t="s">
        <v>47</v>
      </c>
      <c r="S222" s="209"/>
      <c r="T222" s="476"/>
      <c r="U222" s="245">
        <f>IF(V222&lt;=0,"",(((V222-'In Productie'!$E$1)/7)+1))</f>
        <v>-98.714285714285708</v>
      </c>
      <c r="V222" s="427">
        <v>42271</v>
      </c>
      <c r="W222" s="209" t="s">
        <v>162</v>
      </c>
      <c r="X222" s="209"/>
      <c r="Y222" s="295">
        <v>15</v>
      </c>
      <c r="Z222" s="202"/>
      <c r="AA222" s="202"/>
      <c r="AC222" s="209">
        <f>IF(B222="","",(IFERROR(VLOOKUP(B222,Projecten!A$4:W$2415,5,FALSE),"niet bekend")))</f>
        <v>1</v>
      </c>
      <c r="AD222" s="213">
        <f t="shared" si="23"/>
        <v>2109</v>
      </c>
      <c r="AE222" s="266">
        <f>IF(B222="","",(IFERROR(VLOOKUP(B222,Projecten!A$4:W$2415,23,FALSE),"niet bekend")))</f>
        <v>2109</v>
      </c>
      <c r="AF222" s="266">
        <f>IF(B222="","",(IFERROR(VLOOKUP(B222,Projecten!A$4:W$2415,12,FALSE),"niet bekend")))</f>
        <v>2109</v>
      </c>
      <c r="AG222" s="360">
        <f t="shared" si="24"/>
        <v>0</v>
      </c>
    </row>
    <row r="223" spans="2:33" ht="12.75" customHeight="1" x14ac:dyDescent="0.2">
      <c r="B223" s="526">
        <v>2015116</v>
      </c>
      <c r="C223" s="422">
        <v>120287</v>
      </c>
      <c r="D223" s="273" t="s">
        <v>336</v>
      </c>
      <c r="E223" s="273" t="s">
        <v>26</v>
      </c>
      <c r="F223" s="424">
        <v>1</v>
      </c>
      <c r="G223" s="273">
        <v>7</v>
      </c>
      <c r="H223" s="273">
        <v>6</v>
      </c>
      <c r="I223" s="273">
        <v>3</v>
      </c>
      <c r="J223" s="493" t="s">
        <v>47</v>
      </c>
      <c r="K223" s="254" t="s">
        <v>189</v>
      </c>
      <c r="L223" s="254" t="s">
        <v>189</v>
      </c>
      <c r="M223" s="254" t="s">
        <v>189</v>
      </c>
      <c r="N223" s="254" t="s">
        <v>47</v>
      </c>
      <c r="O223" s="254" t="s">
        <v>47</v>
      </c>
      <c r="P223" s="254" t="s">
        <v>47</v>
      </c>
      <c r="R223" s="254" t="s">
        <v>47</v>
      </c>
      <c r="S223" s="209"/>
      <c r="T223" s="476"/>
      <c r="U223" s="245">
        <f>IF(V223&lt;=0,"",(((V223-'In Productie'!$E$1)/7)+1))</f>
        <v>-98.714285714285708</v>
      </c>
      <c r="V223" s="427">
        <v>42271</v>
      </c>
      <c r="W223" s="209" t="s">
        <v>162</v>
      </c>
      <c r="X223" s="209"/>
      <c r="Y223" s="295">
        <v>17</v>
      </c>
      <c r="Z223" s="477"/>
      <c r="AA223" s="478"/>
      <c r="AC223" s="209">
        <f>IF(B223="","",(IFERROR(VLOOKUP(B223,Projecten!A$4:W$2415,5,FALSE),"niet bekend")))</f>
        <v>1</v>
      </c>
      <c r="AD223" s="213">
        <f t="shared" si="23"/>
        <v>2965</v>
      </c>
      <c r="AE223" s="266">
        <f>IF(B223="","",(IFERROR(VLOOKUP(B223,Projecten!A$4:W$2415,23,FALSE),"niet bekend")))</f>
        <v>2965</v>
      </c>
      <c r="AF223" s="266">
        <f>IF(B223="","",(IFERROR(VLOOKUP(B223,Projecten!A$4:W$2415,12,FALSE),"niet bekend")))</f>
        <v>2965</v>
      </c>
      <c r="AG223" s="360">
        <f t="shared" si="24"/>
        <v>0</v>
      </c>
    </row>
    <row r="224" spans="2:33" ht="12.75" customHeight="1" x14ac:dyDescent="0.2">
      <c r="B224" s="526">
        <v>2015103</v>
      </c>
      <c r="C224" s="422">
        <v>120178</v>
      </c>
      <c r="D224" s="273" t="s">
        <v>378</v>
      </c>
      <c r="E224" s="273" t="s">
        <v>26</v>
      </c>
      <c r="F224" s="424">
        <v>2</v>
      </c>
      <c r="G224" s="273">
        <f>6*F224</f>
        <v>12</v>
      </c>
      <c r="H224" s="273">
        <f>4*F224</f>
        <v>8</v>
      </c>
      <c r="I224" s="273">
        <f>4*F224</f>
        <v>8</v>
      </c>
      <c r="J224" s="493" t="s">
        <v>47</v>
      </c>
      <c r="K224" s="486" t="s">
        <v>189</v>
      </c>
      <c r="L224" s="486" t="s">
        <v>189</v>
      </c>
      <c r="M224" s="486" t="s">
        <v>189</v>
      </c>
      <c r="N224" s="486" t="s">
        <v>47</v>
      </c>
      <c r="O224" s="254" t="s">
        <v>47</v>
      </c>
      <c r="P224" s="254" t="s">
        <v>47</v>
      </c>
      <c r="R224" s="254" t="s">
        <v>47</v>
      </c>
      <c r="S224" s="209"/>
      <c r="T224" s="476"/>
      <c r="U224" s="245">
        <f>IF(V224&lt;=0,"",(((V224-'In Productie'!$E$1)/7)+1))</f>
        <v>-98.714285714285708</v>
      </c>
      <c r="V224" s="427">
        <v>42271</v>
      </c>
      <c r="W224" s="209" t="s">
        <v>310</v>
      </c>
      <c r="X224" s="209" t="s">
        <v>309</v>
      </c>
      <c r="Y224" s="295">
        <f>F224*15</f>
        <v>30</v>
      </c>
      <c r="Z224" s="477"/>
      <c r="AA224" s="478"/>
      <c r="AC224" s="209">
        <f>IF(B224="","",(IFERROR(VLOOKUP(B224,Projecten!A$4:W$2415,5,FALSE),"niet bekend")))</f>
        <v>10</v>
      </c>
      <c r="AD224" s="213">
        <f t="shared" si="23"/>
        <v>4672</v>
      </c>
      <c r="AE224" s="266">
        <f>IF(B224="","",(IFERROR(VLOOKUP(B224,Projecten!A$4:W$2415,23,FALSE),"niet bekend")))</f>
        <v>23360</v>
      </c>
      <c r="AF224" s="266">
        <f>IF(B224="","",(IFERROR(VLOOKUP(B224,Projecten!A$4:W$2415,12,FALSE),"niet bekend")))</f>
        <v>23360</v>
      </c>
    </row>
    <row r="225" spans="2:33" s="312" customFormat="1" ht="12.75" customHeight="1" x14ac:dyDescent="0.2">
      <c r="B225" s="299"/>
      <c r="C225" s="406"/>
      <c r="D225" s="300"/>
      <c r="E225" s="300"/>
      <c r="F225" s="302"/>
      <c r="G225" s="300"/>
      <c r="H225" s="300"/>
      <c r="I225" s="300"/>
      <c r="J225" s="302"/>
      <c r="K225" s="302"/>
      <c r="L225" s="302"/>
      <c r="M225" s="302"/>
      <c r="N225" s="302"/>
      <c r="O225" s="302"/>
      <c r="P225" s="302"/>
      <c r="Q225" s="302"/>
      <c r="R225" s="302"/>
      <c r="S225" s="407"/>
      <c r="T225" s="407"/>
      <c r="U225" s="408"/>
      <c r="V225" s="305"/>
      <c r="W225" s="307"/>
      <c r="X225" s="307"/>
      <c r="Y225" s="307"/>
      <c r="Z225" s="298"/>
      <c r="AA225" s="308"/>
      <c r="AD225" s="311"/>
      <c r="AE225" s="311"/>
      <c r="AF225" s="311"/>
      <c r="AG225" s="412"/>
    </row>
    <row r="226" spans="2:33" s="236" customFormat="1" ht="12.75" customHeight="1" x14ac:dyDescent="0.2">
      <c r="B226" s="372"/>
      <c r="C226" s="373"/>
      <c r="D226" s="374">
        <f>SUM(G226:I226)</f>
        <v>98</v>
      </c>
      <c r="E226" s="375"/>
      <c r="F226" s="376">
        <f>SUM(F227:F234)</f>
        <v>8</v>
      </c>
      <c r="G226" s="375">
        <f>SUM(G227:G234)</f>
        <v>52</v>
      </c>
      <c r="H226" s="375">
        <f>SUM(H227:H234)</f>
        <v>32</v>
      </c>
      <c r="I226" s="375">
        <f>SUM(I227:I234)</f>
        <v>14</v>
      </c>
      <c r="J226" s="376"/>
      <c r="K226" s="376"/>
      <c r="L226" s="376"/>
      <c r="M226" s="376"/>
      <c r="N226" s="376"/>
      <c r="O226" s="376"/>
      <c r="P226" s="376"/>
      <c r="Q226" s="376"/>
      <c r="R226" s="376"/>
      <c r="S226" s="377">
        <v>40</v>
      </c>
      <c r="T226" s="377"/>
      <c r="U226" s="420"/>
      <c r="V226" s="378"/>
      <c r="W226" s="380"/>
      <c r="X226" s="380">
        <f>SUM(Y226:Y421)</f>
        <v>4135.75</v>
      </c>
      <c r="Y226" s="231"/>
      <c r="Z226" s="463">
        <f>'In Productie'!$AB$1+15+38</f>
        <v>453</v>
      </c>
      <c r="AA226" s="232">
        <f>X226-Z226</f>
        <v>3682.75</v>
      </c>
      <c r="AB226" s="531">
        <f>X226/D226</f>
        <v>42.201530612244895</v>
      </c>
      <c r="AC226" s="236" t="str">
        <f>IF(B226="","",(IFERROR(VLOOKUP(B226,Projecten!A$4:W$2415,5,FALSE),"niet bekend")))</f>
        <v/>
      </c>
      <c r="AD226" s="235">
        <f>SUM(AD227:AD235)</f>
        <v>23115.67</v>
      </c>
      <c r="AE226" s="235" t="str">
        <f>IF(B226="","",(IFERROR(VLOOKUP(B226,Projecten!A$4:W$2415,23,FALSE),"niet bekend")))</f>
        <v/>
      </c>
      <c r="AF226" s="235" t="str">
        <f>IF(B226="","",(IFERROR(VLOOKUP(B226,Projecten!A$4:W$2415,12,FALSE),"niet bekend")))</f>
        <v/>
      </c>
      <c r="AG226" s="384"/>
    </row>
    <row r="227" spans="2:33" ht="12.75" customHeight="1" x14ac:dyDescent="0.2">
      <c r="B227" s="526">
        <v>2015104</v>
      </c>
      <c r="C227" s="422">
        <v>120289</v>
      </c>
      <c r="D227" s="273" t="s">
        <v>319</v>
      </c>
      <c r="E227" s="273" t="s">
        <v>26</v>
      </c>
      <c r="F227" s="424">
        <v>1</v>
      </c>
      <c r="G227" s="273">
        <v>8</v>
      </c>
      <c r="H227" s="273">
        <v>4</v>
      </c>
      <c r="I227" s="273">
        <v>3</v>
      </c>
      <c r="J227" s="491" t="s">
        <v>47</v>
      </c>
      <c r="K227" s="491" t="s">
        <v>47</v>
      </c>
      <c r="L227" s="491" t="s">
        <v>47</v>
      </c>
      <c r="M227" s="486" t="s">
        <v>189</v>
      </c>
      <c r="N227" s="486" t="s">
        <v>47</v>
      </c>
      <c r="O227" s="486" t="s">
        <v>47</v>
      </c>
      <c r="P227" s="486" t="s">
        <v>47</v>
      </c>
      <c r="Q227" s="486"/>
      <c r="R227" s="486" t="s">
        <v>47</v>
      </c>
      <c r="S227" s="209"/>
      <c r="T227" s="476"/>
      <c r="U227" s="245">
        <f>IF(V227&lt;=0,"",(((V227-'In Productie'!$E$1)/7)+1))</f>
        <v>-98.857142857142861</v>
      </c>
      <c r="V227" s="427">
        <v>42270</v>
      </c>
      <c r="W227" s="209" t="s">
        <v>162</v>
      </c>
      <c r="X227" s="209" t="s">
        <v>322</v>
      </c>
      <c r="Y227" s="248">
        <v>38</v>
      </c>
      <c r="Z227" s="477"/>
      <c r="AA227" s="202"/>
      <c r="AC227" s="209">
        <f>IF(B227="","",(IFERROR(VLOOKUP(B227,Projecten!A$4:W$2415,5,FALSE),"niet bekend")))</f>
        <v>1</v>
      </c>
      <c r="AD227" s="213">
        <f t="shared" ref="AD227:AD234" si="25">IF(AC227="","",(F227/AC227*AF227))</f>
        <v>6352.22</v>
      </c>
      <c r="AE227" s="266">
        <f>IF(B227="","",(IFERROR(VLOOKUP(B227,Projecten!A$4:W$2415,23,FALSE),"niet bekend")))</f>
        <v>6352.22</v>
      </c>
      <c r="AF227" s="266">
        <f>IF(B227="","",(IFERROR(VLOOKUP(B227,Projecten!A$4:W$2415,12,FALSE),"niet bekend")))</f>
        <v>6352.22</v>
      </c>
      <c r="AG227" s="360">
        <f t="shared" ref="AG227:AG234" si="26">IF(AD227="","",(AF227-AD227))</f>
        <v>0</v>
      </c>
    </row>
    <row r="228" spans="2:33" ht="12.75" customHeight="1" x14ac:dyDescent="0.2">
      <c r="B228" s="526">
        <v>2015105</v>
      </c>
      <c r="C228" s="422">
        <v>120290</v>
      </c>
      <c r="D228" s="273" t="s">
        <v>331</v>
      </c>
      <c r="E228" s="273" t="s">
        <v>26</v>
      </c>
      <c r="F228" s="424">
        <v>1</v>
      </c>
      <c r="G228" s="273">
        <v>8</v>
      </c>
      <c r="H228" s="273">
        <v>5</v>
      </c>
      <c r="I228" s="273">
        <v>2</v>
      </c>
      <c r="J228" s="491" t="s">
        <v>47</v>
      </c>
      <c r="K228" s="491" t="s">
        <v>47</v>
      </c>
      <c r="L228" s="491" t="s">
        <v>47</v>
      </c>
      <c r="M228" s="486" t="s">
        <v>189</v>
      </c>
      <c r="N228" s="486" t="s">
        <v>47</v>
      </c>
      <c r="O228" s="486" t="s">
        <v>47</v>
      </c>
      <c r="P228" s="486" t="s">
        <v>47</v>
      </c>
      <c r="Q228" s="486"/>
      <c r="R228" s="486" t="s">
        <v>47</v>
      </c>
      <c r="S228" s="209"/>
      <c r="T228" s="476"/>
      <c r="U228" s="245">
        <f>IF(V228&lt;=0,"",(((V228-'In Productie'!$E$1)/7)+1))</f>
        <v>-98.857142857142861</v>
      </c>
      <c r="V228" s="427">
        <v>42270</v>
      </c>
      <c r="W228" s="209" t="s">
        <v>162</v>
      </c>
      <c r="X228" s="209" t="s">
        <v>322</v>
      </c>
      <c r="Y228" s="248">
        <v>25</v>
      </c>
      <c r="Z228" s="202"/>
      <c r="AA228" s="202"/>
      <c r="AC228" s="209">
        <f>IF(B228="","",(IFERROR(VLOOKUP(B228,Projecten!A$4:W$2415,5,FALSE),"niet bekend")))</f>
        <v>1</v>
      </c>
      <c r="AD228" s="213">
        <f t="shared" si="25"/>
        <v>5562.62</v>
      </c>
      <c r="AE228" s="266">
        <f>IF(B228="","",(IFERROR(VLOOKUP(B228,Projecten!A$4:W$2415,23,FALSE),"niet bekend")))</f>
        <v>5562.62</v>
      </c>
      <c r="AF228" s="266">
        <f>IF(B228="","",(IFERROR(VLOOKUP(B228,Projecten!A$4:W$2415,12,FALSE),"niet bekend")))</f>
        <v>5562.62</v>
      </c>
      <c r="AG228" s="360">
        <f t="shared" si="26"/>
        <v>0</v>
      </c>
    </row>
    <row r="229" spans="2:33" ht="12.75" customHeight="1" x14ac:dyDescent="0.2">
      <c r="B229" s="526">
        <v>2015106</v>
      </c>
      <c r="C229" s="422">
        <v>120291</v>
      </c>
      <c r="D229" s="272" t="s">
        <v>330</v>
      </c>
      <c r="E229" s="273" t="s">
        <v>26</v>
      </c>
      <c r="F229" s="424">
        <v>1</v>
      </c>
      <c r="G229" s="273">
        <v>9</v>
      </c>
      <c r="H229" s="273">
        <v>5</v>
      </c>
      <c r="I229" s="273">
        <v>3</v>
      </c>
      <c r="J229" s="493" t="s">
        <v>47</v>
      </c>
      <c r="K229" s="493" t="s">
        <v>47</v>
      </c>
      <c r="L229" s="493" t="s">
        <v>47</v>
      </c>
      <c r="M229" s="254" t="s">
        <v>189</v>
      </c>
      <c r="N229" s="254" t="s">
        <v>47</v>
      </c>
      <c r="O229" s="254" t="s">
        <v>47</v>
      </c>
      <c r="P229" s="254" t="s">
        <v>47</v>
      </c>
      <c r="R229" s="254" t="s">
        <v>47</v>
      </c>
      <c r="S229" s="209"/>
      <c r="T229" s="476"/>
      <c r="U229" s="245">
        <f>IF(V229&lt;=0,"",(((V229-'In Productie'!$E$1)/7)+1))</f>
        <v>-98.857142857142861</v>
      </c>
      <c r="V229" s="427">
        <v>42270</v>
      </c>
      <c r="W229" s="209" t="s">
        <v>162</v>
      </c>
      <c r="X229" s="209" t="s">
        <v>322</v>
      </c>
      <c r="Y229" s="248">
        <v>25</v>
      </c>
      <c r="Z229" s="477"/>
      <c r="AA229" s="478"/>
      <c r="AC229" s="209">
        <f>IF(B229="","",(IFERROR(VLOOKUP(B229,Projecten!A$4:W$2415,5,FALSE),"niet bekend")))</f>
        <v>1</v>
      </c>
      <c r="AD229" s="213">
        <f t="shared" si="25"/>
        <v>5025.83</v>
      </c>
      <c r="AE229" s="266">
        <f>IF(B229="","",(IFERROR(VLOOKUP(B229,Projecten!A$4:W$2415,23,FALSE),"niet bekend")))</f>
        <v>5025.83</v>
      </c>
      <c r="AF229" s="266">
        <f>IF(B229="","",(IFERROR(VLOOKUP(B229,Projecten!A$4:W$2415,12,FALSE),"niet bekend")))</f>
        <v>5025.83</v>
      </c>
      <c r="AG229" s="360">
        <f t="shared" si="26"/>
        <v>0</v>
      </c>
    </row>
    <row r="230" spans="2:33" ht="12.75" customHeight="1" x14ac:dyDescent="0.2">
      <c r="B230" s="526">
        <v>2015152</v>
      </c>
      <c r="C230" s="422">
        <v>120293</v>
      </c>
      <c r="D230" s="273" t="s">
        <v>382</v>
      </c>
      <c r="E230" s="273" t="s">
        <v>26</v>
      </c>
      <c r="F230" s="424">
        <v>1</v>
      </c>
      <c r="G230" s="273">
        <v>1</v>
      </c>
      <c r="H230" s="273">
        <v>1</v>
      </c>
      <c r="I230" s="273">
        <v>0</v>
      </c>
      <c r="J230" s="493" t="s">
        <v>47</v>
      </c>
      <c r="K230" s="254" t="s">
        <v>189</v>
      </c>
      <c r="L230" s="254" t="s">
        <v>189</v>
      </c>
      <c r="M230" s="254" t="s">
        <v>189</v>
      </c>
      <c r="N230" s="254" t="s">
        <v>47</v>
      </c>
      <c r="O230" s="254" t="s">
        <v>47</v>
      </c>
      <c r="P230" s="254" t="s">
        <v>47</v>
      </c>
      <c r="R230" s="254" t="s">
        <v>47</v>
      </c>
      <c r="S230" s="209"/>
      <c r="T230" s="476"/>
      <c r="U230" s="245">
        <f>IF(V230&lt;=0,"",(((V230-'In Productie'!$E$1)/7)+1))</f>
        <v>-98.714285714285708</v>
      </c>
      <c r="V230" s="427">
        <v>42271</v>
      </c>
      <c r="W230" s="209" t="s">
        <v>162</v>
      </c>
      <c r="X230" s="209" t="s">
        <v>253</v>
      </c>
      <c r="Y230" s="295">
        <v>1</v>
      </c>
      <c r="Z230" s="477"/>
      <c r="AA230" s="478"/>
      <c r="AC230" s="209">
        <f>IF(B230="","",(IFERROR(VLOOKUP(B230,Projecten!A$4:W$2415,5,FALSE),"niet bekend")))</f>
        <v>1</v>
      </c>
      <c r="AD230" s="213">
        <f t="shared" si="25"/>
        <v>110</v>
      </c>
      <c r="AE230" s="266">
        <f>IF(B230="","",(IFERROR(VLOOKUP(B230,Projecten!A$4:W$2415,23,FALSE),"niet bekend")))</f>
        <v>110</v>
      </c>
      <c r="AF230" s="266">
        <f>IF(B230="","",(IFERROR(VLOOKUP(B230,Projecten!A$4:W$2415,12,FALSE),"niet bekend")))</f>
        <v>110</v>
      </c>
      <c r="AG230" s="360">
        <f t="shared" si="26"/>
        <v>0</v>
      </c>
    </row>
    <row r="231" spans="2:33" s="327" customFormat="1" ht="12.75" customHeight="1" x14ac:dyDescent="0.2">
      <c r="B231" s="526">
        <v>2015154</v>
      </c>
      <c r="C231" s="422">
        <v>120293</v>
      </c>
      <c r="D231" s="273" t="s">
        <v>386</v>
      </c>
      <c r="E231" s="273" t="s">
        <v>26</v>
      </c>
      <c r="F231" s="424">
        <v>1</v>
      </c>
      <c r="G231" s="273">
        <v>10</v>
      </c>
      <c r="H231" s="273">
        <v>10</v>
      </c>
      <c r="I231" s="273">
        <v>0</v>
      </c>
      <c r="J231" s="493" t="s">
        <v>47</v>
      </c>
      <c r="K231" s="322" t="s">
        <v>189</v>
      </c>
      <c r="L231" s="322" t="s">
        <v>189</v>
      </c>
      <c r="M231" s="322" t="s">
        <v>189</v>
      </c>
      <c r="N231" s="322" t="s">
        <v>47</v>
      </c>
      <c r="O231" s="322" t="s">
        <v>47</v>
      </c>
      <c r="P231" s="322" t="s">
        <v>47</v>
      </c>
      <c r="Q231" s="322"/>
      <c r="R231" s="322" t="s">
        <v>47</v>
      </c>
      <c r="S231" s="505"/>
      <c r="T231" s="505"/>
      <c r="U231" s="245">
        <f>IF(V231&lt;=0,"",(((V231-'In Productie'!$E$1)/7)+1))</f>
        <v>-97.714285714285708</v>
      </c>
      <c r="V231" s="427">
        <v>42278</v>
      </c>
      <c r="W231" s="209" t="s">
        <v>162</v>
      </c>
      <c r="X231" s="209" t="s">
        <v>388</v>
      </c>
      <c r="Y231" s="324">
        <v>13</v>
      </c>
      <c r="Z231" s="510"/>
      <c r="AA231" s="511"/>
      <c r="AB231" s="537"/>
      <c r="AC231" s="327">
        <f>IF(B231="","",(IFERROR(VLOOKUP(B231,Projecten!A$4:W$2415,5,FALSE),"niet bekend")))</f>
        <v>1</v>
      </c>
      <c r="AD231" s="266">
        <f t="shared" si="25"/>
        <v>1350</v>
      </c>
      <c r="AE231" s="266">
        <f>IF(B231="","",(IFERROR(VLOOKUP(B231,Projecten!A$4:W$2415,23,FALSE),"niet bekend")))</f>
        <v>1350</v>
      </c>
      <c r="AF231" s="266">
        <f>IF(B231="","",(IFERROR(VLOOKUP(B231,Projecten!A$4:W$2415,12,FALSE),"niet bekend")))</f>
        <v>1350</v>
      </c>
      <c r="AG231" s="398">
        <f t="shared" si="26"/>
        <v>0</v>
      </c>
    </row>
    <row r="232" spans="2:33" s="327" customFormat="1" ht="12.75" customHeight="1" x14ac:dyDescent="0.2">
      <c r="B232" s="526">
        <v>2015159</v>
      </c>
      <c r="C232" s="422">
        <v>120295</v>
      </c>
      <c r="D232" s="273" t="s">
        <v>389</v>
      </c>
      <c r="E232" s="273" t="s">
        <v>26</v>
      </c>
      <c r="F232" s="424">
        <v>1</v>
      </c>
      <c r="G232" s="273">
        <v>3</v>
      </c>
      <c r="H232" s="273">
        <v>1</v>
      </c>
      <c r="I232" s="273">
        <v>0</v>
      </c>
      <c r="J232" s="322" t="s">
        <v>47</v>
      </c>
      <c r="K232" s="322" t="s">
        <v>189</v>
      </c>
      <c r="L232" s="322" t="s">
        <v>189</v>
      </c>
      <c r="M232" s="322" t="s">
        <v>189</v>
      </c>
      <c r="N232" s="322" t="s">
        <v>47</v>
      </c>
      <c r="O232" s="322" t="s">
        <v>47</v>
      </c>
      <c r="P232" s="322" t="s">
        <v>47</v>
      </c>
      <c r="Q232" s="322"/>
      <c r="R232" s="322" t="s">
        <v>47</v>
      </c>
      <c r="S232" s="505"/>
      <c r="T232" s="505"/>
      <c r="U232" s="245">
        <f>IF(V232&lt;=0,"",(((V232-'In Productie'!$E$1)/7)+1))</f>
        <v>-97.714285714285708</v>
      </c>
      <c r="V232" s="427">
        <v>42278</v>
      </c>
      <c r="W232" s="209" t="s">
        <v>310</v>
      </c>
      <c r="X232" s="209" t="s">
        <v>388</v>
      </c>
      <c r="Y232" s="324">
        <v>5</v>
      </c>
      <c r="Z232" s="510"/>
      <c r="AA232" s="511"/>
      <c r="AB232" s="537"/>
      <c r="AC232" s="327">
        <f>IF(B232="","",(IFERROR(VLOOKUP(B232,Projecten!A$4:W$2415,5,FALSE),"niet bekend")))</f>
        <v>1</v>
      </c>
      <c r="AD232" s="266">
        <f t="shared" si="25"/>
        <v>405</v>
      </c>
      <c r="AE232" s="266">
        <f>IF(B232="","",(IFERROR(VLOOKUP(B232,Projecten!A$4:W$2415,23,FALSE),"niet bekend")))</f>
        <v>405</v>
      </c>
      <c r="AF232" s="266">
        <f>IF(B232="","",(IFERROR(VLOOKUP(B232,Projecten!A$4:W$2415,12,FALSE),"niet bekend")))</f>
        <v>405</v>
      </c>
      <c r="AG232" s="398">
        <f t="shared" si="26"/>
        <v>0</v>
      </c>
    </row>
    <row r="233" spans="2:33" ht="12.75" customHeight="1" x14ac:dyDescent="0.2">
      <c r="B233" s="526">
        <v>2015120</v>
      </c>
      <c r="C233" s="422">
        <v>120295</v>
      </c>
      <c r="D233" s="538" t="s">
        <v>342</v>
      </c>
      <c r="E233" s="273" t="s">
        <v>26</v>
      </c>
      <c r="F233" s="424">
        <v>1</v>
      </c>
      <c r="G233" s="273">
        <v>11</v>
      </c>
      <c r="H233" s="273">
        <v>5</v>
      </c>
      <c r="I233" s="273">
        <v>5</v>
      </c>
      <c r="J233" s="493" t="s">
        <v>47</v>
      </c>
      <c r="K233" s="254" t="s">
        <v>189</v>
      </c>
      <c r="L233" s="254" t="s">
        <v>189</v>
      </c>
      <c r="M233" s="254" t="s">
        <v>189</v>
      </c>
      <c r="N233" s="254" t="s">
        <v>47</v>
      </c>
      <c r="O233" s="254" t="s">
        <v>47</v>
      </c>
      <c r="P233" s="254" t="s">
        <v>47</v>
      </c>
      <c r="R233" s="254" t="s">
        <v>47</v>
      </c>
      <c r="S233" s="209"/>
      <c r="T233" s="476"/>
      <c r="U233" s="245">
        <f>IF(V233&lt;=0,"",(((V233-'In Productie'!$E$1)/7)+1))</f>
        <v>-97.714285714285708</v>
      </c>
      <c r="V233" s="427">
        <v>42278</v>
      </c>
      <c r="W233" s="209" t="s">
        <v>162</v>
      </c>
      <c r="X233" s="209"/>
      <c r="Y233" s="295">
        <v>20</v>
      </c>
      <c r="Z233" s="477"/>
      <c r="AA233" s="478"/>
      <c r="AC233" s="209">
        <f>IF(B233="","",(IFERROR(VLOOKUP(B233,Projecten!A$4:W$2415,5,FALSE),"niet bekend")))</f>
        <v>1</v>
      </c>
      <c r="AD233" s="213">
        <f t="shared" si="25"/>
        <v>3667</v>
      </c>
      <c r="AE233" s="266">
        <f>IF(B233="","",(IFERROR(VLOOKUP(B233,Projecten!A$4:W$2415,23,FALSE),"niet bekend")))</f>
        <v>3667</v>
      </c>
      <c r="AF233" s="266">
        <f>IF(B233="","",(IFERROR(VLOOKUP(B233,Projecten!A$4:W$2415,12,FALSE),"niet bekend")))</f>
        <v>3667</v>
      </c>
      <c r="AG233" s="360">
        <f t="shared" si="26"/>
        <v>0</v>
      </c>
    </row>
    <row r="234" spans="2:33" ht="12.75" customHeight="1" x14ac:dyDescent="0.2">
      <c r="B234" s="526">
        <v>2015132</v>
      </c>
      <c r="C234" s="422">
        <v>120295</v>
      </c>
      <c r="D234" s="538" t="s">
        <v>387</v>
      </c>
      <c r="E234" s="273" t="s">
        <v>26</v>
      </c>
      <c r="F234" s="424">
        <v>1</v>
      </c>
      <c r="G234" s="273">
        <v>2</v>
      </c>
      <c r="H234" s="273">
        <v>1</v>
      </c>
      <c r="I234" s="273">
        <v>1</v>
      </c>
      <c r="J234" s="491" t="s">
        <v>47</v>
      </c>
      <c r="K234" s="486" t="s">
        <v>189</v>
      </c>
      <c r="L234" s="486" t="s">
        <v>189</v>
      </c>
      <c r="M234" s="486" t="s">
        <v>189</v>
      </c>
      <c r="N234" s="486" t="s">
        <v>47</v>
      </c>
      <c r="O234" s="486" t="s">
        <v>47</v>
      </c>
      <c r="P234" s="486" t="s">
        <v>47</v>
      </c>
      <c r="Q234" s="486"/>
      <c r="R234" s="486" t="s">
        <v>47</v>
      </c>
      <c r="S234" s="209"/>
      <c r="T234" s="476"/>
      <c r="U234" s="245">
        <f>IF(V234&lt;=0,"",(((V234-'In Productie'!$E$1)/7)+1))</f>
        <v>-97.714285714285708</v>
      </c>
      <c r="V234" s="427">
        <v>42278</v>
      </c>
      <c r="W234" s="209" t="s">
        <v>162</v>
      </c>
      <c r="X234" s="209"/>
      <c r="Y234" s="295">
        <v>4</v>
      </c>
      <c r="Z234" s="202"/>
      <c r="AA234" s="202"/>
      <c r="AC234" s="209">
        <f>IF(B234="","",(IFERROR(VLOOKUP(B234,Projecten!A$4:W$2415,5,FALSE),"niet bekend")))</f>
        <v>1</v>
      </c>
      <c r="AD234" s="213">
        <f t="shared" si="25"/>
        <v>643</v>
      </c>
      <c r="AE234" s="266">
        <f>IF(B234="","",(IFERROR(VLOOKUP(B234,Projecten!A$4:W$2415,23,FALSE),"niet bekend")))</f>
        <v>643</v>
      </c>
      <c r="AF234" s="266">
        <f>IF(B234="","",(IFERROR(VLOOKUP(B234,Projecten!A$4:W$2415,12,FALSE),"niet bekend")))</f>
        <v>643</v>
      </c>
      <c r="AG234" s="360">
        <f t="shared" si="26"/>
        <v>0</v>
      </c>
    </row>
    <row r="235" spans="2:33" s="312" customFormat="1" ht="12.75" customHeight="1" x14ac:dyDescent="0.2">
      <c r="B235" s="299"/>
      <c r="C235" s="406"/>
      <c r="D235" s="300"/>
      <c r="E235" s="300"/>
      <c r="F235" s="302"/>
      <c r="G235" s="300"/>
      <c r="H235" s="300"/>
      <c r="I235" s="300"/>
      <c r="J235" s="302"/>
      <c r="K235" s="302"/>
      <c r="L235" s="302"/>
      <c r="M235" s="302"/>
      <c r="N235" s="302"/>
      <c r="O235" s="302"/>
      <c r="P235" s="302"/>
      <c r="Q235" s="302"/>
      <c r="R235" s="302"/>
      <c r="S235" s="407"/>
      <c r="T235" s="407"/>
      <c r="U235" s="408"/>
      <c r="V235" s="305"/>
      <c r="W235" s="307"/>
      <c r="X235" s="307"/>
      <c r="Y235" s="307"/>
      <c r="Z235" s="298"/>
      <c r="AA235" s="308"/>
      <c r="AD235" s="311"/>
      <c r="AE235" s="311"/>
      <c r="AF235" s="311"/>
      <c r="AG235" s="412"/>
    </row>
    <row r="236" spans="2:33" s="236" customFormat="1" ht="12.75" customHeight="1" x14ac:dyDescent="0.2">
      <c r="B236" s="372"/>
      <c r="C236" s="373"/>
      <c r="D236" s="374">
        <f>SUM(G236:I236)</f>
        <v>143</v>
      </c>
      <c r="E236" s="375"/>
      <c r="F236" s="376">
        <f>SUM(F237:F244)</f>
        <v>9</v>
      </c>
      <c r="G236" s="375">
        <f>SUM(G237:G244)</f>
        <v>68</v>
      </c>
      <c r="H236" s="375">
        <f>SUM(H237:H244)</f>
        <v>47</v>
      </c>
      <c r="I236" s="375">
        <f>SUM(I237:I244)</f>
        <v>28</v>
      </c>
      <c r="J236" s="376"/>
      <c r="K236" s="376"/>
      <c r="L236" s="376"/>
      <c r="M236" s="376"/>
      <c r="N236" s="376"/>
      <c r="O236" s="376"/>
      <c r="P236" s="376"/>
      <c r="Q236" s="376"/>
      <c r="R236" s="376"/>
      <c r="S236" s="377">
        <v>41</v>
      </c>
      <c r="T236" s="377"/>
      <c r="U236" s="420"/>
      <c r="V236" s="378"/>
      <c r="W236" s="380"/>
      <c r="X236" s="380">
        <f>SUM(Y236:Y244)</f>
        <v>154.25</v>
      </c>
      <c r="Y236" s="231"/>
      <c r="Z236" s="463">
        <f>'In Productie'!$AB$1+19+19+38</f>
        <v>476</v>
      </c>
      <c r="AA236" s="232">
        <f>X236-Z236</f>
        <v>-321.75</v>
      </c>
      <c r="AC236" s="236" t="str">
        <f>IF(B236="","",(IFERROR(VLOOKUP(B236,Projecten!A$4:W$2415,5,FALSE),"niet bekend")))</f>
        <v/>
      </c>
      <c r="AD236" s="235">
        <f>SUM(AD237:AD244)</f>
        <v>22239</v>
      </c>
      <c r="AE236" s="235" t="str">
        <f>IF(B236="","",(IFERROR(VLOOKUP(B236,Projecten!A$4:W$2415,23,FALSE),"niet bekend")))</f>
        <v/>
      </c>
      <c r="AF236" s="235" t="str">
        <f>IF(B236="","",(IFERROR(VLOOKUP(B236,Projecten!A$4:W$2415,12,FALSE),"niet bekend")))</f>
        <v/>
      </c>
      <c r="AG236" s="384"/>
    </row>
    <row r="237" spans="2:33" ht="12.75" customHeight="1" x14ac:dyDescent="0.2">
      <c r="B237" s="243"/>
      <c r="D237" s="483" t="s">
        <v>354</v>
      </c>
      <c r="E237" s="484"/>
      <c r="F237" s="242"/>
      <c r="G237" s="484"/>
      <c r="H237" s="484"/>
      <c r="I237" s="484"/>
      <c r="J237" s="242"/>
      <c r="K237" s="242"/>
      <c r="L237" s="242"/>
      <c r="M237" s="242"/>
      <c r="N237" s="242"/>
      <c r="O237" s="242"/>
      <c r="P237" s="242"/>
      <c r="Q237" s="242"/>
      <c r="R237" s="242"/>
      <c r="S237" s="245"/>
      <c r="U237" s="245" t="str">
        <f>IF(V237&lt;=0,"",(((V237-'In Productie'!$E$1)/7)+1))</f>
        <v/>
      </c>
      <c r="W237" s="248"/>
      <c r="X237" s="248"/>
      <c r="Y237" s="482">
        <v>13.25</v>
      </c>
      <c r="Z237" s="477"/>
      <c r="AA237" s="202"/>
      <c r="AC237" s="209" t="str">
        <f>IF(B237="","",(IFERROR(VLOOKUP(B237,Projecten!A$4:W$2415,5,FALSE),"niet bekend")))</f>
        <v/>
      </c>
      <c r="AD237" s="213" t="str">
        <f t="shared" ref="AD237:AD243" si="27">IF(AC237="","",(F237/AC237*AF237))</f>
        <v/>
      </c>
      <c r="AE237" s="266" t="str">
        <f>IF(B237="","",(IFERROR(VLOOKUP(B237,Projecten!A$4:W$2415,23,FALSE),"niet bekend")))</f>
        <v/>
      </c>
      <c r="AF237" s="266" t="str">
        <f>IF(B237="","",(IFERROR(VLOOKUP(B237,Projecten!A$4:W$2415,12,FALSE),"niet bekend")))</f>
        <v/>
      </c>
      <c r="AG237" s="360" t="str">
        <f>IF(AD237="","",(AF237-AD237))</f>
        <v/>
      </c>
    </row>
    <row r="238" spans="2:33" ht="12.75" customHeight="1" x14ac:dyDescent="0.2">
      <c r="B238" s="526">
        <v>2015146</v>
      </c>
      <c r="C238" s="422">
        <v>120306</v>
      </c>
      <c r="D238" s="273" t="s">
        <v>392</v>
      </c>
      <c r="E238" s="273" t="s">
        <v>26</v>
      </c>
      <c r="F238" s="424">
        <v>4</v>
      </c>
      <c r="G238" s="273">
        <v>24</v>
      </c>
      <c r="H238" s="273">
        <v>16</v>
      </c>
      <c r="I238" s="273">
        <v>16</v>
      </c>
      <c r="J238" s="501" t="s">
        <v>47</v>
      </c>
      <c r="K238" s="242" t="s">
        <v>189</v>
      </c>
      <c r="L238" s="242" t="s">
        <v>189</v>
      </c>
      <c r="M238" s="242" t="s">
        <v>189</v>
      </c>
      <c r="N238" s="322" t="s">
        <v>47</v>
      </c>
      <c r="O238" s="322" t="s">
        <v>47</v>
      </c>
      <c r="P238" s="322" t="s">
        <v>47</v>
      </c>
      <c r="Q238" s="322"/>
      <c r="R238" s="322" t="s">
        <v>47</v>
      </c>
      <c r="S238" s="505"/>
      <c r="T238" s="505"/>
      <c r="U238" s="245">
        <f>IF(V238&lt;=0,"",(((V238-'In Productie'!$E$1)/7)+1))</f>
        <v>-97.142857142857139</v>
      </c>
      <c r="V238" s="520">
        <v>42282</v>
      </c>
      <c r="W238" s="209" t="s">
        <v>310</v>
      </c>
      <c r="X238" s="521" t="s">
        <v>408</v>
      </c>
      <c r="Y238" s="248">
        <v>60</v>
      </c>
      <c r="Z238" s="523"/>
      <c r="AA238" s="489"/>
      <c r="AB238" s="539"/>
      <c r="AC238" s="209">
        <f>IF(B238="","",(IFERROR(VLOOKUP(B238,Projecten!A$4:W$2415,5,FALSE),"niet bekend")))</f>
        <v>10</v>
      </c>
      <c r="AD238" s="213">
        <f t="shared" si="27"/>
        <v>9344</v>
      </c>
      <c r="AE238" s="266">
        <f>IF(B238="","",(IFERROR(VLOOKUP(B238,Projecten!A$4:W$2415,23,FALSE),"niet bekend")))</f>
        <v>23360</v>
      </c>
      <c r="AF238" s="266">
        <f>IF(B238="","",(IFERROR(VLOOKUP(B238,Projecten!A$4:W$2415,12,FALSE),"niet bekend")))</f>
        <v>23360</v>
      </c>
    </row>
    <row r="239" spans="2:33" ht="12.75" customHeight="1" x14ac:dyDescent="0.2">
      <c r="B239" s="526">
        <v>2015126</v>
      </c>
      <c r="C239" s="422">
        <v>120310</v>
      </c>
      <c r="D239" s="538" t="s">
        <v>348</v>
      </c>
      <c r="E239" s="273" t="s">
        <v>26</v>
      </c>
      <c r="F239" s="424">
        <v>1</v>
      </c>
      <c r="G239" s="273">
        <v>7</v>
      </c>
      <c r="H239" s="273">
        <v>5</v>
      </c>
      <c r="I239" s="273">
        <v>1</v>
      </c>
      <c r="J239" s="491" t="s">
        <v>47</v>
      </c>
      <c r="K239" s="486" t="s">
        <v>189</v>
      </c>
      <c r="L239" s="486" t="s">
        <v>189</v>
      </c>
      <c r="M239" s="486" t="s">
        <v>189</v>
      </c>
      <c r="N239" s="486" t="s">
        <v>47</v>
      </c>
      <c r="O239" s="486" t="s">
        <v>47</v>
      </c>
      <c r="P239" s="486" t="s">
        <v>47</v>
      </c>
      <c r="Q239" s="486"/>
      <c r="R239" s="486" t="s">
        <v>47</v>
      </c>
      <c r="S239" s="209"/>
      <c r="T239" s="476"/>
      <c r="U239" s="245">
        <f>IF(V239&lt;=0,"",(((V239-'In Productie'!$E$1)/7)+1))</f>
        <v>-96.714285714285708</v>
      </c>
      <c r="V239" s="396">
        <v>42285</v>
      </c>
      <c r="W239" s="209" t="s">
        <v>162</v>
      </c>
      <c r="X239" s="209"/>
      <c r="Y239" s="248">
        <v>13</v>
      </c>
      <c r="Z239" s="202"/>
      <c r="AA239" s="202"/>
      <c r="AC239" s="209">
        <f>IF(B239="","",(IFERROR(VLOOKUP(B239,Projecten!A$4:W$2415,5,FALSE),"niet bekend")))</f>
        <v>1</v>
      </c>
      <c r="AD239" s="213">
        <f t="shared" si="27"/>
        <v>2257</v>
      </c>
      <c r="AE239" s="266">
        <f>IF(B239="","",(IFERROR(VLOOKUP(B239,Projecten!A$4:W$2415,23,FALSE),"niet bekend")))</f>
        <v>2257</v>
      </c>
      <c r="AF239" s="266">
        <f>IF(B239="","",(IFERROR(VLOOKUP(B239,Projecten!A$4:W$2415,12,FALSE),"niet bekend")))</f>
        <v>2257</v>
      </c>
      <c r="AG239" s="360">
        <f>IF(AD239="","",(AF239-AD239))</f>
        <v>0</v>
      </c>
    </row>
    <row r="240" spans="2:33" ht="12.75" customHeight="1" x14ac:dyDescent="0.2">
      <c r="B240" s="526">
        <v>2015129</v>
      </c>
      <c r="C240" s="422">
        <v>120310</v>
      </c>
      <c r="D240" s="538" t="s">
        <v>356</v>
      </c>
      <c r="E240" s="273" t="s">
        <v>26</v>
      </c>
      <c r="F240" s="424">
        <v>1</v>
      </c>
      <c r="G240" s="273">
        <v>10</v>
      </c>
      <c r="H240" s="273">
        <v>5</v>
      </c>
      <c r="I240" s="273">
        <v>4</v>
      </c>
      <c r="J240" s="491" t="s">
        <v>47</v>
      </c>
      <c r="K240" s="491" t="s">
        <v>47</v>
      </c>
      <c r="L240" s="491" t="s">
        <v>47</v>
      </c>
      <c r="M240" s="486" t="s">
        <v>189</v>
      </c>
      <c r="N240" s="486" t="s">
        <v>47</v>
      </c>
      <c r="O240" s="486" t="s">
        <v>47</v>
      </c>
      <c r="P240" s="486" t="s">
        <v>47</v>
      </c>
      <c r="Q240" s="486"/>
      <c r="R240" s="486" t="s">
        <v>47</v>
      </c>
      <c r="S240" s="209"/>
      <c r="T240" s="476"/>
      <c r="U240" s="245">
        <f>IF(V240&lt;=0,"",(((V240-'In Productie'!$E$1)/7)+1))</f>
        <v>-96.714285714285708</v>
      </c>
      <c r="V240" s="396">
        <v>42285</v>
      </c>
      <c r="W240" s="209" t="s">
        <v>162</v>
      </c>
      <c r="X240" s="209"/>
      <c r="Y240" s="295">
        <v>19</v>
      </c>
      <c r="Z240" s="202"/>
      <c r="AA240" s="202"/>
      <c r="AC240" s="209">
        <f>IF(B240="","",(IFERROR(VLOOKUP(B240,Projecten!A$4:W$2415,5,FALSE),"niet bekend")))</f>
        <v>1</v>
      </c>
      <c r="AD240" s="213">
        <f t="shared" si="27"/>
        <v>3238</v>
      </c>
      <c r="AE240" s="266">
        <f>IF(B240="","",(IFERROR(VLOOKUP(B240,Projecten!A$4:W$2415,23,FALSE),"niet bekend")))</f>
        <v>3238</v>
      </c>
      <c r="AF240" s="266">
        <f>IF(B240="","",(IFERROR(VLOOKUP(B240,Projecten!A$4:W$2415,12,FALSE),"niet bekend")))</f>
        <v>3238</v>
      </c>
      <c r="AG240" s="360">
        <f>IF(AD240="","",(AF240-AD240))</f>
        <v>0</v>
      </c>
    </row>
    <row r="241" spans="2:33" ht="12.75" customHeight="1" x14ac:dyDescent="0.2">
      <c r="B241" s="526">
        <v>2015130</v>
      </c>
      <c r="C241" s="422">
        <v>120311</v>
      </c>
      <c r="D241" s="538" t="s">
        <v>416</v>
      </c>
      <c r="E241" s="273" t="s">
        <v>26</v>
      </c>
      <c r="F241" s="424">
        <v>1</v>
      </c>
      <c r="G241" s="273">
        <v>10</v>
      </c>
      <c r="H241" s="273">
        <v>7</v>
      </c>
      <c r="I241" s="273">
        <v>3</v>
      </c>
      <c r="J241" s="491" t="s">
        <v>47</v>
      </c>
      <c r="K241" s="491" t="s">
        <v>47</v>
      </c>
      <c r="L241" s="491" t="s">
        <v>47</v>
      </c>
      <c r="M241" s="486" t="s">
        <v>189</v>
      </c>
      <c r="N241" s="486" t="s">
        <v>47</v>
      </c>
      <c r="O241" s="486" t="s">
        <v>47</v>
      </c>
      <c r="P241" s="486" t="s">
        <v>47</v>
      </c>
      <c r="Q241" s="486"/>
      <c r="R241" s="486" t="s">
        <v>47</v>
      </c>
      <c r="S241" s="209"/>
      <c r="T241" s="476"/>
      <c r="U241" s="245">
        <f>IF(V241&lt;=0,"",(((V241-'In Productie'!$E$1)/7)+1))</f>
        <v>-96.142857142857139</v>
      </c>
      <c r="V241" s="396">
        <v>42289</v>
      </c>
      <c r="W241" s="209" t="s">
        <v>162</v>
      </c>
      <c r="X241" s="209"/>
      <c r="Y241" s="295">
        <v>20</v>
      </c>
      <c r="Z241" s="202"/>
      <c r="AA241" s="202"/>
      <c r="AC241" s="209">
        <f>IF(B241="","",(IFERROR(VLOOKUP(B241,Projecten!A$4:W$2415,5,FALSE),"niet bekend")))</f>
        <v>1</v>
      </c>
      <c r="AD241" s="213">
        <f t="shared" si="27"/>
        <v>3104</v>
      </c>
      <c r="AE241" s="266">
        <f>IF(B241="","",(IFERROR(VLOOKUP(B241,Projecten!A$4:W$2415,23,FALSE),"niet bekend")))</f>
        <v>3104</v>
      </c>
      <c r="AF241" s="266">
        <f>IF(B241="","",(IFERROR(VLOOKUP(B241,Projecten!A$4:W$2415,12,FALSE),"niet bekend")))</f>
        <v>3104</v>
      </c>
      <c r="AG241" s="360">
        <f>IF(AD241="","",(AF241-AD241))</f>
        <v>0</v>
      </c>
    </row>
    <row r="242" spans="2:33" ht="14.25" customHeight="1" x14ac:dyDescent="0.2">
      <c r="B242" s="526">
        <v>2015131</v>
      </c>
      <c r="C242" s="422">
        <v>120311</v>
      </c>
      <c r="D242" s="538" t="s">
        <v>417</v>
      </c>
      <c r="E242" s="273" t="s">
        <v>26</v>
      </c>
      <c r="F242" s="424">
        <v>1</v>
      </c>
      <c r="G242" s="273">
        <v>9</v>
      </c>
      <c r="H242" s="273">
        <v>7</v>
      </c>
      <c r="I242" s="273">
        <v>3</v>
      </c>
      <c r="J242" s="491" t="s">
        <v>47</v>
      </c>
      <c r="K242" s="486" t="s">
        <v>189</v>
      </c>
      <c r="L242" s="491" t="s">
        <v>47</v>
      </c>
      <c r="M242" s="486" t="s">
        <v>189</v>
      </c>
      <c r="N242" s="486" t="s">
        <v>47</v>
      </c>
      <c r="O242" s="486" t="s">
        <v>47</v>
      </c>
      <c r="P242" s="486" t="s">
        <v>47</v>
      </c>
      <c r="Q242" s="486"/>
      <c r="R242" s="486" t="s">
        <v>47</v>
      </c>
      <c r="S242" s="209"/>
      <c r="T242" s="476"/>
      <c r="U242" s="245">
        <f>IF(V242&lt;=0,"",(((V242-'In Productie'!$E$1)/7)+1))</f>
        <v>-96.142857142857139</v>
      </c>
      <c r="V242" s="396">
        <v>42289</v>
      </c>
      <c r="W242" s="209" t="s">
        <v>162</v>
      </c>
      <c r="X242" s="209"/>
      <c r="Y242" s="295">
        <v>16</v>
      </c>
      <c r="Z242" s="202"/>
      <c r="AA242" s="202"/>
      <c r="AC242" s="209">
        <f>IF(B242="","",(IFERROR(VLOOKUP(B242,Projecten!A$4:W$2415,5,FALSE),"niet bekend")))</f>
        <v>1</v>
      </c>
      <c r="AD242" s="213">
        <f t="shared" si="27"/>
        <v>2418</v>
      </c>
      <c r="AE242" s="266">
        <f>IF(B242="","",(IFERROR(VLOOKUP(B242,Projecten!A$4:W$2415,23,FALSE),"niet bekend")))</f>
        <v>2418</v>
      </c>
      <c r="AF242" s="266">
        <f>IF(B242="","",(IFERROR(VLOOKUP(B242,Projecten!A$4:W$2415,12,FALSE),"niet bekend")))</f>
        <v>2418</v>
      </c>
      <c r="AG242" s="360">
        <f>IF(AD242="","",(AF242-AD242))</f>
        <v>0</v>
      </c>
    </row>
    <row r="243" spans="2:33" ht="12.75" customHeight="1" x14ac:dyDescent="0.2">
      <c r="B243" s="526">
        <v>2015133</v>
      </c>
      <c r="C243" s="422">
        <v>120312</v>
      </c>
      <c r="D243" s="538" t="s">
        <v>418</v>
      </c>
      <c r="E243" s="273" t="s">
        <v>26</v>
      </c>
      <c r="F243" s="424">
        <v>1</v>
      </c>
      <c r="G243" s="273">
        <v>8</v>
      </c>
      <c r="H243" s="273">
        <v>7</v>
      </c>
      <c r="I243" s="273">
        <v>1</v>
      </c>
      <c r="J243" s="491" t="s">
        <v>47</v>
      </c>
      <c r="K243" s="486" t="s">
        <v>189</v>
      </c>
      <c r="L243" s="486" t="s">
        <v>189</v>
      </c>
      <c r="M243" s="486" t="s">
        <v>189</v>
      </c>
      <c r="N243" s="486" t="s">
        <v>47</v>
      </c>
      <c r="O243" s="486" t="s">
        <v>47</v>
      </c>
      <c r="P243" s="486" t="s">
        <v>47</v>
      </c>
      <c r="Q243" s="486"/>
      <c r="R243" s="486" t="s">
        <v>47</v>
      </c>
      <c r="S243" s="209"/>
      <c r="T243" s="476"/>
      <c r="U243" s="245">
        <f>IF(V243&lt;=0,"",(((V243-'In Productie'!$E$1)/7)+1))</f>
        <v>-96.142857142857139</v>
      </c>
      <c r="V243" s="396">
        <v>42289</v>
      </c>
      <c r="W243" s="209" t="s">
        <v>162</v>
      </c>
      <c r="X243" s="209"/>
      <c r="Y243" s="295">
        <v>13</v>
      </c>
      <c r="Z243" s="202"/>
      <c r="AA243" s="202"/>
      <c r="AC243" s="209">
        <f>IF(B243="","",(IFERROR(VLOOKUP(B243,Projecten!A$4:W$2415,5,FALSE),"niet bekend")))</f>
        <v>1</v>
      </c>
      <c r="AD243" s="213">
        <f t="shared" si="27"/>
        <v>1878</v>
      </c>
      <c r="AE243" s="266">
        <f>IF(B243="","",(IFERROR(VLOOKUP(B243,Projecten!A$4:W$2415,23,FALSE),"niet bekend")))</f>
        <v>1878</v>
      </c>
      <c r="AF243" s="266">
        <f>IF(B243="","",(IFERROR(VLOOKUP(B243,Projecten!A$4:W$2415,12,FALSE),"niet bekend")))</f>
        <v>1878</v>
      </c>
      <c r="AG243" s="360">
        <f>IF(AD243="","",(AF243-AD243))</f>
        <v>0</v>
      </c>
    </row>
    <row r="244" spans="2:33" s="312" customFormat="1" ht="12.75" customHeight="1" x14ac:dyDescent="0.2">
      <c r="B244" s="299"/>
      <c r="C244" s="406"/>
      <c r="D244" s="300"/>
      <c r="E244" s="300"/>
      <c r="F244" s="302"/>
      <c r="G244" s="300"/>
      <c r="H244" s="300"/>
      <c r="I244" s="300"/>
      <c r="J244" s="302"/>
      <c r="K244" s="302"/>
      <c r="L244" s="302"/>
      <c r="M244" s="302"/>
      <c r="N244" s="302"/>
      <c r="O244" s="302"/>
      <c r="P244" s="302"/>
      <c r="Q244" s="302"/>
      <c r="R244" s="302"/>
      <c r="S244" s="407"/>
      <c r="T244" s="407"/>
      <c r="U244" s="408"/>
      <c r="V244" s="305"/>
      <c r="W244" s="307"/>
      <c r="X244" s="307"/>
      <c r="Y244" s="307"/>
      <c r="Z244" s="298"/>
      <c r="AA244" s="308"/>
      <c r="AD244" s="311"/>
      <c r="AE244" s="311"/>
      <c r="AF244" s="311"/>
      <c r="AG244" s="412"/>
    </row>
    <row r="245" spans="2:33" s="236" customFormat="1" ht="12.75" customHeight="1" x14ac:dyDescent="0.2">
      <c r="B245" s="372">
        <v>42</v>
      </c>
      <c r="C245" s="373"/>
      <c r="D245" s="374">
        <f>SUM(G245:I245)</f>
        <v>175</v>
      </c>
      <c r="E245" s="375"/>
      <c r="F245" s="376">
        <f>SUM(F246:F259)</f>
        <v>12</v>
      </c>
      <c r="G245" s="375">
        <f>SUM(G246:G259)</f>
        <v>81</v>
      </c>
      <c r="H245" s="375">
        <f>SUM(H246:H259)</f>
        <v>53</v>
      </c>
      <c r="I245" s="375">
        <f>SUM(I246:I259)</f>
        <v>41</v>
      </c>
      <c r="J245" s="376"/>
      <c r="K245" s="376"/>
      <c r="L245" s="376"/>
      <c r="M245" s="376"/>
      <c r="N245" s="376"/>
      <c r="O245" s="376"/>
      <c r="P245" s="376"/>
      <c r="Q245" s="376"/>
      <c r="R245" s="376"/>
      <c r="S245" s="377">
        <v>42</v>
      </c>
      <c r="T245" s="377"/>
      <c r="U245" s="420"/>
      <c r="V245" s="378"/>
      <c r="W245" s="380"/>
      <c r="X245" s="380">
        <f>SUM(Y245:Y259)</f>
        <v>260.25</v>
      </c>
      <c r="Y245" s="231"/>
      <c r="Z245" s="463">
        <f>'In Productie'!$AB$1+19+19+38</f>
        <v>476</v>
      </c>
      <c r="AA245" s="232">
        <f>X245-Z245</f>
        <v>-215.75</v>
      </c>
      <c r="AD245" s="235">
        <f>SUM(AD246:AD260)</f>
        <v>27177</v>
      </c>
      <c r="AE245" s="235"/>
      <c r="AF245" s="235"/>
      <c r="AG245" s="384"/>
    </row>
    <row r="246" spans="2:33" ht="12.75" customHeight="1" x14ac:dyDescent="0.2">
      <c r="B246" s="243"/>
      <c r="D246" s="483"/>
      <c r="E246" s="484"/>
      <c r="F246" s="242"/>
      <c r="G246" s="484"/>
      <c r="H246" s="484"/>
      <c r="I246" s="484"/>
      <c r="J246" s="242"/>
      <c r="K246" s="242"/>
      <c r="L246" s="242"/>
      <c r="M246" s="242"/>
      <c r="N246" s="242"/>
      <c r="O246" s="242"/>
      <c r="P246" s="242"/>
      <c r="Q246" s="242"/>
      <c r="R246" s="242"/>
      <c r="S246" s="245"/>
      <c r="U246" s="245" t="str">
        <f>IF(V246&lt;=0,"",(((V246-'In Productie'!$E$1)/7)+1))</f>
        <v/>
      </c>
      <c r="W246" s="248"/>
      <c r="X246" s="483" t="s">
        <v>355</v>
      </c>
      <c r="Y246" s="482">
        <v>8.25</v>
      </c>
      <c r="Z246" s="477"/>
      <c r="AA246" s="202"/>
      <c r="AC246" s="209" t="str">
        <f>IF(B246="","",(IFERROR(VLOOKUP(B246,Projecten!A$4:W$2415,5,FALSE),"niet bekend")))</f>
        <v/>
      </c>
      <c r="AD246" s="213" t="str">
        <f t="shared" ref="AD246:AD259" si="28">IF(AC246="","",(F246/AC246*AF246))</f>
        <v/>
      </c>
      <c r="AE246" s="266" t="str">
        <f>IF(B246="","",(IFERROR(VLOOKUP(B246,Projecten!A$4:W$2415,23,FALSE),"niet bekend")))</f>
        <v/>
      </c>
      <c r="AF246" s="266" t="str">
        <f>IF(B246="","",(IFERROR(VLOOKUP(B246,Projecten!A$4:W$2415,12,FALSE),"niet bekend")))</f>
        <v/>
      </c>
      <c r="AG246" s="360" t="str">
        <f>IF(AD246="","",(AF246-AD246))</f>
        <v/>
      </c>
    </row>
    <row r="247" spans="2:33" ht="12.75" customHeight="1" x14ac:dyDescent="0.2">
      <c r="B247" s="526">
        <v>2015145</v>
      </c>
      <c r="C247" s="422">
        <v>120306</v>
      </c>
      <c r="D247" s="273" t="s">
        <v>391</v>
      </c>
      <c r="E247" s="273" t="s">
        <v>26</v>
      </c>
      <c r="F247" s="424">
        <v>2</v>
      </c>
      <c r="G247" s="273">
        <v>12</v>
      </c>
      <c r="H247" s="273">
        <v>8</v>
      </c>
      <c r="I247" s="273">
        <v>8</v>
      </c>
      <c r="J247" s="501" t="s">
        <v>47</v>
      </c>
      <c r="K247" s="242" t="s">
        <v>189</v>
      </c>
      <c r="L247" s="242" t="s">
        <v>189</v>
      </c>
      <c r="M247" s="242" t="s">
        <v>189</v>
      </c>
      <c r="N247" s="322" t="s">
        <v>47</v>
      </c>
      <c r="O247" s="322" t="s">
        <v>47</v>
      </c>
      <c r="P247" s="322" t="s">
        <v>47</v>
      </c>
      <c r="Q247" s="322"/>
      <c r="R247" s="322" t="s">
        <v>47</v>
      </c>
      <c r="S247" s="505"/>
      <c r="T247" s="505"/>
      <c r="U247" s="245">
        <f>IF(V247&lt;=0,"",(((V247-'In Productie'!$E$1)/7)+1))</f>
        <v>-96</v>
      </c>
      <c r="V247" s="520">
        <v>42290</v>
      </c>
      <c r="W247" s="209" t="s">
        <v>162</v>
      </c>
      <c r="X247" s="521" t="s">
        <v>422</v>
      </c>
      <c r="Y247" s="248">
        <v>30</v>
      </c>
      <c r="Z247" s="523"/>
      <c r="AA247" s="489"/>
      <c r="AB247" s="539"/>
      <c r="AC247" s="209">
        <f>IF(B247="","",(IFERROR(VLOOKUP(B247,Projecten!A$4:W$2415,5,FALSE),"niet bekend")))</f>
        <v>10</v>
      </c>
      <c r="AD247" s="213">
        <f t="shared" si="28"/>
        <v>4672</v>
      </c>
      <c r="AE247" s="266">
        <f>IF(B247="","",(IFERROR(VLOOKUP(B247,Projecten!A$4:W$2415,23,FALSE),"niet bekend")))</f>
        <v>23360</v>
      </c>
      <c r="AF247" s="266">
        <f>IF(B247="","",(IFERROR(VLOOKUP(B247,Projecten!A$4:W$2415,12,FALSE),"niet bekend")))</f>
        <v>23360</v>
      </c>
    </row>
    <row r="248" spans="2:33" ht="12.75" customHeight="1" x14ac:dyDescent="0.2">
      <c r="B248" s="526">
        <v>2015146</v>
      </c>
      <c r="C248" s="422">
        <v>120306</v>
      </c>
      <c r="D248" s="273" t="s">
        <v>392</v>
      </c>
      <c r="E248" s="273" t="s">
        <v>26</v>
      </c>
      <c r="F248" s="424">
        <v>2</v>
      </c>
      <c r="G248" s="273">
        <v>12</v>
      </c>
      <c r="H248" s="273">
        <v>8</v>
      </c>
      <c r="I248" s="273">
        <v>8</v>
      </c>
      <c r="J248" s="501" t="s">
        <v>47</v>
      </c>
      <c r="K248" s="242" t="s">
        <v>189</v>
      </c>
      <c r="L248" s="242" t="s">
        <v>189</v>
      </c>
      <c r="M248" s="242" t="s">
        <v>189</v>
      </c>
      <c r="N248" s="322" t="s">
        <v>47</v>
      </c>
      <c r="O248" s="322" t="s">
        <v>47</v>
      </c>
      <c r="P248" s="322" t="s">
        <v>47</v>
      </c>
      <c r="Q248" s="322"/>
      <c r="R248" s="322" t="s">
        <v>47</v>
      </c>
      <c r="S248" s="505"/>
      <c r="T248" s="505"/>
      <c r="U248" s="245">
        <f>IF(V248&lt;=0,"",(((V248-'In Productie'!$E$1)/7)+1))</f>
        <v>-96</v>
      </c>
      <c r="V248" s="520">
        <v>42290</v>
      </c>
      <c r="W248" s="209" t="s">
        <v>310</v>
      </c>
      <c r="X248" s="521" t="s">
        <v>422</v>
      </c>
      <c r="Y248" s="248">
        <v>30</v>
      </c>
      <c r="Z248" s="523"/>
      <c r="AA248" s="489"/>
      <c r="AB248" s="539"/>
      <c r="AC248" s="209">
        <f>IF(B248="","",(IFERROR(VLOOKUP(B248,Projecten!A$4:W$2415,5,FALSE),"niet bekend")))</f>
        <v>10</v>
      </c>
      <c r="AD248" s="213">
        <f t="shared" si="28"/>
        <v>4672</v>
      </c>
      <c r="AE248" s="266">
        <f>IF(B248="","",(IFERROR(VLOOKUP(B248,Projecten!A$4:W$2415,23,FALSE),"niet bekend")))</f>
        <v>23360</v>
      </c>
      <c r="AF248" s="266">
        <f>IF(B248="","",(IFERROR(VLOOKUP(B248,Projecten!A$4:W$2415,12,FALSE),"niet bekend")))</f>
        <v>23360</v>
      </c>
    </row>
    <row r="249" spans="2:33" ht="12.75" customHeight="1" x14ac:dyDescent="0.2">
      <c r="B249" s="272"/>
      <c r="C249" s="422"/>
      <c r="D249" s="273"/>
      <c r="E249" s="273"/>
      <c r="F249" s="424"/>
      <c r="G249" s="273"/>
      <c r="H249" s="273"/>
      <c r="I249" s="273"/>
      <c r="J249" s="501"/>
      <c r="K249" s="242"/>
      <c r="L249" s="242"/>
      <c r="M249" s="242"/>
      <c r="N249" s="322"/>
      <c r="O249" s="322"/>
      <c r="P249" s="322"/>
      <c r="Q249" s="322"/>
      <c r="R249" s="322"/>
      <c r="S249" s="505"/>
      <c r="T249" s="505"/>
      <c r="U249" s="245"/>
      <c r="V249" s="520"/>
      <c r="W249" s="209"/>
      <c r="X249" s="521"/>
      <c r="Y249" s="248"/>
      <c r="Z249" s="523"/>
      <c r="AA249" s="489"/>
      <c r="AB249" s="539"/>
      <c r="AC249" s="209" t="str">
        <f>IF(B249="","",(IFERROR(VLOOKUP(B249,Projecten!A$4:W$2415,5,FALSE),"niet bekend")))</f>
        <v/>
      </c>
      <c r="AD249" s="213" t="str">
        <f t="shared" si="28"/>
        <v/>
      </c>
      <c r="AE249" s="266" t="str">
        <f>IF(B249="","",(IFERROR(VLOOKUP(B249,Projecten!A$4:W$2415,23,FALSE),"niet bekend")))</f>
        <v/>
      </c>
      <c r="AF249" s="266" t="str">
        <f>IF(B249="","",(IFERROR(VLOOKUP(B249,Projecten!A$4:W$2415,12,FALSE),"niet bekend")))</f>
        <v/>
      </c>
    </row>
    <row r="250" spans="2:33" ht="12.75" customHeight="1" x14ac:dyDescent="0.2">
      <c r="B250" s="526">
        <v>2015145</v>
      </c>
      <c r="C250" s="422" t="s">
        <v>406</v>
      </c>
      <c r="D250" s="389" t="s">
        <v>393</v>
      </c>
      <c r="E250" s="273" t="s">
        <v>26</v>
      </c>
      <c r="F250" s="424">
        <v>2</v>
      </c>
      <c r="G250" s="273">
        <v>12</v>
      </c>
      <c r="H250" s="273">
        <v>8</v>
      </c>
      <c r="I250" s="273">
        <v>8</v>
      </c>
      <c r="J250" s="501" t="s">
        <v>47</v>
      </c>
      <c r="K250" s="242" t="s">
        <v>189</v>
      </c>
      <c r="L250" s="242" t="s">
        <v>189</v>
      </c>
      <c r="M250" s="242" t="s">
        <v>189</v>
      </c>
      <c r="N250" s="322" t="s">
        <v>47</v>
      </c>
      <c r="O250" s="322" t="s">
        <v>47</v>
      </c>
      <c r="P250" s="322" t="s">
        <v>47</v>
      </c>
      <c r="Q250" s="322"/>
      <c r="R250" s="322" t="s">
        <v>47</v>
      </c>
      <c r="S250" s="505"/>
      <c r="T250" s="505"/>
      <c r="U250" s="245">
        <f>IF(V250&lt;=0,"",(((V250-'In Productie'!$E$1)/7)+1))</f>
        <v>-95.571428571428569</v>
      </c>
      <c r="V250" s="396">
        <v>42293</v>
      </c>
      <c r="W250" s="209" t="s">
        <v>421</v>
      </c>
      <c r="X250" s="521" t="s">
        <v>434</v>
      </c>
      <c r="Y250" s="248">
        <v>60</v>
      </c>
      <c r="Z250" s="523"/>
      <c r="AA250" s="489"/>
      <c r="AB250" s="539"/>
      <c r="AC250" s="209">
        <f>IF(B250="","",(IFERROR(VLOOKUP(B250,Projecten!A$4:W$2415,5,FALSE),"niet bekend")))</f>
        <v>10</v>
      </c>
      <c r="AD250" s="213">
        <f t="shared" si="28"/>
        <v>4672</v>
      </c>
      <c r="AE250" s="266">
        <f>IF(B250="","",(IFERROR(VLOOKUP(B250,Projecten!A$4:W$2415,23,FALSE),"niet bekend")))</f>
        <v>23360</v>
      </c>
      <c r="AF250" s="266">
        <f>IF(B250="","",(IFERROR(VLOOKUP(B250,Projecten!A$4:W$2415,12,FALSE),"niet bekend")))</f>
        <v>23360</v>
      </c>
    </row>
    <row r="251" spans="2:33" ht="12.75" customHeight="1" x14ac:dyDescent="0.2">
      <c r="B251" s="526">
        <v>2015145</v>
      </c>
      <c r="C251" s="422" t="s">
        <v>406</v>
      </c>
      <c r="D251" s="389" t="s">
        <v>393</v>
      </c>
      <c r="E251" s="273" t="s">
        <v>26</v>
      </c>
      <c r="F251" s="424">
        <v>1</v>
      </c>
      <c r="G251" s="273">
        <v>6</v>
      </c>
      <c r="H251" s="273">
        <v>4</v>
      </c>
      <c r="I251" s="273">
        <v>4</v>
      </c>
      <c r="J251" s="501" t="s">
        <v>47</v>
      </c>
      <c r="K251" s="242" t="s">
        <v>189</v>
      </c>
      <c r="L251" s="242" t="s">
        <v>189</v>
      </c>
      <c r="M251" s="242" t="s">
        <v>189</v>
      </c>
      <c r="N251" s="322" t="s">
        <v>47</v>
      </c>
      <c r="O251" s="322" t="s">
        <v>47</v>
      </c>
      <c r="P251" s="322" t="s">
        <v>47</v>
      </c>
      <c r="Q251" s="322"/>
      <c r="R251" s="322" t="s">
        <v>47</v>
      </c>
      <c r="S251" s="505"/>
      <c r="T251" s="505"/>
      <c r="U251" s="245">
        <f>IF(V251&lt;=0,"",(((V251-'In Productie'!$E$1)/7)+1))</f>
        <v>-95.571428571428569</v>
      </c>
      <c r="V251" s="396">
        <v>42293</v>
      </c>
      <c r="W251" s="209" t="s">
        <v>421</v>
      </c>
      <c r="X251" s="521" t="s">
        <v>437</v>
      </c>
      <c r="Y251" s="248">
        <v>60</v>
      </c>
      <c r="Z251" s="523"/>
      <c r="AA251" s="489"/>
      <c r="AB251" s="539"/>
      <c r="AC251" s="209">
        <f>IF(B251="","",(IFERROR(VLOOKUP(B251,Projecten!A$4:W$2415,5,FALSE),"niet bekend")))</f>
        <v>10</v>
      </c>
      <c r="AD251" s="213">
        <f t="shared" si="28"/>
        <v>2336</v>
      </c>
      <c r="AE251" s="266">
        <f>IF(B251="","",(IFERROR(VLOOKUP(B251,Projecten!A$4:W$2415,23,FALSE),"niet bekend")))</f>
        <v>23360</v>
      </c>
      <c r="AF251" s="266">
        <f>IF(B251="","",(IFERROR(VLOOKUP(B251,Projecten!A$4:W$2415,12,FALSE),"niet bekend")))</f>
        <v>23360</v>
      </c>
    </row>
    <row r="252" spans="2:33" x14ac:dyDescent="0.2">
      <c r="B252" s="209"/>
      <c r="AC252" s="209" t="str">
        <f>IF(B252="","",(IFERROR(VLOOKUP(B252,Projecten!A$4:W$2415,5,FALSE),"niet bekend")))</f>
        <v/>
      </c>
      <c r="AD252" s="213" t="str">
        <f t="shared" si="28"/>
        <v/>
      </c>
      <c r="AE252" s="266" t="str">
        <f>IF(B252="","",(IFERROR(VLOOKUP(B252,Projecten!A$4:W$2415,23,FALSE),"niet bekend")))</f>
        <v/>
      </c>
      <c r="AF252" s="266" t="str">
        <f>IF(B252="","",(IFERROR(VLOOKUP(B252,Projecten!A$4:W$2415,12,FALSE),"niet bekend")))</f>
        <v/>
      </c>
      <c r="AG252" s="360" t="str">
        <f t="shared" ref="AG252:AG259" si="29">IF(AD252="","",(AF252-AD252))</f>
        <v/>
      </c>
    </row>
    <row r="253" spans="2:33" x14ac:dyDescent="0.2">
      <c r="B253" s="209"/>
      <c r="AC253" s="209" t="str">
        <f>IF(B253="","",(IFERROR(VLOOKUP(B253,Projecten!A$4:W$2415,5,FALSE),"niet bekend")))</f>
        <v/>
      </c>
      <c r="AD253" s="213" t="str">
        <f t="shared" si="28"/>
        <v/>
      </c>
      <c r="AE253" s="266" t="str">
        <f>IF(B253="","",(IFERROR(VLOOKUP(B253,Projecten!A$4:W$2415,23,FALSE),"niet bekend")))</f>
        <v/>
      </c>
      <c r="AF253" s="266" t="str">
        <f>IF(B253="","",(IFERROR(VLOOKUP(B253,Projecten!A$4:W$2415,12,FALSE),"niet bekend")))</f>
        <v/>
      </c>
      <c r="AG253" s="360" t="str">
        <f t="shared" si="29"/>
        <v/>
      </c>
    </row>
    <row r="254" spans="2:33" ht="15" customHeight="1" x14ac:dyDescent="0.2">
      <c r="B254" s="272"/>
      <c r="C254" s="422"/>
      <c r="D254" s="389"/>
      <c r="E254" s="273"/>
      <c r="F254" s="424"/>
      <c r="G254" s="273"/>
      <c r="H254" s="273"/>
      <c r="I254" s="273"/>
      <c r="J254" s="501"/>
      <c r="K254" s="242"/>
      <c r="L254" s="242"/>
      <c r="M254" s="242"/>
      <c r="N254" s="322"/>
      <c r="O254" s="322"/>
      <c r="P254" s="322"/>
      <c r="Q254" s="322"/>
      <c r="R254" s="322"/>
      <c r="S254" s="505"/>
      <c r="T254" s="505"/>
      <c r="U254" s="245"/>
      <c r="V254" s="396"/>
      <c r="W254" s="209"/>
      <c r="X254" s="521"/>
      <c r="Y254" s="248"/>
      <c r="Z254" s="523"/>
      <c r="AA254" s="489"/>
      <c r="AB254" s="539"/>
      <c r="AC254" s="209" t="str">
        <f>IF(B254="","",(IFERROR(VLOOKUP(B254,Projecten!A$4:W$2415,5,FALSE),"niet bekend")))</f>
        <v/>
      </c>
      <c r="AD254" s="213" t="str">
        <f t="shared" si="28"/>
        <v/>
      </c>
      <c r="AE254" s="266" t="str">
        <f>IF(B254="","",(IFERROR(VLOOKUP(B254,Projecten!A$4:W$2415,23,FALSE),"niet bekend")))</f>
        <v/>
      </c>
      <c r="AF254" s="266" t="str">
        <f>IF(B254="","",(IFERROR(VLOOKUP(B254,Projecten!A$4:W$2415,12,FALSE),"niet bekend")))</f>
        <v/>
      </c>
      <c r="AG254" s="360" t="str">
        <f t="shared" si="29"/>
        <v/>
      </c>
    </row>
    <row r="255" spans="2:33" ht="12.75" customHeight="1" x14ac:dyDescent="0.2">
      <c r="B255" s="535">
        <v>2015125</v>
      </c>
      <c r="C255" s="422">
        <v>120312</v>
      </c>
      <c r="D255" s="540" t="s">
        <v>347</v>
      </c>
      <c r="E255" s="484" t="s">
        <v>26</v>
      </c>
      <c r="F255" s="486">
        <v>1</v>
      </c>
      <c r="G255" s="498">
        <v>2</v>
      </c>
      <c r="H255" s="498">
        <v>1</v>
      </c>
      <c r="I255" s="498">
        <v>1</v>
      </c>
      <c r="J255" s="491" t="s">
        <v>47</v>
      </c>
      <c r="K255" s="486" t="s">
        <v>189</v>
      </c>
      <c r="L255" s="486" t="s">
        <v>189</v>
      </c>
      <c r="M255" s="486" t="s">
        <v>189</v>
      </c>
      <c r="N255" s="486" t="s">
        <v>47</v>
      </c>
      <c r="O255" s="486" t="s">
        <v>47</v>
      </c>
      <c r="P255" s="486" t="s">
        <v>47</v>
      </c>
      <c r="Q255" s="486"/>
      <c r="R255" s="486" t="s">
        <v>47</v>
      </c>
      <c r="S255" s="209"/>
      <c r="T255" s="476"/>
      <c r="U255" s="245">
        <f>IF(V255&lt;=0,"",(((V255-'In Productie'!$E$1)/7)+1))</f>
        <v>-95.857142857142861</v>
      </c>
      <c r="V255" s="427">
        <v>42291</v>
      </c>
      <c r="W255" s="209" t="s">
        <v>162</v>
      </c>
      <c r="X255" s="209"/>
      <c r="Y255" s="248">
        <v>5</v>
      </c>
      <c r="Z255" s="477"/>
      <c r="AA255" s="202"/>
      <c r="AC255" s="209">
        <f>IF(B255="","",(IFERROR(VLOOKUP(B255,Projecten!A$4:W$2415,5,FALSE),"niet bekend")))</f>
        <v>1</v>
      </c>
      <c r="AD255" s="213">
        <f t="shared" si="28"/>
        <v>523</v>
      </c>
      <c r="AE255" s="266">
        <f>IF(B255="","",(IFERROR(VLOOKUP(B255,Projecten!A$4:W$2415,23,FALSE),"niet bekend")))</f>
        <v>523</v>
      </c>
      <c r="AF255" s="266">
        <f>IF(B255="","",(IFERROR(VLOOKUP(B255,Projecten!A$4:W$2415,12,FALSE),"niet bekend")))</f>
        <v>523</v>
      </c>
      <c r="AG255" s="360">
        <f t="shared" si="29"/>
        <v>0</v>
      </c>
    </row>
    <row r="256" spans="2:33" ht="12.75" customHeight="1" x14ac:dyDescent="0.2">
      <c r="B256" s="526">
        <v>2015136</v>
      </c>
      <c r="C256" s="422">
        <v>120312</v>
      </c>
      <c r="D256" s="389" t="s">
        <v>362</v>
      </c>
      <c r="E256" s="273" t="s">
        <v>26</v>
      </c>
      <c r="F256" s="424">
        <v>1</v>
      </c>
      <c r="G256" s="273">
        <v>7</v>
      </c>
      <c r="H256" s="273">
        <v>4</v>
      </c>
      <c r="I256" s="273">
        <v>3</v>
      </c>
      <c r="J256" s="501" t="s">
        <v>47</v>
      </c>
      <c r="K256" s="242" t="s">
        <v>189</v>
      </c>
      <c r="L256" s="501" t="s">
        <v>47</v>
      </c>
      <c r="M256" s="242" t="s">
        <v>189</v>
      </c>
      <c r="N256" s="242" t="s">
        <v>47</v>
      </c>
      <c r="O256" s="242" t="s">
        <v>47</v>
      </c>
      <c r="P256" s="242" t="s">
        <v>47</v>
      </c>
      <c r="Q256" s="242"/>
      <c r="R256" s="242" t="s">
        <v>47</v>
      </c>
      <c r="S256" s="245"/>
      <c r="U256" s="245">
        <f>IF(V256&lt;=0,"",(((V256-'In Productie'!$E$1)/7)+1))</f>
        <v>-95.857142857142861</v>
      </c>
      <c r="V256" s="427">
        <v>42291</v>
      </c>
      <c r="W256" s="209" t="s">
        <v>162</v>
      </c>
      <c r="X256" s="209"/>
      <c r="Y256" s="295">
        <v>13</v>
      </c>
      <c r="Z256" s="477"/>
      <c r="AA256" s="202"/>
      <c r="AC256" s="209">
        <f>IF(B256="","",(IFERROR(VLOOKUP(B256,Projecten!A$4:W$2415,5,FALSE),"niet bekend")))</f>
        <v>1</v>
      </c>
      <c r="AD256" s="213">
        <f t="shared" si="28"/>
        <v>2136</v>
      </c>
      <c r="AE256" s="266">
        <f>IF(B256="","",(IFERROR(VLOOKUP(B256,Projecten!A$4:W$2415,23,FALSE),"niet bekend")))</f>
        <v>2136</v>
      </c>
      <c r="AF256" s="266">
        <f>IF(B256="","",(IFERROR(VLOOKUP(B256,Projecten!A$4:W$2415,12,FALSE),"niet bekend")))</f>
        <v>2136</v>
      </c>
      <c r="AG256" s="360">
        <f t="shared" si="29"/>
        <v>0</v>
      </c>
    </row>
    <row r="257" spans="2:33" ht="12.75" customHeight="1" x14ac:dyDescent="0.2">
      <c r="B257" s="526">
        <v>2015141</v>
      </c>
      <c r="C257" s="422">
        <v>120312</v>
      </c>
      <c r="D257" s="389" t="s">
        <v>367</v>
      </c>
      <c r="E257" s="273" t="s">
        <v>26</v>
      </c>
      <c r="F257" s="424">
        <v>1</v>
      </c>
      <c r="G257" s="273">
        <v>9</v>
      </c>
      <c r="H257" s="273">
        <v>7</v>
      </c>
      <c r="I257" s="273">
        <v>3</v>
      </c>
      <c r="J257" s="491" t="s">
        <v>47</v>
      </c>
      <c r="K257" s="486" t="s">
        <v>189</v>
      </c>
      <c r="L257" s="486" t="s">
        <v>189</v>
      </c>
      <c r="M257" s="486" t="s">
        <v>189</v>
      </c>
      <c r="N257" s="486" t="s">
        <v>47</v>
      </c>
      <c r="O257" s="486" t="s">
        <v>47</v>
      </c>
      <c r="P257" s="486" t="s">
        <v>47</v>
      </c>
      <c r="Q257" s="486"/>
      <c r="R257" s="486" t="s">
        <v>47</v>
      </c>
      <c r="S257" s="209"/>
      <c r="T257" s="476"/>
      <c r="U257" s="245">
        <f>IF(V257&lt;=0,"",(((V257-'In Productie'!$E$1)/7)+1))</f>
        <v>-95.857142857142861</v>
      </c>
      <c r="V257" s="427">
        <v>42291</v>
      </c>
      <c r="W257" s="209" t="s">
        <v>162</v>
      </c>
      <c r="X257" s="209"/>
      <c r="Y257" s="295">
        <v>17</v>
      </c>
      <c r="Z257" s="202"/>
      <c r="AA257" s="202"/>
      <c r="AC257" s="209">
        <f>IF(B257="","",(IFERROR(VLOOKUP(B257,Projecten!A$4:W$2415,5,FALSE),"niet bekend")))</f>
        <v>1</v>
      </c>
      <c r="AD257" s="213">
        <f t="shared" si="28"/>
        <v>2622</v>
      </c>
      <c r="AE257" s="266">
        <f>IF(B257="","",(IFERROR(VLOOKUP(B257,Projecten!A$4:W$2415,23,FALSE),"niet bekend")))</f>
        <v>2622</v>
      </c>
      <c r="AF257" s="266">
        <f>IF(B257="","",(IFERROR(VLOOKUP(B257,Projecten!A$4:W$2415,12,FALSE),"niet bekend")))</f>
        <v>2622</v>
      </c>
      <c r="AG257" s="360">
        <f t="shared" si="29"/>
        <v>0</v>
      </c>
    </row>
    <row r="258" spans="2:33" ht="12.75" customHeight="1" x14ac:dyDescent="0.2">
      <c r="B258" s="526">
        <v>2015137</v>
      </c>
      <c r="C258" s="422">
        <v>120317</v>
      </c>
      <c r="D258" s="389" t="s">
        <v>363</v>
      </c>
      <c r="E258" s="273" t="s">
        <v>26</v>
      </c>
      <c r="F258" s="424">
        <v>1</v>
      </c>
      <c r="G258" s="273">
        <v>11</v>
      </c>
      <c r="H258" s="273">
        <v>5</v>
      </c>
      <c r="I258" s="273">
        <v>3</v>
      </c>
      <c r="J258" s="493" t="s">
        <v>47</v>
      </c>
      <c r="K258" s="254" t="s">
        <v>189</v>
      </c>
      <c r="L258" s="254" t="s">
        <v>189</v>
      </c>
      <c r="M258" s="254" t="s">
        <v>189</v>
      </c>
      <c r="N258" s="254" t="s">
        <v>47</v>
      </c>
      <c r="O258" s="254" t="s">
        <v>47</v>
      </c>
      <c r="P258" s="254" t="s">
        <v>47</v>
      </c>
      <c r="R258" s="254" t="s">
        <v>47</v>
      </c>
      <c r="S258" s="209"/>
      <c r="T258" s="476"/>
      <c r="U258" s="245">
        <f>IF(V258&lt;=0,"",(((V258-'In Productie'!$E$1)/7)+1))</f>
        <v>-95.714285714285708</v>
      </c>
      <c r="V258" s="427">
        <v>42292</v>
      </c>
      <c r="W258" s="209" t="s">
        <v>162</v>
      </c>
      <c r="X258" s="209"/>
      <c r="Y258" s="295">
        <v>19</v>
      </c>
      <c r="Z258" s="477"/>
      <c r="AA258" s="478"/>
      <c r="AC258" s="209">
        <f>IF(B258="","",(IFERROR(VLOOKUP(B258,Projecten!A$4:W$2415,5,FALSE),"niet bekend")))</f>
        <v>1</v>
      </c>
      <c r="AD258" s="213">
        <f t="shared" si="28"/>
        <v>2484</v>
      </c>
      <c r="AE258" s="266">
        <f>IF(B258="","",(IFERROR(VLOOKUP(B258,Projecten!A$4:W$2415,23,FALSE),"niet bekend")))</f>
        <v>2484</v>
      </c>
      <c r="AF258" s="266">
        <f>IF(B258="","",(IFERROR(VLOOKUP(B258,Projecten!A$4:W$2415,12,FALSE),"niet bekend")))</f>
        <v>2484</v>
      </c>
      <c r="AG258" s="360">
        <f t="shared" si="29"/>
        <v>0</v>
      </c>
    </row>
    <row r="259" spans="2:33" ht="12.75" customHeight="1" x14ac:dyDescent="0.2">
      <c r="B259" s="526">
        <v>2015140</v>
      </c>
      <c r="C259" s="422">
        <v>120317</v>
      </c>
      <c r="D259" s="389" t="s">
        <v>366</v>
      </c>
      <c r="E259" s="273" t="s">
        <v>26</v>
      </c>
      <c r="F259" s="424">
        <v>1</v>
      </c>
      <c r="G259" s="273">
        <v>10</v>
      </c>
      <c r="H259" s="273">
        <v>8</v>
      </c>
      <c r="I259" s="273">
        <v>3</v>
      </c>
      <c r="J259" s="491" t="s">
        <v>47</v>
      </c>
      <c r="K259" s="486" t="s">
        <v>189</v>
      </c>
      <c r="L259" s="491" t="s">
        <v>47</v>
      </c>
      <c r="M259" s="486" t="s">
        <v>189</v>
      </c>
      <c r="N259" s="486" t="s">
        <v>47</v>
      </c>
      <c r="O259" s="486" t="s">
        <v>47</v>
      </c>
      <c r="P259" s="486" t="s">
        <v>47</v>
      </c>
      <c r="Q259" s="486"/>
      <c r="R259" s="486" t="s">
        <v>47</v>
      </c>
      <c r="S259" s="209"/>
      <c r="T259" s="476"/>
      <c r="U259" s="245">
        <f>IF(V259&lt;=0,"",(((V259-'In Productie'!$E$1)/7)+1))</f>
        <v>-95.714285714285708</v>
      </c>
      <c r="V259" s="427">
        <v>42292</v>
      </c>
      <c r="W259" s="209" t="s">
        <v>162</v>
      </c>
      <c r="X259" s="209"/>
      <c r="Y259" s="295">
        <v>18</v>
      </c>
      <c r="Z259" s="477"/>
      <c r="AA259" s="202"/>
      <c r="AC259" s="209">
        <f>IF(B259="","",(IFERROR(VLOOKUP(B259,Projecten!A$4:W$2415,5,FALSE),"niet bekend")))</f>
        <v>1</v>
      </c>
      <c r="AD259" s="213">
        <f t="shared" si="28"/>
        <v>3060</v>
      </c>
      <c r="AE259" s="266">
        <f>IF(B259="","",(IFERROR(VLOOKUP(B259,Projecten!A$4:W$2415,23,FALSE),"niet bekend")))</f>
        <v>3060</v>
      </c>
      <c r="AF259" s="266">
        <f>IF(B259="","",(IFERROR(VLOOKUP(B259,Projecten!A$4:W$2415,12,FALSE),"niet bekend")))</f>
        <v>3060</v>
      </c>
      <c r="AG259" s="360">
        <f t="shared" si="29"/>
        <v>0</v>
      </c>
    </row>
    <row r="260" spans="2:33" s="312" customFormat="1" ht="12.75" customHeight="1" x14ac:dyDescent="0.2">
      <c r="B260" s="541"/>
      <c r="C260" s="542"/>
      <c r="D260" s="543"/>
      <c r="E260" s="543"/>
      <c r="F260" s="544"/>
      <c r="G260" s="543"/>
      <c r="H260" s="543"/>
      <c r="I260" s="543"/>
      <c r="J260" s="302"/>
      <c r="K260" s="302"/>
      <c r="L260" s="302"/>
      <c r="M260" s="302"/>
      <c r="N260" s="302"/>
      <c r="O260" s="302"/>
      <c r="P260" s="302"/>
      <c r="Q260" s="302"/>
      <c r="R260" s="302"/>
      <c r="S260" s="545"/>
      <c r="T260" s="545"/>
      <c r="U260" s="408"/>
      <c r="V260" s="305"/>
      <c r="W260" s="546"/>
      <c r="X260" s="546"/>
      <c r="Y260" s="547"/>
      <c r="Z260" s="548"/>
      <c r="AA260" s="308"/>
      <c r="AD260" s="311"/>
      <c r="AE260" s="311"/>
      <c r="AF260" s="311"/>
      <c r="AG260" s="412"/>
    </row>
    <row r="261" spans="2:33" s="236" customFormat="1" ht="12.75" customHeight="1" x14ac:dyDescent="0.2">
      <c r="B261" s="372">
        <v>43</v>
      </c>
      <c r="C261" s="373"/>
      <c r="D261" s="374">
        <f>SUM(G261:I261)</f>
        <v>278</v>
      </c>
      <c r="E261" s="375"/>
      <c r="F261" s="376">
        <f>SUM(F262:F277)</f>
        <v>21</v>
      </c>
      <c r="G261" s="375">
        <f>SUM(G263:G276)</f>
        <v>127</v>
      </c>
      <c r="H261" s="375">
        <f>SUM(H263:H276)</f>
        <v>80</v>
      </c>
      <c r="I261" s="375">
        <f>SUM(I263:I276)</f>
        <v>71</v>
      </c>
      <c r="J261" s="376"/>
      <c r="K261" s="376"/>
      <c r="L261" s="376"/>
      <c r="M261" s="376"/>
      <c r="N261" s="376"/>
      <c r="O261" s="376"/>
      <c r="P261" s="376"/>
      <c r="Q261" s="376"/>
      <c r="R261" s="376"/>
      <c r="S261" s="377">
        <v>43</v>
      </c>
      <c r="T261" s="377"/>
      <c r="U261" s="420"/>
      <c r="V261" s="378"/>
      <c r="W261" s="380"/>
      <c r="X261" s="380">
        <f>SUM(Y261:Y277)</f>
        <v>278.25</v>
      </c>
      <c r="Y261" s="231"/>
      <c r="Z261" s="463">
        <f>'In Productie'!$AB$1+19+19+38+19</f>
        <v>495</v>
      </c>
      <c r="AA261" s="232">
        <f>X261-Z261</f>
        <v>-216.75</v>
      </c>
      <c r="AD261" s="235">
        <f>SUM(AD262:AD277)</f>
        <v>44628</v>
      </c>
      <c r="AE261" s="235"/>
      <c r="AF261" s="235"/>
      <c r="AG261" s="384"/>
    </row>
    <row r="262" spans="2:33" ht="12.75" customHeight="1" x14ac:dyDescent="0.2">
      <c r="B262" s="320"/>
      <c r="C262" s="503"/>
      <c r="D262" s="504" t="s">
        <v>435</v>
      </c>
      <c r="E262" s="318"/>
      <c r="F262" s="322"/>
      <c r="G262" s="318"/>
      <c r="H262" s="318"/>
      <c r="I262" s="318"/>
      <c r="J262" s="322"/>
      <c r="K262" s="322"/>
      <c r="L262" s="322"/>
      <c r="M262" s="322"/>
      <c r="N262" s="322"/>
      <c r="O262" s="322"/>
      <c r="P262" s="322"/>
      <c r="Q262" s="322"/>
      <c r="R262" s="322"/>
      <c r="S262" s="505"/>
      <c r="T262" s="505"/>
      <c r="U262" s="506"/>
      <c r="V262" s="507"/>
      <c r="W262" s="508"/>
      <c r="X262" s="508"/>
      <c r="Y262" s="482">
        <v>8.25</v>
      </c>
      <c r="Z262" s="523"/>
      <c r="AA262" s="489"/>
      <c r="AC262" s="209" t="str">
        <f>IF(B262="","",(IFERROR(VLOOKUP(B262,Projecten!A$4:W$2415,5,FALSE),"niet bekend")))</f>
        <v/>
      </c>
      <c r="AD262" s="213" t="str">
        <f t="shared" ref="AD262:AD276" si="30">IF(AC262="","",(F262/AC262*AF262))</f>
        <v/>
      </c>
      <c r="AE262" s="266" t="str">
        <f>IF(B262="","",(IFERROR(VLOOKUP(B262,Projecten!A$4:W$2415,23,FALSE),"niet bekend")))</f>
        <v/>
      </c>
      <c r="AF262" s="266" t="str">
        <f>IF(B262="","",(IFERROR(VLOOKUP(B262,Projecten!A$4:W$2415,12,FALSE),"niet bekend")))</f>
        <v/>
      </c>
      <c r="AG262" s="360" t="str">
        <f>IF(AD262="","",(AF262-AD262))</f>
        <v/>
      </c>
    </row>
    <row r="263" spans="2:33" ht="12.75" customHeight="1" x14ac:dyDescent="0.2">
      <c r="B263" s="526">
        <v>2015145</v>
      </c>
      <c r="C263" s="422" t="s">
        <v>406</v>
      </c>
      <c r="D263" s="389" t="s">
        <v>393</v>
      </c>
      <c r="E263" s="273" t="s">
        <v>26</v>
      </c>
      <c r="F263" s="424">
        <v>1</v>
      </c>
      <c r="G263" s="273">
        <v>6</v>
      </c>
      <c r="H263" s="273">
        <v>4</v>
      </c>
      <c r="I263" s="273">
        <v>4</v>
      </c>
      <c r="J263" s="501" t="s">
        <v>47</v>
      </c>
      <c r="K263" s="242" t="s">
        <v>189</v>
      </c>
      <c r="L263" s="242" t="s">
        <v>189</v>
      </c>
      <c r="M263" s="242" t="s">
        <v>189</v>
      </c>
      <c r="N263" s="322" t="s">
        <v>47</v>
      </c>
      <c r="O263" s="322" t="s">
        <v>47</v>
      </c>
      <c r="P263" s="322" t="s">
        <v>47</v>
      </c>
      <c r="Q263" s="322"/>
      <c r="R263" s="322" t="s">
        <v>47</v>
      </c>
      <c r="S263" s="505"/>
      <c r="T263" s="505"/>
      <c r="U263" s="245">
        <f>IF(V263&lt;=0,"",(((V263-'In Productie'!$E$1)/7)+1))</f>
        <v>-95.571428571428569</v>
      </c>
      <c r="V263" s="396">
        <v>42293</v>
      </c>
      <c r="W263" s="209" t="s">
        <v>421</v>
      </c>
      <c r="X263" s="521" t="s">
        <v>436</v>
      </c>
      <c r="Y263" s="248">
        <v>15</v>
      </c>
      <c r="Z263" s="523"/>
      <c r="AA263" s="489"/>
      <c r="AB263" s="539"/>
      <c r="AC263" s="209">
        <f>IF(B263="","",(IFERROR(VLOOKUP(B263,Projecten!A$4:W$2415,5,FALSE),"niet bekend")))</f>
        <v>10</v>
      </c>
      <c r="AD263" s="213">
        <f t="shared" si="30"/>
        <v>2336</v>
      </c>
      <c r="AE263" s="266">
        <f>IF(B263="","",(IFERROR(VLOOKUP(B263,Projecten!A$4:W$2415,23,FALSE),"niet bekend")))</f>
        <v>23360</v>
      </c>
      <c r="AF263" s="266">
        <f>IF(B263="","",(IFERROR(VLOOKUP(B263,Projecten!A$4:W$2415,12,FALSE),"niet bekend")))</f>
        <v>23360</v>
      </c>
    </row>
    <row r="264" spans="2:33" ht="12.75" customHeight="1" x14ac:dyDescent="0.2">
      <c r="B264" s="526">
        <v>2015156</v>
      </c>
      <c r="C264" s="422">
        <v>120316</v>
      </c>
      <c r="D264" s="389" t="s">
        <v>420</v>
      </c>
      <c r="E264" s="273" t="s">
        <v>26</v>
      </c>
      <c r="F264" s="424">
        <v>5</v>
      </c>
      <c r="G264" s="273">
        <v>20</v>
      </c>
      <c r="H264" s="273">
        <v>10</v>
      </c>
      <c r="I264" s="273">
        <v>20</v>
      </c>
      <c r="J264" s="501" t="s">
        <v>47</v>
      </c>
      <c r="K264" s="242" t="s">
        <v>189</v>
      </c>
      <c r="L264" s="242" t="s">
        <v>189</v>
      </c>
      <c r="M264" s="242" t="s">
        <v>189</v>
      </c>
      <c r="N264" s="322" t="s">
        <v>47</v>
      </c>
      <c r="O264" s="322" t="s">
        <v>47</v>
      </c>
      <c r="P264" s="322" t="s">
        <v>47</v>
      </c>
      <c r="Q264" s="322"/>
      <c r="R264" s="322" t="s">
        <v>47</v>
      </c>
      <c r="S264" s="505"/>
      <c r="T264" s="505"/>
      <c r="U264" s="245">
        <f>IF(V264&lt;=0,"",(((V264-'In Productie'!$E$1)/7)+1))</f>
        <v>-94.714285714285708</v>
      </c>
      <c r="V264" s="396">
        <v>42299</v>
      </c>
      <c r="W264" s="209" t="s">
        <v>310</v>
      </c>
      <c r="X264" s="549">
        <v>42298</v>
      </c>
      <c r="Y264" s="248">
        <v>60</v>
      </c>
      <c r="Z264" s="523"/>
      <c r="AA264" s="489"/>
      <c r="AB264" s="539"/>
      <c r="AC264" s="209">
        <f>IF(B264="","",(IFERROR(VLOOKUP(B264,Projecten!A$4:W$2415,5,FALSE),"niet bekend")))</f>
        <v>5</v>
      </c>
      <c r="AD264" s="213">
        <f t="shared" si="30"/>
        <v>9100</v>
      </c>
      <c r="AE264" s="266">
        <f>IF(B264="","",(IFERROR(VLOOKUP(B264,Projecten!A$4:W$2415,23,FALSE),"niet bekend")))</f>
        <v>9100</v>
      </c>
      <c r="AF264" s="266">
        <f>IF(B264="","",(IFERROR(VLOOKUP(B264,Projecten!A$4:W$2415,12,FALSE),"niet bekend")))</f>
        <v>9100</v>
      </c>
      <c r="AG264" s="360">
        <f t="shared" ref="AG264:AG269" si="31">IF(AD264="","",(AF264-AD264))</f>
        <v>0</v>
      </c>
    </row>
    <row r="265" spans="2:33" ht="12.75" customHeight="1" x14ac:dyDescent="0.2">
      <c r="B265" s="526">
        <v>2015142</v>
      </c>
      <c r="C265" s="422">
        <v>120318</v>
      </c>
      <c r="D265" s="389" t="s">
        <v>368</v>
      </c>
      <c r="E265" s="273" t="s">
        <v>26</v>
      </c>
      <c r="F265" s="424">
        <v>1</v>
      </c>
      <c r="G265" s="273">
        <v>8</v>
      </c>
      <c r="H265" s="273">
        <v>5</v>
      </c>
      <c r="I265" s="273">
        <v>3</v>
      </c>
      <c r="J265" s="493" t="s">
        <v>47</v>
      </c>
      <c r="K265" s="254" t="s">
        <v>189</v>
      </c>
      <c r="L265" s="254" t="s">
        <v>189</v>
      </c>
      <c r="M265" s="254" t="s">
        <v>189</v>
      </c>
      <c r="N265" s="254" t="s">
        <v>47</v>
      </c>
      <c r="O265" s="254" t="s">
        <v>47</v>
      </c>
      <c r="P265" s="254" t="s">
        <v>47</v>
      </c>
      <c r="R265" s="254" t="s">
        <v>47</v>
      </c>
      <c r="S265" s="209"/>
      <c r="T265" s="476"/>
      <c r="U265" s="245">
        <f>IF(V265&lt;=0,"",(((V265-'In Productie'!$E$1)/7)+1))</f>
        <v>-95.142857142857139</v>
      </c>
      <c r="V265" s="427">
        <v>42296</v>
      </c>
      <c r="W265" s="209" t="s">
        <v>162</v>
      </c>
      <c r="X265" s="209"/>
      <c r="Y265" s="295">
        <v>14</v>
      </c>
      <c r="Z265" s="477"/>
      <c r="AA265" s="478"/>
      <c r="AC265" s="209">
        <f>IF(B265="","",(IFERROR(VLOOKUP(B265,Projecten!A$4:W$2415,5,FALSE),"niet bekend")))</f>
        <v>1</v>
      </c>
      <c r="AD265" s="213">
        <f t="shared" si="30"/>
        <v>1961</v>
      </c>
      <c r="AE265" s="266">
        <f>IF(B265="","",(IFERROR(VLOOKUP(B265,Projecten!A$4:W$2415,23,FALSE),"niet bekend")))</f>
        <v>1961</v>
      </c>
      <c r="AF265" s="266">
        <f>IF(B265="","",(IFERROR(VLOOKUP(B265,Projecten!A$4:W$2415,12,FALSE),"niet bekend")))</f>
        <v>1961</v>
      </c>
      <c r="AG265" s="360">
        <f t="shared" si="31"/>
        <v>0</v>
      </c>
    </row>
    <row r="266" spans="2:33" ht="12.75" customHeight="1" x14ac:dyDescent="0.2">
      <c r="B266" s="526">
        <v>2015143</v>
      </c>
      <c r="C266" s="550">
        <v>120318</v>
      </c>
      <c r="D266" s="551" t="s">
        <v>371</v>
      </c>
      <c r="E266" s="552" t="s">
        <v>26</v>
      </c>
      <c r="F266" s="553">
        <v>1</v>
      </c>
      <c r="G266" s="552">
        <v>8</v>
      </c>
      <c r="H266" s="552">
        <v>5</v>
      </c>
      <c r="I266" s="552">
        <v>3</v>
      </c>
      <c r="J266" s="554" t="s">
        <v>47</v>
      </c>
      <c r="K266" s="555" t="s">
        <v>47</v>
      </c>
      <c r="L266" s="556" t="s">
        <v>189</v>
      </c>
      <c r="M266" s="556" t="s">
        <v>189</v>
      </c>
      <c r="N266" s="556" t="s">
        <v>47</v>
      </c>
      <c r="O266" s="556" t="s">
        <v>47</v>
      </c>
      <c r="P266" s="556" t="s">
        <v>47</v>
      </c>
      <c r="Q266" s="556"/>
      <c r="R266" s="556" t="s">
        <v>47</v>
      </c>
      <c r="S266" s="557"/>
      <c r="T266" s="558"/>
      <c r="U266" s="245">
        <f>IF(V266&lt;=0,"",(((V266-'In Productie'!$E$1)/7)+1))</f>
        <v>-95.142857142857139</v>
      </c>
      <c r="V266" s="427">
        <v>42296</v>
      </c>
      <c r="W266" s="557" t="s">
        <v>162</v>
      </c>
      <c r="X266" s="557"/>
      <c r="Y266" s="559">
        <v>16</v>
      </c>
      <c r="Z266" s="477"/>
      <c r="AA266" s="478"/>
      <c r="AC266" s="209">
        <f>IF(B266="","",(IFERROR(VLOOKUP(B266,Projecten!A$4:W$2415,5,FALSE),"niet bekend")))</f>
        <v>1</v>
      </c>
      <c r="AD266" s="213">
        <f t="shared" si="30"/>
        <v>2517</v>
      </c>
      <c r="AE266" s="266">
        <f>IF(B266="","",(IFERROR(VLOOKUP(B266,Projecten!A$4:W$2415,23,FALSE),"niet bekend")))</f>
        <v>2517</v>
      </c>
      <c r="AF266" s="266">
        <f>IF(B266="","",(IFERROR(VLOOKUP(B266,Projecten!A$4:W$2415,12,FALSE),"niet bekend")))</f>
        <v>2517</v>
      </c>
      <c r="AG266" s="360">
        <f t="shared" si="31"/>
        <v>0</v>
      </c>
    </row>
    <row r="267" spans="2:33" ht="12.75" customHeight="1" x14ac:dyDescent="0.2">
      <c r="B267" s="526">
        <v>2015153</v>
      </c>
      <c r="C267" s="560">
        <v>120319</v>
      </c>
      <c r="D267" s="561" t="s">
        <v>383</v>
      </c>
      <c r="E267" s="562" t="s">
        <v>26</v>
      </c>
      <c r="F267" s="563">
        <v>1</v>
      </c>
      <c r="G267" s="562">
        <v>2</v>
      </c>
      <c r="H267" s="562">
        <v>1</v>
      </c>
      <c r="I267" s="562">
        <v>1</v>
      </c>
      <c r="J267" s="564" t="s">
        <v>47</v>
      </c>
      <c r="K267" s="565" t="s">
        <v>189</v>
      </c>
      <c r="L267" s="565" t="s">
        <v>189</v>
      </c>
      <c r="M267" s="565" t="s">
        <v>189</v>
      </c>
      <c r="N267" s="565" t="s">
        <v>47</v>
      </c>
      <c r="O267" s="565" t="s">
        <v>47</v>
      </c>
      <c r="P267" s="565" t="s">
        <v>47</v>
      </c>
      <c r="Q267" s="565"/>
      <c r="R267" s="565" t="s">
        <v>47</v>
      </c>
      <c r="S267" s="566"/>
      <c r="T267" s="567"/>
      <c r="U267" s="568">
        <f>IF(V267&lt;=0,"",(((V267-'In Productie'!$E$1)/7)+1))</f>
        <v>-95.142857142857139</v>
      </c>
      <c r="V267" s="569">
        <v>42296</v>
      </c>
      <c r="W267" s="566" t="s">
        <v>162</v>
      </c>
      <c r="X267" s="566"/>
      <c r="Y267" s="570">
        <v>5</v>
      </c>
      <c r="Z267" s="571"/>
      <c r="AA267" s="202"/>
      <c r="AC267" s="209">
        <f>IF(B267="","",(IFERROR(VLOOKUP(B267,Projecten!A$4:W$2415,5,FALSE),"niet bekend")))</f>
        <v>1</v>
      </c>
      <c r="AD267" s="213">
        <f t="shared" si="30"/>
        <v>523</v>
      </c>
      <c r="AE267" s="266">
        <f>IF(B267="","",(IFERROR(VLOOKUP(B267,Projecten!A$4:W$2415,23,FALSE),"niet bekend")))</f>
        <v>523</v>
      </c>
      <c r="AF267" s="266">
        <f>IF(B267="","",(IFERROR(VLOOKUP(B267,Projecten!A$4:W$2415,12,FALSE),"niet bekend")))</f>
        <v>523</v>
      </c>
      <c r="AG267" s="360">
        <f t="shared" si="31"/>
        <v>0</v>
      </c>
    </row>
    <row r="268" spans="2:33" ht="12.75" customHeight="1" x14ac:dyDescent="0.2">
      <c r="B268" s="526">
        <v>2015144</v>
      </c>
      <c r="C268" s="572">
        <v>120319</v>
      </c>
      <c r="D268" s="573" t="s">
        <v>372</v>
      </c>
      <c r="E268" s="574" t="s">
        <v>26</v>
      </c>
      <c r="F268" s="575">
        <v>1</v>
      </c>
      <c r="G268" s="574">
        <v>2</v>
      </c>
      <c r="H268" s="574">
        <v>1</v>
      </c>
      <c r="I268" s="574">
        <v>1</v>
      </c>
      <c r="J268" s="576" t="s">
        <v>47</v>
      </c>
      <c r="K268" s="577" t="s">
        <v>189</v>
      </c>
      <c r="L268" s="577" t="s">
        <v>189</v>
      </c>
      <c r="M268" s="577" t="s">
        <v>189</v>
      </c>
      <c r="N268" s="577" t="s">
        <v>47</v>
      </c>
      <c r="O268" s="577" t="s">
        <v>47</v>
      </c>
      <c r="P268" s="577" t="s">
        <v>47</v>
      </c>
      <c r="Q268" s="577"/>
      <c r="R268" s="577" t="s">
        <v>47</v>
      </c>
      <c r="S268" s="578"/>
      <c r="T268" s="579"/>
      <c r="U268" s="580">
        <f>IF(V268&lt;=0,"",(((V268-'In Productie'!$E$1)/7)+1))</f>
        <v>-95.142857142857139</v>
      </c>
      <c r="V268" s="581">
        <v>42296</v>
      </c>
      <c r="W268" s="578" t="s">
        <v>162</v>
      </c>
      <c r="X268" s="578"/>
      <c r="Y268" s="582">
        <v>4</v>
      </c>
      <c r="Z268" s="477"/>
      <c r="AA268" s="478"/>
      <c r="AC268" s="209">
        <f>IF(B268="","",(IFERROR(VLOOKUP(B268,Projecten!A$4:W$2415,5,FALSE),"niet bekend")))</f>
        <v>1</v>
      </c>
      <c r="AD268" s="213">
        <f t="shared" si="30"/>
        <v>584</v>
      </c>
      <c r="AE268" s="266">
        <f>IF(B268="","",(IFERROR(VLOOKUP(B268,Projecten!A$4:W$2415,23,FALSE),"niet bekend")))</f>
        <v>584</v>
      </c>
      <c r="AF268" s="266">
        <f>IF(B268="","",(IFERROR(VLOOKUP(B268,Projecten!A$4:W$2415,12,FALSE),"niet bekend")))</f>
        <v>584</v>
      </c>
      <c r="AG268" s="360">
        <f t="shared" si="31"/>
        <v>0</v>
      </c>
    </row>
    <row r="269" spans="2:33" ht="12.75" customHeight="1" x14ac:dyDescent="0.2">
      <c r="B269" s="526">
        <v>2015147</v>
      </c>
      <c r="C269" s="422">
        <v>120319</v>
      </c>
      <c r="D269" s="389" t="s">
        <v>375</v>
      </c>
      <c r="E269" s="273" t="s">
        <v>26</v>
      </c>
      <c r="F269" s="424">
        <v>1</v>
      </c>
      <c r="G269" s="273">
        <v>8</v>
      </c>
      <c r="H269" s="273">
        <v>5</v>
      </c>
      <c r="I269" s="273">
        <v>3</v>
      </c>
      <c r="J269" s="501" t="s">
        <v>47</v>
      </c>
      <c r="K269" s="254" t="s">
        <v>189</v>
      </c>
      <c r="L269" s="254" t="s">
        <v>189</v>
      </c>
      <c r="M269" s="254" t="s">
        <v>189</v>
      </c>
      <c r="N269" s="254" t="s">
        <v>47</v>
      </c>
      <c r="O269" s="254" t="s">
        <v>47</v>
      </c>
      <c r="P269" s="254" t="s">
        <v>47</v>
      </c>
      <c r="R269" s="254" t="s">
        <v>47</v>
      </c>
      <c r="S269" s="209"/>
      <c r="T269" s="476"/>
      <c r="U269" s="245">
        <f>IF(V269&lt;=0,"",(((V269-'In Productie'!$E$1)/7)+1))</f>
        <v>-95.142857142857139</v>
      </c>
      <c r="V269" s="583">
        <v>42296</v>
      </c>
      <c r="W269" s="209" t="s">
        <v>162</v>
      </c>
      <c r="X269" s="209"/>
      <c r="Y269" s="295">
        <v>15</v>
      </c>
      <c r="Z269" s="477"/>
      <c r="AA269" s="478"/>
      <c r="AC269" s="209">
        <f>IF(B269="","",(IFERROR(VLOOKUP(B269,Projecten!A$4:W$2415,5,FALSE),"niet bekend")))</f>
        <v>1</v>
      </c>
      <c r="AD269" s="213">
        <f t="shared" si="30"/>
        <v>2000</v>
      </c>
      <c r="AE269" s="266">
        <f>IF(B269="","",(IFERROR(VLOOKUP(B269,Projecten!A$4:W$2415,23,FALSE),"niet bekend")))</f>
        <v>2000</v>
      </c>
      <c r="AF269" s="266">
        <f>IF(B269="","",(IFERROR(VLOOKUP(B269,Projecten!A$4:W$2415,12,FALSE),"niet bekend")))</f>
        <v>2000</v>
      </c>
      <c r="AG269" s="360">
        <f t="shared" si="31"/>
        <v>0</v>
      </c>
    </row>
    <row r="270" spans="2:33" ht="12.75" customHeight="1" x14ac:dyDescent="0.2">
      <c r="B270" s="272">
        <v>2015145</v>
      </c>
      <c r="C270" s="422">
        <v>120323</v>
      </c>
      <c r="D270" s="389" t="s">
        <v>425</v>
      </c>
      <c r="E270" s="273" t="s">
        <v>26</v>
      </c>
      <c r="F270" s="424">
        <v>4</v>
      </c>
      <c r="G270" s="273">
        <v>24</v>
      </c>
      <c r="H270" s="273">
        <v>20</v>
      </c>
      <c r="I270" s="273">
        <v>20</v>
      </c>
      <c r="J270" s="501" t="s">
        <v>47</v>
      </c>
      <c r="K270" s="242" t="s">
        <v>189</v>
      </c>
      <c r="L270" s="242" t="s">
        <v>189</v>
      </c>
      <c r="M270" s="242" t="s">
        <v>189</v>
      </c>
      <c r="N270" s="322" t="s">
        <v>47</v>
      </c>
      <c r="O270" s="322" t="s">
        <v>47</v>
      </c>
      <c r="P270" s="322" t="s">
        <v>47</v>
      </c>
      <c r="Q270" s="322"/>
      <c r="R270" s="322" t="s">
        <v>47</v>
      </c>
      <c r="S270" s="505"/>
      <c r="T270" s="505"/>
      <c r="U270" s="245">
        <f>IF(V270&lt;=0,"",(((V270-'In Productie'!$E$1)/7)+1))</f>
        <v>-94.142857142857139</v>
      </c>
      <c r="V270" s="520">
        <v>42303</v>
      </c>
      <c r="W270" s="209" t="s">
        <v>421</v>
      </c>
      <c r="X270" s="521" t="s">
        <v>454</v>
      </c>
      <c r="Y270" s="295">
        <v>52</v>
      </c>
      <c r="Z270" s="523"/>
      <c r="AA270" s="489"/>
      <c r="AB270" s="539"/>
      <c r="AC270" s="209">
        <f>IF(B270="","",(IFERROR(VLOOKUP(B270,Projecten!A$4:W$2415,5,FALSE),"niet bekend")))</f>
        <v>10</v>
      </c>
      <c r="AD270" s="213">
        <f t="shared" si="30"/>
        <v>9344</v>
      </c>
      <c r="AE270" s="266">
        <f>IF(B270="","",(IFERROR(VLOOKUP(B270,Projecten!A$4:W$2415,23,FALSE),"niet bekend")))</f>
        <v>23360</v>
      </c>
      <c r="AF270" s="266">
        <f>IF(B270="","",(IFERROR(VLOOKUP(B270,Projecten!A$4:W$2415,12,FALSE),"niet bekend")))</f>
        <v>23360</v>
      </c>
    </row>
    <row r="271" spans="2:33" ht="12.75" customHeight="1" x14ac:dyDescent="0.2">
      <c r="B271" s="526">
        <v>2015148</v>
      </c>
      <c r="C271" s="422">
        <v>120325</v>
      </c>
      <c r="D271" s="389" t="s">
        <v>376</v>
      </c>
      <c r="E271" s="273" t="s">
        <v>26</v>
      </c>
      <c r="F271" s="424">
        <v>1</v>
      </c>
      <c r="G271" s="273">
        <v>9</v>
      </c>
      <c r="H271" s="273">
        <v>6</v>
      </c>
      <c r="I271" s="273">
        <v>3</v>
      </c>
      <c r="J271" s="501" t="s">
        <v>47</v>
      </c>
      <c r="K271" s="254" t="s">
        <v>189</v>
      </c>
      <c r="L271" s="254" t="s">
        <v>189</v>
      </c>
      <c r="M271" s="254" t="s">
        <v>189</v>
      </c>
      <c r="N271" s="254" t="s">
        <v>47</v>
      </c>
      <c r="O271" s="254" t="s">
        <v>47</v>
      </c>
      <c r="P271" s="254" t="s">
        <v>47</v>
      </c>
      <c r="R271" s="254" t="s">
        <v>47</v>
      </c>
      <c r="S271" s="209"/>
      <c r="T271" s="476"/>
      <c r="U271" s="245">
        <f>IF(V271&lt;=0,"",(((V271-'In Productie'!$E$1)/7)+1))</f>
        <v>-94.857142857142861</v>
      </c>
      <c r="V271" s="427">
        <v>42298</v>
      </c>
      <c r="W271" s="209" t="s">
        <v>162</v>
      </c>
      <c r="X271" s="209"/>
      <c r="Y271" s="295">
        <v>15</v>
      </c>
      <c r="Z271" s="477"/>
      <c r="AA271" s="478"/>
      <c r="AC271" s="209">
        <f>IF(B271="","",(IFERROR(VLOOKUP(B271,Projecten!A$4:W$2415,5,FALSE),"niet bekend")))</f>
        <v>1</v>
      </c>
      <c r="AD271" s="213">
        <f t="shared" si="30"/>
        <v>2545</v>
      </c>
      <c r="AE271" s="266">
        <f>IF(B271="","",(IFERROR(VLOOKUP(B271,Projecten!A$4:W$2415,23,FALSE),"niet bekend")))</f>
        <v>2545</v>
      </c>
      <c r="AF271" s="266">
        <f>IF(B271="","",(IFERROR(VLOOKUP(B271,Projecten!A$4:W$2415,12,FALSE),"niet bekend")))</f>
        <v>2545</v>
      </c>
      <c r="AG271" s="360">
        <f t="shared" ref="AG271:AG276" si="32">IF(AD271="","",(AF271-AD271))</f>
        <v>0</v>
      </c>
    </row>
    <row r="272" spans="2:33" s="578" customFormat="1" ht="12.75" customHeight="1" x14ac:dyDescent="0.2">
      <c r="B272" s="526">
        <v>2015149</v>
      </c>
      <c r="C272" s="560">
        <v>120325</v>
      </c>
      <c r="D272" s="561" t="s">
        <v>442</v>
      </c>
      <c r="E272" s="562" t="s">
        <v>26</v>
      </c>
      <c r="F272" s="563">
        <v>1</v>
      </c>
      <c r="G272" s="562">
        <v>8</v>
      </c>
      <c r="H272" s="562">
        <v>5</v>
      </c>
      <c r="I272" s="562">
        <v>3</v>
      </c>
      <c r="J272" s="564" t="s">
        <v>47</v>
      </c>
      <c r="K272" s="564" t="s">
        <v>47</v>
      </c>
      <c r="L272" s="565" t="s">
        <v>189</v>
      </c>
      <c r="M272" s="565" t="s">
        <v>189</v>
      </c>
      <c r="N272" s="565" t="s">
        <v>47</v>
      </c>
      <c r="O272" s="565" t="s">
        <v>47</v>
      </c>
      <c r="P272" s="565" t="s">
        <v>47</v>
      </c>
      <c r="Q272" s="565"/>
      <c r="R272" s="565" t="s">
        <v>47</v>
      </c>
      <c r="S272" s="566"/>
      <c r="T272" s="567"/>
      <c r="U272" s="568">
        <f>IF(V272&lt;=0,"",(((V272-'In Productie'!$E$1)/7)+1))</f>
        <v>-94.857142857142861</v>
      </c>
      <c r="V272" s="584">
        <v>42298</v>
      </c>
      <c r="W272" s="566" t="s">
        <v>162</v>
      </c>
      <c r="X272" s="566"/>
      <c r="Y272" s="570">
        <v>16</v>
      </c>
      <c r="Z272" s="585" t="s">
        <v>439</v>
      </c>
      <c r="AA272" s="585"/>
      <c r="AC272" s="209">
        <f>IF(B272="","",(IFERROR(VLOOKUP(B272,Projecten!A$4:W$2415,5,FALSE),"niet bekend")))</f>
        <v>1</v>
      </c>
      <c r="AD272" s="213">
        <f t="shared" si="30"/>
        <v>2912</v>
      </c>
      <c r="AE272" s="266">
        <f>IF(B272="","",(IFERROR(VLOOKUP(B272,Projecten!A$4:W$2415,23,FALSE),"niet bekend")))</f>
        <v>2912</v>
      </c>
      <c r="AF272" s="266">
        <f>IF(B272="","",(IFERROR(VLOOKUP(B272,Projecten!A$4:W$2415,12,FALSE),"niet bekend")))</f>
        <v>2912</v>
      </c>
      <c r="AG272" s="360">
        <f t="shared" si="32"/>
        <v>0</v>
      </c>
    </row>
    <row r="273" spans="2:33" s="557" customFormat="1" ht="12.75" customHeight="1" x14ac:dyDescent="0.2">
      <c r="B273" s="526">
        <v>2015150</v>
      </c>
      <c r="C273" s="586">
        <v>120326</v>
      </c>
      <c r="D273" s="587" t="s">
        <v>379</v>
      </c>
      <c r="E273" s="588" t="s">
        <v>26</v>
      </c>
      <c r="F273" s="589">
        <v>1</v>
      </c>
      <c r="G273" s="588">
        <v>6</v>
      </c>
      <c r="H273" s="588">
        <v>5</v>
      </c>
      <c r="I273" s="588">
        <v>1</v>
      </c>
      <c r="J273" s="590" t="s">
        <v>47</v>
      </c>
      <c r="K273" s="591" t="s">
        <v>189</v>
      </c>
      <c r="L273" s="591" t="s">
        <v>189</v>
      </c>
      <c r="M273" s="591" t="s">
        <v>189</v>
      </c>
      <c r="N273" s="591" t="s">
        <v>47</v>
      </c>
      <c r="O273" s="591" t="s">
        <v>47</v>
      </c>
      <c r="P273" s="591" t="s">
        <v>47</v>
      </c>
      <c r="Q273" s="591"/>
      <c r="R273" s="591" t="s">
        <v>47</v>
      </c>
      <c r="S273" s="592"/>
      <c r="T273" s="593"/>
      <c r="U273" s="594">
        <f>IF(V273&lt;=0,"",(((V273-'In Productie'!$E$1)/7)+1))</f>
        <v>-94.714285714285708</v>
      </c>
      <c r="V273" s="595">
        <v>42299</v>
      </c>
      <c r="W273" s="592" t="s">
        <v>162</v>
      </c>
      <c r="X273" s="592"/>
      <c r="Y273" s="596">
        <v>11</v>
      </c>
      <c r="Z273" s="585" t="s">
        <v>440</v>
      </c>
      <c r="AA273" s="597"/>
      <c r="AC273" s="209">
        <f>IF(B273="","",(IFERROR(VLOOKUP(B273,Projecten!A$4:W$2415,5,FALSE),"niet bekend")))</f>
        <v>1</v>
      </c>
      <c r="AD273" s="213">
        <f t="shared" si="30"/>
        <v>1643</v>
      </c>
      <c r="AE273" s="266">
        <f>IF(B273="","",(IFERROR(VLOOKUP(B273,Projecten!A$4:W$2415,23,FALSE),"niet bekend")))</f>
        <v>1643</v>
      </c>
      <c r="AF273" s="266">
        <f>IF(B273="","",(IFERROR(VLOOKUP(B273,Projecten!A$4:W$2415,12,FALSE),"niet bekend")))</f>
        <v>1643</v>
      </c>
      <c r="AG273" s="360">
        <f t="shared" si="32"/>
        <v>0</v>
      </c>
    </row>
    <row r="274" spans="2:33" ht="12.75" customHeight="1" x14ac:dyDescent="0.2">
      <c r="B274" s="526">
        <v>2015151</v>
      </c>
      <c r="C274" s="550">
        <v>120326</v>
      </c>
      <c r="D274" s="551" t="s">
        <v>380</v>
      </c>
      <c r="E274" s="552" t="s">
        <v>26</v>
      </c>
      <c r="F274" s="553">
        <v>1</v>
      </c>
      <c r="G274" s="552">
        <v>8</v>
      </c>
      <c r="H274" s="552">
        <v>5</v>
      </c>
      <c r="I274" s="552">
        <v>3</v>
      </c>
      <c r="J274" s="554" t="s">
        <v>47</v>
      </c>
      <c r="K274" s="598" t="s">
        <v>189</v>
      </c>
      <c r="L274" s="554" t="s">
        <v>47</v>
      </c>
      <c r="M274" s="598" t="s">
        <v>189</v>
      </c>
      <c r="N274" s="598" t="s">
        <v>47</v>
      </c>
      <c r="O274" s="598" t="s">
        <v>47</v>
      </c>
      <c r="P274" s="598" t="s">
        <v>47</v>
      </c>
      <c r="Q274" s="598"/>
      <c r="R274" s="598" t="s">
        <v>47</v>
      </c>
      <c r="S274" s="557"/>
      <c r="T274" s="558"/>
      <c r="U274" s="599">
        <f>IF(V274&lt;=0,"",(((V274-'In Productie'!$E$1)/7)+1))</f>
        <v>-94.714285714285708</v>
      </c>
      <c r="V274" s="600">
        <v>42299</v>
      </c>
      <c r="W274" s="557" t="s">
        <v>162</v>
      </c>
      <c r="X274" s="557"/>
      <c r="Y274" s="559">
        <v>15</v>
      </c>
      <c r="Z274" s="601"/>
      <c r="AA274" s="202"/>
      <c r="AC274" s="209">
        <f>IF(B274="","",(IFERROR(VLOOKUP(B274,Projecten!A$4:W$2415,5,FALSE),"niet bekend")))</f>
        <v>1</v>
      </c>
      <c r="AD274" s="213">
        <f t="shared" si="30"/>
        <v>2675</v>
      </c>
      <c r="AE274" s="266">
        <f>IF(B274="","",(IFERROR(VLOOKUP(B274,Projecten!A$4:W$2415,23,FALSE),"niet bekend")))</f>
        <v>2675</v>
      </c>
      <c r="AF274" s="266">
        <f>IF(B274="","",(IFERROR(VLOOKUP(B274,Projecten!A$4:W$2415,12,FALSE),"niet bekend")))</f>
        <v>2675</v>
      </c>
      <c r="AG274" s="360">
        <f t="shared" si="32"/>
        <v>0</v>
      </c>
    </row>
    <row r="275" spans="2:33" ht="12.75" customHeight="1" x14ac:dyDescent="0.2">
      <c r="B275" s="535">
        <v>2015155</v>
      </c>
      <c r="C275" s="560">
        <v>120326</v>
      </c>
      <c r="D275" s="602" t="s">
        <v>384</v>
      </c>
      <c r="E275" s="603" t="s">
        <v>26</v>
      </c>
      <c r="F275" s="604">
        <v>1</v>
      </c>
      <c r="G275" s="605">
        <v>7</v>
      </c>
      <c r="H275" s="605">
        <v>4</v>
      </c>
      <c r="I275" s="605">
        <v>3</v>
      </c>
      <c r="J275" s="606" t="s">
        <v>47</v>
      </c>
      <c r="K275" s="604" t="s">
        <v>189</v>
      </c>
      <c r="L275" s="604" t="s">
        <v>189</v>
      </c>
      <c r="M275" s="604" t="s">
        <v>189</v>
      </c>
      <c r="N275" s="604" t="s">
        <v>47</v>
      </c>
      <c r="O275" s="604" t="s">
        <v>47</v>
      </c>
      <c r="P275" s="604" t="s">
        <v>47</v>
      </c>
      <c r="Q275" s="604"/>
      <c r="R275" s="604" t="s">
        <v>47</v>
      </c>
      <c r="S275" s="566"/>
      <c r="T275" s="567"/>
      <c r="U275" s="568">
        <f>IF(V275&lt;=0,"",(((V275-'In Productie'!$E$1)/7)+1))</f>
        <v>-94.714285714285708</v>
      </c>
      <c r="V275" s="584">
        <v>42299</v>
      </c>
      <c r="W275" s="566" t="s">
        <v>162</v>
      </c>
      <c r="X275" s="566"/>
      <c r="Y275" s="570">
        <v>13</v>
      </c>
      <c r="Z275" s="585"/>
      <c r="AA275" s="571"/>
      <c r="AC275" s="209">
        <f>IF(B275="","",(IFERROR(VLOOKUP(B275,Projecten!A$4:W$2415,5,FALSE),"niet bekend")))</f>
        <v>1</v>
      </c>
      <c r="AD275" s="213">
        <f t="shared" si="30"/>
        <v>2377</v>
      </c>
      <c r="AE275" s="266">
        <f>IF(B275="","",(IFERROR(VLOOKUP(B275,Projecten!A$4:W$2415,23,FALSE),"niet bekend")))</f>
        <v>2377</v>
      </c>
      <c r="AF275" s="266">
        <f>IF(B275="","",(IFERROR(VLOOKUP(B275,Projecten!A$4:W$2415,12,FALSE),"niet bekend")))</f>
        <v>2377</v>
      </c>
      <c r="AG275" s="360">
        <f t="shared" si="32"/>
        <v>0</v>
      </c>
    </row>
    <row r="276" spans="2:33" ht="12.75" customHeight="1" x14ac:dyDescent="0.2">
      <c r="B276" s="526">
        <v>2015138</v>
      </c>
      <c r="C276" s="422">
        <v>120327</v>
      </c>
      <c r="D276" s="273" t="s">
        <v>365</v>
      </c>
      <c r="E276" s="273" t="s">
        <v>26</v>
      </c>
      <c r="F276" s="424">
        <v>1</v>
      </c>
      <c r="G276" s="273">
        <v>11</v>
      </c>
      <c r="H276" s="273">
        <v>4</v>
      </c>
      <c r="I276" s="273">
        <v>3</v>
      </c>
      <c r="J276" s="493" t="s">
        <v>47</v>
      </c>
      <c r="K276" s="493" t="s">
        <v>47</v>
      </c>
      <c r="L276" s="254" t="s">
        <v>189</v>
      </c>
      <c r="M276" s="254" t="s">
        <v>189</v>
      </c>
      <c r="N276" s="254" t="s">
        <v>47</v>
      </c>
      <c r="O276" s="254" t="s">
        <v>47</v>
      </c>
      <c r="P276" s="254" t="s">
        <v>47</v>
      </c>
      <c r="R276" s="254" t="s">
        <v>47</v>
      </c>
      <c r="S276" s="209"/>
      <c r="T276" s="476"/>
      <c r="U276" s="245">
        <f>IF(V276&lt;=0,"",(((V276-'In Productie'!$E$1)/7)+1))</f>
        <v>-94.142857142857139</v>
      </c>
      <c r="V276" s="427">
        <v>42303</v>
      </c>
      <c r="W276" s="209" t="s">
        <v>162</v>
      </c>
      <c r="X276" s="297" t="s">
        <v>6834</v>
      </c>
      <c r="Y276" s="295">
        <v>19</v>
      </c>
      <c r="Z276" s="477"/>
      <c r="AA276" s="478"/>
      <c r="AC276" s="209">
        <f>IF(B276="","",(IFERROR(VLOOKUP(B276,Projecten!A$4:W$2415,5,FALSE),"niet bekend")))</f>
        <v>1</v>
      </c>
      <c r="AD276" s="213">
        <f t="shared" si="30"/>
        <v>4111</v>
      </c>
      <c r="AE276" s="266">
        <f>IF(B276="","",(IFERROR(VLOOKUP(B276,Projecten!A$4:W$2415,23,FALSE),"niet bekend")))</f>
        <v>4111</v>
      </c>
      <c r="AF276" s="266">
        <f>IF(B276="","",(IFERROR(VLOOKUP(B276,Projecten!A$4:W$2415,12,FALSE),"niet bekend")))</f>
        <v>4111</v>
      </c>
      <c r="AG276" s="360">
        <f t="shared" si="32"/>
        <v>0</v>
      </c>
    </row>
    <row r="277" spans="2:33" s="312" customFormat="1" ht="12.75" customHeight="1" x14ac:dyDescent="0.2">
      <c r="B277" s="299"/>
      <c r="C277" s="406"/>
      <c r="D277" s="300"/>
      <c r="E277" s="300"/>
      <c r="F277" s="302"/>
      <c r="G277" s="300"/>
      <c r="H277" s="300"/>
      <c r="I277" s="300"/>
      <c r="J277" s="302"/>
      <c r="K277" s="302"/>
      <c r="L277" s="302"/>
      <c r="M277" s="302"/>
      <c r="N277" s="302"/>
      <c r="O277" s="302"/>
      <c r="P277" s="302"/>
      <c r="Q277" s="302"/>
      <c r="R277" s="302"/>
      <c r="S277" s="407"/>
      <c r="T277" s="407"/>
      <c r="U277" s="408"/>
      <c r="V277" s="305"/>
      <c r="W277" s="307"/>
      <c r="X277" s="307"/>
      <c r="Y277" s="307"/>
      <c r="Z277" s="298"/>
      <c r="AA277" s="308"/>
      <c r="AD277" s="311"/>
      <c r="AE277" s="311"/>
      <c r="AF277" s="311"/>
      <c r="AG277" s="412"/>
    </row>
    <row r="278" spans="2:33" s="236" customFormat="1" ht="12.75" customHeight="1" x14ac:dyDescent="0.2">
      <c r="B278" s="372">
        <v>44</v>
      </c>
      <c r="C278" s="373"/>
      <c r="D278" s="374">
        <f>SUM(G278:I278)</f>
        <v>279</v>
      </c>
      <c r="E278" s="375"/>
      <c r="F278" s="376">
        <f>SUM(F281:F290)</f>
        <v>18</v>
      </c>
      <c r="G278" s="375">
        <f>SUM(G281:G290)</f>
        <v>125</v>
      </c>
      <c r="H278" s="375">
        <f>SUM(H281:H290)</f>
        <v>82</v>
      </c>
      <c r="I278" s="375">
        <f>SUM(I281:I290)</f>
        <v>72</v>
      </c>
      <c r="J278" s="376"/>
      <c r="K278" s="376"/>
      <c r="L278" s="376"/>
      <c r="M278" s="376"/>
      <c r="N278" s="376"/>
      <c r="O278" s="376"/>
      <c r="P278" s="376"/>
      <c r="Q278" s="376"/>
      <c r="R278" s="376"/>
      <c r="S278" s="377">
        <v>44</v>
      </c>
      <c r="T278" s="377"/>
      <c r="U278" s="420"/>
      <c r="V278" s="378"/>
      <c r="W278" s="380"/>
      <c r="X278" s="380">
        <f>SUM(Y278:Y290)</f>
        <v>285</v>
      </c>
      <c r="Y278" s="231"/>
      <c r="Z278" s="463">
        <f>'In Productie'!$AB$1+24+30+38+19</f>
        <v>511</v>
      </c>
      <c r="AA278" s="232">
        <f>X278-Z278</f>
        <v>-226</v>
      </c>
      <c r="AD278" s="235">
        <f>SUM(AD279:AD290)</f>
        <v>27324</v>
      </c>
      <c r="AE278" s="235"/>
      <c r="AF278" s="235"/>
      <c r="AG278" s="384"/>
    </row>
    <row r="279" spans="2:33" s="327" customFormat="1" ht="12.75" customHeight="1" x14ac:dyDescent="0.2">
      <c r="B279" s="320"/>
      <c r="C279" s="503"/>
      <c r="D279" s="504" t="s">
        <v>455</v>
      </c>
      <c r="E279" s="318"/>
      <c r="F279" s="322"/>
      <c r="G279" s="318"/>
      <c r="H279" s="318"/>
      <c r="I279" s="318"/>
      <c r="J279" s="322"/>
      <c r="K279" s="322"/>
      <c r="L279" s="322"/>
      <c r="M279" s="322"/>
      <c r="N279" s="322"/>
      <c r="O279" s="322"/>
      <c r="P279" s="322"/>
      <c r="Q279" s="322"/>
      <c r="R279" s="322"/>
      <c r="S279" s="505"/>
      <c r="T279" s="505"/>
      <c r="U279" s="506"/>
      <c r="V279" s="507"/>
      <c r="W279" s="508"/>
      <c r="X279" s="508"/>
      <c r="Y279" s="509">
        <v>1</v>
      </c>
      <c r="Z279" s="510"/>
      <c r="AA279" s="511"/>
      <c r="AC279" s="327" t="str">
        <f>IF(B279="","",(IFERROR(VLOOKUP(B279,Projecten!A$4:W$2415,5,FALSE),"niet bekend")))</f>
        <v/>
      </c>
      <c r="AD279" s="266" t="str">
        <f t="shared" ref="AD279:AD289" si="33">IF(AC279="","",(F279/AC279*AF279))</f>
        <v/>
      </c>
      <c r="AE279" s="266" t="str">
        <f>IF(B279="","",(IFERROR(VLOOKUP(B279,Projecten!A$4:W$2415,23,FALSE),"niet bekend")))</f>
        <v/>
      </c>
      <c r="AF279" s="266" t="str">
        <f>IF(B279="","",(IFERROR(VLOOKUP(B279,Projecten!A$4:W$2415,12,FALSE),"niet bekend")))</f>
        <v/>
      </c>
      <c r="AG279" s="398" t="str">
        <f>IF(AD279="","",(AF279-AD279))</f>
        <v/>
      </c>
    </row>
    <row r="280" spans="2:33" s="327" customFormat="1" ht="12.75" customHeight="1" x14ac:dyDescent="0.2">
      <c r="B280" s="320"/>
      <c r="C280" s="503"/>
      <c r="D280" s="504" t="s">
        <v>456</v>
      </c>
      <c r="E280" s="318"/>
      <c r="F280" s="322"/>
      <c r="G280" s="318"/>
      <c r="H280" s="318"/>
      <c r="I280" s="318"/>
      <c r="J280" s="322"/>
      <c r="K280" s="322"/>
      <c r="L280" s="322"/>
      <c r="M280" s="322"/>
      <c r="N280" s="322"/>
      <c r="O280" s="322"/>
      <c r="P280" s="322"/>
      <c r="Q280" s="322"/>
      <c r="R280" s="322"/>
      <c r="S280" s="505"/>
      <c r="T280" s="505"/>
      <c r="U280" s="506"/>
      <c r="V280" s="507"/>
      <c r="W280" s="508"/>
      <c r="X280" s="508"/>
      <c r="Y280" s="509">
        <v>3</v>
      </c>
      <c r="Z280" s="607"/>
      <c r="AA280" s="511"/>
      <c r="AC280" s="327" t="str">
        <f>IF(B280="","",(IFERROR(VLOOKUP(B280,Projecten!A$4:W$2415,5,FALSE),"niet bekend")))</f>
        <v/>
      </c>
      <c r="AD280" s="266" t="str">
        <f t="shared" si="33"/>
        <v/>
      </c>
      <c r="AE280" s="266" t="str">
        <f>IF(B280="","",(IFERROR(VLOOKUP(B280,Projecten!A$4:W$2415,23,FALSE),"niet bekend")))</f>
        <v/>
      </c>
      <c r="AF280" s="266" t="str">
        <f>IF(B280="","",(IFERROR(VLOOKUP(B280,Projecten!A$4:W$2415,12,FALSE),"niet bekend")))</f>
        <v/>
      </c>
      <c r="AG280" s="398" t="str">
        <f>IF(AD280="","",(AF280-AD280))</f>
        <v/>
      </c>
    </row>
    <row r="281" spans="2:33" s="327" customFormat="1" ht="13.5" customHeight="1" x14ac:dyDescent="0.2">
      <c r="B281" s="526">
        <v>2015146</v>
      </c>
      <c r="C281" s="386">
        <v>120330</v>
      </c>
      <c r="D281" s="389" t="s">
        <v>425</v>
      </c>
      <c r="E281" s="389" t="s">
        <v>26</v>
      </c>
      <c r="F281" s="388">
        <v>4</v>
      </c>
      <c r="G281" s="389">
        <v>24</v>
      </c>
      <c r="H281" s="389">
        <v>16</v>
      </c>
      <c r="I281" s="389">
        <v>16</v>
      </c>
      <c r="J281" s="501" t="s">
        <v>47</v>
      </c>
      <c r="K281" s="403" t="s">
        <v>189</v>
      </c>
      <c r="L281" s="403" t="s">
        <v>189</v>
      </c>
      <c r="M281" s="403" t="s">
        <v>189</v>
      </c>
      <c r="N281" s="403" t="s">
        <v>47</v>
      </c>
      <c r="O281" s="403" t="s">
        <v>47</v>
      </c>
      <c r="P281" s="403" t="s">
        <v>47</v>
      </c>
      <c r="Q281" s="403"/>
      <c r="R281" s="403" t="s">
        <v>47</v>
      </c>
      <c r="T281" s="395"/>
      <c r="U281" s="264">
        <f>IF(V281&lt;=0,"",(((V281-'In Productie'!$E$1)/7)+1))</f>
        <v>-93.857142857142861</v>
      </c>
      <c r="V281" s="427">
        <v>42305</v>
      </c>
      <c r="W281" s="209" t="s">
        <v>421</v>
      </c>
      <c r="X281" s="521" t="s">
        <v>457</v>
      </c>
      <c r="Y281" s="324">
        <v>60</v>
      </c>
      <c r="Z281" s="276" t="s">
        <v>441</v>
      </c>
      <c r="AA281" s="318"/>
      <c r="AC281" s="327">
        <f>IF(B281="","",(IFERROR(VLOOKUP(B281,Projecten!A$4:W$2415,5,FALSE),"niet bekend")))</f>
        <v>10</v>
      </c>
      <c r="AD281" s="266">
        <f t="shared" si="33"/>
        <v>9344</v>
      </c>
      <c r="AE281" s="266">
        <f>IF(B281="","",(IFERROR(VLOOKUP(B281,Projecten!A$4:W$2415,23,FALSE),"niet bekend")))</f>
        <v>23360</v>
      </c>
      <c r="AF281" s="266">
        <f>IF(B281="","",(IFERROR(VLOOKUP(B281,Projecten!A$4:W$2415,12,FALSE),"niet bekend")))</f>
        <v>23360</v>
      </c>
      <c r="AG281" s="398"/>
    </row>
    <row r="282" spans="2:33" ht="13.5" customHeight="1" x14ac:dyDescent="0.2">
      <c r="B282" s="526">
        <v>2015164</v>
      </c>
      <c r="C282" s="422">
        <v>120327</v>
      </c>
      <c r="D282" s="273" t="s">
        <v>423</v>
      </c>
      <c r="E282" s="273" t="s">
        <v>26</v>
      </c>
      <c r="F282" s="424">
        <v>1</v>
      </c>
      <c r="G282" s="273">
        <v>9</v>
      </c>
      <c r="H282" s="273">
        <v>6</v>
      </c>
      <c r="I282" s="273">
        <v>2</v>
      </c>
      <c r="J282" s="491" t="s">
        <v>47</v>
      </c>
      <c r="K282" s="486" t="s">
        <v>189</v>
      </c>
      <c r="L282" s="486" t="s">
        <v>189</v>
      </c>
      <c r="M282" s="486" t="s">
        <v>189</v>
      </c>
      <c r="N282" s="486" t="s">
        <v>47</v>
      </c>
      <c r="O282" s="486" t="s">
        <v>47</v>
      </c>
      <c r="P282" s="486" t="s">
        <v>47</v>
      </c>
      <c r="Q282" s="486"/>
      <c r="R282" s="486" t="s">
        <v>47</v>
      </c>
      <c r="S282" s="209"/>
      <c r="T282" s="476"/>
      <c r="U282" s="245">
        <f>IF(V282&lt;=0,"",(((V282-'In Productie'!$E$1)/7)+1))</f>
        <v>-93.857142857142861</v>
      </c>
      <c r="V282" s="427">
        <v>42305</v>
      </c>
      <c r="W282" s="209" t="s">
        <v>162</v>
      </c>
      <c r="X282" s="608" t="s">
        <v>399</v>
      </c>
      <c r="Y282" s="295">
        <v>17</v>
      </c>
      <c r="Z282" s="202"/>
      <c r="AA282" s="202"/>
      <c r="AC282" s="209">
        <f>IF(B282="","",(IFERROR(VLOOKUP(B282,Projecten!A$4:W$2415,5,FALSE),"niet bekend")))</f>
        <v>1</v>
      </c>
      <c r="AD282" s="213">
        <f t="shared" si="33"/>
        <v>2999</v>
      </c>
      <c r="AE282" s="266">
        <f>IF(B282="","",(IFERROR(VLOOKUP(B282,Projecten!A$4:W$2415,23,FALSE),"niet bekend")))</f>
        <v>2999</v>
      </c>
      <c r="AF282" s="266">
        <f>IF(B282="","",(IFERROR(VLOOKUP(B282,Projecten!A$4:W$2415,12,FALSE),"niet bekend")))</f>
        <v>2999</v>
      </c>
      <c r="AG282" s="360">
        <f t="shared" ref="AG282:AG287" si="34">IF(AD282="","",(AF282-AD282))</f>
        <v>0</v>
      </c>
    </row>
    <row r="283" spans="2:33" ht="13.5" customHeight="1" x14ac:dyDescent="0.2">
      <c r="B283" s="526">
        <v>2015165</v>
      </c>
      <c r="C283" s="422">
        <v>120327</v>
      </c>
      <c r="D283" s="273" t="s">
        <v>424</v>
      </c>
      <c r="E283" s="273" t="s">
        <v>26</v>
      </c>
      <c r="F283" s="424">
        <v>1</v>
      </c>
      <c r="G283" s="273">
        <v>9</v>
      </c>
      <c r="H283" s="273">
        <v>6</v>
      </c>
      <c r="I283" s="273">
        <v>3</v>
      </c>
      <c r="J283" s="493" t="s">
        <v>47</v>
      </c>
      <c r="K283" s="254" t="s">
        <v>189</v>
      </c>
      <c r="L283" s="254" t="s">
        <v>189</v>
      </c>
      <c r="M283" s="254" t="s">
        <v>189</v>
      </c>
      <c r="N283" s="254" t="s">
        <v>47</v>
      </c>
      <c r="O283" s="254" t="s">
        <v>47</v>
      </c>
      <c r="P283" s="254" t="s">
        <v>47</v>
      </c>
      <c r="R283" s="254" t="s">
        <v>47</v>
      </c>
      <c r="S283" s="209"/>
      <c r="T283" s="476"/>
      <c r="U283" s="245">
        <f>IF(V283&lt;=0,"",(((V283-'In Productie'!$E$1)/7)+1))</f>
        <v>-93.857142857142861</v>
      </c>
      <c r="V283" s="427">
        <v>42305</v>
      </c>
      <c r="W283" s="209" t="s">
        <v>162</v>
      </c>
      <c r="X283" s="608" t="s">
        <v>399</v>
      </c>
      <c r="Y283" s="295">
        <v>17</v>
      </c>
      <c r="Z283" s="477"/>
      <c r="AA283" s="478"/>
      <c r="AC283" s="209">
        <f>IF(B283="","",(IFERROR(VLOOKUP(B283,Projecten!A$4:W$2415,5,FALSE),"niet bekend")))</f>
        <v>1</v>
      </c>
      <c r="AD283" s="213">
        <f t="shared" si="33"/>
        <v>2999</v>
      </c>
      <c r="AE283" s="266">
        <f>IF(B283="","",(IFERROR(VLOOKUP(B283,Projecten!A$4:W$2415,23,FALSE),"niet bekend")))</f>
        <v>2999</v>
      </c>
      <c r="AF283" s="266">
        <f>IF(B283="","",(IFERROR(VLOOKUP(B283,Projecten!A$4:W$2415,12,FALSE),"niet bekend")))</f>
        <v>2999</v>
      </c>
      <c r="AG283" s="360">
        <f t="shared" si="34"/>
        <v>0</v>
      </c>
    </row>
    <row r="284" spans="2:33" ht="13.5" customHeight="1" x14ac:dyDescent="0.2">
      <c r="B284" s="526">
        <v>2015161</v>
      </c>
      <c r="C284" s="422">
        <v>120329</v>
      </c>
      <c r="D284" s="389" t="s">
        <v>394</v>
      </c>
      <c r="E284" s="273" t="s">
        <v>26</v>
      </c>
      <c r="F284" s="424">
        <v>1</v>
      </c>
      <c r="G284" s="273">
        <v>9</v>
      </c>
      <c r="H284" s="273">
        <v>6</v>
      </c>
      <c r="I284" s="273">
        <v>2</v>
      </c>
      <c r="J284" s="493" t="s">
        <v>47</v>
      </c>
      <c r="K284" s="254" t="s">
        <v>189</v>
      </c>
      <c r="L284" s="254" t="s">
        <v>189</v>
      </c>
      <c r="M284" s="254" t="s">
        <v>189</v>
      </c>
      <c r="N284" s="254" t="s">
        <v>47</v>
      </c>
      <c r="O284" s="254" t="s">
        <v>47</v>
      </c>
      <c r="P284" s="254" t="s">
        <v>47</v>
      </c>
      <c r="R284" s="254" t="s">
        <v>47</v>
      </c>
      <c r="S284" s="209"/>
      <c r="T284" s="476"/>
      <c r="U284" s="245">
        <f>IF(V284&lt;=0,"",(((V284-'In Productie'!$E$1)/7)+1))</f>
        <v>-93.857142857142861</v>
      </c>
      <c r="V284" s="427">
        <v>42305</v>
      </c>
      <c r="W284" s="209" t="s">
        <v>162</v>
      </c>
      <c r="X284" s="209"/>
      <c r="Y284" s="295">
        <v>17</v>
      </c>
      <c r="Z284" s="477"/>
      <c r="AA284" s="478"/>
      <c r="AC284" s="209">
        <f>IF(B284="","",(IFERROR(VLOOKUP(B284,Projecten!A$4:W$2415,5,FALSE),"niet bekend")))</f>
        <v>1</v>
      </c>
      <c r="AD284" s="213">
        <f t="shared" si="33"/>
        <v>2239</v>
      </c>
      <c r="AE284" s="266">
        <f>IF(B284="","",(IFERROR(VLOOKUP(B284,Projecten!A$4:W$2415,23,FALSE),"niet bekend")))</f>
        <v>2239</v>
      </c>
      <c r="AF284" s="266">
        <f>IF(B284="","",(IFERROR(VLOOKUP(B284,Projecten!A$4:W$2415,12,FALSE),"niet bekend")))</f>
        <v>2239</v>
      </c>
      <c r="AG284" s="360">
        <f t="shared" si="34"/>
        <v>0</v>
      </c>
    </row>
    <row r="285" spans="2:33" ht="13.5" customHeight="1" x14ac:dyDescent="0.2">
      <c r="B285" s="526">
        <v>2015162</v>
      </c>
      <c r="C285" s="422">
        <v>120329</v>
      </c>
      <c r="D285" s="273" t="s">
        <v>395</v>
      </c>
      <c r="E285" s="273" t="s">
        <v>26</v>
      </c>
      <c r="F285" s="424">
        <v>1</v>
      </c>
      <c r="G285" s="273">
        <v>9</v>
      </c>
      <c r="H285" s="273">
        <v>6</v>
      </c>
      <c r="I285" s="273">
        <v>3</v>
      </c>
      <c r="J285" s="501" t="s">
        <v>47</v>
      </c>
      <c r="K285" s="242" t="s">
        <v>189</v>
      </c>
      <c r="L285" s="242" t="s">
        <v>189</v>
      </c>
      <c r="M285" s="242" t="s">
        <v>189</v>
      </c>
      <c r="N285" s="242" t="s">
        <v>47</v>
      </c>
      <c r="O285" s="242" t="s">
        <v>47</v>
      </c>
      <c r="P285" s="242" t="s">
        <v>47</v>
      </c>
      <c r="Q285" s="242"/>
      <c r="R285" s="242" t="s">
        <v>47</v>
      </c>
      <c r="S285" s="209"/>
      <c r="T285" s="476"/>
      <c r="U285" s="245">
        <f>IF(V285&lt;=0,"",(((V285-'In Productie'!$E$1)/7)+1))</f>
        <v>-93.857142857142861</v>
      </c>
      <c r="V285" s="427">
        <v>42305</v>
      </c>
      <c r="W285" s="209" t="s">
        <v>162</v>
      </c>
      <c r="X285" s="521"/>
      <c r="Y285" s="295">
        <v>16</v>
      </c>
      <c r="Z285" s="202"/>
      <c r="AA285" s="202"/>
      <c r="AC285" s="209">
        <f>IF(B285="","",(IFERROR(VLOOKUP(B285,Projecten!A$4:W$2415,5,FALSE),"niet bekend")))</f>
        <v>1</v>
      </c>
      <c r="AD285" s="213">
        <f t="shared" si="33"/>
        <v>2082</v>
      </c>
      <c r="AE285" s="266">
        <f>IF(B285="","",(IFERROR(VLOOKUP(B285,Projecten!A$4:W$2415,23,FALSE),"niet bekend")))</f>
        <v>2082</v>
      </c>
      <c r="AF285" s="266">
        <f>IF(B285="","",(IFERROR(VLOOKUP(B285,Projecten!A$4:W$2415,12,FALSE),"niet bekend")))</f>
        <v>2082</v>
      </c>
      <c r="AG285" s="360">
        <f t="shared" si="34"/>
        <v>0</v>
      </c>
    </row>
    <row r="286" spans="2:33" ht="13.5" customHeight="1" x14ac:dyDescent="0.2">
      <c r="B286" s="526">
        <v>2015166</v>
      </c>
      <c r="C286" s="422">
        <v>120331</v>
      </c>
      <c r="D286" s="273" t="s">
        <v>400</v>
      </c>
      <c r="E286" s="273" t="s">
        <v>26</v>
      </c>
      <c r="F286" s="424">
        <v>1</v>
      </c>
      <c r="G286" s="273">
        <v>8</v>
      </c>
      <c r="H286" s="273">
        <v>5</v>
      </c>
      <c r="I286" s="273">
        <v>3</v>
      </c>
      <c r="J286" s="491" t="s">
        <v>47</v>
      </c>
      <c r="K286" s="491" t="s">
        <v>47</v>
      </c>
      <c r="L286" s="486" t="s">
        <v>189</v>
      </c>
      <c r="M286" s="491" t="s">
        <v>47</v>
      </c>
      <c r="N286" s="486" t="s">
        <v>47</v>
      </c>
      <c r="O286" s="486" t="s">
        <v>47</v>
      </c>
      <c r="P286" s="486" t="s">
        <v>47</v>
      </c>
      <c r="Q286" s="486"/>
      <c r="R286" s="486" t="s">
        <v>47</v>
      </c>
      <c r="S286" s="209"/>
      <c r="T286" s="476"/>
      <c r="U286" s="245">
        <f>IF(V286&lt;=0,"",(((V286-'In Productie'!$E$1)/7)+1))</f>
        <v>-93.714285714285708</v>
      </c>
      <c r="V286" s="427">
        <v>42306</v>
      </c>
      <c r="W286" s="327" t="s">
        <v>162</v>
      </c>
      <c r="X286" s="209" t="s">
        <v>410</v>
      </c>
      <c r="Y286" s="295">
        <v>17</v>
      </c>
      <c r="Z286" s="477"/>
      <c r="AA286" s="202"/>
      <c r="AC286" s="209">
        <f>IF(B286="","",(IFERROR(VLOOKUP(B286,Projecten!A$4:W$2415,5,FALSE),"niet bekend")))</f>
        <v>1</v>
      </c>
      <c r="AD286" s="213">
        <f t="shared" si="33"/>
        <v>3387</v>
      </c>
      <c r="AE286" s="266">
        <f>IF(B286="","",(IFERROR(VLOOKUP(B286,Projecten!A$4:W$2415,23,FALSE),"niet bekend")))</f>
        <v>3387</v>
      </c>
      <c r="AF286" s="266">
        <f>IF(B286="","",(IFERROR(VLOOKUP(B286,Projecten!A$4:W$2415,12,FALSE),"niet bekend")))</f>
        <v>3387</v>
      </c>
      <c r="AG286" s="360">
        <f t="shared" si="34"/>
        <v>0</v>
      </c>
    </row>
    <row r="287" spans="2:33" ht="12.75" customHeight="1" x14ac:dyDescent="0.2">
      <c r="B287" s="526">
        <v>2015163</v>
      </c>
      <c r="C287" s="422">
        <v>120331</v>
      </c>
      <c r="D287" s="273" t="s">
        <v>396</v>
      </c>
      <c r="E287" s="273" t="s">
        <v>26</v>
      </c>
      <c r="F287" s="424">
        <v>1</v>
      </c>
      <c r="G287" s="273">
        <v>9</v>
      </c>
      <c r="H287" s="273">
        <v>5</v>
      </c>
      <c r="I287" s="273">
        <v>3</v>
      </c>
      <c r="J287" s="501" t="s">
        <v>47</v>
      </c>
      <c r="K287" s="242" t="s">
        <v>189</v>
      </c>
      <c r="L287" s="501" t="s">
        <v>47</v>
      </c>
      <c r="M287" s="242" t="s">
        <v>189</v>
      </c>
      <c r="N287" s="242" t="s">
        <v>47</v>
      </c>
      <c r="O287" s="242" t="s">
        <v>47</v>
      </c>
      <c r="P287" s="242" t="s">
        <v>47</v>
      </c>
      <c r="Q287" s="242"/>
      <c r="R287" s="242" t="s">
        <v>47</v>
      </c>
      <c r="S287" s="209"/>
      <c r="T287" s="476"/>
      <c r="U287" s="245">
        <f>IF(V287&lt;=0,"",(((V287-'In Productie'!$E$1)/7)+1))</f>
        <v>-93.714285714285708</v>
      </c>
      <c r="V287" s="427">
        <v>42306</v>
      </c>
      <c r="W287" s="209" t="s">
        <v>162</v>
      </c>
      <c r="X287" s="209"/>
      <c r="Y287" s="295">
        <v>17</v>
      </c>
      <c r="Z287" s="202"/>
      <c r="AA287" s="202"/>
      <c r="AC287" s="209">
        <f>IF(B287="","",(IFERROR(VLOOKUP(B287,Projecten!A$4:W$2415,5,FALSE),"niet bekend")))</f>
        <v>1</v>
      </c>
      <c r="AD287" s="213">
        <f t="shared" si="33"/>
        <v>2874</v>
      </c>
      <c r="AE287" s="266">
        <f>IF(B287="","",(IFERROR(VLOOKUP(B287,Projecten!A$4:W$2415,23,FALSE),"niet bekend")))</f>
        <v>2874</v>
      </c>
      <c r="AF287" s="266">
        <f>IF(B287="","",(IFERROR(VLOOKUP(B287,Projecten!A$4:W$2415,12,FALSE),"niet bekend")))</f>
        <v>2874</v>
      </c>
      <c r="AG287" s="360">
        <f t="shared" si="34"/>
        <v>0</v>
      </c>
    </row>
    <row r="288" spans="2:33" ht="12.75" customHeight="1" x14ac:dyDescent="0.2">
      <c r="B288" s="526">
        <v>2015157</v>
      </c>
      <c r="C288" s="422">
        <v>12033301</v>
      </c>
      <c r="D288" s="273" t="s">
        <v>443</v>
      </c>
      <c r="E288" s="273" t="s">
        <v>26</v>
      </c>
      <c r="F288" s="424">
        <v>5</v>
      </c>
      <c r="G288" s="273">
        <v>30</v>
      </c>
      <c r="H288" s="273">
        <v>20</v>
      </c>
      <c r="I288" s="273">
        <v>20</v>
      </c>
      <c r="J288" s="501" t="s">
        <v>47</v>
      </c>
      <c r="K288" s="242" t="s">
        <v>189</v>
      </c>
      <c r="L288" s="242" t="s">
        <v>189</v>
      </c>
      <c r="M288" s="242" t="s">
        <v>189</v>
      </c>
      <c r="N288" s="322" t="s">
        <v>47</v>
      </c>
      <c r="O288" s="322" t="s">
        <v>47</v>
      </c>
      <c r="P288" s="322" t="s">
        <v>47</v>
      </c>
      <c r="Q288" s="322"/>
      <c r="R288" s="322" t="s">
        <v>47</v>
      </c>
      <c r="S288" s="505"/>
      <c r="T288" s="505"/>
      <c r="U288" s="245">
        <f>IF(V288&lt;=0,"",(((V288-'In Productie'!$E$1)/7)+1))</f>
        <v>-93.142857142857139</v>
      </c>
      <c r="V288" s="427">
        <v>42310</v>
      </c>
      <c r="W288" s="209" t="s">
        <v>310</v>
      </c>
      <c r="X288" s="521" t="s">
        <v>447</v>
      </c>
      <c r="Y288" s="248">
        <v>75</v>
      </c>
      <c r="Z288" s="523"/>
      <c r="AA288" s="489"/>
      <c r="AB288" s="539"/>
      <c r="AC288" s="209">
        <f>IF(B288="","",(IFERROR(VLOOKUP(B288,Projecten!A$4:W$2415,5,FALSE),"niet bekend")))</f>
        <v>1</v>
      </c>
      <c r="AD288" s="213">
        <f t="shared" si="33"/>
        <v>875</v>
      </c>
      <c r="AE288" s="266">
        <f>IF(B288="","",(IFERROR(VLOOKUP(B288,Projecten!A$4:W$2415,23,FALSE),"niet bekend")))</f>
        <v>175</v>
      </c>
      <c r="AF288" s="266">
        <f>IF(B288="","",(IFERROR(VLOOKUP(B288,Projecten!A$4:W$2415,12,FALSE),"niet bekend")))</f>
        <v>175</v>
      </c>
    </row>
    <row r="289" spans="2:33" ht="12.75" customHeight="1" x14ac:dyDescent="0.2">
      <c r="B289" s="526">
        <v>2015157</v>
      </c>
      <c r="C289" s="609">
        <v>12033601</v>
      </c>
      <c r="D289" s="273" t="s">
        <v>444</v>
      </c>
      <c r="E289" s="273" t="s">
        <v>26</v>
      </c>
      <c r="F289" s="424">
        <v>3</v>
      </c>
      <c r="G289" s="273">
        <v>18</v>
      </c>
      <c r="H289" s="273">
        <v>12</v>
      </c>
      <c r="I289" s="273">
        <v>20</v>
      </c>
      <c r="J289" s="501" t="s">
        <v>47</v>
      </c>
      <c r="K289" s="242" t="s">
        <v>189</v>
      </c>
      <c r="L289" s="242" t="s">
        <v>189</v>
      </c>
      <c r="M289" s="242" t="s">
        <v>189</v>
      </c>
      <c r="N289" s="322" t="s">
        <v>47</v>
      </c>
      <c r="O289" s="322" t="s">
        <v>47</v>
      </c>
      <c r="P289" s="322" t="s">
        <v>47</v>
      </c>
      <c r="Q289" s="322"/>
      <c r="R289" s="322" t="s">
        <v>47</v>
      </c>
      <c r="S289" s="505"/>
      <c r="T289" s="505"/>
      <c r="U289" s="245">
        <f>IF(V289&lt;=0,"",(((V289-'In Productie'!$E$1)/7)+1))</f>
        <v>-93.142857142857139</v>
      </c>
      <c r="V289" s="427">
        <v>42310</v>
      </c>
      <c r="W289" s="209" t="s">
        <v>421</v>
      </c>
      <c r="X289" s="521" t="s">
        <v>448</v>
      </c>
      <c r="Y289" s="248">
        <v>45</v>
      </c>
      <c r="Z289" s="523"/>
      <c r="AA289" s="489"/>
      <c r="AB289" s="539"/>
      <c r="AC289" s="209">
        <f>IF(B289="","",(IFERROR(VLOOKUP(B289,Projecten!A$4:W$2415,5,FALSE),"niet bekend")))</f>
        <v>1</v>
      </c>
      <c r="AD289" s="213">
        <f t="shared" si="33"/>
        <v>525</v>
      </c>
      <c r="AE289" s="266">
        <f>IF(B289="","",(IFERROR(VLOOKUP(B289,Projecten!A$4:W$2415,23,FALSE),"niet bekend")))</f>
        <v>175</v>
      </c>
      <c r="AF289" s="266">
        <f>IF(B289="","",(IFERROR(VLOOKUP(B289,Projecten!A$4:W$2415,12,FALSE),"niet bekend")))</f>
        <v>175</v>
      </c>
    </row>
    <row r="290" spans="2:33" s="312" customFormat="1" ht="12.75" customHeight="1" x14ac:dyDescent="0.2">
      <c r="B290" s="299"/>
      <c r="C290" s="406"/>
      <c r="D290" s="300"/>
      <c r="E290" s="300"/>
      <c r="F290" s="302"/>
      <c r="G290" s="300"/>
      <c r="H290" s="300"/>
      <c r="I290" s="300"/>
      <c r="J290" s="302"/>
      <c r="K290" s="302"/>
      <c r="L290" s="302"/>
      <c r="M290" s="302"/>
      <c r="N290" s="302"/>
      <c r="O290" s="302"/>
      <c r="P290" s="302"/>
      <c r="Q290" s="302"/>
      <c r="R290" s="302"/>
      <c r="S290" s="407"/>
      <c r="T290" s="407"/>
      <c r="U290" s="408"/>
      <c r="V290" s="305"/>
      <c r="W290" s="307"/>
      <c r="X290" s="307"/>
      <c r="Y290" s="307"/>
      <c r="Z290" s="298"/>
      <c r="AA290" s="308"/>
      <c r="AD290" s="311"/>
      <c r="AE290" s="311"/>
      <c r="AF290" s="311"/>
      <c r="AG290" s="412"/>
    </row>
    <row r="291" spans="2:33" s="236" customFormat="1" ht="12.75" customHeight="1" x14ac:dyDescent="0.2">
      <c r="B291" s="372">
        <v>45</v>
      </c>
      <c r="C291" s="373"/>
      <c r="D291" s="374">
        <f>SUM(G291:I291)</f>
        <v>143</v>
      </c>
      <c r="E291" s="375"/>
      <c r="F291" s="376">
        <f>SUM(F292:F300)</f>
        <v>10</v>
      </c>
      <c r="G291" s="375">
        <f>SUM(G292:G300)</f>
        <v>91</v>
      </c>
      <c r="H291" s="375">
        <f>SUM(H292:H300)</f>
        <v>52</v>
      </c>
      <c r="I291" s="375">
        <f>SUM(I300:I300)</f>
        <v>0</v>
      </c>
      <c r="J291" s="376"/>
      <c r="K291" s="376"/>
      <c r="L291" s="376"/>
      <c r="M291" s="376"/>
      <c r="N291" s="376"/>
      <c r="O291" s="376"/>
      <c r="P291" s="376"/>
      <c r="Q291" s="376"/>
      <c r="R291" s="376"/>
      <c r="S291" s="377">
        <v>45</v>
      </c>
      <c r="T291" s="377"/>
      <c r="U291" s="420"/>
      <c r="V291" s="378"/>
      <c r="W291" s="380"/>
      <c r="X291" s="380">
        <f>SUM(Y291:Y300)</f>
        <v>211.25</v>
      </c>
      <c r="Y291" s="231"/>
      <c r="Z291" s="463">
        <f>'In Productie'!$AB$1+24+30+38+38</f>
        <v>530</v>
      </c>
      <c r="AA291" s="232">
        <f>X291-Z291</f>
        <v>-318.75</v>
      </c>
      <c r="AD291" s="235">
        <f>SUM(AD292:AD300)</f>
        <v>28398</v>
      </c>
      <c r="AE291" s="235"/>
      <c r="AF291" s="235"/>
      <c r="AG291" s="384"/>
    </row>
    <row r="292" spans="2:33" s="327" customFormat="1" ht="12.75" customHeight="1" x14ac:dyDescent="0.2">
      <c r="B292" s="320"/>
      <c r="C292" s="503"/>
      <c r="D292" s="504" t="s">
        <v>407</v>
      </c>
      <c r="E292" s="318"/>
      <c r="F292" s="322"/>
      <c r="G292" s="318"/>
      <c r="H292" s="318"/>
      <c r="I292" s="318"/>
      <c r="J292" s="322"/>
      <c r="K292" s="322"/>
      <c r="L292" s="322"/>
      <c r="M292" s="322"/>
      <c r="N292" s="322"/>
      <c r="O292" s="322"/>
      <c r="P292" s="322"/>
      <c r="Q292" s="322"/>
      <c r="R292" s="322"/>
      <c r="S292" s="505"/>
      <c r="T292" s="505"/>
      <c r="U292" s="506"/>
      <c r="V292" s="507"/>
      <c r="W292" s="508"/>
      <c r="X292" s="504"/>
      <c r="Y292" s="509">
        <v>8.25</v>
      </c>
      <c r="Z292" s="510"/>
      <c r="AA292" s="511"/>
      <c r="AC292" s="327" t="str">
        <f>IF(B292="","",(IFERROR(VLOOKUP(B292,Projecten!A$4:W$2415,5,FALSE),"niet bekend")))</f>
        <v/>
      </c>
      <c r="AD292" s="266" t="str">
        <f t="shared" ref="AD292:AD298" si="35">IF(AC292="","",(F292/AC292*AF292))</f>
        <v/>
      </c>
      <c r="AE292" s="266" t="str">
        <f>IF(B292="","",(IFERROR(VLOOKUP(B292,Projecten!A$4:W$2415,23,FALSE),"niet bekend")))</f>
        <v/>
      </c>
      <c r="AF292" s="266" t="str">
        <f>IF(B292="","",(IFERROR(VLOOKUP(B292,Projecten!A$4:W$2415,12,FALSE),"niet bekend")))</f>
        <v/>
      </c>
      <c r="AG292" s="398" t="str">
        <f t="shared" ref="AG292:AG297" si="36">IF(AD292="","",(AF292-AD292))</f>
        <v/>
      </c>
    </row>
    <row r="293" spans="2:33" ht="12.75" customHeight="1" x14ac:dyDescent="0.2">
      <c r="B293" s="526">
        <v>2015167</v>
      </c>
      <c r="C293" s="422">
        <v>120334</v>
      </c>
      <c r="D293" s="273" t="s">
        <v>401</v>
      </c>
      <c r="E293" s="273" t="s">
        <v>26</v>
      </c>
      <c r="F293" s="424">
        <v>1</v>
      </c>
      <c r="G293" s="273">
        <v>20</v>
      </c>
      <c r="H293" s="273">
        <v>7</v>
      </c>
      <c r="I293" s="273">
        <v>5</v>
      </c>
      <c r="J293" s="493" t="s">
        <v>47</v>
      </c>
      <c r="K293" s="493" t="s">
        <v>47</v>
      </c>
      <c r="L293" s="493" t="s">
        <v>47</v>
      </c>
      <c r="M293" s="493" t="s">
        <v>47</v>
      </c>
      <c r="N293" s="254" t="s">
        <v>47</v>
      </c>
      <c r="O293" s="254" t="s">
        <v>47</v>
      </c>
      <c r="P293" s="254" t="s">
        <v>47</v>
      </c>
      <c r="R293" s="254" t="s">
        <v>47</v>
      </c>
      <c r="S293" s="209"/>
      <c r="T293" s="476"/>
      <c r="U293" s="245">
        <f>IF(V293&lt;=0,"",(((V293-'In Productie'!$E$1)/7)+1))</f>
        <v>-93</v>
      </c>
      <c r="V293" s="610">
        <v>42311</v>
      </c>
      <c r="W293" s="327" t="s">
        <v>162</v>
      </c>
      <c r="X293" s="611" t="s">
        <v>461</v>
      </c>
      <c r="Y293" s="295">
        <v>46</v>
      </c>
      <c r="Z293" s="477"/>
      <c r="AA293" s="478"/>
      <c r="AC293" s="209">
        <f>IF(B293="","",(IFERROR(VLOOKUP(B293,Projecten!A$4:W$2415,5,FALSE),"niet bekend")))</f>
        <v>1</v>
      </c>
      <c r="AD293" s="213">
        <f t="shared" si="35"/>
        <v>13184</v>
      </c>
      <c r="AE293" s="266">
        <f>IF(B293="","",(IFERROR(VLOOKUP(B293,Projecten!A$4:W$2415,23,FALSE),"niet bekend")))</f>
        <v>13184</v>
      </c>
      <c r="AF293" s="266">
        <f>IF(B293="","",(IFERROR(VLOOKUP(B293,Projecten!A$4:W$2415,12,FALSE),"niet bekend")))</f>
        <v>13184</v>
      </c>
      <c r="AG293" s="360">
        <f t="shared" si="36"/>
        <v>0</v>
      </c>
    </row>
    <row r="294" spans="2:33" ht="12.75" customHeight="1" x14ac:dyDescent="0.2">
      <c r="B294" s="526">
        <v>2015176</v>
      </c>
      <c r="C294" s="386">
        <v>12033801</v>
      </c>
      <c r="D294" s="389" t="s">
        <v>415</v>
      </c>
      <c r="E294" s="389" t="s">
        <v>26</v>
      </c>
      <c r="F294" s="388">
        <v>1</v>
      </c>
      <c r="G294" s="389">
        <v>7</v>
      </c>
      <c r="H294" s="389">
        <v>4</v>
      </c>
      <c r="I294" s="389">
        <v>5</v>
      </c>
      <c r="J294" s="501" t="s">
        <v>47</v>
      </c>
      <c r="K294" s="501" t="s">
        <v>47</v>
      </c>
      <c r="L294" s="403" t="s">
        <v>189</v>
      </c>
      <c r="M294" s="403" t="s">
        <v>189</v>
      </c>
      <c r="N294" s="403" t="s">
        <v>47</v>
      </c>
      <c r="O294" s="403" t="s">
        <v>47</v>
      </c>
      <c r="P294" s="403" t="s">
        <v>47</v>
      </c>
      <c r="Q294" s="403"/>
      <c r="R294" s="403" t="s">
        <v>47</v>
      </c>
      <c r="S294" s="327"/>
      <c r="T294" s="395"/>
      <c r="U294" s="264">
        <f>IF(V294&lt;=0,"",(((V294-'In Productie'!$E$1)/7)+1))</f>
        <v>-92.857142857142861</v>
      </c>
      <c r="V294" s="396">
        <v>42312</v>
      </c>
      <c r="W294" s="327" t="s">
        <v>162</v>
      </c>
      <c r="X294" s="209" t="s">
        <v>472</v>
      </c>
      <c r="Y294" s="497">
        <v>19</v>
      </c>
      <c r="Z294" s="202"/>
      <c r="AA294" s="202"/>
      <c r="AC294" s="209">
        <f>IF(B294="","",(IFERROR(VLOOKUP(B294,Projecten!A$4:W$2415,5,FALSE),"niet bekend")))</f>
        <v>1</v>
      </c>
      <c r="AD294" s="213">
        <f t="shared" si="35"/>
        <v>4416</v>
      </c>
      <c r="AE294" s="266">
        <f>IF(B294="","",(IFERROR(VLOOKUP(B294,Projecten!A$4:W$2415,23,FALSE),"niet bekend")))</f>
        <v>4416</v>
      </c>
      <c r="AF294" s="266">
        <f>IF(B294="","",(IFERROR(VLOOKUP(B294,Projecten!A$4:W$2415,12,FALSE),"niet bekend")))</f>
        <v>4416</v>
      </c>
      <c r="AG294" s="360">
        <f t="shared" si="36"/>
        <v>0</v>
      </c>
    </row>
    <row r="295" spans="2:33" ht="12.75" customHeight="1" x14ac:dyDescent="0.2">
      <c r="B295" s="526">
        <v>2015169</v>
      </c>
      <c r="C295" s="422">
        <v>12033801</v>
      </c>
      <c r="D295" s="273" t="s">
        <v>403</v>
      </c>
      <c r="E295" s="273" t="s">
        <v>26</v>
      </c>
      <c r="F295" s="424">
        <v>1</v>
      </c>
      <c r="G295" s="273">
        <v>11</v>
      </c>
      <c r="H295" s="273">
        <v>5</v>
      </c>
      <c r="I295" s="273">
        <v>3</v>
      </c>
      <c r="J295" s="501" t="s">
        <v>47</v>
      </c>
      <c r="K295" s="242" t="s">
        <v>189</v>
      </c>
      <c r="L295" s="501" t="s">
        <v>47</v>
      </c>
      <c r="M295" s="242" t="s">
        <v>189</v>
      </c>
      <c r="N295" s="242" t="s">
        <v>47</v>
      </c>
      <c r="O295" s="242" t="s">
        <v>47</v>
      </c>
      <c r="P295" s="242" t="s">
        <v>47</v>
      </c>
      <c r="Q295" s="242"/>
      <c r="R295" s="242" t="s">
        <v>47</v>
      </c>
      <c r="S295" s="209"/>
      <c r="T295" s="476"/>
      <c r="U295" s="245">
        <f>IF(V295&lt;=0,"",(((V295-'In Productie'!$E$1)/7)+1))</f>
        <v>-92.714285714285708</v>
      </c>
      <c r="V295" s="427">
        <v>42313</v>
      </c>
      <c r="W295" s="209" t="s">
        <v>162</v>
      </c>
      <c r="X295" s="209"/>
      <c r="Y295" s="295">
        <v>16</v>
      </c>
      <c r="Z295" s="202"/>
      <c r="AA295" s="202"/>
      <c r="AC295" s="209">
        <f>IF(B295="","",(IFERROR(VLOOKUP(B295,Projecten!A$4:W$2415,5,FALSE),"niet bekend")))</f>
        <v>1</v>
      </c>
      <c r="AD295" s="213">
        <f t="shared" si="35"/>
        <v>3605</v>
      </c>
      <c r="AE295" s="266">
        <f>IF(B295="","",(IFERROR(VLOOKUP(B295,Projecten!A$4:W$2415,23,FALSE),"niet bekend")))</f>
        <v>3605</v>
      </c>
      <c r="AF295" s="266">
        <f>IF(B295="","",(IFERROR(VLOOKUP(B295,Projecten!A$4:W$2415,12,FALSE),"niet bekend")))</f>
        <v>3605</v>
      </c>
      <c r="AG295" s="360">
        <f t="shared" si="36"/>
        <v>0</v>
      </c>
    </row>
    <row r="296" spans="2:33" ht="12.75" customHeight="1" x14ac:dyDescent="0.2">
      <c r="B296" s="526">
        <v>2015170</v>
      </c>
      <c r="C296" s="422">
        <v>12033901</v>
      </c>
      <c r="D296" s="273" t="s">
        <v>404</v>
      </c>
      <c r="E296" s="273" t="s">
        <v>26</v>
      </c>
      <c r="F296" s="424">
        <v>1</v>
      </c>
      <c r="G296" s="273">
        <v>10</v>
      </c>
      <c r="H296" s="273">
        <v>7</v>
      </c>
      <c r="I296" s="273">
        <v>3</v>
      </c>
      <c r="J296" s="501" t="s">
        <v>47</v>
      </c>
      <c r="K296" s="242" t="s">
        <v>189</v>
      </c>
      <c r="L296" s="501" t="s">
        <v>47</v>
      </c>
      <c r="M296" s="242" t="s">
        <v>189</v>
      </c>
      <c r="N296" s="242" t="s">
        <v>47</v>
      </c>
      <c r="O296" s="242" t="s">
        <v>47</v>
      </c>
      <c r="P296" s="242" t="s">
        <v>47</v>
      </c>
      <c r="Q296" s="242"/>
      <c r="R296" s="242" t="s">
        <v>47</v>
      </c>
      <c r="S296" s="209"/>
      <c r="T296" s="476"/>
      <c r="U296" s="245">
        <f>IF(V296&lt;=0,"",(((V296-'In Productie'!$E$1)/7)+1))</f>
        <v>-92.714285714285708</v>
      </c>
      <c r="V296" s="427">
        <v>42313</v>
      </c>
      <c r="W296" s="209" t="s">
        <v>162</v>
      </c>
      <c r="X296" s="209"/>
      <c r="Y296" s="295">
        <v>20</v>
      </c>
      <c r="Z296" s="202"/>
      <c r="AA296" s="202"/>
      <c r="AC296" s="209">
        <f>IF(B296="","",(IFERROR(VLOOKUP(B296,Projecten!A$4:W$2415,5,FALSE),"niet bekend")))</f>
        <v>1</v>
      </c>
      <c r="AD296" s="213">
        <f t="shared" si="35"/>
        <v>2774</v>
      </c>
      <c r="AE296" s="266">
        <f>IF(B296="","",(IFERROR(VLOOKUP(B296,Projecten!A$4:W$2415,23,FALSE),"niet bekend")))</f>
        <v>2774</v>
      </c>
      <c r="AF296" s="266">
        <f>IF(B296="","",(IFERROR(VLOOKUP(B296,Projecten!A$4:W$2415,12,FALSE),"niet bekend")))</f>
        <v>2774</v>
      </c>
      <c r="AG296" s="360">
        <f t="shared" si="36"/>
        <v>0</v>
      </c>
    </row>
    <row r="297" spans="2:33" s="327" customFormat="1" ht="12.75" customHeight="1" x14ac:dyDescent="0.2">
      <c r="B297" s="526">
        <v>2015175</v>
      </c>
      <c r="C297" s="386">
        <v>12033901</v>
      </c>
      <c r="D297" s="389" t="s">
        <v>414</v>
      </c>
      <c r="E297" s="389" t="s">
        <v>26</v>
      </c>
      <c r="F297" s="388">
        <v>1</v>
      </c>
      <c r="G297" s="389">
        <v>12</v>
      </c>
      <c r="H297" s="389">
        <v>9</v>
      </c>
      <c r="I297" s="389">
        <v>2</v>
      </c>
      <c r="J297" s="501" t="s">
        <v>47</v>
      </c>
      <c r="K297" s="403" t="s">
        <v>189</v>
      </c>
      <c r="L297" s="403" t="s">
        <v>189</v>
      </c>
      <c r="M297" s="403" t="s">
        <v>189</v>
      </c>
      <c r="N297" s="403" t="s">
        <v>47</v>
      </c>
      <c r="O297" s="403" t="s">
        <v>47</v>
      </c>
      <c r="P297" s="403" t="s">
        <v>47</v>
      </c>
      <c r="Q297" s="403"/>
      <c r="R297" s="403" t="s">
        <v>47</v>
      </c>
      <c r="T297" s="395"/>
      <c r="U297" s="264">
        <f>IF(V297&lt;=0,"",(((V297-'In Productie'!$E$1)/7)+1))</f>
        <v>-93</v>
      </c>
      <c r="V297" s="610">
        <v>42311</v>
      </c>
      <c r="W297" s="327" t="s">
        <v>162</v>
      </c>
      <c r="Y297" s="497">
        <v>23</v>
      </c>
      <c r="Z297" s="318"/>
      <c r="AA297" s="318"/>
      <c r="AC297" s="327">
        <f>IF(B297="","",(IFERROR(VLOOKUP(B297,Projecten!A$4:W$2415,5,FALSE),"niet bekend")))</f>
        <v>1</v>
      </c>
      <c r="AD297" s="266">
        <f t="shared" si="35"/>
        <v>3544</v>
      </c>
      <c r="AE297" s="266">
        <f>IF(B297="","",(IFERROR(VLOOKUP(B297,Projecten!A$4:W$2415,23,FALSE),"niet bekend")))</f>
        <v>3544</v>
      </c>
      <c r="AF297" s="266">
        <f>IF(B297="","",(IFERROR(VLOOKUP(B297,Projecten!A$4:W$2415,12,FALSE),"niet bekend")))</f>
        <v>3544</v>
      </c>
      <c r="AG297" s="398">
        <f t="shared" si="36"/>
        <v>0</v>
      </c>
    </row>
    <row r="298" spans="2:33" ht="12.75" customHeight="1" x14ac:dyDescent="0.2">
      <c r="B298" s="526">
        <v>2015157</v>
      </c>
      <c r="C298" s="422">
        <v>120349</v>
      </c>
      <c r="D298" s="273" t="s">
        <v>445</v>
      </c>
      <c r="E298" s="273" t="s">
        <v>26</v>
      </c>
      <c r="F298" s="424">
        <v>5</v>
      </c>
      <c r="G298" s="273">
        <v>30</v>
      </c>
      <c r="H298" s="273">
        <v>20</v>
      </c>
      <c r="I298" s="273">
        <v>20</v>
      </c>
      <c r="J298" s="501" t="s">
        <v>47</v>
      </c>
      <c r="K298" s="242" t="s">
        <v>189</v>
      </c>
      <c r="L298" s="242" t="s">
        <v>189</v>
      </c>
      <c r="M298" s="242" t="s">
        <v>189</v>
      </c>
      <c r="N298" s="322" t="s">
        <v>47</v>
      </c>
      <c r="O298" s="322" t="s">
        <v>47</v>
      </c>
      <c r="P298" s="322" t="s">
        <v>47</v>
      </c>
      <c r="Q298" s="322"/>
      <c r="R298" s="322" t="s">
        <v>47</v>
      </c>
      <c r="S298" s="505"/>
      <c r="T298" s="505"/>
      <c r="U298" s="245">
        <f>IF(V298&lt;=0,"",(((V298-'In Productie'!$E$1)/7)+1))</f>
        <v>-92.142857142857139</v>
      </c>
      <c r="V298" s="427">
        <v>42317</v>
      </c>
      <c r="W298" s="209" t="s">
        <v>310</v>
      </c>
      <c r="X298" s="521" t="s">
        <v>477</v>
      </c>
      <c r="Y298" s="248">
        <v>75</v>
      </c>
      <c r="Z298" s="523"/>
      <c r="AA298" s="489"/>
      <c r="AB298" s="539"/>
      <c r="AC298" s="209">
        <f>IF(B298="","",(IFERROR(VLOOKUP(B298,Projecten!A$4:W$2415,5,FALSE),"niet bekend")))</f>
        <v>1</v>
      </c>
      <c r="AD298" s="213">
        <f t="shared" si="35"/>
        <v>875</v>
      </c>
      <c r="AE298" s="266">
        <f>IF(B298="","",(IFERROR(VLOOKUP(B298,Projecten!A$4:W$2415,23,FALSE),"niet bekend")))</f>
        <v>175</v>
      </c>
      <c r="AF298" s="266">
        <f>IF(B298="","",(IFERROR(VLOOKUP(B298,Projecten!A$4:W$2415,12,FALSE),"niet bekend")))</f>
        <v>175</v>
      </c>
    </row>
    <row r="299" spans="2:33" s="327" customFormat="1" ht="12.75" customHeight="1" x14ac:dyDescent="0.2">
      <c r="B299" s="535">
        <v>2015185</v>
      </c>
      <c r="C299" s="503">
        <v>120343</v>
      </c>
      <c r="D299" s="320" t="s">
        <v>458</v>
      </c>
      <c r="E299" s="318" t="s">
        <v>26</v>
      </c>
      <c r="F299" s="322">
        <v>0</v>
      </c>
      <c r="G299" s="318">
        <v>1</v>
      </c>
      <c r="H299" s="318">
        <v>0</v>
      </c>
      <c r="I299" s="318">
        <v>1</v>
      </c>
      <c r="J299" s="493" t="s">
        <v>47</v>
      </c>
      <c r="K299" s="322" t="s">
        <v>189</v>
      </c>
      <c r="L299" s="322" t="s">
        <v>189</v>
      </c>
      <c r="M299" s="322" t="s">
        <v>189</v>
      </c>
      <c r="N299" s="322" t="s">
        <v>47</v>
      </c>
      <c r="O299" s="322" t="s">
        <v>47</v>
      </c>
      <c r="P299" s="322" t="s">
        <v>47</v>
      </c>
      <c r="Q299" s="322"/>
      <c r="R299" s="322" t="s">
        <v>47</v>
      </c>
      <c r="S299" s="505"/>
      <c r="T299" s="505"/>
      <c r="U299" s="245">
        <f>IF(V299&lt;=0,"",(((V299-'In Productie'!$E$1)/7)+1))</f>
        <v>-92.714285714285708</v>
      </c>
      <c r="V299" s="427">
        <v>42313</v>
      </c>
      <c r="W299" s="327" t="s">
        <v>162</v>
      </c>
      <c r="X299" s="504" t="s">
        <v>462</v>
      </c>
      <c r="Y299" s="324">
        <v>4</v>
      </c>
      <c r="Z299" s="510"/>
      <c r="AA299" s="511"/>
      <c r="AC299" s="327">
        <f>IF(B299="","",(IFERROR(VLOOKUP(B299,Projecten!A$4:W$2415,5,FALSE),"niet bekend")))</f>
        <v>0</v>
      </c>
      <c r="AD299" s="266"/>
      <c r="AE299" s="266">
        <f>IF(B299="","",(IFERROR(VLOOKUP(B299,Projecten!A$4:W$2415,23,FALSE),"niet bekend")))</f>
        <v>410</v>
      </c>
      <c r="AF299" s="266">
        <f>IF(B299="","",(IFERROR(VLOOKUP(B299,Projecten!A$4:W$2415,12,FALSE),"niet bekend")))</f>
        <v>410</v>
      </c>
      <c r="AG299" s="398" t="str">
        <f>IF(AD299="","",(AF299-AD299))</f>
        <v/>
      </c>
    </row>
    <row r="300" spans="2:33" s="312" customFormat="1" ht="12.75" customHeight="1" x14ac:dyDescent="0.2">
      <c r="B300" s="299"/>
      <c r="C300" s="406"/>
      <c r="D300" s="300"/>
      <c r="E300" s="300"/>
      <c r="F300" s="302"/>
      <c r="G300" s="300"/>
      <c r="H300" s="300"/>
      <c r="I300" s="300"/>
      <c r="J300" s="302"/>
      <c r="K300" s="302"/>
      <c r="L300" s="302"/>
      <c r="M300" s="302"/>
      <c r="N300" s="302"/>
      <c r="O300" s="302"/>
      <c r="P300" s="302"/>
      <c r="Q300" s="302"/>
      <c r="R300" s="302"/>
      <c r="S300" s="407"/>
      <c r="T300" s="407"/>
      <c r="U300" s="408"/>
      <c r="V300" s="305"/>
      <c r="W300" s="307"/>
      <c r="X300" s="307"/>
      <c r="Y300" s="307"/>
      <c r="Z300" s="298"/>
      <c r="AA300" s="308"/>
      <c r="AD300" s="311"/>
      <c r="AE300" s="311"/>
      <c r="AF300" s="311"/>
      <c r="AG300" s="412"/>
    </row>
    <row r="301" spans="2:33" s="236" customFormat="1" ht="12.75" customHeight="1" x14ac:dyDescent="0.2">
      <c r="B301" s="372">
        <v>46</v>
      </c>
      <c r="C301" s="373"/>
      <c r="D301" s="374">
        <f>SUM(G301:I301)</f>
        <v>240</v>
      </c>
      <c r="E301" s="375"/>
      <c r="F301" s="376">
        <f>SUM(F304:F317)</f>
        <v>19</v>
      </c>
      <c r="G301" s="375">
        <f>SUM(G304:G317)</f>
        <v>149</v>
      </c>
      <c r="H301" s="375">
        <f>SUM(H304:H317)</f>
        <v>91</v>
      </c>
      <c r="I301" s="375">
        <f>SUM(I317:I317)</f>
        <v>0</v>
      </c>
      <c r="J301" s="376"/>
      <c r="K301" s="376"/>
      <c r="L301" s="376"/>
      <c r="M301" s="376"/>
      <c r="N301" s="376"/>
      <c r="O301" s="376"/>
      <c r="P301" s="376"/>
      <c r="Q301" s="376"/>
      <c r="R301" s="376"/>
      <c r="S301" s="377">
        <v>46</v>
      </c>
      <c r="T301" s="377"/>
      <c r="U301" s="420"/>
      <c r="V301" s="378"/>
      <c r="W301" s="380"/>
      <c r="X301" s="380">
        <f>SUM(Y301:Y317)</f>
        <v>313</v>
      </c>
      <c r="Y301" s="231"/>
      <c r="Z301" s="463">
        <f>'In Productie'!$AB$1+24+30+38+38</f>
        <v>530</v>
      </c>
      <c r="AA301" s="232">
        <f>X301-Z301</f>
        <v>-217</v>
      </c>
      <c r="AD301" s="235">
        <f>SUM(AD302:AD317)</f>
        <v>30089</v>
      </c>
      <c r="AE301" s="235"/>
      <c r="AF301" s="235"/>
      <c r="AG301" s="384"/>
    </row>
    <row r="302" spans="2:33" s="327" customFormat="1" ht="12.75" customHeight="1" x14ac:dyDescent="0.2">
      <c r="B302" s="320"/>
      <c r="C302" s="503"/>
      <c r="D302" s="504" t="s">
        <v>484</v>
      </c>
      <c r="E302" s="318"/>
      <c r="F302" s="322">
        <f>F301+'Reeds geproduceerd'!F318+'Reeds geproduceerd'!F329+'Reeds geproduceerd'!F338+'Reeds geproduceerd'!F348+'Reeds geproduceerd'!F354+'Reeds geproduceerd'!F365+'Reeds geproduceerd'!F377+'Reeds geproduceerd'!F389</f>
        <v>155</v>
      </c>
      <c r="G302" s="318">
        <f>G301+'Reeds geproduceerd'!G318+'Reeds geproduceerd'!G329+'Reeds geproduceerd'!G338+'Reeds geproduceerd'!G348+'Reeds geproduceerd'!G354+'Reeds geproduceerd'!G365+'Reeds geproduceerd'!G377+'Reeds geproduceerd'!G389</f>
        <v>1136</v>
      </c>
      <c r="H302" s="318">
        <f>H301+'Reeds geproduceerd'!H318+'Reeds geproduceerd'!H329+'Reeds geproduceerd'!H338+'Reeds geproduceerd'!H348+'Reeds geproduceerd'!H354+'Reeds geproduceerd'!H365+'Reeds geproduceerd'!H377+'Reeds geproduceerd'!H389</f>
        <v>668</v>
      </c>
      <c r="I302" s="318">
        <f>I301+'Reeds geproduceerd'!I318+'Reeds geproduceerd'!I329+'Reeds geproduceerd'!I338+'Reeds geproduceerd'!I348+'Reeds geproduceerd'!I354+'Reeds geproduceerd'!I365+'Reeds geproduceerd'!I377+'Reeds geproduceerd'!I389</f>
        <v>511</v>
      </c>
      <c r="J302" s="322"/>
      <c r="K302" s="322"/>
      <c r="L302" s="322"/>
      <c r="M302" s="322"/>
      <c r="N302" s="322"/>
      <c r="O302" s="322"/>
      <c r="P302" s="322"/>
      <c r="Q302" s="322"/>
      <c r="R302" s="322"/>
      <c r="S302" s="505"/>
      <c r="T302" s="505"/>
      <c r="U302" s="506"/>
      <c r="V302" s="507"/>
      <c r="W302" s="508"/>
      <c r="X302" s="508"/>
      <c r="Y302" s="509">
        <v>2</v>
      </c>
      <c r="Z302" s="510"/>
      <c r="AA302" s="511"/>
      <c r="AC302" s="327" t="str">
        <f>IF(B302="","",(IFERROR(VLOOKUP(B302,Projecten!A$4:W$2415,5,FALSE),"niet bekend")))</f>
        <v/>
      </c>
      <c r="AD302" s="266" t="str">
        <f t="shared" ref="AD302:AD316" si="37">IF(AC302="","",(F302/AC302*AF302))</f>
        <v/>
      </c>
      <c r="AE302" s="266" t="str">
        <f>IF(B302="","",(IFERROR(VLOOKUP(B302,Projecten!A$4:W$2415,23,FALSE),"niet bekend")))</f>
        <v/>
      </c>
      <c r="AF302" s="266" t="str">
        <f>IF(B302="","",(IFERROR(VLOOKUP(B302,Projecten!A$4:W$2415,12,FALSE),"niet bekend")))</f>
        <v/>
      </c>
      <c r="AG302" s="398" t="str">
        <f t="shared" ref="AG302:AG307" si="38">IF(AD302="","",(AF302-AD302))</f>
        <v/>
      </c>
    </row>
    <row r="303" spans="2:33" s="327" customFormat="1" ht="12.75" customHeight="1" x14ac:dyDescent="0.2">
      <c r="B303" s="320"/>
      <c r="C303" s="503"/>
      <c r="D303" s="504" t="s">
        <v>495</v>
      </c>
      <c r="E303" s="318"/>
      <c r="F303" s="322"/>
      <c r="G303" s="318"/>
      <c r="H303" s="318"/>
      <c r="I303" s="318"/>
      <c r="J303" s="322"/>
      <c r="K303" s="322"/>
      <c r="L303" s="322"/>
      <c r="M303" s="322"/>
      <c r="N303" s="322"/>
      <c r="O303" s="322"/>
      <c r="P303" s="322"/>
      <c r="Q303" s="322"/>
      <c r="R303" s="322"/>
      <c r="S303" s="505"/>
      <c r="T303" s="505"/>
      <c r="U303" s="506"/>
      <c r="V303" s="507"/>
      <c r="W303" s="508"/>
      <c r="X303" s="508"/>
      <c r="Y303" s="509">
        <v>4</v>
      </c>
      <c r="Z303" s="510"/>
      <c r="AA303" s="511"/>
      <c r="AC303" s="327" t="str">
        <f>IF(B303="","",(IFERROR(VLOOKUP(B303,Projecten!A$4:W$2415,5,FALSE),"niet bekend")))</f>
        <v/>
      </c>
      <c r="AD303" s="266" t="str">
        <f t="shared" si="37"/>
        <v/>
      </c>
      <c r="AE303" s="266" t="str">
        <f>IF(B303="","",(IFERROR(VLOOKUP(B303,Projecten!A$4:W$2415,23,FALSE),"niet bekend")))</f>
        <v/>
      </c>
      <c r="AF303" s="266" t="str">
        <f>IF(B303="","",(IFERROR(VLOOKUP(B303,Projecten!A$4:W$2415,12,FALSE),"niet bekend")))</f>
        <v/>
      </c>
      <c r="AG303" s="398" t="str">
        <f t="shared" si="38"/>
        <v/>
      </c>
    </row>
    <row r="304" spans="2:33" ht="12.75" customHeight="1" x14ac:dyDescent="0.2">
      <c r="B304" s="612">
        <v>2015171</v>
      </c>
      <c r="C304" s="422">
        <v>12034001</v>
      </c>
      <c r="D304" s="273" t="s">
        <v>419</v>
      </c>
      <c r="E304" s="273" t="s">
        <v>26</v>
      </c>
      <c r="F304" s="424">
        <v>1</v>
      </c>
      <c r="G304" s="273">
        <v>12</v>
      </c>
      <c r="H304" s="273">
        <v>5</v>
      </c>
      <c r="I304" s="273">
        <v>3</v>
      </c>
      <c r="J304" s="491" t="s">
        <v>47</v>
      </c>
      <c r="K304" s="491" t="s">
        <v>47</v>
      </c>
      <c r="L304" s="491" t="s">
        <v>47</v>
      </c>
      <c r="M304" s="486" t="s">
        <v>189</v>
      </c>
      <c r="N304" s="486" t="s">
        <v>47</v>
      </c>
      <c r="O304" s="486" t="s">
        <v>47</v>
      </c>
      <c r="P304" s="486" t="s">
        <v>47</v>
      </c>
      <c r="Q304" s="486"/>
      <c r="R304" s="486" t="s">
        <v>47</v>
      </c>
      <c r="S304" s="209"/>
      <c r="T304" s="476"/>
      <c r="U304" s="245">
        <f>IF(V304&lt;=0,"",(((V304-'In Productie'!$E$1)/7)+1))</f>
        <v>-92.142857142857139</v>
      </c>
      <c r="V304" s="427">
        <v>42317</v>
      </c>
      <c r="W304" s="327" t="s">
        <v>162</v>
      </c>
      <c r="X304" s="209" t="s">
        <v>473</v>
      </c>
      <c r="Y304" s="295">
        <v>34</v>
      </c>
      <c r="Z304" s="202"/>
      <c r="AA304" s="202"/>
      <c r="AC304" s="209">
        <f>IF(B304="","",(IFERROR(VLOOKUP(B304,Projecten!A$4:W$2415,5,FALSE),"niet bekend")))</f>
        <v>1</v>
      </c>
      <c r="AD304" s="213">
        <f t="shared" si="37"/>
        <v>5322</v>
      </c>
      <c r="AE304" s="266">
        <f>IF(B304="","",(IFERROR(VLOOKUP(B304,Projecten!A$4:W$2415,23,FALSE),"niet bekend")))</f>
        <v>5322</v>
      </c>
      <c r="AF304" s="266">
        <f>IF(B304="","",(IFERROR(VLOOKUP(B304,Projecten!A$4:W$2415,12,FALSE),"niet bekend")))</f>
        <v>5322</v>
      </c>
      <c r="AG304" s="360">
        <f t="shared" si="38"/>
        <v>0</v>
      </c>
    </row>
    <row r="305" spans="2:33" ht="12.75" customHeight="1" x14ac:dyDescent="0.2">
      <c r="B305" s="612">
        <v>2015172</v>
      </c>
      <c r="C305" s="422">
        <v>12034001</v>
      </c>
      <c r="D305" s="273" t="s">
        <v>411</v>
      </c>
      <c r="E305" s="273" t="s">
        <v>26</v>
      </c>
      <c r="F305" s="424">
        <v>1</v>
      </c>
      <c r="G305" s="273">
        <v>9</v>
      </c>
      <c r="H305" s="273">
        <v>6</v>
      </c>
      <c r="I305" s="273">
        <v>3</v>
      </c>
      <c r="J305" s="493" t="s">
        <v>47</v>
      </c>
      <c r="K305" s="254" t="s">
        <v>189</v>
      </c>
      <c r="L305" s="254" t="s">
        <v>189</v>
      </c>
      <c r="M305" s="254" t="s">
        <v>189</v>
      </c>
      <c r="N305" s="254" t="s">
        <v>47</v>
      </c>
      <c r="O305" s="254" t="s">
        <v>47</v>
      </c>
      <c r="P305" s="254" t="s">
        <v>47</v>
      </c>
      <c r="R305" s="254" t="s">
        <v>47</v>
      </c>
      <c r="S305" s="209"/>
      <c r="T305" s="476"/>
      <c r="U305" s="245">
        <f>IF(V305&lt;=0,"",(((V305-'In Productie'!$E$1)/7)+1))</f>
        <v>-92.714285714285708</v>
      </c>
      <c r="V305" s="427">
        <v>42313</v>
      </c>
      <c r="W305" s="327" t="s">
        <v>162</v>
      </c>
      <c r="X305" s="209" t="s">
        <v>474</v>
      </c>
      <c r="Y305" s="295">
        <v>16</v>
      </c>
      <c r="Z305" s="477"/>
      <c r="AA305" s="478"/>
      <c r="AC305" s="209">
        <f>IF(B305="","",(IFERROR(VLOOKUP(B305,Projecten!A$4:W$2415,5,FALSE),"niet bekend")))</f>
        <v>1</v>
      </c>
      <c r="AD305" s="213">
        <f t="shared" si="37"/>
        <v>2297</v>
      </c>
      <c r="AE305" s="266">
        <f>IF(B305="","",(IFERROR(VLOOKUP(B305,Projecten!A$4:W$2415,23,FALSE),"niet bekend")))</f>
        <v>2297</v>
      </c>
      <c r="AF305" s="266">
        <f>IF(B305="","",(IFERROR(VLOOKUP(B305,Projecten!A$4:W$2415,12,FALSE),"niet bekend")))</f>
        <v>2297</v>
      </c>
      <c r="AG305" s="360">
        <f t="shared" si="38"/>
        <v>0</v>
      </c>
    </row>
    <row r="306" spans="2:33" ht="12.75" customHeight="1" x14ac:dyDescent="0.2">
      <c r="B306" s="612">
        <v>2015173</v>
      </c>
      <c r="C306" s="422">
        <v>12034101</v>
      </c>
      <c r="D306" s="273" t="s">
        <v>412</v>
      </c>
      <c r="E306" s="273" t="s">
        <v>26</v>
      </c>
      <c r="F306" s="424">
        <v>1</v>
      </c>
      <c r="G306" s="273">
        <v>9</v>
      </c>
      <c r="H306" s="273">
        <v>6</v>
      </c>
      <c r="I306" s="273">
        <v>3</v>
      </c>
      <c r="J306" s="501" t="s">
        <v>47</v>
      </c>
      <c r="K306" s="242" t="s">
        <v>189</v>
      </c>
      <c r="L306" s="242" t="s">
        <v>189</v>
      </c>
      <c r="M306" s="242" t="s">
        <v>189</v>
      </c>
      <c r="N306" s="242" t="s">
        <v>47</v>
      </c>
      <c r="O306" s="242" t="s">
        <v>47</v>
      </c>
      <c r="P306" s="242" t="s">
        <v>47</v>
      </c>
      <c r="Q306" s="242"/>
      <c r="R306" s="242" t="s">
        <v>47</v>
      </c>
      <c r="S306" s="209"/>
      <c r="T306" s="476"/>
      <c r="U306" s="245">
        <f>IF(V306&lt;=0,"",(((V306-'In Productie'!$E$1)/7)+1))</f>
        <v>-92.714285714285708</v>
      </c>
      <c r="V306" s="427">
        <v>42313</v>
      </c>
      <c r="W306" s="327" t="s">
        <v>162</v>
      </c>
      <c r="X306" s="613">
        <v>42319</v>
      </c>
      <c r="Y306" s="295">
        <v>16</v>
      </c>
      <c r="Z306" s="202"/>
      <c r="AA306" s="202"/>
      <c r="AC306" s="209">
        <f>IF(B306="","",(IFERROR(VLOOKUP(B306,Projecten!A$4:W$2415,5,FALSE),"niet bekend")))</f>
        <v>1</v>
      </c>
      <c r="AD306" s="213">
        <f t="shared" si="37"/>
        <v>2297</v>
      </c>
      <c r="AE306" s="266">
        <f>IF(B306="","",(IFERROR(VLOOKUP(B306,Projecten!A$4:W$2415,23,FALSE),"niet bekend")))</f>
        <v>2297</v>
      </c>
      <c r="AF306" s="266">
        <f>IF(B306="","",(IFERROR(VLOOKUP(B306,Projecten!A$4:W$2415,12,FALSE),"niet bekend")))</f>
        <v>2297</v>
      </c>
      <c r="AG306" s="360">
        <f t="shared" si="38"/>
        <v>0</v>
      </c>
    </row>
    <row r="307" spans="2:33" ht="12.75" customHeight="1" x14ac:dyDescent="0.2">
      <c r="B307" s="612">
        <v>2015174</v>
      </c>
      <c r="C307" s="422">
        <v>12034101</v>
      </c>
      <c r="D307" s="273" t="s">
        <v>413</v>
      </c>
      <c r="E307" s="273" t="s">
        <v>26</v>
      </c>
      <c r="F307" s="424">
        <v>1</v>
      </c>
      <c r="G307" s="273">
        <v>10</v>
      </c>
      <c r="H307" s="273">
        <v>7</v>
      </c>
      <c r="I307" s="273">
        <v>1</v>
      </c>
      <c r="J307" s="501" t="s">
        <v>47</v>
      </c>
      <c r="K307" s="242" t="s">
        <v>189</v>
      </c>
      <c r="L307" s="501" t="s">
        <v>47</v>
      </c>
      <c r="M307" s="242" t="s">
        <v>189</v>
      </c>
      <c r="N307" s="242" t="s">
        <v>47</v>
      </c>
      <c r="O307" s="242" t="s">
        <v>47</v>
      </c>
      <c r="P307" s="242" t="s">
        <v>47</v>
      </c>
      <c r="Q307" s="242"/>
      <c r="R307" s="242" t="s">
        <v>47</v>
      </c>
      <c r="S307" s="209"/>
      <c r="T307" s="476"/>
      <c r="U307" s="245">
        <f>IF(V307&lt;=0,"",(((V307-'In Productie'!$E$1)/7)+1))</f>
        <v>-92.714285714285708</v>
      </c>
      <c r="V307" s="427">
        <v>42313</v>
      </c>
      <c r="W307" s="327" t="s">
        <v>162</v>
      </c>
      <c r="X307" s="209" t="s">
        <v>475</v>
      </c>
      <c r="Y307" s="295">
        <v>20</v>
      </c>
      <c r="Z307" s="202"/>
      <c r="AA307" s="202"/>
      <c r="AC307" s="209">
        <f>IF(B307="","",(IFERROR(VLOOKUP(B307,Projecten!A$4:W$2415,5,FALSE),"niet bekend")))</f>
        <v>1</v>
      </c>
      <c r="AD307" s="213">
        <f t="shared" si="37"/>
        <v>3219</v>
      </c>
      <c r="AE307" s="266">
        <f>IF(B307="","",(IFERROR(VLOOKUP(B307,Projecten!A$4:W$2415,23,FALSE),"niet bekend")))</f>
        <v>3219</v>
      </c>
      <c r="AF307" s="266">
        <f>IF(B307="","",(IFERROR(VLOOKUP(B307,Projecten!A$4:W$2415,12,FALSE),"niet bekend")))</f>
        <v>3219</v>
      </c>
      <c r="AG307" s="360">
        <f t="shared" si="38"/>
        <v>0</v>
      </c>
    </row>
    <row r="308" spans="2:33" ht="12.75" customHeight="1" x14ac:dyDescent="0.2">
      <c r="B308" s="612">
        <v>2015157</v>
      </c>
      <c r="C308" s="422">
        <v>120350</v>
      </c>
      <c r="D308" s="273" t="s">
        <v>446</v>
      </c>
      <c r="E308" s="273" t="s">
        <v>26</v>
      </c>
      <c r="F308" s="424">
        <v>3</v>
      </c>
      <c r="G308" s="273">
        <v>18</v>
      </c>
      <c r="H308" s="273">
        <v>12</v>
      </c>
      <c r="I308" s="273">
        <v>20</v>
      </c>
      <c r="J308" s="501" t="s">
        <v>47</v>
      </c>
      <c r="K308" s="242" t="s">
        <v>189</v>
      </c>
      <c r="L308" s="242" t="s">
        <v>189</v>
      </c>
      <c r="M308" s="242" t="s">
        <v>189</v>
      </c>
      <c r="N308" s="322" t="s">
        <v>47</v>
      </c>
      <c r="O308" s="322" t="s">
        <v>47</v>
      </c>
      <c r="P308" s="322" t="s">
        <v>47</v>
      </c>
      <c r="Q308" s="322"/>
      <c r="R308" s="322" t="s">
        <v>47</v>
      </c>
      <c r="S308" s="505"/>
      <c r="T308" s="505"/>
      <c r="U308" s="245">
        <f>IF(V308&lt;=0,"",(((V308-'In Productie'!$E$1)/7)+1))</f>
        <v>-92</v>
      </c>
      <c r="V308" s="427">
        <v>42318</v>
      </c>
      <c r="W308" s="209" t="s">
        <v>421</v>
      </c>
      <c r="X308" s="521" t="s">
        <v>476</v>
      </c>
      <c r="Y308" s="248">
        <v>47</v>
      </c>
      <c r="Z308" s="523"/>
      <c r="AA308" s="489"/>
      <c r="AB308" s="539"/>
      <c r="AC308" s="209">
        <f>IF(B308="","",(IFERROR(VLOOKUP(B308,Projecten!A$4:W$2415,5,FALSE),"niet bekend")))</f>
        <v>1</v>
      </c>
      <c r="AD308" s="213">
        <f t="shared" si="37"/>
        <v>525</v>
      </c>
      <c r="AE308" s="266">
        <f>IF(B308="","",(IFERROR(VLOOKUP(B308,Projecten!A$4:W$2415,23,FALSE),"niet bekend")))</f>
        <v>175</v>
      </c>
      <c r="AF308" s="266">
        <f>IF(B308="","",(IFERROR(VLOOKUP(B308,Projecten!A$4:W$2415,12,FALSE),"niet bekend")))</f>
        <v>175</v>
      </c>
    </row>
    <row r="309" spans="2:33" ht="12.75" customHeight="1" x14ac:dyDescent="0.2">
      <c r="B309" s="612">
        <v>2015177</v>
      </c>
      <c r="C309" s="386">
        <v>120351</v>
      </c>
      <c r="D309" s="389" t="s">
        <v>426</v>
      </c>
      <c r="E309" s="389" t="s">
        <v>26</v>
      </c>
      <c r="F309" s="388">
        <v>1</v>
      </c>
      <c r="G309" s="389">
        <v>9</v>
      </c>
      <c r="H309" s="389">
        <v>5</v>
      </c>
      <c r="I309" s="389">
        <v>1</v>
      </c>
      <c r="J309" s="501" t="s">
        <v>47</v>
      </c>
      <c r="K309" s="242" t="s">
        <v>189</v>
      </c>
      <c r="L309" s="242" t="s">
        <v>189</v>
      </c>
      <c r="M309" s="242" t="s">
        <v>189</v>
      </c>
      <c r="N309" s="322" t="s">
        <v>47</v>
      </c>
      <c r="O309" s="322" t="s">
        <v>47</v>
      </c>
      <c r="P309" s="322" t="s">
        <v>47</v>
      </c>
      <c r="Q309" s="322"/>
      <c r="R309" s="322" t="s">
        <v>47</v>
      </c>
      <c r="S309" s="505"/>
      <c r="T309" s="505"/>
      <c r="U309" s="264">
        <f>IF(V309&lt;=0,"",(((V309-'In Productie'!$E$1)/7)+1))</f>
        <v>-92.142857142857139</v>
      </c>
      <c r="V309" s="396">
        <v>42317</v>
      </c>
      <c r="W309" s="327" t="s">
        <v>162</v>
      </c>
      <c r="X309" s="521" t="s">
        <v>478</v>
      </c>
      <c r="Y309" s="497">
        <v>13</v>
      </c>
      <c r="Z309" s="523"/>
      <c r="AA309" s="489"/>
      <c r="AB309" s="539"/>
      <c r="AC309" s="209">
        <f>IF(B309="","",(IFERROR(VLOOKUP(B309,Projecten!A$4:W$2415,5,FALSE),"niet bekend")))</f>
        <v>1</v>
      </c>
      <c r="AD309" s="213">
        <f t="shared" si="37"/>
        <v>2513</v>
      </c>
      <c r="AE309" s="266">
        <f>IF(B309="","",(IFERROR(VLOOKUP(B309,Projecten!A$4:W$2415,23,FALSE),"niet bekend")))</f>
        <v>2513</v>
      </c>
      <c r="AF309" s="266">
        <f>IF(B309="","",(IFERROR(VLOOKUP(B309,Projecten!A$4:W$2415,12,FALSE),"niet bekend")))</f>
        <v>2513</v>
      </c>
      <c r="AG309" s="360">
        <f t="shared" ref="AG309:AG314" si="39">IF(AD309="","",(AF309-AD309))</f>
        <v>0</v>
      </c>
    </row>
    <row r="310" spans="2:33" ht="12.75" customHeight="1" x14ac:dyDescent="0.2">
      <c r="B310" s="612">
        <v>2015178</v>
      </c>
      <c r="C310" s="386">
        <v>120351</v>
      </c>
      <c r="D310" s="389" t="s">
        <v>427</v>
      </c>
      <c r="E310" s="389" t="s">
        <v>26</v>
      </c>
      <c r="F310" s="388">
        <v>1</v>
      </c>
      <c r="G310" s="389">
        <v>9</v>
      </c>
      <c r="H310" s="389">
        <v>5</v>
      </c>
      <c r="I310" s="389">
        <v>1</v>
      </c>
      <c r="J310" s="501" t="s">
        <v>47</v>
      </c>
      <c r="K310" s="242" t="s">
        <v>189</v>
      </c>
      <c r="L310" s="242" t="s">
        <v>189</v>
      </c>
      <c r="M310" s="242" t="s">
        <v>189</v>
      </c>
      <c r="N310" s="322" t="s">
        <v>47</v>
      </c>
      <c r="O310" s="322" t="s">
        <v>47</v>
      </c>
      <c r="P310" s="322" t="s">
        <v>47</v>
      </c>
      <c r="Q310" s="322"/>
      <c r="R310" s="322" t="s">
        <v>47</v>
      </c>
      <c r="S310" s="505"/>
      <c r="T310" s="505"/>
      <c r="U310" s="264">
        <f>IF(V310&lt;=0,"",(((V310-'In Productie'!$E$1)/7)+1))</f>
        <v>-92.142857142857139</v>
      </c>
      <c r="V310" s="396">
        <v>42317</v>
      </c>
      <c r="W310" s="327" t="s">
        <v>162</v>
      </c>
      <c r="X310" s="521" t="s">
        <v>478</v>
      </c>
      <c r="Y310" s="497">
        <v>13</v>
      </c>
      <c r="Z310" s="523"/>
      <c r="AA310" s="489"/>
      <c r="AB310" s="539"/>
      <c r="AC310" s="209">
        <f>IF(B310="","",(IFERROR(VLOOKUP(B310,Projecten!A$4:W$2415,5,FALSE),"niet bekend")))</f>
        <v>1</v>
      </c>
      <c r="AD310" s="213">
        <f t="shared" si="37"/>
        <v>2513</v>
      </c>
      <c r="AE310" s="266">
        <f>IF(B310="","",(IFERROR(VLOOKUP(B310,Projecten!A$4:W$2415,23,FALSE),"niet bekend")))</f>
        <v>2513</v>
      </c>
      <c r="AF310" s="266">
        <f>IF(B310="","",(IFERROR(VLOOKUP(B310,Projecten!A$4:W$2415,12,FALSE),"niet bekend")))</f>
        <v>2513</v>
      </c>
      <c r="AG310" s="360">
        <f t="shared" si="39"/>
        <v>0</v>
      </c>
    </row>
    <row r="311" spans="2:33" ht="12.75" customHeight="1" x14ac:dyDescent="0.2">
      <c r="B311" s="612">
        <v>2015179</v>
      </c>
      <c r="C311" s="386">
        <v>120352</v>
      </c>
      <c r="D311" s="389" t="s">
        <v>428</v>
      </c>
      <c r="E311" s="389" t="s">
        <v>26</v>
      </c>
      <c r="F311" s="388">
        <v>1</v>
      </c>
      <c r="G311" s="389">
        <v>9</v>
      </c>
      <c r="H311" s="389">
        <v>5</v>
      </c>
      <c r="I311" s="389">
        <v>1</v>
      </c>
      <c r="J311" s="501" t="s">
        <v>47</v>
      </c>
      <c r="K311" s="242" t="s">
        <v>189</v>
      </c>
      <c r="L311" s="242" t="s">
        <v>189</v>
      </c>
      <c r="M311" s="242" t="s">
        <v>189</v>
      </c>
      <c r="N311" s="322" t="s">
        <v>47</v>
      </c>
      <c r="O311" s="322" t="s">
        <v>47</v>
      </c>
      <c r="P311" s="322" t="s">
        <v>47</v>
      </c>
      <c r="Q311" s="322"/>
      <c r="R311" s="322" t="s">
        <v>47</v>
      </c>
      <c r="S311" s="505"/>
      <c r="T311" s="505"/>
      <c r="U311" s="264">
        <f>IF(V311&lt;=0,"",(((V311-'In Productie'!$E$1)/7)+1))</f>
        <v>-91.857142857142861</v>
      </c>
      <c r="V311" s="396">
        <v>42319</v>
      </c>
      <c r="W311" s="327" t="s">
        <v>162</v>
      </c>
      <c r="X311" s="521" t="s">
        <v>115</v>
      </c>
      <c r="Y311" s="497">
        <v>13</v>
      </c>
      <c r="Z311" s="523"/>
      <c r="AA311" s="489"/>
      <c r="AB311" s="539"/>
      <c r="AC311" s="209">
        <f>IF(B311="","",(IFERROR(VLOOKUP(B311,Projecten!A$4:W$2415,5,FALSE),"niet bekend")))</f>
        <v>1</v>
      </c>
      <c r="AD311" s="213">
        <f t="shared" si="37"/>
        <v>2513</v>
      </c>
      <c r="AE311" s="266">
        <f>IF(B311="","",(IFERROR(VLOOKUP(B311,Projecten!A$4:W$2415,23,FALSE),"niet bekend")))</f>
        <v>2513</v>
      </c>
      <c r="AF311" s="266">
        <f>IF(B311="","",(IFERROR(VLOOKUP(B311,Projecten!A$4:W$2415,12,FALSE),"niet bekend")))</f>
        <v>2513</v>
      </c>
      <c r="AG311" s="360">
        <f t="shared" si="39"/>
        <v>0</v>
      </c>
    </row>
    <row r="312" spans="2:33" ht="12.75" customHeight="1" x14ac:dyDescent="0.2">
      <c r="B312" s="612">
        <v>2015182</v>
      </c>
      <c r="C312" s="386">
        <v>120352</v>
      </c>
      <c r="D312" s="389" t="s">
        <v>431</v>
      </c>
      <c r="E312" s="389" t="s">
        <v>26</v>
      </c>
      <c r="F312" s="388">
        <v>1</v>
      </c>
      <c r="G312" s="389">
        <v>8</v>
      </c>
      <c r="H312" s="389">
        <v>5</v>
      </c>
      <c r="I312" s="389">
        <v>3</v>
      </c>
      <c r="J312" s="501" t="s">
        <v>47</v>
      </c>
      <c r="K312" s="242" t="s">
        <v>189</v>
      </c>
      <c r="L312" s="242" t="s">
        <v>189</v>
      </c>
      <c r="M312" s="242" t="s">
        <v>189</v>
      </c>
      <c r="N312" s="322" t="s">
        <v>47</v>
      </c>
      <c r="O312" s="322" t="s">
        <v>47</v>
      </c>
      <c r="P312" s="322" t="s">
        <v>47</v>
      </c>
      <c r="Q312" s="322"/>
      <c r="R312" s="322" t="s">
        <v>47</v>
      </c>
      <c r="S312" s="505"/>
      <c r="T312" s="505"/>
      <c r="U312" s="264">
        <f>IF(V312&lt;=0,"",(((V312-'In Productie'!$E$1)/7)+1))</f>
        <v>-91.857142857142861</v>
      </c>
      <c r="V312" s="396">
        <v>42319</v>
      </c>
      <c r="W312" s="327" t="s">
        <v>162</v>
      </c>
      <c r="X312" s="521"/>
      <c r="Y312" s="497">
        <v>15</v>
      </c>
      <c r="Z312" s="523"/>
      <c r="AA312" s="489"/>
      <c r="AB312" s="539"/>
      <c r="AC312" s="209">
        <f>IF(B312="","",(IFERROR(VLOOKUP(B312,Projecten!A$4:W$2415,5,FALSE),"niet bekend")))</f>
        <v>1</v>
      </c>
      <c r="AD312" s="213">
        <f t="shared" si="37"/>
        <v>2450</v>
      </c>
      <c r="AE312" s="266">
        <f>IF(B312="","",(IFERROR(VLOOKUP(B312,Projecten!A$4:W$2415,23,FALSE),"niet bekend")))</f>
        <v>2450</v>
      </c>
      <c r="AF312" s="266">
        <f>IF(B312="","",(IFERROR(VLOOKUP(B312,Projecten!A$4:W$2415,12,FALSE),"niet bekend")))</f>
        <v>2450</v>
      </c>
      <c r="AG312" s="360">
        <f t="shared" si="39"/>
        <v>0</v>
      </c>
    </row>
    <row r="313" spans="2:33" ht="12.75" customHeight="1" x14ac:dyDescent="0.2">
      <c r="B313" s="612">
        <v>2015183</v>
      </c>
      <c r="C313" s="386">
        <v>120353</v>
      </c>
      <c r="D313" s="389" t="s">
        <v>432</v>
      </c>
      <c r="E313" s="389" t="s">
        <v>26</v>
      </c>
      <c r="F313" s="388">
        <v>1</v>
      </c>
      <c r="G313" s="389">
        <v>11</v>
      </c>
      <c r="H313" s="389">
        <v>5</v>
      </c>
      <c r="I313" s="389">
        <v>3</v>
      </c>
      <c r="J313" s="501" t="s">
        <v>47</v>
      </c>
      <c r="K313" s="242" t="s">
        <v>189</v>
      </c>
      <c r="L313" s="242" t="s">
        <v>189</v>
      </c>
      <c r="M313" s="242" t="s">
        <v>189</v>
      </c>
      <c r="N313" s="322" t="s">
        <v>47</v>
      </c>
      <c r="O313" s="322" t="s">
        <v>47</v>
      </c>
      <c r="P313" s="322" t="s">
        <v>47</v>
      </c>
      <c r="Q313" s="322"/>
      <c r="R313" s="322" t="s">
        <v>47</v>
      </c>
      <c r="S313" s="505"/>
      <c r="T313" s="505"/>
      <c r="U313" s="264">
        <f>IF(V313&lt;=0,"",(((V313-'In Productie'!$E$1)/7)+1))</f>
        <v>-91.714285714285708</v>
      </c>
      <c r="V313" s="396">
        <v>42320</v>
      </c>
      <c r="W313" s="327" t="s">
        <v>162</v>
      </c>
      <c r="X313" s="521"/>
      <c r="Y313" s="497">
        <v>16</v>
      </c>
      <c r="Z313" s="523"/>
      <c r="AA313" s="489"/>
      <c r="AB313" s="539"/>
      <c r="AC313" s="209">
        <f>IF(B313="","",(IFERROR(VLOOKUP(B313,Projecten!A$4:W$2415,5,FALSE),"niet bekend")))</f>
        <v>1</v>
      </c>
      <c r="AD313" s="213">
        <f t="shared" si="37"/>
        <v>3113</v>
      </c>
      <c r="AE313" s="266">
        <f>IF(B313="","",(IFERROR(VLOOKUP(B313,Projecten!A$4:W$2415,23,FALSE),"niet bekend")))</f>
        <v>3113</v>
      </c>
      <c r="AF313" s="266">
        <f>IF(B313="","",(IFERROR(VLOOKUP(B313,Projecten!A$4:W$2415,12,FALSE),"niet bekend")))</f>
        <v>3113</v>
      </c>
      <c r="AG313" s="360">
        <f t="shared" si="39"/>
        <v>0</v>
      </c>
    </row>
    <row r="314" spans="2:33" ht="12.75" customHeight="1" x14ac:dyDescent="0.2">
      <c r="B314" s="612">
        <v>2015184</v>
      </c>
      <c r="C314" s="386">
        <v>120353</v>
      </c>
      <c r="D314" s="389" t="s">
        <v>433</v>
      </c>
      <c r="E314" s="389" t="s">
        <v>26</v>
      </c>
      <c r="F314" s="388">
        <v>1</v>
      </c>
      <c r="G314" s="389">
        <v>9</v>
      </c>
      <c r="H314" s="389">
        <v>6</v>
      </c>
      <c r="I314" s="389">
        <v>3</v>
      </c>
      <c r="J314" s="501" t="s">
        <v>47</v>
      </c>
      <c r="K314" s="403" t="s">
        <v>189</v>
      </c>
      <c r="L314" s="403" t="s">
        <v>189</v>
      </c>
      <c r="M314" s="403" t="s">
        <v>189</v>
      </c>
      <c r="N314" s="322" t="s">
        <v>47</v>
      </c>
      <c r="O314" s="322" t="s">
        <v>47</v>
      </c>
      <c r="P314" s="322" t="s">
        <v>47</v>
      </c>
      <c r="Q314" s="322"/>
      <c r="R314" s="322" t="s">
        <v>47</v>
      </c>
      <c r="S314" s="505"/>
      <c r="T314" s="505"/>
      <c r="U314" s="264">
        <f>IF(V314&lt;=0,"",(((V314-'In Productie'!$E$1)/7)+1))</f>
        <v>-91.714285714285708</v>
      </c>
      <c r="V314" s="396">
        <v>42320</v>
      </c>
      <c r="W314" s="327" t="s">
        <v>162</v>
      </c>
      <c r="X314" s="521"/>
      <c r="Y314" s="497">
        <v>16</v>
      </c>
      <c r="Z314" s="523"/>
      <c r="AA314" s="489"/>
      <c r="AB314" s="539"/>
      <c r="AC314" s="209">
        <f>IF(B314="","",(IFERROR(VLOOKUP(B314,Projecten!A$4:W$2415,5,FALSE),"niet bekend")))</f>
        <v>1</v>
      </c>
      <c r="AD314" s="213">
        <f t="shared" si="37"/>
        <v>2277</v>
      </c>
      <c r="AE314" s="266">
        <f>IF(B314="","",(IFERROR(VLOOKUP(B314,Projecten!A$4:W$2415,23,FALSE),"niet bekend")))</f>
        <v>2277</v>
      </c>
      <c r="AF314" s="266">
        <f>IF(B314="","",(IFERROR(VLOOKUP(B314,Projecten!A$4:W$2415,12,FALSE),"niet bekend")))</f>
        <v>2277</v>
      </c>
      <c r="AG314" s="360">
        <f t="shared" si="39"/>
        <v>0</v>
      </c>
    </row>
    <row r="315" spans="2:33" ht="12.75" customHeight="1" x14ac:dyDescent="0.2">
      <c r="B315" s="612">
        <v>2015157</v>
      </c>
      <c r="C315" s="422">
        <v>120355</v>
      </c>
      <c r="D315" s="273" t="s">
        <v>463</v>
      </c>
      <c r="E315" s="273" t="s">
        <v>26</v>
      </c>
      <c r="F315" s="424">
        <v>5</v>
      </c>
      <c r="G315" s="273">
        <v>30</v>
      </c>
      <c r="H315" s="273">
        <v>20</v>
      </c>
      <c r="I315" s="273">
        <v>20</v>
      </c>
      <c r="J315" s="501" t="s">
        <v>47</v>
      </c>
      <c r="K315" s="242" t="s">
        <v>189</v>
      </c>
      <c r="L315" s="242" t="s">
        <v>189</v>
      </c>
      <c r="M315" s="242" t="s">
        <v>189</v>
      </c>
      <c r="N315" s="322" t="s">
        <v>47</v>
      </c>
      <c r="O315" s="322" t="s">
        <v>47</v>
      </c>
      <c r="P315" s="322" t="s">
        <v>47</v>
      </c>
      <c r="Q315" s="322"/>
      <c r="R315" s="322" t="s">
        <v>47</v>
      </c>
      <c r="S315" s="505"/>
      <c r="T315" s="505"/>
      <c r="U315" s="245">
        <f>IF(V315&lt;=0,"",(((V315-'In Productie'!$E$1)/7)+1))</f>
        <v>-91.142857142857139</v>
      </c>
      <c r="V315" s="427">
        <v>42324</v>
      </c>
      <c r="W315" s="209" t="s">
        <v>310</v>
      </c>
      <c r="X315" s="521" t="s">
        <v>492</v>
      </c>
      <c r="Y315" s="248">
        <v>73</v>
      </c>
      <c r="Z315" s="523"/>
      <c r="AA315" s="489"/>
      <c r="AB315" s="539"/>
      <c r="AC315" s="209">
        <f>IF(B315="","",(IFERROR(VLOOKUP(B315,Projecten!A$4:W$2415,5,FALSE),"niet bekend")))</f>
        <v>1</v>
      </c>
      <c r="AD315" s="213">
        <f t="shared" si="37"/>
        <v>875</v>
      </c>
      <c r="AE315" s="266">
        <f>IF(B315="","",(IFERROR(VLOOKUP(B315,Projecten!A$4:W$2415,23,FALSE),"niet bekend")))</f>
        <v>175</v>
      </c>
      <c r="AF315" s="266">
        <f>IF(B315="","",(IFERROR(VLOOKUP(B315,Projecten!A$4:W$2415,12,FALSE),"niet bekend")))</f>
        <v>175</v>
      </c>
    </row>
    <row r="316" spans="2:33" ht="12.75" customHeight="1" x14ac:dyDescent="0.2">
      <c r="B316" s="612">
        <v>2015157</v>
      </c>
      <c r="C316" s="422">
        <v>120356</v>
      </c>
      <c r="D316" s="273" t="s">
        <v>490</v>
      </c>
      <c r="E316" s="273" t="s">
        <v>26</v>
      </c>
      <c r="F316" s="424">
        <v>1</v>
      </c>
      <c r="G316" s="273">
        <v>6</v>
      </c>
      <c r="H316" s="273">
        <v>4</v>
      </c>
      <c r="I316" s="273">
        <v>4</v>
      </c>
      <c r="J316" s="501" t="s">
        <v>47</v>
      </c>
      <c r="K316" s="242" t="s">
        <v>189</v>
      </c>
      <c r="L316" s="242" t="s">
        <v>189</v>
      </c>
      <c r="M316" s="242" t="s">
        <v>189</v>
      </c>
      <c r="N316" s="322" t="s">
        <v>47</v>
      </c>
      <c r="O316" s="322" t="s">
        <v>47</v>
      </c>
      <c r="P316" s="322" t="s">
        <v>47</v>
      </c>
      <c r="Q316" s="322"/>
      <c r="R316" s="322" t="s">
        <v>47</v>
      </c>
      <c r="S316" s="505"/>
      <c r="T316" s="505"/>
      <c r="U316" s="245">
        <f>IF(V316&lt;=0,"",(((V316-'In Productie'!$E$1)/7)+1))</f>
        <v>-91.142857142857139</v>
      </c>
      <c r="V316" s="427">
        <v>42324</v>
      </c>
      <c r="W316" s="209" t="s">
        <v>310</v>
      </c>
      <c r="X316" s="521" t="s">
        <v>493</v>
      </c>
      <c r="Y316" s="248">
        <v>15</v>
      </c>
      <c r="Z316" s="523"/>
      <c r="AA316" s="489"/>
      <c r="AB316" s="539"/>
      <c r="AC316" s="209">
        <f>IF(B316="","",(IFERROR(VLOOKUP(B316,Projecten!A$4:W$2415,5,FALSE),"niet bekend")))</f>
        <v>1</v>
      </c>
      <c r="AD316" s="213">
        <f t="shared" si="37"/>
        <v>175</v>
      </c>
      <c r="AE316" s="266">
        <f>IF(B316="","",(IFERROR(VLOOKUP(B316,Projecten!A$4:W$2415,23,FALSE),"niet bekend")))</f>
        <v>175</v>
      </c>
      <c r="AF316" s="266">
        <f>IF(B316="","",(IFERROR(VLOOKUP(B316,Projecten!A$4:W$2415,12,FALSE),"niet bekend")))</f>
        <v>175</v>
      </c>
      <c r="AG316" s="360">
        <f>IF(AD316="","",(AF316-AD316))</f>
        <v>0</v>
      </c>
    </row>
    <row r="317" spans="2:33" s="312" customFormat="1" ht="12.75" customHeight="1" x14ac:dyDescent="0.2">
      <c r="B317" s="299"/>
      <c r="C317" s="406"/>
      <c r="D317" s="300"/>
      <c r="E317" s="300"/>
      <c r="F317" s="302"/>
      <c r="G317" s="300"/>
      <c r="H317" s="300"/>
      <c r="I317" s="300"/>
      <c r="J317" s="302"/>
      <c r="K317" s="302"/>
      <c r="L317" s="302"/>
      <c r="M317" s="302"/>
      <c r="N317" s="302"/>
      <c r="O317" s="302"/>
      <c r="P317" s="302"/>
      <c r="Q317" s="302"/>
      <c r="R317" s="302"/>
      <c r="S317" s="407"/>
      <c r="T317" s="407"/>
      <c r="U317" s="408"/>
      <c r="V317" s="305"/>
      <c r="W317" s="307"/>
      <c r="X317" s="307"/>
      <c r="Y317" s="307"/>
      <c r="Z317" s="298"/>
      <c r="AA317" s="308"/>
      <c r="AD317" s="311"/>
      <c r="AE317" s="311"/>
      <c r="AF317" s="311"/>
      <c r="AG317" s="412"/>
    </row>
    <row r="318" spans="2:33" s="236" customFormat="1" ht="12.75" customHeight="1" x14ac:dyDescent="0.2">
      <c r="B318" s="372"/>
      <c r="C318" s="373"/>
      <c r="D318" s="374">
        <f>SUM(G318:I318)</f>
        <v>190</v>
      </c>
      <c r="E318" s="375"/>
      <c r="F318" s="376">
        <f>SUM(F320:F328)</f>
        <v>12</v>
      </c>
      <c r="G318" s="375">
        <f>SUM(G320:G328)</f>
        <v>93</v>
      </c>
      <c r="H318" s="375">
        <f>SUM(H320:H328)</f>
        <v>55</v>
      </c>
      <c r="I318" s="375">
        <f>SUM(I320:I328)</f>
        <v>42</v>
      </c>
      <c r="J318" s="376"/>
      <c r="K318" s="376"/>
      <c r="L318" s="376"/>
      <c r="M318" s="376"/>
      <c r="N318" s="376"/>
      <c r="O318" s="376"/>
      <c r="P318" s="376"/>
      <c r="Q318" s="376"/>
      <c r="R318" s="376"/>
      <c r="S318" s="377">
        <v>47</v>
      </c>
      <c r="T318" s="377"/>
      <c r="U318" s="420"/>
      <c r="V318" s="378"/>
      <c r="W318" s="380"/>
      <c r="X318" s="380">
        <f>SUM(Y318:Y328)</f>
        <v>207.5</v>
      </c>
      <c r="Y318" s="231"/>
      <c r="Z318" s="463">
        <v>256</v>
      </c>
      <c r="AA318" s="232">
        <f>X318-Z318</f>
        <v>-48.5</v>
      </c>
      <c r="AC318" s="236" t="str">
        <f>IF(B318="","",(IFERROR(VLOOKUP(B318,Projecten!A$4:W$2415,5,FALSE),"niet bekend")))</f>
        <v/>
      </c>
      <c r="AD318" s="235">
        <f>SUM(AD319:AD328)</f>
        <v>21833</v>
      </c>
      <c r="AE318" s="235" t="str">
        <f>IF(B318="","",(IFERROR(VLOOKUP(B318,Projecten!A$4:W$2415,23,FALSE),"niet bekend")))</f>
        <v/>
      </c>
      <c r="AF318" s="235" t="str">
        <f>IF(B318="","",(IFERROR(VLOOKUP(B318,Projecten!A$4:W$2415,12,FALSE),"niet bekend")))</f>
        <v/>
      </c>
      <c r="AG318" s="384"/>
    </row>
    <row r="319" spans="2:33" s="327" customFormat="1" ht="12.75" customHeight="1" x14ac:dyDescent="0.2">
      <c r="B319" s="320"/>
      <c r="C319" s="503"/>
      <c r="D319" s="504" t="s">
        <v>409</v>
      </c>
      <c r="E319" s="318"/>
      <c r="F319" s="322"/>
      <c r="G319" s="318"/>
      <c r="H319" s="318"/>
      <c r="I319" s="318"/>
      <c r="J319" s="322"/>
      <c r="K319" s="322"/>
      <c r="L319" s="322"/>
      <c r="M319" s="322"/>
      <c r="N319" s="322"/>
      <c r="O319" s="322"/>
      <c r="P319" s="322"/>
      <c r="Q319" s="322"/>
      <c r="R319" s="322"/>
      <c r="S319" s="505"/>
      <c r="T319" s="505"/>
      <c r="U319" s="506"/>
      <c r="V319" s="507"/>
      <c r="W319" s="508"/>
      <c r="X319" s="508"/>
      <c r="Y319" s="509">
        <v>4</v>
      </c>
      <c r="Z319" s="510"/>
      <c r="AA319" s="511"/>
      <c r="AC319" s="327" t="str">
        <f>IF(B319="","",(IFERROR(VLOOKUP(B319,Projecten!A$4:W$2415,5,FALSE),"niet bekend")))</f>
        <v/>
      </c>
      <c r="AD319" s="266" t="str">
        <f t="shared" ref="AD319:AD326" si="40">IF(AC319="","",(F319/AC319*AF319))</f>
        <v/>
      </c>
      <c r="AE319" s="266" t="str">
        <f>IF(B319="","",(IFERROR(VLOOKUP(B319,Projecten!A$4:W$2415,23,FALSE),"niet bekend")))</f>
        <v/>
      </c>
      <c r="AF319" s="266" t="str">
        <f>IF(B319="","",(IFERROR(VLOOKUP(B319,Projecten!A$4:W$2415,12,FALSE),"niet bekend")))</f>
        <v/>
      </c>
      <c r="AG319" s="398" t="str">
        <f>IF(AD319="","",(AF319-AD319))</f>
        <v/>
      </c>
    </row>
    <row r="320" spans="2:33" s="327" customFormat="1" ht="12.75" customHeight="1" x14ac:dyDescent="0.2">
      <c r="B320" s="614">
        <v>2015180</v>
      </c>
      <c r="C320" s="503">
        <v>120354</v>
      </c>
      <c r="D320" s="615" t="s">
        <v>429</v>
      </c>
      <c r="E320" s="615" t="s">
        <v>26</v>
      </c>
      <c r="F320" s="322">
        <v>1</v>
      </c>
      <c r="G320" s="327">
        <v>9</v>
      </c>
      <c r="H320" s="327">
        <v>5</v>
      </c>
      <c r="I320" s="327">
        <v>1</v>
      </c>
      <c r="J320" s="493" t="s">
        <v>47</v>
      </c>
      <c r="K320" s="403" t="s">
        <v>189</v>
      </c>
      <c r="L320" s="403" t="s">
        <v>189</v>
      </c>
      <c r="M320" s="403" t="s">
        <v>189</v>
      </c>
      <c r="N320" s="322" t="s">
        <v>47</v>
      </c>
      <c r="O320" s="322" t="s">
        <v>47</v>
      </c>
      <c r="P320" s="322" t="s">
        <v>47</v>
      </c>
      <c r="Q320" s="322"/>
      <c r="R320" s="322" t="s">
        <v>47</v>
      </c>
      <c r="T320" s="395"/>
      <c r="U320" s="264">
        <f>IF(V320&lt;=0,"",(((V320-'In Productie'!$E$1)/7)+1))</f>
        <v>-91.714285714285708</v>
      </c>
      <c r="V320" s="396">
        <v>42320</v>
      </c>
      <c r="W320" s="327" t="s">
        <v>162</v>
      </c>
      <c r="Y320" s="324">
        <v>13</v>
      </c>
      <c r="Z320" s="466"/>
      <c r="AA320" s="468"/>
      <c r="AC320" s="327">
        <f>IF(B320="","",(IFERROR(VLOOKUP(B320,Projecten!A$4:W$2415,5,FALSE),"niet bekend")))</f>
        <v>1</v>
      </c>
      <c r="AD320" s="266">
        <f t="shared" si="40"/>
        <v>2513</v>
      </c>
      <c r="AE320" s="266">
        <f>IF(B320="","",(IFERROR(VLOOKUP(B320,Projecten!A$4:W$2415,23,FALSE),"niet bekend")))</f>
        <v>2513</v>
      </c>
      <c r="AF320" s="266">
        <f>IF(B320="","",(IFERROR(VLOOKUP(B320,Projecten!A$4:W$2415,12,FALSE),"niet bekend")))</f>
        <v>2513</v>
      </c>
      <c r="AG320" s="398">
        <f>IF(AD320="","",(AF320-AD320))</f>
        <v>0</v>
      </c>
    </row>
    <row r="321" spans="2:33" s="327" customFormat="1" ht="12.75" customHeight="1" x14ac:dyDescent="0.2">
      <c r="B321" s="614">
        <v>2015181</v>
      </c>
      <c r="C321" s="503">
        <v>120354</v>
      </c>
      <c r="D321" s="540" t="s">
        <v>430</v>
      </c>
      <c r="E321" s="540" t="s">
        <v>26</v>
      </c>
      <c r="F321" s="391">
        <v>1</v>
      </c>
      <c r="G321" s="616">
        <v>9</v>
      </c>
      <c r="H321" s="616">
        <v>5</v>
      </c>
      <c r="I321" s="616">
        <v>1</v>
      </c>
      <c r="J321" s="491" t="s">
        <v>47</v>
      </c>
      <c r="K321" s="403" t="s">
        <v>189</v>
      </c>
      <c r="L321" s="403" t="s">
        <v>189</v>
      </c>
      <c r="M321" s="403" t="s">
        <v>189</v>
      </c>
      <c r="N321" s="391" t="s">
        <v>47</v>
      </c>
      <c r="O321" s="391" t="s">
        <v>47</v>
      </c>
      <c r="P321" s="391" t="s">
        <v>47</v>
      </c>
      <c r="Q321" s="391"/>
      <c r="R321" s="391" t="s">
        <v>47</v>
      </c>
      <c r="T321" s="395"/>
      <c r="U321" s="264">
        <f>IF(V321&lt;=0,"",(((V321-'In Productie'!$E$1)/7)+1))</f>
        <v>-91.714285714285708</v>
      </c>
      <c r="V321" s="396">
        <v>42320</v>
      </c>
      <c r="W321" s="327" t="s">
        <v>162</v>
      </c>
      <c r="Y321" s="324">
        <v>13</v>
      </c>
      <c r="Z321" s="466"/>
      <c r="AA321" s="318"/>
      <c r="AC321" s="327">
        <f>IF(B321="","",(IFERROR(VLOOKUP(B321,Projecten!A$4:W$2415,5,FALSE),"niet bekend")))</f>
        <v>1</v>
      </c>
      <c r="AD321" s="266">
        <f t="shared" si="40"/>
        <v>2513</v>
      </c>
      <c r="AE321" s="266">
        <f>IF(B321="","",(IFERROR(VLOOKUP(B321,Projecten!A$4:W$2415,23,FALSE),"niet bekend")))</f>
        <v>2513</v>
      </c>
      <c r="AF321" s="266">
        <f>IF(B321="","",(IFERROR(VLOOKUP(B321,Projecten!A$4:W$2415,12,FALSE),"niet bekend")))</f>
        <v>2513</v>
      </c>
      <c r="AG321" s="398">
        <f>IF(AD321="","",(AF321-AD321))</f>
        <v>0</v>
      </c>
    </row>
    <row r="322" spans="2:33" ht="12.75" customHeight="1" x14ac:dyDescent="0.2">
      <c r="B322" s="612">
        <v>2015157</v>
      </c>
      <c r="C322" s="422">
        <v>120356</v>
      </c>
      <c r="D322" s="273" t="s">
        <v>502</v>
      </c>
      <c r="E322" s="273" t="s">
        <v>26</v>
      </c>
      <c r="F322" s="424">
        <v>2</v>
      </c>
      <c r="G322" s="273">
        <v>12</v>
      </c>
      <c r="H322" s="273">
        <v>8</v>
      </c>
      <c r="I322" s="273">
        <v>8</v>
      </c>
      <c r="J322" s="501" t="s">
        <v>47</v>
      </c>
      <c r="K322" s="242" t="s">
        <v>189</v>
      </c>
      <c r="L322" s="242" t="s">
        <v>189</v>
      </c>
      <c r="M322" s="242" t="s">
        <v>189</v>
      </c>
      <c r="N322" s="322" t="s">
        <v>47</v>
      </c>
      <c r="O322" s="322" t="s">
        <v>47</v>
      </c>
      <c r="P322" s="322" t="s">
        <v>47</v>
      </c>
      <c r="Q322" s="322"/>
      <c r="R322" s="322" t="s">
        <v>47</v>
      </c>
      <c r="S322" s="505"/>
      <c r="T322" s="505"/>
      <c r="U322" s="245">
        <f>IF(V322&lt;=0,"",(((V322-'In Productie'!$E$1)/7)+1))</f>
        <v>-90.857142857142861</v>
      </c>
      <c r="V322" s="427">
        <v>42326</v>
      </c>
      <c r="W322" s="209" t="s">
        <v>421</v>
      </c>
      <c r="X322" s="521" t="s">
        <v>491</v>
      </c>
      <c r="Y322" s="248">
        <v>29</v>
      </c>
      <c r="Z322" s="523"/>
      <c r="AA322" s="489"/>
      <c r="AB322" s="539"/>
      <c r="AC322" s="209">
        <f>IF(B322="","",(IFERROR(VLOOKUP(B322,Projecten!A$4:W$2415,5,FALSE),"niet bekend")))</f>
        <v>1</v>
      </c>
      <c r="AD322" s="213">
        <f t="shared" si="40"/>
        <v>350</v>
      </c>
      <c r="AE322" s="266">
        <f>IF(B322="","",(IFERROR(VLOOKUP(B322,Projecten!A$4:W$2415,23,FALSE),"niet bekend")))</f>
        <v>175</v>
      </c>
      <c r="AF322" s="266">
        <f>IF(B322="","",(IFERROR(VLOOKUP(B322,Projecten!A$4:W$2415,12,FALSE),"niet bekend")))</f>
        <v>175</v>
      </c>
    </row>
    <row r="323" spans="2:33" s="327" customFormat="1" ht="12.75" customHeight="1" x14ac:dyDescent="0.2">
      <c r="B323" s="612">
        <v>2015168</v>
      </c>
      <c r="C323" s="386">
        <v>12035701</v>
      </c>
      <c r="D323" s="389" t="s">
        <v>438</v>
      </c>
      <c r="E323" s="389" t="s">
        <v>26</v>
      </c>
      <c r="F323" s="388">
        <v>1</v>
      </c>
      <c r="G323" s="389">
        <v>18</v>
      </c>
      <c r="H323" s="389">
        <v>7</v>
      </c>
      <c r="I323" s="389">
        <v>5</v>
      </c>
      <c r="J323" s="493" t="s">
        <v>47</v>
      </c>
      <c r="K323" s="493" t="s">
        <v>47</v>
      </c>
      <c r="L323" s="493" t="s">
        <v>47</v>
      </c>
      <c r="M323" s="322" t="s">
        <v>189</v>
      </c>
      <c r="N323" s="322" t="s">
        <v>47</v>
      </c>
      <c r="O323" s="322" t="s">
        <v>47</v>
      </c>
      <c r="P323" s="322" t="s">
        <v>47</v>
      </c>
      <c r="Q323" s="322"/>
      <c r="R323" s="322" t="s">
        <v>47</v>
      </c>
      <c r="T323" s="395"/>
      <c r="U323" s="264">
        <f>IF(V323&lt;=0,"",(((V323-'In Productie'!$E$1)/7)+1))</f>
        <v>-91</v>
      </c>
      <c r="V323" s="396">
        <v>42325</v>
      </c>
      <c r="W323" s="327" t="s">
        <v>162</v>
      </c>
      <c r="X323" s="611" t="s">
        <v>402</v>
      </c>
      <c r="Y323" s="324">
        <v>41</v>
      </c>
      <c r="Z323" s="466"/>
      <c r="AA323" s="468"/>
      <c r="AC323" s="327">
        <f>IF(B323="","",(IFERROR(VLOOKUP(B323,Projecten!A$4:W$2415,5,FALSE),"niet bekend")))</f>
        <v>1</v>
      </c>
      <c r="AD323" s="266">
        <f t="shared" si="40"/>
        <v>12432</v>
      </c>
      <c r="AE323" s="266">
        <f>IF(B323="","",(IFERROR(VLOOKUP(B323,Projecten!A$4:W$2415,23,FALSE),"niet bekend")))</f>
        <v>12432</v>
      </c>
      <c r="AF323" s="266">
        <f>IF(B323="","",(IFERROR(VLOOKUP(B323,Projecten!A$4:W$2415,12,FALSE),"niet bekend")))</f>
        <v>12432</v>
      </c>
      <c r="AG323" s="398">
        <f>IF(AD323="","",(AF323-AD323))</f>
        <v>0</v>
      </c>
    </row>
    <row r="324" spans="2:33" ht="12.75" customHeight="1" x14ac:dyDescent="0.2">
      <c r="B324" s="614">
        <v>2015186</v>
      </c>
      <c r="C324" s="480">
        <v>120363</v>
      </c>
      <c r="D324" s="484" t="s">
        <v>459</v>
      </c>
      <c r="E324" s="484" t="s">
        <v>26</v>
      </c>
      <c r="F324" s="486">
        <v>1</v>
      </c>
      <c r="G324" s="498">
        <v>8</v>
      </c>
      <c r="H324" s="498">
        <v>6</v>
      </c>
      <c r="I324" s="498">
        <v>3</v>
      </c>
      <c r="J324" s="491" t="s">
        <v>47</v>
      </c>
      <c r="K324" s="242" t="s">
        <v>189</v>
      </c>
      <c r="L324" s="242" t="s">
        <v>189</v>
      </c>
      <c r="M324" s="242" t="s">
        <v>189</v>
      </c>
      <c r="N324" s="486" t="s">
        <v>47</v>
      </c>
      <c r="O324" s="486" t="s">
        <v>47</v>
      </c>
      <c r="P324" s="486" t="s">
        <v>47</v>
      </c>
      <c r="Q324" s="486"/>
      <c r="R324" s="486" t="s">
        <v>47</v>
      </c>
      <c r="S324" s="209"/>
      <c r="T324" s="476"/>
      <c r="U324" s="264">
        <f>IF(V324&lt;=0,"",(((V324-'In Productie'!$E$1)/7)+1))</f>
        <v>-90.142857142857139</v>
      </c>
      <c r="V324" s="396">
        <v>42331</v>
      </c>
      <c r="W324" s="327" t="s">
        <v>162</v>
      </c>
      <c r="X324" s="209"/>
      <c r="Y324" s="248">
        <v>17</v>
      </c>
      <c r="Z324" s="477"/>
      <c r="AA324" s="202"/>
      <c r="AC324" s="209">
        <f>IF(B324="","",(IFERROR(VLOOKUP(B324,Projecten!A$4:W$2415,5,FALSE),"niet bekend")))</f>
        <v>1</v>
      </c>
      <c r="AD324" s="213">
        <f t="shared" si="40"/>
        <v>2585</v>
      </c>
      <c r="AE324" s="266">
        <f>IF(B324="","",(IFERROR(VLOOKUP(B324,Projecten!A$4:W$2415,23,FALSE),"niet bekend")))</f>
        <v>2585</v>
      </c>
      <c r="AF324" s="266">
        <f>IF(B324="","",(IFERROR(VLOOKUP(B324,Projecten!A$4:W$2415,12,FALSE),"niet bekend")))</f>
        <v>2585</v>
      </c>
      <c r="AG324" s="360">
        <f>IF(AD324="","",(AF324-AD324))</f>
        <v>0</v>
      </c>
    </row>
    <row r="325" spans="2:33" ht="12.75" customHeight="1" x14ac:dyDescent="0.2">
      <c r="B325" s="612">
        <v>2015157</v>
      </c>
      <c r="C325" s="422" t="s">
        <v>507</v>
      </c>
      <c r="D325" s="273" t="s">
        <v>464</v>
      </c>
      <c r="E325" s="273" t="s">
        <v>26</v>
      </c>
      <c r="F325" s="424">
        <v>5</v>
      </c>
      <c r="G325" s="273">
        <v>30</v>
      </c>
      <c r="H325" s="273">
        <v>20</v>
      </c>
      <c r="I325" s="273">
        <v>20</v>
      </c>
      <c r="J325" s="501" t="s">
        <v>47</v>
      </c>
      <c r="K325" s="242" t="s">
        <v>189</v>
      </c>
      <c r="L325" s="242" t="s">
        <v>189</v>
      </c>
      <c r="M325" s="242" t="s">
        <v>189</v>
      </c>
      <c r="N325" s="322" t="s">
        <v>47</v>
      </c>
      <c r="O325" s="322" t="s">
        <v>47</v>
      </c>
      <c r="P325" s="322" t="s">
        <v>47</v>
      </c>
      <c r="Q325" s="322"/>
      <c r="R325" s="322" t="s">
        <v>47</v>
      </c>
      <c r="S325" s="505"/>
      <c r="T325" s="505"/>
      <c r="U325" s="245">
        <f>IF(V325&lt;=0,"",(((V325-'In Productie'!$E$1)/7)+1))</f>
        <v>-90.142857142857139</v>
      </c>
      <c r="V325" s="427">
        <v>42331</v>
      </c>
      <c r="W325" s="209" t="s">
        <v>310</v>
      </c>
      <c r="X325" s="521" t="s">
        <v>499</v>
      </c>
      <c r="Y325" s="248">
        <v>73</v>
      </c>
      <c r="Z325" s="523"/>
      <c r="AA325" s="489"/>
      <c r="AB325" s="539"/>
      <c r="AC325" s="209">
        <f>IF(B325="","",(IFERROR(VLOOKUP(B325,Projecten!A$4:W$2415,5,FALSE),"niet bekend")))</f>
        <v>1</v>
      </c>
      <c r="AD325" s="213">
        <f t="shared" si="40"/>
        <v>875</v>
      </c>
      <c r="AE325" s="266">
        <f>IF(B325="","",(IFERROR(VLOOKUP(B325,Projecten!A$4:W$2415,23,FALSE),"niet bekend")))</f>
        <v>175</v>
      </c>
      <c r="AF325" s="266">
        <f>IF(B325="","",(IFERROR(VLOOKUP(B325,Projecten!A$4:W$2415,12,FALSE),"niet bekend")))</f>
        <v>175</v>
      </c>
    </row>
    <row r="326" spans="2:33" s="327" customFormat="1" ht="12.75" customHeight="1" x14ac:dyDescent="0.2">
      <c r="B326" s="614">
        <v>2015157</v>
      </c>
      <c r="C326" s="503">
        <v>120364</v>
      </c>
      <c r="D326" s="540" t="s">
        <v>510</v>
      </c>
      <c r="E326" s="540" t="s">
        <v>26</v>
      </c>
      <c r="F326" s="391">
        <v>1</v>
      </c>
      <c r="G326" s="616">
        <v>6</v>
      </c>
      <c r="H326" s="616">
        <v>4</v>
      </c>
      <c r="I326" s="616">
        <v>4</v>
      </c>
      <c r="J326" s="491" t="s">
        <v>47</v>
      </c>
      <c r="K326" s="403" t="s">
        <v>189</v>
      </c>
      <c r="L326" s="403" t="s">
        <v>189</v>
      </c>
      <c r="M326" s="403" t="s">
        <v>189</v>
      </c>
      <c r="N326" s="391" t="s">
        <v>47</v>
      </c>
      <c r="O326" s="391" t="s">
        <v>47</v>
      </c>
      <c r="P326" s="391" t="s">
        <v>47</v>
      </c>
      <c r="Q326" s="391"/>
      <c r="R326" s="391" t="s">
        <v>47</v>
      </c>
      <c r="T326" s="395"/>
      <c r="U326" s="264">
        <v>7</v>
      </c>
      <c r="V326" s="396">
        <v>42331</v>
      </c>
      <c r="W326" s="327" t="s">
        <v>421</v>
      </c>
      <c r="X326" s="327" t="s">
        <v>511</v>
      </c>
      <c r="Y326" s="324">
        <v>14.5</v>
      </c>
      <c r="Z326" s="466"/>
      <c r="AA326" s="318"/>
      <c r="AC326" s="327">
        <f>IF(B326="","",(IFERROR(VLOOKUP(B326,Projecten!A$4:W$2415,5,FALSE),"niet bekend")))</f>
        <v>1</v>
      </c>
      <c r="AD326" s="266">
        <f t="shared" si="40"/>
        <v>175</v>
      </c>
      <c r="AE326" s="266">
        <f>IF(B326="","",(IFERROR(VLOOKUP(B326,Projecten!A$4:W$2415,23,FALSE),"niet bekend")))</f>
        <v>175</v>
      </c>
      <c r="AF326" s="266">
        <f>IF(B326="","",(IFERROR(VLOOKUP(B326,Projecten!A$4:W$2415,12,FALSE),"niet bekend")))</f>
        <v>175</v>
      </c>
      <c r="AG326" s="398">
        <f>IF(AD326="","",(AF326-AD326))</f>
        <v>0</v>
      </c>
    </row>
    <row r="327" spans="2:33" ht="12.75" customHeight="1" x14ac:dyDescent="0.2">
      <c r="B327" s="612" t="s">
        <v>503</v>
      </c>
      <c r="C327" s="422">
        <v>120367</v>
      </c>
      <c r="D327" s="273" t="s">
        <v>504</v>
      </c>
      <c r="E327" s="273" t="s">
        <v>26</v>
      </c>
      <c r="F327" s="424">
        <v>0</v>
      </c>
      <c r="G327" s="273">
        <v>1</v>
      </c>
      <c r="H327" s="273">
        <v>0</v>
      </c>
      <c r="I327" s="273">
        <v>0</v>
      </c>
      <c r="J327" s="242" t="s">
        <v>189</v>
      </c>
      <c r="K327" s="242" t="s">
        <v>189</v>
      </c>
      <c r="L327" s="242" t="s">
        <v>189</v>
      </c>
      <c r="M327" s="242" t="s">
        <v>189</v>
      </c>
      <c r="N327" s="242" t="s">
        <v>47</v>
      </c>
      <c r="O327" s="242" t="s">
        <v>47</v>
      </c>
      <c r="P327" s="242" t="s">
        <v>47</v>
      </c>
      <c r="Q327" s="242"/>
      <c r="R327" s="242" t="s">
        <v>47</v>
      </c>
      <c r="S327" s="209"/>
      <c r="T327" s="476"/>
      <c r="U327" s="245">
        <f>IF(V327&lt;=0,"",(((V327-'In Productie'!$E$1)/7)+1))</f>
        <v>-90.857142857142861</v>
      </c>
      <c r="V327" s="427">
        <v>42326</v>
      </c>
      <c r="W327" s="209" t="s">
        <v>162</v>
      </c>
      <c r="X327" s="347" t="s">
        <v>505</v>
      </c>
      <c r="Y327" s="248">
        <v>3</v>
      </c>
      <c r="Z327" s="202"/>
      <c r="AA327" s="202"/>
      <c r="AC327" s="209">
        <f>IF(B327="","",(IFERROR(VLOOKUP(B327,Projecten!A$4:W$2415,5,FALSE),"niet bekend")))</f>
        <v>0</v>
      </c>
      <c r="AD327" s="213">
        <f>AF327</f>
        <v>390</v>
      </c>
      <c r="AE327" s="266">
        <f>IF(B327="","",(IFERROR(VLOOKUP(B327,Projecten!A$4:W$2415,23,FALSE),"niet bekend")))</f>
        <v>390</v>
      </c>
      <c r="AF327" s="266">
        <f>IF(B327="","",(IFERROR(VLOOKUP(B327,Projecten!A$4:W$2415,12,FALSE),"niet bekend")))</f>
        <v>390</v>
      </c>
      <c r="AG327" s="360">
        <f>IF(AD327="","",(AF327-AD327))</f>
        <v>0</v>
      </c>
    </row>
    <row r="328" spans="2:33" s="312" customFormat="1" ht="12.75" customHeight="1" x14ac:dyDescent="0.2">
      <c r="B328" s="299"/>
      <c r="C328" s="406"/>
      <c r="D328" s="300"/>
      <c r="E328" s="300"/>
      <c r="F328" s="302"/>
      <c r="G328" s="300"/>
      <c r="H328" s="300"/>
      <c r="I328" s="300"/>
      <c r="J328" s="302"/>
      <c r="K328" s="302"/>
      <c r="L328" s="302"/>
      <c r="M328" s="302"/>
      <c r="N328" s="302"/>
      <c r="O328" s="302"/>
      <c r="P328" s="302"/>
      <c r="Q328" s="302"/>
      <c r="R328" s="302"/>
      <c r="S328" s="407"/>
      <c r="T328" s="407"/>
      <c r="U328" s="408"/>
      <c r="V328" s="305"/>
      <c r="W328" s="307"/>
      <c r="X328" s="307"/>
      <c r="Y328" s="307"/>
      <c r="Z328" s="298"/>
      <c r="AA328" s="308"/>
      <c r="AD328" s="311"/>
      <c r="AE328" s="311"/>
      <c r="AF328" s="311"/>
      <c r="AG328" s="412"/>
    </row>
    <row r="329" spans="2:33" s="236" customFormat="1" ht="12.75" customHeight="1" x14ac:dyDescent="0.2">
      <c r="B329" s="372"/>
      <c r="C329" s="373"/>
      <c r="D329" s="374">
        <f>SUM(G329:I329)</f>
        <v>182</v>
      </c>
      <c r="E329" s="375"/>
      <c r="F329" s="376">
        <f>SUM(F330:F337)</f>
        <v>12</v>
      </c>
      <c r="G329" s="375">
        <f>SUM(G330:G337)</f>
        <v>85</v>
      </c>
      <c r="H329" s="375">
        <f>SUM(H330:H337)</f>
        <v>52</v>
      </c>
      <c r="I329" s="375">
        <f>SUM(I330:I337)</f>
        <v>45</v>
      </c>
      <c r="J329" s="376"/>
      <c r="K329" s="376"/>
      <c r="L329" s="376"/>
      <c r="M329" s="376"/>
      <c r="N329" s="376"/>
      <c r="O329" s="376"/>
      <c r="P329" s="376"/>
      <c r="Q329" s="376"/>
      <c r="R329" s="376"/>
      <c r="S329" s="377">
        <v>48</v>
      </c>
      <c r="T329" s="377"/>
      <c r="U329" s="420"/>
      <c r="V329" s="378"/>
      <c r="W329" s="380"/>
      <c r="X329" s="380">
        <f>SUM(Y329:Y337)</f>
        <v>200.5</v>
      </c>
      <c r="Y329" s="231"/>
      <c r="Z329" s="463">
        <v>257.5</v>
      </c>
      <c r="AA329" s="232">
        <f>X329-Z329</f>
        <v>-57</v>
      </c>
      <c r="AC329" s="236" t="str">
        <f>IF(B329="","",(IFERROR(VLOOKUP(B329,Projecten!A$4:W$2415,5,FALSE),"niet bekend")))</f>
        <v/>
      </c>
      <c r="AD329" s="235">
        <f>SUM(AD330:AD337)</f>
        <v>11316</v>
      </c>
      <c r="AE329" s="235" t="str">
        <f>IF(B329="","",(IFERROR(VLOOKUP(B329,Projecten!A$4:W$2415,23,FALSE),"niet bekend")))</f>
        <v/>
      </c>
      <c r="AF329" s="235" t="str">
        <f>IF(B329="","",(IFERROR(VLOOKUP(B329,Projecten!A$4:W$2415,12,FALSE),"niet bekend")))</f>
        <v/>
      </c>
      <c r="AG329" s="384"/>
    </row>
    <row r="330" spans="2:33" s="327" customFormat="1" ht="12.75" customHeight="1" x14ac:dyDescent="0.2">
      <c r="B330" s="320"/>
      <c r="C330" s="503"/>
      <c r="D330" s="504" t="s">
        <v>487</v>
      </c>
      <c r="E330" s="318"/>
      <c r="F330" s="322"/>
      <c r="G330" s="318"/>
      <c r="H330" s="318"/>
      <c r="I330" s="318"/>
      <c r="J330" s="322"/>
      <c r="K330" s="322"/>
      <c r="L330" s="322"/>
      <c r="M330" s="322"/>
      <c r="N330" s="322"/>
      <c r="O330" s="322"/>
      <c r="P330" s="322"/>
      <c r="Q330" s="322"/>
      <c r="R330" s="322"/>
      <c r="S330" s="505"/>
      <c r="T330" s="505"/>
      <c r="U330" s="506"/>
      <c r="V330" s="507"/>
      <c r="W330" s="508"/>
      <c r="X330" s="508"/>
      <c r="Y330" s="509">
        <v>4</v>
      </c>
      <c r="Z330" s="510"/>
      <c r="AA330" s="511"/>
      <c r="AC330" s="327" t="str">
        <f>IF(B330="","",(IFERROR(VLOOKUP(B330,Projecten!A$4:W$2415,5,FALSE),"niet bekend")))</f>
        <v/>
      </c>
      <c r="AD330" s="266" t="str">
        <f t="shared" ref="AD330:AD336" si="41">IF(AC330="","",(F330/AC330*AF330))</f>
        <v/>
      </c>
      <c r="AE330" s="266" t="str">
        <f>IF(B330="","",(IFERROR(VLOOKUP(B330,Projecten!A$4:W$2415,23,FALSE),"niet bekend")))</f>
        <v/>
      </c>
      <c r="AF330" s="266" t="str">
        <f>IF(B330="","",(IFERROR(VLOOKUP(B330,Projecten!A$4:W$2415,12,FALSE),"niet bekend")))</f>
        <v/>
      </c>
      <c r="AG330" s="398" t="str">
        <f>IF(AD330="","",(AF330-AD330))</f>
        <v/>
      </c>
    </row>
    <row r="331" spans="2:33" s="327" customFormat="1" ht="12.75" customHeight="1" x14ac:dyDescent="0.2">
      <c r="B331" s="320"/>
      <c r="C331" s="503"/>
      <c r="D331" s="504" t="s">
        <v>508</v>
      </c>
      <c r="E331" s="318"/>
      <c r="F331" s="322"/>
      <c r="G331" s="318"/>
      <c r="H331" s="318"/>
      <c r="I331" s="318"/>
      <c r="J331" s="322"/>
      <c r="K331" s="322"/>
      <c r="L331" s="322"/>
      <c r="M331" s="322"/>
      <c r="N331" s="322"/>
      <c r="O331" s="322"/>
      <c r="P331" s="322"/>
      <c r="Q331" s="322"/>
      <c r="R331" s="322"/>
      <c r="S331" s="505"/>
      <c r="T331" s="505"/>
      <c r="U331" s="506"/>
      <c r="V331" s="507"/>
      <c r="W331" s="508"/>
      <c r="X331" s="508"/>
      <c r="Y331" s="509">
        <v>3</v>
      </c>
      <c r="Z331" s="510"/>
      <c r="AA331" s="511"/>
      <c r="AC331" s="327" t="str">
        <f>IF(B331="","",(IFERROR(VLOOKUP(B331,Projecten!A$4:W$2415,5,FALSE),"niet bekend")))</f>
        <v/>
      </c>
      <c r="AD331" s="266" t="str">
        <f t="shared" si="41"/>
        <v/>
      </c>
      <c r="AE331" s="266" t="str">
        <f>IF(B331="","",(IFERROR(VLOOKUP(B331,Projecten!A$4:W$2415,23,FALSE),"niet bekend")))</f>
        <v/>
      </c>
      <c r="AF331" s="266" t="str">
        <f>IF(B331="","",(IFERROR(VLOOKUP(B331,Projecten!A$4:W$2415,12,FALSE),"niet bekend")))</f>
        <v/>
      </c>
      <c r="AG331" s="398" t="str">
        <f>IF(AD331="","",(AF331-AD331))</f>
        <v/>
      </c>
    </row>
    <row r="332" spans="2:33" ht="12.75" customHeight="1" x14ac:dyDescent="0.2">
      <c r="B332" s="617">
        <v>2015188</v>
      </c>
      <c r="C332" s="422">
        <v>120365</v>
      </c>
      <c r="D332" s="273" t="s">
        <v>466</v>
      </c>
      <c r="E332" s="273" t="s">
        <v>26</v>
      </c>
      <c r="F332" s="424">
        <v>3</v>
      </c>
      <c r="G332" s="273">
        <f>F332*10</f>
        <v>30</v>
      </c>
      <c r="H332" s="273">
        <f>F332*5</f>
        <v>15</v>
      </c>
      <c r="I332" s="273">
        <f>F332*3</f>
        <v>9</v>
      </c>
      <c r="J332" s="618" t="s">
        <v>47</v>
      </c>
      <c r="K332" s="242" t="s">
        <v>189</v>
      </c>
      <c r="L332" s="242" t="s">
        <v>189</v>
      </c>
      <c r="M332" s="242" t="s">
        <v>189</v>
      </c>
      <c r="N332" s="486" t="s">
        <v>47</v>
      </c>
      <c r="O332" s="486" t="s">
        <v>47</v>
      </c>
      <c r="P332" s="486" t="s">
        <v>47</v>
      </c>
      <c r="Q332" s="486"/>
      <c r="R332" s="486" t="s">
        <v>47</v>
      </c>
      <c r="S332" s="209"/>
      <c r="T332" s="476"/>
      <c r="U332" s="245">
        <f>IF(V332&lt;=0,"",(((V332-'In Productie'!$E$1)/7)+1))</f>
        <v>-90</v>
      </c>
      <c r="V332" s="427">
        <v>42332</v>
      </c>
      <c r="W332" s="209" t="s">
        <v>162</v>
      </c>
      <c r="X332" s="209"/>
      <c r="Y332" s="248">
        <v>51</v>
      </c>
      <c r="Z332" s="202"/>
      <c r="AA332" s="202"/>
      <c r="AC332" s="209">
        <f>IF(B332="","",(IFERROR(VLOOKUP(B332,Projecten!A$4:W$2415,5,FALSE),"niet bekend")))</f>
        <v>17</v>
      </c>
      <c r="AD332" s="213">
        <f t="shared" si="41"/>
        <v>9741</v>
      </c>
      <c r="AE332" s="266">
        <f>IF(B332="","",(IFERROR(VLOOKUP(B332,Projecten!A$4:W$2415,23,FALSE),"niet bekend")))</f>
        <v>55199</v>
      </c>
      <c r="AF332" s="266">
        <f>IF(B332="","",(IFERROR(VLOOKUP(B332,Projecten!A$4:W$2415,12,FALSE),"niet bekend")))</f>
        <v>55199</v>
      </c>
    </row>
    <row r="333" spans="2:33" ht="12.75" customHeight="1" x14ac:dyDescent="0.2">
      <c r="B333" s="617">
        <v>2015157</v>
      </c>
      <c r="C333" s="422">
        <v>120364</v>
      </c>
      <c r="D333" s="273" t="s">
        <v>509</v>
      </c>
      <c r="E333" s="273" t="s">
        <v>26</v>
      </c>
      <c r="F333" s="424">
        <v>3</v>
      </c>
      <c r="G333" s="273">
        <v>18</v>
      </c>
      <c r="H333" s="273">
        <v>12</v>
      </c>
      <c r="I333" s="273">
        <v>12</v>
      </c>
      <c r="J333" s="619" t="s">
        <v>47</v>
      </c>
      <c r="K333" s="242" t="s">
        <v>189</v>
      </c>
      <c r="L333" s="242" t="s">
        <v>189</v>
      </c>
      <c r="M333" s="242" t="s">
        <v>189</v>
      </c>
      <c r="N333" s="322" t="s">
        <v>47</v>
      </c>
      <c r="O333" s="322" t="s">
        <v>47</v>
      </c>
      <c r="P333" s="322" t="s">
        <v>47</v>
      </c>
      <c r="Q333" s="322"/>
      <c r="R333" s="322" t="s">
        <v>47</v>
      </c>
      <c r="S333" s="505"/>
      <c r="T333" s="505"/>
      <c r="U333" s="245">
        <f>IF(V333&lt;=0,"",(((V333-'In Productie'!$E$1)/7)+1))</f>
        <v>-90</v>
      </c>
      <c r="V333" s="427">
        <v>42332</v>
      </c>
      <c r="W333" s="209" t="s">
        <v>421</v>
      </c>
      <c r="X333" s="521" t="s">
        <v>449</v>
      </c>
      <c r="Y333" s="248">
        <v>43.5</v>
      </c>
      <c r="Z333" s="523"/>
      <c r="AA333" s="489"/>
      <c r="AB333" s="539"/>
      <c r="AC333" s="209">
        <f>IF(B333="","",(IFERROR(VLOOKUP(B333,Projecten!A$4:W$2415,5,FALSE),"niet bekend")))</f>
        <v>1</v>
      </c>
      <c r="AD333" s="213">
        <f t="shared" si="41"/>
        <v>525</v>
      </c>
      <c r="AE333" s="266">
        <f>IF(B333="","",(IFERROR(VLOOKUP(B333,Projecten!A$4:W$2415,23,FALSE),"niet bekend")))</f>
        <v>175</v>
      </c>
      <c r="AF333" s="266">
        <f>IF(B333="","",(IFERROR(VLOOKUP(B333,Projecten!A$4:W$2415,12,FALSE),"niet bekend")))</f>
        <v>175</v>
      </c>
    </row>
    <row r="334" spans="2:33" ht="12.75" customHeight="1" x14ac:dyDescent="0.2">
      <c r="B334" s="617">
        <v>2015157</v>
      </c>
      <c r="C334" s="422">
        <v>120368</v>
      </c>
      <c r="D334" s="273" t="s">
        <v>501</v>
      </c>
      <c r="E334" s="273" t="s">
        <v>26</v>
      </c>
      <c r="F334" s="424">
        <v>6</v>
      </c>
      <c r="G334" s="273">
        <v>36</v>
      </c>
      <c r="H334" s="273">
        <v>24</v>
      </c>
      <c r="I334" s="273">
        <v>24</v>
      </c>
      <c r="J334" s="619" t="s">
        <v>47</v>
      </c>
      <c r="K334" s="242" t="s">
        <v>189</v>
      </c>
      <c r="L334" s="242" t="s">
        <v>189</v>
      </c>
      <c r="M334" s="242" t="s">
        <v>189</v>
      </c>
      <c r="N334" s="322" t="s">
        <v>47</v>
      </c>
      <c r="O334" s="322" t="s">
        <v>47</v>
      </c>
      <c r="P334" s="322" t="s">
        <v>47</v>
      </c>
      <c r="Q334" s="322"/>
      <c r="R334" s="322" t="s">
        <v>47</v>
      </c>
      <c r="S334" s="505"/>
      <c r="T334" s="505"/>
      <c r="U334" s="245">
        <f>IF(V334&lt;=0,"",(((V334-'In Productie'!$E$1)/7)+1))</f>
        <v>-89.571428571428569</v>
      </c>
      <c r="V334" s="427">
        <v>42335</v>
      </c>
      <c r="W334" s="209" t="s">
        <v>310</v>
      </c>
      <c r="X334" s="620" t="s">
        <v>500</v>
      </c>
      <c r="Y334" s="248">
        <v>96</v>
      </c>
      <c r="Z334" s="523"/>
      <c r="AA334" s="489"/>
      <c r="AB334" s="539"/>
      <c r="AC334" s="209">
        <f>IF(B334="","",(IFERROR(VLOOKUP(B334,Projecten!A$4:W$2415,5,FALSE),"niet bekend")))</f>
        <v>1</v>
      </c>
      <c r="AD334" s="213">
        <f t="shared" si="41"/>
        <v>1050</v>
      </c>
      <c r="AE334" s="266">
        <f>IF(B334="","",(IFERROR(VLOOKUP(B334,Projecten!A$4:W$2415,23,FALSE),"niet bekend")))</f>
        <v>175</v>
      </c>
      <c r="AF334" s="266">
        <f>IF(B334="","",(IFERROR(VLOOKUP(B334,Projecten!A$4:W$2415,12,FALSE),"niet bekend")))</f>
        <v>175</v>
      </c>
    </row>
    <row r="335" spans="2:33" ht="12.75" customHeight="1" x14ac:dyDescent="0.2">
      <c r="B335" s="617">
        <v>2015171</v>
      </c>
      <c r="C335" s="422" t="s">
        <v>47</v>
      </c>
      <c r="D335" s="273" t="s">
        <v>516</v>
      </c>
      <c r="E335" s="273" t="s">
        <v>26</v>
      </c>
      <c r="F335" s="424">
        <v>0</v>
      </c>
      <c r="G335" s="273">
        <v>1</v>
      </c>
      <c r="H335" s="273">
        <v>0</v>
      </c>
      <c r="I335" s="273">
        <v>0</v>
      </c>
      <c r="J335" s="322" t="s">
        <v>189</v>
      </c>
      <c r="K335" s="242" t="s">
        <v>189</v>
      </c>
      <c r="L335" s="242" t="s">
        <v>189</v>
      </c>
      <c r="M335" s="242" t="s">
        <v>189</v>
      </c>
      <c r="N335" s="254" t="s">
        <v>47</v>
      </c>
      <c r="O335" s="254" t="s">
        <v>47</v>
      </c>
      <c r="P335" s="254" t="s">
        <v>47</v>
      </c>
      <c r="R335" s="254" t="s">
        <v>47</v>
      </c>
      <c r="S335" s="209"/>
      <c r="T335" s="476"/>
      <c r="U335" s="245"/>
      <c r="V335" s="427">
        <v>42332</v>
      </c>
      <c r="W335" s="209" t="s">
        <v>421</v>
      </c>
      <c r="X335" s="608"/>
      <c r="Y335" s="248">
        <v>1</v>
      </c>
      <c r="Z335" s="477"/>
      <c r="AA335" s="478"/>
      <c r="AC335" s="209">
        <f>IF(B335="","",(IFERROR(VLOOKUP(B335,Projecten!A$4:W$2415,5,FALSE),"niet bekend")))</f>
        <v>1</v>
      </c>
      <c r="AD335" s="213">
        <f t="shared" si="41"/>
        <v>0</v>
      </c>
      <c r="AE335" s="266">
        <f>IF(B335="","",(IFERROR(VLOOKUP(B335,Projecten!A$4:W$2415,23,FALSE),"niet bekend")))</f>
        <v>5322</v>
      </c>
      <c r="AF335" s="266">
        <f>IF(B335="","",(IFERROR(VLOOKUP(B335,Projecten!A$4:W$2415,12,FALSE),"niet bekend")))</f>
        <v>5322</v>
      </c>
    </row>
    <row r="336" spans="2:33" ht="12.75" customHeight="1" x14ac:dyDescent="0.2">
      <c r="B336" s="617">
        <v>2015157</v>
      </c>
      <c r="C336" s="422" t="s">
        <v>47</v>
      </c>
      <c r="D336" s="273" t="s">
        <v>515</v>
      </c>
      <c r="E336" s="273" t="s">
        <v>26</v>
      </c>
      <c r="F336" s="424">
        <v>0</v>
      </c>
      <c r="G336" s="273">
        <v>0</v>
      </c>
      <c r="H336" s="273">
        <v>1</v>
      </c>
      <c r="I336" s="273">
        <v>0</v>
      </c>
      <c r="J336" s="322" t="s">
        <v>189</v>
      </c>
      <c r="K336" s="242" t="s">
        <v>189</v>
      </c>
      <c r="L336" s="242" t="s">
        <v>189</v>
      </c>
      <c r="M336" s="242" t="s">
        <v>189</v>
      </c>
      <c r="N336" s="254" t="s">
        <v>47</v>
      </c>
      <c r="O336" s="254" t="s">
        <v>47</v>
      </c>
      <c r="P336" s="254" t="s">
        <v>47</v>
      </c>
      <c r="R336" s="254" t="s">
        <v>47</v>
      </c>
      <c r="S336" s="209"/>
      <c r="T336" s="476"/>
      <c r="U336" s="245"/>
      <c r="V336" s="427">
        <v>42332</v>
      </c>
      <c r="W336" s="209" t="s">
        <v>421</v>
      </c>
      <c r="X336" s="608"/>
      <c r="Y336" s="248">
        <v>2</v>
      </c>
      <c r="Z336" s="477"/>
      <c r="AA336" s="478"/>
      <c r="AC336" s="209">
        <f>IF(B336="","",(IFERROR(VLOOKUP(B336,Projecten!A$4:W$2415,5,FALSE),"niet bekend")))</f>
        <v>1</v>
      </c>
      <c r="AD336" s="213">
        <f t="shared" si="41"/>
        <v>0</v>
      </c>
      <c r="AE336" s="266">
        <f>IF(B336="","",(IFERROR(VLOOKUP(B336,Projecten!A$4:W$2415,23,FALSE),"niet bekend")))</f>
        <v>175</v>
      </c>
      <c r="AF336" s="266">
        <f>IF(B336="","",(IFERROR(VLOOKUP(B336,Projecten!A$4:W$2415,12,FALSE),"niet bekend")))</f>
        <v>175</v>
      </c>
      <c r="AG336" s="360">
        <f>IF(AD336="","",(AF336-AD336))</f>
        <v>175</v>
      </c>
    </row>
    <row r="337" spans="2:33" s="312" customFormat="1" ht="12.75" customHeight="1" x14ac:dyDescent="0.2">
      <c r="B337" s="299"/>
      <c r="C337" s="406"/>
      <c r="D337" s="300"/>
      <c r="E337" s="300"/>
      <c r="F337" s="302"/>
      <c r="G337" s="300"/>
      <c r="H337" s="300"/>
      <c r="I337" s="300"/>
      <c r="J337" s="302"/>
      <c r="K337" s="302"/>
      <c r="L337" s="302"/>
      <c r="M337" s="302"/>
      <c r="N337" s="302"/>
      <c r="O337" s="302"/>
      <c r="P337" s="302"/>
      <c r="Q337" s="302"/>
      <c r="R337" s="302"/>
      <c r="S337" s="407"/>
      <c r="T337" s="407"/>
      <c r="U337" s="408"/>
      <c r="V337" s="305"/>
      <c r="W337" s="307"/>
      <c r="X337" s="307"/>
      <c r="Y337" s="307"/>
      <c r="Z337" s="298"/>
      <c r="AA337" s="308"/>
      <c r="AD337" s="311"/>
      <c r="AE337" s="311"/>
      <c r="AF337" s="311"/>
      <c r="AG337" s="412"/>
    </row>
    <row r="338" spans="2:33" s="236" customFormat="1" ht="12.75" customHeight="1" x14ac:dyDescent="0.2">
      <c r="B338" s="372"/>
      <c r="C338" s="373"/>
      <c r="D338" s="374">
        <f>SUM(G338:I338)</f>
        <v>321</v>
      </c>
      <c r="E338" s="375"/>
      <c r="F338" s="376">
        <f>SUM(F339:F347)</f>
        <v>20</v>
      </c>
      <c r="G338" s="375">
        <f>SUM(G339:G347)</f>
        <v>153</v>
      </c>
      <c r="H338" s="375">
        <f>SUM(H339:H347)</f>
        <v>88</v>
      </c>
      <c r="I338" s="375">
        <f>SUM(I339:I347)</f>
        <v>80</v>
      </c>
      <c r="J338" s="376"/>
      <c r="K338" s="376"/>
      <c r="L338" s="376"/>
      <c r="M338" s="376"/>
      <c r="N338" s="376"/>
      <c r="O338" s="376"/>
      <c r="P338" s="376"/>
      <c r="Q338" s="376"/>
      <c r="R338" s="376"/>
      <c r="S338" s="377">
        <v>49</v>
      </c>
      <c r="T338" s="377"/>
      <c r="U338" s="420"/>
      <c r="V338" s="378"/>
      <c r="W338" s="380"/>
      <c r="X338" s="380">
        <f>SUM(Y338:Y347)</f>
        <v>323.5</v>
      </c>
      <c r="Y338" s="231"/>
      <c r="Z338" s="463">
        <v>257.5</v>
      </c>
      <c r="AA338" s="232">
        <f>X338-Z338</f>
        <v>66</v>
      </c>
      <c r="AC338" s="236" t="str">
        <f>IF(B338="","",(IFERROR(VLOOKUP(B338,Projecten!A$4:W$2415,5,FALSE),"niet bekend")))</f>
        <v/>
      </c>
      <c r="AD338" s="235">
        <f>SUM(AD339:AD347)</f>
        <v>38431</v>
      </c>
      <c r="AE338" s="235" t="str">
        <f>IF(B338="","",(IFERROR(VLOOKUP(B338,Projecten!A$4:W$2415,23,FALSE),"niet bekend")))</f>
        <v/>
      </c>
      <c r="AF338" s="235" t="str">
        <f>IF(B338="","",(IFERROR(VLOOKUP(B338,Projecten!A$4:W$2415,12,FALSE),"niet bekend")))</f>
        <v/>
      </c>
      <c r="AG338" s="384"/>
    </row>
    <row r="339" spans="2:33" ht="12.75" customHeight="1" x14ac:dyDescent="0.2">
      <c r="B339" s="617">
        <v>2015157</v>
      </c>
      <c r="C339" s="422">
        <v>120369</v>
      </c>
      <c r="D339" s="273" t="s">
        <v>465</v>
      </c>
      <c r="E339" s="273" t="s">
        <v>26</v>
      </c>
      <c r="F339" s="424">
        <v>3</v>
      </c>
      <c r="G339" s="273">
        <v>18</v>
      </c>
      <c r="H339" s="273">
        <v>12</v>
      </c>
      <c r="I339" s="273">
        <v>20</v>
      </c>
      <c r="J339" s="619" t="s">
        <v>47</v>
      </c>
      <c r="K339" s="242" t="s">
        <v>189</v>
      </c>
      <c r="L339" s="242" t="s">
        <v>189</v>
      </c>
      <c r="M339" s="242" t="s">
        <v>189</v>
      </c>
      <c r="N339" s="322" t="s">
        <v>47</v>
      </c>
      <c r="O339" s="322" t="s">
        <v>47</v>
      </c>
      <c r="P339" s="322" t="s">
        <v>47</v>
      </c>
      <c r="Q339" s="322"/>
      <c r="R339" s="322" t="s">
        <v>47</v>
      </c>
      <c r="S339" s="505"/>
      <c r="T339" s="505"/>
      <c r="U339" s="245">
        <f>IF(V339&lt;=0,"",(((V339-'In Productie'!$E$1)/7)+1))</f>
        <v>-89.142857142857139</v>
      </c>
      <c r="V339" s="427">
        <v>42338</v>
      </c>
      <c r="W339" s="209" t="s">
        <v>421</v>
      </c>
      <c r="X339" s="521" t="s">
        <v>449</v>
      </c>
      <c r="Y339" s="248">
        <v>44</v>
      </c>
      <c r="Z339" s="523"/>
      <c r="AA339" s="489"/>
      <c r="AB339" s="539"/>
      <c r="AC339" s="209">
        <f>IF(B339="","",(IFERROR(VLOOKUP(B339,Projecten!A$4:W$2415,5,FALSE),"niet bekend")))</f>
        <v>1</v>
      </c>
      <c r="AD339" s="213">
        <f t="shared" ref="AD339:AD346" si="42">IF(AC339="","",(F339/AC339*AF339))</f>
        <v>525</v>
      </c>
      <c r="AE339" s="266">
        <f>IF(B339="","",(IFERROR(VLOOKUP(B339,Projecten!A$4:W$2415,23,FALSE),"niet bekend")))</f>
        <v>175</v>
      </c>
      <c r="AF339" s="266">
        <f>IF(B339="","",(IFERROR(VLOOKUP(B339,Projecten!A$4:W$2415,12,FALSE),"niet bekend")))</f>
        <v>175</v>
      </c>
      <c r="AG339" s="360">
        <f>IF(AD339="","",(AF339-AD339))</f>
        <v>-350</v>
      </c>
    </row>
    <row r="340" spans="2:33" ht="12.75" customHeight="1" x14ac:dyDescent="0.2">
      <c r="B340" s="617">
        <v>2015188</v>
      </c>
      <c r="C340" s="422" t="s">
        <v>531</v>
      </c>
      <c r="D340" s="273" t="s">
        <v>467</v>
      </c>
      <c r="E340" s="273" t="s">
        <v>26</v>
      </c>
      <c r="F340" s="424">
        <v>4</v>
      </c>
      <c r="G340" s="273">
        <f>F340*10</f>
        <v>40</v>
      </c>
      <c r="H340" s="273">
        <f>F340*5</f>
        <v>20</v>
      </c>
      <c r="I340" s="273">
        <f>F340*3</f>
        <v>12</v>
      </c>
      <c r="J340" s="619" t="s">
        <v>47</v>
      </c>
      <c r="K340" s="242" t="s">
        <v>189</v>
      </c>
      <c r="L340" s="242" t="s">
        <v>189</v>
      </c>
      <c r="M340" s="254" t="s">
        <v>189</v>
      </c>
      <c r="N340" s="254" t="s">
        <v>47</v>
      </c>
      <c r="O340" s="254" t="s">
        <v>47</v>
      </c>
      <c r="P340" s="254" t="s">
        <v>47</v>
      </c>
      <c r="R340" s="254" t="s">
        <v>47</v>
      </c>
      <c r="S340" s="209"/>
      <c r="T340" s="476"/>
      <c r="U340" s="245">
        <f>IF(V340&lt;=0,"",(((V340-'In Productie'!$E$1)/7)+1))</f>
        <v>-89.142857142857139</v>
      </c>
      <c r="V340" s="427">
        <v>42338</v>
      </c>
      <c r="W340" s="209" t="s">
        <v>162</v>
      </c>
      <c r="X340" s="608" t="s">
        <v>539</v>
      </c>
      <c r="Y340" s="248">
        <v>68</v>
      </c>
      <c r="Z340" s="477"/>
      <c r="AA340" s="478"/>
      <c r="AC340" s="209">
        <f>IF(B340="","",(IFERROR(VLOOKUP(B340,Projecten!A$4:W$2415,5,FALSE),"niet bekend")))</f>
        <v>17</v>
      </c>
      <c r="AD340" s="213">
        <f t="shared" si="42"/>
        <v>12988</v>
      </c>
      <c r="AE340" s="266">
        <f>IF(B340="","",(IFERROR(VLOOKUP(B340,Projecten!A$4:W$2415,23,FALSE),"niet bekend")))</f>
        <v>55199</v>
      </c>
      <c r="AF340" s="266">
        <f>IF(B340="","",(IFERROR(VLOOKUP(B340,Projecten!A$4:W$2415,12,FALSE),"niet bekend")))</f>
        <v>55199</v>
      </c>
      <c r="AG340" s="360">
        <f>IF(AD340="","",(AF340-AD340))</f>
        <v>42211</v>
      </c>
    </row>
    <row r="341" spans="2:33" s="327" customFormat="1" ht="13.5" customHeight="1" x14ac:dyDescent="0.2">
      <c r="B341" s="621"/>
      <c r="C341" s="503"/>
      <c r="D341" s="504"/>
      <c r="E341" s="318"/>
      <c r="F341" s="322"/>
      <c r="G341" s="318"/>
      <c r="H341" s="318"/>
      <c r="I341" s="318"/>
      <c r="J341" s="322"/>
      <c r="K341" s="322"/>
      <c r="L341" s="322"/>
      <c r="M341" s="322"/>
      <c r="N341" s="322"/>
      <c r="O341" s="322"/>
      <c r="P341" s="322"/>
      <c r="Q341" s="322"/>
      <c r="R341" s="322"/>
      <c r="S341" s="505"/>
      <c r="T341" s="505"/>
      <c r="U341" s="506"/>
      <c r="V341" s="507"/>
      <c r="W341" s="508"/>
      <c r="X341" s="508"/>
      <c r="Y341" s="509"/>
      <c r="Z341" s="510"/>
      <c r="AA341" s="511"/>
      <c r="AC341" s="327" t="str">
        <f>IF(B341="","",(IFERROR(VLOOKUP(B341,Projecten!A$4:W$2415,5,FALSE),"niet bekend")))</f>
        <v/>
      </c>
      <c r="AD341" s="266" t="str">
        <f t="shared" si="42"/>
        <v/>
      </c>
      <c r="AE341" s="266" t="str">
        <f>IF(B341="","",(IFERROR(VLOOKUP(B341,Projecten!A$4:W$2415,23,FALSE),"niet bekend")))</f>
        <v/>
      </c>
      <c r="AF341" s="266" t="str">
        <f>IF(B341="","",(IFERROR(VLOOKUP(B341,Projecten!A$4:W$2415,12,FALSE),"niet bekend")))</f>
        <v/>
      </c>
      <c r="AG341" s="398" t="str">
        <f>IF(AD341="","",(AF341-AD341))</f>
        <v/>
      </c>
    </row>
    <row r="342" spans="2:33" ht="12.75" customHeight="1" x14ac:dyDescent="0.2">
      <c r="B342" s="617">
        <v>2015157</v>
      </c>
      <c r="C342" s="422">
        <v>120375</v>
      </c>
      <c r="D342" s="273" t="s">
        <v>517</v>
      </c>
      <c r="E342" s="273" t="s">
        <v>26</v>
      </c>
      <c r="F342" s="424">
        <v>4</v>
      </c>
      <c r="G342" s="273">
        <v>24</v>
      </c>
      <c r="H342" s="273">
        <v>16</v>
      </c>
      <c r="I342" s="273">
        <v>16</v>
      </c>
      <c r="J342" s="619" t="s">
        <v>47</v>
      </c>
      <c r="K342" s="242" t="s">
        <v>189</v>
      </c>
      <c r="L342" s="242" t="s">
        <v>189</v>
      </c>
      <c r="M342" s="242" t="s">
        <v>189</v>
      </c>
      <c r="N342" s="322" t="s">
        <v>47</v>
      </c>
      <c r="O342" s="322" t="s">
        <v>47</v>
      </c>
      <c r="P342" s="322" t="s">
        <v>47</v>
      </c>
      <c r="Q342" s="322"/>
      <c r="R342" s="322" t="s">
        <v>47</v>
      </c>
      <c r="S342" s="505"/>
      <c r="T342" s="505"/>
      <c r="U342" s="245">
        <f>IF(V342&lt;=0,"",(((V342-'In Productie'!$E$1)/7)+1))</f>
        <v>-88.714285714285708</v>
      </c>
      <c r="V342" s="520">
        <v>42341</v>
      </c>
      <c r="W342" s="209" t="s">
        <v>310</v>
      </c>
      <c r="X342" s="521" t="s">
        <v>518</v>
      </c>
      <c r="Y342" s="248">
        <v>68</v>
      </c>
      <c r="Z342" s="523"/>
      <c r="AA342" s="489"/>
      <c r="AB342" s="539"/>
      <c r="AC342" s="209">
        <f>IF(B342="","",(IFERROR(VLOOKUP(B342,Projecten!A$4:W$2415,5,FALSE),"niet bekend")))</f>
        <v>1</v>
      </c>
      <c r="AD342" s="213">
        <f t="shared" si="42"/>
        <v>700</v>
      </c>
      <c r="AE342" s="266">
        <f>IF(B342="","",(IFERROR(VLOOKUP(B342,Projecten!A$4:W$2415,23,FALSE),"niet bekend")))</f>
        <v>175</v>
      </c>
      <c r="AF342" s="266">
        <f>IF(B342="","",(IFERROR(VLOOKUP(B342,Projecten!A$4:W$2415,12,FALSE),"niet bekend")))</f>
        <v>175</v>
      </c>
      <c r="AG342" s="360">
        <f>IF(AD342="","",(AF342-AD342))</f>
        <v>-525</v>
      </c>
    </row>
    <row r="343" spans="2:33" ht="12.75" customHeight="1" x14ac:dyDescent="0.2">
      <c r="B343" s="617">
        <v>2015188</v>
      </c>
      <c r="C343" s="422" t="s">
        <v>531</v>
      </c>
      <c r="D343" s="273" t="s">
        <v>468</v>
      </c>
      <c r="E343" s="273" t="s">
        <v>26</v>
      </c>
      <c r="F343" s="424">
        <v>4</v>
      </c>
      <c r="G343" s="273">
        <f>F343*10</f>
        <v>40</v>
      </c>
      <c r="H343" s="273">
        <f>F343*5</f>
        <v>20</v>
      </c>
      <c r="I343" s="273">
        <f>F343*3</f>
        <v>12</v>
      </c>
      <c r="J343" s="622" t="s">
        <v>47</v>
      </c>
      <c r="K343" s="242" t="s">
        <v>189</v>
      </c>
      <c r="L343" s="242" t="s">
        <v>189</v>
      </c>
      <c r="M343" s="242" t="s">
        <v>189</v>
      </c>
      <c r="N343" s="254" t="s">
        <v>47</v>
      </c>
      <c r="O343" s="254" t="s">
        <v>47</v>
      </c>
      <c r="P343" s="254" t="s">
        <v>47</v>
      </c>
      <c r="R343" s="254" t="s">
        <v>47</v>
      </c>
      <c r="S343" s="209"/>
      <c r="T343" s="476"/>
      <c r="U343" s="245">
        <f>IF(V343&lt;=0,"",(((V343-'In Productie'!$E$1)/7)+1))</f>
        <v>-88.142857142857139</v>
      </c>
      <c r="V343" s="520">
        <v>42345</v>
      </c>
      <c r="W343" s="209" t="s">
        <v>162</v>
      </c>
      <c r="X343" s="608"/>
      <c r="Y343" s="248">
        <v>68</v>
      </c>
      <c r="Z343" s="477"/>
      <c r="AA343" s="478"/>
      <c r="AC343" s="209">
        <f>IF(B343="","",(IFERROR(VLOOKUP(B343,Projecten!A$4:W$2415,5,FALSE),"niet bekend")))</f>
        <v>17</v>
      </c>
      <c r="AD343" s="213">
        <f t="shared" si="42"/>
        <v>12988</v>
      </c>
      <c r="AE343" s="266">
        <f>IF(B343="","",(IFERROR(VLOOKUP(B343,Projecten!A$4:W$2415,23,FALSE),"niet bekend")))</f>
        <v>55199</v>
      </c>
      <c r="AF343" s="266">
        <f>IF(B343="","",(IFERROR(VLOOKUP(B343,Projecten!A$4:W$2415,12,FALSE),"niet bekend")))</f>
        <v>55199</v>
      </c>
    </row>
    <row r="344" spans="2:33" s="327" customFormat="1" ht="12.75" customHeight="1" x14ac:dyDescent="0.2">
      <c r="B344" s="621">
        <v>2015178</v>
      </c>
      <c r="C344" s="503">
        <v>120376</v>
      </c>
      <c r="D344" s="320" t="s">
        <v>530</v>
      </c>
      <c r="E344" s="318" t="s">
        <v>26</v>
      </c>
      <c r="F344" s="322">
        <v>0</v>
      </c>
      <c r="G344" s="318">
        <v>1</v>
      </c>
      <c r="H344" s="318">
        <v>0</v>
      </c>
      <c r="I344" s="318">
        <v>0</v>
      </c>
      <c r="J344" s="322" t="s">
        <v>189</v>
      </c>
      <c r="K344" s="322" t="s">
        <v>189</v>
      </c>
      <c r="L344" s="322" t="s">
        <v>189</v>
      </c>
      <c r="M344" s="322" t="s">
        <v>189</v>
      </c>
      <c r="N344" s="322" t="s">
        <v>47</v>
      </c>
      <c r="O344" s="322" t="s">
        <v>47</v>
      </c>
      <c r="P344" s="322" t="s">
        <v>47</v>
      </c>
      <c r="Q344" s="322"/>
      <c r="R344" s="322" t="s">
        <v>47</v>
      </c>
      <c r="S344" s="505"/>
      <c r="T344" s="505"/>
      <c r="U344" s="245">
        <f>IF(V344&lt;=0,"",(((V344-'In Productie'!$E$1)/7)+1))</f>
        <v>-89</v>
      </c>
      <c r="V344" s="520">
        <v>42339</v>
      </c>
      <c r="W344" s="209" t="s">
        <v>162</v>
      </c>
      <c r="X344" s="508"/>
      <c r="Y344" s="324">
        <v>3</v>
      </c>
      <c r="Z344" s="510"/>
      <c r="AA344" s="511"/>
      <c r="AC344" s="327">
        <f>IF(B344="","",(IFERROR(VLOOKUP(B344,Projecten!A$4:W$2415,5,FALSE),"niet bekend")))</f>
        <v>1</v>
      </c>
      <c r="AD344" s="266">
        <f t="shared" si="42"/>
        <v>0</v>
      </c>
      <c r="AE344" s="266">
        <f>IF(B344="","",(IFERROR(VLOOKUP(B344,Projecten!A$4:W$2415,23,FALSE),"niet bekend")))</f>
        <v>2513</v>
      </c>
      <c r="AF344" s="266">
        <f>IF(B344="","",(IFERROR(VLOOKUP(B344,Projecten!A$4:W$2415,12,FALSE),"niet bekend")))</f>
        <v>2513</v>
      </c>
      <c r="AG344" s="398">
        <f>IF(AD344="","",(AF344-AD344))</f>
        <v>2513</v>
      </c>
    </row>
    <row r="345" spans="2:33" ht="12.75" customHeight="1" x14ac:dyDescent="0.2">
      <c r="B345" s="617">
        <v>2015194</v>
      </c>
      <c r="C345" s="422">
        <v>120377</v>
      </c>
      <c r="D345" s="273" t="s">
        <v>522</v>
      </c>
      <c r="E345" s="273" t="s">
        <v>26</v>
      </c>
      <c r="F345" s="424">
        <v>2</v>
      </c>
      <c r="G345" s="273">
        <f>F345*6</f>
        <v>12</v>
      </c>
      <c r="H345" s="273">
        <f>F345*4</f>
        <v>8</v>
      </c>
      <c r="I345" s="273">
        <f>F345*4</f>
        <v>8</v>
      </c>
      <c r="J345" s="619" t="s">
        <v>47</v>
      </c>
      <c r="K345" s="242" t="s">
        <v>189</v>
      </c>
      <c r="L345" s="242" t="s">
        <v>189</v>
      </c>
      <c r="M345" s="242" t="s">
        <v>189</v>
      </c>
      <c r="N345" s="322" t="s">
        <v>47</v>
      </c>
      <c r="O345" s="322" t="s">
        <v>47</v>
      </c>
      <c r="P345" s="322" t="s">
        <v>47</v>
      </c>
      <c r="Q345" s="322"/>
      <c r="R345" s="322" t="s">
        <v>47</v>
      </c>
      <c r="S345" s="505"/>
      <c r="T345" s="505"/>
      <c r="U345" s="245">
        <f>IF(V345&lt;=0,"",(((V345-'In Productie'!$E$1)/7)+1))</f>
        <v>-88.571428571428569</v>
      </c>
      <c r="V345" s="520">
        <v>42342</v>
      </c>
      <c r="W345" s="209" t="s">
        <v>521</v>
      </c>
      <c r="X345" s="521" t="s">
        <v>550</v>
      </c>
      <c r="Y345" s="248">
        <f>F345*14.5</f>
        <v>29</v>
      </c>
      <c r="Z345" s="523"/>
      <c r="AA345" s="489"/>
      <c r="AB345" s="539"/>
      <c r="AC345" s="209">
        <f>IF(B345="","",(IFERROR(VLOOKUP(B345,Projecten!A$4:W$2415,5,FALSE),"niet bekend")))</f>
        <v>5</v>
      </c>
      <c r="AD345" s="213">
        <f t="shared" si="42"/>
        <v>4492</v>
      </c>
      <c r="AE345" s="266">
        <f>IF(B345="","",(IFERROR(VLOOKUP(B345,Projecten!A$4:W$2415,23,FALSE),"niet bekend")))</f>
        <v>11230</v>
      </c>
      <c r="AF345" s="266">
        <f>IF(B345="","",(IFERROR(VLOOKUP(B345,Projecten!A$4:W$2415,12,FALSE),"niet bekend")))</f>
        <v>11230</v>
      </c>
      <c r="AG345" s="360">
        <f>IF(AD345="","",(AF345-AD345))</f>
        <v>6738</v>
      </c>
    </row>
    <row r="346" spans="2:33" ht="12.75" customHeight="1" x14ac:dyDescent="0.2">
      <c r="B346" s="617">
        <v>2015194</v>
      </c>
      <c r="C346" s="422">
        <v>120377</v>
      </c>
      <c r="D346" s="273" t="s">
        <v>522</v>
      </c>
      <c r="E346" s="273" t="s">
        <v>26</v>
      </c>
      <c r="F346" s="424">
        <v>3</v>
      </c>
      <c r="G346" s="273">
        <f>F346*6</f>
        <v>18</v>
      </c>
      <c r="H346" s="273">
        <f>F346*4</f>
        <v>12</v>
      </c>
      <c r="I346" s="273">
        <f>F346*4</f>
        <v>12</v>
      </c>
      <c r="J346" s="619" t="s">
        <v>47</v>
      </c>
      <c r="K346" s="242" t="s">
        <v>189</v>
      </c>
      <c r="L346" s="242" t="s">
        <v>189</v>
      </c>
      <c r="M346" s="242" t="s">
        <v>189</v>
      </c>
      <c r="N346" s="322" t="s">
        <v>47</v>
      </c>
      <c r="O346" s="322" t="s">
        <v>47</v>
      </c>
      <c r="P346" s="322" t="s">
        <v>47</v>
      </c>
      <c r="Q346" s="322"/>
      <c r="R346" s="322" t="s">
        <v>47</v>
      </c>
      <c r="S346" s="505"/>
      <c r="T346" s="505"/>
      <c r="U346" s="245">
        <f>IF(V346&lt;=0,"",(((V346-'In Productie'!$E$1)/7)+1))</f>
        <v>-88.571428571428569</v>
      </c>
      <c r="V346" s="520">
        <v>42342</v>
      </c>
      <c r="W346" s="209" t="s">
        <v>521</v>
      </c>
      <c r="X346" s="521" t="s">
        <v>550</v>
      </c>
      <c r="Y346" s="248">
        <f>F346*14.5</f>
        <v>43.5</v>
      </c>
      <c r="Z346" s="523"/>
      <c r="AA346" s="489"/>
      <c r="AB346" s="539"/>
      <c r="AC346" s="209">
        <f>IF(B346="","",(IFERROR(VLOOKUP(B346,Projecten!A$4:W$2415,5,FALSE),"niet bekend")))</f>
        <v>5</v>
      </c>
      <c r="AD346" s="213">
        <f t="shared" si="42"/>
        <v>6738</v>
      </c>
      <c r="AE346" s="266">
        <f>IF(B346="","",(IFERROR(VLOOKUP(B346,Projecten!A$4:W$2415,23,FALSE),"niet bekend")))</f>
        <v>11230</v>
      </c>
      <c r="AF346" s="266">
        <f>IF(B346="","",(IFERROR(VLOOKUP(B346,Projecten!A$4:W$2415,12,FALSE),"niet bekend")))</f>
        <v>11230</v>
      </c>
      <c r="AG346" s="360">
        <f>IF(AD346="","",(AF346-AD346))</f>
        <v>4492</v>
      </c>
    </row>
    <row r="347" spans="2:33" s="312" customFormat="1" ht="12.75" customHeight="1" x14ac:dyDescent="0.2">
      <c r="B347" s="299"/>
      <c r="C347" s="406"/>
      <c r="D347" s="300"/>
      <c r="E347" s="300"/>
      <c r="F347" s="302"/>
      <c r="G347" s="300"/>
      <c r="H347" s="300"/>
      <c r="I347" s="300"/>
      <c r="J347" s="302"/>
      <c r="K347" s="302"/>
      <c r="L347" s="302"/>
      <c r="M347" s="302"/>
      <c r="N347" s="302"/>
      <c r="O347" s="302"/>
      <c r="P347" s="302"/>
      <c r="Q347" s="302"/>
      <c r="R347" s="302"/>
      <c r="S347" s="407"/>
      <c r="T347" s="407"/>
      <c r="U347" s="408"/>
      <c r="V347" s="305"/>
      <c r="W347" s="307"/>
      <c r="X347" s="307"/>
      <c r="Y347" s="307"/>
      <c r="Z347" s="298"/>
      <c r="AA347" s="308"/>
      <c r="AD347" s="311"/>
      <c r="AE347" s="311"/>
      <c r="AF347" s="311"/>
      <c r="AG347" s="412"/>
    </row>
    <row r="348" spans="2:33" s="236" customFormat="1" ht="12.75" customHeight="1" x14ac:dyDescent="0.2">
      <c r="B348" s="372"/>
      <c r="C348" s="373"/>
      <c r="D348" s="374">
        <f>SUM(G348:I348)</f>
        <v>286</v>
      </c>
      <c r="E348" s="375"/>
      <c r="F348" s="376">
        <f>SUM(F349:F353)</f>
        <v>19</v>
      </c>
      <c r="G348" s="375">
        <f>SUM(G349:G353)</f>
        <v>130</v>
      </c>
      <c r="H348" s="375">
        <f>SUM(H349:H353)</f>
        <v>80</v>
      </c>
      <c r="I348" s="375">
        <f>SUM(I349:I353)</f>
        <v>76</v>
      </c>
      <c r="J348" s="376"/>
      <c r="K348" s="376"/>
      <c r="L348" s="376"/>
      <c r="M348" s="376"/>
      <c r="N348" s="376"/>
      <c r="O348" s="376"/>
      <c r="P348" s="376"/>
      <c r="Q348" s="376"/>
      <c r="R348" s="376"/>
      <c r="S348" s="377">
        <v>50</v>
      </c>
      <c r="T348" s="377"/>
      <c r="U348" s="420"/>
      <c r="V348" s="378"/>
      <c r="W348" s="380"/>
      <c r="X348" s="380">
        <f>SUM(Y348:Y353)</f>
        <v>285.5</v>
      </c>
      <c r="Y348" s="231"/>
      <c r="Z348" s="463">
        <v>257.5</v>
      </c>
      <c r="AA348" s="232">
        <f>X348-Z348</f>
        <v>28</v>
      </c>
      <c r="AC348" s="236" t="str">
        <f>IF(B348="","",(IFERROR(VLOOKUP(B348,Projecten!A$4:W$2415,5,FALSE),"niet bekend")))</f>
        <v/>
      </c>
      <c r="AD348" s="235">
        <f>SUM(AD349:AD353)</f>
        <v>46678</v>
      </c>
      <c r="AE348" s="235" t="str">
        <f>IF(B348="","",(IFERROR(VLOOKUP(B348,Projecten!A$4:W$2415,23,FALSE),"niet bekend")))</f>
        <v/>
      </c>
      <c r="AF348" s="235" t="str">
        <f>IF(B348="","",(IFERROR(VLOOKUP(B348,Projecten!A$4:W$2415,12,FALSE),"niet bekend")))</f>
        <v/>
      </c>
      <c r="AG348" s="384"/>
    </row>
    <row r="349" spans="2:33" ht="12.75" customHeight="1" x14ac:dyDescent="0.2">
      <c r="B349" s="617">
        <v>2015195</v>
      </c>
      <c r="C349" s="422">
        <v>120382</v>
      </c>
      <c r="D349" s="273" t="s">
        <v>523</v>
      </c>
      <c r="E349" s="273" t="s">
        <v>26</v>
      </c>
      <c r="F349" s="424">
        <v>7</v>
      </c>
      <c r="G349" s="273">
        <f>F349*6</f>
        <v>42</v>
      </c>
      <c r="H349" s="273">
        <f>F349*4</f>
        <v>28</v>
      </c>
      <c r="I349" s="273">
        <f>F349*4</f>
        <v>28</v>
      </c>
      <c r="J349" s="619" t="s">
        <v>47</v>
      </c>
      <c r="K349" s="242" t="s">
        <v>189</v>
      </c>
      <c r="L349" s="242" t="s">
        <v>189</v>
      </c>
      <c r="M349" s="242" t="s">
        <v>189</v>
      </c>
      <c r="N349" s="322" t="s">
        <v>47</v>
      </c>
      <c r="O349" s="322" t="s">
        <v>47</v>
      </c>
      <c r="P349" s="322" t="s">
        <v>47</v>
      </c>
      <c r="Q349" s="322"/>
      <c r="R349" s="322" t="s">
        <v>47</v>
      </c>
      <c r="S349" s="505"/>
      <c r="T349" s="505"/>
      <c r="U349" s="245">
        <f>IF(V349&lt;=0,"",(((V349-'In Productie'!$E$1)/7)+1))</f>
        <v>-88</v>
      </c>
      <c r="V349" s="520">
        <v>42346</v>
      </c>
      <c r="W349" s="209" t="s">
        <v>310</v>
      </c>
      <c r="X349" s="521" t="s">
        <v>526</v>
      </c>
      <c r="Y349" s="248">
        <f>F349*14.5</f>
        <v>101.5</v>
      </c>
      <c r="Z349" s="523"/>
      <c r="AA349" s="489"/>
      <c r="AB349" s="539"/>
      <c r="AC349" s="209">
        <f>IF(B349="","",(IFERROR(VLOOKUP(B349,Projecten!A$4:W$2415,5,FALSE),"niet bekend")))</f>
        <v>32</v>
      </c>
      <c r="AD349" s="213">
        <f>IF(AC349="","",(F349/AC349*AF349))</f>
        <v>15722</v>
      </c>
      <c r="AE349" s="266">
        <f>IF(B349="","",(IFERROR(VLOOKUP(B349,Projecten!A$4:W$2415,23,FALSE),"niet bekend")))</f>
        <v>71872</v>
      </c>
      <c r="AF349" s="266">
        <f>IF(B349="","",(IFERROR(VLOOKUP(B349,Projecten!A$4:W$2415,12,FALSE),"niet bekend")))</f>
        <v>71872</v>
      </c>
      <c r="AG349" s="360">
        <f>IF(AD349="","",(AF349-AD349))</f>
        <v>56150</v>
      </c>
    </row>
    <row r="350" spans="2:33" ht="12.75" customHeight="1" x14ac:dyDescent="0.2">
      <c r="B350" s="617">
        <v>2015188</v>
      </c>
      <c r="C350" s="422" t="s">
        <v>6835</v>
      </c>
      <c r="D350" s="273" t="s">
        <v>540</v>
      </c>
      <c r="E350" s="273" t="s">
        <v>26</v>
      </c>
      <c r="F350" s="424">
        <v>4</v>
      </c>
      <c r="G350" s="273">
        <v>40</v>
      </c>
      <c r="H350" s="273">
        <v>20</v>
      </c>
      <c r="I350" s="273">
        <v>16</v>
      </c>
      <c r="J350" s="619" t="s">
        <v>47</v>
      </c>
      <c r="K350" s="242" t="s">
        <v>189</v>
      </c>
      <c r="L350" s="242" t="s">
        <v>189</v>
      </c>
      <c r="M350" s="254" t="s">
        <v>189</v>
      </c>
      <c r="N350" s="254" t="s">
        <v>47</v>
      </c>
      <c r="O350" s="254" t="s">
        <v>47</v>
      </c>
      <c r="P350" s="254" t="s">
        <v>47</v>
      </c>
      <c r="R350" s="254" t="s">
        <v>47</v>
      </c>
      <c r="S350" s="209"/>
      <c r="T350" s="476"/>
      <c r="U350" s="245">
        <f>IF(V350&lt;=0,"",(((V350-'In Productie'!$E$1)/7)+1))</f>
        <v>-87.714285714285708</v>
      </c>
      <c r="V350" s="520">
        <v>42348</v>
      </c>
      <c r="W350" s="209" t="s">
        <v>162</v>
      </c>
      <c r="X350" s="608"/>
      <c r="Y350" s="248">
        <v>68</v>
      </c>
      <c r="Z350" s="202"/>
      <c r="AA350" s="202"/>
      <c r="AC350" s="209">
        <f>IF(B350="","",(IFERROR(VLOOKUP(B350,Projecten!A$4:W$2415,5,FALSE),"niet bekend")))</f>
        <v>17</v>
      </c>
      <c r="AD350" s="213">
        <f>IF(AC350="","",(F350/AC350*AF350))</f>
        <v>12988</v>
      </c>
      <c r="AE350" s="266">
        <f>IF(B350="","",(IFERROR(VLOOKUP(B350,Projecten!A$4:W$2415,23,FALSE),"niet bekend")))</f>
        <v>55199</v>
      </c>
      <c r="AF350" s="266">
        <f>IF(B350="","",(IFERROR(VLOOKUP(B350,Projecten!A$4:W$2415,12,FALSE),"niet bekend")))</f>
        <v>55199</v>
      </c>
    </row>
    <row r="351" spans="2:33" ht="12.75" customHeight="1" x14ac:dyDescent="0.2">
      <c r="B351" s="617">
        <v>2015195</v>
      </c>
      <c r="C351" s="422">
        <v>120388</v>
      </c>
      <c r="D351" s="273" t="s">
        <v>523</v>
      </c>
      <c r="E351" s="273" t="s">
        <v>26</v>
      </c>
      <c r="F351" s="424">
        <v>6</v>
      </c>
      <c r="G351" s="273">
        <f>F351*6</f>
        <v>36</v>
      </c>
      <c r="H351" s="273">
        <f>F351*4</f>
        <v>24</v>
      </c>
      <c r="I351" s="273">
        <f>F351*4</f>
        <v>24</v>
      </c>
      <c r="J351" s="619" t="s">
        <v>47</v>
      </c>
      <c r="K351" s="242" t="s">
        <v>189</v>
      </c>
      <c r="L351" s="242" t="s">
        <v>189</v>
      </c>
      <c r="M351" s="242" t="s">
        <v>189</v>
      </c>
      <c r="N351" s="322" t="s">
        <v>47</v>
      </c>
      <c r="O351" s="322" t="s">
        <v>47</v>
      </c>
      <c r="P351" s="322" t="s">
        <v>47</v>
      </c>
      <c r="Q351" s="322"/>
      <c r="R351" s="322" t="s">
        <v>47</v>
      </c>
      <c r="S351" s="505"/>
      <c r="T351" s="505"/>
      <c r="U351" s="245">
        <f>IF(V351&lt;=0,"",(((V351-'In Productie'!$E$1)/7)+1))</f>
        <v>-87.571428571428569</v>
      </c>
      <c r="V351" s="520">
        <v>42349</v>
      </c>
      <c r="W351" s="209" t="s">
        <v>310</v>
      </c>
      <c r="X351" s="521"/>
      <c r="Y351" s="248">
        <f>F351*14.5</f>
        <v>87</v>
      </c>
      <c r="Z351" s="523"/>
      <c r="AA351" s="489"/>
      <c r="AB351" s="539"/>
      <c r="AC351" s="209">
        <f>IF(B351="","",(IFERROR(VLOOKUP(B351,Projecten!A$4:W$2415,5,FALSE),"niet bekend")))</f>
        <v>32</v>
      </c>
      <c r="AD351" s="213">
        <f>IF(AC351="","",(F351/AC351*AF351))</f>
        <v>13476</v>
      </c>
      <c r="AE351" s="266">
        <f>IF(B351="","",(IFERROR(VLOOKUP(B351,Projecten!A$4:W$2415,23,FALSE),"niet bekend")))</f>
        <v>71872</v>
      </c>
      <c r="AF351" s="266">
        <f>IF(B351="","",(IFERROR(VLOOKUP(B351,Projecten!A$4:W$2415,12,FALSE),"niet bekend")))</f>
        <v>71872</v>
      </c>
      <c r="AG351" s="360">
        <f>IF(AD351="","",(AF351-AD351))</f>
        <v>58396</v>
      </c>
    </row>
    <row r="352" spans="2:33" ht="12.75" customHeight="1" x14ac:dyDescent="0.2">
      <c r="B352" s="617">
        <v>2015195</v>
      </c>
      <c r="C352" s="422">
        <v>120388</v>
      </c>
      <c r="D352" s="273" t="s">
        <v>523</v>
      </c>
      <c r="E352" s="273" t="s">
        <v>26</v>
      </c>
      <c r="F352" s="424">
        <v>2</v>
      </c>
      <c r="G352" s="273">
        <f>F352*6</f>
        <v>12</v>
      </c>
      <c r="H352" s="273">
        <f>F352*4</f>
        <v>8</v>
      </c>
      <c r="I352" s="273">
        <f>F352*4</f>
        <v>8</v>
      </c>
      <c r="J352" s="619" t="s">
        <v>47</v>
      </c>
      <c r="K352" s="242" t="s">
        <v>189</v>
      </c>
      <c r="L352" s="242" t="s">
        <v>189</v>
      </c>
      <c r="M352" s="242" t="s">
        <v>189</v>
      </c>
      <c r="N352" s="322" t="s">
        <v>47</v>
      </c>
      <c r="O352" s="322" t="s">
        <v>47</v>
      </c>
      <c r="P352" s="322" t="s">
        <v>47</v>
      </c>
      <c r="Q352" s="322"/>
      <c r="R352" s="322" t="s">
        <v>47</v>
      </c>
      <c r="S352" s="505"/>
      <c r="T352" s="505"/>
      <c r="U352" s="245">
        <f>IF(V352&lt;=0,"",(((V352-'In Productie'!$E$1)/7)+1))</f>
        <v>-86.714285714285708</v>
      </c>
      <c r="V352" s="520">
        <v>42355</v>
      </c>
      <c r="W352" s="209" t="s">
        <v>310</v>
      </c>
      <c r="X352" s="521"/>
      <c r="Y352" s="248">
        <f>F352*14.5</f>
        <v>29</v>
      </c>
      <c r="Z352" s="523"/>
      <c r="AA352" s="489"/>
      <c r="AB352" s="539"/>
      <c r="AC352" s="209">
        <f>IF(B352="","",(IFERROR(VLOOKUP(B352,Projecten!A$4:W$2415,5,FALSE),"niet bekend")))</f>
        <v>32</v>
      </c>
      <c r="AD352" s="213">
        <f>IF(AC352="","",(F352/AC352*AF352))</f>
        <v>4492</v>
      </c>
      <c r="AE352" s="266">
        <f>IF(B352="","",(IFERROR(VLOOKUP(B352,Projecten!A$4:W$2415,23,FALSE),"niet bekend")))</f>
        <v>71872</v>
      </c>
      <c r="AF352" s="266">
        <f>IF(B352="","",(IFERROR(VLOOKUP(B352,Projecten!A$4:W$2415,12,FALSE),"niet bekend")))</f>
        <v>71872</v>
      </c>
      <c r="AG352" s="360">
        <f>IF(AD352="","",(AF352-AD352))</f>
        <v>67380</v>
      </c>
    </row>
    <row r="353" spans="2:33" s="312" customFormat="1" ht="12.75" customHeight="1" x14ac:dyDescent="0.2">
      <c r="B353" s="299"/>
      <c r="C353" s="406"/>
      <c r="D353" s="300"/>
      <c r="E353" s="300"/>
      <c r="F353" s="302"/>
      <c r="G353" s="300"/>
      <c r="H353" s="300"/>
      <c r="I353" s="300"/>
      <c r="J353" s="302"/>
      <c r="K353" s="302"/>
      <c r="L353" s="302"/>
      <c r="M353" s="302"/>
      <c r="N353" s="302"/>
      <c r="O353" s="302"/>
      <c r="P353" s="302"/>
      <c r="Q353" s="302"/>
      <c r="R353" s="302"/>
      <c r="S353" s="407"/>
      <c r="T353" s="407"/>
      <c r="U353" s="408"/>
      <c r="V353" s="305"/>
      <c r="W353" s="307"/>
      <c r="X353" s="307"/>
      <c r="Y353" s="307"/>
      <c r="Z353" s="298"/>
      <c r="AA353" s="308"/>
      <c r="AD353" s="311"/>
      <c r="AE353" s="311"/>
      <c r="AF353" s="311"/>
      <c r="AG353" s="412"/>
    </row>
    <row r="354" spans="2:33" s="236" customFormat="1" ht="12.75" customHeight="1" x14ac:dyDescent="0.2">
      <c r="B354" s="372"/>
      <c r="C354" s="373"/>
      <c r="D354" s="374">
        <f>SUM(G354:I354)</f>
        <v>276</v>
      </c>
      <c r="E354" s="375"/>
      <c r="F354" s="376">
        <f>SUM(F355:F363)</f>
        <v>18</v>
      </c>
      <c r="G354" s="375">
        <f>SUM(G355:G363)</f>
        <v>138</v>
      </c>
      <c r="H354" s="375">
        <f>SUM(H355:H363)</f>
        <v>73</v>
      </c>
      <c r="I354" s="375">
        <f>SUM(I355:I363)</f>
        <v>65</v>
      </c>
      <c r="J354" s="376"/>
      <c r="K354" s="376"/>
      <c r="L354" s="376"/>
      <c r="M354" s="376"/>
      <c r="N354" s="376"/>
      <c r="O354" s="376"/>
      <c r="P354" s="376"/>
      <c r="Q354" s="376"/>
      <c r="R354" s="376"/>
      <c r="S354" s="377">
        <v>51</v>
      </c>
      <c r="T354" s="377"/>
      <c r="U354" s="420"/>
      <c r="V354" s="378"/>
      <c r="W354" s="380"/>
      <c r="X354" s="380">
        <f>SUM(Y354:Y363)</f>
        <v>277</v>
      </c>
      <c r="Y354" s="231"/>
      <c r="Z354" s="463">
        <v>257.5</v>
      </c>
      <c r="AA354" s="232">
        <f>X354-Z354</f>
        <v>19.5</v>
      </c>
      <c r="AC354" s="236" t="str">
        <f>IF(B354="","",(IFERROR(VLOOKUP(B354,Projecten!A$4:W$2415,5,FALSE),"niet bekend")))</f>
        <v/>
      </c>
      <c r="AD354" s="235">
        <f>SUM(AD355:AD363)</f>
        <v>47675</v>
      </c>
      <c r="AE354" s="235" t="str">
        <f>IF(B354="","",(IFERROR(VLOOKUP(B354,Projecten!A$4:W$2415,23,FALSE),"niet bekend")))</f>
        <v/>
      </c>
      <c r="AF354" s="235" t="str">
        <f>IF(B354="","",(IFERROR(VLOOKUP(B354,Projecten!A$4:W$2415,12,FALSE),"niet bekend")))</f>
        <v/>
      </c>
      <c r="AG354" s="384"/>
    </row>
    <row r="355" spans="2:33" ht="12.75" customHeight="1" x14ac:dyDescent="0.2">
      <c r="B355" s="617">
        <v>2015190</v>
      </c>
      <c r="C355" s="422">
        <v>120379</v>
      </c>
      <c r="D355" s="273" t="s">
        <v>482</v>
      </c>
      <c r="E355" s="273" t="s">
        <v>483</v>
      </c>
      <c r="F355" s="424">
        <v>0</v>
      </c>
      <c r="G355" s="273">
        <v>2</v>
      </c>
      <c r="H355" s="273">
        <v>0</v>
      </c>
      <c r="I355" s="273">
        <v>4</v>
      </c>
      <c r="J355" s="622" t="s">
        <v>47</v>
      </c>
      <c r="K355" s="254" t="s">
        <v>189</v>
      </c>
      <c r="L355" s="254" t="s">
        <v>189</v>
      </c>
      <c r="M355" s="254" t="s">
        <v>189</v>
      </c>
      <c r="N355" s="254" t="s">
        <v>47</v>
      </c>
      <c r="O355" s="254" t="s">
        <v>47</v>
      </c>
      <c r="P355" s="254" t="s">
        <v>47</v>
      </c>
      <c r="R355" s="254" t="s">
        <v>47</v>
      </c>
      <c r="S355" s="209"/>
      <c r="T355" s="476"/>
      <c r="U355" s="245">
        <f>IF(V355&lt;=0,"",(((V355-'In Productie'!$E$1)/7)+1))</f>
        <v>-87.571428571428569</v>
      </c>
      <c r="V355" s="427">
        <v>42349</v>
      </c>
      <c r="W355" s="209" t="s">
        <v>350</v>
      </c>
      <c r="X355" s="209" t="s">
        <v>489</v>
      </c>
      <c r="Y355" s="248">
        <v>9</v>
      </c>
      <c r="Z355" s="477"/>
      <c r="AA355" s="478"/>
      <c r="AC355" s="209">
        <f>IF(B355="","",(IFERROR(VLOOKUP(B355,Projecten!A$4:W$2415,5,FALSE),"niet bekend")))</f>
        <v>0</v>
      </c>
      <c r="AD355" s="213">
        <f t="shared" ref="AD355:AD362" si="43">IF(AC355="","",(IF(AC355=0,AF355,(F355/AC355*AF355))))</f>
        <v>1554</v>
      </c>
      <c r="AE355" s="266">
        <f>IF(B355="","",(IFERROR(VLOOKUP(B355,Projecten!A$4:W$2415,23,FALSE),"niet bekend")))</f>
        <v>1554</v>
      </c>
      <c r="AF355" s="266">
        <f>IF(B355="","",(IFERROR(VLOOKUP(B355,Projecten!A$4:W$2415,12,FALSE),"niet bekend")))</f>
        <v>1554</v>
      </c>
      <c r="AG355" s="360">
        <f>IF(AD355="","",(AF355-AD355))</f>
        <v>0</v>
      </c>
    </row>
    <row r="356" spans="2:33" ht="12.75" customHeight="1" x14ac:dyDescent="0.2">
      <c r="B356" s="617">
        <v>2015196</v>
      </c>
      <c r="C356" s="422">
        <v>120389</v>
      </c>
      <c r="D356" s="273" t="s">
        <v>512</v>
      </c>
      <c r="E356" s="273" t="s">
        <v>26</v>
      </c>
      <c r="F356" s="424">
        <v>1</v>
      </c>
      <c r="G356" s="273">
        <v>8</v>
      </c>
      <c r="H356" s="273">
        <v>2</v>
      </c>
      <c r="I356" s="273">
        <v>2</v>
      </c>
      <c r="J356" s="619" t="s">
        <v>47</v>
      </c>
      <c r="K356" s="619" t="s">
        <v>47</v>
      </c>
      <c r="L356" s="242" t="s">
        <v>189</v>
      </c>
      <c r="M356" s="242" t="s">
        <v>189</v>
      </c>
      <c r="N356" s="242" t="s">
        <v>47</v>
      </c>
      <c r="O356" s="242" t="s">
        <v>47</v>
      </c>
      <c r="P356" s="242" t="s">
        <v>47</v>
      </c>
      <c r="Q356" s="242"/>
      <c r="R356" s="242" t="s">
        <v>47</v>
      </c>
      <c r="S356" s="209"/>
      <c r="T356" s="476"/>
      <c r="U356" s="245">
        <f>IF(V356&lt;=0,"",(((V356-'In Productie'!$E$1)/7)+1))</f>
        <v>-86.714285714285708</v>
      </c>
      <c r="V356" s="427">
        <v>42355</v>
      </c>
      <c r="W356" s="209" t="s">
        <v>162</v>
      </c>
      <c r="X356" s="521"/>
      <c r="Y356" s="248">
        <v>14</v>
      </c>
      <c r="Z356" s="202"/>
      <c r="AA356" s="202"/>
      <c r="AC356" s="209">
        <f>IF(B356="","",(IFERROR(VLOOKUP(B356,Projecten!A$4:W$2415,5,FALSE),"niet bekend")))</f>
        <v>1</v>
      </c>
      <c r="AD356" s="213">
        <f t="shared" si="43"/>
        <v>2690</v>
      </c>
      <c r="AE356" s="266">
        <f>IF(B356="","",(IFERROR(VLOOKUP(B356,Projecten!A$4:W$2415,23,FALSE),"niet bekend")))</f>
        <v>2690</v>
      </c>
      <c r="AF356" s="266">
        <f>IF(B356="","",(IFERROR(VLOOKUP(B356,Projecten!A$4:W$2415,12,FALSE),"niet bekend")))</f>
        <v>2690</v>
      </c>
      <c r="AG356" s="360">
        <f>IF(AD356="","",(AF356-AD356))</f>
        <v>0</v>
      </c>
    </row>
    <row r="357" spans="2:33" ht="12.75" customHeight="1" x14ac:dyDescent="0.2">
      <c r="B357" s="617">
        <v>2015195</v>
      </c>
      <c r="C357" s="422">
        <v>120395</v>
      </c>
      <c r="D357" s="273" t="s">
        <v>566</v>
      </c>
      <c r="E357" s="273" t="s">
        <v>26</v>
      </c>
      <c r="F357" s="424">
        <v>0</v>
      </c>
      <c r="G357" s="273">
        <v>1</v>
      </c>
      <c r="H357" s="273">
        <v>1</v>
      </c>
      <c r="I357" s="273">
        <v>0</v>
      </c>
      <c r="J357" s="619" t="s">
        <v>47</v>
      </c>
      <c r="K357" s="619" t="s">
        <v>47</v>
      </c>
      <c r="L357" s="242" t="s">
        <v>189</v>
      </c>
      <c r="M357" s="242" t="s">
        <v>189</v>
      </c>
      <c r="N357" s="242" t="s">
        <v>47</v>
      </c>
      <c r="O357" s="242" t="s">
        <v>47</v>
      </c>
      <c r="P357" s="242" t="s">
        <v>47</v>
      </c>
      <c r="Q357" s="242"/>
      <c r="R357" s="242" t="s">
        <v>47</v>
      </c>
      <c r="S357" s="209"/>
      <c r="T357" s="476"/>
      <c r="U357" s="245">
        <f>IF(V357&lt;=0,"",(((V357-'In Productie'!$E$1)/7)+1))</f>
        <v>-86.714285714285708</v>
      </c>
      <c r="V357" s="427">
        <v>42355</v>
      </c>
      <c r="W357" s="209" t="s">
        <v>310</v>
      </c>
      <c r="X357" s="521"/>
      <c r="Y357" s="248">
        <v>2</v>
      </c>
      <c r="Z357" s="202"/>
      <c r="AA357" s="202"/>
      <c r="AC357" s="209">
        <f>IF(B357="","",(IFERROR(VLOOKUP(B357,Projecten!A$4:W$2415,5,FALSE),"niet bekend")))</f>
        <v>32</v>
      </c>
      <c r="AD357" s="213">
        <f t="shared" si="43"/>
        <v>0</v>
      </c>
      <c r="AE357" s="266">
        <f>IF(B357="","",(IFERROR(VLOOKUP(B357,Projecten!A$4:W$2415,23,FALSE),"niet bekend")))</f>
        <v>71872</v>
      </c>
      <c r="AF357" s="266">
        <f>IF(B357="","",(IFERROR(VLOOKUP(B357,Projecten!A$4:W$2415,12,FALSE),"niet bekend")))</f>
        <v>71872</v>
      </c>
      <c r="AG357" s="360">
        <f>IF(AD357="","",(AF357-AD357))</f>
        <v>71872</v>
      </c>
    </row>
    <row r="358" spans="2:33" ht="12.75" customHeight="1" x14ac:dyDescent="0.2">
      <c r="B358" s="617">
        <v>2015188</v>
      </c>
      <c r="C358" s="480">
        <v>120391</v>
      </c>
      <c r="D358" s="273" t="s">
        <v>6836</v>
      </c>
      <c r="E358" s="273" t="s">
        <v>26</v>
      </c>
      <c r="F358" s="424">
        <v>2</v>
      </c>
      <c r="G358" s="273">
        <v>20</v>
      </c>
      <c r="H358" s="273">
        <f>F358*5</f>
        <v>10</v>
      </c>
      <c r="I358" s="273">
        <v>8</v>
      </c>
      <c r="J358" s="619" t="s">
        <v>47</v>
      </c>
      <c r="K358" s="242" t="s">
        <v>189</v>
      </c>
      <c r="L358" s="242" t="s">
        <v>189</v>
      </c>
      <c r="M358" s="254" t="s">
        <v>189</v>
      </c>
      <c r="N358" s="254" t="s">
        <v>47</v>
      </c>
      <c r="O358" s="254" t="s">
        <v>47</v>
      </c>
      <c r="P358" s="254" t="s">
        <v>47</v>
      </c>
      <c r="R358" s="254" t="s">
        <v>47</v>
      </c>
      <c r="S358" s="209"/>
      <c r="T358" s="476"/>
      <c r="U358" s="245">
        <f>IF(V358&lt;=0,"",(((V358-'In Productie'!$E$1)/7)+1))</f>
        <v>-86.714285714285708</v>
      </c>
      <c r="V358" s="520">
        <v>42355</v>
      </c>
      <c r="W358" s="209" t="s">
        <v>162</v>
      </c>
      <c r="X358" s="608" t="s">
        <v>567</v>
      </c>
      <c r="Y358" s="248">
        <v>34</v>
      </c>
      <c r="Z358" s="477"/>
      <c r="AA358" s="478"/>
      <c r="AC358" s="209">
        <f>IF(B358="","",(IFERROR(VLOOKUP(B358,Projecten!A$4:W$2415,5,FALSE),"niet bekend")))</f>
        <v>17</v>
      </c>
      <c r="AD358" s="213">
        <f t="shared" si="43"/>
        <v>6494</v>
      </c>
      <c r="AE358" s="266">
        <f>IF(B358="","",(IFERROR(VLOOKUP(B358,Projecten!A$4:W$2415,23,FALSE),"niet bekend")))</f>
        <v>55199</v>
      </c>
      <c r="AF358" s="266">
        <f>IF(B358="","",(IFERROR(VLOOKUP(B358,Projecten!A$4:W$2415,12,FALSE),"niet bekend")))</f>
        <v>55199</v>
      </c>
    </row>
    <row r="359" spans="2:33" ht="12.75" customHeight="1" x14ac:dyDescent="0.2">
      <c r="B359" s="617">
        <v>2015191</v>
      </c>
      <c r="C359" s="422">
        <v>120392</v>
      </c>
      <c r="D359" s="273" t="s">
        <v>6837</v>
      </c>
      <c r="E359" s="273" t="s">
        <v>26</v>
      </c>
      <c r="F359" s="424">
        <v>3</v>
      </c>
      <c r="G359" s="273">
        <f>F359*10</f>
        <v>30</v>
      </c>
      <c r="H359" s="273">
        <f>F359*5</f>
        <v>15</v>
      </c>
      <c r="I359" s="273">
        <f>F359*3</f>
        <v>9</v>
      </c>
      <c r="J359" s="618" t="s">
        <v>47</v>
      </c>
      <c r="K359" s="486" t="s">
        <v>189</v>
      </c>
      <c r="L359" s="486" t="s">
        <v>189</v>
      </c>
      <c r="M359" s="486" t="s">
        <v>189</v>
      </c>
      <c r="N359" s="486" t="s">
        <v>47</v>
      </c>
      <c r="O359" s="486" t="s">
        <v>47</v>
      </c>
      <c r="P359" s="486" t="s">
        <v>47</v>
      </c>
      <c r="Q359" s="486"/>
      <c r="R359" s="486" t="s">
        <v>47</v>
      </c>
      <c r="S359" s="209"/>
      <c r="T359" s="476"/>
      <c r="U359" s="245">
        <f>IF(V359&lt;=0,"",(((V359-'In Productie'!$E$1)/7)+1))</f>
        <v>-86.714285714285708</v>
      </c>
      <c r="V359" s="520">
        <v>42355</v>
      </c>
      <c r="W359" s="209" t="s">
        <v>162</v>
      </c>
      <c r="X359" s="608" t="s">
        <v>568</v>
      </c>
      <c r="Y359" s="248">
        <v>51</v>
      </c>
      <c r="Z359" s="202"/>
      <c r="AA359" s="202"/>
      <c r="AC359" s="209">
        <f>IF(B359="","",(IFERROR(VLOOKUP(B359,Projecten!A$4:W$2415,5,FALSE),"niet bekend")))</f>
        <v>7</v>
      </c>
      <c r="AD359" s="213">
        <f t="shared" si="43"/>
        <v>9741</v>
      </c>
      <c r="AE359" s="266">
        <f>IF(B359="","",(IFERROR(VLOOKUP(B359,Projecten!A$4:W$2415,23,FALSE),"niet bekend")))</f>
        <v>22729</v>
      </c>
      <c r="AF359" s="266">
        <f>IF(B359="","",(IFERROR(VLOOKUP(B359,Projecten!A$4:W$2415,12,FALSE),"niet bekend")))</f>
        <v>22729</v>
      </c>
      <c r="AG359" s="360">
        <f>IF(AD359="","",(AF359-AD359))</f>
        <v>12988</v>
      </c>
    </row>
    <row r="360" spans="2:33" ht="12.75" customHeight="1" x14ac:dyDescent="0.2">
      <c r="B360" s="617">
        <v>2015195</v>
      </c>
      <c r="C360" s="422">
        <v>120388</v>
      </c>
      <c r="D360" s="273" t="s">
        <v>6838</v>
      </c>
      <c r="E360" s="273" t="s">
        <v>26</v>
      </c>
      <c r="F360" s="424">
        <v>8</v>
      </c>
      <c r="G360" s="273">
        <f>F360*6</f>
        <v>48</v>
      </c>
      <c r="H360" s="273">
        <f>F360*4</f>
        <v>32</v>
      </c>
      <c r="I360" s="273">
        <f>F360*4</f>
        <v>32</v>
      </c>
      <c r="J360" s="619" t="s">
        <v>47</v>
      </c>
      <c r="K360" s="242" t="s">
        <v>189</v>
      </c>
      <c r="L360" s="242" t="s">
        <v>189</v>
      </c>
      <c r="M360" s="242" t="s">
        <v>189</v>
      </c>
      <c r="N360" s="322" t="s">
        <v>47</v>
      </c>
      <c r="O360" s="322" t="s">
        <v>47</v>
      </c>
      <c r="P360" s="322" t="s">
        <v>47</v>
      </c>
      <c r="Q360" s="322"/>
      <c r="R360" s="322" t="s">
        <v>47</v>
      </c>
      <c r="S360" s="505"/>
      <c r="T360" s="505"/>
      <c r="U360" s="245">
        <f>IF(V360&lt;=0,"",(((V360-'In Productie'!$E$1)/7)+1))</f>
        <v>-84.142857142857139</v>
      </c>
      <c r="V360" s="520">
        <v>42373</v>
      </c>
      <c r="W360" s="209" t="s">
        <v>310</v>
      </c>
      <c r="X360" s="623" t="s">
        <v>569</v>
      </c>
      <c r="Y360" s="248">
        <f>F360*14.5</f>
        <v>116</v>
      </c>
      <c r="Z360" s="523"/>
      <c r="AA360" s="489"/>
      <c r="AB360" s="539"/>
      <c r="AC360" s="209">
        <f>IF(B360="","",(IFERROR(VLOOKUP(B360,Projecten!A$4:W$2415,5,FALSE),"niet bekend")))</f>
        <v>32</v>
      </c>
      <c r="AD360" s="213">
        <f t="shared" si="43"/>
        <v>17968</v>
      </c>
      <c r="AE360" s="266">
        <f>IF(B360="","",(IFERROR(VLOOKUP(B360,Projecten!A$4:W$2415,23,FALSE),"niet bekend")))</f>
        <v>71872</v>
      </c>
      <c r="AF360" s="266">
        <f>IF(B360="","",(IFERROR(VLOOKUP(B360,Projecten!A$4:W$2415,12,FALSE),"niet bekend")))</f>
        <v>71872</v>
      </c>
      <c r="AG360" s="360">
        <f>IF(AD360="","",(AF360-AD360))</f>
        <v>53904</v>
      </c>
    </row>
    <row r="361" spans="2:33" ht="12.75" customHeight="1" x14ac:dyDescent="0.2">
      <c r="B361" s="617">
        <v>2015189</v>
      </c>
      <c r="C361" s="422">
        <v>120396</v>
      </c>
      <c r="D361" s="273" t="s">
        <v>479</v>
      </c>
      <c r="E361" s="273" t="s">
        <v>26</v>
      </c>
      <c r="F361" s="424">
        <v>3</v>
      </c>
      <c r="G361" s="273">
        <f>F361*9</f>
        <v>27</v>
      </c>
      <c r="H361" s="273">
        <f>F361*4</f>
        <v>12</v>
      </c>
      <c r="I361" s="273">
        <f>F361*3</f>
        <v>9</v>
      </c>
      <c r="J361" s="618" t="s">
        <v>47</v>
      </c>
      <c r="K361" s="242" t="s">
        <v>189</v>
      </c>
      <c r="L361" s="242" t="s">
        <v>189</v>
      </c>
      <c r="M361" s="254" t="s">
        <v>189</v>
      </c>
      <c r="N361" s="486" t="s">
        <v>47</v>
      </c>
      <c r="O361" s="486" t="s">
        <v>47</v>
      </c>
      <c r="P361" s="486" t="s">
        <v>47</v>
      </c>
      <c r="Q361" s="486"/>
      <c r="R361" s="486" t="s">
        <v>47</v>
      </c>
      <c r="S361" s="209"/>
      <c r="T361" s="476"/>
      <c r="U361" s="245">
        <f>IF(V361&lt;=0,"",(((V361-'In Productie'!$E$1)/7)+1))</f>
        <v>-84</v>
      </c>
      <c r="V361" s="427">
        <v>42374</v>
      </c>
      <c r="W361" s="209" t="s">
        <v>421</v>
      </c>
      <c r="X361" s="608"/>
      <c r="Y361" s="248">
        <v>45</v>
      </c>
      <c r="Z361" s="202" t="s">
        <v>115</v>
      </c>
      <c r="AA361" s="202"/>
      <c r="AC361" s="209">
        <f>IF(B361="","",(IFERROR(VLOOKUP(B361,Projecten!A$4:W$2415,5,FALSE),"niet bekend")))</f>
        <v>11</v>
      </c>
      <c r="AD361" s="213">
        <f t="shared" si="43"/>
        <v>8445</v>
      </c>
      <c r="AE361" s="266">
        <f>IF(B361="","",(IFERROR(VLOOKUP(B361,Projecten!A$4:W$2415,23,FALSE),"niet bekend")))</f>
        <v>30965</v>
      </c>
      <c r="AF361" s="266">
        <f>IF(B361="","",(IFERROR(VLOOKUP(B361,Projecten!A$4:W$2415,12,FALSE),"niet bekend")))</f>
        <v>30965</v>
      </c>
      <c r="AG361" s="360">
        <f>IF(AD361="","",(AF361-AD361))</f>
        <v>22520</v>
      </c>
    </row>
    <row r="362" spans="2:33" ht="12.75" customHeight="1" x14ac:dyDescent="0.2">
      <c r="B362" s="617">
        <v>2015197</v>
      </c>
      <c r="C362" s="422">
        <v>120398</v>
      </c>
      <c r="D362" s="273" t="s">
        <v>513</v>
      </c>
      <c r="E362" s="273" t="s">
        <v>26</v>
      </c>
      <c r="F362" s="424">
        <v>1</v>
      </c>
      <c r="G362" s="273">
        <v>2</v>
      </c>
      <c r="H362" s="273">
        <v>1</v>
      </c>
      <c r="I362" s="273">
        <v>1</v>
      </c>
      <c r="J362" s="619" t="s">
        <v>47</v>
      </c>
      <c r="K362" s="242" t="s">
        <v>189</v>
      </c>
      <c r="L362" s="242" t="s">
        <v>189</v>
      </c>
      <c r="M362" s="242" t="s">
        <v>189</v>
      </c>
      <c r="N362" s="486" t="s">
        <v>47</v>
      </c>
      <c r="O362" s="486" t="s">
        <v>47</v>
      </c>
      <c r="P362" s="486" t="s">
        <v>47</v>
      </c>
      <c r="Q362" s="486"/>
      <c r="R362" s="486" t="s">
        <v>47</v>
      </c>
      <c r="S362" s="209"/>
      <c r="T362" s="476"/>
      <c r="U362" s="245">
        <f>IF(V362&lt;=0,"",(((V362-'In Productie'!$E$1)/7)+1))</f>
        <v>-83.714285714285708</v>
      </c>
      <c r="V362" s="520">
        <v>42376</v>
      </c>
      <c r="W362" s="209" t="s">
        <v>162</v>
      </c>
      <c r="X362" s="209"/>
      <c r="Y362" s="248">
        <v>6</v>
      </c>
      <c r="Z362" s="202"/>
      <c r="AA362" s="202"/>
      <c r="AC362" s="209">
        <f>IF(B362="","",(IFERROR(VLOOKUP(B362,Projecten!A$4:W$2415,5,FALSE),"niet bekend")))</f>
        <v>1</v>
      </c>
      <c r="AD362" s="213">
        <f t="shared" si="43"/>
        <v>783</v>
      </c>
      <c r="AE362" s="266">
        <f>IF(B362="","",(IFERROR(VLOOKUP(B362,Projecten!A$4:W$2415,23,FALSE),"niet bekend")))</f>
        <v>783</v>
      </c>
      <c r="AF362" s="266">
        <f>IF(B362="","",(IFERROR(VLOOKUP(B362,Projecten!A$4:W$2415,12,FALSE),"niet bekend")))</f>
        <v>783</v>
      </c>
      <c r="AG362" s="360">
        <f>IF(AD362="","",(AF362-AD362))</f>
        <v>0</v>
      </c>
    </row>
    <row r="363" spans="2:33" s="312" customFormat="1" ht="12.75" customHeight="1" x14ac:dyDescent="0.2">
      <c r="B363" s="299"/>
      <c r="C363" s="406"/>
      <c r="D363" s="300"/>
      <c r="E363" s="300"/>
      <c r="F363" s="302"/>
      <c r="G363" s="300"/>
      <c r="H363" s="300"/>
      <c r="I363" s="300"/>
      <c r="J363" s="302"/>
      <c r="K363" s="302"/>
      <c r="L363" s="302"/>
      <c r="M363" s="302"/>
      <c r="N363" s="302"/>
      <c r="O363" s="302"/>
      <c r="P363" s="302"/>
      <c r="Q363" s="302"/>
      <c r="R363" s="302"/>
      <c r="S363" s="407"/>
      <c r="T363" s="407"/>
      <c r="U363" s="408"/>
      <c r="V363" s="305"/>
      <c r="W363" s="307"/>
      <c r="X363" s="307"/>
      <c r="Y363" s="307"/>
      <c r="Z363" s="298"/>
      <c r="AA363" s="308"/>
      <c r="AD363" s="311"/>
      <c r="AE363" s="311"/>
      <c r="AF363" s="311"/>
      <c r="AG363" s="412"/>
    </row>
    <row r="364" spans="2:33" s="632" customFormat="1" x14ac:dyDescent="0.2">
      <c r="B364" s="624"/>
      <c r="C364" s="625"/>
      <c r="D364" s="626">
        <v>2016</v>
      </c>
      <c r="E364" s="627"/>
      <c r="F364" s="628"/>
      <c r="G364" s="627"/>
      <c r="H364" s="627"/>
      <c r="I364" s="627"/>
      <c r="J364" s="628"/>
      <c r="K364" s="628"/>
      <c r="L364" s="628"/>
      <c r="M364" s="628"/>
      <c r="N364" s="628"/>
      <c r="O364" s="628"/>
      <c r="P364" s="628"/>
      <c r="Q364" s="628"/>
      <c r="R364" s="628"/>
      <c r="S364" s="629"/>
      <c r="T364" s="630"/>
      <c r="U364" s="629"/>
      <c r="V364" s="624"/>
      <c r="W364" s="631"/>
      <c r="X364" s="631"/>
      <c r="Y364" s="631"/>
      <c r="Z364" s="631"/>
      <c r="AA364" s="631"/>
      <c r="AD364" s="633"/>
      <c r="AE364" s="633"/>
      <c r="AF364" s="633"/>
    </row>
    <row r="365" spans="2:33" s="236" customFormat="1" ht="12.75" customHeight="1" x14ac:dyDescent="0.2">
      <c r="B365" s="372"/>
      <c r="C365" s="373"/>
      <c r="D365" s="374">
        <f>SUM(G365:I365)</f>
        <v>279</v>
      </c>
      <c r="E365" s="375"/>
      <c r="F365" s="376">
        <f>SUM(F367:F376)</f>
        <v>18</v>
      </c>
      <c r="G365" s="375">
        <f>SUM(G367:G376)</f>
        <v>139</v>
      </c>
      <c r="H365" s="375">
        <f>SUM(H367:H376)</f>
        <v>77</v>
      </c>
      <c r="I365" s="375">
        <f>SUM(I367:I376)</f>
        <v>63</v>
      </c>
      <c r="J365" s="376"/>
      <c r="K365" s="376"/>
      <c r="L365" s="376"/>
      <c r="M365" s="376"/>
      <c r="N365" s="376"/>
      <c r="O365" s="376"/>
      <c r="P365" s="376"/>
      <c r="Q365" s="376"/>
      <c r="R365" s="376"/>
      <c r="S365" s="377">
        <v>1</v>
      </c>
      <c r="T365" s="377"/>
      <c r="U365" s="420"/>
      <c r="V365" s="378"/>
      <c r="W365" s="380"/>
      <c r="X365" s="380">
        <f>SUM(Y365:Y376)</f>
        <v>289.5</v>
      </c>
      <c r="Y365" s="231"/>
      <c r="Z365" s="463">
        <v>280.75</v>
      </c>
      <c r="AA365" s="232">
        <f>X365-Z365</f>
        <v>8.75</v>
      </c>
      <c r="AC365" s="236" t="str">
        <f>IF(B365="","",(IFERROR(VLOOKUP(B365,Projecten!A$4:W$2415,5,FALSE),"niet bekend")))</f>
        <v/>
      </c>
      <c r="AD365" s="235">
        <f>SUM(AD366:AD374)</f>
        <v>47277</v>
      </c>
      <c r="AE365" s="235" t="str">
        <f>IF(B365="","",(IFERROR(VLOOKUP(B365,Projecten!A$4:W$2415,23,FALSE),"niet bekend")))</f>
        <v/>
      </c>
      <c r="AF365" s="235" t="str">
        <f>IF(B365="","",(IFERROR(VLOOKUP(B365,Projecten!A$4:W$2415,12,FALSE),"niet bekend")))</f>
        <v/>
      </c>
      <c r="AG365" s="384"/>
    </row>
    <row r="366" spans="2:33" x14ac:dyDescent="0.2">
      <c r="B366" s="243"/>
      <c r="D366" s="251" t="s">
        <v>570</v>
      </c>
      <c r="Y366" s="257">
        <v>0.75</v>
      </c>
      <c r="Z366" s="202"/>
      <c r="AA366" s="202"/>
      <c r="AC366" s="209" t="str">
        <f>IF(B366="","",(IFERROR(VLOOKUP(B366,Projecten!A$4:W$2415,5,FALSE),"niet bekend")))</f>
        <v/>
      </c>
      <c r="AD366" s="213" t="str">
        <f t="shared" ref="AD366:AD375" si="44">IF(AC366="","",(F366/AC366*AF366))</f>
        <v/>
      </c>
      <c r="AE366" s="266" t="str">
        <f>IF(B366="","",(IFERROR(VLOOKUP(B366,Projecten!A$4:W$2415,23,FALSE),"niet bekend")))</f>
        <v/>
      </c>
      <c r="AF366" s="266" t="str">
        <f>IF(B366="","",(IFERROR(VLOOKUP(B366,Projecten!A$4:W$2415,12,FALSE),"niet bekend")))</f>
        <v/>
      </c>
      <c r="AG366" s="360" t="str">
        <f t="shared" ref="AG366:AG375" si="45">IF(AD366="","",(AF366-AD366))</f>
        <v/>
      </c>
    </row>
    <row r="367" spans="2:33" ht="12.75" customHeight="1" x14ac:dyDescent="0.2">
      <c r="B367" s="617">
        <v>2015189</v>
      </c>
      <c r="C367" s="422">
        <v>120396</v>
      </c>
      <c r="D367" s="273" t="s">
        <v>479</v>
      </c>
      <c r="E367" s="273" t="s">
        <v>26</v>
      </c>
      <c r="F367" s="424">
        <v>1</v>
      </c>
      <c r="G367" s="273">
        <f>F367*9</f>
        <v>9</v>
      </c>
      <c r="H367" s="273">
        <f>F367*4</f>
        <v>4</v>
      </c>
      <c r="I367" s="273">
        <f>F367*3</f>
        <v>3</v>
      </c>
      <c r="J367" s="618" t="s">
        <v>47</v>
      </c>
      <c r="K367" s="242" t="s">
        <v>189</v>
      </c>
      <c r="L367" s="242" t="s">
        <v>189</v>
      </c>
      <c r="M367" s="254" t="s">
        <v>189</v>
      </c>
      <c r="N367" s="486" t="s">
        <v>47</v>
      </c>
      <c r="O367" s="486" t="s">
        <v>47</v>
      </c>
      <c r="P367" s="486" t="s">
        <v>47</v>
      </c>
      <c r="Q367" s="486"/>
      <c r="R367" s="486" t="s">
        <v>47</v>
      </c>
      <c r="S367" s="209"/>
      <c r="T367" s="476"/>
      <c r="U367" s="245">
        <f>IF(V367&lt;=0,"",(((V367-'In Productie'!$E$1)/7)+0.6))</f>
        <v>-84.4</v>
      </c>
      <c r="V367" s="427">
        <v>42374</v>
      </c>
      <c r="W367" s="209" t="s">
        <v>421</v>
      </c>
      <c r="X367" s="608"/>
      <c r="Y367" s="248">
        <v>15</v>
      </c>
      <c r="Z367" s="202" t="s">
        <v>115</v>
      </c>
      <c r="AA367" s="202"/>
      <c r="AC367" s="209">
        <f>IF(B367="","",(IFERROR(VLOOKUP(B367,Projecten!A$4:W$2415,5,FALSE),"niet bekend")))</f>
        <v>11</v>
      </c>
      <c r="AD367" s="213">
        <f t="shared" si="44"/>
        <v>2815</v>
      </c>
      <c r="AE367" s="266">
        <f>IF(B367="","",(IFERROR(VLOOKUP(B367,Projecten!A$4:W$2415,23,FALSE),"niet bekend")))</f>
        <v>30965</v>
      </c>
      <c r="AF367" s="266">
        <f>IF(B367="","",(IFERROR(VLOOKUP(B367,Projecten!A$4:W$2415,12,FALSE),"niet bekend")))</f>
        <v>30965</v>
      </c>
      <c r="AG367" s="360">
        <f t="shared" si="45"/>
        <v>28150</v>
      </c>
    </row>
    <row r="368" spans="2:33" ht="12.75" customHeight="1" x14ac:dyDescent="0.2">
      <c r="B368" s="617">
        <v>2015191</v>
      </c>
      <c r="C368" s="422">
        <v>120197</v>
      </c>
      <c r="D368" s="273" t="s">
        <v>552</v>
      </c>
      <c r="E368" s="273" t="s">
        <v>26</v>
      </c>
      <c r="F368" s="424">
        <v>4</v>
      </c>
      <c r="G368" s="273">
        <f>F368*10</f>
        <v>40</v>
      </c>
      <c r="H368" s="273">
        <f>F368*5</f>
        <v>20</v>
      </c>
      <c r="I368" s="273">
        <f>F368*3</f>
        <v>12</v>
      </c>
      <c r="J368" s="618" t="s">
        <v>47</v>
      </c>
      <c r="K368" s="486" t="s">
        <v>189</v>
      </c>
      <c r="L368" s="486" t="s">
        <v>189</v>
      </c>
      <c r="M368" s="486" t="s">
        <v>189</v>
      </c>
      <c r="N368" s="486" t="s">
        <v>47</v>
      </c>
      <c r="O368" s="486" t="s">
        <v>47</v>
      </c>
      <c r="P368" s="486" t="s">
        <v>47</v>
      </c>
      <c r="Q368" s="486"/>
      <c r="R368" s="486" t="s">
        <v>47</v>
      </c>
      <c r="S368" s="209"/>
      <c r="T368" s="476"/>
      <c r="U368" s="245">
        <f>IF(V368&lt;=0,"",(((V368-'In Productie'!$E$1)/7)+0.6))</f>
        <v>-84.114285714285714</v>
      </c>
      <c r="V368" s="520">
        <v>42376</v>
      </c>
      <c r="W368" s="209" t="s">
        <v>162</v>
      </c>
      <c r="X368" s="608" t="s">
        <v>551</v>
      </c>
      <c r="Y368" s="248">
        <v>68</v>
      </c>
      <c r="Z368" s="202"/>
      <c r="AA368" s="202"/>
      <c r="AC368" s="209">
        <f>IF(B368="","",(IFERROR(VLOOKUP(B368,Projecten!A$4:W$2415,5,FALSE),"niet bekend")))</f>
        <v>7</v>
      </c>
      <c r="AD368" s="213">
        <f t="shared" si="44"/>
        <v>12988</v>
      </c>
      <c r="AE368" s="266">
        <f>IF(B368="","",(IFERROR(VLOOKUP(B368,Projecten!A$4:W$2415,23,FALSE),"niet bekend")))</f>
        <v>22729</v>
      </c>
      <c r="AF368" s="266">
        <f>IF(B368="","",(IFERROR(VLOOKUP(B368,Projecten!A$4:W$2415,12,FALSE),"niet bekend")))</f>
        <v>22729</v>
      </c>
      <c r="AG368" s="360">
        <f t="shared" si="45"/>
        <v>9741</v>
      </c>
    </row>
    <row r="369" spans="2:33" ht="12.75" customHeight="1" x14ac:dyDescent="0.2">
      <c r="B369" s="617">
        <v>2015188</v>
      </c>
      <c r="C369" s="422">
        <v>120404</v>
      </c>
      <c r="D369" s="273" t="s">
        <v>571</v>
      </c>
      <c r="E369" s="273" t="s">
        <v>26</v>
      </c>
      <c r="F369" s="424">
        <v>0</v>
      </c>
      <c r="G369" s="273">
        <v>0</v>
      </c>
      <c r="H369" s="273">
        <v>1</v>
      </c>
      <c r="I369" s="273">
        <v>0</v>
      </c>
      <c r="J369" s="391" t="s">
        <v>189</v>
      </c>
      <c r="K369" s="486" t="s">
        <v>189</v>
      </c>
      <c r="L369" s="486" t="s">
        <v>189</v>
      </c>
      <c r="M369" s="486" t="s">
        <v>189</v>
      </c>
      <c r="N369" s="486" t="s">
        <v>47</v>
      </c>
      <c r="O369" s="486" t="s">
        <v>47</v>
      </c>
      <c r="P369" s="486" t="s">
        <v>47</v>
      </c>
      <c r="Q369" s="486"/>
      <c r="R369" s="486" t="s">
        <v>47</v>
      </c>
      <c r="S369" s="209"/>
      <c r="T369" s="476"/>
      <c r="U369" s="245">
        <f>IF(V369&lt;=0,"",(((V369-'In Productie'!$E$1)/7)+0.6))</f>
        <v>-83.971428571428575</v>
      </c>
      <c r="V369" s="427">
        <v>42377</v>
      </c>
      <c r="W369" s="209" t="s">
        <v>162</v>
      </c>
      <c r="X369" s="608"/>
      <c r="Y369" s="248">
        <v>2</v>
      </c>
      <c r="Z369" s="202"/>
      <c r="AA369" s="202"/>
      <c r="AC369" s="209">
        <f>IF(B369="","",(IFERROR(VLOOKUP(B369,Projecten!A$4:W$2415,5,FALSE),"niet bekend")))</f>
        <v>17</v>
      </c>
      <c r="AD369" s="213">
        <f t="shared" si="44"/>
        <v>0</v>
      </c>
      <c r="AE369" s="266">
        <f>IF(B369="","",(IFERROR(VLOOKUP(B369,Projecten!A$4:W$2415,23,FALSE),"niet bekend")))</f>
        <v>55199</v>
      </c>
      <c r="AF369" s="266">
        <f>IF(B369="","",(IFERROR(VLOOKUP(B369,Projecten!A$4:W$2415,12,FALSE),"niet bekend")))</f>
        <v>55199</v>
      </c>
      <c r="AG369" s="360">
        <f t="shared" si="45"/>
        <v>55199</v>
      </c>
    </row>
    <row r="370" spans="2:33" ht="12.75" customHeight="1" x14ac:dyDescent="0.2">
      <c r="B370" s="617">
        <v>2015189</v>
      </c>
      <c r="C370" s="422">
        <v>120396</v>
      </c>
      <c r="D370" s="273" t="s">
        <v>480</v>
      </c>
      <c r="E370" s="273" t="s">
        <v>26</v>
      </c>
      <c r="F370" s="424">
        <v>4</v>
      </c>
      <c r="G370" s="273">
        <f>F370*9</f>
        <v>36</v>
      </c>
      <c r="H370" s="273">
        <f>F370*4</f>
        <v>16</v>
      </c>
      <c r="I370" s="273">
        <f>F370*3</f>
        <v>12</v>
      </c>
      <c r="J370" s="618" t="s">
        <v>47</v>
      </c>
      <c r="K370" s="242" t="s">
        <v>189</v>
      </c>
      <c r="L370" s="242" t="s">
        <v>189</v>
      </c>
      <c r="M370" s="254" t="s">
        <v>189</v>
      </c>
      <c r="N370" s="486" t="s">
        <v>47</v>
      </c>
      <c r="O370" s="486" t="s">
        <v>47</v>
      </c>
      <c r="P370" s="486" t="s">
        <v>47</v>
      </c>
      <c r="Q370" s="486"/>
      <c r="R370" s="486" t="s">
        <v>47</v>
      </c>
      <c r="S370" s="209"/>
      <c r="T370" s="476"/>
      <c r="U370" s="245">
        <f>IF(V370&lt;=0,"",(((V370-'In Productie'!$E$1)/7)+0.6))</f>
        <v>-83.4</v>
      </c>
      <c r="V370" s="427">
        <v>42381</v>
      </c>
      <c r="W370" s="209" t="s">
        <v>421</v>
      </c>
      <c r="X370" s="608"/>
      <c r="Y370" s="248">
        <v>60</v>
      </c>
      <c r="Z370" s="202" t="s">
        <v>115</v>
      </c>
      <c r="AA370" s="202"/>
      <c r="AC370" s="209">
        <f>IF(B370="","",(IFERROR(VLOOKUP(B370,Projecten!A$4:W$2415,5,FALSE),"niet bekend")))</f>
        <v>11</v>
      </c>
      <c r="AD370" s="213">
        <f t="shared" si="44"/>
        <v>11260</v>
      </c>
      <c r="AE370" s="266">
        <f>IF(B370="","",(IFERROR(VLOOKUP(B370,Projecten!A$4:W$2415,23,FALSE),"niet bekend")))</f>
        <v>30965</v>
      </c>
      <c r="AF370" s="266">
        <f>IF(B370="","",(IFERROR(VLOOKUP(B370,Projecten!A$4:W$2415,12,FALSE),"niet bekend")))</f>
        <v>30965</v>
      </c>
      <c r="AG370" s="360">
        <f t="shared" si="45"/>
        <v>19705</v>
      </c>
    </row>
    <row r="371" spans="2:33" ht="12.75" customHeight="1" x14ac:dyDescent="0.2">
      <c r="B371" s="617">
        <v>2015195</v>
      </c>
      <c r="C371" s="422">
        <v>120388</v>
      </c>
      <c r="D371" s="273" t="s">
        <v>523</v>
      </c>
      <c r="E371" s="273" t="s">
        <v>26</v>
      </c>
      <c r="F371" s="424">
        <v>4</v>
      </c>
      <c r="G371" s="273">
        <f>F371*6</f>
        <v>24</v>
      </c>
      <c r="H371" s="273">
        <f>F371*4</f>
        <v>16</v>
      </c>
      <c r="I371" s="273">
        <f>F371*4</f>
        <v>16</v>
      </c>
      <c r="J371" s="619" t="s">
        <v>47</v>
      </c>
      <c r="K371" s="242" t="s">
        <v>189</v>
      </c>
      <c r="L371" s="242" t="s">
        <v>189</v>
      </c>
      <c r="M371" s="242" t="s">
        <v>189</v>
      </c>
      <c r="N371" s="322" t="s">
        <v>47</v>
      </c>
      <c r="O371" s="322" t="s">
        <v>47</v>
      </c>
      <c r="P371" s="322" t="s">
        <v>47</v>
      </c>
      <c r="Q371" s="322"/>
      <c r="R371" s="322" t="s">
        <v>47</v>
      </c>
      <c r="S371" s="505"/>
      <c r="T371" s="505"/>
      <c r="U371" s="245">
        <f>IF(V371&lt;=0,"",(((V371-'In Productie'!$E$1)/7)+0.6))</f>
        <v>-83.971428571428575</v>
      </c>
      <c r="V371" s="520">
        <v>42377</v>
      </c>
      <c r="W371" s="209" t="s">
        <v>310</v>
      </c>
      <c r="X371" s="521"/>
      <c r="Y371" s="248">
        <f>F371*14.5</f>
        <v>58</v>
      </c>
      <c r="Z371" s="523"/>
      <c r="AA371" s="489"/>
      <c r="AB371" s="539"/>
      <c r="AC371" s="209">
        <f>IF(B371="","",(IFERROR(VLOOKUP(B371,Projecten!A$4:W$2415,5,FALSE),"niet bekend")))</f>
        <v>32</v>
      </c>
      <c r="AD371" s="213">
        <f t="shared" si="44"/>
        <v>8984</v>
      </c>
      <c r="AE371" s="266">
        <f>IF(B371="","",(IFERROR(VLOOKUP(B371,Projecten!A$4:W$2415,23,FALSE),"niet bekend")))</f>
        <v>71872</v>
      </c>
      <c r="AF371" s="266">
        <f>IF(B371="","",(IFERROR(VLOOKUP(B371,Projecten!A$4:W$2415,12,FALSE),"niet bekend")))</f>
        <v>71872</v>
      </c>
      <c r="AG371" s="360">
        <f t="shared" si="45"/>
        <v>62888</v>
      </c>
    </row>
    <row r="372" spans="2:33" ht="12.75" customHeight="1" x14ac:dyDescent="0.2">
      <c r="B372" s="617">
        <v>2015195</v>
      </c>
      <c r="C372" s="422">
        <v>120388</v>
      </c>
      <c r="D372" s="273" t="s">
        <v>523</v>
      </c>
      <c r="E372" s="273" t="s">
        <v>26</v>
      </c>
      <c r="F372" s="424">
        <v>4</v>
      </c>
      <c r="G372" s="273">
        <f>F372*6</f>
        <v>24</v>
      </c>
      <c r="H372" s="273">
        <f>F372*4</f>
        <v>16</v>
      </c>
      <c r="I372" s="273">
        <f>F372*4</f>
        <v>16</v>
      </c>
      <c r="J372" s="619" t="s">
        <v>47</v>
      </c>
      <c r="K372" s="242" t="s">
        <v>189</v>
      </c>
      <c r="L372" s="242" t="s">
        <v>189</v>
      </c>
      <c r="M372" s="242" t="s">
        <v>189</v>
      </c>
      <c r="N372" s="322" t="s">
        <v>47</v>
      </c>
      <c r="O372" s="322" t="s">
        <v>47</v>
      </c>
      <c r="P372" s="322" t="s">
        <v>47</v>
      </c>
      <c r="Q372" s="322"/>
      <c r="R372" s="322" t="s">
        <v>47</v>
      </c>
      <c r="S372" s="505"/>
      <c r="T372" s="505"/>
      <c r="U372" s="245">
        <f>IF(V372&lt;=0,"",(((V372-'In Productie'!$E$1)/7)+0.6))</f>
        <v>-83.971428571428575</v>
      </c>
      <c r="V372" s="520">
        <v>42377</v>
      </c>
      <c r="W372" s="209" t="s">
        <v>310</v>
      </c>
      <c r="X372" s="521"/>
      <c r="Y372" s="248">
        <f>F372*14.5</f>
        <v>58</v>
      </c>
      <c r="Z372" s="523"/>
      <c r="AA372" s="489"/>
      <c r="AB372" s="539"/>
      <c r="AC372" s="209">
        <f>IF(B372="","",(IFERROR(VLOOKUP(B372,Projecten!A$4:W$2415,5,FALSE),"niet bekend")))</f>
        <v>32</v>
      </c>
      <c r="AD372" s="213">
        <f t="shared" si="44"/>
        <v>8984</v>
      </c>
      <c r="AE372" s="266">
        <f>IF(B372="","",(IFERROR(VLOOKUP(B372,Projecten!A$4:W$2415,23,FALSE),"niet bekend")))</f>
        <v>71872</v>
      </c>
      <c r="AF372" s="266">
        <f>IF(B372="","",(IFERROR(VLOOKUP(B372,Projecten!A$4:W$2415,12,FALSE),"niet bekend")))</f>
        <v>71872</v>
      </c>
      <c r="AG372" s="360">
        <f t="shared" si="45"/>
        <v>62888</v>
      </c>
    </row>
    <row r="373" spans="2:33" ht="12.75" customHeight="1" x14ac:dyDescent="0.2">
      <c r="B373" s="617">
        <v>2015195</v>
      </c>
      <c r="C373" s="422">
        <v>120399</v>
      </c>
      <c r="D373" s="273" t="s">
        <v>523</v>
      </c>
      <c r="E373" s="273" t="s">
        <v>26</v>
      </c>
      <c r="F373" s="424">
        <v>1</v>
      </c>
      <c r="G373" s="273">
        <f>F373*6</f>
        <v>6</v>
      </c>
      <c r="H373" s="273">
        <f>F373*4</f>
        <v>4</v>
      </c>
      <c r="I373" s="273">
        <f>F373*4</f>
        <v>4</v>
      </c>
      <c r="J373" s="619" t="s">
        <v>47</v>
      </c>
      <c r="K373" s="242" t="s">
        <v>189</v>
      </c>
      <c r="L373" s="242" t="s">
        <v>189</v>
      </c>
      <c r="M373" s="242" t="s">
        <v>189</v>
      </c>
      <c r="N373" s="322" t="s">
        <v>47</v>
      </c>
      <c r="O373" s="322" t="s">
        <v>47</v>
      </c>
      <c r="P373" s="322" t="s">
        <v>47</v>
      </c>
      <c r="Q373" s="322"/>
      <c r="R373" s="322" t="s">
        <v>47</v>
      </c>
      <c r="S373" s="505"/>
      <c r="T373" s="505"/>
      <c r="U373" s="245">
        <f>IF(V373&lt;=0,"",(((V373-'In Productie'!$E$1)/7)+0.6))</f>
        <v>-83.971428571428575</v>
      </c>
      <c r="V373" s="520">
        <v>42377</v>
      </c>
      <c r="W373" s="209" t="s">
        <v>310</v>
      </c>
      <c r="X373" s="521"/>
      <c r="Y373" s="248">
        <f>F373*14.5</f>
        <v>14.5</v>
      </c>
      <c r="Z373" s="523"/>
      <c r="AA373" s="489"/>
      <c r="AB373" s="539"/>
      <c r="AC373" s="209">
        <f>IF(B373="","",(IFERROR(VLOOKUP(B373,Projecten!A$4:W$2415,5,FALSE),"niet bekend")))</f>
        <v>32</v>
      </c>
      <c r="AD373" s="213">
        <f t="shared" si="44"/>
        <v>2246</v>
      </c>
      <c r="AE373" s="266">
        <f>IF(B373="","",(IFERROR(VLOOKUP(B373,Projecten!A$4:W$2415,23,FALSE),"niet bekend")))</f>
        <v>71872</v>
      </c>
      <c r="AF373" s="266">
        <f>IF(B373="","",(IFERROR(VLOOKUP(B373,Projecten!A$4:W$2415,12,FALSE),"niet bekend")))</f>
        <v>71872</v>
      </c>
      <c r="AG373" s="360">
        <f t="shared" si="45"/>
        <v>69626</v>
      </c>
    </row>
    <row r="374" spans="2:33" ht="12.75" customHeight="1" x14ac:dyDescent="0.2">
      <c r="B374" s="272"/>
      <c r="C374" s="422"/>
      <c r="D374" s="273" t="s">
        <v>587</v>
      </c>
      <c r="E374" s="273"/>
      <c r="F374" s="424"/>
      <c r="G374" s="273"/>
      <c r="H374" s="273"/>
      <c r="I374" s="273"/>
      <c r="J374" s="322"/>
      <c r="K374" s="322"/>
      <c r="L374" s="322"/>
      <c r="M374" s="322"/>
      <c r="R374" s="254" t="s">
        <v>47</v>
      </c>
      <c r="S374" s="209"/>
      <c r="T374" s="476"/>
      <c r="U374" s="245"/>
      <c r="W374" s="209"/>
      <c r="X374" s="347"/>
      <c r="Y374" s="482">
        <v>5</v>
      </c>
      <c r="Z374" s="477"/>
      <c r="AA374" s="478"/>
      <c r="AC374" s="209" t="str">
        <f>IF(B374="","",(IFERROR(VLOOKUP(B374,Projecten!A$4:W$2415,5,FALSE),"niet bekend")))</f>
        <v/>
      </c>
      <c r="AD374" s="213" t="str">
        <f t="shared" si="44"/>
        <v/>
      </c>
      <c r="AE374" s="266" t="str">
        <f>IF(B374="","",(IFERROR(VLOOKUP(B374,Projecten!A$4:W$2415,23,FALSE),"niet bekend")))</f>
        <v/>
      </c>
      <c r="AF374" s="266" t="str">
        <f>IF(B374="","",(IFERROR(VLOOKUP(B374,Projecten!A$4:W$2415,12,FALSE),"niet bekend")))</f>
        <v/>
      </c>
      <c r="AG374" s="360" t="str">
        <f t="shared" si="45"/>
        <v/>
      </c>
    </row>
    <row r="375" spans="2:33" ht="12.75" customHeight="1" x14ac:dyDescent="0.2">
      <c r="B375" s="272"/>
      <c r="C375" s="422"/>
      <c r="D375" s="272" t="s">
        <v>586</v>
      </c>
      <c r="E375" s="273"/>
      <c r="F375" s="424"/>
      <c r="G375" s="273"/>
      <c r="H375" s="273"/>
      <c r="I375" s="273"/>
      <c r="J375" s="486"/>
      <c r="K375" s="486"/>
      <c r="L375" s="486"/>
      <c r="M375" s="486"/>
      <c r="N375" s="486"/>
      <c r="O375" s="486"/>
      <c r="P375" s="486"/>
      <c r="Q375" s="486"/>
      <c r="R375" s="486" t="s">
        <v>47</v>
      </c>
      <c r="S375" s="209"/>
      <c r="T375" s="476"/>
      <c r="U375" s="245" t="str">
        <f>IF(V375&lt;=0,"",(((V375-'In Productie'!$E$1)/7)+0.6))</f>
        <v/>
      </c>
      <c r="W375" s="209"/>
      <c r="X375" s="209"/>
      <c r="Y375" s="482">
        <v>8.25</v>
      </c>
      <c r="Z375" s="202"/>
      <c r="AA375" s="202"/>
      <c r="AC375" s="209" t="str">
        <f>IF(B375="","",(IFERROR(VLOOKUP(B375,Projecten!A$4:W$2415,5,FALSE),"niet bekend")))</f>
        <v/>
      </c>
      <c r="AD375" s="213" t="str">
        <f t="shared" si="44"/>
        <v/>
      </c>
      <c r="AE375" s="266" t="str">
        <f>IF(B375="","",(IFERROR(VLOOKUP(B375,Projecten!A$4:W$2415,23,FALSE),"niet bekend")))</f>
        <v/>
      </c>
      <c r="AF375" s="266" t="str">
        <f>IF(B375="","",(IFERROR(VLOOKUP(B375,Projecten!A$4:W$2415,12,FALSE),"niet bekend")))</f>
        <v/>
      </c>
      <c r="AG375" s="360" t="str">
        <f t="shared" si="45"/>
        <v/>
      </c>
    </row>
    <row r="376" spans="2:33" s="312" customFormat="1" ht="12.75" customHeight="1" x14ac:dyDescent="0.2">
      <c r="B376" s="299"/>
      <c r="C376" s="406"/>
      <c r="D376" s="300"/>
      <c r="E376" s="300"/>
      <c r="F376" s="302"/>
      <c r="G376" s="300"/>
      <c r="H376" s="300"/>
      <c r="I376" s="300"/>
      <c r="J376" s="302"/>
      <c r="K376" s="302"/>
      <c r="L376" s="302"/>
      <c r="M376" s="302"/>
      <c r="N376" s="302"/>
      <c r="O376" s="302"/>
      <c r="P376" s="302"/>
      <c r="Q376" s="302"/>
      <c r="R376" s="302"/>
      <c r="S376" s="407"/>
      <c r="T376" s="407"/>
      <c r="U376" s="407"/>
      <c r="V376" s="305"/>
      <c r="W376" s="307"/>
      <c r="X376" s="307"/>
      <c r="Y376" s="307"/>
      <c r="Z376" s="298"/>
      <c r="AA376" s="308"/>
      <c r="AD376" s="311"/>
      <c r="AE376" s="311"/>
      <c r="AF376" s="311"/>
      <c r="AG376" s="412"/>
    </row>
    <row r="377" spans="2:33" s="236" customFormat="1" ht="12.75" customHeight="1" x14ac:dyDescent="0.2">
      <c r="B377" s="372"/>
      <c r="C377" s="373"/>
      <c r="D377" s="374">
        <f>SUM(G377:I377)</f>
        <v>230</v>
      </c>
      <c r="E377" s="375"/>
      <c r="F377" s="376">
        <f>SUM(F378:F387)</f>
        <v>15</v>
      </c>
      <c r="G377" s="375">
        <f>SUM(G378:G387)</f>
        <v>112</v>
      </c>
      <c r="H377" s="375">
        <f>SUM(H378:H387)</f>
        <v>62</v>
      </c>
      <c r="I377" s="375">
        <f>SUM(I378:I387)</f>
        <v>56</v>
      </c>
      <c r="J377" s="376"/>
      <c r="K377" s="376"/>
      <c r="L377" s="376"/>
      <c r="M377" s="376"/>
      <c r="N377" s="376"/>
      <c r="O377" s="376"/>
      <c r="P377" s="376"/>
      <c r="Q377" s="376"/>
      <c r="R377" s="376"/>
      <c r="S377" s="377">
        <v>2</v>
      </c>
      <c r="T377" s="377"/>
      <c r="U377" s="445"/>
      <c r="V377" s="378"/>
      <c r="W377" s="380"/>
      <c r="X377" s="380">
        <f>SUM(Y377:Y387)</f>
        <v>263.75</v>
      </c>
      <c r="Y377" s="231"/>
      <c r="Z377" s="463">
        <v>280.75</v>
      </c>
      <c r="AA377" s="232">
        <f>X377-Z377</f>
        <v>-17</v>
      </c>
      <c r="AB377" s="221"/>
      <c r="AC377" s="236" t="str">
        <f>IF(B377="","",(IFERROR(VLOOKUP(B377,Projecten!A$4:W$2415,5,FALSE),"niet bekend")))</f>
        <v/>
      </c>
      <c r="AD377" s="235">
        <f>SUM(AD378:AD388)</f>
        <v>38101.51</v>
      </c>
      <c r="AE377" s="235" t="str">
        <f>IF(B377="","",(IFERROR(VLOOKUP(B377,Projecten!A$4:W$2415,23,FALSE),"niet bekend")))</f>
        <v/>
      </c>
      <c r="AF377" s="235" t="str">
        <f>IF(B377="","",(IFERROR(VLOOKUP(B377,Projecten!A$4:W$2415,12,FALSE),"niet bekend")))</f>
        <v/>
      </c>
      <c r="AG377" s="384"/>
    </row>
    <row r="378" spans="2:33" ht="12.75" customHeight="1" x14ac:dyDescent="0.2">
      <c r="B378" s="617">
        <v>2015192</v>
      </c>
      <c r="C378" s="609">
        <v>120366</v>
      </c>
      <c r="D378" s="273" t="s">
        <v>497</v>
      </c>
      <c r="E378" s="273" t="s">
        <v>469</v>
      </c>
      <c r="F378" s="424">
        <v>1</v>
      </c>
      <c r="G378" s="273">
        <v>14</v>
      </c>
      <c r="H378" s="273">
        <v>5</v>
      </c>
      <c r="I378" s="273">
        <v>3</v>
      </c>
      <c r="J378" s="622" t="s">
        <v>47</v>
      </c>
      <c r="K378" s="622" t="s">
        <v>47</v>
      </c>
      <c r="L378" s="254" t="s">
        <v>189</v>
      </c>
      <c r="M378" s="622" t="s">
        <v>47</v>
      </c>
      <c r="N378" s="254" t="s">
        <v>47</v>
      </c>
      <c r="O378" s="254" t="s">
        <v>47</v>
      </c>
      <c r="P378" s="254" t="s">
        <v>47</v>
      </c>
      <c r="R378" s="254" t="s">
        <v>47</v>
      </c>
      <c r="S378" s="209"/>
      <c r="T378" s="476"/>
      <c r="U378" s="245">
        <f>IF(V378&lt;=0,"",(((V378-'In Productie'!$E$1)/7)+0.6))</f>
        <v>-83.257142857142867</v>
      </c>
      <c r="V378" s="427">
        <v>42382</v>
      </c>
      <c r="W378" s="209" t="s">
        <v>498</v>
      </c>
      <c r="X378" s="634" t="s">
        <v>561</v>
      </c>
      <c r="Y378" s="248">
        <v>34</v>
      </c>
      <c r="Z378" s="477"/>
      <c r="AA378" s="478"/>
      <c r="AB378" s="243"/>
      <c r="AC378" s="209">
        <f>IF(B378="","",(IFERROR(VLOOKUP(B378,Projecten!A$4:W$2415,5,FALSE),"niet bekend")))</f>
        <v>1</v>
      </c>
      <c r="AD378" s="213">
        <f t="shared" ref="AD378:AD387" si="46">IF(AC378="","",(F378/AC378*AF378))</f>
        <v>4153.07</v>
      </c>
      <c r="AE378" s="266">
        <f>IF(B378="","",(IFERROR(VLOOKUP(B378,Projecten!A$4:W$2415,23,FALSE),"niet bekend")))</f>
        <v>4153.07</v>
      </c>
      <c r="AF378" s="266">
        <f>IF(B378="","",(IFERROR(VLOOKUP(B378,Projecten!A$4:W$2415,12,FALSE),"niet bekend")))</f>
        <v>4153.07</v>
      </c>
      <c r="AG378" s="360">
        <f t="shared" ref="AG378:AG387" si="47">IF(AD378="","",(AF378-AD378))</f>
        <v>0</v>
      </c>
    </row>
    <row r="379" spans="2:33" ht="12.75" customHeight="1" x14ac:dyDescent="0.2">
      <c r="B379" s="617">
        <v>2015198</v>
      </c>
      <c r="C379" s="422">
        <v>120407</v>
      </c>
      <c r="D379" s="273" t="s">
        <v>527</v>
      </c>
      <c r="E379" s="273" t="s">
        <v>352</v>
      </c>
      <c r="F379" s="424">
        <v>1</v>
      </c>
      <c r="G379" s="273">
        <v>8</v>
      </c>
      <c r="H379" s="273">
        <v>5</v>
      </c>
      <c r="I379" s="273">
        <v>3</v>
      </c>
      <c r="J379" s="618" t="s">
        <v>47</v>
      </c>
      <c r="K379" s="618" t="s">
        <v>47</v>
      </c>
      <c r="L379" s="486" t="s">
        <v>189</v>
      </c>
      <c r="M379" s="486" t="s">
        <v>189</v>
      </c>
      <c r="N379" s="486" t="s">
        <v>47</v>
      </c>
      <c r="O379" s="486" t="s">
        <v>47</v>
      </c>
      <c r="P379" s="486" t="s">
        <v>47</v>
      </c>
      <c r="Q379" s="486"/>
      <c r="R379" s="486" t="s">
        <v>47</v>
      </c>
      <c r="S379" s="209"/>
      <c r="T379" s="476"/>
      <c r="U379" s="245">
        <f>IF(V379&lt;=0,"",(((V379-'In Productie'!$E$1)/7)+0.6))</f>
        <v>-82.257142857142867</v>
      </c>
      <c r="V379" s="427">
        <v>42389</v>
      </c>
      <c r="W379" s="209" t="s">
        <v>532</v>
      </c>
      <c r="X379" s="347" t="s">
        <v>537</v>
      </c>
      <c r="Y379" s="248">
        <v>19</v>
      </c>
      <c r="Z379" s="202"/>
      <c r="AA379" s="202"/>
      <c r="AB379" s="243"/>
      <c r="AC379" s="209">
        <f>IF(B379="","",(IFERROR(VLOOKUP(B379,Projecten!A$4:W$2415,5,FALSE),"niet bekend")))</f>
        <v>1</v>
      </c>
      <c r="AD379" s="213">
        <f t="shared" si="46"/>
        <v>2280.87</v>
      </c>
      <c r="AE379" s="266">
        <f>IF(B379="","",(IFERROR(VLOOKUP(B379,Projecten!A$4:W$2415,23,FALSE),"niet bekend")))</f>
        <v>2280.87</v>
      </c>
      <c r="AF379" s="266">
        <f>IF(B379="","",(IFERROR(VLOOKUP(B379,Projecten!A$4:W$2415,12,FALSE),"niet bekend")))</f>
        <v>2280.87</v>
      </c>
      <c r="AG379" s="360">
        <f t="shared" si="47"/>
        <v>0</v>
      </c>
    </row>
    <row r="380" spans="2:33" ht="12.75" customHeight="1" x14ac:dyDescent="0.2">
      <c r="B380" s="617">
        <v>2015198</v>
      </c>
      <c r="C380" s="422">
        <v>120415</v>
      </c>
      <c r="D380" s="273" t="s">
        <v>597</v>
      </c>
      <c r="E380" s="273" t="s">
        <v>352</v>
      </c>
      <c r="F380" s="424">
        <v>0</v>
      </c>
      <c r="G380" s="273">
        <v>1</v>
      </c>
      <c r="H380" s="273">
        <v>0</v>
      </c>
      <c r="I380" s="273">
        <v>2</v>
      </c>
      <c r="J380" s="618" t="s">
        <v>47</v>
      </c>
      <c r="K380" s="391" t="s">
        <v>189</v>
      </c>
      <c r="L380" s="486" t="s">
        <v>189</v>
      </c>
      <c r="M380" s="486" t="s">
        <v>189</v>
      </c>
      <c r="N380" s="486" t="s">
        <v>47</v>
      </c>
      <c r="O380" s="486" t="s">
        <v>47</v>
      </c>
      <c r="P380" s="486" t="s">
        <v>47</v>
      </c>
      <c r="Q380" s="486"/>
      <c r="R380" s="486" t="s">
        <v>47</v>
      </c>
      <c r="S380" s="209"/>
      <c r="T380" s="476"/>
      <c r="U380" s="245">
        <f>IF(V380&lt;=0,"",(((V380-'In Productie'!$E$1)/7)+0.6))</f>
        <v>-82.257142857142867</v>
      </c>
      <c r="V380" s="427">
        <v>42389</v>
      </c>
      <c r="W380" s="209" t="s">
        <v>532</v>
      </c>
      <c r="X380" s="347"/>
      <c r="Y380" s="248">
        <v>5</v>
      </c>
      <c r="Z380" s="202"/>
      <c r="AA380" s="202"/>
      <c r="AB380" s="243"/>
      <c r="AC380" s="209">
        <f>IF(B380="","",(IFERROR(VLOOKUP(B380,Projecten!A$4:W$2415,5,FALSE),"niet bekend")))</f>
        <v>1</v>
      </c>
      <c r="AD380" s="213">
        <f t="shared" si="46"/>
        <v>0</v>
      </c>
      <c r="AE380" s="266">
        <f>IF(B380="","",(IFERROR(VLOOKUP(B380,Projecten!A$4:W$2415,23,FALSE),"niet bekend")))</f>
        <v>2280.87</v>
      </c>
      <c r="AF380" s="266">
        <f>IF(B380="","",(IFERROR(VLOOKUP(B380,Projecten!A$4:W$2415,12,FALSE),"niet bekend")))</f>
        <v>2280.87</v>
      </c>
      <c r="AG380" s="360">
        <f t="shared" si="47"/>
        <v>2280.87</v>
      </c>
    </row>
    <row r="381" spans="2:33" ht="12.75" customHeight="1" x14ac:dyDescent="0.2">
      <c r="B381" s="617">
        <v>2015199</v>
      </c>
      <c r="C381" s="422">
        <v>120406</v>
      </c>
      <c r="D381" s="273" t="s">
        <v>514</v>
      </c>
      <c r="E381" s="273" t="s">
        <v>469</v>
      </c>
      <c r="F381" s="424">
        <v>1</v>
      </c>
      <c r="G381" s="273">
        <v>8</v>
      </c>
      <c r="H381" s="273">
        <v>4</v>
      </c>
      <c r="I381" s="273">
        <v>3</v>
      </c>
      <c r="J381" s="622" t="s">
        <v>47</v>
      </c>
      <c r="K381" s="622" t="s">
        <v>47</v>
      </c>
      <c r="L381" s="322" t="s">
        <v>189</v>
      </c>
      <c r="M381" s="622" t="s">
        <v>47</v>
      </c>
      <c r="N381" s="254" t="s">
        <v>47</v>
      </c>
      <c r="O381" s="254" t="s">
        <v>47</v>
      </c>
      <c r="P381" s="254" t="s">
        <v>47</v>
      </c>
      <c r="R381" s="254" t="s">
        <v>47</v>
      </c>
      <c r="S381" s="209"/>
      <c r="T381" s="476"/>
      <c r="U381" s="245">
        <f>IF(V381&lt;=0,"",(((V381-'In Productie'!$E$1)/7)+0.6))</f>
        <v>-81.257142857142867</v>
      </c>
      <c r="V381" s="427">
        <v>42396</v>
      </c>
      <c r="W381" s="209" t="s">
        <v>498</v>
      </c>
      <c r="X381" s="347" t="s">
        <v>538</v>
      </c>
      <c r="Y381" s="248">
        <v>17</v>
      </c>
      <c r="Z381" s="477"/>
      <c r="AA381" s="478"/>
      <c r="AB381" s="243"/>
      <c r="AC381" s="209">
        <f>IF(B381="","",(IFERROR(VLOOKUP(B381,Projecten!A$4:W$2415,5,FALSE),"niet bekend")))</f>
        <v>1</v>
      </c>
      <c r="AD381" s="213">
        <f t="shared" si="46"/>
        <v>2663.57</v>
      </c>
      <c r="AE381" s="266">
        <f>IF(B381="","",(IFERROR(VLOOKUP(B381,Projecten!A$4:W$2415,23,FALSE),"niet bekend")))</f>
        <v>2663.57</v>
      </c>
      <c r="AF381" s="266">
        <f>IF(B381="","",(IFERROR(VLOOKUP(B381,Projecten!A$4:W$2415,12,FALSE),"niet bekend")))</f>
        <v>2663.57</v>
      </c>
      <c r="AG381" s="360">
        <f t="shared" si="47"/>
        <v>0</v>
      </c>
    </row>
    <row r="382" spans="2:33" ht="12.75" customHeight="1" x14ac:dyDescent="0.2">
      <c r="B382" s="272"/>
      <c r="C382" s="609"/>
      <c r="D382" s="273"/>
      <c r="E382" s="273"/>
      <c r="F382" s="424"/>
      <c r="G382" s="273"/>
      <c r="H382" s="273"/>
      <c r="I382" s="273"/>
      <c r="J382" s="322"/>
      <c r="K382" s="322"/>
      <c r="L382" s="322"/>
      <c r="M382" s="322"/>
      <c r="S382" s="209"/>
      <c r="T382" s="476"/>
      <c r="U382" s="245"/>
      <c r="W382" s="209"/>
      <c r="X382" s="634"/>
      <c r="Y382" s="248"/>
      <c r="Z382" s="477"/>
      <c r="AA382" s="478"/>
      <c r="AB382" s="243"/>
      <c r="AC382" s="209" t="str">
        <f>IF(B382="","",(IFERROR(VLOOKUP(B382,Projecten!A$4:W$2415,5,FALSE),"niet bekend")))</f>
        <v/>
      </c>
      <c r="AD382" s="213" t="str">
        <f t="shared" si="46"/>
        <v/>
      </c>
      <c r="AE382" s="266" t="str">
        <f>IF(B382="","",(IFERROR(VLOOKUP(B382,Projecten!A$4:W$2415,23,FALSE),"niet bekend")))</f>
        <v/>
      </c>
      <c r="AF382" s="266" t="str">
        <f>IF(B382="","",(IFERROR(VLOOKUP(B382,Projecten!A$4:W$2415,12,FALSE),"niet bekend")))</f>
        <v/>
      </c>
      <c r="AG382" s="360" t="str">
        <f t="shared" si="47"/>
        <v/>
      </c>
    </row>
    <row r="383" spans="2:33" ht="12.75" customHeight="1" x14ac:dyDescent="0.2">
      <c r="B383" s="617">
        <v>2015189</v>
      </c>
      <c r="C383" s="422">
        <v>120408</v>
      </c>
      <c r="D383" s="273" t="s">
        <v>481</v>
      </c>
      <c r="E383" s="273" t="s">
        <v>26</v>
      </c>
      <c r="F383" s="424">
        <v>3</v>
      </c>
      <c r="G383" s="273">
        <f>F383*9</f>
        <v>27</v>
      </c>
      <c r="H383" s="273">
        <f>F383*4</f>
        <v>12</v>
      </c>
      <c r="I383" s="273">
        <f>F383*3</f>
        <v>9</v>
      </c>
      <c r="J383" s="618" t="s">
        <v>47</v>
      </c>
      <c r="K383" s="242" t="s">
        <v>189</v>
      </c>
      <c r="L383" s="242" t="s">
        <v>189</v>
      </c>
      <c r="M383" s="254" t="s">
        <v>189</v>
      </c>
      <c r="N383" s="486" t="s">
        <v>47</v>
      </c>
      <c r="O383" s="486" t="s">
        <v>47</v>
      </c>
      <c r="P383" s="486" t="s">
        <v>47</v>
      </c>
      <c r="Q383" s="486"/>
      <c r="R383" s="486" t="s">
        <v>47</v>
      </c>
      <c r="S383" s="209"/>
      <c r="T383" s="476"/>
      <c r="U383" s="245">
        <f>IF(V383&lt;=0,"",(((V383-'In Productie'!$E$1)/7)+0.6))</f>
        <v>-82.4</v>
      </c>
      <c r="V383" s="520">
        <v>42388</v>
      </c>
      <c r="W383" s="209" t="s">
        <v>421</v>
      </c>
      <c r="X383" s="347" t="s">
        <v>614</v>
      </c>
      <c r="Y383" s="248">
        <v>45</v>
      </c>
      <c r="Z383" s="477"/>
      <c r="AA383" s="478"/>
      <c r="AB383" s="243"/>
      <c r="AC383" s="209">
        <f>IF(B383="","",(IFERROR(VLOOKUP(B383,Projecten!A$4:W$2415,5,FALSE),"niet bekend")))</f>
        <v>11</v>
      </c>
      <c r="AD383" s="213">
        <f t="shared" si="46"/>
        <v>8445</v>
      </c>
      <c r="AE383" s="266">
        <f>IF(B383="","",(IFERROR(VLOOKUP(B383,Projecten!A$4:W$2415,23,FALSE),"niet bekend")))</f>
        <v>30965</v>
      </c>
      <c r="AF383" s="266">
        <f>IF(B383="","",(IFERROR(VLOOKUP(B383,Projecten!A$4:W$2415,12,FALSE),"niet bekend")))</f>
        <v>30965</v>
      </c>
      <c r="AG383" s="360">
        <f t="shared" si="47"/>
        <v>22520</v>
      </c>
    </row>
    <row r="384" spans="2:33" ht="12.75" customHeight="1" x14ac:dyDescent="0.2">
      <c r="B384" s="617" t="s">
        <v>451</v>
      </c>
      <c r="C384" s="422">
        <v>120409</v>
      </c>
      <c r="D384" s="273" t="s">
        <v>525</v>
      </c>
      <c r="E384" s="273" t="s">
        <v>26</v>
      </c>
      <c r="F384" s="424">
        <v>4</v>
      </c>
      <c r="G384" s="273">
        <f>F384*6</f>
        <v>24</v>
      </c>
      <c r="H384" s="273">
        <f>F384*4</f>
        <v>16</v>
      </c>
      <c r="I384" s="273">
        <f>F384*4</f>
        <v>16</v>
      </c>
      <c r="J384" s="622" t="s">
        <v>47</v>
      </c>
      <c r="K384" s="254" t="s">
        <v>189</v>
      </c>
      <c r="L384" s="254" t="s">
        <v>189</v>
      </c>
      <c r="M384" s="254" t="s">
        <v>189</v>
      </c>
      <c r="N384" s="254" t="s">
        <v>47</v>
      </c>
      <c r="O384" s="254" t="s">
        <v>47</v>
      </c>
      <c r="P384" s="254" t="s">
        <v>47</v>
      </c>
      <c r="R384" s="254" t="s">
        <v>47</v>
      </c>
      <c r="S384" s="209"/>
      <c r="T384" s="476"/>
      <c r="U384" s="245">
        <f>IF(V384&lt;=0,"",(((V384-'In Productie'!$E$1)/7)+0.6))</f>
        <v>-82.257142857142867</v>
      </c>
      <c r="V384" s="427">
        <v>42389</v>
      </c>
      <c r="W384" s="209" t="s">
        <v>310</v>
      </c>
      <c r="X384" s="209" t="s">
        <v>604</v>
      </c>
      <c r="Y384" s="248">
        <f>F384*14.5</f>
        <v>58</v>
      </c>
      <c r="Z384" s="202"/>
      <c r="AA384" s="202"/>
      <c r="AB384" s="243"/>
      <c r="AC384" s="209">
        <f>IF(B384="","",(IFERROR(VLOOKUP(B384,Projecten!A$4:W$2415,5,FALSE),"niet bekend")))</f>
        <v>43</v>
      </c>
      <c r="AD384" s="213">
        <f t="shared" si="46"/>
        <v>8956</v>
      </c>
      <c r="AE384" s="266">
        <f>IF(B384="","",(IFERROR(VLOOKUP(B384,Projecten!A$4:W$2415,23,FALSE),"niet bekend")))</f>
        <v>103818</v>
      </c>
      <c r="AF384" s="266">
        <f>IF(B384="","",(IFERROR(VLOOKUP(B384,Projecten!A$4:W$2415,12,FALSE),"niet bekend")))</f>
        <v>96277</v>
      </c>
      <c r="AG384" s="360">
        <f t="shared" si="47"/>
        <v>87321</v>
      </c>
    </row>
    <row r="385" spans="2:33" ht="12.75" customHeight="1" x14ac:dyDescent="0.2">
      <c r="B385" s="617" t="s">
        <v>451</v>
      </c>
      <c r="C385" s="422">
        <v>120409</v>
      </c>
      <c r="D385" s="273" t="s">
        <v>525</v>
      </c>
      <c r="E385" s="273" t="s">
        <v>26</v>
      </c>
      <c r="F385" s="424">
        <v>4</v>
      </c>
      <c r="G385" s="273">
        <f>F385*6</f>
        <v>24</v>
      </c>
      <c r="H385" s="273">
        <f>F385*4</f>
        <v>16</v>
      </c>
      <c r="I385" s="273">
        <f>F385*4</f>
        <v>16</v>
      </c>
      <c r="J385" s="622" t="s">
        <v>47</v>
      </c>
      <c r="K385" s="254" t="s">
        <v>189</v>
      </c>
      <c r="L385" s="254" t="s">
        <v>189</v>
      </c>
      <c r="M385" s="254" t="s">
        <v>189</v>
      </c>
      <c r="N385" s="254" t="s">
        <v>47</v>
      </c>
      <c r="O385" s="254" t="s">
        <v>47</v>
      </c>
      <c r="P385" s="254" t="s">
        <v>47</v>
      </c>
      <c r="R385" s="254" t="s">
        <v>47</v>
      </c>
      <c r="S385" s="209"/>
      <c r="T385" s="476"/>
      <c r="U385" s="245">
        <f>IF(V385&lt;=0,"",(((V385-'In Productie'!$E$1)/7)+0.6))</f>
        <v>-82.257142857142867</v>
      </c>
      <c r="V385" s="427">
        <v>42389</v>
      </c>
      <c r="W385" s="209" t="s">
        <v>310</v>
      </c>
      <c r="X385" s="209"/>
      <c r="Y385" s="248">
        <f>F385*14.5</f>
        <v>58</v>
      </c>
      <c r="Z385" s="202"/>
      <c r="AA385" s="202"/>
      <c r="AB385" s="243"/>
      <c r="AC385" s="209">
        <f>IF(B385="","",(IFERROR(VLOOKUP(B385,Projecten!A$4:W$2415,5,FALSE),"niet bekend")))</f>
        <v>43</v>
      </c>
      <c r="AD385" s="213">
        <f t="shared" si="46"/>
        <v>8956</v>
      </c>
      <c r="AE385" s="266">
        <f>IF(B385="","",(IFERROR(VLOOKUP(B385,Projecten!A$4:W$2415,23,FALSE),"niet bekend")))</f>
        <v>103818</v>
      </c>
      <c r="AF385" s="266">
        <f>IF(B385="","",(IFERROR(VLOOKUP(B385,Projecten!A$4:W$2415,12,FALSE),"niet bekend")))</f>
        <v>96277</v>
      </c>
      <c r="AG385" s="360">
        <f t="shared" si="47"/>
        <v>87321</v>
      </c>
    </row>
    <row r="386" spans="2:33" ht="12.75" customHeight="1" x14ac:dyDescent="0.2">
      <c r="B386" s="617" t="s">
        <v>450</v>
      </c>
      <c r="C386" s="422">
        <v>120413</v>
      </c>
      <c r="D386" s="273" t="s">
        <v>525</v>
      </c>
      <c r="E386" s="273" t="s">
        <v>26</v>
      </c>
      <c r="F386" s="424">
        <v>1</v>
      </c>
      <c r="G386" s="273">
        <f>F386*6</f>
        <v>6</v>
      </c>
      <c r="H386" s="273">
        <f>F386*4</f>
        <v>4</v>
      </c>
      <c r="I386" s="273">
        <f>F386*4</f>
        <v>4</v>
      </c>
      <c r="J386" s="622" t="s">
        <v>47</v>
      </c>
      <c r="K386" s="254" t="s">
        <v>189</v>
      </c>
      <c r="L386" s="254" t="s">
        <v>189</v>
      </c>
      <c r="M386" s="254" t="s">
        <v>189</v>
      </c>
      <c r="N386" s="254" t="s">
        <v>47</v>
      </c>
      <c r="O386" s="254" t="s">
        <v>47</v>
      </c>
      <c r="P386" s="254" t="s">
        <v>47</v>
      </c>
      <c r="R386" s="254" t="s">
        <v>47</v>
      </c>
      <c r="S386" s="209"/>
      <c r="T386" s="476"/>
      <c r="U386" s="245">
        <f>IF(V386&lt;=0,"",(((V386-'In Productie'!$E$1)/7)+0.6))</f>
        <v>-82.257142857142867</v>
      </c>
      <c r="V386" s="427">
        <v>42389</v>
      </c>
      <c r="W386" s="209" t="s">
        <v>310</v>
      </c>
      <c r="X386" s="209"/>
      <c r="Y386" s="248">
        <f>F386*14.5</f>
        <v>14.5</v>
      </c>
      <c r="Z386" s="202"/>
      <c r="AA386" s="202"/>
      <c r="AB386" s="243"/>
      <c r="AC386" s="209">
        <f>IF(B386="","",(IFERROR(VLOOKUP(B386,Projecten!A$4:W$2415,5,FALSE),"niet bekend")))</f>
        <v>43</v>
      </c>
      <c r="AD386" s="213">
        <f t="shared" si="46"/>
        <v>2647</v>
      </c>
      <c r="AE386" s="266">
        <f>IF(B386="","",(IFERROR(VLOOKUP(B386,Projecten!A$4:W$2415,23,FALSE),"niet bekend")))</f>
        <v>106280</v>
      </c>
      <c r="AF386" s="266">
        <f>IF(B386="","",(IFERROR(VLOOKUP(B386,Projecten!A$4:W$2415,12,FALSE),"niet bekend")))</f>
        <v>113821</v>
      </c>
      <c r="AG386" s="360">
        <f t="shared" si="47"/>
        <v>111174</v>
      </c>
    </row>
    <row r="387" spans="2:33" s="259" customFormat="1" ht="12.75" customHeight="1" x14ac:dyDescent="0.2">
      <c r="B387" s="251"/>
      <c r="C387" s="635"/>
      <c r="D387" s="636" t="s">
        <v>615</v>
      </c>
      <c r="E387" s="636"/>
      <c r="F387" s="637"/>
      <c r="G387" s="636"/>
      <c r="H387" s="636"/>
      <c r="I387" s="636"/>
      <c r="J387" s="637"/>
      <c r="K387" s="637"/>
      <c r="L387" s="637"/>
      <c r="M387" s="637"/>
      <c r="N387" s="637"/>
      <c r="O387" s="637"/>
      <c r="P387" s="637"/>
      <c r="Q387" s="637"/>
      <c r="R387" s="637" t="s">
        <v>47</v>
      </c>
      <c r="T387" s="476"/>
      <c r="U387" s="255"/>
      <c r="V387" s="638"/>
      <c r="X387" s="259" t="s">
        <v>616</v>
      </c>
      <c r="Y387" s="257">
        <v>13.25</v>
      </c>
      <c r="Z387" s="239"/>
      <c r="AA387" s="239"/>
      <c r="AB387" s="251"/>
      <c r="AC387" s="297" t="str">
        <f>IF(B387="","",(IFERROR(VLOOKUP(B387,Projecten!A$4:W$2415,5,FALSE),"niet bekend")))</f>
        <v/>
      </c>
      <c r="AD387" s="213" t="str">
        <f t="shared" si="46"/>
        <v/>
      </c>
      <c r="AE387" s="266" t="str">
        <f>IF(B387="","",(IFERROR(VLOOKUP(B387,Projecten!A$4:W$2415,23,FALSE),"niet bekend")))</f>
        <v/>
      </c>
      <c r="AF387" s="266" t="str">
        <f>IF(B387="","",(IFERROR(VLOOKUP(B387,Projecten!A$4:W$2415,12,FALSE),"niet bekend")))</f>
        <v/>
      </c>
      <c r="AG387" s="360" t="str">
        <f t="shared" si="47"/>
        <v/>
      </c>
    </row>
    <row r="388" spans="2:33" s="312" customFormat="1" ht="12.75" customHeight="1" x14ac:dyDescent="0.2">
      <c r="B388" s="299"/>
      <c r="C388" s="406"/>
      <c r="D388" s="300"/>
      <c r="E388" s="300"/>
      <c r="F388" s="302"/>
      <c r="G388" s="300"/>
      <c r="H388" s="300"/>
      <c r="I388" s="300"/>
      <c r="J388" s="302"/>
      <c r="K388" s="302"/>
      <c r="L388" s="302"/>
      <c r="M388" s="302"/>
      <c r="N388" s="302"/>
      <c r="O388" s="302"/>
      <c r="P388" s="302"/>
      <c r="Q388" s="302"/>
      <c r="R388" s="302"/>
      <c r="S388" s="407"/>
      <c r="T388" s="407"/>
      <c r="U388" s="306"/>
      <c r="V388" s="305"/>
      <c r="W388" s="307"/>
      <c r="X388" s="307"/>
      <c r="Y388" s="307"/>
      <c r="Z388" s="298"/>
      <c r="AA388" s="308"/>
      <c r="AB388" s="410"/>
      <c r="AD388" s="311"/>
      <c r="AE388" s="311"/>
      <c r="AF388" s="311"/>
      <c r="AG388" s="412"/>
    </row>
    <row r="389" spans="2:33" s="236" customFormat="1" ht="12.75" customHeight="1" x14ac:dyDescent="0.2">
      <c r="B389" s="372"/>
      <c r="C389" s="373"/>
      <c r="D389" s="374">
        <f>SUM(G389:I389)</f>
        <v>311</v>
      </c>
      <c r="E389" s="375"/>
      <c r="F389" s="376">
        <f>SUM(F390:F401)</f>
        <v>22</v>
      </c>
      <c r="G389" s="375">
        <f>SUM(G390:G401)</f>
        <v>137</v>
      </c>
      <c r="H389" s="375">
        <f>SUM(H390:H401)</f>
        <v>90</v>
      </c>
      <c r="I389" s="375">
        <f>SUM(I390:I401)</f>
        <v>84</v>
      </c>
      <c r="J389" s="376"/>
      <c r="K389" s="376"/>
      <c r="L389" s="376"/>
      <c r="M389" s="376"/>
      <c r="N389" s="376"/>
      <c r="O389" s="376"/>
      <c r="P389" s="376"/>
      <c r="Q389" s="376"/>
      <c r="R389" s="376"/>
      <c r="S389" s="377">
        <v>3</v>
      </c>
      <c r="T389" s="377"/>
      <c r="U389" s="639"/>
      <c r="V389" s="378"/>
      <c r="W389" s="380"/>
      <c r="X389" s="380">
        <f>SUM(Y389:Y401)</f>
        <v>368</v>
      </c>
      <c r="Y389" s="231"/>
      <c r="Z389" s="463">
        <v>280.75</v>
      </c>
      <c r="AA389" s="232">
        <f>X389-Z389</f>
        <v>87.25</v>
      </c>
      <c r="AB389" s="221"/>
      <c r="AC389" s="236" t="str">
        <f>IF(B389="","",(IFERROR(VLOOKUP(B389,Projecten!A$4:W$2415,5,FALSE),"niet bekend")))</f>
        <v/>
      </c>
      <c r="AD389" s="235">
        <f>SUM(AD390:AD401)</f>
        <v>58914</v>
      </c>
      <c r="AE389" s="235" t="str">
        <f>IF(B389="","",(IFERROR(VLOOKUP(B389,Projecten!A$4:W$2415,23,FALSE),"niet bekend")))</f>
        <v/>
      </c>
      <c r="AF389" s="235" t="str">
        <f>IF(B389="","",(IFERROR(VLOOKUP(B389,Projecten!A$4:W$2415,12,FALSE),"niet bekend")))</f>
        <v/>
      </c>
      <c r="AG389" s="384"/>
    </row>
    <row r="390" spans="2:33" ht="12.75" customHeight="1" x14ac:dyDescent="0.2">
      <c r="B390" s="617">
        <v>2015202</v>
      </c>
      <c r="C390" s="422" t="s">
        <v>609</v>
      </c>
      <c r="D390" s="272" t="s">
        <v>577</v>
      </c>
      <c r="E390" s="273" t="s">
        <v>26</v>
      </c>
      <c r="F390" s="424">
        <v>1</v>
      </c>
      <c r="G390" s="273">
        <v>8</v>
      </c>
      <c r="H390" s="273">
        <v>5</v>
      </c>
      <c r="I390" s="273">
        <v>2</v>
      </c>
      <c r="J390" s="618" t="s">
        <v>47</v>
      </c>
      <c r="K390" s="618" t="s">
        <v>47</v>
      </c>
      <c r="L390" s="486" t="s">
        <v>189</v>
      </c>
      <c r="M390" s="486" t="s">
        <v>189</v>
      </c>
      <c r="N390" s="486" t="s">
        <v>47</v>
      </c>
      <c r="O390" s="486" t="s">
        <v>47</v>
      </c>
      <c r="P390" s="486" t="s">
        <v>47</v>
      </c>
      <c r="Q390" s="486"/>
      <c r="R390" s="486" t="s">
        <v>47</v>
      </c>
      <c r="S390" s="209" t="s">
        <v>115</v>
      </c>
      <c r="T390" s="476"/>
      <c r="U390" s="245">
        <f>IF(V390&lt;=0,"",(((V390-'In Productie'!$E$1)/7)+0.6))</f>
        <v>-82.257142857142867</v>
      </c>
      <c r="V390" s="427">
        <v>42389</v>
      </c>
      <c r="W390" s="209" t="s">
        <v>162</v>
      </c>
      <c r="X390" s="209"/>
      <c r="Y390" s="248">
        <v>23</v>
      </c>
      <c r="Z390" s="202"/>
      <c r="AA390" s="202"/>
      <c r="AB390" s="243"/>
      <c r="AC390" s="209">
        <f>IF(B390="","",(IFERROR(VLOOKUP(B390,Projecten!A$4:W$2415,5,FALSE),"niet bekend")))</f>
        <v>1</v>
      </c>
      <c r="AD390" s="213">
        <f t="shared" ref="AD390:AD400" si="48">IF(AC390="","",(F390/AC390*AF390))</f>
        <v>5027</v>
      </c>
      <c r="AE390" s="266">
        <f>IF(B390="","",(IFERROR(VLOOKUP(B390,Projecten!A$4:W$2415,23,FALSE),"niet bekend")))</f>
        <v>5027</v>
      </c>
      <c r="AF390" s="266">
        <f>IF(B390="","",(IFERROR(VLOOKUP(B390,Projecten!A$4:W$2415,12,FALSE),"niet bekend")))</f>
        <v>5027</v>
      </c>
      <c r="AG390" s="360">
        <f t="shared" ref="AG390:AG400" si="49">IF(AD390="","",(AF390-AD390))</f>
        <v>0</v>
      </c>
    </row>
    <row r="391" spans="2:33" ht="12.75" customHeight="1" x14ac:dyDescent="0.2">
      <c r="B391" s="617">
        <v>2015203</v>
      </c>
      <c r="C391" s="422" t="s">
        <v>609</v>
      </c>
      <c r="D391" s="273" t="s">
        <v>578</v>
      </c>
      <c r="E391" s="273" t="s">
        <v>26</v>
      </c>
      <c r="F391" s="424">
        <v>1</v>
      </c>
      <c r="G391" s="273">
        <v>8</v>
      </c>
      <c r="H391" s="273">
        <v>5</v>
      </c>
      <c r="I391" s="273">
        <v>2</v>
      </c>
      <c r="J391" s="618" t="s">
        <v>47</v>
      </c>
      <c r="K391" s="618" t="s">
        <v>47</v>
      </c>
      <c r="L391" s="486" t="s">
        <v>189</v>
      </c>
      <c r="M391" s="486" t="s">
        <v>189</v>
      </c>
      <c r="N391" s="254" t="s">
        <v>47</v>
      </c>
      <c r="O391" s="254" t="s">
        <v>47</v>
      </c>
      <c r="P391" s="254" t="s">
        <v>47</v>
      </c>
      <c r="R391" s="254" t="s">
        <v>47</v>
      </c>
      <c r="S391" s="209"/>
      <c r="T391" s="476"/>
      <c r="U391" s="245">
        <f>IF(V391&lt;=0,"",(((V391-'In Productie'!$E$1)/7)+0.6))</f>
        <v>-82.257142857142867</v>
      </c>
      <c r="V391" s="427">
        <v>42389</v>
      </c>
      <c r="W391" s="209" t="s">
        <v>162</v>
      </c>
      <c r="X391" s="434" t="s">
        <v>627</v>
      </c>
      <c r="Y391" s="248">
        <v>23</v>
      </c>
      <c r="Z391" s="477"/>
      <c r="AA391" s="478"/>
      <c r="AB391" s="243"/>
      <c r="AC391" s="209">
        <f>IF(B391="","",(IFERROR(VLOOKUP(B391,Projecten!A$4:W$2415,5,FALSE),"niet bekend")))</f>
        <v>1</v>
      </c>
      <c r="AD391" s="213">
        <f t="shared" si="48"/>
        <v>5027</v>
      </c>
      <c r="AE391" s="266">
        <f>IF(B391="","",(IFERROR(VLOOKUP(B391,Projecten!A$4:W$2415,23,FALSE),"niet bekend")))</f>
        <v>5027</v>
      </c>
      <c r="AF391" s="266">
        <f>IF(B391="","",(IFERROR(VLOOKUP(B391,Projecten!A$4:W$2415,12,FALSE),"niet bekend")))</f>
        <v>5027</v>
      </c>
      <c r="AG391" s="360">
        <f t="shared" si="49"/>
        <v>0</v>
      </c>
    </row>
    <row r="392" spans="2:33" ht="12.75" customHeight="1" x14ac:dyDescent="0.2">
      <c r="B392" s="621">
        <v>2016008</v>
      </c>
      <c r="C392" s="480">
        <v>120424</v>
      </c>
      <c r="D392" s="484" t="s">
        <v>611</v>
      </c>
      <c r="E392" s="484" t="s">
        <v>352</v>
      </c>
      <c r="F392" s="242">
        <v>0</v>
      </c>
      <c r="G392" s="484">
        <v>1</v>
      </c>
      <c r="H392" s="484">
        <v>0</v>
      </c>
      <c r="I392" s="484">
        <v>0</v>
      </c>
      <c r="J392" s="242" t="s">
        <v>189</v>
      </c>
      <c r="K392" s="242" t="s">
        <v>189</v>
      </c>
      <c r="L392" s="242" t="s">
        <v>189</v>
      </c>
      <c r="M392" s="242" t="s">
        <v>189</v>
      </c>
      <c r="N392" s="242" t="s">
        <v>47</v>
      </c>
      <c r="O392" s="242" t="s">
        <v>47</v>
      </c>
      <c r="P392" s="242" t="s">
        <v>47</v>
      </c>
      <c r="Q392" s="242"/>
      <c r="R392" s="242" t="s">
        <v>47</v>
      </c>
      <c r="S392" s="209"/>
      <c r="T392" s="476"/>
      <c r="U392" s="245">
        <f>IF(V392&lt;=0,"",(((V392-'In Productie'!$E$1)/7)+0.6))</f>
        <v>-82.542857142857144</v>
      </c>
      <c r="V392" s="427">
        <v>42387</v>
      </c>
      <c r="W392" s="209"/>
      <c r="X392" s="209"/>
      <c r="Y392" s="248">
        <v>2</v>
      </c>
      <c r="Z392" s="202"/>
      <c r="AA392" s="202"/>
      <c r="AB392" s="243"/>
      <c r="AC392" s="209">
        <f>IF(B392="","",(IFERROR(VLOOKUP(B392,Projecten!A$4:W$2415,5,FALSE),"niet bekend")))</f>
        <v>26</v>
      </c>
      <c r="AD392" s="213">
        <f t="shared" si="48"/>
        <v>0</v>
      </c>
      <c r="AE392" s="266">
        <f>IF(B392="","",(IFERROR(VLOOKUP(B392,Projecten!A$4:W$2415,23,FALSE),"niet bekend")))</f>
        <v>34866</v>
      </c>
      <c r="AF392" s="266">
        <f>IF(B392="","",(IFERROR(VLOOKUP(B392,Projecten!A$4:W$2415,12,FALSE),"niet bekend")))</f>
        <v>34866</v>
      </c>
      <c r="AG392" s="360">
        <f t="shared" si="49"/>
        <v>34866</v>
      </c>
    </row>
    <row r="393" spans="2:33" ht="12.75" customHeight="1" x14ac:dyDescent="0.2">
      <c r="B393" s="617" t="s">
        <v>450</v>
      </c>
      <c r="C393" s="422">
        <v>120420</v>
      </c>
      <c r="D393" s="273" t="s">
        <v>524</v>
      </c>
      <c r="E393" s="273" t="s">
        <v>26</v>
      </c>
      <c r="F393" s="424">
        <v>4</v>
      </c>
      <c r="G393" s="273">
        <f t="shared" ref="G393:G398" si="50">F393*6</f>
        <v>24</v>
      </c>
      <c r="H393" s="273">
        <f t="shared" ref="H393:H398" si="51">F393*4</f>
        <v>16</v>
      </c>
      <c r="I393" s="273">
        <f t="shared" ref="I393:I398" si="52">F393*4</f>
        <v>16</v>
      </c>
      <c r="J393" s="622" t="s">
        <v>47</v>
      </c>
      <c r="K393" s="254" t="s">
        <v>189</v>
      </c>
      <c r="L393" s="254" t="s">
        <v>189</v>
      </c>
      <c r="M393" s="254" t="s">
        <v>189</v>
      </c>
      <c r="N393" s="254" t="s">
        <v>47</v>
      </c>
      <c r="O393" s="254" t="s">
        <v>47</v>
      </c>
      <c r="P393" s="254" t="s">
        <v>47</v>
      </c>
      <c r="R393" s="254" t="s">
        <v>47</v>
      </c>
      <c r="S393" s="209"/>
      <c r="T393" s="476"/>
      <c r="U393" s="245">
        <f>IF(V393&lt;=0,"",(((V393-'In Productie'!$E$1)/7)+0.6))</f>
        <v>-81.114285714285714</v>
      </c>
      <c r="V393" s="427">
        <v>42397</v>
      </c>
      <c r="W393" s="209" t="s">
        <v>310</v>
      </c>
      <c r="X393" s="209"/>
      <c r="Y393" s="248">
        <f>F393*17</f>
        <v>68</v>
      </c>
      <c r="Z393" s="477"/>
      <c r="AA393" s="478"/>
      <c r="AB393" s="243"/>
      <c r="AC393" s="209">
        <f>IF(B393="","",(IFERROR(VLOOKUP(B393,Projecten!A$4:W$2415,5,FALSE),"niet bekend")))</f>
        <v>43</v>
      </c>
      <c r="AD393" s="213">
        <f t="shared" si="48"/>
        <v>10588</v>
      </c>
      <c r="AE393" s="266">
        <f>IF(B393="","",(IFERROR(VLOOKUP(B393,Projecten!A$4:W$2415,23,FALSE),"niet bekend")))</f>
        <v>106280</v>
      </c>
      <c r="AF393" s="266">
        <f>IF(B393="","",(IFERROR(VLOOKUP(B393,Projecten!A$4:W$2415,12,FALSE),"niet bekend")))</f>
        <v>113821</v>
      </c>
      <c r="AG393" s="360">
        <f t="shared" si="49"/>
        <v>103233</v>
      </c>
    </row>
    <row r="394" spans="2:33" ht="12.75" customHeight="1" x14ac:dyDescent="0.2">
      <c r="B394" s="617" t="s">
        <v>450</v>
      </c>
      <c r="C394" s="422">
        <v>120421</v>
      </c>
      <c r="D394" s="273" t="s">
        <v>524</v>
      </c>
      <c r="E394" s="273" t="s">
        <v>26</v>
      </c>
      <c r="F394" s="424">
        <v>4</v>
      </c>
      <c r="G394" s="273">
        <f t="shared" si="50"/>
        <v>24</v>
      </c>
      <c r="H394" s="273">
        <f t="shared" si="51"/>
        <v>16</v>
      </c>
      <c r="I394" s="273">
        <f t="shared" si="52"/>
        <v>16</v>
      </c>
      <c r="J394" s="622" t="s">
        <v>47</v>
      </c>
      <c r="K394" s="254" t="s">
        <v>189</v>
      </c>
      <c r="L394" s="254" t="s">
        <v>189</v>
      </c>
      <c r="M394" s="254" t="s">
        <v>189</v>
      </c>
      <c r="N394" s="254" t="s">
        <v>47</v>
      </c>
      <c r="O394" s="254" t="s">
        <v>47</v>
      </c>
      <c r="P394" s="254" t="s">
        <v>47</v>
      </c>
      <c r="R394" s="254" t="s">
        <v>47</v>
      </c>
      <c r="S394" s="209"/>
      <c r="T394" s="476"/>
      <c r="U394" s="245">
        <f>IF(V394&lt;=0,"",(((V394-'In Productie'!$E$1)/7)+0.6))</f>
        <v>-81.114285714285714</v>
      </c>
      <c r="V394" s="427">
        <v>42397</v>
      </c>
      <c r="W394" s="209" t="s">
        <v>310</v>
      </c>
      <c r="X394" s="209"/>
      <c r="Y394" s="248">
        <f>F394*17</f>
        <v>68</v>
      </c>
      <c r="Z394" s="477"/>
      <c r="AA394" s="478"/>
      <c r="AB394" s="243"/>
      <c r="AC394" s="209">
        <f>IF(B394="","",(IFERROR(VLOOKUP(B394,Projecten!A$4:W$2415,5,FALSE),"niet bekend")))</f>
        <v>43</v>
      </c>
      <c r="AD394" s="213">
        <f t="shared" si="48"/>
        <v>10588</v>
      </c>
      <c r="AE394" s="266">
        <f>IF(B394="","",(IFERROR(VLOOKUP(B394,Projecten!A$4:W$2415,23,FALSE),"niet bekend")))</f>
        <v>106280</v>
      </c>
      <c r="AF394" s="266">
        <f>IF(B394="","",(IFERROR(VLOOKUP(B394,Projecten!A$4:W$2415,12,FALSE),"niet bekend")))</f>
        <v>113821</v>
      </c>
      <c r="AG394" s="360">
        <f t="shared" si="49"/>
        <v>103233</v>
      </c>
    </row>
    <row r="395" spans="2:33" ht="12.75" customHeight="1" x14ac:dyDescent="0.2">
      <c r="B395" s="617" t="s">
        <v>450</v>
      </c>
      <c r="C395" s="422">
        <v>120422</v>
      </c>
      <c r="D395" s="273" t="s">
        <v>524</v>
      </c>
      <c r="E395" s="273" t="s">
        <v>26</v>
      </c>
      <c r="F395" s="424">
        <v>2</v>
      </c>
      <c r="G395" s="273">
        <f t="shared" si="50"/>
        <v>12</v>
      </c>
      <c r="H395" s="273">
        <f t="shared" si="51"/>
        <v>8</v>
      </c>
      <c r="I395" s="273">
        <f t="shared" si="52"/>
        <v>8</v>
      </c>
      <c r="J395" s="622" t="s">
        <v>47</v>
      </c>
      <c r="K395" s="254" t="s">
        <v>189</v>
      </c>
      <c r="L395" s="254" t="s">
        <v>189</v>
      </c>
      <c r="M395" s="254" t="s">
        <v>189</v>
      </c>
      <c r="N395" s="254" t="s">
        <v>47</v>
      </c>
      <c r="O395" s="254" t="s">
        <v>47</v>
      </c>
      <c r="P395" s="254" t="s">
        <v>47</v>
      </c>
      <c r="R395" s="254" t="s">
        <v>47</v>
      </c>
      <c r="S395" s="209"/>
      <c r="T395" s="476"/>
      <c r="U395" s="245">
        <f>IF(V395&lt;=0,"",(((V395-'In Productie'!$E$1)/7)+0.6))</f>
        <v>-81.114285714285714</v>
      </c>
      <c r="V395" s="427">
        <v>42397</v>
      </c>
      <c r="W395" s="209" t="s">
        <v>310</v>
      </c>
      <c r="X395" s="209"/>
      <c r="Y395" s="248">
        <f>F395*17</f>
        <v>34</v>
      </c>
      <c r="Z395" s="477"/>
      <c r="AA395" s="478"/>
      <c r="AB395" s="243"/>
      <c r="AC395" s="209">
        <f>IF(B395="","",(IFERROR(VLOOKUP(B395,Projecten!A$4:W$2415,5,FALSE),"niet bekend")))</f>
        <v>43</v>
      </c>
      <c r="AD395" s="213">
        <f t="shared" si="48"/>
        <v>5294</v>
      </c>
      <c r="AE395" s="266">
        <f>IF(B395="","",(IFERROR(VLOOKUP(B395,Projecten!A$4:W$2415,23,FALSE),"niet bekend")))</f>
        <v>106280</v>
      </c>
      <c r="AF395" s="266">
        <f>IF(B395="","",(IFERROR(VLOOKUP(B395,Projecten!A$4:W$2415,12,FALSE),"niet bekend")))</f>
        <v>113821</v>
      </c>
      <c r="AG395" s="360">
        <f t="shared" si="49"/>
        <v>108527</v>
      </c>
    </row>
    <row r="396" spans="2:33" ht="12.75" customHeight="1" x14ac:dyDescent="0.2">
      <c r="B396" s="617" t="s">
        <v>451</v>
      </c>
      <c r="C396" s="386">
        <v>140427</v>
      </c>
      <c r="D396" s="273" t="s">
        <v>525</v>
      </c>
      <c r="E396" s="273" t="s">
        <v>26</v>
      </c>
      <c r="F396" s="424">
        <v>4</v>
      </c>
      <c r="G396" s="273">
        <f t="shared" si="50"/>
        <v>24</v>
      </c>
      <c r="H396" s="273">
        <f t="shared" si="51"/>
        <v>16</v>
      </c>
      <c r="I396" s="273">
        <f t="shared" si="52"/>
        <v>16</v>
      </c>
      <c r="J396" s="622" t="s">
        <v>47</v>
      </c>
      <c r="K396" s="254" t="s">
        <v>189</v>
      </c>
      <c r="L396" s="254" t="s">
        <v>189</v>
      </c>
      <c r="M396" s="254" t="s">
        <v>189</v>
      </c>
      <c r="N396" s="254" t="s">
        <v>47</v>
      </c>
      <c r="O396" s="254" t="s">
        <v>47</v>
      </c>
      <c r="P396" s="254" t="s">
        <v>47</v>
      </c>
      <c r="R396" s="254" t="s">
        <v>47</v>
      </c>
      <c r="S396" s="209"/>
      <c r="T396" s="476"/>
      <c r="U396" s="245">
        <f>IF(V396&lt;=0,"",(((V396-'In Productie'!$E$1)/7)+0.6))</f>
        <v>-80.114285714285714</v>
      </c>
      <c r="V396" s="427">
        <v>42404</v>
      </c>
      <c r="W396" s="209" t="s">
        <v>310</v>
      </c>
      <c r="X396" s="209"/>
      <c r="Y396" s="248">
        <f>F396*14.5</f>
        <v>58</v>
      </c>
      <c r="Z396" s="202"/>
      <c r="AA396" s="202"/>
      <c r="AB396" s="243"/>
      <c r="AC396" s="209">
        <f>IF(B396="","",(IFERROR(VLOOKUP(B396,Projecten!A$4:W$2415,5,FALSE),"niet bekend")))</f>
        <v>43</v>
      </c>
      <c r="AD396" s="213">
        <f t="shared" si="48"/>
        <v>8956</v>
      </c>
      <c r="AE396" s="266">
        <f>IF(B396="","",(IFERROR(VLOOKUP(B396,Projecten!A$4:W$2415,23,FALSE),"niet bekend")))</f>
        <v>103818</v>
      </c>
      <c r="AF396" s="266">
        <f>IF(B396="","",(IFERROR(VLOOKUP(B396,Projecten!A$4:W$2415,12,FALSE),"niet bekend")))</f>
        <v>96277</v>
      </c>
      <c r="AG396" s="360">
        <f t="shared" si="49"/>
        <v>87321</v>
      </c>
    </row>
    <row r="397" spans="2:33" ht="12.75" customHeight="1" x14ac:dyDescent="0.2">
      <c r="B397" s="617" t="s">
        <v>451</v>
      </c>
      <c r="C397" s="386">
        <v>140428</v>
      </c>
      <c r="D397" s="273" t="s">
        <v>525</v>
      </c>
      <c r="E397" s="273" t="s">
        <v>26</v>
      </c>
      <c r="F397" s="424">
        <v>4</v>
      </c>
      <c r="G397" s="273">
        <f t="shared" si="50"/>
        <v>24</v>
      </c>
      <c r="H397" s="273">
        <f t="shared" si="51"/>
        <v>16</v>
      </c>
      <c r="I397" s="273">
        <f t="shared" si="52"/>
        <v>16</v>
      </c>
      <c r="J397" s="622" t="s">
        <v>47</v>
      </c>
      <c r="K397" s="254" t="s">
        <v>189</v>
      </c>
      <c r="L397" s="254" t="s">
        <v>189</v>
      </c>
      <c r="M397" s="254" t="s">
        <v>189</v>
      </c>
      <c r="N397" s="254" t="s">
        <v>47</v>
      </c>
      <c r="O397" s="254" t="s">
        <v>47</v>
      </c>
      <c r="P397" s="254" t="s">
        <v>47</v>
      </c>
      <c r="R397" s="254" t="s">
        <v>47</v>
      </c>
      <c r="S397" s="209"/>
      <c r="T397" s="476"/>
      <c r="U397" s="245">
        <f>IF(V397&lt;=0,"",(((V397-'In Productie'!$E$1)/7)+0.6))</f>
        <v>-80.114285714285714</v>
      </c>
      <c r="V397" s="427">
        <v>42404</v>
      </c>
      <c r="W397" s="209" t="s">
        <v>310</v>
      </c>
      <c r="X397" s="209"/>
      <c r="Y397" s="248">
        <f>F397*14.5</f>
        <v>58</v>
      </c>
      <c r="Z397" s="202"/>
      <c r="AA397" s="202"/>
      <c r="AB397" s="243"/>
      <c r="AC397" s="209">
        <f>IF(B397="","",(IFERROR(VLOOKUP(B397,Projecten!A$4:W$2415,5,FALSE),"niet bekend")))</f>
        <v>43</v>
      </c>
      <c r="AD397" s="213">
        <f t="shared" si="48"/>
        <v>8956</v>
      </c>
      <c r="AE397" s="266">
        <f>IF(B397="","",(IFERROR(VLOOKUP(B397,Projecten!A$4:W$2415,23,FALSE),"niet bekend")))</f>
        <v>103818</v>
      </c>
      <c r="AF397" s="266">
        <f>IF(B397="","",(IFERROR(VLOOKUP(B397,Projecten!A$4:W$2415,12,FALSE),"niet bekend")))</f>
        <v>96277</v>
      </c>
      <c r="AG397" s="360">
        <f t="shared" si="49"/>
        <v>87321</v>
      </c>
    </row>
    <row r="398" spans="2:33" ht="12.75" customHeight="1" x14ac:dyDescent="0.2">
      <c r="B398" s="617" t="s">
        <v>451</v>
      </c>
      <c r="C398" s="386">
        <v>140429</v>
      </c>
      <c r="D398" s="273" t="s">
        <v>525</v>
      </c>
      <c r="E398" s="273" t="s">
        <v>26</v>
      </c>
      <c r="F398" s="424">
        <v>2</v>
      </c>
      <c r="G398" s="273">
        <f t="shared" si="50"/>
        <v>12</v>
      </c>
      <c r="H398" s="273">
        <f t="shared" si="51"/>
        <v>8</v>
      </c>
      <c r="I398" s="273">
        <f t="shared" si="52"/>
        <v>8</v>
      </c>
      <c r="J398" s="622" t="s">
        <v>47</v>
      </c>
      <c r="K398" s="254" t="s">
        <v>189</v>
      </c>
      <c r="L398" s="254" t="s">
        <v>189</v>
      </c>
      <c r="M398" s="254" t="s">
        <v>189</v>
      </c>
      <c r="N398" s="254" t="s">
        <v>630</v>
      </c>
      <c r="O398" s="254" t="s">
        <v>47</v>
      </c>
      <c r="P398" s="254" t="s">
        <v>47</v>
      </c>
      <c r="R398" s="254" t="s">
        <v>47</v>
      </c>
      <c r="S398" s="209"/>
      <c r="T398" s="476"/>
      <c r="U398" s="245">
        <f>IF(V398&lt;=0,"",(((V398-'In Productie'!$E$1)/7)+0.6))</f>
        <v>-80.114285714285714</v>
      </c>
      <c r="V398" s="427">
        <v>42404</v>
      </c>
      <c r="W398" s="209" t="s">
        <v>310</v>
      </c>
      <c r="X398" s="209"/>
      <c r="Y398" s="248">
        <f>F398*14.5</f>
        <v>29</v>
      </c>
      <c r="Z398" s="202"/>
      <c r="AA398" s="202"/>
      <c r="AB398" s="243"/>
      <c r="AC398" s="209">
        <f>IF(B398="","",(IFERROR(VLOOKUP(B398,Projecten!A$4:W$2415,5,FALSE),"niet bekend")))</f>
        <v>43</v>
      </c>
      <c r="AD398" s="213">
        <f t="shared" si="48"/>
        <v>4478</v>
      </c>
      <c r="AE398" s="266">
        <f>IF(B398="","",(IFERROR(VLOOKUP(B398,Projecten!A$4:W$2415,23,FALSE),"niet bekend")))</f>
        <v>103818</v>
      </c>
      <c r="AF398" s="266">
        <f>IF(B398="","",(IFERROR(VLOOKUP(B398,Projecten!A$4:W$2415,12,FALSE),"niet bekend")))</f>
        <v>96277</v>
      </c>
      <c r="AG398" s="360">
        <f t="shared" si="49"/>
        <v>91799</v>
      </c>
    </row>
    <row r="399" spans="2:33" ht="12.75" customHeight="1" x14ac:dyDescent="0.2">
      <c r="B399" s="272"/>
      <c r="C399" s="422"/>
      <c r="D399" s="640" t="s">
        <v>631</v>
      </c>
      <c r="E399" s="273"/>
      <c r="F399" s="424"/>
      <c r="G399" s="273"/>
      <c r="H399" s="273"/>
      <c r="I399" s="273"/>
      <c r="J399" s="403"/>
      <c r="K399" s="242"/>
      <c r="L399" s="242"/>
      <c r="M399" s="242"/>
      <c r="N399" s="242"/>
      <c r="O399" s="242"/>
      <c r="P399" s="242"/>
      <c r="Q399" s="242"/>
      <c r="R399" s="242"/>
      <c r="S399" s="209"/>
      <c r="T399" s="476"/>
      <c r="U399" s="245"/>
      <c r="W399" s="209"/>
      <c r="X399" s="209"/>
      <c r="Y399" s="461">
        <v>5</v>
      </c>
      <c r="Z399" s="202"/>
      <c r="AA399" s="202"/>
      <c r="AB399" s="499"/>
      <c r="AC399" s="209" t="str">
        <f>IF(B399="","",(IFERROR(VLOOKUP(B399,Projecten!A$4:W$2415,5,FALSE),"niet bekend")))</f>
        <v/>
      </c>
      <c r="AD399" s="213" t="str">
        <f t="shared" si="48"/>
        <v/>
      </c>
      <c r="AE399" s="266" t="str">
        <f>IF(B399="","",(IFERROR(VLOOKUP(B399,Projecten!A$4:W$2415,23,FALSE),"niet bekend")))</f>
        <v/>
      </c>
      <c r="AF399" s="266" t="str">
        <f>IF(B399="","",(IFERROR(VLOOKUP(B399,Projecten!A$4:W$2415,12,FALSE),"niet bekend")))</f>
        <v/>
      </c>
      <c r="AG399" s="360" t="str">
        <f t="shared" si="49"/>
        <v/>
      </c>
    </row>
    <row r="400" spans="2:33" ht="12.75" customHeight="1" x14ac:dyDescent="0.2">
      <c r="B400" s="272"/>
      <c r="C400" s="422"/>
      <c r="D400" s="641"/>
      <c r="E400" s="273"/>
      <c r="F400" s="424"/>
      <c r="G400" s="273"/>
      <c r="H400" s="273"/>
      <c r="I400" s="273"/>
      <c r="J400" s="242"/>
      <c r="K400" s="242"/>
      <c r="L400" s="242"/>
      <c r="M400" s="242"/>
      <c r="N400" s="242"/>
      <c r="O400" s="242"/>
      <c r="P400" s="242"/>
      <c r="Q400" s="242"/>
      <c r="R400" s="242"/>
      <c r="S400" s="209"/>
      <c r="T400" s="476"/>
      <c r="U400" s="245" t="str">
        <f>IF(V400&lt;=0,"",(((V400-'In Productie'!$E$1)/7)+0.6))</f>
        <v/>
      </c>
      <c r="W400" s="209"/>
      <c r="X400" s="209"/>
      <c r="Y400" s="295"/>
      <c r="Z400" s="202"/>
      <c r="AA400" s="202"/>
      <c r="AB400" s="243"/>
      <c r="AC400" s="209" t="str">
        <f>IF(B400="","",(IFERROR(VLOOKUP(B400,Projecten!A$4:W$2415,5,FALSE),"niet bekend")))</f>
        <v/>
      </c>
      <c r="AD400" s="213" t="str">
        <f t="shared" si="48"/>
        <v/>
      </c>
      <c r="AE400" s="266" t="str">
        <f>IF(B400="","",(IFERROR(VLOOKUP(B400,Projecten!A$4:W$2415,23,FALSE),"niet bekend")))</f>
        <v/>
      </c>
      <c r="AF400" s="266" t="str">
        <f>IF(B400="","",(IFERROR(VLOOKUP(B400,Projecten!A$4:W$2415,12,FALSE),"niet bekend")))</f>
        <v/>
      </c>
      <c r="AG400" s="360" t="str">
        <f t="shared" si="49"/>
        <v/>
      </c>
    </row>
    <row r="401" spans="2:33" s="312" customFormat="1" ht="12.75" customHeight="1" x14ac:dyDescent="0.2">
      <c r="B401" s="299"/>
      <c r="C401" s="406"/>
      <c r="D401" s="300"/>
      <c r="E401" s="300"/>
      <c r="F401" s="302"/>
      <c r="G401" s="300"/>
      <c r="H401" s="300"/>
      <c r="I401" s="300"/>
      <c r="J401" s="302"/>
      <c r="K401" s="302"/>
      <c r="L401" s="302"/>
      <c r="M401" s="302"/>
      <c r="N401" s="302"/>
      <c r="O401" s="302"/>
      <c r="P401" s="302"/>
      <c r="Q401" s="302"/>
      <c r="R401" s="302"/>
      <c r="S401" s="407"/>
      <c r="T401" s="407"/>
      <c r="U401" s="306"/>
      <c r="V401" s="305"/>
      <c r="W401" s="307"/>
      <c r="X401" s="307"/>
      <c r="Y401" s="307"/>
      <c r="Z401" s="298"/>
      <c r="AA401" s="308"/>
      <c r="AB401" s="410"/>
      <c r="AD401" s="311"/>
      <c r="AE401" s="311"/>
      <c r="AF401" s="311"/>
      <c r="AG401" s="412"/>
    </row>
    <row r="402" spans="2:33" s="236" customFormat="1" ht="12.75" customHeight="1" x14ac:dyDescent="0.2">
      <c r="B402" s="372"/>
      <c r="C402" s="373"/>
      <c r="D402" s="374">
        <f>SUM(G402:I402)</f>
        <v>217</v>
      </c>
      <c r="E402" s="375"/>
      <c r="F402" s="376">
        <f>SUM(F403:F414)</f>
        <v>13</v>
      </c>
      <c r="G402" s="375">
        <f>SUM(G403:G414)</f>
        <v>105</v>
      </c>
      <c r="H402" s="375">
        <f>SUM(H403:H414)</f>
        <v>76</v>
      </c>
      <c r="I402" s="375">
        <f>SUM(I403:I414)</f>
        <v>36</v>
      </c>
      <c r="J402" s="376"/>
      <c r="K402" s="376"/>
      <c r="L402" s="376"/>
      <c r="M402" s="376"/>
      <c r="N402" s="376"/>
      <c r="O402" s="376"/>
      <c r="P402" s="376"/>
      <c r="Q402" s="376"/>
      <c r="R402" s="376"/>
      <c r="S402" s="377">
        <v>4</v>
      </c>
      <c r="T402" s="377"/>
      <c r="U402" s="639"/>
      <c r="V402" s="378"/>
      <c r="W402" s="380"/>
      <c r="X402" s="380">
        <f>SUM(Y403:Y417)</f>
        <v>267.75</v>
      </c>
      <c r="Y402" s="231"/>
      <c r="Z402" s="463">
        <v>287</v>
      </c>
      <c r="AA402" s="232">
        <f>X402-Z402</f>
        <v>-19.25</v>
      </c>
      <c r="AB402" s="221"/>
      <c r="AC402" s="236" t="str">
        <f>IF(B402="","",(IFERROR(VLOOKUP(B402,Projecten!A$4:W$2415,5,FALSE),"niet bekend")))</f>
        <v/>
      </c>
      <c r="AD402" s="235">
        <f>SUM(AD403:AD418)</f>
        <v>53760</v>
      </c>
      <c r="AE402" s="235" t="str">
        <f>IF(B402="","",(IFERROR(VLOOKUP(B402,Projecten!A$4:W$2415,23,FALSE),"niet bekend")))</f>
        <v/>
      </c>
      <c r="AF402" s="235" t="str">
        <f>IF(B402="","",(IFERROR(VLOOKUP(B402,Projecten!A$4:W$2415,12,FALSE),"niet bekend")))</f>
        <v/>
      </c>
      <c r="AG402" s="384"/>
    </row>
    <row r="403" spans="2:33" ht="12.75" customHeight="1" x14ac:dyDescent="0.2">
      <c r="B403" s="617">
        <v>2016006</v>
      </c>
      <c r="C403" s="422">
        <v>120426</v>
      </c>
      <c r="D403" s="641" t="s">
        <v>591</v>
      </c>
      <c r="E403" s="273" t="s">
        <v>26</v>
      </c>
      <c r="F403" s="424">
        <v>3</v>
      </c>
      <c r="G403" s="273">
        <f>F403*9</f>
        <v>27</v>
      </c>
      <c r="H403" s="273">
        <f>F403*7</f>
        <v>21</v>
      </c>
      <c r="I403" s="273">
        <f>F403*2</f>
        <v>6</v>
      </c>
      <c r="J403" s="619" t="s">
        <v>47</v>
      </c>
      <c r="K403" s="242" t="s">
        <v>189</v>
      </c>
      <c r="L403" s="242" t="s">
        <v>189</v>
      </c>
      <c r="M403" s="242" t="s">
        <v>189</v>
      </c>
      <c r="N403" s="242" t="s">
        <v>47</v>
      </c>
      <c r="O403" s="242" t="s">
        <v>47</v>
      </c>
      <c r="P403" s="242" t="s">
        <v>47</v>
      </c>
      <c r="Q403" s="242"/>
      <c r="R403" s="242" t="s">
        <v>47</v>
      </c>
      <c r="S403" s="209"/>
      <c r="T403" s="476"/>
      <c r="U403" s="245">
        <f>IF(V403&lt;=0,"",(((V403-'In Productie'!$E$1)/7)+0.6))</f>
        <v>-81.114285714285714</v>
      </c>
      <c r="V403" s="427">
        <v>42397</v>
      </c>
      <c r="W403" s="209" t="s">
        <v>162</v>
      </c>
      <c r="X403" s="209" t="s">
        <v>598</v>
      </c>
      <c r="Y403" s="295">
        <f>F403*13</f>
        <v>39</v>
      </c>
      <c r="Z403" s="202"/>
      <c r="AA403" s="202"/>
      <c r="AB403" s="499">
        <v>42380</v>
      </c>
      <c r="AC403" s="209">
        <f>IF(B403="","",(IFERROR(VLOOKUP(B403,Projecten!A$4:W$2415,5,FALSE),"niet bekend")))</f>
        <v>10</v>
      </c>
      <c r="AD403" s="213">
        <f t="shared" ref="AD403:AD417" si="53">IF(AC403="","",(F403/AC403*AF403))</f>
        <v>8094</v>
      </c>
      <c r="AE403" s="266">
        <f>IF(B403="","",(IFERROR(VLOOKUP(B403,Projecten!A$4:W$2415,23,FALSE),"niet bekend")))</f>
        <v>26980</v>
      </c>
      <c r="AF403" s="266">
        <f>IF(B403="","",(IFERROR(VLOOKUP(B403,Projecten!A$4:W$2415,12,FALSE),"niet bekend")))</f>
        <v>26980</v>
      </c>
      <c r="AG403" s="360">
        <f t="shared" ref="AG403:AG417" si="54">IF(AD403="","",(AF403-AD403))</f>
        <v>18886</v>
      </c>
    </row>
    <row r="404" spans="2:33" ht="12.75" customHeight="1" x14ac:dyDescent="0.2">
      <c r="B404" s="617">
        <v>2015213</v>
      </c>
      <c r="C404" s="386">
        <v>120444</v>
      </c>
      <c r="D404" s="641" t="s">
        <v>556</v>
      </c>
      <c r="E404" s="273" t="s">
        <v>26</v>
      </c>
      <c r="F404" s="424">
        <v>1</v>
      </c>
      <c r="G404" s="273">
        <v>10</v>
      </c>
      <c r="H404" s="273">
        <v>6</v>
      </c>
      <c r="I404" s="273">
        <v>4</v>
      </c>
      <c r="J404" s="619" t="s">
        <v>47</v>
      </c>
      <c r="K404" s="242" t="s">
        <v>189</v>
      </c>
      <c r="L404" s="242" t="s">
        <v>189</v>
      </c>
      <c r="M404" s="242" t="s">
        <v>189</v>
      </c>
      <c r="N404" s="242" t="s">
        <v>47</v>
      </c>
      <c r="O404" s="242" t="s">
        <v>47</v>
      </c>
      <c r="P404" s="242" t="s">
        <v>47</v>
      </c>
      <c r="Q404" s="242"/>
      <c r="R404" s="242" t="s">
        <v>47</v>
      </c>
      <c r="S404" s="209"/>
      <c r="T404" s="476"/>
      <c r="U404" s="245">
        <f>IF(V404&lt;=0,"",(((V404-'In Productie'!$E$1)/7)+0.6))</f>
        <v>-81.114285714285714</v>
      </c>
      <c r="V404" s="427">
        <v>42397</v>
      </c>
      <c r="W404" s="209" t="s">
        <v>162</v>
      </c>
      <c r="X404" s="209"/>
      <c r="Y404" s="295">
        <v>23</v>
      </c>
      <c r="Z404" s="202"/>
      <c r="AA404" s="202"/>
      <c r="AB404" s="243"/>
      <c r="AC404" s="209">
        <f>IF(B404="","",(IFERROR(VLOOKUP(B404,Projecten!A$4:W$2415,5,FALSE),"niet bekend")))</f>
        <v>1</v>
      </c>
      <c r="AD404" s="213">
        <f t="shared" si="53"/>
        <v>3927</v>
      </c>
      <c r="AE404" s="266">
        <f>IF(B404="","",(IFERROR(VLOOKUP(B404,Projecten!A$4:W$2415,23,FALSE),"niet bekend")))</f>
        <v>3927</v>
      </c>
      <c r="AF404" s="266">
        <f>IF(B404="","",(IFERROR(VLOOKUP(B404,Projecten!A$4:W$2415,12,FALSE),"niet bekend")))</f>
        <v>3927</v>
      </c>
      <c r="AG404" s="360">
        <f t="shared" si="54"/>
        <v>0</v>
      </c>
    </row>
    <row r="405" spans="2:33" ht="12.75" customHeight="1" x14ac:dyDescent="0.2">
      <c r="B405" s="617">
        <v>2015214</v>
      </c>
      <c r="C405" s="386">
        <v>120444</v>
      </c>
      <c r="D405" s="641" t="s">
        <v>557</v>
      </c>
      <c r="E405" s="273" t="s">
        <v>26</v>
      </c>
      <c r="F405" s="424">
        <v>1</v>
      </c>
      <c r="G405" s="273">
        <v>10</v>
      </c>
      <c r="H405" s="273">
        <v>6</v>
      </c>
      <c r="I405" s="273">
        <v>4</v>
      </c>
      <c r="J405" s="619" t="s">
        <v>47</v>
      </c>
      <c r="K405" s="242" t="s">
        <v>189</v>
      </c>
      <c r="L405" s="242" t="s">
        <v>189</v>
      </c>
      <c r="M405" s="242" t="s">
        <v>189</v>
      </c>
      <c r="N405" s="242" t="s">
        <v>47</v>
      </c>
      <c r="O405" s="242" t="s">
        <v>47</v>
      </c>
      <c r="P405" s="242" t="s">
        <v>47</v>
      </c>
      <c r="Q405" s="242"/>
      <c r="R405" s="242" t="s">
        <v>47</v>
      </c>
      <c r="S405" s="209"/>
      <c r="T405" s="476"/>
      <c r="U405" s="245">
        <f>IF(V405&lt;=0,"",(((V405-'In Productie'!$E$1)/7)+0.6))</f>
        <v>-81.114285714285714</v>
      </c>
      <c r="V405" s="427">
        <v>42397</v>
      </c>
      <c r="W405" s="209" t="s">
        <v>162</v>
      </c>
      <c r="X405" s="209"/>
      <c r="Y405" s="295">
        <v>23</v>
      </c>
      <c r="Z405" s="202"/>
      <c r="AA405" s="202"/>
      <c r="AB405" s="243"/>
      <c r="AC405" s="209">
        <f>IF(B405="","",(IFERROR(VLOOKUP(B405,Projecten!A$4:W$2415,5,FALSE),"niet bekend")))</f>
        <v>1</v>
      </c>
      <c r="AD405" s="213">
        <f t="shared" si="53"/>
        <v>3927</v>
      </c>
      <c r="AE405" s="266">
        <f>IF(B405="","",(IFERROR(VLOOKUP(B405,Projecten!A$4:W$2415,23,FALSE),"niet bekend")))</f>
        <v>3927</v>
      </c>
      <c r="AF405" s="266">
        <f>IF(B405="","",(IFERROR(VLOOKUP(B405,Projecten!A$4:W$2415,12,FALSE),"niet bekend")))</f>
        <v>3927</v>
      </c>
      <c r="AG405" s="360">
        <f t="shared" si="54"/>
        <v>0</v>
      </c>
    </row>
    <row r="406" spans="2:33" ht="12.75" customHeight="1" x14ac:dyDescent="0.2">
      <c r="B406" s="617">
        <v>2015215</v>
      </c>
      <c r="C406" s="386">
        <v>120444</v>
      </c>
      <c r="D406" s="641" t="s">
        <v>558</v>
      </c>
      <c r="E406" s="273" t="s">
        <v>26</v>
      </c>
      <c r="F406" s="424">
        <v>1</v>
      </c>
      <c r="G406" s="273">
        <v>10</v>
      </c>
      <c r="H406" s="273">
        <v>6</v>
      </c>
      <c r="I406" s="273">
        <v>4</v>
      </c>
      <c r="J406" s="619" t="s">
        <v>47</v>
      </c>
      <c r="K406" s="242" t="s">
        <v>189</v>
      </c>
      <c r="L406" s="242" t="s">
        <v>189</v>
      </c>
      <c r="M406" s="242" t="s">
        <v>189</v>
      </c>
      <c r="N406" s="242" t="s">
        <v>47</v>
      </c>
      <c r="O406" s="242" t="s">
        <v>47</v>
      </c>
      <c r="P406" s="242" t="s">
        <v>47</v>
      </c>
      <c r="Q406" s="242"/>
      <c r="R406" s="242" t="s">
        <v>47</v>
      </c>
      <c r="S406" s="209"/>
      <c r="T406" s="476"/>
      <c r="U406" s="245">
        <f>IF(V406&lt;=0,"",(((V406-'In Productie'!$E$1)/7)+0.6))</f>
        <v>-81.114285714285714</v>
      </c>
      <c r="V406" s="427">
        <v>42397</v>
      </c>
      <c r="W406" s="209" t="s">
        <v>162</v>
      </c>
      <c r="X406" s="209"/>
      <c r="Y406" s="295">
        <v>23</v>
      </c>
      <c r="Z406" s="202"/>
      <c r="AA406" s="202"/>
      <c r="AB406" s="243"/>
      <c r="AC406" s="209">
        <f>IF(B406="","",(IFERROR(VLOOKUP(B406,Projecten!A$4:W$2415,5,FALSE),"niet bekend")))</f>
        <v>1</v>
      </c>
      <c r="AD406" s="213">
        <f t="shared" si="53"/>
        <v>3927</v>
      </c>
      <c r="AE406" s="266">
        <f>IF(B406="","",(IFERROR(VLOOKUP(B406,Projecten!A$4:W$2415,23,FALSE),"niet bekend")))</f>
        <v>3927</v>
      </c>
      <c r="AF406" s="266">
        <f>IF(B406="","",(IFERROR(VLOOKUP(B406,Projecten!A$4:W$2415,12,FALSE),"niet bekend")))</f>
        <v>3927</v>
      </c>
      <c r="AG406" s="360">
        <f t="shared" si="54"/>
        <v>0</v>
      </c>
    </row>
    <row r="407" spans="2:33" ht="12.75" customHeight="1" x14ac:dyDescent="0.2">
      <c r="B407" s="617">
        <v>2015216</v>
      </c>
      <c r="C407" s="386">
        <v>120444</v>
      </c>
      <c r="D407" s="641" t="s">
        <v>559</v>
      </c>
      <c r="E407" s="273" t="s">
        <v>26</v>
      </c>
      <c r="F407" s="424">
        <v>1</v>
      </c>
      <c r="G407" s="273">
        <v>10</v>
      </c>
      <c r="H407" s="273">
        <v>6</v>
      </c>
      <c r="I407" s="273">
        <v>4</v>
      </c>
      <c r="J407" s="619" t="s">
        <v>47</v>
      </c>
      <c r="K407" s="242" t="s">
        <v>189</v>
      </c>
      <c r="L407" s="242" t="s">
        <v>189</v>
      </c>
      <c r="M407" s="242" t="s">
        <v>189</v>
      </c>
      <c r="N407" s="242" t="s">
        <v>47</v>
      </c>
      <c r="O407" s="242" t="s">
        <v>47</v>
      </c>
      <c r="P407" s="242" t="s">
        <v>47</v>
      </c>
      <c r="Q407" s="242"/>
      <c r="R407" s="242" t="s">
        <v>47</v>
      </c>
      <c r="S407" s="209"/>
      <c r="T407" s="476"/>
      <c r="U407" s="245">
        <f>IF(V407&lt;=0,"",(((V407-'In Productie'!$E$1)/7)+0.6))</f>
        <v>-81.114285714285714</v>
      </c>
      <c r="V407" s="427">
        <v>42397</v>
      </c>
      <c r="W407" s="209" t="s">
        <v>162</v>
      </c>
      <c r="X407" s="209"/>
      <c r="Y407" s="295">
        <v>23</v>
      </c>
      <c r="Z407" s="202"/>
      <c r="AA407" s="202"/>
      <c r="AB407" s="243"/>
      <c r="AC407" s="209">
        <f>IF(B407="","",(IFERROR(VLOOKUP(B407,Projecten!A$4:W$2415,5,FALSE),"niet bekend")))</f>
        <v>1</v>
      </c>
      <c r="AD407" s="213">
        <f t="shared" si="53"/>
        <v>3927</v>
      </c>
      <c r="AE407" s="266">
        <f>IF(B407="","",(IFERROR(VLOOKUP(B407,Projecten!A$4:W$2415,23,FALSE),"niet bekend")))</f>
        <v>3927</v>
      </c>
      <c r="AF407" s="266">
        <f>IF(B407="","",(IFERROR(VLOOKUP(B407,Projecten!A$4:W$2415,12,FALSE),"niet bekend")))</f>
        <v>3927</v>
      </c>
      <c r="AG407" s="360">
        <f t="shared" si="54"/>
        <v>0</v>
      </c>
    </row>
    <row r="408" spans="2:33" ht="12.75" customHeight="1" x14ac:dyDescent="0.2">
      <c r="B408" s="642">
        <v>2015217</v>
      </c>
      <c r="C408" s="386">
        <v>120444</v>
      </c>
      <c r="D408" s="643" t="s">
        <v>560</v>
      </c>
      <c r="E408" s="644" t="s">
        <v>26</v>
      </c>
      <c r="F408" s="645">
        <v>1</v>
      </c>
      <c r="G408" s="519">
        <v>10</v>
      </c>
      <c r="H408" s="519">
        <v>6</v>
      </c>
      <c r="I408" s="519">
        <v>4</v>
      </c>
      <c r="J408" s="622" t="s">
        <v>47</v>
      </c>
      <c r="K408" s="242" t="s">
        <v>189</v>
      </c>
      <c r="L408" s="242" t="s">
        <v>189</v>
      </c>
      <c r="M408" s="242" t="s">
        <v>189</v>
      </c>
      <c r="N408" s="242" t="s">
        <v>47</v>
      </c>
      <c r="O408" s="242" t="s">
        <v>47</v>
      </c>
      <c r="P408" s="242" t="s">
        <v>47</v>
      </c>
      <c r="Q408" s="242"/>
      <c r="R408" s="242" t="s">
        <v>47</v>
      </c>
      <c r="S408" s="209" t="s">
        <v>115</v>
      </c>
      <c r="T408" s="476"/>
      <c r="U408" s="245">
        <f>IF(V408&lt;=0,"",(((V408-'In Productie'!$E$1)/7)+0.6))</f>
        <v>-80.114285714285714</v>
      </c>
      <c r="V408" s="427">
        <v>42404</v>
      </c>
      <c r="W408" s="209" t="s">
        <v>162</v>
      </c>
      <c r="X408" s="209"/>
      <c r="Y408" s="295">
        <v>23</v>
      </c>
      <c r="Z408" s="477"/>
      <c r="AA408" s="478"/>
      <c r="AB408" s="243"/>
      <c r="AC408" s="209">
        <f>IF(B408="","",(IFERROR(VLOOKUP(B408,Projecten!A$4:W$2415,5,FALSE),"niet bekend")))</f>
        <v>1</v>
      </c>
      <c r="AD408" s="213">
        <f t="shared" si="53"/>
        <v>3927</v>
      </c>
      <c r="AE408" s="266">
        <f>IF(B408="","",(IFERROR(VLOOKUP(B408,Projecten!A$4:W$2415,23,FALSE),"niet bekend")))</f>
        <v>3927</v>
      </c>
      <c r="AF408" s="266">
        <f>IF(B408="","",(IFERROR(VLOOKUP(B408,Projecten!A$4:W$2415,12,FALSE),"niet bekend")))</f>
        <v>3927</v>
      </c>
      <c r="AG408" s="360">
        <f t="shared" si="54"/>
        <v>0</v>
      </c>
    </row>
    <row r="409" spans="2:33" x14ac:dyDescent="0.2">
      <c r="B409" s="209"/>
      <c r="AC409" s="209" t="str">
        <f>IF(B409="","",(IFERROR(VLOOKUP(B409,Projecten!A$4:W$2415,5,FALSE),"niet bekend")))</f>
        <v/>
      </c>
      <c r="AD409" s="213" t="str">
        <f t="shared" si="53"/>
        <v/>
      </c>
      <c r="AE409" s="266" t="str">
        <f>IF(B409="","",(IFERROR(VLOOKUP(B409,Projecten!A$4:W$2415,23,FALSE),"niet bekend")))</f>
        <v/>
      </c>
      <c r="AF409" s="266" t="str">
        <f>IF(B409="","",(IFERROR(VLOOKUP(B409,Projecten!A$4:W$2415,12,FALSE),"niet bekend")))</f>
        <v/>
      </c>
      <c r="AG409" s="360" t="str">
        <f t="shared" si="54"/>
        <v/>
      </c>
    </row>
    <row r="410" spans="2:33" ht="12.75" customHeight="1" x14ac:dyDescent="0.2">
      <c r="B410" s="617">
        <v>2015204</v>
      </c>
      <c r="C410" s="422" t="s">
        <v>608</v>
      </c>
      <c r="D410" s="273" t="s">
        <v>622</v>
      </c>
      <c r="E410" s="273" t="s">
        <v>26</v>
      </c>
      <c r="F410" s="424">
        <v>1</v>
      </c>
      <c r="G410" s="273">
        <v>8</v>
      </c>
      <c r="H410" s="273">
        <v>5</v>
      </c>
      <c r="I410" s="273">
        <v>2</v>
      </c>
      <c r="J410" s="618" t="s">
        <v>47</v>
      </c>
      <c r="K410" s="618" t="s">
        <v>47</v>
      </c>
      <c r="L410" s="486" t="s">
        <v>189</v>
      </c>
      <c r="M410" s="486" t="s">
        <v>189</v>
      </c>
      <c r="N410" s="242" t="s">
        <v>47</v>
      </c>
      <c r="O410" s="242" t="s">
        <v>47</v>
      </c>
      <c r="P410" s="242" t="s">
        <v>47</v>
      </c>
      <c r="Q410" s="242"/>
      <c r="R410" s="242" t="s">
        <v>47</v>
      </c>
      <c r="S410" s="209"/>
      <c r="T410" s="476"/>
      <c r="U410" s="245">
        <f>IF(V410&lt;=0,"",(((V410-'In Productie'!$E$1)/7)+0.6))</f>
        <v>-81.971428571428575</v>
      </c>
      <c r="V410" s="427">
        <v>42391</v>
      </c>
      <c r="W410" s="209" t="s">
        <v>162</v>
      </c>
      <c r="X410" s="434" t="s">
        <v>627</v>
      </c>
      <c r="Y410" s="248">
        <v>23</v>
      </c>
      <c r="Z410" s="202"/>
      <c r="AA410" s="202"/>
      <c r="AB410" s="243"/>
      <c r="AC410" s="209">
        <f>IF(B410="","",(IFERROR(VLOOKUP(B410,Projecten!A$4:W$2415,5,FALSE),"niet bekend")))</f>
        <v>1</v>
      </c>
      <c r="AD410" s="213">
        <f t="shared" si="53"/>
        <v>5027</v>
      </c>
      <c r="AE410" s="266">
        <f>IF(B410="","",(IFERROR(VLOOKUP(B410,Projecten!A$4:W$2415,23,FALSE),"niet bekend")))</f>
        <v>5027</v>
      </c>
      <c r="AF410" s="266">
        <f>IF(B410="","",(IFERROR(VLOOKUP(B410,Projecten!A$4:W$2415,12,FALSE),"niet bekend")))</f>
        <v>5027</v>
      </c>
      <c r="AG410" s="360">
        <f t="shared" si="54"/>
        <v>0</v>
      </c>
    </row>
    <row r="411" spans="2:33" ht="12.75" customHeight="1" x14ac:dyDescent="0.2">
      <c r="B411" s="617">
        <v>2015205</v>
      </c>
      <c r="C411" s="422" t="s">
        <v>629</v>
      </c>
      <c r="D411" s="273" t="s">
        <v>623</v>
      </c>
      <c r="E411" s="273" t="s">
        <v>26</v>
      </c>
      <c r="F411" s="424">
        <v>1</v>
      </c>
      <c r="G411" s="273">
        <v>5</v>
      </c>
      <c r="H411" s="273">
        <v>5</v>
      </c>
      <c r="I411" s="273">
        <v>2</v>
      </c>
      <c r="J411" s="618" t="s">
        <v>47</v>
      </c>
      <c r="K411" s="618" t="s">
        <v>47</v>
      </c>
      <c r="L411" s="486" t="s">
        <v>189</v>
      </c>
      <c r="M411" s="486" t="s">
        <v>189</v>
      </c>
      <c r="N411" s="242" t="s">
        <v>47</v>
      </c>
      <c r="O411" s="242" t="s">
        <v>47</v>
      </c>
      <c r="P411" s="242" t="s">
        <v>47</v>
      </c>
      <c r="Q411" s="242"/>
      <c r="R411" s="242" t="s">
        <v>47</v>
      </c>
      <c r="S411" s="209"/>
      <c r="T411" s="476"/>
      <c r="U411" s="245">
        <f>IF(V411&lt;=0,"",(((V411-'In Productie'!$E$1)/7)+0.6))</f>
        <v>-81.542857142857144</v>
      </c>
      <c r="V411" s="427">
        <v>42394</v>
      </c>
      <c r="W411" s="209" t="s">
        <v>162</v>
      </c>
      <c r="X411" s="297" t="s">
        <v>650</v>
      </c>
      <c r="Y411" s="248">
        <v>20</v>
      </c>
      <c r="Z411" s="202"/>
      <c r="AA411" s="202"/>
      <c r="AB411" s="243"/>
      <c r="AC411" s="209">
        <f>IF(B411="","",(IFERROR(VLOOKUP(B411,Projecten!A$4:W$2415,5,FALSE),"niet bekend")))</f>
        <v>1</v>
      </c>
      <c r="AD411" s="213">
        <f t="shared" si="53"/>
        <v>5251</v>
      </c>
      <c r="AE411" s="266">
        <f>IF(B411="","",(IFERROR(VLOOKUP(B411,Projecten!A$4:W$2415,23,FALSE),"niet bekend")))</f>
        <v>5251</v>
      </c>
      <c r="AF411" s="266">
        <f>IF(B411="","",(IFERROR(VLOOKUP(B411,Projecten!A$4:W$2415,12,FALSE),"niet bekend")))</f>
        <v>5251</v>
      </c>
      <c r="AG411" s="360">
        <f t="shared" si="54"/>
        <v>0</v>
      </c>
    </row>
    <row r="412" spans="2:33" ht="12.75" customHeight="1" x14ac:dyDescent="0.2">
      <c r="B412" s="617">
        <v>2015206</v>
      </c>
      <c r="C412" s="422" t="s">
        <v>629</v>
      </c>
      <c r="D412" s="273" t="s">
        <v>624</v>
      </c>
      <c r="E412" s="273" t="s">
        <v>26</v>
      </c>
      <c r="F412" s="424">
        <v>1</v>
      </c>
      <c r="G412" s="273">
        <v>5</v>
      </c>
      <c r="H412" s="273">
        <v>5</v>
      </c>
      <c r="I412" s="273">
        <v>2</v>
      </c>
      <c r="J412" s="618" t="s">
        <v>47</v>
      </c>
      <c r="K412" s="618" t="s">
        <v>47</v>
      </c>
      <c r="L412" s="486" t="s">
        <v>189</v>
      </c>
      <c r="M412" s="486" t="s">
        <v>189</v>
      </c>
      <c r="N412" s="242" t="s">
        <v>47</v>
      </c>
      <c r="O412" s="242" t="s">
        <v>47</v>
      </c>
      <c r="P412" s="242" t="s">
        <v>47</v>
      </c>
      <c r="Q412" s="242"/>
      <c r="R412" s="242" t="s">
        <v>47</v>
      </c>
      <c r="S412" s="209"/>
      <c r="T412" s="476"/>
      <c r="U412" s="245">
        <f>IF(V412&lt;=0,"",(((V412-'In Productie'!$E$1)/7)+0.6))</f>
        <v>-81.257142857142867</v>
      </c>
      <c r="V412" s="427">
        <v>42396</v>
      </c>
      <c r="W412" s="209" t="s">
        <v>162</v>
      </c>
      <c r="X412" s="297" t="s">
        <v>650</v>
      </c>
      <c r="Y412" s="248">
        <v>20</v>
      </c>
      <c r="Z412" s="202"/>
      <c r="AA412" s="202"/>
      <c r="AB412" s="243"/>
      <c r="AC412" s="209">
        <f>IF(B412="","",(IFERROR(VLOOKUP(B412,Projecten!A$4:W$2415,5,FALSE),"niet bekend")))</f>
        <v>1</v>
      </c>
      <c r="AD412" s="213">
        <f t="shared" si="53"/>
        <v>5251</v>
      </c>
      <c r="AE412" s="266">
        <f>IF(B412="","",(IFERROR(VLOOKUP(B412,Projecten!A$4:W$2415,23,FALSE),"niet bekend")))</f>
        <v>5251</v>
      </c>
      <c r="AF412" s="266">
        <f>IF(B412="","",(IFERROR(VLOOKUP(B412,Projecten!A$4:W$2415,12,FALSE),"niet bekend")))</f>
        <v>5251</v>
      </c>
      <c r="AG412" s="360">
        <f t="shared" si="54"/>
        <v>0</v>
      </c>
    </row>
    <row r="413" spans="2:33" ht="12.75" customHeight="1" x14ac:dyDescent="0.2">
      <c r="B413" s="617">
        <v>2015207</v>
      </c>
      <c r="C413" s="422" t="s">
        <v>629</v>
      </c>
      <c r="D413" s="273" t="s">
        <v>579</v>
      </c>
      <c r="E413" s="273" t="s">
        <v>26</v>
      </c>
      <c r="F413" s="424">
        <v>1</v>
      </c>
      <c r="G413" s="273">
        <v>5</v>
      </c>
      <c r="H413" s="273">
        <v>5</v>
      </c>
      <c r="I413" s="273">
        <v>2</v>
      </c>
      <c r="J413" s="618" t="s">
        <v>47</v>
      </c>
      <c r="K413" s="618" t="s">
        <v>47</v>
      </c>
      <c r="L413" s="486" t="s">
        <v>189</v>
      </c>
      <c r="M413" s="486" t="s">
        <v>189</v>
      </c>
      <c r="N413" s="486" t="s">
        <v>47</v>
      </c>
      <c r="O413" s="486" t="s">
        <v>47</v>
      </c>
      <c r="P413" s="486" t="s">
        <v>47</v>
      </c>
      <c r="Q413" s="486"/>
      <c r="R413" s="486" t="s">
        <v>47</v>
      </c>
      <c r="S413" s="209"/>
      <c r="T413" s="476"/>
      <c r="U413" s="245">
        <f>IF(V413&lt;=0,"",(((V413-'In Productie'!$E$1)/7)+0.6))</f>
        <v>-80.971428571428575</v>
      </c>
      <c r="V413" s="427">
        <v>42398</v>
      </c>
      <c r="W413" s="209" t="s">
        <v>162</v>
      </c>
      <c r="X413" s="297" t="s">
        <v>650</v>
      </c>
      <c r="Y413" s="295">
        <v>20</v>
      </c>
      <c r="Z413" s="202"/>
      <c r="AA413" s="202"/>
      <c r="AB413" s="243"/>
      <c r="AC413" s="209">
        <f>IF(B413="","",(IFERROR(VLOOKUP(B413,Projecten!A$4:W$2415,5,FALSE),"niet bekend")))</f>
        <v>1</v>
      </c>
      <c r="AD413" s="213">
        <f t="shared" si="53"/>
        <v>5251</v>
      </c>
      <c r="AE413" s="266">
        <f>IF(B413="","",(IFERROR(VLOOKUP(B413,Projecten!A$4:W$2415,23,FALSE),"niet bekend")))</f>
        <v>5251</v>
      </c>
      <c r="AF413" s="266">
        <f>IF(B413="","",(IFERROR(VLOOKUP(B413,Projecten!A$4:W$2415,12,FALSE),"niet bekend")))</f>
        <v>5251</v>
      </c>
      <c r="AG413" s="360">
        <f t="shared" si="54"/>
        <v>0</v>
      </c>
    </row>
    <row r="414" spans="2:33" ht="12.75" customHeight="1" x14ac:dyDescent="0.2">
      <c r="B414" s="617">
        <v>2015208</v>
      </c>
      <c r="C414" s="422" t="s">
        <v>629</v>
      </c>
      <c r="D414" s="273" t="s">
        <v>580</v>
      </c>
      <c r="E414" s="273" t="s">
        <v>26</v>
      </c>
      <c r="F414" s="424">
        <v>1</v>
      </c>
      <c r="G414" s="273">
        <v>5</v>
      </c>
      <c r="H414" s="273">
        <v>5</v>
      </c>
      <c r="I414" s="273">
        <v>2</v>
      </c>
      <c r="J414" s="618" t="s">
        <v>47</v>
      </c>
      <c r="K414" s="618" t="s">
        <v>47</v>
      </c>
      <c r="L414" s="486" t="s">
        <v>189</v>
      </c>
      <c r="M414" s="486" t="s">
        <v>189</v>
      </c>
      <c r="N414" s="486" t="s">
        <v>47</v>
      </c>
      <c r="O414" s="486" t="s">
        <v>47</v>
      </c>
      <c r="P414" s="486" t="s">
        <v>47</v>
      </c>
      <c r="Q414" s="486"/>
      <c r="R414" s="486" t="s">
        <v>47</v>
      </c>
      <c r="S414" s="209"/>
      <c r="T414" s="476"/>
      <c r="U414" s="245">
        <f>IF(V414&lt;=0,"",(((V414-'In Productie'!$E$1)/7)+0.6))</f>
        <v>-80.542857142857144</v>
      </c>
      <c r="V414" s="427">
        <v>42401</v>
      </c>
      <c r="W414" s="209" t="s">
        <v>162</v>
      </c>
      <c r="X414" s="297" t="s">
        <v>650</v>
      </c>
      <c r="Y414" s="295">
        <v>20</v>
      </c>
      <c r="Z414" s="202"/>
      <c r="AA414" s="489"/>
      <c r="AB414" s="243"/>
      <c r="AC414" s="209">
        <f>IF(B414="","",(IFERROR(VLOOKUP(B414,Projecten!A$4:W$2415,5,FALSE),"niet bekend")))</f>
        <v>1</v>
      </c>
      <c r="AD414" s="213">
        <f t="shared" si="53"/>
        <v>5251</v>
      </c>
      <c r="AE414" s="266">
        <f>IF(B414="","",(IFERROR(VLOOKUP(B414,Projecten!A$4:W$2415,23,FALSE),"niet bekend")))</f>
        <v>5251</v>
      </c>
      <c r="AF414" s="266">
        <f>IF(B414="","",(IFERROR(VLOOKUP(B414,Projecten!A$4:W$2415,12,FALSE),"niet bekend")))</f>
        <v>5251</v>
      </c>
      <c r="AG414" s="360">
        <f t="shared" si="54"/>
        <v>0</v>
      </c>
    </row>
    <row r="415" spans="2:33" ht="12.75" customHeight="1" x14ac:dyDescent="0.2">
      <c r="B415" s="272"/>
      <c r="C415" s="422"/>
      <c r="D415" s="429" t="s">
        <v>631</v>
      </c>
      <c r="E415" s="273"/>
      <c r="F415" s="424"/>
      <c r="G415" s="273"/>
      <c r="H415" s="273"/>
      <c r="I415" s="273"/>
      <c r="J415" s="618"/>
      <c r="K415" s="618"/>
      <c r="L415" s="486"/>
      <c r="M415" s="486"/>
      <c r="N415" s="486"/>
      <c r="O415" s="486"/>
      <c r="P415" s="486"/>
      <c r="Q415" s="486"/>
      <c r="R415" s="486"/>
      <c r="S415" s="209"/>
      <c r="T415" s="476"/>
      <c r="U415" s="245"/>
      <c r="W415" s="209"/>
      <c r="X415" s="297"/>
      <c r="Y415" s="461">
        <v>3</v>
      </c>
      <c r="Z415" s="202"/>
      <c r="AA415" s="489"/>
      <c r="AB415" s="243"/>
      <c r="AC415" s="209" t="str">
        <f>IF(B415="","",(IFERROR(VLOOKUP(B415,Projecten!A$4:W$2415,5,FALSE),"niet bekend")))</f>
        <v/>
      </c>
      <c r="AD415" s="213" t="str">
        <f t="shared" si="53"/>
        <v/>
      </c>
      <c r="AE415" s="266" t="str">
        <f>IF(B415="","",(IFERROR(VLOOKUP(B415,Projecten!A$4:W$2415,23,FALSE),"niet bekend")))</f>
        <v/>
      </c>
      <c r="AF415" s="266" t="str">
        <f>IF(B415="","",(IFERROR(VLOOKUP(B415,Projecten!A$4:W$2415,12,FALSE),"niet bekend")))</f>
        <v/>
      </c>
      <c r="AG415" s="360" t="str">
        <f t="shared" si="54"/>
        <v/>
      </c>
    </row>
    <row r="416" spans="2:33" ht="12.75" customHeight="1" x14ac:dyDescent="0.2">
      <c r="B416" s="272"/>
      <c r="C416" s="422"/>
      <c r="D416" s="429" t="s">
        <v>615</v>
      </c>
      <c r="E416" s="273"/>
      <c r="F416" s="424"/>
      <c r="G416" s="273"/>
      <c r="H416" s="273"/>
      <c r="I416" s="273"/>
      <c r="J416" s="618"/>
      <c r="K416" s="618"/>
      <c r="L416" s="486"/>
      <c r="M416" s="486"/>
      <c r="N416" s="486"/>
      <c r="O416" s="486"/>
      <c r="P416" s="486"/>
      <c r="Q416" s="486"/>
      <c r="R416" s="486"/>
      <c r="S416" s="209"/>
      <c r="T416" s="476"/>
      <c r="U416" s="245"/>
      <c r="W416" s="209"/>
      <c r="X416" s="297"/>
      <c r="Y416" s="461">
        <v>5.25</v>
      </c>
      <c r="Z416" s="202"/>
      <c r="AA416" s="489"/>
      <c r="AB416" s="243"/>
      <c r="AC416" s="209" t="str">
        <f>IF(B416="","",(IFERROR(VLOOKUP(B416,Projecten!A$4:W$2415,5,FALSE),"niet bekend")))</f>
        <v/>
      </c>
      <c r="AD416" s="213" t="str">
        <f t="shared" si="53"/>
        <v/>
      </c>
      <c r="AE416" s="266" t="str">
        <f>IF(B416="","",(IFERROR(VLOOKUP(B416,Projecten!A$4:W$2415,23,FALSE),"niet bekend")))</f>
        <v/>
      </c>
      <c r="AF416" s="266" t="str">
        <f>IF(B416="","",(IFERROR(VLOOKUP(B416,Projecten!A$4:W$2415,12,FALSE),"niet bekend")))</f>
        <v/>
      </c>
      <c r="AG416" s="360" t="str">
        <f t="shared" si="54"/>
        <v/>
      </c>
    </row>
    <row r="417" spans="2:33" ht="12.75" customHeight="1" x14ac:dyDescent="0.2">
      <c r="B417" s="272"/>
      <c r="C417" s="422"/>
      <c r="D417" s="429" t="s">
        <v>651</v>
      </c>
      <c r="E417" s="273"/>
      <c r="F417" s="424"/>
      <c r="G417" s="273"/>
      <c r="H417" s="273"/>
      <c r="I417" s="273"/>
      <c r="J417" s="618"/>
      <c r="K417" s="618"/>
      <c r="L417" s="486"/>
      <c r="M417" s="486"/>
      <c r="N417" s="486"/>
      <c r="O417" s="486"/>
      <c r="P417" s="486"/>
      <c r="Q417" s="486"/>
      <c r="R417" s="486"/>
      <c r="S417" s="209"/>
      <c r="T417" s="476"/>
      <c r="U417" s="245"/>
      <c r="W417" s="209"/>
      <c r="X417" s="297"/>
      <c r="Y417" s="461">
        <v>2.5</v>
      </c>
      <c r="Z417" s="202"/>
      <c r="AA417" s="489"/>
      <c r="AB417" s="243"/>
      <c r="AC417" s="209" t="str">
        <f>IF(B417="","",(IFERROR(VLOOKUP(B417,Projecten!A$4:W$2415,5,FALSE),"niet bekend")))</f>
        <v/>
      </c>
      <c r="AD417" s="213" t="str">
        <f t="shared" si="53"/>
        <v/>
      </c>
      <c r="AE417" s="266" t="str">
        <f>IF(B417="","",(IFERROR(VLOOKUP(B417,Projecten!A$4:W$2415,23,FALSE),"niet bekend")))</f>
        <v/>
      </c>
      <c r="AF417" s="266" t="str">
        <f>IF(B417="","",(IFERROR(VLOOKUP(B417,Projecten!A$4:W$2415,12,FALSE),"niet bekend")))</f>
        <v/>
      </c>
      <c r="AG417" s="360" t="str">
        <f t="shared" si="54"/>
        <v/>
      </c>
    </row>
    <row r="418" spans="2:33" s="312" customFormat="1" ht="12.75" customHeight="1" x14ac:dyDescent="0.2">
      <c r="B418" s="299"/>
      <c r="C418" s="406"/>
      <c r="D418" s="300"/>
      <c r="E418" s="300"/>
      <c r="F418" s="302"/>
      <c r="G418" s="300"/>
      <c r="H418" s="300"/>
      <c r="I418" s="300"/>
      <c r="J418" s="302"/>
      <c r="K418" s="302"/>
      <c r="L418" s="302"/>
      <c r="M418" s="302"/>
      <c r="N418" s="302"/>
      <c r="O418" s="302"/>
      <c r="P418" s="302"/>
      <c r="Q418" s="302"/>
      <c r="R418" s="302"/>
      <c r="S418" s="407"/>
      <c r="T418" s="407"/>
      <c r="U418" s="306"/>
      <c r="V418" s="305"/>
      <c r="W418" s="307"/>
      <c r="X418" s="307"/>
      <c r="Y418" s="307"/>
      <c r="Z418" s="298"/>
      <c r="AA418" s="308"/>
      <c r="AB418" s="410"/>
      <c r="AD418" s="311"/>
      <c r="AE418" s="311"/>
      <c r="AF418" s="311"/>
      <c r="AG418" s="412"/>
    </row>
    <row r="419" spans="2:33" s="236" customFormat="1" x14ac:dyDescent="0.2">
      <c r="B419" s="372"/>
      <c r="C419" s="373"/>
      <c r="D419" s="374">
        <f>SUM(G419:I419)</f>
        <v>360</v>
      </c>
      <c r="E419" s="375"/>
      <c r="F419" s="376">
        <f>SUM(F420:F437)</f>
        <v>21</v>
      </c>
      <c r="G419" s="375">
        <f>SUM(G420:G437)</f>
        <v>181</v>
      </c>
      <c r="H419" s="375">
        <f>SUM(H420:H437)</f>
        <v>135</v>
      </c>
      <c r="I419" s="375">
        <f>SUM(I420:I437)</f>
        <v>44</v>
      </c>
      <c r="J419" s="376"/>
      <c r="K419" s="376"/>
      <c r="L419" s="376"/>
      <c r="M419" s="376"/>
      <c r="N419" s="376"/>
      <c r="O419" s="376"/>
      <c r="P419" s="376"/>
      <c r="Q419" s="376"/>
      <c r="R419" s="376"/>
      <c r="S419" s="445">
        <v>5</v>
      </c>
      <c r="T419" s="445"/>
      <c r="U419" s="639"/>
      <c r="V419" s="447"/>
      <c r="W419" s="646"/>
      <c r="X419" s="646">
        <f>SUM(Y419:Y437)</f>
        <v>347.75</v>
      </c>
      <c r="Y419" s="231"/>
      <c r="Z419" s="231">
        <v>287</v>
      </c>
      <c r="AA419" s="383">
        <f>X419-Z419</f>
        <v>60.75</v>
      </c>
      <c r="AB419" s="647"/>
      <c r="AC419" s="236" t="str">
        <f>IF(B419="","",(IFERROR(VLOOKUP(B419,Projecten!A$4:W$2415,5,FALSE),"niet bekend")))</f>
        <v/>
      </c>
      <c r="AD419" s="235">
        <f>SUM(AD420:AD440)</f>
        <v>48366</v>
      </c>
      <c r="AE419" s="235" t="str">
        <f>IF(B419="","",(IFERROR(VLOOKUP(B419,Projecten!A$4:W$2415,23,FALSE),"niet bekend")))</f>
        <v/>
      </c>
      <c r="AF419" s="235" t="str">
        <f>IF(B419="","",(IFERROR(VLOOKUP(B419,Projecten!A$4:W$2415,12,FALSE),"niet bekend")))</f>
        <v/>
      </c>
      <c r="AG419" s="384"/>
    </row>
    <row r="420" spans="2:33" x14ac:dyDescent="0.2">
      <c r="B420" s="243"/>
      <c r="D420" s="648" t="s">
        <v>626</v>
      </c>
      <c r="S420" s="649"/>
      <c r="T420" s="649"/>
      <c r="U420" s="650"/>
      <c r="V420" s="651"/>
      <c r="W420" s="652"/>
      <c r="X420" s="652"/>
      <c r="Y420" s="461">
        <v>4</v>
      </c>
      <c r="Z420" s="248"/>
      <c r="AA420" s="653"/>
      <c r="AB420" s="261"/>
      <c r="AC420" s="209" t="str">
        <f>IF(B420="","",(IFERROR(VLOOKUP(B420,Projecten!A$4:W$2415,5,FALSE),"niet bekend")))</f>
        <v/>
      </c>
      <c r="AD420" s="213" t="str">
        <f t="shared" ref="AD420:AD439" si="55">IF(AC420="","",(F420/AC420*AF420))</f>
        <v/>
      </c>
      <c r="AE420" s="266" t="str">
        <f>IF(B420="","",(IFERROR(VLOOKUP(B420,Projecten!A$4:W$2415,23,FALSE),"niet bekend")))</f>
        <v/>
      </c>
      <c r="AF420" s="266" t="str">
        <f>IF(B420="","",(IFERROR(VLOOKUP(B420,Projecten!A$4:W$2415,12,FALSE),"niet bekend")))</f>
        <v/>
      </c>
      <c r="AG420" s="360" t="str">
        <f t="shared" ref="AG420:AG439" si="56">IF(AD420="","",(AF420-AD420))</f>
        <v/>
      </c>
    </row>
    <row r="421" spans="2:33" x14ac:dyDescent="0.2">
      <c r="B421" s="243"/>
      <c r="D421" s="648" t="s">
        <v>668</v>
      </c>
      <c r="S421" s="649"/>
      <c r="T421" s="649"/>
      <c r="U421" s="650"/>
      <c r="V421" s="651"/>
      <c r="W421" s="652"/>
      <c r="X421" s="652"/>
      <c r="Y421" s="461">
        <v>15.75</v>
      </c>
      <c r="Z421" s="248"/>
      <c r="AA421" s="653"/>
      <c r="AB421" s="261"/>
      <c r="AC421" s="209" t="str">
        <f>IF(B421="","",(IFERROR(VLOOKUP(B421,Projecten!A$4:W$2415,5,FALSE),"niet bekend")))</f>
        <v/>
      </c>
      <c r="AD421" s="213" t="str">
        <f t="shared" si="55"/>
        <v/>
      </c>
      <c r="AE421" s="266" t="str">
        <f>IF(B421="","",(IFERROR(VLOOKUP(B421,Projecten!A$4:W$2415,23,FALSE),"niet bekend")))</f>
        <v/>
      </c>
      <c r="AF421" s="266" t="str">
        <f>IF(B421="","",(IFERROR(VLOOKUP(B421,Projecten!A$4:W$2415,12,FALSE),"niet bekend")))</f>
        <v/>
      </c>
      <c r="AG421" s="360" t="str">
        <f t="shared" si="56"/>
        <v/>
      </c>
    </row>
    <row r="422" spans="2:33" ht="12.75" customHeight="1" x14ac:dyDescent="0.2">
      <c r="B422" s="617">
        <v>2015205</v>
      </c>
      <c r="C422" s="422" t="s">
        <v>629</v>
      </c>
      <c r="D422" s="273" t="s">
        <v>623</v>
      </c>
      <c r="E422" s="273" t="s">
        <v>26</v>
      </c>
      <c r="F422" s="424">
        <v>0</v>
      </c>
      <c r="G422" s="273">
        <v>3</v>
      </c>
      <c r="H422" s="273">
        <v>5</v>
      </c>
      <c r="I422" s="273">
        <v>2</v>
      </c>
      <c r="J422" s="618" t="s">
        <v>47</v>
      </c>
      <c r="K422" s="618" t="s">
        <v>47</v>
      </c>
      <c r="L422" s="486" t="s">
        <v>189</v>
      </c>
      <c r="M422" s="486" t="s">
        <v>189</v>
      </c>
      <c r="N422" s="242" t="s">
        <v>47</v>
      </c>
      <c r="O422" s="242" t="s">
        <v>47</v>
      </c>
      <c r="P422" s="242" t="s">
        <v>47</v>
      </c>
      <c r="Q422" s="242"/>
      <c r="R422" s="242" t="s">
        <v>47</v>
      </c>
      <c r="S422" s="209"/>
      <c r="T422" s="476"/>
      <c r="U422" s="245">
        <f>IF(V422&lt;=0,"",(((V422-'In Productie'!$E$1)/7)+0.6))</f>
        <v>-80.400000000000006</v>
      </c>
      <c r="V422" s="427">
        <v>42402</v>
      </c>
      <c r="W422" s="209" t="s">
        <v>162</v>
      </c>
      <c r="X422" s="209"/>
      <c r="Y422" s="248">
        <v>7</v>
      </c>
      <c r="Z422" s="202"/>
      <c r="AA422" s="202"/>
      <c r="AB422" s="243"/>
      <c r="AC422" s="209">
        <f>IF(B422="","",(IFERROR(VLOOKUP(B422,Projecten!A$4:W$2415,5,FALSE),"niet bekend")))</f>
        <v>1</v>
      </c>
      <c r="AD422" s="213">
        <f t="shared" si="55"/>
        <v>0</v>
      </c>
      <c r="AE422" s="266">
        <f>IF(B422="","",(IFERROR(VLOOKUP(B422,Projecten!A$4:W$2415,23,FALSE),"niet bekend")))</f>
        <v>5251</v>
      </c>
      <c r="AF422" s="266">
        <f>IF(B422="","",(IFERROR(VLOOKUP(B422,Projecten!A$4:W$2415,12,FALSE),"niet bekend")))</f>
        <v>5251</v>
      </c>
      <c r="AG422" s="360">
        <f t="shared" si="56"/>
        <v>5251</v>
      </c>
    </row>
    <row r="423" spans="2:33" ht="12.75" customHeight="1" x14ac:dyDescent="0.2">
      <c r="B423" s="617">
        <v>2015207</v>
      </c>
      <c r="C423" s="422" t="s">
        <v>629</v>
      </c>
      <c r="D423" s="273" t="s">
        <v>579</v>
      </c>
      <c r="E423" s="273" t="s">
        <v>26</v>
      </c>
      <c r="F423" s="424">
        <v>0</v>
      </c>
      <c r="G423" s="273">
        <v>3</v>
      </c>
      <c r="H423" s="273">
        <v>5</v>
      </c>
      <c r="I423" s="273">
        <v>2</v>
      </c>
      <c r="J423" s="618" t="s">
        <v>47</v>
      </c>
      <c r="K423" s="618" t="s">
        <v>47</v>
      </c>
      <c r="L423" s="486" t="s">
        <v>189</v>
      </c>
      <c r="M423" s="486" t="s">
        <v>189</v>
      </c>
      <c r="N423" s="486" t="s">
        <v>47</v>
      </c>
      <c r="O423" s="486" t="s">
        <v>47</v>
      </c>
      <c r="P423" s="486" t="s">
        <v>47</v>
      </c>
      <c r="Q423" s="486"/>
      <c r="R423" s="486" t="s">
        <v>47</v>
      </c>
      <c r="S423" s="209"/>
      <c r="T423" s="476"/>
      <c r="U423" s="245">
        <f>IF(V423&lt;=0,"",(((V423-'In Productie'!$E$1)/7)+0.6))</f>
        <v>-80.400000000000006</v>
      </c>
      <c r="V423" s="427">
        <v>42402</v>
      </c>
      <c r="W423" s="209" t="s">
        <v>162</v>
      </c>
      <c r="X423" s="209"/>
      <c r="Y423" s="295">
        <v>7</v>
      </c>
      <c r="Z423" s="202"/>
      <c r="AA423" s="202"/>
      <c r="AB423" s="243"/>
      <c r="AC423" s="209">
        <f>IF(B423="","",(IFERROR(VLOOKUP(B423,Projecten!A$4:W$2415,5,FALSE),"niet bekend")))</f>
        <v>1</v>
      </c>
      <c r="AD423" s="213">
        <f t="shared" si="55"/>
        <v>0</v>
      </c>
      <c r="AE423" s="266">
        <f>IF(B423="","",(IFERROR(VLOOKUP(B423,Projecten!A$4:W$2415,23,FALSE),"niet bekend")))</f>
        <v>5251</v>
      </c>
      <c r="AF423" s="266">
        <f>IF(B423="","",(IFERROR(VLOOKUP(B423,Projecten!A$4:W$2415,12,FALSE),"niet bekend")))</f>
        <v>5251</v>
      </c>
      <c r="AG423" s="360">
        <f t="shared" si="56"/>
        <v>5251</v>
      </c>
    </row>
    <row r="424" spans="2:33" ht="12.75" customHeight="1" x14ac:dyDescent="0.2">
      <c r="B424" s="617">
        <v>2015206</v>
      </c>
      <c r="C424" s="422" t="s">
        <v>629</v>
      </c>
      <c r="D424" s="273" t="s">
        <v>624</v>
      </c>
      <c r="E424" s="273" t="s">
        <v>26</v>
      </c>
      <c r="F424" s="424">
        <v>0</v>
      </c>
      <c r="G424" s="273">
        <v>3</v>
      </c>
      <c r="H424" s="273">
        <v>5</v>
      </c>
      <c r="I424" s="273">
        <v>2</v>
      </c>
      <c r="J424" s="618" t="s">
        <v>47</v>
      </c>
      <c r="K424" s="618" t="s">
        <v>47</v>
      </c>
      <c r="L424" s="486" t="s">
        <v>189</v>
      </c>
      <c r="M424" s="486" t="s">
        <v>189</v>
      </c>
      <c r="N424" s="242" t="s">
        <v>47</v>
      </c>
      <c r="O424" s="242" t="s">
        <v>47</v>
      </c>
      <c r="P424" s="242" t="s">
        <v>47</v>
      </c>
      <c r="Q424" s="242"/>
      <c r="R424" s="242" t="s">
        <v>47</v>
      </c>
      <c r="S424" s="209"/>
      <c r="T424" s="476"/>
      <c r="U424" s="245">
        <f>IF(V424&lt;=0,"",(((V424-'In Productie'!$E$1)/7)+0.6))</f>
        <v>-80.400000000000006</v>
      </c>
      <c r="V424" s="427">
        <v>42402</v>
      </c>
      <c r="W424" s="209" t="s">
        <v>162</v>
      </c>
      <c r="X424" s="209"/>
      <c r="Y424" s="248">
        <v>7</v>
      </c>
      <c r="Z424" s="202"/>
      <c r="AA424" s="202"/>
      <c r="AB424" s="243"/>
      <c r="AC424" s="209">
        <f>IF(B424="","",(IFERROR(VLOOKUP(B424,Projecten!A$4:W$2415,5,FALSE),"niet bekend")))</f>
        <v>1</v>
      </c>
      <c r="AD424" s="213">
        <f t="shared" si="55"/>
        <v>0</v>
      </c>
      <c r="AE424" s="266">
        <f>IF(B424="","",(IFERROR(VLOOKUP(B424,Projecten!A$4:W$2415,23,FALSE),"niet bekend")))</f>
        <v>5251</v>
      </c>
      <c r="AF424" s="266">
        <f>IF(B424="","",(IFERROR(VLOOKUP(B424,Projecten!A$4:W$2415,12,FALSE),"niet bekend")))</f>
        <v>5251</v>
      </c>
      <c r="AG424" s="360">
        <f t="shared" si="56"/>
        <v>5251</v>
      </c>
    </row>
    <row r="425" spans="2:33" ht="12.75" customHeight="1" x14ac:dyDescent="0.2">
      <c r="B425" s="617">
        <v>2016006</v>
      </c>
      <c r="C425" s="422">
        <v>120450</v>
      </c>
      <c r="D425" s="641" t="s">
        <v>592</v>
      </c>
      <c r="E425" s="273" t="s">
        <v>26</v>
      </c>
      <c r="F425" s="424">
        <v>3</v>
      </c>
      <c r="G425" s="273">
        <f>F425*9</f>
        <v>27</v>
      </c>
      <c r="H425" s="273">
        <f>F425*7</f>
        <v>21</v>
      </c>
      <c r="I425" s="273">
        <f>F425*2</f>
        <v>6</v>
      </c>
      <c r="J425" s="618" t="s">
        <v>47</v>
      </c>
      <c r="K425" s="486" t="s">
        <v>189</v>
      </c>
      <c r="L425" s="486" t="s">
        <v>189</v>
      </c>
      <c r="M425" s="486" t="s">
        <v>189</v>
      </c>
      <c r="N425" s="486" t="s">
        <v>47</v>
      </c>
      <c r="O425" s="486" t="s">
        <v>47</v>
      </c>
      <c r="P425" s="486" t="s">
        <v>47</v>
      </c>
      <c r="Q425" s="486"/>
      <c r="R425" s="486" t="s">
        <v>47</v>
      </c>
      <c r="S425" s="209"/>
      <c r="T425" s="476"/>
      <c r="U425" s="245">
        <f>IF(V425&lt;=0,"",(((V425-'In Productie'!$E$1)/7)+1))</f>
        <v>-79.714285714285708</v>
      </c>
      <c r="V425" s="427">
        <v>42404</v>
      </c>
      <c r="W425" s="209" t="s">
        <v>421</v>
      </c>
      <c r="X425" s="209"/>
      <c r="Y425" s="295">
        <f>F425*13</f>
        <v>39</v>
      </c>
      <c r="Z425" s="202"/>
      <c r="AA425" s="202"/>
      <c r="AB425" s="499">
        <v>42380</v>
      </c>
      <c r="AC425" s="209">
        <f>IF(B425="","",(IFERROR(VLOOKUP(B425,Projecten!A$4:W$2415,5,FALSE),"niet bekend")))</f>
        <v>10</v>
      </c>
      <c r="AD425" s="213">
        <f t="shared" si="55"/>
        <v>8094</v>
      </c>
      <c r="AE425" s="266">
        <f>IF(B425="","",(IFERROR(VLOOKUP(B425,Projecten!A$4:W$2415,23,FALSE),"niet bekend")))</f>
        <v>26980</v>
      </c>
      <c r="AF425" s="266">
        <f>IF(B425="","",(IFERROR(VLOOKUP(B425,Projecten!A$4:W$2415,12,FALSE),"niet bekend")))</f>
        <v>26980</v>
      </c>
      <c r="AG425" s="360">
        <f t="shared" si="56"/>
        <v>18886</v>
      </c>
    </row>
    <row r="426" spans="2:33" ht="12.75" customHeight="1" x14ac:dyDescent="0.2">
      <c r="B426" s="617">
        <v>2015208</v>
      </c>
      <c r="C426" s="422" t="s">
        <v>629</v>
      </c>
      <c r="D426" s="273" t="s">
        <v>580</v>
      </c>
      <c r="E426" s="273" t="s">
        <v>26</v>
      </c>
      <c r="F426" s="424">
        <v>0</v>
      </c>
      <c r="G426" s="273">
        <v>3</v>
      </c>
      <c r="H426" s="273">
        <v>5</v>
      </c>
      <c r="I426" s="273">
        <v>2</v>
      </c>
      <c r="J426" s="618" t="s">
        <v>47</v>
      </c>
      <c r="K426" s="618" t="s">
        <v>47</v>
      </c>
      <c r="L426" s="486" t="s">
        <v>189</v>
      </c>
      <c r="M426" s="486" t="s">
        <v>189</v>
      </c>
      <c r="N426" s="254" t="s">
        <v>47</v>
      </c>
      <c r="O426" s="254" t="s">
        <v>47</v>
      </c>
      <c r="P426" s="254" t="s">
        <v>47</v>
      </c>
      <c r="R426" s="254" t="s">
        <v>47</v>
      </c>
      <c r="S426" s="209"/>
      <c r="T426" s="476"/>
      <c r="U426" s="245">
        <f>IF(V426&lt;=0,"",(((V426-'In Productie'!$E$1)/7)+0.6))</f>
        <v>-80.400000000000006</v>
      </c>
      <c r="V426" s="427">
        <v>42402</v>
      </c>
      <c r="W426" s="209" t="s">
        <v>162</v>
      </c>
      <c r="X426" s="209"/>
      <c r="Y426" s="295">
        <v>7</v>
      </c>
      <c r="Z426" s="477"/>
      <c r="AA426" s="478"/>
      <c r="AB426" s="243"/>
      <c r="AC426" s="209">
        <f>IF(B426="","",(IFERROR(VLOOKUP(B426,Projecten!A$4:W$2415,5,FALSE),"niet bekend")))</f>
        <v>1</v>
      </c>
      <c r="AD426" s="213">
        <f t="shared" si="55"/>
        <v>0</v>
      </c>
      <c r="AE426" s="266">
        <f>IF(B426="","",(IFERROR(VLOOKUP(B426,Projecten!A$4:W$2415,23,FALSE),"niet bekend")))</f>
        <v>5251</v>
      </c>
      <c r="AF426" s="266">
        <f>IF(B426="","",(IFERROR(VLOOKUP(B426,Projecten!A$4:W$2415,12,FALSE),"niet bekend")))</f>
        <v>5251</v>
      </c>
      <c r="AG426" s="360">
        <f t="shared" si="56"/>
        <v>5251</v>
      </c>
    </row>
    <row r="427" spans="2:33" ht="12.75" customHeight="1" x14ac:dyDescent="0.2">
      <c r="B427" s="617">
        <v>2015209</v>
      </c>
      <c r="C427" s="422" t="s">
        <v>637</v>
      </c>
      <c r="D427" s="273" t="s">
        <v>581</v>
      </c>
      <c r="E427" s="273" t="s">
        <v>26</v>
      </c>
      <c r="F427" s="424">
        <v>1</v>
      </c>
      <c r="G427" s="273">
        <v>8</v>
      </c>
      <c r="H427" s="273">
        <v>5</v>
      </c>
      <c r="I427" s="273">
        <v>2</v>
      </c>
      <c r="J427" s="618" t="s">
        <v>47</v>
      </c>
      <c r="K427" s="618" t="s">
        <v>47</v>
      </c>
      <c r="L427" s="486" t="s">
        <v>189</v>
      </c>
      <c r="M427" s="486" t="s">
        <v>189</v>
      </c>
      <c r="N427" s="242" t="s">
        <v>47</v>
      </c>
      <c r="O427" s="242" t="s">
        <v>47</v>
      </c>
      <c r="P427" s="242" t="s">
        <v>47</v>
      </c>
      <c r="Q427" s="242"/>
      <c r="R427" s="242" t="s">
        <v>47</v>
      </c>
      <c r="S427" s="209"/>
      <c r="T427" s="476"/>
      <c r="U427" s="245">
        <f>IF(V427&lt;=0,"",(((V427-'In Productie'!$E$1)/7)+0.6))</f>
        <v>-80.400000000000006</v>
      </c>
      <c r="V427" s="427">
        <v>42402</v>
      </c>
      <c r="W427" s="209" t="s">
        <v>162</v>
      </c>
      <c r="X427" s="209"/>
      <c r="Y427" s="295">
        <v>27</v>
      </c>
      <c r="Z427" s="202"/>
      <c r="AA427" s="202"/>
      <c r="AB427" s="243"/>
      <c r="AC427" s="209">
        <f>IF(B427="","",(IFERROR(VLOOKUP(B427,Projecten!A$4:W$2415,5,FALSE),"niet bekend")))</f>
        <v>1</v>
      </c>
      <c r="AD427" s="213">
        <f t="shared" si="55"/>
        <v>5251</v>
      </c>
      <c r="AE427" s="266">
        <f>IF(B427="","",(IFERROR(VLOOKUP(B427,Projecten!A$4:W$2415,23,FALSE),"niet bekend")))</f>
        <v>5251</v>
      </c>
      <c r="AF427" s="266">
        <f>IF(B427="","",(IFERROR(VLOOKUP(B427,Projecten!A$4:W$2415,12,FALSE),"niet bekend")))</f>
        <v>5251</v>
      </c>
      <c r="AG427" s="360">
        <f t="shared" si="56"/>
        <v>0</v>
      </c>
    </row>
    <row r="428" spans="2:33" ht="12.75" customHeight="1" x14ac:dyDescent="0.2">
      <c r="B428" s="617">
        <v>2015210</v>
      </c>
      <c r="C428" s="422" t="s">
        <v>638</v>
      </c>
      <c r="D428" s="273" t="s">
        <v>582</v>
      </c>
      <c r="E428" s="273" t="s">
        <v>26</v>
      </c>
      <c r="F428" s="424">
        <v>1</v>
      </c>
      <c r="G428" s="273">
        <v>8</v>
      </c>
      <c r="H428" s="273">
        <v>5</v>
      </c>
      <c r="I428" s="273">
        <v>2</v>
      </c>
      <c r="J428" s="619" t="s">
        <v>47</v>
      </c>
      <c r="K428" s="619" t="s">
        <v>47</v>
      </c>
      <c r="L428" s="242" t="s">
        <v>47</v>
      </c>
      <c r="M428" s="242" t="s">
        <v>189</v>
      </c>
      <c r="N428" s="242" t="s">
        <v>47</v>
      </c>
      <c r="O428" s="242" t="s">
        <v>47</v>
      </c>
      <c r="P428" s="242" t="s">
        <v>47</v>
      </c>
      <c r="Q428" s="242"/>
      <c r="R428" s="242" t="s">
        <v>47</v>
      </c>
      <c r="S428" s="209"/>
      <c r="T428" s="476"/>
      <c r="U428" s="245">
        <f>IF(V428&lt;=0,"",(((V428-'In Productie'!$E$1)/7)+0.6))</f>
        <v>-80.257142857142867</v>
      </c>
      <c r="V428" s="427">
        <v>42403</v>
      </c>
      <c r="W428" s="209" t="s">
        <v>162</v>
      </c>
      <c r="X428" s="209"/>
      <c r="Y428" s="295">
        <v>38</v>
      </c>
      <c r="Z428" s="202"/>
      <c r="AA428" s="202"/>
      <c r="AB428" s="243"/>
      <c r="AC428" s="209">
        <f>IF(B428="","",(IFERROR(VLOOKUP(B428,Projecten!A$4:W$2415,5,FALSE),"niet bekend")))</f>
        <v>1</v>
      </c>
      <c r="AD428" s="213">
        <f t="shared" si="55"/>
        <v>4330</v>
      </c>
      <c r="AE428" s="266">
        <f>IF(B428="","",(IFERROR(VLOOKUP(B428,Projecten!A$4:W$2415,23,FALSE),"niet bekend")))</f>
        <v>4330</v>
      </c>
      <c r="AF428" s="266">
        <f>IF(B428="","",(IFERROR(VLOOKUP(B428,Projecten!A$4:W$2415,12,FALSE),"niet bekend")))</f>
        <v>4330</v>
      </c>
      <c r="AG428" s="360">
        <f t="shared" si="56"/>
        <v>0</v>
      </c>
    </row>
    <row r="429" spans="2:33" ht="12.75" customHeight="1" x14ac:dyDescent="0.2">
      <c r="B429" s="617">
        <v>2016001</v>
      </c>
      <c r="C429" s="422">
        <v>120451</v>
      </c>
      <c r="D429" s="641" t="s">
        <v>576</v>
      </c>
      <c r="E429" s="273" t="s">
        <v>26</v>
      </c>
      <c r="F429" s="424">
        <v>1</v>
      </c>
      <c r="G429" s="273">
        <v>9</v>
      </c>
      <c r="H429" s="273">
        <v>8</v>
      </c>
      <c r="I429" s="273">
        <v>1</v>
      </c>
      <c r="J429" s="619" t="s">
        <v>47</v>
      </c>
      <c r="K429" s="242" t="s">
        <v>189</v>
      </c>
      <c r="L429" s="242" t="s">
        <v>189</v>
      </c>
      <c r="M429" s="242" t="s">
        <v>189</v>
      </c>
      <c r="N429" s="242" t="s">
        <v>47</v>
      </c>
      <c r="O429" s="242" t="s">
        <v>47</v>
      </c>
      <c r="P429" s="242" t="s">
        <v>47</v>
      </c>
      <c r="Q429" s="242"/>
      <c r="R429" s="242" t="s">
        <v>47</v>
      </c>
      <c r="S429" s="209"/>
      <c r="T429" s="476"/>
      <c r="U429" s="245">
        <f>IF(V429&lt;=0,"",(((V429-'In Productie'!$E$1)/7)+0.6))</f>
        <v>-80.114285714285714</v>
      </c>
      <c r="V429" s="427">
        <v>42404</v>
      </c>
      <c r="W429" s="209" t="s">
        <v>421</v>
      </c>
      <c r="X429" s="209"/>
      <c r="Y429" s="295">
        <v>13</v>
      </c>
      <c r="Z429" s="202"/>
      <c r="AA429" s="202"/>
      <c r="AB429" s="499">
        <v>42374</v>
      </c>
      <c r="AC429" s="209">
        <f>IF(B429="","",(IFERROR(VLOOKUP(B429,Projecten!A$4:W$2415,5,FALSE),"niet bekend")))</f>
        <v>1</v>
      </c>
      <c r="AD429" s="213">
        <f t="shared" si="55"/>
        <v>2513</v>
      </c>
      <c r="AE429" s="266">
        <f>IF(B429="","",(IFERROR(VLOOKUP(B429,Projecten!A$4:W$2415,23,FALSE),"niet bekend")))</f>
        <v>2513</v>
      </c>
      <c r="AF429" s="266">
        <f>IF(B429="","",(IFERROR(VLOOKUP(B429,Projecten!A$4:W$2415,12,FALSE),"niet bekend")))</f>
        <v>2513</v>
      </c>
      <c r="AG429" s="360">
        <f t="shared" si="56"/>
        <v>0</v>
      </c>
    </row>
    <row r="430" spans="2:33" ht="12.75" customHeight="1" x14ac:dyDescent="0.2">
      <c r="B430" s="617">
        <v>2016002</v>
      </c>
      <c r="C430" s="422">
        <v>120451</v>
      </c>
      <c r="D430" s="641" t="s">
        <v>572</v>
      </c>
      <c r="E430" s="273" t="s">
        <v>26</v>
      </c>
      <c r="F430" s="424">
        <v>1</v>
      </c>
      <c r="G430" s="273">
        <v>9</v>
      </c>
      <c r="H430" s="273">
        <v>8</v>
      </c>
      <c r="I430" s="273">
        <v>1</v>
      </c>
      <c r="J430" s="619" t="s">
        <v>47</v>
      </c>
      <c r="K430" s="242" t="s">
        <v>189</v>
      </c>
      <c r="L430" s="242" t="s">
        <v>189</v>
      </c>
      <c r="M430" s="242" t="s">
        <v>189</v>
      </c>
      <c r="N430" s="242" t="s">
        <v>47</v>
      </c>
      <c r="O430" s="242" t="s">
        <v>47</v>
      </c>
      <c r="P430" s="242" t="s">
        <v>47</v>
      </c>
      <c r="Q430" s="242"/>
      <c r="R430" s="242" t="s">
        <v>47</v>
      </c>
      <c r="S430" s="209"/>
      <c r="T430" s="476"/>
      <c r="U430" s="245">
        <f>IF(V430&lt;=0,"",(((V430-'In Productie'!$E$1)/7)+0.6))</f>
        <v>-80.114285714285714</v>
      </c>
      <c r="V430" s="427">
        <v>42404</v>
      </c>
      <c r="W430" s="209" t="s">
        <v>421</v>
      </c>
      <c r="X430" s="209"/>
      <c r="Y430" s="295">
        <v>13</v>
      </c>
      <c r="Z430" s="202"/>
      <c r="AA430" s="202"/>
      <c r="AB430" s="499">
        <v>42374</v>
      </c>
      <c r="AC430" s="209">
        <f>IF(B430="","",(IFERROR(VLOOKUP(B430,Projecten!A$4:W$2415,5,FALSE),"niet bekend")))</f>
        <v>1</v>
      </c>
      <c r="AD430" s="213">
        <f t="shared" si="55"/>
        <v>2513</v>
      </c>
      <c r="AE430" s="266">
        <f>IF(B430="","",(IFERROR(VLOOKUP(B430,Projecten!A$4:W$2415,23,FALSE),"niet bekend")))</f>
        <v>2513</v>
      </c>
      <c r="AF430" s="266">
        <f>IF(B430="","",(IFERROR(VLOOKUP(B430,Projecten!A$4:W$2415,12,FALSE),"niet bekend")))</f>
        <v>2513</v>
      </c>
      <c r="AG430" s="360">
        <f t="shared" si="56"/>
        <v>0</v>
      </c>
    </row>
    <row r="431" spans="2:33" ht="12.75" customHeight="1" x14ac:dyDescent="0.2">
      <c r="B431" s="617">
        <v>2016003</v>
      </c>
      <c r="C431" s="422">
        <v>120451</v>
      </c>
      <c r="D431" s="641" t="s">
        <v>573</v>
      </c>
      <c r="E431" s="273" t="s">
        <v>26</v>
      </c>
      <c r="F431" s="424">
        <v>1</v>
      </c>
      <c r="G431" s="273">
        <v>9</v>
      </c>
      <c r="H431" s="273">
        <v>8</v>
      </c>
      <c r="I431" s="273">
        <v>1</v>
      </c>
      <c r="J431" s="619" t="s">
        <v>47</v>
      </c>
      <c r="K431" s="242" t="s">
        <v>189</v>
      </c>
      <c r="L431" s="242" t="s">
        <v>189</v>
      </c>
      <c r="M431" s="242" t="s">
        <v>189</v>
      </c>
      <c r="N431" s="242" t="s">
        <v>47</v>
      </c>
      <c r="O431" s="242" t="s">
        <v>47</v>
      </c>
      <c r="P431" s="242" t="s">
        <v>47</v>
      </c>
      <c r="Q431" s="242"/>
      <c r="R431" s="242" t="s">
        <v>47</v>
      </c>
      <c r="S431" s="209"/>
      <c r="T431" s="476"/>
      <c r="U431" s="245">
        <f>IF(V431&lt;=0,"",(((V431-'In Productie'!$E$1)/7)+1))</f>
        <v>-79.714285714285708</v>
      </c>
      <c r="V431" s="427">
        <v>42404</v>
      </c>
      <c r="W431" s="209" t="s">
        <v>421</v>
      </c>
      <c r="X431" s="209"/>
      <c r="Y431" s="295">
        <v>13</v>
      </c>
      <c r="Z431" s="202"/>
      <c r="AA431" s="202"/>
      <c r="AB431" s="499">
        <v>42374</v>
      </c>
      <c r="AC431" s="209">
        <f>IF(B431="","",(IFERROR(VLOOKUP(B431,Projecten!A$4:W$2415,5,FALSE),"niet bekend")))</f>
        <v>1</v>
      </c>
      <c r="AD431" s="213">
        <f t="shared" si="55"/>
        <v>2513</v>
      </c>
      <c r="AE431" s="266">
        <f>IF(B431="","",(IFERROR(VLOOKUP(B431,Projecten!A$4:W$2415,23,FALSE),"niet bekend")))</f>
        <v>2513</v>
      </c>
      <c r="AF431" s="266">
        <f>IF(B431="","",(IFERROR(VLOOKUP(B431,Projecten!A$4:W$2415,12,FALSE),"niet bekend")))</f>
        <v>2513</v>
      </c>
      <c r="AG431" s="360">
        <f t="shared" si="56"/>
        <v>0</v>
      </c>
    </row>
    <row r="432" spans="2:33" ht="12.75" customHeight="1" x14ac:dyDescent="0.2">
      <c r="B432" s="272">
        <v>2016008</v>
      </c>
      <c r="C432" s="422" t="s">
        <v>662</v>
      </c>
      <c r="D432" s="273" t="s">
        <v>607</v>
      </c>
      <c r="E432" s="273" t="s">
        <v>352</v>
      </c>
      <c r="F432" s="424">
        <v>6</v>
      </c>
      <c r="G432" s="273">
        <f>F432*7</f>
        <v>42</v>
      </c>
      <c r="H432" s="273">
        <f>F432*4</f>
        <v>24</v>
      </c>
      <c r="I432" s="273">
        <f>F432*1</f>
        <v>6</v>
      </c>
      <c r="J432" s="619" t="s">
        <v>47</v>
      </c>
      <c r="K432" s="242" t="s">
        <v>47</v>
      </c>
      <c r="L432" s="242" t="s">
        <v>189</v>
      </c>
      <c r="M432" s="242" t="s">
        <v>189</v>
      </c>
      <c r="N432" s="242" t="s">
        <v>47</v>
      </c>
      <c r="O432" s="242" t="s">
        <v>47</v>
      </c>
      <c r="P432" s="242" t="s">
        <v>47</v>
      </c>
      <c r="Q432" s="242"/>
      <c r="R432" s="242" t="s">
        <v>47</v>
      </c>
      <c r="S432" s="209"/>
      <c r="T432" s="476"/>
      <c r="U432" s="245">
        <f>IF(V432&lt;=0,"",(((V432-'In Productie'!$E$1)/7)+0.6))</f>
        <v>-80.114285714285714</v>
      </c>
      <c r="V432" s="427">
        <v>42404</v>
      </c>
      <c r="W432" s="209" t="s">
        <v>532</v>
      </c>
      <c r="X432" s="209" t="s">
        <v>659</v>
      </c>
      <c r="Y432" s="248">
        <f>F432*11</f>
        <v>66</v>
      </c>
      <c r="Z432" s="202"/>
      <c r="AA432" s="202"/>
      <c r="AB432" s="499">
        <v>42381</v>
      </c>
      <c r="AC432" s="209">
        <f>IF(B432="","",(IFERROR(VLOOKUP(B432,Projecten!A$4:W$2415,5,FALSE),"niet bekend")))</f>
        <v>26</v>
      </c>
      <c r="AD432" s="213">
        <f t="shared" si="55"/>
        <v>8046</v>
      </c>
      <c r="AE432" s="266">
        <f>IF(B432="","",(IFERROR(VLOOKUP(B432,Projecten!A$4:W$2415,23,FALSE),"niet bekend")))</f>
        <v>34866</v>
      </c>
      <c r="AF432" s="266">
        <f>IF(B432="","",(IFERROR(VLOOKUP(B432,Projecten!A$4:W$2415,12,FALSE),"niet bekend")))</f>
        <v>34866</v>
      </c>
      <c r="AG432" s="360">
        <f t="shared" si="56"/>
        <v>26820</v>
      </c>
    </row>
    <row r="433" spans="2:33" ht="12.75" customHeight="1" x14ac:dyDescent="0.2">
      <c r="B433" s="272">
        <v>2016008</v>
      </c>
      <c r="C433" s="422">
        <v>120458</v>
      </c>
      <c r="D433" s="273" t="s">
        <v>607</v>
      </c>
      <c r="E433" s="273" t="s">
        <v>352</v>
      </c>
      <c r="F433" s="424">
        <v>4</v>
      </c>
      <c r="G433" s="273">
        <f>F433*7</f>
        <v>28</v>
      </c>
      <c r="H433" s="273">
        <f>F433*4</f>
        <v>16</v>
      </c>
      <c r="I433" s="273">
        <f>F433*1</f>
        <v>4</v>
      </c>
      <c r="J433" s="619" t="s">
        <v>47</v>
      </c>
      <c r="K433" s="242" t="s">
        <v>47</v>
      </c>
      <c r="L433" s="242" t="s">
        <v>189</v>
      </c>
      <c r="M433" s="242" t="s">
        <v>189</v>
      </c>
      <c r="N433" s="242" t="s">
        <v>47</v>
      </c>
      <c r="O433" s="242" t="s">
        <v>47</v>
      </c>
      <c r="P433" s="242" t="s">
        <v>47</v>
      </c>
      <c r="Q433" s="242"/>
      <c r="R433" s="242" t="s">
        <v>47</v>
      </c>
      <c r="S433" s="209"/>
      <c r="T433" s="476"/>
      <c r="U433" s="245">
        <f>IF(V433&lt;=0,"",(((V433-'In Productie'!$E$1)/7)+0.6))</f>
        <v>-80.114285714285714</v>
      </c>
      <c r="V433" s="427">
        <v>42404</v>
      </c>
      <c r="W433" s="209" t="s">
        <v>532</v>
      </c>
      <c r="X433" s="209"/>
      <c r="Y433" s="248">
        <f>F433*11</f>
        <v>44</v>
      </c>
      <c r="Z433" s="202"/>
      <c r="AA433" s="202"/>
      <c r="AB433" s="499">
        <v>42381</v>
      </c>
      <c r="AC433" s="209">
        <f>IF(B433="","",(IFERROR(VLOOKUP(B433,Projecten!A$4:W$2415,5,FALSE),"niet bekend")))</f>
        <v>26</v>
      </c>
      <c r="AD433" s="213">
        <f t="shared" si="55"/>
        <v>5364</v>
      </c>
      <c r="AE433" s="266">
        <f>IF(B433="","",(IFERROR(VLOOKUP(B433,Projecten!A$4:W$2415,23,FALSE),"niet bekend")))</f>
        <v>34866</v>
      </c>
      <c r="AF433" s="266">
        <f>IF(B433="","",(IFERROR(VLOOKUP(B433,Projecten!A$4:W$2415,12,FALSE),"niet bekend")))</f>
        <v>34866</v>
      </c>
      <c r="AG433" s="360">
        <f t="shared" si="56"/>
        <v>29502</v>
      </c>
    </row>
    <row r="434" spans="2:33" x14ac:dyDescent="0.2">
      <c r="B434" s="243"/>
      <c r="D434" s="648"/>
      <c r="S434" s="649"/>
      <c r="T434" s="649"/>
      <c r="U434" s="650"/>
      <c r="V434" s="651"/>
      <c r="W434" s="652"/>
      <c r="X434" s="652"/>
      <c r="Y434" s="461"/>
      <c r="Z434" s="248"/>
      <c r="AA434" s="653"/>
      <c r="AB434" s="261"/>
      <c r="AC434" s="209" t="str">
        <f>IF(B434="","",(IFERROR(VLOOKUP(B434,Projecten!A$4:W$2415,5,FALSE),"niet bekend")))</f>
        <v/>
      </c>
      <c r="AD434" s="213" t="str">
        <f t="shared" si="55"/>
        <v/>
      </c>
      <c r="AE434" s="266" t="str">
        <f>IF(B434="","",(IFERROR(VLOOKUP(B434,Projecten!A$4:W$2415,23,FALSE),"niet bekend")))</f>
        <v/>
      </c>
      <c r="AF434" s="266" t="str">
        <f>IF(B434="","",(IFERROR(VLOOKUP(B434,Projecten!A$4:W$2415,12,FALSE),"niet bekend")))</f>
        <v/>
      </c>
      <c r="AG434" s="360" t="str">
        <f t="shared" si="56"/>
        <v/>
      </c>
    </row>
    <row r="435" spans="2:33" x14ac:dyDescent="0.2">
      <c r="B435" s="642">
        <v>2016015</v>
      </c>
      <c r="C435" s="517" t="s">
        <v>657</v>
      </c>
      <c r="D435" s="237" t="s">
        <v>656</v>
      </c>
      <c r="E435" s="518" t="s">
        <v>26</v>
      </c>
      <c r="F435" s="645">
        <v>1</v>
      </c>
      <c r="G435" s="518">
        <v>7</v>
      </c>
      <c r="H435" s="518">
        <v>4</v>
      </c>
      <c r="I435" s="518">
        <v>7</v>
      </c>
      <c r="J435" s="654" t="s">
        <v>47</v>
      </c>
      <c r="K435" s="655" t="s">
        <v>189</v>
      </c>
      <c r="L435" s="242" t="s">
        <v>189</v>
      </c>
      <c r="M435" s="242" t="s">
        <v>189</v>
      </c>
      <c r="N435" s="242" t="s">
        <v>47</v>
      </c>
      <c r="O435" s="242" t="s">
        <v>47</v>
      </c>
      <c r="P435" s="242" t="s">
        <v>47</v>
      </c>
      <c r="Q435" s="242"/>
      <c r="R435" s="242" t="s">
        <v>47</v>
      </c>
      <c r="S435" s="202"/>
      <c r="T435" s="656"/>
      <c r="U435" s="245">
        <f>IF(V435&lt;=0,"",(((V435-'In Productie'!$E$1)/7)+0.6))</f>
        <v>-80.257142857142867</v>
      </c>
      <c r="V435" s="427">
        <v>42403</v>
      </c>
      <c r="W435" s="202" t="s">
        <v>310</v>
      </c>
      <c r="X435" s="657"/>
      <c r="Y435" s="295">
        <v>7</v>
      </c>
      <c r="Z435" s="202"/>
      <c r="AB435" s="658">
        <v>42387</v>
      </c>
      <c r="AC435" s="209">
        <f>IF(B435="","",(IFERROR(VLOOKUP(B435,Projecten!A$4:W$2415,5,FALSE),"niet bekend")))</f>
        <v>1</v>
      </c>
      <c r="AD435" s="213">
        <f t="shared" si="55"/>
        <v>3486</v>
      </c>
      <c r="AE435" s="266">
        <f>IF(B435="","",(IFERROR(VLOOKUP(B435,Projecten!A$4:W$2415,23,FALSE),"niet bekend")))</f>
        <v>3486</v>
      </c>
      <c r="AF435" s="266">
        <f>IF(B435="","",(IFERROR(VLOOKUP(B435,Projecten!A$4:W$2415,12,FALSE),"niet bekend")))</f>
        <v>3486</v>
      </c>
      <c r="AG435" s="360">
        <f t="shared" si="56"/>
        <v>0</v>
      </c>
    </row>
    <row r="436" spans="2:33" ht="12.75" customHeight="1" x14ac:dyDescent="0.2">
      <c r="B436" s="617">
        <v>2016007</v>
      </c>
      <c r="C436" s="422">
        <v>120418</v>
      </c>
      <c r="D436" s="273" t="s">
        <v>594</v>
      </c>
      <c r="E436" s="273" t="s">
        <v>26</v>
      </c>
      <c r="F436" s="424">
        <v>1</v>
      </c>
      <c r="G436" s="273">
        <f>F436*11</f>
        <v>11</v>
      </c>
      <c r="H436" s="273">
        <f>F436*8</f>
        <v>8</v>
      </c>
      <c r="I436" s="273">
        <f>F436*3</f>
        <v>3</v>
      </c>
      <c r="J436" s="618" t="s">
        <v>47</v>
      </c>
      <c r="K436" s="486" t="s">
        <v>189</v>
      </c>
      <c r="L436" s="486" t="s">
        <v>189</v>
      </c>
      <c r="M436" s="486" t="s">
        <v>189</v>
      </c>
      <c r="N436" s="486" t="s">
        <v>47</v>
      </c>
      <c r="O436" s="486" t="s">
        <v>47</v>
      </c>
      <c r="P436" s="486" t="s">
        <v>47</v>
      </c>
      <c r="Q436" s="486"/>
      <c r="R436" s="486" t="s">
        <v>47</v>
      </c>
      <c r="S436" s="209"/>
      <c r="T436" s="476"/>
      <c r="U436" s="245">
        <f>IF(V436&lt;=0,"",(((V436-'In Productie'!$E$1)/7)+0.6))</f>
        <v>-80.257142857142867</v>
      </c>
      <c r="V436" s="638">
        <v>42403</v>
      </c>
      <c r="W436" s="209" t="s">
        <v>421</v>
      </c>
      <c r="X436" s="209"/>
      <c r="Y436" s="248">
        <f>F436*20</f>
        <v>20</v>
      </c>
      <c r="Z436" s="202"/>
      <c r="AA436" s="202"/>
      <c r="AB436" s="499">
        <v>42380</v>
      </c>
      <c r="AC436" s="209">
        <f>IF(B436="","",(IFERROR(VLOOKUP(B436,Projecten!A$4:W$2415,5,FALSE),"niet bekend")))</f>
        <v>5</v>
      </c>
      <c r="AD436" s="213">
        <f t="shared" si="55"/>
        <v>3128</v>
      </c>
      <c r="AE436" s="266">
        <f>IF(B436="","",(IFERROR(VLOOKUP(B436,Projecten!A$4:W$2415,23,FALSE),"niet bekend")))</f>
        <v>15640</v>
      </c>
      <c r="AF436" s="266">
        <f>IF(B436="","",(IFERROR(VLOOKUP(B436,Projecten!A$4:W$2415,12,FALSE),"niet bekend")))</f>
        <v>15640</v>
      </c>
      <c r="AG436" s="360">
        <f t="shared" si="56"/>
        <v>12512</v>
      </c>
    </row>
    <row r="437" spans="2:33" ht="12.75" customHeight="1" x14ac:dyDescent="0.2">
      <c r="B437" s="617">
        <v>2016007</v>
      </c>
      <c r="C437" s="422">
        <v>120418</v>
      </c>
      <c r="D437" s="273" t="s">
        <v>595</v>
      </c>
      <c r="E437" s="273" t="s">
        <v>26</v>
      </c>
      <c r="F437" s="424">
        <v>1</v>
      </c>
      <c r="G437" s="273">
        <f>F437*11</f>
        <v>11</v>
      </c>
      <c r="H437" s="273">
        <f>F437*8</f>
        <v>8</v>
      </c>
      <c r="I437" s="273">
        <f>F437*3</f>
        <v>3</v>
      </c>
      <c r="J437" s="618" t="s">
        <v>47</v>
      </c>
      <c r="K437" s="486" t="s">
        <v>189</v>
      </c>
      <c r="L437" s="486" t="s">
        <v>189</v>
      </c>
      <c r="M437" s="486" t="s">
        <v>189</v>
      </c>
      <c r="N437" s="486" t="s">
        <v>47</v>
      </c>
      <c r="O437" s="486" t="s">
        <v>47</v>
      </c>
      <c r="P437" s="486" t="s">
        <v>47</v>
      </c>
      <c r="Q437" s="486"/>
      <c r="R437" s="486" t="s">
        <v>47</v>
      </c>
      <c r="S437" s="209"/>
      <c r="T437" s="476"/>
      <c r="U437" s="245">
        <f>IF(V437&lt;=0,"",(((V437-'In Productie'!$E$1)/7)+0.6))</f>
        <v>-80.114285714285714</v>
      </c>
      <c r="V437" s="427">
        <v>42404</v>
      </c>
      <c r="W437" s="209" t="s">
        <v>421</v>
      </c>
      <c r="X437" s="209"/>
      <c r="Y437" s="248">
        <f>F437*20</f>
        <v>20</v>
      </c>
      <c r="Z437" s="477"/>
      <c r="AA437" s="478"/>
      <c r="AB437" s="499">
        <v>42380</v>
      </c>
      <c r="AC437" s="209">
        <f>IF(B437="","",(IFERROR(VLOOKUP(B437,Projecten!A$4:W$2415,5,FALSE),"niet bekend")))</f>
        <v>5</v>
      </c>
      <c r="AD437" s="213">
        <f t="shared" si="55"/>
        <v>3128</v>
      </c>
      <c r="AE437" s="266">
        <f>IF(B437="","",(IFERROR(VLOOKUP(B437,Projecten!A$4:W$2415,23,FALSE),"niet bekend")))</f>
        <v>15640</v>
      </c>
      <c r="AF437" s="266">
        <f>IF(B437="","",(IFERROR(VLOOKUP(B437,Projecten!A$4:W$2415,12,FALSE),"niet bekend")))</f>
        <v>15640</v>
      </c>
      <c r="AG437" s="360">
        <f t="shared" si="56"/>
        <v>12512</v>
      </c>
    </row>
    <row r="438" spans="2:33" x14ac:dyDescent="0.2">
      <c r="B438" s="237"/>
      <c r="C438" s="659"/>
      <c r="D438" s="659"/>
      <c r="E438" s="660"/>
      <c r="F438" s="661"/>
      <c r="G438" s="660"/>
      <c r="H438" s="660"/>
      <c r="I438" s="660"/>
      <c r="J438" s="654"/>
      <c r="K438" s="655"/>
      <c r="L438" s="242"/>
      <c r="M438" s="242"/>
      <c r="N438" s="242"/>
      <c r="O438" s="242"/>
      <c r="P438" s="242"/>
      <c r="Q438" s="242"/>
      <c r="R438" s="242"/>
      <c r="S438" s="202"/>
      <c r="T438" s="656"/>
      <c r="U438" s="245"/>
      <c r="X438" s="657"/>
      <c r="Y438" s="295"/>
      <c r="Z438" s="202"/>
      <c r="AB438" s="658"/>
      <c r="AC438" s="209" t="str">
        <f>IF(B438="","",(IFERROR(VLOOKUP(B438,Projecten!A$4:W$2415,5,FALSE),"niet bekend")))</f>
        <v/>
      </c>
      <c r="AD438" s="213" t="str">
        <f t="shared" si="55"/>
        <v/>
      </c>
      <c r="AE438" s="266" t="str">
        <f>IF(B438="","",(IFERROR(VLOOKUP(B438,Projecten!A$4:W$2415,23,FALSE),"niet bekend")))</f>
        <v/>
      </c>
      <c r="AF438" s="266" t="str">
        <f>IF(B438="","",(IFERROR(VLOOKUP(B438,Projecten!A$4:W$2415,12,FALSE),"niet bekend")))</f>
        <v/>
      </c>
      <c r="AG438" s="360" t="str">
        <f t="shared" si="56"/>
        <v/>
      </c>
    </row>
    <row r="439" spans="2:33" x14ac:dyDescent="0.2">
      <c r="B439" s="519"/>
      <c r="C439" s="662"/>
      <c r="D439" s="662"/>
      <c r="E439" s="662"/>
      <c r="F439" s="663"/>
      <c r="G439" s="662"/>
      <c r="H439" s="662"/>
      <c r="I439" s="662"/>
      <c r="K439" s="322"/>
      <c r="L439" s="322"/>
      <c r="M439" s="322"/>
      <c r="N439" s="391"/>
      <c r="O439" s="391"/>
      <c r="P439" s="391"/>
      <c r="Q439" s="391"/>
      <c r="R439" s="391"/>
      <c r="U439" s="245"/>
      <c r="Y439" s="248"/>
      <c r="Z439" s="202"/>
      <c r="AB439" s="658"/>
      <c r="AC439" s="209" t="str">
        <f>IF(B439="","",(IFERROR(VLOOKUP(B439,Projecten!A$4:W$2415,5,FALSE),"niet bekend")))</f>
        <v/>
      </c>
      <c r="AD439" s="213" t="str">
        <f t="shared" si="55"/>
        <v/>
      </c>
      <c r="AE439" s="266" t="str">
        <f>IF(B439="","",(IFERROR(VLOOKUP(B439,Projecten!A$4:W$2415,23,FALSE),"niet bekend")))</f>
        <v/>
      </c>
      <c r="AF439" s="266" t="str">
        <f>IF(B439="","",(IFERROR(VLOOKUP(B439,Projecten!A$4:W$2415,12,FALSE),"niet bekend")))</f>
        <v/>
      </c>
      <c r="AG439" s="360" t="str">
        <f t="shared" si="56"/>
        <v/>
      </c>
    </row>
    <row r="440" spans="2:33" s="312" customFormat="1" x14ac:dyDescent="0.2">
      <c r="B440" s="299"/>
      <c r="C440" s="406"/>
      <c r="D440" s="300"/>
      <c r="E440" s="300"/>
      <c r="F440" s="302"/>
      <c r="G440" s="300"/>
      <c r="H440" s="300"/>
      <c r="I440" s="300"/>
      <c r="J440" s="302"/>
      <c r="K440" s="302"/>
      <c r="L440" s="302"/>
      <c r="M440" s="302"/>
      <c r="N440" s="302"/>
      <c r="O440" s="302"/>
      <c r="P440" s="302"/>
      <c r="Q440" s="302"/>
      <c r="R440" s="302"/>
      <c r="S440" s="407"/>
      <c r="T440" s="407"/>
      <c r="U440" s="306"/>
      <c r="V440" s="305"/>
      <c r="W440" s="307"/>
      <c r="X440" s="307"/>
      <c r="Y440" s="307"/>
      <c r="Z440" s="298"/>
      <c r="AA440" s="411"/>
      <c r="AB440" s="664"/>
      <c r="AD440" s="311"/>
      <c r="AE440" s="311"/>
      <c r="AF440" s="311"/>
      <c r="AG440" s="412"/>
    </row>
    <row r="441" spans="2:33" s="236" customFormat="1" x14ac:dyDescent="0.2">
      <c r="B441" s="372"/>
      <c r="C441" s="373"/>
      <c r="D441" s="374">
        <f>SUM(G441:I441)</f>
        <v>297</v>
      </c>
      <c r="E441" s="375"/>
      <c r="F441" s="376">
        <f>SUM(F445:F455)</f>
        <v>19</v>
      </c>
      <c r="G441" s="375">
        <f>SUM(G445:G455)</f>
        <v>151</v>
      </c>
      <c r="H441" s="375">
        <f>SUM(H445:H455)</f>
        <v>100</v>
      </c>
      <c r="I441" s="375">
        <f>SUM(I445:I455)</f>
        <v>46</v>
      </c>
      <c r="J441" s="376"/>
      <c r="K441" s="376"/>
      <c r="L441" s="376"/>
      <c r="M441" s="376"/>
      <c r="N441" s="376"/>
      <c r="O441" s="376"/>
      <c r="P441" s="376"/>
      <c r="Q441" s="376"/>
      <c r="R441" s="376"/>
      <c r="S441" s="445">
        <v>6</v>
      </c>
      <c r="T441" s="445"/>
      <c r="U441" s="639"/>
      <c r="V441" s="447"/>
      <c r="W441" s="646"/>
      <c r="X441" s="646">
        <f>SUM(Y441:Y455)</f>
        <v>347.5</v>
      </c>
      <c r="Y441" s="231"/>
      <c r="Z441" s="231">
        <v>316.75</v>
      </c>
      <c r="AA441" s="232">
        <f>X441-Z441</f>
        <v>30.75</v>
      </c>
      <c r="AB441" s="221"/>
      <c r="AC441" s="236" t="str">
        <f>IF(B441="","",(IFERROR(VLOOKUP(B441,Projecten!A$4:W$2415,5,FALSE),"niet bekend")))</f>
        <v/>
      </c>
      <c r="AD441" s="235">
        <f>SUM(AD442:AD456)</f>
        <v>44883</v>
      </c>
      <c r="AE441" s="235" t="str">
        <f>IF(B441="","",(IFERROR(VLOOKUP(B441,Projecten!A$4:W$2415,23,FALSE),"niet bekend")))</f>
        <v/>
      </c>
      <c r="AF441" s="235" t="str">
        <f>IF(B441="","",(IFERROR(VLOOKUP(B441,Projecten!A$4:W$2415,12,FALSE),"niet bekend")))</f>
        <v/>
      </c>
      <c r="AG441" s="384"/>
    </row>
    <row r="442" spans="2:33" x14ac:dyDescent="0.2">
      <c r="B442" s="243"/>
      <c r="D442" s="648" t="s">
        <v>649</v>
      </c>
      <c r="S442" s="649"/>
      <c r="T442" s="649"/>
      <c r="U442" s="650"/>
      <c r="V442" s="651"/>
      <c r="W442" s="652"/>
      <c r="X442" s="652"/>
      <c r="Y442" s="461">
        <v>24.75</v>
      </c>
      <c r="Z442" s="248"/>
      <c r="AA442" s="489"/>
      <c r="AB442" s="243"/>
      <c r="AC442" s="209" t="str">
        <f>IF(B442="","",(IFERROR(VLOOKUP(B442,Projecten!A$4:W$2415,5,FALSE),"niet bekend")))</f>
        <v/>
      </c>
      <c r="AD442" s="213" t="str">
        <f t="shared" ref="AD442:AD455" si="57">IF(AC442="","",(F442/AC442*AF442))</f>
        <v/>
      </c>
      <c r="AE442" s="266" t="str">
        <f>IF(B442="","",(IFERROR(VLOOKUP(B442,Projecten!A$4:W$2415,23,FALSE),"niet bekend")))</f>
        <v/>
      </c>
      <c r="AF442" s="266" t="str">
        <f>IF(B442="","",(IFERROR(VLOOKUP(B442,Projecten!A$4:W$2415,12,FALSE),"niet bekend")))</f>
        <v/>
      </c>
      <c r="AG442" s="360" t="str">
        <f t="shared" ref="AG442:AG455" si="58">IF(AD442="","",(AF442-AD442))</f>
        <v/>
      </c>
    </row>
    <row r="443" spans="2:33" x14ac:dyDescent="0.2">
      <c r="B443" s="243"/>
      <c r="D443" s="648" t="s">
        <v>681</v>
      </c>
      <c r="S443" s="649"/>
      <c r="T443" s="649"/>
      <c r="U443" s="650"/>
      <c r="V443" s="651"/>
      <c r="W443" s="652"/>
      <c r="X443" s="652"/>
      <c r="Y443" s="461">
        <v>4.75</v>
      </c>
      <c r="Z443" s="248"/>
      <c r="AA443" s="489"/>
      <c r="AB443" s="243"/>
      <c r="AC443" s="209" t="str">
        <f>IF(B443="","",(IFERROR(VLOOKUP(B443,Projecten!A$4:W$2415,5,FALSE),"niet bekend")))</f>
        <v/>
      </c>
      <c r="AD443" s="213" t="str">
        <f t="shared" si="57"/>
        <v/>
      </c>
      <c r="AE443" s="266" t="str">
        <f>IF(B443="","",(IFERROR(VLOOKUP(B443,Projecten!A$4:W$2415,23,FALSE),"niet bekend")))</f>
        <v/>
      </c>
      <c r="AF443" s="266" t="str">
        <f>IF(B443="","",(IFERROR(VLOOKUP(B443,Projecten!A$4:W$2415,12,FALSE),"niet bekend")))</f>
        <v/>
      </c>
      <c r="AG443" s="360" t="str">
        <f t="shared" si="58"/>
        <v/>
      </c>
    </row>
    <row r="444" spans="2:33" x14ac:dyDescent="0.2">
      <c r="B444" s="243"/>
      <c r="D444" s="648" t="s">
        <v>680</v>
      </c>
      <c r="S444" s="649"/>
      <c r="T444" s="649"/>
      <c r="U444" s="650"/>
      <c r="V444" s="651"/>
      <c r="W444" s="652"/>
      <c r="X444" s="652"/>
      <c r="Y444" s="461">
        <v>18</v>
      </c>
      <c r="Z444" s="248"/>
      <c r="AA444" s="489"/>
      <c r="AB444" s="243"/>
      <c r="AC444" s="209" t="str">
        <f>IF(B444="","",(IFERROR(VLOOKUP(B444,Projecten!A$4:W$2415,5,FALSE),"niet bekend")))</f>
        <v/>
      </c>
      <c r="AD444" s="213" t="str">
        <f t="shared" si="57"/>
        <v/>
      </c>
      <c r="AE444" s="266" t="str">
        <f>IF(B444="","",(IFERROR(VLOOKUP(B444,Projecten!A$4:W$2415,23,FALSE),"niet bekend")))</f>
        <v/>
      </c>
      <c r="AF444" s="266" t="str">
        <f>IF(B444="","",(IFERROR(VLOOKUP(B444,Projecten!A$4:W$2415,12,FALSE),"niet bekend")))</f>
        <v/>
      </c>
      <c r="AG444" s="360" t="str">
        <f t="shared" si="58"/>
        <v/>
      </c>
    </row>
    <row r="445" spans="2:33" x14ac:dyDescent="0.2">
      <c r="B445" s="665">
        <v>2015211</v>
      </c>
      <c r="C445" s="517" t="s">
        <v>638</v>
      </c>
      <c r="D445" s="518" t="s">
        <v>583</v>
      </c>
      <c r="E445" s="518" t="s">
        <v>26</v>
      </c>
      <c r="F445" s="645">
        <v>1</v>
      </c>
      <c r="G445" s="518">
        <v>8</v>
      </c>
      <c r="H445" s="518">
        <v>5</v>
      </c>
      <c r="I445" s="518">
        <v>2</v>
      </c>
      <c r="J445" s="403" t="s">
        <v>47</v>
      </c>
      <c r="K445" s="403" t="s">
        <v>47</v>
      </c>
      <c r="L445" s="403" t="s">
        <v>47</v>
      </c>
      <c r="M445" s="242" t="s">
        <v>189</v>
      </c>
      <c r="N445" s="242" t="s">
        <v>47</v>
      </c>
      <c r="O445" s="242" t="s">
        <v>47</v>
      </c>
      <c r="P445" s="242" t="s">
        <v>47</v>
      </c>
      <c r="Q445" s="242"/>
      <c r="R445" s="242" t="s">
        <v>47</v>
      </c>
      <c r="S445" s="245"/>
      <c r="U445" s="245">
        <f>IF(V445&lt;=0,"",(((V445-'In Productie'!$E$1)/7)+0.6))</f>
        <v>-80.114285714285714</v>
      </c>
      <c r="V445" s="427">
        <v>42404</v>
      </c>
      <c r="W445" s="202" t="s">
        <v>162</v>
      </c>
      <c r="X445" s="202" t="s">
        <v>278</v>
      </c>
      <c r="Y445" s="295">
        <v>38</v>
      </c>
      <c r="Z445" s="202"/>
      <c r="AA445" s="202"/>
      <c r="AB445" s="243"/>
      <c r="AC445" s="209">
        <f>IF(B445="","",(IFERROR(VLOOKUP(B445,Projecten!A$4:W$2415,5,FALSE),"niet bekend")))</f>
        <v>1</v>
      </c>
      <c r="AD445" s="213">
        <f t="shared" si="57"/>
        <v>4330</v>
      </c>
      <c r="AE445" s="266">
        <f>IF(B445="","",(IFERROR(VLOOKUP(B445,Projecten!A$4:W$2415,23,FALSE),"niet bekend")))</f>
        <v>4330</v>
      </c>
      <c r="AF445" s="266">
        <f>IF(B445="","",(IFERROR(VLOOKUP(B445,Projecten!A$4:W$2415,12,FALSE),"niet bekend")))</f>
        <v>4330</v>
      </c>
      <c r="AG445" s="360">
        <f t="shared" si="58"/>
        <v>0</v>
      </c>
    </row>
    <row r="446" spans="2:33" ht="12.75" customHeight="1" x14ac:dyDescent="0.2">
      <c r="B446" s="496">
        <v>2016008</v>
      </c>
      <c r="C446" s="422">
        <v>120470</v>
      </c>
      <c r="D446" s="273" t="s">
        <v>607</v>
      </c>
      <c r="E446" s="273" t="s">
        <v>352</v>
      </c>
      <c r="F446" s="424">
        <v>4</v>
      </c>
      <c r="G446" s="273">
        <f>F446*7</f>
        <v>28</v>
      </c>
      <c r="H446" s="273">
        <f>F446*4</f>
        <v>16</v>
      </c>
      <c r="I446" s="273">
        <f>F446*1</f>
        <v>4</v>
      </c>
      <c r="J446" s="403" t="s">
        <v>47</v>
      </c>
      <c r="K446" s="403" t="s">
        <v>47</v>
      </c>
      <c r="L446" s="403" t="s">
        <v>189</v>
      </c>
      <c r="M446" s="242" t="s">
        <v>189</v>
      </c>
      <c r="N446" s="242" t="s">
        <v>47</v>
      </c>
      <c r="O446" s="242" t="s">
        <v>47</v>
      </c>
      <c r="P446" s="242" t="s">
        <v>47</v>
      </c>
      <c r="Q446" s="242"/>
      <c r="R446" s="242" t="s">
        <v>47</v>
      </c>
      <c r="S446" s="209"/>
      <c r="T446" s="476"/>
      <c r="U446" s="245">
        <f>IF(V446&lt;=0,"",(((V446-'In Productie'!$E$1)/7)+0.6))</f>
        <v>-79.114285714285714</v>
      </c>
      <c r="V446" s="427">
        <v>42411</v>
      </c>
      <c r="W446" s="209" t="s">
        <v>532</v>
      </c>
      <c r="X446" s="209" t="s">
        <v>661</v>
      </c>
      <c r="Y446" s="248">
        <f>F446*11</f>
        <v>44</v>
      </c>
      <c r="Z446" s="202"/>
      <c r="AA446" s="202"/>
      <c r="AB446" s="499">
        <v>42381</v>
      </c>
      <c r="AC446" s="209">
        <f>IF(B446="","",(IFERROR(VLOOKUP(B446,Projecten!A$4:W$2415,5,FALSE),"niet bekend")))</f>
        <v>26</v>
      </c>
      <c r="AD446" s="213">
        <f t="shared" si="57"/>
        <v>5364</v>
      </c>
      <c r="AE446" s="266">
        <f>IF(B446="","",(IFERROR(VLOOKUP(B446,Projecten!A$4:W$2415,23,FALSE),"niet bekend")))</f>
        <v>34866</v>
      </c>
      <c r="AF446" s="266">
        <f>IF(B446="","",(IFERROR(VLOOKUP(B446,Projecten!A$4:W$2415,12,FALSE),"niet bekend")))</f>
        <v>34866</v>
      </c>
      <c r="AG446" s="360">
        <f t="shared" si="58"/>
        <v>29502</v>
      </c>
    </row>
    <row r="447" spans="2:33" ht="12.75" customHeight="1" x14ac:dyDescent="0.2">
      <c r="B447" s="272">
        <v>2016009</v>
      </c>
      <c r="C447" s="422">
        <v>120459</v>
      </c>
      <c r="D447" s="273" t="s">
        <v>600</v>
      </c>
      <c r="E447" s="273" t="s">
        <v>26</v>
      </c>
      <c r="F447" s="424">
        <v>1</v>
      </c>
      <c r="G447" s="273">
        <f>F447*7</f>
        <v>7</v>
      </c>
      <c r="H447" s="273">
        <f>F447*6</f>
        <v>6</v>
      </c>
      <c r="I447" s="273">
        <f>F447*2</f>
        <v>2</v>
      </c>
      <c r="J447" s="666" t="s">
        <v>47</v>
      </c>
      <c r="K447" s="666" t="s">
        <v>189</v>
      </c>
      <c r="L447" s="403" t="s">
        <v>189</v>
      </c>
      <c r="M447" s="242" t="s">
        <v>189</v>
      </c>
      <c r="N447" s="242" t="s">
        <v>47</v>
      </c>
      <c r="O447" s="242" t="s">
        <v>47</v>
      </c>
      <c r="P447" s="242" t="s">
        <v>47</v>
      </c>
      <c r="Q447" s="242"/>
      <c r="R447" s="242" t="s">
        <v>47</v>
      </c>
      <c r="S447" s="209"/>
      <c r="T447" s="476"/>
      <c r="U447" s="245">
        <f>IF(V447&lt;=0,"",(((V447-'In Productie'!$E$1)/7)+0.6))</f>
        <v>-80.114285714285714</v>
      </c>
      <c r="V447" s="427">
        <v>42404</v>
      </c>
      <c r="W447" s="209" t="s">
        <v>162</v>
      </c>
      <c r="X447" s="209"/>
      <c r="Y447" s="295">
        <v>12</v>
      </c>
      <c r="Z447" s="202"/>
      <c r="AA447" s="202"/>
      <c r="AB447" s="499">
        <v>42380</v>
      </c>
      <c r="AC447" s="209">
        <f>IF(B447="","",(IFERROR(VLOOKUP(B447,Projecten!A$4:W$2415,5,FALSE),"niet bekend")))</f>
        <v>5</v>
      </c>
      <c r="AD447" s="213">
        <f t="shared" si="57"/>
        <v>1670</v>
      </c>
      <c r="AE447" s="266">
        <f>IF(B447="","",(IFERROR(VLOOKUP(B447,Projecten!A$4:W$2415,23,FALSE),"niet bekend")))</f>
        <v>8350</v>
      </c>
      <c r="AF447" s="266">
        <f>IF(B447="","",(IFERROR(VLOOKUP(B447,Projecten!A$4:W$2415,12,FALSE),"niet bekend")))</f>
        <v>8350</v>
      </c>
      <c r="AG447" s="360">
        <f t="shared" si="58"/>
        <v>6680</v>
      </c>
    </row>
    <row r="448" spans="2:33" ht="12.75" customHeight="1" x14ac:dyDescent="0.2">
      <c r="B448" s="272">
        <v>2016009</v>
      </c>
      <c r="C448" s="422">
        <v>120459</v>
      </c>
      <c r="D448" s="273" t="s">
        <v>601</v>
      </c>
      <c r="E448" s="273" t="s">
        <v>26</v>
      </c>
      <c r="F448" s="424">
        <v>1</v>
      </c>
      <c r="G448" s="273">
        <f>F448*7</f>
        <v>7</v>
      </c>
      <c r="H448" s="273">
        <f>F448*6</f>
        <v>6</v>
      </c>
      <c r="I448" s="273">
        <f>F448*2</f>
        <v>2</v>
      </c>
      <c r="J448" s="666" t="s">
        <v>47</v>
      </c>
      <c r="K448" s="666" t="s">
        <v>189</v>
      </c>
      <c r="L448" s="403" t="s">
        <v>189</v>
      </c>
      <c r="M448" s="242" t="s">
        <v>189</v>
      </c>
      <c r="N448" s="242" t="s">
        <v>47</v>
      </c>
      <c r="O448" s="242" t="s">
        <v>47</v>
      </c>
      <c r="P448" s="242" t="s">
        <v>47</v>
      </c>
      <c r="Q448" s="242"/>
      <c r="R448" s="242" t="s">
        <v>47</v>
      </c>
      <c r="S448" s="209"/>
      <c r="T448" s="476"/>
      <c r="U448" s="245">
        <f>IF(V448&lt;=0,"",(((V448-'In Productie'!$E$1)/7)+0.6))</f>
        <v>-79.114285714285714</v>
      </c>
      <c r="V448" s="427">
        <v>42411</v>
      </c>
      <c r="W448" s="209" t="s">
        <v>162</v>
      </c>
      <c r="X448" s="209"/>
      <c r="Y448" s="295">
        <v>12</v>
      </c>
      <c r="Z448" s="202"/>
      <c r="AA448" s="202"/>
      <c r="AB448" s="499">
        <v>42380</v>
      </c>
      <c r="AC448" s="209">
        <f>IF(B448="","",(IFERROR(VLOOKUP(B448,Projecten!A$4:W$2415,5,FALSE),"niet bekend")))</f>
        <v>5</v>
      </c>
      <c r="AD448" s="213">
        <f t="shared" si="57"/>
        <v>1670</v>
      </c>
      <c r="AE448" s="266">
        <f>IF(B448="","",(IFERROR(VLOOKUP(B448,Projecten!A$4:W$2415,23,FALSE),"niet bekend")))</f>
        <v>8350</v>
      </c>
      <c r="AF448" s="266">
        <f>IF(B448="","",(IFERROR(VLOOKUP(B448,Projecten!A$4:W$2415,12,FALSE),"niet bekend")))</f>
        <v>8350</v>
      </c>
      <c r="AG448" s="360">
        <f t="shared" si="58"/>
        <v>6680</v>
      </c>
    </row>
    <row r="449" spans="2:33" ht="12.75" customHeight="1" x14ac:dyDescent="0.2">
      <c r="B449" s="272">
        <v>2016007</v>
      </c>
      <c r="C449" s="422">
        <v>120464</v>
      </c>
      <c r="D449" s="273" t="s">
        <v>596</v>
      </c>
      <c r="E449" s="273" t="s">
        <v>26</v>
      </c>
      <c r="F449" s="424">
        <v>3</v>
      </c>
      <c r="G449" s="273">
        <f>F449*11</f>
        <v>33</v>
      </c>
      <c r="H449" s="273">
        <f>F449*8</f>
        <v>24</v>
      </c>
      <c r="I449" s="273">
        <f>F449*3</f>
        <v>9</v>
      </c>
      <c r="J449" s="391" t="s">
        <v>47</v>
      </c>
      <c r="K449" s="391" t="s">
        <v>189</v>
      </c>
      <c r="L449" s="391" t="s">
        <v>189</v>
      </c>
      <c r="M449" s="486" t="s">
        <v>189</v>
      </c>
      <c r="N449" s="486" t="s">
        <v>47</v>
      </c>
      <c r="O449" s="486" t="s">
        <v>47</v>
      </c>
      <c r="P449" s="486" t="s">
        <v>47</v>
      </c>
      <c r="Q449" s="486"/>
      <c r="R449" s="486" t="s">
        <v>47</v>
      </c>
      <c r="S449" s="209"/>
      <c r="T449" s="476"/>
      <c r="U449" s="245">
        <f>IF(V449&lt;=0,"",(((V449-'In Productie'!$E$1)/7)+0.6))</f>
        <v>-79.542857142857144</v>
      </c>
      <c r="V449" s="427">
        <v>42408</v>
      </c>
      <c r="W449" s="209" t="s">
        <v>162</v>
      </c>
      <c r="X449" s="209"/>
      <c r="Y449" s="248">
        <f>F449*20</f>
        <v>60</v>
      </c>
      <c r="Z449" s="202"/>
      <c r="AA449" s="202"/>
      <c r="AB449" s="499">
        <v>42380</v>
      </c>
      <c r="AC449" s="209">
        <f>IF(B449="","",(IFERROR(VLOOKUP(B449,Projecten!A$4:W$2415,5,FALSE),"niet bekend")))</f>
        <v>5</v>
      </c>
      <c r="AD449" s="213">
        <f t="shared" si="57"/>
        <v>9384</v>
      </c>
      <c r="AE449" s="266">
        <f>IF(B449="","",(IFERROR(VLOOKUP(B449,Projecten!A$4:W$2415,23,FALSE),"niet bekend")))</f>
        <v>15640</v>
      </c>
      <c r="AF449" s="266">
        <f>IF(B449="","",(IFERROR(VLOOKUP(B449,Projecten!A$4:W$2415,12,FALSE),"niet bekend")))</f>
        <v>15640</v>
      </c>
      <c r="AG449" s="360">
        <f t="shared" si="58"/>
        <v>6256</v>
      </c>
    </row>
    <row r="450" spans="2:33" ht="12.75" customHeight="1" x14ac:dyDescent="0.2">
      <c r="B450" s="272">
        <v>2016018</v>
      </c>
      <c r="C450" s="422">
        <v>120463</v>
      </c>
      <c r="D450" s="273" t="s">
        <v>620</v>
      </c>
      <c r="E450" s="273" t="s">
        <v>26</v>
      </c>
      <c r="F450" s="424">
        <v>5</v>
      </c>
      <c r="G450" s="273">
        <f>F450*9</f>
        <v>45</v>
      </c>
      <c r="H450" s="273">
        <f>F450*6</f>
        <v>30</v>
      </c>
      <c r="I450" s="273">
        <f>F450*3</f>
        <v>15</v>
      </c>
      <c r="J450" s="391" t="s">
        <v>47</v>
      </c>
      <c r="K450" s="391" t="s">
        <v>47</v>
      </c>
      <c r="L450" s="391" t="s">
        <v>189</v>
      </c>
      <c r="M450" s="486" t="s">
        <v>189</v>
      </c>
      <c r="N450" s="486" t="s">
        <v>47</v>
      </c>
      <c r="O450" s="486" t="s">
        <v>47</v>
      </c>
      <c r="P450" s="486" t="s">
        <v>47</v>
      </c>
      <c r="Q450" s="486"/>
      <c r="R450" s="486" t="s">
        <v>47</v>
      </c>
      <c r="S450" s="209"/>
      <c r="T450" s="476"/>
      <c r="U450" s="245">
        <f>IF(V450&lt;=0,"",(((V450-'In Productie'!$E$1)/7)+0.6))</f>
        <v>-78.542857142857144</v>
      </c>
      <c r="V450" s="427">
        <v>42415</v>
      </c>
      <c r="W450" s="209" t="s">
        <v>310</v>
      </c>
      <c r="X450" s="209"/>
      <c r="Y450" s="295">
        <v>85</v>
      </c>
      <c r="Z450" s="202"/>
      <c r="AA450" s="202"/>
      <c r="AB450" s="499">
        <v>42387</v>
      </c>
      <c r="AC450" s="209">
        <f>IF(B450="","",(IFERROR(VLOOKUP(B450,Projecten!A$4:W$2415,5,FALSE),"niet bekend")))</f>
        <v>10</v>
      </c>
      <c r="AD450" s="213">
        <f t="shared" si="57"/>
        <v>13185</v>
      </c>
      <c r="AE450" s="266">
        <f>IF(B450="","",(IFERROR(VLOOKUP(B450,Projecten!A$4:W$2415,23,FALSE),"niet bekend")))</f>
        <v>26370</v>
      </c>
      <c r="AF450" s="266">
        <f>IF(B450="","",(IFERROR(VLOOKUP(B450,Projecten!A$4:W$2415,12,FALSE),"niet bekend")))</f>
        <v>26370</v>
      </c>
      <c r="AG450" s="360">
        <f t="shared" si="58"/>
        <v>13185</v>
      </c>
    </row>
    <row r="451" spans="2:33" ht="12.75" customHeight="1" x14ac:dyDescent="0.2">
      <c r="B451" s="272">
        <v>2016015</v>
      </c>
      <c r="C451" s="422" t="s">
        <v>663</v>
      </c>
      <c r="D451" s="272" t="s">
        <v>664</v>
      </c>
      <c r="E451" s="273" t="s">
        <v>26</v>
      </c>
      <c r="F451" s="424">
        <v>1</v>
      </c>
      <c r="G451" s="273">
        <v>4</v>
      </c>
      <c r="H451" s="273">
        <v>2</v>
      </c>
      <c r="I451" s="273">
        <v>4</v>
      </c>
      <c r="J451" s="666" t="s">
        <v>47</v>
      </c>
      <c r="K451" s="666" t="s">
        <v>189</v>
      </c>
      <c r="L451" s="403" t="s">
        <v>189</v>
      </c>
      <c r="M451" s="242" t="s">
        <v>189</v>
      </c>
      <c r="N451" s="242" t="s">
        <v>47</v>
      </c>
      <c r="O451" s="242" t="s">
        <v>47</v>
      </c>
      <c r="P451" s="242" t="s">
        <v>47</v>
      </c>
      <c r="Q451" s="242"/>
      <c r="R451" s="242" t="s">
        <v>47</v>
      </c>
      <c r="S451" s="209"/>
      <c r="T451" s="476"/>
      <c r="U451" s="245">
        <f>IF(V451&lt;=0,"",(((V451-'In Productie'!$E$1)/7)+0.6))</f>
        <v>-78.400000000000006</v>
      </c>
      <c r="V451" s="427">
        <v>42416</v>
      </c>
      <c r="W451" s="209" t="s">
        <v>310</v>
      </c>
      <c r="X451" s="434"/>
      <c r="Y451" s="295">
        <v>15</v>
      </c>
      <c r="Z451" s="202"/>
      <c r="AA451" s="202"/>
      <c r="AB451" s="499">
        <v>42387</v>
      </c>
      <c r="AC451" s="209">
        <f>IF(B451="","",(IFERROR(VLOOKUP(B451,Projecten!A$4:W$2415,5,FALSE),"niet bekend")))</f>
        <v>1</v>
      </c>
      <c r="AD451" s="213">
        <f t="shared" si="57"/>
        <v>3486</v>
      </c>
      <c r="AE451" s="266">
        <f>IF(B451="","",(IFERROR(VLOOKUP(B451,Projecten!A$4:W$2415,23,FALSE),"niet bekend")))</f>
        <v>3486</v>
      </c>
      <c r="AF451" s="266">
        <f>IF(B451="","",(IFERROR(VLOOKUP(B451,Projecten!A$4:W$2415,12,FALSE),"niet bekend")))</f>
        <v>3486</v>
      </c>
      <c r="AG451" s="360">
        <f t="shared" si="58"/>
        <v>0</v>
      </c>
    </row>
    <row r="452" spans="2:33" ht="12.75" customHeight="1" x14ac:dyDescent="0.2">
      <c r="B452" s="272">
        <v>2016019</v>
      </c>
      <c r="C452" s="422">
        <v>120465</v>
      </c>
      <c r="D452" s="272">
        <v>559016</v>
      </c>
      <c r="E452" s="273" t="s">
        <v>26</v>
      </c>
      <c r="F452" s="424">
        <v>1</v>
      </c>
      <c r="G452" s="273">
        <v>8</v>
      </c>
      <c r="H452" s="273">
        <v>5</v>
      </c>
      <c r="I452" s="273">
        <v>3</v>
      </c>
      <c r="J452" s="666" t="s">
        <v>47</v>
      </c>
      <c r="K452" s="666" t="s">
        <v>189</v>
      </c>
      <c r="L452" s="403" t="s">
        <v>189</v>
      </c>
      <c r="M452" s="242" t="s">
        <v>189</v>
      </c>
      <c r="N452" s="242" t="s">
        <v>47</v>
      </c>
      <c r="O452" s="242" t="s">
        <v>47</v>
      </c>
      <c r="P452" s="242" t="s">
        <v>47</v>
      </c>
      <c r="Q452" s="242"/>
      <c r="R452" s="242" t="s">
        <v>47</v>
      </c>
      <c r="S452" s="209"/>
      <c r="T452" s="476"/>
      <c r="U452" s="245">
        <f>IF(V452&lt;=0,"",(((V452-'In Productie'!$E$1)/7)+0.6))</f>
        <v>-78.400000000000006</v>
      </c>
      <c r="V452" s="427">
        <v>42416</v>
      </c>
      <c r="W452" s="209" t="s">
        <v>162</v>
      </c>
      <c r="X452" s="434"/>
      <c r="Y452" s="295">
        <v>14</v>
      </c>
      <c r="Z452" s="202"/>
      <c r="AA452" s="202"/>
      <c r="AB452" s="499">
        <v>42388</v>
      </c>
      <c r="AC452" s="209">
        <f>IF(B452="","",(IFERROR(VLOOKUP(B452,Projecten!A$4:W$2415,5,FALSE),"niet bekend")))</f>
        <v>1</v>
      </c>
      <c r="AD452" s="213">
        <f t="shared" si="57"/>
        <v>2450</v>
      </c>
      <c r="AE452" s="266">
        <f>IF(B452="","",(IFERROR(VLOOKUP(B452,Projecten!A$4:W$2415,23,FALSE),"niet bekend")))</f>
        <v>2450</v>
      </c>
      <c r="AF452" s="266">
        <f>IF(B452="","",(IFERROR(VLOOKUP(B452,Projecten!A$4:W$2415,12,FALSE),"niet bekend")))</f>
        <v>2450</v>
      </c>
      <c r="AG452" s="360">
        <f t="shared" si="58"/>
        <v>0</v>
      </c>
    </row>
    <row r="453" spans="2:33" ht="12.75" customHeight="1" x14ac:dyDescent="0.2">
      <c r="B453" s="237">
        <v>2016013</v>
      </c>
      <c r="C453" s="513">
        <v>120465</v>
      </c>
      <c r="D453" s="237">
        <v>576216</v>
      </c>
      <c r="E453" s="518" t="s">
        <v>26</v>
      </c>
      <c r="F453" s="645">
        <v>1</v>
      </c>
      <c r="G453" s="518">
        <v>8</v>
      </c>
      <c r="H453" s="518">
        <v>5</v>
      </c>
      <c r="I453" s="518">
        <v>3</v>
      </c>
      <c r="J453" s="322" t="s">
        <v>47</v>
      </c>
      <c r="K453" s="322" t="s">
        <v>189</v>
      </c>
      <c r="L453" s="322" t="s">
        <v>189</v>
      </c>
      <c r="M453" s="254" t="s">
        <v>189</v>
      </c>
      <c r="N453" s="254" t="s">
        <v>47</v>
      </c>
      <c r="O453" s="254" t="s">
        <v>47</v>
      </c>
      <c r="P453" s="254" t="s">
        <v>47</v>
      </c>
      <c r="R453" s="254" t="s">
        <v>47</v>
      </c>
      <c r="U453" s="264">
        <f>IF(V453&lt;=0,"",(((V453-'In Productie'!$E$1)/7)+0.6))</f>
        <v>-79.114285714285714</v>
      </c>
      <c r="V453" s="427">
        <v>42411</v>
      </c>
      <c r="W453" s="202" t="s">
        <v>162</v>
      </c>
      <c r="Y453" s="248">
        <v>14</v>
      </c>
      <c r="Z453" s="202"/>
      <c r="AA453" s="202"/>
      <c r="AB453" s="499">
        <v>42383</v>
      </c>
      <c r="AC453" s="209">
        <f>IF(B453="","",(IFERROR(VLOOKUP(B453,Projecten!A$4:W$2415,5,FALSE),"niet bekend")))</f>
        <v>1</v>
      </c>
      <c r="AD453" s="213">
        <f t="shared" si="57"/>
        <v>2401</v>
      </c>
      <c r="AE453" s="266">
        <f>IF(B453="","",(IFERROR(VLOOKUP(B453,Projecten!A$4:W$2415,23,FALSE),"niet bekend")))</f>
        <v>2401</v>
      </c>
      <c r="AF453" s="266">
        <f>IF(B453="","",(IFERROR(VLOOKUP(B453,Projecten!A$4:W$2415,12,FALSE),"niet bekend")))</f>
        <v>2401</v>
      </c>
      <c r="AG453" s="360">
        <f t="shared" si="58"/>
        <v>0</v>
      </c>
    </row>
    <row r="454" spans="2:33" ht="12.75" customHeight="1" x14ac:dyDescent="0.2">
      <c r="B454" s="272">
        <v>2016016</v>
      </c>
      <c r="C454" s="422">
        <v>120466</v>
      </c>
      <c r="D454" s="272" t="s">
        <v>618</v>
      </c>
      <c r="E454" s="273" t="s">
        <v>26</v>
      </c>
      <c r="F454" s="424">
        <v>1</v>
      </c>
      <c r="G454" s="273">
        <v>3</v>
      </c>
      <c r="H454" s="273">
        <v>1</v>
      </c>
      <c r="I454" s="273">
        <v>2</v>
      </c>
      <c r="J454" s="322" t="s">
        <v>47</v>
      </c>
      <c r="K454" s="322" t="s">
        <v>189</v>
      </c>
      <c r="L454" s="322" t="s">
        <v>189</v>
      </c>
      <c r="M454" s="254" t="s">
        <v>189</v>
      </c>
      <c r="N454" s="254" t="s">
        <v>47</v>
      </c>
      <c r="O454" s="254" t="s">
        <v>47</v>
      </c>
      <c r="P454" s="254" t="s">
        <v>47</v>
      </c>
      <c r="R454" s="254" t="s">
        <v>47</v>
      </c>
      <c r="U454" s="264">
        <f>IF(V454&lt;=0,"",(((V454-'In Productie'!$E$1)/7)+0.6))</f>
        <v>-79.114285714285714</v>
      </c>
      <c r="V454" s="427">
        <v>42411</v>
      </c>
      <c r="W454" s="202" t="s">
        <v>162</v>
      </c>
      <c r="Y454" s="248">
        <v>6</v>
      </c>
      <c r="Z454" s="202"/>
      <c r="AA454" s="202"/>
      <c r="AB454" s="499">
        <v>42382</v>
      </c>
      <c r="AC454" s="209">
        <f>IF(B454="","",(IFERROR(VLOOKUP(B454,Projecten!A$4:W$2415,5,FALSE),"niet bekend")))</f>
        <v>1</v>
      </c>
      <c r="AD454" s="213">
        <f t="shared" si="57"/>
        <v>943</v>
      </c>
      <c r="AE454" s="266">
        <f>IF(B454="","",(IFERROR(VLOOKUP(B454,Projecten!A$4:W$2415,23,FALSE),"niet bekend")))</f>
        <v>943</v>
      </c>
      <c r="AF454" s="266">
        <f>IF(B454="","",(IFERROR(VLOOKUP(B454,Projecten!A$4:W$2415,12,FALSE),"niet bekend")))</f>
        <v>943</v>
      </c>
      <c r="AG454" s="360">
        <f t="shared" si="58"/>
        <v>0</v>
      </c>
    </row>
    <row r="455" spans="2:33" x14ac:dyDescent="0.2">
      <c r="B455" s="519"/>
      <c r="C455" s="662"/>
      <c r="D455" s="662"/>
      <c r="E455" s="662"/>
      <c r="F455" s="663"/>
      <c r="G455" s="662"/>
      <c r="H455" s="662"/>
      <c r="I455" s="662"/>
      <c r="J455" s="322"/>
      <c r="K455" s="391"/>
      <c r="L455" s="391"/>
      <c r="M455" s="391"/>
      <c r="N455" s="391"/>
      <c r="O455" s="391"/>
      <c r="P455" s="391"/>
      <c r="Q455" s="391"/>
      <c r="R455" s="391"/>
      <c r="U455" s="245"/>
      <c r="Y455" s="248"/>
      <c r="Z455" s="202"/>
      <c r="AB455" s="658"/>
      <c r="AC455" s="209" t="str">
        <f>IF(B455="","",(IFERROR(VLOOKUP(B455,Projecten!A$4:W$2415,5,FALSE),"niet bekend")))</f>
        <v/>
      </c>
      <c r="AD455" s="213" t="str">
        <f t="shared" si="57"/>
        <v/>
      </c>
      <c r="AE455" s="266" t="str">
        <f>IF(B455="","",(IFERROR(VLOOKUP(B455,Projecten!A$4:W$2415,23,FALSE),"niet bekend")))</f>
        <v/>
      </c>
      <c r="AF455" s="266" t="str">
        <f>IF(B455="","",(IFERROR(VLOOKUP(B455,Projecten!A$4:W$2415,12,FALSE),"niet bekend")))</f>
        <v/>
      </c>
      <c r="AG455" s="360" t="str">
        <f t="shared" si="58"/>
        <v/>
      </c>
    </row>
    <row r="456" spans="2:33" s="312" customFormat="1" x14ac:dyDescent="0.2">
      <c r="B456" s="299"/>
      <c r="C456" s="406"/>
      <c r="D456" s="300"/>
      <c r="E456" s="300"/>
      <c r="F456" s="302"/>
      <c r="G456" s="300"/>
      <c r="H456" s="300"/>
      <c r="I456" s="300"/>
      <c r="J456" s="302"/>
      <c r="K456" s="302"/>
      <c r="L456" s="302"/>
      <c r="M456" s="302"/>
      <c r="N456" s="302"/>
      <c r="O456" s="302"/>
      <c r="P456" s="302"/>
      <c r="Q456" s="302"/>
      <c r="R456" s="302"/>
      <c r="S456" s="407"/>
      <c r="T456" s="407"/>
      <c r="U456" s="306"/>
      <c r="V456" s="305"/>
      <c r="W456" s="307"/>
      <c r="X456" s="307"/>
      <c r="Y456" s="307"/>
      <c r="Z456" s="298"/>
      <c r="AA456" s="411"/>
      <c r="AB456" s="664"/>
      <c r="AD456" s="311"/>
      <c r="AE456" s="311"/>
      <c r="AF456" s="311"/>
      <c r="AG456" s="412"/>
    </row>
    <row r="457" spans="2:33" s="236" customFormat="1" ht="12.75" customHeight="1" x14ac:dyDescent="0.2">
      <c r="B457" s="372"/>
      <c r="C457" s="373"/>
      <c r="D457" s="374">
        <f>SUM(G457:I457)</f>
        <v>430</v>
      </c>
      <c r="E457" s="375"/>
      <c r="F457" s="376">
        <f>SUM(F458:F475)</f>
        <v>29</v>
      </c>
      <c r="G457" s="375">
        <f>SUM(G458:G475)</f>
        <v>227</v>
      </c>
      <c r="H457" s="375">
        <f>SUM(H458:H475)</f>
        <v>150</v>
      </c>
      <c r="I457" s="375">
        <f>SUM(I458:I475)</f>
        <v>53</v>
      </c>
      <c r="J457" s="376"/>
      <c r="K457" s="376"/>
      <c r="L457" s="376"/>
      <c r="M457" s="376"/>
      <c r="N457" s="376"/>
      <c r="O457" s="376"/>
      <c r="P457" s="376"/>
      <c r="Q457" s="376"/>
      <c r="R457" s="376"/>
      <c r="S457" s="377">
        <v>7</v>
      </c>
      <c r="T457" s="377"/>
      <c r="U457" s="639"/>
      <c r="V457" s="378"/>
      <c r="W457" s="380"/>
      <c r="X457" s="380">
        <f>SUM(Y457:Y475)</f>
        <v>403</v>
      </c>
      <c r="Y457" s="231"/>
      <c r="Z457" s="463">
        <v>305</v>
      </c>
      <c r="AA457" s="232">
        <f>X457-Z457</f>
        <v>98</v>
      </c>
      <c r="AB457" s="221"/>
      <c r="AC457" s="236" t="str">
        <f>IF(B457="","",(IFERROR(VLOOKUP(B457,Projecten!A$4:W$2415,5,FALSE),"niet bekend")))</f>
        <v/>
      </c>
      <c r="AD457" s="235">
        <f>SUM(AD458:AD476)</f>
        <v>59947.38</v>
      </c>
      <c r="AE457" s="235" t="str">
        <f>IF(B457="","",(IFERROR(VLOOKUP(B457,Projecten!A$4:W$2415,23,FALSE),"niet bekend")))</f>
        <v/>
      </c>
      <c r="AF457" s="235" t="str">
        <f>IF(B457="","",(IFERROR(VLOOKUP(B457,Projecten!A$4:W$2415,12,FALSE),"niet bekend")))</f>
        <v/>
      </c>
      <c r="AG457" s="384"/>
    </row>
    <row r="458" spans="2:33" ht="12.75" customHeight="1" x14ac:dyDescent="0.2">
      <c r="B458" s="320"/>
      <c r="C458" s="503"/>
      <c r="D458" s="667" t="s">
        <v>625</v>
      </c>
      <c r="E458" s="318"/>
      <c r="F458" s="322"/>
      <c r="G458" s="318"/>
      <c r="H458" s="318"/>
      <c r="I458" s="318"/>
      <c r="J458" s="322"/>
      <c r="K458" s="322"/>
      <c r="L458" s="322"/>
      <c r="M458" s="322"/>
      <c r="N458" s="322"/>
      <c r="O458" s="322"/>
      <c r="P458" s="322"/>
      <c r="Q458" s="322"/>
      <c r="R458" s="322"/>
      <c r="S458" s="505"/>
      <c r="T458" s="505"/>
      <c r="U458" s="668"/>
      <c r="V458" s="507"/>
      <c r="W458" s="508"/>
      <c r="X458" s="508"/>
      <c r="Y458" s="257">
        <v>8.25</v>
      </c>
      <c r="Z458" s="523"/>
      <c r="AA458" s="489"/>
      <c r="AB458" s="243"/>
      <c r="AC458" s="209" t="str">
        <f>IF(B458="","",(IFERROR(VLOOKUP(B458,Projecten!A$4:W$2415,5,FALSE),"niet bekend")))</f>
        <v/>
      </c>
      <c r="AD458" s="213" t="str">
        <f t="shared" ref="AD458:AD471" si="59">IF(AC458="","",(F458/AC458*AF458))</f>
        <v/>
      </c>
      <c r="AE458" s="266" t="str">
        <f>IF(B458="","",(IFERROR(VLOOKUP(B458,Projecten!A$4:W$2415,23,FALSE),"niet bekend")))</f>
        <v/>
      </c>
      <c r="AF458" s="266" t="str">
        <f>IF(B458="","",(IFERROR(VLOOKUP(B458,Projecten!A$4:W$2415,12,FALSE),"niet bekend")))</f>
        <v/>
      </c>
      <c r="AG458" s="360" t="str">
        <f t="shared" ref="AG458:AG475" si="60">IF(AD458="","",(AF458-AD458))</f>
        <v/>
      </c>
    </row>
    <row r="459" spans="2:33" ht="12.75" customHeight="1" x14ac:dyDescent="0.2">
      <c r="B459" s="320"/>
      <c r="C459" s="503"/>
      <c r="D459" s="667" t="s">
        <v>691</v>
      </c>
      <c r="E459" s="318"/>
      <c r="F459" s="322"/>
      <c r="G459" s="318"/>
      <c r="H459" s="318"/>
      <c r="I459" s="318"/>
      <c r="J459" s="322"/>
      <c r="K459" s="322"/>
      <c r="L459" s="322"/>
      <c r="M459" s="322"/>
      <c r="N459" s="322"/>
      <c r="O459" s="322"/>
      <c r="P459" s="322"/>
      <c r="Q459" s="322"/>
      <c r="R459" s="322"/>
      <c r="S459" s="505"/>
      <c r="T459" s="505"/>
      <c r="U459" s="668"/>
      <c r="V459" s="507"/>
      <c r="W459" s="508"/>
      <c r="X459" s="508"/>
      <c r="Y459" s="257">
        <v>8.25</v>
      </c>
      <c r="Z459" s="523"/>
      <c r="AA459" s="489"/>
      <c r="AB459" s="243"/>
      <c r="AC459" s="209" t="str">
        <f>IF(B459="","",(IFERROR(VLOOKUP(B459,Projecten!A$4:W$2415,5,FALSE),"niet bekend")))</f>
        <v/>
      </c>
      <c r="AD459" s="213" t="str">
        <f t="shared" si="59"/>
        <v/>
      </c>
      <c r="AE459" s="266" t="str">
        <f>IF(B459="","",(IFERROR(VLOOKUP(B459,Projecten!A$4:W$2415,23,FALSE),"niet bekend")))</f>
        <v/>
      </c>
      <c r="AF459" s="266" t="str">
        <f>IF(B459="","",(IFERROR(VLOOKUP(B459,Projecten!A$4:W$2415,12,FALSE),"niet bekend")))</f>
        <v/>
      </c>
      <c r="AG459" s="360" t="str">
        <f t="shared" si="60"/>
        <v/>
      </c>
    </row>
    <row r="460" spans="2:33" ht="12.75" customHeight="1" x14ac:dyDescent="0.2">
      <c r="B460" s="320"/>
      <c r="C460" s="503"/>
      <c r="D460" s="667" t="s">
        <v>690</v>
      </c>
      <c r="E460" s="318"/>
      <c r="F460" s="322"/>
      <c r="G460" s="318"/>
      <c r="H460" s="318"/>
      <c r="I460" s="318"/>
      <c r="J460" s="322"/>
      <c r="K460" s="322"/>
      <c r="L460" s="322"/>
      <c r="M460" s="322"/>
      <c r="N460" s="322"/>
      <c r="O460" s="322"/>
      <c r="P460" s="322"/>
      <c r="Q460" s="322"/>
      <c r="R460" s="322"/>
      <c r="S460" s="505"/>
      <c r="T460" s="505"/>
      <c r="U460" s="668"/>
      <c r="V460" s="507"/>
      <c r="W460" s="508"/>
      <c r="X460" s="508"/>
      <c r="Y460" s="257">
        <v>2.5</v>
      </c>
      <c r="Z460" s="523"/>
      <c r="AA460" s="489"/>
      <c r="AB460" s="243"/>
      <c r="AC460" s="209" t="str">
        <f>IF(B460="","",(IFERROR(VLOOKUP(B460,Projecten!A$4:W$2415,5,FALSE),"niet bekend")))</f>
        <v/>
      </c>
      <c r="AD460" s="213" t="str">
        <f t="shared" si="59"/>
        <v/>
      </c>
      <c r="AE460" s="266" t="str">
        <f>IF(B460="","",(IFERROR(VLOOKUP(B460,Projecten!A$4:W$2415,23,FALSE),"niet bekend")))</f>
        <v/>
      </c>
      <c r="AF460" s="266" t="str">
        <f>IF(B460="","",(IFERROR(VLOOKUP(B460,Projecten!A$4:W$2415,12,FALSE),"niet bekend")))</f>
        <v/>
      </c>
      <c r="AG460" s="360" t="str">
        <f t="shared" si="60"/>
        <v/>
      </c>
    </row>
    <row r="461" spans="2:33" ht="12.75" customHeight="1" x14ac:dyDescent="0.2">
      <c r="B461" s="320"/>
      <c r="C461" s="503"/>
      <c r="D461" s="667" t="s">
        <v>692</v>
      </c>
      <c r="E461" s="318"/>
      <c r="F461" s="322"/>
      <c r="G461" s="318"/>
      <c r="H461" s="318"/>
      <c r="I461" s="318"/>
      <c r="J461" s="322"/>
      <c r="K461" s="322"/>
      <c r="L461" s="322"/>
      <c r="M461" s="322"/>
      <c r="N461" s="322"/>
      <c r="O461" s="322"/>
      <c r="P461" s="322"/>
      <c r="Q461" s="322"/>
      <c r="R461" s="322"/>
      <c r="S461" s="505"/>
      <c r="T461" s="505"/>
      <c r="U461" s="668"/>
      <c r="V461" s="507"/>
      <c r="W461" s="508"/>
      <c r="X461" s="508"/>
      <c r="Y461" s="257">
        <v>5</v>
      </c>
      <c r="Z461" s="523"/>
      <c r="AA461" s="489"/>
      <c r="AB461" s="243"/>
      <c r="AC461" s="209" t="str">
        <f>IF(B461="","",(IFERROR(VLOOKUP(B461,Projecten!A$4:W$2415,5,FALSE),"niet bekend")))</f>
        <v/>
      </c>
      <c r="AD461" s="213" t="str">
        <f t="shared" si="59"/>
        <v/>
      </c>
      <c r="AE461" s="266" t="str">
        <f>IF(B461="","",(IFERROR(VLOOKUP(B461,Projecten!A$4:W$2415,23,FALSE),"niet bekend")))</f>
        <v/>
      </c>
      <c r="AF461" s="266" t="str">
        <f>IF(B461="","",(IFERROR(VLOOKUP(B461,Projecten!A$4:W$2415,12,FALSE),"niet bekend")))</f>
        <v/>
      </c>
      <c r="AG461" s="360" t="str">
        <f t="shared" si="60"/>
        <v/>
      </c>
    </row>
    <row r="462" spans="2:33" ht="12.75" customHeight="1" x14ac:dyDescent="0.2">
      <c r="B462" s="272">
        <v>2016008</v>
      </c>
      <c r="C462" s="422">
        <v>120471</v>
      </c>
      <c r="D462" s="273" t="s">
        <v>607</v>
      </c>
      <c r="E462" s="273" t="s">
        <v>352</v>
      </c>
      <c r="F462" s="424">
        <v>4</v>
      </c>
      <c r="G462" s="273">
        <f>F462*7</f>
        <v>28</v>
      </c>
      <c r="H462" s="273">
        <f>F462*4</f>
        <v>16</v>
      </c>
      <c r="I462" s="273">
        <f>F462*1</f>
        <v>4</v>
      </c>
      <c r="J462" s="403" t="s">
        <v>47</v>
      </c>
      <c r="K462" s="403" t="s">
        <v>47</v>
      </c>
      <c r="L462" s="242" t="s">
        <v>189</v>
      </c>
      <c r="M462" s="242" t="s">
        <v>189</v>
      </c>
      <c r="N462" s="242" t="s">
        <v>47</v>
      </c>
      <c r="O462" s="242" t="s">
        <v>47</v>
      </c>
      <c r="P462" s="242" t="s">
        <v>47</v>
      </c>
      <c r="Q462" s="242"/>
      <c r="R462" s="242" t="s">
        <v>47</v>
      </c>
      <c r="S462" s="209"/>
      <c r="T462" s="476"/>
      <c r="U462" s="245">
        <f>IF(V462&lt;=0,"",(((V462-'In Productie'!$E$1)/7)+0.6))</f>
        <v>-78.114285714285714</v>
      </c>
      <c r="V462" s="427">
        <v>42418</v>
      </c>
      <c r="W462" s="209" t="s">
        <v>532</v>
      </c>
      <c r="X462" s="209" t="s">
        <v>661</v>
      </c>
      <c r="Y462" s="248">
        <f>F462*11</f>
        <v>44</v>
      </c>
      <c r="Z462" s="202"/>
      <c r="AA462" s="202"/>
      <c r="AB462" s="499">
        <v>42381</v>
      </c>
      <c r="AC462" s="209">
        <f>IF(B462="","",(IFERROR(VLOOKUP(B462,Projecten!A$4:W$2415,5,FALSE),"niet bekend")))</f>
        <v>26</v>
      </c>
      <c r="AD462" s="213">
        <f t="shared" si="59"/>
        <v>5364</v>
      </c>
      <c r="AE462" s="266">
        <f>IF(B462="","",(IFERROR(VLOOKUP(B462,Projecten!A$4:W$2415,23,FALSE),"niet bekend")))</f>
        <v>34866</v>
      </c>
      <c r="AF462" s="266">
        <f>IF(B462="","",(IFERROR(VLOOKUP(B462,Projecten!A$4:W$2415,12,FALSE),"niet bekend")))</f>
        <v>34866</v>
      </c>
      <c r="AG462" s="360">
        <f t="shared" si="60"/>
        <v>29502</v>
      </c>
    </row>
    <row r="463" spans="2:33" ht="12.75" customHeight="1" x14ac:dyDescent="0.2">
      <c r="B463" s="272">
        <v>2016006</v>
      </c>
      <c r="C463" s="422">
        <v>120474</v>
      </c>
      <c r="D463" s="641" t="s">
        <v>593</v>
      </c>
      <c r="E463" s="273" t="s">
        <v>26</v>
      </c>
      <c r="F463" s="424">
        <v>4</v>
      </c>
      <c r="G463" s="273">
        <f>F463*9</f>
        <v>36</v>
      </c>
      <c r="H463" s="273">
        <f>F463*7</f>
        <v>28</v>
      </c>
      <c r="I463" s="273">
        <f>F463*2</f>
        <v>8</v>
      </c>
      <c r="J463" s="322" t="s">
        <v>47</v>
      </c>
      <c r="K463" s="322" t="s">
        <v>189</v>
      </c>
      <c r="L463" s="254" t="s">
        <v>189</v>
      </c>
      <c r="M463" s="254" t="s">
        <v>189</v>
      </c>
      <c r="N463" s="254" t="s">
        <v>47</v>
      </c>
      <c r="O463" s="254" t="s">
        <v>47</v>
      </c>
      <c r="P463" s="254" t="s">
        <v>47</v>
      </c>
      <c r="R463" s="254" t="s">
        <v>47</v>
      </c>
      <c r="S463" s="209"/>
      <c r="T463" s="476"/>
      <c r="U463" s="245">
        <f>IF(V463&lt;=0,"",(((V463-'In Productie'!$E$1)/7)+0.6))</f>
        <v>-78.114285714285714</v>
      </c>
      <c r="V463" s="427">
        <v>42418</v>
      </c>
      <c r="W463" s="209" t="s">
        <v>421</v>
      </c>
      <c r="X463" s="209" t="s">
        <v>115</v>
      </c>
      <c r="Y463" s="295">
        <f>F463*13</f>
        <v>52</v>
      </c>
      <c r="Z463" s="477"/>
      <c r="AA463" s="478"/>
      <c r="AB463" s="499">
        <v>42380</v>
      </c>
      <c r="AC463" s="209">
        <f>IF(B463="","",(IFERROR(VLOOKUP(B463,Projecten!A$4:W$2415,5,FALSE),"niet bekend")))</f>
        <v>10</v>
      </c>
      <c r="AD463" s="213">
        <f t="shared" si="59"/>
        <v>10792</v>
      </c>
      <c r="AE463" s="266">
        <f>IF(B463="","",(IFERROR(VLOOKUP(B463,Projecten!A$4:W$2415,23,FALSE),"niet bekend")))</f>
        <v>26980</v>
      </c>
      <c r="AF463" s="266">
        <f>IF(B463="","",(IFERROR(VLOOKUP(B463,Projecten!A$4:W$2415,12,FALSE),"niet bekend")))</f>
        <v>26980</v>
      </c>
      <c r="AG463" s="360">
        <f t="shared" si="60"/>
        <v>16188</v>
      </c>
    </row>
    <row r="464" spans="2:33" ht="12.75" customHeight="1" x14ac:dyDescent="0.2">
      <c r="B464" s="272">
        <v>2016008</v>
      </c>
      <c r="C464" s="422">
        <v>120472</v>
      </c>
      <c r="D464" s="273" t="s">
        <v>607</v>
      </c>
      <c r="E464" s="273" t="s">
        <v>352</v>
      </c>
      <c r="F464" s="424">
        <v>4</v>
      </c>
      <c r="G464" s="273">
        <f>F464*7</f>
        <v>28</v>
      </c>
      <c r="H464" s="273">
        <f>F464*4</f>
        <v>16</v>
      </c>
      <c r="I464" s="273">
        <f>F464*1</f>
        <v>4</v>
      </c>
      <c r="J464" s="403" t="s">
        <v>47</v>
      </c>
      <c r="K464" s="403" t="s">
        <v>47</v>
      </c>
      <c r="L464" s="242" t="s">
        <v>189</v>
      </c>
      <c r="M464" s="242" t="s">
        <v>189</v>
      </c>
      <c r="N464" s="242" t="s">
        <v>47</v>
      </c>
      <c r="O464" s="242" t="s">
        <v>47</v>
      </c>
      <c r="P464" s="242" t="s">
        <v>47</v>
      </c>
      <c r="Q464" s="242"/>
      <c r="R464" s="242" t="s">
        <v>47</v>
      </c>
      <c r="S464" s="209"/>
      <c r="T464" s="476"/>
      <c r="U464" s="245">
        <f>IF(V464&lt;=0,"",(((V464-'In Productie'!$E$1)/7)+0.6))</f>
        <v>-78.114285714285714</v>
      </c>
      <c r="V464" s="427">
        <v>42418</v>
      </c>
      <c r="W464" s="209" t="s">
        <v>532</v>
      </c>
      <c r="X464" s="209" t="s">
        <v>661</v>
      </c>
      <c r="Y464" s="248">
        <f>F464*11</f>
        <v>44</v>
      </c>
      <c r="Z464" s="202"/>
      <c r="AA464" s="202"/>
      <c r="AB464" s="499">
        <v>42381</v>
      </c>
      <c r="AC464" s="209">
        <f>IF(B464="","",(IFERROR(VLOOKUP(B464,Projecten!A$4:W$2415,5,FALSE),"niet bekend")))</f>
        <v>26</v>
      </c>
      <c r="AD464" s="213">
        <f t="shared" si="59"/>
        <v>5364</v>
      </c>
      <c r="AE464" s="266">
        <f>IF(B464="","",(IFERROR(VLOOKUP(B464,Projecten!A$4:W$2415,23,FALSE),"niet bekend")))</f>
        <v>34866</v>
      </c>
      <c r="AF464" s="266">
        <f>IF(B464="","",(IFERROR(VLOOKUP(B464,Projecten!A$4:W$2415,12,FALSE),"niet bekend")))</f>
        <v>34866</v>
      </c>
      <c r="AG464" s="360">
        <f t="shared" si="60"/>
        <v>29502</v>
      </c>
    </row>
    <row r="465" spans="2:33" ht="12.75" customHeight="1" x14ac:dyDescent="0.2">
      <c r="B465" s="272">
        <v>2016008</v>
      </c>
      <c r="C465" s="422">
        <v>120473</v>
      </c>
      <c r="D465" s="273" t="s">
        <v>607</v>
      </c>
      <c r="E465" s="273" t="s">
        <v>352</v>
      </c>
      <c r="F465" s="424">
        <v>4</v>
      </c>
      <c r="G465" s="273">
        <f>F465*7</f>
        <v>28</v>
      </c>
      <c r="H465" s="273">
        <f>F465*4</f>
        <v>16</v>
      </c>
      <c r="I465" s="273">
        <f>F465*1</f>
        <v>4</v>
      </c>
      <c r="J465" s="403" t="s">
        <v>47</v>
      </c>
      <c r="K465" s="403" t="s">
        <v>47</v>
      </c>
      <c r="L465" s="242" t="s">
        <v>189</v>
      </c>
      <c r="M465" s="242" t="s">
        <v>189</v>
      </c>
      <c r="N465" s="242" t="s">
        <v>47</v>
      </c>
      <c r="O465" s="242" t="s">
        <v>47</v>
      </c>
      <c r="P465" s="242" t="s">
        <v>47</v>
      </c>
      <c r="Q465" s="242"/>
      <c r="R465" s="242" t="s">
        <v>47</v>
      </c>
      <c r="S465" s="209"/>
      <c r="T465" s="476"/>
      <c r="U465" s="245">
        <f>IF(V465&lt;=0,"",(((V465-'In Productie'!$E$1)/7)+0.6))</f>
        <v>-77.114285714285714</v>
      </c>
      <c r="V465" s="427">
        <v>42425</v>
      </c>
      <c r="W465" s="209" t="s">
        <v>532</v>
      </c>
      <c r="X465" s="209" t="s">
        <v>661</v>
      </c>
      <c r="Y465" s="248">
        <f>F465*11</f>
        <v>44</v>
      </c>
      <c r="Z465" s="202"/>
      <c r="AA465" s="202"/>
      <c r="AB465" s="499">
        <v>42381</v>
      </c>
      <c r="AC465" s="209">
        <f>IF(B465="","",(IFERROR(VLOOKUP(B465,Projecten!A$4:W$2415,5,FALSE),"niet bekend")))</f>
        <v>26</v>
      </c>
      <c r="AD465" s="213">
        <f t="shared" si="59"/>
        <v>5364</v>
      </c>
      <c r="AE465" s="266">
        <f>IF(B465="","",(IFERROR(VLOOKUP(B465,Projecten!A$4:W$2415,23,FALSE),"niet bekend")))</f>
        <v>34866</v>
      </c>
      <c r="AF465" s="266">
        <f>IF(B465="","",(IFERROR(VLOOKUP(B465,Projecten!A$4:W$2415,12,FALSE),"niet bekend")))</f>
        <v>34866</v>
      </c>
      <c r="AG465" s="360">
        <f t="shared" si="60"/>
        <v>29502</v>
      </c>
    </row>
    <row r="466" spans="2:33" ht="12.75" customHeight="1" x14ac:dyDescent="0.2">
      <c r="B466" s="272">
        <v>2016014</v>
      </c>
      <c r="C466" s="422">
        <v>120482</v>
      </c>
      <c r="D466" s="641" t="s">
        <v>646</v>
      </c>
      <c r="E466" s="273" t="s">
        <v>26</v>
      </c>
      <c r="F466" s="424">
        <v>1</v>
      </c>
      <c r="G466" s="273">
        <v>11</v>
      </c>
      <c r="H466" s="273">
        <v>5</v>
      </c>
      <c r="I466" s="273">
        <v>3</v>
      </c>
      <c r="J466" s="666" t="s">
        <v>47</v>
      </c>
      <c r="K466" s="666" t="s">
        <v>189</v>
      </c>
      <c r="L466" s="242" t="s">
        <v>189</v>
      </c>
      <c r="M466" s="242" t="s">
        <v>189</v>
      </c>
      <c r="N466" s="242" t="s">
        <v>47</v>
      </c>
      <c r="O466" s="242" t="s">
        <v>47</v>
      </c>
      <c r="P466" s="242" t="s">
        <v>47</v>
      </c>
      <c r="Q466" s="242"/>
      <c r="R466" s="242" t="s">
        <v>47</v>
      </c>
      <c r="S466" s="209"/>
      <c r="T466" s="476"/>
      <c r="U466" s="245">
        <f>IF(V466&lt;=0,"",(((V466-'In Productie'!$E$1)/7)+0.6))</f>
        <v>-78.114285714285714</v>
      </c>
      <c r="V466" s="427">
        <v>42418</v>
      </c>
      <c r="W466" s="209" t="s">
        <v>162</v>
      </c>
      <c r="X466" s="209" t="s">
        <v>1333</v>
      </c>
      <c r="Y466" s="295">
        <v>17</v>
      </c>
      <c r="Z466" s="202"/>
      <c r="AA466" s="202"/>
      <c r="AB466" s="499">
        <v>42383</v>
      </c>
      <c r="AC466" s="209">
        <f>IF(B466="","",(IFERROR(VLOOKUP(B466,Projecten!A$4:W$2415,5,FALSE),"niet bekend")))</f>
        <v>1</v>
      </c>
      <c r="AD466" s="213">
        <f t="shared" si="59"/>
        <v>4367</v>
      </c>
      <c r="AE466" s="266">
        <f>IF(B466="","",(IFERROR(VLOOKUP(B466,Projecten!A$4:W$2415,23,FALSE),"niet bekend")))</f>
        <v>4367</v>
      </c>
      <c r="AF466" s="266">
        <f>IF(B466="","",(IFERROR(VLOOKUP(B466,Projecten!A$4:W$2415,12,FALSE),"niet bekend")))</f>
        <v>4367</v>
      </c>
      <c r="AG466" s="360">
        <f t="shared" si="60"/>
        <v>0</v>
      </c>
    </row>
    <row r="467" spans="2:33" ht="12.75" customHeight="1" x14ac:dyDescent="0.2">
      <c r="B467" s="272">
        <v>2016022</v>
      </c>
      <c r="C467" s="422">
        <v>120479</v>
      </c>
      <c r="D467" s="272" t="s">
        <v>634</v>
      </c>
      <c r="E467" s="273" t="s">
        <v>26</v>
      </c>
      <c r="F467" s="424">
        <v>1</v>
      </c>
      <c r="G467" s="273">
        <v>8</v>
      </c>
      <c r="H467" s="273">
        <v>4</v>
      </c>
      <c r="I467" s="273">
        <v>5</v>
      </c>
      <c r="J467" s="666" t="s">
        <v>47</v>
      </c>
      <c r="K467" s="666" t="s">
        <v>47</v>
      </c>
      <c r="L467" s="242" t="s">
        <v>189</v>
      </c>
      <c r="M467" s="242" t="s">
        <v>189</v>
      </c>
      <c r="N467" s="242" t="s">
        <v>47</v>
      </c>
      <c r="O467" s="242" t="s">
        <v>47</v>
      </c>
      <c r="P467" s="242" t="s">
        <v>47</v>
      </c>
      <c r="Q467" s="242"/>
      <c r="R467" s="242" t="s">
        <v>47</v>
      </c>
      <c r="S467" s="209"/>
      <c r="T467" s="476"/>
      <c r="U467" s="245">
        <f>IF(V467&lt;=0,"",(((V467-'In Productie'!$E$1)/7)+0.6))</f>
        <v>-78.114285714285714</v>
      </c>
      <c r="V467" s="427">
        <v>42418</v>
      </c>
      <c r="W467" s="209" t="s">
        <v>162</v>
      </c>
      <c r="X467" s="209" t="s">
        <v>633</v>
      </c>
      <c r="Y467" s="295">
        <v>22</v>
      </c>
      <c r="Z467" s="202"/>
      <c r="AA467" s="202"/>
      <c r="AB467" s="499">
        <v>42390</v>
      </c>
      <c r="AC467" s="209">
        <f>IF(B467="","",(IFERROR(VLOOKUP(B467,Projecten!A$4:W$2415,5,FALSE),"niet bekend")))</f>
        <v>1</v>
      </c>
      <c r="AD467" s="213">
        <f t="shared" si="59"/>
        <v>4521</v>
      </c>
      <c r="AE467" s="266">
        <f>IF(B467="","",(IFERROR(VLOOKUP(B467,Projecten!A$4:W$2415,23,FALSE),"niet bekend")))</f>
        <v>4521</v>
      </c>
      <c r="AF467" s="266">
        <f>IF(B467="","",(IFERROR(VLOOKUP(B467,Projecten!A$4:W$2415,12,FALSE),"niet bekend")))</f>
        <v>4521</v>
      </c>
      <c r="AG467" s="360">
        <f t="shared" si="60"/>
        <v>0</v>
      </c>
    </row>
    <row r="468" spans="2:33" ht="12.75" customHeight="1" x14ac:dyDescent="0.2">
      <c r="B468" s="272">
        <v>2016024</v>
      </c>
      <c r="C468" s="422">
        <v>120479</v>
      </c>
      <c r="D468" s="272" t="s">
        <v>635</v>
      </c>
      <c r="E468" s="273" t="s">
        <v>26</v>
      </c>
      <c r="F468" s="424">
        <v>1</v>
      </c>
      <c r="G468" s="273">
        <v>4</v>
      </c>
      <c r="H468" s="273">
        <v>1</v>
      </c>
      <c r="I468" s="273">
        <v>3</v>
      </c>
      <c r="J468" s="666" t="s">
        <v>47</v>
      </c>
      <c r="K468" s="666" t="s">
        <v>189</v>
      </c>
      <c r="L468" s="242" t="s">
        <v>189</v>
      </c>
      <c r="M468" s="242" t="s">
        <v>189</v>
      </c>
      <c r="N468" s="242" t="s">
        <v>47</v>
      </c>
      <c r="O468" s="242" t="s">
        <v>47</v>
      </c>
      <c r="P468" s="242" t="s">
        <v>47</v>
      </c>
      <c r="Q468" s="242"/>
      <c r="R468" s="242" t="s">
        <v>47</v>
      </c>
      <c r="S468" s="209"/>
      <c r="T468" s="476"/>
      <c r="U468" s="245">
        <f>IF(V468&lt;=0,"",(((V468-'In Productie'!$E$1)/7)+0.6))</f>
        <v>-78.114285714285714</v>
      </c>
      <c r="V468" s="427">
        <v>42418</v>
      </c>
      <c r="W468" s="209" t="s">
        <v>162</v>
      </c>
      <c r="X468" s="209"/>
      <c r="Y468" s="295">
        <v>12</v>
      </c>
      <c r="Z468" s="202"/>
      <c r="AA468" s="202"/>
      <c r="AB468" s="499">
        <v>42396</v>
      </c>
      <c r="AC468" s="209">
        <f>IF(B468="","",(IFERROR(VLOOKUP(B468,Projecten!A$4:W$2415,5,FALSE),"niet bekend")))</f>
        <v>1</v>
      </c>
      <c r="AD468" s="213">
        <f t="shared" si="59"/>
        <v>1464</v>
      </c>
      <c r="AE468" s="266">
        <f>IF(B468="","",(IFERROR(VLOOKUP(B468,Projecten!A$4:W$2415,23,FALSE),"niet bekend")))</f>
        <v>1464</v>
      </c>
      <c r="AF468" s="266">
        <f>IF(B468="","",(IFERROR(VLOOKUP(B468,Projecten!A$4:W$2415,12,FALSE),"niet bekend")))</f>
        <v>1464</v>
      </c>
      <c r="AG468" s="360">
        <f t="shared" si="60"/>
        <v>0</v>
      </c>
    </row>
    <row r="469" spans="2:33" ht="12.75" customHeight="1" x14ac:dyDescent="0.2">
      <c r="B469" s="237">
        <v>2016004</v>
      </c>
      <c r="C469" s="669">
        <v>120475</v>
      </c>
      <c r="D469" s="643" t="s">
        <v>574</v>
      </c>
      <c r="E469" s="514" t="s">
        <v>26</v>
      </c>
      <c r="F469" s="515">
        <v>1</v>
      </c>
      <c r="G469" s="514">
        <v>9</v>
      </c>
      <c r="H469" s="514">
        <v>8</v>
      </c>
      <c r="I469" s="514">
        <v>1</v>
      </c>
      <c r="J469" s="391" t="s">
        <v>47</v>
      </c>
      <c r="K469" s="391" t="s">
        <v>189</v>
      </c>
      <c r="L469" s="486" t="s">
        <v>189</v>
      </c>
      <c r="M469" s="486" t="s">
        <v>189</v>
      </c>
      <c r="N469" s="486" t="s">
        <v>47</v>
      </c>
      <c r="O469" s="486" t="s">
        <v>47</v>
      </c>
      <c r="P469" s="486" t="s">
        <v>47</v>
      </c>
      <c r="Q469" s="486"/>
      <c r="R469" s="486" t="s">
        <v>47</v>
      </c>
      <c r="S469" s="209"/>
      <c r="T469" s="476">
        <v>42422</v>
      </c>
      <c r="U469" s="245">
        <f>IF(V469&lt;=0,"",(((V469-'In Productie'!$E$1)/7)+0.6))</f>
        <v>-78.114285714285714</v>
      </c>
      <c r="V469" s="427">
        <v>42418</v>
      </c>
      <c r="W469" s="209" t="s">
        <v>421</v>
      </c>
      <c r="X469" s="209"/>
      <c r="Y469" s="248">
        <v>13</v>
      </c>
      <c r="Z469" s="202"/>
      <c r="AA469" s="202"/>
      <c r="AB469" s="499">
        <v>42374</v>
      </c>
      <c r="AC469" s="209">
        <f>IF(B469="","",(IFERROR(VLOOKUP(B469,Projecten!A$4:W$2415,5,FALSE),"niet bekend")))</f>
        <v>1</v>
      </c>
      <c r="AD469" s="213">
        <f t="shared" si="59"/>
        <v>2513</v>
      </c>
      <c r="AE469" s="266">
        <f>IF(B469="","",(IFERROR(VLOOKUP(B469,Projecten!A$4:W$2415,23,FALSE),"niet bekend")))</f>
        <v>2513</v>
      </c>
      <c r="AF469" s="266">
        <f>IF(B469="","",(IFERROR(VLOOKUP(B469,Projecten!A$4:W$2415,12,FALSE),"niet bekend")))</f>
        <v>2513</v>
      </c>
      <c r="AG469" s="360">
        <f t="shared" si="60"/>
        <v>0</v>
      </c>
    </row>
    <row r="470" spans="2:33" ht="12.75" customHeight="1" x14ac:dyDescent="0.2">
      <c r="B470" s="237">
        <v>2016005</v>
      </c>
      <c r="C470" s="670">
        <v>120475</v>
      </c>
      <c r="D470" s="643" t="s">
        <v>575</v>
      </c>
      <c r="E470" s="514" t="s">
        <v>26</v>
      </c>
      <c r="F470" s="515">
        <v>1</v>
      </c>
      <c r="G470" s="514">
        <v>9</v>
      </c>
      <c r="H470" s="514">
        <v>8</v>
      </c>
      <c r="I470" s="514">
        <v>1</v>
      </c>
      <c r="J470" s="391" t="s">
        <v>47</v>
      </c>
      <c r="K470" s="391" t="s">
        <v>189</v>
      </c>
      <c r="L470" s="486" t="s">
        <v>189</v>
      </c>
      <c r="M470" s="486" t="s">
        <v>189</v>
      </c>
      <c r="N470" s="486" t="s">
        <v>47</v>
      </c>
      <c r="O470" s="486" t="s">
        <v>47</v>
      </c>
      <c r="P470" s="486" t="s">
        <v>47</v>
      </c>
      <c r="Q470" s="486"/>
      <c r="R470" s="486" t="s">
        <v>47</v>
      </c>
      <c r="S470" s="209"/>
      <c r="T470" s="476">
        <v>42423</v>
      </c>
      <c r="U470" s="245">
        <f>IF(V470&lt;=0,"",(((V470-'In Productie'!$E$1)/7)+0.6))</f>
        <v>-78.114285714285714</v>
      </c>
      <c r="V470" s="427">
        <v>42418</v>
      </c>
      <c r="W470" s="209" t="s">
        <v>421</v>
      </c>
      <c r="X470" s="209"/>
      <c r="Y470" s="248">
        <v>13</v>
      </c>
      <c r="Z470" s="202"/>
      <c r="AA470" s="202"/>
      <c r="AB470" s="499">
        <v>42374</v>
      </c>
      <c r="AC470" s="209">
        <f>IF(B470="","",(IFERROR(VLOOKUP(B470,Projecten!A$4:W$2415,5,FALSE),"niet bekend")))</f>
        <v>1</v>
      </c>
      <c r="AD470" s="213">
        <f t="shared" si="59"/>
        <v>2513</v>
      </c>
      <c r="AE470" s="266">
        <f>IF(B470="","",(IFERROR(VLOOKUP(B470,Projecten!A$4:W$2415,23,FALSE),"niet bekend")))</f>
        <v>2513</v>
      </c>
      <c r="AF470" s="266">
        <f>IF(B470="","",(IFERROR(VLOOKUP(B470,Projecten!A$4:W$2415,12,FALSE),"niet bekend")))</f>
        <v>2513</v>
      </c>
      <c r="AG470" s="360">
        <f t="shared" si="60"/>
        <v>0</v>
      </c>
    </row>
    <row r="471" spans="2:33" ht="12.75" customHeight="1" x14ac:dyDescent="0.2">
      <c r="B471" s="272">
        <v>2016017</v>
      </c>
      <c r="C471" s="609">
        <v>120475</v>
      </c>
      <c r="D471" s="272">
        <v>566716</v>
      </c>
      <c r="E471" s="273" t="s">
        <v>26</v>
      </c>
      <c r="F471" s="424">
        <v>1</v>
      </c>
      <c r="G471" s="273">
        <v>7</v>
      </c>
      <c r="H471" s="273">
        <v>6</v>
      </c>
      <c r="I471" s="273">
        <v>2</v>
      </c>
      <c r="J471" s="666" t="s">
        <v>47</v>
      </c>
      <c r="K471" s="666" t="s">
        <v>189</v>
      </c>
      <c r="L471" s="242" t="s">
        <v>189</v>
      </c>
      <c r="M471" s="242" t="s">
        <v>189</v>
      </c>
      <c r="N471" s="242" t="s">
        <v>47</v>
      </c>
      <c r="O471" s="242" t="s">
        <v>47</v>
      </c>
      <c r="P471" s="242" t="s">
        <v>47</v>
      </c>
      <c r="Q471" s="242"/>
      <c r="R471" s="242" t="s">
        <v>47</v>
      </c>
      <c r="S471" s="209"/>
      <c r="T471" s="476">
        <v>42425</v>
      </c>
      <c r="U471" s="245">
        <f>IF(V471&lt;=0,"",(((V471-'In Productie'!$E$1)/7)+0.6))</f>
        <v>-78.114285714285714</v>
      </c>
      <c r="V471" s="427">
        <v>42418</v>
      </c>
      <c r="W471" s="209" t="s">
        <v>162</v>
      </c>
      <c r="X471" s="434"/>
      <c r="Y471" s="295">
        <v>12</v>
      </c>
      <c r="Z471" s="202"/>
      <c r="AA471" s="202"/>
      <c r="AB471" s="499">
        <v>42387</v>
      </c>
      <c r="AC471" s="209">
        <f>IF(B471="","",(IFERROR(VLOOKUP(B471,Projecten!A$4:W$2415,5,FALSE),"niet bekend")))</f>
        <v>1</v>
      </c>
      <c r="AD471" s="213">
        <f t="shared" si="59"/>
        <v>1570</v>
      </c>
      <c r="AE471" s="266">
        <f>IF(B471="","",(IFERROR(VLOOKUP(B471,Projecten!A$4:W$2415,23,FALSE),"niet bekend")))</f>
        <v>1570</v>
      </c>
      <c r="AF471" s="266">
        <f>IF(B471="","",(IFERROR(VLOOKUP(B471,Projecten!A$4:W$2415,12,FALSE),"niet bekend")))</f>
        <v>1570</v>
      </c>
      <c r="AG471" s="360">
        <f t="shared" si="60"/>
        <v>0</v>
      </c>
    </row>
    <row r="472" spans="2:33" ht="12.75" customHeight="1" x14ac:dyDescent="0.2">
      <c r="B472" s="272">
        <v>2016035</v>
      </c>
      <c r="C472" s="422">
        <v>120485</v>
      </c>
      <c r="D472" s="272" t="s">
        <v>665</v>
      </c>
      <c r="E472" s="273" t="s">
        <v>201</v>
      </c>
      <c r="F472" s="424">
        <v>0</v>
      </c>
      <c r="G472" s="273">
        <v>2</v>
      </c>
      <c r="H472" s="273">
        <v>0</v>
      </c>
      <c r="I472" s="273">
        <v>0</v>
      </c>
      <c r="J472" s="322" t="s">
        <v>47</v>
      </c>
      <c r="K472" s="322" t="s">
        <v>189</v>
      </c>
      <c r="L472" s="322" t="s">
        <v>189</v>
      </c>
      <c r="M472" s="322" t="s">
        <v>189</v>
      </c>
      <c r="N472" s="322" t="s">
        <v>47</v>
      </c>
      <c r="O472" s="322" t="s">
        <v>47</v>
      </c>
      <c r="P472" s="322" t="s">
        <v>47</v>
      </c>
      <c r="Q472" s="322"/>
      <c r="R472" s="322" t="s">
        <v>47</v>
      </c>
      <c r="S472" s="505"/>
      <c r="T472" s="505"/>
      <c r="U472" s="245">
        <f>IF(V472&lt;=0,"",(((V472-'In Productie'!$E$1)/7)+0.6))</f>
        <v>-77.971428571428575</v>
      </c>
      <c r="V472" s="520">
        <v>42419</v>
      </c>
      <c r="W472" s="521" t="s">
        <v>350</v>
      </c>
      <c r="X472" s="508"/>
      <c r="Y472" s="671">
        <v>3</v>
      </c>
      <c r="Z472" s="523"/>
      <c r="AA472" s="489"/>
      <c r="AB472" s="499">
        <v>42405</v>
      </c>
      <c r="AC472" s="209">
        <f>IF(B472="","",(IFERROR(VLOOKUP(B472,Projecten!A$4:W$2415,5,FALSE),"niet bekend")))</f>
        <v>0</v>
      </c>
      <c r="AD472" s="213">
        <f>AF472</f>
        <v>557.38</v>
      </c>
      <c r="AE472" s="266">
        <f>IF(B472="","",(IFERROR(VLOOKUP(B472,Projecten!A$4:W$2415,23,FALSE),"niet bekend")))</f>
        <v>557.38</v>
      </c>
      <c r="AF472" s="266">
        <f>IF(B472="","",(IFERROR(VLOOKUP(B472,Projecten!A$4:W$2415,12,FALSE),"niet bekend")))</f>
        <v>557.38</v>
      </c>
      <c r="AG472" s="360">
        <f t="shared" si="60"/>
        <v>0</v>
      </c>
    </row>
    <row r="473" spans="2:33" ht="12.75" customHeight="1" x14ac:dyDescent="0.2">
      <c r="B473" s="272">
        <v>2016009</v>
      </c>
      <c r="C473" s="422">
        <v>120478</v>
      </c>
      <c r="D473" s="273" t="s">
        <v>602</v>
      </c>
      <c r="E473" s="273" t="s">
        <v>26</v>
      </c>
      <c r="F473" s="424">
        <v>3</v>
      </c>
      <c r="G473" s="273">
        <f>F473*7</f>
        <v>21</v>
      </c>
      <c r="H473" s="273">
        <f>F473*6</f>
        <v>18</v>
      </c>
      <c r="I473" s="273">
        <f>F473*2</f>
        <v>6</v>
      </c>
      <c r="J473" s="672" t="s">
        <v>47</v>
      </c>
      <c r="K473" s="672" t="s">
        <v>189</v>
      </c>
      <c r="L473" s="242" t="s">
        <v>189</v>
      </c>
      <c r="M473" s="242" t="s">
        <v>189</v>
      </c>
      <c r="N473" s="242" t="s">
        <v>47</v>
      </c>
      <c r="O473" s="242" t="s">
        <v>47</v>
      </c>
      <c r="P473" s="242" t="s">
        <v>47</v>
      </c>
      <c r="Q473" s="242"/>
      <c r="R473" s="242" t="s">
        <v>47</v>
      </c>
      <c r="S473" s="209"/>
      <c r="T473" s="476">
        <v>42422</v>
      </c>
      <c r="U473" s="245">
        <f>IF(V473&lt;=0,"",(((V473-'In Productie'!$E$1)/7)+0.6))</f>
        <v>-78.114285714285714</v>
      </c>
      <c r="V473" s="427">
        <v>42418</v>
      </c>
      <c r="W473" s="209" t="s">
        <v>162</v>
      </c>
      <c r="X473" s="209" t="s">
        <v>603</v>
      </c>
      <c r="Y473" s="295">
        <v>35</v>
      </c>
      <c r="Z473" s="202"/>
      <c r="AA473" s="202"/>
      <c r="AB473" s="499">
        <v>42380</v>
      </c>
      <c r="AC473" s="209">
        <f>IF(B473="","",(IFERROR(VLOOKUP(B473,Projecten!A$4:W$2415,5,FALSE),"niet bekend")))</f>
        <v>5</v>
      </c>
      <c r="AD473" s="213">
        <f>IF(AC473="","",(F473/AC473*AF473))</f>
        <v>5010</v>
      </c>
      <c r="AE473" s="266">
        <f>IF(B473="","",(IFERROR(VLOOKUP(B473,Projecten!A$4:W$2415,23,FALSE),"niet bekend")))</f>
        <v>8350</v>
      </c>
      <c r="AF473" s="266">
        <f>IF(B473="","",(IFERROR(VLOOKUP(B473,Projecten!A$4:W$2415,12,FALSE),"niet bekend")))</f>
        <v>8350</v>
      </c>
      <c r="AG473" s="360">
        <f t="shared" si="60"/>
        <v>3340</v>
      </c>
    </row>
    <row r="474" spans="2:33" x14ac:dyDescent="0.2">
      <c r="B474" s="237">
        <v>2016018</v>
      </c>
      <c r="C474" s="517">
        <v>120480</v>
      </c>
      <c r="D474" s="518" t="s">
        <v>621</v>
      </c>
      <c r="E474" s="518" t="s">
        <v>26</v>
      </c>
      <c r="F474" s="663">
        <v>4</v>
      </c>
      <c r="G474" s="518">
        <f>F474*9</f>
        <v>36</v>
      </c>
      <c r="H474" s="518">
        <f>F474*6</f>
        <v>24</v>
      </c>
      <c r="I474" s="518">
        <f>F474*3</f>
        <v>12</v>
      </c>
      <c r="J474" s="322" t="s">
        <v>47</v>
      </c>
      <c r="K474" s="322" t="s">
        <v>47</v>
      </c>
      <c r="L474" s="254" t="s">
        <v>189</v>
      </c>
      <c r="M474" s="254" t="s">
        <v>189</v>
      </c>
      <c r="N474" s="254" t="s">
        <v>47</v>
      </c>
      <c r="O474" s="254" t="s">
        <v>47</v>
      </c>
      <c r="P474" s="254" t="s">
        <v>47</v>
      </c>
      <c r="R474" s="254" t="s">
        <v>47</v>
      </c>
      <c r="S474" s="202"/>
      <c r="T474" s="656"/>
      <c r="U474" s="245">
        <f>IF(V474&lt;=0,"",(((V474-'In Productie'!$E$1)/7)+0.6))</f>
        <v>-77.542857142857144</v>
      </c>
      <c r="V474" s="427">
        <v>42422</v>
      </c>
      <c r="W474" s="202" t="s">
        <v>310</v>
      </c>
      <c r="X474" s="202" t="s">
        <v>689</v>
      </c>
      <c r="Y474" s="295">
        <v>68</v>
      </c>
      <c r="Z474" s="202"/>
      <c r="AA474" s="202"/>
      <c r="AB474" s="499">
        <v>42387</v>
      </c>
      <c r="AC474" s="209">
        <f>IF(B474="","",(IFERROR(VLOOKUP(B474,Projecten!A$4:W$2415,5,FALSE),"niet bekend")))</f>
        <v>10</v>
      </c>
      <c r="AD474" s="213">
        <f>IF(AC474="","",(F474/AC474*AF474))</f>
        <v>10548</v>
      </c>
      <c r="AE474" s="266">
        <f>IF(B474="","",(IFERROR(VLOOKUP(B474,Projecten!A$4:W$2415,23,FALSE),"niet bekend")))</f>
        <v>26370</v>
      </c>
      <c r="AF474" s="266">
        <f>IF(B474="","",(IFERROR(VLOOKUP(B474,Projecten!A$4:W$2415,12,FALSE),"niet bekend")))</f>
        <v>26370</v>
      </c>
      <c r="AG474" s="360">
        <f t="shared" si="60"/>
        <v>15822</v>
      </c>
    </row>
    <row r="475" spans="2:33" ht="12.75" customHeight="1" x14ac:dyDescent="0.2">
      <c r="B475" s="272"/>
      <c r="C475" s="422"/>
      <c r="D475" s="272"/>
      <c r="E475" s="273"/>
      <c r="F475" s="424"/>
      <c r="G475" s="273"/>
      <c r="H475" s="273"/>
      <c r="I475" s="273"/>
      <c r="J475" s="322"/>
      <c r="K475" s="322"/>
      <c r="L475" s="322"/>
      <c r="M475" s="322"/>
      <c r="N475" s="322"/>
      <c r="O475" s="322"/>
      <c r="P475" s="322"/>
      <c r="Q475" s="322"/>
      <c r="R475" s="322"/>
      <c r="S475" s="505"/>
      <c r="T475" s="505"/>
      <c r="U475" s="245"/>
      <c r="V475" s="520"/>
      <c r="W475" s="521"/>
      <c r="X475" s="508"/>
      <c r="Y475" s="671"/>
      <c r="Z475" s="523"/>
      <c r="AA475" s="489"/>
      <c r="AB475" s="499"/>
      <c r="AC475" s="209" t="str">
        <f>IF(B475="","",(IFERROR(VLOOKUP(B475,Projecten!A$4:W$2415,5,FALSE),"niet bekend")))</f>
        <v/>
      </c>
      <c r="AD475" s="213" t="str">
        <f>IF(AC475="","",(F475/AC475*AF475))</f>
        <v/>
      </c>
      <c r="AE475" s="266" t="str">
        <f>IF(B475="","",(IFERROR(VLOOKUP(B475,Projecten!A$4:W$2415,23,FALSE),"niet bekend")))</f>
        <v/>
      </c>
      <c r="AF475" s="266" t="str">
        <f>IF(B475="","",(IFERROR(VLOOKUP(B475,Projecten!A$4:W$2415,12,FALSE),"niet bekend")))</f>
        <v/>
      </c>
      <c r="AG475" s="360" t="str">
        <f t="shared" si="60"/>
        <v/>
      </c>
    </row>
    <row r="476" spans="2:33" s="312" customFormat="1" ht="12.75" customHeight="1" x14ac:dyDescent="0.2">
      <c r="B476" s="299"/>
      <c r="C476" s="406"/>
      <c r="D476" s="300"/>
      <c r="E476" s="300"/>
      <c r="F476" s="302"/>
      <c r="G476" s="300"/>
      <c r="H476" s="300"/>
      <c r="I476" s="300"/>
      <c r="J476" s="302"/>
      <c r="K476" s="302"/>
      <c r="L476" s="302"/>
      <c r="M476" s="302"/>
      <c r="N476" s="302"/>
      <c r="O476" s="302"/>
      <c r="P476" s="302"/>
      <c r="Q476" s="302"/>
      <c r="R476" s="302"/>
      <c r="S476" s="407"/>
      <c r="T476" s="407"/>
      <c r="U476" s="306"/>
      <c r="V476" s="305"/>
      <c r="W476" s="307"/>
      <c r="X476" s="307"/>
      <c r="Y476" s="307"/>
      <c r="Z476" s="298"/>
      <c r="AA476" s="308"/>
      <c r="AB476" s="410"/>
      <c r="AD476" s="311"/>
      <c r="AE476" s="311"/>
      <c r="AF476" s="311"/>
      <c r="AG476" s="412"/>
    </row>
    <row r="477" spans="2:33" s="236" customFormat="1" x14ac:dyDescent="0.2">
      <c r="B477" s="372"/>
      <c r="C477" s="373"/>
      <c r="D477" s="374">
        <f>SUM(G477:I477)</f>
        <v>366</v>
      </c>
      <c r="E477" s="375"/>
      <c r="F477" s="376">
        <f>SUM(F481:F494)</f>
        <v>23</v>
      </c>
      <c r="G477" s="375">
        <f>SUM(G481:G494)</f>
        <v>185</v>
      </c>
      <c r="H477" s="375">
        <f>SUM(H481:H494)</f>
        <v>125</v>
      </c>
      <c r="I477" s="375">
        <f>SUM(I481:I494)</f>
        <v>56</v>
      </c>
      <c r="J477" s="376"/>
      <c r="K477" s="673"/>
      <c r="L477" s="673"/>
      <c r="M477" s="673"/>
      <c r="N477" s="376"/>
      <c r="O477" s="376"/>
      <c r="P477" s="376"/>
      <c r="Q477" s="376"/>
      <c r="R477" s="673"/>
      <c r="S477" s="445">
        <v>8</v>
      </c>
      <c r="T477" s="445"/>
      <c r="U477" s="639"/>
      <c r="V477" s="447"/>
      <c r="W477" s="646"/>
      <c r="X477" s="646">
        <f>SUM(Y477:Y494)</f>
        <v>338.25</v>
      </c>
      <c r="Y477" s="231"/>
      <c r="Z477" s="231">
        <v>305</v>
      </c>
      <c r="AA477" s="383">
        <f>X477-Z477</f>
        <v>33.25</v>
      </c>
      <c r="AB477" s="647"/>
      <c r="AC477" s="236" t="str">
        <f>IF(B477="","",(IFERROR(VLOOKUP(B477,Projecten!A$4:W$2415,5,FALSE),"niet bekend")))</f>
        <v/>
      </c>
      <c r="AD477" s="235">
        <f>SUM(AD478:AD496)</f>
        <v>53184.15</v>
      </c>
      <c r="AE477" s="235" t="str">
        <f>IF(B477="","",(IFERROR(VLOOKUP(B477,Projecten!A$4:W$2415,23,FALSE),"niet bekend")))</f>
        <v/>
      </c>
      <c r="AF477" s="235" t="str">
        <f>IF(B477="","",(IFERROR(VLOOKUP(B477,Projecten!A$4:W$2415,12,FALSE),"niet bekend")))</f>
        <v/>
      </c>
      <c r="AG477" s="384"/>
    </row>
    <row r="478" spans="2:33" x14ac:dyDescent="0.2">
      <c r="B478" s="243"/>
      <c r="D478" s="648" t="s">
        <v>701</v>
      </c>
      <c r="K478" s="322"/>
      <c r="L478" s="322"/>
      <c r="M478" s="322"/>
      <c r="N478" s="391"/>
      <c r="O478" s="391"/>
      <c r="P478" s="391"/>
      <c r="Q478" s="391"/>
      <c r="R478" s="391"/>
      <c r="Y478" s="461">
        <v>0.5</v>
      </c>
      <c r="Z478" s="202"/>
      <c r="AB478" s="261"/>
      <c r="AC478" s="209" t="str">
        <f>IF(B478="","",(IFERROR(VLOOKUP(B478,Projecten!A$4:W$2415,5,FALSE),"niet bekend")))</f>
        <v/>
      </c>
      <c r="AD478" s="213" t="str">
        <f t="shared" ref="AD478:AD495" si="61">IF(AC478="","",(F478/AC478*AF478))</f>
        <v/>
      </c>
      <c r="AE478" s="266" t="str">
        <f>IF(B478="","",(IFERROR(VLOOKUP(B478,Projecten!A$4:W$2415,23,FALSE),"niet bekend")))</f>
        <v/>
      </c>
      <c r="AF478" s="266" t="str">
        <f>IF(B478="","",(IFERROR(VLOOKUP(B478,Projecten!A$4:W$2415,12,FALSE),"niet bekend")))</f>
        <v/>
      </c>
      <c r="AG478" s="360" t="str">
        <f t="shared" ref="AG478:AG495" si="62">IF(AD478="","",(AF478-AD478))</f>
        <v/>
      </c>
    </row>
    <row r="479" spans="2:33" ht="12.75" customHeight="1" x14ac:dyDescent="0.2">
      <c r="B479" s="272"/>
      <c r="C479" s="422"/>
      <c r="D479" s="429" t="s">
        <v>587</v>
      </c>
      <c r="E479" s="273"/>
      <c r="F479" s="424"/>
      <c r="G479" s="273"/>
      <c r="H479" s="273"/>
      <c r="I479" s="273"/>
      <c r="J479" s="391"/>
      <c r="K479" s="391"/>
      <c r="L479" s="391"/>
      <c r="M479" s="486"/>
      <c r="N479" s="486"/>
      <c r="O479" s="486"/>
      <c r="P479" s="486"/>
      <c r="Q479" s="486"/>
      <c r="R479" s="486"/>
      <c r="S479" s="209"/>
      <c r="T479" s="476"/>
      <c r="U479" s="245"/>
      <c r="W479" s="209"/>
      <c r="X479" s="209"/>
      <c r="Y479" s="461">
        <v>19.5</v>
      </c>
      <c r="Z479" s="202"/>
      <c r="AA479" s="202"/>
      <c r="AB479" s="499"/>
      <c r="AC479" s="209" t="str">
        <f>IF(B479="","",(IFERROR(VLOOKUP(B479,Projecten!A$4:W$2415,5,FALSE),"niet bekend")))</f>
        <v/>
      </c>
      <c r="AD479" s="213" t="str">
        <f t="shared" si="61"/>
        <v/>
      </c>
      <c r="AE479" s="266" t="str">
        <f>IF(B479="","",(IFERROR(VLOOKUP(B479,Projecten!A$4:W$2415,23,FALSE),"niet bekend")))</f>
        <v/>
      </c>
      <c r="AF479" s="266" t="str">
        <f>IF(B479="","",(IFERROR(VLOOKUP(B479,Projecten!A$4:W$2415,12,FALSE),"niet bekend")))</f>
        <v/>
      </c>
      <c r="AG479" s="360" t="str">
        <f t="shared" si="62"/>
        <v/>
      </c>
    </row>
    <row r="480" spans="2:33" x14ac:dyDescent="0.2">
      <c r="B480" s="243"/>
      <c r="C480" s="674"/>
      <c r="D480" s="675" t="s">
        <v>722</v>
      </c>
      <c r="E480" s="585"/>
      <c r="F480" s="676"/>
      <c r="G480" s="585"/>
      <c r="H480" s="585"/>
      <c r="I480" s="585"/>
      <c r="K480" s="322"/>
      <c r="L480" s="322"/>
      <c r="M480" s="322"/>
      <c r="N480" s="391"/>
      <c r="O480" s="391"/>
      <c r="P480" s="391"/>
      <c r="Q480" s="391"/>
      <c r="R480" s="391"/>
      <c r="Y480" s="461">
        <v>8.25</v>
      </c>
      <c r="Z480" s="202"/>
      <c r="AB480" s="261"/>
      <c r="AC480" s="209" t="str">
        <f>IF(B480="","",(IFERROR(VLOOKUP(B480,Projecten!A$4:W$2415,5,FALSE),"niet bekend")))</f>
        <v/>
      </c>
      <c r="AD480" s="213" t="str">
        <f t="shared" si="61"/>
        <v/>
      </c>
      <c r="AE480" s="266" t="str">
        <f>IF(B480="","",(IFERROR(VLOOKUP(B480,Projecten!A$4:W$2415,23,FALSE),"niet bekend")))</f>
        <v/>
      </c>
      <c r="AF480" s="266" t="str">
        <f>IF(B480="","",(IFERROR(VLOOKUP(B480,Projecten!A$4:W$2415,12,FALSE),"niet bekend")))</f>
        <v/>
      </c>
      <c r="AG480" s="360" t="str">
        <f t="shared" si="62"/>
        <v/>
      </c>
    </row>
    <row r="481" spans="2:33" x14ac:dyDescent="0.2">
      <c r="B481" s="237">
        <v>2016018</v>
      </c>
      <c r="C481" s="517">
        <v>120480</v>
      </c>
      <c r="D481" s="518" t="s">
        <v>621</v>
      </c>
      <c r="E481" s="518" t="s">
        <v>26</v>
      </c>
      <c r="F481" s="645">
        <v>1</v>
      </c>
      <c r="G481" s="518">
        <f>F481*9</f>
        <v>9</v>
      </c>
      <c r="H481" s="518">
        <f>F481*6</f>
        <v>6</v>
      </c>
      <c r="I481" s="518">
        <f>F481*3</f>
        <v>3</v>
      </c>
      <c r="J481" s="322" t="s">
        <v>47</v>
      </c>
      <c r="K481" s="391" t="s">
        <v>47</v>
      </c>
      <c r="L481" s="391" t="s">
        <v>189</v>
      </c>
      <c r="M481" s="391" t="s">
        <v>189</v>
      </c>
      <c r="N481" s="391" t="s">
        <v>47</v>
      </c>
      <c r="O481" s="391" t="s">
        <v>47</v>
      </c>
      <c r="P481" s="391" t="s">
        <v>47</v>
      </c>
      <c r="Q481" s="391"/>
      <c r="R481" s="322" t="s">
        <v>47</v>
      </c>
      <c r="S481" s="202"/>
      <c r="T481" s="656"/>
      <c r="U481" s="245">
        <f>IF(V481&lt;=0,"",(((V481-'In Productie'!$E$1)/7)+0.6))</f>
        <v>-77.542857142857144</v>
      </c>
      <c r="V481" s="427">
        <v>42422</v>
      </c>
      <c r="W481" s="202" t="s">
        <v>310</v>
      </c>
      <c r="X481" s="202" t="s">
        <v>689</v>
      </c>
      <c r="Y481" s="295">
        <v>17</v>
      </c>
      <c r="Z481" s="202"/>
      <c r="AB481" s="658">
        <v>42387</v>
      </c>
      <c r="AC481" s="209">
        <f>IF(B481="","",(IFERROR(VLOOKUP(B481,Projecten!A$4:W$2415,5,FALSE),"niet bekend")))</f>
        <v>10</v>
      </c>
      <c r="AD481" s="213">
        <f t="shared" si="61"/>
        <v>2637</v>
      </c>
      <c r="AE481" s="266">
        <f>IF(B481="","",(IFERROR(VLOOKUP(B481,Projecten!A$4:W$2415,23,FALSE),"niet bekend")))</f>
        <v>26370</v>
      </c>
      <c r="AF481" s="266">
        <f>IF(B481="","",(IFERROR(VLOOKUP(B481,Projecten!A$4:W$2415,12,FALSE),"niet bekend")))</f>
        <v>26370</v>
      </c>
      <c r="AG481" s="360">
        <f t="shared" si="62"/>
        <v>23733</v>
      </c>
    </row>
    <row r="482" spans="2:33" ht="12.75" customHeight="1" x14ac:dyDescent="0.2">
      <c r="B482" s="272">
        <v>2016040</v>
      </c>
      <c r="C482" s="422">
        <v>120487</v>
      </c>
      <c r="D482" s="272" t="s">
        <v>673</v>
      </c>
      <c r="E482" s="273" t="s">
        <v>26</v>
      </c>
      <c r="F482" s="677">
        <v>3</v>
      </c>
      <c r="G482" s="273">
        <f>F482*6</f>
        <v>18</v>
      </c>
      <c r="H482" s="273">
        <f>F482*5</f>
        <v>15</v>
      </c>
      <c r="I482" s="273">
        <f>F482*1</f>
        <v>3</v>
      </c>
      <c r="J482" s="403" t="s">
        <v>47</v>
      </c>
      <c r="K482" s="403" t="s">
        <v>189</v>
      </c>
      <c r="L482" s="242" t="s">
        <v>189</v>
      </c>
      <c r="M482" s="242" t="s">
        <v>189</v>
      </c>
      <c r="N482" s="242" t="s">
        <v>47</v>
      </c>
      <c r="O482" s="242" t="s">
        <v>47</v>
      </c>
      <c r="P482" s="242" t="s">
        <v>47</v>
      </c>
      <c r="Q482" s="242"/>
      <c r="R482" s="242" t="s">
        <v>47</v>
      </c>
      <c r="S482" s="209"/>
      <c r="T482" s="476"/>
      <c r="U482" s="245">
        <f>IF(V482&lt;=0,"",(((V482-'In Productie'!$E$1)/7)+0.6))</f>
        <v>-76.542857142857144</v>
      </c>
      <c r="V482" s="427">
        <v>42429</v>
      </c>
      <c r="W482" s="209" t="s">
        <v>310</v>
      </c>
      <c r="X482" s="209"/>
      <c r="Y482" s="248">
        <v>31</v>
      </c>
      <c r="Z482" s="202"/>
      <c r="AA482" s="202"/>
      <c r="AB482" s="499">
        <v>42405</v>
      </c>
      <c r="AC482" s="209">
        <f>IF(B482="","",(IFERROR(VLOOKUP(B482,Projecten!A$4:W$2415,5,FALSE),"niet bekend")))</f>
        <v>3</v>
      </c>
      <c r="AD482" s="213">
        <f t="shared" si="61"/>
        <v>4929</v>
      </c>
      <c r="AE482" s="266">
        <f>IF(B482="","",(IFERROR(VLOOKUP(B482,Projecten!A$4:W$2415,23,FALSE),"niet bekend")))</f>
        <v>4929</v>
      </c>
      <c r="AF482" s="266">
        <f>IF(B482="","",(IFERROR(VLOOKUP(B482,Projecten!A$4:W$2415,12,FALSE),"niet bekend")))</f>
        <v>4929</v>
      </c>
      <c r="AG482" s="360">
        <f t="shared" si="62"/>
        <v>0</v>
      </c>
    </row>
    <row r="483" spans="2:33" ht="12.75" customHeight="1" x14ac:dyDescent="0.2">
      <c r="B483" s="272">
        <v>2016012</v>
      </c>
      <c r="C483" s="678">
        <v>120484</v>
      </c>
      <c r="D483" s="273" t="s">
        <v>613</v>
      </c>
      <c r="E483" s="273" t="s">
        <v>469</v>
      </c>
      <c r="F483" s="388">
        <v>1</v>
      </c>
      <c r="G483" s="273">
        <v>6</v>
      </c>
      <c r="H483" s="273">
        <v>4</v>
      </c>
      <c r="I483" s="273">
        <v>3</v>
      </c>
      <c r="J483" s="403" t="s">
        <v>47</v>
      </c>
      <c r="K483" s="403" t="s">
        <v>47</v>
      </c>
      <c r="L483" s="242" t="s">
        <v>189</v>
      </c>
      <c r="M483" s="242" t="s">
        <v>189</v>
      </c>
      <c r="N483" s="242" t="s">
        <v>47</v>
      </c>
      <c r="O483" s="242" t="s">
        <v>47</v>
      </c>
      <c r="P483" s="242" t="s">
        <v>47</v>
      </c>
      <c r="Q483" s="242"/>
      <c r="R483" s="242" t="s">
        <v>47</v>
      </c>
      <c r="S483" s="209"/>
      <c r="T483" s="476"/>
      <c r="U483" s="245">
        <f>IF(V483&lt;=0,"",(((V483-'In Productie'!$E$1)/7)+0.6))</f>
        <v>-77.257142857142867</v>
      </c>
      <c r="V483" s="427">
        <v>42424</v>
      </c>
      <c r="W483" s="209" t="s">
        <v>498</v>
      </c>
      <c r="X483" s="209"/>
      <c r="Y483" s="248">
        <v>13</v>
      </c>
      <c r="Z483" s="202"/>
      <c r="AA483" s="202"/>
      <c r="AB483" s="499">
        <v>42377</v>
      </c>
      <c r="AC483" s="209">
        <f>IF(B483="","",(IFERROR(VLOOKUP(B483,Projecten!A$4:W$2415,5,FALSE),"niet bekend")))</f>
        <v>1</v>
      </c>
      <c r="AD483" s="213">
        <f t="shared" si="61"/>
        <v>1827.15</v>
      </c>
      <c r="AE483" s="266">
        <f>IF(B483="","",(IFERROR(VLOOKUP(B483,Projecten!A$4:W$2415,23,FALSE),"niet bekend")))</f>
        <v>1827.15</v>
      </c>
      <c r="AF483" s="266">
        <f>IF(B483="","",(IFERROR(VLOOKUP(B483,Projecten!A$4:W$2415,12,FALSE),"niet bekend")))</f>
        <v>1827.15</v>
      </c>
      <c r="AG483" s="360">
        <f t="shared" si="62"/>
        <v>0</v>
      </c>
    </row>
    <row r="484" spans="2:33" ht="12.75" customHeight="1" x14ac:dyDescent="0.2">
      <c r="B484" s="269">
        <v>2016021</v>
      </c>
      <c r="C484" s="422">
        <v>120491</v>
      </c>
      <c r="D484" s="272" t="s">
        <v>642</v>
      </c>
      <c r="E484" s="273" t="s">
        <v>26</v>
      </c>
      <c r="F484" s="677">
        <v>1</v>
      </c>
      <c r="G484" s="273">
        <v>12</v>
      </c>
      <c r="H484" s="273">
        <v>7</v>
      </c>
      <c r="I484" s="273">
        <v>3</v>
      </c>
      <c r="J484" s="322" t="s">
        <v>47</v>
      </c>
      <c r="K484" s="322" t="s">
        <v>189</v>
      </c>
      <c r="L484" s="254" t="s">
        <v>189</v>
      </c>
      <c r="M484" s="254" t="s">
        <v>189</v>
      </c>
      <c r="N484" s="254" t="s">
        <v>47</v>
      </c>
      <c r="O484" s="254" t="s">
        <v>47</v>
      </c>
      <c r="P484" s="254" t="s">
        <v>47</v>
      </c>
      <c r="R484" s="254" t="s">
        <v>47</v>
      </c>
      <c r="S484" s="209"/>
      <c r="T484" s="476">
        <v>42431</v>
      </c>
      <c r="U484" s="245">
        <f>IF(V484&lt;=0,"",(((V484-'In Productie'!$E$1)/7)+0.6))</f>
        <v>-77.114285714285714</v>
      </c>
      <c r="V484" s="427">
        <v>42425</v>
      </c>
      <c r="W484" s="209" t="s">
        <v>162</v>
      </c>
      <c r="X484" s="209" t="s">
        <v>675</v>
      </c>
      <c r="Y484" s="671">
        <v>17</v>
      </c>
      <c r="Z484" s="477"/>
      <c r="AA484" s="478"/>
      <c r="AB484" s="499">
        <v>42396</v>
      </c>
      <c r="AC484" s="209">
        <f>IF(B484="","",(IFERROR(VLOOKUP(B484,Projecten!A$4:W$2415,5,FALSE),"niet bekend")))</f>
        <v>1</v>
      </c>
      <c r="AD484" s="213">
        <f t="shared" si="61"/>
        <v>3746</v>
      </c>
      <c r="AE484" s="266">
        <f>IF(B484="","",(IFERROR(VLOOKUP(B484,Projecten!A$4:W$2415,23,FALSE),"niet bekend")))</f>
        <v>3746</v>
      </c>
      <c r="AF484" s="266">
        <f>IF(B484="","",(IFERROR(VLOOKUP(B484,Projecten!A$4:W$2415,12,FALSE),"niet bekend")))</f>
        <v>3746</v>
      </c>
      <c r="AG484" s="360">
        <f t="shared" si="62"/>
        <v>0</v>
      </c>
    </row>
    <row r="485" spans="2:33" ht="12.75" customHeight="1" x14ac:dyDescent="0.2">
      <c r="B485" s="269">
        <v>2016028</v>
      </c>
      <c r="C485" s="422">
        <v>120492</v>
      </c>
      <c r="D485" s="272" t="s">
        <v>641</v>
      </c>
      <c r="E485" s="273" t="s">
        <v>26</v>
      </c>
      <c r="F485" s="677">
        <v>1</v>
      </c>
      <c r="G485" s="273">
        <v>10</v>
      </c>
      <c r="H485" s="273">
        <v>6</v>
      </c>
      <c r="I485" s="273">
        <v>3</v>
      </c>
      <c r="J485" s="322" t="s">
        <v>47</v>
      </c>
      <c r="K485" s="322" t="s">
        <v>189</v>
      </c>
      <c r="L485" s="254" t="s">
        <v>189</v>
      </c>
      <c r="M485" s="254" t="s">
        <v>189</v>
      </c>
      <c r="N485" s="254" t="s">
        <v>47</v>
      </c>
      <c r="O485" s="254" t="s">
        <v>47</v>
      </c>
      <c r="P485" s="254" t="s">
        <v>47</v>
      </c>
      <c r="R485" s="254" t="s">
        <v>47</v>
      </c>
      <c r="S485" s="209"/>
      <c r="T485" s="476">
        <v>42431</v>
      </c>
      <c r="U485" s="245">
        <f>IF(V485&lt;=0,"",(((V485-'In Productie'!$E$1)/7)+0.6))</f>
        <v>-77.114285714285714</v>
      </c>
      <c r="V485" s="427">
        <v>42425</v>
      </c>
      <c r="W485" s="209" t="s">
        <v>162</v>
      </c>
      <c r="X485" s="209" t="s">
        <v>675</v>
      </c>
      <c r="Y485" s="671">
        <v>17</v>
      </c>
      <c r="Z485" s="477"/>
      <c r="AA485" s="478"/>
      <c r="AB485" s="499">
        <v>42396</v>
      </c>
      <c r="AC485" s="209">
        <f>IF(B485="","",(IFERROR(VLOOKUP(B485,Projecten!A$4:W$2415,5,FALSE),"niet bekend")))</f>
        <v>1</v>
      </c>
      <c r="AD485" s="213">
        <f t="shared" si="61"/>
        <v>4422</v>
      </c>
      <c r="AE485" s="266">
        <f>IF(B485="","",(IFERROR(VLOOKUP(B485,Projecten!A$4:W$2415,23,FALSE),"niet bekend")))</f>
        <v>4422</v>
      </c>
      <c r="AF485" s="266">
        <f>IF(B485="","",(IFERROR(VLOOKUP(B485,Projecten!A$4:W$2415,12,FALSE),"niet bekend")))</f>
        <v>4422</v>
      </c>
      <c r="AG485" s="360">
        <f t="shared" si="62"/>
        <v>0</v>
      </c>
    </row>
    <row r="486" spans="2:33" ht="12.75" customHeight="1" x14ac:dyDescent="0.2">
      <c r="B486" s="269">
        <v>2016029</v>
      </c>
      <c r="C486" s="422">
        <v>120491</v>
      </c>
      <c r="D486" s="272" t="s">
        <v>643</v>
      </c>
      <c r="E486" s="273" t="s">
        <v>26</v>
      </c>
      <c r="F486" s="677">
        <v>1</v>
      </c>
      <c r="G486" s="273">
        <v>12</v>
      </c>
      <c r="H486" s="273">
        <v>7</v>
      </c>
      <c r="I486" s="273">
        <v>3</v>
      </c>
      <c r="J486" s="322" t="s">
        <v>47</v>
      </c>
      <c r="K486" s="322" t="s">
        <v>189</v>
      </c>
      <c r="L486" s="254" t="s">
        <v>189</v>
      </c>
      <c r="M486" s="254" t="s">
        <v>189</v>
      </c>
      <c r="N486" s="254" t="s">
        <v>47</v>
      </c>
      <c r="O486" s="254" t="s">
        <v>47</v>
      </c>
      <c r="P486" s="254" t="s">
        <v>47</v>
      </c>
      <c r="R486" s="254" t="s">
        <v>47</v>
      </c>
      <c r="S486" s="209"/>
      <c r="T486" s="476">
        <v>42433</v>
      </c>
      <c r="U486" s="245">
        <f>IF(V486&lt;=0,"",(((V486-'In Productie'!$E$1)/7)+0.6))</f>
        <v>-77.114285714285714</v>
      </c>
      <c r="V486" s="427">
        <v>42425</v>
      </c>
      <c r="W486" s="209" t="s">
        <v>162</v>
      </c>
      <c r="X486" s="209" t="s">
        <v>675</v>
      </c>
      <c r="Y486" s="671">
        <v>17</v>
      </c>
      <c r="Z486" s="477"/>
      <c r="AA486" s="478"/>
      <c r="AB486" s="499">
        <v>42396</v>
      </c>
      <c r="AC486" s="209">
        <f>IF(B486="","",(IFERROR(VLOOKUP(B486,Projecten!A$4:W$2415,5,FALSE),"niet bekend")))</f>
        <v>1</v>
      </c>
      <c r="AD486" s="213">
        <f t="shared" si="61"/>
        <v>3746</v>
      </c>
      <c r="AE486" s="266">
        <f>IF(B486="","",(IFERROR(VLOOKUP(B486,Projecten!A$4:W$2415,23,FALSE),"niet bekend")))</f>
        <v>3746</v>
      </c>
      <c r="AF486" s="266">
        <f>IF(B486="","",(IFERROR(VLOOKUP(B486,Projecten!A$4:W$2415,12,FALSE),"niet bekend")))</f>
        <v>3746</v>
      </c>
      <c r="AG486" s="360">
        <f t="shared" si="62"/>
        <v>0</v>
      </c>
    </row>
    <row r="487" spans="2:33" ht="12.75" customHeight="1" x14ac:dyDescent="0.2">
      <c r="B487" s="272">
        <v>2016027</v>
      </c>
      <c r="C487" s="422">
        <v>120491</v>
      </c>
      <c r="D487" s="272">
        <v>492216</v>
      </c>
      <c r="E487" s="273" t="s">
        <v>26</v>
      </c>
      <c r="F487" s="677">
        <v>1</v>
      </c>
      <c r="G487" s="273">
        <v>7</v>
      </c>
      <c r="H487" s="273">
        <v>3</v>
      </c>
      <c r="I487" s="273">
        <v>5</v>
      </c>
      <c r="J487" s="322" t="s">
        <v>47</v>
      </c>
      <c r="K487" s="322" t="s">
        <v>47</v>
      </c>
      <c r="L487" s="254" t="s">
        <v>189</v>
      </c>
      <c r="M487" s="254" t="s">
        <v>189</v>
      </c>
      <c r="N487" s="254" t="s">
        <v>47</v>
      </c>
      <c r="O487" s="254" t="s">
        <v>47</v>
      </c>
      <c r="P487" s="254" t="s">
        <v>47</v>
      </c>
      <c r="R487" s="254" t="s">
        <v>47</v>
      </c>
      <c r="S487" s="209"/>
      <c r="T487" s="476">
        <v>42429</v>
      </c>
      <c r="U487" s="245">
        <f>IF(V487&lt;=0,"",(((V487-'In Productie'!$E$1)/7)+0.6))</f>
        <v>-77.114285714285714</v>
      </c>
      <c r="V487" s="427">
        <v>42425</v>
      </c>
      <c r="W487" s="209" t="s">
        <v>162</v>
      </c>
      <c r="X487" s="209" t="s">
        <v>685</v>
      </c>
      <c r="Y487" s="671">
        <v>17</v>
      </c>
      <c r="Z487" s="477"/>
      <c r="AA487" s="478"/>
      <c r="AB487" s="499">
        <v>42396</v>
      </c>
      <c r="AC487" s="209">
        <f>IF(B487="","",(IFERROR(VLOOKUP(B487,Projecten!A$4:W$2415,5,FALSE),"niet bekend")))</f>
        <v>1</v>
      </c>
      <c r="AD487" s="213">
        <f t="shared" si="61"/>
        <v>2736</v>
      </c>
      <c r="AE487" s="266">
        <f>IF(B487="","",(IFERROR(VLOOKUP(B487,Projecten!A$4:W$2415,23,FALSE),"niet bekend")))</f>
        <v>2736</v>
      </c>
      <c r="AF487" s="266">
        <f>IF(B487="","",(IFERROR(VLOOKUP(B487,Projecten!A$4:W$2415,12,FALSE),"niet bekend")))</f>
        <v>2736</v>
      </c>
      <c r="AG487" s="360">
        <f t="shared" si="62"/>
        <v>0</v>
      </c>
    </row>
    <row r="488" spans="2:33" ht="12.75" customHeight="1" x14ac:dyDescent="0.2">
      <c r="B488" s="272">
        <v>2016031</v>
      </c>
      <c r="C488" s="422">
        <v>120491</v>
      </c>
      <c r="D488" s="272">
        <v>556016</v>
      </c>
      <c r="E488" s="273" t="s">
        <v>26</v>
      </c>
      <c r="F488" s="677">
        <v>1</v>
      </c>
      <c r="G488" s="273">
        <v>10</v>
      </c>
      <c r="H488" s="273">
        <v>5</v>
      </c>
      <c r="I488" s="273">
        <v>3</v>
      </c>
      <c r="J488" s="322" t="s">
        <v>47</v>
      </c>
      <c r="K488" s="322" t="s">
        <v>189</v>
      </c>
      <c r="L488" s="254" t="s">
        <v>189</v>
      </c>
      <c r="M488" s="254" t="s">
        <v>189</v>
      </c>
      <c r="N488" s="254" t="s">
        <v>47</v>
      </c>
      <c r="O488" s="254" t="s">
        <v>47</v>
      </c>
      <c r="P488" s="254" t="s">
        <v>47</v>
      </c>
      <c r="R488" s="254" t="s">
        <v>47</v>
      </c>
      <c r="S488" s="209"/>
      <c r="T488" s="476">
        <v>42432</v>
      </c>
      <c r="U488" s="245">
        <f>IF(V488&lt;=0,"",(((V488-'In Productie'!$E$1)/7)+0.6))</f>
        <v>-77.114285714285714</v>
      </c>
      <c r="V488" s="427">
        <v>42425</v>
      </c>
      <c r="W488" s="209" t="s">
        <v>162</v>
      </c>
      <c r="X488" s="209"/>
      <c r="Y488" s="671">
        <v>15</v>
      </c>
      <c r="Z488" s="477"/>
      <c r="AA488" s="478"/>
      <c r="AB488" s="499">
        <v>42396</v>
      </c>
      <c r="AC488" s="209">
        <f>IF(B488="","",(IFERROR(VLOOKUP(B488,Projecten!A$4:W$2415,5,FALSE),"niet bekend")))</f>
        <v>1</v>
      </c>
      <c r="AD488" s="213">
        <f t="shared" si="61"/>
        <v>2007</v>
      </c>
      <c r="AE488" s="266">
        <f>IF(B488="","",(IFERROR(VLOOKUP(B488,Projecten!A$4:W$2415,23,FALSE),"niet bekend")))</f>
        <v>2007</v>
      </c>
      <c r="AF488" s="266">
        <f>IF(B488="","",(IFERROR(VLOOKUP(B488,Projecten!A$4:W$2415,12,FALSE),"niet bekend")))</f>
        <v>2007</v>
      </c>
      <c r="AG488" s="360">
        <f t="shared" si="62"/>
        <v>0</v>
      </c>
    </row>
    <row r="489" spans="2:33" ht="12.75" customHeight="1" x14ac:dyDescent="0.2">
      <c r="B489" s="272">
        <v>2016041</v>
      </c>
      <c r="C489" s="422">
        <v>120497</v>
      </c>
      <c r="D489" s="272">
        <v>568216</v>
      </c>
      <c r="E489" s="273" t="s">
        <v>26</v>
      </c>
      <c r="F489" s="677">
        <v>4</v>
      </c>
      <c r="G489" s="273">
        <v>32</v>
      </c>
      <c r="H489" s="273">
        <v>20</v>
      </c>
      <c r="I489" s="273">
        <v>8</v>
      </c>
      <c r="J489" s="322" t="s">
        <v>47</v>
      </c>
      <c r="K489" s="322" t="s">
        <v>189</v>
      </c>
      <c r="L489" s="254" t="s">
        <v>189</v>
      </c>
      <c r="M489" s="254" t="s">
        <v>189</v>
      </c>
      <c r="N489" s="254" t="s">
        <v>47</v>
      </c>
      <c r="O489" s="254" t="s">
        <v>47</v>
      </c>
      <c r="P489" s="254" t="s">
        <v>47</v>
      </c>
      <c r="R489" s="254" t="s">
        <v>47</v>
      </c>
      <c r="U489" s="245">
        <f>IF(V489&lt;=0,"",(((V489-'In Productie'!$E$1)/7)+0.6))</f>
        <v>-76.400000000000006</v>
      </c>
      <c r="V489" s="427">
        <v>42430</v>
      </c>
      <c r="W489" s="209" t="s">
        <v>421</v>
      </c>
      <c r="X489" s="209" t="s">
        <v>687</v>
      </c>
      <c r="Y489" s="248">
        <v>46</v>
      </c>
      <c r="Z489" s="477"/>
      <c r="AA489" s="478"/>
      <c r="AB489" s="499">
        <v>42405</v>
      </c>
      <c r="AC489" s="209">
        <f>IF(B489="","",(IFERROR(VLOOKUP(B489,Projecten!A$4:W$2415,5,FALSE),"niet bekend")))</f>
        <v>4</v>
      </c>
      <c r="AD489" s="213">
        <f t="shared" si="61"/>
        <v>7824</v>
      </c>
      <c r="AE489" s="266">
        <f>IF(B489="","",(IFERROR(VLOOKUP(B489,Projecten!A$4:W$2415,23,FALSE),"niet bekend")))</f>
        <v>7824</v>
      </c>
      <c r="AF489" s="266">
        <f>IF(B489="","",(IFERROR(VLOOKUP(B489,Projecten!A$4:W$2415,12,FALSE),"niet bekend")))</f>
        <v>7824</v>
      </c>
      <c r="AG489" s="360">
        <f t="shared" si="62"/>
        <v>0</v>
      </c>
    </row>
    <row r="490" spans="2:33" ht="12.75" customHeight="1" x14ac:dyDescent="0.2">
      <c r="B490" s="272">
        <v>2016030</v>
      </c>
      <c r="C490" s="609">
        <v>120494</v>
      </c>
      <c r="D490" s="272" t="s">
        <v>644</v>
      </c>
      <c r="E490" s="273" t="s">
        <v>26</v>
      </c>
      <c r="F490" s="677">
        <v>1</v>
      </c>
      <c r="G490" s="273">
        <v>12</v>
      </c>
      <c r="H490" s="273">
        <v>7</v>
      </c>
      <c r="I490" s="273">
        <v>3</v>
      </c>
      <c r="J490" s="403" t="s">
        <v>47</v>
      </c>
      <c r="K490" s="403" t="s">
        <v>189</v>
      </c>
      <c r="L490" s="242" t="s">
        <v>189</v>
      </c>
      <c r="M490" s="242" t="s">
        <v>189</v>
      </c>
      <c r="N490" s="242" t="s">
        <v>47</v>
      </c>
      <c r="O490" s="242" t="s">
        <v>47</v>
      </c>
      <c r="P490" s="242" t="s">
        <v>47</v>
      </c>
      <c r="Q490" s="242"/>
      <c r="R490" s="242" t="s">
        <v>47</v>
      </c>
      <c r="S490" s="209"/>
      <c r="T490" s="476"/>
      <c r="U490" s="245">
        <f>IF(V490&lt;=0,"",(((V490-'In Productie'!$E$1)/7)+0.6))</f>
        <v>-76.114285714285714</v>
      </c>
      <c r="V490" s="427">
        <v>42432</v>
      </c>
      <c r="W490" s="209" t="s">
        <v>162</v>
      </c>
      <c r="X490" s="209"/>
      <c r="Y490" s="671">
        <v>17</v>
      </c>
      <c r="Z490" s="202"/>
      <c r="AA490" s="202"/>
      <c r="AB490" s="499">
        <v>42396</v>
      </c>
      <c r="AC490" s="209">
        <f>IF(B490="","",(IFERROR(VLOOKUP(B490,Projecten!A$4:W$2415,5,FALSE),"niet bekend")))</f>
        <v>1</v>
      </c>
      <c r="AD490" s="213">
        <f t="shared" si="61"/>
        <v>3746</v>
      </c>
      <c r="AE490" s="266">
        <f>IF(B490="","",(IFERROR(VLOOKUP(B490,Projecten!A$4:W$2415,23,FALSE),"niet bekend")))</f>
        <v>3746</v>
      </c>
      <c r="AF490" s="266">
        <f>IF(B490="","",(IFERROR(VLOOKUP(B490,Projecten!A$4:W$2415,12,FALSE),"niet bekend")))</f>
        <v>3746</v>
      </c>
      <c r="AG490" s="360">
        <f t="shared" si="62"/>
        <v>0</v>
      </c>
    </row>
    <row r="491" spans="2:33" ht="12.75" customHeight="1" x14ac:dyDescent="0.2">
      <c r="B491" s="272">
        <v>2016036</v>
      </c>
      <c r="C491" s="609">
        <v>120494</v>
      </c>
      <c r="D491" s="272">
        <v>574316</v>
      </c>
      <c r="E491" s="273" t="s">
        <v>26</v>
      </c>
      <c r="F491" s="677">
        <v>1</v>
      </c>
      <c r="G491" s="273">
        <v>7</v>
      </c>
      <c r="H491" s="273">
        <v>5</v>
      </c>
      <c r="I491" s="273">
        <v>2</v>
      </c>
      <c r="J491" s="391" t="s">
        <v>47</v>
      </c>
      <c r="K491" s="391" t="s">
        <v>47</v>
      </c>
      <c r="L491" s="486" t="s">
        <v>189</v>
      </c>
      <c r="M491" s="486" t="s">
        <v>189</v>
      </c>
      <c r="N491" s="486" t="s">
        <v>47</v>
      </c>
      <c r="O491" s="486" t="s">
        <v>47</v>
      </c>
      <c r="P491" s="486" t="s">
        <v>47</v>
      </c>
      <c r="Q491" s="486"/>
      <c r="R491" s="486" t="s">
        <v>47</v>
      </c>
      <c r="S491" s="209"/>
      <c r="T491" s="476"/>
      <c r="U491" s="245">
        <f>IF(V491&lt;=0,"",(((V491-'In Productie'!$E$1)/7)+0.6))</f>
        <v>-76.114285714285714</v>
      </c>
      <c r="V491" s="427">
        <v>42432</v>
      </c>
      <c r="W491" s="209" t="s">
        <v>162</v>
      </c>
      <c r="X491" s="209"/>
      <c r="Y491" s="248">
        <v>13</v>
      </c>
      <c r="Z491" s="202"/>
      <c r="AA491" s="202"/>
      <c r="AB491" s="499">
        <v>42404</v>
      </c>
      <c r="AC491" s="209">
        <f>IF(B491="","",(IFERROR(VLOOKUP(B491,Projecten!A$4:W$2415,5,FALSE),"niet bekend")))</f>
        <v>1</v>
      </c>
      <c r="AD491" s="213">
        <f t="shared" si="61"/>
        <v>1872</v>
      </c>
      <c r="AE491" s="266">
        <f>IF(B491="","",(IFERROR(VLOOKUP(B491,Projecten!A$4:W$2415,23,FALSE),"niet bekend")))</f>
        <v>1872</v>
      </c>
      <c r="AF491" s="266">
        <f>IF(B491="","",(IFERROR(VLOOKUP(B491,Projecten!A$4:W$2415,12,FALSE),"niet bekend")))</f>
        <v>1872</v>
      </c>
      <c r="AG491" s="360">
        <f t="shared" si="62"/>
        <v>0</v>
      </c>
    </row>
    <row r="492" spans="2:33" ht="12.75" customHeight="1" x14ac:dyDescent="0.2">
      <c r="B492" s="272">
        <v>2016039</v>
      </c>
      <c r="C492" s="609" t="s">
        <v>693</v>
      </c>
      <c r="D492" s="272" t="s">
        <v>672</v>
      </c>
      <c r="E492" s="273" t="s">
        <v>26</v>
      </c>
      <c r="F492" s="677">
        <v>3</v>
      </c>
      <c r="G492" s="273">
        <f>F492*7</f>
        <v>21</v>
      </c>
      <c r="H492" s="273">
        <f>F492*6</f>
        <v>18</v>
      </c>
      <c r="I492" s="273">
        <f>F492*2</f>
        <v>6</v>
      </c>
      <c r="J492" s="322" t="s">
        <v>47</v>
      </c>
      <c r="K492" s="322" t="s">
        <v>189</v>
      </c>
      <c r="L492" s="254" t="s">
        <v>189</v>
      </c>
      <c r="M492" s="254" t="s">
        <v>189</v>
      </c>
      <c r="N492" s="254" t="s">
        <v>47</v>
      </c>
      <c r="O492" s="254" t="s">
        <v>47</v>
      </c>
      <c r="P492" s="254" t="s">
        <v>47</v>
      </c>
      <c r="R492" s="254" t="s">
        <v>47</v>
      </c>
      <c r="S492" s="209"/>
      <c r="T492" s="476"/>
      <c r="U492" s="245">
        <f>IF(V492&lt;=0,"",(((V492-'In Productie'!$E$1)/7)+0.6))</f>
        <v>-76.114285714285714</v>
      </c>
      <c r="V492" s="427">
        <v>42432</v>
      </c>
      <c r="W492" s="209" t="s">
        <v>310</v>
      </c>
      <c r="X492" s="209" t="s">
        <v>687</v>
      </c>
      <c r="Y492" s="248">
        <f>F492*12</f>
        <v>36</v>
      </c>
      <c r="Z492" s="477"/>
      <c r="AA492" s="478"/>
      <c r="AB492" s="499">
        <v>42405</v>
      </c>
      <c r="AC492" s="209">
        <f>IF(B492="","",(IFERROR(VLOOKUP(B492,Projecten!A$4:W$2415,5,FALSE),"niet bekend")))</f>
        <v>7</v>
      </c>
      <c r="AD492" s="213">
        <f t="shared" si="61"/>
        <v>5259</v>
      </c>
      <c r="AE492" s="266">
        <f>IF(B492="","",(IFERROR(VLOOKUP(B492,Projecten!A$4:W$2415,23,FALSE),"niet bekend")))</f>
        <v>12271</v>
      </c>
      <c r="AF492" s="266">
        <f>IF(B492="","",(IFERROR(VLOOKUP(B492,Projecten!A$4:W$2415,12,FALSE),"niet bekend")))</f>
        <v>12271</v>
      </c>
      <c r="AG492" s="360">
        <f t="shared" si="62"/>
        <v>7012</v>
      </c>
    </row>
    <row r="493" spans="2:33" ht="12.75" customHeight="1" x14ac:dyDescent="0.2">
      <c r="B493" s="272">
        <v>2016032</v>
      </c>
      <c r="C493" s="609">
        <v>120494</v>
      </c>
      <c r="D493" s="272">
        <v>557216</v>
      </c>
      <c r="E493" s="273" t="s">
        <v>26</v>
      </c>
      <c r="F493" s="677">
        <v>1</v>
      </c>
      <c r="G493" s="273">
        <v>8</v>
      </c>
      <c r="H493" s="273">
        <v>4</v>
      </c>
      <c r="I493" s="273">
        <v>5</v>
      </c>
      <c r="J493" s="403" t="s">
        <v>47</v>
      </c>
      <c r="K493" s="403" t="s">
        <v>47</v>
      </c>
      <c r="L493" s="242" t="s">
        <v>189</v>
      </c>
      <c r="M493" s="242" t="s">
        <v>189</v>
      </c>
      <c r="N493" s="242" t="s">
        <v>47</v>
      </c>
      <c r="O493" s="242" t="s">
        <v>47</v>
      </c>
      <c r="P493" s="242" t="s">
        <v>47</v>
      </c>
      <c r="Q493" s="242"/>
      <c r="R493" s="242" t="s">
        <v>47</v>
      </c>
      <c r="S493" s="209"/>
      <c r="T493" s="476">
        <v>42432</v>
      </c>
      <c r="U493" s="245">
        <f>IF(V493&lt;=0,"",(((V493-'In Productie'!$E$1)/7)+0.6))</f>
        <v>-76.114285714285714</v>
      </c>
      <c r="V493" s="427">
        <v>42432</v>
      </c>
      <c r="W493" s="209" t="s">
        <v>162</v>
      </c>
      <c r="X493" s="209"/>
      <c r="Y493" s="248">
        <v>18</v>
      </c>
      <c r="Z493" s="202"/>
      <c r="AA493" s="202"/>
      <c r="AB493" s="499">
        <v>42409</v>
      </c>
      <c r="AC493" s="209">
        <f>IF(B493="","",(IFERROR(VLOOKUP(B493,Projecten!A$4:W$2415,5,FALSE),"niet bekend")))</f>
        <v>1</v>
      </c>
      <c r="AD493" s="213">
        <f t="shared" si="61"/>
        <v>3174</v>
      </c>
      <c r="AE493" s="266">
        <f>IF(B493="","",(IFERROR(VLOOKUP(B493,Projecten!A$4:W$2415,23,FALSE),"niet bekend")))</f>
        <v>3174</v>
      </c>
      <c r="AF493" s="266">
        <f>IF(B493="","",(IFERROR(VLOOKUP(B493,Projecten!A$4:W$2415,12,FALSE),"niet bekend")))</f>
        <v>3174</v>
      </c>
      <c r="AG493" s="360">
        <f t="shared" si="62"/>
        <v>0</v>
      </c>
    </row>
    <row r="494" spans="2:33" x14ac:dyDescent="0.2">
      <c r="B494" s="237">
        <v>2016039</v>
      </c>
      <c r="C494" s="480" t="s">
        <v>693</v>
      </c>
      <c r="D494" s="237" t="s">
        <v>672</v>
      </c>
      <c r="E494" s="518" t="s">
        <v>26</v>
      </c>
      <c r="F494" s="679">
        <v>3</v>
      </c>
      <c r="G494" s="518">
        <f>F494*7</f>
        <v>21</v>
      </c>
      <c r="H494" s="518">
        <f>F494*6</f>
        <v>18</v>
      </c>
      <c r="I494" s="518">
        <f>F494*2</f>
        <v>6</v>
      </c>
      <c r="J494" s="322" t="s">
        <v>47</v>
      </c>
      <c r="K494" s="322" t="s">
        <v>189</v>
      </c>
      <c r="L494" s="254" t="s">
        <v>189</v>
      </c>
      <c r="M494" s="254" t="s">
        <v>189</v>
      </c>
      <c r="N494" s="254" t="s">
        <v>47</v>
      </c>
      <c r="O494" s="254" t="s">
        <v>47</v>
      </c>
      <c r="P494" s="254" t="s">
        <v>47</v>
      </c>
      <c r="R494" s="254" t="s">
        <v>47</v>
      </c>
      <c r="S494" s="202"/>
      <c r="T494" s="656"/>
      <c r="U494" s="245">
        <f>IF(V494&lt;=0,"",(((V494-'In Productie'!$E$1)/7)+0.6))</f>
        <v>-75.400000000000006</v>
      </c>
      <c r="V494" s="427">
        <v>42437</v>
      </c>
      <c r="W494" s="202" t="s">
        <v>310</v>
      </c>
      <c r="Y494" s="248">
        <f>F494*12</f>
        <v>36</v>
      </c>
      <c r="Z494" s="202"/>
      <c r="AA494" s="489"/>
      <c r="AB494" s="499">
        <v>42405</v>
      </c>
      <c r="AC494" s="209">
        <f>IF(B494="","",(IFERROR(VLOOKUP(B494,Projecten!A$4:W$2415,5,FALSE),"niet bekend")))</f>
        <v>7</v>
      </c>
      <c r="AD494" s="213">
        <f t="shared" si="61"/>
        <v>5259</v>
      </c>
      <c r="AE494" s="266">
        <f>IF(B494="","",(IFERROR(VLOOKUP(B494,Projecten!A$4:W$2415,23,FALSE),"niet bekend")))</f>
        <v>12271</v>
      </c>
      <c r="AF494" s="266">
        <f>IF(B494="","",(IFERROR(VLOOKUP(B494,Projecten!A$4:W$2415,12,FALSE),"niet bekend")))</f>
        <v>12271</v>
      </c>
      <c r="AG494" s="360">
        <f t="shared" si="62"/>
        <v>7012</v>
      </c>
    </row>
    <row r="495" spans="2:33" x14ac:dyDescent="0.2">
      <c r="B495" s="243"/>
      <c r="K495" s="322"/>
      <c r="L495" s="322"/>
      <c r="M495" s="322"/>
      <c r="N495" s="391"/>
      <c r="O495" s="391"/>
      <c r="P495" s="391"/>
      <c r="Q495" s="391"/>
      <c r="R495" s="322"/>
      <c r="AC495" s="209" t="str">
        <f>IF(B495="","",(IFERROR(VLOOKUP(B495,Projecten!A$4:W$2415,5,FALSE),"niet bekend")))</f>
        <v/>
      </c>
      <c r="AD495" s="213" t="str">
        <f t="shared" si="61"/>
        <v/>
      </c>
      <c r="AE495" s="266" t="str">
        <f>IF(B495="","",(IFERROR(VLOOKUP(B495,Projecten!A$4:W$2415,23,FALSE),"niet bekend")))</f>
        <v/>
      </c>
      <c r="AF495" s="266" t="str">
        <f>IF(B495="","",(IFERROR(VLOOKUP(B495,Projecten!A$4:W$2415,12,FALSE),"niet bekend")))</f>
        <v/>
      </c>
      <c r="AG495" s="360" t="str">
        <f t="shared" si="62"/>
        <v/>
      </c>
    </row>
    <row r="496" spans="2:33" s="312" customFormat="1" x14ac:dyDescent="0.2">
      <c r="B496" s="299"/>
      <c r="C496" s="406"/>
      <c r="D496" s="300"/>
      <c r="E496" s="300"/>
      <c r="F496" s="302"/>
      <c r="G496" s="300"/>
      <c r="H496" s="300"/>
      <c r="I496" s="300"/>
      <c r="J496" s="302"/>
      <c r="K496" s="302"/>
      <c r="L496" s="302"/>
      <c r="M496" s="302"/>
      <c r="N496" s="302"/>
      <c r="O496" s="302"/>
      <c r="P496" s="302"/>
      <c r="Q496" s="302"/>
      <c r="R496" s="302"/>
      <c r="S496" s="407"/>
      <c r="T496" s="407"/>
      <c r="U496" s="306"/>
      <c r="V496" s="305"/>
      <c r="W496" s="307"/>
      <c r="X496" s="307"/>
      <c r="Y496" s="307"/>
      <c r="Z496" s="298"/>
      <c r="AA496" s="411"/>
      <c r="AB496" s="664"/>
      <c r="AD496" s="311"/>
      <c r="AE496" s="311"/>
      <c r="AF496" s="311"/>
      <c r="AG496" s="412"/>
    </row>
    <row r="497" spans="2:33" s="236" customFormat="1" x14ac:dyDescent="0.2">
      <c r="B497" s="372"/>
      <c r="C497" s="373"/>
      <c r="D497" s="374">
        <f>SUM(G497:I497)</f>
        <v>257</v>
      </c>
      <c r="E497" s="375"/>
      <c r="F497" s="376">
        <f>SUM(F498:F515)</f>
        <v>16</v>
      </c>
      <c r="G497" s="375">
        <f>SUM(G498:G515)</f>
        <v>132</v>
      </c>
      <c r="H497" s="375">
        <f>SUM(H502:H515)</f>
        <v>86</v>
      </c>
      <c r="I497" s="375">
        <f>SUM(I502:I515)</f>
        <v>39</v>
      </c>
      <c r="J497" s="376"/>
      <c r="K497" s="376"/>
      <c r="L497" s="376"/>
      <c r="M497" s="376"/>
      <c r="N497" s="673"/>
      <c r="O497" s="673"/>
      <c r="P497" s="673"/>
      <c r="Q497" s="673"/>
      <c r="R497" s="673"/>
      <c r="S497" s="445">
        <v>9</v>
      </c>
      <c r="T497" s="445"/>
      <c r="U497" s="639"/>
      <c r="V497" s="447"/>
      <c r="W497" s="646"/>
      <c r="X497" s="646">
        <f>SUM(Y497:Y515)</f>
        <v>345.25</v>
      </c>
      <c r="Y497" s="231"/>
      <c r="Z497" s="231">
        <v>305</v>
      </c>
      <c r="AA497" s="383">
        <f>X497-Z497</f>
        <v>40.25</v>
      </c>
      <c r="AB497" s="647"/>
      <c r="AC497" s="236" t="str">
        <f>IF(B497="","",(IFERROR(VLOOKUP(B497,Projecten!A$4:W$2415,5,FALSE),"niet bekend")))</f>
        <v/>
      </c>
      <c r="AD497" s="235">
        <f>SUM(AD498:AD516)</f>
        <v>40692.340000000004</v>
      </c>
      <c r="AE497" s="235" t="str">
        <f>IF(B497="","",(IFERROR(VLOOKUP(B497,Projecten!A$4:W$2415,23,FALSE),"niet bekend")))</f>
        <v/>
      </c>
      <c r="AF497" s="235" t="str">
        <f>IF(B497="","",(IFERROR(VLOOKUP(B497,Projecten!A$4:W$2415,12,FALSE),"niet bekend")))</f>
        <v/>
      </c>
      <c r="AG497" s="384"/>
    </row>
    <row r="498" spans="2:33" x14ac:dyDescent="0.2">
      <c r="B498" s="243"/>
      <c r="D498" s="648" t="s">
        <v>723</v>
      </c>
      <c r="K498" s="391"/>
      <c r="L498" s="391"/>
      <c r="M498" s="391"/>
      <c r="N498" s="391"/>
      <c r="O498" s="391"/>
      <c r="P498" s="391"/>
      <c r="Q498" s="391"/>
      <c r="R498" s="391"/>
      <c r="Y498" s="461">
        <v>30</v>
      </c>
      <c r="Z498" s="202"/>
      <c r="AB498" s="261"/>
      <c r="AC498" s="209" t="str">
        <f>IF(B498="","",(IFERROR(VLOOKUP(B498,Projecten!A$4:W$2415,5,FALSE),"niet bekend")))</f>
        <v/>
      </c>
      <c r="AD498" s="213" t="str">
        <f t="shared" ref="AD498:AD503" si="63">IF(AC498="","",(F498/AC498*AF498))</f>
        <v/>
      </c>
      <c r="AE498" s="266" t="str">
        <f>IF(B498="","",(IFERROR(VLOOKUP(B498,Projecten!A$4:W$2415,23,FALSE),"niet bekend")))</f>
        <v/>
      </c>
      <c r="AF498" s="266" t="str">
        <f>IF(B498="","",(IFERROR(VLOOKUP(B498,Projecten!A$4:W$2415,12,FALSE),"niet bekend")))</f>
        <v/>
      </c>
      <c r="AG498" s="360" t="str">
        <f t="shared" ref="AG498:AG515" si="64">IF(AD498="","",(AF498-AD498))</f>
        <v/>
      </c>
    </row>
    <row r="499" spans="2:33" x14ac:dyDescent="0.2">
      <c r="B499" s="243"/>
      <c r="D499" s="648" t="s">
        <v>724</v>
      </c>
      <c r="K499" s="391"/>
      <c r="L499" s="391"/>
      <c r="M499" s="391"/>
      <c r="N499" s="391"/>
      <c r="O499" s="391"/>
      <c r="P499" s="391"/>
      <c r="Q499" s="391"/>
      <c r="R499" s="391"/>
      <c r="Y499" s="461">
        <v>20</v>
      </c>
      <c r="Z499" s="202"/>
      <c r="AB499" s="261"/>
      <c r="AC499" s="209" t="str">
        <f>IF(B499="","",(IFERROR(VLOOKUP(B499,Projecten!A$4:W$2415,5,FALSE),"niet bekend")))</f>
        <v/>
      </c>
      <c r="AD499" s="213" t="str">
        <f t="shared" si="63"/>
        <v/>
      </c>
      <c r="AE499" s="266" t="str">
        <f>IF(B499="","",(IFERROR(VLOOKUP(B499,Projecten!A$4:W$2415,23,FALSE),"niet bekend")))</f>
        <v/>
      </c>
      <c r="AF499" s="266" t="str">
        <f>IF(B499="","",(IFERROR(VLOOKUP(B499,Projecten!A$4:W$2415,12,FALSE),"niet bekend")))</f>
        <v/>
      </c>
      <c r="AG499" s="360" t="str">
        <f t="shared" si="64"/>
        <v/>
      </c>
    </row>
    <row r="500" spans="2:33" x14ac:dyDescent="0.2">
      <c r="B500" s="243"/>
      <c r="D500" s="648" t="s">
        <v>730</v>
      </c>
      <c r="K500" s="391"/>
      <c r="L500" s="391"/>
      <c r="M500" s="391"/>
      <c r="N500" s="391"/>
      <c r="O500" s="391"/>
      <c r="P500" s="391"/>
      <c r="Q500" s="391"/>
      <c r="R500" s="391"/>
      <c r="Y500" s="461">
        <v>16.5</v>
      </c>
      <c r="Z500" s="202"/>
      <c r="AB500" s="261"/>
      <c r="AC500" s="209" t="str">
        <f>IF(B500="","",(IFERROR(VLOOKUP(B500,Projecten!A$4:W$2415,5,FALSE),"niet bekend")))</f>
        <v/>
      </c>
      <c r="AD500" s="213" t="str">
        <f t="shared" si="63"/>
        <v/>
      </c>
      <c r="AE500" s="266" t="str">
        <f>IF(B500="","",(IFERROR(VLOOKUP(B500,Projecten!A$4:W$2415,23,FALSE),"niet bekend")))</f>
        <v/>
      </c>
      <c r="AF500" s="266" t="str">
        <f>IF(B500="","",(IFERROR(VLOOKUP(B500,Projecten!A$4:W$2415,12,FALSE),"niet bekend")))</f>
        <v/>
      </c>
      <c r="AG500" s="360" t="str">
        <f t="shared" si="64"/>
        <v/>
      </c>
    </row>
    <row r="501" spans="2:33" x14ac:dyDescent="0.2">
      <c r="B501" s="243"/>
      <c r="D501" s="481" t="s">
        <v>587</v>
      </c>
      <c r="Y501" s="482">
        <v>14.75</v>
      </c>
      <c r="Z501" s="202"/>
      <c r="AA501" s="202"/>
      <c r="AB501" s="243"/>
      <c r="AC501" s="209" t="str">
        <f>IF(B501="","",(IFERROR(VLOOKUP(B501,Projecten!A$4:W$2415,5,FALSE),"niet bekend")))</f>
        <v/>
      </c>
      <c r="AD501" s="213" t="str">
        <f t="shared" si="63"/>
        <v/>
      </c>
      <c r="AE501" s="266" t="str">
        <f>IF(B501="","",(IFERROR(VLOOKUP(B501,Projecten!A$4:W$2415,23,FALSE),"niet bekend")))</f>
        <v/>
      </c>
      <c r="AF501" s="266" t="str">
        <f>IF(B501="","",(IFERROR(VLOOKUP(B501,Projecten!A$4:W$2415,12,FALSE),"niet bekend")))</f>
        <v/>
      </c>
      <c r="AG501" s="360" t="str">
        <f t="shared" si="64"/>
        <v/>
      </c>
    </row>
    <row r="502" spans="2:33" ht="12.75" customHeight="1" x14ac:dyDescent="0.2">
      <c r="B502" s="496">
        <v>2016037</v>
      </c>
      <c r="C502" s="609">
        <v>120494</v>
      </c>
      <c r="D502" s="272" t="s">
        <v>686</v>
      </c>
      <c r="E502" s="273" t="s">
        <v>26</v>
      </c>
      <c r="F502" s="677">
        <v>1</v>
      </c>
      <c r="G502" s="273">
        <v>11</v>
      </c>
      <c r="H502" s="273">
        <v>10</v>
      </c>
      <c r="I502" s="273">
        <v>1</v>
      </c>
      <c r="J502" s="391" t="s">
        <v>47</v>
      </c>
      <c r="K502" s="391" t="s">
        <v>189</v>
      </c>
      <c r="L502" s="391" t="s">
        <v>189</v>
      </c>
      <c r="M502" s="486" t="s">
        <v>189</v>
      </c>
      <c r="N502" s="486" t="s">
        <v>47</v>
      </c>
      <c r="O502" s="486" t="s">
        <v>47</v>
      </c>
      <c r="P502" s="486" t="s">
        <v>47</v>
      </c>
      <c r="Q502" s="486"/>
      <c r="R502" s="486" t="s">
        <v>47</v>
      </c>
      <c r="S502" s="209"/>
      <c r="T502" s="476">
        <v>42438</v>
      </c>
      <c r="U502" s="245">
        <f>IF(V502&lt;=0,"",(((V502-'In Productie'!$E$1)/7)+0.6))</f>
        <v>-76.114285714285714</v>
      </c>
      <c r="V502" s="427">
        <v>42432</v>
      </c>
      <c r="W502" s="209" t="s">
        <v>162</v>
      </c>
      <c r="X502" s="613" t="s">
        <v>719</v>
      </c>
      <c r="Y502" s="248">
        <v>16</v>
      </c>
      <c r="Z502" s="202"/>
      <c r="AA502" s="202"/>
      <c r="AB502" s="499">
        <v>42404</v>
      </c>
      <c r="AC502" s="209">
        <f>IF(B502="","",(IFERROR(VLOOKUP(B502,Projecten!A$4:W$2415,5,FALSE),"niet bekend")))</f>
        <v>1</v>
      </c>
      <c r="AD502" s="213">
        <f t="shared" si="63"/>
        <v>3434</v>
      </c>
      <c r="AE502" s="266">
        <f>IF(B502="","",(IFERROR(VLOOKUP(B502,Projecten!A$4:W$2415,23,FALSE),"niet bekend")))</f>
        <v>3434</v>
      </c>
      <c r="AF502" s="266">
        <f>IF(B502="","",(IFERROR(VLOOKUP(B502,Projecten!A$4:W$2415,12,FALSE),"niet bekend")))</f>
        <v>3434</v>
      </c>
      <c r="AG502" s="360">
        <f t="shared" si="64"/>
        <v>0</v>
      </c>
    </row>
    <row r="503" spans="2:33" ht="12.75" customHeight="1" x14ac:dyDescent="0.2">
      <c r="B503" s="496">
        <v>2016039</v>
      </c>
      <c r="C503" s="609" t="s">
        <v>693</v>
      </c>
      <c r="D503" s="272" t="s">
        <v>672</v>
      </c>
      <c r="E503" s="273" t="s">
        <v>26</v>
      </c>
      <c r="F503" s="388">
        <v>1</v>
      </c>
      <c r="G503" s="273">
        <f>F503*7</f>
        <v>7</v>
      </c>
      <c r="H503" s="273">
        <f>F503*6</f>
        <v>6</v>
      </c>
      <c r="I503" s="273">
        <f>F503*2</f>
        <v>2</v>
      </c>
      <c r="J503" s="322" t="s">
        <v>47</v>
      </c>
      <c r="K503" s="322" t="s">
        <v>189</v>
      </c>
      <c r="L503" s="322" t="s">
        <v>189</v>
      </c>
      <c r="M503" s="254" t="s">
        <v>189</v>
      </c>
      <c r="N503" s="254" t="s">
        <v>47</v>
      </c>
      <c r="O503" s="254" t="s">
        <v>47</v>
      </c>
      <c r="P503" s="254" t="s">
        <v>47</v>
      </c>
      <c r="R503" s="254" t="s">
        <v>47</v>
      </c>
      <c r="S503" s="209"/>
      <c r="T503" s="476"/>
      <c r="U503" s="245">
        <f>IF(V503&lt;=0,"",(((V503-'In Productie'!$E$1)/7)+0.6))</f>
        <v>-75.400000000000006</v>
      </c>
      <c r="V503" s="427">
        <v>42437</v>
      </c>
      <c r="W503" s="209" t="s">
        <v>310</v>
      </c>
      <c r="X503" s="209"/>
      <c r="Y503" s="248">
        <f>F503*12</f>
        <v>12</v>
      </c>
      <c r="Z503" s="477"/>
      <c r="AA503" s="478"/>
      <c r="AB503" s="499">
        <v>42405</v>
      </c>
      <c r="AC503" s="209">
        <f>IF(B503="","",(IFERROR(VLOOKUP(B503,Projecten!A$4:W$2415,5,FALSE),"niet bekend")))</f>
        <v>7</v>
      </c>
      <c r="AD503" s="213">
        <f t="shared" si="63"/>
        <v>1753</v>
      </c>
      <c r="AE503" s="266">
        <f>IF(B503="","",(IFERROR(VLOOKUP(B503,Projecten!A$4:W$2415,23,FALSE),"niet bekend")))</f>
        <v>12271</v>
      </c>
      <c r="AF503" s="266">
        <f>IF(B503="","",(IFERROR(VLOOKUP(B503,Projecten!A$4:W$2415,12,FALSE),"niet bekend")))</f>
        <v>12271</v>
      </c>
      <c r="AG503" s="360">
        <f t="shared" si="64"/>
        <v>10518</v>
      </c>
    </row>
    <row r="504" spans="2:33" ht="12.75" customHeight="1" x14ac:dyDescent="0.2">
      <c r="B504" s="496">
        <v>2016023</v>
      </c>
      <c r="C504" s="422">
        <v>120486</v>
      </c>
      <c r="D504" s="272">
        <v>121491</v>
      </c>
      <c r="E504" s="273" t="s">
        <v>494</v>
      </c>
      <c r="F504" s="424">
        <v>0</v>
      </c>
      <c r="G504" s="273">
        <v>1</v>
      </c>
      <c r="H504" s="273">
        <v>0</v>
      </c>
      <c r="I504" s="273">
        <v>2</v>
      </c>
      <c r="J504" s="322" t="s">
        <v>47</v>
      </c>
      <c r="K504" s="322" t="s">
        <v>189</v>
      </c>
      <c r="L504" s="322" t="s">
        <v>47</v>
      </c>
      <c r="M504" s="322" t="s">
        <v>189</v>
      </c>
      <c r="N504" s="322" t="s">
        <v>47</v>
      </c>
      <c r="O504" s="322" t="s">
        <v>47</v>
      </c>
      <c r="P504" s="322" t="s">
        <v>47</v>
      </c>
      <c r="Q504" s="322"/>
      <c r="R504" s="322" t="s">
        <v>47</v>
      </c>
      <c r="S504" s="505"/>
      <c r="T504" s="505"/>
      <c r="U504" s="245">
        <f>IF(V504&lt;=0,"",(((V504-'In Productie'!$E$1)/7)+0.6))</f>
        <v>-77.257142857142867</v>
      </c>
      <c r="V504" s="520">
        <v>42424</v>
      </c>
      <c r="W504" s="521" t="s">
        <v>666</v>
      </c>
      <c r="X504" s="508" t="s">
        <v>538</v>
      </c>
      <c r="Y504" s="671">
        <v>6</v>
      </c>
      <c r="Z504" s="523"/>
      <c r="AA504" s="489"/>
      <c r="AB504" s="499">
        <v>42401</v>
      </c>
      <c r="AC504" s="209">
        <f>IF(B504="","",(IFERROR(VLOOKUP(B504,Projecten!A$4:W$2415,5,FALSE),"niet bekend")))</f>
        <v>0</v>
      </c>
      <c r="AD504" s="213">
        <f>AF504</f>
        <v>1000</v>
      </c>
      <c r="AE504" s="266">
        <f>IF(B504="","",(IFERROR(VLOOKUP(B504,Projecten!A$4:W$2415,23,FALSE),"niet bekend")))</f>
        <v>1000</v>
      </c>
      <c r="AF504" s="266">
        <f>IF(B504="","",(IFERROR(VLOOKUP(B504,Projecten!A$4:W$2415,12,FALSE),"niet bekend")))</f>
        <v>1000</v>
      </c>
      <c r="AG504" s="360">
        <f t="shared" si="64"/>
        <v>0</v>
      </c>
    </row>
    <row r="505" spans="2:33" ht="12.75" customHeight="1" x14ac:dyDescent="0.2">
      <c r="B505" s="496">
        <v>2016033</v>
      </c>
      <c r="C505" s="609">
        <v>120503</v>
      </c>
      <c r="D505" s="272" t="s">
        <v>653</v>
      </c>
      <c r="E505" s="273" t="s">
        <v>201</v>
      </c>
      <c r="F505" s="677">
        <v>0</v>
      </c>
      <c r="G505" s="273">
        <v>6</v>
      </c>
      <c r="H505" s="273">
        <v>2</v>
      </c>
      <c r="I505" s="273">
        <v>0</v>
      </c>
      <c r="J505" s="391" t="s">
        <v>47</v>
      </c>
      <c r="K505" s="391" t="s">
        <v>189</v>
      </c>
      <c r="L505" s="391" t="s">
        <v>189</v>
      </c>
      <c r="M505" s="486" t="s">
        <v>189</v>
      </c>
      <c r="N505" s="486" t="s">
        <v>47</v>
      </c>
      <c r="O505" s="486" t="s">
        <v>47</v>
      </c>
      <c r="P505" s="486" t="s">
        <v>47</v>
      </c>
      <c r="Q505" s="486"/>
      <c r="R505" s="486" t="s">
        <v>47</v>
      </c>
      <c r="S505" s="209"/>
      <c r="T505" s="476"/>
      <c r="U505" s="245">
        <f>IF(V505&lt;=0,"",(((V505-'In Productie'!$E$1)/7)+0.6))</f>
        <v>-76.257142857142867</v>
      </c>
      <c r="V505" s="427">
        <v>42431</v>
      </c>
      <c r="W505" s="209" t="s">
        <v>654</v>
      </c>
      <c r="X505" s="209"/>
      <c r="Y505" s="295">
        <v>10</v>
      </c>
      <c r="Z505" s="202"/>
      <c r="AA505" s="202"/>
      <c r="AB505" s="499">
        <v>42396</v>
      </c>
      <c r="AC505" s="209">
        <f>IF(B505="","",(IFERROR(VLOOKUP(B505,Projecten!A$4:W$2415,5,FALSE),"niet bekend")))</f>
        <v>0</v>
      </c>
      <c r="AD505" s="213">
        <f>AF505</f>
        <v>1369.62</v>
      </c>
      <c r="AE505" s="266">
        <f>IF(B505="","",(IFERROR(VLOOKUP(B505,Projecten!A$4:W$2415,23,FALSE),"niet bekend")))</f>
        <v>1369.62</v>
      </c>
      <c r="AF505" s="266">
        <f>IF(B505="","",(IFERROR(VLOOKUP(B505,Projecten!A$4:W$2415,12,FALSE),"niet bekend")))</f>
        <v>1369.62</v>
      </c>
      <c r="AG505" s="360">
        <f t="shared" si="64"/>
        <v>0</v>
      </c>
    </row>
    <row r="506" spans="2:33" ht="12.75" customHeight="1" x14ac:dyDescent="0.2">
      <c r="B506" s="496">
        <v>2016034</v>
      </c>
      <c r="C506" s="609">
        <v>120505</v>
      </c>
      <c r="D506" s="272" t="s">
        <v>660</v>
      </c>
      <c r="E506" s="273" t="s">
        <v>494</v>
      </c>
      <c r="F506" s="677">
        <v>1</v>
      </c>
      <c r="G506" s="273">
        <v>4</v>
      </c>
      <c r="H506" s="273">
        <v>2</v>
      </c>
      <c r="I506" s="273">
        <v>2</v>
      </c>
      <c r="J506" s="391" t="s">
        <v>47</v>
      </c>
      <c r="K506" s="391" t="s">
        <v>189</v>
      </c>
      <c r="L506" s="391" t="s">
        <v>189</v>
      </c>
      <c r="M506" s="486" t="s">
        <v>189</v>
      </c>
      <c r="N506" s="486" t="s">
        <v>47</v>
      </c>
      <c r="O506" s="486" t="s">
        <v>47</v>
      </c>
      <c r="P506" s="486" t="s">
        <v>47</v>
      </c>
      <c r="Q506" s="486"/>
      <c r="R506" s="486" t="s">
        <v>47</v>
      </c>
      <c r="S506" s="209"/>
      <c r="T506" s="476"/>
      <c r="U506" s="245">
        <v>9</v>
      </c>
      <c r="V506" s="427">
        <v>42432</v>
      </c>
      <c r="W506" s="209" t="s">
        <v>666</v>
      </c>
      <c r="X506" s="209" t="s">
        <v>732</v>
      </c>
      <c r="Y506" s="248">
        <v>10</v>
      </c>
      <c r="Z506" s="202"/>
      <c r="AA506" s="202"/>
      <c r="AB506" s="499">
        <v>42403</v>
      </c>
      <c r="AC506" s="209">
        <f>IF(B506="","",(IFERROR(VLOOKUP(B506,Projecten!A$4:W$2415,5,FALSE),"niet bekend")))</f>
        <v>1</v>
      </c>
      <c r="AD506" s="213">
        <f t="shared" ref="AD506:AD512" si="65">IF(AC506="","",(F506/AC506*AF506))</f>
        <v>1318.28</v>
      </c>
      <c r="AE506" s="266">
        <f>IF(B506="","",(IFERROR(VLOOKUP(B506,Projecten!A$4:W$2415,23,FALSE),"niet bekend")))</f>
        <v>1318.28</v>
      </c>
      <c r="AF506" s="266">
        <f>IF(B506="","",(IFERROR(VLOOKUP(B506,Projecten!A$4:W$2415,12,FALSE),"niet bekend")))</f>
        <v>1318.28</v>
      </c>
      <c r="AG506" s="360">
        <f t="shared" si="64"/>
        <v>0</v>
      </c>
    </row>
    <row r="507" spans="2:33" ht="12.75" customHeight="1" x14ac:dyDescent="0.2">
      <c r="B507" s="496">
        <v>2016043</v>
      </c>
      <c r="C507" s="609">
        <v>120502</v>
      </c>
      <c r="D507" s="272" t="s">
        <v>674</v>
      </c>
      <c r="E507" s="273" t="s">
        <v>26</v>
      </c>
      <c r="F507" s="424">
        <v>4</v>
      </c>
      <c r="G507" s="273">
        <v>32</v>
      </c>
      <c r="H507" s="273">
        <v>20</v>
      </c>
      <c r="I507" s="273">
        <v>3</v>
      </c>
      <c r="J507" s="322" t="s">
        <v>47</v>
      </c>
      <c r="K507" s="322" t="s">
        <v>189</v>
      </c>
      <c r="L507" s="322" t="s">
        <v>189</v>
      </c>
      <c r="M507" s="254" t="s">
        <v>189</v>
      </c>
      <c r="N507" s="254" t="s">
        <v>47</v>
      </c>
      <c r="O507" s="254" t="s">
        <v>47</v>
      </c>
      <c r="P507" s="254" t="s">
        <v>47</v>
      </c>
      <c r="R507" s="254" t="s">
        <v>47</v>
      </c>
      <c r="S507" s="209"/>
      <c r="T507" s="476"/>
      <c r="U507" s="245">
        <f>IF(V507&lt;=0,"",(((V507-'In Productie'!$E$1)/7)+0.6))</f>
        <v>-75.400000000000006</v>
      </c>
      <c r="V507" s="427">
        <v>42437</v>
      </c>
      <c r="W507" s="209" t="s">
        <v>421</v>
      </c>
      <c r="X507" s="209"/>
      <c r="Y507" s="248">
        <v>58</v>
      </c>
      <c r="Z507" s="477"/>
      <c r="AA507" s="478"/>
      <c r="AB507" s="499">
        <v>42405</v>
      </c>
      <c r="AC507" s="209">
        <f>IF(B507="","",(IFERROR(VLOOKUP(B507,Projecten!A$4:W$2415,5,FALSE),"niet bekend")))</f>
        <v>4</v>
      </c>
      <c r="AD507" s="213">
        <f t="shared" si="65"/>
        <v>8952</v>
      </c>
      <c r="AE507" s="266">
        <f>IF(B507="","",(IFERROR(VLOOKUP(B507,Projecten!A$4:W$2415,23,FALSE),"niet bekend")))</f>
        <v>8952</v>
      </c>
      <c r="AF507" s="266">
        <f>IF(B507="","",(IFERROR(VLOOKUP(B507,Projecten!A$4:W$2415,12,FALSE),"niet bekend")))</f>
        <v>8952</v>
      </c>
      <c r="AG507" s="360">
        <f t="shared" si="64"/>
        <v>0</v>
      </c>
    </row>
    <row r="508" spans="2:33" ht="12.75" customHeight="1" x14ac:dyDescent="0.2">
      <c r="B508" s="496">
        <v>2016038</v>
      </c>
      <c r="C508" s="609" t="s">
        <v>713</v>
      </c>
      <c r="D508" s="272" t="s">
        <v>703</v>
      </c>
      <c r="E508" s="273" t="s">
        <v>494</v>
      </c>
      <c r="F508" s="424">
        <v>1</v>
      </c>
      <c r="G508" s="273">
        <v>7</v>
      </c>
      <c r="H508" s="273">
        <v>6</v>
      </c>
      <c r="I508" s="273">
        <v>3</v>
      </c>
      <c r="J508" s="403" t="s">
        <v>47</v>
      </c>
      <c r="K508" s="403" t="s">
        <v>47</v>
      </c>
      <c r="L508" s="403" t="s">
        <v>189</v>
      </c>
      <c r="M508" s="242" t="s">
        <v>189</v>
      </c>
      <c r="N508" s="242" t="s">
        <v>47</v>
      </c>
      <c r="O508" s="242" t="s">
        <v>47</v>
      </c>
      <c r="P508" s="242" t="s">
        <v>47</v>
      </c>
      <c r="Q508" s="242"/>
      <c r="R508" s="242" t="s">
        <v>47</v>
      </c>
      <c r="S508" s="209"/>
      <c r="T508" s="476"/>
      <c r="U508" s="245">
        <v>9</v>
      </c>
      <c r="V508" s="427">
        <v>42439</v>
      </c>
      <c r="W508" s="209" t="s">
        <v>666</v>
      </c>
      <c r="X508" s="209" t="s">
        <v>731</v>
      </c>
      <c r="Y508" s="248">
        <v>21</v>
      </c>
      <c r="Z508" s="202"/>
      <c r="AA508" s="202"/>
      <c r="AB508" s="499">
        <v>42408</v>
      </c>
      <c r="AC508" s="209">
        <f>IF(B508="","",(IFERROR(VLOOKUP(B508,Projecten!A$4:W$2415,5,FALSE),"niet bekend")))</f>
        <v>1</v>
      </c>
      <c r="AD508" s="213">
        <f t="shared" si="65"/>
        <v>3102.62</v>
      </c>
      <c r="AE508" s="266">
        <f>IF(B508="","",(IFERROR(VLOOKUP(B508,Projecten!A$4:W$2415,23,FALSE),"niet bekend")))</f>
        <v>3102.62</v>
      </c>
      <c r="AF508" s="266">
        <f>IF(B508="","",(IFERROR(VLOOKUP(B508,Projecten!A$4:W$2415,12,FALSE),"niet bekend")))</f>
        <v>3102.62</v>
      </c>
      <c r="AG508" s="360">
        <f t="shared" si="64"/>
        <v>0</v>
      </c>
    </row>
    <row r="509" spans="2:33" ht="12.75" customHeight="1" x14ac:dyDescent="0.2">
      <c r="B509" s="496">
        <v>2016044</v>
      </c>
      <c r="C509" s="609">
        <v>120511</v>
      </c>
      <c r="D509" s="272">
        <v>568916</v>
      </c>
      <c r="E509" s="273" t="s">
        <v>26</v>
      </c>
      <c r="F509" s="424">
        <v>1</v>
      </c>
      <c r="G509" s="273">
        <v>10</v>
      </c>
      <c r="H509" s="273">
        <v>5</v>
      </c>
      <c r="I509" s="273">
        <v>5</v>
      </c>
      <c r="J509" s="403" t="s">
        <v>47</v>
      </c>
      <c r="K509" s="403" t="s">
        <v>189</v>
      </c>
      <c r="L509" s="403" t="s">
        <v>189</v>
      </c>
      <c r="M509" s="242" t="s">
        <v>189</v>
      </c>
      <c r="N509" s="242" t="s">
        <v>47</v>
      </c>
      <c r="O509" s="242" t="s">
        <v>47</v>
      </c>
      <c r="P509" s="242" t="s">
        <v>47</v>
      </c>
      <c r="Q509" s="242"/>
      <c r="R509" s="242" t="s">
        <v>47</v>
      </c>
      <c r="S509" s="209"/>
      <c r="T509" s="476"/>
      <c r="U509" s="245">
        <f>IF(V509&lt;=0,"",(((V509-'In Productie'!$E$1)/7)+0.6))</f>
        <v>-75.114285714285714</v>
      </c>
      <c r="V509" s="427">
        <v>42439</v>
      </c>
      <c r="W509" s="209" t="s">
        <v>162</v>
      </c>
      <c r="X509" s="209"/>
      <c r="Y509" s="248">
        <v>21</v>
      </c>
      <c r="Z509" s="202"/>
      <c r="AA509" s="202"/>
      <c r="AB509" s="499">
        <v>42405</v>
      </c>
      <c r="AC509" s="209">
        <f>IF(B509="","",(IFERROR(VLOOKUP(B509,Projecten!A$4:W$2415,5,FALSE),"niet bekend")))</f>
        <v>1</v>
      </c>
      <c r="AD509" s="213">
        <f t="shared" si="65"/>
        <v>3571</v>
      </c>
      <c r="AE509" s="266">
        <f>IF(B509="","",(IFERROR(VLOOKUP(B509,Projecten!A$4:W$2415,23,FALSE),"niet bekend")))</f>
        <v>3571</v>
      </c>
      <c r="AF509" s="266">
        <f>IF(B509="","",(IFERROR(VLOOKUP(B509,Projecten!A$4:W$2415,12,FALSE),"niet bekend")))</f>
        <v>3571</v>
      </c>
      <c r="AG509" s="360">
        <f t="shared" si="64"/>
        <v>0</v>
      </c>
    </row>
    <row r="510" spans="2:33" ht="12.75" customHeight="1" x14ac:dyDescent="0.2">
      <c r="B510" s="496">
        <v>2016047</v>
      </c>
      <c r="C510" s="609">
        <v>120511</v>
      </c>
      <c r="D510" s="272" t="s">
        <v>678</v>
      </c>
      <c r="E510" s="273" t="s">
        <v>26</v>
      </c>
      <c r="F510" s="424">
        <v>1</v>
      </c>
      <c r="G510" s="273">
        <v>2</v>
      </c>
      <c r="H510" s="273">
        <v>1</v>
      </c>
      <c r="I510" s="273">
        <v>1</v>
      </c>
      <c r="J510" s="403" t="s">
        <v>47</v>
      </c>
      <c r="K510" s="403" t="s">
        <v>189</v>
      </c>
      <c r="L510" s="403" t="s">
        <v>189</v>
      </c>
      <c r="M510" s="242" t="s">
        <v>189</v>
      </c>
      <c r="N510" s="242" t="s">
        <v>47</v>
      </c>
      <c r="O510" s="242" t="s">
        <v>47</v>
      </c>
      <c r="P510" s="242" t="s">
        <v>47</v>
      </c>
      <c r="Q510" s="242"/>
      <c r="R510" s="242" t="s">
        <v>47</v>
      </c>
      <c r="S510" s="209"/>
      <c r="T510" s="476"/>
      <c r="U510" s="245">
        <f>IF(V510&lt;=0,"",(((V510-'In Productie'!$E$1)/7)+0.6))</f>
        <v>-75.114285714285714</v>
      </c>
      <c r="V510" s="427">
        <v>42439</v>
      </c>
      <c r="W510" s="209" t="s">
        <v>162</v>
      </c>
      <c r="X510" s="209"/>
      <c r="Y510" s="248">
        <v>5</v>
      </c>
      <c r="Z510" s="202"/>
      <c r="AA510" s="202"/>
      <c r="AB510" s="499">
        <v>42410</v>
      </c>
      <c r="AC510" s="209">
        <f>IF(B510="","",(IFERROR(VLOOKUP(B510,Projecten!A$4:W$2415,5,FALSE),"niet bekend")))</f>
        <v>1</v>
      </c>
      <c r="AD510" s="213">
        <f t="shared" si="65"/>
        <v>523</v>
      </c>
      <c r="AE510" s="266">
        <f>IF(B510="","",(IFERROR(VLOOKUP(B510,Projecten!A$4:W$2415,23,FALSE),"niet bekend")))</f>
        <v>523</v>
      </c>
      <c r="AF510" s="266">
        <f>IF(B510="","",(IFERROR(VLOOKUP(B510,Projecten!A$4:W$2415,12,FALSE),"niet bekend")))</f>
        <v>523</v>
      </c>
      <c r="AG510" s="360">
        <f t="shared" si="64"/>
        <v>0</v>
      </c>
    </row>
    <row r="511" spans="2:33" ht="12.75" customHeight="1" x14ac:dyDescent="0.2">
      <c r="B511" s="496">
        <v>2016048</v>
      </c>
      <c r="C511" s="609">
        <v>120511</v>
      </c>
      <c r="D511" s="272">
        <v>518816</v>
      </c>
      <c r="E511" s="273" t="s">
        <v>26</v>
      </c>
      <c r="F511" s="424">
        <v>1</v>
      </c>
      <c r="G511" s="273">
        <v>9</v>
      </c>
      <c r="H511" s="273">
        <v>5</v>
      </c>
      <c r="I511" s="273">
        <v>5</v>
      </c>
      <c r="J511" s="403" t="s">
        <v>47</v>
      </c>
      <c r="K511" s="403" t="s">
        <v>189</v>
      </c>
      <c r="L511" s="403" t="s">
        <v>189</v>
      </c>
      <c r="M511" s="242" t="s">
        <v>189</v>
      </c>
      <c r="N511" s="242" t="s">
        <v>47</v>
      </c>
      <c r="O511" s="242" t="s">
        <v>47</v>
      </c>
      <c r="P511" s="242" t="s">
        <v>47</v>
      </c>
      <c r="Q511" s="242"/>
      <c r="R511" s="242" t="s">
        <v>47</v>
      </c>
      <c r="S511" s="209"/>
      <c r="T511" s="476"/>
      <c r="U511" s="245">
        <f>IF(V511&lt;=0,"",(((V511-'In Productie'!$E$1)/7)+0.6))</f>
        <v>-75.114285714285714</v>
      </c>
      <c r="V511" s="427">
        <v>42439</v>
      </c>
      <c r="W511" s="209" t="s">
        <v>162</v>
      </c>
      <c r="X511" s="209"/>
      <c r="Y511" s="248">
        <v>21</v>
      </c>
      <c r="Z511" s="202"/>
      <c r="AA511" s="202"/>
      <c r="AB511" s="499">
        <v>42410</v>
      </c>
      <c r="AC511" s="209">
        <f>IF(B511="","",(IFERROR(VLOOKUP(B511,Projecten!A$4:W$2415,5,FALSE),"niet bekend")))</f>
        <v>1</v>
      </c>
      <c r="AD511" s="213">
        <f t="shared" si="65"/>
        <v>3075</v>
      </c>
      <c r="AE511" s="266">
        <f>IF(B511="","",(IFERROR(VLOOKUP(B511,Projecten!A$4:W$2415,23,FALSE),"niet bekend")))</f>
        <v>3075</v>
      </c>
      <c r="AF511" s="266">
        <f>IF(B511="","",(IFERROR(VLOOKUP(B511,Projecten!A$4:W$2415,12,FALSE),"niet bekend")))</f>
        <v>3075</v>
      </c>
      <c r="AG511" s="360">
        <f t="shared" si="64"/>
        <v>0</v>
      </c>
    </row>
    <row r="512" spans="2:33" ht="12.75" customHeight="1" x14ac:dyDescent="0.2">
      <c r="B512" s="496">
        <v>2016056</v>
      </c>
      <c r="C512" s="609">
        <v>120510</v>
      </c>
      <c r="D512" s="272" t="s">
        <v>704</v>
      </c>
      <c r="E512" s="273" t="s">
        <v>26</v>
      </c>
      <c r="F512" s="424">
        <v>4</v>
      </c>
      <c r="G512" s="273">
        <f>F512*8</f>
        <v>32</v>
      </c>
      <c r="H512" s="273">
        <f>F512*5</f>
        <v>20</v>
      </c>
      <c r="I512" s="273">
        <f>F512*3</f>
        <v>12</v>
      </c>
      <c r="J512" s="403" t="s">
        <v>47</v>
      </c>
      <c r="K512" s="403" t="s">
        <v>189</v>
      </c>
      <c r="L512" s="403" t="s">
        <v>189</v>
      </c>
      <c r="M512" s="242" t="s">
        <v>189</v>
      </c>
      <c r="N512" s="242" t="s">
        <v>47</v>
      </c>
      <c r="O512" s="242" t="s">
        <v>47</v>
      </c>
      <c r="P512" s="242" t="s">
        <v>47</v>
      </c>
      <c r="Q512" s="242"/>
      <c r="R512" s="242" t="s">
        <v>47</v>
      </c>
      <c r="S512" s="209"/>
      <c r="T512" s="476"/>
      <c r="U512" s="245">
        <f>IF(V512&lt;=0,"",(((V512-'In Productie'!$E$1)/7)+0.6))</f>
        <v>-74.114285714285714</v>
      </c>
      <c r="V512" s="427">
        <v>42446</v>
      </c>
      <c r="W512" s="209" t="s">
        <v>310</v>
      </c>
      <c r="X512" s="209" t="s">
        <v>733</v>
      </c>
      <c r="Y512" s="248">
        <v>56</v>
      </c>
      <c r="Z512" s="202"/>
      <c r="AA512" s="202"/>
      <c r="AB512" s="499">
        <v>42419</v>
      </c>
      <c r="AC512" s="209">
        <f>IF(B512="","",(IFERROR(VLOOKUP(B512,Projecten!A$4:W$2415,5,FALSE),"niet bekend")))</f>
        <v>7</v>
      </c>
      <c r="AD512" s="213">
        <f t="shared" si="65"/>
        <v>9548</v>
      </c>
      <c r="AE512" s="266">
        <f>IF(B512="","",(IFERROR(VLOOKUP(B512,Projecten!A$4:W$2415,23,FALSE),"niet bekend")))</f>
        <v>16709</v>
      </c>
      <c r="AF512" s="266">
        <f>IF(B512="","",(IFERROR(VLOOKUP(B512,Projecten!A$4:W$2415,12,FALSE),"niet bekend")))</f>
        <v>16709</v>
      </c>
      <c r="AG512" s="360">
        <f t="shared" si="64"/>
        <v>7161</v>
      </c>
    </row>
    <row r="513" spans="2:33" ht="12.75" customHeight="1" x14ac:dyDescent="0.2">
      <c r="B513" s="496">
        <v>2015201</v>
      </c>
      <c r="C513" s="609">
        <v>120493</v>
      </c>
      <c r="D513" s="680" t="s">
        <v>535</v>
      </c>
      <c r="E513" s="273" t="s">
        <v>307</v>
      </c>
      <c r="F513" s="677">
        <v>0</v>
      </c>
      <c r="G513" s="273">
        <v>2</v>
      </c>
      <c r="H513" s="273">
        <v>4</v>
      </c>
      <c r="I513" s="273">
        <v>0</v>
      </c>
      <c r="J513" s="403" t="s">
        <v>189</v>
      </c>
      <c r="K513" s="403" t="s">
        <v>189</v>
      </c>
      <c r="L513" s="403" t="s">
        <v>189</v>
      </c>
      <c r="M513" s="242" t="s">
        <v>189</v>
      </c>
      <c r="N513" s="242" t="s">
        <v>47</v>
      </c>
      <c r="O513" s="242" t="s">
        <v>47</v>
      </c>
      <c r="P513" s="242" t="s">
        <v>47</v>
      </c>
      <c r="Q513" s="242"/>
      <c r="R513" s="242" t="s">
        <v>47</v>
      </c>
      <c r="S513" s="209"/>
      <c r="T513" s="476"/>
      <c r="U513" s="245">
        <f>IF(V513&lt;=0,"",(((V513-'In Productie'!$E$1)/7)+0.6))</f>
        <v>-76.542857142857144</v>
      </c>
      <c r="V513" s="427">
        <v>42429</v>
      </c>
      <c r="W513" s="209" t="s">
        <v>534</v>
      </c>
      <c r="X513" s="347" t="s">
        <v>536</v>
      </c>
      <c r="Y513" s="248">
        <v>13</v>
      </c>
      <c r="Z513" s="202"/>
      <c r="AA513" s="202"/>
      <c r="AB513" s="243"/>
      <c r="AC513" s="209">
        <f>IF(B513="","",(IFERROR(VLOOKUP(B513,Projecten!A$4:W$2415,5,FALSE),"niet bekend")))</f>
        <v>0</v>
      </c>
      <c r="AD513" s="213">
        <f>AF513</f>
        <v>638.82000000000005</v>
      </c>
      <c r="AE513" s="266">
        <f>IF(B513="","",(IFERROR(VLOOKUP(B513,Projecten!A$4:W$2415,23,FALSE),"niet bekend")))</f>
        <v>638.82000000000005</v>
      </c>
      <c r="AF513" s="266">
        <f>IF(B513="","",(IFERROR(VLOOKUP(B513,Projecten!A$4:W$2415,12,FALSE),"niet bekend")))</f>
        <v>638.82000000000005</v>
      </c>
      <c r="AG513" s="360">
        <f t="shared" si="64"/>
        <v>0</v>
      </c>
    </row>
    <row r="514" spans="2:33" ht="12.75" customHeight="1" x14ac:dyDescent="0.2">
      <c r="B514" s="496">
        <v>2016042</v>
      </c>
      <c r="C514" s="609">
        <v>120511</v>
      </c>
      <c r="D514" s="272">
        <v>568616</v>
      </c>
      <c r="E514" s="273" t="s">
        <v>26</v>
      </c>
      <c r="F514" s="424">
        <v>1</v>
      </c>
      <c r="G514" s="273">
        <v>9</v>
      </c>
      <c r="H514" s="273">
        <v>5</v>
      </c>
      <c r="I514" s="273">
        <v>3</v>
      </c>
      <c r="J514" s="391" t="s">
        <v>47</v>
      </c>
      <c r="K514" s="391" t="s">
        <v>189</v>
      </c>
      <c r="L514" s="391" t="s">
        <v>189</v>
      </c>
      <c r="M514" s="486" t="s">
        <v>189</v>
      </c>
      <c r="N514" s="486" t="s">
        <v>47</v>
      </c>
      <c r="O514" s="486" t="s">
        <v>47</v>
      </c>
      <c r="P514" s="486" t="s">
        <v>47</v>
      </c>
      <c r="Q514" s="486"/>
      <c r="R514" s="486" t="s">
        <v>47</v>
      </c>
      <c r="S514" s="209"/>
      <c r="T514" s="476"/>
      <c r="U514" s="245">
        <f>IF(V514&lt;=0,"",(((V514-'In Productie'!$E$1)/7)+0.6))</f>
        <v>-75.114285714285714</v>
      </c>
      <c r="V514" s="427">
        <v>42439</v>
      </c>
      <c r="W514" s="209" t="s">
        <v>162</v>
      </c>
      <c r="X514" s="209"/>
      <c r="Y514" s="248">
        <v>15</v>
      </c>
      <c r="Z514" s="202"/>
      <c r="AA514" s="202"/>
      <c r="AB514" s="499">
        <v>42405</v>
      </c>
      <c r="AC514" s="209">
        <f>IF(B514="","",(IFERROR(VLOOKUP(B514,Projecten!A$4:W$2415,5,FALSE),"niet bekend")))</f>
        <v>1</v>
      </c>
      <c r="AD514" s="213">
        <f>IF(AC514="","",(F514/AC514*AF514))</f>
        <v>2407</v>
      </c>
      <c r="AE514" s="266">
        <f>IF(B514="","",(IFERROR(VLOOKUP(B514,Projecten!A$4:W$2415,23,FALSE),"niet bekend")))</f>
        <v>2407</v>
      </c>
      <c r="AF514" s="266">
        <f>IF(B514="","",(IFERROR(VLOOKUP(B514,Projecten!A$4:W$2415,12,FALSE),"niet bekend")))</f>
        <v>2407</v>
      </c>
      <c r="AG514" s="360">
        <f t="shared" si="64"/>
        <v>0</v>
      </c>
    </row>
    <row r="515" spans="2:33" x14ac:dyDescent="0.2">
      <c r="B515" s="519"/>
      <c r="C515" s="662"/>
      <c r="D515" s="662"/>
      <c r="E515" s="662"/>
      <c r="F515" s="663"/>
      <c r="G515" s="662"/>
      <c r="H515" s="662"/>
      <c r="I515" s="662"/>
      <c r="J515" s="242"/>
      <c r="K515" s="403"/>
      <c r="L515" s="403"/>
      <c r="M515" s="403"/>
      <c r="N515" s="403"/>
      <c r="O515" s="403"/>
      <c r="P515" s="403"/>
      <c r="Q515" s="403"/>
      <c r="R515" s="403"/>
      <c r="S515" s="202"/>
      <c r="T515" s="656"/>
      <c r="U515" s="245"/>
      <c r="Y515" s="461"/>
      <c r="Z515" s="202"/>
      <c r="AB515" s="658"/>
      <c r="AC515" s="209" t="str">
        <f>IF(B515="","",(IFERROR(VLOOKUP(B515,Projecten!A$4:W$2415,5,FALSE),"niet bekend")))</f>
        <v/>
      </c>
      <c r="AD515" s="213" t="str">
        <f>IF(AC515="","",(F515/AC515*AF515))</f>
        <v/>
      </c>
      <c r="AE515" s="266" t="str">
        <f>IF(B515="","",(IFERROR(VLOOKUP(B515,Projecten!A$4:W$2415,23,FALSE),"niet bekend")))</f>
        <v/>
      </c>
      <c r="AF515" s="266" t="str">
        <f>IF(B515="","",(IFERROR(VLOOKUP(B515,Projecten!A$4:W$2415,12,FALSE),"niet bekend")))</f>
        <v/>
      </c>
      <c r="AG515" s="360" t="str">
        <f t="shared" si="64"/>
        <v/>
      </c>
    </row>
    <row r="516" spans="2:33" s="312" customFormat="1" x14ac:dyDescent="0.2">
      <c r="B516" s="299"/>
      <c r="C516" s="406"/>
      <c r="D516" s="300"/>
      <c r="E516" s="300"/>
      <c r="F516" s="302"/>
      <c r="G516" s="300"/>
      <c r="H516" s="300"/>
      <c r="I516" s="300"/>
      <c r="J516" s="302"/>
      <c r="K516" s="302"/>
      <c r="L516" s="302"/>
      <c r="M516" s="302"/>
      <c r="N516" s="302"/>
      <c r="O516" s="302"/>
      <c r="P516" s="302"/>
      <c r="Q516" s="302"/>
      <c r="R516" s="302"/>
      <c r="S516" s="407"/>
      <c r="T516" s="407"/>
      <c r="U516" s="306"/>
      <c r="V516" s="305"/>
      <c r="W516" s="307"/>
      <c r="X516" s="307"/>
      <c r="Y516" s="307"/>
      <c r="Z516" s="298"/>
      <c r="AA516" s="411"/>
      <c r="AB516" s="664"/>
      <c r="AD516" s="311"/>
      <c r="AE516" s="311"/>
      <c r="AF516" s="311"/>
      <c r="AG516" s="412"/>
    </row>
    <row r="517" spans="2:33" s="236" customFormat="1" x14ac:dyDescent="0.2">
      <c r="B517" s="372"/>
      <c r="C517" s="373"/>
      <c r="D517" s="374">
        <f>SUM(G517:I517)</f>
        <v>139</v>
      </c>
      <c r="E517" s="375"/>
      <c r="F517" s="376">
        <f>SUM(F523:F531)</f>
        <v>8</v>
      </c>
      <c r="G517" s="375">
        <f>SUM(G523:G531)</f>
        <v>68</v>
      </c>
      <c r="H517" s="375">
        <f>SUM(H523:H531)</f>
        <v>43</v>
      </c>
      <c r="I517" s="375">
        <f>SUM(I523:I531)</f>
        <v>28</v>
      </c>
      <c r="J517" s="376"/>
      <c r="K517" s="376"/>
      <c r="L517" s="376"/>
      <c r="M517" s="376"/>
      <c r="N517" s="673"/>
      <c r="O517" s="673"/>
      <c r="P517" s="673"/>
      <c r="Q517" s="673"/>
      <c r="R517" s="673"/>
      <c r="S517" s="445">
        <v>10</v>
      </c>
      <c r="T517" s="445"/>
      <c r="U517" s="639"/>
      <c r="V517" s="447"/>
      <c r="W517" s="646"/>
      <c r="X517" s="646">
        <f>SUM(Y517:Y530)</f>
        <v>236</v>
      </c>
      <c r="Y517" s="231"/>
      <c r="Z517" s="231">
        <v>305</v>
      </c>
      <c r="AA517" s="383">
        <f>X517-Z517</f>
        <v>-69</v>
      </c>
      <c r="AB517" s="647"/>
      <c r="AC517" s="236" t="str">
        <f>IF(B517="","",(IFERROR(VLOOKUP(B517,Projecten!A$4:W$2415,5,FALSE),"niet bekend")))</f>
        <v/>
      </c>
      <c r="AD517" s="235">
        <f>SUM(AD518:AD531)</f>
        <v>21674</v>
      </c>
      <c r="AE517" s="235" t="str">
        <f>IF(B517="","",(IFERROR(VLOOKUP(B517,Projecten!A$4:W$2415,23,FALSE),"niet bekend")))</f>
        <v/>
      </c>
      <c r="AF517" s="235" t="str">
        <f>IF(B517="","",(IFERROR(VLOOKUP(B517,Projecten!A$4:W$2415,12,FALSE),"niet bekend")))</f>
        <v/>
      </c>
      <c r="AG517" s="384"/>
    </row>
    <row r="518" spans="2:33" x14ac:dyDescent="0.2">
      <c r="B518" s="243"/>
      <c r="D518" s="648" t="s">
        <v>709</v>
      </c>
      <c r="K518" s="391"/>
      <c r="L518" s="391"/>
      <c r="M518" s="391"/>
      <c r="N518" s="391"/>
      <c r="O518" s="391"/>
      <c r="P518" s="391"/>
      <c r="Q518" s="391"/>
      <c r="R518" s="391"/>
      <c r="Y518" s="461">
        <v>60</v>
      </c>
      <c r="Z518" s="202"/>
      <c r="AB518" s="261"/>
      <c r="AC518" s="209" t="str">
        <f>IF(B518="","",(IFERROR(VLOOKUP(B518,Projecten!A$4:W$2415,5,FALSE),"niet bekend")))</f>
        <v/>
      </c>
      <c r="AD518" s="213" t="str">
        <f t="shared" ref="AD518:AD530" si="66">IF(AC518="","",(F518/AC518*AF518))</f>
        <v/>
      </c>
      <c r="AE518" s="266" t="str">
        <f>IF(B518="","",(IFERROR(VLOOKUP(B518,Projecten!A$4:W$2415,23,FALSE),"niet bekend")))</f>
        <v/>
      </c>
      <c r="AF518" s="266" t="str">
        <f>IF(B518="","",(IFERROR(VLOOKUP(B518,Projecten!A$4:W$2415,12,FALSE),"niet bekend")))</f>
        <v/>
      </c>
      <c r="AG518" s="360" t="str">
        <f t="shared" ref="AG518:AG530" si="67">IF(AD518="","",(AF518-AD518))</f>
        <v/>
      </c>
    </row>
    <row r="519" spans="2:33" x14ac:dyDescent="0.2">
      <c r="B519" s="243"/>
      <c r="D519" s="648" t="s">
        <v>729</v>
      </c>
      <c r="J519" s="322"/>
      <c r="K519" s="391"/>
      <c r="L519" s="391"/>
      <c r="M519" s="391"/>
      <c r="N519" s="391"/>
      <c r="O519" s="391"/>
      <c r="P519" s="391"/>
      <c r="Q519" s="391"/>
      <c r="R519" s="322"/>
      <c r="Y519" s="461">
        <v>29.75</v>
      </c>
      <c r="Z519" s="202"/>
      <c r="AB519" s="261"/>
      <c r="AC519" s="209" t="str">
        <f>IF(B519="","",(IFERROR(VLOOKUP(B519,Projecten!A$4:W$2415,5,FALSE),"niet bekend")))</f>
        <v/>
      </c>
      <c r="AD519" s="213" t="str">
        <f t="shared" si="66"/>
        <v/>
      </c>
      <c r="AE519" s="266" t="str">
        <f>IF(B519="","",(IFERROR(VLOOKUP(B519,Projecten!A$4:W$2415,23,FALSE),"niet bekend")))</f>
        <v/>
      </c>
      <c r="AF519" s="266" t="str">
        <f>IF(B519="","",(IFERROR(VLOOKUP(B519,Projecten!A$4:W$2415,12,FALSE),"niet bekend")))</f>
        <v/>
      </c>
      <c r="AG519" s="360" t="str">
        <f t="shared" si="67"/>
        <v/>
      </c>
    </row>
    <row r="520" spans="2:33" x14ac:dyDescent="0.2">
      <c r="B520" s="243"/>
      <c r="D520" s="675" t="s">
        <v>739</v>
      </c>
      <c r="J520" s="322"/>
      <c r="K520" s="391"/>
      <c r="L520" s="391"/>
      <c r="M520" s="391"/>
      <c r="N520" s="391"/>
      <c r="O520" s="391"/>
      <c r="P520" s="391"/>
      <c r="Q520" s="391"/>
      <c r="R520" s="322"/>
      <c r="Y520" s="461">
        <v>8.25</v>
      </c>
      <c r="Z520" s="202"/>
      <c r="AB520" s="261"/>
      <c r="AC520" s="209" t="str">
        <f>IF(B520="","",(IFERROR(VLOOKUP(B520,Projecten!A$4:W$2415,5,FALSE),"niet bekend")))</f>
        <v/>
      </c>
      <c r="AD520" s="213" t="str">
        <f t="shared" si="66"/>
        <v/>
      </c>
      <c r="AE520" s="266" t="str">
        <f>IF(B520="","",(IFERROR(VLOOKUP(B520,Projecten!A$4:W$2415,23,FALSE),"niet bekend")))</f>
        <v/>
      </c>
      <c r="AF520" s="266" t="str">
        <f>IF(B520="","",(IFERROR(VLOOKUP(B520,Projecten!A$4:W$2415,12,FALSE),"niet bekend")))</f>
        <v/>
      </c>
      <c r="AG520" s="360" t="str">
        <f t="shared" si="67"/>
        <v/>
      </c>
    </row>
    <row r="521" spans="2:33" x14ac:dyDescent="0.2">
      <c r="B521" s="243"/>
      <c r="D521" s="681" t="s">
        <v>738</v>
      </c>
      <c r="J521" s="322"/>
      <c r="K521" s="322"/>
      <c r="L521" s="322"/>
      <c r="M521" s="322"/>
      <c r="N521" s="322"/>
      <c r="O521" s="322"/>
      <c r="P521" s="322"/>
      <c r="Q521" s="322"/>
      <c r="R521" s="391"/>
      <c r="Y521" s="461">
        <v>3</v>
      </c>
      <c r="Z521" s="202"/>
      <c r="AB521" s="261"/>
      <c r="AC521" s="209" t="str">
        <f>IF(B521="","",(IFERROR(VLOOKUP(B521,Projecten!A$4:W$2415,5,FALSE),"niet bekend")))</f>
        <v/>
      </c>
      <c r="AD521" s="213" t="str">
        <f t="shared" si="66"/>
        <v/>
      </c>
      <c r="AE521" s="266" t="str">
        <f>IF(B521="","",(IFERROR(VLOOKUP(B521,Projecten!A$4:W$2415,23,FALSE),"niet bekend")))</f>
        <v/>
      </c>
      <c r="AF521" s="266" t="str">
        <f>IF(B521="","",(IFERROR(VLOOKUP(B521,Projecten!A$4:W$2415,12,FALSE),"niet bekend")))</f>
        <v/>
      </c>
      <c r="AG521" s="360" t="str">
        <f t="shared" si="67"/>
        <v/>
      </c>
    </row>
    <row r="522" spans="2:33" x14ac:dyDescent="0.2">
      <c r="B522" s="243"/>
      <c r="D522" s="681" t="s">
        <v>746</v>
      </c>
      <c r="J522" s="322"/>
      <c r="K522" s="322"/>
      <c r="L522" s="322"/>
      <c r="M522" s="322"/>
      <c r="N522" s="322"/>
      <c r="O522" s="322"/>
      <c r="P522" s="322"/>
      <c r="Q522" s="322"/>
      <c r="R522" s="391"/>
      <c r="Y522" s="461">
        <v>3</v>
      </c>
      <c r="Z522" s="202"/>
      <c r="AB522" s="261"/>
      <c r="AC522" s="209" t="str">
        <f>IF(B522="","",(IFERROR(VLOOKUP(B522,Projecten!A$4:W$2415,5,FALSE),"niet bekend")))</f>
        <v/>
      </c>
      <c r="AD522" s="213" t="str">
        <f t="shared" si="66"/>
        <v/>
      </c>
      <c r="AE522" s="266" t="str">
        <f>IF(B522="","",(IFERROR(VLOOKUP(B522,Projecten!A$4:W$2415,23,FALSE),"niet bekend")))</f>
        <v/>
      </c>
      <c r="AF522" s="266" t="str">
        <f>IF(B522="","",(IFERROR(VLOOKUP(B522,Projecten!A$4:W$2415,12,FALSE),"niet bekend")))</f>
        <v/>
      </c>
      <c r="AG522" s="360" t="str">
        <f t="shared" si="67"/>
        <v/>
      </c>
    </row>
    <row r="523" spans="2:33" ht="12.75" customHeight="1" x14ac:dyDescent="0.2">
      <c r="B523" s="272">
        <v>2016045</v>
      </c>
      <c r="C523" s="609">
        <v>120520</v>
      </c>
      <c r="D523" s="272">
        <v>569016</v>
      </c>
      <c r="E523" s="273" t="s">
        <v>26</v>
      </c>
      <c r="F523" s="424">
        <v>1</v>
      </c>
      <c r="G523" s="273">
        <v>10</v>
      </c>
      <c r="H523" s="273">
        <v>5</v>
      </c>
      <c r="I523" s="273">
        <v>5</v>
      </c>
      <c r="J523" s="403" t="s">
        <v>47</v>
      </c>
      <c r="K523" s="242" t="s">
        <v>189</v>
      </c>
      <c r="L523" s="242" t="s">
        <v>189</v>
      </c>
      <c r="M523" s="242" t="s">
        <v>189</v>
      </c>
      <c r="N523" s="242" t="s">
        <v>47</v>
      </c>
      <c r="O523" s="242" t="s">
        <v>47</v>
      </c>
      <c r="P523" s="242" t="s">
        <v>47</v>
      </c>
      <c r="Q523" s="242"/>
      <c r="R523" s="242" t="s">
        <v>47</v>
      </c>
      <c r="S523" s="209"/>
      <c r="T523" s="476"/>
      <c r="U523" s="245">
        <f>IF(V523&lt;=0,"",(((V523-'In Productie'!$E$1)/7)+0.6))</f>
        <v>-74.114285714285714</v>
      </c>
      <c r="V523" s="427">
        <v>42446</v>
      </c>
      <c r="W523" s="209" t="s">
        <v>162</v>
      </c>
      <c r="X523" s="209"/>
      <c r="Y523" s="248">
        <v>21</v>
      </c>
      <c r="Z523" s="202"/>
      <c r="AA523" s="202"/>
      <c r="AB523" s="499">
        <v>42405</v>
      </c>
      <c r="AC523" s="209">
        <f>IF(B523="","",(IFERROR(VLOOKUP(B523,Projecten!A$4:W$2415,5,FALSE),"niet bekend")))</f>
        <v>1</v>
      </c>
      <c r="AD523" s="213">
        <f t="shared" si="66"/>
        <v>3571</v>
      </c>
      <c r="AE523" s="266">
        <f>IF(B523="","",(IFERROR(VLOOKUP(B523,Projecten!A$4:W$2415,23,FALSE),"niet bekend")))</f>
        <v>3571</v>
      </c>
      <c r="AF523" s="266">
        <f>IF(B523="","",(IFERROR(VLOOKUP(B523,Projecten!A$4:W$2415,12,FALSE),"niet bekend")))</f>
        <v>3571</v>
      </c>
      <c r="AG523" s="360">
        <f t="shared" si="67"/>
        <v>0</v>
      </c>
    </row>
    <row r="524" spans="2:33" ht="12.75" customHeight="1" x14ac:dyDescent="0.2">
      <c r="B524" s="272">
        <v>2016052</v>
      </c>
      <c r="C524" s="609">
        <v>120520</v>
      </c>
      <c r="D524" s="272">
        <v>586516</v>
      </c>
      <c r="E524" s="273" t="s">
        <v>26</v>
      </c>
      <c r="F524" s="424">
        <v>1</v>
      </c>
      <c r="G524" s="273">
        <v>6</v>
      </c>
      <c r="H524" s="273">
        <v>3</v>
      </c>
      <c r="I524" s="273">
        <v>3</v>
      </c>
      <c r="J524" s="403" t="s">
        <v>47</v>
      </c>
      <c r="K524" s="242" t="s">
        <v>189</v>
      </c>
      <c r="L524" s="242" t="s">
        <v>189</v>
      </c>
      <c r="M524" s="242" t="s">
        <v>189</v>
      </c>
      <c r="N524" s="242" t="s">
        <v>47</v>
      </c>
      <c r="O524" s="242" t="s">
        <v>47</v>
      </c>
      <c r="P524" s="242" t="s">
        <v>47</v>
      </c>
      <c r="Q524" s="242"/>
      <c r="R524" s="242" t="s">
        <v>47</v>
      </c>
      <c r="S524" s="209"/>
      <c r="T524" s="476"/>
      <c r="U524" s="245">
        <f>IF(V524&lt;=0,"",(((V524-'In Productie'!$E$1)/7)+0.6))</f>
        <v>-74.114285714285714</v>
      </c>
      <c r="V524" s="427">
        <v>42446</v>
      </c>
      <c r="W524" s="209" t="s">
        <v>162</v>
      </c>
      <c r="X524" s="209"/>
      <c r="Y524" s="248">
        <v>14</v>
      </c>
      <c r="Z524" s="202"/>
      <c r="AA524" s="202"/>
      <c r="AB524" s="499">
        <v>42412</v>
      </c>
      <c r="AC524" s="209">
        <f>IF(B524="","",(IFERROR(VLOOKUP(B524,Projecten!A$4:W$2415,5,FALSE),"niet bekend")))</f>
        <v>1</v>
      </c>
      <c r="AD524" s="213">
        <f t="shared" si="66"/>
        <v>2310</v>
      </c>
      <c r="AE524" s="266">
        <f>IF(B524="","",(IFERROR(VLOOKUP(B524,Projecten!A$4:W$2415,23,FALSE),"niet bekend")))</f>
        <v>2310</v>
      </c>
      <c r="AF524" s="266">
        <f>IF(B524="","",(IFERROR(VLOOKUP(B524,Projecten!A$4:W$2415,12,FALSE),"niet bekend")))</f>
        <v>2310</v>
      </c>
      <c r="AG524" s="360">
        <f t="shared" si="67"/>
        <v>0</v>
      </c>
    </row>
    <row r="525" spans="2:33" ht="12.75" customHeight="1" x14ac:dyDescent="0.2">
      <c r="B525" s="272">
        <v>2016049</v>
      </c>
      <c r="C525" s="609">
        <v>120520</v>
      </c>
      <c r="D525" s="272">
        <v>566216</v>
      </c>
      <c r="E525" s="273" t="s">
        <v>26</v>
      </c>
      <c r="F525" s="424">
        <v>1</v>
      </c>
      <c r="G525" s="273">
        <v>11</v>
      </c>
      <c r="H525" s="273">
        <v>7</v>
      </c>
      <c r="I525" s="273">
        <v>5</v>
      </c>
      <c r="J525" s="403" t="s">
        <v>47</v>
      </c>
      <c r="K525" s="242" t="s">
        <v>189</v>
      </c>
      <c r="L525" s="242" t="s">
        <v>189</v>
      </c>
      <c r="M525" s="242" t="s">
        <v>189</v>
      </c>
      <c r="N525" s="242" t="s">
        <v>47</v>
      </c>
      <c r="O525" s="242" t="s">
        <v>47</v>
      </c>
      <c r="P525" s="242" t="s">
        <v>47</v>
      </c>
      <c r="Q525" s="242"/>
      <c r="R525" s="242" t="s">
        <v>47</v>
      </c>
      <c r="S525" s="209"/>
      <c r="T525" s="476"/>
      <c r="U525" s="245">
        <f>IF(V525&lt;=0,"",(((V525-'In Productie'!$E$1)/7)+0.6))</f>
        <v>-74.114285714285714</v>
      </c>
      <c r="V525" s="427">
        <v>42446</v>
      </c>
      <c r="W525" s="209" t="s">
        <v>162</v>
      </c>
      <c r="X525" s="209"/>
      <c r="Y525" s="248">
        <v>21</v>
      </c>
      <c r="Z525" s="202"/>
      <c r="AA525" s="202"/>
      <c r="AB525" s="499">
        <v>42411</v>
      </c>
      <c r="AC525" s="209">
        <f>IF(B525="","",(IFERROR(VLOOKUP(B525,Projecten!A$4:W$2415,5,FALSE),"niet bekend")))</f>
        <v>1</v>
      </c>
      <c r="AD525" s="213">
        <f t="shared" si="66"/>
        <v>3608</v>
      </c>
      <c r="AE525" s="266">
        <f>IF(B525="","",(IFERROR(VLOOKUP(B525,Projecten!A$4:W$2415,23,FALSE),"niet bekend")))</f>
        <v>3608</v>
      </c>
      <c r="AF525" s="266">
        <f>IF(B525="","",(IFERROR(VLOOKUP(B525,Projecten!A$4:W$2415,12,FALSE),"niet bekend")))</f>
        <v>3608</v>
      </c>
      <c r="AG525" s="360">
        <f t="shared" si="67"/>
        <v>0</v>
      </c>
    </row>
    <row r="526" spans="2:33" x14ac:dyDescent="0.2">
      <c r="B526" s="243">
        <v>2016032</v>
      </c>
      <c r="C526" s="480">
        <v>120542</v>
      </c>
      <c r="D526" s="243" t="s">
        <v>736</v>
      </c>
      <c r="E526" s="202" t="s">
        <v>26</v>
      </c>
      <c r="F526" s="254">
        <v>0</v>
      </c>
      <c r="G526" s="202">
        <v>1</v>
      </c>
      <c r="H526" s="202">
        <v>2</v>
      </c>
      <c r="I526" s="202">
        <v>0</v>
      </c>
      <c r="J526" s="322"/>
      <c r="K526" s="322"/>
      <c r="L526" s="322"/>
      <c r="M526" s="322"/>
      <c r="N526" s="391" t="s">
        <v>47</v>
      </c>
      <c r="O526" s="391" t="s">
        <v>47</v>
      </c>
      <c r="P526" s="391" t="s">
        <v>47</v>
      </c>
      <c r="Q526" s="391"/>
      <c r="R526" s="322" t="s">
        <v>47</v>
      </c>
      <c r="U526" s="254">
        <v>10</v>
      </c>
      <c r="V526" s="427">
        <v>42436</v>
      </c>
      <c r="W526" s="202" t="s">
        <v>162</v>
      </c>
      <c r="X526" s="202" t="s">
        <v>737</v>
      </c>
      <c r="Y526" s="248">
        <v>3</v>
      </c>
      <c r="Z526" s="202"/>
      <c r="AB526" s="658">
        <v>42434</v>
      </c>
      <c r="AC526" s="209">
        <f>IF(B526="","",(IFERROR(VLOOKUP(B526,Projecten!A$4:W$2415,5,FALSE),"niet bekend")))</f>
        <v>1</v>
      </c>
      <c r="AD526" s="213">
        <f t="shared" si="66"/>
        <v>0</v>
      </c>
      <c r="AE526" s="266">
        <f>IF(B526="","",(IFERROR(VLOOKUP(B526,Projecten!A$4:W$2415,23,FALSE),"niet bekend")))</f>
        <v>3174</v>
      </c>
      <c r="AF526" s="266">
        <f>IF(B526="","",(IFERROR(VLOOKUP(B526,Projecten!A$4:W$2415,12,FALSE),"niet bekend")))</f>
        <v>3174</v>
      </c>
      <c r="AG526" s="360">
        <f t="shared" si="67"/>
        <v>3174</v>
      </c>
    </row>
    <row r="527" spans="2:33" ht="12.75" customHeight="1" x14ac:dyDescent="0.2">
      <c r="B527" s="272">
        <v>2016050</v>
      </c>
      <c r="C527" s="609">
        <v>121520</v>
      </c>
      <c r="D527" s="272">
        <v>566316</v>
      </c>
      <c r="E527" s="273" t="s">
        <v>26</v>
      </c>
      <c r="F527" s="424">
        <v>1</v>
      </c>
      <c r="G527" s="273">
        <v>11</v>
      </c>
      <c r="H527" s="273">
        <v>7</v>
      </c>
      <c r="I527" s="273">
        <v>5</v>
      </c>
      <c r="J527" s="403" t="s">
        <v>47</v>
      </c>
      <c r="K527" s="242" t="s">
        <v>189</v>
      </c>
      <c r="L527" s="242" t="s">
        <v>189</v>
      </c>
      <c r="M527" s="242" t="s">
        <v>189</v>
      </c>
      <c r="N527" s="242" t="s">
        <v>47</v>
      </c>
      <c r="O527" s="242" t="s">
        <v>47</v>
      </c>
      <c r="P527" s="242" t="s">
        <v>47</v>
      </c>
      <c r="Q527" s="242"/>
      <c r="R527" s="242" t="s">
        <v>47</v>
      </c>
      <c r="S527" s="209"/>
      <c r="T527" s="476"/>
      <c r="U527" s="245">
        <f>IF(V527&lt;=0,"",(((V527-'In Productie'!$E$1)/7)+0.6))</f>
        <v>-74.114285714285714</v>
      </c>
      <c r="V527" s="427">
        <v>42446</v>
      </c>
      <c r="W527" s="209" t="s">
        <v>162</v>
      </c>
      <c r="X527" s="209"/>
      <c r="Y527" s="248">
        <v>21</v>
      </c>
      <c r="Z527" s="202"/>
      <c r="AA527" s="202"/>
      <c r="AB527" s="499">
        <v>42411</v>
      </c>
      <c r="AC527" s="209">
        <f>IF(B527="","",(IFERROR(VLOOKUP(B527,Projecten!A$4:W$2415,5,FALSE),"niet bekend")))</f>
        <v>1</v>
      </c>
      <c r="AD527" s="213">
        <f t="shared" si="66"/>
        <v>3608</v>
      </c>
      <c r="AE527" s="266">
        <f>IF(B527="","",(IFERROR(VLOOKUP(B527,Projecten!A$4:W$2415,23,FALSE),"niet bekend")))</f>
        <v>3608</v>
      </c>
      <c r="AF527" s="266">
        <f>IF(B527="","",(IFERROR(VLOOKUP(B527,Projecten!A$4:W$2415,12,FALSE),"niet bekend")))</f>
        <v>3608</v>
      </c>
      <c r="AG527" s="360">
        <f t="shared" si="67"/>
        <v>0</v>
      </c>
    </row>
    <row r="528" spans="2:33" ht="12.75" customHeight="1" x14ac:dyDescent="0.2">
      <c r="B528" s="272">
        <v>2016053</v>
      </c>
      <c r="C528" s="609">
        <v>120520</v>
      </c>
      <c r="D528" s="641">
        <v>590316</v>
      </c>
      <c r="E528" s="273" t="s">
        <v>26</v>
      </c>
      <c r="F528" s="424">
        <v>1</v>
      </c>
      <c r="G528" s="273">
        <v>5</v>
      </c>
      <c r="H528" s="273">
        <v>4</v>
      </c>
      <c r="I528" s="273">
        <v>1</v>
      </c>
      <c r="J528" s="391" t="s">
        <v>47</v>
      </c>
      <c r="K528" s="486" t="s">
        <v>189</v>
      </c>
      <c r="L528" s="486" t="s">
        <v>189</v>
      </c>
      <c r="M528" s="486" t="s">
        <v>189</v>
      </c>
      <c r="N528" s="486" t="s">
        <v>47</v>
      </c>
      <c r="O528" s="486" t="s">
        <v>47</v>
      </c>
      <c r="P528" s="486" t="s">
        <v>47</v>
      </c>
      <c r="Q528" s="486"/>
      <c r="R528" s="486" t="s">
        <v>47</v>
      </c>
      <c r="S528" s="209"/>
      <c r="T528" s="476"/>
      <c r="U528" s="245">
        <f>IF(V528&lt;=0,"",(((V528-'In Productie'!$E$1)/7)+0.6))</f>
        <v>-74.114285714285714</v>
      </c>
      <c r="V528" s="427">
        <v>42446</v>
      </c>
      <c r="W528" s="209" t="s">
        <v>162</v>
      </c>
      <c r="X528" s="209"/>
      <c r="Y528" s="295">
        <v>8</v>
      </c>
      <c r="Z528" s="202"/>
      <c r="AA528" s="202"/>
      <c r="AB528" s="499">
        <v>42412</v>
      </c>
      <c r="AC528" s="209">
        <f>IF(B528="","",(IFERROR(VLOOKUP(B528,Projecten!A$4:W$2415,5,FALSE),"niet bekend")))</f>
        <v>1</v>
      </c>
      <c r="AD528" s="213">
        <f t="shared" si="66"/>
        <v>974</v>
      </c>
      <c r="AE528" s="266">
        <f>IF(B528="","",(IFERROR(VLOOKUP(B528,Projecten!A$4:W$2415,23,FALSE),"niet bekend")))</f>
        <v>974</v>
      </c>
      <c r="AF528" s="266">
        <f>IF(B528="","",(IFERROR(VLOOKUP(B528,Projecten!A$4:W$2415,12,FALSE),"niet bekend")))</f>
        <v>974</v>
      </c>
      <c r="AG528" s="360">
        <f t="shared" si="67"/>
        <v>0</v>
      </c>
    </row>
    <row r="529" spans="2:33" x14ac:dyDescent="0.2">
      <c r="B529" s="237">
        <v>2016056</v>
      </c>
      <c r="C529" s="669">
        <v>120510</v>
      </c>
      <c r="D529" s="237" t="s">
        <v>705</v>
      </c>
      <c r="E529" s="519" t="s">
        <v>26</v>
      </c>
      <c r="F529" s="645">
        <v>2</v>
      </c>
      <c r="G529" s="519">
        <f>F529*8</f>
        <v>16</v>
      </c>
      <c r="H529" s="519">
        <f>F529*5</f>
        <v>10</v>
      </c>
      <c r="I529" s="519">
        <f>F529*3</f>
        <v>6</v>
      </c>
      <c r="J529" s="403" t="s">
        <v>47</v>
      </c>
      <c r="K529" s="403" t="s">
        <v>189</v>
      </c>
      <c r="L529" s="403" t="s">
        <v>189</v>
      </c>
      <c r="M529" s="403" t="s">
        <v>189</v>
      </c>
      <c r="N529" s="403" t="s">
        <v>47</v>
      </c>
      <c r="O529" s="403" t="s">
        <v>47</v>
      </c>
      <c r="P529" s="403" t="s">
        <v>47</v>
      </c>
      <c r="Q529" s="403"/>
      <c r="R529" s="403" t="s">
        <v>47</v>
      </c>
      <c r="S529" s="202"/>
      <c r="T529" s="656"/>
      <c r="U529" s="245">
        <f>IF(V529&lt;=0,"",(((V529-'In Productie'!$E$1)/7)+0.6))</f>
        <v>-74.114285714285714</v>
      </c>
      <c r="V529" s="427">
        <v>42446</v>
      </c>
      <c r="W529" s="202" t="s">
        <v>310</v>
      </c>
      <c r="X529" s="202" t="s">
        <v>733</v>
      </c>
      <c r="Y529" s="248">
        <v>28</v>
      </c>
      <c r="Z529" s="202"/>
      <c r="AB529" s="658">
        <v>42419</v>
      </c>
      <c r="AC529" s="209">
        <f>IF(B529="","",(IFERROR(VLOOKUP(B529,Projecten!A$4:W$2415,5,FALSE),"niet bekend")))</f>
        <v>7</v>
      </c>
      <c r="AD529" s="213">
        <f t="shared" si="66"/>
        <v>4774</v>
      </c>
      <c r="AE529" s="266">
        <f>IF(B529="","",(IFERROR(VLOOKUP(B529,Projecten!A$4:W$2415,23,FALSE),"niet bekend")))</f>
        <v>16709</v>
      </c>
      <c r="AF529" s="266">
        <f>IF(B529="","",(IFERROR(VLOOKUP(B529,Projecten!A$4:W$2415,12,FALSE),"niet bekend")))</f>
        <v>16709</v>
      </c>
      <c r="AG529" s="360">
        <f t="shared" si="67"/>
        <v>11935</v>
      </c>
    </row>
    <row r="530" spans="2:33" ht="12.75" customHeight="1" x14ac:dyDescent="0.2">
      <c r="B530" s="272">
        <v>2016051</v>
      </c>
      <c r="C530" s="609">
        <v>120549</v>
      </c>
      <c r="D530" s="272" t="s">
        <v>682</v>
      </c>
      <c r="E530" s="273" t="s">
        <v>26</v>
      </c>
      <c r="F530" s="424">
        <v>1</v>
      </c>
      <c r="G530" s="273">
        <v>8</v>
      </c>
      <c r="H530" s="273">
        <v>5</v>
      </c>
      <c r="I530" s="273">
        <v>3</v>
      </c>
      <c r="J530" s="403" t="s">
        <v>47</v>
      </c>
      <c r="K530" s="242" t="s">
        <v>189</v>
      </c>
      <c r="L530" s="242" t="s">
        <v>189</v>
      </c>
      <c r="M530" s="242" t="s">
        <v>189</v>
      </c>
      <c r="N530" s="242" t="s">
        <v>47</v>
      </c>
      <c r="O530" s="242" t="s">
        <v>47</v>
      </c>
      <c r="P530" s="242" t="s">
        <v>47</v>
      </c>
      <c r="Q530" s="242"/>
      <c r="R530" s="242" t="s">
        <v>47</v>
      </c>
      <c r="S530" s="209"/>
      <c r="T530" s="476"/>
      <c r="U530" s="245">
        <f>IF(V530&lt;=0,"",(((V530-'In Productie'!$E$1)/7)+0.6))</f>
        <v>-74.114285714285714</v>
      </c>
      <c r="V530" s="427">
        <v>42446</v>
      </c>
      <c r="W530" s="209" t="s">
        <v>162</v>
      </c>
      <c r="X530" s="209"/>
      <c r="Y530" s="248">
        <v>16</v>
      </c>
      <c r="Z530" s="202"/>
      <c r="AA530" s="202"/>
      <c r="AB530" s="499">
        <v>42411</v>
      </c>
      <c r="AC530" s="209">
        <f>IF(B530="","",(IFERROR(VLOOKUP(B530,Projecten!A$4:W$2415,5,FALSE),"niet bekend")))</f>
        <v>1</v>
      </c>
      <c r="AD530" s="213">
        <f t="shared" si="66"/>
        <v>2829</v>
      </c>
      <c r="AE530" s="266">
        <f>IF(B530="","",(IFERROR(VLOOKUP(B530,Projecten!A$4:W$2415,23,FALSE),"niet bekend")))</f>
        <v>2829</v>
      </c>
      <c r="AF530" s="266">
        <f>IF(B530="","",(IFERROR(VLOOKUP(B530,Projecten!A$4:W$2415,12,FALSE),"niet bekend")))</f>
        <v>2829</v>
      </c>
      <c r="AG530" s="360">
        <f t="shared" si="67"/>
        <v>0</v>
      </c>
    </row>
    <row r="531" spans="2:33" s="312" customFormat="1" x14ac:dyDescent="0.2">
      <c r="B531" s="299"/>
      <c r="C531" s="406"/>
      <c r="D531" s="300"/>
      <c r="E531" s="300"/>
      <c r="F531" s="302"/>
      <c r="G531" s="300"/>
      <c r="H531" s="300"/>
      <c r="I531" s="300"/>
      <c r="J531" s="302"/>
      <c r="K531" s="302"/>
      <c r="L531" s="302"/>
      <c r="M531" s="302"/>
      <c r="N531" s="302"/>
      <c r="O531" s="302"/>
      <c r="P531" s="302"/>
      <c r="Q531" s="302"/>
      <c r="R531" s="302"/>
      <c r="S531" s="407"/>
      <c r="T531" s="407"/>
      <c r="U531" s="306"/>
      <c r="V531" s="305"/>
      <c r="W531" s="307"/>
      <c r="X531" s="307"/>
      <c r="Y531" s="307"/>
      <c r="Z531" s="298"/>
      <c r="AA531" s="411"/>
      <c r="AB531" s="664"/>
      <c r="AD531" s="311"/>
      <c r="AE531" s="311"/>
      <c r="AF531" s="311"/>
      <c r="AG531" s="412"/>
    </row>
    <row r="532" spans="2:33" s="236" customFormat="1" ht="12.75" customHeight="1" x14ac:dyDescent="0.2">
      <c r="B532" s="372"/>
      <c r="C532" s="373"/>
      <c r="D532" s="374">
        <f>SUM(G532:I532)</f>
        <v>360</v>
      </c>
      <c r="E532" s="375"/>
      <c r="F532" s="376">
        <f>SUM(F536:F552)</f>
        <v>22</v>
      </c>
      <c r="G532" s="375">
        <f>SUM(G536:G552)</f>
        <v>190</v>
      </c>
      <c r="H532" s="375">
        <f>SUM(H536:H552)</f>
        <v>116</v>
      </c>
      <c r="I532" s="375">
        <f>SUM(I536:I552)</f>
        <v>54</v>
      </c>
      <c r="J532" s="376"/>
      <c r="K532" s="376"/>
      <c r="L532" s="376"/>
      <c r="M532" s="376"/>
      <c r="N532" s="376"/>
      <c r="O532" s="376"/>
      <c r="P532" s="376"/>
      <c r="Q532" s="376"/>
      <c r="R532" s="376"/>
      <c r="S532" s="377">
        <v>11</v>
      </c>
      <c r="T532" s="377"/>
      <c r="U532" s="639"/>
      <c r="V532" s="378"/>
      <c r="W532" s="380"/>
      <c r="X532" s="380">
        <f>SUM(Y532:Y552)</f>
        <v>349.75</v>
      </c>
      <c r="Y532" s="231"/>
      <c r="Z532" s="463">
        <v>305</v>
      </c>
      <c r="AA532" s="232">
        <f>X532-Z532</f>
        <v>44.75</v>
      </c>
      <c r="AB532" s="221"/>
      <c r="AC532" s="236" t="str">
        <f>IF(B532="","",(IFERROR(VLOOKUP(B532,Projecten!A$4:W$2415,5,FALSE),"niet bekend")))</f>
        <v/>
      </c>
      <c r="AD532" s="235">
        <f>SUM(AD533:AD552)</f>
        <v>54324.31</v>
      </c>
      <c r="AE532" s="235" t="str">
        <f>IF(B532="","",(IFERROR(VLOOKUP(B532,Projecten!A$4:W$2415,23,FALSE),"niet bekend")))</f>
        <v/>
      </c>
      <c r="AF532" s="235" t="str">
        <f>IF(B532="","",(IFERROR(VLOOKUP(B532,Projecten!A$4:W$2415,12,FALSE),"niet bekend")))</f>
        <v/>
      </c>
      <c r="AG532" s="384"/>
    </row>
    <row r="533" spans="2:33" x14ac:dyDescent="0.2">
      <c r="B533" s="243"/>
      <c r="D533" s="481" t="s">
        <v>728</v>
      </c>
      <c r="Y533" s="482">
        <v>8.25</v>
      </c>
      <c r="Z533" s="202"/>
      <c r="AA533" s="202"/>
      <c r="AB533" s="243"/>
      <c r="AC533" s="209" t="str">
        <f>IF(B533="","",(IFERROR(VLOOKUP(B533,Projecten!A$4:W$2415,5,FALSE),"niet bekend")))</f>
        <v/>
      </c>
      <c r="AD533" s="213" t="str">
        <f t="shared" ref="AD533:AD546" si="68">IF(AC533="","",(F533/AC533*AF533))</f>
        <v/>
      </c>
      <c r="AE533" s="266" t="str">
        <f>IF(B533="","",(IFERROR(VLOOKUP(B533,Projecten!A$4:W$2415,23,FALSE),"niet bekend")))</f>
        <v/>
      </c>
      <c r="AF533" s="266" t="str">
        <f>IF(B533="","",(IFERROR(VLOOKUP(B533,Projecten!A$4:W$2415,12,FALSE),"niet bekend")))</f>
        <v/>
      </c>
      <c r="AG533" s="360" t="str">
        <f t="shared" ref="AG533:AG551" si="69">IF(AD533="","",(AF533-AD533))</f>
        <v/>
      </c>
    </row>
    <row r="534" spans="2:33" x14ac:dyDescent="0.2">
      <c r="B534" s="243"/>
      <c r="D534" s="429" t="s">
        <v>702</v>
      </c>
      <c r="Y534" s="482">
        <v>8.75</v>
      </c>
      <c r="Z534" s="202"/>
      <c r="AA534" s="202"/>
      <c r="AB534" s="243"/>
      <c r="AC534" s="209" t="str">
        <f>IF(B534="","",(IFERROR(VLOOKUP(B534,Projecten!A$4:W$2415,5,FALSE),"niet bekend")))</f>
        <v/>
      </c>
      <c r="AD534" s="213" t="str">
        <f t="shared" si="68"/>
        <v/>
      </c>
      <c r="AE534" s="266" t="str">
        <f>IF(B534="","",(IFERROR(VLOOKUP(B534,Projecten!A$4:W$2415,23,FALSE),"niet bekend")))</f>
        <v/>
      </c>
      <c r="AF534" s="266" t="str">
        <f>IF(B534="","",(IFERROR(VLOOKUP(B534,Projecten!A$4:W$2415,12,FALSE),"niet bekend")))</f>
        <v/>
      </c>
      <c r="AG534" s="360" t="str">
        <f t="shared" si="69"/>
        <v/>
      </c>
    </row>
    <row r="535" spans="2:33" x14ac:dyDescent="0.2">
      <c r="B535" s="243"/>
      <c r="D535" s="429" t="s">
        <v>778</v>
      </c>
      <c r="J535" s="322"/>
      <c r="K535" s="322"/>
      <c r="L535" s="322"/>
      <c r="M535" s="322"/>
      <c r="Y535" s="482">
        <v>6.25</v>
      </c>
      <c r="Z535" s="202"/>
      <c r="AA535" s="202"/>
      <c r="AB535" s="243"/>
      <c r="AC535" s="209" t="str">
        <f>IF(B535="","",(IFERROR(VLOOKUP(B535,Projecten!A$4:W$2415,5,FALSE),"niet bekend")))</f>
        <v/>
      </c>
      <c r="AD535" s="213" t="str">
        <f t="shared" si="68"/>
        <v/>
      </c>
      <c r="AE535" s="266" t="str">
        <f>IF(B535="","",(IFERROR(VLOOKUP(B535,Projecten!A$4:W$2415,23,FALSE),"niet bekend")))</f>
        <v/>
      </c>
      <c r="AF535" s="266" t="str">
        <f>IF(B535="","",(IFERROR(VLOOKUP(B535,Projecten!A$4:W$2415,12,FALSE),"niet bekend")))</f>
        <v/>
      </c>
      <c r="AG535" s="360" t="str">
        <f t="shared" si="69"/>
        <v/>
      </c>
    </row>
    <row r="536" spans="2:33" ht="12.75" customHeight="1" x14ac:dyDescent="0.2">
      <c r="B536" s="272">
        <v>2016058</v>
      </c>
      <c r="C536" s="609">
        <v>120545</v>
      </c>
      <c r="D536" s="272" t="s">
        <v>706</v>
      </c>
      <c r="E536" s="273" t="s">
        <v>26</v>
      </c>
      <c r="F536" s="424">
        <v>1</v>
      </c>
      <c r="G536" s="273">
        <v>2</v>
      </c>
      <c r="H536" s="273">
        <v>1</v>
      </c>
      <c r="I536" s="273">
        <v>1</v>
      </c>
      <c r="J536" s="391" t="s">
        <v>47</v>
      </c>
      <c r="K536" s="391" t="s">
        <v>189</v>
      </c>
      <c r="L536" s="391" t="s">
        <v>189</v>
      </c>
      <c r="M536" s="391" t="s">
        <v>189</v>
      </c>
      <c r="N536" s="486" t="s">
        <v>47</v>
      </c>
      <c r="O536" s="486" t="s">
        <v>47</v>
      </c>
      <c r="P536" s="486" t="s">
        <v>47</v>
      </c>
      <c r="Q536" s="486"/>
      <c r="R536" s="486" t="s">
        <v>47</v>
      </c>
      <c r="S536" s="209"/>
      <c r="T536" s="476"/>
      <c r="U536" s="245">
        <f>IF(V536&lt;=0,"",(((V536-'In Productie'!$E$1)/7)+0.6))</f>
        <v>-74.114285714285714</v>
      </c>
      <c r="V536" s="427">
        <v>42446</v>
      </c>
      <c r="W536" s="209" t="s">
        <v>162</v>
      </c>
      <c r="X536" s="209"/>
      <c r="Y536" s="248">
        <v>5</v>
      </c>
      <c r="Z536" s="202"/>
      <c r="AA536" s="202"/>
      <c r="AB536" s="499">
        <v>42422</v>
      </c>
      <c r="AC536" s="209">
        <f>IF(B536="","",(IFERROR(VLOOKUP(B536,Projecten!A$4:W$2415,5,FALSE),"niet bekend")))</f>
        <v>1</v>
      </c>
      <c r="AD536" s="213">
        <f t="shared" si="68"/>
        <v>523</v>
      </c>
      <c r="AE536" s="266">
        <f>IF(B536="","",(IFERROR(VLOOKUP(B536,Projecten!A$4:W$2415,23,FALSE),"niet bekend")))</f>
        <v>523</v>
      </c>
      <c r="AF536" s="266">
        <f>IF(B536="","",(IFERROR(VLOOKUP(B536,Projecten!A$4:W$2415,12,FALSE),"niet bekend")))</f>
        <v>523</v>
      </c>
      <c r="AG536" s="360">
        <f t="shared" si="69"/>
        <v>0</v>
      </c>
    </row>
    <row r="537" spans="2:33" ht="12.75" customHeight="1" x14ac:dyDescent="0.2">
      <c r="B537" s="272">
        <v>2016026</v>
      </c>
      <c r="C537" s="609">
        <v>120564</v>
      </c>
      <c r="D537" s="272" t="s">
        <v>753</v>
      </c>
      <c r="E537" s="273" t="s">
        <v>647</v>
      </c>
      <c r="F537" s="424">
        <v>0</v>
      </c>
      <c r="G537" s="273">
        <v>1</v>
      </c>
      <c r="H537" s="273">
        <v>0</v>
      </c>
      <c r="I537" s="273">
        <v>0</v>
      </c>
      <c r="J537" s="322"/>
      <c r="K537" s="322"/>
      <c r="N537" s="254" t="s">
        <v>47</v>
      </c>
      <c r="O537" s="254" t="s">
        <v>47</v>
      </c>
      <c r="P537" s="254" t="s">
        <v>47</v>
      </c>
      <c r="R537" s="254" t="s">
        <v>47</v>
      </c>
      <c r="U537" s="245"/>
      <c r="W537" s="209" t="s">
        <v>652</v>
      </c>
      <c r="X537" s="652"/>
      <c r="Y537" s="248">
        <v>1.5</v>
      </c>
      <c r="Z537" s="202"/>
      <c r="AA537" s="202"/>
      <c r="AB537" s="499"/>
      <c r="AC537" s="209">
        <f>IF(B537="","",(IFERROR(VLOOKUP(B537,Projecten!A$4:W$2415,5,FALSE),"niet bekend")))</f>
        <v>1</v>
      </c>
      <c r="AD537" s="213">
        <f t="shared" si="68"/>
        <v>0</v>
      </c>
      <c r="AE537" s="266">
        <f>IF(B537="","",(IFERROR(VLOOKUP(B537,Projecten!A$4:W$2415,23,FALSE),"niet bekend")))</f>
        <v>3159.56</v>
      </c>
      <c r="AF537" s="266">
        <f>IF(B537="","",(IFERROR(VLOOKUP(B537,Projecten!A$4:W$2415,12,FALSE),"niet bekend")))</f>
        <v>3159.56</v>
      </c>
      <c r="AG537" s="360">
        <f t="shared" si="69"/>
        <v>3159.56</v>
      </c>
    </row>
    <row r="538" spans="2:33" ht="12.75" customHeight="1" x14ac:dyDescent="0.2">
      <c r="B538" s="272">
        <v>2016037</v>
      </c>
      <c r="C538" s="609">
        <v>120565</v>
      </c>
      <c r="D538" s="641" t="s">
        <v>754</v>
      </c>
      <c r="E538" s="273" t="s">
        <v>26</v>
      </c>
      <c r="F538" s="424">
        <v>0</v>
      </c>
      <c r="G538" s="273">
        <v>0</v>
      </c>
      <c r="H538" s="273">
        <v>0</v>
      </c>
      <c r="I538" s="389">
        <v>1</v>
      </c>
      <c r="J538" s="403"/>
      <c r="K538" s="403"/>
      <c r="L538" s="403"/>
      <c r="M538" s="403"/>
      <c r="N538" s="403" t="s">
        <v>47</v>
      </c>
      <c r="O538" s="403" t="s">
        <v>47</v>
      </c>
      <c r="P538" s="242" t="s">
        <v>47</v>
      </c>
      <c r="Q538" s="242"/>
      <c r="R538" s="242" t="s">
        <v>47</v>
      </c>
      <c r="S538" s="209"/>
      <c r="T538" s="476"/>
      <c r="U538" s="245"/>
      <c r="W538" s="209" t="s">
        <v>162</v>
      </c>
      <c r="X538" s="209"/>
      <c r="Y538" s="248">
        <v>1.5</v>
      </c>
      <c r="Z538" s="202"/>
      <c r="AA538" s="202"/>
      <c r="AB538" s="499"/>
      <c r="AC538" s="209">
        <f>IF(B538="","",(IFERROR(VLOOKUP(B538,Projecten!A$4:W$2415,5,FALSE),"niet bekend")))</f>
        <v>1</v>
      </c>
      <c r="AD538" s="213">
        <f t="shared" si="68"/>
        <v>0</v>
      </c>
      <c r="AE538" s="266">
        <f>IF(B538="","",(IFERROR(VLOOKUP(B538,Projecten!A$4:W$2415,23,FALSE),"niet bekend")))</f>
        <v>3434</v>
      </c>
      <c r="AF538" s="266">
        <f>IF(B538="","",(IFERROR(VLOOKUP(B538,Projecten!A$4:W$2415,12,FALSE),"niet bekend")))</f>
        <v>3434</v>
      </c>
      <c r="AG538" s="360">
        <f t="shared" si="69"/>
        <v>3434</v>
      </c>
    </row>
    <row r="539" spans="2:33" ht="12.75" customHeight="1" x14ac:dyDescent="0.2">
      <c r="B539" s="272">
        <v>2016026</v>
      </c>
      <c r="C539" s="609" t="s">
        <v>6839</v>
      </c>
      <c r="D539" s="272" t="s">
        <v>639</v>
      </c>
      <c r="E539" s="273" t="s">
        <v>647</v>
      </c>
      <c r="F539" s="424">
        <v>1</v>
      </c>
      <c r="G539" s="273">
        <v>8</v>
      </c>
      <c r="H539" s="273">
        <v>5</v>
      </c>
      <c r="I539" s="389">
        <v>3</v>
      </c>
      <c r="J539" s="403" t="s">
        <v>47</v>
      </c>
      <c r="K539" s="403" t="s">
        <v>47</v>
      </c>
      <c r="L539" s="403" t="s">
        <v>47</v>
      </c>
      <c r="M539" s="403" t="s">
        <v>189</v>
      </c>
      <c r="N539" s="403" t="s">
        <v>47</v>
      </c>
      <c r="O539" s="403" t="s">
        <v>47</v>
      </c>
      <c r="P539" s="242" t="s">
        <v>47</v>
      </c>
      <c r="Q539" s="242"/>
      <c r="R539" s="242" t="s">
        <v>47</v>
      </c>
      <c r="S539" s="209"/>
      <c r="T539" s="476"/>
      <c r="U539" s="245">
        <f>IF(V539&lt;=0,"",(((V539-'In Productie'!$E$1)/7)+0.6))</f>
        <v>-75.114285714285714</v>
      </c>
      <c r="V539" s="427">
        <v>42439</v>
      </c>
      <c r="W539" s="209" t="s">
        <v>652</v>
      </c>
      <c r="X539" s="608" t="s">
        <v>648</v>
      </c>
      <c r="Y539" s="248">
        <v>18</v>
      </c>
      <c r="Z539" s="202"/>
      <c r="AA539" s="202"/>
      <c r="AB539" s="499">
        <v>42405</v>
      </c>
      <c r="AC539" s="209">
        <f>IF(B539="","",(IFERROR(VLOOKUP(B539,Projecten!A$4:W$2415,5,FALSE),"niet bekend")))</f>
        <v>1</v>
      </c>
      <c r="AD539" s="213">
        <f t="shared" si="68"/>
        <v>3159.56</v>
      </c>
      <c r="AE539" s="266">
        <f>IF(B539="","",(IFERROR(VLOOKUP(B539,Projecten!A$4:W$2415,23,FALSE),"niet bekend")))</f>
        <v>3159.56</v>
      </c>
      <c r="AF539" s="266">
        <f>IF(B539="","",(IFERROR(VLOOKUP(B539,Projecten!A$4:W$2415,12,FALSE),"niet bekend")))</f>
        <v>3159.56</v>
      </c>
      <c r="AG539" s="360">
        <f t="shared" si="69"/>
        <v>0</v>
      </c>
    </row>
    <row r="540" spans="2:33" ht="12.75" customHeight="1" x14ac:dyDescent="0.2">
      <c r="B540" s="272">
        <v>2016056</v>
      </c>
      <c r="C540" s="609">
        <v>120510</v>
      </c>
      <c r="D540" s="272" t="s">
        <v>705</v>
      </c>
      <c r="E540" s="273" t="s">
        <v>26</v>
      </c>
      <c r="F540" s="424">
        <v>1</v>
      </c>
      <c r="G540" s="273">
        <f>F540*8</f>
        <v>8</v>
      </c>
      <c r="H540" s="273">
        <f>F540*5</f>
        <v>5</v>
      </c>
      <c r="I540" s="389">
        <f>F540*3</f>
        <v>3</v>
      </c>
      <c r="J540" s="403" t="s">
        <v>47</v>
      </c>
      <c r="K540" s="403" t="s">
        <v>189</v>
      </c>
      <c r="L540" s="403" t="s">
        <v>189</v>
      </c>
      <c r="M540" s="403" t="s">
        <v>189</v>
      </c>
      <c r="N540" s="403" t="s">
        <v>47</v>
      </c>
      <c r="O540" s="403" t="s">
        <v>47</v>
      </c>
      <c r="P540" s="242" t="s">
        <v>47</v>
      </c>
      <c r="Q540" s="242"/>
      <c r="R540" s="242" t="s">
        <v>47</v>
      </c>
      <c r="S540" s="209"/>
      <c r="T540" s="476"/>
      <c r="U540" s="245">
        <f>IF(V540&lt;=0,"",(((V540-'In Productie'!$E$1)/7)+0.6))</f>
        <v>-74.114285714285714</v>
      </c>
      <c r="V540" s="427">
        <v>42446</v>
      </c>
      <c r="W540" s="209" t="s">
        <v>310</v>
      </c>
      <c r="X540" s="682" t="s">
        <v>733</v>
      </c>
      <c r="Y540" s="248">
        <v>15</v>
      </c>
      <c r="Z540" s="202"/>
      <c r="AA540" s="202"/>
      <c r="AB540" s="499">
        <v>42419</v>
      </c>
      <c r="AC540" s="209">
        <f>IF(B540="","",(IFERROR(VLOOKUP(B540,Projecten!A$4:W$2415,5,FALSE),"niet bekend")))</f>
        <v>7</v>
      </c>
      <c r="AD540" s="213">
        <f t="shared" si="68"/>
        <v>2387</v>
      </c>
      <c r="AE540" s="266">
        <f>IF(B540="","",(IFERROR(VLOOKUP(B540,Projecten!A$4:W$2415,23,FALSE),"niet bekend")))</f>
        <v>16709</v>
      </c>
      <c r="AF540" s="266">
        <f>IF(B540="","",(IFERROR(VLOOKUP(B540,Projecten!A$4:W$2415,12,FALSE),"niet bekend")))</f>
        <v>16709</v>
      </c>
      <c r="AG540" s="360">
        <f t="shared" si="69"/>
        <v>14322</v>
      </c>
    </row>
    <row r="541" spans="2:33" ht="12.75" customHeight="1" x14ac:dyDescent="0.2">
      <c r="B541" s="272">
        <v>2016059</v>
      </c>
      <c r="C541" s="609">
        <v>120546</v>
      </c>
      <c r="D541" s="272" t="s">
        <v>915</v>
      </c>
      <c r="E541" s="273" t="s">
        <v>26</v>
      </c>
      <c r="F541" s="424">
        <v>5</v>
      </c>
      <c r="G541" s="273">
        <f>F541*10</f>
        <v>50</v>
      </c>
      <c r="H541" s="273">
        <f>F541*6</f>
        <v>30</v>
      </c>
      <c r="I541" s="389">
        <f>F541*2</f>
        <v>10</v>
      </c>
      <c r="J541" s="391" t="s">
        <v>47</v>
      </c>
      <c r="K541" s="391" t="s">
        <v>189</v>
      </c>
      <c r="L541" s="391" t="s">
        <v>189</v>
      </c>
      <c r="M541" s="391" t="s">
        <v>189</v>
      </c>
      <c r="N541" s="391" t="s">
        <v>47</v>
      </c>
      <c r="O541" s="391" t="s">
        <v>47</v>
      </c>
      <c r="P541" s="486" t="s">
        <v>47</v>
      </c>
      <c r="Q541" s="486"/>
      <c r="R541" s="486" t="s">
        <v>47</v>
      </c>
      <c r="S541" s="209"/>
      <c r="T541" s="476"/>
      <c r="U541" s="245">
        <f>IF(V541&lt;=0,"",(((V541-'In Productie'!$E$1)/7)+0.6))</f>
        <v>-73.400000000000006</v>
      </c>
      <c r="V541" s="427">
        <v>42451</v>
      </c>
      <c r="W541" s="209" t="s">
        <v>310</v>
      </c>
      <c r="X541" s="209" t="s">
        <v>714</v>
      </c>
      <c r="Y541" s="295">
        <v>79</v>
      </c>
      <c r="Z541" s="202"/>
      <c r="AA541" s="202"/>
      <c r="AB541" s="499">
        <v>42422</v>
      </c>
      <c r="AC541" s="209">
        <f>IF(B541="","",(IFERROR(VLOOKUP(B541,Projecten!A$4:W$2415,5,FALSE),"niet bekend")))</f>
        <v>10</v>
      </c>
      <c r="AD541" s="213">
        <f t="shared" si="68"/>
        <v>14415</v>
      </c>
      <c r="AE541" s="266">
        <f>IF(B541="","",(IFERROR(VLOOKUP(B541,Projecten!A$4:W$2415,23,FALSE),"niet bekend")))</f>
        <v>28830</v>
      </c>
      <c r="AF541" s="266">
        <f>IF(B541="","",(IFERROR(VLOOKUP(B541,Projecten!A$4:W$2415,12,FALSE),"niet bekend")))</f>
        <v>28830</v>
      </c>
      <c r="AG541" s="360">
        <f t="shared" si="69"/>
        <v>14415</v>
      </c>
    </row>
    <row r="542" spans="2:33" x14ac:dyDescent="0.2">
      <c r="B542" s="243">
        <v>2016059</v>
      </c>
      <c r="C542" s="480">
        <v>120570</v>
      </c>
      <c r="D542" s="243" t="s">
        <v>916</v>
      </c>
      <c r="E542" s="202" t="s">
        <v>26</v>
      </c>
      <c r="F542" s="254">
        <v>0</v>
      </c>
      <c r="G542" s="202">
        <v>2</v>
      </c>
      <c r="H542" s="202">
        <v>0</v>
      </c>
      <c r="I542" s="318">
        <v>0</v>
      </c>
      <c r="J542" s="322"/>
      <c r="K542" s="322"/>
      <c r="L542" s="322"/>
      <c r="M542" s="322"/>
      <c r="N542" s="322" t="s">
        <v>47</v>
      </c>
      <c r="O542" s="322" t="s">
        <v>47</v>
      </c>
      <c r="P542" s="254" t="s">
        <v>47</v>
      </c>
      <c r="R542" s="254" t="s">
        <v>47</v>
      </c>
      <c r="U542" s="254">
        <v>12</v>
      </c>
      <c r="V542" s="427">
        <v>42451</v>
      </c>
      <c r="W542" s="202" t="s">
        <v>310</v>
      </c>
      <c r="Y542" s="248">
        <v>1.5</v>
      </c>
      <c r="Z542" s="202"/>
      <c r="AA542" s="202"/>
      <c r="AB542" s="243"/>
      <c r="AC542" s="209">
        <f>IF(B542="","",(IFERROR(VLOOKUP(B542,Projecten!A$4:W$2415,5,FALSE),"niet bekend")))</f>
        <v>10</v>
      </c>
      <c r="AD542" s="213">
        <f t="shared" si="68"/>
        <v>0</v>
      </c>
      <c r="AE542" s="266">
        <f>IF(B542="","",(IFERROR(VLOOKUP(B542,Projecten!A$4:W$2415,23,FALSE),"niet bekend")))</f>
        <v>28830</v>
      </c>
      <c r="AF542" s="266">
        <f>IF(B542="","",(IFERROR(VLOOKUP(B542,Projecten!A$4:W$2415,12,FALSE),"niet bekend")))</f>
        <v>28830</v>
      </c>
      <c r="AG542" s="360">
        <f t="shared" si="69"/>
        <v>28830</v>
      </c>
    </row>
    <row r="543" spans="2:33" ht="12.75" customHeight="1" x14ac:dyDescent="0.2">
      <c r="B543" s="272">
        <v>2016059</v>
      </c>
      <c r="C543" s="609">
        <v>120547</v>
      </c>
      <c r="D543" s="272" t="s">
        <v>710</v>
      </c>
      <c r="E543" s="273" t="s">
        <v>26</v>
      </c>
      <c r="F543" s="424">
        <v>5</v>
      </c>
      <c r="G543" s="273">
        <f>F543*10</f>
        <v>50</v>
      </c>
      <c r="H543" s="273">
        <f>F543*6</f>
        <v>30</v>
      </c>
      <c r="I543" s="389">
        <f>F543*2</f>
        <v>10</v>
      </c>
      <c r="J543" s="391" t="s">
        <v>47</v>
      </c>
      <c r="K543" s="391" t="s">
        <v>189</v>
      </c>
      <c r="L543" s="391" t="s">
        <v>189</v>
      </c>
      <c r="M543" s="391" t="s">
        <v>189</v>
      </c>
      <c r="N543" s="391" t="s">
        <v>47</v>
      </c>
      <c r="O543" s="391" t="s">
        <v>47</v>
      </c>
      <c r="P543" s="486" t="s">
        <v>47</v>
      </c>
      <c r="Q543" s="486"/>
      <c r="R543" s="486" t="s">
        <v>47</v>
      </c>
      <c r="S543" s="209"/>
      <c r="T543" s="476"/>
      <c r="U543" s="245">
        <f>IF(V543&lt;=0,"",(((V543-'In Productie'!$E$1)/7)+0.6))</f>
        <v>-73.400000000000006</v>
      </c>
      <c r="V543" s="427">
        <v>42451</v>
      </c>
      <c r="W543" s="209" t="s">
        <v>310</v>
      </c>
      <c r="X543" s="209"/>
      <c r="Y543" s="295">
        <v>79</v>
      </c>
      <c r="Z543" s="202"/>
      <c r="AA543" s="202"/>
      <c r="AB543" s="499">
        <v>42422</v>
      </c>
      <c r="AC543" s="209">
        <f>IF(B543="","",(IFERROR(VLOOKUP(B543,Projecten!A$4:W$2415,5,FALSE),"niet bekend")))</f>
        <v>10</v>
      </c>
      <c r="AD543" s="213">
        <f t="shared" si="68"/>
        <v>14415</v>
      </c>
      <c r="AE543" s="266">
        <f>IF(B543="","",(IFERROR(VLOOKUP(B543,Projecten!A$4:W$2415,23,FALSE),"niet bekend")))</f>
        <v>28830</v>
      </c>
      <c r="AF543" s="266">
        <f>IF(B543="","",(IFERROR(VLOOKUP(B543,Projecten!A$4:W$2415,12,FALSE),"niet bekend")))</f>
        <v>28830</v>
      </c>
      <c r="AG543" s="360">
        <f t="shared" si="69"/>
        <v>14415</v>
      </c>
    </row>
    <row r="544" spans="2:33" ht="12.75" customHeight="1" x14ac:dyDescent="0.2">
      <c r="B544" s="272">
        <v>2016060</v>
      </c>
      <c r="C544" s="609">
        <v>120548</v>
      </c>
      <c r="D544" s="272">
        <v>568016</v>
      </c>
      <c r="E544" s="273" t="s">
        <v>26</v>
      </c>
      <c r="F544" s="424">
        <v>1</v>
      </c>
      <c r="G544" s="273">
        <v>8</v>
      </c>
      <c r="H544" s="273">
        <v>5</v>
      </c>
      <c r="I544" s="389">
        <v>3</v>
      </c>
      <c r="J544" s="391" t="s">
        <v>47</v>
      </c>
      <c r="K544" s="391" t="s">
        <v>189</v>
      </c>
      <c r="L544" s="391" t="s">
        <v>189</v>
      </c>
      <c r="M544" s="391" t="s">
        <v>189</v>
      </c>
      <c r="N544" s="391" t="s">
        <v>47</v>
      </c>
      <c r="O544" s="391" t="s">
        <v>47</v>
      </c>
      <c r="P544" s="486" t="s">
        <v>47</v>
      </c>
      <c r="Q544" s="486"/>
      <c r="R544" s="486" t="s">
        <v>47</v>
      </c>
      <c r="S544" s="209"/>
      <c r="T544" s="476"/>
      <c r="U544" s="245">
        <f>IF(V544&lt;=0,"",(((V544-'In Productie'!$E$1)/7)+0.6))</f>
        <v>-73.114285714285714</v>
      </c>
      <c r="V544" s="427">
        <v>42453</v>
      </c>
      <c r="W544" s="209" t="s">
        <v>162</v>
      </c>
      <c r="X544" s="209"/>
      <c r="Y544" s="248">
        <v>15</v>
      </c>
      <c r="Z544" s="202"/>
      <c r="AA544" s="202"/>
      <c r="AB544" s="499">
        <v>42423</v>
      </c>
      <c r="AC544" s="209">
        <f>IF(B544="","",(IFERROR(VLOOKUP(B544,Projecten!A$4:W$2415,5,FALSE),"niet bekend")))</f>
        <v>1</v>
      </c>
      <c r="AD544" s="213">
        <f t="shared" si="68"/>
        <v>2022</v>
      </c>
      <c r="AE544" s="266">
        <f>IF(B544="","",(IFERROR(VLOOKUP(B544,Projecten!A$4:W$2415,23,FALSE),"niet bekend")))</f>
        <v>2022</v>
      </c>
      <c r="AF544" s="266">
        <f>IF(B544="","",(IFERROR(VLOOKUP(B544,Projecten!A$4:W$2415,12,FALSE),"niet bekend")))</f>
        <v>2022</v>
      </c>
      <c r="AG544" s="360">
        <f t="shared" si="69"/>
        <v>0</v>
      </c>
    </row>
    <row r="545" spans="2:33" ht="12.75" customHeight="1" x14ac:dyDescent="0.2">
      <c r="B545" s="272">
        <v>2016065</v>
      </c>
      <c r="C545" s="609">
        <v>120548</v>
      </c>
      <c r="D545" s="272">
        <v>586716</v>
      </c>
      <c r="E545" s="273" t="s">
        <v>26</v>
      </c>
      <c r="F545" s="424">
        <v>1</v>
      </c>
      <c r="G545" s="273">
        <v>7</v>
      </c>
      <c r="H545" s="273">
        <v>5</v>
      </c>
      <c r="I545" s="389">
        <v>2</v>
      </c>
      <c r="J545" s="391" t="s">
        <v>47</v>
      </c>
      <c r="K545" s="391" t="s">
        <v>189</v>
      </c>
      <c r="L545" s="391" t="s">
        <v>189</v>
      </c>
      <c r="M545" s="391" t="s">
        <v>189</v>
      </c>
      <c r="N545" s="322" t="s">
        <v>47</v>
      </c>
      <c r="O545" s="322" t="s">
        <v>47</v>
      </c>
      <c r="P545" s="254" t="s">
        <v>47</v>
      </c>
      <c r="R545" s="254" t="s">
        <v>47</v>
      </c>
      <c r="U545" s="245">
        <f>IF(V545&lt;=0,"",(((V545-'In Productie'!$E$1)/7)+0.6))</f>
        <v>-73.114285714285714</v>
      </c>
      <c r="V545" s="427">
        <v>42453</v>
      </c>
      <c r="W545" s="209" t="s">
        <v>162</v>
      </c>
      <c r="Y545" s="248">
        <v>10</v>
      </c>
      <c r="Z545" s="202"/>
      <c r="AA545" s="202"/>
      <c r="AB545" s="499">
        <v>42424</v>
      </c>
      <c r="AC545" s="209">
        <f>IF(B545="","",(IFERROR(VLOOKUP(B545,Projecten!A$4:W$2415,5,FALSE),"niet bekend")))</f>
        <v>1</v>
      </c>
      <c r="AD545" s="213">
        <f t="shared" si="68"/>
        <v>1462</v>
      </c>
      <c r="AE545" s="266">
        <f>IF(B545="","",(IFERROR(VLOOKUP(B545,Projecten!A$4:W$2415,23,FALSE),"niet bekend")))</f>
        <v>1462</v>
      </c>
      <c r="AF545" s="266">
        <f>IF(B545="","",(IFERROR(VLOOKUP(B545,Projecten!A$4:W$2415,12,FALSE),"niet bekend")))</f>
        <v>1462</v>
      </c>
      <c r="AG545" s="360">
        <f t="shared" si="69"/>
        <v>0</v>
      </c>
    </row>
    <row r="546" spans="2:33" ht="12.75" customHeight="1" x14ac:dyDescent="0.2">
      <c r="B546" s="272">
        <v>2016066</v>
      </c>
      <c r="C546" s="609">
        <v>120548</v>
      </c>
      <c r="D546" s="272">
        <v>586916</v>
      </c>
      <c r="E546" s="273" t="s">
        <v>26</v>
      </c>
      <c r="F546" s="424">
        <v>1</v>
      </c>
      <c r="G546" s="273">
        <v>8</v>
      </c>
      <c r="H546" s="273">
        <v>5</v>
      </c>
      <c r="I546" s="389">
        <v>3</v>
      </c>
      <c r="J546" s="322" t="s">
        <v>47</v>
      </c>
      <c r="K546" s="322" t="s">
        <v>189</v>
      </c>
      <c r="L546" s="322" t="s">
        <v>189</v>
      </c>
      <c r="M546" s="322" t="s">
        <v>189</v>
      </c>
      <c r="N546" s="322" t="s">
        <v>47</v>
      </c>
      <c r="O546" s="322" t="s">
        <v>47</v>
      </c>
      <c r="P546" s="254" t="s">
        <v>47</v>
      </c>
      <c r="R546" s="254" t="s">
        <v>47</v>
      </c>
      <c r="U546" s="245">
        <f>IF(V546&lt;=0,"",(((V546-'In Productie'!$E$1)/7)+0.6))</f>
        <v>-73.114285714285714</v>
      </c>
      <c r="V546" s="427">
        <v>42453</v>
      </c>
      <c r="W546" s="209" t="s">
        <v>162</v>
      </c>
      <c r="Y546" s="248">
        <v>15</v>
      </c>
      <c r="Z546" s="202"/>
      <c r="AA546" s="202"/>
      <c r="AB546" s="499">
        <v>42424</v>
      </c>
      <c r="AC546" s="209">
        <f>IF(B546="","",(IFERROR(VLOOKUP(B546,Projecten!A$4:W$2415,5,FALSE),"niet bekend")))</f>
        <v>1</v>
      </c>
      <c r="AD546" s="213">
        <f t="shared" si="68"/>
        <v>2401</v>
      </c>
      <c r="AE546" s="266">
        <f>IF(B546="","",(IFERROR(VLOOKUP(B546,Projecten!A$4:W$2415,23,FALSE),"niet bekend")))</f>
        <v>2401</v>
      </c>
      <c r="AF546" s="266">
        <f>IF(B546="","",(IFERROR(VLOOKUP(B546,Projecten!A$4:W$2415,12,FALSE),"niet bekend")))</f>
        <v>2401</v>
      </c>
      <c r="AG546" s="360">
        <f t="shared" si="69"/>
        <v>0</v>
      </c>
    </row>
    <row r="547" spans="2:33" ht="12.75" customHeight="1" x14ac:dyDescent="0.2">
      <c r="B547" s="272">
        <v>2016070</v>
      </c>
      <c r="C547" s="609">
        <v>120560</v>
      </c>
      <c r="D547" s="272" t="s">
        <v>716</v>
      </c>
      <c r="E547" s="273" t="s">
        <v>469</v>
      </c>
      <c r="F547" s="424">
        <v>0</v>
      </c>
      <c r="G547" s="273">
        <v>1</v>
      </c>
      <c r="H547" s="273">
        <v>0</v>
      </c>
      <c r="I547" s="389">
        <v>2</v>
      </c>
      <c r="J547" s="322" t="s">
        <v>47</v>
      </c>
      <c r="K547" s="322" t="s">
        <v>189</v>
      </c>
      <c r="L547" s="322" t="s">
        <v>189</v>
      </c>
      <c r="M547" s="322" t="s">
        <v>189</v>
      </c>
      <c r="N547" s="322" t="s">
        <v>47</v>
      </c>
      <c r="O547" s="322" t="s">
        <v>47</v>
      </c>
      <c r="P547" s="254" t="s">
        <v>47</v>
      </c>
      <c r="R547" s="254" t="s">
        <v>47</v>
      </c>
      <c r="U547" s="245">
        <f>IF(V547&lt;=0,"",(((V547-'In Productie'!$E$1)/7)+0.6))</f>
        <v>-73.400000000000006</v>
      </c>
      <c r="V547" s="427">
        <v>42451</v>
      </c>
      <c r="W547" s="209" t="s">
        <v>717</v>
      </c>
      <c r="X547" s="202" t="s">
        <v>718</v>
      </c>
      <c r="Y547" s="248">
        <v>10</v>
      </c>
      <c r="Z547" s="202"/>
      <c r="AA547" s="202"/>
      <c r="AB547" s="499">
        <v>42425</v>
      </c>
      <c r="AC547" s="209">
        <f>IF(B547="","",(IFERROR(VLOOKUP(B547,Projecten!A$4:W$2415,5,FALSE),"niet bekend")))</f>
        <v>0</v>
      </c>
      <c r="AD547" s="213">
        <f>AF547</f>
        <v>1144.75</v>
      </c>
      <c r="AE547" s="266">
        <f>IF(B547="","",(IFERROR(VLOOKUP(B547,Projecten!A$4:W$2415,23,FALSE),"niet bekend")))</f>
        <v>1144.75</v>
      </c>
      <c r="AF547" s="266">
        <f>IF(B547="","",(IFERROR(VLOOKUP(B547,Projecten!A$4:W$2415,12,FALSE),"niet bekend")))</f>
        <v>1144.75</v>
      </c>
      <c r="AG547" s="360">
        <f t="shared" si="69"/>
        <v>0</v>
      </c>
    </row>
    <row r="548" spans="2:33" ht="12.75" customHeight="1" x14ac:dyDescent="0.2">
      <c r="B548" s="272">
        <v>2016067</v>
      </c>
      <c r="C548" s="609">
        <v>120558</v>
      </c>
      <c r="D548" s="272" t="s">
        <v>727</v>
      </c>
      <c r="E548" s="273" t="s">
        <v>26</v>
      </c>
      <c r="F548" s="424">
        <v>1</v>
      </c>
      <c r="G548" s="273">
        <v>6</v>
      </c>
      <c r="H548" s="273">
        <v>5</v>
      </c>
      <c r="I548" s="389">
        <v>2</v>
      </c>
      <c r="J548" s="322" t="s">
        <v>47</v>
      </c>
      <c r="K548" s="322" t="s">
        <v>189</v>
      </c>
      <c r="L548" s="322" t="s">
        <v>189</v>
      </c>
      <c r="M548" s="322" t="s">
        <v>47</v>
      </c>
      <c r="N548" s="322" t="s">
        <v>47</v>
      </c>
      <c r="O548" s="322" t="s">
        <v>47</v>
      </c>
      <c r="P548" s="254" t="s">
        <v>47</v>
      </c>
      <c r="R548" s="254" t="s">
        <v>47</v>
      </c>
      <c r="U548" s="245">
        <f>IF(V548&lt;=0,"",(((V548-'In Productie'!$E$1)/7)+0.6))</f>
        <v>-73.114285714285714</v>
      </c>
      <c r="V548" s="427">
        <v>42453</v>
      </c>
      <c r="W548" s="209" t="s">
        <v>162</v>
      </c>
      <c r="Y548" s="248">
        <v>10</v>
      </c>
      <c r="Z548" s="202"/>
      <c r="AA548" s="202"/>
      <c r="AB548" s="499">
        <v>42424</v>
      </c>
      <c r="AC548" s="209">
        <f>IF(B548="","",(IFERROR(VLOOKUP(B548,Projecten!A$4:W$2415,5,FALSE),"niet bekend")))</f>
        <v>1</v>
      </c>
      <c r="AD548" s="213">
        <f>IF(AC548="","",(F548/AC548*AF548))</f>
        <v>1880</v>
      </c>
      <c r="AE548" s="266">
        <f>IF(B548="","",(IFERROR(VLOOKUP(B548,Projecten!A$4:W$2415,23,FALSE),"niet bekend")))</f>
        <v>1880</v>
      </c>
      <c r="AF548" s="266">
        <f>IF(B548="","",(IFERROR(VLOOKUP(B548,Projecten!A$4:W$2415,12,FALSE),"niet bekend")))</f>
        <v>1880</v>
      </c>
      <c r="AG548" s="360">
        <f t="shared" si="69"/>
        <v>0</v>
      </c>
    </row>
    <row r="549" spans="2:33" ht="12.75" customHeight="1" x14ac:dyDescent="0.2">
      <c r="B549" s="272">
        <v>2016061</v>
      </c>
      <c r="C549" s="609">
        <v>120548</v>
      </c>
      <c r="D549" s="272">
        <v>527116</v>
      </c>
      <c r="E549" s="273" t="s">
        <v>26</v>
      </c>
      <c r="F549" s="424">
        <v>1</v>
      </c>
      <c r="G549" s="273">
        <v>8</v>
      </c>
      <c r="H549" s="273">
        <v>5</v>
      </c>
      <c r="I549" s="389">
        <v>3</v>
      </c>
      <c r="J549" s="322" t="s">
        <v>47</v>
      </c>
      <c r="K549" s="322" t="s">
        <v>47</v>
      </c>
      <c r="L549" s="322" t="s">
        <v>189</v>
      </c>
      <c r="M549" s="322" t="s">
        <v>189</v>
      </c>
      <c r="N549" s="322" t="s">
        <v>47</v>
      </c>
      <c r="O549" s="322" t="s">
        <v>47</v>
      </c>
      <c r="P549" s="254" t="s">
        <v>47</v>
      </c>
      <c r="R549" s="254" t="s">
        <v>47</v>
      </c>
      <c r="S549" s="209"/>
      <c r="T549" s="476"/>
      <c r="U549" s="245">
        <f>IF(V549&lt;=0,"",(((V549-'In Productie'!$E$1)/7)+0.6))</f>
        <v>-73.114285714285714</v>
      </c>
      <c r="V549" s="427">
        <v>42453</v>
      </c>
      <c r="W549" s="209" t="s">
        <v>162</v>
      </c>
      <c r="X549" s="209"/>
      <c r="Y549" s="248">
        <v>14</v>
      </c>
      <c r="Z549" s="477"/>
      <c r="AA549" s="478"/>
      <c r="AB549" s="499">
        <v>42423</v>
      </c>
      <c r="AC549" s="209">
        <f>IF(B549="","",(IFERROR(VLOOKUP(B549,Projecten!A$4:W$2415,5,FALSE),"niet bekend")))</f>
        <v>1</v>
      </c>
      <c r="AD549" s="213">
        <f>IF(AC549="","",(F549/AC549*AF549))</f>
        <v>2627</v>
      </c>
      <c r="AE549" s="266">
        <f>IF(B549="","",(IFERROR(VLOOKUP(B549,Projecten!A$4:W$2415,23,FALSE),"niet bekend")))</f>
        <v>2627</v>
      </c>
      <c r="AF549" s="266">
        <f>IF(B549="","",(IFERROR(VLOOKUP(B549,Projecten!A$4:W$2415,12,FALSE),"niet bekend")))</f>
        <v>2627</v>
      </c>
      <c r="AG549" s="360">
        <f t="shared" si="69"/>
        <v>0</v>
      </c>
    </row>
    <row r="550" spans="2:33" ht="12.75" customHeight="1" x14ac:dyDescent="0.2">
      <c r="B550" s="272">
        <v>2016064</v>
      </c>
      <c r="C550" s="609">
        <v>120548</v>
      </c>
      <c r="D550" s="272">
        <v>586616</v>
      </c>
      <c r="E550" s="273" t="s">
        <v>26</v>
      </c>
      <c r="F550" s="424">
        <v>1</v>
      </c>
      <c r="G550" s="273">
        <v>7</v>
      </c>
      <c r="H550" s="273">
        <v>5</v>
      </c>
      <c r="I550" s="389">
        <v>2</v>
      </c>
      <c r="J550" s="391" t="s">
        <v>47</v>
      </c>
      <c r="K550" s="391" t="s">
        <v>189</v>
      </c>
      <c r="L550" s="391" t="s">
        <v>189</v>
      </c>
      <c r="M550" s="391" t="s">
        <v>189</v>
      </c>
      <c r="N550" s="403" t="s">
        <v>47</v>
      </c>
      <c r="O550" s="403" t="s">
        <v>47</v>
      </c>
      <c r="P550" s="242" t="s">
        <v>47</v>
      </c>
      <c r="Q550" s="242"/>
      <c r="R550" s="242" t="s">
        <v>47</v>
      </c>
      <c r="S550" s="209"/>
      <c r="T550" s="476"/>
      <c r="U550" s="245">
        <f>IF(V550&lt;=0,"",(((V550-'In Productie'!$E$1)/7)+0.6))</f>
        <v>-73.114285714285714</v>
      </c>
      <c r="V550" s="427">
        <v>42453</v>
      </c>
      <c r="W550" s="209" t="s">
        <v>162</v>
      </c>
      <c r="X550" s="209"/>
      <c r="Y550" s="248">
        <v>10</v>
      </c>
      <c r="Z550" s="202"/>
      <c r="AA550" s="202"/>
      <c r="AB550" s="499">
        <v>42424</v>
      </c>
      <c r="AC550" s="209">
        <f>IF(B550="","",(IFERROR(VLOOKUP(B550,Projecten!A$4:W$2415,5,FALSE),"niet bekend")))</f>
        <v>1</v>
      </c>
      <c r="AD550" s="213">
        <f>IF(AC550="","",(F550/AC550*AF550))</f>
        <v>1462</v>
      </c>
      <c r="AE550" s="266">
        <f>IF(B550="","",(IFERROR(VLOOKUP(B550,Projecten!A$4:W$2415,23,FALSE),"niet bekend")))</f>
        <v>1462</v>
      </c>
      <c r="AF550" s="266">
        <f>IF(B550="","",(IFERROR(VLOOKUP(B550,Projecten!A$4:W$2415,12,FALSE),"niet bekend")))</f>
        <v>1462</v>
      </c>
      <c r="AG550" s="360">
        <f t="shared" si="69"/>
        <v>0</v>
      </c>
    </row>
    <row r="551" spans="2:33" ht="12.75" customHeight="1" x14ac:dyDescent="0.2">
      <c r="B551" s="272">
        <v>2016076</v>
      </c>
      <c r="C551" s="609">
        <v>120561</v>
      </c>
      <c r="D551" s="272" t="s">
        <v>740</v>
      </c>
      <c r="E551" s="273" t="s">
        <v>26</v>
      </c>
      <c r="F551" s="424">
        <v>3</v>
      </c>
      <c r="G551" s="273">
        <f>F551*8</f>
        <v>24</v>
      </c>
      <c r="H551" s="273">
        <f>F551*5</f>
        <v>15</v>
      </c>
      <c r="I551" s="389">
        <f>F551*3</f>
        <v>9</v>
      </c>
      <c r="J551" s="322" t="s">
        <v>47</v>
      </c>
      <c r="K551" s="322" t="s">
        <v>189</v>
      </c>
      <c r="L551" s="322" t="s">
        <v>189</v>
      </c>
      <c r="M551" s="322" t="s">
        <v>189</v>
      </c>
      <c r="N551" s="322" t="s">
        <v>47</v>
      </c>
      <c r="O551" s="322" t="s">
        <v>47</v>
      </c>
      <c r="P551" s="254" t="s">
        <v>47</v>
      </c>
      <c r="R551" s="254" t="s">
        <v>47</v>
      </c>
      <c r="S551" s="209"/>
      <c r="T551" s="476"/>
      <c r="U551" s="245">
        <f>IF(V551&lt;=0,"",(((V551-'In Productie'!$E$1)/7)+0.6))</f>
        <v>-72.114285714285714</v>
      </c>
      <c r="V551" s="427">
        <v>42460</v>
      </c>
      <c r="W551" s="209" t="s">
        <v>164</v>
      </c>
      <c r="X551" s="209" t="s">
        <v>751</v>
      </c>
      <c r="Y551" s="248">
        <f>F551*14</f>
        <v>42</v>
      </c>
      <c r="Z551" s="477"/>
      <c r="AA551" s="478"/>
      <c r="AB551" s="499">
        <v>42431</v>
      </c>
      <c r="AC551" s="209">
        <f>IF(B551="","",(IFERROR(VLOOKUP(B551,Projecten!A$4:W$2415,5,FALSE),"niet bekend")))</f>
        <v>10</v>
      </c>
      <c r="AD551" s="213">
        <f>IF(AC551="","",(F551/AC551*AF551))</f>
        <v>6426</v>
      </c>
      <c r="AE551" s="266">
        <f>IF(B551="","",(IFERROR(VLOOKUP(B551,Projecten!A$4:W$2415,23,FALSE),"niet bekend")))</f>
        <v>21420</v>
      </c>
      <c r="AF551" s="266">
        <f>IF(B551="","",(IFERROR(VLOOKUP(B551,Projecten!A$4:W$2415,12,FALSE),"niet bekend")))</f>
        <v>21420</v>
      </c>
      <c r="AG551" s="360">
        <f t="shared" si="69"/>
        <v>14994</v>
      </c>
    </row>
    <row r="552" spans="2:33" s="312" customFormat="1" ht="12.75" customHeight="1" x14ac:dyDescent="0.2">
      <c r="B552" s="299"/>
      <c r="C552" s="406"/>
      <c r="D552" s="300"/>
      <c r="E552" s="300"/>
      <c r="F552" s="302"/>
      <c r="G552" s="300"/>
      <c r="H552" s="300"/>
      <c r="I552" s="300"/>
      <c r="J552" s="302"/>
      <c r="K552" s="302"/>
      <c r="L552" s="302"/>
      <c r="M552" s="302"/>
      <c r="N552" s="302"/>
      <c r="O552" s="302"/>
      <c r="P552" s="302"/>
      <c r="Q552" s="302"/>
      <c r="R552" s="302"/>
      <c r="S552" s="407"/>
      <c r="T552" s="407"/>
      <c r="U552" s="306"/>
      <c r="V552" s="305"/>
      <c r="W552" s="307"/>
      <c r="X552" s="307"/>
      <c r="Y552" s="307"/>
      <c r="Z552" s="298"/>
      <c r="AA552" s="308"/>
      <c r="AB552" s="410"/>
      <c r="AD552" s="311"/>
      <c r="AE552" s="311"/>
      <c r="AF552" s="311"/>
      <c r="AG552" s="412"/>
    </row>
    <row r="553" spans="2:33" s="236" customFormat="1" ht="12.75" customHeight="1" x14ac:dyDescent="0.2">
      <c r="B553" s="372"/>
      <c r="C553" s="373"/>
      <c r="D553" s="374">
        <f>SUM(G553:I553)</f>
        <v>252</v>
      </c>
      <c r="E553" s="375"/>
      <c r="F553" s="376">
        <f>SUM(F554:F566)</f>
        <v>15</v>
      </c>
      <c r="G553" s="375">
        <f>SUM(G554:G566)</f>
        <v>124</v>
      </c>
      <c r="H553" s="375">
        <f>SUM(H554:H566)</f>
        <v>79</v>
      </c>
      <c r="I553" s="375">
        <f>SUM(I554:I566)</f>
        <v>49</v>
      </c>
      <c r="J553" s="376"/>
      <c r="K553" s="376"/>
      <c r="L553" s="376"/>
      <c r="M553" s="376"/>
      <c r="N553" s="376"/>
      <c r="O553" s="376"/>
      <c r="P553" s="376"/>
      <c r="Q553" s="376"/>
      <c r="R553" s="376"/>
      <c r="S553" s="377">
        <v>12</v>
      </c>
      <c r="T553" s="377"/>
      <c r="U553" s="639"/>
      <c r="V553" s="378"/>
      <c r="W553" s="380"/>
      <c r="X553" s="380">
        <f>SUM(Y553:Y566)</f>
        <v>288</v>
      </c>
      <c r="Y553" s="231"/>
      <c r="Z553" s="463">
        <v>305</v>
      </c>
      <c r="AA553" s="232">
        <f>X553-Z553</f>
        <v>-17</v>
      </c>
      <c r="AB553" s="221"/>
      <c r="AC553" s="236" t="str">
        <f>IF(B553="","",(IFERROR(VLOOKUP(B553,Projecten!A$4:W$2415,5,FALSE),"niet bekend")))</f>
        <v/>
      </c>
      <c r="AD553" s="235">
        <f>SUM(AD554:AD566)</f>
        <v>34281.49</v>
      </c>
      <c r="AE553" s="235" t="str">
        <f>IF(B553="","",(IFERROR(VLOOKUP(B553,Projecten!A$4:W$2415,23,FALSE),"niet bekend")))</f>
        <v/>
      </c>
      <c r="AF553" s="235" t="str">
        <f>IF(B553="","",(IFERROR(VLOOKUP(B553,Projecten!A$4:W$2415,12,FALSE),"niet bekend")))</f>
        <v/>
      </c>
      <c r="AG553" s="384"/>
    </row>
    <row r="554" spans="2:33" ht="12.75" customHeight="1" x14ac:dyDescent="0.2">
      <c r="B554" s="209"/>
      <c r="C554" s="492"/>
      <c r="D554" s="259" t="s">
        <v>697</v>
      </c>
      <c r="E554" s="209"/>
      <c r="G554" s="209"/>
      <c r="H554" s="209"/>
      <c r="I554" s="209"/>
      <c r="J554" s="209"/>
      <c r="K554" s="209"/>
      <c r="L554" s="209"/>
      <c r="M554" s="209"/>
      <c r="N554" s="209"/>
      <c r="O554" s="209"/>
      <c r="P554" s="209"/>
      <c r="Q554" s="209"/>
      <c r="S554" s="209"/>
      <c r="T554" s="476"/>
      <c r="V554" s="209"/>
      <c r="W554" s="209"/>
      <c r="X554" s="209"/>
      <c r="Y554" s="683">
        <v>60</v>
      </c>
      <c r="Z554" s="202"/>
      <c r="AA554" s="202"/>
      <c r="AB554" s="243"/>
      <c r="AC554" s="209" t="str">
        <f>IF(B554="","",(IFERROR(VLOOKUP(B554,Projecten!A$4:W$2415,5,FALSE),"niet bekend")))</f>
        <v/>
      </c>
      <c r="AD554" s="213" t="str">
        <f t="shared" ref="AD554:AD565" si="70">IF(AC554="","",(F554/AC554*AF554))</f>
        <v/>
      </c>
      <c r="AE554" s="266" t="str">
        <f>IF(B554="","",(IFERROR(VLOOKUP(B554,Projecten!A$4:W$2415,23,FALSE),"niet bekend")))</f>
        <v/>
      </c>
      <c r="AF554" s="266" t="str">
        <f>IF(B554="","",(IFERROR(VLOOKUP(B554,Projecten!A$4:W$2415,12,FALSE),"niet bekend")))</f>
        <v/>
      </c>
      <c r="AG554" s="360" t="str">
        <f t="shared" ref="AG554:AG565" si="71">IF(AD554="","",(AF554-AD554))</f>
        <v/>
      </c>
    </row>
    <row r="555" spans="2:33" ht="12.75" customHeight="1" x14ac:dyDescent="0.2">
      <c r="B555" s="209"/>
      <c r="C555" s="492"/>
      <c r="D555" s="259" t="s">
        <v>780</v>
      </c>
      <c r="E555" s="209"/>
      <c r="G555" s="209"/>
      <c r="H555" s="209"/>
      <c r="I555" s="209"/>
      <c r="J555" s="209"/>
      <c r="K555" s="209"/>
      <c r="L555" s="209"/>
      <c r="M555" s="209"/>
      <c r="N555" s="209"/>
      <c r="O555" s="209"/>
      <c r="P555" s="209"/>
      <c r="Q555" s="209"/>
      <c r="S555" s="209"/>
      <c r="T555" s="476"/>
      <c r="V555" s="209"/>
      <c r="W555" s="209"/>
      <c r="X555" s="209"/>
      <c r="Y555" s="683">
        <v>3</v>
      </c>
      <c r="Z555" s="202"/>
      <c r="AA555" s="202"/>
      <c r="AB555" s="243"/>
      <c r="AC555" s="209" t="str">
        <f>IF(B555="","",(IFERROR(VLOOKUP(B555,Projecten!A$4:W$2415,5,FALSE),"niet bekend")))</f>
        <v/>
      </c>
      <c r="AD555" s="213" t="str">
        <f t="shared" si="70"/>
        <v/>
      </c>
      <c r="AE555" s="266" t="str">
        <f>IF(B555="","",(IFERROR(VLOOKUP(B555,Projecten!A$4:W$2415,23,FALSE),"niet bekend")))</f>
        <v/>
      </c>
      <c r="AF555" s="266" t="str">
        <f>IF(B555="","",(IFERROR(VLOOKUP(B555,Projecten!A$4:W$2415,12,FALSE),"niet bekend")))</f>
        <v/>
      </c>
      <c r="AG555" s="360" t="str">
        <f t="shared" si="71"/>
        <v/>
      </c>
    </row>
    <row r="556" spans="2:33" ht="12.75" customHeight="1" x14ac:dyDescent="0.2">
      <c r="B556" s="272" t="s">
        <v>775</v>
      </c>
      <c r="C556" s="422">
        <v>120576</v>
      </c>
      <c r="D556" s="684" t="s">
        <v>776</v>
      </c>
      <c r="E556" s="273" t="s">
        <v>26</v>
      </c>
      <c r="F556" s="424">
        <v>1</v>
      </c>
      <c r="G556" s="273">
        <v>4</v>
      </c>
      <c r="H556" s="273">
        <v>0</v>
      </c>
      <c r="I556" s="273">
        <v>5</v>
      </c>
      <c r="J556" s="391" t="s">
        <v>189</v>
      </c>
      <c r="K556" s="486" t="s">
        <v>189</v>
      </c>
      <c r="L556" s="486" t="s">
        <v>189</v>
      </c>
      <c r="M556" s="486" t="s">
        <v>189</v>
      </c>
      <c r="N556" s="486" t="s">
        <v>47</v>
      </c>
      <c r="O556" s="486" t="s">
        <v>47</v>
      </c>
      <c r="P556" s="486" t="s">
        <v>47</v>
      </c>
      <c r="Q556" s="486"/>
      <c r="R556" s="486" t="s">
        <v>47</v>
      </c>
      <c r="S556" s="209"/>
      <c r="T556" s="476"/>
      <c r="U556" s="245">
        <f>IF(V556&lt;=0,"",(((V556-'In Productie'!$E$1)/7)+0.6))</f>
        <v>-73.257142857142867</v>
      </c>
      <c r="V556" s="427">
        <v>42452</v>
      </c>
      <c r="W556" s="209" t="s">
        <v>162</v>
      </c>
      <c r="X556" s="209"/>
      <c r="Y556" s="295">
        <v>16</v>
      </c>
      <c r="Z556" s="202"/>
      <c r="AA556" s="202"/>
      <c r="AB556" s="499">
        <v>42447</v>
      </c>
      <c r="AC556" s="209">
        <f>IF(B556="","",(IFERROR(VLOOKUP(B556,Projecten!A$4:W$2415,5,FALSE),"niet bekend")))</f>
        <v>1</v>
      </c>
      <c r="AD556" s="213">
        <f t="shared" si="70"/>
        <v>2250</v>
      </c>
      <c r="AE556" s="266">
        <f>IF(B556="","",(IFERROR(VLOOKUP(B556,Projecten!A$4:W$2415,23,FALSE),"niet bekend")))</f>
        <v>2250</v>
      </c>
      <c r="AF556" s="266">
        <f>IF(B556="","",(IFERROR(VLOOKUP(B556,Projecten!A$4:W$2415,12,FALSE),"niet bekend")))</f>
        <v>2250</v>
      </c>
      <c r="AG556" s="360">
        <f t="shared" si="71"/>
        <v>0</v>
      </c>
    </row>
    <row r="557" spans="2:33" ht="12.75" customHeight="1" x14ac:dyDescent="0.2">
      <c r="B557" s="272">
        <v>2016026</v>
      </c>
      <c r="C557" s="609">
        <v>120568</v>
      </c>
      <c r="D557" s="272" t="s">
        <v>639</v>
      </c>
      <c r="E557" s="273" t="s">
        <v>640</v>
      </c>
      <c r="F557" s="424">
        <v>0</v>
      </c>
      <c r="G557" s="273">
        <v>1</v>
      </c>
      <c r="H557" s="273">
        <v>1</v>
      </c>
      <c r="I557" s="389">
        <v>0</v>
      </c>
      <c r="J557" s="322" t="s">
        <v>47</v>
      </c>
      <c r="K557" s="322" t="s">
        <v>189</v>
      </c>
      <c r="L557" s="322" t="s">
        <v>189</v>
      </c>
      <c r="M557" s="322" t="s">
        <v>189</v>
      </c>
      <c r="N557" s="322" t="s">
        <v>47</v>
      </c>
      <c r="O557" s="322" t="s">
        <v>47</v>
      </c>
      <c r="P557" s="322" t="s">
        <v>47</v>
      </c>
      <c r="Q557" s="322"/>
      <c r="R557" s="254" t="s">
        <v>47</v>
      </c>
      <c r="U557" s="245">
        <f>IF(V557&lt;=0,"",(((V557-'In Productie'!$E$1)/7)+0.6))</f>
        <v>-73.257142857142867</v>
      </c>
      <c r="V557" s="427">
        <v>42452</v>
      </c>
      <c r="W557" s="209" t="s">
        <v>652</v>
      </c>
      <c r="X557" s="652" t="s">
        <v>757</v>
      </c>
      <c r="Y557" s="248">
        <v>2</v>
      </c>
      <c r="Z557" s="202"/>
      <c r="AA557" s="202"/>
      <c r="AB557" s="499"/>
      <c r="AC557" s="209">
        <f>IF(B557="","",(IFERROR(VLOOKUP(B557,Projecten!A$4:W$2415,5,FALSE),"niet bekend")))</f>
        <v>1</v>
      </c>
      <c r="AD557" s="213">
        <f t="shared" si="70"/>
        <v>0</v>
      </c>
      <c r="AE557" s="266">
        <f>IF(B557="","",(IFERROR(VLOOKUP(B557,Projecten!A$4:W$2415,23,FALSE),"niet bekend")))</f>
        <v>3159.56</v>
      </c>
      <c r="AF557" s="266">
        <f>IF(B557="","",(IFERROR(VLOOKUP(B557,Projecten!A$4:W$2415,12,FALSE),"niet bekend")))</f>
        <v>3159.56</v>
      </c>
      <c r="AG557" s="360">
        <f t="shared" si="71"/>
        <v>3159.56</v>
      </c>
    </row>
    <row r="558" spans="2:33" ht="12.75" customHeight="1" x14ac:dyDescent="0.2">
      <c r="B558" s="496">
        <v>2016055</v>
      </c>
      <c r="C558" s="609">
        <v>120516</v>
      </c>
      <c r="D558" s="272" t="s">
        <v>688</v>
      </c>
      <c r="E558" s="273" t="s">
        <v>469</v>
      </c>
      <c r="F558" s="424">
        <v>1</v>
      </c>
      <c r="G558" s="273">
        <v>8</v>
      </c>
      <c r="H558" s="273">
        <v>6</v>
      </c>
      <c r="I558" s="389">
        <v>3</v>
      </c>
      <c r="J558" s="391" t="s">
        <v>47</v>
      </c>
      <c r="K558" s="322" t="s">
        <v>47</v>
      </c>
      <c r="L558" s="322" t="s">
        <v>189</v>
      </c>
      <c r="M558" s="322" t="s">
        <v>47</v>
      </c>
      <c r="N558" s="322" t="s">
        <v>47</v>
      </c>
      <c r="O558" s="322" t="s">
        <v>47</v>
      </c>
      <c r="P558" s="322" t="s">
        <v>47</v>
      </c>
      <c r="Q558" s="322"/>
      <c r="R558" s="254" t="s">
        <v>47</v>
      </c>
      <c r="S558" s="209"/>
      <c r="T558" s="476"/>
      <c r="U558" s="245">
        <f>IF(V558&lt;=0,"",(((V558-'In Productie'!$E$1)/7)+0.6))</f>
        <v>-73.400000000000006</v>
      </c>
      <c r="V558" s="427">
        <v>42451</v>
      </c>
      <c r="W558" s="209" t="s">
        <v>498</v>
      </c>
      <c r="X558" s="209" t="s">
        <v>707</v>
      </c>
      <c r="Y558" s="248">
        <v>19</v>
      </c>
      <c r="Z558" s="477"/>
      <c r="AA558" s="478"/>
      <c r="AB558" s="499">
        <v>42417</v>
      </c>
      <c r="AC558" s="209">
        <f>IF(B558="","",(IFERROR(VLOOKUP(B558,Projecten!A$4:W$2415,5,FALSE),"niet bekend")))</f>
        <v>1</v>
      </c>
      <c r="AD558" s="213">
        <f t="shared" si="70"/>
        <v>2773.49</v>
      </c>
      <c r="AE558" s="266">
        <f>IF(B558="","",(IFERROR(VLOOKUP(B558,Projecten!A$4:W$2415,23,FALSE),"niet bekend")))</f>
        <v>2773.49</v>
      </c>
      <c r="AF558" s="266">
        <f>IF(B558="","",(IFERROR(VLOOKUP(B558,Projecten!A$4:W$2415,12,FALSE),"niet bekend")))</f>
        <v>2773.49</v>
      </c>
      <c r="AG558" s="360">
        <f t="shared" si="71"/>
        <v>0</v>
      </c>
    </row>
    <row r="559" spans="2:33" ht="12.75" customHeight="1" x14ac:dyDescent="0.2">
      <c r="B559" s="320">
        <v>2016068</v>
      </c>
      <c r="C559" s="480">
        <v>120573</v>
      </c>
      <c r="D559" s="685" t="s">
        <v>715</v>
      </c>
      <c r="E559" s="484" t="s">
        <v>26</v>
      </c>
      <c r="F559" s="486">
        <v>1</v>
      </c>
      <c r="G559" s="498">
        <v>6</v>
      </c>
      <c r="H559" s="498">
        <v>6</v>
      </c>
      <c r="I559" s="616">
        <v>0</v>
      </c>
      <c r="J559" s="391" t="s">
        <v>47</v>
      </c>
      <c r="K559" s="391" t="s">
        <v>189</v>
      </c>
      <c r="L559" s="391" t="s">
        <v>189</v>
      </c>
      <c r="M559" s="391" t="s">
        <v>47</v>
      </c>
      <c r="N559" s="391" t="s">
        <v>47</v>
      </c>
      <c r="O559" s="391" t="s">
        <v>47</v>
      </c>
      <c r="P559" s="391" t="s">
        <v>47</v>
      </c>
      <c r="Q559" s="391"/>
      <c r="R559" s="486" t="s">
        <v>47</v>
      </c>
      <c r="S559" s="209"/>
      <c r="T559" s="476"/>
      <c r="U559" s="245">
        <f>IF(V559&lt;=0,"",(((V559-'In Productie'!$E$1)/7)+0.6))</f>
        <v>-72.114285714285714</v>
      </c>
      <c r="V559" s="427">
        <v>42460</v>
      </c>
      <c r="W559" s="209" t="s">
        <v>162</v>
      </c>
      <c r="X559" s="209"/>
      <c r="Y559" s="248">
        <v>7</v>
      </c>
      <c r="Z559" s="202"/>
      <c r="AA559" s="202"/>
      <c r="AB559" s="499">
        <v>42425</v>
      </c>
      <c r="AC559" s="209">
        <f>IF(B559="","",(IFERROR(VLOOKUP(B559,Projecten!A$4:W$2415,5,FALSE),"niet bekend")))</f>
        <v>1</v>
      </c>
      <c r="AD559" s="213">
        <f t="shared" si="70"/>
        <v>1006</v>
      </c>
      <c r="AE559" s="266">
        <f>IF(B559="","",(IFERROR(VLOOKUP(B559,Projecten!A$4:W$2415,23,FALSE),"niet bekend")))</f>
        <v>1006</v>
      </c>
      <c r="AF559" s="266">
        <f>IF(B559="","",(IFERROR(VLOOKUP(B559,Projecten!A$4:W$2415,12,FALSE),"niet bekend")))</f>
        <v>1006</v>
      </c>
      <c r="AG559" s="360">
        <f t="shared" si="71"/>
        <v>0</v>
      </c>
    </row>
    <row r="560" spans="2:33" ht="12.75" customHeight="1" x14ac:dyDescent="0.2">
      <c r="B560" s="496">
        <v>2016069</v>
      </c>
      <c r="C560" s="609">
        <v>120575</v>
      </c>
      <c r="D560" s="272">
        <v>575116</v>
      </c>
      <c r="E560" s="273" t="s">
        <v>26</v>
      </c>
      <c r="F560" s="424">
        <v>1</v>
      </c>
      <c r="G560" s="273">
        <v>13</v>
      </c>
      <c r="H560" s="273">
        <v>7</v>
      </c>
      <c r="I560" s="389">
        <v>3</v>
      </c>
      <c r="J560" s="322" t="s">
        <v>47</v>
      </c>
      <c r="K560" s="322" t="s">
        <v>189</v>
      </c>
      <c r="L560" s="322" t="s">
        <v>189</v>
      </c>
      <c r="M560" s="322" t="s">
        <v>189</v>
      </c>
      <c r="N560" s="322" t="s">
        <v>47</v>
      </c>
      <c r="O560" s="322" t="s">
        <v>47</v>
      </c>
      <c r="P560" s="322" t="s">
        <v>47</v>
      </c>
      <c r="Q560" s="322"/>
      <c r="R560" s="254" t="s">
        <v>47</v>
      </c>
      <c r="S560" s="209"/>
      <c r="T560" s="476"/>
      <c r="U560" s="245">
        <f>IF(V560&lt;=0,"",(((V560-'In Productie'!$E$1)/7)+0.6))</f>
        <v>-72.114285714285714</v>
      </c>
      <c r="V560" s="427">
        <v>42460</v>
      </c>
      <c r="W560" s="209" t="s">
        <v>162</v>
      </c>
      <c r="X560" s="209"/>
      <c r="Y560" s="248">
        <v>16</v>
      </c>
      <c r="Z560" s="477"/>
      <c r="AA560" s="478"/>
      <c r="AB560" s="499">
        <v>42425</v>
      </c>
      <c r="AC560" s="209">
        <f>IF(B560="","",(IFERROR(VLOOKUP(B560,Projecten!A$4:W$2415,5,FALSE),"niet bekend")))</f>
        <v>1</v>
      </c>
      <c r="AD560" s="213">
        <f t="shared" si="70"/>
        <v>3113</v>
      </c>
      <c r="AE560" s="266">
        <f>IF(B560="","",(IFERROR(VLOOKUP(B560,Projecten!A$4:W$2415,23,FALSE),"niet bekend")))</f>
        <v>3113</v>
      </c>
      <c r="AF560" s="266">
        <f>IF(B560="","",(IFERROR(VLOOKUP(B560,Projecten!A$4:W$2415,12,FALSE),"niet bekend")))</f>
        <v>3113</v>
      </c>
      <c r="AG560" s="360">
        <f t="shared" si="71"/>
        <v>0</v>
      </c>
    </row>
    <row r="561" spans="2:33" ht="12.75" customHeight="1" x14ac:dyDescent="0.2">
      <c r="B561" s="496">
        <v>2016071</v>
      </c>
      <c r="C561" s="609">
        <v>120575</v>
      </c>
      <c r="D561" s="272">
        <v>586816</v>
      </c>
      <c r="E561" s="273" t="s">
        <v>26</v>
      </c>
      <c r="F561" s="424">
        <v>1</v>
      </c>
      <c r="G561" s="273">
        <v>8</v>
      </c>
      <c r="H561" s="273">
        <v>5</v>
      </c>
      <c r="I561" s="389">
        <v>3</v>
      </c>
      <c r="J561" s="322" t="s">
        <v>47</v>
      </c>
      <c r="K561" s="322" t="s">
        <v>189</v>
      </c>
      <c r="L561" s="322" t="s">
        <v>189</v>
      </c>
      <c r="M561" s="322" t="s">
        <v>189</v>
      </c>
      <c r="N561" s="322" t="s">
        <v>47</v>
      </c>
      <c r="O561" s="322" t="s">
        <v>47</v>
      </c>
      <c r="P561" s="322" t="s">
        <v>47</v>
      </c>
      <c r="Q561" s="322"/>
      <c r="R561" s="254" t="s">
        <v>47</v>
      </c>
      <c r="S561" s="209"/>
      <c r="T561" s="476"/>
      <c r="U561" s="245">
        <f>IF(V561&lt;=0,"",(((V561-'In Productie'!$E$1)/7)+0.6))</f>
        <v>-72.114285714285714</v>
      </c>
      <c r="V561" s="427">
        <v>42460</v>
      </c>
      <c r="W561" s="209" t="s">
        <v>162</v>
      </c>
      <c r="X561" s="209"/>
      <c r="Y561" s="248">
        <v>14</v>
      </c>
      <c r="Z561" s="477"/>
      <c r="AA561" s="478"/>
      <c r="AB561" s="499">
        <v>42430</v>
      </c>
      <c r="AC561" s="209">
        <f>IF(B561="","",(IFERROR(VLOOKUP(B561,Projecten!A$4:W$2415,5,FALSE),"niet bekend")))</f>
        <v>1</v>
      </c>
      <c r="AD561" s="213">
        <f t="shared" si="70"/>
        <v>2109</v>
      </c>
      <c r="AE561" s="266">
        <f>IF(B561="","",(IFERROR(VLOOKUP(B561,Projecten!A$4:W$2415,23,FALSE),"niet bekend")))</f>
        <v>2109</v>
      </c>
      <c r="AF561" s="266">
        <f>IF(B561="","",(IFERROR(VLOOKUP(B561,Projecten!A$4:W$2415,12,FALSE),"niet bekend")))</f>
        <v>2109</v>
      </c>
      <c r="AG561" s="360">
        <f t="shared" si="71"/>
        <v>0</v>
      </c>
    </row>
    <row r="562" spans="2:33" ht="12.75" customHeight="1" x14ac:dyDescent="0.2">
      <c r="B562" s="496">
        <v>2016073</v>
      </c>
      <c r="C562" s="609">
        <v>120575</v>
      </c>
      <c r="D562" s="272">
        <v>576316</v>
      </c>
      <c r="E562" s="273" t="s">
        <v>26</v>
      </c>
      <c r="F562" s="424">
        <v>1</v>
      </c>
      <c r="G562" s="273">
        <v>8</v>
      </c>
      <c r="H562" s="273">
        <v>5</v>
      </c>
      <c r="I562" s="389">
        <v>5</v>
      </c>
      <c r="J562" s="322" t="s">
        <v>47</v>
      </c>
      <c r="K562" s="322" t="s">
        <v>189</v>
      </c>
      <c r="L562" s="322" t="s">
        <v>189</v>
      </c>
      <c r="M562" s="322" t="s">
        <v>189</v>
      </c>
      <c r="N562" s="322" t="s">
        <v>47</v>
      </c>
      <c r="O562" s="322" t="s">
        <v>47</v>
      </c>
      <c r="P562" s="322" t="s">
        <v>47</v>
      </c>
      <c r="Q562" s="322"/>
      <c r="R562" s="254" t="s">
        <v>47</v>
      </c>
      <c r="S562" s="209"/>
      <c r="T562" s="476"/>
      <c r="U562" s="245">
        <f>IF(V562&lt;=0,"",(((V562-'In Productie'!$E$1)/7)+0.6))</f>
        <v>-72.114285714285714</v>
      </c>
      <c r="V562" s="427">
        <v>42460</v>
      </c>
      <c r="W562" s="209" t="s">
        <v>162</v>
      </c>
      <c r="X562" s="209"/>
      <c r="Y562" s="248">
        <v>14</v>
      </c>
      <c r="Z562" s="477"/>
      <c r="AA562" s="478"/>
      <c r="AB562" s="499">
        <v>42431</v>
      </c>
      <c r="AC562" s="209">
        <f>IF(B562="","",(IFERROR(VLOOKUP(B562,Projecten!A$4:W$2415,5,FALSE),"niet bekend")))</f>
        <v>1</v>
      </c>
      <c r="AD562" s="213">
        <f t="shared" si="70"/>
        <v>2476</v>
      </c>
      <c r="AE562" s="266">
        <f>IF(B562="","",(IFERROR(VLOOKUP(B562,Projecten!A$4:W$2415,23,FALSE),"niet bekend")))</f>
        <v>2476</v>
      </c>
      <c r="AF562" s="266">
        <f>IF(B562="","",(IFERROR(VLOOKUP(B562,Projecten!A$4:W$2415,12,FALSE),"niet bekend")))</f>
        <v>2476</v>
      </c>
      <c r="AG562" s="360">
        <f t="shared" si="71"/>
        <v>0</v>
      </c>
    </row>
    <row r="563" spans="2:33" ht="12.75" customHeight="1" x14ac:dyDescent="0.2">
      <c r="B563" s="496">
        <v>2016074</v>
      </c>
      <c r="C563" s="609">
        <v>120575</v>
      </c>
      <c r="D563" s="272">
        <v>589016</v>
      </c>
      <c r="E563" s="273" t="s">
        <v>26</v>
      </c>
      <c r="F563" s="424">
        <v>1</v>
      </c>
      <c r="G563" s="273">
        <v>9</v>
      </c>
      <c r="H563" s="273">
        <v>6</v>
      </c>
      <c r="I563" s="389">
        <v>3</v>
      </c>
      <c r="J563" s="322" t="s">
        <v>47</v>
      </c>
      <c r="K563" s="322" t="s">
        <v>189</v>
      </c>
      <c r="L563" s="322" t="s">
        <v>189</v>
      </c>
      <c r="M563" s="322" t="s">
        <v>189</v>
      </c>
      <c r="N563" s="322" t="s">
        <v>47</v>
      </c>
      <c r="O563" s="322" t="s">
        <v>47</v>
      </c>
      <c r="P563" s="322" t="s">
        <v>47</v>
      </c>
      <c r="Q563" s="322"/>
      <c r="R563" s="254" t="s">
        <v>47</v>
      </c>
      <c r="S563" s="209"/>
      <c r="T563" s="476"/>
      <c r="U563" s="245">
        <f>IF(V563&lt;=0,"",(((V563-'In Productie'!$E$1)/7)+0.6))</f>
        <v>-72.114285714285714</v>
      </c>
      <c r="V563" s="427">
        <v>42460</v>
      </c>
      <c r="W563" s="209" t="s">
        <v>162</v>
      </c>
      <c r="X563" s="209"/>
      <c r="Y563" s="248">
        <v>16</v>
      </c>
      <c r="Z563" s="477"/>
      <c r="AA563" s="478"/>
      <c r="AB563" s="499">
        <v>42431</v>
      </c>
      <c r="AC563" s="209">
        <f>IF(B563="","",(IFERROR(VLOOKUP(B563,Projecten!A$4:W$2415,5,FALSE),"niet bekend")))</f>
        <v>1</v>
      </c>
      <c r="AD563" s="213">
        <f t="shared" si="70"/>
        <v>2277</v>
      </c>
      <c r="AE563" s="266">
        <f>IF(B563="","",(IFERROR(VLOOKUP(B563,Projecten!A$4:W$2415,23,FALSE),"niet bekend")))</f>
        <v>2277</v>
      </c>
      <c r="AF563" s="266">
        <f>IF(B563="","",(IFERROR(VLOOKUP(B563,Projecten!A$4:W$2415,12,FALSE),"niet bekend")))</f>
        <v>2277</v>
      </c>
      <c r="AG563" s="360">
        <f t="shared" si="71"/>
        <v>0</v>
      </c>
    </row>
    <row r="564" spans="2:33" ht="12.75" customHeight="1" x14ac:dyDescent="0.2">
      <c r="B564" s="496">
        <v>2016075</v>
      </c>
      <c r="C564" s="609">
        <v>120575</v>
      </c>
      <c r="D564" s="272">
        <v>527216</v>
      </c>
      <c r="E564" s="273" t="s">
        <v>26</v>
      </c>
      <c r="F564" s="424">
        <v>1</v>
      </c>
      <c r="G564" s="273">
        <v>11</v>
      </c>
      <c r="H564" s="273">
        <v>8</v>
      </c>
      <c r="I564" s="389">
        <v>6</v>
      </c>
      <c r="J564" s="322" t="s">
        <v>47</v>
      </c>
      <c r="K564" s="322" t="s">
        <v>47</v>
      </c>
      <c r="L564" s="322" t="s">
        <v>189</v>
      </c>
      <c r="M564" s="322" t="s">
        <v>189</v>
      </c>
      <c r="N564" s="322" t="s">
        <v>47</v>
      </c>
      <c r="O564" s="322" t="s">
        <v>47</v>
      </c>
      <c r="P564" s="322" t="s">
        <v>47</v>
      </c>
      <c r="Q564" s="322"/>
      <c r="R564" s="254" t="s">
        <v>47</v>
      </c>
      <c r="S564" s="209"/>
      <c r="T564" s="476"/>
      <c r="U564" s="245">
        <f>IF(V564&lt;=0,"",(((V564-'In Productie'!$E$1)/7)+0.6))</f>
        <v>-72.114285714285714</v>
      </c>
      <c r="V564" s="427">
        <v>42460</v>
      </c>
      <c r="W564" s="209" t="s">
        <v>162</v>
      </c>
      <c r="X564" s="209"/>
      <c r="Y564" s="248">
        <v>23</v>
      </c>
      <c r="Z564" s="477"/>
      <c r="AA564" s="478"/>
      <c r="AB564" s="499">
        <v>42431</v>
      </c>
      <c r="AC564" s="209">
        <f>IF(B564="","",(IFERROR(VLOOKUP(B564,Projecten!A$4:W$2415,5,FALSE),"niet bekend")))</f>
        <v>1</v>
      </c>
      <c r="AD564" s="213">
        <f t="shared" si="70"/>
        <v>3283</v>
      </c>
      <c r="AE564" s="266">
        <f>IF(B564="","",(IFERROR(VLOOKUP(B564,Projecten!A$4:W$2415,23,FALSE),"niet bekend")))</f>
        <v>3283</v>
      </c>
      <c r="AF564" s="266">
        <f>IF(B564="","",(IFERROR(VLOOKUP(B564,Projecten!A$4:W$2415,12,FALSE),"niet bekend")))</f>
        <v>3283</v>
      </c>
      <c r="AG564" s="360">
        <f t="shared" si="71"/>
        <v>0</v>
      </c>
    </row>
    <row r="565" spans="2:33" ht="12.75" customHeight="1" x14ac:dyDescent="0.2">
      <c r="B565" s="665">
        <v>2016076</v>
      </c>
      <c r="C565" s="670">
        <v>120562</v>
      </c>
      <c r="D565" s="237" t="s">
        <v>740</v>
      </c>
      <c r="E565" s="519" t="s">
        <v>26</v>
      </c>
      <c r="F565" s="686">
        <v>7</v>
      </c>
      <c r="G565" s="514">
        <f>F565*8</f>
        <v>56</v>
      </c>
      <c r="H565" s="514">
        <f>F565*5</f>
        <v>35</v>
      </c>
      <c r="I565" s="472">
        <f>F565*3</f>
        <v>21</v>
      </c>
      <c r="J565" s="391" t="s">
        <v>47</v>
      </c>
      <c r="K565" s="391" t="s">
        <v>189</v>
      </c>
      <c r="L565" s="391" t="s">
        <v>189</v>
      </c>
      <c r="M565" s="391" t="s">
        <v>189</v>
      </c>
      <c r="N565" s="391" t="s">
        <v>47</v>
      </c>
      <c r="O565" s="391" t="s">
        <v>47</v>
      </c>
      <c r="P565" s="391" t="s">
        <v>47</v>
      </c>
      <c r="Q565" s="391"/>
      <c r="R565" s="486" t="s">
        <v>47</v>
      </c>
      <c r="S565" s="209"/>
      <c r="T565" s="476"/>
      <c r="U565" s="245">
        <f>IF(V565&lt;=0,"",(((V565-'In Productie'!$E$1)/7)+0.6))</f>
        <v>-72.114285714285714</v>
      </c>
      <c r="V565" s="427">
        <v>42460</v>
      </c>
      <c r="W565" s="209" t="s">
        <v>164</v>
      </c>
      <c r="X565" s="209"/>
      <c r="Y565" s="248">
        <f>F565*14</f>
        <v>98</v>
      </c>
      <c r="Z565" s="202"/>
      <c r="AA565" s="489"/>
      <c r="AB565" s="499">
        <v>42431</v>
      </c>
      <c r="AC565" s="209">
        <f>IF(B565="","",(IFERROR(VLOOKUP(B565,Projecten!A$4:W$2415,5,FALSE),"niet bekend")))</f>
        <v>10</v>
      </c>
      <c r="AD565" s="213">
        <f t="shared" si="70"/>
        <v>14993.999999999998</v>
      </c>
      <c r="AE565" s="266">
        <f>IF(B565="","",(IFERROR(VLOOKUP(B565,Projecten!A$4:W$2415,23,FALSE),"niet bekend")))</f>
        <v>21420</v>
      </c>
      <c r="AF565" s="266">
        <f>IF(B565="","",(IFERROR(VLOOKUP(B565,Projecten!A$4:W$2415,12,FALSE),"niet bekend")))</f>
        <v>21420</v>
      </c>
      <c r="AG565" s="360">
        <f t="shared" si="71"/>
        <v>6426.0000000000018</v>
      </c>
    </row>
    <row r="566" spans="2:33" s="312" customFormat="1" ht="12.75" customHeight="1" x14ac:dyDescent="0.2">
      <c r="B566" s="299"/>
      <c r="C566" s="406"/>
      <c r="D566" s="300"/>
      <c r="E566" s="300"/>
      <c r="F566" s="302"/>
      <c r="G566" s="300"/>
      <c r="H566" s="300"/>
      <c r="I566" s="300"/>
      <c r="J566" s="302"/>
      <c r="K566" s="302"/>
      <c r="L566" s="302"/>
      <c r="M566" s="302"/>
      <c r="N566" s="302"/>
      <c r="O566" s="302"/>
      <c r="P566" s="302"/>
      <c r="Q566" s="302"/>
      <c r="R566" s="302"/>
      <c r="S566" s="407"/>
      <c r="T566" s="407"/>
      <c r="U566" s="306"/>
      <c r="V566" s="305"/>
      <c r="W566" s="307"/>
      <c r="X566" s="307"/>
      <c r="Y566" s="307"/>
      <c r="Z566" s="298"/>
      <c r="AA566" s="308"/>
      <c r="AB566" s="410"/>
      <c r="AD566" s="311"/>
      <c r="AE566" s="311"/>
      <c r="AF566" s="311"/>
      <c r="AG566" s="412"/>
    </row>
    <row r="567" spans="2:33" s="236" customFormat="1" ht="12.75" customHeight="1" x14ac:dyDescent="0.2">
      <c r="B567" s="372"/>
      <c r="C567" s="373"/>
      <c r="D567" s="374">
        <f>SUM(G567:I567)</f>
        <v>210</v>
      </c>
      <c r="E567" s="375"/>
      <c r="F567" s="376">
        <f>SUM(F569:F581)</f>
        <v>12</v>
      </c>
      <c r="G567" s="375">
        <f>SUM(G569:G581)</f>
        <v>108</v>
      </c>
      <c r="H567" s="375">
        <f>SUM(H569:H581)</f>
        <v>66</v>
      </c>
      <c r="I567" s="375">
        <f>SUM(I569:I581)</f>
        <v>36</v>
      </c>
      <c r="J567" s="376"/>
      <c r="K567" s="376"/>
      <c r="L567" s="376"/>
      <c r="M567" s="376"/>
      <c r="N567" s="376"/>
      <c r="O567" s="376"/>
      <c r="P567" s="376"/>
      <c r="Q567" s="376"/>
      <c r="R567" s="376"/>
      <c r="S567" s="377">
        <v>13</v>
      </c>
      <c r="T567" s="377"/>
      <c r="U567" s="639"/>
      <c r="V567" s="378"/>
      <c r="W567" s="380"/>
      <c r="X567" s="380">
        <f>SUM(Y567:Y580)</f>
        <v>306.5</v>
      </c>
      <c r="Y567" s="231"/>
      <c r="Z567" s="463">
        <v>305</v>
      </c>
      <c r="AA567" s="232">
        <f>X567-Z567</f>
        <v>1.5</v>
      </c>
      <c r="AB567" s="221"/>
      <c r="AC567" s="236" t="str">
        <f>IF(B567="","",(IFERROR(VLOOKUP(B567,Projecten!A$4:W$2415,5,FALSE),"niet bekend")))</f>
        <v/>
      </c>
      <c r="AD567" s="235">
        <f>SUM(AD568:AD581)</f>
        <v>32092.699999999997</v>
      </c>
      <c r="AE567" s="235" t="str">
        <f>IF(B567="","",(IFERROR(VLOOKUP(B567,Projecten!A$4:W$2415,23,FALSE),"niet bekend")))</f>
        <v/>
      </c>
      <c r="AF567" s="235" t="str">
        <f>IF(B567="","",(IFERROR(VLOOKUP(B567,Projecten!A$4:W$2415,12,FALSE),"niet bekend")))</f>
        <v/>
      </c>
      <c r="AG567" s="384"/>
    </row>
    <row r="568" spans="2:33" x14ac:dyDescent="0.2">
      <c r="B568" s="243"/>
      <c r="S568" s="254" t="s">
        <v>784</v>
      </c>
      <c r="Y568" s="248"/>
      <c r="Z568" s="202"/>
      <c r="AA568" s="202"/>
      <c r="AB568" s="243"/>
      <c r="AC568" s="209" t="str">
        <f>IF(B568="","",(IFERROR(VLOOKUP(B568,Projecten!A$4:W$2415,5,FALSE),"niet bekend")))</f>
        <v/>
      </c>
      <c r="AD568" s="213" t="str">
        <f t="shared" ref="AD568:AD575" si="72">IF(AC568="","",(F568/AC568*AF568))</f>
        <v/>
      </c>
      <c r="AE568" s="266" t="str">
        <f>IF(B568="","",(IFERROR(VLOOKUP(B568,Projecten!A$4:W$2415,23,FALSE),"niet bekend")))</f>
        <v/>
      </c>
      <c r="AF568" s="266" t="str">
        <f>IF(B568="","",(IFERROR(VLOOKUP(B568,Projecten!A$4:W$2415,12,FALSE),"niet bekend")))</f>
        <v/>
      </c>
      <c r="AG568" s="360" t="str">
        <f t="shared" ref="AG568:AG580" si="73">IF(AD568="","",(AF568-AD568))</f>
        <v/>
      </c>
    </row>
    <row r="569" spans="2:33" ht="12.75" customHeight="1" x14ac:dyDescent="0.2">
      <c r="B569" s="272"/>
      <c r="C569" s="422"/>
      <c r="D569" s="687" t="s">
        <v>698</v>
      </c>
      <c r="E569" s="273"/>
      <c r="F569" s="424"/>
      <c r="G569" s="273"/>
      <c r="H569" s="273"/>
      <c r="I569" s="273"/>
      <c r="J569" s="403"/>
      <c r="K569" s="242"/>
      <c r="L569" s="242"/>
      <c r="M569" s="242"/>
      <c r="N569" s="242"/>
      <c r="O569" s="242"/>
      <c r="P569" s="242"/>
      <c r="Q569" s="242"/>
      <c r="R569" s="242"/>
      <c r="S569" s="209"/>
      <c r="T569" s="476"/>
      <c r="U569" s="245"/>
      <c r="W569" s="209"/>
      <c r="X569" s="209"/>
      <c r="Y569" s="257">
        <v>99</v>
      </c>
      <c r="Z569" s="202"/>
      <c r="AA569" s="202"/>
      <c r="AB569" s="243"/>
      <c r="AC569" s="209" t="str">
        <f>IF(B569="","",(IFERROR(VLOOKUP(B569,Projecten!A$4:W$2415,5,FALSE),"niet bekend")))</f>
        <v/>
      </c>
      <c r="AD569" s="213" t="str">
        <f t="shared" si="72"/>
        <v/>
      </c>
      <c r="AE569" s="266" t="str">
        <f>IF(B569="","",(IFERROR(VLOOKUP(B569,Projecten!A$4:W$2415,23,FALSE),"niet bekend")))</f>
        <v/>
      </c>
      <c r="AF569" s="266" t="str">
        <f>IF(B569="","",(IFERROR(VLOOKUP(B569,Projecten!A$4:W$2415,12,FALSE),"niet bekend")))</f>
        <v/>
      </c>
      <c r="AG569" s="360" t="str">
        <f t="shared" si="73"/>
        <v/>
      </c>
    </row>
    <row r="570" spans="2:33" ht="12.75" customHeight="1" x14ac:dyDescent="0.2">
      <c r="B570" s="272"/>
      <c r="C570" s="422"/>
      <c r="D570" s="687" t="s">
        <v>794</v>
      </c>
      <c r="E570" s="273"/>
      <c r="F570" s="424"/>
      <c r="G570" s="273"/>
      <c r="H570" s="273"/>
      <c r="I570" s="273"/>
      <c r="J570" s="403"/>
      <c r="K570" s="403"/>
      <c r="L570" s="242"/>
      <c r="M570" s="242"/>
      <c r="N570" s="242"/>
      <c r="O570" s="242"/>
      <c r="P570" s="242"/>
      <c r="Q570" s="242"/>
      <c r="R570" s="242"/>
      <c r="S570" s="209"/>
      <c r="T570" s="476"/>
      <c r="U570" s="245"/>
      <c r="W570" s="209"/>
      <c r="X570" s="209"/>
      <c r="Y570" s="257">
        <v>16.5</v>
      </c>
      <c r="Z570" s="202"/>
      <c r="AA570" s="202"/>
      <c r="AB570" s="243"/>
      <c r="AC570" s="209" t="str">
        <f>IF(B570="","",(IFERROR(VLOOKUP(B570,Projecten!A$4:W$2415,5,FALSE),"niet bekend")))</f>
        <v/>
      </c>
      <c r="AD570" s="213" t="str">
        <f t="shared" si="72"/>
        <v/>
      </c>
      <c r="AE570" s="266" t="str">
        <f>IF(B570="","",(IFERROR(VLOOKUP(B570,Projecten!A$4:W$2415,23,FALSE),"niet bekend")))</f>
        <v/>
      </c>
      <c r="AF570" s="266" t="str">
        <f>IF(B570="","",(IFERROR(VLOOKUP(B570,Projecten!A$4:W$2415,12,FALSE),"niet bekend")))</f>
        <v/>
      </c>
      <c r="AG570" s="360" t="str">
        <f t="shared" si="73"/>
        <v/>
      </c>
    </row>
    <row r="571" spans="2:33" ht="12.75" customHeight="1" x14ac:dyDescent="0.2">
      <c r="B571" s="496">
        <v>2016081</v>
      </c>
      <c r="C571" s="609">
        <v>120577</v>
      </c>
      <c r="D571" s="272">
        <v>503016</v>
      </c>
      <c r="E571" s="273" t="s">
        <v>26</v>
      </c>
      <c r="F571" s="424">
        <v>1</v>
      </c>
      <c r="G571" s="273">
        <v>8</v>
      </c>
      <c r="H571" s="273">
        <v>5</v>
      </c>
      <c r="I571" s="273">
        <v>3</v>
      </c>
      <c r="J571" s="403" t="s">
        <v>47</v>
      </c>
      <c r="K571" s="403" t="s">
        <v>189</v>
      </c>
      <c r="L571" s="242" t="s">
        <v>189</v>
      </c>
      <c r="M571" s="242" t="s">
        <v>189</v>
      </c>
      <c r="N571" s="242" t="s">
        <v>47</v>
      </c>
      <c r="O571" s="242" t="s">
        <v>47</v>
      </c>
      <c r="P571" s="242" t="s">
        <v>47</v>
      </c>
      <c r="Q571" s="242"/>
      <c r="R571" s="242" t="s">
        <v>47</v>
      </c>
      <c r="S571" s="209"/>
      <c r="T571" s="476"/>
      <c r="U571" s="245">
        <f>IF(V571&lt;=0,"",(((V571-'In Productie'!$E$1)/7)+0.6))</f>
        <v>-71.114285714285714</v>
      </c>
      <c r="V571" s="427">
        <v>42467</v>
      </c>
      <c r="W571" s="209" t="s">
        <v>162</v>
      </c>
      <c r="X571" s="209"/>
      <c r="Y571" s="248">
        <v>14</v>
      </c>
      <c r="Z571" s="202"/>
      <c r="AA571" s="202"/>
      <c r="AB571" s="243"/>
      <c r="AC571" s="209">
        <f>IF(B571="","",(IFERROR(VLOOKUP(B571,Projecten!A$4:W$2415,5,FALSE),"niet bekend")))</f>
        <v>1</v>
      </c>
      <c r="AD571" s="213">
        <f t="shared" si="72"/>
        <v>2109</v>
      </c>
      <c r="AE571" s="266">
        <f>IF(B571="","",(IFERROR(VLOOKUP(B571,Projecten!A$4:W$2415,23,FALSE),"niet bekend")))</f>
        <v>2109</v>
      </c>
      <c r="AF571" s="266">
        <f>IF(B571="","",(IFERROR(VLOOKUP(B571,Projecten!A$4:W$2415,12,FALSE),"niet bekend")))</f>
        <v>2109</v>
      </c>
      <c r="AG571" s="360">
        <f t="shared" si="73"/>
        <v>0</v>
      </c>
    </row>
    <row r="572" spans="2:33" ht="12.75" customHeight="1" x14ac:dyDescent="0.2">
      <c r="B572" s="496">
        <v>2016046</v>
      </c>
      <c r="C572" s="609">
        <v>120557</v>
      </c>
      <c r="D572" s="641" t="s">
        <v>679</v>
      </c>
      <c r="E572" s="273" t="s">
        <v>677</v>
      </c>
      <c r="F572" s="424">
        <v>1</v>
      </c>
      <c r="G572" s="273">
        <v>1</v>
      </c>
      <c r="H572" s="273">
        <v>1</v>
      </c>
      <c r="I572" s="389">
        <v>0</v>
      </c>
      <c r="J572" s="403" t="s">
        <v>47</v>
      </c>
      <c r="K572" s="403" t="s">
        <v>189</v>
      </c>
      <c r="L572" s="403" t="s">
        <v>189</v>
      </c>
      <c r="M572" s="242" t="s">
        <v>189</v>
      </c>
      <c r="N572" s="242" t="s">
        <v>47</v>
      </c>
      <c r="O572" s="242" t="s">
        <v>47</v>
      </c>
      <c r="P572" s="242" t="s">
        <v>47</v>
      </c>
      <c r="Q572" s="242"/>
      <c r="R572" s="242" t="s">
        <v>47</v>
      </c>
      <c r="S572" s="209"/>
      <c r="T572" s="476"/>
      <c r="U572" s="245">
        <f>IF(V572&lt;=0,"",(((V572-'In Productie'!$E$1)/7)+0.6))</f>
        <v>-74.542857142857144</v>
      </c>
      <c r="V572" s="427">
        <v>42443</v>
      </c>
      <c r="W572" s="209" t="s">
        <v>350</v>
      </c>
      <c r="X572" s="209"/>
      <c r="Y572" s="248">
        <v>3</v>
      </c>
      <c r="Z572" s="202"/>
      <c r="AA572" s="202"/>
      <c r="AB572" s="499">
        <v>42409</v>
      </c>
      <c r="AC572" s="209">
        <f>IF(B572="","",(IFERROR(VLOOKUP(B572,Projecten!A$4:W$2415,5,FALSE),"niet bekend")))</f>
        <v>1</v>
      </c>
      <c r="AD572" s="213">
        <f t="shared" si="72"/>
        <v>648.64</v>
      </c>
      <c r="AE572" s="266">
        <f>IF(B572="","",(IFERROR(VLOOKUP(B572,Projecten!A$4:W$2415,23,FALSE),"niet bekend")))</f>
        <v>648.64</v>
      </c>
      <c r="AF572" s="266">
        <f>IF(B572="","",(IFERROR(VLOOKUP(B572,Projecten!A$4:W$2415,12,FALSE),"niet bekend")))</f>
        <v>648.64</v>
      </c>
      <c r="AG572" s="360">
        <f t="shared" si="73"/>
        <v>0</v>
      </c>
    </row>
    <row r="573" spans="2:33" ht="12.75" customHeight="1" x14ac:dyDescent="0.2">
      <c r="B573" s="496">
        <v>2016079</v>
      </c>
      <c r="C573" s="609">
        <v>120577</v>
      </c>
      <c r="D573" s="272">
        <v>589216</v>
      </c>
      <c r="E573" s="273" t="s">
        <v>26</v>
      </c>
      <c r="F573" s="424">
        <v>1</v>
      </c>
      <c r="G573" s="273">
        <v>9</v>
      </c>
      <c r="H573" s="273">
        <v>6</v>
      </c>
      <c r="I573" s="273">
        <v>3</v>
      </c>
      <c r="J573" s="403" t="s">
        <v>47</v>
      </c>
      <c r="K573" s="403" t="s">
        <v>189</v>
      </c>
      <c r="L573" s="242" t="s">
        <v>189</v>
      </c>
      <c r="M573" s="242" t="s">
        <v>189</v>
      </c>
      <c r="N573" s="242" t="s">
        <v>47</v>
      </c>
      <c r="O573" s="242" t="s">
        <v>47</v>
      </c>
      <c r="P573" s="242" t="s">
        <v>47</v>
      </c>
      <c r="Q573" s="242"/>
      <c r="R573" s="242" t="s">
        <v>47</v>
      </c>
      <c r="S573" s="209"/>
      <c r="T573" s="476"/>
      <c r="U573" s="245">
        <f>IF(V573&lt;=0,"",(((V573-'In Productie'!$E$1)/7)+0.6))</f>
        <v>-71.114285714285714</v>
      </c>
      <c r="V573" s="427">
        <v>42467</v>
      </c>
      <c r="W573" s="209" t="s">
        <v>162</v>
      </c>
      <c r="X573" s="209"/>
      <c r="Y573" s="248">
        <v>16</v>
      </c>
      <c r="Z573" s="202"/>
      <c r="AA573" s="202"/>
      <c r="AB573" s="243"/>
      <c r="AC573" s="209">
        <f>IF(B573="","",(IFERROR(VLOOKUP(B573,Projecten!A$4:W$2415,5,FALSE),"niet bekend")))</f>
        <v>1</v>
      </c>
      <c r="AD573" s="213">
        <f t="shared" si="72"/>
        <v>2277</v>
      </c>
      <c r="AE573" s="266">
        <f>IF(B573="","",(IFERROR(VLOOKUP(B573,Projecten!A$4:W$2415,23,FALSE),"niet bekend")))</f>
        <v>2277</v>
      </c>
      <c r="AF573" s="266">
        <f>IF(B573="","",(IFERROR(VLOOKUP(B573,Projecten!A$4:W$2415,12,FALSE),"niet bekend")))</f>
        <v>2277</v>
      </c>
      <c r="AG573" s="360">
        <f t="shared" si="73"/>
        <v>0</v>
      </c>
    </row>
    <row r="574" spans="2:33" ht="12.75" customHeight="1" x14ac:dyDescent="0.2">
      <c r="B574" s="496">
        <v>2016078</v>
      </c>
      <c r="C574" s="678">
        <v>120577</v>
      </c>
      <c r="D574" s="272">
        <v>589116</v>
      </c>
      <c r="E574" s="273" t="s">
        <v>26</v>
      </c>
      <c r="F574" s="424">
        <v>1</v>
      </c>
      <c r="G574" s="273">
        <v>9</v>
      </c>
      <c r="H574" s="273">
        <v>6</v>
      </c>
      <c r="I574" s="273">
        <v>3</v>
      </c>
      <c r="J574" s="403" t="s">
        <v>47</v>
      </c>
      <c r="K574" s="403" t="s">
        <v>189</v>
      </c>
      <c r="L574" s="242" t="s">
        <v>189</v>
      </c>
      <c r="M574" s="242" t="s">
        <v>189</v>
      </c>
      <c r="N574" s="242" t="s">
        <v>47</v>
      </c>
      <c r="O574" s="242" t="s">
        <v>47</v>
      </c>
      <c r="P574" s="242" t="s">
        <v>47</v>
      </c>
      <c r="Q574" s="242"/>
      <c r="R574" s="242" t="s">
        <v>47</v>
      </c>
      <c r="S574" s="209"/>
      <c r="T574" s="476"/>
      <c r="U574" s="245">
        <f>IF(V574&lt;=0,"",(((V574-'In Productie'!$E$1)/7)+0.6))</f>
        <v>-71.114285714285714</v>
      </c>
      <c r="V574" s="427">
        <v>42467</v>
      </c>
      <c r="W574" s="209" t="s">
        <v>162</v>
      </c>
      <c r="X574" s="209"/>
      <c r="Y574" s="248">
        <v>16</v>
      </c>
      <c r="Z574" s="202"/>
      <c r="AA574" s="202"/>
      <c r="AB574" s="243"/>
      <c r="AC574" s="209">
        <f>IF(B574="","",(IFERROR(VLOOKUP(B574,Projecten!A$4:W$2415,5,FALSE),"niet bekend")))</f>
        <v>1</v>
      </c>
      <c r="AD574" s="213">
        <f t="shared" si="72"/>
        <v>2277</v>
      </c>
      <c r="AE574" s="266">
        <f>IF(B574="","",(IFERROR(VLOOKUP(B574,Projecten!A$4:W$2415,23,FALSE),"niet bekend")))</f>
        <v>2277</v>
      </c>
      <c r="AF574" s="266">
        <f>IF(B574="","",(IFERROR(VLOOKUP(B574,Projecten!A$4:W$2415,12,FALSE),"niet bekend")))</f>
        <v>2277</v>
      </c>
      <c r="AG574" s="360">
        <f t="shared" si="73"/>
        <v>0</v>
      </c>
    </row>
    <row r="575" spans="2:33" ht="12.75" customHeight="1" x14ac:dyDescent="0.2">
      <c r="B575" s="496">
        <v>2016083</v>
      </c>
      <c r="C575" s="609">
        <v>120577</v>
      </c>
      <c r="D575" s="272">
        <v>591416</v>
      </c>
      <c r="E575" s="273" t="s">
        <v>26</v>
      </c>
      <c r="F575" s="424">
        <v>1</v>
      </c>
      <c r="G575" s="273">
        <v>9</v>
      </c>
      <c r="H575" s="273">
        <v>5</v>
      </c>
      <c r="I575" s="273">
        <v>2</v>
      </c>
      <c r="J575" s="403" t="s">
        <v>47</v>
      </c>
      <c r="K575" s="403" t="s">
        <v>189</v>
      </c>
      <c r="L575" s="242" t="s">
        <v>189</v>
      </c>
      <c r="M575" s="242" t="s">
        <v>189</v>
      </c>
      <c r="N575" s="242" t="s">
        <v>47</v>
      </c>
      <c r="O575" s="242" t="s">
        <v>47</v>
      </c>
      <c r="P575" s="242" t="s">
        <v>47</v>
      </c>
      <c r="Q575" s="242"/>
      <c r="R575" s="242" t="s">
        <v>47</v>
      </c>
      <c r="S575" s="209"/>
      <c r="T575" s="476"/>
      <c r="U575" s="245">
        <f>IF(V575&lt;=0,"",(((V575-'In Productie'!$E$1)/7)+0.6))</f>
        <v>-71.114285714285714</v>
      </c>
      <c r="V575" s="427">
        <v>42467</v>
      </c>
      <c r="W575" s="209" t="s">
        <v>162</v>
      </c>
      <c r="X575" s="209"/>
      <c r="Y575" s="248">
        <v>13</v>
      </c>
      <c r="Z575" s="202"/>
      <c r="AA575" s="202"/>
      <c r="AB575" s="243"/>
      <c r="AC575" s="209">
        <f>IF(B575="","",(IFERROR(VLOOKUP(B575,Projecten!A$4:W$2415,5,FALSE),"niet bekend")))</f>
        <v>1</v>
      </c>
      <c r="AD575" s="213">
        <f t="shared" si="72"/>
        <v>2245</v>
      </c>
      <c r="AE575" s="266">
        <f>IF(B575="","",(IFERROR(VLOOKUP(B575,Projecten!A$4:W$2415,23,FALSE),"niet bekend")))</f>
        <v>2245</v>
      </c>
      <c r="AF575" s="266">
        <f>IF(B575="","",(IFERROR(VLOOKUP(B575,Projecten!A$4:W$2415,12,FALSE),"niet bekend")))</f>
        <v>2245</v>
      </c>
      <c r="AG575" s="360">
        <f t="shared" si="73"/>
        <v>0</v>
      </c>
    </row>
    <row r="576" spans="2:33" ht="12.75" customHeight="1" x14ac:dyDescent="0.2">
      <c r="B576" s="237">
        <v>2016106</v>
      </c>
      <c r="C576" s="688">
        <v>120588</v>
      </c>
      <c r="D576" s="689" t="s">
        <v>781</v>
      </c>
      <c r="E576" s="514" t="s">
        <v>201</v>
      </c>
      <c r="F576" s="515">
        <v>0</v>
      </c>
      <c r="G576" s="514">
        <v>2</v>
      </c>
      <c r="H576" s="514">
        <v>0</v>
      </c>
      <c r="I576" s="514">
        <v>0</v>
      </c>
      <c r="J576" s="391" t="s">
        <v>47</v>
      </c>
      <c r="K576" s="486" t="s">
        <v>189</v>
      </c>
      <c r="L576" s="486" t="s">
        <v>189</v>
      </c>
      <c r="M576" s="486" t="s">
        <v>189</v>
      </c>
      <c r="N576" s="486" t="s">
        <v>47</v>
      </c>
      <c r="O576" s="486" t="s">
        <v>47</v>
      </c>
      <c r="P576" s="486" t="s">
        <v>47</v>
      </c>
      <c r="Q576" s="486"/>
      <c r="R576" s="486" t="s">
        <v>47</v>
      </c>
      <c r="S576" s="209"/>
      <c r="T576" s="476"/>
      <c r="U576" s="245">
        <f>IF(V576&lt;=0,"",(((V576-'In Productie'!$E$1)/7)+0.6))</f>
        <v>-71.542857142857144</v>
      </c>
      <c r="V576" s="427">
        <v>42464</v>
      </c>
      <c r="W576" s="209" t="s">
        <v>350</v>
      </c>
      <c r="X576" s="209"/>
      <c r="Y576" s="248">
        <v>2</v>
      </c>
      <c r="Z576" s="202"/>
      <c r="AA576" s="202"/>
      <c r="AB576" s="243"/>
      <c r="AC576" s="209">
        <f>IF(B576="","",(IFERROR(VLOOKUP(B576,Projecten!A$4:W$2415,5,FALSE),"niet bekend")))</f>
        <v>0</v>
      </c>
      <c r="AD576" s="213">
        <f>AF576</f>
        <v>731.24</v>
      </c>
      <c r="AE576" s="266">
        <f>IF(B576="","",(IFERROR(VLOOKUP(B576,Projecten!A$4:W$2415,23,FALSE),"niet bekend")))</f>
        <v>731.24</v>
      </c>
      <c r="AF576" s="266">
        <f>IF(B576="","",(IFERROR(VLOOKUP(B576,Projecten!A$4:W$2415,12,FALSE),"niet bekend")))</f>
        <v>731.24</v>
      </c>
      <c r="AG576" s="360">
        <f t="shared" si="73"/>
        <v>0</v>
      </c>
    </row>
    <row r="577" spans="2:33" x14ac:dyDescent="0.2">
      <c r="B577" s="665">
        <v>2016105</v>
      </c>
      <c r="C577" s="513">
        <v>120580</v>
      </c>
      <c r="D577" s="237">
        <v>590316</v>
      </c>
      <c r="E577" s="518" t="s">
        <v>26</v>
      </c>
      <c r="F577" s="645">
        <v>1</v>
      </c>
      <c r="G577" s="518">
        <v>8</v>
      </c>
      <c r="H577" s="518">
        <v>7</v>
      </c>
      <c r="I577" s="518">
        <v>1</v>
      </c>
      <c r="J577" s="322" t="s">
        <v>47</v>
      </c>
      <c r="K577" s="254" t="s">
        <v>189</v>
      </c>
      <c r="L577" s="254" t="s">
        <v>189</v>
      </c>
      <c r="M577" s="254" t="s">
        <v>189</v>
      </c>
      <c r="N577" s="254" t="s">
        <v>47</v>
      </c>
      <c r="O577" s="254" t="s">
        <v>47</v>
      </c>
      <c r="P577" s="254" t="s">
        <v>47</v>
      </c>
      <c r="R577" s="254" t="s">
        <v>47</v>
      </c>
      <c r="U577" s="245">
        <f>IF(V577&lt;=0,"",(((V577-'In Productie'!$E$1)/7)+0.6))</f>
        <v>-72.400000000000006</v>
      </c>
      <c r="V577" s="427">
        <v>42458</v>
      </c>
      <c r="W577" s="202" t="s">
        <v>162</v>
      </c>
      <c r="X577" s="690" t="s">
        <v>253</v>
      </c>
      <c r="Y577" s="248">
        <v>11</v>
      </c>
      <c r="Z577" s="202"/>
      <c r="AA577" s="202"/>
      <c r="AB577" s="499">
        <v>42450</v>
      </c>
      <c r="AC577" s="209">
        <f>IF(B577="","",(IFERROR(VLOOKUP(B577,Projecten!A$4:W$2415,5,FALSE),"niet bekend")))</f>
        <v>1</v>
      </c>
      <c r="AD577" s="213">
        <f>IF(AC577="","",(F577/AC577*AF577))</f>
        <v>1397</v>
      </c>
      <c r="AE577" s="266">
        <f>IF(B577="","",(IFERROR(VLOOKUP(B577,Projecten!A$4:W$2415,23,FALSE),"niet bekend")))</f>
        <v>1397</v>
      </c>
      <c r="AF577" s="266">
        <f>IF(B577="","",(IFERROR(VLOOKUP(B577,Projecten!A$4:W$2415,12,FALSE),"niet bekend")))</f>
        <v>1397</v>
      </c>
      <c r="AG577" s="360">
        <f t="shared" si="73"/>
        <v>0</v>
      </c>
    </row>
    <row r="578" spans="2:33" ht="12.75" customHeight="1" x14ac:dyDescent="0.2">
      <c r="B578" s="272">
        <v>2016089</v>
      </c>
      <c r="C578" s="609">
        <v>120579</v>
      </c>
      <c r="D578" s="272" t="s">
        <v>745</v>
      </c>
      <c r="E578" s="273" t="s">
        <v>26</v>
      </c>
      <c r="F578" s="424">
        <v>5</v>
      </c>
      <c r="G578" s="273">
        <v>50</v>
      </c>
      <c r="H578" s="273">
        <v>25</v>
      </c>
      <c r="I578" s="273">
        <v>20</v>
      </c>
      <c r="J578" s="322" t="s">
        <v>47</v>
      </c>
      <c r="K578" s="254" t="s">
        <v>189</v>
      </c>
      <c r="L578" s="254" t="s">
        <v>189</v>
      </c>
      <c r="M578" s="254" t="s">
        <v>189</v>
      </c>
      <c r="N578" s="254" t="s">
        <v>47</v>
      </c>
      <c r="O578" s="254" t="s">
        <v>47</v>
      </c>
      <c r="P578" s="254" t="s">
        <v>47</v>
      </c>
      <c r="R578" s="254" t="s">
        <v>47</v>
      </c>
      <c r="S578" s="209"/>
      <c r="T578" s="476"/>
      <c r="U578" s="245">
        <f>IF(V578&lt;=0,"",(((V578-'In Productie'!$E$1)/7)+0.6))</f>
        <v>-70.542857142857144</v>
      </c>
      <c r="V578" s="427">
        <v>42471</v>
      </c>
      <c r="W578" s="209" t="s">
        <v>310</v>
      </c>
      <c r="X578" s="209"/>
      <c r="Y578" s="248">
        <f>F578*18</f>
        <v>90</v>
      </c>
      <c r="Z578" s="477"/>
      <c r="AA578" s="478"/>
      <c r="AB578" s="243"/>
      <c r="AC578" s="209">
        <f>IF(B578="","",(IFERROR(VLOOKUP(B578,Projecten!A$4:W$2415,5,FALSE),"niet bekend")))</f>
        <v>6</v>
      </c>
      <c r="AD578" s="213">
        <f>IF(AC578="","",(F578/AC578*AF578))</f>
        <v>16955</v>
      </c>
      <c r="AE578" s="266">
        <f>IF(B578="","",(IFERROR(VLOOKUP(B578,Projecten!A$4:W$2415,23,FALSE),"niet bekend")))</f>
        <v>20346</v>
      </c>
      <c r="AF578" s="266">
        <f>IF(B578="","",(IFERROR(VLOOKUP(B578,Projecten!A$4:W$2415,12,FALSE),"niet bekend")))</f>
        <v>20346</v>
      </c>
      <c r="AG578" s="360">
        <f t="shared" si="73"/>
        <v>3391</v>
      </c>
    </row>
    <row r="579" spans="2:33" ht="12.75" customHeight="1" x14ac:dyDescent="0.2">
      <c r="B579" s="272">
        <v>2016080</v>
      </c>
      <c r="C579" s="609"/>
      <c r="D579" s="272">
        <v>570516</v>
      </c>
      <c r="E579" s="273" t="s">
        <v>26</v>
      </c>
      <c r="F579" s="424">
        <v>1</v>
      </c>
      <c r="G579" s="562">
        <v>9</v>
      </c>
      <c r="H579" s="562">
        <v>6</v>
      </c>
      <c r="I579" s="273">
        <v>4</v>
      </c>
      <c r="J579" s="322"/>
      <c r="N579" s="254" t="s">
        <v>47</v>
      </c>
      <c r="O579" s="254" t="s">
        <v>47</v>
      </c>
      <c r="P579" s="254" t="s">
        <v>47</v>
      </c>
      <c r="R579" s="254" t="s">
        <v>47</v>
      </c>
      <c r="S579" s="209"/>
      <c r="T579" s="476"/>
      <c r="U579" s="245"/>
      <c r="W579" s="209" t="s">
        <v>162</v>
      </c>
      <c r="X579" s="209"/>
      <c r="Y579" s="248">
        <v>17</v>
      </c>
      <c r="Z579" s="477"/>
      <c r="AA579" s="478"/>
      <c r="AB579" s="243"/>
      <c r="AC579" s="209">
        <f>IF(B579="","",(IFERROR(VLOOKUP(B579,Projecten!A$4:W$2415,5,FALSE),"niet bekend")))</f>
        <v>1</v>
      </c>
      <c r="AD579" s="213">
        <f>IF(AC579="","",(F579/AC579*AF579))</f>
        <v>2814</v>
      </c>
      <c r="AE579" s="266">
        <f>IF(B579="","",(IFERROR(VLOOKUP(B579,Projecten!A$4:W$2415,23,FALSE),"niet bekend")))</f>
        <v>2814</v>
      </c>
      <c r="AF579" s="266">
        <f>IF(B579="","",(IFERROR(VLOOKUP(B579,Projecten!A$4:W$2415,12,FALSE),"niet bekend")))</f>
        <v>2814</v>
      </c>
      <c r="AG579" s="360">
        <f t="shared" si="73"/>
        <v>0</v>
      </c>
    </row>
    <row r="580" spans="2:33" x14ac:dyDescent="0.2">
      <c r="B580" s="237">
        <v>2015201</v>
      </c>
      <c r="C580" s="669">
        <v>120493</v>
      </c>
      <c r="D580" s="691" t="s">
        <v>535</v>
      </c>
      <c r="E580" s="518" t="s">
        <v>307</v>
      </c>
      <c r="F580" s="291">
        <v>0</v>
      </c>
      <c r="G580" s="662">
        <v>3</v>
      </c>
      <c r="H580" s="662">
        <v>5</v>
      </c>
      <c r="I580" s="518">
        <v>0</v>
      </c>
      <c r="J580" s="242" t="s">
        <v>189</v>
      </c>
      <c r="K580" s="242" t="s">
        <v>189</v>
      </c>
      <c r="L580" s="242" t="s">
        <v>189</v>
      </c>
      <c r="M580" s="242" t="s">
        <v>189</v>
      </c>
      <c r="N580" s="242" t="s">
        <v>47</v>
      </c>
      <c r="O580" s="242" t="s">
        <v>47</v>
      </c>
      <c r="P580" s="242" t="s">
        <v>47</v>
      </c>
      <c r="Q580" s="242"/>
      <c r="R580" s="242" t="s">
        <v>47</v>
      </c>
      <c r="S580" s="202"/>
      <c r="T580" s="656"/>
      <c r="U580" s="245">
        <f>IF(V580&lt;=0,"",(((V580-'In Productie'!$E$1)/7)+0.6))</f>
        <v>-76.542857142857144</v>
      </c>
      <c r="V580" s="427">
        <v>42429</v>
      </c>
      <c r="W580" s="202" t="s">
        <v>534</v>
      </c>
      <c r="X580" s="692" t="s">
        <v>536</v>
      </c>
      <c r="Y580" s="248">
        <v>9</v>
      </c>
      <c r="Z580" s="202"/>
      <c r="AA580" s="202"/>
      <c r="AB580" s="243"/>
      <c r="AC580" s="209">
        <f>IF(B580="","",(IFERROR(VLOOKUP(B580,Projecten!A$4:W$2415,5,FALSE),"niet bekend")))</f>
        <v>0</v>
      </c>
      <c r="AD580" s="213">
        <f>AF580</f>
        <v>638.82000000000005</v>
      </c>
      <c r="AE580" s="266">
        <f>IF(B580="","",(IFERROR(VLOOKUP(B580,Projecten!A$4:W$2415,23,FALSE),"niet bekend")))</f>
        <v>638.82000000000005</v>
      </c>
      <c r="AF580" s="266">
        <f>IF(B580="","",(IFERROR(VLOOKUP(B580,Projecten!A$4:W$2415,12,FALSE),"niet bekend")))</f>
        <v>638.82000000000005</v>
      </c>
      <c r="AG580" s="360">
        <f t="shared" si="73"/>
        <v>0</v>
      </c>
    </row>
    <row r="581" spans="2:33" s="312" customFormat="1" ht="12.75" customHeight="1" x14ac:dyDescent="0.2">
      <c r="B581" s="299"/>
      <c r="C581" s="406"/>
      <c r="D581" s="300"/>
      <c r="E581" s="300"/>
      <c r="F581" s="302"/>
      <c r="G581" s="300"/>
      <c r="H581" s="300"/>
      <c r="I581" s="300"/>
      <c r="J581" s="302"/>
      <c r="K581" s="302"/>
      <c r="L581" s="302"/>
      <c r="M581" s="302"/>
      <c r="N581" s="302"/>
      <c r="O581" s="302"/>
      <c r="P581" s="302"/>
      <c r="Q581" s="302"/>
      <c r="R581" s="302"/>
      <c r="S581" s="407"/>
      <c r="T581" s="407"/>
      <c r="U581" s="306"/>
      <c r="V581" s="305"/>
      <c r="W581" s="307"/>
      <c r="X581" s="307"/>
      <c r="Y581" s="307"/>
      <c r="Z581" s="298"/>
      <c r="AA581" s="308"/>
      <c r="AB581" s="410"/>
      <c r="AD581" s="311"/>
      <c r="AE581" s="311"/>
      <c r="AF581" s="311"/>
      <c r="AG581" s="412"/>
    </row>
    <row r="582" spans="2:33" s="236" customFormat="1" ht="12.75" customHeight="1" x14ac:dyDescent="0.2">
      <c r="B582" s="372"/>
      <c r="C582" s="373"/>
      <c r="D582" s="374">
        <f>SUM(G582:I582)</f>
        <v>287</v>
      </c>
      <c r="E582" s="375"/>
      <c r="F582" s="376">
        <f>SUM(F583:F603)</f>
        <v>13.25</v>
      </c>
      <c r="G582" s="375">
        <f>SUM(G583:G603)</f>
        <v>195</v>
      </c>
      <c r="H582" s="375">
        <f>SUM(H583:H603)</f>
        <v>59</v>
      </c>
      <c r="I582" s="375">
        <f>SUM(I583:I603)</f>
        <v>33</v>
      </c>
      <c r="J582" s="376"/>
      <c r="K582" s="376"/>
      <c r="L582" s="376"/>
      <c r="M582" s="376"/>
      <c r="N582" s="376"/>
      <c r="O582" s="376"/>
      <c r="P582" s="376"/>
      <c r="Q582" s="376"/>
      <c r="R582" s="376"/>
      <c r="S582" s="377">
        <v>14</v>
      </c>
      <c r="T582" s="377"/>
      <c r="U582" s="639"/>
      <c r="V582" s="378"/>
      <c r="W582" s="380"/>
      <c r="X582" s="380">
        <f>SUM(Y582:Y602)</f>
        <v>297.5</v>
      </c>
      <c r="Y582" s="231"/>
      <c r="Z582" s="463">
        <v>305</v>
      </c>
      <c r="AA582" s="232">
        <f>X582-Z582</f>
        <v>-7.5</v>
      </c>
      <c r="AB582" s="221"/>
      <c r="AC582" s="236" t="str">
        <f>IF(B582="","",(IFERROR(VLOOKUP(B582,Projecten!A$4:W$2415,5,FALSE),"niet bekend")))</f>
        <v/>
      </c>
      <c r="AD582" s="235">
        <f>SUM(AD583:AD603)</f>
        <v>39230.659999999996</v>
      </c>
      <c r="AE582" s="235" t="str">
        <f>IF(B582="","",(IFERROR(VLOOKUP(B582,Projecten!A$4:W$2415,23,FALSE),"niet bekend")))</f>
        <v/>
      </c>
      <c r="AF582" s="235" t="str">
        <f>IF(B582="","",(IFERROR(VLOOKUP(B582,Projecten!A$4:W$2415,12,FALSE),"niet bekend")))</f>
        <v/>
      </c>
      <c r="AG582" s="384"/>
    </row>
    <row r="583" spans="2:33" ht="12.75" customHeight="1" x14ac:dyDescent="0.2">
      <c r="B583" s="320"/>
      <c r="C583" s="503"/>
      <c r="D583" s="693"/>
      <c r="E583" s="318"/>
      <c r="F583" s="322"/>
      <c r="G583" s="318"/>
      <c r="H583" s="318"/>
      <c r="I583" s="318"/>
      <c r="J583" s="322"/>
      <c r="K583" s="322"/>
      <c r="L583" s="322"/>
      <c r="M583" s="322"/>
      <c r="N583" s="322"/>
      <c r="O583" s="322"/>
      <c r="P583" s="322"/>
      <c r="Q583" s="322"/>
      <c r="R583" s="322"/>
      <c r="S583" s="694" t="s">
        <v>785</v>
      </c>
      <c r="T583" s="505"/>
      <c r="U583" s="668"/>
      <c r="V583" s="507"/>
      <c r="W583" s="508"/>
      <c r="X583" s="508"/>
      <c r="Y583" s="324"/>
      <c r="Z583" s="510"/>
      <c r="AA583" s="489"/>
      <c r="AB583" s="243"/>
      <c r="AC583" s="209" t="str">
        <f>IF(B583="","",(IFERROR(VLOOKUP(B583,Projecten!A$4:W$2415,5,FALSE),"niet bekend")))</f>
        <v/>
      </c>
      <c r="AD583" s="213" t="str">
        <f>IF(AC583="","",(F583/AC583*AF583))</f>
        <v/>
      </c>
      <c r="AE583" s="266" t="str">
        <f>IF(B583="","",(IFERROR(VLOOKUP(B583,Projecten!A$4:W$2415,23,FALSE),"niet bekend")))</f>
        <v/>
      </c>
      <c r="AF583" s="266" t="str">
        <f>IF(B583="","",(IFERROR(VLOOKUP(B583,Projecten!A$4:W$2415,12,FALSE),"niet bekend")))</f>
        <v/>
      </c>
      <c r="AG583" s="360" t="str">
        <f t="shared" ref="AG583:AG594" si="74">IF(AD583="","",(AF583-AD583))</f>
        <v/>
      </c>
    </row>
    <row r="584" spans="2:33" x14ac:dyDescent="0.2">
      <c r="B584" s="237"/>
      <c r="C584" s="669"/>
      <c r="D584" s="691"/>
      <c r="E584" s="518"/>
      <c r="F584" s="291"/>
      <c r="G584" s="662"/>
      <c r="H584" s="662"/>
      <c r="I584" s="518"/>
      <c r="J584" s="403"/>
      <c r="K584" s="403"/>
      <c r="L584" s="403"/>
      <c r="M584" s="403"/>
      <c r="N584" s="242"/>
      <c r="O584" s="242"/>
      <c r="P584" s="242"/>
      <c r="Q584" s="242"/>
      <c r="R584" s="242"/>
      <c r="S584" s="202"/>
      <c r="T584" s="656"/>
      <c r="U584" s="245"/>
      <c r="X584" s="692"/>
      <c r="Y584" s="248"/>
      <c r="Z584" s="202"/>
      <c r="AA584" s="202"/>
      <c r="AB584" s="243"/>
      <c r="AC584" s="209" t="str">
        <f>IF(B584="","",(IFERROR(VLOOKUP(B584,Projecten!A$4:W$2415,5,FALSE),"niet bekend")))</f>
        <v/>
      </c>
      <c r="AD584" s="213" t="str">
        <f>IF(AC584="","",(F584/AC584*AF584))</f>
        <v/>
      </c>
      <c r="AE584" s="266" t="str">
        <f>IF(B584="","",(IFERROR(VLOOKUP(B584,Projecten!A$4:W$2415,23,FALSE),"niet bekend")))</f>
        <v/>
      </c>
      <c r="AF584" s="266" t="str">
        <f>IF(B584="","",(IFERROR(VLOOKUP(B584,Projecten!A$4:W$2415,12,FALSE),"niet bekend")))</f>
        <v/>
      </c>
      <c r="AG584" s="360" t="str">
        <f t="shared" si="74"/>
        <v/>
      </c>
    </row>
    <row r="585" spans="2:33" ht="12.75" customHeight="1" x14ac:dyDescent="0.2">
      <c r="B585" s="320"/>
      <c r="C585" s="503"/>
      <c r="D585" s="667" t="s">
        <v>794</v>
      </c>
      <c r="E585" s="318"/>
      <c r="F585" s="322"/>
      <c r="G585" s="318"/>
      <c r="H585" s="318"/>
      <c r="I585" s="318"/>
      <c r="J585" s="322"/>
      <c r="K585" s="322"/>
      <c r="L585" s="322"/>
      <c r="M585" s="322"/>
      <c r="N585" s="322"/>
      <c r="O585" s="322"/>
      <c r="P585" s="322"/>
      <c r="Q585" s="322"/>
      <c r="R585" s="322"/>
      <c r="S585" s="694"/>
      <c r="T585" s="505"/>
      <c r="U585" s="668"/>
      <c r="V585" s="507"/>
      <c r="W585" s="508"/>
      <c r="X585" s="508"/>
      <c r="Y585" s="328">
        <v>21.5</v>
      </c>
      <c r="Z585" s="510"/>
      <c r="AA585" s="489"/>
      <c r="AB585" s="243"/>
      <c r="AC585" s="209" t="str">
        <f>IF(B585="","",(IFERROR(VLOOKUP(B585,Projecten!A$4:W$2415,5,FALSE),"niet bekend")))</f>
        <v/>
      </c>
      <c r="AD585" s="213" t="str">
        <f>IF(AC585="","",(F585/AC585*AF585))</f>
        <v/>
      </c>
      <c r="AE585" s="266" t="str">
        <f>IF(B585="","",(IFERROR(VLOOKUP(B585,Projecten!A$4:W$2415,23,FALSE),"niet bekend")))</f>
        <v/>
      </c>
      <c r="AF585" s="266" t="str">
        <f>IF(B585="","",(IFERROR(VLOOKUP(B585,Projecten!A$4:W$2415,12,FALSE),"niet bekend")))</f>
        <v/>
      </c>
      <c r="AG585" s="360" t="str">
        <f t="shared" si="74"/>
        <v/>
      </c>
    </row>
    <row r="586" spans="2:33" ht="12.75" customHeight="1" x14ac:dyDescent="0.2">
      <c r="B586" s="320"/>
      <c r="C586" s="503"/>
      <c r="D586" s="667" t="s">
        <v>812</v>
      </c>
      <c r="E586" s="318"/>
      <c r="F586" s="322"/>
      <c r="G586" s="318"/>
      <c r="H586" s="318"/>
      <c r="I586" s="318"/>
      <c r="J586" s="322"/>
      <c r="K586" s="322"/>
      <c r="L586" s="322"/>
      <c r="M586" s="322"/>
      <c r="N586" s="322"/>
      <c r="O586" s="322"/>
      <c r="P586" s="322"/>
      <c r="Q586" s="322"/>
      <c r="R586" s="322"/>
      <c r="S586" s="694"/>
      <c r="T586" s="505"/>
      <c r="U586" s="668"/>
      <c r="V586" s="507"/>
      <c r="W586" s="508"/>
      <c r="X586" s="508"/>
      <c r="Y586" s="328">
        <v>3.5</v>
      </c>
      <c r="Z586" s="510"/>
      <c r="AA586" s="489"/>
      <c r="AB586" s="243"/>
      <c r="AC586" s="209" t="str">
        <f>IF(B586="","",(IFERROR(VLOOKUP(B586,Projecten!A$4:W$2415,5,FALSE),"niet bekend")))</f>
        <v/>
      </c>
      <c r="AD586" s="213" t="str">
        <f>IF(AC586="","",(F586/AC586*AF586))</f>
        <v/>
      </c>
      <c r="AE586" s="266" t="str">
        <f>IF(B586="","",(IFERROR(VLOOKUP(B586,Projecten!A$4:W$2415,23,FALSE),"niet bekend")))</f>
        <v/>
      </c>
      <c r="AF586" s="266" t="str">
        <f>IF(B586="","",(IFERROR(VLOOKUP(B586,Projecten!A$4:W$2415,12,FALSE),"niet bekend")))</f>
        <v/>
      </c>
      <c r="AG586" s="360" t="str">
        <f t="shared" si="74"/>
        <v/>
      </c>
    </row>
    <row r="587" spans="2:33" ht="12.75" customHeight="1" x14ac:dyDescent="0.2">
      <c r="B587" s="237">
        <v>2016095</v>
      </c>
      <c r="C587" s="513" t="s">
        <v>799</v>
      </c>
      <c r="D587" s="237" t="s">
        <v>756</v>
      </c>
      <c r="E587" s="519" t="s">
        <v>26</v>
      </c>
      <c r="F587" s="515">
        <v>0.25</v>
      </c>
      <c r="G587" s="695">
        <v>100</v>
      </c>
      <c r="H587" s="514">
        <v>0</v>
      </c>
      <c r="I587" s="514">
        <v>0</v>
      </c>
      <c r="J587" s="501" t="s">
        <v>47</v>
      </c>
      <c r="K587" s="242" t="s">
        <v>189</v>
      </c>
      <c r="L587" s="242" t="s">
        <v>189</v>
      </c>
      <c r="M587" s="242" t="s">
        <v>189</v>
      </c>
      <c r="N587" s="242" t="s">
        <v>47</v>
      </c>
      <c r="O587" s="242" t="s">
        <v>47</v>
      </c>
      <c r="P587" s="242" t="s">
        <v>47</v>
      </c>
      <c r="Q587" s="242"/>
      <c r="R587" s="242" t="s">
        <v>47</v>
      </c>
      <c r="S587" s="209"/>
      <c r="T587" s="476"/>
      <c r="U587" s="245">
        <f>IF(V587&lt;=0,"",(((V587-'In Productie'!$E$1)/7)+0.6))</f>
        <v>-69.542857142857144</v>
      </c>
      <c r="V587" s="427">
        <v>42478</v>
      </c>
      <c r="W587" s="209" t="s">
        <v>310</v>
      </c>
      <c r="X587" s="209"/>
      <c r="Y587" s="248">
        <v>65.5</v>
      </c>
      <c r="Z587" s="202"/>
      <c r="AA587" s="202"/>
      <c r="AB587" s="499">
        <v>42431</v>
      </c>
      <c r="AC587" s="209">
        <f>IF(B587="","",(IFERROR(VLOOKUP(B587,Projecten!A$4:W$2415,5,FALSE),"niet bekend")))</f>
        <v>1</v>
      </c>
      <c r="AD587" s="213">
        <f>IF(AC587="","",(F587/AC587*AF587))</f>
        <v>6913</v>
      </c>
      <c r="AE587" s="266">
        <f>IF(B587="","",(IFERROR(VLOOKUP(B587,Projecten!A$4:W$2415,23,FALSE),"niet bekend")))</f>
        <v>27652</v>
      </c>
      <c r="AF587" s="266">
        <f>IF(B587="","",(IFERROR(VLOOKUP(B587,Projecten!A$4:W$2415,12,FALSE),"niet bekend")))</f>
        <v>27652</v>
      </c>
      <c r="AG587" s="360">
        <f t="shared" si="74"/>
        <v>20739</v>
      </c>
    </row>
    <row r="588" spans="2:33" x14ac:dyDescent="0.2">
      <c r="B588" s="237">
        <v>2015201</v>
      </c>
      <c r="C588" s="669">
        <v>120493</v>
      </c>
      <c r="D588" s="691" t="s">
        <v>535</v>
      </c>
      <c r="E588" s="518" t="s">
        <v>307</v>
      </c>
      <c r="F588" s="291">
        <v>0</v>
      </c>
      <c r="G588" s="662">
        <v>1</v>
      </c>
      <c r="H588" s="662">
        <v>2</v>
      </c>
      <c r="I588" s="518">
        <v>0</v>
      </c>
      <c r="J588" s="242" t="s">
        <v>189</v>
      </c>
      <c r="K588" s="242" t="s">
        <v>189</v>
      </c>
      <c r="L588" s="242" t="s">
        <v>189</v>
      </c>
      <c r="M588" s="242" t="s">
        <v>189</v>
      </c>
      <c r="N588" s="242" t="s">
        <v>47</v>
      </c>
      <c r="O588" s="242" t="s">
        <v>47</v>
      </c>
      <c r="P588" s="242" t="s">
        <v>47</v>
      </c>
      <c r="Q588" s="242"/>
      <c r="R588" s="242" t="s">
        <v>47</v>
      </c>
      <c r="S588" s="202"/>
      <c r="T588" s="656"/>
      <c r="U588" s="245">
        <f>IF(V588&lt;=0,"",(((V588-'In Productie'!$E$1)/7)+0.6))</f>
        <v>-76.542857142857144</v>
      </c>
      <c r="V588" s="427">
        <v>42429</v>
      </c>
      <c r="W588" s="202" t="s">
        <v>534</v>
      </c>
      <c r="X588" s="692" t="s">
        <v>536</v>
      </c>
      <c r="Y588" s="248">
        <v>3</v>
      </c>
      <c r="Z588" s="202"/>
      <c r="AA588" s="202"/>
      <c r="AB588" s="243"/>
      <c r="AC588" s="209">
        <f>IF(B588="","",(IFERROR(VLOOKUP(B588,Projecten!A$4:W$2415,5,FALSE),"niet bekend")))</f>
        <v>0</v>
      </c>
      <c r="AD588" s="213">
        <f>AF588</f>
        <v>638.82000000000005</v>
      </c>
      <c r="AE588" s="266">
        <f>IF(B588="","",(IFERROR(VLOOKUP(B588,Projecten!A$4:W$2415,23,FALSE),"niet bekend")))</f>
        <v>638.82000000000005</v>
      </c>
      <c r="AF588" s="266">
        <f>IF(B588="","",(IFERROR(VLOOKUP(B588,Projecten!A$4:W$2415,12,FALSE),"niet bekend")))</f>
        <v>638.82000000000005</v>
      </c>
      <c r="AG588" s="360">
        <f t="shared" si="74"/>
        <v>0</v>
      </c>
    </row>
    <row r="589" spans="2:33" ht="12.75" customHeight="1" x14ac:dyDescent="0.2">
      <c r="B589" s="496">
        <v>2016072</v>
      </c>
      <c r="C589" s="609">
        <v>120556</v>
      </c>
      <c r="D589" s="272">
        <v>121591</v>
      </c>
      <c r="E589" s="273" t="s">
        <v>494</v>
      </c>
      <c r="F589" s="424">
        <v>1</v>
      </c>
      <c r="G589" s="273">
        <v>5</v>
      </c>
      <c r="H589" s="273">
        <v>3</v>
      </c>
      <c r="I589" s="273">
        <v>3</v>
      </c>
      <c r="J589" s="322" t="s">
        <v>47</v>
      </c>
      <c r="K589" s="322" t="s">
        <v>189</v>
      </c>
      <c r="L589" s="322" t="s">
        <v>47</v>
      </c>
      <c r="M589" s="322" t="s">
        <v>189</v>
      </c>
      <c r="N589" s="322" t="s">
        <v>47</v>
      </c>
      <c r="O589" s="322" t="s">
        <v>47</v>
      </c>
      <c r="P589" s="254" t="s">
        <v>47</v>
      </c>
      <c r="R589" s="254" t="s">
        <v>47</v>
      </c>
      <c r="S589" s="209"/>
      <c r="T589" s="476"/>
      <c r="U589" s="245">
        <f>IF(V589&lt;=0,"",(((V589-'In Productie'!$E$1)/7)+0.6))</f>
        <v>-73.114285714285714</v>
      </c>
      <c r="V589" s="427">
        <v>42453</v>
      </c>
      <c r="W589" s="209" t="s">
        <v>666</v>
      </c>
      <c r="X589" s="209"/>
      <c r="Y589" s="248">
        <v>14</v>
      </c>
      <c r="Z589" s="477"/>
      <c r="AA589" s="478"/>
      <c r="AB589" s="499">
        <v>42429</v>
      </c>
      <c r="AC589" s="209">
        <f>IF(B589="","",(IFERROR(VLOOKUP(B589,Projecten!A$4:W$2415,5,FALSE),"niet bekend")))</f>
        <v>1</v>
      </c>
      <c r="AD589" s="213">
        <f t="shared" ref="AD589:AD602" si="75">IF(AC589="","",(F589/AC589*AF589))</f>
        <v>2230.37</v>
      </c>
      <c r="AE589" s="266">
        <f>IF(B589="","",(IFERROR(VLOOKUP(B589,Projecten!A$4:W$2415,23,FALSE),"niet bekend")))</f>
        <v>2230.37</v>
      </c>
      <c r="AF589" s="266">
        <f>IF(B589="","",(IFERROR(VLOOKUP(B589,Projecten!A$4:W$2415,12,FALSE),"niet bekend")))</f>
        <v>2230.37</v>
      </c>
      <c r="AG589" s="360">
        <f t="shared" si="74"/>
        <v>0</v>
      </c>
    </row>
    <row r="590" spans="2:33" ht="12.75" customHeight="1" x14ac:dyDescent="0.2">
      <c r="B590" s="496">
        <v>2016085</v>
      </c>
      <c r="C590" s="422">
        <v>120585</v>
      </c>
      <c r="D590" s="272">
        <v>589416</v>
      </c>
      <c r="E590" s="273" t="s">
        <v>26</v>
      </c>
      <c r="F590" s="424">
        <v>1</v>
      </c>
      <c r="G590" s="273">
        <v>9</v>
      </c>
      <c r="H590" s="273">
        <v>6</v>
      </c>
      <c r="I590" s="273">
        <v>3</v>
      </c>
      <c r="J590" s="403" t="s">
        <v>47</v>
      </c>
      <c r="K590" s="403" t="s">
        <v>189</v>
      </c>
      <c r="L590" s="403" t="s">
        <v>189</v>
      </c>
      <c r="M590" s="403" t="s">
        <v>189</v>
      </c>
      <c r="N590" s="391" t="s">
        <v>47</v>
      </c>
      <c r="O590" s="391" t="s">
        <v>47</v>
      </c>
      <c r="P590" s="486" t="s">
        <v>47</v>
      </c>
      <c r="Q590" s="486"/>
      <c r="R590" s="486" t="s">
        <v>47</v>
      </c>
      <c r="S590" s="209"/>
      <c r="T590" s="476"/>
      <c r="U590" s="245">
        <f>IF(V590&lt;=0,"",(((V590-'In Productie'!$E$1)/7)+0.6))</f>
        <v>-70.114285714285714</v>
      </c>
      <c r="V590" s="427">
        <v>42474</v>
      </c>
      <c r="W590" s="209" t="s">
        <v>162</v>
      </c>
      <c r="X590" s="209"/>
      <c r="Y590" s="295">
        <v>16</v>
      </c>
      <c r="Z590" s="202"/>
      <c r="AA590" s="202"/>
      <c r="AB590" s="499">
        <v>42438</v>
      </c>
      <c r="AC590" s="209">
        <f>IF(B590="","",(IFERROR(VLOOKUP(B590,Projecten!A$4:W$2415,5,FALSE),"niet bekend")))</f>
        <v>1</v>
      </c>
      <c r="AD590" s="213">
        <f t="shared" si="75"/>
        <v>2277</v>
      </c>
      <c r="AE590" s="266">
        <f>IF(B590="","",(IFERROR(VLOOKUP(B590,Projecten!A$4:W$2415,23,FALSE),"niet bekend")))</f>
        <v>2277</v>
      </c>
      <c r="AF590" s="266">
        <f>IF(B590="","",(IFERROR(VLOOKUP(B590,Projecten!A$4:W$2415,12,FALSE),"niet bekend")))</f>
        <v>2277</v>
      </c>
      <c r="AG590" s="360">
        <f t="shared" si="74"/>
        <v>0</v>
      </c>
    </row>
    <row r="591" spans="2:33" ht="12.75" customHeight="1" x14ac:dyDescent="0.2">
      <c r="B591" s="496">
        <v>2016084</v>
      </c>
      <c r="C591" s="422">
        <v>120585</v>
      </c>
      <c r="D591" s="272">
        <v>589316</v>
      </c>
      <c r="E591" s="273" t="s">
        <v>26</v>
      </c>
      <c r="F591" s="424">
        <v>1</v>
      </c>
      <c r="G591" s="273">
        <v>9</v>
      </c>
      <c r="H591" s="273">
        <v>6</v>
      </c>
      <c r="I591" s="273">
        <v>3</v>
      </c>
      <c r="J591" s="403" t="s">
        <v>47</v>
      </c>
      <c r="K591" s="403" t="s">
        <v>189</v>
      </c>
      <c r="L591" s="403" t="s">
        <v>189</v>
      </c>
      <c r="M591" s="403" t="s">
        <v>189</v>
      </c>
      <c r="N591" s="403" t="s">
        <v>47</v>
      </c>
      <c r="O591" s="403" t="s">
        <v>47</v>
      </c>
      <c r="P591" s="242" t="s">
        <v>47</v>
      </c>
      <c r="Q591" s="242"/>
      <c r="R591" s="242" t="s">
        <v>47</v>
      </c>
      <c r="S591" s="209"/>
      <c r="T591" s="476"/>
      <c r="U591" s="245">
        <f>IF(V591&lt;=0,"",(((V591-'In Productie'!$E$1)/7)+0.6))</f>
        <v>-70.114285714285714</v>
      </c>
      <c r="V591" s="427">
        <v>42474</v>
      </c>
      <c r="W591" s="209" t="s">
        <v>162</v>
      </c>
      <c r="X591" s="209"/>
      <c r="Y591" s="295">
        <v>16</v>
      </c>
      <c r="Z591" s="202"/>
      <c r="AA591" s="202"/>
      <c r="AB591" s="499">
        <v>42438</v>
      </c>
      <c r="AC591" s="209">
        <f>IF(B591="","",(IFERROR(VLOOKUP(B591,Projecten!A$4:W$2415,5,FALSE),"niet bekend")))</f>
        <v>1</v>
      </c>
      <c r="AD591" s="213">
        <f t="shared" si="75"/>
        <v>2277</v>
      </c>
      <c r="AE591" s="266">
        <f>IF(B591="","",(IFERROR(VLOOKUP(B591,Projecten!A$4:W$2415,23,FALSE),"niet bekend")))</f>
        <v>2277</v>
      </c>
      <c r="AF591" s="266">
        <f>IF(B591="","",(IFERROR(VLOOKUP(B591,Projecten!A$4:W$2415,12,FALSE),"niet bekend")))</f>
        <v>2277</v>
      </c>
      <c r="AG591" s="360">
        <f t="shared" si="74"/>
        <v>0</v>
      </c>
    </row>
    <row r="592" spans="2:33" ht="12.75" customHeight="1" x14ac:dyDescent="0.2">
      <c r="B592" s="496">
        <v>2016089</v>
      </c>
      <c r="C592" s="609">
        <v>120579</v>
      </c>
      <c r="D592" s="272" t="s">
        <v>745</v>
      </c>
      <c r="E592" s="273" t="s">
        <v>26</v>
      </c>
      <c r="F592" s="424">
        <v>1</v>
      </c>
      <c r="G592" s="273">
        <v>10</v>
      </c>
      <c r="H592" s="273">
        <v>5</v>
      </c>
      <c r="I592" s="273">
        <v>4</v>
      </c>
      <c r="J592" s="322" t="s">
        <v>47</v>
      </c>
      <c r="K592" s="322" t="s">
        <v>189</v>
      </c>
      <c r="L592" s="322" t="s">
        <v>189</v>
      </c>
      <c r="M592" s="322" t="s">
        <v>189</v>
      </c>
      <c r="N592" s="322" t="s">
        <v>47</v>
      </c>
      <c r="O592" s="322" t="s">
        <v>47</v>
      </c>
      <c r="P592" s="254" t="s">
        <v>47</v>
      </c>
      <c r="R592" s="254" t="s">
        <v>47</v>
      </c>
      <c r="S592" s="209"/>
      <c r="T592" s="476"/>
      <c r="U592" s="245">
        <f>IF(V592&lt;=0,"",(((V592-'In Productie'!$E$1)/7)+0.6))</f>
        <v>-70.542857142857144</v>
      </c>
      <c r="V592" s="427">
        <v>42471</v>
      </c>
      <c r="W592" s="209" t="s">
        <v>310</v>
      </c>
      <c r="X592" s="209"/>
      <c r="Y592" s="248">
        <f>F592*18</f>
        <v>18</v>
      </c>
      <c r="Z592" s="477"/>
      <c r="AA592" s="478"/>
      <c r="AB592" s="499">
        <v>42439</v>
      </c>
      <c r="AC592" s="209">
        <f>IF(B592="","",(IFERROR(VLOOKUP(B592,Projecten!A$4:W$2415,5,FALSE),"niet bekend")))</f>
        <v>6</v>
      </c>
      <c r="AD592" s="213">
        <f t="shared" si="75"/>
        <v>3391</v>
      </c>
      <c r="AE592" s="266">
        <f>IF(B592="","",(IFERROR(VLOOKUP(B592,Projecten!A$4:W$2415,23,FALSE),"niet bekend")))</f>
        <v>20346</v>
      </c>
      <c r="AF592" s="266">
        <f>IF(B592="","",(IFERROR(VLOOKUP(B592,Projecten!A$4:W$2415,12,FALSE),"niet bekend")))</f>
        <v>20346</v>
      </c>
      <c r="AG592" s="360">
        <f t="shared" si="74"/>
        <v>16955</v>
      </c>
    </row>
    <row r="593" spans="2:33" ht="12.75" customHeight="1" x14ac:dyDescent="0.2">
      <c r="B593" s="496">
        <v>2016087</v>
      </c>
      <c r="C593" s="422">
        <v>120585</v>
      </c>
      <c r="D593" s="272" t="s">
        <v>741</v>
      </c>
      <c r="E593" s="273" t="s">
        <v>26</v>
      </c>
      <c r="F593" s="424">
        <v>1</v>
      </c>
      <c r="G593" s="273">
        <v>5</v>
      </c>
      <c r="H593" s="273">
        <v>1</v>
      </c>
      <c r="I593" s="273">
        <v>3</v>
      </c>
      <c r="J593" s="403" t="s">
        <v>47</v>
      </c>
      <c r="K593" s="403" t="s">
        <v>189</v>
      </c>
      <c r="L593" s="403" t="s">
        <v>189</v>
      </c>
      <c r="M593" s="403" t="s">
        <v>189</v>
      </c>
      <c r="N593" s="391" t="s">
        <v>47</v>
      </c>
      <c r="O593" s="391" t="s">
        <v>47</v>
      </c>
      <c r="P593" s="486" t="s">
        <v>47</v>
      </c>
      <c r="Q593" s="486"/>
      <c r="R593" s="486" t="s">
        <v>47</v>
      </c>
      <c r="S593" s="209"/>
      <c r="T593" s="476"/>
      <c r="U593" s="245">
        <f>IF(V593&lt;=0,"",(((V593-'In Productie'!$E$1)/7)+0.6))</f>
        <v>-70.114285714285714</v>
      </c>
      <c r="V593" s="427">
        <v>42474</v>
      </c>
      <c r="W593" s="209" t="s">
        <v>162</v>
      </c>
      <c r="X593" s="209"/>
      <c r="Y593" s="248">
        <v>9</v>
      </c>
      <c r="Z593" s="202"/>
      <c r="AA593" s="202"/>
      <c r="AB593" s="499">
        <v>42439</v>
      </c>
      <c r="AC593" s="209">
        <f>IF(B593="","",(IFERROR(VLOOKUP(B593,Projecten!A$4:W$2415,5,FALSE),"niet bekend")))</f>
        <v>1</v>
      </c>
      <c r="AD593" s="213">
        <f t="shared" si="75"/>
        <v>1482</v>
      </c>
      <c r="AE593" s="266">
        <f>IF(B593="","",(IFERROR(VLOOKUP(B593,Projecten!A$4:W$2415,23,FALSE),"niet bekend")))</f>
        <v>1482</v>
      </c>
      <c r="AF593" s="266">
        <f>IF(B593="","",(IFERROR(VLOOKUP(B593,Projecten!A$4:W$2415,12,FALSE),"niet bekend")))</f>
        <v>1482</v>
      </c>
      <c r="AG593" s="360">
        <f t="shared" si="74"/>
        <v>0</v>
      </c>
    </row>
    <row r="594" spans="2:33" x14ac:dyDescent="0.2">
      <c r="B594" s="496">
        <v>2016090</v>
      </c>
      <c r="C594" s="609">
        <v>120583</v>
      </c>
      <c r="D594" s="272" t="s">
        <v>747</v>
      </c>
      <c r="E594" s="273" t="s">
        <v>26</v>
      </c>
      <c r="F594" s="424">
        <v>2</v>
      </c>
      <c r="G594" s="273">
        <v>18</v>
      </c>
      <c r="H594" s="273">
        <v>10</v>
      </c>
      <c r="I594" s="273">
        <v>4</v>
      </c>
      <c r="J594" s="403" t="s">
        <v>47</v>
      </c>
      <c r="K594" s="403" t="s">
        <v>189</v>
      </c>
      <c r="L594" s="403" t="s">
        <v>189</v>
      </c>
      <c r="M594" s="403" t="s">
        <v>189</v>
      </c>
      <c r="N594" s="403" t="s">
        <v>47</v>
      </c>
      <c r="O594" s="403" t="s">
        <v>47</v>
      </c>
      <c r="P594" s="242" t="s">
        <v>47</v>
      </c>
      <c r="Q594" s="242"/>
      <c r="R594" s="242" t="s">
        <v>47</v>
      </c>
      <c r="S594" s="209"/>
      <c r="T594" s="476"/>
      <c r="U594" s="245">
        <f>IF(V594&lt;=0,"",(((V594-'In Productie'!$E$1)/7)+0.6))</f>
        <v>-69.542857142857144</v>
      </c>
      <c r="V594" s="427">
        <v>42478</v>
      </c>
      <c r="W594" s="209" t="s">
        <v>310</v>
      </c>
      <c r="X594" s="209"/>
      <c r="Y594" s="248">
        <v>36</v>
      </c>
      <c r="Z594" s="202"/>
      <c r="AA594" s="202"/>
      <c r="AB594" s="499">
        <v>42439</v>
      </c>
      <c r="AC594" s="209">
        <f>IF(B594="","",(IFERROR(VLOOKUP(B594,Projecten!A$4:W$2415,5,FALSE),"niet bekend")))</f>
        <v>2</v>
      </c>
      <c r="AD594" s="213">
        <f t="shared" si="75"/>
        <v>5898</v>
      </c>
      <c r="AE594" s="266">
        <f>IF(B594="","",(IFERROR(VLOOKUP(B594,Projecten!A$4:W$2415,23,FALSE),"niet bekend")))</f>
        <v>5898</v>
      </c>
      <c r="AF594" s="266">
        <f>IF(B594="","",(IFERROR(VLOOKUP(B594,Projecten!A$4:W$2415,12,FALSE),"niet bekend")))</f>
        <v>5898</v>
      </c>
      <c r="AG594" s="360">
        <f t="shared" si="74"/>
        <v>0</v>
      </c>
    </row>
    <row r="595" spans="2:33" ht="12.75" customHeight="1" x14ac:dyDescent="0.2">
      <c r="B595" s="496">
        <v>2016049</v>
      </c>
      <c r="C595" s="609">
        <v>120598</v>
      </c>
      <c r="D595" s="272" t="s">
        <v>796</v>
      </c>
      <c r="E595" s="273" t="s">
        <v>26</v>
      </c>
      <c r="F595" s="424">
        <v>0</v>
      </c>
      <c r="G595" s="273">
        <v>0</v>
      </c>
      <c r="H595" s="273">
        <v>1</v>
      </c>
      <c r="I595" s="273">
        <v>0</v>
      </c>
      <c r="J595" s="322" t="s">
        <v>189</v>
      </c>
      <c r="K595" s="322" t="s">
        <v>189</v>
      </c>
      <c r="L595" s="322" t="s">
        <v>189</v>
      </c>
      <c r="M595" s="322" t="s">
        <v>189</v>
      </c>
      <c r="N595" s="322" t="s">
        <v>47</v>
      </c>
      <c r="O595" s="322" t="s">
        <v>47</v>
      </c>
      <c r="P595" s="254" t="s">
        <v>47</v>
      </c>
      <c r="R595" s="254" t="s">
        <v>47</v>
      </c>
      <c r="S595" s="209"/>
      <c r="T595" s="476"/>
      <c r="U595" s="245">
        <f>IF(V595&lt;=0,"",(((V595-'In Productie'!$E$1)/7)+0.6))</f>
        <v>-70.971428571428575</v>
      </c>
      <c r="V595" s="427">
        <v>42468</v>
      </c>
      <c r="W595" s="209" t="s">
        <v>162</v>
      </c>
      <c r="X595" s="209"/>
      <c r="Y595" s="248">
        <v>2</v>
      </c>
      <c r="Z595" s="477"/>
      <c r="AA595" s="478"/>
      <c r="AB595" s="499">
        <v>42411</v>
      </c>
      <c r="AC595" s="209">
        <f>IF(B595="","",(IFERROR(VLOOKUP(B595,Projecten!A$4:W$2415,5,FALSE),"niet bekend")))</f>
        <v>1</v>
      </c>
      <c r="AD595" s="213">
        <f t="shared" si="75"/>
        <v>0</v>
      </c>
      <c r="AE595" s="266"/>
      <c r="AF595" s="266"/>
    </row>
    <row r="596" spans="2:33" ht="12.75" customHeight="1" x14ac:dyDescent="0.2">
      <c r="B596" s="496">
        <v>2016110</v>
      </c>
      <c r="C596" s="609">
        <v>120600</v>
      </c>
      <c r="D596" s="272">
        <v>575116</v>
      </c>
      <c r="E596" s="273" t="s">
        <v>26</v>
      </c>
      <c r="F596" s="424">
        <v>1</v>
      </c>
      <c r="G596" s="273">
        <v>2</v>
      </c>
      <c r="H596" s="273">
        <v>2</v>
      </c>
      <c r="I596" s="273">
        <v>0</v>
      </c>
      <c r="J596" s="322" t="s">
        <v>47</v>
      </c>
      <c r="K596" s="322" t="s">
        <v>189</v>
      </c>
      <c r="L596" s="322" t="s">
        <v>189</v>
      </c>
      <c r="M596" s="322" t="s">
        <v>189</v>
      </c>
      <c r="N596" s="322" t="s">
        <v>47</v>
      </c>
      <c r="O596" s="322" t="s">
        <v>47</v>
      </c>
      <c r="P596" s="254" t="s">
        <v>47</v>
      </c>
      <c r="R596" s="254" t="s">
        <v>47</v>
      </c>
      <c r="S596" s="209"/>
      <c r="T596" s="476"/>
      <c r="U596" s="245">
        <f>IF(V596&lt;=0,"",(((V596-'In Productie'!$E$1)/7)+0.6))</f>
        <v>-70.971428571428575</v>
      </c>
      <c r="V596" s="427">
        <v>42468</v>
      </c>
      <c r="W596" s="209" t="s">
        <v>162</v>
      </c>
      <c r="X596" s="209"/>
      <c r="Y596" s="248">
        <v>3</v>
      </c>
      <c r="Z596" s="477"/>
      <c r="AA596" s="478"/>
      <c r="AB596" s="499">
        <v>42450</v>
      </c>
      <c r="AC596" s="209">
        <f>IF(B596="","",(IFERROR(VLOOKUP(B596,Projecten!A$4:W$2415,5,FALSE),"niet bekend")))</f>
        <v>1</v>
      </c>
      <c r="AD596" s="213">
        <f t="shared" si="75"/>
        <v>220</v>
      </c>
      <c r="AE596" s="266">
        <f>IF(B596="","",(IFERROR(VLOOKUP(B596,Projecten!A$4:W$2415,23,FALSE),"niet bekend")))</f>
        <v>220</v>
      </c>
      <c r="AF596" s="266">
        <f>IF(B596="","",(IFERROR(VLOOKUP(B596,Projecten!A$4:W$2415,12,FALSE),"niet bekend")))</f>
        <v>220</v>
      </c>
      <c r="AG596" s="360">
        <f t="shared" ref="AG596:AG602" si="76">IF(AD596="","",(AF596-AD596))</f>
        <v>0</v>
      </c>
    </row>
    <row r="597" spans="2:33" ht="12.75" customHeight="1" x14ac:dyDescent="0.2">
      <c r="B597" s="496">
        <v>2016097</v>
      </c>
      <c r="C597" s="422">
        <v>120591</v>
      </c>
      <c r="D597" s="272" t="s">
        <v>765</v>
      </c>
      <c r="E597" s="273" t="s">
        <v>469</v>
      </c>
      <c r="F597" s="424">
        <v>1</v>
      </c>
      <c r="G597" s="273">
        <v>8</v>
      </c>
      <c r="H597" s="273">
        <v>4</v>
      </c>
      <c r="I597" s="273">
        <v>3</v>
      </c>
      <c r="J597" s="322" t="s">
        <v>47</v>
      </c>
      <c r="K597" s="322" t="s">
        <v>47</v>
      </c>
      <c r="L597" s="322" t="s">
        <v>189</v>
      </c>
      <c r="M597" s="322" t="s">
        <v>189</v>
      </c>
      <c r="N597" s="322" t="s">
        <v>47</v>
      </c>
      <c r="O597" s="322" t="s">
        <v>47</v>
      </c>
      <c r="P597" s="254" t="s">
        <v>47</v>
      </c>
      <c r="R597" s="254" t="s">
        <v>47</v>
      </c>
      <c r="U597" s="245">
        <f>IF(V597&lt;=0,"",(((V597-'In Productie'!$E$1)/7)+0.6))</f>
        <v>-69.542857142857144</v>
      </c>
      <c r="V597" s="427">
        <v>42478</v>
      </c>
      <c r="W597" s="209" t="s">
        <v>498</v>
      </c>
      <c r="Y597" s="248">
        <v>15</v>
      </c>
      <c r="Z597" s="202"/>
      <c r="AA597" s="202"/>
      <c r="AB597" s="499">
        <v>42445</v>
      </c>
      <c r="AC597" s="209">
        <f>IF(B597="","",(IFERROR(VLOOKUP(B597,Projecten!A$4:W$2415,5,FALSE),"niet bekend")))</f>
        <v>1</v>
      </c>
      <c r="AD597" s="213">
        <f t="shared" si="75"/>
        <v>2171.0500000000002</v>
      </c>
      <c r="AE597" s="266">
        <f>IF(B597="","",(IFERROR(VLOOKUP(B597,Projecten!A$4:W$2415,23,FALSE),"niet bekend")))</f>
        <v>2171.0500000000002</v>
      </c>
      <c r="AF597" s="266">
        <f>IF(B597="","",(IFERROR(VLOOKUP(B597,Projecten!A$4:W$2415,12,FALSE),"niet bekend")))</f>
        <v>2171.0500000000002</v>
      </c>
      <c r="AG597" s="360">
        <f t="shared" si="76"/>
        <v>0</v>
      </c>
    </row>
    <row r="598" spans="2:33" ht="12.75" customHeight="1" x14ac:dyDescent="0.2">
      <c r="B598" s="496">
        <v>2016062</v>
      </c>
      <c r="C598" s="609">
        <v>120559</v>
      </c>
      <c r="D598" s="272" t="s">
        <v>725</v>
      </c>
      <c r="E598" s="273" t="s">
        <v>317</v>
      </c>
      <c r="F598" s="424">
        <v>1</v>
      </c>
      <c r="G598" s="273">
        <v>8</v>
      </c>
      <c r="H598" s="273">
        <v>5</v>
      </c>
      <c r="I598" s="273">
        <v>3</v>
      </c>
      <c r="J598" s="322" t="s">
        <v>47</v>
      </c>
      <c r="K598" s="322" t="s">
        <v>47</v>
      </c>
      <c r="L598" s="322" t="s">
        <v>189</v>
      </c>
      <c r="M598" s="322" t="s">
        <v>189</v>
      </c>
      <c r="N598" s="322" t="s">
        <v>47</v>
      </c>
      <c r="O598" s="322" t="s">
        <v>47</v>
      </c>
      <c r="P598" s="254" t="s">
        <v>47</v>
      </c>
      <c r="R598" s="254" t="s">
        <v>47</v>
      </c>
      <c r="U598" s="245">
        <f>IF(V598&lt;=0,"",(((V598-'In Productie'!$E$1)/7)+0.6))</f>
        <v>-73.114285714285714</v>
      </c>
      <c r="V598" s="427">
        <v>42453</v>
      </c>
      <c r="W598" s="209" t="s">
        <v>777</v>
      </c>
      <c r="X598" s="652" t="s">
        <v>538</v>
      </c>
      <c r="Y598" s="248">
        <v>27</v>
      </c>
      <c r="Z598" s="202"/>
      <c r="AA598" s="202"/>
      <c r="AB598" s="499">
        <v>42424</v>
      </c>
      <c r="AC598" s="209">
        <f>IF(B598="","",(IFERROR(VLOOKUP(B598,Projecten!A$4:W$2415,5,FALSE),"niet bekend")))</f>
        <v>1</v>
      </c>
      <c r="AD598" s="213">
        <f t="shared" si="75"/>
        <v>3923.7</v>
      </c>
      <c r="AE598" s="266">
        <f>IF(B598="","",(IFERROR(VLOOKUP(B598,Projecten!A$4:W$2415,23,FALSE),"niet bekend")))</f>
        <v>3923.7</v>
      </c>
      <c r="AF598" s="266">
        <f>IF(B598="","",(IFERROR(VLOOKUP(B598,Projecten!A$4:W$2415,12,FALSE),"niet bekend")))</f>
        <v>3923.7</v>
      </c>
      <c r="AG598" s="360">
        <f t="shared" si="76"/>
        <v>0</v>
      </c>
    </row>
    <row r="599" spans="2:33" ht="12.75" customHeight="1" x14ac:dyDescent="0.2">
      <c r="B599" s="496">
        <v>2016063</v>
      </c>
      <c r="C599" s="609">
        <v>120599</v>
      </c>
      <c r="D599" s="272" t="s">
        <v>726</v>
      </c>
      <c r="E599" s="273" t="s">
        <v>317</v>
      </c>
      <c r="F599" s="424">
        <v>1</v>
      </c>
      <c r="G599" s="273">
        <v>9</v>
      </c>
      <c r="H599" s="273">
        <v>7</v>
      </c>
      <c r="I599" s="273">
        <v>2</v>
      </c>
      <c r="J599" s="322" t="s">
        <v>47</v>
      </c>
      <c r="K599" s="322" t="s">
        <v>47</v>
      </c>
      <c r="L599" s="322" t="s">
        <v>189</v>
      </c>
      <c r="M599" s="322" t="s">
        <v>189</v>
      </c>
      <c r="N599" s="322" t="s">
        <v>47</v>
      </c>
      <c r="O599" s="322" t="s">
        <v>47</v>
      </c>
      <c r="P599" s="254" t="s">
        <v>47</v>
      </c>
      <c r="R599" s="254" t="s">
        <v>47</v>
      </c>
      <c r="U599" s="245">
        <f>IF(V599&lt;=0,"",(((V599-'In Productie'!$E$1)/7)+0.6))</f>
        <v>-73.114285714285714</v>
      </c>
      <c r="V599" s="427">
        <v>42453</v>
      </c>
      <c r="W599" s="209" t="s">
        <v>777</v>
      </c>
      <c r="X599" s="652" t="s">
        <v>752</v>
      </c>
      <c r="Y599" s="248">
        <v>25</v>
      </c>
      <c r="Z599" s="202"/>
      <c r="AA599" s="202"/>
      <c r="AB599" s="499">
        <v>42424</v>
      </c>
      <c r="AC599" s="209">
        <f>IF(B599="","",(IFERROR(VLOOKUP(B599,Projecten!A$4:W$2415,5,FALSE),"niet bekend")))</f>
        <v>1</v>
      </c>
      <c r="AD599" s="213">
        <f t="shared" si="75"/>
        <v>4471.72</v>
      </c>
      <c r="AE599" s="266">
        <f>IF(B599="","",(IFERROR(VLOOKUP(B599,Projecten!A$4:W$2415,23,FALSE),"niet bekend")))</f>
        <v>4471.72</v>
      </c>
      <c r="AF599" s="266">
        <f>IF(B599="","",(IFERROR(VLOOKUP(B599,Projecten!A$4:W$2415,12,FALSE),"niet bekend")))</f>
        <v>4471.72</v>
      </c>
      <c r="AG599" s="360">
        <f t="shared" si="76"/>
        <v>0</v>
      </c>
    </row>
    <row r="600" spans="2:33" ht="12.75" customHeight="1" x14ac:dyDescent="0.2">
      <c r="B600" s="496">
        <v>2016080</v>
      </c>
      <c r="C600" s="609">
        <v>120577</v>
      </c>
      <c r="D600" s="272">
        <v>570516</v>
      </c>
      <c r="E600" s="273" t="s">
        <v>26</v>
      </c>
      <c r="F600" s="424">
        <v>1</v>
      </c>
      <c r="G600" s="273">
        <v>9</v>
      </c>
      <c r="H600" s="273">
        <v>6</v>
      </c>
      <c r="I600" s="273">
        <v>4</v>
      </c>
      <c r="J600" s="403" t="s">
        <v>47</v>
      </c>
      <c r="K600" s="403" t="s">
        <v>189</v>
      </c>
      <c r="L600" s="403" t="s">
        <v>189</v>
      </c>
      <c r="M600" s="403" t="s">
        <v>189</v>
      </c>
      <c r="N600" s="403" t="s">
        <v>47</v>
      </c>
      <c r="O600" s="403" t="s">
        <v>47</v>
      </c>
      <c r="P600" s="242" t="s">
        <v>47</v>
      </c>
      <c r="Q600" s="242"/>
      <c r="R600" s="242" t="s">
        <v>47</v>
      </c>
      <c r="S600" s="209"/>
      <c r="T600" s="476"/>
      <c r="U600" s="245">
        <f>IF(V600&lt;=0,"",(((V600-'In Productie'!$E$1)/7)+0.6))</f>
        <v>-71.114285714285714</v>
      </c>
      <c r="V600" s="427">
        <v>42467</v>
      </c>
      <c r="W600" s="209" t="s">
        <v>162</v>
      </c>
      <c r="X600" s="209"/>
      <c r="Y600" s="248">
        <v>18</v>
      </c>
      <c r="Z600" s="202"/>
      <c r="AA600" s="202"/>
      <c r="AB600" s="243"/>
      <c r="AC600" s="209">
        <f>IF(B600="","",(IFERROR(VLOOKUP(B600,Projecten!A$4:W$2415,5,FALSE),"niet bekend")))</f>
        <v>1</v>
      </c>
      <c r="AD600" s="213">
        <f t="shared" si="75"/>
        <v>2814</v>
      </c>
      <c r="AE600" s="266">
        <f>IF(B600="","",(IFERROR(VLOOKUP(B600,Projecten!A$4:W$2415,23,FALSE),"niet bekend")))</f>
        <v>2814</v>
      </c>
      <c r="AF600" s="266">
        <f>IF(B600="","",(IFERROR(VLOOKUP(B600,Projecten!A$4:W$2415,12,FALSE),"niet bekend")))</f>
        <v>2814</v>
      </c>
      <c r="AG600" s="360">
        <f t="shared" si="76"/>
        <v>0</v>
      </c>
    </row>
    <row r="601" spans="2:33" ht="12.75" customHeight="1" x14ac:dyDescent="0.2">
      <c r="B601" s="496">
        <v>2016107</v>
      </c>
      <c r="C601" s="422">
        <v>120589</v>
      </c>
      <c r="D601" s="272" t="s">
        <v>783</v>
      </c>
      <c r="E601" s="273" t="s">
        <v>26</v>
      </c>
      <c r="F601" s="424">
        <v>1</v>
      </c>
      <c r="G601" s="273">
        <v>2</v>
      </c>
      <c r="H601" s="273">
        <v>1</v>
      </c>
      <c r="I601" s="273">
        <v>1</v>
      </c>
      <c r="J601" s="322" t="s">
        <v>47</v>
      </c>
      <c r="K601" s="322" t="s">
        <v>189</v>
      </c>
      <c r="L601" s="322" t="s">
        <v>189</v>
      </c>
      <c r="M601" s="322" t="s">
        <v>189</v>
      </c>
      <c r="N601" s="322" t="s">
        <v>47</v>
      </c>
      <c r="O601" s="322" t="s">
        <v>47</v>
      </c>
      <c r="P601" s="254" t="s">
        <v>47</v>
      </c>
      <c r="R601" s="254" t="s">
        <v>47</v>
      </c>
      <c r="U601" s="245">
        <f>IF(V601&lt;=0,"",(((V601-'In Productie'!$E$1)/7)+0.6))</f>
        <v>-70.114285714285714</v>
      </c>
      <c r="V601" s="427">
        <v>42474</v>
      </c>
      <c r="W601" s="209" t="s">
        <v>162</v>
      </c>
      <c r="Y601" s="248">
        <v>5</v>
      </c>
      <c r="Z601" s="202"/>
      <c r="AA601" s="202"/>
      <c r="AB601" s="499">
        <v>42453</v>
      </c>
      <c r="AC601" s="209">
        <f>IF(B601="","",(IFERROR(VLOOKUP(B601,Projecten!A$4:W$2415,5,FALSE),"niet bekend")))</f>
        <v>1</v>
      </c>
      <c r="AD601" s="213">
        <f t="shared" si="75"/>
        <v>523</v>
      </c>
      <c r="AE601" s="266">
        <f>IF(B601="","",(IFERROR(VLOOKUP(B601,Projecten!A$4:W$2415,23,FALSE),"niet bekend")))</f>
        <v>523</v>
      </c>
      <c r="AF601" s="266">
        <f>IF(B601="","",(IFERROR(VLOOKUP(B601,Projecten!A$4:W$2415,12,FALSE),"niet bekend")))</f>
        <v>523</v>
      </c>
      <c r="AG601" s="360">
        <f t="shared" si="76"/>
        <v>0</v>
      </c>
    </row>
    <row r="602" spans="2:33" ht="12.75" customHeight="1" x14ac:dyDescent="0.2">
      <c r="B602" s="272"/>
      <c r="C602" s="422"/>
      <c r="D602" s="272"/>
      <c r="E602" s="273"/>
      <c r="F602" s="424"/>
      <c r="G602" s="273"/>
      <c r="H602" s="273"/>
      <c r="I602" s="273"/>
      <c r="J602" s="322"/>
      <c r="K602" s="322"/>
      <c r="L602" s="322"/>
      <c r="M602" s="322"/>
      <c r="N602" s="322"/>
      <c r="O602" s="322"/>
      <c r="U602" s="245"/>
      <c r="W602" s="209"/>
      <c r="Y602" s="248"/>
      <c r="Z602" s="202"/>
      <c r="AA602" s="202"/>
      <c r="AB602" s="243"/>
      <c r="AC602" s="209" t="str">
        <f>IF(B602="","",(IFERROR(VLOOKUP(B602,Projecten!A$4:W$2415,5,FALSE),"niet bekend")))</f>
        <v/>
      </c>
      <c r="AD602" s="213" t="str">
        <f t="shared" si="75"/>
        <v/>
      </c>
      <c r="AE602" s="266" t="str">
        <f>IF(B602="","",(IFERROR(VLOOKUP(B602,Projecten!A$4:W$2415,23,FALSE),"niet bekend")))</f>
        <v/>
      </c>
      <c r="AF602" s="266" t="str">
        <f>IF(B602="","",(IFERROR(VLOOKUP(B602,Projecten!A$4:W$2415,12,FALSE),"niet bekend")))</f>
        <v/>
      </c>
      <c r="AG602" s="360" t="str">
        <f t="shared" si="76"/>
        <v/>
      </c>
    </row>
    <row r="603" spans="2:33" s="312" customFormat="1" ht="12.75" customHeight="1" x14ac:dyDescent="0.2">
      <c r="B603" s="299"/>
      <c r="C603" s="406"/>
      <c r="D603" s="300"/>
      <c r="E603" s="300"/>
      <c r="F603" s="302"/>
      <c r="G603" s="300"/>
      <c r="H603" s="300"/>
      <c r="I603" s="300"/>
      <c r="J603" s="302"/>
      <c r="K603" s="302"/>
      <c r="L603" s="302"/>
      <c r="M603" s="302"/>
      <c r="N603" s="302"/>
      <c r="O603" s="302"/>
      <c r="P603" s="302"/>
      <c r="Q603" s="302"/>
      <c r="R603" s="302"/>
      <c r="S603" s="407"/>
      <c r="T603" s="407"/>
      <c r="U603" s="306"/>
      <c r="V603" s="305"/>
      <c r="W603" s="307"/>
      <c r="X603" s="307"/>
      <c r="Y603" s="307"/>
      <c r="Z603" s="298"/>
      <c r="AA603" s="308"/>
      <c r="AB603" s="410"/>
      <c r="AD603" s="311"/>
      <c r="AE603" s="311"/>
      <c r="AF603" s="311"/>
      <c r="AG603" s="412"/>
    </row>
    <row r="604" spans="2:33" s="236" customFormat="1" ht="12.75" customHeight="1" x14ac:dyDescent="0.2">
      <c r="B604" s="221"/>
      <c r="C604" s="696"/>
      <c r="D604" s="222">
        <f>SUM(G604:I604)</f>
        <v>364</v>
      </c>
      <c r="E604" s="220"/>
      <c r="F604" s="224">
        <f>SUM(F607:F620)</f>
        <v>16.25</v>
      </c>
      <c r="G604" s="220">
        <f>SUM(G607:G620)</f>
        <v>252</v>
      </c>
      <c r="H604" s="220">
        <f>SUM(H607:H620)</f>
        <v>80</v>
      </c>
      <c r="I604" s="220">
        <f>SUM(I607:I620)</f>
        <v>32</v>
      </c>
      <c r="J604" s="224"/>
      <c r="K604" s="224"/>
      <c r="L604" s="224"/>
      <c r="M604" s="224"/>
      <c r="N604" s="224"/>
      <c r="O604" s="224"/>
      <c r="P604" s="224"/>
      <c r="Q604" s="224"/>
      <c r="R604" s="224"/>
      <c r="S604" s="697">
        <v>15</v>
      </c>
      <c r="T604" s="697"/>
      <c r="U604" s="698"/>
      <c r="V604" s="227"/>
      <c r="W604" s="229"/>
      <c r="X604" s="229">
        <f>SUM(Y604:Y621)</f>
        <v>377.75</v>
      </c>
      <c r="Y604" s="231"/>
      <c r="Z604" s="463">
        <v>305</v>
      </c>
      <c r="AA604" s="232">
        <f>X604-Z604</f>
        <v>72.75</v>
      </c>
      <c r="AB604" s="221"/>
      <c r="AC604" s="236" t="str">
        <f>IF(B604="","",(IFERROR(VLOOKUP(B604,Projecten!A$4:W$2415,5,FALSE),"niet bekend")))</f>
        <v/>
      </c>
      <c r="AD604" s="235">
        <f>SUM(AD605:AD621)</f>
        <v>56628</v>
      </c>
      <c r="AE604" s="235" t="str">
        <f>IF(B604="","",(IFERROR(VLOOKUP(B604,Projecten!A$4:W$2415,23,FALSE),"niet bekend")))</f>
        <v/>
      </c>
      <c r="AF604" s="235" t="str">
        <f>IF(B604="","",(IFERROR(VLOOKUP(B604,Projecten!A$4:W$2415,12,FALSE),"niet bekend")))</f>
        <v/>
      </c>
      <c r="AG604" s="384"/>
    </row>
    <row r="605" spans="2:33" x14ac:dyDescent="0.2">
      <c r="B605" s="243"/>
      <c r="S605" s="254" t="s">
        <v>786</v>
      </c>
      <c r="Y605" s="248"/>
      <c r="Z605" s="202"/>
      <c r="AA605" s="202"/>
      <c r="AB605" s="243"/>
      <c r="AC605" s="209" t="str">
        <f>IF(B605="","",(IFERROR(VLOOKUP(B605,Projecten!A$4:W$2415,5,FALSE),"niet bekend")))</f>
        <v/>
      </c>
      <c r="AD605" s="213" t="str">
        <f t="shared" ref="AD605:AD620" si="77">IF(AC605="","",(F605/AC605*AF605))</f>
        <v/>
      </c>
      <c r="AE605" s="266" t="str">
        <f>IF(B605="","",(IFERROR(VLOOKUP(B605,Projecten!A$4:W$2415,23,FALSE),"niet bekend")))</f>
        <v/>
      </c>
      <c r="AF605" s="266" t="str">
        <f>IF(B605="","",(IFERROR(VLOOKUP(B605,Projecten!A$4:W$2415,12,FALSE),"niet bekend")))</f>
        <v/>
      </c>
      <c r="AG605" s="360" t="str">
        <f t="shared" ref="AG605:AG620" si="78">IF(AD605="","",(AF605-AD605))</f>
        <v/>
      </c>
    </row>
    <row r="606" spans="2:33" x14ac:dyDescent="0.2">
      <c r="B606" s="243"/>
      <c r="D606" s="251" t="s">
        <v>787</v>
      </c>
      <c r="Y606" s="257">
        <v>3.5</v>
      </c>
      <c r="Z606" s="202"/>
      <c r="AA606" s="202"/>
      <c r="AB606" s="243"/>
      <c r="AC606" s="209" t="str">
        <f>IF(B606="","",(IFERROR(VLOOKUP(B606,Projecten!A$4:W$2415,5,FALSE),"niet bekend")))</f>
        <v/>
      </c>
      <c r="AD606" s="213" t="str">
        <f t="shared" si="77"/>
        <v/>
      </c>
      <c r="AE606" s="266" t="str">
        <f>IF(B606="","",(IFERROR(VLOOKUP(B606,Projecten!A$4:W$2415,23,FALSE),"niet bekend")))</f>
        <v/>
      </c>
      <c r="AF606" s="266" t="str">
        <f>IF(B606="","",(IFERROR(VLOOKUP(B606,Projecten!A$4:W$2415,12,FALSE),"niet bekend")))</f>
        <v/>
      </c>
      <c r="AG606" s="360" t="str">
        <f t="shared" si="78"/>
        <v/>
      </c>
    </row>
    <row r="607" spans="2:33" ht="12.75" customHeight="1" x14ac:dyDescent="0.2">
      <c r="B607" s="272"/>
      <c r="C607" s="422"/>
      <c r="D607" s="429" t="s">
        <v>851</v>
      </c>
      <c r="E607" s="273"/>
      <c r="F607" s="424"/>
      <c r="G607" s="273"/>
      <c r="H607" s="273"/>
      <c r="I607" s="273"/>
      <c r="J607" s="403"/>
      <c r="K607" s="242"/>
      <c r="L607" s="242"/>
      <c r="M607" s="242"/>
      <c r="N607" s="242"/>
      <c r="O607" s="242"/>
      <c r="P607" s="242"/>
      <c r="Q607" s="242"/>
      <c r="R607" s="242"/>
      <c r="S607" s="209"/>
      <c r="T607" s="476"/>
      <c r="U607" s="245"/>
      <c r="W607" s="209"/>
      <c r="X607" s="209"/>
      <c r="Y607" s="257">
        <v>8.25</v>
      </c>
      <c r="Z607" s="522"/>
      <c r="AA607" s="202"/>
      <c r="AB607" s="243"/>
      <c r="AC607" s="209" t="str">
        <f>IF(B607="","",(IFERROR(VLOOKUP(B607,Projecten!A$4:W$2415,5,FALSE),"niet bekend")))</f>
        <v/>
      </c>
      <c r="AD607" s="213" t="str">
        <f t="shared" si="77"/>
        <v/>
      </c>
      <c r="AE607" s="266" t="str">
        <f>IF(B607="","",(IFERROR(VLOOKUP(B607,Projecten!A$4:W$2415,23,FALSE),"niet bekend")))</f>
        <v/>
      </c>
      <c r="AF607" s="266" t="str">
        <f>IF(B607="","",(IFERROR(VLOOKUP(B607,Projecten!A$4:W$2415,12,FALSE),"niet bekend")))</f>
        <v/>
      </c>
      <c r="AG607" s="360" t="str">
        <f t="shared" si="78"/>
        <v/>
      </c>
    </row>
    <row r="608" spans="2:33" ht="12.75" customHeight="1" x14ac:dyDescent="0.2">
      <c r="B608" s="272"/>
      <c r="C608" s="422"/>
      <c r="D608" s="429" t="s">
        <v>850</v>
      </c>
      <c r="E608" s="273"/>
      <c r="F608" s="424"/>
      <c r="G608" s="273"/>
      <c r="H608" s="273"/>
      <c r="I608" s="273"/>
      <c r="J608" s="403"/>
      <c r="K608" s="242"/>
      <c r="L608" s="242"/>
      <c r="M608" s="242"/>
      <c r="N608" s="242"/>
      <c r="O608" s="242"/>
      <c r="P608" s="242"/>
      <c r="Q608" s="242"/>
      <c r="R608" s="242"/>
      <c r="S608" s="209"/>
      <c r="T608" s="476"/>
      <c r="U608" s="245"/>
      <c r="W608" s="209"/>
      <c r="X608" s="209"/>
      <c r="Y608" s="257">
        <v>3</v>
      </c>
      <c r="Z608" s="522"/>
      <c r="AA608" s="202"/>
      <c r="AB608" s="243"/>
      <c r="AC608" s="209" t="str">
        <f>IF(B608="","",(IFERROR(VLOOKUP(B608,Projecten!A$4:W$2415,5,FALSE),"niet bekend")))</f>
        <v/>
      </c>
      <c r="AD608" s="213" t="str">
        <f t="shared" si="77"/>
        <v/>
      </c>
      <c r="AE608" s="266" t="str">
        <f>IF(B608="","",(IFERROR(VLOOKUP(B608,Projecten!A$4:W$2415,23,FALSE),"niet bekend")))</f>
        <v/>
      </c>
      <c r="AF608" s="266" t="str">
        <f>IF(B608="","",(IFERROR(VLOOKUP(B608,Projecten!A$4:W$2415,12,FALSE),"niet bekend")))</f>
        <v/>
      </c>
      <c r="AG608" s="360" t="str">
        <f t="shared" si="78"/>
        <v/>
      </c>
    </row>
    <row r="609" spans="2:33" ht="12.75" customHeight="1" x14ac:dyDescent="0.2">
      <c r="B609" s="272"/>
      <c r="C609" s="422"/>
      <c r="D609" s="429" t="s">
        <v>875</v>
      </c>
      <c r="E609" s="273"/>
      <c r="F609" s="424"/>
      <c r="G609" s="273"/>
      <c r="H609" s="273"/>
      <c r="I609" s="273"/>
      <c r="J609" s="403"/>
      <c r="K609" s="242"/>
      <c r="L609" s="242"/>
      <c r="M609" s="242"/>
      <c r="N609" s="242"/>
      <c r="O609" s="242"/>
      <c r="P609" s="242"/>
      <c r="Q609" s="242"/>
      <c r="R609" s="242"/>
      <c r="S609" s="209"/>
      <c r="T609" s="476"/>
      <c r="U609" s="245"/>
      <c r="W609" s="209"/>
      <c r="X609" s="209"/>
      <c r="Y609" s="257">
        <v>16.5</v>
      </c>
      <c r="Z609" s="522"/>
      <c r="AA609" s="202"/>
      <c r="AB609" s="243"/>
      <c r="AC609" s="209" t="str">
        <f>IF(B609="","",(IFERROR(VLOOKUP(B609,Projecten!A$4:W$2415,5,FALSE),"niet bekend")))</f>
        <v/>
      </c>
      <c r="AD609" s="213" t="str">
        <f t="shared" si="77"/>
        <v/>
      </c>
      <c r="AE609" s="266" t="str">
        <f>IF(B609="","",(IFERROR(VLOOKUP(B609,Projecten!A$4:W$2415,23,FALSE),"niet bekend")))</f>
        <v/>
      </c>
      <c r="AF609" s="266" t="str">
        <f>IF(B609="","",(IFERROR(VLOOKUP(B609,Projecten!A$4:W$2415,12,FALSE),"niet bekend")))</f>
        <v/>
      </c>
      <c r="AG609" s="360" t="str">
        <f t="shared" si="78"/>
        <v/>
      </c>
    </row>
    <row r="610" spans="2:33" ht="12.75" customHeight="1" x14ac:dyDescent="0.2">
      <c r="B610" s="272"/>
      <c r="C610" s="422"/>
      <c r="D610" s="429"/>
      <c r="E610" s="273"/>
      <c r="F610" s="424"/>
      <c r="G610" s="273"/>
      <c r="H610" s="273"/>
      <c r="I610" s="273"/>
      <c r="J610" s="403"/>
      <c r="K610" s="242"/>
      <c r="L610" s="242"/>
      <c r="M610" s="242"/>
      <c r="N610" s="242"/>
      <c r="O610" s="242"/>
      <c r="P610" s="242"/>
      <c r="Q610" s="242"/>
      <c r="R610" s="242"/>
      <c r="S610" s="209"/>
      <c r="T610" s="476"/>
      <c r="U610" s="245"/>
      <c r="W610" s="209"/>
      <c r="X610" s="209"/>
      <c r="Y610" s="257"/>
      <c r="Z610" s="522"/>
      <c r="AA610" s="202"/>
      <c r="AB610" s="243"/>
      <c r="AC610" s="209" t="str">
        <f>IF(B610="","",(IFERROR(VLOOKUP(B610,Projecten!A$4:W$2415,5,FALSE),"niet bekend")))</f>
        <v/>
      </c>
      <c r="AD610" s="213" t="str">
        <f t="shared" si="77"/>
        <v/>
      </c>
      <c r="AE610" s="266" t="str">
        <f>IF(B610="","",(IFERROR(VLOOKUP(B610,Projecten!A$4:W$2415,23,FALSE),"niet bekend")))</f>
        <v/>
      </c>
      <c r="AF610" s="266" t="str">
        <f>IF(B610="","",(IFERROR(VLOOKUP(B610,Projecten!A$4:W$2415,12,FALSE),"niet bekend")))</f>
        <v/>
      </c>
      <c r="AG610" s="360" t="str">
        <f t="shared" si="78"/>
        <v/>
      </c>
    </row>
    <row r="611" spans="2:33" ht="12.75" customHeight="1" x14ac:dyDescent="0.2">
      <c r="B611" s="496">
        <v>2016082</v>
      </c>
      <c r="C611" s="609">
        <v>120578</v>
      </c>
      <c r="D611" s="272" t="s">
        <v>735</v>
      </c>
      <c r="E611" s="273" t="s">
        <v>26</v>
      </c>
      <c r="F611" s="424">
        <v>1</v>
      </c>
      <c r="G611" s="273">
        <v>8</v>
      </c>
      <c r="H611" s="273">
        <v>5</v>
      </c>
      <c r="I611" s="273">
        <v>2</v>
      </c>
      <c r="J611" s="403" t="s">
        <v>47</v>
      </c>
      <c r="K611" s="403" t="s">
        <v>47</v>
      </c>
      <c r="L611" s="403" t="s">
        <v>189</v>
      </c>
      <c r="M611" s="242" t="s">
        <v>189</v>
      </c>
      <c r="N611" s="242" t="s">
        <v>47</v>
      </c>
      <c r="O611" s="242" t="s">
        <v>47</v>
      </c>
      <c r="P611" s="242" t="s">
        <v>47</v>
      </c>
      <c r="Q611" s="242"/>
      <c r="R611" s="242" t="s">
        <v>47</v>
      </c>
      <c r="S611" s="209"/>
      <c r="T611" s="476"/>
      <c r="U611" s="245">
        <f>IF(V611&lt;=0,"",(((V611-'In Productie'!$E$1)/7)+0.6))</f>
        <v>-70.114285714285714</v>
      </c>
      <c r="V611" s="427">
        <v>42474</v>
      </c>
      <c r="W611" s="209" t="s">
        <v>162</v>
      </c>
      <c r="X611" s="209"/>
      <c r="Y611" s="248">
        <v>23</v>
      </c>
      <c r="Z611" s="202"/>
      <c r="AA611" s="202"/>
      <c r="AB611" s="499">
        <v>42433</v>
      </c>
      <c r="AC611" s="209">
        <f>IF(B611="","",(IFERROR(VLOOKUP(B611,Projecten!A$4:W$2415,5,FALSE),"niet bekend")))</f>
        <v>1</v>
      </c>
      <c r="AD611" s="213">
        <f t="shared" si="77"/>
        <v>4991</v>
      </c>
      <c r="AE611" s="266">
        <f>IF(B611="","",(IFERROR(VLOOKUP(B611,Projecten!A$4:W$2415,23,FALSE),"niet bekend")))</f>
        <v>4991</v>
      </c>
      <c r="AF611" s="266">
        <f>IF(B611="","",(IFERROR(VLOOKUP(B611,Projecten!A$4:W$2415,12,FALSE),"niet bekend")))</f>
        <v>4991</v>
      </c>
      <c r="AG611" s="360">
        <f t="shared" si="78"/>
        <v>0</v>
      </c>
    </row>
    <row r="612" spans="2:33" ht="12.75" customHeight="1" x14ac:dyDescent="0.2">
      <c r="B612" s="237">
        <v>2016095</v>
      </c>
      <c r="C612" s="513" t="s">
        <v>807</v>
      </c>
      <c r="D612" s="237" t="s">
        <v>756</v>
      </c>
      <c r="E612" s="519" t="s">
        <v>26</v>
      </c>
      <c r="F612" s="515">
        <v>0.25</v>
      </c>
      <c r="G612" s="695">
        <v>100</v>
      </c>
      <c r="H612" s="514">
        <v>0</v>
      </c>
      <c r="I612" s="514">
        <v>0</v>
      </c>
      <c r="J612" s="403" t="s">
        <v>47</v>
      </c>
      <c r="K612" s="242" t="s">
        <v>189</v>
      </c>
      <c r="L612" s="242" t="s">
        <v>189</v>
      </c>
      <c r="M612" s="242" t="s">
        <v>189</v>
      </c>
      <c r="N612" s="242" t="s">
        <v>47</v>
      </c>
      <c r="O612" s="242" t="s">
        <v>47</v>
      </c>
      <c r="P612" s="242" t="s">
        <v>47</v>
      </c>
      <c r="Q612" s="242"/>
      <c r="R612" s="242" t="s">
        <v>47</v>
      </c>
      <c r="S612" s="209"/>
      <c r="T612" s="476"/>
      <c r="U612" s="245">
        <f>IF(V612&lt;=0,"",(((V612-'In Productie'!$E$1)/7)+0.6))</f>
        <v>-69.542857142857144</v>
      </c>
      <c r="V612" s="427">
        <v>42478</v>
      </c>
      <c r="W612" s="209" t="s">
        <v>310</v>
      </c>
      <c r="X612" s="209"/>
      <c r="Y612" s="248">
        <v>65.5</v>
      </c>
      <c r="Z612" s="202"/>
      <c r="AA612" s="202"/>
      <c r="AB612" s="499">
        <v>42431</v>
      </c>
      <c r="AC612" s="209">
        <f>IF(B612="","",(IFERROR(VLOOKUP(B612,Projecten!A$4:W$2415,5,FALSE),"niet bekend")))</f>
        <v>1</v>
      </c>
      <c r="AD612" s="213">
        <f t="shared" si="77"/>
        <v>6913</v>
      </c>
      <c r="AE612" s="266">
        <f>IF(B612="","",(IFERROR(VLOOKUP(B612,Projecten!A$4:W$2415,23,FALSE),"niet bekend")))</f>
        <v>27652</v>
      </c>
      <c r="AF612" s="266">
        <f>IF(B612="","",(IFERROR(VLOOKUP(B612,Projecten!A$4:W$2415,12,FALSE),"niet bekend")))</f>
        <v>27652</v>
      </c>
      <c r="AG612" s="360">
        <f t="shared" si="78"/>
        <v>20739</v>
      </c>
    </row>
    <row r="613" spans="2:33" ht="12.75" customHeight="1" x14ac:dyDescent="0.2">
      <c r="B613" s="272">
        <v>2016091</v>
      </c>
      <c r="C613" s="422">
        <v>120595</v>
      </c>
      <c r="D613" s="272" t="s">
        <v>748</v>
      </c>
      <c r="E613" s="273" t="s">
        <v>26</v>
      </c>
      <c r="F613" s="424">
        <v>7</v>
      </c>
      <c r="G613" s="273">
        <v>70</v>
      </c>
      <c r="H613" s="273">
        <v>35</v>
      </c>
      <c r="I613" s="273">
        <v>4</v>
      </c>
      <c r="J613" s="322" t="s">
        <v>47</v>
      </c>
      <c r="K613" s="254" t="s">
        <v>189</v>
      </c>
      <c r="L613" s="254" t="s">
        <v>189</v>
      </c>
      <c r="M613" s="254" t="s">
        <v>189</v>
      </c>
      <c r="N613" s="254" t="s">
        <v>47</v>
      </c>
      <c r="O613" s="254" t="s">
        <v>47</v>
      </c>
      <c r="P613" s="254" t="s">
        <v>47</v>
      </c>
      <c r="R613" s="254" t="s">
        <v>47</v>
      </c>
      <c r="S613" s="209"/>
      <c r="T613" s="476"/>
      <c r="U613" s="245">
        <f>IF(V613&lt;=0,"",(((V613-'In Productie'!$E$1)/7)+0.6))</f>
        <v>-69.257142857142867</v>
      </c>
      <c r="V613" s="427">
        <v>42480</v>
      </c>
      <c r="W613" s="209" t="s">
        <v>310</v>
      </c>
      <c r="X613" s="209" t="s">
        <v>771</v>
      </c>
      <c r="Y613" s="699">
        <v>124</v>
      </c>
      <c r="Z613" s="202"/>
      <c r="AA613" s="202"/>
      <c r="AB613" s="499">
        <v>42439</v>
      </c>
      <c r="AC613" s="209">
        <f>IF(B613="","",(IFERROR(VLOOKUP(B613,Projecten!A$4:W$2415,5,FALSE),"niet bekend")))</f>
        <v>7</v>
      </c>
      <c r="AD613" s="213">
        <f t="shared" si="77"/>
        <v>22477</v>
      </c>
      <c r="AE613" s="266">
        <f>IF(B613="","",(IFERROR(VLOOKUP(B613,Projecten!A$4:W$2415,23,FALSE),"niet bekend")))</f>
        <v>22477</v>
      </c>
      <c r="AF613" s="266">
        <f>IF(B613="","",(IFERROR(VLOOKUP(B613,Projecten!A$4:W$2415,12,FALSE),"niet bekend")))</f>
        <v>22477</v>
      </c>
      <c r="AG613" s="360">
        <f t="shared" si="78"/>
        <v>0</v>
      </c>
    </row>
    <row r="614" spans="2:33" ht="12.75" customHeight="1" x14ac:dyDescent="0.2">
      <c r="B614" s="272">
        <v>2016092</v>
      </c>
      <c r="C614" s="422">
        <v>120605</v>
      </c>
      <c r="D614" s="272" t="s">
        <v>758</v>
      </c>
      <c r="E614" s="273" t="s">
        <v>26</v>
      </c>
      <c r="F614" s="424">
        <v>3</v>
      </c>
      <c r="G614" s="273">
        <v>30</v>
      </c>
      <c r="H614" s="273">
        <v>15</v>
      </c>
      <c r="I614" s="273">
        <v>12</v>
      </c>
      <c r="J614" s="322" t="s">
        <v>47</v>
      </c>
      <c r="K614" s="254" t="s">
        <v>189</v>
      </c>
      <c r="L614" s="254" t="s">
        <v>189</v>
      </c>
      <c r="M614" s="254" t="s">
        <v>189</v>
      </c>
      <c r="N614" s="486" t="s">
        <v>47</v>
      </c>
      <c r="O614" s="486" t="s">
        <v>47</v>
      </c>
      <c r="P614" s="486" t="s">
        <v>47</v>
      </c>
      <c r="Q614" s="486"/>
      <c r="R614" s="486" t="s">
        <v>47</v>
      </c>
      <c r="S614" s="209"/>
      <c r="T614" s="476"/>
      <c r="U614" s="245">
        <f>IF(V614&lt;=0,"",(((V614-'In Productie'!$E$1)/7)+0.6))</f>
        <v>-64.400000000000006</v>
      </c>
      <c r="V614" s="427">
        <v>42514</v>
      </c>
      <c r="W614" s="209" t="s">
        <v>310</v>
      </c>
      <c r="X614" s="209"/>
      <c r="Y614" s="248">
        <v>53</v>
      </c>
      <c r="Z614" s="202"/>
      <c r="AA614" s="202"/>
      <c r="AB614" s="499">
        <v>42439</v>
      </c>
      <c r="AC614" s="209">
        <f>IF(B614="","",(IFERROR(VLOOKUP(B614,Projecten!A$4:W$2415,5,FALSE),"niet bekend")))</f>
        <v>3</v>
      </c>
      <c r="AD614" s="213">
        <f t="shared" si="77"/>
        <v>9633</v>
      </c>
      <c r="AE614" s="266">
        <f>IF(B614="","",(IFERROR(VLOOKUP(B614,Projecten!A$4:W$2415,23,FALSE),"niet bekend")))</f>
        <v>9633</v>
      </c>
      <c r="AF614" s="266">
        <f>IF(B614="","",(IFERROR(VLOOKUP(B614,Projecten!A$4:W$2415,12,FALSE),"niet bekend")))</f>
        <v>9633</v>
      </c>
      <c r="AG614" s="360">
        <f t="shared" si="78"/>
        <v>0</v>
      </c>
    </row>
    <row r="615" spans="2:33" ht="12.75" customHeight="1" x14ac:dyDescent="0.2">
      <c r="B615" s="272">
        <v>2016098</v>
      </c>
      <c r="C615" s="422">
        <v>120593</v>
      </c>
      <c r="D615" s="272">
        <v>503016</v>
      </c>
      <c r="E615" s="273" t="s">
        <v>26</v>
      </c>
      <c r="F615" s="424">
        <v>1</v>
      </c>
      <c r="G615" s="273">
        <v>11</v>
      </c>
      <c r="H615" s="273">
        <v>7</v>
      </c>
      <c r="I615" s="273">
        <v>3</v>
      </c>
      <c r="J615" s="322" t="s">
        <v>47</v>
      </c>
      <c r="K615" s="254" t="s">
        <v>47</v>
      </c>
      <c r="L615" s="254" t="s">
        <v>189</v>
      </c>
      <c r="M615" s="254" t="s">
        <v>189</v>
      </c>
      <c r="N615" s="254" t="s">
        <v>47</v>
      </c>
      <c r="O615" s="254" t="s">
        <v>47</v>
      </c>
      <c r="P615" s="254" t="s">
        <v>47</v>
      </c>
      <c r="R615" s="254" t="s">
        <v>47</v>
      </c>
      <c r="S615" s="209"/>
      <c r="T615" s="476"/>
      <c r="U615" s="245">
        <v>16.028571428571428</v>
      </c>
      <c r="V615" s="427">
        <v>42481</v>
      </c>
      <c r="W615" s="209" t="s">
        <v>162</v>
      </c>
      <c r="X615" s="608"/>
      <c r="Y615" s="248">
        <v>21</v>
      </c>
      <c r="Z615" s="202"/>
      <c r="AA615" s="202"/>
      <c r="AB615" s="499">
        <v>42445</v>
      </c>
      <c r="AC615" s="209">
        <f>IF(B615="","",(IFERROR(VLOOKUP(B615,Projecten!A$4:W$2415,5,FALSE),"niet bekend")))</f>
        <v>1</v>
      </c>
      <c r="AD615" s="213">
        <f t="shared" si="77"/>
        <v>3660</v>
      </c>
      <c r="AE615" s="266">
        <f>IF(B615="","",(IFERROR(VLOOKUP(B615,Projecten!A$4:W$2415,23,FALSE),"niet bekend")))</f>
        <v>3660</v>
      </c>
      <c r="AF615" s="266">
        <f>IF(B615="","",(IFERROR(VLOOKUP(B615,Projecten!A$4:W$2415,12,FALSE),"niet bekend")))</f>
        <v>3660</v>
      </c>
      <c r="AG615" s="360">
        <f t="shared" si="78"/>
        <v>0</v>
      </c>
    </row>
    <row r="616" spans="2:33" ht="12.75" customHeight="1" x14ac:dyDescent="0.2">
      <c r="B616" s="272">
        <v>2016100</v>
      </c>
      <c r="C616" s="422">
        <v>120593</v>
      </c>
      <c r="D616" s="272">
        <v>573716</v>
      </c>
      <c r="E616" s="273" t="s">
        <v>26</v>
      </c>
      <c r="F616" s="424">
        <v>1</v>
      </c>
      <c r="G616" s="273">
        <v>6</v>
      </c>
      <c r="H616" s="273">
        <v>4</v>
      </c>
      <c r="I616" s="273">
        <v>3</v>
      </c>
      <c r="J616" s="322" t="s">
        <v>47</v>
      </c>
      <c r="K616" s="254" t="s">
        <v>189</v>
      </c>
      <c r="L616" s="254" t="s">
        <v>189</v>
      </c>
      <c r="M616" s="254" t="s">
        <v>189</v>
      </c>
      <c r="N616" s="254" t="s">
        <v>47</v>
      </c>
      <c r="O616" s="254" t="s">
        <v>47</v>
      </c>
      <c r="P616" s="254" t="s">
        <v>47</v>
      </c>
      <c r="R616" s="254" t="s">
        <v>47</v>
      </c>
      <c r="S616" s="209"/>
      <c r="T616" s="476"/>
      <c r="U616" s="245">
        <f>IF(V616&lt;=0,"",(((V616-'In Productie'!$E$1)/7)+0.6))</f>
        <v>-69.114285714285714</v>
      </c>
      <c r="V616" s="427">
        <v>42481</v>
      </c>
      <c r="W616" s="209" t="s">
        <v>162</v>
      </c>
      <c r="X616" s="608"/>
      <c r="Y616" s="248">
        <v>15</v>
      </c>
      <c r="Z616" s="202"/>
      <c r="AA616" s="202"/>
      <c r="AB616" s="499">
        <v>42446</v>
      </c>
      <c r="AC616" s="209">
        <f>IF(B616="","",(IFERROR(VLOOKUP(B616,Projecten!A$4:W$2415,5,FALSE),"niet bekend")))</f>
        <v>1</v>
      </c>
      <c r="AD616" s="213">
        <f t="shared" si="77"/>
        <v>2195</v>
      </c>
      <c r="AE616" s="266">
        <f>IF(B616="","",(IFERROR(VLOOKUP(B616,Projecten!A$4:W$2415,23,FALSE),"niet bekend")))</f>
        <v>2195</v>
      </c>
      <c r="AF616" s="266">
        <f>IF(B616="","",(IFERROR(VLOOKUP(B616,Projecten!A$4:W$2415,12,FALSE),"niet bekend")))</f>
        <v>2195</v>
      </c>
      <c r="AG616" s="360">
        <f t="shared" si="78"/>
        <v>0</v>
      </c>
    </row>
    <row r="617" spans="2:33" ht="12.75" customHeight="1" x14ac:dyDescent="0.2">
      <c r="B617" s="272">
        <v>2016101</v>
      </c>
      <c r="C617" s="422">
        <v>120593</v>
      </c>
      <c r="D617" s="272">
        <v>573816</v>
      </c>
      <c r="E617" s="273" t="s">
        <v>26</v>
      </c>
      <c r="F617" s="424">
        <v>1</v>
      </c>
      <c r="G617" s="273">
        <v>6</v>
      </c>
      <c r="H617" s="273">
        <v>4</v>
      </c>
      <c r="I617" s="273">
        <v>3</v>
      </c>
      <c r="J617" s="322" t="s">
        <v>47</v>
      </c>
      <c r="K617" s="254" t="s">
        <v>189</v>
      </c>
      <c r="L617" s="254" t="s">
        <v>189</v>
      </c>
      <c r="M617" s="254" t="s">
        <v>189</v>
      </c>
      <c r="N617" s="254" t="s">
        <v>47</v>
      </c>
      <c r="O617" s="254" t="s">
        <v>47</v>
      </c>
      <c r="P617" s="254" t="s">
        <v>47</v>
      </c>
      <c r="R617" s="254" t="s">
        <v>47</v>
      </c>
      <c r="S617" s="209"/>
      <c r="T617" s="476"/>
      <c r="U617" s="245">
        <f>IF(V617&lt;=0,"",(((V617-'In Productie'!$E$1)/7)+0.6))</f>
        <v>-69.114285714285714</v>
      </c>
      <c r="V617" s="427">
        <v>42481</v>
      </c>
      <c r="W617" s="209" t="s">
        <v>162</v>
      </c>
      <c r="X617" s="608"/>
      <c r="Y617" s="248">
        <v>12</v>
      </c>
      <c r="Z617" s="202"/>
      <c r="AA617" s="202"/>
      <c r="AB617" s="499">
        <v>42446</v>
      </c>
      <c r="AC617" s="209">
        <f>IF(B617="","",(IFERROR(VLOOKUP(B617,Projecten!A$4:W$2415,5,FALSE),"niet bekend")))</f>
        <v>1</v>
      </c>
      <c r="AD617" s="213">
        <f t="shared" si="77"/>
        <v>1900</v>
      </c>
      <c r="AE617" s="266">
        <f>IF(B617="","",(IFERROR(VLOOKUP(B617,Projecten!A$4:W$2415,23,FALSE),"niet bekend")))</f>
        <v>1900</v>
      </c>
      <c r="AF617" s="266">
        <f>IF(B617="","",(IFERROR(VLOOKUP(B617,Projecten!A$4:W$2415,12,FALSE),"niet bekend")))</f>
        <v>1900</v>
      </c>
      <c r="AG617" s="360">
        <f t="shared" si="78"/>
        <v>0</v>
      </c>
    </row>
    <row r="618" spans="2:33" ht="12.75" customHeight="1" x14ac:dyDescent="0.2">
      <c r="B618" s="272">
        <v>2016086</v>
      </c>
      <c r="C618" s="422">
        <v>120593</v>
      </c>
      <c r="D618" s="272">
        <v>502616</v>
      </c>
      <c r="E618" s="273" t="s">
        <v>26</v>
      </c>
      <c r="F618" s="424">
        <v>1</v>
      </c>
      <c r="G618" s="273">
        <v>9</v>
      </c>
      <c r="H618" s="273">
        <v>6</v>
      </c>
      <c r="I618" s="273">
        <v>3</v>
      </c>
      <c r="J618" s="322" t="s">
        <v>47</v>
      </c>
      <c r="K618" s="254" t="s">
        <v>189</v>
      </c>
      <c r="L618" s="254" t="s">
        <v>189</v>
      </c>
      <c r="M618" s="254" t="s">
        <v>189</v>
      </c>
      <c r="N618" s="486" t="s">
        <v>47</v>
      </c>
      <c r="O618" s="486" t="s">
        <v>47</v>
      </c>
      <c r="P618" s="486" t="s">
        <v>47</v>
      </c>
      <c r="Q618" s="486"/>
      <c r="R618" s="486" t="s">
        <v>47</v>
      </c>
      <c r="S618" s="209"/>
      <c r="T618" s="476"/>
      <c r="U618" s="245">
        <f>IF(V618&lt;=0,"",(((V618-'In Productie'!$E$1)/7)+0.6))</f>
        <v>-69.114285714285714</v>
      </c>
      <c r="V618" s="427">
        <v>42481</v>
      </c>
      <c r="W618" s="209" t="s">
        <v>162</v>
      </c>
      <c r="X618" s="209"/>
      <c r="Y618" s="248">
        <v>16</v>
      </c>
      <c r="Z618" s="202"/>
      <c r="AA618" s="202"/>
      <c r="AB618" s="499">
        <v>42438</v>
      </c>
      <c r="AC618" s="209">
        <f>IF(B618="","",(IFERROR(VLOOKUP(B618,Projecten!A$4:W$2415,5,FALSE),"niet bekend")))</f>
        <v>1</v>
      </c>
      <c r="AD618" s="213">
        <f t="shared" si="77"/>
        <v>2277</v>
      </c>
      <c r="AE618" s="266">
        <f>IF(B618="","",(IFERROR(VLOOKUP(B618,Projecten!A$4:W$2415,23,FALSE),"niet bekend")))</f>
        <v>2277</v>
      </c>
      <c r="AF618" s="266">
        <f>IF(B618="","",(IFERROR(VLOOKUP(B618,Projecten!A$4:W$2415,12,FALSE),"niet bekend")))</f>
        <v>2277</v>
      </c>
      <c r="AG618" s="360">
        <f t="shared" si="78"/>
        <v>0</v>
      </c>
    </row>
    <row r="619" spans="2:33" ht="12.75" customHeight="1" x14ac:dyDescent="0.2">
      <c r="B619" s="272"/>
      <c r="C619" s="422">
        <v>2016618</v>
      </c>
      <c r="D619" s="272" t="s">
        <v>872</v>
      </c>
      <c r="E619" s="273"/>
      <c r="F619" s="424"/>
      <c r="G619" s="273"/>
      <c r="H619" s="273"/>
      <c r="I619" s="273"/>
      <c r="J619" s="322"/>
      <c r="K619" s="322"/>
      <c r="L619" s="322"/>
      <c r="N619" s="254" t="s">
        <v>47</v>
      </c>
      <c r="O619" s="254" t="s">
        <v>47</v>
      </c>
      <c r="P619" s="254" t="s">
        <v>47</v>
      </c>
      <c r="R619" s="254" t="s">
        <v>47</v>
      </c>
      <c r="S619" s="209"/>
      <c r="T619" s="476"/>
      <c r="U619" s="245"/>
      <c r="W619" s="209"/>
      <c r="X619" s="608"/>
      <c r="Y619" s="248">
        <v>2</v>
      </c>
      <c r="Z619" s="202"/>
      <c r="AA619" s="202"/>
      <c r="AB619" s="499"/>
      <c r="AC619" s="209" t="str">
        <f>IF(B619="","",(IFERROR(VLOOKUP(B619,Projecten!A$4:W$2415,5,FALSE),"niet bekend")))</f>
        <v/>
      </c>
      <c r="AD619" s="213" t="str">
        <f t="shared" si="77"/>
        <v/>
      </c>
      <c r="AE619" s="266" t="str">
        <f>IF(B619="","",(IFERROR(VLOOKUP(B619,Projecten!A$4:W$2415,23,FALSE),"niet bekend")))</f>
        <v/>
      </c>
      <c r="AF619" s="266" t="str">
        <f>IF(B619="","",(IFERROR(VLOOKUP(B619,Projecten!A$4:W$2415,12,FALSE),"niet bekend")))</f>
        <v/>
      </c>
      <c r="AG619" s="360" t="str">
        <f t="shared" si="78"/>
        <v/>
      </c>
    </row>
    <row r="620" spans="2:33" ht="12.75" customHeight="1" x14ac:dyDescent="0.2">
      <c r="B620" s="272">
        <v>2016088</v>
      </c>
      <c r="C620" s="422">
        <v>120593</v>
      </c>
      <c r="D620" s="272">
        <v>557316</v>
      </c>
      <c r="E620" s="273" t="s">
        <v>26</v>
      </c>
      <c r="F620" s="424">
        <v>1</v>
      </c>
      <c r="G620" s="273">
        <v>12</v>
      </c>
      <c r="H620" s="273">
        <v>4</v>
      </c>
      <c r="I620" s="273">
        <v>2</v>
      </c>
      <c r="J620" s="322" t="s">
        <v>47</v>
      </c>
      <c r="K620" s="254" t="s">
        <v>189</v>
      </c>
      <c r="L620" s="254" t="s">
        <v>189</v>
      </c>
      <c r="M620" s="254" t="s">
        <v>189</v>
      </c>
      <c r="N620" s="254" t="s">
        <v>47</v>
      </c>
      <c r="O620" s="254" t="s">
        <v>47</v>
      </c>
      <c r="P620" s="254" t="s">
        <v>47</v>
      </c>
      <c r="R620" s="254" t="s">
        <v>47</v>
      </c>
      <c r="S620" s="209"/>
      <c r="T620" s="476" t="s">
        <v>779</v>
      </c>
      <c r="U620" s="245">
        <f>IF(V620&lt;=0,"",(((V620-'In Productie'!$E$1)/7)+0.6))</f>
        <v>-69.114285714285714</v>
      </c>
      <c r="V620" s="427">
        <v>42481</v>
      </c>
      <c r="W620" s="209" t="s">
        <v>162</v>
      </c>
      <c r="X620" s="209" t="s">
        <v>790</v>
      </c>
      <c r="Y620" s="248">
        <v>15</v>
      </c>
      <c r="Z620" s="477"/>
      <c r="AA620" s="478"/>
      <c r="AB620" s="499">
        <v>42439</v>
      </c>
      <c r="AC620" s="209">
        <f>IF(B620="","",(IFERROR(VLOOKUP(B620,Projecten!A$4:W$2415,5,FALSE),"niet bekend")))</f>
        <v>1</v>
      </c>
      <c r="AD620" s="213">
        <f t="shared" si="77"/>
        <v>2582</v>
      </c>
      <c r="AE620" s="266">
        <f>IF(B620="","",(IFERROR(VLOOKUP(B620,Projecten!A$4:W$2415,23,FALSE),"niet bekend")))</f>
        <v>2582</v>
      </c>
      <c r="AF620" s="266">
        <f>IF(B620="","",(IFERROR(VLOOKUP(B620,Projecten!A$4:W$2415,12,FALSE),"niet bekend")))</f>
        <v>2582</v>
      </c>
      <c r="AG620" s="360">
        <f t="shared" si="78"/>
        <v>0</v>
      </c>
    </row>
    <row r="621" spans="2:33" s="312" customFormat="1" ht="12.75" customHeight="1" x14ac:dyDescent="0.2">
      <c r="B621" s="299"/>
      <c r="C621" s="406"/>
      <c r="D621" s="300"/>
      <c r="E621" s="300"/>
      <c r="F621" s="302"/>
      <c r="G621" s="300"/>
      <c r="H621" s="300"/>
      <c r="I621" s="300"/>
      <c r="J621" s="302"/>
      <c r="K621" s="302"/>
      <c r="L621" s="302"/>
      <c r="M621" s="302"/>
      <c r="N621" s="302"/>
      <c r="O621" s="302"/>
      <c r="P621" s="302"/>
      <c r="Q621" s="302"/>
      <c r="R621" s="302"/>
      <c r="S621" s="407"/>
      <c r="T621" s="407"/>
      <c r="U621" s="306"/>
      <c r="V621" s="305"/>
      <c r="W621" s="307"/>
      <c r="X621" s="307"/>
      <c r="Y621" s="307"/>
      <c r="Z621" s="298"/>
      <c r="AA621" s="308"/>
      <c r="AB621" s="410"/>
      <c r="AD621" s="311"/>
      <c r="AE621" s="311"/>
      <c r="AF621" s="311"/>
      <c r="AG621" s="412"/>
    </row>
    <row r="622" spans="2:33" s="236" customFormat="1" ht="12.75" customHeight="1" x14ac:dyDescent="0.2">
      <c r="B622" s="221"/>
      <c r="C622" s="696"/>
      <c r="D622" s="222">
        <f>SUM(G622:I622)</f>
        <v>255</v>
      </c>
      <c r="E622" s="220"/>
      <c r="F622" s="224">
        <f>SUM(F624:F658)</f>
        <v>17</v>
      </c>
      <c r="G622" s="220">
        <f>SUM(G624:G658)</f>
        <v>130</v>
      </c>
      <c r="H622" s="220">
        <f>SUM(H624:H658)</f>
        <v>70</v>
      </c>
      <c r="I622" s="220">
        <f>SUM(I624:I658)</f>
        <v>55</v>
      </c>
      <c r="J622" s="224"/>
      <c r="K622" s="224"/>
      <c r="L622" s="224"/>
      <c r="M622" s="224"/>
      <c r="N622" s="224"/>
      <c r="O622" s="224"/>
      <c r="P622" s="224"/>
      <c r="Q622" s="224"/>
      <c r="R622" s="224"/>
      <c r="S622" s="697">
        <v>16</v>
      </c>
      <c r="T622" s="697"/>
      <c r="U622" s="698"/>
      <c r="V622" s="227"/>
      <c r="W622" s="229"/>
      <c r="X622" s="229">
        <f>SUM(Y622:Y659)</f>
        <v>326.25</v>
      </c>
      <c r="Y622" s="231"/>
      <c r="Z622" s="463">
        <v>305</v>
      </c>
      <c r="AA622" s="232">
        <f>X622-Z622</f>
        <v>21.25</v>
      </c>
      <c r="AB622" s="221"/>
      <c r="AC622" s="236" t="str">
        <f>IF(B622="","",(IFERROR(VLOOKUP(B622,Projecten!A$4:W$2415,5,FALSE),"niet bekend")))</f>
        <v/>
      </c>
      <c r="AD622" s="235">
        <f>SUM(AD624:AD659)</f>
        <v>50072.070000000007</v>
      </c>
      <c r="AE622" s="235" t="str">
        <f>IF(B622="","",(IFERROR(VLOOKUP(B622,Projecten!A$4:W$2415,23,FALSE),"niet bekend")))</f>
        <v/>
      </c>
      <c r="AF622" s="235" t="str">
        <f>IF(B622="","",(IFERROR(VLOOKUP(B622,Projecten!A$4:W$2415,12,FALSE),"niet bekend")))</f>
        <v/>
      </c>
      <c r="AG622" s="384"/>
    </row>
    <row r="623" spans="2:33" x14ac:dyDescent="0.2">
      <c r="B623" s="243"/>
      <c r="D623" s="243" t="s">
        <v>115</v>
      </c>
      <c r="S623" s="254" t="s">
        <v>788</v>
      </c>
      <c r="Y623" s="248"/>
      <c r="Z623" s="202"/>
      <c r="AA623" s="202"/>
      <c r="AB623" s="243"/>
      <c r="AC623" s="209" t="str">
        <f>IF(B623="","",(IFERROR(VLOOKUP(B623,Projecten!A$4:W$2415,5,FALSE),"niet bekend")))</f>
        <v/>
      </c>
      <c r="AD623" s="213" t="str">
        <f>IF(AC623="","",(F623/AC623*AF623))</f>
        <v/>
      </c>
      <c r="AE623" s="266" t="str">
        <f>IF(B623="","",(IFERROR(VLOOKUP(B623,Projecten!A$4:W$2415,23,FALSE),"niet bekend")))</f>
        <v/>
      </c>
      <c r="AF623" s="266" t="str">
        <f>IF(B623="","",(IFERROR(VLOOKUP(B623,Projecten!A$4:W$2415,12,FALSE),"niet bekend")))</f>
        <v/>
      </c>
      <c r="AG623" s="360" t="str">
        <f t="shared" ref="AG623:AG652" si="79">IF(AD623="","",(AF623-AD623))</f>
        <v/>
      </c>
    </row>
    <row r="624" spans="2:33" ht="12.75" customHeight="1" x14ac:dyDescent="0.2">
      <c r="B624" s="272"/>
      <c r="C624" s="422"/>
      <c r="D624" s="429" t="s">
        <v>789</v>
      </c>
      <c r="E624" s="273"/>
      <c r="F624" s="424"/>
      <c r="G624" s="273"/>
      <c r="H624" s="273"/>
      <c r="I624" s="273"/>
      <c r="J624" s="403"/>
      <c r="K624" s="242"/>
      <c r="L624" s="242"/>
      <c r="M624" s="242"/>
      <c r="N624" s="242"/>
      <c r="O624" s="242"/>
      <c r="P624" s="242"/>
      <c r="Q624" s="242"/>
      <c r="R624" s="242"/>
      <c r="S624" s="209"/>
      <c r="T624" s="476"/>
      <c r="U624" s="245"/>
      <c r="W624" s="209"/>
      <c r="X624" s="209"/>
      <c r="Y624" s="482">
        <v>8.25</v>
      </c>
      <c r="Z624" s="202"/>
      <c r="AA624" s="202"/>
      <c r="AB624" s="243"/>
      <c r="AC624" s="209" t="str">
        <f>IF(B624="","",(IFERROR(VLOOKUP(B624,Projecten!A$4:W$2415,5,FALSE),"niet bekend")))</f>
        <v/>
      </c>
      <c r="AD624" s="213" t="str">
        <f>IF(AC624="","",(F624/AC624*AF624))</f>
        <v/>
      </c>
      <c r="AE624" s="266" t="str">
        <f>IF(B624="","",(IFERROR(VLOOKUP(B624,Projecten!A$4:W$2415,23,FALSE),"niet bekend")))</f>
        <v/>
      </c>
      <c r="AF624" s="266" t="str">
        <f>IF(B624="","",(IFERROR(VLOOKUP(B624,Projecten!A$4:W$2415,12,FALSE),"niet bekend")))</f>
        <v/>
      </c>
      <c r="AG624" s="360" t="str">
        <f t="shared" si="79"/>
        <v/>
      </c>
    </row>
    <row r="625" spans="2:33" ht="12.75" customHeight="1" x14ac:dyDescent="0.2">
      <c r="B625" s="272"/>
      <c r="C625" s="422"/>
      <c r="D625" s="429" t="s">
        <v>696</v>
      </c>
      <c r="E625" s="273"/>
      <c r="F625" s="424"/>
      <c r="G625" s="273"/>
      <c r="H625" s="273"/>
      <c r="I625" s="273"/>
      <c r="J625" s="403"/>
      <c r="K625" s="242"/>
      <c r="L625" s="242"/>
      <c r="M625" s="242"/>
      <c r="N625" s="242"/>
      <c r="O625" s="242"/>
      <c r="P625" s="242"/>
      <c r="Q625" s="242"/>
      <c r="R625" s="242"/>
      <c r="S625" s="209"/>
      <c r="T625" s="476"/>
      <c r="U625" s="245"/>
      <c r="W625" s="209"/>
      <c r="X625" s="209"/>
      <c r="Y625" s="482">
        <v>5</v>
      </c>
      <c r="Z625" s="202"/>
      <c r="AA625" s="202"/>
      <c r="AB625" s="243"/>
      <c r="AC625" s="209" t="str">
        <f>IF(B625="","",(IFERROR(VLOOKUP(B625,Projecten!A$4:W$2415,5,FALSE),"niet bekend")))</f>
        <v/>
      </c>
      <c r="AD625" s="213" t="str">
        <f>IF(AC625="","",(F625/AC625*AF625))</f>
        <v/>
      </c>
      <c r="AE625" s="266" t="str">
        <f>IF(B625="","",(IFERROR(VLOOKUP(B625,Projecten!A$4:W$2415,23,FALSE),"niet bekend")))</f>
        <v/>
      </c>
      <c r="AF625" s="266" t="str">
        <f>IF(B625="","",(IFERROR(VLOOKUP(B625,Projecten!A$4:W$2415,12,FALSE),"niet bekend")))</f>
        <v/>
      </c>
      <c r="AG625" s="360" t="str">
        <f t="shared" si="79"/>
        <v/>
      </c>
    </row>
    <row r="626" spans="2:33" ht="12.75" customHeight="1" x14ac:dyDescent="0.2">
      <c r="B626" s="272" t="s">
        <v>115</v>
      </c>
      <c r="C626" s="422"/>
      <c r="D626" s="429" t="s">
        <v>901</v>
      </c>
      <c r="E626" s="273"/>
      <c r="F626" s="424"/>
      <c r="G626" s="273"/>
      <c r="H626" s="273"/>
      <c r="I626" s="273"/>
      <c r="J626" s="403"/>
      <c r="K626" s="242"/>
      <c r="L626" s="242"/>
      <c r="M626" s="242"/>
      <c r="N626" s="242"/>
      <c r="O626" s="242"/>
      <c r="P626" s="242"/>
      <c r="Q626" s="242"/>
      <c r="R626" s="242"/>
      <c r="S626" s="209"/>
      <c r="T626" s="476"/>
      <c r="U626" s="245"/>
      <c r="W626" s="209"/>
      <c r="X626" s="209"/>
      <c r="Y626" s="482">
        <v>6.25</v>
      </c>
      <c r="Z626" s="202"/>
      <c r="AA626" s="202"/>
      <c r="AB626" s="243"/>
      <c r="AC626" s="209" t="str">
        <f>IF(B626="","",(IFERROR(VLOOKUP(B626,Projecten!A$4:W$2415,5,FALSE),"niet bekend")))</f>
        <v>niet bekend</v>
      </c>
      <c r="AE626" s="266" t="str">
        <f>IF(B626="","",(IFERROR(VLOOKUP(B626,Projecten!A$4:W$2415,23,FALSE),"niet bekend")))</f>
        <v>niet bekend</v>
      </c>
      <c r="AF626" s="266" t="str">
        <f>IF(B626="","",(IFERROR(VLOOKUP(B626,Projecten!A$4:W$2415,12,FALSE),"niet bekend")))</f>
        <v>niet bekend</v>
      </c>
      <c r="AG626" s="360" t="str">
        <f t="shared" si="79"/>
        <v/>
      </c>
    </row>
    <row r="627" spans="2:33" ht="12.75" customHeight="1" x14ac:dyDescent="0.2">
      <c r="B627" s="272"/>
      <c r="C627" s="422"/>
      <c r="D627" s="429" t="s">
        <v>908</v>
      </c>
      <c r="E627" s="273"/>
      <c r="F627" s="424"/>
      <c r="G627" s="273"/>
      <c r="H627" s="273"/>
      <c r="I627" s="273"/>
      <c r="J627" s="403"/>
      <c r="K627" s="242"/>
      <c r="L627" s="242"/>
      <c r="M627" s="242"/>
      <c r="N627" s="242"/>
      <c r="O627" s="242"/>
      <c r="P627" s="242"/>
      <c r="Q627" s="242"/>
      <c r="R627" s="242"/>
      <c r="S627" s="209"/>
      <c r="T627" s="476"/>
      <c r="U627" s="245"/>
      <c r="W627" s="209"/>
      <c r="X627" s="209"/>
      <c r="Y627" s="482">
        <v>5</v>
      </c>
      <c r="Z627" s="202"/>
      <c r="AA627" s="202"/>
      <c r="AB627" s="243"/>
      <c r="AC627" s="209" t="str">
        <f>IF(B627="","",(IFERROR(VLOOKUP(B627,Projecten!A$4:W$2415,5,FALSE),"niet bekend")))</f>
        <v/>
      </c>
      <c r="AD627" s="213" t="str">
        <f t="shared" ref="AD627:AD647" si="80">IF(AC627="","",(F627/AC627*AF627))</f>
        <v/>
      </c>
      <c r="AE627" s="266" t="str">
        <f>IF(B627="","",(IFERROR(VLOOKUP(B627,Projecten!A$4:W$2415,23,FALSE),"niet bekend")))</f>
        <v/>
      </c>
      <c r="AF627" s="266" t="str">
        <f>IF(B627="","",(IFERROR(VLOOKUP(B627,Projecten!A$4:W$2415,12,FALSE),"niet bekend")))</f>
        <v/>
      </c>
      <c r="AG627" s="360" t="str">
        <f t="shared" si="79"/>
        <v/>
      </c>
    </row>
    <row r="628" spans="2:33" ht="12.75" customHeight="1" x14ac:dyDescent="0.2">
      <c r="B628" s="272"/>
      <c r="C628" s="422"/>
      <c r="D628" s="429" t="s">
        <v>919</v>
      </c>
      <c r="E628" s="273"/>
      <c r="F628" s="424"/>
      <c r="G628" s="273"/>
      <c r="H628" s="273"/>
      <c r="I628" s="273"/>
      <c r="J628" s="403"/>
      <c r="K628" s="242"/>
      <c r="L628" s="242"/>
      <c r="M628" s="242"/>
      <c r="N628" s="242"/>
      <c r="O628" s="242"/>
      <c r="P628" s="242"/>
      <c r="Q628" s="242"/>
      <c r="R628" s="242"/>
      <c r="S628" s="209"/>
      <c r="T628" s="476"/>
      <c r="U628" s="245"/>
      <c r="W628" s="209"/>
      <c r="X628" s="209"/>
      <c r="Y628" s="482">
        <v>2.25</v>
      </c>
      <c r="Z628" s="202"/>
      <c r="AA628" s="202"/>
      <c r="AB628" s="243"/>
      <c r="AC628" s="209" t="str">
        <f>IF(B628="","",(IFERROR(VLOOKUP(B628,Projecten!A$4:W$2415,5,FALSE),"niet bekend")))</f>
        <v/>
      </c>
      <c r="AD628" s="213" t="str">
        <f t="shared" si="80"/>
        <v/>
      </c>
      <c r="AE628" s="266" t="str">
        <f>IF(B628="","",(IFERROR(VLOOKUP(B628,Projecten!A$4:W$2415,23,FALSE),"niet bekend")))</f>
        <v/>
      </c>
      <c r="AF628" s="266" t="str">
        <f>IF(B628="","",(IFERROR(VLOOKUP(B628,Projecten!A$4:W$2415,12,FALSE),"niet bekend")))</f>
        <v/>
      </c>
      <c r="AG628" s="360" t="str">
        <f t="shared" si="79"/>
        <v/>
      </c>
    </row>
    <row r="629" spans="2:33" ht="12.75" customHeight="1" x14ac:dyDescent="0.2">
      <c r="B629" s="272"/>
      <c r="C629" s="422"/>
      <c r="D629" s="429"/>
      <c r="E629" s="273"/>
      <c r="F629" s="424"/>
      <c r="G629" s="273"/>
      <c r="H629" s="273"/>
      <c r="I629" s="389"/>
      <c r="J629" s="403"/>
      <c r="K629" s="403"/>
      <c r="L629" s="403"/>
      <c r="M629" s="242"/>
      <c r="N629" s="242"/>
      <c r="O629" s="242"/>
      <c r="P629" s="242"/>
      <c r="Q629" s="242"/>
      <c r="R629" s="242"/>
      <c r="S629" s="209"/>
      <c r="T629" s="476"/>
      <c r="U629" s="245"/>
      <c r="W629" s="209"/>
      <c r="X629" s="209"/>
      <c r="Y629" s="482"/>
      <c r="Z629" s="202"/>
      <c r="AA629" s="202"/>
      <c r="AB629" s="243"/>
      <c r="AC629" s="209" t="str">
        <f>IF(B629="","",(IFERROR(VLOOKUP(B629,Projecten!A$4:W$2415,5,FALSE),"niet bekend")))</f>
        <v/>
      </c>
      <c r="AD629" s="213" t="str">
        <f t="shared" si="80"/>
        <v/>
      </c>
      <c r="AE629" s="266" t="str">
        <f>IF(B629="","",(IFERROR(VLOOKUP(B629,Projecten!A$4:W$2415,23,FALSE),"niet bekend")))</f>
        <v/>
      </c>
      <c r="AF629" s="266" t="str">
        <f>IF(B629="","",(IFERROR(VLOOKUP(B629,Projecten!A$4:W$2415,12,FALSE),"niet bekend")))</f>
        <v/>
      </c>
      <c r="AG629" s="360" t="str">
        <f t="shared" si="79"/>
        <v/>
      </c>
    </row>
    <row r="630" spans="2:33" ht="12.75" customHeight="1" x14ac:dyDescent="0.2">
      <c r="B630" s="700">
        <v>2016117</v>
      </c>
      <c r="C630" s="701">
        <v>120607</v>
      </c>
      <c r="D630" s="700">
        <v>569716</v>
      </c>
      <c r="E630" s="702"/>
      <c r="F630" s="703">
        <v>1</v>
      </c>
      <c r="G630" s="702">
        <v>10</v>
      </c>
      <c r="H630" s="702">
        <v>7</v>
      </c>
      <c r="I630" s="702">
        <v>4</v>
      </c>
      <c r="J630" s="704" t="s">
        <v>47</v>
      </c>
      <c r="K630" s="705" t="s">
        <v>189</v>
      </c>
      <c r="L630" s="705" t="s">
        <v>189</v>
      </c>
      <c r="M630" s="705" t="s">
        <v>189</v>
      </c>
      <c r="N630" s="322" t="s">
        <v>47</v>
      </c>
      <c r="O630" s="322" t="s">
        <v>47</v>
      </c>
      <c r="P630" s="322" t="s">
        <v>47</v>
      </c>
      <c r="Q630" s="322"/>
      <c r="R630" s="322" t="s">
        <v>47</v>
      </c>
      <c r="S630" s="327"/>
      <c r="T630" s="395"/>
      <c r="U630" s="264">
        <v>16.028571428571428</v>
      </c>
      <c r="V630" s="396">
        <v>42480</v>
      </c>
      <c r="W630" s="327" t="s">
        <v>162</v>
      </c>
      <c r="X630" s="706"/>
      <c r="Y630" s="324">
        <v>20</v>
      </c>
      <c r="Z630" s="202"/>
      <c r="AA630" s="202"/>
      <c r="AB630" s="499">
        <v>42467</v>
      </c>
      <c r="AC630" s="209">
        <f>IF(B630="","",(IFERROR(VLOOKUP(B630,Projecten!A$4:W$2415,5,FALSE),"niet bekend")))</f>
        <v>1</v>
      </c>
      <c r="AD630" s="213">
        <f t="shared" si="80"/>
        <v>3303</v>
      </c>
      <c r="AE630" s="266">
        <f>IF(B630="","",(IFERROR(VLOOKUP(B630,Projecten!A$4:W$2415,23,FALSE),"niet bekend")))</f>
        <v>3303</v>
      </c>
      <c r="AF630" s="266">
        <f>IF(B630="","",(IFERROR(VLOOKUP(B630,Projecten!A$4:W$2415,12,FALSE),"niet bekend")))</f>
        <v>3303</v>
      </c>
      <c r="AG630" s="360">
        <f t="shared" si="79"/>
        <v>0</v>
      </c>
    </row>
    <row r="631" spans="2:33" ht="12.75" customHeight="1" x14ac:dyDescent="0.2">
      <c r="B631" s="700">
        <v>2016118</v>
      </c>
      <c r="C631" s="701">
        <v>120607</v>
      </c>
      <c r="D631" s="700">
        <v>583116</v>
      </c>
      <c r="E631" s="702"/>
      <c r="F631" s="703">
        <v>1</v>
      </c>
      <c r="G631" s="702">
        <v>8</v>
      </c>
      <c r="H631" s="702">
        <v>6</v>
      </c>
      <c r="I631" s="702">
        <v>3</v>
      </c>
      <c r="J631" s="704" t="s">
        <v>47</v>
      </c>
      <c r="K631" s="705" t="s">
        <v>189</v>
      </c>
      <c r="L631" s="705" t="s">
        <v>189</v>
      </c>
      <c r="M631" s="705" t="s">
        <v>189</v>
      </c>
      <c r="N631" s="322" t="s">
        <v>47</v>
      </c>
      <c r="O631" s="322" t="s">
        <v>47</v>
      </c>
      <c r="P631" s="322" t="s">
        <v>47</v>
      </c>
      <c r="Q631" s="322"/>
      <c r="R631" s="322" t="s">
        <v>47</v>
      </c>
      <c r="S631" s="327"/>
      <c r="T631" s="395"/>
      <c r="U631" s="264">
        <v>16.028571428571428</v>
      </c>
      <c r="V631" s="396">
        <v>42481</v>
      </c>
      <c r="W631" s="327" t="s">
        <v>162</v>
      </c>
      <c r="X631" s="706"/>
      <c r="Y631" s="324">
        <v>14</v>
      </c>
      <c r="Z631" s="202"/>
      <c r="AA631" s="202"/>
      <c r="AB631" s="499">
        <v>42467</v>
      </c>
      <c r="AC631" s="209">
        <f>IF(B631="","",(IFERROR(VLOOKUP(B631,Projecten!A$4:W$2415,5,FALSE),"niet bekend")))</f>
        <v>1</v>
      </c>
      <c r="AD631" s="213">
        <f t="shared" si="80"/>
        <v>1959</v>
      </c>
      <c r="AE631" s="266">
        <f>IF(B631="","",(IFERROR(VLOOKUP(B631,Projecten!A$4:W$2415,23,FALSE),"niet bekend")))</f>
        <v>1959</v>
      </c>
      <c r="AF631" s="266">
        <f>IF(B631="","",(IFERROR(VLOOKUP(B631,Projecten!A$4:W$2415,12,FALSE),"niet bekend")))</f>
        <v>1959</v>
      </c>
      <c r="AG631" s="360">
        <f t="shared" si="79"/>
        <v>0</v>
      </c>
    </row>
    <row r="632" spans="2:33" s="327" customFormat="1" ht="12.75" customHeight="1" x14ac:dyDescent="0.2">
      <c r="B632" s="700">
        <v>2016115</v>
      </c>
      <c r="C632" s="701">
        <v>120614</v>
      </c>
      <c r="D632" s="700">
        <v>560416</v>
      </c>
      <c r="E632" s="702" t="s">
        <v>26</v>
      </c>
      <c r="F632" s="703">
        <v>1</v>
      </c>
      <c r="G632" s="702">
        <v>10</v>
      </c>
      <c r="H632" s="702">
        <v>3</v>
      </c>
      <c r="I632" s="702">
        <v>5</v>
      </c>
      <c r="J632" s="705" t="s">
        <v>47</v>
      </c>
      <c r="K632" s="705" t="s">
        <v>47</v>
      </c>
      <c r="L632" s="705" t="s">
        <v>189</v>
      </c>
      <c r="M632" s="705" t="s">
        <v>189</v>
      </c>
      <c r="N632" s="322" t="s">
        <v>47</v>
      </c>
      <c r="O632" s="322" t="s">
        <v>47</v>
      </c>
      <c r="P632" s="322" t="s">
        <v>47</v>
      </c>
      <c r="Q632" s="322"/>
      <c r="R632" s="322" t="s">
        <v>47</v>
      </c>
      <c r="T632" s="395"/>
      <c r="U632" s="264">
        <v>16.028571428571428</v>
      </c>
      <c r="V632" s="396">
        <v>42481</v>
      </c>
      <c r="W632" s="327" t="s">
        <v>162</v>
      </c>
      <c r="X632" s="706" t="s">
        <v>871</v>
      </c>
      <c r="Y632" s="324">
        <v>23</v>
      </c>
      <c r="Z632" s="318"/>
      <c r="AA632" s="318"/>
      <c r="AB632" s="707">
        <v>42467</v>
      </c>
      <c r="AC632" s="327">
        <f>IF(B632="","",(IFERROR(VLOOKUP(B632,Projecten!A$4:W$2415,5,FALSE),"niet bekend")))</f>
        <v>1</v>
      </c>
      <c r="AD632" s="266">
        <f t="shared" si="80"/>
        <v>4610</v>
      </c>
      <c r="AE632" s="266">
        <f>IF(B632="","",(IFERROR(VLOOKUP(B632,Projecten!A$4:W$2415,23,FALSE),"niet bekend")))</f>
        <v>4610</v>
      </c>
      <c r="AF632" s="266">
        <f>IF(B632="","",(IFERROR(VLOOKUP(B632,Projecten!A$4:W$2415,12,FALSE),"niet bekend")))</f>
        <v>4610</v>
      </c>
      <c r="AG632" s="398">
        <f t="shared" si="79"/>
        <v>0</v>
      </c>
    </row>
    <row r="633" spans="2:33" ht="12.75" customHeight="1" x14ac:dyDescent="0.2">
      <c r="B633" s="700">
        <v>2016116</v>
      </c>
      <c r="C633" s="701">
        <v>120607</v>
      </c>
      <c r="D633" s="700">
        <v>561416</v>
      </c>
      <c r="E633" s="702" t="s">
        <v>26</v>
      </c>
      <c r="F633" s="703">
        <v>1</v>
      </c>
      <c r="G633" s="702">
        <v>7</v>
      </c>
      <c r="H633" s="702">
        <v>4</v>
      </c>
      <c r="I633" s="702">
        <v>5</v>
      </c>
      <c r="J633" s="705" t="s">
        <v>47</v>
      </c>
      <c r="K633" s="705" t="s">
        <v>47</v>
      </c>
      <c r="L633" s="705" t="s">
        <v>189</v>
      </c>
      <c r="M633" s="705" t="s">
        <v>189</v>
      </c>
      <c r="N633" s="322" t="s">
        <v>47</v>
      </c>
      <c r="O633" s="322" t="s">
        <v>47</v>
      </c>
      <c r="P633" s="322" t="s">
        <v>47</v>
      </c>
      <c r="Q633" s="322"/>
      <c r="R633" s="322" t="s">
        <v>47</v>
      </c>
      <c r="S633" s="327"/>
      <c r="T633" s="395"/>
      <c r="U633" s="694">
        <v>16.028571428571428</v>
      </c>
      <c r="V633" s="396">
        <v>42480</v>
      </c>
      <c r="W633" s="327" t="s">
        <v>162</v>
      </c>
      <c r="X633" s="708" t="s">
        <v>810</v>
      </c>
      <c r="Y633" s="324">
        <v>19</v>
      </c>
      <c r="Z633" s="202"/>
      <c r="AA633" s="202"/>
      <c r="AB633" s="499">
        <v>42467</v>
      </c>
      <c r="AC633" s="209">
        <f>IF(B633="","",(IFERROR(VLOOKUP(B633,Projecten!A$4:W$2415,5,FALSE),"niet bekend")))</f>
        <v>1</v>
      </c>
      <c r="AD633" s="213">
        <f t="shared" si="80"/>
        <v>4426</v>
      </c>
      <c r="AE633" s="266">
        <f>IF(B633="","",(IFERROR(VLOOKUP(B633,Projecten!A$4:W$2415,23,FALSE),"niet bekend")))</f>
        <v>4426</v>
      </c>
      <c r="AF633" s="266">
        <f>IF(B633="","",(IFERROR(VLOOKUP(B633,Projecten!A$4:W$2415,12,FALSE),"niet bekend")))</f>
        <v>4426</v>
      </c>
      <c r="AG633" s="360">
        <f t="shared" si="79"/>
        <v>0</v>
      </c>
    </row>
    <row r="634" spans="2:33" ht="12.75" customHeight="1" x14ac:dyDescent="0.2">
      <c r="B634" s="709">
        <v>2016119</v>
      </c>
      <c r="C634" s="701">
        <v>120616</v>
      </c>
      <c r="D634" s="709">
        <v>563316</v>
      </c>
      <c r="E634" s="702" t="s">
        <v>26</v>
      </c>
      <c r="F634" s="704">
        <v>1</v>
      </c>
      <c r="G634" s="318">
        <v>13</v>
      </c>
      <c r="H634" s="318">
        <v>4</v>
      </c>
      <c r="I634" s="318">
        <v>5</v>
      </c>
      <c r="J634" s="322" t="s">
        <v>47</v>
      </c>
      <c r="K634" s="322" t="s">
        <v>47</v>
      </c>
      <c r="L634" s="322" t="s">
        <v>189</v>
      </c>
      <c r="M634" s="322" t="s">
        <v>189</v>
      </c>
      <c r="N634" s="322" t="s">
        <v>47</v>
      </c>
      <c r="O634" s="322" t="s">
        <v>47</v>
      </c>
      <c r="P634" s="322" t="s">
        <v>47</v>
      </c>
      <c r="Q634" s="322"/>
      <c r="R634" s="322" t="s">
        <v>47</v>
      </c>
      <c r="S634" s="322"/>
      <c r="T634" s="710"/>
      <c r="U634" s="694">
        <v>16.028571428571428</v>
      </c>
      <c r="V634" s="396">
        <v>42481</v>
      </c>
      <c r="W634" s="327" t="s">
        <v>162</v>
      </c>
      <c r="X634" s="521" t="s">
        <v>6840</v>
      </c>
      <c r="Y634" s="324">
        <v>25</v>
      </c>
      <c r="Z634" s="202"/>
      <c r="AA634" s="202"/>
      <c r="AB634" s="499">
        <v>42473</v>
      </c>
      <c r="AC634" s="209">
        <f>IF(B634="","",(IFERROR(VLOOKUP(B634,Projecten!A$4:W$2415,5,FALSE),"niet bekend")))</f>
        <v>1</v>
      </c>
      <c r="AD634" s="213">
        <f t="shared" si="80"/>
        <v>6040</v>
      </c>
      <c r="AE634" s="266">
        <f>IF(B634="","",(IFERROR(VLOOKUP(B634,Projecten!A$4:W$2415,23,FALSE),"niet bekend")))</f>
        <v>6040</v>
      </c>
      <c r="AF634" s="266">
        <f>IF(B634="","",(IFERROR(VLOOKUP(B634,Projecten!A$4:W$2415,12,FALSE),"niet bekend")))</f>
        <v>6040</v>
      </c>
      <c r="AG634" s="360">
        <f t="shared" si="79"/>
        <v>0</v>
      </c>
    </row>
    <row r="635" spans="2:33" ht="12.75" customHeight="1" x14ac:dyDescent="0.2">
      <c r="B635" s="709">
        <v>2016120</v>
      </c>
      <c r="C635" s="711">
        <v>120626</v>
      </c>
      <c r="D635" s="712">
        <v>502416</v>
      </c>
      <c r="E635" s="449" t="s">
        <v>26</v>
      </c>
      <c r="F635" s="713">
        <v>1</v>
      </c>
      <c r="G635" s="714">
        <v>9</v>
      </c>
      <c r="H635" s="715">
        <v>2</v>
      </c>
      <c r="I635" s="715">
        <v>9</v>
      </c>
      <c r="J635" s="403" t="s">
        <v>47</v>
      </c>
      <c r="K635" s="403" t="s">
        <v>189</v>
      </c>
      <c r="L635" s="403" t="s">
        <v>189</v>
      </c>
      <c r="M635" s="403" t="s">
        <v>189</v>
      </c>
      <c r="N635" s="403" t="s">
        <v>47</v>
      </c>
      <c r="O635" s="403" t="s">
        <v>47</v>
      </c>
      <c r="P635" s="403" t="s">
        <v>47</v>
      </c>
      <c r="Q635" s="403"/>
      <c r="R635" s="403" t="s">
        <v>47</v>
      </c>
      <c r="S635" s="716"/>
      <c r="T635" s="395"/>
      <c r="U635" s="694">
        <f>IF(V635&lt;=0,"",(((V635-'In Productie'!$E$1)/7)+0.6))</f>
        <v>-68.542857142857144</v>
      </c>
      <c r="V635" s="520">
        <v>42485</v>
      </c>
      <c r="W635" s="708" t="s">
        <v>162</v>
      </c>
      <c r="X635" s="327" t="s">
        <v>848</v>
      </c>
      <c r="Y635" s="324">
        <v>22.5</v>
      </c>
      <c r="Z635" s="202"/>
      <c r="AA635" s="202"/>
      <c r="AB635" s="499">
        <v>42468</v>
      </c>
      <c r="AC635" s="209">
        <f>IF(B635="","",(IFERROR(VLOOKUP(B635,Projecten!A$4:W$2415,5,FALSE),"niet bekend")))</f>
        <v>1</v>
      </c>
      <c r="AD635" s="213">
        <f t="shared" si="80"/>
        <v>3710</v>
      </c>
      <c r="AE635" s="266">
        <f>IF(B635="","",(IFERROR(VLOOKUP(B635,Projecten!A$4:W$2415,23,FALSE),"niet bekend")))</f>
        <v>3710</v>
      </c>
      <c r="AF635" s="266">
        <f>IF(B635="","",(IFERROR(VLOOKUP(B635,Projecten!A$4:W$2415,12,FALSE),"niet bekend")))</f>
        <v>3710</v>
      </c>
      <c r="AG635" s="360">
        <f t="shared" si="79"/>
        <v>0</v>
      </c>
    </row>
    <row r="636" spans="2:33" ht="12.75" customHeight="1" x14ac:dyDescent="0.2">
      <c r="B636" s="709">
        <v>2016127</v>
      </c>
      <c r="C636" s="711">
        <v>120627</v>
      </c>
      <c r="D636" s="712" t="s">
        <v>798</v>
      </c>
      <c r="E636" s="449" t="s">
        <v>26</v>
      </c>
      <c r="F636" s="713">
        <v>2</v>
      </c>
      <c r="G636" s="450">
        <v>14</v>
      </c>
      <c r="H636" s="472">
        <v>12</v>
      </c>
      <c r="I636" s="472">
        <v>2</v>
      </c>
      <c r="J636" s="403" t="s">
        <v>47</v>
      </c>
      <c r="K636" s="403" t="s">
        <v>189</v>
      </c>
      <c r="L636" s="403" t="s">
        <v>189</v>
      </c>
      <c r="M636" s="403" t="s">
        <v>189</v>
      </c>
      <c r="N636" s="403" t="s">
        <v>47</v>
      </c>
      <c r="O636" s="403" t="s">
        <v>47</v>
      </c>
      <c r="P636" s="403" t="s">
        <v>47</v>
      </c>
      <c r="Q636" s="403"/>
      <c r="R636" s="403" t="s">
        <v>47</v>
      </c>
      <c r="S636" s="327"/>
      <c r="T636" s="395"/>
      <c r="U636" s="694">
        <f>IF(V636&lt;=0,"",(((V636-'In Productie'!$E$1)/7)+0.6))</f>
        <v>-66.542857142857144</v>
      </c>
      <c r="V636" s="520">
        <v>42499</v>
      </c>
      <c r="W636" s="708" t="s">
        <v>421</v>
      </c>
      <c r="X636" s="327"/>
      <c r="Y636" s="324">
        <v>22</v>
      </c>
      <c r="Z636" s="202"/>
      <c r="AA636" s="202"/>
      <c r="AB636" s="499">
        <v>42468</v>
      </c>
      <c r="AC636" s="209">
        <f>IF(B636="","",(IFERROR(VLOOKUP(B636,Projecten!A$4:W$2415,5,FALSE),"niet bekend")))</f>
        <v>8</v>
      </c>
      <c r="AD636" s="213">
        <f t="shared" si="80"/>
        <v>2786</v>
      </c>
      <c r="AE636" s="266">
        <f>IF(B636="","",(IFERROR(VLOOKUP(B636,Projecten!A$4:W$2415,23,FALSE),"niet bekend")))</f>
        <v>11144</v>
      </c>
      <c r="AF636" s="266">
        <f>IF(B636="","",(IFERROR(VLOOKUP(B636,Projecten!A$4:W$2415,12,FALSE),"niet bekend")))</f>
        <v>11144</v>
      </c>
      <c r="AG636" s="360">
        <f t="shared" si="79"/>
        <v>8358</v>
      </c>
    </row>
    <row r="637" spans="2:33" ht="12.75" customHeight="1" x14ac:dyDescent="0.2">
      <c r="B637" s="271"/>
      <c r="C637" s="669"/>
      <c r="D637" s="271"/>
      <c r="E637" s="519"/>
      <c r="F637" s="717"/>
      <c r="G637" s="718"/>
      <c r="H637" s="718"/>
      <c r="I637" s="715"/>
      <c r="J637" s="403"/>
      <c r="K637" s="403"/>
      <c r="L637" s="403"/>
      <c r="M637" s="242"/>
      <c r="N637" s="242"/>
      <c r="O637" s="242"/>
      <c r="P637" s="242"/>
      <c r="Q637" s="242"/>
      <c r="R637" s="242"/>
      <c r="S637" s="209"/>
      <c r="T637" s="476"/>
      <c r="U637" s="293"/>
      <c r="V637" s="719"/>
      <c r="W637" s="209"/>
      <c r="X637" s="209"/>
      <c r="Y637" s="248"/>
      <c r="Z637" s="202"/>
      <c r="AA637" s="202"/>
      <c r="AB637" s="243"/>
      <c r="AC637" s="209" t="str">
        <f>IF(B637="","",(IFERROR(VLOOKUP(B637,Projecten!A$4:W$2415,5,FALSE),"niet bekend")))</f>
        <v/>
      </c>
      <c r="AD637" s="213" t="str">
        <f t="shared" si="80"/>
        <v/>
      </c>
      <c r="AE637" s="266" t="str">
        <f>IF(B637="","",(IFERROR(VLOOKUP(B637,Projecten!A$4:W$2415,23,FALSE),"niet bekend")))</f>
        <v/>
      </c>
      <c r="AF637" s="266" t="str">
        <f>IF(B637="","",(IFERROR(VLOOKUP(B637,Projecten!A$4:W$2415,12,FALSE),"niet bekend")))</f>
        <v/>
      </c>
      <c r="AG637" s="360" t="str">
        <f t="shared" si="79"/>
        <v/>
      </c>
    </row>
    <row r="638" spans="2:33" ht="12.75" customHeight="1" x14ac:dyDescent="0.2">
      <c r="B638" s="709">
        <v>2016112</v>
      </c>
      <c r="C638" s="669">
        <v>120608</v>
      </c>
      <c r="D638" s="720" t="s">
        <v>676</v>
      </c>
      <c r="E638" s="721" t="s">
        <v>201</v>
      </c>
      <c r="F638" s="515">
        <v>1</v>
      </c>
      <c r="G638" s="662">
        <v>1</v>
      </c>
      <c r="H638" s="514">
        <v>0</v>
      </c>
      <c r="I638" s="472">
        <v>0</v>
      </c>
      <c r="J638" s="403" t="s">
        <v>47</v>
      </c>
      <c r="K638" s="403" t="s">
        <v>189</v>
      </c>
      <c r="L638" s="403" t="s">
        <v>189</v>
      </c>
      <c r="M638" s="242" t="s">
        <v>189</v>
      </c>
      <c r="N638" s="242" t="s">
        <v>47</v>
      </c>
      <c r="O638" s="242" t="s">
        <v>47</v>
      </c>
      <c r="P638" s="242" t="s">
        <v>47</v>
      </c>
      <c r="Q638" s="242"/>
      <c r="R638" s="242" t="s">
        <v>47</v>
      </c>
      <c r="S638" s="209"/>
      <c r="T638" s="476"/>
      <c r="U638" s="245">
        <f>IF(V638&lt;=0,"",(((V638-'In Productie'!$E$1)/7)+0.6))</f>
        <v>-68.971428571428575</v>
      </c>
      <c r="V638" s="427">
        <v>42482</v>
      </c>
      <c r="W638" s="209" t="s">
        <v>350</v>
      </c>
      <c r="X638" s="722"/>
      <c r="Y638" s="248">
        <v>2</v>
      </c>
      <c r="Z638" s="202"/>
      <c r="AA638" s="202"/>
      <c r="AB638" s="499">
        <v>42467</v>
      </c>
      <c r="AC638" s="209">
        <f>IF(B638="","",(IFERROR(VLOOKUP(B638,Projecten!A$4:W$2415,5,FALSE),"niet bekend")))</f>
        <v>1</v>
      </c>
      <c r="AD638" s="213">
        <f t="shared" si="80"/>
        <v>421</v>
      </c>
      <c r="AE638" s="266">
        <f>IF(B638="","",(IFERROR(VLOOKUP(B638,Projecten!A$4:W$2415,23,FALSE),"niet bekend")))</f>
        <v>421</v>
      </c>
      <c r="AF638" s="266">
        <f>IF(B638="","",(IFERROR(VLOOKUP(B638,Projecten!A$4:W$2415,12,FALSE),"niet bekend")))</f>
        <v>421</v>
      </c>
      <c r="AG638" s="360">
        <f t="shared" si="79"/>
        <v>0</v>
      </c>
    </row>
    <row r="639" spans="2:33" ht="12.75" customHeight="1" x14ac:dyDescent="0.2">
      <c r="B639" s="269">
        <v>2016113</v>
      </c>
      <c r="C639" s="609">
        <v>120606</v>
      </c>
      <c r="D639" s="269" t="s">
        <v>805</v>
      </c>
      <c r="E639" s="273" t="s">
        <v>317</v>
      </c>
      <c r="F639" s="424">
        <v>1</v>
      </c>
      <c r="G639" s="273">
        <v>1</v>
      </c>
      <c r="H639" s="273">
        <v>1</v>
      </c>
      <c r="I639" s="389">
        <v>0</v>
      </c>
      <c r="J639" s="322" t="s">
        <v>189</v>
      </c>
      <c r="K639" s="322" t="s">
        <v>189</v>
      </c>
      <c r="L639" s="322" t="s">
        <v>189</v>
      </c>
      <c r="M639" s="254" t="s">
        <v>189</v>
      </c>
      <c r="N639" s="254" t="s">
        <v>47</v>
      </c>
      <c r="O639" s="254" t="s">
        <v>47</v>
      </c>
      <c r="P639" s="254" t="s">
        <v>47</v>
      </c>
      <c r="R639" s="254" t="s">
        <v>47</v>
      </c>
      <c r="S639" s="209"/>
      <c r="T639" s="476"/>
      <c r="U639" s="245">
        <v>16.028571428571428</v>
      </c>
      <c r="V639" s="427">
        <v>42481</v>
      </c>
      <c r="W639" s="209" t="s">
        <v>777</v>
      </c>
      <c r="X639" s="608" t="s">
        <v>811</v>
      </c>
      <c r="Y639" s="248">
        <v>3</v>
      </c>
      <c r="Z639" s="202"/>
      <c r="AA639" s="202"/>
      <c r="AB639" s="499">
        <v>42467</v>
      </c>
      <c r="AC639" s="209">
        <f>IF(B639="","",(IFERROR(VLOOKUP(B639,Projecten!A$4:W$2415,5,FALSE),"niet bekend")))</f>
        <v>1</v>
      </c>
      <c r="AD639" s="213">
        <f t="shared" si="80"/>
        <v>351.48</v>
      </c>
      <c r="AE639" s="266">
        <f>IF(B639="","",(IFERROR(VLOOKUP(B639,Projecten!A$4:W$2415,23,FALSE),"niet bekend")))</f>
        <v>351.48</v>
      </c>
      <c r="AF639" s="266">
        <f>IF(B639="","",(IFERROR(VLOOKUP(B639,Projecten!A$4:W$2415,12,FALSE),"niet bekend")))</f>
        <v>351.48</v>
      </c>
      <c r="AG639" s="360">
        <f t="shared" si="79"/>
        <v>0</v>
      </c>
    </row>
    <row r="640" spans="2:33" ht="12.75" customHeight="1" x14ac:dyDescent="0.2">
      <c r="B640" s="496">
        <v>2016099</v>
      </c>
      <c r="C640" s="422">
        <v>120603</v>
      </c>
      <c r="D640" s="272" t="s">
        <v>767</v>
      </c>
      <c r="E640" s="273" t="s">
        <v>768</v>
      </c>
      <c r="F640" s="424">
        <v>1</v>
      </c>
      <c r="G640" s="273">
        <v>8</v>
      </c>
      <c r="H640" s="273">
        <v>5</v>
      </c>
      <c r="I640" s="389">
        <v>3</v>
      </c>
      <c r="J640" s="322" t="s">
        <v>47</v>
      </c>
      <c r="K640" s="322" t="s">
        <v>47</v>
      </c>
      <c r="L640" s="322" t="s">
        <v>189</v>
      </c>
      <c r="M640" s="254" t="s">
        <v>189</v>
      </c>
      <c r="N640" s="254" t="s">
        <v>47</v>
      </c>
      <c r="O640" s="254" t="s">
        <v>47</v>
      </c>
      <c r="P640" s="254" t="s">
        <v>47</v>
      </c>
      <c r="R640" s="254" t="s">
        <v>47</v>
      </c>
      <c r="S640" s="209"/>
      <c r="T640" s="476"/>
      <c r="U640" s="245">
        <f>IF(V640&lt;=0,"",(((V640-'In Productie'!$E$1)/7)+0.6))</f>
        <v>-68.400000000000006</v>
      </c>
      <c r="V640" s="427">
        <v>42486</v>
      </c>
      <c r="W640" s="209" t="s">
        <v>769</v>
      </c>
      <c r="X640" s="608" t="s">
        <v>770</v>
      </c>
      <c r="Y640" s="248">
        <v>17</v>
      </c>
      <c r="Z640" s="202"/>
      <c r="AA640" s="202"/>
      <c r="AB640" s="499">
        <v>42446</v>
      </c>
      <c r="AC640" s="209">
        <f>IF(B640="","",(IFERROR(VLOOKUP(B640,Projecten!A$4:W$2415,5,FALSE),"niet bekend")))</f>
        <v>1</v>
      </c>
      <c r="AD640" s="213">
        <f t="shared" si="80"/>
        <v>2618.89</v>
      </c>
      <c r="AE640" s="266">
        <f>IF(B640="","",(IFERROR(VLOOKUP(B640,Projecten!A$4:W$2415,23,FALSE),"niet bekend")))</f>
        <v>2618.89</v>
      </c>
      <c r="AF640" s="266">
        <f>IF(B640="","",(IFERROR(VLOOKUP(B640,Projecten!A$4:W$2415,12,FALSE),"niet bekend")))</f>
        <v>2618.89</v>
      </c>
      <c r="AG640" s="360">
        <f t="shared" si="79"/>
        <v>0</v>
      </c>
    </row>
    <row r="641" spans="2:33" ht="12.75" customHeight="1" x14ac:dyDescent="0.2">
      <c r="B641" s="709" t="s">
        <v>839</v>
      </c>
      <c r="C641" s="669">
        <v>120617</v>
      </c>
      <c r="D641" s="271" t="s">
        <v>840</v>
      </c>
      <c r="E641" s="519" t="s">
        <v>768</v>
      </c>
      <c r="F641" s="717">
        <v>1</v>
      </c>
      <c r="G641" s="718">
        <v>4</v>
      </c>
      <c r="H641" s="718">
        <v>4</v>
      </c>
      <c r="I641" s="718">
        <v>0</v>
      </c>
      <c r="J641" s="242" t="s">
        <v>189</v>
      </c>
      <c r="K641" s="242" t="s">
        <v>189</v>
      </c>
      <c r="L641" s="242" t="s">
        <v>189</v>
      </c>
      <c r="M641" s="242" t="s">
        <v>189</v>
      </c>
      <c r="N641" s="242" t="s">
        <v>47</v>
      </c>
      <c r="O641" s="242" t="s">
        <v>47</v>
      </c>
      <c r="P641" s="242" t="s">
        <v>47</v>
      </c>
      <c r="Q641" s="242"/>
      <c r="R641" s="242" t="s">
        <v>47</v>
      </c>
      <c r="S641" s="209"/>
      <c r="T641" s="476"/>
      <c r="U641" s="293">
        <f>IF(V641&lt;=0,"",(((V641-'In Productie'!$E$1)/7)+0.6))</f>
        <v>-67.257142857142867</v>
      </c>
      <c r="V641" s="719">
        <v>42494</v>
      </c>
      <c r="W641" s="209" t="s">
        <v>769</v>
      </c>
      <c r="X641" s="209"/>
      <c r="Y641" s="248">
        <v>6</v>
      </c>
      <c r="Z641" s="202"/>
      <c r="AA641" s="202"/>
      <c r="AB641" s="499">
        <v>42472</v>
      </c>
      <c r="AC641" s="209">
        <f>IF(B641="","",(IFERROR(VLOOKUP(B641,Projecten!A$4:W$2415,5,FALSE),"niet bekend")))</f>
        <v>1</v>
      </c>
      <c r="AD641" s="213">
        <f t="shared" si="80"/>
        <v>599.9</v>
      </c>
      <c r="AE641" s="266">
        <f>IF(B641="","",(IFERROR(VLOOKUP(B641,Projecten!A$4:W$2415,23,FALSE),"niet bekend")))</f>
        <v>599.9</v>
      </c>
      <c r="AF641" s="266">
        <f>IF(B641="","",(IFERROR(VLOOKUP(B641,Projecten!A$4:W$2415,12,FALSE),"niet bekend")))</f>
        <v>599.9</v>
      </c>
      <c r="AG641" s="360">
        <f t="shared" si="79"/>
        <v>0</v>
      </c>
    </row>
    <row r="642" spans="2:33" ht="12.75" customHeight="1" x14ac:dyDescent="0.2">
      <c r="B642" s="709"/>
      <c r="C642" s="669"/>
      <c r="D642" s="720"/>
      <c r="E642" s="721"/>
      <c r="F642" s="515"/>
      <c r="G642" s="662"/>
      <c r="H642" s="514"/>
      <c r="I642" s="472"/>
      <c r="J642" s="403"/>
      <c r="K642" s="403"/>
      <c r="L642" s="403"/>
      <c r="M642" s="242"/>
      <c r="N642" s="242"/>
      <c r="O642" s="242"/>
      <c r="P642" s="242"/>
      <c r="Q642" s="242"/>
      <c r="R642" s="242"/>
      <c r="S642" s="209"/>
      <c r="T642" s="476"/>
      <c r="U642" s="245"/>
      <c r="W642" s="209"/>
      <c r="X642" s="722"/>
      <c r="Y642" s="248"/>
      <c r="Z642" s="202"/>
      <c r="AA642" s="202"/>
      <c r="AB642" s="243"/>
      <c r="AC642" s="209" t="str">
        <f>IF(B642="","",(IFERROR(VLOOKUP(B642,Projecten!A$4:W$2415,5,FALSE),"niet bekend")))</f>
        <v/>
      </c>
      <c r="AD642" s="213" t="str">
        <f t="shared" si="80"/>
        <v/>
      </c>
      <c r="AE642" s="266" t="str">
        <f>IF(B642="","",(IFERROR(VLOOKUP(B642,Projecten!A$4:W$2415,23,FALSE),"niet bekend")))</f>
        <v/>
      </c>
      <c r="AF642" s="266" t="str">
        <f>IF(B642="","",(IFERROR(VLOOKUP(B642,Projecten!A$4:W$2415,12,FALSE),"niet bekend")))</f>
        <v/>
      </c>
      <c r="AG642" s="360" t="str">
        <f t="shared" si="79"/>
        <v/>
      </c>
    </row>
    <row r="643" spans="2:33" ht="12.75" customHeight="1" x14ac:dyDescent="0.2">
      <c r="B643" s="237" t="s">
        <v>831</v>
      </c>
      <c r="C643" s="513">
        <v>120610</v>
      </c>
      <c r="D643" s="689" t="s">
        <v>833</v>
      </c>
      <c r="E643" s="514" t="s">
        <v>352</v>
      </c>
      <c r="F643" s="515">
        <v>1</v>
      </c>
      <c r="G643" s="514">
        <v>10</v>
      </c>
      <c r="H643" s="514">
        <v>7</v>
      </c>
      <c r="I643" s="472">
        <v>4</v>
      </c>
      <c r="J643" s="723" t="s">
        <v>47</v>
      </c>
      <c r="K643" s="723" t="s">
        <v>47</v>
      </c>
      <c r="L643" s="391" t="s">
        <v>189</v>
      </c>
      <c r="M643" s="486" t="s">
        <v>189</v>
      </c>
      <c r="N643" s="486" t="s">
        <v>47</v>
      </c>
      <c r="O643" s="486" t="s">
        <v>47</v>
      </c>
      <c r="P643" s="486" t="s">
        <v>47</v>
      </c>
      <c r="Q643" s="486"/>
      <c r="R643" s="486" t="s">
        <v>47</v>
      </c>
      <c r="S643" s="209" t="s">
        <v>889</v>
      </c>
      <c r="T643" s="476"/>
      <c r="U643" s="245">
        <f>IF(V643&lt;=0,"",(((V643-'In Productie'!$E$1)/7)+0.6))</f>
        <v>-69.114285714285714</v>
      </c>
      <c r="V643" s="427">
        <v>42481</v>
      </c>
      <c r="W643" s="209" t="s">
        <v>532</v>
      </c>
      <c r="X643" s="722" t="s">
        <v>838</v>
      </c>
      <c r="Y643" s="248">
        <v>26</v>
      </c>
      <c r="Z643" s="202"/>
      <c r="AA643" s="202"/>
      <c r="AB643" s="499">
        <v>42468</v>
      </c>
      <c r="AC643" s="209">
        <f>IF(B643="","",(IFERROR(VLOOKUP(B643,Projecten!A$4:W$2415,5,FALSE),"niet bekend")))</f>
        <v>1</v>
      </c>
      <c r="AD643" s="213">
        <f t="shared" si="80"/>
        <v>3725</v>
      </c>
      <c r="AE643" s="266">
        <f>IF(B643="","",(IFERROR(VLOOKUP(B643,Projecten!A$4:W$2415,23,FALSE),"niet bekend")))</f>
        <v>3725</v>
      </c>
      <c r="AF643" s="266">
        <f>IF(B643="","",(IFERROR(VLOOKUP(B643,Projecten!A$4:W$2415,12,FALSE),"niet bekend")))</f>
        <v>3725</v>
      </c>
      <c r="AG643" s="360">
        <f t="shared" si="79"/>
        <v>0</v>
      </c>
    </row>
    <row r="644" spans="2:33" ht="12.75" customHeight="1" x14ac:dyDescent="0.2">
      <c r="B644" s="237" t="s">
        <v>830</v>
      </c>
      <c r="C644" s="513">
        <v>120610</v>
      </c>
      <c r="D644" s="689" t="s">
        <v>832</v>
      </c>
      <c r="E644" s="514" t="s">
        <v>352</v>
      </c>
      <c r="F644" s="515">
        <v>1</v>
      </c>
      <c r="G644" s="514">
        <v>9</v>
      </c>
      <c r="H644" s="514">
        <v>6</v>
      </c>
      <c r="I644" s="472">
        <v>4</v>
      </c>
      <c r="J644" s="723" t="s">
        <v>47</v>
      </c>
      <c r="K644" s="723" t="s">
        <v>47</v>
      </c>
      <c r="L644" s="391" t="s">
        <v>189</v>
      </c>
      <c r="M644" s="486" t="s">
        <v>189</v>
      </c>
      <c r="N644" s="486" t="s">
        <v>47</v>
      </c>
      <c r="O644" s="486" t="s">
        <v>47</v>
      </c>
      <c r="P644" s="486" t="s">
        <v>47</v>
      </c>
      <c r="Q644" s="486"/>
      <c r="R644" s="486" t="s">
        <v>47</v>
      </c>
      <c r="S644" s="209" t="s">
        <v>889</v>
      </c>
      <c r="T644" s="476"/>
      <c r="U644" s="245">
        <f>IF(V644&lt;=0,"",(((V644-'In Productie'!$E$1)/7)+0.6))</f>
        <v>-69.114285714285714</v>
      </c>
      <c r="V644" s="427">
        <v>42481</v>
      </c>
      <c r="W644" s="209" t="s">
        <v>532</v>
      </c>
      <c r="X644" s="722" t="s">
        <v>838</v>
      </c>
      <c r="Y644" s="248">
        <v>24</v>
      </c>
      <c r="Z644" s="202"/>
      <c r="AA644" s="202"/>
      <c r="AB644" s="499">
        <v>42468</v>
      </c>
      <c r="AC644" s="209">
        <f>IF(B644="","",(IFERROR(VLOOKUP(B644,Projecten!A$4:W$2415,5,FALSE),"niet bekend")))</f>
        <v>1</v>
      </c>
      <c r="AD644" s="213">
        <f t="shared" si="80"/>
        <v>3573</v>
      </c>
      <c r="AE644" s="266">
        <f>IF(B644="","",(IFERROR(VLOOKUP(B644,Projecten!A$4:W$2415,23,FALSE),"niet bekend")))</f>
        <v>3573</v>
      </c>
      <c r="AF644" s="266">
        <f>IF(B644="","",(IFERROR(VLOOKUP(B644,Projecten!A$4:W$2415,12,FALSE),"niet bekend")))</f>
        <v>3573</v>
      </c>
      <c r="AG644" s="360">
        <f t="shared" si="79"/>
        <v>0</v>
      </c>
    </row>
    <row r="645" spans="2:33" x14ac:dyDescent="0.2">
      <c r="B645" s="496" t="s">
        <v>818</v>
      </c>
      <c r="C645" s="386">
        <v>120609</v>
      </c>
      <c r="D645" s="724" t="s">
        <v>823</v>
      </c>
      <c r="E645" s="389" t="s">
        <v>352</v>
      </c>
      <c r="F645" s="388">
        <v>1</v>
      </c>
      <c r="G645" s="389">
        <v>11</v>
      </c>
      <c r="H645" s="389">
        <v>4</v>
      </c>
      <c r="I645" s="389">
        <v>4</v>
      </c>
      <c r="J645" s="391" t="s">
        <v>47</v>
      </c>
      <c r="K645" s="391" t="s">
        <v>47</v>
      </c>
      <c r="L645" s="391" t="s">
        <v>189</v>
      </c>
      <c r="M645" s="391" t="s">
        <v>189</v>
      </c>
      <c r="N645" s="391" t="s">
        <v>47</v>
      </c>
      <c r="O645" s="391" t="s">
        <v>47</v>
      </c>
      <c r="P645" s="391" t="s">
        <v>47</v>
      </c>
      <c r="Q645" s="391"/>
      <c r="R645" s="391" t="s">
        <v>47</v>
      </c>
      <c r="S645" s="327" t="s">
        <v>889</v>
      </c>
      <c r="T645" s="395"/>
      <c r="U645" s="264">
        <f>IF(V645&lt;=0,"",(((V645-'In Productie'!$E$1)/7)+0.6))</f>
        <v>-68.400000000000006</v>
      </c>
      <c r="V645" s="396">
        <v>42486</v>
      </c>
      <c r="W645" s="327" t="s">
        <v>532</v>
      </c>
      <c r="X645" s="327"/>
      <c r="Y645" s="497">
        <v>29</v>
      </c>
      <c r="Z645" s="202"/>
      <c r="AA645" s="202"/>
      <c r="AB645" s="243"/>
      <c r="AC645" s="209">
        <f>IF(B645="","",(IFERROR(VLOOKUP(B645,Projecten!A$4:W$2415,5,FALSE),"niet bekend")))</f>
        <v>1</v>
      </c>
      <c r="AD645" s="213">
        <f t="shared" si="80"/>
        <v>4908</v>
      </c>
      <c r="AE645" s="266">
        <f>IF(B645="","",(IFERROR(VLOOKUP(B645,Projecten!A$4:W$2415,23,FALSE),"niet bekend")))</f>
        <v>4908</v>
      </c>
      <c r="AF645" s="266">
        <f>IF(B645="","",(IFERROR(VLOOKUP(B645,Projecten!A$4:W$2415,12,FALSE),"niet bekend")))</f>
        <v>4908</v>
      </c>
      <c r="AG645" s="360">
        <f t="shared" si="79"/>
        <v>0</v>
      </c>
    </row>
    <row r="646" spans="2:33" x14ac:dyDescent="0.2">
      <c r="B646" s="496" t="s">
        <v>819</v>
      </c>
      <c r="C646" s="386">
        <v>120621</v>
      </c>
      <c r="D646" s="724">
        <v>351</v>
      </c>
      <c r="E646" s="389" t="s">
        <v>352</v>
      </c>
      <c r="F646" s="388">
        <v>1</v>
      </c>
      <c r="G646" s="389">
        <v>11</v>
      </c>
      <c r="H646" s="389">
        <v>4</v>
      </c>
      <c r="I646" s="389">
        <v>4</v>
      </c>
      <c r="J646" s="391" t="s">
        <v>47</v>
      </c>
      <c r="K646" s="391" t="s">
        <v>47</v>
      </c>
      <c r="L646" s="391" t="s">
        <v>189</v>
      </c>
      <c r="M646" s="391" t="s">
        <v>189</v>
      </c>
      <c r="N646" s="391" t="s">
        <v>47</v>
      </c>
      <c r="O646" s="391" t="s">
        <v>47</v>
      </c>
      <c r="P646" s="391" t="s">
        <v>47</v>
      </c>
      <c r="Q646" s="391"/>
      <c r="R646" s="391" t="s">
        <v>47</v>
      </c>
      <c r="S646" s="327" t="s">
        <v>889</v>
      </c>
      <c r="T646" s="395"/>
      <c r="U646" s="264">
        <f>IF(V646&lt;=0,"",(((V646-'In Productie'!$E$1)/7)+0.6))</f>
        <v>-68.400000000000006</v>
      </c>
      <c r="V646" s="396">
        <v>42486</v>
      </c>
      <c r="W646" s="327" t="s">
        <v>532</v>
      </c>
      <c r="X646" s="327"/>
      <c r="Y646" s="497">
        <v>29</v>
      </c>
      <c r="Z646" s="202"/>
      <c r="AA646" s="202"/>
      <c r="AB646" s="243"/>
      <c r="AC646" s="209">
        <f>IF(B646="","",(IFERROR(VLOOKUP(B646,Projecten!A$4:W$2415,5,FALSE),"niet bekend")))</f>
        <v>1</v>
      </c>
      <c r="AD646" s="213">
        <f t="shared" si="80"/>
        <v>4908</v>
      </c>
      <c r="AE646" s="266">
        <f>IF(B646="","",(IFERROR(VLOOKUP(B646,Projecten!A$4:W$2415,23,FALSE),"niet bekend")))</f>
        <v>4908</v>
      </c>
      <c r="AF646" s="266">
        <f>IF(B646="","",(IFERROR(VLOOKUP(B646,Projecten!A$4:W$2415,12,FALSE),"niet bekend")))</f>
        <v>4908</v>
      </c>
      <c r="AG646" s="360">
        <f t="shared" si="79"/>
        <v>0</v>
      </c>
    </row>
    <row r="647" spans="2:33" ht="12.75" customHeight="1" x14ac:dyDescent="0.2">
      <c r="B647" s="237">
        <v>2016138</v>
      </c>
      <c r="C647" s="513">
        <v>120624</v>
      </c>
      <c r="D647" s="689" t="s">
        <v>813</v>
      </c>
      <c r="E647" s="514" t="s">
        <v>352</v>
      </c>
      <c r="F647" s="515">
        <v>1</v>
      </c>
      <c r="G647" s="514">
        <v>1</v>
      </c>
      <c r="H647" s="514">
        <v>0</v>
      </c>
      <c r="I647" s="472">
        <v>1</v>
      </c>
      <c r="J647" s="391" t="s">
        <v>47</v>
      </c>
      <c r="K647" s="391" t="s">
        <v>189</v>
      </c>
      <c r="L647" s="391" t="s">
        <v>189</v>
      </c>
      <c r="M647" s="486" t="s">
        <v>189</v>
      </c>
      <c r="N647" s="486" t="s">
        <v>47</v>
      </c>
      <c r="O647" s="486" t="s">
        <v>47</v>
      </c>
      <c r="P647" s="486" t="s">
        <v>47</v>
      </c>
      <c r="Q647" s="486"/>
      <c r="R647" s="486" t="s">
        <v>47</v>
      </c>
      <c r="S647" s="209"/>
      <c r="T647" s="476"/>
      <c r="U647" s="245">
        <f>IF(V647&lt;=0,"",(((V647-'In Productie'!$E$1)/7)+0.6))</f>
        <v>-68.400000000000006</v>
      </c>
      <c r="V647" s="427">
        <v>42486</v>
      </c>
      <c r="W647" s="209" t="s">
        <v>532</v>
      </c>
      <c r="X647" s="209"/>
      <c r="Y647" s="248">
        <v>4</v>
      </c>
      <c r="Z647" s="202"/>
      <c r="AA647" s="202"/>
      <c r="AB647" s="499">
        <v>42471</v>
      </c>
      <c r="AC647" s="209">
        <f>IF(B647="","",(IFERROR(VLOOKUP(B647,Projecten!A$4:W$2415,5,FALSE),"niet bekend")))</f>
        <v>1</v>
      </c>
      <c r="AD647" s="213">
        <f t="shared" si="80"/>
        <v>492.9</v>
      </c>
      <c r="AE647" s="266">
        <f>IF(B647="","",(IFERROR(VLOOKUP(B647,Projecten!A$4:W$2415,23,FALSE),"niet bekend")))</f>
        <v>492.9</v>
      </c>
      <c r="AF647" s="266">
        <f>IF(B647="","",(IFERROR(VLOOKUP(B647,Projecten!A$4:W$2415,12,FALSE),"niet bekend")))</f>
        <v>492.9</v>
      </c>
      <c r="AG647" s="360">
        <f t="shared" si="79"/>
        <v>0</v>
      </c>
    </row>
    <row r="648" spans="2:33" ht="12.75" customHeight="1" x14ac:dyDescent="0.2">
      <c r="B648" s="269">
        <v>2016150</v>
      </c>
      <c r="C648" s="609" t="s">
        <v>912</v>
      </c>
      <c r="D648" s="725" t="s">
        <v>845</v>
      </c>
      <c r="E648" s="273" t="s">
        <v>352</v>
      </c>
      <c r="F648" s="424">
        <v>0</v>
      </c>
      <c r="G648" s="273">
        <v>0</v>
      </c>
      <c r="H648" s="273">
        <v>0</v>
      </c>
      <c r="I648" s="389">
        <v>0</v>
      </c>
      <c r="J648" s="322" t="s">
        <v>189</v>
      </c>
      <c r="K648" s="322" t="s">
        <v>189</v>
      </c>
      <c r="L648" s="322" t="s">
        <v>189</v>
      </c>
      <c r="M648" s="254" t="s">
        <v>189</v>
      </c>
      <c r="N648" s="254" t="s">
        <v>47</v>
      </c>
      <c r="O648" s="254" t="s">
        <v>47</v>
      </c>
      <c r="P648" s="254" t="s">
        <v>47</v>
      </c>
      <c r="R648" s="254" t="s">
        <v>47</v>
      </c>
      <c r="S648" s="209"/>
      <c r="T648" s="476"/>
      <c r="U648" s="245">
        <v>16.028571428571428</v>
      </c>
      <c r="V648" s="427">
        <v>42481</v>
      </c>
      <c r="W648" s="209" t="s">
        <v>532</v>
      </c>
      <c r="X648" s="608" t="s">
        <v>847</v>
      </c>
      <c r="Y648" s="248">
        <v>1</v>
      </c>
      <c r="Z648" s="202"/>
      <c r="AA648" s="202"/>
      <c r="AB648" s="499"/>
      <c r="AC648" s="209">
        <f>IF(B648="","",(IFERROR(VLOOKUP(B648,Projecten!A$4:W$2415,5,FALSE),"niet bekend")))</f>
        <v>0</v>
      </c>
      <c r="AD648" s="213">
        <f>AF648</f>
        <v>351</v>
      </c>
      <c r="AE648" s="266">
        <f>IF(B648="","",(IFERROR(VLOOKUP(B648,Projecten!A$4:W$2415,23,FALSE),"niet bekend")))</f>
        <v>351</v>
      </c>
      <c r="AF648" s="266">
        <f>IF(B648="","",(IFERROR(VLOOKUP(B648,Projecten!A$4:W$2415,12,FALSE),"niet bekend")))</f>
        <v>351</v>
      </c>
      <c r="AG648" s="360">
        <f t="shared" si="79"/>
        <v>0</v>
      </c>
    </row>
    <row r="649" spans="2:33" ht="12.75" customHeight="1" x14ac:dyDescent="0.2">
      <c r="B649" s="237"/>
      <c r="C649" s="513"/>
      <c r="D649" s="689"/>
      <c r="E649" s="514"/>
      <c r="F649" s="515"/>
      <c r="G649" s="514"/>
      <c r="H649" s="514"/>
      <c r="I649" s="472"/>
      <c r="J649" s="391"/>
      <c r="K649" s="391"/>
      <c r="L649" s="391"/>
      <c r="M649" s="486"/>
      <c r="N649" s="486"/>
      <c r="O649" s="486"/>
      <c r="P649" s="486"/>
      <c r="Q649" s="486"/>
      <c r="R649" s="486"/>
      <c r="S649" s="209"/>
      <c r="T649" s="476"/>
      <c r="U649" s="245"/>
      <c r="W649" s="209"/>
      <c r="X649" s="209"/>
      <c r="Y649" s="248"/>
      <c r="Z649" s="202"/>
      <c r="AA649" s="202"/>
      <c r="AB649" s="243"/>
      <c r="AC649" s="209" t="str">
        <f>IF(B649="","",(IFERROR(VLOOKUP(B649,Projecten!A$4:W$2415,5,FALSE),"niet bekend")))</f>
        <v/>
      </c>
      <c r="AD649" s="213" t="str">
        <f>IF(AC649="","",(F649/AC649*AF649))</f>
        <v/>
      </c>
      <c r="AE649" s="266" t="str">
        <f>IF(B649="","",(IFERROR(VLOOKUP(B649,Projecten!A$4:W$2415,23,FALSE),"niet bekend")))</f>
        <v/>
      </c>
      <c r="AF649" s="266" t="str">
        <f>IF(B649="","",(IFERROR(VLOOKUP(B649,Projecten!A$4:W$2415,12,FALSE),"niet bekend")))</f>
        <v/>
      </c>
      <c r="AG649" s="360" t="str">
        <f t="shared" si="79"/>
        <v/>
      </c>
    </row>
    <row r="650" spans="2:33" ht="12.75" customHeight="1" x14ac:dyDescent="0.2">
      <c r="B650" s="237"/>
      <c r="C650" s="513"/>
      <c r="D650" s="689"/>
      <c r="E650" s="514"/>
      <c r="F650" s="515"/>
      <c r="G650" s="514"/>
      <c r="H650" s="514"/>
      <c r="I650" s="472"/>
      <c r="J650" s="391"/>
      <c r="K650" s="391"/>
      <c r="L650" s="391"/>
      <c r="M650" s="486"/>
      <c r="N650" s="486"/>
      <c r="O650" s="486"/>
      <c r="P650" s="486"/>
      <c r="Q650" s="486"/>
      <c r="R650" s="486"/>
      <c r="S650" s="209"/>
      <c r="T650" s="476"/>
      <c r="U650" s="245"/>
      <c r="W650" s="209"/>
      <c r="X650" s="209"/>
      <c r="Y650" s="482"/>
      <c r="Z650" s="202"/>
      <c r="AA650" s="202"/>
      <c r="AB650" s="243"/>
      <c r="AC650" s="209" t="str">
        <f>IF(B650="","",(IFERROR(VLOOKUP(B650,Projecten!A$4:W$2415,5,FALSE),"niet bekend")))</f>
        <v/>
      </c>
      <c r="AD650" s="213" t="str">
        <f>IF(AC650="","",(F650/AC650*AF650))</f>
        <v/>
      </c>
      <c r="AE650" s="266" t="str">
        <f>IF(B650="","",(IFERROR(VLOOKUP(B650,Projecten!A$4:W$2415,23,FALSE),"niet bekend")))</f>
        <v/>
      </c>
      <c r="AF650" s="266" t="str">
        <f>IF(B650="","",(IFERROR(VLOOKUP(B650,Projecten!A$4:W$2415,12,FALSE),"niet bekend")))</f>
        <v/>
      </c>
      <c r="AG650" s="360" t="str">
        <f t="shared" si="79"/>
        <v/>
      </c>
    </row>
    <row r="651" spans="2:33" x14ac:dyDescent="0.2">
      <c r="B651" s="243">
        <v>2016158</v>
      </c>
      <c r="C651" s="480">
        <v>120619</v>
      </c>
      <c r="D651" s="243" t="s">
        <v>853</v>
      </c>
      <c r="E651" s="202" t="s">
        <v>26</v>
      </c>
      <c r="F651" s="254">
        <v>0</v>
      </c>
      <c r="G651" s="202">
        <v>1</v>
      </c>
      <c r="H651" s="202">
        <v>0</v>
      </c>
      <c r="I651" s="202">
        <v>1</v>
      </c>
      <c r="J651" s="254" t="s">
        <v>189</v>
      </c>
      <c r="K651" s="254" t="s">
        <v>189</v>
      </c>
      <c r="L651" s="254" t="s">
        <v>189</v>
      </c>
      <c r="M651" s="254" t="s">
        <v>189</v>
      </c>
      <c r="N651" s="254" t="s">
        <v>47</v>
      </c>
      <c r="O651" s="254" t="s">
        <v>47</v>
      </c>
      <c r="P651" s="254" t="s">
        <v>47</v>
      </c>
      <c r="R651" s="254" t="s">
        <v>47</v>
      </c>
      <c r="Y651" s="248">
        <v>3</v>
      </c>
      <c r="Z651" s="202"/>
      <c r="AA651" s="202"/>
      <c r="AB651" s="499">
        <v>42472</v>
      </c>
      <c r="AC651" s="209">
        <f>IF(B651="","",(IFERROR(VLOOKUP(B651,Projecten!A$4:W$2415,5,FALSE),"niet bekend")))</f>
        <v>0</v>
      </c>
      <c r="AD651" s="213">
        <f t="shared" ref="AD651:AD658" si="81">AF651</f>
        <v>450</v>
      </c>
      <c r="AE651" s="266">
        <f>IF(B651="","",(IFERROR(VLOOKUP(B651,Projecten!A$4:W$2415,23,FALSE),"niet bekend")))</f>
        <v>450</v>
      </c>
      <c r="AF651" s="266">
        <f>IF(B651="","",(IFERROR(VLOOKUP(B651,Projecten!A$4:W$2415,12,FALSE),"niet bekend")))</f>
        <v>450</v>
      </c>
      <c r="AG651" s="360">
        <f t="shared" si="79"/>
        <v>0</v>
      </c>
    </row>
    <row r="652" spans="2:33" x14ac:dyDescent="0.2">
      <c r="B652" s="243" t="s">
        <v>859</v>
      </c>
      <c r="C652" s="480">
        <v>120625</v>
      </c>
      <c r="D652" s="243" t="s">
        <v>860</v>
      </c>
      <c r="E652" s="202" t="s">
        <v>26</v>
      </c>
      <c r="F652" s="254">
        <v>0</v>
      </c>
      <c r="G652" s="202">
        <v>1</v>
      </c>
      <c r="H652" s="202">
        <v>1</v>
      </c>
      <c r="I652" s="202">
        <v>0</v>
      </c>
      <c r="J652" s="254" t="s">
        <v>189</v>
      </c>
      <c r="K652" s="254" t="s">
        <v>189</v>
      </c>
      <c r="L652" s="254" t="s">
        <v>189</v>
      </c>
      <c r="M652" s="254" t="s">
        <v>189</v>
      </c>
      <c r="N652" s="254" t="s">
        <v>47</v>
      </c>
      <c r="O652" s="254" t="s">
        <v>47</v>
      </c>
      <c r="P652" s="254" t="s">
        <v>47</v>
      </c>
      <c r="R652" s="254" t="s">
        <v>47</v>
      </c>
      <c r="U652" s="245">
        <v>16.028571428571428</v>
      </c>
      <c r="V652" s="427">
        <v>42480</v>
      </c>
      <c r="W652" s="288" t="s">
        <v>162</v>
      </c>
      <c r="Y652" s="248">
        <v>2</v>
      </c>
      <c r="Z652" s="202"/>
      <c r="AA652" s="202"/>
      <c r="AB652" s="499">
        <v>42431</v>
      </c>
      <c r="AC652" s="209">
        <f>IF(B652="","",(IFERROR(VLOOKUP(B652,Projecten!A$4:W$2415,5,FALSE),"niet bekend")))</f>
        <v>0</v>
      </c>
      <c r="AD652" s="213">
        <f t="shared" si="81"/>
        <v>75</v>
      </c>
      <c r="AE652" s="266">
        <f>IF(B652="","",(IFERROR(VLOOKUP(B652,Projecten!A$4:W$2415,23,FALSE),"niet bekend")))</f>
        <v>75</v>
      </c>
      <c r="AF652" s="266">
        <f>IF(B652="","",(IFERROR(VLOOKUP(B652,Projecten!A$4:W$2415,12,FALSE),"niet bekend")))</f>
        <v>75</v>
      </c>
      <c r="AG652" s="360">
        <f t="shared" si="79"/>
        <v>0</v>
      </c>
    </row>
    <row r="653" spans="2:33" x14ac:dyDescent="0.2">
      <c r="B653" s="726" t="s">
        <v>864</v>
      </c>
      <c r="C653" s="480">
        <v>120625</v>
      </c>
      <c r="D653" s="243" t="s">
        <v>865</v>
      </c>
      <c r="E653" s="727" t="s">
        <v>26</v>
      </c>
      <c r="F653" s="254">
        <v>0</v>
      </c>
      <c r="G653" s="585">
        <v>1</v>
      </c>
      <c r="H653" s="202">
        <v>0</v>
      </c>
      <c r="I653" s="202">
        <v>1</v>
      </c>
      <c r="J653" s="254" t="s">
        <v>189</v>
      </c>
      <c r="K653" s="254" t="s">
        <v>189</v>
      </c>
      <c r="L653" s="254" t="s">
        <v>189</v>
      </c>
      <c r="M653" s="254" t="s">
        <v>189</v>
      </c>
      <c r="N653" s="254" t="s">
        <v>47</v>
      </c>
      <c r="O653" s="254" t="s">
        <v>47</v>
      </c>
      <c r="P653" s="254" t="s">
        <v>47</v>
      </c>
      <c r="R653" s="254" t="s">
        <v>47</v>
      </c>
      <c r="U653" s="245">
        <v>16.028571428571428</v>
      </c>
      <c r="V653" s="427">
        <v>42486</v>
      </c>
      <c r="W653" s="288" t="s">
        <v>162</v>
      </c>
      <c r="Y653" s="248">
        <v>2</v>
      </c>
      <c r="Z653" s="202"/>
      <c r="AA653" s="202"/>
      <c r="AB653" s="499">
        <v>42433</v>
      </c>
      <c r="AC653" s="209" t="str">
        <f>IF(B653="","",(IFERROR(VLOOKUP(B653,Projecten!A$4:W$2415,5,FALSE),"niet bekend")))</f>
        <v>niet bekend</v>
      </c>
      <c r="AD653" s="213" t="str">
        <f t="shared" si="81"/>
        <v>niet bekend</v>
      </c>
      <c r="AE653" s="266" t="str">
        <f>IF(B653="","",(IFERROR(VLOOKUP(B653,Projecten!A$4:W$2415,23,FALSE),"niet bekend")))</f>
        <v>niet bekend</v>
      </c>
      <c r="AF653" s="266" t="str">
        <f>IF(B653="","",(IFERROR(VLOOKUP(B653,Projecten!A$4:W$2415,12,FALSE),"niet bekend")))</f>
        <v>niet bekend</v>
      </c>
      <c r="AG653" s="360" t="str">
        <f>IFERROR(IF(AD653="","",(AF653-AD653)),"")</f>
        <v/>
      </c>
    </row>
    <row r="654" spans="2:33" x14ac:dyDescent="0.2">
      <c r="B654" s="237">
        <v>2016161</v>
      </c>
      <c r="C654" s="728" t="s">
        <v>912</v>
      </c>
      <c r="D654" s="662" t="s">
        <v>870</v>
      </c>
      <c r="E654" s="518" t="s">
        <v>26</v>
      </c>
      <c r="F654" s="663">
        <v>0</v>
      </c>
      <c r="G654" s="519">
        <v>0</v>
      </c>
      <c r="H654" s="519">
        <v>0</v>
      </c>
      <c r="I654" s="662">
        <v>0</v>
      </c>
      <c r="J654" s="254" t="s">
        <v>189</v>
      </c>
      <c r="K654" s="254" t="s">
        <v>189</v>
      </c>
      <c r="L654" s="254" t="s">
        <v>189</v>
      </c>
      <c r="M654" s="254" t="s">
        <v>189</v>
      </c>
      <c r="N654" s="254" t="s">
        <v>47</v>
      </c>
      <c r="O654" s="254" t="s">
        <v>47</v>
      </c>
      <c r="P654" s="254" t="s">
        <v>47</v>
      </c>
      <c r="R654" s="254" t="s">
        <v>47</v>
      </c>
      <c r="U654" s="245">
        <v>16.028571428571428</v>
      </c>
      <c r="V654" s="427">
        <v>42480</v>
      </c>
      <c r="W654" s="288" t="s">
        <v>162</v>
      </c>
      <c r="Y654" s="248">
        <v>2</v>
      </c>
      <c r="Z654" s="202"/>
      <c r="AA654" s="202"/>
      <c r="AB654" s="243"/>
      <c r="AC654" s="209">
        <f>IF(B654="","",(IFERROR(VLOOKUP(B654,Projecten!A$4:W$2415,5,FALSE),"niet bekend")))</f>
        <v>0</v>
      </c>
      <c r="AD654" s="213">
        <f t="shared" si="81"/>
        <v>360</v>
      </c>
      <c r="AE654" s="266">
        <f>IF(B654="","",(IFERROR(VLOOKUP(B654,Projecten!A$4:W$2415,23,FALSE),"niet bekend")))</f>
        <v>360</v>
      </c>
      <c r="AF654" s="266">
        <f>IF(B654="","",(IFERROR(VLOOKUP(B654,Projecten!A$4:W$2415,12,FALSE),"niet bekend")))</f>
        <v>360</v>
      </c>
      <c r="AG654" s="360">
        <f>IFERROR(IF(AD654="","",(AF654-AD654)),"")</f>
        <v>0</v>
      </c>
    </row>
    <row r="655" spans="2:33" ht="12.75" customHeight="1" x14ac:dyDescent="0.2">
      <c r="B655" s="269">
        <v>2016129</v>
      </c>
      <c r="C655" s="609" t="s">
        <v>912</v>
      </c>
      <c r="D655" s="269" t="s">
        <v>858</v>
      </c>
      <c r="E655" s="273" t="s">
        <v>26</v>
      </c>
      <c r="F655" s="424">
        <v>0</v>
      </c>
      <c r="G655" s="273">
        <v>0</v>
      </c>
      <c r="H655" s="273">
        <v>0</v>
      </c>
      <c r="I655" s="273">
        <v>0</v>
      </c>
      <c r="J655" s="322" t="s">
        <v>189</v>
      </c>
      <c r="K655" s="322" t="s">
        <v>189</v>
      </c>
      <c r="L655" s="254" t="s">
        <v>189</v>
      </c>
      <c r="M655" s="254" t="s">
        <v>189</v>
      </c>
      <c r="N655" s="254" t="s">
        <v>47</v>
      </c>
      <c r="O655" s="254" t="s">
        <v>47</v>
      </c>
      <c r="P655" s="254" t="s">
        <v>47</v>
      </c>
      <c r="R655" s="254" t="s">
        <v>47</v>
      </c>
      <c r="S655" s="209"/>
      <c r="T655" s="476"/>
      <c r="U655" s="245">
        <v>16.028571428571428</v>
      </c>
      <c r="V655" s="427">
        <v>42480</v>
      </c>
      <c r="W655" s="297" t="s">
        <v>162</v>
      </c>
      <c r="X655" s="608"/>
      <c r="Y655" s="248">
        <v>1</v>
      </c>
      <c r="Z655" s="202"/>
      <c r="AA655" s="202"/>
      <c r="AB655" s="499"/>
      <c r="AC655" s="209">
        <f>IF(B655="","",(IFERROR(VLOOKUP(B655,Projecten!A$4:W$2415,5,FALSE),"niet bekend")))</f>
        <v>0</v>
      </c>
      <c r="AD655" s="213">
        <f t="shared" si="81"/>
        <v>50</v>
      </c>
      <c r="AE655" s="266">
        <f>IF(B655="","",(IFERROR(VLOOKUP(B655,Projecten!A$4:W$2415,23,FALSE),"niet bekend")))</f>
        <v>50</v>
      </c>
      <c r="AF655" s="266">
        <f>IF(B655="","",(IFERROR(VLOOKUP(B655,Projecten!A$4:W$2415,12,FALSE),"niet bekend")))</f>
        <v>50</v>
      </c>
      <c r="AG655" s="360">
        <f>IFERROR(IF(AD655="","",(AF655-AD655)),"")</f>
        <v>0</v>
      </c>
    </row>
    <row r="656" spans="2:33" ht="12.75" customHeight="1" x14ac:dyDescent="0.2">
      <c r="B656" s="269">
        <v>2016180</v>
      </c>
      <c r="C656" s="729" t="s">
        <v>912</v>
      </c>
      <c r="D656" s="729" t="s">
        <v>910</v>
      </c>
      <c r="E656" s="273" t="s">
        <v>26</v>
      </c>
      <c r="F656" s="563">
        <v>0</v>
      </c>
      <c r="G656" s="562">
        <v>0</v>
      </c>
      <c r="H656" s="562">
        <v>0</v>
      </c>
      <c r="I656" s="562">
        <v>0</v>
      </c>
      <c r="J656" s="322" t="s">
        <v>189</v>
      </c>
      <c r="K656" s="322" t="s">
        <v>189</v>
      </c>
      <c r="L656" s="254" t="s">
        <v>189</v>
      </c>
      <c r="M656" s="254" t="s">
        <v>189</v>
      </c>
      <c r="N656" s="254" t="s">
        <v>47</v>
      </c>
      <c r="O656" s="254" t="s">
        <v>47</v>
      </c>
      <c r="P656" s="254" t="s">
        <v>47</v>
      </c>
      <c r="R656" s="254" t="s">
        <v>47</v>
      </c>
      <c r="S656" s="209"/>
      <c r="T656" s="476"/>
      <c r="U656" s="245"/>
      <c r="W656" s="297"/>
      <c r="X656" s="608"/>
      <c r="Y656" s="248">
        <v>1</v>
      </c>
      <c r="Z656" s="202"/>
      <c r="AA656" s="202"/>
      <c r="AB656" s="499"/>
      <c r="AC656" s="209">
        <f>IF(B656="","",(IFERROR(VLOOKUP(B656,Projecten!A$4:W$2415,5,FALSE),"niet bekend")))</f>
        <v>0</v>
      </c>
      <c r="AD656" s="213">
        <f t="shared" si="81"/>
        <v>318</v>
      </c>
      <c r="AE656" s="266">
        <f>IF(B656="","",(IFERROR(VLOOKUP(B656,Projecten!A$4:W$2415,23,FALSE),"niet bekend")))</f>
        <v>318</v>
      </c>
      <c r="AF656" s="266">
        <f>IF(B656="","",(IFERROR(VLOOKUP(B656,Projecten!A$4:W$2415,12,FALSE),"niet bekend")))</f>
        <v>318</v>
      </c>
      <c r="AG656" s="360">
        <f>IFERROR(IF(AD656="","",(AF656-AD656)),"")</f>
        <v>0</v>
      </c>
    </row>
    <row r="657" spans="2:33" x14ac:dyDescent="0.2">
      <c r="B657" s="237">
        <v>2016080</v>
      </c>
      <c r="C657" s="728" t="s">
        <v>912</v>
      </c>
      <c r="D657" s="662" t="s">
        <v>866</v>
      </c>
      <c r="E657" s="518" t="s">
        <v>26</v>
      </c>
      <c r="F657" s="663">
        <v>0</v>
      </c>
      <c r="G657" s="662">
        <v>0</v>
      </c>
      <c r="H657" s="730">
        <v>0</v>
      </c>
      <c r="I657" s="662">
        <v>0</v>
      </c>
      <c r="J657" s="254" t="s">
        <v>189</v>
      </c>
      <c r="K657" s="254" t="s">
        <v>189</v>
      </c>
      <c r="L657" s="254" t="s">
        <v>189</v>
      </c>
      <c r="M657" s="254" t="s">
        <v>189</v>
      </c>
      <c r="N657" s="254" t="s">
        <v>47</v>
      </c>
      <c r="O657" s="254" t="s">
        <v>47</v>
      </c>
      <c r="P657" s="254" t="s">
        <v>47</v>
      </c>
      <c r="R657" s="254" t="s">
        <v>47</v>
      </c>
      <c r="U657" s="245">
        <v>16.028571428571428</v>
      </c>
      <c r="V657" s="427">
        <v>42480</v>
      </c>
      <c r="W657" s="288" t="s">
        <v>162</v>
      </c>
      <c r="Y657" s="248">
        <v>1</v>
      </c>
      <c r="Z657" s="202"/>
      <c r="AA657" s="202"/>
      <c r="AB657" s="243"/>
      <c r="AC657" s="209">
        <f>IF(B657="","",(IFERROR(VLOOKUP(B657,Projecten!A$4:W$2415,5,FALSE),"niet bekend")))</f>
        <v>1</v>
      </c>
      <c r="AD657" s="213">
        <f t="shared" si="81"/>
        <v>0</v>
      </c>
      <c r="AE657" s="266"/>
      <c r="AF657" s="266"/>
      <c r="AG657" s="360">
        <f>IF(AD657="","",(AF657-AD657))</f>
        <v>0</v>
      </c>
    </row>
    <row r="658" spans="2:33" x14ac:dyDescent="0.2">
      <c r="B658" s="237">
        <v>2016179</v>
      </c>
      <c r="C658" s="728" t="s">
        <v>912</v>
      </c>
      <c r="D658" s="272" t="s">
        <v>902</v>
      </c>
      <c r="E658" s="518" t="s">
        <v>26</v>
      </c>
      <c r="F658" s="663">
        <v>0</v>
      </c>
      <c r="G658" s="662">
        <v>0</v>
      </c>
      <c r="H658" s="730">
        <v>0</v>
      </c>
      <c r="I658" s="662">
        <v>0</v>
      </c>
      <c r="J658" s="254" t="s">
        <v>189</v>
      </c>
      <c r="K658" s="254" t="s">
        <v>189</v>
      </c>
      <c r="L658" s="254" t="s">
        <v>189</v>
      </c>
      <c r="M658" s="254" t="s">
        <v>189</v>
      </c>
      <c r="N658" s="254" t="s">
        <v>47</v>
      </c>
      <c r="O658" s="254" t="s">
        <v>47</v>
      </c>
      <c r="P658" s="254" t="s">
        <v>47</v>
      </c>
      <c r="R658" s="254" t="s">
        <v>47</v>
      </c>
      <c r="U658" s="245"/>
      <c r="W658" s="288"/>
      <c r="Y658" s="248">
        <v>1</v>
      </c>
      <c r="Z658" s="202"/>
      <c r="AA658" s="202"/>
      <c r="AB658" s="243"/>
      <c r="AC658" s="209">
        <f>IF(B658="","",(IFERROR(VLOOKUP(B658,Projecten!A$4:W$2415,5,FALSE),"niet bekend")))</f>
        <v>0</v>
      </c>
      <c r="AD658" s="213">
        <f t="shared" si="81"/>
        <v>35.9</v>
      </c>
      <c r="AE658" s="266">
        <f>IF(B658="","",(IFERROR(VLOOKUP(B658,Projecten!A$4:W$2415,23,FALSE),"niet bekend")))</f>
        <v>35.9</v>
      </c>
      <c r="AF658" s="266">
        <f>IF(B658="","",(IFERROR(VLOOKUP(B658,Projecten!A$4:W$2415,12,FALSE),"niet bekend")))</f>
        <v>35.9</v>
      </c>
      <c r="AG658" s="360">
        <f>IF(AD658="","",(AF658-AD658))</f>
        <v>0</v>
      </c>
    </row>
    <row r="659" spans="2:33" s="312" customFormat="1" ht="12.75" customHeight="1" x14ac:dyDescent="0.2">
      <c r="B659" s="299"/>
      <c r="C659" s="406"/>
      <c r="D659" s="300"/>
      <c r="E659" s="300"/>
      <c r="F659" s="302"/>
      <c r="G659" s="300"/>
      <c r="H659" s="300"/>
      <c r="I659" s="300"/>
      <c r="J659" s="302"/>
      <c r="K659" s="302"/>
      <c r="L659" s="302"/>
      <c r="M659" s="302"/>
      <c r="N659" s="302"/>
      <c r="O659" s="302"/>
      <c r="P659" s="302"/>
      <c r="Q659" s="302"/>
      <c r="R659" s="302"/>
      <c r="S659" s="407"/>
      <c r="T659" s="407"/>
      <c r="U659" s="306"/>
      <c r="V659" s="305"/>
      <c r="W659" s="307"/>
      <c r="X659" s="307"/>
      <c r="Y659" s="307"/>
      <c r="Z659" s="298"/>
      <c r="AA659" s="308"/>
      <c r="AB659" s="410"/>
      <c r="AD659" s="311"/>
      <c r="AE659" s="311"/>
      <c r="AF659" s="311"/>
      <c r="AG659" s="412"/>
    </row>
    <row r="660" spans="2:33" s="236" customFormat="1" ht="12.75" customHeight="1" x14ac:dyDescent="0.2">
      <c r="B660" s="221"/>
      <c r="C660" s="696"/>
      <c r="D660" s="222">
        <f>SUM(G660:I660)</f>
        <v>221</v>
      </c>
      <c r="E660" s="220"/>
      <c r="F660" s="224">
        <f>SUM(F668:F679)</f>
        <v>14</v>
      </c>
      <c r="G660" s="220">
        <f>SUM(G668:G679)</f>
        <v>117</v>
      </c>
      <c r="H660" s="220">
        <f>SUM(H668:H679)</f>
        <v>72</v>
      </c>
      <c r="I660" s="220">
        <f>SUM(I668:I679)</f>
        <v>32</v>
      </c>
      <c r="J660" s="224"/>
      <c r="K660" s="224"/>
      <c r="L660" s="224"/>
      <c r="M660" s="224"/>
      <c r="N660" s="224"/>
      <c r="O660" s="224"/>
      <c r="P660" s="224"/>
      <c r="Q660" s="224"/>
      <c r="R660" s="224"/>
      <c r="S660" s="697">
        <v>17</v>
      </c>
      <c r="T660" s="697"/>
      <c r="U660" s="698"/>
      <c r="V660" s="227"/>
      <c r="W660" s="229"/>
      <c r="X660" s="229">
        <f>SUM(Y660:Y680)</f>
        <v>352.25</v>
      </c>
      <c r="Y660" s="231"/>
      <c r="Z660" s="463">
        <v>284</v>
      </c>
      <c r="AA660" s="232">
        <f>X660-Z660</f>
        <v>68.25</v>
      </c>
      <c r="AB660" s="221"/>
      <c r="AC660" s="236" t="str">
        <f>IF(B660="","",(IFERROR(VLOOKUP(B660,Projecten!A$4:W$2415,5,FALSE),"niet bekend")))</f>
        <v/>
      </c>
      <c r="AD660" s="235">
        <f>SUM(AD661:AD680)</f>
        <v>36961.870000000003</v>
      </c>
      <c r="AE660" s="235" t="str">
        <f>IF(B660="","",(IFERROR(VLOOKUP(B660,Projecten!A$4:W$2415,23,FALSE),"niet bekend")))</f>
        <v/>
      </c>
      <c r="AF660" s="235" t="str">
        <f>IF(B660="","",(IFERROR(VLOOKUP(B660,Projecten!A$4:W$2415,12,FALSE),"niet bekend")))</f>
        <v/>
      </c>
      <c r="AG660" s="384"/>
    </row>
    <row r="661" spans="2:33" s="327" customFormat="1" ht="12.75" customHeight="1" x14ac:dyDescent="0.2">
      <c r="B661" s="320"/>
      <c r="C661" s="503"/>
      <c r="D661" s="693"/>
      <c r="E661" s="318"/>
      <c r="F661" s="322"/>
      <c r="G661" s="318"/>
      <c r="H661" s="318"/>
      <c r="I661" s="318"/>
      <c r="J661" s="322"/>
      <c r="K661" s="322"/>
      <c r="L661" s="322"/>
      <c r="M661" s="322"/>
      <c r="N661" s="322"/>
      <c r="O661" s="322"/>
      <c r="P661" s="322"/>
      <c r="Q661" s="322"/>
      <c r="R661" s="322"/>
      <c r="S661" s="209" t="s">
        <v>815</v>
      </c>
      <c r="T661" s="505"/>
      <c r="U661" s="668"/>
      <c r="V661" s="507"/>
      <c r="W661" s="508"/>
      <c r="X661" s="508"/>
      <c r="Y661" s="324"/>
      <c r="Z661" s="510"/>
      <c r="AA661" s="511"/>
      <c r="AB661" s="320"/>
      <c r="AC661" s="327" t="str">
        <f>IF(B661="","",(IFERROR(VLOOKUP(B661,Projecten!A$4:W$2415,5,FALSE),"niet bekend")))</f>
        <v/>
      </c>
      <c r="AD661" s="266" t="str">
        <f t="shared" ref="AD661:AD678" si="82">IF(AC661="","",(F661/AC661*AF661))</f>
        <v/>
      </c>
      <c r="AE661" s="266" t="str">
        <f>IF(B661="","",(IFERROR(VLOOKUP(B661,Projecten!A$4:W$2415,23,FALSE),"niet bekend")))</f>
        <v/>
      </c>
      <c r="AF661" s="266" t="str">
        <f>IF(B661="","",(IFERROR(VLOOKUP(B661,Projecten!A$4:W$2415,12,FALSE),"niet bekend")))</f>
        <v/>
      </c>
      <c r="AG661" s="398" t="str">
        <f t="shared" ref="AG661:AG679" si="83">IF(AD661="","",(AF661-AD661))</f>
        <v/>
      </c>
    </row>
    <row r="662" spans="2:33" ht="12.75" customHeight="1" x14ac:dyDescent="0.2">
      <c r="B662" s="272"/>
      <c r="C662" s="422"/>
      <c r="D662" s="731" t="s">
        <v>873</v>
      </c>
      <c r="E662" s="273"/>
      <c r="F662" s="424"/>
      <c r="G662" s="273"/>
      <c r="H662" s="273"/>
      <c r="I662" s="273"/>
      <c r="J662" s="403"/>
      <c r="K662" s="242"/>
      <c r="L662" s="242"/>
      <c r="M662" s="242"/>
      <c r="N662" s="242"/>
      <c r="O662" s="242"/>
      <c r="P662" s="242"/>
      <c r="Q662" s="242"/>
      <c r="R662" s="242"/>
      <c r="S662" s="209"/>
      <c r="T662" s="476"/>
      <c r="U662" s="245"/>
      <c r="W662" s="209"/>
      <c r="X662" s="209"/>
      <c r="Y662" s="683">
        <v>90.75</v>
      </c>
      <c r="Z662" s="202"/>
      <c r="AA662" s="202"/>
      <c r="AB662" s="243"/>
      <c r="AC662" s="209" t="str">
        <f>IF(B662="","",(IFERROR(VLOOKUP(B662,Projecten!A$4:W$2415,5,FALSE),"niet bekend")))</f>
        <v/>
      </c>
      <c r="AD662" s="213" t="str">
        <f t="shared" si="82"/>
        <v/>
      </c>
      <c r="AE662" s="266" t="str">
        <f>IF(B662="","",(IFERROR(VLOOKUP(B662,Projecten!A$4:W$2415,23,FALSE),"niet bekend")))</f>
        <v/>
      </c>
      <c r="AF662" s="266" t="str">
        <f>IF(B662="","",(IFERROR(VLOOKUP(B662,Projecten!A$4:W$2415,12,FALSE),"niet bekend")))</f>
        <v/>
      </c>
      <c r="AG662" s="360" t="str">
        <f t="shared" si="83"/>
        <v/>
      </c>
    </row>
    <row r="663" spans="2:33" s="327" customFormat="1" ht="12.75" customHeight="1" x14ac:dyDescent="0.2">
      <c r="B663" s="320"/>
      <c r="C663" s="503"/>
      <c r="D663" s="667" t="s">
        <v>918</v>
      </c>
      <c r="E663" s="318"/>
      <c r="F663" s="322"/>
      <c r="G663" s="318"/>
      <c r="H663" s="318"/>
      <c r="I663" s="318"/>
      <c r="J663" s="322"/>
      <c r="K663" s="322"/>
      <c r="L663" s="322"/>
      <c r="M663" s="322"/>
      <c r="N663" s="322"/>
      <c r="O663" s="322"/>
      <c r="P663" s="322"/>
      <c r="Q663" s="322"/>
      <c r="R663" s="322"/>
      <c r="S663" s="505"/>
      <c r="T663" s="505"/>
      <c r="U663" s="668"/>
      <c r="V663" s="507"/>
      <c r="W663" s="508"/>
      <c r="X663" s="508"/>
      <c r="Y663" s="328">
        <v>3</v>
      </c>
      <c r="Z663" s="510"/>
      <c r="AA663" s="511"/>
      <c r="AB663" s="320"/>
      <c r="AC663" s="327" t="str">
        <f>IF(B663="","",(IFERROR(VLOOKUP(B663,Projecten!A$4:W$2415,5,FALSE),"niet bekend")))</f>
        <v/>
      </c>
      <c r="AD663" s="266" t="str">
        <f t="shared" si="82"/>
        <v/>
      </c>
      <c r="AE663" s="266" t="str">
        <f>IF(B663="","",(IFERROR(VLOOKUP(B663,Projecten!A$4:W$2415,23,FALSE),"niet bekend")))</f>
        <v/>
      </c>
      <c r="AF663" s="266" t="str">
        <f>IF(B663="","",(IFERROR(VLOOKUP(B663,Projecten!A$4:W$2415,12,FALSE),"niet bekend")))</f>
        <v/>
      </c>
      <c r="AG663" s="398" t="str">
        <f t="shared" si="83"/>
        <v/>
      </c>
    </row>
    <row r="664" spans="2:33" s="327" customFormat="1" ht="12.75" customHeight="1" x14ac:dyDescent="0.2">
      <c r="B664" s="320"/>
      <c r="C664" s="503"/>
      <c r="D664" s="667" t="s">
        <v>949</v>
      </c>
      <c r="E664" s="318"/>
      <c r="F664" s="322"/>
      <c r="G664" s="318"/>
      <c r="H664" s="318"/>
      <c r="I664" s="318"/>
      <c r="J664" s="322"/>
      <c r="K664" s="322"/>
      <c r="L664" s="322"/>
      <c r="M664" s="322"/>
      <c r="N664" s="322"/>
      <c r="O664" s="322"/>
      <c r="P664" s="322"/>
      <c r="Q664" s="322"/>
      <c r="R664" s="322"/>
      <c r="S664" s="505"/>
      <c r="T664" s="505"/>
      <c r="U664" s="668"/>
      <c r="V664" s="507"/>
      <c r="W664" s="508"/>
      <c r="X664" s="508"/>
      <c r="Y664" s="328">
        <v>2.5</v>
      </c>
      <c r="Z664" s="510"/>
      <c r="AA664" s="511"/>
      <c r="AB664" s="320"/>
      <c r="AC664" s="327" t="str">
        <f>IF(B664="","",(IFERROR(VLOOKUP(B664,Projecten!A$4:W$2415,5,FALSE),"niet bekend")))</f>
        <v/>
      </c>
      <c r="AD664" s="266" t="str">
        <f t="shared" si="82"/>
        <v/>
      </c>
      <c r="AE664" s="266" t="str">
        <f>IF(B664="","",(IFERROR(VLOOKUP(B664,Projecten!A$4:W$2415,23,FALSE),"niet bekend")))</f>
        <v/>
      </c>
      <c r="AF664" s="266" t="str">
        <f>IF(B664="","",(IFERROR(VLOOKUP(B664,Projecten!A$4:W$2415,12,FALSE),"niet bekend")))</f>
        <v/>
      </c>
      <c r="AG664" s="398" t="str">
        <f t="shared" si="83"/>
        <v/>
      </c>
    </row>
    <row r="665" spans="2:33" s="327" customFormat="1" ht="12.75" customHeight="1" x14ac:dyDescent="0.2">
      <c r="B665" s="320"/>
      <c r="C665" s="503"/>
      <c r="D665" s="667" t="s">
        <v>948</v>
      </c>
      <c r="E665" s="318"/>
      <c r="F665" s="322"/>
      <c r="G665" s="318"/>
      <c r="H665" s="318"/>
      <c r="I665" s="318"/>
      <c r="J665" s="322"/>
      <c r="K665" s="322"/>
      <c r="L665" s="322"/>
      <c r="M665" s="322"/>
      <c r="N665" s="322"/>
      <c r="O665" s="322"/>
      <c r="P665" s="322"/>
      <c r="Q665" s="322"/>
      <c r="R665" s="322"/>
      <c r="S665" s="505"/>
      <c r="T665" s="505"/>
      <c r="U665" s="668"/>
      <c r="V665" s="507"/>
      <c r="W665" s="508"/>
      <c r="X665" s="508"/>
      <c r="Y665" s="328">
        <v>1</v>
      </c>
      <c r="Z665" s="510"/>
      <c r="AA665" s="511"/>
      <c r="AB665" s="320"/>
      <c r="AC665" s="327" t="str">
        <f>IF(B665="","",(IFERROR(VLOOKUP(B665,Projecten!A$4:W$2415,5,FALSE),"niet bekend")))</f>
        <v/>
      </c>
      <c r="AD665" s="266" t="str">
        <f t="shared" si="82"/>
        <v/>
      </c>
      <c r="AE665" s="266" t="str">
        <f>IF(B665="","",(IFERROR(VLOOKUP(B665,Projecten!A$4:W$2415,23,FALSE),"niet bekend")))</f>
        <v/>
      </c>
      <c r="AF665" s="266" t="str">
        <f>IF(B665="","",(IFERROR(VLOOKUP(B665,Projecten!A$4:W$2415,12,FALSE),"niet bekend")))</f>
        <v/>
      </c>
      <c r="AG665" s="398" t="str">
        <f t="shared" si="83"/>
        <v/>
      </c>
    </row>
    <row r="666" spans="2:33" s="327" customFormat="1" ht="12.75" customHeight="1" x14ac:dyDescent="0.2">
      <c r="B666" s="320"/>
      <c r="C666" s="503"/>
      <c r="D666" s="667" t="s">
        <v>951</v>
      </c>
      <c r="E666" s="318"/>
      <c r="F666" s="322"/>
      <c r="G666" s="318"/>
      <c r="H666" s="318"/>
      <c r="I666" s="318"/>
      <c r="J666" s="322"/>
      <c r="K666" s="322"/>
      <c r="L666" s="322"/>
      <c r="M666" s="322"/>
      <c r="N666" s="322"/>
      <c r="O666" s="322"/>
      <c r="P666" s="322"/>
      <c r="Q666" s="322"/>
      <c r="R666" s="322"/>
      <c r="S666" s="505"/>
      <c r="T666" s="505"/>
      <c r="U666" s="668"/>
      <c r="V666" s="507"/>
      <c r="W666" s="508"/>
      <c r="X666" s="508"/>
      <c r="Y666" s="328">
        <v>13.25</v>
      </c>
      <c r="Z666" s="510"/>
      <c r="AA666" s="511"/>
      <c r="AB666" s="320"/>
      <c r="AC666" s="327" t="str">
        <f>IF(B666="","",(IFERROR(VLOOKUP(B666,Projecten!A$4:W$2415,5,FALSE),"niet bekend")))</f>
        <v/>
      </c>
      <c r="AD666" s="266" t="str">
        <f t="shared" si="82"/>
        <v/>
      </c>
      <c r="AE666" s="266" t="str">
        <f>IF(B666="","",(IFERROR(VLOOKUP(B666,Projecten!A$4:W$2415,23,FALSE),"niet bekend")))</f>
        <v/>
      </c>
      <c r="AF666" s="266" t="str">
        <f>IF(B666="","",(IFERROR(VLOOKUP(B666,Projecten!A$4:W$2415,12,FALSE),"niet bekend")))</f>
        <v/>
      </c>
      <c r="AG666" s="398" t="str">
        <f t="shared" si="83"/>
        <v/>
      </c>
    </row>
    <row r="667" spans="2:33" s="327" customFormat="1" ht="12.75" customHeight="1" x14ac:dyDescent="0.2">
      <c r="B667" s="320"/>
      <c r="C667" s="503"/>
      <c r="D667" s="667" t="s">
        <v>962</v>
      </c>
      <c r="E667" s="318"/>
      <c r="F667" s="322"/>
      <c r="G667" s="318"/>
      <c r="H667" s="318"/>
      <c r="I667" s="318"/>
      <c r="J667" s="322"/>
      <c r="K667" s="322"/>
      <c r="L667" s="322"/>
      <c r="M667" s="322"/>
      <c r="N667" s="322"/>
      <c r="O667" s="322"/>
      <c r="P667" s="322"/>
      <c r="Q667" s="322"/>
      <c r="R667" s="322"/>
      <c r="S667" s="505"/>
      <c r="T667" s="505"/>
      <c r="U667" s="668"/>
      <c r="V667" s="507"/>
      <c r="W667" s="508"/>
      <c r="X667" s="508"/>
      <c r="Y667" s="328">
        <v>1.75</v>
      </c>
      <c r="Z667" s="510"/>
      <c r="AA667" s="511"/>
      <c r="AB667" s="320"/>
      <c r="AC667" s="327" t="str">
        <f>IF(B667="","",(IFERROR(VLOOKUP(B667,Projecten!A$4:W$2415,5,FALSE),"niet bekend")))</f>
        <v/>
      </c>
      <c r="AD667" s="266" t="str">
        <f t="shared" si="82"/>
        <v/>
      </c>
      <c r="AE667" s="266" t="str">
        <f>IF(B667="","",(IFERROR(VLOOKUP(B667,Projecten!A$4:W$2415,23,FALSE),"niet bekend")))</f>
        <v/>
      </c>
      <c r="AF667" s="266" t="str">
        <f>IF(B667="","",(IFERROR(VLOOKUP(B667,Projecten!A$4:W$2415,12,FALSE),"niet bekend")))</f>
        <v/>
      </c>
      <c r="AG667" s="398" t="str">
        <f t="shared" si="83"/>
        <v/>
      </c>
    </row>
    <row r="668" spans="2:33" ht="12.75" customHeight="1" x14ac:dyDescent="0.2">
      <c r="B668" s="709">
        <v>2016121</v>
      </c>
      <c r="C668" s="711">
        <v>120626</v>
      </c>
      <c r="D668" s="712">
        <v>587516</v>
      </c>
      <c r="E668" s="449" t="s">
        <v>26</v>
      </c>
      <c r="F668" s="713">
        <v>1</v>
      </c>
      <c r="G668" s="714">
        <v>10</v>
      </c>
      <c r="H668" s="715">
        <v>5</v>
      </c>
      <c r="I668" s="715">
        <v>3</v>
      </c>
      <c r="J668" s="501" t="s">
        <v>47</v>
      </c>
      <c r="K668" s="501" t="s">
        <v>47</v>
      </c>
      <c r="L668" s="403" t="s">
        <v>189</v>
      </c>
      <c r="M668" s="403" t="s">
        <v>189</v>
      </c>
      <c r="N668" s="403" t="s">
        <v>47</v>
      </c>
      <c r="O668" s="403" t="s">
        <v>47</v>
      </c>
      <c r="P668" s="403" t="s">
        <v>47</v>
      </c>
      <c r="Q668" s="403"/>
      <c r="R668" s="403"/>
      <c r="S668" s="716"/>
      <c r="T668" s="395"/>
      <c r="U668" s="694">
        <f>IF(V668&lt;=0,"",(((V668-'In Productie'!$E$1)/7)+0.6))</f>
        <v>-68.400000000000006</v>
      </c>
      <c r="V668" s="520">
        <v>42486</v>
      </c>
      <c r="W668" s="708" t="s">
        <v>162</v>
      </c>
      <c r="X668" s="327" t="s">
        <v>848</v>
      </c>
      <c r="Y668" s="324">
        <v>15</v>
      </c>
      <c r="Z668" s="202"/>
      <c r="AA668" s="202"/>
      <c r="AB668" s="499">
        <v>42472</v>
      </c>
      <c r="AC668" s="209">
        <f>IF(B668="","",(IFERROR(VLOOKUP(B668,Projecten!A$4:W$2415,5,FALSE),"niet bekend")))</f>
        <v>1</v>
      </c>
      <c r="AD668" s="213">
        <f t="shared" si="82"/>
        <v>2602</v>
      </c>
      <c r="AE668" s="266">
        <f>IF(B668="","",(IFERROR(VLOOKUP(B668,Projecten!A$4:W$2415,23,FALSE),"niet bekend")))</f>
        <v>2602</v>
      </c>
      <c r="AF668" s="266">
        <f>IF(B668="","",(IFERROR(VLOOKUP(B668,Projecten!A$4:W$2415,12,FALSE),"niet bekend")))</f>
        <v>2602</v>
      </c>
      <c r="AG668" s="360">
        <f t="shared" si="83"/>
        <v>0</v>
      </c>
    </row>
    <row r="669" spans="2:33" ht="12.75" customHeight="1" x14ac:dyDescent="0.2">
      <c r="B669" s="709">
        <v>2016127</v>
      </c>
      <c r="C669" s="711">
        <v>120627</v>
      </c>
      <c r="D669" s="712" t="s">
        <v>798</v>
      </c>
      <c r="E669" s="449" t="s">
        <v>26</v>
      </c>
      <c r="F669" s="713">
        <v>6</v>
      </c>
      <c r="G669" s="450">
        <v>42</v>
      </c>
      <c r="H669" s="472">
        <v>36</v>
      </c>
      <c r="I669" s="472">
        <v>6</v>
      </c>
      <c r="J669" s="501" t="s">
        <v>47</v>
      </c>
      <c r="K669" s="403" t="s">
        <v>189</v>
      </c>
      <c r="L669" s="403" t="s">
        <v>189</v>
      </c>
      <c r="M669" s="403" t="s">
        <v>189</v>
      </c>
      <c r="N669" s="403" t="s">
        <v>47</v>
      </c>
      <c r="O669" s="403" t="s">
        <v>47</v>
      </c>
      <c r="P669" s="403" t="s">
        <v>470</v>
      </c>
      <c r="Q669" s="403"/>
      <c r="R669" s="403"/>
      <c r="S669" s="327" t="s">
        <v>909</v>
      </c>
      <c r="T669" s="395"/>
      <c r="U669" s="694">
        <f>IF(V669&lt;=0,"",(((V669-'In Productie'!$E$1)/7)+0.6))</f>
        <v>-66.542857142857144</v>
      </c>
      <c r="V669" s="520">
        <v>42499</v>
      </c>
      <c r="W669" s="708" t="s">
        <v>421</v>
      </c>
      <c r="X669" s="327"/>
      <c r="Y669" s="324">
        <v>66</v>
      </c>
      <c r="Z669" s="202"/>
      <c r="AA669" s="202"/>
      <c r="AB669" s="499">
        <v>42468</v>
      </c>
      <c r="AC669" s="209">
        <f>IF(B669="","",(IFERROR(VLOOKUP(B669,Projecten!A$4:W$2415,5,FALSE),"niet bekend")))</f>
        <v>8</v>
      </c>
      <c r="AD669" s="213">
        <f t="shared" si="82"/>
        <v>8358</v>
      </c>
      <c r="AE669" s="266">
        <f>IF(B669="","",(IFERROR(VLOOKUP(B669,Projecten!A$4:W$2415,23,FALSE),"niet bekend")))</f>
        <v>11144</v>
      </c>
      <c r="AF669" s="266">
        <f>IF(B669="","",(IFERROR(VLOOKUP(B669,Projecten!A$4:W$2415,12,FALSE),"niet bekend")))</f>
        <v>11144</v>
      </c>
      <c r="AG669" s="360">
        <f t="shared" si="83"/>
        <v>2786</v>
      </c>
    </row>
    <row r="670" spans="2:33" ht="12.75" customHeight="1" x14ac:dyDescent="0.2">
      <c r="B670" s="709"/>
      <c r="C670" s="711"/>
      <c r="D670" s="712"/>
      <c r="E670" s="449"/>
      <c r="F670" s="713"/>
      <c r="G670" s="714"/>
      <c r="H670" s="715"/>
      <c r="I670" s="715"/>
      <c r="J670" s="501"/>
      <c r="K670" s="501"/>
      <c r="L670" s="403"/>
      <c r="M670" s="403"/>
      <c r="N670" s="403"/>
      <c r="O670" s="403"/>
      <c r="P670" s="403"/>
      <c r="Q670" s="403"/>
      <c r="R670" s="403"/>
      <c r="S670" s="716"/>
      <c r="T670" s="395"/>
      <c r="U670" s="694"/>
      <c r="V670" s="520"/>
      <c r="W670" s="708"/>
      <c r="X670" s="327"/>
      <c r="Y670" s="324"/>
      <c r="Z670" s="202"/>
      <c r="AA670" s="202"/>
      <c r="AB670" s="243"/>
      <c r="AC670" s="209" t="str">
        <f>IF(B670="","",(IFERROR(VLOOKUP(B670,Projecten!A$4:W$2415,5,FALSE),"niet bekend")))</f>
        <v/>
      </c>
      <c r="AD670" s="213" t="str">
        <f t="shared" si="82"/>
        <v/>
      </c>
      <c r="AE670" s="266" t="str">
        <f>IF(B670="","",(IFERROR(VLOOKUP(B670,Projecten!A$4:W$2415,23,FALSE),"niet bekend")))</f>
        <v/>
      </c>
      <c r="AF670" s="266" t="str">
        <f>IF(B670="","",(IFERROR(VLOOKUP(B670,Projecten!A$4:W$2415,12,FALSE),"niet bekend")))</f>
        <v/>
      </c>
      <c r="AG670" s="360" t="str">
        <f t="shared" si="83"/>
        <v/>
      </c>
    </row>
    <row r="671" spans="2:33" ht="12.75" customHeight="1" x14ac:dyDescent="0.2">
      <c r="B671" s="272">
        <v>2016169</v>
      </c>
      <c r="C671" s="422">
        <v>120630</v>
      </c>
      <c r="D671" s="297" t="s">
        <v>898</v>
      </c>
      <c r="E671" s="273" t="s">
        <v>469</v>
      </c>
      <c r="F671" s="424">
        <v>1</v>
      </c>
      <c r="G671" s="273">
        <v>0</v>
      </c>
      <c r="H671" s="273">
        <v>1</v>
      </c>
      <c r="I671" s="273">
        <v>0</v>
      </c>
      <c r="J671" s="501" t="s">
        <v>47</v>
      </c>
      <c r="K671" s="242" t="s">
        <v>189</v>
      </c>
      <c r="L671" s="242" t="s">
        <v>189</v>
      </c>
      <c r="M671" s="242" t="s">
        <v>189</v>
      </c>
      <c r="N671" s="242" t="s">
        <v>47</v>
      </c>
      <c r="O671" s="242" t="s">
        <v>47</v>
      </c>
      <c r="P671" s="242" t="s">
        <v>47</v>
      </c>
      <c r="Q671" s="242"/>
      <c r="R671" s="242" t="s">
        <v>47</v>
      </c>
      <c r="S671" s="209"/>
      <c r="T671" s="476"/>
      <c r="U671" s="245">
        <f>IF(V671&lt;=0,"",(((V671-'In Productie'!$E$1)/7)+0.6))</f>
        <v>-68.257142857142867</v>
      </c>
      <c r="V671" s="427">
        <v>42487</v>
      </c>
      <c r="W671" s="209" t="s">
        <v>498</v>
      </c>
      <c r="X671" s="209" t="s">
        <v>899</v>
      </c>
      <c r="Y671" s="699">
        <v>2</v>
      </c>
      <c r="Z671" s="202"/>
      <c r="AA671" s="202"/>
      <c r="AB671" s="499">
        <v>42479</v>
      </c>
      <c r="AC671" s="209">
        <f>IF(B671="","",(IFERROR(VLOOKUP(B671,Projecten!A$4:W$2415,5,FALSE),"niet bekend")))</f>
        <v>1</v>
      </c>
      <c r="AD671" s="213">
        <f t="shared" si="82"/>
        <v>200</v>
      </c>
      <c r="AE671" s="266">
        <f>IF(B671="","",(IFERROR(VLOOKUP(B671,Projecten!A$4:W$2415,23,FALSE),"niet bekend")))</f>
        <v>200</v>
      </c>
      <c r="AF671" s="266">
        <f>IF(B671="","",(IFERROR(VLOOKUP(B671,Projecten!A$4:W$2415,12,FALSE),"niet bekend")))</f>
        <v>200</v>
      </c>
      <c r="AG671" s="360">
        <f t="shared" si="83"/>
        <v>0</v>
      </c>
    </row>
    <row r="672" spans="2:33" x14ac:dyDescent="0.2">
      <c r="B672" s="732">
        <v>2016145</v>
      </c>
      <c r="C672" s="733">
        <v>120623</v>
      </c>
      <c r="D672" s="734" t="s">
        <v>835</v>
      </c>
      <c r="E672" s="735" t="s">
        <v>317</v>
      </c>
      <c r="F672" s="736">
        <v>1</v>
      </c>
      <c r="G672" s="735">
        <v>13</v>
      </c>
      <c r="H672" s="737">
        <v>8</v>
      </c>
      <c r="I672" s="737">
        <v>4</v>
      </c>
      <c r="J672" s="738" t="s">
        <v>47</v>
      </c>
      <c r="K672" s="739" t="s">
        <v>189</v>
      </c>
      <c r="L672" s="739" t="s">
        <v>189</v>
      </c>
      <c r="M672" s="739" t="s">
        <v>189</v>
      </c>
      <c r="N672" s="739" t="s">
        <v>47</v>
      </c>
      <c r="O672" s="739" t="s">
        <v>47</v>
      </c>
      <c r="P672" s="739" t="s">
        <v>47</v>
      </c>
      <c r="Q672" s="739"/>
      <c r="R672" s="739" t="s">
        <v>47</v>
      </c>
      <c r="S672" s="209"/>
      <c r="T672" s="476"/>
      <c r="U672" s="740">
        <f>IF(V672&lt;=0,"",(((V672-'In Productie'!$E$1)/7)+0.6))</f>
        <v>-68.114285714285714</v>
      </c>
      <c r="V672" s="741">
        <v>42488</v>
      </c>
      <c r="W672" s="209" t="s">
        <v>777</v>
      </c>
      <c r="X672" s="722" t="s">
        <v>842</v>
      </c>
      <c r="Y672" s="699">
        <v>21</v>
      </c>
      <c r="Z672" s="209"/>
      <c r="AB672" s="658">
        <v>42473</v>
      </c>
      <c r="AC672" s="209">
        <f>IF(B672="","",(IFERROR(VLOOKUP(B672,Projecten!A$4:W$2415,5,FALSE),"niet bekend")))</f>
        <v>1</v>
      </c>
      <c r="AD672" s="213">
        <f t="shared" si="82"/>
        <v>3419.94</v>
      </c>
      <c r="AE672" s="266">
        <f>IF(B672="","",(IFERROR(VLOOKUP(B672,Projecten!A$4:W$2415,23,FALSE),"niet bekend")))</f>
        <v>3419.94</v>
      </c>
      <c r="AF672" s="266">
        <f>IF(B672="","",(IFERROR(VLOOKUP(B672,Projecten!A$4:W$2415,12,FALSE),"niet bekend")))</f>
        <v>3419.94</v>
      </c>
      <c r="AG672" s="360">
        <f t="shared" si="83"/>
        <v>0</v>
      </c>
    </row>
    <row r="673" spans="2:33" ht="12.75" customHeight="1" x14ac:dyDescent="0.2">
      <c r="B673" s="271">
        <v>2016146</v>
      </c>
      <c r="C673" s="669">
        <v>120631</v>
      </c>
      <c r="D673" s="271" t="s">
        <v>836</v>
      </c>
      <c r="E673" s="728" t="s">
        <v>317</v>
      </c>
      <c r="F673" s="717">
        <v>1</v>
      </c>
      <c r="G673" s="718">
        <v>7</v>
      </c>
      <c r="H673" s="718">
        <v>5</v>
      </c>
      <c r="I673" s="718">
        <v>3</v>
      </c>
      <c r="J673" s="501" t="s">
        <v>47</v>
      </c>
      <c r="K673" s="501" t="s">
        <v>47</v>
      </c>
      <c r="L673" s="242" t="s">
        <v>189</v>
      </c>
      <c r="M673" s="242" t="s">
        <v>189</v>
      </c>
      <c r="N673" s="242" t="s">
        <v>47</v>
      </c>
      <c r="O673" s="242" t="s">
        <v>47</v>
      </c>
      <c r="P673" s="242" t="s">
        <v>47</v>
      </c>
      <c r="Q673" s="242"/>
      <c r="R673" s="242" t="s">
        <v>47</v>
      </c>
      <c r="S673" s="209"/>
      <c r="T673" s="476"/>
      <c r="U673" s="293">
        <f>IF(V673&lt;=0,"",(((V673-'In Productie'!$E$1)/7)+0.6))</f>
        <v>-67.257142857142867</v>
      </c>
      <c r="V673" s="719">
        <v>42494</v>
      </c>
      <c r="W673" s="297" t="s">
        <v>777</v>
      </c>
      <c r="X673" s="209"/>
      <c r="Y673" s="248">
        <v>16</v>
      </c>
      <c r="Z673" s="202"/>
      <c r="AA673" s="202"/>
      <c r="AB673" s="499">
        <v>42473</v>
      </c>
      <c r="AC673" s="209">
        <f>IF(B673="","",(IFERROR(VLOOKUP(B673,Projecten!A$4:W$2415,5,FALSE),"niet bekend")))</f>
        <v>1</v>
      </c>
      <c r="AD673" s="213">
        <f t="shared" si="82"/>
        <v>2592.11</v>
      </c>
      <c r="AE673" s="266">
        <f>IF(B673="","",(IFERROR(VLOOKUP(B673,Projecten!A$4:W$2415,23,FALSE),"niet bekend")))</f>
        <v>2592.11</v>
      </c>
      <c r="AF673" s="266">
        <f>IF(B673="","",(IFERROR(VLOOKUP(B673,Projecten!A$4:W$2415,12,FALSE),"niet bekend")))</f>
        <v>2592.11</v>
      </c>
      <c r="AG673" s="360">
        <f t="shared" si="83"/>
        <v>0</v>
      </c>
    </row>
    <row r="674" spans="2:33" x14ac:dyDescent="0.2">
      <c r="B674" s="732"/>
      <c r="C674" s="733"/>
      <c r="D674" s="734"/>
      <c r="E674" s="735"/>
      <c r="F674" s="736"/>
      <c r="G674" s="735"/>
      <c r="H674" s="737"/>
      <c r="I674" s="737"/>
      <c r="J674" s="742"/>
      <c r="K674" s="742"/>
      <c r="L674" s="742"/>
      <c r="M674" s="739"/>
      <c r="N674" s="739"/>
      <c r="O674" s="739"/>
      <c r="P674" s="739"/>
      <c r="Q674" s="739"/>
      <c r="R674" s="739"/>
      <c r="S674" s="209"/>
      <c r="T674" s="476"/>
      <c r="U674" s="740"/>
      <c r="V674" s="741"/>
      <c r="W674" s="209"/>
      <c r="X674" s="722"/>
      <c r="Y674" s="699"/>
      <c r="Z674" s="209"/>
      <c r="AB674" s="261"/>
      <c r="AC674" s="209" t="str">
        <f>IF(B674="","",(IFERROR(VLOOKUP(B674,Projecten!A$4:W$2415,5,FALSE),"niet bekend")))</f>
        <v/>
      </c>
      <c r="AD674" s="213" t="str">
        <f t="shared" si="82"/>
        <v/>
      </c>
      <c r="AE674" s="266" t="str">
        <f>IF(B674="","",(IFERROR(VLOOKUP(B674,Projecten!A$4:W$2415,23,FALSE),"niet bekend")))</f>
        <v/>
      </c>
      <c r="AF674" s="266" t="str">
        <f>IF(B674="","",(IFERROR(VLOOKUP(B674,Projecten!A$4:W$2415,12,FALSE),"niet bekend")))</f>
        <v/>
      </c>
      <c r="AG674" s="360" t="str">
        <f t="shared" si="83"/>
        <v/>
      </c>
    </row>
    <row r="675" spans="2:33" x14ac:dyDescent="0.2">
      <c r="B675" s="496" t="s">
        <v>820</v>
      </c>
      <c r="C675" s="386">
        <v>120621</v>
      </c>
      <c r="D675" s="724" t="s">
        <v>823</v>
      </c>
      <c r="E675" s="389" t="s">
        <v>352</v>
      </c>
      <c r="F675" s="388">
        <v>1</v>
      </c>
      <c r="G675" s="389">
        <v>11</v>
      </c>
      <c r="H675" s="389">
        <v>4</v>
      </c>
      <c r="I675" s="389">
        <v>4</v>
      </c>
      <c r="J675" s="491" t="s">
        <v>47</v>
      </c>
      <c r="K675" s="491" t="s">
        <v>47</v>
      </c>
      <c r="L675" s="391" t="s">
        <v>189</v>
      </c>
      <c r="M675" s="391" t="s">
        <v>189</v>
      </c>
      <c r="N675" s="391" t="s">
        <v>47</v>
      </c>
      <c r="O675" s="391" t="s">
        <v>47</v>
      </c>
      <c r="P675" s="391" t="s">
        <v>47</v>
      </c>
      <c r="Q675" s="391"/>
      <c r="R675" s="391" t="s">
        <v>47</v>
      </c>
      <c r="S675" s="327"/>
      <c r="T675" s="395"/>
      <c r="U675" s="264">
        <f>IF(V675&lt;=0,"",(((V675-'In Productie'!$E$1)/7)+0.6))</f>
        <v>-68.400000000000006</v>
      </c>
      <c r="V675" s="396">
        <v>42486</v>
      </c>
      <c r="W675" s="327" t="s">
        <v>532</v>
      </c>
      <c r="X675" s="327" t="s">
        <v>945</v>
      </c>
      <c r="Y675" s="497">
        <v>29</v>
      </c>
      <c r="Z675" s="202"/>
      <c r="AA675" s="202"/>
      <c r="AB675" s="243"/>
      <c r="AC675" s="209">
        <f>IF(B675="","",(IFERROR(VLOOKUP(B675,Projecten!A$4:W$2415,5,FALSE),"niet bekend")))</f>
        <v>1</v>
      </c>
      <c r="AD675" s="213">
        <f t="shared" si="82"/>
        <v>4908</v>
      </c>
      <c r="AE675" s="266">
        <f>IF(B675="","",(IFERROR(VLOOKUP(B675,Projecten!A$4:W$2415,23,FALSE),"niet bekend")))</f>
        <v>4908</v>
      </c>
      <c r="AF675" s="266">
        <f>IF(B675="","",(IFERROR(VLOOKUP(B675,Projecten!A$4:W$2415,12,FALSE),"niet bekend")))</f>
        <v>4908</v>
      </c>
      <c r="AG675" s="360">
        <f t="shared" si="83"/>
        <v>0</v>
      </c>
    </row>
    <row r="676" spans="2:33" x14ac:dyDescent="0.2">
      <c r="B676" s="496" t="s">
        <v>822</v>
      </c>
      <c r="C676" s="386">
        <v>120622</v>
      </c>
      <c r="D676" s="724" t="s">
        <v>824</v>
      </c>
      <c r="E676" s="389" t="s">
        <v>352</v>
      </c>
      <c r="F676" s="388">
        <v>1</v>
      </c>
      <c r="G676" s="389">
        <v>10</v>
      </c>
      <c r="H676" s="389">
        <v>5</v>
      </c>
      <c r="I676" s="389">
        <v>4</v>
      </c>
      <c r="J676" s="491" t="s">
        <v>47</v>
      </c>
      <c r="K676" s="491" t="s">
        <v>47</v>
      </c>
      <c r="L676" s="391" t="s">
        <v>189</v>
      </c>
      <c r="M676" s="391" t="s">
        <v>189</v>
      </c>
      <c r="N676" s="391" t="s">
        <v>47</v>
      </c>
      <c r="O676" s="391" t="s">
        <v>47</v>
      </c>
      <c r="P676" s="391" t="s">
        <v>47</v>
      </c>
      <c r="Q676" s="391"/>
      <c r="R676" s="391" t="s">
        <v>47</v>
      </c>
      <c r="S676" s="327"/>
      <c r="T676" s="395"/>
      <c r="U676" s="264">
        <f>IF(V676&lt;=0,"",(((V676-'In Productie'!$E$1)/7)+0.6))</f>
        <v>-68.400000000000006</v>
      </c>
      <c r="V676" s="396">
        <v>42486</v>
      </c>
      <c r="W676" s="327" t="s">
        <v>532</v>
      </c>
      <c r="X676" s="327"/>
      <c r="Y676" s="497">
        <v>29</v>
      </c>
      <c r="Z676" s="202"/>
      <c r="AA676" s="202"/>
      <c r="AB676" s="243"/>
      <c r="AC676" s="209">
        <f>IF(B676="","",(IFERROR(VLOOKUP(B676,Projecten!A$4:W$2415,5,FALSE),"niet bekend")))</f>
        <v>1</v>
      </c>
      <c r="AD676" s="213">
        <f t="shared" si="82"/>
        <v>4993</v>
      </c>
      <c r="AE676" s="266">
        <f>IF(B676="","",(IFERROR(VLOOKUP(B676,Projecten!A$4:W$2415,23,FALSE),"niet bekend")))</f>
        <v>4993</v>
      </c>
      <c r="AF676" s="266">
        <f>IF(B676="","",(IFERROR(VLOOKUP(B676,Projecten!A$4:W$2415,12,FALSE),"niet bekend")))</f>
        <v>4993</v>
      </c>
      <c r="AG676" s="360">
        <f t="shared" si="83"/>
        <v>0</v>
      </c>
    </row>
    <row r="677" spans="2:33" x14ac:dyDescent="0.2">
      <c r="B677" s="496" t="s">
        <v>821</v>
      </c>
      <c r="C677" s="386">
        <v>120621</v>
      </c>
      <c r="D677" s="724" t="s">
        <v>823</v>
      </c>
      <c r="E677" s="389" t="s">
        <v>352</v>
      </c>
      <c r="F677" s="388">
        <v>1</v>
      </c>
      <c r="G677" s="389">
        <v>11</v>
      </c>
      <c r="H677" s="389">
        <v>4</v>
      </c>
      <c r="I677" s="389">
        <v>4</v>
      </c>
      <c r="J677" s="491" t="s">
        <v>47</v>
      </c>
      <c r="K677" s="491" t="s">
        <v>47</v>
      </c>
      <c r="L677" s="391" t="s">
        <v>189</v>
      </c>
      <c r="M677" s="391" t="s">
        <v>189</v>
      </c>
      <c r="N677" s="391" t="s">
        <v>47</v>
      </c>
      <c r="O677" s="391" t="s">
        <v>47</v>
      </c>
      <c r="P677" s="391" t="s">
        <v>47</v>
      </c>
      <c r="Q677" s="391"/>
      <c r="R677" s="391" t="s">
        <v>47</v>
      </c>
      <c r="S677" s="327"/>
      <c r="T677" s="395"/>
      <c r="U677" s="264">
        <f>IF(V677&lt;=0,"",(((V677-'In Productie'!$E$1)/7)+0.6))</f>
        <v>-68.400000000000006</v>
      </c>
      <c r="V677" s="396">
        <v>42486</v>
      </c>
      <c r="W677" s="327" t="s">
        <v>532</v>
      </c>
      <c r="X677" s="327"/>
      <c r="Y677" s="497">
        <v>29</v>
      </c>
      <c r="Z677" s="202"/>
      <c r="AA677" s="202"/>
      <c r="AB677" s="243"/>
      <c r="AC677" s="209">
        <f>IF(B677="","",(IFERROR(VLOOKUP(B677,Projecten!A$4:W$2415,5,FALSE),"niet bekend")))</f>
        <v>1</v>
      </c>
      <c r="AD677" s="213">
        <f t="shared" si="82"/>
        <v>4908</v>
      </c>
      <c r="AE677" s="266">
        <f>IF(B677="","",(IFERROR(VLOOKUP(B677,Projecten!A$4:W$2415,23,FALSE),"niet bekend")))</f>
        <v>4908</v>
      </c>
      <c r="AF677" s="266">
        <f>IF(B677="","",(IFERROR(VLOOKUP(B677,Projecten!A$4:W$2415,12,FALSE),"niet bekend")))</f>
        <v>4908</v>
      </c>
      <c r="AG677" s="360">
        <f t="shared" si="83"/>
        <v>0</v>
      </c>
    </row>
    <row r="678" spans="2:33" ht="12.75" customHeight="1" x14ac:dyDescent="0.2">
      <c r="B678" s="272" t="s">
        <v>825</v>
      </c>
      <c r="C678" s="422">
        <v>120621</v>
      </c>
      <c r="D678" s="743" t="s">
        <v>823</v>
      </c>
      <c r="E678" s="273" t="s">
        <v>352</v>
      </c>
      <c r="F678" s="424">
        <v>1</v>
      </c>
      <c r="G678" s="273">
        <v>11</v>
      </c>
      <c r="H678" s="273">
        <v>4</v>
      </c>
      <c r="I678" s="273">
        <v>4</v>
      </c>
      <c r="J678" s="491" t="s">
        <v>47</v>
      </c>
      <c r="K678" s="491" t="s">
        <v>47</v>
      </c>
      <c r="L678" s="242" t="s">
        <v>189</v>
      </c>
      <c r="M678" s="242" t="s">
        <v>189</v>
      </c>
      <c r="N678" s="486" t="s">
        <v>47</v>
      </c>
      <c r="O678" s="486" t="s">
        <v>47</v>
      </c>
      <c r="P678" s="486" t="s">
        <v>47</v>
      </c>
      <c r="Q678" s="486"/>
      <c r="R678" s="486" t="s">
        <v>47</v>
      </c>
      <c r="S678" s="209"/>
      <c r="T678" s="476"/>
      <c r="U678" s="245">
        <f>IF(V678&lt;=0,"",(((V678-'In Productie'!$E$1)/7)+0.6))</f>
        <v>-67.257142857142867</v>
      </c>
      <c r="V678" s="427">
        <v>42494</v>
      </c>
      <c r="W678" s="209" t="s">
        <v>532</v>
      </c>
      <c r="X678" s="209"/>
      <c r="Y678" s="295">
        <v>29</v>
      </c>
      <c r="Z678" s="202"/>
      <c r="AA678" s="489"/>
      <c r="AB678" s="499">
        <v>42468</v>
      </c>
      <c r="AC678" s="209">
        <f>IF(B678="","",(IFERROR(VLOOKUP(B678,Projecten!A$4:W$2415,5,FALSE),"niet bekend")))</f>
        <v>1</v>
      </c>
      <c r="AD678" s="213">
        <f t="shared" si="82"/>
        <v>4908</v>
      </c>
      <c r="AE678" s="266">
        <f>IF(B678="","",(IFERROR(VLOOKUP(B678,Projecten!A$4:W$2415,23,FALSE),"niet bekend")))</f>
        <v>4908</v>
      </c>
      <c r="AF678" s="266">
        <f>IF(B678="","",(IFERROR(VLOOKUP(B678,Projecten!A$4:W$2415,12,FALSE),"niet bekend")))</f>
        <v>4908</v>
      </c>
      <c r="AG678" s="360">
        <f t="shared" si="83"/>
        <v>0</v>
      </c>
    </row>
    <row r="679" spans="2:33" x14ac:dyDescent="0.2">
      <c r="B679" s="243" t="s">
        <v>944</v>
      </c>
      <c r="C679" s="480">
        <v>120638</v>
      </c>
      <c r="D679" s="243" t="s">
        <v>947</v>
      </c>
      <c r="G679" s="202">
        <v>2</v>
      </c>
      <c r="Y679" s="248">
        <v>4</v>
      </c>
      <c r="Z679" s="202"/>
      <c r="AA679" s="202"/>
      <c r="AB679" s="499">
        <v>42468</v>
      </c>
      <c r="AC679" s="209">
        <f>IF(B679="","",(IFERROR(VLOOKUP(B679,Projecten!A$4:W$2415,5,FALSE),"niet bekend")))</f>
        <v>0</v>
      </c>
      <c r="AD679" s="213">
        <f>AF679</f>
        <v>72.819999999999993</v>
      </c>
      <c r="AE679" s="266">
        <f>IF(B679="","",(IFERROR(VLOOKUP(B679,Projecten!A$4:W$2415,23,FALSE),"niet bekend")))</f>
        <v>72.819999999999993</v>
      </c>
      <c r="AF679" s="266">
        <f>IF(B679="","",(IFERROR(VLOOKUP(B679,Projecten!A$4:W$2415,12,FALSE),"niet bekend")))</f>
        <v>72.819999999999993</v>
      </c>
      <c r="AG679" s="360">
        <f t="shared" si="83"/>
        <v>0</v>
      </c>
    </row>
    <row r="680" spans="2:33" s="312" customFormat="1" ht="12.75" customHeight="1" x14ac:dyDescent="0.2">
      <c r="B680" s="299"/>
      <c r="C680" s="406"/>
      <c r="D680" s="300"/>
      <c r="E680" s="300"/>
      <c r="F680" s="302"/>
      <c r="G680" s="300"/>
      <c r="H680" s="300"/>
      <c r="I680" s="300"/>
      <c r="J680" s="302"/>
      <c r="K680" s="302"/>
      <c r="L680" s="302"/>
      <c r="M680" s="302"/>
      <c r="N680" s="302"/>
      <c r="O680" s="302"/>
      <c r="P680" s="302"/>
      <c r="Q680" s="302"/>
      <c r="R680" s="302"/>
      <c r="S680" s="407"/>
      <c r="T680" s="407"/>
      <c r="U680" s="306"/>
      <c r="V680" s="305"/>
      <c r="W680" s="307"/>
      <c r="X680" s="307"/>
      <c r="Y680" s="307"/>
      <c r="Z680" s="298"/>
      <c r="AA680" s="308"/>
      <c r="AB680" s="410"/>
      <c r="AD680" s="311"/>
      <c r="AE680" s="311"/>
      <c r="AF680" s="311"/>
      <c r="AG680" s="412"/>
    </row>
    <row r="681" spans="2:33" s="236" customFormat="1" ht="12.75" customHeight="1" x14ac:dyDescent="0.2">
      <c r="B681" s="372"/>
      <c r="C681" s="373"/>
      <c r="D681" s="374">
        <f>SUM(G681:I681)</f>
        <v>192</v>
      </c>
      <c r="E681" s="375"/>
      <c r="F681" s="376">
        <f>SUM(F683:F699)</f>
        <v>12</v>
      </c>
      <c r="G681" s="375">
        <f>SUM(G683:G699)</f>
        <v>102</v>
      </c>
      <c r="H681" s="375">
        <f>SUM(H683:H699)</f>
        <v>55</v>
      </c>
      <c r="I681" s="375">
        <f>SUM(I683:I699)</f>
        <v>35</v>
      </c>
      <c r="J681" s="376"/>
      <c r="K681" s="376"/>
      <c r="L681" s="376"/>
      <c r="M681" s="376"/>
      <c r="N681" s="376"/>
      <c r="O681" s="376"/>
      <c r="P681" s="376"/>
      <c r="Q681" s="376"/>
      <c r="R681" s="376"/>
      <c r="S681" s="377">
        <v>18</v>
      </c>
      <c r="T681" s="377"/>
      <c r="U681" s="639"/>
      <c r="V681" s="378"/>
      <c r="W681" s="380"/>
      <c r="X681" s="530">
        <f>SUM(Y681:Y699)</f>
        <v>404.25</v>
      </c>
      <c r="Y681" s="231"/>
      <c r="Z681" s="463">
        <v>284</v>
      </c>
      <c r="AA681" s="232">
        <f>X681-Z681</f>
        <v>120.25</v>
      </c>
      <c r="AB681" s="221"/>
      <c r="AC681" s="236" t="str">
        <f>IF(B681="","",(IFERROR(VLOOKUP(B681,Projecten!A$4:W$2415,5,FALSE),"niet bekend")))</f>
        <v/>
      </c>
      <c r="AD681" s="235">
        <f>SUM(AD682:AD700)</f>
        <v>39353.009999999995</v>
      </c>
      <c r="AE681" s="235" t="str">
        <f>IF(B681="","",(IFERROR(VLOOKUP(B681,Projecten!A$4:W$2415,23,FALSE),"niet bekend")))</f>
        <v/>
      </c>
      <c r="AF681" s="235" t="str">
        <f>IF(B681="","",(IFERROR(VLOOKUP(B681,Projecten!A$4:W$2415,12,FALSE),"niet bekend")))</f>
        <v/>
      </c>
      <c r="AG681" s="384"/>
    </row>
    <row r="682" spans="2:33" x14ac:dyDescent="0.2">
      <c r="B682" s="243"/>
      <c r="S682" s="254" t="s">
        <v>816</v>
      </c>
      <c r="Y682" s="248"/>
      <c r="Z682" s="202"/>
      <c r="AA682" s="202"/>
      <c r="AB682" s="243"/>
      <c r="AC682" s="209" t="str">
        <f>IF(B682="","",(IFERROR(VLOOKUP(B682,Projecten!A$4:W$2415,5,FALSE),"niet bekend")))</f>
        <v/>
      </c>
      <c r="AD682" s="213" t="str">
        <f t="shared" ref="AD682:AD699" si="84">IF(AC682="","",(F682/AC682*AF682))</f>
        <v/>
      </c>
      <c r="AE682" s="266" t="str">
        <f>IF(B682="","",(IFERROR(VLOOKUP(B682,Projecten!A$4:W$2415,23,FALSE),"niet bekend")))</f>
        <v/>
      </c>
      <c r="AF682" s="266" t="str">
        <f>IF(B682="","",(IFERROR(VLOOKUP(B682,Projecten!A$4:W$2415,12,FALSE),"niet bekend")))</f>
        <v/>
      </c>
      <c r="AG682" s="360" t="str">
        <f t="shared" ref="AG682:AG699" si="85">IF(AD682="","",(AF682-AD682))</f>
        <v/>
      </c>
    </row>
    <row r="683" spans="2:33" ht="12.75" customHeight="1" x14ac:dyDescent="0.2">
      <c r="B683" s="272"/>
      <c r="C683" s="422"/>
      <c r="D683" s="429" t="s">
        <v>658</v>
      </c>
      <c r="E683" s="273"/>
      <c r="F683" s="424"/>
      <c r="G683" s="273"/>
      <c r="H683" s="273"/>
      <c r="I683" s="273"/>
      <c r="J683" s="403"/>
      <c r="K683" s="242"/>
      <c r="L683" s="242"/>
      <c r="M683" s="242"/>
      <c r="N683" s="242"/>
      <c r="O683" s="242"/>
      <c r="P683" s="242"/>
      <c r="Q683" s="242"/>
      <c r="R683" s="242"/>
      <c r="S683" s="209"/>
      <c r="T683" s="476"/>
      <c r="U683" s="245"/>
      <c r="W683" s="209"/>
      <c r="X683" s="209"/>
      <c r="Y683" s="331">
        <v>16.5</v>
      </c>
      <c r="Z683" s="522"/>
      <c r="AA683" s="202"/>
      <c r="AB683" s="243"/>
      <c r="AC683" s="209" t="str">
        <f>IF(B683="","",(IFERROR(VLOOKUP(B683,Projecten!A$4:W$2415,5,FALSE),"niet bekend")))</f>
        <v/>
      </c>
      <c r="AD683" s="213" t="str">
        <f t="shared" si="84"/>
        <v/>
      </c>
      <c r="AE683" s="266" t="str">
        <f>IF(B683="","",(IFERROR(VLOOKUP(B683,Projecten!A$4:W$2415,23,FALSE),"niet bekend")))</f>
        <v/>
      </c>
      <c r="AF683" s="266" t="str">
        <f>IF(B683="","",(IFERROR(VLOOKUP(B683,Projecten!A$4:W$2415,12,FALSE),"niet bekend")))</f>
        <v/>
      </c>
      <c r="AG683" s="360" t="str">
        <f t="shared" si="85"/>
        <v/>
      </c>
    </row>
    <row r="684" spans="2:33" ht="12.75" customHeight="1" x14ac:dyDescent="0.2">
      <c r="B684" s="272"/>
      <c r="C684" s="422"/>
      <c r="D684" s="687" t="s">
        <v>699</v>
      </c>
      <c r="E684" s="273"/>
      <c r="F684" s="424"/>
      <c r="G684" s="273"/>
      <c r="H684" s="273"/>
      <c r="I684" s="273"/>
      <c r="J684" s="391"/>
      <c r="K684" s="486"/>
      <c r="L684" s="486"/>
      <c r="M684" s="486"/>
      <c r="N684" s="486"/>
      <c r="O684" s="486"/>
      <c r="P684" s="486"/>
      <c r="Q684" s="486"/>
      <c r="R684" s="486"/>
      <c r="S684" s="209"/>
      <c r="T684" s="476"/>
      <c r="U684" s="245"/>
      <c r="W684" s="209"/>
      <c r="X684" s="209"/>
      <c r="Y684" s="331">
        <v>145.75</v>
      </c>
      <c r="Z684" s="202"/>
      <c r="AA684" s="202"/>
      <c r="AB684" s="243"/>
      <c r="AC684" s="209" t="str">
        <f>IF(B684="","",(IFERROR(VLOOKUP(B684,Projecten!A$4:W$2415,5,FALSE),"niet bekend")))</f>
        <v/>
      </c>
      <c r="AD684" s="213" t="str">
        <f t="shared" si="84"/>
        <v/>
      </c>
      <c r="AE684" s="266" t="str">
        <f>IF(B684="","",(IFERROR(VLOOKUP(B684,Projecten!A$4:W$2415,23,FALSE),"niet bekend")))</f>
        <v/>
      </c>
      <c r="AF684" s="266" t="str">
        <f>IF(B684="","",(IFERROR(VLOOKUP(B684,Projecten!A$4:W$2415,12,FALSE),"niet bekend")))</f>
        <v/>
      </c>
      <c r="AG684" s="360" t="str">
        <f t="shared" si="85"/>
        <v/>
      </c>
    </row>
    <row r="685" spans="2:33" ht="12.75" customHeight="1" x14ac:dyDescent="0.2">
      <c r="B685" s="272"/>
      <c r="C685" s="422"/>
      <c r="D685" s="687" t="s">
        <v>972</v>
      </c>
      <c r="E685" s="273"/>
      <c r="F685" s="424"/>
      <c r="G685" s="273"/>
      <c r="H685" s="273"/>
      <c r="I685" s="273"/>
      <c r="J685" s="391"/>
      <c r="K685" s="486"/>
      <c r="L685" s="486"/>
      <c r="M685" s="486"/>
      <c r="N685" s="486"/>
      <c r="O685" s="486"/>
      <c r="P685" s="486"/>
      <c r="Q685" s="486"/>
      <c r="R685" s="486"/>
      <c r="S685" s="209"/>
      <c r="T685" s="476"/>
      <c r="U685" s="245"/>
      <c r="W685" s="209"/>
      <c r="X685" s="209"/>
      <c r="Y685" s="331">
        <v>12</v>
      </c>
      <c r="Z685" s="202"/>
      <c r="AA685" s="202"/>
      <c r="AB685" s="243"/>
      <c r="AC685" s="209" t="str">
        <f>IF(B685="","",(IFERROR(VLOOKUP(B685,Projecten!A$4:W$2415,5,FALSE),"niet bekend")))</f>
        <v/>
      </c>
      <c r="AD685" s="213" t="str">
        <f t="shared" si="84"/>
        <v/>
      </c>
      <c r="AE685" s="266" t="str">
        <f>IF(B685="","",(IFERROR(VLOOKUP(B685,Projecten!A$4:W$2415,23,FALSE),"niet bekend")))</f>
        <v/>
      </c>
      <c r="AF685" s="266" t="str">
        <f>IF(B685="","",(IFERROR(VLOOKUP(B685,Projecten!A$4:W$2415,12,FALSE),"niet bekend")))</f>
        <v/>
      </c>
      <c r="AG685" s="360" t="str">
        <f t="shared" si="85"/>
        <v/>
      </c>
    </row>
    <row r="686" spans="2:33" ht="12.75" customHeight="1" x14ac:dyDescent="0.2">
      <c r="B686" s="272" t="s">
        <v>826</v>
      </c>
      <c r="C686" s="422">
        <v>120639</v>
      </c>
      <c r="D686" s="744" t="s">
        <v>823</v>
      </c>
      <c r="E686" s="273" t="s">
        <v>352</v>
      </c>
      <c r="F686" s="424">
        <v>1</v>
      </c>
      <c r="G686" s="273">
        <v>11</v>
      </c>
      <c r="H686" s="273">
        <v>4</v>
      </c>
      <c r="I686" s="389">
        <v>4</v>
      </c>
      <c r="J686" s="391" t="s">
        <v>47</v>
      </c>
      <c r="K686" s="391" t="s">
        <v>47</v>
      </c>
      <c r="L686" s="403" t="s">
        <v>189</v>
      </c>
      <c r="M686" s="242" t="s">
        <v>189</v>
      </c>
      <c r="N686" s="486" t="s">
        <v>47</v>
      </c>
      <c r="O686" s="486" t="s">
        <v>47</v>
      </c>
      <c r="P686" s="486" t="s">
        <v>47</v>
      </c>
      <c r="Q686" s="486"/>
      <c r="R686" s="486" t="s">
        <v>47</v>
      </c>
      <c r="S686" s="209"/>
      <c r="T686" s="476"/>
      <c r="U686" s="245">
        <f>IF(V686&lt;=0,"",(((V686-'In Productie'!$E$1)/7)+0.6))</f>
        <v>-67.257142857142867</v>
      </c>
      <c r="V686" s="427">
        <v>42494</v>
      </c>
      <c r="W686" s="209" t="s">
        <v>532</v>
      </c>
      <c r="X686" s="209"/>
      <c r="Y686" s="295">
        <v>29</v>
      </c>
      <c r="Z686" s="202"/>
      <c r="AA686" s="489"/>
      <c r="AB686" s="499">
        <v>42468</v>
      </c>
      <c r="AC686" s="209">
        <f>IF(B686="","",(IFERROR(VLOOKUP(B686,Projecten!A$4:W$2415,5,FALSE),"niet bekend")))</f>
        <v>1</v>
      </c>
      <c r="AD686" s="213">
        <f t="shared" si="84"/>
        <v>4908</v>
      </c>
      <c r="AE686" s="266">
        <f>IF(B686="","",(IFERROR(VLOOKUP(B686,Projecten!A$4:W$2415,23,FALSE),"niet bekend")))</f>
        <v>4908</v>
      </c>
      <c r="AF686" s="266">
        <f>IF(B686="","",(IFERROR(VLOOKUP(B686,Projecten!A$4:W$2415,12,FALSE),"niet bekend")))</f>
        <v>4908</v>
      </c>
      <c r="AG686" s="360">
        <f t="shared" si="85"/>
        <v>0</v>
      </c>
    </row>
    <row r="687" spans="2:33" ht="12.75" customHeight="1" x14ac:dyDescent="0.2">
      <c r="B687" s="496" t="s">
        <v>829</v>
      </c>
      <c r="C687" s="422">
        <v>120622</v>
      </c>
      <c r="D687" s="744" t="s">
        <v>824</v>
      </c>
      <c r="E687" s="273" t="s">
        <v>352</v>
      </c>
      <c r="F687" s="424">
        <v>1</v>
      </c>
      <c r="G687" s="273">
        <v>10</v>
      </c>
      <c r="H687" s="273">
        <v>5</v>
      </c>
      <c r="I687" s="389">
        <v>4</v>
      </c>
      <c r="J687" s="391" t="s">
        <v>47</v>
      </c>
      <c r="K687" s="391" t="s">
        <v>47</v>
      </c>
      <c r="L687" s="403" t="s">
        <v>189</v>
      </c>
      <c r="M687" s="242" t="s">
        <v>189</v>
      </c>
      <c r="N687" s="486" t="s">
        <v>47</v>
      </c>
      <c r="O687" s="486" t="s">
        <v>47</v>
      </c>
      <c r="P687" s="486" t="s">
        <v>47</v>
      </c>
      <c r="Q687" s="486"/>
      <c r="R687" s="486" t="s">
        <v>47</v>
      </c>
      <c r="S687" s="209"/>
      <c r="T687" s="476"/>
      <c r="U687" s="245">
        <f>IF(V687&lt;=0,"",(((V687-'In Productie'!$E$1)/7)+0.6))</f>
        <v>-67.257142857142867</v>
      </c>
      <c r="V687" s="427">
        <v>42494</v>
      </c>
      <c r="W687" s="209" t="s">
        <v>532</v>
      </c>
      <c r="X687" s="209"/>
      <c r="Y687" s="295">
        <v>29</v>
      </c>
      <c r="Z687" s="202"/>
      <c r="AA687" s="489"/>
      <c r="AB687" s="499">
        <v>42468</v>
      </c>
      <c r="AC687" s="209">
        <f>IF(B687="","",(IFERROR(VLOOKUP(B687,Projecten!A$4:W$2415,5,FALSE),"niet bekend")))</f>
        <v>1</v>
      </c>
      <c r="AD687" s="213">
        <f t="shared" si="84"/>
        <v>4993</v>
      </c>
      <c r="AE687" s="266">
        <f>IF(B687="","",(IFERROR(VLOOKUP(B687,Projecten!A$4:W$2415,23,FALSE),"niet bekend")))</f>
        <v>4993</v>
      </c>
      <c r="AF687" s="266">
        <f>IF(B687="","",(IFERROR(VLOOKUP(B687,Projecten!A$4:W$2415,12,FALSE),"niet bekend")))</f>
        <v>4993</v>
      </c>
      <c r="AG687" s="360">
        <f t="shared" si="85"/>
        <v>0</v>
      </c>
    </row>
    <row r="688" spans="2:33" ht="12.75" customHeight="1" x14ac:dyDescent="0.2">
      <c r="B688" s="272" t="s">
        <v>827</v>
      </c>
      <c r="C688" s="422">
        <v>120639</v>
      </c>
      <c r="D688" s="744" t="s">
        <v>854</v>
      </c>
      <c r="E688" s="273" t="s">
        <v>352</v>
      </c>
      <c r="F688" s="424">
        <v>1</v>
      </c>
      <c r="G688" s="273">
        <v>11</v>
      </c>
      <c r="H688" s="273">
        <v>4</v>
      </c>
      <c r="I688" s="389">
        <v>4</v>
      </c>
      <c r="J688" s="391" t="s">
        <v>47</v>
      </c>
      <c r="K688" s="391" t="s">
        <v>47</v>
      </c>
      <c r="L688" s="403" t="s">
        <v>189</v>
      </c>
      <c r="M688" s="242" t="s">
        <v>189</v>
      </c>
      <c r="N688" s="486" t="s">
        <v>47</v>
      </c>
      <c r="O688" s="486" t="s">
        <v>47</v>
      </c>
      <c r="P688" s="486" t="s">
        <v>47</v>
      </c>
      <c r="Q688" s="486"/>
      <c r="R688" s="486" t="s">
        <v>47</v>
      </c>
      <c r="S688" s="209"/>
      <c r="T688" s="476"/>
      <c r="U688" s="245">
        <f>IF(V688&lt;=0,"",(((V688-'In Productie'!$E$1)/7)+0.6))</f>
        <v>-67.257142857142867</v>
      </c>
      <c r="V688" s="427">
        <v>42494</v>
      </c>
      <c r="W688" s="209" t="s">
        <v>532</v>
      </c>
      <c r="X688" s="209"/>
      <c r="Y688" s="295">
        <v>29</v>
      </c>
      <c r="Z688" s="202"/>
      <c r="AA688" s="489"/>
      <c r="AB688" s="499">
        <v>42468</v>
      </c>
      <c r="AC688" s="209">
        <f>IF(B688="","",(IFERROR(VLOOKUP(B688,Projecten!A$4:W$2415,5,FALSE),"niet bekend")))</f>
        <v>1</v>
      </c>
      <c r="AD688" s="213">
        <f t="shared" si="84"/>
        <v>4993</v>
      </c>
      <c r="AE688" s="266">
        <f>IF(B688="","",(IFERROR(VLOOKUP(B688,Projecten!A$4:W$2415,23,FALSE),"niet bekend")))</f>
        <v>4993</v>
      </c>
      <c r="AF688" s="266">
        <f>IF(B688="","",(IFERROR(VLOOKUP(B688,Projecten!A$4:W$2415,12,FALSE),"niet bekend")))</f>
        <v>4993</v>
      </c>
      <c r="AG688" s="360">
        <f t="shared" si="85"/>
        <v>0</v>
      </c>
    </row>
    <row r="689" spans="2:33" ht="12.75" customHeight="1" x14ac:dyDescent="0.2">
      <c r="B689" s="272" t="s">
        <v>828</v>
      </c>
      <c r="C689" s="422">
        <v>120639</v>
      </c>
      <c r="D689" s="744" t="s">
        <v>854</v>
      </c>
      <c r="E689" s="273" t="s">
        <v>352</v>
      </c>
      <c r="F689" s="424">
        <v>1</v>
      </c>
      <c r="G689" s="273">
        <v>11</v>
      </c>
      <c r="H689" s="273">
        <v>4</v>
      </c>
      <c r="I689" s="389">
        <v>4</v>
      </c>
      <c r="J689" s="391" t="s">
        <v>47</v>
      </c>
      <c r="K689" s="391" t="s">
        <v>47</v>
      </c>
      <c r="L689" s="403" t="s">
        <v>189</v>
      </c>
      <c r="M689" s="242" t="s">
        <v>189</v>
      </c>
      <c r="N689" s="486" t="s">
        <v>47</v>
      </c>
      <c r="O689" s="486" t="s">
        <v>47</v>
      </c>
      <c r="P689" s="486" t="s">
        <v>47</v>
      </c>
      <c r="Q689" s="486"/>
      <c r="R689" s="486" t="s">
        <v>47</v>
      </c>
      <c r="S689" s="209"/>
      <c r="T689" s="476"/>
      <c r="U689" s="245">
        <f>IF(V689&lt;=0,"",(((V689-'In Productie'!$E$1)/7)+0.6))</f>
        <v>-67.257142857142867</v>
      </c>
      <c r="V689" s="427">
        <v>42494</v>
      </c>
      <c r="W689" s="209" t="s">
        <v>532</v>
      </c>
      <c r="X689" s="209"/>
      <c r="Y689" s="295">
        <v>29</v>
      </c>
      <c r="Z689" s="202"/>
      <c r="AA689" s="489"/>
      <c r="AB689" s="499">
        <v>42468</v>
      </c>
      <c r="AC689" s="209">
        <f>IF(B689="","",(IFERROR(VLOOKUP(B689,Projecten!A$4:W$2415,5,FALSE),"niet bekend")))</f>
        <v>1</v>
      </c>
      <c r="AD689" s="213">
        <f t="shared" si="84"/>
        <v>4993</v>
      </c>
      <c r="AE689" s="266">
        <f>IF(B689="","",(IFERROR(VLOOKUP(B689,Projecten!A$4:W$2415,23,FALSE),"niet bekend")))</f>
        <v>4993</v>
      </c>
      <c r="AF689" s="266">
        <f>IF(B689="","",(IFERROR(VLOOKUP(B689,Projecten!A$4:W$2415,12,FALSE),"niet bekend")))</f>
        <v>4993</v>
      </c>
      <c r="AG689" s="360">
        <f t="shared" si="85"/>
        <v>0</v>
      </c>
    </row>
    <row r="690" spans="2:33" ht="12.75" customHeight="1" x14ac:dyDescent="0.2">
      <c r="B690" s="272"/>
      <c r="C690" s="560"/>
      <c r="D690" s="744"/>
      <c r="E690" s="273"/>
      <c r="F690" s="424"/>
      <c r="G690" s="562"/>
      <c r="H690" s="273"/>
      <c r="I690" s="389"/>
      <c r="J690" s="391"/>
      <c r="K690" s="391"/>
      <c r="L690" s="403"/>
      <c r="M690" s="242"/>
      <c r="N690" s="486"/>
      <c r="O690" s="486"/>
      <c r="P690" s="486"/>
      <c r="Q690" s="486"/>
      <c r="R690" s="486"/>
      <c r="S690" s="209"/>
      <c r="T690" s="476"/>
      <c r="U690" s="245"/>
      <c r="W690" s="209"/>
      <c r="X690" s="209"/>
      <c r="Y690" s="295"/>
      <c r="Z690" s="202"/>
      <c r="AA690" s="489"/>
      <c r="AB690" s="243"/>
      <c r="AC690" s="209" t="str">
        <f>IF(B690="","",(IFERROR(VLOOKUP(B690,Projecten!A$4:W$2415,5,FALSE),"niet bekend")))</f>
        <v/>
      </c>
      <c r="AD690" s="213" t="str">
        <f t="shared" si="84"/>
        <v/>
      </c>
      <c r="AE690" s="266" t="str">
        <f>IF(B690="","",(IFERROR(VLOOKUP(B690,Projecten!A$4:W$2415,23,FALSE),"niet bekend")))</f>
        <v/>
      </c>
      <c r="AF690" s="266" t="str">
        <f>IF(B690="","",(IFERROR(VLOOKUP(B690,Projecten!A$4:W$2415,12,FALSE),"niet bekend")))</f>
        <v/>
      </c>
      <c r="AG690" s="360" t="str">
        <f t="shared" si="85"/>
        <v/>
      </c>
    </row>
    <row r="691" spans="2:33" ht="12.75" customHeight="1" x14ac:dyDescent="0.2">
      <c r="B691" s="665">
        <v>2016131</v>
      </c>
      <c r="C691" s="513">
        <v>120629</v>
      </c>
      <c r="D691" s="689" t="s">
        <v>801</v>
      </c>
      <c r="E691" s="514" t="s">
        <v>471</v>
      </c>
      <c r="F691" s="515">
        <v>1</v>
      </c>
      <c r="G691" s="662">
        <v>12</v>
      </c>
      <c r="H691" s="514">
        <v>10</v>
      </c>
      <c r="I691" s="472">
        <v>2</v>
      </c>
      <c r="J691" s="403" t="s">
        <v>47</v>
      </c>
      <c r="K691" s="403" t="s">
        <v>47</v>
      </c>
      <c r="L691" s="403" t="s">
        <v>189</v>
      </c>
      <c r="M691" s="242" t="s">
        <v>189</v>
      </c>
      <c r="N691" s="242" t="s">
        <v>47</v>
      </c>
      <c r="O691" s="242" t="s">
        <v>47</v>
      </c>
      <c r="P691" s="242" t="s">
        <v>47</v>
      </c>
      <c r="Q691" s="242"/>
      <c r="R691" s="242" t="s">
        <v>47</v>
      </c>
      <c r="S691" s="209"/>
      <c r="T691" s="476"/>
      <c r="U691" s="245">
        <f>IF(V691&lt;=0,"",(((V691-'In Productie'!$E$1)/7)+0.6))</f>
        <v>-67.257142857142867</v>
      </c>
      <c r="V691" s="427">
        <v>42494</v>
      </c>
      <c r="W691" s="209" t="s">
        <v>804</v>
      </c>
      <c r="X691" s="722" t="s">
        <v>803</v>
      </c>
      <c r="Y691" s="248">
        <v>25</v>
      </c>
      <c r="Z691" s="202"/>
      <c r="AA691" s="202"/>
      <c r="AB691" s="499">
        <v>42467</v>
      </c>
      <c r="AC691" s="209">
        <f>IF(B691="","",(IFERROR(VLOOKUP(B691,Projecten!A$4:W$2415,5,FALSE),"niet bekend")))</f>
        <v>1</v>
      </c>
      <c r="AD691" s="213">
        <f t="shared" si="84"/>
        <v>3549.05</v>
      </c>
      <c r="AE691" s="266">
        <f>IF(B691="","",(IFERROR(VLOOKUP(B691,Projecten!A$4:W$2415,23,FALSE),"niet bekend")))</f>
        <v>3549.05</v>
      </c>
      <c r="AF691" s="266">
        <f>IF(B691="","",(IFERROR(VLOOKUP(B691,Projecten!A$4:W$2415,12,FALSE),"niet bekend")))</f>
        <v>3549.05</v>
      </c>
      <c r="AG691" s="360">
        <f t="shared" si="85"/>
        <v>0</v>
      </c>
    </row>
    <row r="692" spans="2:33" ht="12.75" customHeight="1" x14ac:dyDescent="0.2">
      <c r="B692" s="665"/>
      <c r="C692" s="513"/>
      <c r="D692" s="689"/>
      <c r="E692" s="514"/>
      <c r="F692" s="515"/>
      <c r="G692" s="662"/>
      <c r="H692" s="514"/>
      <c r="I692" s="472"/>
      <c r="J692" s="403"/>
      <c r="K692" s="403"/>
      <c r="L692" s="403"/>
      <c r="M692" s="242"/>
      <c r="N692" s="242"/>
      <c r="O692" s="242"/>
      <c r="P692" s="242"/>
      <c r="Q692" s="242"/>
      <c r="R692" s="242"/>
      <c r="S692" s="209"/>
      <c r="T692" s="476"/>
      <c r="U692" s="245"/>
      <c r="W692" s="209"/>
      <c r="X692" s="722"/>
      <c r="Y692" s="248"/>
      <c r="Z692" s="202"/>
      <c r="AA692" s="202"/>
      <c r="AB692" s="243"/>
      <c r="AC692" s="209" t="str">
        <f>IF(B692="","",(IFERROR(VLOOKUP(B692,Projecten!A$4:W$2415,5,FALSE),"niet bekend")))</f>
        <v/>
      </c>
      <c r="AD692" s="213" t="str">
        <f t="shared" si="84"/>
        <v/>
      </c>
      <c r="AE692" s="266" t="str">
        <f>IF(B692="","",(IFERROR(VLOOKUP(B692,Projecten!A$4:W$2415,23,FALSE),"niet bekend")))</f>
        <v/>
      </c>
      <c r="AF692" s="266" t="str">
        <f>IF(B692="","",(IFERROR(VLOOKUP(B692,Projecten!A$4:W$2415,12,FALSE),"niet bekend")))</f>
        <v/>
      </c>
      <c r="AG692" s="360" t="str">
        <f t="shared" si="85"/>
        <v/>
      </c>
    </row>
    <row r="693" spans="2:33" ht="12.75" customHeight="1" x14ac:dyDescent="0.2">
      <c r="B693" s="237">
        <v>2016104</v>
      </c>
      <c r="C693" s="513">
        <v>120633</v>
      </c>
      <c r="D693" s="237">
        <v>522516</v>
      </c>
      <c r="E693" s="519" t="s">
        <v>26</v>
      </c>
      <c r="F693" s="515">
        <v>1</v>
      </c>
      <c r="G693" s="514">
        <v>7</v>
      </c>
      <c r="H693" s="514">
        <v>3</v>
      </c>
      <c r="I693" s="472">
        <v>3</v>
      </c>
      <c r="J693" s="403" t="s">
        <v>47</v>
      </c>
      <c r="K693" s="403" t="s">
        <v>189</v>
      </c>
      <c r="L693" s="619" t="s">
        <v>47</v>
      </c>
      <c r="M693" s="242" t="s">
        <v>189</v>
      </c>
      <c r="N693" s="242" t="s">
        <v>47</v>
      </c>
      <c r="O693" s="242" t="s">
        <v>47</v>
      </c>
      <c r="P693" s="242" t="s">
        <v>47</v>
      </c>
      <c r="Q693" s="242"/>
      <c r="R693" s="242" t="s">
        <v>47</v>
      </c>
      <c r="S693" s="209"/>
      <c r="T693" s="395"/>
      <c r="U693" s="245">
        <f>IF(V693&lt;=0,"",(((V693-'In Productie'!$E$1)/7)+0.6))</f>
        <v>-66.257142857142867</v>
      </c>
      <c r="V693" s="427">
        <v>42501</v>
      </c>
      <c r="W693" s="209" t="s">
        <v>162</v>
      </c>
      <c r="X693" s="209" t="s">
        <v>943</v>
      </c>
      <c r="Y693" s="248">
        <v>16</v>
      </c>
      <c r="Z693" s="202"/>
      <c r="AA693" s="202"/>
      <c r="AB693" s="499">
        <v>42447</v>
      </c>
      <c r="AC693" s="209">
        <f>IF(B693="","",(IFERROR(VLOOKUP(B693,Projecten!A$4:W$2415,5,FALSE),"niet bekend")))</f>
        <v>1</v>
      </c>
      <c r="AD693" s="213">
        <f t="shared" si="84"/>
        <v>4165.51</v>
      </c>
      <c r="AE693" s="266">
        <f>IF(B693="","",(IFERROR(VLOOKUP(B693,Projecten!A$4:W$2415,23,FALSE),"niet bekend")))</f>
        <v>4165.51</v>
      </c>
      <c r="AF693" s="266">
        <f>IF(B693="","",(IFERROR(VLOOKUP(B693,Projecten!A$4:W$2415,12,FALSE),"niet bekend")))</f>
        <v>4165.51</v>
      </c>
      <c r="AG693" s="360">
        <f t="shared" si="85"/>
        <v>0</v>
      </c>
    </row>
    <row r="694" spans="2:33" ht="12.75" customHeight="1" x14ac:dyDescent="0.2">
      <c r="B694" s="237">
        <v>2016125</v>
      </c>
      <c r="C694" s="513">
        <v>120632</v>
      </c>
      <c r="D694" s="237">
        <v>400113</v>
      </c>
      <c r="E694" s="519" t="s">
        <v>26</v>
      </c>
      <c r="F694" s="515">
        <v>1</v>
      </c>
      <c r="G694" s="514">
        <v>3</v>
      </c>
      <c r="H694" s="514">
        <v>1</v>
      </c>
      <c r="I694" s="472">
        <v>1</v>
      </c>
      <c r="J694" s="403" t="s">
        <v>47</v>
      </c>
      <c r="K694" s="403" t="s">
        <v>189</v>
      </c>
      <c r="L694" s="403" t="s">
        <v>189</v>
      </c>
      <c r="M694" s="242" t="s">
        <v>189</v>
      </c>
      <c r="N694" s="242" t="s">
        <v>47</v>
      </c>
      <c r="O694" s="242" t="s">
        <v>47</v>
      </c>
      <c r="P694" s="242" t="s">
        <v>47</v>
      </c>
      <c r="Q694" s="242"/>
      <c r="R694" s="242" t="s">
        <v>47</v>
      </c>
      <c r="S694" s="209"/>
      <c r="T694" s="476"/>
      <c r="U694" s="293">
        <f>IF(V694&lt;=0,"",(((V694-'In Productie'!$E$1)/7)+0.6))</f>
        <v>-65.971428571428575</v>
      </c>
      <c r="V694" s="719">
        <v>42503</v>
      </c>
      <c r="W694" s="297" t="s">
        <v>162</v>
      </c>
      <c r="X694" s="209" t="s">
        <v>857</v>
      </c>
      <c r="Y694" s="248">
        <v>6</v>
      </c>
      <c r="Z694" s="202"/>
      <c r="AA694" s="202"/>
      <c r="AB694" s="499">
        <v>42464</v>
      </c>
      <c r="AC694" s="209">
        <f>IF(B694="","",(IFERROR(VLOOKUP(B694,Projecten!A$4:W$2415,5,FALSE),"niet bekend")))</f>
        <v>1</v>
      </c>
      <c r="AD694" s="213">
        <f t="shared" si="84"/>
        <v>1042.45</v>
      </c>
      <c r="AE694" s="266">
        <f>IF(B694="","",(IFERROR(VLOOKUP(B694,Projecten!A$4:W$2415,23,FALSE),"niet bekend")))</f>
        <v>1042.45</v>
      </c>
      <c r="AF694" s="266">
        <f>IF(B694="","",(IFERROR(VLOOKUP(B694,Projecten!A$4:W$2415,12,FALSE),"niet bekend")))</f>
        <v>1042.45</v>
      </c>
      <c r="AG694" s="360">
        <f t="shared" si="85"/>
        <v>0</v>
      </c>
    </row>
    <row r="695" spans="2:33" s="327" customFormat="1" ht="12.75" customHeight="1" x14ac:dyDescent="0.2">
      <c r="B695" s="665">
        <v>2016128</v>
      </c>
      <c r="C695" s="470">
        <v>120632</v>
      </c>
      <c r="D695" s="665">
        <v>587616</v>
      </c>
      <c r="E695" s="519" t="s">
        <v>26</v>
      </c>
      <c r="F695" s="473">
        <v>1</v>
      </c>
      <c r="G695" s="472">
        <v>9</v>
      </c>
      <c r="H695" s="472">
        <v>6</v>
      </c>
      <c r="I695" s="472">
        <v>3</v>
      </c>
      <c r="J695" s="403" t="s">
        <v>47</v>
      </c>
      <c r="K695" s="403" t="s">
        <v>189</v>
      </c>
      <c r="L695" s="403" t="s">
        <v>189</v>
      </c>
      <c r="M695" s="403" t="s">
        <v>189</v>
      </c>
      <c r="N695" s="403" t="s">
        <v>47</v>
      </c>
      <c r="O695" s="403" t="s">
        <v>47</v>
      </c>
      <c r="P695" s="403" t="s">
        <v>47</v>
      </c>
      <c r="Q695" s="403"/>
      <c r="R695" s="403" t="s">
        <v>47</v>
      </c>
      <c r="S695" s="209"/>
      <c r="T695" s="395"/>
      <c r="U695" s="694">
        <f>IF(V695&lt;=0,"",(((V695-'In Productie'!$E$1)/7)+0.6))</f>
        <v>-66.257142857142867</v>
      </c>
      <c r="V695" s="520">
        <v>42501</v>
      </c>
      <c r="W695" s="708" t="s">
        <v>162</v>
      </c>
      <c r="X695" s="327" t="s">
        <v>857</v>
      </c>
      <c r="Y695" s="324">
        <v>16</v>
      </c>
      <c r="Z695" s="318"/>
      <c r="AA695" s="318"/>
      <c r="AB695" s="707">
        <v>42466</v>
      </c>
      <c r="AC695" s="327">
        <f>IF(B695="","",(IFERROR(VLOOKUP(B695,Projecten!A$4:W$2415,5,FALSE),"niet bekend")))</f>
        <v>1</v>
      </c>
      <c r="AD695" s="266">
        <f t="shared" si="84"/>
        <v>2571</v>
      </c>
      <c r="AE695" s="266">
        <f>IF(B695="","",(IFERROR(VLOOKUP(B695,Projecten!A$4:W$2415,23,FALSE),"niet bekend")))</f>
        <v>2571</v>
      </c>
      <c r="AF695" s="266">
        <f>IF(B695="","",(IFERROR(VLOOKUP(B695,Projecten!A$4:W$2415,12,FALSE),"niet bekend")))</f>
        <v>2571</v>
      </c>
      <c r="AG695" s="398">
        <f t="shared" si="85"/>
        <v>0</v>
      </c>
    </row>
    <row r="696" spans="2:33" s="327" customFormat="1" ht="12.75" customHeight="1" x14ac:dyDescent="0.2">
      <c r="B696" s="709">
        <v>2016122</v>
      </c>
      <c r="C696" s="711">
        <v>120632</v>
      </c>
      <c r="D696" s="709">
        <v>569816</v>
      </c>
      <c r="E696" s="519" t="s">
        <v>26</v>
      </c>
      <c r="F696" s="713">
        <v>1</v>
      </c>
      <c r="G696" s="715">
        <v>9</v>
      </c>
      <c r="H696" s="715">
        <v>5</v>
      </c>
      <c r="I696" s="715">
        <v>4</v>
      </c>
      <c r="J696" s="528" t="s">
        <v>47</v>
      </c>
      <c r="K696" s="528" t="s">
        <v>189</v>
      </c>
      <c r="L696" s="528" t="s">
        <v>189</v>
      </c>
      <c r="M696" s="528" t="s">
        <v>189</v>
      </c>
      <c r="N696" s="528" t="s">
        <v>47</v>
      </c>
      <c r="O696" s="528" t="s">
        <v>47</v>
      </c>
      <c r="P696" s="528" t="s">
        <v>47</v>
      </c>
      <c r="Q696" s="528"/>
      <c r="R696" s="528" t="s">
        <v>47</v>
      </c>
      <c r="S696" s="209"/>
      <c r="T696" s="745"/>
      <c r="U696" s="694">
        <f>IF(V696&lt;=0,"",(((V696-'In Productie'!$E$1)/7)+0.6))</f>
        <v>-66.257142857142867</v>
      </c>
      <c r="V696" s="396">
        <v>42501</v>
      </c>
      <c r="W696" s="327" t="s">
        <v>162</v>
      </c>
      <c r="X696" s="327" t="s">
        <v>857</v>
      </c>
      <c r="Y696" s="324">
        <v>17</v>
      </c>
      <c r="Z696" s="318"/>
      <c r="AA696" s="318"/>
      <c r="AB696" s="707">
        <v>42465</v>
      </c>
      <c r="AC696" s="327">
        <f>IF(B696="","",(IFERROR(VLOOKUP(B696,Projecten!A$4:W$2415,5,FALSE),"niet bekend")))</f>
        <v>1</v>
      </c>
      <c r="AD696" s="266">
        <f t="shared" si="84"/>
        <v>2861</v>
      </c>
      <c r="AE696" s="266">
        <f>IF(B696="","",(IFERROR(VLOOKUP(B696,Projecten!A$4:W$2415,23,FALSE),"niet bekend")))</f>
        <v>2861</v>
      </c>
      <c r="AF696" s="266">
        <f>IF(B696="","",(IFERROR(VLOOKUP(B696,Projecten!A$4:W$2415,12,FALSE),"niet bekend")))</f>
        <v>2861</v>
      </c>
      <c r="AG696" s="398">
        <f t="shared" si="85"/>
        <v>0</v>
      </c>
    </row>
    <row r="697" spans="2:33" s="327" customFormat="1" ht="12.75" customHeight="1" x14ac:dyDescent="0.2">
      <c r="B697" s="709">
        <v>2016123</v>
      </c>
      <c r="C697" s="711">
        <v>120633</v>
      </c>
      <c r="D697" s="709">
        <v>587616</v>
      </c>
      <c r="E697" s="519" t="s">
        <v>26</v>
      </c>
      <c r="F697" s="713">
        <v>1</v>
      </c>
      <c r="G697" s="715">
        <v>9</v>
      </c>
      <c r="H697" s="715">
        <v>6</v>
      </c>
      <c r="I697" s="715">
        <v>3</v>
      </c>
      <c r="J697" s="528" t="s">
        <v>47</v>
      </c>
      <c r="K697" s="528" t="s">
        <v>189</v>
      </c>
      <c r="L697" s="528" t="s">
        <v>189</v>
      </c>
      <c r="M697" s="528" t="s">
        <v>189</v>
      </c>
      <c r="N697" s="528" t="s">
        <v>47</v>
      </c>
      <c r="O697" s="528" t="s">
        <v>47</v>
      </c>
      <c r="P697" s="528" t="s">
        <v>47</v>
      </c>
      <c r="Q697" s="528"/>
      <c r="R697" s="528" t="s">
        <v>47</v>
      </c>
      <c r="S697" s="209"/>
      <c r="T697" s="745"/>
      <c r="U697" s="694">
        <f>IF(V697&lt;=0,"",(((V697-'In Productie'!$E$1)/7)+0.6))</f>
        <v>-66.257142857142867</v>
      </c>
      <c r="V697" s="396">
        <v>42501</v>
      </c>
      <c r="W697" s="327" t="s">
        <v>162</v>
      </c>
      <c r="X697" s="327" t="s">
        <v>857</v>
      </c>
      <c r="Y697" s="324">
        <v>16</v>
      </c>
      <c r="Z697" s="318"/>
      <c r="AA697" s="318"/>
      <c r="AB697" s="707">
        <v>42472</v>
      </c>
      <c r="AC697" s="327">
        <f>IF(B697="","",(IFERROR(VLOOKUP(B697,Projecten!A$4:W$2415,5,FALSE),"niet bekend")))</f>
        <v>1</v>
      </c>
      <c r="AD697" s="266">
        <f t="shared" si="84"/>
        <v>2629</v>
      </c>
      <c r="AE697" s="266">
        <f>IF(B697="","",(IFERROR(VLOOKUP(B697,Projecten!A$4:W$2415,23,FALSE),"niet bekend")))</f>
        <v>2629</v>
      </c>
      <c r="AF697" s="266">
        <f>IF(B697="","",(IFERROR(VLOOKUP(B697,Projecten!A$4:W$2415,12,FALSE),"niet bekend")))</f>
        <v>2629</v>
      </c>
      <c r="AG697" s="398">
        <f t="shared" si="85"/>
        <v>0</v>
      </c>
    </row>
    <row r="698" spans="2:33" s="327" customFormat="1" ht="12.75" customHeight="1" x14ac:dyDescent="0.2">
      <c r="B698" s="709">
        <v>2016124</v>
      </c>
      <c r="C698" s="711">
        <v>120633</v>
      </c>
      <c r="D698" s="709">
        <v>426016</v>
      </c>
      <c r="E698" s="519" t="s">
        <v>26</v>
      </c>
      <c r="F698" s="713">
        <v>1</v>
      </c>
      <c r="G698" s="715">
        <v>8</v>
      </c>
      <c r="H698" s="715">
        <v>5</v>
      </c>
      <c r="I698" s="715">
        <v>3</v>
      </c>
      <c r="J698" s="528" t="s">
        <v>47</v>
      </c>
      <c r="K698" s="528" t="s">
        <v>189</v>
      </c>
      <c r="L698" s="528" t="s">
        <v>189</v>
      </c>
      <c r="M698" s="528" t="s">
        <v>189</v>
      </c>
      <c r="N698" s="403" t="s">
        <v>47</v>
      </c>
      <c r="O698" s="403" t="s">
        <v>47</v>
      </c>
      <c r="P698" s="403" t="s">
        <v>47</v>
      </c>
      <c r="Q698" s="403"/>
      <c r="R698" s="403" t="s">
        <v>47</v>
      </c>
      <c r="S698" s="209"/>
      <c r="T698" s="395"/>
      <c r="U698" s="694">
        <f>IF(V698&lt;=0,"",(((V698-'In Productie'!$E$1)/7)+0.6))</f>
        <v>-65.971428571428575</v>
      </c>
      <c r="V698" s="396">
        <v>42503</v>
      </c>
      <c r="W698" s="327" t="s">
        <v>162</v>
      </c>
      <c r="X698" s="327" t="s">
        <v>857</v>
      </c>
      <c r="Y698" s="324">
        <v>15</v>
      </c>
      <c r="Z698" s="318"/>
      <c r="AA698" s="318"/>
      <c r="AB698" s="707">
        <v>42472</v>
      </c>
      <c r="AC698" s="327">
        <f>IF(B698="","",(IFERROR(VLOOKUP(B698,Projecten!A$4:W$2415,5,FALSE),"niet bekend")))</f>
        <v>1</v>
      </c>
      <c r="AD698" s="266">
        <f t="shared" si="84"/>
        <v>2410</v>
      </c>
      <c r="AE698" s="266">
        <f>IF(B698="","",(IFERROR(VLOOKUP(B698,Projecten!A$4:W$2415,23,FALSE),"niet bekend")))</f>
        <v>2410</v>
      </c>
      <c r="AF698" s="266">
        <f>IF(B698="","",(IFERROR(VLOOKUP(B698,Projecten!A$4:W$2415,12,FALSE),"niet bekend")))</f>
        <v>2410</v>
      </c>
      <c r="AG698" s="398">
        <f t="shared" si="85"/>
        <v>0</v>
      </c>
    </row>
    <row r="699" spans="2:33" ht="12.75" customHeight="1" x14ac:dyDescent="0.2">
      <c r="B699" s="272">
        <v>2016197</v>
      </c>
      <c r="C699" s="422">
        <v>120642</v>
      </c>
      <c r="D699" s="744" t="s">
        <v>946</v>
      </c>
      <c r="E699" s="273" t="s">
        <v>26</v>
      </c>
      <c r="F699" s="424">
        <v>1</v>
      </c>
      <c r="G699" s="273">
        <v>2</v>
      </c>
      <c r="H699" s="273">
        <v>2</v>
      </c>
      <c r="I699" s="273">
        <v>0</v>
      </c>
      <c r="J699" s="391" t="s">
        <v>47</v>
      </c>
      <c r="K699" s="486" t="s">
        <v>189</v>
      </c>
      <c r="L699" s="486" t="s">
        <v>189</v>
      </c>
      <c r="M699" s="486" t="s">
        <v>189</v>
      </c>
      <c r="N699" s="486" t="s">
        <v>47</v>
      </c>
      <c r="O699" s="486" t="s">
        <v>47</v>
      </c>
      <c r="P699" s="486" t="s">
        <v>47</v>
      </c>
      <c r="Q699" s="486"/>
      <c r="R699" s="486" t="s">
        <v>47</v>
      </c>
      <c r="S699" s="209"/>
      <c r="T699" s="476"/>
      <c r="U699" s="245">
        <f>IF(V699&lt;=0,"",(((V699-'In Productie'!$E$1)/7)+0.6))</f>
        <v>-67.257142857142867</v>
      </c>
      <c r="V699" s="427">
        <v>42494</v>
      </c>
      <c r="W699" s="209" t="s">
        <v>350</v>
      </c>
      <c r="X699" s="209"/>
      <c r="Y699" s="295">
        <v>3</v>
      </c>
      <c r="Z699" s="202"/>
      <c r="AA699" s="202"/>
      <c r="AB699" s="243" t="s">
        <v>961</v>
      </c>
      <c r="AC699" s="209">
        <f>IF(B699="","",(IFERROR(VLOOKUP(B699,Projecten!A$4:W$2415,5,FALSE),"niet bekend")))</f>
        <v>1</v>
      </c>
      <c r="AD699" s="213">
        <f t="shared" si="84"/>
        <v>238</v>
      </c>
      <c r="AE699" s="266">
        <f>IF(B699="","",(IFERROR(VLOOKUP(B699,Projecten!A$4:W$2415,23,FALSE),"niet bekend")))</f>
        <v>0</v>
      </c>
      <c r="AF699" s="266">
        <f>IF(B699="","",(IFERROR(VLOOKUP(B699,Projecten!A$4:W$2415,12,FALSE),"niet bekend")))</f>
        <v>238</v>
      </c>
      <c r="AG699" s="360">
        <f t="shared" si="85"/>
        <v>0</v>
      </c>
    </row>
    <row r="700" spans="2:33" s="312" customFormat="1" ht="12.75" customHeight="1" x14ac:dyDescent="0.2">
      <c r="B700" s="299"/>
      <c r="C700" s="406"/>
      <c r="D700" s="300"/>
      <c r="E700" s="300"/>
      <c r="F700" s="302"/>
      <c r="G700" s="300"/>
      <c r="H700" s="300"/>
      <c r="I700" s="300"/>
      <c r="J700" s="302"/>
      <c r="K700" s="302"/>
      <c r="L700" s="302"/>
      <c r="M700" s="302"/>
      <c r="N700" s="302"/>
      <c r="O700" s="302"/>
      <c r="P700" s="302"/>
      <c r="Q700" s="302"/>
      <c r="R700" s="302"/>
      <c r="S700" s="407"/>
      <c r="T700" s="407"/>
      <c r="U700" s="306"/>
      <c r="V700" s="305"/>
      <c r="W700" s="307"/>
      <c r="X700" s="307"/>
      <c r="Y700" s="307"/>
      <c r="Z700" s="298"/>
      <c r="AA700" s="308"/>
      <c r="AB700" s="410"/>
      <c r="AD700" s="311"/>
      <c r="AE700" s="311"/>
      <c r="AF700" s="311"/>
      <c r="AG700" s="412"/>
    </row>
    <row r="701" spans="2:33" s="236" customFormat="1" ht="12.75" customHeight="1" x14ac:dyDescent="0.2">
      <c r="B701" s="372"/>
      <c r="C701" s="373"/>
      <c r="D701" s="374">
        <f>SUM(G701:I701)</f>
        <v>262</v>
      </c>
      <c r="E701" s="375"/>
      <c r="F701" s="376">
        <f>SUM(F702:F721)</f>
        <v>15</v>
      </c>
      <c r="G701" s="375">
        <f>SUM(G702:G721)</f>
        <v>129</v>
      </c>
      <c r="H701" s="375">
        <f>SUM(H702:H721)</f>
        <v>79</v>
      </c>
      <c r="I701" s="375">
        <f>SUM(I702:I721)</f>
        <v>54</v>
      </c>
      <c r="J701" s="376"/>
      <c r="K701" s="376"/>
      <c r="L701" s="376"/>
      <c r="M701" s="376"/>
      <c r="N701" s="376"/>
      <c r="O701" s="376"/>
      <c r="P701" s="376"/>
      <c r="Q701" s="376"/>
      <c r="R701" s="376"/>
      <c r="S701" s="377">
        <v>19</v>
      </c>
      <c r="T701" s="377"/>
      <c r="U701" s="639"/>
      <c r="V701" s="378"/>
      <c r="W701" s="380"/>
      <c r="X701" s="530">
        <f>SUM(Y701:Y721)</f>
        <v>287.25</v>
      </c>
      <c r="Y701" s="231"/>
      <c r="Z701" s="463">
        <v>284</v>
      </c>
      <c r="AA701" s="232">
        <f>X701-Z701</f>
        <v>3.25</v>
      </c>
      <c r="AB701" s="221"/>
      <c r="AC701" s="236" t="str">
        <f>IF(B701="","",(IFERROR(VLOOKUP(B701,Projecten!A$4:W$2415,5,FALSE),"niet bekend")))</f>
        <v/>
      </c>
      <c r="AD701" s="235">
        <f>SUM(AD702:AD721)</f>
        <v>43955.159999999996</v>
      </c>
      <c r="AE701" s="235" t="str">
        <f>IF(B701="","",(IFERROR(VLOOKUP(B701,Projecten!A$4:W$2415,23,FALSE),"niet bekend")))</f>
        <v/>
      </c>
      <c r="AF701" s="235" t="str">
        <f>IF(B701="","",(IFERROR(VLOOKUP(B701,Projecten!A$4:W$2415,12,FALSE),"niet bekend")))</f>
        <v/>
      </c>
      <c r="AG701" s="384"/>
    </row>
    <row r="702" spans="2:33" ht="12.75" customHeight="1" x14ac:dyDescent="0.2">
      <c r="B702" s="272"/>
      <c r="C702" s="422"/>
      <c r="D702" s="687"/>
      <c r="E702" s="273"/>
      <c r="F702" s="424"/>
      <c r="G702" s="273"/>
      <c r="H702" s="273"/>
      <c r="I702" s="273"/>
      <c r="J702" s="403"/>
      <c r="K702" s="242"/>
      <c r="L702" s="242"/>
      <c r="M702" s="242"/>
      <c r="N702" s="242"/>
      <c r="O702" s="242"/>
      <c r="P702" s="242"/>
      <c r="Q702" s="242"/>
      <c r="R702" s="242"/>
      <c r="S702" s="209" t="s">
        <v>817</v>
      </c>
      <c r="T702" s="476"/>
      <c r="U702" s="245"/>
      <c r="W702" s="209"/>
      <c r="X702" s="209"/>
      <c r="Y702" s="257"/>
      <c r="Z702" s="202"/>
      <c r="AA702" s="202"/>
      <c r="AB702" s="243"/>
      <c r="AC702" s="209" t="str">
        <f>IF(B702="","",(IFERROR(VLOOKUP(B702,Projecten!A$4:W$2415,5,FALSE),"niet bekend")))</f>
        <v/>
      </c>
      <c r="AD702" s="213" t="str">
        <f t="shared" ref="AD702:AD720" si="86">IF(AC702="","",(F702/AC702*AF702))</f>
        <v/>
      </c>
      <c r="AE702" s="266" t="str">
        <f>IF(B702="","",(IFERROR(VLOOKUP(B702,Projecten!A$4:W$2415,23,FALSE),"niet bekend")))</f>
        <v/>
      </c>
      <c r="AF702" s="266" t="str">
        <f>IF(B702="","",(IFERROR(VLOOKUP(B702,Projecten!A$4:W$2415,12,FALSE),"niet bekend")))</f>
        <v/>
      </c>
      <c r="AG702" s="360" t="str">
        <f t="shared" ref="AG702:AG720" si="87">IF(AD702="","",(AF702-AD702))</f>
        <v/>
      </c>
    </row>
    <row r="703" spans="2:33" ht="12.75" customHeight="1" x14ac:dyDescent="0.2">
      <c r="B703" s="272"/>
      <c r="C703" s="422"/>
      <c r="D703" s="687" t="s">
        <v>1001</v>
      </c>
      <c r="E703" s="273"/>
      <c r="F703" s="424"/>
      <c r="G703" s="273"/>
      <c r="H703" s="273"/>
      <c r="I703" s="273"/>
      <c r="J703" s="403"/>
      <c r="K703" s="242"/>
      <c r="L703" s="242"/>
      <c r="M703" s="242"/>
      <c r="N703" s="242"/>
      <c r="O703" s="242"/>
      <c r="P703" s="242"/>
      <c r="Q703" s="242"/>
      <c r="R703" s="242"/>
      <c r="S703" s="209"/>
      <c r="T703" s="476"/>
      <c r="U703" s="245"/>
      <c r="W703" s="209"/>
      <c r="X703" s="209"/>
      <c r="Y703" s="257">
        <v>8.25</v>
      </c>
      <c r="Z703" s="202"/>
      <c r="AA703" s="202"/>
      <c r="AB703" s="243"/>
      <c r="AC703" s="209" t="str">
        <f>IF(B703="","",(IFERROR(VLOOKUP(B703,Projecten!A$4:W$2415,5,FALSE),"niet bekend")))</f>
        <v/>
      </c>
      <c r="AD703" s="213" t="str">
        <f t="shared" si="86"/>
        <v/>
      </c>
      <c r="AE703" s="266" t="str">
        <f>IF(B703="","",(IFERROR(VLOOKUP(B703,Projecten!A$4:W$2415,23,FALSE),"niet bekend")))</f>
        <v/>
      </c>
      <c r="AF703" s="266" t="str">
        <f>IF(B703="","",(IFERROR(VLOOKUP(B703,Projecten!A$4:W$2415,12,FALSE),"niet bekend")))</f>
        <v/>
      </c>
      <c r="AG703" s="360" t="str">
        <f t="shared" si="87"/>
        <v/>
      </c>
    </row>
    <row r="704" spans="2:33" ht="12.75" customHeight="1" x14ac:dyDescent="0.2">
      <c r="B704" s="272"/>
      <c r="C704" s="422"/>
      <c r="D704" s="687" t="s">
        <v>1003</v>
      </c>
      <c r="E704" s="273"/>
      <c r="F704" s="424"/>
      <c r="G704" s="273"/>
      <c r="H704" s="273"/>
      <c r="I704" s="273"/>
      <c r="J704" s="403"/>
      <c r="K704" s="242"/>
      <c r="L704" s="242"/>
      <c r="M704" s="242"/>
      <c r="N704" s="242"/>
      <c r="O704" s="242"/>
      <c r="P704" s="242"/>
      <c r="Q704" s="242"/>
      <c r="R704" s="242"/>
      <c r="S704" s="209"/>
      <c r="T704" s="476"/>
      <c r="U704" s="245"/>
      <c r="W704" s="209"/>
      <c r="X704" s="209"/>
      <c r="Y704" s="257">
        <v>16.5</v>
      </c>
      <c r="Z704" s="202"/>
      <c r="AA704" s="202"/>
      <c r="AB704" s="243"/>
      <c r="AC704" s="209" t="str">
        <f>IF(B704="","",(IFERROR(VLOOKUP(B704,Projecten!A$4:W$2415,5,FALSE),"niet bekend")))</f>
        <v/>
      </c>
      <c r="AD704" s="213" t="str">
        <f t="shared" si="86"/>
        <v/>
      </c>
      <c r="AE704" s="266" t="str">
        <f>IF(B704="","",(IFERROR(VLOOKUP(B704,Projecten!A$4:W$2415,23,FALSE),"niet bekend")))</f>
        <v/>
      </c>
      <c r="AF704" s="266" t="str">
        <f>IF(B704="","",(IFERROR(VLOOKUP(B704,Projecten!A$4:W$2415,12,FALSE),"niet bekend")))</f>
        <v/>
      </c>
      <c r="AG704" s="360" t="str">
        <f t="shared" si="87"/>
        <v/>
      </c>
    </row>
    <row r="705" spans="2:33" ht="12.75" customHeight="1" x14ac:dyDescent="0.2">
      <c r="B705" s="272"/>
      <c r="C705" s="422"/>
      <c r="D705" s="687" t="s">
        <v>1004</v>
      </c>
      <c r="E705" s="273"/>
      <c r="F705" s="424"/>
      <c r="G705" s="273"/>
      <c r="H705" s="273"/>
      <c r="I705" s="273"/>
      <c r="J705" s="403"/>
      <c r="K705" s="242"/>
      <c r="L705" s="242"/>
      <c r="M705" s="242"/>
      <c r="N705" s="242"/>
      <c r="O705" s="242"/>
      <c r="P705" s="242"/>
      <c r="Q705" s="242"/>
      <c r="R705" s="242"/>
      <c r="S705" s="209"/>
      <c r="T705" s="476"/>
      <c r="U705" s="245"/>
      <c r="W705" s="209"/>
      <c r="X705" s="209"/>
      <c r="Y705" s="257">
        <v>3</v>
      </c>
      <c r="Z705" s="202"/>
      <c r="AA705" s="202"/>
      <c r="AB705" s="243"/>
      <c r="AC705" s="209" t="str">
        <f>IF(B705="","",(IFERROR(VLOOKUP(B705,Projecten!A$4:W$2415,5,FALSE),"niet bekend")))</f>
        <v/>
      </c>
      <c r="AD705" s="213" t="str">
        <f t="shared" si="86"/>
        <v/>
      </c>
      <c r="AE705" s="266" t="str">
        <f>IF(B705="","",(IFERROR(VLOOKUP(B705,Projecten!A$4:W$2415,23,FALSE),"niet bekend")))</f>
        <v/>
      </c>
      <c r="AF705" s="266" t="str">
        <f>IF(B705="","",(IFERROR(VLOOKUP(B705,Projecten!A$4:W$2415,12,FALSE),"niet bekend")))</f>
        <v/>
      </c>
      <c r="AG705" s="360" t="str">
        <f t="shared" si="87"/>
        <v/>
      </c>
    </row>
    <row r="706" spans="2:33" ht="12.75" customHeight="1" x14ac:dyDescent="0.2">
      <c r="B706" s="665">
        <v>2016108</v>
      </c>
      <c r="C706" s="746">
        <v>120636</v>
      </c>
      <c r="D706" s="665">
        <v>502916</v>
      </c>
      <c r="E706" s="449" t="s">
        <v>26</v>
      </c>
      <c r="F706" s="473">
        <v>1</v>
      </c>
      <c r="G706" s="472">
        <v>8</v>
      </c>
      <c r="H706" s="472">
        <v>5</v>
      </c>
      <c r="I706" s="472">
        <v>3</v>
      </c>
      <c r="J706" s="403" t="s">
        <v>47</v>
      </c>
      <c r="K706" s="403" t="s">
        <v>189</v>
      </c>
      <c r="L706" s="403" t="s">
        <v>189</v>
      </c>
      <c r="M706" s="403" t="s">
        <v>189</v>
      </c>
      <c r="N706" s="403" t="s">
        <v>47</v>
      </c>
      <c r="O706" s="403" t="s">
        <v>47</v>
      </c>
      <c r="P706" s="403" t="s">
        <v>47</v>
      </c>
      <c r="Q706" s="403"/>
      <c r="R706" s="403" t="s">
        <v>47</v>
      </c>
      <c r="S706" s="327"/>
      <c r="T706" s="395">
        <v>42507</v>
      </c>
      <c r="U706" s="264">
        <f>IF(V706&lt;=0,"",(((V706-'In Productie'!$E$1)/7)+0.6))</f>
        <v>-66.114285714285714</v>
      </c>
      <c r="V706" s="396">
        <v>42502</v>
      </c>
      <c r="W706" s="327" t="s">
        <v>162</v>
      </c>
      <c r="X706" s="327"/>
      <c r="Y706" s="497">
        <v>14</v>
      </c>
      <c r="Z706" s="202"/>
      <c r="AA706" s="202"/>
      <c r="AB706" s="499">
        <v>42464</v>
      </c>
      <c r="AC706" s="209">
        <f>IF(B706="","",(IFERROR(VLOOKUP(B706,Projecten!A$4:W$2415,5,FALSE),"niet bekend")))</f>
        <v>1</v>
      </c>
      <c r="AD706" s="213">
        <f t="shared" si="86"/>
        <v>2122</v>
      </c>
      <c r="AE706" s="266">
        <f>IF(B706="","",(IFERROR(VLOOKUP(B706,Projecten!A$4:W$2415,23,FALSE),"niet bekend")))</f>
        <v>2122</v>
      </c>
      <c r="AF706" s="266">
        <f>IF(B706="","",(IFERROR(VLOOKUP(B706,Projecten!A$4:W$2415,12,FALSE),"niet bekend")))</f>
        <v>2122</v>
      </c>
      <c r="AG706" s="360">
        <f t="shared" si="87"/>
        <v>0</v>
      </c>
    </row>
    <row r="707" spans="2:33" s="327" customFormat="1" ht="12.75" customHeight="1" x14ac:dyDescent="0.2">
      <c r="B707" s="665">
        <v>2016132</v>
      </c>
      <c r="C707" s="746">
        <v>120637</v>
      </c>
      <c r="D707" s="665">
        <v>514216</v>
      </c>
      <c r="E707" s="449" t="s">
        <v>26</v>
      </c>
      <c r="F707" s="473">
        <v>1</v>
      </c>
      <c r="G707" s="472">
        <v>10</v>
      </c>
      <c r="H707" s="472">
        <v>7</v>
      </c>
      <c r="I707" s="472">
        <v>4</v>
      </c>
      <c r="J707" s="391" t="s">
        <v>47</v>
      </c>
      <c r="K707" s="391" t="s">
        <v>47</v>
      </c>
      <c r="L707" s="391" t="s">
        <v>189</v>
      </c>
      <c r="M707" s="391" t="s">
        <v>189</v>
      </c>
      <c r="N707" s="391" t="s">
        <v>47</v>
      </c>
      <c r="O707" s="391" t="s">
        <v>47</v>
      </c>
      <c r="P707" s="391" t="s">
        <v>47</v>
      </c>
      <c r="Q707" s="391"/>
      <c r="R707" s="391" t="s">
        <v>47</v>
      </c>
      <c r="T707" s="395">
        <v>42509</v>
      </c>
      <c r="U707" s="264">
        <v>20.5</v>
      </c>
      <c r="V707" s="396">
        <v>42502</v>
      </c>
      <c r="W707" s="327" t="s">
        <v>162</v>
      </c>
      <c r="Y707" s="497">
        <v>20</v>
      </c>
      <c r="Z707" s="318"/>
      <c r="AA707" s="511"/>
      <c r="AB707" s="707">
        <v>42467</v>
      </c>
      <c r="AC707" s="327">
        <f>IF(B707="","",(IFERROR(VLOOKUP(B707,Projecten!A$4:W$2415,5,FALSE),"niet bekend")))</f>
        <v>1</v>
      </c>
      <c r="AD707" s="266">
        <f t="shared" si="86"/>
        <v>3617</v>
      </c>
      <c r="AE707" s="266">
        <f>IF(B707="","",(IFERROR(VLOOKUP(B707,Projecten!A$4:W$2415,23,FALSE),"niet bekend")))</f>
        <v>3617</v>
      </c>
      <c r="AF707" s="266">
        <f>IF(B707="","",(IFERROR(VLOOKUP(B707,Projecten!A$4:W$2415,12,FALSE),"niet bekend")))</f>
        <v>3617</v>
      </c>
      <c r="AG707" s="398">
        <f t="shared" si="87"/>
        <v>0</v>
      </c>
    </row>
    <row r="708" spans="2:33" s="327" customFormat="1" ht="12.75" customHeight="1" x14ac:dyDescent="0.2">
      <c r="B708" s="709">
        <v>2016111</v>
      </c>
      <c r="C708" s="711">
        <v>120636</v>
      </c>
      <c r="D708" s="709">
        <v>474616</v>
      </c>
      <c r="E708" s="449" t="s">
        <v>26</v>
      </c>
      <c r="F708" s="473">
        <v>1</v>
      </c>
      <c r="G708" s="472">
        <v>10</v>
      </c>
      <c r="H708" s="472">
        <v>5</v>
      </c>
      <c r="I708" s="472">
        <v>6</v>
      </c>
      <c r="J708" s="391" t="s">
        <v>47</v>
      </c>
      <c r="K708" s="391" t="s">
        <v>189</v>
      </c>
      <c r="L708" s="391" t="s">
        <v>189</v>
      </c>
      <c r="M708" s="391" t="s">
        <v>189</v>
      </c>
      <c r="N708" s="391" t="s">
        <v>47</v>
      </c>
      <c r="O708" s="391" t="s">
        <v>47</v>
      </c>
      <c r="P708" s="391" t="s">
        <v>47</v>
      </c>
      <c r="Q708" s="391"/>
      <c r="R708" s="391" t="s">
        <v>47</v>
      </c>
      <c r="T708" s="395">
        <v>42507</v>
      </c>
      <c r="U708" s="264">
        <v>20</v>
      </c>
      <c r="V708" s="396">
        <v>42502</v>
      </c>
      <c r="W708" s="327" t="s">
        <v>162</v>
      </c>
      <c r="Y708" s="497">
        <v>20</v>
      </c>
      <c r="Z708" s="318"/>
      <c r="AA708" s="511"/>
      <c r="AB708" s="707">
        <v>42466</v>
      </c>
      <c r="AC708" s="327">
        <f>IF(B708="","",(IFERROR(VLOOKUP(B708,Projecten!A$4:W$2415,5,FALSE),"niet bekend")))</f>
        <v>1</v>
      </c>
      <c r="AD708" s="266">
        <f t="shared" si="86"/>
        <v>3172</v>
      </c>
      <c r="AE708" s="266">
        <f>IF(B708="","",(IFERROR(VLOOKUP(B708,Projecten!A$4:W$2415,23,FALSE),"niet bekend")))</f>
        <v>3172</v>
      </c>
      <c r="AF708" s="266">
        <f>IF(B708="","",(IFERROR(VLOOKUP(B708,Projecten!A$4:W$2415,12,FALSE),"niet bekend")))</f>
        <v>3172</v>
      </c>
      <c r="AG708" s="398">
        <f t="shared" si="87"/>
        <v>0</v>
      </c>
    </row>
    <row r="709" spans="2:33" ht="12.75" customHeight="1" x14ac:dyDescent="0.2">
      <c r="B709" s="665">
        <v>2016133</v>
      </c>
      <c r="C709" s="513">
        <v>120637</v>
      </c>
      <c r="D709" s="689" t="s">
        <v>808</v>
      </c>
      <c r="E709" s="644" t="s">
        <v>26</v>
      </c>
      <c r="F709" s="645">
        <v>1</v>
      </c>
      <c r="G709" s="519">
        <v>10</v>
      </c>
      <c r="H709" s="519">
        <v>3</v>
      </c>
      <c r="I709" s="519">
        <v>5</v>
      </c>
      <c r="J709" s="322" t="s">
        <v>47</v>
      </c>
      <c r="K709" s="322" t="s">
        <v>47</v>
      </c>
      <c r="L709" s="322" t="s">
        <v>189</v>
      </c>
      <c r="M709" s="254" t="s">
        <v>189</v>
      </c>
      <c r="N709" s="254" t="s">
        <v>47</v>
      </c>
      <c r="O709" s="254" t="s">
        <v>47</v>
      </c>
      <c r="P709" s="254" t="s">
        <v>47</v>
      </c>
      <c r="R709" s="254" t="s">
        <v>47</v>
      </c>
      <c r="S709" s="209"/>
      <c r="T709" s="395">
        <v>42508</v>
      </c>
      <c r="U709" s="245">
        <f>IF(V709&lt;=0,"",(((V709-'In Productie'!$E$1)/7)+0.6))</f>
        <v>-66.114285714285714</v>
      </c>
      <c r="V709" s="427">
        <v>42502</v>
      </c>
      <c r="W709" s="209" t="s">
        <v>162</v>
      </c>
      <c r="X709" s="209"/>
      <c r="Y709" s="295">
        <v>20</v>
      </c>
      <c r="Z709" s="477"/>
      <c r="AA709" s="478"/>
      <c r="AB709" s="499">
        <v>42467</v>
      </c>
      <c r="AC709" s="209">
        <f>IF(B709="","",(IFERROR(VLOOKUP(B709,Projecten!A$4:W$2415,5,FALSE),"niet bekend")))</f>
        <v>1</v>
      </c>
      <c r="AD709" s="213">
        <f t="shared" si="86"/>
        <v>4610</v>
      </c>
      <c r="AE709" s="266">
        <f>IF(B709="","",(IFERROR(VLOOKUP(B709,Projecten!A$4:W$2415,23,FALSE),"niet bekend")))</f>
        <v>4610</v>
      </c>
      <c r="AF709" s="266">
        <f>IF(B709="","",(IFERROR(VLOOKUP(B709,Projecten!A$4:W$2415,12,FALSE),"niet bekend")))</f>
        <v>4610</v>
      </c>
      <c r="AG709" s="360">
        <f t="shared" si="87"/>
        <v>0</v>
      </c>
    </row>
    <row r="710" spans="2:33" s="327" customFormat="1" ht="12.75" customHeight="1" x14ac:dyDescent="0.2">
      <c r="B710" s="665">
        <v>2016135</v>
      </c>
      <c r="C710" s="470">
        <v>120640</v>
      </c>
      <c r="D710" s="665">
        <v>591616</v>
      </c>
      <c r="E710" s="449" t="s">
        <v>26</v>
      </c>
      <c r="F710" s="473">
        <v>1</v>
      </c>
      <c r="G710" s="472">
        <v>3</v>
      </c>
      <c r="H710" s="472">
        <v>0</v>
      </c>
      <c r="I710" s="472">
        <v>3</v>
      </c>
      <c r="J710" s="391" t="s">
        <v>47</v>
      </c>
      <c r="K710" s="391" t="s">
        <v>189</v>
      </c>
      <c r="L710" s="391" t="s">
        <v>189</v>
      </c>
      <c r="M710" s="391" t="s">
        <v>189</v>
      </c>
      <c r="N710" s="391" t="s">
        <v>47</v>
      </c>
      <c r="O710" s="391" t="s">
        <v>47</v>
      </c>
      <c r="P710" s="391" t="s">
        <v>47</v>
      </c>
      <c r="Q710" s="391"/>
      <c r="R710" s="391" t="s">
        <v>47</v>
      </c>
      <c r="T710" s="395">
        <v>42510</v>
      </c>
      <c r="U710" s="264">
        <v>14</v>
      </c>
      <c r="V710" s="396">
        <v>42502</v>
      </c>
      <c r="W710" s="327" t="s">
        <v>162</v>
      </c>
      <c r="Y710" s="497">
        <v>8</v>
      </c>
      <c r="Z710" s="318"/>
      <c r="AA710" s="511"/>
      <c r="AB710" s="707">
        <v>42467</v>
      </c>
      <c r="AC710" s="327">
        <f>IF(B710="","",(IFERROR(VLOOKUP(B710,Projecten!A$4:W$2415,5,FALSE),"niet bekend")))</f>
        <v>1</v>
      </c>
      <c r="AD710" s="266">
        <f t="shared" si="86"/>
        <v>1475</v>
      </c>
      <c r="AE710" s="266">
        <f>IF(B710="","",(IFERROR(VLOOKUP(B710,Projecten!A$4:W$2415,23,FALSE),"niet bekend")))</f>
        <v>1475</v>
      </c>
      <c r="AF710" s="266">
        <f>IF(B710="","",(IFERROR(VLOOKUP(B710,Projecten!A$4:W$2415,12,FALSE),"niet bekend")))</f>
        <v>1475</v>
      </c>
      <c r="AG710" s="398">
        <f t="shared" si="87"/>
        <v>0</v>
      </c>
    </row>
    <row r="711" spans="2:33" ht="12.75" customHeight="1" x14ac:dyDescent="0.2">
      <c r="B711" s="709">
        <v>2016141</v>
      </c>
      <c r="C711" s="669">
        <v>120640</v>
      </c>
      <c r="D711" s="271" t="s">
        <v>834</v>
      </c>
      <c r="E711" s="728" t="s">
        <v>26</v>
      </c>
      <c r="F711" s="717">
        <v>1</v>
      </c>
      <c r="G711" s="718">
        <v>2</v>
      </c>
      <c r="H711" s="718">
        <v>1</v>
      </c>
      <c r="I711" s="718">
        <v>1</v>
      </c>
      <c r="J711" s="403" t="s">
        <v>47</v>
      </c>
      <c r="K711" s="403" t="s">
        <v>189</v>
      </c>
      <c r="L711" s="403" t="s">
        <v>189</v>
      </c>
      <c r="M711" s="242" t="s">
        <v>189</v>
      </c>
      <c r="N711" s="254" t="s">
        <v>47</v>
      </c>
      <c r="O711" s="242" t="s">
        <v>47</v>
      </c>
      <c r="P711" s="242" t="s">
        <v>47</v>
      </c>
      <c r="Q711" s="242"/>
      <c r="R711" s="242" t="s">
        <v>47</v>
      </c>
      <c r="S711" s="209"/>
      <c r="T711" s="395">
        <v>42513</v>
      </c>
      <c r="U711" s="293">
        <f>IF(V711&lt;=0,"",(((V711-'In Productie'!$E$1)/7)+0.6))</f>
        <v>-66.114285714285714</v>
      </c>
      <c r="V711" s="427">
        <v>42502</v>
      </c>
      <c r="W711" s="209" t="s">
        <v>162</v>
      </c>
      <c r="X711" s="209"/>
      <c r="Y711" s="248">
        <v>5</v>
      </c>
      <c r="Z711" s="202"/>
      <c r="AA711" s="202"/>
      <c r="AB711" s="499">
        <v>42472</v>
      </c>
      <c r="AC711" s="209">
        <f>IF(B711="","",(IFERROR(VLOOKUP(B711,Projecten!A$4:W$2415,5,FALSE),"niet bekend")))</f>
        <v>1</v>
      </c>
      <c r="AD711" s="213">
        <f t="shared" si="86"/>
        <v>523</v>
      </c>
      <c r="AE711" s="266">
        <f>IF(B711="","",(IFERROR(VLOOKUP(B711,Projecten!A$4:W$2415,23,FALSE),"niet bekend")))</f>
        <v>523</v>
      </c>
      <c r="AF711" s="266">
        <f>IF(B711="","",(IFERROR(VLOOKUP(B711,Projecten!A$4:W$2415,12,FALSE),"niet bekend")))</f>
        <v>523</v>
      </c>
      <c r="AG711" s="360">
        <f t="shared" si="87"/>
        <v>0</v>
      </c>
    </row>
    <row r="712" spans="2:33" s="327" customFormat="1" ht="12.75" customHeight="1" x14ac:dyDescent="0.2">
      <c r="B712" s="665">
        <v>2016134</v>
      </c>
      <c r="C712" s="746">
        <v>120637</v>
      </c>
      <c r="D712" s="665">
        <v>561516</v>
      </c>
      <c r="E712" s="449" t="s">
        <v>26</v>
      </c>
      <c r="F712" s="473">
        <v>1</v>
      </c>
      <c r="G712" s="472">
        <v>7</v>
      </c>
      <c r="H712" s="472">
        <v>4</v>
      </c>
      <c r="I712" s="472">
        <v>5</v>
      </c>
      <c r="J712" s="391" t="s">
        <v>47</v>
      </c>
      <c r="K712" s="391" t="s">
        <v>47</v>
      </c>
      <c r="L712" s="391" t="s">
        <v>189</v>
      </c>
      <c r="M712" s="391" t="s">
        <v>189</v>
      </c>
      <c r="N712" s="391" t="s">
        <v>47</v>
      </c>
      <c r="O712" s="391" t="s">
        <v>47</v>
      </c>
      <c r="P712" s="391" t="s">
        <v>47</v>
      </c>
      <c r="Q712" s="391"/>
      <c r="R712" s="391" t="s">
        <v>47</v>
      </c>
      <c r="T712" s="395">
        <v>42510</v>
      </c>
      <c r="U712" s="264">
        <f>IF(V712&lt;=0,"",(((V712-'In Productie'!$E$1)/7)+0.6))</f>
        <v>-66.114285714285714</v>
      </c>
      <c r="V712" s="396">
        <v>42502</v>
      </c>
      <c r="W712" s="327" t="s">
        <v>162</v>
      </c>
      <c r="X712" s="327" t="s">
        <v>894</v>
      </c>
      <c r="Y712" s="497">
        <v>19</v>
      </c>
      <c r="Z712" s="318"/>
      <c r="AA712" s="511"/>
      <c r="AB712" s="707">
        <v>42467</v>
      </c>
      <c r="AC712" s="327">
        <f>IF(B712="","",(IFERROR(VLOOKUP(B712,Projecten!A$4:W$2415,5,FALSE),"niet bekend")))</f>
        <v>1</v>
      </c>
      <c r="AD712" s="266">
        <f t="shared" si="86"/>
        <v>4426</v>
      </c>
      <c r="AE712" s="266">
        <f>IF(B712="","",(IFERROR(VLOOKUP(B712,Projecten!A$4:W$2415,23,FALSE),"niet bekend")))</f>
        <v>4426</v>
      </c>
      <c r="AF712" s="266">
        <f>IF(B712="","",(IFERROR(VLOOKUP(B712,Projecten!A$4:W$2415,12,FALSE),"niet bekend")))</f>
        <v>4426</v>
      </c>
      <c r="AG712" s="398">
        <f t="shared" si="87"/>
        <v>0</v>
      </c>
    </row>
    <row r="713" spans="2:33" ht="12.75" customHeight="1" x14ac:dyDescent="0.2">
      <c r="B713" s="496">
        <v>2016109</v>
      </c>
      <c r="C713" s="747">
        <v>120636</v>
      </c>
      <c r="D713" s="496">
        <v>573916</v>
      </c>
      <c r="E713" s="389" t="s">
        <v>26</v>
      </c>
      <c r="F713" s="388">
        <v>1</v>
      </c>
      <c r="G713" s="389">
        <v>10</v>
      </c>
      <c r="H713" s="389">
        <v>6</v>
      </c>
      <c r="I713" s="389">
        <v>4</v>
      </c>
      <c r="J713" s="391" t="s">
        <v>47</v>
      </c>
      <c r="K713" s="391" t="s">
        <v>47</v>
      </c>
      <c r="L713" s="391" t="s">
        <v>189</v>
      </c>
      <c r="M713" s="391" t="s">
        <v>189</v>
      </c>
      <c r="N713" s="391" t="s">
        <v>47</v>
      </c>
      <c r="O713" s="391" t="s">
        <v>47</v>
      </c>
      <c r="P713" s="391" t="s">
        <v>47</v>
      </c>
      <c r="Q713" s="391"/>
      <c r="R713" s="391" t="s">
        <v>47</v>
      </c>
      <c r="S713" s="327"/>
      <c r="T713" s="395">
        <v>42503</v>
      </c>
      <c r="U713" s="264">
        <f>IF(V713&lt;=0,"",(((V713-'In Productie'!$E$1)/7)+0.6))</f>
        <v>-66.542857142857144</v>
      </c>
      <c r="V713" s="396">
        <v>42499</v>
      </c>
      <c r="W713" s="327" t="s">
        <v>162</v>
      </c>
      <c r="X713" s="327"/>
      <c r="Y713" s="497">
        <v>19.5</v>
      </c>
      <c r="Z713" s="202"/>
      <c r="AA713" s="202"/>
      <c r="AB713" s="499">
        <v>42464</v>
      </c>
      <c r="AC713" s="209">
        <f>IF(B713="","",(IFERROR(VLOOKUP(B713,Projecten!A$4:W$2415,5,FALSE),"niet bekend")))</f>
        <v>1</v>
      </c>
      <c r="AD713" s="213">
        <f t="shared" si="86"/>
        <v>3224</v>
      </c>
      <c r="AE713" s="266">
        <f>IF(B713="","",(IFERROR(VLOOKUP(B713,Projecten!A$4:W$2415,23,FALSE),"niet bekend")))</f>
        <v>3224</v>
      </c>
      <c r="AF713" s="266">
        <f>IF(B713="","",(IFERROR(VLOOKUP(B713,Projecten!A$4:W$2415,12,FALSE),"niet bekend")))</f>
        <v>3224</v>
      </c>
      <c r="AG713" s="360">
        <f t="shared" si="87"/>
        <v>0</v>
      </c>
    </row>
    <row r="714" spans="2:33" ht="12.75" customHeight="1" x14ac:dyDescent="0.2">
      <c r="B714" s="665">
        <v>2016137</v>
      </c>
      <c r="C714" s="517">
        <v>120640</v>
      </c>
      <c r="D714" s="659">
        <v>561216</v>
      </c>
      <c r="E714" s="730" t="s">
        <v>26</v>
      </c>
      <c r="F714" s="748">
        <v>1</v>
      </c>
      <c r="G714" s="721">
        <v>11</v>
      </c>
      <c r="H714" s="721">
        <v>7</v>
      </c>
      <c r="I714" s="721">
        <v>2</v>
      </c>
      <c r="J714" s="391" t="s">
        <v>47</v>
      </c>
      <c r="K714" s="486" t="s">
        <v>189</v>
      </c>
      <c r="L714" s="486" t="s">
        <v>189</v>
      </c>
      <c r="M714" s="486" t="s">
        <v>189</v>
      </c>
      <c r="N714" s="486" t="s">
        <v>47</v>
      </c>
      <c r="O714" s="486" t="s">
        <v>47</v>
      </c>
      <c r="P714" s="486" t="s">
        <v>47</v>
      </c>
      <c r="Q714" s="486"/>
      <c r="R714" s="486" t="s">
        <v>47</v>
      </c>
      <c r="S714" s="209"/>
      <c r="T714" s="476">
        <v>42513</v>
      </c>
      <c r="U714" s="245">
        <f>IF(V714&lt;=0,"",(((V714-'In Productie'!$E$1)/7)+0.6))</f>
        <v>-66.114285714285714</v>
      </c>
      <c r="V714" s="427">
        <v>42502</v>
      </c>
      <c r="W714" s="209" t="s">
        <v>162</v>
      </c>
      <c r="X714" s="209" t="s">
        <v>897</v>
      </c>
      <c r="Y714" s="295">
        <v>17</v>
      </c>
      <c r="Z714" s="202"/>
      <c r="AA714" s="489"/>
      <c r="AB714" s="499">
        <v>42468</v>
      </c>
      <c r="AC714" s="209">
        <f>IF(B714="","",(IFERROR(VLOOKUP(B714,Projecten!A$4:W$2415,5,FALSE),"niet bekend")))</f>
        <v>1</v>
      </c>
      <c r="AD714" s="213">
        <f t="shared" si="86"/>
        <v>3049.5</v>
      </c>
      <c r="AE714" s="266">
        <f>IF(B714="","",(IFERROR(VLOOKUP(B714,Projecten!A$4:W$2415,23,FALSE),"niet bekend")))</f>
        <v>3049.5</v>
      </c>
      <c r="AF714" s="266">
        <f>IF(B714="","",(IFERROR(VLOOKUP(B714,Projecten!A$4:W$2415,12,FALSE),"niet bekend")))</f>
        <v>3049.5</v>
      </c>
      <c r="AG714" s="360">
        <f t="shared" si="87"/>
        <v>0</v>
      </c>
    </row>
    <row r="715" spans="2:33" ht="12.75" customHeight="1" x14ac:dyDescent="0.2">
      <c r="B715" s="709">
        <v>2016142</v>
      </c>
      <c r="C715" s="669">
        <v>120640</v>
      </c>
      <c r="D715" s="271">
        <v>587216</v>
      </c>
      <c r="E715" s="728" t="s">
        <v>26</v>
      </c>
      <c r="F715" s="717">
        <v>1</v>
      </c>
      <c r="G715" s="718">
        <v>9</v>
      </c>
      <c r="H715" s="718">
        <v>4</v>
      </c>
      <c r="I715" s="718">
        <v>7</v>
      </c>
      <c r="J715" s="403" t="s">
        <v>47</v>
      </c>
      <c r="K715" s="242" t="s">
        <v>189</v>
      </c>
      <c r="L715" s="242" t="s">
        <v>189</v>
      </c>
      <c r="M715" s="242" t="s">
        <v>189</v>
      </c>
      <c r="N715" s="242" t="s">
        <v>47</v>
      </c>
      <c r="O715" s="242" t="s">
        <v>47</v>
      </c>
      <c r="P715" s="242" t="s">
        <v>47</v>
      </c>
      <c r="Q715" s="242"/>
      <c r="R715" s="242" t="s">
        <v>47</v>
      </c>
      <c r="S715" s="209"/>
      <c r="T715" s="476">
        <v>42514</v>
      </c>
      <c r="U715" s="293">
        <f>IF(V715&lt;=0,"",(((V715-'In Productie'!$E$1)/7)+0.6))</f>
        <v>-66.114285714285714</v>
      </c>
      <c r="V715" s="427">
        <v>42502</v>
      </c>
      <c r="W715" s="209" t="s">
        <v>162</v>
      </c>
      <c r="X715" s="209"/>
      <c r="Y715" s="248">
        <v>21</v>
      </c>
      <c r="Z715" s="202"/>
      <c r="AA715" s="202"/>
      <c r="AB715" s="499">
        <v>42472</v>
      </c>
      <c r="AC715" s="209">
        <f>IF(B715="","",(IFERROR(VLOOKUP(B715,Projecten!A$4:W$2415,5,FALSE),"niet bekend")))</f>
        <v>1</v>
      </c>
      <c r="AD715" s="213">
        <f t="shared" si="86"/>
        <v>3075</v>
      </c>
      <c r="AE715" s="266">
        <f>IF(B715="","",(IFERROR(VLOOKUP(B715,Projecten!A$4:W$2415,23,FALSE),"niet bekend")))</f>
        <v>3075</v>
      </c>
      <c r="AF715" s="266">
        <f>IF(B715="","",(IFERROR(VLOOKUP(B715,Projecten!A$4:W$2415,12,FALSE),"niet bekend")))</f>
        <v>3075</v>
      </c>
      <c r="AG715" s="360">
        <f t="shared" si="87"/>
        <v>0</v>
      </c>
    </row>
    <row r="716" spans="2:33" ht="12.75" customHeight="1" x14ac:dyDescent="0.2">
      <c r="B716" s="272">
        <v>2016093</v>
      </c>
      <c r="C716" s="422">
        <v>120645</v>
      </c>
      <c r="D716" s="272" t="s">
        <v>750</v>
      </c>
      <c r="E716" s="273" t="s">
        <v>26</v>
      </c>
      <c r="F716" s="424">
        <v>2</v>
      </c>
      <c r="G716" s="273">
        <v>20</v>
      </c>
      <c r="H716" s="273">
        <v>14</v>
      </c>
      <c r="I716" s="389">
        <v>6</v>
      </c>
      <c r="J716" s="391" t="s">
        <v>47</v>
      </c>
      <c r="K716" s="391" t="s">
        <v>189</v>
      </c>
      <c r="L716" s="391" t="s">
        <v>189</v>
      </c>
      <c r="M716" s="486" t="s">
        <v>189</v>
      </c>
      <c r="N716" s="486" t="s">
        <v>47</v>
      </c>
      <c r="O716" s="486" t="s">
        <v>47</v>
      </c>
      <c r="P716" s="486" t="s">
        <v>47</v>
      </c>
      <c r="Q716" s="486"/>
      <c r="R716" s="486" t="s">
        <v>47</v>
      </c>
      <c r="S716" s="209"/>
      <c r="T716" s="476">
        <v>42516</v>
      </c>
      <c r="U716" s="245">
        <f>IF(V716&lt;=0,"",(((V716-'In Productie'!$E$1)/7)+0.6))</f>
        <v>-65.400000000000006</v>
      </c>
      <c r="V716" s="427">
        <v>42507</v>
      </c>
      <c r="W716" s="209" t="s">
        <v>310</v>
      </c>
      <c r="X716" s="209" t="s">
        <v>115</v>
      </c>
      <c r="Y716" s="295">
        <v>35</v>
      </c>
      <c r="Z716" s="202"/>
      <c r="AA716" s="202"/>
      <c r="AB716" s="499">
        <v>42439</v>
      </c>
      <c r="AC716" s="209">
        <f>IF(B716="","",(IFERROR(VLOOKUP(B716,Projecten!A$4:W$2415,5,FALSE),"niet bekend")))</f>
        <v>8</v>
      </c>
      <c r="AD716" s="213">
        <f t="shared" si="86"/>
        <v>5640</v>
      </c>
      <c r="AE716" s="266">
        <f>IF(B716="","",(IFERROR(VLOOKUP(B716,Projecten!A$4:W$2415,23,FALSE),"niet bekend")))</f>
        <v>22560</v>
      </c>
      <c r="AF716" s="266">
        <f>IF(B716="","",(IFERROR(VLOOKUP(B716,Projecten!A$4:W$2415,12,FALSE),"niet bekend")))</f>
        <v>22560</v>
      </c>
      <c r="AG716" s="360">
        <f t="shared" si="87"/>
        <v>16920</v>
      </c>
    </row>
    <row r="717" spans="2:33" ht="12.75" customHeight="1" x14ac:dyDescent="0.2">
      <c r="B717" s="272"/>
      <c r="C717" s="422"/>
      <c r="D717" s="272"/>
      <c r="E717" s="273"/>
      <c r="F717" s="424"/>
      <c r="G717" s="273"/>
      <c r="H717" s="273"/>
      <c r="I717" s="389"/>
      <c r="J717" s="391"/>
      <c r="K717" s="391"/>
      <c r="L717" s="391"/>
      <c r="M717" s="486"/>
      <c r="N717" s="486"/>
      <c r="O717" s="486"/>
      <c r="P717" s="486"/>
      <c r="Q717" s="486"/>
      <c r="R717" s="486"/>
      <c r="S717" s="209"/>
      <c r="T717" s="476"/>
      <c r="U717" s="245"/>
      <c r="W717" s="209"/>
      <c r="X717" s="209"/>
      <c r="Y717" s="295"/>
      <c r="Z717" s="202"/>
      <c r="AA717" s="202"/>
      <c r="AB717" s="243"/>
      <c r="AC717" s="209" t="str">
        <f>IF(B717="","",(IFERROR(VLOOKUP(B717,Projecten!A$4:W$2415,5,FALSE),"niet bekend")))</f>
        <v/>
      </c>
      <c r="AD717" s="213" t="str">
        <f t="shared" si="86"/>
        <v/>
      </c>
      <c r="AE717" s="266" t="str">
        <f>IF(B717="","",(IFERROR(VLOOKUP(B717,Projecten!A$4:W$2415,23,FALSE),"niet bekend")))</f>
        <v/>
      </c>
      <c r="AF717" s="266" t="str">
        <f>IF(B717="","",(IFERROR(VLOOKUP(B717,Projecten!A$4:W$2415,12,FALSE),"niet bekend")))</f>
        <v/>
      </c>
      <c r="AG717" s="360" t="str">
        <f t="shared" si="87"/>
        <v/>
      </c>
    </row>
    <row r="718" spans="2:33" ht="12.75" customHeight="1" x14ac:dyDescent="0.2">
      <c r="B718" s="496">
        <v>2016147</v>
      </c>
      <c r="C718" s="422">
        <v>120641</v>
      </c>
      <c r="D718" s="744" t="s">
        <v>841</v>
      </c>
      <c r="E718" s="273" t="s">
        <v>317</v>
      </c>
      <c r="F718" s="424">
        <v>1</v>
      </c>
      <c r="G718" s="273">
        <v>9</v>
      </c>
      <c r="H718" s="273">
        <v>7</v>
      </c>
      <c r="I718" s="389">
        <v>3</v>
      </c>
      <c r="J718" s="403" t="s">
        <v>47</v>
      </c>
      <c r="K718" s="403" t="s">
        <v>47</v>
      </c>
      <c r="L718" s="403" t="s">
        <v>189</v>
      </c>
      <c r="M718" s="242" t="s">
        <v>189</v>
      </c>
      <c r="N718" s="242" t="s">
        <v>47</v>
      </c>
      <c r="O718" s="242" t="s">
        <v>47</v>
      </c>
      <c r="P718" s="242" t="s">
        <v>47</v>
      </c>
      <c r="Q718" s="242"/>
      <c r="R718" s="242" t="s">
        <v>47</v>
      </c>
      <c r="S718" s="209"/>
      <c r="T718" s="476"/>
      <c r="U718" s="245">
        <f>IF(V718&lt;=0,"",(((V718-'In Productie'!$E$1)/7)+0.6))</f>
        <v>-65.114285714285714</v>
      </c>
      <c r="V718" s="427">
        <v>42509</v>
      </c>
      <c r="W718" s="209" t="s">
        <v>777</v>
      </c>
      <c r="X718" s="209"/>
      <c r="Y718" s="295">
        <v>20</v>
      </c>
      <c r="Z718" s="202"/>
      <c r="AA718" s="202"/>
      <c r="AB718" s="499">
        <v>42458</v>
      </c>
      <c r="AC718" s="209">
        <f>IF(B718="","",(IFERROR(VLOOKUP(B718,Projecten!A$4:W$2415,5,FALSE),"niet bekend")))</f>
        <v>1</v>
      </c>
      <c r="AD718" s="213">
        <f t="shared" si="86"/>
        <v>2864.1</v>
      </c>
      <c r="AE718" s="266">
        <f>IF(B718="","",(IFERROR(VLOOKUP(B718,Projecten!A$4:W$2415,23,FALSE),"niet bekend")))</f>
        <v>2864.1</v>
      </c>
      <c r="AF718" s="266">
        <f>IF(B718="","",(IFERROR(VLOOKUP(B718,Projecten!A$4:W$2415,12,FALSE),"niet bekend")))</f>
        <v>2864.1</v>
      </c>
      <c r="AG718" s="360">
        <f t="shared" si="87"/>
        <v>0</v>
      </c>
    </row>
    <row r="719" spans="2:33" ht="12.75" customHeight="1" x14ac:dyDescent="0.2">
      <c r="B719" s="496">
        <v>2016148</v>
      </c>
      <c r="C719" s="422">
        <v>120641</v>
      </c>
      <c r="D719" s="744" t="s">
        <v>843</v>
      </c>
      <c r="E719" s="273" t="s">
        <v>317</v>
      </c>
      <c r="F719" s="424">
        <v>1</v>
      </c>
      <c r="G719" s="273">
        <v>8</v>
      </c>
      <c r="H719" s="273">
        <v>6</v>
      </c>
      <c r="I719" s="389">
        <v>3</v>
      </c>
      <c r="J719" s="403" t="s">
        <v>47</v>
      </c>
      <c r="K719" s="403" t="s">
        <v>47</v>
      </c>
      <c r="L719" s="403" t="s">
        <v>189</v>
      </c>
      <c r="M719" s="242" t="s">
        <v>189</v>
      </c>
      <c r="N719" s="242" t="s">
        <v>47</v>
      </c>
      <c r="O719" s="242" t="s">
        <v>47</v>
      </c>
      <c r="P719" s="242" t="s">
        <v>47</v>
      </c>
      <c r="Q719" s="242"/>
      <c r="R719" s="242" t="s">
        <v>47</v>
      </c>
      <c r="S719" s="209"/>
      <c r="T719" s="476"/>
      <c r="U719" s="245">
        <f>IF(V719&lt;=0,"",(((V719-'In Productie'!$E$1)/7)+0.6))</f>
        <v>-65.114285714285714</v>
      </c>
      <c r="V719" s="427">
        <v>42509</v>
      </c>
      <c r="W719" s="209" t="s">
        <v>777</v>
      </c>
      <c r="X719" s="209"/>
      <c r="Y719" s="295">
        <v>18</v>
      </c>
      <c r="Z719" s="202"/>
      <c r="AA719" s="202"/>
      <c r="AB719" s="499">
        <v>42451</v>
      </c>
      <c r="AC719" s="209">
        <f>IF(B719="","",(IFERROR(VLOOKUP(B719,Projecten!A$4:W$2415,5,FALSE),"niet bekend")))</f>
        <v>1</v>
      </c>
      <c r="AD719" s="213">
        <f t="shared" si="86"/>
        <v>2515.63</v>
      </c>
      <c r="AE719" s="266">
        <f>IF(B719="","",(IFERROR(VLOOKUP(B719,Projecten!A$4:W$2415,23,FALSE),"niet bekend")))</f>
        <v>2515.63</v>
      </c>
      <c r="AF719" s="266">
        <f>IF(B719="","",(IFERROR(VLOOKUP(B719,Projecten!A$4:W$2415,12,FALSE),"niet bekend")))</f>
        <v>2515.63</v>
      </c>
      <c r="AG719" s="360">
        <f t="shared" si="87"/>
        <v>0</v>
      </c>
    </row>
    <row r="720" spans="2:33" ht="12.75" customHeight="1" x14ac:dyDescent="0.2">
      <c r="B720" s="496">
        <v>2016149</v>
      </c>
      <c r="C720" s="422">
        <v>120641</v>
      </c>
      <c r="D720" s="744" t="s">
        <v>844</v>
      </c>
      <c r="E720" s="273" t="s">
        <v>317</v>
      </c>
      <c r="F720" s="424">
        <v>1</v>
      </c>
      <c r="G720" s="273">
        <v>12</v>
      </c>
      <c r="H720" s="273">
        <v>10</v>
      </c>
      <c r="I720" s="389">
        <v>2</v>
      </c>
      <c r="J720" s="403" t="s">
        <v>47</v>
      </c>
      <c r="K720" s="403" t="s">
        <v>47</v>
      </c>
      <c r="L720" s="403" t="s">
        <v>189</v>
      </c>
      <c r="M720" s="242" t="s">
        <v>189</v>
      </c>
      <c r="N720" s="242" t="s">
        <v>47</v>
      </c>
      <c r="O720" s="242" t="s">
        <v>47</v>
      </c>
      <c r="P720" s="242" t="s">
        <v>47</v>
      </c>
      <c r="Q720" s="242"/>
      <c r="R720" s="242" t="s">
        <v>47</v>
      </c>
      <c r="S720" s="209"/>
      <c r="T720" s="476"/>
      <c r="U720" s="245">
        <f>IF(V720&lt;=0,"",(((V720-'In Productie'!$E$1)/7)+0.6))</f>
        <v>-65.114285714285714</v>
      </c>
      <c r="V720" s="427">
        <v>42509</v>
      </c>
      <c r="W720" s="209" t="s">
        <v>777</v>
      </c>
      <c r="X720" s="209"/>
      <c r="Y720" s="295">
        <v>23</v>
      </c>
      <c r="Z720" s="202"/>
      <c r="AA720" s="202"/>
      <c r="AB720" s="499">
        <v>42440</v>
      </c>
      <c r="AC720" s="209">
        <f>IF(B720="","",(IFERROR(VLOOKUP(B720,Projecten!A$4:W$2415,5,FALSE),"niet bekend")))</f>
        <v>1</v>
      </c>
      <c r="AD720" s="213">
        <f t="shared" si="86"/>
        <v>3641.93</v>
      </c>
      <c r="AE720" s="266">
        <f>IF(B720="","",(IFERROR(VLOOKUP(B720,Projecten!A$4:W$2415,23,FALSE),"niet bekend")))</f>
        <v>3641.93</v>
      </c>
      <c r="AF720" s="266">
        <f>IF(B720="","",(IFERROR(VLOOKUP(B720,Projecten!A$4:W$2415,12,FALSE),"niet bekend")))</f>
        <v>3641.93</v>
      </c>
      <c r="AG720" s="360">
        <f t="shared" si="87"/>
        <v>0</v>
      </c>
    </row>
    <row r="721" spans="2:33" s="312" customFormat="1" ht="12.75" customHeight="1" x14ac:dyDescent="0.2">
      <c r="B721" s="299"/>
      <c r="C721" s="406"/>
      <c r="D721" s="300"/>
      <c r="E721" s="300"/>
      <c r="F721" s="302"/>
      <c r="G721" s="300"/>
      <c r="H721" s="300"/>
      <c r="I721" s="300"/>
      <c r="J721" s="302"/>
      <c r="K721" s="302"/>
      <c r="L721" s="302"/>
      <c r="M721" s="302"/>
      <c r="N721" s="302"/>
      <c r="O721" s="302"/>
      <c r="P721" s="302"/>
      <c r="Q721" s="302"/>
      <c r="R721" s="302"/>
      <c r="S721" s="407"/>
      <c r="T721" s="407"/>
      <c r="U721" s="306"/>
      <c r="V721" s="305"/>
      <c r="W721" s="307"/>
      <c r="X721" s="307"/>
      <c r="Y721" s="307"/>
      <c r="Z721" s="298"/>
      <c r="AA721" s="308"/>
      <c r="AB721" s="410"/>
      <c r="AD721" s="311"/>
      <c r="AE721" s="311"/>
      <c r="AF721" s="311"/>
      <c r="AG721" s="412"/>
    </row>
    <row r="722" spans="2:33" s="236" customFormat="1" ht="12.75" customHeight="1" x14ac:dyDescent="0.2">
      <c r="B722" s="372"/>
      <c r="C722" s="373"/>
      <c r="D722" s="374">
        <f>SUM(G722:I722)</f>
        <v>305</v>
      </c>
      <c r="E722" s="375"/>
      <c r="F722" s="376">
        <f>SUM(F727:F738)</f>
        <v>8.375313283208019</v>
      </c>
      <c r="G722" s="375">
        <f>SUM(G727:G738)</f>
        <v>228</v>
      </c>
      <c r="H722" s="375">
        <f>SUM(H727:H738)</f>
        <v>53</v>
      </c>
      <c r="I722" s="375">
        <f>SUM(I727:I738)</f>
        <v>24</v>
      </c>
      <c r="J722" s="376"/>
      <c r="K722" s="376"/>
      <c r="L722" s="376"/>
      <c r="M722" s="376"/>
      <c r="N722" s="376"/>
      <c r="O722" s="376"/>
      <c r="P722" s="376"/>
      <c r="Q722" s="376"/>
      <c r="R722" s="376"/>
      <c r="S722" s="377">
        <v>20</v>
      </c>
      <c r="T722" s="377"/>
      <c r="U722" s="639"/>
      <c r="V722" s="378"/>
      <c r="W722" s="380"/>
      <c r="X722" s="530">
        <f>SUM(Y722:Y738)</f>
        <v>385.5</v>
      </c>
      <c r="Y722" s="231"/>
      <c r="Z722" s="463">
        <v>284</v>
      </c>
      <c r="AA722" s="232">
        <f>X722-Z722</f>
        <v>101.5</v>
      </c>
      <c r="AB722" s="221"/>
      <c r="AC722" s="236" t="str">
        <f>IF(B722="","",(IFERROR(VLOOKUP(B722,Projecten!A$4:W$2415,5,FALSE),"niet bekend")))</f>
        <v/>
      </c>
      <c r="AD722" s="235">
        <f>SUM(AD723:AD738)</f>
        <v>32126.662907268172</v>
      </c>
      <c r="AE722" s="235" t="str">
        <f>IF(B722="","",(IFERROR(VLOOKUP(B722,Projecten!A$4:W$2415,23,FALSE),"niet bekend")))</f>
        <v/>
      </c>
      <c r="AF722" s="235" t="str">
        <f>IF(B722="","",(IFERROR(VLOOKUP(B722,Projecten!A$4:W$2415,12,FALSE),"niet bekend")))</f>
        <v/>
      </c>
      <c r="AG722" s="384"/>
    </row>
    <row r="723" spans="2:33" s="327" customFormat="1" ht="12.75" customHeight="1" x14ac:dyDescent="0.2">
      <c r="B723" s="320"/>
      <c r="C723" s="503"/>
      <c r="D723" s="693"/>
      <c r="E723" s="318"/>
      <c r="F723" s="322"/>
      <c r="G723" s="318"/>
      <c r="H723" s="318"/>
      <c r="I723" s="318"/>
      <c r="J723" s="322"/>
      <c r="K723" s="322"/>
      <c r="L723" s="322"/>
      <c r="M723" s="322"/>
      <c r="N723" s="322"/>
      <c r="O723" s="322"/>
      <c r="P723" s="322"/>
      <c r="Q723" s="322"/>
      <c r="R723" s="322"/>
      <c r="S723" s="694" t="s">
        <v>849</v>
      </c>
      <c r="T723" s="505"/>
      <c r="U723" s="668"/>
      <c r="V723" s="507"/>
      <c r="W723" s="508"/>
      <c r="X723" s="508"/>
      <c r="Y723" s="324"/>
      <c r="Z723" s="510"/>
      <c r="AA723" s="511"/>
      <c r="AB723" s="320"/>
      <c r="AC723" s="327" t="str">
        <f>IF(B723="","",(IFERROR(VLOOKUP(B723,Projecten!A$4:W$2415,5,FALSE),"niet bekend")))</f>
        <v/>
      </c>
      <c r="AD723" s="266" t="str">
        <f t="shared" ref="AD723:AD737" si="88">IF(AC723="","",(F723/AC723*AF723))</f>
        <v/>
      </c>
      <c r="AE723" s="266" t="str">
        <f>IF(B723="","",(IFERROR(VLOOKUP(B723,Projecten!A$4:W$2415,23,FALSE),"niet bekend")))</f>
        <v/>
      </c>
      <c r="AF723" s="266" t="str">
        <f>IF(B723="","",(IFERROR(VLOOKUP(B723,Projecten!A$4:W$2415,12,FALSE),"niet bekend")))</f>
        <v/>
      </c>
      <c r="AG723" s="398" t="str">
        <f t="shared" ref="AG723:AG737" si="89">IF(AD723="","",(AF723-AD723))</f>
        <v/>
      </c>
    </row>
    <row r="724" spans="2:33" s="327" customFormat="1" ht="12.75" customHeight="1" x14ac:dyDescent="0.2">
      <c r="B724" s="320"/>
      <c r="C724" s="503"/>
      <c r="D724" s="687" t="s">
        <v>700</v>
      </c>
      <c r="E724" s="318"/>
      <c r="F724" s="322"/>
      <c r="G724" s="318"/>
      <c r="H724" s="318"/>
      <c r="I724" s="318"/>
      <c r="J724" s="322"/>
      <c r="K724" s="322"/>
      <c r="L724" s="322"/>
      <c r="M724" s="322"/>
      <c r="N724" s="322"/>
      <c r="O724" s="322"/>
      <c r="P724" s="322"/>
      <c r="Q724" s="322"/>
      <c r="R724" s="322"/>
      <c r="S724" s="694"/>
      <c r="T724" s="505"/>
      <c r="U724" s="668"/>
      <c r="V724" s="507"/>
      <c r="W724" s="508"/>
      <c r="X724" s="508"/>
      <c r="Y724" s="328">
        <v>82.5</v>
      </c>
      <c r="Z724" s="510"/>
      <c r="AA724" s="511"/>
      <c r="AB724" s="320"/>
      <c r="AC724" s="327" t="str">
        <f>IF(B724="","",(IFERROR(VLOOKUP(B724,Projecten!A$4:W$2415,5,FALSE),"niet bekend")))</f>
        <v/>
      </c>
      <c r="AD724" s="266" t="str">
        <f t="shared" si="88"/>
        <v/>
      </c>
      <c r="AE724" s="266" t="str">
        <f>IF(B724="","",(IFERROR(VLOOKUP(B724,Projecten!A$4:W$2415,23,FALSE),"niet bekend")))</f>
        <v/>
      </c>
      <c r="AF724" s="266" t="str">
        <f>IF(B724="","",(IFERROR(VLOOKUP(B724,Projecten!A$4:W$2415,12,FALSE),"niet bekend")))</f>
        <v/>
      </c>
      <c r="AG724" s="398" t="str">
        <f t="shared" si="89"/>
        <v/>
      </c>
    </row>
    <row r="725" spans="2:33" s="327" customFormat="1" ht="12.75" customHeight="1" x14ac:dyDescent="0.2">
      <c r="B725" s="320"/>
      <c r="C725" s="503"/>
      <c r="D725" s="667" t="s">
        <v>992</v>
      </c>
      <c r="E725" s="318"/>
      <c r="F725" s="322"/>
      <c r="G725" s="318"/>
      <c r="H725" s="318"/>
      <c r="I725" s="318"/>
      <c r="J725" s="322"/>
      <c r="K725" s="322"/>
      <c r="L725" s="322"/>
      <c r="M725" s="322"/>
      <c r="N725" s="322"/>
      <c r="O725" s="322"/>
      <c r="P725" s="322"/>
      <c r="Q725" s="322"/>
      <c r="R725" s="322"/>
      <c r="S725" s="694"/>
      <c r="T725" s="505"/>
      <c r="U725" s="668"/>
      <c r="V725" s="507"/>
      <c r="W725" s="508"/>
      <c r="X725" s="508"/>
      <c r="Y725" s="328">
        <v>5</v>
      </c>
      <c r="Z725" s="510"/>
      <c r="AA725" s="511"/>
      <c r="AB725" s="320"/>
      <c r="AC725" s="327" t="str">
        <f>IF(B725="","",(IFERROR(VLOOKUP(B725,Projecten!A$4:W$2415,5,FALSE),"niet bekend")))</f>
        <v/>
      </c>
      <c r="AD725" s="266" t="str">
        <f t="shared" si="88"/>
        <v/>
      </c>
      <c r="AE725" s="266" t="str">
        <f>IF(B725="","",(IFERROR(VLOOKUP(B725,Projecten!A$4:W$2415,23,FALSE),"niet bekend")))</f>
        <v/>
      </c>
      <c r="AF725" s="266" t="str">
        <f>IF(B725="","",(IFERROR(VLOOKUP(B725,Projecten!A$4:W$2415,12,FALSE),"niet bekend")))</f>
        <v/>
      </c>
      <c r="AG725" s="398" t="str">
        <f t="shared" si="89"/>
        <v/>
      </c>
    </row>
    <row r="726" spans="2:33" s="327" customFormat="1" ht="12.75" customHeight="1" x14ac:dyDescent="0.2">
      <c r="B726" s="320"/>
      <c r="C726" s="503"/>
      <c r="D726" s="749" t="s">
        <v>874</v>
      </c>
      <c r="E726" s="318"/>
      <c r="F726" s="322"/>
      <c r="G726" s="318"/>
      <c r="H726" s="318"/>
      <c r="I726" s="318"/>
      <c r="J726" s="322"/>
      <c r="K726" s="322"/>
      <c r="L726" s="322"/>
      <c r="M726" s="322"/>
      <c r="N726" s="322"/>
      <c r="O726" s="322"/>
      <c r="P726" s="322"/>
      <c r="Q726" s="322"/>
      <c r="R726" s="322"/>
      <c r="S726" s="694"/>
      <c r="T726" s="505"/>
      <c r="U726" s="668"/>
      <c r="V726" s="507"/>
      <c r="W726" s="508"/>
      <c r="X726" s="508"/>
      <c r="Y726" s="328">
        <v>5</v>
      </c>
      <c r="Z726" s="510"/>
      <c r="AA726" s="511"/>
      <c r="AB726" s="320"/>
      <c r="AC726" s="327" t="str">
        <f>IF(B726="","",(IFERROR(VLOOKUP(B726,Projecten!A$4:W$2415,5,FALSE),"niet bekend")))</f>
        <v/>
      </c>
      <c r="AD726" s="266" t="str">
        <f t="shared" si="88"/>
        <v/>
      </c>
      <c r="AE726" s="266" t="str">
        <f>IF(B726="","",(IFERROR(VLOOKUP(B726,Projecten!A$4:W$2415,23,FALSE),"niet bekend")))</f>
        <v/>
      </c>
      <c r="AF726" s="266" t="str">
        <f>IF(B726="","",(IFERROR(VLOOKUP(B726,Projecten!A$4:W$2415,12,FALSE),"niet bekend")))</f>
        <v/>
      </c>
      <c r="AG726" s="398" t="str">
        <f t="shared" si="89"/>
        <v/>
      </c>
    </row>
    <row r="727" spans="2:33" ht="12.75" customHeight="1" x14ac:dyDescent="0.2">
      <c r="B727" s="272"/>
      <c r="C727" s="422"/>
      <c r="D727" s="429" t="s">
        <v>632</v>
      </c>
      <c r="E727" s="273"/>
      <c r="F727" s="424"/>
      <c r="G727" s="273"/>
      <c r="H727" s="273"/>
      <c r="I727" s="273"/>
      <c r="J727" s="403"/>
      <c r="K727" s="242"/>
      <c r="L727" s="242"/>
      <c r="M727" s="242"/>
      <c r="N727" s="242"/>
      <c r="O727" s="242"/>
      <c r="P727" s="242"/>
      <c r="Q727" s="242"/>
      <c r="R727" s="242"/>
      <c r="S727" s="209"/>
      <c r="T727" s="476"/>
      <c r="U727" s="245"/>
      <c r="W727" s="209"/>
      <c r="X727" s="209"/>
      <c r="Y727" s="482">
        <v>29.75</v>
      </c>
      <c r="Z727" s="202"/>
      <c r="AA727" s="202"/>
      <c r="AB727" s="243"/>
      <c r="AC727" s="209" t="str">
        <f>IF(B727="","",(IFERROR(VLOOKUP(B727,Projecten!A$4:W$2415,5,FALSE),"niet bekend")))</f>
        <v/>
      </c>
      <c r="AD727" s="213" t="str">
        <f t="shared" si="88"/>
        <v/>
      </c>
      <c r="AE727" s="266" t="str">
        <f>IF(B727="","",(IFERROR(VLOOKUP(B727,Projecten!A$4:W$2415,23,FALSE),"niet bekend")))</f>
        <v/>
      </c>
      <c r="AF727" s="266" t="str">
        <f>IF(B727="","",(IFERROR(VLOOKUP(B727,Projecten!A$4:W$2415,12,FALSE),"niet bekend")))</f>
        <v/>
      </c>
      <c r="AG727" s="360" t="str">
        <f t="shared" si="89"/>
        <v/>
      </c>
    </row>
    <row r="728" spans="2:33" ht="12.75" customHeight="1" x14ac:dyDescent="0.2">
      <c r="B728" s="272"/>
      <c r="C728" s="422"/>
      <c r="D728" s="429" t="s">
        <v>1002</v>
      </c>
      <c r="E728" s="273"/>
      <c r="F728" s="424"/>
      <c r="G728" s="273"/>
      <c r="H728" s="273"/>
      <c r="I728" s="273"/>
      <c r="J728" s="403"/>
      <c r="K728" s="242"/>
      <c r="L728" s="242"/>
      <c r="M728" s="242"/>
      <c r="N728" s="242"/>
      <c r="O728" s="242"/>
      <c r="P728" s="242"/>
      <c r="Q728" s="242"/>
      <c r="R728" s="242"/>
      <c r="S728" s="209"/>
      <c r="T728" s="476"/>
      <c r="U728" s="245"/>
      <c r="W728" s="209"/>
      <c r="X728" s="209"/>
      <c r="Y728" s="482">
        <v>0.5</v>
      </c>
      <c r="Z728" s="202"/>
      <c r="AA728" s="202"/>
      <c r="AB728" s="243"/>
      <c r="AC728" s="209" t="str">
        <f>IF(B728="","",(IFERROR(VLOOKUP(B728,Projecten!A$4:W$2415,5,FALSE),"niet bekend")))</f>
        <v/>
      </c>
      <c r="AD728" s="213" t="str">
        <f t="shared" si="88"/>
        <v/>
      </c>
      <c r="AE728" s="266" t="str">
        <f>IF(B728="","",(IFERROR(VLOOKUP(B728,Projecten!A$4:W$2415,23,FALSE),"niet bekend")))</f>
        <v/>
      </c>
      <c r="AF728" s="266" t="str">
        <f>IF(B728="","",(IFERROR(VLOOKUP(B728,Projecten!A$4:W$2415,12,FALSE),"niet bekend")))</f>
        <v/>
      </c>
      <c r="AG728" s="360" t="str">
        <f t="shared" si="89"/>
        <v/>
      </c>
    </row>
    <row r="729" spans="2:33" ht="12.75" customHeight="1" x14ac:dyDescent="0.2">
      <c r="B729" s="272"/>
      <c r="C729" s="422"/>
      <c r="D729" s="429" t="s">
        <v>1006</v>
      </c>
      <c r="E729" s="273"/>
      <c r="F729" s="424"/>
      <c r="G729" s="273"/>
      <c r="H729" s="273"/>
      <c r="I729" s="273"/>
      <c r="J729" s="403"/>
      <c r="K729" s="242"/>
      <c r="L729" s="242"/>
      <c r="M729" s="242"/>
      <c r="N729" s="242"/>
      <c r="O729" s="242"/>
      <c r="P729" s="242"/>
      <c r="Q729" s="242"/>
      <c r="R729" s="242"/>
      <c r="S729" s="209"/>
      <c r="T729" s="476"/>
      <c r="U729" s="245"/>
      <c r="W729" s="209"/>
      <c r="X729" s="209"/>
      <c r="Y729" s="482">
        <v>25.75</v>
      </c>
      <c r="Z729" s="202"/>
      <c r="AA729" s="202"/>
      <c r="AB729" s="243"/>
      <c r="AC729" s="209" t="str">
        <f>IF(B729="","",(IFERROR(VLOOKUP(B729,Projecten!A$4:W$2415,5,FALSE),"niet bekend")))</f>
        <v/>
      </c>
      <c r="AD729" s="213" t="str">
        <f t="shared" si="88"/>
        <v/>
      </c>
      <c r="AE729" s="266" t="str">
        <f>IF(B729="","",(IFERROR(VLOOKUP(B729,Projecten!A$4:W$2415,23,FALSE),"niet bekend")))</f>
        <v/>
      </c>
      <c r="AF729" s="266" t="str">
        <f>IF(B729="","",(IFERROR(VLOOKUP(B729,Projecten!A$4:W$2415,12,FALSE),"niet bekend")))</f>
        <v/>
      </c>
      <c r="AG729" s="360" t="str">
        <f t="shared" si="89"/>
        <v/>
      </c>
    </row>
    <row r="730" spans="2:33" ht="12.75" customHeight="1" x14ac:dyDescent="0.2">
      <c r="B730" s="272">
        <v>2016093</v>
      </c>
      <c r="C730" s="422">
        <v>120645</v>
      </c>
      <c r="D730" s="272" t="s">
        <v>750</v>
      </c>
      <c r="E730" s="273" t="s">
        <v>26</v>
      </c>
      <c r="F730" s="424">
        <v>2</v>
      </c>
      <c r="G730" s="273">
        <v>20</v>
      </c>
      <c r="H730" s="273">
        <v>14</v>
      </c>
      <c r="I730" s="389">
        <v>6</v>
      </c>
      <c r="J730" s="391" t="s">
        <v>47</v>
      </c>
      <c r="K730" s="391" t="s">
        <v>189</v>
      </c>
      <c r="L730" s="391" t="s">
        <v>189</v>
      </c>
      <c r="M730" s="486" t="s">
        <v>189</v>
      </c>
      <c r="N730" s="486" t="s">
        <v>47</v>
      </c>
      <c r="O730" s="486" t="s">
        <v>47</v>
      </c>
      <c r="P730" s="486" t="s">
        <v>47</v>
      </c>
      <c r="Q730" s="486"/>
      <c r="R730" s="486" t="s">
        <v>47</v>
      </c>
      <c r="S730" s="209"/>
      <c r="T730" s="476">
        <v>42516</v>
      </c>
      <c r="U730" s="245">
        <f>IF(V730&lt;=0,"",(((V730-'In Productie'!$E$1)/7)+0.6))</f>
        <v>-65.400000000000006</v>
      </c>
      <c r="V730" s="427">
        <v>42507</v>
      </c>
      <c r="W730" s="209" t="s">
        <v>310</v>
      </c>
      <c r="X730" s="209" t="s">
        <v>115</v>
      </c>
      <c r="Y730" s="295">
        <v>35</v>
      </c>
      <c r="Z730" s="202"/>
      <c r="AA730" s="202"/>
      <c r="AB730" s="499">
        <v>42439</v>
      </c>
      <c r="AC730" s="209">
        <f>IF(B730="","",(IFERROR(VLOOKUP(B730,Projecten!A$4:W$2415,5,FALSE),"niet bekend")))</f>
        <v>8</v>
      </c>
      <c r="AD730" s="213">
        <f t="shared" si="88"/>
        <v>5640</v>
      </c>
      <c r="AE730" s="266">
        <f>IF(B730="","",(IFERROR(VLOOKUP(B730,Projecten!A$4:W$2415,23,FALSE),"niet bekend")))</f>
        <v>22560</v>
      </c>
      <c r="AF730" s="266">
        <f>IF(B730="","",(IFERROR(VLOOKUP(B730,Projecten!A$4:W$2415,12,FALSE),"niet bekend")))</f>
        <v>22560</v>
      </c>
      <c r="AG730" s="360">
        <f t="shared" si="89"/>
        <v>16920</v>
      </c>
    </row>
    <row r="731" spans="2:33" ht="12.75" customHeight="1" x14ac:dyDescent="0.2">
      <c r="B731" s="272">
        <v>2016093</v>
      </c>
      <c r="C731" s="422">
        <v>120646</v>
      </c>
      <c r="D731" s="272" t="s">
        <v>750</v>
      </c>
      <c r="E731" s="273" t="s">
        <v>26</v>
      </c>
      <c r="F731" s="424">
        <v>4</v>
      </c>
      <c r="G731" s="273">
        <v>40</v>
      </c>
      <c r="H731" s="273">
        <v>28</v>
      </c>
      <c r="I731" s="273">
        <v>12</v>
      </c>
      <c r="J731" s="391" t="s">
        <v>47</v>
      </c>
      <c r="K731" s="486" t="s">
        <v>189</v>
      </c>
      <c r="L731" s="486" t="s">
        <v>189</v>
      </c>
      <c r="M731" s="486" t="s">
        <v>189</v>
      </c>
      <c r="N731" s="486" t="s">
        <v>47</v>
      </c>
      <c r="O731" s="486" t="s">
        <v>47</v>
      </c>
      <c r="P731" s="486" t="s">
        <v>47</v>
      </c>
      <c r="Q731" s="486"/>
      <c r="R731" s="486" t="s">
        <v>47</v>
      </c>
      <c r="S731" s="209"/>
      <c r="T731" s="476">
        <v>42516</v>
      </c>
      <c r="U731" s="245">
        <f>IF(V731&lt;=0,"",(((V731-'In Productie'!$E$1)/7)+0.6))</f>
        <v>-65.400000000000006</v>
      </c>
      <c r="V731" s="427">
        <v>42507</v>
      </c>
      <c r="W731" s="209" t="s">
        <v>310</v>
      </c>
      <c r="X731" s="209" t="s">
        <v>115</v>
      </c>
      <c r="Y731" s="295">
        <v>70</v>
      </c>
      <c r="Z731" s="202"/>
      <c r="AA731" s="202"/>
      <c r="AB731" s="499">
        <v>42439</v>
      </c>
      <c r="AC731" s="209">
        <f>IF(B731="","",(IFERROR(VLOOKUP(B731,Projecten!A$4:W$2415,5,FALSE),"niet bekend")))</f>
        <v>8</v>
      </c>
      <c r="AD731" s="213">
        <f t="shared" si="88"/>
        <v>11280</v>
      </c>
      <c r="AE731" s="266">
        <f>IF(B731="","",(IFERROR(VLOOKUP(B731,Projecten!A$4:W$2415,23,FALSE),"niet bekend")))</f>
        <v>22560</v>
      </c>
      <c r="AF731" s="266">
        <f>IF(B731="","",(IFERROR(VLOOKUP(B731,Projecten!A$4:W$2415,12,FALSE),"niet bekend")))</f>
        <v>22560</v>
      </c>
      <c r="AG731" s="360">
        <f t="shared" si="89"/>
        <v>11280</v>
      </c>
    </row>
    <row r="732" spans="2:33" ht="12.75" customHeight="1" x14ac:dyDescent="0.2">
      <c r="B732" s="272"/>
      <c r="C732" s="560"/>
      <c r="D732" s="272"/>
      <c r="E732" s="273"/>
      <c r="F732" s="424"/>
      <c r="G732" s="562"/>
      <c r="H732" s="273"/>
      <c r="I732" s="273"/>
      <c r="J732" s="391"/>
      <c r="K732" s="486"/>
      <c r="L732" s="486"/>
      <c r="M732" s="486"/>
      <c r="N732" s="486"/>
      <c r="O732" s="486"/>
      <c r="P732" s="486"/>
      <c r="Q732" s="486"/>
      <c r="R732" s="486"/>
      <c r="S732" s="209"/>
      <c r="T732" s="476"/>
      <c r="U732" s="245"/>
      <c r="W732" s="209"/>
      <c r="X732" s="209"/>
      <c r="Y732" s="295"/>
      <c r="Z732" s="202"/>
      <c r="AA732" s="202"/>
      <c r="AB732" s="243"/>
      <c r="AC732" s="209" t="str">
        <f>IF(B732="","",(IFERROR(VLOOKUP(B732,Projecten!A$4:W$2415,5,FALSE),"niet bekend")))</f>
        <v/>
      </c>
      <c r="AD732" s="213" t="str">
        <f t="shared" si="88"/>
        <v/>
      </c>
      <c r="AE732" s="266" t="str">
        <f>IF(B732="","",(IFERROR(VLOOKUP(B732,Projecten!A$4:W$2415,23,FALSE),"niet bekend")))</f>
        <v/>
      </c>
      <c r="AF732" s="266" t="str">
        <f>IF(B732="","",(IFERROR(VLOOKUP(B732,Projecten!A$4:W$2415,12,FALSE),"niet bekend")))</f>
        <v/>
      </c>
      <c r="AG732" s="360" t="str">
        <f t="shared" si="89"/>
        <v/>
      </c>
    </row>
    <row r="733" spans="2:33" ht="12.75" customHeight="1" x14ac:dyDescent="0.2">
      <c r="B733" s="237">
        <v>2016095</v>
      </c>
      <c r="C733" s="513">
        <v>120601</v>
      </c>
      <c r="D733" s="689" t="s">
        <v>756</v>
      </c>
      <c r="E733" s="514" t="s">
        <v>26</v>
      </c>
      <c r="F733" s="515">
        <v>0.25</v>
      </c>
      <c r="G733" s="662">
        <v>99</v>
      </c>
      <c r="H733" s="514">
        <v>0</v>
      </c>
      <c r="I733" s="514">
        <v>0</v>
      </c>
      <c r="J733" s="403" t="s">
        <v>47</v>
      </c>
      <c r="K733" s="242" t="s">
        <v>189</v>
      </c>
      <c r="L733" s="242" t="s">
        <v>189</v>
      </c>
      <c r="M733" s="242" t="s">
        <v>189</v>
      </c>
      <c r="N733" s="242" t="s">
        <v>47</v>
      </c>
      <c r="O733" s="242" t="s">
        <v>47</v>
      </c>
      <c r="P733" s="242" t="s">
        <v>47</v>
      </c>
      <c r="Q733" s="242"/>
      <c r="R733" s="242" t="s">
        <v>47</v>
      </c>
      <c r="S733" s="209"/>
      <c r="T733" s="476">
        <v>42508</v>
      </c>
      <c r="U733" s="245">
        <f>IF(V733&lt;=0,"",(((V733-'In Productie'!$E$1)/7)+0.6))</f>
        <v>-64.542857142857144</v>
      </c>
      <c r="V733" s="427">
        <v>42513</v>
      </c>
      <c r="W733" s="209" t="s">
        <v>310</v>
      </c>
      <c r="X733" s="209"/>
      <c r="Y733" s="248">
        <v>65</v>
      </c>
      <c r="Z733" s="202"/>
      <c r="AA733" s="202"/>
      <c r="AB733" s="243"/>
      <c r="AC733" s="209">
        <f>IF(B733="","",(IFERROR(VLOOKUP(B733,Projecten!A$4:W$2415,5,FALSE),"niet bekend")))</f>
        <v>1</v>
      </c>
      <c r="AD733" s="213">
        <f t="shared" si="88"/>
        <v>6913</v>
      </c>
      <c r="AE733" s="266">
        <f>IF(B733="","",(IFERROR(VLOOKUP(B733,Projecten!A$4:W$2415,23,FALSE),"niet bekend")))</f>
        <v>27652</v>
      </c>
      <c r="AF733" s="266">
        <f>IF(B733="","",(IFERROR(VLOOKUP(B733,Projecten!A$4:W$2415,12,FALSE),"niet bekend")))</f>
        <v>27652</v>
      </c>
      <c r="AG733" s="360">
        <f t="shared" si="89"/>
        <v>20739</v>
      </c>
    </row>
    <row r="734" spans="2:33" ht="12.75" customHeight="1" x14ac:dyDescent="0.2">
      <c r="B734" s="237">
        <v>2016095</v>
      </c>
      <c r="C734" s="513">
        <v>120601</v>
      </c>
      <c r="D734" s="689" t="s">
        <v>756</v>
      </c>
      <c r="E734" s="514" t="s">
        <v>26</v>
      </c>
      <c r="F734" s="515">
        <f>G734/399</f>
        <v>0.12531328320802004</v>
      </c>
      <c r="G734" s="662">
        <v>50</v>
      </c>
      <c r="H734" s="514">
        <v>0</v>
      </c>
      <c r="I734" s="514">
        <v>0</v>
      </c>
      <c r="J734" s="403" t="s">
        <v>47</v>
      </c>
      <c r="K734" s="242" t="s">
        <v>189</v>
      </c>
      <c r="L734" s="242" t="s">
        <v>189</v>
      </c>
      <c r="M734" s="242" t="s">
        <v>189</v>
      </c>
      <c r="N734" s="242" t="s">
        <v>47</v>
      </c>
      <c r="O734" s="242" t="s">
        <v>47</v>
      </c>
      <c r="P734" s="242" t="s">
        <v>47</v>
      </c>
      <c r="Q734" s="242"/>
      <c r="R734" s="242" t="s">
        <v>47</v>
      </c>
      <c r="S734" s="209"/>
      <c r="T734" s="476">
        <v>42508</v>
      </c>
      <c r="U734" s="245">
        <f>IF(V734&lt;=0,"",(((V734-'In Productie'!$E$1)/7)+0.6))</f>
        <v>-64.542857142857144</v>
      </c>
      <c r="V734" s="427">
        <v>42513</v>
      </c>
      <c r="W734" s="209" t="s">
        <v>310</v>
      </c>
      <c r="X734" s="209"/>
      <c r="Y734" s="248">
        <v>33</v>
      </c>
      <c r="Z734" s="202"/>
      <c r="AA734" s="202"/>
      <c r="AB734" s="243"/>
      <c r="AC734" s="209">
        <f>IF(B734="","",(IFERROR(VLOOKUP(B734,Projecten!A$4:W$2415,5,FALSE),"niet bekend")))</f>
        <v>1</v>
      </c>
      <c r="AD734" s="213">
        <f t="shared" si="88"/>
        <v>3465.1629072681703</v>
      </c>
      <c r="AE734" s="266">
        <f>IF(B734="","",(IFERROR(VLOOKUP(B734,Projecten!A$4:W$2415,23,FALSE),"niet bekend")))</f>
        <v>27652</v>
      </c>
      <c r="AF734" s="266">
        <f>IF(B734="","",(IFERROR(VLOOKUP(B734,Projecten!A$4:W$2415,12,FALSE),"niet bekend")))</f>
        <v>27652</v>
      </c>
      <c r="AG734" s="360">
        <f t="shared" si="89"/>
        <v>24186.837092731828</v>
      </c>
    </row>
    <row r="735" spans="2:33" ht="12.75" customHeight="1" x14ac:dyDescent="0.2">
      <c r="B735" s="237"/>
      <c r="C735" s="513"/>
      <c r="D735" s="689"/>
      <c r="E735" s="514"/>
      <c r="F735" s="515"/>
      <c r="G735" s="662"/>
      <c r="H735" s="514"/>
      <c r="I735" s="514"/>
      <c r="J735" s="403"/>
      <c r="K735" s="242"/>
      <c r="L735" s="242"/>
      <c r="M735" s="242"/>
      <c r="N735" s="242"/>
      <c r="O735" s="242"/>
      <c r="P735" s="242"/>
      <c r="Q735" s="242"/>
      <c r="R735" s="242"/>
      <c r="S735" s="209"/>
      <c r="T735" s="476"/>
      <c r="U735" s="245"/>
      <c r="W735" s="209"/>
      <c r="X735" s="209"/>
      <c r="Y735" s="248"/>
      <c r="Z735" s="202"/>
      <c r="AA735" s="202"/>
      <c r="AB735" s="243"/>
      <c r="AC735" s="209" t="str">
        <f>IF(B735="","",(IFERROR(VLOOKUP(B735,Projecten!A$4:W$2415,5,FALSE),"niet bekend")))</f>
        <v/>
      </c>
      <c r="AD735" s="213" t="str">
        <f t="shared" si="88"/>
        <v/>
      </c>
      <c r="AE735" s="266" t="str">
        <f>IF(B735="","",(IFERROR(VLOOKUP(B735,Projecten!A$4:W$2415,23,FALSE),"niet bekend")))</f>
        <v/>
      </c>
      <c r="AF735" s="266" t="str">
        <f>IF(B735="","",(IFERROR(VLOOKUP(B735,Projecten!A$4:W$2415,12,FALSE),"niet bekend")))</f>
        <v/>
      </c>
      <c r="AG735" s="360" t="str">
        <f t="shared" si="89"/>
        <v/>
      </c>
    </row>
    <row r="736" spans="2:33" s="327" customFormat="1" ht="12.75" customHeight="1" x14ac:dyDescent="0.2">
      <c r="B736" s="665">
        <v>2016136</v>
      </c>
      <c r="C736" s="746" t="s">
        <v>999</v>
      </c>
      <c r="D736" s="471">
        <v>591716</v>
      </c>
      <c r="E736" s="750" t="s">
        <v>26</v>
      </c>
      <c r="F736" s="751">
        <v>1</v>
      </c>
      <c r="G736" s="449">
        <v>8</v>
      </c>
      <c r="H736" s="449">
        <v>5</v>
      </c>
      <c r="I736" s="449">
        <v>3</v>
      </c>
      <c r="J736" s="322" t="s">
        <v>47</v>
      </c>
      <c r="K736" s="322" t="s">
        <v>189</v>
      </c>
      <c r="L736" s="322" t="s">
        <v>189</v>
      </c>
      <c r="M736" s="322" t="s">
        <v>189</v>
      </c>
      <c r="N736" s="322" t="s">
        <v>47</v>
      </c>
      <c r="O736" s="322" t="s">
        <v>47</v>
      </c>
      <c r="P736" s="322" t="s">
        <v>47</v>
      </c>
      <c r="Q736" s="322"/>
      <c r="R736" s="322" t="s">
        <v>47</v>
      </c>
      <c r="T736" s="395">
        <v>42513</v>
      </c>
      <c r="U736" s="264">
        <v>14</v>
      </c>
      <c r="V736" s="396">
        <v>42509</v>
      </c>
      <c r="W736" s="327" t="s">
        <v>162</v>
      </c>
      <c r="Y736" s="324">
        <v>15</v>
      </c>
      <c r="Z736" s="466"/>
      <c r="AA736" s="468"/>
      <c r="AB736" s="707">
        <v>42468</v>
      </c>
      <c r="AC736" s="327">
        <f>IF(B736="","",(IFERROR(VLOOKUP(B736,Projecten!A$4:W$2415,5,FALSE),"niet bekend")))</f>
        <v>1</v>
      </c>
      <c r="AD736" s="266">
        <f t="shared" si="88"/>
        <v>2023</v>
      </c>
      <c r="AE736" s="266">
        <f>IF(B736="","",(IFERROR(VLOOKUP(B736,Projecten!A$4:W$2415,23,FALSE),"niet bekend")))</f>
        <v>2023</v>
      </c>
      <c r="AF736" s="266">
        <f>IF(B736="","",(IFERROR(VLOOKUP(B736,Projecten!A$4:W$2415,12,FALSE),"niet bekend")))</f>
        <v>2023</v>
      </c>
      <c r="AG736" s="398">
        <f t="shared" si="89"/>
        <v>0</v>
      </c>
    </row>
    <row r="737" spans="2:33" ht="12.75" customHeight="1" x14ac:dyDescent="0.2">
      <c r="B737" s="709">
        <v>2016143</v>
      </c>
      <c r="C737" s="669">
        <v>120644</v>
      </c>
      <c r="D737" s="271">
        <v>574016</v>
      </c>
      <c r="E737" s="728" t="s">
        <v>26</v>
      </c>
      <c r="F737" s="717">
        <v>1</v>
      </c>
      <c r="G737" s="718">
        <v>11</v>
      </c>
      <c r="H737" s="718">
        <v>6</v>
      </c>
      <c r="I737" s="718">
        <v>3</v>
      </c>
      <c r="J737" s="403" t="s">
        <v>47</v>
      </c>
      <c r="K737" s="242" t="s">
        <v>189</v>
      </c>
      <c r="L737" s="242" t="s">
        <v>189</v>
      </c>
      <c r="M737" s="242" t="s">
        <v>189</v>
      </c>
      <c r="N737" s="242" t="s">
        <v>47</v>
      </c>
      <c r="O737" s="242" t="s">
        <v>47</v>
      </c>
      <c r="P737" s="242" t="s">
        <v>47</v>
      </c>
      <c r="Q737" s="242"/>
      <c r="R737" s="242" t="s">
        <v>47</v>
      </c>
      <c r="S737" s="209"/>
      <c r="T737" s="476">
        <v>42515</v>
      </c>
      <c r="U737" s="293">
        <f>IF(V737&lt;=0,"",(((V737-'In Productie'!$E$1)/7)+0.6))</f>
        <v>-66.114285714285714</v>
      </c>
      <c r="V737" s="427">
        <v>42502</v>
      </c>
      <c r="W737" s="209" t="s">
        <v>162</v>
      </c>
      <c r="X737" s="209" t="s">
        <v>869</v>
      </c>
      <c r="Y737" s="248">
        <v>19</v>
      </c>
      <c r="Z737" s="202"/>
      <c r="AA737" s="202"/>
      <c r="AB737" s="499">
        <v>42472</v>
      </c>
      <c r="AC737" s="209">
        <f>IF(B737="","",(IFERROR(VLOOKUP(B737,Projecten!A$4:W$2415,5,FALSE),"niet bekend")))</f>
        <v>1</v>
      </c>
      <c r="AD737" s="213">
        <f t="shared" si="88"/>
        <v>2805.5</v>
      </c>
      <c r="AE737" s="266">
        <f>IF(B737="","",(IFERROR(VLOOKUP(B737,Projecten!A$4:W$2415,23,FALSE),"niet bekend")))</f>
        <v>2805.5</v>
      </c>
      <c r="AF737" s="266">
        <f>IF(B737="","",(IFERROR(VLOOKUP(B737,Projecten!A$4:W$2415,12,FALSE),"niet bekend")))</f>
        <v>2805.5</v>
      </c>
      <c r="AG737" s="360">
        <f t="shared" si="89"/>
        <v>0</v>
      </c>
    </row>
    <row r="738" spans="2:33" s="312" customFormat="1" ht="12.75" customHeight="1" x14ac:dyDescent="0.2">
      <c r="B738" s="299"/>
      <c r="C738" s="406"/>
      <c r="D738" s="300"/>
      <c r="E738" s="300"/>
      <c r="F738" s="302"/>
      <c r="G738" s="300"/>
      <c r="H738" s="300"/>
      <c r="I738" s="300"/>
      <c r="J738" s="302"/>
      <c r="K738" s="302"/>
      <c r="L738" s="302"/>
      <c r="M738" s="302"/>
      <c r="N738" s="302"/>
      <c r="O738" s="302"/>
      <c r="P738" s="302"/>
      <c r="Q738" s="302"/>
      <c r="R738" s="302"/>
      <c r="S738" s="407"/>
      <c r="T738" s="407"/>
      <c r="U738" s="306"/>
      <c r="V738" s="305"/>
      <c r="W738" s="307"/>
      <c r="X738" s="307"/>
      <c r="Y738" s="307"/>
      <c r="Z738" s="298"/>
      <c r="AA738" s="308"/>
      <c r="AB738" s="410"/>
      <c r="AD738" s="311"/>
      <c r="AE738" s="311"/>
      <c r="AF738" s="311"/>
      <c r="AG738" s="412"/>
    </row>
    <row r="739" spans="2:33" s="236" customFormat="1" x14ac:dyDescent="0.2">
      <c r="B739" s="372"/>
      <c r="C739" s="373"/>
      <c r="D739" s="374">
        <f>SUM(G739:I739)</f>
        <v>250</v>
      </c>
      <c r="E739" s="375"/>
      <c r="F739" s="376">
        <f>SUM(F743:F760)</f>
        <v>11.125313283208019</v>
      </c>
      <c r="G739" s="375">
        <f>SUM(G743:G760)</f>
        <v>153</v>
      </c>
      <c r="H739" s="375">
        <f>SUM(H743:H760)</f>
        <v>68</v>
      </c>
      <c r="I739" s="375">
        <f>SUM(I743:I760)</f>
        <v>29</v>
      </c>
      <c r="J739" s="376"/>
      <c r="K739" s="376"/>
      <c r="L739" s="376"/>
      <c r="M739" s="376"/>
      <c r="N739" s="376"/>
      <c r="O739" s="376"/>
      <c r="P739" s="376"/>
      <c r="Q739" s="376"/>
      <c r="R739" s="376"/>
      <c r="S739" s="445">
        <v>21</v>
      </c>
      <c r="T739" s="445"/>
      <c r="U739" s="639"/>
      <c r="V739" s="447"/>
      <c r="W739" s="646"/>
      <c r="X739" s="752">
        <f>SUM(Y739:Y760)</f>
        <v>330.8</v>
      </c>
      <c r="Y739" s="231"/>
      <c r="Z739" s="231">
        <v>284</v>
      </c>
      <c r="AA739" s="383">
        <f>X739-Z739</f>
        <v>46.800000000000011</v>
      </c>
      <c r="AB739" s="647"/>
      <c r="AC739" s="236" t="str">
        <f>IF(B739="","",(IFERROR(VLOOKUP(B739,Projecten!A$4:W$2415,5,FALSE),"niet bekend")))</f>
        <v/>
      </c>
      <c r="AD739" s="235">
        <f>SUM(AD740:AD760)</f>
        <v>40456.31290726817</v>
      </c>
      <c r="AE739" s="235" t="str">
        <f>IF(B739="","",(IFERROR(VLOOKUP(B739,Projecten!A$4:W$2415,23,FALSE),"niet bekend")))</f>
        <v/>
      </c>
      <c r="AF739" s="235" t="str">
        <f>IF(B739="","",(IFERROR(VLOOKUP(B739,Projecten!A$4:W$2415,12,FALSE),"niet bekend")))</f>
        <v/>
      </c>
      <c r="AG739" s="384"/>
    </row>
    <row r="740" spans="2:33" x14ac:dyDescent="0.2">
      <c r="B740" s="243"/>
      <c r="D740" s="753"/>
      <c r="N740" s="322"/>
      <c r="O740" s="322"/>
      <c r="P740" s="322"/>
      <c r="Q740" s="322"/>
      <c r="R740" s="322"/>
      <c r="S740" s="293" t="s">
        <v>849</v>
      </c>
      <c r="T740" s="649"/>
      <c r="U740" s="650"/>
      <c r="V740" s="651"/>
      <c r="W740" s="652"/>
      <c r="X740" s="652"/>
      <c r="Y740" s="248"/>
      <c r="Z740" s="248"/>
      <c r="AA740" s="653"/>
      <c r="AB740" s="261"/>
      <c r="AC740" s="209" t="str">
        <f>IF(B740="","",(IFERROR(VLOOKUP(B740,Projecten!A$4:W$2415,5,FALSE),"niet bekend")))</f>
        <v/>
      </c>
      <c r="AD740" s="213" t="str">
        <f t="shared" ref="AD740:AD755" si="90">IF(AC740="","",(F740/AC740*AF740))</f>
        <v/>
      </c>
      <c r="AE740" s="266" t="str">
        <f>IF(B740="","",(IFERROR(VLOOKUP(B740,Projecten!A$4:W$2415,23,FALSE),"niet bekend")))</f>
        <v/>
      </c>
      <c r="AF740" s="266" t="str">
        <f>IF(B740="","",(IFERROR(VLOOKUP(B740,Projecten!A$4:W$2415,12,FALSE),"niet bekend")))</f>
        <v/>
      </c>
      <c r="AG740" s="360" t="str">
        <f t="shared" ref="AG740:AG759" si="91">IF(AD740="","",(AF740-AD740))</f>
        <v/>
      </c>
    </row>
    <row r="741" spans="2:33" s="767" customFormat="1" x14ac:dyDescent="0.2">
      <c r="B741" s="754"/>
      <c r="C741" s="755"/>
      <c r="D741" s="754" t="s">
        <v>920</v>
      </c>
      <c r="E741" s="756"/>
      <c r="F741" s="757"/>
      <c r="G741" s="756"/>
      <c r="H741" s="756"/>
      <c r="I741" s="756"/>
      <c r="J741" s="758"/>
      <c r="K741" s="758"/>
      <c r="L741" s="758"/>
      <c r="M741" s="758"/>
      <c r="N741" s="759"/>
      <c r="O741" s="759"/>
      <c r="P741" s="759"/>
      <c r="Q741" s="759"/>
      <c r="R741" s="759"/>
      <c r="S741" s="760"/>
      <c r="T741" s="761"/>
      <c r="U741" s="762"/>
      <c r="V741" s="763"/>
      <c r="W741" s="756"/>
      <c r="X741" s="756"/>
      <c r="Y741" s="764">
        <v>6.25</v>
      </c>
      <c r="Z741" s="760"/>
      <c r="AA741" s="765"/>
      <c r="AB741" s="766"/>
      <c r="AC741" s="297" t="str">
        <f>IF(B741="","",(IFERROR(VLOOKUP(B741,Projecten!A$4:W$2415,5,FALSE),"niet bekend")))</f>
        <v/>
      </c>
      <c r="AD741" s="213" t="str">
        <f t="shared" si="90"/>
        <v/>
      </c>
      <c r="AE741" s="266" t="str">
        <f>IF(B741="","",(IFERROR(VLOOKUP(B741,Projecten!A$4:W$2415,23,FALSE),"niet bekend")))</f>
        <v/>
      </c>
      <c r="AF741" s="266" t="str">
        <f>IF(B741="","",(IFERROR(VLOOKUP(B741,Projecten!A$4:W$2415,12,FALSE),"niet bekend")))</f>
        <v/>
      </c>
      <c r="AG741" s="360" t="str">
        <f t="shared" si="91"/>
        <v/>
      </c>
    </row>
    <row r="742" spans="2:33" s="767" customFormat="1" x14ac:dyDescent="0.2">
      <c r="B742" s="754"/>
      <c r="C742" s="755"/>
      <c r="D742" s="754" t="s">
        <v>1062</v>
      </c>
      <c r="E742" s="756"/>
      <c r="F742" s="757"/>
      <c r="G742" s="756"/>
      <c r="H742" s="756"/>
      <c r="I742" s="756"/>
      <c r="J742" s="758"/>
      <c r="K742" s="758"/>
      <c r="L742" s="758"/>
      <c r="M742" s="758"/>
      <c r="N742" s="759"/>
      <c r="O742" s="759"/>
      <c r="P742" s="759"/>
      <c r="Q742" s="759"/>
      <c r="R742" s="759"/>
      <c r="S742" s="760"/>
      <c r="T742" s="761"/>
      <c r="U742" s="762"/>
      <c r="V742" s="763"/>
      <c r="W742" s="756"/>
      <c r="X742" s="756"/>
      <c r="Y742" s="764">
        <v>38</v>
      </c>
      <c r="Z742" s="760"/>
      <c r="AA742" s="765"/>
      <c r="AB742" s="766"/>
      <c r="AC742" s="297" t="str">
        <f>IF(B742="","",(IFERROR(VLOOKUP(B742,Projecten!A$4:W$2415,5,FALSE),"niet bekend")))</f>
        <v/>
      </c>
      <c r="AD742" s="213" t="str">
        <f t="shared" si="90"/>
        <v/>
      </c>
      <c r="AE742" s="266" t="str">
        <f>IF(B742="","",(IFERROR(VLOOKUP(B742,Projecten!A$4:W$2415,23,FALSE),"niet bekend")))</f>
        <v/>
      </c>
      <c r="AF742" s="266" t="str">
        <f>IF(B742="","",(IFERROR(VLOOKUP(B742,Projecten!A$4:W$2415,12,FALSE),"niet bekend")))</f>
        <v/>
      </c>
      <c r="AG742" s="360" t="str">
        <f t="shared" si="91"/>
        <v/>
      </c>
    </row>
    <row r="743" spans="2:33" s="767" customFormat="1" x14ac:dyDescent="0.2">
      <c r="B743" s="754"/>
      <c r="C743" s="755"/>
      <c r="D743" s="754" t="s">
        <v>1063</v>
      </c>
      <c r="E743" s="756"/>
      <c r="F743" s="757"/>
      <c r="G743" s="756"/>
      <c r="H743" s="756"/>
      <c r="I743" s="756"/>
      <c r="J743" s="758"/>
      <c r="K743" s="758"/>
      <c r="L743" s="758"/>
      <c r="M743" s="758"/>
      <c r="N743" s="759"/>
      <c r="O743" s="759"/>
      <c r="P743" s="759"/>
      <c r="Q743" s="759"/>
      <c r="R743" s="759"/>
      <c r="S743" s="756"/>
      <c r="T743" s="761"/>
      <c r="U743" s="762"/>
      <c r="V743" s="763"/>
      <c r="W743" s="756"/>
      <c r="X743" s="756"/>
      <c r="Y743" s="764">
        <v>38</v>
      </c>
      <c r="Z743" s="756"/>
      <c r="AB743" s="766"/>
      <c r="AC743" s="297" t="str">
        <f>IF(B743="","",(IFERROR(VLOOKUP(B743,Projecten!A$4:W$2415,5,FALSE),"niet bekend")))</f>
        <v/>
      </c>
      <c r="AD743" s="213" t="str">
        <f t="shared" si="90"/>
        <v/>
      </c>
      <c r="AE743" s="266" t="str">
        <f>IF(B743="","",(IFERROR(VLOOKUP(B743,Projecten!A$4:W$2415,23,FALSE),"niet bekend")))</f>
        <v/>
      </c>
      <c r="AF743" s="266" t="str">
        <f>IF(B743="","",(IFERROR(VLOOKUP(B743,Projecten!A$4:W$2415,12,FALSE),"niet bekend")))</f>
        <v/>
      </c>
      <c r="AG743" s="360" t="str">
        <f t="shared" si="91"/>
        <v/>
      </c>
    </row>
    <row r="744" spans="2:33" s="767" customFormat="1" x14ac:dyDescent="0.2">
      <c r="B744" s="754"/>
      <c r="C744" s="768"/>
      <c r="D744" s="754" t="s">
        <v>1068</v>
      </c>
      <c r="E744" s="756"/>
      <c r="F744" s="757"/>
      <c r="G744" s="756"/>
      <c r="H744" s="756"/>
      <c r="I744" s="756"/>
      <c r="J744" s="757"/>
      <c r="K744" s="757"/>
      <c r="L744" s="757"/>
      <c r="M744" s="757"/>
      <c r="N744" s="769"/>
      <c r="O744" s="769"/>
      <c r="P744" s="769"/>
      <c r="Q744" s="769"/>
      <c r="R744" s="769"/>
      <c r="S744" s="757"/>
      <c r="T744" s="293"/>
      <c r="U744" s="757"/>
      <c r="V744" s="763"/>
      <c r="W744" s="756"/>
      <c r="X744" s="756"/>
      <c r="Y744" s="764">
        <v>15.25</v>
      </c>
      <c r="Z744" s="756"/>
      <c r="AB744" s="766"/>
      <c r="AC744" s="297" t="str">
        <f>IF(B744="","",(IFERROR(VLOOKUP(B744,Projecten!A$4:W$2415,5,FALSE),"niet bekend")))</f>
        <v/>
      </c>
      <c r="AD744" s="213" t="str">
        <f t="shared" si="90"/>
        <v/>
      </c>
      <c r="AE744" s="266" t="str">
        <f>IF(B744="","",(IFERROR(VLOOKUP(B744,Projecten!A$4:W$2415,23,FALSE),"niet bekend")))</f>
        <v/>
      </c>
      <c r="AF744" s="266" t="str">
        <f>IF(B744="","",(IFERROR(VLOOKUP(B744,Projecten!A$4:W$2415,12,FALSE),"niet bekend")))</f>
        <v/>
      </c>
      <c r="AG744" s="360" t="str">
        <f t="shared" si="91"/>
        <v/>
      </c>
    </row>
    <row r="745" spans="2:33" s="767" customFormat="1" x14ac:dyDescent="0.2">
      <c r="B745" s="754"/>
      <c r="C745" s="768"/>
      <c r="D745" s="754" t="s">
        <v>1081</v>
      </c>
      <c r="E745" s="756"/>
      <c r="F745" s="757"/>
      <c r="G745" s="756"/>
      <c r="H745" s="756"/>
      <c r="I745" s="756"/>
      <c r="J745" s="757"/>
      <c r="K745" s="757"/>
      <c r="L745" s="757"/>
      <c r="M745" s="757"/>
      <c r="N745" s="769"/>
      <c r="O745" s="769"/>
      <c r="P745" s="769"/>
      <c r="Q745" s="769"/>
      <c r="R745" s="769"/>
      <c r="S745" s="757"/>
      <c r="T745" s="293"/>
      <c r="U745" s="757"/>
      <c r="V745" s="763"/>
      <c r="W745" s="756"/>
      <c r="X745" s="756"/>
      <c r="Y745" s="764">
        <v>4</v>
      </c>
      <c r="Z745" s="756"/>
      <c r="AB745" s="766"/>
      <c r="AC745" s="297" t="str">
        <f>IF(B745="","",(IFERROR(VLOOKUP(B745,Projecten!A$4:W$2415,5,FALSE),"niet bekend")))</f>
        <v/>
      </c>
      <c r="AD745" s="213" t="str">
        <f t="shared" si="90"/>
        <v/>
      </c>
      <c r="AE745" s="266" t="str">
        <f>IF(B745="","",(IFERROR(VLOOKUP(B745,Projecten!A$4:W$2415,23,FALSE),"niet bekend")))</f>
        <v/>
      </c>
      <c r="AF745" s="266" t="str">
        <f>IF(B745="","",(IFERROR(VLOOKUP(B745,Projecten!A$4:W$2415,12,FALSE),"niet bekend")))</f>
        <v/>
      </c>
      <c r="AG745" s="360" t="str">
        <f t="shared" si="91"/>
        <v/>
      </c>
    </row>
    <row r="746" spans="2:33" x14ac:dyDescent="0.2">
      <c r="B746" s="243"/>
      <c r="C746" s="674"/>
      <c r="D746" s="251"/>
      <c r="G746" s="585"/>
      <c r="N746" s="322"/>
      <c r="O746" s="322"/>
      <c r="P746" s="322"/>
      <c r="Q746" s="322"/>
      <c r="R746" s="322"/>
      <c r="Y746" s="257"/>
      <c r="Z746" s="202"/>
      <c r="AB746" s="261"/>
      <c r="AC746" s="209" t="str">
        <f>IF(B746="","",(IFERROR(VLOOKUP(B746,Projecten!A$4:W$2415,5,FALSE),"niet bekend")))</f>
        <v/>
      </c>
      <c r="AD746" s="213" t="str">
        <f t="shared" si="90"/>
        <v/>
      </c>
      <c r="AE746" s="266" t="str">
        <f>IF(B746="","",(IFERROR(VLOOKUP(B746,Projecten!A$4:W$2415,23,FALSE),"niet bekend")))</f>
        <v/>
      </c>
      <c r="AF746" s="266" t="str">
        <f>IF(B746="","",(IFERROR(VLOOKUP(B746,Projecten!A$4:W$2415,12,FALSE),"niet bekend")))</f>
        <v/>
      </c>
      <c r="AG746" s="360" t="str">
        <f t="shared" si="91"/>
        <v/>
      </c>
    </row>
    <row r="747" spans="2:33" x14ac:dyDescent="0.2">
      <c r="B747" s="665">
        <v>2016095</v>
      </c>
      <c r="C747" s="659">
        <v>120601</v>
      </c>
      <c r="D747" s="237" t="s">
        <v>756</v>
      </c>
      <c r="E747" s="518" t="s">
        <v>26</v>
      </c>
      <c r="F747" s="645">
        <f>G747/399</f>
        <v>0.12531328320802004</v>
      </c>
      <c r="G747" s="660">
        <v>50</v>
      </c>
      <c r="H747" s="518">
        <v>0</v>
      </c>
      <c r="I747" s="518">
        <v>0</v>
      </c>
      <c r="J747" s="403" t="s">
        <v>47</v>
      </c>
      <c r="K747" s="242" t="s">
        <v>189</v>
      </c>
      <c r="L747" s="242" t="s">
        <v>189</v>
      </c>
      <c r="M747" s="242" t="s">
        <v>189</v>
      </c>
      <c r="N747" s="403" t="s">
        <v>47</v>
      </c>
      <c r="O747" s="403" t="s">
        <v>47</v>
      </c>
      <c r="P747" s="403" t="s">
        <v>47</v>
      </c>
      <c r="Q747" s="403"/>
      <c r="R747" s="403" t="s">
        <v>47</v>
      </c>
      <c r="S747" s="202"/>
      <c r="T747" s="656">
        <v>42508</v>
      </c>
      <c r="U747" s="245">
        <f>IF(V747&lt;=0,"",(((V747-'In Productie'!$E$1)/7)+0.6))</f>
        <v>-64.542857142857144</v>
      </c>
      <c r="V747" s="427">
        <v>42513</v>
      </c>
      <c r="W747" s="202" t="s">
        <v>310</v>
      </c>
      <c r="Y747" s="248">
        <v>33</v>
      </c>
      <c r="Z747" s="202"/>
      <c r="AB747" s="261"/>
      <c r="AC747" s="209">
        <f>IF(B747="","",(IFERROR(VLOOKUP(B747,Projecten!A$4:W$2415,5,FALSE),"niet bekend")))</f>
        <v>1</v>
      </c>
      <c r="AD747" s="213">
        <f t="shared" si="90"/>
        <v>3465.1629072681703</v>
      </c>
      <c r="AE747" s="266">
        <f>IF(B747="","",(IFERROR(VLOOKUP(B747,Projecten!A$4:W$2415,23,FALSE),"niet bekend")))</f>
        <v>27652</v>
      </c>
      <c r="AF747" s="266">
        <f>IF(B747="","",(IFERROR(VLOOKUP(B747,Projecten!A$4:W$2415,12,FALSE),"niet bekend")))</f>
        <v>27652</v>
      </c>
      <c r="AG747" s="360">
        <f t="shared" si="91"/>
        <v>24186.837092731828</v>
      </c>
    </row>
    <row r="748" spans="2:33" x14ac:dyDescent="0.2">
      <c r="B748" s="665">
        <v>2016173</v>
      </c>
      <c r="C748" s="517">
        <v>120660</v>
      </c>
      <c r="D748" s="770">
        <v>514916</v>
      </c>
      <c r="E748" s="518" t="s">
        <v>26</v>
      </c>
      <c r="F748" s="645">
        <v>3</v>
      </c>
      <c r="G748" s="518">
        <v>27</v>
      </c>
      <c r="H748" s="518">
        <v>18</v>
      </c>
      <c r="I748" s="518">
        <v>6</v>
      </c>
      <c r="J748" s="403" t="s">
        <v>47</v>
      </c>
      <c r="K748" s="242" t="s">
        <v>189</v>
      </c>
      <c r="L748" s="242" t="s">
        <v>189</v>
      </c>
      <c r="M748" s="242" t="s">
        <v>189</v>
      </c>
      <c r="N748" s="403" t="s">
        <v>47</v>
      </c>
      <c r="O748" s="403" t="s">
        <v>47</v>
      </c>
      <c r="P748" s="403" t="s">
        <v>47</v>
      </c>
      <c r="Q748" s="403"/>
      <c r="R748" s="403" t="s">
        <v>47</v>
      </c>
      <c r="S748" s="202"/>
      <c r="T748" s="656">
        <v>42515</v>
      </c>
      <c r="U748" s="245">
        <f>IF(V748&lt;=0,"",(((V748-'In Productie'!$E$1)/7)+0.6))</f>
        <v>-64.542857142857144</v>
      </c>
      <c r="V748" s="427">
        <v>42513</v>
      </c>
      <c r="W748" s="202" t="s">
        <v>896</v>
      </c>
      <c r="Y748" s="248">
        <v>37.799999999999997</v>
      </c>
      <c r="Z748" s="248"/>
      <c r="AB748" s="658">
        <v>42480</v>
      </c>
      <c r="AC748" s="209">
        <f>IF(B748="","",(IFERROR(VLOOKUP(B748,Projecten!A$4:W$2415,5,FALSE),"niet bekend")))</f>
        <v>3</v>
      </c>
      <c r="AD748" s="213">
        <f t="shared" si="90"/>
        <v>5202</v>
      </c>
      <c r="AE748" s="266">
        <f>IF(B748="","",(IFERROR(VLOOKUP(B748,Projecten!A$4:W$2415,23,FALSE),"niet bekend")))</f>
        <v>5202</v>
      </c>
      <c r="AF748" s="266">
        <f>IF(B748="","",(IFERROR(VLOOKUP(B748,Projecten!A$4:W$2415,12,FALSE),"niet bekend")))</f>
        <v>5202</v>
      </c>
      <c r="AG748" s="360">
        <f t="shared" si="91"/>
        <v>0</v>
      </c>
    </row>
    <row r="749" spans="2:33" ht="12.75" customHeight="1" x14ac:dyDescent="0.2">
      <c r="B749" s="665">
        <v>2016155</v>
      </c>
      <c r="C749" s="513" t="s">
        <v>999</v>
      </c>
      <c r="D749" s="237">
        <v>574216</v>
      </c>
      <c r="E749" s="519" t="s">
        <v>26</v>
      </c>
      <c r="F749" s="515">
        <v>1</v>
      </c>
      <c r="G749" s="514">
        <v>10</v>
      </c>
      <c r="H749" s="514">
        <v>7</v>
      </c>
      <c r="I749" s="472">
        <v>3</v>
      </c>
      <c r="J749" s="403" t="s">
        <v>47</v>
      </c>
      <c r="K749" s="403" t="s">
        <v>189</v>
      </c>
      <c r="L749" s="403" t="s">
        <v>189</v>
      </c>
      <c r="M749" s="403" t="s">
        <v>189</v>
      </c>
      <c r="N749" s="403" t="s">
        <v>47</v>
      </c>
      <c r="O749" s="403" t="s">
        <v>47</v>
      </c>
      <c r="P749" s="242" t="s">
        <v>47</v>
      </c>
      <c r="Q749" s="242"/>
      <c r="R749" s="242" t="s">
        <v>47</v>
      </c>
      <c r="S749" s="209"/>
      <c r="T749" s="476">
        <v>42517</v>
      </c>
      <c r="U749" s="245">
        <f>IF(V749&lt;=0,"",(((V749-'In Productie'!$E$1)/7)+0.6))</f>
        <v>-65.114285714285714</v>
      </c>
      <c r="V749" s="427">
        <v>42509</v>
      </c>
      <c r="W749" s="209" t="s">
        <v>162</v>
      </c>
      <c r="X749" s="209" t="s">
        <v>950</v>
      </c>
      <c r="Y749" s="248">
        <v>20</v>
      </c>
      <c r="Z749" s="202"/>
      <c r="AA749" s="202"/>
      <c r="AB749" s="499">
        <v>42474</v>
      </c>
      <c r="AC749" s="209">
        <f>IF(B749="","",(IFERROR(VLOOKUP(B749,Projecten!A$4:W$2415,5,FALSE),"niet bekend")))</f>
        <v>1</v>
      </c>
      <c r="AD749" s="213">
        <f t="shared" si="90"/>
        <v>3219</v>
      </c>
      <c r="AE749" s="266">
        <f>IF(B749="","",(IFERROR(VLOOKUP(B749,Projecten!A$4:W$2415,23,FALSE),"niet bekend")))</f>
        <v>3219</v>
      </c>
      <c r="AF749" s="266">
        <f>IF(B749="","",(IFERROR(VLOOKUP(B749,Projecten!A$4:W$2415,12,FALSE),"niet bekend")))</f>
        <v>3219</v>
      </c>
      <c r="AG749" s="360">
        <f t="shared" si="91"/>
        <v>0</v>
      </c>
    </row>
    <row r="750" spans="2:33" ht="12.75" customHeight="1" x14ac:dyDescent="0.2">
      <c r="B750" s="665" t="s">
        <v>985</v>
      </c>
      <c r="C750" s="513">
        <v>120648</v>
      </c>
      <c r="D750" s="237" t="s">
        <v>855</v>
      </c>
      <c r="E750" s="519" t="s">
        <v>26</v>
      </c>
      <c r="F750" s="515">
        <v>1</v>
      </c>
      <c r="G750" s="514">
        <v>8</v>
      </c>
      <c r="H750" s="514">
        <v>5</v>
      </c>
      <c r="I750" s="472">
        <v>2</v>
      </c>
      <c r="J750" s="403" t="s">
        <v>47</v>
      </c>
      <c r="K750" s="403" t="s">
        <v>47</v>
      </c>
      <c r="L750" s="403" t="s">
        <v>189</v>
      </c>
      <c r="M750" s="403" t="s">
        <v>47</v>
      </c>
      <c r="N750" s="403" t="s">
        <v>47</v>
      </c>
      <c r="O750" s="403" t="s">
        <v>47</v>
      </c>
      <c r="P750" s="242" t="s">
        <v>47</v>
      </c>
      <c r="Q750" s="242"/>
      <c r="R750" s="242" t="s">
        <v>47</v>
      </c>
      <c r="S750" s="243"/>
      <c r="T750" s="245">
        <v>42516</v>
      </c>
      <c r="U750" s="245">
        <f>IF(V750&lt;=0,"",(((V750-'In Productie'!$E$1)/7)+0.6))</f>
        <v>-65.114285714285714</v>
      </c>
      <c r="V750" s="427">
        <v>42509</v>
      </c>
      <c r="W750" s="209" t="s">
        <v>162</v>
      </c>
      <c r="X750" s="209" t="s">
        <v>941</v>
      </c>
      <c r="Y750" s="248">
        <v>23</v>
      </c>
      <c r="Z750" s="202"/>
      <c r="AA750" s="202"/>
      <c r="AB750" s="499">
        <v>42474</v>
      </c>
      <c r="AC750" s="209">
        <f>IF(B750="","",(IFERROR(VLOOKUP(B750,Projecten!A$4:W$2415,5,FALSE),"niet bekend")))</f>
        <v>1</v>
      </c>
      <c r="AD750" s="213">
        <f t="shared" si="90"/>
        <v>5374</v>
      </c>
      <c r="AE750" s="266">
        <f>IF(B750="","",(IFERROR(VLOOKUP(B750,Projecten!A$4:W$2415,23,FALSE),"niet bekend")))</f>
        <v>5374</v>
      </c>
      <c r="AF750" s="266">
        <f>IF(B750="","",(IFERROR(VLOOKUP(B750,Projecten!A$4:W$2415,12,FALSE),"niet bekend")))</f>
        <v>5374</v>
      </c>
      <c r="AG750" s="360">
        <f t="shared" si="91"/>
        <v>0</v>
      </c>
    </row>
    <row r="751" spans="2:33" ht="12.75" customHeight="1" x14ac:dyDescent="0.2">
      <c r="B751" s="665">
        <v>2016159</v>
      </c>
      <c r="C751" s="513">
        <v>120654</v>
      </c>
      <c r="D751" s="237">
        <v>590616</v>
      </c>
      <c r="E751" s="519" t="s">
        <v>26</v>
      </c>
      <c r="F751" s="515">
        <v>1</v>
      </c>
      <c r="G751" s="514">
        <v>6</v>
      </c>
      <c r="H751" s="514">
        <v>4</v>
      </c>
      <c r="I751" s="472">
        <v>3</v>
      </c>
      <c r="J751" s="403" t="s">
        <v>47</v>
      </c>
      <c r="K751" s="403" t="s">
        <v>189</v>
      </c>
      <c r="L751" s="403" t="s">
        <v>189</v>
      </c>
      <c r="M751" s="403" t="s">
        <v>189</v>
      </c>
      <c r="N751" s="403" t="s">
        <v>47</v>
      </c>
      <c r="O751" s="403" t="s">
        <v>47</v>
      </c>
      <c r="P751" s="242" t="s">
        <v>47</v>
      </c>
      <c r="Q751" s="242"/>
      <c r="R751" s="242" t="s">
        <v>47</v>
      </c>
      <c r="S751" s="243"/>
      <c r="T751" s="245">
        <v>42515</v>
      </c>
      <c r="U751" s="245">
        <f>IF(V751&lt;=0,"",(((V751-'In Productie'!$E$1)/7)+0.6))</f>
        <v>-65.114285714285714</v>
      </c>
      <c r="V751" s="427">
        <v>42509</v>
      </c>
      <c r="W751" s="209" t="s">
        <v>162</v>
      </c>
      <c r="X751" s="209" t="s">
        <v>950</v>
      </c>
      <c r="Y751" s="248">
        <v>12</v>
      </c>
      <c r="Z751" s="202"/>
      <c r="AA751" s="202"/>
      <c r="AB751" s="499">
        <v>42473</v>
      </c>
      <c r="AC751" s="209">
        <f>IF(B751="","",(IFERROR(VLOOKUP(B751,Projecten!A$4:W$2415,5,FALSE),"niet bekend")))</f>
        <v>1</v>
      </c>
      <c r="AD751" s="213">
        <f t="shared" si="90"/>
        <v>2078</v>
      </c>
      <c r="AE751" s="266">
        <f>IF(B751="","",(IFERROR(VLOOKUP(B751,Projecten!A$4:W$2415,23,FALSE),"niet bekend")))</f>
        <v>2078</v>
      </c>
      <c r="AF751" s="266">
        <f>IF(B751="","",(IFERROR(VLOOKUP(B751,Projecten!A$4:W$2415,12,FALSE),"niet bekend")))</f>
        <v>2078</v>
      </c>
      <c r="AG751" s="360">
        <f t="shared" si="91"/>
        <v>0</v>
      </c>
    </row>
    <row r="752" spans="2:33" ht="12.75" customHeight="1" x14ac:dyDescent="0.2">
      <c r="B752" s="665">
        <v>2016163</v>
      </c>
      <c r="C752" s="517">
        <v>120654</v>
      </c>
      <c r="D752" s="237">
        <v>587416</v>
      </c>
      <c r="E752" s="519" t="s">
        <v>26</v>
      </c>
      <c r="F752" s="515">
        <v>1</v>
      </c>
      <c r="G752" s="514">
        <v>13</v>
      </c>
      <c r="H752" s="514">
        <v>8</v>
      </c>
      <c r="I752" s="514">
        <v>4</v>
      </c>
      <c r="J752" s="403" t="s">
        <v>47</v>
      </c>
      <c r="K752" s="242" t="s">
        <v>189</v>
      </c>
      <c r="L752" s="242" t="s">
        <v>189</v>
      </c>
      <c r="M752" s="242" t="s">
        <v>189</v>
      </c>
      <c r="N752" s="242" t="s">
        <v>47</v>
      </c>
      <c r="O752" s="242" t="s">
        <v>47</v>
      </c>
      <c r="P752" s="242" t="s">
        <v>47</v>
      </c>
      <c r="Q752" s="242"/>
      <c r="R752" s="242" t="s">
        <v>47</v>
      </c>
      <c r="S752" s="243"/>
      <c r="T752" s="245">
        <v>42517</v>
      </c>
      <c r="U752" s="245">
        <f>IF(V752&lt;=0,"",(((V752-'In Productie'!$E$1)/7)+0.6))</f>
        <v>-65.114285714285714</v>
      </c>
      <c r="V752" s="427">
        <v>42509</v>
      </c>
      <c r="W752" s="209" t="s">
        <v>162</v>
      </c>
      <c r="X752" s="209" t="s">
        <v>950</v>
      </c>
      <c r="Y752" s="248">
        <v>21</v>
      </c>
      <c r="Z752" s="202"/>
      <c r="AA752" s="202"/>
      <c r="AB752" s="499">
        <v>42478</v>
      </c>
      <c r="AC752" s="209">
        <f>IF(B752="","",(IFERROR(VLOOKUP(B752,Projecten!A$4:W$2415,5,FALSE),"niet bekend")))</f>
        <v>1</v>
      </c>
      <c r="AD752" s="213">
        <f t="shared" si="90"/>
        <v>3505</v>
      </c>
      <c r="AE752" s="266">
        <f>IF(B752="","",(IFERROR(VLOOKUP(B752,Projecten!A$4:W$2415,23,FALSE),"niet bekend")))</f>
        <v>3505</v>
      </c>
      <c r="AF752" s="266">
        <f>IF(B752="","",(IFERROR(VLOOKUP(B752,Projecten!A$4:W$2415,12,FALSE),"niet bekend")))</f>
        <v>3505</v>
      </c>
      <c r="AG752" s="360">
        <f t="shared" si="91"/>
        <v>0</v>
      </c>
    </row>
    <row r="753" spans="2:33" ht="12.75" customHeight="1" x14ac:dyDescent="0.2">
      <c r="B753" s="665" t="s">
        <v>984</v>
      </c>
      <c r="C753" s="513" t="s">
        <v>993</v>
      </c>
      <c r="D753" s="272" t="s">
        <v>772</v>
      </c>
      <c r="E753" s="519" t="s">
        <v>26</v>
      </c>
      <c r="F753" s="515">
        <v>1</v>
      </c>
      <c r="G753" s="514">
        <v>9</v>
      </c>
      <c r="H753" s="514">
        <v>4</v>
      </c>
      <c r="I753" s="514">
        <v>2</v>
      </c>
      <c r="J753" s="391" t="s">
        <v>47</v>
      </c>
      <c r="K753" s="391" t="s">
        <v>47</v>
      </c>
      <c r="L753" s="391" t="s">
        <v>189</v>
      </c>
      <c r="M753" s="391" t="s">
        <v>47</v>
      </c>
      <c r="N753" s="486" t="s">
        <v>47</v>
      </c>
      <c r="O753" s="486" t="s">
        <v>47</v>
      </c>
      <c r="P753" s="486" t="s">
        <v>47</v>
      </c>
      <c r="Q753" s="486"/>
      <c r="R753" s="486" t="s">
        <v>47</v>
      </c>
      <c r="S753" s="243"/>
      <c r="T753" s="245">
        <v>42521</v>
      </c>
      <c r="U753" s="245">
        <f>IF(V753&lt;=0,"",(((V753-'In Productie'!$E$1)/7)+0.6))</f>
        <v>-65.114285714285714</v>
      </c>
      <c r="V753" s="427">
        <v>42509</v>
      </c>
      <c r="W753" s="209" t="s">
        <v>162</v>
      </c>
      <c r="X753" s="209" t="s">
        <v>809</v>
      </c>
      <c r="Y753" s="295">
        <v>24</v>
      </c>
      <c r="Z753" s="202"/>
      <c r="AA753" s="489"/>
      <c r="AB753" s="499">
        <v>42477</v>
      </c>
      <c r="AC753" s="209">
        <f>IF(B753="","",(IFERROR(VLOOKUP(B753,Projecten!A$4:W$2415,5,FALSE),"niet bekend")))</f>
        <v>1</v>
      </c>
      <c r="AD753" s="213">
        <f t="shared" si="90"/>
        <v>8763.5</v>
      </c>
      <c r="AE753" s="266">
        <f>IF(B753="","",(IFERROR(VLOOKUP(B753,Projecten!A$4:W$2415,23,FALSE),"niet bekend")))</f>
        <v>8763.5</v>
      </c>
      <c r="AF753" s="266">
        <f>IF(B753="","",(IFERROR(VLOOKUP(B753,Projecten!A$4:W$2415,12,FALSE),"niet bekend")))</f>
        <v>8763.5</v>
      </c>
      <c r="AG753" s="360">
        <f t="shared" si="91"/>
        <v>0</v>
      </c>
    </row>
    <row r="754" spans="2:33" ht="12.75" customHeight="1" x14ac:dyDescent="0.2">
      <c r="B754" s="237">
        <v>2016175</v>
      </c>
      <c r="C754" s="688" t="s">
        <v>1057</v>
      </c>
      <c r="D754" s="237">
        <v>476016</v>
      </c>
      <c r="E754" s="518" t="s">
        <v>26</v>
      </c>
      <c r="F754" s="645">
        <v>1</v>
      </c>
      <c r="G754" s="518">
        <v>9</v>
      </c>
      <c r="H754" s="518">
        <v>5</v>
      </c>
      <c r="I754" s="518">
        <v>4</v>
      </c>
      <c r="J754" s="322" t="s">
        <v>47</v>
      </c>
      <c r="K754" s="322" t="s">
        <v>47</v>
      </c>
      <c r="L754" s="254" t="s">
        <v>189</v>
      </c>
      <c r="M754" s="254" t="s">
        <v>189</v>
      </c>
      <c r="N754" s="254" t="s">
        <v>47</v>
      </c>
      <c r="O754" s="254" t="s">
        <v>47</v>
      </c>
      <c r="P754" s="254" t="s">
        <v>47</v>
      </c>
      <c r="R754" s="254" t="s">
        <v>47</v>
      </c>
      <c r="S754" s="243"/>
      <c r="T754" s="245">
        <v>42522</v>
      </c>
      <c r="U754" s="264">
        <f>IF(V754&lt;=0,"",(((V754-'In Productie'!$E$1)/7)+0.6))</f>
        <v>-64.114285714285714</v>
      </c>
      <c r="V754" s="427">
        <v>42516</v>
      </c>
      <c r="W754" s="202" t="s">
        <v>162</v>
      </c>
      <c r="Y754" s="248">
        <v>19</v>
      </c>
      <c r="Z754" s="202"/>
      <c r="AA754" s="202"/>
      <c r="AB754" s="499">
        <v>42482</v>
      </c>
      <c r="AC754" s="209">
        <f>IF(B754="","",(IFERROR(VLOOKUP(B754,Projecten!A$4:W$2415,5,FALSE),"niet bekend")))</f>
        <v>1</v>
      </c>
      <c r="AD754" s="213">
        <f t="shared" si="90"/>
        <v>2961</v>
      </c>
      <c r="AE754" s="266">
        <f>IF(B754="","",(IFERROR(VLOOKUP(B754,Projecten!A$4:W$2415,23,FALSE),"niet bekend")))</f>
        <v>2961</v>
      </c>
      <c r="AF754" s="266">
        <f>IF(B754="","",(IFERROR(VLOOKUP(B754,Projecten!A$4:W$2415,12,FALSE),"niet bekend")))</f>
        <v>2961</v>
      </c>
      <c r="AG754" s="360">
        <f t="shared" si="91"/>
        <v>0</v>
      </c>
    </row>
    <row r="755" spans="2:33" ht="12.75" customHeight="1" x14ac:dyDescent="0.2">
      <c r="B755" s="665"/>
      <c r="C755" s="513"/>
      <c r="D755" s="237"/>
      <c r="E755" s="519"/>
      <c r="F755" s="515"/>
      <c r="G755" s="514"/>
      <c r="H755" s="514"/>
      <c r="I755" s="472"/>
      <c r="J755" s="403"/>
      <c r="K755" s="403"/>
      <c r="L755" s="403"/>
      <c r="M755" s="403"/>
      <c r="N755" s="403"/>
      <c r="O755" s="403"/>
      <c r="P755" s="242"/>
      <c r="Q755" s="242"/>
      <c r="R755" s="242"/>
      <c r="S755" s="209"/>
      <c r="T755" s="476"/>
      <c r="U755" s="245"/>
      <c r="W755" s="209"/>
      <c r="X755" s="209"/>
      <c r="Y755" s="248"/>
      <c r="Z755" s="202"/>
      <c r="AA755" s="202"/>
      <c r="AB755" s="243"/>
      <c r="AC755" s="209" t="str">
        <f>IF(B755="","",(IFERROR(VLOOKUP(B755,Projecten!A$4:W$2415,5,FALSE),"niet bekend")))</f>
        <v/>
      </c>
      <c r="AD755" s="213" t="str">
        <f t="shared" si="90"/>
        <v/>
      </c>
      <c r="AE755" s="266" t="str">
        <f>IF(B755="","",(IFERROR(VLOOKUP(B755,Projecten!A$4:W$2415,23,FALSE),"niet bekend")))</f>
        <v/>
      </c>
      <c r="AF755" s="266" t="str">
        <f>IF(B755="","",(IFERROR(VLOOKUP(B755,Projecten!A$4:W$2415,12,FALSE),"niet bekend")))</f>
        <v/>
      </c>
      <c r="AG755" s="360" t="str">
        <f t="shared" si="91"/>
        <v/>
      </c>
    </row>
    <row r="756" spans="2:33" ht="12.75" customHeight="1" x14ac:dyDescent="0.2">
      <c r="B756" s="237" t="s">
        <v>986</v>
      </c>
      <c r="C756" s="513">
        <v>120651</v>
      </c>
      <c r="D756" s="237" t="s">
        <v>888</v>
      </c>
      <c r="E756" s="518" t="s">
        <v>307</v>
      </c>
      <c r="F756" s="645">
        <v>0</v>
      </c>
      <c r="G756" s="518">
        <v>2</v>
      </c>
      <c r="H756" s="518">
        <v>3</v>
      </c>
      <c r="I756" s="518">
        <v>0</v>
      </c>
      <c r="J756" s="254" t="s">
        <v>189</v>
      </c>
      <c r="K756" s="254" t="s">
        <v>189</v>
      </c>
      <c r="L756" s="254" t="s">
        <v>189</v>
      </c>
      <c r="M756" s="254" t="s">
        <v>189</v>
      </c>
      <c r="N756" s="254" t="s">
        <v>47</v>
      </c>
      <c r="O756" s="254" t="s">
        <v>47</v>
      </c>
      <c r="P756" s="254" t="s">
        <v>47</v>
      </c>
      <c r="R756" s="254" t="s">
        <v>47</v>
      </c>
      <c r="S756" s="243"/>
      <c r="T756" s="245">
        <v>42524</v>
      </c>
      <c r="U756" s="264">
        <f>IF(V756&lt;=0,"",(((V756-'In Productie'!$E$1)/7)+0.6))</f>
        <v>-64.400000000000006</v>
      </c>
      <c r="V756" s="427">
        <v>42514</v>
      </c>
      <c r="W756" s="202" t="s">
        <v>534</v>
      </c>
      <c r="X756" s="202" t="s">
        <v>969</v>
      </c>
      <c r="Y756" s="248">
        <v>5</v>
      </c>
      <c r="Z756" s="202"/>
      <c r="AA756" s="202"/>
      <c r="AB756" s="499">
        <v>42478</v>
      </c>
      <c r="AC756" s="209">
        <f>IF(B756="","",(IFERROR(VLOOKUP(B756,Projecten!A$4:W$2415,5,FALSE),"niet bekend")))</f>
        <v>0</v>
      </c>
      <c r="AD756" s="213">
        <f>AF756</f>
        <v>522.72</v>
      </c>
      <c r="AE756" s="266">
        <f>IF(B756="","",(IFERROR(VLOOKUP(B756,Projecten!A$4:W$2415,23,FALSE),"niet bekend")))</f>
        <v>522.72</v>
      </c>
      <c r="AF756" s="266">
        <f>IF(B756="","",(IFERROR(VLOOKUP(B756,Projecten!A$4:W$2415,12,FALSE),"niet bekend")))</f>
        <v>522.72</v>
      </c>
      <c r="AG756" s="360">
        <f t="shared" si="91"/>
        <v>0</v>
      </c>
    </row>
    <row r="757" spans="2:33" ht="12.75" customHeight="1" x14ac:dyDescent="0.2">
      <c r="B757" s="665">
        <v>2016140</v>
      </c>
      <c r="C757" s="513">
        <v>120656</v>
      </c>
      <c r="D757" s="237" t="s">
        <v>814</v>
      </c>
      <c r="E757" s="519" t="s">
        <v>469</v>
      </c>
      <c r="F757" s="515">
        <v>1</v>
      </c>
      <c r="G757" s="514">
        <v>11</v>
      </c>
      <c r="H757" s="514">
        <v>9</v>
      </c>
      <c r="I757" s="472">
        <v>2</v>
      </c>
      <c r="J757" s="403" t="s">
        <v>47</v>
      </c>
      <c r="K757" s="403" t="s">
        <v>47</v>
      </c>
      <c r="L757" s="403" t="s">
        <v>189</v>
      </c>
      <c r="M757" s="403" t="s">
        <v>47</v>
      </c>
      <c r="N757" s="403" t="s">
        <v>47</v>
      </c>
      <c r="O757" s="403" t="s">
        <v>47</v>
      </c>
      <c r="P757" s="242" t="s">
        <v>47</v>
      </c>
      <c r="Q757" s="242"/>
      <c r="R757" s="242" t="s">
        <v>47</v>
      </c>
      <c r="S757" s="243"/>
      <c r="U757" s="245">
        <f>IF(V757&lt;=0,"",(((V757-'In Productie'!$E$1)/7)+0.6))</f>
        <v>-64.114285714285714</v>
      </c>
      <c r="V757" s="427">
        <v>42516</v>
      </c>
      <c r="W757" s="209" t="s">
        <v>498</v>
      </c>
      <c r="X757" s="209"/>
      <c r="Y757" s="248">
        <v>18</v>
      </c>
      <c r="Z757" s="202"/>
      <c r="AA757" s="202"/>
      <c r="AB757" s="499">
        <v>42473</v>
      </c>
      <c r="AC757" s="209">
        <f>IF(B757="","",(IFERROR(VLOOKUP(B757,Projecten!A$4:W$2415,5,FALSE),"niet bekend")))</f>
        <v>1</v>
      </c>
      <c r="AD757" s="213">
        <f>IF(AC757="","",(F757/AC757*AF757))</f>
        <v>2725.22</v>
      </c>
      <c r="AE757" s="266">
        <f>IF(B757="","",(IFERROR(VLOOKUP(B757,Projecten!A$4:W$2415,23,FALSE),"niet bekend")))</f>
        <v>2725.22</v>
      </c>
      <c r="AF757" s="266">
        <f>IF(B757="","",(IFERROR(VLOOKUP(B757,Projecten!A$4:W$2415,12,FALSE),"niet bekend")))</f>
        <v>2725.22</v>
      </c>
      <c r="AG757" s="360">
        <f t="shared" si="91"/>
        <v>0</v>
      </c>
    </row>
    <row r="758" spans="2:33" x14ac:dyDescent="0.2">
      <c r="B758" s="272">
        <v>2016206</v>
      </c>
      <c r="C758" s="422" t="s">
        <v>125</v>
      </c>
      <c r="D758" s="272" t="s">
        <v>991</v>
      </c>
      <c r="E758" s="273" t="s">
        <v>469</v>
      </c>
      <c r="F758" s="424">
        <v>0</v>
      </c>
      <c r="G758" s="273">
        <v>0</v>
      </c>
      <c r="H758" s="273">
        <v>0</v>
      </c>
      <c r="I758" s="389">
        <v>0</v>
      </c>
      <c r="J758" s="322" t="s">
        <v>189</v>
      </c>
      <c r="K758" s="322" t="s">
        <v>189</v>
      </c>
      <c r="L758" s="322" t="s">
        <v>189</v>
      </c>
      <c r="M758" s="322" t="s">
        <v>47</v>
      </c>
      <c r="N758" s="322"/>
      <c r="O758" s="322"/>
      <c r="S758" s="243"/>
      <c r="U758" s="245">
        <f>IF(V758&lt;=0,"",(((V758-'In Productie'!$E$1)/7)+0.6))</f>
        <v>-64.114285714285714</v>
      </c>
      <c r="V758" s="427">
        <v>42516</v>
      </c>
      <c r="W758" s="209" t="s">
        <v>498</v>
      </c>
      <c r="X758" s="209" t="s">
        <v>1075</v>
      </c>
      <c r="Y758" s="248">
        <v>0.5</v>
      </c>
      <c r="Z758" s="202"/>
      <c r="AA758" s="202"/>
      <c r="AB758" s="499">
        <v>42499</v>
      </c>
      <c r="AC758" s="209">
        <f>IF(B758="","",(IFERROR(VLOOKUP(B758,Projecten!A$4:W$2415,5,FALSE),"niet bekend")))</f>
        <v>0</v>
      </c>
      <c r="AD758" s="213">
        <f>AF758</f>
        <v>90</v>
      </c>
      <c r="AE758" s="266">
        <f>IF(B758="","",(IFERROR(VLOOKUP(B758,Projecten!A$4:W$2415,23,FALSE),"niet bekend")))</f>
        <v>90</v>
      </c>
      <c r="AF758" s="266">
        <f>IF(B758="","",(IFERROR(VLOOKUP(B758,Projecten!A$4:W$2415,12,FALSE),"niet bekend")))</f>
        <v>90</v>
      </c>
      <c r="AG758" s="360">
        <f t="shared" si="91"/>
        <v>0</v>
      </c>
    </row>
    <row r="759" spans="2:33" ht="12.75" customHeight="1" x14ac:dyDescent="0.2">
      <c r="B759" s="665">
        <v>2016162</v>
      </c>
      <c r="C759" s="513" t="s">
        <v>1007</v>
      </c>
      <c r="D759" s="689" t="s">
        <v>876</v>
      </c>
      <c r="E759" s="644" t="s">
        <v>471</v>
      </c>
      <c r="F759" s="645">
        <v>1</v>
      </c>
      <c r="G759" s="519">
        <v>8</v>
      </c>
      <c r="H759" s="519">
        <v>5</v>
      </c>
      <c r="I759" s="449">
        <v>3</v>
      </c>
      <c r="J759" s="322" t="s">
        <v>47</v>
      </c>
      <c r="K759" s="322" t="s">
        <v>47</v>
      </c>
      <c r="L759" s="322" t="s">
        <v>189</v>
      </c>
      <c r="M759" s="322" t="s">
        <v>189</v>
      </c>
      <c r="N759" s="322" t="s">
        <v>47</v>
      </c>
      <c r="O759" s="322" t="s">
        <v>47</v>
      </c>
      <c r="P759" s="254" t="s">
        <v>47</v>
      </c>
      <c r="R759" s="254" t="s">
        <v>47</v>
      </c>
      <c r="S759" s="243"/>
      <c r="U759" s="245">
        <f>IF(V759&lt;=0,"",(((V759-'In Productie'!$E$1)/7)+0.6))</f>
        <v>-63.114285714285714</v>
      </c>
      <c r="V759" s="427">
        <v>42523</v>
      </c>
      <c r="W759" s="209" t="s">
        <v>804</v>
      </c>
      <c r="X759" s="209"/>
      <c r="Y759" s="248">
        <v>16</v>
      </c>
      <c r="Z759" s="202"/>
      <c r="AA759" s="202"/>
      <c r="AB759" s="499">
        <v>42478</v>
      </c>
      <c r="AC759" s="209">
        <f>IF(B759="","",(IFERROR(VLOOKUP(B759,Projecten!A$4:W$2415,5,FALSE),"niet bekend")))</f>
        <v>1</v>
      </c>
      <c r="AD759" s="213">
        <f>IF(AC759="","",(F759/AC759*AF759))</f>
        <v>2550.71</v>
      </c>
      <c r="AE759" s="266">
        <f>IF(B759="","",(IFERROR(VLOOKUP(B759,Projecten!A$4:W$2415,23,FALSE),"niet bekend")))</f>
        <v>2550.71</v>
      </c>
      <c r="AF759" s="266">
        <f>IF(B759="","",(IFERROR(VLOOKUP(B759,Projecten!A$4:W$2415,12,FALSE),"niet bekend")))</f>
        <v>2550.71</v>
      </c>
      <c r="AG759" s="360">
        <f t="shared" si="91"/>
        <v>0</v>
      </c>
    </row>
    <row r="760" spans="2:33" s="312" customFormat="1" x14ac:dyDescent="0.2">
      <c r="B760" s="299"/>
      <c r="C760" s="406"/>
      <c r="D760" s="300"/>
      <c r="E760" s="300"/>
      <c r="F760" s="302"/>
      <c r="G760" s="300"/>
      <c r="H760" s="300"/>
      <c r="I760" s="300"/>
      <c r="J760" s="302"/>
      <c r="K760" s="302"/>
      <c r="L760" s="302"/>
      <c r="M760" s="302"/>
      <c r="N760" s="302"/>
      <c r="O760" s="302"/>
      <c r="P760" s="302"/>
      <c r="Q760" s="302"/>
      <c r="R760" s="302"/>
      <c r="S760" s="407"/>
      <c r="T760" s="407"/>
      <c r="U760" s="306"/>
      <c r="V760" s="305"/>
      <c r="W760" s="307"/>
      <c r="X760" s="307"/>
      <c r="Y760" s="307"/>
      <c r="Z760" s="298"/>
      <c r="AA760" s="411"/>
      <c r="AB760" s="664"/>
      <c r="AD760" s="311"/>
      <c r="AE760" s="311"/>
      <c r="AF760" s="311"/>
      <c r="AG760" s="412"/>
    </row>
    <row r="761" spans="2:33" s="236" customFormat="1" ht="12.75" customHeight="1" x14ac:dyDescent="0.2">
      <c r="B761" s="221"/>
      <c r="C761" s="696"/>
      <c r="D761" s="222">
        <f>SUM(G761:I761)</f>
        <v>306</v>
      </c>
      <c r="E761" s="220"/>
      <c r="F761" s="224">
        <f>SUM(F763:F788)</f>
        <v>21</v>
      </c>
      <c r="G761" s="220">
        <f>SUM(G763:G788)</f>
        <v>161</v>
      </c>
      <c r="H761" s="220">
        <f>SUM(H763:H788)</f>
        <v>87</v>
      </c>
      <c r="I761" s="220">
        <f>SUM(I763:I788)</f>
        <v>58</v>
      </c>
      <c r="J761" s="224"/>
      <c r="K761" s="224"/>
      <c r="L761" s="224"/>
      <c r="M761" s="224"/>
      <c r="N761" s="224"/>
      <c r="O761" s="224"/>
      <c r="P761" s="224"/>
      <c r="Q761" s="224"/>
      <c r="R761" s="224"/>
      <c r="S761" s="225">
        <v>22</v>
      </c>
      <c r="T761" s="697"/>
      <c r="U761" s="698"/>
      <c r="V761" s="227"/>
      <c r="W761" s="229"/>
      <c r="X761" s="230">
        <f>SUM(Y763:Y788)</f>
        <v>403.44</v>
      </c>
      <c r="Y761" s="231"/>
      <c r="Z761" s="463">
        <v>291</v>
      </c>
      <c r="AA761" s="232">
        <f>X761-Z761</f>
        <v>112.44</v>
      </c>
      <c r="AB761" s="221"/>
      <c r="AC761" s="236" t="str">
        <f>IF(B761="","",(IFERROR(VLOOKUP(B761,Projecten!A$4:W$2415,5,FALSE),"niet bekend")))</f>
        <v/>
      </c>
      <c r="AD761" s="235">
        <f>SUM(AD762:AD789)</f>
        <v>50666.34</v>
      </c>
      <c r="AE761" s="235" t="str">
        <f>IF(B761="","",(IFERROR(VLOOKUP(B761,Projecten!A$4:W$2415,23,FALSE),"niet bekend")))</f>
        <v/>
      </c>
      <c r="AF761" s="235" t="str">
        <f>IF(B761="","",(IFERROR(VLOOKUP(B761,Projecten!A$4:W$2415,12,FALSE),"niet bekend")))</f>
        <v/>
      </c>
      <c r="AG761" s="384"/>
    </row>
    <row r="762" spans="2:33" x14ac:dyDescent="0.2">
      <c r="B762" s="243"/>
      <c r="S762" s="243" t="s">
        <v>921</v>
      </c>
      <c r="Y762" s="248"/>
      <c r="Z762" s="202"/>
      <c r="AA762" s="202"/>
      <c r="AB762" s="243"/>
      <c r="AC762" s="209" t="str">
        <f>IF(B762="","",(IFERROR(VLOOKUP(B762,Projecten!A$4:W$2415,5,FALSE),"niet bekend")))</f>
        <v/>
      </c>
      <c r="AD762" s="213" t="str">
        <f t="shared" ref="AD762:AD776" si="92">IF(AC762="","",(F762/AC762*AF762))</f>
        <v/>
      </c>
      <c r="AE762" s="266" t="str">
        <f>IF(B762="","",(IFERROR(VLOOKUP(B762,Projecten!A$4:W$2415,23,FALSE),"niet bekend")))</f>
        <v/>
      </c>
      <c r="AF762" s="266" t="str">
        <f>IF(B762="","",(IFERROR(VLOOKUP(B762,Projecten!A$4:W$2415,12,FALSE),"niet bekend")))</f>
        <v/>
      </c>
      <c r="AG762" s="360" t="str">
        <f t="shared" ref="AG762:AG788" si="93">IF(AD762="","",(AF762-AD762))</f>
        <v/>
      </c>
    </row>
    <row r="763" spans="2:33" s="780" customFormat="1" ht="12.75" customHeight="1" x14ac:dyDescent="0.2">
      <c r="B763" s="771"/>
      <c r="C763" s="772"/>
      <c r="D763" s="773" t="s">
        <v>964</v>
      </c>
      <c r="E763" s="773"/>
      <c r="F763" s="774"/>
      <c r="G763" s="773"/>
      <c r="H763" s="773"/>
      <c r="I763" s="773"/>
      <c r="J763" s="775"/>
      <c r="K763" s="776"/>
      <c r="L763" s="776"/>
      <c r="M763" s="776"/>
      <c r="N763" s="776"/>
      <c r="O763" s="776"/>
      <c r="P763" s="776"/>
      <c r="Q763" s="776"/>
      <c r="R763" s="776"/>
      <c r="S763" s="777"/>
      <c r="T763" s="245"/>
      <c r="U763" s="778"/>
      <c r="V763" s="779"/>
      <c r="Y763" s="781">
        <v>0.5</v>
      </c>
      <c r="Z763" s="782"/>
      <c r="AA763" s="782"/>
      <c r="AB763" s="777"/>
      <c r="AC763" s="297" t="str">
        <f>IF(B763="","",(IFERROR(VLOOKUP(B763,Projecten!A$4:W$2415,5,FALSE),"niet bekend")))</f>
        <v/>
      </c>
      <c r="AD763" s="213" t="str">
        <f t="shared" si="92"/>
        <v/>
      </c>
      <c r="AE763" s="266" t="str">
        <f>IF(B763="","",(IFERROR(VLOOKUP(B763,Projecten!A$4:W$2415,23,FALSE),"niet bekend")))</f>
        <v/>
      </c>
      <c r="AF763" s="266" t="str">
        <f>IF(B763="","",(IFERROR(VLOOKUP(B763,Projecten!A$4:W$2415,12,FALSE),"niet bekend")))</f>
        <v/>
      </c>
      <c r="AG763" s="360" t="str">
        <f t="shared" si="93"/>
        <v/>
      </c>
    </row>
    <row r="764" spans="2:33" s="780" customFormat="1" ht="12.75" customHeight="1" x14ac:dyDescent="0.2">
      <c r="B764" s="777"/>
      <c r="C764" s="783"/>
      <c r="D764" s="777" t="s">
        <v>1063</v>
      </c>
      <c r="F764" s="784"/>
      <c r="G764" s="785"/>
      <c r="H764" s="785"/>
      <c r="I764" s="785"/>
      <c r="J764" s="776"/>
      <c r="K764" s="776"/>
      <c r="L764" s="776"/>
      <c r="M764" s="776"/>
      <c r="N764" s="776"/>
      <c r="O764" s="776"/>
      <c r="P764" s="776"/>
      <c r="Q764" s="776"/>
      <c r="R764" s="776"/>
      <c r="S764" s="777"/>
      <c r="T764" s="245"/>
      <c r="U764" s="778"/>
      <c r="V764" s="779"/>
      <c r="Y764" s="781">
        <v>38</v>
      </c>
      <c r="Z764" s="782"/>
      <c r="AA764" s="782"/>
      <c r="AB764" s="777"/>
      <c r="AC764" s="297" t="str">
        <f>IF(B764="","",(IFERROR(VLOOKUP(B764,Projecten!A$4:W$2415,5,FALSE),"niet bekend")))</f>
        <v/>
      </c>
      <c r="AD764" s="213" t="str">
        <f t="shared" si="92"/>
        <v/>
      </c>
      <c r="AE764" s="266" t="str">
        <f>IF(B764="","",(IFERROR(VLOOKUP(B764,Projecten!A$4:W$2415,23,FALSE),"niet bekend")))</f>
        <v/>
      </c>
      <c r="AF764" s="266" t="str">
        <f>IF(B764="","",(IFERROR(VLOOKUP(B764,Projecten!A$4:W$2415,12,FALSE),"niet bekend")))</f>
        <v/>
      </c>
      <c r="AG764" s="360" t="str">
        <f t="shared" si="93"/>
        <v/>
      </c>
    </row>
    <row r="765" spans="2:33" s="780" customFormat="1" ht="12.75" customHeight="1" x14ac:dyDescent="0.2">
      <c r="B765" s="777"/>
      <c r="C765" s="783"/>
      <c r="D765" s="777" t="s">
        <v>1082</v>
      </c>
      <c r="F765" s="784"/>
      <c r="G765" s="785"/>
      <c r="H765" s="785"/>
      <c r="I765" s="785"/>
      <c r="J765" s="776"/>
      <c r="K765" s="776"/>
      <c r="L765" s="776"/>
      <c r="M765" s="776"/>
      <c r="N765" s="776"/>
      <c r="O765" s="776"/>
      <c r="P765" s="776"/>
      <c r="Q765" s="776"/>
      <c r="R765" s="776"/>
      <c r="S765" s="777"/>
      <c r="T765" s="245"/>
      <c r="U765" s="778"/>
      <c r="V765" s="779"/>
      <c r="Y765" s="781">
        <v>38</v>
      </c>
      <c r="Z765" s="782"/>
      <c r="AA765" s="782"/>
      <c r="AB765" s="777"/>
      <c r="AC765" s="297" t="str">
        <f>IF(B765="","",(IFERROR(VLOOKUP(B765,Projecten!A$4:W$2415,5,FALSE),"niet bekend")))</f>
        <v/>
      </c>
      <c r="AD765" s="213" t="str">
        <f t="shared" si="92"/>
        <v/>
      </c>
      <c r="AE765" s="266" t="str">
        <f>IF(B765="","",(IFERROR(VLOOKUP(B765,Projecten!A$4:W$2415,23,FALSE),"niet bekend")))</f>
        <v/>
      </c>
      <c r="AF765" s="266" t="str">
        <f>IF(B765="","",(IFERROR(VLOOKUP(B765,Projecten!A$4:W$2415,12,FALSE),"niet bekend")))</f>
        <v/>
      </c>
      <c r="AG765" s="360" t="str">
        <f t="shared" si="93"/>
        <v/>
      </c>
    </row>
    <row r="766" spans="2:33" s="780" customFormat="1" ht="12.75" customHeight="1" x14ac:dyDescent="0.2">
      <c r="B766" s="777"/>
      <c r="C766" s="783"/>
      <c r="D766" s="777" t="s">
        <v>1114</v>
      </c>
      <c r="F766" s="784"/>
      <c r="G766" s="785"/>
      <c r="H766" s="785"/>
      <c r="I766" s="785"/>
      <c r="J766" s="776"/>
      <c r="K766" s="776"/>
      <c r="L766" s="776"/>
      <c r="M766" s="776"/>
      <c r="N766" s="776"/>
      <c r="O766" s="776"/>
      <c r="P766" s="776"/>
      <c r="Q766" s="776"/>
      <c r="R766" s="776"/>
      <c r="S766" s="777"/>
      <c r="T766" s="245"/>
      <c r="U766" s="778"/>
      <c r="V766" s="779"/>
      <c r="Y766" s="781">
        <v>5</v>
      </c>
      <c r="Z766" s="782"/>
      <c r="AA766" s="782"/>
      <c r="AB766" s="777"/>
      <c r="AC766" s="297" t="str">
        <f>IF(B766="","",(IFERROR(VLOOKUP(B766,Projecten!A$4:W$2415,5,FALSE),"niet bekend")))</f>
        <v/>
      </c>
      <c r="AD766" s="213" t="str">
        <f t="shared" si="92"/>
        <v/>
      </c>
      <c r="AE766" s="266" t="str">
        <f>IF(B766="","",(IFERROR(VLOOKUP(B766,Projecten!A$4:W$2415,23,FALSE),"niet bekend")))</f>
        <v/>
      </c>
      <c r="AF766" s="266" t="str">
        <f>IF(B766="","",(IFERROR(VLOOKUP(B766,Projecten!A$4:W$2415,12,FALSE),"niet bekend")))</f>
        <v/>
      </c>
      <c r="AG766" s="360" t="str">
        <f t="shared" si="93"/>
        <v/>
      </c>
    </row>
    <row r="767" spans="2:33" s="434" customFormat="1" ht="12.75" customHeight="1" x14ac:dyDescent="0.2">
      <c r="B767" s="648"/>
      <c r="C767" s="786"/>
      <c r="D767" s="648"/>
      <c r="E767" s="787"/>
      <c r="F767" s="788"/>
      <c r="G767" s="789"/>
      <c r="H767" s="789"/>
      <c r="I767" s="789"/>
      <c r="J767" s="790"/>
      <c r="K767" s="790"/>
      <c r="L767" s="790"/>
      <c r="M767" s="790"/>
      <c r="N767" s="790"/>
      <c r="O767" s="790"/>
      <c r="P767" s="790"/>
      <c r="Q767" s="790"/>
      <c r="R767" s="790"/>
      <c r="S767" s="481"/>
      <c r="T767" s="245"/>
      <c r="U767" s="432"/>
      <c r="V767" s="433"/>
      <c r="Y767" s="482"/>
      <c r="Z767" s="522"/>
      <c r="AA767" s="522"/>
      <c r="AB767" s="481"/>
      <c r="AC767" s="297" t="str">
        <f>IF(B767="","",(IFERROR(VLOOKUP(B767,Projecten!A$4:W$2415,5,FALSE),"niet bekend")))</f>
        <v/>
      </c>
      <c r="AD767" s="213" t="str">
        <f t="shared" si="92"/>
        <v/>
      </c>
      <c r="AE767" s="266" t="str">
        <f>IF(B767="","",(IFERROR(VLOOKUP(B767,Projecten!A$4:W$2415,23,FALSE),"niet bekend")))</f>
        <v/>
      </c>
      <c r="AF767" s="266" t="str">
        <f>IF(B767="","",(IFERROR(VLOOKUP(B767,Projecten!A$4:W$2415,12,FALSE),"niet bekend")))</f>
        <v/>
      </c>
      <c r="AG767" s="360" t="str">
        <f t="shared" si="93"/>
        <v/>
      </c>
    </row>
    <row r="768" spans="2:33" s="731" customFormat="1" ht="12.75" customHeight="1" x14ac:dyDescent="0.2">
      <c r="B768" s="791"/>
      <c r="C768" s="792"/>
      <c r="D768" s="791" t="s">
        <v>1112</v>
      </c>
      <c r="F768" s="793"/>
      <c r="G768" s="794"/>
      <c r="H768" s="794"/>
      <c r="I768" s="794"/>
      <c r="J768" s="795"/>
      <c r="K768" s="795"/>
      <c r="L768" s="795"/>
      <c r="M768" s="795"/>
      <c r="N768" s="795"/>
      <c r="O768" s="795"/>
      <c r="P768" s="795"/>
      <c r="Q768" s="795"/>
      <c r="R768" s="795"/>
      <c r="S768" s="791"/>
      <c r="T768" s="293"/>
      <c r="U768" s="796"/>
      <c r="V768" s="797"/>
      <c r="Y768" s="331">
        <v>16</v>
      </c>
      <c r="Z768" s="798"/>
      <c r="AA768" s="798"/>
      <c r="AB768" s="791"/>
      <c r="AC768" s="297" t="str">
        <f>IF(B768="","",(IFERROR(VLOOKUP(B768,Projecten!A$4:W$2415,5,FALSE),"niet bekend")))</f>
        <v/>
      </c>
      <c r="AD768" s="213" t="str">
        <f t="shared" si="92"/>
        <v/>
      </c>
      <c r="AE768" s="266" t="str">
        <f>IF(B768="","",(IFERROR(VLOOKUP(B768,Projecten!A$4:W$2415,23,FALSE),"niet bekend")))</f>
        <v/>
      </c>
      <c r="AF768" s="266" t="str">
        <f>IF(B768="","",(IFERROR(VLOOKUP(B768,Projecten!A$4:W$2415,12,FALSE),"niet bekend")))</f>
        <v/>
      </c>
      <c r="AG768" s="360" t="str">
        <f t="shared" si="93"/>
        <v/>
      </c>
    </row>
    <row r="769" spans="2:33" s="731" customFormat="1" ht="12.75" customHeight="1" x14ac:dyDescent="0.2">
      <c r="B769" s="791"/>
      <c r="C769" s="792"/>
      <c r="D769" s="791" t="s">
        <v>1113</v>
      </c>
      <c r="F769" s="793"/>
      <c r="G769" s="794"/>
      <c r="H769" s="794"/>
      <c r="I769" s="794"/>
      <c r="J769" s="795"/>
      <c r="K769" s="795"/>
      <c r="L769" s="795"/>
      <c r="M769" s="795"/>
      <c r="N769" s="795"/>
      <c r="O769" s="795"/>
      <c r="P769" s="795"/>
      <c r="Q769" s="795"/>
      <c r="R769" s="795"/>
      <c r="S769" s="791"/>
      <c r="T769" s="293"/>
      <c r="U769" s="796"/>
      <c r="V769" s="797"/>
      <c r="Y769" s="331">
        <v>6</v>
      </c>
      <c r="Z769" s="798"/>
      <c r="AA769" s="798"/>
      <c r="AB769" s="791"/>
      <c r="AC769" s="297" t="str">
        <f>IF(B769="","",(IFERROR(VLOOKUP(B769,Projecten!A$4:W$2415,5,FALSE),"niet bekend")))</f>
        <v/>
      </c>
      <c r="AD769" s="213" t="str">
        <f t="shared" si="92"/>
        <v/>
      </c>
      <c r="AE769" s="266" t="str">
        <f>IF(B769="","",(IFERROR(VLOOKUP(B769,Projecten!A$4:W$2415,23,FALSE),"niet bekend")))</f>
        <v/>
      </c>
      <c r="AF769" s="266" t="str">
        <f>IF(B769="","",(IFERROR(VLOOKUP(B769,Projecten!A$4:W$2415,12,FALSE),"niet bekend")))</f>
        <v/>
      </c>
      <c r="AG769" s="360" t="str">
        <f t="shared" si="93"/>
        <v/>
      </c>
    </row>
    <row r="770" spans="2:33" x14ac:dyDescent="0.2">
      <c r="B770" s="243"/>
      <c r="J770" s="322"/>
      <c r="K770" s="322"/>
      <c r="S770" s="243"/>
      <c r="Y770" s="248"/>
      <c r="Z770" s="202"/>
      <c r="AA770" s="202"/>
      <c r="AB770" s="243"/>
      <c r="AC770" s="209" t="str">
        <f>IF(B770="","",(IFERROR(VLOOKUP(B770,Projecten!A$4:W$2415,5,FALSE),"niet bekend")))</f>
        <v/>
      </c>
      <c r="AD770" s="213" t="str">
        <f t="shared" si="92"/>
        <v/>
      </c>
      <c r="AE770" s="266" t="str">
        <f>IF(B770="","",(IFERROR(VLOOKUP(B770,Projecten!A$4:W$2415,23,FALSE),"niet bekend")))</f>
        <v/>
      </c>
      <c r="AF770" s="266" t="str">
        <f>IF(B770="","",(IFERROR(VLOOKUP(B770,Projecten!A$4:W$2415,12,FALSE),"niet bekend")))</f>
        <v/>
      </c>
      <c r="AG770" s="360" t="str">
        <f t="shared" si="93"/>
        <v/>
      </c>
    </row>
    <row r="771" spans="2:33" ht="12.75" customHeight="1" x14ac:dyDescent="0.2">
      <c r="B771" s="665">
        <v>2016186</v>
      </c>
      <c r="C771" s="688" t="s">
        <v>1058</v>
      </c>
      <c r="D771" s="237" t="s">
        <v>938</v>
      </c>
      <c r="E771" s="519" t="s">
        <v>26</v>
      </c>
      <c r="F771" s="515">
        <v>5</v>
      </c>
      <c r="G771" s="514">
        <v>40</v>
      </c>
      <c r="H771" s="514">
        <v>25</v>
      </c>
      <c r="I771" s="514">
        <v>15</v>
      </c>
      <c r="J771" s="403" t="s">
        <v>47</v>
      </c>
      <c r="K771" s="403" t="s">
        <v>189</v>
      </c>
      <c r="L771" s="242" t="s">
        <v>189</v>
      </c>
      <c r="M771" s="242" t="s">
        <v>189</v>
      </c>
      <c r="N771" s="242" t="s">
        <v>47</v>
      </c>
      <c r="O771" s="242" t="s">
        <v>47</v>
      </c>
      <c r="P771" s="242" t="s">
        <v>47</v>
      </c>
      <c r="Q771" s="242"/>
      <c r="R771" s="242" t="s">
        <v>47</v>
      </c>
      <c r="S771" s="499"/>
      <c r="T771" s="245">
        <v>42520</v>
      </c>
      <c r="U771" s="245">
        <f>IF(V771&lt;=0,"",(((V771-'In Productie'!$E$1)/7)+0.6))</f>
        <v>-63.542857142857137</v>
      </c>
      <c r="V771" s="427">
        <v>42520</v>
      </c>
      <c r="W771" s="209" t="s">
        <v>421</v>
      </c>
      <c r="X771" s="722" t="s">
        <v>997</v>
      </c>
      <c r="Y771" s="248">
        <v>71</v>
      </c>
      <c r="Z771" s="202"/>
      <c r="AA771" s="202"/>
      <c r="AB771" s="499">
        <v>42485</v>
      </c>
      <c r="AC771" s="209">
        <f>IF(B771="","",(IFERROR(VLOOKUP(B771,Projecten!A$4:W$2415,5,FALSE),"niet bekend")))</f>
        <v>5</v>
      </c>
      <c r="AD771" s="213">
        <f t="shared" si="92"/>
        <v>10530</v>
      </c>
      <c r="AE771" s="266">
        <f>IF(B771="","",(IFERROR(VLOOKUP(B771,Projecten!A$4:W$2415,23,FALSE),"niet bekend")))</f>
        <v>10530</v>
      </c>
      <c r="AF771" s="266">
        <f>IF(B771="","",(IFERROR(VLOOKUP(B771,Projecten!A$4:W$2415,12,FALSE),"niet bekend")))</f>
        <v>10530</v>
      </c>
      <c r="AG771" s="360">
        <f t="shared" si="93"/>
        <v>0</v>
      </c>
    </row>
    <row r="772" spans="2:33" ht="12.75" customHeight="1" x14ac:dyDescent="0.2">
      <c r="B772" s="665">
        <v>2016166</v>
      </c>
      <c r="C772" s="513">
        <v>120661</v>
      </c>
      <c r="D772" s="272" t="s">
        <v>886</v>
      </c>
      <c r="E772" s="519" t="s">
        <v>26</v>
      </c>
      <c r="F772" s="254">
        <v>1</v>
      </c>
      <c r="G772" s="209">
        <v>10</v>
      </c>
      <c r="H772" s="209">
        <v>3</v>
      </c>
      <c r="I772" s="209">
        <v>5</v>
      </c>
      <c r="J772" s="322" t="s">
        <v>47</v>
      </c>
      <c r="K772" s="322" t="s">
        <v>47</v>
      </c>
      <c r="L772" s="254" t="s">
        <v>189</v>
      </c>
      <c r="M772" s="254" t="s">
        <v>189</v>
      </c>
      <c r="N772" s="254" t="s">
        <v>47</v>
      </c>
      <c r="O772" s="254" t="s">
        <v>47</v>
      </c>
      <c r="P772" s="254" t="s">
        <v>47</v>
      </c>
      <c r="R772" s="254" t="s">
        <v>47</v>
      </c>
      <c r="S772" s="243"/>
      <c r="T772" s="245">
        <v>42520</v>
      </c>
      <c r="U772" s="740">
        <f>IF(V772&lt;=0,"",(((V772-'In Productie'!$E$1)/7)+0.6))</f>
        <v>-64.114285714285714</v>
      </c>
      <c r="V772" s="741">
        <v>42516</v>
      </c>
      <c r="W772" s="209" t="s">
        <v>162</v>
      </c>
      <c r="X772" s="209"/>
      <c r="Y772" s="699">
        <v>23.43</v>
      </c>
      <c r="Z772" s="477"/>
      <c r="AA772" s="478"/>
      <c r="AB772" s="499">
        <v>42478</v>
      </c>
      <c r="AC772" s="209">
        <f>IF(B772="","",(IFERROR(VLOOKUP(B772,Projecten!A$4:W$2415,5,FALSE),"niet bekend")))</f>
        <v>1</v>
      </c>
      <c r="AD772" s="213">
        <f t="shared" si="92"/>
        <v>4610</v>
      </c>
      <c r="AE772" s="266">
        <f>IF(B772="","",(IFERROR(VLOOKUP(B772,Projecten!A$4:W$2415,23,FALSE),"niet bekend")))</f>
        <v>4610</v>
      </c>
      <c r="AF772" s="266">
        <f>IF(B772="","",(IFERROR(VLOOKUP(B772,Projecten!A$4:W$2415,12,FALSE),"niet bekend")))</f>
        <v>4610</v>
      </c>
      <c r="AG772" s="360">
        <f t="shared" si="93"/>
        <v>0</v>
      </c>
    </row>
    <row r="773" spans="2:33" ht="12.75" customHeight="1" x14ac:dyDescent="0.2">
      <c r="B773" s="665">
        <v>2016167</v>
      </c>
      <c r="C773" s="513">
        <v>120661</v>
      </c>
      <c r="D773" s="237">
        <v>554716</v>
      </c>
      <c r="E773" s="519" t="s">
        <v>26</v>
      </c>
      <c r="F773" s="515">
        <v>1</v>
      </c>
      <c r="G773" s="514">
        <v>6</v>
      </c>
      <c r="H773" s="514">
        <v>4</v>
      </c>
      <c r="I773" s="514">
        <v>3</v>
      </c>
      <c r="J773" s="403" t="s">
        <v>47</v>
      </c>
      <c r="K773" s="403" t="s">
        <v>189</v>
      </c>
      <c r="L773" s="403" t="s">
        <v>189</v>
      </c>
      <c r="M773" s="403" t="s">
        <v>189</v>
      </c>
      <c r="N773" s="403" t="s">
        <v>47</v>
      </c>
      <c r="O773" s="242" t="s">
        <v>47</v>
      </c>
      <c r="P773" s="242" t="s">
        <v>47</v>
      </c>
      <c r="Q773" s="242"/>
      <c r="R773" s="242" t="s">
        <v>47</v>
      </c>
      <c r="S773" s="243"/>
      <c r="T773" s="245">
        <v>42521</v>
      </c>
      <c r="U773" s="245">
        <f>IF(V773&lt;=0,"",(((V773-'In Productie'!$E$1)/7)+0.6))</f>
        <v>-64.114285714285714</v>
      </c>
      <c r="V773" s="427">
        <v>42516</v>
      </c>
      <c r="W773" s="209" t="s">
        <v>162</v>
      </c>
      <c r="X773" s="209"/>
      <c r="Y773" s="248">
        <v>11</v>
      </c>
      <c r="Z773" s="202"/>
      <c r="AA773" s="202"/>
      <c r="AB773" s="499">
        <v>42478</v>
      </c>
      <c r="AC773" s="209">
        <f>IF(B773="","",(IFERROR(VLOOKUP(B773,Projecten!A$4:W$2415,5,FALSE),"niet bekend")))</f>
        <v>1</v>
      </c>
      <c r="AD773" s="213">
        <f t="shared" si="92"/>
        <v>1774</v>
      </c>
      <c r="AE773" s="266">
        <f>IF(B773="","",(IFERROR(VLOOKUP(B773,Projecten!A$4:W$2415,23,FALSE),"niet bekend")))</f>
        <v>1774</v>
      </c>
      <c r="AF773" s="266">
        <f>IF(B773="","",(IFERROR(VLOOKUP(B773,Projecten!A$4:W$2415,12,FALSE),"niet bekend")))</f>
        <v>1774</v>
      </c>
      <c r="AG773" s="360">
        <f t="shared" si="93"/>
        <v>0</v>
      </c>
    </row>
    <row r="774" spans="2:33" ht="12.75" customHeight="1" x14ac:dyDescent="0.2">
      <c r="B774" s="665">
        <v>2016176</v>
      </c>
      <c r="C774" s="513">
        <v>120663</v>
      </c>
      <c r="D774" s="237">
        <v>590716</v>
      </c>
      <c r="E774" s="518" t="s">
        <v>26</v>
      </c>
      <c r="F774" s="645">
        <v>1</v>
      </c>
      <c r="G774" s="518">
        <v>9</v>
      </c>
      <c r="H774" s="518">
        <v>5</v>
      </c>
      <c r="I774" s="518">
        <v>2</v>
      </c>
      <c r="J774" s="322" t="s">
        <v>47</v>
      </c>
      <c r="K774" s="322" t="s">
        <v>189</v>
      </c>
      <c r="L774" s="322" t="s">
        <v>189</v>
      </c>
      <c r="M774" s="322" t="s">
        <v>189</v>
      </c>
      <c r="N774" s="322" t="s">
        <v>47</v>
      </c>
      <c r="O774" s="254" t="s">
        <v>47</v>
      </c>
      <c r="P774" s="254" t="s">
        <v>47</v>
      </c>
      <c r="R774" s="254" t="s">
        <v>47</v>
      </c>
      <c r="S774" s="243"/>
      <c r="T774" s="245">
        <v>42523</v>
      </c>
      <c r="U774" s="264">
        <f>IF(V774&lt;=0,"",(((V774-'In Productie'!$E$1)/7)+0.6))</f>
        <v>-64.114285714285714</v>
      </c>
      <c r="V774" s="427">
        <v>42516</v>
      </c>
      <c r="W774" s="202" t="s">
        <v>162</v>
      </c>
      <c r="X774" s="202" t="s">
        <v>941</v>
      </c>
      <c r="Y774" s="248">
        <v>13.4</v>
      </c>
      <c r="Z774" s="202"/>
      <c r="AA774" s="202"/>
      <c r="AB774" s="499">
        <v>42482</v>
      </c>
      <c r="AC774" s="209">
        <f>IF(B774="","",(IFERROR(VLOOKUP(B774,Projecten!A$4:W$2415,5,FALSE),"niet bekend")))</f>
        <v>1</v>
      </c>
      <c r="AD774" s="213">
        <f t="shared" si="92"/>
        <v>2709</v>
      </c>
      <c r="AE774" s="266">
        <f>IF(B774="","",(IFERROR(VLOOKUP(B774,Projecten!A$4:W$2415,23,FALSE),"niet bekend")))</f>
        <v>2709</v>
      </c>
      <c r="AF774" s="266">
        <f>IF(B774="","",(IFERROR(VLOOKUP(B774,Projecten!A$4:W$2415,12,FALSE),"niet bekend")))</f>
        <v>2709</v>
      </c>
      <c r="AG774" s="360">
        <f t="shared" si="93"/>
        <v>0</v>
      </c>
    </row>
    <row r="775" spans="2:33" ht="12.75" customHeight="1" x14ac:dyDescent="0.2">
      <c r="B775" s="237">
        <v>2016177</v>
      </c>
      <c r="C775" s="688" t="s">
        <v>1057</v>
      </c>
      <c r="D775" s="237">
        <v>589516</v>
      </c>
      <c r="E775" s="518" t="s">
        <v>26</v>
      </c>
      <c r="F775" s="645">
        <v>1</v>
      </c>
      <c r="G775" s="518">
        <v>11</v>
      </c>
      <c r="H775" s="518">
        <v>5</v>
      </c>
      <c r="I775" s="518">
        <v>3</v>
      </c>
      <c r="J775" s="322" t="s">
        <v>47</v>
      </c>
      <c r="K775" s="322" t="s">
        <v>189</v>
      </c>
      <c r="L775" s="322" t="s">
        <v>189</v>
      </c>
      <c r="M775" s="322" t="s">
        <v>189</v>
      </c>
      <c r="N775" s="322" t="s">
        <v>47</v>
      </c>
      <c r="O775" s="254" t="s">
        <v>47</v>
      </c>
      <c r="P775" s="254" t="s">
        <v>47</v>
      </c>
      <c r="R775" s="254" t="s">
        <v>47</v>
      </c>
      <c r="S775" s="243"/>
      <c r="T775" s="245">
        <v>42523</v>
      </c>
      <c r="U775" s="264">
        <f>IF(V775&lt;=0,"",(((V775-'In Productie'!$E$1)/7)+0.6))</f>
        <v>-64.114285714285714</v>
      </c>
      <c r="V775" s="427">
        <v>42516</v>
      </c>
      <c r="W775" s="202" t="s">
        <v>162</v>
      </c>
      <c r="Y775" s="248">
        <v>16.100000000000001</v>
      </c>
      <c r="Z775" s="202"/>
      <c r="AA775" s="202"/>
      <c r="AB775" s="499">
        <v>42482</v>
      </c>
      <c r="AC775" s="209">
        <f>IF(B775="","",(IFERROR(VLOOKUP(B775,Projecten!A$4:W$2415,5,FALSE),"niet bekend")))</f>
        <v>1</v>
      </c>
      <c r="AD775" s="213">
        <f t="shared" si="92"/>
        <v>3197</v>
      </c>
      <c r="AE775" s="266">
        <f>IF(B775="","",(IFERROR(VLOOKUP(B775,Projecten!A$4:W$2415,23,FALSE),"niet bekend")))</f>
        <v>3197</v>
      </c>
      <c r="AF775" s="266">
        <f>IF(B775="","",(IFERROR(VLOOKUP(B775,Projecten!A$4:W$2415,12,FALSE),"niet bekend")))</f>
        <v>3197</v>
      </c>
      <c r="AG775" s="360">
        <f t="shared" si="93"/>
        <v>0</v>
      </c>
    </row>
    <row r="776" spans="2:33" ht="12.75" customHeight="1" x14ac:dyDescent="0.2">
      <c r="B776" s="237">
        <v>2016178</v>
      </c>
      <c r="C776" s="513">
        <v>120663</v>
      </c>
      <c r="D776" s="237">
        <v>591016</v>
      </c>
      <c r="E776" s="518" t="s">
        <v>26</v>
      </c>
      <c r="F776" s="645">
        <v>1</v>
      </c>
      <c r="G776" s="518">
        <v>9</v>
      </c>
      <c r="H776" s="518">
        <v>5</v>
      </c>
      <c r="I776" s="518">
        <v>2</v>
      </c>
      <c r="J776" s="322" t="s">
        <v>47</v>
      </c>
      <c r="K776" s="322" t="s">
        <v>189</v>
      </c>
      <c r="L776" s="322" t="s">
        <v>189</v>
      </c>
      <c r="M776" s="322" t="s">
        <v>189</v>
      </c>
      <c r="N776" s="322" t="s">
        <v>47</v>
      </c>
      <c r="O776" s="322" t="s">
        <v>47</v>
      </c>
      <c r="P776" s="322" t="s">
        <v>47</v>
      </c>
      <c r="Q776" s="322"/>
      <c r="R776" s="322" t="s">
        <v>47</v>
      </c>
      <c r="S776" s="320"/>
      <c r="T776" s="245">
        <v>42524</v>
      </c>
      <c r="U776" s="264">
        <f>IF(V776&lt;=0,"",(((V776-'In Productie'!$E$1)/7)+0.6))</f>
        <v>-64.114285714285714</v>
      </c>
      <c r="V776" s="427">
        <v>42516</v>
      </c>
      <c r="W776" s="202" t="s">
        <v>162</v>
      </c>
      <c r="X776" s="202" t="s">
        <v>941</v>
      </c>
      <c r="Y776" s="295">
        <v>14.51</v>
      </c>
      <c r="Z776" s="202"/>
      <c r="AA776" s="202"/>
      <c r="AB776" s="499">
        <v>42482</v>
      </c>
      <c r="AC776" s="209">
        <f>IF(B776="","",(IFERROR(VLOOKUP(B776,Projecten!A$4:W$2415,5,FALSE),"niet bekend")))</f>
        <v>1</v>
      </c>
      <c r="AD776" s="213">
        <f t="shared" si="92"/>
        <v>2819</v>
      </c>
      <c r="AE776" s="266">
        <f>IF(B776="","",(IFERROR(VLOOKUP(B776,Projecten!A$4:W$2415,23,FALSE),"niet bekend")))</f>
        <v>2819</v>
      </c>
      <c r="AF776" s="266">
        <f>IF(B776="","",(IFERROR(VLOOKUP(B776,Projecten!A$4:W$2415,12,FALSE),"niet bekend")))</f>
        <v>2819</v>
      </c>
      <c r="AG776" s="360">
        <f t="shared" si="93"/>
        <v>0</v>
      </c>
    </row>
    <row r="777" spans="2:33" ht="12.75" customHeight="1" x14ac:dyDescent="0.2">
      <c r="B777" s="665" t="s">
        <v>2070</v>
      </c>
      <c r="C777" s="513" t="s">
        <v>993</v>
      </c>
      <c r="D777" s="272" t="s">
        <v>772</v>
      </c>
      <c r="E777" s="519" t="s">
        <v>26</v>
      </c>
      <c r="F777" s="515">
        <v>0</v>
      </c>
      <c r="G777" s="514">
        <v>2</v>
      </c>
      <c r="H777" s="514">
        <v>0</v>
      </c>
      <c r="I777" s="514">
        <v>1</v>
      </c>
      <c r="J777" s="391" t="s">
        <v>47</v>
      </c>
      <c r="K777" s="391" t="s">
        <v>47</v>
      </c>
      <c r="L777" s="391" t="s">
        <v>189</v>
      </c>
      <c r="M777" s="391" t="s">
        <v>47</v>
      </c>
      <c r="N777" s="391" t="s">
        <v>47</v>
      </c>
      <c r="O777" s="486" t="s">
        <v>47</v>
      </c>
      <c r="P777" s="486" t="s">
        <v>47</v>
      </c>
      <c r="Q777" s="486"/>
      <c r="R777" s="486" t="s">
        <v>47</v>
      </c>
      <c r="S777" s="243"/>
      <c r="T777" s="245">
        <v>42521</v>
      </c>
      <c r="U777" s="245">
        <f>IF(V777&lt;=0,"",(((V777-'In Productie'!$E$1)/7)+0.6))</f>
        <v>-65.114285714285714</v>
      </c>
      <c r="V777" s="427">
        <v>42509</v>
      </c>
      <c r="W777" s="209" t="s">
        <v>162</v>
      </c>
      <c r="X777" s="209" t="s">
        <v>809</v>
      </c>
      <c r="Y777" s="295">
        <v>4</v>
      </c>
      <c r="Z777" s="202"/>
      <c r="AA777" s="489"/>
      <c r="AB777" s="499">
        <v>42481</v>
      </c>
      <c r="AC777" s="209">
        <f>IF(B777="","",(IFERROR(VLOOKUP(B777,Projecten!A$4:W$2415,5,FALSE),"niet bekend")))</f>
        <v>0</v>
      </c>
      <c r="AD777" s="213">
        <f>AF777</f>
        <v>88.4</v>
      </c>
      <c r="AE777" s="266">
        <f>IF(B777="","",(IFERROR(VLOOKUP(B777,Projecten!A$4:W$2415,23,FALSE),"niet bekend")))</f>
        <v>88.4</v>
      </c>
      <c r="AF777" s="266">
        <f>IF(B777="","",(IFERROR(VLOOKUP(B777,Projecten!A$4:W$2415,12,FALSE),"niet bekend")))</f>
        <v>88.4</v>
      </c>
      <c r="AG777" s="360">
        <f t="shared" si="93"/>
        <v>0</v>
      </c>
    </row>
    <row r="778" spans="2:33" s="327" customFormat="1" ht="12.75" customHeight="1" x14ac:dyDescent="0.2">
      <c r="B778" s="665">
        <v>2016219</v>
      </c>
      <c r="C778" s="517">
        <v>120695</v>
      </c>
      <c r="D778" s="471" t="s">
        <v>1050</v>
      </c>
      <c r="E778" s="750" t="s">
        <v>26</v>
      </c>
      <c r="F778" s="751">
        <v>1</v>
      </c>
      <c r="G778" s="449">
        <v>3</v>
      </c>
      <c r="H778" s="449">
        <v>0</v>
      </c>
      <c r="I778" s="449">
        <v>0</v>
      </c>
      <c r="J778" s="322" t="s">
        <v>189</v>
      </c>
      <c r="K778" s="322" t="s">
        <v>189</v>
      </c>
      <c r="L778" s="322" t="s">
        <v>189</v>
      </c>
      <c r="M778" s="322" t="s">
        <v>189</v>
      </c>
      <c r="N778" s="322" t="s">
        <v>47</v>
      </c>
      <c r="O778" s="322" t="s">
        <v>47</v>
      </c>
      <c r="P778" s="322" t="s">
        <v>47</v>
      </c>
      <c r="Q778" s="322"/>
      <c r="R778" s="322" t="s">
        <v>47</v>
      </c>
      <c r="S778" s="707"/>
      <c r="T778" s="264"/>
      <c r="U778" s="264">
        <f>IF(V778&lt;=0,"",(((V778-'In Productie'!$E$1)/7)+0.6))</f>
        <v>-62.257142857142853</v>
      </c>
      <c r="V778" s="396">
        <v>42529</v>
      </c>
      <c r="W778" s="327" t="s">
        <v>162</v>
      </c>
      <c r="X778" s="327" t="s">
        <v>1091</v>
      </c>
      <c r="Y778" s="497">
        <v>3</v>
      </c>
      <c r="Z778" s="466"/>
      <c r="AA778" s="468"/>
      <c r="AB778" s="707">
        <v>42508</v>
      </c>
      <c r="AC778" s="327">
        <f>IF(B778="","",(IFERROR(VLOOKUP(B778,Projecten!A$4:W$2415,5,FALSE),"niet bekend")))</f>
        <v>1</v>
      </c>
      <c r="AD778" s="266">
        <f t="shared" ref="AD778:AD784" si="94">IF(AC778="","",(F778/AC778*AF778))</f>
        <v>319.49</v>
      </c>
      <c r="AE778" s="266">
        <f>IF(B778="","",(IFERROR(VLOOKUP(B778,Projecten!A$4:W$2415,23,FALSE),"niet bekend")))</f>
        <v>319.49</v>
      </c>
      <c r="AF778" s="266">
        <f>IF(B778="","",(IFERROR(VLOOKUP(B778,Projecten!A$4:W$2415,12,FALSE),"niet bekend")))</f>
        <v>319.49</v>
      </c>
      <c r="AG778" s="398">
        <f t="shared" si="93"/>
        <v>0</v>
      </c>
    </row>
    <row r="779" spans="2:33" ht="12.75" customHeight="1" x14ac:dyDescent="0.2">
      <c r="B779" s="665">
        <v>2016187</v>
      </c>
      <c r="C779" s="517">
        <v>120679</v>
      </c>
      <c r="D779" s="237">
        <v>563416</v>
      </c>
      <c r="E779" s="519" t="s">
        <v>26</v>
      </c>
      <c r="F779" s="748">
        <v>1</v>
      </c>
      <c r="G779" s="718">
        <v>13</v>
      </c>
      <c r="H779" s="718">
        <v>4</v>
      </c>
      <c r="I779" s="718">
        <v>5</v>
      </c>
      <c r="J779" s="403" t="s">
        <v>47</v>
      </c>
      <c r="K779" s="403" t="s">
        <v>47</v>
      </c>
      <c r="L779" s="403" t="s">
        <v>189</v>
      </c>
      <c r="M779" s="403" t="s">
        <v>189</v>
      </c>
      <c r="N779" s="403" t="s">
        <v>47</v>
      </c>
      <c r="O779" s="799" t="s">
        <v>47</v>
      </c>
      <c r="P779" s="799" t="s">
        <v>47</v>
      </c>
      <c r="Q779" s="799"/>
      <c r="R779" s="242" t="s">
        <v>47</v>
      </c>
      <c r="S779" s="499"/>
      <c r="T779" s="245">
        <v>42527</v>
      </c>
      <c r="U779" s="245">
        <f>IF(V779&lt;=0,"",(((V779-'In Productie'!$E$1)/7)+0.6))</f>
        <v>-63.542857142857137</v>
      </c>
      <c r="V779" s="427">
        <v>42520</v>
      </c>
      <c r="W779" s="209" t="s">
        <v>162</v>
      </c>
      <c r="X779" s="209" t="s">
        <v>996</v>
      </c>
      <c r="Y779" s="248">
        <v>27</v>
      </c>
      <c r="Z779" s="202"/>
      <c r="AA779" s="202"/>
      <c r="AB779" s="499">
        <v>42485</v>
      </c>
      <c r="AC779" s="209">
        <f>IF(B779="","",(IFERROR(VLOOKUP(B779,Projecten!A$4:W$2415,5,FALSE),"niet bekend")))</f>
        <v>1</v>
      </c>
      <c r="AD779" s="213">
        <f t="shared" si="94"/>
        <v>6040</v>
      </c>
      <c r="AE779" s="266">
        <f>IF(B779="","",(IFERROR(VLOOKUP(B779,Projecten!A$4:W$2415,23,FALSE),"niet bekend")))</f>
        <v>6040</v>
      </c>
      <c r="AF779" s="266">
        <f>IF(B779="","",(IFERROR(VLOOKUP(B779,Projecten!A$4:W$2415,12,FALSE),"niet bekend")))</f>
        <v>6040</v>
      </c>
      <c r="AG779" s="360">
        <f t="shared" si="93"/>
        <v>0</v>
      </c>
    </row>
    <row r="780" spans="2:33" s="327" customFormat="1" ht="12.75" customHeight="1" x14ac:dyDescent="0.2">
      <c r="B780" s="665">
        <v>2016193</v>
      </c>
      <c r="C780" s="746">
        <v>120679</v>
      </c>
      <c r="D780" s="800">
        <v>590916</v>
      </c>
      <c r="E780" s="801" t="s">
        <v>26</v>
      </c>
      <c r="F780" s="679">
        <v>1</v>
      </c>
      <c r="G780" s="450">
        <v>9</v>
      </c>
      <c r="H780" s="450">
        <v>5</v>
      </c>
      <c r="I780" s="450">
        <v>2</v>
      </c>
      <c r="J780" s="322" t="s">
        <v>47</v>
      </c>
      <c r="K780" s="322" t="s">
        <v>189</v>
      </c>
      <c r="L780" s="322" t="s">
        <v>189</v>
      </c>
      <c r="M780" s="322" t="s">
        <v>189</v>
      </c>
      <c r="N780" s="322" t="s">
        <v>47</v>
      </c>
      <c r="O780" s="322" t="s">
        <v>47</v>
      </c>
      <c r="P780" s="322" t="s">
        <v>47</v>
      </c>
      <c r="Q780" s="322"/>
      <c r="R780" s="322" t="s">
        <v>47</v>
      </c>
      <c r="S780" s="707"/>
      <c r="T780" s="264">
        <v>42527</v>
      </c>
      <c r="U780" s="264">
        <f>IF(V780&lt;=0,"",(((V780-'In Productie'!$E$1)/7)+0.6))</f>
        <v>-63.114285714285714</v>
      </c>
      <c r="V780" s="396">
        <v>42523</v>
      </c>
      <c r="W780" s="327" t="s">
        <v>162</v>
      </c>
      <c r="X780" s="722" t="s">
        <v>6841</v>
      </c>
      <c r="Y780" s="497">
        <v>13.4</v>
      </c>
      <c r="Z780" s="466"/>
      <c r="AA780" s="468"/>
      <c r="AB780" s="707">
        <v>42485</v>
      </c>
      <c r="AC780" s="327">
        <f>IF(B780="","",(IFERROR(VLOOKUP(B780,Projecten!A$4:W$2415,5,FALSE),"niet bekend")))</f>
        <v>1</v>
      </c>
      <c r="AD780" s="266">
        <f t="shared" si="94"/>
        <v>2709</v>
      </c>
      <c r="AE780" s="266">
        <f>IF(B780="","",(IFERROR(VLOOKUP(B780,Projecten!A$4:W$2415,23,FALSE),"niet bekend")))</f>
        <v>2709</v>
      </c>
      <c r="AF780" s="266">
        <f>IF(B780="","",(IFERROR(VLOOKUP(B780,Projecten!A$4:W$2415,12,FALSE),"niet bekend")))</f>
        <v>2709</v>
      </c>
      <c r="AG780" s="398">
        <f t="shared" si="93"/>
        <v>0</v>
      </c>
    </row>
    <row r="781" spans="2:33" ht="12.75" customHeight="1" x14ac:dyDescent="0.2">
      <c r="B781" s="665">
        <v>2016157</v>
      </c>
      <c r="C781" s="513">
        <v>120687</v>
      </c>
      <c r="D781" s="237" t="s">
        <v>856</v>
      </c>
      <c r="E781" s="519" t="s">
        <v>26</v>
      </c>
      <c r="F781" s="515">
        <v>4</v>
      </c>
      <c r="G781" s="514">
        <v>24</v>
      </c>
      <c r="H781" s="514">
        <v>20</v>
      </c>
      <c r="I781" s="514">
        <v>4</v>
      </c>
      <c r="J781" s="403" t="s">
        <v>47</v>
      </c>
      <c r="K781" s="242" t="s">
        <v>189</v>
      </c>
      <c r="L781" s="242" t="s">
        <v>189</v>
      </c>
      <c r="M781" s="242" t="s">
        <v>189</v>
      </c>
      <c r="N781" s="242" t="s">
        <v>47</v>
      </c>
      <c r="O781" s="242" t="s">
        <v>47</v>
      </c>
      <c r="P781" s="242" t="s">
        <v>470</v>
      </c>
      <c r="Q781" s="242"/>
      <c r="R781" s="242"/>
      <c r="S781" s="243"/>
      <c r="T781" s="245">
        <v>42529</v>
      </c>
      <c r="U781" s="245">
        <f>IF(V781&lt;=0,"",(((V781-'In Productie'!$E$1)/7)+0.6))</f>
        <v>-62.257142857142853</v>
      </c>
      <c r="V781" s="427">
        <v>42529</v>
      </c>
      <c r="W781" s="209" t="s">
        <v>421</v>
      </c>
      <c r="X781" s="209"/>
      <c r="Y781" s="248">
        <v>40.799999999999997</v>
      </c>
      <c r="Z781" s="477"/>
      <c r="AA781" s="478"/>
      <c r="AB781" s="499">
        <v>42475</v>
      </c>
      <c r="AC781" s="209">
        <f>IF(B781="","",(IFERROR(VLOOKUP(B781,Projecten!A$4:W$2415,5,FALSE),"niet bekend")))</f>
        <v>5</v>
      </c>
      <c r="AD781" s="213">
        <f t="shared" si="94"/>
        <v>5272</v>
      </c>
      <c r="AE781" s="266">
        <f>IF(B781="","",(IFERROR(VLOOKUP(B781,Projecten!A$4:W$2415,23,FALSE),"niet bekend")))</f>
        <v>6590</v>
      </c>
      <c r="AF781" s="266">
        <f>IF(B781="","",(IFERROR(VLOOKUP(B781,Projecten!A$4:W$2415,12,FALSE),"niet bekend")))</f>
        <v>6590</v>
      </c>
      <c r="AG781" s="360">
        <f t="shared" si="93"/>
        <v>1318</v>
      </c>
    </row>
    <row r="782" spans="2:33" ht="12.75" customHeight="1" x14ac:dyDescent="0.2">
      <c r="B782" s="237"/>
      <c r="C782" s="513"/>
      <c r="D782" s="689"/>
      <c r="E782" s="514"/>
      <c r="F782" s="515"/>
      <c r="G782" s="514"/>
      <c r="H782" s="514"/>
      <c r="I782" s="514"/>
      <c r="J782" s="391"/>
      <c r="K782" s="391"/>
      <c r="L782" s="391"/>
      <c r="M782" s="391"/>
      <c r="N782" s="391"/>
      <c r="O782" s="486"/>
      <c r="P782" s="486"/>
      <c r="Q782" s="486"/>
      <c r="R782" s="486"/>
      <c r="S782" s="243"/>
      <c r="U782" s="245"/>
      <c r="W782" s="209"/>
      <c r="X782" s="209"/>
      <c r="Y782" s="248"/>
      <c r="Z782" s="202"/>
      <c r="AA782" s="202"/>
      <c r="AB782" s="243"/>
      <c r="AC782" s="209" t="str">
        <f>IF(B782="","",(IFERROR(VLOOKUP(B782,Projecten!A$4:W$2415,5,FALSE),"niet bekend")))</f>
        <v/>
      </c>
      <c r="AD782" s="213" t="str">
        <f t="shared" si="94"/>
        <v/>
      </c>
      <c r="AE782" s="266" t="str">
        <f>IF(B782="","",(IFERROR(VLOOKUP(B782,Projecten!A$4:W$2415,23,FALSE),"niet bekend")))</f>
        <v/>
      </c>
      <c r="AF782" s="266" t="str">
        <f>IF(B782="","",(IFERROR(VLOOKUP(B782,Projecten!A$4:W$2415,12,FALSE),"niet bekend")))</f>
        <v/>
      </c>
      <c r="AG782" s="360" t="str">
        <f t="shared" si="93"/>
        <v/>
      </c>
    </row>
    <row r="783" spans="2:33" ht="12.75" customHeight="1" x14ac:dyDescent="0.2">
      <c r="B783" s="272">
        <v>2016170</v>
      </c>
      <c r="C783" s="422">
        <v>120675</v>
      </c>
      <c r="D783" s="641" t="s">
        <v>891</v>
      </c>
      <c r="E783" s="273" t="s">
        <v>892</v>
      </c>
      <c r="F783" s="424">
        <v>1</v>
      </c>
      <c r="G783" s="273">
        <v>2</v>
      </c>
      <c r="H783" s="273">
        <v>1</v>
      </c>
      <c r="I783" s="273">
        <v>1</v>
      </c>
      <c r="J783" s="391" t="s">
        <v>47</v>
      </c>
      <c r="K783" s="391" t="s">
        <v>189</v>
      </c>
      <c r="L783" s="391" t="s">
        <v>189</v>
      </c>
      <c r="M783" s="391" t="s">
        <v>189</v>
      </c>
      <c r="N783" s="391" t="s">
        <v>47</v>
      </c>
      <c r="O783" s="486" t="s">
        <v>47</v>
      </c>
      <c r="P783" s="486" t="s">
        <v>47</v>
      </c>
      <c r="Q783" s="486"/>
      <c r="R783" s="486" t="s">
        <v>47</v>
      </c>
      <c r="S783" s="243"/>
      <c r="U783" s="245">
        <f>IF(V783&lt;=0,"",(((V783-'In Productie'!$E$1)/7)+0.6))</f>
        <v>-63.114285714285714</v>
      </c>
      <c r="V783" s="427">
        <v>42523</v>
      </c>
      <c r="W783" s="209" t="s">
        <v>804</v>
      </c>
      <c r="X783" s="209"/>
      <c r="Y783" s="295">
        <v>3.7</v>
      </c>
      <c r="Z783" s="202"/>
      <c r="AA783" s="202"/>
      <c r="AB783" s="499">
        <v>42480</v>
      </c>
      <c r="AC783" s="209">
        <f>IF(B783="","",(IFERROR(VLOOKUP(B783,Projecten!A$4:W$2415,5,FALSE),"niet bekend")))</f>
        <v>1</v>
      </c>
      <c r="AD783" s="213">
        <f t="shared" si="94"/>
        <v>575.83000000000004</v>
      </c>
      <c r="AE783" s="266">
        <f>IF(B783="","",(IFERROR(VLOOKUP(B783,Projecten!A$4:W$2415,23,FALSE),"niet bekend")))</f>
        <v>575.83000000000004</v>
      </c>
      <c r="AF783" s="266">
        <f>IF(B783="","",(IFERROR(VLOOKUP(B783,Projecten!A$4:W$2415,12,FALSE),"niet bekend")))</f>
        <v>575.83000000000004</v>
      </c>
      <c r="AG783" s="360">
        <f t="shared" si="93"/>
        <v>0</v>
      </c>
    </row>
    <row r="784" spans="2:33" ht="12.75" customHeight="1" x14ac:dyDescent="0.2">
      <c r="B784" s="237">
        <v>2016171</v>
      </c>
      <c r="C784" s="513">
        <v>120634</v>
      </c>
      <c r="D784" s="689" t="s">
        <v>893</v>
      </c>
      <c r="E784" s="514" t="s">
        <v>892</v>
      </c>
      <c r="F784" s="515">
        <v>1</v>
      </c>
      <c r="G784" s="514">
        <v>6</v>
      </c>
      <c r="H784" s="514">
        <v>5</v>
      </c>
      <c r="I784" s="514">
        <v>1</v>
      </c>
      <c r="J784" s="391" t="s">
        <v>47</v>
      </c>
      <c r="K784" s="391" t="s">
        <v>47</v>
      </c>
      <c r="L784" s="391" t="s">
        <v>189</v>
      </c>
      <c r="M784" s="391" t="s">
        <v>189</v>
      </c>
      <c r="N784" s="391" t="s">
        <v>47</v>
      </c>
      <c r="O784" s="486" t="s">
        <v>47</v>
      </c>
      <c r="P784" s="486" t="s">
        <v>47</v>
      </c>
      <c r="Q784" s="486"/>
      <c r="R784" s="486" t="s">
        <v>47</v>
      </c>
      <c r="S784" s="243"/>
      <c r="U784" s="245">
        <f>IF(V784&lt;=0,"",(((V784-'In Productie'!$E$1)/7)+0.6))</f>
        <v>-63.114285714285714</v>
      </c>
      <c r="V784" s="427">
        <v>42523</v>
      </c>
      <c r="W784" s="209" t="s">
        <v>804</v>
      </c>
      <c r="X784" s="209" t="s">
        <v>6842</v>
      </c>
      <c r="Y784" s="248">
        <v>11.3</v>
      </c>
      <c r="Z784" s="202"/>
      <c r="AA784" s="202"/>
      <c r="AB784" s="499">
        <v>42480</v>
      </c>
      <c r="AC784" s="209">
        <f>IF(B784="","",(IFERROR(VLOOKUP(B784,Projecten!A$4:W$2415,5,FALSE),"niet bekend")))</f>
        <v>1</v>
      </c>
      <c r="AD784" s="213">
        <f t="shared" si="94"/>
        <v>1802.84</v>
      </c>
      <c r="AE784" s="266">
        <f>IF(B784="","",(IFERROR(VLOOKUP(B784,Projecten!A$4:W$2415,23,FALSE),"niet bekend")))</f>
        <v>1802.84</v>
      </c>
      <c r="AF784" s="266">
        <f>IF(B784="","",(IFERROR(VLOOKUP(B784,Projecten!A$4:W$2415,12,FALSE),"niet bekend")))</f>
        <v>1802.84</v>
      </c>
      <c r="AG784" s="360">
        <f t="shared" si="93"/>
        <v>0</v>
      </c>
    </row>
    <row r="785" spans="2:33" ht="12.75" customHeight="1" x14ac:dyDescent="0.2">
      <c r="B785" s="237" t="s">
        <v>973</v>
      </c>
      <c r="C785" s="513">
        <v>120634</v>
      </c>
      <c r="D785" s="689" t="s">
        <v>974</v>
      </c>
      <c r="E785" s="514" t="s">
        <v>892</v>
      </c>
      <c r="F785" s="515">
        <v>0</v>
      </c>
      <c r="G785" s="514">
        <v>2</v>
      </c>
      <c r="H785" s="514">
        <v>1</v>
      </c>
      <c r="I785" s="514">
        <v>1</v>
      </c>
      <c r="J785" s="391" t="s">
        <v>47</v>
      </c>
      <c r="K785" s="391" t="s">
        <v>189</v>
      </c>
      <c r="L785" s="391" t="s">
        <v>189</v>
      </c>
      <c r="M785" s="391" t="s">
        <v>189</v>
      </c>
      <c r="N785" s="391" t="s">
        <v>47</v>
      </c>
      <c r="O785" s="486" t="s">
        <v>47</v>
      </c>
      <c r="P785" s="486" t="s">
        <v>47</v>
      </c>
      <c r="Q785" s="486"/>
      <c r="R785" s="486" t="s">
        <v>47</v>
      </c>
      <c r="S785" s="243"/>
      <c r="U785" s="245">
        <f>IF(V785&lt;=0,"",(((V785-'In Productie'!$E$1)/7)+0.6))</f>
        <v>-63.114285714285714</v>
      </c>
      <c r="V785" s="427">
        <v>42523</v>
      </c>
      <c r="W785" s="209" t="s">
        <v>804</v>
      </c>
      <c r="X785" s="209" t="s">
        <v>6842</v>
      </c>
      <c r="Y785" s="248">
        <v>4.7</v>
      </c>
      <c r="Z785" s="202"/>
      <c r="AA785" s="202"/>
      <c r="AB785" s="499">
        <v>42494</v>
      </c>
      <c r="AC785" s="209">
        <f>IF(B785="","",(IFERROR(VLOOKUP(B785,Projecten!A$4:W$2415,5,FALSE),"niet bekend")))</f>
        <v>0</v>
      </c>
      <c r="AD785" s="213">
        <f>AF785</f>
        <v>747.09</v>
      </c>
      <c r="AE785" s="266">
        <f>IF(B785="","",(IFERROR(VLOOKUP(B785,Projecten!A$4:W$2415,23,FALSE),"niet bekend")))</f>
        <v>747.09</v>
      </c>
      <c r="AF785" s="266">
        <f>IF(B785="","",(IFERROR(VLOOKUP(B785,Projecten!A$4:W$2415,12,FALSE),"niet bekend")))</f>
        <v>747.09</v>
      </c>
      <c r="AG785" s="360">
        <f t="shared" si="93"/>
        <v>0</v>
      </c>
    </row>
    <row r="786" spans="2:33" ht="12.75" customHeight="1" x14ac:dyDescent="0.2">
      <c r="B786" s="243">
        <v>2016165</v>
      </c>
      <c r="C786" s="480">
        <v>120635</v>
      </c>
      <c r="D786" s="534" t="s">
        <v>880</v>
      </c>
      <c r="E786" s="534" t="s">
        <v>881</v>
      </c>
      <c r="F786" s="254">
        <v>1</v>
      </c>
      <c r="G786" s="209">
        <v>11</v>
      </c>
      <c r="H786" s="209">
        <v>2</v>
      </c>
      <c r="I786" s="209">
        <v>11</v>
      </c>
      <c r="J786" s="322" t="s">
        <v>47</v>
      </c>
      <c r="K786" s="322" t="s">
        <v>189</v>
      </c>
      <c r="L786" s="322" t="s">
        <v>189</v>
      </c>
      <c r="M786" s="322" t="s">
        <v>189</v>
      </c>
      <c r="N786" s="322" t="s">
        <v>47</v>
      </c>
      <c r="O786" s="254" t="s">
        <v>47</v>
      </c>
      <c r="P786" s="254" t="s">
        <v>47</v>
      </c>
      <c r="R786" s="254" t="s">
        <v>47</v>
      </c>
      <c r="S786" s="243"/>
      <c r="U786" s="245">
        <f>IF(V786&lt;=0,"",(((V786-'In Productie'!$E$1)/7)+0.6))</f>
        <v>-63.114285714285714</v>
      </c>
      <c r="V786" s="427">
        <v>42523</v>
      </c>
      <c r="W786" s="209" t="s">
        <v>905</v>
      </c>
      <c r="X786" s="209" t="s">
        <v>6843</v>
      </c>
      <c r="Y786" s="248">
        <v>32</v>
      </c>
      <c r="Z786" s="477"/>
      <c r="AA786" s="478"/>
      <c r="AB786" s="499">
        <v>42479</v>
      </c>
      <c r="AC786" s="209">
        <f>IF(B786="","",(IFERROR(VLOOKUP(B786,Projecten!A$4:W$2415,5,FALSE),"niet bekend")))</f>
        <v>1</v>
      </c>
      <c r="AD786" s="213">
        <f>IF(AC786="","",(F786/AC786*AF786))</f>
        <v>6167</v>
      </c>
      <c r="AE786" s="266">
        <f>IF(B786="","",(IFERROR(VLOOKUP(B786,Projecten!A$4:W$2415,23,FALSE),"niet bekend")))</f>
        <v>6167</v>
      </c>
      <c r="AF786" s="266">
        <f>IF(B786="","",(IFERROR(VLOOKUP(B786,Projecten!A$4:W$2415,12,FALSE),"niet bekend")))</f>
        <v>6167</v>
      </c>
      <c r="AG786" s="360">
        <f t="shared" si="93"/>
        <v>0</v>
      </c>
    </row>
    <row r="787" spans="2:33" ht="12.75" customHeight="1" x14ac:dyDescent="0.2">
      <c r="B787" s="272">
        <v>2016233</v>
      </c>
      <c r="C787" s="422">
        <v>120677</v>
      </c>
      <c r="D787" s="272" t="s">
        <v>781</v>
      </c>
      <c r="E787" s="273" t="s">
        <v>881</v>
      </c>
      <c r="F787" s="424">
        <v>1</v>
      </c>
      <c r="G787" s="273">
        <v>2</v>
      </c>
      <c r="H787" s="273">
        <v>0</v>
      </c>
      <c r="I787" s="273">
        <v>2</v>
      </c>
      <c r="J787" s="322" t="s">
        <v>47</v>
      </c>
      <c r="K787" s="322" t="s">
        <v>189</v>
      </c>
      <c r="L787" s="322" t="s">
        <v>189</v>
      </c>
      <c r="M787" s="322" t="s">
        <v>189</v>
      </c>
      <c r="N787" s="322" t="s">
        <v>47</v>
      </c>
      <c r="O787" s="254" t="s">
        <v>47</v>
      </c>
      <c r="P787" s="254" t="s">
        <v>47</v>
      </c>
      <c r="R787" s="254" t="s">
        <v>47</v>
      </c>
      <c r="S787" s="243"/>
      <c r="U787" s="245">
        <v>22</v>
      </c>
      <c r="V787" s="427">
        <v>42523</v>
      </c>
      <c r="W787" s="209" t="s">
        <v>905</v>
      </c>
      <c r="X787" s="209" t="s">
        <v>1069</v>
      </c>
      <c r="Y787" s="248">
        <v>5.6</v>
      </c>
      <c r="Z787" s="477"/>
      <c r="AA787" s="478"/>
      <c r="AB787" s="499">
        <v>42513</v>
      </c>
      <c r="AC787" s="209">
        <f>IF(B787="","",(IFERROR(VLOOKUP(B787,Projecten!A$4:W$2415,5,FALSE),"niet bekend")))</f>
        <v>1</v>
      </c>
      <c r="AD787" s="213">
        <f>IF(AC787="","",(F787/AC787*AF787))</f>
        <v>831.57</v>
      </c>
      <c r="AE787" s="266">
        <f>IF(B787="","",(IFERROR(VLOOKUP(B787,Projecten!A$4:W$2415,23,FALSE),"niet bekend")))</f>
        <v>831.57</v>
      </c>
      <c r="AF787" s="266">
        <f>IF(B787="","",(IFERROR(VLOOKUP(B787,Projecten!A$4:W$2415,12,FALSE),"niet bekend")))</f>
        <v>831.57</v>
      </c>
      <c r="AG787" s="360">
        <f t="shared" si="93"/>
        <v>0</v>
      </c>
    </row>
    <row r="788" spans="2:33" ht="12.75" customHeight="1" x14ac:dyDescent="0.2">
      <c r="B788" s="272" t="s">
        <v>998</v>
      </c>
      <c r="C788" s="422">
        <v>120651</v>
      </c>
      <c r="D788" s="641" t="s">
        <v>976</v>
      </c>
      <c r="E788" s="273" t="s">
        <v>307</v>
      </c>
      <c r="F788" s="424">
        <v>0</v>
      </c>
      <c r="G788" s="273">
        <v>2</v>
      </c>
      <c r="H788" s="273">
        <v>2</v>
      </c>
      <c r="I788" s="273">
        <v>0</v>
      </c>
      <c r="J788" s="391" t="s">
        <v>189</v>
      </c>
      <c r="K788" s="486" t="s">
        <v>189</v>
      </c>
      <c r="L788" s="486" t="s">
        <v>189</v>
      </c>
      <c r="M788" s="486" t="s">
        <v>189</v>
      </c>
      <c r="N788" s="486" t="s">
        <v>47</v>
      </c>
      <c r="O788" s="486" t="s">
        <v>47</v>
      </c>
      <c r="P788" s="486" t="s">
        <v>47</v>
      </c>
      <c r="Q788" s="486"/>
      <c r="R788" s="486" t="s">
        <v>47</v>
      </c>
      <c r="S788" s="243"/>
      <c r="U788" s="245">
        <f>IF(V788&lt;=0,"",(((V788-'In Productie'!$E$1)/7)+0.6))</f>
        <v>-62.971428571428568</v>
      </c>
      <c r="V788" s="427">
        <v>42524</v>
      </c>
      <c r="W788" s="209" t="s">
        <v>534</v>
      </c>
      <c r="X788" s="209" t="s">
        <v>1115</v>
      </c>
      <c r="Y788" s="295">
        <v>5</v>
      </c>
      <c r="Z788" s="202"/>
      <c r="AA788" s="202"/>
      <c r="AB788" s="499">
        <v>42500</v>
      </c>
      <c r="AC788" s="209">
        <f>IF(B788="","",(IFERROR(VLOOKUP(B788,Projecten!A$4:W$2415,5,FALSE),"niet bekend")))</f>
        <v>0</v>
      </c>
      <c r="AD788" s="213">
        <f>AF788</f>
        <v>474.12</v>
      </c>
      <c r="AE788" s="266">
        <f>IF(B788="","",(IFERROR(VLOOKUP(B788,Projecten!A$4:W$2415,23,FALSE),"niet bekend")))</f>
        <v>474.12</v>
      </c>
      <c r="AF788" s="266">
        <f>IF(B788="","",(IFERROR(VLOOKUP(B788,Projecten!A$4:W$2415,12,FALSE),"niet bekend")))</f>
        <v>474.12</v>
      </c>
      <c r="AG788" s="360">
        <f t="shared" si="93"/>
        <v>0</v>
      </c>
    </row>
    <row r="789" spans="2:33" s="809" customFormat="1" x14ac:dyDescent="0.2">
      <c r="B789" s="802"/>
      <c r="C789" s="803"/>
      <c r="D789" s="802"/>
      <c r="E789" s="804"/>
      <c r="F789" s="805"/>
      <c r="G789" s="804"/>
      <c r="H789" s="804"/>
      <c r="I789" s="804"/>
      <c r="J789" s="805"/>
      <c r="K789" s="805"/>
      <c r="L789" s="805"/>
      <c r="M789" s="805"/>
      <c r="N789" s="805"/>
      <c r="O789" s="805"/>
      <c r="P789" s="805"/>
      <c r="Q789" s="805"/>
      <c r="R789" s="805"/>
      <c r="S789" s="805"/>
      <c r="T789" s="806"/>
      <c r="U789" s="805"/>
      <c r="V789" s="807"/>
      <c r="W789" s="804"/>
      <c r="X789" s="804"/>
      <c r="Y789" s="808"/>
      <c r="Z789" s="802"/>
      <c r="AC789" s="312"/>
      <c r="AD789" s="311"/>
      <c r="AE789" s="311"/>
      <c r="AF789" s="311"/>
      <c r="AG789" s="412"/>
    </row>
    <row r="790" spans="2:33" s="236" customFormat="1" ht="12.75" customHeight="1" x14ac:dyDescent="0.2">
      <c r="B790" s="221"/>
      <c r="C790" s="696"/>
      <c r="D790" s="222">
        <f>SUM(G790:I790)</f>
        <v>335</v>
      </c>
      <c r="E790" s="220"/>
      <c r="F790" s="224">
        <f>SUM(F791:F819)</f>
        <v>18</v>
      </c>
      <c r="G790" s="220">
        <f>SUM(G791:G819)</f>
        <v>181</v>
      </c>
      <c r="H790" s="220">
        <f>SUM(H791:H819)</f>
        <v>98</v>
      </c>
      <c r="I790" s="220">
        <f>SUM(I791:I819)</f>
        <v>56</v>
      </c>
      <c r="J790" s="224"/>
      <c r="K790" s="224"/>
      <c r="L790" s="224"/>
      <c r="M790" s="224"/>
      <c r="N790" s="224"/>
      <c r="O790" s="224"/>
      <c r="P790" s="224"/>
      <c r="Q790" s="224"/>
      <c r="R790" s="224"/>
      <c r="S790" s="225">
        <v>23</v>
      </c>
      <c r="T790" s="697"/>
      <c r="U790" s="698"/>
      <c r="V790" s="227"/>
      <c r="W790" s="229"/>
      <c r="X790" s="230">
        <f>SUM(Y790:Y820)</f>
        <v>472.72</v>
      </c>
      <c r="Y790" s="231"/>
      <c r="Z790" s="463">
        <v>291</v>
      </c>
      <c r="AA790" s="232">
        <f>X790-Z790</f>
        <v>181.72000000000003</v>
      </c>
      <c r="AB790" s="221"/>
      <c r="AC790" s="236" t="str">
        <f>IF(B790="","",(IFERROR(VLOOKUP(B790,Projecten!A$4:W$2415,5,FALSE),"niet bekend")))</f>
        <v/>
      </c>
      <c r="AD790" s="235">
        <f>SUM(AD791:AD820)</f>
        <v>58309.7</v>
      </c>
      <c r="AE790" s="235" t="str">
        <f>IF(B790="","",(IFERROR(VLOOKUP(B790,Projecten!A$4:W$2415,23,FALSE),"niet bekend")))</f>
        <v/>
      </c>
      <c r="AF790" s="235" t="str">
        <f>IF(B790="","",(IFERROR(VLOOKUP(B790,Projecten!A$4:W$2415,12,FALSE),"niet bekend")))</f>
        <v/>
      </c>
      <c r="AG790" s="384"/>
    </row>
    <row r="791" spans="2:33" ht="12.75" customHeight="1" x14ac:dyDescent="0.2">
      <c r="B791" s="272"/>
      <c r="C791" s="422"/>
      <c r="D791" s="273"/>
      <c r="E791" s="273"/>
      <c r="F791" s="424"/>
      <c r="G791" s="273"/>
      <c r="H791" s="273"/>
      <c r="I791" s="273"/>
      <c r="J791" s="403"/>
      <c r="K791" s="242"/>
      <c r="L791" s="242"/>
      <c r="M791" s="242"/>
      <c r="N791" s="242"/>
      <c r="O791" s="242"/>
      <c r="P791" s="242"/>
      <c r="Q791" s="242"/>
      <c r="R791" s="242"/>
      <c r="S791" s="243" t="s">
        <v>922</v>
      </c>
      <c r="U791" s="245"/>
      <c r="W791" s="209"/>
      <c r="X791" s="209"/>
      <c r="Y791" s="248"/>
      <c r="Z791" s="202"/>
      <c r="AA791" s="202"/>
      <c r="AB791" s="243"/>
      <c r="AC791" s="209" t="str">
        <f>IF(B791="","",(IFERROR(VLOOKUP(B791,Projecten!A$4:W$2415,5,FALSE),"niet bekend")))</f>
        <v/>
      </c>
      <c r="AD791" s="213" t="str">
        <f t="shared" ref="AD791:AD811" si="95">IF(AC791="","",(F791/AC791*AF791))</f>
        <v/>
      </c>
      <c r="AE791" s="266" t="str">
        <f>IF(B791="","",(IFERROR(VLOOKUP(B791,Projecten!A$4:W$2415,23,FALSE),"niet bekend")))</f>
        <v/>
      </c>
      <c r="AF791" s="266" t="str">
        <f>IF(B791="","",(IFERROR(VLOOKUP(B791,Projecten!A$4:W$2415,12,FALSE),"niet bekend")))</f>
        <v/>
      </c>
      <c r="AG791" s="360" t="str">
        <f t="shared" ref="AG791:AG819" si="96">IF(AD791="","",(AF791-AD791))</f>
        <v/>
      </c>
    </row>
    <row r="792" spans="2:33" s="780" customFormat="1" ht="12.75" customHeight="1" x14ac:dyDescent="0.2">
      <c r="B792" s="754"/>
      <c r="C792" s="810"/>
      <c r="D792" s="754" t="s">
        <v>1063</v>
      </c>
      <c r="E792" s="767"/>
      <c r="F792" s="811"/>
      <c r="G792" s="812"/>
      <c r="H792" s="812"/>
      <c r="I792" s="812"/>
      <c r="J792" s="776"/>
      <c r="K792" s="776"/>
      <c r="L792" s="776"/>
      <c r="M792" s="776"/>
      <c r="N792" s="776"/>
      <c r="O792" s="776"/>
      <c r="P792" s="776"/>
      <c r="Q792" s="776"/>
      <c r="R792" s="776"/>
      <c r="S792" s="777"/>
      <c r="T792" s="245"/>
      <c r="U792" s="778"/>
      <c r="V792" s="779"/>
      <c r="Y792" s="781">
        <v>38</v>
      </c>
      <c r="Z792" s="782"/>
      <c r="AA792" s="782"/>
      <c r="AB792" s="777"/>
      <c r="AC792" s="297" t="str">
        <f>IF(B792="","",(IFERROR(VLOOKUP(B792,Projecten!A$4:W$2415,5,FALSE),"niet bekend")))</f>
        <v/>
      </c>
      <c r="AD792" s="213" t="str">
        <f t="shared" si="95"/>
        <v/>
      </c>
      <c r="AE792" s="266" t="str">
        <f>IF(B792="","",(IFERROR(VLOOKUP(B792,Projecten!A$4:W$2415,23,FALSE),"niet bekend")))</f>
        <v/>
      </c>
      <c r="AF792" s="266" t="str">
        <f>IF(B792="","",(IFERROR(VLOOKUP(B792,Projecten!A$4:W$2415,12,FALSE),"niet bekend")))</f>
        <v/>
      </c>
      <c r="AG792" s="360" t="str">
        <f t="shared" si="96"/>
        <v/>
      </c>
    </row>
    <row r="793" spans="2:33" s="780" customFormat="1" ht="12.75" customHeight="1" x14ac:dyDescent="0.2">
      <c r="B793" s="754"/>
      <c r="C793" s="810"/>
      <c r="D793" s="754" t="s">
        <v>1082</v>
      </c>
      <c r="E793" s="767"/>
      <c r="F793" s="811"/>
      <c r="G793" s="812"/>
      <c r="H793" s="812"/>
      <c r="I793" s="812"/>
      <c r="J793" s="776"/>
      <c r="K793" s="776"/>
      <c r="L793" s="776"/>
      <c r="M793" s="776"/>
      <c r="N793" s="776"/>
      <c r="O793" s="776"/>
      <c r="P793" s="776"/>
      <c r="Q793" s="776"/>
      <c r="R793" s="776"/>
      <c r="S793" s="777"/>
      <c r="T793" s="245"/>
      <c r="U793" s="778"/>
      <c r="V793" s="779"/>
      <c r="Y793" s="781">
        <v>38</v>
      </c>
      <c r="Z793" s="782"/>
      <c r="AA793" s="782"/>
      <c r="AB793" s="777"/>
      <c r="AC793" s="297" t="str">
        <f>IF(B793="","",(IFERROR(VLOOKUP(B793,Projecten!A$4:W$2415,5,FALSE),"niet bekend")))</f>
        <v/>
      </c>
      <c r="AD793" s="213" t="str">
        <f t="shared" si="95"/>
        <v/>
      </c>
      <c r="AE793" s="266" t="str">
        <f>IF(B793="","",(IFERROR(VLOOKUP(B793,Projecten!A$4:W$2415,23,FALSE),"niet bekend")))</f>
        <v/>
      </c>
      <c r="AF793" s="266" t="str">
        <f>IF(B793="","",(IFERROR(VLOOKUP(B793,Projecten!A$4:W$2415,12,FALSE),"niet bekend")))</f>
        <v/>
      </c>
      <c r="AG793" s="360" t="str">
        <f t="shared" si="96"/>
        <v/>
      </c>
    </row>
    <row r="794" spans="2:33" s="780" customFormat="1" ht="12.75" customHeight="1" x14ac:dyDescent="0.2">
      <c r="B794" s="754"/>
      <c r="C794" s="810"/>
      <c r="D794" s="754" t="s">
        <v>1177</v>
      </c>
      <c r="E794" s="767"/>
      <c r="F794" s="811"/>
      <c r="G794" s="812"/>
      <c r="H794" s="812"/>
      <c r="I794" s="812"/>
      <c r="J794" s="776"/>
      <c r="K794" s="776"/>
      <c r="L794" s="776"/>
      <c r="M794" s="776"/>
      <c r="N794" s="776"/>
      <c r="O794" s="776"/>
      <c r="P794" s="776"/>
      <c r="Q794" s="776"/>
      <c r="R794" s="776"/>
      <c r="S794" s="777"/>
      <c r="T794" s="245"/>
      <c r="U794" s="778"/>
      <c r="V794" s="779"/>
      <c r="Y794" s="781">
        <v>8.25</v>
      </c>
      <c r="Z794" s="782"/>
      <c r="AA794" s="782"/>
      <c r="AB794" s="777"/>
      <c r="AC794" s="297" t="str">
        <f>IF(B794="","",(IFERROR(VLOOKUP(B794,Projecten!A$4:W$2415,5,FALSE),"niet bekend")))</f>
        <v/>
      </c>
      <c r="AD794" s="213" t="str">
        <f t="shared" si="95"/>
        <v/>
      </c>
      <c r="AE794" s="266" t="str">
        <f>IF(B794="","",(IFERROR(VLOOKUP(B794,Projecten!A$4:W$2415,23,FALSE),"niet bekend")))</f>
        <v/>
      </c>
      <c r="AF794" s="266" t="str">
        <f>IF(B794="","",(IFERROR(VLOOKUP(B794,Projecten!A$4:W$2415,12,FALSE),"niet bekend")))</f>
        <v/>
      </c>
      <c r="AG794" s="360" t="str">
        <f t="shared" si="96"/>
        <v/>
      </c>
    </row>
    <row r="795" spans="2:33" s="780" customFormat="1" ht="12.75" customHeight="1" x14ac:dyDescent="0.2">
      <c r="B795" s="754"/>
      <c r="C795" s="810"/>
      <c r="D795" s="754"/>
      <c r="E795" s="767"/>
      <c r="F795" s="811"/>
      <c r="G795" s="812"/>
      <c r="H795" s="812"/>
      <c r="I795" s="812"/>
      <c r="J795" s="776"/>
      <c r="K795" s="776"/>
      <c r="L795" s="776"/>
      <c r="M795" s="776"/>
      <c r="N795" s="776"/>
      <c r="O795" s="776"/>
      <c r="P795" s="776"/>
      <c r="Q795" s="776"/>
      <c r="R795" s="776"/>
      <c r="S795" s="777"/>
      <c r="T795" s="245"/>
      <c r="U795" s="778"/>
      <c r="V795" s="779"/>
      <c r="Y795" s="781"/>
      <c r="Z795" s="782"/>
      <c r="AA795" s="782"/>
      <c r="AB795" s="777"/>
      <c r="AC795" s="297" t="str">
        <f>IF(B795="","",(IFERROR(VLOOKUP(B795,Projecten!A$4:W$2415,5,FALSE),"niet bekend")))</f>
        <v/>
      </c>
      <c r="AD795" s="213" t="str">
        <f t="shared" si="95"/>
        <v/>
      </c>
      <c r="AE795" s="266" t="str">
        <f>IF(B795="","",(IFERROR(VLOOKUP(B795,Projecten!A$4:W$2415,23,FALSE),"niet bekend")))</f>
        <v/>
      </c>
      <c r="AF795" s="266" t="str">
        <f>IF(B795="","",(IFERROR(VLOOKUP(B795,Projecten!A$4:W$2415,12,FALSE),"niet bekend")))</f>
        <v/>
      </c>
      <c r="AG795" s="360" t="str">
        <f t="shared" si="96"/>
        <v/>
      </c>
    </row>
    <row r="796" spans="2:33" s="731" customFormat="1" ht="12.75" customHeight="1" x14ac:dyDescent="0.2">
      <c r="B796" s="791"/>
      <c r="C796" s="792"/>
      <c r="D796" s="791" t="s">
        <v>1153</v>
      </c>
      <c r="F796" s="793"/>
      <c r="G796" s="794"/>
      <c r="H796" s="794"/>
      <c r="I796" s="794"/>
      <c r="J796" s="795"/>
      <c r="K796" s="795"/>
      <c r="L796" s="795"/>
      <c r="M796" s="795"/>
      <c r="N796" s="795"/>
      <c r="O796" s="795"/>
      <c r="P796" s="795"/>
      <c r="Q796" s="795"/>
      <c r="R796" s="795"/>
      <c r="S796" s="791"/>
      <c r="T796" s="293"/>
      <c r="U796" s="796"/>
      <c r="V796" s="797"/>
      <c r="Y796" s="331">
        <v>2</v>
      </c>
      <c r="Z796" s="798"/>
      <c r="AA796" s="798"/>
      <c r="AB796" s="791"/>
      <c r="AC796" s="297" t="str">
        <f>IF(B796="","",(IFERROR(VLOOKUP(B796,Projecten!A$4:W$2415,5,FALSE),"niet bekend")))</f>
        <v/>
      </c>
      <c r="AD796" s="213" t="str">
        <f t="shared" si="95"/>
        <v/>
      </c>
      <c r="AE796" s="266" t="str">
        <f>IF(B796="","",(IFERROR(VLOOKUP(B796,Projecten!A$4:W$2415,23,FALSE),"niet bekend")))</f>
        <v/>
      </c>
      <c r="AF796" s="266" t="str">
        <f>IF(B796="","",(IFERROR(VLOOKUP(B796,Projecten!A$4:W$2415,12,FALSE),"niet bekend")))</f>
        <v/>
      </c>
      <c r="AG796" s="360" t="str">
        <f t="shared" si="96"/>
        <v/>
      </c>
    </row>
    <row r="797" spans="2:33" s="731" customFormat="1" ht="12.75" customHeight="1" x14ac:dyDescent="0.2">
      <c r="B797" s="791"/>
      <c r="C797" s="792"/>
      <c r="D797" s="791" t="s">
        <v>1163</v>
      </c>
      <c r="F797" s="793"/>
      <c r="G797" s="794"/>
      <c r="H797" s="794"/>
      <c r="I797" s="794"/>
      <c r="J797" s="795"/>
      <c r="K797" s="795"/>
      <c r="L797" s="795"/>
      <c r="M797" s="795"/>
      <c r="N797" s="795"/>
      <c r="O797" s="795"/>
      <c r="P797" s="795"/>
      <c r="Q797" s="795"/>
      <c r="R797" s="795"/>
      <c r="S797" s="791"/>
      <c r="T797" s="293"/>
      <c r="U797" s="796"/>
      <c r="V797" s="797"/>
      <c r="Y797" s="331">
        <v>2</v>
      </c>
      <c r="Z797" s="798"/>
      <c r="AA797" s="798"/>
      <c r="AB797" s="791"/>
      <c r="AC797" s="297" t="str">
        <f>IF(B797="","",(IFERROR(VLOOKUP(B797,Projecten!A$4:W$2415,5,FALSE),"niet bekend")))</f>
        <v/>
      </c>
      <c r="AD797" s="213" t="str">
        <f t="shared" si="95"/>
        <v/>
      </c>
      <c r="AE797" s="266" t="str">
        <f>IF(B797="","",(IFERROR(VLOOKUP(B797,Projecten!A$4:W$2415,23,FALSE),"niet bekend")))</f>
        <v/>
      </c>
      <c r="AF797" s="266" t="str">
        <f>IF(B797="","",(IFERROR(VLOOKUP(B797,Projecten!A$4:W$2415,12,FALSE),"niet bekend")))</f>
        <v/>
      </c>
      <c r="AG797" s="360" t="str">
        <f t="shared" si="96"/>
        <v/>
      </c>
    </row>
    <row r="798" spans="2:33" s="731" customFormat="1" ht="12.75" customHeight="1" x14ac:dyDescent="0.2">
      <c r="B798" s="791"/>
      <c r="C798" s="792"/>
      <c r="D798" s="791" t="s">
        <v>1178</v>
      </c>
      <c r="F798" s="793"/>
      <c r="G798" s="794"/>
      <c r="H798" s="794"/>
      <c r="I798" s="794"/>
      <c r="J798" s="795"/>
      <c r="K798" s="795"/>
      <c r="L798" s="795"/>
      <c r="M798" s="795"/>
      <c r="N798" s="795"/>
      <c r="O798" s="795"/>
      <c r="P798" s="795"/>
      <c r="Q798" s="795"/>
      <c r="R798" s="795"/>
      <c r="S798" s="791"/>
      <c r="T798" s="293"/>
      <c r="U798" s="796"/>
      <c r="V798" s="797"/>
      <c r="Y798" s="331">
        <v>2</v>
      </c>
      <c r="Z798" s="798"/>
      <c r="AA798" s="798"/>
      <c r="AB798" s="791"/>
      <c r="AC798" s="297" t="str">
        <f>IF(B798="","",(IFERROR(VLOOKUP(B798,Projecten!A$4:W$2415,5,FALSE),"niet bekend")))</f>
        <v/>
      </c>
      <c r="AD798" s="213" t="str">
        <f t="shared" si="95"/>
        <v/>
      </c>
      <c r="AE798" s="266" t="str">
        <f>IF(B798="","",(IFERROR(VLOOKUP(B798,Projecten!A$4:W$2415,23,FALSE),"niet bekend")))</f>
        <v/>
      </c>
      <c r="AF798" s="266" t="str">
        <f>IF(B798="","",(IFERROR(VLOOKUP(B798,Projecten!A$4:W$2415,12,FALSE),"niet bekend")))</f>
        <v/>
      </c>
      <c r="AG798" s="360" t="str">
        <f t="shared" si="96"/>
        <v/>
      </c>
    </row>
    <row r="799" spans="2:33" s="434" customFormat="1" ht="12.75" customHeight="1" x14ac:dyDescent="0.2">
      <c r="B799" s="648"/>
      <c r="C799" s="786"/>
      <c r="D799" s="648"/>
      <c r="E799" s="787"/>
      <c r="F799" s="788"/>
      <c r="G799" s="789"/>
      <c r="H799" s="789"/>
      <c r="I799" s="789"/>
      <c r="J799" s="790"/>
      <c r="K799" s="790"/>
      <c r="L799" s="790"/>
      <c r="M799" s="790"/>
      <c r="N799" s="790"/>
      <c r="O799" s="790"/>
      <c r="P799" s="790"/>
      <c r="Q799" s="790"/>
      <c r="R799" s="790"/>
      <c r="S799" s="481"/>
      <c r="T799" s="245"/>
      <c r="U799" s="432"/>
      <c r="V799" s="433"/>
      <c r="Y799" s="482"/>
      <c r="Z799" s="522"/>
      <c r="AA799" s="522"/>
      <c r="AB799" s="481"/>
      <c r="AC799" s="297" t="str">
        <f>IF(B799="","",(IFERROR(VLOOKUP(B799,Projecten!A$4:W$2415,5,FALSE),"niet bekend")))</f>
        <v/>
      </c>
      <c r="AD799" s="213" t="str">
        <f t="shared" si="95"/>
        <v/>
      </c>
      <c r="AE799" s="266" t="str">
        <f>IF(B799="","",(IFERROR(VLOOKUP(B799,Projecten!A$4:W$2415,23,FALSE),"niet bekend")))</f>
        <v/>
      </c>
      <c r="AF799" s="266" t="str">
        <f>IF(B799="","",(IFERROR(VLOOKUP(B799,Projecten!A$4:W$2415,12,FALSE),"niet bekend")))</f>
        <v/>
      </c>
      <c r="AG799" s="360" t="str">
        <f t="shared" si="96"/>
        <v/>
      </c>
    </row>
    <row r="800" spans="2:33" ht="12.75" customHeight="1" x14ac:dyDescent="0.2">
      <c r="B800" s="665">
        <v>2016188</v>
      </c>
      <c r="C800" s="513">
        <v>120683</v>
      </c>
      <c r="D800" s="272">
        <v>520116</v>
      </c>
      <c r="E800" s="644" t="s">
        <v>26</v>
      </c>
      <c r="F800" s="645">
        <v>1</v>
      </c>
      <c r="G800" s="519">
        <v>9</v>
      </c>
      <c r="H800" s="519">
        <v>7</v>
      </c>
      <c r="I800" s="519">
        <v>3</v>
      </c>
      <c r="J800" s="322" t="s">
        <v>47</v>
      </c>
      <c r="K800" s="254" t="s">
        <v>189</v>
      </c>
      <c r="L800" s="254" t="s">
        <v>189</v>
      </c>
      <c r="M800" s="254" t="s">
        <v>189</v>
      </c>
      <c r="N800" s="254" t="s">
        <v>47</v>
      </c>
      <c r="O800" s="254" t="s">
        <v>47</v>
      </c>
      <c r="P800" s="254" t="s">
        <v>47</v>
      </c>
      <c r="R800" s="254" t="s">
        <v>47</v>
      </c>
      <c r="S800" s="499"/>
      <c r="T800" s="245">
        <v>42528</v>
      </c>
      <c r="U800" s="245">
        <f>IF(V800&lt;=0,"",(((V800-'In Productie'!$E$1)/7)+0.6))</f>
        <v>-63.114285714285714</v>
      </c>
      <c r="V800" s="427">
        <v>42523</v>
      </c>
      <c r="W800" s="209" t="s">
        <v>162</v>
      </c>
      <c r="X800" s="209"/>
      <c r="Y800" s="248">
        <v>16.7</v>
      </c>
      <c r="Z800" s="477"/>
      <c r="AA800" s="478"/>
      <c r="AB800" s="499">
        <v>42485</v>
      </c>
      <c r="AC800" s="209">
        <f>IF(B800="","",(IFERROR(VLOOKUP(B800,Projecten!A$4:W$2415,5,FALSE),"niet bekend")))</f>
        <v>1</v>
      </c>
      <c r="AD800" s="213">
        <f t="shared" si="95"/>
        <v>2677</v>
      </c>
      <c r="AE800" s="266">
        <f>IF(B800="","",(IFERROR(VLOOKUP(B800,Projecten!A$4:W$2415,23,FALSE),"niet bekend")))</f>
        <v>2677</v>
      </c>
      <c r="AF800" s="266">
        <f>IF(B800="","",(IFERROR(VLOOKUP(B800,Projecten!A$4:W$2415,12,FALSE),"niet bekend")))</f>
        <v>2677</v>
      </c>
      <c r="AG800" s="360">
        <f t="shared" si="96"/>
        <v>0</v>
      </c>
    </row>
    <row r="801" spans="2:33" ht="12.75" customHeight="1" x14ac:dyDescent="0.2">
      <c r="B801" s="665">
        <v>2016157</v>
      </c>
      <c r="C801" s="513">
        <v>120687</v>
      </c>
      <c r="D801" s="237" t="s">
        <v>856</v>
      </c>
      <c r="E801" s="519" t="s">
        <v>26</v>
      </c>
      <c r="F801" s="515">
        <v>1</v>
      </c>
      <c r="G801" s="514">
        <v>6</v>
      </c>
      <c r="H801" s="514">
        <v>5</v>
      </c>
      <c r="I801" s="514">
        <v>1</v>
      </c>
      <c r="J801" s="403" t="s">
        <v>47</v>
      </c>
      <c r="K801" s="242" t="s">
        <v>189</v>
      </c>
      <c r="L801" s="242" t="s">
        <v>189</v>
      </c>
      <c r="M801" s="242" t="s">
        <v>189</v>
      </c>
      <c r="N801" s="242" t="s">
        <v>47</v>
      </c>
      <c r="O801" s="242" t="s">
        <v>47</v>
      </c>
      <c r="P801" s="242" t="s">
        <v>47</v>
      </c>
      <c r="Q801" s="242"/>
      <c r="R801" s="242" t="s">
        <v>47</v>
      </c>
      <c r="S801" s="243"/>
      <c r="T801" s="245">
        <v>42529</v>
      </c>
      <c r="U801" s="245">
        <f>IF(V801&lt;=0,"",(((V801-'In Productie'!$E$1)/7)+0.6))</f>
        <v>-62.257142857142853</v>
      </c>
      <c r="V801" s="427">
        <v>42529</v>
      </c>
      <c r="W801" s="209" t="s">
        <v>421</v>
      </c>
      <c r="X801" s="209"/>
      <c r="Y801" s="248">
        <v>10.199999999999999</v>
      </c>
      <c r="Z801" s="477"/>
      <c r="AA801" s="478"/>
      <c r="AB801" s="499">
        <v>42475</v>
      </c>
      <c r="AC801" s="209">
        <f>IF(B801="","",(IFERROR(VLOOKUP(B801,Projecten!A$4:W$2415,5,FALSE),"niet bekend")))</f>
        <v>5</v>
      </c>
      <c r="AD801" s="213">
        <f t="shared" si="95"/>
        <v>1318</v>
      </c>
      <c r="AE801" s="266">
        <f>IF(B801="","",(IFERROR(VLOOKUP(B801,Projecten!A$4:W$2415,23,FALSE),"niet bekend")))</f>
        <v>6590</v>
      </c>
      <c r="AF801" s="266">
        <f>IF(B801="","",(IFERROR(VLOOKUP(B801,Projecten!A$4:W$2415,12,FALSE),"niet bekend")))</f>
        <v>6590</v>
      </c>
      <c r="AG801" s="360">
        <f t="shared" si="96"/>
        <v>5272</v>
      </c>
    </row>
    <row r="802" spans="2:33" ht="12.75" customHeight="1" x14ac:dyDescent="0.2">
      <c r="B802" s="665">
        <v>2016190</v>
      </c>
      <c r="C802" s="513">
        <v>120683</v>
      </c>
      <c r="D802" s="689">
        <v>591516</v>
      </c>
      <c r="E802" s="644" t="s">
        <v>26</v>
      </c>
      <c r="F802" s="645">
        <v>1</v>
      </c>
      <c r="G802" s="519">
        <v>9</v>
      </c>
      <c r="H802" s="519">
        <v>8</v>
      </c>
      <c r="I802" s="519">
        <v>2</v>
      </c>
      <c r="J802" s="322" t="s">
        <v>47</v>
      </c>
      <c r="K802" s="254" t="s">
        <v>189</v>
      </c>
      <c r="L802" s="254" t="s">
        <v>189</v>
      </c>
      <c r="M802" s="254" t="s">
        <v>189</v>
      </c>
      <c r="N802" s="254" t="s">
        <v>47</v>
      </c>
      <c r="O802" s="254" t="s">
        <v>47</v>
      </c>
      <c r="P802" s="254" t="s">
        <v>47</v>
      </c>
      <c r="R802" s="254" t="s">
        <v>47</v>
      </c>
      <c r="S802" s="499"/>
      <c r="T802" s="245">
        <v>42529</v>
      </c>
      <c r="U802" s="245">
        <f>IF(V802&lt;=0,"",(((V802-'In Productie'!$E$1)/7)+0.6))</f>
        <v>-63.114285714285714</v>
      </c>
      <c r="V802" s="427">
        <v>42523</v>
      </c>
      <c r="W802" s="209" t="s">
        <v>162</v>
      </c>
      <c r="X802" s="209"/>
      <c r="Y802" s="248">
        <v>14</v>
      </c>
      <c r="Z802" s="477"/>
      <c r="AA802" s="478"/>
      <c r="AB802" s="499">
        <v>42485</v>
      </c>
      <c r="AC802" s="209">
        <f>IF(B802="","",(IFERROR(VLOOKUP(B802,Projecten!A$4:W$2415,5,FALSE),"niet bekend")))</f>
        <v>1</v>
      </c>
      <c r="AD802" s="213">
        <f t="shared" si="95"/>
        <v>1879</v>
      </c>
      <c r="AE802" s="266">
        <f>IF(B802="","",(IFERROR(VLOOKUP(B802,Projecten!A$4:W$2415,23,FALSE),"niet bekend")))</f>
        <v>1879</v>
      </c>
      <c r="AF802" s="266">
        <f>IF(B802="","",(IFERROR(VLOOKUP(B802,Projecten!A$4:W$2415,12,FALSE),"niet bekend")))</f>
        <v>1879</v>
      </c>
      <c r="AG802" s="360">
        <f t="shared" si="96"/>
        <v>0</v>
      </c>
    </row>
    <row r="803" spans="2:33" s="327" customFormat="1" ht="12.75" customHeight="1" x14ac:dyDescent="0.2">
      <c r="B803" s="665">
        <v>2016194</v>
      </c>
      <c r="C803" s="746">
        <v>120684</v>
      </c>
      <c r="D803" s="800">
        <v>591116</v>
      </c>
      <c r="E803" s="801" t="s">
        <v>26</v>
      </c>
      <c r="F803" s="679">
        <v>1</v>
      </c>
      <c r="G803" s="450">
        <v>9</v>
      </c>
      <c r="H803" s="450">
        <v>5</v>
      </c>
      <c r="I803" s="450">
        <v>2</v>
      </c>
      <c r="J803" s="322" t="s">
        <v>47</v>
      </c>
      <c r="K803" s="322" t="s">
        <v>189</v>
      </c>
      <c r="L803" s="322" t="s">
        <v>189</v>
      </c>
      <c r="M803" s="322" t="s">
        <v>189</v>
      </c>
      <c r="N803" s="322" t="s">
        <v>47</v>
      </c>
      <c r="O803" s="322" t="s">
        <v>47</v>
      </c>
      <c r="P803" s="322" t="s">
        <v>47</v>
      </c>
      <c r="Q803" s="322"/>
      <c r="R803" s="322" t="s">
        <v>47</v>
      </c>
      <c r="S803" s="707"/>
      <c r="T803" s="264">
        <v>42528</v>
      </c>
      <c r="U803" s="264">
        <f>IF(V803&lt;=0,"",(((V803-'In Productie'!$E$1)/7)+0.6))</f>
        <v>-63.114285714285714</v>
      </c>
      <c r="V803" s="396">
        <v>42523</v>
      </c>
      <c r="W803" s="327" t="s">
        <v>162</v>
      </c>
      <c r="X803" s="327" t="s">
        <v>6844</v>
      </c>
      <c r="Y803" s="497">
        <v>14.9</v>
      </c>
      <c r="Z803" s="466"/>
      <c r="AA803" s="468"/>
      <c r="AB803" s="707">
        <v>42485</v>
      </c>
      <c r="AC803" s="327">
        <f>IF(B803="","",(IFERROR(VLOOKUP(B803,Projecten!A$4:W$2415,5,FALSE),"niet bekend")))</f>
        <v>1</v>
      </c>
      <c r="AD803" s="266">
        <f t="shared" si="95"/>
        <v>2819</v>
      </c>
      <c r="AE803" s="266">
        <f>IF(B803="","",(IFERROR(VLOOKUP(B803,Projecten!A$4:W$2415,23,FALSE),"niet bekend")))</f>
        <v>2819</v>
      </c>
      <c r="AF803" s="266">
        <f>IF(B803="","",(IFERROR(VLOOKUP(B803,Projecten!A$4:W$2415,12,FALSE),"niet bekend")))</f>
        <v>2819</v>
      </c>
      <c r="AG803" s="398">
        <f t="shared" si="96"/>
        <v>0</v>
      </c>
    </row>
    <row r="804" spans="2:33" ht="12.75" customHeight="1" x14ac:dyDescent="0.2">
      <c r="B804" s="665">
        <v>2016192</v>
      </c>
      <c r="C804" s="513">
        <v>120684</v>
      </c>
      <c r="D804" s="813">
        <v>590816</v>
      </c>
      <c r="E804" s="695" t="s">
        <v>26</v>
      </c>
      <c r="F804" s="663">
        <v>1</v>
      </c>
      <c r="G804" s="662">
        <v>9</v>
      </c>
      <c r="H804" s="662">
        <v>5</v>
      </c>
      <c r="I804" s="662">
        <v>2</v>
      </c>
      <c r="J804" s="322" t="s">
        <v>47</v>
      </c>
      <c r="K804" s="322" t="s">
        <v>189</v>
      </c>
      <c r="L804" s="322" t="s">
        <v>189</v>
      </c>
      <c r="M804" s="254" t="s">
        <v>189</v>
      </c>
      <c r="N804" s="254" t="s">
        <v>47</v>
      </c>
      <c r="O804" s="254" t="s">
        <v>47</v>
      </c>
      <c r="P804" s="254" t="s">
        <v>47</v>
      </c>
      <c r="R804" s="254" t="s">
        <v>47</v>
      </c>
      <c r="S804" s="499"/>
      <c r="T804" s="245">
        <v>42530</v>
      </c>
      <c r="U804" s="245">
        <f>IF(V804&lt;=0,"",(((V804-'In Productie'!$E$1)/7)+0.6))</f>
        <v>-63.114285714285714</v>
      </c>
      <c r="V804" s="427">
        <v>42523</v>
      </c>
      <c r="W804" s="209" t="s">
        <v>162</v>
      </c>
      <c r="X804" s="209" t="s">
        <v>6845</v>
      </c>
      <c r="Y804" s="295">
        <v>13.4</v>
      </c>
      <c r="Z804" s="477"/>
      <c r="AA804" s="478"/>
      <c r="AB804" s="499">
        <v>42485</v>
      </c>
      <c r="AC804" s="209">
        <f>IF(B804="","",(IFERROR(VLOOKUP(B804,Projecten!A$4:W$2415,5,FALSE),"niet bekend")))</f>
        <v>1</v>
      </c>
      <c r="AD804" s="213">
        <f t="shared" si="95"/>
        <v>2709</v>
      </c>
      <c r="AE804" s="266">
        <f>IF(B804="","",(IFERROR(VLOOKUP(B804,Projecten!A$4:W$2415,23,FALSE),"niet bekend")))</f>
        <v>2709</v>
      </c>
      <c r="AF804" s="266">
        <f>IF(B804="","",(IFERROR(VLOOKUP(B804,Projecten!A$4:W$2415,12,FALSE),"niet bekend")))</f>
        <v>2709</v>
      </c>
      <c r="AG804" s="360">
        <f t="shared" si="96"/>
        <v>0</v>
      </c>
    </row>
    <row r="805" spans="2:33" ht="12.75" customHeight="1" x14ac:dyDescent="0.2">
      <c r="B805" s="665">
        <v>2016189</v>
      </c>
      <c r="C805" s="513">
        <v>120686</v>
      </c>
      <c r="D805" s="689" t="s">
        <v>939</v>
      </c>
      <c r="E805" s="644" t="s">
        <v>26</v>
      </c>
      <c r="F805" s="645">
        <v>1</v>
      </c>
      <c r="G805" s="519">
        <v>7</v>
      </c>
      <c r="H805" s="519">
        <v>4</v>
      </c>
      <c r="I805" s="519">
        <v>5</v>
      </c>
      <c r="J805" s="322" t="s">
        <v>47</v>
      </c>
      <c r="K805" s="322" t="s">
        <v>47</v>
      </c>
      <c r="L805" s="322" t="s">
        <v>189</v>
      </c>
      <c r="M805" s="254" t="s">
        <v>189</v>
      </c>
      <c r="N805" s="254" t="s">
        <v>47</v>
      </c>
      <c r="O805" s="254" t="s">
        <v>47</v>
      </c>
      <c r="P805" s="254" t="s">
        <v>47</v>
      </c>
      <c r="R805" s="254" t="s">
        <v>47</v>
      </c>
      <c r="S805" s="499"/>
      <c r="T805" s="245">
        <v>42529</v>
      </c>
      <c r="U805" s="245">
        <f>IF(V805&lt;=0,"",(((V805-'In Productie'!$E$1)/7)+0.6))</f>
        <v>-63.114285714285714</v>
      </c>
      <c r="V805" s="427">
        <v>42523</v>
      </c>
      <c r="W805" s="209" t="s">
        <v>162</v>
      </c>
      <c r="X805" s="209" t="s">
        <v>940</v>
      </c>
      <c r="Y805" s="248">
        <v>18.34</v>
      </c>
      <c r="Z805" s="477"/>
      <c r="AA805" s="478"/>
      <c r="AB805" s="499">
        <v>42485</v>
      </c>
      <c r="AC805" s="209">
        <f>IF(B805="","",(IFERROR(VLOOKUP(B805,Projecten!A$4:W$2415,5,FALSE),"niet bekend")))</f>
        <v>1</v>
      </c>
      <c r="AD805" s="213">
        <f t="shared" si="95"/>
        <v>4426</v>
      </c>
      <c r="AE805" s="266">
        <f>IF(B805="","",(IFERROR(VLOOKUP(B805,Projecten!A$4:W$2415,23,FALSE),"niet bekend")))</f>
        <v>4426</v>
      </c>
      <c r="AF805" s="266">
        <f>IF(B805="","",(IFERROR(VLOOKUP(B805,Projecten!A$4:W$2415,12,FALSE),"niet bekend")))</f>
        <v>4426</v>
      </c>
      <c r="AG805" s="360">
        <f t="shared" si="96"/>
        <v>0</v>
      </c>
    </row>
    <row r="806" spans="2:33" ht="12.75" customHeight="1" x14ac:dyDescent="0.2">
      <c r="B806" s="665">
        <v>2016191</v>
      </c>
      <c r="C806" s="513">
        <v>120685</v>
      </c>
      <c r="D806" s="689">
        <v>536816</v>
      </c>
      <c r="E806" s="644" t="s">
        <v>26</v>
      </c>
      <c r="F806" s="645">
        <v>1</v>
      </c>
      <c r="G806" s="519">
        <v>11</v>
      </c>
      <c r="H806" s="519">
        <v>6</v>
      </c>
      <c r="I806" s="519">
        <v>4</v>
      </c>
      <c r="J806" s="322" t="s">
        <v>47</v>
      </c>
      <c r="K806" s="322" t="s">
        <v>47</v>
      </c>
      <c r="L806" s="322" t="s">
        <v>189</v>
      </c>
      <c r="M806" s="254" t="s">
        <v>189</v>
      </c>
      <c r="N806" s="254" t="s">
        <v>47</v>
      </c>
      <c r="O806" s="254" t="s">
        <v>47</v>
      </c>
      <c r="P806" s="254" t="s">
        <v>47</v>
      </c>
      <c r="R806" s="254" t="s">
        <v>47</v>
      </c>
      <c r="S806" s="499"/>
      <c r="T806" s="245">
        <v>42531</v>
      </c>
      <c r="U806" s="245">
        <f>IF(V806&lt;=0,"",(((V806-'In Productie'!$E$1)/7)+0.6))</f>
        <v>-63.114285714285714</v>
      </c>
      <c r="V806" s="427">
        <v>42523</v>
      </c>
      <c r="W806" s="209" t="s">
        <v>162</v>
      </c>
      <c r="X806" s="608" t="s">
        <v>6841</v>
      </c>
      <c r="Y806" s="248">
        <v>27.5</v>
      </c>
      <c r="Z806" s="477"/>
      <c r="AA806" s="478"/>
      <c r="AB806" s="499">
        <v>42485</v>
      </c>
      <c r="AC806" s="209">
        <f>IF(B806="","",(IFERROR(VLOOKUP(B806,Projecten!A$4:W$2415,5,FALSE),"niet bekend")))</f>
        <v>1</v>
      </c>
      <c r="AD806" s="213">
        <f t="shared" si="95"/>
        <v>4956</v>
      </c>
      <c r="AE806" s="266">
        <f>IF(B806="","",(IFERROR(VLOOKUP(B806,Projecten!A$4:W$2415,23,FALSE),"niet bekend")))</f>
        <v>4956</v>
      </c>
      <c r="AF806" s="266">
        <f>IF(B806="","",(IFERROR(VLOOKUP(B806,Projecten!A$4:W$2415,12,FALSE),"niet bekend")))</f>
        <v>4956</v>
      </c>
      <c r="AG806" s="360">
        <f t="shared" si="96"/>
        <v>0</v>
      </c>
    </row>
    <row r="807" spans="2:33" s="327" customFormat="1" ht="12.75" customHeight="1" x14ac:dyDescent="0.2">
      <c r="B807" s="665">
        <v>2016195</v>
      </c>
      <c r="C807" s="746">
        <v>120685</v>
      </c>
      <c r="D807" s="800">
        <v>591216</v>
      </c>
      <c r="E807" s="801" t="s">
        <v>26</v>
      </c>
      <c r="F807" s="679">
        <v>1</v>
      </c>
      <c r="G807" s="450">
        <v>9</v>
      </c>
      <c r="H807" s="450">
        <v>5</v>
      </c>
      <c r="I807" s="450">
        <v>2</v>
      </c>
      <c r="J807" s="322" t="s">
        <v>47</v>
      </c>
      <c r="K807" s="322" t="s">
        <v>189</v>
      </c>
      <c r="L807" s="322" t="s">
        <v>189</v>
      </c>
      <c r="M807" s="322" t="s">
        <v>189</v>
      </c>
      <c r="N807" s="322" t="s">
        <v>47</v>
      </c>
      <c r="O807" s="322" t="s">
        <v>47</v>
      </c>
      <c r="P807" s="322" t="s">
        <v>47</v>
      </c>
      <c r="Q807" s="322"/>
      <c r="R807" s="322" t="s">
        <v>47</v>
      </c>
      <c r="S807" s="707"/>
      <c r="T807" s="264">
        <v>42531</v>
      </c>
      <c r="U807" s="264">
        <f>IF(V807&lt;=0,"",(((V807-'In Productie'!$E$1)/7)+0.6))</f>
        <v>-63.114285714285714</v>
      </c>
      <c r="V807" s="396">
        <v>42523</v>
      </c>
      <c r="W807" s="327" t="s">
        <v>162</v>
      </c>
      <c r="X807" s="327" t="s">
        <v>6844</v>
      </c>
      <c r="Y807" s="497">
        <v>14.9</v>
      </c>
      <c r="Z807" s="466"/>
      <c r="AA807" s="468"/>
      <c r="AB807" s="707">
        <v>42485</v>
      </c>
      <c r="AC807" s="327">
        <f>IF(B807="","",(IFERROR(VLOOKUP(B807,Projecten!A$4:W$2415,5,FALSE),"niet bekend")))</f>
        <v>1</v>
      </c>
      <c r="AD807" s="266">
        <f t="shared" si="95"/>
        <v>2819</v>
      </c>
      <c r="AE807" s="266">
        <f>IF(B807="","",(IFERROR(VLOOKUP(B807,Projecten!A$4:W$2415,23,FALSE),"niet bekend")))</f>
        <v>2819</v>
      </c>
      <c r="AF807" s="266">
        <f>IF(B807="","",(IFERROR(VLOOKUP(B807,Projecten!A$4:W$2415,12,FALSE),"niet bekend")))</f>
        <v>2819</v>
      </c>
      <c r="AG807" s="398">
        <f t="shared" si="96"/>
        <v>0</v>
      </c>
    </row>
    <row r="808" spans="2:33" ht="12.75" customHeight="1" x14ac:dyDescent="0.2">
      <c r="B808" s="237">
        <v>2016200</v>
      </c>
      <c r="C808" s="513">
        <v>120701</v>
      </c>
      <c r="D808" s="659">
        <v>585716</v>
      </c>
      <c r="E808" s="730" t="s">
        <v>26</v>
      </c>
      <c r="F808" s="748">
        <v>1</v>
      </c>
      <c r="G808" s="721">
        <v>8</v>
      </c>
      <c r="H808" s="721">
        <v>5</v>
      </c>
      <c r="I808" s="721">
        <v>3</v>
      </c>
      <c r="J808" s="403" t="s">
        <v>47</v>
      </c>
      <c r="K808" s="242" t="s">
        <v>189</v>
      </c>
      <c r="L808" s="242" t="s">
        <v>189</v>
      </c>
      <c r="M808" s="242" t="s">
        <v>189</v>
      </c>
      <c r="N808" s="242" t="s">
        <v>47</v>
      </c>
      <c r="O808" s="242" t="s">
        <v>47</v>
      </c>
      <c r="P808" s="242" t="s">
        <v>47</v>
      </c>
      <c r="Q808" s="242"/>
      <c r="R808" s="242" t="s">
        <v>47</v>
      </c>
      <c r="S808" s="243"/>
      <c r="T808" s="245">
        <v>42529</v>
      </c>
      <c r="U808" s="245">
        <f>IF(V808&lt;=0,"",(((V808-'In Productie'!$E$1)/7)+0.6))</f>
        <v>-62.257142857142853</v>
      </c>
      <c r="V808" s="427">
        <v>42529</v>
      </c>
      <c r="W808" s="209" t="s">
        <v>421</v>
      </c>
      <c r="X808" s="209" t="s">
        <v>1092</v>
      </c>
      <c r="Y808" s="248">
        <v>14.13</v>
      </c>
      <c r="Z808" s="477"/>
      <c r="AA808" s="814"/>
      <c r="AB808" s="499">
        <v>42494</v>
      </c>
      <c r="AC808" s="209">
        <f>IF(B808="","",(IFERROR(VLOOKUP(B808,Projecten!A$4:W$2415,5,FALSE),"niet bekend")))</f>
        <v>5</v>
      </c>
      <c r="AD808" s="213">
        <f t="shared" si="95"/>
        <v>2142</v>
      </c>
      <c r="AE808" s="266">
        <f>IF(B808="","",(IFERROR(VLOOKUP(B808,Projecten!A$4:W$2415,23,FALSE),"niet bekend")))</f>
        <v>10710</v>
      </c>
      <c r="AF808" s="266">
        <f>IF(B808="","",(IFERROR(VLOOKUP(B808,Projecten!A$4:W$2415,12,FALSE),"niet bekend")))</f>
        <v>10710</v>
      </c>
      <c r="AG808" s="360">
        <f t="shared" si="96"/>
        <v>8568</v>
      </c>
    </row>
    <row r="809" spans="2:33" s="327" customFormat="1" ht="12.75" customHeight="1" x14ac:dyDescent="0.2">
      <c r="B809" s="665">
        <v>2016200</v>
      </c>
      <c r="C809" s="746">
        <v>120701</v>
      </c>
      <c r="D809" s="665" t="s">
        <v>1008</v>
      </c>
      <c r="E809" s="449" t="s">
        <v>26</v>
      </c>
      <c r="F809" s="473">
        <v>4</v>
      </c>
      <c r="G809" s="472">
        <v>32</v>
      </c>
      <c r="H809" s="472">
        <v>20</v>
      </c>
      <c r="I809" s="472">
        <v>12</v>
      </c>
      <c r="J809" s="403" t="s">
        <v>47</v>
      </c>
      <c r="K809" s="403" t="s">
        <v>189</v>
      </c>
      <c r="L809" s="403" t="s">
        <v>189</v>
      </c>
      <c r="M809" s="403" t="s">
        <v>189</v>
      </c>
      <c r="N809" s="403" t="s">
        <v>47</v>
      </c>
      <c r="O809" s="403" t="s">
        <v>47</v>
      </c>
      <c r="P809" s="403" t="s">
        <v>47</v>
      </c>
      <c r="Q809" s="403"/>
      <c r="R809" s="403" t="s">
        <v>47</v>
      </c>
      <c r="S809" s="320"/>
      <c r="T809" s="815">
        <v>42536</v>
      </c>
      <c r="U809" s="264">
        <f>IF(V809&lt;=0,"",(((V809-'In Productie'!$E$1)/7)+0.6))</f>
        <v>-61.257142857142853</v>
      </c>
      <c r="V809" s="396">
        <v>42536</v>
      </c>
      <c r="W809" s="327" t="s">
        <v>421</v>
      </c>
      <c r="Y809" s="324">
        <v>56.5</v>
      </c>
      <c r="Z809" s="318"/>
      <c r="AA809" s="318"/>
      <c r="AB809" s="707">
        <v>42494</v>
      </c>
      <c r="AC809" s="327">
        <f>IF(B809="","",(IFERROR(VLOOKUP(B809,Projecten!A$4:W$2415,5,FALSE),"niet bekend")))</f>
        <v>5</v>
      </c>
      <c r="AD809" s="266">
        <f t="shared" si="95"/>
        <v>8568</v>
      </c>
      <c r="AE809" s="266">
        <f>IF(B809="","",(IFERROR(VLOOKUP(B809,Projecten!A$4:W$2415,23,FALSE),"niet bekend")))</f>
        <v>10710</v>
      </c>
      <c r="AF809" s="266">
        <f>IF(B809="","",(IFERROR(VLOOKUP(B809,Projecten!A$4:W$2415,12,FALSE),"niet bekend")))</f>
        <v>10710</v>
      </c>
      <c r="AG809" s="398">
        <f t="shared" si="96"/>
        <v>2142</v>
      </c>
    </row>
    <row r="810" spans="2:33" ht="12.75" customHeight="1" x14ac:dyDescent="0.2">
      <c r="B810" s="272">
        <v>2016103</v>
      </c>
      <c r="C810" s="422" t="s">
        <v>1176</v>
      </c>
      <c r="D810" s="272" t="s">
        <v>773</v>
      </c>
      <c r="E810" s="273" t="s">
        <v>26</v>
      </c>
      <c r="F810" s="424">
        <v>0</v>
      </c>
      <c r="G810" s="273">
        <v>4</v>
      </c>
      <c r="H810" s="273">
        <v>4</v>
      </c>
      <c r="I810" s="273">
        <v>0</v>
      </c>
      <c r="J810" s="391" t="s">
        <v>47</v>
      </c>
      <c r="K810" s="486" t="s">
        <v>47</v>
      </c>
      <c r="L810" s="486" t="s">
        <v>189</v>
      </c>
      <c r="M810" s="486" t="s">
        <v>47</v>
      </c>
      <c r="N810" s="486" t="s">
        <v>47</v>
      </c>
      <c r="O810" s="486" t="s">
        <v>47</v>
      </c>
      <c r="P810" s="486"/>
      <c r="Q810" s="486"/>
      <c r="R810" s="486"/>
      <c r="S810" s="499" t="s">
        <v>942</v>
      </c>
      <c r="T810" s="245">
        <v>42536</v>
      </c>
      <c r="U810" s="245">
        <f>IF(V810&lt;=0,"",(((V810-'In Productie'!$E$1)/7)+0.6))</f>
        <v>-61.257142857142853</v>
      </c>
      <c r="V810" s="427">
        <v>42536</v>
      </c>
      <c r="W810" s="209" t="s">
        <v>162</v>
      </c>
      <c r="X810" s="209" t="s">
        <v>1175</v>
      </c>
      <c r="Y810" s="295">
        <v>44</v>
      </c>
      <c r="Z810" s="477"/>
      <c r="AA810" s="478"/>
      <c r="AB810" s="499">
        <v>42520</v>
      </c>
      <c r="AC810" s="209">
        <f>IF(B810="","",(IFERROR(VLOOKUP(B810,Projecten!A$4:W$2415,5,FALSE),"niet bekend")))</f>
        <v>1</v>
      </c>
      <c r="AD810" s="213">
        <f t="shared" si="95"/>
        <v>0</v>
      </c>
      <c r="AE810" s="266">
        <f>IF(B810="","",(IFERROR(VLOOKUP(B810,Projecten!A$4:W$2415,23,FALSE),"niet bekend")))</f>
        <v>7766.89</v>
      </c>
      <c r="AF810" s="266">
        <f>IF(B810="","",(IFERROR(VLOOKUP(B810,Projecten!A$4:W$2415,12,FALSE),"niet bekend")))</f>
        <v>7766.89</v>
      </c>
      <c r="AG810" s="360">
        <f t="shared" si="96"/>
        <v>7766.89</v>
      </c>
    </row>
    <row r="811" spans="2:33" x14ac:dyDescent="0.2">
      <c r="B811" s="320"/>
      <c r="C811" s="503"/>
      <c r="D811" s="320"/>
      <c r="E811" s="318"/>
      <c r="F811" s="322"/>
      <c r="G811" s="318"/>
      <c r="H811" s="318"/>
      <c r="I811" s="318"/>
      <c r="J811" s="322"/>
      <c r="K811" s="322"/>
      <c r="L811" s="322"/>
      <c r="M811" s="322"/>
      <c r="N811" s="322"/>
      <c r="O811" s="322"/>
      <c r="P811" s="322"/>
      <c r="Q811" s="322"/>
      <c r="R811" s="322"/>
      <c r="S811" s="320"/>
      <c r="Y811" s="248"/>
      <c r="Z811" s="202"/>
      <c r="AA811" s="202"/>
      <c r="AB811" s="243"/>
      <c r="AC811" s="209" t="str">
        <f>IF(B811="","",(IFERROR(VLOOKUP(B811,Projecten!A$4:W$2415,5,FALSE),"niet bekend")))</f>
        <v/>
      </c>
      <c r="AD811" s="213" t="str">
        <f t="shared" si="95"/>
        <v/>
      </c>
      <c r="AE811" s="266" t="str">
        <f>IF(B811="","",(IFERROR(VLOOKUP(B811,Projecten!A$4:W$2415,23,FALSE),"niet bekend")))</f>
        <v/>
      </c>
      <c r="AF811" s="266" t="str">
        <f>IF(B811="","",(IFERROR(VLOOKUP(B811,Projecten!A$4:W$2415,12,FALSE),"niet bekend")))</f>
        <v/>
      </c>
      <c r="AG811" s="360" t="str">
        <f t="shared" si="96"/>
        <v/>
      </c>
    </row>
    <row r="812" spans="2:33" s="327" customFormat="1" ht="12.75" customHeight="1" x14ac:dyDescent="0.2">
      <c r="B812" s="665" t="s">
        <v>1140</v>
      </c>
      <c r="C812" s="746" t="s">
        <v>837</v>
      </c>
      <c r="D812" s="665" t="s">
        <v>1071</v>
      </c>
      <c r="E812" s="449" t="s">
        <v>26</v>
      </c>
      <c r="F812" s="473">
        <v>0</v>
      </c>
      <c r="G812" s="472">
        <v>4</v>
      </c>
      <c r="H812" s="472">
        <v>0</v>
      </c>
      <c r="I812" s="472">
        <v>0</v>
      </c>
      <c r="J812" s="403" t="s">
        <v>189</v>
      </c>
      <c r="K812" s="403" t="s">
        <v>189</v>
      </c>
      <c r="L812" s="403" t="s">
        <v>189</v>
      </c>
      <c r="M812" s="403" t="s">
        <v>189</v>
      </c>
      <c r="N812" s="403" t="s">
        <v>47</v>
      </c>
      <c r="O812" s="403" t="s">
        <v>47</v>
      </c>
      <c r="P812" s="403" t="s">
        <v>47</v>
      </c>
      <c r="Q812" s="403"/>
      <c r="R812" s="403" t="s">
        <v>47</v>
      </c>
      <c r="S812" s="320"/>
      <c r="T812" s="264">
        <v>42534</v>
      </c>
      <c r="U812" s="264">
        <f>IF(V812&lt;=0,"",(((V812-'In Productie'!$E$1)/7)+0.6))</f>
        <v>-62.542857142857144</v>
      </c>
      <c r="V812" s="396">
        <v>42527</v>
      </c>
      <c r="W812" s="327" t="s">
        <v>979</v>
      </c>
      <c r="X812" s="327" t="s">
        <v>1072</v>
      </c>
      <c r="Y812" s="324">
        <v>2</v>
      </c>
      <c r="Z812" s="318"/>
      <c r="AA812" s="318"/>
      <c r="AB812" s="707">
        <v>42494</v>
      </c>
      <c r="AC812" s="327">
        <f>IF(B812="","",(IFERROR(VLOOKUP(B812,Projecten!A$4:W$2415,5,FALSE),"niet bekend")))</f>
        <v>1</v>
      </c>
      <c r="AD812" s="266">
        <f>AF812</f>
        <v>956.24</v>
      </c>
      <c r="AE812" s="266">
        <f>IF(B812="","",(IFERROR(VLOOKUP(B812,Projecten!A$4:W$2415,23,FALSE),"niet bekend")))</f>
        <v>956.24</v>
      </c>
      <c r="AF812" s="266">
        <f>IF(B812="","",(IFERROR(VLOOKUP(B812,Projecten!A$4:W$2415,12,FALSE),"niet bekend")))</f>
        <v>956.24</v>
      </c>
      <c r="AG812" s="398">
        <f t="shared" si="96"/>
        <v>0</v>
      </c>
    </row>
    <row r="813" spans="2:33" ht="12.75" customHeight="1" x14ac:dyDescent="0.2">
      <c r="B813" s="709" t="s">
        <v>1155</v>
      </c>
      <c r="C813" s="669" t="s">
        <v>837</v>
      </c>
      <c r="D813" s="271" t="s">
        <v>797</v>
      </c>
      <c r="E813" s="297" t="s">
        <v>26</v>
      </c>
      <c r="F813" s="717">
        <v>0</v>
      </c>
      <c r="G813" s="718">
        <v>14</v>
      </c>
      <c r="H813" s="718">
        <v>0</v>
      </c>
      <c r="I813" s="718">
        <v>0</v>
      </c>
      <c r="J813" s="403" t="s">
        <v>47</v>
      </c>
      <c r="K813" s="242" t="s">
        <v>189</v>
      </c>
      <c r="L813" s="242" t="s">
        <v>189</v>
      </c>
      <c r="M813" s="242" t="s">
        <v>189</v>
      </c>
      <c r="N813" s="242" t="s">
        <v>47</v>
      </c>
      <c r="O813" s="242" t="s">
        <v>47</v>
      </c>
      <c r="P813" s="242" t="s">
        <v>47</v>
      </c>
      <c r="Q813" s="242"/>
      <c r="R813" s="242" t="s">
        <v>47</v>
      </c>
      <c r="S813" s="243"/>
      <c r="T813" s="245">
        <v>42499</v>
      </c>
      <c r="U813" s="245">
        <f>IF(V813&lt;=0,"",(((V813-'In Productie'!$E$1)/7)+0.6))</f>
        <v>-65.114285714285714</v>
      </c>
      <c r="V813" s="427">
        <v>42509</v>
      </c>
      <c r="W813" s="297" t="s">
        <v>162</v>
      </c>
      <c r="X813" s="209" t="s">
        <v>1156</v>
      </c>
      <c r="Y813" s="248">
        <v>7.2</v>
      </c>
      <c r="Z813" s="202"/>
      <c r="AA813" s="202"/>
      <c r="AB813" s="243"/>
      <c r="AC813" s="209">
        <f>IF(B813="","",(IFERROR(VLOOKUP(B813,Projecten!A$4:W$2415,5,FALSE),"niet bekend")))</f>
        <v>14</v>
      </c>
      <c r="AD813" s="213">
        <f>AF813</f>
        <v>925.46</v>
      </c>
      <c r="AE813" s="266">
        <f>IF(B813="","",(IFERROR(VLOOKUP(B813,Projecten!A$4:W$2415,23,FALSE),"niet bekend")))</f>
        <v>925.46</v>
      </c>
      <c r="AF813" s="266">
        <f>IF(B813="","",(IFERROR(VLOOKUP(B813,Projecten!A$4:W$2415,12,FALSE),"niet bekend")))</f>
        <v>925.46</v>
      </c>
      <c r="AG813" s="360">
        <f t="shared" si="96"/>
        <v>0</v>
      </c>
    </row>
    <row r="814" spans="2:33" s="327" customFormat="1" ht="12.75" customHeight="1" x14ac:dyDescent="0.2">
      <c r="B814" s="665"/>
      <c r="C814" s="470"/>
      <c r="D814" s="712"/>
      <c r="E814" s="750"/>
      <c r="F814" s="751"/>
      <c r="G814" s="449"/>
      <c r="H814" s="449"/>
      <c r="I814" s="449"/>
      <c r="J814" s="322"/>
      <c r="K814" s="322"/>
      <c r="L814" s="322"/>
      <c r="M814" s="322"/>
      <c r="N814" s="322"/>
      <c r="O814" s="322"/>
      <c r="P814" s="322"/>
      <c r="Q814" s="322"/>
      <c r="R814" s="322"/>
      <c r="S814" s="320"/>
      <c r="T814" s="264"/>
      <c r="U814" s="264"/>
      <c r="V814" s="396"/>
      <c r="Y814" s="497"/>
      <c r="Z814" s="466"/>
      <c r="AA814" s="468"/>
      <c r="AB814" s="707"/>
      <c r="AC814" s="327" t="str">
        <f>IF(B814="","",(IFERROR(VLOOKUP(B814,Projecten!A$4:W$2415,5,FALSE),"niet bekend")))</f>
        <v/>
      </c>
      <c r="AD814" s="266" t="str">
        <f t="shared" ref="AD814:AD819" si="97">IF(AC814="","",(F814/AC814*AF814))</f>
        <v/>
      </c>
      <c r="AE814" s="266" t="str">
        <f>IF(B814="","",(IFERROR(VLOOKUP(B814,Projecten!A$4:W$2415,23,FALSE),"niet bekend")))</f>
        <v/>
      </c>
      <c r="AF814" s="266" t="str">
        <f>IF(B814="","",(IFERROR(VLOOKUP(B814,Projecten!A$4:W$2415,12,FALSE),"niet bekend")))</f>
        <v/>
      </c>
      <c r="AG814" s="398" t="str">
        <f t="shared" si="96"/>
        <v/>
      </c>
    </row>
    <row r="815" spans="2:33" s="327" customFormat="1" ht="12.75" customHeight="1" x14ac:dyDescent="0.2">
      <c r="B815" s="665" t="s">
        <v>956</v>
      </c>
      <c r="C815" s="517" t="s">
        <v>1134</v>
      </c>
      <c r="D815" s="712" t="s">
        <v>959</v>
      </c>
      <c r="E815" s="750" t="s">
        <v>352</v>
      </c>
      <c r="F815" s="751">
        <v>1</v>
      </c>
      <c r="G815" s="449">
        <v>11</v>
      </c>
      <c r="H815" s="449">
        <v>4</v>
      </c>
      <c r="I815" s="449">
        <v>4</v>
      </c>
      <c r="J815" s="322" t="s">
        <v>47</v>
      </c>
      <c r="K815" s="322" t="s">
        <v>47</v>
      </c>
      <c r="L815" s="322" t="s">
        <v>189</v>
      </c>
      <c r="M815" s="322" t="s">
        <v>189</v>
      </c>
      <c r="N815" s="322" t="s">
        <v>47</v>
      </c>
      <c r="O815" s="322" t="s">
        <v>47</v>
      </c>
      <c r="P815" s="322" t="s">
        <v>47</v>
      </c>
      <c r="Q815" s="322"/>
      <c r="R815" s="322" t="s">
        <v>47</v>
      </c>
      <c r="S815" s="320"/>
      <c r="T815" s="264">
        <v>42531</v>
      </c>
      <c r="U815" s="264">
        <f>IF(V815&lt;=0,"",(((V815-'In Productie'!$E$1)/7)+0.6))</f>
        <v>-62.257142857142853</v>
      </c>
      <c r="V815" s="396">
        <v>42529</v>
      </c>
      <c r="W815" s="327" t="s">
        <v>532</v>
      </c>
      <c r="X815" s="327" t="s">
        <v>960</v>
      </c>
      <c r="Y815" s="497">
        <v>28.6</v>
      </c>
      <c r="Z815" s="466"/>
      <c r="AA815" s="468"/>
      <c r="AB815" s="707">
        <v>42486</v>
      </c>
      <c r="AC815" s="327">
        <f>IF(B815="","",(IFERROR(VLOOKUP(B815,Projecten!A$4:W$2415,5,FALSE),"niet bekend")))</f>
        <v>1</v>
      </c>
      <c r="AD815" s="266">
        <f t="shared" si="97"/>
        <v>4864</v>
      </c>
      <c r="AE815" s="266">
        <f>IF(B815="","",(IFERROR(VLOOKUP(B815,Projecten!A$4:W$2415,23,FALSE),"niet bekend")))</f>
        <v>4864</v>
      </c>
      <c r="AF815" s="266">
        <f>IF(B815="","",(IFERROR(VLOOKUP(B815,Projecten!A$4:W$2415,12,FALSE),"niet bekend")))</f>
        <v>4864</v>
      </c>
      <c r="AG815" s="398">
        <f t="shared" si="96"/>
        <v>0</v>
      </c>
    </row>
    <row r="816" spans="2:33" s="327" customFormat="1" ht="12.75" customHeight="1" x14ac:dyDescent="0.2">
      <c r="B816" s="665" t="s">
        <v>952</v>
      </c>
      <c r="C816" s="517" t="s">
        <v>1131</v>
      </c>
      <c r="D816" s="712" t="s">
        <v>957</v>
      </c>
      <c r="E816" s="750" t="s">
        <v>352</v>
      </c>
      <c r="F816" s="751">
        <v>1</v>
      </c>
      <c r="G816" s="449">
        <v>9</v>
      </c>
      <c r="H816" s="449">
        <v>5</v>
      </c>
      <c r="I816" s="449">
        <v>4</v>
      </c>
      <c r="J816" s="322" t="s">
        <v>47</v>
      </c>
      <c r="K816" s="322" t="s">
        <v>47</v>
      </c>
      <c r="L816" s="322" t="s">
        <v>189</v>
      </c>
      <c r="M816" s="322" t="s">
        <v>189</v>
      </c>
      <c r="N816" s="322" t="s">
        <v>47</v>
      </c>
      <c r="O816" s="322" t="s">
        <v>47</v>
      </c>
      <c r="P816" s="322" t="s">
        <v>47</v>
      </c>
      <c r="Q816" s="322"/>
      <c r="R816" s="322" t="s">
        <v>47</v>
      </c>
      <c r="S816" s="320"/>
      <c r="T816" s="264">
        <v>42531</v>
      </c>
      <c r="U816" s="264">
        <f>IF(V816&lt;=0,"",(((V816-'In Productie'!$E$1)/7)+0.6))</f>
        <v>-62.257142857142853</v>
      </c>
      <c r="V816" s="396">
        <v>42529</v>
      </c>
      <c r="W816" s="327" t="s">
        <v>532</v>
      </c>
      <c r="X816" s="327" t="s">
        <v>960</v>
      </c>
      <c r="Y816" s="497">
        <v>23.9</v>
      </c>
      <c r="Z816" s="466"/>
      <c r="AA816" s="468"/>
      <c r="AB816" s="707">
        <v>42486</v>
      </c>
      <c r="AC816" s="327">
        <f>IF(B816="","",(IFERROR(VLOOKUP(B816,Projecten!A$4:W$2415,5,FALSE),"niet bekend")))</f>
        <v>1</v>
      </c>
      <c r="AD816" s="266">
        <f t="shared" si="97"/>
        <v>4144</v>
      </c>
      <c r="AE816" s="266">
        <f>IF(B816="","",(IFERROR(VLOOKUP(B816,Projecten!A$4:W$2415,23,FALSE),"niet bekend")))</f>
        <v>4525.8999999999996</v>
      </c>
      <c r="AF816" s="266">
        <f>IF(B816="","",(IFERROR(VLOOKUP(B816,Projecten!A$4:W$2415,12,FALSE),"niet bekend")))</f>
        <v>4144</v>
      </c>
      <c r="AG816" s="398">
        <f t="shared" si="96"/>
        <v>0</v>
      </c>
    </row>
    <row r="817" spans="2:33" s="327" customFormat="1" ht="12.75" customHeight="1" x14ac:dyDescent="0.2">
      <c r="B817" s="665" t="s">
        <v>953</v>
      </c>
      <c r="C817" s="517" t="s">
        <v>1131</v>
      </c>
      <c r="D817" s="712" t="s">
        <v>957</v>
      </c>
      <c r="E817" s="750" t="s">
        <v>352</v>
      </c>
      <c r="F817" s="751">
        <v>1</v>
      </c>
      <c r="G817" s="449">
        <v>9</v>
      </c>
      <c r="H817" s="449">
        <v>5</v>
      </c>
      <c r="I817" s="449">
        <v>4</v>
      </c>
      <c r="J817" s="322" t="s">
        <v>47</v>
      </c>
      <c r="K817" s="322" t="s">
        <v>47</v>
      </c>
      <c r="L817" s="322" t="s">
        <v>189</v>
      </c>
      <c r="M817" s="322" t="s">
        <v>189</v>
      </c>
      <c r="N817" s="322" t="s">
        <v>47</v>
      </c>
      <c r="O817" s="322" t="s">
        <v>47</v>
      </c>
      <c r="P817" s="322" t="s">
        <v>47</v>
      </c>
      <c r="Q817" s="322"/>
      <c r="R817" s="322" t="s">
        <v>47</v>
      </c>
      <c r="S817" s="320"/>
      <c r="T817" s="264">
        <v>42531</v>
      </c>
      <c r="U817" s="264">
        <f>IF(V817&lt;=0,"",(((V817-'In Productie'!$E$1)/7)+0.6))</f>
        <v>-62.257142857142853</v>
      </c>
      <c r="V817" s="396">
        <v>42529</v>
      </c>
      <c r="W817" s="327" t="s">
        <v>532</v>
      </c>
      <c r="X817" s="327" t="s">
        <v>960</v>
      </c>
      <c r="Y817" s="497">
        <v>23.9</v>
      </c>
      <c r="Z817" s="466"/>
      <c r="AA817" s="468"/>
      <c r="AB817" s="707">
        <v>42486</v>
      </c>
      <c r="AC817" s="327">
        <f>IF(B817="","",(IFERROR(VLOOKUP(B817,Projecten!A$4:W$2415,5,FALSE),"niet bekend")))</f>
        <v>1</v>
      </c>
      <c r="AD817" s="266">
        <f t="shared" si="97"/>
        <v>4144</v>
      </c>
      <c r="AE817" s="266">
        <f>IF(B817="","",(IFERROR(VLOOKUP(B817,Projecten!A$4:W$2415,23,FALSE),"niet bekend")))</f>
        <v>4144</v>
      </c>
      <c r="AF817" s="266">
        <f>IF(B817="","",(IFERROR(VLOOKUP(B817,Projecten!A$4:W$2415,12,FALSE),"niet bekend")))</f>
        <v>4144</v>
      </c>
      <c r="AG817" s="398">
        <f t="shared" si="96"/>
        <v>0</v>
      </c>
    </row>
    <row r="818" spans="2:33" s="327" customFormat="1" ht="12.75" customHeight="1" x14ac:dyDescent="0.2">
      <c r="B818" s="665" t="s">
        <v>954</v>
      </c>
      <c r="C818" s="517" t="s">
        <v>1132</v>
      </c>
      <c r="D818" s="712" t="s">
        <v>958</v>
      </c>
      <c r="E818" s="750" t="s">
        <v>352</v>
      </c>
      <c r="F818" s="751">
        <v>1</v>
      </c>
      <c r="G818" s="449">
        <v>10</v>
      </c>
      <c r="H818" s="449">
        <v>6</v>
      </c>
      <c r="I818" s="449">
        <v>4</v>
      </c>
      <c r="J818" s="322" t="s">
        <v>47</v>
      </c>
      <c r="K818" s="322" t="s">
        <v>47</v>
      </c>
      <c r="L818" s="322" t="s">
        <v>189</v>
      </c>
      <c r="M818" s="322" t="s">
        <v>189</v>
      </c>
      <c r="N818" s="322" t="s">
        <v>47</v>
      </c>
      <c r="O818" s="322" t="s">
        <v>47</v>
      </c>
      <c r="P818" s="322" t="s">
        <v>47</v>
      </c>
      <c r="Q818" s="322"/>
      <c r="R818" s="322" t="s">
        <v>47</v>
      </c>
      <c r="S818" s="320"/>
      <c r="T818" s="264">
        <v>42531</v>
      </c>
      <c r="U818" s="264">
        <f>IF(V818&lt;=0,"",(((V818-'In Productie'!$E$1)/7)+0.6))</f>
        <v>-62.257142857142853</v>
      </c>
      <c r="V818" s="396">
        <v>42529</v>
      </c>
      <c r="W818" s="327" t="s">
        <v>532</v>
      </c>
      <c r="X818" s="327" t="s">
        <v>960</v>
      </c>
      <c r="Y818" s="497">
        <v>23.7</v>
      </c>
      <c r="Z818" s="466"/>
      <c r="AA818" s="468"/>
      <c r="AB818" s="707">
        <v>42486</v>
      </c>
      <c r="AC818" s="327">
        <f>IF(B818="","",(IFERROR(VLOOKUP(B818,Projecten!A$4:W$2415,5,FALSE),"niet bekend")))</f>
        <v>1</v>
      </c>
      <c r="AD818" s="266">
        <f t="shared" si="97"/>
        <v>4099</v>
      </c>
      <c r="AE818" s="266">
        <f>IF(B818="","",(IFERROR(VLOOKUP(B818,Projecten!A$4:W$2415,23,FALSE),"niet bekend")))</f>
        <v>4099</v>
      </c>
      <c r="AF818" s="266">
        <f>IF(B818="","",(IFERROR(VLOOKUP(B818,Projecten!A$4:W$2415,12,FALSE),"niet bekend")))</f>
        <v>4099</v>
      </c>
      <c r="AG818" s="398">
        <f t="shared" si="96"/>
        <v>0</v>
      </c>
    </row>
    <row r="819" spans="2:33" s="327" customFormat="1" ht="12.75" customHeight="1" x14ac:dyDescent="0.2">
      <c r="B819" s="665" t="s">
        <v>955</v>
      </c>
      <c r="C819" s="517" t="s">
        <v>1133</v>
      </c>
      <c r="D819" s="712" t="s">
        <v>959</v>
      </c>
      <c r="E819" s="750" t="s">
        <v>352</v>
      </c>
      <c r="F819" s="751">
        <v>1</v>
      </c>
      <c r="G819" s="449">
        <v>11</v>
      </c>
      <c r="H819" s="449">
        <v>4</v>
      </c>
      <c r="I819" s="449">
        <v>4</v>
      </c>
      <c r="J819" s="322" t="s">
        <v>47</v>
      </c>
      <c r="K819" s="322" t="s">
        <v>47</v>
      </c>
      <c r="L819" s="322" t="s">
        <v>189</v>
      </c>
      <c r="M819" s="322" t="s">
        <v>189</v>
      </c>
      <c r="N819" s="322" t="s">
        <v>47</v>
      </c>
      <c r="O819" s="322" t="s">
        <v>47</v>
      </c>
      <c r="P819" s="322" t="s">
        <v>47</v>
      </c>
      <c r="Q819" s="322"/>
      <c r="R819" s="322" t="s">
        <v>47</v>
      </c>
      <c r="S819" s="320"/>
      <c r="T819" s="264">
        <v>42531</v>
      </c>
      <c r="U819" s="264">
        <f>IF(V819&lt;=0,"",(((V819-'In Productie'!$E$1)/7)+0.6))</f>
        <v>-62.257142857142853</v>
      </c>
      <c r="V819" s="396">
        <v>42529</v>
      </c>
      <c r="W819" s="327" t="s">
        <v>532</v>
      </c>
      <c r="X819" s="327" t="s">
        <v>960</v>
      </c>
      <c r="Y819" s="497">
        <v>28.6</v>
      </c>
      <c r="Z819" s="466"/>
      <c r="AA819" s="468"/>
      <c r="AB819" s="707">
        <v>42486</v>
      </c>
      <c r="AC819" s="327">
        <f>IF(B819="","",(IFERROR(VLOOKUP(B819,Projecten!A$4:W$2415,5,FALSE),"niet bekend")))</f>
        <v>1</v>
      </c>
      <c r="AD819" s="266">
        <f t="shared" si="97"/>
        <v>4864</v>
      </c>
      <c r="AE819" s="266">
        <f>IF(B819="","",(IFERROR(VLOOKUP(B819,Projecten!A$4:W$2415,23,FALSE),"niet bekend")))</f>
        <v>4864</v>
      </c>
      <c r="AF819" s="266">
        <f>IF(B819="","",(IFERROR(VLOOKUP(B819,Projecten!A$4:W$2415,12,FALSE),"niet bekend")))</f>
        <v>4864</v>
      </c>
      <c r="AG819" s="398">
        <f t="shared" si="96"/>
        <v>0</v>
      </c>
    </row>
    <row r="820" spans="2:33" s="312" customFormat="1" ht="12.75" customHeight="1" x14ac:dyDescent="0.2">
      <c r="B820" s="299"/>
      <c r="C820" s="406"/>
      <c r="D820" s="300"/>
      <c r="E820" s="300"/>
      <c r="F820" s="302"/>
      <c r="G820" s="300"/>
      <c r="H820" s="300"/>
      <c r="I820" s="300"/>
      <c r="J820" s="302"/>
      <c r="K820" s="302"/>
      <c r="L820" s="302"/>
      <c r="M820" s="302"/>
      <c r="N820" s="302"/>
      <c r="O820" s="302"/>
      <c r="P820" s="302"/>
      <c r="Q820" s="302"/>
      <c r="R820" s="302"/>
      <c r="S820" s="303"/>
      <c r="T820" s="407"/>
      <c r="U820" s="306"/>
      <c r="V820" s="305"/>
      <c r="W820" s="307"/>
      <c r="X820" s="307"/>
      <c r="Y820" s="307"/>
      <c r="Z820" s="298"/>
      <c r="AA820" s="308"/>
      <c r="AB820" s="410"/>
      <c r="AD820" s="311"/>
      <c r="AE820" s="311"/>
      <c r="AF820" s="311"/>
      <c r="AG820" s="412"/>
    </row>
    <row r="821" spans="2:33" s="236" customFormat="1" ht="12.75" customHeight="1" x14ac:dyDescent="0.2">
      <c r="B821" s="221" t="s">
        <v>228</v>
      </c>
      <c r="C821" s="696"/>
      <c r="D821" s="222">
        <f>SUM(G821:I821)</f>
        <v>222</v>
      </c>
      <c r="E821" s="220"/>
      <c r="F821" s="224">
        <f>SUM(F822:F846)</f>
        <v>12</v>
      </c>
      <c r="G821" s="220">
        <f>SUM(G822:G846)</f>
        <v>120</v>
      </c>
      <c r="H821" s="220">
        <f>SUM(H822:H846)</f>
        <v>62</v>
      </c>
      <c r="I821" s="220">
        <f>SUM(I822:I846)</f>
        <v>40</v>
      </c>
      <c r="J821" s="224"/>
      <c r="K821" s="224"/>
      <c r="L821" s="224"/>
      <c r="M821" s="224"/>
      <c r="N821" s="224"/>
      <c r="O821" s="224"/>
      <c r="P821" s="224"/>
      <c r="Q821" s="224"/>
      <c r="R821" s="224"/>
      <c r="S821" s="225">
        <v>24</v>
      </c>
      <c r="T821" s="697"/>
      <c r="U821" s="698"/>
      <c r="V821" s="227"/>
      <c r="W821" s="229"/>
      <c r="X821" s="230">
        <f>SUM(Y821:Y847)</f>
        <v>340.75</v>
      </c>
      <c r="Y821" s="231"/>
      <c r="Z821" s="463">
        <v>291</v>
      </c>
      <c r="AA821" s="232">
        <f>X821-Z821</f>
        <v>49.75</v>
      </c>
      <c r="AB821" s="221"/>
      <c r="AD821" s="235">
        <f>SUM(AD822:AD847)</f>
        <v>53133.82</v>
      </c>
      <c r="AE821" s="235"/>
      <c r="AF821" s="235"/>
      <c r="AG821" s="384"/>
    </row>
    <row r="822" spans="2:33" ht="12.75" customHeight="1" x14ac:dyDescent="0.2">
      <c r="B822" s="272"/>
      <c r="C822" s="422"/>
      <c r="D822" s="273"/>
      <c r="E822" s="273"/>
      <c r="F822" s="424"/>
      <c r="G822" s="273"/>
      <c r="H822" s="273"/>
      <c r="I822" s="273"/>
      <c r="J822" s="403"/>
      <c r="K822" s="242"/>
      <c r="L822" s="242"/>
      <c r="M822" s="242"/>
      <c r="N822" s="242"/>
      <c r="O822" s="242"/>
      <c r="P822" s="242"/>
      <c r="Q822" s="242"/>
      <c r="R822" s="242"/>
      <c r="S822" s="243" t="s">
        <v>923</v>
      </c>
      <c r="U822" s="245"/>
      <c r="W822" s="209"/>
      <c r="X822" s="209"/>
      <c r="Y822" s="248"/>
      <c r="Z822" s="202"/>
      <c r="AA822" s="202"/>
      <c r="AB822" s="243"/>
      <c r="AC822" s="209" t="str">
        <f>IF(B822="","",(IFERROR(VLOOKUP(B822,Projecten!A$4:W$2415,5,FALSE),"niet bekend")))</f>
        <v/>
      </c>
      <c r="AD822" s="213" t="str">
        <f t="shared" ref="AD822:AD842" si="98">IF(AC822="","",(F822/AC822*AF822))</f>
        <v/>
      </c>
      <c r="AE822" s="266" t="str">
        <f>IF(B822="","",(IFERROR(VLOOKUP(B822,Projecten!A$4:W$2415,23,FALSE),"niet bekend")))</f>
        <v/>
      </c>
      <c r="AF822" s="266" t="str">
        <f>IF(B822="","",(IFERROR(VLOOKUP(B822,Projecten!A$4:W$2415,12,FALSE),"niet bekend")))</f>
        <v/>
      </c>
      <c r="AG822" s="360" t="str">
        <f t="shared" ref="AG822:AG846" si="99">IF(AD822="","",(AF822-AD822))</f>
        <v/>
      </c>
    </row>
    <row r="823" spans="2:33" s="780" customFormat="1" ht="12.75" customHeight="1" x14ac:dyDescent="0.2">
      <c r="B823" s="771"/>
      <c r="C823" s="772"/>
      <c r="D823" s="773" t="s">
        <v>1164</v>
      </c>
      <c r="E823" s="773"/>
      <c r="F823" s="774"/>
      <c r="G823" s="773"/>
      <c r="H823" s="773"/>
      <c r="I823" s="773"/>
      <c r="J823" s="816"/>
      <c r="K823" s="784"/>
      <c r="L823" s="784"/>
      <c r="M823" s="784"/>
      <c r="N823" s="784"/>
      <c r="O823" s="784"/>
      <c r="P823" s="784"/>
      <c r="Q823" s="784"/>
      <c r="R823" s="784"/>
      <c r="S823" s="777"/>
      <c r="T823" s="245"/>
      <c r="U823" s="778"/>
      <c r="V823" s="779"/>
      <c r="Y823" s="781">
        <v>1</v>
      </c>
      <c r="Z823" s="782"/>
      <c r="AA823" s="782"/>
      <c r="AB823" s="777"/>
      <c r="AC823" s="297" t="str">
        <f>IF(B823="","",(IFERROR(VLOOKUP(B823,Projecten!A$4:W$2415,5,FALSE),"niet bekend")))</f>
        <v/>
      </c>
      <c r="AD823" s="213" t="str">
        <f t="shared" si="98"/>
        <v/>
      </c>
      <c r="AE823" s="266" t="str">
        <f>IF(B823="","",(IFERROR(VLOOKUP(B823,Projecten!A$4:W$2415,23,FALSE),"niet bekend")))</f>
        <v/>
      </c>
      <c r="AF823" s="266" t="str">
        <f>IF(B823="","",(IFERROR(VLOOKUP(B823,Projecten!A$4:W$2415,12,FALSE),"niet bekend")))</f>
        <v/>
      </c>
      <c r="AG823" s="360" t="str">
        <f t="shared" si="99"/>
        <v/>
      </c>
    </row>
    <row r="824" spans="2:33" s="780" customFormat="1" ht="12.75" customHeight="1" x14ac:dyDescent="0.2">
      <c r="C824" s="817"/>
      <c r="D824" s="771" t="s">
        <v>1063</v>
      </c>
      <c r="E824" s="818"/>
      <c r="F824" s="819"/>
      <c r="G824" s="818"/>
      <c r="H824" s="818"/>
      <c r="I824" s="818"/>
      <c r="J824" s="775"/>
      <c r="K824" s="776"/>
      <c r="L824" s="776"/>
      <c r="M824" s="776"/>
      <c r="N824" s="776"/>
      <c r="O824" s="776"/>
      <c r="P824" s="776"/>
      <c r="Q824" s="776"/>
      <c r="R824" s="776"/>
      <c r="S824" s="777"/>
      <c r="T824" s="245"/>
      <c r="U824" s="778"/>
      <c r="V824" s="779"/>
      <c r="Y824" s="781">
        <v>29</v>
      </c>
      <c r="Z824" s="782"/>
      <c r="AA824" s="782"/>
      <c r="AB824" s="777"/>
      <c r="AC824" s="297" t="str">
        <f>IF(B824="","",(IFERROR(VLOOKUP(B824,Projecten!A$4:W$2415,5,FALSE),"niet bekend")))</f>
        <v/>
      </c>
      <c r="AD824" s="213" t="str">
        <f t="shared" si="98"/>
        <v/>
      </c>
      <c r="AE824" s="266" t="str">
        <f>IF(B824="","",(IFERROR(VLOOKUP(B824,Projecten!A$4:W$2415,23,FALSE),"niet bekend")))</f>
        <v/>
      </c>
      <c r="AF824" s="266" t="str">
        <f>IF(B824="","",(IFERROR(VLOOKUP(B824,Projecten!A$4:W$2415,12,FALSE),"niet bekend")))</f>
        <v/>
      </c>
      <c r="AG824" s="360" t="str">
        <f t="shared" si="99"/>
        <v/>
      </c>
    </row>
    <row r="825" spans="2:33" s="780" customFormat="1" ht="12.75" customHeight="1" x14ac:dyDescent="0.2">
      <c r="C825" s="817"/>
      <c r="D825" s="771" t="s">
        <v>1082</v>
      </c>
      <c r="E825" s="818"/>
      <c r="F825" s="819"/>
      <c r="G825" s="818"/>
      <c r="H825" s="818"/>
      <c r="I825" s="818"/>
      <c r="J825" s="775"/>
      <c r="K825" s="776"/>
      <c r="L825" s="776"/>
      <c r="M825" s="776"/>
      <c r="N825" s="776"/>
      <c r="O825" s="776"/>
      <c r="P825" s="776"/>
      <c r="Q825" s="776"/>
      <c r="R825" s="776"/>
      <c r="S825" s="777"/>
      <c r="T825" s="245"/>
      <c r="U825" s="778"/>
      <c r="V825" s="779"/>
      <c r="Y825" s="781">
        <v>38</v>
      </c>
      <c r="Z825" s="782"/>
      <c r="AA825" s="782"/>
      <c r="AB825" s="777"/>
      <c r="AC825" s="297" t="str">
        <f>IF(B825="","",(IFERROR(VLOOKUP(B825,Projecten!A$4:W$2415,5,FALSE),"niet bekend")))</f>
        <v/>
      </c>
      <c r="AD825" s="213" t="str">
        <f t="shared" si="98"/>
        <v/>
      </c>
      <c r="AE825" s="266" t="str">
        <f>IF(B825="","",(IFERROR(VLOOKUP(B825,Projecten!A$4:W$2415,23,FALSE),"niet bekend")))</f>
        <v/>
      </c>
      <c r="AF825" s="266" t="str">
        <f>IF(B825="","",(IFERROR(VLOOKUP(B825,Projecten!A$4:W$2415,12,FALSE),"niet bekend")))</f>
        <v/>
      </c>
      <c r="AG825" s="360" t="str">
        <f t="shared" si="99"/>
        <v/>
      </c>
    </row>
    <row r="826" spans="2:33" s="434" customFormat="1" ht="12.75" customHeight="1" x14ac:dyDescent="0.2">
      <c r="B826" s="787"/>
      <c r="C826" s="820"/>
      <c r="D826" s="821"/>
      <c r="E826" s="681"/>
      <c r="F826" s="822"/>
      <c r="G826" s="681"/>
      <c r="H826" s="681"/>
      <c r="I826" s="681"/>
      <c r="J826" s="823"/>
      <c r="K826" s="790"/>
      <c r="L826" s="790"/>
      <c r="M826" s="790"/>
      <c r="N826" s="790"/>
      <c r="O826" s="790"/>
      <c r="P826" s="790"/>
      <c r="Q826" s="790"/>
      <c r="R826" s="790"/>
      <c r="S826" s="481"/>
      <c r="T826" s="245"/>
      <c r="U826" s="432"/>
      <c r="V826" s="433"/>
      <c r="Y826" s="482"/>
      <c r="Z826" s="522"/>
      <c r="AA826" s="522"/>
      <c r="AB826" s="481"/>
      <c r="AC826" s="297" t="str">
        <f>IF(B826="","",(IFERROR(VLOOKUP(B826,Projecten!A$4:W$2415,5,FALSE),"niet bekend")))</f>
        <v/>
      </c>
      <c r="AD826" s="213" t="str">
        <f t="shared" si="98"/>
        <v/>
      </c>
      <c r="AE826" s="266" t="str">
        <f>IF(B826="","",(IFERROR(VLOOKUP(B826,Projecten!A$4:W$2415,23,FALSE),"niet bekend")))</f>
        <v/>
      </c>
      <c r="AF826" s="266" t="str">
        <f>IF(B826="","",(IFERROR(VLOOKUP(B826,Projecten!A$4:W$2415,12,FALSE),"niet bekend")))</f>
        <v/>
      </c>
      <c r="AG826" s="360" t="str">
        <f t="shared" si="99"/>
        <v/>
      </c>
    </row>
    <row r="827" spans="2:33" s="434" customFormat="1" ht="12.75" customHeight="1" x14ac:dyDescent="0.2">
      <c r="B827" s="787"/>
      <c r="C827" s="820"/>
      <c r="D827" s="791" t="s">
        <v>1178</v>
      </c>
      <c r="E827" s="681"/>
      <c r="F827" s="822"/>
      <c r="G827" s="681"/>
      <c r="H827" s="681"/>
      <c r="I827" s="681"/>
      <c r="J827" s="823"/>
      <c r="K827" s="790"/>
      <c r="L827" s="790"/>
      <c r="M827" s="790"/>
      <c r="N827" s="790"/>
      <c r="O827" s="790"/>
      <c r="P827" s="790"/>
      <c r="Q827" s="790"/>
      <c r="R827" s="790"/>
      <c r="S827" s="481"/>
      <c r="T827" s="245"/>
      <c r="U827" s="432"/>
      <c r="V827" s="433"/>
      <c r="Y827" s="482">
        <v>2</v>
      </c>
      <c r="Z827" s="522"/>
      <c r="AA827" s="522"/>
      <c r="AB827" s="481"/>
      <c r="AC827" s="297" t="str">
        <f>IF(B827="","",(IFERROR(VLOOKUP(B827,Projecten!A$4:W$2415,5,FALSE),"niet bekend")))</f>
        <v/>
      </c>
      <c r="AD827" s="213" t="str">
        <f t="shared" si="98"/>
        <v/>
      </c>
      <c r="AE827" s="266" t="str">
        <f>IF(B827="","",(IFERROR(VLOOKUP(B827,Projecten!A$4:W$2415,23,FALSE),"niet bekend")))</f>
        <v/>
      </c>
      <c r="AF827" s="266" t="str">
        <f>IF(B827="","",(IFERROR(VLOOKUP(B827,Projecten!A$4:W$2415,12,FALSE),"niet bekend")))</f>
        <v/>
      </c>
      <c r="AG827" s="360" t="str">
        <f t="shared" si="99"/>
        <v/>
      </c>
    </row>
    <row r="828" spans="2:33" s="434" customFormat="1" ht="12.75" customHeight="1" x14ac:dyDescent="0.2">
      <c r="B828" s="787"/>
      <c r="C828" s="820"/>
      <c r="D828" s="821" t="s">
        <v>1197</v>
      </c>
      <c r="E828" s="681"/>
      <c r="F828" s="822"/>
      <c r="G828" s="681"/>
      <c r="H828" s="681"/>
      <c r="I828" s="681"/>
      <c r="J828" s="823"/>
      <c r="K828" s="790"/>
      <c r="L828" s="790"/>
      <c r="M828" s="790"/>
      <c r="N828" s="790"/>
      <c r="O828" s="790"/>
      <c r="P828" s="790"/>
      <c r="Q828" s="790"/>
      <c r="R828" s="790"/>
      <c r="S828" s="481"/>
      <c r="T828" s="245"/>
      <c r="U828" s="432"/>
      <c r="V828" s="433"/>
      <c r="Y828" s="482">
        <v>2</v>
      </c>
      <c r="Z828" s="522"/>
      <c r="AA828" s="522"/>
      <c r="AB828" s="481"/>
      <c r="AC828" s="297" t="str">
        <f>IF(B828="","",(IFERROR(VLOOKUP(B828,Projecten!A$4:W$2415,5,FALSE),"niet bekend")))</f>
        <v/>
      </c>
      <c r="AD828" s="213" t="str">
        <f t="shared" si="98"/>
        <v/>
      </c>
      <c r="AE828" s="266" t="str">
        <f>IF(B828="","",(IFERROR(VLOOKUP(B828,Projecten!A$4:W$2415,23,FALSE),"niet bekend")))</f>
        <v/>
      </c>
      <c r="AF828" s="266" t="str">
        <f>IF(B828="","",(IFERROR(VLOOKUP(B828,Projecten!A$4:W$2415,12,FALSE),"niet bekend")))</f>
        <v/>
      </c>
      <c r="AG828" s="360" t="str">
        <f t="shared" si="99"/>
        <v/>
      </c>
    </row>
    <row r="829" spans="2:33" s="434" customFormat="1" ht="12.75" customHeight="1" x14ac:dyDescent="0.2">
      <c r="B829" s="787"/>
      <c r="C829" s="820"/>
      <c r="D829" s="821" t="s">
        <v>1198</v>
      </c>
      <c r="E829" s="681"/>
      <c r="F829" s="822"/>
      <c r="G829" s="681"/>
      <c r="H829" s="681"/>
      <c r="I829" s="681"/>
      <c r="J829" s="823"/>
      <c r="K829" s="790"/>
      <c r="L829" s="790"/>
      <c r="M829" s="790"/>
      <c r="N829" s="790"/>
      <c r="O829" s="790"/>
      <c r="P829" s="790"/>
      <c r="Q829" s="790"/>
      <c r="R829" s="790"/>
      <c r="S829" s="481"/>
      <c r="T829" s="245"/>
      <c r="U829" s="432"/>
      <c r="V829" s="433"/>
      <c r="Y829" s="482">
        <v>4</v>
      </c>
      <c r="Z829" s="522"/>
      <c r="AA829" s="522"/>
      <c r="AB829" s="481"/>
      <c r="AC829" s="297" t="str">
        <f>IF(B829="","",(IFERROR(VLOOKUP(B829,Projecten!A$4:W$2415,5,FALSE),"niet bekend")))</f>
        <v/>
      </c>
      <c r="AD829" s="213" t="str">
        <f t="shared" si="98"/>
        <v/>
      </c>
      <c r="AE829" s="266" t="str">
        <f>IF(B829="","",(IFERROR(VLOOKUP(B829,Projecten!A$4:W$2415,23,FALSE),"niet bekend")))</f>
        <v/>
      </c>
      <c r="AF829" s="266" t="str">
        <f>IF(B829="","",(IFERROR(VLOOKUP(B829,Projecten!A$4:W$2415,12,FALSE),"niet bekend")))</f>
        <v/>
      </c>
      <c r="AG829" s="360" t="str">
        <f t="shared" si="99"/>
        <v/>
      </c>
    </row>
    <row r="830" spans="2:33" s="434" customFormat="1" ht="12.75" customHeight="1" x14ac:dyDescent="0.2">
      <c r="B830" s="787"/>
      <c r="C830" s="820"/>
      <c r="D830" s="821" t="s">
        <v>1203</v>
      </c>
      <c r="E830" s="681"/>
      <c r="F830" s="822"/>
      <c r="G830" s="681"/>
      <c r="H830" s="681"/>
      <c r="I830" s="681"/>
      <c r="J830" s="823"/>
      <c r="K830" s="790"/>
      <c r="L830" s="790"/>
      <c r="M830" s="790"/>
      <c r="N830" s="790"/>
      <c r="O830" s="790"/>
      <c r="P830" s="790"/>
      <c r="Q830" s="790"/>
      <c r="R830" s="790"/>
      <c r="S830" s="481"/>
      <c r="T830" s="245"/>
      <c r="U830" s="432"/>
      <c r="V830" s="433"/>
      <c r="Y830" s="482">
        <v>2</v>
      </c>
      <c r="Z830" s="522"/>
      <c r="AA830" s="522"/>
      <c r="AB830" s="481"/>
      <c r="AC830" s="297" t="str">
        <f>IF(B830="","",(IFERROR(VLOOKUP(B830,Projecten!A$4:W$2415,5,FALSE),"niet bekend")))</f>
        <v/>
      </c>
      <c r="AD830" s="213" t="str">
        <f t="shared" si="98"/>
        <v/>
      </c>
      <c r="AE830" s="266" t="str">
        <f>IF(B830="","",(IFERROR(VLOOKUP(B830,Projecten!A$4:W$2415,23,FALSE),"niet bekend")))</f>
        <v/>
      </c>
      <c r="AF830" s="266" t="str">
        <f>IF(B830="","",(IFERROR(VLOOKUP(B830,Projecten!A$4:W$2415,12,FALSE),"niet bekend")))</f>
        <v/>
      </c>
      <c r="AG830" s="360" t="str">
        <f t="shared" si="99"/>
        <v/>
      </c>
    </row>
    <row r="831" spans="2:33" s="434" customFormat="1" ht="12.75" customHeight="1" x14ac:dyDescent="0.2">
      <c r="B831" s="787"/>
      <c r="C831" s="820"/>
      <c r="D831" s="821" t="s">
        <v>1207</v>
      </c>
      <c r="E831" s="681"/>
      <c r="F831" s="822"/>
      <c r="G831" s="681"/>
      <c r="H831" s="681"/>
      <c r="I831" s="681"/>
      <c r="J831" s="823"/>
      <c r="K831" s="790"/>
      <c r="L831" s="790"/>
      <c r="M831" s="790"/>
      <c r="N831" s="790"/>
      <c r="O831" s="790"/>
      <c r="P831" s="790"/>
      <c r="Q831" s="790"/>
      <c r="R831" s="790"/>
      <c r="S831" s="481"/>
      <c r="T831" s="245"/>
      <c r="U831" s="432"/>
      <c r="V831" s="433"/>
      <c r="Y831" s="482">
        <v>8</v>
      </c>
      <c r="Z831" s="522"/>
      <c r="AA831" s="522"/>
      <c r="AB831" s="481"/>
      <c r="AC831" s="297" t="str">
        <f>IF(B831="","",(IFERROR(VLOOKUP(B831,Projecten!A$4:W$2415,5,FALSE),"niet bekend")))</f>
        <v/>
      </c>
      <c r="AD831" s="213" t="str">
        <f t="shared" si="98"/>
        <v/>
      </c>
      <c r="AE831" s="266" t="str">
        <f>IF(B831="","",(IFERROR(VLOOKUP(B831,Projecten!A$4:W$2415,23,FALSE),"niet bekend")))</f>
        <v/>
      </c>
      <c r="AF831" s="266" t="str">
        <f>IF(B831="","",(IFERROR(VLOOKUP(B831,Projecten!A$4:W$2415,12,FALSE),"niet bekend")))</f>
        <v/>
      </c>
      <c r="AG831" s="360" t="str">
        <f t="shared" si="99"/>
        <v/>
      </c>
    </row>
    <row r="832" spans="2:33" s="434" customFormat="1" ht="12.75" customHeight="1" x14ac:dyDescent="0.2">
      <c r="B832" s="787"/>
      <c r="C832" s="820"/>
      <c r="D832" s="821"/>
      <c r="E832" s="681"/>
      <c r="F832" s="822"/>
      <c r="G832" s="681"/>
      <c r="H832" s="681"/>
      <c r="I832" s="681"/>
      <c r="J832" s="823"/>
      <c r="K832" s="790"/>
      <c r="L832" s="790"/>
      <c r="M832" s="790"/>
      <c r="N832" s="790"/>
      <c r="O832" s="790"/>
      <c r="P832" s="790"/>
      <c r="Q832" s="790"/>
      <c r="R832" s="790"/>
      <c r="S832" s="481"/>
      <c r="T832" s="245"/>
      <c r="U832" s="432"/>
      <c r="V832" s="433"/>
      <c r="Y832" s="482"/>
      <c r="Z832" s="522"/>
      <c r="AA832" s="522"/>
      <c r="AB832" s="481"/>
      <c r="AC832" s="297" t="str">
        <f>IF(B832="","",(IFERROR(VLOOKUP(B832,Projecten!A$4:W$2415,5,FALSE),"niet bekend")))</f>
        <v/>
      </c>
      <c r="AD832" s="213" t="str">
        <f t="shared" si="98"/>
        <v/>
      </c>
      <c r="AE832" s="266" t="str">
        <f>IF(B832="","",(IFERROR(VLOOKUP(B832,Projecten!A$4:W$2415,23,FALSE),"niet bekend")))</f>
        <v/>
      </c>
      <c r="AF832" s="266" t="str">
        <f>IF(B832="","",(IFERROR(VLOOKUP(B832,Projecten!A$4:W$2415,12,FALSE),"niet bekend")))</f>
        <v/>
      </c>
      <c r="AG832" s="360" t="str">
        <f t="shared" si="99"/>
        <v/>
      </c>
    </row>
    <row r="833" spans="2:33" s="327" customFormat="1" ht="12.75" customHeight="1" x14ac:dyDescent="0.2">
      <c r="B833" s="665">
        <v>2016204</v>
      </c>
      <c r="C833" s="746">
        <v>120710</v>
      </c>
      <c r="D833" s="665" t="s">
        <v>990</v>
      </c>
      <c r="E833" s="449" t="s">
        <v>26</v>
      </c>
      <c r="F833" s="713">
        <v>1</v>
      </c>
      <c r="G833" s="715">
        <v>10</v>
      </c>
      <c r="H833" s="715">
        <v>3</v>
      </c>
      <c r="I833" s="715">
        <v>5</v>
      </c>
      <c r="J833" s="619" t="s">
        <v>47</v>
      </c>
      <c r="K833" s="403" t="s">
        <v>47</v>
      </c>
      <c r="L833" s="403" t="s">
        <v>189</v>
      </c>
      <c r="M833" s="403" t="s">
        <v>189</v>
      </c>
      <c r="N833" s="403" t="s">
        <v>47</v>
      </c>
      <c r="O833" s="403" t="s">
        <v>47</v>
      </c>
      <c r="P833" s="403" t="s">
        <v>47</v>
      </c>
      <c r="Q833" s="403"/>
      <c r="R833" s="403" t="s">
        <v>47</v>
      </c>
      <c r="S833" s="320"/>
      <c r="T833" s="264">
        <v>42535</v>
      </c>
      <c r="U833" s="264">
        <f>IF(V833&lt;=0,"",(((V833-'In Productie'!$E$1)/7)+0.6))</f>
        <v>-62.114285714285714</v>
      </c>
      <c r="V833" s="396">
        <v>42530</v>
      </c>
      <c r="W833" s="327" t="s">
        <v>979</v>
      </c>
      <c r="Y833" s="324">
        <v>24</v>
      </c>
      <c r="Z833" s="318"/>
      <c r="AA833" s="318"/>
      <c r="AB833" s="707">
        <v>42499</v>
      </c>
      <c r="AC833" s="327">
        <f>IF(B833="","",(IFERROR(VLOOKUP(B833,Projecten!A$4:W$2415,5,FALSE),"niet bekend")))</f>
        <v>1</v>
      </c>
      <c r="AD833" s="266">
        <f t="shared" si="98"/>
        <v>4610</v>
      </c>
      <c r="AE833" s="266">
        <f>IF(B833="","",(IFERROR(VLOOKUP(B833,Projecten!A$4:W$2415,23,FALSE),"niet bekend")))</f>
        <v>4610</v>
      </c>
      <c r="AF833" s="266">
        <f>IF(B833="","",(IFERROR(VLOOKUP(B833,Projecten!A$4:W$2415,12,FALSE),"niet bekend")))</f>
        <v>4610</v>
      </c>
      <c r="AG833" s="398">
        <f t="shared" si="99"/>
        <v>0</v>
      </c>
    </row>
    <row r="834" spans="2:33" s="327" customFormat="1" ht="12.75" customHeight="1" x14ac:dyDescent="0.2">
      <c r="B834" s="665" t="s">
        <v>1140</v>
      </c>
      <c r="C834" s="746">
        <v>120706</v>
      </c>
      <c r="D834" s="665" t="s">
        <v>1070</v>
      </c>
      <c r="E834" s="449" t="s">
        <v>26</v>
      </c>
      <c r="F834" s="473">
        <v>1</v>
      </c>
      <c r="G834" s="472">
        <v>3</v>
      </c>
      <c r="H834" s="472">
        <v>2</v>
      </c>
      <c r="I834" s="472">
        <v>1</v>
      </c>
      <c r="J834" s="619" t="s">
        <v>47</v>
      </c>
      <c r="K834" s="403" t="s">
        <v>189</v>
      </c>
      <c r="L834" s="403" t="s">
        <v>189</v>
      </c>
      <c r="M834" s="403" t="s">
        <v>189</v>
      </c>
      <c r="N834" s="403" t="s">
        <v>47</v>
      </c>
      <c r="O834" s="403" t="s">
        <v>47</v>
      </c>
      <c r="P834" s="403" t="s">
        <v>47</v>
      </c>
      <c r="Q834" s="403"/>
      <c r="R834" s="403" t="s">
        <v>47</v>
      </c>
      <c r="S834" s="320"/>
      <c r="T834" s="264">
        <v>42534</v>
      </c>
      <c r="U834" s="264">
        <f>IF(V834&lt;=0,"",(((V834-'In Productie'!$E$1)/7)+0.6))</f>
        <v>-62.542857142857144</v>
      </c>
      <c r="V834" s="396">
        <v>42527</v>
      </c>
      <c r="W834" s="327" t="s">
        <v>979</v>
      </c>
      <c r="Y834" s="324">
        <v>6</v>
      </c>
      <c r="Z834" s="318"/>
      <c r="AA834" s="318"/>
      <c r="AB834" s="707">
        <v>42494</v>
      </c>
      <c r="AC834" s="327">
        <f>IF(B834="","",(IFERROR(VLOOKUP(B834,Projecten!A$4:W$2415,5,FALSE),"niet bekend")))</f>
        <v>1</v>
      </c>
      <c r="AD834" s="266">
        <f t="shared" si="98"/>
        <v>956.24</v>
      </c>
      <c r="AE834" s="266">
        <f>IF(B834="","",(IFERROR(VLOOKUP(B834,Projecten!A$4:W$2415,23,FALSE),"niet bekend")))</f>
        <v>956.24</v>
      </c>
      <c r="AF834" s="266">
        <f>IF(B834="","",(IFERROR(VLOOKUP(B834,Projecten!A$4:W$2415,12,FALSE),"niet bekend")))</f>
        <v>956.24</v>
      </c>
      <c r="AG834" s="398">
        <f t="shared" si="99"/>
        <v>0</v>
      </c>
    </row>
    <row r="835" spans="2:33" ht="12.75" customHeight="1" x14ac:dyDescent="0.2">
      <c r="B835" s="665">
        <v>2016196</v>
      </c>
      <c r="C835" s="513">
        <v>120706</v>
      </c>
      <c r="D835" s="689">
        <v>591316</v>
      </c>
      <c r="E835" s="644" t="s">
        <v>26</v>
      </c>
      <c r="F835" s="645">
        <v>1</v>
      </c>
      <c r="G835" s="519">
        <v>9</v>
      </c>
      <c r="H835" s="519">
        <v>5</v>
      </c>
      <c r="I835" s="519">
        <v>2</v>
      </c>
      <c r="J835" s="622" t="s">
        <v>47</v>
      </c>
      <c r="K835" s="254" t="s">
        <v>189</v>
      </c>
      <c r="L835" s="254" t="s">
        <v>189</v>
      </c>
      <c r="M835" s="254" t="s">
        <v>189</v>
      </c>
      <c r="N835" s="254" t="s">
        <v>47</v>
      </c>
      <c r="O835" s="254" t="s">
        <v>47</v>
      </c>
      <c r="P835" s="254" t="s">
        <v>47</v>
      </c>
      <c r="R835" s="254" t="s">
        <v>47</v>
      </c>
      <c r="S835" s="499"/>
      <c r="T835" s="245">
        <v>42534</v>
      </c>
      <c r="U835" s="245">
        <f>IF(V835&lt;=0,"",(((V835-'In Productie'!$E$1)/7)+0.6))</f>
        <v>-63.114285714285714</v>
      </c>
      <c r="V835" s="427">
        <v>42523</v>
      </c>
      <c r="W835" s="209" t="s">
        <v>162</v>
      </c>
      <c r="X835" s="209" t="s">
        <v>941</v>
      </c>
      <c r="Y835" s="295">
        <v>16</v>
      </c>
      <c r="Z835" s="477"/>
      <c r="AA835" s="478"/>
      <c r="AB835" s="499">
        <v>42485</v>
      </c>
      <c r="AC835" s="209">
        <f>IF(B835="","",(IFERROR(VLOOKUP(B835,Projecten!A$4:W$2415,5,FALSE),"niet bekend")))</f>
        <v>1</v>
      </c>
      <c r="AD835" s="213">
        <f t="shared" si="98"/>
        <v>2819</v>
      </c>
      <c r="AE835" s="266">
        <f>IF(B835="","",(IFERROR(VLOOKUP(B835,Projecten!A$4:W$2415,23,FALSE),"niet bekend")))</f>
        <v>2819</v>
      </c>
      <c r="AF835" s="266">
        <f>IF(B835="","",(IFERROR(VLOOKUP(B835,Projecten!A$4:W$2415,12,FALSE),"niet bekend")))</f>
        <v>2819</v>
      </c>
      <c r="AG835" s="360">
        <f t="shared" si="99"/>
        <v>0</v>
      </c>
    </row>
    <row r="836" spans="2:33" s="327" customFormat="1" ht="12.75" customHeight="1" x14ac:dyDescent="0.2">
      <c r="B836" s="665">
        <v>2016205</v>
      </c>
      <c r="C836" s="746">
        <v>120711</v>
      </c>
      <c r="D836" s="665">
        <v>502716</v>
      </c>
      <c r="E836" s="449" t="s">
        <v>26</v>
      </c>
      <c r="F836" s="473">
        <v>1</v>
      </c>
      <c r="G836" s="472">
        <v>9</v>
      </c>
      <c r="H836" s="472">
        <v>6</v>
      </c>
      <c r="I836" s="472">
        <v>3</v>
      </c>
      <c r="J836" s="619" t="s">
        <v>47</v>
      </c>
      <c r="K836" s="403" t="s">
        <v>189</v>
      </c>
      <c r="L836" s="403" t="s">
        <v>189</v>
      </c>
      <c r="M836" s="403" t="s">
        <v>189</v>
      </c>
      <c r="N836" s="403" t="s">
        <v>47</v>
      </c>
      <c r="O836" s="403" t="s">
        <v>47</v>
      </c>
      <c r="P836" s="403" t="s">
        <v>47</v>
      </c>
      <c r="Q836" s="403"/>
      <c r="R836" s="403" t="s">
        <v>47</v>
      </c>
      <c r="S836" s="320"/>
      <c r="T836" s="264">
        <v>42536</v>
      </c>
      <c r="U836" s="264">
        <f>IF(V836&lt;=0,"",(((V836-'In Productie'!$E$1)/7)+0.6))</f>
        <v>-62.114285714285714</v>
      </c>
      <c r="V836" s="396">
        <v>42530</v>
      </c>
      <c r="W836" s="327" t="s">
        <v>979</v>
      </c>
      <c r="Y836" s="324">
        <v>15.5</v>
      </c>
      <c r="Z836" s="318"/>
      <c r="AA836" s="318"/>
      <c r="AB836" s="707">
        <v>42499</v>
      </c>
      <c r="AC836" s="327">
        <f>IF(B836="","",(IFERROR(VLOOKUP(B836,Projecten!A$4:W$2415,5,FALSE),"niet bekend")))</f>
        <v>1</v>
      </c>
      <c r="AD836" s="266">
        <f t="shared" si="98"/>
        <v>2277</v>
      </c>
      <c r="AE836" s="266">
        <f>IF(B836="","",(IFERROR(VLOOKUP(B836,Projecten!A$4:W$2415,23,FALSE),"niet bekend")))</f>
        <v>2277</v>
      </c>
      <c r="AF836" s="266">
        <f>IF(B836="","",(IFERROR(VLOOKUP(B836,Projecten!A$4:W$2415,12,FALSE),"niet bekend")))</f>
        <v>2277</v>
      </c>
      <c r="AG836" s="398">
        <f t="shared" si="99"/>
        <v>0</v>
      </c>
    </row>
    <row r="837" spans="2:33" s="327" customFormat="1" ht="12.75" customHeight="1" x14ac:dyDescent="0.2">
      <c r="B837" s="665">
        <v>2016207</v>
      </c>
      <c r="C837" s="746">
        <v>120711</v>
      </c>
      <c r="D837" s="665">
        <v>561616</v>
      </c>
      <c r="E837" s="449" t="s">
        <v>26</v>
      </c>
      <c r="F837" s="473">
        <v>1</v>
      </c>
      <c r="G837" s="472">
        <v>7</v>
      </c>
      <c r="H837" s="472">
        <v>4</v>
      </c>
      <c r="I837" s="472">
        <v>3</v>
      </c>
      <c r="J837" s="619" t="s">
        <v>47</v>
      </c>
      <c r="K837" s="403" t="s">
        <v>189</v>
      </c>
      <c r="L837" s="403" t="s">
        <v>189</v>
      </c>
      <c r="M837" s="403" t="s">
        <v>189</v>
      </c>
      <c r="N837" s="403" t="s">
        <v>47</v>
      </c>
      <c r="O837" s="403" t="s">
        <v>47</v>
      </c>
      <c r="P837" s="403" t="s">
        <v>47</v>
      </c>
      <c r="Q837" s="403"/>
      <c r="R837" s="403" t="s">
        <v>47</v>
      </c>
      <c r="S837" s="320"/>
      <c r="T837" s="264">
        <v>42536</v>
      </c>
      <c r="U837" s="264">
        <f>IF(V837&lt;=0,"",(((V837-'In Productie'!$E$1)/7)+0.6))</f>
        <v>-62.114285714285714</v>
      </c>
      <c r="V837" s="396">
        <v>42530</v>
      </c>
      <c r="W837" s="327" t="s">
        <v>979</v>
      </c>
      <c r="Y837" s="324">
        <v>14.5</v>
      </c>
      <c r="Z837" s="318"/>
      <c r="AA837" s="318"/>
      <c r="AB837" s="707">
        <v>42499</v>
      </c>
      <c r="AC837" s="327">
        <f>IF(B837="","",(IFERROR(VLOOKUP(B837,Projecten!A$4:W$2415,5,FALSE),"niet bekend")))</f>
        <v>1</v>
      </c>
      <c r="AD837" s="266">
        <f t="shared" si="98"/>
        <v>3104</v>
      </c>
      <c r="AE837" s="266">
        <f>IF(B837="","",(IFERROR(VLOOKUP(B837,Projecten!A$4:W$2415,23,FALSE),"niet bekend")))</f>
        <v>3104</v>
      </c>
      <c r="AF837" s="266">
        <f>IF(B837="","",(IFERROR(VLOOKUP(B837,Projecten!A$4:W$2415,12,FALSE),"niet bekend")))</f>
        <v>3104</v>
      </c>
      <c r="AG837" s="398">
        <f t="shared" si="99"/>
        <v>0</v>
      </c>
    </row>
    <row r="838" spans="2:33" ht="12.75" customHeight="1" x14ac:dyDescent="0.2">
      <c r="B838" s="496">
        <v>2016103</v>
      </c>
      <c r="C838" s="422">
        <v>120707</v>
      </c>
      <c r="D838" s="272" t="s">
        <v>773</v>
      </c>
      <c r="E838" s="273" t="s">
        <v>26</v>
      </c>
      <c r="F838" s="424">
        <v>1</v>
      </c>
      <c r="G838" s="273">
        <v>10</v>
      </c>
      <c r="H838" s="273">
        <v>4</v>
      </c>
      <c r="I838" s="273">
        <v>4</v>
      </c>
      <c r="J838" s="618" t="s">
        <v>47</v>
      </c>
      <c r="K838" s="391" t="s">
        <v>47</v>
      </c>
      <c r="L838" s="391" t="s">
        <v>189</v>
      </c>
      <c r="M838" s="486" t="s">
        <v>47</v>
      </c>
      <c r="N838" s="486" t="s">
        <v>47</v>
      </c>
      <c r="O838" s="486" t="s">
        <v>47</v>
      </c>
      <c r="P838" s="486" t="s">
        <v>47</v>
      </c>
      <c r="Q838" s="486"/>
      <c r="R838" s="486" t="s">
        <v>47</v>
      </c>
      <c r="S838" s="499"/>
      <c r="T838" s="245">
        <v>42536</v>
      </c>
      <c r="U838" s="245">
        <f>IF(V838&lt;=0,"",(((V838-'In Productie'!$E$1)/7)+0.6))</f>
        <v>-61.257142857142853</v>
      </c>
      <c r="V838" s="427">
        <v>42536</v>
      </c>
      <c r="W838" s="209" t="s">
        <v>162</v>
      </c>
      <c r="X838" s="209" t="s">
        <v>884</v>
      </c>
      <c r="Y838" s="295">
        <v>18</v>
      </c>
      <c r="Z838" s="477"/>
      <c r="AA838" s="478"/>
      <c r="AB838" s="499">
        <v>42520</v>
      </c>
      <c r="AC838" s="209">
        <f>IF(B838="","",(IFERROR(VLOOKUP(B838,Projecten!A$4:W$2415,5,FALSE),"niet bekend")))</f>
        <v>1</v>
      </c>
      <c r="AD838" s="213">
        <f t="shared" si="98"/>
        <v>7766.89</v>
      </c>
      <c r="AE838" s="266">
        <f>IF(B838="","",(IFERROR(VLOOKUP(B838,Projecten!A$4:W$2415,23,FALSE),"niet bekend")))</f>
        <v>7766.89</v>
      </c>
      <c r="AF838" s="266">
        <f>IF(B838="","",(IFERROR(VLOOKUP(B838,Projecten!A$4:W$2415,12,FALSE),"niet bekend")))</f>
        <v>7766.89</v>
      </c>
      <c r="AG838" s="360">
        <f t="shared" si="99"/>
        <v>0</v>
      </c>
    </row>
    <row r="839" spans="2:33" s="327" customFormat="1" ht="12.75" customHeight="1" x14ac:dyDescent="0.2">
      <c r="B839" s="665">
        <v>2016208</v>
      </c>
      <c r="C839" s="746">
        <v>120714</v>
      </c>
      <c r="D839" s="665">
        <v>592316</v>
      </c>
      <c r="E839" s="449" t="s">
        <v>26</v>
      </c>
      <c r="F839" s="473">
        <v>1</v>
      </c>
      <c r="G839" s="472">
        <v>13</v>
      </c>
      <c r="H839" s="472">
        <v>7</v>
      </c>
      <c r="I839" s="472">
        <v>5</v>
      </c>
      <c r="J839" s="619" t="s">
        <v>47</v>
      </c>
      <c r="K839" s="403" t="s">
        <v>47</v>
      </c>
      <c r="L839" s="403" t="s">
        <v>189</v>
      </c>
      <c r="M839" s="403" t="s">
        <v>189</v>
      </c>
      <c r="N839" s="403" t="s">
        <v>47</v>
      </c>
      <c r="O839" s="403" t="s">
        <v>47</v>
      </c>
      <c r="P839" s="403" t="s">
        <v>47</v>
      </c>
      <c r="Q839" s="403"/>
      <c r="R839" s="403" t="s">
        <v>47</v>
      </c>
      <c r="S839" s="320"/>
      <c r="T839" s="264">
        <v>42537</v>
      </c>
      <c r="U839" s="264">
        <f>IF(V839&lt;=0,"",(((V839-'In Productie'!$E$1)/7)+0.6))</f>
        <v>-62.114285714285714</v>
      </c>
      <c r="V839" s="396">
        <v>42530</v>
      </c>
      <c r="W839" s="327" t="s">
        <v>979</v>
      </c>
      <c r="X839" s="327" t="s">
        <v>6846</v>
      </c>
      <c r="Y839" s="324">
        <v>35.299999999999997</v>
      </c>
      <c r="Z839" s="318"/>
      <c r="AA839" s="318"/>
      <c r="AB839" s="707">
        <v>42500</v>
      </c>
      <c r="AC839" s="327">
        <f>IF(B839="","",(IFERROR(VLOOKUP(B839,Projecten!A$4:W$2415,5,FALSE),"niet bekend")))</f>
        <v>1</v>
      </c>
      <c r="AD839" s="266">
        <f t="shared" si="98"/>
        <v>6264.82</v>
      </c>
      <c r="AE839" s="266">
        <f>IF(B839="","",(IFERROR(VLOOKUP(B839,Projecten!A$4:W$2415,23,FALSE),"niet bekend")))</f>
        <v>6264.82</v>
      </c>
      <c r="AF839" s="266">
        <f>IF(B839="","",(IFERROR(VLOOKUP(B839,Projecten!A$4:W$2415,12,FALSE),"niet bekend")))</f>
        <v>6264.82</v>
      </c>
      <c r="AG839" s="398">
        <f t="shared" si="99"/>
        <v>0</v>
      </c>
    </row>
    <row r="840" spans="2:33" s="327" customFormat="1" ht="12.75" customHeight="1" x14ac:dyDescent="0.2">
      <c r="B840" s="665">
        <v>2016211</v>
      </c>
      <c r="C840" s="746">
        <v>120714</v>
      </c>
      <c r="D840" s="665">
        <v>561816</v>
      </c>
      <c r="E840" s="449" t="s">
        <v>26</v>
      </c>
      <c r="F840" s="473">
        <v>1</v>
      </c>
      <c r="G840" s="472">
        <v>7</v>
      </c>
      <c r="H840" s="472">
        <v>4</v>
      </c>
      <c r="I840" s="472">
        <v>5</v>
      </c>
      <c r="J840" s="619" t="s">
        <v>47</v>
      </c>
      <c r="K840" s="403" t="s">
        <v>47</v>
      </c>
      <c r="L840" s="403" t="s">
        <v>189</v>
      </c>
      <c r="M840" s="403" t="s">
        <v>189</v>
      </c>
      <c r="N840" s="403" t="s">
        <v>47</v>
      </c>
      <c r="O840" s="403" t="s">
        <v>47</v>
      </c>
      <c r="P840" s="403" t="s">
        <v>47</v>
      </c>
      <c r="Q840" s="403"/>
      <c r="R840" s="403" t="s">
        <v>47</v>
      </c>
      <c r="S840" s="320"/>
      <c r="T840" s="264">
        <v>42537</v>
      </c>
      <c r="U840" s="264">
        <f>IF(V840&lt;=0,"",(((V840-'In Productie'!$E$1)/7)+0.6))</f>
        <v>-62.114285714285714</v>
      </c>
      <c r="V840" s="396">
        <v>42530</v>
      </c>
      <c r="W840" s="327" t="s">
        <v>979</v>
      </c>
      <c r="X840" s="327" t="s">
        <v>941</v>
      </c>
      <c r="Y840" s="324">
        <v>18.3</v>
      </c>
      <c r="Z840" s="318"/>
      <c r="AA840" s="318"/>
      <c r="AB840" s="707">
        <v>42502</v>
      </c>
      <c r="AC840" s="327">
        <f>IF(B840="","",(IFERROR(VLOOKUP(B840,Projecten!A$4:W$2415,5,FALSE),"niet bekend")))</f>
        <v>1</v>
      </c>
      <c r="AD840" s="266">
        <f t="shared" si="98"/>
        <v>4426</v>
      </c>
      <c r="AE840" s="266">
        <f>IF(B840="","",(IFERROR(VLOOKUP(B840,Projecten!A$4:W$2415,23,FALSE),"niet bekend")))</f>
        <v>4426</v>
      </c>
      <c r="AF840" s="266">
        <f>IF(B840="","",(IFERROR(VLOOKUP(B840,Projecten!A$4:W$2415,12,FALSE),"niet bekend")))</f>
        <v>4426</v>
      </c>
      <c r="AG840" s="398">
        <f t="shared" si="99"/>
        <v>0</v>
      </c>
    </row>
    <row r="841" spans="2:33" s="327" customFormat="1" ht="12.75" customHeight="1" x14ac:dyDescent="0.2">
      <c r="B841" s="665" t="s">
        <v>989</v>
      </c>
      <c r="C841" s="824">
        <v>12070801</v>
      </c>
      <c r="D841" s="665">
        <v>574916</v>
      </c>
      <c r="E841" s="449" t="s">
        <v>26</v>
      </c>
      <c r="F841" s="473">
        <v>1</v>
      </c>
      <c r="G841" s="472">
        <v>12</v>
      </c>
      <c r="H841" s="472">
        <v>5</v>
      </c>
      <c r="I841" s="472">
        <v>2</v>
      </c>
      <c r="J841" s="619" t="s">
        <v>47</v>
      </c>
      <c r="K841" s="619" t="s">
        <v>47</v>
      </c>
      <c r="L841" s="619" t="s">
        <v>47</v>
      </c>
      <c r="M841" s="403" t="s">
        <v>189</v>
      </c>
      <c r="N841" s="403" t="s">
        <v>47</v>
      </c>
      <c r="O841" s="403" t="s">
        <v>47</v>
      </c>
      <c r="P841" s="403" t="s">
        <v>47</v>
      </c>
      <c r="Q841" s="403"/>
      <c r="R841" s="403" t="s">
        <v>47</v>
      </c>
      <c r="S841" s="320"/>
      <c r="T841" s="264">
        <v>42535</v>
      </c>
      <c r="U841" s="264">
        <f>IF(V841&lt;=0,"",(((V841-'In Productie'!$E$1)/7)+0.6))</f>
        <v>-62.114285714285714</v>
      </c>
      <c r="V841" s="396">
        <v>42530</v>
      </c>
      <c r="W841" s="327" t="s">
        <v>979</v>
      </c>
      <c r="X841" s="327" t="s">
        <v>6847</v>
      </c>
      <c r="Y841" s="324">
        <v>29</v>
      </c>
      <c r="Z841" s="318"/>
      <c r="AA841" s="318"/>
      <c r="AB841" s="707">
        <v>42499</v>
      </c>
      <c r="AC841" s="327">
        <f>IF(B841="","",(IFERROR(VLOOKUP(B841,Projecten!A$4:W$2415,5,FALSE),"niet bekend")))</f>
        <v>1</v>
      </c>
      <c r="AD841" s="266">
        <f t="shared" si="98"/>
        <v>7558.09</v>
      </c>
      <c r="AE841" s="266">
        <f>IF(B841="","",(IFERROR(VLOOKUP(B841,Projecten!A$4:W$2415,23,FALSE),"niet bekend")))</f>
        <v>7558.09</v>
      </c>
      <c r="AF841" s="266">
        <f>IF(B841="","",(IFERROR(VLOOKUP(B841,Projecten!A$4:W$2415,12,FALSE),"niet bekend")))</f>
        <v>7558.09</v>
      </c>
      <c r="AG841" s="398">
        <f t="shared" si="99"/>
        <v>0</v>
      </c>
    </row>
    <row r="842" spans="2:33" s="327" customFormat="1" ht="12.75" customHeight="1" x14ac:dyDescent="0.2">
      <c r="B842" s="665"/>
      <c r="C842" s="746"/>
      <c r="D842" s="665"/>
      <c r="E842" s="449"/>
      <c r="F842" s="713"/>
      <c r="G842" s="715"/>
      <c r="H842" s="715"/>
      <c r="I842" s="715"/>
      <c r="J842" s="403"/>
      <c r="K842" s="403"/>
      <c r="L842" s="403"/>
      <c r="M842" s="403"/>
      <c r="N842" s="403"/>
      <c r="O842" s="403"/>
      <c r="P842" s="403"/>
      <c r="Q842" s="403"/>
      <c r="R842" s="403"/>
      <c r="S842" s="320"/>
      <c r="T842" s="264"/>
      <c r="U842" s="264"/>
      <c r="V842" s="396"/>
      <c r="Y842" s="324"/>
      <c r="Z842" s="318"/>
      <c r="AA842" s="318"/>
      <c r="AB842" s="707"/>
      <c r="AC842" s="327" t="str">
        <f>IF(B842="","",(IFERROR(VLOOKUP(B842,Projecten!A$4:W$2415,5,FALSE),"niet bekend")))</f>
        <v/>
      </c>
      <c r="AD842" s="266" t="str">
        <f t="shared" si="98"/>
        <v/>
      </c>
      <c r="AE842" s="266" t="str">
        <f>IF(B842="","",(IFERROR(VLOOKUP(B842,Projecten!A$4:W$2415,23,FALSE),"niet bekend")))</f>
        <v/>
      </c>
      <c r="AF842" s="266" t="str">
        <f>IF(B842="","",(IFERROR(VLOOKUP(B842,Projecten!A$4:W$2415,12,FALSE),"niet bekend")))</f>
        <v/>
      </c>
      <c r="AG842" s="398" t="str">
        <f t="shared" si="99"/>
        <v/>
      </c>
    </row>
    <row r="843" spans="2:33" x14ac:dyDescent="0.2">
      <c r="B843" s="237">
        <v>2016198</v>
      </c>
      <c r="C843" s="513">
        <v>120713</v>
      </c>
      <c r="D843" s="237" t="s">
        <v>966</v>
      </c>
      <c r="E843" s="518" t="s">
        <v>201</v>
      </c>
      <c r="F843" s="645">
        <v>0</v>
      </c>
      <c r="G843" s="518">
        <v>1</v>
      </c>
      <c r="H843" s="518">
        <v>0</v>
      </c>
      <c r="I843" s="518">
        <v>0</v>
      </c>
      <c r="J843" s="322" t="s">
        <v>47</v>
      </c>
      <c r="K843" s="254" t="s">
        <v>189</v>
      </c>
      <c r="L843" s="254" t="s">
        <v>189</v>
      </c>
      <c r="M843" s="254" t="s">
        <v>189</v>
      </c>
      <c r="N843" s="254" t="s">
        <v>47</v>
      </c>
      <c r="O843" s="254" t="s">
        <v>47</v>
      </c>
      <c r="P843" s="254" t="s">
        <v>47</v>
      </c>
      <c r="R843" s="254" t="s">
        <v>47</v>
      </c>
      <c r="S843" s="243"/>
      <c r="U843" s="264">
        <f>IF(V843&lt;=0,"",(((V843-'In Productie'!$E$1)/7)+0.6))</f>
        <v>-61.257142857142853</v>
      </c>
      <c r="V843" s="427">
        <v>42536</v>
      </c>
      <c r="W843" s="202" t="s">
        <v>967</v>
      </c>
      <c r="Y843" s="248">
        <v>3</v>
      </c>
      <c r="Z843" s="202"/>
      <c r="AA843" s="202"/>
      <c r="AB843" s="499">
        <v>42510</v>
      </c>
      <c r="AC843" s="209">
        <f>IF(B843="","",(IFERROR(VLOOKUP(B843,Projecten!A$4:W$2415,5,FALSE),"niet bekend")))</f>
        <v>0</v>
      </c>
      <c r="AD843" s="213">
        <f>AF843</f>
        <v>616.55999999999995</v>
      </c>
      <c r="AE843" s="266">
        <f>IF(B843="","",(IFERROR(VLOOKUP(B843,Projecten!A$4:W$2415,23,FALSE),"niet bekend")))</f>
        <v>616.55999999999995</v>
      </c>
      <c r="AF843" s="266">
        <f>IF(B843="","",(IFERROR(VLOOKUP(B843,Projecten!A$4:W$2415,12,FALSE),"niet bekend")))</f>
        <v>616.55999999999995</v>
      </c>
      <c r="AG843" s="360">
        <f t="shared" si="99"/>
        <v>0</v>
      </c>
    </row>
    <row r="844" spans="2:33" x14ac:dyDescent="0.2">
      <c r="B844" s="665">
        <v>2016174</v>
      </c>
      <c r="C844" s="513">
        <v>120705</v>
      </c>
      <c r="D844" s="237" t="s">
        <v>900</v>
      </c>
      <c r="E844" s="518" t="s">
        <v>471</v>
      </c>
      <c r="F844" s="645">
        <v>1</v>
      </c>
      <c r="G844" s="518">
        <v>26</v>
      </c>
      <c r="H844" s="518">
        <v>14</v>
      </c>
      <c r="I844" s="518">
        <v>6</v>
      </c>
      <c r="J844" s="322" t="s">
        <v>47</v>
      </c>
      <c r="K844" s="322" t="s">
        <v>47</v>
      </c>
      <c r="L844" s="254" t="s">
        <v>189</v>
      </c>
      <c r="M844" s="254" t="s">
        <v>189</v>
      </c>
      <c r="N844" s="254" t="s">
        <v>47</v>
      </c>
      <c r="O844" s="254" t="s">
        <v>47</v>
      </c>
      <c r="P844" s="254" t="s">
        <v>47</v>
      </c>
      <c r="R844" s="254" t="s">
        <v>47</v>
      </c>
      <c r="S844" s="243"/>
      <c r="U844" s="245">
        <f>IF(V844&lt;=0,"",(((V844-'In Productie'!$E$1)/7)+0.6))</f>
        <v>-61.114285714285714</v>
      </c>
      <c r="V844" s="427">
        <v>42537</v>
      </c>
      <c r="W844" s="202" t="s">
        <v>804</v>
      </c>
      <c r="Y844" s="248">
        <v>45.15</v>
      </c>
      <c r="Z844" s="202"/>
      <c r="AA844" s="202"/>
      <c r="AB844" s="499">
        <v>42488</v>
      </c>
      <c r="AC844" s="209">
        <f>IF(B844="","",(IFERROR(VLOOKUP(B844,Projecten!A$4:W$2415,5,FALSE),"niet bekend")))</f>
        <v>1</v>
      </c>
      <c r="AD844" s="213">
        <f>IF(AC844="","",(F844/AC844*AF844))</f>
        <v>6722.08</v>
      </c>
      <c r="AE844" s="266">
        <f>IF(B844="","",(IFERROR(VLOOKUP(B844,Projecten!A$4:W$2415,23,FALSE),"niet bekend")))</f>
        <v>6722.08</v>
      </c>
      <c r="AF844" s="266">
        <f>IF(B844="","",(IFERROR(VLOOKUP(B844,Projecten!A$4:W$2415,12,FALSE),"niet bekend")))</f>
        <v>6722.08</v>
      </c>
      <c r="AG844" s="360">
        <f t="shared" si="99"/>
        <v>0</v>
      </c>
    </row>
    <row r="845" spans="2:33" x14ac:dyDescent="0.2">
      <c r="B845" s="243">
        <v>2016217</v>
      </c>
      <c r="C845" s="825">
        <v>12071201</v>
      </c>
      <c r="D845" s="243" t="s">
        <v>1048</v>
      </c>
      <c r="E845" s="202" t="s">
        <v>677</v>
      </c>
      <c r="F845" s="254">
        <v>1</v>
      </c>
      <c r="G845" s="202">
        <v>4</v>
      </c>
      <c r="H845" s="202">
        <v>4</v>
      </c>
      <c r="I845" s="202">
        <v>0</v>
      </c>
      <c r="J845" s="322" t="s">
        <v>47</v>
      </c>
      <c r="K845" s="322" t="s">
        <v>47</v>
      </c>
      <c r="L845" s="254" t="s">
        <v>189</v>
      </c>
      <c r="M845" s="254" t="s">
        <v>189</v>
      </c>
      <c r="N845" s="254" t="s">
        <v>47</v>
      </c>
      <c r="O845" s="254" t="s">
        <v>47</v>
      </c>
      <c r="P845" s="254" t="s">
        <v>47</v>
      </c>
      <c r="R845" s="254" t="s">
        <v>47</v>
      </c>
      <c r="S845" s="243"/>
      <c r="U845" s="264">
        <v>25</v>
      </c>
      <c r="W845" s="202" t="s">
        <v>967</v>
      </c>
      <c r="Y845" s="248">
        <v>9.3000000000000007</v>
      </c>
      <c r="Z845" s="202"/>
      <c r="AA845" s="202"/>
      <c r="AB845" s="499">
        <v>42508</v>
      </c>
      <c r="AC845" s="209">
        <f>IF(B845="","",(IFERROR(VLOOKUP(B845,Projecten!A$4:W$2415,5,FALSE),"niet bekend")))</f>
        <v>1</v>
      </c>
      <c r="AD845" s="213">
        <f>IF(AC845="","",(F845/AC845*AF845))</f>
        <v>2070.61</v>
      </c>
      <c r="AE845" s="266">
        <f>IF(B845="","",(IFERROR(VLOOKUP(B845,Projecten!A$4:W$2415,23,FALSE),"niet bekend")))</f>
        <v>2070.61</v>
      </c>
      <c r="AF845" s="266">
        <f>IF(B845="","",(IFERROR(VLOOKUP(B845,Projecten!A$4:W$2415,12,FALSE),"niet bekend")))</f>
        <v>2070.61</v>
      </c>
      <c r="AG845" s="360">
        <f t="shared" si="99"/>
        <v>0</v>
      </c>
    </row>
    <row r="846" spans="2:33" ht="12.75" customHeight="1" x14ac:dyDescent="0.2">
      <c r="B846" s="272" t="s">
        <v>980</v>
      </c>
      <c r="C846" s="422">
        <v>120716</v>
      </c>
      <c r="D846" s="273" t="s">
        <v>982</v>
      </c>
      <c r="E846" s="273" t="s">
        <v>352</v>
      </c>
      <c r="F846" s="424">
        <v>1</v>
      </c>
      <c r="G846" s="273">
        <v>9</v>
      </c>
      <c r="H846" s="273">
        <v>4</v>
      </c>
      <c r="I846" s="273">
        <v>4</v>
      </c>
      <c r="J846" s="391" t="s">
        <v>47</v>
      </c>
      <c r="K846" s="391" t="s">
        <v>47</v>
      </c>
      <c r="L846" s="486" t="s">
        <v>189</v>
      </c>
      <c r="M846" s="486" t="s">
        <v>189</v>
      </c>
      <c r="N846" s="254" t="s">
        <v>47</v>
      </c>
      <c r="O846" s="486" t="s">
        <v>47</v>
      </c>
      <c r="P846" s="486" t="s">
        <v>47</v>
      </c>
      <c r="Q846" s="486"/>
      <c r="R846" s="486" t="s">
        <v>47</v>
      </c>
      <c r="S846" s="243"/>
      <c r="U846" s="245">
        <v>24</v>
      </c>
      <c r="W846" s="209" t="s">
        <v>532</v>
      </c>
      <c r="X846" s="209" t="s">
        <v>1066</v>
      </c>
      <c r="Y846" s="295">
        <v>20.7</v>
      </c>
      <c r="Z846" s="202"/>
      <c r="AA846" s="202"/>
      <c r="AB846" s="499">
        <v>42489</v>
      </c>
      <c r="AC846" s="209">
        <f>IF(B846="","",(IFERROR(VLOOKUP(B846,Projecten!A$4:W$2415,5,FALSE),"niet bekend")))</f>
        <v>1</v>
      </c>
      <c r="AD846" s="213">
        <f>IF(AC846="","",(F846/AC846*AF846))</f>
        <v>3942.53</v>
      </c>
      <c r="AE846" s="266">
        <f>IF(B846="","",(IFERROR(VLOOKUP(B846,Projecten!A$4:W$2415,23,FALSE),"niet bekend")))</f>
        <v>3942.53</v>
      </c>
      <c r="AF846" s="266">
        <f>IF(B846="","",(IFERROR(VLOOKUP(B846,Projecten!A$4:W$2415,12,FALSE),"niet bekend")))</f>
        <v>3942.53</v>
      </c>
      <c r="AG846" s="360">
        <f t="shared" si="99"/>
        <v>0</v>
      </c>
    </row>
    <row r="847" spans="2:33" s="312" customFormat="1" ht="12.75" customHeight="1" x14ac:dyDescent="0.2">
      <c r="B847" s="299"/>
      <c r="C847" s="406"/>
      <c r="D847" s="300"/>
      <c r="E847" s="300"/>
      <c r="F847" s="302"/>
      <c r="G847" s="300"/>
      <c r="H847" s="300"/>
      <c r="I847" s="300"/>
      <c r="J847" s="302"/>
      <c r="K847" s="302"/>
      <c r="L847" s="302"/>
      <c r="M847" s="302"/>
      <c r="N847" s="302"/>
      <c r="O847" s="302"/>
      <c r="P847" s="302"/>
      <c r="Q847" s="302"/>
      <c r="R847" s="302"/>
      <c r="S847" s="303"/>
      <c r="T847" s="407"/>
      <c r="U847" s="306"/>
      <c r="V847" s="305"/>
      <c r="W847" s="307"/>
      <c r="X847" s="307"/>
      <c r="Y847" s="307"/>
      <c r="Z847" s="298"/>
      <c r="AA847" s="308"/>
      <c r="AB847" s="410"/>
      <c r="AD847" s="311"/>
      <c r="AE847" s="311"/>
      <c r="AF847" s="311"/>
      <c r="AG847" s="412"/>
    </row>
    <row r="848" spans="2:33" s="236" customFormat="1" ht="12.75" customHeight="1" x14ac:dyDescent="0.2">
      <c r="B848" s="372" t="s">
        <v>115</v>
      </c>
      <c r="C848" s="373"/>
      <c r="D848" s="374">
        <f>SUM(G848:I848)</f>
        <v>218</v>
      </c>
      <c r="E848" s="375"/>
      <c r="F848" s="376">
        <f>SUM(F849:F876)</f>
        <v>14</v>
      </c>
      <c r="G848" s="375">
        <f>SUM(G849:G876)</f>
        <v>111</v>
      </c>
      <c r="H848" s="375">
        <f>SUM(H849:H876)</f>
        <v>64</v>
      </c>
      <c r="I848" s="375">
        <f>SUM(I849:I876)</f>
        <v>43</v>
      </c>
      <c r="J848" s="376"/>
      <c r="K848" s="376"/>
      <c r="L848" s="376"/>
      <c r="M848" s="376"/>
      <c r="N848" s="376"/>
      <c r="O848" s="376"/>
      <c r="P848" s="376"/>
      <c r="Q848" s="376"/>
      <c r="R848" s="376"/>
      <c r="S848" s="826">
        <v>25</v>
      </c>
      <c r="T848" s="377"/>
      <c r="U848" s="639"/>
      <c r="V848" s="378"/>
      <c r="W848" s="380"/>
      <c r="X848" s="530">
        <f>SUM(Y848:Y876)</f>
        <v>320.85000000000002</v>
      </c>
      <c r="Y848" s="231"/>
      <c r="Z848" s="463">
        <v>291</v>
      </c>
      <c r="AA848" s="232">
        <f>X848-Z848</f>
        <v>29.850000000000023</v>
      </c>
      <c r="AB848" s="221"/>
      <c r="AD848" s="235">
        <f>SUM(AD849:AD876)</f>
        <v>34561.22</v>
      </c>
      <c r="AE848" s="235"/>
      <c r="AF848" s="235"/>
      <c r="AG848" s="384"/>
    </row>
    <row r="849" spans="2:33" ht="12.75" customHeight="1" x14ac:dyDescent="0.2">
      <c r="B849" s="272"/>
      <c r="C849" s="422"/>
      <c r="D849" s="273"/>
      <c r="E849" s="273"/>
      <c r="F849" s="424"/>
      <c r="G849" s="273"/>
      <c r="H849" s="273"/>
      <c r="I849" s="273"/>
      <c r="J849" s="403"/>
      <c r="K849" s="242"/>
      <c r="L849" s="242"/>
      <c r="M849" s="242"/>
      <c r="N849" s="242"/>
      <c r="O849" s="242"/>
      <c r="P849" s="242"/>
      <c r="Q849" s="242"/>
      <c r="R849" s="242"/>
      <c r="S849" s="243" t="s">
        <v>924</v>
      </c>
      <c r="U849" s="245"/>
      <c r="W849" s="209"/>
      <c r="X849" s="209"/>
      <c r="Y849" s="248"/>
      <c r="Z849" s="202"/>
      <c r="AA849" s="202"/>
      <c r="AB849" s="243"/>
      <c r="AC849" s="209"/>
      <c r="AE849" s="266"/>
      <c r="AF849" s="266"/>
    </row>
    <row r="850" spans="2:33" ht="12.75" customHeight="1" x14ac:dyDescent="0.2">
      <c r="B850" s="272"/>
      <c r="C850" s="422"/>
      <c r="D850" s="273"/>
      <c r="E850" s="273"/>
      <c r="F850" s="424"/>
      <c r="G850" s="273"/>
      <c r="H850" s="273"/>
      <c r="I850" s="273"/>
      <c r="J850" s="403"/>
      <c r="K850" s="242"/>
      <c r="L850" s="242"/>
      <c r="M850" s="242"/>
      <c r="N850" s="242"/>
      <c r="O850" s="242"/>
      <c r="P850" s="242"/>
      <c r="Q850" s="242"/>
      <c r="R850" s="242"/>
      <c r="S850" s="243"/>
      <c r="U850" s="245"/>
      <c r="W850" s="209"/>
      <c r="X850" s="209"/>
      <c r="Y850" s="248"/>
      <c r="Z850" s="202"/>
      <c r="AA850" s="202"/>
      <c r="AB850" s="243"/>
      <c r="AC850" s="209" t="str">
        <f>IF(B850="","",(IFERROR(VLOOKUP(B850,Projecten!A$4:W$2415,5,FALSE),"niet bekend")))</f>
        <v/>
      </c>
      <c r="AD850" s="213" t="str">
        <f t="shared" ref="AD850:AD875" si="100">IF(AC850="","",(F850/AC850*AF850))</f>
        <v/>
      </c>
      <c r="AE850" s="266" t="str">
        <f>IF(B850="","",(IFERROR(VLOOKUP(B850,Projecten!A$4:W$2415,23,FALSE),"niet bekend")))</f>
        <v/>
      </c>
      <c r="AF850" s="266" t="str">
        <f>IF(B850="","",(IFERROR(VLOOKUP(B850,Projecten!A$4:W$2415,12,FALSE),"niet bekend")))</f>
        <v/>
      </c>
      <c r="AG850" s="360" t="str">
        <f t="shared" ref="AG850:AG875" si="101">IF(AD850="","",(AF850-AD850))</f>
        <v/>
      </c>
    </row>
    <row r="851" spans="2:33" s="767" customFormat="1" ht="12.75" customHeight="1" x14ac:dyDescent="0.2">
      <c r="C851" s="827"/>
      <c r="D851" s="828" t="s">
        <v>1082</v>
      </c>
      <c r="E851" s="829"/>
      <c r="F851" s="830"/>
      <c r="G851" s="829"/>
      <c r="H851" s="829"/>
      <c r="I851" s="829"/>
      <c r="J851" s="759"/>
      <c r="K851" s="758"/>
      <c r="L851" s="758"/>
      <c r="M851" s="758"/>
      <c r="N851" s="758"/>
      <c r="O851" s="758"/>
      <c r="P851" s="758"/>
      <c r="Q851" s="758"/>
      <c r="R851" s="758"/>
      <c r="S851" s="754"/>
      <c r="T851" s="293"/>
      <c r="U851" s="762"/>
      <c r="V851" s="763"/>
      <c r="Y851" s="764">
        <v>38</v>
      </c>
      <c r="Z851" s="756"/>
      <c r="AA851" s="756"/>
      <c r="AB851" s="754"/>
      <c r="AC851" s="297" t="str">
        <f>IF(B851="","",(IFERROR(VLOOKUP(B851,Projecten!A$4:W$2415,5,FALSE),"niet bekend")))</f>
        <v/>
      </c>
      <c r="AD851" s="213" t="str">
        <f t="shared" si="100"/>
        <v/>
      </c>
      <c r="AE851" s="266" t="str">
        <f>IF(B851="","",(IFERROR(VLOOKUP(B851,Projecten!A$4:W$2415,23,FALSE),"niet bekend")))</f>
        <v/>
      </c>
      <c r="AF851" s="266" t="str">
        <f>IF(B851="","",(IFERROR(VLOOKUP(B851,Projecten!A$4:W$2415,12,FALSE),"niet bekend")))</f>
        <v/>
      </c>
      <c r="AG851" s="360" t="str">
        <f t="shared" si="101"/>
        <v/>
      </c>
    </row>
    <row r="852" spans="2:33" s="767" customFormat="1" ht="12.75" customHeight="1" x14ac:dyDescent="0.2">
      <c r="C852" s="827"/>
      <c r="D852" s="828" t="s">
        <v>1063</v>
      </c>
      <c r="E852" s="829"/>
      <c r="F852" s="830"/>
      <c r="G852" s="829"/>
      <c r="H852" s="829"/>
      <c r="I852" s="829"/>
      <c r="J852" s="759"/>
      <c r="K852" s="758"/>
      <c r="L852" s="758"/>
      <c r="M852" s="758"/>
      <c r="N852" s="758"/>
      <c r="O852" s="758"/>
      <c r="P852" s="758"/>
      <c r="Q852" s="758"/>
      <c r="R852" s="758"/>
      <c r="S852" s="754"/>
      <c r="T852" s="293"/>
      <c r="U852" s="762"/>
      <c r="V852" s="763"/>
      <c r="Y852" s="764">
        <v>13</v>
      </c>
      <c r="Z852" s="756"/>
      <c r="AA852" s="756"/>
      <c r="AB852" s="754"/>
      <c r="AC852" s="297" t="str">
        <f>IF(B852="","",(IFERROR(VLOOKUP(B852,Projecten!A$4:W$2415,5,FALSE),"niet bekend")))</f>
        <v/>
      </c>
      <c r="AD852" s="213" t="str">
        <f t="shared" si="100"/>
        <v/>
      </c>
      <c r="AE852" s="266" t="str">
        <f>IF(B852="","",(IFERROR(VLOOKUP(B852,Projecten!A$4:W$2415,23,FALSE),"niet bekend")))</f>
        <v/>
      </c>
      <c r="AF852" s="266" t="str">
        <f>IF(B852="","",(IFERROR(VLOOKUP(B852,Projecten!A$4:W$2415,12,FALSE),"niet bekend")))</f>
        <v/>
      </c>
      <c r="AG852" s="360" t="str">
        <f t="shared" si="101"/>
        <v/>
      </c>
    </row>
    <row r="853" spans="2:33" s="434" customFormat="1" ht="12.75" customHeight="1" x14ac:dyDescent="0.2">
      <c r="B853" s="787"/>
      <c r="C853" s="820"/>
      <c r="D853" s="821"/>
      <c r="E853" s="681"/>
      <c r="F853" s="822"/>
      <c r="G853" s="681"/>
      <c r="H853" s="681"/>
      <c r="I853" s="681"/>
      <c r="J853" s="823"/>
      <c r="K853" s="790"/>
      <c r="L853" s="790"/>
      <c r="M853" s="790"/>
      <c r="N853" s="790"/>
      <c r="O853" s="790"/>
      <c r="P853" s="790"/>
      <c r="Q853" s="790"/>
      <c r="R853" s="790"/>
      <c r="S853" s="481"/>
      <c r="T853" s="245"/>
      <c r="U853" s="432"/>
      <c r="V853" s="433"/>
      <c r="Y853" s="482"/>
      <c r="Z853" s="522"/>
      <c r="AA853" s="522"/>
      <c r="AB853" s="481"/>
      <c r="AC853" s="297" t="str">
        <f>IF(B853="","",(IFERROR(VLOOKUP(B853,Projecten!A$4:W$2415,5,FALSE),"niet bekend")))</f>
        <v/>
      </c>
      <c r="AD853" s="213" t="str">
        <f t="shared" si="100"/>
        <v/>
      </c>
      <c r="AE853" s="266" t="str">
        <f>IF(B853="","",(IFERROR(VLOOKUP(B853,Projecten!A$4:W$2415,23,FALSE),"niet bekend")))</f>
        <v/>
      </c>
      <c r="AF853" s="266" t="str">
        <f>IF(B853="","",(IFERROR(VLOOKUP(B853,Projecten!A$4:W$2415,12,FALSE),"niet bekend")))</f>
        <v/>
      </c>
      <c r="AG853" s="360" t="str">
        <f t="shared" si="101"/>
        <v/>
      </c>
    </row>
    <row r="854" spans="2:33" s="434" customFormat="1" ht="12.75" customHeight="1" x14ac:dyDescent="0.2">
      <c r="B854" s="787"/>
      <c r="C854" s="820"/>
      <c r="D854" s="821" t="s">
        <v>1203</v>
      </c>
      <c r="E854" s="681"/>
      <c r="F854" s="822"/>
      <c r="G854" s="681"/>
      <c r="H854" s="681"/>
      <c r="I854" s="681"/>
      <c r="J854" s="823"/>
      <c r="K854" s="790"/>
      <c r="L854" s="790"/>
      <c r="M854" s="790"/>
      <c r="N854" s="790"/>
      <c r="O854" s="790"/>
      <c r="P854" s="790"/>
      <c r="Q854" s="790"/>
      <c r="R854" s="790"/>
      <c r="S854" s="481"/>
      <c r="T854" s="245"/>
      <c r="U854" s="432"/>
      <c r="V854" s="433"/>
      <c r="Y854" s="482">
        <v>2</v>
      </c>
      <c r="Z854" s="522"/>
      <c r="AA854" s="522"/>
      <c r="AB854" s="481"/>
      <c r="AC854" s="297" t="str">
        <f>IF(B854="","",(IFERROR(VLOOKUP(B854,Projecten!A$4:W$2415,5,FALSE),"niet bekend")))</f>
        <v/>
      </c>
      <c r="AD854" s="213" t="str">
        <f t="shared" si="100"/>
        <v/>
      </c>
      <c r="AE854" s="266" t="str">
        <f>IF(B854="","",(IFERROR(VLOOKUP(B854,Projecten!A$4:W$2415,23,FALSE),"niet bekend")))</f>
        <v/>
      </c>
      <c r="AF854" s="266" t="str">
        <f>IF(B854="","",(IFERROR(VLOOKUP(B854,Projecten!A$4:W$2415,12,FALSE),"niet bekend")))</f>
        <v/>
      </c>
      <c r="AG854" s="360" t="str">
        <f t="shared" si="101"/>
        <v/>
      </c>
    </row>
    <row r="855" spans="2:33" s="434" customFormat="1" ht="12.75" customHeight="1" x14ac:dyDescent="0.2">
      <c r="B855" s="787"/>
      <c r="C855" s="820"/>
      <c r="D855" s="821" t="s">
        <v>1207</v>
      </c>
      <c r="E855" s="681"/>
      <c r="F855" s="822"/>
      <c r="G855" s="681"/>
      <c r="H855" s="681"/>
      <c r="I855" s="681"/>
      <c r="J855" s="823"/>
      <c r="K855" s="790"/>
      <c r="L855" s="790"/>
      <c r="M855" s="790"/>
      <c r="N855" s="790"/>
      <c r="O855" s="790"/>
      <c r="P855" s="790"/>
      <c r="Q855" s="790"/>
      <c r="R855" s="790"/>
      <c r="S855" s="481"/>
      <c r="T855" s="245"/>
      <c r="U855" s="432"/>
      <c r="V855" s="433"/>
      <c r="Y855" s="482">
        <v>30</v>
      </c>
      <c r="Z855" s="522"/>
      <c r="AA855" s="522"/>
      <c r="AB855" s="481"/>
      <c r="AC855" s="297" t="str">
        <f>IF(B855="","",(IFERROR(VLOOKUP(B855,Projecten!A$4:W$2415,5,FALSE),"niet bekend")))</f>
        <v/>
      </c>
      <c r="AD855" s="213" t="str">
        <f t="shared" si="100"/>
        <v/>
      </c>
      <c r="AE855" s="266" t="str">
        <f>IF(B855="","",(IFERROR(VLOOKUP(B855,Projecten!A$4:W$2415,23,FALSE),"niet bekend")))</f>
        <v/>
      </c>
      <c r="AF855" s="266" t="str">
        <f>IF(B855="","",(IFERROR(VLOOKUP(B855,Projecten!A$4:W$2415,12,FALSE),"niet bekend")))</f>
        <v/>
      </c>
      <c r="AG855" s="360" t="str">
        <f t="shared" si="101"/>
        <v/>
      </c>
    </row>
    <row r="856" spans="2:33" s="434" customFormat="1" ht="12.75" customHeight="1" x14ac:dyDescent="0.2">
      <c r="B856" s="787"/>
      <c r="C856" s="820"/>
      <c r="D856" s="821" t="s">
        <v>1209</v>
      </c>
      <c r="E856" s="681"/>
      <c r="F856" s="822"/>
      <c r="G856" s="681"/>
      <c r="H856" s="681"/>
      <c r="I856" s="681"/>
      <c r="J856" s="823"/>
      <c r="K856" s="790"/>
      <c r="L856" s="790"/>
      <c r="M856" s="790"/>
      <c r="N856" s="790"/>
      <c r="O856" s="790"/>
      <c r="P856" s="790"/>
      <c r="Q856" s="790"/>
      <c r="R856" s="790"/>
      <c r="S856" s="481"/>
      <c r="T856" s="245"/>
      <c r="U856" s="432"/>
      <c r="V856" s="433"/>
      <c r="Y856" s="482">
        <v>2</v>
      </c>
      <c r="Z856" s="522"/>
      <c r="AA856" s="522"/>
      <c r="AB856" s="481"/>
      <c r="AC856" s="297" t="str">
        <f>IF(B856="","",(IFERROR(VLOOKUP(B856,Projecten!A$4:W$2415,5,FALSE),"niet bekend")))</f>
        <v/>
      </c>
      <c r="AD856" s="213" t="str">
        <f t="shared" si="100"/>
        <v/>
      </c>
      <c r="AE856" s="266" t="str">
        <f>IF(B856="","",(IFERROR(VLOOKUP(B856,Projecten!A$4:W$2415,23,FALSE),"niet bekend")))</f>
        <v/>
      </c>
      <c r="AF856" s="266" t="str">
        <f>IF(B856="","",(IFERROR(VLOOKUP(B856,Projecten!A$4:W$2415,12,FALSE),"niet bekend")))</f>
        <v/>
      </c>
      <c r="AG856" s="360" t="str">
        <f t="shared" si="101"/>
        <v/>
      </c>
    </row>
    <row r="857" spans="2:33" s="434" customFormat="1" ht="12.75" customHeight="1" x14ac:dyDescent="0.2">
      <c r="B857" s="787"/>
      <c r="C857" s="820"/>
      <c r="D857" s="821" t="s">
        <v>1213</v>
      </c>
      <c r="E857" s="681"/>
      <c r="F857" s="822"/>
      <c r="G857" s="681"/>
      <c r="H857" s="681"/>
      <c r="I857" s="681"/>
      <c r="J857" s="823"/>
      <c r="K857" s="790"/>
      <c r="L857" s="790"/>
      <c r="M857" s="790"/>
      <c r="N857" s="790"/>
      <c r="O857" s="790"/>
      <c r="P857" s="790"/>
      <c r="Q857" s="790"/>
      <c r="R857" s="790"/>
      <c r="S857" s="481"/>
      <c r="T857" s="245"/>
      <c r="U857" s="432"/>
      <c r="V857" s="433"/>
      <c r="Y857" s="482">
        <v>2.5</v>
      </c>
      <c r="Z857" s="522"/>
      <c r="AA857" s="522"/>
      <c r="AB857" s="481"/>
      <c r="AC857" s="297" t="str">
        <f>IF(B857="","",(IFERROR(VLOOKUP(B857,Projecten!A$4:W$2415,5,FALSE),"niet bekend")))</f>
        <v/>
      </c>
      <c r="AD857" s="213" t="str">
        <f t="shared" si="100"/>
        <v/>
      </c>
      <c r="AE857" s="266" t="str">
        <f>IF(B857="","",(IFERROR(VLOOKUP(B857,Projecten!A$4:W$2415,23,FALSE),"niet bekend")))</f>
        <v/>
      </c>
      <c r="AF857" s="266" t="str">
        <f>IF(B857="","",(IFERROR(VLOOKUP(B857,Projecten!A$4:W$2415,12,FALSE),"niet bekend")))</f>
        <v/>
      </c>
      <c r="AG857" s="360" t="str">
        <f t="shared" si="101"/>
        <v/>
      </c>
    </row>
    <row r="858" spans="2:33" s="434" customFormat="1" ht="12.75" customHeight="1" x14ac:dyDescent="0.2">
      <c r="B858" s="787"/>
      <c r="C858" s="820"/>
      <c r="D858" s="821" t="s">
        <v>1214</v>
      </c>
      <c r="E858" s="681"/>
      <c r="F858" s="822"/>
      <c r="G858" s="681"/>
      <c r="H858" s="681"/>
      <c r="I858" s="681"/>
      <c r="J858" s="823"/>
      <c r="K858" s="790"/>
      <c r="L858" s="790"/>
      <c r="M858" s="790"/>
      <c r="N858" s="790"/>
      <c r="O858" s="790"/>
      <c r="P858" s="790"/>
      <c r="Q858" s="790"/>
      <c r="R858" s="790"/>
      <c r="S858" s="481"/>
      <c r="T858" s="245"/>
      <c r="U858" s="432"/>
      <c r="V858" s="433"/>
      <c r="Y858" s="482">
        <v>5</v>
      </c>
      <c r="Z858" s="522"/>
      <c r="AA858" s="522"/>
      <c r="AB858" s="481"/>
      <c r="AC858" s="297" t="str">
        <f>IF(B858="","",(IFERROR(VLOOKUP(B858,Projecten!A$4:W$2415,5,FALSE),"niet bekend")))</f>
        <v/>
      </c>
      <c r="AD858" s="213" t="str">
        <f t="shared" si="100"/>
        <v/>
      </c>
      <c r="AE858" s="266" t="str">
        <f>IF(B858="","",(IFERROR(VLOOKUP(B858,Projecten!A$4:W$2415,23,FALSE),"niet bekend")))</f>
        <v/>
      </c>
      <c r="AF858" s="266" t="str">
        <f>IF(B858="","",(IFERROR(VLOOKUP(B858,Projecten!A$4:W$2415,12,FALSE),"niet bekend")))</f>
        <v/>
      </c>
      <c r="AG858" s="360" t="str">
        <f t="shared" si="101"/>
        <v/>
      </c>
    </row>
    <row r="859" spans="2:33" s="434" customFormat="1" ht="12.75" customHeight="1" x14ac:dyDescent="0.2">
      <c r="B859" s="787"/>
      <c r="C859" s="820"/>
      <c r="D859" s="821" t="s">
        <v>1215</v>
      </c>
      <c r="E859" s="681"/>
      <c r="F859" s="822"/>
      <c r="G859" s="681"/>
      <c r="H859" s="681"/>
      <c r="I859" s="681"/>
      <c r="J859" s="823"/>
      <c r="K859" s="790"/>
      <c r="L859" s="790"/>
      <c r="M859" s="790"/>
      <c r="N859" s="790"/>
      <c r="O859" s="790"/>
      <c r="P859" s="790"/>
      <c r="Q859" s="790"/>
      <c r="R859" s="790"/>
      <c r="S859" s="481"/>
      <c r="T859" s="245"/>
      <c r="U859" s="432"/>
      <c r="V859" s="433"/>
      <c r="Y859" s="482">
        <v>2</v>
      </c>
      <c r="Z859" s="522"/>
      <c r="AA859" s="522"/>
      <c r="AB859" s="481"/>
      <c r="AC859" s="297" t="str">
        <f>IF(B859="","",(IFERROR(VLOOKUP(B859,Projecten!A$4:W$2415,5,FALSE),"niet bekend")))</f>
        <v/>
      </c>
      <c r="AD859" s="213" t="str">
        <f t="shared" si="100"/>
        <v/>
      </c>
      <c r="AE859" s="266" t="str">
        <f>IF(B859="","",(IFERROR(VLOOKUP(B859,Projecten!A$4:W$2415,23,FALSE),"niet bekend")))</f>
        <v/>
      </c>
      <c r="AF859" s="266" t="str">
        <f>IF(B859="","",(IFERROR(VLOOKUP(B859,Projecten!A$4:W$2415,12,FALSE),"niet bekend")))</f>
        <v/>
      </c>
      <c r="AG859" s="360" t="str">
        <f t="shared" si="101"/>
        <v/>
      </c>
    </row>
    <row r="860" spans="2:33" s="434" customFormat="1" ht="12.75" customHeight="1" x14ac:dyDescent="0.2">
      <c r="B860" s="787"/>
      <c r="C860" s="820"/>
      <c r="D860" s="821" t="s">
        <v>1226</v>
      </c>
      <c r="E860" s="681"/>
      <c r="F860" s="822"/>
      <c r="G860" s="681"/>
      <c r="H860" s="681"/>
      <c r="I860" s="681"/>
      <c r="J860" s="823"/>
      <c r="K860" s="790"/>
      <c r="L860" s="790"/>
      <c r="M860" s="790"/>
      <c r="N860" s="790"/>
      <c r="O860" s="790"/>
      <c r="P860" s="790"/>
      <c r="Q860" s="790"/>
      <c r="R860" s="790"/>
      <c r="S860" s="481"/>
      <c r="T860" s="245"/>
      <c r="U860" s="432"/>
      <c r="V860" s="433"/>
      <c r="Y860" s="482">
        <v>1.5</v>
      </c>
      <c r="Z860" s="522"/>
      <c r="AA860" s="522"/>
      <c r="AB860" s="481"/>
      <c r="AC860" s="297" t="str">
        <f>IF(B860="","",(IFERROR(VLOOKUP(B860,Projecten!A$4:W$2415,5,FALSE),"niet bekend")))</f>
        <v/>
      </c>
      <c r="AD860" s="213" t="str">
        <f t="shared" si="100"/>
        <v/>
      </c>
      <c r="AE860" s="266" t="str">
        <f>IF(B860="","",(IFERROR(VLOOKUP(B860,Projecten!A$4:W$2415,23,FALSE),"niet bekend")))</f>
        <v/>
      </c>
      <c r="AF860" s="266" t="str">
        <f>IF(B860="","",(IFERROR(VLOOKUP(B860,Projecten!A$4:W$2415,12,FALSE),"niet bekend")))</f>
        <v/>
      </c>
      <c r="AG860" s="360" t="str">
        <f t="shared" si="101"/>
        <v/>
      </c>
    </row>
    <row r="861" spans="2:33" ht="12.75" customHeight="1" x14ac:dyDescent="0.2">
      <c r="B861" s="272"/>
      <c r="C861" s="422"/>
      <c r="D861" s="273"/>
      <c r="E861" s="273"/>
      <c r="F861" s="424"/>
      <c r="G861" s="273"/>
      <c r="H861" s="273"/>
      <c r="I861" s="273"/>
      <c r="J861" s="403"/>
      <c r="K861" s="242"/>
      <c r="L861" s="242"/>
      <c r="M861" s="242"/>
      <c r="N861" s="242"/>
      <c r="O861" s="242"/>
      <c r="P861" s="242"/>
      <c r="Q861" s="242"/>
      <c r="R861" s="242"/>
      <c r="S861" s="243"/>
      <c r="U861" s="245"/>
      <c r="W861" s="209"/>
      <c r="X861" s="209"/>
      <c r="Y861" s="248"/>
      <c r="Z861" s="202"/>
      <c r="AA861" s="202"/>
      <c r="AB861" s="243"/>
      <c r="AC861" s="209" t="str">
        <f>IF(B861="","",(IFERROR(VLOOKUP(B861,Projecten!A$4:W$2415,5,FALSE),"niet bekend")))</f>
        <v/>
      </c>
      <c r="AD861" s="213" t="str">
        <f t="shared" si="100"/>
        <v/>
      </c>
      <c r="AE861" s="266" t="str">
        <f>IF(B861="","",(IFERROR(VLOOKUP(B861,Projecten!A$4:W$2415,23,FALSE),"niet bekend")))</f>
        <v/>
      </c>
      <c r="AF861" s="266" t="str">
        <f>IF(B861="","",(IFERROR(VLOOKUP(B861,Projecten!A$4:W$2415,12,FALSE),"niet bekend")))</f>
        <v/>
      </c>
      <c r="AG861" s="360" t="str">
        <f t="shared" si="101"/>
        <v/>
      </c>
    </row>
    <row r="862" spans="2:33" ht="12.75" customHeight="1" x14ac:dyDescent="0.2">
      <c r="B862" s="243" t="s">
        <v>981</v>
      </c>
      <c r="C862" s="517">
        <v>120716</v>
      </c>
      <c r="D862" s="484" t="s">
        <v>983</v>
      </c>
      <c r="E862" s="484" t="s">
        <v>352</v>
      </c>
      <c r="F862" s="486">
        <v>1</v>
      </c>
      <c r="G862" s="498">
        <v>9</v>
      </c>
      <c r="H862" s="498">
        <v>4</v>
      </c>
      <c r="I862" s="498">
        <v>4</v>
      </c>
      <c r="J862" s="391" t="s">
        <v>47</v>
      </c>
      <c r="K862" s="618" t="s">
        <v>47</v>
      </c>
      <c r="L862" s="486" t="s">
        <v>189</v>
      </c>
      <c r="M862" s="486" t="s">
        <v>189</v>
      </c>
      <c r="N862" s="486" t="s">
        <v>47</v>
      </c>
      <c r="O862" s="486" t="s">
        <v>47</v>
      </c>
      <c r="P862" s="486" t="s">
        <v>47</v>
      </c>
      <c r="Q862" s="486"/>
      <c r="R862" s="486" t="s">
        <v>47</v>
      </c>
      <c r="S862" s="243"/>
      <c r="U862" s="245">
        <v>24</v>
      </c>
      <c r="W862" s="209" t="s">
        <v>532</v>
      </c>
      <c r="X862" s="209" t="s">
        <v>1066</v>
      </c>
      <c r="Y862" s="295">
        <v>20.7</v>
      </c>
      <c r="Z862" s="202"/>
      <c r="AA862" s="202"/>
      <c r="AB862" s="499">
        <v>42489</v>
      </c>
      <c r="AC862" s="209">
        <f>IF(B862="","",(IFERROR(VLOOKUP(B862,Projecten!A$4:W$2415,5,FALSE),"niet bekend")))</f>
        <v>1</v>
      </c>
      <c r="AD862" s="213">
        <f t="shared" si="100"/>
        <v>3823.24</v>
      </c>
      <c r="AE862" s="266">
        <f>IF(B862="","",(IFERROR(VLOOKUP(B862,Projecten!A$4:W$2415,23,FALSE),"niet bekend")))</f>
        <v>3823.24</v>
      </c>
      <c r="AF862" s="266">
        <f>IF(B862="","",(IFERROR(VLOOKUP(B862,Projecten!A$4:W$2415,12,FALSE),"niet bekend")))</f>
        <v>3823.24</v>
      </c>
      <c r="AG862" s="360">
        <f t="shared" si="101"/>
        <v>0</v>
      </c>
    </row>
    <row r="863" spans="2:33" x14ac:dyDescent="0.2">
      <c r="B863" s="665">
        <v>2016216</v>
      </c>
      <c r="C863" s="422">
        <v>120728</v>
      </c>
      <c r="D863" s="237" t="s">
        <v>1047</v>
      </c>
      <c r="E863" s="202" t="s">
        <v>352</v>
      </c>
      <c r="F863" s="254">
        <v>1</v>
      </c>
      <c r="G863" s="202">
        <v>8</v>
      </c>
      <c r="H863" s="202">
        <v>4</v>
      </c>
      <c r="I863" s="202">
        <v>3</v>
      </c>
      <c r="J863" s="322" t="s">
        <v>47</v>
      </c>
      <c r="K863" s="322" t="s">
        <v>47</v>
      </c>
      <c r="L863" s="254" t="s">
        <v>189</v>
      </c>
      <c r="M863" s="254" t="s">
        <v>189</v>
      </c>
      <c r="N863" s="254" t="s">
        <v>47</v>
      </c>
      <c r="O863" s="254" t="s">
        <v>47</v>
      </c>
      <c r="P863" s="254" t="s">
        <v>47</v>
      </c>
      <c r="R863" s="254" t="s">
        <v>47</v>
      </c>
      <c r="S863" s="243"/>
      <c r="U863" s="264">
        <v>26</v>
      </c>
      <c r="V863" s="427">
        <v>42550</v>
      </c>
      <c r="W863" s="202" t="s">
        <v>532</v>
      </c>
      <c r="X863" s="690" t="s">
        <v>1204</v>
      </c>
      <c r="Y863" s="248">
        <v>15.8</v>
      </c>
      <c r="Z863" s="202"/>
      <c r="AA863" s="202"/>
      <c r="AB863" s="499">
        <v>42515</v>
      </c>
      <c r="AC863" s="209">
        <f>IF(B863="","",(IFERROR(VLOOKUP(B863,Projecten!A$4:W$2415,5,FALSE),"niet bekend")))</f>
        <v>1</v>
      </c>
      <c r="AD863" s="213">
        <f t="shared" si="100"/>
        <v>2471.0700000000002</v>
      </c>
      <c r="AE863" s="266">
        <f>IF(B863="","",(IFERROR(VLOOKUP(B863,Projecten!A$4:W$2415,23,FALSE),"niet bekend")))</f>
        <v>2471.0700000000002</v>
      </c>
      <c r="AF863" s="266">
        <f>IF(B863="","",(IFERROR(VLOOKUP(B863,Projecten!A$4:W$2415,12,FALSE),"niet bekend")))</f>
        <v>2471.0700000000002</v>
      </c>
      <c r="AG863" s="360">
        <f t="shared" si="101"/>
        <v>0</v>
      </c>
    </row>
    <row r="864" spans="2:33" x14ac:dyDescent="0.2">
      <c r="B864" s="665">
        <v>2016212</v>
      </c>
      <c r="C864" s="422">
        <v>120725</v>
      </c>
      <c r="D864" s="237" t="s">
        <v>1005</v>
      </c>
      <c r="E864" s="202" t="s">
        <v>352</v>
      </c>
      <c r="F864" s="663">
        <v>1</v>
      </c>
      <c r="G864" s="518">
        <v>8</v>
      </c>
      <c r="H864" s="518">
        <v>6</v>
      </c>
      <c r="I864" s="518">
        <v>3</v>
      </c>
      <c r="J864" s="322" t="s">
        <v>47</v>
      </c>
      <c r="K864" s="322" t="s">
        <v>47</v>
      </c>
      <c r="L864" s="254" t="s">
        <v>189</v>
      </c>
      <c r="M864" s="254" t="s">
        <v>189</v>
      </c>
      <c r="N864" s="254" t="s">
        <v>47</v>
      </c>
      <c r="O864" s="254" t="s">
        <v>47</v>
      </c>
      <c r="P864" s="254" t="s">
        <v>47</v>
      </c>
      <c r="R864" s="254" t="s">
        <v>47</v>
      </c>
      <c r="S864" s="243"/>
      <c r="U864" s="264">
        <v>26</v>
      </c>
      <c r="V864" s="427">
        <v>42550</v>
      </c>
      <c r="W864" s="202" t="s">
        <v>532</v>
      </c>
      <c r="Y864" s="248">
        <v>15.8</v>
      </c>
      <c r="Z864" s="202"/>
      <c r="AA864" s="202"/>
      <c r="AB864" s="499">
        <v>42515</v>
      </c>
      <c r="AC864" s="209">
        <f>IF(B864="","",(IFERROR(VLOOKUP(B864,Projecten!A$4:W$2415,5,FALSE),"niet bekend")))</f>
        <v>1</v>
      </c>
      <c r="AD864" s="213">
        <f t="shared" si="100"/>
        <v>2321.67</v>
      </c>
      <c r="AE864" s="266">
        <f>IF(B864="","",(IFERROR(VLOOKUP(B864,Projecten!A$4:W$2415,23,FALSE),"niet bekend")))</f>
        <v>2321.67</v>
      </c>
      <c r="AF864" s="266">
        <f>IF(B864="","",(IFERROR(VLOOKUP(B864,Projecten!A$4:W$2415,12,FALSE),"niet bekend")))</f>
        <v>2321.67</v>
      </c>
      <c r="AG864" s="360">
        <f t="shared" si="101"/>
        <v>0</v>
      </c>
    </row>
    <row r="865" spans="2:33" x14ac:dyDescent="0.2">
      <c r="B865" s="665">
        <v>2016213</v>
      </c>
      <c r="C865" s="422">
        <v>120725</v>
      </c>
      <c r="D865" s="237" t="s">
        <v>1044</v>
      </c>
      <c r="E865" s="202" t="s">
        <v>352</v>
      </c>
      <c r="F865" s="663">
        <v>1</v>
      </c>
      <c r="G865" s="518">
        <v>1</v>
      </c>
      <c r="H865" s="518">
        <v>0</v>
      </c>
      <c r="I865" s="518">
        <v>2</v>
      </c>
      <c r="J865" s="322" t="s">
        <v>47</v>
      </c>
      <c r="K865" s="322" t="s">
        <v>189</v>
      </c>
      <c r="L865" s="254" t="s">
        <v>189</v>
      </c>
      <c r="M865" s="254" t="s">
        <v>189</v>
      </c>
      <c r="N865" s="254" t="s">
        <v>47</v>
      </c>
      <c r="O865" s="254" t="s">
        <v>47</v>
      </c>
      <c r="P865" s="254" t="s">
        <v>47</v>
      </c>
      <c r="R865" s="254" t="s">
        <v>47</v>
      </c>
      <c r="S865" s="243"/>
      <c r="U865" s="264">
        <v>26</v>
      </c>
      <c r="V865" s="427">
        <v>42550</v>
      </c>
      <c r="W865" s="202" t="s">
        <v>532</v>
      </c>
      <c r="Y865" s="248">
        <v>6.1</v>
      </c>
      <c r="Z865" s="202"/>
      <c r="AA865" s="202"/>
      <c r="AB865" s="499">
        <v>42508</v>
      </c>
      <c r="AC865" s="209">
        <f>IF(B865="","",(IFERROR(VLOOKUP(B865,Projecten!A$4:W$2415,5,FALSE),"niet bekend")))</f>
        <v>1</v>
      </c>
      <c r="AD865" s="213">
        <f t="shared" si="100"/>
        <v>700.63</v>
      </c>
      <c r="AE865" s="266">
        <f>IF(B865="","",(IFERROR(VLOOKUP(B865,Projecten!A$4:W$2415,23,FALSE),"niet bekend")))</f>
        <v>700.63</v>
      </c>
      <c r="AF865" s="266">
        <f>IF(B865="","",(IFERROR(VLOOKUP(B865,Projecten!A$4:W$2415,12,FALSE),"niet bekend")))</f>
        <v>700.63</v>
      </c>
      <c r="AG865" s="360">
        <f t="shared" si="101"/>
        <v>0</v>
      </c>
    </row>
    <row r="866" spans="2:33" x14ac:dyDescent="0.2">
      <c r="B866" s="665">
        <v>2016214</v>
      </c>
      <c r="C866" s="386">
        <v>120727</v>
      </c>
      <c r="D866" s="237" t="s">
        <v>1045</v>
      </c>
      <c r="E866" s="202" t="s">
        <v>352</v>
      </c>
      <c r="F866" s="663">
        <v>3</v>
      </c>
      <c r="G866" s="518">
        <v>24</v>
      </c>
      <c r="H866" s="518">
        <v>15</v>
      </c>
      <c r="I866" s="518">
        <v>6</v>
      </c>
      <c r="J866" s="322" t="s">
        <v>47</v>
      </c>
      <c r="K866" s="322" t="s">
        <v>47</v>
      </c>
      <c r="L866" s="254" t="s">
        <v>189</v>
      </c>
      <c r="M866" s="254" t="s">
        <v>189</v>
      </c>
      <c r="N866" s="254" t="s">
        <v>47</v>
      </c>
      <c r="O866" s="254" t="s">
        <v>47</v>
      </c>
      <c r="P866" s="254" t="s">
        <v>47</v>
      </c>
      <c r="R866" s="254" t="s">
        <v>47</v>
      </c>
      <c r="S866" s="243"/>
      <c r="U866" s="264">
        <v>26</v>
      </c>
      <c r="V866" s="427">
        <v>42550</v>
      </c>
      <c r="W866" s="202" t="s">
        <v>532</v>
      </c>
      <c r="Y866" s="248">
        <v>45.7</v>
      </c>
      <c r="Z866" s="202"/>
      <c r="AA866" s="202"/>
      <c r="AB866" s="499">
        <v>42515</v>
      </c>
      <c r="AC866" s="209">
        <f>IF(B866="","",(IFERROR(VLOOKUP(B866,Projecten!A$4:W$2415,5,FALSE),"niet bekend")))</f>
        <v>3</v>
      </c>
      <c r="AD866" s="213">
        <f t="shared" si="100"/>
        <v>4678.6099999999997</v>
      </c>
      <c r="AE866" s="266">
        <f>IF(B866="","",(IFERROR(VLOOKUP(B866,Projecten!A$4:W$2415,23,FALSE),"niet bekend")))</f>
        <v>4678.6099999999997</v>
      </c>
      <c r="AF866" s="266">
        <f>IF(B866="","",(IFERROR(VLOOKUP(B866,Projecten!A$4:W$2415,12,FALSE),"niet bekend")))</f>
        <v>4678.6099999999997</v>
      </c>
      <c r="AG866" s="360">
        <f t="shared" si="101"/>
        <v>0</v>
      </c>
    </row>
    <row r="867" spans="2:33" x14ac:dyDescent="0.2">
      <c r="B867" s="272"/>
      <c r="C867" s="422"/>
      <c r="D867" s="272"/>
      <c r="E867" s="273"/>
      <c r="F867" s="424"/>
      <c r="G867" s="273"/>
      <c r="H867" s="273"/>
      <c r="I867" s="273"/>
      <c r="J867" s="322"/>
      <c r="K867" s="322"/>
      <c r="L867" s="322"/>
      <c r="M867" s="322"/>
      <c r="S867" s="243"/>
      <c r="U867" s="264"/>
      <c r="Y867" s="248"/>
      <c r="Z867" s="202"/>
      <c r="AA867" s="202"/>
      <c r="AB867" s="499"/>
      <c r="AC867" s="209" t="str">
        <f>IF(B867="","",(IFERROR(VLOOKUP(B867,Projecten!A$4:W$2415,5,FALSE),"niet bekend")))</f>
        <v/>
      </c>
      <c r="AD867" s="213" t="str">
        <f t="shared" si="100"/>
        <v/>
      </c>
      <c r="AE867" s="266" t="str">
        <f>IF(B867="","",(IFERROR(VLOOKUP(B867,Projecten!A$4:W$2415,23,FALSE),"niet bekend")))</f>
        <v/>
      </c>
      <c r="AF867" s="266" t="str">
        <f>IF(B867="","",(IFERROR(VLOOKUP(B867,Projecten!A$4:W$2415,12,FALSE),"niet bekend")))</f>
        <v/>
      </c>
      <c r="AG867" s="360" t="str">
        <f t="shared" si="101"/>
        <v/>
      </c>
    </row>
    <row r="868" spans="2:33" s="327" customFormat="1" ht="12.75" customHeight="1" x14ac:dyDescent="0.2">
      <c r="B868" s="272">
        <v>2016225</v>
      </c>
      <c r="C868" s="422">
        <v>120721</v>
      </c>
      <c r="D868" s="272" t="s">
        <v>1053</v>
      </c>
      <c r="E868" s="273" t="s">
        <v>26</v>
      </c>
      <c r="F868" s="831">
        <v>1</v>
      </c>
      <c r="G868" s="832">
        <v>13</v>
      </c>
      <c r="H868" s="832">
        <v>4</v>
      </c>
      <c r="I868" s="832">
        <v>5</v>
      </c>
      <c r="J868" s="403" t="s">
        <v>47</v>
      </c>
      <c r="K868" s="403" t="s">
        <v>47</v>
      </c>
      <c r="L868" s="403" t="s">
        <v>189</v>
      </c>
      <c r="M868" s="403" t="s">
        <v>189</v>
      </c>
      <c r="N868" s="403" t="s">
        <v>47</v>
      </c>
      <c r="O868" s="403" t="s">
        <v>47</v>
      </c>
      <c r="P868" s="403" t="s">
        <v>47</v>
      </c>
      <c r="Q868" s="403"/>
      <c r="R868" s="403" t="s">
        <v>47</v>
      </c>
      <c r="S868" s="707"/>
      <c r="T868" s="815">
        <v>42543</v>
      </c>
      <c r="U868" s="264">
        <f>IF(V868&lt;=0,"",(((V868-'In Productie'!$E$1)/7)+0.6))</f>
        <v>-61.114285714285714</v>
      </c>
      <c r="V868" s="396">
        <v>42537</v>
      </c>
      <c r="W868" s="202" t="s">
        <v>162</v>
      </c>
      <c r="X868" s="327" t="s">
        <v>6848</v>
      </c>
      <c r="Y868" s="324">
        <v>27</v>
      </c>
      <c r="Z868" s="318"/>
      <c r="AA868" s="318"/>
      <c r="AB868" s="707">
        <v>42508</v>
      </c>
      <c r="AC868" s="327">
        <f>IF(B868="","",(IFERROR(VLOOKUP(B868,Projecten!A$4:W$2415,5,FALSE),"niet bekend")))</f>
        <v>1</v>
      </c>
      <c r="AD868" s="266">
        <f t="shared" si="100"/>
        <v>6040</v>
      </c>
      <c r="AE868" s="266">
        <f>IF(B868="","",(IFERROR(VLOOKUP(B868,Projecten!A$4:W$2415,23,FALSE),"niet bekend")))</f>
        <v>6040</v>
      </c>
      <c r="AF868" s="266">
        <f>IF(B868="","",(IFERROR(VLOOKUP(B868,Projecten!A$4:W$2415,12,FALSE),"niet bekend")))</f>
        <v>6040</v>
      </c>
      <c r="AG868" s="398">
        <f t="shared" si="101"/>
        <v>0</v>
      </c>
    </row>
    <row r="869" spans="2:33" s="327" customFormat="1" ht="12.75" customHeight="1" x14ac:dyDescent="0.2">
      <c r="B869" s="496">
        <v>2016223</v>
      </c>
      <c r="C869" s="422" t="s">
        <v>115</v>
      </c>
      <c r="D869" s="272">
        <v>574116</v>
      </c>
      <c r="E869" s="273" t="s">
        <v>26</v>
      </c>
      <c r="F869" s="424">
        <v>1</v>
      </c>
      <c r="G869" s="273">
        <v>10</v>
      </c>
      <c r="H869" s="273">
        <v>7</v>
      </c>
      <c r="I869" s="389">
        <v>4</v>
      </c>
      <c r="J869" s="403" t="s">
        <v>47</v>
      </c>
      <c r="K869" s="403" t="s">
        <v>47</v>
      </c>
      <c r="L869" s="403" t="s">
        <v>189</v>
      </c>
      <c r="M869" s="403" t="s">
        <v>189</v>
      </c>
      <c r="N869" s="403" t="s">
        <v>47</v>
      </c>
      <c r="O869" s="403" t="s">
        <v>47</v>
      </c>
      <c r="P869" s="403" t="s">
        <v>47</v>
      </c>
      <c r="Q869" s="403"/>
      <c r="R869" s="403" t="s">
        <v>47</v>
      </c>
      <c r="S869" s="707"/>
      <c r="T869" s="815">
        <v>42542</v>
      </c>
      <c r="U869" s="264">
        <f>IF(V869&lt;=0,"",(((V869-'In Productie'!$E$1)/7)+0.6))</f>
        <v>-61.114285714285714</v>
      </c>
      <c r="V869" s="396">
        <v>42537</v>
      </c>
      <c r="W869" s="202" t="s">
        <v>162</v>
      </c>
      <c r="Y869" s="324">
        <v>19</v>
      </c>
      <c r="Z869" s="318"/>
      <c r="AA869" s="318"/>
      <c r="AB869" s="707">
        <v>42508</v>
      </c>
      <c r="AC869" s="327">
        <f>IF(B869="","",(IFERROR(VLOOKUP(B869,Projecten!A$4:W$2415,5,FALSE),"niet bekend")))</f>
        <v>1</v>
      </c>
      <c r="AD869" s="266">
        <f t="shared" si="100"/>
        <v>3177</v>
      </c>
      <c r="AE869" s="266">
        <f>IF(B869="","",(IFERROR(VLOOKUP(B869,Projecten!A$4:W$2415,23,FALSE),"niet bekend")))</f>
        <v>3177</v>
      </c>
      <c r="AF869" s="266">
        <f>IF(B869="","",(IFERROR(VLOOKUP(B869,Projecten!A$4:W$2415,12,FALSE),"niet bekend")))</f>
        <v>3177</v>
      </c>
      <c r="AG869" s="398">
        <f t="shared" si="101"/>
        <v>0</v>
      </c>
    </row>
    <row r="870" spans="2:33" s="327" customFormat="1" ht="12.75" customHeight="1" x14ac:dyDescent="0.2">
      <c r="B870" s="272">
        <v>2016222</v>
      </c>
      <c r="C870" s="422">
        <v>120718</v>
      </c>
      <c r="D870" s="272">
        <v>592516</v>
      </c>
      <c r="E870" s="273" t="s">
        <v>26</v>
      </c>
      <c r="F870" s="424">
        <v>1</v>
      </c>
      <c r="G870" s="273">
        <v>8</v>
      </c>
      <c r="H870" s="273">
        <v>5</v>
      </c>
      <c r="I870" s="273">
        <v>3</v>
      </c>
      <c r="J870" s="403" t="s">
        <v>47</v>
      </c>
      <c r="K870" s="403" t="s">
        <v>189</v>
      </c>
      <c r="L870" s="403" t="s">
        <v>189</v>
      </c>
      <c r="M870" s="403" t="s">
        <v>189</v>
      </c>
      <c r="N870" s="403" t="s">
        <v>47</v>
      </c>
      <c r="O870" s="403" t="s">
        <v>47</v>
      </c>
      <c r="P870" s="403" t="s">
        <v>47</v>
      </c>
      <c r="Q870" s="403"/>
      <c r="R870" s="403" t="s">
        <v>47</v>
      </c>
      <c r="S870" s="707"/>
      <c r="T870" s="815">
        <v>42542</v>
      </c>
      <c r="U870" s="264">
        <f>IF(V870&lt;=0,"",(((V870-'In Productie'!$E$1)/7)+0.6))</f>
        <v>-61.114285714285714</v>
      </c>
      <c r="V870" s="396">
        <v>42537</v>
      </c>
      <c r="W870" s="202" t="s">
        <v>162</v>
      </c>
      <c r="Y870" s="324">
        <v>14.2</v>
      </c>
      <c r="Z870" s="318"/>
      <c r="AA870" s="318"/>
      <c r="AB870" s="707">
        <v>42508</v>
      </c>
      <c r="AC870" s="327">
        <f>IF(B870="","",(IFERROR(VLOOKUP(B870,Projecten!A$4:W$2415,5,FALSE),"niet bekend")))</f>
        <v>1</v>
      </c>
      <c r="AD870" s="266">
        <f t="shared" si="100"/>
        <v>2023</v>
      </c>
      <c r="AE870" s="266">
        <f>IF(B870="","",(IFERROR(VLOOKUP(B870,Projecten!A$4:W$2415,23,FALSE),"niet bekend")))</f>
        <v>2023</v>
      </c>
      <c r="AF870" s="266">
        <f>IF(B870="","",(IFERROR(VLOOKUP(B870,Projecten!A$4:W$2415,12,FALSE),"niet bekend")))</f>
        <v>2023</v>
      </c>
      <c r="AG870" s="398">
        <f t="shared" si="101"/>
        <v>0</v>
      </c>
    </row>
    <row r="871" spans="2:33" s="327" customFormat="1" ht="12.75" customHeight="1" x14ac:dyDescent="0.2">
      <c r="B871" s="272">
        <v>2016209</v>
      </c>
      <c r="C871" s="422">
        <v>120717</v>
      </c>
      <c r="D871" s="272">
        <v>587316</v>
      </c>
      <c r="E871" s="273" t="s">
        <v>26</v>
      </c>
      <c r="F871" s="424">
        <v>1</v>
      </c>
      <c r="G871" s="273">
        <v>8</v>
      </c>
      <c r="H871" s="273">
        <v>5</v>
      </c>
      <c r="I871" s="273">
        <v>3</v>
      </c>
      <c r="J871" s="403" t="s">
        <v>47</v>
      </c>
      <c r="K871" s="403" t="s">
        <v>47</v>
      </c>
      <c r="L871" s="403" t="s">
        <v>189</v>
      </c>
      <c r="M871" s="403" t="s">
        <v>189</v>
      </c>
      <c r="N871" s="403" t="s">
        <v>47</v>
      </c>
      <c r="O871" s="403" t="s">
        <v>47</v>
      </c>
      <c r="P871" s="403" t="s">
        <v>47</v>
      </c>
      <c r="Q871" s="403"/>
      <c r="R871" s="403" t="s">
        <v>47</v>
      </c>
      <c r="S871" s="320"/>
      <c r="T871" s="264">
        <v>42538</v>
      </c>
      <c r="U871" s="264">
        <f>IF(V871&lt;=0,"",(((V871-'In Productie'!$E$1)/7)+0.6))</f>
        <v>-62.114285714285714</v>
      </c>
      <c r="V871" s="396">
        <v>42530</v>
      </c>
      <c r="W871" s="327" t="s">
        <v>979</v>
      </c>
      <c r="Y871" s="324">
        <v>15.75</v>
      </c>
      <c r="Z871" s="318"/>
      <c r="AA871" s="318"/>
      <c r="AB871" s="707">
        <v>42501</v>
      </c>
      <c r="AC871" s="327">
        <f>IF(B871="","",(IFERROR(VLOOKUP(B871,Projecten!A$4:W$2415,5,FALSE),"niet bekend")))</f>
        <v>1</v>
      </c>
      <c r="AD871" s="266">
        <f t="shared" si="100"/>
        <v>2503</v>
      </c>
      <c r="AE871" s="266">
        <f>IF(B871="","",(IFERROR(VLOOKUP(B871,Projecten!A$4:W$2415,23,FALSE),"niet bekend")))</f>
        <v>2503</v>
      </c>
      <c r="AF871" s="266">
        <f>IF(B871="","",(IFERROR(VLOOKUP(B871,Projecten!A$4:W$2415,12,FALSE),"niet bekend")))</f>
        <v>2503</v>
      </c>
      <c r="AG871" s="398">
        <f t="shared" si="101"/>
        <v>0</v>
      </c>
    </row>
    <row r="872" spans="2:33" s="327" customFormat="1" ht="12.75" customHeight="1" x14ac:dyDescent="0.2">
      <c r="B872" s="272">
        <v>2016224</v>
      </c>
      <c r="C872" s="422">
        <v>120719</v>
      </c>
      <c r="D872" s="272">
        <v>502816</v>
      </c>
      <c r="E872" s="273" t="s">
        <v>26</v>
      </c>
      <c r="F872" s="424">
        <v>1</v>
      </c>
      <c r="G872" s="273">
        <v>8</v>
      </c>
      <c r="H872" s="273">
        <v>6</v>
      </c>
      <c r="I872" s="273">
        <v>3</v>
      </c>
      <c r="J872" s="403" t="s">
        <v>47</v>
      </c>
      <c r="K872" s="403" t="s">
        <v>189</v>
      </c>
      <c r="L872" s="403" t="s">
        <v>189</v>
      </c>
      <c r="M872" s="403" t="s">
        <v>189</v>
      </c>
      <c r="N872" s="403" t="s">
        <v>47</v>
      </c>
      <c r="O872" s="403" t="s">
        <v>47</v>
      </c>
      <c r="P872" s="403" t="s">
        <v>47</v>
      </c>
      <c r="Q872" s="403"/>
      <c r="R872" s="403" t="s">
        <v>47</v>
      </c>
      <c r="S872" s="707"/>
      <c r="T872" s="815">
        <v>42543</v>
      </c>
      <c r="U872" s="264">
        <f>IF(V872&lt;=0,"",(((V872-'In Productie'!$E$1)/7)+0.6))</f>
        <v>-61.114285714285714</v>
      </c>
      <c r="V872" s="396">
        <v>42537</v>
      </c>
      <c r="W872" s="202" t="s">
        <v>162</v>
      </c>
      <c r="Y872" s="324">
        <v>14.1</v>
      </c>
      <c r="Z872" s="318"/>
      <c r="AA872" s="318"/>
      <c r="AB872" s="707">
        <v>42508</v>
      </c>
      <c r="AC872" s="327">
        <f>IF(B872="","",(IFERROR(VLOOKUP(B872,Projecten!A$4:W$2415,5,FALSE),"niet bekend")))</f>
        <v>1</v>
      </c>
      <c r="AD872" s="266">
        <f t="shared" si="100"/>
        <v>2122</v>
      </c>
      <c r="AE872" s="266">
        <f>IF(B872="","",(IFERROR(VLOOKUP(B872,Projecten!A$4:W$2415,23,FALSE),"niet bekend")))</f>
        <v>2122</v>
      </c>
      <c r="AF872" s="266">
        <f>IF(B872="","",(IFERROR(VLOOKUP(B872,Projecten!A$4:W$2415,12,FALSE),"niet bekend")))</f>
        <v>2122</v>
      </c>
      <c r="AG872" s="398">
        <f t="shared" si="101"/>
        <v>0</v>
      </c>
    </row>
    <row r="873" spans="2:33" s="327" customFormat="1" ht="12.75" customHeight="1" x14ac:dyDescent="0.2">
      <c r="B873" s="272">
        <v>2016226</v>
      </c>
      <c r="C873" s="422">
        <v>120719</v>
      </c>
      <c r="D873" s="272">
        <v>575016</v>
      </c>
      <c r="E873" s="273" t="s">
        <v>26</v>
      </c>
      <c r="F873" s="424">
        <v>1</v>
      </c>
      <c r="G873" s="273">
        <v>10</v>
      </c>
      <c r="H873" s="273">
        <v>7</v>
      </c>
      <c r="I873" s="273">
        <v>3</v>
      </c>
      <c r="J873" s="391" t="s">
        <v>47</v>
      </c>
      <c r="K873" s="391" t="s">
        <v>189</v>
      </c>
      <c r="L873" s="391" t="s">
        <v>189</v>
      </c>
      <c r="M873" s="391" t="s">
        <v>189</v>
      </c>
      <c r="N873" s="403" t="s">
        <v>47</v>
      </c>
      <c r="O873" s="403" t="s">
        <v>47</v>
      </c>
      <c r="P873" s="403" t="s">
        <v>47</v>
      </c>
      <c r="Q873" s="403"/>
      <c r="R873" s="403" t="s">
        <v>47</v>
      </c>
      <c r="S873" s="707"/>
      <c r="T873" s="245">
        <v>42544</v>
      </c>
      <c r="U873" s="264">
        <f>IF(V873&lt;=0,"",(((V873-'In Productie'!$E$1)/7)+0.6))</f>
        <v>-60.114285714285714</v>
      </c>
      <c r="V873" s="396">
        <v>42544</v>
      </c>
      <c r="W873" s="202" t="s">
        <v>162</v>
      </c>
      <c r="X873" s="833" t="s">
        <v>1135</v>
      </c>
      <c r="Y873" s="324">
        <v>19.399999999999999</v>
      </c>
      <c r="Z873" s="318"/>
      <c r="AA873" s="318"/>
      <c r="AB873" s="707">
        <v>42508</v>
      </c>
      <c r="AC873" s="327">
        <f>IF(B873="","",(IFERROR(VLOOKUP(B873,Projecten!A$4:W$2415,5,FALSE),"niet bekend")))</f>
        <v>1</v>
      </c>
      <c r="AD873" s="266">
        <f t="shared" si="100"/>
        <v>3318</v>
      </c>
      <c r="AE873" s="266">
        <f>IF(B873="","",(IFERROR(VLOOKUP(B873,Projecten!A$4:W$2415,23,FALSE),"niet bekend")))</f>
        <v>3318</v>
      </c>
      <c r="AF873" s="266">
        <f>IF(B873="","",(IFERROR(VLOOKUP(B873,Projecten!A$4:W$2415,12,FALSE),"niet bekend")))</f>
        <v>3318</v>
      </c>
      <c r="AG873" s="398">
        <f t="shared" si="101"/>
        <v>0</v>
      </c>
    </row>
    <row r="874" spans="2:33" x14ac:dyDescent="0.2">
      <c r="B874" s="243">
        <v>2016103</v>
      </c>
      <c r="C874" s="480">
        <v>120732</v>
      </c>
      <c r="D874" s="243">
        <v>592616</v>
      </c>
      <c r="E874" s="202" t="s">
        <v>26</v>
      </c>
      <c r="F874" s="254">
        <v>0</v>
      </c>
      <c r="G874" s="202">
        <v>1</v>
      </c>
      <c r="H874" s="202">
        <v>0</v>
      </c>
      <c r="I874" s="202">
        <v>1</v>
      </c>
      <c r="J874" s="254" t="s">
        <v>47</v>
      </c>
      <c r="K874" s="254" t="s">
        <v>47</v>
      </c>
      <c r="L874" s="254" t="s">
        <v>47</v>
      </c>
      <c r="M874" s="254" t="s">
        <v>47</v>
      </c>
      <c r="N874" s="254" t="s">
        <v>47</v>
      </c>
      <c r="O874" s="254" t="s">
        <v>47</v>
      </c>
      <c r="P874" s="254" t="s">
        <v>47</v>
      </c>
      <c r="R874" s="254" t="s">
        <v>47</v>
      </c>
      <c r="S874" s="243"/>
      <c r="W874" s="202" t="s">
        <v>162</v>
      </c>
      <c r="X874" s="202" t="s">
        <v>1208</v>
      </c>
      <c r="Y874" s="248">
        <v>3</v>
      </c>
      <c r="Z874" s="202"/>
      <c r="AA874" s="202"/>
      <c r="AB874" s="243"/>
      <c r="AC874" s="209">
        <f>IF(B874="","",(IFERROR(VLOOKUP(B874,Projecten!A$4:W$2415,5,FALSE),"niet bekend")))</f>
        <v>1</v>
      </c>
      <c r="AD874" s="213">
        <f t="shared" si="100"/>
        <v>0</v>
      </c>
      <c r="AE874" s="266">
        <f>IF(B874="","",(IFERROR(VLOOKUP(B874,Projecten!A$4:W$2415,23,FALSE),"niet bekend")))</f>
        <v>7766.89</v>
      </c>
      <c r="AF874" s="266">
        <f>IF(B874="","",(IFERROR(VLOOKUP(B874,Projecten!A$4:W$2415,12,FALSE),"niet bekend")))</f>
        <v>7766.89</v>
      </c>
      <c r="AG874" s="360">
        <f t="shared" si="101"/>
        <v>7766.89</v>
      </c>
    </row>
    <row r="875" spans="2:33" ht="12.75" customHeight="1" x14ac:dyDescent="0.2">
      <c r="B875" s="496">
        <v>2016234</v>
      </c>
      <c r="C875" s="422">
        <v>120722</v>
      </c>
      <c r="D875" s="272" t="s">
        <v>1064</v>
      </c>
      <c r="E875" s="273" t="s">
        <v>26</v>
      </c>
      <c r="F875" s="424">
        <v>1</v>
      </c>
      <c r="G875" s="273">
        <v>3</v>
      </c>
      <c r="H875" s="273">
        <v>1</v>
      </c>
      <c r="I875" s="273">
        <v>3</v>
      </c>
      <c r="J875" s="322" t="s">
        <v>47</v>
      </c>
      <c r="K875" s="254" t="s">
        <v>189</v>
      </c>
      <c r="L875" s="254" t="s">
        <v>189</v>
      </c>
      <c r="M875" s="254" t="s">
        <v>189</v>
      </c>
      <c r="N875" s="254" t="s">
        <v>47</v>
      </c>
      <c r="O875" s="254" t="s">
        <v>47</v>
      </c>
      <c r="P875" s="254" t="s">
        <v>47</v>
      </c>
      <c r="R875" s="254" t="s">
        <v>47</v>
      </c>
      <c r="S875" s="243"/>
      <c r="T875" s="245">
        <v>42548</v>
      </c>
      <c r="U875" s="264">
        <f>IF(V875&lt;=0,"",(((V875-'In Productie'!$E$1)/7)+0.6))</f>
        <v>-60.114285714285714</v>
      </c>
      <c r="V875" s="427">
        <v>42544</v>
      </c>
      <c r="W875" s="202" t="s">
        <v>162</v>
      </c>
      <c r="X875" s="722" t="s">
        <v>1135</v>
      </c>
      <c r="Y875" s="248">
        <v>8.3000000000000007</v>
      </c>
      <c r="Z875" s="477"/>
      <c r="AA875" s="478"/>
      <c r="AB875" s="499">
        <v>42513</v>
      </c>
      <c r="AC875" s="209">
        <f>IF(B875="","",(IFERROR(VLOOKUP(B875,Projecten!A$4:W$2415,5,FALSE),"niet bekend")))</f>
        <v>1</v>
      </c>
      <c r="AD875" s="213">
        <f t="shared" si="100"/>
        <v>1383</v>
      </c>
      <c r="AE875" s="266">
        <f>IF(B875="","",(IFERROR(VLOOKUP(B875,Projecten!A$4:W$2415,23,FALSE),"niet bekend")))</f>
        <v>1383</v>
      </c>
      <c r="AF875" s="266">
        <f>IF(B875="","",(IFERROR(VLOOKUP(B875,Projecten!A$4:W$2415,12,FALSE),"niet bekend")))</f>
        <v>1383</v>
      </c>
      <c r="AG875" s="360">
        <f t="shared" si="101"/>
        <v>0</v>
      </c>
    </row>
    <row r="876" spans="2:33" s="312" customFormat="1" ht="12.75" customHeight="1" x14ac:dyDescent="0.2">
      <c r="B876" s="299"/>
      <c r="C876" s="406"/>
      <c r="D876" s="300"/>
      <c r="E876" s="300"/>
      <c r="F876" s="302"/>
      <c r="G876" s="300"/>
      <c r="H876" s="300"/>
      <c r="I876" s="300"/>
      <c r="J876" s="302"/>
      <c r="K876" s="302"/>
      <c r="L876" s="302"/>
      <c r="M876" s="302"/>
      <c r="N876" s="302"/>
      <c r="O876" s="302"/>
      <c r="P876" s="302"/>
      <c r="Q876" s="302"/>
      <c r="R876" s="302"/>
      <c r="S876" s="303"/>
      <c r="T876" s="407"/>
      <c r="U876" s="306"/>
      <c r="V876" s="305"/>
      <c r="W876" s="307"/>
      <c r="X876" s="307"/>
      <c r="Y876" s="307"/>
      <c r="Z876" s="298"/>
      <c r="AA876" s="308"/>
      <c r="AB876" s="410"/>
      <c r="AD876" s="311"/>
      <c r="AE876" s="311"/>
      <c r="AF876" s="311"/>
      <c r="AG876" s="412"/>
    </row>
    <row r="877" spans="2:33" s="236" customFormat="1" ht="12.75" customHeight="1" x14ac:dyDescent="0.2">
      <c r="B877" s="372"/>
      <c r="C877" s="373"/>
      <c r="D877" s="374">
        <f>SUM(G877:I877)</f>
        <v>404</v>
      </c>
      <c r="E877" s="375"/>
      <c r="F877" s="376">
        <f>SUM(F878:F912)</f>
        <v>22</v>
      </c>
      <c r="G877" s="375">
        <f>SUM(G878:G912)</f>
        <v>238</v>
      </c>
      <c r="H877" s="375">
        <f>SUM(H878:H912)</f>
        <v>111</v>
      </c>
      <c r="I877" s="375">
        <f>SUM(I878:I912)</f>
        <v>55</v>
      </c>
      <c r="J877" s="376"/>
      <c r="K877" s="376"/>
      <c r="L877" s="376"/>
      <c r="M877" s="376"/>
      <c r="N877" s="376"/>
      <c r="O877" s="376"/>
      <c r="P877" s="376"/>
      <c r="Q877" s="376"/>
      <c r="R877" s="376"/>
      <c r="S877" s="826">
        <v>26</v>
      </c>
      <c r="T877" s="377"/>
      <c r="U877" s="639"/>
      <c r="V877" s="378"/>
      <c r="W877" s="380"/>
      <c r="X877" s="530">
        <f>SUM(Y877:Y912)</f>
        <v>464.25</v>
      </c>
      <c r="Y877" s="231"/>
      <c r="Z877" s="463">
        <v>291</v>
      </c>
      <c r="AA877" s="232">
        <f>X877-Z877</f>
        <v>173.25</v>
      </c>
      <c r="AB877" s="221"/>
      <c r="AC877" s="236" t="str">
        <f>IF(B877="","",(IFERROR(VLOOKUP(B877,Projecten!A$4:W$2415,5,FALSE),"niet bekend")))</f>
        <v/>
      </c>
      <c r="AD877" s="235">
        <f>SUM(AD878:AD912)</f>
        <v>64603.03</v>
      </c>
      <c r="AE877" s="235" t="str">
        <f>IF(B877="","",(IFERROR(VLOOKUP(B877,Projecten!A$4:W$2415,23,FALSE),"niet bekend")))</f>
        <v/>
      </c>
      <c r="AF877" s="235" t="str">
        <f>IF(B877="","",(IFERROR(VLOOKUP(B877,Projecten!A$4:W$2415,12,FALSE),"niet bekend")))</f>
        <v/>
      </c>
      <c r="AG877" s="384"/>
    </row>
    <row r="878" spans="2:33" ht="12.75" customHeight="1" x14ac:dyDescent="0.2">
      <c r="B878" s="272"/>
      <c r="C878" s="422"/>
      <c r="D878" s="273"/>
      <c r="E878" s="273"/>
      <c r="F878" s="424"/>
      <c r="G878" s="273"/>
      <c r="H878" s="273"/>
      <c r="I878" s="273"/>
      <c r="J878" s="403"/>
      <c r="K878" s="242"/>
      <c r="L878" s="242"/>
      <c r="M878" s="242"/>
      <c r="N878" s="242"/>
      <c r="O878" s="242"/>
      <c r="P878" s="242"/>
      <c r="Q878" s="242"/>
      <c r="R878" s="242"/>
      <c r="S878" s="243" t="s">
        <v>925</v>
      </c>
      <c r="U878" s="245"/>
      <c r="W878" s="209"/>
      <c r="X878" s="209"/>
      <c r="Y878" s="248"/>
      <c r="Z878" s="202"/>
      <c r="AA878" s="202"/>
      <c r="AB878" s="243"/>
      <c r="AC878" s="209" t="str">
        <f>IF(B878="","",(IFERROR(VLOOKUP(B878,Projecten!A$4:W$2415,5,FALSE),"niet bekend")))</f>
        <v/>
      </c>
      <c r="AD878" s="213" t="str">
        <f t="shared" ref="AD878:AD889" si="102">IF(AC878="","",(F878/AC878*AF878))</f>
        <v/>
      </c>
      <c r="AE878" s="266" t="str">
        <f>IF(B878="","",(IFERROR(VLOOKUP(B878,Projecten!A$4:W$2415,23,FALSE),"niet bekend")))</f>
        <v/>
      </c>
      <c r="AF878" s="266" t="str">
        <f>IF(B878="","",(IFERROR(VLOOKUP(B878,Projecten!A$4:W$2415,12,FALSE),"niet bekend")))</f>
        <v/>
      </c>
      <c r="AG878" s="360" t="str">
        <f t="shared" ref="AG878:AG911" si="103">IF(AD878="","",(AF878-AD878))</f>
        <v/>
      </c>
    </row>
    <row r="879" spans="2:33" s="780" customFormat="1" ht="12.75" customHeight="1" x14ac:dyDescent="0.2">
      <c r="B879" s="771"/>
      <c r="C879" s="772"/>
      <c r="D879" s="773" t="s">
        <v>930</v>
      </c>
      <c r="E879" s="773"/>
      <c r="F879" s="774"/>
      <c r="G879" s="773"/>
      <c r="H879" s="773"/>
      <c r="I879" s="773"/>
      <c r="J879" s="816"/>
      <c r="K879" s="784"/>
      <c r="L879" s="784"/>
      <c r="M879" s="784"/>
      <c r="N879" s="784"/>
      <c r="O879" s="784"/>
      <c r="P879" s="784"/>
      <c r="Q879" s="784"/>
      <c r="R879" s="784"/>
      <c r="S879" s="777"/>
      <c r="T879" s="245"/>
      <c r="U879" s="778"/>
      <c r="V879" s="779"/>
      <c r="Y879" s="781">
        <v>8.25</v>
      </c>
      <c r="Z879" s="782"/>
      <c r="AA879" s="782"/>
      <c r="AB879" s="777"/>
      <c r="AC879" s="297" t="str">
        <f>IF(B879="","",(IFERROR(VLOOKUP(B879,Projecten!A$4:W$2415,5,FALSE),"niet bekend")))</f>
        <v/>
      </c>
      <c r="AD879" s="213" t="str">
        <f t="shared" si="102"/>
        <v/>
      </c>
      <c r="AE879" s="266" t="str">
        <f>IF(B879="","",(IFERROR(VLOOKUP(B879,Projecten!A$4:W$2415,23,FALSE),"niet bekend")))</f>
        <v/>
      </c>
      <c r="AF879" s="266" t="str">
        <f>IF(B879="","",(IFERROR(VLOOKUP(B879,Projecten!A$4:W$2415,12,FALSE),"niet bekend")))</f>
        <v/>
      </c>
      <c r="AG879" s="360" t="str">
        <f t="shared" si="103"/>
        <v/>
      </c>
    </row>
    <row r="880" spans="2:33" s="780" customFormat="1" ht="12.75" customHeight="1" x14ac:dyDescent="0.2">
      <c r="B880" s="777"/>
      <c r="C880" s="834"/>
      <c r="D880" s="835" t="s">
        <v>931</v>
      </c>
      <c r="E880" s="835"/>
      <c r="F880" s="784"/>
      <c r="G880" s="785"/>
      <c r="H880" s="785"/>
      <c r="I880" s="785"/>
      <c r="J880" s="784"/>
      <c r="K880" s="784"/>
      <c r="L880" s="784"/>
      <c r="M880" s="784"/>
      <c r="N880" s="784"/>
      <c r="O880" s="784"/>
      <c r="P880" s="784"/>
      <c r="Q880" s="784"/>
      <c r="R880" s="784"/>
      <c r="S880" s="777"/>
      <c r="T880" s="245"/>
      <c r="U880" s="778" t="str">
        <f>IF(V880&lt;=0,"",(((V880-'In Productie'!$E$1)/7)+0.6))</f>
        <v/>
      </c>
      <c r="V880" s="779"/>
      <c r="Y880" s="781">
        <v>8.25</v>
      </c>
      <c r="Z880" s="782"/>
      <c r="AA880" s="782"/>
      <c r="AB880" s="777"/>
      <c r="AC880" s="297" t="str">
        <f>IF(B880="","",(IFERROR(VLOOKUP(B880,Projecten!A$4:W$2415,5,FALSE),"niet bekend")))</f>
        <v/>
      </c>
      <c r="AD880" s="213" t="str">
        <f t="shared" si="102"/>
        <v/>
      </c>
      <c r="AE880" s="266" t="str">
        <f>IF(B880="","",(IFERROR(VLOOKUP(B880,Projecten!A$4:W$2415,23,FALSE),"niet bekend")))</f>
        <v/>
      </c>
      <c r="AF880" s="266" t="str">
        <f>IF(B880="","",(IFERROR(VLOOKUP(B880,Projecten!A$4:W$2415,12,FALSE),"niet bekend")))</f>
        <v/>
      </c>
      <c r="AG880" s="360" t="str">
        <f t="shared" si="103"/>
        <v/>
      </c>
    </row>
    <row r="881" spans="2:33" s="780" customFormat="1" ht="12.75" customHeight="1" x14ac:dyDescent="0.2">
      <c r="B881" s="777"/>
      <c r="C881" s="836"/>
      <c r="D881" s="835" t="s">
        <v>963</v>
      </c>
      <c r="E881" s="835"/>
      <c r="F881" s="784"/>
      <c r="G881" s="785"/>
      <c r="H881" s="785"/>
      <c r="I881" s="785"/>
      <c r="J881" s="784"/>
      <c r="K881" s="784"/>
      <c r="L881" s="784"/>
      <c r="M881" s="784"/>
      <c r="N881" s="784"/>
      <c r="O881" s="784"/>
      <c r="P881" s="784"/>
      <c r="Q881" s="784"/>
      <c r="R881" s="784"/>
      <c r="S881" s="777"/>
      <c r="T881" s="245"/>
      <c r="U881" s="778"/>
      <c r="V881" s="779"/>
      <c r="Y881" s="781">
        <v>0.5</v>
      </c>
      <c r="Z881" s="782"/>
      <c r="AA881" s="782"/>
      <c r="AB881" s="777"/>
      <c r="AC881" s="297" t="str">
        <f>IF(B881="","",(IFERROR(VLOOKUP(B881,Projecten!A$4:W$2415,5,FALSE),"niet bekend")))</f>
        <v/>
      </c>
      <c r="AD881" s="213" t="str">
        <f t="shared" si="102"/>
        <v/>
      </c>
      <c r="AE881" s="266" t="str">
        <f>IF(B881="","",(IFERROR(VLOOKUP(B881,Projecten!A$4:W$2415,23,FALSE),"niet bekend")))</f>
        <v/>
      </c>
      <c r="AF881" s="266" t="str">
        <f>IF(B881="","",(IFERROR(VLOOKUP(B881,Projecten!A$4:W$2415,12,FALSE),"niet bekend")))</f>
        <v/>
      </c>
      <c r="AG881" s="360" t="str">
        <f t="shared" si="103"/>
        <v/>
      </c>
    </row>
    <row r="882" spans="2:33" s="780" customFormat="1" ht="12.75" customHeight="1" x14ac:dyDescent="0.2">
      <c r="C882" s="817"/>
      <c r="D882" s="771" t="s">
        <v>1082</v>
      </c>
      <c r="E882" s="818"/>
      <c r="F882" s="819"/>
      <c r="G882" s="818"/>
      <c r="H882" s="818"/>
      <c r="I882" s="818"/>
      <c r="J882" s="775"/>
      <c r="K882" s="776"/>
      <c r="L882" s="776"/>
      <c r="M882" s="776"/>
      <c r="N882" s="776"/>
      <c r="O882" s="776"/>
      <c r="P882" s="776"/>
      <c r="Q882" s="776"/>
      <c r="R882" s="776"/>
      <c r="S882" s="777"/>
      <c r="T882" s="245"/>
      <c r="U882" s="778"/>
      <c r="V882" s="779"/>
      <c r="Y882" s="781">
        <v>38</v>
      </c>
      <c r="Z882" s="782"/>
      <c r="AA882" s="782"/>
      <c r="AB882" s="777"/>
      <c r="AC882" s="297" t="str">
        <f>IF(B882="","",(IFERROR(VLOOKUP(B882,Projecten!A$4:W$2415,5,FALSE),"niet bekend")))</f>
        <v/>
      </c>
      <c r="AD882" s="213" t="str">
        <f t="shared" si="102"/>
        <v/>
      </c>
      <c r="AE882" s="266" t="str">
        <f>IF(B882="","",(IFERROR(VLOOKUP(B882,Projecten!A$4:W$2415,23,FALSE),"niet bekend")))</f>
        <v/>
      </c>
      <c r="AF882" s="266" t="str">
        <f>IF(B882="","",(IFERROR(VLOOKUP(B882,Projecten!A$4:W$2415,12,FALSE),"niet bekend")))</f>
        <v/>
      </c>
      <c r="AG882" s="360" t="str">
        <f t="shared" si="103"/>
        <v/>
      </c>
    </row>
    <row r="883" spans="2:33" s="780" customFormat="1" ht="12.75" customHeight="1" x14ac:dyDescent="0.2">
      <c r="C883" s="817"/>
      <c r="D883" s="837" t="s">
        <v>1231</v>
      </c>
      <c r="E883" s="818"/>
      <c r="F883" s="819"/>
      <c r="G883" s="818"/>
      <c r="H883" s="818"/>
      <c r="I883" s="818"/>
      <c r="J883" s="838"/>
      <c r="K883" s="839"/>
      <c r="L883" s="776"/>
      <c r="M883" s="776"/>
      <c r="N883" s="776"/>
      <c r="O883" s="776"/>
      <c r="P883" s="776"/>
      <c r="Q883" s="776"/>
      <c r="R883" s="776"/>
      <c r="S883" s="777"/>
      <c r="T883" s="245"/>
      <c r="U883" s="778"/>
      <c r="V883" s="779"/>
      <c r="Y883" s="781">
        <v>8.25</v>
      </c>
      <c r="Z883" s="782"/>
      <c r="AA883" s="782"/>
      <c r="AB883" s="777"/>
      <c r="AC883" s="297" t="str">
        <f>IF(B883="","",(IFERROR(VLOOKUP(B883,Projecten!A$4:W$2415,5,FALSE),"niet bekend")))</f>
        <v/>
      </c>
      <c r="AD883" s="213" t="str">
        <f t="shared" si="102"/>
        <v/>
      </c>
      <c r="AE883" s="266" t="str">
        <f>IF(B883="","",(IFERROR(VLOOKUP(B883,Projecten!A$4:W$2415,23,FALSE),"niet bekend")))</f>
        <v/>
      </c>
      <c r="AF883" s="266" t="str">
        <f>IF(B883="","",(IFERROR(VLOOKUP(B883,Projecten!A$4:W$2415,12,FALSE),"niet bekend")))</f>
        <v/>
      </c>
      <c r="AG883" s="360" t="str">
        <f t="shared" si="103"/>
        <v/>
      </c>
    </row>
    <row r="884" spans="2:33" s="434" customFormat="1" ht="12.75" customHeight="1" x14ac:dyDescent="0.2">
      <c r="B884" s="787"/>
      <c r="C884" s="820"/>
      <c r="D884" s="840" t="s">
        <v>1248</v>
      </c>
      <c r="E884" s="681"/>
      <c r="F884" s="822"/>
      <c r="G884" s="681"/>
      <c r="H884" s="681"/>
      <c r="I884" s="681"/>
      <c r="J884" s="841"/>
      <c r="K884" s="842"/>
      <c r="L884" s="790"/>
      <c r="M884" s="790"/>
      <c r="N884" s="790"/>
      <c r="O884" s="790"/>
      <c r="P884" s="790"/>
      <c r="Q884" s="790"/>
      <c r="R884" s="790"/>
      <c r="S884" s="481"/>
      <c r="T884" s="245"/>
      <c r="U884" s="432"/>
      <c r="V884" s="433"/>
      <c r="Y884" s="781">
        <v>3</v>
      </c>
      <c r="Z884" s="522"/>
      <c r="AA884" s="522"/>
      <c r="AB884" s="481"/>
      <c r="AC884" s="297" t="str">
        <f>IF(B884="","",(IFERROR(VLOOKUP(B884,Projecten!A$4:W$2415,5,FALSE),"niet bekend")))</f>
        <v/>
      </c>
      <c r="AD884" s="213" t="str">
        <f t="shared" si="102"/>
        <v/>
      </c>
      <c r="AE884" s="266" t="str">
        <f>IF(B884="","",(IFERROR(VLOOKUP(B884,Projecten!A$4:W$2415,23,FALSE),"niet bekend")))</f>
        <v/>
      </c>
      <c r="AF884" s="266" t="str">
        <f>IF(B884="","",(IFERROR(VLOOKUP(B884,Projecten!A$4:W$2415,12,FALSE),"niet bekend")))</f>
        <v/>
      </c>
      <c r="AG884" s="360" t="str">
        <f t="shared" si="103"/>
        <v/>
      </c>
    </row>
    <row r="885" spans="2:33" ht="12.75" customHeight="1" x14ac:dyDescent="0.2">
      <c r="B885" s="243"/>
      <c r="C885" s="674"/>
      <c r="D885" s="843"/>
      <c r="E885" s="484"/>
      <c r="F885" s="604"/>
      <c r="G885" s="605"/>
      <c r="H885" s="605"/>
      <c r="I885" s="605"/>
      <c r="J885" s="604"/>
      <c r="K885" s="604"/>
      <c r="L885" s="486"/>
      <c r="M885" s="486"/>
      <c r="N885" s="486"/>
      <c r="O885" s="486"/>
      <c r="P885" s="486"/>
      <c r="Q885" s="486"/>
      <c r="R885" s="486"/>
      <c r="S885" s="243"/>
      <c r="U885" s="245"/>
      <c r="W885" s="209"/>
      <c r="X885" s="209"/>
      <c r="Y885" s="331"/>
      <c r="Z885" s="202"/>
      <c r="AA885" s="202"/>
      <c r="AB885" s="243"/>
      <c r="AC885" s="209" t="str">
        <f>IF(B885="","",(IFERROR(VLOOKUP(B885,Projecten!A$4:W$2415,5,FALSE),"niet bekend")))</f>
        <v/>
      </c>
      <c r="AD885" s="213" t="str">
        <f t="shared" si="102"/>
        <v/>
      </c>
      <c r="AE885" s="266" t="str">
        <f>IF(B885="","",(IFERROR(VLOOKUP(B885,Projecten!A$4:W$2415,23,FALSE),"niet bekend")))</f>
        <v/>
      </c>
      <c r="AF885" s="266" t="str">
        <f>IF(B885="","",(IFERROR(VLOOKUP(B885,Projecten!A$4:W$2415,12,FALSE),"niet bekend")))</f>
        <v/>
      </c>
      <c r="AG885" s="360" t="str">
        <f t="shared" si="103"/>
        <v/>
      </c>
    </row>
    <row r="886" spans="2:33" s="259" customFormat="1" ht="12.75" customHeight="1" x14ac:dyDescent="0.2">
      <c r="B886" s="251"/>
      <c r="C886" s="844">
        <v>120479</v>
      </c>
      <c r="D886" s="845" t="s">
        <v>1241</v>
      </c>
      <c r="E886" s="636"/>
      <c r="F886" s="846"/>
      <c r="G886" s="847"/>
      <c r="H886" s="847"/>
      <c r="I886" s="847"/>
      <c r="J886" s="846"/>
      <c r="K886" s="846"/>
      <c r="L886" s="848"/>
      <c r="M886" s="848"/>
      <c r="N886" s="848"/>
      <c r="O886" s="848"/>
      <c r="P886" s="848"/>
      <c r="Q886" s="848"/>
      <c r="R886" s="848"/>
      <c r="S886" s="251"/>
      <c r="T886" s="245"/>
      <c r="U886" s="255"/>
      <c r="V886" s="638"/>
      <c r="Y886" s="257">
        <v>2</v>
      </c>
      <c r="Z886" s="239"/>
      <c r="AA886" s="239"/>
      <c r="AB886" s="251"/>
      <c r="AC886" s="297" t="str">
        <f>IF(B886="","",(IFERROR(VLOOKUP(B886,Projecten!A$4:W$2415,5,FALSE),"niet bekend")))</f>
        <v/>
      </c>
      <c r="AD886" s="213" t="str">
        <f t="shared" si="102"/>
        <v/>
      </c>
      <c r="AE886" s="266" t="str">
        <f>IF(B886="","",(IFERROR(VLOOKUP(B886,Projecten!A$4:W$2415,23,FALSE),"niet bekend")))</f>
        <v/>
      </c>
      <c r="AF886" s="266" t="str">
        <f>IF(B886="","",(IFERROR(VLOOKUP(B886,Projecten!A$4:W$2415,12,FALSE),"niet bekend")))</f>
        <v/>
      </c>
      <c r="AG886" s="360" t="str">
        <f t="shared" si="103"/>
        <v/>
      </c>
    </row>
    <row r="887" spans="2:33" s="787" customFormat="1" x14ac:dyDescent="0.2">
      <c r="B887" s="657"/>
      <c r="C887" s="849"/>
      <c r="D887" s="648" t="s">
        <v>1207</v>
      </c>
      <c r="E887" s="849"/>
      <c r="F887" s="850"/>
      <c r="G887" s="849"/>
      <c r="H887" s="849"/>
      <c r="I887" s="849"/>
      <c r="J887" s="851"/>
      <c r="K887" s="851"/>
      <c r="L887" s="851"/>
      <c r="M887" s="851"/>
      <c r="N887" s="851"/>
      <c r="O887" s="851"/>
      <c r="P887" s="851"/>
      <c r="Q887" s="851"/>
      <c r="R887" s="851"/>
      <c r="S887" s="648"/>
      <c r="T887" s="293"/>
      <c r="U887" s="852"/>
      <c r="V887" s="853"/>
      <c r="W887" s="657"/>
      <c r="X887" s="657"/>
      <c r="Y887" s="461">
        <v>24</v>
      </c>
      <c r="Z887" s="657"/>
      <c r="AB887" s="854"/>
      <c r="AC887" s="297" t="str">
        <f>IF(B887="","",(IFERROR(VLOOKUP(B887,Projecten!A$4:W$2415,5,FALSE),"niet bekend")))</f>
        <v/>
      </c>
      <c r="AD887" s="213" t="str">
        <f t="shared" si="102"/>
        <v/>
      </c>
      <c r="AE887" s="266" t="str">
        <f>IF(B887="","",(IFERROR(VLOOKUP(B887,Projecten!A$4:W$2415,23,FALSE),"niet bekend")))</f>
        <v/>
      </c>
      <c r="AF887" s="266" t="str">
        <f>IF(B887="","",(IFERROR(VLOOKUP(B887,Projecten!A$4:W$2415,12,FALSE),"niet bekend")))</f>
        <v/>
      </c>
      <c r="AG887" s="360" t="str">
        <f t="shared" si="103"/>
        <v/>
      </c>
    </row>
    <row r="888" spans="2:33" s="787" customFormat="1" x14ac:dyDescent="0.2">
      <c r="B888" s="657"/>
      <c r="C888" s="675">
        <v>120747</v>
      </c>
      <c r="D888" s="648" t="s">
        <v>1261</v>
      </c>
      <c r="E888" s="849"/>
      <c r="F888" s="850"/>
      <c r="G888" s="849"/>
      <c r="H888" s="849"/>
      <c r="I888" s="849"/>
      <c r="J888" s="851"/>
      <c r="K888" s="851"/>
      <c r="L888" s="851"/>
      <c r="M888" s="851"/>
      <c r="N888" s="851"/>
      <c r="O888" s="851"/>
      <c r="P888" s="851"/>
      <c r="Q888" s="851"/>
      <c r="R888" s="851"/>
      <c r="S888" s="648"/>
      <c r="T888" s="293"/>
      <c r="U888" s="852"/>
      <c r="V888" s="853"/>
      <c r="W888" s="657"/>
      <c r="X888" s="657"/>
      <c r="Y888" s="461">
        <v>2</v>
      </c>
      <c r="Z888" s="657"/>
      <c r="AB888" s="854"/>
      <c r="AC888" s="297" t="str">
        <f>IF(B888="","",(IFERROR(VLOOKUP(B888,Projecten!A$4:W$2415,5,FALSE),"niet bekend")))</f>
        <v/>
      </c>
      <c r="AD888" s="213" t="str">
        <f t="shared" si="102"/>
        <v/>
      </c>
      <c r="AE888" s="266" t="str">
        <f>IF(B888="","",(IFERROR(VLOOKUP(B888,Projecten!A$4:W$2415,23,FALSE),"niet bekend")))</f>
        <v/>
      </c>
      <c r="AF888" s="266" t="str">
        <f>IF(B888="","",(IFERROR(VLOOKUP(B888,Projecten!A$4:W$2415,12,FALSE),"niet bekend")))</f>
        <v/>
      </c>
      <c r="AG888" s="360" t="str">
        <f t="shared" si="103"/>
        <v/>
      </c>
    </row>
    <row r="889" spans="2:33" s="787" customFormat="1" x14ac:dyDescent="0.2">
      <c r="B889" s="657"/>
      <c r="C889" s="849"/>
      <c r="D889" s="648"/>
      <c r="E889" s="849"/>
      <c r="F889" s="850"/>
      <c r="G889" s="849"/>
      <c r="H889" s="849"/>
      <c r="I889" s="849"/>
      <c r="J889" s="851"/>
      <c r="K889" s="851"/>
      <c r="L889" s="851"/>
      <c r="M889" s="851"/>
      <c r="N889" s="851"/>
      <c r="O889" s="851"/>
      <c r="P889" s="851"/>
      <c r="Q889" s="851"/>
      <c r="R889" s="851"/>
      <c r="S889" s="648"/>
      <c r="T889" s="293"/>
      <c r="U889" s="852"/>
      <c r="V889" s="853"/>
      <c r="W889" s="657"/>
      <c r="X889" s="657"/>
      <c r="Y889" s="461"/>
      <c r="Z889" s="657"/>
      <c r="AB889" s="854"/>
      <c r="AC889" s="297" t="str">
        <f>IF(B889="","",(IFERROR(VLOOKUP(B889,Projecten!A$4:W$2415,5,FALSE),"niet bekend")))</f>
        <v/>
      </c>
      <c r="AD889" s="213" t="str">
        <f t="shared" si="102"/>
        <v/>
      </c>
      <c r="AE889" s="266" t="str">
        <f>IF(B889="","",(IFERROR(VLOOKUP(B889,Projecten!A$4:W$2415,23,FALSE),"niet bekend")))</f>
        <v/>
      </c>
      <c r="AF889" s="266" t="str">
        <f>IF(B889="","",(IFERROR(VLOOKUP(B889,Projecten!A$4:W$2415,12,FALSE),"niet bekend")))</f>
        <v/>
      </c>
      <c r="AG889" s="360" t="str">
        <f t="shared" si="103"/>
        <v/>
      </c>
    </row>
    <row r="890" spans="2:33" ht="12.75" customHeight="1" x14ac:dyDescent="0.2">
      <c r="B890" s="272" t="s">
        <v>1259</v>
      </c>
      <c r="C890" s="855" t="s">
        <v>1227</v>
      </c>
      <c r="D890" s="641" t="s">
        <v>1228</v>
      </c>
      <c r="E890" s="273" t="s">
        <v>26</v>
      </c>
      <c r="F890" s="424">
        <v>0</v>
      </c>
      <c r="G890" s="273">
        <v>0</v>
      </c>
      <c r="H890" s="273">
        <v>0</v>
      </c>
      <c r="I890" s="273">
        <v>0</v>
      </c>
      <c r="J890" s="391"/>
      <c r="K890" s="391"/>
      <c r="L890" s="391"/>
      <c r="M890" s="486"/>
      <c r="N890" s="486"/>
      <c r="O890" s="486"/>
      <c r="P890" s="486"/>
      <c r="Q890" s="486"/>
      <c r="R890" s="486"/>
      <c r="S890" s="243"/>
      <c r="T890" s="245">
        <v>42550</v>
      </c>
      <c r="U890" s="245">
        <f>IF(V890&lt;=0,"",(((V890-'In Productie'!$E$1)/7)+0.6))</f>
        <v>-59.542857142857144</v>
      </c>
      <c r="V890" s="427">
        <v>42548</v>
      </c>
      <c r="W890" s="209" t="s">
        <v>310</v>
      </c>
      <c r="X890" s="297"/>
      <c r="Y890" s="295">
        <v>4</v>
      </c>
      <c r="Z890" s="202"/>
      <c r="AA890" s="202"/>
      <c r="AB890" s="499"/>
      <c r="AC890" s="209">
        <f>IF(B890="","",(IFERROR(VLOOKUP(B890,Projecten!A$4:W$2415,5,FALSE),"niet bekend")))</f>
        <v>0</v>
      </c>
      <c r="AD890" s="213">
        <f>AF890</f>
        <v>833</v>
      </c>
      <c r="AE890" s="266">
        <f>IF(B890="","",(IFERROR(VLOOKUP(B890,Projecten!A$4:W$2415,23,FALSE),"niet bekend")))</f>
        <v>833</v>
      </c>
      <c r="AF890" s="266">
        <f>IF(B890="","",(IFERROR(VLOOKUP(B890,Projecten!A$4:W$2415,12,FALSE),"niet bekend")))</f>
        <v>833</v>
      </c>
      <c r="AG890" s="360">
        <f t="shared" si="103"/>
        <v>0</v>
      </c>
    </row>
    <row r="891" spans="2:33" x14ac:dyDescent="0.2">
      <c r="B891" s="496">
        <v>2016230</v>
      </c>
      <c r="C891" s="855">
        <v>120735</v>
      </c>
      <c r="D891" s="272">
        <v>504900</v>
      </c>
      <c r="E891" s="273" t="s">
        <v>26</v>
      </c>
      <c r="F891" s="424">
        <v>1</v>
      </c>
      <c r="G891" s="273">
        <v>10</v>
      </c>
      <c r="H891" s="273">
        <v>5</v>
      </c>
      <c r="I891" s="273">
        <v>6</v>
      </c>
      <c r="J891" s="322" t="s">
        <v>47</v>
      </c>
      <c r="K891" s="322" t="s">
        <v>47</v>
      </c>
      <c r="L891" s="254" t="s">
        <v>189</v>
      </c>
      <c r="M891" s="254" t="s">
        <v>189</v>
      </c>
      <c r="N891" s="254" t="s">
        <v>47</v>
      </c>
      <c r="O891" s="254" t="s">
        <v>47</v>
      </c>
      <c r="P891" s="254" t="s">
        <v>47</v>
      </c>
      <c r="R891" s="254" t="s">
        <v>47</v>
      </c>
      <c r="S891" s="243"/>
      <c r="T891" s="245">
        <v>42548</v>
      </c>
      <c r="U891" s="264">
        <f>IF(V891&lt;=0,"",(((V891-'In Productie'!$E$1)/7)+0.6))</f>
        <v>-60.114285714285714</v>
      </c>
      <c r="V891" s="427">
        <v>42544</v>
      </c>
      <c r="W891" s="202" t="s">
        <v>162</v>
      </c>
      <c r="X891" s="690"/>
      <c r="Y891" s="248">
        <v>21.2</v>
      </c>
      <c r="Z891" s="202"/>
      <c r="AA891" s="202"/>
      <c r="AB891" s="499">
        <v>42510</v>
      </c>
      <c r="AC891" s="209">
        <f>IF(B891="","",(IFERROR(VLOOKUP(B891,Projecten!A$4:W$2415,5,FALSE),"niet bekend")))</f>
        <v>1</v>
      </c>
      <c r="AD891" s="213">
        <f t="shared" ref="AD891:AD898" si="104">IF(AC891="","",(F891/AC891*AF891))</f>
        <v>4103</v>
      </c>
      <c r="AE891" s="266">
        <f>IF(B891="","",(IFERROR(VLOOKUP(B891,Projecten!A$4:W$2415,23,FALSE),"niet bekend")))</f>
        <v>4103</v>
      </c>
      <c r="AF891" s="266">
        <f>IF(B891="","",(IFERROR(VLOOKUP(B891,Projecten!A$4:W$2415,12,FALSE),"niet bekend")))</f>
        <v>4103</v>
      </c>
      <c r="AG891" s="360">
        <f t="shared" si="103"/>
        <v>0</v>
      </c>
    </row>
    <row r="892" spans="2:33" ht="12.75" customHeight="1" x14ac:dyDescent="0.2">
      <c r="B892" s="237">
        <v>2016251</v>
      </c>
      <c r="C892" s="670">
        <v>102737</v>
      </c>
      <c r="D892" s="689">
        <v>581216</v>
      </c>
      <c r="E892" s="644" t="s">
        <v>26</v>
      </c>
      <c r="F892" s="645">
        <v>5</v>
      </c>
      <c r="G892" s="297">
        <v>40</v>
      </c>
      <c r="H892" s="519">
        <v>20</v>
      </c>
      <c r="I892" s="519">
        <v>15</v>
      </c>
      <c r="J892" s="322" t="s">
        <v>47</v>
      </c>
      <c r="K892" s="254" t="s">
        <v>189</v>
      </c>
      <c r="L892" s="254" t="s">
        <v>189</v>
      </c>
      <c r="M892" s="254" t="s">
        <v>189</v>
      </c>
      <c r="N892" s="254" t="s">
        <v>47</v>
      </c>
      <c r="O892" s="254" t="s">
        <v>47</v>
      </c>
      <c r="P892" s="254" t="s">
        <v>47</v>
      </c>
      <c r="R892" s="254" t="s">
        <v>47</v>
      </c>
      <c r="S892" s="243"/>
      <c r="T892" s="245">
        <v>42550</v>
      </c>
      <c r="U892" s="245">
        <f>IF(V892&lt;=0,"",(((V892-'In Productie'!$E$1)/7)+0.6))</f>
        <v>-59.257142857142853</v>
      </c>
      <c r="V892" s="427">
        <v>42550</v>
      </c>
      <c r="W892" s="209" t="s">
        <v>521</v>
      </c>
      <c r="X892" s="209"/>
      <c r="Y892" s="248">
        <v>60</v>
      </c>
      <c r="Z892" s="477"/>
      <c r="AA892" s="478"/>
      <c r="AB892" s="499">
        <v>42522</v>
      </c>
      <c r="AC892" s="209">
        <f>IF(B892="","",(IFERROR(VLOOKUP(B892,Projecten!A$4:W$2415,5,FALSE),"niet bekend")))</f>
        <v>5</v>
      </c>
      <c r="AD892" s="213">
        <f t="shared" si="104"/>
        <v>9890</v>
      </c>
      <c r="AE892" s="266">
        <f>IF(B892="","",(IFERROR(VLOOKUP(B892,Projecten!A$4:W$2415,23,FALSE),"niet bekend")))</f>
        <v>9890</v>
      </c>
      <c r="AF892" s="266">
        <f>IF(B892="","",(IFERROR(VLOOKUP(B892,Projecten!A$4:W$2415,12,FALSE),"niet bekend")))</f>
        <v>9890</v>
      </c>
      <c r="AG892" s="360">
        <f t="shared" si="103"/>
        <v>0</v>
      </c>
    </row>
    <row r="893" spans="2:33" s="327" customFormat="1" ht="12.75" customHeight="1" x14ac:dyDescent="0.2">
      <c r="B893" s="272" t="s">
        <v>1141</v>
      </c>
      <c r="C893" s="855">
        <v>120739</v>
      </c>
      <c r="D893" s="272" t="s">
        <v>1073</v>
      </c>
      <c r="E893" s="273" t="s">
        <v>26</v>
      </c>
      <c r="F893" s="424">
        <v>1</v>
      </c>
      <c r="G893" s="273">
        <v>16</v>
      </c>
      <c r="H893" s="273">
        <v>7</v>
      </c>
      <c r="I893" s="273">
        <v>3</v>
      </c>
      <c r="J893" s="403" t="s">
        <v>47</v>
      </c>
      <c r="K893" s="403" t="s">
        <v>189</v>
      </c>
      <c r="L893" s="403" t="s">
        <v>189</v>
      </c>
      <c r="M893" s="403" t="s">
        <v>189</v>
      </c>
      <c r="N893" s="403" t="s">
        <v>47</v>
      </c>
      <c r="O893" s="403" t="s">
        <v>47</v>
      </c>
      <c r="P893" s="403" t="s">
        <v>47</v>
      </c>
      <c r="Q893" s="403"/>
      <c r="R893" s="403" t="s">
        <v>47</v>
      </c>
      <c r="S893" s="320"/>
      <c r="T893" s="815">
        <v>42551</v>
      </c>
      <c r="U893" s="264">
        <f>IF(V893&lt;=0,"",(((V893-'In Productie'!$E$1)/7)+0.6))</f>
        <v>-59.114285714285714</v>
      </c>
      <c r="V893" s="396">
        <v>42551</v>
      </c>
      <c r="W893" s="202" t="s">
        <v>162</v>
      </c>
      <c r="X893" s="327" t="s">
        <v>1074</v>
      </c>
      <c r="Y893" s="324">
        <v>8</v>
      </c>
      <c r="Z893" s="318"/>
      <c r="AA893" s="318"/>
      <c r="AB893" s="707">
        <v>42508</v>
      </c>
      <c r="AC893" s="327">
        <f>IF(B893="","",(IFERROR(VLOOKUP(B893,Projecten!A$4:W$2415,5,FALSE),"niet bekend")))</f>
        <v>1</v>
      </c>
      <c r="AD893" s="266">
        <f t="shared" si="104"/>
        <v>1815.73</v>
      </c>
      <c r="AE893" s="266">
        <f>IF(B893="","",(IFERROR(VLOOKUP(B893,Projecten!A$4:W$2415,23,FALSE),"niet bekend")))</f>
        <v>1815.73</v>
      </c>
      <c r="AF893" s="266">
        <f>IF(B893="","",(IFERROR(VLOOKUP(B893,Projecten!A$4:W$2415,12,FALSE),"niet bekend")))</f>
        <v>1815.73</v>
      </c>
      <c r="AG893" s="398">
        <f t="shared" si="103"/>
        <v>0</v>
      </c>
    </row>
    <row r="894" spans="2:33" ht="12.75" customHeight="1" x14ac:dyDescent="0.2">
      <c r="B894" s="496" t="s">
        <v>1060</v>
      </c>
      <c r="C894" s="855">
        <v>120741</v>
      </c>
      <c r="D894" s="272" t="s">
        <v>1059</v>
      </c>
      <c r="E894" s="273" t="s">
        <v>26</v>
      </c>
      <c r="F894" s="424">
        <v>1</v>
      </c>
      <c r="G894" s="273">
        <v>8</v>
      </c>
      <c r="H894" s="273">
        <v>5</v>
      </c>
      <c r="I894" s="273">
        <v>2</v>
      </c>
      <c r="J894" s="391" t="s">
        <v>47</v>
      </c>
      <c r="K894" s="391" t="s">
        <v>47</v>
      </c>
      <c r="L894" s="391" t="s">
        <v>189</v>
      </c>
      <c r="M894" s="486" t="s">
        <v>189</v>
      </c>
      <c r="N894" s="486" t="s">
        <v>47</v>
      </c>
      <c r="O894" s="486" t="s">
        <v>47</v>
      </c>
      <c r="P894" s="486" t="s">
        <v>47</v>
      </c>
      <c r="Q894" s="486"/>
      <c r="R894" s="486" t="s">
        <v>47</v>
      </c>
      <c r="S894" s="243"/>
      <c r="T894" s="245">
        <v>42551</v>
      </c>
      <c r="U894" s="264">
        <f>IF(V894&lt;=0,"",(((V894-'In Productie'!$E$1)/7)+0.6))</f>
        <v>-60.114285714285714</v>
      </c>
      <c r="V894" s="427">
        <v>42544</v>
      </c>
      <c r="W894" s="202" t="s">
        <v>162</v>
      </c>
      <c r="X894" s="202" t="s">
        <v>1206</v>
      </c>
      <c r="Y894" s="248">
        <v>22.4</v>
      </c>
      <c r="Z894" s="202"/>
      <c r="AA894" s="202"/>
      <c r="AB894" s="499">
        <v>42510</v>
      </c>
      <c r="AC894" s="209">
        <f>IF(B894="","",(IFERROR(VLOOKUP(B894,Projecten!A$4:W$2415,5,FALSE),"niet bekend")))</f>
        <v>1</v>
      </c>
      <c r="AD894" s="213">
        <f t="shared" si="104"/>
        <v>5263</v>
      </c>
      <c r="AE894" s="266">
        <f>IF(B894="","",(IFERROR(VLOOKUP(B894,Projecten!A$4:W$2415,23,FALSE),"niet bekend")))</f>
        <v>5263</v>
      </c>
      <c r="AF894" s="266">
        <f>IF(B894="","",(IFERROR(VLOOKUP(B894,Projecten!A$4:W$2415,12,FALSE),"niet bekend")))</f>
        <v>5263</v>
      </c>
      <c r="AG894" s="360">
        <f t="shared" si="103"/>
        <v>0</v>
      </c>
    </row>
    <row r="895" spans="2:33" x14ac:dyDescent="0.2">
      <c r="B895" s="496">
        <v>2016229</v>
      </c>
      <c r="C895" s="422">
        <v>120723</v>
      </c>
      <c r="D895" s="272">
        <v>592816</v>
      </c>
      <c r="E895" s="273" t="s">
        <v>26</v>
      </c>
      <c r="F895" s="424">
        <v>1</v>
      </c>
      <c r="G895" s="273">
        <v>8</v>
      </c>
      <c r="H895" s="273">
        <v>4</v>
      </c>
      <c r="I895" s="273">
        <v>3</v>
      </c>
      <c r="J895" s="322" t="s">
        <v>47</v>
      </c>
      <c r="K895" s="322" t="s">
        <v>47</v>
      </c>
      <c r="L895" s="322" t="s">
        <v>189</v>
      </c>
      <c r="M895" s="254" t="s">
        <v>189</v>
      </c>
      <c r="N895" s="254" t="s">
        <v>47</v>
      </c>
      <c r="O895" s="254" t="s">
        <v>47</v>
      </c>
      <c r="P895" s="254" t="s">
        <v>47</v>
      </c>
      <c r="R895" s="254" t="s">
        <v>47</v>
      </c>
      <c r="S895" s="243"/>
      <c r="T895" s="245">
        <v>42548</v>
      </c>
      <c r="U895" s="264">
        <f>IF(V895&lt;=0,"",(((V895-'In Productie'!$E$1)/7)+0.6))</f>
        <v>-60.114285714285714</v>
      </c>
      <c r="V895" s="427">
        <v>42544</v>
      </c>
      <c r="W895" s="202" t="s">
        <v>162</v>
      </c>
      <c r="X895" s="202" t="s">
        <v>941</v>
      </c>
      <c r="Y895" s="248">
        <v>18</v>
      </c>
      <c r="Z895" s="202"/>
      <c r="AA895" s="202"/>
      <c r="AB895" s="499">
        <v>42510</v>
      </c>
      <c r="AC895" s="209">
        <f>IF(B895="","",(IFERROR(VLOOKUP(B895,Projecten!A$4:W$2415,5,FALSE),"niet bekend")))</f>
        <v>1</v>
      </c>
      <c r="AD895" s="213">
        <f t="shared" si="104"/>
        <v>3659</v>
      </c>
      <c r="AE895" s="266">
        <f>IF(B895="","",(IFERROR(VLOOKUP(B895,Projecten!A$4:W$2415,23,FALSE),"niet bekend")))</f>
        <v>3659</v>
      </c>
      <c r="AF895" s="266">
        <f>IF(B895="","",(IFERROR(VLOOKUP(B895,Projecten!A$4:W$2415,12,FALSE),"niet bekend")))</f>
        <v>3659</v>
      </c>
      <c r="AG895" s="360">
        <f t="shared" si="103"/>
        <v>0</v>
      </c>
    </row>
    <row r="896" spans="2:33" s="327" customFormat="1" ht="12.75" customHeight="1" x14ac:dyDescent="0.2">
      <c r="B896" s="496" t="s">
        <v>1061</v>
      </c>
      <c r="C896" s="422">
        <v>120723</v>
      </c>
      <c r="D896" s="272" t="s">
        <v>1054</v>
      </c>
      <c r="E896" s="273" t="s">
        <v>26</v>
      </c>
      <c r="F896" s="424">
        <v>1</v>
      </c>
      <c r="G896" s="273">
        <v>8</v>
      </c>
      <c r="H896" s="273">
        <v>4</v>
      </c>
      <c r="I896" s="273">
        <v>3</v>
      </c>
      <c r="J896" s="403" t="s">
        <v>47</v>
      </c>
      <c r="K896" s="403" t="s">
        <v>47</v>
      </c>
      <c r="L896" s="403" t="s">
        <v>47</v>
      </c>
      <c r="M896" s="403" t="s">
        <v>189</v>
      </c>
      <c r="N896" s="403" t="s">
        <v>47</v>
      </c>
      <c r="O896" s="403" t="s">
        <v>47</v>
      </c>
      <c r="P896" s="403" t="s">
        <v>47</v>
      </c>
      <c r="Q896" s="403"/>
      <c r="R896" s="403" t="s">
        <v>47</v>
      </c>
      <c r="S896" s="320"/>
      <c r="T896" s="245">
        <v>42545</v>
      </c>
      <c r="U896" s="264">
        <f>IF(V896&lt;=0,"",(((V896-'In Productie'!$E$1)/7)+0.6))</f>
        <v>-61.114285714285714</v>
      </c>
      <c r="V896" s="396">
        <v>42537</v>
      </c>
      <c r="W896" s="202" t="s">
        <v>162</v>
      </c>
      <c r="X896" s="327" t="s">
        <v>1205</v>
      </c>
      <c r="Y896" s="324">
        <v>19.5</v>
      </c>
      <c r="Z896" s="318"/>
      <c r="AA896" s="318"/>
      <c r="AB896" s="707">
        <v>42509</v>
      </c>
      <c r="AC896" s="327">
        <f>IF(B896="","",(IFERROR(VLOOKUP(B896,Projecten!A$4:W$2415,5,FALSE),"niet bekend")))</f>
        <v>1</v>
      </c>
      <c r="AD896" s="266">
        <f t="shared" si="104"/>
        <v>5115.5200000000004</v>
      </c>
      <c r="AE896" s="266">
        <f>IF(B896="","",(IFERROR(VLOOKUP(B896,Projecten!A$4:W$2415,23,FALSE),"niet bekend")))</f>
        <v>5115.5200000000004</v>
      </c>
      <c r="AF896" s="266">
        <f>IF(B896="","",(IFERROR(VLOOKUP(B896,Projecten!A$4:W$2415,12,FALSE),"niet bekend")))</f>
        <v>5115.5200000000004</v>
      </c>
      <c r="AG896" s="398">
        <f t="shared" si="103"/>
        <v>0</v>
      </c>
    </row>
    <row r="897" spans="2:33" s="327" customFormat="1" ht="12.75" customHeight="1" x14ac:dyDescent="0.2">
      <c r="B897" s="496">
        <v>2016056</v>
      </c>
      <c r="C897" s="386">
        <v>120745</v>
      </c>
      <c r="D897" s="496" t="s">
        <v>1170</v>
      </c>
      <c r="E897" s="389" t="s">
        <v>26</v>
      </c>
      <c r="F897" s="703">
        <v>0</v>
      </c>
      <c r="G897" s="702">
        <v>0</v>
      </c>
      <c r="H897" s="702">
        <v>9</v>
      </c>
      <c r="I897" s="702">
        <v>0</v>
      </c>
      <c r="J897" s="856" t="s">
        <v>189</v>
      </c>
      <c r="K897" s="856" t="s">
        <v>189</v>
      </c>
      <c r="L897" s="391" t="s">
        <v>189</v>
      </c>
      <c r="M897" s="391" t="s">
        <v>189</v>
      </c>
      <c r="N897" s="391" t="s">
        <v>47</v>
      </c>
      <c r="O897" s="391" t="s">
        <v>47</v>
      </c>
      <c r="P897" s="391" t="s">
        <v>47</v>
      </c>
      <c r="Q897" s="391"/>
      <c r="R897" s="391" t="s">
        <v>47</v>
      </c>
      <c r="S897" s="320"/>
      <c r="T897" s="264"/>
      <c r="U897" s="264" t="s">
        <v>1225</v>
      </c>
      <c r="V897" s="396"/>
      <c r="Y897" s="857">
        <v>9</v>
      </c>
      <c r="Z897" s="318"/>
      <c r="AA897" s="318"/>
      <c r="AB897" s="707"/>
      <c r="AC897" s="327">
        <f>IF(B897="","",(IFERROR(VLOOKUP(B897,Projecten!A$4:W$2415,5,FALSE),"niet bekend")))</f>
        <v>7</v>
      </c>
      <c r="AD897" s="266">
        <f t="shared" si="104"/>
        <v>0</v>
      </c>
      <c r="AE897" s="266">
        <f>IF(B897="","",(IFERROR(VLOOKUP(B897,Projecten!A$4:W$2415,23,FALSE),"niet bekend")))</f>
        <v>16709</v>
      </c>
      <c r="AF897" s="266">
        <f>IF(B897="","",(IFERROR(VLOOKUP(B897,Projecten!A$4:W$2415,12,FALSE),"niet bekend")))</f>
        <v>16709</v>
      </c>
      <c r="AG897" s="398">
        <f t="shared" si="103"/>
        <v>16709</v>
      </c>
    </row>
    <row r="898" spans="2:33" x14ac:dyDescent="0.2">
      <c r="B898" s="269">
        <v>2016228</v>
      </c>
      <c r="C898" s="678">
        <v>120747</v>
      </c>
      <c r="D898" s="272" t="s">
        <v>1055</v>
      </c>
      <c r="E898" s="273" t="s">
        <v>26</v>
      </c>
      <c r="F898" s="858">
        <v>1</v>
      </c>
      <c r="G898" s="270">
        <v>10</v>
      </c>
      <c r="H898" s="270">
        <v>3</v>
      </c>
      <c r="I898" s="270">
        <v>5</v>
      </c>
      <c r="J898" s="322" t="s">
        <v>47</v>
      </c>
      <c r="K898" s="322" t="s">
        <v>47</v>
      </c>
      <c r="L898" s="254" t="s">
        <v>189</v>
      </c>
      <c r="M898" s="254" t="s">
        <v>189</v>
      </c>
      <c r="N898" s="254" t="s">
        <v>47</v>
      </c>
      <c r="O898" s="254" t="s">
        <v>47</v>
      </c>
      <c r="P898" s="254" t="s">
        <v>47</v>
      </c>
      <c r="R898" s="254" t="s">
        <v>47</v>
      </c>
      <c r="S898" s="243"/>
      <c r="T898" s="245">
        <v>42549</v>
      </c>
      <c r="U898" s="264">
        <f>IF(V898&lt;=0,"",(((V898-'In Productie'!$E$1)/7)+0.6))</f>
        <v>-60.114285714285714</v>
      </c>
      <c r="V898" s="427">
        <v>42544</v>
      </c>
      <c r="W898" s="202" t="s">
        <v>162</v>
      </c>
      <c r="Y898" s="248">
        <v>22.4</v>
      </c>
      <c r="Z898" s="202"/>
      <c r="AA898" s="202"/>
      <c r="AB898" s="499">
        <v>42509</v>
      </c>
      <c r="AC898" s="209">
        <f>IF(B898="","",(IFERROR(VLOOKUP(B898,Projecten!A$4:W$2415,5,FALSE),"niet bekend")))</f>
        <v>1</v>
      </c>
      <c r="AD898" s="213">
        <f t="shared" si="104"/>
        <v>4610</v>
      </c>
      <c r="AE898" s="266">
        <f>IF(B898="","",(IFERROR(VLOOKUP(B898,Projecten!A$4:W$2415,23,FALSE),"niet bekend")))</f>
        <v>4610</v>
      </c>
      <c r="AF898" s="266">
        <f>IF(B898="","",(IFERROR(VLOOKUP(B898,Projecten!A$4:W$2415,12,FALSE),"niet bekend")))</f>
        <v>4610</v>
      </c>
      <c r="AG898" s="360">
        <f t="shared" si="103"/>
        <v>0</v>
      </c>
    </row>
    <row r="899" spans="2:33" s="327" customFormat="1" ht="12.75" customHeight="1" x14ac:dyDescent="0.2">
      <c r="B899" s="496">
        <v>2016293</v>
      </c>
      <c r="C899" s="386">
        <v>120746</v>
      </c>
      <c r="D899" s="859" t="s">
        <v>1217</v>
      </c>
      <c r="E899" s="389" t="s">
        <v>26</v>
      </c>
      <c r="F899" s="388">
        <v>0</v>
      </c>
      <c r="G899" s="389">
        <v>1</v>
      </c>
      <c r="H899" s="389">
        <v>0</v>
      </c>
      <c r="I899" s="389">
        <v>0</v>
      </c>
      <c r="J899" s="403" t="s">
        <v>47</v>
      </c>
      <c r="K899" s="403" t="s">
        <v>47</v>
      </c>
      <c r="L899" s="403" t="s">
        <v>189</v>
      </c>
      <c r="M899" s="403" t="s">
        <v>189</v>
      </c>
      <c r="N899" s="403" t="s">
        <v>47</v>
      </c>
      <c r="O899" s="403" t="s">
        <v>47</v>
      </c>
      <c r="P899" s="403" t="s">
        <v>47</v>
      </c>
      <c r="Q899" s="403"/>
      <c r="R899" s="403" t="s">
        <v>47</v>
      </c>
      <c r="S899" s="320"/>
      <c r="T899" s="264">
        <v>42548</v>
      </c>
      <c r="U899" s="264">
        <f>IF(V899&lt;=0,"",(((V899-'In Productie'!$E$1)/7)+0.6))</f>
        <v>-59.542857142857144</v>
      </c>
      <c r="V899" s="396">
        <v>42548</v>
      </c>
      <c r="W899" s="327" t="s">
        <v>310</v>
      </c>
      <c r="Y899" s="324">
        <v>2</v>
      </c>
      <c r="Z899" s="318"/>
      <c r="AA899" s="318"/>
      <c r="AB899" s="320"/>
      <c r="AC899" s="327">
        <f>IF(B899="","",(IFERROR(VLOOKUP(B899,Projecten!A$4:W$2415,5,FALSE),"niet bekend")))</f>
        <v>0</v>
      </c>
      <c r="AD899" s="266">
        <f>AF899</f>
        <v>163</v>
      </c>
      <c r="AE899" s="266">
        <f>IF(B899="","",(IFERROR(VLOOKUP(B899,Projecten!A$4:W$2415,23,FALSE),"niet bekend")))</f>
        <v>163</v>
      </c>
      <c r="AF899" s="266">
        <f>IF(B899="","",(IFERROR(VLOOKUP(B899,Projecten!A$4:W$2415,12,FALSE),"niet bekend")))</f>
        <v>163</v>
      </c>
      <c r="AG899" s="398">
        <f t="shared" si="103"/>
        <v>0</v>
      </c>
    </row>
    <row r="900" spans="2:33" ht="12.75" customHeight="1" x14ac:dyDescent="0.2">
      <c r="B900" s="272">
        <v>2016247</v>
      </c>
      <c r="C900" s="855" t="s">
        <v>1242</v>
      </c>
      <c r="D900" s="641" t="s">
        <v>6849</v>
      </c>
      <c r="E900" s="273" t="s">
        <v>26</v>
      </c>
      <c r="F900" s="424">
        <v>7</v>
      </c>
      <c r="G900" s="273">
        <v>58</v>
      </c>
      <c r="H900" s="273">
        <v>43</v>
      </c>
      <c r="I900" s="389">
        <v>8</v>
      </c>
      <c r="J900" s="391" t="s">
        <v>47</v>
      </c>
      <c r="K900" s="391" t="s">
        <v>47</v>
      </c>
      <c r="L900" s="486" t="s">
        <v>189</v>
      </c>
      <c r="M900" s="486" t="s">
        <v>189</v>
      </c>
      <c r="N900" s="486" t="s">
        <v>47</v>
      </c>
      <c r="O900" s="486" t="s">
        <v>47</v>
      </c>
      <c r="P900" s="486" t="s">
        <v>47</v>
      </c>
      <c r="Q900" s="486"/>
      <c r="R900" s="486" t="s">
        <v>47</v>
      </c>
      <c r="S900" s="243"/>
      <c r="T900" s="245">
        <v>42550</v>
      </c>
      <c r="U900" s="245">
        <f>IF(V900&lt;=0,"",(((V900-'In Productie'!$E$1)/7)+0.6))</f>
        <v>-59.542857142857144</v>
      </c>
      <c r="V900" s="427">
        <v>42548</v>
      </c>
      <c r="W900" s="209" t="s">
        <v>310</v>
      </c>
      <c r="X900" s="297" t="s">
        <v>6850</v>
      </c>
      <c r="Y900" s="295">
        <v>107</v>
      </c>
      <c r="Z900" s="202"/>
      <c r="AA900" s="202"/>
      <c r="AB900" s="499">
        <v>42520</v>
      </c>
      <c r="AC900" s="209">
        <f>IF(B900="","",(IFERROR(VLOOKUP(B900,Projecten!A$4:W$2415,5,FALSE),"niet bekend")))</f>
        <v>7</v>
      </c>
      <c r="AD900" s="213">
        <f t="shared" ref="AD900:AD907" si="105">IF(AC900="","",(F900/AC900*AF900))</f>
        <v>21186</v>
      </c>
      <c r="AE900" s="266">
        <f>IF(B900="","",(IFERROR(VLOOKUP(B900,Projecten!A$4:W$2415,23,FALSE),"niet bekend")))</f>
        <v>21186</v>
      </c>
      <c r="AF900" s="266">
        <f>IF(B900="","",(IFERROR(VLOOKUP(B900,Projecten!A$4:W$2415,12,FALSE),"niet bekend")))</f>
        <v>21186</v>
      </c>
      <c r="AG900" s="360">
        <f t="shared" si="103"/>
        <v>0</v>
      </c>
    </row>
    <row r="901" spans="2:33" s="868" customFormat="1" ht="12.75" customHeight="1" x14ac:dyDescent="0.2">
      <c r="B901" s="860"/>
      <c r="C901" s="861"/>
      <c r="D901" s="862"/>
      <c r="E901" s="863"/>
      <c r="F901" s="864"/>
      <c r="G901" s="863"/>
      <c r="H901" s="863"/>
      <c r="I901" s="863"/>
      <c r="J901" s="865"/>
      <c r="K901" s="865"/>
      <c r="L901" s="865"/>
      <c r="M901" s="865"/>
      <c r="N901" s="865"/>
      <c r="O901" s="865"/>
      <c r="P901" s="865"/>
      <c r="Q901" s="865"/>
      <c r="R901" s="865"/>
      <c r="S901" s="667"/>
      <c r="T901" s="264"/>
      <c r="U901" s="866"/>
      <c r="V901" s="867"/>
      <c r="Y901" s="328"/>
      <c r="Z901" s="869"/>
      <c r="AA901" s="869"/>
      <c r="AB901" s="667"/>
      <c r="AC901" s="708" t="str">
        <f>IF(B901="","",(IFERROR(VLOOKUP(B901,Projecten!A$4:W$2415,5,FALSE),"niet bekend")))</f>
        <v/>
      </c>
      <c r="AD901" s="266" t="str">
        <f t="shared" si="105"/>
        <v/>
      </c>
      <c r="AE901" s="266" t="str">
        <f>IF(B901="","",(IFERROR(VLOOKUP(B901,Projecten!A$4:W$2415,23,FALSE),"niet bekend")))</f>
        <v/>
      </c>
      <c r="AF901" s="266" t="str">
        <f>IF(B901="","",(IFERROR(VLOOKUP(B901,Projecten!A$4:W$2415,12,FALSE),"niet bekend")))</f>
        <v/>
      </c>
      <c r="AG901" s="398" t="str">
        <f t="shared" si="103"/>
        <v/>
      </c>
    </row>
    <row r="902" spans="2:33" ht="12.75" customHeight="1" x14ac:dyDescent="0.2">
      <c r="B902" s="496">
        <v>2016272</v>
      </c>
      <c r="C902" s="422">
        <v>120728</v>
      </c>
      <c r="D902" s="272" t="s">
        <v>1154</v>
      </c>
      <c r="E902" s="273" t="s">
        <v>352</v>
      </c>
      <c r="F902" s="858">
        <v>1</v>
      </c>
      <c r="G902" s="270">
        <v>1</v>
      </c>
      <c r="H902" s="270">
        <v>0</v>
      </c>
      <c r="I902" s="270">
        <v>1</v>
      </c>
      <c r="J902" s="870" t="s">
        <v>47</v>
      </c>
      <c r="K902" s="870" t="s">
        <v>47</v>
      </c>
      <c r="L902" s="486" t="s">
        <v>189</v>
      </c>
      <c r="M902" s="486" t="s">
        <v>189</v>
      </c>
      <c r="N902" s="486" t="s">
        <v>47</v>
      </c>
      <c r="O902" s="486" t="s">
        <v>47</v>
      </c>
      <c r="P902" s="486" t="s">
        <v>47</v>
      </c>
      <c r="Q902" s="486"/>
      <c r="R902" s="486" t="s">
        <v>47</v>
      </c>
      <c r="S902" s="243"/>
      <c r="U902" s="293">
        <v>26</v>
      </c>
      <c r="V902" s="427">
        <v>42550</v>
      </c>
      <c r="W902" s="209" t="s">
        <v>532</v>
      </c>
      <c r="X902" s="209"/>
      <c r="Y902" s="295">
        <v>4.5</v>
      </c>
      <c r="Z902" s="202"/>
      <c r="AA902" s="202"/>
      <c r="AB902" s="499" t="s">
        <v>1186</v>
      </c>
      <c r="AC902" s="209">
        <f>IF(B902="","",(IFERROR(VLOOKUP(B902,Projecten!A$4:W$2415,5,FALSE),"niet bekend")))</f>
        <v>1</v>
      </c>
      <c r="AD902" s="213">
        <f t="shared" si="105"/>
        <v>747.15</v>
      </c>
      <c r="AE902" s="266">
        <f>IF(B902="","",(IFERROR(VLOOKUP(B902,Projecten!A$4:W$2415,23,FALSE),"niet bekend")))</f>
        <v>747.15</v>
      </c>
      <c r="AF902" s="266">
        <f>IF(B902="","",(IFERROR(VLOOKUP(B902,Projecten!A$4:W$2415,12,FALSE),"niet bekend")))</f>
        <v>747.15</v>
      </c>
      <c r="AG902" s="360">
        <f t="shared" si="103"/>
        <v>0</v>
      </c>
    </row>
    <row r="903" spans="2:33" x14ac:dyDescent="0.2">
      <c r="B903" s="237">
        <v>2016215</v>
      </c>
      <c r="C903" s="422">
        <v>120729</v>
      </c>
      <c r="D903" s="237" t="s">
        <v>1046</v>
      </c>
      <c r="E903" s="202" t="s">
        <v>352</v>
      </c>
      <c r="F903" s="254">
        <v>1</v>
      </c>
      <c r="G903" s="518">
        <v>8</v>
      </c>
      <c r="H903" s="518">
        <v>5</v>
      </c>
      <c r="I903" s="518">
        <v>3</v>
      </c>
      <c r="J903" s="322" t="s">
        <v>47</v>
      </c>
      <c r="K903" s="322" t="s">
        <v>47</v>
      </c>
      <c r="L903" s="254" t="s">
        <v>189</v>
      </c>
      <c r="M903" s="254" t="s">
        <v>189</v>
      </c>
      <c r="N903" s="254" t="s">
        <v>47</v>
      </c>
      <c r="O903" s="254" t="s">
        <v>47</v>
      </c>
      <c r="P903" s="254" t="s">
        <v>47</v>
      </c>
      <c r="R903" s="254" t="s">
        <v>47</v>
      </c>
      <c r="S903" s="243"/>
      <c r="U903" s="264">
        <v>26</v>
      </c>
      <c r="V903" s="427">
        <v>42558</v>
      </c>
      <c r="W903" s="202" t="s">
        <v>532</v>
      </c>
      <c r="Y903" s="248">
        <v>17.399999999999999</v>
      </c>
      <c r="Z903" s="202"/>
      <c r="AA903" s="202"/>
      <c r="AB903" s="499">
        <v>42515</v>
      </c>
      <c r="AC903" s="209">
        <f>IF(B903="","",(IFERROR(VLOOKUP(B903,Projecten!A$4:W$2415,5,FALSE),"niet bekend")))</f>
        <v>1</v>
      </c>
      <c r="AD903" s="213">
        <f t="shared" si="105"/>
        <v>2517.67</v>
      </c>
      <c r="AE903" s="266">
        <f>IF(B903="","",(IFERROR(VLOOKUP(B903,Projecten!A$4:W$2415,23,FALSE),"niet bekend")))</f>
        <v>2517.67</v>
      </c>
      <c r="AF903" s="266">
        <f>IF(B903="","",(IFERROR(VLOOKUP(B903,Projecten!A$4:W$2415,12,FALSE),"niet bekend")))</f>
        <v>2517.67</v>
      </c>
      <c r="AG903" s="360">
        <f t="shared" si="103"/>
        <v>0</v>
      </c>
    </row>
    <row r="904" spans="2:33" s="327" customFormat="1" ht="12.75" customHeight="1" x14ac:dyDescent="0.2">
      <c r="B904" s="272" t="s">
        <v>1142</v>
      </c>
      <c r="C904" s="855">
        <v>120739</v>
      </c>
      <c r="D904" s="272" t="s">
        <v>1088</v>
      </c>
      <c r="E904" s="273" t="s">
        <v>352</v>
      </c>
      <c r="F904" s="424">
        <v>0</v>
      </c>
      <c r="G904" s="273">
        <v>13</v>
      </c>
      <c r="H904" s="273">
        <v>0</v>
      </c>
      <c r="I904" s="273">
        <v>0</v>
      </c>
      <c r="J904" s="403" t="s">
        <v>47</v>
      </c>
      <c r="K904" s="403" t="s">
        <v>189</v>
      </c>
      <c r="L904" s="403" t="s">
        <v>189</v>
      </c>
      <c r="M904" s="403" t="s">
        <v>189</v>
      </c>
      <c r="N904" s="403" t="s">
        <v>47</v>
      </c>
      <c r="O904" s="403" t="s">
        <v>47</v>
      </c>
      <c r="P904" s="403" t="s">
        <v>47</v>
      </c>
      <c r="Q904" s="403"/>
      <c r="R904" s="403" t="s">
        <v>47</v>
      </c>
      <c r="S904" s="320"/>
      <c r="T904" s="815"/>
      <c r="U904" s="264">
        <v>26</v>
      </c>
      <c r="V904" s="396"/>
      <c r="W904" s="202" t="s">
        <v>532</v>
      </c>
      <c r="Y904" s="324">
        <v>7</v>
      </c>
      <c r="Z904" s="318"/>
      <c r="AA904" s="318"/>
      <c r="AB904" s="707">
        <v>42514</v>
      </c>
      <c r="AC904" s="327">
        <f>IF(B904="","",(IFERROR(VLOOKUP(B904,Projecten!A$4:W$2415,5,FALSE),"niet bekend")))</f>
        <v>1</v>
      </c>
      <c r="AD904" s="266">
        <f t="shared" si="105"/>
        <v>0</v>
      </c>
      <c r="AE904" s="266">
        <f>IF(B904="","",(IFERROR(VLOOKUP(B904,Projecten!A$4:W$2415,23,FALSE),"niet bekend")))</f>
        <v>1448.25</v>
      </c>
      <c r="AF904" s="266">
        <f>IF(B904="","",(IFERROR(VLOOKUP(B904,Projecten!A$4:W$2415,12,FALSE),"niet bekend")))</f>
        <v>1448.25</v>
      </c>
      <c r="AG904" s="398">
        <f t="shared" si="103"/>
        <v>1448.25</v>
      </c>
    </row>
    <row r="905" spans="2:33" s="327" customFormat="1" ht="12.75" customHeight="1" x14ac:dyDescent="0.2">
      <c r="B905" s="272" t="s">
        <v>1143</v>
      </c>
      <c r="C905" s="855">
        <v>120739</v>
      </c>
      <c r="D905" s="272" t="s">
        <v>1089</v>
      </c>
      <c r="E905" s="273" t="s">
        <v>352</v>
      </c>
      <c r="F905" s="424">
        <v>0</v>
      </c>
      <c r="G905" s="273">
        <v>13</v>
      </c>
      <c r="H905" s="273">
        <v>0</v>
      </c>
      <c r="I905" s="273">
        <v>0</v>
      </c>
      <c r="J905" s="403" t="s">
        <v>47</v>
      </c>
      <c r="K905" s="403" t="s">
        <v>189</v>
      </c>
      <c r="L905" s="403" t="s">
        <v>189</v>
      </c>
      <c r="M905" s="403" t="s">
        <v>189</v>
      </c>
      <c r="N905" s="403" t="s">
        <v>47</v>
      </c>
      <c r="O905" s="403" t="s">
        <v>47</v>
      </c>
      <c r="P905" s="403" t="s">
        <v>47</v>
      </c>
      <c r="Q905" s="403"/>
      <c r="R905" s="403" t="s">
        <v>47</v>
      </c>
      <c r="S905" s="320"/>
      <c r="T905" s="815"/>
      <c r="U905" s="264">
        <v>26</v>
      </c>
      <c r="V905" s="396"/>
      <c r="W905" s="202" t="s">
        <v>532</v>
      </c>
      <c r="Y905" s="324">
        <v>7</v>
      </c>
      <c r="Z905" s="318"/>
      <c r="AA905" s="318"/>
      <c r="AB905" s="707">
        <v>42514</v>
      </c>
      <c r="AC905" s="327">
        <f>IF(B905="","",(IFERROR(VLOOKUP(B905,Projecten!A$4:W$2415,5,FALSE),"niet bekend")))</f>
        <v>1</v>
      </c>
      <c r="AD905" s="266">
        <f t="shared" si="105"/>
        <v>0</v>
      </c>
      <c r="AE905" s="266">
        <f>IF(B905="","",(IFERROR(VLOOKUP(B905,Projecten!A$4:W$2415,23,FALSE),"niet bekend")))</f>
        <v>1378.72</v>
      </c>
      <c r="AF905" s="266">
        <f>IF(B905="","",(IFERROR(VLOOKUP(B905,Projecten!A$4:W$2415,12,FALSE),"niet bekend")))</f>
        <v>1378.72</v>
      </c>
      <c r="AG905" s="398">
        <f t="shared" si="103"/>
        <v>1378.72</v>
      </c>
    </row>
    <row r="906" spans="2:33" s="327" customFormat="1" ht="12.75" customHeight="1" x14ac:dyDescent="0.2">
      <c r="B906" s="272" t="s">
        <v>1144</v>
      </c>
      <c r="C906" s="855">
        <v>120739</v>
      </c>
      <c r="D906" s="272" t="s">
        <v>1090</v>
      </c>
      <c r="E906" s="273" t="s">
        <v>352</v>
      </c>
      <c r="F906" s="424">
        <v>0</v>
      </c>
      <c r="G906" s="273">
        <v>7</v>
      </c>
      <c r="H906" s="273">
        <v>0</v>
      </c>
      <c r="I906" s="273">
        <v>0</v>
      </c>
      <c r="J906" s="403" t="s">
        <v>47</v>
      </c>
      <c r="K906" s="403" t="s">
        <v>189</v>
      </c>
      <c r="L906" s="403" t="s">
        <v>189</v>
      </c>
      <c r="M906" s="403" t="s">
        <v>189</v>
      </c>
      <c r="N906" s="403" t="s">
        <v>47</v>
      </c>
      <c r="O906" s="403" t="s">
        <v>47</v>
      </c>
      <c r="P906" s="403" t="s">
        <v>47</v>
      </c>
      <c r="Q906" s="403"/>
      <c r="R906" s="403" t="s">
        <v>47</v>
      </c>
      <c r="S906" s="320"/>
      <c r="T906" s="815"/>
      <c r="U906" s="264">
        <v>26</v>
      </c>
      <c r="V906" s="396"/>
      <c r="W906" s="202" t="s">
        <v>532</v>
      </c>
      <c r="Y906" s="324">
        <v>4</v>
      </c>
      <c r="Z906" s="318"/>
      <c r="AA906" s="318"/>
      <c r="AB906" s="707">
        <v>42514</v>
      </c>
      <c r="AC906" s="327">
        <f>IF(B906="","",(IFERROR(VLOOKUP(B906,Projecten!A$4:W$2415,5,FALSE),"niet bekend")))</f>
        <v>1</v>
      </c>
      <c r="AD906" s="266">
        <f t="shared" si="105"/>
        <v>0</v>
      </c>
      <c r="AE906" s="266">
        <f>IF(B906="","",(IFERROR(VLOOKUP(B906,Projecten!A$4:W$2415,23,FALSE),"niet bekend")))</f>
        <v>803.45</v>
      </c>
      <c r="AF906" s="266">
        <f>IF(B906="","",(IFERROR(VLOOKUP(B906,Projecten!A$4:W$2415,12,FALSE),"niet bekend")))</f>
        <v>803.45</v>
      </c>
      <c r="AG906" s="398">
        <f t="shared" si="103"/>
        <v>803.45</v>
      </c>
    </row>
    <row r="907" spans="2:33" s="327" customFormat="1" ht="12.75" customHeight="1" x14ac:dyDescent="0.2">
      <c r="B907" s="272" t="s">
        <v>1145</v>
      </c>
      <c r="C907" s="855">
        <v>120743</v>
      </c>
      <c r="D907" s="272" t="s">
        <v>1087</v>
      </c>
      <c r="E907" s="273" t="s">
        <v>352</v>
      </c>
      <c r="F907" s="424">
        <v>0</v>
      </c>
      <c r="G907" s="273">
        <v>14</v>
      </c>
      <c r="H907" s="273">
        <v>0</v>
      </c>
      <c r="I907" s="273">
        <v>0</v>
      </c>
      <c r="J907" s="403" t="s">
        <v>47</v>
      </c>
      <c r="K907" s="403" t="s">
        <v>189</v>
      </c>
      <c r="L907" s="403" t="s">
        <v>189</v>
      </c>
      <c r="M907" s="403" t="s">
        <v>189</v>
      </c>
      <c r="N907" s="403" t="s">
        <v>47</v>
      </c>
      <c r="O907" s="403" t="s">
        <v>47</v>
      </c>
      <c r="P907" s="403" t="s">
        <v>47</v>
      </c>
      <c r="Q907" s="403"/>
      <c r="R907" s="403" t="s">
        <v>47</v>
      </c>
      <c r="S907" s="320"/>
      <c r="T907" s="815"/>
      <c r="U907" s="264">
        <v>26</v>
      </c>
      <c r="V907" s="396"/>
      <c r="W907" s="202" t="s">
        <v>532</v>
      </c>
      <c r="Y907" s="324">
        <v>7</v>
      </c>
      <c r="Z907" s="318"/>
      <c r="AA907" s="318"/>
      <c r="AB907" s="707">
        <v>42520</v>
      </c>
      <c r="AC907" s="327">
        <f>IF(B907="","",(IFERROR(VLOOKUP(B907,Projecten!A$4:W$2415,5,FALSE),"niet bekend")))</f>
        <v>1</v>
      </c>
      <c r="AD907" s="266">
        <f t="shared" si="105"/>
        <v>0</v>
      </c>
      <c r="AE907" s="266">
        <f>IF(B907="","",(IFERROR(VLOOKUP(B907,Projecten!A$4:W$2415,23,FALSE),"niet bekend")))</f>
        <v>1477.27</v>
      </c>
      <c r="AF907" s="266">
        <f>IF(B907="","",(IFERROR(VLOOKUP(B907,Projecten!A$4:W$2415,12,FALSE),"niet bekend")))</f>
        <v>1477.27</v>
      </c>
      <c r="AG907" s="398">
        <f t="shared" si="103"/>
        <v>1477.27</v>
      </c>
    </row>
    <row r="908" spans="2:33" s="327" customFormat="1" ht="12.75" customHeight="1" x14ac:dyDescent="0.2">
      <c r="B908" s="272" t="s">
        <v>1146</v>
      </c>
      <c r="C908" s="855">
        <v>120743</v>
      </c>
      <c r="D908" s="272" t="s">
        <v>895</v>
      </c>
      <c r="E908" s="273" t="s">
        <v>352</v>
      </c>
      <c r="F908" s="424">
        <v>0</v>
      </c>
      <c r="G908" s="273">
        <v>13</v>
      </c>
      <c r="H908" s="273">
        <v>0</v>
      </c>
      <c r="I908" s="273">
        <v>0</v>
      </c>
      <c r="J908" s="403" t="s">
        <v>47</v>
      </c>
      <c r="K908" s="403" t="s">
        <v>189</v>
      </c>
      <c r="L908" s="403" t="s">
        <v>189</v>
      </c>
      <c r="M908" s="403" t="s">
        <v>189</v>
      </c>
      <c r="N908" s="403" t="s">
        <v>47</v>
      </c>
      <c r="O908" s="403" t="s">
        <v>47</v>
      </c>
      <c r="P908" s="403" t="s">
        <v>47</v>
      </c>
      <c r="Q908" s="403"/>
      <c r="R908" s="403" t="s">
        <v>47</v>
      </c>
      <c r="S908" s="320"/>
      <c r="T908" s="815"/>
      <c r="U908" s="264">
        <v>26</v>
      </c>
      <c r="V908" s="396"/>
      <c r="W908" s="202" t="s">
        <v>532</v>
      </c>
      <c r="Y908" s="324">
        <v>7</v>
      </c>
      <c r="Z908" s="318"/>
      <c r="AA908" s="318"/>
      <c r="AB908" s="707">
        <v>42514</v>
      </c>
      <c r="AC908" s="327">
        <f>IF(B908="","",(IFERROR(VLOOKUP(B908,Projecten!A$4:W$2415,5,FALSE),"niet bekend")))</f>
        <v>0</v>
      </c>
      <c r="AD908" s="266">
        <f>AF908</f>
        <v>1378.72</v>
      </c>
      <c r="AE908" s="266">
        <f>IF(B908="","",(IFERROR(VLOOKUP(B908,Projecten!A$4:W$2415,23,FALSE),"niet bekend")))</f>
        <v>1378.72</v>
      </c>
      <c r="AF908" s="266">
        <f>IF(B908="","",(IFERROR(VLOOKUP(B908,Projecten!A$4:W$2415,12,FALSE),"niet bekend")))</f>
        <v>1378.72</v>
      </c>
      <c r="AG908" s="398">
        <f t="shared" si="103"/>
        <v>0</v>
      </c>
    </row>
    <row r="909" spans="2:33" ht="12.75" customHeight="1" x14ac:dyDescent="0.2">
      <c r="B909" s="237"/>
      <c r="C909" s="871"/>
      <c r="D909" s="689"/>
      <c r="E909" s="514"/>
      <c r="F909" s="515"/>
      <c r="G909" s="514"/>
      <c r="H909" s="514"/>
      <c r="I909" s="472"/>
      <c r="J909" s="391"/>
      <c r="K909" s="391"/>
      <c r="L909" s="391"/>
      <c r="M909" s="391"/>
      <c r="N909" s="391"/>
      <c r="O909" s="486"/>
      <c r="P909" s="486"/>
      <c r="Q909" s="486"/>
      <c r="R909" s="486"/>
      <c r="S909" s="243"/>
      <c r="U909" s="245"/>
      <c r="W909" s="209"/>
      <c r="X909" s="209"/>
      <c r="Y909" s="248"/>
      <c r="Z909" s="202"/>
      <c r="AA909" s="202"/>
      <c r="AB909" s="499"/>
      <c r="AC909" s="209" t="str">
        <f>IF(B909="","",(IFERROR(VLOOKUP(B909,Projecten!A$4:W$2415,5,FALSE),"niet bekend")))</f>
        <v/>
      </c>
      <c r="AD909" s="213" t="str">
        <f>IF(AC909="","",(F909/AC909*AF909))</f>
        <v/>
      </c>
      <c r="AE909" s="266" t="str">
        <f>IF(B909="","",(IFERROR(VLOOKUP(B909,Projecten!A$4:W$2415,23,FALSE),"niet bekend")))</f>
        <v/>
      </c>
      <c r="AF909" s="266" t="str">
        <f>IF(B909="","",(IFERROR(VLOOKUP(B909,Projecten!A$4:W$2415,12,FALSE),"niet bekend")))</f>
        <v/>
      </c>
      <c r="AG909" s="360" t="str">
        <f t="shared" si="103"/>
        <v/>
      </c>
    </row>
    <row r="910" spans="2:33" x14ac:dyDescent="0.2">
      <c r="B910" s="665">
        <v>2016256</v>
      </c>
      <c r="C910" s="422">
        <v>120730</v>
      </c>
      <c r="D910" s="237" t="s">
        <v>6851</v>
      </c>
      <c r="E910" s="518" t="s">
        <v>317</v>
      </c>
      <c r="F910" s="645">
        <v>1</v>
      </c>
      <c r="G910" s="518">
        <v>1</v>
      </c>
      <c r="H910" s="518">
        <v>0</v>
      </c>
      <c r="I910" s="518">
        <v>1</v>
      </c>
      <c r="J910" s="322" t="s">
        <v>47</v>
      </c>
      <c r="K910" s="322" t="s">
        <v>189</v>
      </c>
      <c r="L910" s="254" t="s">
        <v>189</v>
      </c>
      <c r="M910" s="254" t="s">
        <v>189</v>
      </c>
      <c r="N910" s="254" t="s">
        <v>47</v>
      </c>
      <c r="O910" s="254" t="s">
        <v>47</v>
      </c>
      <c r="P910" s="254" t="s">
        <v>47</v>
      </c>
      <c r="R910" s="254" t="s">
        <v>47</v>
      </c>
      <c r="S910" s="243"/>
      <c r="U910" s="264">
        <v>25</v>
      </c>
      <c r="W910" s="202" t="s">
        <v>654</v>
      </c>
      <c r="X910" s="690" t="s">
        <v>1185</v>
      </c>
      <c r="Y910" s="248">
        <v>4</v>
      </c>
      <c r="Z910" s="202"/>
      <c r="AA910" s="202"/>
      <c r="AB910" s="499">
        <v>42527</v>
      </c>
      <c r="AC910" s="209">
        <f>IF(B910="","",(IFERROR(VLOOKUP(B910,Projecten!A$4:W$2415,5,FALSE),"niet bekend")))</f>
        <v>1</v>
      </c>
      <c r="AD910" s="213">
        <f>IF(AC910="","",(F910/AC910*AF910))</f>
        <v>499.53</v>
      </c>
      <c r="AE910" s="266">
        <f>IF(B910="","",(IFERROR(VLOOKUP(B910,Projecten!A$4:W$2415,23,FALSE),"niet bekend")))</f>
        <v>499.53</v>
      </c>
      <c r="AF910" s="266">
        <f>IF(B910="","",(IFERROR(VLOOKUP(B910,Projecten!A$4:W$2415,12,FALSE),"niet bekend")))</f>
        <v>499.53</v>
      </c>
      <c r="AG910" s="360">
        <f t="shared" si="103"/>
        <v>0</v>
      </c>
    </row>
    <row r="911" spans="2:33" x14ac:dyDescent="0.2">
      <c r="B911" s="709">
        <v>2016218</v>
      </c>
      <c r="C911" s="422">
        <v>120730</v>
      </c>
      <c r="D911" s="237" t="s">
        <v>1049</v>
      </c>
      <c r="E911" s="518" t="s">
        <v>317</v>
      </c>
      <c r="F911" s="645">
        <v>1</v>
      </c>
      <c r="G911" s="518">
        <v>9</v>
      </c>
      <c r="H911" s="518">
        <v>6</v>
      </c>
      <c r="I911" s="518">
        <v>5</v>
      </c>
      <c r="J911" s="322" t="s">
        <v>47</v>
      </c>
      <c r="K911" s="322" t="s">
        <v>47</v>
      </c>
      <c r="L911" s="254" t="s">
        <v>189</v>
      </c>
      <c r="M911" s="254" t="s">
        <v>189</v>
      </c>
      <c r="N911" s="254" t="s">
        <v>47</v>
      </c>
      <c r="O911" s="254" t="s">
        <v>47</v>
      </c>
      <c r="P911" s="254" t="s">
        <v>47</v>
      </c>
      <c r="R911" s="254" t="s">
        <v>47</v>
      </c>
      <c r="S911" s="243"/>
      <c r="U911" s="264">
        <v>25</v>
      </c>
      <c r="W911" s="202" t="s">
        <v>777</v>
      </c>
      <c r="Y911" s="248">
        <v>18.600000000000001</v>
      </c>
      <c r="Z911" s="202"/>
      <c r="AA911" s="202"/>
      <c r="AB911" s="499">
        <v>42513</v>
      </c>
      <c r="AC911" s="209">
        <f>IF(B911="","",(IFERROR(VLOOKUP(B911,Projecten!A$4:W$2415,5,FALSE),"niet bekend")))</f>
        <v>1</v>
      </c>
      <c r="AD911" s="213">
        <f>IF(AC911="","",(F911/AC911*AF911))</f>
        <v>2821.71</v>
      </c>
      <c r="AE911" s="266">
        <f>IF(B911="","",(IFERROR(VLOOKUP(B911,Projecten!A$4:W$2415,23,FALSE),"niet bekend")))</f>
        <v>2821.71</v>
      </c>
      <c r="AF911" s="266">
        <f>IF(B911="","",(IFERROR(VLOOKUP(B911,Projecten!A$4:W$2415,12,FALSE),"niet bekend")))</f>
        <v>2821.71</v>
      </c>
      <c r="AG911" s="360">
        <f t="shared" si="103"/>
        <v>0</v>
      </c>
    </row>
    <row r="912" spans="2:33" s="312" customFormat="1" ht="12.75" customHeight="1" x14ac:dyDescent="0.2">
      <c r="B912" s="299"/>
      <c r="C912" s="406"/>
      <c r="D912" s="300"/>
      <c r="E912" s="300"/>
      <c r="F912" s="302"/>
      <c r="G912" s="300"/>
      <c r="H912" s="300"/>
      <c r="I912" s="300"/>
      <c r="J912" s="302"/>
      <c r="K912" s="302"/>
      <c r="L912" s="302"/>
      <c r="M912" s="302"/>
      <c r="N912" s="302"/>
      <c r="O912" s="302"/>
      <c r="P912" s="302"/>
      <c r="Q912" s="302"/>
      <c r="R912" s="302"/>
      <c r="S912" s="303"/>
      <c r="T912" s="407"/>
      <c r="U912" s="306"/>
      <c r="V912" s="305"/>
      <c r="W912" s="307"/>
      <c r="X912" s="307"/>
      <c r="Y912" s="307"/>
      <c r="Z912" s="298"/>
      <c r="AA912" s="308"/>
      <c r="AB912" s="410"/>
      <c r="AD912" s="311"/>
      <c r="AE912" s="311"/>
      <c r="AF912" s="311"/>
      <c r="AG912" s="412"/>
    </row>
    <row r="913" spans="2:33" s="236" customFormat="1" ht="12.75" customHeight="1" x14ac:dyDescent="0.2">
      <c r="B913" s="372"/>
      <c r="C913" s="373"/>
      <c r="D913" s="374">
        <f>SUM(G913:I913)</f>
        <v>363</v>
      </c>
      <c r="E913" s="375"/>
      <c r="F913" s="376">
        <f>SUM(F914:F950)</f>
        <v>22</v>
      </c>
      <c r="G913" s="375">
        <f>SUM(G914:G950)</f>
        <v>186</v>
      </c>
      <c r="H913" s="375">
        <f>SUM(H914:H950)</f>
        <v>107</v>
      </c>
      <c r="I913" s="375">
        <f>SUM(I914:I950)</f>
        <v>70</v>
      </c>
      <c r="J913" s="376"/>
      <c r="K913" s="376"/>
      <c r="L913" s="376"/>
      <c r="M913" s="376"/>
      <c r="N913" s="376"/>
      <c r="O913" s="376"/>
      <c r="P913" s="376"/>
      <c r="Q913" s="376"/>
      <c r="R913" s="376"/>
      <c r="S913" s="826">
        <v>27</v>
      </c>
      <c r="T913" s="377"/>
      <c r="U913" s="639"/>
      <c r="V913" s="378"/>
      <c r="W913" s="380"/>
      <c r="X913" s="530">
        <f>SUM(Y913:Y951)</f>
        <v>433.51560000000012</v>
      </c>
      <c r="Y913" s="231"/>
      <c r="Z913" s="463">
        <v>314</v>
      </c>
      <c r="AA913" s="232">
        <f>X913-Z913</f>
        <v>119.51560000000012</v>
      </c>
      <c r="AB913" s="221"/>
      <c r="AC913" s="236" t="str">
        <f>IF(B913="","",(IFERROR(VLOOKUP(B913,Projecten!A$4:W$2415,5,FALSE),"niet bekend")))</f>
        <v/>
      </c>
      <c r="AD913" s="235">
        <f>SUM(AD914:AD951)</f>
        <v>71841.460000000006</v>
      </c>
      <c r="AE913" s="235" t="str">
        <f>IF(B913="","",(IFERROR(VLOOKUP(B913,Projecten!A$4:W$2415,23,FALSE),"niet bekend")))</f>
        <v/>
      </c>
      <c r="AF913" s="235" t="str">
        <f>IF(B913="","",(IFERROR(VLOOKUP(B913,Projecten!A$4:W$2415,12,FALSE),"niet bekend")))</f>
        <v/>
      </c>
      <c r="AG913" s="384"/>
    </row>
    <row r="914" spans="2:33" ht="12.75" customHeight="1" x14ac:dyDescent="0.2">
      <c r="B914" s="272"/>
      <c r="C914" s="422"/>
      <c r="D914" s="273"/>
      <c r="E914" s="273"/>
      <c r="F914" s="424"/>
      <c r="G914" s="273"/>
      <c r="H914" s="273"/>
      <c r="I914" s="273"/>
      <c r="J914" s="403"/>
      <c r="K914" s="242"/>
      <c r="L914" s="242"/>
      <c r="M914" s="242"/>
      <c r="N914" s="242"/>
      <c r="O914" s="242"/>
      <c r="P914" s="242"/>
      <c r="Q914" s="242"/>
      <c r="R914" s="242"/>
      <c r="S914" s="243" t="s">
        <v>926</v>
      </c>
      <c r="U914" s="245"/>
      <c r="W914" s="209"/>
      <c r="X914" s="209"/>
      <c r="Y914" s="248"/>
      <c r="Z914" s="202"/>
      <c r="AA914" s="202"/>
      <c r="AB914" s="243"/>
      <c r="AC914" s="209" t="str">
        <f>IF(B914="","",(IFERROR(VLOOKUP(B914,Projecten!A$4:W$2415,5,FALSE),"niet bekend")))</f>
        <v/>
      </c>
      <c r="AD914" s="213" t="str">
        <f t="shared" ref="AD914:AD931" si="106">IF(AC914="","",(F914/AC914*AF914))</f>
        <v/>
      </c>
      <c r="AE914" s="266" t="str">
        <f>IF(B914="","",(IFERROR(VLOOKUP(B914,Projecten!A$4:W$2415,23,FALSE),"niet bekend")))</f>
        <v/>
      </c>
      <c r="AF914" s="266" t="str">
        <f>IF(B914="","",(IFERROR(VLOOKUP(B914,Projecten!A$4:W$2415,12,FALSE),"niet bekend")))</f>
        <v/>
      </c>
      <c r="AG914" s="360" t="str">
        <f t="shared" ref="AG914:AG950" si="107">IF(AD914="","",(AF914-AD914))</f>
        <v/>
      </c>
    </row>
    <row r="915" spans="2:33" s="327" customFormat="1" ht="12.75" customHeight="1" x14ac:dyDescent="0.2">
      <c r="B915" s="496"/>
      <c r="C915" s="386"/>
      <c r="D915" s="389"/>
      <c r="E915" s="389"/>
      <c r="F915" s="388"/>
      <c r="G915" s="389"/>
      <c r="H915" s="389"/>
      <c r="I915" s="872"/>
      <c r="J915" s="403"/>
      <c r="K915" s="403"/>
      <c r="L915" s="403"/>
      <c r="M915" s="403"/>
      <c r="N915" s="403"/>
      <c r="O915" s="403"/>
      <c r="P915" s="403"/>
      <c r="Q915" s="403"/>
      <c r="R915" s="403"/>
      <c r="S915" s="320"/>
      <c r="T915" s="264"/>
      <c r="U915" s="264"/>
      <c r="V915" s="396"/>
      <c r="Y915" s="324"/>
      <c r="Z915" s="318"/>
      <c r="AA915" s="318"/>
      <c r="AB915" s="320"/>
      <c r="AC915" s="327" t="str">
        <f>IF(B915="","",(IFERROR(VLOOKUP(B915,Projecten!A$4:W$2415,5,FALSE),"niet bekend")))</f>
        <v/>
      </c>
      <c r="AD915" s="266" t="str">
        <f t="shared" si="106"/>
        <v/>
      </c>
      <c r="AE915" s="266" t="str">
        <f>IF(B915="","",(IFERROR(VLOOKUP(B915,Projecten!A$4:W$2415,23,FALSE),"niet bekend")))</f>
        <v/>
      </c>
      <c r="AF915" s="266" t="str">
        <f>IF(B915="","",(IFERROR(VLOOKUP(B915,Projecten!A$4:W$2415,12,FALSE),"niet bekend")))</f>
        <v/>
      </c>
      <c r="AG915" s="398" t="str">
        <f t="shared" si="107"/>
        <v/>
      </c>
    </row>
    <row r="916" spans="2:33" s="767" customFormat="1" ht="12.75" customHeight="1" x14ac:dyDescent="0.2">
      <c r="C916" s="827"/>
      <c r="D916" s="828" t="s">
        <v>1082</v>
      </c>
      <c r="E916" s="829"/>
      <c r="F916" s="830"/>
      <c r="G916" s="829"/>
      <c r="H916" s="873"/>
      <c r="I916" s="874"/>
      <c r="J916" s="759"/>
      <c r="K916" s="758"/>
      <c r="L916" s="758"/>
      <c r="M916" s="758"/>
      <c r="N916" s="758"/>
      <c r="O916" s="758"/>
      <c r="P916" s="758"/>
      <c r="Q916" s="758"/>
      <c r="R916" s="758"/>
      <c r="S916" s="754"/>
      <c r="T916" s="293"/>
      <c r="U916" s="762"/>
      <c r="V916" s="763"/>
      <c r="Y916" s="764">
        <v>24.25</v>
      </c>
      <c r="Z916" s="756"/>
      <c r="AA916" s="756"/>
      <c r="AB916" s="754"/>
      <c r="AC916" s="297" t="str">
        <f>IF(B916="","",(IFERROR(VLOOKUP(B916,Projecten!A$4:W$2415,5,FALSE),"niet bekend")))</f>
        <v/>
      </c>
      <c r="AD916" s="213" t="str">
        <f t="shared" si="106"/>
        <v/>
      </c>
      <c r="AE916" s="266" t="str">
        <f>IF(B916="","",(IFERROR(VLOOKUP(B916,Projecten!A$4:W$2415,23,FALSE),"niet bekend")))</f>
        <v/>
      </c>
      <c r="AF916" s="266" t="str">
        <f>IF(B916="","",(IFERROR(VLOOKUP(B916,Projecten!A$4:W$2415,12,FALSE),"niet bekend")))</f>
        <v/>
      </c>
      <c r="AG916" s="360" t="str">
        <f t="shared" si="107"/>
        <v/>
      </c>
    </row>
    <row r="917" spans="2:33" s="767" customFormat="1" ht="12.75" customHeight="1" x14ac:dyDescent="0.2">
      <c r="C917" s="827"/>
      <c r="D917" s="828" t="s">
        <v>1320</v>
      </c>
      <c r="E917" s="829"/>
      <c r="F917" s="830"/>
      <c r="G917" s="829"/>
      <c r="H917" s="873"/>
      <c r="I917" s="874"/>
      <c r="J917" s="759"/>
      <c r="K917" s="758"/>
      <c r="L917" s="758"/>
      <c r="M917" s="758"/>
      <c r="N917" s="758"/>
      <c r="O917" s="758"/>
      <c r="P917" s="758"/>
      <c r="Q917" s="758"/>
      <c r="R917" s="758"/>
      <c r="S917" s="754"/>
      <c r="T917" s="293"/>
      <c r="U917" s="762"/>
      <c r="V917" s="763"/>
      <c r="Y917" s="764">
        <v>13.25</v>
      </c>
      <c r="Z917" s="756"/>
      <c r="AA917" s="756"/>
      <c r="AB917" s="754"/>
      <c r="AC917" s="297" t="str">
        <f>IF(B917="","",(IFERROR(VLOOKUP(B917,Projecten!A$4:W$2415,5,FALSE),"niet bekend")))</f>
        <v/>
      </c>
      <c r="AD917" s="213" t="str">
        <f t="shared" si="106"/>
        <v/>
      </c>
      <c r="AE917" s="266" t="str">
        <f>IF(B917="","",(IFERROR(VLOOKUP(B917,Projecten!A$4:W$2415,23,FALSE),"niet bekend")))</f>
        <v/>
      </c>
      <c r="AF917" s="266" t="str">
        <f>IF(B917="","",(IFERROR(VLOOKUP(B917,Projecten!A$4:W$2415,12,FALSE),"niet bekend")))</f>
        <v/>
      </c>
      <c r="AG917" s="360" t="str">
        <f t="shared" si="107"/>
        <v/>
      </c>
    </row>
    <row r="918" spans="2:33" s="767" customFormat="1" ht="12.75" customHeight="1" x14ac:dyDescent="0.2">
      <c r="C918" s="827"/>
      <c r="D918" s="828" t="s">
        <v>1268</v>
      </c>
      <c r="E918" s="829"/>
      <c r="F918" s="830"/>
      <c r="G918" s="829"/>
      <c r="H918" s="873"/>
      <c r="I918" s="874"/>
      <c r="J918" s="759"/>
      <c r="K918" s="758"/>
      <c r="L918" s="758"/>
      <c r="M918" s="758"/>
      <c r="N918" s="758"/>
      <c r="O918" s="758"/>
      <c r="P918" s="758"/>
      <c r="Q918" s="758"/>
      <c r="R918" s="758"/>
      <c r="S918" s="754"/>
      <c r="T918" s="293"/>
      <c r="U918" s="762"/>
      <c r="V918" s="763"/>
      <c r="Y918" s="764">
        <v>0.5</v>
      </c>
      <c r="Z918" s="756"/>
      <c r="AA918" s="756"/>
      <c r="AB918" s="754"/>
      <c r="AC918" s="297" t="str">
        <f>IF(B918="","",(IFERROR(VLOOKUP(B918,Projecten!A$4:W$2415,5,FALSE),"niet bekend")))</f>
        <v/>
      </c>
      <c r="AD918" s="213" t="str">
        <f t="shared" si="106"/>
        <v/>
      </c>
      <c r="AE918" s="266" t="str">
        <f>IF(B918="","",(IFERROR(VLOOKUP(B918,Projecten!A$4:W$2415,23,FALSE),"niet bekend")))</f>
        <v/>
      </c>
      <c r="AF918" s="266" t="str">
        <f>IF(B918="","",(IFERROR(VLOOKUP(B918,Projecten!A$4:W$2415,12,FALSE),"niet bekend")))</f>
        <v/>
      </c>
      <c r="AG918" s="360" t="str">
        <f t="shared" si="107"/>
        <v/>
      </c>
    </row>
    <row r="919" spans="2:33" s="767" customFormat="1" ht="12.75" customHeight="1" x14ac:dyDescent="0.2">
      <c r="C919" s="827"/>
      <c r="D919" s="828"/>
      <c r="E919" s="829"/>
      <c r="F919" s="830"/>
      <c r="G919" s="829"/>
      <c r="H919" s="873"/>
      <c r="I919" s="874"/>
      <c r="J919" s="759"/>
      <c r="K919" s="758"/>
      <c r="L919" s="758"/>
      <c r="M919" s="758"/>
      <c r="N919" s="758"/>
      <c r="O919" s="758"/>
      <c r="P919" s="758"/>
      <c r="Q919" s="758"/>
      <c r="R919" s="758"/>
      <c r="S919" s="754"/>
      <c r="T919" s="293"/>
      <c r="U919" s="762"/>
      <c r="V919" s="763"/>
      <c r="Y919" s="764"/>
      <c r="Z919" s="756"/>
      <c r="AA919" s="756"/>
      <c r="AB919" s="754"/>
      <c r="AC919" s="297" t="str">
        <f>IF(B919="","",(IFERROR(VLOOKUP(B919,Projecten!A$4:W$2415,5,FALSE),"niet bekend")))</f>
        <v/>
      </c>
      <c r="AD919" s="213" t="str">
        <f t="shared" si="106"/>
        <v/>
      </c>
      <c r="AE919" s="266" t="str">
        <f>IF(B919="","",(IFERROR(VLOOKUP(B919,Projecten!A$4:W$2415,23,FALSE),"niet bekend")))</f>
        <v/>
      </c>
      <c r="AF919" s="266" t="str">
        <f>IF(B919="","",(IFERROR(VLOOKUP(B919,Projecten!A$4:W$2415,12,FALSE),"niet bekend")))</f>
        <v/>
      </c>
      <c r="AG919" s="360" t="str">
        <f t="shared" si="107"/>
        <v/>
      </c>
    </row>
    <row r="920" spans="2:33" s="731" customFormat="1" ht="12.75" customHeight="1" x14ac:dyDescent="0.2">
      <c r="C920" s="875"/>
      <c r="D920" s="876" t="s">
        <v>1280</v>
      </c>
      <c r="E920" s="877"/>
      <c r="F920" s="878"/>
      <c r="G920" s="877"/>
      <c r="H920" s="879"/>
      <c r="I920" s="880"/>
      <c r="J920" s="881"/>
      <c r="K920" s="795"/>
      <c r="L920" s="795"/>
      <c r="M920" s="795"/>
      <c r="N920" s="795"/>
      <c r="O920" s="795"/>
      <c r="P920" s="795"/>
      <c r="Q920" s="795"/>
      <c r="R920" s="795"/>
      <c r="S920" s="791"/>
      <c r="T920" s="293"/>
      <c r="U920" s="796"/>
      <c r="V920" s="797"/>
      <c r="Y920" s="331">
        <v>2.5</v>
      </c>
      <c r="Z920" s="798"/>
      <c r="AA920" s="798"/>
      <c r="AB920" s="791"/>
      <c r="AC920" s="297" t="str">
        <f>IF(B920="","",(IFERROR(VLOOKUP(B920,Projecten!A$4:W$2415,5,FALSE),"niet bekend")))</f>
        <v/>
      </c>
      <c r="AD920" s="213" t="str">
        <f t="shared" si="106"/>
        <v/>
      </c>
      <c r="AE920" s="266" t="str">
        <f>IF(B920="","",(IFERROR(VLOOKUP(B920,Projecten!A$4:W$2415,23,FALSE),"niet bekend")))</f>
        <v/>
      </c>
      <c r="AF920" s="266" t="str">
        <f>IF(B920="","",(IFERROR(VLOOKUP(B920,Projecten!A$4:W$2415,12,FALSE),"niet bekend")))</f>
        <v/>
      </c>
      <c r="AG920" s="360" t="str">
        <f t="shared" si="107"/>
        <v/>
      </c>
    </row>
    <row r="921" spans="2:33" s="731" customFormat="1" ht="12.75" customHeight="1" x14ac:dyDescent="0.2">
      <c r="C921" s="875"/>
      <c r="D921" s="876" t="s">
        <v>1282</v>
      </c>
      <c r="E921" s="877"/>
      <c r="F921" s="878"/>
      <c r="G921" s="877"/>
      <c r="H921" s="879"/>
      <c r="I921" s="880"/>
      <c r="J921" s="881"/>
      <c r="K921" s="795"/>
      <c r="L921" s="795"/>
      <c r="M921" s="795"/>
      <c r="N921" s="795"/>
      <c r="O921" s="795"/>
      <c r="P921" s="795"/>
      <c r="Q921" s="795"/>
      <c r="R921" s="795"/>
      <c r="S921" s="791"/>
      <c r="T921" s="293"/>
      <c r="U921" s="796"/>
      <c r="V921" s="797"/>
      <c r="Y921" s="331">
        <v>2.5</v>
      </c>
      <c r="Z921" s="798"/>
      <c r="AA921" s="798"/>
      <c r="AB921" s="791"/>
      <c r="AC921" s="297" t="str">
        <f>IF(B921="","",(IFERROR(VLOOKUP(B921,Projecten!A$4:W$2415,5,FALSE),"niet bekend")))</f>
        <v/>
      </c>
      <c r="AD921" s="213" t="str">
        <f t="shared" si="106"/>
        <v/>
      </c>
      <c r="AE921" s="266" t="str">
        <f>IF(B921="","",(IFERROR(VLOOKUP(B921,Projecten!A$4:W$2415,23,FALSE),"niet bekend")))</f>
        <v/>
      </c>
      <c r="AF921" s="266" t="str">
        <f>IF(B921="","",(IFERROR(VLOOKUP(B921,Projecten!A$4:W$2415,12,FALSE),"niet bekend")))</f>
        <v/>
      </c>
      <c r="AG921" s="360" t="str">
        <f t="shared" si="107"/>
        <v/>
      </c>
    </row>
    <row r="922" spans="2:33" s="731" customFormat="1" ht="12.75" customHeight="1" x14ac:dyDescent="0.2">
      <c r="C922" s="875"/>
      <c r="D922" s="876" t="s">
        <v>1336</v>
      </c>
      <c r="E922" s="877"/>
      <c r="F922" s="878"/>
      <c r="G922" s="877"/>
      <c r="H922" s="879"/>
      <c r="I922" s="880"/>
      <c r="J922" s="881"/>
      <c r="K922" s="795"/>
      <c r="L922" s="795"/>
      <c r="M922" s="795"/>
      <c r="N922" s="795"/>
      <c r="O922" s="795"/>
      <c r="P922" s="795"/>
      <c r="Q922" s="795"/>
      <c r="R922" s="795"/>
      <c r="S922" s="791"/>
      <c r="T922" s="293"/>
      <c r="U922" s="796"/>
      <c r="V922" s="797"/>
      <c r="Y922" s="331">
        <v>2</v>
      </c>
      <c r="Z922" s="798"/>
      <c r="AA922" s="798"/>
      <c r="AB922" s="791"/>
      <c r="AC922" s="297" t="str">
        <f>IF(B922="","",(IFERROR(VLOOKUP(B922,Projecten!A$4:W$2415,5,FALSE),"niet bekend")))</f>
        <v/>
      </c>
      <c r="AD922" s="213" t="str">
        <f t="shared" si="106"/>
        <v/>
      </c>
      <c r="AE922" s="266" t="str">
        <f>IF(B922="","",(IFERROR(VLOOKUP(B922,Projecten!A$4:W$2415,23,FALSE),"niet bekend")))</f>
        <v/>
      </c>
      <c r="AF922" s="266" t="str">
        <f>IF(B922="","",(IFERROR(VLOOKUP(B922,Projecten!A$4:W$2415,12,FALSE),"niet bekend")))</f>
        <v/>
      </c>
      <c r="AG922" s="360" t="str">
        <f t="shared" si="107"/>
        <v/>
      </c>
    </row>
    <row r="923" spans="2:33" s="731" customFormat="1" ht="12.75" customHeight="1" x14ac:dyDescent="0.2">
      <c r="C923" s="875"/>
      <c r="D923" s="876" t="s">
        <v>1337</v>
      </c>
      <c r="E923" s="877"/>
      <c r="F923" s="878"/>
      <c r="G923" s="877"/>
      <c r="H923" s="879"/>
      <c r="I923" s="880"/>
      <c r="J923" s="881"/>
      <c r="K923" s="795"/>
      <c r="L923" s="795"/>
      <c r="M923" s="795"/>
      <c r="N923" s="795"/>
      <c r="O923" s="795"/>
      <c r="P923" s="795"/>
      <c r="Q923" s="795"/>
      <c r="R923" s="795"/>
      <c r="S923" s="791"/>
      <c r="T923" s="293"/>
      <c r="U923" s="796"/>
      <c r="V923" s="797"/>
      <c r="Y923" s="331">
        <v>2</v>
      </c>
      <c r="Z923" s="798"/>
      <c r="AA923" s="798"/>
      <c r="AB923" s="791"/>
      <c r="AC923" s="297" t="str">
        <f>IF(B923="","",(IFERROR(VLOOKUP(B923,Projecten!A$4:W$2415,5,FALSE),"niet bekend")))</f>
        <v/>
      </c>
      <c r="AD923" s="213" t="str">
        <f t="shared" si="106"/>
        <v/>
      </c>
      <c r="AE923" s="266" t="str">
        <f>IF(B923="","",(IFERROR(VLOOKUP(B923,Projecten!A$4:W$2415,23,FALSE),"niet bekend")))</f>
        <v/>
      </c>
      <c r="AF923" s="266" t="str">
        <f>IF(B923="","",(IFERROR(VLOOKUP(B923,Projecten!A$4:W$2415,12,FALSE),"niet bekend")))</f>
        <v/>
      </c>
      <c r="AG923" s="360" t="str">
        <f t="shared" si="107"/>
        <v/>
      </c>
    </row>
    <row r="924" spans="2:33" s="731" customFormat="1" ht="12.75" customHeight="1" x14ac:dyDescent="0.2">
      <c r="C924" s="875"/>
      <c r="D924" s="876" t="s">
        <v>1371</v>
      </c>
      <c r="E924" s="877"/>
      <c r="F924" s="878"/>
      <c r="G924" s="877"/>
      <c r="H924" s="879"/>
      <c r="I924" s="880"/>
      <c r="J924" s="881"/>
      <c r="K924" s="795"/>
      <c r="L924" s="795"/>
      <c r="M924" s="795"/>
      <c r="N924" s="795"/>
      <c r="O924" s="795"/>
      <c r="P924" s="795"/>
      <c r="Q924" s="795"/>
      <c r="R924" s="795"/>
      <c r="S924" s="791"/>
      <c r="T924" s="293"/>
      <c r="U924" s="796"/>
      <c r="V924" s="797"/>
      <c r="Y924" s="331">
        <v>6</v>
      </c>
      <c r="Z924" s="798"/>
      <c r="AA924" s="798"/>
      <c r="AB924" s="791"/>
      <c r="AC924" s="297" t="str">
        <f>IF(B924="","",(IFERROR(VLOOKUP(B924,Projecten!A$4:W$2415,5,FALSE),"niet bekend")))</f>
        <v/>
      </c>
      <c r="AD924" s="213" t="str">
        <f t="shared" si="106"/>
        <v/>
      </c>
      <c r="AE924" s="266" t="str">
        <f>IF(B924="","",(IFERROR(VLOOKUP(B924,Projecten!A$4:W$2415,23,FALSE),"niet bekend")))</f>
        <v/>
      </c>
      <c r="AF924" s="266" t="str">
        <f>IF(B924="","",(IFERROR(VLOOKUP(B924,Projecten!A$4:W$2415,12,FALSE),"niet bekend")))</f>
        <v/>
      </c>
      <c r="AG924" s="360" t="str">
        <f t="shared" si="107"/>
        <v/>
      </c>
    </row>
    <row r="925" spans="2:33" x14ac:dyDescent="0.2">
      <c r="B925" s="209"/>
      <c r="S925" s="243"/>
      <c r="Y925" s="248"/>
      <c r="Z925" s="202"/>
      <c r="AA925" s="202"/>
      <c r="AB925" s="243"/>
      <c r="AC925" s="209" t="str">
        <f>IF(B925="","",(IFERROR(VLOOKUP(B925,Projecten!A$4:W$2415,5,FALSE),"niet bekend")))</f>
        <v/>
      </c>
      <c r="AD925" s="213" t="str">
        <f t="shared" si="106"/>
        <v/>
      </c>
      <c r="AE925" s="266" t="str">
        <f>IF(B925="","",(IFERROR(VLOOKUP(B925,Projecten!A$4:W$2415,23,FALSE),"niet bekend")))</f>
        <v/>
      </c>
      <c r="AF925" s="266" t="str">
        <f>IF(B925="","",(IFERROR(VLOOKUP(B925,Projecten!A$4:W$2415,12,FALSE),"niet bekend")))</f>
        <v/>
      </c>
      <c r="AG925" s="360" t="str">
        <f t="shared" si="107"/>
        <v/>
      </c>
    </row>
    <row r="926" spans="2:33" x14ac:dyDescent="0.2">
      <c r="B926" s="496">
        <v>2016245</v>
      </c>
      <c r="C926" s="855">
        <v>120748</v>
      </c>
      <c r="D926" s="272">
        <v>525016</v>
      </c>
      <c r="E926" s="273" t="s">
        <v>26</v>
      </c>
      <c r="F926" s="424">
        <v>1</v>
      </c>
      <c r="G926" s="273">
        <v>10</v>
      </c>
      <c r="H926" s="273">
        <v>5</v>
      </c>
      <c r="I926" s="273">
        <v>3</v>
      </c>
      <c r="J926" s="322" t="s">
        <v>47</v>
      </c>
      <c r="K926" s="322" t="s">
        <v>47</v>
      </c>
      <c r="L926" s="322" t="s">
        <v>189</v>
      </c>
      <c r="M926" s="322" t="s">
        <v>189</v>
      </c>
      <c r="N926" s="322" t="s">
        <v>47</v>
      </c>
      <c r="O926" s="254" t="s">
        <v>47</v>
      </c>
      <c r="P926" s="254" t="s">
        <v>47</v>
      </c>
      <c r="R926" s="254" t="s">
        <v>47</v>
      </c>
      <c r="S926" s="243"/>
      <c r="T926" s="245">
        <v>42550</v>
      </c>
      <c r="U926" s="264">
        <f>IF(V926&lt;=0,"",(((V926-'In Productie'!$E$1)/7)+0.6))</f>
        <v>-60.114285714285714</v>
      </c>
      <c r="V926" s="427">
        <v>42544</v>
      </c>
      <c r="W926" s="202" t="s">
        <v>162</v>
      </c>
      <c r="X926" s="202" t="s">
        <v>941</v>
      </c>
      <c r="Y926" s="248">
        <v>16.399999999999999</v>
      </c>
      <c r="Z926" s="202"/>
      <c r="AA926" s="202"/>
      <c r="AB926" s="499">
        <v>42516</v>
      </c>
      <c r="AC926" s="209">
        <f>IF(B926="","",(IFERROR(VLOOKUP(B926,Projecten!A$4:W$2415,5,FALSE),"niet bekend")))</f>
        <v>1</v>
      </c>
      <c r="AD926" s="213">
        <f t="shared" si="106"/>
        <v>3410</v>
      </c>
      <c r="AE926" s="266">
        <f>IF(B926="","",(IFERROR(VLOOKUP(B926,Projecten!A$4:W$2415,23,FALSE),"niet bekend")))</f>
        <v>3410</v>
      </c>
      <c r="AF926" s="266">
        <f>IF(B926="","",(IFERROR(VLOOKUP(B926,Projecten!A$4:W$2415,12,FALSE),"niet bekend")))</f>
        <v>3410</v>
      </c>
      <c r="AG926" s="360">
        <f t="shared" si="107"/>
        <v>0</v>
      </c>
    </row>
    <row r="927" spans="2:33" x14ac:dyDescent="0.2">
      <c r="B927" s="496">
        <v>2016231</v>
      </c>
      <c r="C927" s="855">
        <v>120748</v>
      </c>
      <c r="D927" s="272" t="s">
        <v>1157</v>
      </c>
      <c r="E927" s="273" t="s">
        <v>26</v>
      </c>
      <c r="F927" s="424">
        <v>1</v>
      </c>
      <c r="G927" s="273">
        <v>7</v>
      </c>
      <c r="H927" s="273">
        <v>4</v>
      </c>
      <c r="I927" s="273">
        <v>5</v>
      </c>
      <c r="J927" s="322" t="s">
        <v>47</v>
      </c>
      <c r="K927" s="322" t="s">
        <v>47</v>
      </c>
      <c r="L927" s="322" t="s">
        <v>189</v>
      </c>
      <c r="M927" s="322" t="s">
        <v>189</v>
      </c>
      <c r="N927" s="322" t="s">
        <v>47</v>
      </c>
      <c r="O927" s="254" t="s">
        <v>47</v>
      </c>
      <c r="P927" s="254" t="s">
        <v>47</v>
      </c>
      <c r="R927" s="254" t="s">
        <v>47</v>
      </c>
      <c r="S927" s="243"/>
      <c r="T927" s="245">
        <v>42550</v>
      </c>
      <c r="U927" s="264">
        <f>IF(V927&lt;=0,"",(((V927-'In Productie'!$E$1)/7)+0.6))</f>
        <v>-60.114285714285714</v>
      </c>
      <c r="V927" s="427">
        <v>42544</v>
      </c>
      <c r="W927" s="202" t="s">
        <v>162</v>
      </c>
      <c r="X927" s="202" t="s">
        <v>941</v>
      </c>
      <c r="Y927" s="248">
        <v>18.3</v>
      </c>
      <c r="Z927" s="202"/>
      <c r="AA927" s="202"/>
      <c r="AB927" s="499">
        <v>42515</v>
      </c>
      <c r="AC927" s="209">
        <f>IF(B927="","",(IFERROR(VLOOKUP(B927,Projecten!A$4:W$2415,5,FALSE),"niet bekend")))</f>
        <v>1</v>
      </c>
      <c r="AD927" s="213">
        <f t="shared" si="106"/>
        <v>4426</v>
      </c>
      <c r="AE927" s="266">
        <f>IF(B927="","",(IFERROR(VLOOKUP(B927,Projecten!A$4:W$2415,23,FALSE),"niet bekend")))</f>
        <v>4426</v>
      </c>
      <c r="AF927" s="266">
        <f>IF(B927="","",(IFERROR(VLOOKUP(B927,Projecten!A$4:W$2415,12,FALSE),"niet bekend")))</f>
        <v>4426</v>
      </c>
      <c r="AG927" s="360">
        <f t="shared" si="107"/>
        <v>0</v>
      </c>
    </row>
    <row r="928" spans="2:33" ht="12.75" customHeight="1" x14ac:dyDescent="0.2">
      <c r="B928" s="665" t="s">
        <v>1111</v>
      </c>
      <c r="C928" s="517">
        <v>120751</v>
      </c>
      <c r="D928" s="689" t="s">
        <v>1110</v>
      </c>
      <c r="E928" s="644" t="s">
        <v>26</v>
      </c>
      <c r="F928" s="645">
        <v>1</v>
      </c>
      <c r="G928" s="519">
        <v>8</v>
      </c>
      <c r="H928" s="519">
        <v>4</v>
      </c>
      <c r="I928" s="519">
        <v>3</v>
      </c>
      <c r="J928" s="322" t="s">
        <v>47</v>
      </c>
      <c r="K928" s="322" t="s">
        <v>47</v>
      </c>
      <c r="L928" s="322" t="s">
        <v>47</v>
      </c>
      <c r="M928" s="254" t="s">
        <v>189</v>
      </c>
      <c r="N928" s="254" t="s">
        <v>47</v>
      </c>
      <c r="O928" s="254" t="s">
        <v>47</v>
      </c>
      <c r="P928" s="254" t="s">
        <v>47</v>
      </c>
      <c r="R928" s="254" t="s">
        <v>47</v>
      </c>
      <c r="S928" s="243"/>
      <c r="T928" s="245">
        <v>42555</v>
      </c>
      <c r="U928" s="245">
        <f>IF(V928&lt;=0,"",(((V928-'In Productie'!$E$1)/7)+0.6))</f>
        <v>-59.114285714285714</v>
      </c>
      <c r="V928" s="427">
        <v>42551</v>
      </c>
      <c r="W928" s="209" t="s">
        <v>162</v>
      </c>
      <c r="X928" s="209" t="s">
        <v>1205</v>
      </c>
      <c r="Y928" s="248">
        <v>19.5</v>
      </c>
      <c r="Z928" s="477"/>
      <c r="AA928" s="478"/>
      <c r="AB928" s="499">
        <v>42522</v>
      </c>
      <c r="AC928" s="209">
        <f>IF(B928="","",(IFERROR(VLOOKUP(B928,Projecten!A$4:W$2415,5,FALSE),"niet bekend")))</f>
        <v>1</v>
      </c>
      <c r="AD928" s="213">
        <f t="shared" si="106"/>
        <v>4943.62</v>
      </c>
      <c r="AE928" s="266">
        <f>IF(B928="","",(IFERROR(VLOOKUP(B928,Projecten!A$4:W$2415,23,FALSE),"niet bekend")))</f>
        <v>4943.62</v>
      </c>
      <c r="AF928" s="266">
        <f>IF(B928="","",(IFERROR(VLOOKUP(B928,Projecten!A$4:W$2415,12,FALSE),"niet bekend")))</f>
        <v>4943.62</v>
      </c>
      <c r="AG928" s="360">
        <f t="shared" si="107"/>
        <v>0</v>
      </c>
    </row>
    <row r="929" spans="2:33" x14ac:dyDescent="0.2">
      <c r="B929" s="496">
        <v>2016246</v>
      </c>
      <c r="C929" s="855">
        <v>120752</v>
      </c>
      <c r="D929" s="272">
        <v>537616</v>
      </c>
      <c r="E929" s="273" t="s">
        <v>26</v>
      </c>
      <c r="F929" s="424">
        <v>1</v>
      </c>
      <c r="G929" s="273">
        <v>10</v>
      </c>
      <c r="H929" s="273">
        <v>5</v>
      </c>
      <c r="I929" s="273">
        <v>3</v>
      </c>
      <c r="J929" s="322" t="s">
        <v>47</v>
      </c>
      <c r="K929" s="322" t="s">
        <v>47</v>
      </c>
      <c r="L929" s="254" t="s">
        <v>189</v>
      </c>
      <c r="M929" s="254" t="s">
        <v>189</v>
      </c>
      <c r="N929" s="254" t="s">
        <v>47</v>
      </c>
      <c r="O929" s="254" t="s">
        <v>47</v>
      </c>
      <c r="P929" s="254" t="s">
        <v>47</v>
      </c>
      <c r="R929" s="254" t="s">
        <v>47</v>
      </c>
      <c r="S929" s="243"/>
      <c r="T929" s="245">
        <v>42551</v>
      </c>
      <c r="U929" s="264">
        <f>IF(V929&lt;=0,"",(((V929-'In Productie'!$E$1)/7)+0.6))</f>
        <v>-60.114285714285714</v>
      </c>
      <c r="V929" s="427">
        <v>42544</v>
      </c>
      <c r="W929" s="202" t="s">
        <v>162</v>
      </c>
      <c r="X929" s="202" t="s">
        <v>6852</v>
      </c>
      <c r="Y929" s="248">
        <v>21</v>
      </c>
      <c r="Z929" s="202"/>
      <c r="AA929" s="202"/>
      <c r="AB929" s="499">
        <v>42521</v>
      </c>
      <c r="AC929" s="209">
        <f>IF(B929="","",(IFERROR(VLOOKUP(B929,Projecten!A$4:W$2415,5,FALSE),"niet bekend")))</f>
        <v>1</v>
      </c>
      <c r="AD929" s="213">
        <f t="shared" si="106"/>
        <v>4859.57</v>
      </c>
      <c r="AE929" s="266">
        <f>IF(B929="","",(IFERROR(VLOOKUP(B929,Projecten!A$4:W$2415,23,FALSE),"niet bekend")))</f>
        <v>4859.57</v>
      </c>
      <c r="AF929" s="266">
        <f>IF(B929="","",(IFERROR(VLOOKUP(B929,Projecten!A$4:W$2415,12,FALSE),"niet bekend")))</f>
        <v>4859.57</v>
      </c>
      <c r="AG929" s="360">
        <f t="shared" si="107"/>
        <v>0</v>
      </c>
    </row>
    <row r="930" spans="2:33" x14ac:dyDescent="0.2">
      <c r="B930" s="665">
        <v>2016248</v>
      </c>
      <c r="C930" s="513">
        <v>120753</v>
      </c>
      <c r="D930" s="237">
        <v>536016</v>
      </c>
      <c r="E930" s="518" t="s">
        <v>26</v>
      </c>
      <c r="F930" s="645">
        <v>1</v>
      </c>
      <c r="G930" s="518">
        <v>11</v>
      </c>
      <c r="H930" s="518">
        <v>6</v>
      </c>
      <c r="I930" s="518">
        <v>3</v>
      </c>
      <c r="J930" s="322" t="s">
        <v>47</v>
      </c>
      <c r="K930" s="322" t="s">
        <v>47</v>
      </c>
      <c r="L930" s="254" t="s">
        <v>189</v>
      </c>
      <c r="M930" s="254" t="s">
        <v>189</v>
      </c>
      <c r="N930" s="254" t="s">
        <v>47</v>
      </c>
      <c r="O930" s="254" t="s">
        <v>47</v>
      </c>
      <c r="P930" s="254" t="s">
        <v>47</v>
      </c>
      <c r="R930" s="254" t="s">
        <v>47</v>
      </c>
      <c r="S930" s="243"/>
      <c r="T930" s="245">
        <v>42552</v>
      </c>
      <c r="U930" s="245">
        <f>IF(V930&lt;=0,"",(((V930-'In Productie'!$E$1)/7)+0.6))</f>
        <v>-59.114285714285714</v>
      </c>
      <c r="V930" s="427">
        <v>42551</v>
      </c>
      <c r="W930" s="239" t="s">
        <v>162</v>
      </c>
      <c r="Y930" s="248">
        <v>20.399999999999999</v>
      </c>
      <c r="Z930" s="202"/>
      <c r="AA930" s="202"/>
      <c r="AB930" s="499">
        <v>42521</v>
      </c>
      <c r="AC930" s="209">
        <f>IF(B930="","",(IFERROR(VLOOKUP(B930,Projecten!A$4:W$2415,5,FALSE),"niet bekend")))</f>
        <v>1</v>
      </c>
      <c r="AD930" s="213">
        <f t="shared" si="106"/>
        <v>3846.52</v>
      </c>
      <c r="AE930" s="266">
        <f>IF(B930="","",(IFERROR(VLOOKUP(B930,Projecten!A$4:W$2415,23,FALSE),"niet bekend")))</f>
        <v>3846.52</v>
      </c>
      <c r="AF930" s="266">
        <f>IF(B930="","",(IFERROR(VLOOKUP(B930,Projecten!A$4:W$2415,12,FALSE),"niet bekend")))</f>
        <v>3846.52</v>
      </c>
      <c r="AG930" s="360">
        <f t="shared" si="107"/>
        <v>0</v>
      </c>
    </row>
    <row r="931" spans="2:33" ht="12.75" customHeight="1" x14ac:dyDescent="0.2">
      <c r="B931" s="665">
        <v>2016250</v>
      </c>
      <c r="C931" s="513">
        <v>120753</v>
      </c>
      <c r="D931" s="272">
        <v>566116</v>
      </c>
      <c r="E931" s="514" t="s">
        <v>26</v>
      </c>
      <c r="F931" s="515">
        <v>1</v>
      </c>
      <c r="G931" s="514">
        <v>6</v>
      </c>
      <c r="H931" s="514">
        <v>3</v>
      </c>
      <c r="I931" s="514">
        <v>0</v>
      </c>
      <c r="J931" s="391" t="s">
        <v>47</v>
      </c>
      <c r="K931" s="391" t="s">
        <v>189</v>
      </c>
      <c r="L931" s="486" t="s">
        <v>189</v>
      </c>
      <c r="M931" s="486" t="s">
        <v>189</v>
      </c>
      <c r="N931" s="486" t="s">
        <v>47</v>
      </c>
      <c r="O931" s="486" t="s">
        <v>47</v>
      </c>
      <c r="P931" s="486" t="s">
        <v>47</v>
      </c>
      <c r="Q931" s="486"/>
      <c r="R931" s="486" t="s">
        <v>47</v>
      </c>
      <c r="S931" s="243"/>
      <c r="T931" s="245">
        <v>42555</v>
      </c>
      <c r="U931" s="245">
        <f>IF(V931&lt;=0,"",(((V931-'In Productie'!$E$1)/7)+0.6))</f>
        <v>-59.114285714285714</v>
      </c>
      <c r="V931" s="427">
        <v>42551</v>
      </c>
      <c r="W931" s="209" t="s">
        <v>162</v>
      </c>
      <c r="X931" s="209"/>
      <c r="Y931" s="248">
        <v>5.7</v>
      </c>
      <c r="Z931" s="202"/>
      <c r="AA931" s="202"/>
      <c r="AB931" s="499">
        <v>42522</v>
      </c>
      <c r="AC931" s="209">
        <f>IF(B931="","",(IFERROR(VLOOKUP(B931,Projecten!A$4:W$2415,5,FALSE),"niet bekend")))</f>
        <v>1</v>
      </c>
      <c r="AD931" s="213">
        <f t="shared" si="106"/>
        <v>685</v>
      </c>
      <c r="AE931" s="266">
        <f>IF(B931="","",(IFERROR(VLOOKUP(B931,Projecten!A$4:W$2415,23,FALSE),"niet bekend")))</f>
        <v>685</v>
      </c>
      <c r="AF931" s="266">
        <f>IF(B931="","",(IFERROR(VLOOKUP(B931,Projecten!A$4:W$2415,12,FALSE),"niet bekend")))</f>
        <v>685</v>
      </c>
      <c r="AG931" s="360">
        <f t="shared" si="107"/>
        <v>0</v>
      </c>
    </row>
    <row r="932" spans="2:33" s="327" customFormat="1" ht="12.75" customHeight="1" x14ac:dyDescent="0.2">
      <c r="B932" s="496" t="s">
        <v>1966</v>
      </c>
      <c r="C932" s="386">
        <v>120744</v>
      </c>
      <c r="D932" s="859" t="s">
        <v>1219</v>
      </c>
      <c r="E932" s="389" t="s">
        <v>26</v>
      </c>
      <c r="F932" s="388">
        <v>0</v>
      </c>
      <c r="G932" s="389">
        <v>0</v>
      </c>
      <c r="H932" s="389">
        <v>1</v>
      </c>
      <c r="I932" s="389">
        <v>0</v>
      </c>
      <c r="J932" s="403" t="s">
        <v>189</v>
      </c>
      <c r="K932" s="403" t="s">
        <v>189</v>
      </c>
      <c r="L932" s="403" t="s">
        <v>189</v>
      </c>
      <c r="M932" s="403" t="s">
        <v>189</v>
      </c>
      <c r="N932" s="403" t="s">
        <v>47</v>
      </c>
      <c r="O932" s="403" t="s">
        <v>47</v>
      </c>
      <c r="P932" s="403" t="s">
        <v>47</v>
      </c>
      <c r="Q932" s="403"/>
      <c r="R932" s="403" t="s">
        <v>47</v>
      </c>
      <c r="S932" s="320"/>
      <c r="T932" s="264"/>
      <c r="U932" s="264" t="s">
        <v>1220</v>
      </c>
      <c r="V932" s="396"/>
      <c r="W932" s="327" t="s">
        <v>162</v>
      </c>
      <c r="Y932" s="324">
        <v>2</v>
      </c>
      <c r="Z932" s="318"/>
      <c r="AA932" s="318"/>
      <c r="AB932" s="320"/>
      <c r="AC932" s="327">
        <f>IF(B932="","",(IFERROR(VLOOKUP(B932,Projecten!A$4:W$2415,5,FALSE),"niet bekend")))</f>
        <v>0</v>
      </c>
      <c r="AD932" s="266">
        <f>AF932</f>
        <v>766.6</v>
      </c>
      <c r="AE932" s="266">
        <f>IF(B932="","",(IFERROR(VLOOKUP(B932,Projecten!A$4:W$2415,23,FALSE),"niet bekend")))</f>
        <v>766.6</v>
      </c>
      <c r="AF932" s="266">
        <f>IF(B932="","",(IFERROR(VLOOKUP(B932,Projecten!A$4:W$2415,12,FALSE),"niet bekend")))</f>
        <v>766.6</v>
      </c>
      <c r="AG932" s="398">
        <f t="shared" si="107"/>
        <v>0</v>
      </c>
    </row>
    <row r="933" spans="2:33" s="327" customFormat="1" ht="12.75" customHeight="1" x14ac:dyDescent="0.2">
      <c r="B933" s="496">
        <v>2016252</v>
      </c>
      <c r="C933" s="855">
        <v>120754</v>
      </c>
      <c r="D933" s="272">
        <v>569216</v>
      </c>
      <c r="E933" s="273" t="s">
        <v>26</v>
      </c>
      <c r="F933" s="424">
        <v>1</v>
      </c>
      <c r="G933" s="273">
        <v>7</v>
      </c>
      <c r="H933" s="273">
        <v>4</v>
      </c>
      <c r="I933" s="273">
        <v>3</v>
      </c>
      <c r="J933" s="403" t="s">
        <v>47</v>
      </c>
      <c r="K933" s="403" t="s">
        <v>189</v>
      </c>
      <c r="L933" s="403" t="s">
        <v>189</v>
      </c>
      <c r="M933" s="403" t="s">
        <v>189</v>
      </c>
      <c r="N933" s="403" t="s">
        <v>47</v>
      </c>
      <c r="O933" s="403" t="s">
        <v>47</v>
      </c>
      <c r="P933" s="403" t="s">
        <v>47</v>
      </c>
      <c r="Q933" s="403"/>
      <c r="R933" s="403" t="s">
        <v>47</v>
      </c>
      <c r="S933" s="320"/>
      <c r="T933" s="245">
        <v>42556</v>
      </c>
      <c r="U933" s="264">
        <f>IF(V933&lt;=0,"",(((V933-'In Productie'!$E$1)/7)+0.6))</f>
        <v>-59.114285714285714</v>
      </c>
      <c r="V933" s="396">
        <v>42551</v>
      </c>
      <c r="W933" s="202" t="s">
        <v>162</v>
      </c>
      <c r="Y933" s="324">
        <v>14.4</v>
      </c>
      <c r="Z933" s="318"/>
      <c r="AA933" s="318"/>
      <c r="AB933" s="707">
        <v>42522</v>
      </c>
      <c r="AC933" s="327">
        <f>IF(B933="","",(IFERROR(VLOOKUP(B933,Projecten!A$4:W$2415,5,FALSE),"niet bekend")))</f>
        <v>1</v>
      </c>
      <c r="AD933" s="266">
        <f t="shared" ref="AD933:AD950" si="108">IF(AC933="","",(F933/AC933*AF933))</f>
        <v>1983</v>
      </c>
      <c r="AE933" s="266">
        <f>IF(B933="","",(IFERROR(VLOOKUP(B933,Projecten!A$4:W$2415,23,FALSE),"niet bekend")))</f>
        <v>1983</v>
      </c>
      <c r="AF933" s="266">
        <f>IF(B933="","",(IFERROR(VLOOKUP(B933,Projecten!A$4:W$2415,12,FALSE),"niet bekend")))</f>
        <v>1983</v>
      </c>
      <c r="AG933" s="398">
        <f t="shared" si="107"/>
        <v>0</v>
      </c>
    </row>
    <row r="934" spans="2:33" s="327" customFormat="1" ht="12.75" customHeight="1" x14ac:dyDescent="0.2">
      <c r="B934" s="496">
        <v>2016253</v>
      </c>
      <c r="C934" s="855">
        <v>120754</v>
      </c>
      <c r="D934" s="272">
        <v>581116</v>
      </c>
      <c r="E934" s="273" t="s">
        <v>26</v>
      </c>
      <c r="F934" s="424">
        <v>1</v>
      </c>
      <c r="G934" s="273">
        <v>8</v>
      </c>
      <c r="H934" s="273">
        <v>4</v>
      </c>
      <c r="I934" s="273">
        <v>1</v>
      </c>
      <c r="J934" s="403" t="s">
        <v>47</v>
      </c>
      <c r="K934" s="403" t="s">
        <v>189</v>
      </c>
      <c r="L934" s="403" t="s">
        <v>189</v>
      </c>
      <c r="M934" s="403" t="s">
        <v>189</v>
      </c>
      <c r="N934" s="403" t="s">
        <v>47</v>
      </c>
      <c r="O934" s="403" t="s">
        <v>47</v>
      </c>
      <c r="P934" s="403" t="s">
        <v>47</v>
      </c>
      <c r="Q934" s="403"/>
      <c r="R934" s="403" t="s">
        <v>47</v>
      </c>
      <c r="S934" s="320"/>
      <c r="T934" s="245">
        <v>42556</v>
      </c>
      <c r="U934" s="264">
        <f>IF(V934&lt;=0,"",(((V934-'In Productie'!$E$1)/7)+0.6))</f>
        <v>-59.114285714285714</v>
      </c>
      <c r="V934" s="396">
        <v>42551</v>
      </c>
      <c r="W934" s="202" t="s">
        <v>162</v>
      </c>
      <c r="Y934" s="324">
        <v>9.9</v>
      </c>
      <c r="Z934" s="318"/>
      <c r="AA934" s="318"/>
      <c r="AB934" s="707">
        <v>42522</v>
      </c>
      <c r="AC934" s="327">
        <f>IF(B934="","",(IFERROR(VLOOKUP(B934,Projecten!A$4:W$2415,5,FALSE),"niet bekend")))</f>
        <v>1</v>
      </c>
      <c r="AD934" s="266">
        <f t="shared" si="108"/>
        <v>1453</v>
      </c>
      <c r="AE934" s="266">
        <f>IF(B934="","",(IFERROR(VLOOKUP(B934,Projecten!A$4:W$2415,23,FALSE),"niet bekend")))</f>
        <v>1453</v>
      </c>
      <c r="AF934" s="266">
        <f>IF(B934="","",(IFERROR(VLOOKUP(B934,Projecten!A$4:W$2415,12,FALSE),"niet bekend")))</f>
        <v>1453</v>
      </c>
      <c r="AG934" s="398">
        <f t="shared" si="107"/>
        <v>0</v>
      </c>
    </row>
    <row r="935" spans="2:33" s="327" customFormat="1" ht="12.75" customHeight="1" x14ac:dyDescent="0.2">
      <c r="B935" s="496">
        <v>2016254</v>
      </c>
      <c r="C935" s="855" t="s">
        <v>1283</v>
      </c>
      <c r="D935" s="272" t="s">
        <v>1109</v>
      </c>
      <c r="E935" s="273" t="s">
        <v>26</v>
      </c>
      <c r="F935" s="424">
        <v>1</v>
      </c>
      <c r="G935" s="273">
        <v>7</v>
      </c>
      <c r="H935" s="273">
        <v>4</v>
      </c>
      <c r="I935" s="273">
        <v>5</v>
      </c>
      <c r="J935" s="403" t="s">
        <v>47</v>
      </c>
      <c r="K935" s="403" t="s">
        <v>47</v>
      </c>
      <c r="L935" s="403" t="s">
        <v>189</v>
      </c>
      <c r="M935" s="403" t="s">
        <v>189</v>
      </c>
      <c r="N935" s="403" t="s">
        <v>47</v>
      </c>
      <c r="O935" s="403" t="s">
        <v>47</v>
      </c>
      <c r="P935" s="403" t="s">
        <v>47</v>
      </c>
      <c r="Q935" s="403"/>
      <c r="R935" s="403" t="s">
        <v>47</v>
      </c>
      <c r="S935" s="320"/>
      <c r="T935" s="245">
        <v>42557</v>
      </c>
      <c r="U935" s="264">
        <f>IF(V935&lt;=0,"",(((V935-'In Productie'!$E$1)/7)+0.6))</f>
        <v>-59.114285714285714</v>
      </c>
      <c r="V935" s="396">
        <v>42551</v>
      </c>
      <c r="W935" s="202" t="s">
        <v>162</v>
      </c>
      <c r="X935" s="327" t="s">
        <v>941</v>
      </c>
      <c r="Y935" s="324">
        <v>18.3</v>
      </c>
      <c r="Z935" s="318"/>
      <c r="AA935" s="318"/>
      <c r="AB935" s="707">
        <v>42522</v>
      </c>
      <c r="AC935" s="327">
        <f>IF(B935="","",(IFERROR(VLOOKUP(B935,Projecten!A$4:W$2415,5,FALSE),"niet bekend")))</f>
        <v>1</v>
      </c>
      <c r="AD935" s="266">
        <f t="shared" si="108"/>
        <v>4426</v>
      </c>
      <c r="AE935" s="266">
        <f>IF(B935="","",(IFERROR(VLOOKUP(B935,Projecten!A$4:W$2415,23,FALSE),"niet bekend")))</f>
        <v>4426</v>
      </c>
      <c r="AF935" s="266">
        <f>IF(B935="","",(IFERROR(VLOOKUP(B935,Projecten!A$4:W$2415,12,FALSE),"niet bekend")))</f>
        <v>4426</v>
      </c>
      <c r="AG935" s="398">
        <f t="shared" si="107"/>
        <v>0</v>
      </c>
    </row>
    <row r="936" spans="2:33" ht="12.75" customHeight="1" x14ac:dyDescent="0.2">
      <c r="B936" s="665">
        <v>2016258</v>
      </c>
      <c r="C936" s="513" t="s">
        <v>1284</v>
      </c>
      <c r="D936" s="689">
        <v>503116</v>
      </c>
      <c r="E936" s="644" t="s">
        <v>26</v>
      </c>
      <c r="F936" s="645">
        <v>1</v>
      </c>
      <c r="G936" s="519">
        <v>10</v>
      </c>
      <c r="H936" s="519">
        <v>7</v>
      </c>
      <c r="I936" s="519">
        <v>4</v>
      </c>
      <c r="J936" s="322" t="s">
        <v>47</v>
      </c>
      <c r="K936" s="322" t="s">
        <v>189</v>
      </c>
      <c r="L936" s="322" t="s">
        <v>189</v>
      </c>
      <c r="M936" s="322" t="s">
        <v>189</v>
      </c>
      <c r="N936" s="322" t="s">
        <v>47</v>
      </c>
      <c r="O936" s="254" t="s">
        <v>47</v>
      </c>
      <c r="P936" s="254" t="s">
        <v>47</v>
      </c>
      <c r="R936" s="254" t="s">
        <v>47</v>
      </c>
      <c r="S936" s="243"/>
      <c r="T936" s="245">
        <v>42557</v>
      </c>
      <c r="U936" s="245">
        <f>IF(V936&lt;=0,"",(((V936-'In Productie'!$E$1)/7)+0.6))</f>
        <v>-59.114285714285714</v>
      </c>
      <c r="V936" s="427">
        <v>42551</v>
      </c>
      <c r="W936" s="209" t="s">
        <v>162</v>
      </c>
      <c r="X936" s="209"/>
      <c r="Y936" s="248">
        <v>20.2</v>
      </c>
      <c r="Z936" s="477"/>
      <c r="AA936" s="478"/>
      <c r="AB936" s="499">
        <v>42523</v>
      </c>
      <c r="AC936" s="209">
        <f>IF(B936="","",(IFERROR(VLOOKUP(B936,Projecten!A$4:W$2415,5,FALSE),"niet bekend")))</f>
        <v>1</v>
      </c>
      <c r="AD936" s="213">
        <f t="shared" si="108"/>
        <v>3363</v>
      </c>
      <c r="AE936" s="266">
        <f>IF(B936="","",(IFERROR(VLOOKUP(B936,Projecten!A$4:W$2415,23,FALSE),"niet bekend")))</f>
        <v>3363</v>
      </c>
      <c r="AF936" s="266">
        <f>IF(B936="","",(IFERROR(VLOOKUP(B936,Projecten!A$4:W$2415,12,FALSE),"niet bekend")))</f>
        <v>3363</v>
      </c>
      <c r="AG936" s="360">
        <f t="shared" si="107"/>
        <v>0</v>
      </c>
    </row>
    <row r="937" spans="2:33" ht="12.75" customHeight="1" x14ac:dyDescent="0.2">
      <c r="B937" s="665">
        <v>2016257</v>
      </c>
      <c r="C937" s="513" t="s">
        <v>1285</v>
      </c>
      <c r="D937" s="689">
        <v>588716</v>
      </c>
      <c r="E937" s="644" t="s">
        <v>26</v>
      </c>
      <c r="F937" s="645">
        <v>1</v>
      </c>
      <c r="G937" s="519">
        <v>12</v>
      </c>
      <c r="H937" s="519">
        <v>8</v>
      </c>
      <c r="I937" s="519">
        <v>1</v>
      </c>
      <c r="J937" s="322" t="s">
        <v>47</v>
      </c>
      <c r="K937" s="322" t="s">
        <v>189</v>
      </c>
      <c r="L937" s="322" t="s">
        <v>189</v>
      </c>
      <c r="M937" s="322" t="s">
        <v>189</v>
      </c>
      <c r="N937" s="322" t="s">
        <v>47</v>
      </c>
      <c r="O937" s="254" t="s">
        <v>47</v>
      </c>
      <c r="P937" s="254" t="s">
        <v>47</v>
      </c>
      <c r="R937" s="254" t="s">
        <v>47</v>
      </c>
      <c r="S937" s="243"/>
      <c r="T937" s="245">
        <v>42558</v>
      </c>
      <c r="U937" s="245">
        <f>IF(V937&lt;=0,"",(((V937-'In Productie'!$E$1)/7)+0.6))</f>
        <v>-59.114285714285714</v>
      </c>
      <c r="V937" s="427">
        <v>42551</v>
      </c>
      <c r="W937" s="209" t="s">
        <v>162</v>
      </c>
      <c r="X937" s="209"/>
      <c r="Y937" s="248">
        <v>15</v>
      </c>
      <c r="Z937" s="477"/>
      <c r="AA937" s="478"/>
      <c r="AB937" s="243" t="s">
        <v>1136</v>
      </c>
      <c r="AC937" s="209">
        <f>IF(B937="","",(IFERROR(VLOOKUP(B937,Projecten!A$4:W$2415,5,FALSE),"niet bekend")))</f>
        <v>1</v>
      </c>
      <c r="AD937" s="213">
        <f t="shared" si="108"/>
        <v>2280</v>
      </c>
      <c r="AE937" s="266">
        <f>IF(B937="","",(IFERROR(VLOOKUP(B937,Projecten!A$4:W$2415,23,FALSE),"niet bekend")))</f>
        <v>2280</v>
      </c>
      <c r="AF937" s="266">
        <f>IF(B937="","",(IFERROR(VLOOKUP(B937,Projecten!A$4:W$2415,12,FALSE),"niet bekend")))</f>
        <v>2280</v>
      </c>
      <c r="AG937" s="360">
        <f t="shared" si="107"/>
        <v>0</v>
      </c>
    </row>
    <row r="938" spans="2:33" ht="12.75" customHeight="1" x14ac:dyDescent="0.2">
      <c r="B938" s="665">
        <v>2016260</v>
      </c>
      <c r="C938" s="513" t="s">
        <v>1286</v>
      </c>
      <c r="D938" s="689">
        <v>582416</v>
      </c>
      <c r="E938" s="644" t="s">
        <v>26</v>
      </c>
      <c r="F938" s="645">
        <v>1</v>
      </c>
      <c r="G938" s="519">
        <v>10</v>
      </c>
      <c r="H938" s="519">
        <v>5</v>
      </c>
      <c r="I938" s="519">
        <v>3</v>
      </c>
      <c r="J938" s="322" t="s">
        <v>47</v>
      </c>
      <c r="K938" s="322" t="s">
        <v>47</v>
      </c>
      <c r="L938" s="322" t="s">
        <v>189</v>
      </c>
      <c r="M938" s="322" t="s">
        <v>47</v>
      </c>
      <c r="N938" s="322" t="s">
        <v>47</v>
      </c>
      <c r="O938" s="254" t="s">
        <v>47</v>
      </c>
      <c r="P938" s="254" t="s">
        <v>47</v>
      </c>
      <c r="R938" s="254" t="s">
        <v>47</v>
      </c>
      <c r="S938" s="320" t="s">
        <v>1212</v>
      </c>
      <c r="T938" s="245">
        <v>42562</v>
      </c>
      <c r="U938" s="245">
        <f>IF(V938&lt;=0,"",(((V938-'In Productie'!$E$1)/7)+0.6))</f>
        <v>-59.114285714285714</v>
      </c>
      <c r="V938" s="427">
        <v>42551</v>
      </c>
      <c r="W938" s="209" t="s">
        <v>162</v>
      </c>
      <c r="X938" s="209" t="s">
        <v>6853</v>
      </c>
      <c r="Y938" s="248">
        <v>30</v>
      </c>
      <c r="Z938" s="477"/>
      <c r="AA938" s="478"/>
      <c r="AB938" s="499">
        <v>42523</v>
      </c>
      <c r="AC938" s="209">
        <f>IF(B938="","",(IFERROR(VLOOKUP(B938,Projecten!A$4:W$2415,5,FALSE),"niet bekend")))</f>
        <v>1</v>
      </c>
      <c r="AD938" s="213">
        <f t="shared" si="108"/>
        <v>5850</v>
      </c>
      <c r="AE938" s="266">
        <f>IF(B938="","",(IFERROR(VLOOKUP(B938,Projecten!A$4:W$2415,23,FALSE),"niet bekend")))</f>
        <v>5850</v>
      </c>
      <c r="AF938" s="266">
        <f>IF(B938="","",(IFERROR(VLOOKUP(B938,Projecten!A$4:W$2415,12,FALSE),"niet bekend")))</f>
        <v>5850</v>
      </c>
      <c r="AG938" s="360">
        <f t="shared" si="107"/>
        <v>0</v>
      </c>
    </row>
    <row r="939" spans="2:33" ht="12.75" customHeight="1" x14ac:dyDescent="0.2">
      <c r="B939" s="496">
        <v>2016267</v>
      </c>
      <c r="C939" s="678" t="s">
        <v>1287</v>
      </c>
      <c r="D939" s="272">
        <v>593016</v>
      </c>
      <c r="E939" s="273" t="s">
        <v>26</v>
      </c>
      <c r="F939" s="424">
        <v>1</v>
      </c>
      <c r="G939" s="273">
        <v>7</v>
      </c>
      <c r="H939" s="273">
        <v>5</v>
      </c>
      <c r="I939" s="273">
        <v>3</v>
      </c>
      <c r="J939" s="856" t="s">
        <v>47</v>
      </c>
      <c r="K939" s="856" t="s">
        <v>189</v>
      </c>
      <c r="L939" s="391" t="s">
        <v>189</v>
      </c>
      <c r="M939" s="391" t="s">
        <v>189</v>
      </c>
      <c r="N939" s="391" t="s">
        <v>47</v>
      </c>
      <c r="O939" s="486" t="s">
        <v>47</v>
      </c>
      <c r="P939" s="486" t="s">
        <v>47</v>
      </c>
      <c r="Q939" s="486"/>
      <c r="R939" s="486" t="s">
        <v>47</v>
      </c>
      <c r="S939" s="243"/>
      <c r="T939" s="245">
        <v>42559</v>
      </c>
      <c r="U939" s="245">
        <f>IF(V939&lt;=0,"",(((V939-'In Productie'!$E$1)/7)+0.6))</f>
        <v>-58.114285714285714</v>
      </c>
      <c r="V939" s="427">
        <v>42558</v>
      </c>
      <c r="W939" s="209" t="s">
        <v>162</v>
      </c>
      <c r="X939" s="209"/>
      <c r="Y939" s="295">
        <v>13</v>
      </c>
      <c r="Z939" s="202"/>
      <c r="AA939" s="202"/>
      <c r="AB939" s="499">
        <v>42524</v>
      </c>
      <c r="AC939" s="209">
        <f>IF(B939="","",(IFERROR(VLOOKUP(B939,Projecten!A$4:W$2415,5,FALSE),"niet bekend")))</f>
        <v>1</v>
      </c>
      <c r="AD939" s="213">
        <f t="shared" si="108"/>
        <v>1948</v>
      </c>
      <c r="AE939" s="266">
        <f>IF(B939="","",(IFERROR(VLOOKUP(B939,Projecten!A$4:W$2415,23,FALSE),"niet bekend")))</f>
        <v>1948</v>
      </c>
      <c r="AF939" s="266">
        <f>IF(B939="","",(IFERROR(VLOOKUP(B939,Projecten!A$4:W$2415,12,FALSE),"niet bekend")))</f>
        <v>1948</v>
      </c>
      <c r="AG939" s="360">
        <f t="shared" si="107"/>
        <v>0</v>
      </c>
    </row>
    <row r="940" spans="2:33" ht="12.75" customHeight="1" x14ac:dyDescent="0.2">
      <c r="B940" s="496">
        <v>2016265</v>
      </c>
      <c r="C940" s="678" t="s">
        <v>1288</v>
      </c>
      <c r="D940" s="272" t="s">
        <v>1139</v>
      </c>
      <c r="E940" s="273" t="s">
        <v>26</v>
      </c>
      <c r="F940" s="424">
        <v>1</v>
      </c>
      <c r="G940" s="273">
        <v>7</v>
      </c>
      <c r="H940" s="273">
        <v>4</v>
      </c>
      <c r="I940" s="273">
        <v>5</v>
      </c>
      <c r="J940" s="856" t="s">
        <v>47</v>
      </c>
      <c r="K940" s="856" t="s">
        <v>47</v>
      </c>
      <c r="L940" s="391" t="s">
        <v>189</v>
      </c>
      <c r="M940" s="391" t="s">
        <v>189</v>
      </c>
      <c r="N940" s="391" t="s">
        <v>47</v>
      </c>
      <c r="O940" s="486" t="s">
        <v>47</v>
      </c>
      <c r="P940" s="486" t="s">
        <v>47</v>
      </c>
      <c r="Q940" s="486"/>
      <c r="R940" s="486" t="s">
        <v>47</v>
      </c>
      <c r="S940" s="320"/>
      <c r="T940" s="245">
        <v>42558</v>
      </c>
      <c r="U940" s="245">
        <f>IF(V940&lt;=0,"",(((V940-'In Productie'!$E$1)/7)+0.6))</f>
        <v>-58.114285714285714</v>
      </c>
      <c r="V940" s="427">
        <v>42558</v>
      </c>
      <c r="W940" s="209" t="s">
        <v>162</v>
      </c>
      <c r="X940" s="209" t="s">
        <v>941</v>
      </c>
      <c r="Y940" s="295">
        <v>18.3</v>
      </c>
      <c r="Z940" s="202"/>
      <c r="AA940" s="202"/>
      <c r="AB940" s="499">
        <v>42527</v>
      </c>
      <c r="AC940" s="209">
        <f>IF(B940="","",(IFERROR(VLOOKUP(B940,Projecten!A$4:W$2415,5,FALSE),"niet bekend")))</f>
        <v>1</v>
      </c>
      <c r="AD940" s="213">
        <f t="shared" si="108"/>
        <v>4426</v>
      </c>
      <c r="AE940" s="266">
        <f>IF(B940="","",(IFERROR(VLOOKUP(B940,Projecten!A$4:W$2415,23,FALSE),"niet bekend")))</f>
        <v>4426</v>
      </c>
      <c r="AF940" s="266">
        <f>IF(B940="","",(IFERROR(VLOOKUP(B940,Projecten!A$4:W$2415,12,FALSE),"niet bekend")))</f>
        <v>4426</v>
      </c>
      <c r="AG940" s="360">
        <f t="shared" si="107"/>
        <v>0</v>
      </c>
    </row>
    <row r="941" spans="2:33" ht="12.75" customHeight="1" x14ac:dyDescent="0.2">
      <c r="B941" s="237"/>
      <c r="C941" s="513"/>
      <c r="D941" s="689"/>
      <c r="E941" s="644"/>
      <c r="F941" s="645"/>
      <c r="G941" s="519"/>
      <c r="H941" s="519"/>
      <c r="I941" s="519"/>
      <c r="J941" s="322"/>
      <c r="K941" s="322"/>
      <c r="L941" s="322"/>
      <c r="M941" s="322"/>
      <c r="N941" s="322"/>
      <c r="S941" s="243"/>
      <c r="U941" s="245"/>
      <c r="W941" s="209"/>
      <c r="X941" s="209"/>
      <c r="Y941" s="248"/>
      <c r="Z941" s="477"/>
      <c r="AA941" s="478"/>
      <c r="AB941" s="243"/>
      <c r="AC941" s="209" t="str">
        <f>IF(B941="","",(IFERROR(VLOOKUP(B941,Projecten!A$4:W$2415,5,FALSE),"niet bekend")))</f>
        <v/>
      </c>
      <c r="AD941" s="213" t="str">
        <f t="shared" si="108"/>
        <v/>
      </c>
      <c r="AE941" s="266" t="str">
        <f>IF(B941="","",(IFERROR(VLOOKUP(B941,Projecten!A$4:W$2415,23,FALSE),"niet bekend")))</f>
        <v/>
      </c>
      <c r="AF941" s="266" t="str">
        <f>IF(B941="","",(IFERROR(VLOOKUP(B941,Projecten!A$4:W$2415,12,FALSE),"niet bekend")))</f>
        <v/>
      </c>
      <c r="AG941" s="360" t="str">
        <f t="shared" si="107"/>
        <v/>
      </c>
    </row>
    <row r="942" spans="2:33" s="327" customFormat="1" ht="12.75" customHeight="1" x14ac:dyDescent="0.2">
      <c r="B942" s="665">
        <v>2016281</v>
      </c>
      <c r="C942" s="711" t="s">
        <v>1289</v>
      </c>
      <c r="D942" s="471" t="s">
        <v>1243</v>
      </c>
      <c r="E942" s="450" t="s">
        <v>26</v>
      </c>
      <c r="F942" s="751">
        <v>3</v>
      </c>
      <c r="G942" s="449">
        <v>21</v>
      </c>
      <c r="H942" s="449">
        <v>15</v>
      </c>
      <c r="I942" s="449">
        <v>12</v>
      </c>
      <c r="J942" s="882" t="s">
        <v>47</v>
      </c>
      <c r="K942" s="882" t="s">
        <v>189</v>
      </c>
      <c r="L942" s="391" t="s">
        <v>189</v>
      </c>
      <c r="M942" s="391" t="s">
        <v>189</v>
      </c>
      <c r="N942" s="391" t="s">
        <v>47</v>
      </c>
      <c r="O942" s="391" t="s">
        <v>47</v>
      </c>
      <c r="P942" s="391" t="s">
        <v>47</v>
      </c>
      <c r="Q942" s="391"/>
      <c r="R942" s="391" t="s">
        <v>47</v>
      </c>
      <c r="S942" s="320"/>
      <c r="T942" s="264">
        <v>42557</v>
      </c>
      <c r="U942" s="264">
        <v>27</v>
      </c>
      <c r="V942" s="396"/>
      <c r="W942" s="327" t="s">
        <v>310</v>
      </c>
      <c r="X942" s="327" t="s">
        <v>1192</v>
      </c>
      <c r="Y942" s="497">
        <v>46.5</v>
      </c>
      <c r="Z942" s="318"/>
      <c r="AA942" s="318"/>
      <c r="AB942" s="707">
        <v>42531</v>
      </c>
      <c r="AC942" s="327">
        <f>IF(B942="","",(IFERROR(VLOOKUP(B942,Projecten!A$4:W$2415,5,FALSE),"niet bekend")))</f>
        <v>6</v>
      </c>
      <c r="AD942" s="266">
        <f t="shared" si="108"/>
        <v>7827</v>
      </c>
      <c r="AE942" s="266">
        <f>IF(B942="","",(IFERROR(VLOOKUP(B942,Projecten!A$4:W$2415,23,FALSE),"niet bekend")))</f>
        <v>15654</v>
      </c>
      <c r="AF942" s="266">
        <f>IF(B942="","",(IFERROR(VLOOKUP(B942,Projecten!A$4:W$2415,12,FALSE),"niet bekend")))</f>
        <v>15654</v>
      </c>
      <c r="AG942" s="398">
        <f t="shared" si="107"/>
        <v>7827</v>
      </c>
    </row>
    <row r="943" spans="2:33" ht="12.75" customHeight="1" x14ac:dyDescent="0.2">
      <c r="B943" s="272"/>
      <c r="C943" s="678"/>
      <c r="D943" s="272"/>
      <c r="E943" s="273"/>
      <c r="F943" s="424"/>
      <c r="G943" s="273"/>
      <c r="H943" s="273"/>
      <c r="I943" s="273"/>
      <c r="J943" s="856"/>
      <c r="K943" s="856"/>
      <c r="L943" s="391"/>
      <c r="M943" s="391"/>
      <c r="N943" s="391"/>
      <c r="O943" s="486"/>
      <c r="P943" s="486"/>
      <c r="Q943" s="486"/>
      <c r="R943" s="486"/>
      <c r="S943" s="320"/>
      <c r="U943" s="245"/>
      <c r="W943" s="209"/>
      <c r="X943" s="209"/>
      <c r="Y943" s="295"/>
      <c r="Z943" s="202"/>
      <c r="AA943" s="202"/>
      <c r="AB943" s="499"/>
      <c r="AC943" s="209" t="str">
        <f>IF(B943="","",(IFERROR(VLOOKUP(B943,Projecten!A$4:W$2415,5,FALSE),"niet bekend")))</f>
        <v/>
      </c>
      <c r="AD943" s="213" t="str">
        <f t="shared" si="108"/>
        <v/>
      </c>
      <c r="AE943" s="266" t="str">
        <f>IF(B943="","",(IFERROR(VLOOKUP(B943,Projecten!A$4:W$2415,23,FALSE),"niet bekend")))</f>
        <v/>
      </c>
      <c r="AF943" s="266" t="str">
        <f>IF(B943="","",(IFERROR(VLOOKUP(B943,Projecten!A$4:W$2415,12,FALSE),"niet bekend")))</f>
        <v/>
      </c>
      <c r="AG943" s="360" t="str">
        <f t="shared" si="107"/>
        <v/>
      </c>
    </row>
    <row r="944" spans="2:33" s="297" customFormat="1" ht="12.75" customHeight="1" x14ac:dyDescent="0.2">
      <c r="B944" s="271" t="s">
        <v>1305</v>
      </c>
      <c r="C944" s="669">
        <v>120768</v>
      </c>
      <c r="D944" s="883" t="s">
        <v>1306</v>
      </c>
      <c r="E944" s="297" t="s">
        <v>352</v>
      </c>
      <c r="F944" s="291">
        <v>1</v>
      </c>
      <c r="G944" s="297">
        <v>2</v>
      </c>
      <c r="H944" s="297">
        <v>0</v>
      </c>
      <c r="I944" s="297">
        <v>0</v>
      </c>
      <c r="J944" s="528"/>
      <c r="K944" s="884"/>
      <c r="L944" s="884"/>
      <c r="M944" s="884"/>
      <c r="N944" s="884" t="s">
        <v>47</v>
      </c>
      <c r="O944" s="884" t="s">
        <v>47</v>
      </c>
      <c r="P944" s="884" t="s">
        <v>47</v>
      </c>
      <c r="Q944" s="884"/>
      <c r="R944" s="884" t="s">
        <v>47</v>
      </c>
      <c r="S944" s="271"/>
      <c r="T944" s="293">
        <v>42556</v>
      </c>
      <c r="U944" s="293">
        <v>27</v>
      </c>
      <c r="V944" s="719"/>
      <c r="W944" s="297" t="s">
        <v>532</v>
      </c>
      <c r="X944" s="271">
        <v>7030</v>
      </c>
      <c r="Y944" s="295">
        <v>2</v>
      </c>
      <c r="Z944" s="288"/>
      <c r="AA944" s="288"/>
      <c r="AB944" s="271"/>
      <c r="AC944" s="297">
        <f>IF(B944="","",(IFERROR(VLOOKUP(B944,Projecten!A$4:W$2415,5,FALSE),"niet bekend")))</f>
        <v>1</v>
      </c>
      <c r="AD944" s="213">
        <f t="shared" si="108"/>
        <v>381.9</v>
      </c>
      <c r="AE944" s="266">
        <f>IF(B944="","",(IFERROR(VLOOKUP(B944,Projecten!A$4:W$2415,23,FALSE),"niet bekend")))</f>
        <v>0</v>
      </c>
      <c r="AF944" s="266">
        <f>IF(B944="","",(IFERROR(VLOOKUP(B944,Projecten!A$4:W$2415,12,FALSE),"niet bekend")))</f>
        <v>381.9</v>
      </c>
      <c r="AG944" s="360">
        <f t="shared" si="107"/>
        <v>0</v>
      </c>
    </row>
    <row r="945" spans="2:33" s="327" customFormat="1" ht="12.75" customHeight="1" x14ac:dyDescent="0.2">
      <c r="B945" s="708" t="s">
        <v>981</v>
      </c>
      <c r="C945" s="885" t="s">
        <v>1290</v>
      </c>
      <c r="D945" s="886" t="s">
        <v>1249</v>
      </c>
      <c r="E945" s="714" t="s">
        <v>352</v>
      </c>
      <c r="F945" s="704">
        <v>0</v>
      </c>
      <c r="G945" s="714">
        <v>2</v>
      </c>
      <c r="H945" s="887">
        <v>0</v>
      </c>
      <c r="I945" s="714">
        <v>0</v>
      </c>
      <c r="J945" s="403" t="s">
        <v>189</v>
      </c>
      <c r="K945" s="403" t="s">
        <v>189</v>
      </c>
      <c r="L945" s="403" t="s">
        <v>189</v>
      </c>
      <c r="M945" s="403" t="s">
        <v>189</v>
      </c>
      <c r="N945" s="403" t="s">
        <v>47</v>
      </c>
      <c r="O945" s="403" t="s">
        <v>47</v>
      </c>
      <c r="P945" s="403" t="s">
        <v>47</v>
      </c>
      <c r="Q945" s="403"/>
      <c r="R945" s="403" t="s">
        <v>47</v>
      </c>
      <c r="S945" s="320"/>
      <c r="T945" s="694">
        <v>42558</v>
      </c>
      <c r="U945" s="694">
        <v>27</v>
      </c>
      <c r="V945" s="520"/>
      <c r="W945" s="708" t="s">
        <v>532</v>
      </c>
      <c r="X945" s="708" t="s">
        <v>1188</v>
      </c>
      <c r="Y945" s="324">
        <v>3</v>
      </c>
      <c r="Z945" s="318"/>
      <c r="AA945" s="318"/>
      <c r="AB945" s="320"/>
      <c r="AC945" s="327">
        <f>IF(B945="","",(IFERROR(VLOOKUP(B945,Projecten!A$4:W$2415,5,FALSE),"niet bekend")))</f>
        <v>1</v>
      </c>
      <c r="AD945" s="266">
        <f t="shared" si="108"/>
        <v>0</v>
      </c>
      <c r="AE945" s="266">
        <f>IF(B945="","",(IFERROR(VLOOKUP(B945,Projecten!A$4:W$2415,23,FALSE),"niet bekend")))</f>
        <v>3823.24</v>
      </c>
      <c r="AF945" s="266">
        <f>IF(B945="","",(IFERROR(VLOOKUP(B945,Projecten!A$4:W$2415,12,FALSE),"niet bekend")))</f>
        <v>3823.24</v>
      </c>
      <c r="AG945" s="398">
        <f t="shared" si="107"/>
        <v>3823.24</v>
      </c>
    </row>
    <row r="946" spans="2:33" ht="12.75" customHeight="1" x14ac:dyDescent="0.2">
      <c r="B946" s="320" t="s">
        <v>1123</v>
      </c>
      <c r="C946" s="669" t="s">
        <v>1291</v>
      </c>
      <c r="D946" s="720" t="s">
        <v>1130</v>
      </c>
      <c r="E946" s="498" t="s">
        <v>352</v>
      </c>
      <c r="F946" s="888">
        <v>1</v>
      </c>
      <c r="G946" s="889">
        <v>12</v>
      </c>
      <c r="H946" s="890">
        <v>8</v>
      </c>
      <c r="I946" s="209">
        <v>3</v>
      </c>
      <c r="J946" s="882" t="s">
        <v>47</v>
      </c>
      <c r="K946" s="882" t="s">
        <v>47</v>
      </c>
      <c r="L946" s="486" t="s">
        <v>189</v>
      </c>
      <c r="M946" s="486" t="s">
        <v>189</v>
      </c>
      <c r="N946" s="486" t="s">
        <v>47</v>
      </c>
      <c r="O946" s="486" t="s">
        <v>47</v>
      </c>
      <c r="P946" s="486" t="s">
        <v>47</v>
      </c>
      <c r="Q946" s="486"/>
      <c r="R946" s="486" t="s">
        <v>47</v>
      </c>
      <c r="S946" s="243"/>
      <c r="T946" s="245">
        <v>42558</v>
      </c>
      <c r="U946" s="293">
        <v>27</v>
      </c>
      <c r="W946" s="209" t="s">
        <v>532</v>
      </c>
      <c r="X946" s="209" t="s">
        <v>1188</v>
      </c>
      <c r="Y946" s="295">
        <v>25.615600000000001</v>
      </c>
      <c r="Z946" s="202"/>
      <c r="AA946" s="202"/>
      <c r="AB946" s="499">
        <v>42521</v>
      </c>
      <c r="AC946" s="209">
        <f>IF(B946="","",(IFERROR(VLOOKUP(B946,Projecten!A$4:W$2415,5,FALSE),"niet bekend")))</f>
        <v>1</v>
      </c>
      <c r="AD946" s="213">
        <f t="shared" si="108"/>
        <v>4321.22</v>
      </c>
      <c r="AE946" s="266">
        <f>IF(B946="","",(IFERROR(VLOOKUP(B946,Projecten!A$4:W$2415,23,FALSE),"niet bekend")))</f>
        <v>4321.22</v>
      </c>
      <c r="AF946" s="266">
        <f>IF(B946="","",(IFERROR(VLOOKUP(B946,Projecten!A$4:W$2415,12,FALSE),"niet bekend")))</f>
        <v>4321.22</v>
      </c>
      <c r="AG946" s="360">
        <f t="shared" si="107"/>
        <v>0</v>
      </c>
    </row>
    <row r="947" spans="2:33" ht="12.75" customHeight="1" x14ac:dyDescent="0.2">
      <c r="B947" s="243"/>
      <c r="C947" s="674"/>
      <c r="D947" s="843"/>
      <c r="E947" s="484"/>
      <c r="F947" s="604"/>
      <c r="G947" s="605"/>
      <c r="H947" s="891"/>
      <c r="I947" s="605"/>
      <c r="J947" s="425"/>
      <c r="K947" s="425"/>
      <c r="L947" s="391"/>
      <c r="M947" s="391"/>
      <c r="N947" s="391"/>
      <c r="O947" s="486"/>
      <c r="P947" s="486"/>
      <c r="Q947" s="486"/>
      <c r="R947" s="486"/>
      <c r="S947" s="243"/>
      <c r="U947" s="245"/>
      <c r="W947" s="209"/>
      <c r="X947" s="209"/>
      <c r="Y947" s="331"/>
      <c r="Z947" s="202"/>
      <c r="AA947" s="202"/>
      <c r="AB947" s="243"/>
      <c r="AC947" s="209" t="str">
        <f>IF(B947="","",(IFERROR(VLOOKUP(B947,Projecten!A$4:W$2415,5,FALSE),"niet bekend")))</f>
        <v/>
      </c>
      <c r="AD947" s="213" t="str">
        <f t="shared" si="108"/>
        <v/>
      </c>
      <c r="AE947" s="266" t="str">
        <f>IF(B947="","",(IFERROR(VLOOKUP(B947,Projecten!A$4:W$2415,23,FALSE),"niet bekend")))</f>
        <v/>
      </c>
      <c r="AF947" s="266" t="str">
        <f>IF(B947="","",(IFERROR(VLOOKUP(B947,Projecten!A$4:W$2415,12,FALSE),"niet bekend")))</f>
        <v/>
      </c>
      <c r="AG947" s="360" t="str">
        <f t="shared" si="107"/>
        <v/>
      </c>
    </row>
    <row r="948" spans="2:33" ht="12.75" customHeight="1" x14ac:dyDescent="0.2">
      <c r="B948" s="320">
        <v>2016242</v>
      </c>
      <c r="C948" s="669">
        <v>120763</v>
      </c>
      <c r="D948" s="720" t="s">
        <v>1084</v>
      </c>
      <c r="E948" s="498" t="s">
        <v>317</v>
      </c>
      <c r="F948" s="888">
        <v>1</v>
      </c>
      <c r="G948" s="889">
        <v>11</v>
      </c>
      <c r="H948" s="890">
        <v>7</v>
      </c>
      <c r="I948" s="209">
        <v>3</v>
      </c>
      <c r="J948" s="882" t="s">
        <v>47</v>
      </c>
      <c r="K948" s="882" t="s">
        <v>47</v>
      </c>
      <c r="L948" s="486" t="s">
        <v>189</v>
      </c>
      <c r="M948" s="486" t="s">
        <v>189</v>
      </c>
      <c r="N948" s="486" t="s">
        <v>47</v>
      </c>
      <c r="O948" s="486" t="s">
        <v>47</v>
      </c>
      <c r="P948" s="486" t="s">
        <v>47</v>
      </c>
      <c r="Q948" s="486"/>
      <c r="R948" s="486" t="s">
        <v>47</v>
      </c>
      <c r="S948" s="243"/>
      <c r="T948" s="245">
        <v>42559</v>
      </c>
      <c r="U948" s="293">
        <v>27</v>
      </c>
      <c r="W948" s="209" t="s">
        <v>777</v>
      </c>
      <c r="X948" s="722" t="s">
        <v>1317</v>
      </c>
      <c r="Y948" s="295">
        <v>20.6</v>
      </c>
      <c r="Z948" s="202"/>
      <c r="AA948" s="202"/>
      <c r="AB948" s="499">
        <v>42522</v>
      </c>
      <c r="AC948" s="209">
        <f>IF(B948="","",(IFERROR(VLOOKUP(B948,Projecten!A$4:W$2415,5,FALSE),"niet bekend")))</f>
        <v>1</v>
      </c>
      <c r="AD948" s="213">
        <f t="shared" si="108"/>
        <v>3385.01</v>
      </c>
      <c r="AE948" s="266">
        <f>IF(B948="","",(IFERROR(VLOOKUP(B948,Projecten!A$4:W$2415,23,FALSE),"niet bekend")))</f>
        <v>3385.01</v>
      </c>
      <c r="AF948" s="266">
        <f>IF(B948="","",(IFERROR(VLOOKUP(B948,Projecten!A$4:W$2415,12,FALSE),"niet bekend")))</f>
        <v>3385.01</v>
      </c>
      <c r="AG948" s="360">
        <f t="shared" si="107"/>
        <v>0</v>
      </c>
    </row>
    <row r="949" spans="2:33" ht="12.75" customHeight="1" x14ac:dyDescent="0.2">
      <c r="B949" s="243">
        <v>2016243</v>
      </c>
      <c r="C949" s="669">
        <v>120763</v>
      </c>
      <c r="D949" s="720" t="s">
        <v>1085</v>
      </c>
      <c r="E949" s="498" t="s">
        <v>317</v>
      </c>
      <c r="F949" s="888">
        <v>1</v>
      </c>
      <c r="G949" s="889">
        <v>9</v>
      </c>
      <c r="H949" s="890">
        <v>4</v>
      </c>
      <c r="I949" s="209">
        <v>5</v>
      </c>
      <c r="J949" s="882" t="s">
        <v>47</v>
      </c>
      <c r="K949" s="892" t="s">
        <v>189</v>
      </c>
      <c r="L949" s="486" t="s">
        <v>189</v>
      </c>
      <c r="M949" s="486" t="s">
        <v>189</v>
      </c>
      <c r="N949" s="486" t="s">
        <v>47</v>
      </c>
      <c r="O949" s="486" t="s">
        <v>47</v>
      </c>
      <c r="P949" s="486" t="s">
        <v>47</v>
      </c>
      <c r="Q949" s="486"/>
      <c r="R949" s="486" t="s">
        <v>47</v>
      </c>
      <c r="S949" s="243"/>
      <c r="U949" s="245">
        <v>27</v>
      </c>
      <c r="W949" s="209" t="s">
        <v>777</v>
      </c>
      <c r="X949" s="209"/>
      <c r="Y949" s="295">
        <v>19.100000000000001</v>
      </c>
      <c r="Z949" s="202"/>
      <c r="AA949" s="202"/>
      <c r="AB949" s="499">
        <v>42522</v>
      </c>
      <c r="AC949" s="209">
        <f>IF(B949="","",(IFERROR(VLOOKUP(B949,Projecten!A$4:W$2415,5,FALSE),"niet bekend")))</f>
        <v>1</v>
      </c>
      <c r="AD949" s="213">
        <f t="shared" si="108"/>
        <v>3379.05</v>
      </c>
      <c r="AE949" s="266">
        <f>IF(B949="","",(IFERROR(VLOOKUP(B949,Projecten!A$4:W$2415,23,FALSE),"niet bekend")))</f>
        <v>3379.05</v>
      </c>
      <c r="AF949" s="266">
        <f>IF(B949="","",(IFERROR(VLOOKUP(B949,Projecten!A$4:W$2415,12,FALSE),"niet bekend")))</f>
        <v>3379.05</v>
      </c>
      <c r="AG949" s="360">
        <f t="shared" si="107"/>
        <v>0</v>
      </c>
    </row>
    <row r="950" spans="2:33" ht="12.75" customHeight="1" x14ac:dyDescent="0.2">
      <c r="B950" s="243">
        <v>2016244</v>
      </c>
      <c r="C950" s="669">
        <v>120763</v>
      </c>
      <c r="D950" s="720" t="s">
        <v>1086</v>
      </c>
      <c r="E950" s="498" t="s">
        <v>317</v>
      </c>
      <c r="F950" s="888">
        <v>1</v>
      </c>
      <c r="G950" s="889">
        <v>9</v>
      </c>
      <c r="H950" s="890">
        <v>4</v>
      </c>
      <c r="I950" s="209">
        <v>5</v>
      </c>
      <c r="J950" s="882" t="s">
        <v>47</v>
      </c>
      <c r="K950" s="892" t="s">
        <v>189</v>
      </c>
      <c r="L950" s="486" t="s">
        <v>189</v>
      </c>
      <c r="M950" s="486" t="s">
        <v>189</v>
      </c>
      <c r="N950" s="486" t="s">
        <v>47</v>
      </c>
      <c r="O950" s="486" t="s">
        <v>47</v>
      </c>
      <c r="P950" s="486" t="s">
        <v>47</v>
      </c>
      <c r="Q950" s="486"/>
      <c r="R950" s="486" t="s">
        <v>47</v>
      </c>
      <c r="S950" s="243"/>
      <c r="U950" s="245">
        <v>27</v>
      </c>
      <c r="W950" s="209" t="s">
        <v>777</v>
      </c>
      <c r="X950" s="209" t="s">
        <v>1189</v>
      </c>
      <c r="Y950" s="295">
        <v>21.3</v>
      </c>
      <c r="Z950" s="202"/>
      <c r="AA950" s="202"/>
      <c r="AB950" s="499">
        <v>42522</v>
      </c>
      <c r="AC950" s="209">
        <f>IF(B950="","",(IFERROR(VLOOKUP(B950,Projecten!A$4:W$2415,5,FALSE),"niet bekend")))</f>
        <v>1</v>
      </c>
      <c r="AD950" s="213">
        <f t="shared" si="108"/>
        <v>3880.97</v>
      </c>
      <c r="AE950" s="266">
        <f>IF(B950="","",(IFERROR(VLOOKUP(B950,Projecten!A$4:W$2415,23,FALSE),"niet bekend")))</f>
        <v>3880.97</v>
      </c>
      <c r="AF950" s="266">
        <f>IF(B950="","",(IFERROR(VLOOKUP(B950,Projecten!A$4:W$2415,12,FALSE),"niet bekend")))</f>
        <v>3880.97</v>
      </c>
      <c r="AG950" s="360">
        <f t="shared" si="107"/>
        <v>0</v>
      </c>
    </row>
    <row r="951" spans="2:33" s="312" customFormat="1" ht="12.75" customHeight="1" x14ac:dyDescent="0.2">
      <c r="B951" s="299"/>
      <c r="C951" s="406"/>
      <c r="D951" s="300"/>
      <c r="E951" s="300"/>
      <c r="F951" s="302"/>
      <c r="G951" s="300"/>
      <c r="H951" s="300"/>
      <c r="I951" s="300"/>
      <c r="J951" s="302"/>
      <c r="K951" s="302"/>
      <c r="L951" s="302"/>
      <c r="M951" s="302"/>
      <c r="N951" s="302"/>
      <c r="O951" s="302"/>
      <c r="P951" s="302"/>
      <c r="Q951" s="302"/>
      <c r="R951" s="302"/>
      <c r="S951" s="303"/>
      <c r="T951" s="407"/>
      <c r="U951" s="306"/>
      <c r="V951" s="305"/>
      <c r="W951" s="307"/>
      <c r="X951" s="307"/>
      <c r="Y951" s="307"/>
      <c r="Z951" s="298"/>
      <c r="AA951" s="308"/>
      <c r="AB951" s="410"/>
      <c r="AD951" s="311"/>
      <c r="AE951" s="311"/>
      <c r="AF951" s="311"/>
      <c r="AG951" s="412"/>
    </row>
    <row r="952" spans="2:33" s="236" customFormat="1" ht="12.75" customHeight="1" x14ac:dyDescent="0.2">
      <c r="B952" s="372"/>
      <c r="C952" s="373"/>
      <c r="D952" s="374">
        <f>SUM(G952:I952)</f>
        <v>313</v>
      </c>
      <c r="E952" s="375"/>
      <c r="F952" s="376">
        <f>SUM(F953:F992)</f>
        <v>23</v>
      </c>
      <c r="G952" s="375">
        <f>SUM(G953:G992)</f>
        <v>159</v>
      </c>
      <c r="H952" s="375">
        <f>SUM(H953:H992)</f>
        <v>92</v>
      </c>
      <c r="I952" s="375">
        <f>SUM(I953:I992)</f>
        <v>62</v>
      </c>
      <c r="J952" s="376"/>
      <c r="K952" s="376"/>
      <c r="L952" s="376"/>
      <c r="M952" s="376"/>
      <c r="N952" s="376"/>
      <c r="O952" s="376"/>
      <c r="P952" s="376"/>
      <c r="Q952" s="376"/>
      <c r="R952" s="376"/>
      <c r="S952" s="826">
        <v>28</v>
      </c>
      <c r="T952" s="377"/>
      <c r="U952" s="639"/>
      <c r="V952" s="378"/>
      <c r="W952" s="380"/>
      <c r="X952" s="530">
        <f>SUM(Y952:Y993)</f>
        <v>415.50639999999999</v>
      </c>
      <c r="Y952" s="231"/>
      <c r="Z952" s="463">
        <v>307.5</v>
      </c>
      <c r="AA952" s="232">
        <f>X952-Z952</f>
        <v>108.00639999999999</v>
      </c>
      <c r="AB952" s="221"/>
      <c r="AC952" s="236" t="str">
        <f>IF(B952="","",(IFERROR(VLOOKUP(B952,Projecten!A$4:W$2415,5,FALSE),"niet bekend")))</f>
        <v/>
      </c>
      <c r="AD952" s="235">
        <f>SUM(AD953:AD993)</f>
        <v>56844.06</v>
      </c>
      <c r="AE952" s="235" t="str">
        <f>IF(B952="","",(IFERROR(VLOOKUP(B952,Projecten!A$4:W$2415,23,FALSE),"niet bekend")))</f>
        <v/>
      </c>
      <c r="AF952" s="235" t="str">
        <f>IF(B952="","",(IFERROR(VLOOKUP(B952,Projecten!A$4:W$2415,12,FALSE),"niet bekend")))</f>
        <v/>
      </c>
      <c r="AG952" s="384"/>
    </row>
    <row r="953" spans="2:33" ht="12.75" customHeight="1" x14ac:dyDescent="0.2">
      <c r="B953" s="272"/>
      <c r="C953" s="422"/>
      <c r="D953" s="273"/>
      <c r="E953" s="273"/>
      <c r="F953" s="424"/>
      <c r="G953" s="273"/>
      <c r="H953" s="273"/>
      <c r="I953" s="273"/>
      <c r="J953" s="403"/>
      <c r="K953" s="242"/>
      <c r="L953" s="242"/>
      <c r="M953" s="242"/>
      <c r="N953" s="242"/>
      <c r="O953" s="242"/>
      <c r="P953" s="242"/>
      <c r="Q953" s="242"/>
      <c r="R953" s="242"/>
      <c r="S953" s="243" t="s">
        <v>927</v>
      </c>
      <c r="U953" s="245"/>
      <c r="W953" s="209"/>
      <c r="X953" s="209"/>
      <c r="Y953" s="248"/>
      <c r="Z953" s="202"/>
      <c r="AA953" s="202"/>
      <c r="AB953" s="243"/>
      <c r="AC953" s="209" t="str">
        <f>IF(B953="","",(IFERROR(VLOOKUP(B953,Projecten!A$4:W$2415,5,FALSE),"niet bekend")))</f>
        <v/>
      </c>
      <c r="AD953" s="213" t="str">
        <f t="shared" ref="AD953:AD960" si="109">IF(AC953="","",(F953/AC953*AF953))</f>
        <v/>
      </c>
      <c r="AE953" s="266" t="str">
        <f>IF(B953="","",(IFERROR(VLOOKUP(B953,Projecten!A$4:W$2415,23,FALSE),"niet bekend")))</f>
        <v/>
      </c>
      <c r="AF953" s="266" t="str">
        <f>IF(B953="","",(IFERROR(VLOOKUP(B953,Projecten!A$4:W$2415,12,FALSE),"niet bekend")))</f>
        <v/>
      </c>
      <c r="AG953" s="360" t="str">
        <f t="shared" ref="AG953:AG992" si="110">IF(AD953="","",(AF953-AD953))</f>
        <v/>
      </c>
    </row>
    <row r="954" spans="2:33" s="767" customFormat="1" ht="12.75" customHeight="1" x14ac:dyDescent="0.2">
      <c r="C954" s="827"/>
      <c r="D954" s="828" t="s">
        <v>1082</v>
      </c>
      <c r="E954" s="829"/>
      <c r="F954" s="830"/>
      <c r="G954" s="829"/>
      <c r="H954" s="873"/>
      <c r="I954" s="874"/>
      <c r="J954" s="759"/>
      <c r="K954" s="758"/>
      <c r="L954" s="758"/>
      <c r="M954" s="758"/>
      <c r="N954" s="758"/>
      <c r="O954" s="758"/>
      <c r="P954" s="758"/>
      <c r="Q954" s="758"/>
      <c r="R954" s="758"/>
      <c r="S954" s="754"/>
      <c r="T954" s="293"/>
      <c r="U954" s="762"/>
      <c r="V954" s="763"/>
      <c r="Y954" s="764">
        <v>38</v>
      </c>
      <c r="Z954" s="756"/>
      <c r="AA954" s="756"/>
      <c r="AB954" s="754"/>
      <c r="AC954" s="297" t="str">
        <f>IF(B954="","",(IFERROR(VLOOKUP(B954,Projecten!A$4:W$2415,5,FALSE),"niet bekend")))</f>
        <v/>
      </c>
      <c r="AD954" s="213" t="str">
        <f t="shared" si="109"/>
        <v/>
      </c>
      <c r="AE954" s="266" t="str">
        <f>IF(B954="","",(IFERROR(VLOOKUP(B954,Projecten!A$4:W$2415,23,FALSE),"niet bekend")))</f>
        <v/>
      </c>
      <c r="AF954" s="266" t="str">
        <f>IF(B954="","",(IFERROR(VLOOKUP(B954,Projecten!A$4:W$2415,12,FALSE),"niet bekend")))</f>
        <v/>
      </c>
      <c r="AG954" s="360" t="str">
        <f t="shared" si="110"/>
        <v/>
      </c>
    </row>
    <row r="955" spans="2:33" s="767" customFormat="1" ht="12.75" customHeight="1" x14ac:dyDescent="0.2">
      <c r="C955" s="827"/>
      <c r="D955" s="828" t="s">
        <v>1360</v>
      </c>
      <c r="E955" s="829"/>
      <c r="F955" s="830"/>
      <c r="G955" s="829"/>
      <c r="H955" s="873"/>
      <c r="I955" s="874"/>
      <c r="J955" s="759"/>
      <c r="K955" s="759"/>
      <c r="L955" s="759"/>
      <c r="M955" s="759"/>
      <c r="N955" s="759"/>
      <c r="O955" s="759"/>
      <c r="P955" s="759"/>
      <c r="Q955" s="759"/>
      <c r="R955" s="759"/>
      <c r="S955" s="893"/>
      <c r="T955" s="293"/>
      <c r="U955" s="762"/>
      <c r="V955" s="763"/>
      <c r="Y955" s="764">
        <v>8.25</v>
      </c>
      <c r="Z955" s="756"/>
      <c r="AA955" s="756"/>
      <c r="AB955" s="754"/>
      <c r="AC955" s="297" t="str">
        <f>IF(B955="","",(IFERROR(VLOOKUP(B955,Projecten!A$4:W$2415,5,FALSE),"niet bekend")))</f>
        <v/>
      </c>
      <c r="AD955" s="213" t="str">
        <f t="shared" si="109"/>
        <v/>
      </c>
      <c r="AE955" s="266" t="str">
        <f>IF(B955="","",(IFERROR(VLOOKUP(B955,Projecten!A$4:W$2415,23,FALSE),"niet bekend")))</f>
        <v/>
      </c>
      <c r="AF955" s="266" t="str">
        <f>IF(B955="","",(IFERROR(VLOOKUP(B955,Projecten!A$4:W$2415,12,FALSE),"niet bekend")))</f>
        <v/>
      </c>
      <c r="AG955" s="360" t="str">
        <f t="shared" si="110"/>
        <v/>
      </c>
    </row>
    <row r="956" spans="2:33" s="767" customFormat="1" ht="12.75" customHeight="1" x14ac:dyDescent="0.2">
      <c r="C956" s="827"/>
      <c r="D956" s="828"/>
      <c r="E956" s="829"/>
      <c r="F956" s="830"/>
      <c r="G956" s="829"/>
      <c r="H956" s="873"/>
      <c r="I956" s="874"/>
      <c r="J956" s="759"/>
      <c r="K956" s="759"/>
      <c r="L956" s="759"/>
      <c r="M956" s="759"/>
      <c r="N956" s="759"/>
      <c r="O956" s="759"/>
      <c r="P956" s="759"/>
      <c r="Q956" s="759"/>
      <c r="R956" s="759"/>
      <c r="S956" s="893"/>
      <c r="T956" s="293"/>
      <c r="U956" s="762"/>
      <c r="V956" s="763"/>
      <c r="Y956" s="764"/>
      <c r="Z956" s="756"/>
      <c r="AA956" s="756"/>
      <c r="AB956" s="754"/>
      <c r="AC956" s="297" t="str">
        <f>IF(B956="","",(IFERROR(VLOOKUP(B956,Projecten!A$4:W$2415,5,FALSE),"niet bekend")))</f>
        <v/>
      </c>
      <c r="AD956" s="213" t="str">
        <f t="shared" si="109"/>
        <v/>
      </c>
      <c r="AE956" s="266" t="str">
        <f>IF(B956="","",(IFERROR(VLOOKUP(B956,Projecten!A$4:W$2415,23,FALSE),"niet bekend")))</f>
        <v/>
      </c>
      <c r="AF956" s="266" t="str">
        <f>IF(B956="","",(IFERROR(VLOOKUP(B956,Projecten!A$4:W$2415,12,FALSE),"niet bekend")))</f>
        <v/>
      </c>
      <c r="AG956" s="360" t="str">
        <f t="shared" si="110"/>
        <v/>
      </c>
    </row>
    <row r="957" spans="2:33" s="731" customFormat="1" ht="12.75" customHeight="1" x14ac:dyDescent="0.2">
      <c r="C957" s="875"/>
      <c r="D957" s="876" t="s">
        <v>1401</v>
      </c>
      <c r="E957" s="877"/>
      <c r="F957" s="878"/>
      <c r="G957" s="877"/>
      <c r="H957" s="879"/>
      <c r="I957" s="880"/>
      <c r="J957" s="881"/>
      <c r="K957" s="881"/>
      <c r="L957" s="881"/>
      <c r="M957" s="881"/>
      <c r="N957" s="881"/>
      <c r="O957" s="881"/>
      <c r="P957" s="881"/>
      <c r="Q957" s="881"/>
      <c r="R957" s="881"/>
      <c r="S957" s="749"/>
      <c r="T957" s="293"/>
      <c r="U957" s="796"/>
      <c r="V957" s="797"/>
      <c r="Y957" s="331">
        <v>9.75</v>
      </c>
      <c r="Z957" s="798"/>
      <c r="AA957" s="798"/>
      <c r="AB957" s="791"/>
      <c r="AC957" s="297" t="str">
        <f>IF(B957="","",(IFERROR(VLOOKUP(B957,Projecten!A$4:W$2415,5,FALSE),"niet bekend")))</f>
        <v/>
      </c>
      <c r="AD957" s="213" t="str">
        <f t="shared" si="109"/>
        <v/>
      </c>
      <c r="AE957" s="266" t="str">
        <f>IF(B957="","",(IFERROR(VLOOKUP(B957,Projecten!A$4:W$2415,23,FALSE),"niet bekend")))</f>
        <v/>
      </c>
      <c r="AF957" s="266" t="str">
        <f>IF(B957="","",(IFERROR(VLOOKUP(B957,Projecten!A$4:W$2415,12,FALSE),"niet bekend")))</f>
        <v/>
      </c>
      <c r="AG957" s="360" t="str">
        <f t="shared" si="110"/>
        <v/>
      </c>
    </row>
    <row r="958" spans="2:33" s="731" customFormat="1" ht="12.75" customHeight="1" x14ac:dyDescent="0.2">
      <c r="C958" s="875"/>
      <c r="D958" s="876" t="s">
        <v>1402</v>
      </c>
      <c r="E958" s="877"/>
      <c r="F958" s="878"/>
      <c r="G958" s="877"/>
      <c r="H958" s="879"/>
      <c r="I958" s="880"/>
      <c r="J958" s="881"/>
      <c r="K958" s="881"/>
      <c r="L958" s="881"/>
      <c r="M958" s="881"/>
      <c r="N958" s="881"/>
      <c r="O958" s="881"/>
      <c r="P958" s="881"/>
      <c r="Q958" s="881"/>
      <c r="R958" s="881"/>
      <c r="S958" s="749"/>
      <c r="T958" s="293"/>
      <c r="U958" s="796"/>
      <c r="V958" s="797"/>
      <c r="Y958" s="331">
        <v>20</v>
      </c>
      <c r="Z958" s="798"/>
      <c r="AA958" s="798"/>
      <c r="AB958" s="791"/>
      <c r="AC958" s="297" t="str">
        <f>IF(B958="","",(IFERROR(VLOOKUP(B958,Projecten!A$4:W$2415,5,FALSE),"niet bekend")))</f>
        <v/>
      </c>
      <c r="AD958" s="213" t="str">
        <f t="shared" si="109"/>
        <v/>
      </c>
      <c r="AE958" s="266" t="str">
        <f>IF(B958="","",(IFERROR(VLOOKUP(B958,Projecten!A$4:W$2415,23,FALSE),"niet bekend")))</f>
        <v/>
      </c>
      <c r="AF958" s="266" t="str">
        <f>IF(B958="","",(IFERROR(VLOOKUP(B958,Projecten!A$4:W$2415,12,FALSE),"niet bekend")))</f>
        <v/>
      </c>
      <c r="AG958" s="360" t="str">
        <f t="shared" si="110"/>
        <v/>
      </c>
    </row>
    <row r="959" spans="2:33" s="731" customFormat="1" ht="12.75" customHeight="1" x14ac:dyDescent="0.2">
      <c r="C959" s="875"/>
      <c r="D959" s="876" t="s">
        <v>1403</v>
      </c>
      <c r="E959" s="877"/>
      <c r="F959" s="878"/>
      <c r="G959" s="877"/>
      <c r="H959" s="879"/>
      <c r="I959" s="880"/>
      <c r="J959" s="881"/>
      <c r="K959" s="881"/>
      <c r="L959" s="881"/>
      <c r="M959" s="881"/>
      <c r="N959" s="881"/>
      <c r="O959" s="881"/>
      <c r="P959" s="881"/>
      <c r="Q959" s="881"/>
      <c r="R959" s="881"/>
      <c r="S959" s="749"/>
      <c r="T959" s="293"/>
      <c r="U959" s="796"/>
      <c r="V959" s="797"/>
      <c r="Y959" s="331">
        <v>6.5</v>
      </c>
      <c r="Z959" s="798"/>
      <c r="AA959" s="798"/>
      <c r="AB959" s="791"/>
      <c r="AC959" s="297" t="str">
        <f>IF(B959="","",(IFERROR(VLOOKUP(B959,Projecten!A$4:W$2415,5,FALSE),"niet bekend")))</f>
        <v/>
      </c>
      <c r="AD959" s="213" t="str">
        <f t="shared" si="109"/>
        <v/>
      </c>
      <c r="AE959" s="266" t="str">
        <f>IF(B959="","",(IFERROR(VLOOKUP(B959,Projecten!A$4:W$2415,23,FALSE),"niet bekend")))</f>
        <v/>
      </c>
      <c r="AF959" s="266" t="str">
        <f>IF(B959="","",(IFERROR(VLOOKUP(B959,Projecten!A$4:W$2415,12,FALSE),"niet bekend")))</f>
        <v/>
      </c>
      <c r="AG959" s="360" t="str">
        <f t="shared" si="110"/>
        <v/>
      </c>
    </row>
    <row r="960" spans="2:33" s="767" customFormat="1" ht="12.75" customHeight="1" x14ac:dyDescent="0.2">
      <c r="C960" s="827"/>
      <c r="D960" s="828"/>
      <c r="E960" s="829"/>
      <c r="F960" s="830"/>
      <c r="G960" s="829"/>
      <c r="H960" s="873"/>
      <c r="I960" s="874"/>
      <c r="J960" s="759"/>
      <c r="K960" s="759"/>
      <c r="L960" s="759"/>
      <c r="M960" s="759"/>
      <c r="N960" s="759"/>
      <c r="O960" s="759"/>
      <c r="P960" s="759"/>
      <c r="Q960" s="759"/>
      <c r="R960" s="759"/>
      <c r="S960" s="893"/>
      <c r="T960" s="293"/>
      <c r="U960" s="762"/>
      <c r="V960" s="763"/>
      <c r="Y960" s="764"/>
      <c r="Z960" s="756"/>
      <c r="AA960" s="756"/>
      <c r="AB960" s="754"/>
      <c r="AC960" s="297" t="str">
        <f>IF(B960="","",(IFERROR(VLOOKUP(B960,Projecten!A$4:W$2415,5,FALSE),"niet bekend")))</f>
        <v/>
      </c>
      <c r="AD960" s="213" t="str">
        <f t="shared" si="109"/>
        <v/>
      </c>
      <c r="AE960" s="266" t="str">
        <f>IF(B960="","",(IFERROR(VLOOKUP(B960,Projecten!A$4:W$2415,23,FALSE),"niet bekend")))</f>
        <v/>
      </c>
      <c r="AF960" s="266" t="str">
        <f>IF(B960="","",(IFERROR(VLOOKUP(B960,Projecten!A$4:W$2415,12,FALSE),"niet bekend")))</f>
        <v/>
      </c>
      <c r="AG960" s="360" t="str">
        <f t="shared" si="110"/>
        <v/>
      </c>
    </row>
    <row r="961" spans="2:33" s="327" customFormat="1" ht="12.75" customHeight="1" x14ac:dyDescent="0.2">
      <c r="B961" s="496">
        <v>2016339</v>
      </c>
      <c r="C961" s="513" t="s">
        <v>1349</v>
      </c>
      <c r="D961" s="496" t="s">
        <v>1340</v>
      </c>
      <c r="E961" s="389" t="s">
        <v>352</v>
      </c>
      <c r="F961" s="703">
        <v>0</v>
      </c>
      <c r="G961" s="702">
        <v>1</v>
      </c>
      <c r="H961" s="702">
        <v>0</v>
      </c>
      <c r="I961" s="702">
        <v>3</v>
      </c>
      <c r="J961" s="856" t="s">
        <v>189</v>
      </c>
      <c r="K961" s="856" t="s">
        <v>189</v>
      </c>
      <c r="L961" s="391" t="s">
        <v>189</v>
      </c>
      <c r="M961" s="391" t="s">
        <v>189</v>
      </c>
      <c r="N961" s="391" t="s">
        <v>47</v>
      </c>
      <c r="O961" s="391" t="s">
        <v>47</v>
      </c>
      <c r="P961" s="391" t="s">
        <v>47</v>
      </c>
      <c r="Q961" s="391"/>
      <c r="R961" s="391" t="s">
        <v>47</v>
      </c>
      <c r="S961" s="320" t="s">
        <v>125</v>
      </c>
      <c r="T961" s="264">
        <v>42565</v>
      </c>
      <c r="U961" s="694">
        <v>28</v>
      </c>
      <c r="V961" s="396"/>
      <c r="W961" s="327" t="s">
        <v>532</v>
      </c>
      <c r="X961" s="708" t="s">
        <v>1341</v>
      </c>
      <c r="Y961" s="497">
        <v>6</v>
      </c>
      <c r="Z961" s="318"/>
      <c r="AA961" s="318"/>
      <c r="AB961" s="707"/>
      <c r="AC961" s="327">
        <f>IF(B961="","",(IFERROR(VLOOKUP(B961,Projecten!A$4:W$2415,5,FALSE),"niet bekend")))</f>
        <v>0</v>
      </c>
      <c r="AD961" s="266">
        <f>AF961</f>
        <v>898.81</v>
      </c>
      <c r="AE961" s="266">
        <f>IF(B961="","",(IFERROR(VLOOKUP(B961,Projecten!A$4:W$2415,23,FALSE),"niet bekend")))</f>
        <v>898.81</v>
      </c>
      <c r="AF961" s="266">
        <f>IF(B961="","",(IFERROR(VLOOKUP(B961,Projecten!A$4:W$2415,12,FALSE),"niet bekend")))</f>
        <v>898.81</v>
      </c>
      <c r="AG961" s="398">
        <f t="shared" si="110"/>
        <v>0</v>
      </c>
    </row>
    <row r="962" spans="2:33" ht="12.75" customHeight="1" x14ac:dyDescent="0.2">
      <c r="B962" s="243" t="s">
        <v>1121</v>
      </c>
      <c r="C962" s="669" t="s">
        <v>1350</v>
      </c>
      <c r="D962" s="894" t="s">
        <v>1124</v>
      </c>
      <c r="E962" s="498" t="s">
        <v>352</v>
      </c>
      <c r="F962" s="888">
        <v>1</v>
      </c>
      <c r="G962" s="889">
        <v>8</v>
      </c>
      <c r="H962" s="890">
        <v>4</v>
      </c>
      <c r="I962" s="327">
        <v>3</v>
      </c>
      <c r="J962" s="882" t="s">
        <v>47</v>
      </c>
      <c r="K962" s="882" t="s">
        <v>47</v>
      </c>
      <c r="L962" s="391" t="s">
        <v>189</v>
      </c>
      <c r="M962" s="486" t="s">
        <v>189</v>
      </c>
      <c r="N962" s="486" t="s">
        <v>47</v>
      </c>
      <c r="O962" s="486" t="s">
        <v>47</v>
      </c>
      <c r="P962" s="486" t="s">
        <v>47</v>
      </c>
      <c r="Q962" s="486"/>
      <c r="R962" s="486" t="s">
        <v>47</v>
      </c>
      <c r="S962" s="243" t="s">
        <v>942</v>
      </c>
      <c r="T962" s="245">
        <v>42565</v>
      </c>
      <c r="U962" s="293">
        <v>28</v>
      </c>
      <c r="W962" s="209" t="s">
        <v>532</v>
      </c>
      <c r="X962" s="209" t="s">
        <v>1188</v>
      </c>
      <c r="Y962" s="295">
        <v>17.972799999999999</v>
      </c>
      <c r="Z962" s="202"/>
      <c r="AA962" s="202"/>
      <c r="AB962" s="499">
        <v>42521</v>
      </c>
      <c r="AC962" s="209">
        <f>IF(B962="","",(IFERROR(VLOOKUP(B962,Projecten!A$4:W$2415,5,FALSE),"niet bekend")))</f>
        <v>1</v>
      </c>
      <c r="AD962" s="213">
        <f t="shared" ref="AD962:AD980" si="111">IF(AC962="","",(F962/AC962*AF962))</f>
        <v>3413.07</v>
      </c>
      <c r="AE962" s="266">
        <f>IF(B962="","",(IFERROR(VLOOKUP(B962,Projecten!A$4:W$2415,23,FALSE),"niet bekend")))</f>
        <v>3413.07</v>
      </c>
      <c r="AF962" s="266">
        <f>IF(B962="","",(IFERROR(VLOOKUP(B962,Projecten!A$4:W$2415,12,FALSE),"niet bekend")))</f>
        <v>3413.07</v>
      </c>
      <c r="AG962" s="360">
        <f t="shared" si="110"/>
        <v>0</v>
      </c>
    </row>
    <row r="963" spans="2:33" ht="12.75" customHeight="1" x14ac:dyDescent="0.2">
      <c r="B963" s="243" t="s">
        <v>2114</v>
      </c>
      <c r="C963" s="669" t="s">
        <v>1350</v>
      </c>
      <c r="D963" s="720" t="s">
        <v>1128</v>
      </c>
      <c r="E963" s="498" t="s">
        <v>352</v>
      </c>
      <c r="F963" s="888">
        <v>1</v>
      </c>
      <c r="G963" s="889">
        <v>1</v>
      </c>
      <c r="H963" s="890">
        <v>0</v>
      </c>
      <c r="I963" s="209">
        <v>1</v>
      </c>
      <c r="J963" s="895" t="s">
        <v>189</v>
      </c>
      <c r="K963" s="895" t="s">
        <v>189</v>
      </c>
      <c r="L963" s="486" t="s">
        <v>189</v>
      </c>
      <c r="M963" s="486" t="s">
        <v>189</v>
      </c>
      <c r="N963" s="486" t="s">
        <v>47</v>
      </c>
      <c r="O963" s="486" t="s">
        <v>47</v>
      </c>
      <c r="P963" s="486" t="s">
        <v>47</v>
      </c>
      <c r="Q963" s="486"/>
      <c r="R963" s="486" t="s">
        <v>47</v>
      </c>
      <c r="S963" s="243" t="s">
        <v>942</v>
      </c>
      <c r="T963" s="245">
        <v>42565</v>
      </c>
      <c r="U963" s="293">
        <v>28</v>
      </c>
      <c r="W963" s="209" t="s">
        <v>532</v>
      </c>
      <c r="X963" s="209" t="s">
        <v>1188</v>
      </c>
      <c r="Y963" s="295">
        <v>3.3427999999999995</v>
      </c>
      <c r="Z963" s="202"/>
      <c r="AA963" s="202"/>
      <c r="AB963" s="499">
        <v>42521</v>
      </c>
      <c r="AC963" s="209">
        <f>IF(B963="","",(IFERROR(VLOOKUP(B963,Projecten!A$4:W$2415,5,FALSE),"niet bekend")))</f>
        <v>1</v>
      </c>
      <c r="AD963" s="213">
        <f t="shared" si="111"/>
        <v>502.39</v>
      </c>
      <c r="AE963" s="266">
        <f>IF(B963="","",(IFERROR(VLOOKUP(B963,Projecten!A$4:W$2415,23,FALSE),"niet bekend")))</f>
        <v>502.39</v>
      </c>
      <c r="AF963" s="266">
        <f>IF(B963="","",(IFERROR(VLOOKUP(B963,Projecten!A$4:W$2415,12,FALSE),"niet bekend")))</f>
        <v>502.39</v>
      </c>
      <c r="AG963" s="360">
        <f t="shared" si="110"/>
        <v>0</v>
      </c>
    </row>
    <row r="964" spans="2:33" ht="12.75" customHeight="1" x14ac:dyDescent="0.2">
      <c r="B964" s="896" t="s">
        <v>1224</v>
      </c>
      <c r="C964" s="669" t="s">
        <v>1351</v>
      </c>
      <c r="D964" s="720" t="s">
        <v>1125</v>
      </c>
      <c r="E964" s="498" t="s">
        <v>352</v>
      </c>
      <c r="F964" s="888">
        <v>1</v>
      </c>
      <c r="G964" s="889">
        <v>8</v>
      </c>
      <c r="H964" s="890">
        <v>4</v>
      </c>
      <c r="I964" s="209">
        <v>3</v>
      </c>
      <c r="J964" s="895" t="s">
        <v>47</v>
      </c>
      <c r="K964" s="895" t="s">
        <v>47</v>
      </c>
      <c r="L964" s="486" t="s">
        <v>189</v>
      </c>
      <c r="M964" s="486" t="s">
        <v>189</v>
      </c>
      <c r="N964" s="486" t="s">
        <v>47</v>
      </c>
      <c r="O964" s="486" t="s">
        <v>47</v>
      </c>
      <c r="P964" s="486" t="s">
        <v>47</v>
      </c>
      <c r="Q964" s="486"/>
      <c r="R964" s="486" t="s">
        <v>47</v>
      </c>
      <c r="S964" s="243" t="s">
        <v>942</v>
      </c>
      <c r="T964" s="245">
        <v>42565</v>
      </c>
      <c r="U964" s="293">
        <v>28</v>
      </c>
      <c r="W964" s="209" t="s">
        <v>532</v>
      </c>
      <c r="X964" s="209" t="s">
        <v>1188</v>
      </c>
      <c r="Y964" s="295">
        <v>17.972799999999999</v>
      </c>
      <c r="Z964" s="202"/>
      <c r="AA964" s="202"/>
      <c r="AB964" s="499">
        <v>42521</v>
      </c>
      <c r="AC964" s="209">
        <f>IF(B964="","",(IFERROR(VLOOKUP(B964,Projecten!A$4:W$2415,5,FALSE),"niet bekend")))</f>
        <v>1</v>
      </c>
      <c r="AD964" s="213">
        <f t="shared" si="111"/>
        <v>3413.07</v>
      </c>
      <c r="AE964" s="266">
        <f>IF(B964="","",(IFERROR(VLOOKUP(B964,Projecten!A$4:W$2415,23,FALSE),"niet bekend")))</f>
        <v>3413.07</v>
      </c>
      <c r="AF964" s="266">
        <f>IF(B964="","",(IFERROR(VLOOKUP(B964,Projecten!A$4:W$2415,12,FALSE),"niet bekend")))</f>
        <v>3413.07</v>
      </c>
      <c r="AG964" s="360">
        <f t="shared" si="110"/>
        <v>0</v>
      </c>
    </row>
    <row r="965" spans="2:33" ht="12.75" customHeight="1" x14ac:dyDescent="0.2">
      <c r="B965" s="896" t="s">
        <v>2115</v>
      </c>
      <c r="C965" s="669" t="s">
        <v>1351</v>
      </c>
      <c r="D965" s="720" t="s">
        <v>1126</v>
      </c>
      <c r="E965" s="498" t="s">
        <v>352</v>
      </c>
      <c r="F965" s="888">
        <v>1</v>
      </c>
      <c r="G965" s="889">
        <v>1</v>
      </c>
      <c r="H965" s="890">
        <v>0</v>
      </c>
      <c r="I965" s="209">
        <v>1</v>
      </c>
      <c r="J965" s="895" t="s">
        <v>189</v>
      </c>
      <c r="K965" s="895" t="s">
        <v>189</v>
      </c>
      <c r="L965" s="486" t="s">
        <v>189</v>
      </c>
      <c r="M965" s="486" t="s">
        <v>189</v>
      </c>
      <c r="N965" s="486" t="s">
        <v>47</v>
      </c>
      <c r="O965" s="486" t="s">
        <v>47</v>
      </c>
      <c r="P965" s="486" t="s">
        <v>47</v>
      </c>
      <c r="Q965" s="486"/>
      <c r="R965" s="486" t="s">
        <v>47</v>
      </c>
      <c r="S965" s="243" t="s">
        <v>942</v>
      </c>
      <c r="T965" s="245">
        <v>42565</v>
      </c>
      <c r="U965" s="293">
        <v>28</v>
      </c>
      <c r="W965" s="209" t="s">
        <v>532</v>
      </c>
      <c r="X965" s="209" t="s">
        <v>1188</v>
      </c>
      <c r="Y965" s="295">
        <v>3.3427999999999995</v>
      </c>
      <c r="Z965" s="202"/>
      <c r="AA965" s="202"/>
      <c r="AB965" s="499">
        <v>42521</v>
      </c>
      <c r="AC965" s="209">
        <f>IF(B965="","",(IFERROR(VLOOKUP(B965,Projecten!A$4:W$2415,5,FALSE),"niet bekend")))</f>
        <v>1</v>
      </c>
      <c r="AD965" s="213">
        <f t="shared" si="111"/>
        <v>502.39</v>
      </c>
      <c r="AE965" s="266">
        <f>IF(B965="","",(IFERROR(VLOOKUP(B965,Projecten!A$4:W$2415,23,FALSE),"niet bekend")))</f>
        <v>502.39</v>
      </c>
      <c r="AF965" s="266">
        <f>IF(B965="","",(IFERROR(VLOOKUP(B965,Projecten!A$4:W$2415,12,FALSE),"niet bekend")))</f>
        <v>502.39</v>
      </c>
      <c r="AG965" s="360">
        <f t="shared" si="110"/>
        <v>0</v>
      </c>
    </row>
    <row r="966" spans="2:33" ht="12.75" customHeight="1" x14ac:dyDescent="0.2">
      <c r="B966" s="896" t="s">
        <v>1122</v>
      </c>
      <c r="C966" s="669" t="s">
        <v>1352</v>
      </c>
      <c r="D966" s="720" t="s">
        <v>1127</v>
      </c>
      <c r="E966" s="498" t="s">
        <v>352</v>
      </c>
      <c r="F966" s="888">
        <v>1</v>
      </c>
      <c r="G966" s="889">
        <v>7</v>
      </c>
      <c r="H966" s="890">
        <v>2</v>
      </c>
      <c r="I966" s="209">
        <v>3</v>
      </c>
      <c r="J966" s="895" t="s">
        <v>47</v>
      </c>
      <c r="K966" s="895" t="s">
        <v>47</v>
      </c>
      <c r="L966" s="486" t="s">
        <v>189</v>
      </c>
      <c r="M966" s="486" t="s">
        <v>189</v>
      </c>
      <c r="N966" s="486" t="s">
        <v>47</v>
      </c>
      <c r="O966" s="486" t="s">
        <v>47</v>
      </c>
      <c r="P966" s="486" t="s">
        <v>47</v>
      </c>
      <c r="Q966" s="486"/>
      <c r="R966" s="486" t="s">
        <v>47</v>
      </c>
      <c r="S966" s="243" t="s">
        <v>942</v>
      </c>
      <c r="T966" s="245">
        <v>42565</v>
      </c>
      <c r="U966" s="293">
        <v>28</v>
      </c>
      <c r="W966" s="209" t="s">
        <v>532</v>
      </c>
      <c r="X966" s="209" t="s">
        <v>1188</v>
      </c>
      <c r="Y966" s="295">
        <v>15.132400000000001</v>
      </c>
      <c r="Z966" s="202"/>
      <c r="AA966" s="202"/>
      <c r="AB966" s="499">
        <v>42521</v>
      </c>
      <c r="AC966" s="209">
        <f>IF(B966="","",(IFERROR(VLOOKUP(B966,Projecten!A$4:W$2415,5,FALSE),"niet bekend")))</f>
        <v>1</v>
      </c>
      <c r="AD966" s="213">
        <f t="shared" si="111"/>
        <v>3086.35</v>
      </c>
      <c r="AE966" s="266">
        <f>IF(B966="","",(IFERROR(VLOOKUP(B966,Projecten!A$4:W$2415,23,FALSE),"niet bekend")))</f>
        <v>3086.35</v>
      </c>
      <c r="AF966" s="266">
        <f>IF(B966="","",(IFERROR(VLOOKUP(B966,Projecten!A$4:W$2415,12,FALSE),"niet bekend")))</f>
        <v>3086.35</v>
      </c>
      <c r="AG966" s="360">
        <f t="shared" si="110"/>
        <v>0</v>
      </c>
    </row>
    <row r="967" spans="2:33" ht="12.75" customHeight="1" x14ac:dyDescent="0.2">
      <c r="B967" s="896" t="s">
        <v>2116</v>
      </c>
      <c r="C967" s="669" t="s">
        <v>1352</v>
      </c>
      <c r="D967" s="720" t="s">
        <v>1129</v>
      </c>
      <c r="E967" s="498" t="s">
        <v>352</v>
      </c>
      <c r="F967" s="888">
        <v>1</v>
      </c>
      <c r="G967" s="889">
        <v>1</v>
      </c>
      <c r="H967" s="890">
        <v>0</v>
      </c>
      <c r="I967" s="209">
        <v>1</v>
      </c>
      <c r="J967" s="895" t="s">
        <v>189</v>
      </c>
      <c r="K967" s="895" t="s">
        <v>189</v>
      </c>
      <c r="L967" s="486" t="s">
        <v>189</v>
      </c>
      <c r="M967" s="486" t="s">
        <v>189</v>
      </c>
      <c r="N967" s="486" t="s">
        <v>47</v>
      </c>
      <c r="O967" s="486" t="s">
        <v>47</v>
      </c>
      <c r="P967" s="486" t="s">
        <v>47</v>
      </c>
      <c r="Q967" s="486"/>
      <c r="R967" s="486" t="s">
        <v>47</v>
      </c>
      <c r="S967" s="243" t="s">
        <v>942</v>
      </c>
      <c r="T967" s="245">
        <v>42565</v>
      </c>
      <c r="U967" s="293">
        <v>28</v>
      </c>
      <c r="W967" s="209" t="s">
        <v>532</v>
      </c>
      <c r="X967" s="209" t="s">
        <v>1188</v>
      </c>
      <c r="Y967" s="295">
        <v>3.3427999999999995</v>
      </c>
      <c r="Z967" s="202"/>
      <c r="AA967" s="202"/>
      <c r="AB967" s="499">
        <v>42521</v>
      </c>
      <c r="AC967" s="209">
        <f>IF(B967="","",(IFERROR(VLOOKUP(B967,Projecten!A$4:W$2415,5,FALSE),"niet bekend")))</f>
        <v>1</v>
      </c>
      <c r="AD967" s="213">
        <f t="shared" si="111"/>
        <v>502.39</v>
      </c>
      <c r="AE967" s="266">
        <f>IF(B967="","",(IFERROR(VLOOKUP(B967,Projecten!A$4:W$2415,23,FALSE),"niet bekend")))</f>
        <v>502.39</v>
      </c>
      <c r="AF967" s="266">
        <f>IF(B967="","",(IFERROR(VLOOKUP(B967,Projecten!A$4:W$2415,12,FALSE),"niet bekend")))</f>
        <v>502.39</v>
      </c>
      <c r="AG967" s="360">
        <f t="shared" si="110"/>
        <v>0</v>
      </c>
    </row>
    <row r="968" spans="2:33" ht="12.75" customHeight="1" x14ac:dyDescent="0.2">
      <c r="B968" s="496">
        <v>2016275</v>
      </c>
      <c r="C968" s="678" t="s">
        <v>1355</v>
      </c>
      <c r="D968" s="272" t="s">
        <v>1049</v>
      </c>
      <c r="E968" s="273" t="s">
        <v>352</v>
      </c>
      <c r="F968" s="858">
        <v>1</v>
      </c>
      <c r="G968" s="270">
        <v>3</v>
      </c>
      <c r="H968" s="270">
        <v>2</v>
      </c>
      <c r="I968" s="270">
        <v>0</v>
      </c>
      <c r="J968" s="856" t="s">
        <v>47</v>
      </c>
      <c r="K968" s="856" t="s">
        <v>47</v>
      </c>
      <c r="L968" s="486" t="s">
        <v>189</v>
      </c>
      <c r="M968" s="486" t="s">
        <v>189</v>
      </c>
      <c r="N968" s="486" t="s">
        <v>47</v>
      </c>
      <c r="O968" s="486" t="s">
        <v>47</v>
      </c>
      <c r="P968" s="486" t="s">
        <v>47</v>
      </c>
      <c r="Q968" s="486"/>
      <c r="R968" s="486" t="s">
        <v>47</v>
      </c>
      <c r="S968" s="243" t="s">
        <v>1281</v>
      </c>
      <c r="U968" s="245">
        <v>28</v>
      </c>
      <c r="W968" s="209" t="s">
        <v>532</v>
      </c>
      <c r="X968" s="209"/>
      <c r="Y968" s="295">
        <v>3.5</v>
      </c>
      <c r="Z968" s="202"/>
      <c r="AA968" s="202"/>
      <c r="AB968" s="499">
        <v>42529</v>
      </c>
      <c r="AC968" s="209">
        <f>IF(B968="","",(IFERROR(VLOOKUP(B968,Projecten!A$4:W$2415,5,FALSE),"niet bekend")))</f>
        <v>1</v>
      </c>
      <c r="AD968" s="213">
        <f t="shared" si="111"/>
        <v>569.57000000000005</v>
      </c>
      <c r="AE968" s="266">
        <f>IF(B968="","",(IFERROR(VLOOKUP(B968,Projecten!A$4:W$2415,23,FALSE),"niet bekend")))</f>
        <v>569.57000000000005</v>
      </c>
      <c r="AF968" s="266">
        <f>IF(B968="","",(IFERROR(VLOOKUP(B968,Projecten!A$4:W$2415,12,FALSE),"niet bekend")))</f>
        <v>569.57000000000005</v>
      </c>
      <c r="AG968" s="360">
        <f t="shared" si="110"/>
        <v>0</v>
      </c>
    </row>
    <row r="969" spans="2:33" ht="12.75" customHeight="1" x14ac:dyDescent="0.2">
      <c r="B969" s="272">
        <v>2016268</v>
      </c>
      <c r="C969" s="678">
        <v>120787</v>
      </c>
      <c r="D969" s="272" t="s">
        <v>1147</v>
      </c>
      <c r="E969" s="273" t="s">
        <v>352</v>
      </c>
      <c r="F969" s="858">
        <v>1</v>
      </c>
      <c r="G969" s="270">
        <v>9</v>
      </c>
      <c r="H969" s="270">
        <v>7</v>
      </c>
      <c r="I969" s="270">
        <v>2</v>
      </c>
      <c r="J969" s="856" t="s">
        <v>47</v>
      </c>
      <c r="K969" s="856" t="s">
        <v>47</v>
      </c>
      <c r="L969" s="486" t="s">
        <v>189</v>
      </c>
      <c r="M969" s="486" t="s">
        <v>189</v>
      </c>
      <c r="N969" s="486" t="s">
        <v>47</v>
      </c>
      <c r="O969" s="486" t="s">
        <v>47</v>
      </c>
      <c r="P969" s="486" t="s">
        <v>47</v>
      </c>
      <c r="Q969" s="486"/>
      <c r="R969" s="486" t="s">
        <v>47</v>
      </c>
      <c r="S969" s="243" t="s">
        <v>942</v>
      </c>
      <c r="U969" s="293">
        <v>33</v>
      </c>
      <c r="W969" s="209" t="s">
        <v>532</v>
      </c>
      <c r="X969" s="209"/>
      <c r="Y969" s="295">
        <v>16.8</v>
      </c>
      <c r="Z969" s="202"/>
      <c r="AA969" s="202"/>
      <c r="AB969" s="499">
        <v>42529</v>
      </c>
      <c r="AC969" s="209">
        <f>IF(B969="","",(IFERROR(VLOOKUP(B969,Projecten!A$4:W$2415,5,FALSE),"niet bekend")))</f>
        <v>1</v>
      </c>
      <c r="AD969" s="213">
        <f t="shared" si="111"/>
        <v>2470.38</v>
      </c>
      <c r="AE969" s="266">
        <f>IF(B969="","",(IFERROR(VLOOKUP(B969,Projecten!A$4:W$2415,23,FALSE),"niet bekend")))</f>
        <v>2470.38</v>
      </c>
      <c r="AF969" s="266">
        <f>IF(B969="","",(IFERROR(VLOOKUP(B969,Projecten!A$4:W$2415,12,FALSE),"niet bekend")))</f>
        <v>2470.38</v>
      </c>
      <c r="AG969" s="360">
        <f t="shared" si="110"/>
        <v>0</v>
      </c>
    </row>
    <row r="970" spans="2:33" ht="12.75" customHeight="1" x14ac:dyDescent="0.2">
      <c r="B970" s="496"/>
      <c r="C970" s="678"/>
      <c r="D970" s="272"/>
      <c r="E970" s="273"/>
      <c r="F970" s="897"/>
      <c r="G970" s="898"/>
      <c r="H970" s="899"/>
      <c r="I970" s="900"/>
      <c r="J970" s="901"/>
      <c r="K970" s="901"/>
      <c r="L970" s="486"/>
      <c r="M970" s="486"/>
      <c r="N970" s="486"/>
      <c r="O970" s="486"/>
      <c r="P970" s="486"/>
      <c r="Q970" s="486"/>
      <c r="R970" s="486"/>
      <c r="S970" s="243"/>
      <c r="U970" s="245"/>
      <c r="W970" s="209"/>
      <c r="X970" s="209"/>
      <c r="Y970" s="295"/>
      <c r="Z970" s="202"/>
      <c r="AA970" s="202"/>
      <c r="AB970" s="499"/>
      <c r="AC970" s="209" t="str">
        <f>IF(B970="","",(IFERROR(VLOOKUP(B970,Projecten!A$4:W$2415,5,FALSE),"niet bekend")))</f>
        <v/>
      </c>
      <c r="AD970" s="213" t="str">
        <f t="shared" si="111"/>
        <v/>
      </c>
      <c r="AE970" s="266" t="str">
        <f>IF(B970="","",(IFERROR(VLOOKUP(B970,Projecten!A$4:W$2415,23,FALSE),"niet bekend")))</f>
        <v/>
      </c>
      <c r="AF970" s="266" t="str">
        <f>IF(B970="","",(IFERROR(VLOOKUP(B970,Projecten!A$4:W$2415,12,FALSE),"niet bekend")))</f>
        <v/>
      </c>
      <c r="AG970" s="360" t="str">
        <f t="shared" si="110"/>
        <v/>
      </c>
    </row>
    <row r="971" spans="2:33" ht="12.75" customHeight="1" x14ac:dyDescent="0.2">
      <c r="B971" s="896"/>
      <c r="C971" s="669"/>
      <c r="D971" s="720"/>
      <c r="E971" s="498"/>
      <c r="F971" s="888"/>
      <c r="G971" s="889"/>
      <c r="H971" s="890"/>
      <c r="I971" s="209"/>
      <c r="J971" s="895"/>
      <c r="K971" s="895"/>
      <c r="L971" s="486"/>
      <c r="M971" s="486"/>
      <c r="N971" s="486"/>
      <c r="O971" s="486"/>
      <c r="P971" s="486"/>
      <c r="Q971" s="486"/>
      <c r="R971" s="486"/>
      <c r="S971" s="243"/>
      <c r="U971" s="245"/>
      <c r="W971" s="209"/>
      <c r="X971" s="722"/>
      <c r="Y971" s="295"/>
      <c r="Z971" s="202"/>
      <c r="AA971" s="202"/>
      <c r="AB971" s="499"/>
      <c r="AC971" s="209" t="str">
        <f>IF(B971="","",(IFERROR(VLOOKUP(B971,Projecten!A$4:W$2415,5,FALSE),"niet bekend")))</f>
        <v/>
      </c>
      <c r="AD971" s="213" t="str">
        <f t="shared" si="111"/>
        <v/>
      </c>
      <c r="AE971" s="266" t="str">
        <f>IF(B971="","",(IFERROR(VLOOKUP(B971,Projecten!A$4:W$2415,23,FALSE),"niet bekend")))</f>
        <v/>
      </c>
      <c r="AF971" s="266" t="str">
        <f>IF(B971="","",(IFERROR(VLOOKUP(B971,Projecten!A$4:W$2415,12,FALSE),"niet bekend")))</f>
        <v/>
      </c>
      <c r="AG971" s="360" t="str">
        <f t="shared" si="110"/>
        <v/>
      </c>
    </row>
    <row r="972" spans="2:33" ht="12.75" customHeight="1" x14ac:dyDescent="0.2">
      <c r="B972" s="519" t="s">
        <v>988</v>
      </c>
      <c r="C972" s="513">
        <v>120792</v>
      </c>
      <c r="D972" s="689" t="s">
        <v>987</v>
      </c>
      <c r="E972" s="644" t="s">
        <v>494</v>
      </c>
      <c r="F972" s="645">
        <v>1</v>
      </c>
      <c r="G972" s="519">
        <v>8</v>
      </c>
      <c r="H972" s="519">
        <v>7</v>
      </c>
      <c r="I972" s="519">
        <v>2</v>
      </c>
      <c r="J972" s="322" t="s">
        <v>47</v>
      </c>
      <c r="K972" s="322" t="s">
        <v>47</v>
      </c>
      <c r="L972" s="322" t="s">
        <v>47</v>
      </c>
      <c r="M972" s="254" t="s">
        <v>189</v>
      </c>
      <c r="N972" s="254" t="s">
        <v>47</v>
      </c>
      <c r="O972" s="254" t="s">
        <v>47</v>
      </c>
      <c r="P972" s="254" t="s">
        <v>47</v>
      </c>
      <c r="R972" s="254" t="s">
        <v>47</v>
      </c>
      <c r="S972" s="320" t="s">
        <v>1327</v>
      </c>
      <c r="U972" s="245">
        <v>25</v>
      </c>
      <c r="W972" s="209" t="s">
        <v>666</v>
      </c>
      <c r="X972" s="209"/>
      <c r="Y972" s="248">
        <v>22.7</v>
      </c>
      <c r="Z972" s="477"/>
      <c r="AA972" s="478"/>
      <c r="AB972" s="499">
        <v>42499</v>
      </c>
      <c r="AC972" s="209">
        <f>IF(B972="","",(IFERROR(VLOOKUP(B972,Projecten!A$4:W$2415,5,FALSE),"niet bekend")))</f>
        <v>1</v>
      </c>
      <c r="AD972" s="213">
        <f t="shared" si="111"/>
        <v>3538.81</v>
      </c>
      <c r="AE972" s="266">
        <f>IF(B972="","",(IFERROR(VLOOKUP(B972,Projecten!A$4:W$2415,23,FALSE),"niet bekend")))</f>
        <v>3538.81</v>
      </c>
      <c r="AF972" s="266">
        <f>IF(B972="","",(IFERROR(VLOOKUP(B972,Projecten!A$4:W$2415,12,FALSE),"niet bekend")))</f>
        <v>3538.81</v>
      </c>
      <c r="AG972" s="360">
        <f t="shared" si="110"/>
        <v>0</v>
      </c>
    </row>
    <row r="973" spans="2:33" ht="12.75" customHeight="1" x14ac:dyDescent="0.2">
      <c r="B973" s="896"/>
      <c r="D973" s="720"/>
      <c r="E973" s="498"/>
      <c r="F973" s="888"/>
      <c r="G973" s="889"/>
      <c r="H973" s="890"/>
      <c r="I973" s="209"/>
      <c r="J973" s="895"/>
      <c r="K973" s="895"/>
      <c r="L973" s="486"/>
      <c r="M973" s="486"/>
      <c r="N973" s="486"/>
      <c r="O973" s="486"/>
      <c r="P973" s="486"/>
      <c r="Q973" s="486"/>
      <c r="R973" s="486"/>
      <c r="S973" s="243"/>
      <c r="U973" s="245"/>
      <c r="W973" s="209"/>
      <c r="X973" s="209"/>
      <c r="Y973" s="295"/>
      <c r="Z973" s="202"/>
      <c r="AA973" s="202"/>
      <c r="AB973" s="499"/>
      <c r="AC973" s="209" t="str">
        <f>IF(B973="","",(IFERROR(VLOOKUP(B973,Projecten!A$4:W$2415,5,FALSE),"niet bekend")))</f>
        <v/>
      </c>
      <c r="AD973" s="213" t="str">
        <f t="shared" si="111"/>
        <v/>
      </c>
      <c r="AE973" s="266" t="str">
        <f>IF(B973="","",(IFERROR(VLOOKUP(B973,Projecten!A$4:W$2415,23,FALSE),"niet bekend")))</f>
        <v/>
      </c>
      <c r="AF973" s="266" t="str">
        <f>IF(B973="","",(IFERROR(VLOOKUP(B973,Projecten!A$4:W$2415,12,FALSE),"niet bekend")))</f>
        <v/>
      </c>
      <c r="AG973" s="360" t="str">
        <f t="shared" si="110"/>
        <v/>
      </c>
    </row>
    <row r="974" spans="2:33" ht="12.75" customHeight="1" x14ac:dyDescent="0.2">
      <c r="B974" s="896">
        <v>2016210</v>
      </c>
      <c r="C974" s="669" t="s">
        <v>1348</v>
      </c>
      <c r="D974" s="720" t="s">
        <v>1000</v>
      </c>
      <c r="E974" s="498" t="s">
        <v>26</v>
      </c>
      <c r="F974" s="888">
        <v>1</v>
      </c>
      <c r="G974" s="889">
        <v>2</v>
      </c>
      <c r="H974" s="890">
        <v>2</v>
      </c>
      <c r="I974" s="557">
        <v>1</v>
      </c>
      <c r="J974" s="902" t="s">
        <v>47</v>
      </c>
      <c r="K974" s="902" t="s">
        <v>189</v>
      </c>
      <c r="L974" s="486" t="s">
        <v>189</v>
      </c>
      <c r="M974" s="486" t="s">
        <v>189</v>
      </c>
      <c r="N974" s="486" t="s">
        <v>47</v>
      </c>
      <c r="O974" s="486" t="s">
        <v>47</v>
      </c>
      <c r="P974" s="486" t="s">
        <v>47</v>
      </c>
      <c r="Q974" s="486"/>
      <c r="R974" s="486" t="s">
        <v>47</v>
      </c>
      <c r="S974" s="243" t="s">
        <v>942</v>
      </c>
      <c r="U974" s="245">
        <v>27</v>
      </c>
      <c r="W974" s="209" t="s">
        <v>162</v>
      </c>
      <c r="X974" s="722" t="s">
        <v>1238</v>
      </c>
      <c r="Y974" s="295">
        <v>6</v>
      </c>
      <c r="Z974" s="202"/>
      <c r="AA974" s="202"/>
      <c r="AB974" s="499">
        <v>42502</v>
      </c>
      <c r="AC974" s="209">
        <f>IF(B974="","",(IFERROR(VLOOKUP(B974,Projecten!A$4:W$2415,5,FALSE),"niet bekend")))</f>
        <v>1</v>
      </c>
      <c r="AD974" s="213">
        <f t="shared" si="111"/>
        <v>892.18</v>
      </c>
      <c r="AE974" s="266">
        <f>IF(B974="","",(IFERROR(VLOOKUP(B974,Projecten!A$4:W$2415,23,FALSE),"niet bekend")))</f>
        <v>892.18</v>
      </c>
      <c r="AF974" s="266">
        <f>IF(B974="","",(IFERROR(VLOOKUP(B974,Projecten!A$4:W$2415,12,FALSE),"niet bekend")))</f>
        <v>892.18</v>
      </c>
      <c r="AG974" s="360">
        <f t="shared" si="110"/>
        <v>0</v>
      </c>
    </row>
    <row r="975" spans="2:33" ht="12.75" customHeight="1" x14ac:dyDescent="0.2">
      <c r="B975" s="896"/>
      <c r="C975" s="669"/>
      <c r="D975" s="720"/>
      <c r="E975" s="498"/>
      <c r="F975" s="888"/>
      <c r="G975" s="889"/>
      <c r="H975" s="890"/>
      <c r="I975" s="209"/>
      <c r="J975" s="895"/>
      <c r="K975" s="895"/>
      <c r="L975" s="391"/>
      <c r="M975" s="391"/>
      <c r="N975" s="391"/>
      <c r="O975" s="391"/>
      <c r="P975" s="391"/>
      <c r="Q975" s="391"/>
      <c r="R975" s="391"/>
      <c r="S975" s="320"/>
      <c r="U975" s="293"/>
      <c r="W975" s="209"/>
      <c r="X975" s="209"/>
      <c r="Y975" s="295"/>
      <c r="Z975" s="202"/>
      <c r="AA975" s="202"/>
      <c r="AB975" s="499"/>
      <c r="AC975" s="209" t="str">
        <f>IF(B975="","",(IFERROR(VLOOKUP(B975,Projecten!A$4:W$2415,5,FALSE),"niet bekend")))</f>
        <v/>
      </c>
      <c r="AD975" s="213" t="str">
        <f t="shared" si="111"/>
        <v/>
      </c>
      <c r="AE975" s="266" t="str">
        <f>IF(B975="","",(IFERROR(VLOOKUP(B975,Projecten!A$4:W$2415,23,FALSE),"niet bekend")))</f>
        <v/>
      </c>
      <c r="AF975" s="266" t="str">
        <f>IF(B975="","",(IFERROR(VLOOKUP(B975,Projecten!A$4:W$2415,12,FALSE),"niet bekend")))</f>
        <v/>
      </c>
      <c r="AG975" s="360" t="str">
        <f t="shared" si="110"/>
        <v/>
      </c>
    </row>
    <row r="976" spans="2:33" x14ac:dyDescent="0.2">
      <c r="B976" s="903">
        <v>2016284</v>
      </c>
      <c r="C976" s="422" t="s">
        <v>1347</v>
      </c>
      <c r="D976" s="272" t="s">
        <v>1184</v>
      </c>
      <c r="E976" s="273" t="s">
        <v>892</v>
      </c>
      <c r="F976" s="424">
        <v>0</v>
      </c>
      <c r="G976" s="273">
        <v>1</v>
      </c>
      <c r="H976" s="273">
        <v>1</v>
      </c>
      <c r="I976" s="273">
        <v>0</v>
      </c>
      <c r="J976" s="904" t="s">
        <v>47</v>
      </c>
      <c r="K976" s="904" t="s">
        <v>189</v>
      </c>
      <c r="L976" s="254" t="s">
        <v>189</v>
      </c>
      <c r="M976" s="254" t="s">
        <v>189</v>
      </c>
      <c r="N976" s="254" t="s">
        <v>47</v>
      </c>
      <c r="O976" s="254" t="s">
        <v>47</v>
      </c>
      <c r="P976" s="254" t="s">
        <v>47</v>
      </c>
      <c r="R976" s="254" t="s">
        <v>47</v>
      </c>
      <c r="S976" s="243" t="s">
        <v>942</v>
      </c>
      <c r="U976" s="264">
        <v>26</v>
      </c>
      <c r="W976" s="202" t="s">
        <v>804</v>
      </c>
      <c r="Y976" s="248">
        <v>1.5</v>
      </c>
      <c r="Z976" s="202"/>
      <c r="AA976" s="202"/>
      <c r="AB976" s="499">
        <v>42534</v>
      </c>
      <c r="AC976" s="209">
        <f>IF(B976="","",(IFERROR(VLOOKUP(B976,Projecten!A$4:W$2415,5,FALSE),"niet bekend")))</f>
        <v>1</v>
      </c>
      <c r="AD976" s="213">
        <f t="shared" si="111"/>
        <v>0</v>
      </c>
      <c r="AE976" s="266">
        <f>IF(B976="","",(IFERROR(VLOOKUP(B976,Projecten!A$4:W$2415,23,FALSE),"niet bekend")))</f>
        <v>175.63</v>
      </c>
      <c r="AF976" s="266">
        <f>IF(B976="","",(IFERROR(VLOOKUP(B976,Projecten!A$4:W$2415,12,FALSE),"niet bekend")))</f>
        <v>175.63</v>
      </c>
      <c r="AG976" s="360">
        <f t="shared" si="110"/>
        <v>175.63</v>
      </c>
    </row>
    <row r="977" spans="2:33" ht="12.75" customHeight="1" x14ac:dyDescent="0.2">
      <c r="B977" s="896"/>
      <c r="C977" s="669"/>
      <c r="D977" s="720"/>
      <c r="E977" s="498"/>
      <c r="F977" s="888"/>
      <c r="G977" s="889"/>
      <c r="H977" s="890"/>
      <c r="I977" s="209"/>
      <c r="J977" s="895"/>
      <c r="K977" s="895"/>
      <c r="L977" s="391"/>
      <c r="M977" s="391"/>
      <c r="N977" s="391"/>
      <c r="O977" s="391"/>
      <c r="P977" s="391"/>
      <c r="Q977" s="391"/>
      <c r="R977" s="391"/>
      <c r="S977" s="320"/>
      <c r="U977" s="293"/>
      <c r="W977" s="209"/>
      <c r="X977" s="209"/>
      <c r="Y977" s="295"/>
      <c r="Z977" s="202"/>
      <c r="AA977" s="202"/>
      <c r="AB977" s="499"/>
      <c r="AC977" s="209" t="str">
        <f>IF(B977="","",(IFERROR(VLOOKUP(B977,Projecten!A$4:W$2415,5,FALSE),"niet bekend")))</f>
        <v/>
      </c>
      <c r="AD977" s="213" t="str">
        <f t="shared" si="111"/>
        <v/>
      </c>
      <c r="AE977" s="266" t="str">
        <f>IF(B977="","",(IFERROR(VLOOKUP(B977,Projecten!A$4:W$2415,23,FALSE),"niet bekend")))</f>
        <v/>
      </c>
      <c r="AF977" s="266" t="str">
        <f>IF(B977="","",(IFERROR(VLOOKUP(B977,Projecten!A$4:W$2415,12,FALSE),"niet bekend")))</f>
        <v/>
      </c>
      <c r="AG977" s="360" t="str">
        <f t="shared" si="110"/>
        <v/>
      </c>
    </row>
    <row r="978" spans="2:33" s="327" customFormat="1" ht="12.75" customHeight="1" x14ac:dyDescent="0.2">
      <c r="B978" s="905">
        <v>2016283</v>
      </c>
      <c r="C978" s="711" t="s">
        <v>1310</v>
      </c>
      <c r="D978" s="471" t="s">
        <v>1251</v>
      </c>
      <c r="E978" s="450" t="s">
        <v>26</v>
      </c>
      <c r="F978" s="751">
        <v>3</v>
      </c>
      <c r="G978" s="449">
        <v>24</v>
      </c>
      <c r="H978" s="449">
        <v>15</v>
      </c>
      <c r="I978" s="449">
        <v>9</v>
      </c>
      <c r="J978" s="895" t="s">
        <v>47</v>
      </c>
      <c r="K978" s="895" t="s">
        <v>189</v>
      </c>
      <c r="L978" s="391" t="s">
        <v>189</v>
      </c>
      <c r="M978" s="391" t="s">
        <v>189</v>
      </c>
      <c r="N978" s="391" t="s">
        <v>47</v>
      </c>
      <c r="O978" s="391" t="s">
        <v>47</v>
      </c>
      <c r="P978" s="391" t="s">
        <v>47</v>
      </c>
      <c r="Q978" s="391"/>
      <c r="R978" s="391" t="s">
        <v>47</v>
      </c>
      <c r="S978" s="320" t="s">
        <v>942</v>
      </c>
      <c r="T978" s="264">
        <v>42562</v>
      </c>
      <c r="U978" s="264">
        <v>28</v>
      </c>
      <c r="V978" s="906">
        <v>42562</v>
      </c>
      <c r="W978" s="327" t="s">
        <v>421</v>
      </c>
      <c r="X978" s="327" t="s">
        <v>1193</v>
      </c>
      <c r="Y978" s="497">
        <v>43.2</v>
      </c>
      <c r="Z978" s="318"/>
      <c r="AA978" s="318"/>
      <c r="AB978" s="707"/>
      <c r="AC978" s="327">
        <f>IF(B978="","",(IFERROR(VLOOKUP(B978,Projecten!A$4:W$2415,5,FALSE),"niet bekend")))</f>
        <v>5</v>
      </c>
      <c r="AD978" s="266">
        <f t="shared" si="111"/>
        <v>6426</v>
      </c>
      <c r="AE978" s="266">
        <f>IF(B978="","",(IFERROR(VLOOKUP(B978,Projecten!A$4:W$2415,23,FALSE),"niet bekend")))</f>
        <v>10710</v>
      </c>
      <c r="AF978" s="266">
        <f>IF(B978="","",(IFERROR(VLOOKUP(B978,Projecten!A$4:W$2415,12,FALSE),"niet bekend")))</f>
        <v>10710</v>
      </c>
      <c r="AG978" s="398">
        <f t="shared" si="110"/>
        <v>4284</v>
      </c>
    </row>
    <row r="979" spans="2:33" ht="12.75" customHeight="1" x14ac:dyDescent="0.2">
      <c r="B979" s="903">
        <v>2016264</v>
      </c>
      <c r="C979" s="678" t="s">
        <v>1312</v>
      </c>
      <c r="D979" s="272">
        <v>582916</v>
      </c>
      <c r="E979" s="273" t="s">
        <v>26</v>
      </c>
      <c r="F979" s="424">
        <v>1</v>
      </c>
      <c r="G979" s="273">
        <v>12</v>
      </c>
      <c r="H979" s="273">
        <v>5</v>
      </c>
      <c r="I979" s="273">
        <v>2</v>
      </c>
      <c r="J979" s="907" t="s">
        <v>47</v>
      </c>
      <c r="K979" s="907" t="s">
        <v>189</v>
      </c>
      <c r="L979" s="486" t="s">
        <v>189</v>
      </c>
      <c r="M979" s="486" t="s">
        <v>189</v>
      </c>
      <c r="N979" s="486" t="s">
        <v>47</v>
      </c>
      <c r="O979" s="486" t="s">
        <v>47</v>
      </c>
      <c r="P979" s="486" t="s">
        <v>47</v>
      </c>
      <c r="Q979" s="486"/>
      <c r="R979" s="486" t="s">
        <v>47</v>
      </c>
      <c r="S979" s="243" t="s">
        <v>942</v>
      </c>
      <c r="T979" s="245">
        <v>42563</v>
      </c>
      <c r="U979" s="245">
        <f>IF(V979&lt;=0,"",(((V979-'In Productie'!$E$1)/7)+0.6))</f>
        <v>-58.114285714285714</v>
      </c>
      <c r="V979" s="427">
        <v>42558</v>
      </c>
      <c r="W979" s="209" t="s">
        <v>162</v>
      </c>
      <c r="X979" s="722" t="s">
        <v>1239</v>
      </c>
      <c r="Y979" s="295">
        <v>18.2</v>
      </c>
      <c r="Z979" s="202"/>
      <c r="AA979" s="202"/>
      <c r="AB979" s="499">
        <v>42527</v>
      </c>
      <c r="AC979" s="209">
        <f>IF(B979="","",(IFERROR(VLOOKUP(B979,Projecten!A$4:W$2415,5,FALSE),"niet bekend")))</f>
        <v>1</v>
      </c>
      <c r="AD979" s="213">
        <f t="shared" si="111"/>
        <v>3403</v>
      </c>
      <c r="AE979" s="266">
        <f>IF(B979="","",(IFERROR(VLOOKUP(B979,Projecten!A$4:W$2415,23,FALSE),"niet bekend")))</f>
        <v>3403</v>
      </c>
      <c r="AF979" s="266">
        <f>IF(B979="","",(IFERROR(VLOOKUP(B979,Projecten!A$4:W$2415,12,FALSE),"niet bekend")))</f>
        <v>3403</v>
      </c>
      <c r="AG979" s="360">
        <f t="shared" si="110"/>
        <v>0</v>
      </c>
    </row>
    <row r="980" spans="2:33" ht="12.75" customHeight="1" x14ac:dyDescent="0.2">
      <c r="B980" s="903">
        <v>2016266</v>
      </c>
      <c r="C980" s="678" t="s">
        <v>1312</v>
      </c>
      <c r="D980" s="272">
        <v>581716</v>
      </c>
      <c r="E980" s="273" t="s">
        <v>26</v>
      </c>
      <c r="F980" s="424">
        <v>1</v>
      </c>
      <c r="G980" s="273">
        <v>8</v>
      </c>
      <c r="H980" s="273">
        <v>5</v>
      </c>
      <c r="I980" s="273">
        <v>1</v>
      </c>
      <c r="J980" s="907" t="s">
        <v>47</v>
      </c>
      <c r="K980" s="907" t="s">
        <v>189</v>
      </c>
      <c r="L980" s="486" t="s">
        <v>189</v>
      </c>
      <c r="M980" s="486" t="s">
        <v>189</v>
      </c>
      <c r="N980" s="486" t="s">
        <v>47</v>
      </c>
      <c r="O980" s="486" t="s">
        <v>47</v>
      </c>
      <c r="P980" s="486" t="s">
        <v>47</v>
      </c>
      <c r="Q980" s="486"/>
      <c r="R980" s="486" t="s">
        <v>47</v>
      </c>
      <c r="S980" s="243" t="s">
        <v>942</v>
      </c>
      <c r="T980" s="245">
        <v>42562</v>
      </c>
      <c r="U980" s="245">
        <f>IF(V980&lt;=0,"",(((V980-'In Productie'!$E$1)/7)+0.6))</f>
        <v>-58.114285714285714</v>
      </c>
      <c r="V980" s="427">
        <v>42558</v>
      </c>
      <c r="W980" s="209" t="s">
        <v>162</v>
      </c>
      <c r="X980" s="209"/>
      <c r="Y980" s="295">
        <v>14.8</v>
      </c>
      <c r="Z980" s="202"/>
      <c r="AA980" s="202"/>
      <c r="AB980" s="499">
        <v>42527</v>
      </c>
      <c r="AC980" s="209">
        <f>IF(B980="","",(IFERROR(VLOOKUP(B980,Projecten!A$4:W$2415,5,FALSE),"niet bekend")))</f>
        <v>1</v>
      </c>
      <c r="AD980" s="213">
        <f t="shared" si="111"/>
        <v>2234.1</v>
      </c>
      <c r="AE980" s="266">
        <f>IF(B980="","",(IFERROR(VLOOKUP(B980,Projecten!A$4:W$2415,23,FALSE),"niet bekend")))</f>
        <v>2234.1</v>
      </c>
      <c r="AF980" s="266">
        <f>IF(B980="","",(IFERROR(VLOOKUP(B980,Projecten!A$4:W$2415,12,FALSE),"niet bekend")))</f>
        <v>2234.1</v>
      </c>
      <c r="AG980" s="360">
        <f t="shared" si="110"/>
        <v>0</v>
      </c>
    </row>
    <row r="981" spans="2:33" s="327" customFormat="1" ht="12.75" customHeight="1" x14ac:dyDescent="0.2">
      <c r="B981" s="903">
        <v>2016330</v>
      </c>
      <c r="C981" s="908">
        <v>120778</v>
      </c>
      <c r="D981" s="496" t="s">
        <v>1316</v>
      </c>
      <c r="E981" s="389" t="s">
        <v>26</v>
      </c>
      <c r="F981" s="703">
        <v>0</v>
      </c>
      <c r="G981" s="702">
        <v>1</v>
      </c>
      <c r="H981" s="702">
        <v>0</v>
      </c>
      <c r="I981" s="702">
        <v>1</v>
      </c>
      <c r="J981" s="907" t="s">
        <v>47</v>
      </c>
      <c r="K981" s="907" t="s">
        <v>189</v>
      </c>
      <c r="L981" s="391" t="s">
        <v>189</v>
      </c>
      <c r="M981" s="391" t="s">
        <v>189</v>
      </c>
      <c r="N981" s="391" t="s">
        <v>47</v>
      </c>
      <c r="O981" s="391" t="s">
        <v>47</v>
      </c>
      <c r="P981" s="391" t="s">
        <v>47</v>
      </c>
      <c r="Q981" s="391"/>
      <c r="R981" s="391" t="s">
        <v>47</v>
      </c>
      <c r="S981" s="320" t="s">
        <v>942</v>
      </c>
      <c r="T981" s="264">
        <v>42565</v>
      </c>
      <c r="U981" s="694">
        <v>34</v>
      </c>
      <c r="V981" s="396"/>
      <c r="W981" s="327" t="s">
        <v>162</v>
      </c>
      <c r="X981" s="909" t="s">
        <v>1357</v>
      </c>
      <c r="Y981" s="497">
        <v>3</v>
      </c>
      <c r="Z981" s="318"/>
      <c r="AA981" s="318"/>
      <c r="AB981" s="707">
        <v>42562</v>
      </c>
      <c r="AC981" s="327">
        <f>IF(B981="","",(IFERROR(VLOOKUP(B981,Projecten!A$4:W$2415,5,FALSE),"niet bekend")))</f>
        <v>0</v>
      </c>
      <c r="AD981" s="266">
        <f>AF981</f>
        <v>498</v>
      </c>
      <c r="AE981" s="266">
        <f>IF(B981="","",(IFERROR(VLOOKUP(B981,Projecten!A$4:W$2415,23,FALSE),"niet bekend")))</f>
        <v>498</v>
      </c>
      <c r="AF981" s="266">
        <f>IF(B981="","",(IFERROR(VLOOKUP(B981,Projecten!A$4:W$2415,12,FALSE),"niet bekend")))</f>
        <v>498</v>
      </c>
      <c r="AG981" s="398">
        <f t="shared" si="110"/>
        <v>0</v>
      </c>
    </row>
    <row r="982" spans="2:33" ht="12.75" customHeight="1" x14ac:dyDescent="0.2">
      <c r="B982" s="903">
        <v>2016263</v>
      </c>
      <c r="C982" s="678" t="s">
        <v>1313</v>
      </c>
      <c r="D982" s="272">
        <v>581916</v>
      </c>
      <c r="E982" s="273" t="s">
        <v>26</v>
      </c>
      <c r="F982" s="424">
        <v>1</v>
      </c>
      <c r="G982" s="273">
        <v>8</v>
      </c>
      <c r="H982" s="273">
        <v>5</v>
      </c>
      <c r="I982" s="273">
        <v>1</v>
      </c>
      <c r="J982" s="907" t="s">
        <v>47</v>
      </c>
      <c r="K982" s="907" t="s">
        <v>189</v>
      </c>
      <c r="L982" s="486" t="s">
        <v>189</v>
      </c>
      <c r="M982" s="486" t="s">
        <v>189</v>
      </c>
      <c r="N982" s="486" t="s">
        <v>47</v>
      </c>
      <c r="O982" s="486" t="s">
        <v>47</v>
      </c>
      <c r="P982" s="486" t="s">
        <v>47</v>
      </c>
      <c r="Q982" s="486"/>
      <c r="R982" s="486" t="s">
        <v>47</v>
      </c>
      <c r="S982" s="243" t="s">
        <v>942</v>
      </c>
      <c r="T982" s="245">
        <v>42563</v>
      </c>
      <c r="U982" s="245">
        <f>IF(V982&lt;=0,"",(((V982-'In Productie'!$E$1)/7)+0.6))</f>
        <v>-58.114285714285714</v>
      </c>
      <c r="V982" s="427">
        <v>42558</v>
      </c>
      <c r="W982" s="209" t="s">
        <v>162</v>
      </c>
      <c r="X982" s="209" t="s">
        <v>1195</v>
      </c>
      <c r="Y982" s="295">
        <v>11.5</v>
      </c>
      <c r="Z982" s="202"/>
      <c r="AA982" s="202"/>
      <c r="AB982" s="499">
        <v>42527</v>
      </c>
      <c r="AC982" s="209">
        <f>IF(B982="","",(IFERROR(VLOOKUP(B982,Projecten!A$4:W$2415,5,FALSE),"niet bekend")))</f>
        <v>1</v>
      </c>
      <c r="AD982" s="213">
        <f t="shared" ref="AD982:AD987" si="112">IF(AC982="","",(F982/AC982*AF982))</f>
        <v>2003</v>
      </c>
      <c r="AE982" s="266">
        <f>IF(B982="","",(IFERROR(VLOOKUP(B982,Projecten!A$4:W$2415,23,FALSE),"niet bekend")))</f>
        <v>2003</v>
      </c>
      <c r="AF982" s="266">
        <f>IF(B982="","",(IFERROR(VLOOKUP(B982,Projecten!A$4:W$2415,12,FALSE),"niet bekend")))</f>
        <v>2003</v>
      </c>
      <c r="AG982" s="360">
        <f t="shared" si="110"/>
        <v>0</v>
      </c>
    </row>
    <row r="983" spans="2:33" ht="12.75" customHeight="1" x14ac:dyDescent="0.2">
      <c r="B983" s="903">
        <v>2016262</v>
      </c>
      <c r="C983" s="678" t="s">
        <v>1313</v>
      </c>
      <c r="D983" s="272" t="s">
        <v>1138</v>
      </c>
      <c r="E983" s="273" t="s">
        <v>26</v>
      </c>
      <c r="F983" s="831">
        <v>1</v>
      </c>
      <c r="G983" s="832">
        <v>13</v>
      </c>
      <c r="H983" s="832">
        <v>4</v>
      </c>
      <c r="I983" s="832">
        <v>5</v>
      </c>
      <c r="J983" s="907" t="s">
        <v>47</v>
      </c>
      <c r="K983" s="907" t="s">
        <v>47</v>
      </c>
      <c r="L983" s="486" t="s">
        <v>189</v>
      </c>
      <c r="M983" s="486" t="s">
        <v>189</v>
      </c>
      <c r="N983" s="486" t="s">
        <v>47</v>
      </c>
      <c r="O983" s="486" t="s">
        <v>47</v>
      </c>
      <c r="P983" s="486" t="s">
        <v>47</v>
      </c>
      <c r="Q983" s="486"/>
      <c r="R983" s="486" t="s">
        <v>47</v>
      </c>
      <c r="S983" s="243" t="s">
        <v>942</v>
      </c>
      <c r="T983" s="245">
        <v>42564</v>
      </c>
      <c r="U983" s="245">
        <f>IF(V983&lt;=0,"",(((V983-'In Productie'!$E$1)/7)+0.6))</f>
        <v>-58.114285714285714</v>
      </c>
      <c r="V983" s="427">
        <v>42558</v>
      </c>
      <c r="W983" s="209" t="s">
        <v>162</v>
      </c>
      <c r="X983" s="209"/>
      <c r="Y983" s="295">
        <v>27</v>
      </c>
      <c r="Z983" s="202"/>
      <c r="AA983" s="202"/>
      <c r="AB983" s="499">
        <v>42527</v>
      </c>
      <c r="AC983" s="209">
        <f>IF(B983="","",(IFERROR(VLOOKUP(B983,Projecten!A$4:W$2415,5,FALSE),"niet bekend")))</f>
        <v>1</v>
      </c>
      <c r="AD983" s="213">
        <f t="shared" si="112"/>
        <v>6040</v>
      </c>
      <c r="AE983" s="266">
        <f>IF(B983="","",(IFERROR(VLOOKUP(B983,Projecten!A$4:W$2415,23,FALSE),"niet bekend")))</f>
        <v>6040</v>
      </c>
      <c r="AF983" s="266">
        <f>IF(B983="","",(IFERROR(VLOOKUP(B983,Projecten!A$4:W$2415,12,FALSE),"niet bekend")))</f>
        <v>6040</v>
      </c>
      <c r="AG983" s="360">
        <f t="shared" si="110"/>
        <v>0</v>
      </c>
    </row>
    <row r="984" spans="2:33" s="327" customFormat="1" ht="12.75" customHeight="1" x14ac:dyDescent="0.2">
      <c r="B984" s="665">
        <v>2016281</v>
      </c>
      <c r="C984" s="711" t="s">
        <v>1311</v>
      </c>
      <c r="D984" s="471" t="s">
        <v>1244</v>
      </c>
      <c r="E984" s="450" t="s">
        <v>26</v>
      </c>
      <c r="F984" s="751">
        <v>3</v>
      </c>
      <c r="G984" s="449">
        <v>21</v>
      </c>
      <c r="H984" s="449">
        <v>15</v>
      </c>
      <c r="I984" s="449">
        <v>12</v>
      </c>
      <c r="J984" s="882" t="s">
        <v>47</v>
      </c>
      <c r="K984" s="882" t="s">
        <v>189</v>
      </c>
      <c r="L984" s="391" t="s">
        <v>189</v>
      </c>
      <c r="M984" s="391" t="s">
        <v>189</v>
      </c>
      <c r="N984" s="391" t="s">
        <v>47</v>
      </c>
      <c r="O984" s="391" t="s">
        <v>47</v>
      </c>
      <c r="P984" s="391" t="s">
        <v>47</v>
      </c>
      <c r="Q984" s="391"/>
      <c r="R984" s="391" t="s">
        <v>47</v>
      </c>
      <c r="S984" s="320" t="s">
        <v>942</v>
      </c>
      <c r="T984" s="264">
        <v>42564</v>
      </c>
      <c r="U984" s="264">
        <v>28</v>
      </c>
      <c r="V984" s="396"/>
      <c r="W984" s="327" t="s">
        <v>310</v>
      </c>
      <c r="X984" s="327" t="s">
        <v>1192</v>
      </c>
      <c r="Y984" s="497">
        <v>46.5</v>
      </c>
      <c r="Z984" s="318"/>
      <c r="AA984" s="318"/>
      <c r="AB984" s="707">
        <v>42531</v>
      </c>
      <c r="AC984" s="327">
        <f>IF(B984="","",(IFERROR(VLOOKUP(B984,Projecten!A$4:W$2415,5,FALSE),"niet bekend")))</f>
        <v>6</v>
      </c>
      <c r="AD984" s="266">
        <f t="shared" si="112"/>
        <v>7827</v>
      </c>
      <c r="AE984" s="266">
        <f>IF(B984="","",(IFERROR(VLOOKUP(B984,Projecten!A$4:W$2415,23,FALSE),"niet bekend")))</f>
        <v>15654</v>
      </c>
      <c r="AF984" s="266">
        <f>IF(B984="","",(IFERROR(VLOOKUP(B984,Projecten!A$4:W$2415,12,FALSE),"niet bekend")))</f>
        <v>15654</v>
      </c>
      <c r="AG984" s="398">
        <f t="shared" si="110"/>
        <v>7827</v>
      </c>
    </row>
    <row r="985" spans="2:33" ht="12.75" customHeight="1" x14ac:dyDescent="0.2">
      <c r="B985" s="496">
        <v>2016261</v>
      </c>
      <c r="C985" s="678" t="s">
        <v>1314</v>
      </c>
      <c r="D985" s="272" t="s">
        <v>1137</v>
      </c>
      <c r="E985" s="273" t="s">
        <v>26</v>
      </c>
      <c r="F985" s="858">
        <v>1</v>
      </c>
      <c r="G985" s="270">
        <v>10</v>
      </c>
      <c r="H985" s="270">
        <v>3</v>
      </c>
      <c r="I985" s="270">
        <v>5</v>
      </c>
      <c r="J985" s="856" t="s">
        <v>47</v>
      </c>
      <c r="K985" s="856" t="s">
        <v>47</v>
      </c>
      <c r="L985" s="486" t="s">
        <v>189</v>
      </c>
      <c r="M985" s="486" t="s">
        <v>189</v>
      </c>
      <c r="N985" s="486" t="s">
        <v>47</v>
      </c>
      <c r="O985" s="486" t="s">
        <v>47</v>
      </c>
      <c r="P985" s="486" t="s">
        <v>47</v>
      </c>
      <c r="Q985" s="486"/>
      <c r="R985" s="486" t="s">
        <v>47</v>
      </c>
      <c r="S985" s="243" t="s">
        <v>942</v>
      </c>
      <c r="T985" s="245">
        <v>42565</v>
      </c>
      <c r="U985" s="245">
        <f>IF(V985&lt;=0,"",(((V985-'In Productie'!$E$1)/7)+0.6))</f>
        <v>-58.114285714285714</v>
      </c>
      <c r="V985" s="427">
        <v>42558</v>
      </c>
      <c r="W985" s="209" t="s">
        <v>162</v>
      </c>
      <c r="X985" s="209"/>
      <c r="Y985" s="295">
        <v>22.4</v>
      </c>
      <c r="Z985" s="202"/>
      <c r="AA985" s="202"/>
      <c r="AB985" s="499">
        <v>42527</v>
      </c>
      <c r="AC985" s="209">
        <f>IF(B985="","",(IFERROR(VLOOKUP(B985,Projecten!A$4:W$2415,5,FALSE),"niet bekend")))</f>
        <v>1</v>
      </c>
      <c r="AD985" s="213">
        <f t="shared" si="112"/>
        <v>4610</v>
      </c>
      <c r="AE985" s="266">
        <f>IF(B985="","",(IFERROR(VLOOKUP(B985,Projecten!A$4:W$2415,23,FALSE),"niet bekend")))</f>
        <v>4610</v>
      </c>
      <c r="AF985" s="266">
        <f>IF(B985="","",(IFERROR(VLOOKUP(B985,Projecten!A$4:W$2415,12,FALSE),"niet bekend")))</f>
        <v>4610</v>
      </c>
      <c r="AG985" s="360">
        <f t="shared" si="110"/>
        <v>0</v>
      </c>
    </row>
    <row r="986" spans="2:33" ht="12.75" customHeight="1" x14ac:dyDescent="0.2">
      <c r="B986" s="496">
        <v>2016273</v>
      </c>
      <c r="C986" s="678" t="s">
        <v>1315</v>
      </c>
      <c r="D986" s="272" t="s">
        <v>741</v>
      </c>
      <c r="E986" s="273" t="s">
        <v>26</v>
      </c>
      <c r="F986" s="858">
        <v>1</v>
      </c>
      <c r="G986" s="270">
        <v>5</v>
      </c>
      <c r="H986" s="270">
        <v>1</v>
      </c>
      <c r="I986" s="270">
        <v>4</v>
      </c>
      <c r="J986" s="856" t="s">
        <v>47</v>
      </c>
      <c r="K986" s="910" t="s">
        <v>189</v>
      </c>
      <c r="L986" s="486" t="s">
        <v>189</v>
      </c>
      <c r="M986" s="486" t="s">
        <v>189</v>
      </c>
      <c r="N986" s="486" t="s">
        <v>47</v>
      </c>
      <c r="O986" s="486" t="s">
        <v>47</v>
      </c>
      <c r="P986" s="486" t="s">
        <v>47</v>
      </c>
      <c r="Q986" s="486"/>
      <c r="R986" s="486" t="s">
        <v>47</v>
      </c>
      <c r="S986" s="243" t="s">
        <v>942</v>
      </c>
      <c r="U986" s="245">
        <f>IF(V986&lt;=0,"",(((V986-'In Productie'!$E$1)/7)+0.6))</f>
        <v>-57.114285714285714</v>
      </c>
      <c r="V986" s="427">
        <v>42565</v>
      </c>
      <c r="W986" s="209" t="s">
        <v>162</v>
      </c>
      <c r="X986" s="209"/>
      <c r="Y986" s="295">
        <v>8.8000000000000007</v>
      </c>
      <c r="Z986" s="202"/>
      <c r="AA986" s="202"/>
      <c r="AB986" s="499">
        <v>42529</v>
      </c>
      <c r="AC986" s="209">
        <f>IF(B986="","",(IFERROR(VLOOKUP(B986,Projecten!A$4:W$2415,5,FALSE),"niet bekend")))</f>
        <v>1</v>
      </c>
      <c r="AD986" s="213">
        <f t="shared" si="112"/>
        <v>1482</v>
      </c>
      <c r="AE986" s="266">
        <f>IF(B986="","",(IFERROR(VLOOKUP(B986,Projecten!A$4:W$2415,23,FALSE),"niet bekend")))</f>
        <v>1482</v>
      </c>
      <c r="AF986" s="266">
        <f>IF(B986="","",(IFERROR(VLOOKUP(B986,Projecten!A$4:W$2415,12,FALSE),"niet bekend")))</f>
        <v>1482</v>
      </c>
      <c r="AG986" s="360">
        <f t="shared" si="110"/>
        <v>0</v>
      </c>
    </row>
    <row r="987" spans="2:33" ht="12.75" customHeight="1" x14ac:dyDescent="0.2">
      <c r="B987" s="665">
        <v>2016278</v>
      </c>
      <c r="C987" s="669" t="s">
        <v>1353</v>
      </c>
      <c r="D987" s="689" t="s">
        <v>1162</v>
      </c>
      <c r="E987" s="644" t="s">
        <v>26</v>
      </c>
      <c r="F987" s="645">
        <v>1</v>
      </c>
      <c r="G987" s="519">
        <v>2</v>
      </c>
      <c r="H987" s="519">
        <v>2</v>
      </c>
      <c r="I987" s="519">
        <v>0</v>
      </c>
      <c r="J987" s="911" t="s">
        <v>47</v>
      </c>
      <c r="K987" s="676" t="s">
        <v>189</v>
      </c>
      <c r="L987" s="254" t="s">
        <v>189</v>
      </c>
      <c r="M987" s="254" t="s">
        <v>189</v>
      </c>
      <c r="N987" s="254" t="s">
        <v>47</v>
      </c>
      <c r="O987" s="254" t="s">
        <v>47</v>
      </c>
      <c r="P987" s="254" t="s">
        <v>47</v>
      </c>
      <c r="R987" s="254" t="s">
        <v>47</v>
      </c>
      <c r="S987" s="243" t="s">
        <v>1281</v>
      </c>
      <c r="U987" s="245">
        <f>IF(V987&lt;=0,"",(((V987-'In Productie'!$E$1)/7)+0.6))</f>
        <v>-57.114285714285714</v>
      </c>
      <c r="V987" s="427">
        <v>42565</v>
      </c>
      <c r="W987" s="209" t="s">
        <v>162</v>
      </c>
      <c r="X987" s="209"/>
      <c r="Y987" s="248">
        <v>2.6</v>
      </c>
      <c r="Z987" s="477"/>
      <c r="AA987" s="478"/>
      <c r="AB987" s="499">
        <v>42529</v>
      </c>
      <c r="AC987" s="209">
        <f>IF(B987="","",(IFERROR(VLOOKUP(B987,Projecten!A$4:W$2415,5,FALSE),"niet bekend")))</f>
        <v>1</v>
      </c>
      <c r="AD987" s="213">
        <f t="shared" si="112"/>
        <v>342.55</v>
      </c>
      <c r="AE987" s="266">
        <f>IF(B987="","",(IFERROR(VLOOKUP(B987,Projecten!A$4:W$2415,23,FALSE),"niet bekend")))</f>
        <v>342.55</v>
      </c>
      <c r="AF987" s="266">
        <f>IF(B987="","",(IFERROR(VLOOKUP(B987,Projecten!A$4:W$2415,12,FALSE),"niet bekend")))</f>
        <v>342.55</v>
      </c>
      <c r="AG987" s="360">
        <f t="shared" si="110"/>
        <v>0</v>
      </c>
    </row>
    <row r="988" spans="2:33" ht="12.75" customHeight="1" x14ac:dyDescent="0.2">
      <c r="B988" s="665">
        <v>2016341</v>
      </c>
      <c r="C988" s="513" t="s">
        <v>1375</v>
      </c>
      <c r="D988" s="471" t="s">
        <v>1369</v>
      </c>
      <c r="E988" s="644" t="s">
        <v>26</v>
      </c>
      <c r="F988" s="645">
        <v>0</v>
      </c>
      <c r="G988" s="519">
        <v>1</v>
      </c>
      <c r="H988" s="519">
        <v>0</v>
      </c>
      <c r="I988" s="519">
        <v>2</v>
      </c>
      <c r="J988" s="322"/>
      <c r="K988" s="254" t="s">
        <v>189</v>
      </c>
      <c r="L988" s="254" t="s">
        <v>189</v>
      </c>
      <c r="M988" s="254" t="s">
        <v>189</v>
      </c>
      <c r="N988" s="254" t="s">
        <v>47</v>
      </c>
      <c r="O988" s="254" t="s">
        <v>47</v>
      </c>
      <c r="P988" s="254" t="s">
        <v>47</v>
      </c>
      <c r="R988" s="254" t="s">
        <v>47</v>
      </c>
      <c r="S988" s="243" t="s">
        <v>942</v>
      </c>
      <c r="U988" s="245">
        <v>34</v>
      </c>
      <c r="W988" s="209" t="s">
        <v>162</v>
      </c>
      <c r="X988" s="327" t="s">
        <v>1344</v>
      </c>
      <c r="Y988" s="248">
        <v>4</v>
      </c>
      <c r="Z988" s="477"/>
      <c r="AA988" s="478"/>
      <c r="AB988" s="499">
        <v>42562</v>
      </c>
      <c r="AC988" s="209">
        <f>IF(B988="","",(IFERROR(VLOOKUP(B988,Projecten!A$4:W$2415,5,FALSE),"niet bekend")))</f>
        <v>0</v>
      </c>
      <c r="AD988" s="213">
        <f>AF988</f>
        <v>677</v>
      </c>
      <c r="AE988" s="266">
        <f>IF(B988="","",(IFERROR(VLOOKUP(B988,Projecten!A$4:W$2415,23,FALSE),"niet bekend")))</f>
        <v>677</v>
      </c>
      <c r="AF988" s="266">
        <f>IF(B988="","",(IFERROR(VLOOKUP(B988,Projecten!A$4:W$2415,12,FALSE),"niet bekend")))</f>
        <v>677</v>
      </c>
      <c r="AG988" s="360">
        <f t="shared" si="110"/>
        <v>0</v>
      </c>
    </row>
    <row r="989" spans="2:33" ht="12.75" customHeight="1" x14ac:dyDescent="0.2">
      <c r="B989" s="272" t="s">
        <v>1240</v>
      </c>
      <c r="C989" s="422" t="s">
        <v>1307</v>
      </c>
      <c r="D989" s="744" t="s">
        <v>1256</v>
      </c>
      <c r="E989" s="273" t="s">
        <v>26</v>
      </c>
      <c r="F989" s="424">
        <v>0</v>
      </c>
      <c r="G989" s="273">
        <v>0</v>
      </c>
      <c r="H989" s="273">
        <v>1</v>
      </c>
      <c r="I989" s="273">
        <v>0</v>
      </c>
      <c r="J989" s="391" t="s">
        <v>47</v>
      </c>
      <c r="K989" s="391" t="s">
        <v>47</v>
      </c>
      <c r="L989" s="391" t="s">
        <v>189</v>
      </c>
      <c r="M989" s="391" t="s">
        <v>47</v>
      </c>
      <c r="N989" s="486" t="s">
        <v>47</v>
      </c>
      <c r="O989" s="486" t="s">
        <v>47</v>
      </c>
      <c r="P989" s="486" t="s">
        <v>47</v>
      </c>
      <c r="Q989" s="486"/>
      <c r="R989" s="486" t="s">
        <v>47</v>
      </c>
      <c r="S989" s="243" t="s">
        <v>1281</v>
      </c>
      <c r="U989" s="245">
        <f>IF(V989&lt;=0,"",(((V989-'In Productie'!$E$1)/7)+0.6))</f>
        <v>-50.114285714285714</v>
      </c>
      <c r="V989" s="427">
        <v>42614</v>
      </c>
      <c r="W989" s="209" t="s">
        <v>162</v>
      </c>
      <c r="X989" s="209"/>
      <c r="Y989" s="295">
        <v>2</v>
      </c>
      <c r="Z989" s="202"/>
      <c r="AA989" s="202"/>
      <c r="AB989" s="499">
        <v>42551</v>
      </c>
      <c r="AC989" s="209">
        <f>IF(B989="","",(IFERROR(VLOOKUP(B989,Projecten!A$4:W$2415,5,FALSE),"niet bekend")))</f>
        <v>0</v>
      </c>
      <c r="AD989" s="213">
        <f>AF989</f>
        <v>269</v>
      </c>
      <c r="AE989" s="266">
        <f>IF(B989="","",(IFERROR(VLOOKUP(B989,Projecten!A$4:W$2415,23,FALSE),"niet bekend")))</f>
        <v>269</v>
      </c>
      <c r="AF989" s="266">
        <f>IF(B989="","",(IFERROR(VLOOKUP(B989,Projecten!A$4:W$2415,12,FALSE),"niet bekend")))</f>
        <v>269</v>
      </c>
      <c r="AG989" s="360">
        <f t="shared" si="110"/>
        <v>0</v>
      </c>
    </row>
    <row r="990" spans="2:33" ht="12.75" customHeight="1" x14ac:dyDescent="0.2">
      <c r="B990" s="272"/>
      <c r="C990" s="678"/>
      <c r="D990" s="272"/>
      <c r="E990" s="273"/>
      <c r="F990" s="858"/>
      <c r="G990" s="270"/>
      <c r="H990" s="270"/>
      <c r="I990" s="270"/>
      <c r="J990" s="856"/>
      <c r="K990" s="856"/>
      <c r="L990" s="391"/>
      <c r="M990" s="391"/>
      <c r="N990" s="391"/>
      <c r="O990" s="391"/>
      <c r="P990" s="391"/>
      <c r="Q990" s="391"/>
      <c r="R990" s="391"/>
      <c r="S990" s="320"/>
      <c r="U990" s="245"/>
      <c r="W990" s="209"/>
      <c r="X990" s="209"/>
      <c r="Y990" s="295"/>
      <c r="Z990" s="202"/>
      <c r="AA990" s="202"/>
      <c r="AB990" s="499"/>
      <c r="AC990" s="209" t="str">
        <f>IF(B990="","",(IFERROR(VLOOKUP(B990,Projecten!A$4:W$2415,5,FALSE),"niet bekend")))</f>
        <v/>
      </c>
      <c r="AD990" s="213" t="str">
        <f>IF(AC990="","",(F990/AC990*AF990))</f>
        <v/>
      </c>
      <c r="AE990" s="266" t="str">
        <f>IF(B990="","",(IFERROR(VLOOKUP(B990,Projecten!A$4:W$2415,23,FALSE),"niet bekend")))</f>
        <v/>
      </c>
      <c r="AF990" s="266" t="str">
        <f>IF(B990="","",(IFERROR(VLOOKUP(B990,Projecten!A$4:W$2415,12,FALSE),"niet bekend")))</f>
        <v/>
      </c>
      <c r="AG990" s="360" t="str">
        <f t="shared" si="110"/>
        <v/>
      </c>
    </row>
    <row r="991" spans="2:33" ht="12.75" customHeight="1" x14ac:dyDescent="0.2">
      <c r="B991" s="272" t="s">
        <v>1169</v>
      </c>
      <c r="C991" s="678" t="s">
        <v>1354</v>
      </c>
      <c r="D991" s="641" t="s">
        <v>1166</v>
      </c>
      <c r="E991" s="273" t="s">
        <v>307</v>
      </c>
      <c r="F991" s="424">
        <v>0</v>
      </c>
      <c r="G991" s="273">
        <v>1</v>
      </c>
      <c r="H991" s="273">
        <v>2</v>
      </c>
      <c r="I991" s="273">
        <v>0</v>
      </c>
      <c r="J991" s="403" t="s">
        <v>189</v>
      </c>
      <c r="K991" s="242" t="s">
        <v>189</v>
      </c>
      <c r="L991" s="242" t="s">
        <v>189</v>
      </c>
      <c r="M991" s="242" t="s">
        <v>189</v>
      </c>
      <c r="N991" s="242" t="s">
        <v>47</v>
      </c>
      <c r="O991" s="242" t="s">
        <v>47</v>
      </c>
      <c r="P991" s="242" t="s">
        <v>47</v>
      </c>
      <c r="Q991" s="242"/>
      <c r="R991" s="242" t="s">
        <v>47</v>
      </c>
      <c r="S991" s="243" t="s">
        <v>1281</v>
      </c>
      <c r="U991" s="245">
        <v>28</v>
      </c>
      <c r="W991" s="209" t="s">
        <v>1167</v>
      </c>
      <c r="X991" s="209" t="s">
        <v>1194</v>
      </c>
      <c r="Y991" s="248">
        <v>3.4</v>
      </c>
      <c r="Z991" s="202"/>
      <c r="AA991" s="202"/>
      <c r="AB991" s="243"/>
      <c r="AC991" s="209">
        <f>IF(B991="","",(IFERROR(VLOOKUP(B991,Projecten!A$4:W$2415,5,FALSE),"niet bekend")))</f>
        <v>0</v>
      </c>
      <c r="AD991" s="213">
        <f>AF991</f>
        <v>435</v>
      </c>
      <c r="AE991" s="266">
        <f>IF(B991="","",(IFERROR(VLOOKUP(B991,Projecten!A$4:W$2415,23,FALSE),"niet bekend")))</f>
        <v>435</v>
      </c>
      <c r="AF991" s="266">
        <f>IF(B991="","",(IFERROR(VLOOKUP(B991,Projecten!A$4:W$2415,12,FALSE),"niet bekend")))</f>
        <v>435</v>
      </c>
      <c r="AG991" s="360">
        <f t="shared" si="110"/>
        <v>0</v>
      </c>
    </row>
    <row r="992" spans="2:33" ht="12.75" customHeight="1" x14ac:dyDescent="0.2">
      <c r="B992" s="237" t="s">
        <v>2071</v>
      </c>
      <c r="C992" s="513" t="s">
        <v>1356</v>
      </c>
      <c r="D992" s="689" t="s">
        <v>1326</v>
      </c>
      <c r="E992" s="514" t="s">
        <v>307</v>
      </c>
      <c r="F992" s="515">
        <v>0</v>
      </c>
      <c r="G992" s="514">
        <v>3</v>
      </c>
      <c r="H992" s="514">
        <v>5</v>
      </c>
      <c r="I992" s="514">
        <v>0</v>
      </c>
      <c r="J992" s="486" t="s">
        <v>189</v>
      </c>
      <c r="K992" s="486" t="s">
        <v>189</v>
      </c>
      <c r="L992" s="486" t="s">
        <v>189</v>
      </c>
      <c r="M992" s="486" t="s">
        <v>189</v>
      </c>
      <c r="N992" s="486" t="s">
        <v>47</v>
      </c>
      <c r="O992" s="486" t="s">
        <v>47</v>
      </c>
      <c r="P992" s="486" t="s">
        <v>47</v>
      </c>
      <c r="Q992" s="486"/>
      <c r="R992" s="486" t="s">
        <v>47</v>
      </c>
      <c r="S992" s="243" t="s">
        <v>1281</v>
      </c>
      <c r="U992" s="293">
        <v>34</v>
      </c>
      <c r="W992" s="209" t="s">
        <v>534</v>
      </c>
      <c r="X992" s="327" t="s">
        <v>6854</v>
      </c>
      <c r="Y992" s="295">
        <v>8</v>
      </c>
      <c r="Z992" s="202"/>
      <c r="AA992" s="202"/>
      <c r="AB992" s="499">
        <v>42558</v>
      </c>
      <c r="AC992" s="209">
        <f>IF(B992="","",(IFERROR(VLOOKUP(B992,Projecten!A$4:W$2415,5,FALSE),"niet bekend")))</f>
        <v>0</v>
      </c>
      <c r="AD992" s="213">
        <f>AF992</f>
        <v>808</v>
      </c>
      <c r="AE992" s="266">
        <f>IF(B992="","",(IFERROR(VLOOKUP(B992,Projecten!A$4:W$2415,23,FALSE),"niet bekend")))</f>
        <v>808</v>
      </c>
      <c r="AF992" s="266">
        <f>IF(B992="","",(IFERROR(VLOOKUP(B992,Projecten!A$4:W$2415,12,FALSE),"niet bekend")))</f>
        <v>808</v>
      </c>
      <c r="AG992" s="360">
        <f t="shared" si="110"/>
        <v>0</v>
      </c>
    </row>
    <row r="993" spans="2:33" s="312" customFormat="1" ht="12.75" customHeight="1" x14ac:dyDescent="0.2">
      <c r="B993" s="299"/>
      <c r="C993" s="406"/>
      <c r="D993" s="300"/>
      <c r="E993" s="300"/>
      <c r="F993" s="302"/>
      <c r="G993" s="300"/>
      <c r="H993" s="300"/>
      <c r="I993" s="300"/>
      <c r="J993" s="302"/>
      <c r="K993" s="302"/>
      <c r="L993" s="302"/>
      <c r="M993" s="302"/>
      <c r="N993" s="302"/>
      <c r="O993" s="302"/>
      <c r="P993" s="302"/>
      <c r="Q993" s="302"/>
      <c r="R993" s="302"/>
      <c r="S993" s="303"/>
      <c r="T993" s="407"/>
      <c r="U993" s="306"/>
      <c r="V993" s="305"/>
      <c r="W993" s="307"/>
      <c r="X993" s="307"/>
      <c r="Y993" s="307"/>
      <c r="Z993" s="298"/>
      <c r="AA993" s="308"/>
      <c r="AB993" s="410"/>
      <c r="AD993" s="311"/>
      <c r="AE993" s="311"/>
      <c r="AF993" s="311"/>
      <c r="AG993" s="412"/>
    </row>
    <row r="994" spans="2:33" s="236" customFormat="1" ht="12.75" customHeight="1" x14ac:dyDescent="0.2">
      <c r="B994" s="372"/>
      <c r="C994" s="373"/>
      <c r="D994" s="374">
        <f>SUM(G994:I994)</f>
        <v>367</v>
      </c>
      <c r="E994" s="375"/>
      <c r="F994" s="376">
        <f>SUM(F995:F1022)</f>
        <v>22</v>
      </c>
      <c r="G994" s="375">
        <f>SUM(G995:G1022)</f>
        <v>175</v>
      </c>
      <c r="H994" s="375">
        <f>SUM(H995:H1022)</f>
        <v>101</v>
      </c>
      <c r="I994" s="375">
        <f>SUM(I995:I1022)</f>
        <v>91</v>
      </c>
      <c r="J994" s="376"/>
      <c r="K994" s="376"/>
      <c r="L994" s="376"/>
      <c r="M994" s="376"/>
      <c r="N994" s="376"/>
      <c r="O994" s="376"/>
      <c r="P994" s="376"/>
      <c r="Q994" s="376"/>
      <c r="R994" s="376"/>
      <c r="S994" s="826">
        <v>29</v>
      </c>
      <c r="T994" s="377"/>
      <c r="U994" s="639"/>
      <c r="V994" s="378"/>
      <c r="W994" s="380"/>
      <c r="X994" s="530">
        <f>SUM(Y994:Y1023)</f>
        <v>521.29999999999995</v>
      </c>
      <c r="Y994" s="231"/>
      <c r="Z994" s="463">
        <v>307.5</v>
      </c>
      <c r="AA994" s="381">
        <f>X994-Z994</f>
        <v>213.79999999999995</v>
      </c>
      <c r="AB994" s="221"/>
      <c r="AC994" s="236" t="str">
        <f>IF(B994="","",(IFERROR(VLOOKUP(B994,Projecten!A$4:W$2415,5,FALSE),"niet bekend")))</f>
        <v/>
      </c>
      <c r="AD994" s="235">
        <f>SUM(AD995:AD1023)</f>
        <v>58172.46</v>
      </c>
      <c r="AE994" s="235" t="str">
        <f>IF(B994="","",(IFERROR(VLOOKUP(B994,Projecten!A$4:W$2415,23,FALSE),"niet bekend")))</f>
        <v/>
      </c>
      <c r="AF994" s="235" t="str">
        <f>IF(B994="","",(IFERROR(VLOOKUP(B994,Projecten!A$4:W$2415,12,FALSE),"niet bekend")))</f>
        <v/>
      </c>
      <c r="AG994" s="384"/>
    </row>
    <row r="995" spans="2:33" ht="12.75" customHeight="1" x14ac:dyDescent="0.2">
      <c r="B995" s="272"/>
      <c r="C995" s="422"/>
      <c r="D995" s="209"/>
      <c r="E995" s="273"/>
      <c r="F995" s="424"/>
      <c r="G995" s="273"/>
      <c r="H995" s="273"/>
      <c r="I995" s="273"/>
      <c r="J995" s="403"/>
      <c r="K995" s="242"/>
      <c r="L995" s="242"/>
      <c r="M995" s="242"/>
      <c r="N995" s="242"/>
      <c r="O995" s="242"/>
      <c r="P995" s="242"/>
      <c r="Q995" s="242"/>
      <c r="R995" s="242"/>
      <c r="S995" s="243" t="s">
        <v>928</v>
      </c>
      <c r="U995" s="245"/>
      <c r="W995" s="209"/>
      <c r="X995" s="209"/>
      <c r="Y995" s="257"/>
      <c r="Z995" s="202"/>
      <c r="AA995" s="202"/>
      <c r="AB995" s="243"/>
      <c r="AC995" s="209" t="str">
        <f>IF(B995="","",(IFERROR(VLOOKUP(B995,Projecten!A$4:W$2415,5,FALSE),"niet bekend")))</f>
        <v/>
      </c>
      <c r="AD995" s="213" t="str">
        <f t="shared" ref="AD995:AD1020" si="113">IF(AC995="","",(F995/AC995*AF995))</f>
        <v/>
      </c>
      <c r="AE995" s="266" t="str">
        <f>IF(B995="","",(IFERROR(VLOOKUP(B995,Projecten!A$4:W$2415,23,FALSE),"niet bekend")))</f>
        <v/>
      </c>
      <c r="AF995" s="266" t="str">
        <f>IF(B995="","",(IFERROR(VLOOKUP(B995,Projecten!A$4:W$2415,12,FALSE),"niet bekend")))</f>
        <v/>
      </c>
      <c r="AG995" s="360" t="str">
        <f t="shared" ref="AG995:AG1022" si="114">IF(AD995="","",(AF995-AD995))</f>
        <v/>
      </c>
    </row>
    <row r="996" spans="2:33" s="767" customFormat="1" ht="12.75" customHeight="1" x14ac:dyDescent="0.2">
      <c r="B996" s="828"/>
      <c r="C996" s="912"/>
      <c r="D996" s="913" t="s">
        <v>782</v>
      </c>
      <c r="E996" s="913"/>
      <c r="F996" s="914"/>
      <c r="G996" s="913"/>
      <c r="H996" s="913"/>
      <c r="I996" s="913"/>
      <c r="J996" s="759"/>
      <c r="K996" s="758"/>
      <c r="L996" s="758"/>
      <c r="M996" s="758"/>
      <c r="N996" s="758"/>
      <c r="O996" s="758"/>
      <c r="P996" s="758"/>
      <c r="Q996" s="758"/>
      <c r="R996" s="758"/>
      <c r="S996" s="754"/>
      <c r="T996" s="293"/>
      <c r="U996" s="762"/>
      <c r="V996" s="763"/>
      <c r="Y996" s="764"/>
      <c r="Z996" s="756"/>
      <c r="AA996" s="756"/>
      <c r="AB996" s="754"/>
      <c r="AC996" s="297" t="str">
        <f>IF(B996="","",(IFERROR(VLOOKUP(B996,Projecten!A$4:W$2415,5,FALSE),"niet bekend")))</f>
        <v/>
      </c>
      <c r="AD996" s="213" t="str">
        <f t="shared" si="113"/>
        <v/>
      </c>
      <c r="AE996" s="266" t="str">
        <f>IF(B996="","",(IFERROR(VLOOKUP(B996,Projecten!A$4:W$2415,23,FALSE),"niet bekend")))</f>
        <v/>
      </c>
      <c r="AF996" s="266" t="str">
        <f>IF(B996="","",(IFERROR(VLOOKUP(B996,Projecten!A$4:W$2415,12,FALSE),"niet bekend")))</f>
        <v/>
      </c>
      <c r="AG996" s="360" t="str">
        <f t="shared" si="114"/>
        <v/>
      </c>
    </row>
    <row r="997" spans="2:33" s="767" customFormat="1" ht="12.75" customHeight="1" x14ac:dyDescent="0.2">
      <c r="B997" s="828"/>
      <c r="C997" s="912"/>
      <c r="D997" s="913" t="s">
        <v>1451</v>
      </c>
      <c r="E997" s="913"/>
      <c r="F997" s="914"/>
      <c r="G997" s="913"/>
      <c r="H997" s="913"/>
      <c r="I997" s="913"/>
      <c r="J997" s="915"/>
      <c r="K997" s="811"/>
      <c r="L997" s="811"/>
      <c r="M997" s="811"/>
      <c r="N997" s="811"/>
      <c r="O997" s="811"/>
      <c r="P997" s="811"/>
      <c r="Q997" s="811"/>
      <c r="R997" s="811"/>
      <c r="S997" s="754"/>
      <c r="T997" s="293"/>
      <c r="U997" s="762"/>
      <c r="V997" s="763"/>
      <c r="Y997" s="764">
        <v>16.5</v>
      </c>
      <c r="Z997" s="756"/>
      <c r="AA997" s="756"/>
      <c r="AB997" s="754"/>
      <c r="AC997" s="297" t="str">
        <f>IF(B997="","",(IFERROR(VLOOKUP(B997,Projecten!A$4:W$2415,5,FALSE),"niet bekend")))</f>
        <v/>
      </c>
      <c r="AD997" s="213" t="str">
        <f t="shared" si="113"/>
        <v/>
      </c>
      <c r="AE997" s="266" t="str">
        <f>IF(B997="","",(IFERROR(VLOOKUP(B997,Projecten!A$4:W$2415,23,FALSE),"niet bekend")))</f>
        <v/>
      </c>
      <c r="AF997" s="266" t="str">
        <f>IF(B997="","",(IFERROR(VLOOKUP(B997,Projecten!A$4:W$2415,12,FALSE),"niet bekend")))</f>
        <v/>
      </c>
      <c r="AG997" s="360" t="str">
        <f t="shared" si="114"/>
        <v/>
      </c>
    </row>
    <row r="998" spans="2:33" s="259" customFormat="1" ht="12.75" customHeight="1" x14ac:dyDescent="0.2">
      <c r="B998" s="916"/>
      <c r="C998" s="917"/>
      <c r="D998" s="687"/>
      <c r="E998" s="687"/>
      <c r="F998" s="918"/>
      <c r="G998" s="687"/>
      <c r="H998" s="687"/>
      <c r="I998" s="687"/>
      <c r="J998" s="919"/>
      <c r="K998" s="848"/>
      <c r="L998" s="848"/>
      <c r="M998" s="848"/>
      <c r="N998" s="848"/>
      <c r="O998" s="848"/>
      <c r="P998" s="848"/>
      <c r="Q998" s="848"/>
      <c r="R998" s="848"/>
      <c r="S998" s="251"/>
      <c r="T998" s="245"/>
      <c r="U998" s="255"/>
      <c r="V998" s="638"/>
      <c r="Y998" s="257"/>
      <c r="Z998" s="239"/>
      <c r="AA998" s="239"/>
      <c r="AB998" s="251"/>
      <c r="AC998" s="297" t="str">
        <f>IF(B998="","",(IFERROR(VLOOKUP(B998,Projecten!A$4:W$2415,5,FALSE),"niet bekend")))</f>
        <v/>
      </c>
      <c r="AD998" s="213" t="str">
        <f t="shared" si="113"/>
        <v/>
      </c>
      <c r="AE998" s="266" t="str">
        <f>IF(B998="","",(IFERROR(VLOOKUP(B998,Projecten!A$4:W$2415,23,FALSE),"niet bekend")))</f>
        <v/>
      </c>
      <c r="AF998" s="266" t="str">
        <f>IF(B998="","",(IFERROR(VLOOKUP(B998,Projecten!A$4:W$2415,12,FALSE),"niet bekend")))</f>
        <v/>
      </c>
      <c r="AG998" s="360" t="str">
        <f t="shared" si="114"/>
        <v/>
      </c>
    </row>
    <row r="999" spans="2:33" s="259" customFormat="1" ht="12.75" customHeight="1" x14ac:dyDescent="0.2">
      <c r="B999" s="916"/>
      <c r="C999" s="917"/>
      <c r="D999" s="687" t="s">
        <v>1411</v>
      </c>
      <c r="E999" s="687"/>
      <c r="F999" s="918"/>
      <c r="G999" s="687"/>
      <c r="H999" s="687"/>
      <c r="I999" s="687"/>
      <c r="J999" s="919"/>
      <c r="K999" s="848"/>
      <c r="L999" s="848"/>
      <c r="M999" s="848"/>
      <c r="N999" s="848"/>
      <c r="O999" s="848"/>
      <c r="P999" s="848"/>
      <c r="Q999" s="848"/>
      <c r="R999" s="848"/>
      <c r="S999" s="251"/>
      <c r="T999" s="245"/>
      <c r="U999" s="255"/>
      <c r="V999" s="638"/>
      <c r="Y999" s="257">
        <v>4.25</v>
      </c>
      <c r="Z999" s="239"/>
      <c r="AA999" s="239"/>
      <c r="AB999" s="251"/>
      <c r="AC999" s="297" t="str">
        <f>IF(B999="","",(IFERROR(VLOOKUP(B999,Projecten!A$4:W$2415,5,FALSE),"niet bekend")))</f>
        <v/>
      </c>
      <c r="AD999" s="213" t="str">
        <f t="shared" si="113"/>
        <v/>
      </c>
      <c r="AE999" s="266" t="str">
        <f>IF(B999="","",(IFERROR(VLOOKUP(B999,Projecten!A$4:W$2415,23,FALSE),"niet bekend")))</f>
        <v/>
      </c>
      <c r="AF999" s="266" t="str">
        <f>IF(B999="","",(IFERROR(VLOOKUP(B999,Projecten!A$4:W$2415,12,FALSE),"niet bekend")))</f>
        <v/>
      </c>
      <c r="AG999" s="360" t="str">
        <f t="shared" si="114"/>
        <v/>
      </c>
    </row>
    <row r="1000" spans="2:33" s="259" customFormat="1" ht="12.75" customHeight="1" x14ac:dyDescent="0.2">
      <c r="B1000" s="916"/>
      <c r="C1000" s="917"/>
      <c r="D1000" s="687" t="s">
        <v>1410</v>
      </c>
      <c r="E1000" s="687"/>
      <c r="F1000" s="918"/>
      <c r="G1000" s="687"/>
      <c r="H1000" s="687"/>
      <c r="I1000" s="687"/>
      <c r="J1000" s="919"/>
      <c r="K1000" s="848"/>
      <c r="L1000" s="848"/>
      <c r="M1000" s="848"/>
      <c r="N1000" s="848"/>
      <c r="O1000" s="848"/>
      <c r="P1000" s="848"/>
      <c r="Q1000" s="848"/>
      <c r="R1000" s="848"/>
      <c r="S1000" s="251"/>
      <c r="T1000" s="245"/>
      <c r="U1000" s="255"/>
      <c r="V1000" s="638"/>
      <c r="Y1000" s="257">
        <v>4</v>
      </c>
      <c r="Z1000" s="239"/>
      <c r="AA1000" s="239"/>
      <c r="AB1000" s="251"/>
      <c r="AC1000" s="297" t="str">
        <f>IF(B1000="","",(IFERROR(VLOOKUP(B1000,Projecten!A$4:W$2415,5,FALSE),"niet bekend")))</f>
        <v/>
      </c>
      <c r="AD1000" s="213" t="str">
        <f t="shared" si="113"/>
        <v/>
      </c>
      <c r="AE1000" s="266" t="str">
        <f>IF(B1000="","",(IFERROR(VLOOKUP(B1000,Projecten!A$4:W$2415,23,FALSE),"niet bekend")))</f>
        <v/>
      </c>
      <c r="AF1000" s="266" t="str">
        <f>IF(B1000="","",(IFERROR(VLOOKUP(B1000,Projecten!A$4:W$2415,12,FALSE),"niet bekend")))</f>
        <v/>
      </c>
      <c r="AG1000" s="360" t="str">
        <f t="shared" si="114"/>
        <v/>
      </c>
    </row>
    <row r="1001" spans="2:33" s="259" customFormat="1" ht="12.75" customHeight="1" x14ac:dyDescent="0.2">
      <c r="B1001" s="916"/>
      <c r="C1001" s="917"/>
      <c r="D1001" s="687" t="s">
        <v>1421</v>
      </c>
      <c r="E1001" s="687"/>
      <c r="F1001" s="918"/>
      <c r="G1001" s="687"/>
      <c r="H1001" s="687"/>
      <c r="I1001" s="687"/>
      <c r="J1001" s="919"/>
      <c r="K1001" s="848"/>
      <c r="L1001" s="848"/>
      <c r="M1001" s="848"/>
      <c r="N1001" s="848"/>
      <c r="O1001" s="848"/>
      <c r="P1001" s="848"/>
      <c r="Q1001" s="848"/>
      <c r="R1001" s="848"/>
      <c r="S1001" s="251"/>
      <c r="T1001" s="245"/>
      <c r="U1001" s="255"/>
      <c r="V1001" s="638"/>
      <c r="Y1001" s="257">
        <v>8.25</v>
      </c>
      <c r="Z1001" s="239"/>
      <c r="AA1001" s="239"/>
      <c r="AB1001" s="251"/>
      <c r="AC1001" s="297" t="str">
        <f>IF(B1001="","",(IFERROR(VLOOKUP(B1001,Projecten!A$4:W$2415,5,FALSE),"niet bekend")))</f>
        <v/>
      </c>
      <c r="AD1001" s="213" t="str">
        <f t="shared" si="113"/>
        <v/>
      </c>
      <c r="AE1001" s="266" t="str">
        <f>IF(B1001="","",(IFERROR(VLOOKUP(B1001,Projecten!A$4:W$2415,23,FALSE),"niet bekend")))</f>
        <v/>
      </c>
      <c r="AF1001" s="266" t="str">
        <f>IF(B1001="","",(IFERROR(VLOOKUP(B1001,Projecten!A$4:W$2415,12,FALSE),"niet bekend")))</f>
        <v/>
      </c>
      <c r="AG1001" s="360" t="str">
        <f t="shared" si="114"/>
        <v/>
      </c>
    </row>
    <row r="1002" spans="2:33" s="259" customFormat="1" ht="12.75" customHeight="1" x14ac:dyDescent="0.2">
      <c r="B1002" s="916"/>
      <c r="C1002" s="917"/>
      <c r="D1002" s="687" t="s">
        <v>1422</v>
      </c>
      <c r="E1002" s="687"/>
      <c r="F1002" s="918"/>
      <c r="G1002" s="687"/>
      <c r="H1002" s="687"/>
      <c r="I1002" s="687"/>
      <c r="J1002" s="919"/>
      <c r="K1002" s="848"/>
      <c r="L1002" s="848"/>
      <c r="M1002" s="848"/>
      <c r="N1002" s="848"/>
      <c r="O1002" s="848"/>
      <c r="P1002" s="848"/>
      <c r="Q1002" s="848"/>
      <c r="R1002" s="848"/>
      <c r="S1002" s="251"/>
      <c r="T1002" s="245"/>
      <c r="U1002" s="255"/>
      <c r="V1002" s="638"/>
      <c r="Y1002" s="257">
        <v>16.5</v>
      </c>
      <c r="Z1002" s="239"/>
      <c r="AA1002" s="239"/>
      <c r="AB1002" s="251"/>
      <c r="AC1002" s="297" t="str">
        <f>IF(B1002="","",(IFERROR(VLOOKUP(B1002,Projecten!A$4:W$2415,5,FALSE),"niet bekend")))</f>
        <v/>
      </c>
      <c r="AD1002" s="213" t="str">
        <f t="shared" si="113"/>
        <v/>
      </c>
      <c r="AE1002" s="266" t="str">
        <f>IF(B1002="","",(IFERROR(VLOOKUP(B1002,Projecten!A$4:W$2415,23,FALSE),"niet bekend")))</f>
        <v/>
      </c>
      <c r="AF1002" s="266" t="str">
        <f>IF(B1002="","",(IFERROR(VLOOKUP(B1002,Projecten!A$4:W$2415,12,FALSE),"niet bekend")))</f>
        <v/>
      </c>
      <c r="AG1002" s="360" t="str">
        <f t="shared" si="114"/>
        <v/>
      </c>
    </row>
    <row r="1003" spans="2:33" s="259" customFormat="1" ht="12.75" customHeight="1" x14ac:dyDescent="0.2">
      <c r="B1003" s="916"/>
      <c r="C1003" s="917"/>
      <c r="D1003" s="687" t="s">
        <v>1448</v>
      </c>
      <c r="E1003" s="687"/>
      <c r="F1003" s="918"/>
      <c r="G1003" s="687"/>
      <c r="H1003" s="687"/>
      <c r="I1003" s="687"/>
      <c r="J1003" s="919"/>
      <c r="K1003" s="848"/>
      <c r="L1003" s="848"/>
      <c r="M1003" s="848"/>
      <c r="N1003" s="848"/>
      <c r="O1003" s="848"/>
      <c r="P1003" s="848"/>
      <c r="Q1003" s="848"/>
      <c r="R1003" s="848"/>
      <c r="S1003" s="251"/>
      <c r="T1003" s="245"/>
      <c r="U1003" s="255"/>
      <c r="V1003" s="638"/>
      <c r="Y1003" s="257">
        <v>40</v>
      </c>
      <c r="Z1003" s="239"/>
      <c r="AA1003" s="239"/>
      <c r="AB1003" s="251"/>
      <c r="AC1003" s="297" t="str">
        <f>IF(B1003="","",(IFERROR(VLOOKUP(B1003,Projecten!A$4:W$2415,5,FALSE),"niet bekend")))</f>
        <v/>
      </c>
      <c r="AD1003" s="213" t="str">
        <f t="shared" si="113"/>
        <v/>
      </c>
      <c r="AE1003" s="266" t="str">
        <f>IF(B1003="","",(IFERROR(VLOOKUP(B1003,Projecten!A$4:W$2415,23,FALSE),"niet bekend")))</f>
        <v/>
      </c>
      <c r="AF1003" s="266" t="str">
        <f>IF(B1003="","",(IFERROR(VLOOKUP(B1003,Projecten!A$4:W$2415,12,FALSE),"niet bekend")))</f>
        <v/>
      </c>
      <c r="AG1003" s="360" t="str">
        <f t="shared" si="114"/>
        <v/>
      </c>
    </row>
    <row r="1004" spans="2:33" s="259" customFormat="1" ht="12.75" customHeight="1" x14ac:dyDescent="0.2">
      <c r="B1004" s="916"/>
      <c r="C1004" s="917"/>
      <c r="D1004" s="687" t="s">
        <v>1449</v>
      </c>
      <c r="E1004" s="687"/>
      <c r="F1004" s="918"/>
      <c r="G1004" s="687"/>
      <c r="H1004" s="687"/>
      <c r="I1004" s="687"/>
      <c r="J1004" s="919"/>
      <c r="K1004" s="848"/>
      <c r="L1004" s="848"/>
      <c r="M1004" s="848"/>
      <c r="N1004" s="848"/>
      <c r="O1004" s="848"/>
      <c r="P1004" s="848"/>
      <c r="Q1004" s="848"/>
      <c r="R1004" s="848"/>
      <c r="S1004" s="251"/>
      <c r="T1004" s="245"/>
      <c r="U1004" s="255"/>
      <c r="V1004" s="638"/>
      <c r="Y1004" s="257">
        <v>40</v>
      </c>
      <c r="Z1004" s="239"/>
      <c r="AA1004" s="239"/>
      <c r="AB1004" s="251"/>
      <c r="AC1004" s="297" t="str">
        <f>IF(B1004="","",(IFERROR(VLOOKUP(B1004,Projecten!A$4:W$2415,5,FALSE),"niet bekend")))</f>
        <v/>
      </c>
      <c r="AD1004" s="213" t="str">
        <f t="shared" si="113"/>
        <v/>
      </c>
      <c r="AE1004" s="266" t="str">
        <f>IF(B1004="","",(IFERROR(VLOOKUP(B1004,Projecten!A$4:W$2415,23,FALSE),"niet bekend")))</f>
        <v/>
      </c>
      <c r="AF1004" s="266" t="str">
        <f>IF(B1004="","",(IFERROR(VLOOKUP(B1004,Projecten!A$4:W$2415,12,FALSE),"niet bekend")))</f>
        <v/>
      </c>
      <c r="AG1004" s="360" t="str">
        <f t="shared" si="114"/>
        <v/>
      </c>
    </row>
    <row r="1005" spans="2:33" s="259" customFormat="1" ht="12.75" customHeight="1" x14ac:dyDescent="0.2">
      <c r="B1005" s="916"/>
      <c r="C1005" s="917"/>
      <c r="D1005" s="687" t="s">
        <v>1450</v>
      </c>
      <c r="E1005" s="687"/>
      <c r="F1005" s="918"/>
      <c r="G1005" s="687"/>
      <c r="H1005" s="687"/>
      <c r="I1005" s="687"/>
      <c r="J1005" s="919"/>
      <c r="K1005" s="848"/>
      <c r="L1005" s="848"/>
      <c r="M1005" s="848"/>
      <c r="N1005" s="848"/>
      <c r="O1005" s="848"/>
      <c r="P1005" s="848"/>
      <c r="Q1005" s="848"/>
      <c r="R1005" s="848"/>
      <c r="S1005" s="251"/>
      <c r="T1005" s="245"/>
      <c r="U1005" s="255"/>
      <c r="V1005" s="638"/>
      <c r="Y1005" s="257">
        <v>8</v>
      </c>
      <c r="Z1005" s="239"/>
      <c r="AA1005" s="239"/>
      <c r="AB1005" s="251"/>
      <c r="AC1005" s="297" t="str">
        <f>IF(B1005="","",(IFERROR(VLOOKUP(B1005,Projecten!A$4:W$2415,5,FALSE),"niet bekend")))</f>
        <v/>
      </c>
      <c r="AD1005" s="213" t="str">
        <f t="shared" si="113"/>
        <v/>
      </c>
      <c r="AE1005" s="266" t="str">
        <f>IF(B1005="","",(IFERROR(VLOOKUP(B1005,Projecten!A$4:W$2415,23,FALSE),"niet bekend")))</f>
        <v/>
      </c>
      <c r="AF1005" s="266" t="str">
        <f>IF(B1005="","",(IFERROR(VLOOKUP(B1005,Projecten!A$4:W$2415,12,FALSE),"niet bekend")))</f>
        <v/>
      </c>
      <c r="AG1005" s="360" t="str">
        <f t="shared" si="114"/>
        <v/>
      </c>
    </row>
    <row r="1006" spans="2:33" s="259" customFormat="1" ht="12.75" customHeight="1" x14ac:dyDescent="0.2">
      <c r="B1006" s="916"/>
      <c r="C1006" s="917"/>
      <c r="D1006" s="687"/>
      <c r="E1006" s="687"/>
      <c r="F1006" s="918"/>
      <c r="G1006" s="687"/>
      <c r="H1006" s="687"/>
      <c r="I1006" s="687"/>
      <c r="J1006" s="919"/>
      <c r="K1006" s="919"/>
      <c r="L1006" s="848"/>
      <c r="M1006" s="848"/>
      <c r="N1006" s="848"/>
      <c r="O1006" s="848"/>
      <c r="P1006" s="848"/>
      <c r="Q1006" s="848"/>
      <c r="R1006" s="848"/>
      <c r="S1006" s="251"/>
      <c r="T1006" s="245"/>
      <c r="U1006" s="255"/>
      <c r="V1006" s="638"/>
      <c r="Y1006" s="257"/>
      <c r="Z1006" s="239"/>
      <c r="AA1006" s="239"/>
      <c r="AB1006" s="251"/>
      <c r="AC1006" s="297" t="str">
        <f>IF(B1006="","",(IFERROR(VLOOKUP(B1006,Projecten!A$4:W$2415,5,FALSE),"niet bekend")))</f>
        <v/>
      </c>
      <c r="AD1006" s="213" t="str">
        <f t="shared" si="113"/>
        <v/>
      </c>
      <c r="AE1006" s="266" t="str">
        <f>IF(B1006="","",(IFERROR(VLOOKUP(B1006,Projecten!A$4:W$2415,23,FALSE),"niet bekend")))</f>
        <v/>
      </c>
      <c r="AF1006" s="266" t="str">
        <f>IF(B1006="","",(IFERROR(VLOOKUP(B1006,Projecten!A$4:W$2415,12,FALSE),"niet bekend")))</f>
        <v/>
      </c>
      <c r="AG1006" s="360" t="str">
        <f t="shared" si="114"/>
        <v/>
      </c>
    </row>
    <row r="1007" spans="2:33" ht="12.75" customHeight="1" x14ac:dyDescent="0.2">
      <c r="B1007" s="496">
        <v>2016270</v>
      </c>
      <c r="C1007" s="678">
        <v>120788</v>
      </c>
      <c r="D1007" s="272" t="s">
        <v>1149</v>
      </c>
      <c r="E1007" s="273" t="s">
        <v>352</v>
      </c>
      <c r="F1007" s="858">
        <v>1</v>
      </c>
      <c r="G1007" s="270">
        <v>8</v>
      </c>
      <c r="H1007" s="270">
        <v>6</v>
      </c>
      <c r="I1007" s="270">
        <v>3</v>
      </c>
      <c r="J1007" s="856" t="s">
        <v>47</v>
      </c>
      <c r="K1007" s="856" t="s">
        <v>47</v>
      </c>
      <c r="L1007" s="486" t="s">
        <v>189</v>
      </c>
      <c r="M1007" s="486" t="s">
        <v>189</v>
      </c>
      <c r="N1007" s="486" t="s">
        <v>47</v>
      </c>
      <c r="O1007" s="486" t="s">
        <v>47</v>
      </c>
      <c r="P1007" s="486" t="s">
        <v>47</v>
      </c>
      <c r="Q1007" s="486"/>
      <c r="R1007" s="486" t="s">
        <v>47</v>
      </c>
      <c r="S1007" s="243"/>
      <c r="U1007" s="293">
        <v>33</v>
      </c>
      <c r="W1007" s="209" t="s">
        <v>532</v>
      </c>
      <c r="X1007" s="209" t="s">
        <v>1189</v>
      </c>
      <c r="Y1007" s="295">
        <v>17</v>
      </c>
      <c r="Z1007" s="202"/>
      <c r="AA1007" s="202"/>
      <c r="AB1007" s="499">
        <v>42529</v>
      </c>
      <c r="AC1007" s="209">
        <f>IF(B1007="","",(IFERROR(VLOOKUP(B1007,Projecten!A$4:W$2415,5,FALSE),"niet bekend")))</f>
        <v>1</v>
      </c>
      <c r="AD1007" s="213">
        <f t="shared" si="113"/>
        <v>2622.08</v>
      </c>
      <c r="AE1007" s="266">
        <f>IF(B1007="","",(IFERROR(VLOOKUP(B1007,Projecten!A$4:W$2415,23,FALSE),"niet bekend")))</f>
        <v>2622.08</v>
      </c>
      <c r="AF1007" s="266">
        <f>IF(B1007="","",(IFERROR(VLOOKUP(B1007,Projecten!A$4:W$2415,12,FALSE),"niet bekend")))</f>
        <v>2622.08</v>
      </c>
      <c r="AG1007" s="360">
        <f t="shared" si="114"/>
        <v>0</v>
      </c>
    </row>
    <row r="1008" spans="2:33" ht="12.75" customHeight="1" x14ac:dyDescent="0.2">
      <c r="B1008" s="496">
        <v>2016269</v>
      </c>
      <c r="C1008" s="678">
        <v>120787</v>
      </c>
      <c r="D1008" s="272" t="s">
        <v>1148</v>
      </c>
      <c r="E1008" s="273" t="s">
        <v>352</v>
      </c>
      <c r="F1008" s="858">
        <v>1</v>
      </c>
      <c r="G1008" s="270">
        <v>8</v>
      </c>
      <c r="H1008" s="270">
        <v>2</v>
      </c>
      <c r="I1008" s="270">
        <v>3</v>
      </c>
      <c r="J1008" s="856" t="s">
        <v>47</v>
      </c>
      <c r="K1008" s="856" t="s">
        <v>47</v>
      </c>
      <c r="L1008" s="486" t="s">
        <v>189</v>
      </c>
      <c r="M1008" s="486" t="s">
        <v>189</v>
      </c>
      <c r="N1008" s="486" t="s">
        <v>47</v>
      </c>
      <c r="O1008" s="486" t="s">
        <v>47</v>
      </c>
      <c r="P1008" s="486" t="s">
        <v>47</v>
      </c>
      <c r="Q1008" s="486"/>
      <c r="R1008" s="486" t="s">
        <v>47</v>
      </c>
      <c r="S1008" s="243"/>
      <c r="U1008" s="293">
        <v>33</v>
      </c>
      <c r="W1008" s="209" t="s">
        <v>532</v>
      </c>
      <c r="X1008" s="209"/>
      <c r="Y1008" s="295">
        <v>17.2</v>
      </c>
      <c r="Z1008" s="202"/>
      <c r="AA1008" s="202"/>
      <c r="AB1008" s="499">
        <v>42529</v>
      </c>
      <c r="AC1008" s="209">
        <f>IF(B1008="","",(IFERROR(VLOOKUP(B1008,Projecten!A$4:W$2415,5,FALSE),"niet bekend")))</f>
        <v>1</v>
      </c>
      <c r="AD1008" s="213">
        <f t="shared" si="113"/>
        <v>2440.6</v>
      </c>
      <c r="AE1008" s="266">
        <f>IF(B1008="","",(IFERROR(VLOOKUP(B1008,Projecten!A$4:W$2415,23,FALSE),"niet bekend")))</f>
        <v>2440.6</v>
      </c>
      <c r="AF1008" s="266">
        <f>IF(B1008="","",(IFERROR(VLOOKUP(B1008,Projecten!A$4:W$2415,12,FALSE),"niet bekend")))</f>
        <v>2440.6</v>
      </c>
      <c r="AG1008" s="360">
        <f t="shared" si="114"/>
        <v>0</v>
      </c>
    </row>
    <row r="1009" spans="2:33" ht="12.75" customHeight="1" x14ac:dyDescent="0.2">
      <c r="B1009" s="496">
        <v>2016271</v>
      </c>
      <c r="C1009" s="678">
        <v>120789</v>
      </c>
      <c r="D1009" s="272" t="s">
        <v>1150</v>
      </c>
      <c r="E1009" s="273" t="s">
        <v>352</v>
      </c>
      <c r="F1009" s="858">
        <v>1</v>
      </c>
      <c r="G1009" s="270">
        <v>7</v>
      </c>
      <c r="H1009" s="270">
        <v>4</v>
      </c>
      <c r="I1009" s="270">
        <v>3</v>
      </c>
      <c r="J1009" s="856" t="s">
        <v>47</v>
      </c>
      <c r="K1009" s="856" t="s">
        <v>47</v>
      </c>
      <c r="L1009" s="486" t="s">
        <v>189</v>
      </c>
      <c r="M1009" s="486" t="s">
        <v>189</v>
      </c>
      <c r="N1009" s="486" t="s">
        <v>47</v>
      </c>
      <c r="O1009" s="486" t="s">
        <v>47</v>
      </c>
      <c r="P1009" s="486" t="s">
        <v>47</v>
      </c>
      <c r="Q1009" s="486"/>
      <c r="R1009" s="486" t="s">
        <v>47</v>
      </c>
      <c r="S1009" s="243"/>
      <c r="U1009" s="293">
        <v>33</v>
      </c>
      <c r="W1009" s="209" t="s">
        <v>532</v>
      </c>
      <c r="X1009" s="209"/>
      <c r="Y1009" s="295">
        <v>16</v>
      </c>
      <c r="Z1009" s="202"/>
      <c r="AA1009" s="202"/>
      <c r="AB1009" s="499">
        <v>42529</v>
      </c>
      <c r="AC1009" s="209">
        <f>IF(B1009="","",(IFERROR(VLOOKUP(B1009,Projecten!A$4:W$2415,5,FALSE),"niet bekend")))</f>
        <v>1</v>
      </c>
      <c r="AD1009" s="213">
        <f t="shared" si="113"/>
        <v>2321.5100000000002</v>
      </c>
      <c r="AE1009" s="266">
        <f>IF(B1009="","",(IFERROR(VLOOKUP(B1009,Projecten!A$4:W$2415,23,FALSE),"niet bekend")))</f>
        <v>2321.5100000000002</v>
      </c>
      <c r="AF1009" s="266">
        <f>IF(B1009="","",(IFERROR(VLOOKUP(B1009,Projecten!A$4:W$2415,12,FALSE),"niet bekend")))</f>
        <v>2321.5100000000002</v>
      </c>
      <c r="AG1009" s="360">
        <f t="shared" si="114"/>
        <v>0</v>
      </c>
    </row>
    <row r="1010" spans="2:33" ht="12.75" customHeight="1" x14ac:dyDescent="0.2">
      <c r="B1010" s="496">
        <v>2016277</v>
      </c>
      <c r="C1010" s="669">
        <v>120789</v>
      </c>
      <c r="D1010" s="272" t="s">
        <v>1160</v>
      </c>
      <c r="E1010" s="273" t="s">
        <v>352</v>
      </c>
      <c r="F1010" s="858">
        <v>1</v>
      </c>
      <c r="G1010" s="270">
        <v>8</v>
      </c>
      <c r="H1010" s="270">
        <v>7</v>
      </c>
      <c r="I1010" s="270">
        <v>1</v>
      </c>
      <c r="J1010" s="856" t="s">
        <v>47</v>
      </c>
      <c r="K1010" s="856" t="s">
        <v>47</v>
      </c>
      <c r="L1010" s="486" t="s">
        <v>189</v>
      </c>
      <c r="M1010" s="486" t="s">
        <v>189</v>
      </c>
      <c r="N1010" s="486" t="s">
        <v>47</v>
      </c>
      <c r="O1010" s="486" t="s">
        <v>47</v>
      </c>
      <c r="P1010" s="486" t="s">
        <v>47</v>
      </c>
      <c r="Q1010" s="486"/>
      <c r="R1010" s="486" t="s">
        <v>47</v>
      </c>
      <c r="S1010" s="243"/>
      <c r="U1010" s="293">
        <v>33</v>
      </c>
      <c r="W1010" s="209" t="s">
        <v>532</v>
      </c>
      <c r="X1010" s="209"/>
      <c r="Y1010" s="295">
        <v>13.5</v>
      </c>
      <c r="Z1010" s="202"/>
      <c r="AA1010" s="202"/>
      <c r="AB1010" s="499">
        <v>42530</v>
      </c>
      <c r="AC1010" s="209">
        <f>IF(B1010="","",(IFERROR(VLOOKUP(B1010,Projecten!A$4:W$2415,5,FALSE),"niet bekend")))</f>
        <v>1</v>
      </c>
      <c r="AD1010" s="213">
        <f t="shared" si="113"/>
        <v>1823.15</v>
      </c>
      <c r="AE1010" s="266">
        <f>IF(B1010="","",(IFERROR(VLOOKUP(B1010,Projecten!A$4:W$2415,23,FALSE),"niet bekend")))</f>
        <v>1823.15</v>
      </c>
      <c r="AF1010" s="266">
        <f>IF(B1010="","",(IFERROR(VLOOKUP(B1010,Projecten!A$4:W$2415,12,FALSE),"niet bekend")))</f>
        <v>1823.15</v>
      </c>
      <c r="AG1010" s="360">
        <f t="shared" si="114"/>
        <v>0</v>
      </c>
    </row>
    <row r="1011" spans="2:33" ht="12.75" customHeight="1" x14ac:dyDescent="0.2">
      <c r="B1011" s="496">
        <v>2016276</v>
      </c>
      <c r="C1011" s="669">
        <v>120789</v>
      </c>
      <c r="D1011" s="272" t="s">
        <v>1159</v>
      </c>
      <c r="E1011" s="273" t="s">
        <v>352</v>
      </c>
      <c r="F1011" s="858">
        <v>1</v>
      </c>
      <c r="G1011" s="270">
        <v>8</v>
      </c>
      <c r="H1011" s="270">
        <v>7</v>
      </c>
      <c r="I1011" s="270">
        <v>2</v>
      </c>
      <c r="J1011" s="856" t="s">
        <v>47</v>
      </c>
      <c r="K1011" s="856" t="s">
        <v>47</v>
      </c>
      <c r="L1011" s="391" t="s">
        <v>189</v>
      </c>
      <c r="M1011" s="486" t="s">
        <v>189</v>
      </c>
      <c r="N1011" s="486" t="s">
        <v>47</v>
      </c>
      <c r="O1011" s="486" t="s">
        <v>47</v>
      </c>
      <c r="P1011" s="486" t="s">
        <v>47</v>
      </c>
      <c r="Q1011" s="486"/>
      <c r="R1011" s="486" t="s">
        <v>47</v>
      </c>
      <c r="S1011" s="243"/>
      <c r="U1011" s="293">
        <v>33</v>
      </c>
      <c r="W1011" s="209" t="s">
        <v>532</v>
      </c>
      <c r="X1011" s="209"/>
      <c r="Y1011" s="295">
        <v>15.3</v>
      </c>
      <c r="Z1011" s="202"/>
      <c r="AA1011" s="202"/>
      <c r="AB1011" s="499">
        <v>42530</v>
      </c>
      <c r="AC1011" s="209">
        <f>IF(B1011="","",(IFERROR(VLOOKUP(B1011,Projecten!A$4:W$2415,5,FALSE),"niet bekend")))</f>
        <v>1</v>
      </c>
      <c r="AD1011" s="213">
        <f t="shared" si="113"/>
        <v>1953.54</v>
      </c>
      <c r="AE1011" s="266">
        <f>IF(B1011="","",(IFERROR(VLOOKUP(B1011,Projecten!A$4:W$2415,23,FALSE),"niet bekend")))</f>
        <v>1953.54</v>
      </c>
      <c r="AF1011" s="266">
        <f>IF(B1011="","",(IFERROR(VLOOKUP(B1011,Projecten!A$4:W$2415,12,FALSE),"niet bekend")))</f>
        <v>1953.54</v>
      </c>
      <c r="AG1011" s="360">
        <f t="shared" si="114"/>
        <v>0</v>
      </c>
    </row>
    <row r="1012" spans="2:33" x14ac:dyDescent="0.2">
      <c r="B1012" s="209"/>
      <c r="J1012" s="322"/>
      <c r="K1012" s="322"/>
      <c r="L1012" s="322"/>
      <c r="S1012" s="243"/>
      <c r="Y1012" s="248"/>
      <c r="Z1012" s="202"/>
      <c r="AA1012" s="202"/>
      <c r="AB1012" s="243"/>
      <c r="AC1012" s="209" t="str">
        <f>IF(B1012="","",(IFERROR(VLOOKUP(B1012,Projecten!A$4:W$2415,5,FALSE),"niet bekend")))</f>
        <v/>
      </c>
      <c r="AD1012" s="213" t="str">
        <f t="shared" si="113"/>
        <v/>
      </c>
      <c r="AE1012" s="266" t="str">
        <f>IF(B1012="","",(IFERROR(VLOOKUP(B1012,Projecten!A$4:W$2415,23,FALSE),"niet bekend")))</f>
        <v/>
      </c>
      <c r="AF1012" s="266" t="str">
        <f>IF(B1012="","",(IFERROR(VLOOKUP(B1012,Projecten!A$4:W$2415,12,FALSE),"niet bekend")))</f>
        <v/>
      </c>
      <c r="AG1012" s="360" t="str">
        <f t="shared" si="114"/>
        <v/>
      </c>
    </row>
    <row r="1013" spans="2:33" s="327" customFormat="1" ht="12.75" customHeight="1" x14ac:dyDescent="0.2">
      <c r="B1013" s="665">
        <v>2016322</v>
      </c>
      <c r="C1013" s="920">
        <v>120790</v>
      </c>
      <c r="D1013" s="665" t="s">
        <v>1275</v>
      </c>
      <c r="E1013" s="921" t="s">
        <v>1274</v>
      </c>
      <c r="F1013" s="751">
        <v>1</v>
      </c>
      <c r="G1013" s="449">
        <v>9</v>
      </c>
      <c r="H1013" s="449">
        <v>6</v>
      </c>
      <c r="I1013" s="449">
        <v>3</v>
      </c>
      <c r="J1013" s="922" t="s">
        <v>47</v>
      </c>
      <c r="K1013" s="922" t="s">
        <v>189</v>
      </c>
      <c r="L1013" s="391" t="s">
        <v>189</v>
      </c>
      <c r="M1013" s="391" t="s">
        <v>189</v>
      </c>
      <c r="N1013" s="391" t="s">
        <v>47</v>
      </c>
      <c r="O1013" s="391" t="s">
        <v>47</v>
      </c>
      <c r="P1013" s="391" t="s">
        <v>47</v>
      </c>
      <c r="Q1013" s="391"/>
      <c r="R1013" s="391" t="s">
        <v>47</v>
      </c>
      <c r="S1013" s="320"/>
      <c r="T1013" s="264"/>
      <c r="U1013" s="264">
        <v>34</v>
      </c>
      <c r="V1013" s="396"/>
      <c r="W1013" s="327" t="s">
        <v>1277</v>
      </c>
      <c r="X1013" s="833" t="s">
        <v>1278</v>
      </c>
      <c r="Y1013" s="497">
        <v>18.5</v>
      </c>
      <c r="Z1013" s="318"/>
      <c r="AA1013" s="318"/>
      <c r="AB1013" s="707"/>
      <c r="AC1013" s="327">
        <f>IF(B1013="","",(IFERROR(VLOOKUP(B1013,Projecten!A$4:W$2415,5,FALSE),"niet bekend")))</f>
        <v>1</v>
      </c>
      <c r="AD1013" s="266">
        <f t="shared" si="113"/>
        <v>2500</v>
      </c>
      <c r="AE1013" s="266">
        <f>IF(B1013="","",(IFERROR(VLOOKUP(B1013,Projecten!A$4:W$2415,23,FALSE),"niet bekend")))</f>
        <v>2500</v>
      </c>
      <c r="AF1013" s="266">
        <f>IF(B1013="","",(IFERROR(VLOOKUP(B1013,Projecten!A$4:W$2415,12,FALSE),"niet bekend")))</f>
        <v>2500</v>
      </c>
      <c r="AG1013" s="398">
        <f t="shared" si="114"/>
        <v>0</v>
      </c>
    </row>
    <row r="1014" spans="2:33" s="327" customFormat="1" ht="12.75" customHeight="1" x14ac:dyDescent="0.2">
      <c r="B1014" s="665"/>
      <c r="C1014" s="920"/>
      <c r="D1014" s="665"/>
      <c r="E1014" s="923"/>
      <c r="F1014" s="924"/>
      <c r="G1014" s="925"/>
      <c r="H1014" s="925"/>
      <c r="I1014" s="925"/>
      <c r="J1014" s="922"/>
      <c r="K1014" s="922"/>
      <c r="L1014" s="391"/>
      <c r="M1014" s="391"/>
      <c r="N1014" s="391"/>
      <c r="O1014" s="391"/>
      <c r="P1014" s="391"/>
      <c r="Q1014" s="391"/>
      <c r="R1014" s="391"/>
      <c r="S1014" s="320"/>
      <c r="T1014" s="264"/>
      <c r="U1014" s="264"/>
      <c r="V1014" s="396"/>
      <c r="X1014" s="833"/>
      <c r="Y1014" s="497"/>
      <c r="Z1014" s="318"/>
      <c r="AA1014" s="318"/>
      <c r="AB1014" s="707"/>
      <c r="AC1014" s="327" t="str">
        <f>IF(B1014="","",(IFERROR(VLOOKUP(B1014,Projecten!A$4:W$2415,5,FALSE),"niet bekend")))</f>
        <v/>
      </c>
      <c r="AD1014" s="266" t="str">
        <f t="shared" si="113"/>
        <v/>
      </c>
      <c r="AE1014" s="266" t="str">
        <f>IF(B1014="","",(IFERROR(VLOOKUP(B1014,Projecten!A$4:W$2415,23,FALSE),"niet bekend")))</f>
        <v/>
      </c>
      <c r="AF1014" s="266" t="str">
        <f>IF(B1014="","",(IFERROR(VLOOKUP(B1014,Projecten!A$4:W$2415,12,FALSE),"niet bekend")))</f>
        <v/>
      </c>
      <c r="AG1014" s="398" t="str">
        <f t="shared" si="114"/>
        <v/>
      </c>
    </row>
    <row r="1015" spans="2:33" s="327" customFormat="1" ht="12.75" customHeight="1" x14ac:dyDescent="0.2">
      <c r="B1015" s="665">
        <v>2016372</v>
      </c>
      <c r="C1015" s="450"/>
      <c r="D1015" s="471" t="s">
        <v>1388</v>
      </c>
      <c r="E1015" s="801" t="s">
        <v>317</v>
      </c>
      <c r="F1015" s="679">
        <v>0</v>
      </c>
      <c r="G1015" s="450">
        <v>1</v>
      </c>
      <c r="H1015" s="450">
        <v>0</v>
      </c>
      <c r="I1015" s="450">
        <v>2</v>
      </c>
      <c r="J1015" s="322" t="s">
        <v>47</v>
      </c>
      <c r="K1015" s="322" t="s">
        <v>189</v>
      </c>
      <c r="L1015" s="322" t="s">
        <v>189</v>
      </c>
      <c r="M1015" s="322" t="s">
        <v>189</v>
      </c>
      <c r="N1015" s="322" t="s">
        <v>47</v>
      </c>
      <c r="O1015" s="322" t="s">
        <v>47</v>
      </c>
      <c r="P1015" s="322" t="s">
        <v>47</v>
      </c>
      <c r="Q1015" s="322"/>
      <c r="R1015" s="322" t="s">
        <v>47</v>
      </c>
      <c r="S1015" s="320"/>
      <c r="T1015" s="264"/>
      <c r="U1015" s="264">
        <v>37</v>
      </c>
      <c r="V1015" s="396"/>
      <c r="W1015" s="318" t="s">
        <v>777</v>
      </c>
      <c r="X1015" s="318" t="s">
        <v>1250</v>
      </c>
      <c r="Y1015" s="324">
        <v>4</v>
      </c>
      <c r="Z1015" s="318"/>
      <c r="AA1015" s="511"/>
      <c r="AB1015" s="320"/>
      <c r="AC1015" s="327">
        <f>IF(B1015="","",(IFERROR(VLOOKUP(B1015,Projecten!A$4:W$2415,5,FALSE),"niet bekend")))</f>
        <v>1</v>
      </c>
      <c r="AD1015" s="266">
        <f t="shared" si="113"/>
        <v>0</v>
      </c>
      <c r="AE1015" s="266">
        <f>IF(B1015="","",(IFERROR(VLOOKUP(B1015,Projecten!A$4:W$2415,23,FALSE),"niet bekend")))</f>
        <v>792.56</v>
      </c>
      <c r="AF1015" s="266">
        <f>IF(B1015="","",(IFERROR(VLOOKUP(B1015,Projecten!A$4:W$2415,12,FALSE),"niet bekend")))</f>
        <v>792.56</v>
      </c>
      <c r="AG1015" s="398">
        <f t="shared" si="114"/>
        <v>792.56</v>
      </c>
    </row>
    <row r="1016" spans="2:33" s="327" customFormat="1" ht="12.75" customHeight="1" x14ac:dyDescent="0.2">
      <c r="B1016" s="665">
        <v>2016298</v>
      </c>
      <c r="C1016" s="470"/>
      <c r="D1016" s="449" t="s">
        <v>1184</v>
      </c>
      <c r="E1016" s="750" t="s">
        <v>317</v>
      </c>
      <c r="F1016" s="751">
        <v>1</v>
      </c>
      <c r="G1016" s="925">
        <v>1</v>
      </c>
      <c r="H1016" s="925">
        <v>0</v>
      </c>
      <c r="I1016" s="925">
        <v>1</v>
      </c>
      <c r="J1016" s="322" t="s">
        <v>47</v>
      </c>
      <c r="K1016" s="322" t="s">
        <v>189</v>
      </c>
      <c r="L1016" s="322" t="s">
        <v>189</v>
      </c>
      <c r="M1016" s="322" t="s">
        <v>189</v>
      </c>
      <c r="N1016" s="322" t="s">
        <v>47</v>
      </c>
      <c r="O1016" s="322" t="s">
        <v>47</v>
      </c>
      <c r="P1016" s="322" t="s">
        <v>47</v>
      </c>
      <c r="Q1016" s="322"/>
      <c r="R1016" s="322" t="s">
        <v>47</v>
      </c>
      <c r="S1016" s="320"/>
      <c r="T1016" s="264"/>
      <c r="U1016" s="264">
        <v>35</v>
      </c>
      <c r="V1016" s="396"/>
      <c r="W1016" s="327" t="s">
        <v>777</v>
      </c>
      <c r="X1016" s="327" t="s">
        <v>1250</v>
      </c>
      <c r="Y1016" s="324">
        <v>4</v>
      </c>
      <c r="Z1016" s="466"/>
      <c r="AA1016" s="468"/>
      <c r="AB1016" s="707">
        <v>42549</v>
      </c>
      <c r="AC1016" s="327">
        <f>IF(B1016="","",(IFERROR(VLOOKUP(B1016,Projecten!A$4:W$2415,5,FALSE),"niet bekend")))</f>
        <v>1</v>
      </c>
      <c r="AD1016" s="266">
        <f t="shared" si="113"/>
        <v>586.08000000000004</v>
      </c>
      <c r="AE1016" s="266">
        <f>IF(B1016="","",(IFERROR(VLOOKUP(B1016,Projecten!A$4:W$2415,23,FALSE),"niet bekend")))</f>
        <v>586.08000000000004</v>
      </c>
      <c r="AF1016" s="266">
        <f>IF(B1016="","",(IFERROR(VLOOKUP(B1016,Projecten!A$4:W$2415,12,FALSE),"niet bekend")))</f>
        <v>586.08000000000004</v>
      </c>
      <c r="AG1016" s="398">
        <f t="shared" si="114"/>
        <v>0</v>
      </c>
    </row>
    <row r="1017" spans="2:33" s="327" customFormat="1" ht="12.75" customHeight="1" x14ac:dyDescent="0.2">
      <c r="B1017" s="665"/>
      <c r="C1017" s="470"/>
      <c r="D1017" s="449"/>
      <c r="E1017" s="750"/>
      <c r="F1017" s="751"/>
      <c r="G1017" s="925"/>
      <c r="H1017" s="925"/>
      <c r="I1017" s="925"/>
      <c r="J1017" s="322"/>
      <c r="K1017" s="322"/>
      <c r="L1017" s="322"/>
      <c r="M1017" s="322"/>
      <c r="N1017" s="322"/>
      <c r="O1017" s="322"/>
      <c r="P1017" s="322"/>
      <c r="Q1017" s="322"/>
      <c r="R1017" s="322"/>
      <c r="S1017" s="320"/>
      <c r="T1017" s="264"/>
      <c r="U1017" s="264"/>
      <c r="V1017" s="396"/>
      <c r="Y1017" s="324"/>
      <c r="Z1017" s="466"/>
      <c r="AA1017" s="468"/>
      <c r="AB1017" s="707"/>
      <c r="AC1017" s="327" t="str">
        <f>IF(B1017="","",(IFERROR(VLOOKUP(B1017,Projecten!A$4:W$2415,5,FALSE),"niet bekend")))</f>
        <v/>
      </c>
      <c r="AD1017" s="266" t="str">
        <f t="shared" si="113"/>
        <v/>
      </c>
      <c r="AE1017" s="266" t="str">
        <f>IF(B1017="","",(IFERROR(VLOOKUP(B1017,Projecten!A$4:W$2415,23,FALSE),"niet bekend")))</f>
        <v/>
      </c>
      <c r="AF1017" s="266" t="str">
        <f>IF(B1017="","",(IFERROR(VLOOKUP(B1017,Projecten!A$4:W$2415,12,FALSE),"niet bekend")))</f>
        <v/>
      </c>
      <c r="AG1017" s="398" t="str">
        <f t="shared" si="114"/>
        <v/>
      </c>
    </row>
    <row r="1018" spans="2:33" s="327" customFormat="1" ht="12.75" customHeight="1" x14ac:dyDescent="0.2">
      <c r="B1018" s="665">
        <v>2016282</v>
      </c>
      <c r="C1018" s="470">
        <v>120794</v>
      </c>
      <c r="D1018" s="450" t="s">
        <v>1181</v>
      </c>
      <c r="E1018" s="450" t="s">
        <v>26</v>
      </c>
      <c r="F1018" s="751">
        <v>7</v>
      </c>
      <c r="G1018" s="449">
        <v>49</v>
      </c>
      <c r="H1018" s="449">
        <v>35</v>
      </c>
      <c r="I1018" s="449">
        <v>28</v>
      </c>
      <c r="J1018" s="856" t="s">
        <v>47</v>
      </c>
      <c r="K1018" s="856" t="s">
        <v>189</v>
      </c>
      <c r="L1018" s="391" t="s">
        <v>189</v>
      </c>
      <c r="M1018" s="391" t="s">
        <v>189</v>
      </c>
      <c r="N1018" s="391" t="s">
        <v>47</v>
      </c>
      <c r="O1018" s="391" t="s">
        <v>47</v>
      </c>
      <c r="P1018" s="391" t="s">
        <v>47</v>
      </c>
      <c r="Q1018" s="391"/>
      <c r="R1018" s="391" t="s">
        <v>47</v>
      </c>
      <c r="S1018" s="320"/>
      <c r="T1018" s="264">
        <v>42613</v>
      </c>
      <c r="U1018" s="264">
        <f>IF(V1018&lt;=0,"",(((V1018-'In Productie'!$E$1)/7)+0.6))</f>
        <v>-50.542857142857144</v>
      </c>
      <c r="V1018" s="396">
        <v>42611</v>
      </c>
      <c r="W1018" s="327" t="s">
        <v>310</v>
      </c>
      <c r="X1018" s="327" t="s">
        <v>1276</v>
      </c>
      <c r="Y1018" s="497">
        <v>115.5</v>
      </c>
      <c r="Z1018" s="318"/>
      <c r="AA1018" s="318"/>
      <c r="AB1018" s="707">
        <v>42531</v>
      </c>
      <c r="AC1018" s="327">
        <f>IF(B1018="","",(IFERROR(VLOOKUP(B1018,Projecten!A$4:W$2415,5,FALSE),"niet bekend")))</f>
        <v>14</v>
      </c>
      <c r="AD1018" s="266">
        <f t="shared" si="113"/>
        <v>19411</v>
      </c>
      <c r="AE1018" s="266">
        <f>IF(B1018="","",(IFERROR(VLOOKUP(B1018,Projecten!A$4:W$2415,23,FALSE),"niet bekend")))</f>
        <v>38822</v>
      </c>
      <c r="AF1018" s="266">
        <f>IF(B1018="","",(IFERROR(VLOOKUP(B1018,Projecten!A$4:W$2415,12,FALSE),"niet bekend")))</f>
        <v>38822</v>
      </c>
      <c r="AG1018" s="398">
        <f t="shared" si="114"/>
        <v>19411</v>
      </c>
    </row>
    <row r="1019" spans="2:33" ht="12.75" customHeight="1" x14ac:dyDescent="0.2">
      <c r="B1019" s="665">
        <v>2016329</v>
      </c>
      <c r="C1019" s="926" t="s">
        <v>1393</v>
      </c>
      <c r="D1019" s="689" t="s">
        <v>1302</v>
      </c>
      <c r="E1019" s="644" t="s">
        <v>26</v>
      </c>
      <c r="F1019" s="645">
        <v>3</v>
      </c>
      <c r="G1019" s="519">
        <f>F1019*10</f>
        <v>30</v>
      </c>
      <c r="H1019" s="519">
        <f>F1019*4</f>
        <v>12</v>
      </c>
      <c r="I1019" s="519">
        <f>F1019*6</f>
        <v>18</v>
      </c>
      <c r="J1019" s="322" t="s">
        <v>47</v>
      </c>
      <c r="K1019" s="254" t="s">
        <v>189</v>
      </c>
      <c r="L1019" s="254" t="s">
        <v>189</v>
      </c>
      <c r="M1019" s="254" t="s">
        <v>189</v>
      </c>
      <c r="N1019" s="254" t="s">
        <v>47</v>
      </c>
      <c r="O1019" s="254" t="s">
        <v>47</v>
      </c>
      <c r="P1019" s="254" t="s">
        <v>47</v>
      </c>
      <c r="R1019" s="254" t="s">
        <v>47</v>
      </c>
      <c r="S1019" s="243"/>
      <c r="U1019" s="264">
        <f>IF(V1019&lt;=0,"",(((V1019-'In Productie'!$E$1)/7)+0.6))</f>
        <v>-50.114285714285714</v>
      </c>
      <c r="V1019" s="396">
        <v>42614</v>
      </c>
      <c r="W1019" s="209" t="s">
        <v>421</v>
      </c>
      <c r="X1019" s="209" t="s">
        <v>1279</v>
      </c>
      <c r="Y1019" s="295">
        <v>66</v>
      </c>
      <c r="Z1019" s="477"/>
      <c r="AA1019" s="814"/>
      <c r="AB1019" s="499">
        <v>42556</v>
      </c>
      <c r="AC1019" s="209">
        <f>IF(B1019="","",(IFERROR(VLOOKUP(B1019,Projecten!A$4:W$2415,5,FALSE),"niet bekend")))</f>
        <v>6</v>
      </c>
      <c r="AD1019" s="213">
        <f t="shared" si="113"/>
        <v>9924</v>
      </c>
      <c r="AE1019" s="266">
        <f>IF(B1019="","",(IFERROR(VLOOKUP(B1019,Projecten!A$4:W$2415,23,FALSE),"niet bekend")))</f>
        <v>19848</v>
      </c>
      <c r="AF1019" s="266">
        <f>IF(B1019="","",(IFERROR(VLOOKUP(B1019,Projecten!A$4:W$2415,12,FALSE),"niet bekend")))</f>
        <v>19848</v>
      </c>
      <c r="AG1019" s="360">
        <f t="shared" si="114"/>
        <v>9924</v>
      </c>
    </row>
    <row r="1020" spans="2:33" ht="12.75" customHeight="1" x14ac:dyDescent="0.2">
      <c r="B1020" s="665">
        <v>2016329</v>
      </c>
      <c r="C1020" s="926" t="s">
        <v>1393</v>
      </c>
      <c r="D1020" s="689" t="s">
        <v>1303</v>
      </c>
      <c r="E1020" s="644" t="s">
        <v>26</v>
      </c>
      <c r="F1020" s="645">
        <v>3</v>
      </c>
      <c r="G1020" s="519">
        <f>F1020*10</f>
        <v>30</v>
      </c>
      <c r="H1020" s="519">
        <f>F1020*4</f>
        <v>12</v>
      </c>
      <c r="I1020" s="519">
        <f>F1020*6</f>
        <v>18</v>
      </c>
      <c r="J1020" s="322" t="s">
        <v>47</v>
      </c>
      <c r="K1020" s="254" t="s">
        <v>189</v>
      </c>
      <c r="L1020" s="254" t="s">
        <v>189</v>
      </c>
      <c r="M1020" s="254" t="s">
        <v>189</v>
      </c>
      <c r="N1020" s="254" t="s">
        <v>47</v>
      </c>
      <c r="O1020" s="254" t="s">
        <v>47</v>
      </c>
      <c r="P1020" s="254" t="s">
        <v>47</v>
      </c>
      <c r="R1020" s="254" t="s">
        <v>47</v>
      </c>
      <c r="S1020" s="243"/>
      <c r="U1020" s="264">
        <f>IF(V1020&lt;=0,"",(((V1020-'In Productie'!$E$1)/7)+0.6))</f>
        <v>-49.257142857142853</v>
      </c>
      <c r="V1020" s="396">
        <v>42620</v>
      </c>
      <c r="W1020" s="209" t="s">
        <v>421</v>
      </c>
      <c r="X1020" s="209"/>
      <c r="Y1020" s="295">
        <v>66</v>
      </c>
      <c r="Z1020" s="477"/>
      <c r="AA1020" s="814"/>
      <c r="AB1020" s="499">
        <v>42556</v>
      </c>
      <c r="AC1020" s="209">
        <f>IF(B1020="","",(IFERROR(VLOOKUP(B1020,Projecten!A$4:W$2415,5,FALSE),"niet bekend")))</f>
        <v>6</v>
      </c>
      <c r="AD1020" s="213">
        <f t="shared" si="113"/>
        <v>9924</v>
      </c>
      <c r="AE1020" s="266">
        <f>IF(B1020="","",(IFERROR(VLOOKUP(B1020,Projecten!A$4:W$2415,23,FALSE),"niet bekend")))</f>
        <v>19848</v>
      </c>
      <c r="AF1020" s="266">
        <f>IF(B1020="","",(IFERROR(VLOOKUP(B1020,Projecten!A$4:W$2415,12,FALSE),"niet bekend")))</f>
        <v>19848</v>
      </c>
      <c r="AG1020" s="360">
        <f t="shared" si="114"/>
        <v>9924</v>
      </c>
    </row>
    <row r="1021" spans="2:33" s="327" customFormat="1" ht="12.75" customHeight="1" x14ac:dyDescent="0.2">
      <c r="B1021" s="665" t="s">
        <v>1308</v>
      </c>
      <c r="C1021" s="470">
        <v>120800</v>
      </c>
      <c r="D1021" s="449" t="s">
        <v>1309</v>
      </c>
      <c r="E1021" s="449" t="s">
        <v>26</v>
      </c>
      <c r="F1021" s="473">
        <v>0</v>
      </c>
      <c r="G1021" s="472">
        <v>0</v>
      </c>
      <c r="H1021" s="472">
        <v>0</v>
      </c>
      <c r="I1021" s="472">
        <v>0</v>
      </c>
      <c r="J1021" s="403" t="s">
        <v>47</v>
      </c>
      <c r="K1021" s="403" t="s">
        <v>189</v>
      </c>
      <c r="L1021" s="403" t="s">
        <v>189</v>
      </c>
      <c r="M1021" s="403" t="s">
        <v>189</v>
      </c>
      <c r="N1021" s="403" t="s">
        <v>47</v>
      </c>
      <c r="O1021" s="403" t="s">
        <v>47</v>
      </c>
      <c r="P1021" s="403" t="s">
        <v>47</v>
      </c>
      <c r="Q1021" s="403"/>
      <c r="R1021" s="403" t="s">
        <v>47</v>
      </c>
      <c r="S1021" s="320"/>
      <c r="T1021" s="264"/>
      <c r="U1021" s="264">
        <v>33</v>
      </c>
      <c r="V1021" s="396"/>
      <c r="W1021" s="327" t="s">
        <v>162</v>
      </c>
      <c r="Y1021" s="324">
        <v>2</v>
      </c>
      <c r="Z1021" s="318"/>
      <c r="AA1021" s="318"/>
      <c r="AB1021" s="320"/>
      <c r="AC1021" s="327">
        <f>IF(B1021="","",(IFERROR(VLOOKUP(B1021,Projecten!A$4:W$2415,5,FALSE),"niet bekend")))</f>
        <v>0</v>
      </c>
      <c r="AD1021" s="266">
        <f>AF1021</f>
        <v>382.5</v>
      </c>
      <c r="AE1021" s="266">
        <f>IF(B1021="","",(IFERROR(VLOOKUP(B1021,Projecten!A$4:W$2415,23,FALSE),"niet bekend")))</f>
        <v>382.5</v>
      </c>
      <c r="AF1021" s="266">
        <f>IF(B1021="","",(IFERROR(VLOOKUP(B1021,Projecten!A$4:W$2415,12,FALSE),"niet bekend")))</f>
        <v>382.5</v>
      </c>
      <c r="AG1021" s="398">
        <f t="shared" si="114"/>
        <v>0</v>
      </c>
    </row>
    <row r="1022" spans="2:33" s="327" customFormat="1" ht="12.75" customHeight="1" x14ac:dyDescent="0.2">
      <c r="B1022" s="665">
        <v>2016283</v>
      </c>
      <c r="C1022" s="920">
        <v>120784</v>
      </c>
      <c r="D1022" s="665" t="s">
        <v>1252</v>
      </c>
      <c r="E1022" s="923" t="s">
        <v>26</v>
      </c>
      <c r="F1022" s="679">
        <v>2</v>
      </c>
      <c r="G1022" s="450">
        <v>16</v>
      </c>
      <c r="H1022" s="450">
        <v>10</v>
      </c>
      <c r="I1022" s="450">
        <v>9</v>
      </c>
      <c r="J1022" s="922" t="s">
        <v>47</v>
      </c>
      <c r="K1022" s="922" t="s">
        <v>189</v>
      </c>
      <c r="L1022" s="391" t="s">
        <v>189</v>
      </c>
      <c r="M1022" s="391" t="s">
        <v>189</v>
      </c>
      <c r="N1022" s="391" t="s">
        <v>47</v>
      </c>
      <c r="O1022" s="391" t="s">
        <v>47</v>
      </c>
      <c r="P1022" s="391" t="s">
        <v>47</v>
      </c>
      <c r="Q1022" s="391"/>
      <c r="R1022" s="391" t="s">
        <v>47</v>
      </c>
      <c r="S1022" s="320"/>
      <c r="T1022" s="264">
        <v>42611</v>
      </c>
      <c r="U1022" s="264">
        <f>IF(V1022&lt;=0,"",(((V1022-'In Productie'!$E$1)/7)+0.6))</f>
        <v>-50.542857142857144</v>
      </c>
      <c r="V1022" s="396">
        <v>42611</v>
      </c>
      <c r="W1022" s="327" t="s">
        <v>421</v>
      </c>
      <c r="X1022" s="327" t="s">
        <v>1193</v>
      </c>
      <c r="Y1022" s="497">
        <v>28.8</v>
      </c>
      <c r="Z1022" s="318"/>
      <c r="AA1022" s="318"/>
      <c r="AB1022" s="707">
        <v>42531</v>
      </c>
      <c r="AC1022" s="327">
        <f>IF(B1022="","",(IFERROR(VLOOKUP(B1022,Projecten!A$4:W$2415,5,FALSE),"niet bekend")))</f>
        <v>5</v>
      </c>
      <c r="AD1022" s="266">
        <f>IF(AC1022="","",(F1022/AC1022*AF1022))</f>
        <v>4284</v>
      </c>
      <c r="AE1022" s="266">
        <f>IF(B1022="","",(IFERROR(VLOOKUP(B1022,Projecten!A$4:W$2415,23,FALSE),"niet bekend")))</f>
        <v>10710</v>
      </c>
      <c r="AF1022" s="266">
        <f>IF(B1022="","",(IFERROR(VLOOKUP(B1022,Projecten!A$4:W$2415,12,FALSE),"niet bekend")))</f>
        <v>10710</v>
      </c>
      <c r="AG1022" s="398">
        <f t="shared" si="114"/>
        <v>6426</v>
      </c>
    </row>
    <row r="1023" spans="2:33" s="312" customFormat="1" ht="12.75" customHeight="1" x14ac:dyDescent="0.2">
      <c r="B1023" s="299"/>
      <c r="C1023" s="406"/>
      <c r="D1023" s="300"/>
      <c r="E1023" s="300"/>
      <c r="F1023" s="302"/>
      <c r="G1023" s="300"/>
      <c r="H1023" s="300"/>
      <c r="I1023" s="300"/>
      <c r="J1023" s="302"/>
      <c r="K1023" s="302"/>
      <c r="L1023" s="302"/>
      <c r="M1023" s="302"/>
      <c r="N1023" s="302"/>
      <c r="O1023" s="302"/>
      <c r="P1023" s="302"/>
      <c r="Q1023" s="302"/>
      <c r="R1023" s="302"/>
      <c r="S1023" s="303"/>
      <c r="T1023" s="407"/>
      <c r="U1023" s="306"/>
      <c r="V1023" s="305"/>
      <c r="W1023" s="307"/>
      <c r="X1023" s="307"/>
      <c r="Y1023" s="307"/>
      <c r="Z1023" s="298"/>
      <c r="AA1023" s="308"/>
      <c r="AB1023" s="410"/>
      <c r="AD1023" s="311"/>
      <c r="AE1023" s="311"/>
      <c r="AF1023" s="311"/>
      <c r="AG1023" s="412"/>
    </row>
    <row r="1024" spans="2:33" s="236" customFormat="1" ht="12.75" customHeight="1" x14ac:dyDescent="0.2">
      <c r="B1024" s="372"/>
      <c r="C1024" s="373"/>
      <c r="D1024" s="374">
        <f>SUM(G1024:I1024)</f>
        <v>182</v>
      </c>
      <c r="E1024" s="375"/>
      <c r="F1024" s="376">
        <f>SUM(F1025:F1043)</f>
        <v>11</v>
      </c>
      <c r="G1024" s="375">
        <f>SUM(G1025:G1043)</f>
        <v>96</v>
      </c>
      <c r="H1024" s="375">
        <f>SUM(H1025:H1043)</f>
        <v>49</v>
      </c>
      <c r="I1024" s="375">
        <f>SUM(I1025:I1043)</f>
        <v>37</v>
      </c>
      <c r="J1024" s="376"/>
      <c r="K1024" s="376"/>
      <c r="L1024" s="376"/>
      <c r="M1024" s="376"/>
      <c r="N1024" s="376"/>
      <c r="O1024" s="376"/>
      <c r="P1024" s="376"/>
      <c r="Q1024" s="376"/>
      <c r="R1024" s="376"/>
      <c r="S1024" s="826">
        <v>34</v>
      </c>
      <c r="T1024" s="377"/>
      <c r="U1024" s="639"/>
      <c r="V1024" s="378"/>
      <c r="W1024" s="380"/>
      <c r="X1024" s="530">
        <f>SUM(Y1024:Y1043)</f>
        <v>250.99999999999997</v>
      </c>
      <c r="Y1024" s="231"/>
      <c r="Z1024" s="463">
        <v>329.5</v>
      </c>
      <c r="AA1024" s="232">
        <f>X1024-Z1024</f>
        <v>-78.500000000000028</v>
      </c>
      <c r="AB1024" s="221"/>
      <c r="AC1024" s="236" t="str">
        <f>IF(B1024="","",(IFERROR(VLOOKUP(B1024,Projecten!A$4:W$2415,5,FALSE),"niet bekend")))</f>
        <v/>
      </c>
      <c r="AD1024" s="235">
        <f>SUM(AD1025:AD1043)</f>
        <v>42382.01</v>
      </c>
      <c r="AE1024" s="235" t="str">
        <f>IF(B1024="","",(IFERROR(VLOOKUP(B1024,Projecten!A$4:W$2415,23,FALSE),"niet bekend")))</f>
        <v/>
      </c>
      <c r="AF1024" s="235" t="str">
        <f>IF(B1024="","",(IFERROR(VLOOKUP(B1024,Projecten!A$4:W$2415,12,FALSE),"niet bekend")))</f>
        <v/>
      </c>
      <c r="AG1024" s="384"/>
    </row>
    <row r="1025" spans="2:33" s="780" customFormat="1" ht="12.75" customHeight="1" x14ac:dyDescent="0.2">
      <c r="B1025" s="771"/>
      <c r="C1025" s="772"/>
      <c r="D1025" s="780" t="s">
        <v>1412</v>
      </c>
      <c r="E1025" s="773"/>
      <c r="F1025" s="774"/>
      <c r="G1025" s="773"/>
      <c r="H1025" s="773"/>
      <c r="I1025" s="773"/>
      <c r="J1025" s="775"/>
      <c r="K1025" s="776"/>
      <c r="L1025" s="776"/>
      <c r="M1025" s="776"/>
      <c r="N1025" s="776"/>
      <c r="O1025" s="776"/>
      <c r="P1025" s="776"/>
      <c r="Q1025" s="776"/>
      <c r="R1025" s="776"/>
      <c r="S1025" s="777" t="s">
        <v>929</v>
      </c>
      <c r="T1025" s="245"/>
      <c r="U1025" s="778"/>
      <c r="V1025" s="779"/>
      <c r="X1025" s="927"/>
      <c r="Y1025" s="781"/>
      <c r="Z1025" s="782"/>
      <c r="AA1025" s="782"/>
      <c r="AB1025" s="777"/>
      <c r="AC1025" s="297" t="str">
        <f>IF(B1025="","",(IFERROR(VLOOKUP(B1025,Projecten!A$4:W$2415,5,FALSE),"niet bekend")))</f>
        <v/>
      </c>
      <c r="AD1025" s="213" t="str">
        <f t="shared" ref="AD1025:AD1030" si="115">IF(AC1025="","",(F1025/AC1025*AF1025))</f>
        <v/>
      </c>
      <c r="AE1025" s="266" t="str">
        <f>IF(B1025="","",(IFERROR(VLOOKUP(B1025,Projecten!A$4:W$2415,23,FALSE),"niet bekend")))</f>
        <v/>
      </c>
      <c r="AF1025" s="266" t="str">
        <f>IF(B1025="","",(IFERROR(VLOOKUP(B1025,Projecten!A$4:W$2415,12,FALSE),"niet bekend")))</f>
        <v/>
      </c>
      <c r="AG1025" s="360" t="str">
        <f t="shared" ref="AG1025:AG1042" si="116">IF(AD1025="","",(AF1025-AD1025))</f>
        <v/>
      </c>
    </row>
    <row r="1026" spans="2:33" s="780" customFormat="1" ht="12.75" customHeight="1" x14ac:dyDescent="0.2">
      <c r="B1026" s="771"/>
      <c r="C1026" s="772"/>
      <c r="D1026" s="773" t="s">
        <v>1083</v>
      </c>
      <c r="E1026" s="773"/>
      <c r="F1026" s="774"/>
      <c r="G1026" s="773"/>
      <c r="H1026" s="773"/>
      <c r="I1026" s="773"/>
      <c r="J1026" s="816"/>
      <c r="K1026" s="784"/>
      <c r="L1026" s="784"/>
      <c r="M1026" s="784"/>
      <c r="N1026" s="784"/>
      <c r="O1026" s="784"/>
      <c r="P1026" s="784"/>
      <c r="Q1026" s="784"/>
      <c r="R1026" s="784"/>
      <c r="S1026" s="777"/>
      <c r="T1026" s="245"/>
      <c r="U1026" s="778"/>
      <c r="V1026" s="779"/>
      <c r="Y1026" s="781">
        <v>5</v>
      </c>
      <c r="Z1026" s="782"/>
      <c r="AA1026" s="782"/>
      <c r="AB1026" s="777"/>
      <c r="AC1026" s="297" t="str">
        <f>IF(B1026="","",(IFERROR(VLOOKUP(B1026,Projecten!A$4:W$2415,5,FALSE),"niet bekend")))</f>
        <v/>
      </c>
      <c r="AD1026" s="213" t="str">
        <f t="shared" si="115"/>
        <v/>
      </c>
      <c r="AE1026" s="266" t="str">
        <f>IF(B1026="","",(IFERROR(VLOOKUP(B1026,Projecten!A$4:W$2415,23,FALSE),"niet bekend")))</f>
        <v/>
      </c>
      <c r="AF1026" s="266" t="str">
        <f>IF(B1026="","",(IFERROR(VLOOKUP(B1026,Projecten!A$4:W$2415,12,FALSE),"niet bekend")))</f>
        <v/>
      </c>
      <c r="AG1026" s="360" t="str">
        <f t="shared" si="116"/>
        <v/>
      </c>
    </row>
    <row r="1027" spans="2:33" ht="12.75" customHeight="1" x14ac:dyDescent="0.2">
      <c r="B1027" s="272"/>
      <c r="C1027" s="422"/>
      <c r="D1027" s="687"/>
      <c r="E1027" s="273"/>
      <c r="F1027" s="563"/>
      <c r="G1027" s="273"/>
      <c r="H1027" s="273"/>
      <c r="I1027" s="273"/>
      <c r="J1027" s="425"/>
      <c r="K1027" s="604"/>
      <c r="L1027" s="486"/>
      <c r="M1027" s="486"/>
      <c r="N1027" s="486"/>
      <c r="O1027" s="486"/>
      <c r="P1027" s="486"/>
      <c r="Q1027" s="486"/>
      <c r="R1027" s="486"/>
      <c r="S1027" s="243"/>
      <c r="U1027" s="245"/>
      <c r="W1027" s="209"/>
      <c r="X1027" s="209"/>
      <c r="Y1027" s="331"/>
      <c r="Z1027" s="202"/>
      <c r="AA1027" s="202"/>
      <c r="AB1027" s="243"/>
      <c r="AC1027" s="209" t="str">
        <f>IF(B1027="","",(IFERROR(VLOOKUP(B1027,Projecten!A$4:W$2415,5,FALSE),"niet bekend")))</f>
        <v/>
      </c>
      <c r="AD1027" s="213" t="str">
        <f t="shared" si="115"/>
        <v/>
      </c>
      <c r="AE1027" s="266" t="str">
        <f>IF(B1027="","",(IFERROR(VLOOKUP(B1027,Projecten!A$4:W$2415,23,FALSE),"niet bekend")))</f>
        <v/>
      </c>
      <c r="AF1027" s="266" t="str">
        <f>IF(B1027="","",(IFERROR(VLOOKUP(B1027,Projecten!A$4:W$2415,12,FALSE),"niet bekend")))</f>
        <v/>
      </c>
      <c r="AG1027" s="360" t="str">
        <f t="shared" si="116"/>
        <v/>
      </c>
    </row>
    <row r="1028" spans="2:33" ht="12.75" customHeight="1" x14ac:dyDescent="0.2">
      <c r="B1028" s="272"/>
      <c r="C1028" s="422"/>
      <c r="D1028" s="687" t="s">
        <v>1505</v>
      </c>
      <c r="E1028" s="273"/>
      <c r="F1028" s="563"/>
      <c r="G1028" s="273"/>
      <c r="H1028" s="273"/>
      <c r="I1028" s="273"/>
      <c r="J1028" s="425"/>
      <c r="K1028" s="604"/>
      <c r="L1028" s="486"/>
      <c r="M1028" s="486"/>
      <c r="N1028" s="486"/>
      <c r="O1028" s="486"/>
      <c r="P1028" s="486"/>
      <c r="Q1028" s="486"/>
      <c r="R1028" s="486"/>
      <c r="S1028" s="243"/>
      <c r="U1028" s="245"/>
      <c r="W1028" s="209"/>
      <c r="X1028" s="209"/>
      <c r="Y1028" s="331">
        <v>20</v>
      </c>
      <c r="Z1028" s="202"/>
      <c r="AA1028" s="202"/>
      <c r="AB1028" s="243"/>
      <c r="AC1028" s="209" t="str">
        <f>IF(B1028="","",(IFERROR(VLOOKUP(B1028,Projecten!A$4:W$2415,5,FALSE),"niet bekend")))</f>
        <v/>
      </c>
      <c r="AD1028" s="213" t="str">
        <f t="shared" si="115"/>
        <v/>
      </c>
      <c r="AE1028" s="266" t="str">
        <f>IF(B1028="","",(IFERROR(VLOOKUP(B1028,Projecten!A$4:W$2415,23,FALSE),"niet bekend")))</f>
        <v/>
      </c>
      <c r="AF1028" s="266" t="str">
        <f>IF(B1028="","",(IFERROR(VLOOKUP(B1028,Projecten!A$4:W$2415,12,FALSE),"niet bekend")))</f>
        <v/>
      </c>
      <c r="AG1028" s="360" t="str">
        <f t="shared" si="116"/>
        <v/>
      </c>
    </row>
    <row r="1029" spans="2:33" ht="12.75" customHeight="1" x14ac:dyDescent="0.2">
      <c r="B1029" s="272"/>
      <c r="C1029" s="422"/>
      <c r="D1029" s="687" t="s">
        <v>1511</v>
      </c>
      <c r="E1029" s="273"/>
      <c r="F1029" s="563"/>
      <c r="G1029" s="273"/>
      <c r="H1029" s="273"/>
      <c r="I1029" s="273"/>
      <c r="J1029" s="425"/>
      <c r="K1029" s="604"/>
      <c r="L1029" s="486"/>
      <c r="M1029" s="486"/>
      <c r="N1029" s="486"/>
      <c r="O1029" s="486"/>
      <c r="P1029" s="486"/>
      <c r="Q1029" s="486"/>
      <c r="R1029" s="486"/>
      <c r="S1029" s="243"/>
      <c r="U1029" s="245"/>
      <c r="W1029" s="209"/>
      <c r="X1029" s="209"/>
      <c r="Y1029" s="331">
        <v>6</v>
      </c>
      <c r="Z1029" s="202"/>
      <c r="AA1029" s="202"/>
      <c r="AB1029" s="243"/>
      <c r="AC1029" s="209" t="str">
        <f>IF(B1029="","",(IFERROR(VLOOKUP(B1029,Projecten!A$4:W$2415,5,FALSE),"niet bekend")))</f>
        <v/>
      </c>
      <c r="AD1029" s="213" t="str">
        <f t="shared" si="115"/>
        <v/>
      </c>
      <c r="AE1029" s="266" t="str">
        <f>IF(B1029="","",(IFERROR(VLOOKUP(B1029,Projecten!A$4:W$2415,23,FALSE),"niet bekend")))</f>
        <v/>
      </c>
      <c r="AF1029" s="266" t="str">
        <f>IF(B1029="","",(IFERROR(VLOOKUP(B1029,Projecten!A$4:W$2415,12,FALSE),"niet bekend")))</f>
        <v/>
      </c>
      <c r="AG1029" s="360" t="str">
        <f t="shared" si="116"/>
        <v/>
      </c>
    </row>
    <row r="1030" spans="2:33" s="327" customFormat="1" ht="12.75" customHeight="1" x14ac:dyDescent="0.2">
      <c r="B1030" s="665"/>
      <c r="C1030" s="470"/>
      <c r="D1030" s="450"/>
      <c r="E1030" s="450"/>
      <c r="F1030" s="751"/>
      <c r="G1030" s="449"/>
      <c r="H1030" s="449"/>
      <c r="I1030" s="449"/>
      <c r="J1030" s="856"/>
      <c r="K1030" s="856"/>
      <c r="L1030" s="391"/>
      <c r="M1030" s="391"/>
      <c r="N1030" s="391"/>
      <c r="O1030" s="391"/>
      <c r="P1030" s="391"/>
      <c r="Q1030" s="391"/>
      <c r="R1030" s="391"/>
      <c r="S1030" s="320"/>
      <c r="T1030" s="264"/>
      <c r="U1030" s="264"/>
      <c r="V1030" s="396"/>
      <c r="Y1030" s="497"/>
      <c r="Z1030" s="318"/>
      <c r="AA1030" s="318"/>
      <c r="AB1030" s="707"/>
      <c r="AC1030" s="327" t="str">
        <f>IF(B1030="","",(IFERROR(VLOOKUP(B1030,Projecten!A$4:W$2415,5,FALSE),"niet bekend")))</f>
        <v/>
      </c>
      <c r="AD1030" s="266" t="str">
        <f t="shared" si="115"/>
        <v/>
      </c>
      <c r="AE1030" s="266" t="str">
        <f>IF(B1030="","",(IFERROR(VLOOKUP(B1030,Projecten!A$4:W$2415,23,FALSE),"niet bekend")))</f>
        <v/>
      </c>
      <c r="AF1030" s="266" t="str">
        <f>IF(B1030="","",(IFERROR(VLOOKUP(B1030,Projecten!A$4:W$2415,12,FALSE),"niet bekend")))</f>
        <v/>
      </c>
      <c r="AG1030" s="398" t="str">
        <f t="shared" si="116"/>
        <v/>
      </c>
    </row>
    <row r="1031" spans="2:33" ht="12.75" customHeight="1" x14ac:dyDescent="0.2">
      <c r="B1031" s="665">
        <v>2016353</v>
      </c>
      <c r="C1031" s="517">
        <v>120798</v>
      </c>
      <c r="D1031" s="237" t="s">
        <v>1370</v>
      </c>
      <c r="E1031" s="519" t="s">
        <v>26</v>
      </c>
      <c r="F1031" s="645">
        <v>0</v>
      </c>
      <c r="G1031" s="519">
        <v>6</v>
      </c>
      <c r="H1031" s="519">
        <v>0</v>
      </c>
      <c r="I1031" s="519">
        <v>6</v>
      </c>
      <c r="J1031" s="391" t="s">
        <v>47</v>
      </c>
      <c r="K1031" s="486" t="s">
        <v>1485</v>
      </c>
      <c r="L1031" s="486" t="s">
        <v>1485</v>
      </c>
      <c r="M1031" s="486" t="s">
        <v>1485</v>
      </c>
      <c r="N1031" s="242" t="s">
        <v>47</v>
      </c>
      <c r="O1031" s="242" t="s">
        <v>47</v>
      </c>
      <c r="P1031" s="242" t="s">
        <v>47</v>
      </c>
      <c r="Q1031" s="242"/>
      <c r="R1031" s="242" t="s">
        <v>47</v>
      </c>
      <c r="S1031" s="243"/>
      <c r="U1031" s="245">
        <v>36</v>
      </c>
      <c r="W1031" s="202" t="s">
        <v>310</v>
      </c>
      <c r="X1031" s="288"/>
      <c r="Y1031" s="248">
        <v>20</v>
      </c>
      <c r="Z1031" s="202"/>
      <c r="AA1031" s="202"/>
      <c r="AB1031" s="499">
        <v>42563</v>
      </c>
      <c r="AC1031" s="209">
        <f>IF(B1031="","",(IFERROR(VLOOKUP(B1031,Projecten!A$4:W$2415,5,FALSE),"niet bekend")))</f>
        <v>0</v>
      </c>
      <c r="AD1031" s="213">
        <f>AF1031</f>
        <v>4074</v>
      </c>
      <c r="AE1031" s="266">
        <f>IF(B1031="","",(IFERROR(VLOOKUP(B1031,Projecten!A$4:W$2415,23,FALSE),"niet bekend")))</f>
        <v>4074</v>
      </c>
      <c r="AF1031" s="266">
        <f>IF(B1031="","",(IFERROR(VLOOKUP(B1031,Projecten!A$4:W$2415,12,FALSE),"niet bekend")))</f>
        <v>4074</v>
      </c>
      <c r="AG1031" s="360">
        <f t="shared" si="116"/>
        <v>0</v>
      </c>
    </row>
    <row r="1032" spans="2:33" ht="12.75" customHeight="1" x14ac:dyDescent="0.2">
      <c r="B1032" s="665">
        <v>2016274</v>
      </c>
      <c r="C1032" s="517">
        <v>120801</v>
      </c>
      <c r="D1032" s="689" t="s">
        <v>1405</v>
      </c>
      <c r="E1032" s="644" t="s">
        <v>26</v>
      </c>
      <c r="F1032" s="831">
        <v>1</v>
      </c>
      <c r="G1032" s="297">
        <v>13</v>
      </c>
      <c r="H1032" s="297">
        <v>5</v>
      </c>
      <c r="I1032" s="297">
        <v>3</v>
      </c>
      <c r="J1032" s="322" t="s">
        <v>47</v>
      </c>
      <c r="K1032" s="322" t="s">
        <v>47</v>
      </c>
      <c r="L1032" s="254" t="s">
        <v>1485</v>
      </c>
      <c r="M1032" s="254" t="s">
        <v>1485</v>
      </c>
      <c r="N1032" s="254" t="s">
        <v>47</v>
      </c>
      <c r="O1032" s="254" t="s">
        <v>47</v>
      </c>
      <c r="P1032" s="254" t="s">
        <v>47</v>
      </c>
      <c r="R1032" s="254" t="s">
        <v>47</v>
      </c>
      <c r="S1032" s="243"/>
      <c r="T1032" s="245">
        <v>42611</v>
      </c>
      <c r="U1032" s="245">
        <f>IF(V1032&lt;=0,"",(((V1032-'In Productie'!$E$1)/7)+0.6))</f>
        <v>-50.542857142857144</v>
      </c>
      <c r="V1032" s="427">
        <v>42611</v>
      </c>
      <c r="W1032" s="209" t="s">
        <v>162</v>
      </c>
      <c r="X1032" s="327" t="s">
        <v>6855</v>
      </c>
      <c r="Y1032" s="248">
        <v>23</v>
      </c>
      <c r="Z1032" s="477"/>
      <c r="AA1032" s="478"/>
      <c r="AB1032" s="499">
        <v>42538</v>
      </c>
      <c r="AC1032" s="209">
        <f>IF(B1032="","",(IFERROR(VLOOKUP(B1032,Projecten!A$4:W$2415,5,FALSE),"niet bekend")))</f>
        <v>1</v>
      </c>
      <c r="AD1032" s="213">
        <f t="shared" ref="AD1032:AD1042" si="117">IF(AC1032="","",(F1032/AC1032*AF1032))</f>
        <v>5269.27</v>
      </c>
      <c r="AE1032" s="266">
        <f>IF(B1032="","",(IFERROR(VLOOKUP(B1032,Projecten!A$4:W$2415,23,FALSE),"niet bekend")))</f>
        <v>5269.27</v>
      </c>
      <c r="AF1032" s="266">
        <f>IF(B1032="","",(IFERROR(VLOOKUP(B1032,Projecten!A$4:W$2415,12,FALSE),"niet bekend")))</f>
        <v>5269.27</v>
      </c>
      <c r="AG1032" s="360">
        <f t="shared" si="116"/>
        <v>0</v>
      </c>
    </row>
    <row r="1033" spans="2:33" ht="12.75" customHeight="1" x14ac:dyDescent="0.2">
      <c r="B1033" s="665">
        <v>2016296</v>
      </c>
      <c r="C1033" s="517">
        <v>120803</v>
      </c>
      <c r="D1033" s="689">
        <v>592916</v>
      </c>
      <c r="E1033" s="644" t="s">
        <v>26</v>
      </c>
      <c r="F1033" s="645">
        <v>1</v>
      </c>
      <c r="G1033" s="519">
        <v>7</v>
      </c>
      <c r="H1033" s="519">
        <v>5</v>
      </c>
      <c r="I1033" s="519">
        <v>3</v>
      </c>
      <c r="J1033" s="322" t="s">
        <v>47</v>
      </c>
      <c r="K1033" s="322" t="s">
        <v>1485</v>
      </c>
      <c r="L1033" s="254" t="s">
        <v>1485</v>
      </c>
      <c r="M1033" s="254" t="s">
        <v>1485</v>
      </c>
      <c r="N1033" s="254" t="s">
        <v>47</v>
      </c>
      <c r="O1033" s="254" t="s">
        <v>47</v>
      </c>
      <c r="P1033" s="254" t="s">
        <v>47</v>
      </c>
      <c r="R1033" s="254" t="s">
        <v>47</v>
      </c>
      <c r="S1033" s="243"/>
      <c r="T1033" s="245">
        <v>42611</v>
      </c>
      <c r="U1033" s="245">
        <f>IF(V1033&lt;=0,"",(((V1033-'In Productie'!$E$1)/7)+0.6))</f>
        <v>-50.542857142857144</v>
      </c>
      <c r="V1033" s="427">
        <v>42611</v>
      </c>
      <c r="W1033" s="209" t="s">
        <v>162</v>
      </c>
      <c r="X1033" s="209"/>
      <c r="Y1033" s="248">
        <v>13</v>
      </c>
      <c r="Z1033" s="477"/>
      <c r="AA1033" s="478"/>
      <c r="AB1033" s="499">
        <v>42541</v>
      </c>
      <c r="AC1033" s="209">
        <f>IF(B1033="","",(IFERROR(VLOOKUP(B1033,Projecten!A$4:W$2415,5,FALSE),"niet bekend")))</f>
        <v>1</v>
      </c>
      <c r="AD1033" s="213">
        <f t="shared" si="117"/>
        <v>1826</v>
      </c>
      <c r="AE1033" s="266">
        <f>IF(B1033="","",(IFERROR(VLOOKUP(B1033,Projecten!A$4:W$2415,23,FALSE),"niet bekend")))</f>
        <v>1826</v>
      </c>
      <c r="AF1033" s="266">
        <f>IF(B1033="","",(IFERROR(VLOOKUP(B1033,Projecten!A$4:W$2415,12,FALSE),"niet bekend")))</f>
        <v>1826</v>
      </c>
      <c r="AG1033" s="360">
        <f t="shared" si="116"/>
        <v>0</v>
      </c>
    </row>
    <row r="1034" spans="2:33" ht="12.75" customHeight="1" x14ac:dyDescent="0.2">
      <c r="B1034" s="665">
        <v>2016287</v>
      </c>
      <c r="C1034" s="513">
        <v>120803</v>
      </c>
      <c r="D1034" s="689">
        <v>536116</v>
      </c>
      <c r="E1034" s="514" t="s">
        <v>26</v>
      </c>
      <c r="F1034" s="515">
        <v>1</v>
      </c>
      <c r="G1034" s="514">
        <v>6</v>
      </c>
      <c r="H1034" s="514">
        <v>5</v>
      </c>
      <c r="I1034" s="514">
        <v>2</v>
      </c>
      <c r="J1034" s="391" t="s">
        <v>47</v>
      </c>
      <c r="K1034" s="391" t="s">
        <v>1485</v>
      </c>
      <c r="L1034" s="486" t="s">
        <v>1485</v>
      </c>
      <c r="M1034" s="486" t="s">
        <v>1485</v>
      </c>
      <c r="N1034" s="486" t="s">
        <v>47</v>
      </c>
      <c r="O1034" s="486" t="s">
        <v>47</v>
      </c>
      <c r="P1034" s="486" t="s">
        <v>47</v>
      </c>
      <c r="Q1034" s="486"/>
      <c r="R1034" s="486" t="s">
        <v>47</v>
      </c>
      <c r="S1034" s="243"/>
      <c r="T1034" s="245">
        <v>42611</v>
      </c>
      <c r="U1034" s="245">
        <f>IF(V1034&lt;=0,"",(((V1034-'In Productie'!$E$1)/7)+0.6))</f>
        <v>-50.542857142857144</v>
      </c>
      <c r="V1034" s="427">
        <v>42611</v>
      </c>
      <c r="W1034" s="209" t="s">
        <v>162</v>
      </c>
      <c r="X1034" s="209"/>
      <c r="Y1034" s="248">
        <v>13.1</v>
      </c>
      <c r="Z1034" s="202"/>
      <c r="AA1034" s="202"/>
      <c r="AB1034" s="499">
        <v>42536</v>
      </c>
      <c r="AC1034" s="209">
        <f>IF(B1034="","",(IFERROR(VLOOKUP(B1034,Projecten!A$4:W$2415,5,FALSE),"niet bekend")))</f>
        <v>1</v>
      </c>
      <c r="AD1034" s="213">
        <f t="shared" si="117"/>
        <v>2083</v>
      </c>
      <c r="AE1034" s="266">
        <f>IF(B1034="","",(IFERROR(VLOOKUP(B1034,Projecten!A$4:W$2415,23,FALSE),"niet bekend")))</f>
        <v>2083</v>
      </c>
      <c r="AF1034" s="266">
        <f>IF(B1034="","",(IFERROR(VLOOKUP(B1034,Projecten!A$4:W$2415,12,FALSE),"niet bekend")))</f>
        <v>2083</v>
      </c>
      <c r="AG1034" s="360">
        <f t="shared" si="116"/>
        <v>0</v>
      </c>
    </row>
    <row r="1035" spans="2:33" ht="12.75" customHeight="1" x14ac:dyDescent="0.2">
      <c r="B1035" s="709">
        <v>2016289</v>
      </c>
      <c r="C1035" s="928">
        <v>120805</v>
      </c>
      <c r="D1035" s="689">
        <v>581816</v>
      </c>
      <c r="E1035" s="644" t="s">
        <v>26</v>
      </c>
      <c r="F1035" s="645">
        <v>1</v>
      </c>
      <c r="G1035" s="519">
        <v>8</v>
      </c>
      <c r="H1035" s="519">
        <v>5</v>
      </c>
      <c r="I1035" s="519">
        <v>3</v>
      </c>
      <c r="J1035" s="403" t="s">
        <v>47</v>
      </c>
      <c r="K1035" s="391" t="s">
        <v>1485</v>
      </c>
      <c r="L1035" s="486" t="s">
        <v>1485</v>
      </c>
      <c r="M1035" s="486" t="s">
        <v>1485</v>
      </c>
      <c r="N1035" s="254" t="s">
        <v>47</v>
      </c>
      <c r="O1035" s="254" t="s">
        <v>47</v>
      </c>
      <c r="P1035" s="254" t="s">
        <v>47</v>
      </c>
      <c r="R1035" s="254" t="s">
        <v>47</v>
      </c>
      <c r="S1035" s="243"/>
      <c r="T1035" s="245">
        <v>42611</v>
      </c>
      <c r="U1035" s="245">
        <f>IF(V1035&lt;=0,"",(((V1035-'In Productie'!$E$1)/7)+0.6))</f>
        <v>-50.542857142857144</v>
      </c>
      <c r="V1035" s="427">
        <v>42611</v>
      </c>
      <c r="W1035" s="209" t="s">
        <v>162</v>
      </c>
      <c r="X1035" s="209"/>
      <c r="Y1035" s="248">
        <v>14.3</v>
      </c>
      <c r="Z1035" s="477"/>
      <c r="AA1035" s="478"/>
      <c r="AB1035" s="499">
        <v>42537</v>
      </c>
      <c r="AC1035" s="209">
        <f>IF(B1035="","",(IFERROR(VLOOKUP(B1035,Projecten!A$4:W$2415,5,FALSE),"niet bekend")))</f>
        <v>1</v>
      </c>
      <c r="AD1035" s="213">
        <f t="shared" si="117"/>
        <v>2410</v>
      </c>
      <c r="AE1035" s="266">
        <f>IF(B1035="","",(IFERROR(VLOOKUP(B1035,Projecten!A$4:W$2415,23,FALSE),"niet bekend")))</f>
        <v>2410</v>
      </c>
      <c r="AF1035" s="266">
        <f>IF(B1035="","",(IFERROR(VLOOKUP(B1035,Projecten!A$4:W$2415,12,FALSE),"niet bekend")))</f>
        <v>2410</v>
      </c>
      <c r="AG1035" s="360">
        <f t="shared" si="116"/>
        <v>0</v>
      </c>
    </row>
    <row r="1036" spans="2:33" ht="12.75" customHeight="1" x14ac:dyDescent="0.2">
      <c r="B1036" s="665">
        <v>2016292</v>
      </c>
      <c r="C1036" s="517">
        <v>120802</v>
      </c>
      <c r="D1036" s="689" t="s">
        <v>1201</v>
      </c>
      <c r="E1036" s="644" t="s">
        <v>26</v>
      </c>
      <c r="F1036" s="291">
        <v>1</v>
      </c>
      <c r="G1036" s="297">
        <v>10</v>
      </c>
      <c r="H1036" s="297">
        <v>3</v>
      </c>
      <c r="I1036" s="297">
        <v>5</v>
      </c>
      <c r="J1036" s="322" t="s">
        <v>47</v>
      </c>
      <c r="K1036" s="322" t="s">
        <v>47</v>
      </c>
      <c r="L1036" s="254" t="s">
        <v>1485</v>
      </c>
      <c r="M1036" s="254" t="s">
        <v>1485</v>
      </c>
      <c r="N1036" s="254" t="s">
        <v>47</v>
      </c>
      <c r="O1036" s="254" t="s">
        <v>47</v>
      </c>
      <c r="P1036" s="254" t="s">
        <v>47</v>
      </c>
      <c r="R1036" s="254" t="s">
        <v>47</v>
      </c>
      <c r="S1036" s="243"/>
      <c r="T1036" s="245">
        <v>42611</v>
      </c>
      <c r="U1036" s="245">
        <f>IF(V1036&lt;=0,"",(((V1036-'In Productie'!$E$1)/7)+0.6))</f>
        <v>-50.542857142857144</v>
      </c>
      <c r="V1036" s="427">
        <v>42611</v>
      </c>
      <c r="W1036" s="209" t="s">
        <v>162</v>
      </c>
      <c r="X1036" s="209"/>
      <c r="Y1036" s="248">
        <v>22.4</v>
      </c>
      <c r="Z1036" s="477"/>
      <c r="AA1036" s="478"/>
      <c r="AB1036" s="499">
        <v>42538</v>
      </c>
      <c r="AC1036" s="209">
        <f>IF(B1036="","",(IFERROR(VLOOKUP(B1036,Projecten!A$4:W$2415,5,FALSE),"niet bekend")))</f>
        <v>1</v>
      </c>
      <c r="AD1036" s="213">
        <f t="shared" si="117"/>
        <v>4610</v>
      </c>
      <c r="AE1036" s="266">
        <f>IF(B1036="","",(IFERROR(VLOOKUP(B1036,Projecten!A$4:W$2415,23,FALSE),"niet bekend")))</f>
        <v>4610</v>
      </c>
      <c r="AF1036" s="266">
        <f>IF(B1036="","",(IFERROR(VLOOKUP(B1036,Projecten!A$4:W$2415,12,FALSE),"niet bekend")))</f>
        <v>4610</v>
      </c>
      <c r="AG1036" s="360">
        <f t="shared" si="116"/>
        <v>0</v>
      </c>
    </row>
    <row r="1037" spans="2:33" ht="12.75" customHeight="1" x14ac:dyDescent="0.2">
      <c r="B1037" s="665">
        <v>2016312</v>
      </c>
      <c r="C1037" s="517">
        <v>120808</v>
      </c>
      <c r="D1037" s="237">
        <v>582016</v>
      </c>
      <c r="E1037" s="644" t="s">
        <v>26</v>
      </c>
      <c r="F1037" s="645">
        <v>1</v>
      </c>
      <c r="G1037" s="519">
        <v>8</v>
      </c>
      <c r="H1037" s="519">
        <v>5</v>
      </c>
      <c r="I1037" s="519">
        <v>3</v>
      </c>
      <c r="J1037" s="403" t="s">
        <v>47</v>
      </c>
      <c r="K1037" s="391" t="s">
        <v>1485</v>
      </c>
      <c r="L1037" s="486" t="s">
        <v>1485</v>
      </c>
      <c r="M1037" s="486" t="s">
        <v>1485</v>
      </c>
      <c r="N1037" s="254" t="s">
        <v>47</v>
      </c>
      <c r="O1037" s="254" t="s">
        <v>47</v>
      </c>
      <c r="P1037" s="254" t="s">
        <v>47</v>
      </c>
      <c r="R1037" s="254" t="s">
        <v>47</v>
      </c>
      <c r="S1037" s="243"/>
      <c r="T1037" s="245">
        <v>42611</v>
      </c>
      <c r="U1037" s="245">
        <f>IF(V1037&lt;=0,"",(((V1037-'In Productie'!$E$1)/7)+0.6))</f>
        <v>-50.542857142857144</v>
      </c>
      <c r="V1037" s="427">
        <v>42611</v>
      </c>
      <c r="W1037" s="209" t="s">
        <v>162</v>
      </c>
      <c r="X1037" s="209"/>
      <c r="Y1037" s="248">
        <v>17</v>
      </c>
      <c r="Z1037" s="477"/>
      <c r="AA1037" s="478"/>
      <c r="AB1037" s="499">
        <v>42552</v>
      </c>
      <c r="AC1037" s="209">
        <f>IF(B1037="","",(IFERROR(VLOOKUP(B1037,Projecten!A$4:W$2415,5,FALSE),"niet bekend")))</f>
        <v>1</v>
      </c>
      <c r="AD1037" s="213">
        <f t="shared" si="117"/>
        <v>2109</v>
      </c>
      <c r="AE1037" s="266">
        <f>IF(B1037="","",(IFERROR(VLOOKUP(B1037,Projecten!A$4:W$2415,23,FALSE),"niet bekend")))</f>
        <v>2109</v>
      </c>
      <c r="AF1037" s="266">
        <f>IF(B1037="","",(IFERROR(VLOOKUP(B1037,Projecten!A$4:W$2415,12,FALSE),"niet bekend")))</f>
        <v>2109</v>
      </c>
      <c r="AG1037" s="360">
        <f t="shared" si="116"/>
        <v>0</v>
      </c>
    </row>
    <row r="1038" spans="2:33" ht="12.75" customHeight="1" x14ac:dyDescent="0.2">
      <c r="B1038" s="665">
        <v>2016297</v>
      </c>
      <c r="C1038" s="517">
        <v>120809</v>
      </c>
      <c r="D1038" s="237" t="s">
        <v>1372</v>
      </c>
      <c r="E1038" s="519" t="s">
        <v>26</v>
      </c>
      <c r="F1038" s="645">
        <v>1</v>
      </c>
      <c r="G1038" s="519">
        <v>11</v>
      </c>
      <c r="H1038" s="519">
        <v>6</v>
      </c>
      <c r="I1038" s="519">
        <v>3</v>
      </c>
      <c r="J1038" s="322" t="s">
        <v>47</v>
      </c>
      <c r="K1038" s="322" t="s">
        <v>1485</v>
      </c>
      <c r="L1038" s="254" t="s">
        <v>1485</v>
      </c>
      <c r="M1038" s="254" t="s">
        <v>1485</v>
      </c>
      <c r="N1038" s="254" t="s">
        <v>47</v>
      </c>
      <c r="O1038" s="254" t="s">
        <v>47</v>
      </c>
      <c r="P1038" s="254" t="s">
        <v>47</v>
      </c>
      <c r="R1038" s="254" t="s">
        <v>47</v>
      </c>
      <c r="S1038" s="243"/>
      <c r="U1038" s="245">
        <f>IF(V1038&lt;=0,"",(((V1038-'In Productie'!$E$1)/7)+0.6))</f>
        <v>-50.114285714285714</v>
      </c>
      <c r="V1038" s="427">
        <v>42614</v>
      </c>
      <c r="W1038" s="209" t="s">
        <v>162</v>
      </c>
      <c r="X1038" s="327" t="s">
        <v>6856</v>
      </c>
      <c r="Y1038" s="248">
        <v>15</v>
      </c>
      <c r="Z1038" s="477"/>
      <c r="AA1038" s="478"/>
      <c r="AB1038" s="499">
        <v>42542</v>
      </c>
      <c r="AC1038" s="209">
        <f>IF(B1038="","",(IFERROR(VLOOKUP(B1038,Projecten!A$4:W$2415,5,FALSE),"niet bekend")))</f>
        <v>1</v>
      </c>
      <c r="AD1038" s="213">
        <f t="shared" si="117"/>
        <v>4618</v>
      </c>
      <c r="AE1038" s="266">
        <f>IF(B1038="","",(IFERROR(VLOOKUP(B1038,Projecten!A$4:W$2415,23,FALSE),"niet bekend")))</f>
        <v>4618</v>
      </c>
      <c r="AF1038" s="266">
        <f>IF(B1038="","",(IFERROR(VLOOKUP(B1038,Projecten!A$4:W$2415,12,FALSE),"niet bekend")))</f>
        <v>4618</v>
      </c>
      <c r="AG1038" s="360">
        <f t="shared" si="116"/>
        <v>0</v>
      </c>
    </row>
    <row r="1039" spans="2:33" ht="12.75" customHeight="1" x14ac:dyDescent="0.2">
      <c r="B1039" s="709" t="s">
        <v>1390</v>
      </c>
      <c r="C1039" s="669">
        <v>120804</v>
      </c>
      <c r="D1039" s="689" t="s">
        <v>1196</v>
      </c>
      <c r="E1039" s="514" t="s">
        <v>26</v>
      </c>
      <c r="F1039" s="515">
        <v>1</v>
      </c>
      <c r="G1039" s="514">
        <v>8</v>
      </c>
      <c r="H1039" s="514">
        <v>5</v>
      </c>
      <c r="I1039" s="514">
        <v>2</v>
      </c>
      <c r="J1039" s="391" t="s">
        <v>47</v>
      </c>
      <c r="K1039" s="391" t="s">
        <v>47</v>
      </c>
      <c r="L1039" s="486" t="s">
        <v>1485</v>
      </c>
      <c r="M1039" s="486" t="s">
        <v>1485</v>
      </c>
      <c r="N1039" s="486" t="s">
        <v>47</v>
      </c>
      <c r="O1039" s="486" t="s">
        <v>47</v>
      </c>
      <c r="P1039" s="486" t="s">
        <v>47</v>
      </c>
      <c r="Q1039" s="486"/>
      <c r="R1039" s="486" t="s">
        <v>47</v>
      </c>
      <c r="S1039" s="243"/>
      <c r="T1039" s="245">
        <v>42611</v>
      </c>
      <c r="U1039" s="245">
        <f>IF(V1039&lt;=0,"",(((V1039-'In Productie'!$E$1)/7)+0.6))</f>
        <v>-50.542857142857144</v>
      </c>
      <c r="V1039" s="427">
        <v>42611</v>
      </c>
      <c r="W1039" s="209" t="s">
        <v>162</v>
      </c>
      <c r="X1039" s="209" t="s">
        <v>1389</v>
      </c>
      <c r="Y1039" s="248">
        <v>21.5</v>
      </c>
      <c r="Z1039" s="202"/>
      <c r="AA1039" s="202"/>
      <c r="AB1039" s="499">
        <v>42536</v>
      </c>
      <c r="AC1039" s="209">
        <f>IF(B1039="","",(IFERROR(VLOOKUP(B1039,Projecten!A$4:W$2415,5,FALSE),"niet bekend")))</f>
        <v>1</v>
      </c>
      <c r="AD1039" s="213">
        <f t="shared" si="117"/>
        <v>5441</v>
      </c>
      <c r="AE1039" s="266">
        <f>IF(B1039="","",(IFERROR(VLOOKUP(B1039,Projecten!A$4:W$2415,23,FALSE),"niet bekend")))</f>
        <v>5441</v>
      </c>
      <c r="AF1039" s="266">
        <f>IF(B1039="","",(IFERROR(VLOOKUP(B1039,Projecten!A$4:W$2415,12,FALSE),"niet bekend")))</f>
        <v>5441</v>
      </c>
      <c r="AG1039" s="360">
        <f t="shared" si="116"/>
        <v>0</v>
      </c>
    </row>
    <row r="1040" spans="2:33" ht="12.75" customHeight="1" x14ac:dyDescent="0.2">
      <c r="B1040" s="665">
        <v>2016301</v>
      </c>
      <c r="C1040" s="517">
        <v>120807</v>
      </c>
      <c r="D1040" s="237" t="s">
        <v>1321</v>
      </c>
      <c r="E1040" s="519" t="s">
        <v>26</v>
      </c>
      <c r="F1040" s="515">
        <v>1</v>
      </c>
      <c r="G1040" s="514">
        <v>9</v>
      </c>
      <c r="H1040" s="514">
        <v>5</v>
      </c>
      <c r="I1040" s="514">
        <v>3</v>
      </c>
      <c r="J1040" s="403" t="s">
        <v>47</v>
      </c>
      <c r="K1040" s="391" t="s">
        <v>1485</v>
      </c>
      <c r="L1040" s="486" t="s">
        <v>1485</v>
      </c>
      <c r="M1040" s="486" t="s">
        <v>1485</v>
      </c>
      <c r="N1040" s="242" t="s">
        <v>47</v>
      </c>
      <c r="O1040" s="242" t="s">
        <v>47</v>
      </c>
      <c r="P1040" s="242" t="s">
        <v>47</v>
      </c>
      <c r="Q1040" s="242"/>
      <c r="R1040" s="242" t="s">
        <v>47</v>
      </c>
      <c r="S1040" s="243"/>
      <c r="T1040" s="245">
        <v>42611</v>
      </c>
      <c r="U1040" s="245">
        <f>IF(V1040&lt;=0,"",(((V1040-'In Productie'!$E$1)/7)+0.6))</f>
        <v>-50.542857142857144</v>
      </c>
      <c r="V1040" s="427">
        <v>42611</v>
      </c>
      <c r="W1040" s="209" t="s">
        <v>162</v>
      </c>
      <c r="X1040" s="209" t="s">
        <v>941</v>
      </c>
      <c r="Y1040" s="248">
        <v>28</v>
      </c>
      <c r="Z1040" s="202"/>
      <c r="AA1040" s="202"/>
      <c r="AB1040" s="499">
        <v>42550</v>
      </c>
      <c r="AC1040" s="209">
        <f>IF(B1040="","",(IFERROR(VLOOKUP(B1040,Projecten!A$4:W$2415,5,FALSE),"niet bekend")))</f>
        <v>1</v>
      </c>
      <c r="AD1040" s="213">
        <f t="shared" si="117"/>
        <v>4884.42</v>
      </c>
      <c r="AE1040" s="266">
        <f>IF(B1040="","",(IFERROR(VLOOKUP(B1040,Projecten!A$4:W$2415,23,FALSE),"niet bekend")))</f>
        <v>4884.42</v>
      </c>
      <c r="AF1040" s="266">
        <f>IF(B1040="","",(IFERROR(VLOOKUP(B1040,Projecten!A$4:W$2415,12,FALSE),"niet bekend")))</f>
        <v>4884.42</v>
      </c>
      <c r="AG1040" s="360">
        <f t="shared" si="116"/>
        <v>0</v>
      </c>
    </row>
    <row r="1041" spans="2:33" ht="12.75" customHeight="1" x14ac:dyDescent="0.2">
      <c r="B1041" s="665">
        <v>2016302</v>
      </c>
      <c r="C1041" s="517">
        <v>120807</v>
      </c>
      <c r="D1041" s="237" t="s">
        <v>1322</v>
      </c>
      <c r="E1041" s="519" t="s">
        <v>26</v>
      </c>
      <c r="F1041" s="515">
        <v>1</v>
      </c>
      <c r="G1041" s="514">
        <v>8</v>
      </c>
      <c r="H1041" s="514">
        <v>4</v>
      </c>
      <c r="I1041" s="514">
        <v>3</v>
      </c>
      <c r="J1041" s="403" t="s">
        <v>47</v>
      </c>
      <c r="K1041" s="929" t="s">
        <v>1485</v>
      </c>
      <c r="L1041" s="486" t="s">
        <v>1485</v>
      </c>
      <c r="M1041" s="486" t="s">
        <v>1485</v>
      </c>
      <c r="N1041" s="242" t="s">
        <v>47</v>
      </c>
      <c r="O1041" s="242" t="s">
        <v>47</v>
      </c>
      <c r="P1041" s="242" t="s">
        <v>47</v>
      </c>
      <c r="Q1041" s="242"/>
      <c r="R1041" s="242" t="s">
        <v>47</v>
      </c>
      <c r="S1041" s="243"/>
      <c r="T1041" s="245">
        <v>42611</v>
      </c>
      <c r="U1041" s="245">
        <f>IF(V1041&lt;=0,"",(((V1041-'In Productie'!$E$1)/7)+0.6))</f>
        <v>-50.542857142857144</v>
      </c>
      <c r="V1041" s="427">
        <v>42611</v>
      </c>
      <c r="W1041" s="209" t="s">
        <v>162</v>
      </c>
      <c r="X1041" s="209" t="s">
        <v>941</v>
      </c>
      <c r="Y1041" s="248">
        <v>28</v>
      </c>
      <c r="Z1041" s="202"/>
      <c r="AA1041" s="202"/>
      <c r="AB1041" s="499">
        <v>42550</v>
      </c>
      <c r="AC1041" s="209">
        <f>IF(B1041="","",(IFERROR(VLOOKUP(B1041,Projecten!A$4:W$2415,5,FALSE),"niet bekend")))</f>
        <v>1</v>
      </c>
      <c r="AD1041" s="213">
        <f t="shared" si="117"/>
        <v>4534.32</v>
      </c>
      <c r="AE1041" s="266">
        <f>IF(B1041="","",(IFERROR(VLOOKUP(B1041,Projecten!A$4:W$2415,23,FALSE),"niet bekend")))</f>
        <v>4534.32</v>
      </c>
      <c r="AF1041" s="266">
        <f>IF(B1041="","",(IFERROR(VLOOKUP(B1041,Projecten!A$4:W$2415,12,FALSE),"niet bekend")))</f>
        <v>4534.32</v>
      </c>
      <c r="AG1041" s="360">
        <f t="shared" si="116"/>
        <v>0</v>
      </c>
    </row>
    <row r="1042" spans="2:33" ht="12.75" customHeight="1" x14ac:dyDescent="0.2">
      <c r="B1042" s="665">
        <v>2016300</v>
      </c>
      <c r="C1042" s="513">
        <v>120805</v>
      </c>
      <c r="D1042" s="237">
        <v>585916</v>
      </c>
      <c r="E1042" s="519" t="s">
        <v>26</v>
      </c>
      <c r="F1042" s="515">
        <v>1</v>
      </c>
      <c r="G1042" s="514">
        <v>2</v>
      </c>
      <c r="H1042" s="514">
        <v>1</v>
      </c>
      <c r="I1042" s="514">
        <v>1</v>
      </c>
      <c r="J1042" s="403" t="s">
        <v>47</v>
      </c>
      <c r="K1042" s="486" t="s">
        <v>1485</v>
      </c>
      <c r="L1042" s="486" t="s">
        <v>1485</v>
      </c>
      <c r="M1042" s="486" t="s">
        <v>1485</v>
      </c>
      <c r="N1042" s="242" t="s">
        <v>47</v>
      </c>
      <c r="O1042" s="242" t="s">
        <v>47</v>
      </c>
      <c r="P1042" s="242" t="s">
        <v>47</v>
      </c>
      <c r="Q1042" s="242"/>
      <c r="R1042" s="242" t="s">
        <v>47</v>
      </c>
      <c r="S1042" s="243"/>
      <c r="T1042" s="245">
        <v>42611</v>
      </c>
      <c r="U1042" s="245">
        <f>IF(V1042&lt;=0,"",(((V1042-'In Productie'!$E$1)/7)+0.6))</f>
        <v>-50.542857142857144</v>
      </c>
      <c r="V1042" s="427">
        <v>42611</v>
      </c>
      <c r="W1042" s="209" t="s">
        <v>162</v>
      </c>
      <c r="X1042" s="209"/>
      <c r="Y1042" s="248">
        <v>4.7</v>
      </c>
      <c r="Z1042" s="202"/>
      <c r="AA1042" s="202"/>
      <c r="AB1042" s="499">
        <v>42548</v>
      </c>
      <c r="AC1042" s="209">
        <f>IF(B1042="","",(IFERROR(VLOOKUP(B1042,Projecten!A$4:W$2415,5,FALSE),"niet bekend")))</f>
        <v>1</v>
      </c>
      <c r="AD1042" s="213">
        <f t="shared" si="117"/>
        <v>523</v>
      </c>
      <c r="AE1042" s="266">
        <f>IF(B1042="","",(IFERROR(VLOOKUP(B1042,Projecten!A$4:W$2415,23,FALSE),"niet bekend")))</f>
        <v>523</v>
      </c>
      <c r="AF1042" s="266">
        <f>IF(B1042="","",(IFERROR(VLOOKUP(B1042,Projecten!A$4:W$2415,12,FALSE),"niet bekend")))</f>
        <v>523</v>
      </c>
      <c r="AG1042" s="360">
        <f t="shared" si="116"/>
        <v>0</v>
      </c>
    </row>
    <row r="1043" spans="2:33" s="312" customFormat="1" ht="12.75" customHeight="1" x14ac:dyDescent="0.2">
      <c r="B1043" s="299"/>
      <c r="C1043" s="406"/>
      <c r="D1043" s="300"/>
      <c r="E1043" s="300"/>
      <c r="F1043" s="302"/>
      <c r="G1043" s="300"/>
      <c r="H1043" s="300"/>
      <c r="I1043" s="300"/>
      <c r="J1043" s="302"/>
      <c r="K1043" s="302"/>
      <c r="L1043" s="302"/>
      <c r="M1043" s="302"/>
      <c r="N1043" s="302"/>
      <c r="O1043" s="302"/>
      <c r="P1043" s="302"/>
      <c r="Q1043" s="302"/>
      <c r="R1043" s="302"/>
      <c r="S1043" s="303"/>
      <c r="T1043" s="407"/>
      <c r="U1043" s="306"/>
      <c r="V1043" s="305"/>
      <c r="W1043" s="307"/>
      <c r="X1043" s="307"/>
      <c r="Y1043" s="307"/>
      <c r="Z1043" s="298"/>
      <c r="AA1043" s="308"/>
      <c r="AB1043" s="410"/>
      <c r="AD1043" s="311"/>
      <c r="AE1043" s="311"/>
      <c r="AF1043" s="311"/>
      <c r="AG1043" s="412"/>
    </row>
    <row r="1044" spans="2:33" s="236" customFormat="1" ht="12.75" customHeight="1" x14ac:dyDescent="0.2">
      <c r="B1044" s="372"/>
      <c r="C1044" s="373"/>
      <c r="D1044" s="374">
        <f>SUM(G1044:I1044)</f>
        <v>324</v>
      </c>
      <c r="E1044" s="375"/>
      <c r="F1044" s="376">
        <f>SUM(F1045:F1082)</f>
        <v>21</v>
      </c>
      <c r="G1044" s="375">
        <f>SUM(G1045:G1082)</f>
        <v>176</v>
      </c>
      <c r="H1044" s="375">
        <f>SUM(H1045:H1082)</f>
        <v>108</v>
      </c>
      <c r="I1044" s="375">
        <f>SUM(I1045:I1082)</f>
        <v>40</v>
      </c>
      <c r="J1044" s="376"/>
      <c r="K1044" s="376"/>
      <c r="L1044" s="376"/>
      <c r="M1044" s="376"/>
      <c r="N1044" s="376"/>
      <c r="O1044" s="376"/>
      <c r="P1044" s="376"/>
      <c r="Q1044" s="376"/>
      <c r="R1044" s="376"/>
      <c r="S1044" s="930">
        <v>35</v>
      </c>
      <c r="T1044" s="445"/>
      <c r="U1044" s="639"/>
      <c r="V1044" s="447"/>
      <c r="W1044" s="646"/>
      <c r="X1044" s="752">
        <f>SUM(Y1044:Y1082)</f>
        <v>355.59999999999997</v>
      </c>
      <c r="Y1044" s="231"/>
      <c r="Z1044" s="231">
        <v>329.5</v>
      </c>
      <c r="AA1044" s="232">
        <f>X1044-Z1044</f>
        <v>26.099999999999966</v>
      </c>
      <c r="AB1044" s="221"/>
      <c r="AC1044" s="236" t="str">
        <f>IF(B1044="","",(IFERROR(VLOOKUP(B1044,Projecten!A$4:W$2415,5,FALSE),"niet bekend")))</f>
        <v/>
      </c>
      <c r="AD1044" s="235">
        <f>SUM(AD1045:AD1082)</f>
        <v>50483.68</v>
      </c>
      <c r="AE1044" s="235"/>
      <c r="AF1044" s="235"/>
      <c r="AG1044" s="384"/>
    </row>
    <row r="1045" spans="2:33" ht="12.75" customHeight="1" x14ac:dyDescent="0.2">
      <c r="B1045" s="519"/>
      <c r="C1045" s="931"/>
      <c r="D1045" s="202"/>
      <c r="E1045" s="932"/>
      <c r="F1045" s="933"/>
      <c r="G1045" s="932"/>
      <c r="H1045" s="932"/>
      <c r="I1045" s="932"/>
      <c r="J1045" s="242"/>
      <c r="K1045" s="242"/>
      <c r="L1045" s="242"/>
      <c r="M1045" s="242"/>
      <c r="N1045" s="242"/>
      <c r="O1045" s="242"/>
      <c r="P1045" s="242"/>
      <c r="Q1045" s="242"/>
      <c r="R1045" s="242"/>
      <c r="S1045" s="243" t="s">
        <v>1263</v>
      </c>
      <c r="U1045" s="245"/>
      <c r="X1045" s="337" t="s">
        <v>1158</v>
      </c>
      <c r="Y1045" s="248"/>
      <c r="Z1045" s="202"/>
      <c r="AA1045" s="202"/>
      <c r="AB1045" s="243"/>
      <c r="AC1045" s="209" t="str">
        <f>IF(B1045="","",(IFERROR(VLOOKUP(B1045,Projecten!A$4:W$2415,5,FALSE),"niet bekend")))</f>
        <v/>
      </c>
      <c r="AD1045" s="213" t="str">
        <f t="shared" ref="AD1045:AD1060" si="118">IF(AC1045="","",(F1045/AC1045*AF1045))</f>
        <v/>
      </c>
      <c r="AE1045" s="266" t="str">
        <f>IF(B1045="","",(IFERROR(VLOOKUP(B1045,Projecten!A$4:W$2415,23,FALSE),"niet bekend")))</f>
        <v/>
      </c>
      <c r="AF1045" s="266" t="str">
        <f>IF(B1045="","",(IFERROR(VLOOKUP(B1045,Projecten!A$4:W$2415,12,FALSE),"niet bekend")))</f>
        <v/>
      </c>
      <c r="AG1045" s="360" t="str">
        <f t="shared" ref="AG1045:AG1081" si="119">IF(AD1045="","",(AF1045-AD1045))</f>
        <v/>
      </c>
    </row>
    <row r="1046" spans="2:33" ht="12.75" customHeight="1" x14ac:dyDescent="0.2">
      <c r="B1046" s="519"/>
      <c r="C1046" s="931"/>
      <c r="D1046" s="202"/>
      <c r="E1046" s="932"/>
      <c r="F1046" s="933"/>
      <c r="G1046" s="932"/>
      <c r="H1046" s="932"/>
      <c r="I1046" s="932"/>
      <c r="J1046" s="242"/>
      <c r="K1046" s="242"/>
      <c r="L1046" s="242"/>
      <c r="M1046" s="242"/>
      <c r="N1046" s="242"/>
      <c r="O1046" s="242"/>
      <c r="P1046" s="242"/>
      <c r="Q1046" s="242"/>
      <c r="R1046" s="242"/>
      <c r="S1046" s="243"/>
      <c r="U1046" s="245"/>
      <c r="X1046" s="337"/>
      <c r="Y1046" s="248"/>
      <c r="Z1046" s="202"/>
      <c r="AA1046" s="202"/>
      <c r="AB1046" s="243"/>
      <c r="AC1046" s="209" t="str">
        <f>IF(B1046="","",(IFERROR(VLOOKUP(B1046,Projecten!A$4:W$2415,5,FALSE),"niet bekend")))</f>
        <v/>
      </c>
      <c r="AD1046" s="213" t="str">
        <f t="shared" si="118"/>
        <v/>
      </c>
      <c r="AE1046" s="266" t="str">
        <f>IF(B1046="","",(IFERROR(VLOOKUP(B1046,Projecten!A$4:W$2415,23,FALSE),"niet bekend")))</f>
        <v/>
      </c>
      <c r="AF1046" s="266" t="str">
        <f>IF(B1046="","",(IFERROR(VLOOKUP(B1046,Projecten!A$4:W$2415,12,FALSE),"niet bekend")))</f>
        <v/>
      </c>
      <c r="AG1046" s="360" t="str">
        <f t="shared" si="119"/>
        <v/>
      </c>
    </row>
    <row r="1047" spans="2:33" s="731" customFormat="1" ht="12.75" customHeight="1" x14ac:dyDescent="0.2">
      <c r="C1047" s="934"/>
      <c r="D1047" s="798" t="s">
        <v>1521</v>
      </c>
      <c r="E1047" s="935"/>
      <c r="F1047" s="936"/>
      <c r="G1047" s="935"/>
      <c r="H1047" s="935"/>
      <c r="I1047" s="935"/>
      <c r="J1047" s="795"/>
      <c r="K1047" s="795"/>
      <c r="L1047" s="795"/>
      <c r="M1047" s="795"/>
      <c r="N1047" s="795"/>
      <c r="O1047" s="795"/>
      <c r="P1047" s="795"/>
      <c r="Q1047" s="795"/>
      <c r="R1047" s="795"/>
      <c r="S1047" s="791"/>
      <c r="T1047" s="293"/>
      <c r="U1047" s="796"/>
      <c r="V1047" s="797"/>
      <c r="W1047" s="798"/>
      <c r="X1047" s="337"/>
      <c r="Y1047" s="331">
        <v>13.25</v>
      </c>
      <c r="Z1047" s="798"/>
      <c r="AA1047" s="798"/>
      <c r="AB1047" s="791"/>
      <c r="AC1047" s="297" t="str">
        <f>IF(B1047="","",(IFERROR(VLOOKUP(B1047,Projecten!A$4:W$2415,5,FALSE),"niet bekend")))</f>
        <v/>
      </c>
      <c r="AD1047" s="213" t="str">
        <f t="shared" si="118"/>
        <v/>
      </c>
      <c r="AE1047" s="266" t="str">
        <f>IF(B1047="","",(IFERROR(VLOOKUP(B1047,Projecten!A$4:W$2415,23,FALSE),"niet bekend")))</f>
        <v/>
      </c>
      <c r="AF1047" s="266" t="str">
        <f>IF(B1047="","",(IFERROR(VLOOKUP(B1047,Projecten!A$4:W$2415,12,FALSE),"niet bekend")))</f>
        <v/>
      </c>
      <c r="AG1047" s="360" t="str">
        <f t="shared" si="119"/>
        <v/>
      </c>
    </row>
    <row r="1048" spans="2:33" s="731" customFormat="1" ht="12.75" customHeight="1" x14ac:dyDescent="0.2">
      <c r="C1048" s="934"/>
      <c r="D1048" s="798" t="s">
        <v>1529</v>
      </c>
      <c r="E1048" s="935"/>
      <c r="F1048" s="936"/>
      <c r="G1048" s="935"/>
      <c r="H1048" s="935"/>
      <c r="I1048" s="935"/>
      <c r="J1048" s="795"/>
      <c r="K1048" s="795"/>
      <c r="L1048" s="795"/>
      <c r="M1048" s="795"/>
      <c r="N1048" s="795"/>
      <c r="O1048" s="795"/>
      <c r="P1048" s="795"/>
      <c r="Q1048" s="795"/>
      <c r="R1048" s="795"/>
      <c r="S1048" s="791"/>
      <c r="T1048" s="293"/>
      <c r="U1048" s="796"/>
      <c r="V1048" s="797"/>
      <c r="W1048" s="798"/>
      <c r="X1048" s="337"/>
      <c r="Y1048" s="331">
        <v>3</v>
      </c>
      <c r="Z1048" s="798"/>
      <c r="AA1048" s="798"/>
      <c r="AB1048" s="791"/>
      <c r="AC1048" s="297" t="str">
        <f>IF(B1048="","",(IFERROR(VLOOKUP(B1048,Projecten!A$4:W$2415,5,FALSE),"niet bekend")))</f>
        <v/>
      </c>
      <c r="AD1048" s="213" t="str">
        <f t="shared" si="118"/>
        <v/>
      </c>
      <c r="AE1048" s="266" t="str">
        <f>IF(B1048="","",(IFERROR(VLOOKUP(B1048,Projecten!A$4:W$2415,23,FALSE),"niet bekend")))</f>
        <v/>
      </c>
      <c r="AF1048" s="266" t="str">
        <f>IF(B1048="","",(IFERROR(VLOOKUP(B1048,Projecten!A$4:W$2415,12,FALSE),"niet bekend")))</f>
        <v/>
      </c>
      <c r="AG1048" s="360" t="str">
        <f t="shared" si="119"/>
        <v/>
      </c>
    </row>
    <row r="1049" spans="2:33" s="731" customFormat="1" ht="12.75" customHeight="1" x14ac:dyDescent="0.2">
      <c r="C1049" s="934"/>
      <c r="D1049" s="798" t="s">
        <v>1547</v>
      </c>
      <c r="E1049" s="935"/>
      <c r="F1049" s="936"/>
      <c r="G1049" s="935"/>
      <c r="H1049" s="935"/>
      <c r="I1049" s="935"/>
      <c r="J1049" s="795"/>
      <c r="K1049" s="795"/>
      <c r="L1049" s="795"/>
      <c r="M1049" s="795"/>
      <c r="N1049" s="795"/>
      <c r="O1049" s="795"/>
      <c r="P1049" s="795"/>
      <c r="Q1049" s="795"/>
      <c r="R1049" s="795"/>
      <c r="S1049" s="791"/>
      <c r="T1049" s="293"/>
      <c r="U1049" s="796"/>
      <c r="V1049" s="797"/>
      <c r="W1049" s="798"/>
      <c r="X1049" s="337"/>
      <c r="Y1049" s="331">
        <v>7.25</v>
      </c>
      <c r="Z1049" s="798"/>
      <c r="AA1049" s="798"/>
      <c r="AB1049" s="791"/>
      <c r="AC1049" s="297" t="str">
        <f>IF(B1049="","",(IFERROR(VLOOKUP(B1049,Projecten!A$4:W$2415,5,FALSE),"niet bekend")))</f>
        <v/>
      </c>
      <c r="AD1049" s="213" t="str">
        <f t="shared" si="118"/>
        <v/>
      </c>
      <c r="AE1049" s="266" t="str">
        <f>IF(B1049="","",(IFERROR(VLOOKUP(B1049,Projecten!A$4:W$2415,23,FALSE),"niet bekend")))</f>
        <v/>
      </c>
      <c r="AF1049" s="266" t="str">
        <f>IF(B1049="","",(IFERROR(VLOOKUP(B1049,Projecten!A$4:W$2415,12,FALSE),"niet bekend")))</f>
        <v/>
      </c>
      <c r="AG1049" s="360" t="str">
        <f t="shared" si="119"/>
        <v/>
      </c>
    </row>
    <row r="1050" spans="2:33" s="731" customFormat="1" ht="12.75" customHeight="1" x14ac:dyDescent="0.2">
      <c r="C1050" s="934"/>
      <c r="D1050" s="798" t="s">
        <v>1548</v>
      </c>
      <c r="E1050" s="935"/>
      <c r="F1050" s="936"/>
      <c r="G1050" s="935"/>
      <c r="H1050" s="935"/>
      <c r="I1050" s="935"/>
      <c r="J1050" s="795"/>
      <c r="K1050" s="795"/>
      <c r="L1050" s="795"/>
      <c r="M1050" s="795"/>
      <c r="N1050" s="795"/>
      <c r="O1050" s="795"/>
      <c r="P1050" s="795"/>
      <c r="Q1050" s="795"/>
      <c r="R1050" s="795"/>
      <c r="S1050" s="791"/>
      <c r="T1050" s="293"/>
      <c r="U1050" s="796"/>
      <c r="V1050" s="797"/>
      <c r="W1050" s="798"/>
      <c r="X1050" s="337"/>
      <c r="Y1050" s="331">
        <v>5</v>
      </c>
      <c r="Z1050" s="798"/>
      <c r="AA1050" s="798"/>
      <c r="AB1050" s="791"/>
      <c r="AC1050" s="297" t="str">
        <f>IF(B1050="","",(IFERROR(VLOOKUP(B1050,Projecten!A$4:W$2415,5,FALSE),"niet bekend")))</f>
        <v/>
      </c>
      <c r="AD1050" s="213" t="str">
        <f t="shared" si="118"/>
        <v/>
      </c>
      <c r="AE1050" s="266" t="str">
        <f>IF(B1050="","",(IFERROR(VLOOKUP(B1050,Projecten!A$4:W$2415,23,FALSE),"niet bekend")))</f>
        <v/>
      </c>
      <c r="AF1050" s="266" t="str">
        <f>IF(B1050="","",(IFERROR(VLOOKUP(B1050,Projecten!A$4:W$2415,12,FALSE),"niet bekend")))</f>
        <v/>
      </c>
      <c r="AG1050" s="360" t="str">
        <f t="shared" si="119"/>
        <v/>
      </c>
    </row>
    <row r="1051" spans="2:33" ht="12.75" customHeight="1" x14ac:dyDescent="0.2">
      <c r="B1051" s="519"/>
      <c r="C1051" s="937"/>
      <c r="D1051" s="202"/>
      <c r="E1051" s="519"/>
      <c r="F1051" s="645"/>
      <c r="G1051" s="519"/>
      <c r="H1051" s="519"/>
      <c r="I1051" s="519"/>
      <c r="J1051" s="242"/>
      <c r="K1051" s="242"/>
      <c r="L1051" s="242"/>
      <c r="M1051" s="242"/>
      <c r="N1051" s="242"/>
      <c r="O1051" s="242"/>
      <c r="P1051" s="242"/>
      <c r="Q1051" s="242"/>
      <c r="R1051" s="242"/>
      <c r="S1051" s="243"/>
      <c r="U1051" s="245"/>
      <c r="X1051" s="337"/>
      <c r="Y1051" s="248"/>
      <c r="Z1051" s="202"/>
      <c r="AA1051" s="202"/>
      <c r="AB1051" s="243"/>
      <c r="AC1051" s="209" t="str">
        <f>IF(B1051="","",(IFERROR(VLOOKUP(B1051,Projecten!A$4:W$2415,5,FALSE),"niet bekend")))</f>
        <v/>
      </c>
      <c r="AD1051" s="213" t="str">
        <f t="shared" si="118"/>
        <v/>
      </c>
      <c r="AE1051" s="266" t="str">
        <f>IF(B1051="","",(IFERROR(VLOOKUP(B1051,Projecten!A$4:W$2415,23,FALSE),"niet bekend")))</f>
        <v/>
      </c>
      <c r="AF1051" s="266" t="str">
        <f>IF(B1051="","",(IFERROR(VLOOKUP(B1051,Projecten!A$4:W$2415,12,FALSE),"niet bekend")))</f>
        <v/>
      </c>
      <c r="AG1051" s="360" t="str">
        <f t="shared" si="119"/>
        <v/>
      </c>
    </row>
    <row r="1052" spans="2:33" s="327" customFormat="1" x14ac:dyDescent="0.2">
      <c r="B1052" s="665">
        <v>2016400</v>
      </c>
      <c r="C1052" s="746">
        <v>120813</v>
      </c>
      <c r="D1052" s="450" t="s">
        <v>1481</v>
      </c>
      <c r="E1052" s="938" t="s">
        <v>1468</v>
      </c>
      <c r="F1052" s="751">
        <v>1</v>
      </c>
      <c r="G1052" s="938">
        <v>12</v>
      </c>
      <c r="H1052" s="938">
        <v>0</v>
      </c>
      <c r="I1052" s="938">
        <v>0</v>
      </c>
      <c r="J1052" s="322" t="s">
        <v>1485</v>
      </c>
      <c r="K1052" s="322" t="s">
        <v>189</v>
      </c>
      <c r="L1052" s="322" t="s">
        <v>1485</v>
      </c>
      <c r="M1052" s="322" t="s">
        <v>1485</v>
      </c>
      <c r="N1052" s="322" t="s">
        <v>47</v>
      </c>
      <c r="O1052" s="322" t="s">
        <v>47</v>
      </c>
      <c r="P1052" s="322" t="s">
        <v>47</v>
      </c>
      <c r="Q1052" s="322"/>
      <c r="R1052" s="322" t="s">
        <v>47</v>
      </c>
      <c r="S1052" s="243" t="s">
        <v>942</v>
      </c>
      <c r="T1052" s="264"/>
      <c r="U1052" s="322">
        <v>36</v>
      </c>
      <c r="V1052" s="396"/>
      <c r="W1052" s="318" t="s">
        <v>654</v>
      </c>
      <c r="X1052" s="318"/>
      <c r="Y1052" s="324">
        <v>10.199999999999999</v>
      </c>
      <c r="Z1052" s="318"/>
      <c r="AA1052" s="318"/>
      <c r="AB1052" s="320"/>
      <c r="AC1052" s="327">
        <f>IF(B1052="","",(IFERROR(VLOOKUP(B1052,Projecten!A$4:W$2415,5,FALSE),"niet bekend")))</f>
        <v>1</v>
      </c>
      <c r="AD1052" s="266">
        <f t="shared" si="118"/>
        <v>1740.32</v>
      </c>
      <c r="AE1052" s="266">
        <f>IF(B1052="","",(IFERROR(VLOOKUP(B1052,Projecten!A$4:W$2415,23,FALSE),"niet bekend")))</f>
        <v>1740.32</v>
      </c>
      <c r="AF1052" s="266">
        <f>IF(B1052="","",(IFERROR(VLOOKUP(B1052,Projecten!A$4:W$2415,12,FALSE),"niet bekend")))</f>
        <v>1740.32</v>
      </c>
      <c r="AG1052" s="398">
        <f t="shared" si="119"/>
        <v>0</v>
      </c>
    </row>
    <row r="1053" spans="2:33" s="327" customFormat="1" x14ac:dyDescent="0.2">
      <c r="B1053" s="665"/>
      <c r="C1053" s="746"/>
      <c r="D1053" s="450"/>
      <c r="E1053" s="938"/>
      <c r="F1053" s="751"/>
      <c r="G1053" s="938"/>
      <c r="H1053" s="938"/>
      <c r="I1053" s="938"/>
      <c r="J1053" s="322"/>
      <c r="K1053" s="322"/>
      <c r="L1053" s="322"/>
      <c r="M1053" s="322"/>
      <c r="N1053" s="322"/>
      <c r="O1053" s="322"/>
      <c r="P1053" s="322"/>
      <c r="Q1053" s="322"/>
      <c r="R1053" s="322"/>
      <c r="S1053" s="243"/>
      <c r="T1053" s="264"/>
      <c r="U1053" s="322"/>
      <c r="V1053" s="396"/>
      <c r="W1053" s="318"/>
      <c r="X1053" s="318"/>
      <c r="Y1053" s="324"/>
      <c r="Z1053" s="318"/>
      <c r="AA1053" s="318"/>
      <c r="AB1053" s="320"/>
      <c r="AC1053" s="327" t="str">
        <f>IF(B1053="","",(IFERROR(VLOOKUP(B1053,Projecten!A$4:W$2415,5,FALSE),"niet bekend")))</f>
        <v/>
      </c>
      <c r="AD1053" s="266" t="str">
        <f t="shared" si="118"/>
        <v/>
      </c>
      <c r="AE1053" s="266" t="str">
        <f>IF(B1053="","",(IFERROR(VLOOKUP(B1053,Projecten!A$4:W$2415,23,FALSE),"niet bekend")))</f>
        <v/>
      </c>
      <c r="AF1053" s="266" t="str">
        <f>IF(B1053="","",(IFERROR(VLOOKUP(B1053,Projecten!A$4:W$2415,12,FALSE),"niet bekend")))</f>
        <v/>
      </c>
      <c r="AG1053" s="398" t="str">
        <f t="shared" si="119"/>
        <v/>
      </c>
    </row>
    <row r="1054" spans="2:33" s="327" customFormat="1" ht="12.75" customHeight="1" x14ac:dyDescent="0.2">
      <c r="B1054" s="665">
        <v>2016299</v>
      </c>
      <c r="C1054" s="470">
        <v>120820</v>
      </c>
      <c r="D1054" s="665" t="s">
        <v>1232</v>
      </c>
      <c r="E1054" s="449" t="s">
        <v>471</v>
      </c>
      <c r="F1054" s="679">
        <v>1</v>
      </c>
      <c r="G1054" s="449">
        <v>10</v>
      </c>
      <c r="H1054" s="449">
        <v>6</v>
      </c>
      <c r="I1054" s="449">
        <v>3</v>
      </c>
      <c r="J1054" s="322" t="s">
        <v>47</v>
      </c>
      <c r="K1054" s="322" t="s">
        <v>47</v>
      </c>
      <c r="L1054" s="322" t="s">
        <v>1485</v>
      </c>
      <c r="M1054" s="322" t="s">
        <v>1485</v>
      </c>
      <c r="N1054" s="322" t="s">
        <v>47</v>
      </c>
      <c r="O1054" s="322" t="s">
        <v>47</v>
      </c>
      <c r="P1054" s="322" t="s">
        <v>47</v>
      </c>
      <c r="Q1054" s="322"/>
      <c r="R1054" s="322" t="s">
        <v>47</v>
      </c>
      <c r="S1054" s="320" t="s">
        <v>942</v>
      </c>
      <c r="T1054" s="264"/>
      <c r="U1054" s="264">
        <v>36</v>
      </c>
      <c r="V1054" s="396"/>
      <c r="W1054" s="318" t="s">
        <v>804</v>
      </c>
      <c r="X1054" s="508" t="s">
        <v>1391</v>
      </c>
      <c r="Y1054" s="497">
        <v>23</v>
      </c>
      <c r="Z1054" s="318"/>
      <c r="AA1054" s="318"/>
      <c r="AB1054" s="707">
        <v>42549</v>
      </c>
      <c r="AC1054" s="327">
        <f>IF(B1054="","",(IFERROR(VLOOKUP(B1054,Projecten!A$4:W$2415,5,FALSE),"niet bekend")))</f>
        <v>1</v>
      </c>
      <c r="AD1054" s="266">
        <f t="shared" si="118"/>
        <v>3374.01</v>
      </c>
      <c r="AE1054" s="266">
        <f>IF(B1054="","",(IFERROR(VLOOKUP(B1054,Projecten!A$4:W$2415,23,FALSE),"niet bekend")))</f>
        <v>3374.01</v>
      </c>
      <c r="AF1054" s="266">
        <f>IF(B1054="","",(IFERROR(VLOOKUP(B1054,Projecten!A$4:W$2415,12,FALSE),"niet bekend")))</f>
        <v>3374.01</v>
      </c>
      <c r="AG1054" s="398">
        <f t="shared" si="119"/>
        <v>0</v>
      </c>
    </row>
    <row r="1055" spans="2:33" s="327" customFormat="1" x14ac:dyDescent="0.2">
      <c r="B1055" s="665"/>
      <c r="C1055" s="746"/>
      <c r="D1055" s="450"/>
      <c r="E1055" s="938"/>
      <c r="F1055" s="751"/>
      <c r="G1055" s="938"/>
      <c r="H1055" s="938"/>
      <c r="I1055" s="938"/>
      <c r="J1055" s="322"/>
      <c r="K1055" s="322"/>
      <c r="L1055" s="322"/>
      <c r="M1055" s="322"/>
      <c r="N1055" s="322"/>
      <c r="O1055" s="322"/>
      <c r="P1055" s="322"/>
      <c r="Q1055" s="322"/>
      <c r="R1055" s="322"/>
      <c r="S1055" s="243"/>
      <c r="T1055" s="264"/>
      <c r="U1055" s="322"/>
      <c r="V1055" s="396"/>
      <c r="W1055" s="318"/>
      <c r="X1055" s="318"/>
      <c r="Y1055" s="324"/>
      <c r="Z1055" s="318"/>
      <c r="AA1055" s="318"/>
      <c r="AB1055" s="320"/>
      <c r="AC1055" s="327" t="str">
        <f>IF(B1055="","",(IFERROR(VLOOKUP(B1055,Projecten!A$4:W$2415,5,FALSE),"niet bekend")))</f>
        <v/>
      </c>
      <c r="AD1055" s="266" t="str">
        <f t="shared" si="118"/>
        <v/>
      </c>
      <c r="AE1055" s="266" t="str">
        <f>IF(B1055="","",(IFERROR(VLOOKUP(B1055,Projecten!A$4:W$2415,23,FALSE),"niet bekend")))</f>
        <v/>
      </c>
      <c r="AF1055" s="266" t="str">
        <f>IF(B1055="","",(IFERROR(VLOOKUP(B1055,Projecten!A$4:W$2415,12,FALSE),"niet bekend")))</f>
        <v/>
      </c>
      <c r="AG1055" s="398" t="str">
        <f t="shared" si="119"/>
        <v/>
      </c>
    </row>
    <row r="1056" spans="2:33" ht="12.75" customHeight="1" x14ac:dyDescent="0.2">
      <c r="B1056" s="939">
        <v>2016303</v>
      </c>
      <c r="C1056" s="517">
        <v>102810</v>
      </c>
      <c r="D1056" s="237" t="s">
        <v>1323</v>
      </c>
      <c r="E1056" s="519" t="s">
        <v>26</v>
      </c>
      <c r="F1056" s="515">
        <v>1</v>
      </c>
      <c r="G1056" s="514">
        <v>8</v>
      </c>
      <c r="H1056" s="514">
        <v>4</v>
      </c>
      <c r="I1056" s="514">
        <v>3</v>
      </c>
      <c r="J1056" s="403" t="s">
        <v>47</v>
      </c>
      <c r="K1056" s="391" t="s">
        <v>1485</v>
      </c>
      <c r="L1056" s="391" t="s">
        <v>1485</v>
      </c>
      <c r="M1056" s="391" t="s">
        <v>1485</v>
      </c>
      <c r="N1056" s="242" t="s">
        <v>47</v>
      </c>
      <c r="O1056" s="242" t="s">
        <v>47</v>
      </c>
      <c r="P1056" s="242" t="s">
        <v>47</v>
      </c>
      <c r="Q1056" s="242"/>
      <c r="R1056" s="242" t="s">
        <v>47</v>
      </c>
      <c r="S1056" s="243" t="s">
        <v>942</v>
      </c>
      <c r="U1056" s="245">
        <f>IF(V1056&lt;=0,"",(((V1056-'In Productie'!$E$1)/7)+0.6))</f>
        <v>-50.114285714285714</v>
      </c>
      <c r="V1056" s="427">
        <v>42614</v>
      </c>
      <c r="W1056" s="209" t="s">
        <v>162</v>
      </c>
      <c r="X1056" s="209" t="s">
        <v>941</v>
      </c>
      <c r="Y1056" s="248">
        <v>28</v>
      </c>
      <c r="Z1056" s="202"/>
      <c r="AA1056" s="202"/>
      <c r="AB1056" s="499">
        <v>42550</v>
      </c>
      <c r="AC1056" s="209">
        <f>IF(B1056="","",(IFERROR(VLOOKUP(B1056,Projecten!A$4:W$2415,5,FALSE),"niet bekend")))</f>
        <v>1</v>
      </c>
      <c r="AD1056" s="213">
        <f t="shared" si="118"/>
        <v>4534.32</v>
      </c>
      <c r="AE1056" s="266">
        <f>IF(B1056="","",(IFERROR(VLOOKUP(B1056,Projecten!A$4:W$2415,23,FALSE),"niet bekend")))</f>
        <v>4534.32</v>
      </c>
      <c r="AF1056" s="266">
        <f>IF(B1056="","",(IFERROR(VLOOKUP(B1056,Projecten!A$4:W$2415,12,FALSE),"niet bekend")))</f>
        <v>4534.32</v>
      </c>
      <c r="AG1056" s="360">
        <f t="shared" si="119"/>
        <v>0</v>
      </c>
    </row>
    <row r="1057" spans="2:33" ht="12.75" customHeight="1" x14ac:dyDescent="0.2">
      <c r="B1057" s="939">
        <v>2016295</v>
      </c>
      <c r="C1057" s="517">
        <v>120815</v>
      </c>
      <c r="D1057" s="689">
        <v>597816</v>
      </c>
      <c r="E1057" s="644" t="s">
        <v>26</v>
      </c>
      <c r="F1057" s="645">
        <v>1</v>
      </c>
      <c r="G1057" s="519">
        <v>10</v>
      </c>
      <c r="H1057" s="519">
        <v>6</v>
      </c>
      <c r="I1057" s="519">
        <v>3</v>
      </c>
      <c r="J1057" s="322" t="s">
        <v>47</v>
      </c>
      <c r="K1057" s="322" t="s">
        <v>47</v>
      </c>
      <c r="L1057" s="322" t="s">
        <v>1485</v>
      </c>
      <c r="M1057" s="322" t="s">
        <v>1485</v>
      </c>
      <c r="N1057" s="254" t="s">
        <v>47</v>
      </c>
      <c r="O1057" s="254" t="s">
        <v>47</v>
      </c>
      <c r="P1057" s="254" t="s">
        <v>47</v>
      </c>
      <c r="R1057" s="254" t="s">
        <v>47</v>
      </c>
      <c r="S1057" s="243" t="s">
        <v>942</v>
      </c>
      <c r="U1057" s="245">
        <f>IF(V1057&lt;=0,"",(((V1057-'In Productie'!$E$1)/7)+0.6))</f>
        <v>-50.114285714285714</v>
      </c>
      <c r="V1057" s="396">
        <v>42614</v>
      </c>
      <c r="W1057" s="209" t="s">
        <v>162</v>
      </c>
      <c r="X1057" s="209"/>
      <c r="Y1057" s="248">
        <v>16.7</v>
      </c>
      <c r="Z1057" s="477"/>
      <c r="AA1057" s="478"/>
      <c r="AB1057" s="499">
        <v>42541</v>
      </c>
      <c r="AC1057" s="209">
        <f>IF(B1057="","",(IFERROR(VLOOKUP(B1057,Projecten!A$4:W$2415,5,FALSE),"niet bekend")))</f>
        <v>1</v>
      </c>
      <c r="AD1057" s="213">
        <f t="shared" si="118"/>
        <v>2663</v>
      </c>
      <c r="AE1057" s="266">
        <f>IF(B1057="","",(IFERROR(VLOOKUP(B1057,Projecten!A$4:W$2415,23,FALSE),"niet bekend")))</f>
        <v>2663</v>
      </c>
      <c r="AF1057" s="266">
        <f>IF(B1057="","",(IFERROR(VLOOKUP(B1057,Projecten!A$4:W$2415,12,FALSE),"niet bekend")))</f>
        <v>2663</v>
      </c>
      <c r="AG1057" s="360">
        <f t="shared" si="119"/>
        <v>0</v>
      </c>
    </row>
    <row r="1058" spans="2:33" s="327" customFormat="1" ht="12.75" customHeight="1" x14ac:dyDescent="0.2">
      <c r="B1058" s="665">
        <v>2016320</v>
      </c>
      <c r="C1058" s="940">
        <v>120816</v>
      </c>
      <c r="D1058" s="471">
        <v>582816</v>
      </c>
      <c r="E1058" s="750" t="s">
        <v>26</v>
      </c>
      <c r="F1058" s="751">
        <v>1</v>
      </c>
      <c r="G1058" s="449">
        <v>7</v>
      </c>
      <c r="H1058" s="449">
        <v>4</v>
      </c>
      <c r="I1058" s="449">
        <v>3</v>
      </c>
      <c r="J1058" s="322" t="s">
        <v>47</v>
      </c>
      <c r="K1058" s="322" t="s">
        <v>47</v>
      </c>
      <c r="L1058" s="322" t="s">
        <v>1485</v>
      </c>
      <c r="M1058" s="322" t="s">
        <v>1485</v>
      </c>
      <c r="N1058" s="322" t="s">
        <v>47</v>
      </c>
      <c r="O1058" s="322" t="s">
        <v>47</v>
      </c>
      <c r="P1058" s="322" t="s">
        <v>47</v>
      </c>
      <c r="Q1058" s="322"/>
      <c r="R1058" s="322" t="s">
        <v>47</v>
      </c>
      <c r="S1058" s="320" t="s">
        <v>942</v>
      </c>
      <c r="T1058" s="264"/>
      <c r="U1058" s="264">
        <f>IF(V1058&lt;=0,"",(((V1058-'In Productie'!$E$1)/7)+0.6))</f>
        <v>-50.114285714285714</v>
      </c>
      <c r="V1058" s="396">
        <v>42614</v>
      </c>
      <c r="W1058" s="327" t="s">
        <v>162</v>
      </c>
      <c r="Y1058" s="497">
        <v>16</v>
      </c>
      <c r="Z1058" s="466"/>
      <c r="AA1058" s="941"/>
      <c r="AB1058" s="707">
        <v>42555</v>
      </c>
      <c r="AC1058" s="327">
        <f>IF(B1058="","",(IFERROR(VLOOKUP(B1058,Projecten!A$4:W$2415,5,FALSE),"niet bekend")))</f>
        <v>1</v>
      </c>
      <c r="AD1058" s="266">
        <f t="shared" si="118"/>
        <v>2575</v>
      </c>
      <c r="AE1058" s="266">
        <f>IF(B1058="","",(IFERROR(VLOOKUP(B1058,Projecten!A$4:W$2415,23,FALSE),"niet bekend")))</f>
        <v>2575</v>
      </c>
      <c r="AF1058" s="266">
        <f>IF(B1058="","",(IFERROR(VLOOKUP(B1058,Projecten!A$4:W$2415,12,FALSE),"niet bekend")))</f>
        <v>2575</v>
      </c>
      <c r="AG1058" s="398">
        <f t="shared" si="119"/>
        <v>0</v>
      </c>
    </row>
    <row r="1059" spans="2:33" s="327" customFormat="1" ht="12.75" customHeight="1" x14ac:dyDescent="0.2">
      <c r="B1059" s="665">
        <v>2016318</v>
      </c>
      <c r="C1059" s="940">
        <v>120816</v>
      </c>
      <c r="D1059" s="471">
        <v>582516</v>
      </c>
      <c r="E1059" s="750" t="s">
        <v>26</v>
      </c>
      <c r="F1059" s="751">
        <v>1</v>
      </c>
      <c r="G1059" s="449">
        <v>10</v>
      </c>
      <c r="H1059" s="449">
        <v>7</v>
      </c>
      <c r="I1059" s="449">
        <v>4</v>
      </c>
      <c r="J1059" s="322" t="s">
        <v>47</v>
      </c>
      <c r="K1059" s="322" t="s">
        <v>47</v>
      </c>
      <c r="L1059" s="322" t="s">
        <v>1485</v>
      </c>
      <c r="M1059" s="322" t="s">
        <v>1485</v>
      </c>
      <c r="N1059" s="322" t="s">
        <v>47</v>
      </c>
      <c r="O1059" s="322" t="s">
        <v>47</v>
      </c>
      <c r="P1059" s="322" t="s">
        <v>47</v>
      </c>
      <c r="Q1059" s="322"/>
      <c r="R1059" s="322" t="s">
        <v>47</v>
      </c>
      <c r="S1059" s="320" t="s">
        <v>942</v>
      </c>
      <c r="T1059" s="264"/>
      <c r="U1059" s="264">
        <f>IF(V1059&lt;=0,"",(((V1059-'In Productie'!$E$1)/7)+0.6))</f>
        <v>-50.114285714285714</v>
      </c>
      <c r="V1059" s="396">
        <v>42614</v>
      </c>
      <c r="W1059" s="327" t="s">
        <v>162</v>
      </c>
      <c r="Y1059" s="497">
        <v>22.2</v>
      </c>
      <c r="Z1059" s="466"/>
      <c r="AA1059" s="941"/>
      <c r="AB1059" s="707">
        <v>42555</v>
      </c>
      <c r="AC1059" s="327">
        <f>IF(B1059="","",(IFERROR(VLOOKUP(B1059,Projecten!A$4:W$2415,5,FALSE),"niet bekend")))</f>
        <v>1</v>
      </c>
      <c r="AD1059" s="266">
        <f t="shared" si="118"/>
        <v>3205</v>
      </c>
      <c r="AE1059" s="266">
        <f>IF(B1059="","",(IFERROR(VLOOKUP(B1059,Projecten!A$4:W$2415,23,FALSE),"niet bekend")))</f>
        <v>3205</v>
      </c>
      <c r="AF1059" s="266">
        <f>IF(B1059="","",(IFERROR(VLOOKUP(B1059,Projecten!A$4:W$2415,12,FALSE),"niet bekend")))</f>
        <v>3205</v>
      </c>
      <c r="AG1059" s="398">
        <f t="shared" si="119"/>
        <v>0</v>
      </c>
    </row>
    <row r="1060" spans="2:33" s="327" customFormat="1" ht="12.75" customHeight="1" x14ac:dyDescent="0.2">
      <c r="B1060" s="665">
        <v>2016311</v>
      </c>
      <c r="C1060" s="470">
        <v>120815</v>
      </c>
      <c r="D1060" s="665">
        <v>536716</v>
      </c>
      <c r="E1060" s="449" t="s">
        <v>26</v>
      </c>
      <c r="F1060" s="473">
        <v>1</v>
      </c>
      <c r="G1060" s="472">
        <v>8</v>
      </c>
      <c r="H1060" s="472">
        <v>6</v>
      </c>
      <c r="I1060" s="472">
        <v>2</v>
      </c>
      <c r="J1060" s="403" t="s">
        <v>47</v>
      </c>
      <c r="K1060" s="391" t="s">
        <v>1485</v>
      </c>
      <c r="L1060" s="391" t="s">
        <v>1485</v>
      </c>
      <c r="M1060" s="391" t="s">
        <v>1485</v>
      </c>
      <c r="N1060" s="403" t="s">
        <v>47</v>
      </c>
      <c r="O1060" s="403" t="s">
        <v>47</v>
      </c>
      <c r="P1060" s="403" t="s">
        <v>47</v>
      </c>
      <c r="Q1060" s="403"/>
      <c r="R1060" s="403" t="s">
        <v>47</v>
      </c>
      <c r="S1060" s="320" t="s">
        <v>942</v>
      </c>
      <c r="T1060" s="264"/>
      <c r="U1060" s="264">
        <f>IF(V1060&lt;=0,"",(((V1060-'In Productie'!$E$1)/7)+0.6))</f>
        <v>-50.114285714285714</v>
      </c>
      <c r="V1060" s="396">
        <v>42614</v>
      </c>
      <c r="W1060" s="327" t="s">
        <v>162</v>
      </c>
      <c r="Y1060" s="324">
        <v>20</v>
      </c>
      <c r="Z1060" s="318"/>
      <c r="AA1060" s="318"/>
      <c r="AB1060" s="707">
        <v>42551</v>
      </c>
      <c r="AC1060" s="327">
        <f>IF(B1060="","",(IFERROR(VLOOKUP(B1060,Projecten!A$4:W$2415,5,FALSE),"niet bekend")))</f>
        <v>1</v>
      </c>
      <c r="AD1060" s="266">
        <f t="shared" si="118"/>
        <v>2472</v>
      </c>
      <c r="AE1060" s="266">
        <f>IF(B1060="","",(IFERROR(VLOOKUP(B1060,Projecten!A$4:W$2415,23,FALSE),"niet bekend")))</f>
        <v>2472</v>
      </c>
      <c r="AF1060" s="266">
        <f>IF(B1060="","",(IFERROR(VLOOKUP(B1060,Projecten!A$4:W$2415,12,FALSE),"niet bekend")))</f>
        <v>2472</v>
      </c>
      <c r="AG1060" s="398">
        <f t="shared" si="119"/>
        <v>0</v>
      </c>
    </row>
    <row r="1061" spans="2:33" s="327" customFormat="1" ht="12.75" customHeight="1" x14ac:dyDescent="0.2">
      <c r="B1061" s="665">
        <v>2016377</v>
      </c>
      <c r="C1061" s="746">
        <v>120822</v>
      </c>
      <c r="D1061" s="471" t="s">
        <v>1397</v>
      </c>
      <c r="E1061" s="801" t="s">
        <v>26</v>
      </c>
      <c r="F1061" s="679">
        <v>0</v>
      </c>
      <c r="G1061" s="450">
        <v>1</v>
      </c>
      <c r="H1061" s="450">
        <v>0</v>
      </c>
      <c r="I1061" s="450">
        <v>1</v>
      </c>
      <c r="J1061" s="322" t="s">
        <v>47</v>
      </c>
      <c r="K1061" s="322" t="s">
        <v>1485</v>
      </c>
      <c r="L1061" s="322" t="s">
        <v>1485</v>
      </c>
      <c r="M1061" s="322" t="s">
        <v>1485</v>
      </c>
      <c r="N1061" s="322" t="s">
        <v>47</v>
      </c>
      <c r="O1061" s="322" t="s">
        <v>47</v>
      </c>
      <c r="P1061" s="322" t="s">
        <v>47</v>
      </c>
      <c r="Q1061" s="322"/>
      <c r="R1061" s="322" t="s">
        <v>47</v>
      </c>
      <c r="S1061" s="320" t="s">
        <v>942</v>
      </c>
      <c r="T1061" s="264"/>
      <c r="U1061" s="264">
        <v>36</v>
      </c>
      <c r="V1061" s="396"/>
      <c r="W1061" s="318" t="s">
        <v>162</v>
      </c>
      <c r="X1061" s="318" t="s">
        <v>1513</v>
      </c>
      <c r="Y1061" s="324">
        <v>3</v>
      </c>
      <c r="Z1061" s="318"/>
      <c r="AA1061" s="511"/>
      <c r="AB1061" s="320"/>
      <c r="AC1061" s="327">
        <f>IF(B1061="","",(IFERROR(VLOOKUP(B1061,Projecten!A$4:W$2415,5,FALSE),"niet bekend")))</f>
        <v>0</v>
      </c>
      <c r="AD1061" s="266">
        <f>AF1061</f>
        <v>450</v>
      </c>
      <c r="AE1061" s="266">
        <f>IF(B1061="","",(IFERROR(VLOOKUP(B1061,Projecten!A$4:W$2415,23,FALSE),"niet bekend")))</f>
        <v>450</v>
      </c>
      <c r="AF1061" s="266">
        <f>IF(B1061="","",(IFERROR(VLOOKUP(B1061,Projecten!A$4:W$2415,12,FALSE),"niet bekend")))</f>
        <v>450</v>
      </c>
      <c r="AG1061" s="398">
        <f t="shared" si="119"/>
        <v>0</v>
      </c>
    </row>
    <row r="1062" spans="2:33" s="327" customFormat="1" ht="12.75" customHeight="1" x14ac:dyDescent="0.2">
      <c r="B1062" s="665">
        <v>2016323</v>
      </c>
      <c r="C1062" s="940">
        <v>120823</v>
      </c>
      <c r="D1062" s="471">
        <v>534016</v>
      </c>
      <c r="E1062" s="750" t="s">
        <v>26</v>
      </c>
      <c r="F1062" s="751">
        <v>1</v>
      </c>
      <c r="G1062" s="449">
        <v>8</v>
      </c>
      <c r="H1062" s="449">
        <v>5</v>
      </c>
      <c r="I1062" s="449">
        <v>3</v>
      </c>
      <c r="J1062" s="322" t="s">
        <v>47</v>
      </c>
      <c r="K1062" s="322" t="s">
        <v>1485</v>
      </c>
      <c r="L1062" s="322" t="s">
        <v>1485</v>
      </c>
      <c r="M1062" s="322" t="s">
        <v>1485</v>
      </c>
      <c r="N1062" s="322" t="s">
        <v>47</v>
      </c>
      <c r="O1062" s="322" t="s">
        <v>47</v>
      </c>
      <c r="P1062" s="322" t="s">
        <v>47</v>
      </c>
      <c r="Q1062" s="322"/>
      <c r="R1062" s="322" t="s">
        <v>47</v>
      </c>
      <c r="S1062" s="320" t="s">
        <v>942</v>
      </c>
      <c r="T1062" s="264"/>
      <c r="U1062" s="264">
        <v>36</v>
      </c>
      <c r="V1062" s="396"/>
      <c r="W1062" s="327" t="s">
        <v>162</v>
      </c>
      <c r="Y1062" s="497">
        <v>15.4</v>
      </c>
      <c r="Z1062" s="466"/>
      <c r="AA1062" s="941"/>
      <c r="AB1062" s="707">
        <v>42555</v>
      </c>
      <c r="AC1062" s="327">
        <f>IF(B1062="","",(IFERROR(VLOOKUP(B1062,Projecten!A$4:W$2415,5,FALSE),"niet bekend")))</f>
        <v>1</v>
      </c>
      <c r="AD1062" s="266">
        <f>IF(AC1062="","",(F1062/AC1062*AF1062))</f>
        <v>2401</v>
      </c>
      <c r="AE1062" s="266">
        <f>IF(B1062="","",(IFERROR(VLOOKUP(B1062,Projecten!A$4:W$2415,23,FALSE),"niet bekend")))</f>
        <v>2401</v>
      </c>
      <c r="AF1062" s="266">
        <f>IF(B1062="","",(IFERROR(VLOOKUP(B1062,Projecten!A$4:W$2415,12,FALSE),"niet bekend")))</f>
        <v>2401</v>
      </c>
      <c r="AG1062" s="398">
        <f t="shared" si="119"/>
        <v>0</v>
      </c>
    </row>
    <row r="1063" spans="2:33" s="327" customFormat="1" ht="12.75" customHeight="1" x14ac:dyDescent="0.2">
      <c r="B1063" s="665">
        <v>2016319</v>
      </c>
      <c r="C1063" s="940">
        <v>120824</v>
      </c>
      <c r="D1063" s="471">
        <v>582716</v>
      </c>
      <c r="E1063" s="750" t="s">
        <v>26</v>
      </c>
      <c r="F1063" s="751">
        <v>1</v>
      </c>
      <c r="G1063" s="449">
        <v>8</v>
      </c>
      <c r="H1063" s="449">
        <v>4</v>
      </c>
      <c r="I1063" s="449">
        <v>4</v>
      </c>
      <c r="J1063" s="322" t="s">
        <v>47</v>
      </c>
      <c r="K1063" s="322" t="s">
        <v>47</v>
      </c>
      <c r="L1063" s="322" t="s">
        <v>1485</v>
      </c>
      <c r="M1063" s="322" t="s">
        <v>1485</v>
      </c>
      <c r="N1063" s="322" t="s">
        <v>47</v>
      </c>
      <c r="O1063" s="322" t="s">
        <v>47</v>
      </c>
      <c r="P1063" s="322" t="s">
        <v>47</v>
      </c>
      <c r="Q1063" s="322"/>
      <c r="R1063" s="322" t="s">
        <v>47</v>
      </c>
      <c r="S1063" s="320" t="s">
        <v>942</v>
      </c>
      <c r="T1063" s="264"/>
      <c r="U1063" s="264">
        <v>36</v>
      </c>
      <c r="V1063" s="396"/>
      <c r="W1063" s="327" t="s">
        <v>162</v>
      </c>
      <c r="Y1063" s="497">
        <v>18.5</v>
      </c>
      <c r="Z1063" s="466"/>
      <c r="AA1063" s="468"/>
      <c r="AB1063" s="707">
        <v>42555</v>
      </c>
      <c r="AC1063" s="327">
        <f>IF(B1063="","",(IFERROR(VLOOKUP(B1063,Projecten!A$4:W$2415,5,FALSE),"niet bekend")))</f>
        <v>1</v>
      </c>
      <c r="AD1063" s="266">
        <f>IF(AC1063="","",(F1063/AC1063*AF1063))</f>
        <v>3028</v>
      </c>
      <c r="AE1063" s="266">
        <f>IF(B1063="","",(IFERROR(VLOOKUP(B1063,Projecten!A$4:W$2415,23,FALSE),"niet bekend")))</f>
        <v>3028</v>
      </c>
      <c r="AF1063" s="266">
        <f>IF(B1063="","",(IFERROR(VLOOKUP(B1063,Projecten!A$4:W$2415,12,FALSE),"niet bekend")))</f>
        <v>3028</v>
      </c>
      <c r="AG1063" s="398">
        <f t="shared" si="119"/>
        <v>0</v>
      </c>
    </row>
    <row r="1064" spans="2:33" s="327" customFormat="1" ht="12.75" customHeight="1" x14ac:dyDescent="0.2">
      <c r="B1064" s="665">
        <v>2016349</v>
      </c>
      <c r="C1064" s="746">
        <v>120826</v>
      </c>
      <c r="D1064" s="450" t="s">
        <v>1373</v>
      </c>
      <c r="E1064" s="750" t="s">
        <v>26</v>
      </c>
      <c r="F1064" s="751">
        <v>1</v>
      </c>
      <c r="G1064" s="449">
        <v>11</v>
      </c>
      <c r="H1064" s="449">
        <v>6</v>
      </c>
      <c r="I1064" s="449">
        <v>3</v>
      </c>
      <c r="J1064" s="322" t="s">
        <v>47</v>
      </c>
      <c r="K1064" s="322" t="s">
        <v>1485</v>
      </c>
      <c r="L1064" s="322" t="s">
        <v>1485</v>
      </c>
      <c r="M1064" s="322" t="s">
        <v>1485</v>
      </c>
      <c r="N1064" s="322" t="s">
        <v>47</v>
      </c>
      <c r="O1064" s="322" t="s">
        <v>47</v>
      </c>
      <c r="P1064" s="322" t="s">
        <v>47</v>
      </c>
      <c r="Q1064" s="322"/>
      <c r="R1064" s="322" t="s">
        <v>47</v>
      </c>
      <c r="S1064" s="320" t="s">
        <v>942</v>
      </c>
      <c r="T1064" s="264"/>
      <c r="U1064" s="264">
        <f>IF(V1064&lt;=0,"",(((V1064-'In Productie'!$E$1)/7)+0.6))</f>
        <v>-49.114285714285714</v>
      </c>
      <c r="V1064" s="396">
        <v>42621</v>
      </c>
      <c r="W1064" s="327" t="s">
        <v>162</v>
      </c>
      <c r="X1064" s="327" t="s">
        <v>1399</v>
      </c>
      <c r="Y1064" s="497">
        <v>19</v>
      </c>
      <c r="Z1064" s="466"/>
      <c r="AA1064" s="941"/>
      <c r="AB1064" s="707">
        <v>42563</v>
      </c>
      <c r="AC1064" s="327">
        <f>IF(B1064="","",(IFERROR(VLOOKUP(B1064,Projecten!A$4:W$2415,5,FALSE),"niet bekend")))</f>
        <v>1</v>
      </c>
      <c r="AD1064" s="266">
        <f>IF(AC1064="","",(F1064/AC1064*AF1064))</f>
        <v>4603</v>
      </c>
      <c r="AE1064" s="266">
        <f>IF(B1064="","",(IFERROR(VLOOKUP(B1064,Projecten!A$4:W$2415,23,FALSE),"niet bekend")))</f>
        <v>4603</v>
      </c>
      <c r="AF1064" s="266">
        <f>IF(B1064="","",(IFERROR(VLOOKUP(B1064,Projecten!A$4:W$2415,12,FALSE),"niet bekend")))</f>
        <v>4603</v>
      </c>
      <c r="AG1064" s="398">
        <f t="shared" si="119"/>
        <v>0</v>
      </c>
    </row>
    <row r="1065" spans="2:33" s="327" customFormat="1" ht="12.75" customHeight="1" x14ac:dyDescent="0.2">
      <c r="B1065" s="665">
        <v>2016355</v>
      </c>
      <c r="C1065" s="746">
        <v>120824</v>
      </c>
      <c r="D1065" s="471">
        <v>570516</v>
      </c>
      <c r="E1065" s="750" t="s">
        <v>26</v>
      </c>
      <c r="F1065" s="751">
        <v>0</v>
      </c>
      <c r="G1065" s="449">
        <v>1</v>
      </c>
      <c r="H1065" s="449">
        <v>1</v>
      </c>
      <c r="I1065" s="449">
        <v>0</v>
      </c>
      <c r="J1065" s="322" t="s">
        <v>47</v>
      </c>
      <c r="K1065" s="322" t="s">
        <v>1485</v>
      </c>
      <c r="L1065" s="322" t="s">
        <v>1485</v>
      </c>
      <c r="M1065" s="322" t="s">
        <v>1485</v>
      </c>
      <c r="N1065" s="322" t="s">
        <v>47</v>
      </c>
      <c r="O1065" s="322" t="s">
        <v>47</v>
      </c>
      <c r="P1065" s="322" t="s">
        <v>47</v>
      </c>
      <c r="Q1065" s="322"/>
      <c r="R1065" s="322" t="s">
        <v>47</v>
      </c>
      <c r="S1065" s="320" t="s">
        <v>942</v>
      </c>
      <c r="T1065" s="264"/>
      <c r="U1065" s="264">
        <f>IF(V1065&lt;=0,"",(((V1065-'In Productie'!$E$1)/7)+0.6))</f>
        <v>-49.114285714285714</v>
      </c>
      <c r="V1065" s="396">
        <v>42621</v>
      </c>
      <c r="W1065" s="327" t="s">
        <v>162</v>
      </c>
      <c r="Y1065" s="497">
        <v>2</v>
      </c>
      <c r="Z1065" s="466"/>
      <c r="AA1065" s="941"/>
      <c r="AB1065" s="707">
        <v>42563</v>
      </c>
      <c r="AC1065" s="327">
        <f>IF(B1065="","",(IFERROR(VLOOKUP(B1065,Projecten!A$4:W$2415,5,FALSE),"niet bekend")))</f>
        <v>0</v>
      </c>
      <c r="AD1065" s="266">
        <f>AF1065</f>
        <v>170</v>
      </c>
      <c r="AE1065" s="266">
        <f>IF(B1065="","",(IFERROR(VLOOKUP(B1065,Projecten!A$4:W$2415,23,FALSE),"niet bekend")))</f>
        <v>170</v>
      </c>
      <c r="AF1065" s="266">
        <f>IF(B1065="","",(IFERROR(VLOOKUP(B1065,Projecten!A$4:W$2415,12,FALSE),"niet bekend")))</f>
        <v>170</v>
      </c>
      <c r="AG1065" s="398">
        <f t="shared" si="119"/>
        <v>0</v>
      </c>
    </row>
    <row r="1066" spans="2:33" s="327" customFormat="1" ht="12.75" customHeight="1" x14ac:dyDescent="0.2">
      <c r="B1066" s="665">
        <v>2016354</v>
      </c>
      <c r="C1066" s="746">
        <v>120825</v>
      </c>
      <c r="D1066" s="471">
        <v>547416</v>
      </c>
      <c r="E1066" s="750" t="s">
        <v>26</v>
      </c>
      <c r="F1066" s="751">
        <v>1</v>
      </c>
      <c r="G1066" s="449">
        <v>8</v>
      </c>
      <c r="H1066" s="449">
        <v>5</v>
      </c>
      <c r="I1066" s="449">
        <v>3</v>
      </c>
      <c r="J1066" s="322" t="s">
        <v>47</v>
      </c>
      <c r="K1066" s="322" t="s">
        <v>47</v>
      </c>
      <c r="L1066" s="322" t="s">
        <v>1485</v>
      </c>
      <c r="M1066" s="322" t="s">
        <v>1485</v>
      </c>
      <c r="N1066" s="322" t="s">
        <v>47</v>
      </c>
      <c r="O1066" s="322" t="s">
        <v>47</v>
      </c>
      <c r="P1066" s="322" t="s">
        <v>47</v>
      </c>
      <c r="Q1066" s="322"/>
      <c r="R1066" s="322" t="s">
        <v>47</v>
      </c>
      <c r="S1066" s="320" t="s">
        <v>942</v>
      </c>
      <c r="T1066" s="264"/>
      <c r="U1066" s="264">
        <f>IF(V1066&lt;=0,"",(((V1066-'In Productie'!$E$1)/7)+0.6))</f>
        <v>-49.114285714285714</v>
      </c>
      <c r="V1066" s="396">
        <v>42621</v>
      </c>
      <c r="W1066" s="327" t="s">
        <v>162</v>
      </c>
      <c r="X1066" s="327" t="s">
        <v>941</v>
      </c>
      <c r="Y1066" s="497">
        <v>18.8</v>
      </c>
      <c r="Z1066" s="466"/>
      <c r="AA1066" s="941"/>
      <c r="AB1066" s="707">
        <v>42563</v>
      </c>
      <c r="AC1066" s="327">
        <f>IF(B1066="","",(IFERROR(VLOOKUP(B1066,Projecten!A$4:W$2415,5,FALSE),"niet bekend")))</f>
        <v>1</v>
      </c>
      <c r="AD1066" s="266">
        <f t="shared" ref="AD1066:AD1079" si="120">IF(AC1066="","",(F1066/AC1066*AF1066))</f>
        <v>3444</v>
      </c>
      <c r="AE1066" s="266">
        <f>IF(B1066="","",(IFERROR(VLOOKUP(B1066,Projecten!A$4:W$2415,23,FALSE),"niet bekend")))</f>
        <v>3444</v>
      </c>
      <c r="AF1066" s="266">
        <f>IF(B1066="","",(IFERROR(VLOOKUP(B1066,Projecten!A$4:W$2415,12,FALSE),"niet bekend")))</f>
        <v>3444</v>
      </c>
      <c r="AG1066" s="398">
        <f t="shared" si="119"/>
        <v>0</v>
      </c>
    </row>
    <row r="1067" spans="2:33" s="327" customFormat="1" ht="12.75" customHeight="1" x14ac:dyDescent="0.2">
      <c r="B1067" s="665"/>
      <c r="C1067" s="940"/>
      <c r="D1067" s="471"/>
      <c r="E1067" s="750"/>
      <c r="F1067" s="751"/>
      <c r="G1067" s="449"/>
      <c r="H1067" s="449"/>
      <c r="I1067" s="449"/>
      <c r="J1067" s="322"/>
      <c r="K1067" s="322"/>
      <c r="L1067" s="322"/>
      <c r="M1067" s="322"/>
      <c r="N1067" s="322"/>
      <c r="O1067" s="322"/>
      <c r="P1067" s="322"/>
      <c r="Q1067" s="322"/>
      <c r="R1067" s="322"/>
      <c r="S1067" s="320"/>
      <c r="T1067" s="264"/>
      <c r="U1067" s="264"/>
      <c r="V1067" s="396"/>
      <c r="Y1067" s="497"/>
      <c r="Z1067" s="466"/>
      <c r="AA1067" s="941"/>
      <c r="AB1067" s="707"/>
      <c r="AC1067" s="327" t="str">
        <f>IF(B1067="","",(IFERROR(VLOOKUP(B1067,Projecten!A$4:W$2415,5,FALSE),"niet bekend")))</f>
        <v/>
      </c>
      <c r="AD1067" s="266" t="str">
        <f t="shared" si="120"/>
        <v/>
      </c>
      <c r="AE1067" s="266" t="str">
        <f>IF(B1067="","",(IFERROR(VLOOKUP(B1067,Projecten!A$4:W$2415,23,FALSE),"niet bekend")))</f>
        <v/>
      </c>
      <c r="AF1067" s="266" t="str">
        <f>IF(B1067="","",(IFERROR(VLOOKUP(B1067,Projecten!A$4:W$2415,12,FALSE),"niet bekend")))</f>
        <v/>
      </c>
      <c r="AG1067" s="398" t="str">
        <f t="shared" si="119"/>
        <v/>
      </c>
    </row>
    <row r="1068" spans="2:33" s="327" customFormat="1" ht="12.75" customHeight="1" x14ac:dyDescent="0.2">
      <c r="B1068" s="665">
        <v>2016334</v>
      </c>
      <c r="C1068" s="470">
        <v>120817</v>
      </c>
      <c r="D1068" s="471" t="s">
        <v>1329</v>
      </c>
      <c r="E1068" s="750" t="s">
        <v>1330</v>
      </c>
      <c r="F1068" s="751">
        <v>1</v>
      </c>
      <c r="G1068" s="449">
        <v>12</v>
      </c>
      <c r="H1068" s="449">
        <v>7</v>
      </c>
      <c r="I1068" s="449">
        <v>1</v>
      </c>
      <c r="J1068" s="322" t="s">
        <v>47</v>
      </c>
      <c r="K1068" s="322" t="s">
        <v>1485</v>
      </c>
      <c r="L1068" s="322" t="s">
        <v>1485</v>
      </c>
      <c r="M1068" s="322" t="s">
        <v>1485</v>
      </c>
      <c r="N1068" s="322" t="s">
        <v>47</v>
      </c>
      <c r="O1068" s="322" t="s">
        <v>47</v>
      </c>
      <c r="P1068" s="322" t="s">
        <v>47</v>
      </c>
      <c r="Q1068" s="322"/>
      <c r="R1068" s="322" t="s">
        <v>47</v>
      </c>
      <c r="S1068" s="320" t="s">
        <v>1281</v>
      </c>
      <c r="T1068" s="264"/>
      <c r="U1068" s="264">
        <v>36</v>
      </c>
      <c r="V1068" s="396"/>
      <c r="W1068" s="318" t="s">
        <v>654</v>
      </c>
      <c r="X1068" s="318" t="s">
        <v>1392</v>
      </c>
      <c r="Y1068" s="497">
        <v>14.3</v>
      </c>
      <c r="Z1068" s="318"/>
      <c r="AA1068" s="511"/>
      <c r="AB1068" s="707">
        <v>42559</v>
      </c>
      <c r="AC1068" s="327">
        <f>IF(B1068="","",(IFERROR(VLOOKUP(B1068,Projecten!A$4:W$2415,5,FALSE),"niet bekend")))</f>
        <v>1</v>
      </c>
      <c r="AD1068" s="266">
        <f t="shared" si="120"/>
        <v>2092.79</v>
      </c>
      <c r="AE1068" s="266">
        <f>IF(B1068="","",(IFERROR(VLOOKUP(B1068,Projecten!A$4:W$2415,23,FALSE),"niet bekend")))</f>
        <v>2092.79</v>
      </c>
      <c r="AF1068" s="266">
        <f>IF(B1068="","",(IFERROR(VLOOKUP(B1068,Projecten!A$4:W$2415,12,FALSE),"niet bekend")))</f>
        <v>2092.79</v>
      </c>
      <c r="AG1068" s="398">
        <f t="shared" si="119"/>
        <v>0</v>
      </c>
    </row>
    <row r="1069" spans="2:33" s="327" customFormat="1" ht="12.75" customHeight="1" x14ac:dyDescent="0.2">
      <c r="B1069" s="665">
        <v>2016335</v>
      </c>
      <c r="C1069" s="470">
        <v>120817</v>
      </c>
      <c r="D1069" s="471" t="s">
        <v>1331</v>
      </c>
      <c r="E1069" s="750" t="s">
        <v>1330</v>
      </c>
      <c r="F1069" s="751">
        <v>1</v>
      </c>
      <c r="G1069" s="449">
        <v>10</v>
      </c>
      <c r="H1069" s="449">
        <v>7</v>
      </c>
      <c r="I1069" s="449">
        <v>1</v>
      </c>
      <c r="J1069" s="322" t="s">
        <v>47</v>
      </c>
      <c r="K1069" s="322" t="s">
        <v>1485</v>
      </c>
      <c r="L1069" s="322" t="s">
        <v>1485</v>
      </c>
      <c r="M1069" s="322" t="s">
        <v>1485</v>
      </c>
      <c r="N1069" s="322" t="s">
        <v>47</v>
      </c>
      <c r="O1069" s="322" t="s">
        <v>47</v>
      </c>
      <c r="P1069" s="322" t="s">
        <v>47</v>
      </c>
      <c r="Q1069" s="322"/>
      <c r="R1069" s="322" t="s">
        <v>47</v>
      </c>
      <c r="S1069" s="320" t="s">
        <v>1281</v>
      </c>
      <c r="T1069" s="264"/>
      <c r="U1069" s="264">
        <v>36</v>
      </c>
      <c r="V1069" s="396"/>
      <c r="W1069" s="318" t="s">
        <v>654</v>
      </c>
      <c r="X1069" s="318" t="s">
        <v>1392</v>
      </c>
      <c r="Y1069" s="497">
        <v>12.8</v>
      </c>
      <c r="Z1069" s="318"/>
      <c r="AA1069" s="511"/>
      <c r="AB1069" s="707">
        <v>42559</v>
      </c>
      <c r="AC1069" s="327">
        <f>IF(B1069="","",(IFERROR(VLOOKUP(B1069,Projecten!A$4:W$2415,5,FALSE),"niet bekend")))</f>
        <v>1</v>
      </c>
      <c r="AD1069" s="266">
        <f t="shared" si="120"/>
        <v>1856.27</v>
      </c>
      <c r="AE1069" s="266">
        <f>IF(B1069="","",(IFERROR(VLOOKUP(B1069,Projecten!A$4:W$2415,23,FALSE),"niet bekend")))</f>
        <v>1856.27</v>
      </c>
      <c r="AF1069" s="266">
        <f>IF(B1069="","",(IFERROR(VLOOKUP(B1069,Projecten!A$4:W$2415,12,FALSE),"niet bekend")))</f>
        <v>1856.27</v>
      </c>
      <c r="AG1069" s="398">
        <f t="shared" si="119"/>
        <v>0</v>
      </c>
    </row>
    <row r="1070" spans="2:33" s="327" customFormat="1" ht="12.75" customHeight="1" x14ac:dyDescent="0.2">
      <c r="B1070" s="665">
        <v>2016336</v>
      </c>
      <c r="C1070" s="470">
        <v>120817</v>
      </c>
      <c r="D1070" s="471" t="s">
        <v>1332</v>
      </c>
      <c r="E1070" s="750" t="s">
        <v>1330</v>
      </c>
      <c r="F1070" s="751">
        <v>1</v>
      </c>
      <c r="G1070" s="449">
        <v>9</v>
      </c>
      <c r="H1070" s="449">
        <v>7</v>
      </c>
      <c r="I1070" s="449">
        <v>1</v>
      </c>
      <c r="J1070" s="322" t="s">
        <v>47</v>
      </c>
      <c r="K1070" s="322" t="s">
        <v>1485</v>
      </c>
      <c r="L1070" s="322" t="s">
        <v>1485</v>
      </c>
      <c r="M1070" s="322" t="s">
        <v>1485</v>
      </c>
      <c r="N1070" s="322" t="s">
        <v>47</v>
      </c>
      <c r="O1070" s="322" t="s">
        <v>47</v>
      </c>
      <c r="P1070" s="322" t="s">
        <v>47</v>
      </c>
      <c r="Q1070" s="322"/>
      <c r="R1070" s="322" t="s">
        <v>47</v>
      </c>
      <c r="S1070" s="320" t="s">
        <v>1281</v>
      </c>
      <c r="T1070" s="264"/>
      <c r="U1070" s="264">
        <v>36</v>
      </c>
      <c r="V1070" s="396"/>
      <c r="W1070" s="318" t="s">
        <v>654</v>
      </c>
      <c r="X1070" s="318" t="s">
        <v>1392</v>
      </c>
      <c r="Y1070" s="497">
        <v>12.5</v>
      </c>
      <c r="Z1070" s="318"/>
      <c r="AA1070" s="511"/>
      <c r="AB1070" s="707">
        <v>42559</v>
      </c>
      <c r="AC1070" s="327">
        <f>IF(B1070="","",(IFERROR(VLOOKUP(B1070,Projecten!A$4:W$2415,5,FALSE),"niet bekend")))</f>
        <v>1</v>
      </c>
      <c r="AD1070" s="266">
        <f t="shared" si="120"/>
        <v>1821.48</v>
      </c>
      <c r="AE1070" s="266">
        <f>IF(B1070="","",(IFERROR(VLOOKUP(B1070,Projecten!A$4:W$2415,23,FALSE),"niet bekend")))</f>
        <v>1821.48</v>
      </c>
      <c r="AF1070" s="266">
        <f>IF(B1070="","",(IFERROR(VLOOKUP(B1070,Projecten!A$4:W$2415,12,FALSE),"niet bekend")))</f>
        <v>1821.48</v>
      </c>
      <c r="AG1070" s="398">
        <f t="shared" si="119"/>
        <v>0</v>
      </c>
    </row>
    <row r="1071" spans="2:33" s="327" customFormat="1" ht="12.75" customHeight="1" x14ac:dyDescent="0.2">
      <c r="B1071" s="665">
        <v>2016337</v>
      </c>
      <c r="C1071" s="470">
        <v>120817</v>
      </c>
      <c r="D1071" s="471" t="s">
        <v>1334</v>
      </c>
      <c r="E1071" s="750" t="s">
        <v>1330</v>
      </c>
      <c r="F1071" s="751">
        <v>1</v>
      </c>
      <c r="G1071" s="449">
        <v>1</v>
      </c>
      <c r="H1071" s="449">
        <v>0</v>
      </c>
      <c r="I1071" s="449">
        <v>0</v>
      </c>
      <c r="J1071" s="322" t="s">
        <v>47</v>
      </c>
      <c r="K1071" s="322" t="s">
        <v>1485</v>
      </c>
      <c r="L1071" s="322" t="s">
        <v>1485</v>
      </c>
      <c r="M1071" s="322" t="s">
        <v>1485</v>
      </c>
      <c r="N1071" s="322" t="s">
        <v>47</v>
      </c>
      <c r="O1071" s="322" t="s">
        <v>47</v>
      </c>
      <c r="P1071" s="322" t="s">
        <v>47</v>
      </c>
      <c r="Q1071" s="322"/>
      <c r="R1071" s="322" t="s">
        <v>47</v>
      </c>
      <c r="S1071" s="320" t="s">
        <v>1281</v>
      </c>
      <c r="T1071" s="264"/>
      <c r="U1071" s="264">
        <v>36</v>
      </c>
      <c r="V1071" s="396"/>
      <c r="W1071" s="318" t="s">
        <v>654</v>
      </c>
      <c r="X1071" s="318" t="s">
        <v>1392</v>
      </c>
      <c r="Y1071" s="497">
        <v>1</v>
      </c>
      <c r="Z1071" s="318"/>
      <c r="AA1071" s="511"/>
      <c r="AB1071" s="707">
        <v>42559</v>
      </c>
      <c r="AC1071" s="327">
        <f>IF(B1071="","",(IFERROR(VLOOKUP(B1071,Projecten!A$4:W$2415,5,FALSE),"niet bekend")))</f>
        <v>1</v>
      </c>
      <c r="AD1071" s="266">
        <f t="shared" si="120"/>
        <v>471.79</v>
      </c>
      <c r="AE1071" s="266">
        <f>IF(B1071="","",(IFERROR(VLOOKUP(B1071,Projecten!A$4:W$2415,23,FALSE),"niet bekend")))</f>
        <v>471.79</v>
      </c>
      <c r="AF1071" s="266">
        <f>IF(B1071="","",(IFERROR(VLOOKUP(B1071,Projecten!A$4:W$2415,12,FALSE),"niet bekend")))</f>
        <v>471.79</v>
      </c>
      <c r="AG1071" s="398">
        <f t="shared" si="119"/>
        <v>0</v>
      </c>
    </row>
    <row r="1072" spans="2:33" s="327" customFormat="1" ht="12.75" customHeight="1" x14ac:dyDescent="0.2">
      <c r="B1072" s="665"/>
      <c r="C1072" s="942"/>
      <c r="D1072" s="450"/>
      <c r="E1072" s="750"/>
      <c r="F1072" s="751"/>
      <c r="G1072" s="449"/>
      <c r="H1072" s="449"/>
      <c r="I1072" s="449"/>
      <c r="J1072" s="322"/>
      <c r="K1072" s="322"/>
      <c r="L1072" s="322"/>
      <c r="M1072" s="322"/>
      <c r="N1072" s="322"/>
      <c r="O1072" s="322"/>
      <c r="P1072" s="322"/>
      <c r="Q1072" s="322"/>
      <c r="R1072" s="322"/>
      <c r="S1072" s="320"/>
      <c r="T1072" s="264"/>
      <c r="U1072" s="264"/>
      <c r="V1072" s="396"/>
      <c r="Y1072" s="497"/>
      <c r="Z1072" s="466"/>
      <c r="AA1072" s="941"/>
      <c r="AB1072" s="707"/>
      <c r="AC1072" s="327" t="str">
        <f>IF(B1072="","",(IFERROR(VLOOKUP(B1072,Projecten!A$4:W$2415,5,FALSE),"niet bekend")))</f>
        <v/>
      </c>
      <c r="AD1072" s="266" t="str">
        <f t="shared" si="120"/>
        <v/>
      </c>
      <c r="AE1072" s="266" t="str">
        <f>IF(B1072="","",(IFERROR(VLOOKUP(B1072,Projecten!A$4:W$2415,23,FALSE),"niet bekend")))</f>
        <v/>
      </c>
      <c r="AF1072" s="266" t="str">
        <f>IF(B1072="","",(IFERROR(VLOOKUP(B1072,Projecten!A$4:W$2415,12,FALSE),"niet bekend")))</f>
        <v/>
      </c>
      <c r="AG1072" s="398" t="str">
        <f t="shared" si="119"/>
        <v/>
      </c>
    </row>
    <row r="1073" spans="2:33" s="327" customFormat="1" ht="12.75" customHeight="1" x14ac:dyDescent="0.2">
      <c r="B1073" s="665">
        <v>2016358</v>
      </c>
      <c r="C1073" s="746">
        <v>120818</v>
      </c>
      <c r="D1073" s="471" t="s">
        <v>1376</v>
      </c>
      <c r="E1073" s="750" t="s">
        <v>1304</v>
      </c>
      <c r="F1073" s="751">
        <v>1</v>
      </c>
      <c r="G1073" s="449">
        <v>7</v>
      </c>
      <c r="H1073" s="449">
        <v>5</v>
      </c>
      <c r="I1073" s="449">
        <v>2</v>
      </c>
      <c r="J1073" s="322" t="s">
        <v>47</v>
      </c>
      <c r="K1073" s="322" t="s">
        <v>1485</v>
      </c>
      <c r="L1073" s="322" t="s">
        <v>1485</v>
      </c>
      <c r="M1073" s="322" t="s">
        <v>1485</v>
      </c>
      <c r="N1073" s="322" t="s">
        <v>47</v>
      </c>
      <c r="O1073" s="322" t="s">
        <v>47</v>
      </c>
      <c r="P1073" s="322" t="s">
        <v>47</v>
      </c>
      <c r="Q1073" s="322"/>
      <c r="R1073" s="322" t="s">
        <v>47</v>
      </c>
      <c r="S1073" s="320" t="s">
        <v>1281</v>
      </c>
      <c r="T1073" s="264"/>
      <c r="U1073" s="264">
        <v>36</v>
      </c>
      <c r="V1073" s="396"/>
      <c r="W1073" s="318" t="s">
        <v>1380</v>
      </c>
      <c r="X1073" s="318" t="s">
        <v>1381</v>
      </c>
      <c r="Y1073" s="943">
        <v>10.4</v>
      </c>
      <c r="Z1073" s="318"/>
      <c r="AA1073" s="511"/>
      <c r="AB1073" s="320"/>
      <c r="AC1073" s="327">
        <f>IF(B1073="","",(IFERROR(VLOOKUP(B1073,Projecten!A$4:W$2415,5,FALSE),"niet bekend")))</f>
        <v>1</v>
      </c>
      <c r="AD1073" s="266">
        <f t="shared" si="120"/>
        <v>1688.68</v>
      </c>
      <c r="AE1073" s="266">
        <f>IF(B1073="","",(IFERROR(VLOOKUP(B1073,Projecten!A$4:W$2415,23,FALSE),"niet bekend")))</f>
        <v>1688.68</v>
      </c>
      <c r="AF1073" s="266">
        <f>IF(B1073="","",(IFERROR(VLOOKUP(B1073,Projecten!A$4:W$2415,12,FALSE),"niet bekend")))</f>
        <v>1688.68</v>
      </c>
      <c r="AG1073" s="398">
        <f t="shared" si="119"/>
        <v>0</v>
      </c>
    </row>
    <row r="1074" spans="2:33" s="327" customFormat="1" ht="12.75" customHeight="1" x14ac:dyDescent="0.2">
      <c r="B1074" s="665">
        <v>2016359</v>
      </c>
      <c r="C1074" s="746">
        <v>120818</v>
      </c>
      <c r="D1074" s="471" t="s">
        <v>1377</v>
      </c>
      <c r="E1074" s="750" t="s">
        <v>1304</v>
      </c>
      <c r="F1074" s="751">
        <v>1</v>
      </c>
      <c r="G1074" s="449">
        <v>8</v>
      </c>
      <c r="H1074" s="449">
        <v>5</v>
      </c>
      <c r="I1074" s="449">
        <v>0</v>
      </c>
      <c r="J1074" s="322" t="s">
        <v>47</v>
      </c>
      <c r="K1074" s="322" t="s">
        <v>1485</v>
      </c>
      <c r="L1074" s="322" t="s">
        <v>1485</v>
      </c>
      <c r="M1074" s="322" t="s">
        <v>1485</v>
      </c>
      <c r="N1074" s="322" t="s">
        <v>47</v>
      </c>
      <c r="O1074" s="322" t="s">
        <v>47</v>
      </c>
      <c r="P1074" s="322" t="s">
        <v>47</v>
      </c>
      <c r="Q1074" s="322"/>
      <c r="R1074" s="322" t="s">
        <v>47</v>
      </c>
      <c r="S1074" s="320" t="s">
        <v>1281</v>
      </c>
      <c r="T1074" s="264"/>
      <c r="U1074" s="264">
        <v>36</v>
      </c>
      <c r="V1074" s="396"/>
      <c r="W1074" s="318" t="s">
        <v>1380</v>
      </c>
      <c r="X1074" s="318" t="s">
        <v>1381</v>
      </c>
      <c r="Y1074" s="943">
        <v>7.7</v>
      </c>
      <c r="Z1074" s="318"/>
      <c r="AA1074" s="511"/>
      <c r="AB1074" s="320"/>
      <c r="AC1074" s="327">
        <f>IF(B1074="","",(IFERROR(VLOOKUP(B1074,Projecten!A$4:W$2415,5,FALSE),"niet bekend")))</f>
        <v>1</v>
      </c>
      <c r="AD1074" s="266">
        <f t="shared" si="120"/>
        <v>1205.29</v>
      </c>
      <c r="AE1074" s="266">
        <f>IF(B1074="","",(IFERROR(VLOOKUP(B1074,Projecten!A$4:W$2415,23,FALSE),"niet bekend")))</f>
        <v>1205.29</v>
      </c>
      <c r="AF1074" s="266">
        <f>IF(B1074="","",(IFERROR(VLOOKUP(B1074,Projecten!A$4:W$2415,12,FALSE),"niet bekend")))</f>
        <v>1205.29</v>
      </c>
      <c r="AG1074" s="398">
        <f t="shared" si="119"/>
        <v>0</v>
      </c>
    </row>
    <row r="1075" spans="2:33" s="327" customFormat="1" ht="12.75" customHeight="1" x14ac:dyDescent="0.2">
      <c r="B1075" s="665">
        <v>2016360</v>
      </c>
      <c r="C1075" s="746">
        <v>120819</v>
      </c>
      <c r="D1075" s="471" t="s">
        <v>1378</v>
      </c>
      <c r="E1075" s="750" t="s">
        <v>1304</v>
      </c>
      <c r="F1075" s="751">
        <v>1</v>
      </c>
      <c r="G1075" s="449">
        <v>3</v>
      </c>
      <c r="H1075" s="449">
        <v>4</v>
      </c>
      <c r="I1075" s="449">
        <v>0</v>
      </c>
      <c r="J1075" s="322" t="s">
        <v>47</v>
      </c>
      <c r="K1075" s="322" t="s">
        <v>1485</v>
      </c>
      <c r="L1075" s="322" t="s">
        <v>1485</v>
      </c>
      <c r="M1075" s="322" t="s">
        <v>1485</v>
      </c>
      <c r="N1075" s="322" t="s">
        <v>47</v>
      </c>
      <c r="O1075" s="322" t="s">
        <v>47</v>
      </c>
      <c r="P1075" s="322" t="s">
        <v>47</v>
      </c>
      <c r="Q1075" s="322"/>
      <c r="R1075" s="322" t="s">
        <v>47</v>
      </c>
      <c r="S1075" s="320" t="s">
        <v>1281</v>
      </c>
      <c r="T1075" s="264"/>
      <c r="U1075" s="264">
        <v>36</v>
      </c>
      <c r="V1075" s="396"/>
      <c r="W1075" s="318" t="s">
        <v>1380</v>
      </c>
      <c r="X1075" s="318"/>
      <c r="Y1075" s="943">
        <v>5</v>
      </c>
      <c r="Z1075" s="318"/>
      <c r="AA1075" s="511"/>
      <c r="AB1075" s="320"/>
      <c r="AC1075" s="327">
        <f>IF(B1075="","",(IFERROR(VLOOKUP(B1075,Projecten!A$4:W$2415,5,FALSE),"niet bekend")))</f>
        <v>1</v>
      </c>
      <c r="AD1075" s="266">
        <f t="shared" si="120"/>
        <v>568.74</v>
      </c>
      <c r="AE1075" s="266">
        <f>IF(B1075="","",(IFERROR(VLOOKUP(B1075,Projecten!A$4:W$2415,23,FALSE),"niet bekend")))</f>
        <v>568.74</v>
      </c>
      <c r="AF1075" s="266">
        <f>IF(B1075="","",(IFERROR(VLOOKUP(B1075,Projecten!A$4:W$2415,12,FALSE),"niet bekend")))</f>
        <v>568.74</v>
      </c>
      <c r="AG1075" s="398">
        <f t="shared" si="119"/>
        <v>0</v>
      </c>
    </row>
    <row r="1076" spans="2:33" s="327" customFormat="1" ht="12.75" customHeight="1" x14ac:dyDescent="0.2">
      <c r="B1076" s="665">
        <v>2016361</v>
      </c>
      <c r="C1076" s="746">
        <v>120819</v>
      </c>
      <c r="D1076" s="471" t="s">
        <v>1379</v>
      </c>
      <c r="E1076" s="750" t="s">
        <v>1304</v>
      </c>
      <c r="F1076" s="751">
        <v>1</v>
      </c>
      <c r="G1076" s="449">
        <v>7</v>
      </c>
      <c r="H1076" s="449">
        <v>3</v>
      </c>
      <c r="I1076" s="449">
        <v>1</v>
      </c>
      <c r="J1076" s="322" t="s">
        <v>47</v>
      </c>
      <c r="K1076" s="322" t="s">
        <v>1485</v>
      </c>
      <c r="L1076" s="322" t="s">
        <v>1485</v>
      </c>
      <c r="M1076" s="322" t="s">
        <v>1485</v>
      </c>
      <c r="N1076" s="322" t="s">
        <v>47</v>
      </c>
      <c r="O1076" s="322" t="s">
        <v>47</v>
      </c>
      <c r="P1076" s="322" t="s">
        <v>47</v>
      </c>
      <c r="Q1076" s="322"/>
      <c r="R1076" s="322" t="s">
        <v>47</v>
      </c>
      <c r="S1076" s="320" t="s">
        <v>1281</v>
      </c>
      <c r="T1076" s="264"/>
      <c r="U1076" s="264">
        <v>36</v>
      </c>
      <c r="V1076" s="396"/>
      <c r="W1076" s="318" t="s">
        <v>1380</v>
      </c>
      <c r="X1076" s="508"/>
      <c r="Y1076" s="943">
        <v>7.9</v>
      </c>
      <c r="Z1076" s="318"/>
      <c r="AA1076" s="511"/>
      <c r="AB1076" s="320"/>
      <c r="AC1076" s="327">
        <f>IF(B1076="","",(IFERROR(VLOOKUP(B1076,Projecten!A$4:W$2415,5,FALSE),"niet bekend")))</f>
        <v>1</v>
      </c>
      <c r="AD1076" s="266">
        <f t="shared" si="120"/>
        <v>1295.6600000000001</v>
      </c>
      <c r="AE1076" s="266">
        <f>IF(B1076="","",(IFERROR(VLOOKUP(B1076,Projecten!A$4:W$2415,23,FALSE),"niet bekend")))</f>
        <v>1295.6600000000001</v>
      </c>
      <c r="AF1076" s="266">
        <f>IF(B1076="","",(IFERROR(VLOOKUP(B1076,Projecten!A$4:W$2415,12,FALSE),"niet bekend")))</f>
        <v>1295.6600000000001</v>
      </c>
      <c r="AG1076" s="398">
        <f t="shared" si="119"/>
        <v>0</v>
      </c>
    </row>
    <row r="1077" spans="2:33" s="327" customFormat="1" ht="12.75" customHeight="1" x14ac:dyDescent="0.2">
      <c r="B1077" s="665">
        <v>2016367</v>
      </c>
      <c r="C1077" s="746">
        <v>120819</v>
      </c>
      <c r="D1077" s="471" t="s">
        <v>1386</v>
      </c>
      <c r="E1077" s="750" t="s">
        <v>1304</v>
      </c>
      <c r="F1077" s="751">
        <v>1</v>
      </c>
      <c r="G1077" s="449">
        <v>1</v>
      </c>
      <c r="H1077" s="449">
        <v>1</v>
      </c>
      <c r="I1077" s="449">
        <v>0</v>
      </c>
      <c r="J1077" s="322" t="s">
        <v>47</v>
      </c>
      <c r="K1077" s="322" t="s">
        <v>1485</v>
      </c>
      <c r="L1077" s="322" t="s">
        <v>1485</v>
      </c>
      <c r="M1077" s="322" t="s">
        <v>1485</v>
      </c>
      <c r="N1077" s="322" t="s">
        <v>47</v>
      </c>
      <c r="O1077" s="322" t="s">
        <v>47</v>
      </c>
      <c r="P1077" s="322" t="s">
        <v>47</v>
      </c>
      <c r="Q1077" s="322"/>
      <c r="R1077" s="322" t="s">
        <v>47</v>
      </c>
      <c r="S1077" s="320" t="s">
        <v>1281</v>
      </c>
      <c r="T1077" s="264"/>
      <c r="U1077" s="264">
        <v>36</v>
      </c>
      <c r="V1077" s="396"/>
      <c r="W1077" s="318" t="s">
        <v>1380</v>
      </c>
      <c r="X1077" s="508"/>
      <c r="Y1077" s="943">
        <v>1.5</v>
      </c>
      <c r="Z1077" s="318"/>
      <c r="AA1077" s="511"/>
      <c r="AB1077" s="320"/>
      <c r="AC1077" s="327">
        <f>IF(B1077="","",(IFERROR(VLOOKUP(B1077,Projecten!A$4:W$2415,5,FALSE),"niet bekend")))</f>
        <v>1</v>
      </c>
      <c r="AD1077" s="266">
        <f t="shared" si="120"/>
        <v>172.1</v>
      </c>
      <c r="AE1077" s="266">
        <f>IF(B1077="","",(IFERROR(VLOOKUP(B1077,Projecten!A$4:W$2415,23,FALSE),"niet bekend")))</f>
        <v>172.1</v>
      </c>
      <c r="AF1077" s="266">
        <f>IF(B1077="","",(IFERROR(VLOOKUP(B1077,Projecten!A$4:W$2415,12,FALSE),"niet bekend")))</f>
        <v>172.1</v>
      </c>
      <c r="AG1077" s="398">
        <f t="shared" si="119"/>
        <v>0</v>
      </c>
    </row>
    <row r="1078" spans="2:33" s="327" customFormat="1" ht="12.75" customHeight="1" x14ac:dyDescent="0.2">
      <c r="B1078" s="665">
        <v>2016383</v>
      </c>
      <c r="C1078" s="746">
        <v>120819</v>
      </c>
      <c r="D1078" s="471" t="s">
        <v>1409</v>
      </c>
      <c r="E1078" s="750" t="s">
        <v>1304</v>
      </c>
      <c r="F1078" s="751">
        <v>1</v>
      </c>
      <c r="G1078" s="449">
        <v>11</v>
      </c>
      <c r="H1078" s="449">
        <v>6</v>
      </c>
      <c r="I1078" s="449">
        <v>2</v>
      </c>
      <c r="J1078" s="322" t="s">
        <v>47</v>
      </c>
      <c r="K1078" s="322" t="s">
        <v>1485</v>
      </c>
      <c r="L1078" s="322" t="s">
        <v>1485</v>
      </c>
      <c r="M1078" s="322" t="s">
        <v>1485</v>
      </c>
      <c r="N1078" s="322" t="s">
        <v>47</v>
      </c>
      <c r="O1078" s="322" t="s">
        <v>47</v>
      </c>
      <c r="P1078" s="322" t="s">
        <v>47</v>
      </c>
      <c r="Q1078" s="322"/>
      <c r="R1078" s="322" t="s">
        <v>47</v>
      </c>
      <c r="S1078" s="320" t="s">
        <v>1281</v>
      </c>
      <c r="T1078" s="264"/>
      <c r="U1078" s="264">
        <v>36</v>
      </c>
      <c r="V1078" s="396"/>
      <c r="W1078" s="318" t="s">
        <v>1380</v>
      </c>
      <c r="X1078" s="508"/>
      <c r="Y1078" s="943">
        <v>13.7</v>
      </c>
      <c r="Z1078" s="318"/>
      <c r="AA1078" s="511"/>
      <c r="AB1078" s="320"/>
      <c r="AC1078" s="327">
        <f>IF(B1078="","",(IFERROR(VLOOKUP(B1078,Projecten!A$4:W$2415,5,FALSE),"niet bekend")))</f>
        <v>1</v>
      </c>
      <c r="AD1078" s="266">
        <f t="shared" si="120"/>
        <v>2117.9499999999998</v>
      </c>
      <c r="AE1078" s="266">
        <f>IF(B1078="","",(IFERROR(VLOOKUP(B1078,Projecten!A$4:W$2415,23,FALSE),"niet bekend")))</f>
        <v>2117.9499999999998</v>
      </c>
      <c r="AF1078" s="266">
        <f>IF(B1078="","",(IFERROR(VLOOKUP(B1078,Projecten!A$4:W$2415,12,FALSE),"niet bekend")))</f>
        <v>2117.9499999999998</v>
      </c>
      <c r="AG1078" s="398">
        <f t="shared" si="119"/>
        <v>0</v>
      </c>
    </row>
    <row r="1079" spans="2:33" ht="12.75" customHeight="1" x14ac:dyDescent="0.2">
      <c r="B1079" s="237"/>
      <c r="C1079" s="513"/>
      <c r="D1079" s="689"/>
      <c r="E1079" s="644"/>
      <c r="F1079" s="645"/>
      <c r="G1079" s="519"/>
      <c r="H1079" s="519"/>
      <c r="I1079" s="519"/>
      <c r="J1079" s="322"/>
      <c r="K1079" s="322"/>
      <c r="L1079" s="322"/>
      <c r="M1079" s="322"/>
      <c r="S1079" s="243"/>
      <c r="U1079" s="264"/>
      <c r="V1079" s="396"/>
      <c r="Y1079" s="944"/>
      <c r="Z1079" s="202"/>
      <c r="AA1079" s="489"/>
      <c r="AB1079" s="243"/>
      <c r="AC1079" s="209" t="str">
        <f>IF(B1079="","",(IFERROR(VLOOKUP(B1079,Projecten!A$4:W$2415,5,FALSE),"niet bekend")))</f>
        <v/>
      </c>
      <c r="AD1079" s="213" t="str">
        <f t="shared" si="120"/>
        <v/>
      </c>
      <c r="AE1079" s="266" t="str">
        <f>IF(B1079="","",(IFERROR(VLOOKUP(B1079,Projecten!A$4:W$2415,23,FALSE),"niet bekend")))</f>
        <v/>
      </c>
      <c r="AF1079" s="266" t="str">
        <f>IF(B1079="","",(IFERROR(VLOOKUP(B1079,Projecten!A$4:W$2415,12,FALSE),"niet bekend")))</f>
        <v/>
      </c>
      <c r="AG1079" s="360" t="str">
        <f t="shared" si="119"/>
        <v/>
      </c>
    </row>
    <row r="1080" spans="2:33" ht="12.75" customHeight="1" x14ac:dyDescent="0.2">
      <c r="B1080" s="496" t="s">
        <v>1253</v>
      </c>
      <c r="C1080" s="422">
        <v>120811</v>
      </c>
      <c r="D1080" s="744" t="s">
        <v>1216</v>
      </c>
      <c r="E1080" s="273" t="s">
        <v>307</v>
      </c>
      <c r="F1080" s="897">
        <v>0</v>
      </c>
      <c r="G1080" s="270">
        <v>3</v>
      </c>
      <c r="H1080" s="270">
        <v>3</v>
      </c>
      <c r="I1080" s="270">
        <v>0</v>
      </c>
      <c r="J1080" s="391" t="s">
        <v>1485</v>
      </c>
      <c r="K1080" s="486" t="s">
        <v>1485</v>
      </c>
      <c r="L1080" s="486" t="s">
        <v>1485</v>
      </c>
      <c r="M1080" s="486" t="s">
        <v>1485</v>
      </c>
      <c r="N1080" s="486" t="s">
        <v>47</v>
      </c>
      <c r="O1080" s="486" t="s">
        <v>47</v>
      </c>
      <c r="P1080" s="486" t="s">
        <v>47</v>
      </c>
      <c r="Q1080" s="486"/>
      <c r="R1080" s="486" t="s">
        <v>47</v>
      </c>
      <c r="S1080" s="243" t="s">
        <v>125</v>
      </c>
      <c r="U1080" s="245">
        <v>35</v>
      </c>
      <c r="W1080" s="209" t="s">
        <v>534</v>
      </c>
      <c r="X1080" s="722" t="s">
        <v>1254</v>
      </c>
      <c r="Y1080" s="295">
        <v>20</v>
      </c>
      <c r="Z1080" s="202"/>
      <c r="AA1080" s="202"/>
      <c r="AB1080" s="499">
        <v>42543</v>
      </c>
      <c r="AC1080" s="209">
        <f>IF(B1080="","",(IFERROR(VLOOKUP(B1080,Projecten!A$4:W$2415,5,FALSE),"niet bekend")))</f>
        <v>0</v>
      </c>
      <c r="AD1080" s="213">
        <f>AF1080</f>
        <v>1685.28</v>
      </c>
      <c r="AE1080" s="266">
        <f>IF(B1080="","",(IFERROR(VLOOKUP(B1080,Projecten!A$4:W$2415,23,FALSE),"niet bekend")))</f>
        <v>1685.28</v>
      </c>
      <c r="AF1080" s="266">
        <f>IF(B1080="","",(IFERROR(VLOOKUP(B1080,Projecten!A$4:W$2415,12,FALSE),"niet bekend")))</f>
        <v>1685.28</v>
      </c>
      <c r="AG1080" s="360">
        <f t="shared" si="119"/>
        <v>0</v>
      </c>
    </row>
    <row r="1081" spans="2:33" ht="12.75" customHeight="1" x14ac:dyDescent="0.2">
      <c r="B1081" s="519" t="s">
        <v>1395</v>
      </c>
      <c r="C1081" s="517">
        <v>120811</v>
      </c>
      <c r="D1081" s="237" t="s">
        <v>1394</v>
      </c>
      <c r="E1081" s="644" t="s">
        <v>307</v>
      </c>
      <c r="F1081" s="645">
        <v>0</v>
      </c>
      <c r="G1081" s="519">
        <v>2</v>
      </c>
      <c r="H1081" s="519">
        <v>6</v>
      </c>
      <c r="I1081" s="519">
        <v>0</v>
      </c>
      <c r="J1081" s="254" t="s">
        <v>1485</v>
      </c>
      <c r="K1081" s="254" t="s">
        <v>1485</v>
      </c>
      <c r="L1081" s="254" t="s">
        <v>1485</v>
      </c>
      <c r="M1081" s="254" t="s">
        <v>1485</v>
      </c>
      <c r="N1081" s="254" t="s">
        <v>47</v>
      </c>
      <c r="O1081" s="254" t="s">
        <v>47</v>
      </c>
      <c r="P1081" s="254" t="s">
        <v>47</v>
      </c>
      <c r="R1081" s="254" t="s">
        <v>47</v>
      </c>
      <c r="S1081" s="243" t="s">
        <v>125</v>
      </c>
      <c r="U1081" s="245">
        <v>36</v>
      </c>
      <c r="W1081" s="209" t="s">
        <v>534</v>
      </c>
      <c r="X1081" s="209" t="s">
        <v>1396</v>
      </c>
      <c r="Y1081" s="248">
        <v>7.5</v>
      </c>
      <c r="Z1081" s="477"/>
      <c r="AA1081" s="478"/>
      <c r="AB1081" s="499"/>
      <c r="AC1081" s="209">
        <f>IF(B1081="","",(IFERROR(VLOOKUP(B1081,Projecten!A$4:W$2415,5,FALSE),"niet bekend")))</f>
        <v>0</v>
      </c>
      <c r="AD1081" s="213">
        <f>AF1081</f>
        <v>848</v>
      </c>
      <c r="AE1081" s="266">
        <f>IF(B1081="","",(IFERROR(VLOOKUP(B1081,Projecten!A$4:W$2415,23,FALSE),"niet bekend")))</f>
        <v>848</v>
      </c>
      <c r="AF1081" s="266">
        <f>IF(B1081="","",(IFERROR(VLOOKUP(B1081,Projecten!A$4:W$2415,12,FALSE),"niet bekend")))</f>
        <v>848</v>
      </c>
      <c r="AG1081" s="360">
        <f t="shared" si="119"/>
        <v>0</v>
      </c>
    </row>
    <row r="1082" spans="2:33" s="312" customFormat="1" ht="12.75" customHeight="1" x14ac:dyDescent="0.2">
      <c r="B1082" s="299"/>
      <c r="C1082" s="406"/>
      <c r="D1082" s="300"/>
      <c r="E1082" s="300"/>
      <c r="F1082" s="302"/>
      <c r="G1082" s="300"/>
      <c r="H1082" s="300"/>
      <c r="I1082" s="300"/>
      <c r="J1082" s="302"/>
      <c r="K1082" s="302"/>
      <c r="L1082" s="302"/>
      <c r="M1082" s="302"/>
      <c r="N1082" s="302"/>
      <c r="O1082" s="302"/>
      <c r="P1082" s="302"/>
      <c r="Q1082" s="302"/>
      <c r="R1082" s="302"/>
      <c r="S1082" s="303"/>
      <c r="T1082" s="407"/>
      <c r="U1082" s="306"/>
      <c r="V1082" s="305"/>
      <c r="W1082" s="307"/>
      <c r="X1082" s="307"/>
      <c r="Y1082" s="307"/>
      <c r="Z1082" s="298"/>
      <c r="AA1082" s="308"/>
      <c r="AB1082" s="410"/>
      <c r="AD1082" s="311"/>
      <c r="AE1082" s="311"/>
      <c r="AF1082" s="311"/>
      <c r="AG1082" s="412"/>
    </row>
    <row r="1083" spans="2:33" s="236" customFormat="1" ht="12.75" customHeight="1" x14ac:dyDescent="0.2">
      <c r="B1083" s="372"/>
      <c r="C1083" s="373"/>
      <c r="D1083" s="374">
        <f>SUM(G1083:I1083)</f>
        <v>318</v>
      </c>
      <c r="E1083" s="375"/>
      <c r="F1083" s="376">
        <f>SUM(F1084:F1112)</f>
        <v>19</v>
      </c>
      <c r="G1083" s="375">
        <f>SUM(G1084:G1112)</f>
        <v>169</v>
      </c>
      <c r="H1083" s="375">
        <f>SUM(H1084:H1112)</f>
        <v>99</v>
      </c>
      <c r="I1083" s="375">
        <f>SUM(I1084:I1112)</f>
        <v>50</v>
      </c>
      <c r="J1083" s="376"/>
      <c r="K1083" s="376"/>
      <c r="L1083" s="376"/>
      <c r="M1083" s="376"/>
      <c r="N1083" s="376"/>
      <c r="O1083" s="376"/>
      <c r="P1083" s="376"/>
      <c r="Q1083" s="376"/>
      <c r="R1083" s="376"/>
      <c r="S1083" s="930">
        <v>36</v>
      </c>
      <c r="T1083" s="445"/>
      <c r="U1083" s="639"/>
      <c r="V1083" s="447"/>
      <c r="W1083" s="646"/>
      <c r="X1083" s="752">
        <f>SUM(Y1083:Y1112)</f>
        <v>386.2000000000001</v>
      </c>
      <c r="Y1083" s="231"/>
      <c r="Z1083" s="231">
        <v>340.5</v>
      </c>
      <c r="AA1083" s="232">
        <f>X1083-Z1083</f>
        <v>45.700000000000102</v>
      </c>
      <c r="AB1083" s="221"/>
      <c r="AC1083" s="236" t="str">
        <f>IF(B1083="","",(IFERROR(VLOOKUP(B1083,Projecten!A$4:W$2415,5,FALSE),"niet bekend")))</f>
        <v/>
      </c>
      <c r="AD1083" s="235">
        <f>SUM(AD1084:AD1112)</f>
        <v>54988.67</v>
      </c>
      <c r="AE1083" s="235" t="str">
        <f>IF(B1083="","",(IFERROR(VLOOKUP(B1083,Projecten!A$4:W$2415,23,FALSE),"niet bekend")))</f>
        <v/>
      </c>
      <c r="AF1083" s="235" t="str">
        <f>IF(B1083="","",(IFERROR(VLOOKUP(B1083,Projecten!A$4:W$2415,12,FALSE),"niet bekend")))</f>
        <v/>
      </c>
      <c r="AG1083" s="384"/>
    </row>
    <row r="1084" spans="2:33" ht="12.75" customHeight="1" x14ac:dyDescent="0.2">
      <c r="B1084" s="519"/>
      <c r="C1084" s="662"/>
      <c r="D1084" s="202"/>
      <c r="E1084" s="662"/>
      <c r="F1084" s="663"/>
      <c r="G1084" s="662"/>
      <c r="H1084" s="662"/>
      <c r="I1084" s="662"/>
      <c r="J1084" s="242"/>
      <c r="K1084" s="242"/>
      <c r="L1084" s="242"/>
      <c r="M1084" s="242"/>
      <c r="N1084" s="242"/>
      <c r="O1084" s="242"/>
      <c r="P1084" s="242"/>
      <c r="Q1084" s="242"/>
      <c r="R1084" s="242"/>
      <c r="S1084" s="243" t="s">
        <v>1264</v>
      </c>
      <c r="U1084" s="245"/>
      <c r="X1084" s="337" t="s">
        <v>1158</v>
      </c>
      <c r="Y1084" s="248"/>
      <c r="Z1084" s="202"/>
      <c r="AA1084" s="202"/>
      <c r="AB1084" s="243"/>
      <c r="AC1084" s="209" t="str">
        <f>IF(B1084="","",(IFERROR(VLOOKUP(B1084,Projecten!A$4:W$2415,5,FALSE),"niet bekend")))</f>
        <v/>
      </c>
      <c r="AD1084" s="213" t="str">
        <f t="shared" ref="AD1084:AD1097" si="121">IF(AC1084="","",(F1084/AC1084*AF1084))</f>
        <v/>
      </c>
      <c r="AE1084" s="266" t="str">
        <f>IF(B1084="","",(IFERROR(VLOOKUP(B1084,Projecten!A$4:W$2415,23,FALSE),"niet bekend")))</f>
        <v/>
      </c>
      <c r="AF1084" s="266" t="str">
        <f>IF(B1084="","",(IFERROR(VLOOKUP(B1084,Projecten!A$4:W$2415,12,FALSE),"niet bekend")))</f>
        <v/>
      </c>
      <c r="AG1084" s="360" t="str">
        <f t="shared" ref="AG1084:AG1111" si="122">IF(AD1084="","",(AF1084-AD1084))</f>
        <v/>
      </c>
    </row>
    <row r="1085" spans="2:33" s="767" customFormat="1" ht="12.75" customHeight="1" x14ac:dyDescent="0.2">
      <c r="C1085" s="829"/>
      <c r="D1085" s="756" t="s">
        <v>1533</v>
      </c>
      <c r="E1085" s="829"/>
      <c r="F1085" s="830"/>
      <c r="G1085" s="829"/>
      <c r="H1085" s="829"/>
      <c r="I1085" s="829"/>
      <c r="J1085" s="758"/>
      <c r="K1085" s="758"/>
      <c r="L1085" s="758"/>
      <c r="M1085" s="758"/>
      <c r="N1085" s="758"/>
      <c r="O1085" s="758"/>
      <c r="P1085" s="758"/>
      <c r="Q1085" s="758"/>
      <c r="R1085" s="758"/>
      <c r="S1085" s="754"/>
      <c r="T1085" s="293"/>
      <c r="U1085" s="762"/>
      <c r="V1085" s="763"/>
      <c r="W1085" s="756"/>
      <c r="X1085" s="945"/>
      <c r="Y1085" s="764"/>
      <c r="Z1085" s="756"/>
      <c r="AA1085" s="756"/>
      <c r="AB1085" s="754"/>
      <c r="AC1085" s="297" t="str">
        <f>IF(B1085="","",(IFERROR(VLOOKUP(B1085,Projecten!A$4:W$2415,5,FALSE),"niet bekend")))</f>
        <v/>
      </c>
      <c r="AD1085" s="213" t="str">
        <f t="shared" si="121"/>
        <v/>
      </c>
      <c r="AE1085" s="266" t="str">
        <f>IF(B1085="","",(IFERROR(VLOOKUP(B1085,Projecten!A$4:W$2415,23,FALSE),"niet bekend")))</f>
        <v/>
      </c>
      <c r="AF1085" s="266" t="str">
        <f>IF(B1085="","",(IFERROR(VLOOKUP(B1085,Projecten!A$4:W$2415,12,FALSE),"niet bekend")))</f>
        <v/>
      </c>
      <c r="AG1085" s="360" t="str">
        <f t="shared" si="122"/>
        <v/>
      </c>
    </row>
    <row r="1086" spans="2:33" ht="12.75" customHeight="1" x14ac:dyDescent="0.2">
      <c r="B1086" s="519"/>
      <c r="C1086" s="662"/>
      <c r="D1086" s="202"/>
      <c r="E1086" s="662"/>
      <c r="F1086" s="663"/>
      <c r="G1086" s="662"/>
      <c r="H1086" s="662"/>
      <c r="I1086" s="662"/>
      <c r="J1086" s="242"/>
      <c r="K1086" s="242"/>
      <c r="L1086" s="242"/>
      <c r="M1086" s="242"/>
      <c r="N1086" s="242"/>
      <c r="O1086" s="242"/>
      <c r="P1086" s="242"/>
      <c r="Q1086" s="242"/>
      <c r="R1086" s="242"/>
      <c r="S1086" s="243"/>
      <c r="U1086" s="245"/>
      <c r="X1086" s="337"/>
      <c r="Y1086" s="248"/>
      <c r="Z1086" s="202"/>
      <c r="AA1086" s="202"/>
      <c r="AB1086" s="243"/>
      <c r="AC1086" s="209" t="str">
        <f>IF(B1086="","",(IFERROR(VLOOKUP(B1086,Projecten!A$4:W$2415,5,FALSE),"niet bekend")))</f>
        <v/>
      </c>
      <c r="AD1086" s="213" t="str">
        <f t="shared" si="121"/>
        <v/>
      </c>
      <c r="AE1086" s="266" t="str">
        <f>IF(B1086="","",(IFERROR(VLOOKUP(B1086,Projecten!A$4:W$2415,23,FALSE),"niet bekend")))</f>
        <v/>
      </c>
      <c r="AF1086" s="266" t="str">
        <f>IF(B1086="","",(IFERROR(VLOOKUP(B1086,Projecten!A$4:W$2415,12,FALSE),"niet bekend")))</f>
        <v/>
      </c>
      <c r="AG1086" s="360" t="str">
        <f t="shared" si="122"/>
        <v/>
      </c>
    </row>
    <row r="1087" spans="2:33" s="731" customFormat="1" ht="12.75" customHeight="1" x14ac:dyDescent="0.2">
      <c r="B1087" s="791"/>
      <c r="C1087" s="792"/>
      <c r="D1087" s="946" t="s">
        <v>1571</v>
      </c>
      <c r="E1087" s="794"/>
      <c r="F1087" s="947"/>
      <c r="J1087" s="948"/>
      <c r="K1087" s="948"/>
      <c r="L1087" s="947"/>
      <c r="M1087" s="947"/>
      <c r="N1087" s="947"/>
      <c r="O1087" s="947"/>
      <c r="P1087" s="947"/>
      <c r="Q1087" s="947"/>
      <c r="R1087" s="947"/>
      <c r="S1087" s="791"/>
      <c r="T1087" s="293"/>
      <c r="U1087" s="796"/>
      <c r="V1087" s="797"/>
      <c r="W1087" s="798"/>
      <c r="X1087" s="798"/>
      <c r="Y1087" s="331">
        <v>2</v>
      </c>
      <c r="Z1087" s="798"/>
      <c r="AA1087" s="798"/>
      <c r="AB1087" s="791"/>
      <c r="AC1087" s="297" t="str">
        <f>IF(B1087="","",(IFERROR(VLOOKUP(B1087,Projecten!A$4:W$2415,5,FALSE),"niet bekend")))</f>
        <v/>
      </c>
      <c r="AD1087" s="213" t="str">
        <f t="shared" si="121"/>
        <v/>
      </c>
      <c r="AE1087" s="266" t="str">
        <f>IF(B1087="","",(IFERROR(VLOOKUP(B1087,Projecten!A$4:W$2415,23,FALSE),"niet bekend")))</f>
        <v/>
      </c>
      <c r="AF1087" s="266" t="str">
        <f>IF(B1087="","",(IFERROR(VLOOKUP(B1087,Projecten!A$4:W$2415,12,FALSE),"niet bekend")))</f>
        <v/>
      </c>
      <c r="AG1087" s="360" t="str">
        <f t="shared" si="122"/>
        <v/>
      </c>
    </row>
    <row r="1088" spans="2:33" s="731" customFormat="1" ht="12.75" customHeight="1" x14ac:dyDescent="0.2">
      <c r="B1088" s="791"/>
      <c r="C1088" s="792"/>
      <c r="D1088" s="946" t="s">
        <v>1584</v>
      </c>
      <c r="E1088" s="794"/>
      <c r="F1088" s="947"/>
      <c r="J1088" s="948"/>
      <c r="K1088" s="948"/>
      <c r="L1088" s="947"/>
      <c r="M1088" s="947"/>
      <c r="N1088" s="947"/>
      <c r="O1088" s="947"/>
      <c r="P1088" s="947"/>
      <c r="Q1088" s="947"/>
      <c r="R1088" s="947"/>
      <c r="S1088" s="791"/>
      <c r="T1088" s="293"/>
      <c r="U1088" s="796"/>
      <c r="V1088" s="797"/>
      <c r="W1088" s="798"/>
      <c r="X1088" s="798"/>
      <c r="Y1088" s="331">
        <v>12</v>
      </c>
      <c r="Z1088" s="798"/>
      <c r="AA1088" s="798"/>
      <c r="AB1088" s="791"/>
      <c r="AC1088" s="297" t="str">
        <f>IF(B1088="","",(IFERROR(VLOOKUP(B1088,Projecten!A$4:W$2415,5,FALSE),"niet bekend")))</f>
        <v/>
      </c>
      <c r="AD1088" s="213" t="str">
        <f t="shared" si="121"/>
        <v/>
      </c>
      <c r="AE1088" s="266" t="str">
        <f>IF(B1088="","",(IFERROR(VLOOKUP(B1088,Projecten!A$4:W$2415,23,FALSE),"niet bekend")))</f>
        <v/>
      </c>
      <c r="AF1088" s="266" t="str">
        <f>IF(B1088="","",(IFERROR(VLOOKUP(B1088,Projecten!A$4:W$2415,12,FALSE),"niet bekend")))</f>
        <v/>
      </c>
      <c r="AG1088" s="360" t="str">
        <f t="shared" si="122"/>
        <v/>
      </c>
    </row>
    <row r="1089" spans="2:33" s="731" customFormat="1" ht="12.75" customHeight="1" x14ac:dyDescent="0.2">
      <c r="B1089" s="791"/>
      <c r="C1089" s="792"/>
      <c r="D1089" s="946" t="s">
        <v>1590</v>
      </c>
      <c r="E1089" s="794"/>
      <c r="F1089" s="947"/>
      <c r="J1089" s="948"/>
      <c r="K1089" s="948"/>
      <c r="L1089" s="947"/>
      <c r="M1089" s="947"/>
      <c r="N1089" s="947"/>
      <c r="O1089" s="947"/>
      <c r="P1089" s="947"/>
      <c r="Q1089" s="947"/>
      <c r="R1089" s="947"/>
      <c r="S1089" s="791"/>
      <c r="T1089" s="293"/>
      <c r="U1089" s="796"/>
      <c r="V1089" s="797"/>
      <c r="W1089" s="798"/>
      <c r="X1089" s="798"/>
      <c r="Y1089" s="331">
        <v>6</v>
      </c>
      <c r="Z1089" s="798"/>
      <c r="AA1089" s="798"/>
      <c r="AB1089" s="791"/>
      <c r="AC1089" s="297" t="str">
        <f>IF(B1089="","",(IFERROR(VLOOKUP(B1089,Projecten!A$4:W$2415,5,FALSE),"niet bekend")))</f>
        <v/>
      </c>
      <c r="AD1089" s="213" t="str">
        <f t="shared" si="121"/>
        <v/>
      </c>
      <c r="AE1089" s="266" t="str">
        <f>IF(B1089="","",(IFERROR(VLOOKUP(B1089,Projecten!A$4:W$2415,23,FALSE),"niet bekend")))</f>
        <v/>
      </c>
      <c r="AF1089" s="266" t="str">
        <f>IF(B1089="","",(IFERROR(VLOOKUP(B1089,Projecten!A$4:W$2415,12,FALSE),"niet bekend")))</f>
        <v/>
      </c>
      <c r="AG1089" s="360" t="str">
        <f t="shared" si="122"/>
        <v/>
      </c>
    </row>
    <row r="1090" spans="2:33" s="731" customFormat="1" ht="12.75" customHeight="1" x14ac:dyDescent="0.2">
      <c r="B1090" s="791"/>
      <c r="C1090" s="792"/>
      <c r="D1090" s="946" t="s">
        <v>1591</v>
      </c>
      <c r="E1090" s="794"/>
      <c r="F1090" s="947"/>
      <c r="J1090" s="948"/>
      <c r="K1090" s="948"/>
      <c r="L1090" s="947"/>
      <c r="M1090" s="947"/>
      <c r="N1090" s="947"/>
      <c r="O1090" s="947"/>
      <c r="P1090" s="947"/>
      <c r="Q1090" s="947"/>
      <c r="R1090" s="947"/>
      <c r="S1090" s="791"/>
      <c r="T1090" s="293"/>
      <c r="U1090" s="796"/>
      <c r="V1090" s="797"/>
      <c r="W1090" s="798"/>
      <c r="X1090" s="798"/>
      <c r="Y1090" s="331">
        <v>8</v>
      </c>
      <c r="Z1090" s="798"/>
      <c r="AA1090" s="798"/>
      <c r="AB1090" s="791"/>
      <c r="AC1090" s="297" t="str">
        <f>IF(B1090="","",(IFERROR(VLOOKUP(B1090,Projecten!A$4:W$2415,5,FALSE),"niet bekend")))</f>
        <v/>
      </c>
      <c r="AD1090" s="213" t="str">
        <f t="shared" si="121"/>
        <v/>
      </c>
      <c r="AE1090" s="266" t="str">
        <f>IF(B1090="","",(IFERROR(VLOOKUP(B1090,Projecten!A$4:W$2415,23,FALSE),"niet bekend")))</f>
        <v/>
      </c>
      <c r="AF1090" s="266" t="str">
        <f>IF(B1090="","",(IFERROR(VLOOKUP(B1090,Projecten!A$4:W$2415,12,FALSE),"niet bekend")))</f>
        <v/>
      </c>
      <c r="AG1090" s="360" t="str">
        <f t="shared" si="122"/>
        <v/>
      </c>
    </row>
    <row r="1091" spans="2:33" ht="12.75" customHeight="1" x14ac:dyDescent="0.2">
      <c r="B1091" s="237"/>
      <c r="C1091" s="513"/>
      <c r="D1091" s="689"/>
      <c r="E1091" s="514"/>
      <c r="F1091" s="645"/>
      <c r="G1091" s="519"/>
      <c r="H1091" s="519"/>
      <c r="I1091" s="519"/>
      <c r="J1091" s="322"/>
      <c r="K1091" s="322"/>
      <c r="S1091" s="243"/>
      <c r="U1091" s="245"/>
      <c r="Y1091" s="248"/>
      <c r="Z1091" s="202"/>
      <c r="AA1091" s="202"/>
      <c r="AB1091" s="243"/>
      <c r="AC1091" s="209" t="str">
        <f>IF(B1091="","",(IFERROR(VLOOKUP(B1091,Projecten!A$4:W$2415,5,FALSE),"niet bekend")))</f>
        <v/>
      </c>
      <c r="AD1091" s="213" t="str">
        <f t="shared" si="121"/>
        <v/>
      </c>
      <c r="AE1091" s="266" t="str">
        <f>IF(B1091="","",(IFERROR(VLOOKUP(B1091,Projecten!A$4:W$2415,23,FALSE),"niet bekend")))</f>
        <v/>
      </c>
      <c r="AF1091" s="266" t="str">
        <f>IF(B1091="","",(IFERROR(VLOOKUP(B1091,Projecten!A$4:W$2415,12,FALSE),"niet bekend")))</f>
        <v/>
      </c>
      <c r="AG1091" s="360" t="str">
        <f t="shared" si="122"/>
        <v/>
      </c>
    </row>
    <row r="1092" spans="2:33" s="327" customFormat="1" ht="12.75" customHeight="1" x14ac:dyDescent="0.2">
      <c r="B1092" s="665">
        <v>2016356</v>
      </c>
      <c r="C1092" s="746">
        <v>120829</v>
      </c>
      <c r="D1092" s="471">
        <v>545216</v>
      </c>
      <c r="E1092" s="750" t="s">
        <v>26</v>
      </c>
      <c r="F1092" s="751">
        <v>1</v>
      </c>
      <c r="G1092" s="449">
        <v>9</v>
      </c>
      <c r="H1092" s="449">
        <v>5</v>
      </c>
      <c r="I1092" s="449">
        <v>3</v>
      </c>
      <c r="J1092" s="322" t="s">
        <v>47</v>
      </c>
      <c r="K1092" s="322" t="s">
        <v>1485</v>
      </c>
      <c r="L1092" s="322" t="s">
        <v>1485</v>
      </c>
      <c r="M1092" s="322" t="s">
        <v>1485</v>
      </c>
      <c r="N1092" s="322" t="s">
        <v>47</v>
      </c>
      <c r="O1092" s="322" t="s">
        <v>47</v>
      </c>
      <c r="P1092" s="322" t="s">
        <v>47</v>
      </c>
      <c r="Q1092" s="322"/>
      <c r="R1092" s="322" t="s">
        <v>47</v>
      </c>
      <c r="S1092" s="320" t="s">
        <v>942</v>
      </c>
      <c r="T1092" s="264"/>
      <c r="U1092" s="264">
        <f>IF(V1092&lt;=0,"",(((V1092-'In Productie'!$E$1)/7)+0.6))</f>
        <v>-49.114285714285714</v>
      </c>
      <c r="V1092" s="396">
        <v>42621</v>
      </c>
      <c r="W1092" s="327" t="s">
        <v>162</v>
      </c>
      <c r="Y1092" s="497">
        <v>16.100000000000001</v>
      </c>
      <c r="Z1092" s="466"/>
      <c r="AA1092" s="941"/>
      <c r="AB1092" s="707">
        <v>42563</v>
      </c>
      <c r="AC1092" s="327">
        <f>IF(B1092="","",(IFERROR(VLOOKUP(B1092,Projecten!A$4:W$2415,5,FALSE),"niet bekend")))</f>
        <v>1</v>
      </c>
      <c r="AD1092" s="266">
        <f t="shared" si="121"/>
        <v>2638</v>
      </c>
      <c r="AE1092" s="266">
        <f>IF(B1092="","",(IFERROR(VLOOKUP(B1092,Projecten!A$4:W$2415,23,FALSE),"niet bekend")))</f>
        <v>2638</v>
      </c>
      <c r="AF1092" s="266">
        <f>IF(B1092="","",(IFERROR(VLOOKUP(B1092,Projecten!A$4:W$2415,12,FALSE),"niet bekend")))</f>
        <v>2638</v>
      </c>
      <c r="AG1092" s="398">
        <f t="shared" si="122"/>
        <v>0</v>
      </c>
    </row>
    <row r="1093" spans="2:33" s="327" customFormat="1" ht="12.75" customHeight="1" x14ac:dyDescent="0.2">
      <c r="B1093" s="665">
        <v>2016321</v>
      </c>
      <c r="C1093" s="940">
        <v>120823</v>
      </c>
      <c r="D1093" s="496" t="s">
        <v>1272</v>
      </c>
      <c r="E1093" s="750" t="s">
        <v>26</v>
      </c>
      <c r="F1093" s="705">
        <v>1</v>
      </c>
      <c r="G1093" s="708">
        <v>10</v>
      </c>
      <c r="H1093" s="708">
        <v>3</v>
      </c>
      <c r="I1093" s="708">
        <v>5</v>
      </c>
      <c r="J1093" s="322" t="s">
        <v>47</v>
      </c>
      <c r="K1093" s="322" t="s">
        <v>47</v>
      </c>
      <c r="L1093" s="322" t="s">
        <v>1485</v>
      </c>
      <c r="M1093" s="322" t="s">
        <v>1485</v>
      </c>
      <c r="N1093" s="322" t="s">
        <v>47</v>
      </c>
      <c r="O1093" s="322" t="s">
        <v>47</v>
      </c>
      <c r="P1093" s="322" t="s">
        <v>47</v>
      </c>
      <c r="Q1093" s="322"/>
      <c r="R1093" s="322" t="s">
        <v>47</v>
      </c>
      <c r="S1093" s="320" t="s">
        <v>942</v>
      </c>
      <c r="T1093" s="264"/>
      <c r="U1093" s="264">
        <v>36</v>
      </c>
      <c r="V1093" s="396"/>
      <c r="W1093" s="327" t="s">
        <v>162</v>
      </c>
      <c r="Y1093" s="497">
        <v>27.3</v>
      </c>
      <c r="Z1093" s="466"/>
      <c r="AA1093" s="468"/>
      <c r="AB1093" s="707">
        <v>42555</v>
      </c>
      <c r="AC1093" s="327">
        <f>IF(B1093="","",(IFERROR(VLOOKUP(B1093,Projecten!A$4:W$2415,5,FALSE),"niet bekend")))</f>
        <v>1</v>
      </c>
      <c r="AD1093" s="266">
        <f t="shared" si="121"/>
        <v>4610</v>
      </c>
      <c r="AE1093" s="266">
        <f>IF(B1093="","",(IFERROR(VLOOKUP(B1093,Projecten!A$4:W$2415,23,FALSE),"niet bekend")))</f>
        <v>4610</v>
      </c>
      <c r="AF1093" s="266">
        <f>IF(B1093="","",(IFERROR(VLOOKUP(B1093,Projecten!A$4:W$2415,12,FALSE),"niet bekend")))</f>
        <v>4610</v>
      </c>
      <c r="AG1093" s="398">
        <f t="shared" si="122"/>
        <v>0</v>
      </c>
    </row>
    <row r="1094" spans="2:33" s="327" customFormat="1" ht="12.75" customHeight="1" x14ac:dyDescent="0.2">
      <c r="B1094" s="665">
        <v>2016366</v>
      </c>
      <c r="C1094" s="470">
        <v>120831</v>
      </c>
      <c r="D1094" s="471">
        <v>536216</v>
      </c>
      <c r="E1094" s="750" t="s">
        <v>26</v>
      </c>
      <c r="F1094" s="751">
        <v>1</v>
      </c>
      <c r="G1094" s="449">
        <v>10</v>
      </c>
      <c r="H1094" s="449">
        <v>5</v>
      </c>
      <c r="I1094" s="449">
        <v>3</v>
      </c>
      <c r="J1094" s="322" t="s">
        <v>47</v>
      </c>
      <c r="K1094" s="322" t="s">
        <v>1485</v>
      </c>
      <c r="L1094" s="322" t="s">
        <v>1485</v>
      </c>
      <c r="M1094" s="322" t="s">
        <v>1485</v>
      </c>
      <c r="N1094" s="322" t="s">
        <v>47</v>
      </c>
      <c r="O1094" s="322" t="s">
        <v>47</v>
      </c>
      <c r="P1094" s="322" t="s">
        <v>47</v>
      </c>
      <c r="Q1094" s="322"/>
      <c r="R1094" s="322" t="s">
        <v>47</v>
      </c>
      <c r="S1094" s="320" t="s">
        <v>942</v>
      </c>
      <c r="T1094" s="264"/>
      <c r="U1094" s="264">
        <f>IF(V1094&lt;=0,"",(((V1094-'In Productie'!$E$1)/7)+0.6))</f>
        <v>-49.114285714285714</v>
      </c>
      <c r="V1094" s="396">
        <v>42621</v>
      </c>
      <c r="W1094" s="327" t="s">
        <v>162</v>
      </c>
      <c r="Y1094" s="497">
        <v>15.5</v>
      </c>
      <c r="Z1094" s="466"/>
      <c r="AA1094" s="941"/>
      <c r="AB1094" s="707">
        <v>42564</v>
      </c>
      <c r="AC1094" s="327">
        <f>IF(B1094="","",(IFERROR(VLOOKUP(B1094,Projecten!A$4:W$2415,5,FALSE),"niet bekend")))</f>
        <v>1</v>
      </c>
      <c r="AD1094" s="266">
        <f t="shared" si="121"/>
        <v>2010</v>
      </c>
      <c r="AE1094" s="266">
        <f>IF(B1094="","",(IFERROR(VLOOKUP(B1094,Projecten!A$4:W$2415,23,FALSE),"niet bekend")))</f>
        <v>2010</v>
      </c>
      <c r="AF1094" s="266">
        <f>IF(B1094="","",(IFERROR(VLOOKUP(B1094,Projecten!A$4:W$2415,12,FALSE),"niet bekend")))</f>
        <v>2010</v>
      </c>
      <c r="AG1094" s="398">
        <f t="shared" si="122"/>
        <v>0</v>
      </c>
    </row>
    <row r="1095" spans="2:33" s="327" customFormat="1" ht="12.75" customHeight="1" x14ac:dyDescent="0.2">
      <c r="B1095" s="665">
        <v>2016368</v>
      </c>
      <c r="C1095" s="470">
        <v>120831</v>
      </c>
      <c r="D1095" s="471">
        <v>566416</v>
      </c>
      <c r="E1095" s="750" t="s">
        <v>26</v>
      </c>
      <c r="F1095" s="751">
        <v>1</v>
      </c>
      <c r="G1095" s="449">
        <v>7</v>
      </c>
      <c r="H1095" s="449">
        <v>5</v>
      </c>
      <c r="I1095" s="449">
        <v>4</v>
      </c>
      <c r="J1095" s="322" t="s">
        <v>47</v>
      </c>
      <c r="K1095" s="322" t="s">
        <v>1485</v>
      </c>
      <c r="L1095" s="322" t="s">
        <v>1485</v>
      </c>
      <c r="M1095" s="322" t="s">
        <v>1485</v>
      </c>
      <c r="N1095" s="322" t="s">
        <v>47</v>
      </c>
      <c r="O1095" s="322" t="s">
        <v>47</v>
      </c>
      <c r="P1095" s="322" t="s">
        <v>47</v>
      </c>
      <c r="Q1095" s="322"/>
      <c r="R1095" s="322" t="s">
        <v>47</v>
      </c>
      <c r="S1095" s="320" t="s">
        <v>942</v>
      </c>
      <c r="T1095" s="264"/>
      <c r="U1095" s="264">
        <f>IF(V1095&lt;=0,"",(((V1095-'In Productie'!$E$1)/7)+0.6))</f>
        <v>-48.114285714285714</v>
      </c>
      <c r="V1095" s="396">
        <v>42628</v>
      </c>
      <c r="W1095" s="327" t="s">
        <v>162</v>
      </c>
      <c r="Y1095" s="497">
        <v>15.1</v>
      </c>
      <c r="Z1095" s="466"/>
      <c r="AA1095" s="941"/>
      <c r="AB1095" s="707"/>
      <c r="AC1095" s="327">
        <f>IF(B1095="","",(IFERROR(VLOOKUP(B1095,Projecten!A$4:W$2415,5,FALSE),"niet bekend")))</f>
        <v>1</v>
      </c>
      <c r="AD1095" s="266">
        <f t="shared" si="121"/>
        <v>2001</v>
      </c>
      <c r="AE1095" s="266">
        <f>IF(B1095="","",(IFERROR(VLOOKUP(B1095,Projecten!A$4:W$2415,23,FALSE),"niet bekend")))</f>
        <v>2001</v>
      </c>
      <c r="AF1095" s="266">
        <f>IF(B1095="","",(IFERROR(VLOOKUP(B1095,Projecten!A$4:W$2415,12,FALSE),"niet bekend")))</f>
        <v>2001</v>
      </c>
      <c r="AG1095" s="398">
        <f t="shared" si="122"/>
        <v>0</v>
      </c>
    </row>
    <row r="1096" spans="2:33" s="327" customFormat="1" ht="12.75" customHeight="1" x14ac:dyDescent="0.2">
      <c r="B1096" s="665">
        <v>2016363</v>
      </c>
      <c r="C1096" s="470">
        <v>120829</v>
      </c>
      <c r="D1096" s="471">
        <v>580616</v>
      </c>
      <c r="E1096" s="750" t="s">
        <v>26</v>
      </c>
      <c r="F1096" s="751">
        <v>1</v>
      </c>
      <c r="G1096" s="449">
        <v>12</v>
      </c>
      <c r="H1096" s="449">
        <v>6</v>
      </c>
      <c r="I1096" s="449">
        <v>4</v>
      </c>
      <c r="J1096" s="322" t="s">
        <v>47</v>
      </c>
      <c r="K1096" s="322" t="s">
        <v>1485</v>
      </c>
      <c r="L1096" s="322" t="s">
        <v>1485</v>
      </c>
      <c r="M1096" s="322" t="s">
        <v>1485</v>
      </c>
      <c r="N1096" s="322" t="s">
        <v>47</v>
      </c>
      <c r="O1096" s="322" t="s">
        <v>47</v>
      </c>
      <c r="P1096" s="322" t="s">
        <v>47</v>
      </c>
      <c r="Q1096" s="322"/>
      <c r="R1096" s="322" t="s">
        <v>47</v>
      </c>
      <c r="S1096" s="320" t="s">
        <v>942</v>
      </c>
      <c r="T1096" s="264"/>
      <c r="U1096" s="264">
        <f>IF(V1096&lt;=0,"",(((V1096-'In Productie'!$E$1)/7)+0.6))</f>
        <v>-49.114285714285714</v>
      </c>
      <c r="V1096" s="396">
        <v>42621</v>
      </c>
      <c r="W1096" s="327" t="s">
        <v>162</v>
      </c>
      <c r="Y1096" s="497">
        <v>23.9</v>
      </c>
      <c r="Z1096" s="466"/>
      <c r="AA1096" s="941"/>
      <c r="AB1096" s="707">
        <v>42563</v>
      </c>
      <c r="AC1096" s="327">
        <f>IF(B1096="","",(IFERROR(VLOOKUP(B1096,Projecten!A$4:W$2415,5,FALSE),"niet bekend")))</f>
        <v>1</v>
      </c>
      <c r="AD1096" s="266">
        <f t="shared" si="121"/>
        <v>3610</v>
      </c>
      <c r="AE1096" s="266">
        <f>IF(B1096="","",(IFERROR(VLOOKUP(B1096,Projecten!A$4:W$2415,23,FALSE),"niet bekend")))</f>
        <v>3610</v>
      </c>
      <c r="AF1096" s="266">
        <f>IF(B1096="","",(IFERROR(VLOOKUP(B1096,Projecten!A$4:W$2415,12,FALSE),"niet bekend")))</f>
        <v>3610</v>
      </c>
      <c r="AG1096" s="398">
        <f t="shared" si="122"/>
        <v>0</v>
      </c>
    </row>
    <row r="1097" spans="2:33" s="327" customFormat="1" ht="12.75" customHeight="1" x14ac:dyDescent="0.2">
      <c r="B1097" s="665">
        <v>2016364</v>
      </c>
      <c r="C1097" s="470">
        <v>120832</v>
      </c>
      <c r="D1097" s="471" t="s">
        <v>1383</v>
      </c>
      <c r="E1097" s="750" t="s">
        <v>26</v>
      </c>
      <c r="F1097" s="751">
        <v>1</v>
      </c>
      <c r="G1097" s="449">
        <v>17</v>
      </c>
      <c r="H1097" s="449">
        <v>10</v>
      </c>
      <c r="I1097" s="449">
        <v>3</v>
      </c>
      <c r="J1097" s="322" t="s">
        <v>47</v>
      </c>
      <c r="K1097" s="322" t="s">
        <v>1485</v>
      </c>
      <c r="L1097" s="322" t="s">
        <v>1485</v>
      </c>
      <c r="M1097" s="322" t="s">
        <v>1485</v>
      </c>
      <c r="N1097" s="322" t="s">
        <v>47</v>
      </c>
      <c r="O1097" s="322" t="s">
        <v>47</v>
      </c>
      <c r="P1097" s="322" t="s">
        <v>47</v>
      </c>
      <c r="Q1097" s="322"/>
      <c r="R1097" s="322" t="s">
        <v>47</v>
      </c>
      <c r="S1097" s="320" t="s">
        <v>942</v>
      </c>
      <c r="T1097" s="264"/>
      <c r="U1097" s="264">
        <f>IF(V1097&lt;=0,"",(((V1097-'In Productie'!$E$1)/7)+0.6))</f>
        <v>-48.114285714285714</v>
      </c>
      <c r="V1097" s="396">
        <v>42628</v>
      </c>
      <c r="W1097" s="327" t="s">
        <v>162</v>
      </c>
      <c r="Y1097" s="497">
        <v>40.200000000000003</v>
      </c>
      <c r="Z1097" s="466"/>
      <c r="AA1097" s="941"/>
      <c r="AB1097" s="707">
        <v>42563</v>
      </c>
      <c r="AC1097" s="327">
        <f>IF(B1097="","",(IFERROR(VLOOKUP(B1097,Projecten!A$4:W$2415,5,FALSE),"niet bekend")))</f>
        <v>1</v>
      </c>
      <c r="AD1097" s="266">
        <f t="shared" si="121"/>
        <v>4928.29</v>
      </c>
      <c r="AE1097" s="266">
        <f>IF(B1097="","",(IFERROR(VLOOKUP(B1097,Projecten!A$4:W$2415,23,FALSE),"niet bekend")))</f>
        <v>4928.29</v>
      </c>
      <c r="AF1097" s="266">
        <f>IF(B1097="","",(IFERROR(VLOOKUP(B1097,Projecten!A$4:W$2415,12,FALSE),"niet bekend")))</f>
        <v>4928.29</v>
      </c>
      <c r="AG1097" s="398">
        <f t="shared" si="122"/>
        <v>0</v>
      </c>
    </row>
    <row r="1098" spans="2:33" s="327" customFormat="1" ht="12.75" customHeight="1" x14ac:dyDescent="0.2">
      <c r="B1098" s="496">
        <v>2016398</v>
      </c>
      <c r="C1098" s="949">
        <v>120833</v>
      </c>
      <c r="D1098" s="496">
        <v>238209</v>
      </c>
      <c r="E1098" s="389" t="s">
        <v>26</v>
      </c>
      <c r="F1098" s="388">
        <v>0</v>
      </c>
      <c r="G1098" s="389">
        <v>1</v>
      </c>
      <c r="H1098" s="389">
        <v>1</v>
      </c>
      <c r="I1098" s="389">
        <v>0</v>
      </c>
      <c r="J1098" s="322"/>
      <c r="K1098" s="322"/>
      <c r="L1098" s="322"/>
      <c r="M1098" s="322"/>
      <c r="N1098" s="322" t="s">
        <v>47</v>
      </c>
      <c r="O1098" s="322" t="s">
        <v>47</v>
      </c>
      <c r="P1098" s="322" t="s">
        <v>47</v>
      </c>
      <c r="Q1098" s="322"/>
      <c r="R1098" s="322" t="s">
        <v>47</v>
      </c>
      <c r="S1098" s="320" t="s">
        <v>942</v>
      </c>
      <c r="T1098" s="264"/>
      <c r="U1098" s="264">
        <f>IF(V1098&lt;=0,"",(((V1098-'In Productie'!$E$1)/7)+0.6))</f>
        <v>-48.114285714285714</v>
      </c>
      <c r="V1098" s="396">
        <v>42628</v>
      </c>
      <c r="W1098" s="318" t="s">
        <v>162</v>
      </c>
      <c r="X1098" s="318"/>
      <c r="Y1098" s="324">
        <v>1.4</v>
      </c>
      <c r="Z1098" s="318"/>
      <c r="AA1098" s="318"/>
      <c r="AB1098" s="320"/>
      <c r="AC1098" s="327">
        <f>IF(B1098="","",(IFERROR(VLOOKUP(B1098,Projecten!A$4:W$2415,5,FALSE),"niet bekend")))</f>
        <v>0</v>
      </c>
      <c r="AD1098" s="266">
        <f t="shared" ref="AD1098:AD1111" si="123">IF(AC1098="","",(IF(F1098=0,AF1098,(F1098/AC1098*AF1098))))</f>
        <v>170</v>
      </c>
      <c r="AE1098" s="266">
        <f>IF(B1098="","",(IFERROR(VLOOKUP(B1098,Projecten!A$4:W$2415,23,FALSE),"niet bekend")))</f>
        <v>170</v>
      </c>
      <c r="AF1098" s="266">
        <f>IF(B1098="","",(IFERROR(VLOOKUP(B1098,Projecten!A$4:W$2415,12,FALSE),"niet bekend")))</f>
        <v>170</v>
      </c>
      <c r="AG1098" s="398">
        <f t="shared" si="122"/>
        <v>0</v>
      </c>
    </row>
    <row r="1099" spans="2:33" s="327" customFormat="1" ht="12.75" customHeight="1" x14ac:dyDescent="0.2">
      <c r="B1099" s="665">
        <v>2016308</v>
      </c>
      <c r="C1099" s="950">
        <v>120845</v>
      </c>
      <c r="D1099" s="471" t="s">
        <v>208</v>
      </c>
      <c r="E1099" s="472" t="s">
        <v>26</v>
      </c>
      <c r="F1099" s="751">
        <v>1</v>
      </c>
      <c r="G1099" s="938">
        <v>7</v>
      </c>
      <c r="H1099" s="938">
        <v>0</v>
      </c>
      <c r="I1099" s="938">
        <v>0</v>
      </c>
      <c r="J1099" s="322" t="s">
        <v>47</v>
      </c>
      <c r="K1099" s="322" t="s">
        <v>1485</v>
      </c>
      <c r="L1099" s="322" t="s">
        <v>1485</v>
      </c>
      <c r="M1099" s="322" t="s">
        <v>1485</v>
      </c>
      <c r="N1099" s="322" t="s">
        <v>47</v>
      </c>
      <c r="O1099" s="322" t="s">
        <v>47</v>
      </c>
      <c r="P1099" s="322" t="s">
        <v>47</v>
      </c>
      <c r="Q1099" s="322"/>
      <c r="R1099" s="322" t="s">
        <v>47</v>
      </c>
      <c r="S1099" s="320" t="s">
        <v>1281</v>
      </c>
      <c r="T1099" s="264"/>
      <c r="U1099" s="264">
        <v>37</v>
      </c>
      <c r="V1099" s="396"/>
      <c r="W1099" s="318" t="s">
        <v>162</v>
      </c>
      <c r="X1099" s="318" t="s">
        <v>6857</v>
      </c>
      <c r="Y1099" s="324">
        <v>4.5</v>
      </c>
      <c r="Z1099" s="318"/>
      <c r="AA1099" s="318"/>
      <c r="AB1099" s="320"/>
      <c r="AC1099" s="327">
        <f>IF(B1099="","",(IFERROR(VLOOKUP(B1099,Projecten!A$4:W$2415,5,FALSE),"niet bekend")))</f>
        <v>1</v>
      </c>
      <c r="AD1099" s="266">
        <f t="shared" si="123"/>
        <v>539.09</v>
      </c>
      <c r="AE1099" s="266">
        <f>IF(B1099="","",(IFERROR(VLOOKUP(B1099,Projecten!A$4:W$2415,23,FALSE),"niet bekend")))</f>
        <v>539.09</v>
      </c>
      <c r="AF1099" s="266">
        <f>IF(B1099="","",(IFERROR(VLOOKUP(B1099,Projecten!A$4:W$2415,12,FALSE),"niet bekend")))</f>
        <v>539.09</v>
      </c>
      <c r="AG1099" s="398">
        <f t="shared" si="122"/>
        <v>0</v>
      </c>
    </row>
    <row r="1100" spans="2:33" s="327" customFormat="1" ht="12.75" customHeight="1" x14ac:dyDescent="0.2">
      <c r="B1100" s="665">
        <v>2016374</v>
      </c>
      <c r="C1100" s="470">
        <v>120833</v>
      </c>
      <c r="D1100" s="471">
        <v>580416</v>
      </c>
      <c r="E1100" s="472" t="s">
        <v>26</v>
      </c>
      <c r="F1100" s="751">
        <v>1</v>
      </c>
      <c r="G1100" s="938">
        <v>9</v>
      </c>
      <c r="H1100" s="938">
        <v>7</v>
      </c>
      <c r="I1100" s="938">
        <v>3</v>
      </c>
      <c r="J1100" s="322" t="s">
        <v>47</v>
      </c>
      <c r="K1100" s="322" t="s">
        <v>1485</v>
      </c>
      <c r="L1100" s="322" t="s">
        <v>1485</v>
      </c>
      <c r="M1100" s="322" t="s">
        <v>1485</v>
      </c>
      <c r="N1100" s="322" t="s">
        <v>47</v>
      </c>
      <c r="O1100" s="322" t="s">
        <v>47</v>
      </c>
      <c r="P1100" s="322" t="s">
        <v>47</v>
      </c>
      <c r="Q1100" s="322"/>
      <c r="R1100" s="322" t="s">
        <v>47</v>
      </c>
      <c r="S1100" s="320" t="s">
        <v>942</v>
      </c>
      <c r="T1100" s="264"/>
      <c r="U1100" s="264">
        <f>IF(V1100&lt;=0,"",(((V1100-'In Productie'!$E$1)/7)+0.6))</f>
        <v>-48.114285714285714</v>
      </c>
      <c r="V1100" s="396">
        <v>42628</v>
      </c>
      <c r="W1100" s="318" t="s">
        <v>162</v>
      </c>
      <c r="X1100" s="318"/>
      <c r="Y1100" s="324">
        <v>16.8</v>
      </c>
      <c r="Z1100" s="318"/>
      <c r="AA1100" s="318"/>
      <c r="AB1100" s="320"/>
      <c r="AC1100" s="327">
        <f>IF(B1100="","",(IFERROR(VLOOKUP(B1100,Projecten!A$4:W$2415,5,FALSE),"niet bekend")))</f>
        <v>1</v>
      </c>
      <c r="AD1100" s="266">
        <f t="shared" si="123"/>
        <v>2456</v>
      </c>
      <c r="AE1100" s="266">
        <f>IF(B1100="","",(IFERROR(VLOOKUP(B1100,Projecten!A$4:W$2415,23,FALSE),"niet bekend")))</f>
        <v>2456</v>
      </c>
      <c r="AF1100" s="266">
        <f>IF(B1100="","",(IFERROR(VLOOKUP(B1100,Projecten!A$4:W$2415,12,FALSE),"niet bekend")))</f>
        <v>2456</v>
      </c>
      <c r="AG1100" s="398">
        <f t="shared" si="122"/>
        <v>0</v>
      </c>
    </row>
    <row r="1101" spans="2:33" s="327" customFormat="1" ht="12.75" customHeight="1" x14ac:dyDescent="0.2">
      <c r="B1101" s="665" t="s">
        <v>1431</v>
      </c>
      <c r="C1101" s="746">
        <v>120830</v>
      </c>
      <c r="D1101" s="471" t="s">
        <v>1374</v>
      </c>
      <c r="E1101" s="750" t="s">
        <v>26</v>
      </c>
      <c r="F1101" s="751">
        <v>1</v>
      </c>
      <c r="G1101" s="449">
        <v>8</v>
      </c>
      <c r="H1101" s="449">
        <v>4</v>
      </c>
      <c r="I1101" s="449">
        <v>3</v>
      </c>
      <c r="J1101" s="322" t="s">
        <v>47</v>
      </c>
      <c r="K1101" s="322" t="s">
        <v>47</v>
      </c>
      <c r="L1101" s="322" t="s">
        <v>47</v>
      </c>
      <c r="M1101" s="322" t="s">
        <v>1485</v>
      </c>
      <c r="N1101" s="322" t="s">
        <v>47</v>
      </c>
      <c r="O1101" s="322" t="s">
        <v>47</v>
      </c>
      <c r="P1101" s="322" t="s">
        <v>47</v>
      </c>
      <c r="Q1101" s="322"/>
      <c r="R1101" s="322" t="s">
        <v>47</v>
      </c>
      <c r="S1101" s="320" t="s">
        <v>942</v>
      </c>
      <c r="T1101" s="264"/>
      <c r="U1101" s="264">
        <f>IF(V1101&lt;=0,"",(((V1101-'In Productie'!$E$1)/7)+0.6))</f>
        <v>-49.114285714285714</v>
      </c>
      <c r="V1101" s="396">
        <v>42621</v>
      </c>
      <c r="W1101" s="327" t="s">
        <v>162</v>
      </c>
      <c r="X1101" s="327" t="s">
        <v>941</v>
      </c>
      <c r="Y1101" s="497">
        <v>21.4</v>
      </c>
      <c r="Z1101" s="466"/>
      <c r="AA1101" s="941"/>
      <c r="AB1101" s="707">
        <v>42563</v>
      </c>
      <c r="AC1101" s="327">
        <f>IF(B1101="","",(IFERROR(VLOOKUP(B1101,Projecten!A$4:W$2415,5,FALSE),"niet bekend")))</f>
        <v>1</v>
      </c>
      <c r="AD1101" s="266">
        <f t="shared" si="123"/>
        <v>5046.84</v>
      </c>
      <c r="AE1101" s="266">
        <f>IF(B1101="","",(IFERROR(VLOOKUP(B1101,Projecten!A$4:W$2415,23,FALSE),"niet bekend")))</f>
        <v>5046.84</v>
      </c>
      <c r="AF1101" s="266">
        <f>IF(B1101="","",(IFERROR(VLOOKUP(B1101,Projecten!A$4:W$2415,12,FALSE),"niet bekend")))</f>
        <v>5046.84</v>
      </c>
      <c r="AG1101" s="398">
        <f t="shared" si="122"/>
        <v>0</v>
      </c>
    </row>
    <row r="1102" spans="2:33" s="327" customFormat="1" ht="12.75" customHeight="1" x14ac:dyDescent="0.2">
      <c r="B1102" s="496"/>
      <c r="C1102" s="951"/>
      <c r="D1102" s="496"/>
      <c r="E1102" s="389"/>
      <c r="F1102" s="388"/>
      <c r="G1102" s="389"/>
      <c r="H1102" s="389"/>
      <c r="I1102" s="389"/>
      <c r="J1102" s="322"/>
      <c r="K1102" s="322"/>
      <c r="L1102" s="322"/>
      <c r="M1102" s="322"/>
      <c r="N1102" s="322"/>
      <c r="O1102" s="322"/>
      <c r="P1102" s="322"/>
      <c r="Q1102" s="322"/>
      <c r="R1102" s="322"/>
      <c r="S1102" s="320"/>
      <c r="T1102" s="264"/>
      <c r="U1102" s="264"/>
      <c r="V1102" s="396"/>
      <c r="W1102" s="318"/>
      <c r="X1102" s="318"/>
      <c r="Y1102" s="324"/>
      <c r="Z1102" s="318"/>
      <c r="AA1102" s="318"/>
      <c r="AB1102" s="320"/>
      <c r="AC1102" s="327" t="str">
        <f>IF(B1102="","",(IFERROR(VLOOKUP(B1102,Projecten!A$4:W$2415,5,FALSE),"niet bekend")))</f>
        <v/>
      </c>
      <c r="AD1102" s="266" t="str">
        <f t="shared" si="123"/>
        <v/>
      </c>
      <c r="AE1102" s="266" t="str">
        <f>IF(B1102="","",(IFERROR(VLOOKUP(B1102,Projecten!A$4:W$2415,23,FALSE),"niet bekend")))</f>
        <v/>
      </c>
      <c r="AF1102" s="266" t="str">
        <f>IF(B1102="","",(IFERROR(VLOOKUP(B1102,Projecten!A$4:W$2415,12,FALSE),"niet bekend")))</f>
        <v/>
      </c>
      <c r="AG1102" s="398" t="str">
        <f t="shared" si="122"/>
        <v/>
      </c>
    </row>
    <row r="1103" spans="2:33" s="327" customFormat="1" ht="12.75" customHeight="1" x14ac:dyDescent="0.2">
      <c r="B1103" s="496"/>
      <c r="C1103" s="747"/>
      <c r="D1103" s="496"/>
      <c r="E1103" s="389"/>
      <c r="F1103" s="388"/>
      <c r="G1103" s="389"/>
      <c r="H1103" s="389"/>
      <c r="I1103" s="389"/>
      <c r="J1103" s="322"/>
      <c r="K1103" s="322"/>
      <c r="L1103" s="322"/>
      <c r="M1103" s="322"/>
      <c r="N1103" s="322"/>
      <c r="O1103" s="322"/>
      <c r="P1103" s="322"/>
      <c r="Q1103" s="322"/>
      <c r="R1103" s="322"/>
      <c r="S1103" s="320"/>
      <c r="T1103" s="264"/>
      <c r="U1103" s="264"/>
      <c r="V1103" s="396"/>
      <c r="W1103" s="318"/>
      <c r="X1103" s="318"/>
      <c r="Y1103" s="324"/>
      <c r="Z1103" s="318"/>
      <c r="AA1103" s="318"/>
      <c r="AB1103" s="320"/>
      <c r="AC1103" s="327" t="str">
        <f>IF(B1103="","",(IFERROR(VLOOKUP(B1103,Projecten!A$4:W$2415,5,FALSE),"niet bekend")))</f>
        <v/>
      </c>
      <c r="AD1103" s="266" t="str">
        <f t="shared" si="123"/>
        <v/>
      </c>
      <c r="AE1103" s="266" t="str">
        <f>IF(B1103="","",(IFERROR(VLOOKUP(B1103,Projecten!A$4:W$2415,23,FALSE),"niet bekend")))</f>
        <v/>
      </c>
      <c r="AF1103" s="266" t="str">
        <f>IF(B1103="","",(IFERROR(VLOOKUP(B1103,Projecten!A$4:W$2415,12,FALSE),"niet bekend")))</f>
        <v/>
      </c>
      <c r="AG1103" s="398" t="str">
        <f t="shared" si="122"/>
        <v/>
      </c>
    </row>
    <row r="1104" spans="2:33" s="327" customFormat="1" ht="12.75" customHeight="1" x14ac:dyDescent="0.2">
      <c r="B1104" s="665">
        <v>2016345</v>
      </c>
      <c r="C1104" s="746">
        <v>120835</v>
      </c>
      <c r="D1104" s="471" t="s">
        <v>1362</v>
      </c>
      <c r="E1104" s="472" t="s">
        <v>352</v>
      </c>
      <c r="F1104" s="751">
        <v>1</v>
      </c>
      <c r="G1104" s="938">
        <v>8</v>
      </c>
      <c r="H1104" s="938">
        <v>5</v>
      </c>
      <c r="I1104" s="938">
        <v>3</v>
      </c>
      <c r="J1104" s="322" t="s">
        <v>47</v>
      </c>
      <c r="K1104" s="322" t="s">
        <v>47</v>
      </c>
      <c r="L1104" s="322" t="s">
        <v>1485</v>
      </c>
      <c r="M1104" s="322" t="s">
        <v>1485</v>
      </c>
      <c r="N1104" s="322" t="s">
        <v>47</v>
      </c>
      <c r="O1104" s="322" t="s">
        <v>47</v>
      </c>
      <c r="P1104" s="322" t="s">
        <v>47</v>
      </c>
      <c r="Q1104" s="322"/>
      <c r="R1104" s="322" t="s">
        <v>47</v>
      </c>
      <c r="S1104" s="320" t="s">
        <v>942</v>
      </c>
      <c r="T1104" s="264"/>
      <c r="U1104" s="264">
        <v>37</v>
      </c>
      <c r="V1104" s="396"/>
      <c r="W1104" s="318" t="s">
        <v>532</v>
      </c>
      <c r="X1104" s="318"/>
      <c r="Y1104" s="324">
        <v>17.7</v>
      </c>
      <c r="Z1104" s="318"/>
      <c r="AA1104" s="318"/>
      <c r="AB1104" s="320"/>
      <c r="AC1104" s="327">
        <f>IF(B1104="","",(IFERROR(VLOOKUP(B1104,Projecten!A$4:W$2415,5,FALSE),"niet bekend")))</f>
        <v>1</v>
      </c>
      <c r="AD1104" s="266">
        <f t="shared" si="123"/>
        <v>2473.64</v>
      </c>
      <c r="AE1104" s="266">
        <f>IF(B1104="","",(IFERROR(VLOOKUP(B1104,Projecten!A$4:W$2415,23,FALSE),"niet bekend")))</f>
        <v>2473.64</v>
      </c>
      <c r="AF1104" s="266">
        <f>IF(B1104="","",(IFERROR(VLOOKUP(B1104,Projecten!A$4:W$2415,12,FALSE),"niet bekend")))</f>
        <v>2473.64</v>
      </c>
      <c r="AG1104" s="398">
        <f t="shared" si="122"/>
        <v>0</v>
      </c>
    </row>
    <row r="1105" spans="2:33" s="327" customFormat="1" ht="12.75" customHeight="1" x14ac:dyDescent="0.2">
      <c r="B1105" s="665">
        <v>2016344</v>
      </c>
      <c r="C1105" s="746">
        <v>120835</v>
      </c>
      <c r="D1105" s="471" t="s">
        <v>1361</v>
      </c>
      <c r="E1105" s="472" t="s">
        <v>352</v>
      </c>
      <c r="F1105" s="751">
        <v>1</v>
      </c>
      <c r="G1105" s="938">
        <v>8</v>
      </c>
      <c r="H1105" s="938">
        <v>5</v>
      </c>
      <c r="I1105" s="938">
        <v>3</v>
      </c>
      <c r="J1105" s="322" t="s">
        <v>47</v>
      </c>
      <c r="K1105" s="322" t="s">
        <v>47</v>
      </c>
      <c r="L1105" s="322" t="s">
        <v>1485</v>
      </c>
      <c r="M1105" s="322" t="s">
        <v>1485</v>
      </c>
      <c r="N1105" s="322" t="s">
        <v>47</v>
      </c>
      <c r="O1105" s="322" t="s">
        <v>47</v>
      </c>
      <c r="P1105" s="322" t="s">
        <v>47</v>
      </c>
      <c r="Q1105" s="322"/>
      <c r="R1105" s="322" t="s">
        <v>47</v>
      </c>
      <c r="S1105" s="320" t="s">
        <v>942</v>
      </c>
      <c r="T1105" s="264"/>
      <c r="U1105" s="264">
        <v>37</v>
      </c>
      <c r="V1105" s="396"/>
      <c r="W1105" s="318" t="s">
        <v>532</v>
      </c>
      <c r="X1105" s="318"/>
      <c r="Y1105" s="324">
        <v>19.600000000000001</v>
      </c>
      <c r="Z1105" s="318"/>
      <c r="AA1105" s="318"/>
      <c r="AB1105" s="320"/>
      <c r="AC1105" s="327">
        <f>IF(B1105="","",(IFERROR(VLOOKUP(B1105,Projecten!A$4:W$2415,5,FALSE),"niet bekend")))</f>
        <v>1</v>
      </c>
      <c r="AD1105" s="266">
        <f t="shared" si="123"/>
        <v>2456.3200000000002</v>
      </c>
      <c r="AE1105" s="266">
        <f>IF(B1105="","",(IFERROR(VLOOKUP(B1105,Projecten!A$4:W$2415,23,FALSE),"niet bekend")))</f>
        <v>2456.3200000000002</v>
      </c>
      <c r="AF1105" s="266">
        <f>IF(B1105="","",(IFERROR(VLOOKUP(B1105,Projecten!A$4:W$2415,12,FALSE),"niet bekend")))</f>
        <v>2456.3200000000002</v>
      </c>
      <c r="AG1105" s="398">
        <f t="shared" si="122"/>
        <v>0</v>
      </c>
    </row>
    <row r="1106" spans="2:33" s="327" customFormat="1" ht="12.75" customHeight="1" x14ac:dyDescent="0.2">
      <c r="B1106" s="665">
        <v>2016402</v>
      </c>
      <c r="C1106" s="470">
        <v>120837</v>
      </c>
      <c r="D1106" s="471" t="s">
        <v>1477</v>
      </c>
      <c r="E1106" s="472" t="s">
        <v>352</v>
      </c>
      <c r="F1106" s="751">
        <v>1</v>
      </c>
      <c r="G1106" s="449">
        <v>1</v>
      </c>
      <c r="H1106" s="938">
        <v>0</v>
      </c>
      <c r="I1106" s="938">
        <v>1</v>
      </c>
      <c r="J1106" s="322" t="s">
        <v>47</v>
      </c>
      <c r="K1106" s="322" t="s">
        <v>1485</v>
      </c>
      <c r="L1106" s="322" t="s">
        <v>1485</v>
      </c>
      <c r="M1106" s="322" t="s">
        <v>1485</v>
      </c>
      <c r="N1106" s="322" t="s">
        <v>47</v>
      </c>
      <c r="O1106" s="322" t="s">
        <v>47</v>
      </c>
      <c r="P1106" s="322" t="s">
        <v>47</v>
      </c>
      <c r="Q1106" s="322"/>
      <c r="R1106" s="322" t="s">
        <v>47</v>
      </c>
      <c r="S1106" s="320" t="s">
        <v>942</v>
      </c>
      <c r="T1106" s="264"/>
      <c r="U1106" s="264">
        <v>37</v>
      </c>
      <c r="V1106" s="396"/>
      <c r="W1106" s="318" t="s">
        <v>532</v>
      </c>
      <c r="X1106" s="318"/>
      <c r="Y1106" s="324">
        <v>4</v>
      </c>
      <c r="Z1106" s="318"/>
      <c r="AA1106" s="318"/>
      <c r="AB1106" s="320"/>
      <c r="AC1106" s="327">
        <f>IF(B1106="","",(IFERROR(VLOOKUP(B1106,Projecten!A$4:W$2415,5,FALSE),"niet bekend")))</f>
        <v>1</v>
      </c>
      <c r="AD1106" s="266">
        <f t="shared" si="123"/>
        <v>492.72</v>
      </c>
      <c r="AE1106" s="266">
        <f>IF(B1106="","",(IFERROR(VLOOKUP(B1106,Projecten!A$4:W$2415,23,FALSE),"niet bekend")))</f>
        <v>492.72</v>
      </c>
      <c r="AF1106" s="266">
        <f>IF(B1106="","",(IFERROR(VLOOKUP(B1106,Projecten!A$4:W$2415,12,FALSE),"niet bekend")))</f>
        <v>492.72</v>
      </c>
      <c r="AG1106" s="398">
        <f t="shared" si="122"/>
        <v>0</v>
      </c>
    </row>
    <row r="1107" spans="2:33" s="327" customFormat="1" ht="12.75" customHeight="1" x14ac:dyDescent="0.2">
      <c r="B1107" s="665">
        <v>2016347</v>
      </c>
      <c r="C1107" s="746">
        <v>120836</v>
      </c>
      <c r="D1107" s="471" t="s">
        <v>1364</v>
      </c>
      <c r="E1107" s="472" t="s">
        <v>352</v>
      </c>
      <c r="F1107" s="751">
        <v>1</v>
      </c>
      <c r="G1107" s="938">
        <v>9</v>
      </c>
      <c r="H1107" s="938">
        <v>6</v>
      </c>
      <c r="I1107" s="938">
        <v>3</v>
      </c>
      <c r="J1107" s="322" t="s">
        <v>47</v>
      </c>
      <c r="K1107" s="322" t="s">
        <v>47</v>
      </c>
      <c r="L1107" s="322" t="s">
        <v>1485</v>
      </c>
      <c r="M1107" s="322" t="s">
        <v>1485</v>
      </c>
      <c r="N1107" s="322" t="s">
        <v>47</v>
      </c>
      <c r="O1107" s="322" t="s">
        <v>47</v>
      </c>
      <c r="P1107" s="322" t="s">
        <v>47</v>
      </c>
      <c r="Q1107" s="322"/>
      <c r="R1107" s="322" t="s">
        <v>47</v>
      </c>
      <c r="S1107" s="320" t="s">
        <v>942</v>
      </c>
      <c r="T1107" s="264"/>
      <c r="U1107" s="264">
        <v>37</v>
      </c>
      <c r="V1107" s="396"/>
      <c r="W1107" s="318" t="s">
        <v>532</v>
      </c>
      <c r="X1107" s="318"/>
      <c r="Y1107" s="324">
        <v>20.2</v>
      </c>
      <c r="Z1107" s="318"/>
      <c r="AA1107" s="318"/>
      <c r="AB1107" s="320"/>
      <c r="AC1107" s="327">
        <f>IF(B1107="","",(IFERROR(VLOOKUP(B1107,Projecten!A$4:W$2415,5,FALSE),"niet bekend")))</f>
        <v>1</v>
      </c>
      <c r="AD1107" s="266">
        <f t="shared" si="123"/>
        <v>2715.02</v>
      </c>
      <c r="AE1107" s="266">
        <f>IF(B1107="","",(IFERROR(VLOOKUP(B1107,Projecten!A$4:W$2415,23,FALSE),"niet bekend")))</f>
        <v>2715.02</v>
      </c>
      <c r="AF1107" s="266">
        <f>IF(B1107="","",(IFERROR(VLOOKUP(B1107,Projecten!A$4:W$2415,12,FALSE),"niet bekend")))</f>
        <v>2715.02</v>
      </c>
      <c r="AG1107" s="398">
        <f t="shared" si="122"/>
        <v>0</v>
      </c>
    </row>
    <row r="1108" spans="2:33" s="327" customFormat="1" ht="12.75" customHeight="1" x14ac:dyDescent="0.2">
      <c r="B1108" s="665">
        <v>2016348</v>
      </c>
      <c r="C1108" s="746">
        <v>120837</v>
      </c>
      <c r="D1108" s="471" t="s">
        <v>1365</v>
      </c>
      <c r="E1108" s="472" t="s">
        <v>352</v>
      </c>
      <c r="F1108" s="751">
        <v>1</v>
      </c>
      <c r="G1108" s="938">
        <v>12</v>
      </c>
      <c r="H1108" s="938">
        <v>7</v>
      </c>
      <c r="I1108" s="938">
        <v>5</v>
      </c>
      <c r="J1108" s="322" t="s">
        <v>47</v>
      </c>
      <c r="K1108" s="322" t="s">
        <v>47</v>
      </c>
      <c r="L1108" s="322" t="s">
        <v>1485</v>
      </c>
      <c r="M1108" s="322" t="s">
        <v>1485</v>
      </c>
      <c r="N1108" s="322" t="s">
        <v>47</v>
      </c>
      <c r="O1108" s="322" t="s">
        <v>47</v>
      </c>
      <c r="P1108" s="322" t="s">
        <v>47</v>
      </c>
      <c r="Q1108" s="322"/>
      <c r="R1108" s="322" t="s">
        <v>47</v>
      </c>
      <c r="S1108" s="320" t="s">
        <v>942</v>
      </c>
      <c r="T1108" s="264"/>
      <c r="U1108" s="264">
        <v>37</v>
      </c>
      <c r="V1108" s="396"/>
      <c r="W1108" s="318" t="s">
        <v>532</v>
      </c>
      <c r="X1108" s="318"/>
      <c r="Y1108" s="324">
        <v>28.3</v>
      </c>
      <c r="Z1108" s="318"/>
      <c r="AA1108" s="318"/>
      <c r="AB1108" s="320"/>
      <c r="AC1108" s="327">
        <f>IF(B1108="","",(IFERROR(VLOOKUP(B1108,Projecten!A$4:W$2415,5,FALSE),"niet bekend")))</f>
        <v>1</v>
      </c>
      <c r="AD1108" s="266">
        <f t="shared" si="123"/>
        <v>3718.43</v>
      </c>
      <c r="AE1108" s="266">
        <f>IF(B1108="","",(IFERROR(VLOOKUP(B1108,Projecten!A$4:W$2415,23,FALSE),"niet bekend")))</f>
        <v>3718.43</v>
      </c>
      <c r="AF1108" s="266">
        <f>IF(B1108="","",(IFERROR(VLOOKUP(B1108,Projecten!A$4:W$2415,12,FALSE),"niet bekend")))</f>
        <v>3718.43</v>
      </c>
      <c r="AG1108" s="398">
        <f t="shared" si="122"/>
        <v>0</v>
      </c>
    </row>
    <row r="1109" spans="2:33" s="327" customFormat="1" ht="12.75" customHeight="1" x14ac:dyDescent="0.2">
      <c r="B1109" s="665">
        <v>2016346</v>
      </c>
      <c r="C1109" s="746">
        <v>120836</v>
      </c>
      <c r="D1109" s="471" t="s">
        <v>1363</v>
      </c>
      <c r="E1109" s="472" t="s">
        <v>352</v>
      </c>
      <c r="F1109" s="751">
        <v>1</v>
      </c>
      <c r="G1109" s="938">
        <v>9</v>
      </c>
      <c r="H1109" s="938">
        <v>6</v>
      </c>
      <c r="I1109" s="938">
        <v>3</v>
      </c>
      <c r="J1109" s="322" t="s">
        <v>47</v>
      </c>
      <c r="K1109" s="322" t="s">
        <v>47</v>
      </c>
      <c r="L1109" s="322" t="s">
        <v>1485</v>
      </c>
      <c r="M1109" s="322" t="s">
        <v>1485</v>
      </c>
      <c r="N1109" s="322" t="s">
        <v>47</v>
      </c>
      <c r="O1109" s="322" t="s">
        <v>47</v>
      </c>
      <c r="P1109" s="322" t="s">
        <v>47</v>
      </c>
      <c r="Q1109" s="322"/>
      <c r="R1109" s="322" t="s">
        <v>47</v>
      </c>
      <c r="S1109" s="320" t="s">
        <v>942</v>
      </c>
      <c r="T1109" s="264" t="s">
        <v>1583</v>
      </c>
      <c r="U1109" s="264">
        <v>37</v>
      </c>
      <c r="V1109" s="396"/>
      <c r="W1109" s="318" t="s">
        <v>532</v>
      </c>
      <c r="X1109" s="318"/>
      <c r="Y1109" s="324">
        <v>28.1</v>
      </c>
      <c r="Z1109" s="318"/>
      <c r="AA1109" s="318"/>
      <c r="AB1109" s="320"/>
      <c r="AC1109" s="327">
        <f>IF(B1109="","",(IFERROR(VLOOKUP(B1109,Projecten!A$4:W$2415,5,FALSE),"niet bekend")))</f>
        <v>1</v>
      </c>
      <c r="AD1109" s="266">
        <f t="shared" si="123"/>
        <v>3735.32</v>
      </c>
      <c r="AE1109" s="266">
        <f>IF(B1109="","",(IFERROR(VLOOKUP(B1109,Projecten!A$4:W$2415,23,FALSE),"niet bekend")))</f>
        <v>3735.32</v>
      </c>
      <c r="AF1109" s="266">
        <f>IF(B1109="","",(IFERROR(VLOOKUP(B1109,Projecten!A$4:W$2415,12,FALSE),"niet bekend")))</f>
        <v>3735.32</v>
      </c>
      <c r="AG1109" s="398">
        <f t="shared" si="122"/>
        <v>0</v>
      </c>
    </row>
    <row r="1110" spans="2:33" s="327" customFormat="1" ht="12.75" customHeight="1" x14ac:dyDescent="0.2">
      <c r="B1110" s="665"/>
      <c r="C1110" s="470"/>
      <c r="D1110" s="471"/>
      <c r="E1110" s="472"/>
      <c r="F1110" s="751"/>
      <c r="G1110" s="449"/>
      <c r="H1110" s="938"/>
      <c r="I1110" s="938"/>
      <c r="J1110" s="322"/>
      <c r="K1110" s="322"/>
      <c r="L1110" s="322"/>
      <c r="M1110" s="322"/>
      <c r="N1110" s="322"/>
      <c r="O1110" s="322"/>
      <c r="P1110" s="322"/>
      <c r="Q1110" s="322"/>
      <c r="R1110" s="322"/>
      <c r="S1110" s="320"/>
      <c r="T1110" s="264"/>
      <c r="U1110" s="264"/>
      <c r="V1110" s="396"/>
      <c r="W1110" s="318"/>
      <c r="X1110" s="318"/>
      <c r="Y1110" s="324"/>
      <c r="Z1110" s="318"/>
      <c r="AA1110" s="318"/>
      <c r="AB1110" s="320"/>
      <c r="AC1110" s="327" t="str">
        <f>IF(B1110="","",(IFERROR(VLOOKUP(B1110,Projecten!A$4:W$2415,5,FALSE),"niet bekend")))</f>
        <v/>
      </c>
      <c r="AD1110" s="266" t="str">
        <f t="shared" si="123"/>
        <v/>
      </c>
      <c r="AE1110" s="266" t="str">
        <f>IF(B1110="","",(IFERROR(VLOOKUP(B1110,Projecten!A$4:W$2415,23,FALSE),"niet bekend")))</f>
        <v/>
      </c>
      <c r="AF1110" s="266" t="str">
        <f>IF(B1110="","",(IFERROR(VLOOKUP(B1110,Projecten!A$4:W$2415,12,FALSE),"niet bekend")))</f>
        <v/>
      </c>
      <c r="AG1110" s="398" t="str">
        <f t="shared" si="122"/>
        <v/>
      </c>
    </row>
    <row r="1111" spans="2:33" s="327" customFormat="1" ht="12.75" customHeight="1" x14ac:dyDescent="0.2">
      <c r="B1111" s="665">
        <v>2016378</v>
      </c>
      <c r="C1111" s="746">
        <v>120838</v>
      </c>
      <c r="D1111" s="471" t="s">
        <v>1534</v>
      </c>
      <c r="E1111" s="472" t="s">
        <v>26</v>
      </c>
      <c r="F1111" s="751">
        <v>4</v>
      </c>
      <c r="G1111" s="449">
        <v>32</v>
      </c>
      <c r="H1111" s="449">
        <v>24</v>
      </c>
      <c r="I1111" s="449">
        <v>4</v>
      </c>
      <c r="J1111" s="322" t="s">
        <v>47</v>
      </c>
      <c r="K1111" s="322" t="s">
        <v>47</v>
      </c>
      <c r="L1111" s="322" t="s">
        <v>1485</v>
      </c>
      <c r="M1111" s="322" t="s">
        <v>1485</v>
      </c>
      <c r="N1111" s="322" t="s">
        <v>47</v>
      </c>
      <c r="O1111" s="322" t="s">
        <v>47</v>
      </c>
      <c r="P1111" s="322" t="s">
        <v>47</v>
      </c>
      <c r="Q1111" s="322"/>
      <c r="R1111" s="322" t="s">
        <v>47</v>
      </c>
      <c r="S1111" s="320" t="s">
        <v>942</v>
      </c>
      <c r="T1111" s="264"/>
      <c r="U1111" s="264">
        <v>37</v>
      </c>
      <c r="V1111" s="396"/>
      <c r="W1111" s="318" t="s">
        <v>310</v>
      </c>
      <c r="X1111" s="318"/>
      <c r="Y1111" s="324">
        <v>58.1</v>
      </c>
      <c r="Z1111" s="318"/>
      <c r="AA1111" s="318"/>
      <c r="AB1111" s="320"/>
      <c r="AC1111" s="327">
        <f>IF(B1111="","",(IFERROR(VLOOKUP(B1111,Projecten!A$4:W$2415,5,FALSE),"niet bekend")))</f>
        <v>12</v>
      </c>
      <c r="AD1111" s="266">
        <f t="shared" si="123"/>
        <v>11388</v>
      </c>
      <c r="AE1111" s="266">
        <f>IF(B1111="","",(IFERROR(VLOOKUP(B1111,Projecten!A$4:W$2415,23,FALSE),"niet bekend")))</f>
        <v>34164</v>
      </c>
      <c r="AF1111" s="266">
        <f>IF(B1111="","",(IFERROR(VLOOKUP(B1111,Projecten!A$4:W$2415,12,FALSE),"niet bekend")))</f>
        <v>34164</v>
      </c>
      <c r="AG1111" s="398">
        <f t="shared" si="122"/>
        <v>22776</v>
      </c>
    </row>
    <row r="1112" spans="2:33" s="312" customFormat="1" ht="12.75" customHeight="1" x14ac:dyDescent="0.2">
      <c r="B1112" s="299"/>
      <c r="C1112" s="406"/>
      <c r="D1112" s="300"/>
      <c r="E1112" s="300"/>
      <c r="F1112" s="302"/>
      <c r="G1112" s="300"/>
      <c r="H1112" s="300"/>
      <c r="I1112" s="300"/>
      <c r="J1112" s="302"/>
      <c r="K1112" s="302"/>
      <c r="L1112" s="302"/>
      <c r="M1112" s="302"/>
      <c r="N1112" s="302"/>
      <c r="O1112" s="302"/>
      <c r="P1112" s="302"/>
      <c r="Q1112" s="302"/>
      <c r="R1112" s="302"/>
      <c r="S1112" s="303"/>
      <c r="T1112" s="407"/>
      <c r="U1112" s="306"/>
      <c r="V1112" s="305"/>
      <c r="W1112" s="307"/>
      <c r="X1112" s="307"/>
      <c r="Y1112" s="307"/>
      <c r="Z1112" s="298"/>
      <c r="AA1112" s="308"/>
      <c r="AB1112" s="410"/>
      <c r="AD1112" s="311"/>
      <c r="AE1112" s="311"/>
      <c r="AF1112" s="311"/>
      <c r="AG1112" s="412"/>
    </row>
    <row r="1113" spans="2:33" s="236" customFormat="1" ht="12.75" customHeight="1" x14ac:dyDescent="0.2">
      <c r="B1113" s="372"/>
      <c r="C1113" s="373"/>
      <c r="D1113" s="374">
        <f>SUM(G1113:I1113)</f>
        <v>512</v>
      </c>
      <c r="E1113" s="375"/>
      <c r="F1113" s="376">
        <f>SUM(F1114:F1157)</f>
        <v>30</v>
      </c>
      <c r="G1113" s="375">
        <f>SUM(G1114:G1157)</f>
        <v>283</v>
      </c>
      <c r="H1113" s="375">
        <f>SUM(H1114:H1157)</f>
        <v>157</v>
      </c>
      <c r="I1113" s="375">
        <f>SUM(I1114:I1157)</f>
        <v>72</v>
      </c>
      <c r="J1113" s="376"/>
      <c r="K1113" s="376"/>
      <c r="L1113" s="376"/>
      <c r="M1113" s="376"/>
      <c r="N1113" s="376"/>
      <c r="O1113" s="376"/>
      <c r="P1113" s="376"/>
      <c r="Q1113" s="376"/>
      <c r="R1113" s="376"/>
      <c r="S1113" s="930">
        <v>37</v>
      </c>
      <c r="T1113" s="445"/>
      <c r="U1113" s="639"/>
      <c r="V1113" s="447"/>
      <c r="W1113" s="646"/>
      <c r="X1113" s="752">
        <f>SUM(Y1113:Y1157)</f>
        <v>582.75</v>
      </c>
      <c r="Y1113" s="231"/>
      <c r="Z1113" s="231">
        <v>340.5</v>
      </c>
      <c r="AA1113" s="232">
        <f>X1113-Z1113</f>
        <v>242.25</v>
      </c>
      <c r="AB1113" s="221"/>
      <c r="AC1113" s="236" t="str">
        <f>IF(B1113="","",(IFERROR(VLOOKUP(B1113,Projecten!A$4:W$2415,5,FALSE),"niet bekend")))</f>
        <v/>
      </c>
      <c r="AD1113" s="235">
        <f>SUM(AD1114:AD1157)</f>
        <v>89176.089999999982</v>
      </c>
      <c r="AE1113" s="235"/>
      <c r="AF1113" s="235"/>
      <c r="AG1113" s="384"/>
    </row>
    <row r="1114" spans="2:33" ht="12.75" customHeight="1" x14ac:dyDescent="0.2">
      <c r="B1114" s="519"/>
      <c r="C1114" s="662"/>
      <c r="D1114" s="202"/>
      <c r="E1114" s="662"/>
      <c r="F1114" s="663"/>
      <c r="G1114" s="662"/>
      <c r="H1114" s="662"/>
      <c r="I1114" s="662"/>
      <c r="J1114" s="242"/>
      <c r="K1114" s="242"/>
      <c r="L1114" s="242"/>
      <c r="M1114" s="242"/>
      <c r="N1114" s="242"/>
      <c r="O1114" s="242"/>
      <c r="P1114" s="242"/>
      <c r="Q1114" s="242"/>
      <c r="R1114" s="242"/>
      <c r="S1114" s="243" t="s">
        <v>1432</v>
      </c>
      <c r="U1114" s="245"/>
      <c r="X1114" s="337" t="s">
        <v>1158</v>
      </c>
      <c r="Y1114" s="248"/>
      <c r="Z1114" s="202"/>
      <c r="AA1114" s="202"/>
      <c r="AB1114" s="243"/>
      <c r="AC1114" s="209" t="str">
        <f>IF(B1114="","",(IFERROR(VLOOKUP(B1114,Projecten!A$4:W$2415,5,FALSE),"niet bekend")))</f>
        <v/>
      </c>
      <c r="AD1114" s="213" t="str">
        <f t="shared" ref="AD1114:AD1156" si="124">IF(AC1114="","",(IF(F1114=0,AF1114,(F1114/AC1114*AF1114))))</f>
        <v/>
      </c>
      <c r="AE1114" s="266" t="str">
        <f>IF(B1114="","",(IFERROR(VLOOKUP(B1114,Projecten!A$4:W$2415,23,FALSE),"niet bekend")))</f>
        <v/>
      </c>
      <c r="AF1114" s="266" t="str">
        <f>IF(B1114="","",(IFERROR(VLOOKUP(B1114,Projecten!A$4:W$2415,12,FALSE),"niet bekend")))</f>
        <v/>
      </c>
      <c r="AG1114" s="360" t="str">
        <f t="shared" ref="AG1114:AG1156" si="125">IF(AD1114="","",(AF1114-AD1114))</f>
        <v/>
      </c>
    </row>
    <row r="1115" spans="2:33" s="767" customFormat="1" ht="12.75" customHeight="1" x14ac:dyDescent="0.2">
      <c r="C1115" s="829"/>
      <c r="D1115" s="952" t="s">
        <v>1433</v>
      </c>
      <c r="E1115" s="829"/>
      <c r="F1115" s="830"/>
      <c r="G1115" s="829"/>
      <c r="H1115" s="829"/>
      <c r="I1115" s="829"/>
      <c r="J1115" s="758"/>
      <c r="K1115" s="758"/>
      <c r="L1115" s="758"/>
      <c r="M1115" s="758"/>
      <c r="N1115" s="758"/>
      <c r="O1115" s="758"/>
      <c r="P1115" s="758"/>
      <c r="Q1115" s="758"/>
      <c r="R1115" s="758"/>
      <c r="S1115" s="754"/>
      <c r="T1115" s="293"/>
      <c r="U1115" s="762"/>
      <c r="V1115" s="763"/>
      <c r="W1115" s="756"/>
      <c r="X1115" s="945"/>
      <c r="Y1115" s="764">
        <v>16.5</v>
      </c>
      <c r="Z1115" s="756"/>
      <c r="AA1115" s="756"/>
      <c r="AB1115" s="754"/>
      <c r="AC1115" s="297" t="str">
        <f>IF(B1115="","",(IFERROR(VLOOKUP(B1115,Projecten!A$4:W$2415,5,FALSE),"niet bekend")))</f>
        <v/>
      </c>
      <c r="AD1115" s="213" t="str">
        <f t="shared" si="124"/>
        <v/>
      </c>
      <c r="AE1115" s="266" t="str">
        <f>IF(B1115="","",(IFERROR(VLOOKUP(B1115,Projecten!A$4:W$2415,23,FALSE),"niet bekend")))</f>
        <v/>
      </c>
      <c r="AF1115" s="266" t="str">
        <f>IF(B1115="","",(IFERROR(VLOOKUP(B1115,Projecten!A$4:W$2415,12,FALSE),"niet bekend")))</f>
        <v/>
      </c>
      <c r="AG1115" s="360" t="str">
        <f t="shared" si="125"/>
        <v/>
      </c>
    </row>
    <row r="1116" spans="2:33" s="767" customFormat="1" ht="12.75" customHeight="1" x14ac:dyDescent="0.2">
      <c r="C1116" s="829"/>
      <c r="D1116" s="756" t="s">
        <v>1617</v>
      </c>
      <c r="E1116" s="829"/>
      <c r="F1116" s="830"/>
      <c r="G1116" s="829"/>
      <c r="H1116" s="829"/>
      <c r="I1116" s="829"/>
      <c r="J1116" s="758"/>
      <c r="K1116" s="758"/>
      <c r="L1116" s="758"/>
      <c r="M1116" s="758"/>
      <c r="N1116" s="758"/>
      <c r="O1116" s="758"/>
      <c r="P1116" s="758"/>
      <c r="Q1116" s="758"/>
      <c r="R1116" s="758"/>
      <c r="S1116" s="754"/>
      <c r="T1116" s="293"/>
      <c r="U1116" s="762"/>
      <c r="V1116" s="763"/>
      <c r="W1116" s="756"/>
      <c r="X1116" s="945"/>
      <c r="Y1116" s="764"/>
      <c r="Z1116" s="756"/>
      <c r="AA1116" s="756"/>
      <c r="AB1116" s="754"/>
      <c r="AC1116" s="297" t="str">
        <f>IF(B1116="","",(IFERROR(VLOOKUP(B1116,Projecten!A$4:W$2415,5,FALSE),"niet bekend")))</f>
        <v/>
      </c>
      <c r="AD1116" s="213" t="str">
        <f t="shared" si="124"/>
        <v/>
      </c>
      <c r="AE1116" s="266" t="str">
        <f>IF(B1116="","",(IFERROR(VLOOKUP(B1116,Projecten!A$4:W$2415,23,FALSE),"niet bekend")))</f>
        <v/>
      </c>
      <c r="AF1116" s="266" t="str">
        <f>IF(B1116="","",(IFERROR(VLOOKUP(B1116,Projecten!A$4:W$2415,12,FALSE),"niet bekend")))</f>
        <v/>
      </c>
      <c r="AG1116" s="360" t="str">
        <f t="shared" si="125"/>
        <v/>
      </c>
    </row>
    <row r="1117" spans="2:33" s="767" customFormat="1" ht="12.75" customHeight="1" x14ac:dyDescent="0.2">
      <c r="C1117" s="829"/>
      <c r="D1117" s="953" t="s">
        <v>1245</v>
      </c>
      <c r="E1117" s="829"/>
      <c r="F1117" s="830"/>
      <c r="G1117" s="829"/>
      <c r="H1117" s="829"/>
      <c r="I1117" s="829"/>
      <c r="J1117" s="757"/>
      <c r="K1117" s="757"/>
      <c r="L1117" s="757"/>
      <c r="M1117" s="757"/>
      <c r="N1117" s="757"/>
      <c r="O1117" s="757"/>
      <c r="P1117" s="757"/>
      <c r="Q1117" s="757"/>
      <c r="R1117" s="757"/>
      <c r="S1117" s="754"/>
      <c r="T1117" s="293"/>
      <c r="U1117" s="762"/>
      <c r="V1117" s="763"/>
      <c r="W1117" s="756"/>
      <c r="X1117" s="756"/>
      <c r="Y1117" s="764">
        <v>40</v>
      </c>
      <c r="Z1117" s="756"/>
      <c r="AA1117" s="756"/>
      <c r="AB1117" s="754"/>
      <c r="AC1117" s="297" t="str">
        <f>IF(B1117="","",(IFERROR(VLOOKUP(B1117,Projecten!A$4:W$2415,5,FALSE),"niet bekend")))</f>
        <v/>
      </c>
      <c r="AD1117" s="213" t="str">
        <f t="shared" si="124"/>
        <v/>
      </c>
      <c r="AE1117" s="266" t="str">
        <f>IF(B1117="","",(IFERROR(VLOOKUP(B1117,Projecten!A$4:W$2415,23,FALSE),"niet bekend")))</f>
        <v/>
      </c>
      <c r="AF1117" s="266" t="str">
        <f>IF(B1117="","",(IFERROR(VLOOKUP(B1117,Projecten!A$4:W$2415,12,FALSE),"niet bekend")))</f>
        <v/>
      </c>
      <c r="AG1117" s="360" t="str">
        <f t="shared" si="125"/>
        <v/>
      </c>
    </row>
    <row r="1118" spans="2:33" s="767" customFormat="1" ht="12.75" customHeight="1" x14ac:dyDescent="0.2">
      <c r="C1118" s="829"/>
      <c r="D1118" s="953" t="s">
        <v>1636</v>
      </c>
      <c r="E1118" s="829"/>
      <c r="F1118" s="830"/>
      <c r="G1118" s="829"/>
      <c r="H1118" s="829"/>
      <c r="I1118" s="829"/>
      <c r="J1118" s="757"/>
      <c r="K1118" s="757"/>
      <c r="L1118" s="757"/>
      <c r="M1118" s="757"/>
      <c r="N1118" s="757"/>
      <c r="O1118" s="757"/>
      <c r="P1118" s="757"/>
      <c r="Q1118" s="757"/>
      <c r="R1118" s="757"/>
      <c r="S1118" s="754"/>
      <c r="T1118" s="293"/>
      <c r="U1118" s="762"/>
      <c r="V1118" s="763"/>
      <c r="W1118" s="756"/>
      <c r="X1118" s="756"/>
      <c r="Y1118" s="764">
        <v>8</v>
      </c>
      <c r="Z1118" s="756"/>
      <c r="AA1118" s="756"/>
      <c r="AB1118" s="754"/>
      <c r="AC1118" s="297" t="str">
        <f>IF(B1118="","",(IFERROR(VLOOKUP(B1118,Projecten!A$4:W$2415,5,FALSE),"niet bekend")))</f>
        <v/>
      </c>
      <c r="AD1118" s="213" t="str">
        <f t="shared" si="124"/>
        <v/>
      </c>
      <c r="AE1118" s="266" t="str">
        <f>IF(B1118="","",(IFERROR(VLOOKUP(B1118,Projecten!A$4:W$2415,23,FALSE),"niet bekend")))</f>
        <v/>
      </c>
      <c r="AF1118" s="266" t="str">
        <f>IF(B1118="","",(IFERROR(VLOOKUP(B1118,Projecten!A$4:W$2415,12,FALSE),"niet bekend")))</f>
        <v/>
      </c>
      <c r="AG1118" s="360" t="str">
        <f t="shared" si="125"/>
        <v/>
      </c>
    </row>
    <row r="1119" spans="2:33" s="767" customFormat="1" ht="12.75" customHeight="1" x14ac:dyDescent="0.2">
      <c r="C1119" s="829"/>
      <c r="D1119" s="953" t="s">
        <v>1652</v>
      </c>
      <c r="E1119" s="829"/>
      <c r="F1119" s="830"/>
      <c r="G1119" s="829"/>
      <c r="H1119" s="829"/>
      <c r="I1119" s="829"/>
      <c r="J1119" s="757"/>
      <c r="K1119" s="757"/>
      <c r="L1119" s="757"/>
      <c r="M1119" s="757"/>
      <c r="N1119" s="757"/>
      <c r="O1119" s="757"/>
      <c r="P1119" s="757"/>
      <c r="Q1119" s="757"/>
      <c r="R1119" s="757"/>
      <c r="S1119" s="754"/>
      <c r="T1119" s="293"/>
      <c r="U1119" s="762"/>
      <c r="V1119" s="763"/>
      <c r="W1119" s="756"/>
      <c r="X1119" s="756"/>
      <c r="Y1119" s="764"/>
      <c r="Z1119" s="756"/>
      <c r="AA1119" s="756"/>
      <c r="AB1119" s="754"/>
      <c r="AC1119" s="297" t="str">
        <f>IF(B1119="","",(IFERROR(VLOOKUP(B1119,Projecten!A$4:W$2415,5,FALSE),"niet bekend")))</f>
        <v/>
      </c>
      <c r="AD1119" s="213" t="str">
        <f t="shared" si="124"/>
        <v/>
      </c>
      <c r="AE1119" s="266" t="str">
        <f>IF(B1119="","",(IFERROR(VLOOKUP(B1119,Projecten!A$4:W$2415,23,FALSE),"niet bekend")))</f>
        <v/>
      </c>
      <c r="AF1119" s="266" t="str">
        <f>IF(B1119="","",(IFERROR(VLOOKUP(B1119,Projecten!A$4:W$2415,12,FALSE),"niet bekend")))</f>
        <v/>
      </c>
      <c r="AG1119" s="360" t="str">
        <f t="shared" si="125"/>
        <v/>
      </c>
    </row>
    <row r="1120" spans="2:33" s="327" customFormat="1" ht="12.75" customHeight="1" x14ac:dyDescent="0.2">
      <c r="B1120" s="665"/>
      <c r="C1120" s="746"/>
      <c r="D1120" s="471"/>
      <c r="E1120" s="472"/>
      <c r="F1120" s="751"/>
      <c r="G1120" s="449"/>
      <c r="H1120" s="449"/>
      <c r="I1120" s="449"/>
      <c r="J1120" s="322"/>
      <c r="K1120" s="322"/>
      <c r="L1120" s="322"/>
      <c r="M1120" s="322"/>
      <c r="N1120" s="322"/>
      <c r="O1120" s="322"/>
      <c r="P1120" s="322"/>
      <c r="Q1120" s="322"/>
      <c r="R1120" s="322"/>
      <c r="S1120" s="320"/>
      <c r="T1120" s="264"/>
      <c r="U1120" s="264"/>
      <c r="V1120" s="396"/>
      <c r="W1120" s="318"/>
      <c r="X1120" s="318"/>
      <c r="Y1120" s="324"/>
      <c r="Z1120" s="318"/>
      <c r="AA1120" s="318"/>
      <c r="AB1120" s="320"/>
      <c r="AC1120" s="327" t="str">
        <f>IF(B1120="","",(IFERROR(VLOOKUP(B1120,Projecten!A$4:W$2415,5,FALSE),"niet bekend")))</f>
        <v/>
      </c>
      <c r="AD1120" s="266" t="str">
        <f t="shared" si="124"/>
        <v/>
      </c>
      <c r="AE1120" s="266" t="str">
        <f>IF(B1120="","",(IFERROR(VLOOKUP(B1120,Projecten!A$4:W$2415,23,FALSE),"niet bekend")))</f>
        <v/>
      </c>
      <c r="AF1120" s="266" t="str">
        <f>IF(B1120="","",(IFERROR(VLOOKUP(B1120,Projecten!A$4:W$2415,12,FALSE),"niet bekend")))</f>
        <v/>
      </c>
      <c r="AG1120" s="398" t="str">
        <f t="shared" si="125"/>
        <v/>
      </c>
    </row>
    <row r="1121" spans="2:33" s="962" customFormat="1" ht="12.75" customHeight="1" x14ac:dyDescent="0.2">
      <c r="B1121" s="749"/>
      <c r="C1121" s="954"/>
      <c r="D1121" s="955" t="s">
        <v>1649</v>
      </c>
      <c r="E1121" s="956"/>
      <c r="F1121" s="957"/>
      <c r="G1121" s="958"/>
      <c r="H1121" s="958"/>
      <c r="I1121" s="958"/>
      <c r="J1121" s="948"/>
      <c r="K1121" s="948"/>
      <c r="L1121" s="948"/>
      <c r="M1121" s="948"/>
      <c r="N1121" s="948"/>
      <c r="O1121" s="948"/>
      <c r="P1121" s="948"/>
      <c r="Q1121" s="948"/>
      <c r="R1121" s="948"/>
      <c r="S1121" s="749"/>
      <c r="T1121" s="694"/>
      <c r="U1121" s="959"/>
      <c r="V1121" s="960"/>
      <c r="W1121" s="961"/>
      <c r="X1121" s="961"/>
      <c r="Y1121" s="857">
        <v>6</v>
      </c>
      <c r="Z1121" s="961"/>
      <c r="AA1121" s="961"/>
      <c r="AB1121" s="749"/>
      <c r="AC1121" s="708" t="str">
        <f>IF(B1121="","",(IFERROR(VLOOKUP(B1121,Projecten!A$4:W$2415,5,FALSE),"niet bekend")))</f>
        <v/>
      </c>
      <c r="AD1121" s="266" t="str">
        <f t="shared" si="124"/>
        <v/>
      </c>
      <c r="AE1121" s="266" t="str">
        <f>IF(B1121="","",(IFERROR(VLOOKUP(B1121,Projecten!A$4:W$2415,23,FALSE),"niet bekend")))</f>
        <v/>
      </c>
      <c r="AF1121" s="266" t="str">
        <f>IF(B1121="","",(IFERROR(VLOOKUP(B1121,Projecten!A$4:W$2415,12,FALSE),"niet bekend")))</f>
        <v/>
      </c>
      <c r="AG1121" s="398" t="str">
        <f t="shared" si="125"/>
        <v/>
      </c>
    </row>
    <row r="1122" spans="2:33" s="962" customFormat="1" ht="12.75" customHeight="1" x14ac:dyDescent="0.2">
      <c r="B1122" s="749"/>
      <c r="C1122" s="954"/>
      <c r="D1122" s="955" t="s">
        <v>1650</v>
      </c>
      <c r="E1122" s="956"/>
      <c r="F1122" s="957"/>
      <c r="G1122" s="958"/>
      <c r="H1122" s="958"/>
      <c r="I1122" s="958"/>
      <c r="J1122" s="948"/>
      <c r="K1122" s="948"/>
      <c r="L1122" s="948"/>
      <c r="M1122" s="948"/>
      <c r="N1122" s="948"/>
      <c r="O1122" s="948"/>
      <c r="P1122" s="948"/>
      <c r="Q1122" s="948"/>
      <c r="R1122" s="948"/>
      <c r="S1122" s="749"/>
      <c r="T1122" s="694"/>
      <c r="U1122" s="959"/>
      <c r="V1122" s="960"/>
      <c r="W1122" s="961"/>
      <c r="X1122" s="961"/>
      <c r="Y1122" s="857">
        <v>6.5</v>
      </c>
      <c r="Z1122" s="961"/>
      <c r="AA1122" s="961"/>
      <c r="AB1122" s="749"/>
      <c r="AC1122" s="708" t="str">
        <f>IF(B1122="","",(IFERROR(VLOOKUP(B1122,Projecten!A$4:W$2415,5,FALSE),"niet bekend")))</f>
        <v/>
      </c>
      <c r="AD1122" s="266" t="str">
        <f t="shared" si="124"/>
        <v/>
      </c>
      <c r="AE1122" s="266" t="str">
        <f>IF(B1122="","",(IFERROR(VLOOKUP(B1122,Projecten!A$4:W$2415,23,FALSE),"niet bekend")))</f>
        <v/>
      </c>
      <c r="AF1122" s="266" t="str">
        <f>IF(B1122="","",(IFERROR(VLOOKUP(B1122,Projecten!A$4:W$2415,12,FALSE),"niet bekend")))</f>
        <v/>
      </c>
      <c r="AG1122" s="398" t="str">
        <f t="shared" si="125"/>
        <v/>
      </c>
    </row>
    <row r="1123" spans="2:33" s="962" customFormat="1" ht="12.75" customHeight="1" x14ac:dyDescent="0.2">
      <c r="B1123" s="749"/>
      <c r="C1123" s="954"/>
      <c r="D1123" s="955" t="s">
        <v>1651</v>
      </c>
      <c r="E1123" s="956"/>
      <c r="F1123" s="957"/>
      <c r="G1123" s="958"/>
      <c r="H1123" s="958"/>
      <c r="I1123" s="958"/>
      <c r="J1123" s="948"/>
      <c r="K1123" s="948"/>
      <c r="L1123" s="948"/>
      <c r="M1123" s="948"/>
      <c r="N1123" s="948"/>
      <c r="O1123" s="948"/>
      <c r="P1123" s="948"/>
      <c r="Q1123" s="948"/>
      <c r="R1123" s="948"/>
      <c r="S1123" s="749"/>
      <c r="T1123" s="694"/>
      <c r="U1123" s="959"/>
      <c r="V1123" s="960"/>
      <c r="W1123" s="961"/>
      <c r="X1123" s="961"/>
      <c r="Y1123" s="857">
        <v>3.25</v>
      </c>
      <c r="Z1123" s="961"/>
      <c r="AA1123" s="961"/>
      <c r="AB1123" s="749"/>
      <c r="AC1123" s="708" t="str">
        <f>IF(B1123="","",(IFERROR(VLOOKUP(B1123,Projecten!A$4:W$2415,5,FALSE),"niet bekend")))</f>
        <v/>
      </c>
      <c r="AD1123" s="266" t="str">
        <f t="shared" si="124"/>
        <v/>
      </c>
      <c r="AE1123" s="266" t="str">
        <f>IF(B1123="","",(IFERROR(VLOOKUP(B1123,Projecten!A$4:W$2415,23,FALSE),"niet bekend")))</f>
        <v/>
      </c>
      <c r="AF1123" s="266" t="str">
        <f>IF(B1123="","",(IFERROR(VLOOKUP(B1123,Projecten!A$4:W$2415,12,FALSE),"niet bekend")))</f>
        <v/>
      </c>
      <c r="AG1123" s="398" t="str">
        <f t="shared" si="125"/>
        <v/>
      </c>
    </row>
    <row r="1124" spans="2:33" s="327" customFormat="1" ht="12.75" customHeight="1" x14ac:dyDescent="0.2">
      <c r="B1124" s="449"/>
      <c r="C1124" s="450"/>
      <c r="D1124" s="963"/>
      <c r="E1124" s="450"/>
      <c r="F1124" s="679"/>
      <c r="G1124" s="450"/>
      <c r="H1124" s="450"/>
      <c r="I1124" s="450"/>
      <c r="J1124" s="322"/>
      <c r="K1124" s="322"/>
      <c r="L1124" s="322"/>
      <c r="M1124" s="322"/>
      <c r="N1124" s="322"/>
      <c r="O1124" s="322"/>
      <c r="P1124" s="322"/>
      <c r="Q1124" s="322"/>
      <c r="R1124" s="322"/>
      <c r="S1124" s="320"/>
      <c r="T1124" s="264"/>
      <c r="U1124" s="264"/>
      <c r="V1124" s="396"/>
      <c r="W1124" s="318"/>
      <c r="X1124" s="318"/>
      <c r="Y1124" s="857"/>
      <c r="Z1124" s="318"/>
      <c r="AA1124" s="318"/>
      <c r="AB1124" s="320"/>
      <c r="AC1124" s="327" t="str">
        <f>IF(B1124="","",(IFERROR(VLOOKUP(B1124,Projecten!A$4:W$2415,5,FALSE),"niet bekend")))</f>
        <v/>
      </c>
      <c r="AD1124" s="266" t="str">
        <f t="shared" si="124"/>
        <v/>
      </c>
      <c r="AE1124" s="266" t="str">
        <f>IF(B1124="","",(IFERROR(VLOOKUP(B1124,Projecten!A$4:W$2415,23,FALSE),"niet bekend")))</f>
        <v/>
      </c>
      <c r="AF1124" s="266" t="str">
        <f>IF(B1124="","",(IFERROR(VLOOKUP(B1124,Projecten!A$4:W$2415,12,FALSE),"niet bekend")))</f>
        <v/>
      </c>
      <c r="AG1124" s="398" t="str">
        <f t="shared" si="125"/>
        <v/>
      </c>
    </row>
    <row r="1125" spans="2:33" s="327" customFormat="1" ht="12.75" customHeight="1" x14ac:dyDescent="0.2">
      <c r="B1125" s="665">
        <v>2016378</v>
      </c>
      <c r="C1125" s="746">
        <v>120839</v>
      </c>
      <c r="D1125" s="471" t="s">
        <v>1534</v>
      </c>
      <c r="E1125" s="472" t="s">
        <v>26</v>
      </c>
      <c r="F1125" s="751">
        <v>4</v>
      </c>
      <c r="G1125" s="449">
        <v>32</v>
      </c>
      <c r="H1125" s="449">
        <v>24</v>
      </c>
      <c r="I1125" s="449">
        <v>4</v>
      </c>
      <c r="J1125" s="322" t="s">
        <v>47</v>
      </c>
      <c r="K1125" s="322" t="s">
        <v>47</v>
      </c>
      <c r="L1125" s="322" t="s">
        <v>1485</v>
      </c>
      <c r="M1125" s="322" t="s">
        <v>1485</v>
      </c>
      <c r="N1125" s="322" t="s">
        <v>47</v>
      </c>
      <c r="O1125" s="322" t="s">
        <v>47</v>
      </c>
      <c r="P1125" s="322" t="s">
        <v>47</v>
      </c>
      <c r="Q1125" s="322"/>
      <c r="R1125" s="322" t="s">
        <v>47</v>
      </c>
      <c r="S1125" s="320" t="s">
        <v>942</v>
      </c>
      <c r="T1125" s="264"/>
      <c r="U1125" s="264">
        <v>37</v>
      </c>
      <c r="V1125" s="396"/>
      <c r="W1125" s="318" t="s">
        <v>310</v>
      </c>
      <c r="X1125" s="318" t="s">
        <v>1452</v>
      </c>
      <c r="Y1125" s="324">
        <v>58.1</v>
      </c>
      <c r="Z1125" s="318"/>
      <c r="AA1125" s="318"/>
      <c r="AB1125" s="320"/>
      <c r="AC1125" s="327">
        <f>IF(B1125="","",(IFERROR(VLOOKUP(B1125,Projecten!A$4:W$2415,5,FALSE),"niet bekend")))</f>
        <v>12</v>
      </c>
      <c r="AD1125" s="266">
        <f t="shared" si="124"/>
        <v>11388</v>
      </c>
      <c r="AE1125" s="266">
        <f>IF(B1125="","",(IFERROR(VLOOKUP(B1125,Projecten!A$4:W$2415,23,FALSE),"niet bekend")))</f>
        <v>34164</v>
      </c>
      <c r="AF1125" s="266">
        <f>IF(B1125="","",(IFERROR(VLOOKUP(B1125,Projecten!A$4:W$2415,12,FALSE),"niet bekend")))</f>
        <v>34164</v>
      </c>
      <c r="AG1125" s="398">
        <f t="shared" si="125"/>
        <v>22776</v>
      </c>
    </row>
    <row r="1126" spans="2:33" s="327" customFormat="1" ht="12.75" customHeight="1" x14ac:dyDescent="0.2">
      <c r="B1126" s="665">
        <v>2016378</v>
      </c>
      <c r="C1126" s="470">
        <v>120840</v>
      </c>
      <c r="D1126" s="471" t="s">
        <v>1534</v>
      </c>
      <c r="E1126" s="449" t="s">
        <v>26</v>
      </c>
      <c r="F1126" s="751">
        <v>4</v>
      </c>
      <c r="G1126" s="449">
        <v>32</v>
      </c>
      <c r="H1126" s="449">
        <v>24</v>
      </c>
      <c r="I1126" s="449">
        <v>4</v>
      </c>
      <c r="J1126" s="322" t="s">
        <v>47</v>
      </c>
      <c r="K1126" s="322" t="s">
        <v>47</v>
      </c>
      <c r="L1126" s="322" t="s">
        <v>1485</v>
      </c>
      <c r="M1126" s="322" t="s">
        <v>1485</v>
      </c>
      <c r="N1126" s="322" t="s">
        <v>47</v>
      </c>
      <c r="O1126" s="322" t="s">
        <v>47</v>
      </c>
      <c r="P1126" s="322" t="s">
        <v>47</v>
      </c>
      <c r="Q1126" s="322"/>
      <c r="R1126" s="322" t="s">
        <v>47</v>
      </c>
      <c r="S1126" s="320" t="s">
        <v>942</v>
      </c>
      <c r="T1126" s="264"/>
      <c r="U1126" s="264">
        <v>38</v>
      </c>
      <c r="V1126" s="396">
        <v>42632</v>
      </c>
      <c r="W1126" s="318" t="s">
        <v>310</v>
      </c>
      <c r="X1126" s="318"/>
      <c r="Y1126" s="497">
        <v>58.1</v>
      </c>
      <c r="Z1126" s="318"/>
      <c r="AA1126" s="318"/>
      <c r="AB1126" s="320"/>
      <c r="AC1126" s="327">
        <f>IF(B1126="","",(IFERROR(VLOOKUP(B1126,Projecten!A$4:W$2415,5,FALSE),"niet bekend")))</f>
        <v>12</v>
      </c>
      <c r="AD1126" s="266">
        <f t="shared" si="124"/>
        <v>11388</v>
      </c>
      <c r="AE1126" s="266">
        <f>IF(B1126="","",(IFERROR(VLOOKUP(B1126,Projecten!A$4:W$2415,23,FALSE),"niet bekend")))</f>
        <v>34164</v>
      </c>
      <c r="AF1126" s="266">
        <f>IF(B1126="","",(IFERROR(VLOOKUP(B1126,Projecten!A$4:W$2415,12,FALSE),"niet bekend")))</f>
        <v>34164</v>
      </c>
      <c r="AG1126" s="398">
        <f t="shared" si="125"/>
        <v>22776</v>
      </c>
    </row>
    <row r="1127" spans="2:33" s="327" customFormat="1" ht="12.75" customHeight="1" x14ac:dyDescent="0.2">
      <c r="B1127" s="665"/>
      <c r="C1127" s="940"/>
      <c r="D1127" s="471"/>
      <c r="E1127" s="472"/>
      <c r="F1127" s="751"/>
      <c r="G1127" s="938"/>
      <c r="H1127" s="938"/>
      <c r="I1127" s="938"/>
      <c r="J1127" s="322"/>
      <c r="K1127" s="322"/>
      <c r="L1127" s="322"/>
      <c r="M1127" s="322"/>
      <c r="N1127" s="322"/>
      <c r="O1127" s="322"/>
      <c r="P1127" s="322"/>
      <c r="Q1127" s="322"/>
      <c r="R1127" s="322"/>
      <c r="S1127" s="320"/>
      <c r="T1127" s="264"/>
      <c r="U1127" s="264"/>
      <c r="V1127" s="396"/>
      <c r="W1127" s="318"/>
      <c r="X1127" s="318"/>
      <c r="Y1127" s="324"/>
      <c r="Z1127" s="318"/>
      <c r="AA1127" s="318"/>
      <c r="AB1127" s="320"/>
      <c r="AC1127" s="327" t="str">
        <f>IF(B1127="","",(IFERROR(VLOOKUP(B1127,Projecten!A$4:W$2415,5,FALSE),"niet bekend")))</f>
        <v/>
      </c>
      <c r="AD1127" s="266" t="str">
        <f t="shared" si="124"/>
        <v/>
      </c>
      <c r="AE1127" s="266" t="str">
        <f>IF(B1127="","",(IFERROR(VLOOKUP(B1127,Projecten!A$4:W$2415,23,FALSE),"niet bekend")))</f>
        <v/>
      </c>
      <c r="AF1127" s="266" t="str">
        <f>IF(B1127="","",(IFERROR(VLOOKUP(B1127,Projecten!A$4:W$2415,12,FALSE),"niet bekend")))</f>
        <v/>
      </c>
      <c r="AG1127" s="398" t="str">
        <f t="shared" si="125"/>
        <v/>
      </c>
    </row>
    <row r="1128" spans="2:33" s="327" customFormat="1" ht="12.75" customHeight="1" x14ac:dyDescent="0.2">
      <c r="B1128" s="496">
        <v>2016391</v>
      </c>
      <c r="C1128" s="951">
        <v>120847</v>
      </c>
      <c r="D1128" s="496">
        <v>591816</v>
      </c>
      <c r="E1128" s="389" t="s">
        <v>26</v>
      </c>
      <c r="F1128" s="388">
        <v>1</v>
      </c>
      <c r="G1128" s="389">
        <v>5</v>
      </c>
      <c r="H1128" s="389">
        <v>3</v>
      </c>
      <c r="I1128" s="389">
        <v>2</v>
      </c>
      <c r="J1128" s="322" t="s">
        <v>47</v>
      </c>
      <c r="K1128" s="322" t="s">
        <v>1485</v>
      </c>
      <c r="L1128" s="322" t="s">
        <v>1485</v>
      </c>
      <c r="M1128" s="322" t="s">
        <v>1485</v>
      </c>
      <c r="N1128" s="322" t="s">
        <v>47</v>
      </c>
      <c r="O1128" s="322" t="s">
        <v>47</v>
      </c>
      <c r="P1128" s="322" t="s">
        <v>47</v>
      </c>
      <c r="Q1128" s="322"/>
      <c r="R1128" s="322" t="s">
        <v>47</v>
      </c>
      <c r="S1128" s="320" t="s">
        <v>942</v>
      </c>
      <c r="T1128" s="264"/>
      <c r="U1128" s="264">
        <f>IF(V1128&lt;=0,"",(((V1128-'In Productie'!$E$1)/7)+0.6))</f>
        <v>-48.114285714285714</v>
      </c>
      <c r="V1128" s="396">
        <v>42628</v>
      </c>
      <c r="W1128" s="318" t="s">
        <v>162</v>
      </c>
      <c r="X1128" s="318"/>
      <c r="Y1128" s="324">
        <v>9.6</v>
      </c>
      <c r="Z1128" s="318"/>
      <c r="AA1128" s="318"/>
      <c r="AB1128" s="320"/>
      <c r="AC1128" s="327">
        <f>IF(B1128="","",(IFERROR(VLOOKUP(B1128,Projecten!A$4:W$2415,5,FALSE),"niet bekend")))</f>
        <v>1</v>
      </c>
      <c r="AD1128" s="266">
        <f t="shared" si="124"/>
        <v>1323</v>
      </c>
      <c r="AE1128" s="266">
        <f>IF(B1128="","",(IFERROR(VLOOKUP(B1128,Projecten!A$4:W$2415,23,FALSE),"niet bekend")))</f>
        <v>1323</v>
      </c>
      <c r="AF1128" s="266">
        <f>IF(B1128="","",(IFERROR(VLOOKUP(B1128,Projecten!A$4:W$2415,12,FALSE),"niet bekend")))</f>
        <v>1323</v>
      </c>
      <c r="AG1128" s="398">
        <f t="shared" si="125"/>
        <v>0</v>
      </c>
    </row>
    <row r="1129" spans="2:33" s="327" customFormat="1" ht="12.75" customHeight="1" x14ac:dyDescent="0.2">
      <c r="B1129" s="665">
        <v>2016350</v>
      </c>
      <c r="C1129" s="470">
        <v>120848</v>
      </c>
      <c r="D1129" s="471" t="s">
        <v>1367</v>
      </c>
      <c r="E1129" s="472" t="s">
        <v>26</v>
      </c>
      <c r="F1129" s="751">
        <v>1</v>
      </c>
      <c r="G1129" s="938">
        <v>11</v>
      </c>
      <c r="H1129" s="938">
        <v>6</v>
      </c>
      <c r="I1129" s="938">
        <v>3</v>
      </c>
      <c r="J1129" s="322" t="s">
        <v>47</v>
      </c>
      <c r="K1129" s="322" t="s">
        <v>1485</v>
      </c>
      <c r="L1129" s="322" t="s">
        <v>1485</v>
      </c>
      <c r="M1129" s="322" t="s">
        <v>1485</v>
      </c>
      <c r="N1129" s="322" t="s">
        <v>47</v>
      </c>
      <c r="O1129" s="322" t="s">
        <v>47</v>
      </c>
      <c r="P1129" s="322" t="s">
        <v>47</v>
      </c>
      <c r="Q1129" s="322"/>
      <c r="R1129" s="322" t="s">
        <v>47</v>
      </c>
      <c r="S1129" s="320" t="s">
        <v>942</v>
      </c>
      <c r="T1129" s="264"/>
      <c r="U1129" s="264">
        <f>IF(V1129&lt;=0,"",(((V1129-'In Productie'!$E$1)/7)+0.6))</f>
        <v>-48.114285714285714</v>
      </c>
      <c r="V1129" s="396">
        <v>42628</v>
      </c>
      <c r="W1129" s="318" t="s">
        <v>162</v>
      </c>
      <c r="X1129" s="318" t="s">
        <v>1486</v>
      </c>
      <c r="Y1129" s="324">
        <v>17.899999999999999</v>
      </c>
      <c r="Z1129" s="318"/>
      <c r="AA1129" s="318"/>
      <c r="AB1129" s="320"/>
      <c r="AC1129" s="327">
        <f>IF(B1129="","",(IFERROR(VLOOKUP(B1129,Projecten!A$4:W$2415,5,FALSE),"niet bekend")))</f>
        <v>1</v>
      </c>
      <c r="AD1129" s="266">
        <f t="shared" si="124"/>
        <v>4355</v>
      </c>
      <c r="AE1129" s="266">
        <f>IF(B1129="","",(IFERROR(VLOOKUP(B1129,Projecten!A$4:W$2415,23,FALSE),"niet bekend")))</f>
        <v>4355</v>
      </c>
      <c r="AF1129" s="266">
        <f>IF(B1129="","",(IFERROR(VLOOKUP(B1129,Projecten!A$4:W$2415,12,FALSE),"niet bekend")))</f>
        <v>4355</v>
      </c>
      <c r="AG1129" s="398">
        <f t="shared" si="125"/>
        <v>0</v>
      </c>
    </row>
    <row r="1130" spans="2:33" s="327" customFormat="1" ht="12.75" customHeight="1" x14ac:dyDescent="0.2">
      <c r="B1130" s="665">
        <v>2016351</v>
      </c>
      <c r="C1130" s="940">
        <v>120846</v>
      </c>
      <c r="D1130" s="471" t="s">
        <v>1368</v>
      </c>
      <c r="E1130" s="472" t="s">
        <v>26</v>
      </c>
      <c r="F1130" s="751">
        <v>1</v>
      </c>
      <c r="G1130" s="938">
        <v>13</v>
      </c>
      <c r="H1130" s="938">
        <v>6</v>
      </c>
      <c r="I1130" s="938">
        <v>4</v>
      </c>
      <c r="J1130" s="322" t="s">
        <v>47</v>
      </c>
      <c r="K1130" s="322" t="s">
        <v>1485</v>
      </c>
      <c r="L1130" s="322" t="s">
        <v>1485</v>
      </c>
      <c r="M1130" s="322" t="s">
        <v>1485</v>
      </c>
      <c r="N1130" s="322" t="s">
        <v>47</v>
      </c>
      <c r="O1130" s="322" t="s">
        <v>47</v>
      </c>
      <c r="P1130" s="322" t="s">
        <v>47</v>
      </c>
      <c r="Q1130" s="322"/>
      <c r="R1130" s="322" t="s">
        <v>47</v>
      </c>
      <c r="S1130" s="320" t="s">
        <v>942</v>
      </c>
      <c r="T1130" s="264"/>
      <c r="U1130" s="264">
        <f>IF(V1130&lt;=0,"",(((V1130-'In Productie'!$E$1)/7)+0.6))</f>
        <v>-48.114285714285714</v>
      </c>
      <c r="V1130" s="396">
        <v>42628</v>
      </c>
      <c r="W1130" s="318" t="s">
        <v>162</v>
      </c>
      <c r="X1130" s="318" t="s">
        <v>1427</v>
      </c>
      <c r="Y1130" s="324">
        <v>21.6</v>
      </c>
      <c r="Z1130" s="318"/>
      <c r="AA1130" s="318"/>
      <c r="AB1130" s="320"/>
      <c r="AC1130" s="327">
        <f>IF(B1130="","",(IFERROR(VLOOKUP(B1130,Projecten!A$4:W$2415,5,FALSE),"niet bekend")))</f>
        <v>1</v>
      </c>
      <c r="AD1130" s="266">
        <f t="shared" si="124"/>
        <v>3818</v>
      </c>
      <c r="AE1130" s="266">
        <f>IF(B1130="","",(IFERROR(VLOOKUP(B1130,Projecten!A$4:W$2415,23,FALSE),"niet bekend")))</f>
        <v>3818</v>
      </c>
      <c r="AF1130" s="266">
        <f>IF(B1130="","",(IFERROR(VLOOKUP(B1130,Projecten!A$4:W$2415,12,FALSE),"niet bekend")))</f>
        <v>3818</v>
      </c>
      <c r="AG1130" s="398">
        <f t="shared" si="125"/>
        <v>0</v>
      </c>
    </row>
    <row r="1131" spans="2:33" s="327" customFormat="1" ht="12.75" customHeight="1" x14ac:dyDescent="0.2">
      <c r="B1131" s="665">
        <v>2016380</v>
      </c>
      <c r="C1131" s="940">
        <v>120850</v>
      </c>
      <c r="D1131" s="471">
        <v>591916</v>
      </c>
      <c r="E1131" s="472" t="s">
        <v>26</v>
      </c>
      <c r="F1131" s="751">
        <v>1</v>
      </c>
      <c r="G1131" s="938">
        <v>8</v>
      </c>
      <c r="H1131" s="938">
        <v>5</v>
      </c>
      <c r="I1131" s="938">
        <v>3</v>
      </c>
      <c r="J1131" s="322" t="s">
        <v>47</v>
      </c>
      <c r="K1131" s="322" t="s">
        <v>1485</v>
      </c>
      <c r="L1131" s="322" t="s">
        <v>1485</v>
      </c>
      <c r="M1131" s="322" t="s">
        <v>1485</v>
      </c>
      <c r="N1131" s="322" t="s">
        <v>47</v>
      </c>
      <c r="O1131" s="322" t="s">
        <v>47</v>
      </c>
      <c r="P1131" s="322" t="s">
        <v>47</v>
      </c>
      <c r="Q1131" s="322"/>
      <c r="R1131" s="322" t="s">
        <v>47</v>
      </c>
      <c r="S1131" s="320" t="s">
        <v>942</v>
      </c>
      <c r="T1131" s="264"/>
      <c r="U1131" s="264">
        <f>IF(V1131&lt;=0,"",(((V1131-'In Productie'!$E$1)/7)+0.6))</f>
        <v>-47.114285714285714</v>
      </c>
      <c r="V1131" s="396">
        <v>42635</v>
      </c>
      <c r="W1131" s="318" t="s">
        <v>162</v>
      </c>
      <c r="X1131" s="318"/>
      <c r="Y1131" s="324">
        <v>11.5</v>
      </c>
      <c r="Z1131" s="318"/>
      <c r="AA1131" s="318"/>
      <c r="AB1131" s="320"/>
      <c r="AC1131" s="327">
        <f>IF(B1131="","",(IFERROR(VLOOKUP(B1131,Projecten!A$4:W$2415,5,FALSE),"niet bekend")))</f>
        <v>1</v>
      </c>
      <c r="AD1131" s="266">
        <f t="shared" si="124"/>
        <v>1894</v>
      </c>
      <c r="AE1131" s="266">
        <f>IF(B1131="","",(IFERROR(VLOOKUP(B1131,Projecten!A$4:W$2415,23,FALSE),"niet bekend")))</f>
        <v>1894</v>
      </c>
      <c r="AF1131" s="266">
        <f>IF(B1131="","",(IFERROR(VLOOKUP(B1131,Projecten!A$4:W$2415,12,FALSE),"niet bekend")))</f>
        <v>1894</v>
      </c>
      <c r="AG1131" s="398">
        <f t="shared" si="125"/>
        <v>0</v>
      </c>
    </row>
    <row r="1132" spans="2:33" s="327" customFormat="1" ht="12.75" customHeight="1" x14ac:dyDescent="0.2">
      <c r="B1132" s="496">
        <v>2016389</v>
      </c>
      <c r="C1132" s="951">
        <v>120847</v>
      </c>
      <c r="D1132" s="496" t="s">
        <v>1426</v>
      </c>
      <c r="E1132" s="389" t="s">
        <v>26</v>
      </c>
      <c r="F1132" s="388">
        <v>1</v>
      </c>
      <c r="G1132" s="389">
        <v>11</v>
      </c>
      <c r="H1132" s="389">
        <v>5</v>
      </c>
      <c r="I1132" s="389">
        <v>3</v>
      </c>
      <c r="J1132" s="322" t="s">
        <v>47</v>
      </c>
      <c r="K1132" s="322" t="s">
        <v>1485</v>
      </c>
      <c r="L1132" s="322" t="s">
        <v>1485</v>
      </c>
      <c r="M1132" s="322" t="s">
        <v>1485</v>
      </c>
      <c r="N1132" s="322" t="s">
        <v>47</v>
      </c>
      <c r="O1132" s="322" t="s">
        <v>47</v>
      </c>
      <c r="P1132" s="322" t="s">
        <v>47</v>
      </c>
      <c r="Q1132" s="322"/>
      <c r="R1132" s="322" t="s">
        <v>47</v>
      </c>
      <c r="S1132" s="320" t="s">
        <v>942</v>
      </c>
      <c r="T1132" s="264"/>
      <c r="U1132" s="264">
        <f>IF(V1132&lt;=0,"",(((V1132-'In Productie'!$E$1)/7)+0.6))</f>
        <v>-48.114285714285714</v>
      </c>
      <c r="V1132" s="396">
        <v>42628</v>
      </c>
      <c r="W1132" s="318" t="s">
        <v>162</v>
      </c>
      <c r="X1132" s="318" t="s">
        <v>1427</v>
      </c>
      <c r="Y1132" s="324">
        <v>16.600000000000001</v>
      </c>
      <c r="Z1132" s="318"/>
      <c r="AA1132" s="318"/>
      <c r="AB1132" s="320"/>
      <c r="AC1132" s="327">
        <f>IF(B1132="","",(IFERROR(VLOOKUP(B1132,Projecten!A$4:W$2415,5,FALSE),"niet bekend")))</f>
        <v>1</v>
      </c>
      <c r="AD1132" s="266">
        <f t="shared" si="124"/>
        <v>2872</v>
      </c>
      <c r="AE1132" s="266">
        <f>IF(B1132="","",(IFERROR(VLOOKUP(B1132,Projecten!A$4:W$2415,23,FALSE),"niet bekend")))</f>
        <v>2872</v>
      </c>
      <c r="AF1132" s="266">
        <f>IF(B1132="","",(IFERROR(VLOOKUP(B1132,Projecten!A$4:W$2415,12,FALSE),"niet bekend")))</f>
        <v>2872</v>
      </c>
      <c r="AG1132" s="398">
        <f t="shared" si="125"/>
        <v>0</v>
      </c>
    </row>
    <row r="1133" spans="2:33" s="327" customFormat="1" ht="12.75" customHeight="1" x14ac:dyDescent="0.2">
      <c r="B1133" s="665" t="s">
        <v>2072</v>
      </c>
      <c r="C1133" s="746">
        <v>120834</v>
      </c>
      <c r="D1133" s="471" t="s">
        <v>1387</v>
      </c>
      <c r="E1133" s="472" t="s">
        <v>26</v>
      </c>
      <c r="F1133" s="751">
        <v>0</v>
      </c>
      <c r="G1133" s="938">
        <v>10</v>
      </c>
      <c r="H1133" s="938">
        <v>0</v>
      </c>
      <c r="I1133" s="938">
        <v>0</v>
      </c>
      <c r="J1133" s="322" t="s">
        <v>1485</v>
      </c>
      <c r="K1133" s="322" t="s">
        <v>1485</v>
      </c>
      <c r="L1133" s="322" t="s">
        <v>1485</v>
      </c>
      <c r="M1133" s="322" t="s">
        <v>1485</v>
      </c>
      <c r="N1133" s="322" t="s">
        <v>47</v>
      </c>
      <c r="O1133" s="322" t="s">
        <v>47</v>
      </c>
      <c r="P1133" s="322" t="s">
        <v>47</v>
      </c>
      <c r="Q1133" s="322"/>
      <c r="R1133" s="322" t="s">
        <v>47</v>
      </c>
      <c r="S1133" s="320" t="s">
        <v>1281</v>
      </c>
      <c r="T1133" s="264"/>
      <c r="U1133" s="264">
        <f>IF(V1133&lt;=0,"",(((V1133-'In Productie'!$E$1)/7)+0.6))</f>
        <v>-48.114285714285714</v>
      </c>
      <c r="V1133" s="396">
        <v>42628</v>
      </c>
      <c r="W1133" s="318" t="s">
        <v>162</v>
      </c>
      <c r="X1133" s="318" t="s">
        <v>1404</v>
      </c>
      <c r="Y1133" s="324">
        <v>5.4</v>
      </c>
      <c r="Z1133" s="318"/>
      <c r="AA1133" s="318"/>
      <c r="AB1133" s="320"/>
      <c r="AC1133" s="327">
        <f>IF(B1133="","",(IFERROR(VLOOKUP(B1133,Projecten!A$4:W$2415,5,FALSE),"niet bekend")))</f>
        <v>0</v>
      </c>
      <c r="AD1133" s="266">
        <f t="shared" si="124"/>
        <v>697.93</v>
      </c>
      <c r="AE1133" s="266">
        <f>IF(B1133="","",(IFERROR(VLOOKUP(B1133,Projecten!A$4:W$2415,23,FALSE),"niet bekend")))</f>
        <v>697.93</v>
      </c>
      <c r="AF1133" s="266">
        <f>IF(B1133="","",(IFERROR(VLOOKUP(B1133,Projecten!A$4:W$2415,12,FALSE),"niet bekend")))</f>
        <v>697.93</v>
      </c>
      <c r="AG1133" s="398">
        <f t="shared" si="125"/>
        <v>0</v>
      </c>
    </row>
    <row r="1134" spans="2:33" s="327" customFormat="1" ht="12.75" customHeight="1" x14ac:dyDescent="0.2">
      <c r="B1134" s="496">
        <v>2016382</v>
      </c>
      <c r="C1134" s="386">
        <v>120850</v>
      </c>
      <c r="D1134" s="496" t="s">
        <v>1469</v>
      </c>
      <c r="E1134" s="389" t="s">
        <v>26</v>
      </c>
      <c r="F1134" s="388">
        <v>1</v>
      </c>
      <c r="G1134" s="389">
        <v>1</v>
      </c>
      <c r="H1134" s="389">
        <v>0</v>
      </c>
      <c r="I1134" s="389">
        <v>0</v>
      </c>
      <c r="J1134" s="322" t="s">
        <v>1485</v>
      </c>
      <c r="K1134" s="322" t="s">
        <v>1485</v>
      </c>
      <c r="L1134" s="322" t="s">
        <v>47</v>
      </c>
      <c r="M1134" s="322" t="s">
        <v>1485</v>
      </c>
      <c r="N1134" s="322" t="s">
        <v>47</v>
      </c>
      <c r="O1134" s="322" t="s">
        <v>47</v>
      </c>
      <c r="P1134" s="322" t="s">
        <v>47</v>
      </c>
      <c r="Q1134" s="322"/>
      <c r="R1134" s="322" t="s">
        <v>47</v>
      </c>
      <c r="S1134" s="320" t="s">
        <v>942</v>
      </c>
      <c r="T1134" s="264"/>
      <c r="U1134" s="264">
        <v>38</v>
      </c>
      <c r="V1134" s="396">
        <v>42635</v>
      </c>
      <c r="W1134" s="318" t="s">
        <v>162</v>
      </c>
      <c r="X1134" s="318"/>
      <c r="Y1134" s="497">
        <v>2</v>
      </c>
      <c r="Z1134" s="318"/>
      <c r="AA1134" s="318"/>
      <c r="AB1134" s="320"/>
      <c r="AC1134" s="327">
        <f>IF(B1134="","",(IFERROR(VLOOKUP(B1134,Projecten!A$4:W$2415,5,FALSE),"niet bekend")))</f>
        <v>1</v>
      </c>
      <c r="AD1134" s="266">
        <f t="shared" si="124"/>
        <v>227.74</v>
      </c>
      <c r="AE1134" s="266">
        <f>IF(B1134="","",(IFERROR(VLOOKUP(B1134,Projecten!A$4:W$2415,23,FALSE),"niet bekend")))</f>
        <v>568.86</v>
      </c>
      <c r="AF1134" s="266">
        <f>IF(B1134="","",(IFERROR(VLOOKUP(B1134,Projecten!A$4:W$2415,12,FALSE),"niet bekend")))</f>
        <v>227.74</v>
      </c>
      <c r="AG1134" s="398">
        <f t="shared" si="125"/>
        <v>0</v>
      </c>
    </row>
    <row r="1135" spans="2:33" s="327" customFormat="1" ht="12.75" customHeight="1" x14ac:dyDescent="0.2">
      <c r="B1135" s="665">
        <v>2016379</v>
      </c>
      <c r="C1135" s="940">
        <v>120846</v>
      </c>
      <c r="D1135" s="471">
        <v>597516</v>
      </c>
      <c r="E1135" s="472" t="s">
        <v>26</v>
      </c>
      <c r="F1135" s="751">
        <v>1</v>
      </c>
      <c r="G1135" s="938">
        <v>9</v>
      </c>
      <c r="H1135" s="938">
        <v>8</v>
      </c>
      <c r="I1135" s="938">
        <v>2</v>
      </c>
      <c r="J1135" s="322" t="s">
        <v>47</v>
      </c>
      <c r="K1135" s="322" t="s">
        <v>1485</v>
      </c>
      <c r="L1135" s="322" t="s">
        <v>1485</v>
      </c>
      <c r="M1135" s="322" t="s">
        <v>1485</v>
      </c>
      <c r="N1135" s="322" t="s">
        <v>47</v>
      </c>
      <c r="O1135" s="322" t="s">
        <v>47</v>
      </c>
      <c r="P1135" s="322" t="s">
        <v>47</v>
      </c>
      <c r="Q1135" s="322"/>
      <c r="R1135" s="322" t="s">
        <v>47</v>
      </c>
      <c r="S1135" s="320" t="s">
        <v>942</v>
      </c>
      <c r="T1135" s="264"/>
      <c r="U1135" s="264">
        <f>IF(V1135&lt;=0,"",(((V1135-'In Productie'!$E$1)/7)+0.6))</f>
        <v>-48.114285714285714</v>
      </c>
      <c r="V1135" s="396">
        <v>42628</v>
      </c>
      <c r="W1135" s="318" t="s">
        <v>162</v>
      </c>
      <c r="X1135" s="318" t="s">
        <v>1499</v>
      </c>
      <c r="Y1135" s="324">
        <v>14</v>
      </c>
      <c r="Z1135" s="318"/>
      <c r="AA1135" s="318"/>
      <c r="AB1135" s="320"/>
      <c r="AC1135" s="327">
        <f>IF(B1135="","",(IFERROR(VLOOKUP(B1135,Projecten!A$4:W$2415,5,FALSE),"niet bekend")))</f>
        <v>1</v>
      </c>
      <c r="AD1135" s="266">
        <f t="shared" si="124"/>
        <v>1931</v>
      </c>
      <c r="AE1135" s="266">
        <f>IF(B1135="","",(IFERROR(VLOOKUP(B1135,Projecten!A$4:W$2415,23,FALSE),"niet bekend")))</f>
        <v>1931</v>
      </c>
      <c r="AF1135" s="266">
        <f>IF(B1135="","",(IFERROR(VLOOKUP(B1135,Projecten!A$4:W$2415,12,FALSE),"niet bekend")))</f>
        <v>1931</v>
      </c>
      <c r="AG1135" s="398">
        <f t="shared" si="125"/>
        <v>0</v>
      </c>
    </row>
    <row r="1136" spans="2:33" s="327" customFormat="1" ht="12.75" customHeight="1" x14ac:dyDescent="0.2">
      <c r="B1136" s="496" t="s">
        <v>1424</v>
      </c>
      <c r="C1136" s="951">
        <v>120841</v>
      </c>
      <c r="D1136" s="496" t="s">
        <v>1423</v>
      </c>
      <c r="E1136" s="389" t="s">
        <v>26</v>
      </c>
      <c r="F1136" s="388">
        <v>1</v>
      </c>
      <c r="G1136" s="389">
        <v>8</v>
      </c>
      <c r="H1136" s="389">
        <v>4</v>
      </c>
      <c r="I1136" s="389">
        <v>3</v>
      </c>
      <c r="J1136" s="322" t="s">
        <v>47</v>
      </c>
      <c r="K1136" s="322" t="s">
        <v>47</v>
      </c>
      <c r="L1136" s="322" t="s">
        <v>1485</v>
      </c>
      <c r="M1136" s="322" t="s">
        <v>1485</v>
      </c>
      <c r="N1136" s="322" t="s">
        <v>47</v>
      </c>
      <c r="O1136" s="322" t="s">
        <v>47</v>
      </c>
      <c r="P1136" s="322" t="s">
        <v>47</v>
      </c>
      <c r="Q1136" s="322"/>
      <c r="R1136" s="322" t="s">
        <v>47</v>
      </c>
      <c r="S1136" s="320" t="s">
        <v>942</v>
      </c>
      <c r="T1136" s="264"/>
      <c r="U1136" s="264">
        <f>IF(V1136&lt;=0,"",(((V1136-'In Productie'!$E$1)/7)+0.6))</f>
        <v>-48.114285714285714</v>
      </c>
      <c r="V1136" s="396">
        <v>42628</v>
      </c>
      <c r="W1136" s="318" t="s">
        <v>162</v>
      </c>
      <c r="X1136" s="318" t="s">
        <v>1425</v>
      </c>
      <c r="Y1136" s="324">
        <v>26.5</v>
      </c>
      <c r="Z1136" s="318"/>
      <c r="AA1136" s="318"/>
      <c r="AB1136" s="320"/>
      <c r="AC1136" s="327">
        <f>IF(B1136="","",(IFERROR(VLOOKUP(B1136,Projecten!A$4:W$2415,5,FALSE),"niet bekend")))</f>
        <v>1</v>
      </c>
      <c r="AD1136" s="266">
        <f t="shared" si="124"/>
        <v>6061.67</v>
      </c>
      <c r="AE1136" s="266">
        <f>IF(B1136="","",(IFERROR(VLOOKUP(B1136,Projecten!A$4:W$2415,23,FALSE),"niet bekend")))</f>
        <v>6061.67</v>
      </c>
      <c r="AF1136" s="266">
        <f>IF(B1136="","",(IFERROR(VLOOKUP(B1136,Projecten!A$4:W$2415,12,FALSE),"niet bekend")))</f>
        <v>6061.67</v>
      </c>
      <c r="AG1136" s="398">
        <f t="shared" si="125"/>
        <v>0</v>
      </c>
    </row>
    <row r="1137" spans="2:33" s="327" customFormat="1" ht="12.75" customHeight="1" x14ac:dyDescent="0.2">
      <c r="B1137" s="496">
        <v>2016413</v>
      </c>
      <c r="C1137" s="386">
        <v>120849</v>
      </c>
      <c r="D1137" s="496" t="s">
        <v>1501</v>
      </c>
      <c r="E1137" s="389" t="s">
        <v>26</v>
      </c>
      <c r="F1137" s="388">
        <v>2</v>
      </c>
      <c r="G1137" s="389">
        <f>F1137*10</f>
        <v>20</v>
      </c>
      <c r="H1137" s="389">
        <f>F1137*6</f>
        <v>12</v>
      </c>
      <c r="I1137" s="389">
        <f>F1137*4</f>
        <v>8</v>
      </c>
      <c r="J1137" s="322" t="s">
        <v>47</v>
      </c>
      <c r="K1137" s="322" t="s">
        <v>1485</v>
      </c>
      <c r="L1137" s="322" t="s">
        <v>1485</v>
      </c>
      <c r="M1137" s="322" t="s">
        <v>1485</v>
      </c>
      <c r="N1137" s="322" t="s">
        <v>47</v>
      </c>
      <c r="O1137" s="322" t="s">
        <v>47</v>
      </c>
      <c r="P1137" s="322" t="s">
        <v>47</v>
      </c>
      <c r="Q1137" s="322"/>
      <c r="R1137" s="322" t="s">
        <v>47</v>
      </c>
      <c r="S1137" s="320" t="s">
        <v>942</v>
      </c>
      <c r="T1137" s="264"/>
      <c r="U1137" s="264">
        <f>IF(V1137&lt;=0,"",(((V1137-'In Productie'!$E$1)/7)+0.6))</f>
        <v>-48.257142857142853</v>
      </c>
      <c r="V1137" s="396">
        <v>42627</v>
      </c>
      <c r="W1137" s="318" t="s">
        <v>421</v>
      </c>
      <c r="X1137" s="318"/>
      <c r="Y1137" s="324">
        <f>F1137*19.2</f>
        <v>38.4</v>
      </c>
      <c r="Z1137" s="318"/>
      <c r="AA1137" s="318"/>
      <c r="AB1137" s="320"/>
      <c r="AC1137" s="327">
        <f>IF(B1137="","",(IFERROR(VLOOKUP(B1137,Projecten!A$4:W$2415,5,FALSE),"niet bekend")))</f>
        <v>6</v>
      </c>
      <c r="AD1137" s="266">
        <f t="shared" si="124"/>
        <v>5902</v>
      </c>
      <c r="AE1137" s="266">
        <f>IF(B1137="","",(IFERROR(VLOOKUP(B1137,Projecten!A$4:W$2415,23,FALSE),"niet bekend")))</f>
        <v>17706</v>
      </c>
      <c r="AF1137" s="266">
        <f>IF(B1137="","",(IFERROR(VLOOKUP(B1137,Projecten!A$4:W$2415,12,FALSE),"niet bekend")))</f>
        <v>17706</v>
      </c>
      <c r="AG1137" s="398">
        <f t="shared" si="125"/>
        <v>11804</v>
      </c>
    </row>
    <row r="1138" spans="2:33" s="327" customFormat="1" ht="12.75" customHeight="1" x14ac:dyDescent="0.2">
      <c r="B1138" s="665">
        <v>2016379</v>
      </c>
      <c r="C1138" s="940">
        <v>120846</v>
      </c>
      <c r="D1138" s="471">
        <v>597516</v>
      </c>
      <c r="E1138" s="472" t="s">
        <v>26</v>
      </c>
      <c r="F1138" s="751">
        <v>1</v>
      </c>
      <c r="G1138" s="938">
        <v>9</v>
      </c>
      <c r="H1138" s="938">
        <v>8</v>
      </c>
      <c r="I1138" s="938">
        <v>2</v>
      </c>
      <c r="J1138" s="322" t="s">
        <v>47</v>
      </c>
      <c r="K1138" s="322" t="s">
        <v>1485</v>
      </c>
      <c r="L1138" s="322" t="s">
        <v>1485</v>
      </c>
      <c r="M1138" s="322" t="s">
        <v>1485</v>
      </c>
      <c r="N1138" s="322" t="s">
        <v>47</v>
      </c>
      <c r="O1138" s="322" t="s">
        <v>47</v>
      </c>
      <c r="P1138" s="322" t="s">
        <v>47</v>
      </c>
      <c r="Q1138" s="322"/>
      <c r="R1138" s="322" t="s">
        <v>47</v>
      </c>
      <c r="S1138" s="320" t="s">
        <v>942</v>
      </c>
      <c r="T1138" s="264"/>
      <c r="U1138" s="264">
        <f>IF(V1138&lt;=0,"",(((V1138-'In Productie'!$E$1)/7)+0.6))</f>
        <v>-48.114285714285714</v>
      </c>
      <c r="V1138" s="396">
        <v>42628</v>
      </c>
      <c r="W1138" s="318" t="s">
        <v>162</v>
      </c>
      <c r="X1138" s="318" t="s">
        <v>1499</v>
      </c>
      <c r="Y1138" s="324">
        <v>14</v>
      </c>
      <c r="Z1138" s="318"/>
      <c r="AA1138" s="318"/>
      <c r="AB1138" s="320"/>
      <c r="AC1138" s="327">
        <f>IF(B1138="","",(IFERROR(VLOOKUP(B1138,Projecten!A$4:W$2415,5,FALSE),"niet bekend")))</f>
        <v>1</v>
      </c>
      <c r="AD1138" s="266">
        <f t="shared" si="124"/>
        <v>1931</v>
      </c>
      <c r="AE1138" s="266">
        <f>IF(B1138="","",(IFERROR(VLOOKUP(B1138,Projecten!A$4:W$2415,23,FALSE),"niet bekend")))</f>
        <v>1931</v>
      </c>
      <c r="AF1138" s="266">
        <f>IF(B1138="","",(IFERROR(VLOOKUP(B1138,Projecten!A$4:W$2415,12,FALSE),"niet bekend")))</f>
        <v>1931</v>
      </c>
      <c r="AG1138" s="398">
        <f t="shared" si="125"/>
        <v>0</v>
      </c>
    </row>
    <row r="1139" spans="2:33" s="327" customFormat="1" ht="12.75" customHeight="1" x14ac:dyDescent="0.2">
      <c r="B1139" s="496" t="s">
        <v>1424</v>
      </c>
      <c r="C1139" s="951">
        <v>120841</v>
      </c>
      <c r="D1139" s="496" t="s">
        <v>1423</v>
      </c>
      <c r="E1139" s="389" t="s">
        <v>26</v>
      </c>
      <c r="F1139" s="388">
        <v>1</v>
      </c>
      <c r="G1139" s="389">
        <v>8</v>
      </c>
      <c r="H1139" s="389">
        <v>4</v>
      </c>
      <c r="I1139" s="389">
        <v>3</v>
      </c>
      <c r="J1139" s="322" t="s">
        <v>47</v>
      </c>
      <c r="K1139" s="322" t="s">
        <v>47</v>
      </c>
      <c r="L1139" s="322" t="s">
        <v>1485</v>
      </c>
      <c r="M1139" s="322" t="s">
        <v>1485</v>
      </c>
      <c r="N1139" s="322" t="s">
        <v>47</v>
      </c>
      <c r="O1139" s="322" t="s">
        <v>47</v>
      </c>
      <c r="P1139" s="322" t="s">
        <v>47</v>
      </c>
      <c r="Q1139" s="322"/>
      <c r="R1139" s="322" t="s">
        <v>47</v>
      </c>
      <c r="S1139" s="320" t="s">
        <v>942</v>
      </c>
      <c r="T1139" s="264"/>
      <c r="U1139" s="264">
        <f>IF(V1139&lt;=0,"",(((V1139-'In Productie'!$E$1)/7)+0.6))</f>
        <v>-48.114285714285714</v>
      </c>
      <c r="V1139" s="396">
        <v>42628</v>
      </c>
      <c r="W1139" s="318" t="s">
        <v>162</v>
      </c>
      <c r="X1139" s="318" t="s">
        <v>1425</v>
      </c>
      <c r="Y1139" s="324">
        <v>26.5</v>
      </c>
      <c r="Z1139" s="318"/>
      <c r="AA1139" s="318"/>
      <c r="AB1139" s="320"/>
      <c r="AC1139" s="327">
        <f>IF(B1139="","",(IFERROR(VLOOKUP(B1139,Projecten!A$4:W$2415,5,FALSE),"niet bekend")))</f>
        <v>1</v>
      </c>
      <c r="AD1139" s="266">
        <f t="shared" si="124"/>
        <v>6061.67</v>
      </c>
      <c r="AE1139" s="266">
        <f>IF(B1139="","",(IFERROR(VLOOKUP(B1139,Projecten!A$4:W$2415,23,FALSE),"niet bekend")))</f>
        <v>6061.67</v>
      </c>
      <c r="AF1139" s="266">
        <f>IF(B1139="","",(IFERROR(VLOOKUP(B1139,Projecten!A$4:W$2415,12,FALSE),"niet bekend")))</f>
        <v>6061.67</v>
      </c>
      <c r="AG1139" s="398">
        <f t="shared" si="125"/>
        <v>0</v>
      </c>
    </row>
    <row r="1140" spans="2:33" s="327" customFormat="1" ht="12.75" customHeight="1" x14ac:dyDescent="0.2">
      <c r="B1140" s="496">
        <v>2016413</v>
      </c>
      <c r="C1140" s="386">
        <v>120849</v>
      </c>
      <c r="D1140" s="496" t="s">
        <v>1501</v>
      </c>
      <c r="E1140" s="389" t="s">
        <v>26</v>
      </c>
      <c r="F1140" s="388">
        <v>2</v>
      </c>
      <c r="G1140" s="389">
        <f>F1140*10</f>
        <v>20</v>
      </c>
      <c r="H1140" s="389">
        <f>F1140*6</f>
        <v>12</v>
      </c>
      <c r="I1140" s="389">
        <f>F1140*4</f>
        <v>8</v>
      </c>
      <c r="J1140" s="322" t="s">
        <v>47</v>
      </c>
      <c r="K1140" s="322" t="s">
        <v>1485</v>
      </c>
      <c r="L1140" s="322" t="s">
        <v>1485</v>
      </c>
      <c r="M1140" s="322" t="s">
        <v>1485</v>
      </c>
      <c r="N1140" s="322" t="s">
        <v>47</v>
      </c>
      <c r="O1140" s="322" t="s">
        <v>47</v>
      </c>
      <c r="P1140" s="322" t="s">
        <v>47</v>
      </c>
      <c r="Q1140" s="322"/>
      <c r="R1140" s="322" t="s">
        <v>47</v>
      </c>
      <c r="S1140" s="320" t="s">
        <v>942</v>
      </c>
      <c r="T1140" s="264"/>
      <c r="U1140" s="264">
        <f>IF(V1140&lt;=0,"",(((V1140-'In Productie'!$E$1)/7)+0.6))</f>
        <v>-48.257142857142853</v>
      </c>
      <c r="V1140" s="396">
        <v>42627</v>
      </c>
      <c r="W1140" s="318" t="s">
        <v>421</v>
      </c>
      <c r="X1140" s="318"/>
      <c r="Y1140" s="324">
        <f>F1140*19.2</f>
        <v>38.4</v>
      </c>
      <c r="Z1140" s="318"/>
      <c r="AA1140" s="318"/>
      <c r="AB1140" s="320"/>
      <c r="AC1140" s="327">
        <f>IF(B1140="","",(IFERROR(VLOOKUP(B1140,Projecten!A$4:W$2415,5,FALSE),"niet bekend")))</f>
        <v>6</v>
      </c>
      <c r="AD1140" s="266">
        <f t="shared" si="124"/>
        <v>5902</v>
      </c>
      <c r="AE1140" s="266">
        <f>IF(B1140="","",(IFERROR(VLOOKUP(B1140,Projecten!A$4:W$2415,23,FALSE),"niet bekend")))</f>
        <v>17706</v>
      </c>
      <c r="AF1140" s="266">
        <f>IF(B1140="","",(IFERROR(VLOOKUP(B1140,Projecten!A$4:W$2415,12,FALSE),"niet bekend")))</f>
        <v>17706</v>
      </c>
      <c r="AG1140" s="398">
        <f t="shared" si="125"/>
        <v>11804</v>
      </c>
    </row>
    <row r="1141" spans="2:33" s="327" customFormat="1" ht="12.75" customHeight="1" x14ac:dyDescent="0.2">
      <c r="B1141" s="496"/>
      <c r="C1141" s="386"/>
      <c r="D1141" s="496"/>
      <c r="E1141" s="389"/>
      <c r="F1141" s="388"/>
      <c r="G1141" s="389"/>
      <c r="H1141" s="389"/>
      <c r="I1141" s="389"/>
      <c r="J1141" s="322"/>
      <c r="K1141" s="322"/>
      <c r="L1141" s="322"/>
      <c r="M1141" s="322"/>
      <c r="N1141" s="322"/>
      <c r="O1141" s="322"/>
      <c r="P1141" s="322"/>
      <c r="Q1141" s="322"/>
      <c r="R1141" s="322"/>
      <c r="S1141" s="320"/>
      <c r="T1141" s="264"/>
      <c r="U1141" s="264"/>
      <c r="V1141" s="396"/>
      <c r="W1141" s="318"/>
      <c r="X1141" s="318"/>
      <c r="Y1141" s="497"/>
      <c r="Z1141" s="318"/>
      <c r="AA1141" s="318"/>
      <c r="AB1141" s="320"/>
      <c r="AC1141" s="327" t="str">
        <f>IF(B1141="","",(IFERROR(VLOOKUP(B1141,Projecten!A$4:W$2415,5,FALSE),"niet bekend")))</f>
        <v/>
      </c>
      <c r="AD1141" s="266" t="str">
        <f t="shared" si="124"/>
        <v/>
      </c>
      <c r="AE1141" s="266" t="str">
        <f>IF(B1141="","",(IFERROR(VLOOKUP(B1141,Projecten!A$4:W$2415,23,FALSE),"niet bekend")))</f>
        <v/>
      </c>
      <c r="AF1141" s="266" t="str">
        <f>IF(B1141="","",(IFERROR(VLOOKUP(B1141,Projecten!A$4:W$2415,12,FALSE),"niet bekend")))</f>
        <v/>
      </c>
      <c r="AG1141" s="398" t="str">
        <f t="shared" si="125"/>
        <v/>
      </c>
    </row>
    <row r="1142" spans="2:33" s="327" customFormat="1" ht="12.75" customHeight="1" x14ac:dyDescent="0.2">
      <c r="B1142" s="449" t="s">
        <v>1413</v>
      </c>
      <c r="C1142" s="470">
        <v>120834</v>
      </c>
      <c r="D1142" s="471" t="s">
        <v>1406</v>
      </c>
      <c r="E1142" s="472" t="s">
        <v>352</v>
      </c>
      <c r="F1142" s="679">
        <v>0</v>
      </c>
      <c r="G1142" s="450">
        <v>15</v>
      </c>
      <c r="H1142" s="938">
        <v>0</v>
      </c>
      <c r="I1142" s="938">
        <v>0</v>
      </c>
      <c r="J1142" s="322" t="s">
        <v>47</v>
      </c>
      <c r="K1142" s="322" t="s">
        <v>1485</v>
      </c>
      <c r="L1142" s="322" t="s">
        <v>1485</v>
      </c>
      <c r="M1142" s="322" t="s">
        <v>1485</v>
      </c>
      <c r="N1142" s="322" t="s">
        <v>47</v>
      </c>
      <c r="O1142" s="322" t="s">
        <v>47</v>
      </c>
      <c r="P1142" s="322" t="s">
        <v>47</v>
      </c>
      <c r="Q1142" s="322"/>
      <c r="R1142" s="322" t="s">
        <v>47</v>
      </c>
      <c r="S1142" s="320" t="s">
        <v>1281</v>
      </c>
      <c r="T1142" s="264"/>
      <c r="U1142" s="264">
        <v>37</v>
      </c>
      <c r="V1142" s="396"/>
      <c r="W1142" s="318" t="s">
        <v>532</v>
      </c>
      <c r="X1142" s="318"/>
      <c r="Y1142" s="324">
        <v>8.6</v>
      </c>
      <c r="Z1142" s="318"/>
      <c r="AA1142" s="318"/>
      <c r="AB1142" s="320"/>
      <c r="AC1142" s="327">
        <f>IF(B1142="","",(IFERROR(VLOOKUP(B1142,Projecten!A$4:W$2415,5,FALSE),"niet bekend")))</f>
        <v>1</v>
      </c>
      <c r="AD1142" s="266">
        <f t="shared" si="124"/>
        <v>1380.93</v>
      </c>
      <c r="AE1142" s="266">
        <f>IF(B1142="","",(IFERROR(VLOOKUP(B1142,Projecten!A$4:W$2415,23,FALSE),"niet bekend")))</f>
        <v>1380.93</v>
      </c>
      <c r="AF1142" s="266">
        <f>IF(B1142="","",(IFERROR(VLOOKUP(B1142,Projecten!A$4:W$2415,12,FALSE),"niet bekend")))</f>
        <v>1380.93</v>
      </c>
      <c r="AG1142" s="398">
        <f t="shared" si="125"/>
        <v>0</v>
      </c>
    </row>
    <row r="1143" spans="2:33" s="327" customFormat="1" x14ac:dyDescent="0.2">
      <c r="B1143" s="320">
        <v>2016513</v>
      </c>
      <c r="C1143" s="503">
        <v>120871</v>
      </c>
      <c r="D1143" s="320" t="s">
        <v>1634</v>
      </c>
      <c r="E1143" s="318" t="s">
        <v>352</v>
      </c>
      <c r="F1143" s="322">
        <v>0</v>
      </c>
      <c r="G1143" s="318">
        <v>0</v>
      </c>
      <c r="H1143" s="318">
        <v>0</v>
      </c>
      <c r="I1143" s="318">
        <v>1</v>
      </c>
      <c r="J1143" s="322" t="s">
        <v>1485</v>
      </c>
      <c r="K1143" s="322" t="s">
        <v>1485</v>
      </c>
      <c r="L1143" s="322" t="s">
        <v>1485</v>
      </c>
      <c r="M1143" s="322" t="s">
        <v>1485</v>
      </c>
      <c r="N1143" s="322" t="s">
        <v>47</v>
      </c>
      <c r="O1143" s="322" t="s">
        <v>47</v>
      </c>
      <c r="P1143" s="322" t="s">
        <v>47</v>
      </c>
      <c r="Q1143" s="322"/>
      <c r="R1143" s="322" t="s">
        <v>47</v>
      </c>
      <c r="S1143" s="320" t="s">
        <v>1281</v>
      </c>
      <c r="T1143" s="264"/>
      <c r="U1143" s="264">
        <v>37</v>
      </c>
      <c r="V1143" s="396"/>
      <c r="W1143" s="318" t="s">
        <v>532</v>
      </c>
      <c r="X1143" s="318"/>
      <c r="Y1143" s="324">
        <v>2</v>
      </c>
      <c r="Z1143" s="318"/>
      <c r="AA1143" s="318"/>
      <c r="AB1143" s="320"/>
      <c r="AC1143" s="327">
        <f>IF(B1143="","",(IFERROR(VLOOKUP(B1143,Projecten!A$4:W$2415,5,FALSE),"niet bekend")))</f>
        <v>0</v>
      </c>
      <c r="AD1143" s="266">
        <f t="shared" si="124"/>
        <v>265</v>
      </c>
      <c r="AE1143" s="266">
        <f>IF(B1143="","",(IFERROR(VLOOKUP(B1143,Projecten!A$4:W$2415,23,FALSE),"niet bekend")))</f>
        <v>265</v>
      </c>
      <c r="AF1143" s="266">
        <f>IF(B1143="","",(IFERROR(VLOOKUP(B1143,Projecten!A$4:W$2415,12,FALSE),"niet bekend")))</f>
        <v>265</v>
      </c>
      <c r="AG1143" s="398">
        <f t="shared" si="125"/>
        <v>0</v>
      </c>
    </row>
    <row r="1144" spans="2:33" s="327" customFormat="1" ht="12.75" customHeight="1" x14ac:dyDescent="0.2">
      <c r="B1144" s="665"/>
      <c r="C1144" s="746"/>
      <c r="D1144" s="471"/>
      <c r="E1144" s="472"/>
      <c r="F1144" s="751"/>
      <c r="G1144" s="938"/>
      <c r="H1144" s="938"/>
      <c r="I1144" s="938"/>
      <c r="J1144" s="322"/>
      <c r="K1144" s="322"/>
      <c r="L1144" s="322"/>
      <c r="M1144" s="322"/>
      <c r="N1144" s="322"/>
      <c r="O1144" s="322"/>
      <c r="P1144" s="322"/>
      <c r="Q1144" s="322"/>
      <c r="R1144" s="322"/>
      <c r="S1144" s="320"/>
      <c r="T1144" s="264"/>
      <c r="U1144" s="264"/>
      <c r="V1144" s="396"/>
      <c r="W1144" s="318"/>
      <c r="X1144" s="318"/>
      <c r="Y1144" s="324"/>
      <c r="Z1144" s="318"/>
      <c r="AA1144" s="511"/>
      <c r="AB1144" s="320"/>
      <c r="AC1144" s="327" t="str">
        <f>IF(B1144="","",(IFERROR(VLOOKUP(B1144,Projecten!A$4:W$2415,5,FALSE),"niet bekend")))</f>
        <v/>
      </c>
      <c r="AD1144" s="266" t="str">
        <f t="shared" si="124"/>
        <v/>
      </c>
      <c r="AE1144" s="266" t="str">
        <f>IF(B1144="","",(IFERROR(VLOOKUP(B1144,Projecten!A$4:W$2415,23,FALSE),"niet bekend")))</f>
        <v/>
      </c>
      <c r="AF1144" s="266" t="str">
        <f>IF(B1144="","",(IFERROR(VLOOKUP(B1144,Projecten!A$4:W$2415,12,FALSE),"niet bekend")))</f>
        <v/>
      </c>
      <c r="AG1144" s="398" t="str">
        <f t="shared" si="125"/>
        <v/>
      </c>
    </row>
    <row r="1145" spans="2:33" s="327" customFormat="1" ht="12.75" customHeight="1" x14ac:dyDescent="0.2">
      <c r="B1145" s="665">
        <v>2016338</v>
      </c>
      <c r="C1145" s="470">
        <v>120844</v>
      </c>
      <c r="D1145" s="471" t="s">
        <v>1338</v>
      </c>
      <c r="E1145" s="472" t="s">
        <v>317</v>
      </c>
      <c r="F1145" s="751">
        <v>1</v>
      </c>
      <c r="G1145" s="938">
        <v>10</v>
      </c>
      <c r="H1145" s="938">
        <v>5</v>
      </c>
      <c r="I1145" s="938">
        <v>7</v>
      </c>
      <c r="J1145" s="322" t="s">
        <v>47</v>
      </c>
      <c r="K1145" s="322" t="s">
        <v>1485</v>
      </c>
      <c r="L1145" s="322" t="s">
        <v>1485</v>
      </c>
      <c r="M1145" s="322" t="s">
        <v>1485</v>
      </c>
      <c r="N1145" s="322" t="s">
        <v>47</v>
      </c>
      <c r="O1145" s="322" t="s">
        <v>47</v>
      </c>
      <c r="P1145" s="322" t="s">
        <v>47</v>
      </c>
      <c r="Q1145" s="322"/>
      <c r="R1145" s="322" t="s">
        <v>47</v>
      </c>
      <c r="S1145" s="320" t="s">
        <v>942</v>
      </c>
      <c r="T1145" s="264"/>
      <c r="U1145" s="264">
        <v>37</v>
      </c>
      <c r="V1145" s="396"/>
      <c r="W1145" s="318" t="s">
        <v>777</v>
      </c>
      <c r="X1145" s="318"/>
      <c r="Y1145" s="324">
        <v>22.5</v>
      </c>
      <c r="Z1145" s="318"/>
      <c r="AA1145" s="318"/>
      <c r="AB1145" s="707">
        <v>42562</v>
      </c>
      <c r="AC1145" s="327">
        <f>IF(B1145="","",(IFERROR(VLOOKUP(B1145,Projecten!A$4:W$2415,5,FALSE),"niet bekend")))</f>
        <v>1</v>
      </c>
      <c r="AD1145" s="266">
        <f t="shared" si="124"/>
        <v>4061.22</v>
      </c>
      <c r="AE1145" s="266">
        <f>IF(B1145="","",(IFERROR(VLOOKUP(B1145,Projecten!A$4:W$2415,23,FALSE),"niet bekend")))</f>
        <v>4061.22</v>
      </c>
      <c r="AF1145" s="266">
        <f>IF(B1145="","",(IFERROR(VLOOKUP(B1145,Projecten!A$4:W$2415,12,FALSE),"niet bekend")))</f>
        <v>4061.22</v>
      </c>
      <c r="AG1145" s="398">
        <f t="shared" si="125"/>
        <v>0</v>
      </c>
    </row>
    <row r="1146" spans="2:33" s="327" customFormat="1" ht="12.75" customHeight="1" x14ac:dyDescent="0.2">
      <c r="B1146" s="665">
        <v>2016404</v>
      </c>
      <c r="C1146" s="746">
        <v>120854</v>
      </c>
      <c r="D1146" s="471" t="s">
        <v>1482</v>
      </c>
      <c r="E1146" s="472" t="s">
        <v>317</v>
      </c>
      <c r="F1146" s="751">
        <v>1</v>
      </c>
      <c r="G1146" s="938">
        <v>3</v>
      </c>
      <c r="H1146" s="938">
        <v>2</v>
      </c>
      <c r="I1146" s="938">
        <v>1</v>
      </c>
      <c r="J1146" s="322" t="s">
        <v>47</v>
      </c>
      <c r="K1146" s="322" t="s">
        <v>1485</v>
      </c>
      <c r="L1146" s="322" t="s">
        <v>1485</v>
      </c>
      <c r="M1146" s="322" t="s">
        <v>1485</v>
      </c>
      <c r="N1146" s="322" t="s">
        <v>47</v>
      </c>
      <c r="O1146" s="322" t="s">
        <v>47</v>
      </c>
      <c r="P1146" s="322" t="s">
        <v>47</v>
      </c>
      <c r="Q1146" s="322"/>
      <c r="R1146" s="322" t="s">
        <v>47</v>
      </c>
      <c r="S1146" s="320" t="s">
        <v>942</v>
      </c>
      <c r="T1146" s="264"/>
      <c r="U1146" s="264">
        <v>38</v>
      </c>
      <c r="V1146" s="396"/>
      <c r="W1146" s="318" t="s">
        <v>777</v>
      </c>
      <c r="X1146" s="318" t="s">
        <v>1498</v>
      </c>
      <c r="Y1146" s="324">
        <v>6</v>
      </c>
      <c r="Z1146" s="318"/>
      <c r="AA1146" s="511"/>
      <c r="AB1146" s="320"/>
      <c r="AC1146" s="327">
        <f>IF(B1146="","",(IFERROR(VLOOKUP(B1146,Projecten!A$4:W$2415,5,FALSE),"niet bekend")))</f>
        <v>1</v>
      </c>
      <c r="AD1146" s="266">
        <f t="shared" si="124"/>
        <v>917.37</v>
      </c>
      <c r="AE1146" s="266">
        <f>IF(B1146="","",(IFERROR(VLOOKUP(B1146,Projecten!A$4:W$2415,23,FALSE),"niet bekend")))</f>
        <v>917.37</v>
      </c>
      <c r="AF1146" s="266">
        <f>IF(B1146="","",(IFERROR(VLOOKUP(B1146,Projecten!A$4:W$2415,12,FALSE),"niet bekend")))</f>
        <v>917.37</v>
      </c>
      <c r="AG1146" s="398">
        <f t="shared" si="125"/>
        <v>0</v>
      </c>
    </row>
    <row r="1147" spans="2:33" s="327" customFormat="1" ht="12.75" customHeight="1" x14ac:dyDescent="0.2">
      <c r="B1147" s="665">
        <v>2016403</v>
      </c>
      <c r="C1147" s="746">
        <v>120854</v>
      </c>
      <c r="D1147" s="471" t="s">
        <v>1478</v>
      </c>
      <c r="E1147" s="472" t="s">
        <v>317</v>
      </c>
      <c r="F1147" s="751">
        <v>1</v>
      </c>
      <c r="G1147" s="938">
        <v>14</v>
      </c>
      <c r="H1147" s="938">
        <v>7</v>
      </c>
      <c r="I1147" s="938">
        <v>4</v>
      </c>
      <c r="J1147" s="322" t="s">
        <v>47</v>
      </c>
      <c r="K1147" s="322" t="s">
        <v>47</v>
      </c>
      <c r="L1147" s="322" t="s">
        <v>1485</v>
      </c>
      <c r="M1147" s="322" t="s">
        <v>1485</v>
      </c>
      <c r="N1147" s="322" t="s">
        <v>47</v>
      </c>
      <c r="O1147" s="322" t="s">
        <v>47</v>
      </c>
      <c r="P1147" s="322" t="s">
        <v>47</v>
      </c>
      <c r="Q1147" s="322"/>
      <c r="R1147" s="322" t="s">
        <v>47</v>
      </c>
      <c r="S1147" s="320" t="s">
        <v>942</v>
      </c>
      <c r="T1147" s="264"/>
      <c r="U1147" s="264">
        <v>38</v>
      </c>
      <c r="V1147" s="396"/>
      <c r="W1147" s="318" t="s">
        <v>777</v>
      </c>
      <c r="X1147" s="318" t="s">
        <v>1498</v>
      </c>
      <c r="Y1147" s="324">
        <v>26</v>
      </c>
      <c r="Z1147" s="318"/>
      <c r="AA1147" s="511"/>
      <c r="AB1147" s="320"/>
      <c r="AC1147" s="327">
        <f>IF(B1147="","",(IFERROR(VLOOKUP(B1147,Projecten!A$4:W$2415,5,FALSE),"niet bekend")))</f>
        <v>1</v>
      </c>
      <c r="AD1147" s="266">
        <f t="shared" si="124"/>
        <v>4163.04</v>
      </c>
      <c r="AE1147" s="266">
        <f>IF(B1147="","",(IFERROR(VLOOKUP(B1147,Projecten!A$4:W$2415,23,FALSE),"niet bekend")))</f>
        <v>4163.04</v>
      </c>
      <c r="AF1147" s="266">
        <f>IF(B1147="","",(IFERROR(VLOOKUP(B1147,Projecten!A$4:W$2415,12,FALSE),"niet bekend")))</f>
        <v>4163.04</v>
      </c>
      <c r="AG1147" s="398">
        <f t="shared" si="125"/>
        <v>0</v>
      </c>
    </row>
    <row r="1148" spans="2:33" s="327" customFormat="1" ht="12.75" customHeight="1" x14ac:dyDescent="0.2">
      <c r="B1148" s="665">
        <v>2016376</v>
      </c>
      <c r="C1148" s="746">
        <v>120854</v>
      </c>
      <c r="D1148" s="471" t="s">
        <v>1116</v>
      </c>
      <c r="E1148" s="472" t="s">
        <v>317</v>
      </c>
      <c r="F1148" s="751">
        <v>1</v>
      </c>
      <c r="G1148" s="938">
        <v>1</v>
      </c>
      <c r="H1148" s="938">
        <v>0</v>
      </c>
      <c r="I1148" s="938">
        <v>1</v>
      </c>
      <c r="J1148" s="322" t="s">
        <v>47</v>
      </c>
      <c r="K1148" s="322" t="s">
        <v>1485</v>
      </c>
      <c r="L1148" s="322" t="s">
        <v>1485</v>
      </c>
      <c r="M1148" s="322" t="s">
        <v>1485</v>
      </c>
      <c r="N1148" s="322" t="s">
        <v>47</v>
      </c>
      <c r="O1148" s="322" t="s">
        <v>47</v>
      </c>
      <c r="P1148" s="322" t="s">
        <v>47</v>
      </c>
      <c r="Q1148" s="322"/>
      <c r="R1148" s="322" t="s">
        <v>47</v>
      </c>
      <c r="S1148" s="320" t="s">
        <v>942</v>
      </c>
      <c r="T1148" s="264"/>
      <c r="U1148" s="264">
        <v>38</v>
      </c>
      <c r="V1148" s="396"/>
      <c r="W1148" s="318" t="s">
        <v>777</v>
      </c>
      <c r="X1148" s="318" t="s">
        <v>1498</v>
      </c>
      <c r="Y1148" s="324">
        <v>3</v>
      </c>
      <c r="Z1148" s="318"/>
      <c r="AA1148" s="511"/>
      <c r="AB1148" s="320"/>
      <c r="AC1148" s="327">
        <f>IF(B1148="","",(IFERROR(VLOOKUP(B1148,Projecten!A$4:W$2415,5,FALSE),"niet bekend")))</f>
        <v>1</v>
      </c>
      <c r="AD1148" s="266">
        <f t="shared" si="124"/>
        <v>623.76</v>
      </c>
      <c r="AE1148" s="266">
        <f>IF(B1148="","",(IFERROR(VLOOKUP(B1148,Projecten!A$4:W$2415,23,FALSE),"niet bekend")))</f>
        <v>623.76</v>
      </c>
      <c r="AF1148" s="266">
        <f>IF(B1148="","",(IFERROR(VLOOKUP(B1148,Projecten!A$4:W$2415,12,FALSE),"niet bekend")))</f>
        <v>623.76</v>
      </c>
      <c r="AG1148" s="398">
        <f t="shared" si="125"/>
        <v>0</v>
      </c>
    </row>
    <row r="1149" spans="2:33" s="327" customFormat="1" ht="12.75" customHeight="1" x14ac:dyDescent="0.2">
      <c r="B1149" s="665" t="s">
        <v>1493</v>
      </c>
      <c r="C1149" s="746">
        <v>120834</v>
      </c>
      <c r="D1149" s="665" t="s">
        <v>1419</v>
      </c>
      <c r="E1149" s="449" t="s">
        <v>317</v>
      </c>
      <c r="F1149" s="751">
        <v>1</v>
      </c>
      <c r="G1149" s="450">
        <v>12</v>
      </c>
      <c r="H1149" s="449">
        <v>0</v>
      </c>
      <c r="I1149" s="449">
        <v>0</v>
      </c>
      <c r="J1149" s="322" t="s">
        <v>47</v>
      </c>
      <c r="K1149" s="322" t="s">
        <v>1485</v>
      </c>
      <c r="L1149" s="322" t="s">
        <v>1485</v>
      </c>
      <c r="M1149" s="322" t="s">
        <v>1485</v>
      </c>
      <c r="N1149" s="322" t="s">
        <v>47</v>
      </c>
      <c r="O1149" s="322" t="s">
        <v>47</v>
      </c>
      <c r="P1149" s="322" t="s">
        <v>47</v>
      </c>
      <c r="Q1149" s="322"/>
      <c r="R1149" s="322" t="s">
        <v>47</v>
      </c>
      <c r="S1149" s="320" t="s">
        <v>1281</v>
      </c>
      <c r="T1149" s="264"/>
      <c r="U1149" s="264">
        <v>37</v>
      </c>
      <c r="V1149" s="396"/>
      <c r="W1149" s="318"/>
      <c r="X1149" s="318"/>
      <c r="Y1149" s="497">
        <v>7</v>
      </c>
      <c r="Z1149" s="318"/>
      <c r="AA1149" s="318"/>
      <c r="AB1149" s="320"/>
      <c r="AC1149" s="327">
        <f>IF(B1149="","",(IFERROR(VLOOKUP(B1149,Projecten!A$4:W$2415,5,FALSE),"niet bekend")))</f>
        <v>1</v>
      </c>
      <c r="AD1149" s="266">
        <f t="shared" si="124"/>
        <v>1345.85</v>
      </c>
      <c r="AE1149" s="266">
        <f>IF(B1149="","",(IFERROR(VLOOKUP(B1149,Projecten!A$4:W$2415,23,FALSE),"niet bekend")))</f>
        <v>1345.85</v>
      </c>
      <c r="AF1149" s="266">
        <f>IF(B1149="","",(IFERROR(VLOOKUP(B1149,Projecten!A$4:W$2415,12,FALSE),"niet bekend")))</f>
        <v>1345.85</v>
      </c>
      <c r="AG1149" s="398">
        <f t="shared" si="125"/>
        <v>0</v>
      </c>
    </row>
    <row r="1150" spans="2:33" s="327" customFormat="1" ht="12.75" customHeight="1" x14ac:dyDescent="0.2">
      <c r="B1150" s="665" t="s">
        <v>1494</v>
      </c>
      <c r="C1150" s="746">
        <v>120842</v>
      </c>
      <c r="D1150" s="471" t="s">
        <v>1466</v>
      </c>
      <c r="E1150" s="472" t="s">
        <v>317</v>
      </c>
      <c r="F1150" s="751">
        <v>1</v>
      </c>
      <c r="G1150" s="938">
        <v>11</v>
      </c>
      <c r="H1150" s="938">
        <v>8</v>
      </c>
      <c r="I1150" s="938">
        <v>3</v>
      </c>
      <c r="J1150" s="322" t="s">
        <v>47</v>
      </c>
      <c r="K1150" s="322" t="s">
        <v>47</v>
      </c>
      <c r="L1150" s="322" t="s">
        <v>47</v>
      </c>
      <c r="M1150" s="322" t="s">
        <v>1485</v>
      </c>
      <c r="N1150" s="322" t="s">
        <v>47</v>
      </c>
      <c r="O1150" s="322" t="s">
        <v>47</v>
      </c>
      <c r="P1150" s="322" t="s">
        <v>47</v>
      </c>
      <c r="Q1150" s="322"/>
      <c r="R1150" s="322" t="s">
        <v>47</v>
      </c>
      <c r="S1150" s="320" t="s">
        <v>942</v>
      </c>
      <c r="T1150" s="264"/>
      <c r="U1150" s="264">
        <v>37</v>
      </c>
      <c r="V1150" s="396"/>
      <c r="W1150" s="318"/>
      <c r="X1150" s="318" t="s">
        <v>1497</v>
      </c>
      <c r="Y1150" s="324">
        <v>24.1</v>
      </c>
      <c r="Z1150" s="318"/>
      <c r="AA1150" s="318"/>
      <c r="AB1150" s="320"/>
      <c r="AC1150" s="327">
        <f>IF(B1150="","",(IFERROR(VLOOKUP(B1150,Projecten!A$4:W$2415,5,FALSE),"niet bekend")))</f>
        <v>1</v>
      </c>
      <c r="AD1150" s="266">
        <f t="shared" si="124"/>
        <v>4371.16</v>
      </c>
      <c r="AE1150" s="266">
        <f>IF(B1150="","",(IFERROR(VLOOKUP(B1150,Projecten!A$4:W$2415,23,FALSE),"niet bekend")))</f>
        <v>4371.16</v>
      </c>
      <c r="AF1150" s="266">
        <f>IF(B1150="","",(IFERROR(VLOOKUP(B1150,Projecten!A$4:W$2415,12,FALSE),"niet bekend")))</f>
        <v>4371.16</v>
      </c>
      <c r="AG1150" s="398">
        <f t="shared" si="125"/>
        <v>0</v>
      </c>
    </row>
    <row r="1151" spans="2:33" s="327" customFormat="1" ht="12.75" customHeight="1" x14ac:dyDescent="0.2">
      <c r="B1151" s="449"/>
      <c r="C1151" s="470"/>
      <c r="D1151" s="471"/>
      <c r="E1151" s="472"/>
      <c r="F1151" s="679"/>
      <c r="G1151" s="450"/>
      <c r="H1151" s="938"/>
      <c r="I1151" s="938"/>
      <c r="J1151" s="322"/>
      <c r="K1151" s="322"/>
      <c r="L1151" s="322"/>
      <c r="M1151" s="322"/>
      <c r="N1151" s="322"/>
      <c r="O1151" s="322"/>
      <c r="P1151" s="322"/>
      <c r="Q1151" s="322"/>
      <c r="R1151" s="322"/>
      <c r="S1151" s="320"/>
      <c r="T1151" s="264"/>
      <c r="U1151" s="264"/>
      <c r="V1151" s="396"/>
      <c r="W1151" s="318"/>
      <c r="X1151" s="318"/>
      <c r="Y1151" s="324"/>
      <c r="Z1151" s="318"/>
      <c r="AA1151" s="318"/>
      <c r="AB1151" s="320"/>
      <c r="AC1151" s="327" t="str">
        <f>IF(B1151="","",(IFERROR(VLOOKUP(B1151,Projecten!A$4:W$2415,5,FALSE),"niet bekend")))</f>
        <v/>
      </c>
      <c r="AD1151" s="266" t="str">
        <f t="shared" si="124"/>
        <v/>
      </c>
      <c r="AE1151" s="266" t="str">
        <f>IF(B1151="","",(IFERROR(VLOOKUP(B1151,Projecten!A$4:W$2415,23,FALSE),"niet bekend")))</f>
        <v/>
      </c>
      <c r="AF1151" s="266" t="str">
        <f>IF(B1151="","",(IFERROR(VLOOKUP(B1151,Projecten!A$4:W$2415,12,FALSE),"niet bekend")))</f>
        <v/>
      </c>
      <c r="AG1151" s="398" t="str">
        <f t="shared" si="125"/>
        <v/>
      </c>
    </row>
    <row r="1152" spans="2:33" s="327" customFormat="1" ht="12.75" customHeight="1" x14ac:dyDescent="0.2">
      <c r="B1152" s="665">
        <v>2016305</v>
      </c>
      <c r="C1152" s="470">
        <v>120853</v>
      </c>
      <c r="D1152" s="449" t="s">
        <v>1235</v>
      </c>
      <c r="E1152" s="750" t="s">
        <v>471</v>
      </c>
      <c r="F1152" s="751">
        <v>2</v>
      </c>
      <c r="G1152" s="449">
        <v>16</v>
      </c>
      <c r="H1152" s="449">
        <v>10</v>
      </c>
      <c r="I1152" s="449">
        <v>6</v>
      </c>
      <c r="J1152" s="322" t="s">
        <v>47</v>
      </c>
      <c r="K1152" s="322" t="s">
        <v>47</v>
      </c>
      <c r="L1152" s="322" t="s">
        <v>1485</v>
      </c>
      <c r="M1152" s="322" t="s">
        <v>1485</v>
      </c>
      <c r="N1152" s="322" t="s">
        <v>47</v>
      </c>
      <c r="O1152" s="322" t="s">
        <v>47</v>
      </c>
      <c r="P1152" s="322" t="s">
        <v>47</v>
      </c>
      <c r="Q1152" s="322"/>
      <c r="R1152" s="322" t="s">
        <v>47</v>
      </c>
      <c r="S1152" s="320" t="s">
        <v>942</v>
      </c>
      <c r="T1152" s="264"/>
      <c r="U1152" s="264">
        <v>38</v>
      </c>
      <c r="V1152" s="396"/>
      <c r="W1152" s="327" t="s">
        <v>804</v>
      </c>
      <c r="Y1152" s="324">
        <v>32.5</v>
      </c>
      <c r="Z1152" s="466"/>
      <c r="AA1152" s="468"/>
      <c r="AB1152" s="707">
        <v>42549</v>
      </c>
      <c r="AC1152" s="327">
        <f>IF(B1152="","",(IFERROR(VLOOKUP(B1152,Projecten!A$4:W$2415,5,FALSE),"niet bekend")))</f>
        <v>2</v>
      </c>
      <c r="AD1152" s="266">
        <f t="shared" si="124"/>
        <v>5130.75</v>
      </c>
      <c r="AE1152" s="266">
        <f>IF(B1152="","",(IFERROR(VLOOKUP(B1152,Projecten!A$4:W$2415,23,FALSE),"niet bekend")))</f>
        <v>5130.75</v>
      </c>
      <c r="AF1152" s="266">
        <f>IF(B1152="","",(IFERROR(VLOOKUP(B1152,Projecten!A$4:W$2415,12,FALSE),"niet bekend")))</f>
        <v>5130.75</v>
      </c>
      <c r="AG1152" s="398">
        <f t="shared" si="125"/>
        <v>0</v>
      </c>
    </row>
    <row r="1153" spans="2:33" s="327" customFormat="1" ht="12.75" customHeight="1" x14ac:dyDescent="0.2">
      <c r="B1153" s="665"/>
      <c r="C1153" s="746"/>
      <c r="D1153" s="471"/>
      <c r="E1153" s="472"/>
      <c r="F1153" s="751"/>
      <c r="G1153" s="938"/>
      <c r="H1153" s="938"/>
      <c r="I1153" s="938"/>
      <c r="J1153" s="322"/>
      <c r="K1153" s="322"/>
      <c r="L1153" s="322"/>
      <c r="M1153" s="322"/>
      <c r="N1153" s="322"/>
      <c r="O1153" s="322"/>
      <c r="P1153" s="322"/>
      <c r="Q1153" s="322"/>
      <c r="R1153" s="322"/>
      <c r="S1153" s="320"/>
      <c r="T1153" s="264"/>
      <c r="U1153" s="264"/>
      <c r="V1153" s="396"/>
      <c r="W1153" s="318"/>
      <c r="X1153" s="318"/>
      <c r="Y1153" s="324"/>
      <c r="Z1153" s="318"/>
      <c r="AA1153" s="318"/>
      <c r="AB1153" s="320"/>
      <c r="AC1153" s="327" t="str">
        <f>IF(B1153="","",(IFERROR(VLOOKUP(B1153,Projecten!A$4:W$2415,5,FALSE),"niet bekend")))</f>
        <v/>
      </c>
      <c r="AD1153" s="266" t="str">
        <f t="shared" si="124"/>
        <v/>
      </c>
      <c r="AE1153" s="266" t="str">
        <f>IF(B1153="","",(IFERROR(VLOOKUP(B1153,Projecten!A$4:W$2415,23,FALSE),"niet bekend")))</f>
        <v/>
      </c>
      <c r="AF1153" s="266" t="str">
        <f>IF(B1153="","",(IFERROR(VLOOKUP(B1153,Projecten!A$4:W$2415,12,FALSE),"niet bekend")))</f>
        <v/>
      </c>
      <c r="AG1153" s="398" t="str">
        <f t="shared" si="125"/>
        <v/>
      </c>
    </row>
    <row r="1154" spans="2:33" s="327" customFormat="1" ht="12.75" customHeight="1" x14ac:dyDescent="0.2">
      <c r="B1154" s="449" t="s">
        <v>1508</v>
      </c>
      <c r="C1154" s="470">
        <v>120843</v>
      </c>
      <c r="D1154" s="471" t="s">
        <v>1506</v>
      </c>
      <c r="E1154" s="472" t="s">
        <v>307</v>
      </c>
      <c r="F1154" s="751">
        <v>0</v>
      </c>
      <c r="G1154" s="938">
        <v>2</v>
      </c>
      <c r="H1154" s="938">
        <v>2</v>
      </c>
      <c r="I1154" s="704" t="s">
        <v>1485</v>
      </c>
      <c r="J1154" s="322" t="s">
        <v>1485</v>
      </c>
      <c r="K1154" s="322" t="s">
        <v>1485</v>
      </c>
      <c r="L1154" s="322" t="s">
        <v>1485</v>
      </c>
      <c r="M1154" s="322"/>
      <c r="N1154" s="322" t="s">
        <v>47</v>
      </c>
      <c r="O1154" s="322" t="s">
        <v>47</v>
      </c>
      <c r="P1154" s="322" t="s">
        <v>47</v>
      </c>
      <c r="Q1154" s="322"/>
      <c r="R1154" s="322" t="s">
        <v>47</v>
      </c>
      <c r="S1154" s="320" t="s">
        <v>1281</v>
      </c>
      <c r="T1154" s="264"/>
      <c r="U1154" s="264">
        <v>38</v>
      </c>
      <c r="V1154" s="396"/>
      <c r="W1154" s="318" t="s">
        <v>534</v>
      </c>
      <c r="X1154" s="318" t="s">
        <v>1381</v>
      </c>
      <c r="Y1154" s="324">
        <v>6.1</v>
      </c>
      <c r="Z1154" s="318"/>
      <c r="AA1154" s="318"/>
      <c r="AB1154" s="320"/>
      <c r="AC1154" s="327">
        <f>IF(B1154="","",(IFERROR(VLOOKUP(B1154,Projecten!A$4:W$2415,5,FALSE),"niet bekend")))</f>
        <v>0</v>
      </c>
      <c r="AD1154" s="266">
        <f t="shared" si="124"/>
        <v>582</v>
      </c>
      <c r="AE1154" s="266">
        <f>IF(B1154="","",(IFERROR(VLOOKUP(B1154,Projecten!A$4:W$2415,23,FALSE),"niet bekend")))</f>
        <v>582</v>
      </c>
      <c r="AF1154" s="266">
        <f>IF(B1154="","",(IFERROR(VLOOKUP(B1154,Projecten!A$4:W$2415,12,FALSE),"niet bekend")))</f>
        <v>582</v>
      </c>
      <c r="AG1154" s="398">
        <f t="shared" si="125"/>
        <v>0</v>
      </c>
    </row>
    <row r="1155" spans="2:33" s="327" customFormat="1" ht="12.75" customHeight="1" x14ac:dyDescent="0.2">
      <c r="B1155" s="449" t="s">
        <v>1509</v>
      </c>
      <c r="C1155" s="470">
        <v>120843</v>
      </c>
      <c r="D1155" s="450" t="s">
        <v>1507</v>
      </c>
      <c r="E1155" s="472" t="s">
        <v>307</v>
      </c>
      <c r="F1155" s="751">
        <v>0</v>
      </c>
      <c r="G1155" s="938">
        <v>2</v>
      </c>
      <c r="H1155" s="938">
        <v>2</v>
      </c>
      <c r="I1155" s="704" t="s">
        <v>1485</v>
      </c>
      <c r="J1155" s="322" t="s">
        <v>1485</v>
      </c>
      <c r="K1155" s="322" t="s">
        <v>1485</v>
      </c>
      <c r="L1155" s="322" t="s">
        <v>1485</v>
      </c>
      <c r="M1155" s="322"/>
      <c r="N1155" s="322" t="s">
        <v>47</v>
      </c>
      <c r="O1155" s="322" t="s">
        <v>47</v>
      </c>
      <c r="P1155" s="322" t="s">
        <v>47</v>
      </c>
      <c r="Q1155" s="322"/>
      <c r="R1155" s="322" t="s">
        <v>47</v>
      </c>
      <c r="S1155" s="320" t="s">
        <v>1281</v>
      </c>
      <c r="T1155" s="264"/>
      <c r="U1155" s="264">
        <v>38</v>
      </c>
      <c r="V1155" s="396"/>
      <c r="W1155" s="318" t="s">
        <v>534</v>
      </c>
      <c r="X1155" s="318" t="s">
        <v>1381</v>
      </c>
      <c r="Y1155" s="324">
        <v>6.1</v>
      </c>
      <c r="Z1155" s="318"/>
      <c r="AA1155" s="318"/>
      <c r="AB1155" s="320"/>
      <c r="AC1155" s="327">
        <f>IF(B1155="","",(IFERROR(VLOOKUP(B1155,Projecten!A$4:W$2415,5,FALSE),"niet bekend")))</f>
        <v>0</v>
      </c>
      <c r="AD1155" s="266">
        <f t="shared" si="124"/>
        <v>582</v>
      </c>
      <c r="AE1155" s="266">
        <f>IF(B1155="","",(IFERROR(VLOOKUP(B1155,Projecten!A$4:W$2415,23,FALSE),"niet bekend")))</f>
        <v>582</v>
      </c>
      <c r="AF1155" s="266">
        <f>IF(B1155="","",(IFERROR(VLOOKUP(B1155,Projecten!A$4:W$2415,12,FALSE),"niet bekend")))</f>
        <v>582</v>
      </c>
      <c r="AG1155" s="398">
        <f t="shared" si="125"/>
        <v>0</v>
      </c>
    </row>
    <row r="1156" spans="2:33" s="327" customFormat="1" ht="12.75" customHeight="1" x14ac:dyDescent="0.2">
      <c r="B1156" s="665"/>
      <c r="C1156" s="964"/>
      <c r="D1156" s="665"/>
      <c r="E1156" s="938"/>
      <c r="F1156" s="473"/>
      <c r="G1156" s="472"/>
      <c r="H1156" s="472"/>
      <c r="I1156" s="472"/>
      <c r="J1156" s="391"/>
      <c r="K1156" s="391"/>
      <c r="L1156" s="391"/>
      <c r="M1156" s="391"/>
      <c r="N1156" s="391"/>
      <c r="O1156" s="391"/>
      <c r="P1156" s="391"/>
      <c r="Q1156" s="391"/>
      <c r="R1156" s="391"/>
      <c r="S1156" s="320"/>
      <c r="T1156" s="264"/>
      <c r="U1156" s="264"/>
      <c r="V1156" s="396"/>
      <c r="W1156" s="318"/>
      <c r="X1156" s="318"/>
      <c r="Y1156" s="857"/>
      <c r="Z1156" s="318"/>
      <c r="AA1156" s="965"/>
      <c r="AB1156" s="320"/>
      <c r="AC1156" s="327" t="str">
        <f>IF(B1156="","",(IFERROR(VLOOKUP(B1156,Projecten!A$4:W$2415,5,FALSE),"niet bekend")))</f>
        <v/>
      </c>
      <c r="AD1156" s="266" t="str">
        <f t="shared" si="124"/>
        <v/>
      </c>
      <c r="AE1156" s="266" t="str">
        <f>IF(B1156="","",(IFERROR(VLOOKUP(B1156,Projecten!A$4:W$2415,23,FALSE),"niet bekend")))</f>
        <v/>
      </c>
      <c r="AF1156" s="266" t="str">
        <f>IF(B1156="","",(IFERROR(VLOOKUP(B1156,Projecten!A$4:W$2415,12,FALSE),"niet bekend")))</f>
        <v/>
      </c>
      <c r="AG1156" s="398" t="str">
        <f t="shared" si="125"/>
        <v/>
      </c>
    </row>
    <row r="1157" spans="2:33" s="312" customFormat="1" ht="12.75" customHeight="1" x14ac:dyDescent="0.2">
      <c r="B1157" s="299"/>
      <c r="C1157" s="406"/>
      <c r="D1157" s="300"/>
      <c r="E1157" s="300"/>
      <c r="F1157" s="302"/>
      <c r="G1157" s="300"/>
      <c r="H1157" s="300"/>
      <c r="I1157" s="300"/>
      <c r="J1157" s="302"/>
      <c r="K1157" s="302"/>
      <c r="L1157" s="302"/>
      <c r="M1157" s="302"/>
      <c r="N1157" s="302"/>
      <c r="O1157" s="302"/>
      <c r="P1157" s="302"/>
      <c r="Q1157" s="302"/>
      <c r="R1157" s="302"/>
      <c r="S1157" s="303"/>
      <c r="T1157" s="407"/>
      <c r="U1157" s="306"/>
      <c r="V1157" s="305"/>
      <c r="W1157" s="307"/>
      <c r="X1157" s="307"/>
      <c r="Y1157" s="307"/>
      <c r="Z1157" s="298"/>
      <c r="AA1157" s="308"/>
      <c r="AB1157" s="410"/>
      <c r="AD1157" s="311"/>
      <c r="AE1157" s="311"/>
      <c r="AF1157" s="311"/>
      <c r="AG1157" s="412"/>
    </row>
    <row r="1158" spans="2:33" s="236" customFormat="1" x14ac:dyDescent="0.2">
      <c r="B1158" s="372"/>
      <c r="C1158" s="373"/>
      <c r="D1158" s="374">
        <f>SUM(G1158:I1158)</f>
        <v>385</v>
      </c>
      <c r="E1158" s="375"/>
      <c r="F1158" s="376">
        <f>SUM(F1159:F1185)</f>
        <v>24</v>
      </c>
      <c r="G1158" s="375">
        <f>SUM(G1159:G1185)</f>
        <v>194</v>
      </c>
      <c r="H1158" s="375">
        <f>SUM(H1159:H1185)</f>
        <v>124</v>
      </c>
      <c r="I1158" s="375">
        <f>SUM(I1159:I1185)</f>
        <v>67</v>
      </c>
      <c r="J1158" s="376"/>
      <c r="K1158" s="376"/>
      <c r="L1158" s="376"/>
      <c r="M1158" s="376"/>
      <c r="N1158" s="376"/>
      <c r="O1158" s="376"/>
      <c r="P1158" s="376"/>
      <c r="Q1158" s="376"/>
      <c r="R1158" s="376"/>
      <c r="S1158" s="930">
        <v>38</v>
      </c>
      <c r="T1158" s="445"/>
      <c r="U1158" s="639"/>
      <c r="V1158" s="447"/>
      <c r="W1158" s="646"/>
      <c r="X1158" s="752">
        <f>SUM(Y1158:Y1185)</f>
        <v>430.90000000000003</v>
      </c>
      <c r="Y1158" s="231"/>
      <c r="Z1158" s="231">
        <v>340.5</v>
      </c>
      <c r="AA1158" s="383">
        <f>X1158-Z1158</f>
        <v>90.400000000000034</v>
      </c>
      <c r="AB1158" s="647"/>
      <c r="AC1158" s="236" t="str">
        <f>IF(B1158="","",(IFERROR(VLOOKUP(B1158,Projecten!A$4:W$2415,5,FALSE),"niet bekend")))</f>
        <v/>
      </c>
      <c r="AD1158" s="235">
        <f>SUM(AD1159:AD1185)</f>
        <v>57228.78</v>
      </c>
      <c r="AE1158" s="235"/>
      <c r="AF1158" s="235"/>
      <c r="AG1158" s="384"/>
    </row>
    <row r="1159" spans="2:33" x14ac:dyDescent="0.2">
      <c r="B1159" s="518"/>
      <c r="C1159" s="966"/>
      <c r="D1159" s="202"/>
      <c r="E1159" s="518"/>
      <c r="F1159" s="645"/>
      <c r="G1159" s="518"/>
      <c r="H1159" s="518"/>
      <c r="I1159" s="518"/>
      <c r="J1159" s="242"/>
      <c r="K1159" s="242"/>
      <c r="L1159" s="242"/>
      <c r="M1159" s="242"/>
      <c r="N1159" s="242"/>
      <c r="O1159" s="242"/>
      <c r="P1159" s="242"/>
      <c r="Q1159" s="242"/>
      <c r="R1159" s="242"/>
      <c r="S1159" s="243" t="s">
        <v>1434</v>
      </c>
      <c r="U1159" s="245"/>
      <c r="X1159" s="337" t="s">
        <v>1158</v>
      </c>
      <c r="Y1159" s="248"/>
      <c r="Z1159" s="202"/>
      <c r="AB1159" s="261"/>
      <c r="AC1159" s="209" t="str">
        <f>IF(B1159="","",(IFERROR(VLOOKUP(B1159,Projecten!A$4:W$2415,5,FALSE),"niet bekend")))</f>
        <v/>
      </c>
      <c r="AD1159" s="213" t="str">
        <f t="shared" ref="AD1159:AD1184" si="126">IF(AC1159="","",(IF(F1159=0,AF1159,(F1159/AC1159*AF1159))))</f>
        <v/>
      </c>
      <c r="AE1159" s="266" t="str">
        <f>IF(B1159="","",(IFERROR(VLOOKUP(B1159,Projecten!A$4:W$2415,23,FALSE),"niet bekend")))</f>
        <v/>
      </c>
      <c r="AF1159" s="266" t="str">
        <f>IF(B1159="","",(IFERROR(VLOOKUP(B1159,Projecten!A$4:W$2415,12,FALSE),"niet bekend")))</f>
        <v/>
      </c>
      <c r="AG1159" s="360" t="str">
        <f t="shared" ref="AG1159:AG1184" si="127">IF(AD1159="","",(AF1159-AD1159))</f>
        <v/>
      </c>
    </row>
    <row r="1160" spans="2:33" s="767" customFormat="1" x14ac:dyDescent="0.2">
      <c r="B1160" s="756"/>
      <c r="C1160" s="967"/>
      <c r="D1160" s="756" t="s">
        <v>1558</v>
      </c>
      <c r="E1160" s="756"/>
      <c r="F1160" s="757"/>
      <c r="G1160" s="756"/>
      <c r="H1160" s="756"/>
      <c r="I1160" s="756"/>
      <c r="J1160" s="758"/>
      <c r="K1160" s="758"/>
      <c r="L1160" s="758"/>
      <c r="M1160" s="758"/>
      <c r="N1160" s="758"/>
      <c r="O1160" s="758"/>
      <c r="P1160" s="758"/>
      <c r="Q1160" s="758"/>
      <c r="R1160" s="758"/>
      <c r="S1160" s="754"/>
      <c r="T1160" s="293"/>
      <c r="U1160" s="762"/>
      <c r="V1160" s="763"/>
      <c r="W1160" s="756"/>
      <c r="X1160" s="945"/>
      <c r="Y1160" s="764">
        <v>31.5</v>
      </c>
      <c r="Z1160" s="756"/>
      <c r="AB1160" s="766"/>
      <c r="AC1160" s="297" t="str">
        <f>IF(B1160="","",(IFERROR(VLOOKUP(B1160,Projecten!A$4:W$2415,5,FALSE),"niet bekend")))</f>
        <v/>
      </c>
      <c r="AD1160" s="213" t="str">
        <f t="shared" si="126"/>
        <v/>
      </c>
      <c r="AE1160" s="266" t="str">
        <f>IF(B1160="","",(IFERROR(VLOOKUP(B1160,Projecten!A$4:W$2415,23,FALSE),"niet bekend")))</f>
        <v/>
      </c>
      <c r="AF1160" s="266" t="str">
        <f>IF(B1160="","",(IFERROR(VLOOKUP(B1160,Projecten!A$4:W$2415,12,FALSE),"niet bekend")))</f>
        <v/>
      </c>
      <c r="AG1160" s="360" t="str">
        <f t="shared" si="127"/>
        <v/>
      </c>
    </row>
    <row r="1161" spans="2:33" s="767" customFormat="1" x14ac:dyDescent="0.2">
      <c r="B1161" s="756"/>
      <c r="C1161" s="967"/>
      <c r="D1161" s="756" t="s">
        <v>1557</v>
      </c>
      <c r="E1161" s="756"/>
      <c r="F1161" s="757"/>
      <c r="G1161" s="756"/>
      <c r="H1161" s="756"/>
      <c r="I1161" s="756"/>
      <c r="J1161" s="758"/>
      <c r="K1161" s="758"/>
      <c r="L1161" s="758"/>
      <c r="M1161" s="758"/>
      <c r="N1161" s="758"/>
      <c r="O1161" s="758"/>
      <c r="P1161" s="758"/>
      <c r="Q1161" s="758"/>
      <c r="R1161" s="758"/>
      <c r="S1161" s="754"/>
      <c r="T1161" s="293"/>
      <c r="U1161" s="762"/>
      <c r="V1161" s="763"/>
      <c r="W1161" s="756"/>
      <c r="X1161" s="945"/>
      <c r="Y1161" s="764">
        <v>16.5</v>
      </c>
      <c r="Z1161" s="756"/>
      <c r="AB1161" s="766"/>
      <c r="AC1161" s="297" t="str">
        <f>IF(B1161="","",(IFERROR(VLOOKUP(B1161,Projecten!A$4:W$2415,5,FALSE),"niet bekend")))</f>
        <v/>
      </c>
      <c r="AD1161" s="213" t="str">
        <f t="shared" si="126"/>
        <v/>
      </c>
      <c r="AE1161" s="266" t="str">
        <f>IF(B1161="","",(IFERROR(VLOOKUP(B1161,Projecten!A$4:W$2415,23,FALSE),"niet bekend")))</f>
        <v/>
      </c>
      <c r="AF1161" s="266" t="str">
        <f>IF(B1161="","",(IFERROR(VLOOKUP(B1161,Projecten!A$4:W$2415,12,FALSE),"niet bekend")))</f>
        <v/>
      </c>
      <c r="AG1161" s="360" t="str">
        <f t="shared" si="127"/>
        <v/>
      </c>
    </row>
    <row r="1162" spans="2:33" s="767" customFormat="1" x14ac:dyDescent="0.2">
      <c r="B1162" s="756"/>
      <c r="C1162" s="967"/>
      <c r="D1162" s="756" t="s">
        <v>1647</v>
      </c>
      <c r="E1162" s="756"/>
      <c r="F1162" s="757"/>
      <c r="G1162" s="756"/>
      <c r="H1162" s="756"/>
      <c r="I1162" s="756"/>
      <c r="J1162" s="757"/>
      <c r="K1162" s="757"/>
      <c r="L1162" s="757"/>
      <c r="M1162" s="757"/>
      <c r="N1162" s="757"/>
      <c r="O1162" s="757"/>
      <c r="P1162" s="757"/>
      <c r="Q1162" s="757"/>
      <c r="R1162" s="757"/>
      <c r="S1162" s="754"/>
      <c r="T1162" s="293"/>
      <c r="U1162" s="762"/>
      <c r="V1162" s="763"/>
      <c r="W1162" s="756"/>
      <c r="X1162" s="756"/>
      <c r="Y1162" s="764">
        <v>5</v>
      </c>
      <c r="Z1162" s="756"/>
      <c r="AB1162" s="766"/>
      <c r="AC1162" s="297" t="str">
        <f>IF(B1162="","",(IFERROR(VLOOKUP(B1162,Projecten!A$4:W$2415,5,FALSE),"niet bekend")))</f>
        <v/>
      </c>
      <c r="AD1162" s="213" t="str">
        <f t="shared" si="126"/>
        <v/>
      </c>
      <c r="AE1162" s="266" t="str">
        <f>IF(B1162="","",(IFERROR(VLOOKUP(B1162,Projecten!A$4:W$2415,23,FALSE),"niet bekend")))</f>
        <v/>
      </c>
      <c r="AF1162" s="266" t="str">
        <f>IF(B1162="","",(IFERROR(VLOOKUP(B1162,Projecten!A$4:W$2415,12,FALSE),"niet bekend")))</f>
        <v/>
      </c>
      <c r="AG1162" s="360" t="str">
        <f t="shared" si="127"/>
        <v/>
      </c>
    </row>
    <row r="1163" spans="2:33" s="767" customFormat="1" x14ac:dyDescent="0.2">
      <c r="B1163" s="756"/>
      <c r="C1163" s="967"/>
      <c r="D1163" s="756" t="s">
        <v>1648</v>
      </c>
      <c r="E1163" s="756"/>
      <c r="F1163" s="757"/>
      <c r="G1163" s="756"/>
      <c r="H1163" s="756"/>
      <c r="I1163" s="756"/>
      <c r="J1163" s="757"/>
      <c r="K1163" s="757"/>
      <c r="L1163" s="757"/>
      <c r="M1163" s="757"/>
      <c r="N1163" s="757"/>
      <c r="O1163" s="757"/>
      <c r="P1163" s="757"/>
      <c r="Q1163" s="757"/>
      <c r="R1163" s="757"/>
      <c r="S1163" s="754"/>
      <c r="T1163" s="293"/>
      <c r="U1163" s="762"/>
      <c r="V1163" s="763"/>
      <c r="W1163" s="756"/>
      <c r="X1163" s="756"/>
      <c r="Y1163" s="764">
        <v>0.5</v>
      </c>
      <c r="Z1163" s="756"/>
      <c r="AB1163" s="766"/>
      <c r="AC1163" s="297" t="str">
        <f>IF(B1163="","",(IFERROR(VLOOKUP(B1163,Projecten!A$4:W$2415,5,FALSE),"niet bekend")))</f>
        <v/>
      </c>
      <c r="AD1163" s="213" t="str">
        <f t="shared" si="126"/>
        <v/>
      </c>
      <c r="AE1163" s="266" t="str">
        <f>IF(B1163="","",(IFERROR(VLOOKUP(B1163,Projecten!A$4:W$2415,23,FALSE),"niet bekend")))</f>
        <v/>
      </c>
      <c r="AF1163" s="266" t="str">
        <f>IF(B1163="","",(IFERROR(VLOOKUP(B1163,Projecten!A$4:W$2415,12,FALSE),"niet bekend")))</f>
        <v/>
      </c>
      <c r="AG1163" s="360" t="str">
        <f t="shared" si="127"/>
        <v/>
      </c>
    </row>
    <row r="1164" spans="2:33" s="767" customFormat="1" x14ac:dyDescent="0.2">
      <c r="B1164" s="756"/>
      <c r="C1164" s="967"/>
      <c r="D1164" s="756" t="s">
        <v>1672</v>
      </c>
      <c r="E1164" s="756"/>
      <c r="F1164" s="757"/>
      <c r="G1164" s="756"/>
      <c r="H1164" s="756"/>
      <c r="I1164" s="756"/>
      <c r="J1164" s="757"/>
      <c r="K1164" s="757"/>
      <c r="L1164" s="757"/>
      <c r="M1164" s="757"/>
      <c r="N1164" s="757"/>
      <c r="O1164" s="757"/>
      <c r="P1164" s="757"/>
      <c r="Q1164" s="757"/>
      <c r="R1164" s="757"/>
      <c r="S1164" s="754"/>
      <c r="T1164" s="293"/>
      <c r="U1164" s="762"/>
      <c r="V1164" s="763"/>
      <c r="W1164" s="756"/>
      <c r="X1164" s="756"/>
      <c r="Y1164" s="764">
        <v>2</v>
      </c>
      <c r="Z1164" s="756"/>
      <c r="AB1164" s="766"/>
      <c r="AC1164" s="297" t="str">
        <f>IF(B1164="","",(IFERROR(VLOOKUP(B1164,Projecten!A$4:W$2415,5,FALSE),"niet bekend")))</f>
        <v/>
      </c>
      <c r="AD1164" s="213" t="str">
        <f t="shared" si="126"/>
        <v/>
      </c>
      <c r="AE1164" s="266" t="str">
        <f>IF(B1164="","",(IFERROR(VLOOKUP(B1164,Projecten!A$4:W$2415,23,FALSE),"niet bekend")))</f>
        <v/>
      </c>
      <c r="AF1164" s="266" t="str">
        <f>IF(B1164="","",(IFERROR(VLOOKUP(B1164,Projecten!A$4:W$2415,12,FALSE),"niet bekend")))</f>
        <v/>
      </c>
      <c r="AG1164" s="360" t="str">
        <f t="shared" si="127"/>
        <v/>
      </c>
    </row>
    <row r="1165" spans="2:33" x14ac:dyDescent="0.2">
      <c r="B1165" s="518"/>
      <c r="C1165" s="966"/>
      <c r="D1165" s="798"/>
      <c r="E1165" s="518"/>
      <c r="F1165" s="645"/>
      <c r="G1165" s="518"/>
      <c r="H1165" s="518"/>
      <c r="I1165" s="518"/>
      <c r="S1165" s="243"/>
      <c r="U1165" s="245"/>
      <c r="Y1165" s="331"/>
      <c r="Z1165" s="202"/>
      <c r="AB1165" s="261"/>
      <c r="AC1165" s="209" t="str">
        <f>IF(B1165="","",(IFERROR(VLOOKUP(B1165,Projecten!A$4:W$2415,5,FALSE),"niet bekend")))</f>
        <v/>
      </c>
      <c r="AD1165" s="213" t="str">
        <f t="shared" si="126"/>
        <v/>
      </c>
      <c r="AE1165" s="266" t="str">
        <f>IF(B1165="","",(IFERROR(VLOOKUP(B1165,Projecten!A$4:W$2415,23,FALSE),"niet bekend")))</f>
        <v/>
      </c>
      <c r="AF1165" s="266" t="str">
        <f>IF(B1165="","",(IFERROR(VLOOKUP(B1165,Projecten!A$4:W$2415,12,FALSE),"niet bekend")))</f>
        <v/>
      </c>
      <c r="AG1165" s="360" t="str">
        <f t="shared" si="127"/>
        <v/>
      </c>
    </row>
    <row r="1166" spans="2:33" s="327" customFormat="1" x14ac:dyDescent="0.2">
      <c r="B1166" s="665">
        <v>2016413</v>
      </c>
      <c r="C1166" s="470">
        <v>120849</v>
      </c>
      <c r="D1166" s="665" t="s">
        <v>1502</v>
      </c>
      <c r="E1166" s="938" t="s">
        <v>26</v>
      </c>
      <c r="F1166" s="751">
        <v>4</v>
      </c>
      <c r="G1166" s="938">
        <f>F1166*10</f>
        <v>40</v>
      </c>
      <c r="H1166" s="938">
        <f>F1166*6</f>
        <v>24</v>
      </c>
      <c r="I1166" s="938">
        <f>F1166*4</f>
        <v>16</v>
      </c>
      <c r="J1166" s="322" t="s">
        <v>47</v>
      </c>
      <c r="K1166" s="322" t="s">
        <v>1485</v>
      </c>
      <c r="L1166" s="322" t="s">
        <v>1485</v>
      </c>
      <c r="M1166" s="322" t="s">
        <v>1485</v>
      </c>
      <c r="N1166" s="322" t="s">
        <v>47</v>
      </c>
      <c r="O1166" s="322" t="s">
        <v>47</v>
      </c>
      <c r="P1166" s="322" t="s">
        <v>47</v>
      </c>
      <c r="Q1166" s="322"/>
      <c r="R1166" s="322" t="s">
        <v>47</v>
      </c>
      <c r="S1166" s="320" t="s">
        <v>942</v>
      </c>
      <c r="T1166" s="264"/>
      <c r="U1166" s="264">
        <f>IF(V1166&lt;=0,"",(((V1166-'In Productie'!$E$1)/7)+0.6))</f>
        <v>-47.257142857142853</v>
      </c>
      <c r="V1166" s="396">
        <v>42634</v>
      </c>
      <c r="W1166" s="318" t="s">
        <v>421</v>
      </c>
      <c r="X1166" s="318"/>
      <c r="Y1166" s="497">
        <f>F1166*19.2</f>
        <v>76.8</v>
      </c>
      <c r="Z1166" s="318"/>
      <c r="AB1166" s="319"/>
      <c r="AC1166" s="327">
        <f>IF(B1166="","",(IFERROR(VLOOKUP(B1166,Projecten!A$4:W$2415,5,FALSE),"niet bekend")))</f>
        <v>6</v>
      </c>
      <c r="AD1166" s="266">
        <f t="shared" si="126"/>
        <v>11804</v>
      </c>
      <c r="AE1166" s="266">
        <f>IF(B1166="","",(IFERROR(VLOOKUP(B1166,Projecten!A$4:W$2415,23,FALSE),"niet bekend")))</f>
        <v>17706</v>
      </c>
      <c r="AF1166" s="266">
        <f>IF(B1166="","",(IFERROR(VLOOKUP(B1166,Projecten!A$4:W$2415,12,FALSE),"niet bekend")))</f>
        <v>17706</v>
      </c>
      <c r="AG1166" s="398">
        <f t="shared" si="127"/>
        <v>5902</v>
      </c>
    </row>
    <row r="1167" spans="2:33" s="327" customFormat="1" x14ac:dyDescent="0.2">
      <c r="B1167" s="665">
        <v>2016416</v>
      </c>
      <c r="C1167" s="470">
        <v>120862</v>
      </c>
      <c r="D1167" s="319">
        <v>565116</v>
      </c>
      <c r="E1167" s="938" t="s">
        <v>26</v>
      </c>
      <c r="F1167" s="751">
        <v>1</v>
      </c>
      <c r="G1167" s="938">
        <v>7</v>
      </c>
      <c r="H1167" s="938">
        <v>4</v>
      </c>
      <c r="I1167" s="938">
        <v>3</v>
      </c>
      <c r="J1167" s="322" t="s">
        <v>47</v>
      </c>
      <c r="K1167" s="322" t="s">
        <v>1485</v>
      </c>
      <c r="L1167" s="322" t="s">
        <v>1485</v>
      </c>
      <c r="M1167" s="322" t="s">
        <v>1485</v>
      </c>
      <c r="N1167" s="322" t="s">
        <v>47</v>
      </c>
      <c r="O1167" s="322" t="s">
        <v>47</v>
      </c>
      <c r="P1167" s="322" t="s">
        <v>47</v>
      </c>
      <c r="Q1167" s="322"/>
      <c r="R1167" s="322" t="s">
        <v>47</v>
      </c>
      <c r="S1167" s="320" t="s">
        <v>942</v>
      </c>
      <c r="T1167" s="710">
        <v>42640</v>
      </c>
      <c r="U1167" s="264">
        <f>IF(V1167&lt;=0,"",(((V1167-'In Productie'!$E$1)/7)+0.6))</f>
        <v>-47.114285714285714</v>
      </c>
      <c r="V1167" s="396">
        <v>42635</v>
      </c>
      <c r="W1167" s="318" t="s">
        <v>162</v>
      </c>
      <c r="X1167" s="318"/>
      <c r="Y1167" s="497">
        <v>13.3</v>
      </c>
      <c r="Z1167" s="318"/>
      <c r="AB1167" s="968"/>
      <c r="AC1167" s="327">
        <f>IF(B1167="","",(IFERROR(VLOOKUP(B1167,Projecten!A$4:W$2415,5,FALSE),"niet bekend")))</f>
        <v>1</v>
      </c>
      <c r="AD1167" s="266">
        <f t="shared" si="126"/>
        <v>1988</v>
      </c>
      <c r="AE1167" s="266">
        <f>IF(B1167="","",(IFERROR(VLOOKUP(B1167,Projecten!A$4:W$2415,23,FALSE),"niet bekend")))</f>
        <v>1988</v>
      </c>
      <c r="AF1167" s="266">
        <f>IF(B1167="","",(IFERROR(VLOOKUP(B1167,Projecten!A$4:W$2415,12,FALSE),"niet bekend")))</f>
        <v>1988</v>
      </c>
      <c r="AG1167" s="398">
        <f t="shared" si="127"/>
        <v>0</v>
      </c>
    </row>
    <row r="1168" spans="2:33" s="327" customFormat="1" x14ac:dyDescent="0.2">
      <c r="B1168" s="665">
        <v>2016417</v>
      </c>
      <c r="C1168" s="470">
        <v>120862</v>
      </c>
      <c r="D1168" s="319">
        <v>597416</v>
      </c>
      <c r="E1168" s="938" t="s">
        <v>26</v>
      </c>
      <c r="F1168" s="751">
        <v>1</v>
      </c>
      <c r="G1168" s="938">
        <v>9</v>
      </c>
      <c r="H1168" s="938">
        <v>5</v>
      </c>
      <c r="I1168" s="938">
        <v>3</v>
      </c>
      <c r="J1168" s="322" t="s">
        <v>47</v>
      </c>
      <c r="K1168" s="322" t="s">
        <v>1485</v>
      </c>
      <c r="L1168" s="322" t="s">
        <v>1485</v>
      </c>
      <c r="M1168" s="322" t="s">
        <v>1485</v>
      </c>
      <c r="N1168" s="322" t="s">
        <v>47</v>
      </c>
      <c r="O1168" s="322" t="s">
        <v>47</v>
      </c>
      <c r="P1168" s="322" t="s">
        <v>47</v>
      </c>
      <c r="Q1168" s="322"/>
      <c r="R1168" s="322" t="s">
        <v>47</v>
      </c>
      <c r="S1168" s="320" t="s">
        <v>942</v>
      </c>
      <c r="T1168" s="710">
        <v>42639</v>
      </c>
      <c r="U1168" s="264">
        <f>IF(V1168&lt;=0,"",(((V1168-'In Productie'!$E$1)/7)+0.6))</f>
        <v>-47.114285714285714</v>
      </c>
      <c r="V1168" s="396">
        <v>42635</v>
      </c>
      <c r="W1168" s="318" t="s">
        <v>162</v>
      </c>
      <c r="X1168" s="318"/>
      <c r="Y1168" s="497">
        <v>16.100000000000001</v>
      </c>
      <c r="Z1168" s="318"/>
      <c r="AB1168" s="968"/>
      <c r="AC1168" s="327">
        <f>IF(B1168="","",(IFERROR(VLOOKUP(B1168,Projecten!A$4:W$2415,5,FALSE),"niet bekend")))</f>
        <v>1</v>
      </c>
      <c r="AD1168" s="266">
        <f t="shared" si="126"/>
        <v>2622</v>
      </c>
      <c r="AE1168" s="266">
        <f>IF(B1168="","",(IFERROR(VLOOKUP(B1168,Projecten!A$4:W$2415,23,FALSE),"niet bekend")))</f>
        <v>2622</v>
      </c>
      <c r="AF1168" s="266">
        <f>IF(B1168="","",(IFERROR(VLOOKUP(B1168,Projecten!A$4:W$2415,12,FALSE),"niet bekend")))</f>
        <v>2622</v>
      </c>
      <c r="AG1168" s="398">
        <f t="shared" si="127"/>
        <v>0</v>
      </c>
    </row>
    <row r="1169" spans="2:33" s="327" customFormat="1" x14ac:dyDescent="0.2">
      <c r="B1169" s="665">
        <v>2016419</v>
      </c>
      <c r="C1169" s="470">
        <v>120863</v>
      </c>
      <c r="D1169" s="319">
        <v>566516</v>
      </c>
      <c r="E1169" s="938" t="s">
        <v>26</v>
      </c>
      <c r="F1169" s="751">
        <v>1</v>
      </c>
      <c r="G1169" s="938">
        <v>7</v>
      </c>
      <c r="H1169" s="938">
        <v>4</v>
      </c>
      <c r="I1169" s="938">
        <v>3</v>
      </c>
      <c r="J1169" s="322" t="s">
        <v>47</v>
      </c>
      <c r="K1169" s="322" t="s">
        <v>1485</v>
      </c>
      <c r="L1169" s="322" t="s">
        <v>1485</v>
      </c>
      <c r="M1169" s="322" t="s">
        <v>1485</v>
      </c>
      <c r="N1169" s="322" t="s">
        <v>47</v>
      </c>
      <c r="O1169" s="322" t="s">
        <v>47</v>
      </c>
      <c r="P1169" s="322" t="s">
        <v>47</v>
      </c>
      <c r="Q1169" s="322"/>
      <c r="R1169" s="322" t="s">
        <v>47</v>
      </c>
      <c r="S1169" s="320"/>
      <c r="T1169" s="710">
        <v>42639</v>
      </c>
      <c r="U1169" s="264">
        <f>IF(V1169&lt;=0,"",(((V1169-'In Productie'!$E$1)/7)+0.6))</f>
        <v>-47.114285714285714</v>
      </c>
      <c r="V1169" s="396">
        <v>42635</v>
      </c>
      <c r="W1169" s="318" t="s">
        <v>162</v>
      </c>
      <c r="X1169" s="318"/>
      <c r="Y1169" s="497">
        <v>14.2</v>
      </c>
      <c r="Z1169" s="318"/>
      <c r="AB1169" s="968"/>
      <c r="AC1169" s="327">
        <f>IF(B1169="","",(IFERROR(VLOOKUP(B1169,Projecten!A$4:W$2415,5,FALSE),"niet bekend")))</f>
        <v>1</v>
      </c>
      <c r="AD1169" s="266">
        <f t="shared" si="126"/>
        <v>2239</v>
      </c>
      <c r="AE1169" s="266">
        <f>IF(B1169="","",(IFERROR(VLOOKUP(B1169,Projecten!A$4:W$2415,23,FALSE),"niet bekend")))</f>
        <v>2239</v>
      </c>
      <c r="AF1169" s="266">
        <f>IF(B1169="","",(IFERROR(VLOOKUP(B1169,Projecten!A$4:W$2415,12,FALSE),"niet bekend")))</f>
        <v>2239</v>
      </c>
      <c r="AG1169" s="398">
        <f t="shared" si="127"/>
        <v>0</v>
      </c>
    </row>
    <row r="1170" spans="2:33" s="327" customFormat="1" x14ac:dyDescent="0.2">
      <c r="B1170" s="665">
        <v>2016420</v>
      </c>
      <c r="C1170" s="470">
        <v>120863</v>
      </c>
      <c r="D1170" s="319">
        <v>590516</v>
      </c>
      <c r="E1170" s="938" t="s">
        <v>26</v>
      </c>
      <c r="F1170" s="751">
        <v>1</v>
      </c>
      <c r="G1170" s="938">
        <v>8</v>
      </c>
      <c r="H1170" s="938">
        <v>6</v>
      </c>
      <c r="I1170" s="938">
        <v>2</v>
      </c>
      <c r="J1170" s="322" t="s">
        <v>47</v>
      </c>
      <c r="K1170" s="322" t="s">
        <v>1485</v>
      </c>
      <c r="L1170" s="322" t="s">
        <v>1485</v>
      </c>
      <c r="M1170" s="322" t="s">
        <v>1485</v>
      </c>
      <c r="N1170" s="322" t="s">
        <v>47</v>
      </c>
      <c r="O1170" s="322" t="s">
        <v>47</v>
      </c>
      <c r="P1170" s="322" t="s">
        <v>47</v>
      </c>
      <c r="Q1170" s="322"/>
      <c r="R1170" s="322" t="s">
        <v>47</v>
      </c>
      <c r="S1170" s="320"/>
      <c r="T1170" s="710">
        <v>42641</v>
      </c>
      <c r="U1170" s="264">
        <f>IF(V1170&lt;=0,"",(((V1170-'In Productie'!$E$1)/7)+0.6))</f>
        <v>-47.114285714285714</v>
      </c>
      <c r="V1170" s="396">
        <v>42635</v>
      </c>
      <c r="W1170" s="318" t="s">
        <v>162</v>
      </c>
      <c r="X1170" s="318"/>
      <c r="Y1170" s="497">
        <v>14</v>
      </c>
      <c r="Z1170" s="318"/>
      <c r="AB1170" s="968"/>
      <c r="AC1170" s="327">
        <f>IF(B1170="","",(IFERROR(VLOOKUP(B1170,Projecten!A$4:W$2415,5,FALSE),"niet bekend")))</f>
        <v>1</v>
      </c>
      <c r="AD1170" s="266">
        <f t="shared" si="126"/>
        <v>1996</v>
      </c>
      <c r="AE1170" s="266">
        <f>IF(B1170="","",(IFERROR(VLOOKUP(B1170,Projecten!A$4:W$2415,23,FALSE),"niet bekend")))</f>
        <v>1996</v>
      </c>
      <c r="AF1170" s="266">
        <f>IF(B1170="","",(IFERROR(VLOOKUP(B1170,Projecten!A$4:W$2415,12,FALSE),"niet bekend")))</f>
        <v>1996</v>
      </c>
      <c r="AG1170" s="398">
        <f t="shared" si="127"/>
        <v>0</v>
      </c>
    </row>
    <row r="1171" spans="2:33" s="327" customFormat="1" x14ac:dyDescent="0.2">
      <c r="B1171" s="665">
        <v>2016428</v>
      </c>
      <c r="C1171" s="470">
        <v>120864</v>
      </c>
      <c r="D1171" s="319">
        <v>597916</v>
      </c>
      <c r="E1171" s="938" t="s">
        <v>26</v>
      </c>
      <c r="F1171" s="751">
        <v>1</v>
      </c>
      <c r="G1171" s="938">
        <v>11</v>
      </c>
      <c r="H1171" s="938">
        <v>6</v>
      </c>
      <c r="I1171" s="938">
        <v>3</v>
      </c>
      <c r="J1171" s="322" t="s">
        <v>47</v>
      </c>
      <c r="K1171" s="322" t="s">
        <v>47</v>
      </c>
      <c r="L1171" s="322" t="s">
        <v>1485</v>
      </c>
      <c r="M1171" s="322" t="s">
        <v>1485</v>
      </c>
      <c r="N1171" s="322" t="s">
        <v>47</v>
      </c>
      <c r="O1171" s="322" t="s">
        <v>47</v>
      </c>
      <c r="P1171" s="322" t="s">
        <v>47</v>
      </c>
      <c r="Q1171" s="322"/>
      <c r="R1171" s="322" t="s">
        <v>47</v>
      </c>
      <c r="S1171" s="320"/>
      <c r="T1171" s="710">
        <v>42642</v>
      </c>
      <c r="U1171" s="264">
        <v>39</v>
      </c>
      <c r="V1171" s="396">
        <v>42642</v>
      </c>
      <c r="W1171" s="318" t="s">
        <v>162</v>
      </c>
      <c r="X1171" s="318"/>
      <c r="Y1171" s="497">
        <v>24</v>
      </c>
      <c r="Z1171" s="318"/>
      <c r="AB1171" s="968"/>
      <c r="AC1171" s="327">
        <f>IF(B1171="","",(IFERROR(VLOOKUP(B1171,Projecten!A$4:W$2415,5,FALSE),"niet bekend")))</f>
        <v>1</v>
      </c>
      <c r="AD1171" s="266">
        <f t="shared" si="126"/>
        <v>4558</v>
      </c>
      <c r="AE1171" s="266">
        <f>IF(B1171="","",(IFERROR(VLOOKUP(B1171,Projecten!A$4:W$2415,23,FALSE),"niet bekend")))</f>
        <v>4558</v>
      </c>
      <c r="AF1171" s="266">
        <f>IF(B1171="","",(IFERROR(VLOOKUP(B1171,Projecten!A$4:W$2415,12,FALSE),"niet bekend")))</f>
        <v>4558</v>
      </c>
      <c r="AG1171" s="398">
        <f t="shared" si="127"/>
        <v>0</v>
      </c>
    </row>
    <row r="1172" spans="2:33" s="327" customFormat="1" x14ac:dyDescent="0.2">
      <c r="B1172" s="665">
        <v>2016432</v>
      </c>
      <c r="C1172" s="470">
        <v>120865</v>
      </c>
      <c r="D1172" s="319">
        <v>594416</v>
      </c>
      <c r="E1172" s="938" t="s">
        <v>26</v>
      </c>
      <c r="F1172" s="751">
        <v>1</v>
      </c>
      <c r="G1172" s="938">
        <v>10</v>
      </c>
      <c r="H1172" s="938">
        <v>5</v>
      </c>
      <c r="I1172" s="938">
        <v>3</v>
      </c>
      <c r="J1172" s="322" t="s">
        <v>47</v>
      </c>
      <c r="K1172" s="322" t="s">
        <v>47</v>
      </c>
      <c r="L1172" s="322" t="s">
        <v>1485</v>
      </c>
      <c r="M1172" s="322" t="s">
        <v>1485</v>
      </c>
      <c r="N1172" s="322" t="s">
        <v>47</v>
      </c>
      <c r="O1172" s="322" t="s">
        <v>47</v>
      </c>
      <c r="P1172" s="322" t="s">
        <v>47</v>
      </c>
      <c r="Q1172" s="322"/>
      <c r="R1172" s="322" t="s">
        <v>47</v>
      </c>
      <c r="S1172" s="320"/>
      <c r="T1172" s="710">
        <v>42641</v>
      </c>
      <c r="U1172" s="264">
        <v>39</v>
      </c>
      <c r="V1172" s="396">
        <v>42642</v>
      </c>
      <c r="W1172" s="318" t="s">
        <v>162</v>
      </c>
      <c r="X1172" s="318"/>
      <c r="Y1172" s="497">
        <v>24</v>
      </c>
      <c r="Z1172" s="318"/>
      <c r="AB1172" s="968">
        <v>42612</v>
      </c>
      <c r="AC1172" s="327">
        <f>IF(B1172="","",(IFERROR(VLOOKUP(B1172,Projecten!A$4:W$2415,5,FALSE),"niet bekend")))</f>
        <v>1</v>
      </c>
      <c r="AD1172" s="266">
        <f t="shared" si="126"/>
        <v>4400.87</v>
      </c>
      <c r="AE1172" s="266">
        <f>IF(B1172="","",(IFERROR(VLOOKUP(B1172,Projecten!A$4:W$2415,23,FALSE),"niet bekend")))</f>
        <v>4400.87</v>
      </c>
      <c r="AF1172" s="266">
        <f>IF(B1172="","",(IFERROR(VLOOKUP(B1172,Projecten!A$4:W$2415,12,FALSE),"niet bekend")))</f>
        <v>4400.87</v>
      </c>
      <c r="AG1172" s="398">
        <f t="shared" si="127"/>
        <v>0</v>
      </c>
    </row>
    <row r="1173" spans="2:33" s="327" customFormat="1" x14ac:dyDescent="0.2">
      <c r="B1173" s="665">
        <v>2016435</v>
      </c>
      <c r="C1173" s="470">
        <v>120865</v>
      </c>
      <c r="D1173" s="319" t="s">
        <v>1536</v>
      </c>
      <c r="E1173" s="938" t="s">
        <v>26</v>
      </c>
      <c r="F1173" s="751">
        <v>1</v>
      </c>
      <c r="G1173" s="938">
        <v>4</v>
      </c>
      <c r="H1173" s="938">
        <v>2</v>
      </c>
      <c r="I1173" s="938">
        <v>2</v>
      </c>
      <c r="J1173" s="322" t="s">
        <v>47</v>
      </c>
      <c r="K1173" s="322" t="s">
        <v>1485</v>
      </c>
      <c r="L1173" s="322" t="s">
        <v>1485</v>
      </c>
      <c r="M1173" s="322" t="s">
        <v>1485</v>
      </c>
      <c r="N1173" s="322" t="s">
        <v>47</v>
      </c>
      <c r="O1173" s="322" t="s">
        <v>47</v>
      </c>
      <c r="P1173" s="322" t="s">
        <v>47</v>
      </c>
      <c r="Q1173" s="322"/>
      <c r="R1173" s="322" t="s">
        <v>47</v>
      </c>
      <c r="S1173" s="320"/>
      <c r="T1173" s="710"/>
      <c r="U1173" s="264">
        <v>39</v>
      </c>
      <c r="V1173" s="396">
        <v>42642</v>
      </c>
      <c r="W1173" s="318" t="s">
        <v>162</v>
      </c>
      <c r="X1173" s="318"/>
      <c r="Y1173" s="497">
        <v>10</v>
      </c>
      <c r="Z1173" s="318"/>
      <c r="AB1173" s="968">
        <v>42612</v>
      </c>
      <c r="AC1173" s="327">
        <f>IF(B1173="","",(IFERROR(VLOOKUP(B1173,Projecten!A$4:W$2415,5,FALSE),"niet bekend")))</f>
        <v>1</v>
      </c>
      <c r="AD1173" s="266">
        <f t="shared" si="126"/>
        <v>1168</v>
      </c>
      <c r="AE1173" s="266">
        <f>IF(B1173="","",(IFERROR(VLOOKUP(B1173,Projecten!A$4:W$2415,23,FALSE),"niet bekend")))</f>
        <v>1168</v>
      </c>
      <c r="AF1173" s="266">
        <f>IF(B1173="","",(IFERROR(VLOOKUP(B1173,Projecten!A$4:W$2415,12,FALSE),"niet bekend")))</f>
        <v>1168</v>
      </c>
      <c r="AG1173" s="398">
        <f t="shared" si="127"/>
        <v>0</v>
      </c>
    </row>
    <row r="1174" spans="2:33" s="327" customFormat="1" x14ac:dyDescent="0.2">
      <c r="B1174" s="665">
        <v>2016438</v>
      </c>
      <c r="C1174" s="969">
        <v>120866</v>
      </c>
      <c r="D1174" s="665">
        <v>570616</v>
      </c>
      <c r="E1174" s="970" t="s">
        <v>26</v>
      </c>
      <c r="F1174" s="924">
        <v>1</v>
      </c>
      <c r="G1174" s="970">
        <v>11</v>
      </c>
      <c r="H1174" s="970">
        <v>4</v>
      </c>
      <c r="I1174" s="970">
        <v>3</v>
      </c>
      <c r="J1174" s="403" t="s">
        <v>47</v>
      </c>
      <c r="K1174" s="403" t="s">
        <v>47</v>
      </c>
      <c r="L1174" s="322" t="s">
        <v>1485</v>
      </c>
      <c r="M1174" s="322" t="s">
        <v>1485</v>
      </c>
      <c r="N1174" s="403" t="s">
        <v>47</v>
      </c>
      <c r="O1174" s="403" t="s">
        <v>47</v>
      </c>
      <c r="P1174" s="403" t="s">
        <v>47</v>
      </c>
      <c r="Q1174" s="403"/>
      <c r="R1174" s="403" t="s">
        <v>47</v>
      </c>
      <c r="S1174" s="320"/>
      <c r="T1174" s="710">
        <v>42647</v>
      </c>
      <c r="U1174" s="264">
        <v>39</v>
      </c>
      <c r="V1174" s="396">
        <v>42642</v>
      </c>
      <c r="W1174" s="318" t="s">
        <v>162</v>
      </c>
      <c r="X1174" s="318"/>
      <c r="Y1174" s="324">
        <v>20</v>
      </c>
      <c r="Z1174" s="318"/>
      <c r="AB1174" s="319"/>
      <c r="AC1174" s="327">
        <f>IF(B1174="","",(IFERROR(VLOOKUP(B1174,Projecten!A$4:W$2415,5,FALSE),"niet bekend")))</f>
        <v>1</v>
      </c>
      <c r="AD1174" s="266">
        <f t="shared" si="126"/>
        <v>3370</v>
      </c>
      <c r="AE1174" s="266">
        <f>IF(B1174="","",(IFERROR(VLOOKUP(B1174,Projecten!A$4:W$2415,23,FALSE),"niet bekend")))</f>
        <v>3370</v>
      </c>
      <c r="AF1174" s="266">
        <f>IF(B1174="","",(IFERROR(VLOOKUP(B1174,Projecten!A$4:W$2415,12,FALSE),"niet bekend")))</f>
        <v>3370</v>
      </c>
      <c r="AG1174" s="398">
        <f t="shared" si="127"/>
        <v>0</v>
      </c>
    </row>
    <row r="1175" spans="2:33" s="327" customFormat="1" x14ac:dyDescent="0.2">
      <c r="B1175" s="665">
        <v>2016440</v>
      </c>
      <c r="C1175" s="969">
        <v>120867</v>
      </c>
      <c r="D1175" s="665">
        <v>534616</v>
      </c>
      <c r="E1175" s="970" t="s">
        <v>26</v>
      </c>
      <c r="F1175" s="924">
        <v>1</v>
      </c>
      <c r="G1175" s="970">
        <v>8</v>
      </c>
      <c r="H1175" s="970">
        <v>5</v>
      </c>
      <c r="I1175" s="970">
        <v>3</v>
      </c>
      <c r="J1175" s="403" t="s">
        <v>47</v>
      </c>
      <c r="K1175" s="403" t="s">
        <v>47</v>
      </c>
      <c r="L1175" s="322" t="s">
        <v>1485</v>
      </c>
      <c r="M1175" s="322" t="s">
        <v>1485</v>
      </c>
      <c r="N1175" s="403" t="s">
        <v>47</v>
      </c>
      <c r="O1175" s="403" t="s">
        <v>47</v>
      </c>
      <c r="P1175" s="403" t="s">
        <v>47</v>
      </c>
      <c r="Q1175" s="403"/>
      <c r="R1175" s="403" t="s">
        <v>47</v>
      </c>
      <c r="S1175" s="320"/>
      <c r="T1175" s="710">
        <v>42646</v>
      </c>
      <c r="U1175" s="264">
        <v>39</v>
      </c>
      <c r="V1175" s="396">
        <v>42642</v>
      </c>
      <c r="W1175" s="318" t="s">
        <v>162</v>
      </c>
      <c r="X1175" s="318"/>
      <c r="Y1175" s="324">
        <v>16.8</v>
      </c>
      <c r="Z1175" s="318"/>
      <c r="AB1175" s="319"/>
      <c r="AC1175" s="327">
        <f>IF(B1175="","",(IFERROR(VLOOKUP(B1175,Projecten!A$4:W$2415,5,FALSE),"niet bekend")))</f>
        <v>1</v>
      </c>
      <c r="AD1175" s="266">
        <f t="shared" si="126"/>
        <v>2471</v>
      </c>
      <c r="AE1175" s="266">
        <f>IF(B1175="","",(IFERROR(VLOOKUP(B1175,Projecten!A$4:W$2415,23,FALSE),"niet bekend")))</f>
        <v>2471</v>
      </c>
      <c r="AF1175" s="266">
        <f>IF(B1175="","",(IFERROR(VLOOKUP(B1175,Projecten!A$4:W$2415,12,FALSE),"niet bekend")))</f>
        <v>2471</v>
      </c>
      <c r="AG1175" s="398">
        <f t="shared" si="127"/>
        <v>0</v>
      </c>
    </row>
    <row r="1176" spans="2:33" s="327" customFormat="1" x14ac:dyDescent="0.2">
      <c r="B1176" s="665">
        <v>2016441</v>
      </c>
      <c r="C1176" s="969">
        <v>120867</v>
      </c>
      <c r="D1176" s="665">
        <v>534516</v>
      </c>
      <c r="E1176" s="970" t="s">
        <v>26</v>
      </c>
      <c r="F1176" s="924">
        <v>1</v>
      </c>
      <c r="G1176" s="970">
        <v>10</v>
      </c>
      <c r="H1176" s="970">
        <v>7</v>
      </c>
      <c r="I1176" s="970">
        <v>4</v>
      </c>
      <c r="J1176" s="403" t="s">
        <v>47</v>
      </c>
      <c r="K1176" s="322" t="s">
        <v>1485</v>
      </c>
      <c r="L1176" s="322" t="s">
        <v>1485</v>
      </c>
      <c r="M1176" s="322" t="s">
        <v>1485</v>
      </c>
      <c r="N1176" s="403" t="s">
        <v>47</v>
      </c>
      <c r="O1176" s="403" t="s">
        <v>47</v>
      </c>
      <c r="P1176" s="403" t="s">
        <v>47</v>
      </c>
      <c r="Q1176" s="403"/>
      <c r="R1176" s="403" t="s">
        <v>47</v>
      </c>
      <c r="S1176" s="320"/>
      <c r="T1176" s="710">
        <v>42646</v>
      </c>
      <c r="U1176" s="264">
        <v>39</v>
      </c>
      <c r="V1176" s="396">
        <v>42642</v>
      </c>
      <c r="W1176" s="318" t="s">
        <v>162</v>
      </c>
      <c r="X1176" s="318"/>
      <c r="Y1176" s="324">
        <v>21.1</v>
      </c>
      <c r="Z1176" s="318"/>
      <c r="AB1176" s="319"/>
      <c r="AC1176" s="327">
        <f>IF(B1176="","",(IFERROR(VLOOKUP(B1176,Projecten!A$4:W$2415,5,FALSE),"niet bekend")))</f>
        <v>1</v>
      </c>
      <c r="AD1176" s="266">
        <f t="shared" si="126"/>
        <v>3193</v>
      </c>
      <c r="AE1176" s="266">
        <f>IF(B1176="","",(IFERROR(VLOOKUP(B1176,Projecten!A$4:W$2415,23,FALSE),"niet bekend")))</f>
        <v>3193</v>
      </c>
      <c r="AF1176" s="266">
        <f>IF(B1176="","",(IFERROR(VLOOKUP(B1176,Projecten!A$4:W$2415,12,FALSE),"niet bekend")))</f>
        <v>3193</v>
      </c>
      <c r="AG1176" s="398">
        <f t="shared" si="127"/>
        <v>0</v>
      </c>
    </row>
    <row r="1177" spans="2:33" s="327" customFormat="1" ht="12.75" customHeight="1" x14ac:dyDescent="0.2">
      <c r="B1177" s="496">
        <v>2016423</v>
      </c>
      <c r="C1177" s="951">
        <v>120864</v>
      </c>
      <c r="D1177" s="971">
        <v>597616</v>
      </c>
      <c r="E1177" s="389" t="s">
        <v>26</v>
      </c>
      <c r="F1177" s="388">
        <v>1</v>
      </c>
      <c r="G1177" s="389">
        <v>7</v>
      </c>
      <c r="H1177" s="389">
        <v>6</v>
      </c>
      <c r="I1177" s="389">
        <v>2</v>
      </c>
      <c r="J1177" s="972" t="s">
        <v>47</v>
      </c>
      <c r="K1177" s="972" t="s">
        <v>1485</v>
      </c>
      <c r="L1177" s="391" t="s">
        <v>1485</v>
      </c>
      <c r="M1177" s="391" t="s">
        <v>1485</v>
      </c>
      <c r="N1177" s="391" t="s">
        <v>47</v>
      </c>
      <c r="O1177" s="391" t="s">
        <v>47</v>
      </c>
      <c r="P1177" s="391" t="s">
        <v>47</v>
      </c>
      <c r="Q1177" s="391"/>
      <c r="R1177" s="391" t="s">
        <v>47</v>
      </c>
      <c r="S1177" s="320"/>
      <c r="T1177" s="710">
        <v>42640</v>
      </c>
      <c r="U1177" s="264">
        <v>39</v>
      </c>
      <c r="V1177" s="396">
        <v>42642</v>
      </c>
      <c r="W1177" s="327" t="s">
        <v>162</v>
      </c>
      <c r="Y1177" s="497">
        <v>12.7</v>
      </c>
      <c r="Z1177" s="318"/>
      <c r="AA1177" s="318"/>
      <c r="AB1177" s="707"/>
      <c r="AC1177" s="327">
        <f>IF(B1177="","",(IFERROR(VLOOKUP(B1177,Projecten!A$4:W$2415,5,FALSE),"niet bekend")))</f>
        <v>1</v>
      </c>
      <c r="AD1177" s="266">
        <f t="shared" si="126"/>
        <v>1767</v>
      </c>
      <c r="AE1177" s="266">
        <f>IF(B1177="","",(IFERROR(VLOOKUP(B1177,Projecten!A$4:W$2415,23,FALSE),"niet bekend")))</f>
        <v>1767</v>
      </c>
      <c r="AF1177" s="266">
        <f>IF(B1177="","",(IFERROR(VLOOKUP(B1177,Projecten!A$4:W$2415,12,FALSE),"niet bekend")))</f>
        <v>1767</v>
      </c>
      <c r="AG1177" s="398">
        <f t="shared" si="127"/>
        <v>0</v>
      </c>
    </row>
    <row r="1178" spans="2:33" s="327" customFormat="1" ht="12.75" customHeight="1" x14ac:dyDescent="0.2">
      <c r="B1178" s="665">
        <v>2016437</v>
      </c>
      <c r="C1178" s="746">
        <v>120866</v>
      </c>
      <c r="D1178" s="665">
        <v>536516</v>
      </c>
      <c r="E1178" s="450" t="s">
        <v>26</v>
      </c>
      <c r="F1178" s="679">
        <v>1</v>
      </c>
      <c r="G1178" s="450">
        <v>8</v>
      </c>
      <c r="H1178" s="450">
        <v>7</v>
      </c>
      <c r="I1178" s="450">
        <v>3</v>
      </c>
      <c r="J1178" s="403" t="s">
        <v>47</v>
      </c>
      <c r="K1178" s="391" t="s">
        <v>1485</v>
      </c>
      <c r="L1178" s="391" t="s">
        <v>1485</v>
      </c>
      <c r="M1178" s="391" t="s">
        <v>1485</v>
      </c>
      <c r="N1178" s="403" t="s">
        <v>47</v>
      </c>
      <c r="O1178" s="403" t="s">
        <v>47</v>
      </c>
      <c r="P1178" s="403" t="s">
        <v>47</v>
      </c>
      <c r="Q1178" s="403"/>
      <c r="R1178" s="403" t="s">
        <v>47</v>
      </c>
      <c r="S1178" s="320"/>
      <c r="T1178" s="710"/>
      <c r="U1178" s="264">
        <v>39</v>
      </c>
      <c r="V1178" s="396">
        <v>42642</v>
      </c>
      <c r="W1178" s="318" t="s">
        <v>162</v>
      </c>
      <c r="Y1178" s="324">
        <v>18.100000000000001</v>
      </c>
      <c r="Z1178" s="318"/>
      <c r="AA1178" s="318"/>
      <c r="AB1178" s="320"/>
      <c r="AC1178" s="327">
        <f>IF(B1178="","",(IFERROR(VLOOKUP(B1178,Projecten!A$4:W$2415,5,FALSE),"niet bekend")))</f>
        <v>1</v>
      </c>
      <c r="AD1178" s="266">
        <f t="shared" si="126"/>
        <v>2972</v>
      </c>
      <c r="AE1178" s="266">
        <f>IF(B1178="","",(IFERROR(VLOOKUP(B1178,Projecten!A$4:W$2415,23,FALSE),"niet bekend")))</f>
        <v>2972</v>
      </c>
      <c r="AF1178" s="266">
        <f>IF(B1178="","",(IFERROR(VLOOKUP(B1178,Projecten!A$4:W$2415,12,FALSE),"niet bekend")))</f>
        <v>2972</v>
      </c>
      <c r="AG1178" s="398">
        <f t="shared" si="127"/>
        <v>0</v>
      </c>
    </row>
    <row r="1179" spans="2:33" s="327" customFormat="1" x14ac:dyDescent="0.2">
      <c r="B1179" s="665"/>
      <c r="C1179" s="969"/>
      <c r="D1179" s="665"/>
      <c r="E1179" s="970"/>
      <c r="F1179" s="924"/>
      <c r="G1179" s="970"/>
      <c r="H1179" s="970"/>
      <c r="I1179" s="970"/>
      <c r="J1179" s="403"/>
      <c r="K1179" s="322"/>
      <c r="L1179" s="322"/>
      <c r="M1179" s="322"/>
      <c r="N1179" s="403"/>
      <c r="O1179" s="403"/>
      <c r="P1179" s="403"/>
      <c r="Q1179" s="403"/>
      <c r="R1179" s="403"/>
      <c r="S1179" s="320"/>
      <c r="T1179" s="710"/>
      <c r="U1179" s="264"/>
      <c r="V1179" s="396"/>
      <c r="W1179" s="318"/>
      <c r="X1179" s="318"/>
      <c r="Y1179" s="324"/>
      <c r="Z1179" s="318"/>
      <c r="AB1179" s="319"/>
      <c r="AC1179" s="327" t="str">
        <f>IF(B1179="","",(IFERROR(VLOOKUP(B1179,Projecten!A$4:W$2415,5,FALSE),"niet bekend")))</f>
        <v/>
      </c>
      <c r="AD1179" s="266" t="str">
        <f t="shared" si="126"/>
        <v/>
      </c>
      <c r="AE1179" s="266" t="str">
        <f>IF(B1179="","",(IFERROR(VLOOKUP(B1179,Projecten!A$4:W$2415,23,FALSE),"niet bekend")))</f>
        <v/>
      </c>
      <c r="AF1179" s="266" t="str">
        <f>IF(B1179="","",(IFERROR(VLOOKUP(B1179,Projecten!A$4:W$2415,12,FALSE),"niet bekend")))</f>
        <v/>
      </c>
      <c r="AG1179" s="398" t="str">
        <f t="shared" si="127"/>
        <v/>
      </c>
    </row>
    <row r="1180" spans="2:33" s="327" customFormat="1" ht="12.75" customHeight="1" x14ac:dyDescent="0.2">
      <c r="B1180" s="665">
        <v>2016472</v>
      </c>
      <c r="C1180" s="969">
        <v>120875</v>
      </c>
      <c r="D1180" s="665" t="s">
        <v>1680</v>
      </c>
      <c r="E1180" s="449" t="s">
        <v>26</v>
      </c>
      <c r="F1180" s="751">
        <v>3</v>
      </c>
      <c r="G1180" s="449">
        <f>F1180*6</f>
        <v>18</v>
      </c>
      <c r="H1180" s="449">
        <f>F1180*5</f>
        <v>15</v>
      </c>
      <c r="I1180" s="449">
        <f>F1180*2</f>
        <v>6</v>
      </c>
      <c r="J1180" s="391" t="s">
        <v>47</v>
      </c>
      <c r="K1180" s="391" t="s">
        <v>1485</v>
      </c>
      <c r="L1180" s="391" t="s">
        <v>1485</v>
      </c>
      <c r="M1180" s="391" t="s">
        <v>1485</v>
      </c>
      <c r="N1180" s="391" t="s">
        <v>47</v>
      </c>
      <c r="O1180" s="391" t="s">
        <v>47</v>
      </c>
      <c r="P1180" s="391" t="s">
        <v>47</v>
      </c>
      <c r="Q1180" s="391"/>
      <c r="R1180" s="391" t="s">
        <v>47</v>
      </c>
      <c r="S1180" s="320"/>
      <c r="T1180" s="710">
        <v>42648</v>
      </c>
      <c r="U1180" s="264">
        <v>40</v>
      </c>
      <c r="V1180" s="396">
        <v>42648</v>
      </c>
      <c r="W1180" s="318" t="s">
        <v>421</v>
      </c>
      <c r="Y1180" s="497">
        <f>F1180*10</f>
        <v>30</v>
      </c>
      <c r="Z1180" s="318"/>
      <c r="AA1180" s="318"/>
      <c r="AB1180" s="320"/>
      <c r="AC1180" s="327">
        <f>IF(B1180="","",(IFERROR(VLOOKUP(B1180,Projecten!A$4:W$2415,5,FALSE),"niet bekend")))</f>
        <v>7</v>
      </c>
      <c r="AD1180" s="266">
        <f t="shared" si="126"/>
        <v>3762</v>
      </c>
      <c r="AE1180" s="266">
        <f>IF(B1180="","",(IFERROR(VLOOKUP(B1180,Projecten!A$4:W$2415,23,FALSE),"niet bekend")))</f>
        <v>8778</v>
      </c>
      <c r="AF1180" s="266">
        <f>IF(B1180="","",(IFERROR(VLOOKUP(B1180,Projecten!A$4:W$2415,12,FALSE),"niet bekend")))</f>
        <v>8778</v>
      </c>
      <c r="AG1180" s="398">
        <f t="shared" si="127"/>
        <v>5016</v>
      </c>
    </row>
    <row r="1181" spans="2:33" s="327" customFormat="1" ht="12.75" customHeight="1" x14ac:dyDescent="0.2">
      <c r="B1181" s="665">
        <v>2016472</v>
      </c>
      <c r="C1181" s="470">
        <v>120869</v>
      </c>
      <c r="D1181" s="665" t="s">
        <v>1587</v>
      </c>
      <c r="E1181" s="938" t="s">
        <v>26</v>
      </c>
      <c r="F1181" s="473">
        <v>2</v>
      </c>
      <c r="G1181" s="472">
        <f>F1181*6</f>
        <v>12</v>
      </c>
      <c r="H1181" s="472">
        <f>F1181*5</f>
        <v>10</v>
      </c>
      <c r="I1181" s="472">
        <f>F1181*2</f>
        <v>4</v>
      </c>
      <c r="J1181" s="391" t="s">
        <v>47</v>
      </c>
      <c r="K1181" s="391" t="s">
        <v>1485</v>
      </c>
      <c r="L1181" s="391" t="s">
        <v>1485</v>
      </c>
      <c r="M1181" s="391" t="s">
        <v>1485</v>
      </c>
      <c r="N1181" s="391" t="s">
        <v>47</v>
      </c>
      <c r="O1181" s="391" t="s">
        <v>47</v>
      </c>
      <c r="P1181" s="391" t="s">
        <v>47</v>
      </c>
      <c r="Q1181" s="391"/>
      <c r="R1181" s="391" t="s">
        <v>47</v>
      </c>
      <c r="S1181" s="320"/>
      <c r="T1181" s="710">
        <v>42646</v>
      </c>
      <c r="U1181" s="264">
        <v>40</v>
      </c>
      <c r="V1181" s="396">
        <v>42646</v>
      </c>
      <c r="W1181" s="318" t="s">
        <v>421</v>
      </c>
      <c r="X1181" s="318"/>
      <c r="Y1181" s="497">
        <f>F1181*10</f>
        <v>20</v>
      </c>
      <c r="Z1181" s="318"/>
      <c r="AA1181" s="965"/>
      <c r="AB1181" s="320"/>
      <c r="AC1181" s="327">
        <f>IF(B1181="","",(IFERROR(VLOOKUP(B1181,Projecten!A$4:W$2415,5,FALSE),"niet bekend")))</f>
        <v>7</v>
      </c>
      <c r="AD1181" s="266">
        <f t="shared" si="126"/>
        <v>2508</v>
      </c>
      <c r="AE1181" s="266">
        <f>IF(B1181="","",(IFERROR(VLOOKUP(B1181,Projecten!A$4:W$2415,23,FALSE),"niet bekend")))</f>
        <v>8778</v>
      </c>
      <c r="AF1181" s="266">
        <f>IF(B1181="","",(IFERROR(VLOOKUP(B1181,Projecten!A$4:W$2415,12,FALSE),"niet bekend")))</f>
        <v>8778</v>
      </c>
      <c r="AG1181" s="398">
        <f t="shared" si="127"/>
        <v>6270</v>
      </c>
    </row>
    <row r="1182" spans="2:33" s="327" customFormat="1" ht="12.75" customHeight="1" x14ac:dyDescent="0.2">
      <c r="B1182" s="665">
        <v>2016472</v>
      </c>
      <c r="C1182" s="470">
        <v>120869</v>
      </c>
      <c r="D1182" s="450" t="s">
        <v>1588</v>
      </c>
      <c r="E1182" s="449" t="s">
        <v>26</v>
      </c>
      <c r="F1182" s="751">
        <v>2</v>
      </c>
      <c r="G1182" s="449">
        <f>F1182*6</f>
        <v>12</v>
      </c>
      <c r="H1182" s="449">
        <f>F1182*5</f>
        <v>10</v>
      </c>
      <c r="I1182" s="449">
        <f>F1182*2</f>
        <v>4</v>
      </c>
      <c r="J1182" s="322" t="s">
        <v>47</v>
      </c>
      <c r="K1182" s="322" t="s">
        <v>1485</v>
      </c>
      <c r="L1182" s="322" t="s">
        <v>1485</v>
      </c>
      <c r="M1182" s="322" t="s">
        <v>1485</v>
      </c>
      <c r="N1182" s="322" t="s">
        <v>47</v>
      </c>
      <c r="O1182" s="322" t="s">
        <v>47</v>
      </c>
      <c r="P1182" s="322" t="s">
        <v>47</v>
      </c>
      <c r="Q1182" s="322"/>
      <c r="R1182" s="322" t="s">
        <v>47</v>
      </c>
      <c r="S1182" s="320"/>
      <c r="T1182" s="710">
        <v>42648</v>
      </c>
      <c r="U1182" s="264">
        <v>40</v>
      </c>
      <c r="V1182" s="396">
        <v>42648</v>
      </c>
      <c r="W1182" s="318" t="s">
        <v>421</v>
      </c>
      <c r="X1182" s="318"/>
      <c r="Y1182" s="497">
        <f>F1182*10</f>
        <v>20</v>
      </c>
      <c r="Z1182" s="318"/>
      <c r="AA1182" s="318"/>
      <c r="AB1182" s="320"/>
      <c r="AC1182" s="327">
        <f>IF(B1182="","",(IFERROR(VLOOKUP(B1182,Projecten!A$4:W$2415,5,FALSE),"niet bekend")))</f>
        <v>7</v>
      </c>
      <c r="AD1182" s="266">
        <f t="shared" si="126"/>
        <v>2508</v>
      </c>
      <c r="AE1182" s="266">
        <f>IF(B1182="","",(IFERROR(VLOOKUP(B1182,Projecten!A$4:W$2415,23,FALSE),"niet bekend")))</f>
        <v>8778</v>
      </c>
      <c r="AF1182" s="266">
        <f>IF(B1182="","",(IFERROR(VLOOKUP(B1182,Projecten!A$4:W$2415,12,FALSE),"niet bekend")))</f>
        <v>8778</v>
      </c>
      <c r="AG1182" s="398">
        <f t="shared" si="127"/>
        <v>6270</v>
      </c>
    </row>
    <row r="1183" spans="2:33" s="327" customFormat="1" x14ac:dyDescent="0.2">
      <c r="B1183" s="318"/>
      <c r="C1183" s="503"/>
      <c r="D1183" s="320"/>
      <c r="E1183" s="318"/>
      <c r="F1183" s="322"/>
      <c r="G1183" s="318"/>
      <c r="H1183" s="318"/>
      <c r="I1183" s="318"/>
      <c r="J1183" s="322"/>
      <c r="K1183" s="322"/>
      <c r="L1183" s="322"/>
      <c r="M1183" s="322"/>
      <c r="N1183" s="322"/>
      <c r="O1183" s="322"/>
      <c r="P1183" s="322"/>
      <c r="Q1183" s="322"/>
      <c r="R1183" s="322"/>
      <c r="S1183" s="320"/>
      <c r="T1183" s="264"/>
      <c r="U1183" s="322"/>
      <c r="V1183" s="396"/>
      <c r="W1183" s="318"/>
      <c r="X1183" s="318"/>
      <c r="Y1183" s="324"/>
      <c r="Z1183" s="318"/>
      <c r="AB1183" s="319"/>
      <c r="AC1183" s="327" t="str">
        <f>IF(B1183="","",(IFERROR(VLOOKUP(B1183,Projecten!A$4:W$2415,5,FALSE),"niet bekend")))</f>
        <v/>
      </c>
      <c r="AD1183" s="266" t="str">
        <f t="shared" si="126"/>
        <v/>
      </c>
      <c r="AE1183" s="266" t="str">
        <f>IF(B1183="","",(IFERROR(VLOOKUP(B1183,Projecten!A$4:W$2415,23,FALSE),"niet bekend")))</f>
        <v/>
      </c>
      <c r="AF1183" s="266" t="str">
        <f>IF(B1183="","",(IFERROR(VLOOKUP(B1183,Projecten!A$4:W$2415,12,FALSE),"niet bekend")))</f>
        <v/>
      </c>
      <c r="AG1183" s="398" t="str">
        <f t="shared" si="127"/>
        <v/>
      </c>
    </row>
    <row r="1184" spans="2:33" s="327" customFormat="1" x14ac:dyDescent="0.2">
      <c r="B1184" s="665">
        <v>2016397</v>
      </c>
      <c r="C1184" s="470">
        <v>120857</v>
      </c>
      <c r="D1184" s="665" t="s">
        <v>1504</v>
      </c>
      <c r="E1184" s="938" t="s">
        <v>640</v>
      </c>
      <c r="F1184" s="924">
        <v>1</v>
      </c>
      <c r="G1184" s="938">
        <v>12</v>
      </c>
      <c r="H1184" s="938">
        <v>4</v>
      </c>
      <c r="I1184" s="938">
        <v>3</v>
      </c>
      <c r="J1184" s="322" t="s">
        <v>47</v>
      </c>
      <c r="K1184" s="322" t="s">
        <v>47</v>
      </c>
      <c r="L1184" s="322" t="s">
        <v>1485</v>
      </c>
      <c r="M1184" s="322" t="s">
        <v>1485</v>
      </c>
      <c r="N1184" s="322" t="s">
        <v>47</v>
      </c>
      <c r="O1184" s="322" t="s">
        <v>47</v>
      </c>
      <c r="P1184" s="322" t="s">
        <v>47</v>
      </c>
      <c r="Q1184" s="322"/>
      <c r="R1184" s="322" t="s">
        <v>47</v>
      </c>
      <c r="S1184" s="320" t="s">
        <v>942</v>
      </c>
      <c r="T1184" s="264"/>
      <c r="U1184" s="264">
        <v>39</v>
      </c>
      <c r="V1184" s="396"/>
      <c r="W1184" s="318"/>
      <c r="X1184" s="318" t="s">
        <v>1503</v>
      </c>
      <c r="Y1184" s="497">
        <v>24.3</v>
      </c>
      <c r="Z1184" s="318"/>
      <c r="AB1184" s="319"/>
      <c r="AC1184" s="327">
        <f>IF(B1184="","",(IFERROR(VLOOKUP(B1184,Projecten!A$4:W$2415,5,FALSE),"niet bekend")))</f>
        <v>1</v>
      </c>
      <c r="AD1184" s="266">
        <f t="shared" si="126"/>
        <v>3901.91</v>
      </c>
      <c r="AE1184" s="266">
        <f>IF(B1184="","",(IFERROR(VLOOKUP(B1184,Projecten!A$4:W$2415,23,FALSE),"niet bekend")))</f>
        <v>3901.91</v>
      </c>
      <c r="AF1184" s="266">
        <f>IF(B1184="","",(IFERROR(VLOOKUP(B1184,Projecten!A$4:W$2415,12,FALSE),"niet bekend")))</f>
        <v>3901.91</v>
      </c>
      <c r="AG1184" s="398">
        <f t="shared" si="127"/>
        <v>0</v>
      </c>
    </row>
    <row r="1185" spans="2:33" s="312" customFormat="1" x14ac:dyDescent="0.2">
      <c r="B1185" s="299"/>
      <c r="C1185" s="406"/>
      <c r="D1185" s="300"/>
      <c r="E1185" s="300"/>
      <c r="F1185" s="302"/>
      <c r="G1185" s="300"/>
      <c r="H1185" s="300"/>
      <c r="I1185" s="300"/>
      <c r="J1185" s="302"/>
      <c r="K1185" s="302"/>
      <c r="L1185" s="302"/>
      <c r="M1185" s="302"/>
      <c r="N1185" s="302"/>
      <c r="O1185" s="302"/>
      <c r="P1185" s="302"/>
      <c r="Q1185" s="302"/>
      <c r="R1185" s="302"/>
      <c r="S1185" s="303"/>
      <c r="T1185" s="407"/>
      <c r="U1185" s="306"/>
      <c r="V1185" s="305"/>
      <c r="W1185" s="307"/>
      <c r="X1185" s="307"/>
      <c r="Y1185" s="307"/>
      <c r="Z1185" s="298"/>
      <c r="AA1185" s="411"/>
      <c r="AB1185" s="664"/>
      <c r="AD1185" s="311"/>
      <c r="AE1185" s="311"/>
      <c r="AF1185" s="311"/>
      <c r="AG1185" s="412"/>
    </row>
    <row r="1186" spans="2:33" s="236" customFormat="1" ht="12.75" customHeight="1" x14ac:dyDescent="0.2">
      <c r="B1186" s="372"/>
      <c r="C1186" s="373"/>
      <c r="D1186" s="374">
        <f>SUM(G1186:I1186)</f>
        <v>157</v>
      </c>
      <c r="E1186" s="375"/>
      <c r="F1186" s="376">
        <f>SUM(F1201:F1219)</f>
        <v>12</v>
      </c>
      <c r="G1186" s="375">
        <f>SUM(G1201:G1219)</f>
        <v>95</v>
      </c>
      <c r="H1186" s="375">
        <f>SUM(H1201:H1219)</f>
        <v>48</v>
      </c>
      <c r="I1186" s="375">
        <f>SUM(I1201:I1219)</f>
        <v>14</v>
      </c>
      <c r="J1186" s="376"/>
      <c r="K1186" s="376"/>
      <c r="L1186" s="376"/>
      <c r="M1186" s="376"/>
      <c r="N1186" s="376"/>
      <c r="O1186" s="376"/>
      <c r="P1186" s="376"/>
      <c r="Q1186" s="376"/>
      <c r="R1186" s="376"/>
      <c r="S1186" s="930">
        <v>39</v>
      </c>
      <c r="T1186" s="445"/>
      <c r="U1186" s="639"/>
      <c r="V1186" s="447"/>
      <c r="W1186" s="646"/>
      <c r="X1186" s="752">
        <f>SUM(Y1186:Y1219)</f>
        <v>306.45</v>
      </c>
      <c r="Y1186" s="231"/>
      <c r="Z1186" s="231">
        <v>340.5</v>
      </c>
      <c r="AA1186" s="232">
        <f>X1186-Z1186</f>
        <v>-34.050000000000011</v>
      </c>
      <c r="AB1186" s="221"/>
      <c r="AC1186" s="236" t="str">
        <f>IF(B1186="","",(IFERROR(VLOOKUP(B1186,Projecten!A$4:W$2415,5,FALSE),"niet bekend")))</f>
        <v/>
      </c>
      <c r="AD1186" s="235">
        <f>SUM(AD1187:AD1219)</f>
        <v>37675.240000000005</v>
      </c>
      <c r="AE1186" s="235"/>
      <c r="AF1186" s="235"/>
      <c r="AG1186" s="384"/>
    </row>
    <row r="1187" spans="2:33" x14ac:dyDescent="0.2">
      <c r="B1187" s="209"/>
      <c r="S1187" s="243" t="s">
        <v>1435</v>
      </c>
      <c r="X1187" s="337" t="s">
        <v>1158</v>
      </c>
      <c r="Y1187" s="248"/>
      <c r="Z1187" s="202"/>
      <c r="AA1187" s="202"/>
      <c r="AB1187" s="243"/>
      <c r="AC1187" s="209" t="str">
        <f>IF(B1187="","",(IFERROR(VLOOKUP(B1187,Projecten!A$4:W$2415,5,FALSE),"niet bekend")))</f>
        <v/>
      </c>
      <c r="AD1187" s="213" t="str">
        <f t="shared" ref="AD1187:AD1218" si="128">IF(AC1187="","",(IF(F1187=0,AF1187,(F1187/AC1187*AF1187))))</f>
        <v/>
      </c>
      <c r="AE1187" s="266" t="str">
        <f>IF(B1187="","",(IFERROR(VLOOKUP(B1187,Projecten!A$4:W$2415,23,FALSE),"niet bekend")))</f>
        <v/>
      </c>
      <c r="AF1187" s="266" t="str">
        <f>IF(B1187="","",(IFERROR(VLOOKUP(B1187,Projecten!A$4:W$2415,12,FALSE),"niet bekend")))</f>
        <v/>
      </c>
      <c r="AG1187" s="360" t="str">
        <f t="shared" ref="AG1187:AG1218" si="129">IF(AD1187="","",(AF1187-AD1187))</f>
        <v/>
      </c>
    </row>
    <row r="1188" spans="2:33" x14ac:dyDescent="0.2">
      <c r="B1188" s="209"/>
      <c r="D1188" s="777" t="s">
        <v>1718</v>
      </c>
      <c r="E1188" s="585"/>
      <c r="F1188" s="676"/>
      <c r="G1188" s="585"/>
      <c r="H1188" s="585"/>
      <c r="I1188" s="585"/>
      <c r="S1188" s="243"/>
      <c r="X1188" s="337"/>
      <c r="Y1188" s="248"/>
      <c r="Z1188" s="202"/>
      <c r="AA1188" s="202"/>
      <c r="AB1188" s="243"/>
      <c r="AC1188" s="209" t="str">
        <f>IF(B1188="","",(IFERROR(VLOOKUP(B1188,Projecten!A$4:W$2415,5,FALSE),"niet bekend")))</f>
        <v/>
      </c>
      <c r="AD1188" s="213" t="str">
        <f t="shared" si="128"/>
        <v/>
      </c>
      <c r="AE1188" s="266" t="str">
        <f>IF(B1188="","",(IFERROR(VLOOKUP(B1188,Projecten!A$4:W$2415,23,FALSE),"niet bekend")))</f>
        <v/>
      </c>
      <c r="AF1188" s="266" t="str">
        <f>IF(B1188="","",(IFERROR(VLOOKUP(B1188,Projecten!A$4:W$2415,12,FALSE),"niet bekend")))</f>
        <v/>
      </c>
      <c r="AG1188" s="360" t="str">
        <f t="shared" si="129"/>
        <v/>
      </c>
    </row>
    <row r="1189" spans="2:33" x14ac:dyDescent="0.2">
      <c r="B1189" s="209"/>
      <c r="D1189" s="251"/>
      <c r="E1189" s="585"/>
      <c r="F1189" s="676"/>
      <c r="G1189" s="585"/>
      <c r="H1189" s="585"/>
      <c r="I1189" s="585"/>
      <c r="S1189" s="243"/>
      <c r="X1189" s="337"/>
      <c r="Y1189" s="248"/>
      <c r="Z1189" s="202"/>
      <c r="AA1189" s="202"/>
      <c r="AB1189" s="243"/>
      <c r="AC1189" s="209" t="str">
        <f>IF(B1189="","",(IFERROR(VLOOKUP(B1189,Projecten!A$4:W$2415,5,FALSE),"niet bekend")))</f>
        <v/>
      </c>
      <c r="AD1189" s="213" t="str">
        <f t="shared" si="128"/>
        <v/>
      </c>
      <c r="AE1189" s="266" t="str">
        <f>IF(B1189="","",(IFERROR(VLOOKUP(B1189,Projecten!A$4:W$2415,23,FALSE),"niet bekend")))</f>
        <v/>
      </c>
      <c r="AF1189" s="266" t="str">
        <f>IF(B1189="","",(IFERROR(VLOOKUP(B1189,Projecten!A$4:W$2415,12,FALSE),"niet bekend")))</f>
        <v/>
      </c>
      <c r="AG1189" s="360" t="str">
        <f t="shared" si="129"/>
        <v/>
      </c>
    </row>
    <row r="1190" spans="2:33" x14ac:dyDescent="0.2">
      <c r="B1190" s="209"/>
      <c r="D1190" s="251" t="s">
        <v>1745</v>
      </c>
      <c r="E1190" s="585"/>
      <c r="F1190" s="676"/>
      <c r="G1190" s="585"/>
      <c r="H1190" s="585"/>
      <c r="I1190" s="585"/>
      <c r="S1190" s="243"/>
      <c r="X1190" s="337"/>
      <c r="Y1190" s="257">
        <v>60</v>
      </c>
      <c r="Z1190" s="202"/>
      <c r="AA1190" s="202"/>
      <c r="AB1190" s="243"/>
      <c r="AC1190" s="209" t="str">
        <f>IF(B1190="","",(IFERROR(VLOOKUP(B1190,Projecten!A$4:W$2415,5,FALSE),"niet bekend")))</f>
        <v/>
      </c>
      <c r="AD1190" s="213" t="str">
        <f t="shared" si="128"/>
        <v/>
      </c>
      <c r="AE1190" s="266" t="str">
        <f>IF(B1190="","",(IFERROR(VLOOKUP(B1190,Projecten!A$4:W$2415,23,FALSE),"niet bekend")))</f>
        <v/>
      </c>
      <c r="AF1190" s="266" t="str">
        <f>IF(B1190="","",(IFERROR(VLOOKUP(B1190,Projecten!A$4:W$2415,12,FALSE),"niet bekend")))</f>
        <v/>
      </c>
      <c r="AG1190" s="360" t="str">
        <f t="shared" si="129"/>
        <v/>
      </c>
    </row>
    <row r="1191" spans="2:33" x14ac:dyDescent="0.2">
      <c r="B1191" s="209"/>
      <c r="D1191" s="251" t="s">
        <v>1766</v>
      </c>
      <c r="E1191" s="585"/>
      <c r="F1191" s="676"/>
      <c r="G1191" s="585"/>
      <c r="H1191" s="585"/>
      <c r="I1191" s="585"/>
      <c r="S1191" s="243"/>
      <c r="X1191" s="337"/>
      <c r="Y1191" s="257">
        <v>10</v>
      </c>
      <c r="Z1191" s="202"/>
      <c r="AA1191" s="202"/>
      <c r="AB1191" s="243"/>
      <c r="AC1191" s="209" t="str">
        <f>IF(B1191="","",(IFERROR(VLOOKUP(B1191,Projecten!A$4:W$2415,5,FALSE),"niet bekend")))</f>
        <v/>
      </c>
      <c r="AD1191" s="213" t="str">
        <f t="shared" si="128"/>
        <v/>
      </c>
      <c r="AE1191" s="266" t="str">
        <f>IF(B1191="","",(IFERROR(VLOOKUP(B1191,Projecten!A$4:W$2415,23,FALSE),"niet bekend")))</f>
        <v/>
      </c>
      <c r="AF1191" s="266" t="str">
        <f>IF(B1191="","",(IFERROR(VLOOKUP(B1191,Projecten!A$4:W$2415,12,FALSE),"niet bekend")))</f>
        <v/>
      </c>
      <c r="AG1191" s="360" t="str">
        <f t="shared" si="129"/>
        <v/>
      </c>
    </row>
    <row r="1192" spans="2:33" x14ac:dyDescent="0.2">
      <c r="B1192" s="209"/>
      <c r="D1192" s="251" t="s">
        <v>1767</v>
      </c>
      <c r="E1192" s="585"/>
      <c r="F1192" s="676"/>
      <c r="G1192" s="585"/>
      <c r="H1192" s="585"/>
      <c r="I1192" s="585"/>
      <c r="S1192" s="243"/>
      <c r="X1192" s="337"/>
      <c r="Y1192" s="257">
        <v>8.25</v>
      </c>
      <c r="Z1192" s="202"/>
      <c r="AA1192" s="202"/>
      <c r="AB1192" s="243"/>
      <c r="AC1192" s="209" t="str">
        <f>IF(B1192="","",(IFERROR(VLOOKUP(B1192,Projecten!A$4:W$2415,5,FALSE),"niet bekend")))</f>
        <v/>
      </c>
      <c r="AD1192" s="213" t="str">
        <f t="shared" si="128"/>
        <v/>
      </c>
      <c r="AE1192" s="266" t="str">
        <f>IF(B1192="","",(IFERROR(VLOOKUP(B1192,Projecten!A$4:W$2415,23,FALSE),"niet bekend")))</f>
        <v/>
      </c>
      <c r="AF1192" s="266" t="str">
        <f>IF(B1192="","",(IFERROR(VLOOKUP(B1192,Projecten!A$4:W$2415,12,FALSE),"niet bekend")))</f>
        <v/>
      </c>
      <c r="AG1192" s="360" t="str">
        <f t="shared" si="129"/>
        <v/>
      </c>
    </row>
    <row r="1193" spans="2:33" x14ac:dyDescent="0.2">
      <c r="B1193" s="209"/>
      <c r="D1193" s="251"/>
      <c r="E1193" s="585"/>
      <c r="F1193" s="676"/>
      <c r="G1193" s="585"/>
      <c r="H1193" s="585"/>
      <c r="I1193" s="585"/>
      <c r="S1193" s="243"/>
      <c r="X1193" s="337"/>
      <c r="Y1193" s="248"/>
      <c r="Z1193" s="202"/>
      <c r="AA1193" s="202"/>
      <c r="AB1193" s="243"/>
      <c r="AC1193" s="209" t="str">
        <f>IF(B1193="","",(IFERROR(VLOOKUP(B1193,Projecten!A$4:W$2415,5,FALSE),"niet bekend")))</f>
        <v/>
      </c>
      <c r="AD1193" s="213" t="str">
        <f t="shared" si="128"/>
        <v/>
      </c>
      <c r="AE1193" s="266" t="str">
        <f>IF(B1193="","",(IFERROR(VLOOKUP(B1193,Projecten!A$4:W$2415,23,FALSE),"niet bekend")))</f>
        <v/>
      </c>
      <c r="AF1193" s="266" t="str">
        <f>IF(B1193="","",(IFERROR(VLOOKUP(B1193,Projecten!A$4:W$2415,12,FALSE),"niet bekend")))</f>
        <v/>
      </c>
      <c r="AG1193" s="360" t="str">
        <f t="shared" si="129"/>
        <v/>
      </c>
    </row>
    <row r="1194" spans="2:33" s="327" customFormat="1" x14ac:dyDescent="0.2">
      <c r="B1194" s="327" t="s">
        <v>1686</v>
      </c>
      <c r="C1194" s="503">
        <v>120880</v>
      </c>
      <c r="D1194" s="320" t="s">
        <v>1688</v>
      </c>
      <c r="E1194" s="973" t="s">
        <v>317</v>
      </c>
      <c r="F1194" s="911">
        <v>0</v>
      </c>
      <c r="G1194" s="973">
        <v>1</v>
      </c>
      <c r="H1194" s="973">
        <v>0</v>
      </c>
      <c r="I1194" s="973">
        <v>0</v>
      </c>
      <c r="J1194" s="322" t="s">
        <v>47</v>
      </c>
      <c r="K1194" s="972" t="s">
        <v>1485</v>
      </c>
      <c r="L1194" s="391" t="s">
        <v>1485</v>
      </c>
      <c r="M1194" s="391" t="s">
        <v>1485</v>
      </c>
      <c r="N1194" s="322" t="s">
        <v>47</v>
      </c>
      <c r="O1194" s="322" t="s">
        <v>47</v>
      </c>
      <c r="P1194" s="322" t="s">
        <v>47</v>
      </c>
      <c r="Q1194" s="322"/>
      <c r="R1194" s="322" t="s">
        <v>47</v>
      </c>
      <c r="S1194" s="320"/>
      <c r="T1194" s="264"/>
      <c r="U1194" s="322"/>
      <c r="V1194" s="396"/>
      <c r="W1194" s="318"/>
      <c r="X1194" s="521" t="s">
        <v>1707</v>
      </c>
      <c r="Y1194" s="324">
        <v>1</v>
      </c>
      <c r="Z1194" s="318"/>
      <c r="AA1194" s="318"/>
      <c r="AB1194" s="320"/>
      <c r="AC1194" s="327">
        <f>IF(B1194="","",(IFERROR(VLOOKUP(B1194,Projecten!A$4:W$2415,5,FALSE),"niet bekend")))</f>
        <v>0</v>
      </c>
      <c r="AD1194" s="266">
        <f t="shared" si="128"/>
        <v>90.1</v>
      </c>
      <c r="AE1194" s="266">
        <f>IF(B1194="","",(IFERROR(VLOOKUP(B1194,Projecten!A$4:W$2415,23,FALSE),"niet bekend")))</f>
        <v>90.1</v>
      </c>
      <c r="AF1194" s="266">
        <f>IF(B1194="","",(IFERROR(VLOOKUP(B1194,Projecten!A$4:W$2415,12,FALSE),"niet bekend")))</f>
        <v>90.1</v>
      </c>
      <c r="AG1194" s="398">
        <f t="shared" si="129"/>
        <v>0</v>
      </c>
    </row>
    <row r="1195" spans="2:33" s="327" customFormat="1" ht="12.75" customHeight="1" x14ac:dyDescent="0.2">
      <c r="B1195" s="496"/>
      <c r="C1195" s="951"/>
      <c r="D1195" s="971"/>
      <c r="E1195" s="389"/>
      <c r="F1195" s="388"/>
      <c r="G1195" s="389"/>
      <c r="H1195" s="389"/>
      <c r="I1195" s="389"/>
      <c r="J1195" s="972"/>
      <c r="K1195" s="972"/>
      <c r="L1195" s="391"/>
      <c r="M1195" s="391"/>
      <c r="N1195" s="391"/>
      <c r="O1195" s="391"/>
      <c r="P1195" s="391"/>
      <c r="Q1195" s="391"/>
      <c r="R1195" s="391"/>
      <c r="S1195" s="320"/>
      <c r="T1195" s="710"/>
      <c r="U1195" s="264"/>
      <c r="V1195" s="396"/>
      <c r="Y1195" s="497"/>
      <c r="Z1195" s="318"/>
      <c r="AA1195" s="318"/>
      <c r="AB1195" s="707"/>
      <c r="AC1195" s="327" t="str">
        <f>IF(B1195="","",(IFERROR(VLOOKUP(B1195,Projecten!A$4:W$2415,5,FALSE),"niet bekend")))</f>
        <v/>
      </c>
      <c r="AD1195" s="266" t="str">
        <f t="shared" si="128"/>
        <v/>
      </c>
      <c r="AE1195" s="266" t="str">
        <f>IF(B1195="","",(IFERROR(VLOOKUP(B1195,Projecten!A$4:W$2415,23,FALSE),"niet bekend")))</f>
        <v/>
      </c>
      <c r="AF1195" s="266" t="str">
        <f>IF(B1195="","",(IFERROR(VLOOKUP(B1195,Projecten!A$4:W$2415,12,FALSE),"niet bekend")))</f>
        <v/>
      </c>
      <c r="AG1195" s="398" t="str">
        <f t="shared" si="129"/>
        <v/>
      </c>
    </row>
    <row r="1196" spans="2:33" s="327" customFormat="1" ht="12.75" customHeight="1" x14ac:dyDescent="0.2">
      <c r="B1196" s="665">
        <v>2016442</v>
      </c>
      <c r="C1196" s="746">
        <v>120868</v>
      </c>
      <c r="D1196" s="665" t="s">
        <v>1540</v>
      </c>
      <c r="E1196" s="450" t="s">
        <v>26</v>
      </c>
      <c r="F1196" s="679">
        <v>1</v>
      </c>
      <c r="G1196" s="450">
        <v>9</v>
      </c>
      <c r="H1196" s="450">
        <v>6</v>
      </c>
      <c r="I1196" s="450">
        <v>3</v>
      </c>
      <c r="J1196" s="403" t="s">
        <v>47</v>
      </c>
      <c r="K1196" s="403" t="s">
        <v>47</v>
      </c>
      <c r="L1196" s="391" t="s">
        <v>1485</v>
      </c>
      <c r="M1196" s="391" t="s">
        <v>1485</v>
      </c>
      <c r="N1196" s="403" t="s">
        <v>47</v>
      </c>
      <c r="O1196" s="403" t="s">
        <v>47</v>
      </c>
      <c r="P1196" s="403" t="s">
        <v>47</v>
      </c>
      <c r="Q1196" s="403"/>
      <c r="R1196" s="403" t="s">
        <v>47</v>
      </c>
      <c r="S1196" s="320"/>
      <c r="T1196" s="264">
        <v>42648</v>
      </c>
      <c r="U1196" s="264">
        <v>39</v>
      </c>
      <c r="V1196" s="396">
        <v>42642</v>
      </c>
      <c r="W1196" s="318" t="s">
        <v>162</v>
      </c>
      <c r="X1196" s="327" t="s">
        <v>941</v>
      </c>
      <c r="Y1196" s="324">
        <v>19.7</v>
      </c>
      <c r="Z1196" s="318"/>
      <c r="AA1196" s="318"/>
      <c r="AB1196" s="320"/>
      <c r="AC1196" s="327">
        <f>IF(B1196="","",(IFERROR(VLOOKUP(B1196,Projecten!A$4:W$2415,5,FALSE),"niet bekend")))</f>
        <v>1</v>
      </c>
      <c r="AD1196" s="266">
        <f t="shared" si="128"/>
        <v>4539</v>
      </c>
      <c r="AE1196" s="266">
        <f>IF(B1196="","",(IFERROR(VLOOKUP(B1196,Projecten!A$4:W$2415,23,FALSE),"niet bekend")))</f>
        <v>4539</v>
      </c>
      <c r="AF1196" s="266">
        <f>IF(B1196="","",(IFERROR(VLOOKUP(B1196,Projecten!A$4:W$2415,12,FALSE),"niet bekend")))</f>
        <v>4539</v>
      </c>
      <c r="AG1196" s="398">
        <f t="shared" si="129"/>
        <v>0</v>
      </c>
    </row>
    <row r="1197" spans="2:33" s="327" customFormat="1" ht="12.75" customHeight="1" x14ac:dyDescent="0.2">
      <c r="B1197" s="665">
        <v>2016447</v>
      </c>
      <c r="C1197" s="470">
        <v>120873</v>
      </c>
      <c r="D1197" s="665">
        <v>580716</v>
      </c>
      <c r="E1197" s="449" t="s">
        <v>26</v>
      </c>
      <c r="F1197" s="751">
        <v>1</v>
      </c>
      <c r="G1197" s="449">
        <v>8</v>
      </c>
      <c r="H1197" s="449">
        <v>5</v>
      </c>
      <c r="I1197" s="449">
        <v>3</v>
      </c>
      <c r="J1197" s="403" t="s">
        <v>47</v>
      </c>
      <c r="K1197" s="403" t="s">
        <v>47</v>
      </c>
      <c r="L1197" s="391" t="s">
        <v>1485</v>
      </c>
      <c r="M1197" s="391" t="s">
        <v>1485</v>
      </c>
      <c r="N1197" s="403" t="s">
        <v>47</v>
      </c>
      <c r="O1197" s="403" t="s">
        <v>47</v>
      </c>
      <c r="P1197" s="403" t="s">
        <v>47</v>
      </c>
      <c r="Q1197" s="403"/>
      <c r="R1197" s="403" t="s">
        <v>47</v>
      </c>
      <c r="S1197" s="320"/>
      <c r="T1197" s="264">
        <v>42650</v>
      </c>
      <c r="U1197" s="264">
        <v>39</v>
      </c>
      <c r="V1197" s="396">
        <v>42642</v>
      </c>
      <c r="W1197" s="318" t="s">
        <v>162</v>
      </c>
      <c r="Y1197" s="324">
        <v>16.899999999999999</v>
      </c>
      <c r="Z1197" s="318"/>
      <c r="AA1197" s="318"/>
      <c r="AB1197" s="320"/>
      <c r="AC1197" s="327">
        <f>IF(B1197="","",(IFERROR(VLOOKUP(B1197,Projecten!A$4:W$2415,5,FALSE),"niet bekend")))</f>
        <v>1</v>
      </c>
      <c r="AD1197" s="266">
        <f t="shared" si="128"/>
        <v>2472</v>
      </c>
      <c r="AE1197" s="266">
        <f>IF(B1197="","",(IFERROR(VLOOKUP(B1197,Projecten!A$4:W$2415,23,FALSE),"niet bekend")))</f>
        <v>2472</v>
      </c>
      <c r="AF1197" s="266">
        <f>IF(B1197="","",(IFERROR(VLOOKUP(B1197,Projecten!A$4:W$2415,12,FALSE),"niet bekend")))</f>
        <v>2472</v>
      </c>
      <c r="AG1197" s="398">
        <f t="shared" si="129"/>
        <v>0</v>
      </c>
    </row>
    <row r="1198" spans="2:33" s="327" customFormat="1" ht="12.75" customHeight="1" x14ac:dyDescent="0.2">
      <c r="B1198" s="665">
        <v>2016448</v>
      </c>
      <c r="C1198" s="470">
        <v>120873</v>
      </c>
      <c r="D1198" s="665">
        <v>566616</v>
      </c>
      <c r="E1198" s="449" t="s">
        <v>26</v>
      </c>
      <c r="F1198" s="751">
        <v>1</v>
      </c>
      <c r="G1198" s="449">
        <v>8</v>
      </c>
      <c r="H1198" s="449">
        <v>5</v>
      </c>
      <c r="I1198" s="449">
        <v>3</v>
      </c>
      <c r="J1198" s="403" t="s">
        <v>47</v>
      </c>
      <c r="K1198" s="391" t="s">
        <v>1485</v>
      </c>
      <c r="L1198" s="391" t="s">
        <v>1485</v>
      </c>
      <c r="M1198" s="391" t="s">
        <v>1485</v>
      </c>
      <c r="N1198" s="403" t="s">
        <v>47</v>
      </c>
      <c r="O1198" s="403" t="s">
        <v>47</v>
      </c>
      <c r="P1198" s="403" t="s">
        <v>47</v>
      </c>
      <c r="Q1198" s="403"/>
      <c r="R1198" s="403" t="s">
        <v>47</v>
      </c>
      <c r="S1198" s="320"/>
      <c r="T1198" s="264">
        <v>42647</v>
      </c>
      <c r="U1198" s="264">
        <v>39</v>
      </c>
      <c r="V1198" s="396">
        <v>42642</v>
      </c>
      <c r="W1198" s="318" t="s">
        <v>162</v>
      </c>
      <c r="Y1198" s="324">
        <v>15.4</v>
      </c>
      <c r="Z1198" s="318"/>
      <c r="AA1198" s="318"/>
      <c r="AB1198" s="320"/>
      <c r="AC1198" s="327">
        <f>IF(B1198="","",(IFERROR(VLOOKUP(B1198,Projecten!A$4:W$2415,5,FALSE),"niet bekend")))</f>
        <v>1</v>
      </c>
      <c r="AD1198" s="266">
        <f t="shared" si="128"/>
        <v>2401</v>
      </c>
      <c r="AE1198" s="266">
        <f>IF(B1198="","",(IFERROR(VLOOKUP(B1198,Projecten!A$4:W$2415,23,FALSE),"niet bekend")))</f>
        <v>2401</v>
      </c>
      <c r="AF1198" s="266">
        <f>IF(B1198="","",(IFERROR(VLOOKUP(B1198,Projecten!A$4:W$2415,12,FALSE),"niet bekend")))</f>
        <v>2401</v>
      </c>
      <c r="AG1198" s="398">
        <f t="shared" si="129"/>
        <v>0</v>
      </c>
    </row>
    <row r="1199" spans="2:33" s="327" customFormat="1" ht="12.75" customHeight="1" x14ac:dyDescent="0.2">
      <c r="B1199" s="665">
        <v>2016449</v>
      </c>
      <c r="C1199" s="470">
        <v>120873</v>
      </c>
      <c r="D1199" s="665">
        <v>580516</v>
      </c>
      <c r="E1199" s="449" t="s">
        <v>26</v>
      </c>
      <c r="F1199" s="751">
        <v>1</v>
      </c>
      <c r="G1199" s="449">
        <v>10</v>
      </c>
      <c r="H1199" s="449">
        <v>7</v>
      </c>
      <c r="I1199" s="449">
        <v>4</v>
      </c>
      <c r="J1199" s="403" t="s">
        <v>47</v>
      </c>
      <c r="K1199" s="391" t="s">
        <v>1485</v>
      </c>
      <c r="L1199" s="391" t="s">
        <v>1485</v>
      </c>
      <c r="M1199" s="391" t="s">
        <v>1485</v>
      </c>
      <c r="N1199" s="403" t="s">
        <v>47</v>
      </c>
      <c r="O1199" s="403" t="s">
        <v>47</v>
      </c>
      <c r="P1199" s="403" t="s">
        <v>47</v>
      </c>
      <c r="Q1199" s="403"/>
      <c r="R1199" s="403" t="s">
        <v>47</v>
      </c>
      <c r="S1199" s="320"/>
      <c r="T1199" s="264">
        <v>42649</v>
      </c>
      <c r="U1199" s="264">
        <v>39</v>
      </c>
      <c r="V1199" s="396">
        <v>42642</v>
      </c>
      <c r="W1199" s="318" t="s">
        <v>162</v>
      </c>
      <c r="Y1199" s="324">
        <v>21.1</v>
      </c>
      <c r="Z1199" s="318"/>
      <c r="AA1199" s="318"/>
      <c r="AB1199" s="320"/>
      <c r="AC1199" s="327">
        <f>IF(B1199="","",(IFERROR(VLOOKUP(B1199,Projecten!A$4:W$2415,5,FALSE),"niet bekend")))</f>
        <v>1</v>
      </c>
      <c r="AD1199" s="266">
        <f t="shared" si="128"/>
        <v>3161</v>
      </c>
      <c r="AE1199" s="266">
        <f>IF(B1199="","",(IFERROR(VLOOKUP(B1199,Projecten!A$4:W$2415,23,FALSE),"niet bekend")))</f>
        <v>3161</v>
      </c>
      <c r="AF1199" s="266">
        <f>IF(B1199="","",(IFERROR(VLOOKUP(B1199,Projecten!A$4:W$2415,12,FALSE),"niet bekend")))</f>
        <v>3161</v>
      </c>
      <c r="AG1199" s="398">
        <f t="shared" si="129"/>
        <v>0</v>
      </c>
    </row>
    <row r="1200" spans="2:33" s="327" customFormat="1" ht="12.75" customHeight="1" x14ac:dyDescent="0.2">
      <c r="B1200" s="665" t="s">
        <v>1541</v>
      </c>
      <c r="C1200" s="746">
        <v>120877</v>
      </c>
      <c r="D1200" s="665" t="s">
        <v>1539</v>
      </c>
      <c r="E1200" s="450" t="s">
        <v>26</v>
      </c>
      <c r="F1200" s="679">
        <v>1</v>
      </c>
      <c r="G1200" s="450">
        <v>9</v>
      </c>
      <c r="H1200" s="450">
        <v>5</v>
      </c>
      <c r="I1200" s="450">
        <v>2</v>
      </c>
      <c r="J1200" s="403" t="s">
        <v>47</v>
      </c>
      <c r="K1200" s="403" t="s">
        <v>47</v>
      </c>
      <c r="L1200" s="403" t="s">
        <v>47</v>
      </c>
      <c r="M1200" s="403"/>
      <c r="N1200" s="403" t="s">
        <v>47</v>
      </c>
      <c r="O1200" s="403" t="s">
        <v>47</v>
      </c>
      <c r="P1200" s="403" t="s">
        <v>47</v>
      </c>
      <c r="Q1200" s="403"/>
      <c r="R1200" s="403" t="s">
        <v>47</v>
      </c>
      <c r="S1200" s="320"/>
      <c r="T1200" s="264">
        <v>42643</v>
      </c>
      <c r="U1200" s="264">
        <v>39</v>
      </c>
      <c r="V1200" s="396">
        <v>42642</v>
      </c>
      <c r="W1200" s="318" t="s">
        <v>162</v>
      </c>
      <c r="X1200" s="327" t="s">
        <v>1605</v>
      </c>
      <c r="Y1200" s="324">
        <v>19.100000000000001</v>
      </c>
      <c r="Z1200" s="318"/>
      <c r="AA1200" s="318"/>
      <c r="AB1200" s="320"/>
      <c r="AC1200" s="327">
        <f>IF(B1200="","",(IFERROR(VLOOKUP(B1200,Projecten!A$4:W$2415,5,FALSE),"niet bekend")))</f>
        <v>1</v>
      </c>
      <c r="AD1200" s="266">
        <f t="shared" si="128"/>
        <v>5531</v>
      </c>
      <c r="AE1200" s="266">
        <f>IF(B1200="","",(IFERROR(VLOOKUP(B1200,Projecten!A$4:W$2415,23,FALSE),"niet bekend")))</f>
        <v>5531</v>
      </c>
      <c r="AF1200" s="266">
        <f>IF(B1200="","",(IFERROR(VLOOKUP(B1200,Projecten!A$4:W$2415,12,FALSE),"niet bekend")))</f>
        <v>5531</v>
      </c>
      <c r="AG1200" s="398">
        <f t="shared" si="129"/>
        <v>0</v>
      </c>
    </row>
    <row r="1201" spans="2:33" s="327" customFormat="1" ht="12.75" customHeight="1" x14ac:dyDescent="0.2">
      <c r="B1201" s="665" t="s">
        <v>1538</v>
      </c>
      <c r="C1201" s="746">
        <v>120885</v>
      </c>
      <c r="D1201" s="665" t="s">
        <v>1537</v>
      </c>
      <c r="E1201" s="450" t="s">
        <v>26</v>
      </c>
      <c r="F1201" s="679">
        <v>1</v>
      </c>
      <c r="G1201" s="450">
        <v>14</v>
      </c>
      <c r="H1201" s="450">
        <v>0</v>
      </c>
      <c r="I1201" s="450">
        <v>0</v>
      </c>
      <c r="J1201" s="403" t="s">
        <v>47</v>
      </c>
      <c r="K1201" s="391" t="s">
        <v>1485</v>
      </c>
      <c r="L1201" s="391" t="s">
        <v>1485</v>
      </c>
      <c r="M1201" s="391" t="s">
        <v>1485</v>
      </c>
      <c r="N1201" s="403" t="s">
        <v>47</v>
      </c>
      <c r="O1201" s="403" t="s">
        <v>47</v>
      </c>
      <c r="P1201" s="403" t="s">
        <v>47</v>
      </c>
      <c r="Q1201" s="403"/>
      <c r="R1201" s="403" t="s">
        <v>47</v>
      </c>
      <c r="S1201" s="320"/>
      <c r="T1201" s="264"/>
      <c r="U1201" s="264">
        <f>IF(V1201&lt;=0,"",(((V1201-'In Productie'!$E$1)/7)+0.6))</f>
        <v>-45.114285714285714</v>
      </c>
      <c r="V1201" s="396">
        <v>42649</v>
      </c>
      <c r="W1201" s="318" t="s">
        <v>1542</v>
      </c>
      <c r="X1201" s="327" t="s">
        <v>1595</v>
      </c>
      <c r="Y1201" s="324">
        <v>8.1</v>
      </c>
      <c r="Z1201" s="318"/>
      <c r="AA1201" s="318"/>
      <c r="AB1201" s="320"/>
      <c r="AC1201" s="327">
        <f>IF(B1201="","",(IFERROR(VLOOKUP(B1201,Projecten!A$4:W$2415,5,FALSE),"niet bekend")))</f>
        <v>1</v>
      </c>
      <c r="AD1201" s="266">
        <f t="shared" si="128"/>
        <v>1067.8699999999999</v>
      </c>
      <c r="AE1201" s="266">
        <f>IF(B1201="","",(IFERROR(VLOOKUP(B1201,Projecten!A$4:W$2415,23,FALSE),"niet bekend")))</f>
        <v>1067.8700000000001</v>
      </c>
      <c r="AF1201" s="266">
        <f>IF(B1201="","",(IFERROR(VLOOKUP(B1201,Projecten!A$4:W$2415,12,FALSE),"niet bekend")))</f>
        <v>1067.8699999999999</v>
      </c>
      <c r="AG1201" s="398">
        <f t="shared" si="129"/>
        <v>0</v>
      </c>
    </row>
    <row r="1202" spans="2:33" s="327" customFormat="1" ht="12.75" customHeight="1" x14ac:dyDescent="0.2">
      <c r="B1202" s="665"/>
      <c r="C1202" s="969"/>
      <c r="D1202" s="665"/>
      <c r="E1202" s="925"/>
      <c r="F1202" s="924"/>
      <c r="G1202" s="925"/>
      <c r="H1202" s="925"/>
      <c r="I1202" s="925"/>
      <c r="J1202" s="403"/>
      <c r="K1202" s="403"/>
      <c r="L1202" s="403"/>
      <c r="M1202" s="403"/>
      <c r="N1202" s="403"/>
      <c r="O1202" s="403"/>
      <c r="P1202" s="403"/>
      <c r="Q1202" s="403"/>
      <c r="R1202" s="403"/>
      <c r="S1202" s="320"/>
      <c r="T1202" s="264"/>
      <c r="U1202" s="264"/>
      <c r="V1202" s="396"/>
      <c r="W1202" s="318"/>
      <c r="Y1202" s="324"/>
      <c r="Z1202" s="318"/>
      <c r="AA1202" s="318"/>
      <c r="AB1202" s="320"/>
      <c r="AC1202" s="327" t="str">
        <f>IF(B1202="","",(IFERROR(VLOOKUP(B1202,Projecten!A$4:W$2415,5,FALSE),"niet bekend")))</f>
        <v/>
      </c>
      <c r="AD1202" s="266" t="str">
        <f t="shared" si="128"/>
        <v/>
      </c>
      <c r="AE1202" s="266" t="str">
        <f>IF(B1202="","",(IFERROR(VLOOKUP(B1202,Projecten!A$4:W$2415,23,FALSE),"niet bekend")))</f>
        <v/>
      </c>
      <c r="AF1202" s="266" t="str">
        <f>IF(B1202="","",(IFERROR(VLOOKUP(B1202,Projecten!A$4:W$2415,12,FALSE),"niet bekend")))</f>
        <v/>
      </c>
      <c r="AG1202" s="398" t="str">
        <f t="shared" si="129"/>
        <v/>
      </c>
    </row>
    <row r="1203" spans="2:33" s="327" customFormat="1" ht="12.75" customHeight="1" x14ac:dyDescent="0.2">
      <c r="B1203" s="665">
        <v>2016460</v>
      </c>
      <c r="C1203" s="470">
        <v>120883</v>
      </c>
      <c r="D1203" s="665" t="s">
        <v>1561</v>
      </c>
      <c r="E1203" s="449" t="s">
        <v>1330</v>
      </c>
      <c r="F1203" s="679">
        <v>1</v>
      </c>
      <c r="G1203" s="449">
        <v>10</v>
      </c>
      <c r="H1203" s="449">
        <v>7</v>
      </c>
      <c r="I1203" s="449">
        <v>1</v>
      </c>
      <c r="J1203" s="322" t="s">
        <v>47</v>
      </c>
      <c r="K1203" s="322" t="s">
        <v>1485</v>
      </c>
      <c r="L1203" s="322" t="s">
        <v>1485</v>
      </c>
      <c r="M1203" s="322" t="s">
        <v>1485</v>
      </c>
      <c r="N1203" s="322" t="s">
        <v>47</v>
      </c>
      <c r="O1203" s="322" t="s">
        <v>47</v>
      </c>
      <c r="P1203" s="322" t="s">
        <v>47</v>
      </c>
      <c r="Q1203" s="322"/>
      <c r="R1203" s="322" t="s">
        <v>47</v>
      </c>
      <c r="S1203" s="320"/>
      <c r="T1203" s="264"/>
      <c r="U1203" s="264">
        <v>40</v>
      </c>
      <c r="V1203" s="396"/>
      <c r="W1203" s="318" t="s">
        <v>1618</v>
      </c>
      <c r="X1203" s="318"/>
      <c r="Y1203" s="497">
        <v>15.4</v>
      </c>
      <c r="Z1203" s="318"/>
      <c r="AA1203" s="318"/>
      <c r="AB1203" s="320"/>
      <c r="AC1203" s="327">
        <f>IF(B1203="","",(IFERROR(VLOOKUP(B1203,Projecten!A$4:W$2415,5,FALSE),"niet bekend")))</f>
        <v>1</v>
      </c>
      <c r="AD1203" s="266">
        <f t="shared" si="128"/>
        <v>2202.4499999999998</v>
      </c>
      <c r="AE1203" s="266">
        <f>IF(B1203="","",(IFERROR(VLOOKUP(B1203,Projecten!A$4:W$2415,23,FALSE),"niet bekend")))</f>
        <v>2202.4499999999998</v>
      </c>
      <c r="AF1203" s="266">
        <f>IF(B1203="","",(IFERROR(VLOOKUP(B1203,Projecten!A$4:W$2415,12,FALSE),"niet bekend")))</f>
        <v>2202.4499999999998</v>
      </c>
      <c r="AG1203" s="398">
        <f t="shared" si="129"/>
        <v>0</v>
      </c>
    </row>
    <row r="1204" spans="2:33" s="327" customFormat="1" ht="12.75" customHeight="1" x14ac:dyDescent="0.2">
      <c r="B1204" s="665"/>
      <c r="C1204" s="470"/>
      <c r="D1204" s="665"/>
      <c r="E1204" s="449"/>
      <c r="F1204" s="751"/>
      <c r="G1204" s="449"/>
      <c r="H1204" s="449"/>
      <c r="I1204" s="449"/>
      <c r="J1204" s="403"/>
      <c r="K1204" s="403"/>
      <c r="L1204" s="391"/>
      <c r="M1204" s="391"/>
      <c r="N1204" s="403"/>
      <c r="O1204" s="403"/>
      <c r="P1204" s="403"/>
      <c r="Q1204" s="403"/>
      <c r="R1204" s="403"/>
      <c r="S1204" s="320"/>
      <c r="T1204" s="264"/>
      <c r="U1204" s="264"/>
      <c r="V1204" s="396"/>
      <c r="W1204" s="318"/>
      <c r="X1204" s="623"/>
      <c r="Y1204" s="324"/>
      <c r="Z1204" s="318"/>
      <c r="AA1204" s="318"/>
      <c r="AB1204" s="320"/>
      <c r="AC1204" s="327" t="str">
        <f>IF(B1204="","",(IFERROR(VLOOKUP(B1204,Projecten!A$4:W$2415,5,FALSE),"niet bekend")))</f>
        <v/>
      </c>
      <c r="AD1204" s="266" t="str">
        <f t="shared" si="128"/>
        <v/>
      </c>
      <c r="AE1204" s="266" t="str">
        <f>IF(B1204="","",(IFERROR(VLOOKUP(B1204,Projecten!A$4:W$2415,23,FALSE),"niet bekend")))</f>
        <v/>
      </c>
      <c r="AF1204" s="266" t="str">
        <f>IF(B1204="","",(IFERROR(VLOOKUP(B1204,Projecten!A$4:W$2415,12,FALSE),"niet bekend")))</f>
        <v/>
      </c>
      <c r="AG1204" s="398" t="str">
        <f t="shared" si="129"/>
        <v/>
      </c>
    </row>
    <row r="1205" spans="2:33" s="327" customFormat="1" ht="12.75" customHeight="1" x14ac:dyDescent="0.2">
      <c r="B1205" s="665">
        <v>2016528</v>
      </c>
      <c r="C1205" s="470">
        <v>120882</v>
      </c>
      <c r="D1205" s="665" t="s">
        <v>1668</v>
      </c>
      <c r="E1205" s="449" t="s">
        <v>1304</v>
      </c>
      <c r="F1205" s="751">
        <v>1</v>
      </c>
      <c r="G1205" s="449">
        <v>1</v>
      </c>
      <c r="H1205" s="449">
        <v>0</v>
      </c>
      <c r="I1205" s="449">
        <v>0</v>
      </c>
      <c r="J1205" s="322" t="s">
        <v>47</v>
      </c>
      <c r="K1205" s="322" t="s">
        <v>1485</v>
      </c>
      <c r="L1205" s="322" t="s">
        <v>1485</v>
      </c>
      <c r="M1205" s="322" t="s">
        <v>1485</v>
      </c>
      <c r="N1205" s="322" t="s">
        <v>47</v>
      </c>
      <c r="O1205" s="322" t="s">
        <v>47</v>
      </c>
      <c r="P1205" s="322" t="s">
        <v>47</v>
      </c>
      <c r="Q1205" s="322"/>
      <c r="R1205" s="322" t="s">
        <v>47</v>
      </c>
      <c r="S1205" s="320"/>
      <c r="T1205" s="264"/>
      <c r="U1205" s="264">
        <v>40</v>
      </c>
      <c r="V1205" s="396"/>
      <c r="W1205" s="318" t="s">
        <v>1492</v>
      </c>
      <c r="X1205" s="318" t="s">
        <v>1712</v>
      </c>
      <c r="Y1205" s="497">
        <v>1</v>
      </c>
      <c r="Z1205" s="318"/>
      <c r="AA1205" s="318"/>
      <c r="AB1205" s="320"/>
      <c r="AC1205" s="327">
        <f>IF(B1205="","",(IFERROR(VLOOKUP(B1205,Projecten!A$4:W$2415,5,FALSE),"niet bekend")))</f>
        <v>1</v>
      </c>
      <c r="AD1205" s="266">
        <f t="shared" si="128"/>
        <v>106.69</v>
      </c>
      <c r="AE1205" s="266">
        <f>IF(B1205="","",(IFERROR(VLOOKUP(B1205,Projecten!A$4:W$2415,23,FALSE),"niet bekend")))</f>
        <v>106.69</v>
      </c>
      <c r="AF1205" s="266">
        <f>IF(B1205="","",(IFERROR(VLOOKUP(B1205,Projecten!A$4:W$2415,12,FALSE),"niet bekend")))</f>
        <v>106.69</v>
      </c>
      <c r="AG1205" s="398">
        <f t="shared" si="129"/>
        <v>0</v>
      </c>
    </row>
    <row r="1206" spans="2:33" s="327" customFormat="1" ht="12.75" customHeight="1" x14ac:dyDescent="0.2">
      <c r="B1206" s="665">
        <v>2016408</v>
      </c>
      <c r="C1206" s="470">
        <v>120878</v>
      </c>
      <c r="D1206" s="665" t="s">
        <v>1488</v>
      </c>
      <c r="E1206" s="449" t="s">
        <v>1304</v>
      </c>
      <c r="F1206" s="751">
        <v>1</v>
      </c>
      <c r="G1206" s="449">
        <v>9</v>
      </c>
      <c r="H1206" s="449">
        <v>4</v>
      </c>
      <c r="I1206" s="449">
        <v>3</v>
      </c>
      <c r="J1206" s="403" t="s">
        <v>47</v>
      </c>
      <c r="K1206" s="391" t="s">
        <v>1485</v>
      </c>
      <c r="L1206" s="391" t="s">
        <v>1485</v>
      </c>
      <c r="M1206" s="391" t="s">
        <v>1485</v>
      </c>
      <c r="N1206" s="403" t="s">
        <v>47</v>
      </c>
      <c r="O1206" s="403" t="s">
        <v>47</v>
      </c>
      <c r="P1206" s="403" t="s">
        <v>47</v>
      </c>
      <c r="Q1206" s="403"/>
      <c r="R1206" s="403" t="s">
        <v>47</v>
      </c>
      <c r="S1206" s="320"/>
      <c r="T1206" s="264"/>
      <c r="U1206" s="264">
        <v>40</v>
      </c>
      <c r="V1206" s="396"/>
      <c r="W1206" s="318" t="s">
        <v>1492</v>
      </c>
      <c r="X1206" s="620"/>
      <c r="Y1206" s="324">
        <v>16</v>
      </c>
      <c r="Z1206" s="318"/>
      <c r="AA1206" s="318"/>
      <c r="AB1206" s="320"/>
      <c r="AC1206" s="327">
        <f>IF(B1206="","",(IFERROR(VLOOKUP(B1206,Projecten!A$4:W$2415,5,FALSE),"niet bekend")))</f>
        <v>1</v>
      </c>
      <c r="AD1206" s="266">
        <f t="shared" si="128"/>
        <v>1979.81</v>
      </c>
      <c r="AE1206" s="266">
        <f>IF(B1206="","",(IFERROR(VLOOKUP(B1206,Projecten!A$4:W$2415,23,FALSE),"niet bekend")))</f>
        <v>1979.81</v>
      </c>
      <c r="AF1206" s="266">
        <f>IF(B1206="","",(IFERROR(VLOOKUP(B1206,Projecten!A$4:W$2415,12,FALSE),"niet bekend")))</f>
        <v>1979.81</v>
      </c>
      <c r="AG1206" s="398">
        <f t="shared" si="129"/>
        <v>0</v>
      </c>
    </row>
    <row r="1207" spans="2:33" s="327" customFormat="1" ht="12.75" customHeight="1" x14ac:dyDescent="0.2">
      <c r="B1207" s="665">
        <v>2016407</v>
      </c>
      <c r="C1207" s="470">
        <v>120881</v>
      </c>
      <c r="D1207" s="665" t="s">
        <v>1487</v>
      </c>
      <c r="E1207" s="449" t="s">
        <v>1304</v>
      </c>
      <c r="F1207" s="751">
        <v>1</v>
      </c>
      <c r="G1207" s="449">
        <v>12</v>
      </c>
      <c r="H1207" s="449">
        <v>7</v>
      </c>
      <c r="I1207" s="449">
        <v>2</v>
      </c>
      <c r="J1207" s="403" t="s">
        <v>47</v>
      </c>
      <c r="K1207" s="391" t="s">
        <v>1485</v>
      </c>
      <c r="L1207" s="391" t="s">
        <v>1485</v>
      </c>
      <c r="M1207" s="403" t="s">
        <v>47</v>
      </c>
      <c r="N1207" s="403" t="s">
        <v>47</v>
      </c>
      <c r="O1207" s="403" t="s">
        <v>47</v>
      </c>
      <c r="P1207" s="403" t="s">
        <v>47</v>
      </c>
      <c r="Q1207" s="403"/>
      <c r="R1207" s="403" t="s">
        <v>47</v>
      </c>
      <c r="S1207" s="320"/>
      <c r="T1207" s="264"/>
      <c r="U1207" s="264">
        <v>40</v>
      </c>
      <c r="V1207" s="396"/>
      <c r="W1207" s="318" t="s">
        <v>1492</v>
      </c>
      <c r="X1207" s="521" t="s">
        <v>1549</v>
      </c>
      <c r="Y1207" s="324">
        <v>16.100000000000001</v>
      </c>
      <c r="Z1207" s="318"/>
      <c r="AA1207" s="318"/>
      <c r="AB1207" s="320"/>
      <c r="AC1207" s="327">
        <f>IF(B1207="","",(IFERROR(VLOOKUP(B1207,Projecten!A$4:W$2415,5,FALSE),"niet bekend")))</f>
        <v>1</v>
      </c>
      <c r="AD1207" s="266">
        <f t="shared" si="128"/>
        <v>2283.4</v>
      </c>
      <c r="AE1207" s="266">
        <f>IF(B1207="","",(IFERROR(VLOOKUP(B1207,Projecten!A$4:W$2415,23,FALSE),"niet bekend")))</f>
        <v>2283.4</v>
      </c>
      <c r="AF1207" s="266">
        <f>IF(B1207="","",(IFERROR(VLOOKUP(B1207,Projecten!A$4:W$2415,12,FALSE),"niet bekend")))</f>
        <v>2283.4</v>
      </c>
      <c r="AG1207" s="398">
        <f t="shared" si="129"/>
        <v>0</v>
      </c>
    </row>
    <row r="1208" spans="2:33" s="327" customFormat="1" ht="12.75" customHeight="1" x14ac:dyDescent="0.2">
      <c r="B1208" s="665">
        <v>2016411</v>
      </c>
      <c r="C1208" s="470">
        <v>120881</v>
      </c>
      <c r="D1208" s="665" t="s">
        <v>1491</v>
      </c>
      <c r="E1208" s="449" t="s">
        <v>1304</v>
      </c>
      <c r="F1208" s="751">
        <v>1</v>
      </c>
      <c r="G1208" s="449">
        <v>11</v>
      </c>
      <c r="H1208" s="449">
        <v>7</v>
      </c>
      <c r="I1208" s="449">
        <v>1</v>
      </c>
      <c r="J1208" s="403" t="s">
        <v>47</v>
      </c>
      <c r="K1208" s="322" t="s">
        <v>1485</v>
      </c>
      <c r="L1208" s="322" t="s">
        <v>1485</v>
      </c>
      <c r="M1208" s="322" t="s">
        <v>1485</v>
      </c>
      <c r="N1208" s="322" t="s">
        <v>47</v>
      </c>
      <c r="O1208" s="322" t="s">
        <v>47</v>
      </c>
      <c r="P1208" s="322" t="s">
        <v>47</v>
      </c>
      <c r="Q1208" s="322"/>
      <c r="R1208" s="322" t="s">
        <v>47</v>
      </c>
      <c r="S1208" s="320"/>
      <c r="T1208" s="264"/>
      <c r="U1208" s="264">
        <v>40</v>
      </c>
      <c r="V1208" s="396"/>
      <c r="W1208" s="318" t="s">
        <v>1492</v>
      </c>
      <c r="X1208" s="318" t="s">
        <v>1549</v>
      </c>
      <c r="Y1208" s="497">
        <v>14.4</v>
      </c>
      <c r="Z1208" s="318"/>
      <c r="AA1208" s="318"/>
      <c r="AB1208" s="320"/>
      <c r="AC1208" s="327">
        <f>IF(B1208="","",(IFERROR(VLOOKUP(B1208,Projecten!A$4:W$2415,5,FALSE),"niet bekend")))</f>
        <v>1</v>
      </c>
      <c r="AD1208" s="266">
        <f t="shared" si="128"/>
        <v>2028.81</v>
      </c>
      <c r="AE1208" s="266">
        <f>IF(B1208="","",(IFERROR(VLOOKUP(B1208,Projecten!A$4:W$2415,23,FALSE),"niet bekend")))</f>
        <v>2028.81</v>
      </c>
      <c r="AF1208" s="266">
        <f>IF(B1208="","",(IFERROR(VLOOKUP(B1208,Projecten!A$4:W$2415,12,FALSE),"niet bekend")))</f>
        <v>2028.81</v>
      </c>
      <c r="AG1208" s="398">
        <f t="shared" si="129"/>
        <v>0</v>
      </c>
    </row>
    <row r="1209" spans="2:33" s="327" customFormat="1" ht="12.75" customHeight="1" x14ac:dyDescent="0.2">
      <c r="B1209" s="665">
        <v>2016409</v>
      </c>
      <c r="C1209" s="470">
        <v>120878</v>
      </c>
      <c r="D1209" s="665" t="s">
        <v>1489</v>
      </c>
      <c r="E1209" s="449" t="s">
        <v>1304</v>
      </c>
      <c r="F1209" s="751">
        <v>1</v>
      </c>
      <c r="G1209" s="449">
        <v>9</v>
      </c>
      <c r="H1209" s="449">
        <v>7</v>
      </c>
      <c r="I1209" s="449">
        <v>1</v>
      </c>
      <c r="J1209" s="403" t="s">
        <v>47</v>
      </c>
      <c r="K1209" s="391" t="s">
        <v>1485</v>
      </c>
      <c r="L1209" s="391" t="s">
        <v>1485</v>
      </c>
      <c r="M1209" s="391" t="s">
        <v>1485</v>
      </c>
      <c r="N1209" s="403" t="s">
        <v>47</v>
      </c>
      <c r="O1209" s="403" t="s">
        <v>47</v>
      </c>
      <c r="P1209" s="403" t="s">
        <v>47</v>
      </c>
      <c r="Q1209" s="403"/>
      <c r="R1209" s="403" t="s">
        <v>47</v>
      </c>
      <c r="S1209" s="320"/>
      <c r="T1209" s="264"/>
      <c r="U1209" s="264">
        <v>40</v>
      </c>
      <c r="V1209" s="396"/>
      <c r="W1209" s="318" t="s">
        <v>1492</v>
      </c>
      <c r="X1209" s="620"/>
      <c r="Y1209" s="324">
        <v>13.1</v>
      </c>
      <c r="Z1209" s="318"/>
      <c r="AA1209" s="318"/>
      <c r="AB1209" s="320"/>
      <c r="AC1209" s="327">
        <f>IF(B1209="","",(IFERROR(VLOOKUP(B1209,Projecten!A$4:W$2415,5,FALSE),"niet bekend")))</f>
        <v>1</v>
      </c>
      <c r="AD1209" s="266">
        <f t="shared" si="128"/>
        <v>1840.75</v>
      </c>
      <c r="AE1209" s="266">
        <f>IF(B1209="","",(IFERROR(VLOOKUP(B1209,Projecten!A$4:W$2415,23,FALSE),"niet bekend")))</f>
        <v>1840.75</v>
      </c>
      <c r="AF1209" s="266">
        <f>IF(B1209="","",(IFERROR(VLOOKUP(B1209,Projecten!A$4:W$2415,12,FALSE),"niet bekend")))</f>
        <v>1840.75</v>
      </c>
      <c r="AG1209" s="398">
        <f t="shared" si="129"/>
        <v>0</v>
      </c>
    </row>
    <row r="1210" spans="2:33" s="327" customFormat="1" ht="12.75" customHeight="1" x14ac:dyDescent="0.2">
      <c r="B1210" s="665">
        <v>2016410</v>
      </c>
      <c r="C1210" s="470">
        <v>120878</v>
      </c>
      <c r="D1210" s="665" t="s">
        <v>1490</v>
      </c>
      <c r="E1210" s="449" t="s">
        <v>1304</v>
      </c>
      <c r="F1210" s="751">
        <v>1</v>
      </c>
      <c r="G1210" s="449">
        <v>9</v>
      </c>
      <c r="H1210" s="449">
        <v>5</v>
      </c>
      <c r="I1210" s="449">
        <v>1</v>
      </c>
      <c r="J1210" s="403" t="s">
        <v>47</v>
      </c>
      <c r="K1210" s="391" t="s">
        <v>1485</v>
      </c>
      <c r="L1210" s="391" t="s">
        <v>1485</v>
      </c>
      <c r="M1210" s="391" t="s">
        <v>1485</v>
      </c>
      <c r="N1210" s="403" t="s">
        <v>47</v>
      </c>
      <c r="O1210" s="403" t="s">
        <v>47</v>
      </c>
      <c r="P1210" s="403" t="s">
        <v>47</v>
      </c>
      <c r="Q1210" s="403"/>
      <c r="R1210" s="403" t="s">
        <v>47</v>
      </c>
      <c r="S1210" s="320"/>
      <c r="T1210" s="264"/>
      <c r="U1210" s="264">
        <v>40</v>
      </c>
      <c r="V1210" s="396"/>
      <c r="W1210" s="318" t="s">
        <v>1492</v>
      </c>
      <c r="X1210" s="620"/>
      <c r="Y1210" s="324">
        <v>13.5</v>
      </c>
      <c r="Z1210" s="318"/>
      <c r="AA1210" s="318"/>
      <c r="AB1210" s="320"/>
      <c r="AC1210" s="327">
        <f>IF(B1210="","",(IFERROR(VLOOKUP(B1210,Projecten!A$4:W$2415,5,FALSE),"niet bekend")))</f>
        <v>1</v>
      </c>
      <c r="AD1210" s="266">
        <f t="shared" si="128"/>
        <v>1954.29</v>
      </c>
      <c r="AE1210" s="266">
        <f>IF(B1210="","",(IFERROR(VLOOKUP(B1210,Projecten!A$4:W$2415,23,FALSE),"niet bekend")))</f>
        <v>1954.29</v>
      </c>
      <c r="AF1210" s="266">
        <f>IF(B1210="","",(IFERROR(VLOOKUP(B1210,Projecten!A$4:W$2415,12,FALSE),"niet bekend")))</f>
        <v>1954.29</v>
      </c>
      <c r="AG1210" s="398">
        <f t="shared" si="129"/>
        <v>0</v>
      </c>
    </row>
    <row r="1211" spans="2:33" s="327" customFormat="1" ht="12.75" customHeight="1" x14ac:dyDescent="0.2">
      <c r="B1211" s="665">
        <v>2016455</v>
      </c>
      <c r="C1211" s="746">
        <v>120882</v>
      </c>
      <c r="D1211" s="665" t="s">
        <v>1116</v>
      </c>
      <c r="E1211" s="449" t="s">
        <v>1304</v>
      </c>
      <c r="F1211" s="751">
        <v>1</v>
      </c>
      <c r="G1211" s="449">
        <v>1</v>
      </c>
      <c r="H1211" s="449">
        <v>0</v>
      </c>
      <c r="I1211" s="449">
        <v>1</v>
      </c>
      <c r="J1211" s="322" t="s">
        <v>47</v>
      </c>
      <c r="K1211" s="322" t="s">
        <v>1485</v>
      </c>
      <c r="L1211" s="322" t="s">
        <v>1485</v>
      </c>
      <c r="M1211" s="322" t="s">
        <v>1485</v>
      </c>
      <c r="N1211" s="322" t="s">
        <v>47</v>
      </c>
      <c r="O1211" s="322" t="s">
        <v>47</v>
      </c>
      <c r="P1211" s="322" t="s">
        <v>47</v>
      </c>
      <c r="Q1211" s="322"/>
      <c r="R1211" s="322" t="s">
        <v>47</v>
      </c>
      <c r="S1211" s="320"/>
      <c r="T1211" s="264"/>
      <c r="U1211" s="264">
        <v>40</v>
      </c>
      <c r="V1211" s="396"/>
      <c r="W1211" s="318" t="s">
        <v>1492</v>
      </c>
      <c r="X1211" s="318"/>
      <c r="Y1211" s="497">
        <v>3.1</v>
      </c>
      <c r="Z1211" s="318"/>
      <c r="AA1211" s="318"/>
      <c r="AB1211" s="320"/>
      <c r="AC1211" s="327">
        <f>IF(B1211="","",(IFERROR(VLOOKUP(B1211,Projecten!A$4:W$2415,5,FALSE),"niet bekend")))</f>
        <v>1</v>
      </c>
      <c r="AD1211" s="266">
        <f t="shared" si="128"/>
        <v>457.78</v>
      </c>
      <c r="AE1211" s="266">
        <f>IF(B1211="","",(IFERROR(VLOOKUP(B1211,Projecten!A$4:W$2415,23,FALSE),"niet bekend")))</f>
        <v>457.78</v>
      </c>
      <c r="AF1211" s="266">
        <f>IF(B1211="","",(IFERROR(VLOOKUP(B1211,Projecten!A$4:W$2415,12,FALSE),"niet bekend")))</f>
        <v>457.78</v>
      </c>
      <c r="AG1211" s="398">
        <f t="shared" si="129"/>
        <v>0</v>
      </c>
    </row>
    <row r="1212" spans="2:33" s="327" customFormat="1" ht="12.75" customHeight="1" x14ac:dyDescent="0.2">
      <c r="B1212" s="665"/>
      <c r="C1212" s="969"/>
      <c r="D1212" s="665"/>
      <c r="E1212" s="449"/>
      <c r="F1212" s="924"/>
      <c r="G1212" s="449"/>
      <c r="H1212" s="449"/>
      <c r="I1212" s="449"/>
      <c r="J1212" s="322"/>
      <c r="K1212" s="322"/>
      <c r="L1212" s="322"/>
      <c r="M1212" s="322"/>
      <c r="N1212" s="322"/>
      <c r="O1212" s="322"/>
      <c r="P1212" s="322"/>
      <c r="Q1212" s="322"/>
      <c r="R1212" s="322"/>
      <c r="S1212" s="320"/>
      <c r="T1212" s="264"/>
      <c r="U1212" s="264"/>
      <c r="V1212" s="396"/>
      <c r="W1212" s="318"/>
      <c r="X1212" s="318"/>
      <c r="Y1212" s="497"/>
      <c r="Z1212" s="318"/>
      <c r="AA1212" s="318"/>
      <c r="AB1212" s="320"/>
      <c r="AC1212" s="327" t="str">
        <f>IF(B1212="","",(IFERROR(VLOOKUP(B1212,Projecten!A$4:W$2415,5,FALSE),"niet bekend")))</f>
        <v/>
      </c>
      <c r="AD1212" s="266" t="str">
        <f t="shared" si="128"/>
        <v/>
      </c>
      <c r="AE1212" s="266" t="str">
        <f>IF(B1212="","",(IFERROR(VLOOKUP(B1212,Projecten!A$4:W$2415,23,FALSE),"niet bekend")))</f>
        <v/>
      </c>
      <c r="AF1212" s="266" t="str">
        <f>IF(B1212="","",(IFERROR(VLOOKUP(B1212,Projecten!A$4:W$2415,12,FALSE),"niet bekend")))</f>
        <v/>
      </c>
      <c r="AG1212" s="398" t="str">
        <f t="shared" si="129"/>
        <v/>
      </c>
    </row>
    <row r="1213" spans="2:33" s="327" customFormat="1" ht="12.75" customHeight="1" x14ac:dyDescent="0.2">
      <c r="B1213" s="665">
        <v>2016406</v>
      </c>
      <c r="C1213" s="470">
        <v>120876</v>
      </c>
      <c r="D1213" s="665" t="s">
        <v>1484</v>
      </c>
      <c r="E1213" s="449" t="s">
        <v>471</v>
      </c>
      <c r="F1213" s="751">
        <v>1</v>
      </c>
      <c r="G1213" s="449">
        <v>10</v>
      </c>
      <c r="H1213" s="449">
        <v>8</v>
      </c>
      <c r="I1213" s="449">
        <v>3</v>
      </c>
      <c r="J1213" s="403" t="s">
        <v>47</v>
      </c>
      <c r="K1213" s="403" t="s">
        <v>47</v>
      </c>
      <c r="L1213" s="391" t="s">
        <v>1485</v>
      </c>
      <c r="M1213" s="391" t="s">
        <v>1485</v>
      </c>
      <c r="N1213" s="403" t="s">
        <v>47</v>
      </c>
      <c r="O1213" s="403" t="s">
        <v>47</v>
      </c>
      <c r="P1213" s="403" t="s">
        <v>47</v>
      </c>
      <c r="Q1213" s="403"/>
      <c r="R1213" s="403" t="s">
        <v>47</v>
      </c>
      <c r="S1213" s="320"/>
      <c r="T1213" s="264"/>
      <c r="U1213" s="264">
        <v>40</v>
      </c>
      <c r="V1213" s="396"/>
      <c r="W1213" s="318" t="s">
        <v>804</v>
      </c>
      <c r="X1213" s="623" t="s">
        <v>1685</v>
      </c>
      <c r="Y1213" s="324">
        <v>23.3</v>
      </c>
      <c r="Z1213" s="318"/>
      <c r="AA1213" s="318"/>
      <c r="AB1213" s="320"/>
      <c r="AC1213" s="327">
        <f>IF(B1213="","",(IFERROR(VLOOKUP(B1213,Projecten!A$4:W$2415,5,FALSE),"niet bekend")))</f>
        <v>1</v>
      </c>
      <c r="AD1213" s="266">
        <f t="shared" si="128"/>
        <v>3572.13</v>
      </c>
      <c r="AE1213" s="266">
        <f>IF(B1213="","",(IFERROR(VLOOKUP(B1213,Projecten!A$4:W$2415,23,FALSE),"niet bekend")))</f>
        <v>3572.13</v>
      </c>
      <c r="AF1213" s="266">
        <f>IF(B1213="","",(IFERROR(VLOOKUP(B1213,Projecten!A$4:W$2415,12,FALSE),"niet bekend")))</f>
        <v>3572.13</v>
      </c>
      <c r="AG1213" s="398">
        <f t="shared" si="129"/>
        <v>0</v>
      </c>
    </row>
    <row r="1214" spans="2:33" s="327" customFormat="1" ht="12.75" customHeight="1" x14ac:dyDescent="0.2">
      <c r="B1214" s="665">
        <v>2016550</v>
      </c>
      <c r="C1214" s="746">
        <v>120886</v>
      </c>
      <c r="D1214" s="665" t="s">
        <v>1116</v>
      </c>
      <c r="E1214" s="449" t="s">
        <v>471</v>
      </c>
      <c r="F1214" s="751">
        <v>1</v>
      </c>
      <c r="G1214" s="449">
        <v>1</v>
      </c>
      <c r="H1214" s="449">
        <v>0</v>
      </c>
      <c r="I1214" s="449">
        <v>1</v>
      </c>
      <c r="J1214" s="974" t="s">
        <v>47</v>
      </c>
      <c r="K1214" s="391" t="s">
        <v>1485</v>
      </c>
      <c r="L1214" s="391" t="s">
        <v>1485</v>
      </c>
      <c r="M1214" s="391" t="s">
        <v>1485</v>
      </c>
      <c r="N1214" s="403" t="s">
        <v>47</v>
      </c>
      <c r="O1214" s="403" t="s">
        <v>47</v>
      </c>
      <c r="P1214" s="403" t="s">
        <v>47</v>
      </c>
      <c r="Q1214" s="403"/>
      <c r="R1214" s="403" t="s">
        <v>47</v>
      </c>
      <c r="S1214" s="320"/>
      <c r="T1214" s="264"/>
      <c r="U1214" s="264">
        <v>40</v>
      </c>
      <c r="V1214" s="396"/>
      <c r="W1214" s="318"/>
      <c r="X1214" s="623"/>
      <c r="Y1214" s="324">
        <v>3</v>
      </c>
      <c r="Z1214" s="318"/>
      <c r="AA1214" s="318"/>
      <c r="AB1214" s="707">
        <v>42639</v>
      </c>
      <c r="AC1214" s="327">
        <f>IF(B1214="","",(IFERROR(VLOOKUP(B1214,Projecten!A$4:W$2415,5,FALSE),"niet bekend")))</f>
        <v>1</v>
      </c>
      <c r="AD1214" s="266">
        <f t="shared" si="128"/>
        <v>479.75</v>
      </c>
      <c r="AE1214" s="266">
        <f>IF(B1214="","",(IFERROR(VLOOKUP(B1214,Projecten!A$4:W$2415,23,FALSE),"niet bekend")))</f>
        <v>479.75</v>
      </c>
      <c r="AF1214" s="266">
        <f>IF(B1214="","",(IFERROR(VLOOKUP(B1214,Projecten!A$4:W$2415,12,FALSE),"niet bekend")))</f>
        <v>479.75</v>
      </c>
      <c r="AG1214" s="398">
        <f t="shared" si="129"/>
        <v>0</v>
      </c>
    </row>
    <row r="1215" spans="2:33" s="327" customFormat="1" ht="12.75" customHeight="1" x14ac:dyDescent="0.2">
      <c r="B1215" s="665"/>
      <c r="C1215" s="470"/>
      <c r="D1215" s="665"/>
      <c r="E1215" s="449"/>
      <c r="F1215" s="679"/>
      <c r="G1215" s="449"/>
      <c r="H1215" s="449"/>
      <c r="I1215" s="449"/>
      <c r="J1215" s="322"/>
      <c r="K1215" s="322"/>
      <c r="L1215" s="322"/>
      <c r="M1215" s="322"/>
      <c r="N1215" s="322"/>
      <c r="O1215" s="322"/>
      <c r="P1215" s="322"/>
      <c r="Q1215" s="322"/>
      <c r="R1215" s="322"/>
      <c r="S1215" s="320"/>
      <c r="T1215" s="264"/>
      <c r="U1215" s="264"/>
      <c r="V1215" s="396"/>
      <c r="W1215" s="318"/>
      <c r="X1215" s="318"/>
      <c r="Y1215" s="497"/>
      <c r="Z1215" s="318"/>
      <c r="AA1215" s="318"/>
      <c r="AB1215" s="320"/>
      <c r="AC1215" s="327" t="str">
        <f>IF(B1215="","",(IFERROR(VLOOKUP(B1215,Projecten!A$4:W$2415,5,FALSE),"niet bekend")))</f>
        <v/>
      </c>
      <c r="AD1215" s="266" t="str">
        <f t="shared" si="128"/>
        <v/>
      </c>
      <c r="AE1215" s="266" t="str">
        <f>IF(B1215="","",(IFERROR(VLOOKUP(B1215,Projecten!A$4:W$2415,23,FALSE),"niet bekend")))</f>
        <v/>
      </c>
      <c r="AF1215" s="266" t="str">
        <f>IF(B1215="","",(IFERROR(VLOOKUP(B1215,Projecten!A$4:W$2415,12,FALSE),"niet bekend")))</f>
        <v/>
      </c>
      <c r="AG1215" s="398" t="str">
        <f t="shared" si="129"/>
        <v/>
      </c>
    </row>
    <row r="1216" spans="2:33" s="327" customFormat="1" ht="12.75" customHeight="1" x14ac:dyDescent="0.2">
      <c r="B1216" s="449" t="s">
        <v>1530</v>
      </c>
      <c r="C1216" s="470">
        <v>120860</v>
      </c>
      <c r="D1216" s="471" t="s">
        <v>1527</v>
      </c>
      <c r="E1216" s="472" t="s">
        <v>307</v>
      </c>
      <c r="F1216" s="751">
        <v>0</v>
      </c>
      <c r="G1216" s="938">
        <v>6</v>
      </c>
      <c r="H1216" s="938">
        <v>3</v>
      </c>
      <c r="I1216" s="938">
        <v>0</v>
      </c>
      <c r="J1216" s="322" t="s">
        <v>1485</v>
      </c>
      <c r="K1216" s="322" t="s">
        <v>1485</v>
      </c>
      <c r="L1216" s="322" t="s">
        <v>1485</v>
      </c>
      <c r="M1216" s="322" t="s">
        <v>1485</v>
      </c>
      <c r="N1216" s="322" t="s">
        <v>47</v>
      </c>
      <c r="O1216" s="322" t="s">
        <v>47</v>
      </c>
      <c r="P1216" s="322" t="s">
        <v>47</v>
      </c>
      <c r="Q1216" s="322"/>
      <c r="R1216" s="322" t="s">
        <v>47</v>
      </c>
      <c r="S1216" s="320"/>
      <c r="T1216" s="264"/>
      <c r="U1216" s="264">
        <v>41</v>
      </c>
      <c r="V1216" s="396"/>
      <c r="W1216" s="318"/>
      <c r="X1216" s="623" t="s">
        <v>1531</v>
      </c>
      <c r="Y1216" s="324">
        <v>7</v>
      </c>
      <c r="Z1216" s="318"/>
      <c r="AA1216" s="318"/>
      <c r="AB1216" s="320"/>
      <c r="AC1216" s="327">
        <f>IF(B1216="","",(IFERROR(VLOOKUP(B1216,Projecten!A$4:W$2415,5,FALSE),"niet bekend")))</f>
        <v>0</v>
      </c>
      <c r="AD1216" s="266">
        <f t="shared" si="128"/>
        <v>1303.58</v>
      </c>
      <c r="AE1216" s="266">
        <f>IF(B1216="","",(IFERROR(VLOOKUP(B1216,Projecten!A$4:W$2415,23,FALSE),"niet bekend")))</f>
        <v>1303.58</v>
      </c>
      <c r="AF1216" s="266">
        <f>IF(B1216="","",(IFERROR(VLOOKUP(B1216,Projecten!A$4:W$2415,12,FALSE),"niet bekend")))</f>
        <v>1303.58</v>
      </c>
      <c r="AG1216" s="398">
        <f t="shared" si="129"/>
        <v>0</v>
      </c>
    </row>
    <row r="1217" spans="2:33" s="327" customFormat="1" ht="12.75" customHeight="1" x14ac:dyDescent="0.2">
      <c r="B1217" s="665"/>
      <c r="C1217" s="975"/>
      <c r="D1217" s="665"/>
      <c r="E1217" s="449"/>
      <c r="F1217" s="751"/>
      <c r="G1217" s="449"/>
      <c r="H1217" s="449"/>
      <c r="I1217" s="449"/>
      <c r="J1217" s="403"/>
      <c r="K1217" s="403"/>
      <c r="L1217" s="322"/>
      <c r="M1217" s="322"/>
      <c r="N1217" s="322"/>
      <c r="O1217" s="322"/>
      <c r="P1217" s="322"/>
      <c r="Q1217" s="322"/>
      <c r="R1217" s="322"/>
      <c r="S1217" s="320"/>
      <c r="T1217" s="264"/>
      <c r="U1217" s="264"/>
      <c r="V1217" s="396"/>
      <c r="W1217" s="318"/>
      <c r="X1217" s="318"/>
      <c r="Y1217" s="497"/>
      <c r="Z1217" s="318"/>
      <c r="AA1217" s="318"/>
      <c r="AB1217" s="320"/>
      <c r="AC1217" s="327" t="str">
        <f>IF(B1217="","",(IFERROR(VLOOKUP(B1217,Projecten!A$4:W$2415,5,FALSE),"niet bekend")))</f>
        <v/>
      </c>
      <c r="AD1217" s="266" t="str">
        <f t="shared" si="128"/>
        <v/>
      </c>
      <c r="AE1217" s="266" t="str">
        <f>IF(B1217="","",(IFERROR(VLOOKUP(B1217,Projecten!A$4:W$2415,23,FALSE),"niet bekend")))</f>
        <v/>
      </c>
      <c r="AF1217" s="266" t="str">
        <f>IF(B1217="","",(IFERROR(VLOOKUP(B1217,Projecten!A$4:W$2415,12,FALSE),"niet bekend")))</f>
        <v/>
      </c>
      <c r="AG1217" s="398" t="str">
        <f t="shared" si="129"/>
        <v/>
      </c>
    </row>
    <row r="1218" spans="2:33" s="327" customFormat="1" ht="12.75" customHeight="1" x14ac:dyDescent="0.2">
      <c r="B1218" s="665" t="s">
        <v>1614</v>
      </c>
      <c r="C1218" s="470">
        <v>120885</v>
      </c>
      <c r="D1218" s="665" t="s">
        <v>1594</v>
      </c>
      <c r="E1218" s="449" t="s">
        <v>352</v>
      </c>
      <c r="F1218" s="751">
        <v>1</v>
      </c>
      <c r="G1218" s="449">
        <v>2</v>
      </c>
      <c r="H1218" s="449">
        <v>0</v>
      </c>
      <c r="I1218" s="449">
        <v>0</v>
      </c>
      <c r="J1218" s="403" t="s">
        <v>47</v>
      </c>
      <c r="K1218" s="391" t="s">
        <v>1485</v>
      </c>
      <c r="L1218" s="391" t="s">
        <v>1485</v>
      </c>
      <c r="M1218" s="391" t="s">
        <v>1485</v>
      </c>
      <c r="N1218" s="403" t="s">
        <v>47</v>
      </c>
      <c r="O1218" s="403" t="s">
        <v>47</v>
      </c>
      <c r="P1218" s="403" t="s">
        <v>47</v>
      </c>
      <c r="Q1218" s="403"/>
      <c r="R1218" s="403" t="s">
        <v>47</v>
      </c>
      <c r="S1218" s="320"/>
      <c r="T1218" s="264"/>
      <c r="U1218" s="264">
        <v>41</v>
      </c>
      <c r="V1218" s="396"/>
      <c r="W1218" s="318" t="s">
        <v>532</v>
      </c>
      <c r="Y1218" s="324">
        <v>1</v>
      </c>
      <c r="Z1218" s="318"/>
      <c r="AA1218" s="318"/>
      <c r="AB1218" s="320"/>
      <c r="AC1218" s="327">
        <f>IF(B1218="","",(IFERROR(VLOOKUP(B1218,Projecten!A$4:W$2415,5,FALSE),"niet bekend")))</f>
        <v>1</v>
      </c>
      <c r="AD1218" s="266">
        <f t="shared" si="128"/>
        <v>203.83</v>
      </c>
      <c r="AE1218" s="266">
        <f>IF(B1218="","",(IFERROR(VLOOKUP(B1218,Projecten!A$4:W$2415,23,FALSE),"niet bekend")))</f>
        <v>203.83</v>
      </c>
      <c r="AF1218" s="266">
        <f>IF(B1218="","",(IFERROR(VLOOKUP(B1218,Projecten!A$4:W$2415,12,FALSE),"niet bekend")))</f>
        <v>203.83</v>
      </c>
      <c r="AG1218" s="398">
        <f t="shared" si="129"/>
        <v>0</v>
      </c>
    </row>
    <row r="1219" spans="2:33" s="312" customFormat="1" ht="12.75" customHeight="1" x14ac:dyDescent="0.2">
      <c r="B1219" s="299"/>
      <c r="C1219" s="406"/>
      <c r="D1219" s="300"/>
      <c r="E1219" s="300"/>
      <c r="F1219" s="302"/>
      <c r="G1219" s="300"/>
      <c r="H1219" s="300"/>
      <c r="I1219" s="300"/>
      <c r="J1219" s="302"/>
      <c r="K1219" s="302"/>
      <c r="L1219" s="302"/>
      <c r="M1219" s="302"/>
      <c r="N1219" s="302"/>
      <c r="O1219" s="302"/>
      <c r="P1219" s="302"/>
      <c r="Q1219" s="302"/>
      <c r="R1219" s="302"/>
      <c r="S1219" s="303"/>
      <c r="T1219" s="407"/>
      <c r="U1219" s="306"/>
      <c r="V1219" s="305"/>
      <c r="W1219" s="307"/>
      <c r="X1219" s="307"/>
      <c r="Y1219" s="307"/>
      <c r="Z1219" s="298"/>
      <c r="AA1219" s="308"/>
      <c r="AB1219" s="410"/>
      <c r="AD1219" s="311"/>
      <c r="AE1219" s="311"/>
      <c r="AF1219" s="311"/>
      <c r="AG1219" s="412"/>
    </row>
    <row r="1220" spans="2:33" s="236" customFormat="1" ht="12.75" customHeight="1" x14ac:dyDescent="0.2">
      <c r="B1220" s="372"/>
      <c r="C1220" s="373"/>
      <c r="D1220" s="374">
        <f>SUM(G1220:I1220)</f>
        <v>399</v>
      </c>
      <c r="E1220" s="375"/>
      <c r="F1220" s="376">
        <f>SUM(F1221:F1269)</f>
        <v>33</v>
      </c>
      <c r="G1220" s="375">
        <f>SUM(G1221:G1269)</f>
        <v>191</v>
      </c>
      <c r="H1220" s="375">
        <f>SUM(H1221:H1269)</f>
        <v>141</v>
      </c>
      <c r="I1220" s="375">
        <f>SUM(I1221:I1269)</f>
        <v>67</v>
      </c>
      <c r="J1220" s="376"/>
      <c r="K1220" s="376"/>
      <c r="L1220" s="376"/>
      <c r="M1220" s="376"/>
      <c r="N1220" s="376"/>
      <c r="O1220" s="376"/>
      <c r="P1220" s="376"/>
      <c r="Q1220" s="376"/>
      <c r="R1220" s="376"/>
      <c r="S1220" s="930">
        <v>40</v>
      </c>
      <c r="T1220" s="445"/>
      <c r="U1220" s="639"/>
      <c r="V1220" s="447"/>
      <c r="W1220" s="646"/>
      <c r="X1220" s="752">
        <f>SUM(Y1220:Y1269)</f>
        <v>438.45</v>
      </c>
      <c r="Y1220" s="231"/>
      <c r="Z1220" s="231">
        <v>340.5</v>
      </c>
      <c r="AA1220" s="232">
        <f>X1220-Z1220</f>
        <v>97.949999999999989</v>
      </c>
      <c r="AB1220" s="221"/>
      <c r="AD1220" s="235">
        <f>SUM(AD1221:AD1269)</f>
        <v>91802.130000000034</v>
      </c>
      <c r="AE1220" s="235"/>
      <c r="AF1220" s="235"/>
      <c r="AG1220" s="384"/>
    </row>
    <row r="1221" spans="2:33" ht="12.75" customHeight="1" x14ac:dyDescent="0.2">
      <c r="B1221" s="519"/>
      <c r="C1221" s="931"/>
      <c r="D1221" s="202"/>
      <c r="E1221" s="932"/>
      <c r="F1221" s="933"/>
      <c r="G1221" s="932"/>
      <c r="H1221" s="932"/>
      <c r="I1221" s="932"/>
      <c r="J1221" s="242"/>
      <c r="K1221" s="242"/>
      <c r="L1221" s="242"/>
      <c r="M1221" s="242"/>
      <c r="N1221" s="242"/>
      <c r="O1221" s="242"/>
      <c r="P1221" s="242"/>
      <c r="Q1221" s="242"/>
      <c r="R1221" s="242"/>
      <c r="S1221" s="243" t="s">
        <v>1436</v>
      </c>
      <c r="U1221" s="245"/>
      <c r="X1221" s="337" t="s">
        <v>1158</v>
      </c>
      <c r="Y1221" s="248"/>
      <c r="Z1221" s="202"/>
      <c r="AA1221" s="202"/>
      <c r="AB1221" s="243"/>
      <c r="AC1221" s="209"/>
      <c r="AE1221" s="266"/>
      <c r="AF1221" s="266"/>
    </row>
    <row r="1222" spans="2:33" ht="12.75" customHeight="1" x14ac:dyDescent="0.2">
      <c r="B1222" s="519"/>
      <c r="C1222" s="931"/>
      <c r="D1222" s="976" t="s">
        <v>1777</v>
      </c>
      <c r="E1222" s="932"/>
      <c r="F1222" s="933"/>
      <c r="G1222" s="932"/>
      <c r="H1222" s="932"/>
      <c r="I1222" s="932"/>
      <c r="J1222" s="242"/>
      <c r="K1222" s="242"/>
      <c r="L1222" s="242"/>
      <c r="M1222" s="242"/>
      <c r="N1222" s="242"/>
      <c r="O1222" s="242"/>
      <c r="P1222" s="242"/>
      <c r="Q1222" s="242"/>
      <c r="R1222" s="242"/>
      <c r="S1222" s="243"/>
      <c r="U1222" s="245"/>
      <c r="X1222" s="337"/>
      <c r="Y1222" s="248"/>
      <c r="Z1222" s="202"/>
      <c r="AA1222" s="202"/>
      <c r="AB1222" s="243"/>
      <c r="AC1222" s="209"/>
      <c r="AE1222" s="266"/>
      <c r="AF1222" s="266"/>
    </row>
    <row r="1223" spans="2:33" ht="12.75" customHeight="1" x14ac:dyDescent="0.2">
      <c r="B1223" s="519"/>
      <c r="C1223" s="931"/>
      <c r="D1223" s="976"/>
      <c r="E1223" s="932"/>
      <c r="F1223" s="933"/>
      <c r="G1223" s="932"/>
      <c r="H1223" s="932"/>
      <c r="I1223" s="932"/>
      <c r="J1223" s="242"/>
      <c r="K1223" s="242"/>
      <c r="L1223" s="242"/>
      <c r="M1223" s="242"/>
      <c r="N1223" s="242"/>
      <c r="O1223" s="242"/>
      <c r="P1223" s="242"/>
      <c r="Q1223" s="242"/>
      <c r="R1223" s="242"/>
      <c r="S1223" s="243"/>
      <c r="U1223" s="245"/>
      <c r="X1223" s="337"/>
      <c r="Y1223" s="248"/>
      <c r="Z1223" s="202"/>
      <c r="AA1223" s="202"/>
      <c r="AB1223" s="243"/>
      <c r="AC1223" s="209"/>
      <c r="AE1223" s="266"/>
      <c r="AF1223" s="266"/>
    </row>
    <row r="1224" spans="2:33" s="731" customFormat="1" ht="12.75" customHeight="1" x14ac:dyDescent="0.2">
      <c r="C1224" s="934"/>
      <c r="D1224" s="961" t="s">
        <v>1778</v>
      </c>
      <c r="E1224" s="935"/>
      <c r="F1224" s="936"/>
      <c r="G1224" s="935"/>
      <c r="H1224" s="935"/>
      <c r="I1224" s="935"/>
      <c r="J1224" s="795"/>
      <c r="K1224" s="795"/>
      <c r="L1224" s="795"/>
      <c r="M1224" s="795"/>
      <c r="N1224" s="795"/>
      <c r="O1224" s="795"/>
      <c r="P1224" s="795"/>
      <c r="Q1224" s="795"/>
      <c r="R1224" s="795"/>
      <c r="S1224" s="791"/>
      <c r="T1224" s="293"/>
      <c r="U1224" s="796"/>
      <c r="V1224" s="797"/>
      <c r="W1224" s="798"/>
      <c r="X1224" s="337"/>
      <c r="Y1224" s="331">
        <v>5</v>
      </c>
      <c r="Z1224" s="798"/>
      <c r="AA1224" s="798"/>
      <c r="AB1224" s="791"/>
      <c r="AC1224" s="297"/>
      <c r="AD1224" s="213"/>
      <c r="AE1224" s="266"/>
      <c r="AF1224" s="266"/>
      <c r="AG1224" s="360"/>
    </row>
    <row r="1225" spans="2:33" s="731" customFormat="1" ht="12.75" customHeight="1" x14ac:dyDescent="0.2">
      <c r="C1225" s="934"/>
      <c r="D1225" s="961" t="s">
        <v>1779</v>
      </c>
      <c r="E1225" s="935"/>
      <c r="F1225" s="936"/>
      <c r="G1225" s="935"/>
      <c r="H1225" s="935"/>
      <c r="I1225" s="935"/>
      <c r="J1225" s="795"/>
      <c r="K1225" s="795"/>
      <c r="L1225" s="795"/>
      <c r="M1225" s="795"/>
      <c r="N1225" s="795"/>
      <c r="O1225" s="795"/>
      <c r="P1225" s="795"/>
      <c r="Q1225" s="795"/>
      <c r="R1225" s="795"/>
      <c r="S1225" s="791"/>
      <c r="T1225" s="293"/>
      <c r="U1225" s="796"/>
      <c r="V1225" s="797"/>
      <c r="W1225" s="798"/>
      <c r="X1225" s="337"/>
      <c r="Y1225" s="331">
        <v>3</v>
      </c>
      <c r="Z1225" s="798"/>
      <c r="AA1225" s="798"/>
      <c r="AB1225" s="791"/>
      <c r="AC1225" s="297"/>
      <c r="AD1225" s="213"/>
      <c r="AE1225" s="266"/>
      <c r="AF1225" s="266"/>
      <c r="AG1225" s="360"/>
    </row>
    <row r="1226" spans="2:33" s="962" customFormat="1" ht="12.75" customHeight="1" x14ac:dyDescent="0.2">
      <c r="C1226" s="977"/>
      <c r="D1226" s="961" t="s">
        <v>1780</v>
      </c>
      <c r="E1226" s="978"/>
      <c r="F1226" s="979"/>
      <c r="G1226" s="978"/>
      <c r="H1226" s="978"/>
      <c r="I1226" s="978"/>
      <c r="J1226" s="881"/>
      <c r="K1226" s="881"/>
      <c r="L1226" s="881"/>
      <c r="M1226" s="881"/>
      <c r="N1226" s="881"/>
      <c r="O1226" s="881"/>
      <c r="P1226" s="881"/>
      <c r="Q1226" s="881"/>
      <c r="R1226" s="881"/>
      <c r="S1226" s="749"/>
      <c r="T1226" s="694"/>
      <c r="U1226" s="959"/>
      <c r="V1226" s="960"/>
      <c r="W1226" s="961"/>
      <c r="X1226" s="620"/>
      <c r="Y1226" s="857">
        <v>16.5</v>
      </c>
      <c r="Z1226" s="961"/>
      <c r="AA1226" s="961"/>
      <c r="AB1226" s="749"/>
      <c r="AC1226" s="708"/>
      <c r="AD1226" s="266"/>
      <c r="AE1226" s="266"/>
      <c r="AF1226" s="266"/>
      <c r="AG1226" s="398"/>
    </row>
    <row r="1227" spans="2:33" s="962" customFormat="1" ht="12.75" customHeight="1" x14ac:dyDescent="0.2">
      <c r="C1227" s="958"/>
      <c r="D1227" s="961" t="s">
        <v>1781</v>
      </c>
      <c r="E1227" s="978"/>
      <c r="F1227" s="957"/>
      <c r="G1227" s="978"/>
      <c r="H1227" s="978"/>
      <c r="I1227" s="978"/>
      <c r="J1227" s="881"/>
      <c r="K1227" s="881"/>
      <c r="L1227" s="881"/>
      <c r="M1227" s="881"/>
      <c r="N1227" s="881"/>
      <c r="O1227" s="881"/>
      <c r="P1227" s="881"/>
      <c r="Q1227" s="881"/>
      <c r="R1227" s="881"/>
      <c r="S1227" s="749"/>
      <c r="T1227" s="694"/>
      <c r="U1227" s="959"/>
      <c r="V1227" s="960"/>
      <c r="W1227" s="961"/>
      <c r="X1227" s="620"/>
      <c r="Y1227" s="857">
        <v>5</v>
      </c>
      <c r="Z1227" s="961"/>
      <c r="AA1227" s="961"/>
      <c r="AB1227" s="749"/>
      <c r="AC1227" s="708"/>
      <c r="AD1227" s="266"/>
      <c r="AE1227" s="266"/>
      <c r="AF1227" s="266"/>
      <c r="AG1227" s="398"/>
    </row>
    <row r="1228" spans="2:33" s="962" customFormat="1" ht="12.75" customHeight="1" x14ac:dyDescent="0.2">
      <c r="C1228" s="958"/>
      <c r="D1228" s="961" t="s">
        <v>1784</v>
      </c>
      <c r="E1228" s="978"/>
      <c r="F1228" s="957"/>
      <c r="G1228" s="978"/>
      <c r="H1228" s="978"/>
      <c r="I1228" s="978"/>
      <c r="J1228" s="881"/>
      <c r="K1228" s="881"/>
      <c r="L1228" s="881"/>
      <c r="M1228" s="881"/>
      <c r="N1228" s="881"/>
      <c r="O1228" s="881"/>
      <c r="P1228" s="881"/>
      <c r="Q1228" s="881"/>
      <c r="R1228" s="881"/>
      <c r="S1228" s="749"/>
      <c r="T1228" s="694"/>
      <c r="U1228" s="959"/>
      <c r="V1228" s="960"/>
      <c r="W1228" s="961"/>
      <c r="X1228" s="620"/>
      <c r="Y1228" s="857">
        <v>5</v>
      </c>
      <c r="Z1228" s="961"/>
      <c r="AA1228" s="961"/>
      <c r="AB1228" s="749"/>
      <c r="AC1228" s="708"/>
      <c r="AD1228" s="266"/>
      <c r="AE1228" s="266"/>
      <c r="AF1228" s="266"/>
      <c r="AG1228" s="398"/>
    </row>
    <row r="1229" spans="2:33" s="327" customFormat="1" ht="12.75" customHeight="1" x14ac:dyDescent="0.2">
      <c r="B1229" s="665"/>
      <c r="C1229" s="969"/>
      <c r="D1229" s="665"/>
      <c r="E1229" s="449"/>
      <c r="F1229" s="679"/>
      <c r="G1229" s="449"/>
      <c r="H1229" s="449"/>
      <c r="I1229" s="449"/>
      <c r="J1229" s="322"/>
      <c r="K1229" s="322"/>
      <c r="L1229" s="322"/>
      <c r="M1229" s="322"/>
      <c r="N1229" s="322"/>
      <c r="O1229" s="322"/>
      <c r="P1229" s="322"/>
      <c r="Q1229" s="322"/>
      <c r="R1229" s="322"/>
      <c r="S1229" s="320"/>
      <c r="T1229" s="264"/>
      <c r="U1229" s="264"/>
      <c r="V1229" s="396"/>
      <c r="W1229" s="318"/>
      <c r="X1229" s="318"/>
      <c r="Y1229" s="497"/>
      <c r="Z1229" s="318"/>
      <c r="AA1229" s="318"/>
      <c r="AB1229" s="320"/>
      <c r="AD1229" s="266"/>
      <c r="AE1229" s="266"/>
      <c r="AF1229" s="266"/>
      <c r="AG1229" s="398"/>
    </row>
    <row r="1230" spans="2:33" s="327" customFormat="1" ht="12.75" customHeight="1" x14ac:dyDescent="0.2">
      <c r="B1230" s="665">
        <v>2016458</v>
      </c>
      <c r="C1230" s="969">
        <v>120883</v>
      </c>
      <c r="D1230" s="665" t="s">
        <v>1560</v>
      </c>
      <c r="E1230" s="449" t="s">
        <v>1330</v>
      </c>
      <c r="F1230" s="679">
        <v>1</v>
      </c>
      <c r="G1230" s="449">
        <v>2</v>
      </c>
      <c r="H1230" s="449">
        <v>2</v>
      </c>
      <c r="I1230" s="449">
        <v>0</v>
      </c>
      <c r="J1230" s="322" t="s">
        <v>47</v>
      </c>
      <c r="K1230" s="322" t="s">
        <v>1485</v>
      </c>
      <c r="L1230" s="322" t="s">
        <v>1485</v>
      </c>
      <c r="M1230" s="322" t="s">
        <v>1485</v>
      </c>
      <c r="N1230" s="322" t="s">
        <v>47</v>
      </c>
      <c r="O1230" s="322" t="s">
        <v>47</v>
      </c>
      <c r="P1230" s="322" t="s">
        <v>47</v>
      </c>
      <c r="Q1230" s="322"/>
      <c r="R1230" s="322" t="s">
        <v>47</v>
      </c>
      <c r="S1230" s="320"/>
      <c r="T1230" s="264"/>
      <c r="U1230" s="264">
        <v>40</v>
      </c>
      <c r="V1230" s="396"/>
      <c r="W1230" s="318" t="s">
        <v>1618</v>
      </c>
      <c r="X1230" s="318"/>
      <c r="Y1230" s="497">
        <v>2.6</v>
      </c>
      <c r="Z1230" s="318"/>
      <c r="AA1230" s="318"/>
      <c r="AB1230" s="320"/>
      <c r="AC1230" s="327">
        <f>IF(B1230="","",(IFERROR(VLOOKUP(B1230,Projecten!A$4:W$2415,5,FALSE),"niet bekend")))</f>
        <v>1</v>
      </c>
      <c r="AD1230" s="266">
        <f>IF(AC1230="","",(IF(F1230=0,AF1230,(F1230/AC1230*AF1230))))</f>
        <v>364.7</v>
      </c>
      <c r="AE1230" s="266">
        <f>IF(B1230="","",(IFERROR(VLOOKUP(B1230,Projecten!A$4:W$2415,23,FALSE),"niet bekend")))</f>
        <v>364.7</v>
      </c>
      <c r="AF1230" s="266">
        <f>IF(B1230="","",(IFERROR(VLOOKUP(B1230,Projecten!A$4:W$2415,12,FALSE),"niet bekend")))</f>
        <v>364.7</v>
      </c>
      <c r="AG1230" s="398">
        <f>IF(AD1230="","",(AF1230-AD1230))</f>
        <v>0</v>
      </c>
    </row>
    <row r="1231" spans="2:33" s="327" customFormat="1" ht="12.75" customHeight="1" x14ac:dyDescent="0.2">
      <c r="B1231" s="665">
        <v>2016461</v>
      </c>
      <c r="C1231" s="470">
        <v>120884</v>
      </c>
      <c r="D1231" s="665" t="s">
        <v>1563</v>
      </c>
      <c r="E1231" s="449" t="s">
        <v>1330</v>
      </c>
      <c r="F1231" s="679">
        <v>1</v>
      </c>
      <c r="G1231" s="449">
        <v>12</v>
      </c>
      <c r="H1231" s="449">
        <v>10</v>
      </c>
      <c r="I1231" s="449">
        <v>2</v>
      </c>
      <c r="J1231" s="322" t="s">
        <v>47</v>
      </c>
      <c r="K1231" s="322" t="s">
        <v>1485</v>
      </c>
      <c r="L1231" s="322" t="s">
        <v>1485</v>
      </c>
      <c r="M1231" s="322" t="s">
        <v>1485</v>
      </c>
      <c r="N1231" s="322" t="s">
        <v>47</v>
      </c>
      <c r="O1231" s="322" t="s">
        <v>47</v>
      </c>
      <c r="P1231" s="322" t="s">
        <v>47</v>
      </c>
      <c r="Q1231" s="322"/>
      <c r="R1231" s="322" t="s">
        <v>47</v>
      </c>
      <c r="S1231" s="320"/>
      <c r="T1231" s="264"/>
      <c r="U1231" s="264">
        <v>40</v>
      </c>
      <c r="V1231" s="396"/>
      <c r="W1231" s="318" t="s">
        <v>1618</v>
      </c>
      <c r="X1231" s="318"/>
      <c r="Y1231" s="497">
        <v>18.899999999999999</v>
      </c>
      <c r="Z1231" s="318"/>
      <c r="AA1231" s="318"/>
      <c r="AB1231" s="320"/>
      <c r="AC1231" s="327">
        <f>IF(B1231="","",(IFERROR(VLOOKUP(B1231,Projecten!A$4:W$2415,5,FALSE),"niet bekend")))</f>
        <v>1</v>
      </c>
      <c r="AD1231" s="266">
        <f>IF(AC1231="","",(IF(F1231=0,AF1231,(F1231/AC1231*AF1231))))</f>
        <v>2724.49</v>
      </c>
      <c r="AE1231" s="266">
        <f>IF(B1231="","",(IFERROR(VLOOKUP(B1231,Projecten!A$4:W$2415,23,FALSE),"niet bekend")))</f>
        <v>2724.49</v>
      </c>
      <c r="AF1231" s="266">
        <f>IF(B1231="","",(IFERROR(VLOOKUP(B1231,Projecten!A$4:W$2415,12,FALSE),"niet bekend")))</f>
        <v>2724.49</v>
      </c>
      <c r="AG1231" s="398">
        <f>IF(AD1231="","",(AF1231-AD1231))</f>
        <v>0</v>
      </c>
    </row>
    <row r="1232" spans="2:33" s="327" customFormat="1" ht="12.75" customHeight="1" x14ac:dyDescent="0.2">
      <c r="B1232" s="665">
        <v>2016466</v>
      </c>
      <c r="C1232" s="470">
        <v>120884</v>
      </c>
      <c r="D1232" s="665" t="s">
        <v>1568</v>
      </c>
      <c r="E1232" s="449" t="s">
        <v>1330</v>
      </c>
      <c r="F1232" s="679">
        <v>1</v>
      </c>
      <c r="G1232" s="449">
        <v>6</v>
      </c>
      <c r="H1232" s="449">
        <v>5</v>
      </c>
      <c r="I1232" s="449">
        <v>0</v>
      </c>
      <c r="J1232" s="322" t="s">
        <v>47</v>
      </c>
      <c r="K1232" s="322" t="s">
        <v>1485</v>
      </c>
      <c r="L1232" s="322" t="s">
        <v>1485</v>
      </c>
      <c r="M1232" s="322" t="s">
        <v>1485</v>
      </c>
      <c r="N1232" s="322" t="s">
        <v>47</v>
      </c>
      <c r="O1232" s="322" t="s">
        <v>47</v>
      </c>
      <c r="P1232" s="322" t="s">
        <v>47</v>
      </c>
      <c r="Q1232" s="322"/>
      <c r="R1232" s="322" t="s">
        <v>47</v>
      </c>
      <c r="S1232" s="320"/>
      <c r="T1232" s="264"/>
      <c r="U1232" s="264">
        <v>40</v>
      </c>
      <c r="V1232" s="396"/>
      <c r="W1232" s="318" t="s">
        <v>1618</v>
      </c>
      <c r="X1232" s="318"/>
      <c r="Y1232" s="497">
        <v>8.6999999999999993</v>
      </c>
      <c r="Z1232" s="318"/>
      <c r="AA1232" s="318"/>
      <c r="AB1232" s="320"/>
      <c r="AC1232" s="327">
        <f>IF(B1232="","",(IFERROR(VLOOKUP(B1232,Projecten!A$4:W$2415,5,FALSE),"niet bekend")))</f>
        <v>1</v>
      </c>
      <c r="AD1232" s="266">
        <f>IF(AC1232="","",(IF(F1232=0,AF1232,(F1232/AC1232*AF1232))))</f>
        <v>1144.4000000000001</v>
      </c>
      <c r="AE1232" s="266">
        <f>IF(B1232="","",(IFERROR(VLOOKUP(B1232,Projecten!A$4:W$2415,23,FALSE),"niet bekend")))</f>
        <v>1144.4000000000001</v>
      </c>
      <c r="AF1232" s="266">
        <f>IF(B1232="","",(IFERROR(VLOOKUP(B1232,Projecten!A$4:W$2415,12,FALSE),"niet bekend")))</f>
        <v>1144.4000000000001</v>
      </c>
      <c r="AG1232" s="398">
        <f>IF(AD1232="","",(AF1232-AD1232))</f>
        <v>0</v>
      </c>
    </row>
    <row r="1233" spans="2:33" s="327" customFormat="1" ht="12.75" customHeight="1" x14ac:dyDescent="0.2">
      <c r="B1233" s="665"/>
      <c r="C1233" s="470"/>
      <c r="D1233" s="665"/>
      <c r="E1233" s="449"/>
      <c r="F1233" s="751"/>
      <c r="G1233" s="449"/>
      <c r="H1233" s="449"/>
      <c r="I1233" s="449"/>
      <c r="J1233" s="322"/>
      <c r="K1233" s="322"/>
      <c r="L1233" s="322"/>
      <c r="M1233" s="322"/>
      <c r="N1233" s="322"/>
      <c r="O1233" s="322"/>
      <c r="P1233" s="322"/>
      <c r="Q1233" s="322"/>
      <c r="R1233" s="322"/>
      <c r="S1233" s="320"/>
      <c r="T1233" s="264"/>
      <c r="U1233" s="264"/>
      <c r="V1233" s="396"/>
      <c r="W1233" s="318"/>
      <c r="X1233" s="318"/>
      <c r="Y1233" s="857"/>
      <c r="Z1233" s="318"/>
      <c r="AA1233" s="318"/>
      <c r="AB1233" s="320"/>
      <c r="AD1233" s="266"/>
      <c r="AE1233" s="266"/>
      <c r="AF1233" s="266"/>
      <c r="AG1233" s="398"/>
    </row>
    <row r="1234" spans="2:33" s="327" customFormat="1" ht="12.75" customHeight="1" x14ac:dyDescent="0.2">
      <c r="B1234" s="496">
        <v>2016282</v>
      </c>
      <c r="C1234" s="951">
        <v>120479</v>
      </c>
      <c r="D1234" s="971" t="s">
        <v>1182</v>
      </c>
      <c r="E1234" s="389" t="s">
        <v>26</v>
      </c>
      <c r="F1234" s="388">
        <v>2</v>
      </c>
      <c r="G1234" s="389">
        <v>14</v>
      </c>
      <c r="H1234" s="389">
        <v>10</v>
      </c>
      <c r="I1234" s="389">
        <v>8</v>
      </c>
      <c r="J1234" s="972" t="s">
        <v>47</v>
      </c>
      <c r="K1234" s="972" t="s">
        <v>1485</v>
      </c>
      <c r="L1234" s="391" t="s">
        <v>1485</v>
      </c>
      <c r="M1234" s="391" t="s">
        <v>1485</v>
      </c>
      <c r="N1234" s="391" t="s">
        <v>47</v>
      </c>
      <c r="O1234" s="391" t="s">
        <v>47</v>
      </c>
      <c r="P1234" s="391" t="s">
        <v>47</v>
      </c>
      <c r="Q1234" s="391"/>
      <c r="R1234" s="391" t="s">
        <v>47</v>
      </c>
      <c r="S1234" s="320" t="s">
        <v>1611</v>
      </c>
      <c r="T1234" s="710"/>
      <c r="U1234" s="264">
        <v>40</v>
      </c>
      <c r="V1234" s="396"/>
      <c r="W1234" s="327" t="s">
        <v>310</v>
      </c>
      <c r="X1234" s="327" t="s">
        <v>941</v>
      </c>
      <c r="Y1234" s="497">
        <v>33</v>
      </c>
      <c r="Z1234" s="318"/>
      <c r="AA1234" s="318"/>
      <c r="AB1234" s="707">
        <v>42531</v>
      </c>
      <c r="AC1234" s="327">
        <f>IF(B1234="","",(IFERROR(VLOOKUP(B1234,Projecten!A$4:W$2415,5,FALSE),"niet bekend")))</f>
        <v>14</v>
      </c>
      <c r="AD1234" s="266">
        <f>IF(AC1234="","",(IF(F1234=0,AF1234,(F1234/AC1234*AF1234))))</f>
        <v>5546</v>
      </c>
      <c r="AE1234" s="266">
        <f>IF(B1234="","",(IFERROR(VLOOKUP(B1234,Projecten!A$4:W$2415,23,FALSE),"niet bekend")))</f>
        <v>38822</v>
      </c>
      <c r="AF1234" s="266">
        <f>IF(B1234="","",(IFERROR(VLOOKUP(B1234,Projecten!A$4:W$2415,12,FALSE),"niet bekend")))</f>
        <v>38822</v>
      </c>
      <c r="AG1234" s="398">
        <f>IF(AD1234="","",(AF1234-AD1234))</f>
        <v>33276</v>
      </c>
    </row>
    <row r="1235" spans="2:33" s="327" customFormat="1" x14ac:dyDescent="0.2">
      <c r="B1235" s="621">
        <v>2016378</v>
      </c>
      <c r="C1235" s="503">
        <v>120909</v>
      </c>
      <c r="D1235" s="320" t="s">
        <v>1768</v>
      </c>
      <c r="E1235" s="318" t="s">
        <v>26</v>
      </c>
      <c r="F1235" s="322">
        <v>0</v>
      </c>
      <c r="G1235" s="318">
        <v>1</v>
      </c>
      <c r="H1235" s="318">
        <v>2</v>
      </c>
      <c r="I1235" s="318">
        <v>0</v>
      </c>
      <c r="J1235" s="322" t="s">
        <v>1485</v>
      </c>
      <c r="K1235" s="322" t="s">
        <v>1485</v>
      </c>
      <c r="L1235" s="322" t="s">
        <v>1485</v>
      </c>
      <c r="M1235" s="322" t="s">
        <v>1485</v>
      </c>
      <c r="N1235" s="322"/>
      <c r="O1235" s="322"/>
      <c r="P1235" s="322"/>
      <c r="Q1235" s="322"/>
      <c r="R1235" s="322"/>
      <c r="S1235" s="320"/>
      <c r="T1235" s="264"/>
      <c r="U1235" s="322">
        <v>40</v>
      </c>
      <c r="V1235" s="396"/>
      <c r="W1235" s="318" t="s">
        <v>310</v>
      </c>
      <c r="X1235" s="318"/>
      <c r="Y1235" s="324">
        <v>4</v>
      </c>
      <c r="Z1235" s="318"/>
      <c r="AA1235" s="318"/>
      <c r="AB1235" s="320"/>
      <c r="AC1235" s="327">
        <f>IF(B1235="","",(IFERROR(VLOOKUP(B1235,Projecten!A$4:W$2415,5,FALSE),"niet bekend")))</f>
        <v>12</v>
      </c>
      <c r="AD1235" s="266">
        <f>IF(AC1235="","",(IF(F1235=0,AF1235,(F1235/AC1235*AF1235))))</f>
        <v>34164</v>
      </c>
      <c r="AE1235" s="266">
        <f>IF(B1235="","",(IFERROR(VLOOKUP(B1235,Projecten!A$4:W$2415,23,FALSE),"niet bekend")))</f>
        <v>34164</v>
      </c>
      <c r="AF1235" s="266">
        <f>IF(B1235="","",(IFERROR(VLOOKUP(B1235,Projecten!A$4:W$2415,12,FALSE),"niet bekend")))</f>
        <v>34164</v>
      </c>
      <c r="AG1235" s="398">
        <f>IF(AD1235="","",(AF1235-AD1235))</f>
        <v>0</v>
      </c>
    </row>
    <row r="1236" spans="2:33" s="327" customFormat="1" ht="12.75" customHeight="1" x14ac:dyDescent="0.2">
      <c r="B1236" s="665"/>
      <c r="C1236" s="980"/>
      <c r="D1236" s="665"/>
      <c r="E1236" s="981"/>
      <c r="F1236" s="982"/>
      <c r="G1236" s="981"/>
      <c r="H1236" s="981"/>
      <c r="I1236" s="981"/>
      <c r="J1236" s="322"/>
      <c r="K1236" s="322"/>
      <c r="L1236" s="322"/>
      <c r="M1236" s="322"/>
      <c r="N1236" s="322"/>
      <c r="O1236" s="322"/>
      <c r="P1236" s="322"/>
      <c r="Q1236" s="322"/>
      <c r="R1236" s="322"/>
      <c r="S1236" s="320"/>
      <c r="T1236" s="264"/>
      <c r="U1236" s="264"/>
      <c r="V1236" s="396"/>
      <c r="W1236" s="318"/>
      <c r="X1236" s="318"/>
      <c r="Y1236" s="857"/>
      <c r="Z1236" s="318"/>
      <c r="AA1236" s="318"/>
      <c r="AB1236" s="320"/>
      <c r="AD1236" s="266"/>
      <c r="AE1236" s="266"/>
      <c r="AF1236" s="266"/>
      <c r="AG1236" s="398"/>
    </row>
    <row r="1237" spans="2:33" s="327" customFormat="1" ht="12.75" customHeight="1" x14ac:dyDescent="0.2">
      <c r="B1237" s="665">
        <v>2016471</v>
      </c>
      <c r="C1237" s="746">
        <v>120894</v>
      </c>
      <c r="D1237" s="665">
        <v>594916</v>
      </c>
      <c r="E1237" s="449" t="s">
        <v>26</v>
      </c>
      <c r="F1237" s="751">
        <v>1</v>
      </c>
      <c r="G1237" s="449">
        <v>9</v>
      </c>
      <c r="H1237" s="449">
        <v>6</v>
      </c>
      <c r="I1237" s="449">
        <v>3</v>
      </c>
      <c r="J1237" s="403" t="s">
        <v>47</v>
      </c>
      <c r="K1237" s="391" t="s">
        <v>1485</v>
      </c>
      <c r="L1237" s="391" t="s">
        <v>1485</v>
      </c>
      <c r="M1237" s="391" t="s">
        <v>1485</v>
      </c>
      <c r="N1237" s="403" t="s">
        <v>47</v>
      </c>
      <c r="O1237" s="403" t="s">
        <v>47</v>
      </c>
      <c r="P1237" s="403" t="s">
        <v>47</v>
      </c>
      <c r="Q1237" s="403"/>
      <c r="R1237" s="403" t="s">
        <v>47</v>
      </c>
      <c r="S1237" s="320"/>
      <c r="T1237" s="264">
        <v>42655</v>
      </c>
      <c r="U1237" s="264">
        <v>40</v>
      </c>
      <c r="V1237" s="396">
        <v>42649</v>
      </c>
      <c r="W1237" s="318" t="s">
        <v>162</v>
      </c>
      <c r="X1237" s="620"/>
      <c r="Y1237" s="324">
        <v>17.399999999999999</v>
      </c>
      <c r="Z1237" s="318"/>
      <c r="AA1237" s="318"/>
      <c r="AB1237" s="320"/>
      <c r="AC1237" s="327">
        <f>IF(B1237="","",(IFERROR(VLOOKUP(B1237,Projecten!A$4:W$2415,5,FALSE),"niet bekend")))</f>
        <v>1</v>
      </c>
      <c r="AD1237" s="266">
        <f t="shared" ref="AD1237:AD1246" si="130">IF(AC1237="","",(IF(F1237=0,AF1237,(F1237/AC1237*AF1237))))</f>
        <v>2672.9</v>
      </c>
      <c r="AE1237" s="266">
        <f>IF(B1237="","",(IFERROR(VLOOKUP(B1237,Projecten!A$4:W$2415,23,FALSE),"niet bekend")))</f>
        <v>2672.9</v>
      </c>
      <c r="AF1237" s="266">
        <f>IF(B1237="","",(IFERROR(VLOOKUP(B1237,Projecten!A$4:W$2415,12,FALSE),"niet bekend")))</f>
        <v>2672.9</v>
      </c>
      <c r="AG1237" s="398">
        <f t="shared" ref="AG1237:AG1246" si="131">IF(AD1237="","",(AF1237-AD1237))</f>
        <v>0</v>
      </c>
    </row>
    <row r="1238" spans="2:33" s="327" customFormat="1" ht="12.75" customHeight="1" x14ac:dyDescent="0.2">
      <c r="B1238" s="665">
        <v>2016470</v>
      </c>
      <c r="C1238" s="470">
        <v>120894</v>
      </c>
      <c r="D1238" s="665">
        <v>587816</v>
      </c>
      <c r="E1238" s="449" t="s">
        <v>26</v>
      </c>
      <c r="F1238" s="751">
        <v>1</v>
      </c>
      <c r="G1238" s="449">
        <v>6</v>
      </c>
      <c r="H1238" s="449">
        <v>3</v>
      </c>
      <c r="I1238" s="449">
        <v>3</v>
      </c>
      <c r="J1238" s="403" t="s">
        <v>47</v>
      </c>
      <c r="K1238" s="391" t="s">
        <v>1485</v>
      </c>
      <c r="L1238" s="391" t="s">
        <v>1485</v>
      </c>
      <c r="M1238" s="391" t="s">
        <v>1485</v>
      </c>
      <c r="N1238" s="403" t="s">
        <v>47</v>
      </c>
      <c r="O1238" s="403" t="s">
        <v>47</v>
      </c>
      <c r="P1238" s="403" t="s">
        <v>47</v>
      </c>
      <c r="Q1238" s="403"/>
      <c r="R1238" s="403" t="s">
        <v>47</v>
      </c>
      <c r="S1238" s="320"/>
      <c r="T1238" s="264">
        <v>42653</v>
      </c>
      <c r="U1238" s="264">
        <v>40</v>
      </c>
      <c r="V1238" s="396">
        <v>42649</v>
      </c>
      <c r="W1238" s="318" t="s">
        <v>162</v>
      </c>
      <c r="X1238" s="620"/>
      <c r="Y1238" s="324">
        <v>13</v>
      </c>
      <c r="Z1238" s="318"/>
      <c r="AA1238" s="318"/>
      <c r="AB1238" s="707"/>
      <c r="AC1238" s="327">
        <f>IF(B1238="","",(IFERROR(VLOOKUP(B1238,Projecten!A$4:W$2415,5,FALSE),"niet bekend")))</f>
        <v>1</v>
      </c>
      <c r="AD1238" s="266">
        <f t="shared" si="130"/>
        <v>2107</v>
      </c>
      <c r="AE1238" s="266">
        <f>IF(B1238="","",(IFERROR(VLOOKUP(B1238,Projecten!A$4:W$2415,23,FALSE),"niet bekend")))</f>
        <v>2107</v>
      </c>
      <c r="AF1238" s="266">
        <f>IF(B1238="","",(IFERROR(VLOOKUP(B1238,Projecten!A$4:W$2415,12,FALSE),"niet bekend")))</f>
        <v>2107</v>
      </c>
      <c r="AG1238" s="398">
        <f t="shared" si="131"/>
        <v>0</v>
      </c>
    </row>
    <row r="1239" spans="2:33" s="327" customFormat="1" ht="12.75" customHeight="1" x14ac:dyDescent="0.2">
      <c r="B1239" s="665">
        <v>2016352</v>
      </c>
      <c r="C1239" s="470">
        <v>120892</v>
      </c>
      <c r="D1239" s="665" t="s">
        <v>1580</v>
      </c>
      <c r="E1239" s="449" t="s">
        <v>26</v>
      </c>
      <c r="F1239" s="751">
        <v>1</v>
      </c>
      <c r="G1239" s="449">
        <v>12</v>
      </c>
      <c r="H1239" s="449">
        <v>6</v>
      </c>
      <c r="I1239" s="449">
        <v>3</v>
      </c>
      <c r="J1239" s="403" t="s">
        <v>47</v>
      </c>
      <c r="K1239" s="391" t="s">
        <v>1485</v>
      </c>
      <c r="L1239" s="391" t="s">
        <v>1485</v>
      </c>
      <c r="M1239" s="391" t="s">
        <v>1485</v>
      </c>
      <c r="N1239" s="403" t="s">
        <v>47</v>
      </c>
      <c r="O1239" s="403" t="s">
        <v>47</v>
      </c>
      <c r="P1239" s="403" t="s">
        <v>47</v>
      </c>
      <c r="Q1239" s="403"/>
      <c r="R1239" s="403" t="s">
        <v>47</v>
      </c>
      <c r="S1239" s="320"/>
      <c r="T1239" s="264">
        <v>42654</v>
      </c>
      <c r="U1239" s="264">
        <v>40</v>
      </c>
      <c r="V1239" s="396">
        <v>42649</v>
      </c>
      <c r="W1239" s="318" t="s">
        <v>162</v>
      </c>
      <c r="X1239" s="521" t="s">
        <v>1730</v>
      </c>
      <c r="Y1239" s="324">
        <v>17</v>
      </c>
      <c r="Z1239" s="318"/>
      <c r="AA1239" s="318"/>
      <c r="AB1239" s="707"/>
      <c r="AC1239" s="327">
        <f>IF(B1239="","",(IFERROR(VLOOKUP(B1239,Projecten!A$4:W$2415,5,FALSE),"niet bekend")))</f>
        <v>1</v>
      </c>
      <c r="AD1239" s="266">
        <f t="shared" si="130"/>
        <v>3218</v>
      </c>
      <c r="AE1239" s="266">
        <f>IF(B1239="","",(IFERROR(VLOOKUP(B1239,Projecten!A$4:W$2415,23,FALSE),"niet bekend")))</f>
        <v>3218</v>
      </c>
      <c r="AF1239" s="266">
        <f>IF(B1239="","",(IFERROR(VLOOKUP(B1239,Projecten!A$4:W$2415,12,FALSE),"niet bekend")))</f>
        <v>3218</v>
      </c>
      <c r="AG1239" s="398">
        <f t="shared" si="131"/>
        <v>0</v>
      </c>
    </row>
    <row r="1240" spans="2:33" s="327" customFormat="1" ht="12.75" customHeight="1" x14ac:dyDescent="0.2">
      <c r="B1240" s="665">
        <v>2016468</v>
      </c>
      <c r="C1240" s="470">
        <v>120893</v>
      </c>
      <c r="D1240" s="969" t="s">
        <v>1570</v>
      </c>
      <c r="E1240" s="925" t="s">
        <v>26</v>
      </c>
      <c r="F1240" s="924">
        <v>1</v>
      </c>
      <c r="G1240" s="925">
        <v>2</v>
      </c>
      <c r="H1240" s="925">
        <v>1</v>
      </c>
      <c r="I1240" s="925">
        <v>1</v>
      </c>
      <c r="J1240" s="403" t="s">
        <v>47</v>
      </c>
      <c r="K1240" s="391" t="s">
        <v>1485</v>
      </c>
      <c r="L1240" s="391" t="s">
        <v>1485</v>
      </c>
      <c r="M1240" s="391" t="s">
        <v>1485</v>
      </c>
      <c r="N1240" s="403" t="s">
        <v>47</v>
      </c>
      <c r="O1240" s="403" t="s">
        <v>47</v>
      </c>
      <c r="P1240" s="403" t="s">
        <v>47</v>
      </c>
      <c r="Q1240" s="403"/>
      <c r="R1240" s="403" t="s">
        <v>47</v>
      </c>
      <c r="S1240" s="320"/>
      <c r="T1240" s="264"/>
      <c r="U1240" s="264">
        <v>40</v>
      </c>
      <c r="V1240" s="396">
        <v>42649</v>
      </c>
      <c r="W1240" s="318" t="s">
        <v>162</v>
      </c>
      <c r="X1240" s="620"/>
      <c r="Y1240" s="324">
        <v>4.75</v>
      </c>
      <c r="Z1240" s="318"/>
      <c r="AA1240" s="318"/>
      <c r="AB1240" s="707"/>
      <c r="AC1240" s="327">
        <f>IF(B1240="","",(IFERROR(VLOOKUP(B1240,Projecten!A$4:W$2415,5,FALSE),"niet bekend")))</f>
        <v>1</v>
      </c>
      <c r="AD1240" s="266">
        <f t="shared" si="130"/>
        <v>584</v>
      </c>
      <c r="AE1240" s="266">
        <f>IF(B1240="","",(IFERROR(VLOOKUP(B1240,Projecten!A$4:W$2415,23,FALSE),"niet bekend")))</f>
        <v>584</v>
      </c>
      <c r="AF1240" s="266">
        <f>IF(B1240="","",(IFERROR(VLOOKUP(B1240,Projecten!A$4:W$2415,12,FALSE),"niet bekend")))</f>
        <v>584</v>
      </c>
      <c r="AG1240" s="398">
        <f t="shared" si="131"/>
        <v>0</v>
      </c>
    </row>
    <row r="1241" spans="2:33" s="327" customFormat="1" ht="13.5" customHeight="1" x14ac:dyDescent="0.2">
      <c r="B1241" s="665">
        <v>2016486</v>
      </c>
      <c r="C1241" s="470">
        <v>120896</v>
      </c>
      <c r="D1241" s="665" t="s">
        <v>1596</v>
      </c>
      <c r="E1241" s="449" t="s">
        <v>26</v>
      </c>
      <c r="F1241" s="751">
        <v>0</v>
      </c>
      <c r="G1241" s="449">
        <v>1</v>
      </c>
      <c r="H1241" s="449">
        <v>0</v>
      </c>
      <c r="I1241" s="449">
        <v>1</v>
      </c>
      <c r="J1241" s="403" t="s">
        <v>47</v>
      </c>
      <c r="K1241" s="391" t="s">
        <v>1485</v>
      </c>
      <c r="L1241" s="391" t="s">
        <v>1485</v>
      </c>
      <c r="M1241" s="391" t="s">
        <v>1485</v>
      </c>
      <c r="N1241" s="403" t="s">
        <v>47</v>
      </c>
      <c r="O1241" s="403" t="s">
        <v>47</v>
      </c>
      <c r="P1241" s="403" t="s">
        <v>47</v>
      </c>
      <c r="Q1241" s="403"/>
      <c r="R1241" s="403" t="s">
        <v>47</v>
      </c>
      <c r="S1241" s="320"/>
      <c r="T1241" s="264"/>
      <c r="U1241" s="264">
        <v>41</v>
      </c>
      <c r="V1241" s="396">
        <v>42656</v>
      </c>
      <c r="W1241" s="318" t="s">
        <v>162</v>
      </c>
      <c r="X1241" s="620"/>
      <c r="Y1241" s="324">
        <v>6</v>
      </c>
      <c r="Z1241" s="318"/>
      <c r="AA1241" s="318"/>
      <c r="AB1241" s="320"/>
      <c r="AC1241" s="327">
        <f>IF(B1241="","",(IFERROR(VLOOKUP(B1241,Projecten!A$4:W$2415,5,FALSE),"niet bekend")))</f>
        <v>1</v>
      </c>
      <c r="AD1241" s="266">
        <f t="shared" si="130"/>
        <v>617.13</v>
      </c>
      <c r="AE1241" s="266">
        <f>IF(B1241="","",(IFERROR(VLOOKUP(B1241,Projecten!A$4:W$2415,23,FALSE),"niet bekend")))</f>
        <v>617.13</v>
      </c>
      <c r="AF1241" s="266">
        <f>IF(B1241="","",(IFERROR(VLOOKUP(B1241,Projecten!A$4:W$2415,12,FALSE),"niet bekend")))</f>
        <v>617.13</v>
      </c>
      <c r="AG1241" s="398">
        <f t="shared" si="131"/>
        <v>0</v>
      </c>
    </row>
    <row r="1242" spans="2:33" s="327" customFormat="1" ht="12.75" customHeight="1" x14ac:dyDescent="0.2">
      <c r="B1242" s="665">
        <v>2016469</v>
      </c>
      <c r="C1242" s="470">
        <v>120893</v>
      </c>
      <c r="D1242" s="746">
        <v>594816</v>
      </c>
      <c r="E1242" s="450" t="s">
        <v>26</v>
      </c>
      <c r="F1242" s="679">
        <v>1</v>
      </c>
      <c r="G1242" s="450">
        <v>9</v>
      </c>
      <c r="H1242" s="450">
        <v>6</v>
      </c>
      <c r="I1242" s="450">
        <v>3</v>
      </c>
      <c r="J1242" s="403" t="s">
        <v>47</v>
      </c>
      <c r="K1242" s="391" t="s">
        <v>1485</v>
      </c>
      <c r="L1242" s="391" t="s">
        <v>1485</v>
      </c>
      <c r="M1242" s="391" t="s">
        <v>1485</v>
      </c>
      <c r="N1242" s="403" t="s">
        <v>47</v>
      </c>
      <c r="O1242" s="403" t="s">
        <v>47</v>
      </c>
      <c r="P1242" s="403" t="s">
        <v>47</v>
      </c>
      <c r="Q1242" s="403"/>
      <c r="R1242" s="403" t="s">
        <v>47</v>
      </c>
      <c r="S1242" s="320"/>
      <c r="T1242" s="264">
        <v>42655</v>
      </c>
      <c r="U1242" s="264">
        <v>40</v>
      </c>
      <c r="V1242" s="396">
        <v>42649</v>
      </c>
      <c r="W1242" s="318" t="s">
        <v>162</v>
      </c>
      <c r="X1242" s="620"/>
      <c r="Y1242" s="324">
        <v>17.399999999999999</v>
      </c>
      <c r="Z1242" s="318"/>
      <c r="AA1242" s="318"/>
      <c r="AB1242" s="707"/>
      <c r="AC1242" s="327">
        <f>IF(B1242="","",(IFERROR(VLOOKUP(B1242,Projecten!A$4:W$2415,5,FALSE),"niet bekend")))</f>
        <v>1</v>
      </c>
      <c r="AD1242" s="266">
        <f t="shared" si="130"/>
        <v>2672.9</v>
      </c>
      <c r="AE1242" s="266">
        <f>IF(B1242="","",(IFERROR(VLOOKUP(B1242,Projecten!A$4:W$2415,23,FALSE),"niet bekend")))</f>
        <v>2672.9</v>
      </c>
      <c r="AF1242" s="266">
        <f>IF(B1242="","",(IFERROR(VLOOKUP(B1242,Projecten!A$4:W$2415,12,FALSE),"niet bekend")))</f>
        <v>2672.9</v>
      </c>
      <c r="AG1242" s="398">
        <f t="shared" si="131"/>
        <v>0</v>
      </c>
    </row>
    <row r="1243" spans="2:33" s="327" customFormat="1" ht="12.75" customHeight="1" x14ac:dyDescent="0.2">
      <c r="B1243" s="665">
        <v>2016453</v>
      </c>
      <c r="C1243" s="470">
        <v>120892</v>
      </c>
      <c r="D1243" s="665">
        <v>603016</v>
      </c>
      <c r="E1243" s="449" t="s">
        <v>26</v>
      </c>
      <c r="F1243" s="751">
        <v>1</v>
      </c>
      <c r="G1243" s="449">
        <v>6</v>
      </c>
      <c r="H1243" s="449">
        <v>5</v>
      </c>
      <c r="I1243" s="449">
        <v>2</v>
      </c>
      <c r="J1243" s="403" t="s">
        <v>47</v>
      </c>
      <c r="K1243" s="391" t="s">
        <v>1485</v>
      </c>
      <c r="L1243" s="391" t="s">
        <v>1485</v>
      </c>
      <c r="M1243" s="391" t="s">
        <v>1485</v>
      </c>
      <c r="N1243" s="403" t="s">
        <v>47</v>
      </c>
      <c r="O1243" s="403" t="s">
        <v>47</v>
      </c>
      <c r="P1243" s="403" t="s">
        <v>47</v>
      </c>
      <c r="Q1243" s="403"/>
      <c r="R1243" s="403" t="s">
        <v>47</v>
      </c>
      <c r="S1243" s="320"/>
      <c r="T1243" s="264">
        <v>42654</v>
      </c>
      <c r="U1243" s="264">
        <v>40</v>
      </c>
      <c r="V1243" s="396">
        <v>42649</v>
      </c>
      <c r="W1243" s="318" t="s">
        <v>162</v>
      </c>
      <c r="X1243" s="620"/>
      <c r="Y1243" s="324">
        <v>10.9</v>
      </c>
      <c r="Z1243" s="318"/>
      <c r="AA1243" s="318"/>
      <c r="AB1243" s="707">
        <v>42618</v>
      </c>
      <c r="AC1243" s="327">
        <f>IF(B1243="","",(IFERROR(VLOOKUP(B1243,Projecten!A$4:W$2415,5,FALSE),"niet bekend")))</f>
        <v>1</v>
      </c>
      <c r="AD1243" s="266">
        <f t="shared" si="130"/>
        <v>1439.9</v>
      </c>
      <c r="AE1243" s="266">
        <f>IF(B1243="","",(IFERROR(VLOOKUP(B1243,Projecten!A$4:W$2415,23,FALSE),"niet bekend")))</f>
        <v>1439.9</v>
      </c>
      <c r="AF1243" s="266">
        <f>IF(B1243="","",(IFERROR(VLOOKUP(B1243,Projecten!A$4:W$2415,12,FALSE),"niet bekend")))</f>
        <v>1439.9</v>
      </c>
      <c r="AG1243" s="398">
        <f t="shared" si="131"/>
        <v>0</v>
      </c>
    </row>
    <row r="1244" spans="2:33" s="327" customFormat="1" ht="12.75" customHeight="1" x14ac:dyDescent="0.2">
      <c r="B1244" s="665">
        <v>2016498</v>
      </c>
      <c r="C1244" s="470">
        <v>120896</v>
      </c>
      <c r="D1244" s="665">
        <v>545616</v>
      </c>
      <c r="E1244" s="449" t="s">
        <v>26</v>
      </c>
      <c r="F1244" s="751">
        <v>1</v>
      </c>
      <c r="G1244" s="449">
        <v>8</v>
      </c>
      <c r="H1244" s="449">
        <v>10</v>
      </c>
      <c r="I1244" s="449">
        <v>2</v>
      </c>
      <c r="J1244" s="403" t="s">
        <v>47</v>
      </c>
      <c r="K1244" s="391" t="s">
        <v>1485</v>
      </c>
      <c r="L1244" s="391" t="s">
        <v>1485</v>
      </c>
      <c r="M1244" s="391" t="s">
        <v>1485</v>
      </c>
      <c r="N1244" s="403" t="s">
        <v>47</v>
      </c>
      <c r="O1244" s="403" t="s">
        <v>47</v>
      </c>
      <c r="P1244" s="403" t="s">
        <v>47</v>
      </c>
      <c r="Q1244" s="403"/>
      <c r="R1244" s="403" t="s">
        <v>47</v>
      </c>
      <c r="S1244" s="320"/>
      <c r="T1244" s="264">
        <v>42656</v>
      </c>
      <c r="U1244" s="264">
        <v>41</v>
      </c>
      <c r="V1244" s="396">
        <v>42656</v>
      </c>
      <c r="W1244" s="318" t="s">
        <v>162</v>
      </c>
      <c r="X1244" s="620"/>
      <c r="Y1244" s="324">
        <v>19</v>
      </c>
      <c r="Z1244" s="318"/>
      <c r="AA1244" s="318"/>
      <c r="AB1244" s="320"/>
      <c r="AC1244" s="327">
        <f>IF(B1244="","",(IFERROR(VLOOKUP(B1244,Projecten!A$4:W$2415,5,FALSE),"niet bekend")))</f>
        <v>1</v>
      </c>
      <c r="AD1244" s="266">
        <f t="shared" si="130"/>
        <v>2728.03</v>
      </c>
      <c r="AE1244" s="266">
        <f>IF(B1244="","",(IFERROR(VLOOKUP(B1244,Projecten!A$4:W$2415,23,FALSE),"niet bekend")))</f>
        <v>2728.03</v>
      </c>
      <c r="AF1244" s="266">
        <f>IF(B1244="","",(IFERROR(VLOOKUP(B1244,Projecten!A$4:W$2415,12,FALSE),"niet bekend")))</f>
        <v>2728.03</v>
      </c>
      <c r="AG1244" s="398">
        <f t="shared" si="131"/>
        <v>0</v>
      </c>
    </row>
    <row r="1245" spans="2:33" s="327" customFormat="1" ht="12.75" customHeight="1" x14ac:dyDescent="0.2">
      <c r="B1245" s="665">
        <v>2016454</v>
      </c>
      <c r="C1245" s="470">
        <v>120893</v>
      </c>
      <c r="D1245" s="665">
        <v>603116</v>
      </c>
      <c r="E1245" s="449" t="s">
        <v>26</v>
      </c>
      <c r="F1245" s="751">
        <v>1</v>
      </c>
      <c r="G1245" s="449">
        <v>6</v>
      </c>
      <c r="H1245" s="449">
        <v>5</v>
      </c>
      <c r="I1245" s="449">
        <v>2</v>
      </c>
      <c r="J1245" s="403" t="s">
        <v>47</v>
      </c>
      <c r="K1245" s="391" t="s">
        <v>1485</v>
      </c>
      <c r="L1245" s="391" t="s">
        <v>1485</v>
      </c>
      <c r="M1245" s="391" t="s">
        <v>1485</v>
      </c>
      <c r="N1245" s="403" t="s">
        <v>47</v>
      </c>
      <c r="O1245" s="403" t="s">
        <v>47</v>
      </c>
      <c r="P1245" s="403" t="s">
        <v>47</v>
      </c>
      <c r="Q1245" s="403"/>
      <c r="R1245" s="403" t="s">
        <v>47</v>
      </c>
      <c r="S1245" s="320"/>
      <c r="T1245" s="264">
        <v>42656</v>
      </c>
      <c r="U1245" s="264">
        <v>40</v>
      </c>
      <c r="V1245" s="396">
        <v>42649</v>
      </c>
      <c r="W1245" s="318" t="s">
        <v>162</v>
      </c>
      <c r="X1245" s="620"/>
      <c r="Y1245" s="324">
        <v>10.9</v>
      </c>
      <c r="Z1245" s="318"/>
      <c r="AA1245" s="318"/>
      <c r="AB1245" s="707">
        <v>42618</v>
      </c>
      <c r="AC1245" s="327">
        <f>IF(B1245="","",(IFERROR(VLOOKUP(B1245,Projecten!A$4:W$2415,5,FALSE),"niet bekend")))</f>
        <v>1</v>
      </c>
      <c r="AD1245" s="266">
        <f t="shared" si="130"/>
        <v>1439.9</v>
      </c>
      <c r="AE1245" s="266">
        <f>IF(B1245="","",(IFERROR(VLOOKUP(B1245,Projecten!A$4:W$2415,23,FALSE),"niet bekend")))</f>
        <v>1439.9</v>
      </c>
      <c r="AF1245" s="266">
        <f>IF(B1245="","",(IFERROR(VLOOKUP(B1245,Projecten!A$4:W$2415,12,FALSE),"niet bekend")))</f>
        <v>1439.9</v>
      </c>
      <c r="AG1245" s="398">
        <f t="shared" si="131"/>
        <v>0</v>
      </c>
    </row>
    <row r="1246" spans="2:33" s="327" customFormat="1" ht="12.75" customHeight="1" x14ac:dyDescent="0.2">
      <c r="B1246" s="665">
        <v>2016515</v>
      </c>
      <c r="C1246" s="470">
        <v>120896</v>
      </c>
      <c r="D1246" s="665">
        <v>564216</v>
      </c>
      <c r="E1246" s="449" t="s">
        <v>26</v>
      </c>
      <c r="F1246" s="751">
        <v>1</v>
      </c>
      <c r="G1246" s="449">
        <v>6</v>
      </c>
      <c r="H1246" s="449">
        <v>5</v>
      </c>
      <c r="I1246" s="449">
        <v>2</v>
      </c>
      <c r="J1246" s="403" t="s">
        <v>47</v>
      </c>
      <c r="K1246" s="391" t="s">
        <v>1485</v>
      </c>
      <c r="L1246" s="391" t="s">
        <v>1485</v>
      </c>
      <c r="M1246" s="391" t="s">
        <v>1485</v>
      </c>
      <c r="N1246" s="403" t="s">
        <v>47</v>
      </c>
      <c r="O1246" s="403" t="s">
        <v>47</v>
      </c>
      <c r="P1246" s="403" t="s">
        <v>47</v>
      </c>
      <c r="Q1246" s="403"/>
      <c r="R1246" s="403" t="s">
        <v>47</v>
      </c>
      <c r="S1246" s="320"/>
      <c r="T1246" s="264"/>
      <c r="U1246" s="264">
        <v>41</v>
      </c>
      <c r="V1246" s="396">
        <v>42656</v>
      </c>
      <c r="W1246" s="318" t="s">
        <v>421</v>
      </c>
      <c r="X1246" s="620"/>
      <c r="Y1246" s="324">
        <v>11.5</v>
      </c>
      <c r="Z1246" s="318"/>
      <c r="AA1246" s="318"/>
      <c r="AB1246" s="320"/>
      <c r="AC1246" s="327">
        <f>IF(B1246="","",(IFERROR(VLOOKUP(B1246,Projecten!A$4:W$2415,5,FALSE),"niet bekend")))</f>
        <v>1</v>
      </c>
      <c r="AD1246" s="266">
        <f t="shared" si="130"/>
        <v>1684.08</v>
      </c>
      <c r="AE1246" s="266">
        <f>IF(B1246="","",(IFERROR(VLOOKUP(B1246,Projecten!A$4:W$2415,23,FALSE),"niet bekend")))</f>
        <v>1684.08</v>
      </c>
      <c r="AF1246" s="266">
        <f>IF(B1246="","",(IFERROR(VLOOKUP(B1246,Projecten!A$4:W$2415,12,FALSE),"niet bekend")))</f>
        <v>1684.08</v>
      </c>
      <c r="AG1246" s="398">
        <f t="shared" si="131"/>
        <v>0</v>
      </c>
    </row>
    <row r="1247" spans="2:33" s="327" customFormat="1" ht="12.75" customHeight="1" x14ac:dyDescent="0.2">
      <c r="B1247" s="665"/>
      <c r="C1247" s="470"/>
      <c r="D1247" s="969"/>
      <c r="E1247" s="925"/>
      <c r="F1247" s="924"/>
      <c r="G1247" s="925"/>
      <c r="H1247" s="925"/>
      <c r="I1247" s="925"/>
      <c r="J1247" s="403"/>
      <c r="K1247" s="391"/>
      <c r="L1247" s="391"/>
      <c r="M1247" s="391"/>
      <c r="N1247" s="403"/>
      <c r="O1247" s="403"/>
      <c r="P1247" s="403"/>
      <c r="Q1247" s="403"/>
      <c r="R1247" s="403"/>
      <c r="S1247" s="320"/>
      <c r="T1247" s="264"/>
      <c r="U1247" s="264"/>
      <c r="V1247" s="396"/>
      <c r="W1247" s="318"/>
      <c r="X1247" s="620"/>
      <c r="Y1247" s="324"/>
      <c r="Z1247" s="318"/>
      <c r="AA1247" s="318"/>
      <c r="AB1247" s="707"/>
      <c r="AD1247" s="266"/>
      <c r="AE1247" s="266"/>
      <c r="AF1247" s="266"/>
      <c r="AG1247" s="398"/>
    </row>
    <row r="1248" spans="2:33" s="327" customFormat="1" ht="12.75" customHeight="1" x14ac:dyDescent="0.2">
      <c r="B1248" s="665">
        <v>2016490</v>
      </c>
      <c r="C1248" s="746">
        <v>120891</v>
      </c>
      <c r="D1248" s="665" t="s">
        <v>1604</v>
      </c>
      <c r="E1248" s="450" t="s">
        <v>1274</v>
      </c>
      <c r="F1248" s="679">
        <v>1</v>
      </c>
      <c r="G1248" s="449">
        <v>9</v>
      </c>
      <c r="H1248" s="449">
        <v>6</v>
      </c>
      <c r="I1248" s="449">
        <v>5</v>
      </c>
      <c r="J1248" s="403" t="s">
        <v>47</v>
      </c>
      <c r="K1248" s="322" t="s">
        <v>1485</v>
      </c>
      <c r="L1248" s="322" t="s">
        <v>1485</v>
      </c>
      <c r="M1248" s="322" t="s">
        <v>1485</v>
      </c>
      <c r="N1248" s="322" t="s">
        <v>47</v>
      </c>
      <c r="O1248" s="322" t="s">
        <v>47</v>
      </c>
      <c r="P1248" s="322" t="s">
        <v>47</v>
      </c>
      <c r="Q1248" s="322"/>
      <c r="R1248" s="322" t="s">
        <v>47</v>
      </c>
      <c r="S1248" s="320"/>
      <c r="T1248" s="264"/>
      <c r="U1248" s="264">
        <v>41</v>
      </c>
      <c r="V1248" s="396"/>
      <c r="W1248" s="318" t="s">
        <v>1277</v>
      </c>
      <c r="X1248" s="318"/>
      <c r="Y1248" s="497">
        <v>21.6</v>
      </c>
      <c r="Z1248" s="318"/>
      <c r="AA1248" s="318"/>
      <c r="AB1248" s="320"/>
      <c r="AC1248" s="327">
        <f>IF(B1248="","",(IFERROR(VLOOKUP(B1248,Projecten!A$4:W$2415,5,FALSE),"niet bekend")))</f>
        <v>1</v>
      </c>
      <c r="AD1248" s="266">
        <f>IF(AC1248="","",(IF(F1248=0,AF1248,(F1248/AC1248*AF1248))))</f>
        <v>3259.58</v>
      </c>
      <c r="AE1248" s="266">
        <f>IF(B1248="","",(IFERROR(VLOOKUP(B1248,Projecten!A$4:W$2415,23,FALSE),"niet bekend")))</f>
        <v>3259.58</v>
      </c>
      <c r="AF1248" s="266">
        <f>IF(B1248="","",(IFERROR(VLOOKUP(B1248,Projecten!A$4:W$2415,12,FALSE),"niet bekend")))</f>
        <v>3259.58</v>
      </c>
      <c r="AG1248" s="398">
        <f>IF(AD1248="","",(AF1248-AD1248))</f>
        <v>0</v>
      </c>
    </row>
    <row r="1249" spans="2:33" s="327" customFormat="1" ht="12.75" customHeight="1" x14ac:dyDescent="0.2">
      <c r="B1249" s="665"/>
      <c r="C1249" s="470"/>
      <c r="D1249" s="665"/>
      <c r="E1249" s="449"/>
      <c r="F1249" s="751"/>
      <c r="G1249" s="449"/>
      <c r="H1249" s="449"/>
      <c r="I1249" s="449"/>
      <c r="J1249" s="403"/>
      <c r="K1249" s="391"/>
      <c r="L1249" s="391"/>
      <c r="M1249" s="391"/>
      <c r="N1249" s="403"/>
      <c r="O1249" s="403"/>
      <c r="P1249" s="403"/>
      <c r="Q1249" s="403"/>
      <c r="R1249" s="403"/>
      <c r="S1249" s="320"/>
      <c r="T1249" s="264"/>
      <c r="U1249" s="264"/>
      <c r="V1249" s="396"/>
      <c r="W1249" s="318"/>
      <c r="X1249" s="620"/>
      <c r="Y1249" s="324"/>
      <c r="Z1249" s="318"/>
      <c r="AA1249" s="318"/>
      <c r="AB1249" s="707"/>
      <c r="AD1249" s="266"/>
      <c r="AE1249" s="266"/>
      <c r="AF1249" s="266"/>
      <c r="AG1249" s="398"/>
    </row>
    <row r="1250" spans="2:33" s="327" customFormat="1" x14ac:dyDescent="0.2">
      <c r="B1250" s="642">
        <v>2016564</v>
      </c>
      <c r="C1250" s="470">
        <v>120898</v>
      </c>
      <c r="D1250" s="665" t="s">
        <v>1744</v>
      </c>
      <c r="E1250" s="938" t="s">
        <v>317</v>
      </c>
      <c r="F1250" s="751">
        <v>0</v>
      </c>
      <c r="G1250" s="938">
        <v>1</v>
      </c>
      <c r="H1250" s="938">
        <v>1</v>
      </c>
      <c r="I1250" s="938">
        <v>0</v>
      </c>
      <c r="J1250" s="403" t="s">
        <v>1485</v>
      </c>
      <c r="K1250" s="403" t="s">
        <v>1485</v>
      </c>
      <c r="L1250" s="403" t="s">
        <v>1485</v>
      </c>
      <c r="M1250" s="403" t="s">
        <v>1485</v>
      </c>
      <c r="N1250" s="322" t="s">
        <v>47</v>
      </c>
      <c r="O1250" s="322" t="s">
        <v>47</v>
      </c>
      <c r="P1250" s="322" t="s">
        <v>47</v>
      </c>
      <c r="Q1250" s="322"/>
      <c r="R1250" s="322" t="s">
        <v>47</v>
      </c>
      <c r="S1250" s="320"/>
      <c r="T1250" s="264"/>
      <c r="U1250" s="322"/>
      <c r="V1250" s="396"/>
      <c r="W1250" s="318"/>
      <c r="X1250" s="318"/>
      <c r="Y1250" s="324">
        <v>2</v>
      </c>
      <c r="Z1250" s="318"/>
      <c r="AA1250" s="318"/>
      <c r="AB1250" s="320"/>
      <c r="AC1250" s="327">
        <f>IF(B1250="","",(IFERROR(VLOOKUP(B1250,Projecten!A$4:W$2415,5,FALSE),"niet bekend")))</f>
        <v>1</v>
      </c>
      <c r="AD1250" s="266">
        <f>IF(AC1250="","",(IF(F1250=0,AF1250,(F1250/AC1250*AF1250))))</f>
        <v>190</v>
      </c>
      <c r="AE1250" s="266">
        <f>IF(B1250="","",(IFERROR(VLOOKUP(B1250,Projecten!A$4:W$2415,23,FALSE),"niet bekend")))</f>
        <v>230.78</v>
      </c>
      <c r="AF1250" s="266">
        <f>IF(B1250="","",(IFERROR(VLOOKUP(B1250,Projecten!A$4:W$2415,12,FALSE),"niet bekend")))</f>
        <v>190</v>
      </c>
      <c r="AG1250" s="398">
        <f>IF(AD1250="","",(AF1250-AD1250))</f>
        <v>0</v>
      </c>
    </row>
    <row r="1251" spans="2:33" s="327" customFormat="1" x14ac:dyDescent="0.2">
      <c r="B1251" s="665"/>
      <c r="C1251" s="746"/>
      <c r="D1251" s="665"/>
      <c r="E1251" s="938"/>
      <c r="F1251" s="751"/>
      <c r="G1251" s="938"/>
      <c r="H1251" s="938"/>
      <c r="I1251" s="938"/>
      <c r="J1251" s="403"/>
      <c r="K1251" s="403"/>
      <c r="L1251" s="403"/>
      <c r="M1251" s="403"/>
      <c r="N1251" s="322"/>
      <c r="O1251" s="322"/>
      <c r="P1251" s="322"/>
      <c r="Q1251" s="322"/>
      <c r="R1251" s="322"/>
      <c r="S1251" s="320"/>
      <c r="T1251" s="264"/>
      <c r="U1251" s="322"/>
      <c r="V1251" s="396"/>
      <c r="W1251" s="318"/>
      <c r="X1251" s="318"/>
      <c r="Y1251" s="324"/>
      <c r="Z1251" s="318"/>
      <c r="AA1251" s="318"/>
      <c r="AB1251" s="320"/>
      <c r="AD1251" s="266"/>
      <c r="AE1251" s="266"/>
      <c r="AF1251" s="266"/>
      <c r="AG1251" s="398"/>
    </row>
    <row r="1252" spans="2:33" s="327" customFormat="1" ht="12.75" customHeight="1" x14ac:dyDescent="0.2">
      <c r="B1252" s="665">
        <v>2016487</v>
      </c>
      <c r="C1252" s="470">
        <v>120889</v>
      </c>
      <c r="D1252" s="238" t="s">
        <v>1729</v>
      </c>
      <c r="E1252" s="449" t="s">
        <v>1597</v>
      </c>
      <c r="F1252" s="751">
        <v>0</v>
      </c>
      <c r="G1252" s="449">
        <v>1</v>
      </c>
      <c r="H1252" s="449">
        <v>0</v>
      </c>
      <c r="I1252" s="449">
        <v>0</v>
      </c>
      <c r="J1252" s="322" t="s">
        <v>1485</v>
      </c>
      <c r="K1252" s="322" t="s">
        <v>1485</v>
      </c>
      <c r="L1252" s="322" t="s">
        <v>1485</v>
      </c>
      <c r="M1252" s="322" t="s">
        <v>1485</v>
      </c>
      <c r="N1252" s="322" t="s">
        <v>47</v>
      </c>
      <c r="O1252" s="322" t="s">
        <v>47</v>
      </c>
      <c r="P1252" s="322" t="s">
        <v>47</v>
      </c>
      <c r="Q1252" s="322"/>
      <c r="R1252" s="322" t="s">
        <v>47</v>
      </c>
      <c r="S1252" s="320"/>
      <c r="T1252" s="264"/>
      <c r="U1252" s="264">
        <v>40</v>
      </c>
      <c r="V1252" s="396"/>
      <c r="W1252" s="318" t="s">
        <v>1619</v>
      </c>
      <c r="X1252" s="318"/>
      <c r="Y1252" s="497">
        <v>1</v>
      </c>
      <c r="Z1252" s="318"/>
      <c r="AA1252" s="318"/>
      <c r="AB1252" s="320"/>
      <c r="AC1252" s="327">
        <f>IF(B1252="","",(IFERROR(VLOOKUP(B1252,Projecten!A$4:W$2415,5,FALSE),"niet bekend")))</f>
        <v>1</v>
      </c>
      <c r="AD1252" s="266">
        <f>IF(AC1252="","",(IF(F1252=0,AF1252,(F1252/AC1252*AF1252))))</f>
        <v>575</v>
      </c>
      <c r="AE1252" s="266">
        <f>IF(B1252="","",(IFERROR(VLOOKUP(B1252,Projecten!A$4:W$2415,23,FALSE),"niet bekend")))</f>
        <v>575</v>
      </c>
      <c r="AF1252" s="266">
        <f>IF(B1252="","",(IFERROR(VLOOKUP(B1252,Projecten!A$4:W$2415,12,FALSE),"niet bekend")))</f>
        <v>575</v>
      </c>
      <c r="AG1252" s="398">
        <f>IF(AD1252="","",(AF1252-AD1252))</f>
        <v>0</v>
      </c>
    </row>
    <row r="1253" spans="2:33" s="327" customFormat="1" x14ac:dyDescent="0.2">
      <c r="B1253" s="665"/>
      <c r="C1253" s="470"/>
      <c r="D1253" s="665"/>
      <c r="E1253" s="938"/>
      <c r="F1253" s="751"/>
      <c r="G1253" s="938"/>
      <c r="H1253" s="938"/>
      <c r="I1253" s="938"/>
      <c r="J1253" s="322"/>
      <c r="K1253" s="322"/>
      <c r="L1253" s="322"/>
      <c r="M1253" s="322"/>
      <c r="N1253" s="322"/>
      <c r="O1253" s="322"/>
      <c r="P1253" s="322"/>
      <c r="Q1253" s="322"/>
      <c r="R1253" s="322"/>
      <c r="S1253" s="320"/>
      <c r="T1253" s="264"/>
      <c r="U1253" s="322"/>
      <c r="V1253" s="396"/>
      <c r="W1253" s="318"/>
      <c r="X1253" s="318"/>
      <c r="Y1253" s="324"/>
      <c r="Z1253" s="318"/>
      <c r="AA1253" s="318"/>
      <c r="AB1253" s="320"/>
      <c r="AD1253" s="266"/>
      <c r="AE1253" s="266"/>
      <c r="AF1253" s="266"/>
      <c r="AG1253" s="398"/>
    </row>
    <row r="1254" spans="2:33" s="327" customFormat="1" ht="12.75" customHeight="1" x14ac:dyDescent="0.2">
      <c r="B1254" s="665">
        <v>2016443</v>
      </c>
      <c r="C1254" s="746">
        <v>120904</v>
      </c>
      <c r="D1254" s="665" t="s">
        <v>1543</v>
      </c>
      <c r="E1254" s="449" t="s">
        <v>317</v>
      </c>
      <c r="F1254" s="751">
        <v>1</v>
      </c>
      <c r="G1254" s="449">
        <v>8</v>
      </c>
      <c r="H1254" s="449">
        <v>7</v>
      </c>
      <c r="I1254" s="449">
        <v>3</v>
      </c>
      <c r="J1254" s="403" t="s">
        <v>47</v>
      </c>
      <c r="K1254" s="391" t="s">
        <v>1485</v>
      </c>
      <c r="L1254" s="391" t="s">
        <v>1485</v>
      </c>
      <c r="M1254" s="391" t="s">
        <v>1485</v>
      </c>
      <c r="N1254" s="322" t="s">
        <v>47</v>
      </c>
      <c r="O1254" s="322" t="s">
        <v>47</v>
      </c>
      <c r="P1254" s="322" t="s">
        <v>47</v>
      </c>
      <c r="Q1254" s="322"/>
      <c r="R1254" s="322" t="s">
        <v>47</v>
      </c>
      <c r="S1254" s="320"/>
      <c r="T1254" s="264"/>
      <c r="U1254" s="264">
        <v>41</v>
      </c>
      <c r="V1254" s="396"/>
      <c r="W1254" s="318" t="s">
        <v>777</v>
      </c>
      <c r="X1254" s="318" t="s">
        <v>1681</v>
      </c>
      <c r="Y1254" s="497">
        <v>20</v>
      </c>
      <c r="Z1254" s="318"/>
      <c r="AA1254" s="318"/>
      <c r="AB1254" s="320"/>
      <c r="AC1254" s="327">
        <f>IF(B1254="","",(IFERROR(VLOOKUP(B1254,Projecten!A$4:W$2415,5,FALSE),"niet bekend")))</f>
        <v>1</v>
      </c>
      <c r="AD1254" s="266">
        <f>IF(AC1254="","",(IF(F1254=0,AF1254,(F1254/AC1254*AF1254))))</f>
        <v>2591.71</v>
      </c>
      <c r="AE1254" s="266">
        <f>IF(B1254="","",(IFERROR(VLOOKUP(B1254,Projecten!A$4:W$2415,23,FALSE),"niet bekend")))</f>
        <v>2591.71</v>
      </c>
      <c r="AF1254" s="266">
        <f>IF(B1254="","",(IFERROR(VLOOKUP(B1254,Projecten!A$4:W$2415,12,FALSE),"niet bekend")))</f>
        <v>2591.71</v>
      </c>
      <c r="AG1254" s="398">
        <f>IF(AD1254="","",(AF1254-AD1254))</f>
        <v>0</v>
      </c>
    </row>
    <row r="1255" spans="2:33" s="327" customFormat="1" ht="12.75" customHeight="1" x14ac:dyDescent="0.2">
      <c r="B1255" s="665">
        <v>2016444</v>
      </c>
      <c r="C1255" s="746">
        <v>120904</v>
      </c>
      <c r="D1255" s="665" t="s">
        <v>1544</v>
      </c>
      <c r="E1255" s="449" t="s">
        <v>317</v>
      </c>
      <c r="F1255" s="751">
        <v>1</v>
      </c>
      <c r="G1255" s="449">
        <v>8</v>
      </c>
      <c r="H1255" s="449">
        <v>7</v>
      </c>
      <c r="I1255" s="449">
        <v>3</v>
      </c>
      <c r="J1255" s="403" t="s">
        <v>47</v>
      </c>
      <c r="K1255" s="391" t="s">
        <v>1485</v>
      </c>
      <c r="L1255" s="391" t="s">
        <v>1485</v>
      </c>
      <c r="M1255" s="391" t="s">
        <v>1485</v>
      </c>
      <c r="N1255" s="322" t="s">
        <v>47</v>
      </c>
      <c r="O1255" s="322" t="s">
        <v>47</v>
      </c>
      <c r="P1255" s="322" t="s">
        <v>47</v>
      </c>
      <c r="Q1255" s="322"/>
      <c r="R1255" s="322" t="s">
        <v>47</v>
      </c>
      <c r="S1255" s="320"/>
      <c r="T1255" s="264"/>
      <c r="U1255" s="264">
        <v>41</v>
      </c>
      <c r="V1255" s="396"/>
      <c r="W1255" s="318" t="s">
        <v>777</v>
      </c>
      <c r="X1255" s="318" t="s">
        <v>1681</v>
      </c>
      <c r="Y1255" s="497">
        <v>20</v>
      </c>
      <c r="Z1255" s="318"/>
      <c r="AA1255" s="318"/>
      <c r="AB1255" s="320"/>
      <c r="AC1255" s="327">
        <f>IF(B1255="","",(IFERROR(VLOOKUP(B1255,Projecten!A$4:W$2415,5,FALSE),"niet bekend")))</f>
        <v>1</v>
      </c>
      <c r="AD1255" s="266">
        <f>IF(AC1255="","",(IF(F1255=0,AF1255,(F1255/AC1255*AF1255))))</f>
        <v>2591.71</v>
      </c>
      <c r="AE1255" s="266">
        <f>IF(B1255="","",(IFERROR(VLOOKUP(B1255,Projecten!A$4:W$2415,23,FALSE),"niet bekend")))</f>
        <v>2591.71</v>
      </c>
      <c r="AF1255" s="266">
        <f>IF(B1255="","",(IFERROR(VLOOKUP(B1255,Projecten!A$4:W$2415,12,FALSE),"niet bekend")))</f>
        <v>2591.71</v>
      </c>
      <c r="AG1255" s="398">
        <f>IF(AD1255="","",(AF1255-AD1255))</f>
        <v>0</v>
      </c>
    </row>
    <row r="1256" spans="2:33" s="327" customFormat="1" ht="12.75" customHeight="1" x14ac:dyDescent="0.2">
      <c r="B1256" s="665">
        <v>2016445</v>
      </c>
      <c r="C1256" s="746">
        <v>120905</v>
      </c>
      <c r="D1256" s="665" t="s">
        <v>1545</v>
      </c>
      <c r="E1256" s="449" t="s">
        <v>317</v>
      </c>
      <c r="F1256" s="751">
        <v>3</v>
      </c>
      <c r="G1256" s="449">
        <v>6</v>
      </c>
      <c r="H1256" s="449">
        <v>3</v>
      </c>
      <c r="I1256" s="449">
        <v>3</v>
      </c>
      <c r="J1256" s="403" t="s">
        <v>47</v>
      </c>
      <c r="K1256" s="391" t="s">
        <v>1485</v>
      </c>
      <c r="L1256" s="391" t="s">
        <v>1485</v>
      </c>
      <c r="M1256" s="391" t="s">
        <v>1485</v>
      </c>
      <c r="N1256" s="322" t="s">
        <v>47</v>
      </c>
      <c r="O1256" s="322" t="s">
        <v>47</v>
      </c>
      <c r="P1256" s="322" t="s">
        <v>47</v>
      </c>
      <c r="Q1256" s="322"/>
      <c r="R1256" s="322" t="s">
        <v>47</v>
      </c>
      <c r="S1256" s="320"/>
      <c r="T1256" s="264"/>
      <c r="U1256" s="264">
        <v>41</v>
      </c>
      <c r="V1256" s="396"/>
      <c r="W1256" s="318" t="s">
        <v>777</v>
      </c>
      <c r="X1256" s="318" t="s">
        <v>1681</v>
      </c>
      <c r="Y1256" s="497">
        <v>15</v>
      </c>
      <c r="Z1256" s="318"/>
      <c r="AA1256" s="318"/>
      <c r="AB1256" s="320"/>
      <c r="AC1256" s="327">
        <f>IF(B1256="","",(IFERROR(VLOOKUP(B1256,Projecten!A$4:W$2415,5,FALSE),"niet bekend")))</f>
        <v>3</v>
      </c>
      <c r="AD1256" s="266">
        <f>IF(AC1256="","",(IF(F1256=0,AF1256,(F1256/AC1256*AF1256))))</f>
        <v>2478</v>
      </c>
      <c r="AE1256" s="266">
        <f>IF(B1256="","",(IFERROR(VLOOKUP(B1256,Projecten!A$4:W$2415,23,FALSE),"niet bekend")))</f>
        <v>2478</v>
      </c>
      <c r="AF1256" s="266">
        <f>IF(B1256="","",(IFERROR(VLOOKUP(B1256,Projecten!A$4:W$2415,12,FALSE),"niet bekend")))</f>
        <v>2478</v>
      </c>
      <c r="AG1256" s="398">
        <f>IF(AD1256="","",(AF1256-AD1256))</f>
        <v>0</v>
      </c>
    </row>
    <row r="1257" spans="2:33" s="327" customFormat="1" ht="12.75" customHeight="1" x14ac:dyDescent="0.2">
      <c r="B1257" s="665"/>
      <c r="C1257" s="746"/>
      <c r="D1257" s="665"/>
      <c r="E1257" s="449"/>
      <c r="F1257" s="751"/>
      <c r="G1257" s="449"/>
      <c r="H1257" s="449"/>
      <c r="I1257" s="449"/>
      <c r="J1257" s="403"/>
      <c r="K1257" s="391"/>
      <c r="L1257" s="391"/>
      <c r="M1257" s="391"/>
      <c r="N1257" s="322"/>
      <c r="O1257" s="322"/>
      <c r="P1257" s="322"/>
      <c r="Q1257" s="322"/>
      <c r="R1257" s="322"/>
      <c r="S1257" s="320"/>
      <c r="T1257" s="264"/>
      <c r="U1257" s="264"/>
      <c r="V1257" s="396"/>
      <c r="W1257" s="318"/>
      <c r="X1257" s="318"/>
      <c r="Y1257" s="497"/>
      <c r="Z1257" s="318"/>
      <c r="AA1257" s="318"/>
      <c r="AB1257" s="320"/>
      <c r="AD1257" s="266"/>
      <c r="AE1257" s="266"/>
      <c r="AF1257" s="266"/>
      <c r="AG1257" s="398"/>
    </row>
    <row r="1258" spans="2:33" s="327" customFormat="1" ht="12.75" customHeight="1" x14ac:dyDescent="0.2">
      <c r="B1258" s="665">
        <v>2016429</v>
      </c>
      <c r="C1258" s="470">
        <v>120897</v>
      </c>
      <c r="D1258" s="665" t="s">
        <v>1525</v>
      </c>
      <c r="E1258" s="449" t="s">
        <v>352</v>
      </c>
      <c r="F1258" s="751">
        <v>2</v>
      </c>
      <c r="G1258" s="449">
        <v>14</v>
      </c>
      <c r="H1258" s="449">
        <v>12</v>
      </c>
      <c r="I1258" s="449">
        <v>4</v>
      </c>
      <c r="J1258" s="403" t="s">
        <v>47</v>
      </c>
      <c r="K1258" s="403" t="s">
        <v>47</v>
      </c>
      <c r="L1258" s="391" t="s">
        <v>1485</v>
      </c>
      <c r="M1258" s="391" t="s">
        <v>1485</v>
      </c>
      <c r="N1258" s="403" t="s">
        <v>47</v>
      </c>
      <c r="O1258" s="403" t="s">
        <v>47</v>
      </c>
      <c r="P1258" s="403" t="s">
        <v>47</v>
      </c>
      <c r="Q1258" s="403"/>
      <c r="R1258" s="403" t="s">
        <v>47</v>
      </c>
      <c r="S1258" s="320"/>
      <c r="T1258" s="264"/>
      <c r="U1258" s="264">
        <v>41</v>
      </c>
      <c r="V1258" s="396"/>
      <c r="W1258" s="318"/>
      <c r="Y1258" s="324">
        <v>26</v>
      </c>
      <c r="Z1258" s="318"/>
      <c r="AA1258" s="318"/>
      <c r="AB1258" s="320"/>
      <c r="AC1258" s="327">
        <f>IF(B1258="","",(IFERROR(VLOOKUP(B1258,Projecten!A$4:W$2415,5,FALSE),"niet bekend")))</f>
        <v>2</v>
      </c>
      <c r="AD1258" s="266">
        <f t="shared" ref="AD1258:AD1267" si="132">IF(AC1258="","",(IF(F1258=0,AF1258,(F1258/AC1258*AF1258))))</f>
        <v>3836.02</v>
      </c>
      <c r="AE1258" s="266">
        <f>IF(B1258="","",(IFERROR(VLOOKUP(B1258,Projecten!A$4:W$2415,23,FALSE),"niet bekend")))</f>
        <v>3836.02</v>
      </c>
      <c r="AF1258" s="266">
        <f>IF(B1258="","",(IFERROR(VLOOKUP(B1258,Projecten!A$4:W$2415,12,FALSE),"niet bekend")))</f>
        <v>3836.02</v>
      </c>
      <c r="AG1258" s="398">
        <f t="shared" ref="AG1258:AG1267" si="133">IF(AD1258="","",(AF1258-AD1258))</f>
        <v>0</v>
      </c>
    </row>
    <row r="1259" spans="2:33" s="327" customFormat="1" ht="12.75" customHeight="1" x14ac:dyDescent="0.2">
      <c r="B1259" s="665">
        <v>2016502</v>
      </c>
      <c r="C1259" s="470">
        <v>120901</v>
      </c>
      <c r="D1259" s="665" t="s">
        <v>1622</v>
      </c>
      <c r="E1259" s="449" t="s">
        <v>352</v>
      </c>
      <c r="F1259" s="751">
        <v>1</v>
      </c>
      <c r="G1259" s="449">
        <v>8</v>
      </c>
      <c r="H1259" s="449">
        <v>5</v>
      </c>
      <c r="I1259" s="449">
        <v>3</v>
      </c>
      <c r="J1259" s="403" t="s">
        <v>47</v>
      </c>
      <c r="K1259" s="391" t="s">
        <v>1485</v>
      </c>
      <c r="L1259" s="391" t="s">
        <v>1485</v>
      </c>
      <c r="M1259" s="391" t="s">
        <v>1485</v>
      </c>
      <c r="N1259" s="403" t="s">
        <v>47</v>
      </c>
      <c r="O1259" s="403" t="s">
        <v>47</v>
      </c>
      <c r="P1259" s="403" t="s">
        <v>47</v>
      </c>
      <c r="Q1259" s="403"/>
      <c r="R1259" s="403" t="s">
        <v>47</v>
      </c>
      <c r="S1259" s="320"/>
      <c r="T1259" s="264"/>
      <c r="U1259" s="264">
        <v>41</v>
      </c>
      <c r="V1259" s="396"/>
      <c r="W1259" s="318" t="s">
        <v>532</v>
      </c>
      <c r="Y1259" s="324">
        <v>17</v>
      </c>
      <c r="Z1259" s="318"/>
      <c r="AA1259" s="318"/>
      <c r="AB1259" s="320"/>
      <c r="AC1259" s="327">
        <f>IF(B1259="","",(IFERROR(VLOOKUP(B1259,Projecten!A$4:W$2415,5,FALSE),"niet bekend")))</f>
        <v>1</v>
      </c>
      <c r="AD1259" s="266">
        <f t="shared" si="132"/>
        <v>2361.21</v>
      </c>
      <c r="AE1259" s="266">
        <f>IF(B1259="","",(IFERROR(VLOOKUP(B1259,Projecten!A$4:W$2415,23,FALSE),"niet bekend")))</f>
        <v>2361.21</v>
      </c>
      <c r="AF1259" s="266">
        <f>IF(B1259="","",(IFERROR(VLOOKUP(B1259,Projecten!A$4:W$2415,12,FALSE),"niet bekend")))</f>
        <v>2361.21</v>
      </c>
      <c r="AG1259" s="398">
        <f t="shared" si="133"/>
        <v>0</v>
      </c>
    </row>
    <row r="1260" spans="2:33" s="327" customFormat="1" ht="12.75" customHeight="1" x14ac:dyDescent="0.2">
      <c r="B1260" s="665">
        <v>2016494</v>
      </c>
      <c r="C1260" s="470">
        <v>120899</v>
      </c>
      <c r="D1260" s="665" t="s">
        <v>1610</v>
      </c>
      <c r="E1260" s="449" t="s">
        <v>352</v>
      </c>
      <c r="F1260" s="751">
        <v>1</v>
      </c>
      <c r="G1260" s="449">
        <v>1</v>
      </c>
      <c r="H1260" s="449">
        <v>0</v>
      </c>
      <c r="I1260" s="449">
        <v>1</v>
      </c>
      <c r="J1260" s="403" t="s">
        <v>47</v>
      </c>
      <c r="K1260" s="403" t="s">
        <v>1485</v>
      </c>
      <c r="L1260" s="403" t="s">
        <v>1485</v>
      </c>
      <c r="M1260" s="403" t="s">
        <v>1485</v>
      </c>
      <c r="N1260" s="322" t="s">
        <v>47</v>
      </c>
      <c r="O1260" s="322" t="s">
        <v>47</v>
      </c>
      <c r="P1260" s="322" t="s">
        <v>47</v>
      </c>
      <c r="Q1260" s="322"/>
      <c r="R1260" s="322" t="s">
        <v>47</v>
      </c>
      <c r="S1260" s="320"/>
      <c r="T1260" s="264"/>
      <c r="U1260" s="264">
        <v>42</v>
      </c>
      <c r="V1260" s="396"/>
      <c r="W1260" s="318" t="s">
        <v>532</v>
      </c>
      <c r="X1260" s="318"/>
      <c r="Y1260" s="497">
        <v>3.75</v>
      </c>
      <c r="Z1260" s="318"/>
      <c r="AA1260" s="318"/>
      <c r="AB1260" s="320"/>
      <c r="AC1260" s="327">
        <f>IF(B1260="","",(IFERROR(VLOOKUP(B1260,Projecten!A$4:W$2415,5,FALSE),"niet bekend")))</f>
        <v>1</v>
      </c>
      <c r="AD1260" s="266">
        <f t="shared" si="132"/>
        <v>500.85</v>
      </c>
      <c r="AE1260" s="266">
        <f>IF(B1260="","",(IFERROR(VLOOKUP(B1260,Projecten!A$4:W$2415,23,FALSE),"niet bekend")))</f>
        <v>500.85</v>
      </c>
      <c r="AF1260" s="266">
        <f>IF(B1260="","",(IFERROR(VLOOKUP(B1260,Projecten!A$4:W$2415,12,FALSE),"niet bekend")))</f>
        <v>500.85</v>
      </c>
      <c r="AG1260" s="398">
        <f t="shared" si="133"/>
        <v>0</v>
      </c>
    </row>
    <row r="1261" spans="2:33" s="327" customFormat="1" ht="12.75" customHeight="1" x14ac:dyDescent="0.2">
      <c r="B1261" s="665">
        <v>2016493</v>
      </c>
      <c r="C1261" s="470">
        <v>120899</v>
      </c>
      <c r="D1261" s="665" t="s">
        <v>1608</v>
      </c>
      <c r="E1261" s="449" t="s">
        <v>352</v>
      </c>
      <c r="F1261" s="751">
        <v>1</v>
      </c>
      <c r="G1261" s="449">
        <v>1</v>
      </c>
      <c r="H1261" s="449">
        <v>0</v>
      </c>
      <c r="I1261" s="449">
        <v>1</v>
      </c>
      <c r="J1261" s="403" t="s">
        <v>47</v>
      </c>
      <c r="K1261" s="403" t="s">
        <v>1485</v>
      </c>
      <c r="L1261" s="403" t="s">
        <v>1485</v>
      </c>
      <c r="M1261" s="403" t="s">
        <v>1485</v>
      </c>
      <c r="N1261" s="322" t="s">
        <v>47</v>
      </c>
      <c r="O1261" s="322" t="s">
        <v>47</v>
      </c>
      <c r="P1261" s="322" t="s">
        <v>47</v>
      </c>
      <c r="Q1261" s="322"/>
      <c r="R1261" s="322" t="s">
        <v>47</v>
      </c>
      <c r="S1261" s="320"/>
      <c r="T1261" s="264"/>
      <c r="U1261" s="264">
        <v>42</v>
      </c>
      <c r="V1261" s="396"/>
      <c r="W1261" s="318" t="s">
        <v>532</v>
      </c>
      <c r="X1261" s="318"/>
      <c r="Y1261" s="497">
        <v>3.75</v>
      </c>
      <c r="Z1261" s="318"/>
      <c r="AA1261" s="318"/>
      <c r="AB1261" s="320"/>
      <c r="AC1261" s="327">
        <f>IF(B1261="","",(IFERROR(VLOOKUP(B1261,Projecten!A$4:W$2415,5,FALSE),"niet bekend")))</f>
        <v>1</v>
      </c>
      <c r="AD1261" s="266">
        <f t="shared" si="132"/>
        <v>500.85</v>
      </c>
      <c r="AE1261" s="266">
        <f>IF(B1261="","",(IFERROR(VLOOKUP(B1261,Projecten!A$4:W$2415,23,FALSE),"niet bekend")))</f>
        <v>500.85</v>
      </c>
      <c r="AF1261" s="266">
        <f>IF(B1261="","",(IFERROR(VLOOKUP(B1261,Projecten!A$4:W$2415,12,FALSE),"niet bekend")))</f>
        <v>500.85</v>
      </c>
      <c r="AG1261" s="398">
        <f t="shared" si="133"/>
        <v>0</v>
      </c>
    </row>
    <row r="1262" spans="2:33" s="327" customFormat="1" ht="12.75" customHeight="1" x14ac:dyDescent="0.2">
      <c r="B1262" s="665">
        <v>2016491</v>
      </c>
      <c r="C1262" s="470">
        <v>120897</v>
      </c>
      <c r="D1262" s="665" t="s">
        <v>1607</v>
      </c>
      <c r="E1262" s="449" t="s">
        <v>352</v>
      </c>
      <c r="F1262" s="751">
        <v>1</v>
      </c>
      <c r="G1262" s="449">
        <v>1</v>
      </c>
      <c r="H1262" s="449">
        <v>0</v>
      </c>
      <c r="I1262" s="449">
        <v>1</v>
      </c>
      <c r="J1262" s="403" t="s">
        <v>47</v>
      </c>
      <c r="K1262" s="403" t="s">
        <v>1485</v>
      </c>
      <c r="L1262" s="403" t="s">
        <v>1485</v>
      </c>
      <c r="M1262" s="403" t="s">
        <v>1485</v>
      </c>
      <c r="N1262" s="322" t="s">
        <v>47</v>
      </c>
      <c r="O1262" s="322" t="s">
        <v>47</v>
      </c>
      <c r="P1262" s="322" t="s">
        <v>47</v>
      </c>
      <c r="Q1262" s="322"/>
      <c r="R1262" s="322" t="s">
        <v>47</v>
      </c>
      <c r="S1262" s="320"/>
      <c r="T1262" s="264"/>
      <c r="U1262" s="264">
        <v>42</v>
      </c>
      <c r="V1262" s="396"/>
      <c r="W1262" s="318" t="s">
        <v>532</v>
      </c>
      <c r="X1262" s="318"/>
      <c r="Y1262" s="497">
        <v>3.75</v>
      </c>
      <c r="Z1262" s="318"/>
      <c r="AA1262" s="318"/>
      <c r="AB1262" s="320"/>
      <c r="AC1262" s="327">
        <f>IF(B1262="","",(IFERROR(VLOOKUP(B1262,Projecten!A$4:W$2415,5,FALSE),"niet bekend")))</f>
        <v>1</v>
      </c>
      <c r="AD1262" s="266">
        <f t="shared" si="132"/>
        <v>500.85</v>
      </c>
      <c r="AE1262" s="266">
        <f>IF(B1262="","",(IFERROR(VLOOKUP(B1262,Projecten!A$4:W$2415,23,FALSE),"niet bekend")))</f>
        <v>500.85</v>
      </c>
      <c r="AF1262" s="266">
        <f>IF(B1262="","",(IFERROR(VLOOKUP(B1262,Projecten!A$4:W$2415,12,FALSE),"niet bekend")))</f>
        <v>500.85</v>
      </c>
      <c r="AG1262" s="398">
        <f t="shared" si="133"/>
        <v>0</v>
      </c>
    </row>
    <row r="1263" spans="2:33" s="327" customFormat="1" ht="12.75" customHeight="1" x14ac:dyDescent="0.2">
      <c r="B1263" s="665">
        <v>2016492</v>
      </c>
      <c r="C1263" s="470">
        <v>120897</v>
      </c>
      <c r="D1263" s="665" t="s">
        <v>1609</v>
      </c>
      <c r="E1263" s="449" t="s">
        <v>352</v>
      </c>
      <c r="F1263" s="751">
        <v>1</v>
      </c>
      <c r="G1263" s="449">
        <v>1</v>
      </c>
      <c r="H1263" s="449">
        <v>0</v>
      </c>
      <c r="I1263" s="449">
        <v>1</v>
      </c>
      <c r="J1263" s="403" t="s">
        <v>47</v>
      </c>
      <c r="K1263" s="403" t="s">
        <v>1485</v>
      </c>
      <c r="L1263" s="403" t="s">
        <v>1485</v>
      </c>
      <c r="M1263" s="403" t="s">
        <v>1485</v>
      </c>
      <c r="N1263" s="322" t="s">
        <v>47</v>
      </c>
      <c r="O1263" s="322" t="s">
        <v>47</v>
      </c>
      <c r="P1263" s="322" t="s">
        <v>47</v>
      </c>
      <c r="Q1263" s="322"/>
      <c r="R1263" s="322" t="s">
        <v>47</v>
      </c>
      <c r="S1263" s="320"/>
      <c r="T1263" s="264"/>
      <c r="U1263" s="264">
        <v>42</v>
      </c>
      <c r="V1263" s="396"/>
      <c r="W1263" s="318" t="s">
        <v>532</v>
      </c>
      <c r="X1263" s="318"/>
      <c r="Y1263" s="497">
        <v>3.75</v>
      </c>
      <c r="Z1263" s="318"/>
      <c r="AA1263" s="318"/>
      <c r="AB1263" s="320"/>
      <c r="AC1263" s="327">
        <f>IF(B1263="","",(IFERROR(VLOOKUP(B1263,Projecten!A$4:W$2415,5,FALSE),"niet bekend")))</f>
        <v>1</v>
      </c>
      <c r="AD1263" s="266">
        <f t="shared" si="132"/>
        <v>500.85</v>
      </c>
      <c r="AE1263" s="266">
        <f>IF(B1263="","",(IFERROR(VLOOKUP(B1263,Projecten!A$4:W$2415,23,FALSE),"niet bekend")))</f>
        <v>500.85</v>
      </c>
      <c r="AF1263" s="266">
        <f>IF(B1263="","",(IFERROR(VLOOKUP(B1263,Projecten!A$4:W$2415,12,FALSE),"niet bekend")))</f>
        <v>500.85</v>
      </c>
      <c r="AG1263" s="398">
        <f t="shared" si="133"/>
        <v>0</v>
      </c>
    </row>
    <row r="1264" spans="2:33" s="327" customFormat="1" ht="12.75" customHeight="1" x14ac:dyDescent="0.2">
      <c r="B1264" s="665">
        <v>2016484</v>
      </c>
      <c r="C1264" s="470">
        <v>120897</v>
      </c>
      <c r="D1264" s="665" t="s">
        <v>1592</v>
      </c>
      <c r="E1264" s="449" t="s">
        <v>352</v>
      </c>
      <c r="F1264" s="751">
        <v>1</v>
      </c>
      <c r="G1264" s="449">
        <v>2</v>
      </c>
      <c r="H1264" s="449">
        <v>1</v>
      </c>
      <c r="I1264" s="449">
        <v>1</v>
      </c>
      <c r="J1264" s="403" t="s">
        <v>47</v>
      </c>
      <c r="K1264" s="403" t="s">
        <v>1485</v>
      </c>
      <c r="L1264" s="403" t="s">
        <v>1485</v>
      </c>
      <c r="M1264" s="403" t="s">
        <v>1485</v>
      </c>
      <c r="N1264" s="403" t="s">
        <v>47</v>
      </c>
      <c r="O1264" s="403" t="s">
        <v>47</v>
      </c>
      <c r="P1264" s="403" t="s">
        <v>47</v>
      </c>
      <c r="Q1264" s="403"/>
      <c r="R1264" s="403" t="s">
        <v>47</v>
      </c>
      <c r="S1264" s="320"/>
      <c r="T1264" s="264"/>
      <c r="U1264" s="264">
        <v>41</v>
      </c>
      <c r="V1264" s="396"/>
      <c r="W1264" s="318" t="s">
        <v>532</v>
      </c>
      <c r="Y1264" s="324">
        <v>5.6</v>
      </c>
      <c r="Z1264" s="318"/>
      <c r="AA1264" s="318"/>
      <c r="AB1264" s="320"/>
      <c r="AC1264" s="327">
        <f>IF(B1264="","",(IFERROR(VLOOKUP(B1264,Projecten!A$4:W$2415,5,FALSE),"niet bekend")))</f>
        <v>1</v>
      </c>
      <c r="AD1264" s="266">
        <f t="shared" si="132"/>
        <v>661.52</v>
      </c>
      <c r="AE1264" s="266">
        <f>IF(B1264="","",(IFERROR(VLOOKUP(B1264,Projecten!A$4:W$2415,23,FALSE),"niet bekend")))</f>
        <v>661.52</v>
      </c>
      <c r="AF1264" s="266">
        <f>IF(B1264="","",(IFERROR(VLOOKUP(B1264,Projecten!A$4:W$2415,12,FALSE),"niet bekend")))</f>
        <v>661.52</v>
      </c>
      <c r="AG1264" s="398">
        <f t="shared" si="133"/>
        <v>0</v>
      </c>
    </row>
    <row r="1265" spans="2:33" s="327" customFormat="1" ht="12.75" customHeight="1" x14ac:dyDescent="0.2">
      <c r="B1265" s="665">
        <v>2016500</v>
      </c>
      <c r="C1265" s="470">
        <v>120901</v>
      </c>
      <c r="D1265" s="665" t="s">
        <v>1620</v>
      </c>
      <c r="E1265" s="449" t="s">
        <v>352</v>
      </c>
      <c r="F1265" s="751">
        <v>1</v>
      </c>
      <c r="G1265" s="449">
        <v>8</v>
      </c>
      <c r="H1265" s="449">
        <v>5</v>
      </c>
      <c r="I1265" s="449">
        <v>3</v>
      </c>
      <c r="J1265" s="403" t="s">
        <v>47</v>
      </c>
      <c r="K1265" s="403" t="s">
        <v>47</v>
      </c>
      <c r="L1265" s="391" t="s">
        <v>1485</v>
      </c>
      <c r="M1265" s="391" t="s">
        <v>1485</v>
      </c>
      <c r="N1265" s="403" t="s">
        <v>47</v>
      </c>
      <c r="O1265" s="403" t="s">
        <v>47</v>
      </c>
      <c r="P1265" s="403" t="s">
        <v>47</v>
      </c>
      <c r="Q1265" s="403"/>
      <c r="R1265" s="403" t="s">
        <v>47</v>
      </c>
      <c r="S1265" s="320"/>
      <c r="T1265" s="264"/>
      <c r="U1265" s="264">
        <v>41</v>
      </c>
      <c r="V1265" s="396"/>
      <c r="W1265" s="318" t="s">
        <v>532</v>
      </c>
      <c r="Y1265" s="324">
        <v>18.2</v>
      </c>
      <c r="Z1265" s="318"/>
      <c r="AA1265" s="318"/>
      <c r="AB1265" s="320"/>
      <c r="AC1265" s="327">
        <f>IF(B1265="","",(IFERROR(VLOOKUP(B1265,Projecten!A$4:W$2415,5,FALSE),"niet bekend")))</f>
        <v>1</v>
      </c>
      <c r="AD1265" s="266">
        <f t="shared" si="132"/>
        <v>2434.65</v>
      </c>
      <c r="AE1265" s="266">
        <f>IF(B1265="","",(IFERROR(VLOOKUP(B1265,Projecten!A$4:W$2415,23,FALSE),"niet bekend")))</f>
        <v>2434.65</v>
      </c>
      <c r="AF1265" s="266">
        <f>IF(B1265="","",(IFERROR(VLOOKUP(B1265,Projecten!A$4:W$2415,12,FALSE),"niet bekend")))</f>
        <v>2434.65</v>
      </c>
      <c r="AG1265" s="398">
        <f t="shared" si="133"/>
        <v>0</v>
      </c>
    </row>
    <row r="1266" spans="2:33" s="327" customFormat="1" ht="12.75" customHeight="1" x14ac:dyDescent="0.2">
      <c r="B1266" s="665">
        <v>2016422</v>
      </c>
      <c r="C1266" s="983">
        <v>120890</v>
      </c>
      <c r="D1266" s="665" t="s">
        <v>1514</v>
      </c>
      <c r="E1266" s="449" t="s">
        <v>352</v>
      </c>
      <c r="F1266" s="751">
        <v>3</v>
      </c>
      <c r="G1266" s="449">
        <v>21</v>
      </c>
      <c r="H1266" s="449">
        <v>18</v>
      </c>
      <c r="I1266" s="449">
        <v>6</v>
      </c>
      <c r="J1266" s="403" t="s">
        <v>47</v>
      </c>
      <c r="K1266" s="403" t="s">
        <v>47</v>
      </c>
      <c r="L1266" s="322" t="s">
        <v>1485</v>
      </c>
      <c r="M1266" s="322" t="s">
        <v>1485</v>
      </c>
      <c r="N1266" s="322" t="s">
        <v>47</v>
      </c>
      <c r="O1266" s="322" t="s">
        <v>47</v>
      </c>
      <c r="P1266" s="322" t="s">
        <v>47</v>
      </c>
      <c r="Q1266" s="322"/>
      <c r="R1266" s="322" t="s">
        <v>47</v>
      </c>
      <c r="S1266" s="320"/>
      <c r="T1266" s="264"/>
      <c r="U1266" s="264">
        <v>40</v>
      </c>
      <c r="V1266" s="396"/>
      <c r="W1266" s="318" t="s">
        <v>532</v>
      </c>
      <c r="X1266" s="318"/>
      <c r="Y1266" s="497">
        <v>46.5</v>
      </c>
      <c r="Z1266" s="318"/>
      <c r="AA1266" s="318"/>
      <c r="AB1266" s="320"/>
      <c r="AC1266" s="327">
        <f>IF(B1266="","",(IFERROR(VLOOKUP(B1266,Projecten!A$4:W$2415,5,FALSE),"niet bekend")))</f>
        <v>3</v>
      </c>
      <c r="AD1266" s="266">
        <f t="shared" si="132"/>
        <v>5631.2</v>
      </c>
      <c r="AE1266" s="266">
        <f>IF(B1266="","",(IFERROR(VLOOKUP(B1266,Projecten!A$4:W$2415,23,FALSE),"niet bekend")))</f>
        <v>5631.2</v>
      </c>
      <c r="AF1266" s="266">
        <f>IF(B1266="","",(IFERROR(VLOOKUP(B1266,Projecten!A$4:W$2415,12,FALSE),"niet bekend")))</f>
        <v>5631.2</v>
      </c>
      <c r="AG1266" s="398">
        <f t="shared" si="133"/>
        <v>0</v>
      </c>
    </row>
    <row r="1267" spans="2:33" s="327" customFormat="1" x14ac:dyDescent="0.2">
      <c r="B1267" s="642">
        <v>2016562</v>
      </c>
      <c r="C1267" s="746">
        <v>120902</v>
      </c>
      <c r="D1267" s="665" t="s">
        <v>1741</v>
      </c>
      <c r="E1267" s="938" t="s">
        <v>352</v>
      </c>
      <c r="F1267" s="751">
        <v>1</v>
      </c>
      <c r="G1267" s="938">
        <v>1</v>
      </c>
      <c r="H1267" s="938">
        <v>0</v>
      </c>
      <c r="I1267" s="938">
        <v>0</v>
      </c>
      <c r="J1267" s="403" t="s">
        <v>1485</v>
      </c>
      <c r="K1267" s="403" t="s">
        <v>1485</v>
      </c>
      <c r="L1267" s="403" t="s">
        <v>1485</v>
      </c>
      <c r="M1267" s="403" t="s">
        <v>1485</v>
      </c>
      <c r="N1267" s="322" t="s">
        <v>47</v>
      </c>
      <c r="O1267" s="322" t="s">
        <v>47</v>
      </c>
      <c r="P1267" s="322" t="s">
        <v>47</v>
      </c>
      <c r="Q1267" s="322"/>
      <c r="R1267" s="322" t="s">
        <v>47</v>
      </c>
      <c r="S1267" s="320"/>
      <c r="T1267" s="264"/>
      <c r="U1267" s="322"/>
      <c r="V1267" s="396"/>
      <c r="W1267" s="318"/>
      <c r="X1267" s="318"/>
      <c r="Y1267" s="324">
        <v>1</v>
      </c>
      <c r="Z1267" s="318"/>
      <c r="AA1267" s="318"/>
      <c r="AB1267" s="320"/>
      <c r="AC1267" s="327">
        <f>IF(B1267="","",(IFERROR(VLOOKUP(B1267,Projecten!A$4:W$2415,5,FALSE),"niet bekend")))</f>
        <v>1</v>
      </c>
      <c r="AD1267" s="266">
        <f t="shared" si="132"/>
        <v>80.7</v>
      </c>
      <c r="AE1267" s="266">
        <f>IF(B1267="","",(IFERROR(VLOOKUP(B1267,Projecten!A$4:W$2415,23,FALSE),"niet bekend")))</f>
        <v>80.7</v>
      </c>
      <c r="AF1267" s="266">
        <f>IF(B1267="","",(IFERROR(VLOOKUP(B1267,Projecten!A$4:W$2415,12,FALSE),"niet bekend")))</f>
        <v>80.7</v>
      </c>
      <c r="AG1267" s="398">
        <f t="shared" si="133"/>
        <v>0</v>
      </c>
    </row>
    <row r="1268" spans="2:33" s="327" customFormat="1" ht="12.75" customHeight="1" x14ac:dyDescent="0.2">
      <c r="B1268" s="320"/>
      <c r="C1268" s="503"/>
      <c r="D1268" s="540"/>
      <c r="E1268" s="540"/>
      <c r="F1268" s="322"/>
      <c r="G1268" s="318"/>
      <c r="H1268" s="318"/>
      <c r="I1268" s="318"/>
      <c r="J1268" s="322"/>
      <c r="K1268" s="322"/>
      <c r="L1268" s="322"/>
      <c r="M1268" s="322"/>
      <c r="N1268" s="322"/>
      <c r="O1268" s="322"/>
      <c r="P1268" s="322"/>
      <c r="Q1268" s="322"/>
      <c r="R1268" s="322"/>
      <c r="S1268" s="320"/>
      <c r="T1268" s="264"/>
      <c r="U1268" s="264"/>
      <c r="V1268" s="396"/>
      <c r="W1268" s="318"/>
      <c r="X1268" s="318"/>
      <c r="Y1268" s="324"/>
      <c r="Z1268" s="318"/>
      <c r="AA1268" s="511"/>
      <c r="AB1268" s="320"/>
      <c r="AD1268" s="266"/>
      <c r="AE1268" s="266"/>
      <c r="AF1268" s="266"/>
      <c r="AG1268" s="398"/>
    </row>
    <row r="1269" spans="2:33" s="312" customFormat="1" ht="12.75" customHeight="1" x14ac:dyDescent="0.2">
      <c r="B1269" s="299"/>
      <c r="C1269" s="406"/>
      <c r="D1269" s="300"/>
      <c r="E1269" s="300"/>
      <c r="F1269" s="302"/>
      <c r="G1269" s="300"/>
      <c r="H1269" s="300"/>
      <c r="I1269" s="300"/>
      <c r="J1269" s="302"/>
      <c r="K1269" s="302"/>
      <c r="L1269" s="302"/>
      <c r="M1269" s="302"/>
      <c r="N1269" s="302"/>
      <c r="O1269" s="302"/>
      <c r="P1269" s="302"/>
      <c r="Q1269" s="302"/>
      <c r="R1269" s="302"/>
      <c r="S1269" s="303"/>
      <c r="T1269" s="407"/>
      <c r="U1269" s="306"/>
      <c r="V1269" s="305"/>
      <c r="W1269" s="307"/>
      <c r="X1269" s="307"/>
      <c r="Y1269" s="307"/>
      <c r="Z1269" s="298"/>
      <c r="AA1269" s="308"/>
      <c r="AB1269" s="410"/>
      <c r="AD1269" s="311"/>
      <c r="AE1269" s="311"/>
      <c r="AF1269" s="311"/>
      <c r="AG1269" s="412"/>
    </row>
    <row r="1270" spans="2:33" s="236" customFormat="1" ht="12.75" customHeight="1" x14ac:dyDescent="0.2">
      <c r="B1270" s="372"/>
      <c r="C1270" s="373"/>
      <c r="D1270" s="374">
        <f>SUM(G1270:I1270)</f>
        <v>377</v>
      </c>
      <c r="E1270" s="375"/>
      <c r="F1270" s="376">
        <f>SUM(F1271:F1305)</f>
        <v>25</v>
      </c>
      <c r="G1270" s="375">
        <f>SUM(G1271:G1305)</f>
        <v>219</v>
      </c>
      <c r="H1270" s="375">
        <f>SUM(H1271:H1305)</f>
        <v>108</v>
      </c>
      <c r="I1270" s="375">
        <f>SUM(I1271:I1305)</f>
        <v>50</v>
      </c>
      <c r="J1270" s="984"/>
      <c r="K1270" s="984"/>
      <c r="L1270" s="376"/>
      <c r="M1270" s="376"/>
      <c r="N1270" s="376"/>
      <c r="O1270" s="376"/>
      <c r="P1270" s="376"/>
      <c r="Q1270" s="376"/>
      <c r="R1270" s="376"/>
      <c r="S1270" s="930">
        <v>41</v>
      </c>
      <c r="T1270" s="445"/>
      <c r="U1270" s="639"/>
      <c r="V1270" s="447"/>
      <c r="W1270" s="646"/>
      <c r="X1270" s="752">
        <f>SUM(Y1270:Y1305)</f>
        <v>422.6</v>
      </c>
      <c r="Y1270" s="231"/>
      <c r="Z1270" s="231">
        <v>340.5</v>
      </c>
      <c r="AA1270" s="232">
        <f>X1270-Z1270</f>
        <v>82.100000000000023</v>
      </c>
      <c r="AB1270" s="221"/>
      <c r="AC1270" s="236" t="str">
        <f>IF(B1270="","",(IFERROR(VLOOKUP(B1270,Projecten!A$4:W$2415,5,FALSE),"niet bekend")))</f>
        <v/>
      </c>
      <c r="AD1270" s="235">
        <f>SUM(AD1271:AD1305)</f>
        <v>58181.64</v>
      </c>
      <c r="AE1270" s="235"/>
      <c r="AF1270" s="235"/>
      <c r="AG1270" s="384"/>
    </row>
    <row r="1271" spans="2:33" ht="12.75" customHeight="1" x14ac:dyDescent="0.2">
      <c r="B1271" s="519"/>
      <c r="C1271" s="931"/>
      <c r="D1271" s="202"/>
      <c r="E1271" s="932"/>
      <c r="F1271" s="933"/>
      <c r="G1271" s="932"/>
      <c r="H1271" s="932"/>
      <c r="I1271" s="932"/>
      <c r="J1271" s="241"/>
      <c r="K1271" s="241"/>
      <c r="L1271" s="242"/>
      <c r="M1271" s="242"/>
      <c r="N1271" s="242"/>
      <c r="O1271" s="242"/>
      <c r="P1271" s="242"/>
      <c r="Q1271" s="242"/>
      <c r="R1271" s="242"/>
      <c r="S1271" s="243" t="s">
        <v>1437</v>
      </c>
      <c r="U1271" s="245"/>
      <c r="X1271" s="337" t="s">
        <v>1158</v>
      </c>
      <c r="Y1271" s="248"/>
      <c r="Z1271" s="202"/>
      <c r="AA1271" s="202"/>
      <c r="AB1271" s="243"/>
      <c r="AC1271" s="209"/>
      <c r="AE1271" s="266"/>
      <c r="AF1271" s="266"/>
    </row>
    <row r="1272" spans="2:33" s="767" customFormat="1" ht="12.75" customHeight="1" x14ac:dyDescent="0.2">
      <c r="C1272" s="985"/>
      <c r="D1272" s="756" t="s">
        <v>1245</v>
      </c>
      <c r="F1272" s="757"/>
      <c r="J1272" s="986"/>
      <c r="K1272" s="986"/>
      <c r="L1272" s="757"/>
      <c r="M1272" s="757"/>
      <c r="N1272" s="757"/>
      <c r="O1272" s="757"/>
      <c r="P1272" s="757"/>
      <c r="Q1272" s="757"/>
      <c r="R1272" s="757"/>
      <c r="S1272" s="754"/>
      <c r="T1272" s="293"/>
      <c r="U1272" s="762"/>
      <c r="V1272" s="763"/>
      <c r="W1272" s="756"/>
      <c r="X1272" s="756"/>
      <c r="Y1272" s="764">
        <v>40</v>
      </c>
      <c r="Z1272" s="756"/>
      <c r="AA1272" s="756"/>
      <c r="AB1272" s="987"/>
      <c r="AC1272" s="297"/>
      <c r="AD1272" s="213"/>
      <c r="AE1272" s="266"/>
      <c r="AF1272" s="266"/>
      <c r="AG1272" s="360"/>
    </row>
    <row r="1273" spans="2:33" s="767" customFormat="1" ht="12.75" customHeight="1" x14ac:dyDescent="0.2">
      <c r="C1273" s="985"/>
      <c r="D1273" s="756" t="s">
        <v>1719</v>
      </c>
      <c r="F1273" s="757"/>
      <c r="J1273" s="986"/>
      <c r="K1273" s="986"/>
      <c r="L1273" s="757"/>
      <c r="M1273" s="757"/>
      <c r="N1273" s="757"/>
      <c r="O1273" s="757"/>
      <c r="P1273" s="757"/>
      <c r="Q1273" s="757"/>
      <c r="R1273" s="757"/>
      <c r="S1273" s="754"/>
      <c r="T1273" s="293"/>
      <c r="U1273" s="762"/>
      <c r="V1273" s="763"/>
      <c r="W1273" s="756"/>
      <c r="X1273" s="756"/>
      <c r="Y1273" s="764">
        <v>8.25</v>
      </c>
      <c r="Z1273" s="756"/>
      <c r="AA1273" s="756"/>
      <c r="AB1273" s="987"/>
      <c r="AC1273" s="297"/>
      <c r="AD1273" s="213"/>
      <c r="AE1273" s="266"/>
      <c r="AF1273" s="266"/>
      <c r="AG1273" s="360"/>
    </row>
    <row r="1274" spans="2:33" s="767" customFormat="1" ht="12.75" customHeight="1" x14ac:dyDescent="0.2">
      <c r="C1274" s="985"/>
      <c r="D1274" s="756" t="s">
        <v>1792</v>
      </c>
      <c r="F1274" s="757"/>
      <c r="J1274" s="986"/>
      <c r="K1274" s="986"/>
      <c r="L1274" s="757"/>
      <c r="M1274" s="757"/>
      <c r="N1274" s="757"/>
      <c r="O1274" s="757"/>
      <c r="P1274" s="757"/>
      <c r="Q1274" s="757"/>
      <c r="R1274" s="757"/>
      <c r="S1274" s="754"/>
      <c r="T1274" s="293"/>
      <c r="U1274" s="762"/>
      <c r="V1274" s="763"/>
      <c r="W1274" s="756"/>
      <c r="X1274" s="756"/>
      <c r="Y1274" s="764">
        <v>4.5</v>
      </c>
      <c r="Z1274" s="756"/>
      <c r="AA1274" s="756"/>
      <c r="AB1274" s="987"/>
      <c r="AC1274" s="297"/>
      <c r="AD1274" s="213"/>
      <c r="AE1274" s="266"/>
      <c r="AF1274" s="266"/>
      <c r="AG1274" s="360"/>
    </row>
    <row r="1275" spans="2:33" ht="12.75" customHeight="1" x14ac:dyDescent="0.2">
      <c r="B1275" s="519"/>
      <c r="C1275" s="937"/>
      <c r="D1275" s="798"/>
      <c r="E1275" s="519"/>
      <c r="F1275" s="645"/>
      <c r="G1275" s="519"/>
      <c r="H1275" s="519"/>
      <c r="I1275" s="519"/>
      <c r="J1275" s="244"/>
      <c r="K1275" s="244"/>
      <c r="S1275" s="243"/>
      <c r="U1275" s="245"/>
      <c r="Y1275" s="331"/>
      <c r="Z1275" s="202"/>
      <c r="AA1275" s="202"/>
      <c r="AB1275" s="499"/>
      <c r="AC1275" s="209"/>
      <c r="AE1275" s="266"/>
      <c r="AF1275" s="266"/>
    </row>
    <row r="1276" spans="2:33" ht="12.75" customHeight="1" x14ac:dyDescent="0.2">
      <c r="B1276" s="519"/>
      <c r="C1276" s="937"/>
      <c r="D1276" s="798" t="s">
        <v>1837</v>
      </c>
      <c r="E1276" s="519"/>
      <c r="F1276" s="645"/>
      <c r="G1276" s="519"/>
      <c r="H1276" s="519"/>
      <c r="I1276" s="519"/>
      <c r="J1276" s="244"/>
      <c r="K1276" s="244"/>
      <c r="S1276" s="243"/>
      <c r="U1276" s="245"/>
      <c r="Y1276" s="331">
        <v>3.25</v>
      </c>
      <c r="Z1276" s="202"/>
      <c r="AA1276" s="202"/>
      <c r="AB1276" s="499"/>
      <c r="AC1276" s="209"/>
      <c r="AE1276" s="266"/>
      <c r="AF1276" s="266"/>
    </row>
    <row r="1277" spans="2:33" ht="12.75" customHeight="1" x14ac:dyDescent="0.2">
      <c r="B1277" s="519"/>
      <c r="C1277" s="937"/>
      <c r="D1277" s="798" t="s">
        <v>1838</v>
      </c>
      <c r="E1277" s="519"/>
      <c r="F1277" s="645"/>
      <c r="G1277" s="519"/>
      <c r="H1277" s="519"/>
      <c r="I1277" s="519"/>
      <c r="J1277" s="244"/>
      <c r="K1277" s="244"/>
      <c r="S1277" s="243"/>
      <c r="U1277" s="245"/>
      <c r="Y1277" s="331">
        <v>5.25</v>
      </c>
      <c r="Z1277" s="202"/>
      <c r="AA1277" s="202"/>
      <c r="AB1277" s="499"/>
      <c r="AC1277" s="209"/>
      <c r="AE1277" s="266"/>
      <c r="AF1277" s="266"/>
    </row>
    <row r="1278" spans="2:33" ht="12.75" customHeight="1" x14ac:dyDescent="0.2">
      <c r="B1278" s="519"/>
      <c r="C1278" s="937"/>
      <c r="D1278" s="798" t="s">
        <v>1839</v>
      </c>
      <c r="E1278" s="519"/>
      <c r="F1278" s="645"/>
      <c r="G1278" s="519"/>
      <c r="H1278" s="519"/>
      <c r="I1278" s="519"/>
      <c r="J1278" s="244"/>
      <c r="K1278" s="244"/>
      <c r="S1278" s="243"/>
      <c r="U1278" s="245"/>
      <c r="Y1278" s="331">
        <v>8.25</v>
      </c>
      <c r="Z1278" s="202"/>
      <c r="AA1278" s="202"/>
      <c r="AB1278" s="499"/>
      <c r="AC1278" s="209"/>
      <c r="AE1278" s="266"/>
      <c r="AF1278" s="266"/>
    </row>
    <row r="1279" spans="2:33" ht="12.75" customHeight="1" x14ac:dyDescent="0.2">
      <c r="B1279" s="519"/>
      <c r="C1279" s="937"/>
      <c r="D1279" s="798"/>
      <c r="E1279" s="519"/>
      <c r="F1279" s="645"/>
      <c r="G1279" s="519"/>
      <c r="H1279" s="519"/>
      <c r="I1279" s="519"/>
      <c r="J1279" s="244"/>
      <c r="K1279" s="244"/>
      <c r="S1279" s="243"/>
      <c r="U1279" s="245"/>
      <c r="Y1279" s="331"/>
      <c r="Z1279" s="202"/>
      <c r="AA1279" s="202"/>
      <c r="AB1279" s="499"/>
      <c r="AC1279" s="209"/>
      <c r="AE1279" s="266"/>
      <c r="AF1279" s="266"/>
    </row>
    <row r="1280" spans="2:33" s="327" customFormat="1" ht="12.75" customHeight="1" x14ac:dyDescent="0.2">
      <c r="B1280" s="665">
        <v>2016456</v>
      </c>
      <c r="C1280" s="470">
        <v>120903</v>
      </c>
      <c r="D1280" s="665" t="s">
        <v>1555</v>
      </c>
      <c r="E1280" s="449" t="s">
        <v>892</v>
      </c>
      <c r="F1280" s="751">
        <v>0</v>
      </c>
      <c r="G1280" s="449">
        <v>1</v>
      </c>
      <c r="H1280" s="449">
        <v>0</v>
      </c>
      <c r="I1280" s="449">
        <v>0</v>
      </c>
      <c r="J1280" s="321">
        <v>42654</v>
      </c>
      <c r="K1280" s="321"/>
      <c r="L1280" s="322"/>
      <c r="M1280" s="322"/>
      <c r="N1280" s="322" t="s">
        <v>47</v>
      </c>
      <c r="O1280" s="322" t="s">
        <v>47</v>
      </c>
      <c r="P1280" s="322" t="s">
        <v>47</v>
      </c>
      <c r="Q1280" s="322"/>
      <c r="R1280" s="322" t="s">
        <v>47</v>
      </c>
      <c r="S1280" s="320"/>
      <c r="T1280" s="264"/>
      <c r="U1280" s="264">
        <v>42</v>
      </c>
      <c r="V1280" s="396"/>
      <c r="W1280" s="318"/>
      <c r="X1280" s="318" t="s">
        <v>1556</v>
      </c>
      <c r="Y1280" s="857">
        <v>2</v>
      </c>
      <c r="Z1280" s="318"/>
      <c r="AA1280" s="318"/>
      <c r="AB1280" s="320"/>
      <c r="AC1280" s="327">
        <f>IF(B1280="","",(IFERROR(VLOOKUP(B1280,Projecten!A$4:W$2415,5,FALSE),"niet bekend")))</f>
        <v>1</v>
      </c>
      <c r="AD1280" s="266">
        <f>IF(AC1280="","",(IF(F1280=0,AF1280,(F1280/AC1280*AF1280))))</f>
        <v>118.65</v>
      </c>
      <c r="AE1280" s="266">
        <f>IF(B1280="","",(IFERROR(VLOOKUP(B1280,Projecten!A$4:W$2415,23,FALSE),"niet bekend")))</f>
        <v>118.65</v>
      </c>
      <c r="AF1280" s="266">
        <f>IF(B1280="","",(IFERROR(VLOOKUP(B1280,Projecten!A$4:W$2415,12,FALSE),"niet bekend")))</f>
        <v>118.65</v>
      </c>
      <c r="AG1280" s="398">
        <f>IF(AD1280="","",(AF1280-AD1280))</f>
        <v>0</v>
      </c>
    </row>
    <row r="1281" spans="2:33" s="327" customFormat="1" ht="12.75" customHeight="1" x14ac:dyDescent="0.2">
      <c r="B1281" s="449"/>
      <c r="C1281" s="988"/>
      <c r="D1281" s="961"/>
      <c r="E1281" s="449"/>
      <c r="F1281" s="751"/>
      <c r="G1281" s="449"/>
      <c r="H1281" s="449"/>
      <c r="I1281" s="449"/>
      <c r="J1281" s="321"/>
      <c r="K1281" s="321"/>
      <c r="L1281" s="322"/>
      <c r="M1281" s="322"/>
      <c r="N1281" s="322"/>
      <c r="O1281" s="322"/>
      <c r="P1281" s="322"/>
      <c r="Q1281" s="322"/>
      <c r="R1281" s="322"/>
      <c r="S1281" s="320"/>
      <c r="T1281" s="264"/>
      <c r="U1281" s="264"/>
      <c r="V1281" s="396"/>
      <c r="W1281" s="318"/>
      <c r="X1281" s="318"/>
      <c r="Y1281" s="857"/>
      <c r="Z1281" s="318"/>
      <c r="AA1281" s="318"/>
      <c r="AB1281" s="707"/>
      <c r="AD1281" s="266"/>
      <c r="AE1281" s="266"/>
      <c r="AF1281" s="266"/>
      <c r="AG1281" s="398"/>
    </row>
    <row r="1282" spans="2:33" s="327" customFormat="1" ht="12" customHeight="1" x14ac:dyDescent="0.2">
      <c r="B1282" s="665">
        <v>2016425</v>
      </c>
      <c r="C1282" s="470">
        <v>120912</v>
      </c>
      <c r="D1282" s="665" t="s">
        <v>1516</v>
      </c>
      <c r="E1282" s="449" t="s">
        <v>26</v>
      </c>
      <c r="F1282" s="751">
        <v>1</v>
      </c>
      <c r="G1282" s="449">
        <v>1</v>
      </c>
      <c r="H1282" s="449">
        <v>2</v>
      </c>
      <c r="I1282" s="449">
        <v>0</v>
      </c>
      <c r="J1282" s="321" t="s">
        <v>47</v>
      </c>
      <c r="K1282" s="989" t="s">
        <v>1485</v>
      </c>
      <c r="L1282" s="403" t="s">
        <v>1485</v>
      </c>
      <c r="M1282" s="322" t="s">
        <v>57</v>
      </c>
      <c r="N1282" s="322" t="s">
        <v>47</v>
      </c>
      <c r="O1282" s="322" t="s">
        <v>47</v>
      </c>
      <c r="P1282" s="322" t="s">
        <v>47</v>
      </c>
      <c r="Q1282" s="322"/>
      <c r="R1282" s="322" t="s">
        <v>47</v>
      </c>
      <c r="S1282" s="320"/>
      <c r="T1282" s="264"/>
      <c r="U1282" s="264">
        <v>42</v>
      </c>
      <c r="V1282" s="396"/>
      <c r="W1282" s="318" t="s">
        <v>162</v>
      </c>
      <c r="X1282" s="521"/>
      <c r="Y1282" s="497">
        <v>4</v>
      </c>
      <c r="Z1282" s="318"/>
      <c r="AA1282" s="318"/>
      <c r="AB1282" s="320"/>
      <c r="AC1282" s="327">
        <f>IF(B1282="","",(IFERROR(VLOOKUP(B1282,Projecten!A$4:W$2415,5,FALSE),"niet bekend")))</f>
        <v>1</v>
      </c>
      <c r="AD1282" s="266">
        <f t="shared" ref="AD1282:AD1291" si="134">IF(AC1282="","",(IF(F1282=0,AF1282,(F1282/AC1282*AF1282))))</f>
        <v>575.95000000000005</v>
      </c>
      <c r="AE1282" s="266">
        <f>IF(B1282="","",(IFERROR(VLOOKUP(B1282,Projecten!A$4:W$2415,23,FALSE),"niet bekend")))</f>
        <v>575.95000000000005</v>
      </c>
      <c r="AF1282" s="266">
        <f>IF(B1282="","",(IFERROR(VLOOKUP(B1282,Projecten!A$4:W$2415,12,FALSE),"niet bekend")))</f>
        <v>575.95000000000005</v>
      </c>
      <c r="AG1282" s="398">
        <f t="shared" ref="AG1282:AG1291" si="135">IF(AD1282="","",(AF1282-AD1282))</f>
        <v>0</v>
      </c>
    </row>
    <row r="1283" spans="2:33" s="327" customFormat="1" ht="12.75" customHeight="1" x14ac:dyDescent="0.2">
      <c r="B1283" s="665">
        <v>2016482</v>
      </c>
      <c r="C1283" s="470">
        <v>120912</v>
      </c>
      <c r="D1283" s="665">
        <v>595416</v>
      </c>
      <c r="E1283" s="449" t="s">
        <v>26</v>
      </c>
      <c r="F1283" s="751">
        <v>1</v>
      </c>
      <c r="G1283" s="449">
        <v>9</v>
      </c>
      <c r="H1283" s="449">
        <v>5</v>
      </c>
      <c r="I1283" s="449">
        <v>2</v>
      </c>
      <c r="J1283" s="989" t="s">
        <v>47</v>
      </c>
      <c r="K1283" s="989" t="s">
        <v>1485</v>
      </c>
      <c r="L1283" s="403" t="s">
        <v>1485</v>
      </c>
      <c r="M1283" s="403" t="s">
        <v>1485</v>
      </c>
      <c r="N1283" s="391" t="s">
        <v>47</v>
      </c>
      <c r="O1283" s="391" t="s">
        <v>47</v>
      </c>
      <c r="P1283" s="391" t="s">
        <v>47</v>
      </c>
      <c r="Q1283" s="391"/>
      <c r="R1283" s="391" t="s">
        <v>47</v>
      </c>
      <c r="S1283" s="320"/>
      <c r="T1283" s="264">
        <v>42670</v>
      </c>
      <c r="U1283" s="264">
        <v>42</v>
      </c>
      <c r="V1283" s="396"/>
      <c r="W1283" s="318" t="s">
        <v>162</v>
      </c>
      <c r="X1283" s="521" t="s">
        <v>1694</v>
      </c>
      <c r="Y1283" s="324">
        <v>13</v>
      </c>
      <c r="Z1283" s="318"/>
      <c r="AA1283" s="318"/>
      <c r="AB1283" s="707">
        <v>42621</v>
      </c>
      <c r="AC1283" s="327">
        <f>IF(B1283="","",(IFERROR(VLOOKUP(B1283,Projecten!A$4:W$2415,5,FALSE),"niet bekend")))</f>
        <v>1</v>
      </c>
      <c r="AD1283" s="266">
        <f t="shared" si="134"/>
        <v>2607.0300000000002</v>
      </c>
      <c r="AE1283" s="266">
        <f>IF(B1283="","",(IFERROR(VLOOKUP(B1283,Projecten!A$4:W$2415,23,FALSE),"niet bekend")))</f>
        <v>2607.0300000000002</v>
      </c>
      <c r="AF1283" s="266">
        <f>IF(B1283="","",(IFERROR(VLOOKUP(B1283,Projecten!A$4:W$2415,12,FALSE),"niet bekend")))</f>
        <v>2607.0300000000002</v>
      </c>
      <c r="AG1283" s="398">
        <f t="shared" si="135"/>
        <v>0</v>
      </c>
    </row>
    <row r="1284" spans="2:33" s="327" customFormat="1" ht="12.75" customHeight="1" x14ac:dyDescent="0.2">
      <c r="B1284" s="665">
        <v>2016517</v>
      </c>
      <c r="C1284" s="470">
        <v>120913</v>
      </c>
      <c r="D1284" s="665" t="s">
        <v>1639</v>
      </c>
      <c r="E1284" s="449" t="s">
        <v>26</v>
      </c>
      <c r="F1284" s="751">
        <v>5</v>
      </c>
      <c r="G1284" s="449">
        <v>35</v>
      </c>
      <c r="H1284" s="449">
        <v>30</v>
      </c>
      <c r="I1284" s="449">
        <v>10</v>
      </c>
      <c r="J1284" s="989" t="s">
        <v>47</v>
      </c>
      <c r="K1284" s="989" t="s">
        <v>1485</v>
      </c>
      <c r="L1284" s="403" t="s">
        <v>1485</v>
      </c>
      <c r="M1284" s="403" t="s">
        <v>1485</v>
      </c>
      <c r="N1284" s="322" t="s">
        <v>47</v>
      </c>
      <c r="O1284" s="322" t="s">
        <v>47</v>
      </c>
      <c r="P1284" s="322" t="s">
        <v>47</v>
      </c>
      <c r="Q1284" s="322"/>
      <c r="R1284" s="322" t="s">
        <v>47</v>
      </c>
      <c r="S1284" s="320"/>
      <c r="T1284" s="264"/>
      <c r="U1284" s="264">
        <v>42</v>
      </c>
      <c r="V1284" s="396"/>
      <c r="W1284" s="318" t="s">
        <v>421</v>
      </c>
      <c r="X1284" s="521" t="s">
        <v>1694</v>
      </c>
      <c r="Y1284" s="497">
        <v>64</v>
      </c>
      <c r="Z1284" s="318"/>
      <c r="AA1284" s="318"/>
      <c r="AB1284" s="707">
        <v>42628</v>
      </c>
      <c r="AC1284" s="327">
        <f>IF(B1284="","",(IFERROR(VLOOKUP(B1284,Projecten!A$4:W$2415,5,FALSE),"niet bekend")))</f>
        <v>5</v>
      </c>
      <c r="AD1284" s="266">
        <f t="shared" si="134"/>
        <v>8850.36</v>
      </c>
      <c r="AE1284" s="266">
        <f>IF(B1284="","",(IFERROR(VLOOKUP(B1284,Projecten!A$4:W$2415,23,FALSE),"niet bekend")))</f>
        <v>8850.36</v>
      </c>
      <c r="AF1284" s="266">
        <f>IF(B1284="","",(IFERROR(VLOOKUP(B1284,Projecten!A$4:W$2415,12,FALSE),"niet bekend")))</f>
        <v>8850.36</v>
      </c>
      <c r="AG1284" s="398">
        <f t="shared" si="135"/>
        <v>0</v>
      </c>
    </row>
    <row r="1285" spans="2:33" s="327" customFormat="1" ht="12.75" customHeight="1" x14ac:dyDescent="0.2">
      <c r="B1285" s="496">
        <v>2016478</v>
      </c>
      <c r="C1285" s="386">
        <v>120911</v>
      </c>
      <c r="D1285" s="496" t="s">
        <v>1689</v>
      </c>
      <c r="E1285" s="389" t="s">
        <v>26</v>
      </c>
      <c r="F1285" s="388">
        <v>4</v>
      </c>
      <c r="G1285" s="389">
        <v>36</v>
      </c>
      <c r="H1285" s="389">
        <v>24</v>
      </c>
      <c r="I1285" s="389">
        <v>12</v>
      </c>
      <c r="J1285" s="989" t="s">
        <v>47</v>
      </c>
      <c r="K1285" s="989" t="s">
        <v>1485</v>
      </c>
      <c r="L1285" s="403" t="s">
        <v>1485</v>
      </c>
      <c r="M1285" s="403" t="s">
        <v>1485</v>
      </c>
      <c r="N1285" s="403" t="s">
        <v>47</v>
      </c>
      <c r="O1285" s="403" t="s">
        <v>47</v>
      </c>
      <c r="P1285" s="403" t="s">
        <v>47</v>
      </c>
      <c r="Q1285" s="403"/>
      <c r="R1285" s="403" t="s">
        <v>47</v>
      </c>
      <c r="S1285" s="320"/>
      <c r="T1285" s="264">
        <v>42667</v>
      </c>
      <c r="U1285" s="264">
        <v>42</v>
      </c>
      <c r="V1285" s="396"/>
      <c r="W1285" s="318" t="s">
        <v>162</v>
      </c>
      <c r="X1285" s="521" t="s">
        <v>1695</v>
      </c>
      <c r="Y1285" s="324">
        <v>66.400000000000006</v>
      </c>
      <c r="Z1285" s="318"/>
      <c r="AA1285" s="318"/>
      <c r="AB1285" s="707">
        <v>42621</v>
      </c>
      <c r="AC1285" s="327">
        <f>IF(B1285="","",(IFERROR(VLOOKUP(B1285,Projecten!A$4:W$2415,5,FALSE),"niet bekend")))</f>
        <v>4</v>
      </c>
      <c r="AD1285" s="266">
        <f t="shared" si="134"/>
        <v>10958.89</v>
      </c>
      <c r="AE1285" s="266">
        <f>IF(B1285="","",(IFERROR(VLOOKUP(B1285,Projecten!A$4:W$2415,23,FALSE),"niet bekend")))</f>
        <v>10958.89</v>
      </c>
      <c r="AF1285" s="266">
        <f>IF(B1285="","",(IFERROR(VLOOKUP(B1285,Projecten!A$4:W$2415,12,FALSE),"niet bekend")))</f>
        <v>10958.89</v>
      </c>
      <c r="AG1285" s="398">
        <f t="shared" si="135"/>
        <v>0</v>
      </c>
    </row>
    <row r="1286" spans="2:33" s="327" customFormat="1" ht="12.75" customHeight="1" x14ac:dyDescent="0.2">
      <c r="B1286" s="665">
        <v>2016477</v>
      </c>
      <c r="C1286" s="470">
        <v>120910</v>
      </c>
      <c r="D1286" s="665">
        <v>603316</v>
      </c>
      <c r="E1286" s="449" t="s">
        <v>26</v>
      </c>
      <c r="F1286" s="751">
        <v>1</v>
      </c>
      <c r="G1286" s="449">
        <v>6</v>
      </c>
      <c r="H1286" s="449">
        <v>5</v>
      </c>
      <c r="I1286" s="449">
        <v>2</v>
      </c>
      <c r="J1286" s="989">
        <v>42650</v>
      </c>
      <c r="K1286" s="989" t="s">
        <v>1485</v>
      </c>
      <c r="L1286" s="403" t="s">
        <v>1485</v>
      </c>
      <c r="M1286" s="403" t="s">
        <v>1485</v>
      </c>
      <c r="N1286" s="403" t="s">
        <v>47</v>
      </c>
      <c r="O1286" s="403" t="s">
        <v>47</v>
      </c>
      <c r="P1286" s="403" t="s">
        <v>47</v>
      </c>
      <c r="Q1286" s="403"/>
      <c r="R1286" s="403" t="s">
        <v>47</v>
      </c>
      <c r="S1286" s="320"/>
      <c r="T1286" s="264">
        <v>42667</v>
      </c>
      <c r="U1286" s="264">
        <v>42</v>
      </c>
      <c r="V1286" s="396"/>
      <c r="W1286" s="318" t="s">
        <v>162</v>
      </c>
      <c r="X1286" s="521" t="s">
        <v>1694</v>
      </c>
      <c r="Y1286" s="324">
        <v>10.15</v>
      </c>
      <c r="Z1286" s="318"/>
      <c r="AA1286" s="318"/>
      <c r="AB1286" s="707">
        <v>42621</v>
      </c>
      <c r="AC1286" s="327">
        <f>IF(B1286="","",(IFERROR(VLOOKUP(B1286,Projecten!A$4:W$2415,5,FALSE),"niet bekend")))</f>
        <v>1</v>
      </c>
      <c r="AD1286" s="266">
        <f t="shared" si="134"/>
        <v>1475.9</v>
      </c>
      <c r="AE1286" s="266">
        <f>IF(B1286="","",(IFERROR(VLOOKUP(B1286,Projecten!A$4:W$2415,23,FALSE),"niet bekend")))</f>
        <v>1475.9</v>
      </c>
      <c r="AF1286" s="266">
        <f>IF(B1286="","",(IFERROR(VLOOKUP(B1286,Projecten!A$4:W$2415,12,FALSE),"niet bekend")))</f>
        <v>1475.9</v>
      </c>
      <c r="AG1286" s="398">
        <f t="shared" si="135"/>
        <v>0</v>
      </c>
    </row>
    <row r="1287" spans="2:33" s="327" customFormat="1" ht="12.75" customHeight="1" x14ac:dyDescent="0.2">
      <c r="B1287" s="665">
        <v>2016476</v>
      </c>
      <c r="C1287" s="470">
        <v>120910</v>
      </c>
      <c r="D1287" s="665">
        <v>603216</v>
      </c>
      <c r="E1287" s="449" t="s">
        <v>26</v>
      </c>
      <c r="F1287" s="751">
        <v>1</v>
      </c>
      <c r="G1287" s="449">
        <v>6</v>
      </c>
      <c r="H1287" s="449">
        <v>5</v>
      </c>
      <c r="I1287" s="449">
        <v>2</v>
      </c>
      <c r="J1287" s="989" t="s">
        <v>47</v>
      </c>
      <c r="K1287" s="989" t="s">
        <v>1485</v>
      </c>
      <c r="L1287" s="403" t="s">
        <v>1485</v>
      </c>
      <c r="M1287" s="403" t="s">
        <v>1485</v>
      </c>
      <c r="N1287" s="403" t="s">
        <v>47</v>
      </c>
      <c r="O1287" s="403" t="s">
        <v>47</v>
      </c>
      <c r="P1287" s="403" t="s">
        <v>47</v>
      </c>
      <c r="Q1287" s="403"/>
      <c r="R1287" s="403" t="s">
        <v>47</v>
      </c>
      <c r="S1287" s="320"/>
      <c r="T1287" s="264">
        <v>42656</v>
      </c>
      <c r="U1287" s="264">
        <v>42</v>
      </c>
      <c r="V1287" s="396"/>
      <c r="W1287" s="318" t="s">
        <v>162</v>
      </c>
      <c r="X1287" s="521" t="s">
        <v>1694</v>
      </c>
      <c r="Y1287" s="324">
        <v>10.15</v>
      </c>
      <c r="Z1287" s="318"/>
      <c r="AA1287" s="318"/>
      <c r="AB1287" s="707">
        <v>42621</v>
      </c>
      <c r="AC1287" s="327">
        <f>IF(B1287="","",(IFERROR(VLOOKUP(B1287,Projecten!A$4:W$2415,5,FALSE),"niet bekend")))</f>
        <v>1</v>
      </c>
      <c r="AD1287" s="266">
        <f t="shared" si="134"/>
        <v>1475.9</v>
      </c>
      <c r="AE1287" s="266">
        <f>IF(B1287="","",(IFERROR(VLOOKUP(B1287,Projecten!A$4:W$2415,23,FALSE),"niet bekend")))</f>
        <v>1475.9</v>
      </c>
      <c r="AF1287" s="266">
        <f>IF(B1287="","",(IFERROR(VLOOKUP(B1287,Projecten!A$4:W$2415,12,FALSE),"niet bekend")))</f>
        <v>1475.9</v>
      </c>
      <c r="AG1287" s="398">
        <f t="shared" si="135"/>
        <v>0</v>
      </c>
    </row>
    <row r="1288" spans="2:33" s="327" customFormat="1" x14ac:dyDescent="0.2">
      <c r="B1288" s="496">
        <v>2016578</v>
      </c>
      <c r="C1288" s="386">
        <v>120918</v>
      </c>
      <c r="D1288" s="700" t="s">
        <v>1758</v>
      </c>
      <c r="E1288" s="702" t="s">
        <v>26</v>
      </c>
      <c r="F1288" s="703">
        <v>1</v>
      </c>
      <c r="G1288" s="389">
        <v>8</v>
      </c>
      <c r="H1288" s="389">
        <v>6</v>
      </c>
      <c r="I1288" s="389">
        <v>4</v>
      </c>
      <c r="J1288" s="321">
        <v>42654</v>
      </c>
      <c r="K1288" s="321" t="s">
        <v>1485</v>
      </c>
      <c r="L1288" s="322" t="s">
        <v>1485</v>
      </c>
      <c r="M1288" s="322" t="s">
        <v>1485</v>
      </c>
      <c r="N1288" s="322" t="s">
        <v>47</v>
      </c>
      <c r="O1288" s="322" t="s">
        <v>47</v>
      </c>
      <c r="P1288" s="322" t="s">
        <v>47</v>
      </c>
      <c r="Q1288" s="322"/>
      <c r="R1288" s="322" t="s">
        <v>47</v>
      </c>
      <c r="S1288" s="320"/>
      <c r="T1288" s="264">
        <v>42657</v>
      </c>
      <c r="U1288" s="264">
        <v>41</v>
      </c>
      <c r="V1288" s="396"/>
      <c r="W1288" s="318" t="s">
        <v>421</v>
      </c>
      <c r="X1288" s="318" t="s">
        <v>1762</v>
      </c>
      <c r="Y1288" s="857">
        <v>18</v>
      </c>
      <c r="Z1288" s="318"/>
      <c r="AA1288" s="318"/>
      <c r="AB1288" s="707">
        <v>42647</v>
      </c>
      <c r="AC1288" s="327">
        <f>IF(B1288="","",(IFERROR(VLOOKUP(B1288,Projecten!A$4:W$2415,5,FALSE),"niet bekend")))</f>
        <v>1</v>
      </c>
      <c r="AD1288" s="266">
        <f t="shared" si="134"/>
        <v>2706.69</v>
      </c>
      <c r="AE1288" s="266">
        <f>IF(B1288="","",(IFERROR(VLOOKUP(B1288,Projecten!A$4:W$2415,23,FALSE),"niet bekend")))</f>
        <v>2706.69</v>
      </c>
      <c r="AF1288" s="266">
        <f>IF(B1288="","",(IFERROR(VLOOKUP(B1288,Projecten!A$4:W$2415,12,FALSE),"niet bekend")))</f>
        <v>2706.69</v>
      </c>
      <c r="AG1288" s="398">
        <f t="shared" si="135"/>
        <v>0</v>
      </c>
    </row>
    <row r="1289" spans="2:33" s="327" customFormat="1" ht="12.75" customHeight="1" x14ac:dyDescent="0.2">
      <c r="B1289" s="496">
        <v>2016530</v>
      </c>
      <c r="C1289" s="386">
        <v>120919</v>
      </c>
      <c r="D1289" s="496">
        <v>503216</v>
      </c>
      <c r="E1289" s="389" t="s">
        <v>26</v>
      </c>
      <c r="F1289" s="388">
        <v>1</v>
      </c>
      <c r="G1289" s="389">
        <v>7</v>
      </c>
      <c r="H1289" s="389">
        <v>6</v>
      </c>
      <c r="I1289" s="389">
        <v>2</v>
      </c>
      <c r="J1289" s="989" t="s">
        <v>47</v>
      </c>
      <c r="K1289" s="989">
        <v>42650</v>
      </c>
      <c r="L1289" s="403" t="s">
        <v>1485</v>
      </c>
      <c r="M1289" s="403" t="s">
        <v>1485</v>
      </c>
      <c r="N1289" s="403" t="s">
        <v>47</v>
      </c>
      <c r="O1289" s="403" t="s">
        <v>47</v>
      </c>
      <c r="P1289" s="403" t="s">
        <v>47</v>
      </c>
      <c r="Q1289" s="403"/>
      <c r="R1289" s="403" t="s">
        <v>47</v>
      </c>
      <c r="S1289" s="320"/>
      <c r="T1289" s="264">
        <v>42668</v>
      </c>
      <c r="U1289" s="264">
        <v>43</v>
      </c>
      <c r="V1289" s="396">
        <v>42667</v>
      </c>
      <c r="W1289" s="318" t="s">
        <v>162</v>
      </c>
      <c r="X1289" s="521" t="s">
        <v>1769</v>
      </c>
      <c r="Y1289" s="324">
        <v>14</v>
      </c>
      <c r="Z1289" s="318"/>
      <c r="AA1289" s="318"/>
      <c r="AB1289" s="707">
        <v>42632</v>
      </c>
      <c r="AC1289" s="327">
        <f>IF(B1289="","",(IFERROR(VLOOKUP(B1289,Projecten!A$4:W$2415,5,FALSE),"niet bekend")))</f>
        <v>1</v>
      </c>
      <c r="AD1289" s="266">
        <f t="shared" si="134"/>
        <v>2844.3</v>
      </c>
      <c r="AE1289" s="266">
        <f>IF(B1289="","",(IFERROR(VLOOKUP(B1289,Projecten!A$4:W$2415,23,FALSE),"niet bekend")))</f>
        <v>2844.3</v>
      </c>
      <c r="AF1289" s="266">
        <f>IF(B1289="","",(IFERROR(VLOOKUP(B1289,Projecten!A$4:W$2415,12,FALSE),"niet bekend")))</f>
        <v>2844.3</v>
      </c>
      <c r="AG1289" s="398">
        <f t="shared" si="135"/>
        <v>0</v>
      </c>
    </row>
    <row r="1290" spans="2:33" s="327" customFormat="1" ht="12.75" customHeight="1" x14ac:dyDescent="0.2">
      <c r="B1290" s="665">
        <v>2016590</v>
      </c>
      <c r="C1290" s="746">
        <v>120933</v>
      </c>
      <c r="D1290" s="665" t="s">
        <v>1795</v>
      </c>
      <c r="E1290" s="449" t="s">
        <v>26</v>
      </c>
      <c r="F1290" s="751">
        <v>0</v>
      </c>
      <c r="G1290" s="449">
        <v>2</v>
      </c>
      <c r="H1290" s="449">
        <v>0</v>
      </c>
      <c r="I1290" s="449">
        <v>1</v>
      </c>
      <c r="J1290" s="321" t="s">
        <v>47</v>
      </c>
      <c r="K1290" s="989" t="s">
        <v>1485</v>
      </c>
      <c r="L1290" s="403" t="s">
        <v>1485</v>
      </c>
      <c r="M1290" s="403" t="s">
        <v>1485</v>
      </c>
      <c r="N1290" s="322" t="s">
        <v>47</v>
      </c>
      <c r="O1290" s="322" t="s">
        <v>47</v>
      </c>
      <c r="P1290" s="322" t="s">
        <v>47</v>
      </c>
      <c r="Q1290" s="322"/>
      <c r="R1290" s="322" t="s">
        <v>47</v>
      </c>
      <c r="S1290" s="320"/>
      <c r="T1290" s="264"/>
      <c r="U1290" s="264">
        <v>42</v>
      </c>
      <c r="V1290" s="396"/>
      <c r="W1290" s="318" t="s">
        <v>162</v>
      </c>
      <c r="X1290" s="318"/>
      <c r="Y1290" s="497">
        <v>5</v>
      </c>
      <c r="Z1290" s="318"/>
      <c r="AA1290" s="318"/>
      <c r="AB1290" s="707">
        <v>42653</v>
      </c>
      <c r="AC1290" s="327">
        <f>IF(B1290="","",(IFERROR(VLOOKUP(B1290,Projecten!A$4:W$2415,5,FALSE),"niet bekend")))</f>
        <v>0</v>
      </c>
      <c r="AD1290" s="266">
        <f t="shared" si="134"/>
        <v>556.14</v>
      </c>
      <c r="AE1290" s="266">
        <f>IF(B1290="","",(IFERROR(VLOOKUP(B1290,Projecten!A$4:W$2415,23,FALSE),"niet bekend")))</f>
        <v>556.14</v>
      </c>
      <c r="AF1290" s="266">
        <f>IF(B1290="","",(IFERROR(VLOOKUP(B1290,Projecten!A$4:W$2415,12,FALSE),"niet bekend")))</f>
        <v>556.14</v>
      </c>
      <c r="AG1290" s="398">
        <f t="shared" si="135"/>
        <v>0</v>
      </c>
    </row>
    <row r="1291" spans="2:33" s="327" customFormat="1" ht="12.75" customHeight="1" x14ac:dyDescent="0.2">
      <c r="B1291" s="496" t="s">
        <v>1673</v>
      </c>
      <c r="C1291" s="386">
        <v>120920</v>
      </c>
      <c r="D1291" s="496">
        <v>522716</v>
      </c>
      <c r="E1291" s="389" t="s">
        <v>26</v>
      </c>
      <c r="F1291" s="388">
        <v>1</v>
      </c>
      <c r="G1291" s="389">
        <v>8</v>
      </c>
      <c r="H1291" s="389">
        <v>5</v>
      </c>
      <c r="I1291" s="389">
        <v>2</v>
      </c>
      <c r="J1291" s="989" t="s">
        <v>47</v>
      </c>
      <c r="K1291" s="989">
        <v>42648</v>
      </c>
      <c r="L1291" s="403" t="s">
        <v>1485</v>
      </c>
      <c r="M1291" s="403" t="s">
        <v>1485</v>
      </c>
      <c r="N1291" s="403" t="s">
        <v>47</v>
      </c>
      <c r="O1291" s="403" t="s">
        <v>47</v>
      </c>
      <c r="P1291" s="403" t="s">
        <v>47</v>
      </c>
      <c r="Q1291" s="403"/>
      <c r="R1291" s="403" t="s">
        <v>47</v>
      </c>
      <c r="S1291" s="320"/>
      <c r="T1291" s="264">
        <v>42670</v>
      </c>
      <c r="U1291" s="264">
        <v>43</v>
      </c>
      <c r="V1291" s="396">
        <v>42667</v>
      </c>
      <c r="W1291" s="318" t="s">
        <v>162</v>
      </c>
      <c r="X1291" s="521" t="s">
        <v>1736</v>
      </c>
      <c r="Y1291" s="324">
        <v>24</v>
      </c>
      <c r="Z1291" s="318"/>
      <c r="AA1291" s="318"/>
      <c r="AB1291" s="707">
        <v>42632</v>
      </c>
      <c r="AC1291" s="327">
        <f>IF(B1291="","",(IFERROR(VLOOKUP(B1291,Projecten!A$4:W$2415,5,FALSE),"niet bekend")))</f>
        <v>1</v>
      </c>
      <c r="AD1291" s="266">
        <f t="shared" si="134"/>
        <v>5256.98</v>
      </c>
      <c r="AE1291" s="266">
        <f>IF(B1291="","",(IFERROR(VLOOKUP(B1291,Projecten!A$4:W$2415,23,FALSE),"niet bekend")))</f>
        <v>5256.98</v>
      </c>
      <c r="AF1291" s="266">
        <f>IF(B1291="","",(IFERROR(VLOOKUP(B1291,Projecten!A$4:W$2415,12,FALSE),"niet bekend")))</f>
        <v>5256.98</v>
      </c>
      <c r="AG1291" s="398">
        <f t="shared" si="135"/>
        <v>0</v>
      </c>
    </row>
    <row r="1292" spans="2:33" s="327" customFormat="1" ht="12.75" customHeight="1" x14ac:dyDescent="0.2">
      <c r="B1292" s="496"/>
      <c r="C1292" s="747"/>
      <c r="D1292" s="496"/>
      <c r="E1292" s="389"/>
      <c r="F1292" s="388"/>
      <c r="G1292" s="389"/>
      <c r="H1292" s="389"/>
      <c r="I1292" s="389"/>
      <c r="J1292" s="989"/>
      <c r="K1292" s="989"/>
      <c r="L1292" s="403"/>
      <c r="M1292" s="403"/>
      <c r="N1292" s="403"/>
      <c r="O1292" s="403"/>
      <c r="P1292" s="403"/>
      <c r="Q1292" s="403"/>
      <c r="R1292" s="403"/>
      <c r="S1292" s="320"/>
      <c r="T1292" s="264"/>
      <c r="U1292" s="264"/>
      <c r="V1292" s="396"/>
      <c r="W1292" s="318"/>
      <c r="X1292" s="521"/>
      <c r="Y1292" s="324"/>
      <c r="Z1292" s="318"/>
      <c r="AA1292" s="318"/>
      <c r="AB1292" s="707"/>
      <c r="AD1292" s="266"/>
      <c r="AE1292" s="266"/>
      <c r="AF1292" s="266"/>
      <c r="AG1292" s="398"/>
    </row>
    <row r="1293" spans="2:33" s="327" customFormat="1" ht="12.75" customHeight="1" x14ac:dyDescent="0.2">
      <c r="B1293" s="665"/>
      <c r="C1293" s="450"/>
      <c r="D1293" s="665"/>
      <c r="E1293" s="449"/>
      <c r="F1293" s="751"/>
      <c r="G1293" s="449"/>
      <c r="H1293" s="449"/>
      <c r="I1293" s="449"/>
      <c r="J1293" s="321"/>
      <c r="K1293" s="321"/>
      <c r="L1293" s="322"/>
      <c r="M1293" s="322"/>
      <c r="N1293" s="322"/>
      <c r="O1293" s="322"/>
      <c r="P1293" s="322"/>
      <c r="Q1293" s="322"/>
      <c r="R1293" s="322"/>
      <c r="S1293" s="320"/>
      <c r="T1293" s="264"/>
      <c r="U1293" s="264"/>
      <c r="V1293" s="396"/>
      <c r="W1293" s="318"/>
      <c r="X1293" s="318"/>
      <c r="Y1293" s="857"/>
      <c r="Z1293" s="318"/>
      <c r="AA1293" s="318"/>
      <c r="AB1293" s="320"/>
      <c r="AD1293" s="266"/>
      <c r="AE1293" s="266"/>
      <c r="AF1293" s="266"/>
      <c r="AG1293" s="398"/>
    </row>
    <row r="1294" spans="2:33" s="327" customFormat="1" ht="12.75" customHeight="1" x14ac:dyDescent="0.2">
      <c r="B1294" s="665">
        <v>2016504</v>
      </c>
      <c r="C1294" s="470">
        <v>120914</v>
      </c>
      <c r="D1294" s="665" t="s">
        <v>1624</v>
      </c>
      <c r="E1294" s="449" t="s">
        <v>352</v>
      </c>
      <c r="F1294" s="751">
        <v>1</v>
      </c>
      <c r="G1294" s="449">
        <v>11</v>
      </c>
      <c r="H1294" s="449">
        <v>5</v>
      </c>
      <c r="I1294" s="449">
        <v>3</v>
      </c>
      <c r="J1294" s="321" t="s">
        <v>47</v>
      </c>
      <c r="K1294" s="321" t="s">
        <v>47</v>
      </c>
      <c r="L1294" s="403" t="s">
        <v>1485</v>
      </c>
      <c r="M1294" s="403" t="s">
        <v>1485</v>
      </c>
      <c r="N1294" s="322" t="s">
        <v>47</v>
      </c>
      <c r="O1294" s="322" t="s">
        <v>47</v>
      </c>
      <c r="P1294" s="322" t="s">
        <v>47</v>
      </c>
      <c r="Q1294" s="322"/>
      <c r="R1294" s="322" t="s">
        <v>47</v>
      </c>
      <c r="S1294" s="320"/>
      <c r="T1294" s="264"/>
      <c r="U1294" s="264">
        <v>42</v>
      </c>
      <c r="V1294" s="396"/>
      <c r="W1294" s="318" t="s">
        <v>532</v>
      </c>
      <c r="X1294" s="318" t="s">
        <v>1692</v>
      </c>
      <c r="Y1294" s="497">
        <v>21</v>
      </c>
      <c r="Z1294" s="318"/>
      <c r="AA1294" s="318"/>
      <c r="AB1294" s="320"/>
      <c r="AC1294" s="327">
        <f>IF(B1294="","",(IFERROR(VLOOKUP(B1294,Projecten!A$4:W$2415,5,FALSE),"niet bekend")))</f>
        <v>1</v>
      </c>
      <c r="AD1294" s="266">
        <f t="shared" ref="AD1294:AD1300" si="136">IF(AC1294="","",(IF(F1294=0,AF1294,(F1294/AC1294*AF1294))))</f>
        <v>3122.39</v>
      </c>
      <c r="AE1294" s="266">
        <f>IF(B1294="","",(IFERROR(VLOOKUP(B1294,Projecten!A$4:W$2415,23,FALSE),"niet bekend")))</f>
        <v>3122.39</v>
      </c>
      <c r="AF1294" s="266">
        <f>IF(B1294="","",(IFERROR(VLOOKUP(B1294,Projecten!A$4:W$2415,12,FALSE),"niet bekend")))</f>
        <v>3122.39</v>
      </c>
      <c r="AG1294" s="398">
        <f t="shared" ref="AG1294:AG1300" si="137">IF(AD1294="","",(AF1294-AD1294))</f>
        <v>0</v>
      </c>
    </row>
    <row r="1295" spans="2:33" s="327" customFormat="1" ht="12.75" customHeight="1" x14ac:dyDescent="0.2">
      <c r="B1295" s="665">
        <v>2016505</v>
      </c>
      <c r="C1295" s="470">
        <v>120914</v>
      </c>
      <c r="D1295" s="665" t="s">
        <v>1625</v>
      </c>
      <c r="E1295" s="449" t="s">
        <v>352</v>
      </c>
      <c r="F1295" s="751">
        <v>1</v>
      </c>
      <c r="G1295" s="449">
        <v>11</v>
      </c>
      <c r="H1295" s="449">
        <v>5</v>
      </c>
      <c r="I1295" s="449">
        <v>3</v>
      </c>
      <c r="J1295" s="321" t="s">
        <v>47</v>
      </c>
      <c r="K1295" s="321" t="s">
        <v>47</v>
      </c>
      <c r="L1295" s="403" t="s">
        <v>1485</v>
      </c>
      <c r="M1295" s="403" t="s">
        <v>1485</v>
      </c>
      <c r="N1295" s="322" t="s">
        <v>47</v>
      </c>
      <c r="O1295" s="322" t="s">
        <v>47</v>
      </c>
      <c r="P1295" s="322" t="s">
        <v>47</v>
      </c>
      <c r="Q1295" s="322"/>
      <c r="R1295" s="322" t="s">
        <v>47</v>
      </c>
      <c r="S1295" s="320"/>
      <c r="T1295" s="264"/>
      <c r="U1295" s="264">
        <v>42</v>
      </c>
      <c r="V1295" s="396"/>
      <c r="W1295" s="318" t="s">
        <v>532</v>
      </c>
      <c r="X1295" s="318" t="s">
        <v>1692</v>
      </c>
      <c r="Y1295" s="497">
        <v>21</v>
      </c>
      <c r="Z1295" s="318"/>
      <c r="AA1295" s="318"/>
      <c r="AB1295" s="320"/>
      <c r="AC1295" s="327">
        <f>IF(B1295="","",(IFERROR(VLOOKUP(B1295,Projecten!A$4:W$2415,5,FALSE),"niet bekend")))</f>
        <v>1</v>
      </c>
      <c r="AD1295" s="266">
        <f t="shared" si="136"/>
        <v>3122.39</v>
      </c>
      <c r="AE1295" s="266">
        <f>IF(B1295="","",(IFERROR(VLOOKUP(B1295,Projecten!A$4:W$2415,23,FALSE),"niet bekend")))</f>
        <v>3122.39</v>
      </c>
      <c r="AF1295" s="266">
        <f>IF(B1295="","",(IFERROR(VLOOKUP(B1295,Projecten!A$4:W$2415,12,FALSE),"niet bekend")))</f>
        <v>3122.39</v>
      </c>
      <c r="AG1295" s="398">
        <f t="shared" si="137"/>
        <v>0</v>
      </c>
    </row>
    <row r="1296" spans="2:33" s="327" customFormat="1" ht="12.75" customHeight="1" x14ac:dyDescent="0.2">
      <c r="B1296" s="496">
        <v>2016542</v>
      </c>
      <c r="C1296" s="386">
        <v>120914</v>
      </c>
      <c r="D1296" s="496" t="s">
        <v>1682</v>
      </c>
      <c r="E1296" s="389" t="s">
        <v>352</v>
      </c>
      <c r="F1296" s="388">
        <v>1</v>
      </c>
      <c r="G1296" s="389">
        <v>1</v>
      </c>
      <c r="H1296" s="389">
        <v>0</v>
      </c>
      <c r="I1296" s="389">
        <v>1</v>
      </c>
      <c r="J1296" s="321" t="s">
        <v>47</v>
      </c>
      <c r="K1296" s="989" t="s">
        <v>1485</v>
      </c>
      <c r="L1296" s="403" t="s">
        <v>1485</v>
      </c>
      <c r="M1296" s="403" t="s">
        <v>1485</v>
      </c>
      <c r="N1296" s="322" t="s">
        <v>47</v>
      </c>
      <c r="O1296" s="322" t="s">
        <v>47</v>
      </c>
      <c r="P1296" s="322" t="s">
        <v>47</v>
      </c>
      <c r="Q1296" s="322"/>
      <c r="R1296" s="322" t="s">
        <v>47</v>
      </c>
      <c r="S1296" s="320"/>
      <c r="T1296" s="264"/>
      <c r="U1296" s="264">
        <v>42</v>
      </c>
      <c r="V1296" s="396"/>
      <c r="W1296" s="318" t="s">
        <v>532</v>
      </c>
      <c r="X1296" s="318" t="s">
        <v>1693</v>
      </c>
      <c r="Y1296" s="497">
        <v>4</v>
      </c>
      <c r="Z1296" s="318"/>
      <c r="AA1296" s="318"/>
      <c r="AB1296" s="320"/>
      <c r="AC1296" s="327">
        <f>IF(B1296="","",(IFERROR(VLOOKUP(B1296,Projecten!A$4:W$2415,5,FALSE),"niet bekend")))</f>
        <v>1</v>
      </c>
      <c r="AD1296" s="266">
        <f t="shared" si="136"/>
        <v>627.86</v>
      </c>
      <c r="AE1296" s="266">
        <f>IF(B1296="","",(IFERROR(VLOOKUP(B1296,Projecten!A$4:W$2415,23,FALSE),"niet bekend")))</f>
        <v>627.86</v>
      </c>
      <c r="AF1296" s="266">
        <f>IF(B1296="","",(IFERROR(VLOOKUP(B1296,Projecten!A$4:W$2415,12,FALSE),"niet bekend")))</f>
        <v>627.86</v>
      </c>
      <c r="AG1296" s="398">
        <f t="shared" si="137"/>
        <v>0</v>
      </c>
    </row>
    <row r="1297" spans="2:33" s="327" customFormat="1" x14ac:dyDescent="0.2">
      <c r="B1297" s="496">
        <v>2016582</v>
      </c>
      <c r="C1297" s="386">
        <v>120915</v>
      </c>
      <c r="D1297" s="700" t="s">
        <v>1770</v>
      </c>
      <c r="E1297" s="702" t="s">
        <v>352</v>
      </c>
      <c r="F1297" s="703">
        <v>0</v>
      </c>
      <c r="G1297" s="389">
        <v>0</v>
      </c>
      <c r="H1297" s="389">
        <v>1</v>
      </c>
      <c r="I1297" s="389">
        <v>0</v>
      </c>
      <c r="J1297" s="321" t="s">
        <v>47</v>
      </c>
      <c r="K1297" s="989" t="s">
        <v>1485</v>
      </c>
      <c r="L1297" s="403" t="s">
        <v>1485</v>
      </c>
      <c r="M1297" s="403" t="s">
        <v>1485</v>
      </c>
      <c r="N1297" s="322" t="s">
        <v>47</v>
      </c>
      <c r="O1297" s="322" t="s">
        <v>47</v>
      </c>
      <c r="P1297" s="322" t="s">
        <v>47</v>
      </c>
      <c r="Q1297" s="322"/>
      <c r="R1297" s="322" t="s">
        <v>47</v>
      </c>
      <c r="S1297" s="320"/>
      <c r="T1297" s="264"/>
      <c r="U1297" s="264">
        <v>42</v>
      </c>
      <c r="V1297" s="396"/>
      <c r="W1297" s="318" t="s">
        <v>532</v>
      </c>
      <c r="X1297" s="318"/>
      <c r="Y1297" s="497">
        <v>3</v>
      </c>
      <c r="Z1297" s="318"/>
      <c r="AA1297" s="318"/>
      <c r="AB1297" s="707"/>
      <c r="AC1297" s="327">
        <f>IF(B1297="","",(IFERROR(VLOOKUP(B1297,Projecten!A$4:W$2415,5,FALSE),"niet bekend")))</f>
        <v>1</v>
      </c>
      <c r="AD1297" s="266">
        <f t="shared" si="136"/>
        <v>225</v>
      </c>
      <c r="AE1297" s="266">
        <f>IF(B1297="","",(IFERROR(VLOOKUP(B1297,Projecten!A$4:W$2415,23,FALSE),"niet bekend")))</f>
        <v>225</v>
      </c>
      <c r="AF1297" s="266">
        <f>IF(B1297="","",(IFERROR(VLOOKUP(B1297,Projecten!A$4:W$2415,12,FALSE),"niet bekend")))</f>
        <v>225</v>
      </c>
      <c r="AG1297" s="398">
        <f t="shared" si="137"/>
        <v>0</v>
      </c>
    </row>
    <row r="1298" spans="2:33" s="327" customFormat="1" ht="12.75" customHeight="1" x14ac:dyDescent="0.2">
      <c r="B1298" s="665" t="s">
        <v>1678</v>
      </c>
      <c r="C1298" s="470">
        <v>120906</v>
      </c>
      <c r="D1298" s="665" t="s">
        <v>1621</v>
      </c>
      <c r="E1298" s="449" t="s">
        <v>352</v>
      </c>
      <c r="F1298" s="751">
        <v>1</v>
      </c>
      <c r="G1298" s="449">
        <v>13</v>
      </c>
      <c r="H1298" s="449">
        <v>0</v>
      </c>
      <c r="I1298" s="449">
        <v>0</v>
      </c>
      <c r="J1298" s="989" t="s">
        <v>47</v>
      </c>
      <c r="K1298" s="989" t="s">
        <v>1485</v>
      </c>
      <c r="L1298" s="403" t="s">
        <v>1485</v>
      </c>
      <c r="M1298" s="403" t="s">
        <v>1485</v>
      </c>
      <c r="N1298" s="403" t="s">
        <v>47</v>
      </c>
      <c r="O1298" s="403" t="s">
        <v>47</v>
      </c>
      <c r="P1298" s="403" t="s">
        <v>47</v>
      </c>
      <c r="Q1298" s="403"/>
      <c r="R1298" s="403" t="s">
        <v>47</v>
      </c>
      <c r="S1298" s="320"/>
      <c r="T1298" s="264"/>
      <c r="U1298" s="264">
        <v>42</v>
      </c>
      <c r="V1298" s="396"/>
      <c r="W1298" s="318" t="s">
        <v>532</v>
      </c>
      <c r="X1298" s="327" t="s">
        <v>1676</v>
      </c>
      <c r="Y1298" s="324">
        <v>7</v>
      </c>
      <c r="Z1298" s="318"/>
      <c r="AA1298" s="318"/>
      <c r="AB1298" s="320"/>
      <c r="AC1298" s="327">
        <f>IF(B1298="","",(IFERROR(VLOOKUP(B1298,Projecten!A$4:W$2415,5,FALSE),"niet bekend")))</f>
        <v>1</v>
      </c>
      <c r="AD1298" s="266">
        <f t="shared" si="136"/>
        <v>1477.12</v>
      </c>
      <c r="AE1298" s="266">
        <f>IF(B1298="","",(IFERROR(VLOOKUP(B1298,Projecten!A$4:W$2415,23,FALSE),"niet bekend")))</f>
        <v>1477.12</v>
      </c>
      <c r="AF1298" s="266">
        <f>IF(B1298="","",(IFERROR(VLOOKUP(B1298,Projecten!A$4:W$2415,12,FALSE),"niet bekend")))</f>
        <v>1477.12</v>
      </c>
      <c r="AG1298" s="398">
        <f t="shared" si="137"/>
        <v>0</v>
      </c>
    </row>
    <row r="1299" spans="2:33" s="327" customFormat="1" ht="12.75" customHeight="1" x14ac:dyDescent="0.2">
      <c r="B1299" s="665" t="s">
        <v>1677</v>
      </c>
      <c r="C1299" s="470">
        <v>120906</v>
      </c>
      <c r="D1299" s="665" t="s">
        <v>1623</v>
      </c>
      <c r="E1299" s="449" t="s">
        <v>352</v>
      </c>
      <c r="F1299" s="751">
        <v>1</v>
      </c>
      <c r="G1299" s="449">
        <v>13</v>
      </c>
      <c r="H1299" s="449">
        <v>0</v>
      </c>
      <c r="I1299" s="449">
        <v>0</v>
      </c>
      <c r="J1299" s="989" t="s">
        <v>47</v>
      </c>
      <c r="K1299" s="989" t="s">
        <v>1485</v>
      </c>
      <c r="L1299" s="403" t="s">
        <v>1485</v>
      </c>
      <c r="M1299" s="403" t="s">
        <v>1485</v>
      </c>
      <c r="N1299" s="403" t="s">
        <v>47</v>
      </c>
      <c r="O1299" s="403" t="s">
        <v>47</v>
      </c>
      <c r="P1299" s="403" t="s">
        <v>47</v>
      </c>
      <c r="Q1299" s="403"/>
      <c r="R1299" s="403" t="s">
        <v>47</v>
      </c>
      <c r="S1299" s="320"/>
      <c r="T1299" s="264"/>
      <c r="U1299" s="264">
        <v>42</v>
      </c>
      <c r="V1299" s="396"/>
      <c r="W1299" s="318" t="s">
        <v>532</v>
      </c>
      <c r="X1299" s="327" t="s">
        <v>1676</v>
      </c>
      <c r="Y1299" s="324">
        <v>7</v>
      </c>
      <c r="Z1299" s="318"/>
      <c r="AA1299" s="318"/>
      <c r="AB1299" s="320"/>
      <c r="AC1299" s="327">
        <f>IF(B1299="","",(IFERROR(VLOOKUP(B1299,Projecten!A$4:W$2415,5,FALSE),"niet bekend")))</f>
        <v>1</v>
      </c>
      <c r="AD1299" s="266">
        <f t="shared" si="136"/>
        <v>1489.32</v>
      </c>
      <c r="AE1299" s="266">
        <f>IF(B1299="","",(IFERROR(VLOOKUP(B1299,Projecten!A$4:W$2415,23,FALSE),"niet bekend")))</f>
        <v>1489.32</v>
      </c>
      <c r="AF1299" s="266">
        <f>IF(B1299="","",(IFERROR(VLOOKUP(B1299,Projecten!A$4:W$2415,12,FALSE),"niet bekend")))</f>
        <v>1489.32</v>
      </c>
      <c r="AG1299" s="398">
        <f t="shared" si="137"/>
        <v>0</v>
      </c>
    </row>
    <row r="1300" spans="2:33" s="327" customFormat="1" ht="12.75" customHeight="1" x14ac:dyDescent="0.2">
      <c r="B1300" s="665" t="s">
        <v>1589</v>
      </c>
      <c r="C1300" s="470">
        <v>120906</v>
      </c>
      <c r="D1300" s="665" t="s">
        <v>1526</v>
      </c>
      <c r="E1300" s="449" t="s">
        <v>352</v>
      </c>
      <c r="F1300" s="751">
        <v>2</v>
      </c>
      <c r="G1300" s="449">
        <v>26</v>
      </c>
      <c r="H1300" s="449">
        <v>0</v>
      </c>
      <c r="I1300" s="449">
        <v>0</v>
      </c>
      <c r="J1300" s="989" t="s">
        <v>47</v>
      </c>
      <c r="K1300" s="989" t="s">
        <v>1485</v>
      </c>
      <c r="L1300" s="403" t="s">
        <v>1485</v>
      </c>
      <c r="M1300" s="403" t="s">
        <v>1485</v>
      </c>
      <c r="N1300" s="403" t="s">
        <v>47</v>
      </c>
      <c r="O1300" s="403" t="s">
        <v>47</v>
      </c>
      <c r="P1300" s="403" t="s">
        <v>47</v>
      </c>
      <c r="Q1300" s="403"/>
      <c r="R1300" s="403" t="s">
        <v>47</v>
      </c>
      <c r="S1300" s="320"/>
      <c r="T1300" s="264"/>
      <c r="U1300" s="264">
        <v>43</v>
      </c>
      <c r="V1300" s="396">
        <v>42667</v>
      </c>
      <c r="W1300" s="318" t="s">
        <v>532</v>
      </c>
      <c r="X1300" s="990"/>
      <c r="Y1300" s="324">
        <v>17.399999999999999</v>
      </c>
      <c r="Z1300" s="318"/>
      <c r="AA1300" s="318"/>
      <c r="AB1300" s="320"/>
      <c r="AC1300" s="327">
        <f>IF(B1300="","",(IFERROR(VLOOKUP(B1300,Projecten!A$4:W$2415,5,FALSE),"niet bekend")))</f>
        <v>2</v>
      </c>
      <c r="AD1300" s="266">
        <f t="shared" si="136"/>
        <v>2875.13</v>
      </c>
      <c r="AE1300" s="266">
        <f>IF(B1300="","",(IFERROR(VLOOKUP(B1300,Projecten!A$4:W$2415,23,FALSE),"niet bekend")))</f>
        <v>2875.13</v>
      </c>
      <c r="AF1300" s="266">
        <f>IF(B1300="","",(IFERROR(VLOOKUP(B1300,Projecten!A$4:W$2415,12,FALSE),"niet bekend")))</f>
        <v>2875.13</v>
      </c>
      <c r="AG1300" s="398">
        <f t="shared" si="137"/>
        <v>0</v>
      </c>
    </row>
    <row r="1301" spans="2:33" s="327" customFormat="1" ht="12.75" customHeight="1" x14ac:dyDescent="0.2">
      <c r="B1301" s="496"/>
      <c r="C1301" s="747"/>
      <c r="D1301" s="496"/>
      <c r="E1301" s="389"/>
      <c r="F1301" s="388"/>
      <c r="G1301" s="389"/>
      <c r="H1301" s="389"/>
      <c r="I1301" s="389"/>
      <c r="J1301" s="989"/>
      <c r="K1301" s="989"/>
      <c r="L1301" s="403"/>
      <c r="M1301" s="403"/>
      <c r="N1301" s="403"/>
      <c r="O1301" s="403"/>
      <c r="P1301" s="403"/>
      <c r="Q1301" s="403"/>
      <c r="R1301" s="403"/>
      <c r="S1301" s="320"/>
      <c r="T1301" s="264"/>
      <c r="U1301" s="264"/>
      <c r="V1301" s="396"/>
      <c r="W1301" s="318"/>
      <c r="X1301" s="521"/>
      <c r="Y1301" s="324"/>
      <c r="Z1301" s="318"/>
      <c r="AA1301" s="318"/>
      <c r="AB1301" s="707"/>
      <c r="AD1301" s="266"/>
      <c r="AE1301" s="266"/>
      <c r="AF1301" s="266"/>
      <c r="AG1301" s="398"/>
    </row>
    <row r="1302" spans="2:33" s="327" customFormat="1" ht="12.75" customHeight="1" x14ac:dyDescent="0.2">
      <c r="B1302" s="496">
        <v>2016457</v>
      </c>
      <c r="C1302" s="386">
        <v>120905</v>
      </c>
      <c r="D1302" s="496" t="s">
        <v>1559</v>
      </c>
      <c r="E1302" s="389" t="s">
        <v>317</v>
      </c>
      <c r="F1302" s="388">
        <v>1</v>
      </c>
      <c r="G1302" s="389">
        <v>15</v>
      </c>
      <c r="H1302" s="389">
        <v>9</v>
      </c>
      <c r="I1302" s="389">
        <v>6</v>
      </c>
      <c r="J1302" s="989" t="s">
        <v>47</v>
      </c>
      <c r="K1302" s="989" t="s">
        <v>47</v>
      </c>
      <c r="L1302" s="391" t="s">
        <v>1485</v>
      </c>
      <c r="M1302" s="391" t="s">
        <v>1485</v>
      </c>
      <c r="N1302" s="322" t="s">
        <v>47</v>
      </c>
      <c r="O1302" s="322" t="s">
        <v>47</v>
      </c>
      <c r="P1302" s="322" t="s">
        <v>47</v>
      </c>
      <c r="Q1302" s="322"/>
      <c r="R1302" s="322" t="s">
        <v>47</v>
      </c>
      <c r="S1302" s="320"/>
      <c r="T1302" s="264"/>
      <c r="U1302" s="264">
        <v>41</v>
      </c>
      <c r="V1302" s="396"/>
      <c r="W1302" s="318" t="s">
        <v>777</v>
      </c>
      <c r="X1302" s="318" t="s">
        <v>6858</v>
      </c>
      <c r="Y1302" s="497">
        <v>33</v>
      </c>
      <c r="Z1302" s="318"/>
      <c r="AA1302" s="318"/>
      <c r="AB1302" s="320"/>
      <c r="AC1302" s="327">
        <f>IF(B1302="","",(IFERROR(VLOOKUP(B1302,Projecten!A$4:W$2415,5,FALSE),"niet bekend")))</f>
        <v>1</v>
      </c>
      <c r="AD1302" s="266">
        <f>IF(AC1302="","",(IF(F1302=0,AF1302,(F1302/AC1302*AF1302))))</f>
        <v>5811.32</v>
      </c>
      <c r="AE1302" s="266">
        <f>IF(B1302="","",(IFERROR(VLOOKUP(B1302,Projecten!A$4:W$2415,23,FALSE),"niet bekend")))</f>
        <v>5811.32</v>
      </c>
      <c r="AF1302" s="266">
        <f>IF(B1302="","",(IFERROR(VLOOKUP(B1302,Projecten!A$4:W$2415,12,FALSE),"niet bekend")))</f>
        <v>5811.32</v>
      </c>
      <c r="AG1302" s="398">
        <f>IF(AD1302="","",(AF1302-AD1302))</f>
        <v>0</v>
      </c>
    </row>
    <row r="1303" spans="2:33" s="327" customFormat="1" ht="12.75" customHeight="1" x14ac:dyDescent="0.2">
      <c r="B1303" s="496"/>
      <c r="C1303" s="747"/>
      <c r="D1303" s="496"/>
      <c r="E1303" s="389"/>
      <c r="F1303" s="388"/>
      <c r="G1303" s="389"/>
      <c r="H1303" s="389"/>
      <c r="I1303" s="389"/>
      <c r="J1303" s="989"/>
      <c r="K1303" s="989"/>
      <c r="L1303" s="403"/>
      <c r="M1303" s="403"/>
      <c r="N1303" s="403"/>
      <c r="O1303" s="403"/>
      <c r="P1303" s="403"/>
      <c r="Q1303" s="403"/>
      <c r="R1303" s="403"/>
      <c r="S1303" s="320"/>
      <c r="T1303" s="264"/>
      <c r="U1303" s="264"/>
      <c r="V1303" s="396"/>
      <c r="W1303" s="318"/>
      <c r="X1303" s="521"/>
      <c r="Y1303" s="324"/>
      <c r="Z1303" s="318"/>
      <c r="AA1303" s="318"/>
      <c r="AB1303" s="707"/>
      <c r="AD1303" s="266"/>
      <c r="AE1303" s="266"/>
      <c r="AF1303" s="266"/>
      <c r="AG1303" s="398"/>
    </row>
    <row r="1304" spans="2:33" s="327" customFormat="1" ht="12.75" customHeight="1" x14ac:dyDescent="0.2">
      <c r="B1304" s="665">
        <v>2016426</v>
      </c>
      <c r="C1304" s="470">
        <v>120917</v>
      </c>
      <c r="D1304" s="471" t="s">
        <v>1518</v>
      </c>
      <c r="E1304" s="472" t="s">
        <v>1519</v>
      </c>
      <c r="F1304" s="751">
        <v>1</v>
      </c>
      <c r="G1304" s="938">
        <v>10</v>
      </c>
      <c r="H1304" s="938">
        <v>0</v>
      </c>
      <c r="I1304" s="938">
        <v>0</v>
      </c>
      <c r="J1304" s="321"/>
      <c r="K1304" s="321"/>
      <c r="L1304" s="322"/>
      <c r="M1304" s="322"/>
      <c r="N1304" s="322" t="s">
        <v>47</v>
      </c>
      <c r="O1304" s="322" t="s">
        <v>47</v>
      </c>
      <c r="P1304" s="322" t="s">
        <v>47</v>
      </c>
      <c r="Q1304" s="322"/>
      <c r="R1304" s="322" t="s">
        <v>47</v>
      </c>
      <c r="S1304" s="320"/>
      <c r="T1304" s="264"/>
      <c r="U1304" s="264">
        <v>43</v>
      </c>
      <c r="V1304" s="396"/>
      <c r="W1304" s="318" t="s">
        <v>1520</v>
      </c>
      <c r="X1304" s="318"/>
      <c r="Y1304" s="324">
        <v>9</v>
      </c>
      <c r="Z1304" s="318"/>
      <c r="AA1304" s="318"/>
      <c r="AB1304" s="320"/>
      <c r="AC1304" s="327">
        <f>IF(B1304="","",(IFERROR(VLOOKUP(B1304,Projecten!A$4:W$2415,5,FALSE),"niet bekend")))</f>
        <v>1</v>
      </c>
      <c r="AD1304" s="266">
        <f>IF(AC1304="","",(IF(F1304=0,AF1304,(F1304/AC1304*AF1304))))</f>
        <v>2004.32</v>
      </c>
      <c r="AE1304" s="266">
        <f>IF(B1304="","",(IFERROR(VLOOKUP(B1304,Projecten!A$4:W$2415,23,FALSE),"niet bekend")))</f>
        <v>2004.32</v>
      </c>
      <c r="AF1304" s="266">
        <f>IF(B1304="","",(IFERROR(VLOOKUP(B1304,Projecten!A$4:W$2415,12,FALSE),"niet bekend")))</f>
        <v>2004.32</v>
      </c>
      <c r="AG1304" s="398">
        <f>IF(AD1304="","",(AF1304-AD1304))</f>
        <v>0</v>
      </c>
    </row>
    <row r="1305" spans="2:33" s="312" customFormat="1" ht="12.75" customHeight="1" x14ac:dyDescent="0.2">
      <c r="B1305" s="299"/>
      <c r="C1305" s="406"/>
      <c r="D1305" s="300"/>
      <c r="E1305" s="300"/>
      <c r="F1305" s="302"/>
      <c r="G1305" s="300"/>
      <c r="H1305" s="300"/>
      <c r="I1305" s="300"/>
      <c r="J1305" s="301"/>
      <c r="K1305" s="301"/>
      <c r="L1305" s="302"/>
      <c r="M1305" s="302"/>
      <c r="N1305" s="302"/>
      <c r="O1305" s="302"/>
      <c r="P1305" s="302"/>
      <c r="Q1305" s="302"/>
      <c r="R1305" s="302"/>
      <c r="S1305" s="303"/>
      <c r="T1305" s="407"/>
      <c r="U1305" s="306"/>
      <c r="V1305" s="305"/>
      <c r="W1305" s="307"/>
      <c r="X1305" s="307"/>
      <c r="Y1305" s="307"/>
      <c r="Z1305" s="298"/>
      <c r="AA1305" s="308"/>
      <c r="AB1305" s="410"/>
      <c r="AD1305" s="311"/>
      <c r="AE1305" s="311"/>
      <c r="AF1305" s="311"/>
      <c r="AG1305" s="412"/>
    </row>
    <row r="1306" spans="2:33" s="236" customFormat="1" ht="12.75" customHeight="1" x14ac:dyDescent="0.2">
      <c r="B1306" s="372"/>
      <c r="C1306" s="373"/>
      <c r="D1306" s="374">
        <f>SUM(G1306:I1306)</f>
        <v>582</v>
      </c>
      <c r="E1306" s="375"/>
      <c r="F1306" s="376">
        <f>SUM(F1307:F1335)</f>
        <v>32</v>
      </c>
      <c r="G1306" s="375">
        <f>SUM(G1307:G1335)</f>
        <v>376</v>
      </c>
      <c r="H1306" s="375">
        <f>SUM(H1307:H1335)</f>
        <v>141</v>
      </c>
      <c r="I1306" s="375">
        <f>SUM(I1307:I1335)</f>
        <v>65</v>
      </c>
      <c r="J1306" s="984"/>
      <c r="K1306" s="984"/>
      <c r="L1306" s="376"/>
      <c r="M1306" s="376"/>
      <c r="N1306" s="376"/>
      <c r="O1306" s="376"/>
      <c r="P1306" s="376"/>
      <c r="Q1306" s="376"/>
      <c r="R1306" s="376"/>
      <c r="S1306" s="930">
        <v>42</v>
      </c>
      <c r="T1306" s="445"/>
      <c r="U1306" s="639"/>
      <c r="V1306" s="447"/>
      <c r="W1306" s="646"/>
      <c r="X1306" s="752">
        <f>SUM(Y1306:Y1335)</f>
        <v>546.45000000000005</v>
      </c>
      <c r="Y1306" s="231"/>
      <c r="Z1306" s="231">
        <v>340.5</v>
      </c>
      <c r="AA1306" s="232">
        <f>X1306-Z1306</f>
        <v>205.95000000000005</v>
      </c>
      <c r="AB1306" s="221"/>
      <c r="AC1306" s="236" t="str">
        <f>IF(B1306="","",(IFERROR(VLOOKUP(B1306,Projecten!A$4:W$2415,5,FALSE),"niet bekend")))</f>
        <v/>
      </c>
      <c r="AD1306" s="235">
        <f>SUM(AD1307:AD1335)</f>
        <v>74031.19</v>
      </c>
      <c r="AE1306" s="235"/>
      <c r="AF1306" s="235"/>
      <c r="AG1306" s="384"/>
    </row>
    <row r="1307" spans="2:33" ht="12.75" customHeight="1" x14ac:dyDescent="0.2">
      <c r="B1307" s="519"/>
      <c r="C1307" s="937"/>
      <c r="D1307" s="239" t="s">
        <v>1407</v>
      </c>
      <c r="E1307" s="519"/>
      <c r="F1307" s="645"/>
      <c r="G1307" s="519"/>
      <c r="H1307" s="519"/>
      <c r="I1307" s="519"/>
      <c r="J1307" s="241"/>
      <c r="K1307" s="241"/>
      <c r="L1307" s="242"/>
      <c r="M1307" s="242"/>
      <c r="N1307" s="242"/>
      <c r="O1307" s="242"/>
      <c r="P1307" s="242"/>
      <c r="Q1307" s="242"/>
      <c r="R1307" s="242"/>
      <c r="S1307" s="243" t="s">
        <v>1438</v>
      </c>
      <c r="U1307" s="245"/>
      <c r="X1307" s="337" t="s">
        <v>1158</v>
      </c>
      <c r="Y1307" s="248"/>
      <c r="Z1307" s="202"/>
      <c r="AA1307" s="202"/>
      <c r="AB1307" s="243"/>
      <c r="AC1307" s="209"/>
      <c r="AE1307" s="266"/>
      <c r="AF1307" s="266"/>
    </row>
    <row r="1308" spans="2:33" s="259" customFormat="1" ht="12.75" customHeight="1" x14ac:dyDescent="0.2">
      <c r="B1308" s="731"/>
      <c r="C1308" s="991"/>
      <c r="D1308" s="239" t="s">
        <v>1558</v>
      </c>
      <c r="E1308" s="731"/>
      <c r="F1308" s="947"/>
      <c r="G1308" s="731"/>
      <c r="H1308" s="731"/>
      <c r="I1308" s="731"/>
      <c r="J1308" s="992"/>
      <c r="K1308" s="992"/>
      <c r="L1308" s="637"/>
      <c r="M1308" s="637"/>
      <c r="N1308" s="637"/>
      <c r="O1308" s="637"/>
      <c r="P1308" s="637"/>
      <c r="Q1308" s="637"/>
      <c r="R1308" s="637"/>
      <c r="S1308" s="251"/>
      <c r="T1308" s="245"/>
      <c r="U1308" s="255"/>
      <c r="V1308" s="638"/>
      <c r="W1308" s="239"/>
      <c r="X1308" s="337"/>
      <c r="Y1308" s="257">
        <v>29.75</v>
      </c>
      <c r="Z1308" s="239"/>
      <c r="AA1308" s="239"/>
      <c r="AB1308" s="251"/>
      <c r="AC1308" s="297"/>
      <c r="AD1308" s="213"/>
      <c r="AE1308" s="266"/>
      <c r="AF1308" s="266"/>
      <c r="AG1308" s="360"/>
    </row>
    <row r="1309" spans="2:33" s="962" customFormat="1" ht="12.75" customHeight="1" x14ac:dyDescent="0.2">
      <c r="C1309" s="993"/>
      <c r="D1309" s="961" t="s">
        <v>1844</v>
      </c>
      <c r="F1309" s="948"/>
      <c r="J1309" s="994"/>
      <c r="K1309" s="994"/>
      <c r="L1309" s="881"/>
      <c r="M1309" s="881"/>
      <c r="N1309" s="881"/>
      <c r="O1309" s="881"/>
      <c r="P1309" s="881"/>
      <c r="Q1309" s="881"/>
      <c r="R1309" s="881"/>
      <c r="S1309" s="749"/>
      <c r="T1309" s="694"/>
      <c r="U1309" s="959"/>
      <c r="V1309" s="960"/>
      <c r="W1309" s="961"/>
      <c r="X1309" s="620"/>
      <c r="Y1309" s="857">
        <v>5</v>
      </c>
      <c r="Z1309" s="961"/>
      <c r="AA1309" s="961"/>
      <c r="AB1309" s="749"/>
      <c r="AC1309" s="708"/>
      <c r="AD1309" s="266"/>
      <c r="AE1309" s="266"/>
      <c r="AF1309" s="266"/>
      <c r="AG1309" s="398"/>
    </row>
    <row r="1310" spans="2:33" s="327" customFormat="1" ht="12.75" customHeight="1" x14ac:dyDescent="0.2">
      <c r="B1310" s="665"/>
      <c r="C1310" s="746"/>
      <c r="D1310" s="665"/>
      <c r="E1310" s="449"/>
      <c r="F1310" s="679"/>
      <c r="G1310" s="449"/>
      <c r="H1310" s="449"/>
      <c r="I1310" s="449"/>
      <c r="J1310" s="989"/>
      <c r="K1310" s="989"/>
      <c r="L1310" s="403"/>
      <c r="M1310" s="403"/>
      <c r="N1310" s="403"/>
      <c r="O1310" s="403"/>
      <c r="P1310" s="403"/>
      <c r="Q1310" s="403"/>
      <c r="R1310" s="403"/>
      <c r="S1310" s="320"/>
      <c r="T1310" s="264"/>
      <c r="U1310" s="264"/>
      <c r="V1310" s="396"/>
      <c r="W1310" s="318"/>
      <c r="X1310" s="620"/>
      <c r="Y1310" s="324"/>
      <c r="Z1310" s="318"/>
      <c r="AA1310" s="318"/>
      <c r="AB1310" s="707"/>
      <c r="AD1310" s="266"/>
      <c r="AE1310" s="266"/>
      <c r="AF1310" s="266"/>
      <c r="AG1310" s="398"/>
    </row>
    <row r="1311" spans="2:33" s="327" customFormat="1" ht="12.75" customHeight="1" x14ac:dyDescent="0.2">
      <c r="B1311" s="665">
        <v>2016561</v>
      </c>
      <c r="C1311" s="746">
        <v>120922</v>
      </c>
      <c r="D1311" s="665" t="s">
        <v>1738</v>
      </c>
      <c r="E1311" s="449" t="s">
        <v>26</v>
      </c>
      <c r="F1311" s="679">
        <v>5</v>
      </c>
      <c r="G1311" s="449">
        <v>40</v>
      </c>
      <c r="H1311" s="449">
        <f>F1311*5</f>
        <v>25</v>
      </c>
      <c r="I1311" s="449">
        <f>F1311*3</f>
        <v>15</v>
      </c>
      <c r="J1311" s="989">
        <v>42657</v>
      </c>
      <c r="K1311" s="989" t="s">
        <v>1485</v>
      </c>
      <c r="L1311" s="403" t="s">
        <v>1485</v>
      </c>
      <c r="M1311" s="403" t="s">
        <v>1485</v>
      </c>
      <c r="N1311" s="403" t="s">
        <v>47</v>
      </c>
      <c r="O1311" s="403" t="s">
        <v>47</v>
      </c>
      <c r="P1311" s="403" t="s">
        <v>47</v>
      </c>
      <c r="Q1311" s="403"/>
      <c r="R1311" s="403" t="s">
        <v>47</v>
      </c>
      <c r="S1311" s="320"/>
      <c r="T1311" s="264"/>
      <c r="U1311" s="264">
        <v>43</v>
      </c>
      <c r="V1311" s="396"/>
      <c r="W1311" s="318" t="s">
        <v>310</v>
      </c>
      <c r="X1311" s="620"/>
      <c r="Y1311" s="324">
        <f>F1311*15</f>
        <v>75</v>
      </c>
      <c r="Z1311" s="318"/>
      <c r="AA1311" s="318"/>
      <c r="AB1311" s="707">
        <v>42643</v>
      </c>
      <c r="AC1311" s="327">
        <f>IF(B1311="","",(IFERROR(VLOOKUP(B1311,Projecten!A$4:W$2415,5,FALSE),"niet bekend")))</f>
        <v>10</v>
      </c>
      <c r="AD1311" s="266">
        <f>IF(AC1311="","",(IF(F1311=0,AF1311,(F1311/AC1311*AF1311))))</f>
        <v>10977.75</v>
      </c>
      <c r="AE1311" s="266">
        <f>IF(B1311="","",(IFERROR(VLOOKUP(B1311,Projecten!A$4:W$2415,23,FALSE),"niet bekend")))</f>
        <v>21955.5</v>
      </c>
      <c r="AF1311" s="266">
        <f>IF(B1311="","",(IFERROR(VLOOKUP(B1311,Projecten!A$4:W$2415,12,FALSE),"niet bekend")))</f>
        <v>21955.5</v>
      </c>
      <c r="AG1311" s="398">
        <f>IF(AD1311="","",(AF1311-AD1311))</f>
        <v>10977.75</v>
      </c>
    </row>
    <row r="1312" spans="2:33" s="327" customFormat="1" x14ac:dyDescent="0.2">
      <c r="B1312" s="665">
        <v>2016561</v>
      </c>
      <c r="C1312" s="746">
        <v>120923</v>
      </c>
      <c r="D1312" s="471" t="s">
        <v>1738</v>
      </c>
      <c r="E1312" s="472" t="s">
        <v>26</v>
      </c>
      <c r="F1312" s="679">
        <v>5</v>
      </c>
      <c r="G1312" s="938">
        <f>F1312*8</f>
        <v>40</v>
      </c>
      <c r="H1312" s="938">
        <f>F1312*5</f>
        <v>25</v>
      </c>
      <c r="I1312" s="938">
        <f>F1312*3</f>
        <v>15</v>
      </c>
      <c r="J1312" s="989">
        <v>42657</v>
      </c>
      <c r="K1312" s="989" t="s">
        <v>1485</v>
      </c>
      <c r="L1312" s="403" t="s">
        <v>1485</v>
      </c>
      <c r="M1312" s="403" t="s">
        <v>1485</v>
      </c>
      <c r="N1312" s="403" t="s">
        <v>47</v>
      </c>
      <c r="O1312" s="403" t="s">
        <v>47</v>
      </c>
      <c r="P1312" s="403" t="s">
        <v>47</v>
      </c>
      <c r="Q1312" s="403"/>
      <c r="R1312" s="403" t="s">
        <v>47</v>
      </c>
      <c r="S1312" s="320"/>
      <c r="T1312" s="264"/>
      <c r="U1312" s="264">
        <v>44</v>
      </c>
      <c r="V1312" s="396"/>
      <c r="W1312" s="318" t="s">
        <v>310</v>
      </c>
      <c r="X1312" s="620"/>
      <c r="Y1312" s="324">
        <f>F1312*15</f>
        <v>75</v>
      </c>
      <c r="Z1312" s="318"/>
      <c r="AA1312" s="965"/>
      <c r="AB1312" s="707">
        <v>42643</v>
      </c>
      <c r="AC1312" s="327">
        <f>IF(B1312="","",(IFERROR(VLOOKUP(B1312,Projecten!A$4:W$2415,5,FALSE),"niet bekend")))</f>
        <v>10</v>
      </c>
      <c r="AD1312" s="266">
        <f>IF(AC1312="","",(IF(F1312=0,AF1312,(F1312/AC1312*AF1312))))</f>
        <v>10977.75</v>
      </c>
      <c r="AE1312" s="266">
        <f>IF(B1312="","",(IFERROR(VLOOKUP(B1312,Projecten!A$4:W$2415,23,FALSE),"niet bekend")))</f>
        <v>21955.5</v>
      </c>
      <c r="AF1312" s="266">
        <f>IF(B1312="","",(IFERROR(VLOOKUP(B1312,Projecten!A$4:W$2415,12,FALSE),"niet bekend")))</f>
        <v>21955.5</v>
      </c>
      <c r="AG1312" s="398">
        <f>IF(AD1312="","",(AF1312-AD1312))</f>
        <v>10977.75</v>
      </c>
    </row>
    <row r="1313" spans="2:33" s="327" customFormat="1" ht="12.75" customHeight="1" x14ac:dyDescent="0.2">
      <c r="B1313" s="665"/>
      <c r="C1313" s="746"/>
      <c r="D1313" s="665"/>
      <c r="E1313" s="449"/>
      <c r="F1313" s="679"/>
      <c r="G1313" s="449"/>
      <c r="H1313" s="449"/>
      <c r="I1313" s="449"/>
      <c r="J1313" s="989"/>
      <c r="K1313" s="989"/>
      <c r="L1313" s="403"/>
      <c r="M1313" s="403"/>
      <c r="N1313" s="403"/>
      <c r="O1313" s="403"/>
      <c r="P1313" s="403"/>
      <c r="Q1313" s="403"/>
      <c r="R1313" s="403"/>
      <c r="S1313" s="320"/>
      <c r="T1313" s="264"/>
      <c r="U1313" s="264"/>
      <c r="V1313" s="396"/>
      <c r="W1313" s="318"/>
      <c r="X1313" s="620"/>
      <c r="Y1313" s="324"/>
      <c r="Z1313" s="318"/>
      <c r="AA1313" s="318"/>
      <c r="AB1313" s="707"/>
      <c r="AD1313" s="266"/>
      <c r="AE1313" s="266"/>
      <c r="AF1313" s="266"/>
      <c r="AG1313" s="398"/>
    </row>
    <row r="1314" spans="2:33" s="327" customFormat="1" ht="12.75" customHeight="1" x14ac:dyDescent="0.2">
      <c r="B1314" s="665">
        <v>2016459</v>
      </c>
      <c r="C1314" s="470">
        <v>120931</v>
      </c>
      <c r="D1314" s="665" t="s">
        <v>1562</v>
      </c>
      <c r="E1314" s="449" t="s">
        <v>1330</v>
      </c>
      <c r="F1314" s="388">
        <v>1</v>
      </c>
      <c r="G1314" s="389">
        <v>1</v>
      </c>
      <c r="H1314" s="389">
        <v>0</v>
      </c>
      <c r="I1314" s="389">
        <v>1</v>
      </c>
      <c r="J1314" s="321">
        <v>42650</v>
      </c>
      <c r="K1314" s="989" t="s">
        <v>1485</v>
      </c>
      <c r="L1314" s="403" t="s">
        <v>1485</v>
      </c>
      <c r="M1314" s="403" t="s">
        <v>1485</v>
      </c>
      <c r="N1314" s="322" t="s">
        <v>47</v>
      </c>
      <c r="O1314" s="322" t="s">
        <v>47</v>
      </c>
      <c r="P1314" s="322" t="s">
        <v>47</v>
      </c>
      <c r="Q1314" s="322"/>
      <c r="R1314" s="322" t="s">
        <v>47</v>
      </c>
      <c r="S1314" s="320"/>
      <c r="T1314" s="264"/>
      <c r="U1314" s="264">
        <v>43</v>
      </c>
      <c r="V1314" s="396"/>
      <c r="W1314" s="318"/>
      <c r="X1314" s="318"/>
      <c r="Y1314" s="497">
        <v>3</v>
      </c>
      <c r="Z1314" s="318"/>
      <c r="AA1314" s="318"/>
      <c r="AB1314" s="320"/>
      <c r="AC1314" s="327">
        <f>IF(B1314="","",(IFERROR(VLOOKUP(B1314,Projecten!A$4:W$2415,5,FALSE),"niet bekend")))</f>
        <v>1</v>
      </c>
      <c r="AD1314" s="266">
        <f>IF(AC1314="","",(IF(F1314=0,AF1314,(F1314/AC1314*AF1314))))</f>
        <v>584.72</v>
      </c>
      <c r="AE1314" s="266">
        <f>IF(B1314="","",(IFERROR(VLOOKUP(B1314,Projecten!A$4:W$2415,23,FALSE),"niet bekend")))</f>
        <v>584.72</v>
      </c>
      <c r="AF1314" s="266">
        <f>IF(B1314="","",(IFERROR(VLOOKUP(B1314,Projecten!A$4:W$2415,12,FALSE),"niet bekend")))</f>
        <v>584.72</v>
      </c>
      <c r="AG1314" s="398">
        <f>IF(AD1314="","",(AF1314-AD1314))</f>
        <v>0</v>
      </c>
    </row>
    <row r="1315" spans="2:33" s="327" customFormat="1" ht="12.75" customHeight="1" x14ac:dyDescent="0.2">
      <c r="B1315" s="665">
        <v>2016462</v>
      </c>
      <c r="C1315" s="470">
        <v>120932</v>
      </c>
      <c r="D1315" s="665" t="s">
        <v>1564</v>
      </c>
      <c r="E1315" s="449" t="s">
        <v>1330</v>
      </c>
      <c r="F1315" s="679">
        <v>1</v>
      </c>
      <c r="G1315" s="449">
        <v>12</v>
      </c>
      <c r="H1315" s="449">
        <v>8</v>
      </c>
      <c r="I1315" s="449">
        <v>2</v>
      </c>
      <c r="J1315" s="995">
        <v>42655</v>
      </c>
      <c r="K1315" s="989" t="s">
        <v>47</v>
      </c>
      <c r="L1315" s="403" t="s">
        <v>1485</v>
      </c>
      <c r="M1315" s="403" t="s">
        <v>1485</v>
      </c>
      <c r="N1315" s="322" t="s">
        <v>47</v>
      </c>
      <c r="O1315" s="322" t="s">
        <v>47</v>
      </c>
      <c r="P1315" s="322" t="s">
        <v>47</v>
      </c>
      <c r="Q1315" s="322"/>
      <c r="R1315" s="322" t="s">
        <v>47</v>
      </c>
      <c r="S1315" s="320"/>
      <c r="T1315" s="264"/>
      <c r="U1315" s="264">
        <v>43</v>
      </c>
      <c r="V1315" s="396"/>
      <c r="W1315" s="318"/>
      <c r="X1315" s="318"/>
      <c r="Y1315" s="497">
        <v>17.5</v>
      </c>
      <c r="Z1315" s="318"/>
      <c r="AA1315" s="318"/>
      <c r="AB1315" s="320"/>
      <c r="AC1315" s="327">
        <f>IF(B1315="","",(IFERROR(VLOOKUP(B1315,Projecten!A$4:W$2415,5,FALSE),"niet bekend")))</f>
        <v>1</v>
      </c>
      <c r="AD1315" s="266">
        <f>IF(AC1315="","",(IF(F1315=0,AF1315,(F1315/AC1315*AF1315))))</f>
        <v>2654.78</v>
      </c>
      <c r="AE1315" s="266">
        <f>IF(B1315="","",(IFERROR(VLOOKUP(B1315,Projecten!A$4:W$2415,23,FALSE),"niet bekend")))</f>
        <v>2654.78</v>
      </c>
      <c r="AF1315" s="266">
        <f>IF(B1315="","",(IFERROR(VLOOKUP(B1315,Projecten!A$4:W$2415,12,FALSE),"niet bekend")))</f>
        <v>2654.78</v>
      </c>
      <c r="AG1315" s="398">
        <f>IF(AD1315="","",(AF1315-AD1315))</f>
        <v>0</v>
      </c>
    </row>
    <row r="1316" spans="2:33" s="327" customFormat="1" ht="12.75" customHeight="1" x14ac:dyDescent="0.2">
      <c r="B1316" s="665">
        <v>2016463</v>
      </c>
      <c r="C1316" s="470">
        <v>120932</v>
      </c>
      <c r="D1316" s="665" t="s">
        <v>1565</v>
      </c>
      <c r="E1316" s="449" t="s">
        <v>1330</v>
      </c>
      <c r="F1316" s="751">
        <v>1</v>
      </c>
      <c r="G1316" s="449">
        <v>9</v>
      </c>
      <c r="H1316" s="449">
        <v>6</v>
      </c>
      <c r="I1316" s="449">
        <v>1</v>
      </c>
      <c r="J1316" s="995">
        <v>42655</v>
      </c>
      <c r="K1316" s="989" t="s">
        <v>1485</v>
      </c>
      <c r="L1316" s="403" t="s">
        <v>1485</v>
      </c>
      <c r="M1316" s="403" t="s">
        <v>1485</v>
      </c>
      <c r="N1316" s="322" t="s">
        <v>47</v>
      </c>
      <c r="O1316" s="322" t="s">
        <v>47</v>
      </c>
      <c r="P1316" s="322" t="s">
        <v>47</v>
      </c>
      <c r="Q1316" s="322"/>
      <c r="R1316" s="322" t="s">
        <v>47</v>
      </c>
      <c r="S1316" s="320"/>
      <c r="T1316" s="264"/>
      <c r="U1316" s="264">
        <v>43</v>
      </c>
      <c r="V1316" s="396"/>
      <c r="W1316" s="318"/>
      <c r="X1316" s="318"/>
      <c r="Y1316" s="497">
        <v>11.5</v>
      </c>
      <c r="Z1316" s="318"/>
      <c r="AA1316" s="318"/>
      <c r="AB1316" s="320"/>
      <c r="AC1316" s="327">
        <f>IF(B1316="","",(IFERROR(VLOOKUP(B1316,Projecten!A$4:W$2415,5,FALSE),"niet bekend")))</f>
        <v>1</v>
      </c>
      <c r="AD1316" s="266">
        <f>IF(AC1316="","",(IF(F1316=0,AF1316,(F1316/AC1316*AF1316))))</f>
        <v>1707.4</v>
      </c>
      <c r="AE1316" s="266">
        <f>IF(B1316="","",(IFERROR(VLOOKUP(B1316,Projecten!A$4:W$2415,23,FALSE),"niet bekend")))</f>
        <v>1707.4</v>
      </c>
      <c r="AF1316" s="266">
        <f>IF(B1316="","",(IFERROR(VLOOKUP(B1316,Projecten!A$4:W$2415,12,FALSE),"niet bekend")))</f>
        <v>1707.4</v>
      </c>
      <c r="AG1316" s="398">
        <f>IF(AD1316="","",(AF1316-AD1316))</f>
        <v>0</v>
      </c>
    </row>
    <row r="1317" spans="2:33" s="327" customFormat="1" ht="12.75" customHeight="1" x14ac:dyDescent="0.2">
      <c r="B1317" s="665">
        <v>2016464</v>
      </c>
      <c r="C1317" s="470">
        <v>120931</v>
      </c>
      <c r="D1317" s="665" t="s">
        <v>1566</v>
      </c>
      <c r="E1317" s="449" t="s">
        <v>1330</v>
      </c>
      <c r="F1317" s="751">
        <v>1</v>
      </c>
      <c r="G1317" s="449">
        <v>9</v>
      </c>
      <c r="H1317" s="449">
        <v>6</v>
      </c>
      <c r="I1317" s="449">
        <v>1</v>
      </c>
      <c r="J1317" s="995">
        <v>42655</v>
      </c>
      <c r="K1317" s="989" t="s">
        <v>1485</v>
      </c>
      <c r="L1317" s="403" t="s">
        <v>1485</v>
      </c>
      <c r="M1317" s="403" t="s">
        <v>1485</v>
      </c>
      <c r="N1317" s="322" t="s">
        <v>47</v>
      </c>
      <c r="O1317" s="322" t="s">
        <v>47</v>
      </c>
      <c r="P1317" s="322" t="s">
        <v>47</v>
      </c>
      <c r="Q1317" s="322"/>
      <c r="R1317" s="322" t="s">
        <v>47</v>
      </c>
      <c r="S1317" s="320"/>
      <c r="T1317" s="264"/>
      <c r="U1317" s="264">
        <v>43</v>
      </c>
      <c r="V1317" s="396"/>
      <c r="W1317" s="318"/>
      <c r="X1317" s="318"/>
      <c r="Y1317" s="497">
        <v>13.5</v>
      </c>
      <c r="Z1317" s="318"/>
      <c r="AA1317" s="318"/>
      <c r="AB1317" s="320"/>
      <c r="AC1317" s="327">
        <f>IF(B1317="","",(IFERROR(VLOOKUP(B1317,Projecten!A$4:W$2415,5,FALSE),"niet bekend")))</f>
        <v>1</v>
      </c>
      <c r="AD1317" s="266">
        <f>IF(AC1317="","",(IF(F1317=0,AF1317,(F1317/AC1317*AF1317))))</f>
        <v>1919.19</v>
      </c>
      <c r="AE1317" s="266">
        <f>IF(B1317="","",(IFERROR(VLOOKUP(B1317,Projecten!A$4:W$2415,23,FALSE),"niet bekend")))</f>
        <v>1919.19</v>
      </c>
      <c r="AF1317" s="266">
        <f>IF(B1317="","",(IFERROR(VLOOKUP(B1317,Projecten!A$4:W$2415,12,FALSE),"niet bekend")))</f>
        <v>1919.19</v>
      </c>
      <c r="AG1317" s="398">
        <f>IF(AD1317="","",(AF1317-AD1317))</f>
        <v>0</v>
      </c>
    </row>
    <row r="1318" spans="2:33" s="327" customFormat="1" ht="12.75" customHeight="1" x14ac:dyDescent="0.2">
      <c r="B1318" s="665">
        <v>2016465</v>
      </c>
      <c r="C1318" s="470">
        <v>120931</v>
      </c>
      <c r="D1318" s="665" t="s">
        <v>1567</v>
      </c>
      <c r="E1318" s="449" t="s">
        <v>1330</v>
      </c>
      <c r="F1318" s="751">
        <v>1</v>
      </c>
      <c r="G1318" s="449">
        <v>9</v>
      </c>
      <c r="H1318" s="449">
        <v>7</v>
      </c>
      <c r="I1318" s="449">
        <v>1</v>
      </c>
      <c r="J1318" s="995">
        <v>42655</v>
      </c>
      <c r="K1318" s="989" t="s">
        <v>1485</v>
      </c>
      <c r="L1318" s="403" t="s">
        <v>1485</v>
      </c>
      <c r="M1318" s="403" t="s">
        <v>1485</v>
      </c>
      <c r="N1318" s="322" t="s">
        <v>47</v>
      </c>
      <c r="O1318" s="322" t="s">
        <v>47</v>
      </c>
      <c r="P1318" s="322" t="s">
        <v>47</v>
      </c>
      <c r="Q1318" s="322"/>
      <c r="R1318" s="322" t="s">
        <v>47</v>
      </c>
      <c r="S1318" s="320"/>
      <c r="T1318" s="264"/>
      <c r="U1318" s="264">
        <v>43</v>
      </c>
      <c r="V1318" s="396"/>
      <c r="W1318" s="318"/>
      <c r="X1318" s="318"/>
      <c r="Y1318" s="497">
        <v>14</v>
      </c>
      <c r="Z1318" s="318"/>
      <c r="AA1318" s="318"/>
      <c r="AB1318" s="320"/>
      <c r="AC1318" s="327">
        <f>IF(B1318="","",(IFERROR(VLOOKUP(B1318,Projecten!A$4:W$2415,5,FALSE),"niet bekend")))</f>
        <v>1</v>
      </c>
      <c r="AD1318" s="266">
        <f>IF(AC1318="","",(IF(F1318=0,AF1318,(F1318/AC1318*AF1318))))</f>
        <v>1975.85</v>
      </c>
      <c r="AE1318" s="266">
        <f>IF(B1318="","",(IFERROR(VLOOKUP(B1318,Projecten!A$4:W$2415,23,FALSE),"niet bekend")))</f>
        <v>1975.85</v>
      </c>
      <c r="AF1318" s="266">
        <f>IF(B1318="","",(IFERROR(VLOOKUP(B1318,Projecten!A$4:W$2415,12,FALSE),"niet bekend")))</f>
        <v>1975.85</v>
      </c>
      <c r="AG1318" s="398">
        <f>IF(AD1318="","",(AF1318-AD1318))</f>
        <v>0</v>
      </c>
    </row>
    <row r="1319" spans="2:33" s="327" customFormat="1" ht="12.75" customHeight="1" x14ac:dyDescent="0.2">
      <c r="B1319" s="665"/>
      <c r="C1319" s="470"/>
      <c r="D1319" s="665"/>
      <c r="E1319" s="449"/>
      <c r="F1319" s="751"/>
      <c r="G1319" s="449"/>
      <c r="H1319" s="449"/>
      <c r="I1319" s="449"/>
      <c r="J1319" s="321"/>
      <c r="K1319" s="321"/>
      <c r="L1319" s="403"/>
      <c r="M1319" s="403"/>
      <c r="N1319" s="322"/>
      <c r="O1319" s="322"/>
      <c r="P1319" s="322"/>
      <c r="Q1319" s="322"/>
      <c r="R1319" s="322"/>
      <c r="S1319" s="320"/>
      <c r="T1319" s="264"/>
      <c r="U1319" s="264"/>
      <c r="V1319" s="396"/>
      <c r="W1319" s="318"/>
      <c r="X1319" s="318"/>
      <c r="Y1319" s="497"/>
      <c r="Z1319" s="318"/>
      <c r="AA1319" s="318"/>
      <c r="AB1319" s="320"/>
      <c r="AD1319" s="266"/>
      <c r="AE1319" s="266"/>
      <c r="AF1319" s="266"/>
      <c r="AG1319" s="398"/>
    </row>
    <row r="1320" spans="2:33" s="327" customFormat="1" ht="12.75" customHeight="1" x14ac:dyDescent="0.2">
      <c r="B1320" s="665">
        <v>2016514</v>
      </c>
      <c r="C1320" s="470">
        <v>120930</v>
      </c>
      <c r="D1320" s="665" t="s">
        <v>1635</v>
      </c>
      <c r="E1320" s="449" t="s">
        <v>317</v>
      </c>
      <c r="F1320" s="751">
        <v>1</v>
      </c>
      <c r="G1320" s="449">
        <v>5</v>
      </c>
      <c r="H1320" s="449">
        <v>3</v>
      </c>
      <c r="I1320" s="449">
        <v>4</v>
      </c>
      <c r="J1320" s="321">
        <v>42657</v>
      </c>
      <c r="K1320" s="321">
        <v>42653</v>
      </c>
      <c r="L1320" s="403" t="s">
        <v>1485</v>
      </c>
      <c r="M1320" s="403" t="s">
        <v>1485</v>
      </c>
      <c r="N1320" s="322" t="s">
        <v>47</v>
      </c>
      <c r="O1320" s="322" t="s">
        <v>47</v>
      </c>
      <c r="P1320" s="322" t="s">
        <v>47</v>
      </c>
      <c r="Q1320" s="322"/>
      <c r="R1320" s="322" t="s">
        <v>47</v>
      </c>
      <c r="S1320" s="320"/>
      <c r="T1320" s="264"/>
      <c r="U1320" s="264">
        <v>43</v>
      </c>
      <c r="V1320" s="396"/>
      <c r="W1320" s="318" t="s">
        <v>777</v>
      </c>
      <c r="X1320" s="318"/>
      <c r="Y1320" s="497">
        <v>14</v>
      </c>
      <c r="Z1320" s="318"/>
      <c r="AA1320" s="318"/>
      <c r="AB1320" s="320"/>
      <c r="AC1320" s="327">
        <f>IF(B1320="","",(IFERROR(VLOOKUP(B1320,Projecten!A$4:W$2415,5,FALSE),"niet bekend")))</f>
        <v>1</v>
      </c>
      <c r="AD1320" s="266">
        <f>IF(AC1320="","",(IF(F1320=0,AF1320,(F1320/AC1320*AF1320))))</f>
        <v>2225.88</v>
      </c>
      <c r="AE1320" s="266">
        <f>IF(B1320="","",(IFERROR(VLOOKUP(B1320,Projecten!A$4:W$2415,23,FALSE),"niet bekend")))</f>
        <v>2225.88</v>
      </c>
      <c r="AF1320" s="266">
        <f>IF(B1320="","",(IFERROR(VLOOKUP(B1320,Projecten!A$4:W$2415,12,FALSE),"niet bekend")))</f>
        <v>2225.88</v>
      </c>
      <c r="AG1320" s="398">
        <f>IF(AD1320="","",(AF1320-AD1320))</f>
        <v>0</v>
      </c>
    </row>
    <row r="1321" spans="2:33" s="327" customFormat="1" x14ac:dyDescent="0.2">
      <c r="C1321" s="503"/>
      <c r="D1321" s="320"/>
      <c r="E1321" s="318"/>
      <c r="F1321" s="322"/>
      <c r="G1321" s="318"/>
      <c r="H1321" s="318"/>
      <c r="I1321" s="318"/>
      <c r="J1321" s="321"/>
      <c r="K1321" s="321"/>
      <c r="L1321" s="322"/>
      <c r="M1321" s="322"/>
      <c r="N1321" s="322"/>
      <c r="O1321" s="322"/>
      <c r="P1321" s="322"/>
      <c r="Q1321" s="322"/>
      <c r="R1321" s="322"/>
      <c r="S1321" s="320"/>
      <c r="T1321" s="264"/>
      <c r="U1321" s="322"/>
      <c r="V1321" s="396"/>
      <c r="W1321" s="318"/>
      <c r="X1321" s="318"/>
      <c r="Y1321" s="324"/>
      <c r="Z1321" s="318"/>
      <c r="AA1321" s="318"/>
      <c r="AB1321" s="320"/>
      <c r="AD1321" s="266"/>
      <c r="AE1321" s="266"/>
      <c r="AF1321" s="266"/>
      <c r="AG1321" s="398"/>
    </row>
    <row r="1322" spans="2:33" s="327" customFormat="1" ht="12.75" customHeight="1" x14ac:dyDescent="0.2">
      <c r="B1322" s="665">
        <v>2016506</v>
      </c>
      <c r="C1322" s="470">
        <v>120934</v>
      </c>
      <c r="D1322" s="665" t="s">
        <v>1626</v>
      </c>
      <c r="E1322" s="449" t="s">
        <v>352</v>
      </c>
      <c r="F1322" s="751">
        <v>1</v>
      </c>
      <c r="G1322" s="449">
        <v>11</v>
      </c>
      <c r="H1322" s="449">
        <v>6</v>
      </c>
      <c r="I1322" s="449">
        <v>3</v>
      </c>
      <c r="J1322" s="995">
        <v>42655</v>
      </c>
      <c r="K1322" s="995" t="s">
        <v>47</v>
      </c>
      <c r="L1322" s="403" t="s">
        <v>1485</v>
      </c>
      <c r="M1322" s="403" t="s">
        <v>1485</v>
      </c>
      <c r="N1322" s="322" t="s">
        <v>47</v>
      </c>
      <c r="O1322" s="322" t="s">
        <v>47</v>
      </c>
      <c r="P1322" s="322" t="s">
        <v>47</v>
      </c>
      <c r="Q1322" s="322"/>
      <c r="R1322" s="322" t="s">
        <v>47</v>
      </c>
      <c r="S1322" s="320"/>
      <c r="T1322" s="264"/>
      <c r="U1322" s="264">
        <v>43</v>
      </c>
      <c r="V1322" s="396"/>
      <c r="W1322" s="318" t="s">
        <v>532</v>
      </c>
      <c r="X1322" s="318"/>
      <c r="Y1322" s="497">
        <v>21</v>
      </c>
      <c r="Z1322" s="318"/>
      <c r="AA1322" s="318"/>
      <c r="AB1322" s="320"/>
      <c r="AC1322" s="327">
        <f>IF(B1322="","",(IFERROR(VLOOKUP(B1322,Projecten!A$4:W$2415,5,FALSE),"niet bekend")))</f>
        <v>1</v>
      </c>
      <c r="AD1322" s="266">
        <f t="shared" ref="AD1322:AD1328" si="138">IF(AC1322="","",(IF(F1322=0,AF1322,(F1322/AC1322*AF1322))))</f>
        <v>2914.47</v>
      </c>
      <c r="AE1322" s="266">
        <f>IF(B1322="","",(IFERROR(VLOOKUP(B1322,Projecten!A$4:W$2415,23,FALSE),"niet bekend")))</f>
        <v>2914.47</v>
      </c>
      <c r="AF1322" s="266">
        <f>IF(B1322="","",(IFERROR(VLOOKUP(B1322,Projecten!A$4:W$2415,12,FALSE),"niet bekend")))</f>
        <v>2914.47</v>
      </c>
      <c r="AG1322" s="398">
        <f t="shared" ref="AG1322:AG1328" si="139">IF(AD1322="","",(AF1322-AD1322))</f>
        <v>0</v>
      </c>
    </row>
    <row r="1323" spans="2:33" s="327" customFormat="1" ht="12.75" customHeight="1" x14ac:dyDescent="0.2">
      <c r="B1323" s="665">
        <v>2016507</v>
      </c>
      <c r="C1323" s="470">
        <v>120934</v>
      </c>
      <c r="D1323" s="665" t="s">
        <v>1627</v>
      </c>
      <c r="E1323" s="449" t="s">
        <v>352</v>
      </c>
      <c r="F1323" s="751">
        <v>1</v>
      </c>
      <c r="G1323" s="449">
        <v>5</v>
      </c>
      <c r="H1323" s="449">
        <v>3</v>
      </c>
      <c r="I1323" s="449">
        <v>2</v>
      </c>
      <c r="J1323" s="995">
        <v>42655</v>
      </c>
      <c r="K1323" s="995" t="s">
        <v>47</v>
      </c>
      <c r="L1323" s="403" t="s">
        <v>1485</v>
      </c>
      <c r="M1323" s="403" t="s">
        <v>1485</v>
      </c>
      <c r="N1323" s="322" t="s">
        <v>47</v>
      </c>
      <c r="O1323" s="322" t="s">
        <v>47</v>
      </c>
      <c r="P1323" s="322" t="s">
        <v>47</v>
      </c>
      <c r="Q1323" s="322"/>
      <c r="R1323" s="322" t="s">
        <v>47</v>
      </c>
      <c r="S1323" s="320"/>
      <c r="T1323" s="264"/>
      <c r="U1323" s="264">
        <v>43</v>
      </c>
      <c r="V1323" s="396"/>
      <c r="W1323" s="318" t="s">
        <v>532</v>
      </c>
      <c r="X1323" s="318"/>
      <c r="Y1323" s="497">
        <v>9.5</v>
      </c>
      <c r="Z1323" s="318"/>
      <c r="AA1323" s="318"/>
      <c r="AB1323" s="320"/>
      <c r="AC1323" s="327">
        <f>IF(B1323="","",(IFERROR(VLOOKUP(B1323,Projecten!A$4:W$2415,5,FALSE),"niet bekend")))</f>
        <v>1</v>
      </c>
      <c r="AD1323" s="266">
        <f t="shared" si="138"/>
        <v>1468.66</v>
      </c>
      <c r="AE1323" s="266">
        <f>IF(B1323="","",(IFERROR(VLOOKUP(B1323,Projecten!A$4:W$2415,23,FALSE),"niet bekend")))</f>
        <v>1468.66</v>
      </c>
      <c r="AF1323" s="266">
        <f>IF(B1323="","",(IFERROR(VLOOKUP(B1323,Projecten!A$4:W$2415,12,FALSE),"niet bekend")))</f>
        <v>1468.66</v>
      </c>
      <c r="AG1323" s="398">
        <f t="shared" si="139"/>
        <v>0</v>
      </c>
    </row>
    <row r="1324" spans="2:33" s="327" customFormat="1" ht="12.75" customHeight="1" x14ac:dyDescent="0.2">
      <c r="B1324" s="665">
        <v>2016508</v>
      </c>
      <c r="C1324" s="470">
        <v>120934</v>
      </c>
      <c r="D1324" s="665" t="s">
        <v>1628</v>
      </c>
      <c r="E1324" s="449" t="s">
        <v>352</v>
      </c>
      <c r="F1324" s="751">
        <v>1</v>
      </c>
      <c r="G1324" s="449">
        <v>9</v>
      </c>
      <c r="H1324" s="449">
        <v>6</v>
      </c>
      <c r="I1324" s="449">
        <v>5</v>
      </c>
      <c r="J1324" s="995">
        <v>42655</v>
      </c>
      <c r="K1324" s="995" t="s">
        <v>47</v>
      </c>
      <c r="L1324" s="403" t="s">
        <v>1485</v>
      </c>
      <c r="M1324" s="403" t="s">
        <v>1485</v>
      </c>
      <c r="N1324" s="322" t="s">
        <v>47</v>
      </c>
      <c r="O1324" s="322" t="s">
        <v>47</v>
      </c>
      <c r="P1324" s="322" t="s">
        <v>47</v>
      </c>
      <c r="Q1324" s="322"/>
      <c r="R1324" s="322" t="s">
        <v>47</v>
      </c>
      <c r="S1324" s="320"/>
      <c r="T1324" s="264"/>
      <c r="U1324" s="264">
        <v>43</v>
      </c>
      <c r="V1324" s="396"/>
      <c r="W1324" s="318" t="s">
        <v>532</v>
      </c>
      <c r="X1324" s="318"/>
      <c r="Y1324" s="497">
        <v>22.2</v>
      </c>
      <c r="Z1324" s="318"/>
      <c r="AA1324" s="318"/>
      <c r="AB1324" s="320"/>
      <c r="AC1324" s="327">
        <f>IF(B1324="","",(IFERROR(VLOOKUP(B1324,Projecten!A$4:W$2415,5,FALSE),"niet bekend")))</f>
        <v>1</v>
      </c>
      <c r="AD1324" s="266">
        <f t="shared" si="138"/>
        <v>3148.42</v>
      </c>
      <c r="AE1324" s="266">
        <f>IF(B1324="","",(IFERROR(VLOOKUP(B1324,Projecten!A$4:W$2415,23,FALSE),"niet bekend")))</f>
        <v>3148.42</v>
      </c>
      <c r="AF1324" s="266">
        <f>IF(B1324="","",(IFERROR(VLOOKUP(B1324,Projecten!A$4:W$2415,12,FALSE),"niet bekend")))</f>
        <v>3148.42</v>
      </c>
      <c r="AG1324" s="398">
        <f t="shared" si="139"/>
        <v>0</v>
      </c>
    </row>
    <row r="1325" spans="2:33" s="327" customFormat="1" ht="12.75" customHeight="1" x14ac:dyDescent="0.2">
      <c r="B1325" s="665">
        <v>2016510</v>
      </c>
      <c r="C1325" s="470">
        <v>120934</v>
      </c>
      <c r="D1325" s="665" t="s">
        <v>1629</v>
      </c>
      <c r="E1325" s="449" t="s">
        <v>352</v>
      </c>
      <c r="F1325" s="751">
        <v>1</v>
      </c>
      <c r="G1325" s="449">
        <v>9</v>
      </c>
      <c r="H1325" s="449">
        <v>6</v>
      </c>
      <c r="I1325" s="449">
        <v>3</v>
      </c>
      <c r="J1325" s="995">
        <v>42655</v>
      </c>
      <c r="K1325" s="995" t="s">
        <v>47</v>
      </c>
      <c r="L1325" s="403" t="s">
        <v>1485</v>
      </c>
      <c r="M1325" s="403" t="s">
        <v>1485</v>
      </c>
      <c r="N1325" s="403" t="s">
        <v>47</v>
      </c>
      <c r="O1325" s="403" t="s">
        <v>47</v>
      </c>
      <c r="P1325" s="403" t="s">
        <v>47</v>
      </c>
      <c r="Q1325" s="403"/>
      <c r="R1325" s="403" t="s">
        <v>47</v>
      </c>
      <c r="S1325" s="320"/>
      <c r="T1325" s="264"/>
      <c r="U1325" s="264">
        <v>43</v>
      </c>
      <c r="V1325" s="396"/>
      <c r="W1325" s="318" t="s">
        <v>532</v>
      </c>
      <c r="X1325" s="521"/>
      <c r="Y1325" s="324">
        <v>20</v>
      </c>
      <c r="Z1325" s="318"/>
      <c r="AA1325" s="318"/>
      <c r="AB1325" s="320"/>
      <c r="AC1325" s="327">
        <f>IF(B1325="","",(IFERROR(VLOOKUP(B1325,Projecten!A$4:W$2415,5,FALSE),"niet bekend")))</f>
        <v>1</v>
      </c>
      <c r="AD1325" s="266">
        <f t="shared" si="138"/>
        <v>2745.16</v>
      </c>
      <c r="AE1325" s="266">
        <f>IF(B1325="","",(IFERROR(VLOOKUP(B1325,Projecten!A$4:W$2415,23,FALSE),"niet bekend")))</f>
        <v>2745.16</v>
      </c>
      <c r="AF1325" s="266">
        <f>IF(B1325="","",(IFERROR(VLOOKUP(B1325,Projecten!A$4:W$2415,12,FALSE),"niet bekend")))</f>
        <v>2745.16</v>
      </c>
      <c r="AG1325" s="398">
        <f t="shared" si="139"/>
        <v>0</v>
      </c>
    </row>
    <row r="1326" spans="2:33" s="327" customFormat="1" ht="12.75" customHeight="1" x14ac:dyDescent="0.2">
      <c r="B1326" s="665">
        <v>2016524</v>
      </c>
      <c r="C1326" s="470">
        <v>120935</v>
      </c>
      <c r="D1326" s="665" t="s">
        <v>1656</v>
      </c>
      <c r="E1326" s="449" t="s">
        <v>352</v>
      </c>
      <c r="F1326" s="751">
        <v>6</v>
      </c>
      <c r="G1326" s="449">
        <v>42</v>
      </c>
      <c r="H1326" s="449">
        <v>36</v>
      </c>
      <c r="I1326" s="449">
        <v>12</v>
      </c>
      <c r="J1326" s="995">
        <v>42655</v>
      </c>
      <c r="K1326" s="995" t="s">
        <v>47</v>
      </c>
      <c r="L1326" s="403" t="s">
        <v>1485</v>
      </c>
      <c r="M1326" s="403" t="s">
        <v>1485</v>
      </c>
      <c r="N1326" s="403" t="s">
        <v>47</v>
      </c>
      <c r="O1326" s="403" t="s">
        <v>47</v>
      </c>
      <c r="P1326" s="403" t="s">
        <v>47</v>
      </c>
      <c r="Q1326" s="403"/>
      <c r="R1326" s="403" t="s">
        <v>47</v>
      </c>
      <c r="S1326" s="320"/>
      <c r="T1326" s="264"/>
      <c r="U1326" s="264">
        <v>43</v>
      </c>
      <c r="V1326" s="396"/>
      <c r="W1326" s="318" t="s">
        <v>532</v>
      </c>
      <c r="X1326" s="521" t="s">
        <v>1693</v>
      </c>
      <c r="Y1326" s="324">
        <v>83</v>
      </c>
      <c r="Z1326" s="318"/>
      <c r="AA1326" s="318"/>
      <c r="AB1326" s="320"/>
      <c r="AC1326" s="327">
        <f>IF(B1326="","",(IFERROR(VLOOKUP(B1326,Projecten!A$4:W$2415,5,FALSE),"niet bekend")))</f>
        <v>6</v>
      </c>
      <c r="AD1326" s="266">
        <f t="shared" si="138"/>
        <v>11460.08</v>
      </c>
      <c r="AE1326" s="266">
        <f>IF(B1326="","",(IFERROR(VLOOKUP(B1326,Projecten!A$4:W$2415,23,FALSE),"niet bekend")))</f>
        <v>11460.08</v>
      </c>
      <c r="AF1326" s="266">
        <f>IF(B1326="","",(IFERROR(VLOOKUP(B1326,Projecten!A$4:W$2415,12,FALSE),"niet bekend")))</f>
        <v>11460.08</v>
      </c>
      <c r="AG1326" s="398">
        <f t="shared" si="139"/>
        <v>0</v>
      </c>
    </row>
    <row r="1327" spans="2:33" s="327" customFormat="1" ht="12.75" customHeight="1" x14ac:dyDescent="0.2">
      <c r="B1327" s="665" t="s">
        <v>1569</v>
      </c>
      <c r="C1327" s="470">
        <v>120537</v>
      </c>
      <c r="D1327" s="521" t="s">
        <v>1528</v>
      </c>
      <c r="E1327" s="449" t="s">
        <v>352</v>
      </c>
      <c r="F1327" s="751">
        <v>0</v>
      </c>
      <c r="G1327" s="449">
        <v>112</v>
      </c>
      <c r="H1327" s="449">
        <v>0</v>
      </c>
      <c r="I1327" s="449">
        <v>0</v>
      </c>
      <c r="J1327" s="995">
        <v>42655</v>
      </c>
      <c r="K1327" s="989" t="s">
        <v>1485</v>
      </c>
      <c r="L1327" s="403" t="s">
        <v>1485</v>
      </c>
      <c r="M1327" s="403" t="s">
        <v>1485</v>
      </c>
      <c r="N1327" s="322" t="s">
        <v>47</v>
      </c>
      <c r="O1327" s="322" t="s">
        <v>47</v>
      </c>
      <c r="P1327" s="322" t="s">
        <v>47</v>
      </c>
      <c r="Q1327" s="322"/>
      <c r="R1327" s="322" t="s">
        <v>47</v>
      </c>
      <c r="S1327" s="320"/>
      <c r="T1327" s="264"/>
      <c r="U1327" s="264">
        <v>43</v>
      </c>
      <c r="V1327" s="396">
        <v>42667</v>
      </c>
      <c r="W1327" s="318" t="s">
        <v>532</v>
      </c>
      <c r="X1327" s="318"/>
      <c r="Y1327" s="497">
        <v>69</v>
      </c>
      <c r="Z1327" s="318"/>
      <c r="AA1327" s="318"/>
      <c r="AB1327" s="320"/>
      <c r="AC1327" s="327">
        <f>IF(B1327="","",(IFERROR(VLOOKUP(B1327,Projecten!A$4:W$2415,5,FALSE),"niet bekend")))</f>
        <v>1</v>
      </c>
      <c r="AD1327" s="266">
        <f t="shared" si="138"/>
        <v>12500</v>
      </c>
      <c r="AE1327" s="266">
        <f>IF(B1327="","",(IFERROR(VLOOKUP(B1327,Projecten!A$4:W$2415,23,FALSE),"niet bekend")))</f>
        <v>12500</v>
      </c>
      <c r="AF1327" s="266">
        <f>IF(B1327="","",(IFERROR(VLOOKUP(B1327,Projecten!A$4:W$2415,12,FALSE),"niet bekend")))</f>
        <v>12500</v>
      </c>
      <c r="AG1327" s="398">
        <f t="shared" si="139"/>
        <v>0</v>
      </c>
    </row>
    <row r="1328" spans="2:33" s="327" customFormat="1" ht="12.75" customHeight="1" x14ac:dyDescent="0.2">
      <c r="B1328" s="665" t="s">
        <v>1679</v>
      </c>
      <c r="C1328" s="470">
        <v>120537</v>
      </c>
      <c r="D1328" s="665" t="s">
        <v>1657</v>
      </c>
      <c r="E1328" s="449" t="s">
        <v>352</v>
      </c>
      <c r="F1328" s="751">
        <v>6</v>
      </c>
      <c r="G1328" s="449">
        <v>60</v>
      </c>
      <c r="H1328" s="449">
        <v>0</v>
      </c>
      <c r="I1328" s="449">
        <v>0</v>
      </c>
      <c r="J1328" s="321" t="s">
        <v>47</v>
      </c>
      <c r="K1328" s="989" t="s">
        <v>1485</v>
      </c>
      <c r="L1328" s="403" t="s">
        <v>1485</v>
      </c>
      <c r="M1328" s="403" t="s">
        <v>1485</v>
      </c>
      <c r="N1328" s="403" t="s">
        <v>47</v>
      </c>
      <c r="O1328" s="403" t="s">
        <v>47</v>
      </c>
      <c r="P1328" s="403" t="s">
        <v>47</v>
      </c>
      <c r="Q1328" s="403"/>
      <c r="R1328" s="403" t="s">
        <v>47</v>
      </c>
      <c r="S1328" s="320"/>
      <c r="T1328" s="264"/>
      <c r="U1328" s="264">
        <v>43</v>
      </c>
      <c r="V1328" s="396">
        <v>42667</v>
      </c>
      <c r="W1328" s="318" t="s">
        <v>532</v>
      </c>
      <c r="X1328" s="521"/>
      <c r="Y1328" s="324">
        <v>35</v>
      </c>
      <c r="Z1328" s="318"/>
      <c r="AA1328" s="318"/>
      <c r="AB1328" s="320"/>
      <c r="AC1328" s="327">
        <f>IF(B1328="","",(IFERROR(VLOOKUP(B1328,Projecten!A$4:W$2415,5,FALSE),"niet bekend")))</f>
        <v>6</v>
      </c>
      <c r="AD1328" s="266">
        <f t="shared" si="138"/>
        <v>6255.8</v>
      </c>
      <c r="AE1328" s="266">
        <f>IF(B1328="","",(IFERROR(VLOOKUP(B1328,Projecten!A$4:W$2415,23,FALSE),"niet bekend")))</f>
        <v>6255.8</v>
      </c>
      <c r="AF1328" s="266">
        <f>IF(B1328="","",(IFERROR(VLOOKUP(B1328,Projecten!A$4:W$2415,12,FALSE),"niet bekend")))</f>
        <v>6255.8</v>
      </c>
      <c r="AG1328" s="398">
        <f t="shared" si="139"/>
        <v>0</v>
      </c>
    </row>
    <row r="1329" spans="2:33" s="327" customFormat="1" ht="12.75" customHeight="1" x14ac:dyDescent="0.2">
      <c r="B1329" s="665"/>
      <c r="C1329" s="470"/>
      <c r="D1329" s="665"/>
      <c r="E1329" s="449"/>
      <c r="F1329" s="751"/>
      <c r="G1329" s="449"/>
      <c r="H1329" s="449"/>
      <c r="I1329" s="449"/>
      <c r="J1329" s="321"/>
      <c r="K1329" s="989"/>
      <c r="L1329" s="403"/>
      <c r="M1329" s="403"/>
      <c r="N1329" s="403"/>
      <c r="O1329" s="403"/>
      <c r="P1329" s="403"/>
      <c r="Q1329" s="403"/>
      <c r="R1329" s="403"/>
      <c r="S1329" s="320"/>
      <c r="T1329" s="264"/>
      <c r="U1329" s="264"/>
      <c r="V1329" s="396"/>
      <c r="W1329" s="318"/>
      <c r="X1329" s="521"/>
      <c r="Y1329" s="324"/>
      <c r="Z1329" s="318"/>
      <c r="AA1329" s="318"/>
      <c r="AB1329" s="320"/>
      <c r="AD1329" s="266"/>
      <c r="AE1329" s="266"/>
      <c r="AF1329" s="266"/>
      <c r="AG1329" s="398"/>
    </row>
    <row r="1330" spans="2:33" s="327" customFormat="1" x14ac:dyDescent="0.2">
      <c r="B1330" s="496"/>
      <c r="C1330" s="386"/>
      <c r="D1330" s="496"/>
      <c r="E1330" s="389"/>
      <c r="F1330" s="388"/>
      <c r="G1330" s="389"/>
      <c r="H1330" s="389"/>
      <c r="I1330" s="389"/>
      <c r="J1330" s="321"/>
      <c r="K1330" s="989"/>
      <c r="L1330" s="403"/>
      <c r="M1330" s="403"/>
      <c r="N1330" s="322"/>
      <c r="O1330" s="322"/>
      <c r="P1330" s="322"/>
      <c r="Q1330" s="322"/>
      <c r="R1330" s="322"/>
      <c r="S1330" s="320"/>
      <c r="T1330" s="264"/>
      <c r="U1330" s="264"/>
      <c r="V1330" s="396"/>
      <c r="W1330" s="318"/>
      <c r="X1330" s="318"/>
      <c r="Y1330" s="497"/>
      <c r="Z1330" s="318"/>
      <c r="AA1330" s="318"/>
      <c r="AB1330" s="707"/>
      <c r="AD1330" s="266"/>
      <c r="AE1330" s="266"/>
      <c r="AF1330" s="266"/>
      <c r="AG1330" s="398"/>
    </row>
    <row r="1331" spans="2:33" s="327" customFormat="1" ht="12.75" customHeight="1" x14ac:dyDescent="0.2">
      <c r="B1331" s="665"/>
      <c r="C1331" s="470"/>
      <c r="D1331" s="665"/>
      <c r="E1331" s="449"/>
      <c r="F1331" s="751"/>
      <c r="G1331" s="449"/>
      <c r="H1331" s="449"/>
      <c r="I1331" s="449"/>
      <c r="J1331" s="321"/>
      <c r="K1331" s="989"/>
      <c r="L1331" s="403"/>
      <c r="M1331" s="403"/>
      <c r="N1331" s="322"/>
      <c r="O1331" s="322"/>
      <c r="P1331" s="322"/>
      <c r="Q1331" s="322"/>
      <c r="R1331" s="322"/>
      <c r="S1331" s="320"/>
      <c r="T1331" s="264"/>
      <c r="U1331" s="264"/>
      <c r="V1331" s="396"/>
      <c r="W1331" s="318"/>
      <c r="X1331" s="318"/>
      <c r="Y1331" s="497"/>
      <c r="Z1331" s="318"/>
      <c r="AA1331" s="318"/>
      <c r="AB1331" s="320"/>
      <c r="AD1331" s="266"/>
      <c r="AE1331" s="266"/>
      <c r="AF1331" s="266"/>
      <c r="AG1331" s="398"/>
    </row>
    <row r="1332" spans="2:33" ht="12.75" customHeight="1" x14ac:dyDescent="0.2">
      <c r="B1332" s="665" t="s">
        <v>1683</v>
      </c>
      <c r="C1332" s="517">
        <v>120939</v>
      </c>
      <c r="D1332" s="237" t="s">
        <v>1645</v>
      </c>
      <c r="E1332" s="519" t="s">
        <v>1646</v>
      </c>
      <c r="F1332" s="645">
        <v>0</v>
      </c>
      <c r="G1332" s="519">
        <v>1</v>
      </c>
      <c r="H1332" s="519">
        <v>2</v>
      </c>
      <c r="I1332" s="519">
        <v>0</v>
      </c>
      <c r="J1332" s="989" t="s">
        <v>1485</v>
      </c>
      <c r="K1332" s="989" t="s">
        <v>1485</v>
      </c>
      <c r="L1332" s="403" t="s">
        <v>1485</v>
      </c>
      <c r="M1332" s="403" t="s">
        <v>1485</v>
      </c>
      <c r="N1332" s="254" t="s">
        <v>47</v>
      </c>
      <c r="O1332" s="254" t="s">
        <v>47</v>
      </c>
      <c r="P1332" s="254" t="s">
        <v>47</v>
      </c>
      <c r="R1332" s="254" t="s">
        <v>47</v>
      </c>
      <c r="S1332" s="243"/>
      <c r="U1332" s="264">
        <v>43</v>
      </c>
      <c r="X1332" s="202" t="s">
        <v>6859</v>
      </c>
      <c r="Y1332" s="295">
        <v>3.5</v>
      </c>
      <c r="Z1332" s="202"/>
      <c r="AA1332" s="202"/>
      <c r="AB1332" s="320"/>
      <c r="AC1332" s="209">
        <f>IF(B1332="","",(IFERROR(VLOOKUP(B1332,Projecten!A$4:W$2415,5,FALSE),"niet bekend")))</f>
        <v>0</v>
      </c>
      <c r="AD1332" s="213">
        <f>IF(AC1332="","",(IF(F1332=0,AF1332,(F1332/AC1332*AF1332))))</f>
        <v>515.28</v>
      </c>
      <c r="AE1332" s="266">
        <f>IF(B1332="","",(IFERROR(VLOOKUP(B1332,Projecten!A$4:W$2415,23,FALSE),"niet bekend")))</f>
        <v>515.28</v>
      </c>
      <c r="AF1332" s="266">
        <f>IF(B1332="","",(IFERROR(VLOOKUP(B1332,Projecten!A$4:W$2415,12,FALSE),"niet bekend")))</f>
        <v>515.28</v>
      </c>
      <c r="AG1332" s="360">
        <f>IF(AD1332="","",(AF1332-AD1332))</f>
        <v>0</v>
      </c>
    </row>
    <row r="1333" spans="2:33" ht="12.75" customHeight="1" x14ac:dyDescent="0.2">
      <c r="B1333" s="237" t="s">
        <v>1732</v>
      </c>
      <c r="C1333" s="513">
        <v>120921</v>
      </c>
      <c r="D1333" s="689" t="s">
        <v>1731</v>
      </c>
      <c r="E1333" s="514" t="s">
        <v>1646</v>
      </c>
      <c r="F1333" s="645">
        <v>0</v>
      </c>
      <c r="G1333" s="518">
        <v>2</v>
      </c>
      <c r="H1333" s="518">
        <v>2</v>
      </c>
      <c r="I1333" s="518">
        <v>0</v>
      </c>
      <c r="J1333" s="244"/>
      <c r="K1333" s="244"/>
      <c r="N1333" s="254" t="s">
        <v>47</v>
      </c>
      <c r="O1333" s="254" t="s">
        <v>47</v>
      </c>
      <c r="P1333" s="254" t="s">
        <v>47</v>
      </c>
      <c r="R1333" s="254" t="s">
        <v>47</v>
      </c>
      <c r="S1333" s="243"/>
      <c r="U1333" s="245">
        <v>41</v>
      </c>
      <c r="Y1333" s="248">
        <v>5</v>
      </c>
      <c r="Z1333" s="202"/>
      <c r="AA1333" s="202"/>
      <c r="AB1333" s="243"/>
      <c r="AC1333" s="209">
        <f>IF(B1333="","",(IFERROR(VLOOKUP(B1333,Projecten!A$4:W$2415,5,FALSE),"niet bekend")))</f>
        <v>0</v>
      </c>
      <c r="AD1333" s="213">
        <f>IF(AC1333="","",(IF(F1333=0,AF1333,(F1333/AC1333*AF1333))))</f>
        <v>0</v>
      </c>
      <c r="AE1333" s="266">
        <f>IF(B1333="","",(IFERROR(VLOOKUP(B1333,Projecten!A$4:W$2415,23,FALSE),"niet bekend")))</f>
        <v>0</v>
      </c>
      <c r="AF1333" s="266">
        <f>IF(B1333="","",(IFERROR(VLOOKUP(B1333,Projecten!A$4:W$2415,12,FALSE),"niet bekend")))</f>
        <v>0</v>
      </c>
      <c r="AG1333" s="360">
        <f>IF(AD1333="","",(AF1333-AD1333))</f>
        <v>0</v>
      </c>
    </row>
    <row r="1334" spans="2:33" s="682" customFormat="1" ht="12.75" customHeight="1" x14ac:dyDescent="0.2">
      <c r="B1334" s="996"/>
      <c r="C1334" s="950">
        <v>120888</v>
      </c>
      <c r="D1334" s="997" t="s">
        <v>1229</v>
      </c>
      <c r="E1334" s="998" t="s">
        <v>26</v>
      </c>
      <c r="F1334" s="999"/>
      <c r="G1334" s="996"/>
      <c r="H1334" s="996"/>
      <c r="I1334" s="996"/>
      <c r="J1334" s="1000"/>
      <c r="K1334" s="1000"/>
      <c r="L1334" s="622"/>
      <c r="M1334" s="622"/>
      <c r="N1334" s="622" t="s">
        <v>47</v>
      </c>
      <c r="O1334" s="622" t="s">
        <v>47</v>
      </c>
      <c r="P1334" s="622" t="s">
        <v>470</v>
      </c>
      <c r="Q1334" s="622"/>
      <c r="R1334" s="622"/>
      <c r="S1334" s="621"/>
      <c r="T1334" s="1001"/>
      <c r="U1334" s="1001"/>
      <c r="V1334" s="1002"/>
      <c r="W1334" s="1003"/>
      <c r="X1334" s="1003"/>
      <c r="Y1334" s="1004">
        <v>20</v>
      </c>
      <c r="Z1334" s="1003"/>
      <c r="AA1334" s="1005"/>
      <c r="AB1334" s="621"/>
      <c r="AD1334" s="1006"/>
      <c r="AE1334" s="1006"/>
      <c r="AF1334" s="1006"/>
      <c r="AG1334" s="1007"/>
    </row>
    <row r="1335" spans="2:33" s="312" customFormat="1" x14ac:dyDescent="0.2">
      <c r="B1335" s="299"/>
      <c r="C1335" s="406"/>
      <c r="D1335" s="300"/>
      <c r="E1335" s="300"/>
      <c r="F1335" s="302"/>
      <c r="G1335" s="300"/>
      <c r="H1335" s="300"/>
      <c r="I1335" s="300"/>
      <c r="J1335" s="301"/>
      <c r="K1335" s="301"/>
      <c r="L1335" s="302"/>
      <c r="M1335" s="302"/>
      <c r="N1335" s="302"/>
      <c r="O1335" s="302"/>
      <c r="P1335" s="302"/>
      <c r="Q1335" s="302"/>
      <c r="R1335" s="302"/>
      <c r="S1335" s="303"/>
      <c r="T1335" s="407"/>
      <c r="U1335" s="306"/>
      <c r="V1335" s="305"/>
      <c r="W1335" s="307"/>
      <c r="X1335" s="307"/>
      <c r="Y1335" s="307"/>
      <c r="Z1335" s="298"/>
      <c r="AA1335" s="308"/>
      <c r="AB1335" s="410"/>
      <c r="AD1335" s="311"/>
      <c r="AE1335" s="311"/>
      <c r="AF1335" s="311"/>
      <c r="AG1335" s="412"/>
    </row>
    <row r="1336" spans="2:33" s="236" customFormat="1" x14ac:dyDescent="0.2">
      <c r="B1336" s="372"/>
      <c r="C1336" s="373"/>
      <c r="D1336" s="374">
        <f>SUM(G1336:I1336)</f>
        <v>321</v>
      </c>
      <c r="E1336" s="375"/>
      <c r="F1336" s="376">
        <f>SUM(F1337:F1366)</f>
        <v>20</v>
      </c>
      <c r="G1336" s="375">
        <f>SUM(G1337:G1366)</f>
        <v>184</v>
      </c>
      <c r="H1336" s="375">
        <f>SUM(H1337:H1366)</f>
        <v>86</v>
      </c>
      <c r="I1336" s="375">
        <f>SUM(I1337:I1366)</f>
        <v>51</v>
      </c>
      <c r="J1336" s="984"/>
      <c r="K1336" s="984"/>
      <c r="L1336" s="376"/>
      <c r="M1336" s="376"/>
      <c r="N1336" s="376"/>
      <c r="O1336" s="376"/>
      <c r="P1336" s="376"/>
      <c r="Q1336" s="376"/>
      <c r="R1336" s="376"/>
      <c r="S1336" s="930">
        <v>43</v>
      </c>
      <c r="T1336" s="445"/>
      <c r="U1336" s="639"/>
      <c r="V1336" s="447"/>
      <c r="W1336" s="646"/>
      <c r="X1336" s="752">
        <f>SUM(Y1336:Y1366)</f>
        <v>440.45</v>
      </c>
      <c r="Y1336" s="231"/>
      <c r="Z1336" s="231">
        <v>340.5</v>
      </c>
      <c r="AA1336" s="383">
        <f>X1336-Z1336</f>
        <v>99.949999999999989</v>
      </c>
      <c r="AB1336" s="647"/>
      <c r="AC1336" s="236" t="str">
        <f>IF(B1336="","",(IFERROR(VLOOKUP(B1336,Projecten!A$4:W$2415,5,FALSE),"niet bekend")))</f>
        <v/>
      </c>
      <c r="AD1336" s="235">
        <f>SUM(AD1337:AD1366)</f>
        <v>64854.820000000014</v>
      </c>
      <c r="AE1336" s="235"/>
      <c r="AF1336" s="235"/>
      <c r="AG1336" s="384"/>
    </row>
    <row r="1337" spans="2:33" x14ac:dyDescent="0.2">
      <c r="B1337" s="518"/>
      <c r="C1337" s="966"/>
      <c r="D1337" s="798"/>
      <c r="E1337" s="518"/>
      <c r="F1337" s="645"/>
      <c r="G1337" s="518"/>
      <c r="H1337" s="518"/>
      <c r="I1337" s="518"/>
      <c r="J1337" s="241"/>
      <c r="K1337" s="241"/>
      <c r="L1337" s="242"/>
      <c r="M1337" s="242"/>
      <c r="N1337" s="242"/>
      <c r="O1337" s="242"/>
      <c r="P1337" s="242"/>
      <c r="Q1337" s="242"/>
      <c r="R1337" s="242"/>
      <c r="S1337" s="243" t="s">
        <v>1439</v>
      </c>
      <c r="U1337" s="245"/>
      <c r="X1337" s="337" t="s">
        <v>1158</v>
      </c>
      <c r="Y1337" s="248"/>
      <c r="Z1337" s="202"/>
      <c r="AB1337" s="261"/>
      <c r="AC1337" s="209"/>
      <c r="AE1337" s="266"/>
      <c r="AF1337" s="266"/>
    </row>
    <row r="1338" spans="2:33" s="767" customFormat="1" x14ac:dyDescent="0.2">
      <c r="C1338" s="985"/>
      <c r="D1338" s="756" t="s">
        <v>1739</v>
      </c>
      <c r="F1338" s="757"/>
      <c r="J1338" s="1008"/>
      <c r="K1338" s="1008"/>
      <c r="L1338" s="758"/>
      <c r="M1338" s="758"/>
      <c r="N1338" s="758"/>
      <c r="O1338" s="758"/>
      <c r="P1338" s="758"/>
      <c r="Q1338" s="758"/>
      <c r="R1338" s="758"/>
      <c r="S1338" s="754"/>
      <c r="T1338" s="293"/>
      <c r="U1338" s="762"/>
      <c r="V1338" s="763"/>
      <c r="W1338" s="756"/>
      <c r="X1338" s="945"/>
      <c r="Y1338" s="764">
        <v>8.25</v>
      </c>
      <c r="Z1338" s="756"/>
      <c r="AA1338" s="756"/>
      <c r="AB1338" s="754"/>
      <c r="AC1338" s="297"/>
      <c r="AD1338" s="213"/>
      <c r="AE1338" s="266"/>
      <c r="AF1338" s="266"/>
      <c r="AG1338" s="360"/>
    </row>
    <row r="1339" spans="2:33" s="767" customFormat="1" x14ac:dyDescent="0.2">
      <c r="C1339" s="985"/>
      <c r="D1339" s="756" t="s">
        <v>1909</v>
      </c>
      <c r="F1339" s="757"/>
      <c r="J1339" s="1008"/>
      <c r="K1339" s="1008"/>
      <c r="L1339" s="758"/>
      <c r="M1339" s="758"/>
      <c r="N1339" s="758"/>
      <c r="O1339" s="758"/>
      <c r="P1339" s="758"/>
      <c r="Q1339" s="758"/>
      <c r="R1339" s="758"/>
      <c r="S1339" s="754"/>
      <c r="T1339" s="293"/>
      <c r="U1339" s="762"/>
      <c r="V1339" s="763"/>
      <c r="W1339" s="756"/>
      <c r="X1339" s="945"/>
      <c r="Y1339" s="764">
        <v>38</v>
      </c>
      <c r="Z1339" s="756"/>
      <c r="AA1339" s="756"/>
      <c r="AB1339" s="754"/>
      <c r="AC1339" s="297"/>
      <c r="AD1339" s="213"/>
      <c r="AE1339" s="266"/>
      <c r="AF1339" s="266"/>
      <c r="AG1339" s="360"/>
    </row>
    <row r="1340" spans="2:33" s="767" customFormat="1" x14ac:dyDescent="0.2">
      <c r="C1340" s="768"/>
      <c r="D1340" s="754" t="s">
        <v>1931</v>
      </c>
      <c r="E1340" s="756"/>
      <c r="F1340" s="757"/>
      <c r="G1340" s="756"/>
      <c r="H1340" s="756"/>
      <c r="I1340" s="756"/>
      <c r="J1340" s="986"/>
      <c r="K1340" s="986"/>
      <c r="L1340" s="757"/>
      <c r="M1340" s="757"/>
      <c r="N1340" s="757"/>
      <c r="O1340" s="757"/>
      <c r="P1340" s="757"/>
      <c r="Q1340" s="757"/>
      <c r="R1340" s="757"/>
      <c r="S1340" s="754"/>
      <c r="T1340" s="293"/>
      <c r="U1340" s="757"/>
      <c r="V1340" s="763"/>
      <c r="W1340" s="756"/>
      <c r="X1340" s="756"/>
      <c r="Y1340" s="764">
        <v>2</v>
      </c>
      <c r="Z1340" s="756"/>
      <c r="AA1340" s="756"/>
      <c r="AB1340" s="754"/>
      <c r="AC1340" s="297"/>
      <c r="AD1340" s="213"/>
      <c r="AE1340" s="266"/>
      <c r="AF1340" s="266"/>
      <c r="AG1340" s="360"/>
    </row>
    <row r="1341" spans="2:33" x14ac:dyDescent="0.2">
      <c r="B1341" s="209"/>
      <c r="AC1341" s="209"/>
      <c r="AE1341" s="266"/>
      <c r="AF1341" s="266"/>
    </row>
    <row r="1342" spans="2:33" s="731" customFormat="1" x14ac:dyDescent="0.2">
      <c r="C1342" s="1009"/>
      <c r="D1342" s="791" t="s">
        <v>1955</v>
      </c>
      <c r="E1342" s="798"/>
      <c r="F1342" s="947"/>
      <c r="G1342" s="798"/>
      <c r="H1342" s="798"/>
      <c r="I1342" s="798"/>
      <c r="J1342" s="1010"/>
      <c r="K1342" s="1010"/>
      <c r="L1342" s="947"/>
      <c r="M1342" s="947"/>
      <c r="N1342" s="947"/>
      <c r="O1342" s="947"/>
      <c r="P1342" s="947"/>
      <c r="Q1342" s="947"/>
      <c r="R1342" s="947"/>
      <c r="S1342" s="791"/>
      <c r="T1342" s="293"/>
      <c r="U1342" s="947"/>
      <c r="V1342" s="797"/>
      <c r="W1342" s="798"/>
      <c r="X1342" s="798"/>
      <c r="Y1342" s="331">
        <v>16.5</v>
      </c>
      <c r="Z1342" s="798"/>
      <c r="AA1342" s="798"/>
      <c r="AB1342" s="791"/>
      <c r="AC1342" s="297"/>
      <c r="AD1342" s="213"/>
      <c r="AE1342" s="266"/>
      <c r="AF1342" s="266"/>
      <c r="AG1342" s="360"/>
    </row>
    <row r="1343" spans="2:33" x14ac:dyDescent="0.2">
      <c r="B1343" s="209"/>
      <c r="D1343" s="791" t="s">
        <v>1954</v>
      </c>
      <c r="J1343" s="244"/>
      <c r="K1343" s="244"/>
      <c r="S1343" s="243"/>
      <c r="Y1343" s="257">
        <v>32</v>
      </c>
      <c r="Z1343" s="202"/>
      <c r="AA1343" s="202"/>
      <c r="AB1343" s="243"/>
      <c r="AC1343" s="209"/>
      <c r="AE1343" s="266"/>
      <c r="AF1343" s="266"/>
    </row>
    <row r="1344" spans="2:33" s="327" customFormat="1" x14ac:dyDescent="0.2">
      <c r="B1344" s="938"/>
      <c r="C1344" s="964"/>
      <c r="D1344" s="961"/>
      <c r="E1344" s="938"/>
      <c r="F1344" s="751"/>
      <c r="G1344" s="938"/>
      <c r="H1344" s="938"/>
      <c r="I1344" s="938"/>
      <c r="J1344" s="989"/>
      <c r="K1344" s="989"/>
      <c r="L1344" s="403"/>
      <c r="M1344" s="403"/>
      <c r="N1344" s="403"/>
      <c r="O1344" s="403"/>
      <c r="P1344" s="403"/>
      <c r="Q1344" s="403"/>
      <c r="R1344" s="403"/>
      <c r="S1344" s="320"/>
      <c r="T1344" s="264"/>
      <c r="U1344" s="264"/>
      <c r="V1344" s="396"/>
      <c r="W1344" s="318"/>
      <c r="X1344" s="620"/>
      <c r="Y1344" s="857"/>
      <c r="Z1344" s="318"/>
      <c r="AB1344" s="319"/>
      <c r="AD1344" s="266"/>
      <c r="AE1344" s="266"/>
      <c r="AF1344" s="266"/>
      <c r="AG1344" s="398"/>
    </row>
    <row r="1345" spans="2:33" s="327" customFormat="1" x14ac:dyDescent="0.2">
      <c r="B1345" s="496" t="s">
        <v>1721</v>
      </c>
      <c r="C1345" s="386">
        <v>120538</v>
      </c>
      <c r="D1345" s="496" t="s">
        <v>1720</v>
      </c>
      <c r="E1345" s="389" t="s">
        <v>352</v>
      </c>
      <c r="F1345" s="388">
        <v>1</v>
      </c>
      <c r="G1345" s="389">
        <v>13</v>
      </c>
      <c r="H1345" s="389">
        <v>0</v>
      </c>
      <c r="I1345" s="389">
        <v>0</v>
      </c>
      <c r="J1345" s="321">
        <v>42663</v>
      </c>
      <c r="K1345" s="989" t="s">
        <v>1485</v>
      </c>
      <c r="L1345" s="403" t="s">
        <v>1485</v>
      </c>
      <c r="M1345" s="403" t="s">
        <v>1485</v>
      </c>
      <c r="N1345" s="322" t="s">
        <v>47</v>
      </c>
      <c r="O1345" s="322" t="s">
        <v>47</v>
      </c>
      <c r="P1345" s="322" t="s">
        <v>47</v>
      </c>
      <c r="Q1345" s="322"/>
      <c r="R1345" s="322" t="s">
        <v>47</v>
      </c>
      <c r="S1345" s="320"/>
      <c r="T1345" s="264"/>
      <c r="U1345" s="264">
        <v>44</v>
      </c>
      <c r="V1345" s="396"/>
      <c r="W1345" s="318" t="s">
        <v>532</v>
      </c>
      <c r="X1345" s="318" t="s">
        <v>1782</v>
      </c>
      <c r="Y1345" s="497">
        <v>7</v>
      </c>
      <c r="Z1345" s="318"/>
      <c r="AA1345" s="318"/>
      <c r="AB1345" s="707">
        <v>42641</v>
      </c>
      <c r="AC1345" s="327">
        <f>IF(B1345="","",(IFERROR(VLOOKUP(B1345,Projecten!A$4:W$2415,5,FALSE),"niet bekend")))</f>
        <v>1</v>
      </c>
      <c r="AD1345" s="266">
        <f>IF(AC1345="","",(IF(F1345=0,AF1345,(F1345/AC1345*AF1345))))</f>
        <v>1418.09</v>
      </c>
      <c r="AE1345" s="266">
        <f>IF(B1345="","",(IFERROR(VLOOKUP(B1345,Projecten!A$4:W$2415,23,FALSE),"niet bekend")))</f>
        <v>1418.09</v>
      </c>
      <c r="AF1345" s="266">
        <f>IF(B1345="","",(IFERROR(VLOOKUP(B1345,Projecten!A$4:W$2415,12,FALSE),"niet bekend")))</f>
        <v>1418.09</v>
      </c>
      <c r="AG1345" s="398">
        <f>IF(AD1345="","",(AF1345-AD1345))</f>
        <v>0</v>
      </c>
    </row>
    <row r="1346" spans="2:33" s="327" customFormat="1" ht="12.75" customHeight="1" x14ac:dyDescent="0.2">
      <c r="B1346" s="665" t="s">
        <v>1826</v>
      </c>
      <c r="C1346" s="470">
        <v>120538</v>
      </c>
      <c r="D1346" s="665" t="s">
        <v>1631</v>
      </c>
      <c r="E1346" s="449" t="s">
        <v>352</v>
      </c>
      <c r="F1346" s="751">
        <v>1</v>
      </c>
      <c r="G1346" s="449">
        <v>14</v>
      </c>
      <c r="H1346" s="449">
        <v>0</v>
      </c>
      <c r="I1346" s="449">
        <v>0</v>
      </c>
      <c r="J1346" s="321" t="s">
        <v>47</v>
      </c>
      <c r="K1346" s="989" t="s">
        <v>1485</v>
      </c>
      <c r="L1346" s="403" t="s">
        <v>1485</v>
      </c>
      <c r="M1346" s="403" t="s">
        <v>1485</v>
      </c>
      <c r="N1346" s="322" t="s">
        <v>47</v>
      </c>
      <c r="O1346" s="322" t="s">
        <v>47</v>
      </c>
      <c r="P1346" s="322" t="s">
        <v>47</v>
      </c>
      <c r="Q1346" s="322"/>
      <c r="R1346" s="322" t="s">
        <v>47</v>
      </c>
      <c r="S1346" s="320"/>
      <c r="T1346" s="264"/>
      <c r="U1346" s="264">
        <v>43</v>
      </c>
      <c r="V1346" s="396"/>
      <c r="W1346" s="318" t="s">
        <v>532</v>
      </c>
      <c r="X1346" s="318" t="s">
        <v>1705</v>
      </c>
      <c r="Y1346" s="497">
        <v>7.6</v>
      </c>
      <c r="Z1346" s="318"/>
      <c r="AA1346" s="318"/>
      <c r="AB1346" s="320"/>
      <c r="AC1346" s="327">
        <f>IF(B1346="","",(IFERROR(VLOOKUP(B1346,Projecten!A$4:W$2415,5,FALSE),"niet bekend")))</f>
        <v>1</v>
      </c>
      <c r="AD1346" s="266">
        <f>IF(AC1346="","",(IF(F1346=0,AF1346,(F1346/AC1346*AF1346))))</f>
        <v>1690.4</v>
      </c>
      <c r="AE1346" s="266">
        <f>IF(B1346="","",(IFERROR(VLOOKUP(B1346,Projecten!A$4:W$2415,23,FALSE),"niet bekend")))</f>
        <v>1690.4</v>
      </c>
      <c r="AF1346" s="266">
        <f>IF(B1346="","",(IFERROR(VLOOKUP(B1346,Projecten!A$4:W$2415,12,FALSE),"niet bekend")))</f>
        <v>1690.4</v>
      </c>
      <c r="AG1346" s="398">
        <f>IF(AD1346="","",(AF1346-AD1346))</f>
        <v>0</v>
      </c>
    </row>
    <row r="1347" spans="2:33" s="327" customFormat="1" ht="12.75" customHeight="1" x14ac:dyDescent="0.2">
      <c r="B1347" s="665" t="s">
        <v>1827</v>
      </c>
      <c r="C1347" s="470">
        <v>120538</v>
      </c>
      <c r="D1347" s="665" t="s">
        <v>1632</v>
      </c>
      <c r="E1347" s="449" t="s">
        <v>352</v>
      </c>
      <c r="F1347" s="751">
        <v>1</v>
      </c>
      <c r="G1347" s="449">
        <v>14</v>
      </c>
      <c r="H1347" s="449">
        <v>0</v>
      </c>
      <c r="I1347" s="449">
        <v>0</v>
      </c>
      <c r="J1347" s="321" t="s">
        <v>47</v>
      </c>
      <c r="K1347" s="989" t="s">
        <v>1485</v>
      </c>
      <c r="L1347" s="403" t="s">
        <v>1485</v>
      </c>
      <c r="M1347" s="403" t="s">
        <v>1485</v>
      </c>
      <c r="N1347" s="322" t="s">
        <v>47</v>
      </c>
      <c r="O1347" s="322" t="s">
        <v>47</v>
      </c>
      <c r="P1347" s="322" t="s">
        <v>47</v>
      </c>
      <c r="Q1347" s="322"/>
      <c r="R1347" s="322" t="s">
        <v>47</v>
      </c>
      <c r="S1347" s="320"/>
      <c r="T1347" s="264"/>
      <c r="U1347" s="264">
        <v>43</v>
      </c>
      <c r="V1347" s="396"/>
      <c r="W1347" s="318" t="s">
        <v>532</v>
      </c>
      <c r="X1347" s="318" t="s">
        <v>1705</v>
      </c>
      <c r="Y1347" s="497">
        <v>7.6</v>
      </c>
      <c r="Z1347" s="318"/>
      <c r="AA1347" s="318"/>
      <c r="AB1347" s="320"/>
      <c r="AC1347" s="327">
        <f>IF(B1347="","",(IFERROR(VLOOKUP(B1347,Projecten!A$4:W$2415,5,FALSE),"niet bekend")))</f>
        <v>1</v>
      </c>
      <c r="AD1347" s="266">
        <f>IF(AC1347="","",(IF(F1347=0,AF1347,(F1347/AC1347*AF1347))))</f>
        <v>1617.86</v>
      </c>
      <c r="AE1347" s="266">
        <f>IF(B1347="","",(IFERROR(VLOOKUP(B1347,Projecten!A$4:W$2415,23,FALSE),"niet bekend")))</f>
        <v>1617.86</v>
      </c>
      <c r="AF1347" s="266">
        <f>IF(B1347="","",(IFERROR(VLOOKUP(B1347,Projecten!A$4:W$2415,12,FALSE),"niet bekend")))</f>
        <v>1617.86</v>
      </c>
      <c r="AG1347" s="398">
        <f>IF(AD1347="","",(AF1347-AD1347))</f>
        <v>0</v>
      </c>
    </row>
    <row r="1348" spans="2:33" s="327" customFormat="1" x14ac:dyDescent="0.2">
      <c r="B1348" s="449"/>
      <c r="C1348" s="450"/>
      <c r="D1348" s="450"/>
      <c r="E1348" s="450"/>
      <c r="F1348" s="679"/>
      <c r="G1348" s="450"/>
      <c r="H1348" s="450"/>
      <c r="I1348" s="450"/>
      <c r="J1348" s="321"/>
      <c r="K1348" s="321"/>
      <c r="L1348" s="322"/>
      <c r="M1348" s="322"/>
      <c r="N1348" s="322"/>
      <c r="O1348" s="322"/>
      <c r="P1348" s="322"/>
      <c r="Q1348" s="322"/>
      <c r="R1348" s="322"/>
      <c r="S1348" s="320"/>
      <c r="T1348" s="264"/>
      <c r="U1348" s="264"/>
      <c r="V1348" s="396"/>
      <c r="W1348" s="318"/>
      <c r="X1348" s="318"/>
      <c r="Y1348" s="497"/>
      <c r="Z1348" s="318"/>
      <c r="AB1348" s="968"/>
      <c r="AD1348" s="266"/>
      <c r="AE1348" s="266"/>
      <c r="AF1348" s="266"/>
      <c r="AG1348" s="398"/>
    </row>
    <row r="1349" spans="2:33" s="327" customFormat="1" x14ac:dyDescent="0.2">
      <c r="B1349" s="496">
        <v>2016538</v>
      </c>
      <c r="C1349" s="386">
        <v>120940</v>
      </c>
      <c r="D1349" s="496">
        <v>606916</v>
      </c>
      <c r="E1349" s="389" t="s">
        <v>26</v>
      </c>
      <c r="F1349" s="388">
        <v>1</v>
      </c>
      <c r="G1349" s="389">
        <v>9</v>
      </c>
      <c r="H1349" s="389">
        <v>5</v>
      </c>
      <c r="I1349" s="389">
        <v>4</v>
      </c>
      <c r="J1349" s="321">
        <v>42657</v>
      </c>
      <c r="K1349" s="321">
        <v>42653</v>
      </c>
      <c r="L1349" s="322" t="s">
        <v>1485</v>
      </c>
      <c r="M1349" s="322" t="s">
        <v>1485</v>
      </c>
      <c r="N1349" s="322" t="s">
        <v>47</v>
      </c>
      <c r="O1349" s="322" t="s">
        <v>47</v>
      </c>
      <c r="P1349" s="322" t="s">
        <v>47</v>
      </c>
      <c r="Q1349" s="322"/>
      <c r="R1349" s="322" t="s">
        <v>47</v>
      </c>
      <c r="S1349" s="320"/>
      <c r="T1349" s="264">
        <v>42678</v>
      </c>
      <c r="U1349" s="264">
        <v>43</v>
      </c>
      <c r="V1349" s="396">
        <v>42670</v>
      </c>
      <c r="W1349" s="318" t="s">
        <v>162</v>
      </c>
      <c r="X1349" s="318"/>
      <c r="Y1349" s="497">
        <v>20</v>
      </c>
      <c r="Z1349" s="318"/>
      <c r="AA1349" s="318"/>
      <c r="AB1349" s="707">
        <v>42632</v>
      </c>
      <c r="AC1349" s="327">
        <f>IF(B1349="","",(IFERROR(VLOOKUP(B1349,Projecten!A$4:W$2415,5,FALSE),"niet bekend")))</f>
        <v>1</v>
      </c>
      <c r="AD1349" s="266">
        <f t="shared" ref="AD1349:AD1365" si="140">IF(AC1349="","",(IF(F1349=0,AF1349,(F1349/AC1349*AF1349))))</f>
        <v>3666.28</v>
      </c>
      <c r="AE1349" s="266">
        <f>IF(B1349="","",(IFERROR(VLOOKUP(B1349,Projecten!A$4:W$2415,23,FALSE),"niet bekend")))</f>
        <v>3666.28</v>
      </c>
      <c r="AF1349" s="266">
        <f>IF(B1349="","",(IFERROR(VLOOKUP(B1349,Projecten!A$4:W$2415,12,FALSE),"niet bekend")))</f>
        <v>3666.28</v>
      </c>
      <c r="AG1349" s="398">
        <f t="shared" ref="AG1349:AG1365" si="141">IF(AD1349="","",(AF1349-AD1349))</f>
        <v>0</v>
      </c>
    </row>
    <row r="1350" spans="2:33" s="327" customFormat="1" x14ac:dyDescent="0.2">
      <c r="B1350" s="496">
        <v>2016535</v>
      </c>
      <c r="C1350" s="386">
        <v>120929</v>
      </c>
      <c r="D1350" s="496">
        <v>606716</v>
      </c>
      <c r="E1350" s="389" t="s">
        <v>26</v>
      </c>
      <c r="F1350" s="388">
        <v>1</v>
      </c>
      <c r="G1350" s="389">
        <v>10</v>
      </c>
      <c r="H1350" s="389">
        <v>7</v>
      </c>
      <c r="I1350" s="389">
        <v>4</v>
      </c>
      <c r="J1350" s="321">
        <v>42657</v>
      </c>
      <c r="K1350" s="321">
        <v>42653</v>
      </c>
      <c r="L1350" s="322" t="s">
        <v>1485</v>
      </c>
      <c r="M1350" s="322" t="s">
        <v>1485</v>
      </c>
      <c r="N1350" s="322" t="s">
        <v>47</v>
      </c>
      <c r="O1350" s="322" t="s">
        <v>47</v>
      </c>
      <c r="P1350" s="322" t="s">
        <v>47</v>
      </c>
      <c r="Q1350" s="322"/>
      <c r="R1350" s="322" t="s">
        <v>47</v>
      </c>
      <c r="S1350" s="320"/>
      <c r="T1350" s="264">
        <v>42676</v>
      </c>
      <c r="U1350" s="264">
        <v>43</v>
      </c>
      <c r="V1350" s="396">
        <v>42670</v>
      </c>
      <c r="W1350" s="318" t="s">
        <v>162</v>
      </c>
      <c r="X1350" s="318"/>
      <c r="Y1350" s="497">
        <v>21.4</v>
      </c>
      <c r="Z1350" s="318"/>
      <c r="AA1350" s="318"/>
      <c r="AB1350" s="707">
        <v>42632</v>
      </c>
      <c r="AC1350" s="327">
        <f>IF(B1350="","",(IFERROR(VLOOKUP(B1350,Projecten!A$4:W$2415,5,FALSE),"niet bekend")))</f>
        <v>1</v>
      </c>
      <c r="AD1350" s="266">
        <f t="shared" si="140"/>
        <v>3318.95</v>
      </c>
      <c r="AE1350" s="266">
        <f>IF(B1350="","",(IFERROR(VLOOKUP(B1350,Projecten!A$4:W$2415,23,FALSE),"niet bekend")))</f>
        <v>3318.95</v>
      </c>
      <c r="AF1350" s="266">
        <f>IF(B1350="","",(IFERROR(VLOOKUP(B1350,Projecten!A$4:W$2415,12,FALSE),"niet bekend")))</f>
        <v>3318.95</v>
      </c>
      <c r="AG1350" s="398">
        <f t="shared" si="141"/>
        <v>0</v>
      </c>
    </row>
    <row r="1351" spans="2:33" s="327" customFormat="1" x14ac:dyDescent="0.2">
      <c r="B1351" s="496">
        <v>2016536</v>
      </c>
      <c r="C1351" s="386">
        <v>120940</v>
      </c>
      <c r="D1351" s="496" t="s">
        <v>1675</v>
      </c>
      <c r="E1351" s="389" t="s">
        <v>26</v>
      </c>
      <c r="F1351" s="388">
        <v>1</v>
      </c>
      <c r="G1351" s="389">
        <v>2</v>
      </c>
      <c r="H1351" s="389">
        <v>1</v>
      </c>
      <c r="I1351" s="389">
        <v>1</v>
      </c>
      <c r="J1351" s="321">
        <v>42657</v>
      </c>
      <c r="K1351" s="321" t="s">
        <v>1485</v>
      </c>
      <c r="L1351" s="322" t="s">
        <v>1485</v>
      </c>
      <c r="M1351" s="322" t="s">
        <v>1485</v>
      </c>
      <c r="N1351" s="322" t="s">
        <v>47</v>
      </c>
      <c r="O1351" s="322" t="s">
        <v>47</v>
      </c>
      <c r="P1351" s="322" t="s">
        <v>47</v>
      </c>
      <c r="Q1351" s="322"/>
      <c r="R1351" s="322" t="s">
        <v>47</v>
      </c>
      <c r="S1351" s="320"/>
      <c r="T1351" s="264">
        <v>42676</v>
      </c>
      <c r="U1351" s="264">
        <v>43</v>
      </c>
      <c r="V1351" s="396">
        <v>42670</v>
      </c>
      <c r="W1351" s="318" t="s">
        <v>162</v>
      </c>
      <c r="X1351" s="318"/>
      <c r="Y1351" s="497">
        <v>5</v>
      </c>
      <c r="Z1351" s="318"/>
      <c r="AA1351" s="318"/>
      <c r="AB1351" s="707">
        <v>42632</v>
      </c>
      <c r="AC1351" s="327">
        <f>IF(B1351="","",(IFERROR(VLOOKUP(B1351,Projecten!A$4:W$2415,5,FALSE),"niet bekend")))</f>
        <v>1</v>
      </c>
      <c r="AD1351" s="266">
        <f t="shared" si="140"/>
        <v>536.08000000000004</v>
      </c>
      <c r="AE1351" s="266">
        <f>IF(B1351="","",(IFERROR(VLOOKUP(B1351,Projecten!A$4:W$2415,23,FALSE),"niet bekend")))</f>
        <v>536.08000000000004</v>
      </c>
      <c r="AF1351" s="266">
        <f>IF(B1351="","",(IFERROR(VLOOKUP(B1351,Projecten!A$4:W$2415,12,FALSE),"niet bekend")))</f>
        <v>536.08000000000004</v>
      </c>
      <c r="AG1351" s="398">
        <f t="shared" si="141"/>
        <v>0</v>
      </c>
    </row>
    <row r="1352" spans="2:33" s="327" customFormat="1" x14ac:dyDescent="0.2">
      <c r="B1352" s="496">
        <v>2016541</v>
      </c>
      <c r="C1352" s="386">
        <v>120941</v>
      </c>
      <c r="D1352" s="496">
        <v>515316</v>
      </c>
      <c r="E1352" s="389" t="s">
        <v>26</v>
      </c>
      <c r="F1352" s="388">
        <v>1</v>
      </c>
      <c r="G1352" s="389">
        <v>8</v>
      </c>
      <c r="H1352" s="389">
        <v>5</v>
      </c>
      <c r="I1352" s="389">
        <v>3</v>
      </c>
      <c r="J1352" s="321">
        <v>42657</v>
      </c>
      <c r="K1352" s="321" t="s">
        <v>1485</v>
      </c>
      <c r="L1352" s="322" t="s">
        <v>1485</v>
      </c>
      <c r="M1352" s="322" t="s">
        <v>1485</v>
      </c>
      <c r="N1352" s="322" t="s">
        <v>47</v>
      </c>
      <c r="O1352" s="322" t="s">
        <v>47</v>
      </c>
      <c r="P1352" s="322" t="s">
        <v>47</v>
      </c>
      <c r="Q1352" s="322"/>
      <c r="R1352" s="322" t="s">
        <v>47</v>
      </c>
      <c r="S1352" s="320"/>
      <c r="T1352" s="264">
        <v>42677</v>
      </c>
      <c r="U1352" s="264">
        <v>43</v>
      </c>
      <c r="V1352" s="396">
        <v>42670</v>
      </c>
      <c r="W1352" s="318" t="s">
        <v>162</v>
      </c>
      <c r="X1352" s="318"/>
      <c r="Y1352" s="497">
        <v>15</v>
      </c>
      <c r="Z1352" s="318"/>
      <c r="AA1352" s="318"/>
      <c r="AB1352" s="707">
        <v>42632</v>
      </c>
      <c r="AC1352" s="327">
        <f>IF(B1352="","",(IFERROR(VLOOKUP(B1352,Projecten!A$4:W$2415,5,FALSE),"niet bekend")))</f>
        <v>1</v>
      </c>
      <c r="AD1352" s="266">
        <f t="shared" si="140"/>
        <v>2161.73</v>
      </c>
      <c r="AE1352" s="266">
        <f>IF(B1352="","",(IFERROR(VLOOKUP(B1352,Projecten!A$4:W$2415,23,FALSE),"niet bekend")))</f>
        <v>2161.73</v>
      </c>
      <c r="AF1352" s="266">
        <f>IF(B1352="","",(IFERROR(VLOOKUP(B1352,Projecten!A$4:W$2415,12,FALSE),"niet bekend")))</f>
        <v>2161.73</v>
      </c>
      <c r="AG1352" s="398">
        <f t="shared" si="141"/>
        <v>0</v>
      </c>
    </row>
    <row r="1353" spans="2:33" s="327" customFormat="1" x14ac:dyDescent="0.2">
      <c r="B1353" s="496">
        <v>2016540</v>
      </c>
      <c r="C1353" s="386">
        <v>120941</v>
      </c>
      <c r="D1353" s="496">
        <v>515216</v>
      </c>
      <c r="E1353" s="389" t="s">
        <v>26</v>
      </c>
      <c r="F1353" s="388">
        <v>1</v>
      </c>
      <c r="G1353" s="389">
        <v>8</v>
      </c>
      <c r="H1353" s="389">
        <v>5</v>
      </c>
      <c r="I1353" s="389">
        <v>3</v>
      </c>
      <c r="J1353" s="321">
        <v>42657</v>
      </c>
      <c r="K1353" s="321" t="s">
        <v>1485</v>
      </c>
      <c r="L1353" s="322" t="s">
        <v>1485</v>
      </c>
      <c r="M1353" s="322" t="s">
        <v>1485</v>
      </c>
      <c r="N1353" s="322" t="s">
        <v>47</v>
      </c>
      <c r="O1353" s="322" t="s">
        <v>47</v>
      </c>
      <c r="P1353" s="322" t="s">
        <v>47</v>
      </c>
      <c r="Q1353" s="322"/>
      <c r="R1353" s="322" t="s">
        <v>47</v>
      </c>
      <c r="S1353" s="320"/>
      <c r="T1353" s="264">
        <v>42675</v>
      </c>
      <c r="U1353" s="264">
        <v>43</v>
      </c>
      <c r="V1353" s="396">
        <v>42670</v>
      </c>
      <c r="W1353" s="318" t="s">
        <v>162</v>
      </c>
      <c r="X1353" s="318"/>
      <c r="Y1353" s="497">
        <v>15</v>
      </c>
      <c r="Z1353" s="318"/>
      <c r="AA1353" s="318"/>
      <c r="AB1353" s="707">
        <v>42632</v>
      </c>
      <c r="AC1353" s="327">
        <f>IF(B1353="","",(IFERROR(VLOOKUP(B1353,Projecten!A$4:W$2415,5,FALSE),"niet bekend")))</f>
        <v>1</v>
      </c>
      <c r="AD1353" s="266">
        <f t="shared" si="140"/>
        <v>2161.73</v>
      </c>
      <c r="AE1353" s="266">
        <f>IF(B1353="","",(IFERROR(VLOOKUP(B1353,Projecten!A$4:W$2415,23,FALSE),"niet bekend")))</f>
        <v>2161.73</v>
      </c>
      <c r="AF1353" s="266">
        <f>IF(B1353="","",(IFERROR(VLOOKUP(B1353,Projecten!A$4:W$2415,12,FALSE),"niet bekend")))</f>
        <v>2161.73</v>
      </c>
      <c r="AG1353" s="398">
        <f t="shared" si="141"/>
        <v>0</v>
      </c>
    </row>
    <row r="1354" spans="2:33" s="327" customFormat="1" x14ac:dyDescent="0.2">
      <c r="B1354" s="496">
        <v>2016539</v>
      </c>
      <c r="C1354" s="386">
        <v>120942</v>
      </c>
      <c r="D1354" s="496">
        <v>607316</v>
      </c>
      <c r="E1354" s="389" t="s">
        <v>26</v>
      </c>
      <c r="F1354" s="388">
        <v>1</v>
      </c>
      <c r="G1354" s="389">
        <v>8</v>
      </c>
      <c r="H1354" s="389">
        <v>5</v>
      </c>
      <c r="I1354" s="389">
        <v>3</v>
      </c>
      <c r="J1354" s="321">
        <v>42657</v>
      </c>
      <c r="K1354" s="321" t="s">
        <v>1485</v>
      </c>
      <c r="L1354" s="322" t="s">
        <v>1485</v>
      </c>
      <c r="M1354" s="322" t="s">
        <v>1485</v>
      </c>
      <c r="N1354" s="322" t="s">
        <v>47</v>
      </c>
      <c r="O1354" s="322" t="s">
        <v>47</v>
      </c>
      <c r="P1354" s="322" t="s">
        <v>47</v>
      </c>
      <c r="Q1354" s="322"/>
      <c r="R1354" s="322" t="s">
        <v>47</v>
      </c>
      <c r="S1354" s="320"/>
      <c r="T1354" s="264">
        <v>42681</v>
      </c>
      <c r="U1354" s="264">
        <v>44</v>
      </c>
      <c r="V1354" s="396"/>
      <c r="W1354" s="318" t="s">
        <v>162</v>
      </c>
      <c r="X1354" s="318"/>
      <c r="Y1354" s="497">
        <v>15</v>
      </c>
      <c r="Z1354" s="318"/>
      <c r="AA1354" s="318"/>
      <c r="AB1354" s="707">
        <v>42632</v>
      </c>
      <c r="AC1354" s="327">
        <f>IF(B1354="","",(IFERROR(VLOOKUP(B1354,Projecten!A$4:W$2415,5,FALSE),"niet bekend")))</f>
        <v>1</v>
      </c>
      <c r="AD1354" s="266">
        <f t="shared" si="140"/>
        <v>2537.9</v>
      </c>
      <c r="AE1354" s="266">
        <f>IF(B1354="","",(IFERROR(VLOOKUP(B1354,Projecten!A$4:W$2415,23,FALSE),"niet bekend")))</f>
        <v>2537.9</v>
      </c>
      <c r="AF1354" s="266">
        <f>IF(B1354="","",(IFERROR(VLOOKUP(B1354,Projecten!A$4:W$2415,12,FALSE),"niet bekend")))</f>
        <v>2537.9</v>
      </c>
      <c r="AG1354" s="398">
        <f t="shared" si="141"/>
        <v>0</v>
      </c>
    </row>
    <row r="1355" spans="2:33" s="327" customFormat="1" ht="12.75" customHeight="1" x14ac:dyDescent="0.2">
      <c r="B1355" s="665" t="s">
        <v>1674</v>
      </c>
      <c r="C1355" s="470">
        <v>120943</v>
      </c>
      <c r="D1355" s="665">
        <v>596116</v>
      </c>
      <c r="E1355" s="449" t="s">
        <v>26</v>
      </c>
      <c r="F1355" s="751">
        <v>1</v>
      </c>
      <c r="G1355" s="449">
        <v>8</v>
      </c>
      <c r="H1355" s="449">
        <v>5</v>
      </c>
      <c r="I1355" s="449">
        <v>2</v>
      </c>
      <c r="J1355" s="995">
        <v>42657</v>
      </c>
      <c r="K1355" s="995">
        <v>42655</v>
      </c>
      <c r="L1355" s="391" t="s">
        <v>1485</v>
      </c>
      <c r="M1355" s="391" t="s">
        <v>1485</v>
      </c>
      <c r="N1355" s="391" t="s">
        <v>47</v>
      </c>
      <c r="O1355" s="391" t="s">
        <v>47</v>
      </c>
      <c r="P1355" s="391" t="s">
        <v>47</v>
      </c>
      <c r="Q1355" s="391"/>
      <c r="R1355" s="391" t="s">
        <v>47</v>
      </c>
      <c r="S1355" s="320"/>
      <c r="T1355" s="264">
        <v>42671</v>
      </c>
      <c r="U1355" s="264">
        <v>43</v>
      </c>
      <c r="V1355" s="396">
        <v>42670</v>
      </c>
      <c r="W1355" s="318" t="s">
        <v>162</v>
      </c>
      <c r="X1355" s="521" t="s">
        <v>1761</v>
      </c>
      <c r="Y1355" s="324">
        <v>22</v>
      </c>
      <c r="Z1355" s="318"/>
      <c r="AA1355" s="318"/>
      <c r="AB1355" s="707">
        <v>42632</v>
      </c>
      <c r="AC1355" s="327">
        <f>IF(B1355="","",(IFERROR(VLOOKUP(B1355,Projecten!A$4:W$2415,5,FALSE),"niet bekend")))</f>
        <v>1</v>
      </c>
      <c r="AD1355" s="266">
        <f t="shared" si="140"/>
        <v>5531</v>
      </c>
      <c r="AE1355" s="266">
        <f>IF(B1355="","",(IFERROR(VLOOKUP(B1355,Projecten!A$4:W$2415,23,FALSE),"niet bekend")))</f>
        <v>5531</v>
      </c>
      <c r="AF1355" s="266">
        <f>IF(B1355="","",(IFERROR(VLOOKUP(B1355,Projecten!A$4:W$2415,12,FALSE),"niet bekend")))</f>
        <v>5531</v>
      </c>
      <c r="AG1355" s="398">
        <f t="shared" si="141"/>
        <v>0</v>
      </c>
    </row>
    <row r="1356" spans="2:33" s="327" customFormat="1" x14ac:dyDescent="0.2">
      <c r="B1356" s="320" t="s">
        <v>1737</v>
      </c>
      <c r="C1356" s="503">
        <v>120943</v>
      </c>
      <c r="D1356" s="1011">
        <v>596216</v>
      </c>
      <c r="E1356" s="540" t="s">
        <v>26</v>
      </c>
      <c r="F1356" s="322">
        <v>1</v>
      </c>
      <c r="G1356" s="318">
        <v>8</v>
      </c>
      <c r="H1356" s="318">
        <v>5</v>
      </c>
      <c r="I1356" s="318">
        <v>2</v>
      </c>
      <c r="J1356" s="321">
        <v>42657</v>
      </c>
      <c r="K1356" s="321">
        <v>42662</v>
      </c>
      <c r="L1356" s="322" t="s">
        <v>1485</v>
      </c>
      <c r="M1356" s="322" t="s">
        <v>1485</v>
      </c>
      <c r="N1356" s="322" t="s">
        <v>47</v>
      </c>
      <c r="O1356" s="322" t="s">
        <v>47</v>
      </c>
      <c r="P1356" s="322" t="s">
        <v>47</v>
      </c>
      <c r="Q1356" s="322"/>
      <c r="R1356" s="322" t="s">
        <v>47</v>
      </c>
      <c r="S1356" s="320"/>
      <c r="T1356" s="264">
        <v>42682</v>
      </c>
      <c r="U1356" s="264">
        <v>44</v>
      </c>
      <c r="V1356" s="396"/>
      <c r="W1356" s="318" t="s">
        <v>162</v>
      </c>
      <c r="X1356" s="521" t="s">
        <v>1761</v>
      </c>
      <c r="Y1356" s="497">
        <v>23</v>
      </c>
      <c r="Z1356" s="318"/>
      <c r="AA1356" s="511"/>
      <c r="AB1356" s="707">
        <v>42642</v>
      </c>
      <c r="AC1356" s="327">
        <f>IF(B1356="","",(IFERROR(VLOOKUP(B1356,Projecten!A$4:W$2415,5,FALSE),"niet bekend")))</f>
        <v>1</v>
      </c>
      <c r="AD1356" s="266">
        <f t="shared" si="140"/>
        <v>5531</v>
      </c>
      <c r="AE1356" s="266">
        <f>IF(B1356="","",(IFERROR(VLOOKUP(B1356,Projecten!A$4:W$2415,23,FALSE),"niet bekend")))</f>
        <v>5531</v>
      </c>
      <c r="AF1356" s="266">
        <f>IF(B1356="","",(IFERROR(VLOOKUP(B1356,Projecten!A$4:W$2415,12,FALSE),"niet bekend")))</f>
        <v>5531</v>
      </c>
      <c r="AG1356" s="398">
        <f t="shared" si="141"/>
        <v>0</v>
      </c>
    </row>
    <row r="1357" spans="2:33" s="327" customFormat="1" x14ac:dyDescent="0.2">
      <c r="B1357" s="496">
        <v>2016567</v>
      </c>
      <c r="C1357" s="386">
        <v>120944</v>
      </c>
      <c r="D1357" s="700">
        <v>547616</v>
      </c>
      <c r="E1357" s="702" t="s">
        <v>26</v>
      </c>
      <c r="F1357" s="703">
        <v>1</v>
      </c>
      <c r="G1357" s="389">
        <v>9</v>
      </c>
      <c r="H1357" s="389">
        <v>5</v>
      </c>
      <c r="I1357" s="389">
        <v>3</v>
      </c>
      <c r="J1357" s="321">
        <v>42664</v>
      </c>
      <c r="K1357" s="321">
        <v>42662</v>
      </c>
      <c r="L1357" s="322" t="s">
        <v>1485</v>
      </c>
      <c r="M1357" s="322" t="s">
        <v>1485</v>
      </c>
      <c r="N1357" s="322" t="s">
        <v>47</v>
      </c>
      <c r="O1357" s="322" t="s">
        <v>47</v>
      </c>
      <c r="P1357" s="322" t="s">
        <v>47</v>
      </c>
      <c r="Q1357" s="322"/>
      <c r="R1357" s="322" t="s">
        <v>47</v>
      </c>
      <c r="S1357" s="320"/>
      <c r="T1357" s="264">
        <v>42682</v>
      </c>
      <c r="U1357" s="264">
        <v>44</v>
      </c>
      <c r="V1357" s="396"/>
      <c r="W1357" s="318" t="s">
        <v>162</v>
      </c>
      <c r="X1357" s="318" t="s">
        <v>1896</v>
      </c>
      <c r="Y1357" s="497">
        <v>16.5</v>
      </c>
      <c r="Z1357" s="318"/>
      <c r="AA1357" s="318"/>
      <c r="AB1357" s="707">
        <v>42647</v>
      </c>
      <c r="AC1357" s="327">
        <f>IF(B1357="","",(IFERROR(VLOOKUP(B1357,Projecten!A$4:W$2415,5,FALSE),"niet bekend")))</f>
        <v>1</v>
      </c>
      <c r="AD1357" s="266">
        <f t="shared" si="140"/>
        <v>2690.63</v>
      </c>
      <c r="AE1357" s="266">
        <f>IF(B1357="","",(IFERROR(VLOOKUP(B1357,Projecten!A$4:W$2415,23,FALSE),"niet bekend")))</f>
        <v>2690.63</v>
      </c>
      <c r="AF1357" s="266">
        <f>IF(B1357="","",(IFERROR(VLOOKUP(B1357,Projecten!A$4:W$2415,12,FALSE),"niet bekend")))</f>
        <v>2690.63</v>
      </c>
      <c r="AG1357" s="398">
        <f t="shared" si="141"/>
        <v>0</v>
      </c>
    </row>
    <row r="1358" spans="2:33" s="327" customFormat="1" x14ac:dyDescent="0.2">
      <c r="B1358" s="496" t="s">
        <v>1840</v>
      </c>
      <c r="C1358" s="386">
        <v>120944</v>
      </c>
      <c r="D1358" s="496">
        <v>522816</v>
      </c>
      <c r="E1358" s="389" t="s">
        <v>26</v>
      </c>
      <c r="F1358" s="388">
        <v>1</v>
      </c>
      <c r="G1358" s="389">
        <v>8</v>
      </c>
      <c r="H1358" s="389">
        <v>5</v>
      </c>
      <c r="I1358" s="389">
        <v>2</v>
      </c>
      <c r="J1358" s="321">
        <v>42664</v>
      </c>
      <c r="K1358" s="321">
        <v>42662</v>
      </c>
      <c r="L1358" s="322" t="s">
        <v>1485</v>
      </c>
      <c r="M1358" s="322" t="s">
        <v>1485</v>
      </c>
      <c r="N1358" s="322" t="s">
        <v>47</v>
      </c>
      <c r="O1358" s="322" t="s">
        <v>47</v>
      </c>
      <c r="P1358" s="322" t="s">
        <v>47</v>
      </c>
      <c r="Q1358" s="322"/>
      <c r="R1358" s="322" t="s">
        <v>47</v>
      </c>
      <c r="S1358" s="320"/>
      <c r="T1358" s="264">
        <v>42683</v>
      </c>
      <c r="U1358" s="264">
        <v>44</v>
      </c>
      <c r="V1358" s="396"/>
      <c r="W1358" s="318" t="s">
        <v>162</v>
      </c>
      <c r="X1358" s="318" t="s">
        <v>1896</v>
      </c>
      <c r="Y1358" s="497">
        <v>26</v>
      </c>
      <c r="Z1358" s="318"/>
      <c r="AA1358" s="318"/>
      <c r="AB1358" s="707">
        <v>42642</v>
      </c>
      <c r="AC1358" s="327">
        <f>IF(B1358="","",(IFERROR(VLOOKUP(B1358,Projecten!A$4:W$2415,5,FALSE),"niet bekend")))</f>
        <v>1</v>
      </c>
      <c r="AD1358" s="266">
        <f t="shared" si="140"/>
        <v>5256.98</v>
      </c>
      <c r="AE1358" s="266">
        <f>IF(B1358="","",(IFERROR(VLOOKUP(B1358,Projecten!A$4:W$2415,23,FALSE),"niet bekend")))</f>
        <v>5256.98</v>
      </c>
      <c r="AF1358" s="266">
        <f>IF(B1358="","",(IFERROR(VLOOKUP(B1358,Projecten!A$4:W$2415,12,FALSE),"niet bekend")))</f>
        <v>5256.98</v>
      </c>
      <c r="AG1358" s="398">
        <f t="shared" si="141"/>
        <v>0</v>
      </c>
    </row>
    <row r="1359" spans="2:33" s="327" customFormat="1" x14ac:dyDescent="0.2">
      <c r="B1359" s="496">
        <v>2016569</v>
      </c>
      <c r="C1359" s="386">
        <v>120945</v>
      </c>
      <c r="D1359" s="700">
        <v>608116</v>
      </c>
      <c r="E1359" s="702" t="s">
        <v>26</v>
      </c>
      <c r="F1359" s="703">
        <v>1</v>
      </c>
      <c r="G1359" s="389">
        <v>8</v>
      </c>
      <c r="H1359" s="389">
        <v>5</v>
      </c>
      <c r="I1359" s="389">
        <v>3</v>
      </c>
      <c r="J1359" s="321">
        <v>42664</v>
      </c>
      <c r="K1359" s="321" t="s">
        <v>1485</v>
      </c>
      <c r="L1359" s="322" t="s">
        <v>1485</v>
      </c>
      <c r="M1359" s="322" t="s">
        <v>1485</v>
      </c>
      <c r="N1359" s="322" t="s">
        <v>47</v>
      </c>
      <c r="O1359" s="322" t="s">
        <v>47</v>
      </c>
      <c r="P1359" s="322" t="s">
        <v>47</v>
      </c>
      <c r="Q1359" s="322"/>
      <c r="R1359" s="322" t="s">
        <v>47</v>
      </c>
      <c r="S1359" s="320"/>
      <c r="T1359" s="264">
        <v>42683</v>
      </c>
      <c r="U1359" s="264">
        <v>44</v>
      </c>
      <c r="V1359" s="396"/>
      <c r="W1359" s="318" t="s">
        <v>162</v>
      </c>
      <c r="X1359" s="318" t="s">
        <v>1896</v>
      </c>
      <c r="Y1359" s="497">
        <v>15</v>
      </c>
      <c r="Z1359" s="318"/>
      <c r="AA1359" s="318"/>
      <c r="AB1359" s="707">
        <v>42647</v>
      </c>
      <c r="AC1359" s="327">
        <f>IF(B1359="","",(IFERROR(VLOOKUP(B1359,Projecten!A$4:W$2415,5,FALSE),"niet bekend")))</f>
        <v>1</v>
      </c>
      <c r="AD1359" s="266">
        <f t="shared" si="140"/>
        <v>2180.9699999999998</v>
      </c>
      <c r="AE1359" s="266">
        <f>IF(B1359="","",(IFERROR(VLOOKUP(B1359,Projecten!A$4:W$2415,23,FALSE),"niet bekend")))</f>
        <v>2180.9699999999998</v>
      </c>
      <c r="AF1359" s="266">
        <f>IF(B1359="","",(IFERROR(VLOOKUP(B1359,Projecten!A$4:W$2415,12,FALSE),"niet bekend")))</f>
        <v>2180.9699999999998</v>
      </c>
      <c r="AG1359" s="398">
        <f t="shared" si="141"/>
        <v>0</v>
      </c>
    </row>
    <row r="1360" spans="2:33" s="327" customFormat="1" x14ac:dyDescent="0.2">
      <c r="B1360" s="496">
        <v>2016534</v>
      </c>
      <c r="C1360" s="386">
        <v>120929</v>
      </c>
      <c r="D1360" s="496">
        <v>598016</v>
      </c>
      <c r="E1360" s="389" t="s">
        <v>26</v>
      </c>
      <c r="F1360" s="388">
        <v>1</v>
      </c>
      <c r="G1360" s="389">
        <v>9</v>
      </c>
      <c r="H1360" s="389">
        <v>4</v>
      </c>
      <c r="I1360" s="389">
        <v>3</v>
      </c>
      <c r="J1360" s="321">
        <v>42657</v>
      </c>
      <c r="K1360" s="321">
        <v>42653</v>
      </c>
      <c r="L1360" s="322" t="s">
        <v>1485</v>
      </c>
      <c r="M1360" s="322" t="s">
        <v>1485</v>
      </c>
      <c r="N1360" s="322" t="s">
        <v>47</v>
      </c>
      <c r="O1360" s="322" t="s">
        <v>47</v>
      </c>
      <c r="P1360" s="322" t="s">
        <v>470</v>
      </c>
      <c r="Q1360" s="322"/>
      <c r="R1360" s="322"/>
      <c r="S1360" s="320"/>
      <c r="T1360" s="264">
        <v>42676</v>
      </c>
      <c r="U1360" s="264">
        <v>43</v>
      </c>
      <c r="V1360" s="396">
        <v>42670</v>
      </c>
      <c r="W1360" s="318" t="s">
        <v>162</v>
      </c>
      <c r="X1360" s="318"/>
      <c r="Y1360" s="497">
        <v>18</v>
      </c>
      <c r="Z1360" s="318"/>
      <c r="AA1360" s="318"/>
      <c r="AB1360" s="707">
        <v>42632</v>
      </c>
      <c r="AC1360" s="327">
        <f>IF(B1360="","",(IFERROR(VLOOKUP(B1360,Projecten!A$4:W$2415,5,FALSE),"niet bekend")))</f>
        <v>1</v>
      </c>
      <c r="AD1360" s="266">
        <f t="shared" si="140"/>
        <v>3267.73</v>
      </c>
      <c r="AE1360" s="266">
        <f>IF(B1360="","",(IFERROR(VLOOKUP(B1360,Projecten!A$4:W$2415,23,FALSE),"niet bekend")))</f>
        <v>3267.73</v>
      </c>
      <c r="AF1360" s="266">
        <f>IF(B1360="","",(IFERROR(VLOOKUP(B1360,Projecten!A$4:W$2415,12,FALSE),"niet bekend")))</f>
        <v>3267.73</v>
      </c>
      <c r="AG1360" s="398">
        <f t="shared" si="141"/>
        <v>0</v>
      </c>
    </row>
    <row r="1361" spans="2:33" s="327" customFormat="1" x14ac:dyDescent="0.2">
      <c r="B1361" s="496">
        <v>2016556</v>
      </c>
      <c r="C1361" s="386">
        <v>120942</v>
      </c>
      <c r="D1361" s="496">
        <v>607616</v>
      </c>
      <c r="E1361" s="389" t="s">
        <v>26</v>
      </c>
      <c r="F1361" s="388">
        <v>1</v>
      </c>
      <c r="G1361" s="389">
        <v>8</v>
      </c>
      <c r="H1361" s="389">
        <v>5</v>
      </c>
      <c r="I1361" s="389">
        <v>3</v>
      </c>
      <c r="J1361" s="321">
        <v>42657</v>
      </c>
      <c r="K1361" s="321" t="s">
        <v>1485</v>
      </c>
      <c r="L1361" s="322" t="s">
        <v>1485</v>
      </c>
      <c r="M1361" s="322" t="s">
        <v>1485</v>
      </c>
      <c r="N1361" s="322" t="s">
        <v>47</v>
      </c>
      <c r="O1361" s="322" t="s">
        <v>47</v>
      </c>
      <c r="P1361" s="322" t="s">
        <v>470</v>
      </c>
      <c r="Q1361" s="322"/>
      <c r="R1361" s="322"/>
      <c r="S1361" s="320"/>
      <c r="T1361" s="264">
        <v>42681</v>
      </c>
      <c r="U1361" s="264">
        <v>44</v>
      </c>
      <c r="V1361" s="396"/>
      <c r="W1361" s="318" t="s">
        <v>162</v>
      </c>
      <c r="X1361" s="318"/>
      <c r="Y1361" s="497">
        <v>15.2</v>
      </c>
      <c r="Z1361" s="318"/>
      <c r="AA1361" s="318"/>
      <c r="AB1361" s="707">
        <v>42641</v>
      </c>
      <c r="AC1361" s="327">
        <f>IF(B1361="","",(IFERROR(VLOOKUP(B1361,Projecten!A$4:W$2415,5,FALSE),"niet bekend")))</f>
        <v>1</v>
      </c>
      <c r="AD1361" s="266">
        <f t="shared" si="140"/>
        <v>2421.0500000000002</v>
      </c>
      <c r="AE1361" s="266">
        <f>IF(B1361="","",(IFERROR(VLOOKUP(B1361,Projecten!A$4:W$2415,23,FALSE),"niet bekend")))</f>
        <v>2421.0500000000002</v>
      </c>
      <c r="AF1361" s="266">
        <f>IF(B1361="","",(IFERROR(VLOOKUP(B1361,Projecten!A$4:W$2415,12,FALSE),"niet bekend")))</f>
        <v>2421.0500000000002</v>
      </c>
      <c r="AG1361" s="398">
        <f t="shared" si="141"/>
        <v>0</v>
      </c>
    </row>
    <row r="1362" spans="2:33" s="327" customFormat="1" ht="12.75" customHeight="1" x14ac:dyDescent="0.2">
      <c r="B1362" s="665" t="s">
        <v>1582</v>
      </c>
      <c r="C1362" s="470">
        <v>120946</v>
      </c>
      <c r="D1362" s="665" t="s">
        <v>1841</v>
      </c>
      <c r="E1362" s="449" t="s">
        <v>26</v>
      </c>
      <c r="F1362" s="751">
        <v>1</v>
      </c>
      <c r="G1362" s="449">
        <v>11</v>
      </c>
      <c r="H1362" s="449">
        <v>4</v>
      </c>
      <c r="I1362" s="449">
        <v>7</v>
      </c>
      <c r="J1362" s="989">
        <v>42664</v>
      </c>
      <c r="K1362" s="989">
        <v>42662</v>
      </c>
      <c r="L1362" s="391" t="s">
        <v>1485</v>
      </c>
      <c r="M1362" s="403" t="s">
        <v>58</v>
      </c>
      <c r="N1362" s="403" t="s">
        <v>47</v>
      </c>
      <c r="O1362" s="403" t="s">
        <v>47</v>
      </c>
      <c r="P1362" s="403" t="s">
        <v>470</v>
      </c>
      <c r="Q1362" s="403"/>
      <c r="R1362" s="403"/>
      <c r="S1362" s="320"/>
      <c r="T1362" s="264">
        <v>42674</v>
      </c>
      <c r="U1362" s="264">
        <v>43</v>
      </c>
      <c r="V1362" s="396">
        <v>42670</v>
      </c>
      <c r="W1362" s="318" t="s">
        <v>162</v>
      </c>
      <c r="X1362" s="521" t="s">
        <v>1928</v>
      </c>
      <c r="Y1362" s="324">
        <v>44</v>
      </c>
      <c r="Z1362" s="318"/>
      <c r="AA1362" s="318"/>
      <c r="AB1362" s="707">
        <v>42641</v>
      </c>
      <c r="AC1362" s="327">
        <f>IF(B1362="","",(IFERROR(VLOOKUP(B1362,Projecten!A$4:W$2415,5,FALSE),"niet bekend")))</f>
        <v>1</v>
      </c>
      <c r="AD1362" s="266">
        <f t="shared" si="140"/>
        <v>10578.33</v>
      </c>
      <c r="AE1362" s="266">
        <f>IF(B1362="","",(IFERROR(VLOOKUP(B1362,Projecten!A$4:W$2415,23,FALSE),"niet bekend")))</f>
        <v>10578.33</v>
      </c>
      <c r="AF1362" s="266">
        <f>IF(B1362="","",(IFERROR(VLOOKUP(B1362,Projecten!A$4:W$2415,12,FALSE),"niet bekend")))</f>
        <v>10578.33</v>
      </c>
      <c r="AG1362" s="398">
        <f t="shared" si="141"/>
        <v>0</v>
      </c>
    </row>
    <row r="1363" spans="2:33" s="327" customFormat="1" x14ac:dyDescent="0.2">
      <c r="B1363" s="496">
        <v>2016570</v>
      </c>
      <c r="C1363" s="386">
        <v>120945</v>
      </c>
      <c r="D1363" s="700">
        <v>602616</v>
      </c>
      <c r="E1363" s="702" t="s">
        <v>26</v>
      </c>
      <c r="F1363" s="703">
        <v>1</v>
      </c>
      <c r="G1363" s="389">
        <v>11</v>
      </c>
      <c r="H1363" s="389">
        <v>6</v>
      </c>
      <c r="I1363" s="389">
        <v>2</v>
      </c>
      <c r="J1363" s="321">
        <v>42664</v>
      </c>
      <c r="K1363" s="321" t="s">
        <v>1485</v>
      </c>
      <c r="L1363" s="322" t="s">
        <v>1485</v>
      </c>
      <c r="M1363" s="322" t="s">
        <v>1485</v>
      </c>
      <c r="N1363" s="322" t="s">
        <v>47</v>
      </c>
      <c r="O1363" s="322" t="s">
        <v>47</v>
      </c>
      <c r="P1363" s="322" t="s">
        <v>470</v>
      </c>
      <c r="Q1363" s="322"/>
      <c r="R1363" s="322"/>
      <c r="S1363" s="320"/>
      <c r="T1363" s="264">
        <v>42684</v>
      </c>
      <c r="U1363" s="264">
        <v>44</v>
      </c>
      <c r="V1363" s="396"/>
      <c r="W1363" s="318" t="s">
        <v>162</v>
      </c>
      <c r="X1363" s="318" t="s">
        <v>1897</v>
      </c>
      <c r="Y1363" s="497">
        <v>15.4</v>
      </c>
      <c r="Z1363" s="318"/>
      <c r="AA1363" s="318"/>
      <c r="AB1363" s="707">
        <v>42647</v>
      </c>
      <c r="AC1363" s="327">
        <f>IF(B1363="","",(IFERROR(VLOOKUP(B1363,Projecten!A$4:W$2415,5,FALSE),"niet bekend")))</f>
        <v>1</v>
      </c>
      <c r="AD1363" s="266">
        <f t="shared" si="140"/>
        <v>2847.25</v>
      </c>
      <c r="AE1363" s="266">
        <f>IF(B1363="","",(IFERROR(VLOOKUP(B1363,Projecten!A$4:W$2415,23,FALSE),"niet bekend")))</f>
        <v>2847.25</v>
      </c>
      <c r="AF1363" s="266">
        <f>IF(B1363="","",(IFERROR(VLOOKUP(B1363,Projecten!A$4:W$2415,12,FALSE),"niet bekend")))</f>
        <v>2847.25</v>
      </c>
      <c r="AG1363" s="398">
        <f t="shared" si="141"/>
        <v>0</v>
      </c>
    </row>
    <row r="1364" spans="2:33" s="327" customFormat="1" x14ac:dyDescent="0.2">
      <c r="B1364" s="496">
        <v>2016537</v>
      </c>
      <c r="C1364" s="386">
        <v>120940</v>
      </c>
      <c r="D1364" s="496">
        <v>606816</v>
      </c>
      <c r="E1364" s="389" t="s">
        <v>26</v>
      </c>
      <c r="F1364" s="388">
        <v>1</v>
      </c>
      <c r="G1364" s="389">
        <v>11</v>
      </c>
      <c r="H1364" s="389">
        <v>8</v>
      </c>
      <c r="I1364" s="389">
        <v>4</v>
      </c>
      <c r="J1364" s="321">
        <v>42657</v>
      </c>
      <c r="K1364" s="321">
        <v>42653</v>
      </c>
      <c r="L1364" s="322" t="s">
        <v>1485</v>
      </c>
      <c r="M1364" s="322" t="s">
        <v>1485</v>
      </c>
      <c r="N1364" s="322" t="s">
        <v>47</v>
      </c>
      <c r="O1364" s="322" t="s">
        <v>47</v>
      </c>
      <c r="P1364" s="322" t="s">
        <v>47</v>
      </c>
      <c r="Q1364" s="322"/>
      <c r="R1364" s="322" t="s">
        <v>47</v>
      </c>
      <c r="S1364" s="320"/>
      <c r="T1364" s="264">
        <v>42677</v>
      </c>
      <c r="U1364" s="505">
        <v>44</v>
      </c>
      <c r="V1364" s="396">
        <v>42670</v>
      </c>
      <c r="W1364" s="318" t="s">
        <v>162</v>
      </c>
      <c r="X1364" s="318" t="s">
        <v>1878</v>
      </c>
      <c r="Y1364" s="497">
        <v>23</v>
      </c>
      <c r="Z1364" s="318"/>
      <c r="AA1364" s="318"/>
      <c r="AB1364" s="707">
        <v>42632</v>
      </c>
      <c r="AC1364" s="327">
        <f>IF(B1364="","",(IFERROR(VLOOKUP(B1364,Projecten!A$4:W$2415,5,FALSE),"niet bekend")))</f>
        <v>1</v>
      </c>
      <c r="AD1364" s="266">
        <f t="shared" si="140"/>
        <v>3906.43</v>
      </c>
      <c r="AE1364" s="266">
        <f>IF(B1364="","",(IFERROR(VLOOKUP(B1364,Projecten!A$4:W$2415,23,FALSE),"niet bekend")))</f>
        <v>3906.43</v>
      </c>
      <c r="AF1364" s="266">
        <f>IF(B1364="","",(IFERROR(VLOOKUP(B1364,Projecten!A$4:W$2415,12,FALSE),"niet bekend")))</f>
        <v>3906.43</v>
      </c>
      <c r="AG1364" s="398">
        <f t="shared" si="141"/>
        <v>0</v>
      </c>
    </row>
    <row r="1365" spans="2:33" s="327" customFormat="1" x14ac:dyDescent="0.2">
      <c r="B1365" s="496">
        <v>2016533</v>
      </c>
      <c r="C1365" s="386">
        <v>120929</v>
      </c>
      <c r="D1365" s="496">
        <v>546216</v>
      </c>
      <c r="E1365" s="389" t="s">
        <v>26</v>
      </c>
      <c r="F1365" s="388">
        <v>1</v>
      </c>
      <c r="G1365" s="389">
        <v>7</v>
      </c>
      <c r="H1365" s="389">
        <v>6</v>
      </c>
      <c r="I1365" s="389">
        <v>2</v>
      </c>
      <c r="J1365" s="321">
        <v>42657</v>
      </c>
      <c r="K1365" s="321" t="s">
        <v>1485</v>
      </c>
      <c r="L1365" s="322" t="s">
        <v>1485</v>
      </c>
      <c r="M1365" s="322" t="s">
        <v>1485</v>
      </c>
      <c r="N1365" s="322" t="s">
        <v>47</v>
      </c>
      <c r="O1365" s="322" t="s">
        <v>47</v>
      </c>
      <c r="P1365" s="322" t="s">
        <v>47</v>
      </c>
      <c r="Q1365" s="322"/>
      <c r="R1365" s="322" t="s">
        <v>47</v>
      </c>
      <c r="S1365" s="320"/>
      <c r="T1365" s="264">
        <v>42674</v>
      </c>
      <c r="U1365" s="264">
        <v>43</v>
      </c>
      <c r="V1365" s="396">
        <v>42670</v>
      </c>
      <c r="W1365" s="318" t="s">
        <v>162</v>
      </c>
      <c r="X1365" s="318" t="s">
        <v>1910</v>
      </c>
      <c r="Y1365" s="497">
        <v>12</v>
      </c>
      <c r="Z1365" s="318"/>
      <c r="AA1365" s="318"/>
      <c r="AB1365" s="707">
        <v>42632</v>
      </c>
      <c r="AC1365" s="327">
        <f>IF(B1365="","",(IFERROR(VLOOKUP(B1365,Projecten!A$4:W$2415,5,FALSE),"niet bekend")))</f>
        <v>1</v>
      </c>
      <c r="AD1365" s="266">
        <f t="shared" si="140"/>
        <v>1534.43</v>
      </c>
      <c r="AE1365" s="266">
        <f>IF(B1365="","",(IFERROR(VLOOKUP(B1365,Projecten!A$4:W$2415,23,FALSE),"niet bekend")))</f>
        <v>1534.43</v>
      </c>
      <c r="AF1365" s="266">
        <f>IF(B1365="","",(IFERROR(VLOOKUP(B1365,Projecten!A$4:W$2415,12,FALSE),"niet bekend")))</f>
        <v>1534.43</v>
      </c>
      <c r="AG1365" s="398">
        <f t="shared" si="141"/>
        <v>0</v>
      </c>
    </row>
    <row r="1366" spans="2:33" s="312" customFormat="1" x14ac:dyDescent="0.2">
      <c r="B1366" s="1012"/>
      <c r="C1366" s="406"/>
      <c r="D1366" s="300"/>
      <c r="E1366" s="300"/>
      <c r="F1366" s="302"/>
      <c r="G1366" s="300"/>
      <c r="H1366" s="300"/>
      <c r="I1366" s="300"/>
      <c r="J1366" s="301"/>
      <c r="K1366" s="301"/>
      <c r="L1366" s="302"/>
      <c r="M1366" s="302"/>
      <c r="N1366" s="302"/>
      <c r="O1366" s="302"/>
      <c r="P1366" s="302"/>
      <c r="Q1366" s="302"/>
      <c r="R1366" s="302"/>
      <c r="S1366" s="303"/>
      <c r="T1366" s="407"/>
      <c r="U1366" s="306"/>
      <c r="V1366" s="305"/>
      <c r="W1366" s="307"/>
      <c r="X1366" s="307"/>
      <c r="Y1366" s="307"/>
      <c r="Z1366" s="298"/>
      <c r="AA1366" s="411"/>
      <c r="AB1366" s="664"/>
      <c r="AD1366" s="311"/>
      <c r="AE1366" s="311"/>
      <c r="AF1366" s="311"/>
      <c r="AG1366" s="412"/>
    </row>
    <row r="1367" spans="2:33" s="236" customFormat="1" x14ac:dyDescent="0.2">
      <c r="B1367" s="372"/>
      <c r="C1367" s="373"/>
      <c r="D1367" s="374">
        <f>SUM(G1367:I1367)</f>
        <v>506</v>
      </c>
      <c r="E1367" s="375"/>
      <c r="F1367" s="376">
        <f>SUM(F1368:F1398)</f>
        <v>31</v>
      </c>
      <c r="G1367" s="375">
        <f>SUM(G1368:G1398)</f>
        <v>276</v>
      </c>
      <c r="H1367" s="375">
        <f>SUM(H1368:H1398)</f>
        <v>177</v>
      </c>
      <c r="I1367" s="375">
        <f>SUM(I1368:I1398)</f>
        <v>53</v>
      </c>
      <c r="J1367" s="984"/>
      <c r="K1367" s="984"/>
      <c r="L1367" s="376"/>
      <c r="M1367" s="376"/>
      <c r="N1367" s="376"/>
      <c r="O1367" s="376"/>
      <c r="P1367" s="376"/>
      <c r="Q1367" s="376"/>
      <c r="R1367" s="376"/>
      <c r="S1367" s="930">
        <v>44</v>
      </c>
      <c r="T1367" s="445"/>
      <c r="U1367" s="639"/>
      <c r="V1367" s="447"/>
      <c r="W1367" s="646"/>
      <c r="X1367" s="752">
        <f>SUM(Y1367:Y1398)</f>
        <v>502.25</v>
      </c>
      <c r="Y1367" s="231"/>
      <c r="Z1367" s="231">
        <v>376.5</v>
      </c>
      <c r="AA1367" s="232">
        <f>X1367-Z1367</f>
        <v>125.75</v>
      </c>
      <c r="AB1367" s="221"/>
      <c r="AC1367" s="236" t="str">
        <f>IF(B1367="","",(IFERROR(VLOOKUP(B1367,Projecten!A$4:W$2415,5,FALSE),"niet bekend")))</f>
        <v/>
      </c>
      <c r="AD1367" s="235">
        <f>SUM(AD1368:AD1397)</f>
        <v>101901.66</v>
      </c>
      <c r="AE1367" s="235"/>
      <c r="AF1367" s="235"/>
      <c r="AG1367" s="384"/>
    </row>
    <row r="1368" spans="2:33" x14ac:dyDescent="0.2">
      <c r="B1368" s="519"/>
      <c r="C1368" s="937"/>
      <c r="D1368" s="202"/>
      <c r="E1368" s="519"/>
      <c r="F1368" s="645"/>
      <c r="G1368" s="519"/>
      <c r="H1368" s="519"/>
      <c r="I1368" s="519"/>
      <c r="J1368" s="241"/>
      <c r="K1368" s="241"/>
      <c r="L1368" s="242"/>
      <c r="M1368" s="242"/>
      <c r="N1368" s="242"/>
      <c r="O1368" s="242"/>
      <c r="P1368" s="242"/>
      <c r="Q1368" s="242"/>
      <c r="R1368" s="242"/>
      <c r="S1368" s="243" t="s">
        <v>1440</v>
      </c>
      <c r="U1368" s="245"/>
      <c r="X1368" s="337" t="s">
        <v>1158</v>
      </c>
      <c r="Y1368" s="248"/>
      <c r="Z1368" s="202"/>
      <c r="AA1368" s="202"/>
      <c r="AB1368" s="243"/>
      <c r="AC1368" s="209" t="str">
        <f>IF(B1368="","",(IFERROR(VLOOKUP(B1368,Projecten!A$4:W$2415,5,FALSE),"niet bekend")))</f>
        <v/>
      </c>
      <c r="AE1368" s="266"/>
      <c r="AF1368" s="266"/>
    </row>
    <row r="1369" spans="2:33" x14ac:dyDescent="0.2">
      <c r="B1369" s="519"/>
      <c r="C1369" s="937"/>
      <c r="D1369" s="202"/>
      <c r="E1369" s="519"/>
      <c r="F1369" s="645"/>
      <c r="G1369" s="519"/>
      <c r="H1369" s="519"/>
      <c r="I1369" s="519"/>
      <c r="J1369" s="241"/>
      <c r="K1369" s="241"/>
      <c r="L1369" s="242"/>
      <c r="M1369" s="242"/>
      <c r="N1369" s="242"/>
      <c r="O1369" s="242"/>
      <c r="P1369" s="242"/>
      <c r="Q1369" s="242"/>
      <c r="R1369" s="242"/>
      <c r="S1369" s="243"/>
      <c r="U1369" s="245"/>
      <c r="X1369" s="337"/>
      <c r="Y1369" s="248"/>
      <c r="Z1369" s="202"/>
      <c r="AA1369" s="202"/>
      <c r="AB1369" s="243"/>
      <c r="AC1369" s="209"/>
      <c r="AE1369" s="266"/>
      <c r="AF1369" s="266"/>
    </row>
    <row r="1370" spans="2:33" x14ac:dyDescent="0.2">
      <c r="B1370" s="519"/>
      <c r="C1370" s="937"/>
      <c r="D1370" s="1013" t="s">
        <v>2105</v>
      </c>
      <c r="E1370" s="519"/>
      <c r="F1370" s="645"/>
      <c r="G1370" s="519"/>
      <c r="H1370" s="519"/>
      <c r="I1370" s="519"/>
      <c r="J1370" s="241"/>
      <c r="K1370" s="241"/>
      <c r="L1370" s="242"/>
      <c r="M1370" s="242"/>
      <c r="N1370" s="242"/>
      <c r="O1370" s="242"/>
      <c r="P1370" s="242"/>
      <c r="Q1370" s="242"/>
      <c r="R1370" s="242"/>
      <c r="S1370" s="243"/>
      <c r="U1370" s="245"/>
      <c r="X1370" s="337"/>
      <c r="Y1370" s="257">
        <v>20</v>
      </c>
      <c r="Z1370" s="202"/>
      <c r="AA1370" s="202"/>
      <c r="AB1370" s="243"/>
      <c r="AC1370" s="209"/>
      <c r="AE1370" s="266"/>
      <c r="AF1370" s="266"/>
    </row>
    <row r="1371" spans="2:33" x14ac:dyDescent="0.2">
      <c r="B1371" s="519"/>
      <c r="C1371" s="937"/>
      <c r="D1371" s="202"/>
      <c r="E1371" s="519"/>
      <c r="F1371" s="645"/>
      <c r="G1371" s="519"/>
      <c r="H1371" s="519"/>
      <c r="I1371" s="519"/>
      <c r="J1371" s="241"/>
      <c r="K1371" s="241"/>
      <c r="L1371" s="242"/>
      <c r="M1371" s="242"/>
      <c r="N1371" s="242"/>
      <c r="O1371" s="242"/>
      <c r="P1371" s="242"/>
      <c r="Q1371" s="242"/>
      <c r="R1371" s="242"/>
      <c r="S1371" s="243"/>
      <c r="U1371" s="245"/>
      <c r="X1371" s="337"/>
      <c r="Y1371" s="248"/>
      <c r="Z1371" s="202"/>
      <c r="AA1371" s="202"/>
      <c r="AB1371" s="243"/>
      <c r="AC1371" s="209" t="str">
        <f>IF(B1371="","",(IFERROR(VLOOKUP(B1371,Projecten!A$4:W$2415,5,FALSE),"niet bekend")))</f>
        <v/>
      </c>
      <c r="AE1371" s="266"/>
      <c r="AF1371" s="266"/>
    </row>
    <row r="1372" spans="2:33" ht="12.75" customHeight="1" x14ac:dyDescent="0.2">
      <c r="B1372" s="237" t="s">
        <v>1732</v>
      </c>
      <c r="C1372" s="517">
        <v>120921</v>
      </c>
      <c r="D1372" s="689" t="s">
        <v>1731</v>
      </c>
      <c r="E1372" s="514" t="s">
        <v>1646</v>
      </c>
      <c r="F1372" s="645">
        <v>0</v>
      </c>
      <c r="G1372" s="518">
        <v>2</v>
      </c>
      <c r="H1372" s="518">
        <v>2</v>
      </c>
      <c r="I1372" s="518">
        <v>0</v>
      </c>
      <c r="J1372" s="244"/>
      <c r="K1372" s="244"/>
      <c r="N1372" s="254" t="s">
        <v>47</v>
      </c>
      <c r="O1372" s="254" t="s">
        <v>47</v>
      </c>
      <c r="P1372" s="254" t="s">
        <v>47</v>
      </c>
      <c r="R1372" s="254" t="s">
        <v>47</v>
      </c>
      <c r="S1372" s="243"/>
      <c r="U1372" s="245">
        <v>41</v>
      </c>
      <c r="Y1372" s="248">
        <v>5</v>
      </c>
      <c r="Z1372" s="202"/>
      <c r="AA1372" s="202"/>
      <c r="AB1372" s="243"/>
      <c r="AC1372" s="209">
        <f>IF(B1372="","",(IFERROR(VLOOKUP(B1372,Projecten!A$4:W$2415,5,FALSE),"niet bekend")))</f>
        <v>0</v>
      </c>
      <c r="AD1372" s="213">
        <f>IF(AC1372="","",(IF(F1372=0,AF1372,(F1372/AC1372*AF1372))))</f>
        <v>0</v>
      </c>
      <c r="AE1372" s="266">
        <f>IF(B1372="","",(IFERROR(VLOOKUP(B1372,Projecten!A$4:W$2415,23,FALSE),"niet bekend")))</f>
        <v>0</v>
      </c>
      <c r="AF1372" s="266">
        <f>IF(B1372="","",(IFERROR(VLOOKUP(B1372,Projecten!A$4:W$2415,12,FALSE),"niet bekend")))</f>
        <v>0</v>
      </c>
      <c r="AG1372" s="360">
        <f>IF(AD1372="","",(AF1372-AD1372))</f>
        <v>0</v>
      </c>
    </row>
    <row r="1373" spans="2:33" s="327" customFormat="1" ht="12.75" customHeight="1" x14ac:dyDescent="0.2">
      <c r="B1373" s="938"/>
      <c r="C1373" s="470"/>
      <c r="D1373" s="471"/>
      <c r="E1373" s="472"/>
      <c r="F1373" s="751"/>
      <c r="G1373" s="938"/>
      <c r="H1373" s="938"/>
      <c r="I1373" s="938"/>
      <c r="J1373" s="321"/>
      <c r="K1373" s="321"/>
      <c r="L1373" s="322"/>
      <c r="M1373" s="322"/>
      <c r="N1373" s="322"/>
      <c r="O1373" s="322"/>
      <c r="P1373" s="322"/>
      <c r="Q1373" s="322"/>
      <c r="R1373" s="322"/>
      <c r="S1373" s="320"/>
      <c r="T1373" s="264"/>
      <c r="U1373" s="264"/>
      <c r="V1373" s="396"/>
      <c r="W1373" s="318"/>
      <c r="X1373" s="318"/>
      <c r="Y1373" s="497"/>
      <c r="Z1373" s="318"/>
      <c r="AA1373" s="511"/>
      <c r="AB1373" s="320"/>
      <c r="AD1373" s="266"/>
      <c r="AE1373" s="266"/>
      <c r="AF1373" s="266"/>
      <c r="AG1373" s="398"/>
    </row>
    <row r="1374" spans="2:33" x14ac:dyDescent="0.2">
      <c r="B1374" s="665">
        <v>2016583</v>
      </c>
      <c r="C1374" s="470">
        <v>120949</v>
      </c>
      <c r="D1374" s="521" t="s">
        <v>1786</v>
      </c>
      <c r="E1374" s="708" t="s">
        <v>26</v>
      </c>
      <c r="F1374" s="705">
        <v>5</v>
      </c>
      <c r="G1374" s="449">
        <v>50</v>
      </c>
      <c r="H1374" s="449">
        <v>35</v>
      </c>
      <c r="I1374" s="449">
        <v>10</v>
      </c>
      <c r="J1374" s="989">
        <v>42668</v>
      </c>
      <c r="K1374" s="989">
        <v>42669</v>
      </c>
      <c r="L1374" s="244" t="s">
        <v>1485</v>
      </c>
      <c r="M1374" s="244" t="s">
        <v>1485</v>
      </c>
      <c r="N1374" s="254" t="s">
        <v>47</v>
      </c>
      <c r="O1374" s="254" t="s">
        <v>47</v>
      </c>
      <c r="P1374" s="254" t="s">
        <v>47</v>
      </c>
      <c r="R1374" s="254" t="s">
        <v>47</v>
      </c>
      <c r="S1374" s="320" t="s">
        <v>942</v>
      </c>
      <c r="U1374" s="245">
        <v>46</v>
      </c>
      <c r="W1374" s="202" t="s">
        <v>310</v>
      </c>
      <c r="X1374" s="337"/>
      <c r="Y1374" s="295">
        <v>100</v>
      </c>
      <c r="Z1374" s="202"/>
      <c r="AA1374" s="202"/>
      <c r="AB1374" s="499">
        <v>42649</v>
      </c>
      <c r="AC1374" s="209">
        <f>IF(B1374="","",(IFERROR(VLOOKUP(B1374,Projecten!A$4:W$2415,5,FALSE),"niet bekend")))</f>
        <v>10</v>
      </c>
      <c r="AD1374" s="213">
        <f t="shared" ref="AD1374:AD1383" si="142">IF(AC1374="","",(IF(F1374=0,AF1374,(F1374/AC1374*AF1374))))</f>
        <v>17230.5</v>
      </c>
      <c r="AE1374" s="266">
        <f>IF(B1374="","",(IFERROR(VLOOKUP(B1374,Projecten!A$4:W$2415,23,FALSE),"niet bekend")))</f>
        <v>34461</v>
      </c>
      <c r="AF1374" s="266">
        <f>IF(B1374="","",(IFERROR(VLOOKUP(B1374,Projecten!A$4:W$2415,12,FALSE),"niet bekend")))</f>
        <v>34461</v>
      </c>
      <c r="AG1374" s="360">
        <f t="shared" ref="AG1374:AG1383" si="143">IF(AD1374="","",(AF1374-AD1374))</f>
        <v>17230.5</v>
      </c>
    </row>
    <row r="1375" spans="2:33" s="327" customFormat="1" x14ac:dyDescent="0.2">
      <c r="B1375" s="665">
        <v>2016583</v>
      </c>
      <c r="C1375" s="470">
        <v>120948</v>
      </c>
      <c r="D1375" s="665" t="s">
        <v>1785</v>
      </c>
      <c r="E1375" s="449" t="s">
        <v>26</v>
      </c>
      <c r="F1375" s="751">
        <v>5</v>
      </c>
      <c r="G1375" s="449">
        <v>50</v>
      </c>
      <c r="H1375" s="449">
        <v>35</v>
      </c>
      <c r="I1375" s="449">
        <v>10</v>
      </c>
      <c r="J1375" s="989">
        <v>42668</v>
      </c>
      <c r="K1375" s="989">
        <v>42669</v>
      </c>
      <c r="L1375" s="995" t="s">
        <v>1485</v>
      </c>
      <c r="M1375" s="995" t="s">
        <v>1485</v>
      </c>
      <c r="N1375" s="403" t="s">
        <v>47</v>
      </c>
      <c r="O1375" s="403" t="s">
        <v>47</v>
      </c>
      <c r="P1375" s="403" t="s">
        <v>47</v>
      </c>
      <c r="Q1375" s="403"/>
      <c r="R1375" s="403" t="s">
        <v>47</v>
      </c>
      <c r="S1375" s="320" t="s">
        <v>942</v>
      </c>
      <c r="T1375" s="264"/>
      <c r="U1375" s="264">
        <v>45</v>
      </c>
      <c r="V1375" s="396"/>
      <c r="W1375" s="318" t="s">
        <v>310</v>
      </c>
      <c r="X1375" s="620"/>
      <c r="Y1375" s="324">
        <v>100</v>
      </c>
      <c r="Z1375" s="318"/>
      <c r="AA1375" s="318"/>
      <c r="AB1375" s="707">
        <v>42649</v>
      </c>
      <c r="AC1375" s="327">
        <f>IF(B1375="","",(IFERROR(VLOOKUP(B1375,Projecten!A$4:W$2415,5,FALSE),"niet bekend")))</f>
        <v>10</v>
      </c>
      <c r="AD1375" s="266">
        <f t="shared" si="142"/>
        <v>17230.5</v>
      </c>
      <c r="AE1375" s="266">
        <f>IF(B1375="","",(IFERROR(VLOOKUP(B1375,Projecten!A$4:W$2415,23,FALSE),"niet bekend")))</f>
        <v>34461</v>
      </c>
      <c r="AF1375" s="266">
        <f>IF(B1375="","",(IFERROR(VLOOKUP(B1375,Projecten!A$4:W$2415,12,FALSE),"niet bekend")))</f>
        <v>34461</v>
      </c>
      <c r="AG1375" s="398">
        <f t="shared" si="143"/>
        <v>17230.5</v>
      </c>
    </row>
    <row r="1376" spans="2:33" s="327" customFormat="1" x14ac:dyDescent="0.2">
      <c r="B1376" s="665">
        <v>2016571</v>
      </c>
      <c r="C1376" s="940">
        <v>120956</v>
      </c>
      <c r="D1376" s="471" t="s">
        <v>1754</v>
      </c>
      <c r="E1376" s="472" t="s">
        <v>26</v>
      </c>
      <c r="F1376" s="751">
        <v>3</v>
      </c>
      <c r="G1376" s="938">
        <v>33</v>
      </c>
      <c r="H1376" s="938">
        <v>18</v>
      </c>
      <c r="I1376" s="938">
        <v>6</v>
      </c>
      <c r="J1376" s="321">
        <v>42671</v>
      </c>
      <c r="K1376" s="321" t="s">
        <v>1485</v>
      </c>
      <c r="L1376" s="322" t="s">
        <v>1485</v>
      </c>
      <c r="M1376" s="322" t="s">
        <v>1485</v>
      </c>
      <c r="N1376" s="322" t="s">
        <v>47</v>
      </c>
      <c r="O1376" s="322" t="s">
        <v>47</v>
      </c>
      <c r="P1376" s="322" t="s">
        <v>47</v>
      </c>
      <c r="Q1376" s="322"/>
      <c r="R1376" s="322" t="s">
        <v>47</v>
      </c>
      <c r="S1376" s="320" t="s">
        <v>1943</v>
      </c>
      <c r="T1376" s="264">
        <v>42688</v>
      </c>
      <c r="U1376" s="264">
        <v>45</v>
      </c>
      <c r="V1376" s="396"/>
      <c r="W1376" s="318" t="s">
        <v>162</v>
      </c>
      <c r="X1376" s="318" t="s">
        <v>1772</v>
      </c>
      <c r="Y1376" s="324">
        <v>47</v>
      </c>
      <c r="Z1376" s="318"/>
      <c r="AA1376" s="318"/>
      <c r="AB1376" s="707">
        <v>42647</v>
      </c>
      <c r="AC1376" s="327">
        <f>IF(B1376="","",(IFERROR(VLOOKUP(B1376,Projecten!A$4:W$2415,5,FALSE),"niet bekend")))</f>
        <v>3</v>
      </c>
      <c r="AD1376" s="266">
        <f t="shared" si="142"/>
        <v>8541.76</v>
      </c>
      <c r="AE1376" s="266">
        <f>IF(B1376="","",(IFERROR(VLOOKUP(B1376,Projecten!A$4:W$2415,23,FALSE),"niet bekend")))</f>
        <v>8541.76</v>
      </c>
      <c r="AF1376" s="266">
        <f>IF(B1376="","",(IFERROR(VLOOKUP(B1376,Projecten!A$4:W$2415,12,FALSE),"niet bekend")))</f>
        <v>8541.76</v>
      </c>
      <c r="AG1376" s="398">
        <f t="shared" si="143"/>
        <v>0</v>
      </c>
    </row>
    <row r="1377" spans="2:33" s="327" customFormat="1" x14ac:dyDescent="0.2">
      <c r="B1377" s="665">
        <v>2016573</v>
      </c>
      <c r="C1377" s="940">
        <v>120957</v>
      </c>
      <c r="D1377" s="471" t="s">
        <v>1755</v>
      </c>
      <c r="E1377" s="472" t="s">
        <v>26</v>
      </c>
      <c r="F1377" s="751">
        <v>2</v>
      </c>
      <c r="G1377" s="938">
        <v>12</v>
      </c>
      <c r="H1377" s="938">
        <v>10</v>
      </c>
      <c r="I1377" s="938">
        <v>4</v>
      </c>
      <c r="J1377" s="321">
        <v>42671</v>
      </c>
      <c r="K1377" s="321" t="s">
        <v>1485</v>
      </c>
      <c r="L1377" s="322" t="s">
        <v>1485</v>
      </c>
      <c r="M1377" s="322" t="s">
        <v>1485</v>
      </c>
      <c r="N1377" s="322" t="s">
        <v>47</v>
      </c>
      <c r="O1377" s="322" t="s">
        <v>47</v>
      </c>
      <c r="P1377" s="322" t="s">
        <v>47</v>
      </c>
      <c r="Q1377" s="322"/>
      <c r="R1377" s="322" t="s">
        <v>47</v>
      </c>
      <c r="S1377" s="320" t="s">
        <v>942</v>
      </c>
      <c r="T1377" s="264">
        <v>42688</v>
      </c>
      <c r="U1377" s="264">
        <v>45</v>
      </c>
      <c r="V1377" s="396"/>
      <c r="W1377" s="318" t="s">
        <v>162</v>
      </c>
      <c r="X1377" s="521" t="s">
        <v>1772</v>
      </c>
      <c r="Y1377" s="324">
        <v>23</v>
      </c>
      <c r="Z1377" s="318"/>
      <c r="AA1377" s="318"/>
      <c r="AB1377" s="707">
        <v>42647</v>
      </c>
      <c r="AC1377" s="327">
        <f>IF(B1377="","",(IFERROR(VLOOKUP(B1377,Projecten!A$4:W$2415,5,FALSE),"niet bekend")))</f>
        <v>2</v>
      </c>
      <c r="AD1377" s="266">
        <f t="shared" si="142"/>
        <v>3353.8</v>
      </c>
      <c r="AE1377" s="266">
        <f>IF(B1377="","",(IFERROR(VLOOKUP(B1377,Projecten!A$4:W$2415,23,FALSE),"niet bekend")))</f>
        <v>3353.8</v>
      </c>
      <c r="AF1377" s="266">
        <f>IF(B1377="","",(IFERROR(VLOOKUP(B1377,Projecten!A$4:W$2415,12,FALSE),"niet bekend")))</f>
        <v>3353.8</v>
      </c>
      <c r="AG1377" s="398">
        <f t="shared" si="143"/>
        <v>0</v>
      </c>
    </row>
    <row r="1378" spans="2:33" s="327" customFormat="1" x14ac:dyDescent="0.2">
      <c r="B1378" s="665">
        <v>2016577</v>
      </c>
      <c r="C1378" s="470">
        <v>120958</v>
      </c>
      <c r="D1378" s="471">
        <v>587716</v>
      </c>
      <c r="E1378" s="472" t="s">
        <v>26</v>
      </c>
      <c r="F1378" s="751">
        <v>1</v>
      </c>
      <c r="G1378" s="938">
        <v>10</v>
      </c>
      <c r="H1378" s="938">
        <v>6</v>
      </c>
      <c r="I1378" s="938">
        <v>5</v>
      </c>
      <c r="J1378" s="321">
        <v>42671</v>
      </c>
      <c r="K1378" s="321" t="s">
        <v>1485</v>
      </c>
      <c r="L1378" s="321" t="s">
        <v>1485</v>
      </c>
      <c r="M1378" s="321" t="s">
        <v>1485</v>
      </c>
      <c r="N1378" s="322" t="s">
        <v>47</v>
      </c>
      <c r="O1378" s="322" t="s">
        <v>47</v>
      </c>
      <c r="P1378" s="322" t="s">
        <v>47</v>
      </c>
      <c r="Q1378" s="322"/>
      <c r="R1378" s="322" t="s">
        <v>47</v>
      </c>
      <c r="S1378" s="320" t="s">
        <v>1943</v>
      </c>
      <c r="T1378" s="264">
        <v>42691</v>
      </c>
      <c r="U1378" s="264">
        <v>45</v>
      </c>
      <c r="V1378" s="396"/>
      <c r="W1378" s="318" t="s">
        <v>162</v>
      </c>
      <c r="X1378" s="318"/>
      <c r="Y1378" s="497">
        <v>21</v>
      </c>
      <c r="Z1378" s="318"/>
      <c r="AA1378" s="318"/>
      <c r="AB1378" s="707">
        <v>42647</v>
      </c>
      <c r="AC1378" s="327">
        <f>IF(B1378="","",(IFERROR(VLOOKUP(B1378,Projecten!A$4:W$2415,5,FALSE),"niet bekend")))</f>
        <v>1</v>
      </c>
      <c r="AD1378" s="266">
        <f t="shared" si="142"/>
        <v>3795.94</v>
      </c>
      <c r="AE1378" s="266">
        <f>IF(B1378="","",(IFERROR(VLOOKUP(B1378,Projecten!A$4:W$2415,23,FALSE),"niet bekend")))</f>
        <v>3795.94</v>
      </c>
      <c r="AF1378" s="266">
        <f>IF(B1378="","",(IFERROR(VLOOKUP(B1378,Projecten!A$4:W$2415,12,FALSE),"niet bekend")))</f>
        <v>3795.94</v>
      </c>
      <c r="AG1378" s="398">
        <f t="shared" si="143"/>
        <v>0</v>
      </c>
    </row>
    <row r="1379" spans="2:33" s="327" customFormat="1" x14ac:dyDescent="0.2">
      <c r="B1379" s="496">
        <v>2016572</v>
      </c>
      <c r="C1379" s="386">
        <v>120944</v>
      </c>
      <c r="D1379" s="700">
        <v>595516</v>
      </c>
      <c r="E1379" s="702" t="s">
        <v>26</v>
      </c>
      <c r="F1379" s="703">
        <v>1</v>
      </c>
      <c r="G1379" s="389">
        <v>6</v>
      </c>
      <c r="H1379" s="389">
        <v>5</v>
      </c>
      <c r="I1379" s="389">
        <v>2</v>
      </c>
      <c r="J1379" s="321">
        <v>42671</v>
      </c>
      <c r="K1379" s="321" t="s">
        <v>1485</v>
      </c>
      <c r="L1379" s="322" t="s">
        <v>1485</v>
      </c>
      <c r="M1379" s="322" t="s">
        <v>1485</v>
      </c>
      <c r="N1379" s="322" t="s">
        <v>47</v>
      </c>
      <c r="O1379" s="322" t="s">
        <v>47</v>
      </c>
      <c r="P1379" s="322" t="s">
        <v>47</v>
      </c>
      <c r="Q1379" s="322"/>
      <c r="R1379" s="322" t="s">
        <v>47</v>
      </c>
      <c r="S1379" s="320" t="s">
        <v>2100</v>
      </c>
      <c r="T1379" s="264">
        <v>42685</v>
      </c>
      <c r="U1379" s="264">
        <v>44</v>
      </c>
      <c r="V1379" s="396"/>
      <c r="W1379" s="318" t="s">
        <v>162</v>
      </c>
      <c r="X1379" s="318" t="s">
        <v>1870</v>
      </c>
      <c r="Y1379" s="497">
        <v>11.3</v>
      </c>
      <c r="Z1379" s="318"/>
      <c r="AA1379" s="318"/>
      <c r="AB1379" s="707">
        <v>42647</v>
      </c>
      <c r="AC1379" s="327">
        <f>IF(B1379="","",(IFERROR(VLOOKUP(B1379,Projecten!A$4:W$2415,5,FALSE),"niet bekend")))</f>
        <v>1</v>
      </c>
      <c r="AD1379" s="266">
        <f t="shared" si="142"/>
        <v>1676.9</v>
      </c>
      <c r="AE1379" s="266">
        <f>IF(B1379="","",(IFERROR(VLOOKUP(B1379,Projecten!A$4:W$2415,23,FALSE),"niet bekend")))</f>
        <v>1676.9</v>
      </c>
      <c r="AF1379" s="266">
        <f>IF(B1379="","",(IFERROR(VLOOKUP(B1379,Projecten!A$4:W$2415,12,FALSE),"niet bekend")))</f>
        <v>1676.9</v>
      </c>
      <c r="AG1379" s="398">
        <f t="shared" si="143"/>
        <v>0</v>
      </c>
    </row>
    <row r="1380" spans="2:33" s="327" customFormat="1" x14ac:dyDescent="0.2">
      <c r="B1380" s="665">
        <v>2016576</v>
      </c>
      <c r="C1380" s="940">
        <v>120959</v>
      </c>
      <c r="D1380" s="471" t="s">
        <v>1823</v>
      </c>
      <c r="E1380" s="472" t="s">
        <v>26</v>
      </c>
      <c r="F1380" s="751">
        <v>5</v>
      </c>
      <c r="G1380" s="938">
        <v>30</v>
      </c>
      <c r="H1380" s="938">
        <v>30</v>
      </c>
      <c r="I1380" s="938">
        <v>0</v>
      </c>
      <c r="J1380" s="989">
        <v>42671</v>
      </c>
      <c r="K1380" s="995" t="s">
        <v>1485</v>
      </c>
      <c r="L1380" s="995" t="s">
        <v>1485</v>
      </c>
      <c r="M1380" s="995" t="s">
        <v>1485</v>
      </c>
      <c r="N1380" s="403" t="s">
        <v>47</v>
      </c>
      <c r="O1380" s="403" t="s">
        <v>47</v>
      </c>
      <c r="P1380" s="403" t="s">
        <v>47</v>
      </c>
      <c r="Q1380" s="403"/>
      <c r="R1380" s="403" t="s">
        <v>47</v>
      </c>
      <c r="S1380" s="320" t="s">
        <v>942</v>
      </c>
      <c r="T1380" s="264"/>
      <c r="U1380" s="264">
        <v>46</v>
      </c>
      <c r="V1380" s="396"/>
      <c r="W1380" s="318" t="s">
        <v>421</v>
      </c>
      <c r="X1380" s="623"/>
      <c r="Y1380" s="497">
        <v>42</v>
      </c>
      <c r="Z1380" s="318"/>
      <c r="AA1380" s="318"/>
      <c r="AB1380" s="707">
        <v>42647</v>
      </c>
      <c r="AC1380" s="327">
        <f>IF(B1380="","",(IFERROR(VLOOKUP(B1380,Projecten!A$4:W$2415,5,FALSE),"niet bekend")))</f>
        <v>8</v>
      </c>
      <c r="AD1380" s="266">
        <f t="shared" si="142"/>
        <v>19511.262500000001</v>
      </c>
      <c r="AE1380" s="266">
        <f>IF(B1380="","",(IFERROR(VLOOKUP(B1380,Projecten!A$4:W$2415,23,FALSE),"niet bekend")))</f>
        <v>31218.02</v>
      </c>
      <c r="AF1380" s="266">
        <f>IF(B1380="","",(IFERROR(VLOOKUP(B1380,Projecten!A$4:W$2415,12,FALSE),"niet bekend")))</f>
        <v>31218.02</v>
      </c>
      <c r="AG1380" s="398">
        <f t="shared" si="143"/>
        <v>11706.7575</v>
      </c>
    </row>
    <row r="1381" spans="2:33" s="327" customFormat="1" x14ac:dyDescent="0.2">
      <c r="B1381" s="665">
        <v>2016576</v>
      </c>
      <c r="C1381" s="470">
        <v>120959</v>
      </c>
      <c r="D1381" s="471" t="s">
        <v>1865</v>
      </c>
      <c r="E1381" s="472" t="s">
        <v>26</v>
      </c>
      <c r="F1381" s="751">
        <v>3</v>
      </c>
      <c r="G1381" s="938">
        <v>18</v>
      </c>
      <c r="H1381" s="938">
        <v>18</v>
      </c>
      <c r="I1381" s="938">
        <v>0</v>
      </c>
      <c r="J1381" s="989">
        <v>42671</v>
      </c>
      <c r="K1381" s="995" t="s">
        <v>1485</v>
      </c>
      <c r="L1381" s="995" t="s">
        <v>1485</v>
      </c>
      <c r="M1381" s="995" t="s">
        <v>1485</v>
      </c>
      <c r="N1381" s="403" t="s">
        <v>47</v>
      </c>
      <c r="O1381" s="403" t="s">
        <v>47</v>
      </c>
      <c r="P1381" s="403" t="s">
        <v>47</v>
      </c>
      <c r="Q1381" s="403"/>
      <c r="R1381" s="403" t="s">
        <v>47</v>
      </c>
      <c r="S1381" s="320" t="s">
        <v>942</v>
      </c>
      <c r="T1381" s="264"/>
      <c r="U1381" s="264">
        <v>45</v>
      </c>
      <c r="V1381" s="396"/>
      <c r="W1381" s="318" t="s">
        <v>421</v>
      </c>
      <c r="X1381" s="623"/>
      <c r="Y1381" s="497">
        <v>25</v>
      </c>
      <c r="Z1381" s="318"/>
      <c r="AA1381" s="318"/>
      <c r="AB1381" s="707">
        <v>42647</v>
      </c>
      <c r="AC1381" s="327">
        <f>IF(B1381="","",(IFERROR(VLOOKUP(B1381,Projecten!A$4:W$2415,5,FALSE),"niet bekend")))</f>
        <v>8</v>
      </c>
      <c r="AD1381" s="266">
        <f t="shared" si="142"/>
        <v>11706.7575</v>
      </c>
      <c r="AE1381" s="266"/>
      <c r="AF1381" s="266">
        <f>IF(B1381="","",(IFERROR(VLOOKUP(B1381,Projecten!A$4:W$2415,12,FALSE),"niet bekend")))</f>
        <v>31218.02</v>
      </c>
      <c r="AG1381" s="398">
        <f t="shared" si="143"/>
        <v>19511.262500000001</v>
      </c>
    </row>
    <row r="1382" spans="2:33" s="327" customFormat="1" x14ac:dyDescent="0.2">
      <c r="B1382" s="1014">
        <v>2016640</v>
      </c>
      <c r="C1382" s="1015">
        <v>120961</v>
      </c>
      <c r="D1382" s="1016" t="s">
        <v>1938</v>
      </c>
      <c r="E1382" s="1017" t="s">
        <v>26</v>
      </c>
      <c r="F1382" s="1018">
        <v>0</v>
      </c>
      <c r="G1382" s="1019">
        <v>0</v>
      </c>
      <c r="H1382" s="1019">
        <v>0</v>
      </c>
      <c r="I1382" s="1019">
        <v>1</v>
      </c>
      <c r="J1382" s="267" t="s">
        <v>1485</v>
      </c>
      <c r="K1382" s="267" t="s">
        <v>1485</v>
      </c>
      <c r="L1382" s="1020" t="s">
        <v>1485</v>
      </c>
      <c r="M1382" s="1020" t="s">
        <v>1485</v>
      </c>
      <c r="N1382" s="1020" t="s">
        <v>47</v>
      </c>
      <c r="O1382" s="1020" t="s">
        <v>47</v>
      </c>
      <c r="P1382" s="1020" t="s">
        <v>47</v>
      </c>
      <c r="Q1382" s="1020"/>
      <c r="R1382" s="1020" t="s">
        <v>47</v>
      </c>
      <c r="S1382" s="614"/>
      <c r="T1382" s="1021"/>
      <c r="U1382" s="1021">
        <v>45</v>
      </c>
      <c r="V1382" s="1022"/>
      <c r="W1382" s="1023" t="s">
        <v>162</v>
      </c>
      <c r="X1382" s="1023" t="s">
        <v>1982</v>
      </c>
      <c r="Y1382" s="324">
        <v>3</v>
      </c>
      <c r="Z1382" s="318"/>
      <c r="AA1382" s="511"/>
      <c r="AB1382" s="707">
        <v>42667</v>
      </c>
      <c r="AC1382" s="327">
        <f>IF(B1382="","",(IFERROR(VLOOKUP(B1382,Projecten!A$4:W$2415,5,FALSE),"niet bekend")))</f>
        <v>0</v>
      </c>
      <c r="AD1382" s="266">
        <f t="shared" si="142"/>
        <v>496.5</v>
      </c>
      <c r="AE1382" s="266">
        <f>IF(B1382="","",(IFERROR(VLOOKUP(B1382,Projecten!A$4:W$2415,23,FALSE),"niet bekend")))</f>
        <v>496.5</v>
      </c>
      <c r="AF1382" s="266">
        <f>IF(B1382="","",(IFERROR(VLOOKUP(B1382,Projecten!A$4:W$2415,12,FALSE),"niet bekend")))</f>
        <v>496.5</v>
      </c>
      <c r="AG1382" s="398">
        <f t="shared" si="143"/>
        <v>0</v>
      </c>
    </row>
    <row r="1383" spans="2:33" s="327" customFormat="1" x14ac:dyDescent="0.2">
      <c r="B1383" s="665">
        <v>2016575</v>
      </c>
      <c r="C1383" s="940">
        <v>120958</v>
      </c>
      <c r="D1383" s="471">
        <v>613616</v>
      </c>
      <c r="E1383" s="472" t="s">
        <v>26</v>
      </c>
      <c r="F1383" s="751">
        <v>1</v>
      </c>
      <c r="G1383" s="938">
        <v>8</v>
      </c>
      <c r="H1383" s="938">
        <v>5</v>
      </c>
      <c r="I1383" s="938">
        <v>3</v>
      </c>
      <c r="J1383" s="321">
        <v>42671</v>
      </c>
      <c r="K1383" s="321" t="s">
        <v>1485</v>
      </c>
      <c r="L1383" s="322" t="s">
        <v>1485</v>
      </c>
      <c r="M1383" s="322" t="s">
        <v>1485</v>
      </c>
      <c r="N1383" s="322" t="s">
        <v>47</v>
      </c>
      <c r="O1383" s="322" t="s">
        <v>47</v>
      </c>
      <c r="P1383" s="322" t="s">
        <v>47</v>
      </c>
      <c r="Q1383" s="322"/>
      <c r="R1383" s="322" t="s">
        <v>47</v>
      </c>
      <c r="S1383" s="320" t="s">
        <v>1943</v>
      </c>
      <c r="T1383" s="264">
        <v>42690</v>
      </c>
      <c r="U1383" s="264">
        <v>45</v>
      </c>
      <c r="V1383" s="396"/>
      <c r="W1383" s="318" t="s">
        <v>162</v>
      </c>
      <c r="X1383" s="318"/>
      <c r="Y1383" s="324">
        <v>15</v>
      </c>
      <c r="Z1383" s="318"/>
      <c r="AA1383" s="318"/>
      <c r="AB1383" s="707">
        <v>42647</v>
      </c>
      <c r="AC1383" s="327">
        <f>IF(B1383="","",(IFERROR(VLOOKUP(B1383,Projecten!A$4:W$2415,5,FALSE),"niet bekend")))</f>
        <v>1</v>
      </c>
      <c r="AD1383" s="266">
        <f t="shared" si="142"/>
        <v>2132.0500000000002</v>
      </c>
      <c r="AE1383" s="266">
        <f>IF(B1383="","",(IFERROR(VLOOKUP(B1383,Projecten!A$4:W$2415,23,FALSE),"niet bekend")))</f>
        <v>2132.0500000000002</v>
      </c>
      <c r="AF1383" s="266">
        <f>IF(B1383="","",(IFERROR(VLOOKUP(B1383,Projecten!A$4:W$2415,12,FALSE),"niet bekend")))</f>
        <v>2132.0500000000002</v>
      </c>
      <c r="AG1383" s="398">
        <f t="shared" si="143"/>
        <v>0</v>
      </c>
    </row>
    <row r="1384" spans="2:33" s="327" customFormat="1" x14ac:dyDescent="0.2">
      <c r="B1384" s="665"/>
      <c r="C1384" s="470"/>
      <c r="D1384" s="471"/>
      <c r="E1384" s="472"/>
      <c r="F1384" s="751"/>
      <c r="G1384" s="938"/>
      <c r="H1384" s="938"/>
      <c r="I1384" s="938"/>
      <c r="J1384" s="989"/>
      <c r="K1384" s="995"/>
      <c r="L1384" s="995"/>
      <c r="M1384" s="995"/>
      <c r="N1384" s="403"/>
      <c r="O1384" s="403"/>
      <c r="P1384" s="403"/>
      <c r="Q1384" s="403"/>
      <c r="R1384" s="403"/>
      <c r="S1384" s="320"/>
      <c r="T1384" s="264"/>
      <c r="U1384" s="264"/>
      <c r="V1384" s="396"/>
      <c r="W1384" s="318"/>
      <c r="X1384" s="623"/>
      <c r="Y1384" s="497"/>
      <c r="Z1384" s="318"/>
      <c r="AA1384" s="318"/>
      <c r="AB1384" s="707"/>
      <c r="AD1384" s="266"/>
      <c r="AE1384" s="266"/>
      <c r="AF1384" s="266"/>
      <c r="AG1384" s="398"/>
    </row>
    <row r="1385" spans="2:33" s="327" customFormat="1" x14ac:dyDescent="0.2">
      <c r="B1385" s="665" t="s">
        <v>1805</v>
      </c>
      <c r="C1385" s="470">
        <v>120962</v>
      </c>
      <c r="D1385" s="471" t="s">
        <v>1809</v>
      </c>
      <c r="E1385" s="472" t="s">
        <v>352</v>
      </c>
      <c r="F1385" s="751">
        <v>1</v>
      </c>
      <c r="G1385" s="938">
        <v>7</v>
      </c>
      <c r="H1385" s="938">
        <v>2</v>
      </c>
      <c r="I1385" s="938">
        <v>3</v>
      </c>
      <c r="J1385" s="321">
        <v>42671</v>
      </c>
      <c r="K1385" s="321">
        <v>42669</v>
      </c>
      <c r="L1385" s="321" t="s">
        <v>1485</v>
      </c>
      <c r="M1385" s="321" t="s">
        <v>1485</v>
      </c>
      <c r="N1385" s="322" t="s">
        <v>47</v>
      </c>
      <c r="O1385" s="322" t="s">
        <v>47</v>
      </c>
      <c r="P1385" s="322" t="s">
        <v>47</v>
      </c>
      <c r="Q1385" s="322"/>
      <c r="R1385" s="322" t="s">
        <v>47</v>
      </c>
      <c r="S1385" s="320"/>
      <c r="T1385" s="264"/>
      <c r="U1385" s="264">
        <v>45</v>
      </c>
      <c r="V1385" s="396"/>
      <c r="W1385" s="318" t="s">
        <v>532</v>
      </c>
      <c r="X1385" s="318" t="s">
        <v>1834</v>
      </c>
      <c r="Y1385" s="497">
        <v>16</v>
      </c>
      <c r="Z1385" s="318"/>
      <c r="AA1385" s="318"/>
      <c r="AB1385" s="707">
        <v>42650</v>
      </c>
      <c r="AC1385" s="327">
        <f>IF(B1385="","",(IFERROR(VLOOKUP(B1385,Projecten!A$4:W$2415,5,FALSE),"niet bekend")))</f>
        <v>1</v>
      </c>
      <c r="AD1385" s="266">
        <f t="shared" ref="AD1385:AD1393" si="144">IF(AC1385="","",(IF(F1385=0,AF1385,(F1385/AC1385*AF1385))))</f>
        <v>3086.35</v>
      </c>
      <c r="AE1385" s="266">
        <f>IF(B1385="","",(IFERROR(VLOOKUP(B1385,Projecten!A$4:W$2415,23,FALSE),"niet bekend")))</f>
        <v>3086.35</v>
      </c>
      <c r="AF1385" s="266">
        <f>IF(B1385="","",(IFERROR(VLOOKUP(B1385,Projecten!A$4:W$2415,12,FALSE),"niet bekend")))</f>
        <v>3086.35</v>
      </c>
      <c r="AG1385" s="398">
        <f t="shared" ref="AG1385:AG1393" si="145">IF(AD1385="","",(AF1385-AD1385))</f>
        <v>0</v>
      </c>
    </row>
    <row r="1386" spans="2:33" s="327" customFormat="1" x14ac:dyDescent="0.2">
      <c r="B1386" s="665" t="s">
        <v>2108</v>
      </c>
      <c r="C1386" s="470">
        <v>120962</v>
      </c>
      <c r="D1386" s="471" t="s">
        <v>1810</v>
      </c>
      <c r="E1386" s="472" t="s">
        <v>352</v>
      </c>
      <c r="F1386" s="751">
        <v>0</v>
      </c>
      <c r="G1386" s="938">
        <v>1</v>
      </c>
      <c r="H1386" s="938">
        <v>0</v>
      </c>
      <c r="I1386" s="938">
        <v>1</v>
      </c>
      <c r="J1386" s="321" t="s">
        <v>1485</v>
      </c>
      <c r="K1386" s="321" t="s">
        <v>1485</v>
      </c>
      <c r="L1386" s="321" t="s">
        <v>1485</v>
      </c>
      <c r="M1386" s="321" t="s">
        <v>1485</v>
      </c>
      <c r="N1386" s="322" t="s">
        <v>47</v>
      </c>
      <c r="O1386" s="322" t="s">
        <v>47</v>
      </c>
      <c r="P1386" s="322" t="s">
        <v>47</v>
      </c>
      <c r="Q1386" s="322"/>
      <c r="R1386" s="322" t="s">
        <v>47</v>
      </c>
      <c r="S1386" s="320"/>
      <c r="T1386" s="264"/>
      <c r="U1386" s="264">
        <v>45</v>
      </c>
      <c r="V1386" s="396"/>
      <c r="W1386" s="318" t="s">
        <v>532</v>
      </c>
      <c r="X1386" s="318"/>
      <c r="Y1386" s="497">
        <v>3.5</v>
      </c>
      <c r="Z1386" s="318"/>
      <c r="AA1386" s="318"/>
      <c r="AB1386" s="707">
        <v>42650</v>
      </c>
      <c r="AC1386" s="327">
        <f>IF(B1386="","",(IFERROR(VLOOKUP(B1386,Projecten!A$4:W$2415,5,FALSE),"niet bekend")))</f>
        <v>0</v>
      </c>
      <c r="AD1386" s="266">
        <f t="shared" si="144"/>
        <v>502.39</v>
      </c>
      <c r="AE1386" s="266">
        <f>IF(B1386="","",(IFERROR(VLOOKUP(B1386,Projecten!A$4:W$2415,23,FALSE),"niet bekend")))</f>
        <v>502.39</v>
      </c>
      <c r="AF1386" s="266">
        <f>IF(B1386="","",(IFERROR(VLOOKUP(B1386,Projecten!A$4:W$2415,12,FALSE),"niet bekend")))</f>
        <v>502.39</v>
      </c>
      <c r="AG1386" s="398">
        <f t="shared" si="145"/>
        <v>0</v>
      </c>
    </row>
    <row r="1387" spans="2:33" s="327" customFormat="1" x14ac:dyDescent="0.2">
      <c r="B1387" s="665" t="s">
        <v>1806</v>
      </c>
      <c r="C1387" s="470">
        <v>120963</v>
      </c>
      <c r="D1387" s="471" t="s">
        <v>1811</v>
      </c>
      <c r="E1387" s="472" t="s">
        <v>352</v>
      </c>
      <c r="F1387" s="751">
        <v>1</v>
      </c>
      <c r="G1387" s="938">
        <v>7</v>
      </c>
      <c r="H1387" s="938">
        <v>2</v>
      </c>
      <c r="I1387" s="938">
        <v>3</v>
      </c>
      <c r="J1387" s="321">
        <v>42671</v>
      </c>
      <c r="K1387" s="321">
        <v>42669</v>
      </c>
      <c r="L1387" s="321" t="s">
        <v>1485</v>
      </c>
      <c r="M1387" s="321" t="s">
        <v>1485</v>
      </c>
      <c r="N1387" s="322" t="s">
        <v>47</v>
      </c>
      <c r="O1387" s="322" t="s">
        <v>47</v>
      </c>
      <c r="P1387" s="322" t="s">
        <v>47</v>
      </c>
      <c r="Q1387" s="322"/>
      <c r="R1387" s="322" t="s">
        <v>47</v>
      </c>
      <c r="S1387" s="320"/>
      <c r="T1387" s="264"/>
      <c r="U1387" s="264">
        <v>45</v>
      </c>
      <c r="V1387" s="396"/>
      <c r="W1387" s="318" t="s">
        <v>532</v>
      </c>
      <c r="X1387" s="318" t="s">
        <v>1834</v>
      </c>
      <c r="Y1387" s="497">
        <v>16</v>
      </c>
      <c r="Z1387" s="318"/>
      <c r="AA1387" s="318"/>
      <c r="AB1387" s="707">
        <v>42650</v>
      </c>
      <c r="AC1387" s="327">
        <f>IF(B1387="","",(IFERROR(VLOOKUP(B1387,Projecten!A$4:W$2415,5,FALSE),"niet bekend")))</f>
        <v>1</v>
      </c>
      <c r="AD1387" s="266">
        <f t="shared" si="144"/>
        <v>3119.54</v>
      </c>
      <c r="AE1387" s="266">
        <f>IF(B1387="","",(IFERROR(VLOOKUP(B1387,Projecten!A$4:W$2415,23,FALSE),"niet bekend")))</f>
        <v>3119.54</v>
      </c>
      <c r="AF1387" s="266">
        <f>IF(B1387="","",(IFERROR(VLOOKUP(B1387,Projecten!A$4:W$2415,12,FALSE),"niet bekend")))</f>
        <v>3119.54</v>
      </c>
      <c r="AG1387" s="398">
        <f t="shared" si="145"/>
        <v>0</v>
      </c>
    </row>
    <row r="1388" spans="2:33" s="327" customFormat="1" x14ac:dyDescent="0.2">
      <c r="B1388" s="665" t="s">
        <v>2110</v>
      </c>
      <c r="C1388" s="470">
        <v>120963</v>
      </c>
      <c r="D1388" s="471" t="s">
        <v>1812</v>
      </c>
      <c r="E1388" s="472" t="s">
        <v>352</v>
      </c>
      <c r="F1388" s="751">
        <v>0</v>
      </c>
      <c r="G1388" s="938">
        <v>1</v>
      </c>
      <c r="H1388" s="938">
        <v>0</v>
      </c>
      <c r="I1388" s="938">
        <v>1</v>
      </c>
      <c r="J1388" s="321" t="s">
        <v>1485</v>
      </c>
      <c r="K1388" s="321" t="s">
        <v>1485</v>
      </c>
      <c r="L1388" s="321" t="s">
        <v>1485</v>
      </c>
      <c r="M1388" s="321" t="s">
        <v>1485</v>
      </c>
      <c r="N1388" s="322" t="s">
        <v>47</v>
      </c>
      <c r="O1388" s="322" t="s">
        <v>47</v>
      </c>
      <c r="P1388" s="322" t="s">
        <v>47</v>
      </c>
      <c r="Q1388" s="322"/>
      <c r="R1388" s="322" t="s">
        <v>47</v>
      </c>
      <c r="S1388" s="320"/>
      <c r="T1388" s="264"/>
      <c r="U1388" s="264">
        <v>45</v>
      </c>
      <c r="V1388" s="396"/>
      <c r="W1388" s="318" t="s">
        <v>532</v>
      </c>
      <c r="X1388" s="318"/>
      <c r="Y1388" s="497">
        <v>3.5</v>
      </c>
      <c r="Z1388" s="318"/>
      <c r="AA1388" s="318"/>
      <c r="AB1388" s="707">
        <v>42650</v>
      </c>
      <c r="AC1388" s="327">
        <f>IF(B1388="","",(IFERROR(VLOOKUP(B1388,Projecten!A$4:W$2415,5,FALSE),"niet bekend")))</f>
        <v>0</v>
      </c>
      <c r="AD1388" s="266">
        <f t="shared" si="144"/>
        <v>502.39</v>
      </c>
      <c r="AE1388" s="266">
        <f>IF(B1388="","",(IFERROR(VLOOKUP(B1388,Projecten!A$4:W$2415,23,FALSE),"niet bekend")))</f>
        <v>502.39</v>
      </c>
      <c r="AF1388" s="266">
        <f>IF(B1388="","",(IFERROR(VLOOKUP(B1388,Projecten!A$4:W$2415,12,FALSE),"niet bekend")))</f>
        <v>502.39</v>
      </c>
      <c r="AG1388" s="398">
        <f t="shared" si="145"/>
        <v>0</v>
      </c>
    </row>
    <row r="1389" spans="2:33" s="327" customFormat="1" x14ac:dyDescent="0.2">
      <c r="B1389" s="665">
        <v>2016580</v>
      </c>
      <c r="C1389" s="470">
        <v>120947</v>
      </c>
      <c r="D1389" s="471" t="s">
        <v>1760</v>
      </c>
      <c r="E1389" s="472" t="s">
        <v>352</v>
      </c>
      <c r="F1389" s="751">
        <v>1</v>
      </c>
      <c r="G1389" s="938">
        <v>11</v>
      </c>
      <c r="H1389" s="938">
        <v>0</v>
      </c>
      <c r="I1389" s="938">
        <v>0</v>
      </c>
      <c r="J1389" s="321">
        <v>42671</v>
      </c>
      <c r="K1389" s="321" t="s">
        <v>1485</v>
      </c>
      <c r="L1389" s="321" t="s">
        <v>1485</v>
      </c>
      <c r="M1389" s="321" t="s">
        <v>1485</v>
      </c>
      <c r="N1389" s="322" t="s">
        <v>47</v>
      </c>
      <c r="O1389" s="322" t="s">
        <v>47</v>
      </c>
      <c r="P1389" s="322" t="s">
        <v>47</v>
      </c>
      <c r="Q1389" s="322"/>
      <c r="R1389" s="322" t="s">
        <v>47</v>
      </c>
      <c r="S1389" s="320"/>
      <c r="T1389" s="264"/>
      <c r="U1389" s="264">
        <v>45</v>
      </c>
      <c r="V1389" s="396"/>
      <c r="W1389" s="318" t="s">
        <v>532</v>
      </c>
      <c r="X1389" s="318" t="s">
        <v>1833</v>
      </c>
      <c r="Y1389" s="324">
        <v>6</v>
      </c>
      <c r="Z1389" s="318"/>
      <c r="AA1389" s="511"/>
      <c r="AB1389" s="707">
        <v>42648</v>
      </c>
      <c r="AC1389" s="327">
        <f>IF(B1389="","",(IFERROR(VLOOKUP(B1389,Projecten!A$4:W$2415,5,FALSE),"niet bekend")))</f>
        <v>1</v>
      </c>
      <c r="AD1389" s="266">
        <f t="shared" si="144"/>
        <v>1290.26</v>
      </c>
      <c r="AE1389" s="266">
        <f>IF(B1389="","",(IFERROR(VLOOKUP(B1389,Projecten!A$4:W$2415,23,FALSE),"niet bekend")))</f>
        <v>1290.26</v>
      </c>
      <c r="AF1389" s="266">
        <f>IF(B1389="","",(IFERROR(VLOOKUP(B1389,Projecten!A$4:W$2415,12,FALSE),"niet bekend")))</f>
        <v>1290.26</v>
      </c>
      <c r="AG1389" s="398">
        <f t="shared" si="145"/>
        <v>0</v>
      </c>
    </row>
    <row r="1390" spans="2:33" s="327" customFormat="1" x14ac:dyDescent="0.2">
      <c r="B1390" s="665">
        <v>2016586</v>
      </c>
      <c r="C1390" s="470">
        <v>120947</v>
      </c>
      <c r="D1390" s="471" t="s">
        <v>1788</v>
      </c>
      <c r="E1390" s="472" t="s">
        <v>352</v>
      </c>
      <c r="F1390" s="751">
        <v>1</v>
      </c>
      <c r="G1390" s="938">
        <v>15</v>
      </c>
      <c r="H1390" s="938">
        <v>0</v>
      </c>
      <c r="I1390" s="938">
        <v>0</v>
      </c>
      <c r="J1390" s="321">
        <v>42671</v>
      </c>
      <c r="K1390" s="321" t="s">
        <v>1485</v>
      </c>
      <c r="L1390" s="321" t="s">
        <v>1485</v>
      </c>
      <c r="M1390" s="321" t="s">
        <v>1485</v>
      </c>
      <c r="N1390" s="322" t="s">
        <v>47</v>
      </c>
      <c r="O1390" s="322" t="s">
        <v>47</v>
      </c>
      <c r="P1390" s="322" t="s">
        <v>47</v>
      </c>
      <c r="Q1390" s="322"/>
      <c r="R1390" s="322" t="s">
        <v>47</v>
      </c>
      <c r="S1390" s="320"/>
      <c r="T1390" s="264"/>
      <c r="U1390" s="264">
        <v>45</v>
      </c>
      <c r="V1390" s="396"/>
      <c r="W1390" s="318" t="s">
        <v>532</v>
      </c>
      <c r="X1390" s="318" t="s">
        <v>1833</v>
      </c>
      <c r="Y1390" s="497">
        <v>10</v>
      </c>
      <c r="Z1390" s="318"/>
      <c r="AA1390" s="318"/>
      <c r="AB1390" s="707">
        <v>42650</v>
      </c>
      <c r="AC1390" s="327">
        <f>IF(B1390="","",(IFERROR(VLOOKUP(B1390,Projecten!A$4:W$2415,5,FALSE),"niet bekend")))</f>
        <v>1</v>
      </c>
      <c r="AD1390" s="266">
        <f t="shared" si="144"/>
        <v>1647.73</v>
      </c>
      <c r="AE1390" s="266">
        <f>IF(B1390="","",(IFERROR(VLOOKUP(B1390,Projecten!A$4:W$2415,23,FALSE),"niet bekend")))</f>
        <v>1647.73</v>
      </c>
      <c r="AF1390" s="266">
        <f>IF(B1390="","",(IFERROR(VLOOKUP(B1390,Projecten!A$4:W$2415,12,FALSE),"niet bekend")))</f>
        <v>1647.73</v>
      </c>
      <c r="AG1390" s="398">
        <f t="shared" si="145"/>
        <v>0</v>
      </c>
    </row>
    <row r="1391" spans="2:33" s="327" customFormat="1" x14ac:dyDescent="0.2">
      <c r="B1391" s="665"/>
      <c r="C1391" s="470"/>
      <c r="D1391" s="471"/>
      <c r="E1391" s="472"/>
      <c r="F1391" s="751"/>
      <c r="G1391" s="938"/>
      <c r="H1391" s="938"/>
      <c r="I1391" s="938"/>
      <c r="J1391" s="321"/>
      <c r="K1391" s="321"/>
      <c r="L1391" s="321"/>
      <c r="M1391" s="321"/>
      <c r="N1391" s="322"/>
      <c r="O1391" s="322"/>
      <c r="P1391" s="322"/>
      <c r="Q1391" s="322"/>
      <c r="R1391" s="322"/>
      <c r="S1391" s="320"/>
      <c r="T1391" s="264"/>
      <c r="U1391" s="264"/>
      <c r="V1391" s="396"/>
      <c r="W1391" s="318"/>
      <c r="X1391" s="318"/>
      <c r="Y1391" s="324"/>
      <c r="Z1391" s="318"/>
      <c r="AA1391" s="318"/>
      <c r="AB1391" s="707"/>
      <c r="AC1391" s="327" t="str">
        <f>IF(B1391="","",(IFERROR(VLOOKUP(B1391,Projecten!A$4:W$2415,5,FALSE),"niet bekend")))</f>
        <v/>
      </c>
      <c r="AD1391" s="266" t="str">
        <f t="shared" si="144"/>
        <v/>
      </c>
      <c r="AE1391" s="266" t="str">
        <f>IF(B1391="","",(IFERROR(VLOOKUP(B1391,Projecten!A$4:W$2415,23,FALSE),"niet bekend")))</f>
        <v/>
      </c>
      <c r="AF1391" s="266" t="str">
        <f>IF(B1391="","",(IFERROR(VLOOKUP(B1391,Projecten!A$4:W$2415,12,FALSE),"niet bekend")))</f>
        <v/>
      </c>
      <c r="AG1391" s="398" t="str">
        <f t="shared" si="145"/>
        <v/>
      </c>
    </row>
    <row r="1392" spans="2:33" s="327" customFormat="1" x14ac:dyDescent="0.2">
      <c r="B1392" s="709" t="s">
        <v>1802</v>
      </c>
      <c r="C1392" s="470">
        <v>120960</v>
      </c>
      <c r="D1392" s="712" t="s">
        <v>1803</v>
      </c>
      <c r="E1392" s="472" t="s">
        <v>352</v>
      </c>
      <c r="F1392" s="751">
        <v>1</v>
      </c>
      <c r="G1392" s="938">
        <v>8</v>
      </c>
      <c r="H1392" s="938">
        <v>4</v>
      </c>
      <c r="I1392" s="938">
        <v>3</v>
      </c>
      <c r="J1392" s="321">
        <v>42671</v>
      </c>
      <c r="K1392" s="321">
        <v>42669</v>
      </c>
      <c r="L1392" s="321" t="s">
        <v>1485</v>
      </c>
      <c r="M1392" s="321" t="s">
        <v>1485</v>
      </c>
      <c r="N1392" s="322" t="s">
        <v>47</v>
      </c>
      <c r="O1392" s="322" t="s">
        <v>47</v>
      </c>
      <c r="P1392" s="322" t="s">
        <v>47</v>
      </c>
      <c r="Q1392" s="322"/>
      <c r="R1392" s="322" t="s">
        <v>47</v>
      </c>
      <c r="S1392" s="320"/>
      <c r="T1392" s="264"/>
      <c r="U1392" s="264">
        <v>45</v>
      </c>
      <c r="V1392" s="396"/>
      <c r="W1392" s="318" t="s">
        <v>532</v>
      </c>
      <c r="X1392" s="318" t="s">
        <v>1834</v>
      </c>
      <c r="Y1392" s="497">
        <v>19</v>
      </c>
      <c r="Z1392" s="318"/>
      <c r="AA1392" s="318"/>
      <c r="AB1392" s="707">
        <v>42650</v>
      </c>
      <c r="AC1392" s="327">
        <f>IF(B1392="","",(IFERROR(VLOOKUP(B1392,Projecten!A$4:W$2415,5,FALSE),"niet bekend")))</f>
        <v>1</v>
      </c>
      <c r="AD1392" s="266">
        <f t="shared" si="144"/>
        <v>3413.06</v>
      </c>
      <c r="AE1392" s="266">
        <f>IF(B1392="","",(IFERROR(VLOOKUP(B1392,Projecten!A$4:W$2415,23,FALSE),"niet bekend")))</f>
        <v>3413.06</v>
      </c>
      <c r="AF1392" s="266">
        <f>IF(B1392="","",(IFERROR(VLOOKUP(B1392,Projecten!A$4:W$2415,12,FALSE),"niet bekend")))</f>
        <v>3413.06</v>
      </c>
      <c r="AG1392" s="398">
        <f t="shared" si="145"/>
        <v>0</v>
      </c>
    </row>
    <row r="1393" spans="2:33" s="327" customFormat="1" x14ac:dyDescent="0.2">
      <c r="B1393" s="665" t="s">
        <v>2109</v>
      </c>
      <c r="C1393" s="470">
        <v>120960</v>
      </c>
      <c r="D1393" s="471" t="s">
        <v>1804</v>
      </c>
      <c r="E1393" s="472" t="s">
        <v>352</v>
      </c>
      <c r="F1393" s="751">
        <v>0</v>
      </c>
      <c r="G1393" s="938">
        <v>1</v>
      </c>
      <c r="H1393" s="938">
        <v>0</v>
      </c>
      <c r="I1393" s="938">
        <v>1</v>
      </c>
      <c r="J1393" s="321" t="s">
        <v>1485</v>
      </c>
      <c r="K1393" s="321" t="s">
        <v>1485</v>
      </c>
      <c r="L1393" s="321" t="s">
        <v>1485</v>
      </c>
      <c r="M1393" s="321" t="s">
        <v>1485</v>
      </c>
      <c r="N1393" s="322" t="s">
        <v>47</v>
      </c>
      <c r="O1393" s="322" t="s">
        <v>47</v>
      </c>
      <c r="P1393" s="322" t="s">
        <v>47</v>
      </c>
      <c r="Q1393" s="322"/>
      <c r="R1393" s="322" t="s">
        <v>47</v>
      </c>
      <c r="S1393" s="320"/>
      <c r="T1393" s="264"/>
      <c r="U1393" s="264">
        <v>45</v>
      </c>
      <c r="V1393" s="396"/>
      <c r="W1393" s="318" t="s">
        <v>532</v>
      </c>
      <c r="X1393" s="318"/>
      <c r="Y1393" s="497">
        <v>3.5</v>
      </c>
      <c r="Z1393" s="318"/>
      <c r="AA1393" s="318"/>
      <c r="AB1393" s="707">
        <v>42650</v>
      </c>
      <c r="AC1393" s="327">
        <f>IF(B1393="","",(IFERROR(VLOOKUP(B1393,Projecten!A$4:W$2415,5,FALSE),"niet bekend")))</f>
        <v>1</v>
      </c>
      <c r="AD1393" s="266">
        <f t="shared" si="144"/>
        <v>502.39</v>
      </c>
      <c r="AE1393" s="266">
        <f>IF(B1393="","",(IFERROR(VLOOKUP(B1393,Projecten!A$4:W$2415,23,FALSE),"niet bekend")))</f>
        <v>502.39</v>
      </c>
      <c r="AF1393" s="266">
        <f>IF(B1393="","",(IFERROR(VLOOKUP(B1393,Projecten!A$4:W$2415,12,FALSE),"niet bekend")))</f>
        <v>502.39</v>
      </c>
      <c r="AG1393" s="398">
        <f t="shared" si="145"/>
        <v>0</v>
      </c>
    </row>
    <row r="1394" spans="2:33" s="327" customFormat="1" x14ac:dyDescent="0.2">
      <c r="B1394" s="665"/>
      <c r="C1394" s="470"/>
      <c r="D1394" s="471"/>
      <c r="E1394" s="472"/>
      <c r="F1394" s="751"/>
      <c r="G1394" s="938"/>
      <c r="H1394" s="938"/>
      <c r="I1394" s="938"/>
      <c r="J1394" s="321"/>
      <c r="K1394" s="321"/>
      <c r="L1394" s="321"/>
      <c r="M1394" s="321"/>
      <c r="N1394" s="322"/>
      <c r="O1394" s="322"/>
      <c r="P1394" s="322"/>
      <c r="Q1394" s="322"/>
      <c r="R1394" s="322"/>
      <c r="S1394" s="320"/>
      <c r="T1394" s="264"/>
      <c r="U1394" s="264"/>
      <c r="V1394" s="396"/>
      <c r="W1394" s="318"/>
      <c r="X1394" s="318"/>
      <c r="Y1394" s="324"/>
      <c r="Z1394" s="318"/>
      <c r="AA1394" s="511"/>
      <c r="AB1394" s="707"/>
      <c r="AD1394" s="266"/>
      <c r="AE1394" s="266"/>
      <c r="AF1394" s="266"/>
      <c r="AG1394" s="398"/>
    </row>
    <row r="1395" spans="2:33" x14ac:dyDescent="0.2">
      <c r="B1395" s="237">
        <v>2016480</v>
      </c>
      <c r="C1395" s="517">
        <v>120967</v>
      </c>
      <c r="D1395" s="237" t="s">
        <v>1697</v>
      </c>
      <c r="E1395" s="519" t="s">
        <v>307</v>
      </c>
      <c r="F1395" s="645">
        <v>0</v>
      </c>
      <c r="G1395" s="519">
        <v>1</v>
      </c>
      <c r="H1395" s="519">
        <v>2</v>
      </c>
      <c r="I1395" s="519">
        <v>0</v>
      </c>
      <c r="J1395" s="1024" t="s">
        <v>1485</v>
      </c>
      <c r="K1395" s="1024" t="s">
        <v>1485</v>
      </c>
      <c r="L1395" s="1024" t="s">
        <v>1485</v>
      </c>
      <c r="M1395" s="1024" t="s">
        <v>1485</v>
      </c>
      <c r="N1395" s="242" t="s">
        <v>47</v>
      </c>
      <c r="O1395" s="242" t="s">
        <v>47</v>
      </c>
      <c r="P1395" s="242" t="s">
        <v>47</v>
      </c>
      <c r="Q1395" s="242"/>
      <c r="R1395" s="242" t="s">
        <v>47</v>
      </c>
      <c r="S1395" s="243"/>
      <c r="U1395" s="245">
        <v>45</v>
      </c>
      <c r="W1395" s="202" t="s">
        <v>534</v>
      </c>
      <c r="X1395" s="288" t="s">
        <v>1717</v>
      </c>
      <c r="Y1395" s="248">
        <v>3.25</v>
      </c>
      <c r="Z1395" s="202"/>
      <c r="AA1395" s="202"/>
      <c r="AB1395" s="499">
        <v>42640</v>
      </c>
      <c r="AC1395" s="209">
        <f>IF(B1395="","",(IFERROR(VLOOKUP(B1395,Projecten!A$4:W$2415,5,FALSE),"niet bekend")))</f>
        <v>0</v>
      </c>
      <c r="AD1395" s="213">
        <f>IF(AC1395="","",(IF(F1395=0,AF1395,(F1395/AC1395*AF1395))))</f>
        <v>591.59</v>
      </c>
      <c r="AE1395" s="266">
        <f>IF(B1395="","",(IFERROR(VLOOKUP(B1395,Projecten!A$4:W$2415,23,FALSE),"niet bekend")))</f>
        <v>591.59</v>
      </c>
      <c r="AF1395" s="266">
        <f>IF(B1395="","",(IFERROR(VLOOKUP(B1395,Projecten!A$4:W$2415,12,FALSE),"niet bekend")))</f>
        <v>591.59</v>
      </c>
      <c r="AG1395" s="360">
        <f>IF(AD1395="","",(AF1395-AD1395))</f>
        <v>0</v>
      </c>
    </row>
    <row r="1396" spans="2:33" s="327" customFormat="1" x14ac:dyDescent="0.2">
      <c r="B1396" s="665">
        <v>2016625</v>
      </c>
      <c r="C1396" s="746">
        <v>120975</v>
      </c>
      <c r="D1396" s="665" t="s">
        <v>1869</v>
      </c>
      <c r="E1396" s="449" t="s">
        <v>1646</v>
      </c>
      <c r="F1396" s="751">
        <v>0</v>
      </c>
      <c r="G1396" s="450">
        <v>3</v>
      </c>
      <c r="H1396" s="449">
        <v>0</v>
      </c>
      <c r="I1396" s="449">
        <v>0</v>
      </c>
      <c r="J1396" s="321" t="s">
        <v>1485</v>
      </c>
      <c r="K1396" s="321" t="s">
        <v>1485</v>
      </c>
      <c r="L1396" s="321" t="s">
        <v>1485</v>
      </c>
      <c r="M1396" s="321" t="s">
        <v>1485</v>
      </c>
      <c r="N1396" s="322" t="s">
        <v>47</v>
      </c>
      <c r="O1396" s="322" t="s">
        <v>47</v>
      </c>
      <c r="P1396" s="322" t="s">
        <v>47</v>
      </c>
      <c r="Q1396" s="322"/>
      <c r="R1396" s="322" t="s">
        <v>47</v>
      </c>
      <c r="S1396" s="320"/>
      <c r="T1396" s="264"/>
      <c r="U1396" s="264">
        <v>47</v>
      </c>
      <c r="V1396" s="396"/>
      <c r="W1396" s="318" t="s">
        <v>534</v>
      </c>
      <c r="X1396" s="318" t="s">
        <v>1932</v>
      </c>
      <c r="Y1396" s="497">
        <v>4</v>
      </c>
      <c r="Z1396" s="318"/>
      <c r="AA1396" s="318"/>
      <c r="AB1396" s="707">
        <v>42669</v>
      </c>
      <c r="AC1396" s="327">
        <f>IF(B1396="","",(IFERROR(VLOOKUP(B1396,Projecten!A$4:W$2415,5,FALSE),"niet bekend")))</f>
        <v>0</v>
      </c>
      <c r="AD1396" s="266">
        <f>IF(AC1396="","",(IF(F1396=0,AF1396,(F1396/AC1396*AF1396))))</f>
        <v>599.58000000000004</v>
      </c>
      <c r="AE1396" s="266">
        <f>IF(B1396="","",(IFERROR(VLOOKUP(B1396,Projecten!A$4:W$2415,23,FALSE),"niet bekend")))</f>
        <v>599.58000000000004</v>
      </c>
      <c r="AF1396" s="266">
        <f>IF(B1396="","",(IFERROR(VLOOKUP(B1396,Projecten!A$4:W$2415,12,FALSE),"niet bekend")))</f>
        <v>599.58000000000004</v>
      </c>
      <c r="AG1396" s="398">
        <f>IF(AD1396="","",(AF1396-AD1396))</f>
        <v>0</v>
      </c>
    </row>
    <row r="1397" spans="2:33" x14ac:dyDescent="0.2">
      <c r="B1397" s="237">
        <v>2016598</v>
      </c>
      <c r="C1397" s="517">
        <v>120975</v>
      </c>
      <c r="D1397" s="237" t="s">
        <v>1800</v>
      </c>
      <c r="E1397" s="519" t="s">
        <v>1646</v>
      </c>
      <c r="F1397" s="645">
        <v>0</v>
      </c>
      <c r="G1397" s="519">
        <v>2</v>
      </c>
      <c r="H1397" s="519">
        <v>3</v>
      </c>
      <c r="I1397" s="519">
        <v>0</v>
      </c>
      <c r="J1397" s="241"/>
      <c r="K1397" s="241"/>
      <c r="L1397" s="242"/>
      <c r="M1397" s="242"/>
      <c r="N1397" s="242" t="s">
        <v>47</v>
      </c>
      <c r="O1397" s="242" t="s">
        <v>47</v>
      </c>
      <c r="P1397" s="254" t="s">
        <v>47</v>
      </c>
      <c r="R1397" s="242" t="s">
        <v>47</v>
      </c>
      <c r="S1397" s="243"/>
      <c r="U1397" s="245">
        <v>47</v>
      </c>
      <c r="W1397" s="202" t="s">
        <v>534</v>
      </c>
      <c r="X1397" s="288" t="s">
        <v>1801</v>
      </c>
      <c r="Y1397" s="248">
        <v>5.2</v>
      </c>
      <c r="Z1397" s="202"/>
      <c r="AA1397" s="202"/>
      <c r="AB1397" s="499">
        <v>42653</v>
      </c>
      <c r="AC1397" s="209">
        <f>IF(B1397="","",(IFERROR(VLOOKUP(B1397,Projecten!A$4:W$2415,5,FALSE),"niet bekend")))</f>
        <v>0</v>
      </c>
      <c r="AD1397" s="213">
        <f>IF(AC1397="","",(IF(F1397=0,AF1397,(F1397/AC1397*AF1397))))</f>
        <v>970.41</v>
      </c>
      <c r="AE1397" s="266">
        <f>IF(B1397="","",(IFERROR(VLOOKUP(B1397,Projecten!A$4:W$2415,23,FALSE),"niet bekend")))</f>
        <v>970.41</v>
      </c>
      <c r="AF1397" s="266">
        <f>IF(B1397="","",(IFERROR(VLOOKUP(B1397,Projecten!A$4:W$2415,12,FALSE),"niet bekend")))</f>
        <v>970.41</v>
      </c>
      <c r="AG1397" s="360">
        <f>IF(AD1397="","",(AF1397-AD1397))</f>
        <v>0</v>
      </c>
    </row>
    <row r="1398" spans="2:33" s="312" customFormat="1" x14ac:dyDescent="0.2">
      <c r="B1398" s="299"/>
      <c r="C1398" s="406"/>
      <c r="D1398" s="300"/>
      <c r="E1398" s="300"/>
      <c r="F1398" s="302"/>
      <c r="G1398" s="300"/>
      <c r="H1398" s="300"/>
      <c r="I1398" s="300"/>
      <c r="J1398" s="301"/>
      <c r="K1398" s="301"/>
      <c r="L1398" s="302"/>
      <c r="M1398" s="302"/>
      <c r="N1398" s="302"/>
      <c r="O1398" s="302"/>
      <c r="P1398" s="302"/>
      <c r="Q1398" s="302"/>
      <c r="R1398" s="302"/>
      <c r="S1398" s="303"/>
      <c r="T1398" s="407"/>
      <c r="U1398" s="306"/>
      <c r="V1398" s="305"/>
      <c r="W1398" s="307"/>
      <c r="X1398" s="307"/>
      <c r="Y1398" s="307"/>
      <c r="Z1398" s="298"/>
      <c r="AA1398" s="308"/>
      <c r="AB1398" s="410"/>
      <c r="AD1398" s="311"/>
      <c r="AE1398" s="311"/>
      <c r="AF1398" s="311"/>
      <c r="AG1398" s="412"/>
    </row>
    <row r="1399" spans="2:33" s="236" customFormat="1" x14ac:dyDescent="0.2">
      <c r="B1399" s="372"/>
      <c r="C1399" s="373"/>
      <c r="D1399" s="374">
        <f>SUM(G1399:I1399)</f>
        <v>222</v>
      </c>
      <c r="E1399" s="375"/>
      <c r="F1399" s="376">
        <f>SUM(F1400:F1425)</f>
        <v>12</v>
      </c>
      <c r="G1399" s="375">
        <f>SUM(G1400:G1425)</f>
        <v>112</v>
      </c>
      <c r="H1399" s="375">
        <f>SUM(H1400:H1425)</f>
        <v>57</v>
      </c>
      <c r="I1399" s="375">
        <f>SUM(I1400:I1425)</f>
        <v>53</v>
      </c>
      <c r="J1399" s="984"/>
      <c r="K1399" s="984"/>
      <c r="L1399" s="376"/>
      <c r="M1399" s="376"/>
      <c r="N1399" s="376"/>
      <c r="O1399" s="376"/>
      <c r="P1399" s="376"/>
      <c r="Q1399" s="376"/>
      <c r="R1399" s="376"/>
      <c r="S1399" s="930">
        <v>45</v>
      </c>
      <c r="T1399" s="445"/>
      <c r="U1399" s="639"/>
      <c r="V1399" s="447"/>
      <c r="W1399" s="646"/>
      <c r="X1399" s="752">
        <f>SUM(Y1399:Y1425)</f>
        <v>413.75</v>
      </c>
      <c r="Y1399" s="231"/>
      <c r="Z1399" s="231">
        <v>376.5</v>
      </c>
      <c r="AA1399" s="232">
        <f>X1399-Z1399</f>
        <v>37.25</v>
      </c>
      <c r="AB1399" s="221"/>
      <c r="AC1399" s="236" t="str">
        <f>IF(B1399="","",(IFERROR(VLOOKUP(B1399,Projecten!A$4:W$2415,5,FALSE),"niet bekend")))</f>
        <v/>
      </c>
      <c r="AD1399" s="235">
        <f>SUM(AD1400:AD1425)</f>
        <v>56673.94</v>
      </c>
      <c r="AE1399" s="235">
        <f>SUM(AE1400:AE1425)</f>
        <v>57774.380000000005</v>
      </c>
      <c r="AF1399" s="235">
        <f>SUM(AF1400:AF1425)</f>
        <v>57774.380000000005</v>
      </c>
      <c r="AG1399" s="384">
        <f>IF(AD1399="","",(AF1399-AD1399))</f>
        <v>1100.4400000000023</v>
      </c>
    </row>
    <row r="1400" spans="2:33" x14ac:dyDescent="0.2">
      <c r="B1400" s="519"/>
      <c r="C1400" s="517"/>
      <c r="D1400" s="202"/>
      <c r="E1400" s="519"/>
      <c r="F1400" s="645"/>
      <c r="G1400" s="519"/>
      <c r="H1400" s="519"/>
      <c r="I1400" s="519"/>
      <c r="J1400" s="241"/>
      <c r="K1400" s="241"/>
      <c r="L1400" s="242"/>
      <c r="M1400" s="242"/>
      <c r="N1400" s="242"/>
      <c r="O1400" s="242"/>
      <c r="P1400" s="242"/>
      <c r="Q1400" s="242"/>
      <c r="R1400" s="242"/>
      <c r="S1400" s="243" t="s">
        <v>1441</v>
      </c>
      <c r="U1400" s="245"/>
      <c r="X1400" s="337" t="s">
        <v>1158</v>
      </c>
      <c r="Y1400" s="248"/>
      <c r="Z1400" s="202"/>
      <c r="AA1400" s="202"/>
      <c r="AB1400" s="243"/>
      <c r="AC1400" s="209"/>
      <c r="AE1400" s="266"/>
      <c r="AF1400" s="266"/>
    </row>
    <row r="1401" spans="2:33" x14ac:dyDescent="0.2">
      <c r="B1401" s="519"/>
      <c r="C1401" s="517"/>
      <c r="D1401" s="782" t="s">
        <v>1735</v>
      </c>
      <c r="E1401" s="780"/>
      <c r="F1401" s="1025"/>
      <c r="G1401" s="780"/>
      <c r="H1401" s="780"/>
      <c r="I1401" s="780"/>
      <c r="J1401" s="1026"/>
      <c r="K1401" s="1026"/>
      <c r="L1401" s="776"/>
      <c r="M1401" s="776"/>
      <c r="N1401" s="776"/>
      <c r="O1401" s="776"/>
      <c r="P1401" s="776"/>
      <c r="Q1401" s="776"/>
      <c r="R1401" s="776"/>
      <c r="S1401" s="777"/>
      <c r="T1401" s="524"/>
      <c r="U1401" s="1027"/>
      <c r="V1401" s="1028"/>
      <c r="W1401" s="777"/>
      <c r="X1401" s="777"/>
      <c r="Y1401" s="1029">
        <v>16.5</v>
      </c>
      <c r="Z1401" s="754"/>
      <c r="AA1401" s="754"/>
      <c r="AB1401" s="754"/>
      <c r="AC1401" s="209"/>
      <c r="AE1401" s="266"/>
      <c r="AF1401" s="266"/>
    </row>
    <row r="1402" spans="2:33" x14ac:dyDescent="0.2">
      <c r="B1402" s="519"/>
      <c r="C1402" s="517"/>
      <c r="D1402" s="782" t="s">
        <v>2050</v>
      </c>
      <c r="E1402" s="780"/>
      <c r="F1402" s="1025"/>
      <c r="G1402" s="780"/>
      <c r="H1402" s="780"/>
      <c r="I1402" s="780"/>
      <c r="J1402" s="1030"/>
      <c r="K1402" s="1030"/>
      <c r="L1402" s="1025"/>
      <c r="M1402" s="1025"/>
      <c r="N1402" s="1025"/>
      <c r="O1402" s="1025"/>
      <c r="P1402" s="1025"/>
      <c r="Q1402" s="1025"/>
      <c r="R1402" s="1025"/>
      <c r="S1402" s="777"/>
      <c r="T1402" s="524"/>
      <c r="U1402" s="1027"/>
      <c r="V1402" s="1028"/>
      <c r="W1402" s="777"/>
      <c r="X1402" s="777"/>
      <c r="Y1402" s="1029">
        <v>38</v>
      </c>
      <c r="Z1402" s="754"/>
      <c r="AA1402" s="754"/>
      <c r="AB1402" s="754"/>
      <c r="AC1402" s="209"/>
      <c r="AE1402" s="266"/>
      <c r="AF1402" s="266"/>
    </row>
    <row r="1403" spans="2:33" x14ac:dyDescent="0.2">
      <c r="B1403" s="519"/>
      <c r="C1403" s="517"/>
      <c r="D1403" s="782" t="s">
        <v>2053</v>
      </c>
      <c r="E1403" s="780"/>
      <c r="F1403" s="1025"/>
      <c r="G1403" s="780"/>
      <c r="H1403" s="780"/>
      <c r="I1403" s="780"/>
      <c r="J1403" s="1030"/>
      <c r="K1403" s="1030"/>
      <c r="L1403" s="1025"/>
      <c r="M1403" s="1025"/>
      <c r="N1403" s="1025"/>
      <c r="O1403" s="1025"/>
      <c r="P1403" s="1025"/>
      <c r="Q1403" s="1025"/>
      <c r="R1403" s="1025"/>
      <c r="S1403" s="777"/>
      <c r="T1403" s="524"/>
      <c r="U1403" s="1027"/>
      <c r="V1403" s="1028"/>
      <c r="W1403" s="777"/>
      <c r="X1403" s="777"/>
      <c r="Y1403" s="1029">
        <v>8.25</v>
      </c>
      <c r="Z1403" s="754"/>
      <c r="AA1403" s="754"/>
      <c r="AB1403" s="754"/>
      <c r="AC1403" s="209"/>
      <c r="AE1403" s="266"/>
      <c r="AF1403" s="266"/>
    </row>
    <row r="1404" spans="2:33" x14ac:dyDescent="0.2">
      <c r="B1404" s="519"/>
      <c r="C1404" s="517"/>
      <c r="D1404" s="782" t="s">
        <v>2051</v>
      </c>
      <c r="E1404" s="780"/>
      <c r="F1404" s="1025"/>
      <c r="G1404" s="780"/>
      <c r="H1404" s="780"/>
      <c r="I1404" s="780"/>
      <c r="J1404" s="1030"/>
      <c r="K1404" s="1030"/>
      <c r="L1404" s="1025"/>
      <c r="M1404" s="1025"/>
      <c r="N1404" s="1025"/>
      <c r="O1404" s="1025" t="s">
        <v>228</v>
      </c>
      <c r="P1404" s="1025"/>
      <c r="Q1404" s="1025"/>
      <c r="R1404" s="1025"/>
      <c r="S1404" s="777"/>
      <c r="T1404" s="524"/>
      <c r="U1404" s="1027"/>
      <c r="V1404" s="1028"/>
      <c r="W1404" s="777"/>
      <c r="X1404" s="777"/>
      <c r="Y1404" s="1029">
        <v>10</v>
      </c>
      <c r="Z1404" s="754"/>
      <c r="AA1404" s="754"/>
      <c r="AB1404" s="754"/>
      <c r="AC1404" s="209"/>
      <c r="AE1404" s="266"/>
      <c r="AF1404" s="266"/>
    </row>
    <row r="1405" spans="2:33" x14ac:dyDescent="0.2">
      <c r="B1405" s="519"/>
      <c r="C1405" s="517"/>
      <c r="D1405" s="798"/>
      <c r="E1405" s="519"/>
      <c r="F1405" s="645"/>
      <c r="G1405" s="519"/>
      <c r="H1405" s="519"/>
      <c r="I1405" s="519"/>
      <c r="J1405" s="244"/>
      <c r="K1405" s="244"/>
      <c r="S1405" s="243"/>
      <c r="T1405" s="524"/>
      <c r="U1405" s="910"/>
      <c r="V1405" s="1031"/>
      <c r="W1405" s="243"/>
      <c r="X1405" s="243"/>
      <c r="Y1405" s="1032"/>
      <c r="AA1405" s="243"/>
      <c r="AB1405" s="243"/>
      <c r="AC1405" s="209"/>
      <c r="AE1405" s="266"/>
      <c r="AF1405" s="266"/>
    </row>
    <row r="1406" spans="2:33" x14ac:dyDescent="0.2">
      <c r="B1406" s="519"/>
      <c r="C1406" s="517"/>
      <c r="D1406" s="798" t="s">
        <v>2054</v>
      </c>
      <c r="E1406" s="519"/>
      <c r="F1406" s="645"/>
      <c r="G1406" s="519"/>
      <c r="H1406" s="519"/>
      <c r="I1406" s="519"/>
      <c r="J1406" s="244"/>
      <c r="K1406" s="244"/>
      <c r="S1406" s="243"/>
      <c r="T1406" s="524"/>
      <c r="U1406" s="910"/>
      <c r="V1406" s="1031"/>
      <c r="W1406" s="243"/>
      <c r="X1406" s="243"/>
      <c r="Y1406" s="1033">
        <v>6.25</v>
      </c>
      <c r="AA1406" s="243"/>
      <c r="AB1406" s="243"/>
      <c r="AC1406" s="209"/>
      <c r="AE1406" s="266"/>
      <c r="AF1406" s="266"/>
    </row>
    <row r="1407" spans="2:33" x14ac:dyDescent="0.2">
      <c r="B1407" s="519"/>
      <c r="C1407" s="517"/>
      <c r="D1407" s="1013" t="s">
        <v>2105</v>
      </c>
      <c r="E1407" s="519"/>
      <c r="F1407" s="645"/>
      <c r="G1407" s="519"/>
      <c r="H1407" s="519"/>
      <c r="I1407" s="519"/>
      <c r="J1407" s="244"/>
      <c r="K1407" s="244"/>
      <c r="S1407" s="243"/>
      <c r="T1407" s="524"/>
      <c r="U1407" s="910"/>
      <c r="V1407" s="1031"/>
      <c r="W1407" s="243"/>
      <c r="X1407" s="243"/>
      <c r="Y1407" s="1033">
        <v>20</v>
      </c>
      <c r="AA1407" s="243"/>
      <c r="AB1407" s="243"/>
      <c r="AC1407" s="209"/>
      <c r="AE1407" s="266"/>
      <c r="AF1407" s="266"/>
    </row>
    <row r="1408" spans="2:33" x14ac:dyDescent="0.2">
      <c r="B1408" s="519"/>
      <c r="C1408" s="517"/>
      <c r="D1408" s="209"/>
      <c r="E1408" s="519"/>
      <c r="F1408" s="645"/>
      <c r="G1408" s="519"/>
      <c r="H1408" s="519"/>
      <c r="I1408" s="519"/>
      <c r="J1408" s="244"/>
      <c r="K1408" s="244"/>
      <c r="S1408" s="243"/>
      <c r="T1408" s="524"/>
      <c r="U1408" s="910"/>
      <c r="V1408" s="1031"/>
      <c r="W1408" s="243"/>
      <c r="X1408" s="243"/>
      <c r="Y1408" s="1033"/>
      <c r="AA1408" s="243"/>
      <c r="AB1408" s="243"/>
      <c r="AC1408" s="209"/>
      <c r="AE1408" s="266"/>
      <c r="AF1408" s="266"/>
    </row>
    <row r="1409" spans="2:33" x14ac:dyDescent="0.2">
      <c r="B1409" s="665">
        <v>2016585</v>
      </c>
      <c r="C1409" s="517">
        <v>120965</v>
      </c>
      <c r="D1409" s="272" t="s">
        <v>1787</v>
      </c>
      <c r="E1409" s="514" t="s">
        <v>352</v>
      </c>
      <c r="F1409" s="645">
        <v>1</v>
      </c>
      <c r="G1409" s="518">
        <v>9</v>
      </c>
      <c r="H1409" s="518">
        <v>7</v>
      </c>
      <c r="I1409" s="518">
        <v>3</v>
      </c>
      <c r="J1409" s="321">
        <v>42671</v>
      </c>
      <c r="K1409" s="321">
        <v>42669</v>
      </c>
      <c r="L1409" s="244" t="s">
        <v>1485</v>
      </c>
      <c r="M1409" s="244" t="s">
        <v>1485</v>
      </c>
      <c r="N1409" s="254" t="s">
        <v>47</v>
      </c>
      <c r="O1409" s="254" t="s">
        <v>47</v>
      </c>
      <c r="P1409" s="254" t="s">
        <v>47</v>
      </c>
      <c r="R1409" s="254" t="s">
        <v>47</v>
      </c>
      <c r="S1409" s="320"/>
      <c r="U1409" s="245">
        <v>45</v>
      </c>
      <c r="W1409" s="202" t="s">
        <v>532</v>
      </c>
      <c r="Y1409" s="295">
        <v>22</v>
      </c>
      <c r="Z1409" s="202"/>
      <c r="AA1409" s="202"/>
      <c r="AB1409" s="499">
        <v>42650</v>
      </c>
      <c r="AC1409" s="209">
        <f>IF(B1409="","",(IFERROR(VLOOKUP(B1409,Projecten!A$4:W$2415,5,FALSE),"niet bekend")))</f>
        <v>1</v>
      </c>
      <c r="AD1409" s="213">
        <f>IF(AC1409="","",(IF(F1409=0,AF1409,(F1409/AC1409*AF1409))))</f>
        <v>2824.73</v>
      </c>
      <c r="AE1409" s="266">
        <f>IF(B1409="","",(IFERROR(VLOOKUP(B1409,Projecten!A$4:W$2415,23,FALSE),"niet bekend")))</f>
        <v>2824.73</v>
      </c>
      <c r="AF1409" s="266">
        <f>IF(B1409="","",(IFERROR(VLOOKUP(B1409,Projecten!A$4:W$2415,12,FALSE),"niet bekend")))</f>
        <v>2824.73</v>
      </c>
      <c r="AG1409" s="360">
        <f>IF(AD1409="","",(AF1409-AD1409))</f>
        <v>0</v>
      </c>
    </row>
    <row r="1410" spans="2:33" s="327" customFormat="1" x14ac:dyDescent="0.2">
      <c r="B1410" s="665">
        <v>2016579</v>
      </c>
      <c r="C1410" s="470">
        <v>120965</v>
      </c>
      <c r="D1410" s="471" t="s">
        <v>1759</v>
      </c>
      <c r="E1410" s="472" t="s">
        <v>352</v>
      </c>
      <c r="F1410" s="751">
        <v>1</v>
      </c>
      <c r="G1410" s="938">
        <v>9</v>
      </c>
      <c r="H1410" s="938">
        <v>4</v>
      </c>
      <c r="I1410" s="938">
        <v>3</v>
      </c>
      <c r="J1410" s="321">
        <v>42671</v>
      </c>
      <c r="K1410" s="321">
        <v>42669</v>
      </c>
      <c r="L1410" s="321" t="s">
        <v>1485</v>
      </c>
      <c r="M1410" s="321" t="s">
        <v>1485</v>
      </c>
      <c r="N1410" s="322" t="s">
        <v>47</v>
      </c>
      <c r="O1410" s="322" t="s">
        <v>47</v>
      </c>
      <c r="P1410" s="322" t="s">
        <v>47</v>
      </c>
      <c r="Q1410" s="322"/>
      <c r="R1410" s="322" t="s">
        <v>47</v>
      </c>
      <c r="S1410" s="320"/>
      <c r="T1410" s="264"/>
      <c r="U1410" s="264">
        <v>45</v>
      </c>
      <c r="V1410" s="396"/>
      <c r="W1410" s="318" t="s">
        <v>532</v>
      </c>
      <c r="X1410" s="318"/>
      <c r="Y1410" s="324">
        <v>19</v>
      </c>
      <c r="Z1410" s="318"/>
      <c r="AA1410" s="318"/>
      <c r="AB1410" s="707">
        <v>42648</v>
      </c>
      <c r="AC1410" s="327">
        <f>IF(B1410="","",(IFERROR(VLOOKUP(B1410,Projecten!A$4:W$2415,5,FALSE),"niet bekend")))</f>
        <v>1</v>
      </c>
      <c r="AD1410" s="266">
        <f>IF(AC1410="","",(IF(F1410=0,AF1410,(F1410/AC1410*AF1410))))</f>
        <v>2420.02</v>
      </c>
      <c r="AE1410" s="266">
        <f>IF(B1410="","",(IFERROR(VLOOKUP(B1410,Projecten!A$4:W$2415,23,FALSE),"niet bekend")))</f>
        <v>2420.02</v>
      </c>
      <c r="AF1410" s="266">
        <f>IF(B1410="","",(IFERROR(VLOOKUP(B1410,Projecten!A$4:W$2415,12,FALSE),"niet bekend")))</f>
        <v>2420.02</v>
      </c>
      <c r="AG1410" s="398">
        <f>IF(AD1410="","",(AF1410-AD1410))</f>
        <v>0</v>
      </c>
    </row>
    <row r="1411" spans="2:33" x14ac:dyDescent="0.2">
      <c r="B1411" s="237" t="s">
        <v>1808</v>
      </c>
      <c r="C1411" s="470">
        <v>120984</v>
      </c>
      <c r="D1411" s="237" t="s">
        <v>1935</v>
      </c>
      <c r="E1411" s="519" t="s">
        <v>352</v>
      </c>
      <c r="F1411" s="645">
        <v>1</v>
      </c>
      <c r="G1411" s="519">
        <v>12</v>
      </c>
      <c r="H1411" s="519">
        <v>7</v>
      </c>
      <c r="I1411" s="519">
        <v>3</v>
      </c>
      <c r="J1411" s="1034">
        <v>42678</v>
      </c>
      <c r="K1411" s="321">
        <v>42676</v>
      </c>
      <c r="L1411" s="244" t="s">
        <v>1485</v>
      </c>
      <c r="M1411" s="244" t="s">
        <v>1485</v>
      </c>
      <c r="N1411" s="254" t="s">
        <v>47</v>
      </c>
      <c r="O1411" s="254" t="s">
        <v>47</v>
      </c>
      <c r="P1411" s="254" t="s">
        <v>47</v>
      </c>
      <c r="R1411" s="254" t="s">
        <v>47</v>
      </c>
      <c r="S1411" s="243"/>
      <c r="U1411" s="245">
        <v>46</v>
      </c>
      <c r="W1411" s="202" t="s">
        <v>532</v>
      </c>
      <c r="Y1411" s="295">
        <v>32</v>
      </c>
      <c r="Z1411" s="202"/>
      <c r="AA1411" s="202"/>
      <c r="AB1411" s="499">
        <v>42654</v>
      </c>
      <c r="AC1411" s="1035">
        <f>IF(B1411="","",(IFERROR(VLOOKUP(B1411,Projecten!A$4:W$2415,5,FALSE),"niet bekend")))</f>
        <v>1</v>
      </c>
      <c r="AD1411" s="213">
        <f>IF(AC1411="","",(IF(F1411=0,AF1411,(F1411/AC1411*AF1411))))</f>
        <v>4321.22</v>
      </c>
      <c r="AE1411" s="266">
        <f>IF(B1411="","",(IFERROR(VLOOKUP(B1411,Projecten!A$4:W$2415,23,FALSE),"niet bekend")))</f>
        <v>4321.22</v>
      </c>
      <c r="AF1411" s="213">
        <f>IF(B1411="","",(IFERROR(VLOOKUP(B1411,Projecten!A$4:W$2415,12,FALSE),"niet bekend")))</f>
        <v>4321.22</v>
      </c>
      <c r="AG1411" s="360">
        <f>IF(AD1411="","",(AF1411-AD1411))</f>
        <v>0</v>
      </c>
    </row>
    <row r="1412" spans="2:33" x14ac:dyDescent="0.2">
      <c r="B1412" s="237" t="s">
        <v>2113</v>
      </c>
      <c r="C1412" s="470">
        <v>120984</v>
      </c>
      <c r="D1412" s="237" t="s">
        <v>1816</v>
      </c>
      <c r="E1412" s="519" t="s">
        <v>352</v>
      </c>
      <c r="F1412" s="645">
        <v>0</v>
      </c>
      <c r="G1412" s="519">
        <v>1</v>
      </c>
      <c r="H1412" s="519">
        <v>0</v>
      </c>
      <c r="I1412" s="519">
        <v>1</v>
      </c>
      <c r="J1412" s="244" t="s">
        <v>1485</v>
      </c>
      <c r="K1412" s="244" t="s">
        <v>1485</v>
      </c>
      <c r="L1412" s="244" t="s">
        <v>1485</v>
      </c>
      <c r="M1412" s="244" t="s">
        <v>1485</v>
      </c>
      <c r="N1412" s="254" t="s">
        <v>47</v>
      </c>
      <c r="O1412" s="254" t="s">
        <v>47</v>
      </c>
      <c r="P1412" s="254" t="s">
        <v>47</v>
      </c>
      <c r="R1412" s="254" t="s">
        <v>47</v>
      </c>
      <c r="S1412" s="243"/>
      <c r="U1412" s="245">
        <v>46</v>
      </c>
      <c r="W1412" s="202" t="s">
        <v>532</v>
      </c>
      <c r="Y1412" s="295">
        <v>3.5</v>
      </c>
      <c r="Z1412" s="202"/>
      <c r="AA1412" s="202"/>
      <c r="AB1412" s="499">
        <v>42654</v>
      </c>
      <c r="AC1412" s="1035">
        <f>IF(B1412="","",(IFERROR(VLOOKUP(B1412,Projecten!A$4:W$2415,5,FALSE),"niet bekend")))</f>
        <v>0</v>
      </c>
      <c r="AD1412" s="213">
        <f>IF(AC1412="","",(IF(F1412=0,AF1412,(F1412/AC1412*AF1412))))</f>
        <v>502.39</v>
      </c>
      <c r="AE1412" s="266">
        <f>IF(B1412="","",(IFERROR(VLOOKUP(B1412,Projecten!A$4:W$2415,23,FALSE),"niet bekend")))</f>
        <v>502.39</v>
      </c>
      <c r="AF1412" s="213">
        <f>IF(B1412="","",(IFERROR(VLOOKUP(B1412,Projecten!A$4:W$2415,12,FALSE),"niet bekend")))</f>
        <v>502.39</v>
      </c>
      <c r="AG1412" s="360">
        <f>IF(AD1412="","",(AF1412-AD1412))</f>
        <v>0</v>
      </c>
    </row>
    <row r="1413" spans="2:33" s="327" customFormat="1" x14ac:dyDescent="0.2">
      <c r="B1413" s="665"/>
      <c r="C1413" s="470"/>
      <c r="D1413" s="471"/>
      <c r="E1413" s="472"/>
      <c r="F1413" s="751"/>
      <c r="G1413" s="938"/>
      <c r="H1413" s="938"/>
      <c r="I1413" s="938"/>
      <c r="J1413" s="321"/>
      <c r="K1413" s="321"/>
      <c r="L1413" s="321"/>
      <c r="M1413" s="321"/>
      <c r="N1413" s="322"/>
      <c r="O1413" s="322"/>
      <c r="P1413" s="322"/>
      <c r="Q1413" s="322"/>
      <c r="R1413" s="322"/>
      <c r="S1413" s="320"/>
      <c r="T1413" s="264"/>
      <c r="U1413" s="264"/>
      <c r="V1413" s="396"/>
      <c r="W1413" s="318"/>
      <c r="X1413" s="318"/>
      <c r="Y1413" s="324"/>
      <c r="Z1413" s="318"/>
      <c r="AA1413" s="318"/>
      <c r="AB1413" s="707"/>
      <c r="AD1413" s="266"/>
      <c r="AE1413" s="266"/>
      <c r="AF1413" s="266"/>
      <c r="AG1413" s="398"/>
    </row>
    <row r="1414" spans="2:33" s="327" customFormat="1" x14ac:dyDescent="0.2">
      <c r="B1414" s="665">
        <v>2016638</v>
      </c>
      <c r="C1414" s="470">
        <v>120968</v>
      </c>
      <c r="D1414" s="471" t="s">
        <v>1933</v>
      </c>
      <c r="E1414" s="472" t="s">
        <v>1934</v>
      </c>
      <c r="F1414" s="751">
        <v>1</v>
      </c>
      <c r="G1414" s="938">
        <v>3</v>
      </c>
      <c r="H1414" s="938">
        <v>0</v>
      </c>
      <c r="I1414" s="938">
        <v>1</v>
      </c>
      <c r="J1414" s="321">
        <v>42671</v>
      </c>
      <c r="K1414" s="321">
        <v>42676</v>
      </c>
      <c r="L1414" s="856" t="s">
        <v>1485</v>
      </c>
      <c r="M1414" s="856" t="s">
        <v>1485</v>
      </c>
      <c r="N1414" s="322" t="s">
        <v>47</v>
      </c>
      <c r="O1414" s="322" t="s">
        <v>47</v>
      </c>
      <c r="P1414" s="322" t="s">
        <v>47</v>
      </c>
      <c r="Q1414" s="322"/>
      <c r="R1414" s="322" t="s">
        <v>47</v>
      </c>
      <c r="S1414" s="320"/>
      <c r="T1414" s="264"/>
      <c r="U1414" s="264">
        <v>45</v>
      </c>
      <c r="V1414" s="396"/>
      <c r="W1414" s="318" t="s">
        <v>1937</v>
      </c>
      <c r="X1414" s="318" t="s">
        <v>1936</v>
      </c>
      <c r="Y1414" s="324">
        <v>9.25</v>
      </c>
      <c r="Z1414" s="318"/>
      <c r="AA1414" s="511"/>
      <c r="AB1414" s="707">
        <v>42669</v>
      </c>
      <c r="AC1414" s="327">
        <f>IF(B1414="","",(IFERROR(VLOOKUP(B1414,Projecten!A$4:W$2415,5,FALSE),"niet bekend")))</f>
        <v>3</v>
      </c>
      <c r="AD1414" s="266">
        <f>IF(AC1414="","",(IF(F1414=0,AF1414,(F1414/AC1414*AF1414))))</f>
        <v>550.22</v>
      </c>
      <c r="AE1414" s="266">
        <f>IF(B1414="","",(IFERROR(VLOOKUP(B1414,Projecten!A$4:W$2415,23,FALSE),"niet bekend")))</f>
        <v>1650.66</v>
      </c>
      <c r="AF1414" s="266">
        <f>IF(B1414="","",(IFERROR(VLOOKUP(B1414,Projecten!A$4:W$2415,12,FALSE),"niet bekend")))</f>
        <v>1650.66</v>
      </c>
      <c r="AG1414" s="398">
        <f>IF(AD1414="","",(AF1414-AD1414))</f>
        <v>1100.44</v>
      </c>
    </row>
    <row r="1415" spans="2:33" s="327" customFormat="1" x14ac:dyDescent="0.2">
      <c r="B1415" s="665"/>
      <c r="C1415" s="470"/>
      <c r="D1415" s="665"/>
      <c r="E1415" s="449"/>
      <c r="F1415" s="751"/>
      <c r="G1415" s="449"/>
      <c r="H1415" s="449"/>
      <c r="I1415" s="449"/>
      <c r="J1415" s="1034"/>
      <c r="K1415" s="321"/>
      <c r="L1415" s="321"/>
      <c r="M1415" s="321"/>
      <c r="N1415" s="322"/>
      <c r="O1415" s="322"/>
      <c r="P1415" s="322"/>
      <c r="Q1415" s="322"/>
      <c r="R1415" s="322"/>
      <c r="S1415" s="320"/>
      <c r="T1415" s="264"/>
      <c r="U1415" s="264"/>
      <c r="V1415" s="396"/>
      <c r="W1415" s="318"/>
      <c r="X1415" s="318"/>
      <c r="Y1415" s="497"/>
      <c r="Z1415" s="318"/>
      <c r="AA1415" s="318"/>
      <c r="AB1415" s="707"/>
      <c r="AD1415" s="266"/>
      <c r="AE1415" s="266"/>
      <c r="AF1415" s="266"/>
      <c r="AG1415" s="398"/>
    </row>
    <row r="1416" spans="2:33" x14ac:dyDescent="0.2">
      <c r="B1416" s="237" t="s">
        <v>1797</v>
      </c>
      <c r="C1416" s="470">
        <v>120974</v>
      </c>
      <c r="D1416" s="237">
        <v>597216</v>
      </c>
      <c r="E1416" s="519" t="s">
        <v>26</v>
      </c>
      <c r="F1416" s="645">
        <v>1</v>
      </c>
      <c r="G1416" s="519">
        <v>8</v>
      </c>
      <c r="H1416" s="519">
        <v>5</v>
      </c>
      <c r="I1416" s="519">
        <v>2</v>
      </c>
      <c r="J1416" s="321">
        <v>42678</v>
      </c>
      <c r="K1416" s="321">
        <v>42676</v>
      </c>
      <c r="L1416" s="244" t="s">
        <v>1485</v>
      </c>
      <c r="M1416" s="244" t="s">
        <v>1485</v>
      </c>
      <c r="N1416" s="254" t="s">
        <v>47</v>
      </c>
      <c r="O1416" s="254" t="s">
        <v>47</v>
      </c>
      <c r="P1416" s="254" t="s">
        <v>47</v>
      </c>
      <c r="R1416" s="254" t="s">
        <v>47</v>
      </c>
      <c r="S1416" s="243"/>
      <c r="T1416" s="245">
        <v>42698</v>
      </c>
      <c r="U1416" s="245">
        <v>46</v>
      </c>
      <c r="W1416" s="202" t="s">
        <v>162</v>
      </c>
      <c r="X1416" s="202" t="s">
        <v>1757</v>
      </c>
      <c r="Y1416" s="295">
        <v>23</v>
      </c>
      <c r="Z1416" s="202"/>
      <c r="AA1416" s="202"/>
      <c r="AB1416" s="499">
        <v>42654</v>
      </c>
      <c r="AC1416" s="1035">
        <f>IF(B1416="","",(IFERROR(VLOOKUP(B1416,Projecten!A$4:W$2415,5,FALSE),"niet bekend")))</f>
        <v>1</v>
      </c>
      <c r="AD1416" s="213">
        <f t="shared" ref="AD1416:AD1424" si="146">IF(AC1416="","",(IF(F1416=0,AF1416,(F1416/AC1416*AF1416))))</f>
        <v>5256.98</v>
      </c>
      <c r="AE1416" s="266">
        <f>IF(B1416="","",(IFERROR(VLOOKUP(B1416,Projecten!A$4:W$2415,23,FALSE),"niet bekend")))</f>
        <v>5256.98</v>
      </c>
      <c r="AF1416" s="213">
        <f>IF(B1416="","",(IFERROR(VLOOKUP(B1416,Projecten!A$4:W$2415,12,FALSE),"niet bekend")))</f>
        <v>5256.98</v>
      </c>
      <c r="AG1416" s="360">
        <f t="shared" ref="AG1416:AG1424" si="147">IF(AD1416="","",(AF1416-AD1416))</f>
        <v>0</v>
      </c>
    </row>
    <row r="1417" spans="2:33" x14ac:dyDescent="0.2">
      <c r="B1417" s="665" t="s">
        <v>1756</v>
      </c>
      <c r="C1417" s="470">
        <v>120967</v>
      </c>
      <c r="D1417" s="689">
        <v>524316</v>
      </c>
      <c r="E1417" s="514" t="s">
        <v>26</v>
      </c>
      <c r="F1417" s="645">
        <v>1</v>
      </c>
      <c r="G1417" s="518">
        <v>8</v>
      </c>
      <c r="H1417" s="518">
        <v>5</v>
      </c>
      <c r="I1417" s="518">
        <v>2</v>
      </c>
      <c r="J1417" s="321">
        <v>42671</v>
      </c>
      <c r="K1417" s="321">
        <v>42669</v>
      </c>
      <c r="L1417" s="254" t="s">
        <v>1485</v>
      </c>
      <c r="M1417" s="254" t="s">
        <v>1485</v>
      </c>
      <c r="N1417" s="254" t="s">
        <v>47</v>
      </c>
      <c r="O1417" s="254" t="s">
        <v>47</v>
      </c>
      <c r="P1417" s="254" t="s">
        <v>47</v>
      </c>
      <c r="R1417" s="254" t="s">
        <v>47</v>
      </c>
      <c r="S1417" s="243"/>
      <c r="T1417" s="245">
        <v>42691</v>
      </c>
      <c r="U1417" s="245">
        <v>45</v>
      </c>
      <c r="W1417" s="202" t="s">
        <v>162</v>
      </c>
      <c r="X1417" s="202" t="s">
        <v>1898</v>
      </c>
      <c r="Y1417" s="248">
        <v>23</v>
      </c>
      <c r="Z1417" s="202"/>
      <c r="AA1417" s="202"/>
      <c r="AB1417" s="499">
        <v>42647</v>
      </c>
      <c r="AC1417" s="965">
        <f>IF(B1417="","",(IFERROR(VLOOKUP(B1417,Projecten!A$4:W$2415,5,FALSE),"niet bekend")))</f>
        <v>1</v>
      </c>
      <c r="AD1417" s="213">
        <f t="shared" si="146"/>
        <v>5256.98</v>
      </c>
      <c r="AE1417" s="266">
        <f>IF(B1417="","",(IFERROR(VLOOKUP(B1417,Projecten!A$4:W$2415,23,FALSE),"niet bekend")))</f>
        <v>5256.98</v>
      </c>
      <c r="AF1417" s="213">
        <f>IF(B1417="","",(IFERROR(VLOOKUP(B1417,Projecten!A$4:W$2415,12,FALSE),"niet bekend")))</f>
        <v>5256.98</v>
      </c>
      <c r="AG1417" s="360">
        <f t="shared" si="147"/>
        <v>0</v>
      </c>
    </row>
    <row r="1418" spans="2:33" x14ac:dyDescent="0.2">
      <c r="B1418" s="665">
        <v>2016581</v>
      </c>
      <c r="C1418" s="470">
        <v>120946</v>
      </c>
      <c r="D1418" s="471" t="s">
        <v>1843</v>
      </c>
      <c r="E1418" s="472" t="s">
        <v>26</v>
      </c>
      <c r="F1418" s="751">
        <v>1</v>
      </c>
      <c r="G1418" s="938">
        <v>11</v>
      </c>
      <c r="H1418" s="938">
        <v>4</v>
      </c>
      <c r="I1418" s="938">
        <v>12</v>
      </c>
      <c r="J1418" s="321">
        <v>42682</v>
      </c>
      <c r="K1418" s="321">
        <v>42674</v>
      </c>
      <c r="L1418" s="321" t="s">
        <v>1485</v>
      </c>
      <c r="M1418" s="321" t="s">
        <v>47</v>
      </c>
      <c r="N1418" s="322" t="s">
        <v>47</v>
      </c>
      <c r="O1418" s="322" t="s">
        <v>47</v>
      </c>
      <c r="P1418" s="322" t="s">
        <v>47</v>
      </c>
      <c r="Q1418" s="322"/>
      <c r="R1418" s="322" t="s">
        <v>47</v>
      </c>
      <c r="S1418" s="320"/>
      <c r="T1418" s="245">
        <v>42695</v>
      </c>
      <c r="U1418" s="255">
        <v>48</v>
      </c>
      <c r="W1418" s="202" t="s">
        <v>162</v>
      </c>
      <c r="X1418" s="243" t="s">
        <v>1942</v>
      </c>
      <c r="Y1418" s="295">
        <v>45</v>
      </c>
      <c r="Z1418" s="202"/>
      <c r="AA1418" s="202"/>
      <c r="AB1418" s="499">
        <v>42647</v>
      </c>
      <c r="AC1418" s="1035">
        <f>IF(B1418="","",(IFERROR(VLOOKUP(B1418,Projecten!A$4:W$2415,5,FALSE),"niet bekend")))</f>
        <v>1</v>
      </c>
      <c r="AD1418" s="213">
        <f t="shared" si="146"/>
        <v>10578.33</v>
      </c>
      <c r="AE1418" s="266">
        <f>IF(B1418="","",(IFERROR(VLOOKUP(B1418,Projecten!A$4:W$2415,23,FALSE),"niet bekend")))</f>
        <v>10578.33</v>
      </c>
      <c r="AF1418" s="213">
        <f>IF(B1418="","",(IFERROR(VLOOKUP(B1418,Projecten!A$4:W$2415,12,FALSE),"niet bekend")))</f>
        <v>10578.33</v>
      </c>
      <c r="AG1418" s="360">
        <f t="shared" si="147"/>
        <v>0</v>
      </c>
    </row>
    <row r="1419" spans="2:33" s="327" customFormat="1" x14ac:dyDescent="0.2">
      <c r="B1419" s="496" t="s">
        <v>1750</v>
      </c>
      <c r="C1419" s="470">
        <v>120946</v>
      </c>
      <c r="D1419" s="700" t="s">
        <v>1842</v>
      </c>
      <c r="E1419" s="702" t="s">
        <v>26</v>
      </c>
      <c r="F1419" s="703">
        <v>1</v>
      </c>
      <c r="G1419" s="389">
        <v>11</v>
      </c>
      <c r="H1419" s="389">
        <v>4</v>
      </c>
      <c r="I1419" s="389">
        <v>12</v>
      </c>
      <c r="J1419" s="989">
        <v>42664</v>
      </c>
      <c r="K1419" s="989">
        <v>42662</v>
      </c>
      <c r="L1419" s="322" t="s">
        <v>1485</v>
      </c>
      <c r="M1419" s="403" t="s">
        <v>59</v>
      </c>
      <c r="N1419" s="322" t="s">
        <v>47</v>
      </c>
      <c r="O1419" s="322" t="s">
        <v>47</v>
      </c>
      <c r="P1419" s="322" t="s">
        <v>47</v>
      </c>
      <c r="Q1419" s="322"/>
      <c r="R1419" s="322" t="s">
        <v>47</v>
      </c>
      <c r="S1419" s="320"/>
      <c r="T1419" s="264">
        <v>42683</v>
      </c>
      <c r="U1419" s="264">
        <v>44</v>
      </c>
      <c r="V1419" s="396"/>
      <c r="W1419" s="318" t="s">
        <v>162</v>
      </c>
      <c r="X1419" s="521" t="s">
        <v>1771</v>
      </c>
      <c r="Y1419" s="497">
        <v>45</v>
      </c>
      <c r="Z1419" s="318"/>
      <c r="AA1419" s="318"/>
      <c r="AB1419" s="707">
        <v>42647</v>
      </c>
      <c r="AC1419" s="965">
        <f>IF(B1419="","",(IFERROR(VLOOKUP(B1419,Projecten!A$4:W$2415,5,FALSE),"niet bekend")))</f>
        <v>1</v>
      </c>
      <c r="AD1419" s="266">
        <f t="shared" si="146"/>
        <v>10578.33</v>
      </c>
      <c r="AE1419" s="266">
        <f>IF(B1419="","",(IFERROR(VLOOKUP(B1419,Projecten!A$4:W$2415,23,FALSE),"niet bekend")))</f>
        <v>10578.33</v>
      </c>
      <c r="AF1419" s="266">
        <f>IF(B1419="","",(IFERROR(VLOOKUP(B1419,Projecten!A$4:W$2415,12,FALSE),"niet bekend")))</f>
        <v>10578.33</v>
      </c>
      <c r="AG1419" s="398">
        <f t="shared" si="147"/>
        <v>0</v>
      </c>
    </row>
    <row r="1420" spans="2:33" x14ac:dyDescent="0.2">
      <c r="B1420" s="665">
        <v>2016602</v>
      </c>
      <c r="C1420" s="470">
        <v>120970</v>
      </c>
      <c r="D1420" s="665">
        <v>519116</v>
      </c>
      <c r="E1420" s="449" t="s">
        <v>26</v>
      </c>
      <c r="F1420" s="751">
        <v>1</v>
      </c>
      <c r="G1420" s="449">
        <v>7</v>
      </c>
      <c r="H1420" s="449">
        <v>5</v>
      </c>
      <c r="I1420" s="449">
        <v>3</v>
      </c>
      <c r="J1420" s="1034">
        <v>42678</v>
      </c>
      <c r="K1420" s="321" t="s">
        <v>1485</v>
      </c>
      <c r="L1420" s="321" t="s">
        <v>1485</v>
      </c>
      <c r="M1420" s="321" t="s">
        <v>1485</v>
      </c>
      <c r="N1420" s="321" t="s">
        <v>47</v>
      </c>
      <c r="O1420" s="321" t="s">
        <v>47</v>
      </c>
      <c r="P1420" s="322" t="s">
        <v>47</v>
      </c>
      <c r="Q1420" s="322"/>
      <c r="R1420" s="322" t="s">
        <v>47</v>
      </c>
      <c r="S1420" s="320"/>
      <c r="T1420" s="245">
        <v>42698</v>
      </c>
      <c r="U1420" s="245">
        <v>46</v>
      </c>
      <c r="W1420" s="202" t="s">
        <v>162</v>
      </c>
      <c r="Y1420" s="295">
        <v>15</v>
      </c>
      <c r="Z1420" s="202"/>
      <c r="AA1420" s="202"/>
      <c r="AB1420" s="499">
        <v>42656</v>
      </c>
      <c r="AC1420" s="1035">
        <f>IF(B1420="","",(IFERROR(VLOOKUP(B1420,Projecten!A$4:W$2415,5,FALSE),"niet bekend")))</f>
        <v>1</v>
      </c>
      <c r="AD1420" s="213">
        <f t="shared" si="146"/>
        <v>2288.16</v>
      </c>
      <c r="AE1420" s="266">
        <f>IF(B1420="","",(IFERROR(VLOOKUP(B1420,Projecten!A$4:W$2415,23,FALSE),"niet bekend")))</f>
        <v>2288.16</v>
      </c>
      <c r="AF1420" s="213">
        <f>IF(B1420="","",(IFERROR(VLOOKUP(B1420,Projecten!A$4:W$2415,12,FALSE),"niet bekend")))</f>
        <v>2288.16</v>
      </c>
      <c r="AG1420" s="360">
        <f t="shared" si="147"/>
        <v>0</v>
      </c>
    </row>
    <row r="1421" spans="2:33" x14ac:dyDescent="0.2">
      <c r="B1421" s="665">
        <v>2016603</v>
      </c>
      <c r="C1421" s="470">
        <v>120970</v>
      </c>
      <c r="D1421" s="665">
        <v>611116</v>
      </c>
      <c r="E1421" s="449" t="s">
        <v>26</v>
      </c>
      <c r="F1421" s="751">
        <v>1</v>
      </c>
      <c r="G1421" s="449">
        <v>8</v>
      </c>
      <c r="H1421" s="449">
        <v>5</v>
      </c>
      <c r="I1421" s="449">
        <v>3</v>
      </c>
      <c r="J1421" s="321">
        <v>42678</v>
      </c>
      <c r="K1421" s="321" t="s">
        <v>1485</v>
      </c>
      <c r="L1421" s="321" t="s">
        <v>1485</v>
      </c>
      <c r="M1421" s="321" t="s">
        <v>1485</v>
      </c>
      <c r="N1421" s="322" t="s">
        <v>47</v>
      </c>
      <c r="O1421" s="322" t="s">
        <v>47</v>
      </c>
      <c r="P1421" s="322" t="s">
        <v>47</v>
      </c>
      <c r="Q1421" s="322"/>
      <c r="R1421" s="322" t="s">
        <v>47</v>
      </c>
      <c r="S1421" s="320"/>
      <c r="T1421" s="245">
        <v>42699</v>
      </c>
      <c r="U1421" s="245">
        <v>46</v>
      </c>
      <c r="W1421" s="202" t="s">
        <v>162</v>
      </c>
      <c r="Y1421" s="295">
        <v>15</v>
      </c>
      <c r="Z1421" s="202"/>
      <c r="AA1421" s="202"/>
      <c r="AB1421" s="499">
        <v>42656</v>
      </c>
      <c r="AC1421" s="1035">
        <f>IF(B1421="","",(IFERROR(VLOOKUP(B1421,Projecten!A$4:W$2415,5,FALSE),"niet bekend")))</f>
        <v>1</v>
      </c>
      <c r="AD1421" s="213">
        <f t="shared" si="146"/>
        <v>2165.94</v>
      </c>
      <c r="AE1421" s="266">
        <f>IF(B1421="","",(IFERROR(VLOOKUP(B1421,Projecten!A$4:W$2415,23,FALSE),"niet bekend")))</f>
        <v>2165.94</v>
      </c>
      <c r="AF1421" s="213">
        <f>IF(B1421="","",(IFERROR(VLOOKUP(B1421,Projecten!A$4:W$2415,12,FALSE),"niet bekend")))</f>
        <v>2165.94</v>
      </c>
      <c r="AG1421" s="360">
        <f t="shared" si="147"/>
        <v>0</v>
      </c>
    </row>
    <row r="1422" spans="2:33" x14ac:dyDescent="0.2">
      <c r="B1422" s="665">
        <v>2016606</v>
      </c>
      <c r="C1422" s="470">
        <v>120970</v>
      </c>
      <c r="D1422" s="665" t="s">
        <v>1845</v>
      </c>
      <c r="E1422" s="449" t="s">
        <v>26</v>
      </c>
      <c r="F1422" s="751">
        <v>0</v>
      </c>
      <c r="G1422" s="449">
        <v>2</v>
      </c>
      <c r="H1422" s="449">
        <v>1</v>
      </c>
      <c r="I1422" s="449">
        <v>1</v>
      </c>
      <c r="J1422" s="321">
        <v>42678</v>
      </c>
      <c r="K1422" s="321" t="s">
        <v>1485</v>
      </c>
      <c r="L1422" s="321" t="s">
        <v>1485</v>
      </c>
      <c r="M1422" s="321" t="s">
        <v>1485</v>
      </c>
      <c r="N1422" s="322" t="s">
        <v>47</v>
      </c>
      <c r="O1422" s="322" t="s">
        <v>47</v>
      </c>
      <c r="P1422" s="322" t="s">
        <v>47</v>
      </c>
      <c r="Q1422" s="322"/>
      <c r="R1422" s="322" t="s">
        <v>47</v>
      </c>
      <c r="S1422" s="320" t="s">
        <v>1077</v>
      </c>
      <c r="T1422" s="245">
        <v>42692</v>
      </c>
      <c r="U1422" s="245">
        <v>46</v>
      </c>
      <c r="W1422" s="202" t="s">
        <v>162</v>
      </c>
      <c r="Y1422" s="295">
        <v>5</v>
      </c>
      <c r="Z1422" s="202"/>
      <c r="AA1422" s="202"/>
      <c r="AB1422" s="499">
        <v>42660</v>
      </c>
      <c r="AC1422" s="1035">
        <f>IF(B1422="","",(IFERROR(VLOOKUP(B1422,Projecten!A$4:W$2415,5,FALSE),"niet bekend")))</f>
        <v>1</v>
      </c>
      <c r="AD1422" s="213">
        <f t="shared" si="146"/>
        <v>568.96</v>
      </c>
      <c r="AE1422" s="266">
        <f>IF(B1422="","",(IFERROR(VLOOKUP(B1422,Projecten!A$4:W$2415,23,FALSE),"niet bekend")))</f>
        <v>568.96</v>
      </c>
      <c r="AF1422" s="213">
        <f>IF(B1422="","",(IFERROR(VLOOKUP(B1422,Projecten!A$4:W$2415,12,FALSE),"niet bekend")))</f>
        <v>568.96</v>
      </c>
      <c r="AG1422" s="360">
        <f t="shared" si="147"/>
        <v>0</v>
      </c>
    </row>
    <row r="1423" spans="2:33" s="327" customFormat="1" x14ac:dyDescent="0.2">
      <c r="B1423" s="665">
        <v>2016600</v>
      </c>
      <c r="C1423" s="470">
        <v>102969</v>
      </c>
      <c r="D1423" s="665">
        <v>527816</v>
      </c>
      <c r="E1423" s="449" t="s">
        <v>26</v>
      </c>
      <c r="F1423" s="751">
        <v>1</v>
      </c>
      <c r="G1423" s="449">
        <v>10</v>
      </c>
      <c r="H1423" s="449">
        <v>5</v>
      </c>
      <c r="I1423" s="449">
        <v>3</v>
      </c>
      <c r="J1423" s="1034">
        <v>42678</v>
      </c>
      <c r="K1423" s="321" t="s">
        <v>1485</v>
      </c>
      <c r="L1423" s="321" t="s">
        <v>1485</v>
      </c>
      <c r="M1423" s="321" t="s">
        <v>1485</v>
      </c>
      <c r="N1423" s="322" t="s">
        <v>47</v>
      </c>
      <c r="O1423" s="322" t="s">
        <v>47</v>
      </c>
      <c r="P1423" s="322" t="s">
        <v>47</v>
      </c>
      <c r="Q1423" s="322"/>
      <c r="R1423" s="322" t="s">
        <v>47</v>
      </c>
      <c r="S1423" s="320"/>
      <c r="T1423" s="264">
        <v>42697</v>
      </c>
      <c r="U1423" s="264">
        <v>46</v>
      </c>
      <c r="V1423" s="396"/>
      <c r="W1423" s="318" t="s">
        <v>162</v>
      </c>
      <c r="X1423" s="318"/>
      <c r="Y1423" s="497">
        <v>19</v>
      </c>
      <c r="Z1423" s="318"/>
      <c r="AA1423" s="318"/>
      <c r="AB1423" s="707">
        <v>42656</v>
      </c>
      <c r="AC1423" s="1036">
        <f>IF(B1423="","",(IFERROR(VLOOKUP(B1423,Projecten!A$4:W$2415,5,FALSE),"niet bekend")))</f>
        <v>1</v>
      </c>
      <c r="AD1423" s="266">
        <f t="shared" si="146"/>
        <v>3027.6</v>
      </c>
      <c r="AE1423" s="266">
        <f>IF(B1423="","",(IFERROR(VLOOKUP(B1423,Projecten!A$4:W$2415,23,FALSE),"niet bekend")))</f>
        <v>3027.6</v>
      </c>
      <c r="AF1423" s="266">
        <f>IF(B1423="","",(IFERROR(VLOOKUP(B1423,Projecten!A$4:W$2415,12,FALSE),"niet bekend")))</f>
        <v>3027.6</v>
      </c>
      <c r="AG1423" s="398">
        <f t="shared" si="147"/>
        <v>0</v>
      </c>
    </row>
    <row r="1424" spans="2:33" x14ac:dyDescent="0.2">
      <c r="B1424" s="665">
        <v>2016601</v>
      </c>
      <c r="C1424" s="470">
        <v>120969</v>
      </c>
      <c r="D1424" s="665">
        <v>607016</v>
      </c>
      <c r="E1424" s="449" t="s">
        <v>26</v>
      </c>
      <c r="F1424" s="751">
        <v>1</v>
      </c>
      <c r="G1424" s="449">
        <v>13</v>
      </c>
      <c r="H1424" s="449">
        <v>5</v>
      </c>
      <c r="I1424" s="449">
        <v>4</v>
      </c>
      <c r="J1424" s="1034">
        <v>42678</v>
      </c>
      <c r="K1424" s="321">
        <v>42676</v>
      </c>
      <c r="L1424" s="321" t="s">
        <v>1485</v>
      </c>
      <c r="M1424" s="321" t="s">
        <v>1485</v>
      </c>
      <c r="N1424" s="321" t="s">
        <v>47</v>
      </c>
      <c r="O1424" s="321" t="s">
        <v>47</v>
      </c>
      <c r="P1424" s="322" t="s">
        <v>47</v>
      </c>
      <c r="Q1424" s="322"/>
      <c r="R1424" s="322" t="s">
        <v>47</v>
      </c>
      <c r="S1424" s="320"/>
      <c r="T1424" s="245">
        <v>42697</v>
      </c>
      <c r="U1424" s="245">
        <v>46</v>
      </c>
      <c r="W1424" s="202" t="s">
        <v>162</v>
      </c>
      <c r="X1424" s="202" t="s">
        <v>1829</v>
      </c>
      <c r="Y1424" s="295">
        <v>39</v>
      </c>
      <c r="Z1424" s="202"/>
      <c r="AA1424" s="202"/>
      <c r="AB1424" s="499">
        <v>42656</v>
      </c>
      <c r="AC1424" s="1035">
        <f>IF(B1424="","",(IFERROR(VLOOKUP(B1424,Projecten!A$4:W$2415,5,FALSE),"niet bekend")))</f>
        <v>1</v>
      </c>
      <c r="AD1424" s="213">
        <f t="shared" si="146"/>
        <v>6334.08</v>
      </c>
      <c r="AE1424" s="266">
        <f>IF(B1424="","",(IFERROR(VLOOKUP(B1424,Projecten!A$4:W$2415,23,FALSE),"niet bekend")))</f>
        <v>6334.08</v>
      </c>
      <c r="AF1424" s="213">
        <f>IF(B1424="","",(IFERROR(VLOOKUP(B1424,Projecten!A$4:W$2415,12,FALSE),"niet bekend")))</f>
        <v>6334.08</v>
      </c>
      <c r="AG1424" s="360">
        <f t="shared" si="147"/>
        <v>0</v>
      </c>
    </row>
    <row r="1425" spans="2:33" s="312" customFormat="1" x14ac:dyDescent="0.2">
      <c r="B1425" s="1012"/>
      <c r="C1425" s="406"/>
      <c r="D1425" s="300"/>
      <c r="E1425" s="300"/>
      <c r="F1425" s="302"/>
      <c r="G1425" s="300"/>
      <c r="H1425" s="300"/>
      <c r="I1425" s="300"/>
      <c r="J1425" s="301"/>
      <c r="K1425" s="301"/>
      <c r="L1425" s="302"/>
      <c r="M1425" s="302"/>
      <c r="N1425" s="302"/>
      <c r="O1425" s="302"/>
      <c r="P1425" s="302"/>
      <c r="Q1425" s="302"/>
      <c r="R1425" s="302"/>
      <c r="S1425" s="303"/>
      <c r="T1425" s="407"/>
      <c r="U1425" s="306"/>
      <c r="V1425" s="305"/>
      <c r="W1425" s="307"/>
      <c r="X1425" s="307"/>
      <c r="Y1425" s="307"/>
      <c r="Z1425" s="298"/>
      <c r="AA1425" s="308"/>
      <c r="AB1425" s="410"/>
      <c r="AD1425" s="311"/>
      <c r="AE1425" s="311"/>
      <c r="AF1425" s="311"/>
      <c r="AG1425" s="412"/>
    </row>
    <row r="1426" spans="2:33" s="236" customFormat="1" x14ac:dyDescent="0.2">
      <c r="B1426" s="1037"/>
      <c r="C1426" s="373"/>
      <c r="D1426" s="374">
        <f>SUM(G1426:I1426)</f>
        <v>327</v>
      </c>
      <c r="E1426" s="375"/>
      <c r="F1426" s="376">
        <f>SUM(F1427:F1455)</f>
        <v>21</v>
      </c>
      <c r="G1426" s="375">
        <f>SUM(G1427:G1455)</f>
        <v>162</v>
      </c>
      <c r="H1426" s="375">
        <f>SUM(H1427:H1455)</f>
        <v>102</v>
      </c>
      <c r="I1426" s="375">
        <f>SUM(I1427:I1455)</f>
        <v>63</v>
      </c>
      <c r="J1426" s="984"/>
      <c r="K1426" s="984"/>
      <c r="L1426" s="376"/>
      <c r="M1426" s="376"/>
      <c r="N1426" s="376"/>
      <c r="O1426" s="376"/>
      <c r="P1426" s="376"/>
      <c r="Q1426" s="376"/>
      <c r="R1426" s="376"/>
      <c r="S1426" s="930">
        <v>46</v>
      </c>
      <c r="T1426" s="445"/>
      <c r="U1426" s="639"/>
      <c r="V1426" s="447"/>
      <c r="W1426" s="646"/>
      <c r="X1426" s="752">
        <f>SUM(Y1426:Y1455)</f>
        <v>412.5</v>
      </c>
      <c r="Y1426" s="231"/>
      <c r="Z1426" s="231">
        <v>376.5</v>
      </c>
      <c r="AA1426" s="232">
        <f>X1426-Z1426</f>
        <v>36</v>
      </c>
      <c r="AB1426" s="221"/>
      <c r="AC1426" s="1038" t="str">
        <f>IF(B1426="","",(IFERROR(VLOOKUP(B1426,Projecten!A$4:W$2415,5,FALSE),"niet bekend")))</f>
        <v/>
      </c>
      <c r="AD1426" s="235">
        <f>SUM(AD1427:AD1453)</f>
        <v>48716.259999999995</v>
      </c>
      <c r="AE1426" s="235">
        <f>SUM(AE1427:AE1449)</f>
        <v>40567.819999999992</v>
      </c>
      <c r="AF1426" s="235">
        <f>SUM(AF1427:AF1449)</f>
        <v>40567.819999999992</v>
      </c>
      <c r="AG1426" s="384">
        <f>IF(AD1426="","",(AF1426-AD1426))</f>
        <v>-8148.4400000000023</v>
      </c>
    </row>
    <row r="1427" spans="2:33" s="327" customFormat="1" x14ac:dyDescent="0.2">
      <c r="B1427" s="449"/>
      <c r="C1427" s="470"/>
      <c r="D1427" s="318"/>
      <c r="E1427" s="449"/>
      <c r="F1427" s="751"/>
      <c r="G1427" s="449"/>
      <c r="H1427" s="449"/>
      <c r="I1427" s="449"/>
      <c r="J1427" s="989"/>
      <c r="K1427" s="989"/>
      <c r="L1427" s="403"/>
      <c r="M1427" s="403"/>
      <c r="N1427" s="403"/>
      <c r="O1427" s="403"/>
      <c r="P1427" s="403"/>
      <c r="Q1427" s="403"/>
      <c r="R1427" s="403"/>
      <c r="S1427" s="320" t="s">
        <v>1442</v>
      </c>
      <c r="T1427" s="264"/>
      <c r="U1427" s="264"/>
      <c r="V1427" s="396"/>
      <c r="W1427" s="318"/>
      <c r="X1427" s="620"/>
      <c r="Y1427" s="324"/>
      <c r="Z1427" s="318"/>
      <c r="AA1427" s="318"/>
      <c r="AB1427" s="320"/>
      <c r="AC1427" s="1036" t="str">
        <f>IF(B1427="","",(IFERROR(VLOOKUP(B1427,Projecten!A$4:W$2415,5,FALSE),"niet bekend")))</f>
        <v/>
      </c>
      <c r="AD1427" s="266"/>
      <c r="AE1427" s="266"/>
      <c r="AF1427" s="266"/>
      <c r="AG1427" s="398"/>
    </row>
    <row r="1428" spans="2:33" s="327" customFormat="1" x14ac:dyDescent="0.2">
      <c r="B1428" s="449"/>
      <c r="C1428" s="470"/>
      <c r="D1428" s="318"/>
      <c r="E1428" s="449"/>
      <c r="F1428" s="751"/>
      <c r="G1428" s="449"/>
      <c r="H1428" s="449"/>
      <c r="I1428" s="449"/>
      <c r="J1428" s="989"/>
      <c r="K1428" s="989"/>
      <c r="L1428" s="403"/>
      <c r="M1428" s="403"/>
      <c r="N1428" s="403"/>
      <c r="O1428" s="403"/>
      <c r="P1428" s="403"/>
      <c r="Q1428" s="403"/>
      <c r="R1428" s="403"/>
      <c r="S1428" s="320"/>
      <c r="T1428" s="264"/>
      <c r="U1428" s="264"/>
      <c r="V1428" s="396"/>
      <c r="W1428" s="318"/>
      <c r="X1428" s="620"/>
      <c r="Y1428" s="324"/>
      <c r="Z1428" s="318"/>
      <c r="AA1428" s="318"/>
      <c r="AB1428" s="320"/>
      <c r="AC1428" s="1036"/>
      <c r="AD1428" s="266"/>
      <c r="AE1428" s="266"/>
      <c r="AF1428" s="266"/>
      <c r="AG1428" s="398"/>
    </row>
    <row r="1429" spans="2:33" s="327" customFormat="1" x14ac:dyDescent="0.2">
      <c r="B1429" s="449"/>
      <c r="C1429" s="470"/>
      <c r="D1429" s="976" t="s">
        <v>2050</v>
      </c>
      <c r="E1429" s="1039"/>
      <c r="F1429" s="1040"/>
      <c r="G1429" s="1039"/>
      <c r="H1429" s="1039"/>
      <c r="I1429" s="1039"/>
      <c r="J1429" s="1041"/>
      <c r="K1429" s="1041"/>
      <c r="L1429" s="775"/>
      <c r="M1429" s="775"/>
      <c r="N1429" s="775"/>
      <c r="O1429" s="775"/>
      <c r="P1429" s="775"/>
      <c r="Q1429" s="775"/>
      <c r="R1429" s="775"/>
      <c r="S1429" s="1042"/>
      <c r="T1429" s="264"/>
      <c r="U1429" s="1043"/>
      <c r="V1429" s="1044"/>
      <c r="W1429" s="976"/>
      <c r="X1429" s="1045"/>
      <c r="Y1429" s="1046">
        <v>38</v>
      </c>
      <c r="Z1429" s="318"/>
      <c r="AA1429" s="318"/>
      <c r="AB1429" s="320"/>
      <c r="AC1429" s="1036"/>
      <c r="AD1429" s="266"/>
      <c r="AE1429" s="266"/>
      <c r="AF1429" s="266"/>
      <c r="AG1429" s="398"/>
    </row>
    <row r="1430" spans="2:33" s="327" customFormat="1" x14ac:dyDescent="0.2">
      <c r="B1430" s="449"/>
      <c r="C1430" s="470"/>
      <c r="D1430" s="976" t="s">
        <v>2103</v>
      </c>
      <c r="E1430" s="1039"/>
      <c r="F1430" s="1040"/>
      <c r="G1430" s="1039"/>
      <c r="H1430" s="1039"/>
      <c r="I1430" s="1039"/>
      <c r="J1430" s="1041"/>
      <c r="K1430" s="1041"/>
      <c r="L1430" s="775"/>
      <c r="M1430" s="775"/>
      <c r="N1430" s="775"/>
      <c r="O1430" s="775"/>
      <c r="P1430" s="775"/>
      <c r="Q1430" s="775"/>
      <c r="R1430" s="775"/>
      <c r="S1430" s="1042"/>
      <c r="T1430" s="264"/>
      <c r="U1430" s="1043"/>
      <c r="V1430" s="1044"/>
      <c r="W1430" s="976"/>
      <c r="X1430" s="1045"/>
      <c r="Y1430" s="1046">
        <v>8.25</v>
      </c>
      <c r="Z1430" s="318"/>
      <c r="AA1430" s="318"/>
      <c r="AB1430" s="320"/>
      <c r="AC1430" s="1036"/>
      <c r="AD1430" s="266"/>
      <c r="AE1430" s="266"/>
      <c r="AF1430" s="266"/>
      <c r="AG1430" s="398"/>
    </row>
    <row r="1431" spans="2:33" s="327" customFormat="1" x14ac:dyDescent="0.2">
      <c r="B1431" s="449"/>
      <c r="C1431" s="470"/>
      <c r="D1431" s="318"/>
      <c r="E1431" s="449"/>
      <c r="F1431" s="751"/>
      <c r="G1431" s="449"/>
      <c r="H1431" s="449"/>
      <c r="I1431" s="449"/>
      <c r="J1431" s="989"/>
      <c r="K1431" s="989"/>
      <c r="L1431" s="403"/>
      <c r="M1431" s="403"/>
      <c r="N1431" s="403"/>
      <c r="O1431" s="403"/>
      <c r="P1431" s="403"/>
      <c r="Q1431" s="403"/>
      <c r="R1431" s="403"/>
      <c r="S1431" s="320"/>
      <c r="T1431" s="264"/>
      <c r="U1431" s="264"/>
      <c r="V1431" s="396"/>
      <c r="W1431" s="318"/>
      <c r="X1431" s="620"/>
      <c r="Y1431" s="324"/>
      <c r="Z1431" s="318"/>
      <c r="AA1431" s="318"/>
      <c r="AB1431" s="320"/>
      <c r="AC1431" s="1036"/>
      <c r="AD1431" s="266"/>
      <c r="AE1431" s="266"/>
      <c r="AF1431" s="266"/>
      <c r="AG1431" s="398"/>
    </row>
    <row r="1432" spans="2:33" s="327" customFormat="1" x14ac:dyDescent="0.2">
      <c r="B1432" s="449"/>
      <c r="C1432" s="470"/>
      <c r="D1432" s="869" t="s">
        <v>2104</v>
      </c>
      <c r="E1432" s="449"/>
      <c r="F1432" s="751"/>
      <c r="G1432" s="449"/>
      <c r="H1432" s="449"/>
      <c r="I1432" s="449"/>
      <c r="J1432" s="989"/>
      <c r="K1432" s="989"/>
      <c r="L1432" s="403"/>
      <c r="M1432" s="403"/>
      <c r="N1432" s="403"/>
      <c r="O1432" s="403"/>
      <c r="P1432" s="403"/>
      <c r="Q1432" s="403"/>
      <c r="R1432" s="403"/>
      <c r="S1432" s="320"/>
      <c r="T1432" s="264"/>
      <c r="U1432" s="264"/>
      <c r="V1432" s="396"/>
      <c r="W1432" s="318"/>
      <c r="X1432" s="620"/>
      <c r="Y1432" s="328">
        <v>2.5</v>
      </c>
      <c r="Z1432" s="318"/>
      <c r="AA1432" s="318"/>
      <c r="AB1432" s="320"/>
      <c r="AC1432" s="1036"/>
      <c r="AD1432" s="266"/>
      <c r="AE1432" s="266"/>
      <c r="AF1432" s="266"/>
      <c r="AG1432" s="398"/>
    </row>
    <row r="1433" spans="2:33" s="327" customFormat="1" x14ac:dyDescent="0.2">
      <c r="B1433" s="665"/>
      <c r="C1433" s="470"/>
      <c r="D1433" s="1047" t="s">
        <v>2105</v>
      </c>
      <c r="E1433" s="472"/>
      <c r="F1433" s="751"/>
      <c r="G1433" s="938"/>
      <c r="H1433" s="938"/>
      <c r="I1433" s="938"/>
      <c r="J1433" s="321"/>
      <c r="K1433" s="321"/>
      <c r="L1433" s="321"/>
      <c r="M1433" s="321"/>
      <c r="N1433" s="322"/>
      <c r="O1433" s="322"/>
      <c r="P1433" s="322"/>
      <c r="Q1433" s="322"/>
      <c r="R1433" s="322"/>
      <c r="S1433" s="320"/>
      <c r="T1433" s="264"/>
      <c r="U1433" s="264"/>
      <c r="V1433" s="396"/>
      <c r="W1433" s="318"/>
      <c r="X1433" s="318"/>
      <c r="Y1433" s="328">
        <v>20</v>
      </c>
      <c r="Z1433" s="318"/>
      <c r="AA1433" s="511"/>
      <c r="AB1433" s="707"/>
      <c r="AC1433" s="965" t="str">
        <f>IF(B1433="","",(IFERROR(VLOOKUP(B1433,Projecten!A$4:W$2415,5,FALSE),"niet bekend")))</f>
        <v/>
      </c>
      <c r="AD1433" s="266"/>
      <c r="AE1433" s="266"/>
      <c r="AF1433" s="266"/>
      <c r="AG1433" s="398"/>
    </row>
    <row r="1434" spans="2:33" s="327" customFormat="1" x14ac:dyDescent="0.2">
      <c r="B1434" s="665"/>
      <c r="C1434" s="470"/>
      <c r="D1434" s="1047" t="s">
        <v>2106</v>
      </c>
      <c r="E1434" s="472"/>
      <c r="F1434" s="751"/>
      <c r="G1434" s="938"/>
      <c r="H1434" s="938"/>
      <c r="I1434" s="938"/>
      <c r="J1434" s="321"/>
      <c r="K1434" s="321"/>
      <c r="L1434" s="321"/>
      <c r="M1434" s="321"/>
      <c r="N1434" s="322"/>
      <c r="O1434" s="322"/>
      <c r="P1434" s="322"/>
      <c r="Q1434" s="322"/>
      <c r="R1434" s="322"/>
      <c r="S1434" s="320"/>
      <c r="T1434" s="264"/>
      <c r="U1434" s="264"/>
      <c r="V1434" s="396"/>
      <c r="W1434" s="318"/>
      <c r="X1434" s="318"/>
      <c r="Y1434" s="328">
        <v>6</v>
      </c>
      <c r="Z1434" s="318"/>
      <c r="AA1434" s="511"/>
      <c r="AB1434" s="707"/>
      <c r="AC1434" s="965"/>
      <c r="AD1434" s="266"/>
      <c r="AE1434" s="266"/>
      <c r="AF1434" s="266"/>
      <c r="AG1434" s="398"/>
    </row>
    <row r="1435" spans="2:33" s="327" customFormat="1" x14ac:dyDescent="0.2">
      <c r="B1435" s="665"/>
      <c r="C1435" s="470"/>
      <c r="D1435" s="471"/>
      <c r="E1435" s="472"/>
      <c r="F1435" s="751"/>
      <c r="G1435" s="938"/>
      <c r="H1435" s="938"/>
      <c r="I1435" s="938"/>
      <c r="J1435" s="321"/>
      <c r="K1435" s="321"/>
      <c r="L1435" s="321"/>
      <c r="M1435" s="321"/>
      <c r="N1435" s="322"/>
      <c r="O1435" s="322"/>
      <c r="P1435" s="322"/>
      <c r="Q1435" s="322"/>
      <c r="R1435" s="322"/>
      <c r="S1435" s="320"/>
      <c r="T1435" s="264"/>
      <c r="U1435" s="264"/>
      <c r="V1435" s="396"/>
      <c r="W1435" s="318"/>
      <c r="X1435" s="318"/>
      <c r="Y1435" s="324"/>
      <c r="Z1435" s="318"/>
      <c r="AA1435" s="511"/>
      <c r="AB1435" s="707"/>
      <c r="AC1435" s="965" t="str">
        <f>IF(B1435="","",(IFERROR(VLOOKUP(B1435,Projecten!A$4:W$2415,5,FALSE),"niet bekend")))</f>
        <v/>
      </c>
      <c r="AD1435" s="266"/>
      <c r="AE1435" s="266"/>
      <c r="AF1435" s="266"/>
      <c r="AG1435" s="398"/>
    </row>
    <row r="1436" spans="2:33" s="327" customFormat="1" x14ac:dyDescent="0.2">
      <c r="B1436" s="665">
        <v>2016595</v>
      </c>
      <c r="C1436" s="470">
        <v>120966</v>
      </c>
      <c r="D1436" s="471" t="s">
        <v>1798</v>
      </c>
      <c r="E1436" s="472" t="s">
        <v>317</v>
      </c>
      <c r="F1436" s="751">
        <v>1</v>
      </c>
      <c r="G1436" s="938">
        <v>8</v>
      </c>
      <c r="H1436" s="938">
        <v>7</v>
      </c>
      <c r="I1436" s="938">
        <v>3</v>
      </c>
      <c r="J1436" s="321">
        <v>42671</v>
      </c>
      <c r="K1436" s="321" t="s">
        <v>1485</v>
      </c>
      <c r="L1436" s="321" t="s">
        <v>1485</v>
      </c>
      <c r="M1436" s="321" t="s">
        <v>1485</v>
      </c>
      <c r="N1436" s="322" t="s">
        <v>47</v>
      </c>
      <c r="O1436" s="322" t="s">
        <v>47</v>
      </c>
      <c r="P1436" s="322" t="s">
        <v>47</v>
      </c>
      <c r="Q1436" s="322"/>
      <c r="R1436" s="322" t="s">
        <v>47</v>
      </c>
      <c r="S1436" s="320"/>
      <c r="T1436" s="264"/>
      <c r="U1436" s="264">
        <v>45</v>
      </c>
      <c r="V1436" s="396"/>
      <c r="W1436" s="318" t="s">
        <v>777</v>
      </c>
      <c r="X1436" s="318"/>
      <c r="Y1436" s="324">
        <v>19</v>
      </c>
      <c r="Z1436" s="318"/>
      <c r="AA1436" s="511"/>
      <c r="AB1436" s="707">
        <v>42654</v>
      </c>
      <c r="AC1436" s="965">
        <f>IF(B1436="","",(IFERROR(VLOOKUP(B1436,Projecten!A$4:W$2415,5,FALSE),"niet bekend")))</f>
        <v>1</v>
      </c>
      <c r="AD1436" s="266">
        <f>IF(AC1436="","",(IF(F1436=0,AF1436,(F1436/AC1436*AF1436))))</f>
        <v>2734.39</v>
      </c>
      <c r="AE1436" s="266">
        <f>IF(B1436="","",(IFERROR(VLOOKUP(B1436,Projecten!A$4:W$2415,23,FALSE),"niet bekend")))</f>
        <v>2734.39</v>
      </c>
      <c r="AF1436" s="266">
        <f>IF(B1436="","",(IFERROR(VLOOKUP(B1436,Projecten!A$4:W$2415,12,FALSE),"niet bekend")))</f>
        <v>2734.39</v>
      </c>
      <c r="AG1436" s="398">
        <f>IFERROR(IF(AD1436="","",(AF1436-AD1436)),"")</f>
        <v>0</v>
      </c>
    </row>
    <row r="1437" spans="2:33" s="327" customFormat="1" x14ac:dyDescent="0.2">
      <c r="B1437" s="665">
        <v>2016596</v>
      </c>
      <c r="C1437" s="470">
        <v>120966</v>
      </c>
      <c r="D1437" s="471" t="s">
        <v>1799</v>
      </c>
      <c r="E1437" s="472" t="s">
        <v>317</v>
      </c>
      <c r="F1437" s="751">
        <v>1</v>
      </c>
      <c r="G1437" s="938">
        <v>8</v>
      </c>
      <c r="H1437" s="938">
        <v>7</v>
      </c>
      <c r="I1437" s="938">
        <v>3</v>
      </c>
      <c r="J1437" s="321">
        <v>42671</v>
      </c>
      <c r="K1437" s="321" t="s">
        <v>1485</v>
      </c>
      <c r="L1437" s="321" t="s">
        <v>1485</v>
      </c>
      <c r="M1437" s="321" t="s">
        <v>1485</v>
      </c>
      <c r="N1437" s="322" t="s">
        <v>47</v>
      </c>
      <c r="O1437" s="322" t="s">
        <v>47</v>
      </c>
      <c r="P1437" s="322" t="s">
        <v>47</v>
      </c>
      <c r="Q1437" s="322"/>
      <c r="R1437" s="322" t="s">
        <v>47</v>
      </c>
      <c r="S1437" s="320"/>
      <c r="T1437" s="264"/>
      <c r="U1437" s="264">
        <v>45</v>
      </c>
      <c r="V1437" s="396"/>
      <c r="W1437" s="318" t="s">
        <v>777</v>
      </c>
      <c r="X1437" s="318"/>
      <c r="Y1437" s="324">
        <v>19</v>
      </c>
      <c r="Z1437" s="318"/>
      <c r="AA1437" s="511"/>
      <c r="AB1437" s="707">
        <v>42654</v>
      </c>
      <c r="AC1437" s="965">
        <f>IF(B1437="","",(IFERROR(VLOOKUP(B1437,Projecten!A$4:W$2415,5,FALSE),"niet bekend")))</f>
        <v>1</v>
      </c>
      <c r="AD1437" s="266">
        <f>IF(AC1437="","",(IF(F1437=0,AF1437,(F1437/AC1437*AF1437))))</f>
        <v>2734.39</v>
      </c>
      <c r="AE1437" s="266">
        <f>IF(B1437="","",(IFERROR(VLOOKUP(B1437,Projecten!A$4:W$2415,23,FALSE),"niet bekend")))</f>
        <v>2734.39</v>
      </c>
      <c r="AF1437" s="266">
        <f>IF(B1437="","",(IFERROR(VLOOKUP(B1437,Projecten!A$4:W$2415,12,FALSE),"niet bekend")))</f>
        <v>2734.39</v>
      </c>
      <c r="AG1437" s="398">
        <f>IFERROR(IF(AD1437="","",(AF1437-AD1437)),"")</f>
        <v>0</v>
      </c>
    </row>
    <row r="1438" spans="2:33" s="327" customFormat="1" x14ac:dyDescent="0.2">
      <c r="C1438" s="503"/>
      <c r="D1438" s="320"/>
      <c r="E1438" s="318"/>
      <c r="F1438" s="322"/>
      <c r="G1438" s="318"/>
      <c r="H1438" s="318"/>
      <c r="I1438" s="318"/>
      <c r="J1438" s="321"/>
      <c r="K1438" s="321"/>
      <c r="L1438" s="322"/>
      <c r="M1438" s="322"/>
      <c r="N1438" s="322"/>
      <c r="O1438" s="322"/>
      <c r="P1438" s="322"/>
      <c r="Q1438" s="322"/>
      <c r="R1438" s="322"/>
      <c r="S1438" s="320"/>
      <c r="T1438" s="264"/>
      <c r="U1438" s="322"/>
      <c r="V1438" s="396"/>
      <c r="W1438" s="318"/>
      <c r="X1438" s="318"/>
      <c r="Y1438" s="324"/>
      <c r="Z1438" s="318"/>
      <c r="AA1438" s="318"/>
      <c r="AB1438" s="320"/>
      <c r="AC1438" s="1036"/>
      <c r="AD1438" s="266"/>
      <c r="AE1438" s="266"/>
      <c r="AF1438" s="266"/>
      <c r="AG1438" s="398"/>
    </row>
    <row r="1439" spans="2:33" s="327" customFormat="1" x14ac:dyDescent="0.2">
      <c r="B1439" s="665">
        <v>2016672</v>
      </c>
      <c r="C1439" s="470">
        <v>120991</v>
      </c>
      <c r="D1439" s="521" t="s">
        <v>1983</v>
      </c>
      <c r="E1439" s="449" t="s">
        <v>352</v>
      </c>
      <c r="F1439" s="751">
        <v>1</v>
      </c>
      <c r="G1439" s="449">
        <v>6</v>
      </c>
      <c r="H1439" s="449">
        <v>6</v>
      </c>
      <c r="I1439" s="449">
        <v>0</v>
      </c>
      <c r="J1439" s="321">
        <v>42678</v>
      </c>
      <c r="K1439" s="321">
        <v>42681</v>
      </c>
      <c r="L1439" s="321" t="s">
        <v>1485</v>
      </c>
      <c r="M1439" s="321" t="s">
        <v>1485</v>
      </c>
      <c r="N1439" s="322" t="s">
        <v>47</v>
      </c>
      <c r="O1439" s="322" t="s">
        <v>47</v>
      </c>
      <c r="P1439" s="322" t="s">
        <v>47</v>
      </c>
      <c r="Q1439" s="322"/>
      <c r="R1439" s="322" t="s">
        <v>47</v>
      </c>
      <c r="S1439" s="320"/>
      <c r="T1439" s="264"/>
      <c r="U1439" s="264">
        <v>45</v>
      </c>
      <c r="V1439" s="396"/>
      <c r="W1439" s="318" t="s">
        <v>532</v>
      </c>
      <c r="X1439" s="318"/>
      <c r="Y1439" s="497">
        <v>12</v>
      </c>
      <c r="Z1439" s="318"/>
      <c r="AA1439" s="318"/>
      <c r="AB1439" s="320" t="s">
        <v>1986</v>
      </c>
      <c r="AC1439" s="1036">
        <f>IF(B1439="","",(IFERROR(VLOOKUP(B1439,Projecten!A$4:W$2415,5,FALSE),"niet bekend")))</f>
        <v>1</v>
      </c>
      <c r="AD1439" s="266">
        <f t="shared" ref="AD1439:AD1446" si="148">IF(AC1439="","",(IF(F1439=0,AF1439,(F1439/AC1439*AF1439))))</f>
        <v>1378.27</v>
      </c>
      <c r="AE1439" s="266">
        <f>IF(B1439="","",(IFERROR(VLOOKUP(B1439,Projecten!A$4:W$2415,23,FALSE),"niet bekend")))</f>
        <v>1378.27</v>
      </c>
      <c r="AF1439" s="266">
        <f>IF(B1439="","",(IFERROR(VLOOKUP(B1439,Projecten!A$4:W$2415,12,FALSE),"niet bekend")))</f>
        <v>1378.27</v>
      </c>
      <c r="AG1439" s="398">
        <f t="shared" ref="AG1439:AG1446" si="149">IFERROR(IF(AD1439="","",(AF1439-AD1439)),"")</f>
        <v>0</v>
      </c>
    </row>
    <row r="1440" spans="2:33" x14ac:dyDescent="0.2">
      <c r="B1440" s="665" t="s">
        <v>1807</v>
      </c>
      <c r="C1440" s="470">
        <v>120983</v>
      </c>
      <c r="D1440" s="665" t="s">
        <v>1813</v>
      </c>
      <c r="E1440" s="449" t="s">
        <v>352</v>
      </c>
      <c r="F1440" s="751">
        <v>1</v>
      </c>
      <c r="G1440" s="449">
        <v>8</v>
      </c>
      <c r="H1440" s="449">
        <v>4</v>
      </c>
      <c r="I1440" s="449">
        <v>3</v>
      </c>
      <c r="J1440" s="1034">
        <v>42678</v>
      </c>
      <c r="K1440" s="321">
        <v>42676</v>
      </c>
      <c r="L1440" s="244" t="s">
        <v>1485</v>
      </c>
      <c r="M1440" s="244" t="s">
        <v>1485</v>
      </c>
      <c r="N1440" s="254" t="s">
        <v>47</v>
      </c>
      <c r="O1440" s="254" t="s">
        <v>47</v>
      </c>
      <c r="P1440" s="254" t="s">
        <v>47</v>
      </c>
      <c r="R1440" s="254" t="s">
        <v>47</v>
      </c>
      <c r="S1440" s="243"/>
      <c r="U1440" s="245">
        <v>46</v>
      </c>
      <c r="W1440" s="202" t="s">
        <v>532</v>
      </c>
      <c r="Y1440" s="295">
        <v>18</v>
      </c>
      <c r="Z1440" s="202"/>
      <c r="AA1440" s="202"/>
      <c r="AB1440" s="499">
        <v>42654</v>
      </c>
      <c r="AC1440" s="1035">
        <f>IF(B1440="","",(IFERROR(VLOOKUP(B1440,Projecten!A$4:W$2415,5,FALSE),"niet bekend")))</f>
        <v>1</v>
      </c>
      <c r="AD1440" s="213">
        <f t="shared" si="148"/>
        <v>3314.87</v>
      </c>
      <c r="AE1440" s="266">
        <f>IF(B1440="","",(IFERROR(VLOOKUP(B1440,Projecten!A$4:W$2415,23,FALSE),"niet bekend")))</f>
        <v>3314.87</v>
      </c>
      <c r="AF1440" s="213">
        <f>IF(B1440="","",(IFERROR(VLOOKUP(B1440,Projecten!A$4:W$2415,12,FALSE),"niet bekend")))</f>
        <v>3314.87</v>
      </c>
      <c r="AG1440" s="360">
        <f t="shared" si="149"/>
        <v>0</v>
      </c>
    </row>
    <row r="1441" spans="2:33" x14ac:dyDescent="0.2">
      <c r="B1441" s="665" t="s">
        <v>2107</v>
      </c>
      <c r="C1441" s="470">
        <v>120983</v>
      </c>
      <c r="D1441" s="665" t="s">
        <v>1814</v>
      </c>
      <c r="E1441" s="449" t="s">
        <v>352</v>
      </c>
      <c r="F1441" s="751">
        <v>0</v>
      </c>
      <c r="G1441" s="449">
        <v>1</v>
      </c>
      <c r="H1441" s="449">
        <v>0</v>
      </c>
      <c r="I1441" s="449">
        <v>1</v>
      </c>
      <c r="J1441" s="321" t="s">
        <v>1485</v>
      </c>
      <c r="K1441" s="321" t="s">
        <v>1485</v>
      </c>
      <c r="L1441" s="244" t="s">
        <v>1485</v>
      </c>
      <c r="M1441" s="244" t="s">
        <v>1485</v>
      </c>
      <c r="N1441" s="254" t="s">
        <v>47</v>
      </c>
      <c r="O1441" s="254" t="s">
        <v>47</v>
      </c>
      <c r="P1441" s="254" t="s">
        <v>47</v>
      </c>
      <c r="R1441" s="254" t="s">
        <v>47</v>
      </c>
      <c r="S1441" s="243"/>
      <c r="U1441" s="245">
        <v>46</v>
      </c>
      <c r="W1441" s="202" t="s">
        <v>532</v>
      </c>
      <c r="Y1441" s="295">
        <v>3.5</v>
      </c>
      <c r="Z1441" s="202"/>
      <c r="AA1441" s="202"/>
      <c r="AB1441" s="499">
        <v>42654</v>
      </c>
      <c r="AC1441" s="1035">
        <f>IF(B1441="","",(IFERROR(VLOOKUP(B1441,Projecten!A$4:W$2415,5,FALSE),"niet bekend")))</f>
        <v>0</v>
      </c>
      <c r="AD1441" s="213">
        <f t="shared" si="148"/>
        <v>508.37</v>
      </c>
      <c r="AE1441" s="266">
        <f>IF(B1441="","",(IFERROR(VLOOKUP(B1441,Projecten!A$4:W$2415,23,FALSE),"niet bekend")))</f>
        <v>508.37</v>
      </c>
      <c r="AF1441" s="213">
        <f>IF(B1441="","",(IFERROR(VLOOKUP(B1441,Projecten!A$4:W$2415,12,FALSE),"niet bekend")))</f>
        <v>508.37</v>
      </c>
      <c r="AG1441" s="360">
        <f t="shared" si="149"/>
        <v>0</v>
      </c>
    </row>
    <row r="1442" spans="2:33" x14ac:dyDescent="0.2">
      <c r="B1442" s="665" t="s">
        <v>1817</v>
      </c>
      <c r="C1442" s="470">
        <v>120987</v>
      </c>
      <c r="D1442" s="665" t="s">
        <v>1820</v>
      </c>
      <c r="E1442" s="449" t="s">
        <v>352</v>
      </c>
      <c r="F1442" s="751">
        <v>1</v>
      </c>
      <c r="G1442" s="449">
        <v>11</v>
      </c>
      <c r="H1442" s="449">
        <v>6</v>
      </c>
      <c r="I1442" s="449">
        <v>4</v>
      </c>
      <c r="J1442" s="1034">
        <v>42678</v>
      </c>
      <c r="K1442" s="321">
        <v>42676</v>
      </c>
      <c r="L1442" s="244" t="s">
        <v>1485</v>
      </c>
      <c r="M1442" s="244" t="s">
        <v>1485</v>
      </c>
      <c r="N1442" s="254" t="s">
        <v>47</v>
      </c>
      <c r="O1442" s="254" t="s">
        <v>47</v>
      </c>
      <c r="P1442" s="254" t="s">
        <v>47</v>
      </c>
      <c r="R1442" s="254" t="s">
        <v>47</v>
      </c>
      <c r="S1442" s="243"/>
      <c r="U1442" s="245">
        <v>46</v>
      </c>
      <c r="W1442" s="202" t="s">
        <v>532</v>
      </c>
      <c r="Y1442" s="295">
        <v>25</v>
      </c>
      <c r="Z1442" s="202"/>
      <c r="AA1442" s="202"/>
      <c r="AB1442" s="499">
        <v>42654</v>
      </c>
      <c r="AC1442" s="1035">
        <f>IF(B1442="","",(IFERROR(VLOOKUP(B1442,Projecten!A$4:W$2415,5,FALSE),"niet bekend")))</f>
        <v>1</v>
      </c>
      <c r="AD1442" s="213">
        <f t="shared" si="148"/>
        <v>4128</v>
      </c>
      <c r="AE1442" s="266">
        <f>IF(B1442="","",(IFERROR(VLOOKUP(B1442,Projecten!A$4:W$2415,23,FALSE),"niet bekend")))</f>
        <v>4128</v>
      </c>
      <c r="AF1442" s="213">
        <f>IF(B1442="","",(IFERROR(VLOOKUP(B1442,Projecten!A$4:W$2415,12,FALSE),"niet bekend")))</f>
        <v>4128</v>
      </c>
      <c r="AG1442" s="360">
        <f t="shared" si="149"/>
        <v>0</v>
      </c>
    </row>
    <row r="1443" spans="2:33" s="327" customFormat="1" x14ac:dyDescent="0.2">
      <c r="B1443" s="665">
        <v>2016698</v>
      </c>
      <c r="C1443" s="1048"/>
      <c r="D1443" s="665" t="s">
        <v>2058</v>
      </c>
      <c r="E1443" s="449" t="s">
        <v>352</v>
      </c>
      <c r="F1443" s="751">
        <v>1</v>
      </c>
      <c r="G1443" s="449">
        <v>0</v>
      </c>
      <c r="H1443" s="449">
        <v>0</v>
      </c>
      <c r="I1443" s="449">
        <v>0</v>
      </c>
      <c r="J1443" s="1034"/>
      <c r="K1443" s="321"/>
      <c r="L1443" s="244"/>
      <c r="M1443" s="244"/>
      <c r="N1443" s="322" t="s">
        <v>47</v>
      </c>
      <c r="O1443" s="322" t="s">
        <v>47</v>
      </c>
      <c r="P1443" s="322" t="s">
        <v>47</v>
      </c>
      <c r="Q1443" s="322"/>
      <c r="R1443" s="322" t="s">
        <v>47</v>
      </c>
      <c r="S1443" s="320"/>
      <c r="T1443" s="264"/>
      <c r="U1443" s="264">
        <v>47</v>
      </c>
      <c r="V1443" s="396"/>
      <c r="W1443" s="318" t="s">
        <v>532</v>
      </c>
      <c r="X1443" s="318"/>
      <c r="Y1443" s="497">
        <v>2</v>
      </c>
      <c r="Z1443" s="318"/>
      <c r="AA1443" s="318"/>
      <c r="AB1443" s="707"/>
      <c r="AC1443" s="1036">
        <f>IF(B1443="","",(IFERROR(VLOOKUP(B1443,Projecten!A$4:W$2415,5,FALSE),"niet bekend")))</f>
        <v>1</v>
      </c>
      <c r="AD1443" s="266">
        <f t="shared" si="148"/>
        <v>366.6</v>
      </c>
      <c r="AE1443" s="266">
        <f>IF(B1443="","",(IFERROR(VLOOKUP(B1443,Projecten!A$4:W$2415,23,FALSE),"niet bekend")))</f>
        <v>366.6</v>
      </c>
      <c r="AF1443" s="266">
        <f>IF(B1443="","",(IFERROR(VLOOKUP(B1443,Projecten!A$4:W$2415,12,FALSE),"niet bekend")))</f>
        <v>366.6</v>
      </c>
      <c r="AG1443" s="398">
        <f t="shared" si="149"/>
        <v>0</v>
      </c>
    </row>
    <row r="1444" spans="2:33" s="327" customFormat="1" x14ac:dyDescent="0.2">
      <c r="B1444" s="665">
        <v>2016699</v>
      </c>
      <c r="C1444" s="1048"/>
      <c r="D1444" s="665" t="s">
        <v>2069</v>
      </c>
      <c r="E1444" s="449" t="s">
        <v>352</v>
      </c>
      <c r="F1444" s="751">
        <v>1</v>
      </c>
      <c r="G1444" s="449">
        <v>0</v>
      </c>
      <c r="H1444" s="449">
        <v>0</v>
      </c>
      <c r="I1444" s="449">
        <v>0</v>
      </c>
      <c r="J1444" s="1034"/>
      <c r="K1444" s="321"/>
      <c r="L1444" s="244"/>
      <c r="M1444" s="244"/>
      <c r="N1444" s="322" t="s">
        <v>47</v>
      </c>
      <c r="O1444" s="322" t="s">
        <v>47</v>
      </c>
      <c r="P1444" s="322" t="s">
        <v>47</v>
      </c>
      <c r="Q1444" s="322"/>
      <c r="R1444" s="322" t="s">
        <v>47</v>
      </c>
      <c r="S1444" s="320"/>
      <c r="T1444" s="264"/>
      <c r="U1444" s="264">
        <v>47</v>
      </c>
      <c r="V1444" s="396"/>
      <c r="W1444" s="318" t="s">
        <v>532</v>
      </c>
      <c r="X1444" s="318"/>
      <c r="Y1444" s="497">
        <v>2</v>
      </c>
      <c r="Z1444" s="318"/>
      <c r="AA1444" s="318"/>
      <c r="AB1444" s="707"/>
      <c r="AC1444" s="1036">
        <f>IF(B1444="","",(IFERROR(VLOOKUP(B1444,Projecten!A$4:W$2415,5,FALSE),"niet bekend")))</f>
        <v>1</v>
      </c>
      <c r="AD1444" s="266">
        <f t="shared" si="148"/>
        <v>366.6</v>
      </c>
      <c r="AE1444" s="266">
        <f>IF(B1444="","",(IFERROR(VLOOKUP(B1444,Projecten!A$4:W$2415,23,FALSE),"niet bekend")))</f>
        <v>366.6</v>
      </c>
      <c r="AF1444" s="266">
        <f>IF(B1444="","",(IFERROR(VLOOKUP(B1444,Projecten!A$4:W$2415,12,FALSE),"niet bekend")))</f>
        <v>366.6</v>
      </c>
      <c r="AG1444" s="398">
        <f t="shared" si="149"/>
        <v>0</v>
      </c>
    </row>
    <row r="1445" spans="2:33" x14ac:dyDescent="0.2">
      <c r="B1445" s="665" t="s">
        <v>1818</v>
      </c>
      <c r="C1445" s="470">
        <v>120988</v>
      </c>
      <c r="D1445" s="665" t="s">
        <v>1821</v>
      </c>
      <c r="E1445" s="449" t="s">
        <v>352</v>
      </c>
      <c r="F1445" s="751">
        <v>1</v>
      </c>
      <c r="G1445" s="751">
        <v>11</v>
      </c>
      <c r="H1445" s="751">
        <v>6</v>
      </c>
      <c r="I1445" s="751">
        <v>4</v>
      </c>
      <c r="J1445" s="1034">
        <v>42678</v>
      </c>
      <c r="K1445" s="321">
        <v>42676</v>
      </c>
      <c r="L1445" s="244" t="s">
        <v>1485</v>
      </c>
      <c r="M1445" s="244" t="s">
        <v>1485</v>
      </c>
      <c r="N1445" s="254" t="s">
        <v>47</v>
      </c>
      <c r="O1445" s="254" t="s">
        <v>47</v>
      </c>
      <c r="P1445" s="254" t="s">
        <v>47</v>
      </c>
      <c r="R1445" s="254" t="s">
        <v>47</v>
      </c>
      <c r="S1445" s="243"/>
      <c r="U1445" s="245">
        <v>46</v>
      </c>
      <c r="W1445" s="202" t="s">
        <v>532</v>
      </c>
      <c r="Y1445" s="295">
        <v>25</v>
      </c>
      <c r="Z1445" s="202"/>
      <c r="AA1445" s="202"/>
      <c r="AB1445" s="499">
        <v>42654</v>
      </c>
      <c r="AC1445" s="1049">
        <f>IF(B1445="","",(IFERROR(VLOOKUP(B1445,Projecten!A$4:W$2415,5,FALSE),"niet bekend")))</f>
        <v>1</v>
      </c>
      <c r="AD1445" s="213">
        <f t="shared" si="148"/>
        <v>4128</v>
      </c>
      <c r="AE1445" s="266">
        <f>IF(B1445="","",(IFERROR(VLOOKUP(B1445,Projecten!A$4:W$2415,23,FALSE),"niet bekend")))</f>
        <v>4128</v>
      </c>
      <c r="AF1445" s="213">
        <f>IF(B1445="","",(IFERROR(VLOOKUP(B1445,Projecten!A$4:W$2415,12,FALSE),"niet bekend")))</f>
        <v>4128</v>
      </c>
      <c r="AG1445" s="360">
        <f t="shared" si="149"/>
        <v>0</v>
      </c>
    </row>
    <row r="1446" spans="2:33" x14ac:dyDescent="0.2">
      <c r="B1446" s="665" t="s">
        <v>1819</v>
      </c>
      <c r="C1446" s="470">
        <v>120989</v>
      </c>
      <c r="D1446" s="665" t="s">
        <v>1952</v>
      </c>
      <c r="E1446" s="449" t="s">
        <v>352</v>
      </c>
      <c r="F1446" s="751">
        <v>1</v>
      </c>
      <c r="G1446" s="751">
        <v>11</v>
      </c>
      <c r="H1446" s="751">
        <v>6</v>
      </c>
      <c r="I1446" s="751">
        <v>4</v>
      </c>
      <c r="J1446" s="1034">
        <v>42678</v>
      </c>
      <c r="K1446" s="321">
        <v>42676</v>
      </c>
      <c r="L1446" s="244" t="s">
        <v>1485</v>
      </c>
      <c r="M1446" s="244" t="s">
        <v>1485</v>
      </c>
      <c r="N1446" s="254" t="s">
        <v>47</v>
      </c>
      <c r="O1446" s="254" t="s">
        <v>47</v>
      </c>
      <c r="P1446" s="254" t="s">
        <v>47</v>
      </c>
      <c r="R1446" s="254" t="s">
        <v>47</v>
      </c>
      <c r="S1446" s="243"/>
      <c r="U1446" s="245">
        <v>46</v>
      </c>
      <c r="W1446" s="202" t="s">
        <v>532</v>
      </c>
      <c r="Y1446" s="295">
        <v>25</v>
      </c>
      <c r="Z1446" s="202"/>
      <c r="AA1446" s="202"/>
      <c r="AB1446" s="499">
        <v>42654</v>
      </c>
      <c r="AC1446" s="1049">
        <f>IF(B1446="","",(IFERROR(VLOOKUP(B1446,Projecten!A$4:W$2415,5,FALSE),"niet bekend")))</f>
        <v>1</v>
      </c>
      <c r="AD1446" s="213">
        <f t="shared" si="148"/>
        <v>4128</v>
      </c>
      <c r="AE1446" s="266">
        <f>IF(B1446="","",(IFERROR(VLOOKUP(B1446,Projecten!A$4:W$2415,23,FALSE),"niet bekend")))</f>
        <v>4128</v>
      </c>
      <c r="AF1446" s="213">
        <f>IF(B1446="","",(IFERROR(VLOOKUP(B1446,Projecten!A$4:W$2415,12,FALSE),"niet bekend")))</f>
        <v>4128</v>
      </c>
      <c r="AG1446" s="360">
        <f t="shared" si="149"/>
        <v>0</v>
      </c>
    </row>
    <row r="1447" spans="2:33" s="327" customFormat="1" x14ac:dyDescent="0.2">
      <c r="B1447" s="665"/>
      <c r="C1447" s="1048"/>
      <c r="D1447" s="471"/>
      <c r="E1447" s="472"/>
      <c r="F1447" s="751"/>
      <c r="G1447" s="938"/>
      <c r="H1447" s="938"/>
      <c r="I1447" s="938"/>
      <c r="J1447" s="989"/>
      <c r="K1447" s="989"/>
      <c r="L1447" s="403"/>
      <c r="M1447" s="403"/>
      <c r="N1447" s="403"/>
      <c r="O1447" s="403"/>
      <c r="P1447" s="403"/>
      <c r="Q1447" s="403"/>
      <c r="R1447" s="403"/>
      <c r="S1447" s="320"/>
      <c r="T1447" s="264"/>
      <c r="U1447" s="264"/>
      <c r="V1447" s="396"/>
      <c r="W1447" s="318"/>
      <c r="X1447" s="623"/>
      <c r="Y1447" s="497"/>
      <c r="Z1447" s="318"/>
      <c r="AA1447" s="318"/>
      <c r="AB1447" s="707"/>
      <c r="AC1447" s="1036"/>
      <c r="AD1447" s="266"/>
      <c r="AE1447" s="266"/>
      <c r="AF1447" s="266"/>
      <c r="AG1447" s="398"/>
    </row>
    <row r="1448" spans="2:33" x14ac:dyDescent="0.2">
      <c r="B1448" s="665">
        <v>2016594</v>
      </c>
      <c r="C1448" s="470">
        <v>120992</v>
      </c>
      <c r="D1448" s="237">
        <v>608016</v>
      </c>
      <c r="E1448" s="519" t="s">
        <v>26</v>
      </c>
      <c r="F1448" s="645">
        <v>1</v>
      </c>
      <c r="G1448" s="645">
        <v>9</v>
      </c>
      <c r="H1448" s="645">
        <v>5</v>
      </c>
      <c r="I1448" s="645">
        <v>2</v>
      </c>
      <c r="J1448" s="321">
        <v>42678</v>
      </c>
      <c r="K1448" s="244" t="s">
        <v>1485</v>
      </c>
      <c r="L1448" s="321">
        <v>42676</v>
      </c>
      <c r="M1448" s="244" t="s">
        <v>1485</v>
      </c>
      <c r="N1448" s="254" t="s">
        <v>47</v>
      </c>
      <c r="O1448" s="254" t="s">
        <v>47</v>
      </c>
      <c r="P1448" s="254" t="s">
        <v>47</v>
      </c>
      <c r="R1448" s="254" t="s">
        <v>47</v>
      </c>
      <c r="S1448" s="243"/>
      <c r="T1448" s="245">
        <v>42696</v>
      </c>
      <c r="U1448" s="245">
        <v>47</v>
      </c>
      <c r="W1448" s="202" t="s">
        <v>162</v>
      </c>
      <c r="X1448" s="690" t="s">
        <v>1829</v>
      </c>
      <c r="Y1448" s="295">
        <v>15</v>
      </c>
      <c r="Z1448" s="202"/>
      <c r="AA1448" s="202"/>
      <c r="AB1448" s="499">
        <v>42654</v>
      </c>
      <c r="AC1448" s="1049">
        <f>IF(B1448="","",(IFERROR(VLOOKUP(B1448,Projecten!A$4:W$2415,5,FALSE),"niet bekend")))</f>
        <v>1</v>
      </c>
      <c r="AD1448" s="213">
        <f t="shared" ref="AD1448:AD1454" si="150">IF(AC1448="","",(IF(F1448=0,AF1448,(F1448/AC1448*AF1448))))</f>
        <v>2799.94</v>
      </c>
      <c r="AE1448" s="266">
        <f>IF(B1448="","",(IFERROR(VLOOKUP(B1448,Projecten!A$4:W$2415,23,FALSE),"niet bekend")))</f>
        <v>2799.94</v>
      </c>
      <c r="AF1448" s="213">
        <f>IF(B1448="","",(IFERROR(VLOOKUP(B1448,Projecten!A$4:W$2415,12,FALSE),"niet bekend")))</f>
        <v>2799.94</v>
      </c>
      <c r="AG1448" s="360">
        <f t="shared" ref="AG1448:AG1454" si="151">IFERROR(IF(AD1448="","",(AF1448-AD1448)),"")</f>
        <v>0</v>
      </c>
    </row>
    <row r="1449" spans="2:33" x14ac:dyDescent="0.2">
      <c r="B1449" s="665">
        <v>2016629</v>
      </c>
      <c r="C1449" s="517">
        <v>120996</v>
      </c>
      <c r="D1449" s="689" t="s">
        <v>1881</v>
      </c>
      <c r="E1449" s="514" t="s">
        <v>26</v>
      </c>
      <c r="F1449" s="645">
        <v>4</v>
      </c>
      <c r="G1449" s="645">
        <f>F1449*7</f>
        <v>28</v>
      </c>
      <c r="H1449" s="645">
        <f>F1449*5</f>
        <v>20</v>
      </c>
      <c r="I1449" s="645">
        <f>F1449*3</f>
        <v>12</v>
      </c>
      <c r="J1449" s="321">
        <v>42678</v>
      </c>
      <c r="K1449" s="244" t="s">
        <v>1485</v>
      </c>
      <c r="L1449" s="244" t="s">
        <v>1485</v>
      </c>
      <c r="M1449" s="244" t="s">
        <v>1485</v>
      </c>
      <c r="N1449" s="254" t="s">
        <v>47</v>
      </c>
      <c r="O1449" s="254" t="s">
        <v>47</v>
      </c>
      <c r="P1449" s="254" t="s">
        <v>47</v>
      </c>
      <c r="R1449" s="254" t="s">
        <v>47</v>
      </c>
      <c r="S1449" s="243"/>
      <c r="T1449" s="245">
        <v>42699</v>
      </c>
      <c r="U1449" s="245">
        <v>47</v>
      </c>
      <c r="W1449" s="202" t="s">
        <v>1880</v>
      </c>
      <c r="Y1449" s="248">
        <v>50</v>
      </c>
      <c r="Z1449" s="202"/>
      <c r="AA1449" s="202"/>
      <c r="AB1449" s="499">
        <v>42662</v>
      </c>
      <c r="AC1449" s="1049">
        <f>IF(B1449="","",(IFERROR(VLOOKUP(B1449,Projecten!A$4:W$2415,5,FALSE),"niet bekend")))</f>
        <v>8</v>
      </c>
      <c r="AD1449" s="213">
        <f t="shared" si="150"/>
        <v>6990.1949999999997</v>
      </c>
      <c r="AE1449" s="266">
        <f>IF(B1449="","",(IFERROR(VLOOKUP(B1449,Projecten!A$4:W$2415,23,FALSE),"niet bekend")))</f>
        <v>13980.39</v>
      </c>
      <c r="AF1449" s="213">
        <f>IF(B1449="","",(IFERROR(VLOOKUP(B1449,Projecten!A$4:W$2415,12,FALSE),"niet bekend")))</f>
        <v>13980.39</v>
      </c>
      <c r="AG1449" s="360">
        <f t="shared" si="151"/>
        <v>6990.1949999999997</v>
      </c>
    </row>
    <row r="1450" spans="2:33" x14ac:dyDescent="0.2">
      <c r="B1450" s="665">
        <v>2016629</v>
      </c>
      <c r="C1450" s="517">
        <v>120996</v>
      </c>
      <c r="D1450" s="519" t="s">
        <v>1882</v>
      </c>
      <c r="E1450" s="519" t="s">
        <v>26</v>
      </c>
      <c r="F1450" s="645">
        <v>4</v>
      </c>
      <c r="G1450" s="645">
        <f>F1450*7</f>
        <v>28</v>
      </c>
      <c r="H1450" s="645">
        <f>F1450*5</f>
        <v>20</v>
      </c>
      <c r="I1450" s="645">
        <f>F1450*3</f>
        <v>12</v>
      </c>
      <c r="J1450" s="995">
        <v>42678</v>
      </c>
      <c r="K1450" s="1024" t="s">
        <v>1485</v>
      </c>
      <c r="L1450" s="1024" t="s">
        <v>1485</v>
      </c>
      <c r="M1450" s="1024" t="s">
        <v>1485</v>
      </c>
      <c r="N1450" s="486" t="s">
        <v>47</v>
      </c>
      <c r="O1450" s="486" t="s">
        <v>47</v>
      </c>
      <c r="P1450" s="486" t="s">
        <v>47</v>
      </c>
      <c r="Q1450" s="486"/>
      <c r="R1450" s="486" t="s">
        <v>47</v>
      </c>
      <c r="S1450" s="243"/>
      <c r="U1450" s="245">
        <v>48</v>
      </c>
      <c r="W1450" s="202" t="s">
        <v>1880</v>
      </c>
      <c r="X1450" s="288"/>
      <c r="Y1450" s="295">
        <v>50</v>
      </c>
      <c r="Z1450" s="202"/>
      <c r="AA1450" s="202"/>
      <c r="AB1450" s="499">
        <v>42662</v>
      </c>
      <c r="AC1450" s="1049">
        <f>IF(B1450="","",(IFERROR(VLOOKUP(B1450,Projecten!A$4:W$2415,5,FALSE),"niet bekend")))</f>
        <v>8</v>
      </c>
      <c r="AD1450" s="213">
        <f t="shared" si="150"/>
        <v>6990.1949999999997</v>
      </c>
      <c r="AE1450" s="266">
        <f>IF(B1450="","",(IFERROR(VLOOKUP(B1450,Projecten!A$4:W$2415,23,FALSE),"niet bekend")))</f>
        <v>13980.39</v>
      </c>
      <c r="AF1450" s="213">
        <f>IF(B1450="","",(IFERROR(VLOOKUP(B1450,Projecten!A$4:W$2415,12,FALSE),"niet bekend")))</f>
        <v>13980.39</v>
      </c>
      <c r="AG1450" s="360">
        <f t="shared" si="151"/>
        <v>6990.1949999999997</v>
      </c>
    </row>
    <row r="1451" spans="2:33" x14ac:dyDescent="0.2">
      <c r="B1451" s="665">
        <v>2016591</v>
      </c>
      <c r="C1451" s="517">
        <v>120992</v>
      </c>
      <c r="D1451" s="237">
        <v>580316</v>
      </c>
      <c r="E1451" s="519" t="s">
        <v>26</v>
      </c>
      <c r="F1451" s="645">
        <v>1</v>
      </c>
      <c r="G1451" s="645">
        <v>8</v>
      </c>
      <c r="H1451" s="645">
        <v>3</v>
      </c>
      <c r="I1451" s="645">
        <v>3</v>
      </c>
      <c r="J1451" s="321">
        <v>42671</v>
      </c>
      <c r="K1451" s="321">
        <v>42662</v>
      </c>
      <c r="L1451" s="244" t="s">
        <v>1485</v>
      </c>
      <c r="M1451" s="244" t="s">
        <v>1485</v>
      </c>
      <c r="N1451" s="254" t="s">
        <v>47</v>
      </c>
      <c r="O1451" s="254" t="s">
        <v>47</v>
      </c>
      <c r="P1451" s="254" t="s">
        <v>47</v>
      </c>
      <c r="R1451" s="254" t="s">
        <v>47</v>
      </c>
      <c r="S1451" s="243"/>
      <c r="T1451" s="245">
        <v>42695</v>
      </c>
      <c r="U1451" s="245">
        <v>47</v>
      </c>
      <c r="W1451" s="202" t="s">
        <v>162</v>
      </c>
      <c r="Y1451" s="295">
        <v>15</v>
      </c>
      <c r="Z1451" s="202"/>
      <c r="AA1451" s="202"/>
      <c r="AB1451" s="499">
        <v>42654</v>
      </c>
      <c r="AC1451" s="1049">
        <f>IF(B1451="","",(IFERROR(VLOOKUP(B1451,Projecten!A$4:W$2415,5,FALSE),"niet bekend")))</f>
        <v>1</v>
      </c>
      <c r="AD1451" s="213">
        <f t="shared" si="150"/>
        <v>2930.5</v>
      </c>
      <c r="AE1451" s="266">
        <f>IF(B1451="","",(IFERROR(VLOOKUP(B1451,Projecten!A$4:W$2415,23,FALSE),"niet bekend")))</f>
        <v>2930.5</v>
      </c>
      <c r="AF1451" s="213">
        <f>IF(B1451="","",(IFERROR(VLOOKUP(B1451,Projecten!A$4:W$2415,12,FALSE),"niet bekend")))</f>
        <v>2930.5</v>
      </c>
      <c r="AG1451" s="360">
        <f t="shared" si="151"/>
        <v>0</v>
      </c>
    </row>
    <row r="1452" spans="2:33" x14ac:dyDescent="0.2">
      <c r="B1452" s="665">
        <v>2016622</v>
      </c>
      <c r="C1452" s="517">
        <v>121000</v>
      </c>
      <c r="D1452" s="689">
        <v>564316</v>
      </c>
      <c r="E1452" s="514" t="s">
        <v>26</v>
      </c>
      <c r="F1452" s="645">
        <v>1</v>
      </c>
      <c r="G1452" s="645">
        <v>8</v>
      </c>
      <c r="H1452" s="645">
        <v>7</v>
      </c>
      <c r="I1452" s="645">
        <v>2</v>
      </c>
      <c r="J1452" s="321">
        <v>42685</v>
      </c>
      <c r="K1452" s="244" t="s">
        <v>1485</v>
      </c>
      <c r="L1452" s="244" t="s">
        <v>1485</v>
      </c>
      <c r="M1452" s="244" t="s">
        <v>1485</v>
      </c>
      <c r="N1452" s="254" t="s">
        <v>47</v>
      </c>
      <c r="O1452" s="254" t="s">
        <v>47</v>
      </c>
      <c r="P1452" s="254" t="s">
        <v>47</v>
      </c>
      <c r="R1452" s="254" t="s">
        <v>47</v>
      </c>
      <c r="S1452" s="243"/>
      <c r="T1452" s="245">
        <v>42705</v>
      </c>
      <c r="U1452" s="245">
        <v>47</v>
      </c>
      <c r="W1452" s="202" t="s">
        <v>162</v>
      </c>
      <c r="Y1452" s="248">
        <v>13.25</v>
      </c>
      <c r="Z1452" s="202"/>
      <c r="AA1452" s="202"/>
      <c r="AB1452" s="499">
        <v>42661</v>
      </c>
      <c r="AC1452" s="1049">
        <f>IF(B1452="","",(IFERROR(VLOOKUP(B1452,Projecten!A$4:W$2415,5,FALSE),"niet bekend")))</f>
        <v>1</v>
      </c>
      <c r="AD1452" s="213">
        <f t="shared" si="150"/>
        <v>1946.17</v>
      </c>
      <c r="AE1452" s="266">
        <f>IF(B1452="","",(IFERROR(VLOOKUP(B1452,Projecten!A$4:W$2415,23,FALSE),"niet bekend")))</f>
        <v>1946.17</v>
      </c>
      <c r="AF1452" s="213">
        <f>IF(B1452="","",(IFERROR(VLOOKUP(B1452,Projecten!A$4:W$2415,12,FALSE),"niet bekend")))</f>
        <v>1946.17</v>
      </c>
      <c r="AG1452" s="360">
        <f t="shared" si="151"/>
        <v>0</v>
      </c>
    </row>
    <row r="1453" spans="2:33" x14ac:dyDescent="0.2">
      <c r="B1453" s="237">
        <v>2016621</v>
      </c>
      <c r="C1453" s="517">
        <v>121000</v>
      </c>
      <c r="D1453" s="689">
        <v>607116</v>
      </c>
      <c r="E1453" s="514" t="s">
        <v>26</v>
      </c>
      <c r="F1453" s="645">
        <v>1</v>
      </c>
      <c r="G1453" s="645">
        <v>11</v>
      </c>
      <c r="H1453" s="645">
        <v>5</v>
      </c>
      <c r="I1453" s="645">
        <v>4</v>
      </c>
      <c r="J1453" s="321">
        <v>42685</v>
      </c>
      <c r="K1453" s="321">
        <v>42683</v>
      </c>
      <c r="L1453" s="244" t="s">
        <v>1485</v>
      </c>
      <c r="M1453" s="244" t="s">
        <v>1485</v>
      </c>
      <c r="N1453" s="254" t="s">
        <v>47</v>
      </c>
      <c r="O1453" s="254" t="s">
        <v>47</v>
      </c>
      <c r="P1453" s="254" t="s">
        <v>47</v>
      </c>
      <c r="R1453" s="254" t="s">
        <v>47</v>
      </c>
      <c r="S1453" s="243" t="s">
        <v>942</v>
      </c>
      <c r="T1453" s="245">
        <v>42704</v>
      </c>
      <c r="U1453" s="245">
        <v>47</v>
      </c>
      <c r="W1453" s="202" t="s">
        <v>162</v>
      </c>
      <c r="Y1453" s="248">
        <v>20</v>
      </c>
      <c r="Z1453" s="202"/>
      <c r="AA1453" s="202"/>
      <c r="AB1453" s="499">
        <v>42661</v>
      </c>
      <c r="AC1453" s="1049">
        <f>IF(B1453="","",(IFERROR(VLOOKUP(B1453,Projecten!A$4:W$2415,5,FALSE),"niet bekend")))</f>
        <v>1</v>
      </c>
      <c r="AD1453" s="213">
        <f t="shared" si="150"/>
        <v>3271.77</v>
      </c>
      <c r="AE1453" s="266">
        <f>IF(B1453="","",(IFERROR(VLOOKUP(B1453,Projecten!A$4:W$2415,23,FALSE),"niet bekend")))</f>
        <v>3271.77</v>
      </c>
      <c r="AF1453" s="213">
        <f>IF(B1453="","",(IFERROR(VLOOKUP(B1453,Projecten!A$4:W$2415,12,FALSE),"niet bekend")))</f>
        <v>3271.77</v>
      </c>
      <c r="AG1453" s="360">
        <f t="shared" si="151"/>
        <v>0</v>
      </c>
    </row>
    <row r="1454" spans="2:33" ht="24" x14ac:dyDescent="0.2">
      <c r="B1454" s="237" t="s">
        <v>2101</v>
      </c>
      <c r="C1454" s="1048"/>
      <c r="D1454" s="689" t="s">
        <v>1824</v>
      </c>
      <c r="E1454" s="514" t="s">
        <v>26</v>
      </c>
      <c r="F1454" s="645">
        <v>0</v>
      </c>
      <c r="G1454" s="645">
        <v>6</v>
      </c>
      <c r="H1454" s="645">
        <v>0</v>
      </c>
      <c r="I1454" s="645">
        <v>6</v>
      </c>
      <c r="J1454" s="989">
        <v>42678</v>
      </c>
      <c r="K1454" s="1024" t="s">
        <v>1485</v>
      </c>
      <c r="L1454" s="1024" t="s">
        <v>1485</v>
      </c>
      <c r="M1454" s="1024" t="s">
        <v>1485</v>
      </c>
      <c r="N1454" s="242" t="s">
        <v>47</v>
      </c>
      <c r="O1454" s="242" t="s">
        <v>47</v>
      </c>
      <c r="P1454" s="242" t="s">
        <v>47</v>
      </c>
      <c r="Q1454" s="242"/>
      <c r="R1454" s="242" t="s">
        <v>47</v>
      </c>
      <c r="S1454" s="243"/>
      <c r="U1454" s="264">
        <v>47</v>
      </c>
      <c r="W1454" s="202" t="s">
        <v>421</v>
      </c>
      <c r="X1454" s="652" t="s">
        <v>1825</v>
      </c>
      <c r="Y1454" s="295">
        <v>24</v>
      </c>
      <c r="Z1454" s="202"/>
      <c r="AA1454" s="202"/>
      <c r="AB1454" s="499">
        <v>42647</v>
      </c>
      <c r="AC1454" s="1049" t="str">
        <f>IF(B1454="","",(IFERROR(VLOOKUP(B1454,Projecten!A$4:W$2415,5,FALSE),"niet bekend")))</f>
        <v>niet bekend</v>
      </c>
      <c r="AD1454" s="213" t="str">
        <f t="shared" si="150"/>
        <v>niet bekend</v>
      </c>
      <c r="AE1454" s="266" t="str">
        <f>IF(B1454="","",(IFERROR(VLOOKUP(B1454,Projecten!A$4:W$2415,23,FALSE),"niet bekend")))</f>
        <v>niet bekend</v>
      </c>
      <c r="AF1454" s="213" t="str">
        <f>IF(B1454="","",(IFERROR(VLOOKUP(B1454,Projecten!A$4:W$2415,12,FALSE),"niet bekend")))</f>
        <v>niet bekend</v>
      </c>
      <c r="AG1454" s="360" t="str">
        <f t="shared" si="151"/>
        <v/>
      </c>
    </row>
    <row r="1455" spans="2:33" s="312" customFormat="1" x14ac:dyDescent="0.2">
      <c r="B1455" s="1012"/>
      <c r="C1455" s="406"/>
      <c r="D1455" s="300"/>
      <c r="E1455" s="300"/>
      <c r="F1455" s="302"/>
      <c r="G1455" s="300"/>
      <c r="H1455" s="300"/>
      <c r="I1455" s="300"/>
      <c r="J1455" s="301"/>
      <c r="K1455" s="301"/>
      <c r="L1455" s="302"/>
      <c r="M1455" s="302"/>
      <c r="N1455" s="302"/>
      <c r="O1455" s="302"/>
      <c r="P1455" s="302"/>
      <c r="Q1455" s="302"/>
      <c r="R1455" s="302"/>
      <c r="S1455" s="303"/>
      <c r="T1455" s="407"/>
      <c r="U1455" s="306"/>
      <c r="V1455" s="305"/>
      <c r="W1455" s="307"/>
      <c r="X1455" s="307"/>
      <c r="Y1455" s="307"/>
      <c r="Z1455" s="298"/>
      <c r="AA1455" s="308"/>
      <c r="AB1455" s="410"/>
      <c r="AC1455" s="1050"/>
      <c r="AD1455" s="1051"/>
      <c r="AE1455" s="1051"/>
      <c r="AF1455" s="1051"/>
    </row>
    <row r="1456" spans="2:33" s="236" customFormat="1" x14ac:dyDescent="0.2">
      <c r="B1456" s="1037"/>
      <c r="C1456" s="373"/>
      <c r="D1456" s="374">
        <f>SUM(G1456:I1456)</f>
        <v>491</v>
      </c>
      <c r="E1456" s="375"/>
      <c r="F1456" s="376">
        <f>SUM(F1457:F1499)</f>
        <v>28</v>
      </c>
      <c r="G1456" s="376">
        <f>SUM(G1457:G1499)</f>
        <v>274</v>
      </c>
      <c r="H1456" s="376">
        <f>SUM(H1457:H1499)</f>
        <v>144</v>
      </c>
      <c r="I1456" s="376">
        <f>SUM(I1457:I1499)</f>
        <v>73</v>
      </c>
      <c r="J1456" s="984"/>
      <c r="K1456" s="984"/>
      <c r="L1456" s="376"/>
      <c r="M1456" s="376"/>
      <c r="N1456" s="376"/>
      <c r="O1456" s="376"/>
      <c r="P1456" s="376"/>
      <c r="Q1456" s="376"/>
      <c r="R1456" s="376"/>
      <c r="S1456" s="930">
        <v>47</v>
      </c>
      <c r="T1456" s="445"/>
      <c r="U1456" s="639"/>
      <c r="V1456" s="447"/>
      <c r="W1456" s="646"/>
      <c r="X1456" s="752">
        <f>SUM(Y1456:Y1499)</f>
        <v>523.04999999999995</v>
      </c>
      <c r="Y1456" s="231"/>
      <c r="Z1456" s="231">
        <v>376.5</v>
      </c>
      <c r="AA1456" s="232">
        <f>X1456-Z1456</f>
        <v>146.54999999999995</v>
      </c>
      <c r="AB1456" s="221"/>
      <c r="AC1456" s="1052"/>
      <c r="AD1456" s="235">
        <f>SUM(AD1457:AD1499)</f>
        <v>80707.12999999999</v>
      </c>
      <c r="AE1456" s="235">
        <f>SUM(AE1462:AE1498)</f>
        <v>80707.12999999999</v>
      </c>
      <c r="AF1456" s="235">
        <f>SUM(AF1462:AF1498)</f>
        <v>80707.12999999999</v>
      </c>
    </row>
    <row r="1457" spans="2:33" x14ac:dyDescent="0.2">
      <c r="B1457" s="519"/>
      <c r="C1457" s="517"/>
      <c r="D1457" s="202"/>
      <c r="E1457" s="519"/>
      <c r="F1457" s="645"/>
      <c r="G1457" s="645"/>
      <c r="H1457" s="645"/>
      <c r="I1457" s="645"/>
      <c r="J1457" s="241"/>
      <c r="K1457" s="241"/>
      <c r="L1457" s="242"/>
      <c r="M1457" s="242"/>
      <c r="N1457" s="242"/>
      <c r="O1457" s="242"/>
      <c r="P1457" s="242"/>
      <c r="Q1457" s="242"/>
      <c r="R1457" s="242"/>
      <c r="S1457" s="243" t="s">
        <v>1443</v>
      </c>
      <c r="U1457" s="245"/>
      <c r="X1457" s="337" t="s">
        <v>2037</v>
      </c>
      <c r="Y1457" s="248"/>
      <c r="Z1457" s="202"/>
      <c r="AA1457" s="202"/>
      <c r="AB1457" s="243"/>
      <c r="AC1457" s="1049"/>
      <c r="AE1457" s="266"/>
    </row>
    <row r="1458" spans="2:33" x14ac:dyDescent="0.2">
      <c r="B1458" s="519"/>
      <c r="C1458" s="517"/>
      <c r="D1458" s="202"/>
      <c r="E1458" s="519"/>
      <c r="F1458" s="645"/>
      <c r="G1458" s="645"/>
      <c r="H1458" s="645"/>
      <c r="I1458" s="645"/>
      <c r="J1458" s="241"/>
      <c r="K1458" s="241"/>
      <c r="L1458" s="242"/>
      <c r="M1458" s="242"/>
      <c r="N1458" s="242"/>
      <c r="O1458" s="242"/>
      <c r="P1458" s="242"/>
      <c r="Q1458" s="242"/>
      <c r="R1458" s="242"/>
      <c r="S1458" s="243"/>
      <c r="U1458" s="245"/>
      <c r="X1458" s="337"/>
      <c r="Y1458" s="248"/>
      <c r="Z1458" s="202"/>
      <c r="AA1458" s="202"/>
      <c r="AB1458" s="243"/>
      <c r="AC1458" s="1049"/>
      <c r="AE1458" s="266"/>
    </row>
    <row r="1459" spans="2:33" x14ac:dyDescent="0.2">
      <c r="B1459" s="519"/>
      <c r="C1459" s="517"/>
      <c r="D1459" s="239" t="s">
        <v>2161</v>
      </c>
      <c r="E1459" s="519"/>
      <c r="F1459" s="645"/>
      <c r="G1459" s="645"/>
      <c r="H1459" s="645"/>
      <c r="I1459" s="645"/>
      <c r="J1459" s="241"/>
      <c r="K1459" s="241"/>
      <c r="L1459" s="242"/>
      <c r="M1459" s="242"/>
      <c r="N1459" s="242"/>
      <c r="O1459" s="242"/>
      <c r="P1459" s="242"/>
      <c r="Q1459" s="242"/>
      <c r="R1459" s="242"/>
      <c r="S1459" s="243"/>
      <c r="U1459" s="245"/>
      <c r="X1459" s="337"/>
      <c r="Y1459" s="257">
        <v>12.25</v>
      </c>
      <c r="Z1459" s="202"/>
      <c r="AA1459" s="202"/>
      <c r="AB1459" s="243"/>
      <c r="AC1459" s="1049"/>
      <c r="AE1459" s="266"/>
    </row>
    <row r="1460" spans="2:33" x14ac:dyDescent="0.2">
      <c r="B1460" s="519"/>
      <c r="C1460" s="517"/>
      <c r="D1460" s="239" t="s">
        <v>2162</v>
      </c>
      <c r="E1460" s="519"/>
      <c r="F1460" s="645"/>
      <c r="G1460" s="645"/>
      <c r="H1460" s="645"/>
      <c r="I1460" s="645"/>
      <c r="J1460" s="241"/>
      <c r="K1460" s="241"/>
      <c r="L1460" s="242"/>
      <c r="M1460" s="242"/>
      <c r="N1460" s="242"/>
      <c r="O1460" s="242"/>
      <c r="P1460" s="242"/>
      <c r="Q1460" s="242"/>
      <c r="R1460" s="242"/>
      <c r="S1460" s="243"/>
      <c r="U1460" s="245"/>
      <c r="X1460" s="337"/>
      <c r="Y1460" s="257">
        <v>8.25</v>
      </c>
      <c r="Z1460" s="202"/>
      <c r="AA1460" s="202"/>
      <c r="AB1460" s="243"/>
      <c r="AC1460" s="1049"/>
      <c r="AE1460" s="266"/>
    </row>
    <row r="1461" spans="2:33" x14ac:dyDescent="0.2">
      <c r="B1461" s="519"/>
      <c r="C1461" s="517"/>
      <c r="D1461" s="202"/>
      <c r="E1461" s="519"/>
      <c r="F1461" s="645"/>
      <c r="G1461" s="645"/>
      <c r="H1461" s="645"/>
      <c r="I1461" s="645"/>
      <c r="J1461" s="241"/>
      <c r="K1461" s="241"/>
      <c r="L1461" s="242"/>
      <c r="M1461" s="242"/>
      <c r="N1461" s="242"/>
      <c r="O1461" s="242"/>
      <c r="P1461" s="242"/>
      <c r="Q1461" s="242"/>
      <c r="R1461" s="242"/>
      <c r="S1461" s="243"/>
      <c r="U1461" s="245"/>
      <c r="X1461" s="337"/>
      <c r="Y1461" s="248"/>
      <c r="Z1461" s="202"/>
      <c r="AA1461" s="202"/>
      <c r="AB1461" s="243"/>
      <c r="AC1461" s="1049"/>
      <c r="AE1461" s="266"/>
    </row>
    <row r="1462" spans="2:33" x14ac:dyDescent="0.2">
      <c r="B1462" s="237">
        <v>2016623</v>
      </c>
      <c r="C1462" s="470">
        <v>121008</v>
      </c>
      <c r="D1462" s="237" t="s">
        <v>1866</v>
      </c>
      <c r="E1462" s="519" t="s">
        <v>201</v>
      </c>
      <c r="F1462" s="645">
        <v>0</v>
      </c>
      <c r="G1462" s="645">
        <v>1</v>
      </c>
      <c r="H1462" s="645">
        <v>1</v>
      </c>
      <c r="I1462" s="645">
        <v>0</v>
      </c>
      <c r="J1462" s="321">
        <v>42685</v>
      </c>
      <c r="K1462" s="244" t="s">
        <v>1485</v>
      </c>
      <c r="L1462" s="244" t="s">
        <v>1485</v>
      </c>
      <c r="M1462" s="244" t="s">
        <v>1485</v>
      </c>
      <c r="N1462" s="254" t="s">
        <v>47</v>
      </c>
      <c r="O1462" s="254" t="s">
        <v>47</v>
      </c>
      <c r="P1462" s="254" t="s">
        <v>47</v>
      </c>
      <c r="R1462" s="254" t="s">
        <v>47</v>
      </c>
      <c r="S1462" s="243" t="s">
        <v>942</v>
      </c>
      <c r="U1462" s="245">
        <v>47</v>
      </c>
      <c r="W1462" s="202" t="s">
        <v>1867</v>
      </c>
      <c r="X1462" s="202" t="s">
        <v>1868</v>
      </c>
      <c r="Y1462" s="295">
        <v>2.5</v>
      </c>
      <c r="Z1462" s="202"/>
      <c r="AA1462" s="202"/>
      <c r="AB1462" s="499">
        <v>42661</v>
      </c>
      <c r="AC1462" s="1053">
        <f>IF(B1462="","",(IFERROR(VLOOKUP(B1462,Projecten!A$4:W$2415,5,FALSE),"niet bekend")))</f>
        <v>0</v>
      </c>
      <c r="AD1462" s="213">
        <f>IF(AC1462="","",(IF(F1462=0,AF1462,(F1462/AC1462*AF1462))))</f>
        <v>544.99</v>
      </c>
      <c r="AE1462" s="266">
        <f>IF(B1462="","",(IFERROR(VLOOKUP(B1462,Projecten!A$4:W$2415,23,FALSE),"niet bekend")))</f>
        <v>544.99</v>
      </c>
      <c r="AF1462" s="213">
        <f>IF(B1462="","",(IFERROR(VLOOKUP(B1462,Projecten!A$4:W$2415,12,FALSE),"niet bekend")))</f>
        <v>544.99</v>
      </c>
      <c r="AG1462" s="360">
        <f>IFERROR(IF(AD1462="","",(AF1462-AD1462)),"")</f>
        <v>0</v>
      </c>
    </row>
    <row r="1463" spans="2:33" s="327" customFormat="1" x14ac:dyDescent="0.2">
      <c r="B1463" s="449"/>
      <c r="C1463" s="1054"/>
      <c r="D1463" s="508"/>
      <c r="E1463" s="1055"/>
      <c r="F1463" s="1056"/>
      <c r="G1463" s="751"/>
      <c r="H1463" s="751"/>
      <c r="I1463" s="751"/>
      <c r="J1463" s="989"/>
      <c r="K1463" s="989"/>
      <c r="L1463" s="403"/>
      <c r="M1463" s="403"/>
      <c r="N1463" s="403"/>
      <c r="O1463" s="403"/>
      <c r="P1463" s="403"/>
      <c r="Q1463" s="403"/>
      <c r="R1463" s="403"/>
      <c r="S1463" s="320"/>
      <c r="T1463" s="264"/>
      <c r="U1463" s="264"/>
      <c r="V1463" s="396"/>
      <c r="W1463" s="318"/>
      <c r="X1463" s="620"/>
      <c r="Y1463" s="328"/>
      <c r="Z1463" s="318"/>
      <c r="AA1463" s="318"/>
      <c r="AB1463" s="320"/>
      <c r="AC1463" s="1057"/>
      <c r="AD1463" s="266"/>
      <c r="AE1463" s="266"/>
      <c r="AF1463" s="266"/>
      <c r="AG1463" s="360"/>
    </row>
    <row r="1464" spans="2:33" x14ac:dyDescent="0.2">
      <c r="B1464" s="665">
        <v>2016588</v>
      </c>
      <c r="C1464" s="470">
        <v>120990</v>
      </c>
      <c r="D1464" s="471" t="s">
        <v>1793</v>
      </c>
      <c r="E1464" s="472" t="s">
        <v>471</v>
      </c>
      <c r="F1464" s="751">
        <v>1</v>
      </c>
      <c r="G1464" s="751">
        <v>8</v>
      </c>
      <c r="H1464" s="751">
        <v>5</v>
      </c>
      <c r="I1464" s="751">
        <v>3</v>
      </c>
      <c r="J1464" s="321">
        <v>42678</v>
      </c>
      <c r="K1464" s="321">
        <v>42676</v>
      </c>
      <c r="L1464" s="244" t="s">
        <v>1485</v>
      </c>
      <c r="M1464" s="244" t="s">
        <v>1485</v>
      </c>
      <c r="N1464" s="254" t="s">
        <v>47</v>
      </c>
      <c r="O1464" s="254" t="s">
        <v>47</v>
      </c>
      <c r="P1464" s="254" t="s">
        <v>47</v>
      </c>
      <c r="R1464" s="254" t="s">
        <v>47</v>
      </c>
      <c r="S1464" s="243"/>
      <c r="U1464" s="245">
        <v>46</v>
      </c>
      <c r="W1464" s="202" t="s">
        <v>804</v>
      </c>
      <c r="X1464" s="318"/>
      <c r="Y1464" s="248">
        <v>17.5</v>
      </c>
      <c r="Z1464" s="202"/>
      <c r="AA1464" s="202"/>
      <c r="AB1464" s="499">
        <v>42654</v>
      </c>
      <c r="AC1464" s="1049">
        <f>IF(B1464="","",(IFERROR(VLOOKUP(B1464,Projecten!A$4:W$2415,5,FALSE),"niet bekend")))</f>
        <v>1</v>
      </c>
      <c r="AD1464" s="213">
        <f>IF(AC1464="","",(IF(F1464=0,AF1464,(F1464/AC1464*AF1464))))</f>
        <v>3086.6</v>
      </c>
      <c r="AE1464" s="266">
        <f>IF(B1464="","",(IFERROR(VLOOKUP(B1464,Projecten!A$4:W$2415,23,FALSE),"niet bekend")))</f>
        <v>3086.6</v>
      </c>
      <c r="AF1464" s="213">
        <f>IF(B1464="","",(IFERROR(VLOOKUP(B1464,Projecten!A$4:W$2415,12,FALSE),"niet bekend")))</f>
        <v>3086.6</v>
      </c>
      <c r="AG1464" s="360">
        <f>IFERROR(IF(AD1464="","",(AF1464-AD1464)),"")</f>
        <v>0</v>
      </c>
    </row>
    <row r="1465" spans="2:33" s="327" customFormat="1" x14ac:dyDescent="0.2">
      <c r="B1465" s="665">
        <v>2016616</v>
      </c>
      <c r="C1465" s="470">
        <v>121004</v>
      </c>
      <c r="D1465" s="665" t="s">
        <v>1858</v>
      </c>
      <c r="E1465" s="449" t="s">
        <v>471</v>
      </c>
      <c r="F1465" s="751">
        <v>2</v>
      </c>
      <c r="G1465" s="751">
        <v>16</v>
      </c>
      <c r="H1465" s="751">
        <v>10</v>
      </c>
      <c r="I1465" s="751">
        <v>6</v>
      </c>
      <c r="J1465" s="321">
        <v>42685</v>
      </c>
      <c r="K1465" s="321">
        <v>42681</v>
      </c>
      <c r="L1465" s="244" t="s">
        <v>1485</v>
      </c>
      <c r="M1465" s="244" t="s">
        <v>1485</v>
      </c>
      <c r="N1465" s="322" t="s">
        <v>47</v>
      </c>
      <c r="O1465" s="322" t="s">
        <v>47</v>
      </c>
      <c r="P1465" s="322" t="s">
        <v>47</v>
      </c>
      <c r="Q1465" s="322"/>
      <c r="R1465" s="322" t="s">
        <v>47</v>
      </c>
      <c r="S1465" s="320"/>
      <c r="T1465" s="264"/>
      <c r="U1465" s="264">
        <v>47</v>
      </c>
      <c r="V1465" s="396"/>
      <c r="W1465" s="318" t="s">
        <v>804</v>
      </c>
      <c r="X1465" s="318" t="s">
        <v>1859</v>
      </c>
      <c r="Y1465" s="497">
        <v>33.75</v>
      </c>
      <c r="Z1465" s="318"/>
      <c r="AA1465" s="318"/>
      <c r="AB1465" s="707">
        <v>42661</v>
      </c>
      <c r="AC1465" s="1057">
        <f>IF(B1465="","",(IFERROR(VLOOKUP(B1465,Projecten!A$4:W$2415,5,FALSE),"niet bekend")))</f>
        <v>2</v>
      </c>
      <c r="AD1465" s="266">
        <f>IF(AC1465="","",(IF(F1465=0,AF1465,(F1465/AC1465*AF1465))))</f>
        <v>5432.72</v>
      </c>
      <c r="AE1465" s="266">
        <f>IF(B1465="","",(IFERROR(VLOOKUP(B1465,Projecten!A$4:W$2415,23,FALSE),"niet bekend")))</f>
        <v>5432.72</v>
      </c>
      <c r="AF1465" s="266">
        <f>IF(B1465="","",(IFERROR(VLOOKUP(B1465,Projecten!A$4:W$2415,12,FALSE),"niet bekend")))</f>
        <v>5432.72</v>
      </c>
      <c r="AG1465" s="360">
        <f>IFERROR(IF(AD1465="","",(AF1465-AD1465)),"")</f>
        <v>0</v>
      </c>
    </row>
    <row r="1466" spans="2:33" s="327" customFormat="1" x14ac:dyDescent="0.2">
      <c r="B1466" s="665"/>
      <c r="C1466" s="470"/>
      <c r="D1466" s="665"/>
      <c r="E1466" s="449"/>
      <c r="F1466" s="751"/>
      <c r="G1466" s="751"/>
      <c r="H1466" s="751"/>
      <c r="I1466" s="751"/>
      <c r="J1466" s="989"/>
      <c r="K1466" s="995"/>
      <c r="L1466" s="995"/>
      <c r="M1466" s="995"/>
      <c r="N1466" s="403"/>
      <c r="O1466" s="403"/>
      <c r="P1466" s="403"/>
      <c r="Q1466" s="403"/>
      <c r="R1466" s="403"/>
      <c r="S1466" s="320"/>
      <c r="T1466" s="264"/>
      <c r="U1466" s="264"/>
      <c r="V1466" s="396"/>
      <c r="W1466" s="318"/>
      <c r="X1466" s="521"/>
      <c r="Y1466" s="324"/>
      <c r="Z1466" s="318"/>
      <c r="AA1466" s="318"/>
      <c r="AB1466" s="707"/>
      <c r="AC1466" s="1057"/>
      <c r="AD1466" s="266"/>
      <c r="AE1466" s="266"/>
      <c r="AF1466" s="266"/>
      <c r="AG1466" s="360"/>
    </row>
    <row r="1467" spans="2:33" x14ac:dyDescent="0.2">
      <c r="B1467" s="665" t="s">
        <v>1831</v>
      </c>
      <c r="C1467" s="470">
        <v>120976</v>
      </c>
      <c r="D1467" s="665" t="s">
        <v>1830</v>
      </c>
      <c r="E1467" s="449" t="s">
        <v>26</v>
      </c>
      <c r="F1467" s="751">
        <v>1</v>
      </c>
      <c r="G1467" s="751">
        <v>12</v>
      </c>
      <c r="H1467" s="751">
        <v>0</v>
      </c>
      <c r="I1467" s="751">
        <v>0</v>
      </c>
      <c r="J1467" s="989" t="s">
        <v>47</v>
      </c>
      <c r="K1467" s="995" t="s">
        <v>1485</v>
      </c>
      <c r="L1467" s="1024" t="s">
        <v>1485</v>
      </c>
      <c r="M1467" s="1024" t="s">
        <v>1485</v>
      </c>
      <c r="N1467" s="242" t="s">
        <v>47</v>
      </c>
      <c r="O1467" s="242" t="s">
        <v>47</v>
      </c>
      <c r="P1467" s="242" t="s">
        <v>47</v>
      </c>
      <c r="Q1467" s="242"/>
      <c r="R1467" s="242" t="s">
        <v>47</v>
      </c>
      <c r="S1467" s="243"/>
      <c r="U1467" s="245">
        <v>47</v>
      </c>
      <c r="W1467" s="202" t="s">
        <v>1542</v>
      </c>
      <c r="X1467" s="288" t="s">
        <v>1887</v>
      </c>
      <c r="Y1467" s="248">
        <v>7.25</v>
      </c>
      <c r="Z1467" s="202"/>
      <c r="AA1467" s="202"/>
      <c r="AB1467" s="499">
        <v>42656</v>
      </c>
      <c r="AC1467" s="1049">
        <f>IF(B1467="","",(IFERROR(VLOOKUP(B1467,Projecten!A$4:W$2415,5,FALSE),"niet bekend")))</f>
        <v>1</v>
      </c>
      <c r="AD1467" s="213">
        <f t="shared" ref="AD1467:AD1478" si="152">IF(AC1467="","",(IF(F1467=0,AF1467,(F1467/AC1467*AF1467))))</f>
        <v>1272.5</v>
      </c>
      <c r="AE1467" s="266">
        <f>IF(B1467="","",(IFERROR(VLOOKUP(B1467,Projecten!A$4:W$2415,23,FALSE),"niet bekend")))</f>
        <v>1272.5</v>
      </c>
      <c r="AF1467" s="213">
        <f>IF(B1467="","",(IFERROR(VLOOKUP(B1467,Projecten!A$4:W$2415,12,FALSE),"niet bekend")))</f>
        <v>1272.5</v>
      </c>
      <c r="AG1467" s="360">
        <f t="shared" ref="AG1467:AG1474" si="153">IFERROR(IF(AD1467="","",(AF1467-AD1467)),"")</f>
        <v>0</v>
      </c>
    </row>
    <row r="1468" spans="2:33" s="327" customFormat="1" x14ac:dyDescent="0.2">
      <c r="B1468" s="665">
        <v>2016690</v>
      </c>
      <c r="C1468" s="386">
        <v>121023</v>
      </c>
      <c r="D1468" s="496" t="s">
        <v>2021</v>
      </c>
      <c r="E1468" s="449" t="s">
        <v>26</v>
      </c>
      <c r="F1468" s="751">
        <v>0</v>
      </c>
      <c r="G1468" s="751">
        <v>8</v>
      </c>
      <c r="H1468" s="751">
        <v>8</v>
      </c>
      <c r="I1468" s="751">
        <v>0</v>
      </c>
      <c r="J1468" s="321">
        <v>42692</v>
      </c>
      <c r="K1468" s="321" t="s">
        <v>1485</v>
      </c>
      <c r="L1468" s="321" t="s">
        <v>1485</v>
      </c>
      <c r="M1468" s="321" t="s">
        <v>1485</v>
      </c>
      <c r="N1468" s="322" t="s">
        <v>47</v>
      </c>
      <c r="O1468" s="322" t="s">
        <v>47</v>
      </c>
      <c r="P1468" s="322" t="s">
        <v>47</v>
      </c>
      <c r="Q1468" s="322"/>
      <c r="R1468" s="322" t="s">
        <v>47</v>
      </c>
      <c r="S1468" s="320"/>
      <c r="T1468" s="264"/>
      <c r="U1468" s="264">
        <v>47</v>
      </c>
      <c r="V1468" s="396"/>
      <c r="W1468" s="318" t="s">
        <v>421</v>
      </c>
      <c r="X1468" s="318"/>
      <c r="Y1468" s="497">
        <v>10</v>
      </c>
      <c r="Z1468" s="318"/>
      <c r="AA1468" s="318"/>
      <c r="AB1468" s="707"/>
      <c r="AC1468" s="1057">
        <f>IF(B1468="","",(IFERROR(VLOOKUP(B1468,Projecten!A$4:W$2415,5,FALSE),"niet bekend")))</f>
        <v>0</v>
      </c>
      <c r="AD1468" s="266">
        <f t="shared" si="152"/>
        <v>994.14</v>
      </c>
      <c r="AE1468" s="266">
        <f>IF(B1468="","",(IFERROR(VLOOKUP(B1468,Projecten!A$4:W$2415,23,FALSE),"niet bekend")))</f>
        <v>994.14</v>
      </c>
      <c r="AF1468" s="266">
        <f>IF(B1468="","",(IFERROR(VLOOKUP(B1468,Projecten!A$4:W$2415,12,FALSE),"niet bekend")))</f>
        <v>994.14</v>
      </c>
      <c r="AG1468" s="360">
        <f t="shared" si="153"/>
        <v>0</v>
      </c>
    </row>
    <row r="1469" spans="2:33" x14ac:dyDescent="0.2">
      <c r="B1469" s="665" t="s">
        <v>1796</v>
      </c>
      <c r="C1469" s="470">
        <v>120997</v>
      </c>
      <c r="D1469" s="237">
        <v>524416</v>
      </c>
      <c r="E1469" s="519" t="s">
        <v>26</v>
      </c>
      <c r="F1469" s="645">
        <v>1</v>
      </c>
      <c r="G1469" s="645">
        <v>8</v>
      </c>
      <c r="H1469" s="645">
        <v>5</v>
      </c>
      <c r="I1469" s="645">
        <v>2</v>
      </c>
      <c r="J1469" s="321">
        <v>42678</v>
      </c>
      <c r="K1469" s="321" t="s">
        <v>47</v>
      </c>
      <c r="L1469" s="244" t="s">
        <v>1485</v>
      </c>
      <c r="M1469" s="244" t="s">
        <v>1485</v>
      </c>
      <c r="N1469" s="254" t="s">
        <v>47</v>
      </c>
      <c r="O1469" s="254" t="s">
        <v>47</v>
      </c>
      <c r="P1469" s="254" t="s">
        <v>47</v>
      </c>
      <c r="R1469" s="254" t="s">
        <v>47</v>
      </c>
      <c r="S1469" s="243" t="s">
        <v>942</v>
      </c>
      <c r="T1469" s="245">
        <v>42696</v>
      </c>
      <c r="U1469" s="245">
        <v>47</v>
      </c>
      <c r="W1469" s="202" t="s">
        <v>162</v>
      </c>
      <c r="X1469" s="202" t="s">
        <v>1757</v>
      </c>
      <c r="Y1469" s="295">
        <v>23</v>
      </c>
      <c r="Z1469" s="202"/>
      <c r="AA1469" s="202"/>
      <c r="AB1469" s="499">
        <v>42654</v>
      </c>
      <c r="AC1469" s="1049">
        <f>IF(B1469="","",(IFERROR(VLOOKUP(B1469,Projecten!A$4:W$2415,5,FALSE),"niet bekend")))</f>
        <v>1</v>
      </c>
      <c r="AD1469" s="213">
        <f t="shared" si="152"/>
        <v>5256.98</v>
      </c>
      <c r="AE1469" s="266">
        <f>IF(B1469="","",(IFERROR(VLOOKUP(B1469,Projecten!A$4:W$2415,23,FALSE),"niet bekend")))</f>
        <v>5256.98</v>
      </c>
      <c r="AF1469" s="213">
        <f>IF(B1469="","",(IFERROR(VLOOKUP(B1469,Projecten!A$4:W$2415,12,FALSE),"niet bekend")))</f>
        <v>5256.98</v>
      </c>
      <c r="AG1469" s="360">
        <f t="shared" si="153"/>
        <v>0</v>
      </c>
    </row>
    <row r="1470" spans="2:33" x14ac:dyDescent="0.2">
      <c r="B1470" s="665" t="s">
        <v>1863</v>
      </c>
      <c r="C1470" s="470">
        <v>120997</v>
      </c>
      <c r="D1470" s="689" t="s">
        <v>1862</v>
      </c>
      <c r="E1470" s="514" t="s">
        <v>26</v>
      </c>
      <c r="F1470" s="645">
        <v>1</v>
      </c>
      <c r="G1470" s="645">
        <v>8</v>
      </c>
      <c r="H1470" s="645">
        <v>5</v>
      </c>
      <c r="I1470" s="645">
        <v>2</v>
      </c>
      <c r="J1470" s="321">
        <v>42685</v>
      </c>
      <c r="K1470" s="321">
        <v>42683</v>
      </c>
      <c r="L1470" s="321" t="s">
        <v>47</v>
      </c>
      <c r="M1470" s="321" t="s">
        <v>1485</v>
      </c>
      <c r="N1470" s="254" t="s">
        <v>47</v>
      </c>
      <c r="O1470" s="254" t="s">
        <v>47</v>
      </c>
      <c r="P1470" s="254" t="s">
        <v>47</v>
      </c>
      <c r="R1470" s="254" t="s">
        <v>47</v>
      </c>
      <c r="S1470" s="243" t="s">
        <v>942</v>
      </c>
      <c r="T1470" s="245">
        <v>42703</v>
      </c>
      <c r="U1470" s="245">
        <v>47</v>
      </c>
      <c r="W1470" s="202" t="s">
        <v>162</v>
      </c>
      <c r="X1470" s="202" t="s">
        <v>941</v>
      </c>
      <c r="Y1470" s="248">
        <v>21</v>
      </c>
      <c r="Z1470" s="202"/>
      <c r="AA1470" s="202"/>
      <c r="AB1470" s="499">
        <v>42661</v>
      </c>
      <c r="AC1470" s="1049">
        <f>IF(B1470="","",(IFERROR(VLOOKUP(B1470,Projecten!A$4:W$2415,5,FALSE),"niet bekend")))</f>
        <v>1</v>
      </c>
      <c r="AD1470" s="213">
        <f t="shared" si="152"/>
        <v>4446.91</v>
      </c>
      <c r="AE1470" s="266">
        <f>IF(B1470="","",(IFERROR(VLOOKUP(B1470,Projecten!A$4:W$2415,23,FALSE),"niet bekend")))</f>
        <v>4446.91</v>
      </c>
      <c r="AF1470" s="213">
        <f>IF(B1470="","",(IFERROR(VLOOKUP(B1470,Projecten!A$4:W$2415,12,FALSE),"niet bekend")))</f>
        <v>4446.91</v>
      </c>
      <c r="AG1470" s="360">
        <f t="shared" si="153"/>
        <v>0</v>
      </c>
    </row>
    <row r="1471" spans="2:33" x14ac:dyDescent="0.2">
      <c r="B1471" s="665">
        <v>2016628</v>
      </c>
      <c r="C1471" s="517">
        <v>121001</v>
      </c>
      <c r="D1471" s="689">
        <v>612316</v>
      </c>
      <c r="E1471" s="514" t="s">
        <v>26</v>
      </c>
      <c r="F1471" s="645">
        <v>1</v>
      </c>
      <c r="G1471" s="645">
        <v>7</v>
      </c>
      <c r="H1471" s="645">
        <v>5</v>
      </c>
      <c r="I1471" s="645">
        <v>2</v>
      </c>
      <c r="J1471" s="321">
        <v>42685</v>
      </c>
      <c r="K1471" s="321" t="s">
        <v>1485</v>
      </c>
      <c r="L1471" s="321" t="s">
        <v>1485</v>
      </c>
      <c r="M1471" s="322" t="s">
        <v>60</v>
      </c>
      <c r="N1471" s="254" t="s">
        <v>47</v>
      </c>
      <c r="O1471" s="254" t="s">
        <v>47</v>
      </c>
      <c r="P1471" s="254" t="s">
        <v>47</v>
      </c>
      <c r="R1471" s="254" t="s">
        <v>47</v>
      </c>
      <c r="S1471" s="243" t="s">
        <v>942</v>
      </c>
      <c r="T1471" s="245">
        <v>42706</v>
      </c>
      <c r="U1471" s="245">
        <v>47</v>
      </c>
      <c r="W1471" s="202" t="s">
        <v>162</v>
      </c>
      <c r="X1471" s="202" t="s">
        <v>2052</v>
      </c>
      <c r="Y1471" s="248">
        <v>14.2</v>
      </c>
      <c r="Z1471" s="202"/>
      <c r="AA1471" s="202"/>
      <c r="AB1471" s="499">
        <v>42662</v>
      </c>
      <c r="AC1471" s="1049">
        <f>IF(B1471="","",(IFERROR(VLOOKUP(B1471,Projecten!A$4:W$2415,5,FALSE),"niet bekend")))</f>
        <v>1</v>
      </c>
      <c r="AD1471" s="213">
        <f t="shared" si="152"/>
        <v>2189.21</v>
      </c>
      <c r="AE1471" s="266">
        <f>IF(B1471="","",(IFERROR(VLOOKUP(B1471,Projecten!A$4:W$2415,23,FALSE),"niet bekend")))</f>
        <v>2189.21</v>
      </c>
      <c r="AF1471" s="213">
        <f>IF(B1471="","",(IFERROR(VLOOKUP(B1471,Projecten!A$4:W$2415,12,FALSE),"niet bekend")))</f>
        <v>2189.21</v>
      </c>
      <c r="AG1471" s="360">
        <f t="shared" si="153"/>
        <v>0</v>
      </c>
    </row>
    <row r="1472" spans="2:33" x14ac:dyDescent="0.2">
      <c r="B1472" s="665">
        <v>2016624</v>
      </c>
      <c r="C1472" s="517">
        <v>121001</v>
      </c>
      <c r="D1472" s="689">
        <v>629617</v>
      </c>
      <c r="E1472" s="514" t="s">
        <v>26</v>
      </c>
      <c r="F1472" s="645">
        <v>1</v>
      </c>
      <c r="G1472" s="645">
        <v>9</v>
      </c>
      <c r="H1472" s="645">
        <v>7</v>
      </c>
      <c r="I1472" s="645">
        <v>3</v>
      </c>
      <c r="J1472" s="321">
        <v>42685</v>
      </c>
      <c r="K1472" s="244" t="s">
        <v>1485</v>
      </c>
      <c r="L1472" s="244" t="s">
        <v>1485</v>
      </c>
      <c r="M1472" s="244" t="s">
        <v>1485</v>
      </c>
      <c r="N1472" s="254" t="s">
        <v>47</v>
      </c>
      <c r="O1472" s="254" t="s">
        <v>47</v>
      </c>
      <c r="P1472" s="254" t="s">
        <v>47</v>
      </c>
      <c r="R1472" s="254" t="s">
        <v>47</v>
      </c>
      <c r="S1472" s="243" t="s">
        <v>942</v>
      </c>
      <c r="T1472" s="245">
        <v>42704</v>
      </c>
      <c r="U1472" s="245">
        <v>47</v>
      </c>
      <c r="W1472" s="202" t="s">
        <v>162</v>
      </c>
      <c r="Y1472" s="248">
        <v>17.3</v>
      </c>
      <c r="Z1472" s="202"/>
      <c r="AA1472" s="202"/>
      <c r="AB1472" s="499">
        <v>42662</v>
      </c>
      <c r="AC1472" s="1049">
        <f>IF(B1472="","",(IFERROR(VLOOKUP(B1472,Projecten!A$4:W$2415,5,FALSE),"niet bekend")))</f>
        <v>1</v>
      </c>
      <c r="AD1472" s="213">
        <f t="shared" si="152"/>
        <v>2692.79</v>
      </c>
      <c r="AE1472" s="266">
        <f>IF(B1472="","",(IFERROR(VLOOKUP(B1472,Projecten!A$4:W$2415,23,FALSE),"niet bekend")))</f>
        <v>2692.79</v>
      </c>
      <c r="AF1472" s="213">
        <f>IF(B1472="","",(IFERROR(VLOOKUP(B1472,Projecten!A$4:W$2415,12,FALSE),"niet bekend")))</f>
        <v>2692.79</v>
      </c>
      <c r="AG1472" s="360">
        <f t="shared" si="153"/>
        <v>0</v>
      </c>
    </row>
    <row r="1473" spans="2:33" x14ac:dyDescent="0.2">
      <c r="B1473" s="665" t="s">
        <v>1860</v>
      </c>
      <c r="C1473" s="470">
        <v>120997</v>
      </c>
      <c r="D1473" s="689">
        <v>596316</v>
      </c>
      <c r="E1473" s="514" t="s">
        <v>26</v>
      </c>
      <c r="F1473" s="645">
        <v>1</v>
      </c>
      <c r="G1473" s="645">
        <v>8</v>
      </c>
      <c r="H1473" s="645">
        <v>5</v>
      </c>
      <c r="I1473" s="645">
        <v>2</v>
      </c>
      <c r="J1473" s="321">
        <v>42685</v>
      </c>
      <c r="K1473" s="321">
        <v>42683</v>
      </c>
      <c r="L1473" s="321">
        <v>42681</v>
      </c>
      <c r="M1473" s="244" t="s">
        <v>1485</v>
      </c>
      <c r="N1473" s="254" t="s">
        <v>47</v>
      </c>
      <c r="O1473" s="254" t="s">
        <v>47</v>
      </c>
      <c r="P1473" s="254" t="s">
        <v>47</v>
      </c>
      <c r="R1473" s="254" t="s">
        <v>47</v>
      </c>
      <c r="S1473" s="243" t="s">
        <v>942</v>
      </c>
      <c r="T1473" s="245">
        <v>42702</v>
      </c>
      <c r="U1473" s="245">
        <v>47</v>
      </c>
      <c r="W1473" s="202" t="s">
        <v>162</v>
      </c>
      <c r="X1473" s="202" t="s">
        <v>6860</v>
      </c>
      <c r="Y1473" s="248">
        <v>21</v>
      </c>
      <c r="Z1473" s="202"/>
      <c r="AA1473" s="202"/>
      <c r="AB1473" s="707">
        <v>42661</v>
      </c>
      <c r="AC1473" s="1053">
        <f>IF(B1473="","",(IFERROR(VLOOKUP(B1473,Projecten!A$4:W$2415,5,FALSE),"niet bekend")))</f>
        <v>1</v>
      </c>
      <c r="AD1473" s="213">
        <f t="shared" si="152"/>
        <v>5531</v>
      </c>
      <c r="AE1473" s="266">
        <f>IF(B1473="","",(IFERROR(VLOOKUP(B1473,Projecten!A$4:W$2415,23,FALSE),"niet bekend")))</f>
        <v>5531</v>
      </c>
      <c r="AF1473" s="213">
        <f>IF(B1473="","",(IFERROR(VLOOKUP(B1473,Projecten!A$4:W$2415,12,FALSE),"niet bekend")))</f>
        <v>5531</v>
      </c>
      <c r="AG1473" s="360">
        <f t="shared" si="153"/>
        <v>0</v>
      </c>
    </row>
    <row r="1474" spans="2:33" ht="12.75" customHeight="1" x14ac:dyDescent="0.2">
      <c r="B1474" s="665">
        <v>2016655</v>
      </c>
      <c r="C1474" s="517">
        <v>121010</v>
      </c>
      <c r="D1474" s="519" t="s">
        <v>1958</v>
      </c>
      <c r="E1474" s="519" t="s">
        <v>26</v>
      </c>
      <c r="F1474" s="645">
        <v>7</v>
      </c>
      <c r="G1474" s="645">
        <v>49</v>
      </c>
      <c r="H1474" s="645">
        <v>42</v>
      </c>
      <c r="I1474" s="645">
        <v>14</v>
      </c>
      <c r="J1474" s="995">
        <v>42685</v>
      </c>
      <c r="K1474" s="995">
        <v>42683</v>
      </c>
      <c r="L1474" s="1024" t="s">
        <v>1485</v>
      </c>
      <c r="M1474" s="1024" t="s">
        <v>1485</v>
      </c>
      <c r="N1474" s="486" t="s">
        <v>47</v>
      </c>
      <c r="O1474" s="486" t="s">
        <v>47</v>
      </c>
      <c r="P1474" s="486" t="s">
        <v>47</v>
      </c>
      <c r="Q1474" s="486"/>
      <c r="R1474" s="486" t="s">
        <v>47</v>
      </c>
      <c r="S1474" s="243"/>
      <c r="U1474" s="245">
        <v>48</v>
      </c>
      <c r="W1474" s="202" t="s">
        <v>310</v>
      </c>
      <c r="X1474" s="288"/>
      <c r="Y1474" s="1058">
        <v>96</v>
      </c>
      <c r="Z1474" s="202"/>
      <c r="AA1474" s="202"/>
      <c r="AB1474" s="499">
        <v>42674</v>
      </c>
      <c r="AC1474" s="1053">
        <f>IF(B1474="","",(IFERROR(VLOOKUP(B1474,Projecten!A$4:W$2415,5,FALSE),"niet bekend")))</f>
        <v>7</v>
      </c>
      <c r="AD1474" s="213">
        <f t="shared" si="152"/>
        <v>15056.39</v>
      </c>
      <c r="AE1474" s="266">
        <f>IF(B1474="","",(IFERROR(VLOOKUP(B1474,Projecten!A$4:W$2415,23,FALSE),"niet bekend")))</f>
        <v>15056.39</v>
      </c>
      <c r="AF1474" s="213">
        <f>IF(B1474="","",(IFERROR(VLOOKUP(B1474,Projecten!A$4:W$2415,12,FALSE),"niet bekend")))</f>
        <v>15056.39</v>
      </c>
      <c r="AG1474" s="360">
        <f t="shared" si="153"/>
        <v>0</v>
      </c>
    </row>
    <row r="1475" spans="2:33" ht="12.75" customHeight="1" x14ac:dyDescent="0.2">
      <c r="B1475" s="665" t="s">
        <v>2138</v>
      </c>
      <c r="C1475" s="1048"/>
      <c r="D1475" s="689" t="s">
        <v>1824</v>
      </c>
      <c r="E1475" s="514" t="s">
        <v>26</v>
      </c>
      <c r="F1475" s="645">
        <v>0</v>
      </c>
      <c r="G1475" s="645">
        <v>10</v>
      </c>
      <c r="H1475" s="645">
        <v>0</v>
      </c>
      <c r="I1475" s="645">
        <v>10</v>
      </c>
      <c r="J1475" s="989">
        <v>42678</v>
      </c>
      <c r="K1475" s="995" t="s">
        <v>1485</v>
      </c>
      <c r="L1475" s="1024" t="s">
        <v>1485</v>
      </c>
      <c r="M1475" s="1024" t="s">
        <v>1485</v>
      </c>
      <c r="N1475" s="242" t="s">
        <v>47</v>
      </c>
      <c r="O1475" s="242" t="s">
        <v>47</v>
      </c>
      <c r="P1475" s="242" t="s">
        <v>47</v>
      </c>
      <c r="Q1475" s="242"/>
      <c r="R1475" s="242" t="s">
        <v>47</v>
      </c>
      <c r="S1475" s="243"/>
      <c r="U1475" s="264">
        <v>47</v>
      </c>
      <c r="W1475" s="202" t="s">
        <v>421</v>
      </c>
      <c r="X1475" s="652" t="s">
        <v>1825</v>
      </c>
      <c r="Y1475" s="295">
        <v>41</v>
      </c>
      <c r="Z1475" s="202"/>
      <c r="AA1475" s="202"/>
      <c r="AB1475" s="499">
        <v>42647</v>
      </c>
      <c r="AC1475" s="1053" t="str">
        <f>IF(B1475="","",(IFERROR(VLOOKUP(B1475,Projecten!A$4:W$2415,5,FALSE),"niet bekend")))</f>
        <v>niet bekend</v>
      </c>
      <c r="AD1475" s="213" t="str">
        <f t="shared" si="152"/>
        <v>niet bekend</v>
      </c>
      <c r="AE1475" s="266" t="str">
        <f>IF(B1475="","",(IFERROR(VLOOKUP(B1475,Projecten!A$4:W$2415,23,FALSE),"niet bekend")))</f>
        <v>niet bekend</v>
      </c>
      <c r="AF1475" s="213" t="str">
        <f>IF(B1475="","",(IFERROR(VLOOKUP(B1475,Projecten!A$4:W$2415,12,FALSE),"niet bekend")))</f>
        <v>niet bekend</v>
      </c>
    </row>
    <row r="1476" spans="2:33" x14ac:dyDescent="0.2">
      <c r="B1476" s="665">
        <v>2016643</v>
      </c>
      <c r="C1476" s="517">
        <v>121020</v>
      </c>
      <c r="D1476" s="237">
        <v>629317</v>
      </c>
      <c r="E1476" s="519" t="s">
        <v>26</v>
      </c>
      <c r="F1476" s="645">
        <v>1</v>
      </c>
      <c r="G1476" s="645">
        <v>9</v>
      </c>
      <c r="H1476" s="645">
        <v>4</v>
      </c>
      <c r="I1476" s="645">
        <v>3</v>
      </c>
      <c r="J1476" s="995">
        <v>42692</v>
      </c>
      <c r="K1476" s="995" t="s">
        <v>1485</v>
      </c>
      <c r="L1476" s="995" t="s">
        <v>1485</v>
      </c>
      <c r="M1476" s="1024" t="s">
        <v>1485</v>
      </c>
      <c r="N1476" s="486" t="s">
        <v>47</v>
      </c>
      <c r="O1476" s="486" t="s">
        <v>47</v>
      </c>
      <c r="P1476" s="486" t="s">
        <v>47</v>
      </c>
      <c r="Q1476" s="486"/>
      <c r="R1476" s="486" t="s">
        <v>47</v>
      </c>
      <c r="S1476" s="243"/>
      <c r="T1476" s="245">
        <v>42710</v>
      </c>
      <c r="U1476" s="245">
        <v>48</v>
      </c>
      <c r="W1476" s="1059" t="s">
        <v>421</v>
      </c>
      <c r="X1476" s="1060" t="s">
        <v>2078</v>
      </c>
      <c r="Y1476" s="295">
        <v>16</v>
      </c>
      <c r="Z1476" s="202"/>
      <c r="AA1476" s="202"/>
      <c r="AB1476" s="499">
        <v>42674</v>
      </c>
      <c r="AC1476" s="1053">
        <f>IF(B1476="","",(IFERROR(VLOOKUP(B1476,Projecten!A$4:W$2415,5,FALSE),"niet bekend")))</f>
        <v>1</v>
      </c>
      <c r="AD1476" s="213">
        <f t="shared" si="152"/>
        <v>2837.4</v>
      </c>
      <c r="AE1476" s="266">
        <f>IF(B1476="","",(IFERROR(VLOOKUP(B1476,Projecten!A$4:W$2415,23,FALSE),"niet bekend")))</f>
        <v>2837.4</v>
      </c>
      <c r="AF1476" s="213">
        <f>IF(B1476="","",(IFERROR(VLOOKUP(B1476,Projecten!A$4:W$2415,12,FALSE),"niet bekend")))</f>
        <v>2837.4</v>
      </c>
      <c r="AG1476" s="360">
        <f>IFERROR(IF(AD1476="","",(AF1476-AD1476)),"")</f>
        <v>0</v>
      </c>
    </row>
    <row r="1477" spans="2:33" x14ac:dyDescent="0.2">
      <c r="B1477" s="665">
        <v>2016651</v>
      </c>
      <c r="C1477" s="517">
        <v>121020</v>
      </c>
      <c r="D1477" s="237">
        <v>629517</v>
      </c>
      <c r="E1477" s="519" t="s">
        <v>26</v>
      </c>
      <c r="F1477" s="645">
        <v>1</v>
      </c>
      <c r="G1477" s="645">
        <v>8</v>
      </c>
      <c r="H1477" s="645">
        <v>5</v>
      </c>
      <c r="I1477" s="645">
        <v>3</v>
      </c>
      <c r="J1477" s="995">
        <v>42692</v>
      </c>
      <c r="K1477" s="995">
        <v>42690</v>
      </c>
      <c r="L1477" s="1024" t="s">
        <v>1485</v>
      </c>
      <c r="M1477" s="1024" t="s">
        <v>1485</v>
      </c>
      <c r="N1477" s="486" t="s">
        <v>47</v>
      </c>
      <c r="O1477" s="486" t="s">
        <v>47</v>
      </c>
      <c r="P1477" s="486" t="s">
        <v>47</v>
      </c>
      <c r="Q1477" s="486"/>
      <c r="R1477" s="486" t="s">
        <v>47</v>
      </c>
      <c r="S1477" s="243"/>
      <c r="T1477" s="245">
        <v>42712</v>
      </c>
      <c r="U1477" s="245">
        <v>48</v>
      </c>
      <c r="W1477" s="1059" t="s">
        <v>421</v>
      </c>
      <c r="X1477" s="1060" t="s">
        <v>2078</v>
      </c>
      <c r="Y1477" s="295">
        <v>16</v>
      </c>
      <c r="Z1477" s="202"/>
      <c r="AA1477" s="202"/>
      <c r="AB1477" s="499">
        <v>42674</v>
      </c>
      <c r="AC1477" s="1053">
        <f>IF(B1477="","",(IFERROR(VLOOKUP(B1477,Projecten!A$4:W$2415,5,FALSE),"niet bekend")))</f>
        <v>1</v>
      </c>
      <c r="AD1477" s="213">
        <f t="shared" si="152"/>
        <v>2553.7399999999998</v>
      </c>
      <c r="AE1477" s="266">
        <f>IF(B1477="","",(IFERROR(VLOOKUP(B1477,Projecten!A$4:W$2415,23,FALSE),"niet bekend")))</f>
        <v>2553.7399999999998</v>
      </c>
      <c r="AF1477" s="213">
        <f>IF(B1477="","",(IFERROR(VLOOKUP(B1477,Projecten!A$4:W$2415,12,FALSE),"niet bekend")))</f>
        <v>2553.7399999999998</v>
      </c>
      <c r="AG1477" s="360">
        <f>IFERROR(IF(AD1477="","",(AF1477-AD1477)),"")</f>
        <v>0</v>
      </c>
    </row>
    <row r="1478" spans="2:33" s="1063" customFormat="1" x14ac:dyDescent="0.2">
      <c r="B1478" s="1061">
        <v>2016618</v>
      </c>
      <c r="C1478" s="1062">
        <v>121019</v>
      </c>
      <c r="D1478" s="1062">
        <v>610917</v>
      </c>
      <c r="E1478" s="1063" t="s">
        <v>26</v>
      </c>
      <c r="F1478" s="467">
        <v>1</v>
      </c>
      <c r="G1478" s="467">
        <v>10</v>
      </c>
      <c r="H1478" s="467">
        <v>5</v>
      </c>
      <c r="I1478" s="467">
        <v>6</v>
      </c>
      <c r="J1478" s="1064">
        <v>42685</v>
      </c>
      <c r="K1478" s="1064">
        <v>42683</v>
      </c>
      <c r="L1478" s="1063" t="s">
        <v>1485</v>
      </c>
      <c r="M1478" s="1063" t="s">
        <v>1485</v>
      </c>
      <c r="N1478" s="467" t="s">
        <v>47</v>
      </c>
      <c r="O1478" s="467" t="s">
        <v>47</v>
      </c>
      <c r="R1478" s="467"/>
      <c r="T1478" s="1065">
        <v>42702</v>
      </c>
      <c r="U1478" s="467">
        <v>47</v>
      </c>
      <c r="W1478" s="1063" t="s">
        <v>162</v>
      </c>
      <c r="X1478" s="1063" t="s">
        <v>2080</v>
      </c>
      <c r="Y1478" s="1066">
        <v>27</v>
      </c>
      <c r="AB1478" s="1063">
        <v>42661</v>
      </c>
      <c r="AC1478" s="1067">
        <f>IF(B1478="","",(IFERROR(VLOOKUP(B1478,Projecten!A$4:W$2415,5,FALSE),"niet bekend")))</f>
        <v>1</v>
      </c>
      <c r="AD1478" s="1068">
        <f t="shared" si="152"/>
        <v>4788.42</v>
      </c>
      <c r="AE1478" s="1068">
        <f>IF(B1478="","",(IFERROR(VLOOKUP(B1478,Projecten!A$4:W$2415,23,FALSE),"niet bekend")))</f>
        <v>4788.42</v>
      </c>
      <c r="AF1478" s="1068">
        <f>IF(B1478="","",(IFERROR(VLOOKUP(B1478,Projecten!A$4:W$2415,12,FALSE),"niet bekend")))</f>
        <v>4788.42</v>
      </c>
      <c r="AG1478" s="360">
        <f>IFERROR(IF(AD1478="","",(AF1478-AD1478)),"")</f>
        <v>0</v>
      </c>
    </row>
    <row r="1479" spans="2:33" s="327" customFormat="1" x14ac:dyDescent="0.2">
      <c r="B1479" s="449"/>
      <c r="C1479" s="470"/>
      <c r="D1479" s="318"/>
      <c r="E1479" s="449"/>
      <c r="F1479" s="751"/>
      <c r="G1479" s="751"/>
      <c r="H1479" s="751"/>
      <c r="I1479" s="751"/>
      <c r="J1479" s="989"/>
      <c r="K1479" s="989"/>
      <c r="L1479" s="403"/>
      <c r="M1479" s="403"/>
      <c r="N1479" s="403"/>
      <c r="O1479" s="403"/>
      <c r="P1479" s="403"/>
      <c r="Q1479" s="403"/>
      <c r="R1479" s="403"/>
      <c r="S1479" s="320"/>
      <c r="T1479" s="264"/>
      <c r="U1479" s="264"/>
      <c r="V1479" s="396"/>
      <c r="W1479" s="318"/>
      <c r="X1479" s="620"/>
      <c r="Y1479" s="324"/>
      <c r="Z1479" s="318"/>
      <c r="AA1479" s="318"/>
      <c r="AB1479" s="320"/>
      <c r="AC1479" s="1057"/>
      <c r="AD1479" s="266"/>
      <c r="AE1479" s="266"/>
      <c r="AF1479" s="266"/>
      <c r="AG1479" s="360"/>
    </row>
    <row r="1480" spans="2:33" x14ac:dyDescent="0.2">
      <c r="B1480" s="665">
        <v>2016607</v>
      </c>
      <c r="C1480" s="517">
        <v>121028</v>
      </c>
      <c r="D1480" s="689" t="s">
        <v>1849</v>
      </c>
      <c r="E1480" s="514" t="s">
        <v>1330</v>
      </c>
      <c r="F1480" s="645">
        <v>1</v>
      </c>
      <c r="G1480" s="645">
        <v>9</v>
      </c>
      <c r="H1480" s="645">
        <v>6</v>
      </c>
      <c r="I1480" s="645">
        <v>1</v>
      </c>
      <c r="J1480" s="321">
        <v>42692</v>
      </c>
      <c r="K1480" s="244" t="s">
        <v>1485</v>
      </c>
      <c r="L1480" s="244" t="s">
        <v>1485</v>
      </c>
      <c r="M1480" s="244" t="s">
        <v>1485</v>
      </c>
      <c r="N1480" s="254" t="s">
        <v>47</v>
      </c>
      <c r="O1480" s="254" t="s">
        <v>47</v>
      </c>
      <c r="P1480" s="254" t="s">
        <v>47</v>
      </c>
      <c r="R1480" s="254" t="s">
        <v>47</v>
      </c>
      <c r="S1480" s="243"/>
      <c r="U1480" s="245">
        <v>48</v>
      </c>
      <c r="W1480" s="202" t="s">
        <v>1906</v>
      </c>
      <c r="Y1480" s="248">
        <v>13</v>
      </c>
      <c r="Z1480" s="202"/>
      <c r="AA1480" s="202"/>
      <c r="AB1480" s="499">
        <v>42667</v>
      </c>
      <c r="AC1480" s="1053">
        <f>IF(B1480="","",(IFERROR(VLOOKUP(B1480,Projecten!A$4:W$2415,5,FALSE),"niet bekend")))</f>
        <v>1</v>
      </c>
      <c r="AD1480" s="213">
        <f>IF(AC1480="","",(IF(F1480=0,AF1480,(F1480/AC1480*AF1480))))</f>
        <v>2115.31</v>
      </c>
      <c r="AE1480" s="266">
        <f>IF(B1480="","",(IFERROR(VLOOKUP(B1480,Projecten!A$4:W$2415,23,FALSE),"niet bekend")))</f>
        <v>2115.31</v>
      </c>
      <c r="AF1480" s="213">
        <f>IF(B1480="","",(IFERROR(VLOOKUP(B1480,Projecten!A$4:W$2415,12,FALSE),"niet bekend")))</f>
        <v>2115.31</v>
      </c>
      <c r="AG1480" s="360">
        <f>IFERROR(IF(AD1480="","",(AF1480-AD1480)),"")</f>
        <v>0</v>
      </c>
    </row>
    <row r="1481" spans="2:33" x14ac:dyDescent="0.2">
      <c r="B1481" s="665">
        <v>2016608</v>
      </c>
      <c r="C1481" s="517">
        <v>121028</v>
      </c>
      <c r="D1481" s="689" t="s">
        <v>1850</v>
      </c>
      <c r="E1481" s="514" t="s">
        <v>1330</v>
      </c>
      <c r="F1481" s="645">
        <v>1</v>
      </c>
      <c r="G1481" s="645">
        <v>9</v>
      </c>
      <c r="H1481" s="645">
        <v>6</v>
      </c>
      <c r="I1481" s="645">
        <v>2</v>
      </c>
      <c r="J1481" s="321">
        <v>42692</v>
      </c>
      <c r="K1481" s="244" t="s">
        <v>1485</v>
      </c>
      <c r="L1481" s="244" t="s">
        <v>1485</v>
      </c>
      <c r="M1481" s="244" t="s">
        <v>1485</v>
      </c>
      <c r="N1481" s="254" t="s">
        <v>47</v>
      </c>
      <c r="O1481" s="254" t="s">
        <v>47</v>
      </c>
      <c r="P1481" s="254" t="s">
        <v>47</v>
      </c>
      <c r="R1481" s="254" t="s">
        <v>47</v>
      </c>
      <c r="S1481" s="243"/>
      <c r="U1481" s="245">
        <v>48</v>
      </c>
      <c r="W1481" s="202" t="s">
        <v>1906</v>
      </c>
      <c r="Y1481" s="248">
        <v>15</v>
      </c>
      <c r="Z1481" s="202"/>
      <c r="AA1481" s="489"/>
      <c r="AB1481" s="499">
        <v>42667</v>
      </c>
      <c r="AC1481" s="1053">
        <f>IF(B1481="","",(IFERROR(VLOOKUP(B1481,Projecten!A$4:W$2415,5,FALSE),"niet bekend")))</f>
        <v>1</v>
      </c>
      <c r="AD1481" s="213">
        <f>IF(AC1481="","",(IF(F1481=0,AF1481,(F1481/AC1481*AF1481))))</f>
        <v>2360.85</v>
      </c>
      <c r="AE1481" s="266">
        <f>IF(B1481="","",(IFERROR(VLOOKUP(B1481,Projecten!A$4:W$2415,23,FALSE),"niet bekend")))</f>
        <v>2360.85</v>
      </c>
      <c r="AF1481" s="213">
        <f>IF(B1481="","",(IFERROR(VLOOKUP(B1481,Projecten!A$4:W$2415,12,FALSE),"niet bekend")))</f>
        <v>2360.85</v>
      </c>
      <c r="AG1481" s="360">
        <f>IFERROR(IF(AD1481="","",(AF1481-AD1481)),"")</f>
        <v>0</v>
      </c>
    </row>
    <row r="1482" spans="2:33" x14ac:dyDescent="0.2">
      <c r="B1482" s="665">
        <v>2016547</v>
      </c>
      <c r="C1482" s="517">
        <v>121028</v>
      </c>
      <c r="D1482" s="689" t="s">
        <v>1332</v>
      </c>
      <c r="E1482" s="514" t="s">
        <v>1330</v>
      </c>
      <c r="F1482" s="645">
        <v>0</v>
      </c>
      <c r="G1482" s="645">
        <v>1</v>
      </c>
      <c r="H1482" s="645">
        <v>1</v>
      </c>
      <c r="I1482" s="645">
        <v>0</v>
      </c>
      <c r="J1482" s="321">
        <v>42692</v>
      </c>
      <c r="K1482" s="244" t="s">
        <v>1485</v>
      </c>
      <c r="L1482" s="244" t="s">
        <v>1485</v>
      </c>
      <c r="M1482" s="244" t="s">
        <v>1485</v>
      </c>
      <c r="N1482" s="254" t="s">
        <v>47</v>
      </c>
      <c r="O1482" s="254" t="s">
        <v>47</v>
      </c>
      <c r="P1482" s="254" t="s">
        <v>47</v>
      </c>
      <c r="R1482" s="254" t="s">
        <v>47</v>
      </c>
      <c r="S1482" s="243"/>
      <c r="U1482" s="245">
        <v>48</v>
      </c>
      <c r="W1482" s="202" t="s">
        <v>1906</v>
      </c>
      <c r="Y1482" s="248">
        <v>1.25</v>
      </c>
      <c r="Z1482" s="202"/>
      <c r="AA1482" s="489"/>
      <c r="AB1482" s="499">
        <v>42667</v>
      </c>
      <c r="AC1482" s="1053">
        <f>IF(B1482="","",(IFERROR(VLOOKUP(B1482,Projecten!A$4:W$2415,5,FALSE),"niet bekend")))</f>
        <v>1</v>
      </c>
      <c r="AD1482" s="213">
        <f>IF(AC1482="","",(IF(F1482=0,AF1482,(F1482/AC1482*AF1482))))</f>
        <v>178.96</v>
      </c>
      <c r="AE1482" s="266">
        <f>IF(B1482="","",(IFERROR(VLOOKUP(B1482,Projecten!A$4:W$2415,23,FALSE),"niet bekend")))</f>
        <v>178.96</v>
      </c>
      <c r="AF1482" s="213">
        <f>IF(B1482="","",(IFERROR(VLOOKUP(B1482,Projecten!A$4:W$2415,12,FALSE),"niet bekend")))</f>
        <v>178.96</v>
      </c>
      <c r="AG1482" s="360">
        <f>IFERROR(IF(AD1482="","",(AF1482-AD1482)),"")</f>
        <v>0</v>
      </c>
    </row>
    <row r="1483" spans="2:33" x14ac:dyDescent="0.2">
      <c r="B1483" s="665">
        <v>2016548</v>
      </c>
      <c r="C1483" s="517">
        <v>121028</v>
      </c>
      <c r="D1483" s="689" t="s">
        <v>1706</v>
      </c>
      <c r="E1483" s="514" t="s">
        <v>1330</v>
      </c>
      <c r="F1483" s="645">
        <v>0</v>
      </c>
      <c r="G1483" s="645">
        <v>1</v>
      </c>
      <c r="H1483" s="645">
        <v>1</v>
      </c>
      <c r="I1483" s="645">
        <v>0</v>
      </c>
      <c r="J1483" s="321">
        <v>42692</v>
      </c>
      <c r="K1483" s="244" t="s">
        <v>1485</v>
      </c>
      <c r="L1483" s="244" t="s">
        <v>1485</v>
      </c>
      <c r="M1483" s="244" t="s">
        <v>1485</v>
      </c>
      <c r="N1483" s="254" t="s">
        <v>47</v>
      </c>
      <c r="O1483" s="254" t="s">
        <v>47</v>
      </c>
      <c r="P1483" s="254" t="s">
        <v>47</v>
      </c>
      <c r="R1483" s="254" t="s">
        <v>47</v>
      </c>
      <c r="S1483" s="243"/>
      <c r="U1483" s="245">
        <v>48</v>
      </c>
      <c r="W1483" s="202" t="s">
        <v>1906</v>
      </c>
      <c r="Y1483" s="248">
        <v>1.25</v>
      </c>
      <c r="Z1483" s="202"/>
      <c r="AA1483" s="489"/>
      <c r="AB1483" s="499">
        <v>42667</v>
      </c>
      <c r="AC1483" s="1053">
        <f>IF(B1483="","",(IFERROR(VLOOKUP(B1483,Projecten!A$4:W$2415,5,FALSE),"niet bekend")))</f>
        <v>1</v>
      </c>
      <c r="AD1483" s="213">
        <f>IF(AC1483="","",(IF(F1483=0,AF1483,(F1483/AC1483*AF1483))))</f>
        <v>171.14</v>
      </c>
      <c r="AE1483" s="266">
        <f>IF(B1483="","",(IFERROR(VLOOKUP(B1483,Projecten!A$4:W$2415,23,FALSE),"niet bekend")))</f>
        <v>171.14</v>
      </c>
      <c r="AF1483" s="213">
        <f>IF(B1483="","",(IFERROR(VLOOKUP(B1483,Projecten!A$4:W$2415,12,FALSE),"niet bekend")))</f>
        <v>171.14</v>
      </c>
      <c r="AG1483" s="360">
        <f>IFERROR(IF(AD1483="","",(AF1483-AD1483)),"")</f>
        <v>0</v>
      </c>
    </row>
    <row r="1484" spans="2:33" x14ac:dyDescent="0.2">
      <c r="B1484" s="665">
        <v>2016523</v>
      </c>
      <c r="C1484" s="517">
        <v>121028</v>
      </c>
      <c r="D1484" s="689" t="s">
        <v>1655</v>
      </c>
      <c r="E1484" s="514" t="s">
        <v>1330</v>
      </c>
      <c r="F1484" s="645">
        <v>1</v>
      </c>
      <c r="G1484" s="645">
        <v>9</v>
      </c>
      <c r="H1484" s="645">
        <v>5</v>
      </c>
      <c r="I1484" s="645">
        <v>1</v>
      </c>
      <c r="J1484" s="321">
        <v>42692</v>
      </c>
      <c r="K1484" s="244" t="s">
        <v>1485</v>
      </c>
      <c r="L1484" s="244" t="s">
        <v>1485</v>
      </c>
      <c r="M1484" s="244" t="s">
        <v>1485</v>
      </c>
      <c r="N1484" s="254" t="s">
        <v>47</v>
      </c>
      <c r="O1484" s="254" t="s">
        <v>47</v>
      </c>
      <c r="P1484" s="254" t="s">
        <v>47</v>
      </c>
      <c r="R1484" s="254" t="s">
        <v>47</v>
      </c>
      <c r="S1484" s="243"/>
      <c r="U1484" s="245">
        <v>48</v>
      </c>
      <c r="W1484" s="202" t="s">
        <v>1906</v>
      </c>
      <c r="Y1484" s="248">
        <v>11</v>
      </c>
      <c r="Z1484" s="202"/>
      <c r="AA1484" s="489"/>
      <c r="AB1484" s="499">
        <v>42667</v>
      </c>
      <c r="AC1484" s="1053">
        <f>IF(B1484="","",(IFERROR(VLOOKUP(B1484,Projecten!A$4:W$2415,5,FALSE),"niet bekend")))</f>
        <v>1</v>
      </c>
      <c r="AD1484" s="213">
        <f>IF(AC1484="","",(IF(F1484=0,AF1484,(F1484/AC1484*AF1484))))</f>
        <v>1680.78</v>
      </c>
      <c r="AE1484" s="266">
        <f>IF(B1484="","",(IFERROR(VLOOKUP(B1484,Projecten!A$4:W$2415,23,FALSE),"niet bekend")))</f>
        <v>1680.78</v>
      </c>
      <c r="AF1484" s="213">
        <f>IF(B1484="","",(IFERROR(VLOOKUP(B1484,Projecten!A$4:W$2415,12,FALSE),"niet bekend")))</f>
        <v>1680.78</v>
      </c>
      <c r="AG1484" s="360">
        <f>IFERROR(IF(AD1484="","",(AF1484-AD1484)),"")</f>
        <v>0</v>
      </c>
    </row>
    <row r="1485" spans="2:33" s="327" customFormat="1" x14ac:dyDescent="0.2">
      <c r="B1485" s="665"/>
      <c r="C1485" s="470"/>
      <c r="D1485" s="665"/>
      <c r="E1485" s="449"/>
      <c r="F1485" s="751"/>
      <c r="G1485" s="751"/>
      <c r="H1485" s="751"/>
      <c r="I1485" s="751"/>
      <c r="J1485" s="321"/>
      <c r="K1485" s="321"/>
      <c r="L1485" s="321"/>
      <c r="M1485" s="321"/>
      <c r="N1485" s="322"/>
      <c r="O1485" s="322"/>
      <c r="P1485" s="322"/>
      <c r="Q1485" s="322"/>
      <c r="R1485" s="322"/>
      <c r="S1485" s="320"/>
      <c r="T1485" s="264"/>
      <c r="U1485" s="264"/>
      <c r="V1485" s="396"/>
      <c r="W1485" s="318"/>
      <c r="X1485" s="318"/>
      <c r="Y1485" s="497"/>
      <c r="Z1485" s="318"/>
      <c r="AA1485" s="318"/>
      <c r="AB1485" s="707"/>
      <c r="AC1485" s="1057"/>
      <c r="AD1485" s="266"/>
      <c r="AE1485" s="266"/>
      <c r="AF1485" s="266"/>
      <c r="AG1485" s="360"/>
    </row>
    <row r="1486" spans="2:33" s="327" customFormat="1" x14ac:dyDescent="0.2">
      <c r="B1486" s="665">
        <v>2016672</v>
      </c>
      <c r="C1486" s="470">
        <v>121015</v>
      </c>
      <c r="D1486" s="665" t="s">
        <v>2098</v>
      </c>
      <c r="E1486" s="938" t="s">
        <v>1472</v>
      </c>
      <c r="F1486" s="751">
        <v>0</v>
      </c>
      <c r="G1486" s="751">
        <v>2</v>
      </c>
      <c r="H1486" s="751">
        <v>0</v>
      </c>
      <c r="I1486" s="751">
        <v>0</v>
      </c>
      <c r="J1486" s="321">
        <v>42696</v>
      </c>
      <c r="K1486" s="321" t="s">
        <v>1485</v>
      </c>
      <c r="L1486" s="321" t="s">
        <v>1485</v>
      </c>
      <c r="M1486" s="321" t="s">
        <v>1485</v>
      </c>
      <c r="N1486" s="322" t="s">
        <v>47</v>
      </c>
      <c r="O1486" s="322" t="s">
        <v>47</v>
      </c>
      <c r="P1486" s="322" t="s">
        <v>47</v>
      </c>
      <c r="Q1486" s="322"/>
      <c r="R1486" s="322" t="s">
        <v>47</v>
      </c>
      <c r="S1486" s="320"/>
      <c r="T1486" s="264"/>
      <c r="U1486" s="264">
        <v>47</v>
      </c>
      <c r="V1486" s="396"/>
      <c r="W1486" s="318" t="s">
        <v>532</v>
      </c>
      <c r="X1486" s="318" t="s">
        <v>2099</v>
      </c>
      <c r="Y1486" s="497">
        <v>3</v>
      </c>
      <c r="Z1486" s="318"/>
      <c r="AA1486" s="318"/>
      <c r="AB1486" s="707">
        <v>42692</v>
      </c>
      <c r="AC1486" s="1069">
        <f>IF(B1486="","",(IFERROR(VLOOKUP(B1486,Projecten!A$4:W$2415,5,FALSE),"niet bekend")))</f>
        <v>1</v>
      </c>
      <c r="AD1486" s="266">
        <f t="shared" ref="AD1486:AD1494" si="154">IF(AC1486="","",(IF(F1486=0,AF1486,(F1486/AC1486*AF1486))))</f>
        <v>1378.27</v>
      </c>
      <c r="AE1486" s="266">
        <f>IF(B1486="","",(IFERROR(VLOOKUP(B1486,Projecten!A$4:W$2415,23,FALSE),"niet bekend")))</f>
        <v>1378.27</v>
      </c>
      <c r="AF1486" s="266">
        <f>IF(B1486="","",(IFERROR(VLOOKUP(B1486,Projecten!A$4:W$2415,12,FALSE),"niet bekend")))</f>
        <v>1378.27</v>
      </c>
      <c r="AG1486" s="360">
        <f t="shared" ref="AG1486:AG1494" si="155">IFERROR(IF(AD1486="","",(AF1486-AD1486)),"")</f>
        <v>0</v>
      </c>
    </row>
    <row r="1487" spans="2:33" s="327" customFormat="1" x14ac:dyDescent="0.2">
      <c r="B1487" s="665" t="s">
        <v>1899</v>
      </c>
      <c r="C1487" s="517">
        <v>120976</v>
      </c>
      <c r="D1487" s="665" t="s">
        <v>1855</v>
      </c>
      <c r="E1487" s="449" t="s">
        <v>352</v>
      </c>
      <c r="F1487" s="751">
        <v>1</v>
      </c>
      <c r="G1487" s="751">
        <v>12</v>
      </c>
      <c r="H1487" s="751">
        <v>0</v>
      </c>
      <c r="I1487" s="751">
        <v>0</v>
      </c>
      <c r="J1487" s="321">
        <v>42685</v>
      </c>
      <c r="K1487" s="244" t="s">
        <v>1485</v>
      </c>
      <c r="L1487" s="244" t="s">
        <v>1485</v>
      </c>
      <c r="M1487" s="244" t="s">
        <v>1485</v>
      </c>
      <c r="N1487" s="322" t="s">
        <v>47</v>
      </c>
      <c r="O1487" s="322" t="s">
        <v>47</v>
      </c>
      <c r="P1487" s="322" t="s">
        <v>47</v>
      </c>
      <c r="Q1487" s="322"/>
      <c r="R1487" s="322" t="s">
        <v>47</v>
      </c>
      <c r="S1487" s="320"/>
      <c r="T1487" s="264"/>
      <c r="U1487" s="264">
        <v>47</v>
      </c>
      <c r="V1487" s="396"/>
      <c r="W1487" s="318" t="s">
        <v>532</v>
      </c>
      <c r="X1487" s="318"/>
      <c r="Y1487" s="497">
        <v>7.4</v>
      </c>
      <c r="Z1487" s="318"/>
      <c r="AA1487" s="318"/>
      <c r="AB1487" s="707">
        <v>42668</v>
      </c>
      <c r="AC1487" s="1069">
        <f>IF(B1487="","",(IFERROR(VLOOKUP(B1487,Projecten!A$4:W$2415,5,FALSE),"niet bekend")))</f>
        <v>1</v>
      </c>
      <c r="AD1487" s="266">
        <f t="shared" si="154"/>
        <v>1400.4</v>
      </c>
      <c r="AE1487" s="266">
        <f>IF(B1487="","",(IFERROR(VLOOKUP(B1487,Projecten!A$4:W$2415,23,FALSE),"niet bekend")))</f>
        <v>1400.4</v>
      </c>
      <c r="AF1487" s="266">
        <f>IF(B1487="","",(IFERROR(VLOOKUP(B1487,Projecten!A$4:W$2415,12,FALSE),"niet bekend")))</f>
        <v>1400.4</v>
      </c>
      <c r="AG1487" s="360">
        <f t="shared" si="155"/>
        <v>0</v>
      </c>
    </row>
    <row r="1488" spans="2:33" s="327" customFormat="1" x14ac:dyDescent="0.2">
      <c r="B1488" s="665" t="s">
        <v>1900</v>
      </c>
      <c r="C1488" s="517">
        <v>120976</v>
      </c>
      <c r="D1488" s="665" t="s">
        <v>1856</v>
      </c>
      <c r="E1488" s="449" t="s">
        <v>352</v>
      </c>
      <c r="F1488" s="751">
        <v>1</v>
      </c>
      <c r="G1488" s="751">
        <v>17</v>
      </c>
      <c r="H1488" s="751">
        <v>0</v>
      </c>
      <c r="I1488" s="751">
        <v>0</v>
      </c>
      <c r="J1488" s="321">
        <v>42685</v>
      </c>
      <c r="K1488" s="244" t="s">
        <v>1485</v>
      </c>
      <c r="L1488" s="244" t="s">
        <v>1485</v>
      </c>
      <c r="M1488" s="244" t="s">
        <v>1485</v>
      </c>
      <c r="N1488" s="322" t="s">
        <v>47</v>
      </c>
      <c r="O1488" s="322" t="s">
        <v>47</v>
      </c>
      <c r="P1488" s="322" t="s">
        <v>47</v>
      </c>
      <c r="Q1488" s="322"/>
      <c r="R1488" s="322" t="s">
        <v>47</v>
      </c>
      <c r="S1488" s="320"/>
      <c r="T1488" s="264"/>
      <c r="U1488" s="264">
        <v>47</v>
      </c>
      <c r="V1488" s="396"/>
      <c r="W1488" s="318" t="s">
        <v>532</v>
      </c>
      <c r="X1488" s="318"/>
      <c r="Y1488" s="497">
        <v>10.4</v>
      </c>
      <c r="Z1488" s="318"/>
      <c r="AA1488" s="318"/>
      <c r="AB1488" s="707">
        <v>42668</v>
      </c>
      <c r="AC1488" s="1069">
        <f>IF(B1488="","",(IFERROR(VLOOKUP(B1488,Projecten!A$4:W$2415,5,FALSE),"niet bekend")))</f>
        <v>1</v>
      </c>
      <c r="AD1488" s="266">
        <f t="shared" si="154"/>
        <v>2052.0100000000002</v>
      </c>
      <c r="AE1488" s="266">
        <f>IF(B1488="","",(IFERROR(VLOOKUP(B1488,Projecten!A$4:W$2415,23,FALSE),"niet bekend")))</f>
        <v>2052.0100000000002</v>
      </c>
      <c r="AF1488" s="266">
        <f>IF(B1488="","",(IFERROR(VLOOKUP(B1488,Projecten!A$4:W$2415,12,FALSE),"niet bekend")))</f>
        <v>2052.0100000000002</v>
      </c>
      <c r="AG1488" s="360">
        <f t="shared" si="155"/>
        <v>0</v>
      </c>
    </row>
    <row r="1489" spans="2:33" s="327" customFormat="1" x14ac:dyDescent="0.2">
      <c r="B1489" s="665" t="s">
        <v>1901</v>
      </c>
      <c r="C1489" s="517">
        <v>120976</v>
      </c>
      <c r="D1489" s="665" t="s">
        <v>1857</v>
      </c>
      <c r="E1489" s="449" t="s">
        <v>352</v>
      </c>
      <c r="F1489" s="751">
        <v>1</v>
      </c>
      <c r="G1489" s="751">
        <v>13</v>
      </c>
      <c r="H1489" s="751">
        <v>0</v>
      </c>
      <c r="I1489" s="751">
        <v>0</v>
      </c>
      <c r="J1489" s="321">
        <v>42685</v>
      </c>
      <c r="K1489" s="244" t="s">
        <v>1485</v>
      </c>
      <c r="L1489" s="244" t="s">
        <v>1485</v>
      </c>
      <c r="M1489" s="244" t="s">
        <v>1485</v>
      </c>
      <c r="N1489" s="322" t="s">
        <v>47</v>
      </c>
      <c r="O1489" s="322" t="s">
        <v>47</v>
      </c>
      <c r="P1489" s="322" t="s">
        <v>47</v>
      </c>
      <c r="Q1489" s="322"/>
      <c r="R1489" s="322" t="s">
        <v>47</v>
      </c>
      <c r="S1489" s="320"/>
      <c r="T1489" s="264"/>
      <c r="U1489" s="264">
        <v>47</v>
      </c>
      <c r="V1489" s="396"/>
      <c r="W1489" s="318" t="s">
        <v>532</v>
      </c>
      <c r="X1489" s="318"/>
      <c r="Y1489" s="497">
        <v>8.1999999999999993</v>
      </c>
      <c r="Z1489" s="318"/>
      <c r="AA1489" s="318"/>
      <c r="AB1489" s="707">
        <v>42668</v>
      </c>
      <c r="AC1489" s="1069">
        <f>IF(B1489="","",(IFERROR(VLOOKUP(B1489,Projecten!A$4:W$2415,5,FALSE),"niet bekend")))</f>
        <v>1</v>
      </c>
      <c r="AD1489" s="266">
        <f t="shared" si="154"/>
        <v>1439.23</v>
      </c>
      <c r="AE1489" s="266">
        <f>IF(B1489="","",(IFERROR(VLOOKUP(B1489,Projecten!A$4:W$2415,23,FALSE),"niet bekend")))</f>
        <v>1439.23</v>
      </c>
      <c r="AF1489" s="266">
        <f>IF(B1489="","",(IFERROR(VLOOKUP(B1489,Projecten!A$4:W$2415,12,FALSE),"niet bekend")))</f>
        <v>1439.23</v>
      </c>
      <c r="AG1489" s="360">
        <f t="shared" si="155"/>
        <v>0</v>
      </c>
    </row>
    <row r="1490" spans="2:33" s="327" customFormat="1" x14ac:dyDescent="0.2">
      <c r="B1490" s="665">
        <v>2016612</v>
      </c>
      <c r="C1490" s="517">
        <v>121003</v>
      </c>
      <c r="D1490" s="665" t="s">
        <v>1854</v>
      </c>
      <c r="E1490" s="449" t="s">
        <v>352</v>
      </c>
      <c r="F1490" s="751">
        <v>1</v>
      </c>
      <c r="G1490" s="751">
        <v>8</v>
      </c>
      <c r="H1490" s="751">
        <v>5</v>
      </c>
      <c r="I1490" s="751">
        <v>3</v>
      </c>
      <c r="J1490" s="321">
        <v>42685</v>
      </c>
      <c r="K1490" s="321">
        <v>42683</v>
      </c>
      <c r="L1490" s="244" t="s">
        <v>1485</v>
      </c>
      <c r="M1490" s="244" t="s">
        <v>1485</v>
      </c>
      <c r="N1490" s="322" t="s">
        <v>47</v>
      </c>
      <c r="O1490" s="322" t="s">
        <v>47</v>
      </c>
      <c r="P1490" s="322" t="s">
        <v>47</v>
      </c>
      <c r="Q1490" s="322"/>
      <c r="R1490" s="322" t="s">
        <v>47</v>
      </c>
      <c r="S1490" s="320"/>
      <c r="T1490" s="264"/>
      <c r="U1490" s="264">
        <v>47</v>
      </c>
      <c r="V1490" s="396"/>
      <c r="W1490" s="318" t="s">
        <v>532</v>
      </c>
      <c r="X1490" s="318"/>
      <c r="Y1490" s="497">
        <v>16.100000000000001</v>
      </c>
      <c r="Z1490" s="318"/>
      <c r="AA1490" s="318"/>
      <c r="AB1490" s="707">
        <v>42668</v>
      </c>
      <c r="AC1490" s="1069">
        <f>IF(B1490="","",(IFERROR(VLOOKUP(B1490,Projecten!A$4:W$2415,5,FALSE),"niet bekend")))</f>
        <v>1</v>
      </c>
      <c r="AD1490" s="266">
        <f t="shared" si="154"/>
        <v>2424.3200000000002</v>
      </c>
      <c r="AE1490" s="266">
        <f>IF(B1490="","",(IFERROR(VLOOKUP(B1490,Projecten!A$4:W$2415,23,FALSE),"niet bekend")))</f>
        <v>2424.3200000000002</v>
      </c>
      <c r="AF1490" s="266">
        <f>IF(B1490="","",(IFERROR(VLOOKUP(B1490,Projecten!A$4:W$2415,12,FALSE),"niet bekend")))</f>
        <v>2424.3200000000002</v>
      </c>
      <c r="AG1490" s="360">
        <f t="shared" si="155"/>
        <v>0</v>
      </c>
    </row>
    <row r="1491" spans="2:33" s="327" customFormat="1" x14ac:dyDescent="0.2">
      <c r="B1491" s="665">
        <v>2016626</v>
      </c>
      <c r="C1491" s="517">
        <v>121003</v>
      </c>
      <c r="D1491" s="665" t="s">
        <v>1682</v>
      </c>
      <c r="E1491" s="449" t="s">
        <v>352</v>
      </c>
      <c r="F1491" s="751">
        <v>0</v>
      </c>
      <c r="G1491" s="751">
        <v>1</v>
      </c>
      <c r="H1491" s="751">
        <v>0</v>
      </c>
      <c r="I1491" s="751">
        <v>1</v>
      </c>
      <c r="J1491" s="321">
        <v>42685</v>
      </c>
      <c r="K1491" s="321" t="s">
        <v>1485</v>
      </c>
      <c r="L1491" s="244" t="s">
        <v>1485</v>
      </c>
      <c r="M1491" s="244" t="s">
        <v>1485</v>
      </c>
      <c r="N1491" s="322" t="s">
        <v>47</v>
      </c>
      <c r="O1491" s="322" t="s">
        <v>47</v>
      </c>
      <c r="P1491" s="322" t="s">
        <v>47</v>
      </c>
      <c r="Q1491" s="322"/>
      <c r="R1491" s="322" t="s">
        <v>47</v>
      </c>
      <c r="S1491" s="320"/>
      <c r="T1491" s="264"/>
      <c r="U1491" s="264">
        <v>47</v>
      </c>
      <c r="V1491" s="396"/>
      <c r="W1491" s="318" t="s">
        <v>532</v>
      </c>
      <c r="X1491" s="318"/>
      <c r="Y1491" s="497">
        <v>3.2</v>
      </c>
      <c r="Z1491" s="318"/>
      <c r="AA1491" s="318"/>
      <c r="AB1491" s="707">
        <v>42668</v>
      </c>
      <c r="AC1491" s="1069">
        <f>IF(B1491="","",(IFERROR(VLOOKUP(B1491,Projecten!A$4:W$2415,5,FALSE),"niet bekend")))</f>
        <v>1</v>
      </c>
      <c r="AD1491" s="266">
        <f t="shared" si="154"/>
        <v>621.26</v>
      </c>
      <c r="AE1491" s="266">
        <f>IF(B1491="","",(IFERROR(VLOOKUP(B1491,Projecten!A$4:W$2415,23,FALSE),"niet bekend")))</f>
        <v>621.26</v>
      </c>
      <c r="AF1491" s="266">
        <f>IF(B1491="","",(IFERROR(VLOOKUP(B1491,Projecten!A$4:W$2415,12,FALSE),"niet bekend")))</f>
        <v>621.26</v>
      </c>
      <c r="AG1491" s="360">
        <f t="shared" si="155"/>
        <v>0</v>
      </c>
    </row>
    <row r="1492" spans="2:33" s="327" customFormat="1" x14ac:dyDescent="0.2">
      <c r="B1492" s="665">
        <v>2016610</v>
      </c>
      <c r="C1492" s="517">
        <v>121002</v>
      </c>
      <c r="D1492" s="665" t="s">
        <v>1852</v>
      </c>
      <c r="E1492" s="449" t="s">
        <v>352</v>
      </c>
      <c r="F1492" s="751">
        <v>0</v>
      </c>
      <c r="G1492" s="751">
        <v>1</v>
      </c>
      <c r="H1492" s="751">
        <v>0</v>
      </c>
      <c r="I1492" s="751">
        <v>1</v>
      </c>
      <c r="J1492" s="321">
        <v>42685</v>
      </c>
      <c r="K1492" s="321" t="s">
        <v>1485</v>
      </c>
      <c r="L1492" s="244" t="s">
        <v>1485</v>
      </c>
      <c r="M1492" s="244" t="s">
        <v>1485</v>
      </c>
      <c r="N1492" s="322" t="s">
        <v>47</v>
      </c>
      <c r="O1492" s="322" t="s">
        <v>47</v>
      </c>
      <c r="P1492" s="322" t="s">
        <v>47</v>
      </c>
      <c r="Q1492" s="322"/>
      <c r="R1492" s="322" t="s">
        <v>47</v>
      </c>
      <c r="S1492" s="320" t="s">
        <v>942</v>
      </c>
      <c r="T1492" s="264"/>
      <c r="U1492" s="264">
        <v>47</v>
      </c>
      <c r="V1492" s="396"/>
      <c r="W1492" s="318" t="s">
        <v>532</v>
      </c>
      <c r="X1492" s="318"/>
      <c r="Y1492" s="497">
        <v>3.75</v>
      </c>
      <c r="Z1492" s="318"/>
      <c r="AA1492" s="318"/>
      <c r="AB1492" s="707">
        <v>42668</v>
      </c>
      <c r="AC1492" s="1069">
        <f>IF(B1492="","",(IFERROR(VLOOKUP(B1492,Projecten!A$4:W$2415,5,FALSE),"niet bekend")))</f>
        <v>1</v>
      </c>
      <c r="AD1492" s="266">
        <f t="shared" si="154"/>
        <v>515.94000000000005</v>
      </c>
      <c r="AE1492" s="266">
        <f>IF(B1492="","",(IFERROR(VLOOKUP(B1492,Projecten!A$4:W$2415,23,FALSE),"niet bekend")))</f>
        <v>515.94000000000005</v>
      </c>
      <c r="AF1492" s="266">
        <f>IF(B1492="","",(IFERROR(VLOOKUP(B1492,Projecten!A$4:W$2415,12,FALSE),"niet bekend")))</f>
        <v>515.94000000000005</v>
      </c>
      <c r="AG1492" s="360">
        <f t="shared" si="155"/>
        <v>0</v>
      </c>
    </row>
    <row r="1493" spans="2:33" s="327" customFormat="1" x14ac:dyDescent="0.2">
      <c r="B1493" s="665">
        <v>2016611</v>
      </c>
      <c r="C1493" s="517">
        <v>121002</v>
      </c>
      <c r="D1493" s="665" t="s">
        <v>1853</v>
      </c>
      <c r="E1493" s="449" t="s">
        <v>352</v>
      </c>
      <c r="F1493" s="751">
        <v>1</v>
      </c>
      <c r="G1493" s="751">
        <v>10</v>
      </c>
      <c r="H1493" s="751">
        <v>6</v>
      </c>
      <c r="I1493" s="751">
        <v>3</v>
      </c>
      <c r="J1493" s="321">
        <v>42685</v>
      </c>
      <c r="K1493" s="321">
        <v>42683</v>
      </c>
      <c r="L1493" s="244" t="s">
        <v>1485</v>
      </c>
      <c r="M1493" s="244" t="s">
        <v>1485</v>
      </c>
      <c r="N1493" s="322" t="s">
        <v>47</v>
      </c>
      <c r="O1493" s="322" t="s">
        <v>47</v>
      </c>
      <c r="P1493" s="322" t="s">
        <v>47</v>
      </c>
      <c r="Q1493" s="322"/>
      <c r="R1493" s="322" t="s">
        <v>47</v>
      </c>
      <c r="S1493" s="320" t="s">
        <v>942</v>
      </c>
      <c r="T1493" s="264"/>
      <c r="U1493" s="264">
        <v>47</v>
      </c>
      <c r="V1493" s="396"/>
      <c r="W1493" s="318" t="s">
        <v>532</v>
      </c>
      <c r="X1493" s="318"/>
      <c r="Y1493" s="497">
        <v>19.5</v>
      </c>
      <c r="Z1493" s="318"/>
      <c r="AA1493" s="318"/>
      <c r="AB1493" s="707">
        <v>42668</v>
      </c>
      <c r="AC1493" s="1069">
        <f>IF(B1493="","",(IFERROR(VLOOKUP(B1493,Projecten!A$4:W$2415,5,FALSE),"niet bekend")))</f>
        <v>1</v>
      </c>
      <c r="AD1493" s="266">
        <f t="shared" si="154"/>
        <v>2869.54</v>
      </c>
      <c r="AE1493" s="266">
        <f>IF(B1493="","",(IFERROR(VLOOKUP(B1493,Projecten!A$4:W$2415,23,FALSE),"niet bekend")))</f>
        <v>2869.54</v>
      </c>
      <c r="AF1493" s="266">
        <f>IF(B1493="","",(IFERROR(VLOOKUP(B1493,Projecten!A$4:W$2415,12,FALSE),"niet bekend")))</f>
        <v>2869.54</v>
      </c>
      <c r="AG1493" s="360">
        <f t="shared" si="155"/>
        <v>0</v>
      </c>
    </row>
    <row r="1494" spans="2:33" s="327" customFormat="1" x14ac:dyDescent="0.2">
      <c r="B1494" s="665">
        <v>2016609</v>
      </c>
      <c r="C1494" s="517">
        <v>121002</v>
      </c>
      <c r="D1494" s="665" t="s">
        <v>1851</v>
      </c>
      <c r="E1494" s="449" t="s">
        <v>352</v>
      </c>
      <c r="F1494" s="751">
        <v>1</v>
      </c>
      <c r="G1494" s="751">
        <v>8</v>
      </c>
      <c r="H1494" s="751">
        <v>5</v>
      </c>
      <c r="I1494" s="751">
        <v>3</v>
      </c>
      <c r="J1494" s="321">
        <v>42685</v>
      </c>
      <c r="K1494" s="321">
        <v>42683</v>
      </c>
      <c r="L1494" s="244" t="s">
        <v>1485</v>
      </c>
      <c r="M1494" s="244" t="s">
        <v>1485</v>
      </c>
      <c r="N1494" s="322" t="s">
        <v>47</v>
      </c>
      <c r="O1494" s="322" t="s">
        <v>47</v>
      </c>
      <c r="P1494" s="322" t="s">
        <v>47</v>
      </c>
      <c r="Q1494" s="322"/>
      <c r="R1494" s="322" t="s">
        <v>47</v>
      </c>
      <c r="S1494" s="320" t="s">
        <v>942</v>
      </c>
      <c r="T1494" s="264"/>
      <c r="U1494" s="264">
        <v>47</v>
      </c>
      <c r="V1494" s="396"/>
      <c r="W1494" s="318" t="s">
        <v>532</v>
      </c>
      <c r="X1494" s="318"/>
      <c r="Y1494" s="497">
        <v>19</v>
      </c>
      <c r="Z1494" s="318"/>
      <c r="AA1494" s="318"/>
      <c r="AB1494" s="707">
        <v>42668</v>
      </c>
      <c r="AC1494" s="1069">
        <f>IF(B1494="","",(IFERROR(VLOOKUP(B1494,Projecten!A$4:W$2415,5,FALSE),"niet bekend")))</f>
        <v>1</v>
      </c>
      <c r="AD1494" s="266">
        <f t="shared" si="154"/>
        <v>3054.88</v>
      </c>
      <c r="AE1494" s="266">
        <f>IF(B1494="","",(IFERROR(VLOOKUP(B1494,Projecten!A$4:W$2415,23,FALSE),"niet bekend")))</f>
        <v>3054.88</v>
      </c>
      <c r="AF1494" s="266">
        <f>IF(B1494="","",(IFERROR(VLOOKUP(B1494,Projecten!A$4:W$2415,12,FALSE),"niet bekend")))</f>
        <v>3054.88</v>
      </c>
      <c r="AG1494" s="360">
        <f t="shared" si="155"/>
        <v>0</v>
      </c>
    </row>
    <row r="1495" spans="2:33" s="327" customFormat="1" x14ac:dyDescent="0.2">
      <c r="B1495" s="665"/>
      <c r="C1495" s="470"/>
      <c r="D1495" s="665"/>
      <c r="E1495" s="449"/>
      <c r="F1495" s="751"/>
      <c r="G1495" s="751"/>
      <c r="H1495" s="751"/>
      <c r="I1495" s="751"/>
      <c r="J1495" s="995"/>
      <c r="K1495" s="995"/>
      <c r="L1495" s="995"/>
      <c r="M1495" s="995"/>
      <c r="N1495" s="391"/>
      <c r="O1495" s="391"/>
      <c r="P1495" s="391"/>
      <c r="Q1495" s="391"/>
      <c r="R1495" s="391"/>
      <c r="S1495" s="320"/>
      <c r="T1495" s="264"/>
      <c r="U1495" s="264"/>
      <c r="V1495" s="396"/>
      <c r="W1495" s="318"/>
      <c r="X1495" s="521"/>
      <c r="Y1495" s="497"/>
      <c r="Z1495" s="318"/>
      <c r="AA1495" s="318"/>
      <c r="AB1495" s="707"/>
      <c r="AC1495" s="1057"/>
      <c r="AD1495" s="266"/>
      <c r="AE1495" s="266"/>
      <c r="AF1495" s="266"/>
      <c r="AG1495" s="360"/>
    </row>
    <row r="1496" spans="2:33" s="327" customFormat="1" x14ac:dyDescent="0.2">
      <c r="B1496" s="665">
        <v>2016627</v>
      </c>
      <c r="C1496" s="470">
        <v>121008</v>
      </c>
      <c r="D1496" s="665" t="s">
        <v>1877</v>
      </c>
      <c r="E1496" s="449" t="s">
        <v>640</v>
      </c>
      <c r="F1496" s="751">
        <v>0</v>
      </c>
      <c r="G1496" s="751">
        <v>1</v>
      </c>
      <c r="H1496" s="751">
        <v>0</v>
      </c>
      <c r="I1496" s="751">
        <v>2</v>
      </c>
      <c r="J1496" s="321">
        <v>42678</v>
      </c>
      <c r="K1496" s="321" t="s">
        <v>1485</v>
      </c>
      <c r="L1496" s="321" t="s">
        <v>1485</v>
      </c>
      <c r="M1496" s="321" t="s">
        <v>1485</v>
      </c>
      <c r="N1496" s="322" t="s">
        <v>47</v>
      </c>
      <c r="O1496" s="322" t="s">
        <v>47</v>
      </c>
      <c r="P1496" s="322" t="s">
        <v>47</v>
      </c>
      <c r="Q1496" s="322"/>
      <c r="R1496" s="322" t="s">
        <v>47</v>
      </c>
      <c r="S1496" s="320" t="s">
        <v>942</v>
      </c>
      <c r="T1496" s="264"/>
      <c r="U1496" s="264">
        <v>47</v>
      </c>
      <c r="V1496" s="396"/>
      <c r="W1496" s="318" t="s">
        <v>652</v>
      </c>
      <c r="X1496" s="318" t="s">
        <v>1939</v>
      </c>
      <c r="Y1496" s="497">
        <v>3.75</v>
      </c>
      <c r="Z1496" s="318"/>
      <c r="AA1496" s="318"/>
      <c r="AB1496" s="707">
        <v>42664</v>
      </c>
      <c r="AC1496" s="1069">
        <f>IF(B1496="","",(IFERROR(VLOOKUP(B1496,Projecten!A$4:W$2415,5,FALSE),"niet bekend")))</f>
        <v>1</v>
      </c>
      <c r="AD1496" s="266">
        <f>IF(AC1496="","",(IF(F1496=0,AF1496,(F1496/AC1496*AF1496))))</f>
        <v>700.71</v>
      </c>
      <c r="AE1496" s="266">
        <f>IF(B1496="","",(IFERROR(VLOOKUP(B1496,Projecten!A$4:W$2415,23,FALSE),"niet bekend")))</f>
        <v>700.71</v>
      </c>
      <c r="AF1496" s="266">
        <f>IF(B1496="","",(IFERROR(VLOOKUP(B1496,Projecten!A$4:W$2415,12,FALSE),"niet bekend")))</f>
        <v>700.71</v>
      </c>
      <c r="AG1496" s="360">
        <f>IFERROR(IF(AD1496="","",(AF1496-AD1496)),"")</f>
        <v>0</v>
      </c>
    </row>
    <row r="1497" spans="2:33" s="327" customFormat="1" x14ac:dyDescent="0.2">
      <c r="B1497" s="665"/>
      <c r="C1497" s="470"/>
      <c r="D1497" s="665"/>
      <c r="E1497" s="449"/>
      <c r="F1497" s="751"/>
      <c r="G1497" s="751"/>
      <c r="H1497" s="751"/>
      <c r="I1497" s="751"/>
      <c r="J1497" s="995"/>
      <c r="K1497" s="995"/>
      <c r="L1497" s="995"/>
      <c r="M1497" s="995"/>
      <c r="N1497" s="391"/>
      <c r="O1497" s="391"/>
      <c r="P1497" s="391"/>
      <c r="Q1497" s="391"/>
      <c r="R1497" s="391"/>
      <c r="S1497" s="320"/>
      <c r="T1497" s="264"/>
      <c r="U1497" s="264"/>
      <c r="V1497" s="396"/>
      <c r="W1497" s="318"/>
      <c r="X1497" s="521"/>
      <c r="Y1497" s="497"/>
      <c r="Z1497" s="318"/>
      <c r="AA1497" s="318"/>
      <c r="AB1497" s="707"/>
      <c r="AC1497" s="1057"/>
      <c r="AD1497" s="266"/>
      <c r="AE1497" s="266"/>
      <c r="AF1497" s="266"/>
      <c r="AG1497" s="360"/>
    </row>
    <row r="1498" spans="2:33" x14ac:dyDescent="0.2">
      <c r="B1498" s="665" t="s">
        <v>2139</v>
      </c>
      <c r="C1498" s="517">
        <v>121024</v>
      </c>
      <c r="D1498" s="689" t="s">
        <v>1892</v>
      </c>
      <c r="E1498" s="514" t="s">
        <v>307</v>
      </c>
      <c r="F1498" s="645">
        <v>0</v>
      </c>
      <c r="G1498" s="645">
        <v>1</v>
      </c>
      <c r="H1498" s="645">
        <v>2</v>
      </c>
      <c r="I1498" s="645">
        <v>0</v>
      </c>
      <c r="J1498" s="244" t="s">
        <v>1485</v>
      </c>
      <c r="K1498" s="244" t="s">
        <v>1485</v>
      </c>
      <c r="L1498" s="244" t="s">
        <v>1485</v>
      </c>
      <c r="M1498" s="244" t="s">
        <v>1485</v>
      </c>
      <c r="N1498" s="254" t="s">
        <v>47</v>
      </c>
      <c r="O1498" s="254" t="s">
        <v>47</v>
      </c>
      <c r="P1498" s="254" t="s">
        <v>47</v>
      </c>
      <c r="R1498" s="254" t="s">
        <v>47</v>
      </c>
      <c r="S1498" s="243"/>
      <c r="U1498" s="245">
        <v>47</v>
      </c>
      <c r="W1498" s="202" t="s">
        <v>534</v>
      </c>
      <c r="X1498" s="202" t="s">
        <v>1893</v>
      </c>
      <c r="Y1498" s="248">
        <v>3.25</v>
      </c>
      <c r="Z1498" s="202"/>
      <c r="AA1498" s="202"/>
      <c r="AB1498" s="499">
        <v>42662</v>
      </c>
      <c r="AC1498" s="1053">
        <v>1</v>
      </c>
      <c r="AD1498" s="213">
        <f>IF(AC1498="","",(IF(F1498=0,AF1498,(F1498/AC1498*AF1498))))</f>
        <v>1059.74</v>
      </c>
      <c r="AE1498" s="266">
        <f>IF(B1498="","",(IFERROR(VLOOKUP(B1498,Projecten!A$4:W$2415,23,FALSE),"niet bekend")))</f>
        <v>1059.74</v>
      </c>
      <c r="AF1498" s="213">
        <f>IF(B1498="","",(IFERROR(VLOOKUP(B1498,Projecten!A$4:W$2415,12,FALSE),"niet bekend")))</f>
        <v>1059.74</v>
      </c>
      <c r="AG1498" s="360">
        <f>IFERROR(IF(AD1498="","",(AF1498-AD1498)),"")</f>
        <v>0</v>
      </c>
    </row>
    <row r="1499" spans="2:33" s="312" customFormat="1" x14ac:dyDescent="0.2">
      <c r="B1499" s="1012"/>
      <c r="C1499" s="406"/>
      <c r="D1499" s="300"/>
      <c r="E1499" s="300"/>
      <c r="F1499" s="302"/>
      <c r="G1499" s="302"/>
      <c r="H1499" s="302"/>
      <c r="I1499" s="302"/>
      <c r="J1499" s="301"/>
      <c r="K1499" s="301"/>
      <c r="L1499" s="302"/>
      <c r="M1499" s="302"/>
      <c r="N1499" s="302"/>
      <c r="O1499" s="302"/>
      <c r="P1499" s="302"/>
      <c r="Q1499" s="302"/>
      <c r="R1499" s="302"/>
      <c r="S1499" s="303"/>
      <c r="T1499" s="407"/>
      <c r="U1499" s="306"/>
      <c r="V1499" s="305"/>
      <c r="W1499" s="307"/>
      <c r="X1499" s="307"/>
      <c r="Y1499" s="307"/>
      <c r="Z1499" s="298"/>
      <c r="AA1499" s="308"/>
      <c r="AB1499" s="410"/>
      <c r="AC1499" s="1070"/>
      <c r="AD1499" s="311"/>
      <c r="AE1499" s="1051"/>
      <c r="AF1499" s="1051"/>
    </row>
    <row r="1500" spans="2:33" s="236" customFormat="1" x14ac:dyDescent="0.2">
      <c r="B1500" s="1037"/>
      <c r="C1500" s="373"/>
      <c r="D1500" s="374">
        <f>SUM(G1500:I1500)</f>
        <v>394</v>
      </c>
      <c r="E1500" s="375"/>
      <c r="F1500" s="376">
        <f>SUM(F1501:F1529)</f>
        <v>26</v>
      </c>
      <c r="G1500" s="376">
        <f>SUM(G1501:G1529)</f>
        <v>185</v>
      </c>
      <c r="H1500" s="376">
        <f>SUM(H1501:H1529)</f>
        <v>137</v>
      </c>
      <c r="I1500" s="376">
        <f>SUM(I1501:I1529)</f>
        <v>72</v>
      </c>
      <c r="J1500" s="984"/>
      <c r="K1500" s="984"/>
      <c r="L1500" s="376"/>
      <c r="M1500" s="376"/>
      <c r="N1500" s="376"/>
      <c r="O1500" s="376"/>
      <c r="P1500" s="376"/>
      <c r="Q1500" s="376"/>
      <c r="R1500" s="376"/>
      <c r="S1500" s="930">
        <v>48</v>
      </c>
      <c r="T1500" s="445"/>
      <c r="U1500" s="639"/>
      <c r="V1500" s="447"/>
      <c r="W1500" s="646"/>
      <c r="X1500" s="752">
        <f>SUM(Y1500:Y1529)</f>
        <v>446.75</v>
      </c>
      <c r="Y1500" s="231"/>
      <c r="Z1500" s="231">
        <f>Productiemedewerkers!C1662</f>
        <v>0</v>
      </c>
      <c r="AA1500" s="232">
        <f>X1500-Z1500</f>
        <v>446.75</v>
      </c>
      <c r="AB1500" s="221"/>
      <c r="AC1500" s="234" t="s">
        <v>2263</v>
      </c>
      <c r="AD1500" s="235">
        <f>SUM(AD1501:AD1529)</f>
        <v>78860.24000000002</v>
      </c>
      <c r="AE1500" s="235"/>
      <c r="AF1500" s="235"/>
    </row>
    <row r="1501" spans="2:33" x14ac:dyDescent="0.2">
      <c r="B1501" s="519"/>
      <c r="C1501" s="517"/>
      <c r="D1501" s="202"/>
      <c r="E1501" s="519"/>
      <c r="F1501" s="645"/>
      <c r="G1501" s="645"/>
      <c r="H1501" s="645"/>
      <c r="I1501" s="645"/>
      <c r="J1501" s="241"/>
      <c r="K1501" s="241"/>
      <c r="L1501" s="242"/>
      <c r="M1501" s="242"/>
      <c r="N1501" s="242"/>
      <c r="O1501" s="242"/>
      <c r="P1501" s="242"/>
      <c r="Q1501" s="242"/>
      <c r="R1501" s="242"/>
      <c r="S1501" s="243" t="s">
        <v>1444</v>
      </c>
      <c r="U1501" s="245"/>
      <c r="X1501" s="337" t="s">
        <v>2037</v>
      </c>
      <c r="Y1501" s="248"/>
      <c r="Z1501" s="202"/>
      <c r="AA1501" s="202"/>
      <c r="AB1501" s="243"/>
      <c r="AC1501" s="1053" t="str">
        <f>IF(B1501="","",(IFERROR(VLOOKUP(B1501,Projecten!A$4:W$2415,5,FALSE),"niet bekend")))</f>
        <v/>
      </c>
      <c r="AE1501" s="266"/>
      <c r="AG1501" s="209"/>
    </row>
    <row r="1502" spans="2:33" x14ac:dyDescent="0.2">
      <c r="B1502" s="519"/>
      <c r="C1502" s="517"/>
      <c r="D1502" s="239" t="s">
        <v>2185</v>
      </c>
      <c r="E1502" s="519"/>
      <c r="F1502" s="645"/>
      <c r="G1502" s="645"/>
      <c r="H1502" s="645"/>
      <c r="I1502" s="645"/>
      <c r="J1502" s="241"/>
      <c r="K1502" s="241"/>
      <c r="L1502" s="242"/>
      <c r="M1502" s="242"/>
      <c r="N1502" s="242"/>
      <c r="O1502" s="242"/>
      <c r="P1502" s="242"/>
      <c r="Q1502" s="242"/>
      <c r="R1502" s="242"/>
      <c r="S1502" s="243"/>
      <c r="U1502" s="245"/>
      <c r="X1502" s="337"/>
      <c r="Y1502" s="248"/>
      <c r="Z1502" s="202"/>
      <c r="AA1502" s="202"/>
      <c r="AB1502" s="243"/>
      <c r="AC1502" s="1053"/>
      <c r="AE1502" s="266"/>
      <c r="AG1502" s="209"/>
    </row>
    <row r="1503" spans="2:33" x14ac:dyDescent="0.2">
      <c r="B1503" s="519"/>
      <c r="C1503" s="517"/>
      <c r="D1503" s="239"/>
      <c r="E1503" s="519"/>
      <c r="F1503" s="645"/>
      <c r="G1503" s="645"/>
      <c r="H1503" s="645"/>
      <c r="I1503" s="645"/>
      <c r="J1503" s="241"/>
      <c r="K1503" s="241"/>
      <c r="L1503" s="242"/>
      <c r="M1503" s="242"/>
      <c r="N1503" s="242"/>
      <c r="O1503" s="242"/>
      <c r="P1503" s="242"/>
      <c r="Q1503" s="242"/>
      <c r="R1503" s="242"/>
      <c r="S1503" s="243"/>
      <c r="U1503" s="245"/>
      <c r="X1503" s="337"/>
      <c r="Y1503" s="248"/>
      <c r="Z1503" s="202"/>
      <c r="AA1503" s="202"/>
      <c r="AB1503" s="243"/>
      <c r="AC1503" s="1053"/>
      <c r="AE1503" s="266"/>
      <c r="AG1503" s="209"/>
    </row>
    <row r="1504" spans="2:33" x14ac:dyDescent="0.2">
      <c r="B1504" s="665">
        <v>2016650</v>
      </c>
      <c r="C1504" s="517">
        <v>121022</v>
      </c>
      <c r="D1504" s="237">
        <v>559617</v>
      </c>
      <c r="E1504" s="519" t="s">
        <v>26</v>
      </c>
      <c r="F1504" s="645">
        <v>1</v>
      </c>
      <c r="G1504" s="645">
        <v>8</v>
      </c>
      <c r="H1504" s="645">
        <v>6</v>
      </c>
      <c r="I1504" s="645">
        <v>4</v>
      </c>
      <c r="J1504" s="995">
        <v>42692</v>
      </c>
      <c r="K1504" s="995">
        <v>42690</v>
      </c>
      <c r="L1504" s="995" t="s">
        <v>1485</v>
      </c>
      <c r="M1504" s="995" t="s">
        <v>1485</v>
      </c>
      <c r="N1504" s="486" t="s">
        <v>47</v>
      </c>
      <c r="O1504" s="486" t="s">
        <v>47</v>
      </c>
      <c r="P1504" s="486" t="s">
        <v>47</v>
      </c>
      <c r="Q1504" s="486"/>
      <c r="R1504" s="486" t="s">
        <v>47</v>
      </c>
      <c r="S1504" s="243"/>
      <c r="T1504" s="245">
        <v>42712</v>
      </c>
      <c r="U1504" s="245">
        <v>48</v>
      </c>
      <c r="W1504" s="202" t="s">
        <v>162</v>
      </c>
      <c r="X1504" s="288" t="s">
        <v>941</v>
      </c>
      <c r="Y1504" s="295">
        <v>19</v>
      </c>
      <c r="Z1504" s="202"/>
      <c r="AA1504" s="202"/>
      <c r="AB1504" s="499">
        <v>42674</v>
      </c>
      <c r="AC1504" s="1053">
        <f>IF(B1504="","",(IFERROR(VLOOKUP(B1504,Projecten!A$4:W$2415,5,FALSE),"niet bekend")))</f>
        <v>1</v>
      </c>
      <c r="AD1504" s="213">
        <f t="shared" ref="AD1504:AD1516" si="156">IF(AC1504="","",(IF(F1504=0,AF1504,(F1504/AC1504*AF1504))))</f>
        <v>3752.33</v>
      </c>
      <c r="AE1504" s="266">
        <f>IF(B1504="","",(IFERROR(VLOOKUP(B1504,Projecten!A$4:W$2415,23,FALSE),"niet bekend")))</f>
        <v>3752.33</v>
      </c>
      <c r="AF1504" s="213">
        <f>IF(B1504="","",(IFERROR(VLOOKUP(B1504,Projecten!A$4:W$2415,12,FALSE),"niet bekend")))</f>
        <v>3752.33</v>
      </c>
      <c r="AG1504" s="209"/>
    </row>
    <row r="1505" spans="2:33" x14ac:dyDescent="0.2">
      <c r="B1505" s="665">
        <v>2016645</v>
      </c>
      <c r="C1505" s="517">
        <v>121021</v>
      </c>
      <c r="D1505" s="237">
        <v>621717</v>
      </c>
      <c r="E1505" s="519" t="s">
        <v>26</v>
      </c>
      <c r="F1505" s="645">
        <v>1</v>
      </c>
      <c r="G1505" s="645">
        <v>8</v>
      </c>
      <c r="H1505" s="645">
        <v>5</v>
      </c>
      <c r="I1505" s="645">
        <v>3</v>
      </c>
      <c r="J1505" s="995">
        <v>42692</v>
      </c>
      <c r="K1505" s="995" t="s">
        <v>1485</v>
      </c>
      <c r="L1505" s="995" t="s">
        <v>1485</v>
      </c>
      <c r="M1505" s="995" t="s">
        <v>1485</v>
      </c>
      <c r="N1505" s="486" t="s">
        <v>47</v>
      </c>
      <c r="O1505" s="486" t="s">
        <v>47</v>
      </c>
      <c r="P1505" s="486" t="s">
        <v>47</v>
      </c>
      <c r="Q1505" s="486"/>
      <c r="R1505" s="486" t="s">
        <v>47</v>
      </c>
      <c r="S1505" s="243"/>
      <c r="T1505" s="245">
        <v>42711</v>
      </c>
      <c r="U1505" s="245">
        <v>48</v>
      </c>
      <c r="W1505" s="202" t="s">
        <v>162</v>
      </c>
      <c r="X1505" s="288"/>
      <c r="Y1505" s="295">
        <v>15</v>
      </c>
      <c r="Z1505" s="202"/>
      <c r="AA1505" s="202"/>
      <c r="AB1505" s="499">
        <v>42674</v>
      </c>
      <c r="AC1505" s="1053">
        <f>IF(B1505="","",(IFERROR(VLOOKUP(B1505,Projecten!A$4:W$2415,5,FALSE),"niet bekend")))</f>
        <v>1</v>
      </c>
      <c r="AD1505" s="213">
        <f t="shared" si="156"/>
        <v>2180.94</v>
      </c>
      <c r="AE1505" s="266">
        <f>IF(B1505="","",(IFERROR(VLOOKUP(B1505,Projecten!A$4:W$2415,23,FALSE),"niet bekend")))</f>
        <v>2180.94</v>
      </c>
      <c r="AF1505" s="213">
        <f>IF(B1505="","",(IFERROR(VLOOKUP(B1505,Projecten!A$4:W$2415,12,FALSE),"niet bekend")))</f>
        <v>2180.94</v>
      </c>
      <c r="AG1505" s="209"/>
    </row>
    <row r="1506" spans="2:33" x14ac:dyDescent="0.2">
      <c r="B1506" s="665">
        <v>2016642</v>
      </c>
      <c r="C1506" s="517">
        <v>121021</v>
      </c>
      <c r="D1506" s="237">
        <v>623517</v>
      </c>
      <c r="E1506" s="519" t="s">
        <v>26</v>
      </c>
      <c r="F1506" s="645">
        <v>1</v>
      </c>
      <c r="G1506" s="645">
        <v>8</v>
      </c>
      <c r="H1506" s="645">
        <v>5</v>
      </c>
      <c r="I1506" s="645">
        <v>3</v>
      </c>
      <c r="J1506" s="995">
        <v>42692</v>
      </c>
      <c r="K1506" s="995" t="s">
        <v>1485</v>
      </c>
      <c r="L1506" s="995" t="s">
        <v>1485</v>
      </c>
      <c r="M1506" s="995" t="s">
        <v>1485</v>
      </c>
      <c r="N1506" s="486" t="s">
        <v>47</v>
      </c>
      <c r="O1506" s="486" t="s">
        <v>47</v>
      </c>
      <c r="P1506" s="486" t="s">
        <v>47</v>
      </c>
      <c r="Q1506" s="486"/>
      <c r="R1506" s="486" t="s">
        <v>47</v>
      </c>
      <c r="S1506" s="243"/>
      <c r="T1506" s="245">
        <v>42709</v>
      </c>
      <c r="U1506" s="245">
        <v>48</v>
      </c>
      <c r="W1506" s="202" t="s">
        <v>162</v>
      </c>
      <c r="X1506" s="288"/>
      <c r="Y1506" s="295">
        <v>15</v>
      </c>
      <c r="Z1506" s="202"/>
      <c r="AA1506" s="202"/>
      <c r="AB1506" s="499">
        <v>42674</v>
      </c>
      <c r="AC1506" s="1053">
        <f>IF(B1506="","",(IFERROR(VLOOKUP(B1506,Projecten!A$4:W$2415,5,FALSE),"niet bekend")))</f>
        <v>1</v>
      </c>
      <c r="AD1506" s="213">
        <f t="shared" si="156"/>
        <v>2480.83</v>
      </c>
      <c r="AE1506" s="266">
        <f>IF(B1506="","",(IFERROR(VLOOKUP(B1506,Projecten!A$4:W$2415,23,FALSE),"niet bekend")))</f>
        <v>2480.83</v>
      </c>
      <c r="AF1506" s="213">
        <f>IF(B1506="","",(IFERROR(VLOOKUP(B1506,Projecten!A$4:W$2415,12,FALSE),"niet bekend")))</f>
        <v>2480.83</v>
      </c>
      <c r="AG1506" s="209"/>
    </row>
    <row r="1507" spans="2:33" x14ac:dyDescent="0.2">
      <c r="B1507" s="665">
        <v>2016753</v>
      </c>
      <c r="C1507" s="662" t="s">
        <v>125</v>
      </c>
      <c r="D1507" s="237" t="s">
        <v>2176</v>
      </c>
      <c r="E1507" s="519" t="s">
        <v>26</v>
      </c>
      <c r="F1507" s="645">
        <v>0</v>
      </c>
      <c r="G1507" s="645">
        <v>0</v>
      </c>
      <c r="H1507" s="645">
        <v>0</v>
      </c>
      <c r="I1507" s="645">
        <v>0</v>
      </c>
      <c r="J1507" s="995" t="s">
        <v>1485</v>
      </c>
      <c r="K1507" s="995" t="s">
        <v>1485</v>
      </c>
      <c r="L1507" s="995" t="s">
        <v>1485</v>
      </c>
      <c r="M1507" s="995" t="s">
        <v>1485</v>
      </c>
      <c r="N1507" s="242" t="s">
        <v>47</v>
      </c>
      <c r="O1507" s="242" t="s">
        <v>47</v>
      </c>
      <c r="P1507" s="242" t="s">
        <v>47</v>
      </c>
      <c r="Q1507" s="242"/>
      <c r="R1507" s="242" t="s">
        <v>47</v>
      </c>
      <c r="S1507" s="243"/>
      <c r="U1507" s="245">
        <v>48</v>
      </c>
      <c r="W1507" s="202" t="s">
        <v>162</v>
      </c>
      <c r="X1507" s="337"/>
      <c r="Y1507" s="248">
        <v>5</v>
      </c>
      <c r="Z1507" s="202"/>
      <c r="AA1507" s="202"/>
      <c r="AB1507" s="499">
        <v>42703</v>
      </c>
      <c r="AC1507" s="1053">
        <f>IF(B1507="","",(IFERROR(VLOOKUP(B1507,Projecten!A$4:W$2415,5,FALSE),"niet bekend")))</f>
        <v>0</v>
      </c>
      <c r="AD1507" s="213">
        <f t="shared" si="156"/>
        <v>805</v>
      </c>
      <c r="AE1507" s="266">
        <f>IF(B1507="","",(IFERROR(VLOOKUP(B1507,Projecten!A$4:W$2415,23,FALSE),"niet bekend")))</f>
        <v>805</v>
      </c>
      <c r="AF1507" s="213">
        <f>IF(B1507="","",(IFERROR(VLOOKUP(B1507,Projecten!A$4:W$2415,12,FALSE),"niet bekend")))</f>
        <v>805</v>
      </c>
      <c r="AG1507" s="209"/>
    </row>
    <row r="1508" spans="2:33" x14ac:dyDescent="0.2">
      <c r="B1508" s="665">
        <v>2016649</v>
      </c>
      <c r="C1508" s="517">
        <v>121022</v>
      </c>
      <c r="D1508" s="237">
        <v>559517</v>
      </c>
      <c r="E1508" s="519" t="s">
        <v>26</v>
      </c>
      <c r="F1508" s="645">
        <v>1</v>
      </c>
      <c r="G1508" s="645">
        <v>8</v>
      </c>
      <c r="H1508" s="645">
        <v>5</v>
      </c>
      <c r="I1508" s="645">
        <v>3</v>
      </c>
      <c r="J1508" s="995">
        <v>42692</v>
      </c>
      <c r="K1508" s="995">
        <v>42690</v>
      </c>
      <c r="L1508" s="995" t="s">
        <v>1485</v>
      </c>
      <c r="M1508" s="995" t="s">
        <v>1485</v>
      </c>
      <c r="N1508" s="486" t="s">
        <v>47</v>
      </c>
      <c r="O1508" s="486" t="s">
        <v>47</v>
      </c>
      <c r="P1508" s="486" t="s">
        <v>47</v>
      </c>
      <c r="Q1508" s="486"/>
      <c r="R1508" s="486" t="s">
        <v>47</v>
      </c>
      <c r="S1508" s="243"/>
      <c r="T1508" s="245">
        <v>42711</v>
      </c>
      <c r="U1508" s="245">
        <v>48</v>
      </c>
      <c r="W1508" s="202" t="s">
        <v>162</v>
      </c>
      <c r="X1508" s="288" t="s">
        <v>941</v>
      </c>
      <c r="Y1508" s="295">
        <v>19</v>
      </c>
      <c r="Z1508" s="202"/>
      <c r="AA1508" s="202"/>
      <c r="AB1508" s="499">
        <v>42674</v>
      </c>
      <c r="AC1508" s="1053">
        <f>IF(B1508="","",(IFERROR(VLOOKUP(B1508,Projecten!A$4:W$2415,5,FALSE),"niet bekend")))</f>
        <v>1</v>
      </c>
      <c r="AD1508" s="213">
        <f t="shared" si="156"/>
        <v>3898.33</v>
      </c>
      <c r="AE1508" s="266">
        <f>IF(B1508="","",(IFERROR(VLOOKUP(B1508,Projecten!A$4:W$2415,23,FALSE),"niet bekend")))</f>
        <v>3898.33</v>
      </c>
      <c r="AF1508" s="213">
        <f>IF(B1508="","",(IFERROR(VLOOKUP(B1508,Projecten!A$4:W$2415,12,FALSE),"niet bekend")))</f>
        <v>3898.33</v>
      </c>
      <c r="AG1508" s="209"/>
    </row>
    <row r="1509" spans="2:33" x14ac:dyDescent="0.2">
      <c r="B1509" s="665" t="s">
        <v>1977</v>
      </c>
      <c r="C1509" s="470">
        <v>121024</v>
      </c>
      <c r="D1509" s="237" t="s">
        <v>1992</v>
      </c>
      <c r="E1509" s="519" t="s">
        <v>26</v>
      </c>
      <c r="F1509" s="645">
        <v>1</v>
      </c>
      <c r="G1509" s="645">
        <v>8</v>
      </c>
      <c r="H1509" s="645">
        <v>8</v>
      </c>
      <c r="I1509" s="645">
        <v>2</v>
      </c>
      <c r="J1509" s="995">
        <v>42692</v>
      </c>
      <c r="K1509" s="995">
        <v>42690</v>
      </c>
      <c r="L1509" s="995">
        <v>42688</v>
      </c>
      <c r="M1509" s="995" t="s">
        <v>1485</v>
      </c>
      <c r="N1509" s="486" t="s">
        <v>47</v>
      </c>
      <c r="O1509" s="486" t="s">
        <v>47</v>
      </c>
      <c r="P1509" s="486" t="s">
        <v>47</v>
      </c>
      <c r="Q1509" s="486"/>
      <c r="R1509" s="486" t="s">
        <v>47</v>
      </c>
      <c r="S1509" s="243" t="s">
        <v>2123</v>
      </c>
      <c r="T1509" s="245">
        <v>42710</v>
      </c>
      <c r="U1509" s="245">
        <v>48</v>
      </c>
      <c r="W1509" s="202" t="s">
        <v>162</v>
      </c>
      <c r="X1509" s="288" t="s">
        <v>941</v>
      </c>
      <c r="Y1509" s="295">
        <v>21</v>
      </c>
      <c r="Z1509" s="202"/>
      <c r="AA1509" s="202"/>
      <c r="AB1509" s="499">
        <v>42674</v>
      </c>
      <c r="AC1509" s="1053">
        <f>IF(B1509="","",(IFERROR(VLOOKUP(B1509,Projecten!A$4:W$2415,5,FALSE),"niet bekend")))</f>
        <v>1</v>
      </c>
      <c r="AD1509" s="213">
        <f t="shared" si="156"/>
        <v>4892.6899999999996</v>
      </c>
      <c r="AE1509" s="266">
        <f>IF(B1509="","",(IFERROR(VLOOKUP(B1509,Projecten!A$4:W$2415,23,FALSE),"niet bekend")))</f>
        <v>4892.6899999999996</v>
      </c>
      <c r="AF1509" s="213">
        <f>IF(B1509="","",(IFERROR(VLOOKUP(B1509,Projecten!A$4:W$2415,12,FALSE),"niet bekend")))</f>
        <v>4892.6899999999996</v>
      </c>
      <c r="AG1509" s="209"/>
    </row>
    <row r="1510" spans="2:33" x14ac:dyDescent="0.2">
      <c r="B1510" s="665" t="s">
        <v>1864</v>
      </c>
      <c r="C1510" s="470">
        <v>121006</v>
      </c>
      <c r="D1510" s="689" t="s">
        <v>1861</v>
      </c>
      <c r="E1510" s="514" t="s">
        <v>26</v>
      </c>
      <c r="F1510" s="645">
        <v>1</v>
      </c>
      <c r="G1510" s="645">
        <v>11</v>
      </c>
      <c r="H1510" s="645">
        <v>4</v>
      </c>
      <c r="I1510" s="645">
        <v>12</v>
      </c>
      <c r="J1510" s="321">
        <v>42685</v>
      </c>
      <c r="K1510" s="321">
        <v>42683</v>
      </c>
      <c r="L1510" s="321" t="s">
        <v>1485</v>
      </c>
      <c r="M1510" s="321" t="s">
        <v>60</v>
      </c>
      <c r="N1510" s="254" t="s">
        <v>47</v>
      </c>
      <c r="O1510" s="254" t="s">
        <v>47</v>
      </c>
      <c r="P1510" s="254" t="s">
        <v>47</v>
      </c>
      <c r="R1510" s="254" t="s">
        <v>47</v>
      </c>
      <c r="S1510" s="243"/>
      <c r="T1510" s="245">
        <v>42699</v>
      </c>
      <c r="U1510" s="245">
        <v>47</v>
      </c>
      <c r="W1510" s="202" t="s">
        <v>162</v>
      </c>
      <c r="X1510" s="202" t="s">
        <v>1771</v>
      </c>
      <c r="Y1510" s="248">
        <v>45</v>
      </c>
      <c r="Z1510" s="202"/>
      <c r="AA1510" s="202"/>
      <c r="AB1510" s="707">
        <v>42661</v>
      </c>
      <c r="AC1510" s="1053">
        <f>IF(B1510="","",(IFERROR(VLOOKUP(B1510,Projecten!A$4:W$2415,5,FALSE),"niet bekend")))</f>
        <v>1</v>
      </c>
      <c r="AD1510" s="213">
        <f t="shared" si="156"/>
        <v>10578.33</v>
      </c>
      <c r="AE1510" s="266">
        <f>IF(B1510="","",(IFERROR(VLOOKUP(B1510,Projecten!A$4:W$2415,23,FALSE),"niet bekend")))</f>
        <v>10578.33</v>
      </c>
      <c r="AF1510" s="213">
        <f>IF(B1510="","",(IFERROR(VLOOKUP(B1510,Projecten!A$4:W$2415,12,FALSE),"niet bekend")))</f>
        <v>10578.33</v>
      </c>
      <c r="AG1510" s="209"/>
    </row>
    <row r="1511" spans="2:33" x14ac:dyDescent="0.2">
      <c r="B1511" s="665">
        <v>2016654</v>
      </c>
      <c r="C1511" s="470">
        <v>121032</v>
      </c>
      <c r="D1511" s="237" t="s">
        <v>1953</v>
      </c>
      <c r="E1511" s="519" t="s">
        <v>26</v>
      </c>
      <c r="F1511" s="645">
        <v>1</v>
      </c>
      <c r="G1511" s="645">
        <v>2</v>
      </c>
      <c r="H1511" s="645">
        <v>0</v>
      </c>
      <c r="I1511" s="645">
        <v>2</v>
      </c>
      <c r="J1511" s="995">
        <v>42692</v>
      </c>
      <c r="K1511" s="995" t="s">
        <v>1485</v>
      </c>
      <c r="L1511" s="995" t="s">
        <v>1485</v>
      </c>
      <c r="M1511" s="995" t="s">
        <v>1485</v>
      </c>
      <c r="N1511" s="242" t="s">
        <v>47</v>
      </c>
      <c r="O1511" s="242" t="s">
        <v>47</v>
      </c>
      <c r="P1511" s="242" t="s">
        <v>47</v>
      </c>
      <c r="Q1511" s="242"/>
      <c r="R1511" s="242" t="s">
        <v>47</v>
      </c>
      <c r="S1511" s="243"/>
      <c r="T1511" s="245">
        <v>42711</v>
      </c>
      <c r="U1511" s="245">
        <v>48</v>
      </c>
      <c r="W1511" s="202" t="s">
        <v>162</v>
      </c>
      <c r="X1511" s="288" t="s">
        <v>941</v>
      </c>
      <c r="Y1511" s="248">
        <v>7.5</v>
      </c>
      <c r="Z1511" s="202"/>
      <c r="AA1511" s="202"/>
      <c r="AB1511" s="499">
        <v>42674</v>
      </c>
      <c r="AC1511" s="1053">
        <f>IF(B1511="","",(IFERROR(VLOOKUP(B1511,Projecten!A$4:W$2415,5,FALSE),"niet bekend")))</f>
        <v>1</v>
      </c>
      <c r="AD1511" s="213">
        <f t="shared" si="156"/>
        <v>1120</v>
      </c>
      <c r="AE1511" s="266">
        <f>IF(B1511="","",(IFERROR(VLOOKUP(B1511,Projecten!A$4:W$2415,23,FALSE),"niet bekend")))</f>
        <v>1120</v>
      </c>
      <c r="AF1511" s="213">
        <f>IF(B1511="","",(IFERROR(VLOOKUP(B1511,Projecten!A$4:W$2415,12,FALSE),"niet bekend")))</f>
        <v>1120</v>
      </c>
      <c r="AG1511" s="209"/>
    </row>
    <row r="1512" spans="2:33" x14ac:dyDescent="0.2">
      <c r="B1512" s="665">
        <v>2016652</v>
      </c>
      <c r="C1512" s="470">
        <v>121032</v>
      </c>
      <c r="D1512" s="237">
        <v>616317</v>
      </c>
      <c r="E1512" s="519" t="s">
        <v>26</v>
      </c>
      <c r="F1512" s="645">
        <v>1</v>
      </c>
      <c r="G1512" s="645">
        <v>7</v>
      </c>
      <c r="H1512" s="645">
        <v>5</v>
      </c>
      <c r="I1512" s="645">
        <v>2</v>
      </c>
      <c r="J1512" s="321">
        <v>42692</v>
      </c>
      <c r="K1512" s="321">
        <v>42690</v>
      </c>
      <c r="L1512" s="321" t="s">
        <v>1485</v>
      </c>
      <c r="M1512" s="321" t="s">
        <v>1485</v>
      </c>
      <c r="N1512" s="254" t="s">
        <v>47</v>
      </c>
      <c r="O1512" s="254" t="s">
        <v>47</v>
      </c>
      <c r="P1512" s="254" t="s">
        <v>47</v>
      </c>
      <c r="R1512" s="254" t="s">
        <v>47</v>
      </c>
      <c r="S1512" s="243"/>
      <c r="T1512" s="245">
        <v>42713</v>
      </c>
      <c r="U1512" s="245">
        <v>48</v>
      </c>
      <c r="W1512" s="202" t="s">
        <v>162</v>
      </c>
      <c r="X1512" s="202" t="s">
        <v>941</v>
      </c>
      <c r="Y1512" s="295">
        <v>14</v>
      </c>
      <c r="Z1512" s="202"/>
      <c r="AA1512" s="202"/>
      <c r="AB1512" s="499">
        <v>42674</v>
      </c>
      <c r="AC1512" s="1053">
        <f>IF(B1512="","",(IFERROR(VLOOKUP(B1512,Projecten!A$4:W$2415,5,FALSE),"niet bekend")))</f>
        <v>1</v>
      </c>
      <c r="AD1512" s="213">
        <f t="shared" si="156"/>
        <v>2856.27</v>
      </c>
      <c r="AE1512" s="266">
        <f>IF(B1512="","",(IFERROR(VLOOKUP(B1512,Projecten!A$4:W$2415,23,FALSE),"niet bekend")))</f>
        <v>2856.27</v>
      </c>
      <c r="AF1512" s="213">
        <f>IF(B1512="","",(IFERROR(VLOOKUP(B1512,Projecten!A$4:W$2415,12,FALSE),"niet bekend")))</f>
        <v>2856.27</v>
      </c>
      <c r="AG1512" s="209"/>
    </row>
    <row r="1513" spans="2:33" x14ac:dyDescent="0.2">
      <c r="B1513" s="665" t="s">
        <v>1987</v>
      </c>
      <c r="C1513" s="470">
        <v>121024</v>
      </c>
      <c r="D1513" s="237">
        <v>595817</v>
      </c>
      <c r="E1513" s="519" t="s">
        <v>26</v>
      </c>
      <c r="F1513" s="645">
        <v>1</v>
      </c>
      <c r="G1513" s="645">
        <v>8</v>
      </c>
      <c r="H1513" s="645">
        <v>5</v>
      </c>
      <c r="I1513" s="645">
        <v>2</v>
      </c>
      <c r="J1513" s="995">
        <v>42692</v>
      </c>
      <c r="K1513" s="995">
        <v>42690</v>
      </c>
      <c r="L1513" s="995">
        <v>42688</v>
      </c>
      <c r="M1513" s="995" t="s">
        <v>1485</v>
      </c>
      <c r="N1513" s="486" t="s">
        <v>47</v>
      </c>
      <c r="O1513" s="486" t="s">
        <v>47</v>
      </c>
      <c r="P1513" s="486" t="s">
        <v>47</v>
      </c>
      <c r="Q1513" s="486"/>
      <c r="R1513" s="486" t="s">
        <v>47</v>
      </c>
      <c r="S1513" s="243"/>
      <c r="T1513" s="245">
        <v>42709</v>
      </c>
      <c r="U1513" s="245">
        <v>48</v>
      </c>
      <c r="W1513" s="202" t="s">
        <v>162</v>
      </c>
      <c r="X1513" s="288" t="s">
        <v>1988</v>
      </c>
      <c r="Y1513" s="295">
        <v>23</v>
      </c>
      <c r="Z1513" s="202"/>
      <c r="AA1513" s="202"/>
      <c r="AB1513" s="499">
        <v>42674</v>
      </c>
      <c r="AC1513" s="1053">
        <f>IF(B1513="","",(IFERROR(VLOOKUP(B1513,Projecten!A$4:W$2415,5,FALSE),"niet bekend")))</f>
        <v>1</v>
      </c>
      <c r="AD1513" s="213">
        <f t="shared" si="156"/>
        <v>5256.98</v>
      </c>
      <c r="AE1513" s="266">
        <f>IF(B1513="","",(IFERROR(VLOOKUP(B1513,Projecten!A$4:W$2415,23,FALSE),"niet bekend")))</f>
        <v>5256.98</v>
      </c>
      <c r="AF1513" s="213">
        <f>IF(B1513="","",(IFERROR(VLOOKUP(B1513,Projecten!A$4:W$2415,12,FALSE),"niet bekend")))</f>
        <v>5256.98</v>
      </c>
      <c r="AG1513" s="209"/>
    </row>
    <row r="1514" spans="2:33" x14ac:dyDescent="0.2">
      <c r="B1514" s="665">
        <v>2016661</v>
      </c>
      <c r="C1514" s="517">
        <v>121037</v>
      </c>
      <c r="D1514" s="237" t="s">
        <v>1968</v>
      </c>
      <c r="E1514" s="519" t="s">
        <v>26</v>
      </c>
      <c r="F1514" s="645">
        <v>3</v>
      </c>
      <c r="G1514" s="645">
        <v>24</v>
      </c>
      <c r="H1514" s="645">
        <v>18</v>
      </c>
      <c r="I1514" s="645">
        <v>6</v>
      </c>
      <c r="J1514" s="321">
        <v>42696</v>
      </c>
      <c r="K1514" s="321">
        <v>42695</v>
      </c>
      <c r="L1514" s="321" t="s">
        <v>1485</v>
      </c>
      <c r="M1514" s="321" t="s">
        <v>1485</v>
      </c>
      <c r="N1514" s="254" t="s">
        <v>47</v>
      </c>
      <c r="O1514" s="254" t="s">
        <v>47</v>
      </c>
      <c r="P1514" s="254" t="s">
        <v>47</v>
      </c>
      <c r="R1514" s="254" t="s">
        <v>47</v>
      </c>
      <c r="S1514" s="243"/>
      <c r="T1514" s="245">
        <v>42716</v>
      </c>
      <c r="U1514" s="245">
        <v>49</v>
      </c>
      <c r="W1514" s="202" t="s">
        <v>162</v>
      </c>
      <c r="X1514" s="288"/>
      <c r="Y1514" s="1058">
        <v>44</v>
      </c>
      <c r="Z1514" s="202"/>
      <c r="AA1514" s="202"/>
      <c r="AB1514" s="499">
        <v>42674</v>
      </c>
      <c r="AC1514" s="1053">
        <f>IF(B1514="","",(IFERROR(VLOOKUP(B1514,Projecten!A$4:W$2415,5,FALSE),"niet bekend")))</f>
        <v>3</v>
      </c>
      <c r="AD1514" s="213">
        <f t="shared" si="156"/>
        <v>6561.01</v>
      </c>
      <c r="AE1514" s="266">
        <f>IF(B1514="","",(IFERROR(VLOOKUP(B1514,Projecten!A$4:W$2415,23,FALSE),"niet bekend")))</f>
        <v>6561.01</v>
      </c>
      <c r="AF1514" s="213">
        <f>IF(B1514="","",(IFERROR(VLOOKUP(B1514,Projecten!A$4:W$2415,12,FALSE),"niet bekend")))</f>
        <v>6561.01</v>
      </c>
      <c r="AG1514" s="209"/>
    </row>
    <row r="1515" spans="2:33" x14ac:dyDescent="0.2">
      <c r="B1515" s="665">
        <v>2016656</v>
      </c>
      <c r="C1515" s="517">
        <v>121037</v>
      </c>
      <c r="D1515" s="237" t="s">
        <v>1959</v>
      </c>
      <c r="E1515" s="519" t="s">
        <v>26</v>
      </c>
      <c r="F1515" s="645">
        <v>3</v>
      </c>
      <c r="G1515" s="645">
        <v>24</v>
      </c>
      <c r="H1515" s="645">
        <v>21</v>
      </c>
      <c r="I1515" s="645">
        <v>6</v>
      </c>
      <c r="J1515" s="321">
        <v>42699</v>
      </c>
      <c r="K1515" s="321">
        <v>42695</v>
      </c>
      <c r="L1515" s="321" t="s">
        <v>1485</v>
      </c>
      <c r="M1515" s="321" t="s">
        <v>1485</v>
      </c>
      <c r="N1515" s="254" t="s">
        <v>47</v>
      </c>
      <c r="O1515" s="254" t="s">
        <v>47</v>
      </c>
      <c r="P1515" s="254" t="s">
        <v>47</v>
      </c>
      <c r="R1515" s="254" t="s">
        <v>47</v>
      </c>
      <c r="S1515" s="243"/>
      <c r="U1515" s="245">
        <v>49</v>
      </c>
      <c r="W1515" s="202" t="s">
        <v>310</v>
      </c>
      <c r="X1515" s="288"/>
      <c r="Y1515" s="295">
        <v>46</v>
      </c>
      <c r="Z1515" s="202"/>
      <c r="AA1515" s="202"/>
      <c r="AB1515" s="499">
        <v>42674</v>
      </c>
      <c r="AC1515" s="1053">
        <f>IF(B1515="","",(IFERROR(VLOOKUP(B1515,Projecten!A$4:W$2415,5,FALSE),"niet bekend")))</f>
        <v>3</v>
      </c>
      <c r="AD1515" s="213">
        <f t="shared" si="156"/>
        <v>6587.67</v>
      </c>
      <c r="AE1515" s="266">
        <f>IF(B1515="","",(IFERROR(VLOOKUP(B1515,Projecten!A$4:W$2415,23,FALSE),"niet bekend")))</f>
        <v>6587.67</v>
      </c>
      <c r="AF1515" s="213">
        <f>IF(B1515="","",(IFERROR(VLOOKUP(B1515,Projecten!A$4:W$2415,12,FALSE),"niet bekend")))</f>
        <v>6587.67</v>
      </c>
      <c r="AG1515" s="209"/>
    </row>
    <row r="1516" spans="2:33" x14ac:dyDescent="0.2">
      <c r="B1516" s="1071">
        <v>2016673</v>
      </c>
      <c r="C1516" s="517">
        <v>121006</v>
      </c>
      <c r="D1516" s="237" t="s">
        <v>1984</v>
      </c>
      <c r="E1516" s="519" t="s">
        <v>26</v>
      </c>
      <c r="F1516" s="645">
        <v>1</v>
      </c>
      <c r="G1516" s="645">
        <v>11</v>
      </c>
      <c r="H1516" s="645">
        <v>4</v>
      </c>
      <c r="I1516" s="645">
        <v>12</v>
      </c>
      <c r="J1516" s="1000">
        <v>42696</v>
      </c>
      <c r="K1516" s="1000">
        <v>42690</v>
      </c>
      <c r="L1516" s="244" t="s">
        <v>1485</v>
      </c>
      <c r="M1516" s="622" t="s">
        <v>61</v>
      </c>
      <c r="N1516" s="254" t="s">
        <v>47</v>
      </c>
      <c r="O1516" s="254" t="s">
        <v>47</v>
      </c>
      <c r="P1516" s="254" t="s">
        <v>47</v>
      </c>
      <c r="R1516" s="254" t="s">
        <v>47</v>
      </c>
      <c r="S1516" s="243"/>
      <c r="U1516" s="245">
        <v>49</v>
      </c>
      <c r="W1516" s="202" t="s">
        <v>162</v>
      </c>
      <c r="X1516" s="202" t="s">
        <v>2045</v>
      </c>
      <c r="Y1516" s="295">
        <v>45</v>
      </c>
      <c r="Z1516" s="202"/>
      <c r="AA1516" s="202"/>
      <c r="AB1516" s="499">
        <v>42681</v>
      </c>
      <c r="AC1516" s="1053">
        <f>IF(B1516="","",(IFERROR(VLOOKUP(B1516,Projecten!A$4:W$2415,5,FALSE),"niet bekend")))</f>
        <v>1</v>
      </c>
      <c r="AD1516" s="213">
        <f t="shared" si="156"/>
        <v>10578.33</v>
      </c>
      <c r="AE1516" s="266">
        <f>IF(B1516="","",(IFERROR(VLOOKUP(B1516,Projecten!A$4:W$2415,23,FALSE),"niet bekend")))</f>
        <v>10578.33</v>
      </c>
      <c r="AF1516" s="213">
        <f>IF(B1516="","",(IFERROR(VLOOKUP(B1516,Projecten!A$4:W$2415,12,FALSE),"niet bekend")))</f>
        <v>10578.33</v>
      </c>
      <c r="AG1516" s="209"/>
    </row>
    <row r="1517" spans="2:33" s="327" customFormat="1" x14ac:dyDescent="0.2">
      <c r="B1517" s="449"/>
      <c r="C1517" s="470"/>
      <c r="D1517" s="869"/>
      <c r="E1517" s="449"/>
      <c r="F1517" s="751"/>
      <c r="G1517" s="751"/>
      <c r="H1517" s="751"/>
      <c r="I1517" s="751"/>
      <c r="J1517" s="989"/>
      <c r="K1517" s="989"/>
      <c r="L1517" s="403"/>
      <c r="M1517" s="403"/>
      <c r="N1517" s="403"/>
      <c r="O1517" s="403"/>
      <c r="P1517" s="403"/>
      <c r="Q1517" s="403"/>
      <c r="R1517" s="403"/>
      <c r="S1517" s="320"/>
      <c r="T1517" s="264"/>
      <c r="U1517" s="264"/>
      <c r="V1517" s="396"/>
      <c r="W1517" s="318"/>
      <c r="X1517" s="620"/>
      <c r="Y1517" s="324"/>
      <c r="Z1517" s="318"/>
      <c r="AA1517" s="318"/>
      <c r="AB1517" s="320"/>
      <c r="AC1517" s="1069"/>
      <c r="AD1517" s="266"/>
      <c r="AE1517" s="266"/>
      <c r="AF1517" s="266"/>
    </row>
    <row r="1518" spans="2:33" x14ac:dyDescent="0.2">
      <c r="B1518" s="237">
        <v>2016667</v>
      </c>
      <c r="C1518" s="517">
        <v>121042</v>
      </c>
      <c r="D1518" s="519" t="s">
        <v>1974</v>
      </c>
      <c r="E1518" s="519" t="s">
        <v>317</v>
      </c>
      <c r="F1518" s="645">
        <v>1</v>
      </c>
      <c r="G1518" s="645">
        <v>8</v>
      </c>
      <c r="H1518" s="645">
        <v>7</v>
      </c>
      <c r="I1518" s="645">
        <v>3</v>
      </c>
      <c r="J1518" s="1072">
        <v>42699</v>
      </c>
      <c r="K1518" s="244" t="s">
        <v>1485</v>
      </c>
      <c r="L1518" s="244" t="s">
        <v>1485</v>
      </c>
      <c r="M1518" s="244" t="s">
        <v>1485</v>
      </c>
      <c r="N1518" s="254" t="s">
        <v>47</v>
      </c>
      <c r="O1518" s="254" t="s">
        <v>47</v>
      </c>
      <c r="P1518" s="254" t="s">
        <v>47</v>
      </c>
      <c r="R1518" s="254" t="s">
        <v>47</v>
      </c>
      <c r="S1518" s="243"/>
      <c r="U1518" s="245">
        <v>49</v>
      </c>
      <c r="W1518" s="202" t="s">
        <v>777</v>
      </c>
      <c r="X1518" s="690"/>
      <c r="Y1518" s="1058">
        <v>19</v>
      </c>
      <c r="Z1518" s="202"/>
      <c r="AA1518" s="202"/>
      <c r="AB1518" s="499">
        <v>42681</v>
      </c>
      <c r="AC1518" s="1053">
        <f>IF(B1518="","",(IFERROR(VLOOKUP(B1518,Projecten!A$4:W$2415,5,FALSE),"niet bekend")))</f>
        <v>1</v>
      </c>
      <c r="AD1518" s="213">
        <f>IF(AC1518="","",(IF(F1518=0,AF1518,(F1518/AC1518*AF1518))))</f>
        <v>2762.58</v>
      </c>
      <c r="AE1518" s="266">
        <f>IF(B1518="","",(IFERROR(VLOOKUP(B1518,Projecten!A$4:W$2415,23,FALSE),"niet bekend")))</f>
        <v>2762.58</v>
      </c>
      <c r="AF1518" s="213">
        <f>IF(B1518="","",(IFERROR(VLOOKUP(B1518,Projecten!A$4:W$2415,12,FALSE),"niet bekend")))</f>
        <v>2762.58</v>
      </c>
      <c r="AG1518" s="209"/>
    </row>
    <row r="1519" spans="2:33" x14ac:dyDescent="0.2">
      <c r="B1519" s="1071">
        <v>2016697</v>
      </c>
      <c r="C1519" s="517">
        <v>121043</v>
      </c>
      <c r="D1519" s="237" t="s">
        <v>2057</v>
      </c>
      <c r="E1519" s="519" t="s">
        <v>317</v>
      </c>
      <c r="F1519" s="645">
        <v>1</v>
      </c>
      <c r="G1519" s="645">
        <v>1</v>
      </c>
      <c r="H1519" s="645">
        <v>1</v>
      </c>
      <c r="I1519" s="645">
        <v>0</v>
      </c>
      <c r="J1519" s="1000">
        <v>42699</v>
      </c>
      <c r="K1519" s="244" t="s">
        <v>1485</v>
      </c>
      <c r="L1519" s="244" t="s">
        <v>1485</v>
      </c>
      <c r="M1519" s="244" t="s">
        <v>1485</v>
      </c>
      <c r="N1519" s="254" t="s">
        <v>47</v>
      </c>
      <c r="O1519" s="254" t="s">
        <v>47</v>
      </c>
      <c r="P1519" s="254" t="s">
        <v>47</v>
      </c>
      <c r="R1519" s="254" t="s">
        <v>47</v>
      </c>
      <c r="S1519" s="243"/>
      <c r="U1519" s="245">
        <v>49</v>
      </c>
      <c r="W1519" s="202" t="s">
        <v>777</v>
      </c>
      <c r="X1519" s="690"/>
      <c r="Y1519" s="1058">
        <v>1.5</v>
      </c>
      <c r="Z1519" s="202"/>
      <c r="AA1519" s="202"/>
      <c r="AB1519" s="499">
        <v>42688</v>
      </c>
      <c r="AC1519" s="1053">
        <f>IF(B1519="","",(IFERROR(VLOOKUP(B1519,Projecten!A$4:W$2415,5,FALSE),"niet bekend")))</f>
        <v>1</v>
      </c>
      <c r="AD1519" s="213">
        <f>IF(AC1519="","",(IF(F1519=0,AF1519,(F1519/AC1519*AF1519))))</f>
        <v>195.81</v>
      </c>
      <c r="AE1519" s="266">
        <f>IF(B1519="","",(IFERROR(VLOOKUP(B1519,Projecten!A$4:W$2415,23,FALSE),"niet bekend")))</f>
        <v>222.42</v>
      </c>
      <c r="AF1519" s="213">
        <f>IF(B1519="","",(IFERROR(VLOOKUP(B1519,Projecten!A$4:W$2415,12,FALSE),"niet bekend")))</f>
        <v>195.81</v>
      </c>
      <c r="AG1519" s="209"/>
    </row>
    <row r="1520" spans="2:33" x14ac:dyDescent="0.2">
      <c r="B1520" s="1071">
        <v>2016666</v>
      </c>
      <c r="C1520" s="517">
        <v>121043</v>
      </c>
      <c r="D1520" s="237" t="s">
        <v>1976</v>
      </c>
      <c r="E1520" s="519" t="s">
        <v>317</v>
      </c>
      <c r="F1520" s="645">
        <v>1</v>
      </c>
      <c r="G1520" s="645">
        <v>3</v>
      </c>
      <c r="H1520" s="645">
        <v>3</v>
      </c>
      <c r="I1520" s="645">
        <v>0</v>
      </c>
      <c r="J1520" s="1072">
        <v>42699</v>
      </c>
      <c r="K1520" s="1000">
        <v>42695</v>
      </c>
      <c r="L1520" s="244" t="s">
        <v>1485</v>
      </c>
      <c r="M1520" s="244" t="s">
        <v>1485</v>
      </c>
      <c r="N1520" s="254" t="s">
        <v>47</v>
      </c>
      <c r="O1520" s="254" t="s">
        <v>47</v>
      </c>
      <c r="P1520" s="254" t="s">
        <v>47</v>
      </c>
      <c r="R1520" s="254" t="s">
        <v>47</v>
      </c>
      <c r="S1520" s="243"/>
      <c r="U1520" s="245">
        <v>49</v>
      </c>
      <c r="W1520" s="202" t="s">
        <v>777</v>
      </c>
      <c r="X1520" s="690"/>
      <c r="Y1520" s="295">
        <v>5</v>
      </c>
      <c r="Z1520" s="202"/>
      <c r="AA1520" s="202"/>
      <c r="AB1520" s="499">
        <v>42681</v>
      </c>
      <c r="AC1520" s="1053">
        <f>IF(B1520="","",(IFERROR(VLOOKUP(B1520,Projecten!A$4:W$2415,5,FALSE),"niet bekend")))</f>
        <v>1</v>
      </c>
      <c r="AD1520" s="213">
        <f>IF(AC1520="","",(IF(F1520=0,AF1520,(F1520/AC1520*AF1520))))</f>
        <v>938.91</v>
      </c>
      <c r="AE1520" s="266">
        <f>IF(B1520="","",(IFERROR(VLOOKUP(B1520,Projecten!A$4:W$2415,23,FALSE),"niet bekend")))</f>
        <v>938.91</v>
      </c>
      <c r="AF1520" s="213">
        <f>IF(B1520="","",(IFERROR(VLOOKUP(B1520,Projecten!A$4:W$2415,12,FALSE),"niet bekend")))</f>
        <v>938.91</v>
      </c>
      <c r="AG1520" s="209"/>
    </row>
    <row r="1521" spans="2:33" s="327" customFormat="1" x14ac:dyDescent="0.2">
      <c r="B1521" s="665"/>
      <c r="C1521" s="470"/>
      <c r="D1521" s="665"/>
      <c r="E1521" s="449"/>
      <c r="F1521" s="751"/>
      <c r="G1521" s="751"/>
      <c r="H1521" s="751"/>
      <c r="I1521" s="751"/>
      <c r="J1521" s="321"/>
      <c r="K1521" s="321"/>
      <c r="L1521" s="321"/>
      <c r="M1521" s="322"/>
      <c r="N1521" s="322"/>
      <c r="O1521" s="322"/>
      <c r="P1521" s="322"/>
      <c r="Q1521" s="322"/>
      <c r="R1521" s="322"/>
      <c r="S1521" s="320"/>
      <c r="T1521" s="264"/>
      <c r="U1521" s="264"/>
      <c r="V1521" s="396"/>
      <c r="W1521" s="318"/>
      <c r="X1521" s="318"/>
      <c r="Y1521" s="497"/>
      <c r="Z1521" s="318"/>
      <c r="AA1521" s="318"/>
      <c r="AB1521" s="707"/>
      <c r="AC1521" s="1069"/>
      <c r="AD1521" s="266"/>
      <c r="AE1521" s="266"/>
      <c r="AF1521" s="266"/>
    </row>
    <row r="1522" spans="2:33" s="327" customFormat="1" x14ac:dyDescent="0.2">
      <c r="B1522" s="665" t="s">
        <v>2143</v>
      </c>
      <c r="C1522" s="746">
        <v>121041</v>
      </c>
      <c r="D1522" s="665" t="s">
        <v>2142</v>
      </c>
      <c r="E1522" s="449" t="s">
        <v>307</v>
      </c>
      <c r="F1522" s="751">
        <v>0</v>
      </c>
      <c r="G1522" s="751">
        <v>2</v>
      </c>
      <c r="H1522" s="751">
        <v>4</v>
      </c>
      <c r="I1522" s="751">
        <v>0</v>
      </c>
      <c r="J1522" s="321" t="s">
        <v>1485</v>
      </c>
      <c r="K1522" s="321" t="s">
        <v>1485</v>
      </c>
      <c r="L1522" s="321" t="s">
        <v>1485</v>
      </c>
      <c r="M1522" s="321" t="s">
        <v>1485</v>
      </c>
      <c r="N1522" s="322" t="s">
        <v>47</v>
      </c>
      <c r="O1522" s="322" t="s">
        <v>47</v>
      </c>
      <c r="P1522" s="322" t="s">
        <v>47</v>
      </c>
      <c r="Q1522" s="322"/>
      <c r="R1522" s="322" t="s">
        <v>47</v>
      </c>
      <c r="S1522" s="320"/>
      <c r="T1522" s="264"/>
      <c r="U1522" s="264">
        <v>50</v>
      </c>
      <c r="V1522" s="396"/>
      <c r="W1522" s="318" t="s">
        <v>534</v>
      </c>
      <c r="X1522" s="318" t="s">
        <v>2144</v>
      </c>
      <c r="Y1522" s="497">
        <v>7</v>
      </c>
      <c r="Z1522" s="318"/>
      <c r="AA1522" s="318"/>
      <c r="AB1522" s="707">
        <v>42697</v>
      </c>
      <c r="AC1522" s="1069">
        <v>1</v>
      </c>
      <c r="AD1522" s="266">
        <f>IF(AC1522="","",(IF(F1522=0,AF1522,(F1522/AC1522*AF1522))))</f>
        <v>662</v>
      </c>
      <c r="AE1522" s="266">
        <f>IF(B1522="","",(IFERROR(VLOOKUP(B1522,Projecten!A$4:W$2415,23,FALSE),"niet bekend")))</f>
        <v>662</v>
      </c>
      <c r="AF1522" s="266">
        <f>IF(B1522="","",(IFERROR(VLOOKUP(B1522,Projecten!A$4:W$2415,12,FALSE),"niet bekend")))</f>
        <v>662</v>
      </c>
    </row>
    <row r="1523" spans="2:33" x14ac:dyDescent="0.2">
      <c r="B1523" s="209"/>
    </row>
    <row r="1524" spans="2:33" x14ac:dyDescent="0.2">
      <c r="B1524" s="665">
        <v>2016636</v>
      </c>
      <c r="C1524" s="470">
        <v>121033</v>
      </c>
      <c r="D1524" s="689" t="s">
        <v>1929</v>
      </c>
      <c r="E1524" s="514" t="s">
        <v>352</v>
      </c>
      <c r="F1524" s="645">
        <v>1</v>
      </c>
      <c r="G1524" s="645">
        <v>8</v>
      </c>
      <c r="H1524" s="645">
        <v>6</v>
      </c>
      <c r="I1524" s="645">
        <v>1</v>
      </c>
      <c r="J1524" s="321">
        <v>42692</v>
      </c>
      <c r="K1524" s="321">
        <v>42690</v>
      </c>
      <c r="L1524" s="244" t="s">
        <v>1485</v>
      </c>
      <c r="M1524" s="244" t="s">
        <v>1485</v>
      </c>
      <c r="N1524" s="254" t="s">
        <v>47</v>
      </c>
      <c r="O1524" s="254" t="s">
        <v>47</v>
      </c>
      <c r="P1524" s="254" t="s">
        <v>47</v>
      </c>
      <c r="R1524" s="254" t="s">
        <v>47</v>
      </c>
      <c r="S1524" s="243"/>
      <c r="U1524" s="245">
        <v>48</v>
      </c>
      <c r="X1524" s="202" t="s">
        <v>2154</v>
      </c>
      <c r="Y1524" s="248">
        <v>15</v>
      </c>
      <c r="Z1524" s="202"/>
      <c r="AA1524" s="202"/>
      <c r="AB1524" s="499">
        <v>42671</v>
      </c>
      <c r="AC1524" s="1053">
        <f>IF(B1524="","",(IFERROR(VLOOKUP(B1524,Projecten!A$4:W$2415,5,FALSE),"niet bekend")))</f>
        <v>1</v>
      </c>
      <c r="AD1524" s="213">
        <f>IF(AC1524="","",(IF(F1524=0,AF1524,(F1524/AC1524*AF1524))))</f>
        <v>2044.16</v>
      </c>
      <c r="AE1524" s="266">
        <f>IF(B1524="","",(IFERROR(VLOOKUP(B1524,Projecten!A$4:W$2415,23,FALSE),"niet bekend")))</f>
        <v>2044.16</v>
      </c>
      <c r="AF1524" s="213">
        <f>IF(B1524="","",(IFERROR(VLOOKUP(B1524,Projecten!A$4:W$2415,12,FALSE),"niet bekend")))</f>
        <v>2044.16</v>
      </c>
      <c r="AG1524" s="209"/>
    </row>
    <row r="1525" spans="2:33" x14ac:dyDescent="0.2">
      <c r="B1525" s="665">
        <v>2016637</v>
      </c>
      <c r="C1525" s="517">
        <v>121030</v>
      </c>
      <c r="D1525" s="689" t="s">
        <v>1930</v>
      </c>
      <c r="E1525" s="514" t="s">
        <v>352</v>
      </c>
      <c r="F1525" s="645">
        <v>5</v>
      </c>
      <c r="G1525" s="645">
        <v>35</v>
      </c>
      <c r="H1525" s="645">
        <v>30</v>
      </c>
      <c r="I1525" s="645">
        <v>10</v>
      </c>
      <c r="J1525" s="321">
        <v>42692</v>
      </c>
      <c r="K1525" s="321">
        <v>42690</v>
      </c>
      <c r="L1525" s="244" t="s">
        <v>1485</v>
      </c>
      <c r="M1525" s="244" t="s">
        <v>1485</v>
      </c>
      <c r="N1525" s="254" t="s">
        <v>47</v>
      </c>
      <c r="O1525" s="254" t="s">
        <v>47</v>
      </c>
      <c r="P1525" s="254" t="s">
        <v>47</v>
      </c>
      <c r="R1525" s="254" t="s">
        <v>47</v>
      </c>
      <c r="S1525" s="243"/>
      <c r="U1525" s="245">
        <v>48</v>
      </c>
      <c r="Y1525" s="248">
        <v>74</v>
      </c>
      <c r="Z1525" s="202"/>
      <c r="AA1525" s="202"/>
      <c r="AB1525" s="499">
        <v>42671</v>
      </c>
      <c r="AC1525" s="1053">
        <f>IF(B1525="","",(IFERROR(VLOOKUP(B1525,Projecten!A$4:W$2415,5,FALSE),"niet bekend")))</f>
        <v>5</v>
      </c>
      <c r="AD1525" s="213">
        <f>IF(AC1525="","",(IF(F1525=0,AF1525,(F1525/AC1525*AF1525))))</f>
        <v>10185.75</v>
      </c>
      <c r="AE1525" s="266">
        <f>IF(B1525="","",(IFERROR(VLOOKUP(B1525,Projecten!A$4:W$2415,23,FALSE),"niet bekend")))</f>
        <v>10185.75</v>
      </c>
      <c r="AF1525" s="213">
        <f>IF(B1525="","",(IFERROR(VLOOKUP(B1525,Projecten!A$4:W$2415,12,FALSE),"niet bekend")))</f>
        <v>10185.75</v>
      </c>
      <c r="AG1525" s="209"/>
    </row>
    <row r="1526" spans="2:33" x14ac:dyDescent="0.2">
      <c r="B1526" s="665" t="s">
        <v>2097</v>
      </c>
      <c r="C1526" s="513">
        <v>121035</v>
      </c>
      <c r="D1526" s="513" t="s">
        <v>2175</v>
      </c>
      <c r="E1526" s="519" t="s">
        <v>352</v>
      </c>
      <c r="F1526" s="645">
        <v>0</v>
      </c>
      <c r="G1526" s="645">
        <v>0</v>
      </c>
      <c r="H1526" s="645">
        <v>0</v>
      </c>
      <c r="I1526" s="645">
        <v>0</v>
      </c>
      <c r="J1526" s="995" t="s">
        <v>1485</v>
      </c>
      <c r="K1526" s="995" t="s">
        <v>1485</v>
      </c>
      <c r="L1526" s="1024" t="s">
        <v>1485</v>
      </c>
      <c r="M1526" s="1024" t="s">
        <v>1485</v>
      </c>
      <c r="N1526" s="242" t="s">
        <v>47</v>
      </c>
      <c r="O1526" s="242" t="s">
        <v>47</v>
      </c>
      <c r="P1526" s="242" t="s">
        <v>47</v>
      </c>
      <c r="Q1526" s="242"/>
      <c r="R1526" s="242" t="s">
        <v>47</v>
      </c>
      <c r="S1526" s="243"/>
      <c r="U1526" s="245">
        <v>48</v>
      </c>
      <c r="W1526" s="202" t="s">
        <v>532</v>
      </c>
      <c r="X1526" s="337"/>
      <c r="Y1526" s="248">
        <v>3</v>
      </c>
      <c r="Z1526" s="202"/>
      <c r="AA1526" s="202"/>
      <c r="AB1526" s="499">
        <v>42703</v>
      </c>
      <c r="AC1526" s="1053">
        <f>IF(B1526="","",(IFERROR(VLOOKUP(B1526,Projecten!A$4:W$2415,5,FALSE),"niet bekend")))</f>
        <v>1</v>
      </c>
      <c r="AD1526" s="213">
        <f>IF(AC1526="","",(IF(F1526=0,AF1526,(F1526/AC1526*AF1526))))</f>
        <v>0</v>
      </c>
      <c r="AE1526" s="266">
        <f>IF(B1526="","",(IFERROR(VLOOKUP(B1526,Projecten!A$4:W$2415,23,FALSE),"niet bekend")))</f>
        <v>0</v>
      </c>
      <c r="AF1526" s="213">
        <f>IF(B1526="","",(IFERROR(VLOOKUP(B1526,Projecten!A$4:W$2415,12,FALSE),"niet bekend")))</f>
        <v>0</v>
      </c>
      <c r="AG1526" s="209"/>
    </row>
    <row r="1527" spans="2:33" x14ac:dyDescent="0.2">
      <c r="B1527" s="665"/>
      <c r="C1527" s="513"/>
      <c r="D1527" s="513"/>
      <c r="E1527" s="519"/>
      <c r="F1527" s="645"/>
      <c r="G1527" s="645"/>
      <c r="H1527" s="645"/>
      <c r="I1527" s="645"/>
      <c r="J1527" s="995"/>
      <c r="K1527" s="995"/>
      <c r="L1527" s="1024"/>
      <c r="M1527" s="1024"/>
      <c r="N1527" s="242"/>
      <c r="O1527" s="242"/>
      <c r="P1527" s="242"/>
      <c r="Q1527" s="242"/>
      <c r="R1527" s="242"/>
      <c r="S1527" s="243"/>
      <c r="U1527" s="245"/>
      <c r="X1527" s="337"/>
      <c r="Y1527" s="248"/>
      <c r="Z1527" s="202"/>
      <c r="AA1527" s="202"/>
      <c r="AB1527" s="499"/>
      <c r="AC1527" s="1053"/>
      <c r="AE1527" s="266"/>
      <c r="AG1527" s="209"/>
    </row>
    <row r="1528" spans="2:33" s="327" customFormat="1" x14ac:dyDescent="0.2">
      <c r="B1528" s="665">
        <v>2016720</v>
      </c>
      <c r="C1528" s="470">
        <v>121044</v>
      </c>
      <c r="D1528" s="665" t="s">
        <v>2096</v>
      </c>
      <c r="E1528" s="449" t="s">
        <v>352</v>
      </c>
      <c r="F1528" s="751">
        <v>1</v>
      </c>
      <c r="G1528" s="751">
        <v>1</v>
      </c>
      <c r="H1528" s="751">
        <v>0</v>
      </c>
      <c r="I1528" s="751">
        <v>1</v>
      </c>
      <c r="J1528" s="321">
        <v>42696</v>
      </c>
      <c r="K1528" s="321" t="s">
        <v>1485</v>
      </c>
      <c r="L1528" s="321" t="s">
        <v>1485</v>
      </c>
      <c r="M1528" s="321" t="s">
        <v>1485</v>
      </c>
      <c r="N1528" s="322" t="s">
        <v>47</v>
      </c>
      <c r="O1528" s="322" t="s">
        <v>47</v>
      </c>
      <c r="P1528" s="322" t="s">
        <v>47</v>
      </c>
      <c r="Q1528" s="322"/>
      <c r="R1528" s="322" t="s">
        <v>47</v>
      </c>
      <c r="S1528" s="320"/>
      <c r="T1528" s="264"/>
      <c r="U1528" s="264">
        <v>50</v>
      </c>
      <c r="V1528" s="396"/>
      <c r="W1528" s="318" t="s">
        <v>532</v>
      </c>
      <c r="X1528" s="318"/>
      <c r="Y1528" s="497">
        <v>3.75</v>
      </c>
      <c r="Z1528" s="318"/>
      <c r="AA1528" s="318"/>
      <c r="AB1528" s="707">
        <v>42692</v>
      </c>
      <c r="AC1528" s="1069">
        <f>IF(B1528="","",(IFERROR(VLOOKUP(B1528,Projecten!A$4:W$2415,5,FALSE),"niet bekend")))</f>
        <v>1</v>
      </c>
      <c r="AD1528" s="266">
        <f>IF(AC1528="","",(IF(F1528=0,AF1528,(F1528/AC1528*AF1528))))</f>
        <v>522.32000000000005</v>
      </c>
      <c r="AE1528" s="266">
        <f>IF(B1528="","",(IFERROR(VLOOKUP(B1528,Projecten!A$4:W$2415,23,FALSE),"niet bekend")))</f>
        <v>522.32000000000005</v>
      </c>
      <c r="AF1528" s="266">
        <f>IF(B1528="","",(IFERROR(VLOOKUP(B1528,Projecten!A$4:W$2415,12,FALSE),"niet bekend")))</f>
        <v>522.32000000000005</v>
      </c>
    </row>
    <row r="1529" spans="2:33" s="312" customFormat="1" x14ac:dyDescent="0.2">
      <c r="B1529" s="1012"/>
      <c r="C1529" s="406"/>
      <c r="D1529" s="300"/>
      <c r="E1529" s="300"/>
      <c r="F1529" s="302"/>
      <c r="G1529" s="302"/>
      <c r="H1529" s="302"/>
      <c r="I1529" s="302"/>
      <c r="J1529" s="301"/>
      <c r="K1529" s="301"/>
      <c r="L1529" s="302"/>
      <c r="M1529" s="302"/>
      <c r="N1529" s="302"/>
      <c r="O1529" s="302"/>
      <c r="P1529" s="302"/>
      <c r="Q1529" s="302"/>
      <c r="R1529" s="302"/>
      <c r="S1529" s="303"/>
      <c r="T1529" s="407"/>
      <c r="U1529" s="306"/>
      <c r="V1529" s="305"/>
      <c r="W1529" s="307"/>
      <c r="X1529" s="307"/>
      <c r="Y1529" s="307"/>
      <c r="Z1529" s="298"/>
      <c r="AA1529" s="308"/>
      <c r="AB1529" s="410"/>
      <c r="AC1529" s="310"/>
      <c r="AD1529" s="311"/>
      <c r="AE1529" s="1051"/>
      <c r="AF1529" s="1051"/>
    </row>
    <row r="1530" spans="2:33" s="236" customFormat="1" x14ac:dyDescent="0.2">
      <c r="B1530" s="1037"/>
      <c r="C1530" s="373"/>
      <c r="D1530" s="374">
        <f>SUM(G1530:I1530)</f>
        <v>332</v>
      </c>
      <c r="E1530" s="375"/>
      <c r="F1530" s="376">
        <f>SUM(F1531:F1565)</f>
        <v>19</v>
      </c>
      <c r="G1530" s="376">
        <f>SUM(G1531:G1565)</f>
        <v>167</v>
      </c>
      <c r="H1530" s="376">
        <f>SUM(H1531:H1565)</f>
        <v>97</v>
      </c>
      <c r="I1530" s="376">
        <f>SUM(I1531:I1565)</f>
        <v>68</v>
      </c>
      <c r="J1530" s="984"/>
      <c r="K1530" s="984"/>
      <c r="L1530" s="984"/>
      <c r="M1530" s="376"/>
      <c r="N1530" s="376"/>
      <c r="O1530" s="376"/>
      <c r="P1530" s="376"/>
      <c r="Q1530" s="376"/>
      <c r="R1530" s="376"/>
      <c r="S1530" s="930">
        <v>49</v>
      </c>
      <c r="T1530" s="445"/>
      <c r="U1530" s="639"/>
      <c r="V1530" s="447"/>
      <c r="W1530" s="646"/>
      <c r="X1530" s="752">
        <f>SUM(Y1530:Y1565)</f>
        <v>456.46</v>
      </c>
      <c r="Y1530" s="231"/>
      <c r="Z1530" s="231">
        <f>Productiemedewerkers!C1697</f>
        <v>0</v>
      </c>
      <c r="AA1530" s="232">
        <f>X1530-Z1530</f>
        <v>456.46</v>
      </c>
      <c r="AB1530" s="221"/>
      <c r="AC1530" s="234" t="s">
        <v>2261</v>
      </c>
      <c r="AD1530" s="235">
        <f>SUM(AD1531:AD1565)</f>
        <v>73302.320000000007</v>
      </c>
      <c r="AE1530" s="235"/>
      <c r="AF1530" s="235"/>
    </row>
    <row r="1531" spans="2:33" x14ac:dyDescent="0.2">
      <c r="B1531" s="237"/>
      <c r="C1531" s="517"/>
      <c r="D1531" s="202"/>
      <c r="E1531" s="519"/>
      <c r="F1531" s="645"/>
      <c r="G1531" s="645"/>
      <c r="H1531" s="645"/>
      <c r="I1531" s="645"/>
      <c r="J1531" s="241"/>
      <c r="K1531" s="241"/>
      <c r="L1531" s="241"/>
      <c r="M1531" s="242"/>
      <c r="N1531" s="242"/>
      <c r="O1531" s="242"/>
      <c r="P1531" s="242"/>
      <c r="Q1531" s="242"/>
      <c r="R1531" s="242"/>
      <c r="S1531" s="243" t="s">
        <v>1445</v>
      </c>
      <c r="U1531" s="245"/>
      <c r="X1531" s="337" t="s">
        <v>2037</v>
      </c>
      <c r="Y1531" s="248"/>
      <c r="Z1531" s="202"/>
      <c r="AA1531" s="202"/>
      <c r="AB1531" s="243"/>
      <c r="AC1531" s="1053"/>
      <c r="AE1531" s="266"/>
      <c r="AG1531" s="209"/>
    </row>
    <row r="1532" spans="2:33" x14ac:dyDescent="0.2">
      <c r="B1532" s="237"/>
      <c r="C1532" s="517"/>
      <c r="D1532" s="798" t="s">
        <v>1245</v>
      </c>
      <c r="E1532" s="519"/>
      <c r="F1532" s="645"/>
      <c r="G1532" s="645"/>
      <c r="H1532" s="645"/>
      <c r="I1532" s="645"/>
      <c r="J1532" s="244"/>
      <c r="K1532" s="244"/>
      <c r="L1532" s="244"/>
      <c r="S1532" s="243"/>
      <c r="U1532" s="245"/>
      <c r="Y1532" s="331">
        <v>40</v>
      </c>
      <c r="Z1532" s="202"/>
      <c r="AA1532" s="202"/>
      <c r="AB1532" s="243"/>
      <c r="AC1532" s="1053"/>
      <c r="AE1532" s="266"/>
      <c r="AG1532" s="209"/>
    </row>
    <row r="1533" spans="2:33" x14ac:dyDescent="0.2">
      <c r="B1533" s="237"/>
      <c r="C1533" s="517"/>
      <c r="D1533" s="798" t="s">
        <v>2169</v>
      </c>
      <c r="E1533" s="519"/>
      <c r="F1533" s="645"/>
      <c r="G1533" s="645"/>
      <c r="H1533" s="645"/>
      <c r="I1533" s="645"/>
      <c r="J1533" s="244"/>
      <c r="K1533" s="244"/>
      <c r="L1533" s="244"/>
      <c r="S1533" s="243"/>
      <c r="U1533" s="245"/>
      <c r="Y1533" s="331">
        <v>8.25</v>
      </c>
      <c r="Z1533" s="202"/>
      <c r="AA1533" s="202"/>
      <c r="AB1533" s="243"/>
      <c r="AC1533" s="1053"/>
      <c r="AE1533" s="266"/>
      <c r="AG1533" s="209"/>
    </row>
    <row r="1534" spans="2:33" x14ac:dyDescent="0.2">
      <c r="B1534" s="237"/>
      <c r="C1534" s="517"/>
      <c r="D1534" s="798" t="s">
        <v>2180</v>
      </c>
      <c r="E1534" s="519"/>
      <c r="F1534" s="645"/>
      <c r="G1534" s="645"/>
      <c r="H1534" s="645"/>
      <c r="I1534" s="645"/>
      <c r="J1534" s="244"/>
      <c r="K1534" s="244"/>
      <c r="L1534" s="244"/>
      <c r="S1534" s="243"/>
      <c r="U1534" s="245"/>
      <c r="Y1534" s="331"/>
      <c r="Z1534" s="202"/>
      <c r="AA1534" s="202"/>
      <c r="AB1534" s="243"/>
      <c r="AC1534" s="1053"/>
      <c r="AE1534" s="266"/>
      <c r="AG1534" s="209"/>
    </row>
    <row r="1535" spans="2:33" x14ac:dyDescent="0.2">
      <c r="B1535" s="237"/>
      <c r="C1535" s="517"/>
      <c r="D1535" s="798"/>
      <c r="E1535" s="519"/>
      <c r="F1535" s="645"/>
      <c r="G1535" s="645"/>
      <c r="H1535" s="645"/>
      <c r="I1535" s="645"/>
      <c r="J1535" s="244"/>
      <c r="K1535" s="244"/>
      <c r="L1535" s="244"/>
      <c r="S1535" s="243"/>
      <c r="U1535" s="245"/>
      <c r="Y1535" s="331"/>
      <c r="Z1535" s="202"/>
      <c r="AA1535" s="202"/>
      <c r="AB1535" s="243"/>
      <c r="AC1535" s="1053"/>
      <c r="AE1535" s="266"/>
      <c r="AG1535" s="209"/>
    </row>
    <row r="1536" spans="2:33" x14ac:dyDescent="0.2">
      <c r="B1536" s="665">
        <v>2016668</v>
      </c>
      <c r="C1536" s="470">
        <v>121042</v>
      </c>
      <c r="D1536" s="449" t="s">
        <v>1975</v>
      </c>
      <c r="E1536" s="449" t="s">
        <v>317</v>
      </c>
      <c r="F1536" s="751">
        <v>1</v>
      </c>
      <c r="G1536" s="751">
        <v>8</v>
      </c>
      <c r="H1536" s="751">
        <v>7</v>
      </c>
      <c r="I1536" s="751">
        <v>3</v>
      </c>
      <c r="J1536" s="989">
        <v>42699</v>
      </c>
      <c r="K1536" s="321" t="s">
        <v>1485</v>
      </c>
      <c r="L1536" s="321" t="s">
        <v>1485</v>
      </c>
      <c r="M1536" s="321" t="s">
        <v>1485</v>
      </c>
      <c r="N1536" s="254" t="s">
        <v>47</v>
      </c>
      <c r="O1536" s="254" t="s">
        <v>47</v>
      </c>
      <c r="P1536" s="254" t="s">
        <v>47</v>
      </c>
      <c r="R1536" s="254" t="s">
        <v>47</v>
      </c>
      <c r="S1536" s="243"/>
      <c r="U1536" s="245">
        <v>49</v>
      </c>
      <c r="W1536" s="202" t="s">
        <v>777</v>
      </c>
      <c r="X1536" s="690"/>
      <c r="Y1536" s="1058">
        <v>19</v>
      </c>
      <c r="Z1536" s="202"/>
      <c r="AA1536" s="202"/>
      <c r="AB1536" s="499">
        <v>42681</v>
      </c>
      <c r="AC1536" s="1053">
        <f>IF(B1536="","",(IFERROR(VLOOKUP(B1536,Projecten!A$4:W$2415,5,FALSE),"niet bekend")))</f>
        <v>1</v>
      </c>
      <c r="AD1536" s="213">
        <f>IF(AC1536="","",(IF(F1536=0,AF1536,(F1536/AC1536*AF1536))))</f>
        <v>2762.58</v>
      </c>
      <c r="AE1536" s="266">
        <f>IF(B1536="","",(IFERROR(VLOOKUP(B1536,Projecten!A$4:W$2415,23,FALSE),"niet bekend")))</f>
        <v>2762.58</v>
      </c>
      <c r="AF1536" s="213">
        <f>IF(B1536="","",(IFERROR(VLOOKUP(B1536,Projecten!A$4:W$2415,12,FALSE),"niet bekend")))</f>
        <v>2762.58</v>
      </c>
      <c r="AG1536" s="209"/>
    </row>
    <row r="1537" spans="2:33" x14ac:dyDescent="0.2">
      <c r="B1537" s="237">
        <v>2016688</v>
      </c>
      <c r="C1537" s="517">
        <v>121051</v>
      </c>
      <c r="D1537" s="689" t="s">
        <v>2019</v>
      </c>
      <c r="E1537" s="514" t="s">
        <v>317</v>
      </c>
      <c r="F1537" s="645">
        <v>1</v>
      </c>
      <c r="G1537" s="645">
        <v>8</v>
      </c>
      <c r="H1537" s="645">
        <v>7</v>
      </c>
      <c r="I1537" s="645">
        <v>3</v>
      </c>
      <c r="J1537" s="321">
        <v>42706</v>
      </c>
      <c r="K1537" s="244" t="s">
        <v>1485</v>
      </c>
      <c r="L1537" s="244" t="s">
        <v>1485</v>
      </c>
      <c r="M1537" s="244" t="s">
        <v>1485</v>
      </c>
      <c r="N1537" s="254" t="s">
        <v>47</v>
      </c>
      <c r="O1537" s="254" t="s">
        <v>47</v>
      </c>
      <c r="P1537" s="254" t="s">
        <v>470</v>
      </c>
      <c r="S1537" s="243"/>
      <c r="U1537" s="245">
        <v>51</v>
      </c>
      <c r="W1537" s="202" t="s">
        <v>777</v>
      </c>
      <c r="Y1537" s="248">
        <v>19</v>
      </c>
      <c r="Z1537" s="202"/>
      <c r="AA1537" s="202"/>
      <c r="AB1537" s="499">
        <v>42682</v>
      </c>
      <c r="AC1537" s="1053">
        <f>IF(B1537="","",(IFERROR(VLOOKUP(B1537,Projecten!A$4:W$2415,5,FALSE),"niet bekend")))</f>
        <v>1</v>
      </c>
      <c r="AD1537" s="213">
        <f>IF(AC1537="","",(IF(F1537=0,AF1537,(F1537/AC1537*AF1537))))</f>
        <v>2766.88</v>
      </c>
      <c r="AE1537" s="266">
        <f>IF(B1537="","",(IFERROR(VLOOKUP(B1537,Projecten!A$4:W$2415,23,FALSE),"niet bekend")))</f>
        <v>2766.88</v>
      </c>
      <c r="AF1537" s="213">
        <f>IF(B1537="","",(IFERROR(VLOOKUP(B1537,Projecten!A$4:W$2415,12,FALSE),"niet bekend")))</f>
        <v>2766.88</v>
      </c>
      <c r="AG1537" s="209"/>
    </row>
    <row r="1538" spans="2:33" x14ac:dyDescent="0.2">
      <c r="B1538" s="237">
        <v>2016689</v>
      </c>
      <c r="C1538" s="517">
        <v>121051</v>
      </c>
      <c r="D1538" s="689" t="s">
        <v>2020</v>
      </c>
      <c r="E1538" s="514" t="s">
        <v>317</v>
      </c>
      <c r="F1538" s="645">
        <v>1</v>
      </c>
      <c r="G1538" s="645">
        <v>8</v>
      </c>
      <c r="H1538" s="645">
        <v>7</v>
      </c>
      <c r="I1538" s="645">
        <v>3</v>
      </c>
      <c r="J1538" s="321">
        <v>42706</v>
      </c>
      <c r="K1538" s="244" t="s">
        <v>1485</v>
      </c>
      <c r="L1538" s="244" t="s">
        <v>1485</v>
      </c>
      <c r="M1538" s="244" t="s">
        <v>1485</v>
      </c>
      <c r="N1538" s="254" t="s">
        <v>47</v>
      </c>
      <c r="O1538" s="254" t="s">
        <v>47</v>
      </c>
      <c r="P1538" s="254" t="s">
        <v>470</v>
      </c>
      <c r="S1538" s="243"/>
      <c r="U1538" s="245">
        <v>51</v>
      </c>
      <c r="W1538" s="202" t="s">
        <v>777</v>
      </c>
      <c r="Y1538" s="248">
        <v>19</v>
      </c>
      <c r="Z1538" s="202"/>
      <c r="AA1538" s="202"/>
      <c r="AB1538" s="499">
        <v>42682</v>
      </c>
      <c r="AC1538" s="1053">
        <f>IF(B1538="","",(IFERROR(VLOOKUP(B1538,Projecten!A$4:W$2415,5,FALSE),"niet bekend")))</f>
        <v>1</v>
      </c>
      <c r="AD1538" s="213">
        <f>IF(AC1538="","",(IF(F1538=0,AF1538,(F1538/AC1538*AF1538))))</f>
        <v>2766.88</v>
      </c>
      <c r="AE1538" s="266">
        <f>IF(B1538="","",(IFERROR(VLOOKUP(B1538,Projecten!A$4:W$2415,23,FALSE),"niet bekend")))</f>
        <v>2766.88</v>
      </c>
      <c r="AF1538" s="213">
        <f>IF(B1538="","",(IFERROR(VLOOKUP(B1538,Projecten!A$4:W$2415,12,FALSE),"niet bekend")))</f>
        <v>2766.88</v>
      </c>
      <c r="AG1538" s="209"/>
    </row>
    <row r="1539" spans="2:33" x14ac:dyDescent="0.2">
      <c r="B1539" s="237">
        <v>2016713</v>
      </c>
      <c r="C1539" s="517">
        <v>121052</v>
      </c>
      <c r="D1539" s="237" t="s">
        <v>2081</v>
      </c>
      <c r="E1539" s="519" t="s">
        <v>317</v>
      </c>
      <c r="F1539" s="645">
        <v>1</v>
      </c>
      <c r="G1539" s="645">
        <v>8</v>
      </c>
      <c r="H1539" s="645">
        <v>7</v>
      </c>
      <c r="I1539" s="645">
        <v>3</v>
      </c>
      <c r="J1539" s="321">
        <v>42706</v>
      </c>
      <c r="K1539" s="244" t="s">
        <v>1485</v>
      </c>
      <c r="L1539" s="244" t="s">
        <v>1485</v>
      </c>
      <c r="M1539" s="244" t="s">
        <v>1485</v>
      </c>
      <c r="N1539" s="254" t="s">
        <v>47</v>
      </c>
      <c r="O1539" s="254" t="s">
        <v>47</v>
      </c>
      <c r="P1539" s="254" t="s">
        <v>470</v>
      </c>
      <c r="S1539" s="243"/>
      <c r="U1539" s="245">
        <v>2</v>
      </c>
      <c r="W1539" s="202" t="s">
        <v>777</v>
      </c>
      <c r="Y1539" s="295">
        <v>19</v>
      </c>
      <c r="Z1539" s="202"/>
      <c r="AA1539" s="202"/>
      <c r="AB1539" s="499">
        <v>42690</v>
      </c>
      <c r="AC1539" s="1053">
        <v>1</v>
      </c>
      <c r="AD1539" s="213">
        <f>IF(AC1539="","",(IF(F1539=0,AF1539,(F1539/AC1539*AF1539))))</f>
        <v>2766.88</v>
      </c>
      <c r="AE1539" s="266">
        <f>IF(B1539="","",(IFERROR(VLOOKUP(B1539,Projecten!A$4:W$2415,23,FALSE),"niet bekend")))</f>
        <v>2766.88</v>
      </c>
      <c r="AF1539" s="213">
        <f>IF(B1539="","",(IFERROR(VLOOKUP(B1539,Projecten!A$4:W$2415,12,FALSE),"niet bekend")))</f>
        <v>2766.88</v>
      </c>
      <c r="AG1539" s="209"/>
    </row>
    <row r="1540" spans="2:33" s="327" customFormat="1" x14ac:dyDescent="0.2">
      <c r="B1540" s="665"/>
      <c r="C1540" s="470"/>
      <c r="D1540" s="665"/>
      <c r="E1540" s="449"/>
      <c r="F1540" s="751"/>
      <c r="G1540" s="751"/>
      <c r="H1540" s="751"/>
      <c r="I1540" s="751"/>
      <c r="J1540" s="321"/>
      <c r="K1540" s="321"/>
      <c r="L1540" s="321"/>
      <c r="M1540" s="321"/>
      <c r="N1540" s="322"/>
      <c r="O1540" s="322"/>
      <c r="P1540" s="322"/>
      <c r="Q1540" s="322"/>
      <c r="R1540" s="322"/>
      <c r="S1540" s="320"/>
      <c r="T1540" s="264"/>
      <c r="U1540" s="264"/>
      <c r="V1540" s="396"/>
      <c r="W1540" s="318"/>
      <c r="X1540" s="521"/>
      <c r="Y1540" s="1073"/>
      <c r="Z1540" s="318"/>
      <c r="AA1540" s="318"/>
      <c r="AB1540" s="707"/>
      <c r="AC1540" s="1069"/>
      <c r="AD1540" s="266"/>
      <c r="AE1540" s="266"/>
      <c r="AF1540" s="266"/>
    </row>
    <row r="1541" spans="2:33" x14ac:dyDescent="0.2">
      <c r="B1541" s="665">
        <v>2016635</v>
      </c>
      <c r="C1541" s="470">
        <v>121050</v>
      </c>
      <c r="D1541" s="665" t="s">
        <v>1908</v>
      </c>
      <c r="E1541" s="449" t="s">
        <v>471</v>
      </c>
      <c r="F1541" s="751">
        <v>1</v>
      </c>
      <c r="G1541" s="751">
        <v>10</v>
      </c>
      <c r="H1541" s="751">
        <v>7</v>
      </c>
      <c r="I1541" s="751">
        <v>3</v>
      </c>
      <c r="J1541" s="989">
        <v>42692</v>
      </c>
      <c r="K1541" s="989">
        <v>42690</v>
      </c>
      <c r="L1541" s="995" t="s">
        <v>1485</v>
      </c>
      <c r="M1541" s="995" t="s">
        <v>1485</v>
      </c>
      <c r="N1541" s="242" t="s">
        <v>47</v>
      </c>
      <c r="O1541" s="242" t="s">
        <v>47</v>
      </c>
      <c r="P1541" s="242" t="s">
        <v>47</v>
      </c>
      <c r="Q1541" s="242"/>
      <c r="R1541" s="242" t="s">
        <v>47</v>
      </c>
      <c r="S1541" s="243"/>
      <c r="U1541" s="245">
        <v>49</v>
      </c>
      <c r="W1541" s="202" t="s">
        <v>162</v>
      </c>
      <c r="X1541" s="288" t="s">
        <v>1940</v>
      </c>
      <c r="Y1541" s="248">
        <v>24.5</v>
      </c>
      <c r="Z1541" s="202"/>
      <c r="AA1541" s="202"/>
      <c r="AB1541" s="499">
        <v>42669</v>
      </c>
      <c r="AC1541" s="1053">
        <f>IF(B1541="","",(IFERROR(VLOOKUP(B1541,Projecten!A$4:W$2415,5,FALSE),"niet bekend")))</f>
        <v>1</v>
      </c>
      <c r="AD1541" s="213">
        <f>IF(AC1541="","",(IF(F1541=0,AF1541,(F1541/AC1541*AF1541))))</f>
        <v>4210.1099999999997</v>
      </c>
      <c r="AE1541" s="266">
        <f>IF(B1541="","",(IFERROR(VLOOKUP(B1541,Projecten!A$4:W$2415,23,FALSE),"niet bekend")))</f>
        <v>4210.1099999999997</v>
      </c>
      <c r="AF1541" s="213">
        <f>IF(B1541="","",(IFERROR(VLOOKUP(B1541,Projecten!A$4:W$2415,12,FALSE),"niet bekend")))</f>
        <v>4210.1099999999997</v>
      </c>
      <c r="AG1541" s="209"/>
    </row>
    <row r="1542" spans="2:33" s="327" customFormat="1" x14ac:dyDescent="0.2">
      <c r="B1542" s="665"/>
      <c r="C1542" s="470"/>
      <c r="D1542" s="665"/>
      <c r="E1542" s="449"/>
      <c r="F1542" s="751"/>
      <c r="G1542" s="751"/>
      <c r="H1542" s="751"/>
      <c r="I1542" s="751"/>
      <c r="J1542" s="321"/>
      <c r="K1542" s="321"/>
      <c r="L1542" s="321"/>
      <c r="M1542" s="321"/>
      <c r="N1542" s="322"/>
      <c r="O1542" s="322"/>
      <c r="P1542" s="322"/>
      <c r="Q1542" s="322"/>
      <c r="R1542" s="322"/>
      <c r="S1542" s="320"/>
      <c r="T1542" s="264"/>
      <c r="U1542" s="264"/>
      <c r="V1542" s="396"/>
      <c r="W1542" s="318"/>
      <c r="X1542" s="318"/>
      <c r="Y1542" s="497"/>
      <c r="Z1542" s="318"/>
      <c r="AA1542" s="318"/>
      <c r="AB1542" s="707"/>
      <c r="AC1542" s="1069"/>
      <c r="AD1542" s="266"/>
      <c r="AE1542" s="266"/>
      <c r="AF1542" s="266"/>
    </row>
    <row r="1543" spans="2:33" s="327" customFormat="1" x14ac:dyDescent="0.2">
      <c r="B1543" s="665">
        <v>2016718</v>
      </c>
      <c r="C1543" s="470">
        <v>121039</v>
      </c>
      <c r="D1543" s="471" t="s">
        <v>2087</v>
      </c>
      <c r="E1543" s="472" t="s">
        <v>233</v>
      </c>
      <c r="F1543" s="751">
        <v>1</v>
      </c>
      <c r="G1543" s="751">
        <v>14</v>
      </c>
      <c r="H1543" s="751">
        <v>5</v>
      </c>
      <c r="I1543" s="751">
        <v>3</v>
      </c>
      <c r="J1543" s="321">
        <v>42706</v>
      </c>
      <c r="K1543" s="321">
        <v>42704</v>
      </c>
      <c r="L1543" s="321" t="s">
        <v>1485</v>
      </c>
      <c r="M1543" s="321" t="s">
        <v>1485</v>
      </c>
      <c r="N1543" s="322" t="s">
        <v>47</v>
      </c>
      <c r="O1543" s="322" t="s">
        <v>47</v>
      </c>
      <c r="P1543" s="322" t="s">
        <v>47</v>
      </c>
      <c r="Q1543" s="322"/>
      <c r="R1543" s="322" t="s">
        <v>47</v>
      </c>
      <c r="S1543" s="320"/>
      <c r="T1543" s="264"/>
      <c r="U1543" s="264">
        <v>50</v>
      </c>
      <c r="V1543" s="396"/>
      <c r="W1543" s="318" t="s">
        <v>2153</v>
      </c>
      <c r="X1543" s="318" t="s">
        <v>2157</v>
      </c>
      <c r="Y1543" s="324">
        <v>21</v>
      </c>
      <c r="Z1543" s="318"/>
      <c r="AA1543" s="511"/>
      <c r="AB1543" s="707">
        <v>42692</v>
      </c>
      <c r="AC1543" s="1069">
        <f>IF(B1543="","",(IFERROR(VLOOKUP(B1543,Projecten!A$4:W$2415,5,FALSE),"niet bekend")))</f>
        <v>1</v>
      </c>
      <c r="AD1543" s="266">
        <f>IF(AC1543="","",(IF(F1543=0,AF1543,(F1543/AC1543*AF1543))))</f>
        <v>3618.95</v>
      </c>
      <c r="AE1543" s="266">
        <f>IF(B1543="","",(IFERROR(VLOOKUP(B1543,Projecten!A$4:W$2415,23,FALSE),"niet bekend")))</f>
        <v>3618.95</v>
      </c>
      <c r="AF1543" s="266">
        <f>IF(B1543="","",(IFERROR(VLOOKUP(B1543,Projecten!A$4:W$2415,12,FALSE),"niet bekend")))</f>
        <v>3618.95</v>
      </c>
    </row>
    <row r="1544" spans="2:33" s="327" customFormat="1" x14ac:dyDescent="0.2">
      <c r="B1544" s="665">
        <v>2016737</v>
      </c>
      <c r="C1544" s="470">
        <v>121039</v>
      </c>
      <c r="D1544" s="665" t="s">
        <v>2152</v>
      </c>
      <c r="E1544" s="449" t="s">
        <v>233</v>
      </c>
      <c r="F1544" s="751">
        <v>1</v>
      </c>
      <c r="G1544" s="751">
        <v>14</v>
      </c>
      <c r="H1544" s="751">
        <v>8</v>
      </c>
      <c r="I1544" s="751">
        <v>5</v>
      </c>
      <c r="J1544" s="321">
        <v>42710</v>
      </c>
      <c r="K1544" s="321">
        <v>42704</v>
      </c>
      <c r="L1544" s="321">
        <v>42709</v>
      </c>
      <c r="M1544" s="321" t="s">
        <v>1485</v>
      </c>
      <c r="N1544" s="322" t="s">
        <v>47</v>
      </c>
      <c r="O1544" s="322" t="s">
        <v>47</v>
      </c>
      <c r="P1544" s="322" t="s">
        <v>47</v>
      </c>
      <c r="Q1544" s="322"/>
      <c r="R1544" s="322" t="s">
        <v>47</v>
      </c>
      <c r="S1544" s="320"/>
      <c r="T1544" s="264"/>
      <c r="U1544" s="264">
        <v>50</v>
      </c>
      <c r="V1544" s="396"/>
      <c r="W1544" s="318" t="s">
        <v>2153</v>
      </c>
      <c r="X1544" s="318" t="s">
        <v>2158</v>
      </c>
      <c r="Y1544" s="497">
        <v>33.25</v>
      </c>
      <c r="Z1544" s="318"/>
      <c r="AA1544" s="318"/>
      <c r="AB1544" s="707">
        <v>42698</v>
      </c>
      <c r="AC1544" s="1069">
        <v>1</v>
      </c>
      <c r="AD1544" s="266">
        <f>IF(AC1544="","",(IF(F1544=0,AF1544,(F1544/AC1544*AF1544))))</f>
        <v>6087.47</v>
      </c>
      <c r="AE1544" s="266">
        <f>IF(B1544="","",(IFERROR(VLOOKUP(B1544,Projecten!A$4:W$2415,23,FALSE),"niet bekend")))</f>
        <v>6087.47</v>
      </c>
      <c r="AF1544" s="266">
        <f>IF(B1544="","",(IFERROR(VLOOKUP(B1544,Projecten!A$4:W$2415,12,FALSE),"niet bekend")))</f>
        <v>6087.47</v>
      </c>
    </row>
    <row r="1545" spans="2:33" s="327" customFormat="1" x14ac:dyDescent="0.2">
      <c r="B1545" s="665"/>
      <c r="C1545" s="470"/>
      <c r="D1545" s="961"/>
      <c r="E1545" s="449"/>
      <c r="F1545" s="751"/>
      <c r="G1545" s="751"/>
      <c r="H1545" s="751"/>
      <c r="I1545" s="751"/>
      <c r="J1545" s="321"/>
      <c r="K1545" s="321"/>
      <c r="L1545" s="321"/>
      <c r="M1545" s="322"/>
      <c r="N1545" s="322"/>
      <c r="O1545" s="322"/>
      <c r="P1545" s="322"/>
      <c r="Q1545" s="322"/>
      <c r="R1545" s="322"/>
      <c r="S1545" s="320"/>
      <c r="T1545" s="264"/>
      <c r="U1545" s="264"/>
      <c r="V1545" s="396"/>
      <c r="W1545" s="318"/>
      <c r="X1545" s="318"/>
      <c r="Y1545" s="857"/>
      <c r="Z1545" s="318"/>
      <c r="AA1545" s="318"/>
      <c r="AB1545" s="320"/>
      <c r="AC1545" s="1069"/>
      <c r="AD1545" s="266"/>
      <c r="AE1545" s="266"/>
      <c r="AF1545" s="266"/>
    </row>
    <row r="1546" spans="2:33" x14ac:dyDescent="0.2">
      <c r="B1546" s="665" t="s">
        <v>2129</v>
      </c>
      <c r="C1546" s="470">
        <v>121046</v>
      </c>
      <c r="D1546" s="709" t="s">
        <v>2131</v>
      </c>
      <c r="E1546" s="449" t="s">
        <v>352</v>
      </c>
      <c r="F1546" s="751">
        <v>1</v>
      </c>
      <c r="G1546" s="751">
        <v>7</v>
      </c>
      <c r="H1546" s="751">
        <v>2</v>
      </c>
      <c r="I1546" s="751">
        <v>3</v>
      </c>
      <c r="J1546" s="321">
        <v>42706</v>
      </c>
      <c r="K1546" s="321">
        <v>42704</v>
      </c>
      <c r="L1546" s="321" t="s">
        <v>1485</v>
      </c>
      <c r="M1546" s="321" t="s">
        <v>1485</v>
      </c>
      <c r="N1546" s="254" t="s">
        <v>47</v>
      </c>
      <c r="O1546" s="254" t="s">
        <v>47</v>
      </c>
      <c r="P1546" s="254" t="s">
        <v>47</v>
      </c>
      <c r="R1546" s="254" t="s">
        <v>47</v>
      </c>
      <c r="S1546" s="243"/>
      <c r="U1546" s="245">
        <v>50</v>
      </c>
      <c r="W1546" s="202" t="s">
        <v>532</v>
      </c>
      <c r="Y1546" s="295">
        <v>16</v>
      </c>
      <c r="Z1546" s="202"/>
      <c r="AA1546" s="202"/>
      <c r="AB1546" s="499">
        <v>42683</v>
      </c>
      <c r="AC1546" s="1053">
        <f>IF(B1546="","",(IFERROR(VLOOKUP(B1546,Projecten!A$4:W$2415,5,FALSE),"niet bekend")))</f>
        <v>1</v>
      </c>
      <c r="AD1546" s="213">
        <f t="shared" ref="AD1546:AD1555" si="157">IF(AC1546="","",(IF(F1546=0,AF1546,(F1546/AC1546*AF1546))))</f>
        <v>3086.35</v>
      </c>
      <c r="AE1546" s="266">
        <f>IF(B1546="","",(IFERROR(VLOOKUP(B1546,Projecten!A$4:W$2415,23,FALSE),"niet bekend")))</f>
        <v>3086.35</v>
      </c>
      <c r="AF1546" s="213">
        <f>IF(B1546="","",(IFERROR(VLOOKUP(B1546,Projecten!A$4:W$2415,12,FALSE),"niet bekend")))</f>
        <v>3086.35</v>
      </c>
      <c r="AG1546" s="209"/>
    </row>
    <row r="1547" spans="2:33" x14ac:dyDescent="0.2">
      <c r="B1547" s="665" t="s">
        <v>2130</v>
      </c>
      <c r="C1547" s="470">
        <v>121046</v>
      </c>
      <c r="D1547" s="709" t="s">
        <v>2132</v>
      </c>
      <c r="E1547" s="449" t="s">
        <v>352</v>
      </c>
      <c r="F1547" s="751">
        <v>0</v>
      </c>
      <c r="G1547" s="751">
        <v>1</v>
      </c>
      <c r="H1547" s="751">
        <v>0</v>
      </c>
      <c r="I1547" s="751">
        <v>1</v>
      </c>
      <c r="J1547" s="321" t="s">
        <v>1485</v>
      </c>
      <c r="K1547" s="321" t="s">
        <v>1485</v>
      </c>
      <c r="L1547" s="321" t="s">
        <v>1485</v>
      </c>
      <c r="M1547" s="321" t="s">
        <v>1485</v>
      </c>
      <c r="N1547" s="254" t="s">
        <v>47</v>
      </c>
      <c r="O1547" s="254" t="s">
        <v>47</v>
      </c>
      <c r="P1547" s="254" t="s">
        <v>47</v>
      </c>
      <c r="R1547" s="254" t="s">
        <v>47</v>
      </c>
      <c r="S1547" s="243"/>
      <c r="U1547" s="245">
        <v>50</v>
      </c>
      <c r="W1547" s="202" t="s">
        <v>532</v>
      </c>
      <c r="Y1547" s="295">
        <v>3.32</v>
      </c>
      <c r="Z1547" s="202"/>
      <c r="AA1547" s="202"/>
      <c r="AB1547" s="499">
        <v>42683</v>
      </c>
      <c r="AC1547" s="1053">
        <f>IF(B1547="","",(IFERROR(VLOOKUP(B1547,Projecten!A$4:W$2415,5,FALSE),"niet bekend")))</f>
        <v>1</v>
      </c>
      <c r="AD1547" s="213">
        <f t="shared" si="157"/>
        <v>502.39</v>
      </c>
      <c r="AE1547" s="266">
        <f>IF(B1547="","",(IFERROR(VLOOKUP(B1547,Projecten!A$4:W$2415,23,FALSE),"niet bekend")))</f>
        <v>502.39</v>
      </c>
      <c r="AF1547" s="213">
        <f>IF(B1547="","",(IFERROR(VLOOKUP(B1547,Projecten!A$4:W$2415,12,FALSE),"niet bekend")))</f>
        <v>502.39</v>
      </c>
      <c r="AG1547" s="209"/>
    </row>
    <row r="1548" spans="2:33" x14ac:dyDescent="0.2">
      <c r="B1548" s="665" t="s">
        <v>2005</v>
      </c>
      <c r="C1548" s="470">
        <v>121045</v>
      </c>
      <c r="D1548" s="709" t="s">
        <v>2003</v>
      </c>
      <c r="E1548" s="449" t="s">
        <v>352</v>
      </c>
      <c r="F1548" s="751">
        <v>1</v>
      </c>
      <c r="G1548" s="751">
        <v>8</v>
      </c>
      <c r="H1548" s="751">
        <v>4</v>
      </c>
      <c r="I1548" s="751">
        <v>3</v>
      </c>
      <c r="J1548" s="321">
        <v>42706</v>
      </c>
      <c r="K1548" s="321">
        <v>42704</v>
      </c>
      <c r="L1548" s="321" t="s">
        <v>1485</v>
      </c>
      <c r="M1548" s="321" t="s">
        <v>1485</v>
      </c>
      <c r="N1548" s="254" t="s">
        <v>47</v>
      </c>
      <c r="O1548" s="254" t="s">
        <v>47</v>
      </c>
      <c r="P1548" s="254" t="s">
        <v>47</v>
      </c>
      <c r="R1548" s="254" t="s">
        <v>47</v>
      </c>
      <c r="S1548" s="243"/>
      <c r="U1548" s="245">
        <v>50</v>
      </c>
      <c r="W1548" s="202" t="s">
        <v>532</v>
      </c>
      <c r="Y1548" s="295">
        <v>19</v>
      </c>
      <c r="Z1548" s="202"/>
      <c r="AA1548" s="202"/>
      <c r="AB1548" s="499">
        <v>42683</v>
      </c>
      <c r="AC1548" s="1053">
        <f>IF(B1548="","",(IFERROR(VLOOKUP(B1548,Projecten!A$4:W$2415,5,FALSE),"niet bekend")))</f>
        <v>1</v>
      </c>
      <c r="AD1548" s="213">
        <f t="shared" si="157"/>
        <v>3314.87</v>
      </c>
      <c r="AE1548" s="266">
        <f>IF(B1548="","",(IFERROR(VLOOKUP(B1548,Projecten!A$4:W$2415,23,FALSE),"niet bekend")))</f>
        <v>3314.87</v>
      </c>
      <c r="AF1548" s="213">
        <f>IF(B1548="","",(IFERROR(VLOOKUP(B1548,Projecten!A$4:W$2415,12,FALSE),"niet bekend")))</f>
        <v>3314.87</v>
      </c>
      <c r="AG1548" s="209"/>
    </row>
    <row r="1549" spans="2:33" x14ac:dyDescent="0.2">
      <c r="B1549" s="665" t="s">
        <v>2125</v>
      </c>
      <c r="C1549" s="470">
        <v>121045</v>
      </c>
      <c r="D1549" s="709" t="s">
        <v>2004</v>
      </c>
      <c r="E1549" s="449" t="s">
        <v>352</v>
      </c>
      <c r="F1549" s="751">
        <v>0</v>
      </c>
      <c r="G1549" s="751">
        <v>1</v>
      </c>
      <c r="H1549" s="751">
        <v>0</v>
      </c>
      <c r="I1549" s="751">
        <v>1</v>
      </c>
      <c r="J1549" s="321" t="s">
        <v>1485</v>
      </c>
      <c r="K1549" s="321" t="s">
        <v>1485</v>
      </c>
      <c r="L1549" s="321" t="s">
        <v>1485</v>
      </c>
      <c r="M1549" s="321" t="s">
        <v>1485</v>
      </c>
      <c r="N1549" s="254" t="s">
        <v>47</v>
      </c>
      <c r="O1549" s="254" t="s">
        <v>47</v>
      </c>
      <c r="P1549" s="254" t="s">
        <v>47</v>
      </c>
      <c r="R1549" s="254" t="s">
        <v>47</v>
      </c>
      <c r="S1549" s="243"/>
      <c r="U1549" s="245">
        <v>50</v>
      </c>
      <c r="W1549" s="202" t="s">
        <v>532</v>
      </c>
      <c r="Y1549" s="295">
        <v>3.32</v>
      </c>
      <c r="Z1549" s="202"/>
      <c r="AA1549" s="202"/>
      <c r="AB1549" s="499">
        <v>42683</v>
      </c>
      <c r="AC1549" s="1053">
        <f>IF(B1549="","",(IFERROR(VLOOKUP(B1549,Projecten!A$4:W$2415,5,FALSE),"niet bekend")))</f>
        <v>1</v>
      </c>
      <c r="AD1549" s="213">
        <f t="shared" si="157"/>
        <v>508.37</v>
      </c>
      <c r="AE1549" s="266">
        <f>IF(B1549="","",(IFERROR(VLOOKUP(B1549,Projecten!A$4:W$2415,23,FALSE),"niet bekend")))</f>
        <v>508.37</v>
      </c>
      <c r="AF1549" s="213">
        <f>IF(B1549="","",(IFERROR(VLOOKUP(B1549,Projecten!A$4:W$2415,12,FALSE),"niet bekend")))</f>
        <v>508.37</v>
      </c>
      <c r="AG1549" s="209"/>
    </row>
    <row r="1550" spans="2:33" x14ac:dyDescent="0.2">
      <c r="B1550" s="665" t="s">
        <v>2127</v>
      </c>
      <c r="C1550" s="470">
        <v>121047</v>
      </c>
      <c r="D1550" s="709" t="s">
        <v>2133</v>
      </c>
      <c r="E1550" s="449" t="s">
        <v>352</v>
      </c>
      <c r="F1550" s="751">
        <v>1</v>
      </c>
      <c r="G1550" s="751">
        <v>8</v>
      </c>
      <c r="H1550" s="751">
        <v>4</v>
      </c>
      <c r="I1550" s="751">
        <v>3</v>
      </c>
      <c r="J1550" s="321">
        <v>42706</v>
      </c>
      <c r="K1550" s="321">
        <v>42704</v>
      </c>
      <c r="L1550" s="321" t="s">
        <v>1485</v>
      </c>
      <c r="M1550" s="321" t="s">
        <v>1485</v>
      </c>
      <c r="N1550" s="254" t="s">
        <v>47</v>
      </c>
      <c r="O1550" s="254" t="s">
        <v>47</v>
      </c>
      <c r="P1550" s="254" t="s">
        <v>47</v>
      </c>
      <c r="R1550" s="254" t="s">
        <v>47</v>
      </c>
      <c r="S1550" s="243"/>
      <c r="U1550" s="245">
        <v>50</v>
      </c>
      <c r="W1550" s="202" t="s">
        <v>532</v>
      </c>
      <c r="Y1550" s="295">
        <v>19</v>
      </c>
      <c r="Z1550" s="202"/>
      <c r="AA1550" s="202"/>
      <c r="AB1550" s="499">
        <v>42683</v>
      </c>
      <c r="AC1550" s="1053">
        <f>IF(B1550="","",(IFERROR(VLOOKUP(B1550,Projecten!A$4:W$2415,5,FALSE),"niet bekend")))</f>
        <v>1</v>
      </c>
      <c r="AD1550" s="213">
        <f t="shared" si="157"/>
        <v>3440.14</v>
      </c>
      <c r="AE1550" s="266">
        <f>IF(B1550="","",(IFERROR(VLOOKUP(B1550,Projecten!A$4:W$2415,23,FALSE),"niet bekend")))</f>
        <v>3440.14</v>
      </c>
      <c r="AF1550" s="213">
        <f>IF(B1550="","",(IFERROR(VLOOKUP(B1550,Projecten!A$4:W$2415,12,FALSE),"niet bekend")))</f>
        <v>3440.14</v>
      </c>
      <c r="AG1550" s="209"/>
    </row>
    <row r="1551" spans="2:33" x14ac:dyDescent="0.2">
      <c r="B1551" s="665" t="s">
        <v>2128</v>
      </c>
      <c r="C1551" s="470">
        <v>121047</v>
      </c>
      <c r="D1551" s="709" t="s">
        <v>2134</v>
      </c>
      <c r="E1551" s="449" t="s">
        <v>352</v>
      </c>
      <c r="F1551" s="751">
        <v>0</v>
      </c>
      <c r="G1551" s="751">
        <v>1</v>
      </c>
      <c r="H1551" s="751">
        <v>0</v>
      </c>
      <c r="I1551" s="751">
        <v>1</v>
      </c>
      <c r="J1551" s="321" t="s">
        <v>1485</v>
      </c>
      <c r="K1551" s="321" t="s">
        <v>1485</v>
      </c>
      <c r="L1551" s="321" t="s">
        <v>1485</v>
      </c>
      <c r="M1551" s="321" t="s">
        <v>1485</v>
      </c>
      <c r="N1551" s="254" t="s">
        <v>47</v>
      </c>
      <c r="O1551" s="254" t="s">
        <v>47</v>
      </c>
      <c r="P1551" s="254" t="s">
        <v>47</v>
      </c>
      <c r="R1551" s="254" t="s">
        <v>47</v>
      </c>
      <c r="S1551" s="243"/>
      <c r="U1551" s="245">
        <v>50</v>
      </c>
      <c r="W1551" s="202" t="s">
        <v>532</v>
      </c>
      <c r="Y1551" s="295">
        <v>3.32</v>
      </c>
      <c r="Z1551" s="202"/>
      <c r="AA1551" s="202"/>
      <c r="AB1551" s="499">
        <v>42683</v>
      </c>
      <c r="AC1551" s="1053">
        <f>IF(B1551="","",(IFERROR(VLOOKUP(B1551,Projecten!A$4:W$2415,5,FALSE),"niet bekend")))</f>
        <v>1</v>
      </c>
      <c r="AD1551" s="213">
        <f t="shared" si="157"/>
        <v>502.39</v>
      </c>
      <c r="AE1551" s="266">
        <f>IF(B1551="","",(IFERROR(VLOOKUP(B1551,Projecten!A$4:W$2415,23,FALSE),"niet bekend")))</f>
        <v>502.39</v>
      </c>
      <c r="AF1551" s="213">
        <f>IF(B1551="","",(IFERROR(VLOOKUP(B1551,Projecten!A$4:W$2415,12,FALSE),"niet bekend")))</f>
        <v>502.39</v>
      </c>
      <c r="AG1551" s="209"/>
    </row>
    <row r="1552" spans="2:33" s="327" customFormat="1" x14ac:dyDescent="0.2">
      <c r="B1552" s="665">
        <v>2016677</v>
      </c>
      <c r="C1552" s="470">
        <v>121048</v>
      </c>
      <c r="D1552" s="665" t="s">
        <v>1998</v>
      </c>
      <c r="E1552" s="449" t="s">
        <v>352</v>
      </c>
      <c r="F1552" s="751">
        <v>1</v>
      </c>
      <c r="G1552" s="751">
        <v>9</v>
      </c>
      <c r="H1552" s="751">
        <v>5</v>
      </c>
      <c r="I1552" s="751">
        <v>3</v>
      </c>
      <c r="J1552" s="995">
        <v>42706</v>
      </c>
      <c r="K1552" s="995">
        <v>42704</v>
      </c>
      <c r="L1552" s="995" t="s">
        <v>1485</v>
      </c>
      <c r="M1552" s="995" t="s">
        <v>1485</v>
      </c>
      <c r="N1552" s="403" t="s">
        <v>47</v>
      </c>
      <c r="O1552" s="403" t="s">
        <v>47</v>
      </c>
      <c r="P1552" s="403" t="s">
        <v>47</v>
      </c>
      <c r="Q1552" s="403"/>
      <c r="R1552" s="403" t="s">
        <v>47</v>
      </c>
      <c r="S1552" s="320"/>
      <c r="T1552" s="264"/>
      <c r="U1552" s="264">
        <v>2</v>
      </c>
      <c r="V1552" s="396"/>
      <c r="W1552" s="318" t="s">
        <v>532</v>
      </c>
      <c r="X1552" s="620"/>
      <c r="Y1552" s="324">
        <v>24</v>
      </c>
      <c r="Z1552" s="318"/>
      <c r="AA1552" s="318"/>
      <c r="AB1552" s="707">
        <v>42681</v>
      </c>
      <c r="AC1552" s="1069">
        <f>IF(B1552="","",(IFERROR(VLOOKUP(B1552,Projecten!A$4:W$2415,5,FALSE),"niet bekend")))</f>
        <v>1</v>
      </c>
      <c r="AD1552" s="266">
        <f t="shared" si="157"/>
        <v>3423.18</v>
      </c>
      <c r="AE1552" s="266">
        <f>IF(B1552="","",(IFERROR(VLOOKUP(B1552,Projecten!A$4:W$2415,23,FALSE),"niet bekend")))</f>
        <v>3423.18</v>
      </c>
      <c r="AF1552" s="266">
        <f>IF(B1552="","",(IFERROR(VLOOKUP(B1552,Projecten!A$4:W$2415,12,FALSE),"niet bekend")))</f>
        <v>3423.18</v>
      </c>
    </row>
    <row r="1553" spans="2:33" s="327" customFormat="1" x14ac:dyDescent="0.2">
      <c r="B1553" s="665">
        <v>2016678</v>
      </c>
      <c r="C1553" s="470">
        <v>121049</v>
      </c>
      <c r="D1553" s="665" t="s">
        <v>1999</v>
      </c>
      <c r="E1553" s="449" t="s">
        <v>352</v>
      </c>
      <c r="F1553" s="751">
        <v>1</v>
      </c>
      <c r="G1553" s="751">
        <v>4</v>
      </c>
      <c r="H1553" s="751">
        <v>1</v>
      </c>
      <c r="I1553" s="751">
        <v>3</v>
      </c>
      <c r="J1553" s="995">
        <v>42706</v>
      </c>
      <c r="K1553" s="995">
        <v>42704</v>
      </c>
      <c r="L1553" s="995" t="s">
        <v>1485</v>
      </c>
      <c r="M1553" s="995" t="s">
        <v>1485</v>
      </c>
      <c r="N1553" s="403" t="s">
        <v>47</v>
      </c>
      <c r="O1553" s="403" t="s">
        <v>47</v>
      </c>
      <c r="P1553" s="403" t="s">
        <v>47</v>
      </c>
      <c r="Q1553" s="403"/>
      <c r="R1553" s="403" t="s">
        <v>47</v>
      </c>
      <c r="S1553" s="320"/>
      <c r="T1553" s="264"/>
      <c r="U1553" s="264">
        <v>2</v>
      </c>
      <c r="V1553" s="396"/>
      <c r="W1553" s="318" t="s">
        <v>532</v>
      </c>
      <c r="X1553" s="620"/>
      <c r="Y1553" s="324">
        <v>11</v>
      </c>
      <c r="Z1553" s="318"/>
      <c r="AA1553" s="318"/>
      <c r="AB1553" s="707">
        <v>42681</v>
      </c>
      <c r="AC1553" s="1069">
        <f>IF(B1553="","",(IFERROR(VLOOKUP(B1553,Projecten!A$4:W$2415,5,FALSE),"niet bekend")))</f>
        <v>1</v>
      </c>
      <c r="AD1553" s="266">
        <f t="shared" si="157"/>
        <v>1570.76</v>
      </c>
      <c r="AE1553" s="266">
        <f>IF(B1553="","",(IFERROR(VLOOKUP(B1553,Projecten!A$4:W$2415,23,FALSE),"niet bekend")))</f>
        <v>1570.76</v>
      </c>
      <c r="AF1553" s="266">
        <f>IF(B1553="","",(IFERROR(VLOOKUP(B1553,Projecten!A$4:W$2415,12,FALSE),"niet bekend")))</f>
        <v>1570.76</v>
      </c>
    </row>
    <row r="1554" spans="2:33" s="327" customFormat="1" x14ac:dyDescent="0.2">
      <c r="B1554" s="665">
        <v>2016679</v>
      </c>
      <c r="C1554" s="470">
        <v>121049</v>
      </c>
      <c r="D1554" s="665" t="s">
        <v>2000</v>
      </c>
      <c r="E1554" s="449" t="s">
        <v>352</v>
      </c>
      <c r="F1554" s="751">
        <v>1</v>
      </c>
      <c r="G1554" s="751">
        <v>8</v>
      </c>
      <c r="H1554" s="751">
        <v>3</v>
      </c>
      <c r="I1554" s="751">
        <v>4</v>
      </c>
      <c r="J1554" s="995">
        <v>42706</v>
      </c>
      <c r="K1554" s="995">
        <v>42704</v>
      </c>
      <c r="L1554" s="995" t="s">
        <v>1485</v>
      </c>
      <c r="M1554" s="995" t="s">
        <v>1485</v>
      </c>
      <c r="N1554" s="403" t="s">
        <v>47</v>
      </c>
      <c r="O1554" s="403" t="s">
        <v>47</v>
      </c>
      <c r="P1554" s="403" t="s">
        <v>47</v>
      </c>
      <c r="Q1554" s="403"/>
      <c r="R1554" s="403" t="s">
        <v>47</v>
      </c>
      <c r="S1554" s="320"/>
      <c r="T1554" s="264"/>
      <c r="U1554" s="264">
        <v>2</v>
      </c>
      <c r="V1554" s="396"/>
      <c r="W1554" s="318" t="s">
        <v>532</v>
      </c>
      <c r="X1554" s="620"/>
      <c r="Y1554" s="324">
        <v>20</v>
      </c>
      <c r="Z1554" s="318"/>
      <c r="AA1554" s="318"/>
      <c r="AB1554" s="707">
        <v>42681</v>
      </c>
      <c r="AC1554" s="1069">
        <f>IF(B1554="","",(IFERROR(VLOOKUP(B1554,Projecten!A$4:W$2415,5,FALSE),"niet bekend")))</f>
        <v>1</v>
      </c>
      <c r="AD1554" s="266">
        <f t="shared" si="157"/>
        <v>2973.37</v>
      </c>
      <c r="AE1554" s="266">
        <f>IF(B1554="","",(IFERROR(VLOOKUP(B1554,Projecten!A$4:W$2415,23,FALSE),"niet bekend")))</f>
        <v>2973.37</v>
      </c>
      <c r="AF1554" s="266">
        <f>IF(B1554="","",(IFERROR(VLOOKUP(B1554,Projecten!A$4:W$2415,12,FALSE),"niet bekend")))</f>
        <v>2973.37</v>
      </c>
    </row>
    <row r="1555" spans="2:33" s="327" customFormat="1" x14ac:dyDescent="0.2">
      <c r="B1555" s="665">
        <v>2016680</v>
      </c>
      <c r="C1555" s="470">
        <v>121049</v>
      </c>
      <c r="D1555" s="665" t="s">
        <v>2001</v>
      </c>
      <c r="E1555" s="449" t="s">
        <v>352</v>
      </c>
      <c r="F1555" s="751">
        <v>1</v>
      </c>
      <c r="G1555" s="751">
        <v>8</v>
      </c>
      <c r="H1555" s="751">
        <v>5</v>
      </c>
      <c r="I1555" s="751">
        <v>3</v>
      </c>
      <c r="J1555" s="321">
        <v>42706</v>
      </c>
      <c r="K1555" s="321">
        <v>42704</v>
      </c>
      <c r="L1555" s="321" t="s">
        <v>1485</v>
      </c>
      <c r="M1555" s="321" t="s">
        <v>1485</v>
      </c>
      <c r="N1555" s="322" t="s">
        <v>47</v>
      </c>
      <c r="O1555" s="322" t="s">
        <v>47</v>
      </c>
      <c r="P1555" s="322" t="s">
        <v>47</v>
      </c>
      <c r="Q1555" s="322"/>
      <c r="R1555" s="322" t="s">
        <v>47</v>
      </c>
      <c r="S1555" s="320"/>
      <c r="T1555" s="264"/>
      <c r="U1555" s="264">
        <v>2</v>
      </c>
      <c r="V1555" s="396"/>
      <c r="W1555" s="318" t="s">
        <v>532</v>
      </c>
      <c r="X1555" s="318"/>
      <c r="Y1555" s="497">
        <v>16.5</v>
      </c>
      <c r="Z1555" s="318"/>
      <c r="AA1555" s="318"/>
      <c r="AB1555" s="707">
        <v>42681</v>
      </c>
      <c r="AC1555" s="1069">
        <f>IF(B1555="","",(IFERROR(VLOOKUP(B1555,Projecten!A$4:W$2415,5,FALSE),"niet bekend")))</f>
        <v>1</v>
      </c>
      <c r="AD1555" s="266">
        <f t="shared" si="157"/>
        <v>2510.25</v>
      </c>
      <c r="AE1555" s="266">
        <f>IF(B1555="","",(IFERROR(VLOOKUP(B1555,Projecten!A$4:W$2415,23,FALSE),"niet bekend")))</f>
        <v>2510.25</v>
      </c>
      <c r="AF1555" s="266">
        <f>IF(B1555="","",(IFERROR(VLOOKUP(B1555,Projecten!A$4:W$2415,12,FALSE),"niet bekend")))</f>
        <v>2510.25</v>
      </c>
    </row>
    <row r="1556" spans="2:33" s="327" customFormat="1" x14ac:dyDescent="0.2">
      <c r="B1556" s="665"/>
      <c r="C1556" s="470"/>
      <c r="D1556" s="665"/>
      <c r="E1556" s="449"/>
      <c r="F1556" s="751"/>
      <c r="G1556" s="751"/>
      <c r="H1556" s="751"/>
      <c r="I1556" s="751"/>
      <c r="J1556" s="995"/>
      <c r="K1556" s="995"/>
      <c r="L1556" s="995"/>
      <c r="M1556" s="995"/>
      <c r="N1556" s="403"/>
      <c r="O1556" s="403"/>
      <c r="P1556" s="403"/>
      <c r="Q1556" s="403"/>
      <c r="R1556" s="403"/>
      <c r="S1556" s="320"/>
      <c r="T1556" s="264"/>
      <c r="U1556" s="264"/>
      <c r="V1556" s="396"/>
      <c r="W1556" s="318"/>
      <c r="X1556" s="620"/>
      <c r="Y1556" s="324"/>
      <c r="Z1556" s="318"/>
      <c r="AA1556" s="318"/>
      <c r="AB1556" s="707"/>
      <c r="AC1556" s="1069"/>
      <c r="AD1556" s="266"/>
      <c r="AE1556" s="266"/>
      <c r="AF1556" s="266"/>
    </row>
    <row r="1557" spans="2:33" s="327" customFormat="1" x14ac:dyDescent="0.2">
      <c r="B1557" s="665">
        <v>2016685</v>
      </c>
      <c r="C1557" s="470">
        <v>121038</v>
      </c>
      <c r="D1557" s="665" t="s">
        <v>2013</v>
      </c>
      <c r="E1557" s="449" t="s">
        <v>26</v>
      </c>
      <c r="F1557" s="751">
        <v>0</v>
      </c>
      <c r="G1557" s="751">
        <v>1</v>
      </c>
      <c r="H1557" s="751">
        <v>0</v>
      </c>
      <c r="I1557" s="751">
        <v>2</v>
      </c>
      <c r="J1557" s="321">
        <v>42699</v>
      </c>
      <c r="K1557" s="321" t="s">
        <v>1485</v>
      </c>
      <c r="L1557" s="321" t="s">
        <v>1485</v>
      </c>
      <c r="M1557" s="321" t="s">
        <v>1485</v>
      </c>
      <c r="N1557" s="322" t="s">
        <v>47</v>
      </c>
      <c r="O1557" s="322" t="s">
        <v>47</v>
      </c>
      <c r="P1557" s="322" t="s">
        <v>47</v>
      </c>
      <c r="Q1557" s="322"/>
      <c r="R1557" s="322" t="s">
        <v>47</v>
      </c>
      <c r="S1557" s="320"/>
      <c r="T1557" s="264"/>
      <c r="U1557" s="264">
        <v>49</v>
      </c>
      <c r="V1557" s="396"/>
      <c r="W1557" s="318" t="s">
        <v>162</v>
      </c>
      <c r="X1557" s="508"/>
      <c r="Y1557" s="497">
        <v>5</v>
      </c>
      <c r="Z1557" s="318"/>
      <c r="AA1557" s="318"/>
      <c r="AB1557" s="707">
        <v>42683</v>
      </c>
      <c r="AC1557" s="1069">
        <f>IF(B1557="","",(IFERROR(VLOOKUP(B1557,Projecten!A$4:W$2415,5,FALSE),"niet bekend")))</f>
        <v>0</v>
      </c>
      <c r="AD1557" s="266">
        <f>IF(AC1557="","",(IF(F1557=0,AF1557,(F1557/AC1557*AF1557))))</f>
        <v>809.28</v>
      </c>
      <c r="AE1557" s="266">
        <f>IF(B1557="","",(IFERROR(VLOOKUP(B1557,Projecten!A$4:W$2415,23,FALSE),"niet bekend")))</f>
        <v>809.28</v>
      </c>
      <c r="AF1557" s="266">
        <f>IF(B1557="","",(IFERROR(VLOOKUP(B1557,Projecten!A$4:W$2415,12,FALSE),"niet bekend")))</f>
        <v>809.28</v>
      </c>
    </row>
    <row r="1558" spans="2:33" s="327" customFormat="1" x14ac:dyDescent="0.2">
      <c r="B1558" s="665"/>
      <c r="C1558" s="470"/>
      <c r="D1558" s="665"/>
      <c r="E1558" s="449"/>
      <c r="F1558" s="751"/>
      <c r="G1558" s="751"/>
      <c r="H1558" s="751"/>
      <c r="I1558" s="751"/>
      <c r="J1558" s="321"/>
      <c r="K1558" s="321"/>
      <c r="L1558" s="321"/>
      <c r="M1558" s="321"/>
      <c r="N1558" s="322"/>
      <c r="O1558" s="322"/>
      <c r="P1558" s="322"/>
      <c r="Q1558" s="322"/>
      <c r="R1558" s="322"/>
      <c r="S1558" s="320"/>
      <c r="T1558" s="264"/>
      <c r="U1558" s="264"/>
      <c r="V1558" s="396"/>
      <c r="W1558" s="318"/>
      <c r="X1558" s="318"/>
      <c r="Y1558" s="497"/>
      <c r="Z1558" s="318"/>
      <c r="AA1558" s="318"/>
      <c r="AB1558" s="707"/>
      <c r="AC1558" s="1069"/>
      <c r="AD1558" s="266"/>
      <c r="AE1558" s="266"/>
      <c r="AF1558" s="266"/>
    </row>
    <row r="1559" spans="2:33" s="327" customFormat="1" x14ac:dyDescent="0.2">
      <c r="B1559" s="665" t="s">
        <v>2048</v>
      </c>
      <c r="C1559" s="470">
        <v>121041</v>
      </c>
      <c r="D1559" s="665">
        <v>596017</v>
      </c>
      <c r="E1559" s="449" t="s">
        <v>26</v>
      </c>
      <c r="F1559" s="751">
        <v>1</v>
      </c>
      <c r="G1559" s="751">
        <v>8</v>
      </c>
      <c r="H1559" s="751">
        <v>5</v>
      </c>
      <c r="I1559" s="751">
        <v>2</v>
      </c>
      <c r="J1559" s="321">
        <v>42699</v>
      </c>
      <c r="K1559" s="321">
        <v>42697</v>
      </c>
      <c r="L1559" s="321">
        <v>42695</v>
      </c>
      <c r="M1559" s="321" t="s">
        <v>1485</v>
      </c>
      <c r="N1559" s="322" t="s">
        <v>47</v>
      </c>
      <c r="O1559" s="322" t="s">
        <v>47</v>
      </c>
      <c r="P1559" s="322" t="s">
        <v>47</v>
      </c>
      <c r="Q1559" s="322"/>
      <c r="R1559" s="322" t="s">
        <v>47</v>
      </c>
      <c r="S1559" s="320"/>
      <c r="T1559" s="264"/>
      <c r="U1559" s="264">
        <v>49</v>
      </c>
      <c r="V1559" s="396"/>
      <c r="W1559" s="318" t="s">
        <v>162</v>
      </c>
      <c r="X1559" s="521" t="s">
        <v>2040</v>
      </c>
      <c r="Y1559" s="497">
        <v>23</v>
      </c>
      <c r="Z1559" s="318"/>
      <c r="AA1559" s="318"/>
      <c r="AB1559" s="707">
        <v>42674</v>
      </c>
      <c r="AC1559" s="1069">
        <f>IF(B1559="","",(IFERROR(VLOOKUP(B1559,Projecten!A$4:W$2415,5,FALSE),"niet bekend")))</f>
        <v>1</v>
      </c>
      <c r="AD1559" s="266">
        <f t="shared" ref="AD1559:AD1564" si="158">IF(AC1559="","",(IF(F1559=0,AF1559,(F1559/AC1559*AF1559))))</f>
        <v>5256.98</v>
      </c>
      <c r="AE1559" s="266">
        <f>IF(B1559="","",(IFERROR(VLOOKUP(B1559,Projecten!A$4:W$2415,23,FALSE),"niet bekend")))</f>
        <v>5256.98</v>
      </c>
      <c r="AF1559" s="266">
        <f>IF(B1559="","",(IFERROR(VLOOKUP(B1559,Projecten!A$4:W$2415,12,FALSE),"niet bekend")))</f>
        <v>5256.98</v>
      </c>
    </row>
    <row r="1560" spans="2:33" s="327" customFormat="1" x14ac:dyDescent="0.2">
      <c r="B1560" s="665">
        <v>2016695</v>
      </c>
      <c r="C1560" s="470">
        <v>121038</v>
      </c>
      <c r="D1560" s="665">
        <v>614217</v>
      </c>
      <c r="E1560" s="449" t="s">
        <v>26</v>
      </c>
      <c r="F1560" s="751">
        <v>1</v>
      </c>
      <c r="G1560" s="751">
        <v>8</v>
      </c>
      <c r="H1560" s="751">
        <v>5</v>
      </c>
      <c r="I1560" s="751">
        <v>3</v>
      </c>
      <c r="J1560" s="321">
        <v>42699</v>
      </c>
      <c r="K1560" s="321" t="s">
        <v>1485</v>
      </c>
      <c r="L1560" s="321" t="s">
        <v>1485</v>
      </c>
      <c r="M1560" s="321" t="s">
        <v>1485</v>
      </c>
      <c r="N1560" s="322" t="s">
        <v>47</v>
      </c>
      <c r="O1560" s="322" t="s">
        <v>47</v>
      </c>
      <c r="P1560" s="322" t="s">
        <v>47</v>
      </c>
      <c r="Q1560" s="322"/>
      <c r="R1560" s="322" t="s">
        <v>47</v>
      </c>
      <c r="S1560" s="320"/>
      <c r="T1560" s="264"/>
      <c r="U1560" s="264">
        <v>49</v>
      </c>
      <c r="V1560" s="396"/>
      <c r="W1560" s="318" t="s">
        <v>421</v>
      </c>
      <c r="X1560" s="318" t="s">
        <v>2079</v>
      </c>
      <c r="Y1560" s="497">
        <v>15</v>
      </c>
      <c r="Z1560" s="318"/>
      <c r="AA1560" s="318"/>
      <c r="AB1560" s="707">
        <v>42684</v>
      </c>
      <c r="AC1560" s="1069">
        <f>IF(B1560="","",(IFERROR(VLOOKUP(B1560,Projecten!A$4:W$2415,5,FALSE),"niet bekend")))</f>
        <v>1</v>
      </c>
      <c r="AD1560" s="266">
        <f t="shared" si="158"/>
        <v>2545.5300000000002</v>
      </c>
      <c r="AE1560" s="266">
        <f>IF(B1560="","",(IFERROR(VLOOKUP(B1560,Projecten!A$4:W$2415,23,FALSE),"niet bekend")))</f>
        <v>2545.5300000000002</v>
      </c>
      <c r="AF1560" s="266">
        <f>IF(B1560="","",(IFERROR(VLOOKUP(B1560,Projecten!A$4:W$2415,12,FALSE),"niet bekend")))</f>
        <v>2545.5300000000002</v>
      </c>
    </row>
    <row r="1561" spans="2:33" x14ac:dyDescent="0.2">
      <c r="B1561" s="665" t="s">
        <v>1969</v>
      </c>
      <c r="C1561" s="470">
        <v>121040</v>
      </c>
      <c r="D1561" s="665" t="s">
        <v>1995</v>
      </c>
      <c r="E1561" s="449" t="s">
        <v>26</v>
      </c>
      <c r="F1561" s="751">
        <v>1</v>
      </c>
      <c r="G1561" s="751">
        <v>8</v>
      </c>
      <c r="H1561" s="751">
        <v>5</v>
      </c>
      <c r="I1561" s="751">
        <v>3</v>
      </c>
      <c r="J1561" s="321">
        <v>42699</v>
      </c>
      <c r="K1561" s="321">
        <v>42697</v>
      </c>
      <c r="L1561" s="321">
        <v>42695</v>
      </c>
      <c r="M1561" s="244" t="s">
        <v>1485</v>
      </c>
      <c r="N1561" s="254" t="s">
        <v>47</v>
      </c>
      <c r="O1561" s="254" t="s">
        <v>47</v>
      </c>
      <c r="P1561" s="254" t="s">
        <v>47</v>
      </c>
      <c r="R1561" s="254" t="s">
        <v>47</v>
      </c>
      <c r="S1561" s="243"/>
      <c r="T1561" s="245">
        <v>42717</v>
      </c>
      <c r="U1561" s="245">
        <v>49</v>
      </c>
      <c r="W1561" s="202" t="s">
        <v>162</v>
      </c>
      <c r="X1561" s="288" t="s">
        <v>941</v>
      </c>
      <c r="Y1561" s="1058">
        <v>21</v>
      </c>
      <c r="Z1561" s="202"/>
      <c r="AA1561" s="202"/>
      <c r="AB1561" s="499">
        <v>42674</v>
      </c>
      <c r="AC1561" s="1053">
        <f>IF(B1561="","",(IFERROR(VLOOKUP(B1561,Projecten!A$4:W$2415,5,FALSE),"niet bekend")))</f>
        <v>1</v>
      </c>
      <c r="AD1561" s="213">
        <f t="shared" si="158"/>
        <v>4892.6899999999996</v>
      </c>
      <c r="AE1561" s="266">
        <f>IF(B1561="","",(IFERROR(VLOOKUP(B1561,Projecten!A$4:W$2415,23,FALSE),"niet bekend")))</f>
        <v>4892.6899999999996</v>
      </c>
      <c r="AF1561" s="213">
        <f>IF(B1561="","",(IFERROR(VLOOKUP(B1561,Projecten!A$4:W$2415,12,FALSE),"niet bekend")))</f>
        <v>4892.6899999999996</v>
      </c>
      <c r="AG1561" s="209"/>
    </row>
    <row r="1562" spans="2:33" x14ac:dyDescent="0.2">
      <c r="B1562" s="665" t="s">
        <v>1970</v>
      </c>
      <c r="C1562" s="470">
        <v>121041</v>
      </c>
      <c r="D1562" s="665" t="s">
        <v>1996</v>
      </c>
      <c r="E1562" s="449" t="s">
        <v>26</v>
      </c>
      <c r="F1562" s="751">
        <v>1</v>
      </c>
      <c r="G1562" s="751">
        <v>8</v>
      </c>
      <c r="H1562" s="751">
        <v>5</v>
      </c>
      <c r="I1562" s="751">
        <v>3</v>
      </c>
      <c r="J1562" s="321">
        <v>42699</v>
      </c>
      <c r="K1562" s="321">
        <v>42697</v>
      </c>
      <c r="L1562" s="321">
        <v>42695</v>
      </c>
      <c r="M1562" s="244" t="s">
        <v>1485</v>
      </c>
      <c r="N1562" s="254" t="s">
        <v>47</v>
      </c>
      <c r="O1562" s="254" t="s">
        <v>47</v>
      </c>
      <c r="P1562" s="254" t="s">
        <v>47</v>
      </c>
      <c r="R1562" s="254" t="s">
        <v>47</v>
      </c>
      <c r="S1562" s="243"/>
      <c r="U1562" s="245">
        <v>49</v>
      </c>
      <c r="W1562" s="202" t="s">
        <v>162</v>
      </c>
      <c r="X1562" s="288" t="s">
        <v>941</v>
      </c>
      <c r="Y1562" s="1058">
        <v>21</v>
      </c>
      <c r="Z1562" s="202"/>
      <c r="AA1562" s="202"/>
      <c r="AB1562" s="499">
        <v>42674</v>
      </c>
      <c r="AC1562" s="1053">
        <f>IF(B1562="","",(IFERROR(VLOOKUP(B1562,Projecten!A$4:W$2415,5,FALSE),"niet bekend")))</f>
        <v>1</v>
      </c>
      <c r="AD1562" s="213">
        <f t="shared" si="158"/>
        <v>4892.6899999999996</v>
      </c>
      <c r="AE1562" s="266">
        <f>IF(B1562="","",(IFERROR(VLOOKUP(B1562,Projecten!A$4:W$2415,23,FALSE),"niet bekend")))</f>
        <v>4892.6899999999996</v>
      </c>
      <c r="AF1562" s="213">
        <f>IF(B1562="","",(IFERROR(VLOOKUP(B1562,Projecten!A$4:W$2415,12,FALSE),"niet bekend")))</f>
        <v>4892.6899999999996</v>
      </c>
      <c r="AG1562" s="209"/>
    </row>
    <row r="1563" spans="2:33" x14ac:dyDescent="0.2">
      <c r="B1563" s="665" t="s">
        <v>1993</v>
      </c>
      <c r="C1563" s="470">
        <v>121040</v>
      </c>
      <c r="D1563" s="665" t="s">
        <v>1994</v>
      </c>
      <c r="E1563" s="449" t="s">
        <v>26</v>
      </c>
      <c r="F1563" s="751">
        <v>1</v>
      </c>
      <c r="G1563" s="751">
        <v>8</v>
      </c>
      <c r="H1563" s="751">
        <v>5</v>
      </c>
      <c r="I1563" s="751">
        <v>3</v>
      </c>
      <c r="J1563" s="321">
        <v>42699</v>
      </c>
      <c r="K1563" s="321">
        <v>42697</v>
      </c>
      <c r="L1563" s="321">
        <v>42695</v>
      </c>
      <c r="M1563" s="244" t="s">
        <v>1485</v>
      </c>
      <c r="N1563" s="254" t="s">
        <v>47</v>
      </c>
      <c r="O1563" s="254" t="s">
        <v>47</v>
      </c>
      <c r="P1563" s="254" t="s">
        <v>47</v>
      </c>
      <c r="R1563" s="254" t="s">
        <v>47</v>
      </c>
      <c r="S1563" s="243"/>
      <c r="T1563" s="245">
        <v>42716</v>
      </c>
      <c r="U1563" s="245">
        <v>49</v>
      </c>
      <c r="W1563" s="202" t="s">
        <v>162</v>
      </c>
      <c r="X1563" s="288" t="s">
        <v>941</v>
      </c>
      <c r="Y1563" s="1058">
        <v>21</v>
      </c>
      <c r="Z1563" s="202"/>
      <c r="AA1563" s="202"/>
      <c r="AB1563" s="499">
        <v>42674</v>
      </c>
      <c r="AC1563" s="1053">
        <f>IF(B1563="","",(IFERROR(VLOOKUP(B1563,Projecten!A$4:W$2415,5,FALSE),"niet bekend")))</f>
        <v>1</v>
      </c>
      <c r="AD1563" s="213">
        <f t="shared" si="158"/>
        <v>4892.6899999999996</v>
      </c>
      <c r="AE1563" s="266">
        <f>IF(B1563="","",(IFERROR(VLOOKUP(B1563,Projecten!A$4:W$2415,23,FALSE),"niet bekend")))</f>
        <v>4892.6899999999996</v>
      </c>
      <c r="AF1563" s="213">
        <f>IF(B1563="","",(IFERROR(VLOOKUP(B1563,Projecten!A$4:W$2415,12,FALSE),"niet bekend")))</f>
        <v>4892.6899999999996</v>
      </c>
      <c r="AG1563" s="209"/>
    </row>
    <row r="1564" spans="2:33" x14ac:dyDescent="0.2">
      <c r="B1564" s="665">
        <v>2016694</v>
      </c>
      <c r="C1564" s="470">
        <v>121006</v>
      </c>
      <c r="D1564" s="665" t="s">
        <v>2044</v>
      </c>
      <c r="E1564" s="449" t="s">
        <v>26</v>
      </c>
      <c r="F1564" s="751">
        <v>0</v>
      </c>
      <c r="G1564" s="751">
        <v>1</v>
      </c>
      <c r="H1564" s="751">
        <v>0</v>
      </c>
      <c r="I1564" s="751">
        <v>4</v>
      </c>
      <c r="J1564" s="321">
        <v>42696</v>
      </c>
      <c r="K1564" s="321" t="s">
        <v>1485</v>
      </c>
      <c r="L1564" s="321" t="s">
        <v>1485</v>
      </c>
      <c r="M1564" s="244" t="s">
        <v>1485</v>
      </c>
      <c r="N1564" s="254" t="s">
        <v>47</v>
      </c>
      <c r="O1564" s="254" t="s">
        <v>47</v>
      </c>
      <c r="P1564" s="254" t="s">
        <v>47</v>
      </c>
      <c r="R1564" s="254" t="s">
        <v>47</v>
      </c>
      <c r="S1564" s="243"/>
      <c r="U1564" s="245">
        <v>49</v>
      </c>
      <c r="W1564" s="202" t="s">
        <v>162</v>
      </c>
      <c r="X1564" s="202" t="s">
        <v>2045</v>
      </c>
      <c r="Y1564" s="295">
        <v>12</v>
      </c>
      <c r="Z1564" s="202"/>
      <c r="AA1564" s="202"/>
      <c r="AB1564" s="499">
        <v>42683</v>
      </c>
      <c r="AC1564" s="1053">
        <f>IF(B1564="","",(IFERROR(VLOOKUP(B1564,Projecten!A$4:W$2415,5,FALSE),"niet bekend")))</f>
        <v>0</v>
      </c>
      <c r="AD1564" s="213">
        <f t="shared" si="158"/>
        <v>3200.64</v>
      </c>
      <c r="AE1564" s="266">
        <f>IF(B1564="","",(IFERROR(VLOOKUP(B1564,Projecten!A$4:W$2415,23,FALSE),"niet bekend")))</f>
        <v>3200.64</v>
      </c>
      <c r="AF1564" s="213">
        <f>IF(B1564="","",(IFERROR(VLOOKUP(B1564,Projecten!A$4:W$2415,12,FALSE),"niet bekend")))</f>
        <v>3200.64</v>
      </c>
      <c r="AG1564" s="209"/>
    </row>
    <row r="1565" spans="2:33" s="312" customFormat="1" x14ac:dyDescent="0.2">
      <c r="B1565" s="1012"/>
      <c r="C1565" s="406"/>
      <c r="D1565" s="300"/>
      <c r="E1565" s="300"/>
      <c r="F1565" s="302"/>
      <c r="G1565" s="302"/>
      <c r="H1565" s="302"/>
      <c r="I1565" s="302"/>
      <c r="J1565" s="301"/>
      <c r="K1565" s="301"/>
      <c r="L1565" s="301"/>
      <c r="M1565" s="302"/>
      <c r="N1565" s="302"/>
      <c r="O1565" s="302"/>
      <c r="P1565" s="302"/>
      <c r="Q1565" s="302"/>
      <c r="R1565" s="302"/>
      <c r="S1565" s="303"/>
      <c r="T1565" s="407"/>
      <c r="U1565" s="306"/>
      <c r="V1565" s="305"/>
      <c r="W1565" s="307"/>
      <c r="X1565" s="307"/>
      <c r="Y1565" s="307"/>
      <c r="Z1565" s="298"/>
      <c r="AA1565" s="308"/>
      <c r="AB1565" s="410"/>
      <c r="AC1565" s="310"/>
      <c r="AD1565" s="311"/>
      <c r="AE1565" s="1051" t="str">
        <f>IF(B1565="","",(IFERROR(VLOOKUP(B1565,Projecten!A$4:W$2415,23,FALSE),"niet bekend")))</f>
        <v/>
      </c>
      <c r="AF1565" s="1051" t="str">
        <f>IF(B1565="","",(IFERROR(VLOOKUP(B1565,Projecten!A$4:W$2415,12,FALSE),"niet bekend")))</f>
        <v/>
      </c>
    </row>
    <row r="1566" spans="2:33" s="236" customFormat="1" x14ac:dyDescent="0.2">
      <c r="B1566" s="1037"/>
      <c r="C1566" s="373"/>
      <c r="D1566" s="374">
        <f>SUM(G1566:I1566)</f>
        <v>433</v>
      </c>
      <c r="E1566" s="375"/>
      <c r="F1566" s="376">
        <f>SUM(F1567:F1585)</f>
        <v>26</v>
      </c>
      <c r="G1566" s="376">
        <f>SUM(G1567:G1585)</f>
        <v>230</v>
      </c>
      <c r="H1566" s="376">
        <f>SUM(H1567:H1585)</f>
        <v>144</v>
      </c>
      <c r="I1566" s="376">
        <f>SUM(I1567:I1585)</f>
        <v>59</v>
      </c>
      <c r="J1566" s="984"/>
      <c r="K1566" s="984"/>
      <c r="L1566" s="984"/>
      <c r="M1566" s="376"/>
      <c r="N1566" s="376"/>
      <c r="O1566" s="376"/>
      <c r="P1566" s="376"/>
      <c r="Q1566" s="376"/>
      <c r="R1566" s="376"/>
      <c r="S1566" s="930">
        <v>50</v>
      </c>
      <c r="T1566" s="445"/>
      <c r="U1566" s="639"/>
      <c r="V1566" s="447"/>
      <c r="W1566" s="646"/>
      <c r="X1566" s="752">
        <f>SUM(Y1566:Y1585)</f>
        <v>410.45</v>
      </c>
      <c r="Y1566" s="231"/>
      <c r="Z1566" s="231">
        <f>Productiemedewerkers!C1743</f>
        <v>0</v>
      </c>
      <c r="AA1566" s="232">
        <f>X1566-Z1566</f>
        <v>410.45</v>
      </c>
      <c r="AB1566" s="221"/>
      <c r="AC1566" s="234" t="s">
        <v>2262</v>
      </c>
      <c r="AD1566" s="235">
        <f>SUM(AD1567:AD1585)</f>
        <v>71797.5</v>
      </c>
      <c r="AE1566" s="235" t="str">
        <f>IF(B1566="","",(IFERROR(VLOOKUP(B1566,Projecten!A$4:W$2415,23,FALSE),"niet bekend")))</f>
        <v/>
      </c>
      <c r="AF1566" s="235" t="str">
        <f>IF(B1566="","",(IFERROR(VLOOKUP(B1566,Projecten!A$4:W$2415,12,FALSE),"niet bekend")))</f>
        <v/>
      </c>
    </row>
    <row r="1567" spans="2:33" x14ac:dyDescent="0.2">
      <c r="B1567" s="519"/>
      <c r="C1567" s="517"/>
      <c r="D1567" s="202"/>
      <c r="E1567" s="519"/>
      <c r="F1567" s="645"/>
      <c r="G1567" s="645"/>
      <c r="H1567" s="645"/>
      <c r="I1567" s="645"/>
      <c r="J1567" s="241"/>
      <c r="K1567" s="241"/>
      <c r="L1567" s="241"/>
      <c r="M1567" s="242"/>
      <c r="N1567" s="242"/>
      <c r="O1567" s="242"/>
      <c r="P1567" s="242"/>
      <c r="Q1567" s="242"/>
      <c r="R1567" s="242"/>
      <c r="S1567" s="243" t="s">
        <v>1446</v>
      </c>
      <c r="U1567" s="245"/>
      <c r="X1567" s="337" t="s">
        <v>2037</v>
      </c>
      <c r="Y1567" s="248"/>
      <c r="Z1567" s="202"/>
      <c r="AA1567" s="202"/>
      <c r="AB1567" s="243"/>
      <c r="AC1567" s="1053"/>
      <c r="AE1567" s="266"/>
      <c r="AG1567" s="209"/>
    </row>
    <row r="1568" spans="2:33" x14ac:dyDescent="0.2">
      <c r="B1568" s="519"/>
      <c r="C1568" s="517"/>
      <c r="D1568" s="202"/>
      <c r="E1568" s="519"/>
      <c r="F1568" s="645"/>
      <c r="G1568" s="645"/>
      <c r="H1568" s="645"/>
      <c r="I1568" s="645"/>
      <c r="J1568" s="241"/>
      <c r="K1568" s="241"/>
      <c r="L1568" s="241"/>
      <c r="M1568" s="242"/>
      <c r="N1568" s="242"/>
      <c r="O1568" s="242"/>
      <c r="P1568" s="242"/>
      <c r="Q1568" s="242"/>
      <c r="R1568" s="242"/>
      <c r="S1568" s="243"/>
      <c r="U1568" s="245"/>
      <c r="X1568" s="337"/>
      <c r="Y1568" s="248"/>
      <c r="Z1568" s="202"/>
      <c r="AA1568" s="202"/>
      <c r="AB1568" s="243"/>
      <c r="AC1568" s="1053"/>
      <c r="AE1568" s="266"/>
      <c r="AG1568" s="209"/>
    </row>
    <row r="1569" spans="2:33" x14ac:dyDescent="0.2">
      <c r="B1569" s="665">
        <v>2016714</v>
      </c>
      <c r="C1569" s="517">
        <v>121052</v>
      </c>
      <c r="D1569" s="237" t="s">
        <v>2082</v>
      </c>
      <c r="E1569" s="519" t="s">
        <v>317</v>
      </c>
      <c r="F1569" s="645">
        <v>1</v>
      </c>
      <c r="G1569" s="645">
        <v>8</v>
      </c>
      <c r="H1569" s="645">
        <v>7</v>
      </c>
      <c r="I1569" s="645">
        <v>3</v>
      </c>
      <c r="J1569" s="321">
        <v>42706</v>
      </c>
      <c r="K1569" s="244" t="s">
        <v>1485</v>
      </c>
      <c r="L1569" s="244" t="s">
        <v>1485</v>
      </c>
      <c r="M1569" s="244" t="s">
        <v>1485</v>
      </c>
      <c r="N1569" s="254" t="s">
        <v>47</v>
      </c>
      <c r="O1569" s="254" t="s">
        <v>47</v>
      </c>
      <c r="P1569" s="254" t="s">
        <v>47</v>
      </c>
      <c r="R1569" s="254" t="s">
        <v>47</v>
      </c>
      <c r="S1569" s="243"/>
      <c r="U1569" s="245">
        <v>2</v>
      </c>
      <c r="W1569" s="202" t="s">
        <v>777</v>
      </c>
      <c r="Y1569" s="295">
        <v>19</v>
      </c>
      <c r="Z1569" s="202"/>
      <c r="AA1569" s="202"/>
      <c r="AB1569" s="499">
        <v>42690</v>
      </c>
      <c r="AC1569" s="1053">
        <v>1</v>
      </c>
      <c r="AD1569" s="213">
        <f>IF(AC1569="","",(IF(F1569=0,AF1569,(F1569/AC1569*AF1569))))</f>
        <v>2766.88</v>
      </c>
      <c r="AE1569" s="266">
        <f>IF(B1569="","",(IFERROR(VLOOKUP(B1569,Projecten!A$4:W$2415,23,FALSE),"niet bekend")))</f>
        <v>2766.88</v>
      </c>
      <c r="AF1569" s="213">
        <f>IF(B1569="","",(IFERROR(VLOOKUP(B1569,Projecten!A$4:W$2415,12,FALSE),"niet bekend")))</f>
        <v>2766.88</v>
      </c>
      <c r="AG1569" s="209"/>
    </row>
    <row r="1570" spans="2:33" s="327" customFormat="1" x14ac:dyDescent="0.2">
      <c r="B1570" s="665">
        <v>2016723</v>
      </c>
      <c r="C1570" s="470">
        <v>121062</v>
      </c>
      <c r="D1570" s="471" t="s">
        <v>2102</v>
      </c>
      <c r="E1570" s="750" t="s">
        <v>317</v>
      </c>
      <c r="F1570" s="751">
        <v>1</v>
      </c>
      <c r="G1570" s="751">
        <v>7</v>
      </c>
      <c r="H1570" s="751">
        <v>6</v>
      </c>
      <c r="I1570" s="751">
        <v>3</v>
      </c>
      <c r="J1570" s="321">
        <v>42713</v>
      </c>
      <c r="K1570" s="321">
        <v>42711</v>
      </c>
      <c r="L1570" s="321">
        <v>42704</v>
      </c>
      <c r="M1570" s="321" t="s">
        <v>1485</v>
      </c>
      <c r="N1570" s="322" t="s">
        <v>47</v>
      </c>
      <c r="O1570" s="322" t="s">
        <v>47</v>
      </c>
      <c r="P1570" s="322" t="s">
        <v>47</v>
      </c>
      <c r="Q1570" s="322"/>
      <c r="R1570" s="322" t="s">
        <v>47</v>
      </c>
      <c r="S1570" s="320"/>
      <c r="T1570" s="264"/>
      <c r="U1570" s="264">
        <v>2</v>
      </c>
      <c r="V1570" s="396"/>
      <c r="W1570" s="318" t="s">
        <v>777</v>
      </c>
      <c r="X1570" s="318" t="s">
        <v>2141</v>
      </c>
      <c r="Y1570" s="324">
        <v>18</v>
      </c>
      <c r="Z1570" s="318"/>
      <c r="AA1570" s="511"/>
      <c r="AB1570" s="707">
        <v>42695</v>
      </c>
      <c r="AC1570" s="1069">
        <f>IF(B1570="","",(IFERROR(VLOOKUP(B1570,Projecten!A$4:W$2415,5,FALSE),"niet bekend")))</f>
        <v>1</v>
      </c>
      <c r="AD1570" s="266">
        <f>IF(AC1570="","",(IF(F1570=0,AF1570,(F1570/AC1570*AF1570))))</f>
        <v>3027.89</v>
      </c>
      <c r="AE1570" s="266">
        <f>IF(B1570="","",(IFERROR(VLOOKUP(B1570,Projecten!A$4:W$2415,23,FALSE),"niet bekend")))</f>
        <v>3027.89</v>
      </c>
      <c r="AF1570" s="266">
        <f>IF(B1570="","",(IFERROR(VLOOKUP(B1570,Projecten!A$4:W$2415,12,FALSE),"niet bekend")))</f>
        <v>3027.89</v>
      </c>
    </row>
    <row r="1571" spans="2:33" s="327" customFormat="1" x14ac:dyDescent="0.2">
      <c r="B1571" s="665"/>
      <c r="C1571" s="470"/>
      <c r="D1571" s="665"/>
      <c r="E1571" s="449"/>
      <c r="F1571" s="751"/>
      <c r="G1571" s="751"/>
      <c r="H1571" s="751"/>
      <c r="I1571" s="751"/>
      <c r="J1571" s="989"/>
      <c r="K1571" s="989"/>
      <c r="L1571" s="995"/>
      <c r="M1571" s="995"/>
      <c r="N1571" s="403"/>
      <c r="O1571" s="403"/>
      <c r="P1571" s="403"/>
      <c r="Q1571" s="403"/>
      <c r="R1571" s="403"/>
      <c r="S1571" s="320"/>
      <c r="T1571" s="264"/>
      <c r="U1571" s="264"/>
      <c r="V1571" s="396"/>
      <c r="W1571" s="318"/>
      <c r="X1571" s="620"/>
      <c r="Y1571" s="324"/>
      <c r="Z1571" s="318"/>
      <c r="AA1571" s="318"/>
      <c r="AB1571" s="707"/>
      <c r="AC1571" s="1069"/>
      <c r="AD1571" s="266"/>
      <c r="AE1571" s="266"/>
      <c r="AF1571" s="266"/>
    </row>
    <row r="1572" spans="2:33" s="327" customFormat="1" x14ac:dyDescent="0.2">
      <c r="B1572" s="665" t="s">
        <v>2032</v>
      </c>
      <c r="C1572" s="470">
        <v>121055</v>
      </c>
      <c r="D1572" s="665" t="s">
        <v>2010</v>
      </c>
      <c r="E1572" s="449" t="s">
        <v>352</v>
      </c>
      <c r="F1572" s="751">
        <v>1</v>
      </c>
      <c r="G1572" s="751">
        <v>13</v>
      </c>
      <c r="H1572" s="751">
        <v>0</v>
      </c>
      <c r="I1572" s="751">
        <v>0</v>
      </c>
      <c r="J1572" s="321">
        <v>42704</v>
      </c>
      <c r="K1572" s="321" t="s">
        <v>1485</v>
      </c>
      <c r="L1572" s="321" t="s">
        <v>1485</v>
      </c>
      <c r="M1572" s="321" t="s">
        <v>1485</v>
      </c>
      <c r="N1572" s="322" t="s">
        <v>47</v>
      </c>
      <c r="O1572" s="322" t="s">
        <v>47</v>
      </c>
      <c r="P1572" s="322" t="s">
        <v>47</v>
      </c>
      <c r="Q1572" s="322"/>
      <c r="R1572" s="322" t="s">
        <v>47</v>
      </c>
      <c r="S1572" s="320"/>
      <c r="T1572" s="264"/>
      <c r="U1572" s="264">
        <v>2</v>
      </c>
      <c r="V1572" s="396"/>
      <c r="W1572" s="318" t="s">
        <v>532</v>
      </c>
      <c r="X1572" s="318"/>
      <c r="Y1572" s="497">
        <v>8.5</v>
      </c>
      <c r="Z1572" s="318"/>
      <c r="AA1572" s="318"/>
      <c r="AB1572" s="707">
        <v>42681</v>
      </c>
      <c r="AC1572" s="1069">
        <f>IF(B1572="","",(IFERROR(VLOOKUP(B1572,Projecten!A$4:W$2415,5,FALSE),"niet bekend")))</f>
        <v>1</v>
      </c>
      <c r="AD1572" s="266">
        <f>IF(AC1572="","",(IF(F1572=0,AF1572,(F1572/AC1572*AF1572))))</f>
        <v>1437.15</v>
      </c>
      <c r="AE1572" s="266">
        <f>IF(B1572="","",(IFERROR(VLOOKUP(B1572,Projecten!A$4:W$2415,23,FALSE),"niet bekend")))</f>
        <v>1437.15</v>
      </c>
      <c r="AF1572" s="266">
        <f>IF(B1572="","",(IFERROR(VLOOKUP(B1572,Projecten!A$4:W$2415,12,FALSE),"niet bekend")))</f>
        <v>1437.15</v>
      </c>
    </row>
    <row r="1573" spans="2:33" s="327" customFormat="1" x14ac:dyDescent="0.2">
      <c r="B1573" s="665" t="s">
        <v>2033</v>
      </c>
      <c r="C1573" s="470">
        <v>121055</v>
      </c>
      <c r="D1573" s="471" t="s">
        <v>2011</v>
      </c>
      <c r="E1573" s="472" t="s">
        <v>352</v>
      </c>
      <c r="F1573" s="751">
        <v>1</v>
      </c>
      <c r="G1573" s="751">
        <v>14</v>
      </c>
      <c r="H1573" s="751">
        <v>0</v>
      </c>
      <c r="I1573" s="751">
        <v>0</v>
      </c>
      <c r="J1573" s="321">
        <v>42704</v>
      </c>
      <c r="K1573" s="321" t="s">
        <v>1485</v>
      </c>
      <c r="L1573" s="321" t="s">
        <v>1485</v>
      </c>
      <c r="M1573" s="321" t="s">
        <v>1485</v>
      </c>
      <c r="N1573" s="322" t="s">
        <v>47</v>
      </c>
      <c r="O1573" s="322" t="s">
        <v>47</v>
      </c>
      <c r="P1573" s="322" t="s">
        <v>47</v>
      </c>
      <c r="Q1573" s="322"/>
      <c r="R1573" s="322" t="s">
        <v>47</v>
      </c>
      <c r="S1573" s="320"/>
      <c r="T1573" s="264"/>
      <c r="U1573" s="264">
        <v>2</v>
      </c>
      <c r="V1573" s="396"/>
      <c r="W1573" s="318" t="s">
        <v>532</v>
      </c>
      <c r="X1573" s="318"/>
      <c r="Y1573" s="324">
        <v>9.1</v>
      </c>
      <c r="Z1573" s="318"/>
      <c r="AA1573" s="318"/>
      <c r="AB1573" s="707">
        <v>42681</v>
      </c>
      <c r="AC1573" s="1069">
        <f>IF(B1573="","",(IFERROR(VLOOKUP(B1573,Projecten!A$4:W$2415,5,FALSE),"niet bekend")))</f>
        <v>1</v>
      </c>
      <c r="AD1573" s="266">
        <f>IF(AC1573="","",(IF(F1573=0,AF1573,(F1573/AC1573*AF1573))))</f>
        <v>1540.12</v>
      </c>
      <c r="AE1573" s="266">
        <f>IF(B1573="","",(IFERROR(VLOOKUP(B1573,Projecten!A$4:W$2415,23,FALSE),"niet bekend")))</f>
        <v>1540.12</v>
      </c>
      <c r="AF1573" s="266">
        <f>IF(B1573="","",(IFERROR(VLOOKUP(B1573,Projecten!A$4:W$2415,12,FALSE),"niet bekend")))</f>
        <v>1540.12</v>
      </c>
    </row>
    <row r="1574" spans="2:33" s="327" customFormat="1" x14ac:dyDescent="0.2">
      <c r="B1574" s="665">
        <v>2016681</v>
      </c>
      <c r="C1574" s="470">
        <v>121062</v>
      </c>
      <c r="D1574" s="496" t="s">
        <v>2002</v>
      </c>
      <c r="E1574" s="472" t="s">
        <v>352</v>
      </c>
      <c r="F1574" s="751">
        <v>1</v>
      </c>
      <c r="G1574" s="751">
        <v>9</v>
      </c>
      <c r="H1574" s="751">
        <v>5</v>
      </c>
      <c r="I1574" s="1074">
        <v>4</v>
      </c>
      <c r="J1574" s="321">
        <v>42706</v>
      </c>
      <c r="K1574" s="321">
        <v>42704</v>
      </c>
      <c r="L1574" s="321" t="s">
        <v>1485</v>
      </c>
      <c r="M1574" s="321" t="s">
        <v>1485</v>
      </c>
      <c r="N1574" s="322" t="s">
        <v>47</v>
      </c>
      <c r="O1574" s="322" t="s">
        <v>47</v>
      </c>
      <c r="P1574" s="322" t="s">
        <v>47</v>
      </c>
      <c r="Q1574" s="322"/>
      <c r="R1574" s="322" t="s">
        <v>47</v>
      </c>
      <c r="S1574" s="320"/>
      <c r="T1574" s="264"/>
      <c r="U1574" s="264">
        <v>2</v>
      </c>
      <c r="V1574" s="396"/>
      <c r="W1574" s="318" t="s">
        <v>532</v>
      </c>
      <c r="X1574" s="318" t="s">
        <v>1250</v>
      </c>
      <c r="Y1574" s="324">
        <v>21.3</v>
      </c>
      <c r="Z1574" s="318"/>
      <c r="AA1574" s="318"/>
      <c r="AB1574" s="707">
        <v>42682</v>
      </c>
      <c r="AC1574" s="1069">
        <f>IF(B1574="","",(IFERROR(VLOOKUP(B1574,Projecten!A$4:W$2415,5,FALSE),"niet bekend")))</f>
        <v>1</v>
      </c>
      <c r="AD1574" s="266">
        <f>IF(AC1574="","",(IF(F1574=0,AF1574,(F1574/AC1574*AF1574))))</f>
        <v>3360.86</v>
      </c>
      <c r="AE1574" s="266">
        <f>IF(B1574="","",(IFERROR(VLOOKUP(B1574,Projecten!A$4:W$2415,23,FALSE),"niet bekend")))</f>
        <v>3360.86</v>
      </c>
      <c r="AF1574" s="266">
        <f>IF(B1574="","",(IFERROR(VLOOKUP(B1574,Projecten!A$4:W$2415,12,FALSE),"niet bekend")))</f>
        <v>3360.86</v>
      </c>
    </row>
    <row r="1575" spans="2:33" s="327" customFormat="1" x14ac:dyDescent="0.2">
      <c r="B1575" s="665">
        <v>2016712</v>
      </c>
      <c r="C1575" s="470">
        <v>121048</v>
      </c>
      <c r="D1575" s="665" t="s">
        <v>2077</v>
      </c>
      <c r="E1575" s="449" t="s">
        <v>352</v>
      </c>
      <c r="F1575" s="751">
        <v>1</v>
      </c>
      <c r="G1575" s="751">
        <v>1</v>
      </c>
      <c r="H1575" s="751">
        <v>0</v>
      </c>
      <c r="I1575" s="751">
        <v>1</v>
      </c>
      <c r="J1575" s="321">
        <v>42706</v>
      </c>
      <c r="K1575" s="321" t="s">
        <v>1485</v>
      </c>
      <c r="L1575" s="321" t="s">
        <v>1485</v>
      </c>
      <c r="M1575" s="321" t="s">
        <v>1485</v>
      </c>
      <c r="N1575" s="322" t="s">
        <v>47</v>
      </c>
      <c r="O1575" s="322" t="s">
        <v>47</v>
      </c>
      <c r="P1575" s="322" t="s">
        <v>47</v>
      </c>
      <c r="Q1575" s="322"/>
      <c r="R1575" s="322" t="s">
        <v>47</v>
      </c>
      <c r="S1575" s="320"/>
      <c r="T1575" s="264"/>
      <c r="U1575" s="264">
        <v>50</v>
      </c>
      <c r="V1575" s="396"/>
      <c r="W1575" s="318" t="s">
        <v>532</v>
      </c>
      <c r="X1575" s="318"/>
      <c r="Y1575" s="497">
        <v>3.75</v>
      </c>
      <c r="Z1575" s="318"/>
      <c r="AA1575" s="318"/>
      <c r="AB1575" s="707">
        <v>42690</v>
      </c>
      <c r="AC1575" s="1069">
        <f>IF(B1575="","",(IFERROR(VLOOKUP(B1575,Projecten!A$4:W$2415,5,FALSE),"niet bekend")))</f>
        <v>1</v>
      </c>
      <c r="AD1575" s="266">
        <f>IF(AC1575="","",(IF(F1575=0,AF1575,(F1575/AC1575*AF1575))))</f>
        <v>515.94000000000005</v>
      </c>
      <c r="AE1575" s="266">
        <f>IF(B1575="","",(IFERROR(VLOOKUP(B1575,Projecten!A$4:W$2415,23,FALSE),"niet bekend")))</f>
        <v>515.94000000000005</v>
      </c>
      <c r="AF1575" s="266">
        <f>IF(B1575="","",(IFERROR(VLOOKUP(B1575,Projecten!A$4:W$2415,12,FALSE),"niet bekend")))</f>
        <v>515.94000000000005</v>
      </c>
    </row>
    <row r="1576" spans="2:33" s="327" customFormat="1" x14ac:dyDescent="0.2">
      <c r="B1576" s="496"/>
      <c r="C1576" s="386"/>
      <c r="D1576" s="496"/>
      <c r="E1576" s="389"/>
      <c r="F1576" s="388"/>
      <c r="G1576" s="388"/>
      <c r="H1576" s="388"/>
      <c r="I1576" s="388"/>
      <c r="J1576" s="321"/>
      <c r="K1576" s="321"/>
      <c r="L1576" s="321"/>
      <c r="M1576" s="321"/>
      <c r="N1576" s="322"/>
      <c r="O1576" s="322"/>
      <c r="P1576" s="322"/>
      <c r="Q1576" s="322"/>
      <c r="R1576" s="322"/>
      <c r="S1576" s="320"/>
      <c r="T1576" s="264"/>
      <c r="U1576" s="264"/>
      <c r="V1576" s="396"/>
      <c r="W1576" s="318"/>
      <c r="X1576" s="318"/>
      <c r="Y1576" s="324"/>
      <c r="Z1576" s="318"/>
      <c r="AA1576" s="511"/>
      <c r="AB1576" s="707"/>
      <c r="AC1576" s="1069"/>
      <c r="AD1576" s="266"/>
      <c r="AE1576" s="266"/>
      <c r="AF1576" s="266"/>
    </row>
    <row r="1577" spans="2:33" s="327" customFormat="1" x14ac:dyDescent="0.2">
      <c r="B1577" s="665">
        <v>2016632</v>
      </c>
      <c r="C1577" s="470">
        <v>121038</v>
      </c>
      <c r="D1577" s="665">
        <v>487500</v>
      </c>
      <c r="E1577" s="449" t="s">
        <v>26</v>
      </c>
      <c r="F1577" s="751">
        <v>1</v>
      </c>
      <c r="G1577" s="751">
        <v>7</v>
      </c>
      <c r="H1577" s="751">
        <v>5</v>
      </c>
      <c r="I1577" s="751">
        <v>5</v>
      </c>
      <c r="J1577" s="989">
        <v>42692</v>
      </c>
      <c r="K1577" s="989">
        <v>42697</v>
      </c>
      <c r="L1577" s="995" t="s">
        <v>1485</v>
      </c>
      <c r="M1577" s="995" t="s">
        <v>1485</v>
      </c>
      <c r="N1577" s="403" t="s">
        <v>47</v>
      </c>
      <c r="O1577" s="403" t="s">
        <v>47</v>
      </c>
      <c r="P1577" s="403" t="s">
        <v>47</v>
      </c>
      <c r="Q1577" s="403"/>
      <c r="R1577" s="403" t="s">
        <v>47</v>
      </c>
      <c r="S1577" s="320"/>
      <c r="T1577" s="264"/>
      <c r="U1577" s="264"/>
      <c r="V1577" s="396"/>
      <c r="W1577" s="318"/>
      <c r="X1577" s="620"/>
      <c r="Y1577" s="324">
        <v>17</v>
      </c>
      <c r="Z1577" s="318"/>
      <c r="AA1577" s="318"/>
      <c r="AB1577" s="707">
        <v>42674</v>
      </c>
      <c r="AC1577" s="1069">
        <f>IF(B1577="","",(IFERROR(VLOOKUP(B1577,Projecten!A$4:W$2415,5,FALSE),"niet bekend")))</f>
        <v>1</v>
      </c>
      <c r="AD1577" s="266">
        <f>IF(AC1577="","",(IF(F1577=0,AF1577,(F1577/AC1577*AF1577))))</f>
        <v>4392.34</v>
      </c>
      <c r="AE1577" s="266">
        <f>IF(B1577="","",(IFERROR(VLOOKUP(B1577,Projecten!A$4:W$2415,23,FALSE),"niet bekend")))</f>
        <v>4392.34</v>
      </c>
      <c r="AF1577" s="266">
        <f>IF(B1577="","",(IFERROR(VLOOKUP(B1577,Projecten!A$4:W$2415,12,FALSE),"niet bekend")))</f>
        <v>4392.34</v>
      </c>
    </row>
    <row r="1578" spans="2:33" s="327" customFormat="1" x14ac:dyDescent="0.2">
      <c r="B1578" s="496">
        <v>2016719</v>
      </c>
      <c r="C1578" s="386">
        <v>121053</v>
      </c>
      <c r="D1578" s="496" t="s">
        <v>2094</v>
      </c>
      <c r="E1578" s="389" t="s">
        <v>26</v>
      </c>
      <c r="F1578" s="388">
        <v>5</v>
      </c>
      <c r="G1578" s="388">
        <f>F1578*10</f>
        <v>50</v>
      </c>
      <c r="H1578" s="388">
        <f>F1578*7</f>
        <v>35</v>
      </c>
      <c r="I1578" s="388">
        <f>F1578*2</f>
        <v>10</v>
      </c>
      <c r="J1578" s="321">
        <v>42710</v>
      </c>
      <c r="K1578" s="321">
        <v>42711</v>
      </c>
      <c r="L1578" s="321" t="s">
        <v>1485</v>
      </c>
      <c r="M1578" s="321" t="s">
        <v>1485</v>
      </c>
      <c r="N1578" s="322" t="s">
        <v>47</v>
      </c>
      <c r="O1578" s="322" t="s">
        <v>47</v>
      </c>
      <c r="P1578" s="322" t="s">
        <v>47</v>
      </c>
      <c r="Q1578" s="322"/>
      <c r="R1578" s="322" t="s">
        <v>47</v>
      </c>
      <c r="S1578" s="320"/>
      <c r="T1578" s="264"/>
      <c r="U1578" s="264">
        <v>1</v>
      </c>
      <c r="V1578" s="396">
        <v>42739</v>
      </c>
      <c r="W1578" s="318" t="s">
        <v>310</v>
      </c>
      <c r="X1578" s="318" t="s">
        <v>2122</v>
      </c>
      <c r="Y1578" s="497">
        <f>F1578*18</f>
        <v>90</v>
      </c>
      <c r="Z1578" s="318"/>
      <c r="AA1578" s="965"/>
      <c r="AB1578" s="707">
        <v>42691</v>
      </c>
      <c r="AC1578" s="1069">
        <f>IF(B1578="","",(IFERROR(VLOOKUP(B1578,Projecten!A$4:W$2415,5,FALSE),"niet bekend")))</f>
        <v>9</v>
      </c>
      <c r="AD1578" s="266">
        <f>IF(AC1578="","",(IF(F1578=0,AF1578,(F1578/AC1578*AF1578))))</f>
        <v>17739.544444444444</v>
      </c>
      <c r="AE1578" s="266">
        <f>IF(B1578="","",(IFERROR(VLOOKUP(B1578,Projecten!A$4:W$2415,23,FALSE),"niet bekend")))</f>
        <v>31931.18</v>
      </c>
      <c r="AF1578" s="266">
        <f>IF(B1578="","",(IFERROR(VLOOKUP(B1578,Projecten!A$4:W$2415,12,FALSE),"niet bekend")))</f>
        <v>31931.18</v>
      </c>
    </row>
    <row r="1579" spans="2:33" s="327" customFormat="1" x14ac:dyDescent="0.2">
      <c r="B1579" s="665">
        <v>2016719</v>
      </c>
      <c r="C1579" s="470">
        <v>121063</v>
      </c>
      <c r="D1579" s="665" t="s">
        <v>2094</v>
      </c>
      <c r="E1579" s="449" t="s">
        <v>26</v>
      </c>
      <c r="F1579" s="751">
        <v>4</v>
      </c>
      <c r="G1579" s="751">
        <f>F1579*10</f>
        <v>40</v>
      </c>
      <c r="H1579" s="751">
        <f>F1579*7</f>
        <v>28</v>
      </c>
      <c r="I1579" s="751">
        <f>F1579*2</f>
        <v>8</v>
      </c>
      <c r="J1579" s="321">
        <v>42710</v>
      </c>
      <c r="K1579" s="321">
        <v>42711</v>
      </c>
      <c r="L1579" s="321" t="s">
        <v>1485</v>
      </c>
      <c r="M1579" s="321" t="s">
        <v>1485</v>
      </c>
      <c r="N1579" s="322" t="s">
        <v>47</v>
      </c>
      <c r="O1579" s="322" t="s">
        <v>47</v>
      </c>
      <c r="P1579" s="322" t="s">
        <v>47</v>
      </c>
      <c r="Q1579" s="322"/>
      <c r="R1579" s="322" t="s">
        <v>47</v>
      </c>
      <c r="S1579" s="320"/>
      <c r="T1579" s="264"/>
      <c r="U1579" s="264">
        <v>2</v>
      </c>
      <c r="V1579" s="396"/>
      <c r="W1579" s="318" t="s">
        <v>310</v>
      </c>
      <c r="X1579" s="318" t="s">
        <v>2122</v>
      </c>
      <c r="Y1579" s="497">
        <f>F1579*18</f>
        <v>72</v>
      </c>
      <c r="Z1579" s="318"/>
      <c r="AA1579" s="318"/>
      <c r="AB1579" s="707">
        <v>42691</v>
      </c>
      <c r="AC1579" s="1069">
        <f>IF(B1579="","",(IFERROR(VLOOKUP(B1579,Projecten!A$4:W$2415,5,FALSE),"niet bekend")))</f>
        <v>9</v>
      </c>
      <c r="AD1579" s="266">
        <f>IF(AC1579="","",(IF(F1579=0,AF1579,(F1579/AC1579*AF1579))))</f>
        <v>14191.635555555555</v>
      </c>
      <c r="AE1579" s="266">
        <f>IF(B1579="","",(IFERROR(VLOOKUP(B1579,Projecten!A$4:W$2415,23,FALSE),"niet bekend")))</f>
        <v>31931.18</v>
      </c>
      <c r="AF1579" s="266">
        <f>IF(B1579="","",(IFERROR(VLOOKUP(B1579,Projecten!A$4:W$2415,12,FALSE),"niet bekend")))</f>
        <v>31931.18</v>
      </c>
    </row>
    <row r="1580" spans="2:33" s="327" customFormat="1" x14ac:dyDescent="0.2">
      <c r="B1580" s="665">
        <v>2016725</v>
      </c>
      <c r="C1580" s="470">
        <v>121057</v>
      </c>
      <c r="D1580" s="471" t="s">
        <v>2121</v>
      </c>
      <c r="E1580" s="472" t="s">
        <v>26</v>
      </c>
      <c r="F1580" s="751">
        <v>8</v>
      </c>
      <c r="G1580" s="751">
        <f>F1580*8</f>
        <v>64</v>
      </c>
      <c r="H1580" s="751">
        <f>F1580*6</f>
        <v>48</v>
      </c>
      <c r="I1580" s="751">
        <f>F1580*2</f>
        <v>16</v>
      </c>
      <c r="J1580" s="321">
        <v>42713</v>
      </c>
      <c r="K1580" s="321" t="s">
        <v>1485</v>
      </c>
      <c r="L1580" s="321" t="s">
        <v>1485</v>
      </c>
      <c r="M1580" s="321" t="s">
        <v>1485</v>
      </c>
      <c r="N1580" s="322" t="s">
        <v>47</v>
      </c>
      <c r="O1580" s="322" t="s">
        <v>47</v>
      </c>
      <c r="P1580" s="322" t="s">
        <v>47</v>
      </c>
      <c r="Q1580" s="322"/>
      <c r="R1580" s="322" t="s">
        <v>47</v>
      </c>
      <c r="S1580" s="320"/>
      <c r="T1580" s="264"/>
      <c r="U1580" s="264">
        <v>1</v>
      </c>
      <c r="V1580" s="396">
        <v>42740</v>
      </c>
      <c r="W1580" s="318" t="s">
        <v>421</v>
      </c>
      <c r="X1580" s="318"/>
      <c r="Y1580" s="324">
        <v>105</v>
      </c>
      <c r="Z1580" s="318"/>
      <c r="AA1580" s="318"/>
      <c r="AB1580" s="707">
        <v>42696</v>
      </c>
      <c r="AC1580" s="1069">
        <f>IF(B1580="","",(IFERROR(VLOOKUP(B1580,Projecten!A$4:W$2415,5,FALSE),"niet bekend")))</f>
        <v>8</v>
      </c>
      <c r="AD1580" s="266">
        <f>IF(AC1580="","",(IF(F1580=0,AF1580,(F1580/AC1580*AF1580))))</f>
        <v>15093.3</v>
      </c>
      <c r="AE1580" s="266">
        <f>IF(B1580="","",(IFERROR(VLOOKUP(B1580,Projecten!A$4:W$2415,23,FALSE),"niet bekend")))</f>
        <v>15093.3</v>
      </c>
      <c r="AF1580" s="266">
        <f>IF(B1580="","",(IFERROR(VLOOKUP(B1580,Projecten!A$4:W$2415,12,FALSE),"niet bekend")))</f>
        <v>15093.3</v>
      </c>
    </row>
    <row r="1581" spans="2:33" s="327" customFormat="1" x14ac:dyDescent="0.2">
      <c r="B1581" s="496">
        <v>2016786</v>
      </c>
      <c r="C1581" s="386">
        <v>121069</v>
      </c>
      <c r="D1581" s="496" t="s">
        <v>2243</v>
      </c>
      <c r="E1581" s="389" t="s">
        <v>26</v>
      </c>
      <c r="F1581" s="388">
        <v>0</v>
      </c>
      <c r="G1581" s="388">
        <v>0</v>
      </c>
      <c r="H1581" s="388">
        <v>0</v>
      </c>
      <c r="I1581" s="1075">
        <v>0</v>
      </c>
      <c r="J1581" s="321"/>
      <c r="K1581" s="321"/>
      <c r="L1581" s="321"/>
      <c r="M1581" s="321"/>
      <c r="N1581" s="322" t="s">
        <v>1485</v>
      </c>
      <c r="O1581" s="322" t="s">
        <v>1485</v>
      </c>
      <c r="P1581" s="322" t="s">
        <v>1485</v>
      </c>
      <c r="Q1581" s="322"/>
      <c r="R1581" s="322" t="s">
        <v>47</v>
      </c>
      <c r="S1581" s="320"/>
      <c r="T1581" s="264"/>
      <c r="U1581" s="264">
        <v>1</v>
      </c>
      <c r="V1581" s="396">
        <v>42739</v>
      </c>
      <c r="W1581" s="318" t="s">
        <v>162</v>
      </c>
      <c r="X1581" s="318" t="s">
        <v>2244</v>
      </c>
      <c r="Y1581" s="324">
        <v>3</v>
      </c>
      <c r="Z1581" s="318"/>
      <c r="AA1581" s="511"/>
      <c r="AB1581" s="707">
        <v>42716</v>
      </c>
      <c r="AC1581" s="1069"/>
      <c r="AD1581" s="266"/>
      <c r="AE1581" s="266"/>
      <c r="AF1581" s="266"/>
    </row>
    <row r="1582" spans="2:33" s="327" customFormat="1" x14ac:dyDescent="0.2">
      <c r="B1582" s="665">
        <v>2016665</v>
      </c>
      <c r="C1582" s="470">
        <v>121054</v>
      </c>
      <c r="D1582" s="665">
        <v>545517</v>
      </c>
      <c r="E1582" s="449" t="s">
        <v>26</v>
      </c>
      <c r="F1582" s="751">
        <v>1</v>
      </c>
      <c r="G1582" s="751">
        <v>8</v>
      </c>
      <c r="H1582" s="751">
        <v>5</v>
      </c>
      <c r="I1582" s="751">
        <v>3</v>
      </c>
      <c r="J1582" s="321">
        <v>42706</v>
      </c>
      <c r="K1582" s="321" t="s">
        <v>1485</v>
      </c>
      <c r="L1582" s="321" t="s">
        <v>1485</v>
      </c>
      <c r="M1582" s="321" t="s">
        <v>1485</v>
      </c>
      <c r="N1582" s="322" t="s">
        <v>47</v>
      </c>
      <c r="O1582" s="322" t="s">
        <v>47</v>
      </c>
      <c r="P1582" s="322" t="s">
        <v>47</v>
      </c>
      <c r="Q1582" s="322"/>
      <c r="R1582" s="322" t="s">
        <v>47</v>
      </c>
      <c r="S1582" s="320"/>
      <c r="T1582" s="264"/>
      <c r="U1582" s="264">
        <v>1</v>
      </c>
      <c r="V1582" s="396">
        <v>42739</v>
      </c>
      <c r="W1582" s="318" t="s">
        <v>162</v>
      </c>
      <c r="X1582" s="508"/>
      <c r="Y1582" s="497">
        <v>15</v>
      </c>
      <c r="Z1582" s="318"/>
      <c r="AA1582" s="318"/>
      <c r="AB1582" s="707">
        <v>42682</v>
      </c>
      <c r="AC1582" s="1069">
        <f>IF(B1582="","",(IFERROR(VLOOKUP(B1582,Projecten!A$4:W$2415,5,FALSE),"niet bekend")))</f>
        <v>1</v>
      </c>
      <c r="AD1582" s="266">
        <f>IF(AC1582="","",(IF(F1582=0,AF1582,(F1582/AC1582*AF1582))))</f>
        <v>2480.83</v>
      </c>
      <c r="AE1582" s="266">
        <f>IF(B1582="","",(IFERROR(VLOOKUP(B1582,Projecten!A$4:W$2415,23,FALSE),"niet bekend")))</f>
        <v>2480.83</v>
      </c>
      <c r="AF1582" s="266">
        <f>IF(B1582="","",(IFERROR(VLOOKUP(B1582,Projecten!A$4:W$2415,12,FALSE),"niet bekend")))</f>
        <v>2480.83</v>
      </c>
    </row>
    <row r="1583" spans="2:33" s="327" customFormat="1" x14ac:dyDescent="0.2">
      <c r="B1583" s="665">
        <v>2016710</v>
      </c>
      <c r="C1583" s="470">
        <v>121056</v>
      </c>
      <c r="D1583" s="471" t="s">
        <v>2074</v>
      </c>
      <c r="E1583" s="472" t="s">
        <v>26</v>
      </c>
      <c r="F1583" s="751">
        <v>0</v>
      </c>
      <c r="G1583" s="751">
        <v>1</v>
      </c>
      <c r="H1583" s="751">
        <v>0</v>
      </c>
      <c r="I1583" s="751">
        <v>1</v>
      </c>
      <c r="J1583" s="321">
        <v>42706</v>
      </c>
      <c r="K1583" s="321" t="s">
        <v>1485</v>
      </c>
      <c r="L1583" s="321" t="s">
        <v>1485</v>
      </c>
      <c r="M1583" s="321" t="s">
        <v>1485</v>
      </c>
      <c r="N1583" s="322" t="s">
        <v>47</v>
      </c>
      <c r="O1583" s="322" t="s">
        <v>47</v>
      </c>
      <c r="P1583" s="322" t="s">
        <v>47</v>
      </c>
      <c r="Q1583" s="322"/>
      <c r="R1583" s="322" t="s">
        <v>47</v>
      </c>
      <c r="S1583" s="320"/>
      <c r="T1583" s="264"/>
      <c r="U1583" s="264">
        <v>1</v>
      </c>
      <c r="V1583" s="396">
        <v>42739</v>
      </c>
      <c r="W1583" s="318" t="s">
        <v>162</v>
      </c>
      <c r="X1583" s="318" t="s">
        <v>941</v>
      </c>
      <c r="Y1583" s="497">
        <v>3.8</v>
      </c>
      <c r="Z1583" s="318"/>
      <c r="AA1583" s="511"/>
      <c r="AB1583" s="320" t="s">
        <v>2075</v>
      </c>
      <c r="AC1583" s="1069">
        <v>1</v>
      </c>
      <c r="AD1583" s="266">
        <f>IF(AC1583="","",(IF(F1583=0,AF1583,(F1583/AC1583*AF1583))))</f>
        <v>560</v>
      </c>
      <c r="AE1583" s="266">
        <f>IF(B1583="","",(IFERROR(VLOOKUP(B1583,Projecten!A$4:W$2415,23,FALSE),"niet bekend")))</f>
        <v>560</v>
      </c>
      <c r="AF1583" s="266">
        <f>IF(B1583="","",(IFERROR(VLOOKUP(B1583,Projecten!A$4:W$2415,12,FALSE),"niet bekend")))</f>
        <v>560</v>
      </c>
    </row>
    <row r="1584" spans="2:33" s="327" customFormat="1" x14ac:dyDescent="0.2">
      <c r="B1584" s="665">
        <v>2016684</v>
      </c>
      <c r="C1584" s="470">
        <v>121056</v>
      </c>
      <c r="D1584" s="709">
        <v>568117</v>
      </c>
      <c r="E1584" s="449" t="s">
        <v>26</v>
      </c>
      <c r="F1584" s="751">
        <v>1</v>
      </c>
      <c r="G1584" s="751">
        <v>8</v>
      </c>
      <c r="H1584" s="751">
        <v>5</v>
      </c>
      <c r="I1584" s="751">
        <v>5</v>
      </c>
      <c r="J1584" s="321">
        <v>42699</v>
      </c>
      <c r="K1584" s="321">
        <v>42697</v>
      </c>
      <c r="L1584" s="321" t="s">
        <v>1485</v>
      </c>
      <c r="M1584" s="321" t="s">
        <v>1485</v>
      </c>
      <c r="N1584" s="322" t="s">
        <v>47</v>
      </c>
      <c r="O1584" s="322" t="s">
        <v>47</v>
      </c>
      <c r="P1584" s="322" t="s">
        <v>47</v>
      </c>
      <c r="Q1584" s="322"/>
      <c r="R1584" s="322" t="s">
        <v>47</v>
      </c>
      <c r="S1584" s="320"/>
      <c r="T1584" s="264"/>
      <c r="U1584" s="264">
        <v>1</v>
      </c>
      <c r="V1584" s="396">
        <v>42739</v>
      </c>
      <c r="W1584" s="318" t="s">
        <v>162</v>
      </c>
      <c r="X1584" s="318" t="s">
        <v>941</v>
      </c>
      <c r="Y1584" s="497">
        <v>25</v>
      </c>
      <c r="Z1584" s="318"/>
      <c r="AA1584" s="318"/>
      <c r="AB1584" s="707">
        <v>42682</v>
      </c>
      <c r="AC1584" s="1069">
        <f>IF(B1584="","",(IFERROR(VLOOKUP(B1584,Projecten!A$4:W$2415,5,FALSE),"niet bekend")))</f>
        <v>1</v>
      </c>
      <c r="AD1584" s="266">
        <f>IF(AC1584="","",(IF(F1584=0,AF1584,(F1584/AC1584*AF1584))))</f>
        <v>4691.01</v>
      </c>
      <c r="AE1584" s="266">
        <f>IF(B1584="","",(IFERROR(VLOOKUP(B1584,Projecten!A$4:W$2415,23,FALSE),"niet bekend")))</f>
        <v>4691.01</v>
      </c>
      <c r="AF1584" s="266">
        <f>IF(B1584="","",(IFERROR(VLOOKUP(B1584,Projecten!A$4:W$2415,12,FALSE),"niet bekend")))</f>
        <v>4691.01</v>
      </c>
    </row>
    <row r="1585" spans="2:33" s="312" customFormat="1" x14ac:dyDescent="0.2">
      <c r="B1585" s="1012"/>
      <c r="C1585" s="406"/>
      <c r="D1585" s="300"/>
      <c r="E1585" s="300"/>
      <c r="F1585" s="302"/>
      <c r="G1585" s="302"/>
      <c r="H1585" s="302"/>
      <c r="I1585" s="302"/>
      <c r="J1585" s="301"/>
      <c r="K1585" s="301"/>
      <c r="L1585" s="301"/>
      <c r="M1585" s="302"/>
      <c r="N1585" s="302"/>
      <c r="O1585" s="302"/>
      <c r="P1585" s="302"/>
      <c r="Q1585" s="302"/>
      <c r="R1585" s="302"/>
      <c r="S1585" s="303"/>
      <c r="T1585" s="407"/>
      <c r="U1585" s="306"/>
      <c r="V1585" s="305"/>
      <c r="W1585" s="307"/>
      <c r="X1585" s="307"/>
      <c r="Y1585" s="307"/>
      <c r="Z1585" s="298"/>
      <c r="AA1585" s="308"/>
      <c r="AB1585" s="410"/>
      <c r="AC1585" s="310"/>
      <c r="AD1585" s="311"/>
      <c r="AE1585" s="1051" t="str">
        <f>IF(B1585="","",(IFERROR(VLOOKUP(B1585,Projecten!A$4:W$2415,23,FALSE),"niet bekend")))</f>
        <v/>
      </c>
      <c r="AF1585" s="1051" t="str">
        <f>IF(B1585="","",(IFERROR(VLOOKUP(B1585,Projecten!A$4:W$2415,12,FALSE),"niet bekend")))</f>
        <v/>
      </c>
    </row>
    <row r="1586" spans="2:33" s="236" customFormat="1" x14ac:dyDescent="0.2">
      <c r="B1586" s="1037"/>
      <c r="C1586" s="373"/>
      <c r="D1586" s="374">
        <f>SUM(G1586:I1586)</f>
        <v>231</v>
      </c>
      <c r="E1586" s="375"/>
      <c r="F1586" s="376">
        <f>SUM(F1587:F1606)</f>
        <v>13</v>
      </c>
      <c r="G1586" s="376">
        <f>SUM(G1587:G1606)</f>
        <v>118</v>
      </c>
      <c r="H1586" s="376">
        <f>SUM(H1587:H1606)</f>
        <v>78</v>
      </c>
      <c r="I1586" s="376">
        <f>SUM(I1587:I1606)</f>
        <v>35</v>
      </c>
      <c r="J1586" s="984"/>
      <c r="K1586" s="984"/>
      <c r="L1586" s="984"/>
      <c r="M1586" s="376"/>
      <c r="N1586" s="376"/>
      <c r="O1586" s="376"/>
      <c r="P1586" s="376"/>
      <c r="Q1586" s="376"/>
      <c r="R1586" s="376"/>
      <c r="S1586" s="930">
        <v>51</v>
      </c>
      <c r="T1586" s="445"/>
      <c r="U1586" s="639"/>
      <c r="V1586" s="447"/>
      <c r="W1586" s="646"/>
      <c r="X1586" s="752">
        <f>SUM(Y1586:Y1606)</f>
        <v>392.3</v>
      </c>
      <c r="Y1586" s="231"/>
      <c r="Z1586" s="231">
        <f>Productiemedewerkers!C1770</f>
        <v>0</v>
      </c>
      <c r="AA1586" s="232">
        <f>X1586-Z1586</f>
        <v>392.3</v>
      </c>
      <c r="AB1586" s="221"/>
      <c r="AC1586" s="234"/>
      <c r="AD1586" s="235">
        <f>SUM(AD1587:AD1606)</f>
        <v>54231.130000000005</v>
      </c>
      <c r="AE1586" s="235" t="str">
        <f>IF(B1586="","",(IFERROR(VLOOKUP(B1586,Projecten!A$4:W$2415,23,FALSE),"niet bekend")))</f>
        <v/>
      </c>
      <c r="AF1586" s="235" t="str">
        <f>IF(B1586="","",(IFERROR(VLOOKUP(B1586,Projecten!A$4:W$2415,12,FALSE),"niet bekend")))</f>
        <v/>
      </c>
    </row>
    <row r="1587" spans="2:33" x14ac:dyDescent="0.2">
      <c r="B1587" s="519"/>
      <c r="C1587" s="517" t="s">
        <v>2092</v>
      </c>
      <c r="D1587" s="239" t="s">
        <v>1407</v>
      </c>
      <c r="E1587" s="519"/>
      <c r="F1587" s="645"/>
      <c r="G1587" s="645"/>
      <c r="H1587" s="645"/>
      <c r="I1587" s="645"/>
      <c r="J1587" s="241"/>
      <c r="K1587" s="241"/>
      <c r="L1587" s="241"/>
      <c r="M1587" s="242"/>
      <c r="N1587" s="242"/>
      <c r="O1587" s="242"/>
      <c r="P1587" s="242"/>
      <c r="Q1587" s="242"/>
      <c r="R1587" s="242"/>
      <c r="S1587" s="243" t="s">
        <v>1447</v>
      </c>
      <c r="U1587" s="245"/>
      <c r="X1587" s="337" t="s">
        <v>2022</v>
      </c>
      <c r="Y1587" s="248"/>
      <c r="Z1587" s="202"/>
      <c r="AA1587" s="202"/>
      <c r="AB1587" s="243"/>
      <c r="AC1587" s="1053"/>
      <c r="AE1587" s="266"/>
      <c r="AG1587" s="209"/>
    </row>
    <row r="1588" spans="2:33" x14ac:dyDescent="0.2">
      <c r="B1588" s="519"/>
      <c r="C1588" s="517"/>
      <c r="D1588" s="798" t="s">
        <v>2023</v>
      </c>
      <c r="E1588" s="519"/>
      <c r="F1588" s="645"/>
      <c r="G1588" s="645"/>
      <c r="H1588" s="645"/>
      <c r="I1588" s="645"/>
      <c r="J1588" s="244"/>
      <c r="K1588" s="244"/>
      <c r="L1588" s="244"/>
      <c r="S1588" s="243"/>
      <c r="U1588" s="245"/>
      <c r="Y1588" s="331"/>
      <c r="Z1588" s="202"/>
      <c r="AA1588" s="202"/>
      <c r="AB1588" s="243"/>
      <c r="AC1588" s="1053"/>
      <c r="AE1588" s="266"/>
      <c r="AG1588" s="209"/>
    </row>
    <row r="1589" spans="2:33" x14ac:dyDescent="0.2">
      <c r="B1589" s="519"/>
      <c r="C1589" s="517"/>
      <c r="D1589" s="798" t="s">
        <v>2035</v>
      </c>
      <c r="E1589" s="519"/>
      <c r="F1589" s="645"/>
      <c r="G1589" s="645"/>
      <c r="H1589" s="645"/>
      <c r="I1589" s="645"/>
      <c r="J1589" s="244"/>
      <c r="K1589" s="244"/>
      <c r="L1589" s="244"/>
      <c r="S1589" s="243"/>
      <c r="U1589" s="245"/>
      <c r="Y1589" s="331">
        <v>60</v>
      </c>
      <c r="Z1589" s="202"/>
      <c r="AA1589" s="202"/>
      <c r="AB1589" s="243"/>
      <c r="AC1589" s="1053"/>
      <c r="AE1589" s="266"/>
      <c r="AG1589" s="209"/>
    </row>
    <row r="1590" spans="2:33" x14ac:dyDescent="0.2">
      <c r="B1590" s="519"/>
      <c r="C1590" s="517"/>
      <c r="D1590" s="798" t="s">
        <v>2036</v>
      </c>
      <c r="E1590" s="519"/>
      <c r="F1590" s="645"/>
      <c r="G1590" s="645"/>
      <c r="H1590" s="645"/>
      <c r="I1590" s="645"/>
      <c r="J1590" s="244"/>
      <c r="K1590" s="244"/>
      <c r="L1590" s="244"/>
      <c r="S1590" s="243"/>
      <c r="U1590" s="245"/>
      <c r="Y1590" s="331">
        <v>60</v>
      </c>
      <c r="Z1590" s="202"/>
      <c r="AA1590" s="202"/>
      <c r="AB1590" s="243"/>
      <c r="AC1590" s="1053"/>
      <c r="AE1590" s="266"/>
      <c r="AG1590" s="209"/>
    </row>
    <row r="1591" spans="2:33" s="327" customFormat="1" x14ac:dyDescent="0.2">
      <c r="B1591" s="496"/>
      <c r="C1591" s="386"/>
      <c r="D1591" s="496"/>
      <c r="E1591" s="389"/>
      <c r="F1591" s="388"/>
      <c r="G1591" s="388"/>
      <c r="H1591" s="388"/>
      <c r="I1591" s="388"/>
      <c r="J1591" s="321"/>
      <c r="K1591" s="321"/>
      <c r="L1591" s="321"/>
      <c r="M1591" s="321"/>
      <c r="N1591" s="322"/>
      <c r="O1591" s="322"/>
      <c r="P1591" s="322"/>
      <c r="Q1591" s="322"/>
      <c r="R1591" s="322"/>
      <c r="S1591" s="320"/>
      <c r="T1591" s="264"/>
      <c r="U1591" s="264"/>
      <c r="V1591" s="396"/>
      <c r="W1591" s="318"/>
      <c r="X1591" s="318"/>
      <c r="Y1591" s="324"/>
      <c r="Z1591" s="318"/>
      <c r="AA1591" s="511"/>
      <c r="AB1591" s="707"/>
      <c r="AC1591" s="1069"/>
      <c r="AD1591" s="266"/>
      <c r="AE1591" s="266"/>
      <c r="AF1591" s="266"/>
    </row>
    <row r="1592" spans="2:33" s="327" customFormat="1" x14ac:dyDescent="0.2">
      <c r="B1592" s="665">
        <v>2016705</v>
      </c>
      <c r="C1592" s="470">
        <v>121059</v>
      </c>
      <c r="D1592" s="471">
        <v>618617</v>
      </c>
      <c r="E1592" s="472" t="s">
        <v>26</v>
      </c>
      <c r="F1592" s="751">
        <v>1</v>
      </c>
      <c r="G1592" s="751">
        <v>8</v>
      </c>
      <c r="H1592" s="751">
        <v>5</v>
      </c>
      <c r="I1592" s="751">
        <v>3</v>
      </c>
      <c r="J1592" s="321">
        <v>42706</v>
      </c>
      <c r="K1592" s="321">
        <v>42704</v>
      </c>
      <c r="L1592" s="321" t="s">
        <v>1485</v>
      </c>
      <c r="M1592" s="321" t="s">
        <v>1485</v>
      </c>
      <c r="N1592" s="322" t="s">
        <v>47</v>
      </c>
      <c r="O1592" s="322" t="s">
        <v>47</v>
      </c>
      <c r="P1592" s="322" t="s">
        <v>47</v>
      </c>
      <c r="Q1592" s="322"/>
      <c r="R1592" s="322" t="s">
        <v>47</v>
      </c>
      <c r="S1592" s="320"/>
      <c r="T1592" s="264"/>
      <c r="U1592" s="264">
        <v>1</v>
      </c>
      <c r="V1592" s="396">
        <v>42740</v>
      </c>
      <c r="W1592" s="318" t="s">
        <v>162</v>
      </c>
      <c r="X1592" s="318" t="s">
        <v>941</v>
      </c>
      <c r="Y1592" s="324">
        <v>18.5</v>
      </c>
      <c r="Z1592" s="318"/>
      <c r="AA1592" s="511"/>
      <c r="AB1592" s="707">
        <v>42688</v>
      </c>
      <c r="AC1592" s="1069">
        <f>IF(B1592="","",(IFERROR(VLOOKUP(B1592,Projecten!A$4:W$2415,5,FALSE),"niet bekend")))</f>
        <v>1</v>
      </c>
      <c r="AD1592" s="266">
        <f>IF(AC1592="","",(IF(F1592=0,AF1592,(F1592/AC1592*AF1592))))</f>
        <v>3761.43</v>
      </c>
      <c r="AE1592" s="266">
        <f>IF(B1592="","",(IFERROR(VLOOKUP(B1592,Projecten!A$4:W$2415,23,FALSE),"niet bekend")))</f>
        <v>3761.43</v>
      </c>
      <c r="AF1592" s="266">
        <f>IF(B1592="","",(IFERROR(VLOOKUP(B1592,Projecten!A$4:W$2415,12,FALSE),"niet bekend")))</f>
        <v>3761.43</v>
      </c>
    </row>
    <row r="1593" spans="2:33" s="327" customFormat="1" x14ac:dyDescent="0.2">
      <c r="B1593" s="496">
        <v>2016692</v>
      </c>
      <c r="C1593" s="386">
        <v>121056</v>
      </c>
      <c r="D1593" s="496">
        <v>507516</v>
      </c>
      <c r="E1593" s="389" t="s">
        <v>26</v>
      </c>
      <c r="F1593" s="388">
        <v>1</v>
      </c>
      <c r="G1593" s="388">
        <v>11</v>
      </c>
      <c r="H1593" s="388">
        <v>8</v>
      </c>
      <c r="I1593" s="388">
        <v>3</v>
      </c>
      <c r="J1593" s="321">
        <v>42699</v>
      </c>
      <c r="K1593" s="321">
        <v>42697</v>
      </c>
      <c r="L1593" s="321" t="s">
        <v>1485</v>
      </c>
      <c r="M1593" s="321" t="s">
        <v>1485</v>
      </c>
      <c r="N1593" s="322" t="s">
        <v>47</v>
      </c>
      <c r="O1593" s="322" t="s">
        <v>47</v>
      </c>
      <c r="P1593" s="322" t="s">
        <v>47</v>
      </c>
      <c r="Q1593" s="322"/>
      <c r="R1593" s="322" t="s">
        <v>47</v>
      </c>
      <c r="S1593" s="320"/>
      <c r="T1593" s="264"/>
      <c r="U1593" s="264">
        <v>1</v>
      </c>
      <c r="V1593" s="396">
        <v>42739</v>
      </c>
      <c r="W1593" s="318" t="s">
        <v>162</v>
      </c>
      <c r="X1593" s="318" t="s">
        <v>2076</v>
      </c>
      <c r="Y1593" s="324">
        <v>28</v>
      </c>
      <c r="Z1593" s="318"/>
      <c r="AA1593" s="511"/>
      <c r="AB1593" s="707">
        <v>42682</v>
      </c>
      <c r="AC1593" s="1069">
        <f>IF(B1593="","",(IFERROR(VLOOKUP(B1593,Projecten!A$4:W$2415,5,FALSE),"niet bekend")))</f>
        <v>1</v>
      </c>
      <c r="AD1593" s="266">
        <f>IF(AC1593="","",(IF(F1593=0,AF1593,(F1593/AC1593*AF1593))))</f>
        <v>5471.23</v>
      </c>
      <c r="AE1593" s="266">
        <f>IF(B1593="","",(IFERROR(VLOOKUP(B1593,Projecten!A$4:W$2415,23,FALSE),"niet bekend")))</f>
        <v>5471.23</v>
      </c>
      <c r="AF1593" s="266">
        <f>IF(B1593="","",(IFERROR(VLOOKUP(B1593,Projecten!A$4:W$2415,12,FALSE),"niet bekend")))</f>
        <v>5471.23</v>
      </c>
    </row>
    <row r="1594" spans="2:33" s="327" customFormat="1" x14ac:dyDescent="0.2">
      <c r="B1594" s="665">
        <v>2016708</v>
      </c>
      <c r="C1594" s="470">
        <v>121059</v>
      </c>
      <c r="D1594" s="471">
        <v>623317</v>
      </c>
      <c r="E1594" s="472" t="s">
        <v>26</v>
      </c>
      <c r="F1594" s="751">
        <v>1</v>
      </c>
      <c r="G1594" s="751">
        <v>8</v>
      </c>
      <c r="H1594" s="751">
        <v>5</v>
      </c>
      <c r="I1594" s="751">
        <v>3</v>
      </c>
      <c r="J1594" s="321">
        <v>42706</v>
      </c>
      <c r="K1594" s="321">
        <v>42704</v>
      </c>
      <c r="L1594" s="321" t="s">
        <v>1485</v>
      </c>
      <c r="M1594" s="321" t="s">
        <v>1485</v>
      </c>
      <c r="N1594" s="322" t="s">
        <v>47</v>
      </c>
      <c r="O1594" s="322" t="s">
        <v>47</v>
      </c>
      <c r="P1594" s="322" t="s">
        <v>47</v>
      </c>
      <c r="Q1594" s="322"/>
      <c r="R1594" s="322" t="s">
        <v>47</v>
      </c>
      <c r="S1594" s="320"/>
      <c r="T1594" s="264"/>
      <c r="U1594" s="264">
        <v>1</v>
      </c>
      <c r="V1594" s="396">
        <v>42740</v>
      </c>
      <c r="W1594" s="318" t="s">
        <v>162</v>
      </c>
      <c r="X1594" s="318"/>
      <c r="Y1594" s="497">
        <v>16.2</v>
      </c>
      <c r="Z1594" s="318"/>
      <c r="AA1594" s="511"/>
      <c r="AB1594" s="707">
        <v>42688</v>
      </c>
      <c r="AC1594" s="1069">
        <f>IF(B1594="","",(IFERROR(VLOOKUP(B1594,Projecten!A$4:W$2415,5,FALSE),"niet bekend")))</f>
        <v>1</v>
      </c>
      <c r="AD1594" s="266">
        <f>IF(AC1594="","",(IF(F1594=0,AF1594,(F1594/AC1594*AF1594))))</f>
        <v>2589.69</v>
      </c>
      <c r="AE1594" s="266">
        <f>IF(B1594="","",(IFERROR(VLOOKUP(B1594,Projecten!A$4:W$2415,23,FALSE),"niet bekend")))</f>
        <v>2589.69</v>
      </c>
      <c r="AF1594" s="266">
        <f>IF(B1594="","",(IFERROR(VLOOKUP(B1594,Projecten!A$4:W$2415,12,FALSE),"niet bekend")))</f>
        <v>2589.69</v>
      </c>
    </row>
    <row r="1595" spans="2:33" s="327" customFormat="1" x14ac:dyDescent="0.2">
      <c r="B1595" s="665">
        <v>2016721</v>
      </c>
      <c r="C1595" s="503">
        <v>121061</v>
      </c>
      <c r="D1595" s="665">
        <v>614317</v>
      </c>
      <c r="E1595" s="449" t="s">
        <v>26</v>
      </c>
      <c r="F1595" s="751">
        <v>1</v>
      </c>
      <c r="G1595" s="751">
        <v>10</v>
      </c>
      <c r="H1595" s="751">
        <v>7</v>
      </c>
      <c r="I1595" s="751">
        <v>3</v>
      </c>
      <c r="J1595" s="321">
        <v>42706</v>
      </c>
      <c r="K1595" s="321"/>
      <c r="L1595" s="321" t="s">
        <v>1485</v>
      </c>
      <c r="M1595" s="321" t="s">
        <v>1485</v>
      </c>
      <c r="N1595" s="321" t="s">
        <v>47</v>
      </c>
      <c r="O1595" s="322" t="s">
        <v>47</v>
      </c>
      <c r="P1595" s="322" t="s">
        <v>47</v>
      </c>
      <c r="Q1595" s="322"/>
      <c r="R1595" s="322" t="s">
        <v>47</v>
      </c>
      <c r="S1595" s="665" t="s">
        <v>2196</v>
      </c>
      <c r="T1595" s="264"/>
      <c r="U1595" s="264">
        <v>1</v>
      </c>
      <c r="V1595" s="396">
        <v>42740</v>
      </c>
      <c r="W1595" s="318" t="s">
        <v>162</v>
      </c>
      <c r="X1595" s="318" t="s">
        <v>2197</v>
      </c>
      <c r="Y1595" s="497">
        <v>17.2</v>
      </c>
      <c r="Z1595" s="318"/>
      <c r="AA1595" s="511"/>
      <c r="AB1595" s="707">
        <v>42692</v>
      </c>
      <c r="AC1595" s="1069">
        <f>IF(B1595="","",(IFERROR(VLOOKUP(B1595,Projecten!A$4:W$2415,5,FALSE),"niet bekend")))</f>
        <v>1</v>
      </c>
      <c r="AD1595" s="266">
        <f>IF(AC1595="","",(IF(F1595=0,AF1595,(F1595/AC1595*AF1595))))</f>
        <v>2781.74</v>
      </c>
      <c r="AE1595" s="266">
        <f>IF(B1595="","",(IFERROR(VLOOKUP(B1595,Projecten!A$4:W$2415,23,FALSE),"niet bekend")))</f>
        <v>2781.74</v>
      </c>
      <c r="AF1595" s="266">
        <f>IF(B1595="","",(IFERROR(VLOOKUP(B1595,Projecten!A$4:W$2415,12,FALSE),"niet bekend")))</f>
        <v>2781.74</v>
      </c>
    </row>
    <row r="1596" spans="2:33" s="327" customFormat="1" x14ac:dyDescent="0.2">
      <c r="B1596" s="665">
        <v>2016711</v>
      </c>
      <c r="C1596" s="470">
        <v>121060</v>
      </c>
      <c r="D1596" s="471">
        <v>547517</v>
      </c>
      <c r="E1596" s="472" t="s">
        <v>26</v>
      </c>
      <c r="F1596" s="751">
        <v>1</v>
      </c>
      <c r="G1596" s="751">
        <v>11</v>
      </c>
      <c r="H1596" s="751">
        <v>6</v>
      </c>
      <c r="I1596" s="751">
        <v>3</v>
      </c>
      <c r="J1596" s="321">
        <v>42706</v>
      </c>
      <c r="K1596" s="321" t="s">
        <v>1485</v>
      </c>
      <c r="L1596" s="321" t="s">
        <v>1485</v>
      </c>
      <c r="M1596" s="321" t="s">
        <v>1485</v>
      </c>
      <c r="N1596" s="322" t="s">
        <v>47</v>
      </c>
      <c r="O1596" s="322" t="s">
        <v>47</v>
      </c>
      <c r="P1596" s="322" t="s">
        <v>47</v>
      </c>
      <c r="Q1596" s="322"/>
      <c r="R1596" s="322" t="s">
        <v>47</v>
      </c>
      <c r="S1596" s="320"/>
      <c r="T1596" s="264"/>
      <c r="U1596" s="264">
        <v>1</v>
      </c>
      <c r="V1596" s="396">
        <v>42740</v>
      </c>
      <c r="W1596" s="318" t="s">
        <v>162</v>
      </c>
      <c r="X1596" s="318" t="s">
        <v>2191</v>
      </c>
      <c r="Y1596" s="324">
        <v>20.6</v>
      </c>
      <c r="Z1596" s="318"/>
      <c r="AA1596" s="511"/>
      <c r="AB1596" s="707">
        <v>42690</v>
      </c>
      <c r="AC1596" s="1069">
        <f>IF(B1596="","",(IFERROR(VLOOKUP(B1596,Projecten!A$4:W$2415,5,FALSE),"niet bekend")))</f>
        <v>1</v>
      </c>
      <c r="AD1596" s="266">
        <f>IF(AC1596="","",(IF(F1596=0,AF1596,(F1596/AC1596*AF1596))))</f>
        <v>3798.35</v>
      </c>
      <c r="AE1596" s="266">
        <f>IF(B1596="","",(IFERROR(VLOOKUP(B1596,Projecten!A$4:W$2415,23,FALSE),"niet bekend")))</f>
        <v>3798.35</v>
      </c>
      <c r="AF1596" s="266">
        <f>IF(B1596="","",(IFERROR(VLOOKUP(B1596,Projecten!A$4:W$2415,12,FALSE),"niet bekend")))</f>
        <v>3798.35</v>
      </c>
    </row>
    <row r="1597" spans="2:33" s="327" customFormat="1" x14ac:dyDescent="0.2">
      <c r="B1597" s="665">
        <v>2016761</v>
      </c>
      <c r="C1597" s="470">
        <v>121060</v>
      </c>
      <c r="D1597" s="471" t="s">
        <v>2190</v>
      </c>
      <c r="E1597" s="472" t="s">
        <v>26</v>
      </c>
      <c r="F1597" s="751">
        <v>0</v>
      </c>
      <c r="G1597" s="751">
        <v>2</v>
      </c>
      <c r="H1597" s="751">
        <v>0</v>
      </c>
      <c r="I1597" s="751">
        <v>0</v>
      </c>
      <c r="J1597" s="321">
        <v>42720</v>
      </c>
      <c r="K1597" s="321" t="s">
        <v>1485</v>
      </c>
      <c r="L1597" s="321" t="s">
        <v>1485</v>
      </c>
      <c r="M1597" s="321" t="s">
        <v>1485</v>
      </c>
      <c r="N1597" s="322" t="s">
        <v>47</v>
      </c>
      <c r="O1597" s="322" t="s">
        <v>47</v>
      </c>
      <c r="P1597" s="322" t="s">
        <v>47</v>
      </c>
      <c r="Q1597" s="322"/>
      <c r="R1597" s="322" t="s">
        <v>47</v>
      </c>
      <c r="S1597" s="320"/>
      <c r="T1597" s="264"/>
      <c r="U1597" s="264">
        <v>1</v>
      </c>
      <c r="V1597" s="396">
        <v>42740</v>
      </c>
      <c r="W1597" s="318" t="s">
        <v>162</v>
      </c>
      <c r="X1597" s="318" t="s">
        <v>2192</v>
      </c>
      <c r="Y1597" s="324">
        <v>2</v>
      </c>
      <c r="Z1597" s="318"/>
      <c r="AA1597" s="511"/>
      <c r="AB1597" s="707">
        <v>42709</v>
      </c>
      <c r="AC1597" s="1069"/>
      <c r="AD1597" s="266"/>
      <c r="AE1597" s="266"/>
      <c r="AF1597" s="266"/>
    </row>
    <row r="1598" spans="2:33" s="327" customFormat="1" x14ac:dyDescent="0.2">
      <c r="B1598" s="665" t="s">
        <v>2149</v>
      </c>
      <c r="C1598" s="470">
        <v>121064</v>
      </c>
      <c r="D1598" s="471" t="s">
        <v>2064</v>
      </c>
      <c r="E1598" s="472" t="s">
        <v>26</v>
      </c>
      <c r="F1598" s="751">
        <v>2</v>
      </c>
      <c r="G1598" s="751">
        <v>16</v>
      </c>
      <c r="H1598" s="751">
        <v>10</v>
      </c>
      <c r="I1598" s="751">
        <v>6</v>
      </c>
      <c r="J1598" s="321">
        <v>42706</v>
      </c>
      <c r="K1598" s="321">
        <v>42704</v>
      </c>
      <c r="L1598" s="321">
        <v>42711</v>
      </c>
      <c r="M1598" s="321" t="s">
        <v>1485</v>
      </c>
      <c r="N1598" s="322" t="s">
        <v>47</v>
      </c>
      <c r="O1598" s="322" t="s">
        <v>47</v>
      </c>
      <c r="P1598" s="322" t="s">
        <v>47</v>
      </c>
      <c r="Q1598" s="322"/>
      <c r="R1598" s="322" t="s">
        <v>47</v>
      </c>
      <c r="S1598" s="320"/>
      <c r="T1598" s="264"/>
      <c r="U1598" s="264">
        <v>1</v>
      </c>
      <c r="V1598" s="396">
        <v>42740</v>
      </c>
      <c r="W1598" s="318" t="s">
        <v>162</v>
      </c>
      <c r="X1598" s="318" t="s">
        <v>2188</v>
      </c>
      <c r="Y1598" s="497">
        <v>46</v>
      </c>
      <c r="Z1598" s="318"/>
      <c r="AA1598" s="511"/>
      <c r="AB1598" s="707">
        <v>42688</v>
      </c>
      <c r="AC1598" s="1069">
        <f>IF(B1598="","",(IFERROR(VLOOKUP(B1598,Projecten!A$4:W$2415,5,FALSE),"niet bekend")))</f>
        <v>2</v>
      </c>
      <c r="AD1598" s="266">
        <f>IF(AC1598="","",(IF(F1598=0,AF1598,(F1598/AC1598*AF1598))))</f>
        <v>10783.95</v>
      </c>
      <c r="AE1598" s="266">
        <f>IF(B1598="","",(IFERROR(VLOOKUP(B1598,Projecten!A$4:W$2415,23,FALSE),"niet bekend")))</f>
        <v>10783.95</v>
      </c>
      <c r="AF1598" s="266">
        <f>IF(B1598="","",(IFERROR(VLOOKUP(B1598,Projecten!A$4:W$2415,12,FALSE),"niet bekend")))</f>
        <v>10783.95</v>
      </c>
    </row>
    <row r="1599" spans="2:33" s="327" customFormat="1" x14ac:dyDescent="0.2">
      <c r="B1599" s="665" t="s">
        <v>2148</v>
      </c>
      <c r="C1599" s="470">
        <v>121064</v>
      </c>
      <c r="D1599" s="471" t="s">
        <v>2063</v>
      </c>
      <c r="E1599" s="472" t="s">
        <v>26</v>
      </c>
      <c r="F1599" s="751">
        <v>3</v>
      </c>
      <c r="G1599" s="751">
        <v>24</v>
      </c>
      <c r="H1599" s="751">
        <v>15</v>
      </c>
      <c r="I1599" s="751">
        <v>6</v>
      </c>
      <c r="J1599" s="321">
        <v>42706</v>
      </c>
      <c r="K1599" s="321">
        <v>42704</v>
      </c>
      <c r="L1599" s="321">
        <v>42711</v>
      </c>
      <c r="M1599" s="321" t="s">
        <v>1485</v>
      </c>
      <c r="N1599" s="322" t="s">
        <v>47</v>
      </c>
      <c r="O1599" s="322" t="s">
        <v>47</v>
      </c>
      <c r="P1599" s="322" t="s">
        <v>47</v>
      </c>
      <c r="Q1599" s="322"/>
      <c r="R1599" s="322" t="s">
        <v>47</v>
      </c>
      <c r="S1599" s="320"/>
      <c r="T1599" s="264"/>
      <c r="U1599" s="264">
        <v>1</v>
      </c>
      <c r="V1599" s="396">
        <v>42740</v>
      </c>
      <c r="W1599" s="318" t="s">
        <v>162</v>
      </c>
      <c r="X1599" s="318" t="s">
        <v>2187</v>
      </c>
      <c r="Y1599" s="324">
        <v>69</v>
      </c>
      <c r="Z1599" s="318"/>
      <c r="AA1599" s="511"/>
      <c r="AB1599" s="707">
        <v>42688</v>
      </c>
      <c r="AC1599" s="1069">
        <f>IF(B1599="","",(IFERROR(VLOOKUP(B1599,Projecten!A$4:W$2415,5,FALSE),"niet bekend")))</f>
        <v>3</v>
      </c>
      <c r="AD1599" s="266">
        <f>IF(AC1599="","",(IF(F1599=0,AF1599,(F1599/AC1599*AF1599))))</f>
        <v>16916.189999999999</v>
      </c>
      <c r="AE1599" s="266">
        <f>IF(B1599="","",(IFERROR(VLOOKUP(B1599,Projecten!A$4:W$2415,23,FALSE),"niet bekend")))</f>
        <v>16916.189999999999</v>
      </c>
      <c r="AF1599" s="266">
        <f>IF(B1599="","",(IFERROR(VLOOKUP(B1599,Projecten!A$4:W$2415,12,FALSE),"niet bekend")))</f>
        <v>16916.189999999999</v>
      </c>
    </row>
    <row r="1600" spans="2:33" x14ac:dyDescent="0.2">
      <c r="B1600" s="665">
        <v>2016707</v>
      </c>
      <c r="C1600" s="470">
        <v>121058</v>
      </c>
      <c r="D1600" s="471">
        <v>607916</v>
      </c>
      <c r="E1600" s="472" t="s">
        <v>26</v>
      </c>
      <c r="F1600" s="751">
        <v>1</v>
      </c>
      <c r="G1600" s="751">
        <v>8</v>
      </c>
      <c r="H1600" s="751">
        <v>5</v>
      </c>
      <c r="I1600" s="751">
        <v>3</v>
      </c>
      <c r="J1600" s="321">
        <v>42706</v>
      </c>
      <c r="K1600" s="321" t="s">
        <v>1485</v>
      </c>
      <c r="L1600" s="244" t="s">
        <v>1485</v>
      </c>
      <c r="M1600" s="244" t="s">
        <v>1485</v>
      </c>
      <c r="N1600" s="254" t="s">
        <v>47</v>
      </c>
      <c r="O1600" s="254" t="s">
        <v>47</v>
      </c>
      <c r="P1600" s="254" t="s">
        <v>47</v>
      </c>
      <c r="R1600" s="254" t="s">
        <v>47</v>
      </c>
      <c r="S1600" s="1076" t="s">
        <v>2216</v>
      </c>
      <c r="U1600" s="245">
        <v>1</v>
      </c>
      <c r="V1600" s="427">
        <v>42740</v>
      </c>
      <c r="W1600" s="202" t="s">
        <v>162</v>
      </c>
      <c r="Y1600" s="295">
        <v>15.2</v>
      </c>
      <c r="Z1600" s="202"/>
      <c r="AA1600" s="489"/>
      <c r="AB1600" s="499">
        <v>42688</v>
      </c>
      <c r="AC1600" s="1053">
        <f>IF(B1600="","",(IFERROR(VLOOKUP(B1600,Projecten!A$4:W$2415,5,FALSE),"niet bekend")))</f>
        <v>1</v>
      </c>
      <c r="AD1600" s="213">
        <f>IF(AC1600="","",(IF(F1600=0,AF1600,(F1600/AC1600*AF1600))))</f>
        <v>2405.23</v>
      </c>
      <c r="AE1600" s="266">
        <f>IF(B1600="","",(IFERROR(VLOOKUP(B1600,Projecten!A$4:W$2415,23,FALSE),"niet bekend")))</f>
        <v>2405.23</v>
      </c>
      <c r="AF1600" s="213">
        <f>IF(B1600="","",(IFERROR(VLOOKUP(B1600,Projecten!A$4:W$2415,12,FALSE),"niet bekend")))</f>
        <v>2405.23</v>
      </c>
      <c r="AG1600" s="209"/>
    </row>
    <row r="1601" spans="2:33" x14ac:dyDescent="0.2">
      <c r="B1601" s="665">
        <v>2016733</v>
      </c>
      <c r="C1601" s="470">
        <v>121073</v>
      </c>
      <c r="D1601" s="471">
        <v>615017</v>
      </c>
      <c r="E1601" s="472" t="s">
        <v>26</v>
      </c>
      <c r="F1601" s="751">
        <v>1</v>
      </c>
      <c r="G1601" s="751">
        <v>7</v>
      </c>
      <c r="H1601" s="751">
        <v>6</v>
      </c>
      <c r="I1601" s="751">
        <v>2</v>
      </c>
      <c r="J1601" s="321">
        <v>42713</v>
      </c>
      <c r="K1601" s="321" t="s">
        <v>1485</v>
      </c>
      <c r="L1601" s="244" t="s">
        <v>1485</v>
      </c>
      <c r="M1601" s="244" t="s">
        <v>1485</v>
      </c>
      <c r="N1601" s="254" t="s">
        <v>47</v>
      </c>
      <c r="O1601" s="254" t="s">
        <v>47</v>
      </c>
      <c r="P1601" s="254" t="s">
        <v>47</v>
      </c>
      <c r="R1601" s="254" t="s">
        <v>47</v>
      </c>
      <c r="S1601" s="243"/>
      <c r="U1601" s="245">
        <v>2</v>
      </c>
      <c r="W1601" s="202" t="s">
        <v>162</v>
      </c>
      <c r="Y1601" s="248">
        <v>12</v>
      </c>
      <c r="Z1601" s="202"/>
      <c r="AA1601" s="489"/>
      <c r="AB1601" s="499">
        <v>42697</v>
      </c>
      <c r="AC1601" s="1053">
        <f>IF(B1601="","",(IFERROR(VLOOKUP(B1601,Projecten!A$4:W$2415,5,FALSE),"niet bekend")))</f>
        <v>1</v>
      </c>
      <c r="AD1601" s="213">
        <f>IF(AC1601="","",(IF(F1601=0,AF1601,(F1601/AC1601*AF1601))))</f>
        <v>1800.33</v>
      </c>
      <c r="AE1601" s="266">
        <f>IF(B1601="","",(IFERROR(VLOOKUP(B1601,Projecten!A$4:W$2415,23,FALSE),"niet bekend")))</f>
        <v>1800.33</v>
      </c>
      <c r="AF1601" s="213">
        <f>IF(B1601="","",(IFERROR(VLOOKUP(B1601,Projecten!A$4:W$2415,12,FALSE),"niet bekend")))</f>
        <v>1800.33</v>
      </c>
      <c r="AG1601" s="209"/>
    </row>
    <row r="1602" spans="2:33" x14ac:dyDescent="0.2">
      <c r="B1602" s="665">
        <v>2016736</v>
      </c>
      <c r="C1602" s="470">
        <v>121074</v>
      </c>
      <c r="D1602" s="471">
        <v>601517</v>
      </c>
      <c r="E1602" s="472" t="s">
        <v>26</v>
      </c>
      <c r="F1602" s="751">
        <v>1</v>
      </c>
      <c r="G1602" s="751">
        <v>9</v>
      </c>
      <c r="H1602" s="751">
        <v>5</v>
      </c>
      <c r="I1602" s="751">
        <v>3</v>
      </c>
      <c r="J1602" s="321">
        <v>42713</v>
      </c>
      <c r="K1602" s="321" t="s">
        <v>1485</v>
      </c>
      <c r="L1602" s="244" t="s">
        <v>1485</v>
      </c>
      <c r="M1602" s="244" t="s">
        <v>1485</v>
      </c>
      <c r="N1602" s="254" t="s">
        <v>47</v>
      </c>
      <c r="O1602" s="254" t="s">
        <v>47</v>
      </c>
      <c r="P1602" s="254" t="s">
        <v>47</v>
      </c>
      <c r="R1602" s="254" t="s">
        <v>47</v>
      </c>
      <c r="S1602" s="243"/>
      <c r="U1602" s="245">
        <v>2</v>
      </c>
      <c r="W1602" s="202" t="s">
        <v>162</v>
      </c>
      <c r="Y1602" s="248">
        <v>17</v>
      </c>
      <c r="Z1602" s="202"/>
      <c r="AA1602" s="489"/>
      <c r="AB1602" s="499">
        <v>42697</v>
      </c>
      <c r="AC1602" s="1053">
        <f>IF(B1602="","",(IFERROR(VLOOKUP(B1602,Projecten!A$4:W$2415,5,FALSE),"niet bekend")))</f>
        <v>1</v>
      </c>
      <c r="AD1602" s="213">
        <f>IF(AC1602="","",(IF(F1602=0,AF1602,(F1602/AC1602*AF1602))))</f>
        <v>2760.07</v>
      </c>
      <c r="AE1602" s="266">
        <f>IF(B1602="","",(IFERROR(VLOOKUP(B1602,Projecten!A$4:W$2415,23,FALSE),"niet bekend")))</f>
        <v>2760.07</v>
      </c>
      <c r="AF1602" s="213">
        <f>IF(B1602="","",(IFERROR(VLOOKUP(B1602,Projecten!A$4:W$2415,12,FALSE),"niet bekend")))</f>
        <v>2760.07</v>
      </c>
      <c r="AG1602" s="209"/>
    </row>
    <row r="1603" spans="2:33" s="327" customFormat="1" x14ac:dyDescent="0.2">
      <c r="B1603" s="665"/>
      <c r="C1603" s="470"/>
      <c r="D1603" s="471"/>
      <c r="E1603" s="472"/>
      <c r="F1603" s="751"/>
      <c r="G1603" s="751"/>
      <c r="H1603" s="751"/>
      <c r="I1603" s="751"/>
      <c r="J1603" s="321"/>
      <c r="K1603" s="321"/>
      <c r="L1603" s="321"/>
      <c r="M1603" s="321"/>
      <c r="N1603" s="322"/>
      <c r="O1603" s="322"/>
      <c r="P1603" s="322"/>
      <c r="Q1603" s="322"/>
      <c r="R1603" s="322"/>
      <c r="S1603" s="320"/>
      <c r="T1603" s="264"/>
      <c r="U1603" s="264"/>
      <c r="V1603" s="396"/>
      <c r="W1603" s="318"/>
      <c r="X1603" s="318"/>
      <c r="Y1603" s="324"/>
      <c r="Z1603" s="318"/>
      <c r="AA1603" s="511"/>
      <c r="AB1603" s="707"/>
      <c r="AC1603" s="1069"/>
      <c r="AD1603" s="266"/>
      <c r="AE1603" s="266"/>
      <c r="AF1603" s="266"/>
    </row>
    <row r="1604" spans="2:33" s="327" customFormat="1" x14ac:dyDescent="0.2">
      <c r="B1604" s="665" t="s">
        <v>2183</v>
      </c>
      <c r="C1604" s="470">
        <v>121064</v>
      </c>
      <c r="D1604" s="665" t="s">
        <v>2182</v>
      </c>
      <c r="E1604" s="449" t="s">
        <v>307</v>
      </c>
      <c r="F1604" s="751">
        <v>0</v>
      </c>
      <c r="G1604" s="751">
        <v>2</v>
      </c>
      <c r="H1604" s="751">
        <v>3</v>
      </c>
      <c r="I1604" s="751">
        <v>0</v>
      </c>
      <c r="J1604" s="995" t="s">
        <v>1485</v>
      </c>
      <c r="K1604" s="995" t="s">
        <v>1485</v>
      </c>
      <c r="L1604" s="995" t="s">
        <v>1485</v>
      </c>
      <c r="M1604" s="995" t="s">
        <v>1485</v>
      </c>
      <c r="N1604" s="403" t="s">
        <v>47</v>
      </c>
      <c r="O1604" s="403" t="s">
        <v>47</v>
      </c>
      <c r="P1604" s="403" t="s">
        <v>47</v>
      </c>
      <c r="Q1604" s="403"/>
      <c r="R1604" s="403" t="s">
        <v>47</v>
      </c>
      <c r="S1604" s="320"/>
      <c r="T1604" s="264"/>
      <c r="U1604" s="264">
        <v>2</v>
      </c>
      <c r="V1604" s="396"/>
      <c r="W1604" s="318" t="s">
        <v>534</v>
      </c>
      <c r="X1604" s="620" t="s">
        <v>1341</v>
      </c>
      <c r="Y1604" s="324">
        <v>5.3</v>
      </c>
      <c r="Z1604" s="318"/>
      <c r="AA1604" s="318"/>
      <c r="AB1604" s="707">
        <v>42705</v>
      </c>
      <c r="AC1604" s="1069">
        <f>IF(B1604="","",(IFERROR(VLOOKUP(B1604,Projecten!A$4:W$2415,5,FALSE),"niet bekend")))</f>
        <v>0</v>
      </c>
      <c r="AD1604" s="266">
        <f>IF(AC1604="","",(IF(F1604=0,AF1604,(F1604/AC1604*AF1604))))</f>
        <v>570</v>
      </c>
      <c r="AE1604" s="266">
        <f>IF(B1604="","",(IFERROR(VLOOKUP(B1604,Projecten!A$4:W$2415,23,FALSE),"niet bekend")))</f>
        <v>570</v>
      </c>
      <c r="AF1604" s="266">
        <f>IF(B1604="","",(IFERROR(VLOOKUP(B1604,Projecten!A$4:W$2415,12,FALSE),"niet bekend")))</f>
        <v>570</v>
      </c>
    </row>
    <row r="1605" spans="2:33" s="327" customFormat="1" x14ac:dyDescent="0.2">
      <c r="B1605" s="665" t="s">
        <v>2205</v>
      </c>
      <c r="C1605" s="470">
        <v>121064</v>
      </c>
      <c r="D1605" s="471" t="s">
        <v>2201</v>
      </c>
      <c r="E1605" s="472" t="s">
        <v>307</v>
      </c>
      <c r="F1605" s="751">
        <v>0</v>
      </c>
      <c r="G1605" s="751">
        <v>2</v>
      </c>
      <c r="H1605" s="751">
        <v>3</v>
      </c>
      <c r="I1605" s="751">
        <v>0</v>
      </c>
      <c r="J1605" s="321" t="s">
        <v>1485</v>
      </c>
      <c r="K1605" s="321" t="s">
        <v>1485</v>
      </c>
      <c r="L1605" s="321" t="s">
        <v>1485</v>
      </c>
      <c r="M1605" s="321" t="s">
        <v>1485</v>
      </c>
      <c r="N1605" s="322" t="s">
        <v>47</v>
      </c>
      <c r="O1605" s="322" t="s">
        <v>47</v>
      </c>
      <c r="P1605" s="322" t="s">
        <v>47</v>
      </c>
      <c r="Q1605" s="322"/>
      <c r="R1605" s="322" t="s">
        <v>47</v>
      </c>
      <c r="S1605" s="320"/>
      <c r="T1605" s="264"/>
      <c r="U1605" s="264">
        <v>2</v>
      </c>
      <c r="V1605" s="396"/>
      <c r="W1605" s="318" t="s">
        <v>534</v>
      </c>
      <c r="X1605" s="620" t="s">
        <v>2206</v>
      </c>
      <c r="Y1605" s="324">
        <v>5.3</v>
      </c>
      <c r="Z1605" s="318"/>
      <c r="AA1605" s="965"/>
      <c r="AB1605" s="707">
        <v>42711</v>
      </c>
      <c r="AC1605" s="1069">
        <f>IF(B1605="","",(IFERROR(VLOOKUP(B1605,Projecten!A$4:W$2415,5,FALSE),"niet bekend")))</f>
        <v>0</v>
      </c>
      <c r="AD1605" s="266">
        <f>IF(AC1605="","",(IF(F1605=0,AF1605,(F1605/AC1605*AF1605))))</f>
        <v>592.91999999999996</v>
      </c>
      <c r="AE1605" s="266">
        <f>IF(B1605="","",(IFERROR(VLOOKUP(B1605,Projecten!A$4:W$2415,23,FALSE),"niet bekend")))</f>
        <v>592.91999999999996</v>
      </c>
      <c r="AF1605" s="266">
        <f>IF(B1605="","",(IFERROR(VLOOKUP(B1605,Projecten!A$4:W$2415,12,FALSE),"niet bekend")))</f>
        <v>592.91999999999996</v>
      </c>
    </row>
    <row r="1606" spans="2:33" s="312" customFormat="1" x14ac:dyDescent="0.2">
      <c r="B1606" s="1012"/>
      <c r="C1606" s="406"/>
      <c r="D1606" s="300"/>
      <c r="E1606" s="300"/>
      <c r="F1606" s="302"/>
      <c r="G1606" s="302"/>
      <c r="H1606" s="302"/>
      <c r="I1606" s="302"/>
      <c r="J1606" s="301"/>
      <c r="K1606" s="301"/>
      <c r="L1606" s="301"/>
      <c r="M1606" s="302"/>
      <c r="N1606" s="302"/>
      <c r="O1606" s="302"/>
      <c r="P1606" s="302"/>
      <c r="Q1606" s="302"/>
      <c r="R1606" s="302"/>
      <c r="S1606" s="303"/>
      <c r="T1606" s="407"/>
      <c r="U1606" s="306"/>
      <c r="V1606" s="305"/>
      <c r="W1606" s="307"/>
      <c r="X1606" s="307"/>
      <c r="Y1606" s="307"/>
      <c r="Z1606" s="298"/>
      <c r="AA1606" s="308"/>
      <c r="AB1606" s="410"/>
      <c r="AC1606" s="310"/>
      <c r="AD1606" s="311"/>
      <c r="AE1606" s="1051" t="str">
        <f>IF(B1606="","",(IFERROR(VLOOKUP(B1606,Projecten!A$4:W$2415,23,FALSE),"niet bekend")))</f>
        <v/>
      </c>
      <c r="AF1606" s="1051" t="str">
        <f>IF(B1606="","",(IFERROR(VLOOKUP(B1606,Projecten!A$4:W$2415,12,FALSE),"niet bekend")))</f>
        <v/>
      </c>
    </row>
    <row r="1607" spans="2:33" s="1083" customFormat="1" x14ac:dyDescent="0.2">
      <c r="B1607" s="1077"/>
      <c r="C1607" s="1078"/>
      <c r="D1607" s="1079">
        <v>2017</v>
      </c>
      <c r="E1607" s="1079"/>
      <c r="F1607" s="1079"/>
      <c r="G1607" s="1079"/>
      <c r="H1607" s="1079"/>
      <c r="I1607" s="1079"/>
      <c r="J1607" s="1080"/>
      <c r="K1607" s="1080"/>
      <c r="L1607" s="1080"/>
      <c r="M1607" s="1079"/>
      <c r="N1607" s="1079"/>
      <c r="O1607" s="1079"/>
      <c r="P1607" s="1079"/>
      <c r="Q1607" s="1079"/>
      <c r="R1607" s="1079"/>
      <c r="S1607" s="630"/>
      <c r="T1607" s="630"/>
      <c r="U1607" s="1081"/>
      <c r="V1607" s="1081"/>
      <c r="W1607" s="1082"/>
      <c r="X1607" s="1082"/>
      <c r="Y1607" s="1082"/>
      <c r="AA1607" s="1084"/>
      <c r="AC1607" s="1085"/>
      <c r="AD1607" s="1086"/>
      <c r="AE1607" s="1087"/>
      <c r="AF1607" s="1087"/>
    </row>
    <row r="1608" spans="2:33" s="236" customFormat="1" x14ac:dyDescent="0.2">
      <c r="B1608" s="1037"/>
      <c r="C1608" s="373"/>
      <c r="D1608" s="374">
        <f>SUM(G1608:I1608)</f>
        <v>121</v>
      </c>
      <c r="E1608" s="375"/>
      <c r="F1608" s="376">
        <f>SUM(F1609:F1622)</f>
        <v>7</v>
      </c>
      <c r="G1608" s="376">
        <f>SUM(G1609:G1622)</f>
        <v>61</v>
      </c>
      <c r="H1608" s="376">
        <f>SUM(H1609:H1622)</f>
        <v>35</v>
      </c>
      <c r="I1608" s="376">
        <f>SUM(I1609:I1622)</f>
        <v>25</v>
      </c>
      <c r="J1608" s="984"/>
      <c r="K1608" s="984"/>
      <c r="L1608" s="984"/>
      <c r="M1608" s="376"/>
      <c r="N1608" s="376"/>
      <c r="O1608" s="376"/>
      <c r="P1608" s="376"/>
      <c r="Q1608" s="376"/>
      <c r="R1608" s="376"/>
      <c r="S1608" s="930">
        <v>1</v>
      </c>
      <c r="T1608" s="445"/>
      <c r="U1608" s="639"/>
      <c r="V1608" s="447"/>
      <c r="W1608" s="646"/>
      <c r="X1608" s="752">
        <f>SUM(Y1608:Y1622)</f>
        <v>190.20000000000002</v>
      </c>
      <c r="Y1608" s="231"/>
      <c r="Z1608" s="231">
        <f>Productiemedewerkers!C1805</f>
        <v>0</v>
      </c>
      <c r="AA1608" s="232">
        <f>X1608-Z1608</f>
        <v>190.20000000000002</v>
      </c>
      <c r="AB1608" s="221"/>
      <c r="AC1608" s="234"/>
      <c r="AD1608" s="235">
        <f>SUM(AD1609:AD1622)</f>
        <v>32286.219999999998</v>
      </c>
      <c r="AE1608" s="235"/>
      <c r="AF1608" s="235"/>
    </row>
    <row r="1609" spans="2:33" x14ac:dyDescent="0.2">
      <c r="B1609" s="519"/>
      <c r="C1609" s="517"/>
      <c r="D1609" s="798" t="s">
        <v>2023</v>
      </c>
      <c r="E1609" s="518"/>
      <c r="F1609" s="645"/>
      <c r="G1609" s="645"/>
      <c r="H1609" s="645"/>
      <c r="I1609" s="645"/>
      <c r="J1609" s="241"/>
      <c r="K1609" s="241"/>
      <c r="L1609" s="241"/>
      <c r="M1609" s="242"/>
      <c r="N1609" s="242"/>
      <c r="O1609" s="242"/>
      <c r="P1609" s="242"/>
      <c r="Q1609" s="242"/>
      <c r="R1609" s="242"/>
      <c r="S1609" s="243" t="s">
        <v>2025</v>
      </c>
      <c r="U1609" s="245"/>
      <c r="X1609" s="337" t="s">
        <v>2024</v>
      </c>
      <c r="Y1609" s="248"/>
      <c r="Z1609" s="202"/>
      <c r="AA1609" s="202"/>
      <c r="AB1609" s="243"/>
      <c r="AC1609" s="1053"/>
      <c r="AE1609" s="266"/>
      <c r="AG1609" s="209"/>
    </row>
    <row r="1610" spans="2:33" x14ac:dyDescent="0.2">
      <c r="B1610" s="519"/>
      <c r="C1610" s="517"/>
      <c r="D1610" s="798" t="s">
        <v>2031</v>
      </c>
      <c r="E1610" s="518"/>
      <c r="F1610" s="645"/>
      <c r="G1610" s="645"/>
      <c r="H1610" s="645"/>
      <c r="I1610" s="645"/>
      <c r="J1610" s="241"/>
      <c r="K1610" s="241"/>
      <c r="L1610" s="241"/>
      <c r="M1610" s="242"/>
      <c r="N1610" s="242"/>
      <c r="O1610" s="242"/>
      <c r="P1610" s="242"/>
      <c r="Q1610" s="242"/>
      <c r="R1610" s="242"/>
      <c r="S1610" s="243"/>
      <c r="U1610" s="245"/>
      <c r="X1610" s="337"/>
      <c r="Y1610" s="248"/>
      <c r="Z1610" s="202"/>
      <c r="AA1610" s="202"/>
      <c r="AB1610" s="243"/>
      <c r="AC1610" s="1053"/>
      <c r="AE1610" s="266"/>
      <c r="AG1610" s="209"/>
    </row>
    <row r="1611" spans="2:33" x14ac:dyDescent="0.2">
      <c r="B1611" s="770"/>
      <c r="C1611" s="517"/>
      <c r="D1611" s="798" t="s">
        <v>1245</v>
      </c>
      <c r="E1611" s="518"/>
      <c r="F1611" s="645"/>
      <c r="G1611" s="645"/>
      <c r="H1611" s="645"/>
      <c r="I1611" s="645"/>
      <c r="J1611" s="1024"/>
      <c r="K1611" s="1024"/>
      <c r="L1611" s="1024"/>
      <c r="M1611" s="486"/>
      <c r="N1611" s="486"/>
      <c r="O1611" s="486"/>
      <c r="P1611" s="486"/>
      <c r="Q1611" s="486"/>
      <c r="R1611" s="486"/>
      <c r="S1611" s="243"/>
      <c r="U1611" s="245"/>
      <c r="X1611" s="288"/>
      <c r="Y1611" s="331">
        <v>40</v>
      </c>
      <c r="Z1611" s="202"/>
      <c r="AA1611" s="202"/>
      <c r="AB1611" s="243"/>
      <c r="AC1611" s="1053"/>
      <c r="AE1611" s="266"/>
      <c r="AG1611" s="209"/>
    </row>
    <row r="1612" spans="2:33" s="327" customFormat="1" x14ac:dyDescent="0.2">
      <c r="B1612" s="665"/>
      <c r="C1612" s="470"/>
      <c r="D1612" s="449"/>
      <c r="E1612" s="449"/>
      <c r="F1612" s="751"/>
      <c r="G1612" s="938"/>
      <c r="H1612" s="938"/>
      <c r="I1612" s="938"/>
      <c r="J1612" s="322"/>
      <c r="K1612" s="322"/>
      <c r="L1612" s="321"/>
      <c r="M1612" s="321"/>
      <c r="P1612" s="322"/>
      <c r="Q1612" s="322"/>
      <c r="R1612" s="322"/>
      <c r="T1612" s="395"/>
      <c r="U1612" s="322"/>
      <c r="Y1612" s="1088"/>
      <c r="AB1612" s="1089"/>
      <c r="AC1612" s="1069"/>
      <c r="AD1612" s="266"/>
      <c r="AE1612" s="266"/>
      <c r="AF1612" s="266"/>
    </row>
    <row r="1613" spans="2:33" s="327" customFormat="1" x14ac:dyDescent="0.2">
      <c r="B1613" s="665">
        <v>2016735</v>
      </c>
      <c r="C1613" s="470">
        <v>121075</v>
      </c>
      <c r="D1613" s="471" t="s">
        <v>2151</v>
      </c>
      <c r="E1613" s="472" t="s">
        <v>26</v>
      </c>
      <c r="F1613" s="751">
        <v>2</v>
      </c>
      <c r="G1613" s="751">
        <v>18</v>
      </c>
      <c r="H1613" s="751">
        <v>10</v>
      </c>
      <c r="I1613" s="751">
        <v>4</v>
      </c>
      <c r="J1613" s="321">
        <v>42713</v>
      </c>
      <c r="K1613" s="321" t="s">
        <v>1485</v>
      </c>
      <c r="L1613" s="321" t="s">
        <v>1485</v>
      </c>
      <c r="M1613" s="321" t="s">
        <v>1485</v>
      </c>
      <c r="N1613" s="322" t="s">
        <v>47</v>
      </c>
      <c r="O1613" s="322" t="s">
        <v>47</v>
      </c>
      <c r="P1613" s="322" t="s">
        <v>47</v>
      </c>
      <c r="Q1613" s="322"/>
      <c r="R1613" s="322" t="s">
        <v>47</v>
      </c>
      <c r="S1613" s="320"/>
      <c r="T1613" s="264"/>
      <c r="U1613" s="264">
        <v>2</v>
      </c>
      <c r="V1613" s="396"/>
      <c r="W1613" s="318" t="s">
        <v>162</v>
      </c>
      <c r="X1613" s="318" t="s">
        <v>603</v>
      </c>
      <c r="Y1613" s="324">
        <v>26</v>
      </c>
      <c r="Z1613" s="318"/>
      <c r="AA1613" s="511"/>
      <c r="AB1613" s="707">
        <v>42697</v>
      </c>
      <c r="AC1613" s="1069">
        <f>IF(B1613="","",(IFERROR(VLOOKUP(B1613,Projecten!A$4:W$2415,5,FALSE),"niet bekend")))</f>
        <v>2</v>
      </c>
      <c r="AD1613" s="266">
        <f t="shared" ref="AD1613:AD1618" si="159">IF(AC1613="","",(IF(F1613=0,AF1613,(F1613/AC1613*AF1613))))</f>
        <v>5222.05</v>
      </c>
      <c r="AE1613" s="266">
        <f>IF(B1613="","",(IFERROR(VLOOKUP(B1613,Projecten!A$4:W$2415,23,FALSE),"niet bekend")))</f>
        <v>5222.05</v>
      </c>
      <c r="AF1613" s="266">
        <f>IF(B1613="","",(IFERROR(VLOOKUP(B1613,Projecten!A$4:W$2415,12,FALSE),"niet bekend")))</f>
        <v>5222.05</v>
      </c>
    </row>
    <row r="1614" spans="2:33" s="327" customFormat="1" x14ac:dyDescent="0.2">
      <c r="B1614" s="665" t="s">
        <v>2146</v>
      </c>
      <c r="C1614" s="470">
        <v>121070</v>
      </c>
      <c r="D1614" s="471">
        <v>596817</v>
      </c>
      <c r="E1614" s="472" t="s">
        <v>26</v>
      </c>
      <c r="F1614" s="751">
        <v>1</v>
      </c>
      <c r="G1614" s="751">
        <v>8</v>
      </c>
      <c r="H1614" s="751">
        <v>5</v>
      </c>
      <c r="I1614" s="751">
        <v>2</v>
      </c>
      <c r="J1614" s="989">
        <v>42713</v>
      </c>
      <c r="K1614" s="989">
        <v>42717</v>
      </c>
      <c r="L1614" s="989">
        <v>42711</v>
      </c>
      <c r="M1614" s="321" t="s">
        <v>1485</v>
      </c>
      <c r="N1614" s="322" t="s">
        <v>47</v>
      </c>
      <c r="O1614" s="322" t="s">
        <v>47</v>
      </c>
      <c r="P1614" s="322" t="s">
        <v>47</v>
      </c>
      <c r="Q1614" s="322"/>
      <c r="R1614" s="322" t="s">
        <v>47</v>
      </c>
      <c r="S1614" s="320"/>
      <c r="T1614" s="264"/>
      <c r="U1614" s="264">
        <v>2</v>
      </c>
      <c r="V1614" s="396"/>
      <c r="W1614" s="318" t="s">
        <v>162</v>
      </c>
      <c r="X1614" s="521" t="s">
        <v>2150</v>
      </c>
      <c r="Y1614" s="324">
        <v>22.4</v>
      </c>
      <c r="Z1614" s="318"/>
      <c r="AA1614" s="318"/>
      <c r="AB1614" s="707">
        <v>42697</v>
      </c>
      <c r="AC1614" s="1069">
        <f>IF(B1614="","",(IFERROR(VLOOKUP(B1614,Projecten!A$4:W$2415,5,FALSE),"niet bekend")))</f>
        <v>1</v>
      </c>
      <c r="AD1614" s="266">
        <f t="shared" si="159"/>
        <v>5474.94</v>
      </c>
      <c r="AE1614" s="266">
        <f>IF(B1614="","",(IFERROR(VLOOKUP(B1614,Projecten!A$4:W$2415,23,FALSE),"niet bekend")))</f>
        <v>5474.94</v>
      </c>
      <c r="AF1614" s="266">
        <f>IF(B1614="","",(IFERROR(VLOOKUP(B1614,Projecten!A$4:W$2415,12,FALSE),"niet bekend")))</f>
        <v>5474.94</v>
      </c>
    </row>
    <row r="1615" spans="2:33" s="327" customFormat="1" x14ac:dyDescent="0.2">
      <c r="B1615" s="665">
        <v>2016727</v>
      </c>
      <c r="C1615" s="470">
        <v>121073</v>
      </c>
      <c r="D1615" s="665">
        <v>624317</v>
      </c>
      <c r="E1615" s="938" t="s">
        <v>26</v>
      </c>
      <c r="F1615" s="751">
        <v>1</v>
      </c>
      <c r="G1615" s="751">
        <v>8</v>
      </c>
      <c r="H1615" s="751">
        <v>5</v>
      </c>
      <c r="I1615" s="751">
        <v>3</v>
      </c>
      <c r="J1615" s="321">
        <v>42713</v>
      </c>
      <c r="K1615" s="321">
        <v>42711</v>
      </c>
      <c r="L1615" s="321" t="s">
        <v>1485</v>
      </c>
      <c r="M1615" s="321" t="s">
        <v>1485</v>
      </c>
      <c r="N1615" s="322" t="s">
        <v>47</v>
      </c>
      <c r="O1615" s="322" t="s">
        <v>47</v>
      </c>
      <c r="P1615" s="322" t="s">
        <v>47</v>
      </c>
      <c r="Q1615" s="322"/>
      <c r="R1615" s="322" t="s">
        <v>47</v>
      </c>
      <c r="S1615" s="320"/>
      <c r="T1615" s="264"/>
      <c r="U1615" s="264">
        <v>2</v>
      </c>
      <c r="V1615" s="396"/>
      <c r="W1615" s="318" t="s">
        <v>162</v>
      </c>
      <c r="X1615" s="318"/>
      <c r="Y1615" s="497">
        <v>16.2</v>
      </c>
      <c r="Z1615" s="318"/>
      <c r="AA1615" s="318"/>
      <c r="AB1615" s="707">
        <v>42697</v>
      </c>
      <c r="AC1615" s="1069">
        <f>IF(B1615="","",(IFERROR(VLOOKUP(B1615,Projecten!A$4:W$2415,5,FALSE),"niet bekend")))</f>
        <v>1</v>
      </c>
      <c r="AD1615" s="266">
        <f t="shared" si="159"/>
        <v>2553.7399999999998</v>
      </c>
      <c r="AE1615" s="266">
        <f>IF(B1615="","",(IFERROR(VLOOKUP(B1615,Projecten!A$4:W$2415,23,FALSE),"niet bekend")))</f>
        <v>2553.7399999999998</v>
      </c>
      <c r="AF1615" s="266">
        <f>IF(B1615="","",(IFERROR(VLOOKUP(B1615,Projecten!A$4:W$2415,12,FALSE),"niet bekend")))</f>
        <v>2553.7399999999998</v>
      </c>
    </row>
    <row r="1616" spans="2:33" s="327" customFormat="1" x14ac:dyDescent="0.2">
      <c r="B1616" s="665">
        <v>2016732</v>
      </c>
      <c r="C1616" s="470">
        <v>121073</v>
      </c>
      <c r="D1616" s="471">
        <v>600517</v>
      </c>
      <c r="E1616" s="472" t="s">
        <v>26</v>
      </c>
      <c r="F1616" s="751">
        <v>1</v>
      </c>
      <c r="G1616" s="751">
        <v>6</v>
      </c>
      <c r="H1616" s="751">
        <v>4</v>
      </c>
      <c r="I1616" s="751">
        <v>2</v>
      </c>
      <c r="J1616" s="321">
        <v>42713</v>
      </c>
      <c r="K1616" s="321">
        <v>42711</v>
      </c>
      <c r="L1616" s="321" t="s">
        <v>1485</v>
      </c>
      <c r="M1616" s="321" t="s">
        <v>1485</v>
      </c>
      <c r="N1616" s="322" t="s">
        <v>47</v>
      </c>
      <c r="O1616" s="322" t="s">
        <v>47</v>
      </c>
      <c r="P1616" s="322" t="s">
        <v>47</v>
      </c>
      <c r="Q1616" s="322"/>
      <c r="R1616" s="322" t="s">
        <v>47</v>
      </c>
      <c r="S1616" s="320"/>
      <c r="T1616" s="264"/>
      <c r="U1616" s="264">
        <v>2</v>
      </c>
      <c r="V1616" s="396"/>
      <c r="W1616" s="318" t="s">
        <v>162</v>
      </c>
      <c r="X1616" s="318"/>
      <c r="Y1616" s="324">
        <v>11.2</v>
      </c>
      <c r="Z1616" s="318"/>
      <c r="AA1616" s="511"/>
      <c r="AB1616" s="707">
        <v>42697</v>
      </c>
      <c r="AC1616" s="1069">
        <f>IF(B1616="","",(IFERROR(VLOOKUP(B1616,Projecten!A$4:W$2415,5,FALSE),"niet bekend")))</f>
        <v>1</v>
      </c>
      <c r="AD1616" s="266">
        <f t="shared" si="159"/>
        <v>1986.91</v>
      </c>
      <c r="AE1616" s="266">
        <f>IF(B1616="","",(IFERROR(VLOOKUP(B1616,Projecten!A$4:W$2415,23,FALSE),"niet bekend")))</f>
        <v>1986.91</v>
      </c>
      <c r="AF1616" s="266">
        <f>IF(B1616="","",(IFERROR(VLOOKUP(B1616,Projecten!A$4:W$2415,12,FALSE),"niet bekend")))</f>
        <v>1986.91</v>
      </c>
    </row>
    <row r="1617" spans="2:33" s="327" customFormat="1" x14ac:dyDescent="0.2">
      <c r="B1617" s="665" t="s">
        <v>2147</v>
      </c>
      <c r="C1617" s="470">
        <v>121071</v>
      </c>
      <c r="D1617" s="471" t="s">
        <v>2135</v>
      </c>
      <c r="E1617" s="472" t="s">
        <v>26</v>
      </c>
      <c r="F1617" s="751">
        <v>1</v>
      </c>
      <c r="G1617" s="751">
        <v>11</v>
      </c>
      <c r="H1617" s="751">
        <v>4</v>
      </c>
      <c r="I1617" s="751">
        <v>12</v>
      </c>
      <c r="J1617" s="989">
        <v>42713</v>
      </c>
      <c r="K1617" s="989">
        <v>42717</v>
      </c>
      <c r="L1617" s="321" t="s">
        <v>1485</v>
      </c>
      <c r="M1617" s="403" t="s">
        <v>2168</v>
      </c>
      <c r="N1617" s="322" t="s">
        <v>47</v>
      </c>
      <c r="O1617" s="322" t="s">
        <v>47</v>
      </c>
      <c r="P1617" s="322" t="s">
        <v>47</v>
      </c>
      <c r="Q1617" s="322"/>
      <c r="R1617" s="322" t="s">
        <v>47</v>
      </c>
      <c r="S1617" s="320"/>
      <c r="T1617" s="264"/>
      <c r="U1617" s="264">
        <v>2</v>
      </c>
      <c r="V1617" s="396"/>
      <c r="W1617" s="318" t="s">
        <v>162</v>
      </c>
      <c r="X1617" s="318" t="s">
        <v>2136</v>
      </c>
      <c r="Y1617" s="324">
        <v>45</v>
      </c>
      <c r="Z1617" s="318"/>
      <c r="AA1617" s="511"/>
      <c r="AB1617" s="707">
        <v>42697</v>
      </c>
      <c r="AC1617" s="1069">
        <f>IF(B1617="","",(IFERROR(VLOOKUP(B1617,Projecten!A$4:W$2415,5,FALSE),"niet bekend")))</f>
        <v>1</v>
      </c>
      <c r="AD1617" s="266">
        <f t="shared" si="159"/>
        <v>10716.14</v>
      </c>
      <c r="AE1617" s="266">
        <f>IF(B1617="","",(IFERROR(VLOOKUP(B1617,Projecten!A$4:W$2415,23,FALSE),"niet bekend")))</f>
        <v>10716.14</v>
      </c>
      <c r="AF1617" s="266">
        <f>IF(B1617="","",(IFERROR(VLOOKUP(B1617,Projecten!A$4:W$2415,12,FALSE),"niet bekend")))</f>
        <v>10716.14</v>
      </c>
    </row>
    <row r="1618" spans="2:33" s="327" customFormat="1" x14ac:dyDescent="0.2">
      <c r="B1618" s="665" t="s">
        <v>2145</v>
      </c>
      <c r="C1618" s="470">
        <v>121070</v>
      </c>
      <c r="D1618" s="665">
        <v>596717</v>
      </c>
      <c r="E1618" s="938" t="s">
        <v>26</v>
      </c>
      <c r="F1618" s="751">
        <v>1</v>
      </c>
      <c r="G1618" s="751">
        <v>8</v>
      </c>
      <c r="H1618" s="751">
        <v>5</v>
      </c>
      <c r="I1618" s="751">
        <v>2</v>
      </c>
      <c r="J1618" s="989">
        <v>42713</v>
      </c>
      <c r="K1618" s="989">
        <v>42717</v>
      </c>
      <c r="L1618" s="989">
        <v>42711</v>
      </c>
      <c r="M1618" s="995" t="s">
        <v>1485</v>
      </c>
      <c r="N1618" s="403" t="s">
        <v>47</v>
      </c>
      <c r="O1618" s="403" t="s">
        <v>47</v>
      </c>
      <c r="P1618" s="403" t="s">
        <v>47</v>
      </c>
      <c r="Q1618" s="403"/>
      <c r="R1618" s="403" t="s">
        <v>47</v>
      </c>
      <c r="S1618" s="320"/>
      <c r="T1618" s="264"/>
      <c r="U1618" s="264">
        <v>2</v>
      </c>
      <c r="V1618" s="396"/>
      <c r="W1618" s="318" t="s">
        <v>162</v>
      </c>
      <c r="X1618" s="521" t="s">
        <v>2150</v>
      </c>
      <c r="Y1618" s="324">
        <v>22.4</v>
      </c>
      <c r="Z1618" s="318"/>
      <c r="AA1618" s="318"/>
      <c r="AB1618" s="707">
        <v>42697</v>
      </c>
      <c r="AC1618" s="1069">
        <f>IF(B1618="","",(IFERROR(VLOOKUP(B1618,Projecten!A$4:W$2415,5,FALSE),"niet bekend")))</f>
        <v>1</v>
      </c>
      <c r="AD1618" s="266">
        <f t="shared" si="159"/>
        <v>5474.94</v>
      </c>
      <c r="AE1618" s="266">
        <f>IF(B1618="","",(IFERROR(VLOOKUP(B1618,Projecten!A$4:W$2415,23,FALSE),"niet bekend")))</f>
        <v>5474.94</v>
      </c>
      <c r="AF1618" s="266">
        <f>IF(B1618="","",(IFERROR(VLOOKUP(B1618,Projecten!A$4:W$2415,12,FALSE),"niet bekend")))</f>
        <v>5474.94</v>
      </c>
    </row>
    <row r="1619" spans="2:33" s="327" customFormat="1" x14ac:dyDescent="0.2">
      <c r="B1619" s="665"/>
      <c r="C1619" s="470"/>
      <c r="D1619" s="471"/>
      <c r="E1619" s="472"/>
      <c r="F1619" s="751"/>
      <c r="G1619" s="751"/>
      <c r="H1619" s="751"/>
      <c r="I1619" s="751"/>
      <c r="J1619" s="321"/>
      <c r="K1619" s="321"/>
      <c r="L1619" s="321"/>
      <c r="M1619" s="321"/>
      <c r="N1619" s="322"/>
      <c r="O1619" s="322"/>
      <c r="P1619" s="322"/>
      <c r="Q1619" s="322"/>
      <c r="R1619" s="322"/>
      <c r="S1619" s="320"/>
      <c r="T1619" s="264"/>
      <c r="U1619" s="264"/>
      <c r="V1619" s="396"/>
      <c r="W1619" s="318"/>
      <c r="X1619" s="318"/>
      <c r="Y1619" s="324"/>
      <c r="Z1619" s="318"/>
      <c r="AA1619" s="511"/>
      <c r="AB1619" s="707"/>
      <c r="AC1619" s="1069"/>
      <c r="AD1619" s="266"/>
      <c r="AE1619" s="266"/>
      <c r="AF1619" s="266"/>
    </row>
    <row r="1620" spans="2:33" s="327" customFormat="1" x14ac:dyDescent="0.2">
      <c r="B1620" s="665">
        <v>2016807</v>
      </c>
      <c r="C1620" s="470">
        <v>121093</v>
      </c>
      <c r="D1620" s="471" t="s">
        <v>2294</v>
      </c>
      <c r="E1620" s="750" t="s">
        <v>471</v>
      </c>
      <c r="F1620" s="751">
        <v>0</v>
      </c>
      <c r="G1620" s="751">
        <v>0</v>
      </c>
      <c r="H1620" s="751">
        <v>0</v>
      </c>
      <c r="I1620" s="751">
        <v>0</v>
      </c>
      <c r="J1620" s="321" t="s">
        <v>1485</v>
      </c>
      <c r="K1620" s="321" t="s">
        <v>1485</v>
      </c>
      <c r="L1620" s="321" t="s">
        <v>1485</v>
      </c>
      <c r="M1620" s="321" t="s">
        <v>1485</v>
      </c>
      <c r="N1620" s="322" t="s">
        <v>1485</v>
      </c>
      <c r="O1620" s="322" t="s">
        <v>1485</v>
      </c>
      <c r="P1620" s="322" t="s">
        <v>1485</v>
      </c>
      <c r="Q1620" s="322"/>
      <c r="R1620" s="322" t="s">
        <v>47</v>
      </c>
      <c r="S1620" s="320"/>
      <c r="T1620" s="264"/>
      <c r="U1620" s="264"/>
      <c r="V1620" s="396"/>
      <c r="W1620" s="318" t="s">
        <v>2300</v>
      </c>
      <c r="X1620" s="318"/>
      <c r="Y1620" s="324">
        <v>3</v>
      </c>
      <c r="Z1620" s="318"/>
      <c r="AA1620" s="318"/>
      <c r="AB1620" s="707">
        <v>42739</v>
      </c>
      <c r="AC1620" s="1069">
        <f>IF(B1620="","",(IFERROR(VLOOKUP(B1620,Projecten!A$4:W$2415,5,FALSE),"niet bekend")))</f>
        <v>0</v>
      </c>
      <c r="AD1620" s="266">
        <f>IF(AC1620="","",(IF(F1620=0,AF1620,(F1620/AC1620*AF1620))))</f>
        <v>388.56</v>
      </c>
      <c r="AE1620" s="266">
        <f>IF(B1620="","",(IFERROR(VLOOKUP(B1620,Projecten!A$4:W$2415,23,FALSE),"niet bekend")))</f>
        <v>388.56</v>
      </c>
      <c r="AF1620" s="266">
        <f>IF(B1620="","",(IFERROR(VLOOKUP(B1620,Projecten!A$4:W$2415,12,FALSE),"niet bekend")))</f>
        <v>388.56</v>
      </c>
    </row>
    <row r="1621" spans="2:33" s="327" customFormat="1" x14ac:dyDescent="0.2">
      <c r="B1621" s="665">
        <v>2016808</v>
      </c>
      <c r="C1621" s="470">
        <v>121092</v>
      </c>
      <c r="D1621" s="449" t="s">
        <v>2295</v>
      </c>
      <c r="E1621" s="449" t="s">
        <v>233</v>
      </c>
      <c r="F1621" s="751">
        <v>0</v>
      </c>
      <c r="G1621" s="938">
        <v>2</v>
      </c>
      <c r="H1621" s="938">
        <v>2</v>
      </c>
      <c r="I1621" s="938">
        <v>0</v>
      </c>
      <c r="J1621" s="1034">
        <v>42741</v>
      </c>
      <c r="K1621" s="1034">
        <v>42739</v>
      </c>
      <c r="L1621" s="321" t="s">
        <v>1485</v>
      </c>
      <c r="M1621" s="321" t="s">
        <v>1485</v>
      </c>
      <c r="N1621" s="327" t="s">
        <v>47</v>
      </c>
      <c r="O1621" s="327" t="s">
        <v>47</v>
      </c>
      <c r="P1621" s="322" t="s">
        <v>47</v>
      </c>
      <c r="Q1621" s="322"/>
      <c r="R1621" s="322" t="s">
        <v>47</v>
      </c>
      <c r="T1621" s="395"/>
      <c r="U1621" s="322">
        <v>1</v>
      </c>
      <c r="W1621" s="327" t="s">
        <v>2297</v>
      </c>
      <c r="X1621" s="327" t="s">
        <v>2296</v>
      </c>
      <c r="Y1621" s="1088">
        <v>4</v>
      </c>
      <c r="AB1621" s="1089">
        <v>42726</v>
      </c>
      <c r="AC1621" s="1069">
        <f>IF(B1621="","",(IFERROR(VLOOKUP(B1621,Projecten!A$4:W$2415,5,FALSE),"niet bekend")))</f>
        <v>0</v>
      </c>
      <c r="AD1621" s="266">
        <f>IF(AC1621="","",(IF(F1621=0,AF1621,(F1621/AC1621*AF1621))))</f>
        <v>468.94</v>
      </c>
      <c r="AE1621" s="266">
        <f>IF(B1621="","",(IFERROR(VLOOKUP(B1621,Projecten!A$4:W$2415,23,FALSE),"niet bekend")))</f>
        <v>468.94</v>
      </c>
      <c r="AF1621" s="266">
        <f>IF(B1621="","",(IFERROR(VLOOKUP(B1621,Projecten!A$4:W$2415,12,FALSE),"niet bekend")))</f>
        <v>468.94</v>
      </c>
    </row>
    <row r="1622" spans="2:33" s="312" customFormat="1" x14ac:dyDescent="0.2">
      <c r="B1622" s="1012"/>
      <c r="C1622" s="406"/>
      <c r="D1622" s="300"/>
      <c r="E1622" s="300"/>
      <c r="F1622" s="302"/>
      <c r="G1622" s="302"/>
      <c r="H1622" s="302"/>
      <c r="I1622" s="302"/>
      <c r="J1622" s="301"/>
      <c r="K1622" s="301"/>
      <c r="L1622" s="301"/>
      <c r="M1622" s="302"/>
      <c r="N1622" s="302"/>
      <c r="O1622" s="302"/>
      <c r="P1622" s="302"/>
      <c r="Q1622" s="302"/>
      <c r="R1622" s="302"/>
      <c r="S1622" s="303"/>
      <c r="T1622" s="407"/>
      <c r="U1622" s="306"/>
      <c r="V1622" s="305"/>
      <c r="W1622" s="307"/>
      <c r="X1622" s="307"/>
      <c r="Y1622" s="307"/>
      <c r="Z1622" s="298"/>
      <c r="AA1622" s="308"/>
      <c r="AB1622" s="410"/>
      <c r="AC1622" s="310"/>
      <c r="AD1622" s="311"/>
      <c r="AE1622" s="311"/>
      <c r="AF1622" s="311"/>
    </row>
    <row r="1623" spans="2:33" s="236" customFormat="1" x14ac:dyDescent="0.2">
      <c r="B1623" s="1037"/>
      <c r="C1623" s="373"/>
      <c r="D1623" s="374">
        <f>SUM(G1623:I1623)</f>
        <v>369</v>
      </c>
      <c r="E1623" s="375"/>
      <c r="F1623" s="376">
        <f>SUM(F1624:F1653)</f>
        <v>22</v>
      </c>
      <c r="G1623" s="376">
        <f>SUM(G1624:G1653)</f>
        <v>193</v>
      </c>
      <c r="H1623" s="376">
        <f>SUM(H1624:H1653)</f>
        <v>99</v>
      </c>
      <c r="I1623" s="376">
        <f>SUM(I1624:I1653)</f>
        <v>77</v>
      </c>
      <c r="J1623" s="984"/>
      <c r="K1623" s="984"/>
      <c r="L1623" s="984"/>
      <c r="M1623" s="376"/>
      <c r="N1623" s="376"/>
      <c r="O1623" s="376"/>
      <c r="P1623" s="376"/>
      <c r="Q1623" s="376"/>
      <c r="R1623" s="376"/>
      <c r="S1623" s="930">
        <v>2</v>
      </c>
      <c r="T1623" s="445"/>
      <c r="U1623" s="447"/>
      <c r="V1623" s="447"/>
      <c r="W1623" s="646"/>
      <c r="X1623" s="752">
        <f>SUM(Y1623:Y1653)</f>
        <v>401.54999999999995</v>
      </c>
      <c r="Y1623" s="231"/>
      <c r="Z1623" s="231">
        <v>379.75</v>
      </c>
      <c r="AA1623" s="232">
        <f>X1623-Z1623</f>
        <v>21.799999999999955</v>
      </c>
      <c r="AB1623" s="221"/>
      <c r="AC1623" s="234"/>
      <c r="AD1623" s="235">
        <f>SUM(AD1624:AD1653)</f>
        <v>67703.010000000009</v>
      </c>
      <c r="AE1623" s="235"/>
      <c r="AF1623" s="235"/>
    </row>
    <row r="1624" spans="2:33" x14ac:dyDescent="0.2">
      <c r="B1624" s="519"/>
      <c r="C1624" s="517"/>
      <c r="D1624" s="202"/>
      <c r="E1624" s="518"/>
      <c r="F1624" s="645"/>
      <c r="G1624" s="645"/>
      <c r="H1624" s="645"/>
      <c r="I1624" s="645"/>
      <c r="J1624" s="241"/>
      <c r="K1624" s="241"/>
      <c r="L1624" s="241"/>
      <c r="M1624" s="242"/>
      <c r="N1624" s="242"/>
      <c r="O1624" s="242"/>
      <c r="P1624" s="242"/>
      <c r="Q1624" s="242"/>
      <c r="R1624" s="242"/>
      <c r="S1624" s="243" t="s">
        <v>2026</v>
      </c>
      <c r="U1624" s="245"/>
      <c r="X1624" s="337" t="s">
        <v>2037</v>
      </c>
      <c r="Y1624" s="248"/>
      <c r="Z1624" s="202"/>
      <c r="AA1624" s="202"/>
      <c r="AB1624" s="243"/>
      <c r="AC1624" s="1053"/>
      <c r="AE1624" s="266"/>
      <c r="AG1624" s="209"/>
    </row>
    <row r="1625" spans="2:33" x14ac:dyDescent="0.2">
      <c r="B1625" s="519"/>
      <c r="C1625" s="517"/>
      <c r="D1625" s="247" t="s">
        <v>2311</v>
      </c>
      <c r="E1625" s="518"/>
      <c r="F1625" s="645"/>
      <c r="G1625" s="645"/>
      <c r="H1625" s="645"/>
      <c r="I1625" s="645"/>
      <c r="J1625" s="241"/>
      <c r="K1625" s="241"/>
      <c r="L1625" s="241"/>
      <c r="M1625" s="242"/>
      <c r="N1625" s="242"/>
      <c r="O1625" s="242"/>
      <c r="P1625" s="242"/>
      <c r="Q1625" s="242"/>
      <c r="R1625" s="242"/>
      <c r="S1625" s="243"/>
      <c r="U1625" s="245"/>
      <c r="X1625" s="337"/>
      <c r="Y1625" s="248"/>
      <c r="Z1625" s="202"/>
      <c r="AA1625" s="202"/>
      <c r="AB1625" s="243"/>
      <c r="AC1625" s="1053"/>
      <c r="AE1625" s="266"/>
      <c r="AG1625" s="209"/>
    </row>
    <row r="1626" spans="2:33" x14ac:dyDescent="0.2">
      <c r="B1626" s="519"/>
      <c r="C1626" s="517"/>
      <c r="D1626" s="247"/>
      <c r="E1626" s="518"/>
      <c r="F1626" s="645"/>
      <c r="G1626" s="645"/>
      <c r="H1626" s="645"/>
      <c r="I1626" s="645"/>
      <c r="J1626" s="241"/>
      <c r="K1626" s="241"/>
      <c r="L1626" s="241"/>
      <c r="M1626" s="242"/>
      <c r="N1626" s="242"/>
      <c r="O1626" s="242"/>
      <c r="P1626" s="242"/>
      <c r="Q1626" s="242"/>
      <c r="R1626" s="242"/>
      <c r="S1626" s="243"/>
      <c r="U1626" s="245"/>
      <c r="X1626" s="337"/>
      <c r="Y1626" s="248"/>
      <c r="Z1626" s="202"/>
      <c r="AA1626" s="202"/>
      <c r="AB1626" s="243"/>
      <c r="AC1626" s="1053"/>
      <c r="AE1626" s="266"/>
      <c r="AG1626" s="209"/>
    </row>
    <row r="1627" spans="2:33" s="327" customFormat="1" x14ac:dyDescent="0.2">
      <c r="B1627" s="665">
        <v>2016752</v>
      </c>
      <c r="C1627" s="470">
        <v>121085</v>
      </c>
      <c r="D1627" s="471">
        <v>615617</v>
      </c>
      <c r="E1627" s="472" t="s">
        <v>26</v>
      </c>
      <c r="F1627" s="751">
        <v>1</v>
      </c>
      <c r="G1627" s="938">
        <v>10</v>
      </c>
      <c r="H1627" s="938">
        <v>5</v>
      </c>
      <c r="I1627" s="938">
        <v>3</v>
      </c>
      <c r="J1627" s="321">
        <v>42375</v>
      </c>
      <c r="K1627" s="321" t="s">
        <v>1485</v>
      </c>
      <c r="L1627" s="321" t="s">
        <v>1485</v>
      </c>
      <c r="M1627" s="321" t="s">
        <v>1485</v>
      </c>
      <c r="N1627" s="322" t="s">
        <v>47</v>
      </c>
      <c r="O1627" s="322" t="s">
        <v>47</v>
      </c>
      <c r="P1627" s="322" t="s">
        <v>47</v>
      </c>
      <c r="Q1627" s="322"/>
      <c r="R1627" s="322" t="s">
        <v>47</v>
      </c>
      <c r="S1627" s="320"/>
      <c r="T1627" s="264"/>
      <c r="U1627" s="264">
        <v>3</v>
      </c>
      <c r="V1627" s="396"/>
      <c r="W1627" s="318" t="s">
        <v>162</v>
      </c>
      <c r="X1627" s="620"/>
      <c r="Y1627" s="324">
        <v>18.5</v>
      </c>
      <c r="Z1627" s="318"/>
      <c r="AA1627" s="318"/>
      <c r="AB1627" s="707">
        <v>42705</v>
      </c>
      <c r="AC1627" s="1069">
        <f>IF(B1627="","",(IFERROR(VLOOKUP(B1627,Projecten!A$4:W$2415,5,FALSE),"niet bekend")))</f>
        <v>1</v>
      </c>
      <c r="AD1627" s="266">
        <f t="shared" ref="AD1627:AD1636" si="160">IF(AC1627="","",(IF(F1627=0,AF1627,(F1627/AC1627*AF1627))))</f>
        <v>3281.06</v>
      </c>
      <c r="AE1627" s="266">
        <f>IF(B1627="","",(IFERROR(VLOOKUP(B1627,Projecten!A$4:W$2415,23,FALSE),"niet bekend")))</f>
        <v>3281.06</v>
      </c>
      <c r="AF1627" s="266">
        <f>IF(B1627="","",(IFERROR(VLOOKUP(B1627,Projecten!A$4:W$2415,12,FALSE),"niet bekend")))</f>
        <v>3281.06</v>
      </c>
    </row>
    <row r="1628" spans="2:33" s="327" customFormat="1" x14ac:dyDescent="0.2">
      <c r="B1628" s="665">
        <v>2016749</v>
      </c>
      <c r="C1628" s="470">
        <v>121084</v>
      </c>
      <c r="D1628" s="665">
        <v>601917</v>
      </c>
      <c r="E1628" s="938" t="s">
        <v>26</v>
      </c>
      <c r="F1628" s="751">
        <v>1</v>
      </c>
      <c r="G1628" s="938">
        <v>9</v>
      </c>
      <c r="H1628" s="938">
        <v>5</v>
      </c>
      <c r="I1628" s="938">
        <v>3</v>
      </c>
      <c r="J1628" s="321">
        <v>42375</v>
      </c>
      <c r="K1628" s="321" t="s">
        <v>1485</v>
      </c>
      <c r="L1628" s="321" t="s">
        <v>1485</v>
      </c>
      <c r="M1628" s="321" t="s">
        <v>1485</v>
      </c>
      <c r="N1628" s="322" t="s">
        <v>47</v>
      </c>
      <c r="O1628" s="322" t="s">
        <v>47</v>
      </c>
      <c r="P1628" s="322" t="s">
        <v>47</v>
      </c>
      <c r="Q1628" s="322"/>
      <c r="R1628" s="322" t="s">
        <v>47</v>
      </c>
      <c r="S1628" s="320"/>
      <c r="T1628" s="264"/>
      <c r="U1628" s="264">
        <v>3</v>
      </c>
      <c r="V1628" s="396"/>
      <c r="W1628" s="318" t="s">
        <v>162</v>
      </c>
      <c r="X1628" s="521" t="s">
        <v>2178</v>
      </c>
      <c r="Y1628" s="497">
        <v>17</v>
      </c>
      <c r="Z1628" s="318"/>
      <c r="AA1628" s="318"/>
      <c r="AB1628" s="707">
        <v>42705</v>
      </c>
      <c r="AC1628" s="1069">
        <f>IF(B1628="","",(IFERROR(VLOOKUP(B1628,Projecten!A$4:W$2415,5,FALSE),"niet bekend")))</f>
        <v>1</v>
      </c>
      <c r="AD1628" s="266">
        <f t="shared" si="160"/>
        <v>2760.07</v>
      </c>
      <c r="AE1628" s="266">
        <f>IF(B1628="","",(IFERROR(VLOOKUP(B1628,Projecten!A$4:W$2415,23,FALSE),"niet bekend")))</f>
        <v>2760.07</v>
      </c>
      <c r="AF1628" s="266">
        <f>IF(B1628="","",(IFERROR(VLOOKUP(B1628,Projecten!A$4:W$2415,12,FALSE),"niet bekend")))</f>
        <v>2760.07</v>
      </c>
    </row>
    <row r="1629" spans="2:33" s="327" customFormat="1" x14ac:dyDescent="0.2">
      <c r="B1629" s="665">
        <v>2016746</v>
      </c>
      <c r="C1629" s="470">
        <v>121083</v>
      </c>
      <c r="D1629" s="665">
        <v>601617</v>
      </c>
      <c r="E1629" s="938" t="s">
        <v>26</v>
      </c>
      <c r="F1629" s="751">
        <v>1</v>
      </c>
      <c r="G1629" s="938">
        <v>9</v>
      </c>
      <c r="H1629" s="938">
        <v>5</v>
      </c>
      <c r="I1629" s="938">
        <v>3</v>
      </c>
      <c r="J1629" s="995">
        <v>42375</v>
      </c>
      <c r="K1629" s="995" t="s">
        <v>1485</v>
      </c>
      <c r="L1629" s="995" t="s">
        <v>1485</v>
      </c>
      <c r="M1629" s="995" t="s">
        <v>1485</v>
      </c>
      <c r="N1629" s="403" t="s">
        <v>47</v>
      </c>
      <c r="O1629" s="403" t="s">
        <v>47</v>
      </c>
      <c r="P1629" s="403" t="s">
        <v>47</v>
      </c>
      <c r="Q1629" s="403"/>
      <c r="R1629" s="403" t="s">
        <v>47</v>
      </c>
      <c r="S1629" s="320"/>
      <c r="T1629" s="264"/>
      <c r="U1629" s="264">
        <v>3</v>
      </c>
      <c r="V1629" s="396"/>
      <c r="W1629" s="318" t="s">
        <v>162</v>
      </c>
      <c r="X1629" s="521" t="s">
        <v>2178</v>
      </c>
      <c r="Y1629" s="324">
        <v>17</v>
      </c>
      <c r="Z1629" s="318"/>
      <c r="AA1629" s="318"/>
      <c r="AB1629" s="707">
        <v>42705</v>
      </c>
      <c r="AC1629" s="1069">
        <f>IF(B1629="","",(IFERROR(VLOOKUP(B1629,Projecten!A$4:W$2415,5,FALSE),"niet bekend")))</f>
        <v>1</v>
      </c>
      <c r="AD1629" s="266">
        <f t="shared" si="160"/>
        <v>2760.07</v>
      </c>
      <c r="AE1629" s="266">
        <f>IF(B1629="","",(IFERROR(VLOOKUP(B1629,Projecten!A$4:W$2415,23,FALSE),"niet bekend")))</f>
        <v>2760.07</v>
      </c>
      <c r="AF1629" s="266">
        <f>IF(B1629="","",(IFERROR(VLOOKUP(B1629,Projecten!A$4:W$2415,12,FALSE),"niet bekend")))</f>
        <v>2760.07</v>
      </c>
    </row>
    <row r="1630" spans="2:33" s="327" customFormat="1" x14ac:dyDescent="0.2">
      <c r="B1630" s="665">
        <v>2016748</v>
      </c>
      <c r="C1630" s="470">
        <v>121084</v>
      </c>
      <c r="D1630" s="665">
        <v>601817</v>
      </c>
      <c r="E1630" s="938" t="s">
        <v>26</v>
      </c>
      <c r="F1630" s="751">
        <v>1</v>
      </c>
      <c r="G1630" s="938">
        <v>9</v>
      </c>
      <c r="H1630" s="938">
        <v>5</v>
      </c>
      <c r="I1630" s="938">
        <v>3</v>
      </c>
      <c r="J1630" s="995">
        <v>42375</v>
      </c>
      <c r="K1630" s="995" t="s">
        <v>1485</v>
      </c>
      <c r="L1630" s="995" t="s">
        <v>1485</v>
      </c>
      <c r="M1630" s="995" t="s">
        <v>1485</v>
      </c>
      <c r="N1630" s="403" t="s">
        <v>47</v>
      </c>
      <c r="O1630" s="403" t="s">
        <v>47</v>
      </c>
      <c r="P1630" s="403" t="s">
        <v>47</v>
      </c>
      <c r="Q1630" s="403"/>
      <c r="R1630" s="403" t="s">
        <v>47</v>
      </c>
      <c r="S1630" s="320"/>
      <c r="T1630" s="264"/>
      <c r="U1630" s="264">
        <v>3</v>
      </c>
      <c r="V1630" s="396"/>
      <c r="W1630" s="318" t="s">
        <v>162</v>
      </c>
      <c r="X1630" s="521" t="s">
        <v>2178</v>
      </c>
      <c r="Y1630" s="324">
        <v>17</v>
      </c>
      <c r="Z1630" s="318"/>
      <c r="AA1630" s="318"/>
      <c r="AB1630" s="707">
        <v>42705</v>
      </c>
      <c r="AC1630" s="1069">
        <f>IF(B1630="","",(IFERROR(VLOOKUP(B1630,Projecten!A$4:W$2415,5,FALSE),"niet bekend")))</f>
        <v>1</v>
      </c>
      <c r="AD1630" s="266">
        <f t="shared" si="160"/>
        <v>2760.07</v>
      </c>
      <c r="AE1630" s="266">
        <f>IF(B1630="","",(IFERROR(VLOOKUP(B1630,Projecten!A$4:W$2415,23,FALSE),"niet bekend")))</f>
        <v>2760.07</v>
      </c>
      <c r="AF1630" s="266">
        <f>IF(B1630="","",(IFERROR(VLOOKUP(B1630,Projecten!A$4:W$2415,12,FALSE),"niet bekend")))</f>
        <v>2760.07</v>
      </c>
    </row>
    <row r="1631" spans="2:33" s="327" customFormat="1" x14ac:dyDescent="0.2">
      <c r="B1631" s="665">
        <v>2016742</v>
      </c>
      <c r="C1631" s="470">
        <v>121074</v>
      </c>
      <c r="D1631" s="665" t="s">
        <v>2165</v>
      </c>
      <c r="E1631" s="938" t="s">
        <v>26</v>
      </c>
      <c r="F1631" s="751">
        <v>0</v>
      </c>
      <c r="G1631" s="751">
        <v>2</v>
      </c>
      <c r="H1631" s="751">
        <v>0</v>
      </c>
      <c r="I1631" s="751">
        <v>2</v>
      </c>
      <c r="J1631" s="989">
        <v>42375</v>
      </c>
      <c r="K1631" s="995" t="s">
        <v>1485</v>
      </c>
      <c r="L1631" s="995" t="s">
        <v>1485</v>
      </c>
      <c r="M1631" s="995" t="s">
        <v>1485</v>
      </c>
      <c r="N1631" s="403" t="s">
        <v>47</v>
      </c>
      <c r="O1631" s="403" t="s">
        <v>47</v>
      </c>
      <c r="P1631" s="403" t="s">
        <v>47</v>
      </c>
      <c r="Q1631" s="403"/>
      <c r="R1631" s="403" t="s">
        <v>47</v>
      </c>
      <c r="S1631" s="320"/>
      <c r="T1631" s="264"/>
      <c r="U1631" s="264">
        <v>2</v>
      </c>
      <c r="V1631" s="396"/>
      <c r="W1631" s="318" t="s">
        <v>162</v>
      </c>
      <c r="X1631" s="620"/>
      <c r="Y1631" s="324">
        <v>7.25</v>
      </c>
      <c r="Z1631" s="318"/>
      <c r="AA1631" s="318"/>
      <c r="AB1631" s="707">
        <v>42705</v>
      </c>
      <c r="AC1631" s="1069">
        <f>IF(B1631="","",(IFERROR(VLOOKUP(B1631,Projecten!A$4:W$2415,5,FALSE),"niet bekend")))</f>
        <v>0</v>
      </c>
      <c r="AD1631" s="266">
        <f t="shared" si="160"/>
        <v>842.14</v>
      </c>
      <c r="AE1631" s="266">
        <f>IF(B1631="","",(IFERROR(VLOOKUP(B1631,Projecten!A$4:W$2415,23,FALSE),"niet bekend")))</f>
        <v>842.14</v>
      </c>
      <c r="AF1631" s="266">
        <f>IF(B1631="","",(IFERROR(VLOOKUP(B1631,Projecten!A$4:W$2415,12,FALSE),"niet bekend")))</f>
        <v>842.14</v>
      </c>
    </row>
    <row r="1632" spans="2:33" s="327" customFormat="1" x14ac:dyDescent="0.2">
      <c r="B1632" s="665">
        <v>2016755</v>
      </c>
      <c r="C1632" s="470">
        <v>121085</v>
      </c>
      <c r="D1632" s="471" t="s">
        <v>2179</v>
      </c>
      <c r="E1632" s="472" t="s">
        <v>26</v>
      </c>
      <c r="F1632" s="751">
        <v>1</v>
      </c>
      <c r="G1632" s="938">
        <v>2</v>
      </c>
      <c r="H1632" s="938">
        <v>1</v>
      </c>
      <c r="I1632" s="938">
        <v>1</v>
      </c>
      <c r="J1632" s="321">
        <v>42375</v>
      </c>
      <c r="K1632" s="321" t="s">
        <v>1485</v>
      </c>
      <c r="L1632" s="321" t="s">
        <v>1485</v>
      </c>
      <c r="M1632" s="321" t="s">
        <v>1485</v>
      </c>
      <c r="N1632" s="322" t="s">
        <v>47</v>
      </c>
      <c r="O1632" s="322" t="s">
        <v>47</v>
      </c>
      <c r="P1632" s="322" t="s">
        <v>47</v>
      </c>
      <c r="Q1632" s="322"/>
      <c r="R1632" s="322" t="s">
        <v>47</v>
      </c>
      <c r="S1632" s="320"/>
      <c r="T1632" s="264"/>
      <c r="U1632" s="264">
        <v>3</v>
      </c>
      <c r="V1632" s="396"/>
      <c r="W1632" s="318" t="s">
        <v>162</v>
      </c>
      <c r="X1632" s="620"/>
      <c r="Y1632" s="497">
        <v>4.75</v>
      </c>
      <c r="Z1632" s="318"/>
      <c r="AA1632" s="318"/>
      <c r="AB1632" s="707">
        <v>42705</v>
      </c>
      <c r="AC1632" s="1069">
        <f>IF(B1632="","",(IFERROR(VLOOKUP(B1632,Projecten!A$4:W$2415,5,FALSE),"niet bekend")))</f>
        <v>1</v>
      </c>
      <c r="AD1632" s="266">
        <f t="shared" si="160"/>
        <v>537.12</v>
      </c>
      <c r="AE1632" s="266">
        <f>IF(B1632="","",(IFERROR(VLOOKUP(B1632,Projecten!A$4:W$2415,23,FALSE),"niet bekend")))</f>
        <v>537.12</v>
      </c>
      <c r="AF1632" s="266">
        <f>IF(B1632="","",(IFERROR(VLOOKUP(B1632,Projecten!A$4:W$2415,12,FALSE),"niet bekend")))</f>
        <v>537.12</v>
      </c>
    </row>
    <row r="1633" spans="2:32" s="327" customFormat="1" x14ac:dyDescent="0.2">
      <c r="B1633" s="665">
        <v>2016747</v>
      </c>
      <c r="C1633" s="470">
        <v>121083</v>
      </c>
      <c r="D1633" s="665">
        <v>601717</v>
      </c>
      <c r="E1633" s="938" t="s">
        <v>26</v>
      </c>
      <c r="F1633" s="751">
        <v>1</v>
      </c>
      <c r="G1633" s="938">
        <v>9</v>
      </c>
      <c r="H1633" s="938">
        <v>5</v>
      </c>
      <c r="I1633" s="938">
        <v>3</v>
      </c>
      <c r="J1633" s="995">
        <v>42375</v>
      </c>
      <c r="K1633" s="995" t="s">
        <v>1485</v>
      </c>
      <c r="L1633" s="995" t="s">
        <v>1485</v>
      </c>
      <c r="M1633" s="995" t="s">
        <v>1485</v>
      </c>
      <c r="N1633" s="403" t="s">
        <v>47</v>
      </c>
      <c r="O1633" s="403" t="s">
        <v>47</v>
      </c>
      <c r="P1633" s="403" t="s">
        <v>47</v>
      </c>
      <c r="Q1633" s="403"/>
      <c r="R1633" s="403" t="s">
        <v>47</v>
      </c>
      <c r="S1633" s="320"/>
      <c r="T1633" s="264"/>
      <c r="U1633" s="264">
        <v>3</v>
      </c>
      <c r="V1633" s="396"/>
      <c r="W1633" s="318" t="s">
        <v>162</v>
      </c>
      <c r="X1633" s="521" t="s">
        <v>2178</v>
      </c>
      <c r="Y1633" s="324">
        <v>17</v>
      </c>
      <c r="Z1633" s="318"/>
      <c r="AA1633" s="318"/>
      <c r="AB1633" s="707">
        <v>42705</v>
      </c>
      <c r="AC1633" s="1069">
        <f>IF(B1633="","",(IFERROR(VLOOKUP(B1633,Projecten!A$4:W$2415,5,FALSE),"niet bekend")))</f>
        <v>1</v>
      </c>
      <c r="AD1633" s="266">
        <f t="shared" si="160"/>
        <v>2760.07</v>
      </c>
      <c r="AE1633" s="266">
        <f>IF(B1633="","",(IFERROR(VLOOKUP(B1633,Projecten!A$4:W$2415,23,FALSE),"niet bekend")))</f>
        <v>2760.07</v>
      </c>
      <c r="AF1633" s="266">
        <f>IF(B1633="","",(IFERROR(VLOOKUP(B1633,Projecten!A$4:W$2415,12,FALSE),"niet bekend")))</f>
        <v>2760.07</v>
      </c>
    </row>
    <row r="1634" spans="2:32" s="327" customFormat="1" x14ac:dyDescent="0.2">
      <c r="B1634" s="665">
        <v>2016756</v>
      </c>
      <c r="C1634" s="470">
        <v>121086</v>
      </c>
      <c r="D1634" s="471">
        <v>615417</v>
      </c>
      <c r="E1634" s="472" t="s">
        <v>26</v>
      </c>
      <c r="F1634" s="751">
        <v>1</v>
      </c>
      <c r="G1634" s="938">
        <v>10</v>
      </c>
      <c r="H1634" s="938">
        <v>6</v>
      </c>
      <c r="I1634" s="938">
        <v>4</v>
      </c>
      <c r="J1634" s="321">
        <v>42375</v>
      </c>
      <c r="K1634" s="321" t="s">
        <v>1485</v>
      </c>
      <c r="L1634" s="321" t="s">
        <v>1485</v>
      </c>
      <c r="M1634" s="321" t="s">
        <v>1485</v>
      </c>
      <c r="N1634" s="322" t="s">
        <v>47</v>
      </c>
      <c r="O1634" s="322" t="s">
        <v>47</v>
      </c>
      <c r="P1634" s="322" t="s">
        <v>47</v>
      </c>
      <c r="Q1634" s="322"/>
      <c r="R1634" s="322" t="s">
        <v>47</v>
      </c>
      <c r="S1634" s="320"/>
      <c r="T1634" s="264"/>
      <c r="U1634" s="264">
        <v>3</v>
      </c>
      <c r="V1634" s="396"/>
      <c r="W1634" s="318" t="s">
        <v>162</v>
      </c>
      <c r="X1634" s="318"/>
      <c r="Y1634" s="324">
        <v>17.2</v>
      </c>
      <c r="Z1634" s="318"/>
      <c r="AA1634" s="511"/>
      <c r="AB1634" s="707">
        <v>42705</v>
      </c>
      <c r="AC1634" s="1069">
        <f>IF(B1634="","",(IFERROR(VLOOKUP(B1634,Projecten!A$4:W$2415,5,FALSE),"niet bekend")))</f>
        <v>1</v>
      </c>
      <c r="AD1634" s="266">
        <f t="shared" si="160"/>
        <v>3149.83</v>
      </c>
      <c r="AE1634" s="266">
        <f>IF(B1634="","",(IFERROR(VLOOKUP(B1634,Projecten!A$4:W$2415,23,FALSE),"niet bekend")))</f>
        <v>3149.83</v>
      </c>
      <c r="AF1634" s="266">
        <f>IF(B1634="","",(IFERROR(VLOOKUP(B1634,Projecten!A$4:W$2415,12,FALSE),"niet bekend")))</f>
        <v>3149.83</v>
      </c>
    </row>
    <row r="1635" spans="2:32" s="327" customFormat="1" x14ac:dyDescent="0.2">
      <c r="B1635" s="665">
        <v>2016757</v>
      </c>
      <c r="C1635" s="470">
        <v>121086</v>
      </c>
      <c r="D1635" s="471">
        <v>615717</v>
      </c>
      <c r="E1635" s="472" t="s">
        <v>26</v>
      </c>
      <c r="F1635" s="751">
        <v>1</v>
      </c>
      <c r="G1635" s="938">
        <v>10</v>
      </c>
      <c r="H1635" s="938">
        <v>5</v>
      </c>
      <c r="I1635" s="938">
        <v>3</v>
      </c>
      <c r="J1635" s="321">
        <v>42375</v>
      </c>
      <c r="K1635" s="321" t="s">
        <v>1485</v>
      </c>
      <c r="L1635" s="321" t="s">
        <v>1485</v>
      </c>
      <c r="M1635" s="321" t="s">
        <v>1485</v>
      </c>
      <c r="N1635" s="322" t="s">
        <v>47</v>
      </c>
      <c r="O1635" s="322" t="s">
        <v>47</v>
      </c>
      <c r="P1635" s="322" t="s">
        <v>47</v>
      </c>
      <c r="Q1635" s="322"/>
      <c r="R1635" s="322" t="s">
        <v>47</v>
      </c>
      <c r="S1635" s="320"/>
      <c r="T1635" s="264"/>
      <c r="U1635" s="264">
        <v>3</v>
      </c>
      <c r="V1635" s="396"/>
      <c r="W1635" s="318" t="s">
        <v>162</v>
      </c>
      <c r="X1635" s="620"/>
      <c r="Y1635" s="324">
        <v>18.5</v>
      </c>
      <c r="Z1635" s="318"/>
      <c r="AA1635" s="965"/>
      <c r="AB1635" s="707">
        <v>42705</v>
      </c>
      <c r="AC1635" s="1069">
        <f>IF(B1635="","",(IFERROR(VLOOKUP(B1635,Projecten!A$4:W$2415,5,FALSE),"niet bekend")))</f>
        <v>1</v>
      </c>
      <c r="AD1635" s="266">
        <f t="shared" si="160"/>
        <v>3281.06</v>
      </c>
      <c r="AE1635" s="266">
        <f>IF(B1635="","",(IFERROR(VLOOKUP(B1635,Projecten!A$4:W$2415,23,FALSE),"niet bekend")))</f>
        <v>3281.06</v>
      </c>
      <c r="AF1635" s="266">
        <f>IF(B1635="","",(IFERROR(VLOOKUP(B1635,Projecten!A$4:W$2415,12,FALSE),"niet bekend")))</f>
        <v>3281.06</v>
      </c>
    </row>
    <row r="1636" spans="2:32" s="327" customFormat="1" x14ac:dyDescent="0.2">
      <c r="B1636" s="496">
        <v>2016759</v>
      </c>
      <c r="C1636" s="1090">
        <v>121094</v>
      </c>
      <c r="D1636" s="496" t="s">
        <v>2214</v>
      </c>
      <c r="E1636" s="389" t="s">
        <v>26</v>
      </c>
      <c r="F1636" s="388">
        <v>6</v>
      </c>
      <c r="G1636" s="389">
        <v>54</v>
      </c>
      <c r="H1636" s="389">
        <v>30</v>
      </c>
      <c r="I1636" s="389">
        <v>18</v>
      </c>
      <c r="J1636" s="321">
        <v>42375</v>
      </c>
      <c r="K1636" s="321" t="s">
        <v>1485</v>
      </c>
      <c r="L1636" s="321" t="s">
        <v>1485</v>
      </c>
      <c r="M1636" s="321" t="s">
        <v>1485</v>
      </c>
      <c r="N1636" s="322" t="s">
        <v>47</v>
      </c>
      <c r="O1636" s="322" t="s">
        <v>47</v>
      </c>
      <c r="P1636" s="322" t="s">
        <v>47</v>
      </c>
      <c r="Q1636" s="322"/>
      <c r="R1636" s="322"/>
      <c r="S1636" s="1091" t="s">
        <v>2278</v>
      </c>
      <c r="T1636" s="264"/>
      <c r="U1636" s="264">
        <v>3</v>
      </c>
      <c r="V1636" s="396"/>
      <c r="W1636" s="318" t="s">
        <v>310</v>
      </c>
      <c r="X1636" s="620" t="s">
        <v>2252</v>
      </c>
      <c r="Y1636" s="324">
        <v>106</v>
      </c>
      <c r="Z1636" s="318"/>
      <c r="AA1636" s="965"/>
      <c r="AB1636" s="707">
        <v>42705</v>
      </c>
      <c r="AC1636" s="1069">
        <f>IF(B1636="","",(IFERROR(VLOOKUP(B1636,Projecten!A$4:W$2415,5,FALSE),"niet bekend")))</f>
        <v>6</v>
      </c>
      <c r="AD1636" s="266">
        <f t="shared" si="160"/>
        <v>17551.419999999998</v>
      </c>
      <c r="AE1636" s="266">
        <f>IF(B1636="","",(IFERROR(VLOOKUP(B1636,Projecten!A$4:W$2415,23,FALSE),"niet bekend")))</f>
        <v>17551.419999999998</v>
      </c>
      <c r="AF1636" s="266">
        <f>IF(B1636="","",(IFERROR(VLOOKUP(B1636,Projecten!A$4:W$2415,12,FALSE),"niet bekend")))</f>
        <v>17551.419999999998</v>
      </c>
    </row>
    <row r="1637" spans="2:32" s="327" customFormat="1" x14ac:dyDescent="0.2">
      <c r="B1637" s="665"/>
      <c r="C1637" s="470"/>
      <c r="D1637" s="471"/>
      <c r="E1637" s="472"/>
      <c r="F1637" s="751"/>
      <c r="G1637" s="938"/>
      <c r="H1637" s="938"/>
      <c r="I1637" s="938"/>
      <c r="J1637" s="321"/>
      <c r="K1637" s="321"/>
      <c r="L1637" s="321"/>
      <c r="M1637" s="321"/>
      <c r="N1637" s="322"/>
      <c r="O1637" s="322"/>
      <c r="P1637" s="322"/>
      <c r="Q1637" s="322"/>
      <c r="R1637" s="322"/>
      <c r="S1637" s="320"/>
      <c r="T1637" s="264"/>
      <c r="U1637" s="264"/>
      <c r="V1637" s="396"/>
      <c r="W1637" s="318"/>
      <c r="X1637" s="318"/>
      <c r="Y1637" s="324"/>
      <c r="Z1637" s="318"/>
      <c r="AA1637" s="511"/>
      <c r="AB1637" s="707"/>
      <c r="AC1637" s="1069"/>
      <c r="AD1637" s="266"/>
      <c r="AE1637" s="266"/>
      <c r="AF1637" s="266"/>
    </row>
    <row r="1638" spans="2:32" s="327" customFormat="1" x14ac:dyDescent="0.2">
      <c r="B1638" s="665">
        <v>2016765</v>
      </c>
      <c r="C1638" s="470">
        <v>121088</v>
      </c>
      <c r="D1638" s="471" t="s">
        <v>2193</v>
      </c>
      <c r="E1638" s="472" t="s">
        <v>881</v>
      </c>
      <c r="F1638" s="751">
        <v>1</v>
      </c>
      <c r="G1638" s="938">
        <v>7</v>
      </c>
      <c r="H1638" s="938">
        <v>0</v>
      </c>
      <c r="I1638" s="938">
        <v>7</v>
      </c>
      <c r="J1638" s="321">
        <v>42375</v>
      </c>
      <c r="K1638" s="321" t="s">
        <v>1485</v>
      </c>
      <c r="L1638" s="321" t="s">
        <v>1485</v>
      </c>
      <c r="M1638" s="321" t="s">
        <v>1485</v>
      </c>
      <c r="N1638" s="322" t="s">
        <v>47</v>
      </c>
      <c r="O1638" s="322" t="s">
        <v>47</v>
      </c>
      <c r="P1638" s="322" t="s">
        <v>47</v>
      </c>
      <c r="Q1638" s="322"/>
      <c r="R1638" s="322" t="s">
        <v>47</v>
      </c>
      <c r="S1638" s="320"/>
      <c r="T1638" s="264"/>
      <c r="U1638" s="264">
        <v>3</v>
      </c>
      <c r="V1638" s="396"/>
      <c r="W1638" s="318" t="s">
        <v>905</v>
      </c>
      <c r="X1638" s="620"/>
      <c r="Y1638" s="324">
        <v>21</v>
      </c>
      <c r="Z1638" s="318"/>
      <c r="AA1638" s="965"/>
      <c r="AB1638" s="707">
        <v>42711</v>
      </c>
      <c r="AC1638" s="1069">
        <f>IF(B1638="","",(IFERROR(VLOOKUP(B1638,Projecten!A$4:W$2415,5,FALSE),"niet bekend")))</f>
        <v>1</v>
      </c>
      <c r="AD1638" s="266">
        <f>IF(AC1638="","",(IF(F1638=0,AF1638,(F1638/AC1638*AF1638))))</f>
        <v>3759.29</v>
      </c>
      <c r="AE1638" s="266">
        <f>IF(B1638="","",(IFERROR(VLOOKUP(B1638,Projecten!A$4:W$2415,23,FALSE),"niet bekend")))</f>
        <v>3759.29</v>
      </c>
      <c r="AF1638" s="266">
        <f>IF(B1638="","",(IFERROR(VLOOKUP(B1638,Projecten!A$4:W$2415,12,FALSE),"niet bekend")))</f>
        <v>3759.29</v>
      </c>
    </row>
    <row r="1639" spans="2:32" s="327" customFormat="1" x14ac:dyDescent="0.2">
      <c r="B1639" s="496"/>
      <c r="C1639" s="1090"/>
      <c r="D1639" s="496"/>
      <c r="E1639" s="389"/>
      <c r="F1639" s="388"/>
      <c r="G1639" s="389"/>
      <c r="H1639" s="389"/>
      <c r="I1639" s="389"/>
      <c r="J1639" s="321"/>
      <c r="K1639" s="321"/>
      <c r="L1639" s="321"/>
      <c r="M1639" s="321"/>
      <c r="N1639" s="322"/>
      <c r="O1639" s="322"/>
      <c r="P1639" s="322"/>
      <c r="Q1639" s="322"/>
      <c r="R1639" s="322"/>
      <c r="S1639" s="1091"/>
      <c r="T1639" s="264"/>
      <c r="U1639" s="264"/>
      <c r="V1639" s="396"/>
      <c r="W1639" s="318"/>
      <c r="X1639" s="620"/>
      <c r="Y1639" s="324"/>
      <c r="Z1639" s="318"/>
      <c r="AA1639" s="965"/>
      <c r="AB1639" s="707"/>
      <c r="AC1639" s="1069"/>
      <c r="AD1639" s="266"/>
      <c r="AE1639" s="266"/>
      <c r="AF1639" s="266"/>
    </row>
    <row r="1640" spans="2:32" s="327" customFormat="1" x14ac:dyDescent="0.2">
      <c r="B1640" s="665" t="s">
        <v>2221</v>
      </c>
      <c r="C1640" s="470">
        <v>121080</v>
      </c>
      <c r="D1640" s="665" t="s">
        <v>2240</v>
      </c>
      <c r="E1640" s="938" t="s">
        <v>352</v>
      </c>
      <c r="F1640" s="751">
        <v>1</v>
      </c>
      <c r="G1640" s="938">
        <v>7</v>
      </c>
      <c r="H1640" s="938">
        <v>2</v>
      </c>
      <c r="I1640" s="938">
        <v>3</v>
      </c>
      <c r="J1640" s="321">
        <v>42375</v>
      </c>
      <c r="K1640" s="321">
        <v>42739</v>
      </c>
      <c r="L1640" s="321" t="s">
        <v>1485</v>
      </c>
      <c r="M1640" s="321" t="s">
        <v>1485</v>
      </c>
      <c r="N1640" s="322" t="s">
        <v>47</v>
      </c>
      <c r="O1640" s="322" t="s">
        <v>47</v>
      </c>
      <c r="P1640" s="322" t="s">
        <v>47</v>
      </c>
      <c r="Q1640" s="322"/>
      <c r="R1640" s="322" t="s">
        <v>47</v>
      </c>
      <c r="S1640" s="320" t="s">
        <v>942</v>
      </c>
      <c r="T1640" s="264"/>
      <c r="U1640" s="264">
        <v>4</v>
      </c>
      <c r="V1640" s="396"/>
      <c r="W1640" s="318" t="s">
        <v>532</v>
      </c>
      <c r="X1640" s="318" t="s">
        <v>1066</v>
      </c>
      <c r="Y1640" s="497">
        <v>16.2</v>
      </c>
      <c r="Z1640" s="318"/>
      <c r="AA1640" s="511"/>
      <c r="AB1640" s="707">
        <v>42720</v>
      </c>
      <c r="AC1640" s="1069">
        <f>IF(B1640="","",(IFERROR(VLOOKUP(B1640,Projecten!A$4:W$2415,5,FALSE),"niet bekend")))</f>
        <v>1</v>
      </c>
      <c r="AD1640" s="266">
        <f t="shared" ref="AD1640:AD1645" si="161">IF(AC1640="","",(IF(F1640=0,AF1640,(F1640/AC1640*AF1640))))</f>
        <v>3119.59</v>
      </c>
      <c r="AE1640" s="266">
        <f>IF(B1640="","",(IFERROR(VLOOKUP(B1640,Projecten!A$4:W$2415,23,FALSE),"niet bekend")))</f>
        <v>3119.59</v>
      </c>
      <c r="AF1640" s="266">
        <f>IF(B1640="","",(IFERROR(VLOOKUP(B1640,Projecten!A$4:W$2415,12,FALSE),"niet bekend")))</f>
        <v>3119.59</v>
      </c>
    </row>
    <row r="1641" spans="2:32" s="327" customFormat="1" x14ac:dyDescent="0.2">
      <c r="B1641" s="665" t="s">
        <v>2222</v>
      </c>
      <c r="C1641" s="470">
        <v>121080</v>
      </c>
      <c r="D1641" s="665" t="s">
        <v>2233</v>
      </c>
      <c r="E1641" s="938" t="s">
        <v>352</v>
      </c>
      <c r="F1641" s="751">
        <v>0</v>
      </c>
      <c r="G1641" s="938">
        <v>1</v>
      </c>
      <c r="H1641" s="938">
        <v>0</v>
      </c>
      <c r="I1641" s="938">
        <v>1</v>
      </c>
      <c r="J1641" s="321" t="s">
        <v>1485</v>
      </c>
      <c r="K1641" s="321" t="s">
        <v>1485</v>
      </c>
      <c r="L1641" s="321" t="s">
        <v>1485</v>
      </c>
      <c r="M1641" s="321" t="s">
        <v>1485</v>
      </c>
      <c r="N1641" s="322" t="s">
        <v>47</v>
      </c>
      <c r="O1641" s="322" t="s">
        <v>47</v>
      </c>
      <c r="P1641" s="322" t="s">
        <v>47</v>
      </c>
      <c r="Q1641" s="322"/>
      <c r="R1641" s="322" t="s">
        <v>47</v>
      </c>
      <c r="S1641" s="320" t="s">
        <v>942</v>
      </c>
      <c r="T1641" s="264"/>
      <c r="U1641" s="264">
        <v>4</v>
      </c>
      <c r="V1641" s="396"/>
      <c r="W1641" s="318" t="s">
        <v>532</v>
      </c>
      <c r="X1641" s="318"/>
      <c r="Y1641" s="497">
        <v>3.25</v>
      </c>
      <c r="Z1641" s="318"/>
      <c r="AA1641" s="511"/>
      <c r="AB1641" s="707">
        <v>42720</v>
      </c>
      <c r="AC1641" s="1069">
        <f>IF(B1641="","",(IFERROR(VLOOKUP(B1641,Projecten!A$4:W$2415,5,FALSE),"niet bekend")))</f>
        <v>0</v>
      </c>
      <c r="AD1641" s="266">
        <f t="shared" si="161"/>
        <v>502.39</v>
      </c>
      <c r="AE1641" s="266">
        <f>IF(B1641="","",(IFERROR(VLOOKUP(B1641,Projecten!A$4:W$2415,23,FALSE),"niet bekend")))</f>
        <v>502.39</v>
      </c>
      <c r="AF1641" s="266">
        <f>IF(B1641="","",(IFERROR(VLOOKUP(B1641,Projecten!A$4:W$2415,12,FALSE),"niet bekend")))</f>
        <v>502.39</v>
      </c>
    </row>
    <row r="1642" spans="2:32" s="327" customFormat="1" x14ac:dyDescent="0.2">
      <c r="B1642" s="665" t="s">
        <v>2223</v>
      </c>
      <c r="C1642" s="470">
        <v>121081</v>
      </c>
      <c r="D1642" s="665" t="s">
        <v>2234</v>
      </c>
      <c r="E1642" s="938" t="s">
        <v>352</v>
      </c>
      <c r="F1642" s="751">
        <v>1</v>
      </c>
      <c r="G1642" s="938">
        <v>8</v>
      </c>
      <c r="H1642" s="938">
        <v>4</v>
      </c>
      <c r="I1642" s="938">
        <v>3</v>
      </c>
      <c r="J1642" s="321">
        <v>42375</v>
      </c>
      <c r="K1642" s="321">
        <v>42739</v>
      </c>
      <c r="L1642" s="321" t="s">
        <v>1485</v>
      </c>
      <c r="M1642" s="321" t="s">
        <v>1485</v>
      </c>
      <c r="N1642" s="322" t="s">
        <v>47</v>
      </c>
      <c r="O1642" s="322" t="s">
        <v>47</v>
      </c>
      <c r="P1642" s="322" t="s">
        <v>47</v>
      </c>
      <c r="Q1642" s="322"/>
      <c r="R1642" s="322" t="s">
        <v>47</v>
      </c>
      <c r="S1642" s="320" t="s">
        <v>942</v>
      </c>
      <c r="T1642" s="264"/>
      <c r="U1642" s="264">
        <v>4</v>
      </c>
      <c r="V1642" s="396"/>
      <c r="W1642" s="318" t="s">
        <v>532</v>
      </c>
      <c r="X1642" s="318" t="s">
        <v>1066</v>
      </c>
      <c r="Y1642" s="497">
        <v>18.25</v>
      </c>
      <c r="Z1642" s="318"/>
      <c r="AA1642" s="511"/>
      <c r="AB1642" s="707">
        <v>42720</v>
      </c>
      <c r="AC1642" s="1069">
        <f>IF(B1642="","",(IFERROR(VLOOKUP(B1642,Projecten!A$4:W$2415,5,FALSE),"niet bekend")))</f>
        <v>1</v>
      </c>
      <c r="AD1642" s="266">
        <f t="shared" si="161"/>
        <v>3314.87</v>
      </c>
      <c r="AE1642" s="266">
        <f>IF(B1642="","",(IFERROR(VLOOKUP(B1642,Projecten!A$4:W$2415,23,FALSE),"niet bekend")))</f>
        <v>3314.87</v>
      </c>
      <c r="AF1642" s="266">
        <f>IF(B1642="","",(IFERROR(VLOOKUP(B1642,Projecten!A$4:W$2415,12,FALSE),"niet bekend")))</f>
        <v>3314.87</v>
      </c>
    </row>
    <row r="1643" spans="2:32" s="327" customFormat="1" x14ac:dyDescent="0.2">
      <c r="B1643" s="665" t="s">
        <v>2224</v>
      </c>
      <c r="C1643" s="470">
        <v>121081</v>
      </c>
      <c r="D1643" s="665" t="s">
        <v>2235</v>
      </c>
      <c r="E1643" s="938" t="s">
        <v>352</v>
      </c>
      <c r="F1643" s="751">
        <v>0</v>
      </c>
      <c r="G1643" s="938">
        <v>1</v>
      </c>
      <c r="H1643" s="938">
        <v>0</v>
      </c>
      <c r="I1643" s="938">
        <v>1</v>
      </c>
      <c r="J1643" s="321" t="s">
        <v>1485</v>
      </c>
      <c r="K1643" s="321" t="s">
        <v>1485</v>
      </c>
      <c r="L1643" s="321" t="s">
        <v>1485</v>
      </c>
      <c r="M1643" s="321" t="s">
        <v>1485</v>
      </c>
      <c r="N1643" s="322" t="s">
        <v>47</v>
      </c>
      <c r="O1643" s="322" t="s">
        <v>47</v>
      </c>
      <c r="P1643" s="322" t="s">
        <v>47</v>
      </c>
      <c r="Q1643" s="322"/>
      <c r="R1643" s="322" t="s">
        <v>47</v>
      </c>
      <c r="S1643" s="320" t="s">
        <v>942</v>
      </c>
      <c r="T1643" s="264"/>
      <c r="U1643" s="264">
        <v>4</v>
      </c>
      <c r="V1643" s="396"/>
      <c r="W1643" s="318" t="s">
        <v>532</v>
      </c>
      <c r="X1643" s="318"/>
      <c r="Y1643" s="497">
        <v>3.25</v>
      </c>
      <c r="Z1643" s="318"/>
      <c r="AA1643" s="511"/>
      <c r="AB1643" s="707">
        <v>42720</v>
      </c>
      <c r="AC1643" s="1069">
        <f>IF(B1643="","",(IFERROR(VLOOKUP(B1643,Projecten!A$4:W$2415,5,FALSE),"niet bekend")))</f>
        <v>0</v>
      </c>
      <c r="AD1643" s="266">
        <f t="shared" si="161"/>
        <v>502.39</v>
      </c>
      <c r="AE1643" s="266">
        <f>IF(B1643="","",(IFERROR(VLOOKUP(B1643,Projecten!A$4:W$2415,23,FALSE),"niet bekend")))</f>
        <v>502.39</v>
      </c>
      <c r="AF1643" s="266">
        <f>IF(B1643="","",(IFERROR(VLOOKUP(B1643,Projecten!A$4:W$2415,12,FALSE),"niet bekend")))</f>
        <v>502.39</v>
      </c>
    </row>
    <row r="1644" spans="2:32" s="327" customFormat="1" x14ac:dyDescent="0.2">
      <c r="B1644" s="665" t="s">
        <v>2225</v>
      </c>
      <c r="C1644" s="470">
        <v>121082</v>
      </c>
      <c r="D1644" s="665" t="s">
        <v>2236</v>
      </c>
      <c r="E1644" s="938" t="s">
        <v>352</v>
      </c>
      <c r="F1644" s="751">
        <v>1</v>
      </c>
      <c r="G1644" s="938">
        <v>7</v>
      </c>
      <c r="H1644" s="938">
        <v>2</v>
      </c>
      <c r="I1644" s="938">
        <v>3</v>
      </c>
      <c r="J1644" s="321">
        <v>42375</v>
      </c>
      <c r="K1644" s="321">
        <v>42739</v>
      </c>
      <c r="L1644" s="321" t="s">
        <v>1485</v>
      </c>
      <c r="M1644" s="321" t="s">
        <v>1485</v>
      </c>
      <c r="N1644" s="322" t="s">
        <v>47</v>
      </c>
      <c r="O1644" s="322" t="s">
        <v>47</v>
      </c>
      <c r="P1644" s="322" t="s">
        <v>47</v>
      </c>
      <c r="Q1644" s="322"/>
      <c r="R1644" s="322" t="s">
        <v>47</v>
      </c>
      <c r="S1644" s="320" t="s">
        <v>942</v>
      </c>
      <c r="T1644" s="264"/>
      <c r="U1644" s="264">
        <v>4</v>
      </c>
      <c r="V1644" s="396"/>
      <c r="W1644" s="318" t="s">
        <v>532</v>
      </c>
      <c r="X1644" s="318" t="s">
        <v>1066</v>
      </c>
      <c r="Y1644" s="497">
        <v>16.2</v>
      </c>
      <c r="Z1644" s="318"/>
      <c r="AA1644" s="511"/>
      <c r="AB1644" s="707">
        <v>42720</v>
      </c>
      <c r="AC1644" s="1069">
        <f>IF(B1644="","",(IFERROR(VLOOKUP(B1644,Projecten!A$4:W$2415,5,FALSE),"niet bekend")))</f>
        <v>1</v>
      </c>
      <c r="AD1644" s="266">
        <f t="shared" si="161"/>
        <v>3119.59</v>
      </c>
      <c r="AE1644" s="266">
        <f>IF(B1644="","",(IFERROR(VLOOKUP(B1644,Projecten!A$4:W$2415,23,FALSE),"niet bekend")))</f>
        <v>3119.59</v>
      </c>
      <c r="AF1644" s="266">
        <f>IF(B1644="","",(IFERROR(VLOOKUP(B1644,Projecten!A$4:W$2415,12,FALSE),"niet bekend")))</f>
        <v>3119.59</v>
      </c>
    </row>
    <row r="1645" spans="2:32" s="327" customFormat="1" x14ac:dyDescent="0.2">
      <c r="B1645" s="665" t="s">
        <v>2226</v>
      </c>
      <c r="C1645" s="470">
        <v>121082</v>
      </c>
      <c r="D1645" s="665" t="s">
        <v>2237</v>
      </c>
      <c r="E1645" s="938" t="s">
        <v>352</v>
      </c>
      <c r="F1645" s="751">
        <v>0</v>
      </c>
      <c r="G1645" s="938">
        <v>1</v>
      </c>
      <c r="H1645" s="938">
        <v>0</v>
      </c>
      <c r="I1645" s="938">
        <v>1</v>
      </c>
      <c r="J1645" s="321" t="s">
        <v>1485</v>
      </c>
      <c r="K1645" s="321" t="s">
        <v>1485</v>
      </c>
      <c r="L1645" s="321" t="s">
        <v>1485</v>
      </c>
      <c r="M1645" s="321" t="s">
        <v>1485</v>
      </c>
      <c r="N1645" s="322" t="s">
        <v>47</v>
      </c>
      <c r="O1645" s="322" t="s">
        <v>47</v>
      </c>
      <c r="P1645" s="322" t="s">
        <v>47</v>
      </c>
      <c r="Q1645" s="322"/>
      <c r="R1645" s="322" t="s">
        <v>47</v>
      </c>
      <c r="S1645" s="320" t="s">
        <v>942</v>
      </c>
      <c r="T1645" s="264"/>
      <c r="U1645" s="264">
        <v>4</v>
      </c>
      <c r="V1645" s="396"/>
      <c r="W1645" s="318" t="s">
        <v>532</v>
      </c>
      <c r="X1645" s="318"/>
      <c r="Y1645" s="497">
        <v>3.25</v>
      </c>
      <c r="Z1645" s="318"/>
      <c r="AA1645" s="511"/>
      <c r="AB1645" s="707">
        <v>42720</v>
      </c>
      <c r="AC1645" s="1069">
        <f>IF(B1645="","",(IFERROR(VLOOKUP(B1645,Projecten!A$4:W$2415,5,FALSE),"niet bekend")))</f>
        <v>0</v>
      </c>
      <c r="AD1645" s="266">
        <f t="shared" si="161"/>
        <v>502.39</v>
      </c>
      <c r="AE1645" s="266">
        <f>IF(B1645="","",(IFERROR(VLOOKUP(B1645,Projecten!A$4:W$2415,23,FALSE),"niet bekend")))</f>
        <v>502.39</v>
      </c>
      <c r="AF1645" s="266">
        <f>IF(B1645="","",(IFERROR(VLOOKUP(B1645,Projecten!A$4:W$2415,12,FALSE),"niet bekend")))</f>
        <v>502.39</v>
      </c>
    </row>
    <row r="1646" spans="2:32" s="327" customFormat="1" x14ac:dyDescent="0.2">
      <c r="B1646" s="665"/>
      <c r="C1646" s="470"/>
      <c r="D1646" s="665"/>
      <c r="E1646" s="938"/>
      <c r="F1646" s="751"/>
      <c r="G1646" s="938"/>
      <c r="H1646" s="938"/>
      <c r="I1646" s="938"/>
      <c r="J1646" s="321"/>
      <c r="K1646" s="321"/>
      <c r="L1646" s="321"/>
      <c r="M1646" s="321"/>
      <c r="N1646" s="322"/>
      <c r="O1646" s="322"/>
      <c r="P1646" s="322"/>
      <c r="Q1646" s="322"/>
      <c r="R1646" s="322"/>
      <c r="S1646" s="320"/>
      <c r="T1646" s="264"/>
      <c r="U1646" s="264"/>
      <c r="V1646" s="396"/>
      <c r="W1646" s="318"/>
      <c r="X1646" s="318"/>
      <c r="Y1646" s="497"/>
      <c r="Z1646" s="318"/>
      <c r="AA1646" s="511"/>
      <c r="AB1646" s="707"/>
      <c r="AC1646" s="1069"/>
      <c r="AD1646" s="266"/>
      <c r="AE1646" s="266"/>
      <c r="AF1646" s="266"/>
    </row>
    <row r="1647" spans="2:32" s="327" customFormat="1" x14ac:dyDescent="0.2">
      <c r="B1647" s="665">
        <v>2016772</v>
      </c>
      <c r="C1647" s="711">
        <v>121087</v>
      </c>
      <c r="D1647" s="471" t="s">
        <v>2202</v>
      </c>
      <c r="E1647" s="449" t="s">
        <v>471</v>
      </c>
      <c r="F1647" s="751">
        <v>1</v>
      </c>
      <c r="G1647" s="938">
        <v>8</v>
      </c>
      <c r="H1647" s="938">
        <v>5</v>
      </c>
      <c r="I1647" s="938">
        <v>3</v>
      </c>
      <c r="J1647" s="321">
        <v>42375</v>
      </c>
      <c r="K1647" s="321">
        <v>42373</v>
      </c>
      <c r="L1647" s="321"/>
      <c r="M1647" s="321"/>
      <c r="N1647" s="322" t="s">
        <v>47</v>
      </c>
      <c r="O1647" s="322" t="s">
        <v>47</v>
      </c>
      <c r="P1647" s="322" t="s">
        <v>47</v>
      </c>
      <c r="Q1647" s="322"/>
      <c r="R1647" s="322" t="s">
        <v>47</v>
      </c>
      <c r="S1647" s="320"/>
      <c r="T1647" s="264" t="s">
        <v>2307</v>
      </c>
      <c r="U1647" s="264">
        <v>3</v>
      </c>
      <c r="V1647" s="396"/>
      <c r="W1647" s="318" t="s">
        <v>804</v>
      </c>
      <c r="X1647" s="521" t="s">
        <v>6861</v>
      </c>
      <c r="Y1647" s="324">
        <v>18</v>
      </c>
      <c r="Z1647" s="318"/>
      <c r="AA1647" s="965"/>
      <c r="AB1647" s="707">
        <v>42711</v>
      </c>
      <c r="AC1647" s="1069">
        <f>IF(B1647="","",(IFERROR(VLOOKUP(B1647,Projecten!A$4:W$2415,5,FALSE),"niet bekend")))</f>
        <v>1</v>
      </c>
      <c r="AD1647" s="266">
        <f>IF(AC1647="","",(IF(F1647=0,AF1647,(F1647/AC1647*AF1647))))</f>
        <v>2860.19</v>
      </c>
      <c r="AE1647" s="266">
        <f>IF(B1647="","",(IFERROR(VLOOKUP(B1647,Projecten!A$4:W$2415,23,FALSE),"niet bekend")))</f>
        <v>2860.19</v>
      </c>
      <c r="AF1647" s="266">
        <f>IF(B1647="","",(IFERROR(VLOOKUP(B1647,Projecten!A$4:W$2415,12,FALSE),"niet bekend")))</f>
        <v>2860.19</v>
      </c>
    </row>
    <row r="1648" spans="2:32" s="327" customFormat="1" x14ac:dyDescent="0.2">
      <c r="B1648" s="665"/>
      <c r="C1648" s="470"/>
      <c r="D1648" s="665"/>
      <c r="E1648" s="938"/>
      <c r="F1648" s="751"/>
      <c r="G1648" s="938"/>
      <c r="H1648" s="938"/>
      <c r="I1648" s="938"/>
      <c r="J1648" s="321"/>
      <c r="K1648" s="321"/>
      <c r="L1648" s="321"/>
      <c r="M1648" s="321"/>
      <c r="N1648" s="322"/>
      <c r="O1648" s="322"/>
      <c r="P1648" s="322"/>
      <c r="Q1648" s="322"/>
      <c r="R1648" s="322"/>
      <c r="S1648" s="320"/>
      <c r="T1648" s="264"/>
      <c r="U1648" s="264"/>
      <c r="V1648" s="396"/>
      <c r="W1648" s="318"/>
      <c r="X1648" s="318"/>
      <c r="Y1648" s="497"/>
      <c r="Z1648" s="318"/>
      <c r="AA1648" s="511"/>
      <c r="AB1648" s="707"/>
      <c r="AC1648" s="1069"/>
      <c r="AD1648" s="266"/>
      <c r="AE1648" s="266"/>
      <c r="AF1648" s="266"/>
    </row>
    <row r="1649" spans="2:33" s="708" customFormat="1" x14ac:dyDescent="0.2">
      <c r="B1649" s="709">
        <v>2016731</v>
      </c>
      <c r="C1649" s="711">
        <v>121072</v>
      </c>
      <c r="D1649" s="712" t="s">
        <v>2124</v>
      </c>
      <c r="E1649" s="1092" t="s">
        <v>1934</v>
      </c>
      <c r="F1649" s="705">
        <v>1</v>
      </c>
      <c r="G1649" s="705">
        <v>10</v>
      </c>
      <c r="H1649" s="705">
        <v>7</v>
      </c>
      <c r="I1649" s="705">
        <v>4</v>
      </c>
      <c r="J1649" s="1093">
        <v>42717</v>
      </c>
      <c r="K1649" s="1093">
        <v>42718</v>
      </c>
      <c r="L1649" s="1093" t="s">
        <v>1485</v>
      </c>
      <c r="M1649" s="1093" t="s">
        <v>1485</v>
      </c>
      <c r="N1649" s="705" t="s">
        <v>47</v>
      </c>
      <c r="O1649" s="705" t="s">
        <v>47</v>
      </c>
      <c r="P1649" s="705" t="s">
        <v>47</v>
      </c>
      <c r="Q1649" s="705"/>
      <c r="R1649" s="705" t="s">
        <v>47</v>
      </c>
      <c r="S1649" s="709" t="s">
        <v>942</v>
      </c>
      <c r="T1649" s="694"/>
      <c r="U1649" s="694">
        <v>2</v>
      </c>
      <c r="V1649" s="520"/>
      <c r="W1649" s="521" t="s">
        <v>1937</v>
      </c>
      <c r="X1649" s="521" t="s">
        <v>2140</v>
      </c>
      <c r="Y1649" s="497">
        <v>23.25</v>
      </c>
      <c r="Z1649" s="521"/>
      <c r="AA1649" s="521"/>
      <c r="AB1649" s="1094">
        <v>42697</v>
      </c>
      <c r="AC1649" s="1095">
        <f>IF(B1649="","",(IFERROR(VLOOKUP(B1649,Projecten!A$4:W$2415,5,FALSE),"niet bekend")))</f>
        <v>1</v>
      </c>
      <c r="AD1649" s="266">
        <f>IF(AC1649="","",(IF(F1649=0,AF1649,(F1649/AC1649*AF1649))))</f>
        <v>3875.77</v>
      </c>
      <c r="AE1649" s="266">
        <f>IF(B1649="","",(IFERROR(VLOOKUP(B1649,Projecten!A$4:W$2415,23,FALSE),"niet bekend")))</f>
        <v>3875.77</v>
      </c>
      <c r="AF1649" s="266">
        <f>IF(B1649="","",(IFERROR(VLOOKUP(B1649,Projecten!A$4:W$2415,12,FALSE),"niet bekend")))</f>
        <v>3875.77</v>
      </c>
    </row>
    <row r="1650" spans="2:33" s="708" customFormat="1" x14ac:dyDescent="0.2">
      <c r="B1650" s="709"/>
      <c r="C1650" s="711"/>
      <c r="D1650" s="712"/>
      <c r="E1650" s="1092"/>
      <c r="F1650" s="705"/>
      <c r="G1650" s="705"/>
      <c r="H1650" s="705"/>
      <c r="I1650" s="705"/>
      <c r="J1650" s="1093"/>
      <c r="K1650" s="1093"/>
      <c r="L1650" s="1093"/>
      <c r="M1650" s="1093"/>
      <c r="N1650" s="705"/>
      <c r="O1650" s="705"/>
      <c r="P1650" s="705"/>
      <c r="Q1650" s="705"/>
      <c r="R1650" s="705"/>
      <c r="S1650" s="709"/>
      <c r="T1650" s="694"/>
      <c r="U1650" s="694"/>
      <c r="V1650" s="520"/>
      <c r="W1650" s="521"/>
      <c r="X1650" s="521"/>
      <c r="Y1650" s="497"/>
      <c r="Z1650" s="521"/>
      <c r="AA1650" s="521"/>
      <c r="AB1650" s="1094"/>
      <c r="AC1650" s="1095"/>
      <c r="AD1650" s="266"/>
      <c r="AE1650" s="266"/>
      <c r="AF1650" s="266"/>
    </row>
    <row r="1651" spans="2:33" s="327" customFormat="1" x14ac:dyDescent="0.2">
      <c r="B1651" s="665">
        <v>2016763</v>
      </c>
      <c r="C1651" s="470">
        <v>121097</v>
      </c>
      <c r="D1651" s="665">
        <v>616417</v>
      </c>
      <c r="E1651" s="938" t="s">
        <v>26</v>
      </c>
      <c r="F1651" s="751">
        <v>1</v>
      </c>
      <c r="G1651" s="938">
        <v>9</v>
      </c>
      <c r="H1651" s="938">
        <v>5</v>
      </c>
      <c r="I1651" s="938">
        <v>4</v>
      </c>
      <c r="J1651" s="995">
        <v>42382</v>
      </c>
      <c r="K1651" s="995">
        <v>42380</v>
      </c>
      <c r="L1651" s="995" t="s">
        <v>1485</v>
      </c>
      <c r="M1651" s="995" t="s">
        <v>1485</v>
      </c>
      <c r="N1651" s="403" t="s">
        <v>47</v>
      </c>
      <c r="O1651" s="403" t="s">
        <v>47</v>
      </c>
      <c r="P1651" s="403" t="s">
        <v>47</v>
      </c>
      <c r="Q1651" s="403"/>
      <c r="R1651" s="403" t="s">
        <v>47</v>
      </c>
      <c r="S1651" s="320"/>
      <c r="T1651" s="264"/>
      <c r="U1651" s="264">
        <v>4</v>
      </c>
      <c r="V1651" s="396"/>
      <c r="W1651" s="318" t="s">
        <v>162</v>
      </c>
      <c r="X1651" s="521"/>
      <c r="Y1651" s="324">
        <v>18.5</v>
      </c>
      <c r="Z1651" s="318"/>
      <c r="AA1651" s="318"/>
      <c r="AB1651" s="707">
        <v>42711</v>
      </c>
      <c r="AC1651" s="1069">
        <f>IF(B1651="","",(IFERROR(VLOOKUP(B1651,Projecten!A$4:W$2415,5,FALSE),"niet bekend")))</f>
        <v>1</v>
      </c>
      <c r="AD1651" s="266">
        <f>IF(AC1651="","",(IF(F1651=0,AF1651,(F1651/AC1651*AF1651))))</f>
        <v>3207.94</v>
      </c>
      <c r="AE1651" s="266">
        <f>IF(B1651="","",(IFERROR(VLOOKUP(B1651,Projecten!A$4:W$2415,23,FALSE),"niet bekend")))</f>
        <v>3207.94</v>
      </c>
      <c r="AF1651" s="266">
        <f>IF(B1651="","",(IFERROR(VLOOKUP(B1651,Projecten!A$4:W$2415,12,FALSE),"niet bekend")))</f>
        <v>3207.94</v>
      </c>
    </row>
    <row r="1652" spans="2:33" s="327" customFormat="1" x14ac:dyDescent="0.2">
      <c r="B1652" s="665">
        <v>2016768</v>
      </c>
      <c r="C1652" s="470">
        <v>121098</v>
      </c>
      <c r="D1652" s="471">
        <v>612417</v>
      </c>
      <c r="E1652" s="472" t="s">
        <v>26</v>
      </c>
      <c r="F1652" s="751">
        <v>1</v>
      </c>
      <c r="G1652" s="938">
        <v>10</v>
      </c>
      <c r="H1652" s="938">
        <v>7</v>
      </c>
      <c r="I1652" s="938">
        <v>4</v>
      </c>
      <c r="J1652" s="321">
        <v>42382</v>
      </c>
      <c r="K1652" s="321">
        <v>42380</v>
      </c>
      <c r="L1652" s="321" t="s">
        <v>1485</v>
      </c>
      <c r="M1652" s="321" t="s">
        <v>1485</v>
      </c>
      <c r="N1652" s="322" t="s">
        <v>47</v>
      </c>
      <c r="O1652" s="322" t="s">
        <v>47</v>
      </c>
      <c r="P1652" s="322" t="s">
        <v>47</v>
      </c>
      <c r="Q1652" s="322"/>
      <c r="R1652" s="322" t="s">
        <v>47</v>
      </c>
      <c r="S1652" s="320"/>
      <c r="T1652" s="264"/>
      <c r="U1652" s="264">
        <v>4</v>
      </c>
      <c r="V1652" s="396"/>
      <c r="W1652" s="318" t="s">
        <v>162</v>
      </c>
      <c r="X1652" s="318"/>
      <c r="Y1652" s="497">
        <v>20.2</v>
      </c>
      <c r="Z1652" s="318"/>
      <c r="AA1652" s="318"/>
      <c r="AB1652" s="707">
        <v>42711</v>
      </c>
      <c r="AC1652" s="1069">
        <f>IF(B1652="","",(IFERROR(VLOOKUP(B1652,Projecten!A$4:W$2415,5,FALSE),"niet bekend")))</f>
        <v>1</v>
      </c>
      <c r="AD1652" s="266">
        <f>IF(AC1652="","",(IF(F1652=0,AF1652,(F1652/AC1652*AF1652))))</f>
        <v>3255.69</v>
      </c>
      <c r="AE1652" s="266">
        <f>IF(B1652="","",(IFERROR(VLOOKUP(B1652,Projecten!A$4:W$2415,23,FALSE),"niet bekend")))</f>
        <v>3255.69</v>
      </c>
      <c r="AF1652" s="266">
        <f>IF(B1652="","",(IFERROR(VLOOKUP(B1652,Projecten!A$4:W$2415,12,FALSE),"niet bekend")))</f>
        <v>3255.69</v>
      </c>
    </row>
    <row r="1653" spans="2:33" s="312" customFormat="1" x14ac:dyDescent="0.2">
      <c r="B1653" s="1012"/>
      <c r="C1653" s="406"/>
      <c r="D1653" s="300"/>
      <c r="E1653" s="300"/>
      <c r="F1653" s="302"/>
      <c r="G1653" s="302"/>
      <c r="H1653" s="302"/>
      <c r="I1653" s="302"/>
      <c r="J1653" s="301"/>
      <c r="K1653" s="301"/>
      <c r="L1653" s="301"/>
      <c r="M1653" s="302"/>
      <c r="N1653" s="302"/>
      <c r="O1653" s="302"/>
      <c r="P1653" s="302"/>
      <c r="Q1653" s="302"/>
      <c r="R1653" s="302"/>
      <c r="S1653" s="303"/>
      <c r="T1653" s="407"/>
      <c r="U1653" s="305"/>
      <c r="V1653" s="305"/>
      <c r="W1653" s="307"/>
      <c r="X1653" s="307"/>
      <c r="Y1653" s="307"/>
      <c r="Z1653" s="298"/>
      <c r="AA1653" s="308"/>
      <c r="AB1653" s="410"/>
      <c r="AC1653" s="310"/>
      <c r="AD1653" s="311"/>
      <c r="AE1653" s="311"/>
      <c r="AF1653" s="311"/>
    </row>
    <row r="1654" spans="2:33" s="236" customFormat="1" x14ac:dyDescent="0.2">
      <c r="B1654" s="1037"/>
      <c r="C1654" s="373"/>
      <c r="D1654" s="374">
        <f>SUM(G1654:I1654)</f>
        <v>391</v>
      </c>
      <c r="E1654" s="375"/>
      <c r="F1654" s="376">
        <f>SUM(F1655:F1677)</f>
        <v>24</v>
      </c>
      <c r="G1654" s="376">
        <f>SUM(G1655:G1677)</f>
        <v>201</v>
      </c>
      <c r="H1654" s="376">
        <f>SUM(H1655:H1677)</f>
        <v>117</v>
      </c>
      <c r="I1654" s="376">
        <f>SUM(I1655:I1677)</f>
        <v>73</v>
      </c>
      <c r="J1654" s="984"/>
      <c r="K1654" s="984"/>
      <c r="L1654" s="984"/>
      <c r="M1654" s="376"/>
      <c r="N1654" s="376"/>
      <c r="O1654" s="376"/>
      <c r="P1654" s="376"/>
      <c r="Q1654" s="376"/>
      <c r="R1654" s="376"/>
      <c r="S1654" s="930">
        <v>3</v>
      </c>
      <c r="T1654" s="445"/>
      <c r="U1654" s="447"/>
      <c r="V1654" s="447"/>
      <c r="W1654" s="646"/>
      <c r="X1654" s="752">
        <f>SUM(Y1654:Y1677)</f>
        <v>437.09999999999997</v>
      </c>
      <c r="Y1654" s="231"/>
      <c r="Z1654" s="231">
        <v>379.75</v>
      </c>
      <c r="AA1654" s="232">
        <f>X1654-Z1654</f>
        <v>57.349999999999966</v>
      </c>
      <c r="AB1654" s="221"/>
      <c r="AC1654" s="234"/>
      <c r="AD1654" s="235">
        <f>SUM(AD1655:AD1677)</f>
        <v>75840.63</v>
      </c>
      <c r="AE1654" s="235"/>
      <c r="AF1654" s="235"/>
    </row>
    <row r="1655" spans="2:33" x14ac:dyDescent="0.2">
      <c r="B1655" s="519"/>
      <c r="C1655" s="517"/>
      <c r="D1655" s="202"/>
      <c r="E1655" s="518"/>
      <c r="F1655" s="645"/>
      <c r="G1655" s="645"/>
      <c r="H1655" s="645"/>
      <c r="I1655" s="645"/>
      <c r="J1655" s="241"/>
      <c r="K1655" s="241"/>
      <c r="L1655" s="241"/>
      <c r="M1655" s="242"/>
      <c r="N1655" s="242"/>
      <c r="O1655" s="242"/>
      <c r="P1655" s="242"/>
      <c r="Q1655" s="242"/>
      <c r="R1655" s="242"/>
      <c r="S1655" s="243" t="s">
        <v>2027</v>
      </c>
      <c r="U1655" s="245"/>
      <c r="X1655" s="337" t="s">
        <v>2037</v>
      </c>
      <c r="Y1655" s="248"/>
      <c r="Z1655" s="202"/>
      <c r="AA1655" s="202"/>
      <c r="AB1655" s="243"/>
      <c r="AC1655" s="1053" t="str">
        <f>IF(B1655="","",(IFERROR(VLOOKUP(B1655,Projecten!A$4:W$2415,5,FALSE),"niet bekend")))</f>
        <v/>
      </c>
      <c r="AD1655" s="213" t="str">
        <f t="shared" ref="AD1655:AD1664" si="162">IF(AC1655="","",(IF(F1655=0,AF1655,(F1655/AC1655*AF1655))))</f>
        <v/>
      </c>
      <c r="AE1655" s="266" t="str">
        <f>IF(B1655="","",(IFERROR(VLOOKUP(B1655,Projecten!A$4:W$2415,23,FALSE),"niet bekend")))</f>
        <v/>
      </c>
      <c r="AF1655" s="213" t="str">
        <f>IF(B1655="","",(IFERROR(VLOOKUP(B1655,Projecten!A$4:W$2415,12,FALSE),"niet bekend")))</f>
        <v/>
      </c>
      <c r="AG1655" s="209"/>
    </row>
    <row r="1656" spans="2:33" x14ac:dyDescent="0.2">
      <c r="B1656" s="519"/>
      <c r="C1656" s="517"/>
      <c r="D1656" s="202"/>
      <c r="E1656" s="518"/>
      <c r="F1656" s="645"/>
      <c r="G1656" s="645"/>
      <c r="H1656" s="645"/>
      <c r="I1656" s="645"/>
      <c r="J1656" s="241"/>
      <c r="K1656" s="241"/>
      <c r="L1656" s="241"/>
      <c r="M1656" s="242"/>
      <c r="N1656" s="242"/>
      <c r="O1656" s="242"/>
      <c r="P1656" s="242"/>
      <c r="Q1656" s="242"/>
      <c r="R1656" s="242"/>
      <c r="S1656" s="243"/>
      <c r="U1656" s="245"/>
      <c r="X1656" s="337"/>
      <c r="Y1656" s="248"/>
      <c r="Z1656" s="202"/>
      <c r="AA1656" s="202"/>
      <c r="AB1656" s="243"/>
      <c r="AC1656" s="1053" t="str">
        <f>IF(B1656="","",(IFERROR(VLOOKUP(B1656,Projecten!A$4:W$2415,5,FALSE),"niet bekend")))</f>
        <v/>
      </c>
      <c r="AD1656" s="213" t="str">
        <f t="shared" si="162"/>
        <v/>
      </c>
      <c r="AE1656" s="266" t="str">
        <f>IF(B1656="","",(IFERROR(VLOOKUP(B1656,Projecten!A$4:W$2415,23,FALSE),"niet bekend")))</f>
        <v/>
      </c>
      <c r="AF1656" s="213" t="str">
        <f>IF(B1656="","",(IFERROR(VLOOKUP(B1656,Projecten!A$4:W$2415,12,FALSE),"niet bekend")))</f>
        <v/>
      </c>
      <c r="AG1656" s="209"/>
    </row>
    <row r="1657" spans="2:33" s="327" customFormat="1" x14ac:dyDescent="0.2">
      <c r="B1657" s="665">
        <v>2016769</v>
      </c>
      <c r="C1657" s="470">
        <v>121098</v>
      </c>
      <c r="D1657" s="471">
        <v>616017</v>
      </c>
      <c r="E1657" s="472" t="s">
        <v>26</v>
      </c>
      <c r="F1657" s="751">
        <v>1</v>
      </c>
      <c r="G1657" s="938">
        <v>10</v>
      </c>
      <c r="H1657" s="938">
        <v>4</v>
      </c>
      <c r="I1657" s="938">
        <v>4</v>
      </c>
      <c r="J1657" s="321">
        <v>42382</v>
      </c>
      <c r="K1657" s="321" t="s">
        <v>1485</v>
      </c>
      <c r="L1657" s="321" t="s">
        <v>1485</v>
      </c>
      <c r="M1657" s="321" t="s">
        <v>1485</v>
      </c>
      <c r="N1657" s="322" t="s">
        <v>47</v>
      </c>
      <c r="O1657" s="322" t="s">
        <v>47</v>
      </c>
      <c r="P1657" s="322" t="s">
        <v>47</v>
      </c>
      <c r="Q1657" s="322"/>
      <c r="R1657" s="322" t="s">
        <v>47</v>
      </c>
      <c r="S1657" s="320"/>
      <c r="T1657" s="264"/>
      <c r="U1657" s="264">
        <v>4</v>
      </c>
      <c r="V1657" s="396"/>
      <c r="W1657" s="318" t="s">
        <v>162</v>
      </c>
      <c r="X1657" s="318"/>
      <c r="Y1657" s="497">
        <v>25.2</v>
      </c>
      <c r="Z1657" s="318"/>
      <c r="AA1657" s="318"/>
      <c r="AB1657" s="707">
        <v>42711</v>
      </c>
      <c r="AC1657" s="1069">
        <f>IF(B1657="","",(IFERROR(VLOOKUP(B1657,Projecten!A$4:W$2415,5,FALSE),"niet bekend")))</f>
        <v>1</v>
      </c>
      <c r="AD1657" s="266">
        <f t="shared" si="162"/>
        <v>4547.1499999999996</v>
      </c>
      <c r="AE1657" s="266">
        <f>IF(B1657="","",(IFERROR(VLOOKUP(B1657,Projecten!A$4:W$2415,23,FALSE),"niet bekend")))</f>
        <v>4547.1499999999996</v>
      </c>
      <c r="AF1657" s="266">
        <f>IF(B1657="","",(IFERROR(VLOOKUP(B1657,Projecten!A$4:W$2415,12,FALSE),"niet bekend")))</f>
        <v>4547.1499999999996</v>
      </c>
    </row>
    <row r="1658" spans="2:33" s="327" customFormat="1" x14ac:dyDescent="0.2">
      <c r="B1658" s="665">
        <v>2016767</v>
      </c>
      <c r="C1658" s="470">
        <v>121097</v>
      </c>
      <c r="D1658" s="471">
        <v>615917</v>
      </c>
      <c r="E1658" s="472" t="s">
        <v>26</v>
      </c>
      <c r="F1658" s="751">
        <v>1</v>
      </c>
      <c r="G1658" s="938">
        <v>10</v>
      </c>
      <c r="H1658" s="938">
        <v>5</v>
      </c>
      <c r="I1658" s="938">
        <v>3</v>
      </c>
      <c r="J1658" s="321">
        <v>42382</v>
      </c>
      <c r="K1658" s="321" t="s">
        <v>1485</v>
      </c>
      <c r="L1658" s="321" t="s">
        <v>1485</v>
      </c>
      <c r="M1658" s="321" t="s">
        <v>1485</v>
      </c>
      <c r="N1658" s="322" t="s">
        <v>47</v>
      </c>
      <c r="O1658" s="322" t="s">
        <v>47</v>
      </c>
      <c r="P1658" s="322" t="s">
        <v>47</v>
      </c>
      <c r="Q1658" s="322"/>
      <c r="R1658" s="322" t="s">
        <v>47</v>
      </c>
      <c r="S1658" s="320"/>
      <c r="T1658" s="264"/>
      <c r="U1658" s="264">
        <v>4</v>
      </c>
      <c r="V1658" s="396"/>
      <c r="W1658" s="318" t="s">
        <v>162</v>
      </c>
      <c r="X1658" s="318"/>
      <c r="Y1658" s="497">
        <v>18.5</v>
      </c>
      <c r="Z1658" s="318"/>
      <c r="AA1658" s="318"/>
      <c r="AB1658" s="707">
        <v>42711</v>
      </c>
      <c r="AC1658" s="1069">
        <f>IF(B1658="","",(IFERROR(VLOOKUP(B1658,Projecten!A$4:W$2415,5,FALSE),"niet bekend")))</f>
        <v>1</v>
      </c>
      <c r="AD1658" s="266">
        <f t="shared" si="162"/>
        <v>3281.06</v>
      </c>
      <c r="AE1658" s="266">
        <f>IF(B1658="","",(IFERROR(VLOOKUP(B1658,Projecten!A$4:W$2415,23,FALSE),"niet bekend")))</f>
        <v>3281.06</v>
      </c>
      <c r="AF1658" s="266">
        <f>IF(B1658="","",(IFERROR(VLOOKUP(B1658,Projecten!A$4:W$2415,12,FALSE),"niet bekend")))</f>
        <v>3281.06</v>
      </c>
    </row>
    <row r="1659" spans="2:33" s="327" customFormat="1" x14ac:dyDescent="0.2">
      <c r="B1659" s="665">
        <v>2016777</v>
      </c>
      <c r="C1659" s="470">
        <v>121099</v>
      </c>
      <c r="D1659" s="471" t="s">
        <v>2209</v>
      </c>
      <c r="E1659" s="472" t="s">
        <v>26</v>
      </c>
      <c r="F1659" s="751">
        <v>4</v>
      </c>
      <c r="G1659" s="938">
        <v>32</v>
      </c>
      <c r="H1659" s="938">
        <v>20</v>
      </c>
      <c r="I1659" s="938">
        <v>12</v>
      </c>
      <c r="J1659" s="321">
        <v>42382</v>
      </c>
      <c r="K1659" s="321" t="s">
        <v>1485</v>
      </c>
      <c r="L1659" s="321" t="s">
        <v>1485</v>
      </c>
      <c r="M1659" s="321" t="s">
        <v>1485</v>
      </c>
      <c r="N1659" s="322" t="s">
        <v>47</v>
      </c>
      <c r="O1659" s="322" t="s">
        <v>47</v>
      </c>
      <c r="P1659" s="322" t="s">
        <v>47</v>
      </c>
      <c r="Q1659" s="322"/>
      <c r="R1659" s="322" t="s">
        <v>47</v>
      </c>
      <c r="S1659" s="320"/>
      <c r="T1659" s="264"/>
      <c r="U1659" s="264">
        <v>4</v>
      </c>
      <c r="V1659" s="396"/>
      <c r="W1659" s="318" t="s">
        <v>421</v>
      </c>
      <c r="X1659" s="318"/>
      <c r="Y1659" s="324">
        <v>59</v>
      </c>
      <c r="Z1659" s="318"/>
      <c r="AA1659" s="511"/>
      <c r="AB1659" s="707">
        <v>42712</v>
      </c>
      <c r="AC1659" s="1069">
        <f>IF(B1659="","",(IFERROR(VLOOKUP(B1659,Projecten!A$4:W$2415,5,FALSE),"niet bekend")))</f>
        <v>4</v>
      </c>
      <c r="AD1659" s="266">
        <f t="shared" si="162"/>
        <v>8723.77</v>
      </c>
      <c r="AE1659" s="266">
        <f>IF(B1659="","",(IFERROR(VLOOKUP(B1659,Projecten!A$4:W$2415,23,FALSE),"niet bekend")))</f>
        <v>8723.77</v>
      </c>
      <c r="AF1659" s="266">
        <f>IF(B1659="","",(IFERROR(VLOOKUP(B1659,Projecten!A$4:W$2415,12,FALSE),"niet bekend")))</f>
        <v>8723.77</v>
      </c>
    </row>
    <row r="1660" spans="2:33" s="327" customFormat="1" x14ac:dyDescent="0.2">
      <c r="B1660" s="665">
        <v>2016775</v>
      </c>
      <c r="C1660" s="470">
        <v>121102</v>
      </c>
      <c r="D1660" s="471">
        <v>629117</v>
      </c>
      <c r="E1660" s="472" t="s">
        <v>26</v>
      </c>
      <c r="F1660" s="751">
        <v>1</v>
      </c>
      <c r="G1660" s="938">
        <v>10</v>
      </c>
      <c r="H1660" s="938">
        <v>5</v>
      </c>
      <c r="I1660" s="938">
        <v>3</v>
      </c>
      <c r="J1660" s="321">
        <v>42382</v>
      </c>
      <c r="K1660" s="321" t="s">
        <v>1485</v>
      </c>
      <c r="L1660" s="321" t="s">
        <v>1485</v>
      </c>
      <c r="M1660" s="321" t="s">
        <v>1485</v>
      </c>
      <c r="N1660" s="322" t="s">
        <v>47</v>
      </c>
      <c r="O1660" s="322" t="s">
        <v>47</v>
      </c>
      <c r="P1660" s="322" t="s">
        <v>47</v>
      </c>
      <c r="Q1660" s="322"/>
      <c r="R1660" s="322" t="s">
        <v>47</v>
      </c>
      <c r="S1660" s="320"/>
      <c r="T1660" s="264"/>
      <c r="U1660" s="264">
        <v>4</v>
      </c>
      <c r="V1660" s="396"/>
      <c r="W1660" s="318" t="s">
        <v>162</v>
      </c>
      <c r="X1660" s="318"/>
      <c r="Y1660" s="324">
        <v>18.5</v>
      </c>
      <c r="Z1660" s="318"/>
      <c r="AA1660" s="511"/>
      <c r="AB1660" s="707">
        <v>42711</v>
      </c>
      <c r="AC1660" s="1069">
        <f>IF(B1660="","",(IFERROR(VLOOKUP(B1660,Projecten!A$4:W$2415,5,FALSE),"niet bekend")))</f>
        <v>1</v>
      </c>
      <c r="AD1660" s="266">
        <f t="shared" si="162"/>
        <v>3281.06</v>
      </c>
      <c r="AE1660" s="266">
        <f>IF(B1660="","",(IFERROR(VLOOKUP(B1660,Projecten!A$4:W$2415,23,FALSE),"niet bekend")))</f>
        <v>3281.06</v>
      </c>
      <c r="AF1660" s="266">
        <f>IF(B1660="","",(IFERROR(VLOOKUP(B1660,Projecten!A$4:W$2415,12,FALSE),"niet bekend")))</f>
        <v>3281.06</v>
      </c>
    </row>
    <row r="1661" spans="2:33" s="327" customFormat="1" x14ac:dyDescent="0.2">
      <c r="B1661" s="665" t="s">
        <v>2199</v>
      </c>
      <c r="C1661" s="470">
        <v>121100</v>
      </c>
      <c r="D1661" s="665" t="s">
        <v>2198</v>
      </c>
      <c r="E1661" s="938" t="s">
        <v>26</v>
      </c>
      <c r="F1661" s="751">
        <v>1</v>
      </c>
      <c r="G1661" s="938">
        <v>8</v>
      </c>
      <c r="H1661" s="938">
        <v>5</v>
      </c>
      <c r="I1661" s="938">
        <v>3</v>
      </c>
      <c r="J1661" s="995">
        <v>42382</v>
      </c>
      <c r="K1661" s="995">
        <v>42380</v>
      </c>
      <c r="L1661" s="995" t="s">
        <v>1485</v>
      </c>
      <c r="M1661" s="995" t="s">
        <v>1485</v>
      </c>
      <c r="N1661" s="403" t="s">
        <v>47</v>
      </c>
      <c r="O1661" s="403" t="s">
        <v>47</v>
      </c>
      <c r="P1661" s="403" t="s">
        <v>47</v>
      </c>
      <c r="Q1661" s="403"/>
      <c r="R1661" s="403" t="s">
        <v>47</v>
      </c>
      <c r="S1661" s="1091" t="s">
        <v>2310</v>
      </c>
      <c r="T1661" s="264"/>
      <c r="U1661" s="264">
        <v>4</v>
      </c>
      <c r="V1661" s="396"/>
      <c r="W1661" s="318" t="s">
        <v>162</v>
      </c>
      <c r="X1661" s="521" t="s">
        <v>2200</v>
      </c>
      <c r="Y1661" s="497">
        <v>21</v>
      </c>
      <c r="Z1661" s="318"/>
      <c r="AA1661" s="318"/>
      <c r="AB1661" s="707">
        <v>42711</v>
      </c>
      <c r="AC1661" s="1069">
        <f>IF(B1661="","",(IFERROR(VLOOKUP(B1661,Projecten!A$4:W$2415,5,FALSE),"niet bekend")))</f>
        <v>1</v>
      </c>
      <c r="AD1661" s="266">
        <f t="shared" si="162"/>
        <v>4892.6899999999996</v>
      </c>
      <c r="AE1661" s="266">
        <f>IF(B1661="","",(IFERROR(VLOOKUP(B1661,Projecten!A$4:W$2415,23,FALSE),"niet bekend")))</f>
        <v>4892.6899999999996</v>
      </c>
      <c r="AF1661" s="266">
        <f>IF(B1661="","",(IFERROR(VLOOKUP(B1661,Projecten!A$4:W$2415,12,FALSE),"niet bekend")))</f>
        <v>4892.6899999999996</v>
      </c>
    </row>
    <row r="1662" spans="2:33" s="327" customFormat="1" x14ac:dyDescent="0.2">
      <c r="B1662" s="665">
        <v>2016778</v>
      </c>
      <c r="C1662" s="470">
        <v>121102</v>
      </c>
      <c r="D1662" s="471" t="s">
        <v>2210</v>
      </c>
      <c r="E1662" s="472" t="s">
        <v>26</v>
      </c>
      <c r="F1662" s="751">
        <v>1</v>
      </c>
      <c r="G1662" s="938">
        <v>2</v>
      </c>
      <c r="H1662" s="938">
        <v>1</v>
      </c>
      <c r="I1662" s="938">
        <v>1</v>
      </c>
      <c r="J1662" s="321">
        <v>42382</v>
      </c>
      <c r="K1662" s="321"/>
      <c r="L1662" s="321"/>
      <c r="M1662" s="321"/>
      <c r="N1662" s="322" t="s">
        <v>47</v>
      </c>
      <c r="O1662" s="322" t="s">
        <v>47</v>
      </c>
      <c r="P1662" s="322" t="s">
        <v>47</v>
      </c>
      <c r="Q1662" s="322"/>
      <c r="R1662" s="322" t="s">
        <v>47</v>
      </c>
      <c r="S1662" s="1091"/>
      <c r="T1662" s="264"/>
      <c r="U1662" s="264">
        <v>4</v>
      </c>
      <c r="V1662" s="396"/>
      <c r="W1662" s="318" t="s">
        <v>162</v>
      </c>
      <c r="X1662" s="318"/>
      <c r="Y1662" s="324">
        <v>4.5</v>
      </c>
      <c r="Z1662" s="318"/>
      <c r="AA1662" s="511"/>
      <c r="AB1662" s="707">
        <v>42712</v>
      </c>
      <c r="AC1662" s="1069">
        <f>IF(B1662="","",(IFERROR(VLOOKUP(B1662,Projecten!A$4:W$2415,5,FALSE),"niet bekend")))</f>
        <v>1</v>
      </c>
      <c r="AD1662" s="266">
        <f t="shared" si="162"/>
        <v>660.36</v>
      </c>
      <c r="AE1662" s="266">
        <f>IF(B1662="","",(IFERROR(VLOOKUP(B1662,Projecten!A$4:W$2415,23,FALSE),"niet bekend")))</f>
        <v>660.36</v>
      </c>
      <c r="AF1662" s="266">
        <f>IF(B1662="","",(IFERROR(VLOOKUP(B1662,Projecten!A$4:W$2415,12,FALSE),"niet bekend")))</f>
        <v>660.36</v>
      </c>
    </row>
    <row r="1663" spans="2:33" s="327" customFormat="1" x14ac:dyDescent="0.2">
      <c r="B1663" s="665" t="s">
        <v>2207</v>
      </c>
      <c r="C1663" s="470">
        <v>121100</v>
      </c>
      <c r="D1663" s="471">
        <v>606417</v>
      </c>
      <c r="E1663" s="472" t="s">
        <v>26</v>
      </c>
      <c r="F1663" s="751">
        <v>1</v>
      </c>
      <c r="G1663" s="938">
        <v>11</v>
      </c>
      <c r="H1663" s="938">
        <v>8</v>
      </c>
      <c r="I1663" s="938">
        <v>2</v>
      </c>
      <c r="J1663" s="321">
        <v>42382</v>
      </c>
      <c r="K1663" s="321">
        <v>42380</v>
      </c>
      <c r="L1663" s="321">
        <v>42378</v>
      </c>
      <c r="M1663" s="321" t="s">
        <v>1485</v>
      </c>
      <c r="N1663" s="322" t="s">
        <v>47</v>
      </c>
      <c r="O1663" s="322" t="s">
        <v>47</v>
      </c>
      <c r="P1663" s="322" t="s">
        <v>47</v>
      </c>
      <c r="Q1663" s="322"/>
      <c r="R1663" s="322" t="s">
        <v>47</v>
      </c>
      <c r="S1663" s="320"/>
      <c r="T1663" s="264"/>
      <c r="U1663" s="264">
        <v>4</v>
      </c>
      <c r="V1663" s="396"/>
      <c r="W1663" s="318" t="s">
        <v>162</v>
      </c>
      <c r="X1663" s="318" t="s">
        <v>2208</v>
      </c>
      <c r="Y1663" s="324">
        <v>27.5</v>
      </c>
      <c r="Z1663" s="318"/>
      <c r="AA1663" s="511"/>
      <c r="AB1663" s="707">
        <v>42711</v>
      </c>
      <c r="AC1663" s="1069">
        <f>IF(B1663="","",(IFERROR(VLOOKUP(B1663,Projecten!A$4:W$2415,5,FALSE),"niet bekend")))</f>
        <v>1</v>
      </c>
      <c r="AD1663" s="266">
        <f t="shared" si="162"/>
        <v>6261.84</v>
      </c>
      <c r="AE1663" s="266">
        <f>IF(B1663="","",(IFERROR(VLOOKUP(B1663,Projecten!A$4:W$2415,23,FALSE),"niet bekend")))</f>
        <v>6261.84</v>
      </c>
      <c r="AF1663" s="266">
        <f>IF(B1663="","",(IFERROR(VLOOKUP(B1663,Projecten!A$4:W$2415,12,FALSE),"niet bekend")))</f>
        <v>6261.84</v>
      </c>
    </row>
    <row r="1664" spans="2:33" x14ac:dyDescent="0.2">
      <c r="B1664" s="665">
        <v>2016766</v>
      </c>
      <c r="C1664" s="937" t="s">
        <v>2292</v>
      </c>
      <c r="D1664" s="689" t="s">
        <v>2352</v>
      </c>
      <c r="E1664" s="514" t="s">
        <v>26</v>
      </c>
      <c r="F1664" s="645">
        <v>0</v>
      </c>
      <c r="G1664" s="518">
        <v>0</v>
      </c>
      <c r="H1664" s="518">
        <v>0</v>
      </c>
      <c r="I1664" s="518">
        <v>0</v>
      </c>
      <c r="J1664" s="244" t="s">
        <v>1485</v>
      </c>
      <c r="K1664" s="244" t="s">
        <v>1485</v>
      </c>
      <c r="L1664" s="244" t="s">
        <v>1485</v>
      </c>
      <c r="M1664" s="244" t="s">
        <v>1485</v>
      </c>
      <c r="N1664" s="254" t="s">
        <v>1485</v>
      </c>
      <c r="O1664" s="254" t="s">
        <v>1485</v>
      </c>
      <c r="P1664" s="254" t="s">
        <v>47</v>
      </c>
      <c r="R1664" s="254" t="s">
        <v>47</v>
      </c>
      <c r="S1664" s="1096" t="s">
        <v>2293</v>
      </c>
      <c r="U1664" s="245">
        <v>4</v>
      </c>
      <c r="W1664" s="202" t="s">
        <v>162</v>
      </c>
      <c r="X1664" s="202" t="s">
        <v>2353</v>
      </c>
      <c r="Y1664" s="248">
        <v>6</v>
      </c>
      <c r="Z1664" s="202"/>
      <c r="AA1664" s="489"/>
      <c r="AB1664" s="499">
        <v>42725</v>
      </c>
      <c r="AC1664" s="1053">
        <f>IF(B1664="","",(IFERROR(VLOOKUP(B1664,Projecten!A$4:W$2415,5,FALSE),"niet bekend")))</f>
        <v>0</v>
      </c>
      <c r="AD1664" s="213">
        <f t="shared" si="162"/>
        <v>782.25</v>
      </c>
      <c r="AE1664" s="213">
        <f>IF(B1664="","",(IFERROR(VLOOKUP(B1664,Projecten!A$4:W$2415,23,FALSE),"niet bekend")))</f>
        <v>782.25</v>
      </c>
      <c r="AF1664" s="213">
        <f>IF(B1664="","",(IFERROR(VLOOKUP(B1664,Projecten!A$4:W$2415,12,FALSE),"niet bekend")))</f>
        <v>782.25</v>
      </c>
      <c r="AG1664" s="209"/>
    </row>
    <row r="1665" spans="2:33" s="327" customFormat="1" x14ac:dyDescent="0.2">
      <c r="B1665" s="665"/>
      <c r="C1665" s="470"/>
      <c r="D1665" s="471"/>
      <c r="E1665" s="472"/>
      <c r="F1665" s="751"/>
      <c r="G1665" s="938"/>
      <c r="H1665" s="938"/>
      <c r="I1665" s="938"/>
      <c r="J1665" s="321"/>
      <c r="K1665" s="321"/>
      <c r="L1665" s="321"/>
      <c r="M1665" s="321"/>
      <c r="N1665" s="322"/>
      <c r="O1665" s="322"/>
      <c r="P1665" s="322"/>
      <c r="Q1665" s="322"/>
      <c r="R1665" s="322"/>
      <c r="S1665" s="320"/>
      <c r="T1665" s="264"/>
      <c r="U1665" s="264"/>
      <c r="V1665" s="396"/>
      <c r="W1665" s="318"/>
      <c r="X1665" s="318"/>
      <c r="Y1665" s="324"/>
      <c r="Z1665" s="318"/>
      <c r="AA1665" s="511"/>
      <c r="AB1665" s="707"/>
      <c r="AC1665" s="1069"/>
      <c r="AD1665" s="266"/>
      <c r="AE1665" s="266"/>
      <c r="AF1665" s="266"/>
    </row>
    <row r="1666" spans="2:33" s="327" customFormat="1" x14ac:dyDescent="0.2">
      <c r="B1666" s="496">
        <v>2017025</v>
      </c>
      <c r="C1666" s="1090">
        <v>121105</v>
      </c>
      <c r="D1666" s="496" t="s">
        <v>2319</v>
      </c>
      <c r="E1666" s="389" t="s">
        <v>26</v>
      </c>
      <c r="F1666" s="388">
        <v>0</v>
      </c>
      <c r="G1666" s="389">
        <v>0</v>
      </c>
      <c r="H1666" s="389">
        <v>0</v>
      </c>
      <c r="I1666" s="389">
        <v>0</v>
      </c>
      <c r="J1666" s="321" t="s">
        <v>1485</v>
      </c>
      <c r="K1666" s="321" t="s">
        <v>1485</v>
      </c>
      <c r="L1666" s="321" t="s">
        <v>1485</v>
      </c>
      <c r="M1666" s="321" t="s">
        <v>1485</v>
      </c>
      <c r="N1666" s="322" t="s">
        <v>47</v>
      </c>
      <c r="O1666" s="322" t="s">
        <v>47</v>
      </c>
      <c r="P1666" s="322" t="s">
        <v>47</v>
      </c>
      <c r="Q1666" s="322"/>
      <c r="R1666" s="322" t="s">
        <v>47</v>
      </c>
      <c r="S1666" s="1091"/>
      <c r="T1666" s="264"/>
      <c r="U1666" s="264">
        <v>4</v>
      </c>
      <c r="V1666" s="396"/>
      <c r="W1666" s="318" t="s">
        <v>2265</v>
      </c>
      <c r="X1666" s="620"/>
      <c r="Y1666" s="324">
        <v>4</v>
      </c>
      <c r="Z1666" s="318"/>
      <c r="AA1666" s="965"/>
      <c r="AB1666" s="707">
        <v>42746</v>
      </c>
      <c r="AC1666" s="1069">
        <f>IF(B1666="","",(IFERROR(VLOOKUP(B1666,Projecten!A$4:W$2415,5,FALSE),"niet bekend")))</f>
        <v>0</v>
      </c>
      <c r="AD1666" s="266">
        <f>IF(AC1666="","",(IF(F1666=0,AF1666,(F1666/AC1666*AF1666))))</f>
        <v>1600</v>
      </c>
      <c r="AE1666" s="266">
        <f>IF(B1666="","",(IFERROR(VLOOKUP(B1666,Projecten!A$4:W$2415,23,FALSE),"niet bekend")))</f>
        <v>1600</v>
      </c>
      <c r="AF1666" s="266">
        <f>IF(B1666="","",(IFERROR(VLOOKUP(B1666,Projecten!A$4:W$2415,12,FALSE),"niet bekend")))</f>
        <v>1600</v>
      </c>
    </row>
    <row r="1667" spans="2:33" s="327" customFormat="1" x14ac:dyDescent="0.2">
      <c r="B1667" s="665">
        <v>2016779</v>
      </c>
      <c r="C1667" s="1097">
        <v>121101</v>
      </c>
      <c r="D1667" s="471" t="s">
        <v>2215</v>
      </c>
      <c r="E1667" s="472" t="s">
        <v>26</v>
      </c>
      <c r="F1667" s="751">
        <v>7</v>
      </c>
      <c r="G1667" s="938">
        <f>F1667*8</f>
        <v>56</v>
      </c>
      <c r="H1667" s="938">
        <f>F1667*5</f>
        <v>35</v>
      </c>
      <c r="I1667" s="938">
        <f>F1667*3</f>
        <v>21</v>
      </c>
      <c r="J1667" s="321">
        <v>42382</v>
      </c>
      <c r="K1667" s="321" t="s">
        <v>1485</v>
      </c>
      <c r="L1667" s="321" t="s">
        <v>1485</v>
      </c>
      <c r="M1667" s="321" t="s">
        <v>1485</v>
      </c>
      <c r="N1667" s="322" t="s">
        <v>47</v>
      </c>
      <c r="O1667" s="322" t="s">
        <v>47</v>
      </c>
      <c r="P1667" s="322" t="s">
        <v>47</v>
      </c>
      <c r="Q1667" s="322"/>
      <c r="R1667" s="322" t="s">
        <v>47</v>
      </c>
      <c r="S1667" s="1091" t="s">
        <v>2278</v>
      </c>
      <c r="T1667" s="264"/>
      <c r="U1667" s="264">
        <v>4</v>
      </c>
      <c r="V1667" s="396"/>
      <c r="W1667" s="318" t="s">
        <v>2265</v>
      </c>
      <c r="X1667" s="318"/>
      <c r="Y1667" s="324">
        <f>F1667*15</f>
        <v>105</v>
      </c>
      <c r="Z1667" s="318"/>
      <c r="AA1667" s="511"/>
      <c r="AB1667" s="707">
        <v>42713</v>
      </c>
      <c r="AC1667" s="1069">
        <f>IF(B1667="","",(IFERROR(VLOOKUP(B1667,Projecten!A$4:W$2415,5,FALSE),"niet bekend")))</f>
        <v>14</v>
      </c>
      <c r="AD1667" s="266">
        <f>IF(AC1667="","",(IF(F1667=0,AF1667,(F1667/AC1667*AF1667))))</f>
        <v>16394.805</v>
      </c>
      <c r="AE1667" s="266">
        <f>IF(B1667="","",(IFERROR(VLOOKUP(B1667,Projecten!A$4:W$2415,23,FALSE),"niet bekend")))</f>
        <v>33565.910000000003</v>
      </c>
      <c r="AF1667" s="266">
        <f>IF(B1667="","",(IFERROR(VLOOKUP(B1667,Projecten!A$4:W$2415,12,FALSE),"niet bekend")))</f>
        <v>32789.61</v>
      </c>
    </row>
    <row r="1668" spans="2:33" s="327" customFormat="1" x14ac:dyDescent="0.2">
      <c r="B1668" s="665">
        <v>2016779</v>
      </c>
      <c r="C1668" s="1097">
        <v>121101</v>
      </c>
      <c r="D1668" s="471" t="s">
        <v>2215</v>
      </c>
      <c r="E1668" s="472" t="s">
        <v>26</v>
      </c>
      <c r="F1668" s="751">
        <v>3</v>
      </c>
      <c r="G1668" s="938">
        <f>F1668*8</f>
        <v>24</v>
      </c>
      <c r="H1668" s="938">
        <f>F1668*5</f>
        <v>15</v>
      </c>
      <c r="I1668" s="938">
        <f>F1668*3</f>
        <v>9</v>
      </c>
      <c r="J1668" s="321">
        <v>42382</v>
      </c>
      <c r="K1668" s="321" t="s">
        <v>1485</v>
      </c>
      <c r="L1668" s="321" t="s">
        <v>1485</v>
      </c>
      <c r="M1668" s="321" t="s">
        <v>1485</v>
      </c>
      <c r="N1668" s="322" t="s">
        <v>47</v>
      </c>
      <c r="O1668" s="322" t="s">
        <v>47</v>
      </c>
      <c r="P1668" s="322" t="s">
        <v>47</v>
      </c>
      <c r="Q1668" s="322"/>
      <c r="R1668" s="322" t="s">
        <v>47</v>
      </c>
      <c r="S1668" s="1091" t="s">
        <v>2278</v>
      </c>
      <c r="T1668" s="264"/>
      <c r="U1668" s="264">
        <v>4</v>
      </c>
      <c r="V1668" s="396"/>
      <c r="W1668" s="318" t="s">
        <v>2265</v>
      </c>
      <c r="X1668" s="318"/>
      <c r="Y1668" s="324">
        <f>F1668*15</f>
        <v>45</v>
      </c>
      <c r="Z1668" s="318"/>
      <c r="AA1668" s="511"/>
      <c r="AB1668" s="707">
        <v>42713</v>
      </c>
      <c r="AC1668" s="1069">
        <f>IF(B1668="","",(IFERROR(VLOOKUP(B1668,Projecten!A$4:W$2415,5,FALSE),"niet bekend")))</f>
        <v>14</v>
      </c>
      <c r="AD1668" s="266">
        <f>IF(AC1668="","",(IF(F1668=0,AF1668,(F1668/AC1668*AF1668))))</f>
        <v>7026.3449999999993</v>
      </c>
      <c r="AE1668" s="266">
        <f>IF(B1668="","",(IFERROR(VLOOKUP(B1668,Projecten!A$4:W$2415,23,FALSE),"niet bekend")))</f>
        <v>33565.910000000003</v>
      </c>
      <c r="AF1668" s="266">
        <f>IF(B1668="","",(IFERROR(VLOOKUP(B1668,Projecten!A$4:W$2415,12,FALSE),"niet bekend")))</f>
        <v>32789.61</v>
      </c>
    </row>
    <row r="1669" spans="2:33" s="327" customFormat="1" x14ac:dyDescent="0.2">
      <c r="B1669" s="665"/>
      <c r="C1669" s="470"/>
      <c r="D1669" s="471"/>
      <c r="E1669" s="472"/>
      <c r="F1669" s="751"/>
      <c r="G1669" s="938"/>
      <c r="H1669" s="938"/>
      <c r="I1669" s="938"/>
      <c r="J1669" s="321"/>
      <c r="K1669" s="321"/>
      <c r="L1669" s="321"/>
      <c r="M1669" s="321"/>
      <c r="N1669" s="322"/>
      <c r="O1669" s="322"/>
      <c r="P1669" s="322"/>
      <c r="Q1669" s="322"/>
      <c r="R1669" s="322"/>
      <c r="S1669" s="1091"/>
      <c r="T1669" s="264"/>
      <c r="U1669" s="264"/>
      <c r="V1669" s="396"/>
      <c r="W1669" s="318"/>
      <c r="X1669" s="318"/>
      <c r="Y1669" s="324"/>
      <c r="Z1669" s="318"/>
      <c r="AA1669" s="511"/>
      <c r="AB1669" s="707"/>
      <c r="AC1669" s="1069"/>
      <c r="AD1669" s="266"/>
      <c r="AE1669" s="266"/>
      <c r="AF1669" s="266"/>
    </row>
    <row r="1670" spans="2:33" s="327" customFormat="1" x14ac:dyDescent="0.2">
      <c r="B1670" s="665" t="s">
        <v>2245</v>
      </c>
      <c r="C1670" s="470">
        <v>121104</v>
      </c>
      <c r="D1670" s="471" t="s">
        <v>2247</v>
      </c>
      <c r="E1670" s="472" t="s">
        <v>352</v>
      </c>
      <c r="F1670" s="751">
        <v>1</v>
      </c>
      <c r="G1670" s="938">
        <v>9</v>
      </c>
      <c r="H1670" s="938">
        <v>4</v>
      </c>
      <c r="I1670" s="938">
        <v>4</v>
      </c>
      <c r="J1670" s="321">
        <v>42382</v>
      </c>
      <c r="K1670" s="321">
        <v>42746</v>
      </c>
      <c r="L1670" s="321" t="s">
        <v>1485</v>
      </c>
      <c r="M1670" s="321" t="s">
        <v>1485</v>
      </c>
      <c r="N1670" s="322" t="s">
        <v>47</v>
      </c>
      <c r="O1670" s="322" t="s">
        <v>47</v>
      </c>
      <c r="P1670" s="322" t="s">
        <v>47</v>
      </c>
      <c r="Q1670" s="322"/>
      <c r="R1670" s="322" t="s">
        <v>47</v>
      </c>
      <c r="S1670" s="709"/>
      <c r="T1670" s="264"/>
      <c r="U1670" s="264">
        <v>4</v>
      </c>
      <c r="V1670" s="396"/>
      <c r="W1670" s="318" t="s">
        <v>532</v>
      </c>
      <c r="X1670" s="318" t="s">
        <v>960</v>
      </c>
      <c r="Y1670" s="497">
        <v>25.2</v>
      </c>
      <c r="Z1670" s="318"/>
      <c r="AA1670" s="511"/>
      <c r="AB1670" s="707">
        <v>42720</v>
      </c>
      <c r="AC1670" s="1069">
        <f>IF(B1670="","",(IFERROR(VLOOKUP(B1670,Projecten!A$4:W$2415,5,FALSE),"niet bekend")))</f>
        <v>1</v>
      </c>
      <c r="AD1670" s="266">
        <f>IF(AC1670="","",(IF(F1670=0,AF1670,(F1670/AC1670*AF1670))))</f>
        <v>4200</v>
      </c>
      <c r="AE1670" s="266">
        <f>IF(B1670="","",(IFERROR(VLOOKUP(B1670,Projecten!A$4:W$2415,23,FALSE),"niet bekend")))</f>
        <v>4200</v>
      </c>
      <c r="AF1670" s="266">
        <f>IF(B1670="","",(IFERROR(VLOOKUP(B1670,Projecten!A$4:W$2415,12,FALSE),"niet bekend")))</f>
        <v>4200</v>
      </c>
    </row>
    <row r="1671" spans="2:33" s="327" customFormat="1" x14ac:dyDescent="0.2">
      <c r="B1671" s="665" t="s">
        <v>2246</v>
      </c>
      <c r="C1671" s="470">
        <v>121104</v>
      </c>
      <c r="D1671" s="471" t="s">
        <v>2248</v>
      </c>
      <c r="E1671" s="472" t="s">
        <v>352</v>
      </c>
      <c r="F1671" s="751">
        <v>1</v>
      </c>
      <c r="G1671" s="938">
        <v>9</v>
      </c>
      <c r="H1671" s="938">
        <v>4</v>
      </c>
      <c r="I1671" s="938">
        <v>4</v>
      </c>
      <c r="J1671" s="321">
        <v>42382</v>
      </c>
      <c r="K1671" s="321">
        <v>42746</v>
      </c>
      <c r="L1671" s="321" t="s">
        <v>1485</v>
      </c>
      <c r="M1671" s="321" t="s">
        <v>1485</v>
      </c>
      <c r="N1671" s="322" t="s">
        <v>47</v>
      </c>
      <c r="O1671" s="322" t="s">
        <v>47</v>
      </c>
      <c r="P1671" s="322" t="s">
        <v>47</v>
      </c>
      <c r="Q1671" s="322"/>
      <c r="R1671" s="322" t="s">
        <v>47</v>
      </c>
      <c r="S1671" s="709"/>
      <c r="T1671" s="264"/>
      <c r="U1671" s="264">
        <v>4</v>
      </c>
      <c r="V1671" s="396"/>
      <c r="W1671" s="318" t="s">
        <v>532</v>
      </c>
      <c r="X1671" s="318" t="s">
        <v>960</v>
      </c>
      <c r="Y1671" s="497">
        <v>25.2</v>
      </c>
      <c r="Z1671" s="318"/>
      <c r="AA1671" s="511"/>
      <c r="AB1671" s="707">
        <v>42720</v>
      </c>
      <c r="AC1671" s="1069">
        <f>IF(B1671="","",(IFERROR(VLOOKUP(B1671,Projecten!A$4:W$2415,5,FALSE),"niet bekend")))</f>
        <v>1</v>
      </c>
      <c r="AD1671" s="266">
        <f>IF(AC1671="","",(IF(F1671=0,AF1671,(F1671/AC1671*AF1671))))</f>
        <v>4200</v>
      </c>
      <c r="AE1671" s="266">
        <f>IF(B1671="","",(IFERROR(VLOOKUP(B1671,Projecten!A$4:W$2415,23,FALSE),"niet bekend")))</f>
        <v>4200</v>
      </c>
      <c r="AF1671" s="266">
        <f>IF(B1671="","",(IFERROR(VLOOKUP(B1671,Projecten!A$4:W$2415,12,FALSE),"niet bekend")))</f>
        <v>4200</v>
      </c>
    </row>
    <row r="1672" spans="2:33" s="327" customFormat="1" x14ac:dyDescent="0.2">
      <c r="B1672" s="665"/>
      <c r="C1672" s="470"/>
      <c r="D1672" s="471"/>
      <c r="E1672" s="472"/>
      <c r="F1672" s="751"/>
      <c r="G1672" s="938"/>
      <c r="H1672" s="938"/>
      <c r="I1672" s="938"/>
      <c r="J1672" s="321"/>
      <c r="K1672" s="321"/>
      <c r="L1672" s="321"/>
      <c r="M1672" s="321"/>
      <c r="N1672" s="322"/>
      <c r="O1672" s="322"/>
      <c r="P1672" s="322"/>
      <c r="Q1672" s="322"/>
      <c r="R1672" s="322"/>
      <c r="S1672" s="709"/>
      <c r="T1672" s="264"/>
      <c r="U1672" s="264"/>
      <c r="V1672" s="396"/>
      <c r="W1672" s="318"/>
      <c r="X1672" s="318"/>
      <c r="Y1672" s="497"/>
      <c r="Z1672" s="318"/>
      <c r="AA1672" s="511"/>
      <c r="AB1672" s="707"/>
      <c r="AC1672" s="1069"/>
      <c r="AD1672" s="266"/>
      <c r="AE1672" s="266"/>
      <c r="AF1672" s="266"/>
    </row>
    <row r="1673" spans="2:33" s="327" customFormat="1" x14ac:dyDescent="0.2">
      <c r="B1673" s="665">
        <v>2016790</v>
      </c>
      <c r="C1673" s="470">
        <v>121103</v>
      </c>
      <c r="D1673" s="471" t="s">
        <v>2251</v>
      </c>
      <c r="E1673" s="472" t="s">
        <v>317</v>
      </c>
      <c r="F1673" s="751">
        <v>1</v>
      </c>
      <c r="G1673" s="938">
        <v>7</v>
      </c>
      <c r="H1673" s="938">
        <v>4</v>
      </c>
      <c r="I1673" s="938">
        <v>3</v>
      </c>
      <c r="J1673" s="989">
        <v>42379</v>
      </c>
      <c r="K1673" s="989">
        <v>42380</v>
      </c>
      <c r="L1673" s="321" t="s">
        <v>1485</v>
      </c>
      <c r="M1673" s="321" t="s">
        <v>1485</v>
      </c>
      <c r="N1673" s="322" t="s">
        <v>47</v>
      </c>
      <c r="O1673" s="322" t="s">
        <v>47</v>
      </c>
      <c r="P1673" s="322" t="s">
        <v>47</v>
      </c>
      <c r="Q1673" s="322"/>
      <c r="R1673" s="322" t="s">
        <v>47</v>
      </c>
      <c r="S1673" s="709"/>
      <c r="T1673" s="264"/>
      <c r="U1673" s="264">
        <v>4</v>
      </c>
      <c r="V1673" s="396"/>
      <c r="W1673" s="318" t="s">
        <v>777</v>
      </c>
      <c r="X1673" s="318" t="s">
        <v>1250</v>
      </c>
      <c r="Y1673" s="497">
        <v>17</v>
      </c>
      <c r="Z1673" s="318"/>
      <c r="AA1673" s="511"/>
      <c r="AB1673" s="707">
        <v>42718</v>
      </c>
      <c r="AC1673" s="1069">
        <f>IF(B1673="","",(IFERROR(VLOOKUP(B1673,Projecten!A$4:W$2415,5,FALSE),"niet bekend")))</f>
        <v>1</v>
      </c>
      <c r="AD1673" s="266">
        <f>IF(AC1673="","",(IF(F1673=0,AF1673,(F1673/AC1673*AF1673))))</f>
        <v>3278.12</v>
      </c>
      <c r="AE1673" s="266">
        <f>IF(B1673="","",(IFERROR(VLOOKUP(B1673,Projecten!A$4:W$2415,23,FALSE),"niet bekend")))</f>
        <v>3278.12</v>
      </c>
      <c r="AF1673" s="266">
        <f>IF(B1673="","",(IFERROR(VLOOKUP(B1673,Projecten!A$4:W$2415,12,FALSE),"niet bekend")))</f>
        <v>3278.12</v>
      </c>
    </row>
    <row r="1674" spans="2:33" s="327" customFormat="1" x14ac:dyDescent="0.2">
      <c r="B1674" s="665">
        <v>2016789</v>
      </c>
      <c r="C1674" s="470">
        <v>121103</v>
      </c>
      <c r="D1674" s="471" t="s">
        <v>2250</v>
      </c>
      <c r="E1674" s="449" t="s">
        <v>317</v>
      </c>
      <c r="F1674" s="751">
        <v>1</v>
      </c>
      <c r="G1674" s="938">
        <v>12</v>
      </c>
      <c r="H1674" s="938">
        <v>6</v>
      </c>
      <c r="I1674" s="938">
        <v>4</v>
      </c>
      <c r="J1674" s="321">
        <v>42745</v>
      </c>
      <c r="K1674" s="321">
        <v>42746</v>
      </c>
      <c r="L1674" s="321" t="s">
        <v>1485</v>
      </c>
      <c r="M1674" s="856"/>
      <c r="N1674" s="322" t="s">
        <v>47</v>
      </c>
      <c r="O1674" s="322" t="s">
        <v>47</v>
      </c>
      <c r="P1674" s="322" t="s">
        <v>47</v>
      </c>
      <c r="Q1674" s="322"/>
      <c r="R1674" s="322" t="s">
        <v>47</v>
      </c>
      <c r="S1674" s="709"/>
      <c r="T1674" s="264"/>
      <c r="U1674" s="264">
        <v>4</v>
      </c>
      <c r="V1674" s="396"/>
      <c r="W1674" s="318" t="s">
        <v>777</v>
      </c>
      <c r="X1674" s="318" t="s">
        <v>2256</v>
      </c>
      <c r="Y1674" s="497">
        <v>35.5</v>
      </c>
      <c r="Z1674" s="318"/>
      <c r="AA1674" s="511"/>
      <c r="AB1674" s="707">
        <v>42726</v>
      </c>
      <c r="AC1674" s="1069">
        <f>IF(B1674="","",(IFERROR(VLOOKUP(B1674,Projecten!A$4:W$2415,5,FALSE),"niet bekend")))</f>
        <v>1</v>
      </c>
      <c r="AD1674" s="266">
        <f>IF(AC1674="","",(IF(F1674=0,AF1674,(F1674/AC1674*AF1674))))</f>
        <v>6711.18</v>
      </c>
      <c r="AE1674" s="266">
        <f>IF(B1674="","",(IFERROR(VLOOKUP(B1674,Projecten!A$4:W$2415,23,FALSE),"niet bekend")))</f>
        <v>6711.18</v>
      </c>
      <c r="AF1674" s="266">
        <f>IF(B1674="","",(IFERROR(VLOOKUP(B1674,Projecten!A$4:W$2415,12,FALSE),"niet bekend")))</f>
        <v>6711.18</v>
      </c>
    </row>
    <row r="1675" spans="2:33" s="327" customFormat="1" x14ac:dyDescent="0.2">
      <c r="B1675" s="665"/>
      <c r="C1675" s="470"/>
      <c r="D1675" s="471"/>
      <c r="E1675" s="449"/>
      <c r="F1675" s="751"/>
      <c r="G1675" s="938"/>
      <c r="H1675" s="938"/>
      <c r="I1675" s="938"/>
      <c r="J1675" s="321"/>
      <c r="K1675" s="321"/>
      <c r="L1675" s="321"/>
      <c r="M1675" s="856"/>
      <c r="N1675" s="322"/>
      <c r="O1675" s="322"/>
      <c r="P1675" s="322"/>
      <c r="Q1675" s="322"/>
      <c r="R1675" s="322"/>
      <c r="S1675" s="709"/>
      <c r="T1675" s="264"/>
      <c r="U1675" s="264"/>
      <c r="V1675" s="396"/>
      <c r="W1675" s="318"/>
      <c r="X1675" s="318"/>
      <c r="Y1675" s="497"/>
      <c r="Z1675" s="318"/>
      <c r="AA1675" s="511"/>
      <c r="AB1675" s="707"/>
      <c r="AC1675" s="1069"/>
      <c r="AD1675" s="266"/>
      <c r="AE1675" s="266"/>
      <c r="AF1675" s="266"/>
    </row>
    <row r="1676" spans="2:33" s="327" customFormat="1" x14ac:dyDescent="0.2">
      <c r="B1676" s="496">
        <v>2017041</v>
      </c>
      <c r="C1676" s="1090">
        <v>121109</v>
      </c>
      <c r="D1676" s="496" t="s">
        <v>2345</v>
      </c>
      <c r="E1676" s="389" t="s">
        <v>1934</v>
      </c>
      <c r="F1676" s="388">
        <v>0</v>
      </c>
      <c r="G1676" s="389">
        <v>1</v>
      </c>
      <c r="H1676" s="389">
        <v>1</v>
      </c>
      <c r="I1676" s="389">
        <v>0</v>
      </c>
      <c r="J1676" s="321" t="s">
        <v>1077</v>
      </c>
      <c r="K1676" s="321" t="s">
        <v>1485</v>
      </c>
      <c r="L1676" s="321" t="s">
        <v>1485</v>
      </c>
      <c r="M1676" s="321" t="s">
        <v>1485</v>
      </c>
      <c r="N1676" s="322" t="s">
        <v>47</v>
      </c>
      <c r="O1676" s="322" t="s">
        <v>47</v>
      </c>
      <c r="P1676" s="322" t="s">
        <v>47</v>
      </c>
      <c r="Q1676" s="322"/>
      <c r="R1676" s="322" t="s">
        <v>47</v>
      </c>
      <c r="S1676" s="1091"/>
      <c r="T1676" s="264"/>
      <c r="U1676" s="264"/>
      <c r="V1676" s="396"/>
      <c r="W1676" s="318"/>
      <c r="X1676" s="620"/>
      <c r="Y1676" s="324"/>
      <c r="Z1676" s="318"/>
      <c r="AA1676" s="965"/>
      <c r="AB1676" s="707"/>
      <c r="AC1676" s="1069"/>
      <c r="AD1676" s="266"/>
      <c r="AE1676" s="266"/>
      <c r="AF1676" s="266"/>
    </row>
    <row r="1677" spans="2:33" s="312" customFormat="1" x14ac:dyDescent="0.2">
      <c r="B1677" s="1012"/>
      <c r="C1677" s="406"/>
      <c r="D1677" s="300"/>
      <c r="E1677" s="300"/>
      <c r="F1677" s="302"/>
      <c r="G1677" s="302"/>
      <c r="H1677" s="302"/>
      <c r="I1677" s="302"/>
      <c r="J1677" s="301"/>
      <c r="K1677" s="301"/>
      <c r="L1677" s="301"/>
      <c r="M1677" s="302"/>
      <c r="N1677" s="302"/>
      <c r="O1677" s="302"/>
      <c r="P1677" s="302"/>
      <c r="Q1677" s="302"/>
      <c r="R1677" s="302"/>
      <c r="S1677" s="303"/>
      <c r="T1677" s="407"/>
      <c r="U1677" s="305"/>
      <c r="V1677" s="305"/>
      <c r="W1677" s="307"/>
      <c r="X1677" s="307"/>
      <c r="Y1677" s="307"/>
      <c r="Z1677" s="298"/>
      <c r="AA1677" s="308"/>
      <c r="AB1677" s="410"/>
      <c r="AC1677" s="310"/>
      <c r="AD1677" s="311"/>
      <c r="AE1677" s="311"/>
      <c r="AF1677" s="311"/>
    </row>
    <row r="1678" spans="2:33" s="236" customFormat="1" x14ac:dyDescent="0.2">
      <c r="B1678" s="1037"/>
      <c r="C1678" s="373"/>
      <c r="D1678" s="374">
        <f>SUM(G1678:I1678)</f>
        <v>313</v>
      </c>
      <c r="E1678" s="375"/>
      <c r="F1678" s="376">
        <f>SUM(F1679:F1702)</f>
        <v>25</v>
      </c>
      <c r="G1678" s="376">
        <f>SUM(G1679:G1702)</f>
        <v>161</v>
      </c>
      <c r="H1678" s="376">
        <f>SUM(H1679:H1702)</f>
        <v>93</v>
      </c>
      <c r="I1678" s="376">
        <f>SUM(I1679:I1702)</f>
        <v>59</v>
      </c>
      <c r="J1678" s="984"/>
      <c r="K1678" s="984"/>
      <c r="L1678" s="984"/>
      <c r="M1678" s="376"/>
      <c r="N1678" s="376"/>
      <c r="O1678" s="376"/>
      <c r="P1678" s="376"/>
      <c r="Q1678" s="376"/>
      <c r="R1678" s="376"/>
      <c r="S1678" s="930">
        <v>4</v>
      </c>
      <c r="T1678" s="445"/>
      <c r="U1678" s="447"/>
      <c r="V1678" s="447"/>
      <c r="W1678" s="646"/>
      <c r="X1678" s="752">
        <f>SUM(Y1678:Y1702)</f>
        <v>331.15</v>
      </c>
      <c r="Y1678" s="231"/>
      <c r="Z1678" s="231">
        <f>Productiemedewerkers!C1910</f>
        <v>0</v>
      </c>
      <c r="AA1678" s="232">
        <f>X1678-Z1678</f>
        <v>331.15</v>
      </c>
      <c r="AB1678" s="221"/>
      <c r="AC1678" s="234"/>
      <c r="AD1678" s="235">
        <f>SUM(AD1679:AD1702)</f>
        <v>51473.619999999995</v>
      </c>
      <c r="AE1678" s="235"/>
      <c r="AF1678" s="235"/>
    </row>
    <row r="1679" spans="2:33" x14ac:dyDescent="0.2">
      <c r="B1679" s="519"/>
      <c r="C1679" s="517"/>
      <c r="D1679" s="202"/>
      <c r="E1679" s="518"/>
      <c r="F1679" s="645"/>
      <c r="G1679" s="645"/>
      <c r="H1679" s="645"/>
      <c r="I1679" s="645"/>
      <c r="J1679" s="241"/>
      <c r="K1679" s="241"/>
      <c r="L1679" s="241"/>
      <c r="M1679" s="242"/>
      <c r="N1679" s="242"/>
      <c r="O1679" s="242"/>
      <c r="P1679" s="242"/>
      <c r="Q1679" s="242"/>
      <c r="R1679" s="242"/>
      <c r="S1679" s="243" t="s">
        <v>2028</v>
      </c>
      <c r="U1679" s="245"/>
      <c r="X1679" s="337" t="s">
        <v>2037</v>
      </c>
      <c r="Y1679" s="248"/>
      <c r="Z1679" s="202"/>
      <c r="AA1679" s="202"/>
      <c r="AB1679" s="243"/>
      <c r="AC1679" s="1053" t="str">
        <f>IF(B1679="","",(IFERROR(VLOOKUP(B1679,Projecten!A$4:W$2415,5,FALSE),"niet bekend")))</f>
        <v/>
      </c>
      <c r="AD1679" s="213" t="str">
        <f>IF(AC1679="","",(IF(F1679=0,AF1679,(F1679/AC1679*AF1679))))</f>
        <v/>
      </c>
      <c r="AE1679" s="213" t="str">
        <f>IF(B1679="","",(IFERROR(VLOOKUP(B1679,Projecten!A$4:W$2415,23,FALSE),"niet bekend")))</f>
        <v/>
      </c>
      <c r="AF1679" s="213" t="str">
        <f>IF(B1679="","",(IFERROR(VLOOKUP(B1679,Projecten!A$4:W$2415,12,FALSE),"niet bekend")))</f>
        <v/>
      </c>
      <c r="AG1679" s="209"/>
    </row>
    <row r="1680" spans="2:33" x14ac:dyDescent="0.2">
      <c r="B1680" s="519"/>
      <c r="C1680" s="517"/>
      <c r="D1680" s="202"/>
      <c r="E1680" s="518"/>
      <c r="F1680" s="645"/>
      <c r="G1680" s="645"/>
      <c r="H1680" s="645"/>
      <c r="I1680" s="645"/>
      <c r="J1680" s="241"/>
      <c r="K1680" s="241"/>
      <c r="L1680" s="241"/>
      <c r="M1680" s="242"/>
      <c r="N1680" s="242"/>
      <c r="O1680" s="242"/>
      <c r="P1680" s="242"/>
      <c r="Q1680" s="242"/>
      <c r="R1680" s="242"/>
      <c r="S1680" s="243"/>
      <c r="U1680" s="245" t="s">
        <v>115</v>
      </c>
      <c r="X1680" s="337"/>
      <c r="Y1680" s="248"/>
      <c r="Z1680" s="202"/>
      <c r="AA1680" s="202"/>
      <c r="AB1680" s="243"/>
      <c r="AC1680" s="1053" t="str">
        <f>IF(B1680="","",(IFERROR(VLOOKUP(B1680,Projecten!A$4:W$2415,5,FALSE),"niet bekend")))</f>
        <v/>
      </c>
      <c r="AD1680" s="213" t="str">
        <f>IF(AC1680="","",(IF(F1680=0,AF1680,(F1680/AC1680*AF1680))))</f>
        <v/>
      </c>
      <c r="AE1680" s="213" t="str">
        <f>IF(B1680="","",(IFERROR(VLOOKUP(B1680,Projecten!A$4:W$2415,23,FALSE),"niet bekend")))</f>
        <v/>
      </c>
      <c r="AF1680" s="213" t="str">
        <f>IF(B1680="","",(IFERROR(VLOOKUP(B1680,Projecten!A$4:W$2415,12,FALSE),"niet bekend")))</f>
        <v/>
      </c>
      <c r="AG1680" s="209"/>
    </row>
    <row r="1681" spans="2:32" s="327" customFormat="1" x14ac:dyDescent="0.2">
      <c r="B1681" s="665">
        <v>2016779</v>
      </c>
      <c r="C1681" s="1097">
        <v>121101</v>
      </c>
      <c r="D1681" s="665" t="s">
        <v>2215</v>
      </c>
      <c r="E1681" s="938" t="s">
        <v>26</v>
      </c>
      <c r="F1681" s="751">
        <v>4</v>
      </c>
      <c r="G1681" s="938">
        <f>F1681*8</f>
        <v>32</v>
      </c>
      <c r="H1681" s="938">
        <f>F1681*5</f>
        <v>20</v>
      </c>
      <c r="I1681" s="938">
        <f>F1681*3</f>
        <v>12</v>
      </c>
      <c r="J1681" s="995">
        <v>42382</v>
      </c>
      <c r="K1681" s="995" t="s">
        <v>1485</v>
      </c>
      <c r="L1681" s="995" t="s">
        <v>1485</v>
      </c>
      <c r="M1681" s="995" t="s">
        <v>1485</v>
      </c>
      <c r="N1681" s="391" t="s">
        <v>47</v>
      </c>
      <c r="O1681" s="391" t="s">
        <v>47</v>
      </c>
      <c r="P1681" s="391" t="s">
        <v>47</v>
      </c>
      <c r="Q1681" s="391"/>
      <c r="R1681" s="391" t="s">
        <v>47</v>
      </c>
      <c r="S1681" s="1091" t="s">
        <v>2278</v>
      </c>
      <c r="T1681" s="264"/>
      <c r="U1681" s="264">
        <v>5</v>
      </c>
      <c r="V1681" s="396"/>
      <c r="W1681" s="318" t="s">
        <v>2265</v>
      </c>
      <c r="X1681" s="521"/>
      <c r="Y1681" s="324">
        <f>F1681*15</f>
        <v>60</v>
      </c>
      <c r="Z1681" s="318"/>
      <c r="AA1681" s="511"/>
      <c r="AB1681" s="707">
        <v>42713</v>
      </c>
      <c r="AC1681" s="1069">
        <f>IF(B1681="","",(IFERROR(VLOOKUP(B1681,Projecten!A$4:W$2415,5,FALSE),"niet bekend")))</f>
        <v>14</v>
      </c>
      <c r="AD1681" s="266">
        <f>IF(AC1681="","",(IF(F1681=0,AF1681,(F1681/AC1681*AF1681))))</f>
        <v>9368.4599999999991</v>
      </c>
      <c r="AE1681" s="266">
        <f>IF(B1681="","",(IFERROR(VLOOKUP(B1681,Projecten!A$4:W$2415,23,FALSE),"niet bekend")))</f>
        <v>33565.910000000003</v>
      </c>
      <c r="AF1681" s="266">
        <f>IF(B1681="","",(IFERROR(VLOOKUP(B1681,Projecten!A$4:W$2415,12,FALSE),"niet bekend")))</f>
        <v>32789.61</v>
      </c>
    </row>
    <row r="1682" spans="2:32" s="327" customFormat="1" x14ac:dyDescent="0.2">
      <c r="B1682" s="665"/>
      <c r="C1682" s="1097"/>
      <c r="D1682" s="665"/>
      <c r="E1682" s="938"/>
      <c r="F1682" s="751"/>
      <c r="G1682" s="938"/>
      <c r="H1682" s="938"/>
      <c r="I1682" s="938"/>
      <c r="J1682" s="995"/>
      <c r="K1682" s="995"/>
      <c r="L1682" s="995"/>
      <c r="M1682" s="995"/>
      <c r="N1682" s="391"/>
      <c r="O1682" s="391"/>
      <c r="P1682" s="391"/>
      <c r="Q1682" s="391"/>
      <c r="R1682" s="391"/>
      <c r="S1682" s="1091"/>
      <c r="T1682" s="264"/>
      <c r="U1682" s="264"/>
      <c r="V1682" s="396"/>
      <c r="W1682" s="318"/>
      <c r="X1682" s="521"/>
      <c r="Y1682" s="324"/>
      <c r="Z1682" s="318"/>
      <c r="AA1682" s="511"/>
      <c r="AB1682" s="707"/>
      <c r="AC1682" s="1069"/>
      <c r="AD1682" s="266"/>
      <c r="AE1682" s="266"/>
      <c r="AF1682" s="266"/>
    </row>
    <row r="1683" spans="2:32" s="327" customFormat="1" x14ac:dyDescent="0.2">
      <c r="B1683" s="665">
        <v>2016783</v>
      </c>
      <c r="C1683" s="470">
        <v>121112</v>
      </c>
      <c r="D1683" s="665" t="s">
        <v>2220</v>
      </c>
      <c r="E1683" s="938" t="s">
        <v>26</v>
      </c>
      <c r="F1683" s="751">
        <v>0</v>
      </c>
      <c r="G1683" s="938">
        <v>2</v>
      </c>
      <c r="H1683" s="938">
        <v>1</v>
      </c>
      <c r="I1683" s="938">
        <v>1</v>
      </c>
      <c r="J1683" s="995">
        <v>42748</v>
      </c>
      <c r="K1683" s="995" t="s">
        <v>1485</v>
      </c>
      <c r="L1683" s="995" t="s">
        <v>1485</v>
      </c>
      <c r="M1683" s="995" t="s">
        <v>1485</v>
      </c>
      <c r="N1683" s="403" t="s">
        <v>47</v>
      </c>
      <c r="O1683" s="403" t="s">
        <v>47</v>
      </c>
      <c r="P1683" s="403" t="s">
        <v>47</v>
      </c>
      <c r="Q1683" s="403"/>
      <c r="R1683" s="403" t="s">
        <v>47</v>
      </c>
      <c r="S1683" s="320"/>
      <c r="T1683" s="264"/>
      <c r="U1683" s="264">
        <v>5</v>
      </c>
      <c r="V1683" s="396"/>
      <c r="W1683" s="318" t="s">
        <v>162</v>
      </c>
      <c r="X1683" s="620"/>
      <c r="Y1683" s="324">
        <v>5</v>
      </c>
      <c r="Z1683" s="318"/>
      <c r="AA1683" s="318"/>
      <c r="AB1683" s="707">
        <v>42718</v>
      </c>
      <c r="AC1683" s="1069">
        <f>IF(B1683="","",(IFERROR(VLOOKUP(B1683,Projecten!A$4:W$2415,5,FALSE),"niet bekend")))</f>
        <v>1</v>
      </c>
      <c r="AD1683" s="266">
        <f t="shared" ref="AD1683:AD1694" si="163">IF(AC1683="","",(IF(F1683=0,AF1683,(F1683/AC1683*AF1683))))</f>
        <v>537.12</v>
      </c>
      <c r="AE1683" s="266">
        <f>IF(B1683="","",(IFERROR(VLOOKUP(B1683,Projecten!A$4:W$2415,23,FALSE),"niet bekend")))</f>
        <v>537.12</v>
      </c>
      <c r="AF1683" s="266">
        <f>IF(B1683="","",(IFERROR(VLOOKUP(B1683,Projecten!A$4:W$2415,12,FALSE),"niet bekend")))</f>
        <v>537.12</v>
      </c>
    </row>
    <row r="1684" spans="2:32" s="327" customFormat="1" x14ac:dyDescent="0.2">
      <c r="B1684" s="496">
        <v>2017016</v>
      </c>
      <c r="C1684" s="470">
        <v>121118</v>
      </c>
      <c r="D1684" s="496" t="s">
        <v>2308</v>
      </c>
      <c r="E1684" s="389" t="s">
        <v>26</v>
      </c>
      <c r="F1684" s="388">
        <v>1</v>
      </c>
      <c r="G1684" s="389">
        <v>2</v>
      </c>
      <c r="H1684" s="389">
        <v>1</v>
      </c>
      <c r="I1684" s="389">
        <v>1</v>
      </c>
      <c r="J1684" s="321">
        <v>42755</v>
      </c>
      <c r="K1684" s="321" t="s">
        <v>1485</v>
      </c>
      <c r="L1684" s="321" t="s">
        <v>1485</v>
      </c>
      <c r="M1684" s="321" t="s">
        <v>1485</v>
      </c>
      <c r="N1684" s="322" t="s">
        <v>47</v>
      </c>
      <c r="O1684" s="322" t="s">
        <v>47</v>
      </c>
      <c r="P1684" s="322" t="s">
        <v>47</v>
      </c>
      <c r="Q1684" s="322"/>
      <c r="R1684" s="322" t="s">
        <v>47</v>
      </c>
      <c r="S1684" s="320"/>
      <c r="T1684" s="264"/>
      <c r="U1684" s="264">
        <v>5</v>
      </c>
      <c r="V1684" s="396"/>
      <c r="W1684" s="318" t="s">
        <v>162</v>
      </c>
      <c r="X1684" s="318"/>
      <c r="Y1684" s="497">
        <v>5</v>
      </c>
      <c r="Z1684" s="318"/>
      <c r="AA1684" s="318"/>
      <c r="AB1684" s="707">
        <v>42741</v>
      </c>
      <c r="AC1684" s="1069">
        <f>IF(B1684="","",(IFERROR(VLOOKUP(B1684,Projecten!A$4:W$2415,5,FALSE),"niet bekend")))</f>
        <v>1</v>
      </c>
      <c r="AD1684" s="266">
        <f t="shared" si="163"/>
        <v>537.12</v>
      </c>
      <c r="AE1684" s="266">
        <f>IF(B1684="","",(IFERROR(VLOOKUP(B1684,Projecten!A$4:W$2415,23,FALSE),"niet bekend")))</f>
        <v>537.12</v>
      </c>
      <c r="AF1684" s="266">
        <f>IF(B1684="","",(IFERROR(VLOOKUP(B1684,Projecten!A$4:W$2415,12,FALSE),"niet bekend")))</f>
        <v>537.12</v>
      </c>
    </row>
    <row r="1685" spans="2:32" s="327" customFormat="1" x14ac:dyDescent="0.2">
      <c r="B1685" s="496">
        <v>2017017</v>
      </c>
      <c r="C1685" s="470">
        <v>121118</v>
      </c>
      <c r="D1685" s="496" t="s">
        <v>2339</v>
      </c>
      <c r="E1685" s="389" t="s">
        <v>26</v>
      </c>
      <c r="F1685" s="388">
        <v>1</v>
      </c>
      <c r="G1685" s="389">
        <v>2</v>
      </c>
      <c r="H1685" s="389">
        <v>1</v>
      </c>
      <c r="I1685" s="389">
        <v>1</v>
      </c>
      <c r="J1685" s="321">
        <v>42755</v>
      </c>
      <c r="K1685" s="321" t="s">
        <v>1485</v>
      </c>
      <c r="L1685" s="321" t="s">
        <v>1485</v>
      </c>
      <c r="M1685" s="321" t="s">
        <v>1485</v>
      </c>
      <c r="N1685" s="322" t="s">
        <v>47</v>
      </c>
      <c r="O1685" s="322" t="s">
        <v>47</v>
      </c>
      <c r="P1685" s="322" t="s">
        <v>47</v>
      </c>
      <c r="Q1685" s="322"/>
      <c r="R1685" s="322" t="s">
        <v>47</v>
      </c>
      <c r="S1685" s="320"/>
      <c r="T1685" s="264"/>
      <c r="U1685" s="264">
        <v>5</v>
      </c>
      <c r="V1685" s="396"/>
      <c r="W1685" s="318" t="s">
        <v>162</v>
      </c>
      <c r="X1685" s="318"/>
      <c r="Y1685" s="857">
        <v>5</v>
      </c>
      <c r="Z1685" s="318"/>
      <c r="AA1685" s="318"/>
      <c r="AB1685" s="707">
        <v>42741</v>
      </c>
      <c r="AC1685" s="1069">
        <f>IF(B1685="","",(IFERROR(VLOOKUP(B1685,Projecten!A$4:W$2415,5,FALSE),"niet bekend")))</f>
        <v>1</v>
      </c>
      <c r="AD1685" s="266">
        <f t="shared" si="163"/>
        <v>587.54</v>
      </c>
      <c r="AE1685" s="266">
        <f>IF(B1685="","",(IFERROR(VLOOKUP(B1685,Projecten!A$4:W$2415,23,FALSE),"niet bekend")))</f>
        <v>587.54</v>
      </c>
      <c r="AF1685" s="266">
        <f>IF(B1685="","",(IFERROR(VLOOKUP(B1685,Projecten!A$4:W$2415,12,FALSE),"niet bekend")))</f>
        <v>587.54</v>
      </c>
    </row>
    <row r="1686" spans="2:32" s="327" customFormat="1" x14ac:dyDescent="0.2">
      <c r="B1686" s="496">
        <v>2016794</v>
      </c>
      <c r="C1686" s="386">
        <v>121113</v>
      </c>
      <c r="D1686" s="496">
        <v>647617</v>
      </c>
      <c r="E1686" s="389" t="s">
        <v>26</v>
      </c>
      <c r="F1686" s="388">
        <v>1</v>
      </c>
      <c r="G1686" s="389">
        <v>10</v>
      </c>
      <c r="H1686" s="389">
        <v>6</v>
      </c>
      <c r="I1686" s="389">
        <v>5</v>
      </c>
      <c r="J1686" s="321">
        <v>42748</v>
      </c>
      <c r="K1686" s="321">
        <v>42753</v>
      </c>
      <c r="L1686" s="321" t="s">
        <v>1485</v>
      </c>
      <c r="M1686" s="321" t="s">
        <v>1485</v>
      </c>
      <c r="N1686" s="322" t="s">
        <v>47</v>
      </c>
      <c r="O1686" s="322" t="s">
        <v>47</v>
      </c>
      <c r="P1686" s="322" t="s">
        <v>47</v>
      </c>
      <c r="Q1686" s="322"/>
      <c r="R1686" s="322" t="s">
        <v>47</v>
      </c>
      <c r="S1686" s="320"/>
      <c r="T1686" s="264"/>
      <c r="U1686" s="264">
        <v>5</v>
      </c>
      <c r="V1686" s="396"/>
      <c r="W1686" s="318" t="s">
        <v>162</v>
      </c>
      <c r="X1686" s="318"/>
      <c r="Y1686" s="497">
        <v>22</v>
      </c>
      <c r="Z1686" s="318"/>
      <c r="AA1686" s="318"/>
      <c r="AB1686" s="707">
        <v>42718</v>
      </c>
      <c r="AC1686" s="1069">
        <f>IF(B1686="","",(IFERROR(VLOOKUP(B1686,Projecten!A$4:W$2415,5,FALSE),"niet bekend")))</f>
        <v>1</v>
      </c>
      <c r="AD1686" s="266">
        <f t="shared" si="163"/>
        <v>3584.78</v>
      </c>
      <c r="AE1686" s="266">
        <f>IF(B1686="","",(IFERROR(VLOOKUP(B1686,Projecten!A$4:W$2415,23,FALSE),"niet bekend")))</f>
        <v>3584.78</v>
      </c>
      <c r="AF1686" s="266">
        <f>IF(B1686="","",(IFERROR(VLOOKUP(B1686,Projecten!A$4:W$2415,12,FALSE),"niet bekend")))</f>
        <v>3584.78</v>
      </c>
    </row>
    <row r="1687" spans="2:32" s="327" customFormat="1" x14ac:dyDescent="0.2">
      <c r="B1687" s="496">
        <v>2016793</v>
      </c>
      <c r="C1687" s="386">
        <v>121113</v>
      </c>
      <c r="D1687" s="496">
        <v>631317</v>
      </c>
      <c r="E1687" s="389" t="s">
        <v>26</v>
      </c>
      <c r="F1687" s="388">
        <v>1</v>
      </c>
      <c r="G1687" s="389">
        <v>10</v>
      </c>
      <c r="H1687" s="389">
        <v>5</v>
      </c>
      <c r="I1687" s="389">
        <v>3</v>
      </c>
      <c r="J1687" s="321">
        <v>42748</v>
      </c>
      <c r="K1687" s="321" t="s">
        <v>1485</v>
      </c>
      <c r="L1687" s="321" t="s">
        <v>1485</v>
      </c>
      <c r="M1687" s="321" t="s">
        <v>1485</v>
      </c>
      <c r="N1687" s="322" t="s">
        <v>47</v>
      </c>
      <c r="O1687" s="322" t="s">
        <v>47</v>
      </c>
      <c r="P1687" s="322" t="s">
        <v>47</v>
      </c>
      <c r="Q1687" s="322"/>
      <c r="R1687" s="322" t="s">
        <v>47</v>
      </c>
      <c r="S1687" s="320"/>
      <c r="T1687" s="264"/>
      <c r="U1687" s="264">
        <v>5</v>
      </c>
      <c r="V1687" s="396"/>
      <c r="W1687" s="318" t="s">
        <v>162</v>
      </c>
      <c r="X1687" s="318"/>
      <c r="Y1687" s="497">
        <v>21</v>
      </c>
      <c r="Z1687" s="318"/>
      <c r="AA1687" s="318"/>
      <c r="AB1687" s="707">
        <v>42718</v>
      </c>
      <c r="AC1687" s="1069">
        <f>IF(B1687="","",(IFERROR(VLOOKUP(B1687,Projecten!A$4:W$2415,5,FALSE),"niet bekend")))</f>
        <v>1</v>
      </c>
      <c r="AD1687" s="266">
        <f t="shared" si="163"/>
        <v>3281.06</v>
      </c>
      <c r="AE1687" s="266">
        <f>IF(B1687="","",(IFERROR(VLOOKUP(B1687,Projecten!A$4:W$2415,23,FALSE),"niet bekend")))</f>
        <v>3281.06</v>
      </c>
      <c r="AF1687" s="266">
        <f>IF(B1687="","",(IFERROR(VLOOKUP(B1687,Projecten!A$4:W$2415,12,FALSE),"niet bekend")))</f>
        <v>3281.06</v>
      </c>
    </row>
    <row r="1688" spans="2:32" s="327" customFormat="1" x14ac:dyDescent="0.2">
      <c r="B1688" s="665">
        <v>2016782</v>
      </c>
      <c r="C1688" s="470">
        <v>121112</v>
      </c>
      <c r="D1688" s="665">
        <v>570717</v>
      </c>
      <c r="E1688" s="938" t="s">
        <v>26</v>
      </c>
      <c r="F1688" s="751">
        <v>1</v>
      </c>
      <c r="G1688" s="938">
        <v>11</v>
      </c>
      <c r="H1688" s="938">
        <v>5</v>
      </c>
      <c r="I1688" s="938">
        <v>3</v>
      </c>
      <c r="J1688" s="995">
        <v>42748</v>
      </c>
      <c r="K1688" s="989">
        <v>42753</v>
      </c>
      <c r="L1688" s="995" t="s">
        <v>1485</v>
      </c>
      <c r="M1688" s="995" t="s">
        <v>1485</v>
      </c>
      <c r="N1688" s="403" t="s">
        <v>47</v>
      </c>
      <c r="O1688" s="403" t="s">
        <v>47</v>
      </c>
      <c r="P1688" s="403" t="s">
        <v>47</v>
      </c>
      <c r="Q1688" s="403"/>
      <c r="R1688" s="403" t="s">
        <v>47</v>
      </c>
      <c r="S1688" s="320"/>
      <c r="T1688" s="264"/>
      <c r="U1688" s="264">
        <v>5</v>
      </c>
      <c r="V1688" s="396"/>
      <c r="W1688" s="318" t="s">
        <v>162</v>
      </c>
      <c r="X1688" s="620"/>
      <c r="Y1688" s="324">
        <v>18</v>
      </c>
      <c r="Z1688" s="318"/>
      <c r="AA1688" s="318"/>
      <c r="AB1688" s="707">
        <v>42718</v>
      </c>
      <c r="AC1688" s="1069">
        <f>IF(B1688="","",(IFERROR(VLOOKUP(B1688,Projecten!A$4:W$2415,5,FALSE),"niet bekend")))</f>
        <v>1</v>
      </c>
      <c r="AD1688" s="266">
        <f t="shared" si="163"/>
        <v>3048.76</v>
      </c>
      <c r="AE1688" s="266">
        <f>IF(B1688="","",(IFERROR(VLOOKUP(B1688,Projecten!A$4:W$2415,23,FALSE),"niet bekend")))</f>
        <v>3048.76</v>
      </c>
      <c r="AF1688" s="266">
        <f>IF(B1688="","",(IFERROR(VLOOKUP(B1688,Projecten!A$4:W$2415,12,FALSE),"niet bekend")))</f>
        <v>3048.76</v>
      </c>
    </row>
    <row r="1689" spans="2:32" s="327" customFormat="1" x14ac:dyDescent="0.2">
      <c r="B1689" s="496">
        <v>2016788</v>
      </c>
      <c r="C1689" s="386">
        <v>121114</v>
      </c>
      <c r="D1689" s="496">
        <v>590917</v>
      </c>
      <c r="E1689" s="389" t="s">
        <v>26</v>
      </c>
      <c r="F1689" s="388">
        <v>1</v>
      </c>
      <c r="G1689" s="389">
        <v>8</v>
      </c>
      <c r="H1689" s="389">
        <v>5</v>
      </c>
      <c r="I1689" s="389">
        <v>3</v>
      </c>
      <c r="J1689" s="995">
        <v>42748</v>
      </c>
      <c r="K1689" s="989">
        <v>42753</v>
      </c>
      <c r="L1689" s="321" t="s">
        <v>1485</v>
      </c>
      <c r="M1689" s="321" t="s">
        <v>1485</v>
      </c>
      <c r="N1689" s="322" t="s">
        <v>47</v>
      </c>
      <c r="O1689" s="322" t="s">
        <v>47</v>
      </c>
      <c r="P1689" s="322" t="s">
        <v>47</v>
      </c>
      <c r="Q1689" s="322"/>
      <c r="R1689" s="322" t="s">
        <v>47</v>
      </c>
      <c r="S1689" s="320"/>
      <c r="T1689" s="264"/>
      <c r="U1689" s="264">
        <v>5</v>
      </c>
      <c r="V1689" s="396"/>
      <c r="W1689" s="318" t="s">
        <v>162</v>
      </c>
      <c r="X1689" s="318"/>
      <c r="Y1689" s="497">
        <v>16.25</v>
      </c>
      <c r="Z1689" s="318"/>
      <c r="AA1689" s="318"/>
      <c r="AB1689" s="707">
        <v>42718</v>
      </c>
      <c r="AC1689" s="1069">
        <f>IF(B1689="","",(IFERROR(VLOOKUP(B1689,Projecten!A$4:W$2415,5,FALSE),"niet bekend")))</f>
        <v>1</v>
      </c>
      <c r="AD1689" s="266">
        <f t="shared" si="163"/>
        <v>2553.7399999999998</v>
      </c>
      <c r="AE1689" s="266">
        <f>IF(B1689="","",(IFERROR(VLOOKUP(B1689,Projecten!A$4:W$2415,23,FALSE),"niet bekend")))</f>
        <v>2553.7399999999998</v>
      </c>
      <c r="AF1689" s="266">
        <f>IF(B1689="","",(IFERROR(VLOOKUP(B1689,Projecten!A$4:W$2415,12,FALSE),"niet bekend")))</f>
        <v>2553.7399999999998</v>
      </c>
    </row>
    <row r="1690" spans="2:32" s="327" customFormat="1" x14ac:dyDescent="0.2">
      <c r="B1690" s="496">
        <v>2016787</v>
      </c>
      <c r="C1690" s="386">
        <v>121114</v>
      </c>
      <c r="D1690" s="496">
        <v>629217</v>
      </c>
      <c r="E1690" s="389" t="s">
        <v>26</v>
      </c>
      <c r="F1690" s="388">
        <v>1</v>
      </c>
      <c r="G1690" s="389">
        <v>10</v>
      </c>
      <c r="H1690" s="389">
        <v>4</v>
      </c>
      <c r="I1690" s="389">
        <v>4</v>
      </c>
      <c r="J1690" s="321">
        <v>42748</v>
      </c>
      <c r="K1690" s="321" t="s">
        <v>1485</v>
      </c>
      <c r="L1690" s="321" t="s">
        <v>1485</v>
      </c>
      <c r="M1690" s="321" t="s">
        <v>1485</v>
      </c>
      <c r="N1690" s="322" t="s">
        <v>47</v>
      </c>
      <c r="O1690" s="322" t="s">
        <v>47</v>
      </c>
      <c r="P1690" s="322" t="s">
        <v>47</v>
      </c>
      <c r="Q1690" s="322"/>
      <c r="R1690" s="322" t="s">
        <v>47</v>
      </c>
      <c r="S1690" s="320"/>
      <c r="T1690" s="264"/>
      <c r="U1690" s="264">
        <v>5</v>
      </c>
      <c r="V1690" s="396"/>
      <c r="W1690" s="318" t="s">
        <v>162</v>
      </c>
      <c r="X1690" s="318"/>
      <c r="Y1690" s="324">
        <v>25.2</v>
      </c>
      <c r="Z1690" s="318"/>
      <c r="AA1690" s="318"/>
      <c r="AB1690" s="707">
        <v>42718</v>
      </c>
      <c r="AC1690" s="1069">
        <f>IF(B1690="","",(IFERROR(VLOOKUP(B1690,Projecten!A$4:W$2415,5,FALSE),"niet bekend")))</f>
        <v>1</v>
      </c>
      <c r="AD1690" s="266">
        <f t="shared" si="163"/>
        <v>4547.1499999999996</v>
      </c>
      <c r="AE1690" s="266">
        <f>IF(B1690="","",(IFERROR(VLOOKUP(B1690,Projecten!A$4:W$2415,23,FALSE),"niet bekend")))</f>
        <v>4547.1499999999996</v>
      </c>
      <c r="AF1690" s="266">
        <f>IF(B1690="","",(IFERROR(VLOOKUP(B1690,Projecten!A$4:W$2415,12,FALSE),"niet bekend")))</f>
        <v>4547.1499999999996</v>
      </c>
    </row>
    <row r="1691" spans="2:32" s="327" customFormat="1" x14ac:dyDescent="0.2">
      <c r="B1691" s="665">
        <v>2016785</v>
      </c>
      <c r="C1691" s="470">
        <v>121119</v>
      </c>
      <c r="D1691" s="665">
        <v>616117</v>
      </c>
      <c r="E1691" s="938" t="s">
        <v>26</v>
      </c>
      <c r="F1691" s="751">
        <v>1</v>
      </c>
      <c r="G1691" s="938">
        <v>9</v>
      </c>
      <c r="H1691" s="938">
        <v>5</v>
      </c>
      <c r="I1691" s="938">
        <v>4</v>
      </c>
      <c r="J1691" s="321">
        <v>42386</v>
      </c>
      <c r="K1691" s="321" t="s">
        <v>1485</v>
      </c>
      <c r="L1691" s="321" t="s">
        <v>1485</v>
      </c>
      <c r="M1691" s="321" t="s">
        <v>1485</v>
      </c>
      <c r="N1691" s="322" t="s">
        <v>47</v>
      </c>
      <c r="O1691" s="322" t="s">
        <v>47</v>
      </c>
      <c r="P1691" s="322" t="s">
        <v>47</v>
      </c>
      <c r="Q1691" s="322"/>
      <c r="R1691" s="322" t="s">
        <v>47</v>
      </c>
      <c r="S1691" s="1098" t="s">
        <v>2266</v>
      </c>
      <c r="T1691" s="264"/>
      <c r="U1691" s="264">
        <v>5</v>
      </c>
      <c r="V1691" s="396"/>
      <c r="W1691" s="318" t="s">
        <v>162</v>
      </c>
      <c r="X1691" s="620"/>
      <c r="Y1691" s="497">
        <v>22.75</v>
      </c>
      <c r="Z1691" s="318"/>
      <c r="AA1691" s="318"/>
      <c r="AB1691" s="707">
        <v>42718</v>
      </c>
      <c r="AC1691" s="1069">
        <f>IF(B1691="","",(IFERROR(VLOOKUP(B1691,Projecten!A$4:W$2415,5,FALSE),"niet bekend")))</f>
        <v>1</v>
      </c>
      <c r="AD1691" s="266">
        <f t="shared" si="163"/>
        <v>3490.76</v>
      </c>
      <c r="AE1691" s="266">
        <f>IF(B1691="","",(IFERROR(VLOOKUP(B1691,Projecten!A$4:W$2415,23,FALSE),"niet bekend")))</f>
        <v>3490.76</v>
      </c>
      <c r="AF1691" s="266">
        <f>IF(B1691="","",(IFERROR(VLOOKUP(B1691,Projecten!A$4:W$2415,12,FALSE),"niet bekend")))</f>
        <v>3490.76</v>
      </c>
    </row>
    <row r="1692" spans="2:32" s="327" customFormat="1" x14ac:dyDescent="0.2">
      <c r="B1692" s="496">
        <v>2016791</v>
      </c>
      <c r="C1692" s="386">
        <v>121125</v>
      </c>
      <c r="D1692" s="496">
        <v>623017</v>
      </c>
      <c r="E1692" s="389" t="s">
        <v>26</v>
      </c>
      <c r="F1692" s="388">
        <v>1</v>
      </c>
      <c r="G1692" s="389">
        <v>11</v>
      </c>
      <c r="H1692" s="389">
        <v>7</v>
      </c>
      <c r="I1692" s="389">
        <v>2</v>
      </c>
      <c r="J1692" s="321">
        <v>42748</v>
      </c>
      <c r="K1692" s="321" t="s">
        <v>1485</v>
      </c>
      <c r="L1692" s="321" t="s">
        <v>1485</v>
      </c>
      <c r="M1692" s="322" t="s">
        <v>2289</v>
      </c>
      <c r="N1692" s="322" t="s">
        <v>47</v>
      </c>
      <c r="O1692" s="322" t="s">
        <v>47</v>
      </c>
      <c r="P1692" s="322" t="s">
        <v>47</v>
      </c>
      <c r="Q1692" s="322"/>
      <c r="R1692" s="322" t="s">
        <v>47</v>
      </c>
      <c r="S1692" s="320"/>
      <c r="T1692" s="264"/>
      <c r="U1692" s="264">
        <v>5</v>
      </c>
      <c r="V1692" s="396"/>
      <c r="W1692" s="318" t="s">
        <v>162</v>
      </c>
      <c r="X1692" s="318" t="s">
        <v>2255</v>
      </c>
      <c r="Y1692" s="497">
        <v>18</v>
      </c>
      <c r="Z1692" s="318"/>
      <c r="AA1692" s="318"/>
      <c r="AB1692" s="707">
        <v>42718</v>
      </c>
      <c r="AC1692" s="1069">
        <f>IF(B1692="","",(IFERROR(VLOOKUP(B1692,Projecten!A$4:W$2415,5,FALSE),"niet bekend")))</f>
        <v>1</v>
      </c>
      <c r="AD1692" s="266">
        <f t="shared" si="163"/>
        <v>3227.46</v>
      </c>
      <c r="AE1692" s="266">
        <f>IF(B1692="","",(IFERROR(VLOOKUP(B1692,Projecten!A$4:W$2415,23,FALSE),"niet bekend")))</f>
        <v>3227.46</v>
      </c>
      <c r="AF1692" s="266">
        <f>IF(B1692="","",(IFERROR(VLOOKUP(B1692,Projecten!A$4:W$2415,12,FALSE),"niet bekend")))</f>
        <v>3227.46</v>
      </c>
    </row>
    <row r="1693" spans="2:32" s="327" customFormat="1" x14ac:dyDescent="0.2">
      <c r="B1693" s="496">
        <v>2016792</v>
      </c>
      <c r="C1693" s="386">
        <v>121125</v>
      </c>
      <c r="D1693" s="496">
        <v>623117</v>
      </c>
      <c r="E1693" s="389" t="s">
        <v>26</v>
      </c>
      <c r="F1693" s="388">
        <v>1</v>
      </c>
      <c r="G1693" s="389">
        <v>11</v>
      </c>
      <c r="H1693" s="389">
        <v>7</v>
      </c>
      <c r="I1693" s="389">
        <v>2</v>
      </c>
      <c r="J1693" s="321">
        <v>42748</v>
      </c>
      <c r="K1693" s="321" t="s">
        <v>1485</v>
      </c>
      <c r="L1693" s="321" t="s">
        <v>1485</v>
      </c>
      <c r="M1693" s="322" t="s">
        <v>2289</v>
      </c>
      <c r="N1693" s="322" t="s">
        <v>47</v>
      </c>
      <c r="O1693" s="322" t="s">
        <v>47</v>
      </c>
      <c r="P1693" s="322" t="s">
        <v>47</v>
      </c>
      <c r="Q1693" s="322"/>
      <c r="R1693" s="322" t="s">
        <v>47</v>
      </c>
      <c r="S1693" s="320"/>
      <c r="T1693" s="264"/>
      <c r="U1693" s="264">
        <v>5</v>
      </c>
      <c r="V1693" s="396"/>
      <c r="W1693" s="318" t="s">
        <v>162</v>
      </c>
      <c r="X1693" s="318" t="s">
        <v>2255</v>
      </c>
      <c r="Y1693" s="497">
        <v>18</v>
      </c>
      <c r="Z1693" s="318"/>
      <c r="AA1693" s="318"/>
      <c r="AB1693" s="707">
        <v>42718</v>
      </c>
      <c r="AC1693" s="1069">
        <f>IF(B1693="","",(IFERROR(VLOOKUP(B1693,Projecten!A$4:W$2415,5,FALSE),"niet bekend")))</f>
        <v>1</v>
      </c>
      <c r="AD1693" s="266">
        <f t="shared" si="163"/>
        <v>3227.46</v>
      </c>
      <c r="AE1693" s="266">
        <f>IF(B1693="","",(IFERROR(VLOOKUP(B1693,Projecten!A$4:W$2415,23,FALSE),"niet bekend")))</f>
        <v>3227.46</v>
      </c>
      <c r="AF1693" s="266">
        <f>IF(B1693="","",(IFERROR(VLOOKUP(B1693,Projecten!A$4:W$2415,12,FALSE),"niet bekend")))</f>
        <v>3227.46</v>
      </c>
    </row>
    <row r="1694" spans="2:32" s="327" customFormat="1" x14ac:dyDescent="0.2">
      <c r="B1694" s="496">
        <v>2017031</v>
      </c>
      <c r="C1694" s="470">
        <v>121118</v>
      </c>
      <c r="D1694" s="496" t="s">
        <v>2337</v>
      </c>
      <c r="E1694" s="389" t="s">
        <v>26</v>
      </c>
      <c r="F1694" s="388">
        <v>0</v>
      </c>
      <c r="G1694" s="389">
        <v>1</v>
      </c>
      <c r="H1694" s="389">
        <v>0</v>
      </c>
      <c r="I1694" s="389">
        <v>2</v>
      </c>
      <c r="J1694" s="321">
        <v>42755</v>
      </c>
      <c r="K1694" s="321" t="s">
        <v>1485</v>
      </c>
      <c r="L1694" s="321" t="s">
        <v>1485</v>
      </c>
      <c r="M1694" s="321" t="s">
        <v>1485</v>
      </c>
      <c r="N1694" s="322" t="s">
        <v>47</v>
      </c>
      <c r="O1694" s="322" t="s">
        <v>47</v>
      </c>
      <c r="P1694" s="322" t="s">
        <v>47</v>
      </c>
      <c r="Q1694" s="322"/>
      <c r="R1694" s="322" t="s">
        <v>47</v>
      </c>
      <c r="S1694" s="320"/>
      <c r="T1694" s="264"/>
      <c r="U1694" s="264">
        <v>5</v>
      </c>
      <c r="V1694" s="396"/>
      <c r="W1694" s="318" t="s">
        <v>162</v>
      </c>
      <c r="X1694" s="318"/>
      <c r="Y1694" s="497">
        <v>6</v>
      </c>
      <c r="Z1694" s="318"/>
      <c r="AA1694" s="318"/>
      <c r="AB1694" s="707">
        <v>42747</v>
      </c>
      <c r="AC1694" s="1069">
        <f>IF(B1694="","",(IFERROR(VLOOKUP(B1694,Projecten!A$4:W$2415,5,FALSE),"niet bekend")))</f>
        <v>0</v>
      </c>
      <c r="AD1694" s="266">
        <f t="shared" si="163"/>
        <v>890.21</v>
      </c>
      <c r="AE1694" s="266">
        <f>IF(B1694="","",(IFERROR(VLOOKUP(B1694,Projecten!A$4:W$2415,23,FALSE),"niet bekend")))</f>
        <v>890.21</v>
      </c>
      <c r="AF1694" s="266">
        <f>IF(B1694="","",(IFERROR(VLOOKUP(B1694,Projecten!A$4:W$2415,12,FALSE),"niet bekend")))</f>
        <v>890.21</v>
      </c>
    </row>
    <row r="1695" spans="2:32" s="327" customFormat="1" x14ac:dyDescent="0.2">
      <c r="B1695" s="496"/>
      <c r="C1695" s="470"/>
      <c r="D1695" s="496"/>
      <c r="E1695" s="389"/>
      <c r="F1695" s="388"/>
      <c r="G1695" s="389"/>
      <c r="H1695" s="389"/>
      <c r="I1695" s="389"/>
      <c r="J1695" s="321"/>
      <c r="K1695" s="321"/>
      <c r="L1695" s="321"/>
      <c r="M1695" s="321"/>
      <c r="N1695" s="322"/>
      <c r="O1695" s="322"/>
      <c r="P1695" s="322"/>
      <c r="Q1695" s="322"/>
      <c r="R1695" s="322"/>
      <c r="S1695" s="320"/>
      <c r="T1695" s="264"/>
      <c r="U1695" s="264"/>
      <c r="V1695" s="396"/>
      <c r="W1695" s="318"/>
      <c r="X1695" s="318"/>
      <c r="Y1695" s="497"/>
      <c r="Z1695" s="318"/>
      <c r="AA1695" s="318"/>
      <c r="AB1695" s="707"/>
      <c r="AC1695" s="1069"/>
      <c r="AD1695" s="266"/>
      <c r="AE1695" s="266"/>
      <c r="AF1695" s="266"/>
    </row>
    <row r="1696" spans="2:32" s="327" customFormat="1" x14ac:dyDescent="0.2">
      <c r="B1696" s="665">
        <v>2017022</v>
      </c>
      <c r="C1696" s="746">
        <v>121128</v>
      </c>
      <c r="D1696" s="450" t="s">
        <v>2317</v>
      </c>
      <c r="E1696" s="938" t="s">
        <v>2327</v>
      </c>
      <c r="F1696" s="751">
        <v>8</v>
      </c>
      <c r="G1696" s="1099">
        <f>F1696*3</f>
        <v>24</v>
      </c>
      <c r="H1696" s="1099">
        <f>F1696*2</f>
        <v>16</v>
      </c>
      <c r="I1696" s="1099">
        <f>F1696*1</f>
        <v>8</v>
      </c>
      <c r="J1696" s="321">
        <v>42759</v>
      </c>
      <c r="K1696" s="321" t="s">
        <v>1485</v>
      </c>
      <c r="L1696" s="321" t="s">
        <v>1485</v>
      </c>
      <c r="M1696" s="321" t="s">
        <v>1485</v>
      </c>
      <c r="N1696" s="322" t="s">
        <v>47</v>
      </c>
      <c r="O1696" s="322" t="s">
        <v>47</v>
      </c>
      <c r="P1696" s="322" t="s">
        <v>47</v>
      </c>
      <c r="Q1696" s="322"/>
      <c r="R1696" s="322" t="s">
        <v>47</v>
      </c>
      <c r="S1696" s="320"/>
      <c r="T1696" s="264"/>
      <c r="U1696" s="264">
        <v>6</v>
      </c>
      <c r="V1696" s="396"/>
      <c r="W1696" s="318" t="s">
        <v>905</v>
      </c>
      <c r="X1696" s="318" t="s">
        <v>2354</v>
      </c>
      <c r="Y1696" s="497">
        <f>F1696*6</f>
        <v>48</v>
      </c>
      <c r="Z1696" s="318"/>
      <c r="AA1696" s="511"/>
      <c r="AB1696" s="707">
        <v>42746</v>
      </c>
      <c r="AC1696" s="329">
        <f>IF(B1696="","",(IFERROR(VLOOKUP(B1696,Projecten!A$4:W$2415,5,FALSE),"niet bekend")))</f>
        <v>30</v>
      </c>
      <c r="AD1696" s="266">
        <f>IF(AC1696="","",(IF(F1696=0,AF1696,(F1696/AC1696*AF1696))))</f>
        <v>6533.92</v>
      </c>
      <c r="AE1696" s="266">
        <f>IF(B1696="","",(IFERROR(VLOOKUP(B1696,Projecten!A$4:W$2415,23,FALSE),"niet bekend")))</f>
        <v>24502.2</v>
      </c>
      <c r="AF1696" s="266">
        <f>IF(B1696="","",(IFERROR(VLOOKUP(B1696,Projecten!A$4:W$2415,12,FALSE),"niet bekend")))</f>
        <v>24502.2</v>
      </c>
    </row>
    <row r="1697" spans="2:33" s="327" customFormat="1" x14ac:dyDescent="0.2">
      <c r="B1697" s="496"/>
      <c r="C1697" s="386"/>
      <c r="D1697" s="496"/>
      <c r="E1697" s="389"/>
      <c r="F1697" s="388"/>
      <c r="G1697" s="389"/>
      <c r="H1697" s="389"/>
      <c r="I1697" s="389"/>
      <c r="J1697" s="321"/>
      <c r="K1697" s="321"/>
      <c r="L1697" s="321"/>
      <c r="M1697" s="322"/>
      <c r="N1697" s="322"/>
      <c r="O1697" s="322"/>
      <c r="P1697" s="322"/>
      <c r="Q1697" s="322"/>
      <c r="R1697" s="322"/>
      <c r="S1697" s="320"/>
      <c r="T1697" s="264"/>
      <c r="U1697" s="264"/>
      <c r="V1697" s="396"/>
      <c r="W1697" s="318"/>
      <c r="X1697" s="318"/>
      <c r="Y1697" s="857"/>
      <c r="Z1697" s="318"/>
      <c r="AA1697" s="318"/>
      <c r="AB1697" s="320"/>
      <c r="AC1697" s="1069"/>
      <c r="AD1697" s="266"/>
      <c r="AE1697" s="266"/>
      <c r="AF1697" s="266"/>
    </row>
    <row r="1698" spans="2:33" s="327" customFormat="1" x14ac:dyDescent="0.2">
      <c r="B1698" s="665">
        <v>2016799</v>
      </c>
      <c r="C1698" s="470">
        <v>121118</v>
      </c>
      <c r="D1698" s="471">
        <v>621617</v>
      </c>
      <c r="E1698" s="472" t="s">
        <v>26</v>
      </c>
      <c r="F1698" s="751">
        <v>1</v>
      </c>
      <c r="G1698" s="938">
        <v>7</v>
      </c>
      <c r="H1698" s="938">
        <v>3</v>
      </c>
      <c r="I1698" s="938">
        <v>4</v>
      </c>
      <c r="J1698" s="321">
        <v>42386</v>
      </c>
      <c r="K1698" s="321" t="s">
        <v>1485</v>
      </c>
      <c r="L1698" s="321" t="s">
        <v>1485</v>
      </c>
      <c r="M1698" s="321" t="s">
        <v>1485</v>
      </c>
      <c r="N1698" s="322" t="s">
        <v>47</v>
      </c>
      <c r="O1698" s="322" t="s">
        <v>47</v>
      </c>
      <c r="P1698" s="322" t="s">
        <v>47</v>
      </c>
      <c r="Q1698" s="322"/>
      <c r="R1698" s="322" t="s">
        <v>47</v>
      </c>
      <c r="S1698" s="1091"/>
      <c r="T1698" s="264"/>
      <c r="U1698" s="264">
        <v>6</v>
      </c>
      <c r="V1698" s="396"/>
      <c r="W1698" s="318" t="s">
        <v>2265</v>
      </c>
      <c r="X1698" s="1100" t="s">
        <v>2362</v>
      </c>
      <c r="Y1698" s="324">
        <v>15.75</v>
      </c>
      <c r="Z1698" s="318"/>
      <c r="AA1698" s="511"/>
      <c r="AB1698" s="707">
        <v>42719</v>
      </c>
      <c r="AC1698" s="1069">
        <f>IF(B1698="","",(IFERROR(VLOOKUP(B1698,Projecten!A$4:W$2415,5,FALSE),"niet bekend")))</f>
        <v>1</v>
      </c>
      <c r="AD1698" s="266">
        <f>IF(AC1698="","",(IF(F1698=0,AF1698,(F1698/AC1698*AF1698))))</f>
        <v>2446.31</v>
      </c>
      <c r="AE1698" s="266">
        <f>IF(B1698="","",(IFERROR(VLOOKUP(B1698,Projecten!A$4:W$2415,23,FALSE),"niet bekend")))</f>
        <v>2446.31</v>
      </c>
      <c r="AF1698" s="266">
        <f>IF(B1698="","",(IFERROR(VLOOKUP(B1698,Projecten!A$4:W$2415,12,FALSE),"niet bekend")))</f>
        <v>2446.31</v>
      </c>
    </row>
    <row r="1699" spans="2:33" s="327" customFormat="1" x14ac:dyDescent="0.2">
      <c r="B1699" s="665"/>
      <c r="C1699" s="470"/>
      <c r="D1699" s="665"/>
      <c r="E1699" s="938"/>
      <c r="F1699" s="751"/>
      <c r="G1699" s="938"/>
      <c r="H1699" s="938"/>
      <c r="I1699" s="938"/>
      <c r="J1699" s="321"/>
      <c r="K1699" s="321"/>
      <c r="L1699" s="321"/>
      <c r="M1699" s="321"/>
      <c r="N1699" s="322"/>
      <c r="O1699" s="322"/>
      <c r="P1699" s="322"/>
      <c r="Q1699" s="322"/>
      <c r="R1699" s="322"/>
      <c r="S1699" s="320"/>
      <c r="T1699" s="264"/>
      <c r="U1699" s="264"/>
      <c r="V1699" s="396"/>
      <c r="W1699" s="318"/>
      <c r="X1699" s="318"/>
      <c r="Y1699" s="497"/>
      <c r="Z1699" s="318"/>
      <c r="AA1699" s="511"/>
      <c r="AB1699" s="707"/>
      <c r="AC1699" s="329"/>
      <c r="AD1699" s="266"/>
      <c r="AE1699" s="266"/>
      <c r="AF1699" s="266"/>
    </row>
    <row r="1700" spans="2:33" s="327" customFormat="1" x14ac:dyDescent="0.2">
      <c r="B1700" s="665">
        <v>2016795</v>
      </c>
      <c r="C1700" s="470">
        <v>121121</v>
      </c>
      <c r="D1700" s="665" t="s">
        <v>2253</v>
      </c>
      <c r="E1700" s="938" t="s">
        <v>352</v>
      </c>
      <c r="F1700" s="751">
        <v>1</v>
      </c>
      <c r="G1700" s="938">
        <v>9</v>
      </c>
      <c r="H1700" s="938">
        <v>6</v>
      </c>
      <c r="I1700" s="938">
        <v>3</v>
      </c>
      <c r="J1700" s="321">
        <v>42752</v>
      </c>
      <c r="K1700" s="321">
        <v>42753</v>
      </c>
      <c r="L1700" s="321" t="s">
        <v>1485</v>
      </c>
      <c r="M1700" s="321" t="s">
        <v>1485</v>
      </c>
      <c r="N1700" s="322" t="s">
        <v>47</v>
      </c>
      <c r="O1700" s="322" t="s">
        <v>47</v>
      </c>
      <c r="P1700" s="322" t="s">
        <v>47</v>
      </c>
      <c r="Q1700" s="322"/>
      <c r="R1700" s="322" t="s">
        <v>47</v>
      </c>
      <c r="S1700" s="320"/>
      <c r="T1700" s="264"/>
      <c r="U1700" s="264">
        <v>5</v>
      </c>
      <c r="V1700" s="396"/>
      <c r="W1700" s="318" t="s">
        <v>532</v>
      </c>
      <c r="X1700" s="318"/>
      <c r="Y1700" s="497">
        <v>20</v>
      </c>
      <c r="Z1700" s="318"/>
      <c r="AA1700" s="511"/>
      <c r="AB1700" s="707">
        <v>42724</v>
      </c>
      <c r="AC1700" s="329">
        <f>IF(B1700="","",(IFERROR(VLOOKUP(B1700,Projecten!A$4:W$2415,5,FALSE),"niet bekend")))</f>
        <v>1</v>
      </c>
      <c r="AD1700" s="266">
        <f>IF(AC1700="","",(IF(F1700=0,AF1700,(F1700/AC1700*AF1700))))</f>
        <v>2939.27</v>
      </c>
      <c r="AE1700" s="266">
        <f>IF(B1700="","",(IFERROR(VLOOKUP(B1700,Projecten!A$4:W$2415,23,FALSE),"niet bekend")))</f>
        <v>2939.27</v>
      </c>
      <c r="AF1700" s="266">
        <f>IF(B1700="","",(IFERROR(VLOOKUP(B1700,Projecten!A$4:W$2415,12,FALSE),"niet bekend")))</f>
        <v>2939.27</v>
      </c>
    </row>
    <row r="1701" spans="2:33" s="327" customFormat="1" x14ac:dyDescent="0.2">
      <c r="B1701" s="665">
        <v>2016796</v>
      </c>
      <c r="C1701" s="470">
        <v>121121</v>
      </c>
      <c r="D1701" s="665" t="s">
        <v>2254</v>
      </c>
      <c r="E1701" s="938" t="s">
        <v>352</v>
      </c>
      <c r="F1701" s="751">
        <v>1</v>
      </c>
      <c r="G1701" s="938">
        <v>2</v>
      </c>
      <c r="H1701" s="938">
        <v>1</v>
      </c>
      <c r="I1701" s="938">
        <v>1</v>
      </c>
      <c r="J1701" s="321">
        <v>42752</v>
      </c>
      <c r="K1701" s="321" t="s">
        <v>1485</v>
      </c>
      <c r="L1701" s="321" t="s">
        <v>1485</v>
      </c>
      <c r="M1701" s="321" t="s">
        <v>1485</v>
      </c>
      <c r="N1701" s="322" t="s">
        <v>47</v>
      </c>
      <c r="O1701" s="322" t="s">
        <v>47</v>
      </c>
      <c r="P1701" s="322" t="s">
        <v>47</v>
      </c>
      <c r="Q1701" s="322"/>
      <c r="R1701" s="322" t="s">
        <v>47</v>
      </c>
      <c r="S1701" s="320"/>
      <c r="T1701" s="264"/>
      <c r="U1701" s="264">
        <v>5</v>
      </c>
      <c r="V1701" s="396"/>
      <c r="W1701" s="318" t="s">
        <v>532</v>
      </c>
      <c r="X1701" s="318"/>
      <c r="Y1701" s="497">
        <v>5.2</v>
      </c>
      <c r="Z1701" s="318"/>
      <c r="AA1701" s="511"/>
      <c r="AB1701" s="707">
        <v>42724</v>
      </c>
      <c r="AC1701" s="329">
        <f>IF(B1701="","",(IFERROR(VLOOKUP(B1701,Projecten!A$4:W$2415,5,FALSE),"niet bekend")))</f>
        <v>1</v>
      </c>
      <c r="AD1701" s="266">
        <f>IF(AC1701="","",(IF(F1701=0,AF1701,(F1701/AC1701*AF1701))))</f>
        <v>672.5</v>
      </c>
      <c r="AE1701" s="266">
        <f>IF(B1701="","",(IFERROR(VLOOKUP(B1701,Projecten!A$4:W$2415,23,FALSE),"niet bekend")))</f>
        <v>672.5</v>
      </c>
      <c r="AF1701" s="266">
        <f>IF(B1701="","",(IFERROR(VLOOKUP(B1701,Projecten!A$4:W$2415,12,FALSE),"niet bekend")))</f>
        <v>672.5</v>
      </c>
    </row>
    <row r="1702" spans="2:33" s="312" customFormat="1" x14ac:dyDescent="0.2">
      <c r="B1702" s="1012"/>
      <c r="C1702" s="406"/>
      <c r="D1702" s="300"/>
      <c r="E1702" s="300"/>
      <c r="F1702" s="302"/>
      <c r="G1702" s="302"/>
      <c r="H1702" s="302"/>
      <c r="I1702" s="302"/>
      <c r="J1702" s="301"/>
      <c r="K1702" s="301"/>
      <c r="L1702" s="301"/>
      <c r="M1702" s="302"/>
      <c r="N1702" s="302"/>
      <c r="O1702" s="302"/>
      <c r="P1702" s="302"/>
      <c r="Q1702" s="302"/>
      <c r="R1702" s="302"/>
      <c r="S1702" s="303"/>
      <c r="T1702" s="407"/>
      <c r="U1702" s="305"/>
      <c r="V1702" s="305"/>
      <c r="W1702" s="307"/>
      <c r="X1702" s="307"/>
      <c r="Y1702" s="307"/>
      <c r="Z1702" s="298"/>
      <c r="AA1702" s="308"/>
      <c r="AB1702" s="410"/>
      <c r="AC1702" s="310"/>
      <c r="AD1702" s="311"/>
      <c r="AE1702" s="311" t="str">
        <f>IF(B1702="","",(IFERROR(VLOOKUP(B1702,Projecten!A$4:W$2415,23,FALSE),"niet bekend")))</f>
        <v/>
      </c>
      <c r="AF1702" s="311" t="str">
        <f>IF(B1702="","",(IFERROR(VLOOKUP(B1702,Projecten!A$4:W$2415,12,FALSE),"niet bekend")))</f>
        <v/>
      </c>
    </row>
    <row r="1703" spans="2:33" s="236" customFormat="1" x14ac:dyDescent="0.2">
      <c r="B1703" s="1037"/>
      <c r="C1703" s="373"/>
      <c r="D1703" s="374">
        <f>SUM(G1703:I1703)</f>
        <v>473</v>
      </c>
      <c r="E1703" s="375"/>
      <c r="F1703" s="376">
        <f>SUM(F1704:F1728)</f>
        <v>42</v>
      </c>
      <c r="G1703" s="376">
        <f>SUM(G1704:G1728)</f>
        <v>243</v>
      </c>
      <c r="H1703" s="376">
        <f>SUM(H1704:H1728)</f>
        <v>145</v>
      </c>
      <c r="I1703" s="376">
        <f>SUM(I1704:I1728)</f>
        <v>85</v>
      </c>
      <c r="J1703" s="984"/>
      <c r="K1703" s="984"/>
      <c r="L1703" s="984"/>
      <c r="M1703" s="376"/>
      <c r="N1703" s="376"/>
      <c r="O1703" s="376"/>
      <c r="P1703" s="376"/>
      <c r="Q1703" s="376"/>
      <c r="R1703" s="376"/>
      <c r="S1703" s="930">
        <v>5</v>
      </c>
      <c r="T1703" s="445"/>
      <c r="U1703" s="447"/>
      <c r="V1703" s="447"/>
      <c r="W1703" s="646"/>
      <c r="X1703" s="752">
        <f>SUM(Y1703:Y1728)</f>
        <v>485.25</v>
      </c>
      <c r="Y1703" s="231"/>
      <c r="Z1703" s="231">
        <f>Productiemedewerkers!C1947</f>
        <v>0</v>
      </c>
      <c r="AA1703" s="232">
        <f>X1703-Z1703</f>
        <v>485.25</v>
      </c>
      <c r="AB1703" s="221" t="s">
        <v>2683</v>
      </c>
      <c r="AC1703" s="234"/>
      <c r="AD1703" s="235">
        <f>SUM(AD1704:AD1728)</f>
        <v>71479.818181818177</v>
      </c>
      <c r="AE1703" s="235" t="str">
        <f>IF(B1703="","",(IFERROR(VLOOKUP(B1703,Projecten!A$4:W$2415,23,FALSE),"niet bekend")))</f>
        <v/>
      </c>
      <c r="AF1703" s="235" t="str">
        <f>IF(B1703="","",(IFERROR(VLOOKUP(B1703,Projecten!A$4:W$2415,12,FALSE),"niet bekend")))</f>
        <v/>
      </c>
    </row>
    <row r="1704" spans="2:33" x14ac:dyDescent="0.2">
      <c r="B1704" s="519"/>
      <c r="C1704" s="517"/>
      <c r="D1704" s="202"/>
      <c r="E1704" s="518"/>
      <c r="F1704" s="645"/>
      <c r="G1704" s="645"/>
      <c r="H1704" s="645"/>
      <c r="I1704" s="645"/>
      <c r="J1704" s="241"/>
      <c r="K1704" s="241"/>
      <c r="L1704" s="241"/>
      <c r="M1704" s="242"/>
      <c r="N1704" s="242"/>
      <c r="O1704" s="242"/>
      <c r="P1704" s="242"/>
      <c r="Q1704" s="242"/>
      <c r="R1704" s="242"/>
      <c r="S1704" s="243" t="s">
        <v>2029</v>
      </c>
      <c r="U1704" s="245"/>
      <c r="X1704" s="337" t="s">
        <v>2037</v>
      </c>
      <c r="Y1704" s="248"/>
      <c r="Z1704" s="202"/>
      <c r="AA1704" s="202"/>
      <c r="AB1704" s="243"/>
      <c r="AC1704" s="1053" t="str">
        <f>IF(B1704="","",(IFERROR(VLOOKUP(B1704,Projecten!A$4:W$2415,5,FALSE),"niet bekend")))</f>
        <v/>
      </c>
      <c r="AD1704" s="213" t="str">
        <f>IF(AC1704="","",(IF(F1704=0,AF1704,(F1704/AC1704*AF1704))))</f>
        <v/>
      </c>
      <c r="AE1704" s="213" t="str">
        <f>IF(B1704="","",(IFERROR(VLOOKUP(B1704,Projecten!A$4:W$2415,23,FALSE),"niet bekend")))</f>
        <v/>
      </c>
      <c r="AF1704" s="213" t="str">
        <f>IF(B1704="","",(IFERROR(VLOOKUP(B1704,Projecten!A$4:W$2415,12,FALSE),"niet bekend")))</f>
        <v/>
      </c>
      <c r="AG1704" s="209"/>
    </row>
    <row r="1705" spans="2:33" s="327" customFormat="1" x14ac:dyDescent="0.2">
      <c r="B1705" s="1101"/>
      <c r="C1705" s="470"/>
      <c r="D1705" s="961"/>
      <c r="E1705" s="938"/>
      <c r="F1705" s="751"/>
      <c r="G1705" s="751"/>
      <c r="H1705" s="751"/>
      <c r="I1705" s="751"/>
      <c r="J1705" s="995"/>
      <c r="K1705" s="995"/>
      <c r="L1705" s="995"/>
      <c r="M1705" s="391"/>
      <c r="N1705" s="391"/>
      <c r="O1705" s="391"/>
      <c r="P1705" s="391"/>
      <c r="Q1705" s="391"/>
      <c r="R1705" s="391"/>
      <c r="S1705" s="320"/>
      <c r="T1705" s="264"/>
      <c r="U1705" s="264"/>
      <c r="V1705" s="396"/>
      <c r="W1705" s="318"/>
      <c r="X1705" s="521"/>
      <c r="Y1705" s="857"/>
      <c r="Z1705" s="318"/>
      <c r="AA1705" s="318"/>
      <c r="AB1705" s="320"/>
      <c r="AC1705" s="1069"/>
      <c r="AD1705" s="266"/>
      <c r="AE1705" s="266"/>
      <c r="AF1705" s="266"/>
    </row>
    <row r="1706" spans="2:33" x14ac:dyDescent="0.2">
      <c r="B1706" s="272">
        <v>2017022</v>
      </c>
      <c r="C1706" s="422">
        <v>121128</v>
      </c>
      <c r="D1706" s="609" t="s">
        <v>2317</v>
      </c>
      <c r="E1706" s="737" t="s">
        <v>2327</v>
      </c>
      <c r="F1706" s="736">
        <v>8</v>
      </c>
      <c r="G1706" s="1102">
        <f>F1706*3</f>
        <v>24</v>
      </c>
      <c r="H1706" s="1102">
        <f>F1706*2</f>
        <v>16</v>
      </c>
      <c r="I1706" s="1102">
        <f>F1706*1</f>
        <v>8</v>
      </c>
      <c r="J1706" s="321">
        <v>42759</v>
      </c>
      <c r="K1706" s="244" t="s">
        <v>1485</v>
      </c>
      <c r="L1706" s="244" t="s">
        <v>1485</v>
      </c>
      <c r="M1706" s="244" t="s">
        <v>1485</v>
      </c>
      <c r="N1706" s="254" t="s">
        <v>47</v>
      </c>
      <c r="O1706" s="254" t="s">
        <v>47</v>
      </c>
      <c r="P1706" s="254" t="s">
        <v>47</v>
      </c>
      <c r="R1706" s="254" t="s">
        <v>47</v>
      </c>
      <c r="S1706" s="243"/>
      <c r="U1706" s="245">
        <v>6</v>
      </c>
      <c r="W1706" s="202" t="s">
        <v>905</v>
      </c>
      <c r="X1706" s="202" t="s">
        <v>2354</v>
      </c>
      <c r="Y1706" s="257">
        <f>F1706*6</f>
        <v>48</v>
      </c>
      <c r="Z1706" s="202"/>
      <c r="AA1706" s="489"/>
      <c r="AB1706" s="499">
        <v>42746</v>
      </c>
      <c r="AC1706" s="1053">
        <f>IF(B1706="","",(IFERROR(VLOOKUP(B1706,Projecten!A$4:W$2415,5,FALSE),"niet bekend")))</f>
        <v>30</v>
      </c>
      <c r="AD1706" s="213">
        <f>IF(AC1706="","",(IF(F1706=0,AF1706,(F1706/AC1706*AF1706))))</f>
        <v>6533.92</v>
      </c>
      <c r="AE1706" s="213">
        <f>IF(B1706="","",(IFERROR(VLOOKUP(B1706,Projecten!A$4:W$2415,23,FALSE),"niet bekend")))</f>
        <v>24502.2</v>
      </c>
      <c r="AF1706" s="213">
        <f>IF(B1706="","",(IFERROR(VLOOKUP(B1706,Projecten!A$4:W$2415,12,FALSE),"niet bekend")))</f>
        <v>24502.2</v>
      </c>
      <c r="AG1706" s="209"/>
    </row>
    <row r="1707" spans="2:33" s="327" customFormat="1" x14ac:dyDescent="0.2">
      <c r="B1707" s="665">
        <v>2017022</v>
      </c>
      <c r="C1707" s="470">
        <v>121137</v>
      </c>
      <c r="D1707" s="470" t="s">
        <v>2317</v>
      </c>
      <c r="E1707" s="938" t="s">
        <v>2327</v>
      </c>
      <c r="F1707" s="1103">
        <v>7</v>
      </c>
      <c r="G1707" s="1099">
        <f>F1707*3</f>
        <v>21</v>
      </c>
      <c r="H1707" s="1099">
        <f>F1707*2</f>
        <v>14</v>
      </c>
      <c r="I1707" s="1099">
        <f>F1707*1</f>
        <v>7</v>
      </c>
      <c r="J1707" s="995"/>
      <c r="K1707" s="995" t="s">
        <v>1485</v>
      </c>
      <c r="L1707" s="995" t="s">
        <v>1485</v>
      </c>
      <c r="M1707" s="995" t="s">
        <v>1485</v>
      </c>
      <c r="N1707" s="391" t="s">
        <v>47</v>
      </c>
      <c r="O1707" s="391" t="s">
        <v>47</v>
      </c>
      <c r="P1707" s="391" t="s">
        <v>47</v>
      </c>
      <c r="Q1707" s="391"/>
      <c r="R1707" s="391" t="s">
        <v>47</v>
      </c>
      <c r="S1707" s="320"/>
      <c r="T1707" s="264"/>
      <c r="U1707" s="264">
        <v>8</v>
      </c>
      <c r="V1707" s="396"/>
      <c r="W1707" s="318" t="s">
        <v>905</v>
      </c>
      <c r="X1707" s="521" t="s">
        <v>2354</v>
      </c>
      <c r="Y1707" s="497">
        <f>F1707*6</f>
        <v>42</v>
      </c>
      <c r="Z1707" s="318"/>
      <c r="AA1707" s="511"/>
      <c r="AB1707" s="707">
        <v>42746</v>
      </c>
      <c r="AC1707" s="1069">
        <f>IF(B1707="","",(IFERROR(VLOOKUP(B1707,Projecten!A$4:W$2415,5,FALSE),"niet bekend")))</f>
        <v>30</v>
      </c>
      <c r="AD1707" s="266">
        <f>IF(AC1707="","",(IF(F1707=0,AF1707,(F1707/AC1707*AF1707))))</f>
        <v>5717.18</v>
      </c>
      <c r="AE1707" s="266">
        <f>IF(B1707="","",(IFERROR(VLOOKUP(B1707,Projecten!A$4:W$2415,23,FALSE),"niet bekend")))</f>
        <v>24502.2</v>
      </c>
      <c r="AF1707" s="266">
        <f>IF(B1707="","",(IFERROR(VLOOKUP(B1707,Projecten!A$4:W$2415,12,FALSE),"niet bekend")))</f>
        <v>24502.2</v>
      </c>
    </row>
    <row r="1708" spans="2:33" x14ac:dyDescent="0.2">
      <c r="B1708" s="237">
        <v>2017022</v>
      </c>
      <c r="C1708" s="470">
        <v>121137</v>
      </c>
      <c r="D1708" s="517" t="s">
        <v>2317</v>
      </c>
      <c r="E1708" s="518" t="s">
        <v>2327</v>
      </c>
      <c r="F1708" s="645">
        <v>7</v>
      </c>
      <c r="G1708" s="1104">
        <f>F1708*3</f>
        <v>21</v>
      </c>
      <c r="H1708" s="1104">
        <f>F1708*2</f>
        <v>14</v>
      </c>
      <c r="I1708" s="1104">
        <f>F1708*1</f>
        <v>7</v>
      </c>
      <c r="J1708" s="321"/>
      <c r="K1708" s="1024" t="s">
        <v>1485</v>
      </c>
      <c r="L1708" s="1024" t="s">
        <v>1485</v>
      </c>
      <c r="M1708" s="1024" t="s">
        <v>1485</v>
      </c>
      <c r="N1708" s="486" t="s">
        <v>47</v>
      </c>
      <c r="O1708" s="486" t="s">
        <v>47</v>
      </c>
      <c r="P1708" s="486" t="s">
        <v>47</v>
      </c>
      <c r="Q1708" s="486"/>
      <c r="R1708" s="486" t="s">
        <v>47</v>
      </c>
      <c r="S1708" s="243"/>
      <c r="U1708" s="245">
        <v>8</v>
      </c>
      <c r="X1708" s="288" t="s">
        <v>2354</v>
      </c>
      <c r="Y1708" s="295">
        <f>F1708*6</f>
        <v>42</v>
      </c>
      <c r="Z1708" s="202"/>
      <c r="AA1708" s="489"/>
      <c r="AB1708" s="499">
        <v>42746</v>
      </c>
      <c r="AC1708" s="1053">
        <f>IF(B1708="","",(IFERROR(VLOOKUP(B1708,Projecten!A$4:W$2415,5,FALSE),"niet bekend")))</f>
        <v>30</v>
      </c>
      <c r="AD1708" s="213">
        <f>IF(AC1708="","",(IF(F1708=0,AF1708,(F1708/AC1708*AF1708))))</f>
        <v>5717.18</v>
      </c>
      <c r="AE1708" s="213">
        <f>IF(B1708="","",(IFERROR(VLOOKUP(B1708,Projecten!A$4:W$2415,23,FALSE),"niet bekend")))</f>
        <v>24502.2</v>
      </c>
      <c r="AF1708" s="213">
        <f>IF(B1708="","",(IFERROR(VLOOKUP(B1708,Projecten!A$4:W$2415,12,FALSE),"niet bekend")))</f>
        <v>24502.2</v>
      </c>
      <c r="AG1708" s="209"/>
    </row>
    <row r="1709" spans="2:33" s="327" customFormat="1" x14ac:dyDescent="0.2">
      <c r="B1709" s="496"/>
      <c r="C1709" s="386"/>
      <c r="D1709" s="386"/>
      <c r="E1709" s="389"/>
      <c r="F1709" s="388"/>
      <c r="G1709" s="389"/>
      <c r="H1709" s="389"/>
      <c r="I1709" s="389"/>
      <c r="J1709" s="321"/>
      <c r="K1709" s="321"/>
      <c r="L1709" s="321"/>
      <c r="M1709" s="322"/>
      <c r="N1709" s="322"/>
      <c r="O1709" s="322"/>
      <c r="P1709" s="322"/>
      <c r="Q1709" s="322"/>
      <c r="R1709" s="322"/>
      <c r="S1709" s="320"/>
      <c r="T1709" s="264"/>
      <c r="U1709" s="264"/>
      <c r="V1709" s="396"/>
      <c r="W1709" s="318"/>
      <c r="X1709" s="318"/>
      <c r="Y1709" s="857"/>
      <c r="Z1709" s="318"/>
      <c r="AA1709" s="318"/>
      <c r="AB1709" s="320"/>
      <c r="AC1709" s="1069"/>
      <c r="AD1709" s="266"/>
      <c r="AE1709" s="266"/>
      <c r="AF1709" s="266"/>
    </row>
    <row r="1710" spans="2:33" s="327" customFormat="1" x14ac:dyDescent="0.2">
      <c r="B1710" s="665">
        <v>2016800</v>
      </c>
      <c r="C1710" s="940">
        <v>121123</v>
      </c>
      <c r="D1710" s="1105" t="s">
        <v>2274</v>
      </c>
      <c r="E1710" s="750" t="s">
        <v>640</v>
      </c>
      <c r="F1710" s="751">
        <v>1</v>
      </c>
      <c r="G1710" s="938">
        <v>12</v>
      </c>
      <c r="H1710" s="938">
        <v>5</v>
      </c>
      <c r="I1710" s="938">
        <v>4</v>
      </c>
      <c r="J1710" s="321">
        <v>42755</v>
      </c>
      <c r="K1710" s="321">
        <v>42753</v>
      </c>
      <c r="L1710" s="321" t="s">
        <v>1485</v>
      </c>
      <c r="M1710" s="321" t="s">
        <v>1485</v>
      </c>
      <c r="N1710" s="322" t="s">
        <v>47</v>
      </c>
      <c r="O1710" s="322" t="s">
        <v>47</v>
      </c>
      <c r="P1710" s="322" t="s">
        <v>47</v>
      </c>
      <c r="Q1710" s="322"/>
      <c r="R1710" s="322" t="s">
        <v>47</v>
      </c>
      <c r="S1710" s="320"/>
      <c r="T1710" s="264"/>
      <c r="U1710" s="264">
        <v>5</v>
      </c>
      <c r="V1710" s="396"/>
      <c r="W1710" s="318" t="s">
        <v>652</v>
      </c>
      <c r="X1710" s="318" t="s">
        <v>1250</v>
      </c>
      <c r="Y1710" s="324">
        <v>38</v>
      </c>
      <c r="Z1710" s="318"/>
      <c r="AA1710" s="511"/>
      <c r="AB1710" s="707">
        <v>42748</v>
      </c>
      <c r="AC1710" s="1069">
        <f>IF(B1710="","",(IFERROR(VLOOKUP(B1710,Projecten!A$4:W$2415,5,FALSE),"niet bekend")))</f>
        <v>1</v>
      </c>
      <c r="AD1710" s="266">
        <f>IF(AC1710="","",(IF(F1710=0,AF1710,(F1710/AC1710*AF1710))))</f>
        <v>5250</v>
      </c>
      <c r="AE1710" s="266">
        <f>IF(B1710="","",(IFERROR(VLOOKUP(B1710,Projecten!A$4:W$2415,23,FALSE),"niet bekend")))</f>
        <v>5250</v>
      </c>
      <c r="AF1710" s="266">
        <f>IF(B1710="","",(IFERROR(VLOOKUP(B1710,Projecten!A$4:W$2415,12,FALSE),"niet bekend")))</f>
        <v>5250</v>
      </c>
    </row>
    <row r="1711" spans="2:33" s="327" customFormat="1" x14ac:dyDescent="0.2">
      <c r="B1711" s="665"/>
      <c r="C1711" s="470"/>
      <c r="D1711" s="470"/>
      <c r="E1711" s="938"/>
      <c r="F1711" s="751"/>
      <c r="G1711" s="938"/>
      <c r="H1711" s="938"/>
      <c r="I1711" s="938"/>
      <c r="J1711" s="995"/>
      <c r="K1711" s="995"/>
      <c r="L1711" s="995"/>
      <c r="M1711" s="995"/>
      <c r="N1711" s="403"/>
      <c r="O1711" s="403"/>
      <c r="P1711" s="403"/>
      <c r="Q1711" s="403"/>
      <c r="R1711" s="403"/>
      <c r="S1711" s="320"/>
      <c r="T1711" s="264"/>
      <c r="U1711" s="264"/>
      <c r="V1711" s="396"/>
      <c r="W1711" s="318"/>
      <c r="X1711" s="521"/>
      <c r="Y1711" s="497"/>
      <c r="Z1711" s="318"/>
      <c r="AA1711" s="318"/>
      <c r="AB1711" s="707"/>
      <c r="AC1711" s="1069"/>
      <c r="AD1711" s="266"/>
      <c r="AE1711" s="266"/>
      <c r="AF1711" s="266"/>
    </row>
    <row r="1712" spans="2:33" s="327" customFormat="1" x14ac:dyDescent="0.2">
      <c r="B1712" s="665">
        <v>2017008</v>
      </c>
      <c r="C1712" s="470">
        <v>121129</v>
      </c>
      <c r="D1712" s="1105">
        <v>614117</v>
      </c>
      <c r="E1712" s="472" t="s">
        <v>26</v>
      </c>
      <c r="F1712" s="751">
        <v>1</v>
      </c>
      <c r="G1712" s="938">
        <v>10</v>
      </c>
      <c r="H1712" s="938">
        <v>5</v>
      </c>
      <c r="I1712" s="938">
        <v>3</v>
      </c>
      <c r="J1712" s="321">
        <v>42762</v>
      </c>
      <c r="K1712" s="321" t="s">
        <v>1485</v>
      </c>
      <c r="L1712" s="321" t="s">
        <v>1485</v>
      </c>
      <c r="M1712" s="321" t="s">
        <v>1485</v>
      </c>
      <c r="N1712" s="322" t="s">
        <v>47</v>
      </c>
      <c r="O1712" s="322" t="s">
        <v>47</v>
      </c>
      <c r="P1712" s="322" t="s">
        <v>47</v>
      </c>
      <c r="Q1712" s="322"/>
      <c r="R1712" s="322" t="s">
        <v>47</v>
      </c>
      <c r="S1712" s="320"/>
      <c r="T1712" s="264"/>
      <c r="U1712" s="264">
        <v>6</v>
      </c>
      <c r="V1712" s="396"/>
      <c r="W1712" s="318" t="s">
        <v>162</v>
      </c>
      <c r="X1712" s="318"/>
      <c r="Y1712" s="324">
        <v>15</v>
      </c>
      <c r="Z1712" s="318"/>
      <c r="AA1712" s="511"/>
      <c r="AB1712" s="707">
        <v>42741</v>
      </c>
      <c r="AC1712" s="1069">
        <f>IF(B1712="","",(IFERROR(VLOOKUP(B1712,Projecten!A$4:W$2415,5,FALSE),"niet bekend")))</f>
        <v>1</v>
      </c>
      <c r="AD1712" s="266">
        <f t="shared" ref="AD1712:AD1719" si="164">IF(AC1712="","",(IF(F1712=0,AF1712,(F1712/AC1712*AF1712))))</f>
        <v>2079.27</v>
      </c>
      <c r="AE1712" s="266">
        <f>IF(B1712="","",(IFERROR(VLOOKUP(B1712,Projecten!A$4:W$2415,23,FALSE),"niet bekend")))</f>
        <v>2079.27</v>
      </c>
      <c r="AF1712" s="266">
        <f>IF(B1712="","",(IFERROR(VLOOKUP(B1712,Projecten!A$4:W$2415,12,FALSE),"niet bekend")))</f>
        <v>2079.27</v>
      </c>
    </row>
    <row r="1713" spans="2:33" s="327" customFormat="1" x14ac:dyDescent="0.2">
      <c r="B1713" s="665">
        <v>2017009</v>
      </c>
      <c r="C1713" s="470">
        <v>121129</v>
      </c>
      <c r="D1713" s="1105" t="s">
        <v>2302</v>
      </c>
      <c r="E1713" s="472" t="s">
        <v>26</v>
      </c>
      <c r="F1713" s="751">
        <v>1</v>
      </c>
      <c r="G1713" s="938">
        <v>2</v>
      </c>
      <c r="H1713" s="938">
        <v>1</v>
      </c>
      <c r="I1713" s="938">
        <v>1</v>
      </c>
      <c r="J1713" s="321">
        <v>42762</v>
      </c>
      <c r="K1713" s="321" t="s">
        <v>1485</v>
      </c>
      <c r="L1713" s="321" t="s">
        <v>1485</v>
      </c>
      <c r="M1713" s="321" t="s">
        <v>1485</v>
      </c>
      <c r="N1713" s="322" t="s">
        <v>47</v>
      </c>
      <c r="O1713" s="322" t="s">
        <v>47</v>
      </c>
      <c r="P1713" s="322" t="s">
        <v>47</v>
      </c>
      <c r="Q1713" s="322"/>
      <c r="R1713" s="322" t="s">
        <v>47</v>
      </c>
      <c r="S1713" s="320"/>
      <c r="T1713" s="264"/>
      <c r="U1713" s="264">
        <v>6</v>
      </c>
      <c r="V1713" s="396"/>
      <c r="W1713" s="318" t="s">
        <v>162</v>
      </c>
      <c r="X1713" s="318"/>
      <c r="Y1713" s="324">
        <v>5</v>
      </c>
      <c r="Z1713" s="318"/>
      <c r="AA1713" s="511"/>
      <c r="AB1713" s="707">
        <v>42741</v>
      </c>
      <c r="AC1713" s="1069">
        <f>IF(B1713="","",(IFERROR(VLOOKUP(B1713,Projecten!A$4:W$2415,5,FALSE),"niet bekend")))</f>
        <v>1</v>
      </c>
      <c r="AD1713" s="266">
        <f t="shared" si="164"/>
        <v>537.12</v>
      </c>
      <c r="AE1713" s="266">
        <f>IF(B1713="","",(IFERROR(VLOOKUP(B1713,Projecten!A$4:W$2415,23,FALSE),"niet bekend")))</f>
        <v>537.12</v>
      </c>
      <c r="AF1713" s="266">
        <f>IF(B1713="","",(IFERROR(VLOOKUP(B1713,Projecten!A$4:W$2415,12,FALSE),"niet bekend")))</f>
        <v>537.12</v>
      </c>
    </row>
    <row r="1714" spans="2:33" s="327" customFormat="1" x14ac:dyDescent="0.2">
      <c r="B1714" s="665">
        <v>2017003</v>
      </c>
      <c r="C1714" s="470">
        <v>121126</v>
      </c>
      <c r="D1714" s="1105">
        <v>631417</v>
      </c>
      <c r="E1714" s="472" t="s">
        <v>26</v>
      </c>
      <c r="F1714" s="751">
        <v>1</v>
      </c>
      <c r="G1714" s="938">
        <v>10</v>
      </c>
      <c r="H1714" s="938">
        <v>5</v>
      </c>
      <c r="I1714" s="938">
        <v>3</v>
      </c>
      <c r="J1714" s="321">
        <v>42762</v>
      </c>
      <c r="K1714" s="321" t="s">
        <v>1485</v>
      </c>
      <c r="L1714" s="321" t="s">
        <v>1485</v>
      </c>
      <c r="M1714" s="321" t="s">
        <v>1485</v>
      </c>
      <c r="N1714" s="322" t="s">
        <v>47</v>
      </c>
      <c r="O1714" s="322" t="s">
        <v>47</v>
      </c>
      <c r="P1714" s="322" t="s">
        <v>47</v>
      </c>
      <c r="Q1714" s="322"/>
      <c r="R1714" s="322" t="s">
        <v>47</v>
      </c>
      <c r="S1714" s="320"/>
      <c r="T1714" s="264"/>
      <c r="U1714" s="264">
        <v>6</v>
      </c>
      <c r="V1714" s="396"/>
      <c r="W1714" s="318" t="s">
        <v>162</v>
      </c>
      <c r="X1714" s="318"/>
      <c r="Y1714" s="324">
        <v>18.75</v>
      </c>
      <c r="Z1714" s="318"/>
      <c r="AA1714" s="511"/>
      <c r="AB1714" s="707">
        <v>42740</v>
      </c>
      <c r="AC1714" s="1069">
        <f>IF(B1714="","",(IFERROR(VLOOKUP(B1714,Projecten!A$4:W$2415,5,FALSE),"niet bekend")))</f>
        <v>1</v>
      </c>
      <c r="AD1714" s="266">
        <f t="shared" si="164"/>
        <v>3281.06</v>
      </c>
      <c r="AE1714" s="266">
        <f>IF(B1714="","",(IFERROR(VLOOKUP(B1714,Projecten!A$4:W$2415,23,FALSE),"niet bekend")))</f>
        <v>3281.06</v>
      </c>
      <c r="AF1714" s="266">
        <f>IF(B1714="","",(IFERROR(VLOOKUP(B1714,Projecten!A$4:W$2415,12,FALSE),"niet bekend")))</f>
        <v>3281.06</v>
      </c>
    </row>
    <row r="1715" spans="2:33" s="327" customFormat="1" x14ac:dyDescent="0.2">
      <c r="B1715" s="665">
        <v>2017001</v>
      </c>
      <c r="C1715" s="470">
        <v>121126</v>
      </c>
      <c r="D1715" s="1105">
        <v>623617</v>
      </c>
      <c r="E1715" s="472" t="s">
        <v>26</v>
      </c>
      <c r="F1715" s="751">
        <v>1</v>
      </c>
      <c r="G1715" s="938">
        <v>8</v>
      </c>
      <c r="H1715" s="938">
        <v>7</v>
      </c>
      <c r="I1715" s="938">
        <v>2</v>
      </c>
      <c r="J1715" s="321">
        <v>42762</v>
      </c>
      <c r="K1715" s="321">
        <v>42760</v>
      </c>
      <c r="L1715" s="321" t="s">
        <v>1485</v>
      </c>
      <c r="M1715" s="321" t="s">
        <v>1485</v>
      </c>
      <c r="N1715" s="322" t="s">
        <v>47</v>
      </c>
      <c r="O1715" s="322" t="s">
        <v>47</v>
      </c>
      <c r="P1715" s="322" t="s">
        <v>47</v>
      </c>
      <c r="Q1715" s="322"/>
      <c r="R1715" s="322" t="s">
        <v>47</v>
      </c>
      <c r="S1715" s="320"/>
      <c r="T1715" s="264"/>
      <c r="U1715" s="264">
        <v>6</v>
      </c>
      <c r="V1715" s="396"/>
      <c r="W1715" s="318" t="s">
        <v>162</v>
      </c>
      <c r="X1715" s="318" t="s">
        <v>1250</v>
      </c>
      <c r="Y1715" s="324">
        <v>15.5</v>
      </c>
      <c r="Z1715" s="318"/>
      <c r="AA1715" s="511"/>
      <c r="AB1715" s="707">
        <v>42740</v>
      </c>
      <c r="AC1715" s="1069">
        <f>IF(B1715="","",(IFERROR(VLOOKUP(B1715,Projecten!A$4:W$2415,5,FALSE),"niet bekend")))</f>
        <v>1</v>
      </c>
      <c r="AD1715" s="266">
        <f t="shared" si="164"/>
        <v>2957.76</v>
      </c>
      <c r="AE1715" s="266">
        <f>IF(B1715="","",(IFERROR(VLOOKUP(B1715,Projecten!A$4:W$2415,23,FALSE),"niet bekend")))</f>
        <v>2957.76</v>
      </c>
      <c r="AF1715" s="266">
        <f>IF(B1715="","",(IFERROR(VLOOKUP(B1715,Projecten!A$4:W$2415,12,FALSE),"niet bekend")))</f>
        <v>2957.76</v>
      </c>
    </row>
    <row r="1716" spans="2:33" s="327" customFormat="1" x14ac:dyDescent="0.2">
      <c r="B1716" s="665">
        <v>2017004</v>
      </c>
      <c r="C1716" s="470">
        <v>121127</v>
      </c>
      <c r="D1716" s="1105">
        <v>571017</v>
      </c>
      <c r="E1716" s="472" t="s">
        <v>26</v>
      </c>
      <c r="F1716" s="751">
        <v>1</v>
      </c>
      <c r="G1716" s="938">
        <v>11</v>
      </c>
      <c r="H1716" s="938">
        <v>5</v>
      </c>
      <c r="I1716" s="938">
        <v>3</v>
      </c>
      <c r="J1716" s="321">
        <v>42762</v>
      </c>
      <c r="K1716" s="321" t="s">
        <v>1485</v>
      </c>
      <c r="L1716" s="321" t="s">
        <v>1485</v>
      </c>
      <c r="M1716" s="321" t="s">
        <v>2340</v>
      </c>
      <c r="N1716" s="322" t="s">
        <v>47</v>
      </c>
      <c r="O1716" s="322" t="s">
        <v>47</v>
      </c>
      <c r="P1716" s="322" t="s">
        <v>47</v>
      </c>
      <c r="Q1716" s="322"/>
      <c r="R1716" s="322" t="s">
        <v>47</v>
      </c>
      <c r="S1716" s="320"/>
      <c r="T1716" s="264"/>
      <c r="U1716" s="264">
        <v>6</v>
      </c>
      <c r="V1716" s="396"/>
      <c r="W1716" s="318" t="s">
        <v>162</v>
      </c>
      <c r="X1716" s="318"/>
      <c r="Y1716" s="324">
        <v>18</v>
      </c>
      <c r="Z1716" s="318"/>
      <c r="AA1716" s="511"/>
      <c r="AB1716" s="707">
        <v>42740</v>
      </c>
      <c r="AC1716" s="1069">
        <f>IF(B1716="","",(IFERROR(VLOOKUP(B1716,Projecten!A$4:W$2415,5,FALSE),"niet bekend")))</f>
        <v>1</v>
      </c>
      <c r="AD1716" s="266">
        <f t="shared" si="164"/>
        <v>3764.56</v>
      </c>
      <c r="AE1716" s="266">
        <f>IF(B1716="","",(IFERROR(VLOOKUP(B1716,Projecten!A$4:W$2415,23,FALSE),"niet bekend")))</f>
        <v>3764.56</v>
      </c>
      <c r="AF1716" s="266">
        <f>IF(B1716="","",(IFERROR(VLOOKUP(B1716,Projecten!A$4:W$2415,12,FALSE),"niet bekend")))</f>
        <v>3764.56</v>
      </c>
    </row>
    <row r="1717" spans="2:33" s="327" customFormat="1" x14ac:dyDescent="0.2">
      <c r="B1717" s="665">
        <v>2017005</v>
      </c>
      <c r="C1717" s="470">
        <v>121127</v>
      </c>
      <c r="D1717" s="1105" t="s">
        <v>2299</v>
      </c>
      <c r="E1717" s="472" t="s">
        <v>26</v>
      </c>
      <c r="F1717" s="751">
        <v>1</v>
      </c>
      <c r="G1717" s="938">
        <v>1</v>
      </c>
      <c r="H1717" s="938">
        <v>0</v>
      </c>
      <c r="I1717" s="938">
        <v>2</v>
      </c>
      <c r="J1717" s="321">
        <v>42762</v>
      </c>
      <c r="K1717" s="321" t="s">
        <v>1485</v>
      </c>
      <c r="L1717" s="321" t="s">
        <v>1485</v>
      </c>
      <c r="M1717" s="321" t="s">
        <v>1485</v>
      </c>
      <c r="N1717" s="322" t="s">
        <v>47</v>
      </c>
      <c r="O1717" s="322" t="s">
        <v>47</v>
      </c>
      <c r="P1717" s="322" t="s">
        <v>47</v>
      </c>
      <c r="Q1717" s="322"/>
      <c r="R1717" s="322" t="s">
        <v>47</v>
      </c>
      <c r="S1717" s="320"/>
      <c r="T1717" s="264"/>
      <c r="U1717" s="264">
        <v>6</v>
      </c>
      <c r="V1717" s="396"/>
      <c r="W1717" s="318" t="s">
        <v>162</v>
      </c>
      <c r="X1717" s="318"/>
      <c r="Y1717" s="324">
        <v>4.75</v>
      </c>
      <c r="Z1717" s="318"/>
      <c r="AA1717" s="511"/>
      <c r="AB1717" s="707">
        <v>42740</v>
      </c>
      <c r="AC1717" s="1069">
        <f>IF(B1717="","",(IFERROR(VLOOKUP(B1717,Projecten!A$4:W$2415,5,FALSE),"niet bekend")))</f>
        <v>1</v>
      </c>
      <c r="AD1717" s="266">
        <f t="shared" si="164"/>
        <v>975</v>
      </c>
      <c r="AE1717" s="266">
        <f>IF(B1717="","",(IFERROR(VLOOKUP(B1717,Projecten!A$4:W$2415,23,FALSE),"niet bekend")))</f>
        <v>975</v>
      </c>
      <c r="AF1717" s="266">
        <f>IF(B1717="","",(IFERROR(VLOOKUP(B1717,Projecten!A$4:W$2415,12,FALSE),"niet bekend")))</f>
        <v>975</v>
      </c>
    </row>
    <row r="1718" spans="2:33" s="327" customFormat="1" x14ac:dyDescent="0.2">
      <c r="B1718" s="665">
        <v>2017007</v>
      </c>
      <c r="C1718" s="470">
        <v>121129</v>
      </c>
      <c r="D1718" s="1105">
        <v>634117</v>
      </c>
      <c r="E1718" s="472" t="s">
        <v>26</v>
      </c>
      <c r="F1718" s="751">
        <v>1</v>
      </c>
      <c r="G1718" s="938">
        <v>13</v>
      </c>
      <c r="H1718" s="938">
        <v>6</v>
      </c>
      <c r="I1718" s="938">
        <v>3</v>
      </c>
      <c r="J1718" s="321">
        <v>42762</v>
      </c>
      <c r="K1718" s="321">
        <v>42760</v>
      </c>
      <c r="L1718" s="321" t="s">
        <v>1485</v>
      </c>
      <c r="M1718" s="321" t="s">
        <v>1485</v>
      </c>
      <c r="N1718" s="322" t="s">
        <v>47</v>
      </c>
      <c r="O1718" s="322" t="s">
        <v>47</v>
      </c>
      <c r="P1718" s="322" t="s">
        <v>47</v>
      </c>
      <c r="Q1718" s="322"/>
      <c r="R1718" s="322" t="s">
        <v>47</v>
      </c>
      <c r="S1718" s="320"/>
      <c r="T1718" s="264"/>
      <c r="U1718" s="264">
        <v>6</v>
      </c>
      <c r="V1718" s="396"/>
      <c r="W1718" s="318" t="s">
        <v>162</v>
      </c>
      <c r="X1718" s="318" t="s">
        <v>2306</v>
      </c>
      <c r="Y1718" s="497">
        <v>20</v>
      </c>
      <c r="Z1718" s="318"/>
      <c r="AA1718" s="511"/>
      <c r="AB1718" s="707">
        <v>42740</v>
      </c>
      <c r="AC1718" s="1069">
        <f>IF(B1718="","",(IFERROR(VLOOKUP(B1718,Projecten!A$4:W$2415,5,FALSE),"niet bekend")))</f>
        <v>1</v>
      </c>
      <c r="AD1718" s="266">
        <f t="shared" si="164"/>
        <v>3633.42</v>
      </c>
      <c r="AE1718" s="266">
        <f>IF(B1718="","",(IFERROR(VLOOKUP(B1718,Projecten!A$4:W$2415,23,FALSE),"niet bekend")))</f>
        <v>3633.42</v>
      </c>
      <c r="AF1718" s="266">
        <f>IF(B1718="","",(IFERROR(VLOOKUP(B1718,Projecten!A$4:W$2415,12,FALSE),"niet bekend")))</f>
        <v>3633.42</v>
      </c>
    </row>
    <row r="1719" spans="2:33" s="327" customFormat="1" x14ac:dyDescent="0.2">
      <c r="B1719" s="665">
        <v>2017012</v>
      </c>
      <c r="C1719" s="470">
        <v>121131</v>
      </c>
      <c r="D1719" s="1105">
        <v>616217</v>
      </c>
      <c r="E1719" s="472" t="s">
        <v>26</v>
      </c>
      <c r="F1719" s="751">
        <v>1</v>
      </c>
      <c r="G1719" s="938">
        <v>13</v>
      </c>
      <c r="H1719" s="938">
        <v>5</v>
      </c>
      <c r="I1719" s="938">
        <v>3</v>
      </c>
      <c r="J1719" s="321">
        <v>42762</v>
      </c>
      <c r="K1719" s="321" t="s">
        <v>1485</v>
      </c>
      <c r="L1719" s="321" t="s">
        <v>1485</v>
      </c>
      <c r="M1719" s="321" t="s">
        <v>1485</v>
      </c>
      <c r="N1719" s="322" t="s">
        <v>47</v>
      </c>
      <c r="O1719" s="322" t="s">
        <v>47</v>
      </c>
      <c r="P1719" s="322" t="s">
        <v>47</v>
      </c>
      <c r="Q1719" s="322"/>
      <c r="R1719" s="322" t="s">
        <v>47</v>
      </c>
      <c r="S1719" s="320"/>
      <c r="T1719" s="264"/>
      <c r="U1719" s="264">
        <v>6</v>
      </c>
      <c r="V1719" s="396"/>
      <c r="W1719" s="318" t="s">
        <v>162</v>
      </c>
      <c r="X1719" s="318"/>
      <c r="Y1719" s="324">
        <v>18</v>
      </c>
      <c r="Z1719" s="318"/>
      <c r="AA1719" s="511"/>
      <c r="AB1719" s="707">
        <v>42741</v>
      </c>
      <c r="AC1719" s="1069">
        <f>IF(B1719="","",(IFERROR(VLOOKUP(B1719,Projecten!A$4:W$2415,5,FALSE),"niet bekend")))</f>
        <v>1</v>
      </c>
      <c r="AD1719" s="266">
        <f t="shared" si="164"/>
        <v>2895.74</v>
      </c>
      <c r="AE1719" s="266">
        <f>IF(B1719="","",(IFERROR(VLOOKUP(B1719,Projecten!A$4:W$2415,23,FALSE),"niet bekend")))</f>
        <v>2895.74</v>
      </c>
      <c r="AF1719" s="266">
        <f>IF(B1719="","",(IFERROR(VLOOKUP(B1719,Projecten!A$4:W$2415,12,FALSE),"niet bekend")))</f>
        <v>2895.74</v>
      </c>
    </row>
    <row r="1720" spans="2:33" s="327" customFormat="1" x14ac:dyDescent="0.2">
      <c r="B1720" s="665">
        <v>2017081</v>
      </c>
      <c r="C1720" s="470">
        <v>121131</v>
      </c>
      <c r="D1720" s="1105" t="s">
        <v>2388</v>
      </c>
      <c r="E1720" s="472" t="s">
        <v>26</v>
      </c>
      <c r="F1720" s="751">
        <v>0</v>
      </c>
      <c r="G1720" s="938">
        <v>1</v>
      </c>
      <c r="H1720" s="938">
        <v>1</v>
      </c>
      <c r="I1720" s="938">
        <v>0</v>
      </c>
      <c r="J1720" s="321" t="s">
        <v>47</v>
      </c>
      <c r="K1720" s="321" t="s">
        <v>1485</v>
      </c>
      <c r="L1720" s="321" t="s">
        <v>1485</v>
      </c>
      <c r="M1720" s="321" t="s">
        <v>1485</v>
      </c>
      <c r="N1720" s="322" t="s">
        <v>47</v>
      </c>
      <c r="O1720" s="322" t="s">
        <v>47</v>
      </c>
      <c r="P1720" s="322" t="s">
        <v>47</v>
      </c>
      <c r="Q1720" s="322"/>
      <c r="R1720" s="322" t="s">
        <v>47</v>
      </c>
      <c r="S1720" s="320"/>
      <c r="T1720" s="264"/>
      <c r="U1720" s="264">
        <v>6</v>
      </c>
      <c r="V1720" s="396"/>
      <c r="W1720" s="318" t="s">
        <v>162</v>
      </c>
      <c r="X1720" s="318"/>
      <c r="Y1720" s="324">
        <v>1.25</v>
      </c>
      <c r="Z1720" s="318"/>
      <c r="AA1720" s="511"/>
      <c r="AB1720" s="707"/>
      <c r="AC1720" s="1069"/>
      <c r="AD1720" s="266"/>
      <c r="AE1720" s="266"/>
      <c r="AF1720" s="266"/>
    </row>
    <row r="1721" spans="2:33" s="327" customFormat="1" x14ac:dyDescent="0.2">
      <c r="B1721" s="665">
        <v>2017014</v>
      </c>
      <c r="C1721" s="470">
        <v>121131</v>
      </c>
      <c r="D1721" s="1105" t="s">
        <v>2304</v>
      </c>
      <c r="E1721" s="472" t="s">
        <v>26</v>
      </c>
      <c r="F1721" s="751">
        <v>1</v>
      </c>
      <c r="G1721" s="938">
        <v>2</v>
      </c>
      <c r="H1721" s="938">
        <v>1</v>
      </c>
      <c r="I1721" s="938">
        <v>1</v>
      </c>
      <c r="J1721" s="321">
        <v>42762</v>
      </c>
      <c r="K1721" s="321" t="s">
        <v>1485</v>
      </c>
      <c r="L1721" s="321" t="s">
        <v>1485</v>
      </c>
      <c r="M1721" s="321" t="s">
        <v>1485</v>
      </c>
      <c r="N1721" s="322" t="s">
        <v>47</v>
      </c>
      <c r="O1721" s="322" t="s">
        <v>47</v>
      </c>
      <c r="P1721" s="322" t="s">
        <v>47</v>
      </c>
      <c r="Q1721" s="322"/>
      <c r="R1721" s="322" t="s">
        <v>47</v>
      </c>
      <c r="S1721" s="320"/>
      <c r="T1721" s="264"/>
      <c r="U1721" s="264">
        <v>6</v>
      </c>
      <c r="V1721" s="396"/>
      <c r="W1721" s="318" t="s">
        <v>162</v>
      </c>
      <c r="X1721" s="318"/>
      <c r="Y1721" s="324">
        <v>5</v>
      </c>
      <c r="Z1721" s="318"/>
      <c r="AA1721" s="511"/>
      <c r="AB1721" s="707">
        <v>42741</v>
      </c>
      <c r="AC1721" s="1069">
        <f>IF(B1721="","",(IFERROR(VLOOKUP(B1721,Projecten!A$4:W$2415,5,FALSE),"niet bekend")))</f>
        <v>1</v>
      </c>
      <c r="AD1721" s="266">
        <f>IF(AC1721="","",(IF(F1721=0,AF1721,(F1721/AC1721*AF1721))))</f>
        <v>537.12</v>
      </c>
      <c r="AE1721" s="266">
        <f>IF(B1721="","",(IFERROR(VLOOKUP(B1721,Projecten!A$4:W$2415,23,FALSE),"niet bekend")))</f>
        <v>537.12</v>
      </c>
      <c r="AF1721" s="266">
        <f>IF(B1721="","",(IFERROR(VLOOKUP(B1721,Projecten!A$4:W$2415,12,FALSE),"niet bekend")))</f>
        <v>537.12</v>
      </c>
    </row>
    <row r="1722" spans="2:33" s="327" customFormat="1" x14ac:dyDescent="0.2">
      <c r="B1722" s="665">
        <v>2016803</v>
      </c>
      <c r="C1722" s="470">
        <v>121134</v>
      </c>
      <c r="D1722" s="1105" t="s">
        <v>2284</v>
      </c>
      <c r="E1722" s="472" t="s">
        <v>26</v>
      </c>
      <c r="F1722" s="751">
        <v>6</v>
      </c>
      <c r="G1722" s="938">
        <f>F1722*8</f>
        <v>48</v>
      </c>
      <c r="H1722" s="938">
        <f>F1722*6</f>
        <v>36</v>
      </c>
      <c r="I1722" s="938">
        <f>F1722*4</f>
        <v>24</v>
      </c>
      <c r="J1722" s="321">
        <v>42759</v>
      </c>
      <c r="K1722" s="321" t="s">
        <v>1485</v>
      </c>
      <c r="L1722" s="321" t="s">
        <v>1485</v>
      </c>
      <c r="M1722" s="321" t="s">
        <v>1485</v>
      </c>
      <c r="N1722" s="322" t="s">
        <v>47</v>
      </c>
      <c r="O1722" s="322" t="s">
        <v>47</v>
      </c>
      <c r="P1722" s="322" t="s">
        <v>47</v>
      </c>
      <c r="Q1722" s="322"/>
      <c r="R1722" s="322" t="s">
        <v>47</v>
      </c>
      <c r="S1722" s="320"/>
      <c r="T1722" s="264"/>
      <c r="U1722" s="264">
        <v>6</v>
      </c>
      <c r="V1722" s="396"/>
      <c r="W1722" s="318" t="s">
        <v>421</v>
      </c>
      <c r="X1722" s="318"/>
      <c r="Y1722" s="324">
        <f>F1722*16</f>
        <v>96</v>
      </c>
      <c r="Z1722" s="318"/>
      <c r="AA1722" s="318"/>
      <c r="AB1722" s="707">
        <v>42724</v>
      </c>
      <c r="AC1722" s="1069">
        <f>IF(B1722="","",(IFERROR(VLOOKUP(B1722,Projecten!A$4:W$2415,5,FALSE),"niet bekend")))</f>
        <v>11</v>
      </c>
      <c r="AD1722" s="266">
        <f>IF(AC1722="","",(IF(F1722=0,AF1722,(F1722/AC1722*AF1722))))</f>
        <v>14763.758181818181</v>
      </c>
      <c r="AE1722" s="266">
        <f>IF(B1722="","",(IFERROR(VLOOKUP(B1722,Projecten!A$4:W$2415,23,FALSE),"niet bekend")))</f>
        <v>27066.89</v>
      </c>
      <c r="AF1722" s="266">
        <f>IF(B1722="","",(IFERROR(VLOOKUP(B1722,Projecten!A$4:W$2415,12,FALSE),"niet bekend")))</f>
        <v>27066.89</v>
      </c>
    </row>
    <row r="1723" spans="2:33" s="327" customFormat="1" x14ac:dyDescent="0.2">
      <c r="B1723" s="665">
        <v>2017027</v>
      </c>
      <c r="C1723" s="470">
        <v>121133</v>
      </c>
      <c r="D1723" s="1105" t="s">
        <v>2323</v>
      </c>
      <c r="E1723" s="472" t="s">
        <v>26</v>
      </c>
      <c r="F1723" s="751">
        <v>2</v>
      </c>
      <c r="G1723" s="938">
        <v>16</v>
      </c>
      <c r="H1723" s="938">
        <v>10</v>
      </c>
      <c r="I1723" s="938">
        <v>4</v>
      </c>
      <c r="J1723" s="321">
        <v>42762</v>
      </c>
      <c r="K1723" s="321" t="s">
        <v>1485</v>
      </c>
      <c r="L1723" s="321" t="s">
        <v>1485</v>
      </c>
      <c r="M1723" s="321" t="s">
        <v>1485</v>
      </c>
      <c r="N1723" s="322" t="s">
        <v>47</v>
      </c>
      <c r="O1723" s="322" t="s">
        <v>47</v>
      </c>
      <c r="P1723" s="322" t="s">
        <v>470</v>
      </c>
      <c r="Q1723" s="322"/>
      <c r="R1723" s="322"/>
      <c r="S1723" s="320"/>
      <c r="T1723" s="264"/>
      <c r="U1723" s="264">
        <v>6</v>
      </c>
      <c r="V1723" s="396"/>
      <c r="W1723" s="318" t="s">
        <v>421</v>
      </c>
      <c r="X1723" s="318"/>
      <c r="Y1723" s="324">
        <v>30</v>
      </c>
      <c r="Z1723" s="318"/>
      <c r="AA1723" s="511"/>
      <c r="AB1723" s="707">
        <v>42747</v>
      </c>
      <c r="AC1723" s="1069">
        <f>IF(B1723="","",(IFERROR(VLOOKUP(B1723,Projecten!A$4:W$2415,5,FALSE),"niet bekend")))</f>
        <v>2</v>
      </c>
      <c r="AD1723" s="266">
        <f>IF(AC1723="","",(IF(F1723=0,AF1723,(F1723/AC1723*AF1723))))</f>
        <v>4674.09</v>
      </c>
      <c r="AE1723" s="266">
        <f>IF(B1723="","",(IFERROR(VLOOKUP(B1723,Projecten!A$4:W$2415,23,FALSE),"niet bekend")))</f>
        <v>4674.09</v>
      </c>
      <c r="AF1723" s="266">
        <f>IF(B1723="","",(IFERROR(VLOOKUP(B1723,Projecten!A$4:W$2415,12,FALSE),"niet bekend")))</f>
        <v>4674.09</v>
      </c>
    </row>
    <row r="1724" spans="2:33" s="327" customFormat="1" x14ac:dyDescent="0.2">
      <c r="B1724" s="665"/>
      <c r="C1724" s="470"/>
      <c r="D1724" s="1105"/>
      <c r="E1724" s="472"/>
      <c r="F1724" s="751"/>
      <c r="G1724" s="938"/>
      <c r="H1724" s="938"/>
      <c r="I1724" s="938"/>
      <c r="J1724" s="321"/>
      <c r="K1724" s="321"/>
      <c r="L1724" s="321"/>
      <c r="M1724" s="321"/>
      <c r="N1724" s="322"/>
      <c r="O1724" s="322"/>
      <c r="P1724" s="322"/>
      <c r="Q1724" s="322"/>
      <c r="R1724" s="322"/>
      <c r="S1724" s="320"/>
      <c r="T1724" s="264"/>
      <c r="U1724" s="264"/>
      <c r="V1724" s="396"/>
      <c r="W1724" s="318"/>
      <c r="X1724" s="318"/>
      <c r="Y1724" s="324"/>
      <c r="Z1724" s="318"/>
      <c r="AA1724" s="511"/>
      <c r="AB1724" s="707"/>
      <c r="AC1724" s="1069"/>
      <c r="AD1724" s="266"/>
      <c r="AE1724" s="266"/>
      <c r="AF1724" s="266"/>
    </row>
    <row r="1725" spans="2:33" s="327" customFormat="1" x14ac:dyDescent="0.2">
      <c r="B1725" s="665">
        <v>2016774</v>
      </c>
      <c r="C1725" s="470">
        <v>121132</v>
      </c>
      <c r="D1725" s="470" t="s">
        <v>2204</v>
      </c>
      <c r="E1725" s="938" t="s">
        <v>471</v>
      </c>
      <c r="F1725" s="751">
        <v>2</v>
      </c>
      <c r="G1725" s="938">
        <v>26</v>
      </c>
      <c r="H1725" s="938">
        <v>14</v>
      </c>
      <c r="I1725" s="938">
        <v>6</v>
      </c>
      <c r="J1725" s="989">
        <v>42759</v>
      </c>
      <c r="K1725" s="989">
        <v>42760</v>
      </c>
      <c r="L1725" s="989"/>
      <c r="M1725" s="403"/>
      <c r="N1725" s="403" t="s">
        <v>47</v>
      </c>
      <c r="O1725" s="403" t="s">
        <v>47</v>
      </c>
      <c r="P1725" s="403" t="s">
        <v>47</v>
      </c>
      <c r="Q1725" s="403"/>
      <c r="R1725" s="403" t="s">
        <v>47</v>
      </c>
      <c r="S1725" s="320"/>
      <c r="T1725" s="264"/>
      <c r="U1725" s="264">
        <v>7</v>
      </c>
      <c r="V1725" s="396"/>
      <c r="W1725" s="318" t="s">
        <v>804</v>
      </c>
      <c r="X1725" s="521" t="s">
        <v>2257</v>
      </c>
      <c r="Y1725" s="497">
        <v>48</v>
      </c>
      <c r="Z1725" s="318"/>
      <c r="AA1725" s="318"/>
      <c r="AB1725" s="320" t="s">
        <v>2290</v>
      </c>
      <c r="AC1725" s="1069">
        <f>IF(B1725="","",(IFERROR(VLOOKUP(B1725,Projecten!A$4:W$2415,5,FALSE),"niet bekend")))</f>
        <v>2</v>
      </c>
      <c r="AD1725" s="266">
        <f>IF(AC1725="","",(IF(F1725=0,AF1725,(F1725/AC1725*AF1725))))</f>
        <v>8162.64</v>
      </c>
      <c r="AE1725" s="266">
        <f>IF(B1725="","",(IFERROR(VLOOKUP(B1725,Projecten!A$4:W$2415,23,FALSE),"niet bekend")))</f>
        <v>8162.64</v>
      </c>
      <c r="AF1725" s="266">
        <f>IF(B1725="","",(IFERROR(VLOOKUP(B1725,Projecten!A$4:W$2415,12,FALSE),"niet bekend")))</f>
        <v>8162.64</v>
      </c>
    </row>
    <row r="1726" spans="2:33" s="327" customFormat="1" x14ac:dyDescent="0.2">
      <c r="B1726" s="665"/>
      <c r="C1726" s="470"/>
      <c r="D1726" s="1105"/>
      <c r="E1726" s="472"/>
      <c r="F1726" s="751"/>
      <c r="G1726" s="938"/>
      <c r="H1726" s="938"/>
      <c r="I1726" s="938"/>
      <c r="J1726" s="321"/>
      <c r="K1726" s="321"/>
      <c r="L1726" s="321"/>
      <c r="M1726" s="321"/>
      <c r="N1726" s="322"/>
      <c r="O1726" s="322"/>
      <c r="P1726" s="322"/>
      <c r="Q1726" s="322"/>
      <c r="R1726" s="322"/>
      <c r="S1726" s="320"/>
      <c r="T1726" s="264"/>
      <c r="U1726" s="264"/>
      <c r="V1726" s="396"/>
      <c r="W1726" s="318"/>
      <c r="X1726" s="318"/>
      <c r="Y1726" s="324"/>
      <c r="Z1726" s="318"/>
      <c r="AA1726" s="511"/>
      <c r="AB1726" s="707"/>
      <c r="AC1726" s="1069"/>
      <c r="AD1726" s="266"/>
      <c r="AE1726" s="266"/>
      <c r="AF1726" s="266"/>
    </row>
    <row r="1727" spans="2:33" x14ac:dyDescent="0.2">
      <c r="B1727" s="237">
        <v>2017086</v>
      </c>
      <c r="C1727" s="470">
        <v>121038</v>
      </c>
      <c r="D1727" s="517" t="s">
        <v>2389</v>
      </c>
      <c r="E1727" s="518" t="s">
        <v>2390</v>
      </c>
      <c r="F1727" s="645">
        <v>0</v>
      </c>
      <c r="G1727" s="518">
        <v>4</v>
      </c>
      <c r="H1727" s="518">
        <v>0</v>
      </c>
      <c r="I1727" s="518">
        <v>4</v>
      </c>
      <c r="J1727" s="989">
        <v>42766</v>
      </c>
      <c r="K1727" s="1024" t="s">
        <v>1485</v>
      </c>
      <c r="L1727" s="1024" t="s">
        <v>1485</v>
      </c>
      <c r="M1727" s="1024" t="s">
        <v>1485</v>
      </c>
      <c r="N1727" s="242" t="s">
        <v>47</v>
      </c>
      <c r="O1727" s="242" t="s">
        <v>47</v>
      </c>
      <c r="P1727" s="242" t="s">
        <v>47</v>
      </c>
      <c r="Q1727" s="242"/>
      <c r="R1727" s="242" t="s">
        <v>47</v>
      </c>
      <c r="S1727" s="243"/>
      <c r="U1727" s="245">
        <v>5</v>
      </c>
      <c r="W1727" s="202" t="s">
        <v>2301</v>
      </c>
      <c r="X1727" s="337"/>
      <c r="Y1727" s="248">
        <v>20</v>
      </c>
      <c r="Z1727" s="202"/>
      <c r="AA1727" s="202"/>
      <c r="AB1727" s="243"/>
      <c r="AC1727" s="1053"/>
      <c r="AG1727" s="209"/>
    </row>
    <row r="1728" spans="2:33" s="312" customFormat="1" x14ac:dyDescent="0.2">
      <c r="B1728" s="1012"/>
      <c r="C1728" s="406"/>
      <c r="D1728" s="300"/>
      <c r="E1728" s="300"/>
      <c r="F1728" s="302"/>
      <c r="G1728" s="302"/>
      <c r="H1728" s="302"/>
      <c r="I1728" s="302"/>
      <c r="J1728" s="301"/>
      <c r="K1728" s="301"/>
      <c r="L1728" s="301"/>
      <c r="M1728" s="302"/>
      <c r="N1728" s="302"/>
      <c r="O1728" s="302"/>
      <c r="P1728" s="302"/>
      <c r="Q1728" s="302"/>
      <c r="R1728" s="302"/>
      <c r="S1728" s="303"/>
      <c r="T1728" s="407"/>
      <c r="U1728" s="305"/>
      <c r="V1728" s="305"/>
      <c r="W1728" s="307"/>
      <c r="X1728" s="307"/>
      <c r="Y1728" s="307"/>
      <c r="Z1728" s="298"/>
      <c r="AA1728" s="308"/>
      <c r="AB1728" s="410"/>
      <c r="AC1728" s="310"/>
      <c r="AD1728" s="311"/>
      <c r="AE1728" s="311" t="str">
        <f>IF(B1728="","",(IFERROR(VLOOKUP(B1728,Projecten!A$4:W$2415,23,FALSE),"niet bekend")))</f>
        <v/>
      </c>
      <c r="AF1728" s="311" t="str">
        <f>IF(B1728="","",(IFERROR(VLOOKUP(B1728,Projecten!A$4:W$2415,12,FALSE),"niet bekend")))</f>
        <v/>
      </c>
    </row>
    <row r="1729" spans="2:33" s="236" customFormat="1" x14ac:dyDescent="0.2">
      <c r="B1729" s="1037"/>
      <c r="C1729" s="372"/>
      <c r="D1729" s="374">
        <f>SUM(G1729:I1729)</f>
        <v>348</v>
      </c>
      <c r="E1729" s="375"/>
      <c r="F1729" s="376">
        <f>SUM(F1730:F1760)</f>
        <v>22</v>
      </c>
      <c r="G1729" s="376">
        <f>SUM(G1730:G1760)</f>
        <v>180</v>
      </c>
      <c r="H1729" s="376">
        <f>SUM(H1730:H1760)</f>
        <v>106</v>
      </c>
      <c r="I1729" s="376">
        <f>SUM(I1730:I1760)</f>
        <v>62</v>
      </c>
      <c r="J1729" s="984"/>
      <c r="K1729" s="984"/>
      <c r="L1729" s="984"/>
      <c r="M1729" s="376"/>
      <c r="N1729" s="376"/>
      <c r="O1729" s="376"/>
      <c r="P1729" s="376"/>
      <c r="Q1729" s="376"/>
      <c r="R1729" s="376"/>
      <c r="S1729" s="930">
        <v>6</v>
      </c>
      <c r="T1729" s="445"/>
      <c r="U1729" s="447"/>
      <c r="V1729" s="447"/>
      <c r="W1729" s="646"/>
      <c r="X1729" s="752">
        <f>SUM(Y1729:Y1760)</f>
        <v>345.85</v>
      </c>
      <c r="Y1729" s="231"/>
      <c r="Z1729" s="231">
        <f>Productiemedewerkers!C1982</f>
        <v>0</v>
      </c>
      <c r="AA1729" s="232">
        <f>X1729-Z1729</f>
        <v>345.85</v>
      </c>
      <c r="AB1729" s="221" t="s">
        <v>2682</v>
      </c>
      <c r="AC1729" s="234"/>
      <c r="AD1729" s="235">
        <f>SUM(AD1730:AD1760)</f>
        <v>59159.481818181812</v>
      </c>
      <c r="AE1729" s="235" t="str">
        <f>IF(B1729="","",(IFERROR(VLOOKUP(B1729,Projecten!A$4:W$2415,23,FALSE),"niet bekend")))</f>
        <v/>
      </c>
      <c r="AF1729" s="235" t="str">
        <f>IF(B1729="","",(IFERROR(VLOOKUP(B1729,Projecten!A$4:W$2415,12,FALSE),"niet bekend")))</f>
        <v/>
      </c>
    </row>
    <row r="1730" spans="2:33" x14ac:dyDescent="0.2">
      <c r="B1730" s="519"/>
      <c r="C1730" s="237"/>
      <c r="D1730" s="202"/>
      <c r="E1730" s="518"/>
      <c r="F1730" s="645"/>
      <c r="G1730" s="645"/>
      <c r="H1730" s="645"/>
      <c r="I1730" s="645"/>
      <c r="J1730" s="241"/>
      <c r="K1730" s="241"/>
      <c r="L1730" s="241"/>
      <c r="M1730" s="242"/>
      <c r="N1730" s="242"/>
      <c r="O1730" s="242"/>
      <c r="P1730" s="242"/>
      <c r="Q1730" s="242"/>
      <c r="R1730" s="242"/>
      <c r="S1730" s="243" t="s">
        <v>2030</v>
      </c>
      <c r="U1730" s="245"/>
      <c r="X1730" s="337" t="s">
        <v>2037</v>
      </c>
      <c r="Y1730" s="248"/>
      <c r="Z1730" s="202"/>
      <c r="AA1730" s="202"/>
      <c r="AB1730" s="243"/>
      <c r="AC1730" s="1053" t="str">
        <f>IF(B1730="","",(IFERROR(VLOOKUP(B1730,Projecten!A$4:W$2415,5,FALSE),"niet bekend")))</f>
        <v/>
      </c>
      <c r="AD1730" s="213" t="str">
        <f>IF(AC1730="","",(IF(F1730=0,AF1730,(F1730/AC1730*AF1730))))</f>
        <v/>
      </c>
      <c r="AE1730" s="213" t="str">
        <f>IF(B1730="","",(IFERROR(VLOOKUP(B1730,Projecten!A$4:W$2415,23,FALSE),"niet bekend")))</f>
        <v/>
      </c>
      <c r="AF1730" s="213" t="str">
        <f>IF(B1730="","",(IFERROR(VLOOKUP(B1730,Projecten!A$4:W$2415,12,FALSE),"niet bekend")))</f>
        <v/>
      </c>
      <c r="AG1730" s="209"/>
    </row>
    <row r="1731" spans="2:33" x14ac:dyDescent="0.2">
      <c r="B1731" s="519"/>
      <c r="C1731" s="237"/>
      <c r="D1731" s="239" t="s">
        <v>2435</v>
      </c>
      <c r="E1731" s="518"/>
      <c r="F1731" s="645"/>
      <c r="G1731" s="645"/>
      <c r="H1731" s="645"/>
      <c r="I1731" s="645"/>
      <c r="J1731" s="241"/>
      <c r="K1731" s="241"/>
      <c r="L1731" s="241"/>
      <c r="M1731" s="242"/>
      <c r="N1731" s="242"/>
      <c r="O1731" s="242"/>
      <c r="P1731" s="242"/>
      <c r="Q1731" s="242"/>
      <c r="R1731" s="242"/>
      <c r="S1731" s="243"/>
      <c r="U1731" s="245"/>
      <c r="X1731" s="337"/>
      <c r="Y1731" s="248"/>
      <c r="Z1731" s="202"/>
      <c r="AA1731" s="202"/>
      <c r="AB1731" s="243"/>
      <c r="AC1731" s="1053"/>
      <c r="AG1731" s="209"/>
    </row>
    <row r="1732" spans="2:33" x14ac:dyDescent="0.2">
      <c r="B1732" s="519"/>
      <c r="C1732" s="237"/>
      <c r="D1732" s="202"/>
      <c r="E1732" s="518"/>
      <c r="F1732" s="645"/>
      <c r="G1732" s="645"/>
      <c r="H1732" s="645"/>
      <c r="I1732" s="645"/>
      <c r="J1732" s="241"/>
      <c r="K1732" s="241"/>
      <c r="L1732" s="241"/>
      <c r="M1732" s="242"/>
      <c r="N1732" s="242"/>
      <c r="O1732" s="242"/>
      <c r="P1732" s="242"/>
      <c r="Q1732" s="242"/>
      <c r="R1732" s="242"/>
      <c r="S1732" s="243"/>
      <c r="U1732" s="245"/>
      <c r="X1732" s="337"/>
      <c r="Y1732" s="248"/>
      <c r="Z1732" s="202"/>
      <c r="AA1732" s="202"/>
      <c r="AB1732" s="243"/>
      <c r="AC1732" s="1053"/>
      <c r="AG1732" s="209"/>
    </row>
    <row r="1733" spans="2:33" s="327" customFormat="1" x14ac:dyDescent="0.2">
      <c r="B1733" s="665" t="s">
        <v>2227</v>
      </c>
      <c r="C1733" s="665">
        <v>121139</v>
      </c>
      <c r="D1733" s="665" t="s">
        <v>2239</v>
      </c>
      <c r="E1733" s="938" t="s">
        <v>352</v>
      </c>
      <c r="F1733" s="751">
        <v>1</v>
      </c>
      <c r="G1733" s="938">
        <v>7</v>
      </c>
      <c r="H1733" s="938">
        <v>2</v>
      </c>
      <c r="I1733" s="938">
        <v>3</v>
      </c>
      <c r="J1733" s="989">
        <v>42762</v>
      </c>
      <c r="K1733" s="989">
        <v>42760</v>
      </c>
      <c r="L1733" s="995" t="s">
        <v>1485</v>
      </c>
      <c r="M1733" s="995" t="s">
        <v>1485</v>
      </c>
      <c r="N1733" s="403" t="s">
        <v>47</v>
      </c>
      <c r="O1733" s="403" t="s">
        <v>47</v>
      </c>
      <c r="P1733" s="403" t="s">
        <v>47</v>
      </c>
      <c r="Q1733" s="403"/>
      <c r="R1733" s="403" t="s">
        <v>47</v>
      </c>
      <c r="S1733" s="320"/>
      <c r="T1733" s="264"/>
      <c r="U1733" s="264">
        <v>8</v>
      </c>
      <c r="V1733" s="396"/>
      <c r="W1733" s="318" t="s">
        <v>532</v>
      </c>
      <c r="X1733" s="521"/>
      <c r="Y1733" s="497">
        <v>16.2</v>
      </c>
      <c r="Z1733" s="318"/>
      <c r="AA1733" s="318"/>
      <c r="AB1733" s="707">
        <v>42720</v>
      </c>
      <c r="AC1733" s="1069">
        <f>IF(B1733="","",(IFERROR(VLOOKUP(B1733,Projecten!A$4:W$2415,5,FALSE),"niet bekend")))</f>
        <v>1</v>
      </c>
      <c r="AD1733" s="266">
        <f t="shared" ref="AD1733:AD1739" si="165">IF(AC1733="","",(IF(F1733=0,AF1733,(F1733/AC1733*AF1733))))</f>
        <v>3119.59</v>
      </c>
      <c r="AE1733" s="266">
        <f>IF(B1733="","",(IFERROR(VLOOKUP(B1733,Projecten!A$4:W$2415,23,FALSE),"niet bekend")))</f>
        <v>3119.59</v>
      </c>
      <c r="AF1733" s="266">
        <f>IF(B1733="","",(IFERROR(VLOOKUP(B1733,Projecten!A$4:W$2415,12,FALSE),"niet bekend")))</f>
        <v>3119.59</v>
      </c>
    </row>
    <row r="1734" spans="2:33" s="327" customFormat="1" x14ac:dyDescent="0.2">
      <c r="B1734" s="665" t="s">
        <v>2228</v>
      </c>
      <c r="C1734" s="665">
        <v>121139</v>
      </c>
      <c r="D1734" s="665" t="s">
        <v>2238</v>
      </c>
      <c r="E1734" s="938" t="s">
        <v>352</v>
      </c>
      <c r="F1734" s="751">
        <v>0</v>
      </c>
      <c r="G1734" s="938">
        <v>1</v>
      </c>
      <c r="H1734" s="938">
        <v>0</v>
      </c>
      <c r="I1734" s="938">
        <v>1</v>
      </c>
      <c r="J1734" s="995" t="s">
        <v>1485</v>
      </c>
      <c r="K1734" s="995" t="s">
        <v>1485</v>
      </c>
      <c r="L1734" s="995" t="s">
        <v>1485</v>
      </c>
      <c r="M1734" s="995" t="s">
        <v>1485</v>
      </c>
      <c r="N1734" s="403" t="s">
        <v>47</v>
      </c>
      <c r="O1734" s="403" t="s">
        <v>47</v>
      </c>
      <c r="P1734" s="403" t="s">
        <v>47</v>
      </c>
      <c r="Q1734" s="403"/>
      <c r="R1734" s="403" t="s">
        <v>47</v>
      </c>
      <c r="S1734" s="320"/>
      <c r="T1734" s="264"/>
      <c r="U1734" s="264">
        <v>8</v>
      </c>
      <c r="V1734" s="396"/>
      <c r="W1734" s="318" t="s">
        <v>532</v>
      </c>
      <c r="X1734" s="521"/>
      <c r="Y1734" s="497">
        <v>3.25</v>
      </c>
      <c r="Z1734" s="318"/>
      <c r="AA1734" s="318"/>
      <c r="AB1734" s="707">
        <v>42720</v>
      </c>
      <c r="AC1734" s="1069">
        <f>IF(B1734="","",(IFERROR(VLOOKUP(B1734,Projecten!A$4:W$2415,5,FALSE),"niet bekend")))</f>
        <v>0</v>
      </c>
      <c r="AD1734" s="266">
        <f t="shared" si="165"/>
        <v>502.39</v>
      </c>
      <c r="AE1734" s="266">
        <f>IF(B1734="","",(IFERROR(VLOOKUP(B1734,Projecten!A$4:W$2415,23,FALSE),"niet bekend")))</f>
        <v>502.39</v>
      </c>
      <c r="AF1734" s="266">
        <f>IF(B1734="","",(IFERROR(VLOOKUP(B1734,Projecten!A$4:W$2415,12,FALSE),"niet bekend")))</f>
        <v>502.39</v>
      </c>
    </row>
    <row r="1735" spans="2:33" s="327" customFormat="1" x14ac:dyDescent="0.2">
      <c r="B1735" s="665" t="s">
        <v>2229</v>
      </c>
      <c r="C1735" s="665">
        <v>121140</v>
      </c>
      <c r="D1735" s="665" t="s">
        <v>2006</v>
      </c>
      <c r="E1735" s="938" t="s">
        <v>352</v>
      </c>
      <c r="F1735" s="751">
        <v>1</v>
      </c>
      <c r="G1735" s="938">
        <v>7</v>
      </c>
      <c r="H1735" s="938">
        <v>2</v>
      </c>
      <c r="I1735" s="938">
        <v>3</v>
      </c>
      <c r="J1735" s="989">
        <v>42762</v>
      </c>
      <c r="K1735" s="989">
        <v>42760</v>
      </c>
      <c r="L1735" s="995" t="s">
        <v>1485</v>
      </c>
      <c r="M1735" s="995" t="s">
        <v>1485</v>
      </c>
      <c r="N1735" s="403" t="s">
        <v>47</v>
      </c>
      <c r="O1735" s="403" t="s">
        <v>47</v>
      </c>
      <c r="P1735" s="403" t="s">
        <v>47</v>
      </c>
      <c r="Q1735" s="403"/>
      <c r="R1735" s="403" t="s">
        <v>47</v>
      </c>
      <c r="S1735" s="320"/>
      <c r="T1735" s="264"/>
      <c r="U1735" s="264">
        <v>8</v>
      </c>
      <c r="V1735" s="396"/>
      <c r="W1735" s="318" t="s">
        <v>532</v>
      </c>
      <c r="X1735" s="521"/>
      <c r="Y1735" s="324">
        <v>16.100000000000001</v>
      </c>
      <c r="Z1735" s="318"/>
      <c r="AA1735" s="318"/>
      <c r="AB1735" s="707">
        <v>42720</v>
      </c>
      <c r="AC1735" s="1069">
        <f>IF(B1735="","",(IFERROR(VLOOKUP(B1735,Projecten!A$4:W$2415,5,FALSE),"niet bekend")))</f>
        <v>1</v>
      </c>
      <c r="AD1735" s="266">
        <f t="shared" si="165"/>
        <v>3086.35</v>
      </c>
      <c r="AE1735" s="266">
        <f>IF(B1735="","",(IFERROR(VLOOKUP(B1735,Projecten!A$4:W$2415,23,FALSE),"niet bekend")))</f>
        <v>3086.35</v>
      </c>
      <c r="AF1735" s="266">
        <f>IF(B1735="","",(IFERROR(VLOOKUP(B1735,Projecten!A$4:W$2415,12,FALSE),"niet bekend")))</f>
        <v>3086.35</v>
      </c>
    </row>
    <row r="1736" spans="2:33" s="327" customFormat="1" x14ac:dyDescent="0.2">
      <c r="B1736" s="665" t="s">
        <v>2230</v>
      </c>
      <c r="C1736" s="665">
        <v>121140</v>
      </c>
      <c r="D1736" s="665" t="s">
        <v>2007</v>
      </c>
      <c r="E1736" s="938" t="s">
        <v>352</v>
      </c>
      <c r="F1736" s="751">
        <v>0</v>
      </c>
      <c r="G1736" s="938">
        <v>1</v>
      </c>
      <c r="H1736" s="938">
        <v>0</v>
      </c>
      <c r="I1736" s="938">
        <v>1</v>
      </c>
      <c r="J1736" s="995" t="s">
        <v>1485</v>
      </c>
      <c r="K1736" s="995" t="s">
        <v>1485</v>
      </c>
      <c r="L1736" s="995" t="s">
        <v>1485</v>
      </c>
      <c r="M1736" s="995" t="s">
        <v>1485</v>
      </c>
      <c r="N1736" s="403" t="s">
        <v>47</v>
      </c>
      <c r="O1736" s="403" t="s">
        <v>47</v>
      </c>
      <c r="P1736" s="403" t="s">
        <v>47</v>
      </c>
      <c r="Q1736" s="403"/>
      <c r="R1736" s="403" t="s">
        <v>47</v>
      </c>
      <c r="S1736" s="320"/>
      <c r="T1736" s="264"/>
      <c r="U1736" s="264">
        <v>8</v>
      </c>
      <c r="V1736" s="396"/>
      <c r="W1736" s="318" t="s">
        <v>532</v>
      </c>
      <c r="X1736" s="521"/>
      <c r="Y1736" s="497">
        <v>3.25</v>
      </c>
      <c r="Z1736" s="318"/>
      <c r="AA1736" s="318"/>
      <c r="AB1736" s="707">
        <v>42720</v>
      </c>
      <c r="AC1736" s="1069">
        <f>IF(B1736="","",(IFERROR(VLOOKUP(B1736,Projecten!A$4:W$2415,5,FALSE),"niet bekend")))</f>
        <v>0</v>
      </c>
      <c r="AD1736" s="266">
        <f t="shared" si="165"/>
        <v>502.39</v>
      </c>
      <c r="AE1736" s="266">
        <f>IF(B1736="","",(IFERROR(VLOOKUP(B1736,Projecten!A$4:W$2415,23,FALSE),"niet bekend")))</f>
        <v>502.39</v>
      </c>
      <c r="AF1736" s="266">
        <f>IF(B1736="","",(IFERROR(VLOOKUP(B1736,Projecten!A$4:W$2415,12,FALSE),"niet bekend")))</f>
        <v>502.39</v>
      </c>
    </row>
    <row r="1737" spans="2:33" s="327" customFormat="1" x14ac:dyDescent="0.2">
      <c r="B1737" s="665" t="s">
        <v>2231</v>
      </c>
      <c r="C1737" s="665">
        <v>121141</v>
      </c>
      <c r="D1737" s="665" t="s">
        <v>2008</v>
      </c>
      <c r="E1737" s="938" t="s">
        <v>352</v>
      </c>
      <c r="F1737" s="751">
        <v>1</v>
      </c>
      <c r="G1737" s="938">
        <v>8</v>
      </c>
      <c r="H1737" s="938">
        <v>4</v>
      </c>
      <c r="I1737" s="938">
        <v>3</v>
      </c>
      <c r="J1737" s="989">
        <v>42762</v>
      </c>
      <c r="K1737" s="989">
        <v>42760</v>
      </c>
      <c r="L1737" s="995" t="s">
        <v>1485</v>
      </c>
      <c r="M1737" s="995" t="s">
        <v>1485</v>
      </c>
      <c r="N1737" s="403" t="s">
        <v>47</v>
      </c>
      <c r="O1737" s="403" t="s">
        <v>47</v>
      </c>
      <c r="P1737" s="403" t="s">
        <v>47</v>
      </c>
      <c r="Q1737" s="403"/>
      <c r="R1737" s="403" t="s">
        <v>47</v>
      </c>
      <c r="S1737" s="320"/>
      <c r="T1737" s="264"/>
      <c r="U1737" s="264">
        <v>8</v>
      </c>
      <c r="V1737" s="396"/>
      <c r="W1737" s="318" t="s">
        <v>532</v>
      </c>
      <c r="X1737" s="521"/>
      <c r="Y1737" s="324">
        <v>18.75</v>
      </c>
      <c r="Z1737" s="318"/>
      <c r="AA1737" s="318"/>
      <c r="AB1737" s="707">
        <v>42720</v>
      </c>
      <c r="AC1737" s="1069">
        <f>IF(B1737="","",(IFERROR(VLOOKUP(B1737,Projecten!A$4:W$2415,5,FALSE),"niet bekend")))</f>
        <v>1</v>
      </c>
      <c r="AD1737" s="266">
        <f t="shared" si="165"/>
        <v>3440.14</v>
      </c>
      <c r="AE1737" s="266">
        <f>IF(B1737="","",(IFERROR(VLOOKUP(B1737,Projecten!A$4:W$2415,23,FALSE),"niet bekend")))</f>
        <v>3440.14</v>
      </c>
      <c r="AF1737" s="266">
        <f>IF(B1737="","",(IFERROR(VLOOKUP(B1737,Projecten!A$4:W$2415,12,FALSE),"niet bekend")))</f>
        <v>3440.14</v>
      </c>
    </row>
    <row r="1738" spans="2:33" s="327" customFormat="1" x14ac:dyDescent="0.2">
      <c r="B1738" s="665" t="s">
        <v>2232</v>
      </c>
      <c r="C1738" s="665">
        <v>121141</v>
      </c>
      <c r="D1738" s="665" t="s">
        <v>2009</v>
      </c>
      <c r="E1738" s="938" t="s">
        <v>352</v>
      </c>
      <c r="F1738" s="751">
        <v>0</v>
      </c>
      <c r="G1738" s="938">
        <v>1</v>
      </c>
      <c r="H1738" s="938">
        <v>0</v>
      </c>
      <c r="I1738" s="938">
        <v>1</v>
      </c>
      <c r="J1738" s="995" t="s">
        <v>1485</v>
      </c>
      <c r="K1738" s="995" t="s">
        <v>1485</v>
      </c>
      <c r="L1738" s="995" t="s">
        <v>1485</v>
      </c>
      <c r="M1738" s="995" t="s">
        <v>1485</v>
      </c>
      <c r="N1738" s="403" t="s">
        <v>47</v>
      </c>
      <c r="O1738" s="403" t="s">
        <v>47</v>
      </c>
      <c r="P1738" s="403" t="s">
        <v>47</v>
      </c>
      <c r="Q1738" s="403"/>
      <c r="R1738" s="403" t="s">
        <v>47</v>
      </c>
      <c r="S1738" s="320"/>
      <c r="T1738" s="264"/>
      <c r="U1738" s="264">
        <v>8</v>
      </c>
      <c r="V1738" s="396"/>
      <c r="W1738" s="318" t="s">
        <v>532</v>
      </c>
      <c r="X1738" s="521"/>
      <c r="Y1738" s="497">
        <v>3.25</v>
      </c>
      <c r="Z1738" s="318"/>
      <c r="AA1738" s="318"/>
      <c r="AB1738" s="707">
        <v>42720</v>
      </c>
      <c r="AC1738" s="1069">
        <f>IF(B1738="","",(IFERROR(VLOOKUP(B1738,Projecten!A$4:W$2415,5,FALSE),"niet bekend")))</f>
        <v>0</v>
      </c>
      <c r="AD1738" s="266">
        <f t="shared" si="165"/>
        <v>502.39</v>
      </c>
      <c r="AE1738" s="266">
        <f>IF(B1738="","",(IFERROR(VLOOKUP(B1738,Projecten!A$4:W$2415,23,FALSE),"niet bekend")))</f>
        <v>502.39</v>
      </c>
      <c r="AF1738" s="266">
        <f>IF(B1738="","",(IFERROR(VLOOKUP(B1738,Projecten!A$4:W$2415,12,FALSE),"niet bekend")))</f>
        <v>502.39</v>
      </c>
    </row>
    <row r="1739" spans="2:33" s="327" customFormat="1" x14ac:dyDescent="0.2">
      <c r="B1739" s="665">
        <v>2017002</v>
      </c>
      <c r="C1739" s="665">
        <v>121141</v>
      </c>
      <c r="D1739" s="665" t="s">
        <v>2298</v>
      </c>
      <c r="E1739" s="938" t="s">
        <v>352</v>
      </c>
      <c r="F1739" s="751">
        <v>0</v>
      </c>
      <c r="G1739" s="938">
        <v>1</v>
      </c>
      <c r="H1739" s="938">
        <v>0</v>
      </c>
      <c r="I1739" s="938">
        <v>1</v>
      </c>
      <c r="J1739" s="989">
        <v>42762</v>
      </c>
      <c r="K1739" s="995" t="s">
        <v>1485</v>
      </c>
      <c r="L1739" s="995" t="s">
        <v>1485</v>
      </c>
      <c r="M1739" s="995" t="s">
        <v>1485</v>
      </c>
      <c r="N1739" s="403" t="s">
        <v>47</v>
      </c>
      <c r="O1739" s="403" t="s">
        <v>47</v>
      </c>
      <c r="P1739" s="403" t="s">
        <v>47</v>
      </c>
      <c r="Q1739" s="403"/>
      <c r="R1739" s="403" t="s">
        <v>47</v>
      </c>
      <c r="S1739" s="320"/>
      <c r="T1739" s="264"/>
      <c r="U1739" s="264">
        <v>8</v>
      </c>
      <c r="V1739" s="396"/>
      <c r="W1739" s="318" t="s">
        <v>532</v>
      </c>
      <c r="X1739" s="521"/>
      <c r="Y1739" s="497">
        <v>3.75</v>
      </c>
      <c r="Z1739" s="318"/>
      <c r="AA1739" s="318"/>
      <c r="AB1739" s="707">
        <v>42739</v>
      </c>
      <c r="AC1739" s="1069">
        <f>IF(B1739="","",(IFERROR(VLOOKUP(B1739,Projecten!A$4:W$2415,5,FALSE),"niet bekend")))</f>
        <v>0</v>
      </c>
      <c r="AD1739" s="266">
        <f t="shared" si="165"/>
        <v>533.02</v>
      </c>
      <c r="AE1739" s="266">
        <f>IF(B1739="","",(IFERROR(VLOOKUP(B1739,Projecten!A$4:W$2415,23,FALSE),"niet bekend")))</f>
        <v>533.02</v>
      </c>
      <c r="AF1739" s="266">
        <f>IF(B1739="","",(IFERROR(VLOOKUP(B1739,Projecten!A$4:W$2415,12,FALSE),"niet bekend")))</f>
        <v>533.02</v>
      </c>
    </row>
    <row r="1740" spans="2:33" s="327" customFormat="1" x14ac:dyDescent="0.2">
      <c r="B1740" s="665"/>
      <c r="C1740" s="449"/>
      <c r="D1740" s="665"/>
      <c r="E1740" s="938"/>
      <c r="F1740" s="751"/>
      <c r="G1740" s="938"/>
      <c r="H1740" s="938"/>
      <c r="I1740" s="938"/>
      <c r="J1740" s="989"/>
      <c r="K1740" s="989"/>
      <c r="L1740" s="989"/>
      <c r="M1740" s="403"/>
      <c r="N1740" s="403"/>
      <c r="O1740" s="403"/>
      <c r="P1740" s="403"/>
      <c r="Q1740" s="403"/>
      <c r="R1740" s="403"/>
      <c r="S1740" s="320"/>
      <c r="T1740" s="264"/>
      <c r="U1740" s="264"/>
      <c r="V1740" s="396"/>
      <c r="W1740" s="318"/>
      <c r="X1740" s="521"/>
      <c r="Y1740" s="324"/>
      <c r="Z1740" s="318"/>
      <c r="AA1740" s="318"/>
      <c r="AB1740" s="320"/>
      <c r="AC1740" s="1069"/>
      <c r="AD1740" s="266"/>
      <c r="AE1740" s="266"/>
      <c r="AF1740" s="266"/>
    </row>
    <row r="1741" spans="2:33" s="327" customFormat="1" x14ac:dyDescent="0.2">
      <c r="B1741" s="496">
        <v>2016804</v>
      </c>
      <c r="C1741" s="496">
        <v>121135</v>
      </c>
      <c r="D1741" s="496" t="s">
        <v>2286</v>
      </c>
      <c r="E1741" s="389" t="s">
        <v>317</v>
      </c>
      <c r="F1741" s="388">
        <v>1</v>
      </c>
      <c r="G1741" s="389">
        <v>11</v>
      </c>
      <c r="H1741" s="389">
        <v>10</v>
      </c>
      <c r="I1741" s="389">
        <v>3</v>
      </c>
      <c r="J1741" s="321">
        <v>42759</v>
      </c>
      <c r="K1741" s="321">
        <v>42760</v>
      </c>
      <c r="L1741" s="321" t="s">
        <v>1485</v>
      </c>
      <c r="M1741" s="321" t="s">
        <v>1485</v>
      </c>
      <c r="N1741" s="322" t="s">
        <v>47</v>
      </c>
      <c r="O1741" s="322" t="s">
        <v>47</v>
      </c>
      <c r="P1741" s="322" t="s">
        <v>47</v>
      </c>
      <c r="Q1741" s="322"/>
      <c r="R1741" s="322" t="s">
        <v>47</v>
      </c>
      <c r="S1741" s="320"/>
      <c r="T1741" s="264"/>
      <c r="U1741" s="264">
        <v>6</v>
      </c>
      <c r="V1741" s="396"/>
      <c r="W1741" s="318" t="s">
        <v>777</v>
      </c>
      <c r="X1741" s="318" t="s">
        <v>1250</v>
      </c>
      <c r="Y1741" s="324">
        <v>25.3</v>
      </c>
      <c r="Z1741" s="318"/>
      <c r="AA1741" s="511"/>
      <c r="AB1741" s="707">
        <v>42726</v>
      </c>
      <c r="AC1741" s="1069">
        <f>IF(B1741="","",(IFERROR(VLOOKUP(B1741,Projecten!A$4:W$2415,5,FALSE),"niet bekend")))</f>
        <v>1</v>
      </c>
      <c r="AD1741" s="266">
        <f>IF(AC1741="","",(IF(F1741=0,AF1741,(F1741/AC1741*AF1741))))</f>
        <v>4601.05</v>
      </c>
      <c r="AE1741" s="266">
        <f>IF(B1741="","",(IFERROR(VLOOKUP(B1741,Projecten!A$4:W$2415,23,FALSE),"niet bekend")))</f>
        <v>4601.05</v>
      </c>
      <c r="AF1741" s="266">
        <f>IF(B1741="","",(IFERROR(VLOOKUP(B1741,Projecten!A$4:W$2415,12,FALSE),"niet bekend")))</f>
        <v>4601.05</v>
      </c>
    </row>
    <row r="1742" spans="2:33" s="327" customFormat="1" x14ac:dyDescent="0.2">
      <c r="B1742" s="496">
        <v>2017029</v>
      </c>
      <c r="C1742" s="496">
        <v>121135</v>
      </c>
      <c r="D1742" s="700" t="s">
        <v>2329</v>
      </c>
      <c r="E1742" s="702" t="s">
        <v>317</v>
      </c>
      <c r="F1742" s="703">
        <v>1</v>
      </c>
      <c r="G1742" s="389">
        <v>8</v>
      </c>
      <c r="H1742" s="389">
        <v>3</v>
      </c>
      <c r="I1742" s="389">
        <v>4</v>
      </c>
      <c r="J1742" s="321">
        <v>42762</v>
      </c>
      <c r="K1742" s="321" t="s">
        <v>1485</v>
      </c>
      <c r="L1742" s="321" t="s">
        <v>1485</v>
      </c>
      <c r="M1742" s="321" t="s">
        <v>1485</v>
      </c>
      <c r="N1742" s="322" t="s">
        <v>47</v>
      </c>
      <c r="O1742" s="322" t="s">
        <v>47</v>
      </c>
      <c r="P1742" s="322" t="s">
        <v>47</v>
      </c>
      <c r="Q1742" s="322"/>
      <c r="R1742" s="322" t="s">
        <v>47</v>
      </c>
      <c r="S1742" s="320"/>
      <c r="T1742" s="264"/>
      <c r="U1742" s="264">
        <v>6</v>
      </c>
      <c r="V1742" s="396"/>
      <c r="W1742" s="318" t="s">
        <v>777</v>
      </c>
      <c r="X1742" s="318" t="s">
        <v>2342</v>
      </c>
      <c r="Y1742" s="324">
        <v>19</v>
      </c>
      <c r="Z1742" s="318"/>
      <c r="AA1742" s="511"/>
      <c r="AB1742" s="707">
        <v>42748</v>
      </c>
      <c r="AC1742" s="1069">
        <f>IF(B1742="","",(IFERROR(VLOOKUP(B1742,Projecten!A$4:W$2415,5,FALSE),"niet bekend")))</f>
        <v>1</v>
      </c>
      <c r="AD1742" s="266">
        <f>IF(AC1742="","",(IF(F1742=0,AF1742,(F1742/AC1742*AF1742))))</f>
        <v>3523.18</v>
      </c>
      <c r="AE1742" s="266">
        <f>IF(B1742="","",(IFERROR(VLOOKUP(B1742,Projecten!A$4:W$2415,23,FALSE),"niet bekend")))</f>
        <v>3523.18</v>
      </c>
      <c r="AF1742" s="266">
        <f>IF(B1742="","",(IFERROR(VLOOKUP(B1742,Projecten!A$4:W$2415,12,FALSE),"niet bekend")))</f>
        <v>3523.18</v>
      </c>
    </row>
    <row r="1743" spans="2:33" s="327" customFormat="1" x14ac:dyDescent="0.2">
      <c r="C1743" s="320"/>
      <c r="D1743" s="320"/>
      <c r="E1743" s="318"/>
      <c r="F1743" s="322"/>
      <c r="G1743" s="322"/>
      <c r="H1743" s="322"/>
      <c r="I1743" s="322"/>
      <c r="J1743" s="321"/>
      <c r="K1743" s="321"/>
      <c r="L1743" s="322"/>
      <c r="M1743" s="322"/>
      <c r="N1743" s="322"/>
      <c r="O1743" s="322"/>
      <c r="P1743" s="322"/>
      <c r="Q1743" s="322"/>
      <c r="R1743" s="322"/>
      <c r="S1743" s="320"/>
      <c r="T1743" s="264"/>
      <c r="U1743" s="322"/>
      <c r="V1743" s="396"/>
      <c r="W1743" s="318"/>
      <c r="X1743" s="318"/>
      <c r="Y1743" s="324"/>
      <c r="Z1743" s="318"/>
      <c r="AA1743" s="318"/>
      <c r="AB1743" s="320"/>
      <c r="AC1743" s="1106"/>
      <c r="AD1743" s="266"/>
      <c r="AE1743" s="266"/>
      <c r="AF1743" s="266"/>
    </row>
    <row r="1744" spans="2:33" s="327" customFormat="1" x14ac:dyDescent="0.2">
      <c r="B1744" s="665">
        <v>2017011</v>
      </c>
      <c r="C1744" s="665">
        <v>121131</v>
      </c>
      <c r="D1744" s="471">
        <v>607817</v>
      </c>
      <c r="E1744" s="472" t="s">
        <v>26</v>
      </c>
      <c r="F1744" s="751">
        <v>1</v>
      </c>
      <c r="G1744" s="938">
        <v>10</v>
      </c>
      <c r="H1744" s="938">
        <v>5</v>
      </c>
      <c r="I1744" s="938">
        <v>1</v>
      </c>
      <c r="J1744" s="321">
        <v>42762</v>
      </c>
      <c r="K1744" s="321">
        <v>42760</v>
      </c>
      <c r="L1744" s="321" t="s">
        <v>1485</v>
      </c>
      <c r="M1744" s="321" t="s">
        <v>1485</v>
      </c>
      <c r="N1744" s="322" t="s">
        <v>47</v>
      </c>
      <c r="O1744" s="322" t="s">
        <v>47</v>
      </c>
      <c r="P1744" s="322" t="s">
        <v>47</v>
      </c>
      <c r="Q1744" s="322"/>
      <c r="R1744" s="322" t="s">
        <v>47</v>
      </c>
      <c r="S1744" s="320"/>
      <c r="T1744" s="264"/>
      <c r="U1744" s="264">
        <v>6</v>
      </c>
      <c r="V1744" s="396"/>
      <c r="W1744" s="318" t="s">
        <v>162</v>
      </c>
      <c r="X1744" s="318"/>
      <c r="Y1744" s="324">
        <v>14.25</v>
      </c>
      <c r="Z1744" s="318"/>
      <c r="AA1744" s="511"/>
      <c r="AB1744" s="707">
        <v>42741</v>
      </c>
      <c r="AC1744" s="1069">
        <f>IF(B1744="","",(IFERROR(VLOOKUP(B1744,Projecten!A$4:W$2415,5,FALSE),"niet bekend")))</f>
        <v>1</v>
      </c>
      <c r="AD1744" s="266">
        <f>IF(AC1744="","",(IF(F1744=0,AF1744,(F1744/AC1744*AF1744))))</f>
        <v>2566.9899999999998</v>
      </c>
      <c r="AE1744" s="266">
        <f>IF(B1744="","",(IFERROR(VLOOKUP(B1744,Projecten!A$4:W$2415,23,FALSE),"niet bekend")))</f>
        <v>2566.9899999999998</v>
      </c>
      <c r="AF1744" s="266">
        <f>IF(B1744="","",(IFERROR(VLOOKUP(B1744,Projecten!A$4:W$2415,12,FALSE),"niet bekend")))</f>
        <v>2566.9899999999998</v>
      </c>
    </row>
    <row r="1745" spans="2:33" s="327" customFormat="1" x14ac:dyDescent="0.2">
      <c r="B1745" s="449"/>
      <c r="C1745" s="665"/>
      <c r="D1745" s="318"/>
      <c r="E1745" s="938"/>
      <c r="F1745" s="751"/>
      <c r="G1745" s="751"/>
      <c r="H1745" s="751"/>
      <c r="I1745" s="751"/>
      <c r="J1745" s="989"/>
      <c r="K1745" s="989"/>
      <c r="L1745" s="989"/>
      <c r="M1745" s="403"/>
      <c r="N1745" s="403"/>
      <c r="O1745" s="403"/>
      <c r="P1745" s="403"/>
      <c r="Q1745" s="403"/>
      <c r="R1745" s="403"/>
      <c r="S1745" s="320"/>
      <c r="T1745" s="264"/>
      <c r="U1745" s="264"/>
      <c r="V1745" s="396"/>
      <c r="W1745" s="318"/>
      <c r="X1745" s="620"/>
      <c r="Y1745" s="324"/>
      <c r="Z1745" s="318"/>
      <c r="AA1745" s="318"/>
      <c r="AB1745" s="320"/>
      <c r="AC1745" s="1069"/>
      <c r="AD1745" s="266"/>
      <c r="AE1745" s="266"/>
      <c r="AF1745" s="266"/>
    </row>
    <row r="1746" spans="2:33" s="327" customFormat="1" x14ac:dyDescent="0.2">
      <c r="B1746" s="665">
        <v>2017032</v>
      </c>
      <c r="C1746" s="665">
        <v>121142</v>
      </c>
      <c r="D1746" s="471">
        <v>607717</v>
      </c>
      <c r="E1746" s="472" t="s">
        <v>26</v>
      </c>
      <c r="F1746" s="751">
        <v>1</v>
      </c>
      <c r="G1746" s="938">
        <v>8</v>
      </c>
      <c r="H1746" s="938">
        <v>5</v>
      </c>
      <c r="I1746" s="938">
        <v>3</v>
      </c>
      <c r="J1746" s="321">
        <v>42769</v>
      </c>
      <c r="K1746" s="321" t="s">
        <v>1485</v>
      </c>
      <c r="L1746" s="321" t="s">
        <v>1485</v>
      </c>
      <c r="M1746" s="321" t="s">
        <v>1485</v>
      </c>
      <c r="N1746" s="322" t="s">
        <v>47</v>
      </c>
      <c r="O1746" s="322" t="s">
        <v>47</v>
      </c>
      <c r="P1746" s="322" t="s">
        <v>47</v>
      </c>
      <c r="Q1746" s="322"/>
      <c r="R1746" s="322" t="s">
        <v>47</v>
      </c>
      <c r="S1746" s="320"/>
      <c r="T1746" s="264"/>
      <c r="U1746" s="264">
        <v>7</v>
      </c>
      <c r="V1746" s="396"/>
      <c r="W1746" s="318" t="s">
        <v>162</v>
      </c>
      <c r="X1746" s="318"/>
      <c r="Y1746" s="324">
        <v>15</v>
      </c>
      <c r="Z1746" s="318"/>
      <c r="AA1746" s="318"/>
      <c r="AB1746" s="707">
        <v>42751</v>
      </c>
      <c r="AC1746" s="1069">
        <f>IF(B1746="","",(IFERROR(VLOOKUP(B1746,Projecten!A$4:W$2415,5,FALSE),"niet bekend")))</f>
        <v>1</v>
      </c>
      <c r="AD1746" s="266">
        <f t="shared" ref="AD1746:AD1754" si="166">IF(AC1746="","",(IF(F1746=0,AF1746,(F1746/AC1746*AF1746))))</f>
        <v>2069</v>
      </c>
      <c r="AE1746" s="266">
        <f>IF(B1746="","",(IFERROR(VLOOKUP(B1746,Projecten!A$4:W$2415,23,FALSE),"niet bekend")))</f>
        <v>2069</v>
      </c>
      <c r="AF1746" s="266">
        <f>IF(B1746="","",(IFERROR(VLOOKUP(B1746,Projecten!A$4:W$2415,12,FALSE),"niet bekend")))</f>
        <v>2069</v>
      </c>
    </row>
    <row r="1747" spans="2:33" s="327" customFormat="1" x14ac:dyDescent="0.2">
      <c r="B1747" s="665">
        <v>2017033</v>
      </c>
      <c r="C1747" s="665">
        <v>121142</v>
      </c>
      <c r="D1747" s="471">
        <v>624917</v>
      </c>
      <c r="E1747" s="472" t="s">
        <v>26</v>
      </c>
      <c r="F1747" s="751">
        <v>1</v>
      </c>
      <c r="G1747" s="938">
        <v>8</v>
      </c>
      <c r="H1747" s="938">
        <v>6</v>
      </c>
      <c r="I1747" s="938">
        <v>2</v>
      </c>
      <c r="J1747" s="321">
        <v>42766</v>
      </c>
      <c r="K1747" s="321">
        <v>42767</v>
      </c>
      <c r="L1747" s="321" t="s">
        <v>1485</v>
      </c>
      <c r="M1747" s="321" t="s">
        <v>1485</v>
      </c>
      <c r="N1747" s="322" t="s">
        <v>47</v>
      </c>
      <c r="O1747" s="322" t="s">
        <v>47</v>
      </c>
      <c r="P1747" s="322" t="s">
        <v>47</v>
      </c>
      <c r="Q1747" s="322"/>
      <c r="R1747" s="322" t="s">
        <v>47</v>
      </c>
      <c r="S1747" s="320"/>
      <c r="T1747" s="264"/>
      <c r="U1747" s="264">
        <v>7</v>
      </c>
      <c r="V1747" s="396"/>
      <c r="W1747" s="318" t="s">
        <v>162</v>
      </c>
      <c r="X1747" s="318" t="s">
        <v>2354</v>
      </c>
      <c r="Y1747" s="497">
        <v>14.5</v>
      </c>
      <c r="Z1747" s="318"/>
      <c r="AA1747" s="318"/>
      <c r="AB1747" s="707">
        <v>42752</v>
      </c>
      <c r="AC1747" s="1069">
        <f>IF(B1747="","",(IFERROR(VLOOKUP(B1747,Projecten!A$4:W$2415,5,FALSE),"niet bekend")))</f>
        <v>1</v>
      </c>
      <c r="AD1747" s="266">
        <f t="shared" si="166"/>
        <v>2169.27</v>
      </c>
      <c r="AE1747" s="266">
        <f>IF(B1747="","",(IFERROR(VLOOKUP(B1747,Projecten!A$4:W$2415,23,FALSE),"niet bekend")))</f>
        <v>2169.27</v>
      </c>
      <c r="AF1747" s="266">
        <f>IF(B1747="","",(IFERROR(VLOOKUP(B1747,Projecten!A$4:W$2415,12,FALSE),"niet bekend")))</f>
        <v>2169.27</v>
      </c>
    </row>
    <row r="1748" spans="2:33" s="327" customFormat="1" x14ac:dyDescent="0.2">
      <c r="B1748" s="665">
        <v>2017034</v>
      </c>
      <c r="C1748" s="665">
        <v>121142</v>
      </c>
      <c r="D1748" s="471">
        <v>628917</v>
      </c>
      <c r="E1748" s="472" t="s">
        <v>26</v>
      </c>
      <c r="F1748" s="751">
        <v>1</v>
      </c>
      <c r="G1748" s="938">
        <v>8</v>
      </c>
      <c r="H1748" s="938">
        <v>5</v>
      </c>
      <c r="I1748" s="938">
        <v>3</v>
      </c>
      <c r="J1748" s="321">
        <v>42766</v>
      </c>
      <c r="K1748" s="321" t="s">
        <v>1485</v>
      </c>
      <c r="L1748" s="321" t="s">
        <v>1485</v>
      </c>
      <c r="M1748" s="321" t="s">
        <v>1485</v>
      </c>
      <c r="N1748" s="322" t="s">
        <v>47</v>
      </c>
      <c r="O1748" s="322" t="s">
        <v>47</v>
      </c>
      <c r="P1748" s="322" t="s">
        <v>47</v>
      </c>
      <c r="Q1748" s="322"/>
      <c r="R1748" s="322" t="s">
        <v>47</v>
      </c>
      <c r="S1748" s="320"/>
      <c r="T1748" s="264"/>
      <c r="U1748" s="264">
        <v>7</v>
      </c>
      <c r="V1748" s="396"/>
      <c r="W1748" s="318" t="s">
        <v>162</v>
      </c>
      <c r="X1748" s="318" t="s">
        <v>2354</v>
      </c>
      <c r="Y1748" s="497">
        <v>14</v>
      </c>
      <c r="Z1748" s="318"/>
      <c r="AA1748" s="318"/>
      <c r="AB1748" s="707">
        <v>42752</v>
      </c>
      <c r="AC1748" s="1069">
        <f>IF(B1748="","",(IFERROR(VLOOKUP(B1748,Projecten!A$4:W$2415,5,FALSE),"niet bekend")))</f>
        <v>1</v>
      </c>
      <c r="AD1748" s="266">
        <f t="shared" si="166"/>
        <v>2180.94</v>
      </c>
      <c r="AE1748" s="266">
        <f>IF(B1748="","",(IFERROR(VLOOKUP(B1748,Projecten!A$4:W$2415,23,FALSE),"niet bekend")))</f>
        <v>2180.94</v>
      </c>
      <c r="AF1748" s="266">
        <f>IF(B1748="","",(IFERROR(VLOOKUP(B1748,Projecten!A$4:W$2415,12,FALSE),"niet bekend")))</f>
        <v>2180.94</v>
      </c>
    </row>
    <row r="1749" spans="2:33" s="327" customFormat="1" x14ac:dyDescent="0.2">
      <c r="B1749" s="665">
        <v>2017035</v>
      </c>
      <c r="C1749" s="665">
        <v>121143</v>
      </c>
      <c r="D1749" s="471">
        <v>623217</v>
      </c>
      <c r="E1749" s="472" t="s">
        <v>26</v>
      </c>
      <c r="F1749" s="751">
        <v>1</v>
      </c>
      <c r="G1749" s="938">
        <v>11</v>
      </c>
      <c r="H1749" s="938">
        <v>7</v>
      </c>
      <c r="I1749" s="938">
        <v>2</v>
      </c>
      <c r="J1749" s="321">
        <v>42766</v>
      </c>
      <c r="K1749" s="321" t="s">
        <v>1485</v>
      </c>
      <c r="L1749" s="321" t="s">
        <v>1485</v>
      </c>
      <c r="M1749" s="321" t="s">
        <v>2366</v>
      </c>
      <c r="N1749" s="322" t="s">
        <v>47</v>
      </c>
      <c r="O1749" s="322" t="s">
        <v>47</v>
      </c>
      <c r="P1749" s="322" t="s">
        <v>47</v>
      </c>
      <c r="Q1749" s="322"/>
      <c r="R1749" s="322" t="s">
        <v>47</v>
      </c>
      <c r="S1749" s="320"/>
      <c r="T1749" s="264"/>
      <c r="U1749" s="264">
        <v>7</v>
      </c>
      <c r="V1749" s="396"/>
      <c r="W1749" s="318" t="s">
        <v>162</v>
      </c>
      <c r="X1749" s="318" t="s">
        <v>2359</v>
      </c>
      <c r="Y1749" s="497">
        <v>18</v>
      </c>
      <c r="Z1749" s="318"/>
      <c r="AA1749" s="318"/>
      <c r="AB1749" s="707">
        <v>42752</v>
      </c>
      <c r="AC1749" s="1069">
        <f>IF(B1749="","",(IFERROR(VLOOKUP(B1749,Projecten!A$4:W$2415,5,FALSE),"niet bekend")))</f>
        <v>1</v>
      </c>
      <c r="AD1749" s="266">
        <f t="shared" si="166"/>
        <v>3227.46</v>
      </c>
      <c r="AE1749" s="266">
        <f>IF(B1749="","",(IFERROR(VLOOKUP(B1749,Projecten!A$4:W$2415,23,FALSE),"niet bekend")))</f>
        <v>3227.46</v>
      </c>
      <c r="AF1749" s="266">
        <f>IF(B1749="","",(IFERROR(VLOOKUP(B1749,Projecten!A$4:W$2415,12,FALSE),"niet bekend")))</f>
        <v>3227.46</v>
      </c>
    </row>
    <row r="1750" spans="2:33" s="327" customFormat="1" x14ac:dyDescent="0.2">
      <c r="B1750" s="665">
        <v>2017036</v>
      </c>
      <c r="C1750" s="665">
        <v>121143</v>
      </c>
      <c r="D1750" s="471">
        <v>615117</v>
      </c>
      <c r="E1750" s="472" t="s">
        <v>26</v>
      </c>
      <c r="F1750" s="751">
        <v>1</v>
      </c>
      <c r="G1750" s="938">
        <v>8</v>
      </c>
      <c r="H1750" s="938">
        <v>5</v>
      </c>
      <c r="I1750" s="938">
        <v>3</v>
      </c>
      <c r="J1750" s="321">
        <v>42769</v>
      </c>
      <c r="K1750" s="321" t="s">
        <v>1485</v>
      </c>
      <c r="L1750" s="321" t="s">
        <v>1485</v>
      </c>
      <c r="M1750" s="321" t="s">
        <v>1485</v>
      </c>
      <c r="N1750" s="322" t="s">
        <v>47</v>
      </c>
      <c r="O1750" s="322" t="s">
        <v>47</v>
      </c>
      <c r="P1750" s="322" t="s">
        <v>47</v>
      </c>
      <c r="Q1750" s="322"/>
      <c r="R1750" s="322" t="s">
        <v>47</v>
      </c>
      <c r="S1750" s="320"/>
      <c r="T1750" s="264"/>
      <c r="U1750" s="264">
        <v>7</v>
      </c>
      <c r="V1750" s="396"/>
      <c r="W1750" s="318" t="s">
        <v>162</v>
      </c>
      <c r="X1750" s="318" t="s">
        <v>2354</v>
      </c>
      <c r="Y1750" s="497">
        <v>15</v>
      </c>
      <c r="Z1750" s="318"/>
      <c r="AA1750" s="318"/>
      <c r="AB1750" s="707">
        <v>42752</v>
      </c>
      <c r="AC1750" s="1069">
        <f>IF(B1750="","",(IFERROR(VLOOKUP(B1750,Projecten!A$4:W$2415,5,FALSE),"niet bekend")))</f>
        <v>1</v>
      </c>
      <c r="AD1750" s="266">
        <f t="shared" si="166"/>
        <v>2480.83</v>
      </c>
      <c r="AE1750" s="266">
        <f>IF(B1750="","",(IFERROR(VLOOKUP(B1750,Projecten!A$4:W$2415,23,FALSE),"niet bekend")))</f>
        <v>2480.83</v>
      </c>
      <c r="AF1750" s="266">
        <f>IF(B1750="","",(IFERROR(VLOOKUP(B1750,Projecten!A$4:W$2415,12,FALSE),"niet bekend")))</f>
        <v>2480.83</v>
      </c>
    </row>
    <row r="1751" spans="2:33" s="327" customFormat="1" x14ac:dyDescent="0.2">
      <c r="B1751" s="665">
        <v>2017043</v>
      </c>
      <c r="C1751" s="665">
        <v>121143</v>
      </c>
      <c r="D1751" s="471">
        <v>633217</v>
      </c>
      <c r="E1751" s="472" t="s">
        <v>26</v>
      </c>
      <c r="F1751" s="751">
        <v>1</v>
      </c>
      <c r="G1751" s="938">
        <v>7</v>
      </c>
      <c r="H1751" s="938">
        <v>4</v>
      </c>
      <c r="I1751" s="938">
        <v>3</v>
      </c>
      <c r="J1751" s="321">
        <v>42766</v>
      </c>
      <c r="K1751" s="321">
        <v>42767</v>
      </c>
      <c r="L1751" s="321" t="s">
        <v>1485</v>
      </c>
      <c r="M1751" s="321" t="s">
        <v>1485</v>
      </c>
      <c r="N1751" s="322" t="s">
        <v>47</v>
      </c>
      <c r="O1751" s="322" t="s">
        <v>47</v>
      </c>
      <c r="P1751" s="322" t="s">
        <v>47</v>
      </c>
      <c r="Q1751" s="322"/>
      <c r="R1751" s="322" t="s">
        <v>47</v>
      </c>
      <c r="S1751" s="320"/>
      <c r="T1751" s="264"/>
      <c r="U1751" s="264">
        <v>7</v>
      </c>
      <c r="V1751" s="396"/>
      <c r="W1751" s="318" t="s">
        <v>162</v>
      </c>
      <c r="X1751" s="1100" t="s">
        <v>2358</v>
      </c>
      <c r="Y1751" s="497">
        <v>16</v>
      </c>
      <c r="Z1751" s="318"/>
      <c r="AA1751" s="318"/>
      <c r="AB1751" s="707">
        <v>42752</v>
      </c>
      <c r="AC1751" s="1069">
        <f>IF(B1751="","",(IFERROR(VLOOKUP(B1751,Projecten!A$4:W$2415,5,FALSE),"niet bekend")))</f>
        <v>1</v>
      </c>
      <c r="AD1751" s="266">
        <f t="shared" si="166"/>
        <v>3702.75</v>
      </c>
      <c r="AE1751" s="266">
        <f>IF(B1751="","",(IFERROR(VLOOKUP(B1751,Projecten!A$4:W$2415,23,FALSE),"niet bekend")))</f>
        <v>3702.75</v>
      </c>
      <c r="AF1751" s="266">
        <f>IF(B1751="","",(IFERROR(VLOOKUP(B1751,Projecten!A$4:W$2415,12,FALSE),"niet bekend")))</f>
        <v>3702.75</v>
      </c>
    </row>
    <row r="1752" spans="2:33" s="327" customFormat="1" x14ac:dyDescent="0.2">
      <c r="B1752" s="665">
        <v>2017045</v>
      </c>
      <c r="C1752" s="665">
        <v>121144</v>
      </c>
      <c r="D1752" s="471">
        <v>622717</v>
      </c>
      <c r="E1752" s="472" t="s">
        <v>26</v>
      </c>
      <c r="F1752" s="751">
        <v>1</v>
      </c>
      <c r="G1752" s="938">
        <v>9</v>
      </c>
      <c r="H1752" s="938">
        <v>8</v>
      </c>
      <c r="I1752" s="938">
        <v>2</v>
      </c>
      <c r="J1752" s="321">
        <v>42769</v>
      </c>
      <c r="K1752" s="321" t="s">
        <v>1485</v>
      </c>
      <c r="L1752" s="321" t="s">
        <v>1485</v>
      </c>
      <c r="M1752" s="321" t="s">
        <v>1485</v>
      </c>
      <c r="N1752" s="322" t="s">
        <v>47</v>
      </c>
      <c r="O1752" s="322" t="s">
        <v>47</v>
      </c>
      <c r="P1752" s="322" t="s">
        <v>47</v>
      </c>
      <c r="Q1752" s="322"/>
      <c r="R1752" s="322" t="s">
        <v>47</v>
      </c>
      <c r="S1752" s="320"/>
      <c r="T1752" s="264"/>
      <c r="U1752" s="264">
        <v>7</v>
      </c>
      <c r="V1752" s="396"/>
      <c r="W1752" s="318" t="s">
        <v>162</v>
      </c>
      <c r="X1752" s="620"/>
      <c r="Y1752" s="497">
        <v>14.25</v>
      </c>
      <c r="Z1752" s="318"/>
      <c r="AA1752" s="318"/>
      <c r="AB1752" s="707">
        <v>42752</v>
      </c>
      <c r="AC1752" s="1069">
        <f>IF(B1752="","",(IFERROR(VLOOKUP(B1752,Projecten!A$4:W$2415,5,FALSE),"niet bekend")))</f>
        <v>1</v>
      </c>
      <c r="AD1752" s="266">
        <f t="shared" si="166"/>
        <v>1873.25</v>
      </c>
      <c r="AE1752" s="266">
        <f>IF(B1752="","",(IFERROR(VLOOKUP(B1752,Projecten!A$4:W$2415,23,FALSE),"niet bekend")))</f>
        <v>1873.25</v>
      </c>
      <c r="AF1752" s="266">
        <f>IF(B1752="","",(IFERROR(VLOOKUP(B1752,Projecten!A$4:W$2415,12,FALSE),"niet bekend")))</f>
        <v>1873.25</v>
      </c>
    </row>
    <row r="1753" spans="2:33" s="327" customFormat="1" x14ac:dyDescent="0.2">
      <c r="B1753" s="665">
        <v>2017049</v>
      </c>
      <c r="C1753" s="665">
        <v>121144</v>
      </c>
      <c r="D1753" s="471">
        <v>607217</v>
      </c>
      <c r="E1753" s="472" t="s">
        <v>26</v>
      </c>
      <c r="F1753" s="751">
        <v>1</v>
      </c>
      <c r="G1753" s="938">
        <v>9</v>
      </c>
      <c r="H1753" s="938">
        <v>5</v>
      </c>
      <c r="I1753" s="938">
        <v>3</v>
      </c>
      <c r="J1753" s="321">
        <v>42769</v>
      </c>
      <c r="K1753" s="321">
        <v>42767</v>
      </c>
      <c r="L1753" s="321" t="s">
        <v>1485</v>
      </c>
      <c r="M1753" s="321" t="s">
        <v>1485</v>
      </c>
      <c r="N1753" s="322" t="s">
        <v>47</v>
      </c>
      <c r="O1753" s="322" t="s">
        <v>47</v>
      </c>
      <c r="P1753" s="322" t="s">
        <v>47</v>
      </c>
      <c r="Q1753" s="322"/>
      <c r="R1753" s="322" t="s">
        <v>47</v>
      </c>
      <c r="S1753" s="320"/>
      <c r="T1753" s="264"/>
      <c r="U1753" s="264">
        <v>7</v>
      </c>
      <c r="V1753" s="396"/>
      <c r="W1753" s="318" t="s">
        <v>162</v>
      </c>
      <c r="X1753" s="620" t="s">
        <v>1250</v>
      </c>
      <c r="Y1753" s="497">
        <v>19</v>
      </c>
      <c r="Z1753" s="318"/>
      <c r="AA1753" s="318"/>
      <c r="AB1753" s="707">
        <v>42752</v>
      </c>
      <c r="AC1753" s="1069">
        <f>IF(B1753="","",(IFERROR(VLOOKUP(B1753,Projecten!A$4:W$2415,5,FALSE),"niet bekend")))</f>
        <v>1</v>
      </c>
      <c r="AD1753" s="266">
        <f t="shared" si="166"/>
        <v>3851.36</v>
      </c>
      <c r="AE1753" s="266">
        <f>IF(B1753="","",(IFERROR(VLOOKUP(B1753,Projecten!A$4:W$2415,23,FALSE),"niet bekend")))</f>
        <v>3851.36</v>
      </c>
      <c r="AF1753" s="266">
        <f>IF(B1753="","",(IFERROR(VLOOKUP(B1753,Projecten!A$4:W$2415,12,FALSE),"niet bekend")))</f>
        <v>3851.36</v>
      </c>
    </row>
    <row r="1754" spans="2:33" s="327" customFormat="1" x14ac:dyDescent="0.2">
      <c r="B1754" s="665">
        <v>2016803</v>
      </c>
      <c r="C1754" s="665">
        <v>121145</v>
      </c>
      <c r="D1754" s="471" t="s">
        <v>2285</v>
      </c>
      <c r="E1754" s="472" t="s">
        <v>26</v>
      </c>
      <c r="F1754" s="751">
        <v>5</v>
      </c>
      <c r="G1754" s="938">
        <f>F1754*8</f>
        <v>40</v>
      </c>
      <c r="H1754" s="938">
        <f>F1754*6</f>
        <v>30</v>
      </c>
      <c r="I1754" s="938">
        <f>F1754*4</f>
        <v>20</v>
      </c>
      <c r="J1754" s="321" t="s">
        <v>47</v>
      </c>
      <c r="K1754" s="321" t="s">
        <v>1485</v>
      </c>
      <c r="L1754" s="321" t="s">
        <v>1485</v>
      </c>
      <c r="M1754" s="321" t="s">
        <v>1485</v>
      </c>
      <c r="N1754" s="322" t="s">
        <v>47</v>
      </c>
      <c r="O1754" s="322" t="s">
        <v>47</v>
      </c>
      <c r="P1754" s="322" t="s">
        <v>47</v>
      </c>
      <c r="Q1754" s="322"/>
      <c r="R1754" s="322" t="s">
        <v>47</v>
      </c>
      <c r="S1754" s="320"/>
      <c r="T1754" s="264"/>
      <c r="U1754" s="264">
        <v>7</v>
      </c>
      <c r="V1754" s="396"/>
      <c r="W1754" s="318" t="s">
        <v>421</v>
      </c>
      <c r="X1754" s="318"/>
      <c r="Y1754" s="324">
        <f>F1754*16</f>
        <v>80</v>
      </c>
      <c r="Z1754" s="318"/>
      <c r="AA1754" s="318"/>
      <c r="AB1754" s="707">
        <v>42724</v>
      </c>
      <c r="AC1754" s="1069">
        <f>IF(B1754="","",(IFERROR(VLOOKUP(B1754,Projecten!A$4:W$2415,5,FALSE),"niet bekend")))</f>
        <v>11</v>
      </c>
      <c r="AD1754" s="266">
        <f t="shared" si="166"/>
        <v>12303.131818181817</v>
      </c>
      <c r="AE1754" s="266">
        <f>IF(B1754="","",(IFERROR(VLOOKUP(B1754,Projecten!A$4:W$2415,23,FALSE),"niet bekend")))</f>
        <v>27066.89</v>
      </c>
      <c r="AF1754" s="266">
        <f>IF(B1754="","",(IFERROR(VLOOKUP(B1754,Projecten!A$4:W$2415,12,FALSE),"niet bekend")))</f>
        <v>27066.89</v>
      </c>
    </row>
    <row r="1755" spans="2:33" s="327" customFormat="1" x14ac:dyDescent="0.2">
      <c r="B1755" s="665"/>
      <c r="C1755" s="449"/>
      <c r="D1755" s="471"/>
      <c r="E1755" s="472"/>
      <c r="F1755" s="751"/>
      <c r="G1755" s="938"/>
      <c r="H1755" s="938"/>
      <c r="I1755" s="938"/>
      <c r="J1755" s="321"/>
      <c r="K1755" s="321"/>
      <c r="L1755" s="321"/>
      <c r="M1755" s="321"/>
      <c r="N1755" s="322"/>
      <c r="O1755" s="322"/>
      <c r="P1755" s="322"/>
      <c r="Q1755" s="322"/>
      <c r="R1755" s="322"/>
      <c r="S1755" s="320"/>
      <c r="T1755" s="264"/>
      <c r="U1755" s="264"/>
      <c r="V1755" s="396"/>
      <c r="W1755" s="318"/>
      <c r="X1755" s="318"/>
      <c r="Y1755" s="324"/>
      <c r="Z1755" s="318"/>
      <c r="AA1755" s="318"/>
      <c r="AB1755" s="707"/>
      <c r="AC1755" s="1069"/>
      <c r="AD1755" s="266"/>
      <c r="AE1755" s="266"/>
      <c r="AF1755" s="266"/>
    </row>
    <row r="1756" spans="2:33" s="327" customFormat="1" x14ac:dyDescent="0.2">
      <c r="B1756" s="665">
        <v>2017019</v>
      </c>
      <c r="C1756" s="665">
        <v>121150</v>
      </c>
      <c r="D1756" s="521" t="s">
        <v>1873</v>
      </c>
      <c r="E1756" s="938" t="s">
        <v>1871</v>
      </c>
      <c r="F1756" s="751">
        <v>1</v>
      </c>
      <c r="G1756" s="1099">
        <v>2</v>
      </c>
      <c r="H1756" s="1099">
        <v>0</v>
      </c>
      <c r="I1756" s="1099">
        <v>0</v>
      </c>
      <c r="J1756" s="1107">
        <v>42769</v>
      </c>
      <c r="K1756" s="327" t="s">
        <v>1485</v>
      </c>
      <c r="L1756" s="1108" t="s">
        <v>1485</v>
      </c>
      <c r="M1756" s="1108" t="s">
        <v>1485</v>
      </c>
      <c r="N1756" s="322" t="s">
        <v>47</v>
      </c>
      <c r="O1756" s="322" t="s">
        <v>47</v>
      </c>
      <c r="P1756" s="322" t="s">
        <v>47</v>
      </c>
      <c r="Q1756" s="322"/>
      <c r="R1756" s="322" t="s">
        <v>47</v>
      </c>
      <c r="S1756" s="320" t="s">
        <v>2380</v>
      </c>
      <c r="T1756" s="264"/>
      <c r="U1756" s="264">
        <v>7</v>
      </c>
      <c r="V1756" s="396"/>
      <c r="W1756" s="318" t="s">
        <v>1872</v>
      </c>
      <c r="X1756" s="318"/>
      <c r="Y1756" s="497">
        <v>2</v>
      </c>
      <c r="Z1756" s="318"/>
      <c r="AA1756" s="318"/>
      <c r="AB1756" s="707">
        <v>42746</v>
      </c>
      <c r="AC1756" s="1069">
        <f>IF(B1756="","",(IFERROR(VLOOKUP(B1756,Projecten!A$4:W$2415,5,FALSE),"niet bekend")))</f>
        <v>1</v>
      </c>
      <c r="AD1756" s="266">
        <f>IF(AC1756="","",(IF(F1756=0,AF1756,(F1756/AC1756*AF1756))))</f>
        <v>193.52</v>
      </c>
      <c r="AE1756" s="266">
        <f>IF(B1756="","",(IFERROR(VLOOKUP(B1756,Projecten!A$4:W$2415,23,FALSE),"niet bekend")))</f>
        <v>193.52</v>
      </c>
      <c r="AF1756" s="266">
        <f>IF(B1756="","",(IFERROR(VLOOKUP(B1756,Projecten!A$4:W$2415,12,FALSE),"niet bekend")))</f>
        <v>193.52</v>
      </c>
    </row>
    <row r="1757" spans="2:33" s="327" customFormat="1" x14ac:dyDescent="0.2">
      <c r="B1757" s="665">
        <v>2017020</v>
      </c>
      <c r="C1757" s="665">
        <v>121150</v>
      </c>
      <c r="D1757" s="521" t="s">
        <v>2312</v>
      </c>
      <c r="E1757" s="938" t="s">
        <v>1871</v>
      </c>
      <c r="F1757" s="751">
        <v>1</v>
      </c>
      <c r="G1757" s="1099">
        <v>5</v>
      </c>
      <c r="H1757" s="1099">
        <v>5</v>
      </c>
      <c r="I1757" s="1099">
        <v>0</v>
      </c>
      <c r="J1757" s="321">
        <v>42769</v>
      </c>
      <c r="K1757" s="321" t="s">
        <v>1485</v>
      </c>
      <c r="L1757" s="321" t="s">
        <v>1485</v>
      </c>
      <c r="M1757" s="321" t="s">
        <v>1485</v>
      </c>
      <c r="N1757" s="322" t="s">
        <v>47</v>
      </c>
      <c r="O1757" s="322" t="s">
        <v>47</v>
      </c>
      <c r="P1757" s="322" t="s">
        <v>47</v>
      </c>
      <c r="Q1757" s="322"/>
      <c r="R1757" s="322" t="s">
        <v>47</v>
      </c>
      <c r="S1757" s="320" t="s">
        <v>2380</v>
      </c>
      <c r="T1757" s="264"/>
      <c r="U1757" s="264">
        <v>7</v>
      </c>
      <c r="V1757" s="396"/>
      <c r="W1757" s="318" t="s">
        <v>1872</v>
      </c>
      <c r="X1757" s="318"/>
      <c r="Y1757" s="497">
        <v>7</v>
      </c>
      <c r="Z1757" s="318"/>
      <c r="AA1757" s="318"/>
      <c r="AB1757" s="707">
        <v>42746</v>
      </c>
      <c r="AC1757" s="1069">
        <f>IF(B1757="","",(IFERROR(VLOOKUP(B1757,Projecten!A$4:W$2415,5,FALSE),"niet bekend")))</f>
        <v>1</v>
      </c>
      <c r="AD1757" s="266">
        <f>IF(AC1757="","",(IF(F1757=0,AF1757,(F1757/AC1757*AF1757))))</f>
        <v>1344.68</v>
      </c>
      <c r="AE1757" s="266">
        <f>IF(B1757="","",(IFERROR(VLOOKUP(B1757,Projecten!A$4:W$2415,23,FALSE),"niet bekend")))</f>
        <v>1344.68</v>
      </c>
      <c r="AF1757" s="266">
        <f>IF(B1757="","",(IFERROR(VLOOKUP(B1757,Projecten!A$4:W$2415,12,FALSE),"niet bekend")))</f>
        <v>1344.68</v>
      </c>
    </row>
    <row r="1758" spans="2:33" s="327" customFormat="1" x14ac:dyDescent="0.2">
      <c r="B1758" s="665">
        <v>2017023</v>
      </c>
      <c r="C1758" s="665">
        <v>121150</v>
      </c>
      <c r="D1758" s="472" t="s">
        <v>2316</v>
      </c>
      <c r="E1758" s="472" t="s">
        <v>1519</v>
      </c>
      <c r="F1758" s="751">
        <v>1</v>
      </c>
      <c r="G1758" s="938">
        <v>10</v>
      </c>
      <c r="H1758" s="938">
        <v>0</v>
      </c>
      <c r="I1758" s="938">
        <v>0</v>
      </c>
      <c r="J1758" s="321">
        <v>42769</v>
      </c>
      <c r="K1758" s="321" t="s">
        <v>1485</v>
      </c>
      <c r="L1758" s="321" t="s">
        <v>1485</v>
      </c>
      <c r="M1758" s="321" t="s">
        <v>1485</v>
      </c>
      <c r="N1758" s="322" t="s">
        <v>47</v>
      </c>
      <c r="O1758" s="322" t="s">
        <v>47</v>
      </c>
      <c r="P1758" s="322" t="s">
        <v>47</v>
      </c>
      <c r="Q1758" s="322"/>
      <c r="R1758" s="322" t="s">
        <v>47</v>
      </c>
      <c r="S1758" s="320"/>
      <c r="T1758" s="264"/>
      <c r="U1758" s="264">
        <v>7</v>
      </c>
      <c r="V1758" s="396"/>
      <c r="W1758" s="318" t="s">
        <v>2328</v>
      </c>
      <c r="X1758" s="318" t="s">
        <v>6862</v>
      </c>
      <c r="Y1758" s="324">
        <v>8</v>
      </c>
      <c r="Z1758" s="318"/>
      <c r="AA1758" s="511"/>
      <c r="AB1758" s="707">
        <v>42746</v>
      </c>
      <c r="AC1758" s="1069">
        <f>IF(B1758="","",(IFERROR(VLOOKUP(B1758,Projecten!A$4:W$2415,5,FALSE),"niet bekend")))</f>
        <v>1</v>
      </c>
      <c r="AD1758" s="266">
        <f>IF(AC1758="","",(IF(F1758=0,AF1758,(F1758/AC1758*AF1758))))</f>
        <v>1385.8</v>
      </c>
      <c r="AE1758" s="266">
        <f>IF(B1758="","",(IFERROR(VLOOKUP(B1758,Projecten!A$4:W$2415,23,FALSE),"niet bekend")))</f>
        <v>1385.8</v>
      </c>
      <c r="AF1758" s="266">
        <f>IF(B1758="","",(IFERROR(VLOOKUP(B1758,Projecten!A$4:W$2415,12,FALSE),"niet bekend")))</f>
        <v>1385.8</v>
      </c>
    </row>
    <row r="1759" spans="2:33" x14ac:dyDescent="0.2">
      <c r="B1759" s="209"/>
      <c r="C1759" s="243"/>
      <c r="G1759" s="254"/>
      <c r="H1759" s="254"/>
      <c r="I1759" s="254"/>
      <c r="J1759" s="244"/>
      <c r="K1759" s="244"/>
      <c r="S1759" s="243"/>
      <c r="Y1759" s="248"/>
      <c r="Z1759" s="202"/>
      <c r="AA1759" s="202"/>
      <c r="AB1759" s="243"/>
      <c r="AC1759" s="212"/>
      <c r="AG1759" s="209"/>
    </row>
    <row r="1760" spans="2:33" s="312" customFormat="1" x14ac:dyDescent="0.2">
      <c r="B1760" s="1012"/>
      <c r="C1760" s="299"/>
      <c r="D1760" s="300"/>
      <c r="E1760" s="300"/>
      <c r="F1760" s="302"/>
      <c r="G1760" s="302"/>
      <c r="H1760" s="302"/>
      <c r="I1760" s="302"/>
      <c r="J1760" s="301"/>
      <c r="K1760" s="301"/>
      <c r="L1760" s="301"/>
      <c r="M1760" s="302"/>
      <c r="N1760" s="302"/>
      <c r="O1760" s="302"/>
      <c r="P1760" s="302"/>
      <c r="Q1760" s="302"/>
      <c r="R1760" s="302"/>
      <c r="S1760" s="303"/>
      <c r="T1760" s="407"/>
      <c r="U1760" s="305"/>
      <c r="V1760" s="305"/>
      <c r="W1760" s="307"/>
      <c r="X1760" s="307"/>
      <c r="Y1760" s="307"/>
      <c r="Z1760" s="298"/>
      <c r="AA1760" s="308"/>
      <c r="AB1760" s="410"/>
      <c r="AC1760" s="310"/>
      <c r="AD1760" s="311"/>
      <c r="AE1760" s="311" t="str">
        <f>IF(B1760="","",(IFERROR(VLOOKUP(B1760,Projecten!A$4:W$2415,23,FALSE),"niet bekend")))</f>
        <v/>
      </c>
      <c r="AF1760" s="311" t="str">
        <f>IF(B1760="","",(IFERROR(VLOOKUP(B1760,Projecten!A$4:W$2415,12,FALSE),"niet bekend")))</f>
        <v/>
      </c>
    </row>
    <row r="1761" spans="2:33" s="236" customFormat="1" x14ac:dyDescent="0.2">
      <c r="B1761" s="1037"/>
      <c r="C1761" s="372"/>
      <c r="D1761" s="374">
        <f>SUM(G1761:I1761)</f>
        <v>508</v>
      </c>
      <c r="E1761" s="375"/>
      <c r="F1761" s="376">
        <f>SUM(F1762:F1792)</f>
        <v>30</v>
      </c>
      <c r="G1761" s="376">
        <f>SUM(G1762:G1792)</f>
        <v>260</v>
      </c>
      <c r="H1761" s="376">
        <f>SUM(H1762:H1792)</f>
        <v>150</v>
      </c>
      <c r="I1761" s="376">
        <f>SUM(I1762:I1792)</f>
        <v>98</v>
      </c>
      <c r="J1761" s="984"/>
      <c r="K1761" s="984"/>
      <c r="L1761" s="984"/>
      <c r="M1761" s="376"/>
      <c r="N1761" s="376"/>
      <c r="O1761" s="376"/>
      <c r="P1761" s="376"/>
      <c r="Q1761" s="376"/>
      <c r="R1761" s="376"/>
      <c r="S1761" s="930">
        <v>7</v>
      </c>
      <c r="T1761" s="445"/>
      <c r="U1761" s="447"/>
      <c r="V1761" s="447"/>
      <c r="W1761" s="646"/>
      <c r="X1761" s="752">
        <f>SUM(Y1761:Y1792)</f>
        <v>560</v>
      </c>
      <c r="Y1761" s="231"/>
      <c r="Z1761" s="231">
        <f>Productiemedewerkers!C2025</f>
        <v>0</v>
      </c>
      <c r="AA1761" s="232">
        <f>X1761-Z1761</f>
        <v>560</v>
      </c>
      <c r="AB1761" s="221" t="s">
        <v>2678</v>
      </c>
      <c r="AC1761" s="234"/>
      <c r="AD1761" s="235">
        <f>SUM(AD1762:AD1792)</f>
        <v>95413.9</v>
      </c>
      <c r="AE1761" s="235" t="str">
        <f>IF(B1761="","",(IFERROR(VLOOKUP(B1761,Projecten!A$4:W$2415,23,FALSE),"niet bekend")))</f>
        <v/>
      </c>
      <c r="AF1761" s="235" t="str">
        <f>IF(B1761="","",(IFERROR(VLOOKUP(B1761,Projecten!A$4:W$2415,12,FALSE),"niet bekend")))</f>
        <v/>
      </c>
    </row>
    <row r="1762" spans="2:33" x14ac:dyDescent="0.2">
      <c r="B1762" s="519"/>
      <c r="C1762" s="237"/>
      <c r="D1762" s="202"/>
      <c r="E1762" s="518"/>
      <c r="F1762" s="645"/>
      <c r="G1762" s="645"/>
      <c r="H1762" s="645"/>
      <c r="I1762" s="645"/>
      <c r="J1762" s="241"/>
      <c r="K1762" s="241"/>
      <c r="L1762" s="241"/>
      <c r="M1762" s="242"/>
      <c r="N1762" s="242"/>
      <c r="O1762" s="242"/>
      <c r="P1762" s="242"/>
      <c r="Q1762" s="242"/>
      <c r="R1762" s="242"/>
      <c r="S1762" s="243" t="s">
        <v>2333</v>
      </c>
      <c r="U1762" s="245"/>
      <c r="X1762" s="337" t="s">
        <v>2037</v>
      </c>
      <c r="Y1762" s="248"/>
      <c r="Z1762" s="202"/>
      <c r="AA1762" s="202"/>
      <c r="AB1762" s="243"/>
      <c r="AC1762" s="1053" t="str">
        <f>IF(B1762="","",(IFERROR(VLOOKUP(B1762,Projecten!A$4:W$2415,5,FALSE),"niet bekend")))</f>
        <v/>
      </c>
      <c r="AD1762" s="213" t="str">
        <f>IF(AC1762="","",(IF(F1762=0,AF1762,(F1762/AC1762*AF1762))))</f>
        <v/>
      </c>
      <c r="AE1762" s="213" t="str">
        <f>IF(B1762="","",(IFERROR(VLOOKUP(B1762,Projecten!A$4:W$2415,23,FALSE),"niet bekend")))</f>
        <v/>
      </c>
      <c r="AF1762" s="213" t="str">
        <f>IF(B1762="","",(IFERROR(VLOOKUP(B1762,Projecten!A$4:W$2415,12,FALSE),"niet bekend")))</f>
        <v/>
      </c>
      <c r="AG1762" s="209"/>
    </row>
    <row r="1763" spans="2:33" x14ac:dyDescent="0.2">
      <c r="B1763" s="519"/>
      <c r="C1763" s="237"/>
      <c r="D1763" s="202"/>
      <c r="E1763" s="518"/>
      <c r="F1763" s="645"/>
      <c r="G1763" s="645"/>
      <c r="H1763" s="645"/>
      <c r="I1763" s="645"/>
      <c r="J1763" s="241"/>
      <c r="K1763" s="241"/>
      <c r="L1763" s="241"/>
      <c r="M1763" s="242"/>
      <c r="N1763" s="242"/>
      <c r="O1763" s="242"/>
      <c r="P1763" s="242"/>
      <c r="Q1763" s="242"/>
      <c r="R1763" s="242"/>
      <c r="S1763" s="243"/>
      <c r="U1763" s="245"/>
      <c r="X1763" s="337"/>
      <c r="Y1763" s="248"/>
      <c r="Z1763" s="202"/>
      <c r="AA1763" s="202"/>
      <c r="AB1763" s="243"/>
      <c r="AC1763" s="1053"/>
      <c r="AG1763" s="209"/>
    </row>
    <row r="1764" spans="2:33" s="327" customFormat="1" x14ac:dyDescent="0.2">
      <c r="B1764" s="665" t="s">
        <v>2242</v>
      </c>
      <c r="C1764" s="665">
        <v>121158</v>
      </c>
      <c r="D1764" s="665" t="s">
        <v>2241</v>
      </c>
      <c r="E1764" s="938" t="s">
        <v>307</v>
      </c>
      <c r="F1764" s="751">
        <v>0</v>
      </c>
      <c r="G1764" s="938">
        <v>1</v>
      </c>
      <c r="H1764" s="938">
        <v>0</v>
      </c>
      <c r="I1764" s="938">
        <v>2</v>
      </c>
      <c r="J1764" s="995" t="s">
        <v>1485</v>
      </c>
      <c r="K1764" s="995" t="s">
        <v>1485</v>
      </c>
      <c r="L1764" s="995" t="s">
        <v>1485</v>
      </c>
      <c r="M1764" s="995" t="s">
        <v>1485</v>
      </c>
      <c r="N1764" s="403" t="s">
        <v>47</v>
      </c>
      <c r="O1764" s="403" t="s">
        <v>47</v>
      </c>
      <c r="P1764" s="403" t="s">
        <v>47</v>
      </c>
      <c r="Q1764" s="403"/>
      <c r="R1764" s="403" t="s">
        <v>47</v>
      </c>
      <c r="S1764" s="320" t="s">
        <v>2287</v>
      </c>
      <c r="T1764" s="264"/>
      <c r="U1764" s="264">
        <v>6</v>
      </c>
      <c r="V1764" s="396"/>
      <c r="W1764" s="318" t="s">
        <v>534</v>
      </c>
      <c r="X1764" s="521" t="s">
        <v>2277</v>
      </c>
      <c r="Y1764" s="324">
        <v>10</v>
      </c>
      <c r="Z1764" s="318"/>
      <c r="AA1764" s="318"/>
      <c r="AB1764" s="707">
        <v>42720</v>
      </c>
      <c r="AC1764" s="1069">
        <f>IF(B1764="","",(IFERROR(VLOOKUP(B1764,Projecten!A$4:W$2415,5,FALSE),"niet bekend")))</f>
        <v>0</v>
      </c>
      <c r="AD1764" s="266">
        <f>IF(AC1764="","",(IF(F1764=0,AF1764,(F1764/AC1764*AF1764))))</f>
        <v>2637.16</v>
      </c>
      <c r="AE1764" s="266">
        <f>IF(B1764="","",(IFERROR(VLOOKUP(B1764,Projecten!A$4:W$2415,23,FALSE),"niet bekend")))</f>
        <v>2637.16</v>
      </c>
      <c r="AF1764" s="266">
        <f>IF(B1764="","",(IFERROR(VLOOKUP(B1764,Projecten!A$4:W$2415,12,FALSE),"niet bekend")))</f>
        <v>2637.16</v>
      </c>
    </row>
    <row r="1765" spans="2:33" x14ac:dyDescent="0.2">
      <c r="B1765" s="237" t="s">
        <v>2325</v>
      </c>
      <c r="C1765" s="665">
        <v>121156</v>
      </c>
      <c r="D1765" s="237" t="s">
        <v>2318</v>
      </c>
      <c r="E1765" s="518" t="s">
        <v>307</v>
      </c>
      <c r="F1765" s="645">
        <v>0</v>
      </c>
      <c r="G1765" s="518">
        <v>1</v>
      </c>
      <c r="H1765" s="518">
        <v>2</v>
      </c>
      <c r="I1765" s="518">
        <v>0</v>
      </c>
      <c r="J1765" s="244" t="s">
        <v>1485</v>
      </c>
      <c r="K1765" s="244" t="s">
        <v>1485</v>
      </c>
      <c r="L1765" s="244" t="s">
        <v>1485</v>
      </c>
      <c r="M1765" s="244" t="s">
        <v>1485</v>
      </c>
      <c r="N1765" s="254" t="s">
        <v>47</v>
      </c>
      <c r="O1765" s="254" t="s">
        <v>47</v>
      </c>
      <c r="P1765" s="254" t="s">
        <v>47</v>
      </c>
      <c r="R1765" s="254" t="s">
        <v>47</v>
      </c>
      <c r="S1765" s="243"/>
      <c r="U1765" s="245">
        <v>8</v>
      </c>
      <c r="W1765" s="202" t="s">
        <v>534</v>
      </c>
      <c r="X1765" s="202" t="s">
        <v>2326</v>
      </c>
      <c r="Y1765" s="295">
        <v>3.75</v>
      </c>
      <c r="Z1765" s="202"/>
      <c r="AA1765" s="202"/>
      <c r="AB1765" s="499">
        <v>42746</v>
      </c>
      <c r="AC1765" s="1053">
        <f>IF(B1765="","",(IFERROR(VLOOKUP(B1765,Projecten!A$4:W$2415,5,FALSE),"niet bekend")))</f>
        <v>0</v>
      </c>
      <c r="AD1765" s="213">
        <f>IF(AC1765="","",(IF(F1765=0,AF1765,(F1765/AC1765*AF1765))))</f>
        <v>919.24</v>
      </c>
      <c r="AE1765" s="213">
        <f>IF(B1765="","",(IFERROR(VLOOKUP(B1765,Projecten!A$4:W$2415,23,FALSE),"niet bekend")))</f>
        <v>919.24</v>
      </c>
      <c r="AF1765" s="213">
        <f>IF(B1765="","",(IFERROR(VLOOKUP(B1765,Projecten!A$4:W$2415,12,FALSE),"niet bekend")))</f>
        <v>919.24</v>
      </c>
      <c r="AG1765" s="209"/>
    </row>
    <row r="1766" spans="2:33" s="327" customFormat="1" x14ac:dyDescent="0.2">
      <c r="B1766" s="665"/>
      <c r="C1766" s="665"/>
      <c r="D1766" s="665"/>
      <c r="E1766" s="938"/>
      <c r="F1766" s="751"/>
      <c r="G1766" s="938"/>
      <c r="H1766" s="938"/>
      <c r="I1766" s="938"/>
      <c r="J1766" s="995"/>
      <c r="K1766" s="995"/>
      <c r="L1766" s="995"/>
      <c r="M1766" s="995"/>
      <c r="N1766" s="403"/>
      <c r="O1766" s="403"/>
      <c r="P1766" s="403"/>
      <c r="Q1766" s="403"/>
      <c r="R1766" s="403"/>
      <c r="S1766" s="320"/>
      <c r="T1766" s="264"/>
      <c r="U1766" s="264"/>
      <c r="V1766" s="396"/>
      <c r="W1766" s="318"/>
      <c r="X1766" s="521"/>
      <c r="Y1766" s="324"/>
      <c r="Z1766" s="318"/>
      <c r="AA1766" s="318"/>
      <c r="AB1766" s="707"/>
      <c r="AC1766" s="1069"/>
      <c r="AD1766" s="266"/>
      <c r="AE1766" s="266"/>
      <c r="AF1766" s="266"/>
    </row>
    <row r="1767" spans="2:33" s="327" customFormat="1" x14ac:dyDescent="0.2">
      <c r="B1767" s="665">
        <v>2017028</v>
      </c>
      <c r="C1767" s="665">
        <v>121147</v>
      </c>
      <c r="D1767" s="471" t="s">
        <v>2324</v>
      </c>
      <c r="E1767" s="472" t="s">
        <v>26</v>
      </c>
      <c r="F1767" s="751">
        <v>7</v>
      </c>
      <c r="G1767" s="938">
        <v>61</v>
      </c>
      <c r="H1767" s="938">
        <v>40</v>
      </c>
      <c r="I1767" s="938">
        <v>21</v>
      </c>
      <c r="J1767" s="321">
        <v>42762</v>
      </c>
      <c r="K1767" s="321">
        <v>42760</v>
      </c>
      <c r="L1767" s="321" t="s">
        <v>1485</v>
      </c>
      <c r="M1767" s="321" t="s">
        <v>1485</v>
      </c>
      <c r="N1767" s="322" t="s">
        <v>47</v>
      </c>
      <c r="O1767" s="322" t="s">
        <v>47</v>
      </c>
      <c r="P1767" s="322" t="s">
        <v>47</v>
      </c>
      <c r="Q1767" s="322"/>
      <c r="R1767" s="322" t="s">
        <v>47</v>
      </c>
      <c r="S1767" s="320"/>
      <c r="T1767" s="264"/>
      <c r="U1767" s="264">
        <v>7</v>
      </c>
      <c r="V1767" s="396"/>
      <c r="W1767" s="318" t="s">
        <v>2265</v>
      </c>
      <c r="X1767" s="1100" t="s">
        <v>2357</v>
      </c>
      <c r="Y1767" s="324">
        <v>120</v>
      </c>
      <c r="Z1767" s="318"/>
      <c r="AA1767" s="511"/>
      <c r="AB1767" s="707">
        <v>42747</v>
      </c>
      <c r="AC1767" s="1069">
        <f>IF(B1767="","",(IFERROR(VLOOKUP(B1767,Projecten!A$4:W$2415,5,FALSE),"niet bekend")))</f>
        <v>7</v>
      </c>
      <c r="AD1767" s="266">
        <f t="shared" ref="AD1767:AD1772" si="167">IF(AC1767="","",(IF(F1767=0,AF1767,(F1767/AC1767*AF1767))))</f>
        <v>18723.48</v>
      </c>
      <c r="AE1767" s="266">
        <f>IF(B1767="","",(IFERROR(VLOOKUP(B1767,Projecten!A$4:W$2415,23,FALSE),"niet bekend")))</f>
        <v>18723.48</v>
      </c>
      <c r="AF1767" s="266">
        <f>IF(B1767="","",(IFERROR(VLOOKUP(B1767,Projecten!A$4:W$2415,12,FALSE),"niet bekend")))</f>
        <v>18723.48</v>
      </c>
    </row>
    <row r="1768" spans="2:33" s="327" customFormat="1" x14ac:dyDescent="0.2">
      <c r="B1768" s="496">
        <v>2017030</v>
      </c>
      <c r="C1768" s="496">
        <v>121136</v>
      </c>
      <c r="D1768" s="496" t="s">
        <v>2332</v>
      </c>
      <c r="E1768" s="702" t="s">
        <v>26</v>
      </c>
      <c r="F1768" s="388">
        <v>1</v>
      </c>
      <c r="G1768" s="389">
        <v>11</v>
      </c>
      <c r="H1768" s="389">
        <v>4</v>
      </c>
      <c r="I1768" s="389">
        <v>12</v>
      </c>
      <c r="J1768" s="321">
        <v>42762</v>
      </c>
      <c r="K1768" s="321">
        <v>42760</v>
      </c>
      <c r="L1768" s="321" t="s">
        <v>1485</v>
      </c>
      <c r="M1768" s="321" t="s">
        <v>2340</v>
      </c>
      <c r="N1768" s="322" t="s">
        <v>47</v>
      </c>
      <c r="O1768" s="322" t="s">
        <v>47</v>
      </c>
      <c r="P1768" s="322" t="s">
        <v>47</v>
      </c>
      <c r="Q1768" s="322"/>
      <c r="R1768" s="322" t="s">
        <v>47</v>
      </c>
      <c r="S1768" s="320"/>
      <c r="T1768" s="264" t="s">
        <v>942</v>
      </c>
      <c r="U1768" s="264">
        <v>6</v>
      </c>
      <c r="V1768" s="396"/>
      <c r="W1768" s="318" t="s">
        <v>162</v>
      </c>
      <c r="X1768" s="620" t="s">
        <v>941</v>
      </c>
      <c r="Y1768" s="324">
        <v>47.5</v>
      </c>
      <c r="Z1768" s="318"/>
      <c r="AA1768" s="511"/>
      <c r="AB1768" s="707">
        <v>42747</v>
      </c>
      <c r="AC1768" s="1069">
        <f>IF(B1768="","",(IFERROR(VLOOKUP(B1768,Projecten!A$4:W$2415,5,FALSE),"niet bekend")))</f>
        <v>1</v>
      </c>
      <c r="AD1768" s="266">
        <f t="shared" si="167"/>
        <v>10863.22</v>
      </c>
      <c r="AE1768" s="266">
        <f>IF(B1768="","",(IFERROR(VLOOKUP(B1768,Projecten!A$4:W$2415,23,FALSE),"niet bekend")))</f>
        <v>10863.22</v>
      </c>
      <c r="AF1768" s="266">
        <f>IF(B1768="","",(IFERROR(VLOOKUP(B1768,Projecten!A$4:W$2415,12,FALSE),"niet bekend")))</f>
        <v>10863.22</v>
      </c>
    </row>
    <row r="1769" spans="2:33" s="327" customFormat="1" x14ac:dyDescent="0.2">
      <c r="B1769" s="665">
        <v>2017056</v>
      </c>
      <c r="C1769" s="665">
        <v>121152</v>
      </c>
      <c r="D1769" s="471">
        <v>624817</v>
      </c>
      <c r="E1769" s="472" t="s">
        <v>26</v>
      </c>
      <c r="F1769" s="751">
        <v>1</v>
      </c>
      <c r="G1769" s="938">
        <v>7</v>
      </c>
      <c r="H1769" s="938">
        <v>4</v>
      </c>
      <c r="I1769" s="938">
        <v>3</v>
      </c>
      <c r="J1769" s="321">
        <v>42776</v>
      </c>
      <c r="K1769" s="321" t="s">
        <v>1485</v>
      </c>
      <c r="L1769" s="321" t="s">
        <v>1485</v>
      </c>
      <c r="M1769" s="321" t="s">
        <v>1485</v>
      </c>
      <c r="N1769" s="322" t="s">
        <v>47</v>
      </c>
      <c r="O1769" s="322" t="s">
        <v>47</v>
      </c>
      <c r="P1769" s="322" t="s">
        <v>47</v>
      </c>
      <c r="Q1769" s="322"/>
      <c r="R1769" s="322" t="s">
        <v>47</v>
      </c>
      <c r="S1769" s="320"/>
      <c r="T1769" s="264"/>
      <c r="U1769" s="264">
        <v>8</v>
      </c>
      <c r="V1769" s="396"/>
      <c r="W1769" s="318" t="s">
        <v>162</v>
      </c>
      <c r="X1769" s="318" t="s">
        <v>2370</v>
      </c>
      <c r="Y1769" s="497">
        <v>14.25</v>
      </c>
      <c r="Z1769" s="318"/>
      <c r="AA1769" s="511"/>
      <c r="AB1769" s="707">
        <v>42755</v>
      </c>
      <c r="AC1769" s="1069">
        <f>IF(B1769="","",(IFERROR(VLOOKUP(B1769,Projecten!A$4:W$2415,5,FALSE),"niet bekend")))</f>
        <v>1</v>
      </c>
      <c r="AD1769" s="266">
        <f t="shared" si="167"/>
        <v>2558.2600000000002</v>
      </c>
      <c r="AE1769" s="266">
        <f>IF(B1769="","",(IFERROR(VLOOKUP(B1769,Projecten!A$4:W$2415,23,FALSE),"niet bekend")))</f>
        <v>2558.2600000000002</v>
      </c>
      <c r="AF1769" s="266">
        <f>IF(B1769="","",(IFERROR(VLOOKUP(B1769,Projecten!A$4:W$2415,12,FALSE),"niet bekend")))</f>
        <v>2558.2600000000002</v>
      </c>
    </row>
    <row r="1770" spans="2:33" s="327" customFormat="1" x14ac:dyDescent="0.2">
      <c r="B1770" s="665">
        <v>2017055</v>
      </c>
      <c r="C1770" s="665">
        <v>121151</v>
      </c>
      <c r="D1770" s="471">
        <v>612517</v>
      </c>
      <c r="E1770" s="472" t="s">
        <v>26</v>
      </c>
      <c r="F1770" s="751">
        <v>1</v>
      </c>
      <c r="G1770" s="938">
        <v>12</v>
      </c>
      <c r="H1770" s="938">
        <v>5</v>
      </c>
      <c r="I1770" s="938">
        <v>3</v>
      </c>
      <c r="J1770" s="321">
        <v>42776</v>
      </c>
      <c r="K1770" s="321" t="s">
        <v>1485</v>
      </c>
      <c r="L1770" s="321" t="s">
        <v>1485</v>
      </c>
      <c r="M1770" s="321" t="s">
        <v>1485</v>
      </c>
      <c r="N1770" s="322" t="s">
        <v>47</v>
      </c>
      <c r="O1770" s="322" t="s">
        <v>47</v>
      </c>
      <c r="P1770" s="322" t="s">
        <v>47</v>
      </c>
      <c r="Q1770" s="322"/>
      <c r="R1770" s="322" t="s">
        <v>47</v>
      </c>
      <c r="S1770" s="667" t="s">
        <v>2523</v>
      </c>
      <c r="T1770" s="264"/>
      <c r="U1770" s="264">
        <v>8</v>
      </c>
      <c r="V1770" s="396"/>
      <c r="W1770" s="318" t="s">
        <v>162</v>
      </c>
      <c r="X1770" s="318" t="s">
        <v>6863</v>
      </c>
      <c r="Y1770" s="497">
        <v>19</v>
      </c>
      <c r="Z1770" s="318"/>
      <c r="AA1770" s="511"/>
      <c r="AB1770" s="707">
        <v>42755</v>
      </c>
      <c r="AC1770" s="1069">
        <f>IF(B1770="","",(IFERROR(VLOOKUP(B1770,Projecten!A$4:W$2415,5,FALSE),"niet bekend")))</f>
        <v>1</v>
      </c>
      <c r="AD1770" s="266">
        <f t="shared" si="167"/>
        <v>3716.12</v>
      </c>
      <c r="AE1770" s="266">
        <f>IF(B1770="","",(IFERROR(VLOOKUP(B1770,Projecten!A$4:W$2415,23,FALSE),"niet bekend")))</f>
        <v>3716.12</v>
      </c>
      <c r="AF1770" s="266">
        <f>IF(B1770="","",(IFERROR(VLOOKUP(B1770,Projecten!A$4:W$2415,12,FALSE),"niet bekend")))</f>
        <v>3716.12</v>
      </c>
    </row>
    <row r="1771" spans="2:33" s="327" customFormat="1" x14ac:dyDescent="0.2">
      <c r="B1771" s="665">
        <v>2017054</v>
      </c>
      <c r="C1771" s="665">
        <v>121151</v>
      </c>
      <c r="D1771" s="471">
        <v>624717</v>
      </c>
      <c r="E1771" s="472" t="s">
        <v>26</v>
      </c>
      <c r="F1771" s="751">
        <v>1</v>
      </c>
      <c r="G1771" s="938">
        <v>9</v>
      </c>
      <c r="H1771" s="938">
        <v>6</v>
      </c>
      <c r="I1771" s="938">
        <v>3</v>
      </c>
      <c r="J1771" s="321">
        <v>42766</v>
      </c>
      <c r="K1771" s="321" t="s">
        <v>1485</v>
      </c>
      <c r="L1771" s="321" t="s">
        <v>1485</v>
      </c>
      <c r="M1771" s="321" t="s">
        <v>1485</v>
      </c>
      <c r="N1771" s="322" t="s">
        <v>47</v>
      </c>
      <c r="O1771" s="322" t="s">
        <v>47</v>
      </c>
      <c r="P1771" s="322" t="s">
        <v>47</v>
      </c>
      <c r="Q1771" s="322"/>
      <c r="R1771" s="322" t="s">
        <v>47</v>
      </c>
      <c r="S1771" s="320"/>
      <c r="T1771" s="264"/>
      <c r="U1771" s="264">
        <v>8</v>
      </c>
      <c r="V1771" s="396"/>
      <c r="W1771" s="318" t="s">
        <v>162</v>
      </c>
      <c r="X1771" s="318" t="s">
        <v>2370</v>
      </c>
      <c r="Y1771" s="497">
        <v>16</v>
      </c>
      <c r="Z1771" s="318"/>
      <c r="AA1771" s="511"/>
      <c r="AB1771" s="707">
        <v>42755</v>
      </c>
      <c r="AC1771" s="1069">
        <f>IF(B1771="","",(IFERROR(VLOOKUP(B1771,Projecten!A$4:W$2415,5,FALSE),"niet bekend")))</f>
        <v>1</v>
      </c>
      <c r="AD1771" s="266">
        <f t="shared" si="167"/>
        <v>2293.91</v>
      </c>
      <c r="AE1771" s="266">
        <f>IF(B1771="","",(IFERROR(VLOOKUP(B1771,Projecten!A$4:W$2415,23,FALSE),"niet bekend")))</f>
        <v>2293.91</v>
      </c>
      <c r="AF1771" s="266">
        <f>IF(B1771="","",(IFERROR(VLOOKUP(B1771,Projecten!A$4:W$2415,12,FALSE),"niet bekend")))</f>
        <v>2293.91</v>
      </c>
    </row>
    <row r="1772" spans="2:33" s="327" customFormat="1" x14ac:dyDescent="0.2">
      <c r="B1772" s="665">
        <v>2017062</v>
      </c>
      <c r="C1772" s="665">
        <v>121151</v>
      </c>
      <c r="D1772" s="471" t="s">
        <v>2361</v>
      </c>
      <c r="E1772" s="472" t="s">
        <v>26</v>
      </c>
      <c r="F1772" s="751">
        <v>1</v>
      </c>
      <c r="G1772" s="938">
        <v>2</v>
      </c>
      <c r="H1772" s="938">
        <v>1</v>
      </c>
      <c r="I1772" s="938">
        <v>1</v>
      </c>
      <c r="J1772" s="321">
        <v>42766</v>
      </c>
      <c r="K1772" s="321" t="s">
        <v>1485</v>
      </c>
      <c r="L1772" s="321" t="s">
        <v>1485</v>
      </c>
      <c r="M1772" s="321" t="s">
        <v>1485</v>
      </c>
      <c r="N1772" s="322" t="s">
        <v>47</v>
      </c>
      <c r="O1772" s="322" t="s">
        <v>47</v>
      </c>
      <c r="P1772" s="322" t="s">
        <v>47</v>
      </c>
      <c r="Q1772" s="322"/>
      <c r="R1772" s="322" t="s">
        <v>47</v>
      </c>
      <c r="S1772" s="320"/>
      <c r="T1772" s="264"/>
      <c r="U1772" s="264">
        <v>8</v>
      </c>
      <c r="V1772" s="396"/>
      <c r="W1772" s="318" t="s">
        <v>162</v>
      </c>
      <c r="X1772" s="318" t="s">
        <v>2370</v>
      </c>
      <c r="Y1772" s="497">
        <v>4.75</v>
      </c>
      <c r="Z1772" s="318"/>
      <c r="AA1772" s="511"/>
      <c r="AB1772" s="707">
        <v>42758</v>
      </c>
      <c r="AC1772" s="1069">
        <f>IF(B1772="","",(IFERROR(VLOOKUP(B1772,Projecten!A$4:W$2415,5,FALSE),"niet bekend")))</f>
        <v>1</v>
      </c>
      <c r="AD1772" s="266">
        <f t="shared" si="167"/>
        <v>537.12</v>
      </c>
      <c r="AE1772" s="266">
        <f>IF(B1772="","",(IFERROR(VLOOKUP(B1772,Projecten!A$4:W$2415,23,FALSE),"niet bekend")))</f>
        <v>537.12</v>
      </c>
      <c r="AF1772" s="266">
        <f>IF(B1772="","",(IFERROR(VLOOKUP(B1772,Projecten!A$4:W$2415,12,FALSE),"niet bekend")))</f>
        <v>537.12</v>
      </c>
    </row>
    <row r="1773" spans="2:33" s="327" customFormat="1" x14ac:dyDescent="0.2">
      <c r="B1773" s="320">
        <v>2017052</v>
      </c>
      <c r="C1773" s="1109">
        <v>121149</v>
      </c>
      <c r="D1773" s="320">
        <v>615817</v>
      </c>
      <c r="E1773" s="318" t="s">
        <v>26</v>
      </c>
      <c r="F1773" s="322">
        <v>1</v>
      </c>
      <c r="G1773" s="693">
        <v>10</v>
      </c>
      <c r="H1773" s="693">
        <v>5</v>
      </c>
      <c r="I1773" s="693">
        <v>3</v>
      </c>
      <c r="J1773" s="321">
        <v>42780</v>
      </c>
      <c r="K1773" s="321" t="s">
        <v>1485</v>
      </c>
      <c r="L1773" s="321" t="s">
        <v>1485</v>
      </c>
      <c r="M1773" s="321" t="s">
        <v>1485</v>
      </c>
      <c r="N1773" s="322" t="s">
        <v>47</v>
      </c>
      <c r="O1773" s="322" t="s">
        <v>47</v>
      </c>
      <c r="P1773" s="322" t="s">
        <v>47</v>
      </c>
      <c r="Q1773" s="322"/>
      <c r="R1773" s="322" t="s">
        <v>47</v>
      </c>
      <c r="S1773" s="320" t="s">
        <v>2422</v>
      </c>
      <c r="T1773" s="264"/>
      <c r="U1773" s="322">
        <v>7</v>
      </c>
      <c r="V1773" s="396"/>
      <c r="W1773" s="318" t="s">
        <v>162</v>
      </c>
      <c r="X1773" s="318" t="s">
        <v>2423</v>
      </c>
      <c r="Y1773" s="324">
        <v>19</v>
      </c>
      <c r="Z1773" s="318"/>
      <c r="AA1773" s="318"/>
      <c r="AB1773" s="707">
        <v>42768</v>
      </c>
      <c r="AC1773" s="1106"/>
      <c r="AD1773" s="266"/>
      <c r="AE1773" s="266"/>
      <c r="AF1773" s="266"/>
    </row>
    <row r="1774" spans="2:33" s="327" customFormat="1" x14ac:dyDescent="0.2">
      <c r="B1774" s="665">
        <v>2017053</v>
      </c>
      <c r="C1774" s="665">
        <v>121153</v>
      </c>
      <c r="D1774" s="471">
        <v>628717</v>
      </c>
      <c r="E1774" s="472" t="s">
        <v>26</v>
      </c>
      <c r="F1774" s="751">
        <v>1</v>
      </c>
      <c r="G1774" s="938">
        <v>11</v>
      </c>
      <c r="H1774" s="938">
        <v>4</v>
      </c>
      <c r="I1774" s="938">
        <v>6</v>
      </c>
      <c r="J1774" s="321">
        <v>42776</v>
      </c>
      <c r="K1774" s="321" t="s">
        <v>1485</v>
      </c>
      <c r="L1774" s="321" t="s">
        <v>1485</v>
      </c>
      <c r="M1774" s="322" t="s">
        <v>2394</v>
      </c>
      <c r="N1774" s="322" t="s">
        <v>47</v>
      </c>
      <c r="O1774" s="322" t="s">
        <v>47</v>
      </c>
      <c r="P1774" s="322" t="s">
        <v>47</v>
      </c>
      <c r="Q1774" s="322"/>
      <c r="R1774" s="322" t="s">
        <v>47</v>
      </c>
      <c r="S1774" s="320" t="s">
        <v>2421</v>
      </c>
      <c r="T1774" s="264"/>
      <c r="U1774" s="264">
        <v>8</v>
      </c>
      <c r="V1774" s="396"/>
      <c r="W1774" s="318" t="s">
        <v>162</v>
      </c>
      <c r="X1774" s="318" t="s">
        <v>2370</v>
      </c>
      <c r="Y1774" s="324">
        <v>23</v>
      </c>
      <c r="Z1774" s="318"/>
      <c r="AA1774" s="511"/>
      <c r="AB1774" s="707">
        <v>42758</v>
      </c>
      <c r="AC1774" s="1069">
        <f>IF(B1774="","",(IFERROR(VLOOKUP(B1774,Projecten!A$4:W$2415,5,FALSE),"niet bekend")))</f>
        <v>1</v>
      </c>
      <c r="AD1774" s="266">
        <f t="shared" ref="AD1774:AD1780" si="168">IF(AC1774="","",(IF(F1774=0,AF1774,(F1774/AC1774*AF1774))))</f>
        <v>4025.36</v>
      </c>
      <c r="AE1774" s="266">
        <f>IF(B1774="","",(IFERROR(VLOOKUP(B1774,Projecten!A$4:W$2415,23,FALSE),"niet bekend")))</f>
        <v>4025.36</v>
      </c>
      <c r="AF1774" s="266">
        <f>IF(B1774="","",(IFERROR(VLOOKUP(B1774,Projecten!A$4:W$2415,12,FALSE),"niet bekend")))</f>
        <v>4025.36</v>
      </c>
    </row>
    <row r="1775" spans="2:33" s="327" customFormat="1" x14ac:dyDescent="0.2">
      <c r="B1775" s="665">
        <v>2017057</v>
      </c>
      <c r="C1775" s="665">
        <v>121152</v>
      </c>
      <c r="D1775" s="471">
        <v>615317</v>
      </c>
      <c r="E1775" s="472" t="s">
        <v>26</v>
      </c>
      <c r="F1775" s="751">
        <v>1</v>
      </c>
      <c r="G1775" s="938">
        <v>8</v>
      </c>
      <c r="H1775" s="938">
        <v>5</v>
      </c>
      <c r="I1775" s="938">
        <v>3</v>
      </c>
      <c r="J1775" s="321">
        <v>42776</v>
      </c>
      <c r="K1775" s="321">
        <v>42767</v>
      </c>
      <c r="L1775" s="321" t="s">
        <v>1485</v>
      </c>
      <c r="M1775" s="321" t="s">
        <v>1485</v>
      </c>
      <c r="N1775" s="322" t="s">
        <v>47</v>
      </c>
      <c r="O1775" s="322" t="s">
        <v>47</v>
      </c>
      <c r="P1775" s="322" t="s">
        <v>47</v>
      </c>
      <c r="Q1775" s="322"/>
      <c r="R1775" s="322" t="s">
        <v>47</v>
      </c>
      <c r="S1775" s="320"/>
      <c r="T1775" s="264"/>
      <c r="U1775" s="264">
        <v>8</v>
      </c>
      <c r="V1775" s="396"/>
      <c r="W1775" s="318" t="s">
        <v>162</v>
      </c>
      <c r="X1775" s="318" t="s">
        <v>2370</v>
      </c>
      <c r="Y1775" s="497">
        <v>16.25</v>
      </c>
      <c r="Z1775" s="318"/>
      <c r="AA1775" s="511"/>
      <c r="AB1775" s="707">
        <v>42758</v>
      </c>
      <c r="AC1775" s="1069">
        <f>IF(B1775="","",(IFERROR(VLOOKUP(B1775,Projecten!A$4:W$2415,5,FALSE),"niet bekend")))</f>
        <v>1</v>
      </c>
      <c r="AD1775" s="266">
        <f t="shared" si="168"/>
        <v>3258.98</v>
      </c>
      <c r="AE1775" s="266">
        <f>IF(B1775="","",(IFERROR(VLOOKUP(B1775,Projecten!A$4:W$2415,23,FALSE),"niet bekend")))</f>
        <v>3258.98</v>
      </c>
      <c r="AF1775" s="266">
        <f>IF(B1775="","",(IFERROR(VLOOKUP(B1775,Projecten!A$4:W$2415,12,FALSE),"niet bekend")))</f>
        <v>3258.98</v>
      </c>
    </row>
    <row r="1776" spans="2:33" s="327" customFormat="1" x14ac:dyDescent="0.2">
      <c r="B1776" s="665">
        <v>2017107</v>
      </c>
      <c r="C1776" s="665">
        <v>121152</v>
      </c>
      <c r="D1776" s="471" t="s">
        <v>2424</v>
      </c>
      <c r="E1776" s="472" t="s">
        <v>26</v>
      </c>
      <c r="F1776" s="751">
        <v>0</v>
      </c>
      <c r="G1776" s="938">
        <v>1</v>
      </c>
      <c r="H1776" s="938">
        <v>1</v>
      </c>
      <c r="I1776" s="938">
        <v>0</v>
      </c>
      <c r="J1776" s="321">
        <v>42780</v>
      </c>
      <c r="K1776" s="321">
        <v>42774</v>
      </c>
      <c r="L1776" s="321" t="s">
        <v>1485</v>
      </c>
      <c r="M1776" s="321" t="s">
        <v>1485</v>
      </c>
      <c r="N1776" s="322" t="s">
        <v>47</v>
      </c>
      <c r="O1776" s="322" t="s">
        <v>47</v>
      </c>
      <c r="P1776" s="322" t="s">
        <v>47</v>
      </c>
      <c r="Q1776" s="322"/>
      <c r="R1776" s="322" t="s">
        <v>47</v>
      </c>
      <c r="S1776" s="320"/>
      <c r="T1776" s="264"/>
      <c r="U1776" s="264">
        <v>8</v>
      </c>
      <c r="V1776" s="396"/>
      <c r="W1776" s="318" t="s">
        <v>162</v>
      </c>
      <c r="X1776" s="318" t="s">
        <v>2473</v>
      </c>
      <c r="Y1776" s="497">
        <v>2.25</v>
      </c>
      <c r="Z1776" s="318"/>
      <c r="AA1776" s="511"/>
      <c r="AB1776" s="707">
        <v>42769</v>
      </c>
      <c r="AC1776" s="1069">
        <f>IF(B1776="","",(IFERROR(VLOOKUP(B1776,Projecten!A$4:W$2415,5,FALSE),"niet bekend")))</f>
        <v>0</v>
      </c>
      <c r="AD1776" s="266">
        <f t="shared" si="168"/>
        <v>415</v>
      </c>
      <c r="AE1776" s="266">
        <f>IF(B1776="","",(IFERROR(VLOOKUP(B1776,Projecten!A$4:W$2415,23,FALSE),"niet bekend")))</f>
        <v>415</v>
      </c>
      <c r="AF1776" s="266">
        <f>IF(B1776="","",(IFERROR(VLOOKUP(B1776,Projecten!A$4:W$2415,12,FALSE),"niet bekend")))</f>
        <v>415</v>
      </c>
    </row>
    <row r="1777" spans="2:32" s="327" customFormat="1" x14ac:dyDescent="0.2">
      <c r="B1777" s="665">
        <v>2017060</v>
      </c>
      <c r="C1777" s="665">
        <v>121152</v>
      </c>
      <c r="D1777" s="471">
        <v>632917</v>
      </c>
      <c r="E1777" s="472" t="s">
        <v>26</v>
      </c>
      <c r="F1777" s="751">
        <v>1</v>
      </c>
      <c r="G1777" s="938">
        <v>7</v>
      </c>
      <c r="H1777" s="938">
        <v>5</v>
      </c>
      <c r="I1777" s="938">
        <v>3</v>
      </c>
      <c r="J1777" s="321">
        <v>42766</v>
      </c>
      <c r="K1777" s="321" t="s">
        <v>1485</v>
      </c>
      <c r="L1777" s="321" t="s">
        <v>1485</v>
      </c>
      <c r="M1777" s="321" t="s">
        <v>1485</v>
      </c>
      <c r="N1777" s="322" t="s">
        <v>47</v>
      </c>
      <c r="O1777" s="322" t="s">
        <v>47</v>
      </c>
      <c r="P1777" s="322" t="s">
        <v>47</v>
      </c>
      <c r="Q1777" s="322"/>
      <c r="R1777" s="322" t="s">
        <v>47</v>
      </c>
      <c r="S1777" s="320"/>
      <c r="T1777" s="264"/>
      <c r="U1777" s="264">
        <v>8</v>
      </c>
      <c r="V1777" s="396"/>
      <c r="W1777" s="318" t="s">
        <v>162</v>
      </c>
      <c r="X1777" s="318" t="s">
        <v>2370</v>
      </c>
      <c r="Y1777" s="497">
        <v>14.75</v>
      </c>
      <c r="Z1777" s="318"/>
      <c r="AA1777" s="511"/>
      <c r="AB1777" s="707">
        <v>42758</v>
      </c>
      <c r="AC1777" s="1069">
        <f>IF(B1777="","",(IFERROR(VLOOKUP(B1777,Projecten!A$4:W$2415,5,FALSE),"niet bekend")))</f>
        <v>1</v>
      </c>
      <c r="AD1777" s="266">
        <f t="shared" si="168"/>
        <v>2664.85</v>
      </c>
      <c r="AE1777" s="266">
        <f>IF(B1777="","",(IFERROR(VLOOKUP(B1777,Projecten!A$4:W$2415,23,FALSE),"niet bekend")))</f>
        <v>2664.85</v>
      </c>
      <c r="AF1777" s="266">
        <f>IF(B1777="","",(IFERROR(VLOOKUP(B1777,Projecten!A$4:W$2415,12,FALSE),"niet bekend")))</f>
        <v>2664.85</v>
      </c>
    </row>
    <row r="1778" spans="2:32" s="327" customFormat="1" x14ac:dyDescent="0.2">
      <c r="B1778" s="665">
        <v>2017010</v>
      </c>
      <c r="C1778" s="665">
        <v>121136</v>
      </c>
      <c r="D1778" s="471" t="s">
        <v>2303</v>
      </c>
      <c r="E1778" s="472" t="s">
        <v>26</v>
      </c>
      <c r="F1778" s="751">
        <v>1</v>
      </c>
      <c r="G1778" s="938">
        <v>11</v>
      </c>
      <c r="H1778" s="938">
        <v>4</v>
      </c>
      <c r="I1778" s="938">
        <v>12</v>
      </c>
      <c r="J1778" s="321">
        <v>42776</v>
      </c>
      <c r="K1778" s="321">
        <v>42774</v>
      </c>
      <c r="L1778" s="321" t="s">
        <v>1485</v>
      </c>
      <c r="M1778" s="322" t="s">
        <v>2394</v>
      </c>
      <c r="N1778" s="322" t="s">
        <v>47</v>
      </c>
      <c r="O1778" s="322" t="s">
        <v>47</v>
      </c>
      <c r="P1778" s="322" t="s">
        <v>47</v>
      </c>
      <c r="Q1778" s="322"/>
      <c r="R1778" s="322" t="s">
        <v>47</v>
      </c>
      <c r="S1778" s="320"/>
      <c r="T1778" s="264" t="s">
        <v>942</v>
      </c>
      <c r="U1778" s="264">
        <v>8</v>
      </c>
      <c r="V1778" s="396"/>
      <c r="W1778" s="318" t="s">
        <v>162</v>
      </c>
      <c r="X1778" s="318" t="s">
        <v>941</v>
      </c>
      <c r="Y1778" s="324">
        <v>47.5</v>
      </c>
      <c r="Z1778" s="318"/>
      <c r="AA1778" s="511"/>
      <c r="AB1778" s="707">
        <v>42741</v>
      </c>
      <c r="AC1778" s="1069">
        <f>IF(B1778="","",(IFERROR(VLOOKUP(B1778,Projecten!A$4:W$2415,5,FALSE),"niet bekend")))</f>
        <v>1</v>
      </c>
      <c r="AD1778" s="266">
        <f t="shared" si="168"/>
        <v>10861.04</v>
      </c>
      <c r="AE1778" s="266">
        <f>IF(B1778="","",(IFERROR(VLOOKUP(B1778,Projecten!A$4:W$2415,23,FALSE),"niet bekend")))</f>
        <v>10861.04</v>
      </c>
      <c r="AF1778" s="266">
        <f>IF(B1778="","",(IFERROR(VLOOKUP(B1778,Projecten!A$4:W$2415,12,FALSE),"niet bekend")))</f>
        <v>10861.04</v>
      </c>
    </row>
    <row r="1779" spans="2:32" s="327" customFormat="1" x14ac:dyDescent="0.2">
      <c r="B1779" s="665">
        <v>2017065</v>
      </c>
      <c r="C1779" s="665">
        <v>121154</v>
      </c>
      <c r="D1779" s="471" t="s">
        <v>2367</v>
      </c>
      <c r="E1779" s="472" t="s">
        <v>26</v>
      </c>
      <c r="F1779" s="751">
        <v>5</v>
      </c>
      <c r="G1779" s="938">
        <v>36</v>
      </c>
      <c r="H1779" s="938">
        <v>21</v>
      </c>
      <c r="I1779" s="938">
        <v>3</v>
      </c>
      <c r="J1779" s="321">
        <v>42776</v>
      </c>
      <c r="K1779" s="321" t="s">
        <v>1485</v>
      </c>
      <c r="L1779" s="321" t="s">
        <v>1485</v>
      </c>
      <c r="M1779" s="321" t="s">
        <v>1485</v>
      </c>
      <c r="N1779" s="322" t="s">
        <v>47</v>
      </c>
      <c r="O1779" s="322" t="s">
        <v>47</v>
      </c>
      <c r="P1779" s="322" t="s">
        <v>47</v>
      </c>
      <c r="Q1779" s="322"/>
      <c r="R1779" s="322" t="s">
        <v>47</v>
      </c>
      <c r="S1779" s="320" t="s">
        <v>115</v>
      </c>
      <c r="T1779" s="264"/>
      <c r="U1779" s="264">
        <v>8</v>
      </c>
      <c r="V1779" s="396"/>
      <c r="W1779" s="318" t="s">
        <v>421</v>
      </c>
      <c r="X1779" s="318" t="s">
        <v>2370</v>
      </c>
      <c r="Y1779" s="324">
        <v>72</v>
      </c>
      <c r="Z1779" s="318"/>
      <c r="AA1779" s="511"/>
      <c r="AB1779" s="707">
        <v>42758</v>
      </c>
      <c r="AC1779" s="1069">
        <f>IF(B1779="","",(IFERROR(VLOOKUP(B1779,Projecten!A$4:W$2415,5,FALSE),"niet bekend")))</f>
        <v>5</v>
      </c>
      <c r="AD1779" s="266">
        <f t="shared" si="168"/>
        <v>10609.97</v>
      </c>
      <c r="AE1779" s="266">
        <f>IF(B1779="","",(IFERROR(VLOOKUP(B1779,Projecten!A$4:W$2415,23,FALSE),"niet bekend")))</f>
        <v>11074.17</v>
      </c>
      <c r="AF1779" s="266">
        <f>IF(B1779="","",(IFERROR(VLOOKUP(B1779,Projecten!A$4:W$2415,12,FALSE),"niet bekend")))</f>
        <v>10609.97</v>
      </c>
    </row>
    <row r="1780" spans="2:32" s="327" customFormat="1" x14ac:dyDescent="0.2">
      <c r="B1780" s="665">
        <v>2017066</v>
      </c>
      <c r="C1780" s="665">
        <v>121155</v>
      </c>
      <c r="D1780" s="471" t="s">
        <v>2369</v>
      </c>
      <c r="E1780" s="472" t="s">
        <v>26</v>
      </c>
      <c r="F1780" s="751">
        <v>6</v>
      </c>
      <c r="G1780" s="938">
        <v>54</v>
      </c>
      <c r="H1780" s="938">
        <v>36</v>
      </c>
      <c r="I1780" s="938">
        <v>12</v>
      </c>
      <c r="J1780" s="321">
        <v>42776</v>
      </c>
      <c r="K1780" s="321" t="s">
        <v>1485</v>
      </c>
      <c r="L1780" s="321" t="s">
        <v>1485</v>
      </c>
      <c r="M1780" s="321" t="s">
        <v>1485</v>
      </c>
      <c r="N1780" s="322" t="s">
        <v>47</v>
      </c>
      <c r="O1780" s="322" t="s">
        <v>47</v>
      </c>
      <c r="P1780" s="322" t="s">
        <v>470</v>
      </c>
      <c r="Q1780" s="322"/>
      <c r="R1780" s="322"/>
      <c r="S1780" s="320" t="s">
        <v>2387</v>
      </c>
      <c r="T1780" s="264"/>
      <c r="U1780" s="264">
        <v>8</v>
      </c>
      <c r="V1780" s="396"/>
      <c r="W1780" s="318" t="s">
        <v>2265</v>
      </c>
      <c r="X1780" s="318" t="s">
        <v>2370</v>
      </c>
      <c r="Y1780" s="324">
        <v>76</v>
      </c>
      <c r="Z1780" s="318"/>
      <c r="AA1780" s="511"/>
      <c r="AB1780" s="707">
        <v>42758</v>
      </c>
      <c r="AC1780" s="1069">
        <f>IF(B1780="","",(IFERROR(VLOOKUP(B1780,Projecten!A$4:W$2415,5,FALSE),"niet bekend")))</f>
        <v>6</v>
      </c>
      <c r="AD1780" s="266">
        <f t="shared" si="168"/>
        <v>12761.5</v>
      </c>
      <c r="AE1780" s="266">
        <f>IF(B1780="","",(IFERROR(VLOOKUP(B1780,Projecten!A$4:W$2415,23,FALSE),"niet bekend")))</f>
        <v>12761.5</v>
      </c>
      <c r="AF1780" s="266">
        <f>IF(B1780="","",(IFERROR(VLOOKUP(B1780,Projecten!A$4:W$2415,12,FALSE),"niet bekend")))</f>
        <v>12761.5</v>
      </c>
    </row>
    <row r="1781" spans="2:32" s="327" customFormat="1" x14ac:dyDescent="0.2">
      <c r="B1781" s="665"/>
      <c r="C1781" s="665"/>
      <c r="D1781" s="471"/>
      <c r="E1781" s="472"/>
      <c r="F1781" s="751"/>
      <c r="G1781" s="938"/>
      <c r="H1781" s="938"/>
      <c r="I1781" s="938"/>
      <c r="J1781" s="321"/>
      <c r="K1781" s="321"/>
      <c r="L1781" s="321"/>
      <c r="M1781" s="322"/>
      <c r="N1781" s="322"/>
      <c r="O1781" s="322"/>
      <c r="P1781" s="322"/>
      <c r="Q1781" s="322"/>
      <c r="R1781" s="322"/>
      <c r="S1781" s="320"/>
      <c r="T1781" s="264"/>
      <c r="U1781" s="264"/>
      <c r="V1781" s="396"/>
      <c r="W1781" s="318"/>
      <c r="X1781" s="1100"/>
      <c r="Y1781" s="328"/>
      <c r="Z1781" s="318"/>
      <c r="AA1781" s="511"/>
      <c r="AB1781" s="707"/>
      <c r="AC1781" s="1069"/>
      <c r="AD1781" s="266"/>
      <c r="AE1781" s="266"/>
      <c r="AF1781" s="266"/>
    </row>
    <row r="1782" spans="2:32" s="327" customFormat="1" x14ac:dyDescent="0.2">
      <c r="B1782" s="665">
        <v>2017077</v>
      </c>
      <c r="C1782" s="665">
        <v>121156</v>
      </c>
      <c r="D1782" s="665" t="s">
        <v>2384</v>
      </c>
      <c r="E1782" s="449" t="s">
        <v>317</v>
      </c>
      <c r="F1782" s="751">
        <v>1</v>
      </c>
      <c r="G1782" s="938">
        <v>2</v>
      </c>
      <c r="H1782" s="938">
        <v>1</v>
      </c>
      <c r="I1782" s="938">
        <v>2</v>
      </c>
      <c r="J1782" s="321">
        <v>42773</v>
      </c>
      <c r="K1782" s="321" t="s">
        <v>1485</v>
      </c>
      <c r="L1782" s="321" t="s">
        <v>1485</v>
      </c>
      <c r="M1782" s="321" t="s">
        <v>1485</v>
      </c>
      <c r="N1782" s="322" t="s">
        <v>47</v>
      </c>
      <c r="O1782" s="322" t="s">
        <v>47</v>
      </c>
      <c r="P1782" s="322" t="s">
        <v>47</v>
      </c>
      <c r="Q1782" s="322"/>
      <c r="R1782" s="322" t="s">
        <v>47</v>
      </c>
      <c r="S1782" s="320"/>
      <c r="T1782" s="264"/>
      <c r="U1782" s="264">
        <v>8</v>
      </c>
      <c r="V1782" s="396"/>
      <c r="W1782" s="318" t="s">
        <v>777</v>
      </c>
      <c r="X1782" s="318" t="s">
        <v>2416</v>
      </c>
      <c r="Y1782" s="497">
        <v>6.5</v>
      </c>
      <c r="Z1782" s="318"/>
      <c r="AA1782" s="318"/>
      <c r="AB1782" s="707">
        <v>42766</v>
      </c>
      <c r="AC1782" s="1069">
        <f>IF(B1782="","",(IFERROR(VLOOKUP(B1782,Projecten!A$4:W$2415,5,FALSE),"niet bekend")))</f>
        <v>1</v>
      </c>
      <c r="AD1782" s="266">
        <f>IF(AC1782="","",(IF(F1782=0,AF1782,(F1782/AC1782*AF1782))))</f>
        <v>1017.31</v>
      </c>
      <c r="AE1782" s="266">
        <f>IF(B1782="","",(IFERROR(VLOOKUP(B1782,Projecten!A$4:W$2415,23,FALSE),"niet bekend")))</f>
        <v>1017.31</v>
      </c>
      <c r="AF1782" s="266">
        <f>IF(B1782="","",(IFERROR(VLOOKUP(B1782,Projecten!A$4:W$2415,12,FALSE),"niet bekend")))</f>
        <v>1017.31</v>
      </c>
    </row>
    <row r="1783" spans="2:32" s="327" customFormat="1" x14ac:dyDescent="0.2">
      <c r="B1783" s="665"/>
      <c r="C1783" s="665"/>
      <c r="D1783" s="665"/>
      <c r="E1783" s="449"/>
      <c r="F1783" s="751"/>
      <c r="G1783" s="938"/>
      <c r="H1783" s="938"/>
      <c r="I1783" s="938"/>
      <c r="J1783" s="321"/>
      <c r="K1783" s="321"/>
      <c r="L1783" s="321"/>
      <c r="M1783" s="321"/>
      <c r="N1783" s="322"/>
      <c r="O1783" s="322"/>
      <c r="P1783" s="322"/>
      <c r="Q1783" s="322"/>
      <c r="R1783" s="322"/>
      <c r="S1783" s="320"/>
      <c r="T1783" s="264"/>
      <c r="U1783" s="264"/>
      <c r="V1783" s="396"/>
      <c r="W1783" s="318"/>
      <c r="X1783" s="318"/>
      <c r="Y1783" s="497"/>
      <c r="Z1783" s="318"/>
      <c r="AA1783" s="318"/>
      <c r="AB1783" s="707"/>
      <c r="AC1783" s="1069"/>
      <c r="AD1783" s="266"/>
      <c r="AE1783" s="266"/>
      <c r="AF1783" s="266"/>
    </row>
    <row r="1784" spans="2:32" s="327" customFormat="1" x14ac:dyDescent="0.2">
      <c r="B1784" s="665" t="s">
        <v>2492</v>
      </c>
      <c r="C1784" s="746">
        <v>121159</v>
      </c>
      <c r="D1784" s="709" t="s">
        <v>2490</v>
      </c>
      <c r="E1784" s="449" t="s">
        <v>352</v>
      </c>
      <c r="F1784" s="751">
        <v>0</v>
      </c>
      <c r="G1784" s="938">
        <v>1</v>
      </c>
      <c r="H1784" s="938">
        <v>0</v>
      </c>
      <c r="I1784" s="938">
        <v>1</v>
      </c>
      <c r="J1784" s="321" t="s">
        <v>47</v>
      </c>
      <c r="K1784" s="321" t="s">
        <v>47</v>
      </c>
      <c r="L1784" s="321" t="s">
        <v>47</v>
      </c>
      <c r="M1784" s="321" t="s">
        <v>47</v>
      </c>
      <c r="N1784" s="322" t="s">
        <v>47</v>
      </c>
      <c r="O1784" s="322" t="s">
        <v>47</v>
      </c>
      <c r="P1784" s="322" t="s">
        <v>47</v>
      </c>
      <c r="Q1784" s="322"/>
      <c r="R1784" s="322" t="s">
        <v>47</v>
      </c>
      <c r="S1784" s="320"/>
      <c r="T1784" s="264"/>
      <c r="U1784" s="264">
        <v>8</v>
      </c>
      <c r="V1784" s="396"/>
      <c r="W1784" s="318" t="s">
        <v>532</v>
      </c>
      <c r="X1784" s="318"/>
      <c r="Y1784" s="324">
        <v>3.5</v>
      </c>
      <c r="Z1784" s="318"/>
      <c r="AA1784" s="511"/>
      <c r="AB1784" s="707">
        <v>42774</v>
      </c>
      <c r="AC1784" s="1069">
        <f>IF(B1784="","",(IFERROR(VLOOKUP(B1784,Projecten!A$4:W$2415,5,FALSE),"niet bekend")))</f>
        <v>0</v>
      </c>
      <c r="AD1784" s="266">
        <f t="shared" ref="AD1784:AD1789" si="169">IF(AC1784="","",(IF(F1784=0,AF1784,(F1784/AC1784*AF1784))))</f>
        <v>502.39</v>
      </c>
      <c r="AE1784" s="266">
        <f>IF(B1784="","",(IFERROR(VLOOKUP(B1784,Projecten!A$4:W$2415,23,FALSE),"niet bekend")))</f>
        <v>502.39</v>
      </c>
      <c r="AF1784" s="266">
        <f>IF(B1784="","",(IFERROR(VLOOKUP(B1784,Projecten!A$4:W$2415,12,FALSE),"niet bekend")))</f>
        <v>502.39</v>
      </c>
    </row>
    <row r="1785" spans="2:32" s="327" customFormat="1" x14ac:dyDescent="0.2">
      <c r="B1785" s="665" t="s">
        <v>2494</v>
      </c>
      <c r="C1785" s="746">
        <v>121159</v>
      </c>
      <c r="D1785" s="709" t="s">
        <v>2496</v>
      </c>
      <c r="E1785" s="449" t="s">
        <v>352</v>
      </c>
      <c r="F1785" s="751">
        <v>0</v>
      </c>
      <c r="G1785" s="938">
        <v>1</v>
      </c>
      <c r="H1785" s="938">
        <v>0</v>
      </c>
      <c r="I1785" s="938">
        <v>1</v>
      </c>
      <c r="J1785" s="321" t="s">
        <v>47</v>
      </c>
      <c r="K1785" s="321" t="s">
        <v>47</v>
      </c>
      <c r="L1785" s="321" t="s">
        <v>47</v>
      </c>
      <c r="M1785" s="321" t="s">
        <v>47</v>
      </c>
      <c r="N1785" s="322" t="s">
        <v>47</v>
      </c>
      <c r="O1785" s="322" t="s">
        <v>47</v>
      </c>
      <c r="P1785" s="322" t="s">
        <v>47</v>
      </c>
      <c r="Q1785" s="322"/>
      <c r="R1785" s="322" t="s">
        <v>47</v>
      </c>
      <c r="S1785" s="320"/>
      <c r="T1785" s="264"/>
      <c r="U1785" s="264">
        <v>8</v>
      </c>
      <c r="V1785" s="396"/>
      <c r="W1785" s="318" t="s">
        <v>532</v>
      </c>
      <c r="X1785" s="318"/>
      <c r="Y1785" s="324">
        <v>3.5</v>
      </c>
      <c r="Z1785" s="318"/>
      <c r="AA1785" s="511"/>
      <c r="AB1785" s="707">
        <v>42774</v>
      </c>
      <c r="AC1785" s="1069">
        <f>IF(B1785="","",(IFERROR(VLOOKUP(B1785,Projecten!A$4:W$2415,5,FALSE),"niet bekend")))</f>
        <v>0</v>
      </c>
      <c r="AD1785" s="266">
        <f t="shared" si="169"/>
        <v>502.39</v>
      </c>
      <c r="AE1785" s="266">
        <f>IF(B1785="","",(IFERROR(VLOOKUP(B1785,Projecten!A$4:W$2415,23,FALSE),"niet bekend")))</f>
        <v>502.39</v>
      </c>
      <c r="AF1785" s="266">
        <f>IF(B1785="","",(IFERROR(VLOOKUP(B1785,Projecten!A$4:W$2415,12,FALSE),"niet bekend")))</f>
        <v>502.39</v>
      </c>
    </row>
    <row r="1786" spans="2:32" s="327" customFormat="1" x14ac:dyDescent="0.2">
      <c r="B1786" s="665" t="s">
        <v>2488</v>
      </c>
      <c r="C1786" s="746">
        <v>121159</v>
      </c>
      <c r="D1786" s="709" t="s">
        <v>2487</v>
      </c>
      <c r="E1786" s="449" t="s">
        <v>352</v>
      </c>
      <c r="F1786" s="751">
        <v>0</v>
      </c>
      <c r="G1786" s="938">
        <v>1</v>
      </c>
      <c r="H1786" s="938">
        <v>0</v>
      </c>
      <c r="I1786" s="938">
        <v>1</v>
      </c>
      <c r="J1786" s="321" t="s">
        <v>47</v>
      </c>
      <c r="K1786" s="321" t="s">
        <v>47</v>
      </c>
      <c r="L1786" s="321" t="s">
        <v>47</v>
      </c>
      <c r="M1786" s="321" t="s">
        <v>47</v>
      </c>
      <c r="N1786" s="322" t="s">
        <v>47</v>
      </c>
      <c r="O1786" s="322" t="s">
        <v>47</v>
      </c>
      <c r="P1786" s="322" t="s">
        <v>47</v>
      </c>
      <c r="Q1786" s="322"/>
      <c r="R1786" s="322" t="s">
        <v>47</v>
      </c>
      <c r="S1786" s="320"/>
      <c r="T1786" s="264"/>
      <c r="U1786" s="264">
        <v>8</v>
      </c>
      <c r="V1786" s="396"/>
      <c r="W1786" s="318" t="s">
        <v>532</v>
      </c>
      <c r="X1786" s="318"/>
      <c r="Y1786" s="324">
        <v>3.5</v>
      </c>
      <c r="Z1786" s="318"/>
      <c r="AA1786" s="511"/>
      <c r="AB1786" s="707">
        <v>42774</v>
      </c>
      <c r="AC1786" s="1069">
        <f>IF(B1786="","",(IFERROR(VLOOKUP(B1786,Projecten!A$4:W$2415,5,FALSE),"niet bekend")))</f>
        <v>0</v>
      </c>
      <c r="AD1786" s="266">
        <f t="shared" si="169"/>
        <v>502.39</v>
      </c>
      <c r="AE1786" s="266">
        <f>IF(B1786="","",(IFERROR(VLOOKUP(B1786,Projecten!A$4:W$2415,23,FALSE),"niet bekend")))</f>
        <v>502.39</v>
      </c>
      <c r="AF1786" s="266">
        <f>IF(B1786="","",(IFERROR(VLOOKUP(B1786,Projecten!A$4:W$2415,12,FALSE),"niet bekend")))</f>
        <v>502.39</v>
      </c>
    </row>
    <row r="1787" spans="2:32" s="327" customFormat="1" x14ac:dyDescent="0.2">
      <c r="B1787" s="665" t="s">
        <v>2450</v>
      </c>
      <c r="C1787" s="746">
        <v>121159</v>
      </c>
      <c r="D1787" s="709" t="s">
        <v>2451</v>
      </c>
      <c r="E1787" s="449" t="s">
        <v>352</v>
      </c>
      <c r="F1787" s="751">
        <v>0</v>
      </c>
      <c r="G1787" s="938">
        <v>1</v>
      </c>
      <c r="H1787" s="938">
        <v>0</v>
      </c>
      <c r="I1787" s="938">
        <v>1</v>
      </c>
      <c r="J1787" s="321" t="s">
        <v>47</v>
      </c>
      <c r="K1787" s="321" t="s">
        <v>47</v>
      </c>
      <c r="L1787" s="321" t="s">
        <v>47</v>
      </c>
      <c r="M1787" s="321" t="s">
        <v>47</v>
      </c>
      <c r="N1787" s="322" t="s">
        <v>47</v>
      </c>
      <c r="O1787" s="322" t="s">
        <v>47</v>
      </c>
      <c r="P1787" s="322" t="s">
        <v>47</v>
      </c>
      <c r="Q1787" s="322"/>
      <c r="R1787" s="322" t="s">
        <v>47</v>
      </c>
      <c r="S1787" s="320"/>
      <c r="T1787" s="264"/>
      <c r="U1787" s="264">
        <v>8</v>
      </c>
      <c r="V1787" s="396"/>
      <c r="W1787" s="327" t="s">
        <v>532</v>
      </c>
      <c r="X1787" s="318"/>
      <c r="Y1787" s="324">
        <v>3.5</v>
      </c>
      <c r="Z1787" s="318"/>
      <c r="AA1787" s="511"/>
      <c r="AB1787" s="707">
        <v>42774</v>
      </c>
      <c r="AC1787" s="1069">
        <f>IF(B1787="","",(IFERROR(VLOOKUP(B1787,Projecten!A$4:W$2415,5,FALSE),"niet bekend")))</f>
        <v>0</v>
      </c>
      <c r="AD1787" s="266">
        <f t="shared" si="169"/>
        <v>502.39</v>
      </c>
      <c r="AE1787" s="266">
        <f>IF(B1787="","",(IFERROR(VLOOKUP(B1787,Projecten!A$4:W$2415,23,FALSE),"niet bekend")))</f>
        <v>502.39</v>
      </c>
      <c r="AF1787" s="266">
        <f>IF(B1787="","",(IFERROR(VLOOKUP(B1787,Projecten!A$4:W$2415,12,FALSE),"niet bekend")))</f>
        <v>502.39</v>
      </c>
    </row>
    <row r="1788" spans="2:32" s="327" customFormat="1" x14ac:dyDescent="0.2">
      <c r="B1788" s="665" t="s">
        <v>2452</v>
      </c>
      <c r="C1788" s="746">
        <v>121159</v>
      </c>
      <c r="D1788" s="709" t="s">
        <v>2454</v>
      </c>
      <c r="E1788" s="449" t="s">
        <v>352</v>
      </c>
      <c r="F1788" s="751">
        <v>0</v>
      </c>
      <c r="G1788" s="938">
        <v>1</v>
      </c>
      <c r="H1788" s="938">
        <v>0</v>
      </c>
      <c r="I1788" s="938">
        <v>1</v>
      </c>
      <c r="J1788" s="321" t="s">
        <v>47</v>
      </c>
      <c r="K1788" s="321" t="s">
        <v>47</v>
      </c>
      <c r="L1788" s="321" t="s">
        <v>47</v>
      </c>
      <c r="M1788" s="321" t="s">
        <v>47</v>
      </c>
      <c r="N1788" s="322" t="s">
        <v>47</v>
      </c>
      <c r="O1788" s="322" t="s">
        <v>47</v>
      </c>
      <c r="P1788" s="322" t="s">
        <v>47</v>
      </c>
      <c r="Q1788" s="322"/>
      <c r="R1788" s="322" t="s">
        <v>47</v>
      </c>
      <c r="S1788" s="320"/>
      <c r="T1788" s="264"/>
      <c r="U1788" s="264">
        <v>8</v>
      </c>
      <c r="V1788" s="396"/>
      <c r="W1788" s="318" t="s">
        <v>532</v>
      </c>
      <c r="X1788" s="318"/>
      <c r="Y1788" s="324">
        <v>3.5</v>
      </c>
      <c r="Z1788" s="318"/>
      <c r="AA1788" s="511"/>
      <c r="AB1788" s="707">
        <v>42774</v>
      </c>
      <c r="AC1788" s="1069">
        <f>IF(B1788="","",(IFERROR(VLOOKUP(B1788,Projecten!A$4:W$2415,5,FALSE),"niet bekend")))</f>
        <v>0</v>
      </c>
      <c r="AD1788" s="266">
        <f t="shared" si="169"/>
        <v>502.39</v>
      </c>
      <c r="AE1788" s="266">
        <f>IF(B1788="","",(IFERROR(VLOOKUP(B1788,Projecten!A$4:W$2415,23,FALSE),"niet bekend")))</f>
        <v>502.39</v>
      </c>
      <c r="AF1788" s="266">
        <f>IF(B1788="","",(IFERROR(VLOOKUP(B1788,Projecten!A$4:W$2415,12,FALSE),"niet bekend")))</f>
        <v>502.39</v>
      </c>
    </row>
    <row r="1789" spans="2:32" s="327" customFormat="1" x14ac:dyDescent="0.2">
      <c r="B1789" s="665" t="s">
        <v>2453</v>
      </c>
      <c r="C1789" s="746">
        <v>121159</v>
      </c>
      <c r="D1789" s="709" t="s">
        <v>2455</v>
      </c>
      <c r="E1789" s="449" t="s">
        <v>352</v>
      </c>
      <c r="F1789" s="751">
        <v>0</v>
      </c>
      <c r="G1789" s="938">
        <v>1</v>
      </c>
      <c r="H1789" s="938">
        <v>0</v>
      </c>
      <c r="I1789" s="938">
        <v>1</v>
      </c>
      <c r="J1789" s="321" t="s">
        <v>47</v>
      </c>
      <c r="K1789" s="321" t="s">
        <v>47</v>
      </c>
      <c r="L1789" s="321" t="s">
        <v>47</v>
      </c>
      <c r="M1789" s="321" t="s">
        <v>47</v>
      </c>
      <c r="N1789" s="322" t="s">
        <v>47</v>
      </c>
      <c r="O1789" s="322" t="s">
        <v>47</v>
      </c>
      <c r="P1789" s="322" t="s">
        <v>47</v>
      </c>
      <c r="Q1789" s="322"/>
      <c r="R1789" s="322" t="s">
        <v>47</v>
      </c>
      <c r="S1789" s="320"/>
      <c r="T1789" s="264"/>
      <c r="U1789" s="264">
        <v>8</v>
      </c>
      <c r="V1789" s="396"/>
      <c r="W1789" s="318" t="s">
        <v>532</v>
      </c>
      <c r="X1789" s="318"/>
      <c r="Y1789" s="324">
        <v>3.5</v>
      </c>
      <c r="Z1789" s="318"/>
      <c r="AA1789" s="511"/>
      <c r="AB1789" s="707">
        <v>42774</v>
      </c>
      <c r="AC1789" s="1069">
        <f>IF(B1789="","",(IFERROR(VLOOKUP(B1789,Projecten!A$4:W$2415,5,FALSE),"niet bekend")))</f>
        <v>0</v>
      </c>
      <c r="AD1789" s="266">
        <f t="shared" si="169"/>
        <v>502.39</v>
      </c>
      <c r="AE1789" s="266">
        <f>IF(B1789="","",(IFERROR(VLOOKUP(B1789,Projecten!A$4:W$2415,23,FALSE),"niet bekend")))</f>
        <v>502.39</v>
      </c>
      <c r="AF1789" s="266">
        <f>IF(B1789="","",(IFERROR(VLOOKUP(B1789,Projecten!A$4:W$2415,12,FALSE),"niet bekend")))</f>
        <v>502.39</v>
      </c>
    </row>
    <row r="1790" spans="2:32" s="327" customFormat="1" x14ac:dyDescent="0.2">
      <c r="B1790" s="665"/>
      <c r="C1790" s="450"/>
      <c r="D1790" s="665"/>
      <c r="E1790" s="449"/>
      <c r="F1790" s="751"/>
      <c r="G1790" s="938"/>
      <c r="H1790" s="938"/>
      <c r="I1790" s="938"/>
      <c r="J1790" s="321"/>
      <c r="K1790" s="321"/>
      <c r="L1790" s="321"/>
      <c r="M1790" s="321"/>
      <c r="N1790" s="322"/>
      <c r="O1790" s="322"/>
      <c r="P1790" s="322"/>
      <c r="Q1790" s="322"/>
      <c r="R1790" s="322"/>
      <c r="S1790" s="320"/>
      <c r="T1790" s="264"/>
      <c r="U1790" s="264"/>
      <c r="V1790" s="396"/>
      <c r="W1790" s="318"/>
      <c r="X1790" s="318"/>
      <c r="Y1790" s="324"/>
      <c r="Z1790" s="318"/>
      <c r="AA1790" s="511"/>
      <c r="AB1790" s="707"/>
      <c r="AC1790" s="329"/>
      <c r="AD1790" s="266"/>
      <c r="AE1790" s="266"/>
      <c r="AF1790" s="266"/>
    </row>
    <row r="1791" spans="2:32" s="327" customFormat="1" x14ac:dyDescent="0.2">
      <c r="B1791" s="496">
        <v>2016773</v>
      </c>
      <c r="C1791" s="496">
        <v>121122</v>
      </c>
      <c r="D1791" s="496" t="s">
        <v>2203</v>
      </c>
      <c r="E1791" s="389" t="s">
        <v>471</v>
      </c>
      <c r="F1791" s="388">
        <v>1</v>
      </c>
      <c r="G1791" s="389">
        <v>10</v>
      </c>
      <c r="H1791" s="389">
        <v>6</v>
      </c>
      <c r="I1791" s="389">
        <v>3</v>
      </c>
      <c r="J1791" s="321">
        <v>42755</v>
      </c>
      <c r="K1791" s="321">
        <v>42753</v>
      </c>
      <c r="L1791" s="321" t="s">
        <v>1485</v>
      </c>
      <c r="M1791" s="321" t="s">
        <v>1485</v>
      </c>
      <c r="N1791" s="322" t="s">
        <v>47</v>
      </c>
      <c r="O1791" s="322" t="s">
        <v>47</v>
      </c>
      <c r="P1791" s="322" t="s">
        <v>47</v>
      </c>
      <c r="Q1791" s="322"/>
      <c r="R1791" s="322" t="s">
        <v>47</v>
      </c>
      <c r="S1791" s="320"/>
      <c r="T1791" s="264" t="s">
        <v>942</v>
      </c>
      <c r="U1791" s="264">
        <v>5</v>
      </c>
      <c r="V1791" s="396"/>
      <c r="W1791" s="318" t="s">
        <v>804</v>
      </c>
      <c r="X1791" s="318" t="s">
        <v>2288</v>
      </c>
      <c r="Y1791" s="497">
        <v>26.5</v>
      </c>
      <c r="Z1791" s="318"/>
      <c r="AA1791" s="318"/>
      <c r="AB1791" s="707">
        <v>42724</v>
      </c>
      <c r="AC1791" s="1069">
        <f>IF(B1791="","",(IFERROR(VLOOKUP(B1791,Projecten!A$4:W$2415,5,FALSE),"niet bekend")))</f>
        <v>1</v>
      </c>
      <c r="AD1791" s="266">
        <f>IF(AC1791="","",(IF(F1791=0,AF1791,(F1791/AC1791*AF1791))))</f>
        <v>4537.04</v>
      </c>
      <c r="AE1791" s="266">
        <f>IF(B1791="","",(IFERROR(VLOOKUP(B1791,Projecten!A$4:W$2415,23,FALSE),"niet bekend")))</f>
        <v>4537.04</v>
      </c>
      <c r="AF1791" s="266">
        <f>IF(B1791="","",(IFERROR(VLOOKUP(B1791,Projecten!A$4:W$2415,12,FALSE),"niet bekend")))</f>
        <v>4537.04</v>
      </c>
    </row>
    <row r="1792" spans="2:32" s="312" customFormat="1" x14ac:dyDescent="0.2">
      <c r="B1792" s="1012"/>
      <c r="C1792" s="299"/>
      <c r="D1792" s="300"/>
      <c r="E1792" s="300"/>
      <c r="F1792" s="302"/>
      <c r="G1792" s="302"/>
      <c r="H1792" s="302"/>
      <c r="I1792" s="302"/>
      <c r="J1792" s="301"/>
      <c r="K1792" s="301"/>
      <c r="L1792" s="301"/>
      <c r="M1792" s="302"/>
      <c r="N1792" s="302"/>
      <c r="O1792" s="302"/>
      <c r="P1792" s="302"/>
      <c r="Q1792" s="302"/>
      <c r="R1792" s="302"/>
      <c r="S1792" s="303"/>
      <c r="T1792" s="407"/>
      <c r="U1792" s="305"/>
      <c r="V1792" s="305"/>
      <c r="W1792" s="307"/>
      <c r="X1792" s="307"/>
      <c r="Y1792" s="307"/>
      <c r="Z1792" s="298"/>
      <c r="AA1792" s="308"/>
      <c r="AB1792" s="410"/>
      <c r="AC1792" s="310"/>
      <c r="AD1792" s="311"/>
      <c r="AE1792" s="311" t="str">
        <f>IF(B1792="","",(IFERROR(VLOOKUP(B1792,Projecten!A$4:W$2415,23,FALSE),"niet bekend")))</f>
        <v/>
      </c>
      <c r="AF1792" s="311" t="str">
        <f>IF(B1792="","",(IFERROR(VLOOKUP(B1792,Projecten!A$4:W$2415,12,FALSE),"niet bekend")))</f>
        <v/>
      </c>
    </row>
    <row r="1793" spans="2:33" s="236" customFormat="1" x14ac:dyDescent="0.2">
      <c r="B1793" s="1037"/>
      <c r="C1793" s="372"/>
      <c r="D1793" s="374">
        <f>SUM(G1793:I1793)</f>
        <v>448</v>
      </c>
      <c r="E1793" s="375"/>
      <c r="F1793" s="376">
        <f>SUM(F1794:F1816)</f>
        <v>31</v>
      </c>
      <c r="G1793" s="376">
        <f>SUM(G1794:G1816)</f>
        <v>218</v>
      </c>
      <c r="H1793" s="376">
        <f>SUM(H1794:H1816)</f>
        <v>131</v>
      </c>
      <c r="I1793" s="376">
        <f>SUM(I1794:I1816)</f>
        <v>99</v>
      </c>
      <c r="J1793" s="984"/>
      <c r="K1793" s="984"/>
      <c r="L1793" s="984"/>
      <c r="M1793" s="376"/>
      <c r="N1793" s="376"/>
      <c r="O1793" s="376"/>
      <c r="P1793" s="376"/>
      <c r="Q1793" s="376"/>
      <c r="R1793" s="376"/>
      <c r="S1793" s="930">
        <v>8</v>
      </c>
      <c r="T1793" s="445"/>
      <c r="U1793" s="447"/>
      <c r="V1793" s="447"/>
      <c r="W1793" s="646"/>
      <c r="X1793" s="752">
        <f>SUM(Y1793:Y1816)</f>
        <v>424.5</v>
      </c>
      <c r="Y1793" s="231"/>
      <c r="Z1793" s="231">
        <f>Productiemedewerkers!C2070</f>
        <v>0</v>
      </c>
      <c r="AA1793" s="232">
        <f>X1793-Z1793</f>
        <v>424.5</v>
      </c>
      <c r="AB1793" s="221" t="s">
        <v>2679</v>
      </c>
      <c r="AC1793" s="1110"/>
      <c r="AD1793" s="235">
        <f>SUM(AD1794:AD1816)</f>
        <v>79484.039999999994</v>
      </c>
      <c r="AE1793" s="235" t="str">
        <f>IF(B1793="","",(IFERROR(VLOOKUP(B1793,Projecten!A$4:W$2415,23,FALSE),"niet bekend")))</f>
        <v/>
      </c>
      <c r="AF1793" s="235" t="str">
        <f>IF(B1793="","",(IFERROR(VLOOKUP(B1793,Projecten!A$4:W$2415,12,FALSE),"niet bekend")))</f>
        <v/>
      </c>
    </row>
    <row r="1794" spans="2:33" x14ac:dyDescent="0.2">
      <c r="B1794" s="518"/>
      <c r="C1794" s="237"/>
      <c r="D1794" s="288"/>
      <c r="E1794" s="518"/>
      <c r="F1794" s="645"/>
      <c r="G1794" s="645"/>
      <c r="H1794" s="645"/>
      <c r="I1794" s="645"/>
      <c r="J1794" s="241"/>
      <c r="K1794" s="241"/>
      <c r="L1794" s="241"/>
      <c r="M1794" s="242"/>
      <c r="N1794" s="242"/>
      <c r="O1794" s="242"/>
      <c r="P1794" s="242"/>
      <c r="Q1794" s="242"/>
      <c r="R1794" s="242"/>
      <c r="S1794" s="243" t="s">
        <v>2334</v>
      </c>
      <c r="U1794" s="245"/>
      <c r="X1794" s="337" t="s">
        <v>2037</v>
      </c>
      <c r="Y1794" s="295"/>
      <c r="Z1794" s="202"/>
      <c r="AA1794" s="202"/>
      <c r="AB1794" s="243"/>
      <c r="AC1794" s="1053" t="str">
        <f>IF(B1794="","",(IFERROR(VLOOKUP(B1794,Projecten!A$4:W$2415,5,FALSE),"niet bekend")))</f>
        <v/>
      </c>
      <c r="AD1794" s="213" t="str">
        <f>IF(AC1794="","",(IF(F1794=0,AF1794,(F1794/AC1794*AF1794))))</f>
        <v/>
      </c>
      <c r="AE1794" s="213" t="str">
        <f>IF(B1794="","",(IFERROR(VLOOKUP(B1794,Projecten!A$4:W$2415,23,FALSE),"niet bekend")))</f>
        <v/>
      </c>
      <c r="AF1794" s="213" t="str">
        <f>IF(B1794="","",(IFERROR(VLOOKUP(B1794,Projecten!A$4:W$2415,12,FALSE),"niet bekend")))</f>
        <v/>
      </c>
      <c r="AG1794" s="209"/>
    </row>
    <row r="1795" spans="2:33" x14ac:dyDescent="0.2">
      <c r="B1795" s="209"/>
      <c r="C1795" s="243"/>
      <c r="G1795" s="254"/>
      <c r="H1795" s="254"/>
      <c r="I1795" s="254"/>
      <c r="J1795" s="244"/>
      <c r="K1795" s="244"/>
      <c r="L1795" s="244"/>
      <c r="S1795" s="243"/>
      <c r="Y1795" s="248"/>
      <c r="Z1795" s="202"/>
      <c r="AA1795" s="202"/>
      <c r="AB1795" s="243"/>
      <c r="AC1795" s="212"/>
      <c r="AG1795" s="209"/>
    </row>
    <row r="1796" spans="2:33" s="327" customFormat="1" x14ac:dyDescent="0.2">
      <c r="B1796" s="665">
        <v>2017071</v>
      </c>
      <c r="C1796" s="665">
        <v>121160</v>
      </c>
      <c r="D1796" s="665" t="s">
        <v>2379</v>
      </c>
      <c r="E1796" s="938" t="s">
        <v>26</v>
      </c>
      <c r="F1796" s="751">
        <v>4</v>
      </c>
      <c r="G1796" s="938">
        <v>36</v>
      </c>
      <c r="H1796" s="938">
        <v>24</v>
      </c>
      <c r="I1796" s="938">
        <v>8</v>
      </c>
      <c r="J1796" s="321">
        <v>42776</v>
      </c>
      <c r="K1796" s="321" t="s">
        <v>1485</v>
      </c>
      <c r="L1796" s="321" t="s">
        <v>1485</v>
      </c>
      <c r="M1796" s="321" t="s">
        <v>1485</v>
      </c>
      <c r="N1796" s="322" t="s">
        <v>47</v>
      </c>
      <c r="O1796" s="322" t="s">
        <v>47</v>
      </c>
      <c r="P1796" s="322" t="s">
        <v>47</v>
      </c>
      <c r="Q1796" s="322"/>
      <c r="R1796" s="322" t="s">
        <v>47</v>
      </c>
      <c r="S1796" s="320"/>
      <c r="T1796" s="264"/>
      <c r="U1796" s="264">
        <v>9</v>
      </c>
      <c r="V1796" s="396"/>
      <c r="W1796" s="318" t="s">
        <v>2265</v>
      </c>
      <c r="X1796" s="318" t="s">
        <v>2370</v>
      </c>
      <c r="Y1796" s="497">
        <v>51</v>
      </c>
      <c r="Z1796" s="318"/>
      <c r="AA1796" s="511"/>
      <c r="AB1796" s="707">
        <v>42758</v>
      </c>
      <c r="AC1796" s="329">
        <f>IF(B1796="","",(IFERROR(VLOOKUP(B1796,Projecten!A$4:W$2415,5,FALSE),"niet bekend")))</f>
        <v>4</v>
      </c>
      <c r="AD1796" s="266">
        <f>IF(AC1796="","",(IF(F1796=0,AF1796,(F1796/AC1796*AF1796))))</f>
        <v>8507.67</v>
      </c>
      <c r="AE1796" s="266">
        <f>IF(B1796="","",(IFERROR(VLOOKUP(B1796,Projecten!A$4:W$2415,23,FALSE),"niet bekend")))</f>
        <v>8507.67</v>
      </c>
      <c r="AF1796" s="266">
        <f>IF(B1796="","",(IFERROR(VLOOKUP(B1796,Projecten!A$4:W$2415,12,FALSE),"niet bekend")))</f>
        <v>8507.67</v>
      </c>
    </row>
    <row r="1797" spans="2:33" s="327" customFormat="1" x14ac:dyDescent="0.2">
      <c r="B1797" s="665">
        <v>2017072</v>
      </c>
      <c r="C1797" s="665">
        <v>121161</v>
      </c>
      <c r="D1797" s="665" t="s">
        <v>2381</v>
      </c>
      <c r="E1797" s="938" t="s">
        <v>26</v>
      </c>
      <c r="F1797" s="751">
        <v>10</v>
      </c>
      <c r="G1797" s="938">
        <v>50</v>
      </c>
      <c r="H1797" s="938">
        <v>20</v>
      </c>
      <c r="I1797" s="938">
        <v>40</v>
      </c>
      <c r="J1797" s="995">
        <v>42776</v>
      </c>
      <c r="K1797" s="995" t="s">
        <v>1485</v>
      </c>
      <c r="L1797" s="995" t="s">
        <v>1485</v>
      </c>
      <c r="M1797" s="995" t="s">
        <v>2394</v>
      </c>
      <c r="N1797" s="403" t="s">
        <v>47</v>
      </c>
      <c r="O1797" s="403" t="s">
        <v>47</v>
      </c>
      <c r="P1797" s="403" t="s">
        <v>47</v>
      </c>
      <c r="Q1797" s="403"/>
      <c r="R1797" s="403" t="s">
        <v>47</v>
      </c>
      <c r="S1797" s="320"/>
      <c r="T1797" s="264"/>
      <c r="U1797" s="264">
        <v>9</v>
      </c>
      <c r="V1797" s="396"/>
      <c r="W1797" s="318" t="s">
        <v>2265</v>
      </c>
      <c r="X1797" s="961" t="s">
        <v>2370</v>
      </c>
      <c r="Y1797" s="324">
        <v>100</v>
      </c>
      <c r="Z1797" s="318"/>
      <c r="AA1797" s="318"/>
      <c r="AB1797" s="707">
        <v>42758</v>
      </c>
      <c r="AC1797" s="329">
        <f>IF(B1797="","",(IFERROR(VLOOKUP(B1797,Projecten!A$4:W$2415,5,FALSE),"niet bekend")))</f>
        <v>10</v>
      </c>
      <c r="AD1797" s="266">
        <f>IF(AC1797="","",(IF(F1797=0,AF1797,(F1797/AC1797*AF1797))))</f>
        <v>18598.97</v>
      </c>
      <c r="AE1797" s="266">
        <f>IF(B1797="","",(IFERROR(VLOOKUP(B1797,Projecten!A$4:W$2415,23,FALSE),"niet bekend")))</f>
        <v>18598.97</v>
      </c>
      <c r="AF1797" s="266">
        <f>IF(B1797="","",(IFERROR(VLOOKUP(B1797,Projecten!A$4:W$2415,12,FALSE),"niet bekend")))</f>
        <v>18598.97</v>
      </c>
    </row>
    <row r="1798" spans="2:33" s="327" customFormat="1" x14ac:dyDescent="0.2">
      <c r="B1798" s="665"/>
      <c r="C1798" s="665"/>
      <c r="D1798" s="665"/>
      <c r="E1798" s="938"/>
      <c r="F1798" s="751"/>
      <c r="G1798" s="938"/>
      <c r="H1798" s="938"/>
      <c r="I1798" s="938"/>
      <c r="J1798" s="995"/>
      <c r="K1798" s="995"/>
      <c r="L1798" s="995"/>
      <c r="M1798" s="995"/>
      <c r="N1798" s="403"/>
      <c r="O1798" s="403"/>
      <c r="P1798" s="403"/>
      <c r="Q1798" s="403"/>
      <c r="R1798" s="403"/>
      <c r="S1798" s="320"/>
      <c r="T1798" s="264"/>
      <c r="U1798" s="264"/>
      <c r="V1798" s="396"/>
      <c r="W1798" s="318"/>
      <c r="X1798" s="961"/>
      <c r="Y1798" s="324"/>
      <c r="Z1798" s="318"/>
      <c r="AA1798" s="318"/>
      <c r="AB1798" s="707"/>
      <c r="AC1798" s="329"/>
      <c r="AD1798" s="266"/>
      <c r="AE1798" s="266"/>
      <c r="AF1798" s="266"/>
    </row>
    <row r="1799" spans="2:33" s="327" customFormat="1" x14ac:dyDescent="0.2">
      <c r="B1799" s="665">
        <v>2017058</v>
      </c>
      <c r="C1799" s="665">
        <v>121162</v>
      </c>
      <c r="D1799" s="471">
        <v>617417</v>
      </c>
      <c r="E1799" s="472" t="s">
        <v>26</v>
      </c>
      <c r="F1799" s="751">
        <v>1</v>
      </c>
      <c r="G1799" s="938">
        <v>9</v>
      </c>
      <c r="H1799" s="938">
        <v>5</v>
      </c>
      <c r="I1799" s="938">
        <v>4</v>
      </c>
      <c r="J1799" s="321">
        <v>42766</v>
      </c>
      <c r="K1799" s="321">
        <v>42767</v>
      </c>
      <c r="L1799" s="321" t="s">
        <v>1485</v>
      </c>
      <c r="M1799" s="321" t="s">
        <v>1485</v>
      </c>
      <c r="N1799" s="322" t="s">
        <v>47</v>
      </c>
      <c r="O1799" s="322" t="s">
        <v>47</v>
      </c>
      <c r="P1799" s="322" t="s">
        <v>47</v>
      </c>
      <c r="Q1799" s="322"/>
      <c r="R1799" s="322" t="s">
        <v>47</v>
      </c>
      <c r="S1799" s="320"/>
      <c r="T1799" s="264"/>
      <c r="U1799" s="264">
        <v>9</v>
      </c>
      <c r="V1799" s="396"/>
      <c r="W1799" s="318" t="s">
        <v>162</v>
      </c>
      <c r="X1799" s="318" t="s">
        <v>2370</v>
      </c>
      <c r="Y1799" s="497">
        <v>20.5</v>
      </c>
      <c r="Z1799" s="318"/>
      <c r="AA1799" s="511"/>
      <c r="AB1799" s="707">
        <v>42758</v>
      </c>
      <c r="AC1799" s="1069">
        <f>IF(B1799="","",(IFERROR(VLOOKUP(B1799,Projecten!A$4:W$2415,5,FALSE),"niet bekend")))</f>
        <v>1</v>
      </c>
      <c r="AD1799" s="266">
        <f t="shared" ref="AD1799:AD1807" si="170">IF(AC1799="","",(IF(F1799=0,AF1799,(F1799/AC1799*AF1799))))</f>
        <v>4119.2299999999996</v>
      </c>
      <c r="AE1799" s="266">
        <f>IF(B1799="","",(IFERROR(VLOOKUP(B1799,Projecten!A$4:W$2415,23,FALSE),"niet bekend")))</f>
        <v>4119.2299999999996</v>
      </c>
      <c r="AF1799" s="266">
        <f>IF(B1799="","",(IFERROR(VLOOKUP(B1799,Projecten!A$4:W$2415,12,FALSE),"niet bekend")))</f>
        <v>4119.2299999999996</v>
      </c>
    </row>
    <row r="1800" spans="2:33" s="327" customFormat="1" x14ac:dyDescent="0.2">
      <c r="B1800" s="665">
        <v>2017082</v>
      </c>
      <c r="C1800" s="665">
        <v>121162</v>
      </c>
      <c r="D1800" s="665">
        <v>633017</v>
      </c>
      <c r="E1800" s="449" t="s">
        <v>26</v>
      </c>
      <c r="F1800" s="751">
        <v>1</v>
      </c>
      <c r="G1800" s="938">
        <v>7</v>
      </c>
      <c r="H1800" s="938">
        <v>4</v>
      </c>
      <c r="I1800" s="938">
        <v>3</v>
      </c>
      <c r="J1800" s="321">
        <v>42780</v>
      </c>
      <c r="K1800" s="321" t="s">
        <v>1485</v>
      </c>
      <c r="L1800" s="321" t="s">
        <v>1485</v>
      </c>
      <c r="M1800" s="321" t="s">
        <v>1485</v>
      </c>
      <c r="N1800" s="322" t="s">
        <v>47</v>
      </c>
      <c r="O1800" s="322" t="s">
        <v>47</v>
      </c>
      <c r="P1800" s="322" t="s">
        <v>47</v>
      </c>
      <c r="Q1800" s="322"/>
      <c r="R1800" s="322" t="s">
        <v>47</v>
      </c>
      <c r="S1800" s="320"/>
      <c r="T1800" s="264"/>
      <c r="U1800" s="264">
        <v>9</v>
      </c>
      <c r="V1800" s="396"/>
      <c r="W1800" s="318" t="s">
        <v>162</v>
      </c>
      <c r="X1800" s="318" t="s">
        <v>2370</v>
      </c>
      <c r="Y1800" s="497">
        <v>12.5</v>
      </c>
      <c r="Z1800" s="521"/>
      <c r="AA1800" s="318"/>
      <c r="AB1800" s="707">
        <v>42766</v>
      </c>
      <c r="AC1800" s="329">
        <f>IF(B1800="","",(IFERROR(VLOOKUP(B1800,Projecten!A$4:W$2415,5,FALSE),"niet bekend")))</f>
        <v>1</v>
      </c>
      <c r="AD1800" s="266">
        <f t="shared" si="170"/>
        <v>1996.24</v>
      </c>
      <c r="AE1800" s="266">
        <f>IF(B1800="","",(IFERROR(VLOOKUP(B1800,Projecten!A$4:W$2415,23,FALSE),"niet bekend")))</f>
        <v>1996.24</v>
      </c>
      <c r="AF1800" s="266">
        <f>IF(B1800="","",(IFERROR(VLOOKUP(B1800,Projecten!A$4:W$2415,12,FALSE),"niet bekend")))</f>
        <v>1996.24</v>
      </c>
    </row>
    <row r="1801" spans="2:33" s="327" customFormat="1" x14ac:dyDescent="0.2">
      <c r="B1801" s="1101">
        <v>2017001</v>
      </c>
      <c r="C1801" s="665">
        <v>121169</v>
      </c>
      <c r="D1801" s="665" t="s">
        <v>2542</v>
      </c>
      <c r="E1801" s="938" t="s">
        <v>26</v>
      </c>
      <c r="F1801" s="751">
        <v>0</v>
      </c>
      <c r="G1801" s="938">
        <v>0</v>
      </c>
      <c r="H1801" s="938">
        <v>0</v>
      </c>
      <c r="I1801" s="938">
        <v>1</v>
      </c>
      <c r="J1801" s="321" t="s">
        <v>1485</v>
      </c>
      <c r="K1801" s="321" t="s">
        <v>1485</v>
      </c>
      <c r="L1801" s="321" t="s">
        <v>1485</v>
      </c>
      <c r="M1801" s="321" t="s">
        <v>1485</v>
      </c>
      <c r="N1801" s="322" t="s">
        <v>47</v>
      </c>
      <c r="O1801" s="322" t="s">
        <v>47</v>
      </c>
      <c r="P1801" s="322" t="s">
        <v>47</v>
      </c>
      <c r="Q1801" s="322"/>
      <c r="R1801" s="322" t="s">
        <v>47</v>
      </c>
      <c r="S1801" s="320"/>
      <c r="T1801" s="264"/>
      <c r="U1801" s="264">
        <v>8</v>
      </c>
      <c r="V1801" s="396"/>
      <c r="W1801" s="318" t="s">
        <v>162</v>
      </c>
      <c r="X1801" s="521"/>
      <c r="Y1801" s="324">
        <v>3</v>
      </c>
      <c r="Z1801" s="318"/>
      <c r="AA1801" s="318"/>
      <c r="AB1801" s="707">
        <v>42782</v>
      </c>
      <c r="AC1801" s="329">
        <f>IF(B1801="","",(IFERROR(VLOOKUP(B1801,Projecten!A$4:W$2415,5,FALSE),"niet bekend")))</f>
        <v>1</v>
      </c>
      <c r="AD1801" s="266">
        <f t="shared" si="170"/>
        <v>2957.76</v>
      </c>
      <c r="AE1801" s="266">
        <f>IF(B1801="","",(IFERROR(VLOOKUP(B1801,Projecten!A$4:W$2415,23,FALSE),"niet bekend")))</f>
        <v>2957.76</v>
      </c>
      <c r="AF1801" s="266">
        <f>IF(B1801="","",(IFERROR(VLOOKUP(B1801,Projecten!A$4:W$2415,12,FALSE),"niet bekend")))</f>
        <v>2957.76</v>
      </c>
    </row>
    <row r="1802" spans="2:33" s="327" customFormat="1" x14ac:dyDescent="0.2">
      <c r="B1802" s="665">
        <v>2017084</v>
      </c>
      <c r="C1802" s="665">
        <v>121163</v>
      </c>
      <c r="D1802" s="665">
        <v>631517</v>
      </c>
      <c r="E1802" s="449" t="s">
        <v>26</v>
      </c>
      <c r="F1802" s="751">
        <v>1</v>
      </c>
      <c r="G1802" s="938">
        <v>10</v>
      </c>
      <c r="H1802" s="938">
        <v>6</v>
      </c>
      <c r="I1802" s="938">
        <v>3</v>
      </c>
      <c r="J1802" s="321">
        <v>42780</v>
      </c>
      <c r="K1802" s="321" t="s">
        <v>1485</v>
      </c>
      <c r="L1802" s="321" t="s">
        <v>1485</v>
      </c>
      <c r="M1802" s="321" t="s">
        <v>1485</v>
      </c>
      <c r="N1802" s="322" t="s">
        <v>47</v>
      </c>
      <c r="O1802" s="322" t="s">
        <v>47</v>
      </c>
      <c r="P1802" s="322" t="s">
        <v>47</v>
      </c>
      <c r="Q1802" s="322"/>
      <c r="R1802" s="322" t="s">
        <v>47</v>
      </c>
      <c r="S1802" s="667" t="s">
        <v>2402</v>
      </c>
      <c r="T1802" s="264"/>
      <c r="U1802" s="264">
        <v>9</v>
      </c>
      <c r="V1802" s="396"/>
      <c r="W1802" s="318" t="s">
        <v>162</v>
      </c>
      <c r="X1802" s="318" t="s">
        <v>2441</v>
      </c>
      <c r="Y1802" s="497">
        <v>18</v>
      </c>
      <c r="Z1802" s="521"/>
      <c r="AA1802" s="318"/>
      <c r="AB1802" s="707">
        <v>42766</v>
      </c>
      <c r="AC1802" s="329">
        <f>IF(B1802="","",(IFERROR(VLOOKUP(B1802,Projecten!A$4:W$2415,5,FALSE),"niet bekend")))</f>
        <v>1</v>
      </c>
      <c r="AD1802" s="266">
        <f t="shared" si="170"/>
        <v>4625.17</v>
      </c>
      <c r="AE1802" s="266">
        <f>IF(B1802="","",(IFERROR(VLOOKUP(B1802,Projecten!A$4:W$2415,23,FALSE),"niet bekend")))</f>
        <v>4625.17</v>
      </c>
      <c r="AF1802" s="266">
        <f>IF(B1802="","",(IFERROR(VLOOKUP(B1802,Projecten!A$4:W$2415,12,FALSE),"niet bekend")))</f>
        <v>4625.17</v>
      </c>
    </row>
    <row r="1803" spans="2:33" s="327" customFormat="1" x14ac:dyDescent="0.2">
      <c r="B1803" s="665">
        <v>2017061</v>
      </c>
      <c r="C1803" s="665">
        <v>121162</v>
      </c>
      <c r="D1803" s="471">
        <v>570817</v>
      </c>
      <c r="E1803" s="472" t="s">
        <v>26</v>
      </c>
      <c r="F1803" s="751">
        <v>1</v>
      </c>
      <c r="G1803" s="938">
        <v>7</v>
      </c>
      <c r="H1803" s="938">
        <v>4</v>
      </c>
      <c r="I1803" s="938">
        <v>3</v>
      </c>
      <c r="J1803" s="321">
        <v>42783</v>
      </c>
      <c r="K1803" s="321">
        <v>42781</v>
      </c>
      <c r="L1803" s="321" t="s">
        <v>1485</v>
      </c>
      <c r="M1803" s="321" t="s">
        <v>1485</v>
      </c>
      <c r="N1803" s="322" t="s">
        <v>47</v>
      </c>
      <c r="O1803" s="322" t="s">
        <v>47</v>
      </c>
      <c r="P1803" s="322" t="s">
        <v>47</v>
      </c>
      <c r="Q1803" s="322"/>
      <c r="R1803" s="322" t="s">
        <v>47</v>
      </c>
      <c r="S1803" s="320"/>
      <c r="T1803" s="264"/>
      <c r="U1803" s="264">
        <v>9</v>
      </c>
      <c r="V1803" s="396"/>
      <c r="W1803" s="318" t="s">
        <v>162</v>
      </c>
      <c r="X1803" s="318" t="s">
        <v>1250</v>
      </c>
      <c r="Y1803" s="497">
        <v>16.5</v>
      </c>
      <c r="Z1803" s="318"/>
      <c r="AA1803" s="511"/>
      <c r="AB1803" s="707">
        <v>42758</v>
      </c>
      <c r="AC1803" s="1069">
        <f>IF(B1803="","",(IFERROR(VLOOKUP(B1803,Projecten!A$4:W$2415,5,FALSE),"niet bekend")))</f>
        <v>1</v>
      </c>
      <c r="AD1803" s="266">
        <f t="shared" si="170"/>
        <v>3202.25</v>
      </c>
      <c r="AE1803" s="266">
        <f>IF(B1803="","",(IFERROR(VLOOKUP(B1803,Projecten!A$4:W$2415,23,FALSE),"niet bekend")))</f>
        <v>3202.25</v>
      </c>
      <c r="AF1803" s="266">
        <f>IF(B1803="","",(IFERROR(VLOOKUP(B1803,Projecten!A$4:W$2415,12,FALSE),"niet bekend")))</f>
        <v>3202.25</v>
      </c>
    </row>
    <row r="1804" spans="2:33" s="327" customFormat="1" x14ac:dyDescent="0.2">
      <c r="B1804" s="665">
        <v>2017112</v>
      </c>
      <c r="C1804" s="665">
        <v>121164</v>
      </c>
      <c r="D1804" s="665" t="s">
        <v>2439</v>
      </c>
      <c r="E1804" s="449" t="s">
        <v>26</v>
      </c>
      <c r="F1804" s="751">
        <v>0</v>
      </c>
      <c r="G1804" s="938">
        <v>2</v>
      </c>
      <c r="H1804" s="938">
        <v>1</v>
      </c>
      <c r="I1804" s="938">
        <v>0</v>
      </c>
      <c r="J1804" s="321">
        <v>42780</v>
      </c>
      <c r="K1804" s="321">
        <v>42781</v>
      </c>
      <c r="L1804" s="321" t="s">
        <v>1485</v>
      </c>
      <c r="M1804" s="321" t="s">
        <v>1485</v>
      </c>
      <c r="N1804" s="322" t="s">
        <v>47</v>
      </c>
      <c r="O1804" s="322" t="s">
        <v>47</v>
      </c>
      <c r="P1804" s="322" t="s">
        <v>47</v>
      </c>
      <c r="Q1804" s="322"/>
      <c r="R1804" s="322" t="s">
        <v>47</v>
      </c>
      <c r="S1804" s="320"/>
      <c r="T1804" s="264"/>
      <c r="U1804" s="264">
        <v>9</v>
      </c>
      <c r="V1804" s="396"/>
      <c r="W1804" s="318" t="s">
        <v>162</v>
      </c>
      <c r="X1804" s="318" t="s">
        <v>2370</v>
      </c>
      <c r="Y1804" s="497">
        <v>3</v>
      </c>
      <c r="Z1804" s="521"/>
      <c r="AA1804" s="318"/>
      <c r="AB1804" s="707">
        <v>42773</v>
      </c>
      <c r="AC1804" s="329">
        <f>IF(B1804="","",(IFERROR(VLOOKUP(B1804,Projecten!A$4:W$2415,5,FALSE),"niet bekend")))</f>
        <v>0</v>
      </c>
      <c r="AD1804" s="266">
        <f t="shared" si="170"/>
        <v>531</v>
      </c>
      <c r="AE1804" s="266">
        <f>IF(B1804="","",(IFERROR(VLOOKUP(B1804,Projecten!A$4:W$2415,23,FALSE),"niet bekend")))</f>
        <v>531</v>
      </c>
      <c r="AF1804" s="266">
        <f>IF(B1804="","",(IFERROR(VLOOKUP(B1804,Projecten!A$4:W$2415,12,FALSE),"niet bekend")))</f>
        <v>531</v>
      </c>
    </row>
    <row r="1805" spans="2:33" s="327" customFormat="1" x14ac:dyDescent="0.2">
      <c r="B1805" s="665">
        <v>2017083</v>
      </c>
      <c r="C1805" s="665">
        <v>121163</v>
      </c>
      <c r="D1805" s="665">
        <v>628817</v>
      </c>
      <c r="E1805" s="449" t="s">
        <v>26</v>
      </c>
      <c r="F1805" s="751">
        <v>1</v>
      </c>
      <c r="G1805" s="938">
        <v>11</v>
      </c>
      <c r="H1805" s="938">
        <v>4</v>
      </c>
      <c r="I1805" s="938">
        <v>6</v>
      </c>
      <c r="J1805" s="321">
        <v>42780</v>
      </c>
      <c r="K1805" s="321" t="s">
        <v>1485</v>
      </c>
      <c r="L1805" s="321" t="s">
        <v>1485</v>
      </c>
      <c r="M1805" s="321" t="s">
        <v>2513</v>
      </c>
      <c r="N1805" s="322" t="s">
        <v>47</v>
      </c>
      <c r="O1805" s="322" t="s">
        <v>47</v>
      </c>
      <c r="P1805" s="322" t="s">
        <v>47</v>
      </c>
      <c r="Q1805" s="322"/>
      <c r="R1805" s="322" t="s">
        <v>47</v>
      </c>
      <c r="S1805" s="320" t="s">
        <v>2421</v>
      </c>
      <c r="T1805" s="264"/>
      <c r="U1805" s="264">
        <v>9</v>
      </c>
      <c r="V1805" s="396"/>
      <c r="W1805" s="318" t="s">
        <v>162</v>
      </c>
      <c r="X1805" s="318" t="s">
        <v>2370</v>
      </c>
      <c r="Y1805" s="497">
        <v>24</v>
      </c>
      <c r="Z1805" s="521"/>
      <c r="AA1805" s="318"/>
      <c r="AB1805" s="707">
        <v>42766</v>
      </c>
      <c r="AC1805" s="329">
        <f>IF(B1805="","",(IFERROR(VLOOKUP(B1805,Projecten!A$4:W$2415,5,FALSE),"niet bekend")))</f>
        <v>1</v>
      </c>
      <c r="AD1805" s="266">
        <f t="shared" si="170"/>
        <v>4025.36</v>
      </c>
      <c r="AE1805" s="266">
        <f>IF(B1805="","",(IFERROR(VLOOKUP(B1805,Projecten!A$4:W$2415,23,FALSE),"niet bekend")))</f>
        <v>4025.36</v>
      </c>
      <c r="AF1805" s="266">
        <f>IF(B1805="","",(IFERROR(VLOOKUP(B1805,Projecten!A$4:W$2415,12,FALSE),"niet bekend")))</f>
        <v>4025.36</v>
      </c>
    </row>
    <row r="1806" spans="2:33" s="327" customFormat="1" x14ac:dyDescent="0.2">
      <c r="B1806" s="665">
        <v>2017141</v>
      </c>
      <c r="C1806" s="969">
        <v>121168</v>
      </c>
      <c r="D1806" s="665" t="s">
        <v>2512</v>
      </c>
      <c r="E1806" s="449" t="s">
        <v>26</v>
      </c>
      <c r="F1806" s="751">
        <v>6</v>
      </c>
      <c r="G1806" s="938">
        <v>54</v>
      </c>
      <c r="H1806" s="938">
        <v>42</v>
      </c>
      <c r="I1806" s="938">
        <v>18</v>
      </c>
      <c r="J1806" s="321">
        <v>42787</v>
      </c>
      <c r="K1806" s="321">
        <v>42786</v>
      </c>
      <c r="L1806" s="321" t="s">
        <v>1485</v>
      </c>
      <c r="M1806" s="321" t="s">
        <v>1485</v>
      </c>
      <c r="N1806" s="322" t="s">
        <v>47</v>
      </c>
      <c r="O1806" s="322" t="s">
        <v>47</v>
      </c>
      <c r="P1806" s="322" t="s">
        <v>47</v>
      </c>
      <c r="Q1806" s="322"/>
      <c r="R1806" s="322" t="s">
        <v>47</v>
      </c>
      <c r="S1806" s="320" t="s">
        <v>2526</v>
      </c>
      <c r="T1806" s="264"/>
      <c r="U1806" s="264">
        <v>9</v>
      </c>
      <c r="V1806" s="396"/>
      <c r="W1806" s="318" t="s">
        <v>1880</v>
      </c>
      <c r="X1806" s="318" t="s">
        <v>2527</v>
      </c>
      <c r="Y1806" s="497">
        <v>106</v>
      </c>
      <c r="Z1806" s="521"/>
      <c r="AA1806" s="318"/>
      <c r="AB1806" s="707">
        <v>42780</v>
      </c>
      <c r="AC1806" s="329">
        <f>IF(B1806="","",(IFERROR(VLOOKUP(B1806,Projecten!A$4:W$2415,5,FALSE),"niet bekend")))</f>
        <v>6</v>
      </c>
      <c r="AD1806" s="266">
        <f t="shared" si="170"/>
        <v>18599.22</v>
      </c>
      <c r="AE1806" s="266">
        <f>IF(B1806="","",(IFERROR(VLOOKUP(B1806,Projecten!A$4:W$2415,23,FALSE),"niet bekend")))</f>
        <v>18599.22</v>
      </c>
      <c r="AF1806" s="266">
        <f>IF(B1806="","",(IFERROR(VLOOKUP(B1806,Projecten!A$4:W$2415,12,FALSE),"niet bekend")))</f>
        <v>18599.22</v>
      </c>
    </row>
    <row r="1807" spans="2:33" s="327" customFormat="1" x14ac:dyDescent="0.2">
      <c r="B1807" s="665">
        <v>2017085</v>
      </c>
      <c r="C1807" s="665">
        <v>121164</v>
      </c>
      <c r="D1807" s="665">
        <v>617317</v>
      </c>
      <c r="E1807" s="449" t="s">
        <v>26</v>
      </c>
      <c r="F1807" s="751">
        <v>1</v>
      </c>
      <c r="G1807" s="938">
        <v>9</v>
      </c>
      <c r="H1807" s="938">
        <v>6</v>
      </c>
      <c r="I1807" s="938">
        <v>3</v>
      </c>
      <c r="J1807" s="321">
        <v>42780</v>
      </c>
      <c r="K1807" s="321" t="s">
        <v>1485</v>
      </c>
      <c r="L1807" s="321" t="s">
        <v>1485</v>
      </c>
      <c r="M1807" s="321" t="s">
        <v>1485</v>
      </c>
      <c r="N1807" s="322" t="s">
        <v>47</v>
      </c>
      <c r="O1807" s="322" t="s">
        <v>47</v>
      </c>
      <c r="P1807" s="322" t="s">
        <v>47</v>
      </c>
      <c r="Q1807" s="322"/>
      <c r="R1807" s="322" t="s">
        <v>47</v>
      </c>
      <c r="S1807" s="320"/>
      <c r="T1807" s="264"/>
      <c r="U1807" s="264">
        <v>9</v>
      </c>
      <c r="V1807" s="396"/>
      <c r="W1807" s="318" t="s">
        <v>162</v>
      </c>
      <c r="X1807" s="318" t="s">
        <v>2370</v>
      </c>
      <c r="Y1807" s="497">
        <v>16</v>
      </c>
      <c r="Z1807" s="521"/>
      <c r="AA1807" s="318"/>
      <c r="AB1807" s="707">
        <v>42766</v>
      </c>
      <c r="AC1807" s="329">
        <f>IF(B1807="","",(IFERROR(VLOOKUP(B1807,Projecten!A$4:W$2415,5,FALSE),"niet bekend")))</f>
        <v>1</v>
      </c>
      <c r="AD1807" s="266">
        <f t="shared" si="170"/>
        <v>2684.17</v>
      </c>
      <c r="AE1807" s="266">
        <f>IF(B1807="","",(IFERROR(VLOOKUP(B1807,Projecten!A$4:W$2415,23,FALSE),"niet bekend")))</f>
        <v>2684.17</v>
      </c>
      <c r="AF1807" s="266">
        <f>IF(B1807="","",(IFERROR(VLOOKUP(B1807,Projecten!A$4:W$2415,12,FALSE),"niet bekend")))</f>
        <v>2684.17</v>
      </c>
    </row>
    <row r="1808" spans="2:33" s="327" customFormat="1" x14ac:dyDescent="0.2">
      <c r="B1808" s="665"/>
      <c r="C1808" s="746"/>
      <c r="D1808" s="665"/>
      <c r="E1808" s="449"/>
      <c r="F1808" s="751"/>
      <c r="G1808" s="938"/>
      <c r="H1808" s="938"/>
      <c r="I1808" s="938"/>
      <c r="J1808" s="321"/>
      <c r="K1808" s="321"/>
      <c r="L1808" s="321"/>
      <c r="M1808" s="321"/>
      <c r="N1808" s="322"/>
      <c r="O1808" s="322"/>
      <c r="P1808" s="322"/>
      <c r="Q1808" s="322"/>
      <c r="R1808" s="322"/>
      <c r="S1808" s="320"/>
      <c r="T1808" s="264"/>
      <c r="U1808" s="264"/>
      <c r="V1808" s="396"/>
      <c r="W1808" s="318"/>
      <c r="X1808" s="318"/>
      <c r="Y1808" s="497"/>
      <c r="Z1808" s="521"/>
      <c r="AA1808" s="318"/>
      <c r="AB1808" s="707"/>
      <c r="AC1808" s="329"/>
      <c r="AD1808" s="266"/>
      <c r="AE1808" s="266"/>
      <c r="AF1808" s="266"/>
    </row>
    <row r="1809" spans="2:33" s="327" customFormat="1" x14ac:dyDescent="0.2">
      <c r="B1809" s="665">
        <v>2017089</v>
      </c>
      <c r="C1809" s="665">
        <v>121170</v>
      </c>
      <c r="D1809" s="665" t="s">
        <v>2396</v>
      </c>
      <c r="E1809" s="449" t="s">
        <v>317</v>
      </c>
      <c r="F1809" s="751">
        <v>1</v>
      </c>
      <c r="G1809" s="938">
        <v>10</v>
      </c>
      <c r="H1809" s="938">
        <v>6</v>
      </c>
      <c r="I1809" s="938">
        <v>3</v>
      </c>
      <c r="J1809" s="321">
        <v>42780</v>
      </c>
      <c r="K1809" s="321" t="s">
        <v>1485</v>
      </c>
      <c r="L1809" s="321" t="s">
        <v>1485</v>
      </c>
      <c r="M1809" s="321" t="s">
        <v>1485</v>
      </c>
      <c r="N1809" s="322" t="s">
        <v>47</v>
      </c>
      <c r="O1809" s="322" t="s">
        <v>47</v>
      </c>
      <c r="P1809" s="322" t="s">
        <v>47</v>
      </c>
      <c r="Q1809" s="322"/>
      <c r="R1809" s="322" t="s">
        <v>47</v>
      </c>
      <c r="S1809" s="320"/>
      <c r="T1809" s="264"/>
      <c r="U1809" s="264">
        <v>10</v>
      </c>
      <c r="V1809" s="396"/>
      <c r="W1809" s="318" t="s">
        <v>777</v>
      </c>
      <c r="X1809" s="318" t="s">
        <v>2417</v>
      </c>
      <c r="Y1809" s="324">
        <v>21.25</v>
      </c>
      <c r="Z1809" s="318"/>
      <c r="AA1809" s="965"/>
      <c r="AB1809" s="707">
        <v>42766</v>
      </c>
      <c r="AC1809" s="329">
        <f>IF(B1809="","",(IFERROR(VLOOKUP(B1809,Projecten!A$4:W$2415,5,FALSE),"niet bekend")))</f>
        <v>1</v>
      </c>
      <c r="AD1809" s="266">
        <f>IF(AC1809="","",(IF(F1809=0,AF1809,(F1809/AC1809*AF1809))))</f>
        <v>4076.58</v>
      </c>
      <c r="AE1809" s="266">
        <f>IF(B1809="","",(IFERROR(VLOOKUP(B1809,Projecten!A$4:W$2415,23,FALSE),"niet bekend")))</f>
        <v>4076.58</v>
      </c>
      <c r="AF1809" s="266">
        <f>IF(B1809="","",(IFERROR(VLOOKUP(B1809,Projecten!A$4:W$2415,12,FALSE),"niet bekend")))</f>
        <v>4076.58</v>
      </c>
    </row>
    <row r="1810" spans="2:33" s="327" customFormat="1" x14ac:dyDescent="0.2">
      <c r="B1810" s="665">
        <v>2017079</v>
      </c>
      <c r="C1810" s="665">
        <v>121165</v>
      </c>
      <c r="D1810" s="665" t="s">
        <v>2386</v>
      </c>
      <c r="E1810" s="449" t="s">
        <v>317</v>
      </c>
      <c r="F1810" s="751">
        <v>1</v>
      </c>
      <c r="G1810" s="938">
        <v>10</v>
      </c>
      <c r="H1810" s="938">
        <v>9</v>
      </c>
      <c r="I1810" s="938">
        <v>3</v>
      </c>
      <c r="J1810" s="321">
        <v>42780</v>
      </c>
      <c r="K1810" s="321">
        <v>42781</v>
      </c>
      <c r="L1810" s="321" t="s">
        <v>1485</v>
      </c>
      <c r="M1810" s="321" t="s">
        <v>1485</v>
      </c>
      <c r="N1810" s="322" t="s">
        <v>47</v>
      </c>
      <c r="O1810" s="322" t="s">
        <v>47</v>
      </c>
      <c r="P1810" s="322" t="s">
        <v>47</v>
      </c>
      <c r="Q1810" s="322"/>
      <c r="R1810" s="322" t="s">
        <v>47</v>
      </c>
      <c r="S1810" s="320"/>
      <c r="T1810" s="264"/>
      <c r="U1810" s="264">
        <v>9</v>
      </c>
      <c r="V1810" s="396"/>
      <c r="W1810" s="318" t="s">
        <v>777</v>
      </c>
      <c r="X1810" s="318" t="s">
        <v>2370</v>
      </c>
      <c r="Y1810" s="324">
        <v>21.25</v>
      </c>
      <c r="Z1810" s="318"/>
      <c r="AA1810" s="965"/>
      <c r="AB1810" s="707">
        <v>42766</v>
      </c>
      <c r="AC1810" s="329">
        <f>IF(B1810="","",(IFERROR(VLOOKUP(B1810,Projecten!A$4:W$2415,5,FALSE),"niet bekend")))</f>
        <v>1</v>
      </c>
      <c r="AD1810" s="266">
        <f>IF(AC1810="","",(IF(F1810=0,AF1810,(F1810/AC1810*AF1810))))</f>
        <v>3470.92</v>
      </c>
      <c r="AE1810" s="266">
        <f>IF(B1810="","",(IFERROR(VLOOKUP(B1810,Projecten!A$4:W$2415,23,FALSE),"niet bekend")))</f>
        <v>3470.92</v>
      </c>
      <c r="AF1810" s="266">
        <f>IF(B1810="","",(IFERROR(VLOOKUP(B1810,Projecten!A$4:W$2415,12,FALSE),"niet bekend")))</f>
        <v>3470.92</v>
      </c>
    </row>
    <row r="1811" spans="2:33" s="327" customFormat="1" x14ac:dyDescent="0.2">
      <c r="B1811" s="665"/>
      <c r="C1811" s="449"/>
      <c r="D1811" s="938"/>
      <c r="E1811" s="449"/>
      <c r="F1811" s="751"/>
      <c r="G1811" s="938"/>
      <c r="H1811" s="938"/>
      <c r="I1811" s="938"/>
      <c r="J1811" s="321"/>
      <c r="K1811" s="321"/>
      <c r="L1811" s="321"/>
      <c r="M1811" s="322"/>
      <c r="N1811" s="322"/>
      <c r="O1811" s="322"/>
      <c r="P1811" s="322"/>
      <c r="Q1811" s="322"/>
      <c r="R1811" s="322"/>
      <c r="S1811" s="320"/>
      <c r="T1811" s="264"/>
      <c r="U1811" s="264"/>
      <c r="V1811" s="396"/>
      <c r="W1811" s="318"/>
      <c r="X1811" s="318"/>
      <c r="Y1811" s="324"/>
      <c r="Z1811" s="318"/>
      <c r="AA1811" s="511"/>
      <c r="AB1811" s="320"/>
      <c r="AC1811" s="329"/>
      <c r="AD1811" s="266"/>
      <c r="AE1811" s="266"/>
      <c r="AF1811" s="266"/>
    </row>
    <row r="1812" spans="2:33" s="327" customFormat="1" x14ac:dyDescent="0.2">
      <c r="B1812" s="665">
        <v>2017117</v>
      </c>
      <c r="C1812" s="746">
        <v>121165</v>
      </c>
      <c r="D1812" s="665" t="s">
        <v>2457</v>
      </c>
      <c r="E1812" s="449" t="s">
        <v>352</v>
      </c>
      <c r="F1812" s="751">
        <v>1</v>
      </c>
      <c r="G1812" s="938">
        <v>1</v>
      </c>
      <c r="H1812" s="938">
        <v>0</v>
      </c>
      <c r="I1812" s="938">
        <v>1</v>
      </c>
      <c r="J1812" s="321">
        <v>42780</v>
      </c>
      <c r="K1812" s="321" t="s">
        <v>1485</v>
      </c>
      <c r="L1812" s="321" t="s">
        <v>1485</v>
      </c>
      <c r="M1812" s="321" t="s">
        <v>1485</v>
      </c>
      <c r="N1812" s="322" t="s">
        <v>47</v>
      </c>
      <c r="O1812" s="322" t="s">
        <v>47</v>
      </c>
      <c r="P1812" s="322" t="s">
        <v>47</v>
      </c>
      <c r="Q1812" s="322"/>
      <c r="R1812" s="322" t="s">
        <v>47</v>
      </c>
      <c r="S1812" s="320"/>
      <c r="T1812" s="264"/>
      <c r="U1812" s="264">
        <v>9</v>
      </c>
      <c r="V1812" s="396"/>
      <c r="W1812" s="318" t="s">
        <v>532</v>
      </c>
      <c r="X1812" s="318"/>
      <c r="Y1812" s="324">
        <v>3.75</v>
      </c>
      <c r="Z1812" s="318"/>
      <c r="AA1812" s="511"/>
      <c r="AB1812" s="707">
        <v>42774</v>
      </c>
      <c r="AC1812" s="329">
        <f>IF(B1812="","",(IFERROR(VLOOKUP(B1812,Projecten!A$4:W$2415,5,FALSE),"niet bekend")))</f>
        <v>1</v>
      </c>
      <c r="AD1812" s="266">
        <f>IF(AC1812="","",(IF(F1812=0,AF1812,(F1812/AC1812*AF1812))))</f>
        <v>495.66</v>
      </c>
      <c r="AE1812" s="266">
        <f>IF(B1812="","",(IFERROR(VLOOKUP(B1812,Projecten!A$4:W$2415,23,FALSE),"niet bekend")))</f>
        <v>495.66</v>
      </c>
      <c r="AF1812" s="266">
        <f>IF(B1812="","",(IFERROR(VLOOKUP(B1812,Projecten!A$4:W$2415,12,FALSE),"niet bekend")))</f>
        <v>495.66</v>
      </c>
    </row>
    <row r="1813" spans="2:33" s="327" customFormat="1" x14ac:dyDescent="0.2">
      <c r="B1813" s="665">
        <v>2017118</v>
      </c>
      <c r="C1813" s="746">
        <v>121165</v>
      </c>
      <c r="D1813" s="665" t="s">
        <v>2458</v>
      </c>
      <c r="E1813" s="449" t="s">
        <v>352</v>
      </c>
      <c r="F1813" s="751">
        <v>1</v>
      </c>
      <c r="G1813" s="938">
        <v>1</v>
      </c>
      <c r="H1813" s="938">
        <v>0</v>
      </c>
      <c r="I1813" s="938">
        <v>1</v>
      </c>
      <c r="J1813" s="321">
        <v>42780</v>
      </c>
      <c r="K1813" s="321" t="s">
        <v>1485</v>
      </c>
      <c r="L1813" s="321" t="s">
        <v>1485</v>
      </c>
      <c r="M1813" s="321" t="s">
        <v>1485</v>
      </c>
      <c r="N1813" s="322" t="s">
        <v>47</v>
      </c>
      <c r="O1813" s="322" t="s">
        <v>47</v>
      </c>
      <c r="P1813" s="322" t="s">
        <v>47</v>
      </c>
      <c r="Q1813" s="322"/>
      <c r="R1813" s="322" t="s">
        <v>47</v>
      </c>
      <c r="S1813" s="320"/>
      <c r="T1813" s="264"/>
      <c r="U1813" s="264">
        <v>9</v>
      </c>
      <c r="V1813" s="396"/>
      <c r="W1813" s="318" t="s">
        <v>532</v>
      </c>
      <c r="X1813" s="318"/>
      <c r="Y1813" s="324">
        <v>3.75</v>
      </c>
      <c r="Z1813" s="318"/>
      <c r="AA1813" s="511"/>
      <c r="AB1813" s="707">
        <v>42774</v>
      </c>
      <c r="AC1813" s="329">
        <f>IF(B1813="","",(IFERROR(VLOOKUP(B1813,Projecten!A$4:W$2415,5,FALSE),"niet bekend")))</f>
        <v>1</v>
      </c>
      <c r="AD1813" s="266">
        <f>IF(AC1813="","",(IF(F1813=0,AF1813,(F1813/AC1813*AF1813))))</f>
        <v>495.66</v>
      </c>
      <c r="AE1813" s="266">
        <f>IF(B1813="","",(IFERROR(VLOOKUP(B1813,Projecten!A$4:W$2415,23,FALSE),"niet bekend")))</f>
        <v>495.66</v>
      </c>
      <c r="AF1813" s="266">
        <f>IF(B1813="","",(IFERROR(VLOOKUP(B1813,Projecten!A$4:W$2415,12,FALSE),"niet bekend")))</f>
        <v>495.66</v>
      </c>
    </row>
    <row r="1814" spans="2:33" s="327" customFormat="1" x14ac:dyDescent="0.2">
      <c r="B1814" s="665"/>
      <c r="C1814" s="746"/>
      <c r="D1814" s="665"/>
      <c r="E1814" s="449"/>
      <c r="F1814" s="751"/>
      <c r="G1814" s="938"/>
      <c r="H1814" s="938"/>
      <c r="I1814" s="938"/>
      <c r="J1814" s="321"/>
      <c r="K1814" s="321"/>
      <c r="L1814" s="321"/>
      <c r="M1814" s="321"/>
      <c r="N1814" s="322"/>
      <c r="O1814" s="322"/>
      <c r="P1814" s="322"/>
      <c r="Q1814" s="322"/>
      <c r="R1814" s="322"/>
      <c r="S1814" s="320"/>
      <c r="T1814" s="264"/>
      <c r="U1814" s="264"/>
      <c r="V1814" s="396"/>
      <c r="W1814" s="318"/>
      <c r="X1814" s="318"/>
      <c r="Y1814" s="324"/>
      <c r="Z1814" s="318"/>
      <c r="AA1814" s="511"/>
      <c r="AB1814" s="707"/>
      <c r="AC1814" s="329"/>
      <c r="AD1814" s="266"/>
      <c r="AE1814" s="266"/>
      <c r="AF1814" s="266"/>
    </row>
    <row r="1815" spans="2:33" s="327" customFormat="1" x14ac:dyDescent="0.2">
      <c r="B1815" s="665">
        <v>2017091</v>
      </c>
      <c r="C1815" s="665">
        <v>121167</v>
      </c>
      <c r="D1815" s="471" t="s">
        <v>1875</v>
      </c>
      <c r="E1815" s="472" t="s">
        <v>2348</v>
      </c>
      <c r="F1815" s="751">
        <v>1</v>
      </c>
      <c r="G1815" s="938">
        <v>1</v>
      </c>
      <c r="H1815" s="938">
        <v>0</v>
      </c>
      <c r="I1815" s="938">
        <v>2</v>
      </c>
      <c r="J1815" s="321">
        <v>42787</v>
      </c>
      <c r="K1815" s="321">
        <v>42781</v>
      </c>
      <c r="L1815" s="321" t="s">
        <v>1485</v>
      </c>
      <c r="M1815" s="321" t="s">
        <v>1485</v>
      </c>
      <c r="N1815" s="322" t="s">
        <v>47</v>
      </c>
      <c r="O1815" s="322" t="s">
        <v>47</v>
      </c>
      <c r="P1815" s="322" t="s">
        <v>47</v>
      </c>
      <c r="Q1815" s="322"/>
      <c r="R1815" s="322" t="s">
        <v>47</v>
      </c>
      <c r="S1815" s="1091" t="s">
        <v>2469</v>
      </c>
      <c r="T1815" s="264"/>
      <c r="U1815" s="264">
        <v>9</v>
      </c>
      <c r="V1815" s="396"/>
      <c r="W1815" s="318" t="s">
        <v>2415</v>
      </c>
      <c r="X1815" s="318" t="s">
        <v>6864</v>
      </c>
      <c r="Y1815" s="324">
        <v>4</v>
      </c>
      <c r="Z1815" s="318"/>
      <c r="AA1815" s="318"/>
      <c r="AB1815" s="707">
        <v>42767</v>
      </c>
      <c r="AC1815" s="329">
        <f>IF(B1815="","",(IFERROR(VLOOKUP(B1815,Projecten!A$4:W$2415,5,FALSE),"niet bekend")))</f>
        <v>1</v>
      </c>
      <c r="AD1815" s="266">
        <f>IF(AC1815="","",(IF(F1815=0,AF1815,(F1815/AC1815*AF1815))))</f>
        <v>1098.18</v>
      </c>
      <c r="AE1815" s="266">
        <f>IF(B1815="","",(IFERROR(VLOOKUP(B1815,Projecten!A$4:W$2415,23,FALSE),"niet bekend")))</f>
        <v>1098.18</v>
      </c>
      <c r="AF1815" s="266">
        <f>IF(B1815="","",(IFERROR(VLOOKUP(B1815,Projecten!A$4:W$2415,12,FALSE),"niet bekend")))</f>
        <v>1098.18</v>
      </c>
    </row>
    <row r="1816" spans="2:33" s="312" customFormat="1" x14ac:dyDescent="0.2">
      <c r="B1816" s="1012"/>
      <c r="C1816" s="299"/>
      <c r="D1816" s="300"/>
      <c r="E1816" s="300"/>
      <c r="F1816" s="302"/>
      <c r="G1816" s="302"/>
      <c r="H1816" s="302"/>
      <c r="I1816" s="302"/>
      <c r="J1816" s="301"/>
      <c r="K1816" s="301"/>
      <c r="L1816" s="301"/>
      <c r="M1816" s="302"/>
      <c r="N1816" s="302"/>
      <c r="O1816" s="302"/>
      <c r="P1816" s="302"/>
      <c r="Q1816" s="302"/>
      <c r="R1816" s="302"/>
      <c r="S1816" s="303"/>
      <c r="T1816" s="407"/>
      <c r="U1816" s="305"/>
      <c r="V1816" s="305"/>
      <c r="W1816" s="307"/>
      <c r="X1816" s="307"/>
      <c r="Y1816" s="307"/>
      <c r="Z1816" s="298"/>
      <c r="AA1816" s="308"/>
      <c r="AB1816" s="410"/>
      <c r="AC1816" s="310"/>
      <c r="AD1816" s="311"/>
      <c r="AE1816" s="311" t="str">
        <f>IF(B1816="","",(IFERROR(VLOOKUP(B1816,Projecten!A$4:W$2415,23,FALSE),"niet bekend")))</f>
        <v/>
      </c>
      <c r="AF1816" s="311" t="str">
        <f>IF(B1816="","",(IFERROR(VLOOKUP(B1816,Projecten!A$4:W$2415,12,FALSE),"niet bekend")))</f>
        <v/>
      </c>
    </row>
    <row r="1817" spans="2:33" s="236" customFormat="1" x14ac:dyDescent="0.2">
      <c r="B1817" s="1037"/>
      <c r="C1817" s="372"/>
      <c r="D1817" s="374">
        <f>SUM(G1817:I1817)</f>
        <v>399</v>
      </c>
      <c r="E1817" s="375"/>
      <c r="F1817" s="376">
        <f>SUM(F1818:F1855)</f>
        <v>25</v>
      </c>
      <c r="G1817" s="376">
        <f>SUM(G1818:G1855)</f>
        <v>215</v>
      </c>
      <c r="H1817" s="376">
        <f>SUM(H1818:H1855)</f>
        <v>117</v>
      </c>
      <c r="I1817" s="376">
        <f>SUM(I1818:I1855)</f>
        <v>67</v>
      </c>
      <c r="J1817" s="984"/>
      <c r="K1817" s="984"/>
      <c r="L1817" s="984"/>
      <c r="M1817" s="376"/>
      <c r="N1817" s="376"/>
      <c r="O1817" s="376"/>
      <c r="P1817" s="376"/>
      <c r="Q1817" s="376"/>
      <c r="R1817" s="376"/>
      <c r="S1817" s="930">
        <v>9</v>
      </c>
      <c r="T1817" s="445"/>
      <c r="U1817" s="447"/>
      <c r="V1817" s="447"/>
      <c r="W1817" s="646"/>
      <c r="X1817" s="752">
        <f>SUM(Y1817:Y1855)</f>
        <v>503.75</v>
      </c>
      <c r="Y1817" s="231"/>
      <c r="Z1817" s="231">
        <f>Productiemedewerkers!C2107</f>
        <v>0</v>
      </c>
      <c r="AA1817" s="232">
        <f>X1817-Z1817</f>
        <v>503.75</v>
      </c>
      <c r="AB1817" s="221" t="s">
        <v>2680</v>
      </c>
      <c r="AC1817" s="234"/>
      <c r="AD1817" s="235">
        <f>SUM(AD1818:AD1855)</f>
        <v>73224.56</v>
      </c>
      <c r="AE1817" s="235" t="str">
        <f>IF(B1817="","",(IFERROR(VLOOKUP(B1817,Projecten!A$4:W$2415,23,FALSE),"niet bekend")))</f>
        <v/>
      </c>
      <c r="AF1817" s="235" t="str">
        <f>IF(B1817="","",(IFERROR(VLOOKUP(B1817,Projecten!A$4:W$2415,12,FALSE),"niet bekend")))</f>
        <v/>
      </c>
    </row>
    <row r="1818" spans="2:33" x14ac:dyDescent="0.2">
      <c r="B1818" s="519"/>
      <c r="C1818" s="237"/>
      <c r="D1818" s="202"/>
      <c r="E1818" s="518"/>
      <c r="F1818" s="645"/>
      <c r="G1818" s="645"/>
      <c r="H1818" s="645"/>
      <c r="I1818" s="645"/>
      <c r="J1818" s="241"/>
      <c r="K1818" s="241"/>
      <c r="L1818" s="241"/>
      <c r="M1818" s="242"/>
      <c r="N1818" s="242"/>
      <c r="O1818" s="242"/>
      <c r="P1818" s="242"/>
      <c r="Q1818" s="242"/>
      <c r="R1818" s="242"/>
      <c r="S1818" s="243" t="s">
        <v>2335</v>
      </c>
      <c r="U1818" s="245"/>
      <c r="X1818" s="337" t="s">
        <v>2037</v>
      </c>
      <c r="Y1818" s="248"/>
      <c r="Z1818" s="202"/>
      <c r="AA1818" s="202"/>
      <c r="AB1818" s="243"/>
      <c r="AC1818" s="249" t="str">
        <f>IF(B1818="","",(IFERROR(VLOOKUP(B1818,Projecten!A$4:W$2415,5,FALSE),"niet bekend")))</f>
        <v/>
      </c>
      <c r="AD1818" s="213" t="str">
        <f>IF(AC1818="","",(IF(F1818=0,AF1818,(F1818/AC1818*AF1818))))</f>
        <v/>
      </c>
      <c r="AE1818" s="213" t="str">
        <f>IF(B1818="","",(IFERROR(VLOOKUP(B1818,Projecten!A$4:W$2415,23,FALSE),"niet bekend")))</f>
        <v/>
      </c>
      <c r="AF1818" s="213" t="str">
        <f>IF(B1818="","",(IFERROR(VLOOKUP(B1818,Projecten!A$4:W$2415,12,FALSE),"niet bekend")))</f>
        <v/>
      </c>
      <c r="AG1818" s="209"/>
    </row>
    <row r="1819" spans="2:33" x14ac:dyDescent="0.2">
      <c r="B1819" s="209"/>
      <c r="C1819" s="243"/>
      <c r="D1819" s="251" t="s">
        <v>2336</v>
      </c>
      <c r="G1819" s="254"/>
      <c r="H1819" s="254"/>
      <c r="I1819" s="254"/>
      <c r="J1819" s="244"/>
      <c r="K1819" s="244"/>
      <c r="L1819" s="244"/>
      <c r="S1819" s="243"/>
      <c r="Y1819" s="257">
        <v>40</v>
      </c>
      <c r="Z1819" s="202"/>
      <c r="AA1819" s="202"/>
      <c r="AB1819" s="243"/>
      <c r="AC1819" s="212"/>
      <c r="AG1819" s="209"/>
    </row>
    <row r="1820" spans="2:33" s="731" customFormat="1" x14ac:dyDescent="0.2">
      <c r="B1820" s="250"/>
      <c r="C1820" s="798"/>
      <c r="D1820" s="791" t="s">
        <v>2616</v>
      </c>
      <c r="E1820" s="798"/>
      <c r="F1820" s="947"/>
      <c r="G1820" s="798"/>
      <c r="H1820" s="798"/>
      <c r="I1820" s="798"/>
      <c r="J1820" s="1010"/>
      <c r="K1820" s="1010"/>
      <c r="L1820" s="1010"/>
      <c r="M1820" s="1010"/>
      <c r="N1820" s="947"/>
      <c r="O1820" s="947"/>
      <c r="P1820" s="947"/>
      <c r="Q1820" s="947"/>
      <c r="R1820" s="947"/>
      <c r="S1820" s="791"/>
      <c r="T1820" s="293"/>
      <c r="U1820" s="796"/>
      <c r="V1820" s="797"/>
      <c r="W1820" s="798"/>
      <c r="X1820" s="798"/>
      <c r="Y1820" s="331">
        <v>38</v>
      </c>
      <c r="Z1820" s="798"/>
      <c r="AA1820" s="798"/>
      <c r="AB1820" s="1111"/>
      <c r="AC1820" s="1112" t="str">
        <f>IF(B1820="","",(IFERROR(VLOOKUP(B1820,Projecten!A$4:W$2415,5,FALSE),"niet bekend")))</f>
        <v/>
      </c>
      <c r="AD1820" s="213" t="str">
        <f>IF(AC1820="","",(IF(F1820=0,AF1820,(F1820/AC1820*AF1820))))</f>
        <v/>
      </c>
      <c r="AE1820" s="213" t="str">
        <f>IF(B1820="","",(IFERROR(VLOOKUP(B1820,Projecten!A$4:W$2415,23,FALSE),"niet bekend")))</f>
        <v/>
      </c>
      <c r="AF1820" s="213" t="str">
        <f>IF(B1820="","",(IFERROR(VLOOKUP(B1820,Projecten!A$4:W$2415,12,FALSE),"niet bekend")))</f>
        <v/>
      </c>
    </row>
    <row r="1821" spans="2:33" s="731" customFormat="1" x14ac:dyDescent="0.2">
      <c r="B1821" s="250"/>
      <c r="C1821" s="798"/>
      <c r="D1821" s="791" t="s">
        <v>2617</v>
      </c>
      <c r="E1821" s="798"/>
      <c r="F1821" s="947"/>
      <c r="G1821" s="798"/>
      <c r="H1821" s="798"/>
      <c r="I1821" s="798"/>
      <c r="J1821" s="1010"/>
      <c r="K1821" s="1010"/>
      <c r="L1821" s="1010"/>
      <c r="M1821" s="1010"/>
      <c r="N1821" s="947"/>
      <c r="O1821" s="947"/>
      <c r="P1821" s="947"/>
      <c r="Q1821" s="947"/>
      <c r="R1821" s="947"/>
      <c r="S1821" s="791"/>
      <c r="T1821" s="293"/>
      <c r="U1821" s="796"/>
      <c r="V1821" s="797"/>
      <c r="W1821" s="798"/>
      <c r="X1821" s="798"/>
      <c r="Y1821" s="331">
        <v>16.5</v>
      </c>
      <c r="Z1821" s="798"/>
      <c r="AA1821" s="798"/>
      <c r="AB1821" s="1111"/>
      <c r="AC1821" s="1112"/>
      <c r="AD1821" s="213"/>
      <c r="AE1821" s="213"/>
      <c r="AF1821" s="213"/>
    </row>
    <row r="1822" spans="2:33" s="731" customFormat="1" x14ac:dyDescent="0.2">
      <c r="B1822" s="250"/>
      <c r="C1822" s="798"/>
      <c r="D1822" s="791"/>
      <c r="E1822" s="798"/>
      <c r="F1822" s="947"/>
      <c r="G1822" s="798"/>
      <c r="H1822" s="798"/>
      <c r="I1822" s="798"/>
      <c r="J1822" s="1010"/>
      <c r="K1822" s="1010"/>
      <c r="L1822" s="1010"/>
      <c r="M1822" s="1010"/>
      <c r="N1822" s="947"/>
      <c r="O1822" s="947"/>
      <c r="P1822" s="947"/>
      <c r="Q1822" s="947"/>
      <c r="R1822" s="947"/>
      <c r="S1822" s="791"/>
      <c r="T1822" s="293"/>
      <c r="U1822" s="796"/>
      <c r="V1822" s="797"/>
      <c r="W1822" s="798"/>
      <c r="X1822" s="798"/>
      <c r="Y1822" s="331"/>
      <c r="Z1822" s="798"/>
      <c r="AA1822" s="798"/>
      <c r="AB1822" s="1111"/>
      <c r="AC1822" s="1112"/>
      <c r="AD1822" s="213"/>
      <c r="AE1822" s="213"/>
      <c r="AF1822" s="213"/>
    </row>
    <row r="1823" spans="2:33" s="327" customFormat="1" x14ac:dyDescent="0.2">
      <c r="B1823" s="665">
        <v>2017092</v>
      </c>
      <c r="C1823" s="665">
        <v>121172</v>
      </c>
      <c r="D1823" s="665">
        <v>630417</v>
      </c>
      <c r="E1823" s="449" t="s">
        <v>26</v>
      </c>
      <c r="F1823" s="751">
        <v>1</v>
      </c>
      <c r="G1823" s="938">
        <v>9</v>
      </c>
      <c r="H1823" s="938">
        <v>5</v>
      </c>
      <c r="I1823" s="938">
        <v>2</v>
      </c>
      <c r="J1823" s="321">
        <v>42787</v>
      </c>
      <c r="K1823" s="321">
        <v>42788</v>
      </c>
      <c r="L1823" s="321" t="s">
        <v>1485</v>
      </c>
      <c r="M1823" s="321" t="s">
        <v>1485</v>
      </c>
      <c r="N1823" s="322" t="s">
        <v>47</v>
      </c>
      <c r="O1823" s="322" t="s">
        <v>47</v>
      </c>
      <c r="P1823" s="322" t="s">
        <v>47</v>
      </c>
      <c r="Q1823" s="322"/>
      <c r="R1823" s="322" t="s">
        <v>47</v>
      </c>
      <c r="S1823" s="320"/>
      <c r="T1823" s="264"/>
      <c r="U1823" s="264">
        <v>10</v>
      </c>
      <c r="V1823" s="396"/>
      <c r="W1823" s="318" t="s">
        <v>162</v>
      </c>
      <c r="X1823" s="318" t="s">
        <v>1250</v>
      </c>
      <c r="Y1823" s="497">
        <v>15</v>
      </c>
      <c r="Z1823" s="521"/>
      <c r="AA1823" s="318"/>
      <c r="AB1823" s="707">
        <v>42768</v>
      </c>
      <c r="AC1823" s="329">
        <f>IF(B1823="","",(IFERROR(VLOOKUP(B1823,Projecten!A$4:W$2415,5,FALSE),"niet bekend")))</f>
        <v>1</v>
      </c>
      <c r="AD1823" s="266">
        <f t="shared" ref="AD1823:AD1833" si="171">IF(AC1823="","",(IF(F1823=0,AF1823,(F1823/AC1823*AF1823))))</f>
        <v>3425.81</v>
      </c>
      <c r="AE1823" s="266">
        <f>IF(B1823="","",(IFERROR(VLOOKUP(B1823,Projecten!A$4:W$2415,23,FALSE),"niet bekend")))</f>
        <v>3425.81</v>
      </c>
      <c r="AF1823" s="266">
        <f>IF(B1823="","",(IFERROR(VLOOKUP(B1823,Projecten!A$4:W$2415,12,FALSE),"niet bekend")))</f>
        <v>3425.81</v>
      </c>
    </row>
    <row r="1824" spans="2:33" s="327" customFormat="1" x14ac:dyDescent="0.2">
      <c r="B1824" s="665">
        <v>2017093</v>
      </c>
      <c r="C1824" s="665">
        <v>121172</v>
      </c>
      <c r="D1824" s="665">
        <v>630517</v>
      </c>
      <c r="E1824" s="449" t="s">
        <v>26</v>
      </c>
      <c r="F1824" s="751">
        <v>1</v>
      </c>
      <c r="G1824" s="938">
        <v>9</v>
      </c>
      <c r="H1824" s="938">
        <v>5</v>
      </c>
      <c r="I1824" s="938">
        <v>2</v>
      </c>
      <c r="J1824" s="321">
        <v>42787</v>
      </c>
      <c r="K1824" s="321">
        <v>42788</v>
      </c>
      <c r="L1824" s="321" t="s">
        <v>1485</v>
      </c>
      <c r="M1824" s="321" t="s">
        <v>1485</v>
      </c>
      <c r="N1824" s="322" t="s">
        <v>47</v>
      </c>
      <c r="O1824" s="322" t="s">
        <v>47</v>
      </c>
      <c r="P1824" s="322" t="s">
        <v>47</v>
      </c>
      <c r="Q1824" s="322"/>
      <c r="R1824" s="322" t="s">
        <v>47</v>
      </c>
      <c r="S1824" s="320"/>
      <c r="T1824" s="264"/>
      <c r="U1824" s="815">
        <v>10</v>
      </c>
      <c r="V1824" s="1113"/>
      <c r="W1824" s="327" t="s">
        <v>162</v>
      </c>
      <c r="X1824" s="327" t="s">
        <v>1250</v>
      </c>
      <c r="Y1824" s="1114">
        <v>15</v>
      </c>
      <c r="Z1824" s="521"/>
      <c r="AA1824" s="318"/>
      <c r="AB1824" s="707">
        <v>42768</v>
      </c>
      <c r="AC1824" s="329">
        <f>IF(B1824="","",(IFERROR(VLOOKUP(B1824,Projecten!A$4:W$2415,5,FALSE),"niet bekend")))</f>
        <v>1</v>
      </c>
      <c r="AD1824" s="266">
        <f t="shared" si="171"/>
        <v>3425.81</v>
      </c>
      <c r="AE1824" s="266">
        <f>IF(B1824="","",(IFERROR(VLOOKUP(B1824,Projecten!A$4:W$2415,23,FALSE),"niet bekend")))</f>
        <v>3425.81</v>
      </c>
      <c r="AF1824" s="266">
        <f>IF(B1824="","",(IFERROR(VLOOKUP(B1824,Projecten!A$4:W$2415,12,FALSE),"niet bekend")))</f>
        <v>3425.81</v>
      </c>
    </row>
    <row r="1825" spans="2:33" s="327" customFormat="1" x14ac:dyDescent="0.2">
      <c r="B1825" s="665">
        <v>2017094</v>
      </c>
      <c r="C1825" s="665">
        <v>121173</v>
      </c>
      <c r="D1825" s="665">
        <v>630617</v>
      </c>
      <c r="E1825" s="449" t="s">
        <v>26</v>
      </c>
      <c r="F1825" s="751">
        <v>1</v>
      </c>
      <c r="G1825" s="938">
        <v>9</v>
      </c>
      <c r="H1825" s="938">
        <v>5</v>
      </c>
      <c r="I1825" s="938">
        <v>2</v>
      </c>
      <c r="J1825" s="321">
        <v>42787</v>
      </c>
      <c r="K1825" s="321">
        <v>42788</v>
      </c>
      <c r="L1825" s="321" t="s">
        <v>1485</v>
      </c>
      <c r="M1825" s="321" t="s">
        <v>1485</v>
      </c>
      <c r="N1825" s="322" t="s">
        <v>47</v>
      </c>
      <c r="O1825" s="322" t="s">
        <v>47</v>
      </c>
      <c r="P1825" s="322" t="s">
        <v>47</v>
      </c>
      <c r="Q1825" s="322"/>
      <c r="R1825" s="322" t="s">
        <v>47</v>
      </c>
      <c r="S1825" s="320"/>
      <c r="T1825" s="264"/>
      <c r="U1825" s="264">
        <v>10</v>
      </c>
      <c r="V1825" s="396"/>
      <c r="W1825" s="318" t="s">
        <v>162</v>
      </c>
      <c r="X1825" s="318" t="s">
        <v>1250</v>
      </c>
      <c r="Y1825" s="857">
        <v>15</v>
      </c>
      <c r="Z1825" s="521"/>
      <c r="AA1825" s="318"/>
      <c r="AB1825" s="707">
        <v>42768</v>
      </c>
      <c r="AC1825" s="329">
        <f>IF(B1825="","",(IFERROR(VLOOKUP(B1825,Projecten!A$4:W$2415,5,FALSE),"niet bekend")))</f>
        <v>1</v>
      </c>
      <c r="AD1825" s="266">
        <f t="shared" si="171"/>
        <v>3425.81</v>
      </c>
      <c r="AE1825" s="266">
        <f>IF(B1825="","",(IFERROR(VLOOKUP(B1825,Projecten!A$4:W$2415,23,FALSE),"niet bekend")))</f>
        <v>3425.81</v>
      </c>
      <c r="AF1825" s="266">
        <f>IF(B1825="","",(IFERROR(VLOOKUP(B1825,Projecten!A$4:W$2415,12,FALSE),"niet bekend")))</f>
        <v>3425.81</v>
      </c>
    </row>
    <row r="1826" spans="2:33" s="327" customFormat="1" x14ac:dyDescent="0.2">
      <c r="B1826" s="665">
        <v>2017095</v>
      </c>
      <c r="C1826" s="665">
        <v>121173</v>
      </c>
      <c r="D1826" s="665">
        <v>630717</v>
      </c>
      <c r="E1826" s="449" t="s">
        <v>26</v>
      </c>
      <c r="F1826" s="751">
        <v>1</v>
      </c>
      <c r="G1826" s="938">
        <v>9</v>
      </c>
      <c r="H1826" s="938">
        <v>5</v>
      </c>
      <c r="I1826" s="938">
        <v>2</v>
      </c>
      <c r="J1826" s="321">
        <v>42787</v>
      </c>
      <c r="K1826" s="321">
        <v>42788</v>
      </c>
      <c r="L1826" s="321" t="s">
        <v>1485</v>
      </c>
      <c r="M1826" s="321" t="s">
        <v>1485</v>
      </c>
      <c r="N1826" s="322" t="s">
        <v>47</v>
      </c>
      <c r="O1826" s="322" t="s">
        <v>47</v>
      </c>
      <c r="P1826" s="322" t="s">
        <v>47</v>
      </c>
      <c r="Q1826" s="322"/>
      <c r="R1826" s="322" t="s">
        <v>47</v>
      </c>
      <c r="S1826" s="320"/>
      <c r="T1826" s="264"/>
      <c r="U1826" s="264">
        <v>10</v>
      </c>
      <c r="V1826" s="396"/>
      <c r="W1826" s="318" t="s">
        <v>162</v>
      </c>
      <c r="X1826" s="318" t="s">
        <v>1250</v>
      </c>
      <c r="Y1826" s="857">
        <v>15</v>
      </c>
      <c r="Z1826" s="521"/>
      <c r="AA1826" s="318"/>
      <c r="AB1826" s="707">
        <v>42768</v>
      </c>
      <c r="AC1826" s="329">
        <f>IF(B1826="","",(IFERROR(VLOOKUP(B1826,Projecten!A$4:W$2415,5,FALSE),"niet bekend")))</f>
        <v>1</v>
      </c>
      <c r="AD1826" s="266">
        <f t="shared" si="171"/>
        <v>3425.81</v>
      </c>
      <c r="AE1826" s="266">
        <f>IF(B1826="","",(IFERROR(VLOOKUP(B1826,Projecten!A$4:W$2415,23,FALSE),"niet bekend")))</f>
        <v>3425.81</v>
      </c>
      <c r="AF1826" s="266">
        <f>IF(B1826="","",(IFERROR(VLOOKUP(B1826,Projecten!A$4:W$2415,12,FALSE),"niet bekend")))</f>
        <v>3425.81</v>
      </c>
    </row>
    <row r="1827" spans="2:33" s="327" customFormat="1" x14ac:dyDescent="0.2">
      <c r="B1827" s="665" t="s">
        <v>2360</v>
      </c>
      <c r="C1827" s="665" t="s">
        <v>2530</v>
      </c>
      <c r="D1827" s="471">
        <v>630317</v>
      </c>
      <c r="E1827" s="472" t="s">
        <v>26</v>
      </c>
      <c r="F1827" s="751">
        <v>1</v>
      </c>
      <c r="G1827" s="938">
        <v>7</v>
      </c>
      <c r="H1827" s="938">
        <v>3</v>
      </c>
      <c r="I1827" s="938">
        <v>5</v>
      </c>
      <c r="J1827" s="321">
        <v>42783</v>
      </c>
      <c r="K1827" s="321">
        <v>42781</v>
      </c>
      <c r="L1827" s="321" t="s">
        <v>1485</v>
      </c>
      <c r="M1827" s="321" t="s">
        <v>1485</v>
      </c>
      <c r="N1827" s="322" t="s">
        <v>47</v>
      </c>
      <c r="O1827" s="322" t="s">
        <v>47</v>
      </c>
      <c r="P1827" s="322" t="s">
        <v>47</v>
      </c>
      <c r="Q1827" s="322"/>
      <c r="R1827" s="322" t="s">
        <v>47</v>
      </c>
      <c r="S1827" s="320"/>
      <c r="T1827" s="264"/>
      <c r="U1827" s="264">
        <v>9</v>
      </c>
      <c r="V1827" s="396"/>
      <c r="W1827" s="318" t="s">
        <v>162</v>
      </c>
      <c r="X1827" s="318" t="s">
        <v>1250</v>
      </c>
      <c r="Y1827" s="497">
        <v>22</v>
      </c>
      <c r="Z1827" s="318"/>
      <c r="AA1827" s="511"/>
      <c r="AB1827" s="707">
        <v>42758</v>
      </c>
      <c r="AC1827" s="1069">
        <f>IF(B1827="","",(IFERROR(VLOOKUP(B1827,Projecten!A$4:W$2415,5,FALSE),"niet bekend")))</f>
        <v>1</v>
      </c>
      <c r="AD1827" s="266">
        <f t="shared" si="171"/>
        <v>5438.53</v>
      </c>
      <c r="AE1827" s="266">
        <f>IF(B1827="","",(IFERROR(VLOOKUP(B1827,Projecten!A$4:W$2415,23,FALSE),"niet bekend")))</f>
        <v>5438.53</v>
      </c>
      <c r="AF1827" s="266">
        <f>IF(B1827="","",(IFERROR(VLOOKUP(B1827,Projecten!A$4:W$2415,12,FALSE),"niet bekend")))</f>
        <v>5438.53</v>
      </c>
    </row>
    <row r="1828" spans="2:33" x14ac:dyDescent="0.2">
      <c r="B1828" s="665">
        <v>2017102</v>
      </c>
      <c r="C1828" s="1101">
        <v>121174</v>
      </c>
      <c r="D1828" s="665">
        <v>629017</v>
      </c>
      <c r="E1828" s="449" t="s">
        <v>26</v>
      </c>
      <c r="F1828" s="751">
        <v>1</v>
      </c>
      <c r="G1828" s="938">
        <v>10</v>
      </c>
      <c r="H1828" s="938">
        <v>5</v>
      </c>
      <c r="I1828" s="938">
        <v>3</v>
      </c>
      <c r="J1828" s="321">
        <v>42787</v>
      </c>
      <c r="K1828" s="321" t="s">
        <v>1485</v>
      </c>
      <c r="L1828" s="321" t="s">
        <v>1485</v>
      </c>
      <c r="M1828" s="321" t="s">
        <v>1485</v>
      </c>
      <c r="N1828" s="322" t="s">
        <v>47</v>
      </c>
      <c r="O1828" s="322" t="s">
        <v>47</v>
      </c>
      <c r="P1828" s="322" t="s">
        <v>47</v>
      </c>
      <c r="Q1828" s="322"/>
      <c r="R1828" s="322" t="s">
        <v>47</v>
      </c>
      <c r="S1828" s="320"/>
      <c r="T1828" s="264"/>
      <c r="U1828" s="245">
        <v>10</v>
      </c>
      <c r="W1828" s="202" t="s">
        <v>162</v>
      </c>
      <c r="Y1828" s="295">
        <v>15</v>
      </c>
      <c r="Z1828" s="288"/>
      <c r="AA1828" s="202"/>
      <c r="AB1828" s="499">
        <v>42774</v>
      </c>
      <c r="AC1828" s="249">
        <f>IF(B1828="","",(IFERROR(VLOOKUP(B1828,Projecten!A$4:W$2415,5,FALSE),"niet bekend")))</f>
        <v>1</v>
      </c>
      <c r="AD1828" s="213">
        <f t="shared" si="171"/>
        <v>2079.27</v>
      </c>
      <c r="AE1828" s="213">
        <f>IF(B1828="","",(IFERROR(VLOOKUP(B1828,Projecten!A$4:W$2415,23,FALSE),"niet bekend")))</f>
        <v>2079.27</v>
      </c>
      <c r="AF1828" s="213">
        <f>IF(B1828="","",(IFERROR(VLOOKUP(B1828,Projecten!A$4:W$2415,12,FALSE),"niet bekend")))</f>
        <v>2079.27</v>
      </c>
      <c r="AG1828" s="209"/>
    </row>
    <row r="1829" spans="2:33" x14ac:dyDescent="0.2">
      <c r="B1829" s="665">
        <v>2017103</v>
      </c>
      <c r="C1829" s="1101">
        <v>121174</v>
      </c>
      <c r="D1829" s="665">
        <v>647717</v>
      </c>
      <c r="E1829" s="449" t="s">
        <v>26</v>
      </c>
      <c r="F1829" s="751">
        <v>1</v>
      </c>
      <c r="G1829" s="938">
        <v>8</v>
      </c>
      <c r="H1829" s="938">
        <v>5</v>
      </c>
      <c r="I1829" s="938">
        <v>3</v>
      </c>
      <c r="J1829" s="321">
        <v>42787</v>
      </c>
      <c r="K1829" s="321" t="s">
        <v>1485</v>
      </c>
      <c r="L1829" s="321" t="s">
        <v>1485</v>
      </c>
      <c r="M1829" s="321" t="s">
        <v>1485</v>
      </c>
      <c r="N1829" s="322" t="s">
        <v>47</v>
      </c>
      <c r="O1829" s="322" t="s">
        <v>47</v>
      </c>
      <c r="P1829" s="322" t="s">
        <v>47</v>
      </c>
      <c r="Q1829" s="322"/>
      <c r="R1829" s="322" t="s">
        <v>47</v>
      </c>
      <c r="S1829" s="320"/>
      <c r="T1829" s="264"/>
      <c r="U1829" s="245">
        <v>10</v>
      </c>
      <c r="W1829" s="202" t="s">
        <v>162</v>
      </c>
      <c r="Y1829" s="295">
        <v>15</v>
      </c>
      <c r="Z1829" s="288"/>
      <c r="AA1829" s="202"/>
      <c r="AB1829" s="499">
        <v>42774</v>
      </c>
      <c r="AC1829" s="249">
        <f>IF(B1829="","",(IFERROR(VLOOKUP(B1829,Projecten!A$4:W$2415,5,FALSE),"niet bekend")))</f>
        <v>1</v>
      </c>
      <c r="AD1829" s="213">
        <f t="shared" si="171"/>
        <v>2480.83</v>
      </c>
      <c r="AE1829" s="213">
        <f>IF(B1829="","",(IFERROR(VLOOKUP(B1829,Projecten!A$4:W$2415,23,FALSE),"niet bekend")))</f>
        <v>2480.83</v>
      </c>
      <c r="AF1829" s="213">
        <f>IF(B1829="","",(IFERROR(VLOOKUP(B1829,Projecten!A$4:W$2415,12,FALSE),"niet bekend")))</f>
        <v>2480.83</v>
      </c>
      <c r="AG1829" s="209"/>
    </row>
    <row r="1830" spans="2:33" x14ac:dyDescent="0.2">
      <c r="B1830" s="665">
        <v>2017104</v>
      </c>
      <c r="C1830" s="1101">
        <v>121175</v>
      </c>
      <c r="D1830" s="665">
        <v>612617</v>
      </c>
      <c r="E1830" s="449" t="s">
        <v>26</v>
      </c>
      <c r="F1830" s="751">
        <v>1</v>
      </c>
      <c r="G1830" s="938">
        <v>8</v>
      </c>
      <c r="H1830" s="938">
        <v>5</v>
      </c>
      <c r="I1830" s="938">
        <v>3</v>
      </c>
      <c r="J1830" s="321">
        <v>42787</v>
      </c>
      <c r="K1830" s="321" t="s">
        <v>1485</v>
      </c>
      <c r="L1830" s="321" t="s">
        <v>1485</v>
      </c>
      <c r="M1830" s="321" t="s">
        <v>1485</v>
      </c>
      <c r="N1830" s="322" t="s">
        <v>47</v>
      </c>
      <c r="O1830" s="322" t="s">
        <v>47</v>
      </c>
      <c r="P1830" s="322" t="s">
        <v>47</v>
      </c>
      <c r="Q1830" s="322"/>
      <c r="R1830" s="322" t="s">
        <v>47</v>
      </c>
      <c r="S1830" s="320"/>
      <c r="T1830" s="264"/>
      <c r="U1830" s="245">
        <v>10</v>
      </c>
      <c r="W1830" s="202" t="s">
        <v>162</v>
      </c>
      <c r="Y1830" s="331">
        <v>15</v>
      </c>
      <c r="Z1830" s="288"/>
      <c r="AA1830" s="202"/>
      <c r="AB1830" s="499">
        <v>42774</v>
      </c>
      <c r="AC1830" s="249">
        <f>IF(B1830="","",(IFERROR(VLOOKUP(B1830,Projecten!A$4:W$2415,5,FALSE),"niet bekend")))</f>
        <v>1</v>
      </c>
      <c r="AD1830" s="213">
        <f t="shared" si="171"/>
        <v>2103.92</v>
      </c>
      <c r="AE1830" s="213">
        <f>IF(B1830="","",(IFERROR(VLOOKUP(B1830,Projecten!A$4:W$2415,23,FALSE),"niet bekend")))</f>
        <v>2103.92</v>
      </c>
      <c r="AF1830" s="213">
        <f>IF(B1830="","",(IFERROR(VLOOKUP(B1830,Projecten!A$4:W$2415,12,FALSE),"niet bekend")))</f>
        <v>2103.92</v>
      </c>
      <c r="AG1830" s="209"/>
    </row>
    <row r="1831" spans="2:33" x14ac:dyDescent="0.2">
      <c r="B1831" s="665">
        <v>2017106</v>
      </c>
      <c r="C1831" s="1101">
        <v>121175</v>
      </c>
      <c r="D1831" s="665">
        <v>611017</v>
      </c>
      <c r="E1831" s="449" t="s">
        <v>26</v>
      </c>
      <c r="F1831" s="751">
        <v>1</v>
      </c>
      <c r="G1831" s="938">
        <v>8</v>
      </c>
      <c r="H1831" s="938">
        <v>5</v>
      </c>
      <c r="I1831" s="938">
        <v>3</v>
      </c>
      <c r="J1831" s="321">
        <v>42787</v>
      </c>
      <c r="K1831" s="321" t="s">
        <v>1485</v>
      </c>
      <c r="L1831" s="321" t="s">
        <v>1485</v>
      </c>
      <c r="M1831" s="321" t="s">
        <v>1485</v>
      </c>
      <c r="N1831" s="322" t="s">
        <v>47</v>
      </c>
      <c r="O1831" s="322" t="s">
        <v>47</v>
      </c>
      <c r="P1831" s="322" t="s">
        <v>47</v>
      </c>
      <c r="Q1831" s="322"/>
      <c r="R1831" s="322" t="s">
        <v>47</v>
      </c>
      <c r="S1831" s="320"/>
      <c r="T1831" s="264"/>
      <c r="U1831" s="245">
        <v>10</v>
      </c>
      <c r="W1831" s="202" t="s">
        <v>162</v>
      </c>
      <c r="Y1831" s="331">
        <v>15</v>
      </c>
      <c r="Z1831" s="288"/>
      <c r="AA1831" s="202"/>
      <c r="AB1831" s="499">
        <v>42774</v>
      </c>
      <c r="AC1831" s="249">
        <f>IF(B1831="","",(IFERROR(VLOOKUP(B1831,Projecten!A$4:W$2415,5,FALSE),"niet bekend")))</f>
        <v>1</v>
      </c>
      <c r="AD1831" s="213">
        <f t="shared" si="171"/>
        <v>2103.92</v>
      </c>
      <c r="AE1831" s="213">
        <f>IF(B1831="","",(IFERROR(VLOOKUP(B1831,Projecten!A$4:W$2415,23,FALSE),"niet bekend")))</f>
        <v>2103.92</v>
      </c>
      <c r="AF1831" s="213">
        <f>IF(B1831="","",(IFERROR(VLOOKUP(B1831,Projecten!A$4:W$2415,12,FALSE),"niet bekend")))</f>
        <v>2103.92</v>
      </c>
      <c r="AG1831" s="209"/>
    </row>
    <row r="1832" spans="2:33" x14ac:dyDescent="0.2">
      <c r="B1832" s="665">
        <v>2017108</v>
      </c>
      <c r="C1832" s="1101">
        <v>121176</v>
      </c>
      <c r="D1832" s="665">
        <v>632817</v>
      </c>
      <c r="E1832" s="449" t="s">
        <v>26</v>
      </c>
      <c r="F1832" s="751">
        <v>1</v>
      </c>
      <c r="G1832" s="938">
        <v>6</v>
      </c>
      <c r="H1832" s="938">
        <v>5</v>
      </c>
      <c r="I1832" s="938">
        <v>2</v>
      </c>
      <c r="J1832" s="321">
        <v>42787</v>
      </c>
      <c r="K1832" s="321" t="s">
        <v>1485</v>
      </c>
      <c r="L1832" s="321" t="s">
        <v>1485</v>
      </c>
      <c r="M1832" s="321" t="s">
        <v>1485</v>
      </c>
      <c r="N1832" s="322" t="s">
        <v>47</v>
      </c>
      <c r="O1832" s="322" t="s">
        <v>47</v>
      </c>
      <c r="P1832" s="322" t="s">
        <v>47</v>
      </c>
      <c r="Q1832" s="322"/>
      <c r="R1832" s="322" t="s">
        <v>47</v>
      </c>
      <c r="S1832" s="320"/>
      <c r="T1832" s="264"/>
      <c r="U1832" s="245">
        <v>10</v>
      </c>
      <c r="W1832" s="202" t="s">
        <v>162</v>
      </c>
      <c r="Y1832" s="295">
        <v>11</v>
      </c>
      <c r="Z1832" s="288"/>
      <c r="AA1832" s="202"/>
      <c r="AB1832" s="499">
        <v>42774</v>
      </c>
      <c r="AC1832" s="249">
        <f>IF(B1832="","",(IFERROR(VLOOKUP(B1832,Projecten!A$4:W$2415,5,FALSE),"niet bekend")))</f>
        <v>1</v>
      </c>
      <c r="AD1832" s="213">
        <f t="shared" si="171"/>
        <v>1567.4</v>
      </c>
      <c r="AE1832" s="213">
        <f>IF(B1832="","",(IFERROR(VLOOKUP(B1832,Projecten!A$4:W$2415,23,FALSE),"niet bekend")))</f>
        <v>1567.4</v>
      </c>
      <c r="AF1832" s="213">
        <f>IF(B1832="","",(IFERROR(VLOOKUP(B1832,Projecten!A$4:W$2415,12,FALSE),"niet bekend")))</f>
        <v>1567.4</v>
      </c>
      <c r="AG1832" s="209"/>
    </row>
    <row r="1833" spans="2:33" x14ac:dyDescent="0.2">
      <c r="B1833" s="665">
        <v>2017109</v>
      </c>
      <c r="C1833" s="1101">
        <v>121176</v>
      </c>
      <c r="D1833" s="665" t="s">
        <v>2425</v>
      </c>
      <c r="E1833" s="449" t="s">
        <v>26</v>
      </c>
      <c r="F1833" s="751">
        <v>1</v>
      </c>
      <c r="G1833" s="938">
        <v>2</v>
      </c>
      <c r="H1833" s="938">
        <v>1</v>
      </c>
      <c r="I1833" s="938">
        <v>1</v>
      </c>
      <c r="J1833" s="321">
        <v>42787</v>
      </c>
      <c r="K1833" s="321" t="s">
        <v>1485</v>
      </c>
      <c r="L1833" s="321" t="s">
        <v>1485</v>
      </c>
      <c r="M1833" s="321" t="s">
        <v>1485</v>
      </c>
      <c r="N1833" s="322" t="s">
        <v>47</v>
      </c>
      <c r="O1833" s="322" t="s">
        <v>47</v>
      </c>
      <c r="P1833" s="322" t="s">
        <v>47</v>
      </c>
      <c r="Q1833" s="322"/>
      <c r="R1833" s="322" t="s">
        <v>47</v>
      </c>
      <c r="S1833" s="667" t="s">
        <v>2544</v>
      </c>
      <c r="T1833" s="264"/>
      <c r="U1833" s="245">
        <v>10</v>
      </c>
      <c r="W1833" s="1115" t="s">
        <v>2541</v>
      </c>
      <c r="X1833" s="202" t="s">
        <v>1250</v>
      </c>
      <c r="Y1833" s="295">
        <v>6</v>
      </c>
      <c r="Z1833" s="288"/>
      <c r="AA1833" s="202"/>
      <c r="AB1833" s="499">
        <v>42774</v>
      </c>
      <c r="AC1833" s="249">
        <f>IF(B1833="","",(IFERROR(VLOOKUP(B1833,Projecten!A$4:W$2415,5,FALSE),"niet bekend")))</f>
        <v>1</v>
      </c>
      <c r="AD1833" s="213">
        <f t="shared" si="171"/>
        <v>723.29</v>
      </c>
      <c r="AE1833" s="213">
        <f>IF(B1833="","",(IFERROR(VLOOKUP(B1833,Projecten!A$4:W$2415,23,FALSE),"niet bekend")))</f>
        <v>723.29</v>
      </c>
      <c r="AF1833" s="213">
        <f>IF(B1833="","",(IFERROR(VLOOKUP(B1833,Projecten!A$4:W$2415,12,FALSE),"niet bekend")))</f>
        <v>723.29</v>
      </c>
      <c r="AG1833" s="209"/>
    </row>
    <row r="1834" spans="2:33" x14ac:dyDescent="0.2">
      <c r="B1834" s="665">
        <v>2017147</v>
      </c>
      <c r="C1834" s="1101">
        <v>121176</v>
      </c>
      <c r="D1834" s="665" t="s">
        <v>2533</v>
      </c>
      <c r="E1834" s="449" t="s">
        <v>26</v>
      </c>
      <c r="F1834" s="751">
        <v>1</v>
      </c>
      <c r="G1834" s="938">
        <v>2</v>
      </c>
      <c r="H1834" s="938">
        <v>1</v>
      </c>
      <c r="I1834" s="938">
        <v>1</v>
      </c>
      <c r="J1834" s="321">
        <v>42794</v>
      </c>
      <c r="K1834" s="321" t="s">
        <v>1485</v>
      </c>
      <c r="L1834" s="321" t="s">
        <v>1485</v>
      </c>
      <c r="M1834" s="321" t="s">
        <v>1485</v>
      </c>
      <c r="N1834" s="322" t="s">
        <v>47</v>
      </c>
      <c r="O1834" s="322" t="s">
        <v>47</v>
      </c>
      <c r="P1834" s="322" t="s">
        <v>47</v>
      </c>
      <c r="Q1834" s="322"/>
      <c r="R1834" s="322" t="s">
        <v>47</v>
      </c>
      <c r="S1834" s="667" t="s">
        <v>2543</v>
      </c>
      <c r="T1834" s="264"/>
      <c r="U1834" s="245">
        <v>11</v>
      </c>
      <c r="W1834" s="1115" t="s">
        <v>2541</v>
      </c>
      <c r="X1834" s="202" t="s">
        <v>1250</v>
      </c>
      <c r="Y1834" s="331">
        <v>6</v>
      </c>
      <c r="Z1834" s="288"/>
      <c r="AA1834" s="202"/>
      <c r="AB1834" s="499">
        <v>42782</v>
      </c>
      <c r="AC1834" s="249"/>
      <c r="AG1834" s="209"/>
    </row>
    <row r="1835" spans="2:33" s="327" customFormat="1" x14ac:dyDescent="0.2">
      <c r="B1835" s="665">
        <v>2017165</v>
      </c>
      <c r="C1835" s="746">
        <v>121177</v>
      </c>
      <c r="D1835" s="665" t="s">
        <v>2565</v>
      </c>
      <c r="E1835" s="938" t="s">
        <v>26</v>
      </c>
      <c r="F1835" s="751">
        <v>0</v>
      </c>
      <c r="G1835" s="938">
        <v>1</v>
      </c>
      <c r="H1835" s="938">
        <v>0</v>
      </c>
      <c r="I1835" s="938">
        <v>1</v>
      </c>
      <c r="J1835" s="321">
        <v>42794</v>
      </c>
      <c r="K1835" s="321" t="s">
        <v>1485</v>
      </c>
      <c r="L1835" s="321" t="s">
        <v>1485</v>
      </c>
      <c r="M1835" s="321" t="s">
        <v>1485</v>
      </c>
      <c r="N1835" s="322" t="s">
        <v>47</v>
      </c>
      <c r="O1835" s="322" t="s">
        <v>47</v>
      </c>
      <c r="P1835" s="322" t="s">
        <v>47</v>
      </c>
      <c r="Q1835" s="322"/>
      <c r="R1835" s="322" t="s">
        <v>47</v>
      </c>
      <c r="S1835" s="320" t="s">
        <v>2570</v>
      </c>
      <c r="T1835" s="264"/>
      <c r="U1835" s="322">
        <v>9</v>
      </c>
      <c r="V1835" s="396"/>
      <c r="W1835" s="318" t="s">
        <v>162</v>
      </c>
      <c r="X1835" s="318"/>
      <c r="Y1835" s="324"/>
      <c r="Z1835" s="318"/>
      <c r="AA1835" s="318"/>
      <c r="AB1835" s="320"/>
      <c r="AC1835" s="329">
        <f>IF(B1835="","",(IFERROR(VLOOKUP(B1835,Projecten!A$4:W$2415,5,FALSE),"niet bekend")))</f>
        <v>0</v>
      </c>
      <c r="AD1835" s="266">
        <f>IF(AC1835="","",(IF(F1835=0,AF1835,(F1835/AC1835*AF1835))))</f>
        <v>588.92999999999995</v>
      </c>
      <c r="AE1835" s="266">
        <f>IF(B1835="","",(IFERROR(VLOOKUP(B1835,Projecten!A$4:W$2415,23,FALSE),"niet bekend")))</f>
        <v>588.92999999999995</v>
      </c>
      <c r="AF1835" s="266">
        <f>IF(B1835="","",(IFERROR(VLOOKUP(B1835,Projecten!A$4:W$2415,12,FALSE),"niet bekend")))</f>
        <v>588.92999999999995</v>
      </c>
    </row>
    <row r="1836" spans="2:33" s="327" customFormat="1" x14ac:dyDescent="0.2">
      <c r="B1836" s="665"/>
      <c r="C1836" s="1101"/>
      <c r="D1836" s="665"/>
      <c r="E1836" s="449"/>
      <c r="F1836" s="751"/>
      <c r="G1836" s="938"/>
      <c r="H1836" s="938"/>
      <c r="I1836" s="938"/>
      <c r="J1836" s="321"/>
      <c r="K1836" s="321"/>
      <c r="L1836" s="321"/>
      <c r="M1836" s="321"/>
      <c r="N1836" s="322"/>
      <c r="O1836" s="322"/>
      <c r="P1836" s="322"/>
      <c r="Q1836" s="322"/>
      <c r="R1836" s="322"/>
      <c r="S1836" s="667"/>
      <c r="T1836" s="264"/>
      <c r="U1836" s="264"/>
      <c r="V1836" s="396"/>
      <c r="W1836" s="318"/>
      <c r="X1836" s="318"/>
      <c r="Y1836" s="497"/>
      <c r="Z1836" s="521"/>
      <c r="AA1836" s="318"/>
      <c r="AB1836" s="707"/>
      <c r="AC1836" s="329"/>
      <c r="AD1836" s="266"/>
      <c r="AE1836" s="266"/>
      <c r="AF1836" s="266"/>
    </row>
    <row r="1837" spans="2:33" s="327" customFormat="1" x14ac:dyDescent="0.2">
      <c r="B1837" s="665">
        <v>2017090</v>
      </c>
      <c r="C1837" s="746">
        <v>121179</v>
      </c>
      <c r="D1837" s="665" t="s">
        <v>2403</v>
      </c>
      <c r="E1837" s="938" t="s">
        <v>2330</v>
      </c>
      <c r="F1837" s="751">
        <v>1</v>
      </c>
      <c r="G1837" s="938">
        <v>10</v>
      </c>
      <c r="H1837" s="938">
        <v>8</v>
      </c>
      <c r="I1837" s="938">
        <v>1</v>
      </c>
      <c r="J1837" s="321">
        <v>42797</v>
      </c>
      <c r="K1837" s="321">
        <v>42790</v>
      </c>
      <c r="L1837" s="321" t="s">
        <v>1485</v>
      </c>
      <c r="M1837" s="321" t="s">
        <v>1485</v>
      </c>
      <c r="N1837" s="322" t="s">
        <v>47</v>
      </c>
      <c r="O1837" s="322" t="s">
        <v>47</v>
      </c>
      <c r="P1837" s="322" t="s">
        <v>47</v>
      </c>
      <c r="Q1837" s="322"/>
      <c r="R1837" s="322" t="s">
        <v>47</v>
      </c>
      <c r="S1837" s="1091" t="s">
        <v>2469</v>
      </c>
      <c r="T1837" s="264"/>
      <c r="U1837" s="322">
        <v>10</v>
      </c>
      <c r="V1837" s="396"/>
      <c r="W1837" s="318" t="s">
        <v>2532</v>
      </c>
      <c r="X1837" s="318" t="s">
        <v>2549</v>
      </c>
      <c r="Y1837" s="324">
        <v>18.25</v>
      </c>
      <c r="Z1837" s="318"/>
      <c r="AA1837" s="318"/>
      <c r="AB1837" s="707">
        <v>42786</v>
      </c>
      <c r="AC1837" s="329">
        <f>IF(B1837="","",(IFERROR(VLOOKUP(B1837,Projecten!A$4:W$2415,5,FALSE),"niet bekend")))</f>
        <v>1</v>
      </c>
      <c r="AD1837" s="266">
        <f>IF(AC1837="","",(IF(F1837=0,AF1837,(F1837/AC1837*AF1837))))</f>
        <v>3360.81</v>
      </c>
      <c r="AE1837" s="266">
        <f>IF(B1837="","",(IFERROR(VLOOKUP(B1837,Projecten!A$4:W$2415,23,FALSE),"niet bekend")))</f>
        <v>3360.81</v>
      </c>
      <c r="AF1837" s="266">
        <f>IF(B1837="","",(IFERROR(VLOOKUP(B1837,Projecten!A$4:W$2415,12,FALSE),"niet bekend")))</f>
        <v>3360.81</v>
      </c>
    </row>
    <row r="1838" spans="2:33" s="327" customFormat="1" x14ac:dyDescent="0.2">
      <c r="B1838" s="665">
        <v>2017142</v>
      </c>
      <c r="C1838" s="746">
        <v>121178</v>
      </c>
      <c r="D1838" s="665" t="s">
        <v>2521</v>
      </c>
      <c r="E1838" s="938" t="s">
        <v>2330</v>
      </c>
      <c r="F1838" s="679">
        <v>1</v>
      </c>
      <c r="G1838" s="938">
        <v>9</v>
      </c>
      <c r="H1838" s="938">
        <v>7</v>
      </c>
      <c r="I1838" s="938">
        <v>3</v>
      </c>
      <c r="J1838" s="321">
        <v>42797</v>
      </c>
      <c r="K1838" s="321">
        <v>42790</v>
      </c>
      <c r="L1838" s="321" t="s">
        <v>1485</v>
      </c>
      <c r="M1838" s="321" t="s">
        <v>1485</v>
      </c>
      <c r="N1838" s="322" t="s">
        <v>47</v>
      </c>
      <c r="O1838" s="322" t="s">
        <v>47</v>
      </c>
      <c r="P1838" s="322" t="s">
        <v>47</v>
      </c>
      <c r="Q1838" s="322"/>
      <c r="R1838" s="322" t="s">
        <v>47</v>
      </c>
      <c r="S1838" s="1091" t="s">
        <v>2469</v>
      </c>
      <c r="T1838" s="264"/>
      <c r="U1838" s="322">
        <v>10</v>
      </c>
      <c r="V1838" s="396"/>
      <c r="W1838" s="318" t="s">
        <v>2532</v>
      </c>
      <c r="X1838" s="318" t="s">
        <v>2550</v>
      </c>
      <c r="Y1838" s="324">
        <v>18</v>
      </c>
      <c r="Z1838" s="318"/>
      <c r="AA1838" s="318"/>
      <c r="AB1838" s="707">
        <v>42786</v>
      </c>
      <c r="AC1838" s="329">
        <f>IF(B1838="","",(IFERROR(VLOOKUP(B1838,Projecten!A$4:W$2415,5,FALSE),"niet bekend")))</f>
        <v>1</v>
      </c>
      <c r="AD1838" s="266">
        <f>IF(AC1838="","",(IF(F1838=0,AF1838,(F1838/AC1838*AF1838))))</f>
        <v>3259.81</v>
      </c>
      <c r="AE1838" s="266">
        <f>IF(B1838="","",(IFERROR(VLOOKUP(B1838,Projecten!A$4:W$2415,23,FALSE),"niet bekend")))</f>
        <v>3259.81</v>
      </c>
      <c r="AF1838" s="266">
        <f>IF(B1838="","",(IFERROR(VLOOKUP(B1838,Projecten!A$4:W$2415,12,FALSE),"niet bekend")))</f>
        <v>3259.81</v>
      </c>
    </row>
    <row r="1839" spans="2:33" s="327" customFormat="1" x14ac:dyDescent="0.2">
      <c r="B1839" s="665">
        <v>2017143</v>
      </c>
      <c r="C1839" s="746">
        <v>121178</v>
      </c>
      <c r="D1839" s="665" t="s">
        <v>2522</v>
      </c>
      <c r="E1839" s="938" t="s">
        <v>2330</v>
      </c>
      <c r="F1839" s="679">
        <v>1</v>
      </c>
      <c r="G1839" s="938">
        <v>10</v>
      </c>
      <c r="H1839" s="938">
        <v>5</v>
      </c>
      <c r="I1839" s="938">
        <v>2</v>
      </c>
      <c r="J1839" s="321">
        <v>42797</v>
      </c>
      <c r="K1839" s="321">
        <v>42790</v>
      </c>
      <c r="L1839" s="1034">
        <v>42788</v>
      </c>
      <c r="M1839" s="321" t="s">
        <v>1485</v>
      </c>
      <c r="N1839" s="322" t="s">
        <v>47</v>
      </c>
      <c r="O1839" s="322" t="s">
        <v>47</v>
      </c>
      <c r="P1839" s="322" t="s">
        <v>47</v>
      </c>
      <c r="Q1839" s="322"/>
      <c r="R1839" s="322" t="s">
        <v>47</v>
      </c>
      <c r="S1839" s="1091" t="s">
        <v>2469</v>
      </c>
      <c r="T1839" s="264"/>
      <c r="U1839" s="322">
        <v>10</v>
      </c>
      <c r="V1839" s="396"/>
      <c r="W1839" s="318" t="s">
        <v>2532</v>
      </c>
      <c r="X1839" s="318" t="s">
        <v>2550</v>
      </c>
      <c r="Y1839" s="324">
        <v>16</v>
      </c>
      <c r="Z1839" s="318"/>
      <c r="AA1839" s="318"/>
      <c r="AB1839" s="707">
        <v>42786</v>
      </c>
      <c r="AC1839" s="329">
        <f>IF(B1839="","",(IFERROR(VLOOKUP(B1839,Projecten!A$4:W$2415,5,FALSE),"niet bekend")))</f>
        <v>1</v>
      </c>
      <c r="AD1839" s="266">
        <f>IF(AC1839="","",(IF(F1839=0,AF1839,(F1839/AC1839*AF1839))))</f>
        <v>3358.84</v>
      </c>
      <c r="AE1839" s="266">
        <f>IF(B1839="","",(IFERROR(VLOOKUP(B1839,Projecten!A$4:W$2415,23,FALSE),"niet bekend")))</f>
        <v>3358.84</v>
      </c>
      <c r="AF1839" s="266">
        <f>IF(B1839="","",(IFERROR(VLOOKUP(B1839,Projecten!A$4:W$2415,12,FALSE),"niet bekend")))</f>
        <v>3358.84</v>
      </c>
    </row>
    <row r="1840" spans="2:33" s="327" customFormat="1" x14ac:dyDescent="0.2">
      <c r="B1840" s="665"/>
      <c r="C1840" s="665"/>
      <c r="D1840" s="665"/>
      <c r="E1840" s="449"/>
      <c r="F1840" s="751"/>
      <c r="G1840" s="449"/>
      <c r="H1840" s="449"/>
      <c r="I1840" s="449"/>
      <c r="J1840" s="321"/>
      <c r="K1840" s="321"/>
      <c r="L1840" s="321"/>
      <c r="M1840" s="321"/>
      <c r="N1840" s="322"/>
      <c r="O1840" s="322"/>
      <c r="P1840" s="322"/>
      <c r="Q1840" s="322"/>
      <c r="R1840" s="322"/>
      <c r="S1840" s="320"/>
      <c r="T1840" s="264"/>
      <c r="U1840" s="264"/>
      <c r="V1840" s="396"/>
      <c r="W1840" s="318"/>
      <c r="X1840" s="318"/>
      <c r="Y1840" s="497"/>
      <c r="Z1840" s="521"/>
      <c r="AA1840" s="318"/>
      <c r="AB1840" s="707"/>
      <c r="AC1840" s="329"/>
      <c r="AD1840" s="266"/>
      <c r="AE1840" s="266"/>
      <c r="AF1840" s="266"/>
    </row>
    <row r="1841" spans="2:33" s="327" customFormat="1" x14ac:dyDescent="0.2">
      <c r="B1841" s="665" t="s">
        <v>2493</v>
      </c>
      <c r="C1841" s="746">
        <v>121184</v>
      </c>
      <c r="D1841" s="665" t="s">
        <v>2495</v>
      </c>
      <c r="E1841" s="450" t="s">
        <v>352</v>
      </c>
      <c r="F1841" s="751">
        <v>1</v>
      </c>
      <c r="G1841" s="938">
        <v>7</v>
      </c>
      <c r="H1841" s="938">
        <v>2</v>
      </c>
      <c r="I1841" s="938">
        <v>3</v>
      </c>
      <c r="J1841" s="321">
        <v>42787</v>
      </c>
      <c r="K1841" s="321">
        <v>42788</v>
      </c>
      <c r="L1841" s="321" t="s">
        <v>1485</v>
      </c>
      <c r="M1841" s="321" t="s">
        <v>1485</v>
      </c>
      <c r="N1841" s="322" t="s">
        <v>47</v>
      </c>
      <c r="O1841" s="322" t="s">
        <v>47</v>
      </c>
      <c r="P1841" s="322" t="s">
        <v>47</v>
      </c>
      <c r="Q1841" s="322"/>
      <c r="R1841" s="322" t="s">
        <v>47</v>
      </c>
      <c r="S1841" s="320"/>
      <c r="T1841" s="264"/>
      <c r="U1841" s="264">
        <v>11</v>
      </c>
      <c r="V1841" s="396"/>
      <c r="W1841" s="318" t="s">
        <v>532</v>
      </c>
      <c r="X1841" s="318"/>
      <c r="Y1841" s="497">
        <v>16.5</v>
      </c>
      <c r="Z1841" s="318"/>
      <c r="AA1841" s="511"/>
      <c r="AB1841" s="707">
        <v>42776</v>
      </c>
      <c r="AC1841" s="329">
        <f>IF(B1841="","",(IFERROR(VLOOKUP(B1841,Projecten!A$4:W$2415,5,FALSE),"niet bekend")))</f>
        <v>1</v>
      </c>
      <c r="AD1841" s="266">
        <f t="shared" ref="AD1841:AD1846" si="172">IF(AC1841="","",(IF(F1841=0,AF1841,(F1841/AC1841*AF1841))))</f>
        <v>3086.35</v>
      </c>
      <c r="AE1841" s="266">
        <f>IF(B1841="","",(IFERROR(VLOOKUP(B1841,Projecten!A$4:W$2415,23,FALSE),"niet bekend")))</f>
        <v>3086.35</v>
      </c>
      <c r="AF1841" s="266">
        <f>IF(B1841="","",(IFERROR(VLOOKUP(B1841,Projecten!A$4:W$2415,12,FALSE),"niet bekend")))</f>
        <v>3086.35</v>
      </c>
    </row>
    <row r="1842" spans="2:33" s="327" customFormat="1" x14ac:dyDescent="0.2">
      <c r="B1842" s="665" t="s">
        <v>2491</v>
      </c>
      <c r="C1842" s="746">
        <v>121185</v>
      </c>
      <c r="D1842" s="665" t="s">
        <v>2489</v>
      </c>
      <c r="E1842" s="1116" t="s">
        <v>352</v>
      </c>
      <c r="F1842" s="751">
        <v>1</v>
      </c>
      <c r="G1842" s="938">
        <v>7</v>
      </c>
      <c r="H1842" s="938">
        <v>2</v>
      </c>
      <c r="I1842" s="938">
        <v>3</v>
      </c>
      <c r="J1842" s="321">
        <v>42787</v>
      </c>
      <c r="K1842" s="321">
        <v>42788</v>
      </c>
      <c r="L1842" s="321" t="s">
        <v>1485</v>
      </c>
      <c r="M1842" s="321" t="s">
        <v>1485</v>
      </c>
      <c r="N1842" s="322" t="s">
        <v>47</v>
      </c>
      <c r="O1842" s="322" t="s">
        <v>47</v>
      </c>
      <c r="P1842" s="322" t="s">
        <v>47</v>
      </c>
      <c r="Q1842" s="322"/>
      <c r="R1842" s="322" t="s">
        <v>47</v>
      </c>
      <c r="S1842" s="320"/>
      <c r="T1842" s="264"/>
      <c r="U1842" s="264">
        <v>11</v>
      </c>
      <c r="V1842" s="396"/>
      <c r="W1842" s="318" t="s">
        <v>532</v>
      </c>
      <c r="X1842" s="318"/>
      <c r="Y1842" s="497">
        <v>16.5</v>
      </c>
      <c r="Z1842" s="318"/>
      <c r="AA1842" s="511"/>
      <c r="AB1842" s="707">
        <v>42776</v>
      </c>
      <c r="AC1842" s="329">
        <f>IF(B1842="","",(IFERROR(VLOOKUP(B1842,Projecten!A$4:W$2415,5,FALSE),"niet bekend")))</f>
        <v>1</v>
      </c>
      <c r="AD1842" s="266">
        <f t="shared" si="172"/>
        <v>3119.59</v>
      </c>
      <c r="AE1842" s="266">
        <f>IF(B1842="","",(IFERROR(VLOOKUP(B1842,Projecten!A$4:W$2415,23,FALSE),"niet bekend")))</f>
        <v>3119.59</v>
      </c>
      <c r="AF1842" s="266">
        <f>IF(B1842="","",(IFERROR(VLOOKUP(B1842,Projecten!A$4:W$2415,12,FALSE),"niet bekend")))</f>
        <v>3119.59</v>
      </c>
    </row>
    <row r="1843" spans="2:33" s="327" customFormat="1" x14ac:dyDescent="0.2">
      <c r="B1843" s="665" t="s">
        <v>2486</v>
      </c>
      <c r="C1843" s="746">
        <v>121186</v>
      </c>
      <c r="D1843" s="665" t="s">
        <v>2485</v>
      </c>
      <c r="E1843" s="450" t="s">
        <v>352</v>
      </c>
      <c r="F1843" s="751">
        <v>1</v>
      </c>
      <c r="G1843" s="938">
        <v>7</v>
      </c>
      <c r="H1843" s="938">
        <v>2</v>
      </c>
      <c r="I1843" s="938">
        <v>3</v>
      </c>
      <c r="J1843" s="321">
        <v>42787</v>
      </c>
      <c r="K1843" s="321">
        <v>42788</v>
      </c>
      <c r="L1843" s="321" t="s">
        <v>1485</v>
      </c>
      <c r="M1843" s="321" t="s">
        <v>1485</v>
      </c>
      <c r="N1843" s="322" t="s">
        <v>47</v>
      </c>
      <c r="O1843" s="322" t="s">
        <v>47</v>
      </c>
      <c r="P1843" s="322" t="s">
        <v>47</v>
      </c>
      <c r="Q1843" s="322"/>
      <c r="R1843" s="322" t="s">
        <v>47</v>
      </c>
      <c r="S1843" s="320"/>
      <c r="T1843" s="264"/>
      <c r="U1843" s="264">
        <v>11</v>
      </c>
      <c r="V1843" s="396"/>
      <c r="W1843" s="318" t="s">
        <v>532</v>
      </c>
      <c r="X1843" s="318"/>
      <c r="Y1843" s="497">
        <v>16.5</v>
      </c>
      <c r="Z1843" s="318"/>
      <c r="AA1843" s="511"/>
      <c r="AB1843" s="707">
        <v>42776</v>
      </c>
      <c r="AC1843" s="329">
        <f>IF(B1843="","",(IFERROR(VLOOKUP(B1843,Projecten!A$4:W$2415,5,FALSE),"niet bekend")))</f>
        <v>1</v>
      </c>
      <c r="AD1843" s="266">
        <f t="shared" si="172"/>
        <v>3119.59</v>
      </c>
      <c r="AE1843" s="266">
        <f>IF(B1843="","",(IFERROR(VLOOKUP(B1843,Projecten!A$4:W$2415,23,FALSE),"niet bekend")))</f>
        <v>3119.59</v>
      </c>
      <c r="AF1843" s="266">
        <f>IF(B1843="","",(IFERROR(VLOOKUP(B1843,Projecten!A$4:W$2415,12,FALSE),"niet bekend")))</f>
        <v>3119.59</v>
      </c>
    </row>
    <row r="1844" spans="2:33" x14ac:dyDescent="0.2">
      <c r="B1844" s="237" t="s">
        <v>2571</v>
      </c>
      <c r="C1844" s="746">
        <v>121183</v>
      </c>
      <c r="D1844" s="237" t="s">
        <v>2529</v>
      </c>
      <c r="E1844" s="730" t="s">
        <v>352</v>
      </c>
      <c r="F1844" s="645">
        <v>1</v>
      </c>
      <c r="G1844" s="518">
        <v>7</v>
      </c>
      <c r="H1844" s="518">
        <v>0</v>
      </c>
      <c r="I1844" s="518">
        <v>7</v>
      </c>
      <c r="J1844" s="244" t="s">
        <v>47</v>
      </c>
      <c r="K1844" s="244" t="s">
        <v>47</v>
      </c>
      <c r="L1844" s="244" t="s">
        <v>47</v>
      </c>
      <c r="M1844" s="244" t="s">
        <v>47</v>
      </c>
      <c r="N1844" s="254" t="s">
        <v>47</v>
      </c>
      <c r="O1844" s="254" t="s">
        <v>47</v>
      </c>
      <c r="P1844" s="254" t="s">
        <v>47</v>
      </c>
      <c r="R1844" s="254" t="s">
        <v>47</v>
      </c>
      <c r="S1844" s="243"/>
      <c r="U1844" s="245">
        <v>10</v>
      </c>
      <c r="W1844" s="202" t="s">
        <v>532</v>
      </c>
      <c r="Y1844" s="248">
        <v>23.25</v>
      </c>
      <c r="Z1844" s="202"/>
      <c r="AA1844" s="489"/>
      <c r="AB1844" s="499">
        <v>42781</v>
      </c>
      <c r="AC1844" s="249">
        <f>IF(B1844="","",(IFERROR(VLOOKUP(B1844,Projecten!A$4:W$2415,5,FALSE),"niet bekend")))</f>
        <v>1</v>
      </c>
      <c r="AD1844" s="213">
        <f t="shared" si="172"/>
        <v>3516.73</v>
      </c>
      <c r="AE1844" s="213">
        <f>IF(B1844="","",(IFERROR(VLOOKUP(B1844,Projecten!A$4:W$2415,23,FALSE),"niet bekend")))</f>
        <v>3516.73</v>
      </c>
      <c r="AF1844" s="213">
        <f>IF(B1844="","",(IFERROR(VLOOKUP(B1844,Projecten!A$4:W$2415,12,FALSE),"niet bekend")))</f>
        <v>3516.73</v>
      </c>
      <c r="AG1844" s="209"/>
    </row>
    <row r="1845" spans="2:33" s="259" customFormat="1" x14ac:dyDescent="0.2">
      <c r="B1845" s="237" t="s">
        <v>2482</v>
      </c>
      <c r="C1845" s="746">
        <v>121183</v>
      </c>
      <c r="D1845" s="237" t="s">
        <v>2484</v>
      </c>
      <c r="E1845" s="889" t="s">
        <v>352</v>
      </c>
      <c r="F1845" s="645">
        <v>0</v>
      </c>
      <c r="G1845" s="518">
        <v>1</v>
      </c>
      <c r="H1845" s="518">
        <v>0</v>
      </c>
      <c r="I1845" s="518">
        <v>1</v>
      </c>
      <c r="J1845" s="244" t="s">
        <v>47</v>
      </c>
      <c r="K1845" s="244" t="s">
        <v>47</v>
      </c>
      <c r="L1845" s="244" t="s">
        <v>47</v>
      </c>
      <c r="M1845" s="244" t="s">
        <v>47</v>
      </c>
      <c r="N1845" s="254" t="s">
        <v>47</v>
      </c>
      <c r="O1845" s="254" t="s">
        <v>47</v>
      </c>
      <c r="P1845" s="254" t="s">
        <v>47</v>
      </c>
      <c r="Q1845" s="254"/>
      <c r="R1845" s="254" t="s">
        <v>47</v>
      </c>
      <c r="S1845" s="251"/>
      <c r="T1845" s="245"/>
      <c r="U1845" s="245">
        <v>10</v>
      </c>
      <c r="V1845" s="638"/>
      <c r="W1845" s="202" t="s">
        <v>532</v>
      </c>
      <c r="X1845" s="239"/>
      <c r="Y1845" s="497">
        <v>3.25</v>
      </c>
      <c r="Z1845" s="239"/>
      <c r="AA1845" s="239"/>
      <c r="AB1845" s="499">
        <v>42408</v>
      </c>
      <c r="AC1845" s="350">
        <f>IF(B1845="","",(IFERROR(VLOOKUP(B1845,Projecten!A$4:W$2415,5,FALSE),"niet bekend")))</f>
        <v>0</v>
      </c>
      <c r="AD1845" s="213">
        <f t="shared" si="172"/>
        <v>502.39</v>
      </c>
      <c r="AE1845" s="213">
        <f>IF(B1845="","",(IFERROR(VLOOKUP(B1845,Projecten!A$4:W$2415,23,FALSE),"niet bekend")))</f>
        <v>502.39</v>
      </c>
      <c r="AF1845" s="213">
        <f>IF(B1845="","",(IFERROR(VLOOKUP(B1845,Projecten!A$4:W$2415,12,FALSE),"niet bekend")))</f>
        <v>502.39</v>
      </c>
    </row>
    <row r="1846" spans="2:33" s="259" customFormat="1" x14ac:dyDescent="0.2">
      <c r="B1846" s="237" t="s">
        <v>2476</v>
      </c>
      <c r="C1846" s="746">
        <v>121183</v>
      </c>
      <c r="D1846" s="237" t="s">
        <v>2477</v>
      </c>
      <c r="E1846" s="889" t="s">
        <v>352</v>
      </c>
      <c r="F1846" s="645">
        <v>0</v>
      </c>
      <c r="G1846" s="518">
        <v>1</v>
      </c>
      <c r="H1846" s="518">
        <v>0</v>
      </c>
      <c r="I1846" s="518">
        <v>1</v>
      </c>
      <c r="J1846" s="244" t="s">
        <v>47</v>
      </c>
      <c r="K1846" s="244" t="s">
        <v>47</v>
      </c>
      <c r="L1846" s="244" t="s">
        <v>47</v>
      </c>
      <c r="M1846" s="244" t="s">
        <v>47</v>
      </c>
      <c r="N1846" s="254" t="s">
        <v>47</v>
      </c>
      <c r="O1846" s="254" t="s">
        <v>47</v>
      </c>
      <c r="P1846" s="254" t="s">
        <v>47</v>
      </c>
      <c r="Q1846" s="254"/>
      <c r="R1846" s="254" t="s">
        <v>47</v>
      </c>
      <c r="S1846" s="251"/>
      <c r="T1846" s="245"/>
      <c r="U1846" s="245">
        <v>10</v>
      </c>
      <c r="V1846" s="638"/>
      <c r="W1846" s="202" t="s">
        <v>532</v>
      </c>
      <c r="X1846" s="239"/>
      <c r="Y1846" s="497">
        <v>3.25</v>
      </c>
      <c r="Z1846" s="239"/>
      <c r="AA1846" s="239"/>
      <c r="AB1846" s="499">
        <v>42408</v>
      </c>
      <c r="AC1846" s="350">
        <f>IF(B1846="","",(IFERROR(VLOOKUP(B1846,Projecten!A$4:W$2415,5,FALSE),"niet bekend")))</f>
        <v>0</v>
      </c>
      <c r="AD1846" s="213">
        <f t="shared" si="172"/>
        <v>502.39</v>
      </c>
      <c r="AE1846" s="213">
        <f>IF(B1846="","",(IFERROR(VLOOKUP(B1846,Projecten!A$4:W$2415,23,FALSE),"niet bekend")))</f>
        <v>502.39</v>
      </c>
      <c r="AF1846" s="213">
        <f>IF(B1846="","",(IFERROR(VLOOKUP(B1846,Projecten!A$4:W$2415,12,FALSE),"niet bekend")))</f>
        <v>502.39</v>
      </c>
    </row>
    <row r="1847" spans="2:33" s="327" customFormat="1" x14ac:dyDescent="0.2">
      <c r="B1847" s="665"/>
      <c r="C1847" s="449"/>
      <c r="D1847" s="665"/>
      <c r="E1847" s="938"/>
      <c r="F1847" s="751"/>
      <c r="G1847" s="938"/>
      <c r="H1847" s="938"/>
      <c r="I1847" s="938"/>
      <c r="J1847" s="321"/>
      <c r="K1847" s="321"/>
      <c r="L1847" s="322"/>
      <c r="M1847" s="322"/>
      <c r="N1847" s="322"/>
      <c r="O1847" s="322"/>
      <c r="P1847" s="322"/>
      <c r="Q1847" s="322"/>
      <c r="R1847" s="322"/>
      <c r="S1847" s="320"/>
      <c r="T1847" s="264"/>
      <c r="U1847" s="322"/>
      <c r="V1847" s="396"/>
      <c r="W1847" s="318"/>
      <c r="X1847" s="318"/>
      <c r="Y1847" s="328"/>
      <c r="Z1847" s="318"/>
      <c r="AA1847" s="318"/>
      <c r="AB1847" s="320"/>
      <c r="AC1847" s="329"/>
      <c r="AD1847" s="266"/>
      <c r="AE1847" s="266"/>
      <c r="AF1847" s="266"/>
    </row>
    <row r="1848" spans="2:33" s="327" customFormat="1" x14ac:dyDescent="0.2">
      <c r="B1848" s="665">
        <v>2017100</v>
      </c>
      <c r="C1848" s="1101">
        <v>121182</v>
      </c>
      <c r="D1848" s="665" t="s">
        <v>2163</v>
      </c>
      <c r="E1848" s="449" t="s">
        <v>1330</v>
      </c>
      <c r="F1848" s="751">
        <v>1</v>
      </c>
      <c r="G1848" s="938">
        <v>13</v>
      </c>
      <c r="H1848" s="938">
        <v>10</v>
      </c>
      <c r="I1848" s="938">
        <v>1</v>
      </c>
      <c r="J1848" s="321">
        <v>42794</v>
      </c>
      <c r="K1848" s="321" t="s">
        <v>1485</v>
      </c>
      <c r="L1848" s="321" t="s">
        <v>1485</v>
      </c>
      <c r="M1848" s="321" t="s">
        <v>1485</v>
      </c>
      <c r="N1848" s="322" t="s">
        <v>47</v>
      </c>
      <c r="O1848" s="322" t="s">
        <v>47</v>
      </c>
      <c r="P1848" s="322" t="s">
        <v>47</v>
      </c>
      <c r="Q1848" s="322"/>
      <c r="R1848" s="322" t="s">
        <v>47</v>
      </c>
      <c r="S1848" s="320" t="s">
        <v>2600</v>
      </c>
      <c r="T1848" s="264"/>
      <c r="U1848" s="264">
        <v>10</v>
      </c>
      <c r="V1848" s="396"/>
      <c r="W1848" s="318" t="s">
        <v>1906</v>
      </c>
      <c r="X1848" s="318"/>
      <c r="Y1848" s="497">
        <v>16</v>
      </c>
      <c r="Z1848" s="521"/>
      <c r="AA1848" s="318"/>
      <c r="AB1848" s="707">
        <v>42780</v>
      </c>
      <c r="AC1848" s="329">
        <f>IF(B1848="","",(IFERROR(VLOOKUP(B1848,Projecten!A$4:W$2415,5,FALSE),"niet bekend")))</f>
        <v>1</v>
      </c>
      <c r="AD1848" s="266">
        <f>IF(AC1848="","",(IF(F1848=0,AF1848,(F1848/AC1848*AF1848))))</f>
        <v>2539.21</v>
      </c>
      <c r="AE1848" s="266">
        <f>IF(B1848="","",(IFERROR(VLOOKUP(B1848,Projecten!A$4:W$2415,23,FALSE),"niet bekend")))</f>
        <v>2539.21</v>
      </c>
      <c r="AF1848" s="266">
        <f>IF(B1848="","",(IFERROR(VLOOKUP(B1848,Projecten!A$4:W$2415,12,FALSE),"niet bekend")))</f>
        <v>2539.21</v>
      </c>
    </row>
    <row r="1849" spans="2:33" s="327" customFormat="1" x14ac:dyDescent="0.2">
      <c r="B1849" s="665">
        <v>2017101</v>
      </c>
      <c r="C1849" s="1101">
        <v>121182</v>
      </c>
      <c r="D1849" s="665" t="s">
        <v>2164</v>
      </c>
      <c r="E1849" s="449" t="s">
        <v>1330</v>
      </c>
      <c r="F1849" s="751">
        <v>1</v>
      </c>
      <c r="G1849" s="938">
        <v>9</v>
      </c>
      <c r="H1849" s="938">
        <v>6</v>
      </c>
      <c r="I1849" s="938">
        <v>1</v>
      </c>
      <c r="J1849" s="321">
        <v>42790</v>
      </c>
      <c r="K1849" s="321" t="s">
        <v>1485</v>
      </c>
      <c r="L1849" s="321" t="s">
        <v>1485</v>
      </c>
      <c r="M1849" s="321" t="s">
        <v>1485</v>
      </c>
      <c r="N1849" s="322" t="s">
        <v>47</v>
      </c>
      <c r="O1849" s="322" t="s">
        <v>47</v>
      </c>
      <c r="P1849" s="322" t="s">
        <v>47</v>
      </c>
      <c r="Q1849" s="322"/>
      <c r="R1849" s="322" t="s">
        <v>47</v>
      </c>
      <c r="S1849" s="320" t="s">
        <v>2600</v>
      </c>
      <c r="T1849" s="264"/>
      <c r="U1849" s="264">
        <v>10</v>
      </c>
      <c r="V1849" s="396"/>
      <c r="W1849" s="318" t="s">
        <v>1906</v>
      </c>
      <c r="X1849" s="318"/>
      <c r="Y1849" s="497">
        <v>12.5</v>
      </c>
      <c r="Z1849" s="521"/>
      <c r="AA1849" s="318"/>
      <c r="AB1849" s="707">
        <v>42780</v>
      </c>
      <c r="AC1849" s="329">
        <f>IF(B1849="","",(IFERROR(VLOOKUP(B1849,Projecten!A$4:W$2415,5,FALSE),"niet bekend")))</f>
        <v>1</v>
      </c>
      <c r="AD1849" s="266">
        <f>IF(AC1849="","",(IF(F1849=0,AF1849,(F1849/AC1849*AF1849))))</f>
        <v>2091.11</v>
      </c>
      <c r="AE1849" s="266">
        <f>IF(B1849="","",(IFERROR(VLOOKUP(B1849,Projecten!A$4:W$2415,23,FALSE),"niet bekend")))</f>
        <v>2091.11</v>
      </c>
      <c r="AF1849" s="266">
        <f>IF(B1849="","",(IFERROR(VLOOKUP(B1849,Projecten!A$4:W$2415,12,FALSE),"niet bekend")))</f>
        <v>2091.11</v>
      </c>
    </row>
    <row r="1850" spans="2:33" s="327" customFormat="1" x14ac:dyDescent="0.2">
      <c r="B1850" s="665">
        <v>2017050</v>
      </c>
      <c r="C1850" s="665">
        <v>121181</v>
      </c>
      <c r="D1850" s="665" t="s">
        <v>2447</v>
      </c>
      <c r="E1850" s="450" t="s">
        <v>1304</v>
      </c>
      <c r="F1850" s="679">
        <v>1</v>
      </c>
      <c r="G1850" s="450">
        <v>13</v>
      </c>
      <c r="H1850" s="450">
        <v>8</v>
      </c>
      <c r="I1850" s="450">
        <v>1</v>
      </c>
      <c r="J1850" s="321">
        <v>42787</v>
      </c>
      <c r="K1850" s="321" t="s">
        <v>1485</v>
      </c>
      <c r="L1850" s="321" t="s">
        <v>1485</v>
      </c>
      <c r="M1850" s="321" t="s">
        <v>1485</v>
      </c>
      <c r="N1850" s="322" t="s">
        <v>47</v>
      </c>
      <c r="O1850" s="322" t="s">
        <v>47</v>
      </c>
      <c r="P1850" s="322" t="s">
        <v>47</v>
      </c>
      <c r="Q1850" s="322"/>
      <c r="R1850" s="322" t="s">
        <v>47</v>
      </c>
      <c r="S1850" s="320" t="s">
        <v>2600</v>
      </c>
      <c r="T1850" s="264"/>
      <c r="U1850" s="264">
        <v>10</v>
      </c>
      <c r="V1850" s="396"/>
      <c r="W1850" s="318" t="s">
        <v>2448</v>
      </c>
      <c r="X1850" s="318" t="s">
        <v>1381</v>
      </c>
      <c r="Y1850" s="497">
        <v>16</v>
      </c>
      <c r="Z1850" s="521"/>
      <c r="AA1850" s="318"/>
      <c r="AB1850" s="707">
        <v>42409</v>
      </c>
      <c r="AC1850" s="329">
        <f>IF(B1850="","",(IFERROR(VLOOKUP(B1850,Projecten!A$4:W$2415,5,FALSE),"niet bekend")))</f>
        <v>1</v>
      </c>
      <c r="AD1850" s="266">
        <f>IF(AC1850="","",(IF(F1850=0,AF1850,(F1850/AC1850*AF1850))))</f>
        <v>2492.35</v>
      </c>
      <c r="AE1850" s="266">
        <f>IF(B1850="","",(IFERROR(VLOOKUP(B1850,Projecten!A$4:W$2415,23,FALSE),"niet bekend")))</f>
        <v>2492.35</v>
      </c>
      <c r="AF1850" s="266">
        <f>IF(B1850="","",(IFERROR(VLOOKUP(B1850,Projecten!A$4:W$2415,12,FALSE),"niet bekend")))</f>
        <v>2492.35</v>
      </c>
    </row>
    <row r="1851" spans="2:33" s="327" customFormat="1" x14ac:dyDescent="0.2">
      <c r="B1851" s="665">
        <v>2017051</v>
      </c>
      <c r="C1851" s="665">
        <v>121181</v>
      </c>
      <c r="D1851" s="665" t="s">
        <v>2446</v>
      </c>
      <c r="E1851" s="450" t="s">
        <v>1304</v>
      </c>
      <c r="F1851" s="679">
        <v>1</v>
      </c>
      <c r="G1851" s="450">
        <v>12</v>
      </c>
      <c r="H1851" s="450">
        <v>7</v>
      </c>
      <c r="I1851" s="450">
        <v>2</v>
      </c>
      <c r="J1851" s="321">
        <v>42787</v>
      </c>
      <c r="K1851" s="321" t="s">
        <v>1485</v>
      </c>
      <c r="L1851" s="321" t="s">
        <v>1485</v>
      </c>
      <c r="M1851" s="321" t="s">
        <v>1485</v>
      </c>
      <c r="N1851" s="322" t="s">
        <v>47</v>
      </c>
      <c r="O1851" s="322" t="s">
        <v>47</v>
      </c>
      <c r="P1851" s="322" t="s">
        <v>47</v>
      </c>
      <c r="Q1851" s="322"/>
      <c r="R1851" s="322" t="s">
        <v>47</v>
      </c>
      <c r="S1851" s="320" t="s">
        <v>2600</v>
      </c>
      <c r="T1851" s="264"/>
      <c r="U1851" s="264">
        <v>10</v>
      </c>
      <c r="V1851" s="396"/>
      <c r="W1851" s="318" t="s">
        <v>2448</v>
      </c>
      <c r="X1851" s="318" t="s">
        <v>1381</v>
      </c>
      <c r="Y1851" s="497">
        <v>17</v>
      </c>
      <c r="Z1851" s="521"/>
      <c r="AA1851" s="318"/>
      <c r="AB1851" s="707">
        <v>42409</v>
      </c>
      <c r="AC1851" s="329">
        <f>IF(B1851="","",(IFERROR(VLOOKUP(B1851,Projecten!A$4:W$2415,5,FALSE),"niet bekend")))</f>
        <v>1</v>
      </c>
      <c r="AD1851" s="266">
        <f>IF(AC1851="","",(IF(F1851=0,AF1851,(F1851/AC1851*AF1851))))</f>
        <v>2667.08</v>
      </c>
      <c r="AE1851" s="266">
        <f>IF(B1851="","",(IFERROR(VLOOKUP(B1851,Projecten!A$4:W$2415,23,FALSE),"niet bekend")))</f>
        <v>2667.08</v>
      </c>
      <c r="AF1851" s="266">
        <f>IF(B1851="","",(IFERROR(VLOOKUP(B1851,Projecten!A$4:W$2415,12,FALSE),"niet bekend")))</f>
        <v>2667.08</v>
      </c>
    </row>
    <row r="1852" spans="2:33" s="327" customFormat="1" x14ac:dyDescent="0.2">
      <c r="B1852" s="665"/>
      <c r="C1852" s="665"/>
      <c r="D1852" s="665"/>
      <c r="E1852" s="449"/>
      <c r="F1852" s="751"/>
      <c r="G1852" s="938"/>
      <c r="H1852" s="938"/>
      <c r="I1852" s="938"/>
      <c r="J1852" s="321"/>
      <c r="K1852" s="321"/>
      <c r="L1852" s="321"/>
      <c r="M1852" s="321"/>
      <c r="N1852" s="322"/>
      <c r="O1852" s="322"/>
      <c r="P1852" s="322"/>
      <c r="Q1852" s="322"/>
      <c r="R1852" s="322"/>
      <c r="S1852" s="320"/>
      <c r="T1852" s="264"/>
      <c r="U1852" s="264"/>
      <c r="V1852" s="396"/>
      <c r="W1852" s="318"/>
      <c r="X1852" s="318"/>
      <c r="Y1852" s="497"/>
      <c r="Z1852" s="318"/>
      <c r="AA1852" s="511"/>
      <c r="AB1852" s="707"/>
      <c r="AC1852" s="329"/>
      <c r="AD1852" s="266"/>
      <c r="AE1852" s="266"/>
      <c r="AF1852" s="266"/>
    </row>
    <row r="1853" spans="2:33" s="327" customFormat="1" x14ac:dyDescent="0.2">
      <c r="B1853" s="1109">
        <v>2017131</v>
      </c>
      <c r="C1853" s="746">
        <v>121171</v>
      </c>
      <c r="D1853" s="1109" t="s">
        <v>2497</v>
      </c>
      <c r="E1853" s="449" t="s">
        <v>317</v>
      </c>
      <c r="F1853" s="751">
        <v>1</v>
      </c>
      <c r="G1853" s="1117">
        <v>14</v>
      </c>
      <c r="H1853" s="1117">
        <v>6</v>
      </c>
      <c r="I1853" s="1117">
        <v>6</v>
      </c>
      <c r="J1853" s="321">
        <v>42787</v>
      </c>
      <c r="K1853" s="321">
        <v>42788</v>
      </c>
      <c r="L1853" s="321" t="s">
        <v>1485</v>
      </c>
      <c r="M1853" s="321" t="s">
        <v>1485</v>
      </c>
      <c r="N1853" s="322" t="s">
        <v>47</v>
      </c>
      <c r="O1853" s="322" t="s">
        <v>47</v>
      </c>
      <c r="P1853" s="322" t="s">
        <v>47</v>
      </c>
      <c r="Q1853" s="322"/>
      <c r="R1853" s="322" t="s">
        <v>47</v>
      </c>
      <c r="S1853" s="320"/>
      <c r="T1853" s="264"/>
      <c r="U1853" s="264">
        <v>10</v>
      </c>
      <c r="V1853" s="396"/>
      <c r="W1853" s="318" t="s">
        <v>777</v>
      </c>
      <c r="X1853" s="318" t="s">
        <v>1250</v>
      </c>
      <c r="Y1853" s="324">
        <v>37</v>
      </c>
      <c r="Z1853" s="318"/>
      <c r="AA1853" s="318"/>
      <c r="AB1853" s="707">
        <v>42776</v>
      </c>
      <c r="AC1853" s="329">
        <f>IF(B1853="","",(IFERROR(VLOOKUP(B1853,Projecten!A$4:W$2415,5,FALSE),"niet bekend")))</f>
        <v>1</v>
      </c>
      <c r="AD1853" s="266">
        <f>IF(AC1853="","",(IF(F1853=0,AF1853,(F1853/AC1853*AF1853))))</f>
        <v>6307.99</v>
      </c>
      <c r="AE1853" s="266">
        <f>IF(B1853="","",(IFERROR(VLOOKUP(B1853,Projecten!A$4:W$2415,23,FALSE),"niet bekend")))</f>
        <v>6307.99</v>
      </c>
      <c r="AF1853" s="266">
        <f>IF(B1853="","",(IFERROR(VLOOKUP(B1853,Projecten!A$4:W$2415,12,FALSE),"niet bekend")))</f>
        <v>6307.99</v>
      </c>
    </row>
    <row r="1854" spans="2:33" s="327" customFormat="1" x14ac:dyDescent="0.2">
      <c r="B1854" s="665">
        <v>2017088</v>
      </c>
      <c r="C1854" s="665">
        <v>121170</v>
      </c>
      <c r="D1854" s="471" t="s">
        <v>2395</v>
      </c>
      <c r="E1854" s="472" t="s">
        <v>317</v>
      </c>
      <c r="F1854" s="751">
        <v>1</v>
      </c>
      <c r="G1854" s="938">
        <v>7</v>
      </c>
      <c r="H1854" s="938">
        <v>4</v>
      </c>
      <c r="I1854" s="938">
        <v>2</v>
      </c>
      <c r="J1854" s="321">
        <v>42780</v>
      </c>
      <c r="K1854" s="321">
        <v>42781</v>
      </c>
      <c r="L1854" s="321" t="s">
        <v>1485</v>
      </c>
      <c r="M1854" s="321" t="s">
        <v>1485</v>
      </c>
      <c r="N1854" s="322" t="s">
        <v>47</v>
      </c>
      <c r="O1854" s="322" t="s">
        <v>47</v>
      </c>
      <c r="P1854" s="322" t="s">
        <v>47</v>
      </c>
      <c r="Q1854" s="322"/>
      <c r="R1854" s="322" t="s">
        <v>47</v>
      </c>
      <c r="S1854" s="320"/>
      <c r="T1854" s="264"/>
      <c r="U1854" s="264">
        <v>10</v>
      </c>
      <c r="V1854" s="396"/>
      <c r="W1854" s="318" t="s">
        <v>777</v>
      </c>
      <c r="X1854" s="318"/>
      <c r="Y1854" s="324">
        <v>14.25</v>
      </c>
      <c r="Z1854" s="318"/>
      <c r="AA1854" s="318"/>
      <c r="AB1854" s="707">
        <v>42766</v>
      </c>
      <c r="AC1854" s="329">
        <f>IF(B1854="","",(IFERROR(VLOOKUP(B1854,Projecten!A$4:W$2415,5,FALSE),"niet bekend")))</f>
        <v>1</v>
      </c>
      <c r="AD1854" s="266">
        <f>IF(AC1854="","",(IF(F1854=0,AF1854,(F1854/AC1854*AF1854))))</f>
        <v>2510.9899999999998</v>
      </c>
      <c r="AE1854" s="266">
        <f>IF(B1854="","",(IFERROR(VLOOKUP(B1854,Projecten!A$4:W$2415,23,FALSE),"niet bekend")))</f>
        <v>2510.9899999999998</v>
      </c>
      <c r="AF1854" s="266">
        <f>IF(B1854="","",(IFERROR(VLOOKUP(B1854,Projecten!A$4:W$2415,12,FALSE),"niet bekend")))</f>
        <v>2510.9899999999998</v>
      </c>
    </row>
    <row r="1855" spans="2:33" s="312" customFormat="1" x14ac:dyDescent="0.2">
      <c r="B1855" s="1012"/>
      <c r="C1855" s="299"/>
      <c r="D1855" s="300"/>
      <c r="E1855" s="300"/>
      <c r="F1855" s="302"/>
      <c r="G1855" s="302"/>
      <c r="H1855" s="302"/>
      <c r="I1855" s="302"/>
      <c r="J1855" s="301"/>
      <c r="K1855" s="301"/>
      <c r="L1855" s="301"/>
      <c r="M1855" s="302"/>
      <c r="N1855" s="302"/>
      <c r="O1855" s="302"/>
      <c r="P1855" s="302"/>
      <c r="Q1855" s="302"/>
      <c r="R1855" s="302"/>
      <c r="S1855" s="303"/>
      <c r="T1855" s="407"/>
      <c r="U1855" s="305"/>
      <c r="V1855" s="305"/>
      <c r="W1855" s="307"/>
      <c r="X1855" s="307"/>
      <c r="Y1855" s="307"/>
      <c r="Z1855" s="298"/>
      <c r="AA1855" s="308"/>
      <c r="AB1855" s="410"/>
      <c r="AC1855" s="310"/>
      <c r="AD1855" s="311"/>
      <c r="AE1855" s="311" t="str">
        <f>IF(B1855="","",(IFERROR(VLOOKUP(B1855,Projecten!A$4:W$2415,23,FALSE),"niet bekend")))</f>
        <v/>
      </c>
      <c r="AF1855" s="311" t="str">
        <f>IF(B1855="","",(IFERROR(VLOOKUP(B1855,Projecten!A$4:W$2415,12,FALSE),"niet bekend")))</f>
        <v/>
      </c>
    </row>
    <row r="1856" spans="2:33" s="236" customFormat="1" x14ac:dyDescent="0.2">
      <c r="B1856" s="1037"/>
      <c r="C1856" s="372"/>
      <c r="D1856" s="374">
        <f>SUM(G1856:I1856)</f>
        <v>398</v>
      </c>
      <c r="E1856" s="375"/>
      <c r="F1856" s="376">
        <f>SUM(F1857:F1889)</f>
        <v>24</v>
      </c>
      <c r="G1856" s="376">
        <f>SUM(G1857:G1889)</f>
        <v>206</v>
      </c>
      <c r="H1856" s="376">
        <f>SUM(H1857:H1889)</f>
        <v>126</v>
      </c>
      <c r="I1856" s="376">
        <f>SUM(I1857:I1889)</f>
        <v>66</v>
      </c>
      <c r="J1856" s="984"/>
      <c r="K1856" s="984"/>
      <c r="L1856" s="984"/>
      <c r="M1856" s="376"/>
      <c r="N1856" s="376"/>
      <c r="O1856" s="376"/>
      <c r="P1856" s="376"/>
      <c r="Q1856" s="376"/>
      <c r="R1856" s="376"/>
      <c r="S1856" s="826">
        <v>10</v>
      </c>
      <c r="T1856" s="377"/>
      <c r="U1856" s="378"/>
      <c r="V1856" s="378"/>
      <c r="W1856" s="380"/>
      <c r="X1856" s="530">
        <f>SUM(Y1856:Y1889)</f>
        <v>432.5</v>
      </c>
      <c r="Y1856" s="231"/>
      <c r="Z1856" s="231">
        <f>Productiemedewerkers!C2159</f>
        <v>0</v>
      </c>
      <c r="AA1856" s="232">
        <f>X1856-Z1856</f>
        <v>432.5</v>
      </c>
      <c r="AB1856" s="221" t="s">
        <v>2681</v>
      </c>
      <c r="AC1856" s="234"/>
      <c r="AD1856" s="235">
        <f>SUM(AD1857:AD1889)</f>
        <v>63706.32</v>
      </c>
      <c r="AE1856" s="235" t="str">
        <f>IF(B1856="","",(IFERROR(VLOOKUP(B1856,Projecten!A$4:W$2415,23,FALSE),"niet bekend")))</f>
        <v/>
      </c>
      <c r="AF1856" s="235" t="str">
        <f>IF(B1856="","",(IFERROR(VLOOKUP(B1856,Projecten!A$4:W$2415,12,FALSE),"niet bekend")))</f>
        <v/>
      </c>
    </row>
    <row r="1857" spans="2:33" x14ac:dyDescent="0.2">
      <c r="B1857" s="1118"/>
      <c r="C1857" s="238"/>
      <c r="D1857" s="202"/>
      <c r="E1857" s="240"/>
      <c r="F1857" s="1119"/>
      <c r="G1857" s="1119"/>
      <c r="H1857" s="1119"/>
      <c r="I1857" s="1119"/>
      <c r="J1857" s="241"/>
      <c r="K1857" s="241"/>
      <c r="L1857" s="241"/>
      <c r="M1857" s="242"/>
      <c r="N1857" s="242"/>
      <c r="O1857" s="242"/>
      <c r="P1857" s="242"/>
      <c r="Q1857" s="242"/>
      <c r="R1857" s="242"/>
      <c r="S1857" s="243" t="s">
        <v>2371</v>
      </c>
      <c r="U1857" s="245"/>
      <c r="X1857" s="247" t="s">
        <v>2037</v>
      </c>
      <c r="Y1857" s="248"/>
      <c r="Z1857" s="202"/>
      <c r="AA1857" s="202"/>
      <c r="AB1857" s="243"/>
      <c r="AC1857" s="249" t="str">
        <f>IF(B1857="","",(IFERROR(VLOOKUP(B1857,Projecten!A$4:W$2415,5,FALSE),"niet bekend")))</f>
        <v/>
      </c>
      <c r="AD1857" s="213" t="str">
        <f>IF(AC1857="","",(IF(F1857=0,AF1857,(F1857/AC1857*AF1857))))</f>
        <v/>
      </c>
      <c r="AE1857" s="213" t="str">
        <f>IF(B1857="","",(IFERROR(VLOOKUP(B1857,Projecten!A$4:W$2415,23,FALSE),"niet bekend")))</f>
        <v/>
      </c>
      <c r="AF1857" s="213" t="str">
        <f>IF(B1857="","",(IFERROR(VLOOKUP(B1857,Projecten!A$4:W$2415,12,FALSE),"niet bekend")))</f>
        <v/>
      </c>
      <c r="AG1857" s="209"/>
    </row>
    <row r="1858" spans="2:33" x14ac:dyDescent="0.2">
      <c r="B1858" s="1118"/>
      <c r="C1858" s="238"/>
      <c r="D1858" s="202"/>
      <c r="E1858" s="240"/>
      <c r="F1858" s="1119"/>
      <c r="G1858" s="1119"/>
      <c r="H1858" s="1119"/>
      <c r="I1858" s="1119"/>
      <c r="J1858" s="241"/>
      <c r="K1858" s="241"/>
      <c r="L1858" s="241"/>
      <c r="M1858" s="242"/>
      <c r="N1858" s="242"/>
      <c r="O1858" s="242"/>
      <c r="P1858" s="242"/>
      <c r="Q1858" s="242"/>
      <c r="R1858" s="242"/>
      <c r="S1858" s="243"/>
      <c r="U1858" s="245"/>
      <c r="X1858" s="247"/>
      <c r="Y1858" s="248"/>
      <c r="Z1858" s="202"/>
      <c r="AA1858" s="202"/>
      <c r="AB1858" s="243"/>
      <c r="AC1858" s="249"/>
      <c r="AG1858" s="209"/>
    </row>
    <row r="1859" spans="2:33" s="259" customFormat="1" x14ac:dyDescent="0.2">
      <c r="B1859" s="348"/>
      <c r="C1859" s="239"/>
      <c r="D1859" s="251" t="s">
        <v>2660</v>
      </c>
      <c r="E1859" s="239"/>
      <c r="F1859" s="349"/>
      <c r="G1859" s="239"/>
      <c r="H1859" s="239"/>
      <c r="I1859" s="239"/>
      <c r="J1859" s="253"/>
      <c r="K1859" s="253"/>
      <c r="L1859" s="253"/>
      <c r="M1859" s="253"/>
      <c r="N1859" s="349"/>
      <c r="O1859" s="349"/>
      <c r="P1859" s="349"/>
      <c r="Q1859" s="349"/>
      <c r="R1859" s="349"/>
      <c r="S1859" s="251"/>
      <c r="T1859" s="245"/>
      <c r="U1859" s="255"/>
      <c r="V1859" s="638"/>
      <c r="W1859" s="239"/>
      <c r="X1859" s="239"/>
      <c r="Y1859" s="257">
        <v>38</v>
      </c>
      <c r="Z1859" s="239"/>
      <c r="AA1859" s="239"/>
      <c r="AB1859" s="1120"/>
      <c r="AC1859" s="350" t="str">
        <f>IF(B1859="","",(IFERROR(VLOOKUP(B1859,Projecten!A$4:W$2415,5,FALSE),"niet bekend")))</f>
        <v/>
      </c>
      <c r="AD1859" s="213" t="str">
        <f>IF(AC1859="","",(IF(F1859=0,AF1859,(F1859/AC1859*AF1859))))</f>
        <v/>
      </c>
      <c r="AE1859" s="213" t="str">
        <f>IF(B1859="","",(IFERROR(VLOOKUP(B1859,Projecten!A$4:W$2415,23,FALSE),"niet bekend")))</f>
        <v/>
      </c>
      <c r="AF1859" s="213" t="str">
        <f>IF(B1859="","",(IFERROR(VLOOKUP(B1859,Projecten!A$4:W$2415,12,FALSE),"niet bekend")))</f>
        <v/>
      </c>
    </row>
    <row r="1860" spans="2:33" s="259" customFormat="1" x14ac:dyDescent="0.2">
      <c r="B1860" s="348"/>
      <c r="C1860" s="239"/>
      <c r="D1860" s="251" t="s">
        <v>2674</v>
      </c>
      <c r="E1860" s="239"/>
      <c r="F1860" s="349"/>
      <c r="G1860" s="239"/>
      <c r="H1860" s="239"/>
      <c r="I1860" s="239"/>
      <c r="J1860" s="253"/>
      <c r="K1860" s="253"/>
      <c r="L1860" s="253"/>
      <c r="M1860" s="253"/>
      <c r="N1860" s="349"/>
      <c r="O1860" s="349"/>
      <c r="P1860" s="349"/>
      <c r="Q1860" s="349"/>
      <c r="R1860" s="349"/>
      <c r="S1860" s="251"/>
      <c r="T1860" s="245"/>
      <c r="U1860" s="255"/>
      <c r="V1860" s="638"/>
      <c r="W1860" s="239"/>
      <c r="X1860" s="239"/>
      <c r="Y1860" s="257">
        <v>8.25</v>
      </c>
      <c r="Z1860" s="239"/>
      <c r="AA1860" s="239"/>
      <c r="AB1860" s="1120"/>
      <c r="AC1860" s="350"/>
      <c r="AD1860" s="213"/>
      <c r="AE1860" s="213"/>
      <c r="AF1860" s="213"/>
    </row>
    <row r="1861" spans="2:33" s="259" customFormat="1" x14ac:dyDescent="0.2">
      <c r="B1861" s="348"/>
      <c r="C1861" s="239"/>
      <c r="D1861" s="251" t="s">
        <v>2675</v>
      </c>
      <c r="E1861" s="239"/>
      <c r="F1861" s="349"/>
      <c r="G1861" s="239"/>
      <c r="H1861" s="239"/>
      <c r="I1861" s="239"/>
      <c r="J1861" s="253"/>
      <c r="K1861" s="253"/>
      <c r="L1861" s="253"/>
      <c r="M1861" s="253"/>
      <c r="N1861" s="349"/>
      <c r="O1861" s="349"/>
      <c r="P1861" s="349"/>
      <c r="Q1861" s="349"/>
      <c r="R1861" s="349"/>
      <c r="S1861" s="251"/>
      <c r="T1861" s="245"/>
      <c r="U1861" s="255"/>
      <c r="V1861" s="638"/>
      <c r="W1861" s="239"/>
      <c r="X1861" s="239"/>
      <c r="Y1861" s="257">
        <v>8.25</v>
      </c>
      <c r="Z1861" s="239"/>
      <c r="AA1861" s="239"/>
      <c r="AB1861" s="1120"/>
      <c r="AC1861" s="350"/>
      <c r="AD1861" s="213"/>
      <c r="AE1861" s="213"/>
      <c r="AF1861" s="213"/>
    </row>
    <row r="1862" spans="2:33" s="259" customFormat="1" x14ac:dyDescent="0.2">
      <c r="B1862" s="348"/>
      <c r="C1862" s="239"/>
      <c r="D1862" s="251" t="s">
        <v>2676</v>
      </c>
      <c r="E1862" s="239"/>
      <c r="F1862" s="349"/>
      <c r="G1862" s="239"/>
      <c r="H1862" s="239"/>
      <c r="I1862" s="239"/>
      <c r="J1862" s="253"/>
      <c r="K1862" s="253"/>
      <c r="L1862" s="253"/>
      <c r="M1862" s="253"/>
      <c r="N1862" s="349"/>
      <c r="O1862" s="349"/>
      <c r="P1862" s="349"/>
      <c r="Q1862" s="349"/>
      <c r="R1862" s="349"/>
      <c r="S1862" s="251"/>
      <c r="T1862" s="245"/>
      <c r="U1862" s="255"/>
      <c r="V1862" s="638"/>
      <c r="W1862" s="239"/>
      <c r="X1862" s="239"/>
      <c r="Y1862" s="257">
        <v>8.25</v>
      </c>
      <c r="Z1862" s="239"/>
      <c r="AA1862" s="239"/>
      <c r="AB1862" s="1120"/>
      <c r="AC1862" s="350"/>
      <c r="AD1862" s="213"/>
      <c r="AE1862" s="213"/>
      <c r="AF1862" s="213"/>
    </row>
    <row r="1863" spans="2:33" s="868" customFormat="1" x14ac:dyDescent="0.2">
      <c r="B1863" s="1121"/>
      <c r="C1863" s="869"/>
      <c r="D1863" s="667"/>
      <c r="E1863" s="869"/>
      <c r="F1863" s="1122"/>
      <c r="G1863" s="869"/>
      <c r="H1863" s="869"/>
      <c r="I1863" s="869"/>
      <c r="J1863" s="1123"/>
      <c r="K1863" s="1123"/>
      <c r="L1863" s="1123"/>
      <c r="M1863" s="1123"/>
      <c r="N1863" s="1122"/>
      <c r="O1863" s="1122"/>
      <c r="P1863" s="1122"/>
      <c r="Q1863" s="1122"/>
      <c r="R1863" s="1122"/>
      <c r="S1863" s="667"/>
      <c r="T1863" s="264"/>
      <c r="U1863" s="866"/>
      <c r="V1863" s="867"/>
      <c r="W1863" s="869"/>
      <c r="X1863" s="869"/>
      <c r="Y1863" s="328"/>
      <c r="Z1863" s="869"/>
      <c r="AA1863" s="869"/>
      <c r="AB1863" s="1124"/>
      <c r="AC1863" s="1125"/>
      <c r="AD1863" s="266"/>
      <c r="AE1863" s="266"/>
      <c r="AF1863" s="266"/>
    </row>
    <row r="1864" spans="2:33" s="327" customFormat="1" x14ac:dyDescent="0.2">
      <c r="B1864" s="496">
        <v>2017130</v>
      </c>
      <c r="C1864" s="886">
        <v>121189</v>
      </c>
      <c r="D1864" s="496">
        <v>636217</v>
      </c>
      <c r="E1864" s="389" t="s">
        <v>26</v>
      </c>
      <c r="F1864" s="388">
        <v>1</v>
      </c>
      <c r="G1864" s="389">
        <v>8</v>
      </c>
      <c r="H1864" s="389">
        <v>5</v>
      </c>
      <c r="I1864" s="389">
        <v>3</v>
      </c>
      <c r="J1864" s="321">
        <v>42794</v>
      </c>
      <c r="K1864" s="321">
        <v>42795</v>
      </c>
      <c r="L1864" s="321" t="s">
        <v>1485</v>
      </c>
      <c r="M1864" s="321" t="s">
        <v>1485</v>
      </c>
      <c r="N1864" s="322" t="s">
        <v>47</v>
      </c>
      <c r="O1864" s="322" t="s">
        <v>47</v>
      </c>
      <c r="P1864" s="322" t="s">
        <v>47</v>
      </c>
      <c r="Q1864" s="322"/>
      <c r="R1864" s="322" t="s">
        <v>47</v>
      </c>
      <c r="S1864" s="320"/>
      <c r="T1864" s="264"/>
      <c r="U1864" s="264">
        <v>11</v>
      </c>
      <c r="V1864" s="396"/>
      <c r="W1864" s="318" t="s">
        <v>2509</v>
      </c>
      <c r="X1864" s="318"/>
      <c r="Y1864" s="324">
        <v>17.25</v>
      </c>
      <c r="Z1864" s="318"/>
      <c r="AA1864" s="318"/>
      <c r="AB1864" s="707">
        <v>42781</v>
      </c>
      <c r="AC1864" s="329">
        <f>IF(B1864="","",(IFERROR(VLOOKUP(B1864,Projecten!A$4:W$2415,5,FALSE),"niet bekend")))</f>
        <v>1</v>
      </c>
      <c r="AD1864" s="266">
        <f>IF(AC1864="","",(IF(F1864=0,AF1864,(F1864/AC1864*AF1864))))</f>
        <v>3078.22</v>
      </c>
      <c r="AE1864" s="266">
        <f>IF(B1864="","",(IFERROR(VLOOKUP(B1864,Projecten!A$4:W$2415,23,FALSE),"niet bekend")))</f>
        <v>3078.22</v>
      </c>
      <c r="AF1864" s="266">
        <f>IF(B1864="","",(IFERROR(VLOOKUP(B1864,Projecten!A$4:W$2415,12,FALSE),"niet bekend")))</f>
        <v>3078.22</v>
      </c>
    </row>
    <row r="1865" spans="2:33" s="327" customFormat="1" x14ac:dyDescent="0.2">
      <c r="B1865" s="496">
        <v>2017137</v>
      </c>
      <c r="C1865" s="886">
        <v>121189</v>
      </c>
      <c r="D1865" s="496">
        <v>636117</v>
      </c>
      <c r="E1865" s="389" t="s">
        <v>26</v>
      </c>
      <c r="F1865" s="388">
        <v>1</v>
      </c>
      <c r="G1865" s="389">
        <v>8</v>
      </c>
      <c r="H1865" s="389">
        <v>5</v>
      </c>
      <c r="I1865" s="389">
        <v>3</v>
      </c>
      <c r="J1865" s="321">
        <v>42794</v>
      </c>
      <c r="K1865" s="321" t="s">
        <v>1485</v>
      </c>
      <c r="L1865" s="321" t="s">
        <v>1485</v>
      </c>
      <c r="M1865" s="321" t="s">
        <v>1485</v>
      </c>
      <c r="N1865" s="322" t="s">
        <v>47</v>
      </c>
      <c r="O1865" s="322" t="s">
        <v>47</v>
      </c>
      <c r="P1865" s="322" t="s">
        <v>47</v>
      </c>
      <c r="Q1865" s="322"/>
      <c r="R1865" s="322" t="s">
        <v>47</v>
      </c>
      <c r="S1865" s="320"/>
      <c r="T1865" s="264"/>
      <c r="U1865" s="264">
        <v>11</v>
      </c>
      <c r="V1865" s="396"/>
      <c r="W1865" s="318" t="s">
        <v>2509</v>
      </c>
      <c r="X1865" s="318"/>
      <c r="Y1865" s="324">
        <v>15</v>
      </c>
      <c r="Z1865" s="318"/>
      <c r="AA1865" s="318"/>
      <c r="AB1865" s="707">
        <v>42781</v>
      </c>
      <c r="AC1865" s="329">
        <f>IF(B1865="","",(IFERROR(VLOOKUP(B1865,Projecten!A$4:W$2415,5,FALSE),"niet bekend")))</f>
        <v>1</v>
      </c>
      <c r="AD1865" s="266">
        <f>IF(AC1865="","",(IF(F1865=0,AF1865,(F1865/AC1865*AF1865))))</f>
        <v>2531.15</v>
      </c>
      <c r="AE1865" s="266">
        <f>IF(B1865="","",(IFERROR(VLOOKUP(B1865,Projecten!A$4:W$2415,23,FALSE),"niet bekend")))</f>
        <v>2531.15</v>
      </c>
      <c r="AF1865" s="266">
        <f>IF(B1865="","",(IFERROR(VLOOKUP(B1865,Projecten!A$4:W$2415,12,FALSE),"niet bekend")))</f>
        <v>2531.15</v>
      </c>
    </row>
    <row r="1866" spans="2:33" s="327" customFormat="1" x14ac:dyDescent="0.2">
      <c r="B1866" s="496">
        <v>2017134</v>
      </c>
      <c r="C1866" s="886">
        <v>121189</v>
      </c>
      <c r="D1866" s="496" t="s">
        <v>2505</v>
      </c>
      <c r="E1866" s="389" t="s">
        <v>26</v>
      </c>
      <c r="F1866" s="388">
        <v>1</v>
      </c>
      <c r="G1866" s="389">
        <v>2</v>
      </c>
      <c r="H1866" s="389">
        <v>1</v>
      </c>
      <c r="I1866" s="389">
        <v>1</v>
      </c>
      <c r="J1866" s="321">
        <v>42794</v>
      </c>
      <c r="K1866" s="321" t="s">
        <v>1485</v>
      </c>
      <c r="L1866" s="321" t="s">
        <v>1485</v>
      </c>
      <c r="M1866" s="321" t="s">
        <v>1485</v>
      </c>
      <c r="N1866" s="322" t="s">
        <v>47</v>
      </c>
      <c r="O1866" s="322" t="s">
        <v>47</v>
      </c>
      <c r="P1866" s="322" t="s">
        <v>47</v>
      </c>
      <c r="Q1866" s="322"/>
      <c r="R1866" s="322" t="s">
        <v>47</v>
      </c>
      <c r="S1866" s="320"/>
      <c r="T1866" s="264"/>
      <c r="U1866" s="264">
        <v>11</v>
      </c>
      <c r="V1866" s="396"/>
      <c r="W1866" s="318" t="s">
        <v>2509</v>
      </c>
      <c r="X1866" s="318"/>
      <c r="Y1866" s="324">
        <v>5</v>
      </c>
      <c r="Z1866" s="318"/>
      <c r="AA1866" s="318"/>
      <c r="AB1866" s="707">
        <v>42781</v>
      </c>
      <c r="AC1866" s="329">
        <f>IF(B1866="","",(IFERROR(VLOOKUP(B1866,Projecten!A$4:W$2415,5,FALSE),"niet bekend")))</f>
        <v>1</v>
      </c>
      <c r="AD1866" s="266">
        <f>IF(AC1866="","",(IF(F1866=0,AF1866,(F1866/AC1866*AF1866))))</f>
        <v>599.77</v>
      </c>
      <c r="AE1866" s="266">
        <f>IF(B1866="","",(IFERROR(VLOOKUP(B1866,Projecten!A$4:W$2415,23,FALSE),"niet bekend")))</f>
        <v>599.77</v>
      </c>
      <c r="AF1866" s="266">
        <f>IF(B1866="","",(IFERROR(VLOOKUP(B1866,Projecten!A$4:W$2415,12,FALSE),"niet bekend")))</f>
        <v>599.77</v>
      </c>
    </row>
    <row r="1867" spans="2:33" s="327" customFormat="1" x14ac:dyDescent="0.2">
      <c r="B1867" s="496">
        <v>2017136</v>
      </c>
      <c r="C1867" s="886">
        <v>121190</v>
      </c>
      <c r="D1867" s="496">
        <v>636617</v>
      </c>
      <c r="E1867" s="389" t="s">
        <v>26</v>
      </c>
      <c r="F1867" s="388">
        <v>1</v>
      </c>
      <c r="G1867" s="389">
        <v>7</v>
      </c>
      <c r="H1867" s="389">
        <v>4</v>
      </c>
      <c r="I1867" s="389">
        <v>3</v>
      </c>
      <c r="J1867" s="321">
        <v>42794</v>
      </c>
      <c r="K1867" s="321" t="s">
        <v>1485</v>
      </c>
      <c r="L1867" s="321" t="s">
        <v>1485</v>
      </c>
      <c r="M1867" s="321" t="s">
        <v>1485</v>
      </c>
      <c r="N1867" s="322" t="s">
        <v>47</v>
      </c>
      <c r="O1867" s="322" t="s">
        <v>47</v>
      </c>
      <c r="P1867" s="322" t="s">
        <v>47</v>
      </c>
      <c r="Q1867" s="322"/>
      <c r="R1867" s="322" t="s">
        <v>47</v>
      </c>
      <c r="S1867" s="320"/>
      <c r="T1867" s="264"/>
      <c r="U1867" s="264">
        <v>11</v>
      </c>
      <c r="V1867" s="396"/>
      <c r="W1867" s="318" t="s">
        <v>2509</v>
      </c>
      <c r="X1867" s="318"/>
      <c r="Y1867" s="324">
        <v>13.75</v>
      </c>
      <c r="Z1867" s="318"/>
      <c r="AA1867" s="318"/>
      <c r="AB1867" s="707">
        <v>42781</v>
      </c>
      <c r="AC1867" s="329">
        <f>IF(B1867="","",(IFERROR(VLOOKUP(B1867,Projecten!A$4:W$2415,5,FALSE),"niet bekend")))</f>
        <v>1</v>
      </c>
      <c r="AD1867" s="266">
        <f>IF(AC1867="","",(IF(F1867=0,AF1867,(F1867/AC1867*AF1867))))</f>
        <v>2391.88</v>
      </c>
      <c r="AE1867" s="266">
        <f>IF(B1867="","",(IFERROR(VLOOKUP(B1867,Projecten!A$4:W$2415,23,FALSE),"niet bekend")))</f>
        <v>2391.88</v>
      </c>
      <c r="AF1867" s="266">
        <f>IF(B1867="","",(IFERROR(VLOOKUP(B1867,Projecten!A$4:W$2415,12,FALSE),"niet bekend")))</f>
        <v>2391.88</v>
      </c>
    </row>
    <row r="1868" spans="2:33" s="327" customFormat="1" x14ac:dyDescent="0.2">
      <c r="B1868" s="496">
        <v>2017135</v>
      </c>
      <c r="C1868" s="886">
        <v>121190</v>
      </c>
      <c r="D1868" s="496">
        <v>635017</v>
      </c>
      <c r="E1868" s="389" t="s">
        <v>26</v>
      </c>
      <c r="F1868" s="388">
        <v>1</v>
      </c>
      <c r="G1868" s="389">
        <v>8</v>
      </c>
      <c r="H1868" s="389">
        <v>5</v>
      </c>
      <c r="I1868" s="389">
        <v>3</v>
      </c>
      <c r="J1868" s="321">
        <v>42794</v>
      </c>
      <c r="K1868" s="321" t="s">
        <v>1485</v>
      </c>
      <c r="L1868" s="321" t="s">
        <v>1485</v>
      </c>
      <c r="M1868" s="321" t="s">
        <v>1485</v>
      </c>
      <c r="N1868" s="322" t="s">
        <v>47</v>
      </c>
      <c r="O1868" s="322" t="s">
        <v>47</v>
      </c>
      <c r="P1868" s="322" t="s">
        <v>47</v>
      </c>
      <c r="Q1868" s="322"/>
      <c r="R1868" s="322" t="s">
        <v>47</v>
      </c>
      <c r="S1868" s="320"/>
      <c r="T1868" s="264"/>
      <c r="U1868" s="264">
        <v>11</v>
      </c>
      <c r="V1868" s="396"/>
      <c r="W1868" s="318" t="s">
        <v>2509</v>
      </c>
      <c r="X1868" s="318"/>
      <c r="Y1868" s="324">
        <v>15</v>
      </c>
      <c r="Z1868" s="318"/>
      <c r="AA1868" s="318"/>
      <c r="AB1868" s="707">
        <v>42781</v>
      </c>
      <c r="AC1868" s="329">
        <f>IF(B1868="","",(IFERROR(VLOOKUP(B1868,Projecten!A$4:W$2415,5,FALSE),"niet bekend")))</f>
        <v>1</v>
      </c>
      <c r="AD1868" s="266">
        <f>IF(AC1868="","",(IF(F1868=0,AF1868,(F1868/AC1868*AF1868))))</f>
        <v>2480.83</v>
      </c>
      <c r="AE1868" s="266">
        <f>IF(B1868="","",(IFERROR(VLOOKUP(B1868,Projecten!A$4:W$2415,23,FALSE),"niet bekend")))</f>
        <v>2480.83</v>
      </c>
      <c r="AF1868" s="266">
        <f>IF(B1868="","",(IFERROR(VLOOKUP(B1868,Projecten!A$4:W$2415,12,FALSE),"niet bekend")))</f>
        <v>2480.83</v>
      </c>
    </row>
    <row r="1869" spans="2:33" s="327" customFormat="1" x14ac:dyDescent="0.2">
      <c r="B1869" s="496">
        <v>2017145</v>
      </c>
      <c r="C1869" s="700">
        <v>121191</v>
      </c>
      <c r="D1869" s="496">
        <v>634217</v>
      </c>
      <c r="E1869" s="389" t="s">
        <v>26</v>
      </c>
      <c r="F1869" s="388">
        <v>1</v>
      </c>
      <c r="G1869" s="389">
        <v>13</v>
      </c>
      <c r="H1869" s="389">
        <v>7</v>
      </c>
      <c r="I1869" s="389">
        <v>3</v>
      </c>
      <c r="J1869" s="321">
        <v>42794</v>
      </c>
      <c r="K1869" s="321">
        <v>42795</v>
      </c>
      <c r="L1869" s="321" t="s">
        <v>1485</v>
      </c>
      <c r="M1869" s="321" t="s">
        <v>1485</v>
      </c>
      <c r="N1869" s="322" t="s">
        <v>47</v>
      </c>
      <c r="O1869" s="322" t="s">
        <v>47</v>
      </c>
      <c r="P1869" s="322" t="s">
        <v>47</v>
      </c>
      <c r="Q1869" s="322"/>
      <c r="R1869" s="322" t="s">
        <v>47</v>
      </c>
      <c r="S1869" s="320"/>
      <c r="T1869" s="264"/>
      <c r="U1869" s="264">
        <v>11</v>
      </c>
      <c r="V1869" s="396"/>
      <c r="W1869" s="318" t="s">
        <v>2509</v>
      </c>
      <c r="X1869" s="318" t="s">
        <v>2538</v>
      </c>
      <c r="Y1869" s="324">
        <v>20</v>
      </c>
      <c r="Z1869" s="318"/>
      <c r="AA1869" s="318"/>
      <c r="AB1869" s="707">
        <v>42780</v>
      </c>
      <c r="AC1869" s="329"/>
      <c r="AD1869" s="266"/>
      <c r="AE1869" s="266"/>
      <c r="AF1869" s="266"/>
    </row>
    <row r="1870" spans="2:33" s="327" customFormat="1" x14ac:dyDescent="0.2">
      <c r="B1870" s="496">
        <v>2017138</v>
      </c>
      <c r="C1870" s="886">
        <v>121190</v>
      </c>
      <c r="D1870" s="496">
        <v>635917</v>
      </c>
      <c r="E1870" s="389" t="s">
        <v>26</v>
      </c>
      <c r="F1870" s="388">
        <v>1</v>
      </c>
      <c r="G1870" s="389">
        <v>9</v>
      </c>
      <c r="H1870" s="389">
        <v>5</v>
      </c>
      <c r="I1870" s="389">
        <v>3</v>
      </c>
      <c r="J1870" s="321">
        <v>42794</v>
      </c>
      <c r="K1870" s="321" t="s">
        <v>1485</v>
      </c>
      <c r="L1870" s="321" t="s">
        <v>1485</v>
      </c>
      <c r="M1870" s="321" t="s">
        <v>1485</v>
      </c>
      <c r="N1870" s="322" t="s">
        <v>47</v>
      </c>
      <c r="O1870" s="322" t="s">
        <v>47</v>
      </c>
      <c r="P1870" s="322" t="s">
        <v>47</v>
      </c>
      <c r="Q1870" s="322"/>
      <c r="R1870" s="322" t="s">
        <v>47</v>
      </c>
      <c r="S1870" s="320"/>
      <c r="T1870" s="264"/>
      <c r="U1870" s="264">
        <v>11</v>
      </c>
      <c r="V1870" s="396"/>
      <c r="W1870" s="318" t="s">
        <v>2509</v>
      </c>
      <c r="X1870" s="318"/>
      <c r="Y1870" s="324">
        <v>17.75</v>
      </c>
      <c r="Z1870" s="318"/>
      <c r="AA1870" s="318"/>
      <c r="AB1870" s="707">
        <v>42781</v>
      </c>
      <c r="AC1870" s="329">
        <f>IF(B1870="","",(IFERROR(VLOOKUP(B1870,Projecten!A$4:W$2415,5,FALSE),"niet bekend")))</f>
        <v>1</v>
      </c>
      <c r="AD1870" s="266">
        <f t="shared" ref="AD1870:AD1875" si="173">IF(AC1870="","",(IF(F1870=0,AF1870,(F1870/AC1870*AF1870))))</f>
        <v>2953.65</v>
      </c>
      <c r="AE1870" s="266">
        <f>IF(B1870="","",(IFERROR(VLOOKUP(B1870,Projecten!A$4:W$2415,23,FALSE),"niet bekend")))</f>
        <v>2953.65</v>
      </c>
      <c r="AF1870" s="266">
        <f>IF(B1870="","",(IFERROR(VLOOKUP(B1870,Projecten!A$4:W$2415,12,FALSE),"niet bekend")))</f>
        <v>2953.65</v>
      </c>
    </row>
    <row r="1871" spans="2:33" s="327" customFormat="1" x14ac:dyDescent="0.2">
      <c r="B1871" s="496">
        <v>2017140</v>
      </c>
      <c r="C1871" s="700">
        <v>121191</v>
      </c>
      <c r="D1871" s="496">
        <v>636517</v>
      </c>
      <c r="E1871" s="389" t="s">
        <v>26</v>
      </c>
      <c r="F1871" s="388">
        <v>1</v>
      </c>
      <c r="G1871" s="389">
        <v>8</v>
      </c>
      <c r="H1871" s="389">
        <v>5</v>
      </c>
      <c r="I1871" s="389">
        <v>3</v>
      </c>
      <c r="J1871" s="321">
        <v>42794</v>
      </c>
      <c r="K1871" s="321" t="s">
        <v>1485</v>
      </c>
      <c r="L1871" s="321" t="s">
        <v>1485</v>
      </c>
      <c r="M1871" s="321" t="s">
        <v>1485</v>
      </c>
      <c r="N1871" s="322" t="s">
        <v>47</v>
      </c>
      <c r="O1871" s="322" t="s">
        <v>47</v>
      </c>
      <c r="P1871" s="322" t="s">
        <v>47</v>
      </c>
      <c r="Q1871" s="322"/>
      <c r="R1871" s="322" t="s">
        <v>47</v>
      </c>
      <c r="S1871" s="320"/>
      <c r="T1871" s="264"/>
      <c r="U1871" s="264">
        <v>11</v>
      </c>
      <c r="V1871" s="396"/>
      <c r="W1871" s="318" t="s">
        <v>2509</v>
      </c>
      <c r="X1871" s="318"/>
      <c r="Y1871" s="324">
        <v>15</v>
      </c>
      <c r="Z1871" s="318"/>
      <c r="AA1871" s="318"/>
      <c r="AB1871" s="707">
        <v>42780</v>
      </c>
      <c r="AC1871" s="329">
        <f>IF(B1871="","",(IFERROR(VLOOKUP(B1871,Projecten!A$4:W$2415,5,FALSE),"niet bekend")))</f>
        <v>1</v>
      </c>
      <c r="AD1871" s="266">
        <f t="shared" si="173"/>
        <v>2480.83</v>
      </c>
      <c r="AE1871" s="266">
        <f>IF(B1871="","",(IFERROR(VLOOKUP(B1871,Projecten!A$4:W$2415,23,FALSE),"niet bekend")))</f>
        <v>2480.83</v>
      </c>
      <c r="AF1871" s="266">
        <f>IF(B1871="","",(IFERROR(VLOOKUP(B1871,Projecten!A$4:W$2415,12,FALSE),"niet bekend")))</f>
        <v>2480.83</v>
      </c>
    </row>
    <row r="1872" spans="2:33" s="327" customFormat="1" x14ac:dyDescent="0.2">
      <c r="B1872" s="1109">
        <v>2017150</v>
      </c>
      <c r="C1872" s="1126">
        <v>121193</v>
      </c>
      <c r="D1872" s="665">
        <v>633117</v>
      </c>
      <c r="E1872" s="1117" t="s">
        <v>26</v>
      </c>
      <c r="F1872" s="1127">
        <v>1</v>
      </c>
      <c r="G1872" s="1117">
        <v>7</v>
      </c>
      <c r="H1872" s="1117">
        <v>6</v>
      </c>
      <c r="I1872" s="1117">
        <v>2</v>
      </c>
      <c r="J1872" s="995">
        <v>42801</v>
      </c>
      <c r="K1872" s="995" t="s">
        <v>1485</v>
      </c>
      <c r="L1872" s="995" t="s">
        <v>1485</v>
      </c>
      <c r="M1872" s="995" t="s">
        <v>1485</v>
      </c>
      <c r="N1872" s="403" t="s">
        <v>47</v>
      </c>
      <c r="O1872" s="403" t="s">
        <v>47</v>
      </c>
      <c r="P1872" s="403" t="s">
        <v>47</v>
      </c>
      <c r="Q1872" s="403"/>
      <c r="R1872" s="403" t="s">
        <v>47</v>
      </c>
      <c r="S1872" s="320"/>
      <c r="T1872" s="264"/>
      <c r="U1872" s="264">
        <v>12</v>
      </c>
      <c r="V1872" s="396"/>
      <c r="W1872" s="318" t="s">
        <v>162</v>
      </c>
      <c r="X1872" s="1100"/>
      <c r="Y1872" s="324">
        <v>12</v>
      </c>
      <c r="Z1872" s="318"/>
      <c r="AA1872" s="318"/>
      <c r="AB1872" s="707">
        <v>42790</v>
      </c>
      <c r="AC1872" s="329">
        <f>IF(B1872="","",(IFERROR(VLOOKUP(B1872,Projecten!A$4:W$2415,5,FALSE),"niet bekend")))</f>
        <v>1</v>
      </c>
      <c r="AD1872" s="266">
        <f t="shared" si="173"/>
        <v>1925.71</v>
      </c>
      <c r="AE1872" s="266">
        <f>IF(B1872="","",(IFERROR(VLOOKUP(B1872,Projecten!A$4:W$2415,23,FALSE),"niet bekend")))</f>
        <v>1925.71</v>
      </c>
      <c r="AF1872" s="266">
        <f>IF(B1872="","",(IFERROR(VLOOKUP(B1872,Projecten!A$4:W$2415,12,FALSE),"niet bekend")))</f>
        <v>1925.71</v>
      </c>
    </row>
    <row r="1873" spans="2:33" s="327" customFormat="1" x14ac:dyDescent="0.2">
      <c r="B1873" s="1109">
        <v>2017148</v>
      </c>
      <c r="C1873" s="1126">
        <v>121192</v>
      </c>
      <c r="D1873" s="665">
        <v>636717</v>
      </c>
      <c r="E1873" s="1117" t="s">
        <v>26</v>
      </c>
      <c r="F1873" s="1127">
        <v>1</v>
      </c>
      <c r="G1873" s="1117">
        <v>8</v>
      </c>
      <c r="H1873" s="1117">
        <v>5</v>
      </c>
      <c r="I1873" s="1117">
        <v>3</v>
      </c>
      <c r="J1873" s="995">
        <v>42801</v>
      </c>
      <c r="K1873" s="995" t="s">
        <v>1485</v>
      </c>
      <c r="L1873" s="995" t="s">
        <v>1485</v>
      </c>
      <c r="M1873" s="995" t="s">
        <v>1485</v>
      </c>
      <c r="N1873" s="403" t="s">
        <v>47</v>
      </c>
      <c r="O1873" s="403" t="s">
        <v>47</v>
      </c>
      <c r="P1873" s="403" t="s">
        <v>47</v>
      </c>
      <c r="Q1873" s="403"/>
      <c r="R1873" s="403" t="s">
        <v>47</v>
      </c>
      <c r="S1873" s="320"/>
      <c r="T1873" s="264"/>
      <c r="U1873" s="264">
        <v>12</v>
      </c>
      <c r="V1873" s="396"/>
      <c r="W1873" s="318" t="s">
        <v>162</v>
      </c>
      <c r="X1873" s="1100"/>
      <c r="Y1873" s="324">
        <v>14.75</v>
      </c>
      <c r="Z1873" s="318"/>
      <c r="AA1873" s="318"/>
      <c r="AB1873" s="707">
        <v>42793</v>
      </c>
      <c r="AC1873" s="329">
        <f>IF(B1873="","",(IFERROR(VLOOKUP(B1873,Projecten!A$4:W$2415,5,FALSE),"niet bekend")))</f>
        <v>1</v>
      </c>
      <c r="AD1873" s="266">
        <f t="shared" si="173"/>
        <v>2628.88</v>
      </c>
      <c r="AE1873" s="266">
        <f>IF(B1873="","",(IFERROR(VLOOKUP(B1873,Projecten!A$4:W$2415,23,FALSE),"niet bekend")))</f>
        <v>2628.88</v>
      </c>
      <c r="AF1873" s="266">
        <f>IF(B1873="","",(IFERROR(VLOOKUP(B1873,Projecten!A$4:W$2415,12,FALSE),"niet bekend")))</f>
        <v>2628.88</v>
      </c>
    </row>
    <row r="1874" spans="2:33" s="327" customFormat="1" x14ac:dyDescent="0.2">
      <c r="B1874" s="1109">
        <v>2017153</v>
      </c>
      <c r="C1874" s="1126">
        <v>121193</v>
      </c>
      <c r="D1874" s="665">
        <v>635217</v>
      </c>
      <c r="E1874" s="1117" t="s">
        <v>26</v>
      </c>
      <c r="F1874" s="1127">
        <v>1</v>
      </c>
      <c r="G1874" s="1117">
        <v>10</v>
      </c>
      <c r="H1874" s="1117">
        <v>5</v>
      </c>
      <c r="I1874" s="1117">
        <v>3</v>
      </c>
      <c r="J1874" s="995">
        <v>42801</v>
      </c>
      <c r="K1874" s="995" t="s">
        <v>1485</v>
      </c>
      <c r="L1874" s="995" t="s">
        <v>1485</v>
      </c>
      <c r="M1874" s="995" t="s">
        <v>1485</v>
      </c>
      <c r="N1874" s="403" t="s">
        <v>47</v>
      </c>
      <c r="O1874" s="403" t="s">
        <v>47</v>
      </c>
      <c r="P1874" s="403" t="s">
        <v>47</v>
      </c>
      <c r="Q1874" s="403"/>
      <c r="R1874" s="403" t="s">
        <v>47</v>
      </c>
      <c r="S1874" s="320"/>
      <c r="T1874" s="264"/>
      <c r="U1874" s="264">
        <v>12</v>
      </c>
      <c r="V1874" s="396"/>
      <c r="W1874" s="318" t="s">
        <v>162</v>
      </c>
      <c r="X1874" s="1100"/>
      <c r="Y1874" s="324">
        <v>16.25</v>
      </c>
      <c r="Z1874" s="318"/>
      <c r="AA1874" s="318"/>
      <c r="AB1874" s="707">
        <v>42790</v>
      </c>
      <c r="AC1874" s="329">
        <f>IF(B1874="","",(IFERROR(VLOOKUP(B1874,Projecten!A$4:W$2415,5,FALSE),"niet bekend")))</f>
        <v>1</v>
      </c>
      <c r="AD1874" s="266">
        <f t="shared" si="173"/>
        <v>2655.58</v>
      </c>
      <c r="AE1874" s="266">
        <f>IF(B1874="","",(IFERROR(VLOOKUP(B1874,Projecten!A$4:W$2415,23,FALSE),"niet bekend")))</f>
        <v>2655.58</v>
      </c>
      <c r="AF1874" s="266">
        <f>IF(B1874="","",(IFERROR(VLOOKUP(B1874,Projecten!A$4:W$2415,12,FALSE),"niet bekend")))</f>
        <v>2655.58</v>
      </c>
    </row>
    <row r="1875" spans="2:33" s="327" customFormat="1" x14ac:dyDescent="0.2">
      <c r="B1875" s="1109">
        <v>2017149</v>
      </c>
      <c r="C1875" s="1126">
        <v>121192</v>
      </c>
      <c r="D1875" s="665">
        <v>633817</v>
      </c>
      <c r="E1875" s="1117" t="s">
        <v>26</v>
      </c>
      <c r="F1875" s="1127">
        <v>1</v>
      </c>
      <c r="G1875" s="1117">
        <v>8</v>
      </c>
      <c r="H1875" s="1117">
        <v>6</v>
      </c>
      <c r="I1875" s="1117">
        <v>3</v>
      </c>
      <c r="J1875" s="995">
        <v>42801</v>
      </c>
      <c r="K1875" s="995" t="s">
        <v>1485</v>
      </c>
      <c r="L1875" s="995" t="s">
        <v>1485</v>
      </c>
      <c r="M1875" s="995" t="s">
        <v>1485</v>
      </c>
      <c r="N1875" s="403" t="s">
        <v>47</v>
      </c>
      <c r="O1875" s="403" t="s">
        <v>47</v>
      </c>
      <c r="P1875" s="403" t="s">
        <v>47</v>
      </c>
      <c r="Q1875" s="403"/>
      <c r="R1875" s="403" t="s">
        <v>47</v>
      </c>
      <c r="S1875" s="320"/>
      <c r="T1875" s="264"/>
      <c r="U1875" s="264">
        <v>12</v>
      </c>
      <c r="V1875" s="396"/>
      <c r="W1875" s="318" t="s">
        <v>162</v>
      </c>
      <c r="X1875" s="1100"/>
      <c r="Y1875" s="324">
        <v>15.25</v>
      </c>
      <c r="Z1875" s="318"/>
      <c r="AA1875" s="318"/>
      <c r="AB1875" s="707">
        <v>42790</v>
      </c>
      <c r="AC1875" s="329">
        <f>IF(B1875="","",(IFERROR(VLOOKUP(B1875,Projecten!A$4:W$2415,5,FALSE),"niet bekend")))</f>
        <v>1</v>
      </c>
      <c r="AD1875" s="266">
        <f t="shared" si="173"/>
        <v>2778.21</v>
      </c>
      <c r="AE1875" s="266">
        <f>IF(B1875="","",(IFERROR(VLOOKUP(B1875,Projecten!A$4:W$2415,23,FALSE),"niet bekend")))</f>
        <v>2778.21</v>
      </c>
      <c r="AF1875" s="266">
        <f>IF(B1875="","",(IFERROR(VLOOKUP(B1875,Projecten!A$4:W$2415,12,FALSE),"niet bekend")))</f>
        <v>2778.21</v>
      </c>
    </row>
    <row r="1876" spans="2:33" s="327" customFormat="1" x14ac:dyDescent="0.2">
      <c r="B1876" s="496">
        <v>2017197</v>
      </c>
      <c r="C1876" s="709">
        <v>121210</v>
      </c>
      <c r="D1876" s="496" t="s">
        <v>2667</v>
      </c>
      <c r="E1876" s="389" t="s">
        <v>26</v>
      </c>
      <c r="F1876" s="388">
        <v>0</v>
      </c>
      <c r="G1876" s="389">
        <v>0</v>
      </c>
      <c r="H1876" s="389">
        <v>1</v>
      </c>
      <c r="I1876" s="389">
        <v>0</v>
      </c>
      <c r="J1876" s="321"/>
      <c r="K1876" s="321"/>
      <c r="L1876" s="321"/>
      <c r="M1876" s="321"/>
      <c r="N1876" s="322" t="s">
        <v>47</v>
      </c>
      <c r="O1876" s="322" t="s">
        <v>47</v>
      </c>
      <c r="P1876" s="322" t="s">
        <v>47</v>
      </c>
      <c r="Q1876" s="322"/>
      <c r="R1876" s="322" t="s">
        <v>47</v>
      </c>
      <c r="S1876" s="320"/>
      <c r="T1876" s="264"/>
      <c r="U1876" s="264">
        <v>10</v>
      </c>
      <c r="V1876" s="396"/>
      <c r="W1876" s="318" t="s">
        <v>2509</v>
      </c>
      <c r="X1876" s="869"/>
      <c r="Y1876" s="324">
        <v>1</v>
      </c>
      <c r="Z1876" s="318"/>
      <c r="AA1876" s="318"/>
      <c r="AB1876" s="707"/>
      <c r="AC1876" s="329"/>
      <c r="AD1876" s="266"/>
      <c r="AE1876" s="266"/>
      <c r="AF1876" s="266"/>
    </row>
    <row r="1877" spans="2:33" x14ac:dyDescent="0.2">
      <c r="B1877" s="1109">
        <v>2017167</v>
      </c>
      <c r="C1877" s="320">
        <v>121188</v>
      </c>
      <c r="D1877" s="1109" t="s">
        <v>2568</v>
      </c>
      <c r="E1877" s="1117" t="s">
        <v>26</v>
      </c>
      <c r="F1877" s="1127">
        <v>5</v>
      </c>
      <c r="G1877" s="1117">
        <v>50</v>
      </c>
      <c r="H1877" s="1117">
        <v>25</v>
      </c>
      <c r="I1877" s="1117">
        <v>15</v>
      </c>
      <c r="J1877" s="321">
        <v>42797</v>
      </c>
      <c r="K1877" s="321" t="s">
        <v>1485</v>
      </c>
      <c r="L1877" s="321" t="s">
        <v>1485</v>
      </c>
      <c r="M1877" s="321" t="s">
        <v>1485</v>
      </c>
      <c r="N1877" s="322" t="s">
        <v>47</v>
      </c>
      <c r="O1877" s="322" t="s">
        <v>47</v>
      </c>
      <c r="P1877" s="322" t="s">
        <v>47</v>
      </c>
      <c r="Q1877" s="322"/>
      <c r="R1877" s="322" t="s">
        <v>47</v>
      </c>
      <c r="S1877" s="251" t="s">
        <v>2569</v>
      </c>
      <c r="U1877" s="245">
        <v>12</v>
      </c>
      <c r="W1877" s="1115" t="s">
        <v>2265</v>
      </c>
      <c r="Y1877" s="248">
        <v>80.5</v>
      </c>
      <c r="Z1877" s="202"/>
      <c r="AA1877" s="489"/>
      <c r="AB1877" s="499">
        <v>42788</v>
      </c>
      <c r="AC1877" s="249">
        <f>IF(B1877="","",(IFERROR(VLOOKUP(B1877,Projecten!A$4:W$2415,5,FALSE),"niet bekend")))</f>
        <v>10</v>
      </c>
      <c r="AD1877" s="213">
        <f>IF(AC1877="","",(IF(F1877=0,AF1877,(F1877/AC1877*AF1877))))</f>
        <v>15191.45</v>
      </c>
      <c r="AE1877" s="213">
        <f>IF(B1877="","",(IFERROR(VLOOKUP(B1877,Projecten!A$4:W$2415,23,FALSE),"niet bekend")))</f>
        <v>30382.9</v>
      </c>
      <c r="AF1877" s="213">
        <f>IF(B1877="","",(IFERROR(VLOOKUP(B1877,Projecten!A$4:W$2415,12,FALSE),"niet bekend")))</f>
        <v>30382.9</v>
      </c>
      <c r="AG1877" s="209"/>
    </row>
    <row r="1878" spans="2:33" s="327" customFormat="1" x14ac:dyDescent="0.2">
      <c r="B1878" s="496"/>
      <c r="C1878" s="886"/>
      <c r="D1878" s="496"/>
      <c r="E1878" s="389"/>
      <c r="F1878" s="388"/>
      <c r="G1878" s="389"/>
      <c r="H1878" s="389"/>
      <c r="I1878" s="389"/>
      <c r="J1878" s="321"/>
      <c r="K1878" s="321"/>
      <c r="L1878" s="321"/>
      <c r="M1878" s="321"/>
      <c r="N1878" s="322"/>
      <c r="O1878" s="322"/>
      <c r="P1878" s="322"/>
      <c r="Q1878" s="322"/>
      <c r="R1878" s="322"/>
      <c r="S1878" s="320"/>
      <c r="T1878" s="264"/>
      <c r="U1878" s="264"/>
      <c r="V1878" s="396"/>
      <c r="W1878" s="318"/>
      <c r="X1878" s="318"/>
      <c r="Y1878" s="324"/>
      <c r="Z1878" s="318"/>
      <c r="AA1878" s="318"/>
      <c r="AB1878" s="707"/>
      <c r="AC1878" s="329"/>
      <c r="AD1878" s="266"/>
      <c r="AE1878" s="266"/>
      <c r="AF1878" s="266"/>
    </row>
    <row r="1879" spans="2:33" s="327" customFormat="1" x14ac:dyDescent="0.2">
      <c r="B1879" s="1109">
        <v>2017154</v>
      </c>
      <c r="C1879" s="1126">
        <v>121194</v>
      </c>
      <c r="D1879" s="665">
        <v>638317</v>
      </c>
      <c r="E1879" s="1117" t="s">
        <v>26</v>
      </c>
      <c r="F1879" s="1127">
        <v>1</v>
      </c>
      <c r="G1879" s="1117">
        <v>8</v>
      </c>
      <c r="H1879" s="1117">
        <v>5</v>
      </c>
      <c r="I1879" s="1117">
        <v>3</v>
      </c>
      <c r="J1879" s="995">
        <v>42801</v>
      </c>
      <c r="K1879" s="995" t="s">
        <v>1485</v>
      </c>
      <c r="L1879" s="995" t="s">
        <v>1485</v>
      </c>
      <c r="M1879" s="995" t="s">
        <v>1485</v>
      </c>
      <c r="N1879" s="403" t="s">
        <v>47</v>
      </c>
      <c r="O1879" s="403" t="s">
        <v>47</v>
      </c>
      <c r="P1879" s="403" t="s">
        <v>47</v>
      </c>
      <c r="Q1879" s="403"/>
      <c r="R1879" s="403" t="s">
        <v>47</v>
      </c>
      <c r="S1879" s="320"/>
      <c r="T1879" s="264"/>
      <c r="U1879" s="264">
        <v>12</v>
      </c>
      <c r="V1879" s="396"/>
      <c r="W1879" s="318" t="s">
        <v>162</v>
      </c>
      <c r="X1879" s="1100"/>
      <c r="Y1879" s="324">
        <v>14.75</v>
      </c>
      <c r="Z1879" s="318"/>
      <c r="AA1879" s="318"/>
      <c r="AB1879" s="707">
        <v>42790</v>
      </c>
      <c r="AC1879" s="329">
        <f>IF(B1879="","",(IFERROR(VLOOKUP(B1879,Projecten!A$4:W$2415,5,FALSE),"niet bekend")))</f>
        <v>1</v>
      </c>
      <c r="AD1879" s="266">
        <f>IF(AC1879="","",(IF(F1879=0,AF1879,(F1879/AC1879*AF1879))))</f>
        <v>2626.78</v>
      </c>
      <c r="AE1879" s="266">
        <f>IF(B1879="","",(IFERROR(VLOOKUP(B1879,Projecten!A$4:W$2415,23,FALSE),"niet bekend")))</f>
        <v>2626.78</v>
      </c>
      <c r="AF1879" s="266">
        <f>IF(B1879="","",(IFERROR(VLOOKUP(B1879,Projecten!A$4:W$2415,12,FALSE),"niet bekend")))</f>
        <v>2626.78</v>
      </c>
    </row>
    <row r="1880" spans="2:33" s="327" customFormat="1" x14ac:dyDescent="0.2">
      <c r="B1880" s="1109">
        <v>2017161</v>
      </c>
      <c r="C1880" s="665">
        <v>121195</v>
      </c>
      <c r="D1880" s="665">
        <v>630817</v>
      </c>
      <c r="E1880" s="1117" t="s">
        <v>26</v>
      </c>
      <c r="F1880" s="1127">
        <v>1</v>
      </c>
      <c r="G1880" s="1117">
        <v>10</v>
      </c>
      <c r="H1880" s="1117">
        <v>6</v>
      </c>
      <c r="I1880" s="1117">
        <v>2</v>
      </c>
      <c r="J1880" s="995">
        <v>42801</v>
      </c>
      <c r="K1880" s="995">
        <v>42802</v>
      </c>
      <c r="L1880" s="995" t="s">
        <v>1485</v>
      </c>
      <c r="M1880" s="995" t="s">
        <v>1485</v>
      </c>
      <c r="N1880" s="403" t="s">
        <v>47</v>
      </c>
      <c r="O1880" s="403" t="s">
        <v>47</v>
      </c>
      <c r="P1880" s="403" t="s">
        <v>47</v>
      </c>
      <c r="Q1880" s="403"/>
      <c r="R1880" s="403" t="s">
        <v>47</v>
      </c>
      <c r="S1880" s="320"/>
      <c r="T1880" s="264"/>
      <c r="U1880" s="264">
        <v>12</v>
      </c>
      <c r="V1880" s="396"/>
      <c r="W1880" s="318" t="s">
        <v>162</v>
      </c>
      <c r="X1880" s="1100"/>
      <c r="Y1880" s="324">
        <v>16.25</v>
      </c>
      <c r="Z1880" s="318"/>
      <c r="AA1880" s="318"/>
      <c r="AB1880" s="707">
        <v>42790</v>
      </c>
      <c r="AC1880" s="329">
        <f>IF(B1880="","",(IFERROR(VLOOKUP(B1880,Projecten!A$4:W$2415,5,FALSE),"niet bekend")))</f>
        <v>1</v>
      </c>
      <c r="AD1880" s="266">
        <f>IF(AC1880="","",(IF(F1880=0,AF1880,(F1880/AC1880*AF1880))))</f>
        <v>3066.19</v>
      </c>
      <c r="AE1880" s="266">
        <f>IF(B1880="","",(IFERROR(VLOOKUP(B1880,Projecten!A$4:W$2415,23,FALSE),"niet bekend")))</f>
        <v>3066.19</v>
      </c>
      <c r="AF1880" s="266">
        <f>IF(B1880="","",(IFERROR(VLOOKUP(B1880,Projecten!A$4:W$2415,12,FALSE),"niet bekend")))</f>
        <v>3066.19</v>
      </c>
    </row>
    <row r="1881" spans="2:33" s="327" customFormat="1" x14ac:dyDescent="0.2">
      <c r="B1881" s="1109">
        <v>2017162</v>
      </c>
      <c r="C1881" s="665">
        <v>121195</v>
      </c>
      <c r="D1881" s="665">
        <v>634017</v>
      </c>
      <c r="E1881" s="1117" t="s">
        <v>26</v>
      </c>
      <c r="F1881" s="1127">
        <v>1</v>
      </c>
      <c r="G1881" s="1117">
        <v>12</v>
      </c>
      <c r="H1881" s="1117">
        <v>12</v>
      </c>
      <c r="I1881" s="1117">
        <v>2</v>
      </c>
      <c r="J1881" s="995">
        <v>42801</v>
      </c>
      <c r="K1881" s="995">
        <v>42801</v>
      </c>
      <c r="L1881" s="995" t="s">
        <v>1485</v>
      </c>
      <c r="M1881" s="995" t="s">
        <v>1485</v>
      </c>
      <c r="N1881" s="403" t="s">
        <v>47</v>
      </c>
      <c r="O1881" s="403" t="s">
        <v>47</v>
      </c>
      <c r="P1881" s="403" t="s">
        <v>47</v>
      </c>
      <c r="Q1881" s="403"/>
      <c r="R1881" s="403" t="s">
        <v>47</v>
      </c>
      <c r="S1881" s="320"/>
      <c r="T1881" s="264"/>
      <c r="U1881" s="264">
        <v>12</v>
      </c>
      <c r="V1881" s="396"/>
      <c r="W1881" s="318" t="s">
        <v>162</v>
      </c>
      <c r="X1881" s="1100"/>
      <c r="Y1881" s="324">
        <v>16.5</v>
      </c>
      <c r="Z1881" s="318"/>
      <c r="AA1881" s="318"/>
      <c r="AB1881" s="707">
        <v>42790</v>
      </c>
      <c r="AC1881" s="329">
        <f>IF(B1881="","",(IFERROR(VLOOKUP(B1881,Projecten!A$4:W$2415,5,FALSE),"niet bekend")))</f>
        <v>1</v>
      </c>
      <c r="AD1881" s="266">
        <f>IF(AC1881="","",(IF(F1881=0,AF1881,(F1881/AC1881*AF1881))))</f>
        <v>2666.1</v>
      </c>
      <c r="AE1881" s="266">
        <f>IF(B1881="","",(IFERROR(VLOOKUP(B1881,Projecten!A$4:W$2415,23,FALSE),"niet bekend")))</f>
        <v>2666.1</v>
      </c>
      <c r="AF1881" s="266">
        <f>IF(B1881="","",(IFERROR(VLOOKUP(B1881,Projecten!A$4:W$2415,12,FALSE),"niet bekend")))</f>
        <v>2666.1</v>
      </c>
    </row>
    <row r="1882" spans="2:33" s="327" customFormat="1" x14ac:dyDescent="0.2">
      <c r="B1882" s="1109">
        <v>2017155</v>
      </c>
      <c r="C1882" s="1126">
        <v>121194</v>
      </c>
      <c r="D1882" s="665">
        <v>633417</v>
      </c>
      <c r="E1882" s="1117" t="s">
        <v>26</v>
      </c>
      <c r="F1882" s="1127">
        <v>1</v>
      </c>
      <c r="G1882" s="1117">
        <v>6</v>
      </c>
      <c r="H1882" s="1117">
        <v>7</v>
      </c>
      <c r="I1882" s="1117">
        <v>2</v>
      </c>
      <c r="J1882" s="995">
        <v>42801</v>
      </c>
      <c r="K1882" s="995" t="s">
        <v>1485</v>
      </c>
      <c r="L1882" s="995" t="s">
        <v>1485</v>
      </c>
      <c r="M1882" s="995" t="s">
        <v>2613</v>
      </c>
      <c r="N1882" s="403" t="s">
        <v>47</v>
      </c>
      <c r="O1882" s="403" t="s">
        <v>47</v>
      </c>
      <c r="P1882" s="403" t="s">
        <v>47</v>
      </c>
      <c r="Q1882" s="403"/>
      <c r="R1882" s="403" t="s">
        <v>47</v>
      </c>
      <c r="S1882" s="320"/>
      <c r="T1882" s="264"/>
      <c r="U1882" s="264">
        <v>12</v>
      </c>
      <c r="V1882" s="396"/>
      <c r="W1882" s="318" t="s">
        <v>162</v>
      </c>
      <c r="X1882" s="1100"/>
      <c r="Y1882" s="324">
        <v>13.75</v>
      </c>
      <c r="Z1882" s="318"/>
      <c r="AA1882" s="318"/>
      <c r="AB1882" s="707">
        <v>42790</v>
      </c>
      <c r="AC1882" s="329">
        <f>IF(B1882="","",(IFERROR(VLOOKUP(B1882,Projecten!A$4:W$2415,5,FALSE),"niet bekend")))</f>
        <v>1</v>
      </c>
      <c r="AD1882" s="266">
        <f>IF(AC1882="","",(IF(F1882=0,AF1882,(F1882/AC1882*AF1882))))</f>
        <v>2214.58</v>
      </c>
      <c r="AE1882" s="266">
        <f>IF(B1882="","",(IFERROR(VLOOKUP(B1882,Projecten!A$4:W$2415,23,FALSE),"niet bekend")))</f>
        <v>2214.58</v>
      </c>
      <c r="AF1882" s="266">
        <f>IF(B1882="","",(IFERROR(VLOOKUP(B1882,Projecten!A$4:W$2415,12,FALSE),"niet bekend")))</f>
        <v>2214.58</v>
      </c>
    </row>
    <row r="1883" spans="2:33" s="327" customFormat="1" x14ac:dyDescent="0.2">
      <c r="B1883" s="496"/>
      <c r="C1883" s="700"/>
      <c r="D1883" s="496"/>
      <c r="E1883" s="389"/>
      <c r="F1883" s="388"/>
      <c r="G1883" s="389"/>
      <c r="H1883" s="389"/>
      <c r="I1883" s="389"/>
      <c r="J1883" s="321"/>
      <c r="K1883" s="321"/>
      <c r="L1883" s="321"/>
      <c r="M1883" s="321"/>
      <c r="N1883" s="322"/>
      <c r="O1883" s="322"/>
      <c r="P1883" s="322"/>
      <c r="Q1883" s="322"/>
      <c r="R1883" s="322"/>
      <c r="S1883" s="320"/>
      <c r="T1883" s="264"/>
      <c r="U1883" s="264"/>
      <c r="V1883" s="396"/>
      <c r="W1883" s="318"/>
      <c r="X1883" s="318"/>
      <c r="Y1883" s="324"/>
      <c r="Z1883" s="318"/>
      <c r="AA1883" s="318"/>
      <c r="AB1883" s="707"/>
      <c r="AC1883" s="329"/>
      <c r="AD1883" s="266"/>
      <c r="AE1883" s="266"/>
      <c r="AF1883" s="266"/>
    </row>
    <row r="1884" spans="2:33" s="327" customFormat="1" x14ac:dyDescent="0.2">
      <c r="B1884" s="1109"/>
      <c r="C1884" s="1126"/>
      <c r="D1884" s="665"/>
      <c r="E1884" s="1117"/>
      <c r="F1884" s="1127"/>
      <c r="G1884" s="1117"/>
      <c r="H1884" s="1117"/>
      <c r="I1884" s="1117"/>
      <c r="J1884" s="995"/>
      <c r="K1884" s="995"/>
      <c r="L1884" s="995"/>
      <c r="M1884" s="995"/>
      <c r="N1884" s="403"/>
      <c r="O1884" s="403"/>
      <c r="P1884" s="403"/>
      <c r="Q1884" s="403"/>
      <c r="R1884" s="403"/>
      <c r="S1884" s="320"/>
      <c r="T1884" s="264"/>
      <c r="U1884" s="264"/>
      <c r="V1884" s="396"/>
      <c r="W1884" s="318"/>
      <c r="X1884" s="1100"/>
      <c r="Y1884" s="324"/>
      <c r="Z1884" s="318"/>
      <c r="AA1884" s="318"/>
      <c r="AB1884" s="707"/>
      <c r="AC1884" s="329"/>
      <c r="AD1884" s="266"/>
      <c r="AE1884" s="266"/>
      <c r="AF1884" s="266"/>
    </row>
    <row r="1885" spans="2:33" s="327" customFormat="1" x14ac:dyDescent="0.2">
      <c r="B1885" s="1109">
        <v>2017115</v>
      </c>
      <c r="C1885" s="665">
        <v>121199</v>
      </c>
      <c r="D1885" s="1109" t="s">
        <v>2398</v>
      </c>
      <c r="E1885" s="449" t="s">
        <v>2399</v>
      </c>
      <c r="F1885" s="751">
        <v>1</v>
      </c>
      <c r="G1885" s="1117">
        <v>10</v>
      </c>
      <c r="H1885" s="1117">
        <v>2</v>
      </c>
      <c r="I1885" s="1117">
        <v>5</v>
      </c>
      <c r="J1885" s="321">
        <v>42797</v>
      </c>
      <c r="K1885" s="321">
        <v>42795</v>
      </c>
      <c r="L1885" s="321" t="s">
        <v>1485</v>
      </c>
      <c r="M1885" s="321" t="s">
        <v>1485</v>
      </c>
      <c r="N1885" s="322" t="s">
        <v>47</v>
      </c>
      <c r="O1885" s="322" t="s">
        <v>47</v>
      </c>
      <c r="P1885" s="322" t="s">
        <v>47</v>
      </c>
      <c r="Q1885" s="322"/>
      <c r="R1885" s="322" t="s">
        <v>47</v>
      </c>
      <c r="S1885" s="1091" t="s">
        <v>2469</v>
      </c>
      <c r="T1885" s="264"/>
      <c r="U1885" s="264">
        <v>11</v>
      </c>
      <c r="V1885" s="396"/>
      <c r="W1885" s="318" t="s">
        <v>2511</v>
      </c>
      <c r="X1885" s="318" t="s">
        <v>2558</v>
      </c>
      <c r="Y1885" s="324">
        <v>18.75</v>
      </c>
      <c r="Z1885" s="318"/>
      <c r="AA1885" s="318"/>
      <c r="AB1885" s="707">
        <v>42787</v>
      </c>
      <c r="AC1885" s="329">
        <f>IF(B1885="","",(IFERROR(VLOOKUP(B1885,Projecten!A$4:W$2415,5,FALSE),"niet bekend")))</f>
        <v>1</v>
      </c>
      <c r="AD1885" s="266">
        <f>IF(AC1885="","",(IF(F1885=0,AF1885,(F1885/AC1885*AF1885))))</f>
        <v>4787.82</v>
      </c>
      <c r="AE1885" s="266">
        <f>IF(B1885="","",(IFERROR(VLOOKUP(B1885,Projecten!A$4:W$2415,23,FALSE),"niet bekend")))</f>
        <v>4787.82</v>
      </c>
      <c r="AF1885" s="266">
        <f>IF(B1885="","",(IFERROR(VLOOKUP(B1885,Projecten!A$4:W$2415,12,FALSE),"niet bekend")))</f>
        <v>4787.82</v>
      </c>
    </row>
    <row r="1886" spans="2:33" s="327" customFormat="1" x14ac:dyDescent="0.2">
      <c r="B1886" s="1109">
        <v>2017116</v>
      </c>
      <c r="C1886" s="665">
        <v>121199</v>
      </c>
      <c r="D1886" s="1109" t="s">
        <v>2400</v>
      </c>
      <c r="E1886" s="449" t="s">
        <v>2399</v>
      </c>
      <c r="F1886" s="751">
        <v>1</v>
      </c>
      <c r="G1886" s="1117">
        <v>5</v>
      </c>
      <c r="H1886" s="1117">
        <v>3</v>
      </c>
      <c r="I1886" s="1117">
        <v>1</v>
      </c>
      <c r="J1886" s="321">
        <v>42797</v>
      </c>
      <c r="K1886" s="321">
        <v>42795</v>
      </c>
      <c r="L1886" s="321" t="s">
        <v>1485</v>
      </c>
      <c r="M1886" s="321" t="s">
        <v>1485</v>
      </c>
      <c r="N1886" s="322" t="s">
        <v>47</v>
      </c>
      <c r="O1886" s="322" t="s">
        <v>47</v>
      </c>
      <c r="P1886" s="322" t="s">
        <v>47</v>
      </c>
      <c r="Q1886" s="322"/>
      <c r="R1886" s="322" t="s">
        <v>47</v>
      </c>
      <c r="S1886" s="1091" t="s">
        <v>2469</v>
      </c>
      <c r="T1886" s="264"/>
      <c r="U1886" s="264">
        <v>11</v>
      </c>
      <c r="V1886" s="396"/>
      <c r="W1886" s="318" t="s">
        <v>2511</v>
      </c>
      <c r="X1886" s="318" t="s">
        <v>2558</v>
      </c>
      <c r="Y1886" s="324">
        <v>12.75</v>
      </c>
      <c r="Z1886" s="318"/>
      <c r="AA1886" s="318"/>
      <c r="AB1886" s="707">
        <v>42787</v>
      </c>
      <c r="AC1886" s="329">
        <f>IF(B1886="","",(IFERROR(VLOOKUP(B1886,Projecten!A$4:W$2415,5,FALSE),"niet bekend")))</f>
        <v>1</v>
      </c>
      <c r="AD1886" s="266">
        <f>IF(AC1886="","",(IF(F1886=0,AF1886,(F1886/AC1886*AF1886))))</f>
        <v>3082.34</v>
      </c>
      <c r="AE1886" s="266">
        <f>IF(B1886="","",(IFERROR(VLOOKUP(B1886,Projecten!A$4:W$2415,23,FALSE),"niet bekend")))</f>
        <v>3082.34</v>
      </c>
      <c r="AF1886" s="266">
        <f>IF(B1886="","",(IFERROR(VLOOKUP(B1886,Projecten!A$4:W$2415,12,FALSE),"niet bekend")))</f>
        <v>3082.34</v>
      </c>
    </row>
    <row r="1887" spans="2:33" s="327" customFormat="1" x14ac:dyDescent="0.2">
      <c r="B1887" s="1109"/>
      <c r="C1887" s="665"/>
      <c r="D1887" s="665"/>
      <c r="E1887" s="1117"/>
      <c r="F1887" s="1127"/>
      <c r="G1887" s="1117"/>
      <c r="H1887" s="1117"/>
      <c r="I1887" s="1117"/>
      <c r="J1887" s="995"/>
      <c r="K1887" s="995"/>
      <c r="L1887" s="995"/>
      <c r="M1887" s="995"/>
      <c r="N1887" s="403"/>
      <c r="O1887" s="403"/>
      <c r="P1887" s="403"/>
      <c r="Q1887" s="403"/>
      <c r="R1887" s="403"/>
      <c r="S1887" s="320"/>
      <c r="T1887" s="264"/>
      <c r="U1887" s="264"/>
      <c r="V1887" s="396"/>
      <c r="W1887" s="318"/>
      <c r="X1887" s="1100"/>
      <c r="Y1887" s="324"/>
      <c r="Z1887" s="318"/>
      <c r="AA1887" s="318"/>
      <c r="AB1887" s="707"/>
      <c r="AC1887" s="329"/>
      <c r="AD1887" s="266"/>
      <c r="AE1887" s="266"/>
      <c r="AF1887" s="266"/>
    </row>
    <row r="1888" spans="2:33" s="327" customFormat="1" x14ac:dyDescent="0.2">
      <c r="B1888" s="496">
        <v>2017193</v>
      </c>
      <c r="C1888" s="496" t="s">
        <v>2661</v>
      </c>
      <c r="D1888" s="496" t="s">
        <v>2624</v>
      </c>
      <c r="E1888" s="389" t="s">
        <v>2330</v>
      </c>
      <c r="F1888" s="388">
        <v>1</v>
      </c>
      <c r="G1888" s="389">
        <v>9</v>
      </c>
      <c r="H1888" s="389">
        <v>6</v>
      </c>
      <c r="I1888" s="389">
        <v>3</v>
      </c>
      <c r="J1888" s="321">
        <v>42804</v>
      </c>
      <c r="K1888" s="321">
        <v>42802</v>
      </c>
      <c r="L1888" s="321" t="s">
        <v>1485</v>
      </c>
      <c r="M1888" s="322" t="s">
        <v>1485</v>
      </c>
      <c r="N1888" s="322" t="s">
        <v>47</v>
      </c>
      <c r="O1888" s="322" t="s">
        <v>47</v>
      </c>
      <c r="P1888" s="322" t="s">
        <v>47</v>
      </c>
      <c r="Q1888" s="322"/>
      <c r="R1888" s="322" t="s">
        <v>47</v>
      </c>
      <c r="S1888" s="320"/>
      <c r="T1888" s="264"/>
      <c r="U1888" s="264">
        <v>10</v>
      </c>
      <c r="V1888" s="396"/>
      <c r="W1888" s="318" t="s">
        <v>2532</v>
      </c>
      <c r="X1888" s="318"/>
      <c r="Y1888" s="324">
        <v>18.5</v>
      </c>
      <c r="Z1888" s="318"/>
      <c r="AA1888" s="511"/>
      <c r="AB1888" s="707">
        <v>42797</v>
      </c>
      <c r="AC1888" s="329">
        <f>IF(B1888="","",(IFERROR(VLOOKUP(B1888,Projecten!A$4:W$2415,5,FALSE),"niet bekend")))</f>
        <v>1</v>
      </c>
      <c r="AD1888" s="266">
        <f>IF(AC1888="","",(IF(F1888=0,AF1888,(F1888/AC1888*AF1888))))</f>
        <v>3566.35</v>
      </c>
      <c r="AE1888" s="266">
        <f>IF(B1888="","",(IFERROR(VLOOKUP(B1888,Projecten!A$4:W$2415,23,FALSE),"niet bekend")))</f>
        <v>3566.35</v>
      </c>
      <c r="AF1888" s="266">
        <f>IF(B1888="","",(IFERROR(VLOOKUP(B1888,Projecten!A$4:W$2415,12,FALSE),"niet bekend")))</f>
        <v>3566.35</v>
      </c>
    </row>
    <row r="1889" spans="2:33" s="312" customFormat="1" x14ac:dyDescent="0.2">
      <c r="B1889" s="1012"/>
      <c r="C1889" s="299"/>
      <c r="D1889" s="300"/>
      <c r="E1889" s="300"/>
      <c r="F1889" s="302"/>
      <c r="G1889" s="302"/>
      <c r="H1889" s="302"/>
      <c r="I1889" s="302"/>
      <c r="J1889" s="301"/>
      <c r="K1889" s="301"/>
      <c r="L1889" s="301"/>
      <c r="M1889" s="302"/>
      <c r="N1889" s="302"/>
      <c r="O1889" s="302"/>
      <c r="P1889" s="302"/>
      <c r="Q1889" s="302"/>
      <c r="R1889" s="302"/>
      <c r="S1889" s="303"/>
      <c r="T1889" s="407"/>
      <c r="U1889" s="305"/>
      <c r="V1889" s="305"/>
      <c r="W1889" s="307"/>
      <c r="X1889" s="307"/>
      <c r="Y1889" s="307"/>
      <c r="Z1889" s="298"/>
      <c r="AA1889" s="308"/>
      <c r="AB1889" s="410"/>
      <c r="AC1889" s="310"/>
      <c r="AD1889" s="311"/>
      <c r="AE1889" s="311" t="str">
        <f>IF(B1889="","",(IFERROR(VLOOKUP(B1889,Projecten!A$4:W$2415,23,FALSE),"niet bekend")))</f>
        <v/>
      </c>
      <c r="AF1889" s="311" t="str">
        <f>IF(B1889="","",(IFERROR(VLOOKUP(B1889,Projecten!A$4:W$2415,12,FALSE),"niet bekend")))</f>
        <v/>
      </c>
    </row>
    <row r="1890" spans="2:33" s="236" customFormat="1" x14ac:dyDescent="0.2">
      <c r="B1890" s="1037"/>
      <c r="C1890" s="372"/>
      <c r="D1890" s="374">
        <f>SUM(G1890:I1890)</f>
        <v>365</v>
      </c>
      <c r="E1890" s="375"/>
      <c r="F1890" s="376">
        <f>SUM(F1891:F1918)</f>
        <v>20</v>
      </c>
      <c r="G1890" s="376">
        <f>SUM(G1891:G1918)</f>
        <v>211</v>
      </c>
      <c r="H1890" s="376">
        <f>SUM(H1891:H1918)</f>
        <v>85</v>
      </c>
      <c r="I1890" s="376">
        <f>SUM(I1891:I1918)</f>
        <v>69</v>
      </c>
      <c r="J1890" s="984"/>
      <c r="K1890" s="984"/>
      <c r="L1890" s="984"/>
      <c r="M1890" s="376"/>
      <c r="N1890" s="376"/>
      <c r="O1890" s="376"/>
      <c r="P1890" s="376"/>
      <c r="Q1890" s="376"/>
      <c r="R1890" s="376"/>
      <c r="S1890" s="826">
        <v>11</v>
      </c>
      <c r="T1890" s="377"/>
      <c r="U1890" s="378"/>
      <c r="V1890" s="378"/>
      <c r="W1890" s="380"/>
      <c r="X1890" s="530">
        <f>SUM(Y1890:Y1918)</f>
        <v>478.5</v>
      </c>
      <c r="Y1890" s="231"/>
      <c r="Z1890" s="231">
        <f>Productiemedewerkers!C2206</f>
        <v>0</v>
      </c>
      <c r="AA1890" s="232">
        <f>X1890-Z1890</f>
        <v>478.5</v>
      </c>
      <c r="AB1890" s="221" t="s">
        <v>2812</v>
      </c>
      <c r="AC1890" s="234"/>
      <c r="AD1890" s="235">
        <f>SUM(AD1891:AD1918)</f>
        <v>67517.87000000001</v>
      </c>
      <c r="AE1890" s="235" t="str">
        <f>IF(B1890="","",(IFERROR(VLOOKUP(B1890,Projecten!A$4:W$2415,23,FALSE),"niet bekend")))</f>
        <v/>
      </c>
      <c r="AF1890" s="235" t="str">
        <f>IF(B1890="","",(IFERROR(VLOOKUP(B1890,Projecten!A$4:W$2415,12,FALSE),"niet bekend")))</f>
        <v/>
      </c>
    </row>
    <row r="1891" spans="2:33" x14ac:dyDescent="0.2">
      <c r="B1891" s="1118"/>
      <c r="C1891" s="238"/>
      <c r="D1891" s="202"/>
      <c r="E1891" s="240"/>
      <c r="F1891" s="1119"/>
      <c r="G1891" s="1119"/>
      <c r="H1891" s="1119"/>
      <c r="I1891" s="1119"/>
      <c r="J1891" s="241"/>
      <c r="K1891" s="241"/>
      <c r="L1891" s="241"/>
      <c r="M1891" s="242"/>
      <c r="N1891" s="242"/>
      <c r="O1891" s="242"/>
      <c r="P1891" s="242"/>
      <c r="Q1891" s="242"/>
      <c r="R1891" s="242"/>
      <c r="S1891" s="243" t="s">
        <v>2427</v>
      </c>
      <c r="U1891" s="245"/>
      <c r="X1891" s="247" t="s">
        <v>2037</v>
      </c>
      <c r="Y1891" s="248"/>
      <c r="Z1891" s="202"/>
      <c r="AA1891" s="202"/>
      <c r="AB1891" s="243"/>
      <c r="AC1891" s="249" t="str">
        <f>IF(B1891="","",(IFERROR(VLOOKUP(B1891,Projecten!A$4:W$2415,5,FALSE),"niet bekend")))</f>
        <v/>
      </c>
      <c r="AD1891" s="213" t="str">
        <f>IF(AC1891="","",(IF(F1891=0,AF1891,(F1891/AC1891*AF1891))))</f>
        <v/>
      </c>
      <c r="AE1891" s="213" t="str">
        <f>IF(B1891="","",(IFERROR(VLOOKUP(B1891,Projecten!A$4:W$2415,23,FALSE),"niet bekend")))</f>
        <v/>
      </c>
      <c r="AF1891" s="213" t="str">
        <f>IF(B1891="","",(IFERROR(VLOOKUP(B1891,Projecten!A$4:W$2415,12,FALSE),"niet bekend")))</f>
        <v/>
      </c>
      <c r="AG1891" s="209"/>
    </row>
    <row r="1892" spans="2:33" x14ac:dyDescent="0.2">
      <c r="B1892" s="1118"/>
      <c r="C1892" s="238"/>
      <c r="D1892" s="239" t="s">
        <v>2690</v>
      </c>
      <c r="E1892" s="240"/>
      <c r="F1892" s="1119"/>
      <c r="G1892" s="1119"/>
      <c r="H1892" s="1119"/>
      <c r="I1892" s="1119"/>
      <c r="J1892" s="241"/>
      <c r="K1892" s="241"/>
      <c r="L1892" s="241"/>
      <c r="M1892" s="242"/>
      <c r="N1892" s="242"/>
      <c r="O1892" s="242"/>
      <c r="P1892" s="242"/>
      <c r="Q1892" s="242"/>
      <c r="R1892" s="242"/>
      <c r="S1892" s="243"/>
      <c r="U1892" s="245"/>
      <c r="X1892" s="247"/>
      <c r="Y1892" s="257">
        <v>38</v>
      </c>
      <c r="Z1892" s="202"/>
      <c r="AA1892" s="202"/>
      <c r="AB1892" s="243"/>
      <c r="AC1892" s="249"/>
      <c r="AG1892" s="209"/>
    </row>
    <row r="1893" spans="2:33" s="327" customFormat="1" x14ac:dyDescent="0.2">
      <c r="B1893" s="665"/>
      <c r="C1893" s="665"/>
      <c r="D1893" s="1013" t="s">
        <v>2691</v>
      </c>
      <c r="E1893" s="472"/>
      <c r="F1893" s="751"/>
      <c r="G1893" s="938"/>
      <c r="H1893" s="938"/>
      <c r="I1893" s="938"/>
      <c r="J1893" s="321"/>
      <c r="K1893" s="321"/>
      <c r="L1893" s="321"/>
      <c r="M1893" s="321"/>
      <c r="N1893" s="322"/>
      <c r="O1893" s="322"/>
      <c r="P1893" s="322"/>
      <c r="Q1893" s="322"/>
      <c r="R1893" s="322"/>
      <c r="S1893" s="320"/>
      <c r="T1893" s="264"/>
      <c r="U1893" s="264"/>
      <c r="V1893" s="396"/>
      <c r="W1893" s="318"/>
      <c r="X1893" s="318"/>
      <c r="Y1893" s="328">
        <v>29.75</v>
      </c>
      <c r="Z1893" s="318"/>
      <c r="AA1893" s="318"/>
      <c r="AB1893" s="707"/>
      <c r="AC1893" s="329"/>
      <c r="AD1893" s="266"/>
      <c r="AE1893" s="266"/>
      <c r="AF1893" s="266"/>
    </row>
    <row r="1894" spans="2:33" s="327" customFormat="1" x14ac:dyDescent="0.2">
      <c r="B1894" s="665"/>
      <c r="C1894" s="665"/>
      <c r="D1894" s="1013" t="s">
        <v>2710</v>
      </c>
      <c r="E1894" s="472"/>
      <c r="F1894" s="751"/>
      <c r="G1894" s="938"/>
      <c r="H1894" s="938"/>
      <c r="I1894" s="938"/>
      <c r="J1894" s="321"/>
      <c r="K1894" s="321"/>
      <c r="L1894" s="321"/>
      <c r="M1894" s="321"/>
      <c r="N1894" s="322"/>
      <c r="O1894" s="322"/>
      <c r="P1894" s="322"/>
      <c r="Q1894" s="322"/>
      <c r="R1894" s="322"/>
      <c r="S1894" s="320"/>
      <c r="T1894" s="264"/>
      <c r="U1894" s="264"/>
      <c r="V1894" s="396"/>
      <c r="W1894" s="318"/>
      <c r="X1894" s="318"/>
      <c r="Y1894" s="328">
        <v>16.5</v>
      </c>
      <c r="Z1894" s="318"/>
      <c r="AA1894" s="318"/>
      <c r="AB1894" s="707"/>
      <c r="AC1894" s="329"/>
      <c r="AD1894" s="266"/>
      <c r="AE1894" s="266"/>
      <c r="AF1894" s="266"/>
    </row>
    <row r="1895" spans="2:33" s="327" customFormat="1" x14ac:dyDescent="0.2">
      <c r="C1895" s="320"/>
      <c r="D1895" s="320"/>
      <c r="E1895" s="318"/>
      <c r="F1895" s="322"/>
      <c r="G1895" s="322"/>
      <c r="H1895" s="322"/>
      <c r="I1895" s="322"/>
      <c r="J1895" s="321"/>
      <c r="K1895" s="321"/>
      <c r="L1895" s="322"/>
      <c r="M1895" s="322"/>
      <c r="N1895" s="322"/>
      <c r="O1895" s="322"/>
      <c r="P1895" s="322"/>
      <c r="Q1895" s="322"/>
      <c r="R1895" s="322"/>
      <c r="S1895" s="320"/>
      <c r="T1895" s="264"/>
      <c r="U1895" s="322"/>
      <c r="V1895" s="396"/>
      <c r="W1895" s="318"/>
      <c r="X1895" s="318"/>
      <c r="Y1895" s="324"/>
      <c r="Z1895" s="318"/>
      <c r="AA1895" s="318"/>
      <c r="AB1895" s="320"/>
      <c r="AC1895" s="1106"/>
      <c r="AD1895" s="266"/>
      <c r="AE1895" s="266"/>
      <c r="AF1895" s="266"/>
    </row>
    <row r="1896" spans="2:33" s="327" customFormat="1" x14ac:dyDescent="0.2">
      <c r="B1896" s="1109">
        <v>2017167</v>
      </c>
      <c r="C1896" s="667">
        <v>121188</v>
      </c>
      <c r="D1896" s="1109" t="s">
        <v>2673</v>
      </c>
      <c r="E1896" s="1117" t="s">
        <v>26</v>
      </c>
      <c r="F1896" s="1127">
        <v>5</v>
      </c>
      <c r="G1896" s="1117">
        <v>50</v>
      </c>
      <c r="H1896" s="1117">
        <v>25</v>
      </c>
      <c r="I1896" s="1117">
        <v>15</v>
      </c>
      <c r="J1896" s="321">
        <v>42797</v>
      </c>
      <c r="K1896" s="321"/>
      <c r="L1896" s="321"/>
      <c r="M1896" s="321"/>
      <c r="N1896" s="322" t="s">
        <v>47</v>
      </c>
      <c r="O1896" s="322" t="s">
        <v>47</v>
      </c>
      <c r="P1896" s="322" t="s">
        <v>47</v>
      </c>
      <c r="Q1896" s="322"/>
      <c r="R1896" s="322" t="s">
        <v>47</v>
      </c>
      <c r="S1896" s="667" t="s">
        <v>2753</v>
      </c>
      <c r="T1896" s="264"/>
      <c r="U1896" s="264">
        <v>12</v>
      </c>
      <c r="V1896" s="396"/>
      <c r="W1896" s="318" t="s">
        <v>2265</v>
      </c>
      <c r="X1896" s="318"/>
      <c r="Y1896" s="324">
        <v>80.5</v>
      </c>
      <c r="Z1896" s="318"/>
      <c r="AA1896" s="511"/>
      <c r="AB1896" s="707"/>
      <c r="AC1896" s="329">
        <f>IF(B1896="","",(IFERROR(VLOOKUP(B1896,Projecten!A$4:W$2415,5,FALSE),"niet bekend")))</f>
        <v>10</v>
      </c>
      <c r="AD1896" s="266">
        <f>IF(AC1896="","",(IF(F1896=0,AF1896,(F1896/AC1896*AF1896))))</f>
        <v>15191.45</v>
      </c>
      <c r="AE1896" s="266">
        <f>IF(B1896="","",(IFERROR(VLOOKUP(B1896,Projecten!A$4:W$2415,23,FALSE),"niet bekend")))</f>
        <v>30382.9</v>
      </c>
      <c r="AF1896" s="266">
        <f>IF(B1896="","",(IFERROR(VLOOKUP(B1896,Projecten!A$4:W$2415,12,FALSE),"niet bekend")))</f>
        <v>30382.9</v>
      </c>
    </row>
    <row r="1897" spans="2:33" s="327" customFormat="1" x14ac:dyDescent="0.2">
      <c r="B1897" s="496">
        <v>2017127</v>
      </c>
      <c r="C1897" s="709">
        <v>121197</v>
      </c>
      <c r="D1897" s="496" t="s">
        <v>2468</v>
      </c>
      <c r="E1897" s="389" t="s">
        <v>26</v>
      </c>
      <c r="F1897" s="388">
        <v>1</v>
      </c>
      <c r="G1897" s="389">
        <v>11</v>
      </c>
      <c r="H1897" s="389">
        <v>4</v>
      </c>
      <c r="I1897" s="389">
        <v>12</v>
      </c>
      <c r="J1897" s="321">
        <v>42794</v>
      </c>
      <c r="K1897" s="321">
        <v>42795</v>
      </c>
      <c r="L1897" s="321" t="s">
        <v>1485</v>
      </c>
      <c r="M1897" s="321" t="s">
        <v>2562</v>
      </c>
      <c r="N1897" s="322" t="s">
        <v>47</v>
      </c>
      <c r="O1897" s="322" t="s">
        <v>47</v>
      </c>
      <c r="P1897" s="322" t="s">
        <v>47</v>
      </c>
      <c r="Q1897" s="322"/>
      <c r="R1897" s="322" t="s">
        <v>47</v>
      </c>
      <c r="S1897" s="320"/>
      <c r="T1897" s="264"/>
      <c r="U1897" s="264">
        <v>11</v>
      </c>
      <c r="V1897" s="396"/>
      <c r="W1897" s="318" t="s">
        <v>2509</v>
      </c>
      <c r="X1897" s="869" t="s">
        <v>2534</v>
      </c>
      <c r="Y1897" s="324">
        <v>48</v>
      </c>
      <c r="Z1897" s="318"/>
      <c r="AA1897" s="318"/>
      <c r="AB1897" s="707">
        <v>42781</v>
      </c>
      <c r="AC1897" s="329">
        <f>IF(B1897="","",(IFERROR(VLOOKUP(B1897,Projecten!A$4:W$2415,5,FALSE),"niet bekend")))</f>
        <v>1</v>
      </c>
      <c r="AD1897" s="266">
        <f>IF(AC1897="","",(IF(F1897=0,AF1897,(F1897/AC1897*AF1897))))</f>
        <v>10800.45</v>
      </c>
      <c r="AE1897" s="266">
        <f>IF(B1897="","",(IFERROR(VLOOKUP(B1897,Projecten!A$4:W$2415,23,FALSE),"niet bekend")))</f>
        <v>10800.45</v>
      </c>
      <c r="AF1897" s="266">
        <f>IF(B1897="","",(IFERROR(VLOOKUP(B1897,Projecten!A$4:W$2415,12,FALSE),"niet bekend")))</f>
        <v>10800.45</v>
      </c>
    </row>
    <row r="1898" spans="2:33" s="327" customFormat="1" x14ac:dyDescent="0.2">
      <c r="B1898" s="1109"/>
      <c r="C1898" s="320"/>
      <c r="D1898" s="1109"/>
      <c r="E1898" s="1117"/>
      <c r="F1898" s="1127"/>
      <c r="G1898" s="1117"/>
      <c r="H1898" s="1117"/>
      <c r="I1898" s="1117"/>
      <c r="J1898" s="321"/>
      <c r="K1898" s="321"/>
      <c r="L1898" s="321"/>
      <c r="M1898" s="321"/>
      <c r="N1898" s="322"/>
      <c r="O1898" s="322"/>
      <c r="P1898" s="322"/>
      <c r="Q1898" s="322"/>
      <c r="R1898" s="322"/>
      <c r="S1898" s="667"/>
      <c r="T1898" s="264"/>
      <c r="U1898" s="264"/>
      <c r="V1898" s="396"/>
      <c r="W1898" s="318"/>
      <c r="X1898" s="318"/>
      <c r="Y1898" s="324"/>
      <c r="Z1898" s="318"/>
      <c r="AA1898" s="511"/>
      <c r="AB1898" s="707"/>
      <c r="AC1898" s="329"/>
      <c r="AD1898" s="266"/>
      <c r="AE1898" s="266"/>
      <c r="AF1898" s="266"/>
    </row>
    <row r="1899" spans="2:33" s="327" customFormat="1" x14ac:dyDescent="0.2">
      <c r="B1899" s="496" t="s">
        <v>2507</v>
      </c>
      <c r="C1899" s="886">
        <v>121187</v>
      </c>
      <c r="D1899" s="496" t="s">
        <v>2508</v>
      </c>
      <c r="E1899" s="389" t="s">
        <v>26</v>
      </c>
      <c r="F1899" s="388">
        <v>0</v>
      </c>
      <c r="G1899" s="389">
        <v>16</v>
      </c>
      <c r="H1899" s="389">
        <v>0</v>
      </c>
      <c r="I1899" s="389">
        <v>0</v>
      </c>
      <c r="J1899" s="321">
        <v>42796</v>
      </c>
      <c r="K1899" s="321" t="s">
        <v>1485</v>
      </c>
      <c r="L1899" s="321" t="s">
        <v>1485</v>
      </c>
      <c r="M1899" s="321" t="s">
        <v>1485</v>
      </c>
      <c r="N1899" s="322" t="s">
        <v>47</v>
      </c>
      <c r="O1899" s="322" t="s">
        <v>47</v>
      </c>
      <c r="P1899" s="322" t="s">
        <v>47</v>
      </c>
      <c r="Q1899" s="322"/>
      <c r="R1899" s="322" t="s">
        <v>47</v>
      </c>
      <c r="S1899" s="320"/>
      <c r="T1899" s="264"/>
      <c r="U1899" s="264">
        <v>11</v>
      </c>
      <c r="V1899" s="396"/>
      <c r="W1899" s="318" t="s">
        <v>2509</v>
      </c>
      <c r="X1899" s="318" t="s">
        <v>2524</v>
      </c>
      <c r="Y1899" s="324">
        <v>11</v>
      </c>
      <c r="Z1899" s="318"/>
      <c r="AA1899" s="318"/>
      <c r="AB1899" s="707">
        <v>42780</v>
      </c>
      <c r="AC1899" s="329">
        <f>IF(B1899="","",(IFERROR(VLOOKUP(B1899,Projecten!A$4:W$2415,5,FALSE),"niet bekend")))</f>
        <v>0</v>
      </c>
      <c r="AD1899" s="266">
        <f>IF(AC1899="","",(IF(F1899=0,AF1899,(F1899/AC1899*AF1899))))</f>
        <v>1611.44</v>
      </c>
      <c r="AE1899" s="266">
        <f>IF(B1899="","",(IFERROR(VLOOKUP(B1899,Projecten!A$4:W$2415,23,FALSE),"niet bekend")))</f>
        <v>1611.44</v>
      </c>
      <c r="AF1899" s="266">
        <f>IF(B1899="","",(IFERROR(VLOOKUP(B1899,Projecten!A$4:W$2415,12,FALSE),"niet bekend")))</f>
        <v>1611.44</v>
      </c>
    </row>
    <row r="1900" spans="2:33" s="327" customFormat="1" x14ac:dyDescent="0.2">
      <c r="B1900" s="1128"/>
      <c r="C1900" s="1109"/>
      <c r="D1900" s="318"/>
      <c r="E1900" s="1117"/>
      <c r="F1900" s="1127"/>
      <c r="G1900" s="1127"/>
      <c r="H1900" s="1127"/>
      <c r="I1900" s="1127"/>
      <c r="J1900" s="989"/>
      <c r="K1900" s="989"/>
      <c r="L1900" s="989"/>
      <c r="M1900" s="403"/>
      <c r="N1900" s="403"/>
      <c r="O1900" s="403"/>
      <c r="P1900" s="403"/>
      <c r="Q1900" s="403"/>
      <c r="R1900" s="403"/>
      <c r="S1900" s="320"/>
      <c r="T1900" s="264"/>
      <c r="U1900" s="264"/>
      <c r="V1900" s="396"/>
      <c r="W1900" s="318"/>
      <c r="X1900" s="1100"/>
      <c r="Y1900" s="324"/>
      <c r="Z1900" s="318"/>
      <c r="AA1900" s="318"/>
      <c r="AB1900" s="320"/>
      <c r="AC1900" s="329"/>
      <c r="AD1900" s="266"/>
      <c r="AE1900" s="266"/>
      <c r="AF1900" s="266"/>
    </row>
    <row r="1901" spans="2:33" s="327" customFormat="1" x14ac:dyDescent="0.2">
      <c r="B1901" s="665">
        <v>2017119</v>
      </c>
      <c r="C1901" s="709">
        <v>121204</v>
      </c>
      <c r="D1901" s="665" t="s">
        <v>2456</v>
      </c>
      <c r="E1901" s="938" t="s">
        <v>352</v>
      </c>
      <c r="F1901" s="751">
        <v>1</v>
      </c>
      <c r="G1901" s="938">
        <v>8</v>
      </c>
      <c r="H1901" s="938">
        <v>2</v>
      </c>
      <c r="I1901" s="938">
        <v>4</v>
      </c>
      <c r="J1901" s="321">
        <v>42794</v>
      </c>
      <c r="K1901" s="321">
        <v>42795</v>
      </c>
      <c r="L1901" s="321" t="s">
        <v>1485</v>
      </c>
      <c r="M1901" s="321" t="s">
        <v>1485</v>
      </c>
      <c r="N1901" s="322" t="s">
        <v>47</v>
      </c>
      <c r="O1901" s="322" t="s">
        <v>47</v>
      </c>
      <c r="P1901" s="322" t="s">
        <v>47</v>
      </c>
      <c r="Q1901" s="322"/>
      <c r="R1901" s="322" t="s">
        <v>47</v>
      </c>
      <c r="S1901" s="320"/>
      <c r="T1901" s="264"/>
      <c r="U1901" s="264">
        <v>13</v>
      </c>
      <c r="V1901" s="396"/>
      <c r="W1901" s="318" t="s">
        <v>532</v>
      </c>
      <c r="X1901" s="318"/>
      <c r="Y1901" s="324">
        <v>15.25</v>
      </c>
      <c r="Z1901" s="318"/>
      <c r="AA1901" s="318"/>
      <c r="AB1901" s="707">
        <v>42774</v>
      </c>
      <c r="AC1901" s="329">
        <f>IF(B1901="","",(IFERROR(VLOOKUP(B1901,Projecten!A$4:W$2415,5,FALSE),"niet bekend")))</f>
        <v>2</v>
      </c>
      <c r="AD1901" s="266">
        <f>IF(AC1901="","",(IF(F1901=0,AF1901,(F1901/AC1901*AF1901))))</f>
        <v>1413.97</v>
      </c>
      <c r="AE1901" s="266">
        <f>IF(B1901="","",(IFERROR(VLOOKUP(B1901,Projecten!A$4:W$2415,23,FALSE),"niet bekend")))</f>
        <v>2827.94</v>
      </c>
      <c r="AF1901" s="266">
        <f>IF(B1901="","",(IFERROR(VLOOKUP(B1901,Projecten!A$4:W$2415,12,FALSE),"niet bekend")))</f>
        <v>2827.94</v>
      </c>
    </row>
    <row r="1902" spans="2:33" s="327" customFormat="1" x14ac:dyDescent="0.2">
      <c r="B1902" s="1109">
        <v>2017120</v>
      </c>
      <c r="C1902" s="709">
        <v>121204</v>
      </c>
      <c r="D1902" s="1109" t="s">
        <v>2459</v>
      </c>
      <c r="E1902" s="1117" t="s">
        <v>352</v>
      </c>
      <c r="F1902" s="1127">
        <v>1</v>
      </c>
      <c r="G1902" s="1117">
        <v>10</v>
      </c>
      <c r="H1902" s="1117">
        <v>6</v>
      </c>
      <c r="I1902" s="1117">
        <v>4</v>
      </c>
      <c r="J1902" s="321">
        <v>42794</v>
      </c>
      <c r="K1902" s="321">
        <v>42795</v>
      </c>
      <c r="L1902" s="321" t="s">
        <v>1485</v>
      </c>
      <c r="M1902" s="321" t="s">
        <v>1485</v>
      </c>
      <c r="N1902" s="322" t="s">
        <v>47</v>
      </c>
      <c r="O1902" s="322" t="s">
        <v>47</v>
      </c>
      <c r="P1902" s="322" t="s">
        <v>47</v>
      </c>
      <c r="Q1902" s="322"/>
      <c r="R1902" s="322" t="s">
        <v>47</v>
      </c>
      <c r="S1902" s="320"/>
      <c r="T1902" s="264"/>
      <c r="U1902" s="264">
        <v>13</v>
      </c>
      <c r="V1902" s="396"/>
      <c r="W1902" s="318" t="s">
        <v>532</v>
      </c>
      <c r="X1902" s="318"/>
      <c r="Y1902" s="327">
        <v>21</v>
      </c>
      <c r="Z1902" s="318"/>
      <c r="AA1902" s="318"/>
      <c r="AB1902" s="707">
        <v>42774</v>
      </c>
      <c r="AC1902" s="329">
        <f>IF(B1902="","",(IFERROR(VLOOKUP(B1902,Projecten!A$4:W$2415,5,FALSE),"niet bekend")))</f>
        <v>1</v>
      </c>
      <c r="AD1902" s="266">
        <f>IF(AC1902="","",(IF(F1902=0,AF1902,(F1902/AC1902*AF1902))))</f>
        <v>3079.08</v>
      </c>
      <c r="AE1902" s="266">
        <f>IF(B1902="","",(IFERROR(VLOOKUP(B1902,Projecten!A$4:W$2415,23,FALSE),"niet bekend")))</f>
        <v>3079.08</v>
      </c>
      <c r="AF1902" s="266">
        <f>IF(B1902="","",(IFERROR(VLOOKUP(B1902,Projecten!A$4:W$2415,12,FALSE),"niet bekend")))</f>
        <v>3079.08</v>
      </c>
    </row>
    <row r="1903" spans="2:33" s="327" customFormat="1" x14ac:dyDescent="0.2">
      <c r="B1903" s="1109">
        <v>2017122</v>
      </c>
      <c r="C1903" s="709">
        <v>121208</v>
      </c>
      <c r="D1903" s="1109" t="s">
        <v>2460</v>
      </c>
      <c r="E1903" s="1117" t="s">
        <v>352</v>
      </c>
      <c r="F1903" s="1127">
        <v>1</v>
      </c>
      <c r="G1903" s="1117">
        <v>7</v>
      </c>
      <c r="H1903" s="1117">
        <v>6</v>
      </c>
      <c r="I1903" s="1117">
        <v>1</v>
      </c>
      <c r="J1903" s="321">
        <v>42794</v>
      </c>
      <c r="K1903" s="321">
        <v>42795</v>
      </c>
      <c r="L1903" s="321" t="s">
        <v>1485</v>
      </c>
      <c r="M1903" s="321" t="s">
        <v>1485</v>
      </c>
      <c r="N1903" s="322" t="s">
        <v>47</v>
      </c>
      <c r="O1903" s="322" t="s">
        <v>47</v>
      </c>
      <c r="P1903" s="322" t="s">
        <v>47</v>
      </c>
      <c r="Q1903" s="322"/>
      <c r="R1903" s="322" t="s">
        <v>47</v>
      </c>
      <c r="S1903" s="320"/>
      <c r="T1903" s="264"/>
      <c r="U1903" s="264">
        <v>13</v>
      </c>
      <c r="V1903" s="396"/>
      <c r="W1903" s="318" t="s">
        <v>532</v>
      </c>
      <c r="X1903" s="318"/>
      <c r="Y1903" s="324">
        <v>15</v>
      </c>
      <c r="Z1903" s="318"/>
      <c r="AA1903" s="318"/>
      <c r="AB1903" s="707">
        <v>42774</v>
      </c>
      <c r="AC1903" s="329">
        <f>IF(B1903="","",(IFERROR(VLOOKUP(B1903,Projecten!A$4:W$2415,5,FALSE),"niet bekend")))</f>
        <v>1</v>
      </c>
      <c r="AD1903" s="266">
        <f>IF(AC1903="","",(IF(F1903=0,AF1903,(F1903/AC1903*AF1903))))</f>
        <v>1989.59</v>
      </c>
      <c r="AE1903" s="266">
        <f>IF(B1903="","",(IFERROR(VLOOKUP(B1903,Projecten!A$4:W$2415,23,FALSE),"niet bekend")))</f>
        <v>1989.59</v>
      </c>
      <c r="AF1903" s="266">
        <f>IF(B1903="","",(IFERROR(VLOOKUP(B1903,Projecten!A$4:W$2415,12,FALSE),"niet bekend")))</f>
        <v>1989.59</v>
      </c>
    </row>
    <row r="1904" spans="2:33" s="327" customFormat="1" x14ac:dyDescent="0.2">
      <c r="B1904" s="1109">
        <v>2017123</v>
      </c>
      <c r="C1904" s="709">
        <v>121208</v>
      </c>
      <c r="D1904" s="1109" t="s">
        <v>2461</v>
      </c>
      <c r="E1904" s="1117" t="s">
        <v>352</v>
      </c>
      <c r="F1904" s="1127">
        <v>1</v>
      </c>
      <c r="G1904" s="1117">
        <v>10</v>
      </c>
      <c r="H1904" s="1117">
        <v>7</v>
      </c>
      <c r="I1904" s="1117">
        <v>4</v>
      </c>
      <c r="J1904" s="321">
        <v>42794</v>
      </c>
      <c r="K1904" s="321">
        <v>42795</v>
      </c>
      <c r="L1904" s="321" t="s">
        <v>1485</v>
      </c>
      <c r="M1904" s="321" t="s">
        <v>1485</v>
      </c>
      <c r="N1904" s="322" t="s">
        <v>47</v>
      </c>
      <c r="O1904" s="322" t="s">
        <v>47</v>
      </c>
      <c r="P1904" s="322" t="s">
        <v>47</v>
      </c>
      <c r="Q1904" s="322"/>
      <c r="R1904" s="322" t="s">
        <v>47</v>
      </c>
      <c r="S1904" s="320"/>
      <c r="T1904" s="264"/>
      <c r="U1904" s="264">
        <v>13</v>
      </c>
      <c r="V1904" s="396"/>
      <c r="W1904" s="318" t="s">
        <v>532</v>
      </c>
      <c r="X1904" s="318"/>
      <c r="Y1904" s="324">
        <v>24</v>
      </c>
      <c r="Z1904" s="318"/>
      <c r="AA1904" s="318"/>
      <c r="AB1904" s="707">
        <v>42774</v>
      </c>
      <c r="AC1904" s="329">
        <f>IF(B1904="","",(IFERROR(VLOOKUP(B1904,Projecten!A$4:W$2415,5,FALSE),"niet bekend")))</f>
        <v>1</v>
      </c>
      <c r="AD1904" s="266">
        <f>IF(AC1904="","",(IF(F1904=0,AF1904,(F1904/AC1904*AF1904))))</f>
        <v>3200.1</v>
      </c>
      <c r="AE1904" s="266">
        <f>IF(B1904="","",(IFERROR(VLOOKUP(B1904,Projecten!A$4:W$2415,23,FALSE),"niet bekend")))</f>
        <v>3200.1</v>
      </c>
      <c r="AF1904" s="266">
        <f>IF(B1904="","",(IFERROR(VLOOKUP(B1904,Projecten!A$4:W$2415,12,FALSE),"niet bekend")))</f>
        <v>3200.1</v>
      </c>
    </row>
    <row r="1905" spans="2:33" s="327" customFormat="1" x14ac:dyDescent="0.2">
      <c r="B1905" s="1109">
        <v>2017125</v>
      </c>
      <c r="C1905" s="709">
        <v>121209</v>
      </c>
      <c r="D1905" s="1109" t="s">
        <v>2463</v>
      </c>
      <c r="E1905" s="1117" t="s">
        <v>352</v>
      </c>
      <c r="F1905" s="1127">
        <v>1</v>
      </c>
      <c r="G1905" s="1117">
        <v>8</v>
      </c>
      <c r="H1905" s="1117">
        <v>5</v>
      </c>
      <c r="I1905" s="1117">
        <v>3</v>
      </c>
      <c r="J1905" s="321">
        <v>42794</v>
      </c>
      <c r="K1905" s="321">
        <v>42795</v>
      </c>
      <c r="L1905" s="321" t="s">
        <v>1485</v>
      </c>
      <c r="M1905" s="321" t="s">
        <v>1485</v>
      </c>
      <c r="N1905" s="322" t="s">
        <v>47</v>
      </c>
      <c r="O1905" s="322" t="s">
        <v>47</v>
      </c>
      <c r="P1905" s="322" t="s">
        <v>47</v>
      </c>
      <c r="Q1905" s="322"/>
      <c r="R1905" s="322" t="s">
        <v>47</v>
      </c>
      <c r="S1905" s="320"/>
      <c r="T1905" s="264"/>
      <c r="U1905" s="264">
        <v>13</v>
      </c>
      <c r="V1905" s="396"/>
      <c r="W1905" s="318" t="s">
        <v>532</v>
      </c>
      <c r="X1905" s="318"/>
      <c r="Y1905" s="324">
        <v>16.25</v>
      </c>
      <c r="Z1905" s="318"/>
      <c r="AA1905" s="318"/>
      <c r="AB1905" s="707">
        <v>42774</v>
      </c>
      <c r="AC1905" s="329">
        <f>IF(B1905="","",(IFERROR(VLOOKUP(B1905,Projecten!A$4:W$2415,5,FALSE),"niet bekend")))</f>
        <v>1</v>
      </c>
      <c r="AD1905" s="266">
        <f>IF(AC1905="","",(IF(F1905=0,AF1905,(F1905/AC1905*AF1905))))</f>
        <v>2439.0300000000002</v>
      </c>
      <c r="AE1905" s="266">
        <f>IF(B1905="","",(IFERROR(VLOOKUP(B1905,Projecten!A$4:W$2415,23,FALSE),"niet bekend")))</f>
        <v>2439.0300000000002</v>
      </c>
      <c r="AF1905" s="266">
        <f>IF(B1905="","",(IFERROR(VLOOKUP(B1905,Projecten!A$4:W$2415,12,FALSE),"niet bekend")))</f>
        <v>2439.0300000000002</v>
      </c>
    </row>
    <row r="1906" spans="2:33" s="327" customFormat="1" x14ac:dyDescent="0.2">
      <c r="B1906" s="1109">
        <v>2017195</v>
      </c>
      <c r="C1906" s="320">
        <v>121209</v>
      </c>
      <c r="D1906" s="665" t="s">
        <v>2662</v>
      </c>
      <c r="E1906" s="1117" t="s">
        <v>352</v>
      </c>
      <c r="F1906" s="1127">
        <v>0</v>
      </c>
      <c r="G1906" s="1117">
        <v>1</v>
      </c>
      <c r="H1906" s="1117">
        <v>1</v>
      </c>
      <c r="I1906" s="1117">
        <v>0</v>
      </c>
      <c r="J1906" s="989">
        <v>42804</v>
      </c>
      <c r="K1906" s="989">
        <v>42803</v>
      </c>
      <c r="L1906" s="989"/>
      <c r="M1906" s="403"/>
      <c r="N1906" s="403" t="s">
        <v>47</v>
      </c>
      <c r="O1906" s="403" t="s">
        <v>47</v>
      </c>
      <c r="P1906" s="403" t="s">
        <v>47</v>
      </c>
      <c r="Q1906" s="403"/>
      <c r="R1906" s="403" t="s">
        <v>47</v>
      </c>
      <c r="S1906" s="320"/>
      <c r="T1906" s="264"/>
      <c r="U1906" s="264">
        <v>13</v>
      </c>
      <c r="V1906" s="396"/>
      <c r="W1906" s="318" t="s">
        <v>532</v>
      </c>
      <c r="X1906" s="1100"/>
      <c r="Y1906" s="324">
        <v>3</v>
      </c>
      <c r="Z1906" s="318"/>
      <c r="AA1906" s="318"/>
      <c r="AB1906" s="707">
        <v>42800</v>
      </c>
      <c r="AC1906" s="329"/>
      <c r="AD1906" s="266"/>
      <c r="AE1906" s="266"/>
      <c r="AF1906" s="266"/>
    </row>
    <row r="1907" spans="2:33" s="327" customFormat="1" x14ac:dyDescent="0.2">
      <c r="B1907" s="1109" t="s">
        <v>2518</v>
      </c>
      <c r="C1907" s="709">
        <v>121187</v>
      </c>
      <c r="D1907" s="1109" t="s">
        <v>2519</v>
      </c>
      <c r="E1907" s="1117" t="s">
        <v>352</v>
      </c>
      <c r="F1907" s="1127">
        <v>1</v>
      </c>
      <c r="G1907" s="1117">
        <v>15</v>
      </c>
      <c r="H1907" s="1117">
        <v>0</v>
      </c>
      <c r="I1907" s="1117">
        <v>0</v>
      </c>
      <c r="J1907" s="321">
        <v>42796</v>
      </c>
      <c r="K1907" s="321" t="s">
        <v>1485</v>
      </c>
      <c r="L1907" s="321" t="s">
        <v>1485</v>
      </c>
      <c r="M1907" s="321" t="s">
        <v>1485</v>
      </c>
      <c r="N1907" s="322" t="s">
        <v>47</v>
      </c>
      <c r="O1907" s="322" t="s">
        <v>47</v>
      </c>
      <c r="P1907" s="322" t="s">
        <v>47</v>
      </c>
      <c r="Q1907" s="322"/>
      <c r="R1907" s="322" t="s">
        <v>47</v>
      </c>
      <c r="S1907" s="320"/>
      <c r="T1907" s="264"/>
      <c r="U1907" s="264">
        <v>13</v>
      </c>
      <c r="V1907" s="396"/>
      <c r="W1907" s="318" t="s">
        <v>532</v>
      </c>
      <c r="X1907" s="318" t="s">
        <v>2524</v>
      </c>
      <c r="Y1907" s="324">
        <v>11</v>
      </c>
      <c r="Z1907" s="318"/>
      <c r="AA1907" s="318"/>
      <c r="AB1907" s="707">
        <v>42774</v>
      </c>
      <c r="AC1907" s="329">
        <f>IF(B1907="","",(IFERROR(VLOOKUP(B1907,Projecten!A$4:W$2415,5,FALSE),"niet bekend")))</f>
        <v>1</v>
      </c>
      <c r="AD1907" s="266">
        <f>IF(AC1907="","",(IF(F1907=0,AF1907,(F1907/AC1907*AF1907))))</f>
        <v>1823.23</v>
      </c>
      <c r="AE1907" s="266">
        <f>IF(B1907="","",(IFERROR(VLOOKUP(B1907,Projecten!A$4:W$2415,23,FALSE),"niet bekend")))</f>
        <v>1823.23</v>
      </c>
      <c r="AF1907" s="266">
        <f>IF(B1907="","",(IFERROR(VLOOKUP(B1907,Projecten!A$4:W$2415,12,FALSE),"niet bekend")))</f>
        <v>1823.23</v>
      </c>
    </row>
    <row r="1908" spans="2:33" s="327" customFormat="1" x14ac:dyDescent="0.2">
      <c r="B1908" s="1109" t="s">
        <v>2520</v>
      </c>
      <c r="C1908" s="709">
        <v>121187</v>
      </c>
      <c r="D1908" s="1109" t="s">
        <v>2462</v>
      </c>
      <c r="E1908" s="1117" t="s">
        <v>352</v>
      </c>
      <c r="F1908" s="1127">
        <v>1</v>
      </c>
      <c r="G1908" s="1117">
        <v>13</v>
      </c>
      <c r="H1908" s="1117">
        <v>0</v>
      </c>
      <c r="I1908" s="1117">
        <v>0</v>
      </c>
      <c r="J1908" s="321">
        <v>42796</v>
      </c>
      <c r="K1908" s="321" t="s">
        <v>1485</v>
      </c>
      <c r="L1908" s="321" t="s">
        <v>1485</v>
      </c>
      <c r="M1908" s="321" t="s">
        <v>1485</v>
      </c>
      <c r="N1908" s="322" t="s">
        <v>47</v>
      </c>
      <c r="O1908" s="322" t="s">
        <v>47</v>
      </c>
      <c r="P1908" s="322" t="s">
        <v>47</v>
      </c>
      <c r="Q1908" s="322"/>
      <c r="R1908" s="322" t="s">
        <v>47</v>
      </c>
      <c r="S1908" s="320"/>
      <c r="T1908" s="264"/>
      <c r="U1908" s="264">
        <v>13</v>
      </c>
      <c r="V1908" s="396"/>
      <c r="W1908" s="318" t="s">
        <v>532</v>
      </c>
      <c r="X1908" s="318" t="s">
        <v>2524</v>
      </c>
      <c r="Y1908" s="324">
        <v>10</v>
      </c>
      <c r="Z1908" s="318"/>
      <c r="AA1908" s="318"/>
      <c r="AB1908" s="707">
        <v>42774</v>
      </c>
      <c r="AC1908" s="329">
        <f>IF(B1908="","",(IFERROR(VLOOKUP(B1908,Projecten!A$4:W$2415,5,FALSE),"niet bekend")))</f>
        <v>1</v>
      </c>
      <c r="AD1908" s="266">
        <f>IF(AC1908="","",(IF(F1908=0,AF1908,(F1908/AC1908*AF1908))))</f>
        <v>1489.05</v>
      </c>
      <c r="AE1908" s="266">
        <f>IF(B1908="","",(IFERROR(VLOOKUP(B1908,Projecten!A$4:W$2415,23,FALSE),"niet bekend")))</f>
        <v>1489.05</v>
      </c>
      <c r="AF1908" s="266">
        <f>IF(B1908="","",(IFERROR(VLOOKUP(B1908,Projecten!A$4:W$2415,12,FALSE),"niet bekend")))</f>
        <v>1489.05</v>
      </c>
    </row>
    <row r="1909" spans="2:33" s="868" customFormat="1" x14ac:dyDescent="0.2">
      <c r="B1909" s="665" t="s">
        <v>2481</v>
      </c>
      <c r="C1909" s="665">
        <v>121214</v>
      </c>
      <c r="D1909" s="665" t="s">
        <v>2483</v>
      </c>
      <c r="E1909" s="327" t="s">
        <v>352</v>
      </c>
      <c r="F1909" s="751">
        <v>1</v>
      </c>
      <c r="G1909" s="938">
        <v>12</v>
      </c>
      <c r="H1909" s="938">
        <v>8</v>
      </c>
      <c r="I1909" s="938">
        <v>3</v>
      </c>
      <c r="J1909" s="1123">
        <v>42808</v>
      </c>
      <c r="K1909" s="1123">
        <v>42802</v>
      </c>
      <c r="L1909" s="1123" t="s">
        <v>1485</v>
      </c>
      <c r="M1909" s="1123" t="s">
        <v>1485</v>
      </c>
      <c r="N1909" s="322" t="s">
        <v>47</v>
      </c>
      <c r="O1909" s="322" t="s">
        <v>47</v>
      </c>
      <c r="P1909" s="322" t="s">
        <v>47</v>
      </c>
      <c r="Q1909" s="322"/>
      <c r="R1909" s="322" t="s">
        <v>47</v>
      </c>
      <c r="S1909" s="667"/>
      <c r="T1909" s="264"/>
      <c r="U1909" s="264">
        <v>13</v>
      </c>
      <c r="V1909" s="867"/>
      <c r="W1909" s="318" t="s">
        <v>532</v>
      </c>
      <c r="X1909" s="869"/>
      <c r="Y1909" s="497">
        <v>26</v>
      </c>
      <c r="Z1909" s="869"/>
      <c r="AA1909" s="869"/>
      <c r="AB1909" s="707">
        <v>42408</v>
      </c>
      <c r="AC1909" s="329">
        <f>IF(B1909="","",(IFERROR(VLOOKUP(B1909,Projecten!A$4:W$2415,5,FALSE),"niet bekend")))</f>
        <v>1</v>
      </c>
      <c r="AD1909" s="266">
        <f>IF(AC1909="","",(IF(F1909=0,AF1909,(F1909/AC1909*AF1909))))</f>
        <v>4321.22</v>
      </c>
      <c r="AE1909" s="266">
        <f>IF(B1909="","",(IFERROR(VLOOKUP(B1909,Projecten!A$4:W$2415,23,FALSE),"niet bekend")))</f>
        <v>4321.22</v>
      </c>
      <c r="AF1909" s="266">
        <f>IF(B1909="","",(IFERROR(VLOOKUP(B1909,Projecten!A$4:W$2415,12,FALSE),"niet bekend")))</f>
        <v>4321.22</v>
      </c>
    </row>
    <row r="1910" spans="2:33" s="327" customFormat="1" x14ac:dyDescent="0.2">
      <c r="B1910" s="1109"/>
      <c r="C1910" s="709"/>
      <c r="D1910" s="665"/>
      <c r="E1910" s="1117"/>
      <c r="F1910" s="1127"/>
      <c r="G1910" s="1117"/>
      <c r="H1910" s="1117"/>
      <c r="I1910" s="1117"/>
      <c r="J1910" s="989"/>
      <c r="K1910" s="995"/>
      <c r="L1910" s="995"/>
      <c r="M1910" s="995"/>
      <c r="N1910" s="403"/>
      <c r="O1910" s="403"/>
      <c r="P1910" s="403"/>
      <c r="Q1910" s="403"/>
      <c r="R1910" s="403"/>
      <c r="S1910" s="667"/>
      <c r="T1910" s="264"/>
      <c r="U1910" s="264"/>
      <c r="V1910" s="396"/>
      <c r="W1910" s="318"/>
      <c r="X1910" s="1100"/>
      <c r="Y1910" s="324"/>
      <c r="Z1910" s="318"/>
      <c r="AA1910" s="318"/>
      <c r="AB1910" s="707"/>
      <c r="AC1910" s="329"/>
      <c r="AD1910" s="266"/>
      <c r="AE1910" s="266"/>
      <c r="AF1910" s="266"/>
    </row>
    <row r="1911" spans="2:33" s="327" customFormat="1" x14ac:dyDescent="0.2">
      <c r="B1911" s="1109">
        <v>2017175</v>
      </c>
      <c r="C1911" s="1101">
        <v>121207</v>
      </c>
      <c r="D1911" s="665" t="s">
        <v>2585</v>
      </c>
      <c r="E1911" s="1117" t="s">
        <v>881</v>
      </c>
      <c r="F1911" s="1127">
        <v>1</v>
      </c>
      <c r="G1911" s="1117">
        <v>10</v>
      </c>
      <c r="H1911" s="1117">
        <v>0</v>
      </c>
      <c r="I1911" s="1117">
        <v>10</v>
      </c>
      <c r="J1911" s="995">
        <v>42801</v>
      </c>
      <c r="K1911" s="995" t="s">
        <v>1485</v>
      </c>
      <c r="L1911" s="995" t="s">
        <v>1485</v>
      </c>
      <c r="M1911" s="995" t="s">
        <v>1485</v>
      </c>
      <c r="N1911" s="403" t="s">
        <v>47</v>
      </c>
      <c r="O1911" s="403" t="s">
        <v>47</v>
      </c>
      <c r="P1911" s="403" t="s">
        <v>47</v>
      </c>
      <c r="Q1911" s="403"/>
      <c r="R1911" s="403" t="s">
        <v>47</v>
      </c>
      <c r="S1911" s="320"/>
      <c r="T1911" s="264"/>
      <c r="U1911" s="264">
        <v>12</v>
      </c>
      <c r="V1911" s="396"/>
      <c r="W1911" s="318" t="s">
        <v>905</v>
      </c>
      <c r="X1911" s="1100"/>
      <c r="Y1911" s="324">
        <v>31</v>
      </c>
      <c r="Z1911" s="318"/>
      <c r="AA1911" s="318"/>
      <c r="AB1911" s="707">
        <v>42795</v>
      </c>
      <c r="AC1911" s="329">
        <f>IF(B1911="","",(IFERROR(VLOOKUP(B1911,Projecten!A$4:W$2415,5,FALSE),"niet bekend")))</f>
        <v>1</v>
      </c>
      <c r="AD1911" s="266">
        <f>IF(AC1911="","",(IF(F1911=0,AF1911,(F1911/AC1911*AF1911))))</f>
        <v>5315.2</v>
      </c>
      <c r="AE1911" s="266">
        <f>IF(B1911="","",(IFERROR(VLOOKUP(B1911,Projecten!A$4:W$2415,23,FALSE),"niet bekend")))</f>
        <v>5315.2</v>
      </c>
      <c r="AF1911" s="266">
        <f>IF(B1911="","",(IFERROR(VLOOKUP(B1911,Projecten!A$4:W$2415,12,FALSE),"niet bekend")))</f>
        <v>5315.2</v>
      </c>
    </row>
    <row r="1912" spans="2:33" s="327" customFormat="1" x14ac:dyDescent="0.2">
      <c r="B1912" s="1109"/>
      <c r="C1912" s="665"/>
      <c r="D1912" s="665"/>
      <c r="E1912" s="1117"/>
      <c r="F1912" s="1127"/>
      <c r="G1912" s="1117"/>
      <c r="H1912" s="1117"/>
      <c r="I1912" s="1117"/>
      <c r="J1912" s="989"/>
      <c r="K1912" s="989"/>
      <c r="L1912" s="989"/>
      <c r="M1912" s="403"/>
      <c r="N1912" s="403"/>
      <c r="O1912" s="403"/>
      <c r="P1912" s="403"/>
      <c r="Q1912" s="403"/>
      <c r="R1912" s="403"/>
      <c r="S1912" s="320"/>
      <c r="T1912" s="264"/>
      <c r="U1912" s="264"/>
      <c r="V1912" s="396"/>
      <c r="W1912" s="318"/>
      <c r="X1912" s="1100"/>
      <c r="Y1912" s="324"/>
      <c r="Z1912" s="318"/>
      <c r="AA1912" s="318"/>
      <c r="AB1912" s="320"/>
      <c r="AC1912" s="329"/>
      <c r="AD1912" s="266"/>
      <c r="AE1912" s="266"/>
      <c r="AF1912" s="266"/>
    </row>
    <row r="1913" spans="2:33" s="327" customFormat="1" x14ac:dyDescent="0.2">
      <c r="B1913" s="1109">
        <v>2017157</v>
      </c>
      <c r="C1913" s="1101">
        <v>121213</v>
      </c>
      <c r="D1913" s="327" t="s">
        <v>2510</v>
      </c>
      <c r="E1913" s="449" t="s">
        <v>317</v>
      </c>
      <c r="F1913" s="751">
        <v>1</v>
      </c>
      <c r="G1913" s="1117">
        <v>10</v>
      </c>
      <c r="H1913" s="1117">
        <v>7</v>
      </c>
      <c r="I1913" s="1117">
        <v>3</v>
      </c>
      <c r="J1913" s="321">
        <v>42801</v>
      </c>
      <c r="K1913" s="321" t="s">
        <v>1485</v>
      </c>
      <c r="L1913" s="321" t="s">
        <v>1485</v>
      </c>
      <c r="M1913" s="321" t="s">
        <v>1485</v>
      </c>
      <c r="N1913" s="322" t="s">
        <v>47</v>
      </c>
      <c r="O1913" s="322" t="s">
        <v>47</v>
      </c>
      <c r="P1913" s="322" t="s">
        <v>47</v>
      </c>
      <c r="Q1913" s="322"/>
      <c r="R1913" s="322" t="s">
        <v>47</v>
      </c>
      <c r="S1913" s="320"/>
      <c r="T1913" s="264"/>
      <c r="U1913" s="264">
        <v>12</v>
      </c>
      <c r="V1913" s="396"/>
      <c r="W1913" s="318" t="s">
        <v>777</v>
      </c>
      <c r="X1913" s="318"/>
      <c r="Y1913" s="324">
        <v>22</v>
      </c>
      <c r="Z1913" s="318"/>
      <c r="AA1913" s="318"/>
      <c r="AB1913" s="707">
        <v>42787</v>
      </c>
      <c r="AC1913" s="329">
        <f>IF(B1913="","",(IFERROR(VLOOKUP(B1913,Projecten!A$4:W$2415,5,FALSE),"niet bekend")))</f>
        <v>1</v>
      </c>
      <c r="AD1913" s="266">
        <f>IF(AC1913="","",(IF(F1913=0,AF1913,(F1913/AC1913*AF1913))))</f>
        <v>3715.12</v>
      </c>
      <c r="AE1913" s="266">
        <f>IF(B1913="","",(IFERROR(VLOOKUP(B1913,Projecten!A$4:W$2415,23,FALSE),"niet bekend")))</f>
        <v>3715.12</v>
      </c>
      <c r="AF1913" s="266">
        <f>IF(B1913="","",(IFERROR(VLOOKUP(B1913,Projecten!A$4:W$2415,12,FALSE),"niet bekend")))</f>
        <v>3715.12</v>
      </c>
    </row>
    <row r="1914" spans="2:33" s="327" customFormat="1" x14ac:dyDescent="0.2">
      <c r="B1914" s="665">
        <v>2017158</v>
      </c>
      <c r="C1914" s="1101">
        <v>121213</v>
      </c>
      <c r="D1914" s="665" t="s">
        <v>2540</v>
      </c>
      <c r="E1914" s="449" t="s">
        <v>317</v>
      </c>
      <c r="F1914" s="751">
        <v>1</v>
      </c>
      <c r="G1914" s="938">
        <v>13</v>
      </c>
      <c r="H1914" s="938">
        <v>9</v>
      </c>
      <c r="I1914" s="938">
        <v>3</v>
      </c>
      <c r="J1914" s="321">
        <v>42801</v>
      </c>
      <c r="K1914" s="321">
        <v>42802</v>
      </c>
      <c r="L1914" s="321" t="s">
        <v>1485</v>
      </c>
      <c r="M1914" s="321" t="s">
        <v>1485</v>
      </c>
      <c r="N1914" s="322" t="s">
        <v>47</v>
      </c>
      <c r="O1914" s="322" t="s">
        <v>47</v>
      </c>
      <c r="P1914" s="322" t="s">
        <v>47</v>
      </c>
      <c r="Q1914" s="322"/>
      <c r="R1914" s="322" t="s">
        <v>47</v>
      </c>
      <c r="S1914" s="320"/>
      <c r="T1914" s="264"/>
      <c r="U1914" s="264">
        <v>12</v>
      </c>
      <c r="V1914" s="396"/>
      <c r="W1914" s="318" t="s">
        <v>777</v>
      </c>
      <c r="X1914" s="318" t="s">
        <v>1250</v>
      </c>
      <c r="Y1914" s="324">
        <v>23</v>
      </c>
      <c r="Z1914" s="318"/>
      <c r="AA1914" s="318"/>
      <c r="AB1914" s="707">
        <v>42787</v>
      </c>
      <c r="AC1914" s="329">
        <f>IF(B1914="","",(IFERROR(VLOOKUP(B1914,Projecten!A$4:W$2415,5,FALSE),"niet bekend")))</f>
        <v>1</v>
      </c>
      <c r="AD1914" s="266">
        <f>IF(AC1914="","",(IF(F1914=0,AF1914,(F1914/AC1914*AF1914))))</f>
        <v>3906.11</v>
      </c>
      <c r="AE1914" s="266">
        <f>IF(B1914="","",(IFERROR(VLOOKUP(B1914,Projecten!A$4:W$2415,23,FALSE),"niet bekend")))</f>
        <v>3906.11</v>
      </c>
      <c r="AF1914" s="266">
        <f>IF(B1914="","",(IFERROR(VLOOKUP(B1914,Projecten!A$4:W$2415,12,FALSE),"niet bekend")))</f>
        <v>3906.11</v>
      </c>
    </row>
    <row r="1915" spans="2:33" s="327" customFormat="1" x14ac:dyDescent="0.2">
      <c r="B1915" s="665">
        <v>2017076</v>
      </c>
      <c r="C1915" s="665">
        <v>121198</v>
      </c>
      <c r="D1915" s="471" t="s">
        <v>2356</v>
      </c>
      <c r="E1915" s="472" t="s">
        <v>317</v>
      </c>
      <c r="F1915" s="751">
        <v>1</v>
      </c>
      <c r="G1915" s="938">
        <v>11</v>
      </c>
      <c r="H1915" s="938">
        <v>5</v>
      </c>
      <c r="I1915" s="938">
        <v>7</v>
      </c>
      <c r="J1915" s="321">
        <v>42787</v>
      </c>
      <c r="K1915" s="321">
        <v>42788</v>
      </c>
      <c r="L1915" s="321" t="s">
        <v>1485</v>
      </c>
      <c r="M1915" s="321" t="s">
        <v>1485</v>
      </c>
      <c r="N1915" s="322" t="s">
        <v>47</v>
      </c>
      <c r="O1915" s="322" t="s">
        <v>47</v>
      </c>
      <c r="P1915" s="322" t="s">
        <v>47</v>
      </c>
      <c r="Q1915" s="322"/>
      <c r="R1915" s="322" t="s">
        <v>47</v>
      </c>
      <c r="S1915" s="320"/>
      <c r="T1915" s="264"/>
      <c r="U1915" s="264">
        <v>13</v>
      </c>
      <c r="V1915" s="396"/>
      <c r="W1915" s="318" t="s">
        <v>777</v>
      </c>
      <c r="X1915" s="318" t="s">
        <v>2418</v>
      </c>
      <c r="Y1915" s="324">
        <v>32.25</v>
      </c>
      <c r="Z1915" s="318"/>
      <c r="AA1915" s="318"/>
      <c r="AB1915" s="707">
        <v>42766</v>
      </c>
      <c r="AC1915" s="329">
        <f>IF(B1915="","",(IFERROR(VLOOKUP(B1915,Projecten!A$4:W$2415,5,FALSE),"niet bekend")))</f>
        <v>1</v>
      </c>
      <c r="AD1915" s="266">
        <f>IF(AC1915="","",(IF(F1915=0,AF1915,(F1915/AC1915*AF1915))))</f>
        <v>6540</v>
      </c>
      <c r="AE1915" s="266">
        <f>IF(B1915="","",(IFERROR(VLOOKUP(B1915,Projecten!A$4:W$2415,23,FALSE),"niet bekend")))</f>
        <v>6540</v>
      </c>
      <c r="AF1915" s="266">
        <f>IF(B1915="","",(IFERROR(VLOOKUP(B1915,Projecten!A$4:W$2415,12,FALSE),"niet bekend")))</f>
        <v>6540</v>
      </c>
    </row>
    <row r="1916" spans="2:33" s="327" customFormat="1" x14ac:dyDescent="0.2">
      <c r="B1916" s="665" t="s">
        <v>2560</v>
      </c>
      <c r="C1916" s="665">
        <v>121187</v>
      </c>
      <c r="D1916" s="665" t="s">
        <v>2561</v>
      </c>
      <c r="E1916" s="449" t="s">
        <v>317</v>
      </c>
      <c r="F1916" s="751">
        <v>1</v>
      </c>
      <c r="G1916" s="938">
        <v>4</v>
      </c>
      <c r="H1916" s="938">
        <v>0</v>
      </c>
      <c r="I1916" s="938">
        <v>0</v>
      </c>
      <c r="J1916" s="321">
        <v>42796</v>
      </c>
      <c r="K1916" s="321" t="s">
        <v>1485</v>
      </c>
      <c r="L1916" s="321" t="s">
        <v>1485</v>
      </c>
      <c r="M1916" s="321" t="s">
        <v>1485</v>
      </c>
      <c r="N1916" s="322" t="s">
        <v>47</v>
      </c>
      <c r="O1916" s="322" t="s">
        <v>47</v>
      </c>
      <c r="P1916" s="322" t="s">
        <v>47</v>
      </c>
      <c r="Q1916" s="322"/>
      <c r="R1916" s="322" t="s">
        <v>47</v>
      </c>
      <c r="S1916" s="320"/>
      <c r="T1916" s="264"/>
      <c r="U1916" s="264">
        <v>12</v>
      </c>
      <c r="V1916" s="396"/>
      <c r="W1916" s="318" t="s">
        <v>777</v>
      </c>
      <c r="X1916" s="318" t="s">
        <v>1250</v>
      </c>
      <c r="Y1916" s="324">
        <v>3</v>
      </c>
      <c r="Z1916" s="318"/>
      <c r="AA1916" s="318"/>
      <c r="AB1916" s="707">
        <v>42787</v>
      </c>
      <c r="AC1916" s="329">
        <f>IF(B1916="","",(IFERROR(VLOOKUP(B1916,Projecten!A$4:W$2415,5,FALSE),"niet bekend")))</f>
        <v>1</v>
      </c>
      <c r="AD1916" s="266">
        <f>IF(AC1916="","",(IF(F1916=0,AF1916,(F1916/AC1916*AF1916))))</f>
        <v>456.5</v>
      </c>
      <c r="AE1916" s="266">
        <f>IF(B1916="","",(IFERROR(VLOOKUP(B1916,Projecten!A$4:W$2415,23,FALSE),"niet bekend")))</f>
        <v>456.5</v>
      </c>
      <c r="AF1916" s="266">
        <f>IF(B1916="","",(IFERROR(VLOOKUP(B1916,Projecten!A$4:W$2415,12,FALSE),"niet bekend")))</f>
        <v>456.5</v>
      </c>
    </row>
    <row r="1917" spans="2:33" s="327" customFormat="1" x14ac:dyDescent="0.2">
      <c r="B1917" s="665" t="s">
        <v>2563</v>
      </c>
      <c r="C1917" s="665">
        <v>121187</v>
      </c>
      <c r="D1917" s="665" t="s">
        <v>2564</v>
      </c>
      <c r="E1917" s="449" t="s">
        <v>317</v>
      </c>
      <c r="F1917" s="751">
        <v>1</v>
      </c>
      <c r="G1917" s="938">
        <v>2</v>
      </c>
      <c r="H1917" s="938">
        <v>0</v>
      </c>
      <c r="I1917" s="938">
        <v>0</v>
      </c>
      <c r="J1917" s="321">
        <v>42796</v>
      </c>
      <c r="K1917" s="321" t="s">
        <v>1485</v>
      </c>
      <c r="L1917" s="321" t="s">
        <v>1485</v>
      </c>
      <c r="M1917" s="321" t="s">
        <v>1485</v>
      </c>
      <c r="N1917" s="322" t="s">
        <v>47</v>
      </c>
      <c r="O1917" s="322" t="s">
        <v>47</v>
      </c>
      <c r="P1917" s="322" t="s">
        <v>47</v>
      </c>
      <c r="Q1917" s="322"/>
      <c r="R1917" s="322" t="s">
        <v>47</v>
      </c>
      <c r="S1917" s="320"/>
      <c r="T1917" s="264"/>
      <c r="U1917" s="264">
        <v>12</v>
      </c>
      <c r="V1917" s="396"/>
      <c r="W1917" s="318" t="s">
        <v>777</v>
      </c>
      <c r="X1917" s="318" t="s">
        <v>1556</v>
      </c>
      <c r="Y1917" s="324">
        <v>2</v>
      </c>
      <c r="Z1917" s="318"/>
      <c r="AA1917" s="318"/>
      <c r="AB1917" s="707">
        <v>42787</v>
      </c>
      <c r="AC1917" s="329">
        <f>IF(B1917="","",(IFERROR(VLOOKUP(B1917,Projecten!A$4:W$2415,5,FALSE),"niet bekend")))</f>
        <v>1</v>
      </c>
      <c r="AD1917" s="266">
        <f>IF(AC1917="","",(IF(F1917=0,AF1917,(F1917/AC1917*AF1917))))</f>
        <v>226.33</v>
      </c>
      <c r="AE1917" s="266">
        <f>IF(B1917="","",(IFERROR(VLOOKUP(B1917,Projecten!A$4:W$2415,23,FALSE),"niet bekend")))</f>
        <v>226.33</v>
      </c>
      <c r="AF1917" s="266">
        <f>IF(B1917="","",(IFERROR(VLOOKUP(B1917,Projecten!A$4:W$2415,12,FALSE),"niet bekend")))</f>
        <v>226.33</v>
      </c>
    </row>
    <row r="1918" spans="2:33" s="312" customFormat="1" x14ac:dyDescent="0.2">
      <c r="B1918" s="1012"/>
      <c r="C1918" s="299"/>
      <c r="D1918" s="300"/>
      <c r="E1918" s="300"/>
      <c r="F1918" s="302"/>
      <c r="G1918" s="302"/>
      <c r="H1918" s="302"/>
      <c r="I1918" s="302"/>
      <c r="J1918" s="301"/>
      <c r="K1918" s="301"/>
      <c r="L1918" s="301"/>
      <c r="M1918" s="302"/>
      <c r="N1918" s="302"/>
      <c r="O1918" s="302"/>
      <c r="P1918" s="302"/>
      <c r="Q1918" s="302"/>
      <c r="R1918" s="302"/>
      <c r="S1918" s="303"/>
      <c r="T1918" s="407"/>
      <c r="U1918" s="305"/>
      <c r="V1918" s="305"/>
      <c r="W1918" s="307"/>
      <c r="X1918" s="307"/>
      <c r="Y1918" s="307"/>
      <c r="Z1918" s="298"/>
      <c r="AA1918" s="308"/>
      <c r="AB1918" s="410"/>
      <c r="AC1918" s="310"/>
      <c r="AD1918" s="311"/>
      <c r="AE1918" s="311" t="str">
        <f>IF(B1918="","",(IFERROR(VLOOKUP(B1918,Projecten!A$4:W$2415,23,FALSE),"niet bekend")))</f>
        <v/>
      </c>
      <c r="AF1918" s="311" t="str">
        <f>IF(B1918="","",(IFERROR(VLOOKUP(B1918,Projecten!A$4:W$2415,12,FALSE),"niet bekend")))</f>
        <v/>
      </c>
    </row>
    <row r="1919" spans="2:33" s="236" customFormat="1" x14ac:dyDescent="0.2">
      <c r="B1919" s="1037"/>
      <c r="C1919" s="372"/>
      <c r="D1919" s="374">
        <f>SUM(G1919:I1919)</f>
        <v>507</v>
      </c>
      <c r="E1919" s="375"/>
      <c r="F1919" s="376">
        <f>SUM(F1920:F1943)</f>
        <v>32</v>
      </c>
      <c r="G1919" s="376">
        <f>SUM(G1920:G1943)</f>
        <v>252</v>
      </c>
      <c r="H1919" s="376">
        <f>SUM(H1920:H1943)</f>
        <v>175</v>
      </c>
      <c r="I1919" s="376">
        <f>SUM(I1920:I1943)</f>
        <v>80</v>
      </c>
      <c r="J1919" s="984"/>
      <c r="K1919" s="984"/>
      <c r="L1919" s="984"/>
      <c r="M1919" s="376"/>
      <c r="N1919" s="376"/>
      <c r="O1919" s="376"/>
      <c r="P1919" s="376"/>
      <c r="Q1919" s="376"/>
      <c r="R1919" s="376"/>
      <c r="S1919" s="826">
        <v>12</v>
      </c>
      <c r="T1919" s="377"/>
      <c r="U1919" s="378"/>
      <c r="V1919" s="378"/>
      <c r="W1919" s="380"/>
      <c r="X1919" s="530">
        <f>SUM(Y1919:Y1943)</f>
        <v>489.25</v>
      </c>
      <c r="Y1919" s="231"/>
      <c r="Z1919" s="231">
        <f>Productiemedewerkers!C2248</f>
        <v>0</v>
      </c>
      <c r="AA1919" s="232">
        <f>X1919-Z1919</f>
        <v>489.25</v>
      </c>
      <c r="AB1919" s="221" t="s">
        <v>2813</v>
      </c>
      <c r="AC1919" s="234"/>
      <c r="AD1919" s="235">
        <f>SUM(AD1920:AD1943)</f>
        <v>83678.97</v>
      </c>
      <c r="AE1919" s="235" t="str">
        <f>IF(B1919="","",(IFERROR(VLOOKUP(B1919,Projecten!A$4:W$2415,23,FALSE),"niet bekend")))</f>
        <v/>
      </c>
      <c r="AF1919" s="235" t="str">
        <f>IF(B1919="","",(IFERROR(VLOOKUP(B1919,Projecten!A$4:W$2415,12,FALSE),"niet bekend")))</f>
        <v/>
      </c>
    </row>
    <row r="1920" spans="2:33" x14ac:dyDescent="0.2">
      <c r="B1920" s="1118"/>
      <c r="C1920" s="238"/>
      <c r="D1920" s="202"/>
      <c r="E1920" s="240"/>
      <c r="F1920" s="1119"/>
      <c r="G1920" s="1119"/>
      <c r="H1920" s="1119"/>
      <c r="I1920" s="1119"/>
      <c r="J1920" s="241"/>
      <c r="K1920" s="241"/>
      <c r="L1920" s="241"/>
      <c r="M1920" s="242"/>
      <c r="N1920" s="242"/>
      <c r="O1920" s="242"/>
      <c r="P1920" s="242"/>
      <c r="Q1920" s="242"/>
      <c r="R1920" s="242"/>
      <c r="S1920" s="243" t="s">
        <v>2428</v>
      </c>
      <c r="U1920" s="245"/>
      <c r="X1920" s="247" t="s">
        <v>2037</v>
      </c>
      <c r="Y1920" s="248"/>
      <c r="Z1920" s="202"/>
      <c r="AA1920" s="202"/>
      <c r="AB1920" s="243"/>
      <c r="AC1920" s="249" t="str">
        <f>IF(B1920="","",(IFERROR(VLOOKUP(B1920,Projecten!A$4:W$2415,5,FALSE),"niet bekend")))</f>
        <v/>
      </c>
      <c r="AD1920" s="213" t="str">
        <f>IF(AC1920="","",(IF(F1920=0,AF1920,(F1920/AC1920*AF1920))))</f>
        <v/>
      </c>
      <c r="AE1920" s="213" t="str">
        <f>IF(B1920="","",(IFERROR(VLOOKUP(B1920,Projecten!A$4:W$2415,23,FALSE),"niet bekend")))</f>
        <v/>
      </c>
      <c r="AF1920" s="213" t="str">
        <f>IF(B1920="","",(IFERROR(VLOOKUP(B1920,Projecten!A$4:W$2415,12,FALSE),"niet bekend")))</f>
        <v/>
      </c>
      <c r="AG1920" s="209"/>
    </row>
    <row r="1921" spans="2:33" s="327" customFormat="1" x14ac:dyDescent="0.2">
      <c r="B1921" s="1128"/>
      <c r="C1921" s="1109"/>
      <c r="D1921" s="318"/>
      <c r="E1921" s="1117"/>
      <c r="F1921" s="1127"/>
      <c r="G1921" s="1127"/>
      <c r="H1921" s="1127"/>
      <c r="I1921" s="1127"/>
      <c r="J1921" s="989"/>
      <c r="K1921" s="989"/>
      <c r="L1921" s="989"/>
      <c r="M1921" s="403"/>
      <c r="N1921" s="403"/>
      <c r="O1921" s="403"/>
      <c r="P1921" s="403"/>
      <c r="Q1921" s="403"/>
      <c r="R1921" s="403"/>
      <c r="S1921" s="320"/>
      <c r="T1921" s="264"/>
      <c r="U1921" s="264"/>
      <c r="V1921" s="396"/>
      <c r="W1921" s="318"/>
      <c r="X1921" s="1100"/>
      <c r="Y1921" s="324"/>
      <c r="Z1921" s="318"/>
      <c r="AA1921" s="318"/>
      <c r="AB1921" s="320"/>
      <c r="AC1921" s="329"/>
      <c r="AD1921" s="266"/>
      <c r="AE1921" s="266"/>
      <c r="AF1921" s="266"/>
    </row>
    <row r="1922" spans="2:33" s="327" customFormat="1" x14ac:dyDescent="0.2">
      <c r="B1922" s="1109">
        <v>2017078</v>
      </c>
      <c r="C1922" s="665">
        <v>121230</v>
      </c>
      <c r="D1922" s="1109" t="s">
        <v>2385</v>
      </c>
      <c r="E1922" s="327" t="s">
        <v>317</v>
      </c>
      <c r="F1922" s="322">
        <v>1</v>
      </c>
      <c r="G1922" s="1117">
        <v>1</v>
      </c>
      <c r="H1922" s="1117">
        <v>0</v>
      </c>
      <c r="I1922" s="1117">
        <v>1</v>
      </c>
      <c r="J1922" s="321">
        <v>42787</v>
      </c>
      <c r="K1922" s="321" t="s">
        <v>1485</v>
      </c>
      <c r="L1922" s="321" t="s">
        <v>1485</v>
      </c>
      <c r="M1922" s="321" t="s">
        <v>1485</v>
      </c>
      <c r="N1922" s="322" t="s">
        <v>47</v>
      </c>
      <c r="O1922" s="322" t="s">
        <v>47</v>
      </c>
      <c r="P1922" s="322" t="s">
        <v>47</v>
      </c>
      <c r="Q1922" s="322"/>
      <c r="R1922" s="322" t="s">
        <v>47</v>
      </c>
      <c r="S1922" s="320"/>
      <c r="T1922" s="264"/>
      <c r="U1922" s="264">
        <v>12</v>
      </c>
      <c r="V1922" s="396"/>
      <c r="W1922" s="318" t="s">
        <v>777</v>
      </c>
      <c r="X1922" s="318" t="s">
        <v>2419</v>
      </c>
      <c r="Y1922" s="324">
        <v>3.25</v>
      </c>
      <c r="Z1922" s="318"/>
      <c r="AA1922" s="318"/>
      <c r="AB1922" s="707">
        <v>42766</v>
      </c>
      <c r="AC1922" s="329">
        <f>IF(B1922="","",(IFERROR(VLOOKUP(B1922,Projecten!A$4:W$2415,5,FALSE),"niet bekend")))</f>
        <v>1</v>
      </c>
      <c r="AD1922" s="266">
        <f>IF(AC1922="","",(IF(F1922=0,AF1922,(F1922/AC1922*AF1922))))</f>
        <v>917.13</v>
      </c>
      <c r="AE1922" s="266">
        <f>IF(B1922="","",(IFERROR(VLOOKUP(B1922,Projecten!A$4:W$2415,23,FALSE),"niet bekend")))</f>
        <v>917.13</v>
      </c>
      <c r="AF1922" s="266">
        <f>IF(B1922="","",(IFERROR(VLOOKUP(B1922,Projecten!A$4:W$2415,12,FALSE),"niet bekend")))</f>
        <v>917.13</v>
      </c>
    </row>
    <row r="1923" spans="2:33" s="327" customFormat="1" x14ac:dyDescent="0.2">
      <c r="B1923" s="665">
        <v>2017179</v>
      </c>
      <c r="C1923" s="709">
        <v>121229</v>
      </c>
      <c r="D1923" s="665" t="s">
        <v>2599</v>
      </c>
      <c r="E1923" s="449" t="s">
        <v>317</v>
      </c>
      <c r="F1923" s="751">
        <v>1</v>
      </c>
      <c r="G1923" s="751">
        <v>10</v>
      </c>
      <c r="H1923" s="751">
        <v>6</v>
      </c>
      <c r="I1923" s="751">
        <v>3</v>
      </c>
      <c r="J1923" s="321">
        <v>42808</v>
      </c>
      <c r="K1923" s="321">
        <v>42809</v>
      </c>
      <c r="L1923" s="321" t="s">
        <v>1485</v>
      </c>
      <c r="M1923" s="321" t="s">
        <v>1485</v>
      </c>
      <c r="N1923" s="322" t="s">
        <v>47</v>
      </c>
      <c r="O1923" s="322" t="s">
        <v>47</v>
      </c>
      <c r="P1923" s="322" t="s">
        <v>47</v>
      </c>
      <c r="Q1923" s="322"/>
      <c r="R1923" s="322" t="s">
        <v>47</v>
      </c>
      <c r="S1923" s="320"/>
      <c r="T1923" s="264"/>
      <c r="U1923" s="264">
        <v>14</v>
      </c>
      <c r="V1923" s="396"/>
      <c r="W1923" s="318" t="s">
        <v>777</v>
      </c>
      <c r="X1923" s="318"/>
      <c r="Y1923" s="324">
        <v>21</v>
      </c>
      <c r="Z1923" s="318"/>
      <c r="AA1923" s="318"/>
      <c r="AB1923" s="707">
        <v>42793</v>
      </c>
      <c r="AC1923" s="329">
        <f>IF(B1923="","",(IFERROR(VLOOKUP(B1923,Projecten!A$4:W$2415,5,FALSE),"niet bekend")))</f>
        <v>1</v>
      </c>
      <c r="AD1923" s="266">
        <f>IF(AC1923="","",(IF(F1923=0,AF1923,(F1923/AC1923*AF1923))))</f>
        <v>3505.38</v>
      </c>
      <c r="AE1923" s="266">
        <f>IF(B1923="","",(IFERROR(VLOOKUP(B1923,Projecten!A$4:W$2415,23,FALSE),"niet bekend")))</f>
        <v>3505.38</v>
      </c>
      <c r="AF1923" s="266">
        <f>IF(B1923="","",(IFERROR(VLOOKUP(B1923,Projecten!A$4:W$2415,12,FALSE),"niet bekend")))</f>
        <v>3505.38</v>
      </c>
    </row>
    <row r="1924" spans="2:33" s="327" customFormat="1" x14ac:dyDescent="0.2">
      <c r="B1924" s="1128"/>
      <c r="C1924" s="1109"/>
      <c r="D1924" s="318"/>
      <c r="E1924" s="1117"/>
      <c r="F1924" s="1127"/>
      <c r="G1924" s="1127"/>
      <c r="H1924" s="1127"/>
      <c r="I1924" s="1127"/>
      <c r="J1924" s="989"/>
      <c r="K1924" s="989"/>
      <c r="L1924" s="989"/>
      <c r="M1924" s="403"/>
      <c r="N1924" s="403"/>
      <c r="O1924" s="403"/>
      <c r="P1924" s="403"/>
      <c r="Q1924" s="403"/>
      <c r="R1924" s="403"/>
      <c r="S1924" s="320"/>
      <c r="T1924" s="264"/>
      <c r="U1924" s="264"/>
      <c r="V1924" s="396"/>
      <c r="W1924" s="318"/>
      <c r="X1924" s="1100"/>
      <c r="Y1924" s="324"/>
      <c r="Z1924" s="318"/>
      <c r="AA1924" s="318"/>
      <c r="AB1924" s="320"/>
      <c r="AC1924" s="329"/>
      <c r="AD1924" s="266"/>
      <c r="AE1924" s="266"/>
      <c r="AF1924" s="266"/>
    </row>
    <row r="1925" spans="2:33" s="868" customFormat="1" x14ac:dyDescent="0.2">
      <c r="B1925" s="665" t="s">
        <v>2474</v>
      </c>
      <c r="C1925" s="665">
        <v>121215</v>
      </c>
      <c r="D1925" s="665" t="s">
        <v>2475</v>
      </c>
      <c r="E1925" s="327" t="s">
        <v>352</v>
      </c>
      <c r="F1925" s="751">
        <v>1</v>
      </c>
      <c r="G1925" s="938">
        <v>12</v>
      </c>
      <c r="H1925" s="938">
        <v>8</v>
      </c>
      <c r="I1925" s="938">
        <v>3</v>
      </c>
      <c r="J1925" s="1123">
        <v>42808</v>
      </c>
      <c r="K1925" s="1123">
        <v>42802</v>
      </c>
      <c r="L1925" s="1123" t="s">
        <v>1485</v>
      </c>
      <c r="M1925" s="1123" t="s">
        <v>1485</v>
      </c>
      <c r="N1925" s="322" t="s">
        <v>47</v>
      </c>
      <c r="O1925" s="322" t="s">
        <v>47</v>
      </c>
      <c r="P1925" s="322" t="s">
        <v>47</v>
      </c>
      <c r="Q1925" s="322"/>
      <c r="R1925" s="322" t="s">
        <v>47</v>
      </c>
      <c r="S1925" s="667"/>
      <c r="T1925" s="264"/>
      <c r="U1925" s="264">
        <v>13</v>
      </c>
      <c r="V1925" s="867"/>
      <c r="W1925" s="318" t="s">
        <v>532</v>
      </c>
      <c r="X1925" s="869"/>
      <c r="Y1925" s="497">
        <v>26</v>
      </c>
      <c r="Z1925" s="869"/>
      <c r="AA1925" s="869"/>
      <c r="AB1925" s="707">
        <v>42408</v>
      </c>
      <c r="AC1925" s="329">
        <f>IF(B1925="","",(IFERROR(VLOOKUP(B1925,Projecten!A$4:W$2415,5,FALSE),"niet bekend")))</f>
        <v>1</v>
      </c>
      <c r="AD1925" s="266">
        <f>IF(AC1925="","",(IF(F1925=0,AF1925,(F1925/AC1925*AF1925))))</f>
        <v>4321.22</v>
      </c>
      <c r="AE1925" s="266">
        <f>IF(B1925="","",(IFERROR(VLOOKUP(B1925,Projecten!A$4:W$2415,23,FALSE),"niet bekend")))</f>
        <v>4321.22</v>
      </c>
      <c r="AF1925" s="266">
        <f>IF(B1925="","",(IFERROR(VLOOKUP(B1925,Projecten!A$4:W$2415,12,FALSE),"niet bekend")))</f>
        <v>4321.22</v>
      </c>
    </row>
    <row r="1926" spans="2:33" s="327" customFormat="1" x14ac:dyDescent="0.2">
      <c r="B1926" s="1109" t="s">
        <v>2547</v>
      </c>
      <c r="C1926" s="709">
        <v>121216</v>
      </c>
      <c r="D1926" s="1109" t="s">
        <v>2548</v>
      </c>
      <c r="E1926" s="327" t="s">
        <v>352</v>
      </c>
      <c r="F1926" s="1127">
        <v>1</v>
      </c>
      <c r="G1926" s="1117">
        <v>12</v>
      </c>
      <c r="H1926" s="1117">
        <v>8</v>
      </c>
      <c r="I1926" s="1117">
        <v>3</v>
      </c>
      <c r="J1926" s="995">
        <v>42808</v>
      </c>
      <c r="K1926" s="995">
        <v>42802</v>
      </c>
      <c r="L1926" s="995" t="s">
        <v>1485</v>
      </c>
      <c r="M1926" s="995" t="s">
        <v>1485</v>
      </c>
      <c r="N1926" s="403" t="s">
        <v>47</v>
      </c>
      <c r="O1926" s="403" t="s">
        <v>47</v>
      </c>
      <c r="P1926" s="403" t="s">
        <v>47</v>
      </c>
      <c r="Q1926" s="403"/>
      <c r="R1926" s="403" t="s">
        <v>47</v>
      </c>
      <c r="S1926" s="320"/>
      <c r="T1926" s="264"/>
      <c r="U1926" s="264">
        <v>13</v>
      </c>
      <c r="V1926" s="396"/>
      <c r="W1926" s="318" t="s">
        <v>532</v>
      </c>
      <c r="X1926" s="318"/>
      <c r="Y1926" s="497">
        <v>26</v>
      </c>
      <c r="Z1926" s="318"/>
      <c r="AA1926" s="318"/>
      <c r="AB1926" s="707">
        <v>42408</v>
      </c>
      <c r="AC1926" s="329">
        <f>IF(B1926="","",(IFERROR(VLOOKUP(B1926,Projecten!A$4:W$2415,5,FALSE),"niet bekend")))</f>
        <v>1</v>
      </c>
      <c r="AD1926" s="266">
        <f>IF(AC1926="","",(IF(F1926=0,AF1926,(F1926/AC1926*AF1926))))</f>
        <v>4321.22</v>
      </c>
      <c r="AE1926" s="266">
        <f>IF(B1926="","",(IFERROR(VLOOKUP(B1926,Projecten!A$4:W$2415,23,FALSE),"niet bekend")))</f>
        <v>4321.22</v>
      </c>
      <c r="AF1926" s="266">
        <f>IF(B1926="","",(IFERROR(VLOOKUP(B1926,Projecten!A$4:W$2415,12,FALSE),"niet bekend")))</f>
        <v>4321.22</v>
      </c>
      <c r="AG1926" s="868"/>
    </row>
    <row r="1927" spans="2:33" s="327" customFormat="1" x14ac:dyDescent="0.2">
      <c r="C1927" s="320"/>
      <c r="D1927" s="320"/>
      <c r="E1927" s="318"/>
      <c r="F1927" s="322"/>
      <c r="G1927" s="322"/>
      <c r="H1927" s="322"/>
      <c r="I1927" s="322"/>
      <c r="J1927" s="321"/>
      <c r="K1927" s="321"/>
      <c r="L1927" s="322"/>
      <c r="M1927" s="322"/>
      <c r="N1927" s="322"/>
      <c r="O1927" s="322"/>
      <c r="P1927" s="322"/>
      <c r="Q1927" s="322"/>
      <c r="R1927" s="322"/>
      <c r="S1927" s="320"/>
      <c r="T1927" s="264"/>
      <c r="U1927" s="322"/>
      <c r="V1927" s="396"/>
      <c r="W1927" s="318"/>
      <c r="X1927" s="318"/>
      <c r="Y1927" s="324"/>
      <c r="Z1927" s="318"/>
      <c r="AA1927" s="318"/>
      <c r="AB1927" s="320"/>
      <c r="AC1927" s="1106"/>
      <c r="AD1927" s="266"/>
      <c r="AE1927" s="266"/>
      <c r="AF1927" s="266"/>
    </row>
    <row r="1928" spans="2:33" s="327" customFormat="1" x14ac:dyDescent="0.2">
      <c r="B1928" s="318" t="s">
        <v>2559</v>
      </c>
      <c r="C1928" s="709">
        <v>121217</v>
      </c>
      <c r="D1928" s="320" t="s">
        <v>2438</v>
      </c>
      <c r="E1928" s="327" t="s">
        <v>1934</v>
      </c>
      <c r="F1928" s="322">
        <v>1</v>
      </c>
      <c r="G1928" s="1117">
        <v>7</v>
      </c>
      <c r="H1928" s="1117">
        <v>6</v>
      </c>
      <c r="I1928" s="1117">
        <v>2</v>
      </c>
      <c r="J1928" s="321">
        <v>42801</v>
      </c>
      <c r="K1928" s="321">
        <v>42802</v>
      </c>
      <c r="L1928" s="321" t="s">
        <v>1485</v>
      </c>
      <c r="M1928" s="321" t="s">
        <v>1485</v>
      </c>
      <c r="N1928" s="322" t="s">
        <v>47</v>
      </c>
      <c r="O1928" s="322" t="s">
        <v>47</v>
      </c>
      <c r="P1928" s="322" t="s">
        <v>47</v>
      </c>
      <c r="Q1928" s="322"/>
      <c r="R1928" s="322" t="s">
        <v>47</v>
      </c>
      <c r="S1928" s="320"/>
      <c r="T1928" s="264"/>
      <c r="U1928" s="264">
        <v>13</v>
      </c>
      <c r="V1928" s="396"/>
      <c r="W1928" s="318" t="s">
        <v>1937</v>
      </c>
      <c r="X1928" s="318" t="s">
        <v>1341</v>
      </c>
      <c r="Y1928" s="324">
        <v>21</v>
      </c>
      <c r="Z1928" s="318"/>
      <c r="AA1928" s="318"/>
      <c r="AB1928" s="707">
        <v>42786</v>
      </c>
      <c r="AC1928" s="329">
        <f>IF(B1928="","",(IFERROR(VLOOKUP(B1928,Projecten!A$4:W$2415,5,FALSE),"niet bekend")))</f>
        <v>1</v>
      </c>
      <c r="AD1928" s="266">
        <f>IF(AC1928="","",(IF(F1928=0,AF1928,(F1928/AC1928*AF1928))))</f>
        <v>3612.87</v>
      </c>
      <c r="AE1928" s="266">
        <f>IF(B1928="","",(IFERROR(VLOOKUP(B1928,Projecten!A$4:W$2415,23,FALSE),"niet bekend")))</f>
        <v>3612.87</v>
      </c>
      <c r="AF1928" s="266">
        <f>IF(B1928="","",(IFERROR(VLOOKUP(B1928,Projecten!A$4:W$2415,12,FALSE),"niet bekend")))</f>
        <v>3612.87</v>
      </c>
    </row>
    <row r="1929" spans="2:33" s="327" customFormat="1" x14ac:dyDescent="0.2">
      <c r="B1929" s="1109"/>
      <c r="C1929" s="709"/>
      <c r="D1929" s="1109"/>
      <c r="F1929" s="1127"/>
      <c r="G1929" s="1117"/>
      <c r="H1929" s="1117"/>
      <c r="I1929" s="1117"/>
      <c r="J1929" s="995"/>
      <c r="K1929" s="995"/>
      <c r="L1929" s="995"/>
      <c r="M1929" s="995"/>
      <c r="N1929" s="403"/>
      <c r="O1929" s="403"/>
      <c r="P1929" s="403"/>
      <c r="Q1929" s="403"/>
      <c r="R1929" s="403"/>
      <c r="S1929" s="320"/>
      <c r="T1929" s="264"/>
      <c r="U1929" s="264"/>
      <c r="V1929" s="396"/>
      <c r="W1929" s="318"/>
      <c r="X1929" s="318"/>
      <c r="Y1929" s="497"/>
      <c r="Z1929" s="318"/>
      <c r="AA1929" s="318"/>
      <c r="AB1929" s="707"/>
      <c r="AC1929" s="329"/>
      <c r="AD1929" s="266"/>
      <c r="AE1929" s="266"/>
      <c r="AF1929" s="266"/>
      <c r="AG1929" s="868"/>
    </row>
    <row r="1930" spans="2:33" s="327" customFormat="1" x14ac:dyDescent="0.2">
      <c r="B1930" s="1109">
        <v>2017180</v>
      </c>
      <c r="C1930" s="709">
        <v>121226</v>
      </c>
      <c r="D1930" s="665" t="s">
        <v>2598</v>
      </c>
      <c r="E1930" s="1117" t="s">
        <v>26</v>
      </c>
      <c r="F1930" s="1127">
        <v>1</v>
      </c>
      <c r="G1930" s="1127">
        <v>7</v>
      </c>
      <c r="H1930" s="1127">
        <v>14</v>
      </c>
      <c r="I1930" s="1127">
        <v>0</v>
      </c>
      <c r="J1930" s="995">
        <v>42808</v>
      </c>
      <c r="K1930" s="995" t="s">
        <v>1485</v>
      </c>
      <c r="L1930" s="995" t="s">
        <v>1485</v>
      </c>
      <c r="M1930" s="995" t="s">
        <v>1485</v>
      </c>
      <c r="N1930" s="403" t="s">
        <v>47</v>
      </c>
      <c r="O1930" s="403" t="s">
        <v>47</v>
      </c>
      <c r="P1930" s="403" t="s">
        <v>47</v>
      </c>
      <c r="Q1930" s="403"/>
      <c r="R1930" s="403" t="s">
        <v>47</v>
      </c>
      <c r="S1930" s="320"/>
      <c r="T1930" s="264"/>
      <c r="U1930" s="264">
        <v>13</v>
      </c>
      <c r="V1930" s="396"/>
      <c r="W1930" s="318" t="s">
        <v>162</v>
      </c>
      <c r="X1930" s="1100" t="s">
        <v>1250</v>
      </c>
      <c r="Y1930" s="324">
        <v>21</v>
      </c>
      <c r="Z1930" s="318"/>
      <c r="AA1930" s="318"/>
      <c r="AB1930" s="707">
        <v>42795</v>
      </c>
      <c r="AC1930" s="329">
        <f>IF(B1930="","",(IFERROR(VLOOKUP(B1930,Projecten!A$4:W$2415,5,FALSE),"niet bekend")))</f>
        <v>1</v>
      </c>
      <c r="AD1930" s="266">
        <f>IF(AC1930="","",(IF(F1930=0,AF1930,(F1930/AC1930*AF1930))))</f>
        <v>3649.57</v>
      </c>
      <c r="AE1930" s="266">
        <f>IF(B1930="","",(IFERROR(VLOOKUP(B1930,Projecten!A$4:W$2415,23,FALSE),"niet bekend")))</f>
        <v>3649.57</v>
      </c>
      <c r="AF1930" s="266">
        <f>IF(B1930="","",(IFERROR(VLOOKUP(B1930,Projecten!A$4:W$2415,12,FALSE),"niet bekend")))</f>
        <v>3649.57</v>
      </c>
    </row>
    <row r="1931" spans="2:33" s="327" customFormat="1" x14ac:dyDescent="0.2">
      <c r="B1931" s="1109"/>
      <c r="C1931" s="1101"/>
      <c r="D1931" s="1109"/>
      <c r="E1931" s="1117"/>
      <c r="F1931" s="1127"/>
      <c r="G1931" s="1117"/>
      <c r="H1931" s="1117"/>
      <c r="I1931" s="1117"/>
      <c r="J1931" s="321"/>
      <c r="K1931" s="321"/>
      <c r="L1931" s="321"/>
      <c r="M1931" s="321"/>
      <c r="N1931" s="322"/>
      <c r="O1931" s="322"/>
      <c r="P1931" s="322"/>
      <c r="Q1931" s="322"/>
      <c r="R1931" s="322"/>
      <c r="S1931" s="320"/>
      <c r="T1931" s="264"/>
      <c r="U1931" s="264"/>
      <c r="V1931" s="396"/>
      <c r="W1931" s="318"/>
      <c r="X1931" s="1100"/>
      <c r="Y1931" s="324"/>
      <c r="Z1931" s="318"/>
      <c r="AA1931" s="511"/>
      <c r="AB1931" s="707"/>
      <c r="AC1931" s="329"/>
      <c r="AD1931" s="266"/>
      <c r="AE1931" s="266"/>
      <c r="AF1931" s="266"/>
    </row>
    <row r="1932" spans="2:33" s="327" customFormat="1" x14ac:dyDescent="0.2">
      <c r="B1932" s="1109">
        <v>2017178</v>
      </c>
      <c r="C1932" s="709">
        <v>121224</v>
      </c>
      <c r="D1932" s="665" t="s">
        <v>2597</v>
      </c>
      <c r="E1932" s="1117" t="s">
        <v>26</v>
      </c>
      <c r="F1932" s="1127">
        <v>5</v>
      </c>
      <c r="G1932" s="1127">
        <v>45</v>
      </c>
      <c r="H1932" s="1127">
        <v>30</v>
      </c>
      <c r="I1932" s="1127">
        <v>10</v>
      </c>
      <c r="J1932" s="995">
        <v>42801</v>
      </c>
      <c r="K1932" s="995" t="s">
        <v>1485</v>
      </c>
      <c r="L1932" s="995" t="s">
        <v>1485</v>
      </c>
      <c r="M1932" s="995" t="s">
        <v>1485</v>
      </c>
      <c r="N1932" s="403" t="s">
        <v>47</v>
      </c>
      <c r="O1932" s="403" t="s">
        <v>47</v>
      </c>
      <c r="P1932" s="403" t="s">
        <v>47</v>
      </c>
      <c r="Q1932" s="403"/>
      <c r="R1932" s="403" t="s">
        <v>47</v>
      </c>
      <c r="S1932" s="320"/>
      <c r="T1932" s="264"/>
      <c r="U1932" s="264">
        <v>14</v>
      </c>
      <c r="V1932" s="396"/>
      <c r="W1932" s="318" t="s">
        <v>421</v>
      </c>
      <c r="X1932" s="1100"/>
      <c r="Y1932" s="324">
        <v>65</v>
      </c>
      <c r="Z1932" s="318"/>
      <c r="AA1932" s="318"/>
      <c r="AB1932" s="707">
        <v>42794</v>
      </c>
      <c r="AC1932" s="329">
        <f>IF(B1932="","",(IFERROR(VLOOKUP(B1932,Projecten!A$4:W$2415,5,FALSE),"niet bekend")))</f>
        <v>5</v>
      </c>
      <c r="AD1932" s="266">
        <f t="shared" ref="AD1932:AD1938" si="174">IF(AC1932="","",(IF(F1932=0,AF1932,(F1932/AC1932*AF1932))))</f>
        <v>10141.700000000001</v>
      </c>
      <c r="AE1932" s="266">
        <f>IF(B1932="","",(IFERROR(VLOOKUP(B1932,Projecten!A$4:W$2415,23,FALSE),"niet bekend")))</f>
        <v>10141.700000000001</v>
      </c>
      <c r="AF1932" s="266">
        <f>IF(B1932="","",(IFERROR(VLOOKUP(B1932,Projecten!A$4:W$2415,12,FALSE),"niet bekend")))</f>
        <v>10141.700000000001</v>
      </c>
    </row>
    <row r="1933" spans="2:33" s="327" customFormat="1" x14ac:dyDescent="0.2">
      <c r="B1933" s="1109">
        <v>2017182</v>
      </c>
      <c r="C1933" s="709">
        <v>121226</v>
      </c>
      <c r="D1933" s="665">
        <v>639817</v>
      </c>
      <c r="E1933" s="1117" t="s">
        <v>26</v>
      </c>
      <c r="F1933" s="1127">
        <v>1</v>
      </c>
      <c r="G1933" s="1127">
        <v>8</v>
      </c>
      <c r="H1933" s="1127">
        <v>5</v>
      </c>
      <c r="I1933" s="1127">
        <v>3</v>
      </c>
      <c r="J1933" s="995">
        <v>42808</v>
      </c>
      <c r="K1933" s="995" t="s">
        <v>1485</v>
      </c>
      <c r="L1933" s="995" t="s">
        <v>1485</v>
      </c>
      <c r="M1933" s="995" t="s">
        <v>1485</v>
      </c>
      <c r="N1933" s="403" t="s">
        <v>47</v>
      </c>
      <c r="O1933" s="403" t="s">
        <v>47</v>
      </c>
      <c r="P1933" s="403" t="s">
        <v>47</v>
      </c>
      <c r="Q1933" s="403"/>
      <c r="R1933" s="403" t="s">
        <v>47</v>
      </c>
      <c r="S1933" s="320"/>
      <c r="T1933" s="264"/>
      <c r="U1933" s="264">
        <v>13</v>
      </c>
      <c r="V1933" s="396"/>
      <c r="W1933" s="318" t="s">
        <v>162</v>
      </c>
      <c r="X1933" s="1100"/>
      <c r="Y1933" s="324">
        <v>15</v>
      </c>
      <c r="Z1933" s="318"/>
      <c r="AA1933" s="318"/>
      <c r="AB1933" s="707">
        <v>42795</v>
      </c>
      <c r="AC1933" s="329">
        <f>IF(B1933="","",(IFERROR(VLOOKUP(B1933,Projecten!A$4:W$2415,5,FALSE),"niet bekend")))</f>
        <v>1</v>
      </c>
      <c r="AD1933" s="266">
        <f t="shared" si="174"/>
        <v>2614.66</v>
      </c>
      <c r="AE1933" s="266">
        <f>IF(B1933="","",(IFERROR(VLOOKUP(B1933,Projecten!A$4:W$2415,23,FALSE),"niet bekend")))</f>
        <v>2614.66</v>
      </c>
      <c r="AF1933" s="266">
        <f>IF(B1933="","",(IFERROR(VLOOKUP(B1933,Projecten!A$4:W$2415,12,FALSE),"niet bekend")))</f>
        <v>2614.66</v>
      </c>
    </row>
    <row r="1934" spans="2:33" s="327" customFormat="1" x14ac:dyDescent="0.2">
      <c r="B1934" s="1109">
        <v>2017169</v>
      </c>
      <c r="C1934" s="1101">
        <v>121225</v>
      </c>
      <c r="D1934" s="1109">
        <v>633317</v>
      </c>
      <c r="E1934" s="1117" t="s">
        <v>26</v>
      </c>
      <c r="F1934" s="1127">
        <v>1</v>
      </c>
      <c r="G1934" s="1127">
        <v>14</v>
      </c>
      <c r="H1934" s="1127">
        <v>7</v>
      </c>
      <c r="I1934" s="1127">
        <v>2</v>
      </c>
      <c r="J1934" s="321">
        <v>42808</v>
      </c>
      <c r="K1934" s="321">
        <v>42809</v>
      </c>
      <c r="L1934" s="321" t="s">
        <v>1485</v>
      </c>
      <c r="M1934" s="321" t="s">
        <v>1485</v>
      </c>
      <c r="N1934" s="322" t="s">
        <v>47</v>
      </c>
      <c r="O1934" s="322" t="s">
        <v>47</v>
      </c>
      <c r="P1934" s="322" t="s">
        <v>47</v>
      </c>
      <c r="Q1934" s="322"/>
      <c r="R1934" s="322" t="s">
        <v>47</v>
      </c>
      <c r="S1934" s="320"/>
      <c r="T1934" s="264"/>
      <c r="U1934" s="264">
        <v>13</v>
      </c>
      <c r="V1934" s="396"/>
      <c r="W1934" s="318" t="s">
        <v>162</v>
      </c>
      <c r="X1934" s="1100"/>
      <c r="Y1934" s="324">
        <v>20.25</v>
      </c>
      <c r="Z1934" s="318"/>
      <c r="AA1934" s="511"/>
      <c r="AB1934" s="707">
        <v>42795</v>
      </c>
      <c r="AC1934" s="329">
        <f>IF(B1934="","",(IFERROR(VLOOKUP(B1934,Projecten!A$4:W$2415,5,FALSE),"niet bekend")))</f>
        <v>1</v>
      </c>
      <c r="AD1934" s="266">
        <f t="shared" si="174"/>
        <v>3742.24</v>
      </c>
      <c r="AE1934" s="266">
        <f>IF(B1934="","",(IFERROR(VLOOKUP(B1934,Projecten!A$4:W$2415,23,FALSE),"niet bekend")))</f>
        <v>3742.24</v>
      </c>
      <c r="AF1934" s="266">
        <f>IF(B1934="","",(IFERROR(VLOOKUP(B1934,Projecten!A$4:W$2415,12,FALSE),"niet bekend")))</f>
        <v>3742.24</v>
      </c>
    </row>
    <row r="1935" spans="2:33" s="327" customFormat="1" x14ac:dyDescent="0.2">
      <c r="B1935" s="1109">
        <v>2017170</v>
      </c>
      <c r="C1935" s="1101">
        <v>121225</v>
      </c>
      <c r="D1935" s="1109" t="s">
        <v>2572</v>
      </c>
      <c r="E1935" s="1117" t="s">
        <v>26</v>
      </c>
      <c r="F1935" s="1127">
        <v>1</v>
      </c>
      <c r="G1935" s="1127">
        <v>2</v>
      </c>
      <c r="H1935" s="1127">
        <v>1</v>
      </c>
      <c r="I1935" s="1127">
        <v>1</v>
      </c>
      <c r="J1935" s="321">
        <v>42808</v>
      </c>
      <c r="K1935" s="321" t="s">
        <v>1485</v>
      </c>
      <c r="L1935" s="321" t="s">
        <v>1485</v>
      </c>
      <c r="M1935" s="321" t="s">
        <v>1485</v>
      </c>
      <c r="N1935" s="322" t="s">
        <v>47</v>
      </c>
      <c r="O1935" s="322" t="s">
        <v>47</v>
      </c>
      <c r="P1935" s="322" t="s">
        <v>47</v>
      </c>
      <c r="Q1935" s="322"/>
      <c r="R1935" s="322" t="s">
        <v>47</v>
      </c>
      <c r="S1935" s="320"/>
      <c r="T1935" s="264"/>
      <c r="U1935" s="264">
        <v>13</v>
      </c>
      <c r="V1935" s="396"/>
      <c r="W1935" s="318" t="s">
        <v>162</v>
      </c>
      <c r="X1935" s="1100"/>
      <c r="Y1935" s="324">
        <v>5</v>
      </c>
      <c r="Z1935" s="318"/>
      <c r="AA1935" s="511"/>
      <c r="AB1935" s="707">
        <v>42795</v>
      </c>
      <c r="AC1935" s="329">
        <f>IF(B1935="","",(IFERROR(VLOOKUP(B1935,Projecten!A$4:W$2415,5,FALSE),"niet bekend")))</f>
        <v>1</v>
      </c>
      <c r="AD1935" s="266">
        <f t="shared" si="174"/>
        <v>634.52</v>
      </c>
      <c r="AE1935" s="266">
        <f>IF(B1935="","",(IFERROR(VLOOKUP(B1935,Projecten!A$4:W$2415,23,FALSE),"niet bekend")))</f>
        <v>634.52</v>
      </c>
      <c r="AF1935" s="266">
        <f>IF(B1935="","",(IFERROR(VLOOKUP(B1935,Projecten!A$4:W$2415,12,FALSE),"niet bekend")))</f>
        <v>634.52</v>
      </c>
    </row>
    <row r="1936" spans="2:33" s="327" customFormat="1" x14ac:dyDescent="0.2">
      <c r="B1936" s="1109">
        <v>2017174</v>
      </c>
      <c r="C1936" s="1101">
        <v>121225</v>
      </c>
      <c r="D1936" s="1109">
        <v>646417</v>
      </c>
      <c r="E1936" s="1117" t="s">
        <v>26</v>
      </c>
      <c r="F1936" s="1127">
        <v>1</v>
      </c>
      <c r="G1936" s="1127">
        <v>12</v>
      </c>
      <c r="H1936" s="1127">
        <v>7</v>
      </c>
      <c r="I1936" s="1127">
        <v>4</v>
      </c>
      <c r="J1936" s="321">
        <v>42808</v>
      </c>
      <c r="K1936" s="321" t="s">
        <v>1485</v>
      </c>
      <c r="L1936" s="321" t="s">
        <v>1485</v>
      </c>
      <c r="M1936" s="321" t="s">
        <v>1485</v>
      </c>
      <c r="N1936" s="322" t="s">
        <v>47</v>
      </c>
      <c r="O1936" s="322" t="s">
        <v>47</v>
      </c>
      <c r="P1936" s="322" t="s">
        <v>47</v>
      </c>
      <c r="Q1936" s="322"/>
      <c r="R1936" s="322" t="s">
        <v>47</v>
      </c>
      <c r="S1936" s="320"/>
      <c r="T1936" s="264"/>
      <c r="U1936" s="264">
        <v>13</v>
      </c>
      <c r="V1936" s="396"/>
      <c r="W1936" s="318" t="s">
        <v>162</v>
      </c>
      <c r="X1936" s="1100" t="s">
        <v>2684</v>
      </c>
      <c r="Y1936" s="324">
        <v>21.25</v>
      </c>
      <c r="Z1936" s="318"/>
      <c r="AA1936" s="511"/>
      <c r="AB1936" s="707">
        <v>42795</v>
      </c>
      <c r="AC1936" s="329">
        <f>IF(B1936="","",(IFERROR(VLOOKUP(B1936,Projecten!A$4:W$2415,5,FALSE),"niet bekend")))</f>
        <v>1</v>
      </c>
      <c r="AD1936" s="266">
        <f t="shared" si="174"/>
        <v>3750.25</v>
      </c>
      <c r="AE1936" s="266">
        <f>IF(B1936="","",(IFERROR(VLOOKUP(B1936,Projecten!A$4:W$2415,23,FALSE),"niet bekend")))</f>
        <v>3750.25</v>
      </c>
      <c r="AF1936" s="266">
        <f>IF(B1936="","",(IFERROR(VLOOKUP(B1936,Projecten!A$4:W$2415,12,FALSE),"niet bekend")))</f>
        <v>3750.25</v>
      </c>
    </row>
    <row r="1937" spans="2:33" s="327" customFormat="1" x14ac:dyDescent="0.2">
      <c r="B1937" s="1109">
        <v>2017176</v>
      </c>
      <c r="C1937" s="709">
        <v>121218</v>
      </c>
      <c r="D1937" s="665" t="s">
        <v>2589</v>
      </c>
      <c r="E1937" s="1117" t="s">
        <v>26</v>
      </c>
      <c r="F1937" s="1127">
        <v>5</v>
      </c>
      <c r="G1937" s="1129">
        <v>40</v>
      </c>
      <c r="H1937" s="1129">
        <v>25</v>
      </c>
      <c r="I1937" s="1129">
        <v>15</v>
      </c>
      <c r="J1937" s="989">
        <v>42801</v>
      </c>
      <c r="K1937" s="995" t="s">
        <v>1485</v>
      </c>
      <c r="L1937" s="995" t="s">
        <v>1485</v>
      </c>
      <c r="M1937" s="995" t="s">
        <v>1485</v>
      </c>
      <c r="N1937" s="403" t="s">
        <v>47</v>
      </c>
      <c r="O1937" s="403" t="s">
        <v>47</v>
      </c>
      <c r="P1937" s="403" t="s">
        <v>47</v>
      </c>
      <c r="Q1937" s="403"/>
      <c r="R1937" s="403" t="s">
        <v>47</v>
      </c>
      <c r="S1937" s="320"/>
      <c r="T1937" s="264"/>
      <c r="U1937" s="264">
        <v>13</v>
      </c>
      <c r="V1937" s="396"/>
      <c r="W1937" s="318" t="s">
        <v>421</v>
      </c>
      <c r="X1937" s="1100"/>
      <c r="Y1937" s="324">
        <v>74</v>
      </c>
      <c r="Z1937" s="318"/>
      <c r="AA1937" s="318"/>
      <c r="AB1937" s="707">
        <v>42794</v>
      </c>
      <c r="AC1937" s="329">
        <f>IF(B1937="","",(IFERROR(VLOOKUP(B1937,Projecten!A$4:W$2415,5,FALSE),"niet bekend")))</f>
        <v>5</v>
      </c>
      <c r="AD1937" s="266">
        <f t="shared" si="174"/>
        <v>11767.9</v>
      </c>
      <c r="AE1937" s="266">
        <f>IF(B1937="","",(IFERROR(VLOOKUP(B1937,Projecten!A$4:W$2415,23,FALSE),"niet bekend")))</f>
        <v>11767.9</v>
      </c>
      <c r="AF1937" s="266">
        <f>IF(B1937="","",(IFERROR(VLOOKUP(B1937,Projecten!A$4:W$2415,12,FALSE),"niet bekend")))</f>
        <v>11767.9</v>
      </c>
    </row>
    <row r="1938" spans="2:33" s="868" customFormat="1" x14ac:dyDescent="0.2">
      <c r="B1938" s="665" t="s">
        <v>2551</v>
      </c>
      <c r="C1938" s="665">
        <v>121227</v>
      </c>
      <c r="D1938" s="665">
        <v>606517</v>
      </c>
      <c r="E1938" s="938" t="s">
        <v>26</v>
      </c>
      <c r="F1938" s="751">
        <v>1</v>
      </c>
      <c r="G1938" s="938">
        <v>10</v>
      </c>
      <c r="H1938" s="938">
        <v>7</v>
      </c>
      <c r="I1938" s="938">
        <v>2</v>
      </c>
      <c r="J1938" s="321">
        <v>42811</v>
      </c>
      <c r="K1938" s="321">
        <v>42809</v>
      </c>
      <c r="L1938" s="321">
        <v>42807</v>
      </c>
      <c r="M1938" s="321" t="s">
        <v>1485</v>
      </c>
      <c r="N1938" s="322" t="s">
        <v>47</v>
      </c>
      <c r="O1938" s="322" t="s">
        <v>47</v>
      </c>
      <c r="P1938" s="322" t="s">
        <v>47</v>
      </c>
      <c r="Q1938" s="322"/>
      <c r="R1938" s="322" t="s">
        <v>47</v>
      </c>
      <c r="S1938" s="667"/>
      <c r="T1938" s="264"/>
      <c r="U1938" s="264">
        <v>13</v>
      </c>
      <c r="V1938" s="396"/>
      <c r="W1938" s="318" t="s">
        <v>162</v>
      </c>
      <c r="X1938" s="1100" t="s">
        <v>2595</v>
      </c>
      <c r="Y1938" s="324">
        <v>27.5</v>
      </c>
      <c r="Z1938" s="318"/>
      <c r="AA1938" s="318"/>
      <c r="AB1938" s="707">
        <v>42795</v>
      </c>
      <c r="AC1938" s="329">
        <f>IF(B1938="","",(IFERROR(VLOOKUP(B1938,Projecten!A$4:W$2415,5,FALSE),"niet bekend")))</f>
        <v>1</v>
      </c>
      <c r="AD1938" s="266">
        <f t="shared" si="174"/>
        <v>6621.14</v>
      </c>
      <c r="AE1938" s="266">
        <f>IF(B1938="","",(IFERROR(VLOOKUP(B1938,Projecten!A$4:W$2415,23,FALSE),"niet bekend")))</f>
        <v>6621.14</v>
      </c>
      <c r="AF1938" s="266">
        <f>IF(B1938="","",(IFERROR(VLOOKUP(B1938,Projecten!A$4:W$2415,12,FALSE),"niet bekend")))</f>
        <v>6621.14</v>
      </c>
    </row>
    <row r="1940" spans="2:33" s="327" customFormat="1" x14ac:dyDescent="0.2">
      <c r="B1940" s="1109">
        <v>2017191</v>
      </c>
      <c r="C1940" s="709">
        <v>121222</v>
      </c>
      <c r="D1940" s="1109" t="s">
        <v>2618</v>
      </c>
      <c r="E1940" s="327" t="s">
        <v>26</v>
      </c>
      <c r="F1940" s="1127">
        <v>5</v>
      </c>
      <c r="G1940" s="1117">
        <v>35</v>
      </c>
      <c r="H1940" s="1117">
        <v>25</v>
      </c>
      <c r="I1940" s="1117">
        <v>15</v>
      </c>
      <c r="J1940" s="321">
        <v>42808</v>
      </c>
      <c r="K1940" s="321"/>
      <c r="L1940" s="321"/>
      <c r="M1940" s="321"/>
      <c r="N1940" s="322" t="s">
        <v>47</v>
      </c>
      <c r="O1940" s="322" t="s">
        <v>47</v>
      </c>
      <c r="P1940" s="322" t="s">
        <v>47</v>
      </c>
      <c r="Q1940" s="322"/>
      <c r="R1940" s="322" t="s">
        <v>47</v>
      </c>
      <c r="S1940" s="320"/>
      <c r="T1940" s="264"/>
      <c r="U1940" s="264">
        <v>13</v>
      </c>
      <c r="V1940" s="396"/>
      <c r="W1940" s="318" t="s">
        <v>2265</v>
      </c>
      <c r="X1940" s="318" t="s">
        <v>1250</v>
      </c>
      <c r="Y1940" s="324">
        <v>69</v>
      </c>
      <c r="Z1940" s="318"/>
      <c r="AA1940" s="511"/>
      <c r="AB1940" s="707">
        <v>42796</v>
      </c>
      <c r="AC1940" s="329">
        <f>IF(B1940="","",(IFERROR(VLOOKUP(B1940,Projecten!A$4:W$2415,5,FALSE),"niet bekend")))</f>
        <v>10</v>
      </c>
      <c r="AD1940" s="266">
        <f>IF(AC1940="","",(IF(F1940=0,AF1940,(F1940/AC1940*AF1940))))</f>
        <v>11665.95</v>
      </c>
      <c r="AE1940" s="266">
        <f>IF(B1940="","",(IFERROR(VLOOKUP(B1940,Projecten!A$4:W$2415,23,FALSE),"niet bekend")))</f>
        <v>23331.9</v>
      </c>
      <c r="AF1940" s="266">
        <f>IF(B1940="","",(IFERROR(VLOOKUP(B1940,Projecten!A$4:W$2415,12,FALSE),"niet bekend")))</f>
        <v>23331.9</v>
      </c>
    </row>
    <row r="1941" spans="2:33" s="327" customFormat="1" x14ac:dyDescent="0.2">
      <c r="B1941" s="1109">
        <v>2017164</v>
      </c>
      <c r="C1941" s="709">
        <v>121223</v>
      </c>
      <c r="D1941" s="1109" t="s">
        <v>2552</v>
      </c>
      <c r="E1941" s="1117" t="s">
        <v>26</v>
      </c>
      <c r="F1941" s="1127">
        <v>1</v>
      </c>
      <c r="G1941" s="1117">
        <v>2</v>
      </c>
      <c r="H1941" s="1117">
        <v>1</v>
      </c>
      <c r="I1941" s="1117">
        <v>1</v>
      </c>
      <c r="J1941" s="321">
        <v>42808</v>
      </c>
      <c r="K1941" s="321" t="s">
        <v>1485</v>
      </c>
      <c r="L1941" s="321" t="s">
        <v>1485</v>
      </c>
      <c r="M1941" s="321" t="s">
        <v>1485</v>
      </c>
      <c r="N1941" s="322" t="s">
        <v>47</v>
      </c>
      <c r="O1941" s="322" t="s">
        <v>47</v>
      </c>
      <c r="P1941" s="322" t="s">
        <v>47</v>
      </c>
      <c r="Q1941" s="322"/>
      <c r="R1941" s="322" t="s">
        <v>47</v>
      </c>
      <c r="S1941" s="320"/>
      <c r="T1941" s="264"/>
      <c r="U1941" s="264">
        <v>13</v>
      </c>
      <c r="V1941" s="396"/>
      <c r="W1941" s="318" t="s">
        <v>2265</v>
      </c>
      <c r="X1941" s="1100" t="s">
        <v>2596</v>
      </c>
      <c r="Y1941" s="324">
        <v>5</v>
      </c>
      <c r="Z1941" s="318"/>
      <c r="AA1941" s="511"/>
      <c r="AB1941" s="707">
        <v>42795</v>
      </c>
      <c r="AC1941" s="329">
        <f>IF(B1941="","",(IFERROR(VLOOKUP(B1941,Projecten!A$4:W$2415,5,FALSE),"niet bekend")))</f>
        <v>1</v>
      </c>
      <c r="AD1941" s="266">
        <f>IF(AC1941="","",(IF(F1941=0,AF1941,(F1941/AC1941*AF1941))))</f>
        <v>747.27</v>
      </c>
      <c r="AE1941" s="266">
        <f>IF(B1941="","",(IFERROR(VLOOKUP(B1941,Projecten!A$4:W$2415,23,FALSE),"niet bekend")))</f>
        <v>747.27</v>
      </c>
      <c r="AF1941" s="266">
        <f>IF(B1941="","",(IFERROR(VLOOKUP(B1941,Projecten!A$4:W$2415,12,FALSE),"niet bekend")))</f>
        <v>747.27</v>
      </c>
    </row>
    <row r="1942" spans="2:33" s="327" customFormat="1" x14ac:dyDescent="0.2">
      <c r="B1942" s="1109">
        <v>2017191</v>
      </c>
      <c r="C1942" s="709">
        <v>121221</v>
      </c>
      <c r="D1942" s="1109" t="s">
        <v>2618</v>
      </c>
      <c r="E1942" s="327" t="s">
        <v>26</v>
      </c>
      <c r="F1942" s="1127">
        <v>5</v>
      </c>
      <c r="G1942" s="1117">
        <v>35</v>
      </c>
      <c r="H1942" s="1117">
        <v>25</v>
      </c>
      <c r="I1942" s="1117">
        <v>15</v>
      </c>
      <c r="J1942" s="321">
        <v>42808</v>
      </c>
      <c r="K1942" s="321" t="s">
        <v>1485</v>
      </c>
      <c r="L1942" s="321" t="s">
        <v>1485</v>
      </c>
      <c r="M1942" s="321" t="s">
        <v>1485</v>
      </c>
      <c r="N1942" s="322" t="s">
        <v>47</v>
      </c>
      <c r="O1942" s="322" t="s">
        <v>47</v>
      </c>
      <c r="P1942" s="322" t="s">
        <v>47</v>
      </c>
      <c r="Q1942" s="322"/>
      <c r="R1942" s="322" t="s">
        <v>47</v>
      </c>
      <c r="S1942" s="320"/>
      <c r="T1942" s="264"/>
      <c r="U1942" s="264">
        <v>13</v>
      </c>
      <c r="V1942" s="396"/>
      <c r="W1942" s="318" t="s">
        <v>2265</v>
      </c>
      <c r="X1942" s="318" t="s">
        <v>1250</v>
      </c>
      <c r="Y1942" s="324">
        <v>69</v>
      </c>
      <c r="Z1942" s="318"/>
      <c r="AA1942" s="511"/>
      <c r="AB1942" s="707">
        <v>42796</v>
      </c>
      <c r="AC1942" s="329">
        <f>IF(B1942="","",(IFERROR(VLOOKUP(B1942,Projecten!A$4:W$2415,5,FALSE),"niet bekend")))</f>
        <v>10</v>
      </c>
      <c r="AD1942" s="266">
        <f>IF(AC1942="","",(IF(F1942=0,AF1942,(F1942/AC1942*AF1942))))</f>
        <v>11665.95</v>
      </c>
      <c r="AE1942" s="266">
        <f>IF(B1942="","",(IFERROR(VLOOKUP(B1942,Projecten!A$4:W$2415,23,FALSE),"niet bekend")))</f>
        <v>23331.9</v>
      </c>
      <c r="AF1942" s="266">
        <f>IF(B1942="","",(IFERROR(VLOOKUP(B1942,Projecten!A$4:W$2415,12,FALSE),"niet bekend")))</f>
        <v>23331.9</v>
      </c>
    </row>
    <row r="1943" spans="2:33" s="312" customFormat="1" x14ac:dyDescent="0.2">
      <c r="B1943" s="1012"/>
      <c r="C1943" s="299"/>
      <c r="D1943" s="300"/>
      <c r="E1943" s="300"/>
      <c r="F1943" s="302"/>
      <c r="G1943" s="302"/>
      <c r="H1943" s="302"/>
      <c r="I1943" s="302"/>
      <c r="J1943" s="301"/>
      <c r="K1943" s="301"/>
      <c r="L1943" s="301"/>
      <c r="M1943" s="302"/>
      <c r="N1943" s="302"/>
      <c r="O1943" s="302"/>
      <c r="P1943" s="302"/>
      <c r="Q1943" s="302"/>
      <c r="R1943" s="302"/>
      <c r="S1943" s="303"/>
      <c r="T1943" s="407"/>
      <c r="U1943" s="305"/>
      <c r="V1943" s="305"/>
      <c r="W1943" s="307"/>
      <c r="X1943" s="307"/>
      <c r="Y1943" s="307"/>
      <c r="Z1943" s="298"/>
      <c r="AA1943" s="308"/>
      <c r="AB1943" s="410"/>
      <c r="AC1943" s="310"/>
      <c r="AD1943" s="311"/>
      <c r="AE1943" s="311" t="str">
        <f>IF(B1943="","",(IFERROR(VLOOKUP(B1943,Projecten!A$4:W$2415,23,FALSE),"niet bekend")))</f>
        <v/>
      </c>
      <c r="AF1943" s="311" t="str">
        <f>IF(B1943="","",(IFERROR(VLOOKUP(B1943,Projecten!A$4:W$2415,12,FALSE),"niet bekend")))</f>
        <v/>
      </c>
    </row>
    <row r="1944" spans="2:33" s="236" customFormat="1" x14ac:dyDescent="0.2">
      <c r="B1944" s="1037"/>
      <c r="C1944" s="372"/>
      <c r="D1944" s="374">
        <f>SUM(G1944:I1944)</f>
        <v>300</v>
      </c>
      <c r="E1944" s="375"/>
      <c r="F1944" s="376">
        <f>SUM(F1945:F1981)</f>
        <v>21</v>
      </c>
      <c r="G1944" s="376">
        <f>SUM(G1945:G1981)</f>
        <v>164</v>
      </c>
      <c r="H1944" s="376">
        <f>SUM(H1945:H1981)</f>
        <v>79</v>
      </c>
      <c r="I1944" s="376">
        <f>SUM(I1945:I1981)</f>
        <v>57</v>
      </c>
      <c r="J1944" s="984"/>
      <c r="K1944" s="984"/>
      <c r="L1944" s="984"/>
      <c r="M1944" s="376"/>
      <c r="N1944" s="376"/>
      <c r="O1944" s="376"/>
      <c r="P1944" s="376"/>
      <c r="Q1944" s="376"/>
      <c r="R1944" s="376"/>
      <c r="S1944" s="826">
        <v>13</v>
      </c>
      <c r="T1944" s="377"/>
      <c r="U1944" s="378"/>
      <c r="V1944" s="378"/>
      <c r="W1944" s="380"/>
      <c r="X1944" s="530">
        <f>SUM(Y1944:Y1981)</f>
        <v>413</v>
      </c>
      <c r="Y1944" s="231"/>
      <c r="Z1944" s="231">
        <f>Productiemedewerkers!C2286</f>
        <v>0</v>
      </c>
      <c r="AA1944" s="232">
        <f>X1944-Z1944</f>
        <v>413</v>
      </c>
      <c r="AB1944" s="221" t="s">
        <v>2814</v>
      </c>
      <c r="AC1944" s="234"/>
      <c r="AD1944" s="235">
        <f>SUM(AD1945:AD1981)</f>
        <v>70623.03</v>
      </c>
      <c r="AE1944" s="235" t="str">
        <f>IF(B1944="","",(IFERROR(VLOOKUP(B1944,Projecten!A$4:W$2415,23,FALSE),"niet bekend")))</f>
        <v/>
      </c>
      <c r="AF1944" s="235" t="str">
        <f>IF(B1944="","",(IFERROR(VLOOKUP(B1944,Projecten!A$4:W$2415,12,FALSE),"niet bekend")))</f>
        <v/>
      </c>
    </row>
    <row r="1945" spans="2:33" x14ac:dyDescent="0.2">
      <c r="B1945" s="1118"/>
      <c r="C1945" s="238"/>
      <c r="D1945" s="202"/>
      <c r="E1945" s="240"/>
      <c r="F1945" s="1119"/>
      <c r="G1945" s="1119"/>
      <c r="H1945" s="1119"/>
      <c r="I1945" s="1119"/>
      <c r="J1945" s="241"/>
      <c r="K1945" s="241"/>
      <c r="L1945" s="241"/>
      <c r="M1945" s="242"/>
      <c r="N1945" s="242"/>
      <c r="O1945" s="242"/>
      <c r="P1945" s="242"/>
      <c r="Q1945" s="242"/>
      <c r="R1945" s="242"/>
      <c r="S1945" s="243" t="s">
        <v>2429</v>
      </c>
      <c r="U1945" s="245"/>
      <c r="X1945" s="247" t="s">
        <v>2037</v>
      </c>
      <c r="Y1945" s="248"/>
      <c r="Z1945" s="202"/>
      <c r="AA1945" s="202"/>
      <c r="AB1945" s="243"/>
      <c r="AC1945" s="249" t="str">
        <f>IF(B1945="","",(IFERROR(VLOOKUP(B1945,Projecten!A$4:W$2415,5,FALSE),"niet bekend")))</f>
        <v/>
      </c>
      <c r="AD1945" s="213" t="str">
        <f>IF(AC1945="","",(IF(F1945=0,AF1945,(F1945/AC1945*AF1945))))</f>
        <v/>
      </c>
      <c r="AE1945" s="213" t="str">
        <f>IF(B1945="","",(IFERROR(VLOOKUP(B1945,Projecten!A$4:W$2415,23,FALSE),"niet bekend")))</f>
        <v/>
      </c>
      <c r="AF1945" s="213" t="str">
        <f>IF(B1945="","",(IFERROR(VLOOKUP(B1945,Projecten!A$4:W$2415,12,FALSE),"niet bekend")))</f>
        <v/>
      </c>
      <c r="AG1945" s="209"/>
    </row>
    <row r="1946" spans="2:33" x14ac:dyDescent="0.2">
      <c r="B1946" s="209"/>
      <c r="C1946" s="243"/>
      <c r="D1946" s="251" t="s">
        <v>2464</v>
      </c>
      <c r="G1946" s="254"/>
      <c r="H1946" s="254"/>
      <c r="I1946" s="254"/>
      <c r="J1946" s="244"/>
      <c r="K1946" s="244"/>
      <c r="L1946" s="244"/>
      <c r="S1946" s="243"/>
      <c r="Y1946" s="257">
        <v>40</v>
      </c>
      <c r="Z1946" s="202"/>
      <c r="AA1946" s="202"/>
      <c r="AB1946" s="243"/>
      <c r="AC1946" s="212"/>
      <c r="AG1946" s="209"/>
    </row>
    <row r="1947" spans="2:33" x14ac:dyDescent="0.2">
      <c r="B1947" s="209"/>
      <c r="C1947" s="243"/>
      <c r="D1947" s="251" t="s">
        <v>2545</v>
      </c>
      <c r="G1947" s="254"/>
      <c r="H1947" s="254"/>
      <c r="I1947" s="254"/>
      <c r="J1947" s="244"/>
      <c r="K1947" s="244"/>
      <c r="L1947" s="244"/>
      <c r="S1947" s="243"/>
      <c r="Y1947" s="257">
        <v>8.25</v>
      </c>
      <c r="Z1947" s="202"/>
      <c r="AA1947" s="202"/>
      <c r="AB1947" s="243"/>
      <c r="AC1947" s="212"/>
      <c r="AG1947" s="209"/>
    </row>
    <row r="1948" spans="2:33" x14ac:dyDescent="0.2">
      <c r="B1948" s="209"/>
      <c r="C1948" s="243"/>
      <c r="D1948" s="251"/>
      <c r="G1948" s="254"/>
      <c r="H1948" s="254"/>
      <c r="I1948" s="254"/>
      <c r="J1948" s="244"/>
      <c r="K1948" s="244"/>
      <c r="L1948" s="244"/>
      <c r="S1948" s="243"/>
      <c r="Y1948" s="257"/>
      <c r="Z1948" s="202"/>
      <c r="AA1948" s="202"/>
      <c r="AB1948" s="243"/>
      <c r="AC1948" s="212"/>
      <c r="AG1948" s="209"/>
    </row>
    <row r="1949" spans="2:33" s="327" customFormat="1" x14ac:dyDescent="0.2">
      <c r="B1949" s="1109">
        <v>2017096</v>
      </c>
      <c r="C1949" s="665">
        <v>121228</v>
      </c>
      <c r="D1949" s="1109" t="s">
        <v>2411</v>
      </c>
      <c r="E1949" s="1117" t="s">
        <v>1330</v>
      </c>
      <c r="F1949" s="1127">
        <v>1</v>
      </c>
      <c r="G1949" s="1127">
        <v>4</v>
      </c>
      <c r="H1949" s="1127">
        <v>4</v>
      </c>
      <c r="I1949" s="1127">
        <v>0</v>
      </c>
      <c r="J1949" s="321">
        <v>42808</v>
      </c>
      <c r="K1949" s="321" t="s">
        <v>1485</v>
      </c>
      <c r="L1949" s="321" t="s">
        <v>1485</v>
      </c>
      <c r="M1949" s="321" t="s">
        <v>1485</v>
      </c>
      <c r="N1949" s="322" t="s">
        <v>47</v>
      </c>
      <c r="O1949" s="322" t="s">
        <v>47</v>
      </c>
      <c r="P1949" s="322" t="s">
        <v>47</v>
      </c>
      <c r="Q1949" s="322"/>
      <c r="R1949" s="322" t="s">
        <v>47</v>
      </c>
      <c r="S1949" s="320"/>
      <c r="T1949" s="264"/>
      <c r="U1949" s="264">
        <v>13</v>
      </c>
      <c r="V1949" s="396"/>
      <c r="W1949" s="318" t="s">
        <v>1906</v>
      </c>
      <c r="X1949" s="318"/>
      <c r="Y1949" s="324">
        <v>5</v>
      </c>
      <c r="Z1949" s="318"/>
      <c r="AA1949" s="318"/>
      <c r="AB1949" s="707">
        <v>42780</v>
      </c>
      <c r="AC1949" s="329">
        <f>IF(B1949="","",(IFERROR(VLOOKUP(B1949,Projecten!A$4:W$2415,5,FALSE),"niet bekend")))</f>
        <v>1</v>
      </c>
      <c r="AD1949" s="266">
        <f>IF(AC1949="","",(IF(F1949=0,AF1949,(F1949/AC1949*AF1949))))</f>
        <v>756.8</v>
      </c>
      <c r="AE1949" s="266">
        <f>IF(B1949="","",(IFERROR(VLOOKUP(B1949,Projecten!A$4:W$2415,23,FALSE),"niet bekend")))</f>
        <v>756.8</v>
      </c>
      <c r="AF1949" s="266">
        <f>IF(B1949="","",(IFERROR(VLOOKUP(B1949,Projecten!A$4:W$2415,12,FALSE),"niet bekend")))</f>
        <v>756.8</v>
      </c>
    </row>
    <row r="1950" spans="2:33" s="327" customFormat="1" x14ac:dyDescent="0.2">
      <c r="B1950" s="665">
        <v>2017097</v>
      </c>
      <c r="C1950" s="665">
        <v>121228</v>
      </c>
      <c r="D1950" s="665" t="s">
        <v>2412</v>
      </c>
      <c r="E1950" s="449" t="s">
        <v>1330</v>
      </c>
      <c r="F1950" s="751">
        <v>1</v>
      </c>
      <c r="G1950" s="751">
        <v>3</v>
      </c>
      <c r="H1950" s="751">
        <v>0</v>
      </c>
      <c r="I1950" s="751">
        <v>0</v>
      </c>
      <c r="J1950" s="321">
        <v>42808</v>
      </c>
      <c r="K1950" s="321" t="s">
        <v>1485</v>
      </c>
      <c r="L1950" s="321" t="s">
        <v>1485</v>
      </c>
      <c r="M1950" s="321" t="s">
        <v>1485</v>
      </c>
      <c r="N1950" s="322" t="s">
        <v>47</v>
      </c>
      <c r="O1950" s="322" t="s">
        <v>47</v>
      </c>
      <c r="P1950" s="322" t="s">
        <v>47</v>
      </c>
      <c r="Q1950" s="322"/>
      <c r="R1950" s="322" t="s">
        <v>47</v>
      </c>
      <c r="S1950" s="320"/>
      <c r="T1950" s="264"/>
      <c r="U1950" s="264">
        <v>13</v>
      </c>
      <c r="V1950" s="396"/>
      <c r="W1950" s="318" t="s">
        <v>1906</v>
      </c>
      <c r="X1950" s="318" t="s">
        <v>2531</v>
      </c>
      <c r="Y1950" s="497">
        <v>2.25</v>
      </c>
      <c r="Z1950" s="521"/>
      <c r="AA1950" s="318"/>
      <c r="AB1950" s="707">
        <v>42780</v>
      </c>
      <c r="AC1950" s="329">
        <f>IF(B1950="","",(IFERROR(VLOOKUP(B1950,Projecten!A$4:W$2415,5,FALSE),"niet bekend")))</f>
        <v>1</v>
      </c>
      <c r="AD1950" s="266">
        <f>IF(AC1950="","",(IF(F1950=0,AF1950,(F1950/AC1950*AF1950))))</f>
        <v>501.95</v>
      </c>
      <c r="AE1950" s="266">
        <f>IF(B1950="","",(IFERROR(VLOOKUP(B1950,Projecten!A$4:W$2415,23,FALSE),"niet bekend")))</f>
        <v>501.95</v>
      </c>
      <c r="AF1950" s="266">
        <f>IF(B1950="","",(IFERROR(VLOOKUP(B1950,Projecten!A$4:W$2415,12,FALSE),"niet bekend")))</f>
        <v>501.95</v>
      </c>
    </row>
    <row r="1951" spans="2:33" s="327" customFormat="1" x14ac:dyDescent="0.2">
      <c r="B1951" s="665">
        <v>2017098</v>
      </c>
      <c r="C1951" s="665">
        <v>121228</v>
      </c>
      <c r="D1951" s="665" t="s">
        <v>2413</v>
      </c>
      <c r="E1951" s="449" t="s">
        <v>1330</v>
      </c>
      <c r="F1951" s="751">
        <v>1</v>
      </c>
      <c r="G1951" s="751">
        <v>11</v>
      </c>
      <c r="H1951" s="751">
        <v>5</v>
      </c>
      <c r="I1951" s="751">
        <v>1</v>
      </c>
      <c r="J1951" s="321">
        <v>42808</v>
      </c>
      <c r="K1951" s="321">
        <v>42809</v>
      </c>
      <c r="L1951" s="321" t="s">
        <v>1485</v>
      </c>
      <c r="M1951" s="321" t="s">
        <v>2614</v>
      </c>
      <c r="N1951" s="322" t="s">
        <v>47</v>
      </c>
      <c r="O1951" s="322" t="s">
        <v>47</v>
      </c>
      <c r="P1951" s="322" t="s">
        <v>47</v>
      </c>
      <c r="Q1951" s="322"/>
      <c r="R1951" s="322" t="s">
        <v>47</v>
      </c>
      <c r="S1951" s="320"/>
      <c r="T1951" s="264"/>
      <c r="U1951" s="264">
        <v>13</v>
      </c>
      <c r="V1951" s="396"/>
      <c r="W1951" s="318" t="s">
        <v>1906</v>
      </c>
      <c r="X1951" s="318"/>
      <c r="Y1951" s="497">
        <v>14</v>
      </c>
      <c r="Z1951" s="521"/>
      <c r="AA1951" s="318"/>
      <c r="AB1951" s="707">
        <v>42780</v>
      </c>
      <c r="AC1951" s="329">
        <f>IF(B1951="","",(IFERROR(VLOOKUP(B1951,Projecten!A$4:W$2415,5,FALSE),"niet bekend")))</f>
        <v>1</v>
      </c>
      <c r="AD1951" s="266">
        <f>IF(AC1951="","",(IF(F1951=0,AF1951,(F1951/AC1951*AF1951))))</f>
        <v>2381.98</v>
      </c>
      <c r="AE1951" s="266">
        <f>IF(B1951="","",(IFERROR(VLOOKUP(B1951,Projecten!A$4:W$2415,23,FALSE),"niet bekend")))</f>
        <v>2381.98</v>
      </c>
      <c r="AF1951" s="266">
        <f>IF(B1951="","",(IFERROR(VLOOKUP(B1951,Projecten!A$4:W$2415,12,FALSE),"niet bekend")))</f>
        <v>2381.98</v>
      </c>
    </row>
    <row r="1952" spans="2:33" s="327" customFormat="1" x14ac:dyDescent="0.2">
      <c r="B1952" s="665">
        <v>2017099</v>
      </c>
      <c r="C1952" s="665">
        <v>121228</v>
      </c>
      <c r="D1952" s="665" t="s">
        <v>2414</v>
      </c>
      <c r="E1952" s="449" t="s">
        <v>1330</v>
      </c>
      <c r="F1952" s="751">
        <v>1</v>
      </c>
      <c r="G1952" s="751">
        <v>10</v>
      </c>
      <c r="H1952" s="751">
        <v>4</v>
      </c>
      <c r="I1952" s="751">
        <v>1</v>
      </c>
      <c r="J1952" s="321">
        <v>42808</v>
      </c>
      <c r="K1952" s="321">
        <v>42809</v>
      </c>
      <c r="L1952" s="321" t="s">
        <v>1485</v>
      </c>
      <c r="M1952" s="321" t="s">
        <v>2614</v>
      </c>
      <c r="N1952" s="322" t="s">
        <v>47</v>
      </c>
      <c r="O1952" s="322" t="s">
        <v>47</v>
      </c>
      <c r="P1952" s="322" t="s">
        <v>47</v>
      </c>
      <c r="Q1952" s="322"/>
      <c r="R1952" s="322" t="s">
        <v>47</v>
      </c>
      <c r="S1952" s="320"/>
      <c r="T1952" s="264"/>
      <c r="U1952" s="264">
        <v>13</v>
      </c>
      <c r="V1952" s="396"/>
      <c r="W1952" s="318" t="s">
        <v>1906</v>
      </c>
      <c r="X1952" s="318"/>
      <c r="Y1952" s="324">
        <v>12</v>
      </c>
      <c r="Z1952" s="318"/>
      <c r="AA1952" s="318"/>
      <c r="AB1952" s="707">
        <v>42780</v>
      </c>
      <c r="AC1952" s="329">
        <f>IF(B1952="","",(IFERROR(VLOOKUP(B1952,Projecten!A$4:W$2415,5,FALSE),"niet bekend")))</f>
        <v>1</v>
      </c>
      <c r="AD1952" s="266">
        <f>IF(AC1952="","",(IF(F1952=0,AF1952,(F1952/AC1952*AF1952))))</f>
        <v>2160.8000000000002</v>
      </c>
      <c r="AE1952" s="266">
        <f>IF(B1952="","",(IFERROR(VLOOKUP(B1952,Projecten!A$4:W$2415,23,FALSE),"niet bekend")))</f>
        <v>2160.8000000000002</v>
      </c>
      <c r="AF1952" s="266">
        <f>IF(B1952="","",(IFERROR(VLOOKUP(B1952,Projecten!A$4:W$2415,12,FALSE),"niet bekend")))</f>
        <v>2160.8000000000002</v>
      </c>
    </row>
    <row r="1953" spans="1:33" s="327" customFormat="1" x14ac:dyDescent="0.2">
      <c r="C1953" s="320"/>
      <c r="D1953" s="667"/>
      <c r="E1953" s="318"/>
      <c r="F1953" s="322"/>
      <c r="G1953" s="322"/>
      <c r="H1953" s="322"/>
      <c r="I1953" s="322"/>
      <c r="J1953" s="321"/>
      <c r="K1953" s="321"/>
      <c r="L1953" s="321"/>
      <c r="M1953" s="322"/>
      <c r="N1953" s="322"/>
      <c r="O1953" s="322"/>
      <c r="P1953" s="322"/>
      <c r="Q1953" s="322"/>
      <c r="R1953" s="322"/>
      <c r="S1953" s="320"/>
      <c r="T1953" s="264"/>
      <c r="U1953" s="322"/>
      <c r="V1953" s="396"/>
      <c r="W1953" s="318"/>
      <c r="X1953" s="318"/>
      <c r="Y1953" s="328"/>
      <c r="Z1953" s="318"/>
      <c r="AA1953" s="318"/>
      <c r="AB1953" s="320"/>
      <c r="AC1953" s="1106"/>
      <c r="AD1953" s="266"/>
      <c r="AE1953" s="266"/>
      <c r="AF1953" s="266"/>
    </row>
    <row r="1954" spans="1:33" s="327" customFormat="1" x14ac:dyDescent="0.2">
      <c r="B1954" s="665">
        <v>2017190</v>
      </c>
      <c r="C1954" s="665">
        <v>121131</v>
      </c>
      <c r="D1954" s="665">
        <v>650617</v>
      </c>
      <c r="E1954" s="938" t="s">
        <v>26</v>
      </c>
      <c r="F1954" s="751">
        <v>1</v>
      </c>
      <c r="G1954" s="751">
        <v>10</v>
      </c>
      <c r="H1954" s="751">
        <v>4</v>
      </c>
      <c r="I1954" s="751">
        <v>4</v>
      </c>
      <c r="J1954" s="321">
        <v>42815</v>
      </c>
      <c r="K1954" s="321">
        <v>42816</v>
      </c>
      <c r="L1954" s="321" t="s">
        <v>1485</v>
      </c>
      <c r="M1954" s="321" t="s">
        <v>1485</v>
      </c>
      <c r="N1954" s="322" t="s">
        <v>47</v>
      </c>
      <c r="O1954" s="322" t="s">
        <v>47</v>
      </c>
      <c r="P1954" s="322" t="s">
        <v>47</v>
      </c>
      <c r="Q1954" s="322"/>
      <c r="R1954" s="322" t="s">
        <v>47</v>
      </c>
      <c r="S1954" s="320" t="s">
        <v>942</v>
      </c>
      <c r="T1954" s="264"/>
      <c r="U1954" s="322">
        <v>14</v>
      </c>
      <c r="V1954" s="396"/>
      <c r="W1954" s="318" t="s">
        <v>162</v>
      </c>
      <c r="X1954" s="318"/>
      <c r="Y1954" s="324">
        <v>18.5</v>
      </c>
      <c r="Z1954" s="318"/>
      <c r="AA1954" s="318"/>
      <c r="AB1954" s="707">
        <v>42802</v>
      </c>
      <c r="AC1954" s="329">
        <f>IF(B1954="","",(IFERROR(VLOOKUP(B1954,Projecten!A$4:W$2415,5,FALSE),"niet bekend")))</f>
        <v>1</v>
      </c>
      <c r="AD1954" s="266">
        <f t="shared" ref="AD1954:AD1965" si="175">IF(AC1954="","",(IF(F1954=0,AF1954,(F1954/AC1954*AF1954))))</f>
        <v>3375.59</v>
      </c>
      <c r="AE1954" s="266">
        <f>IF(B1954="","",(IFERROR(VLOOKUP(B1954,Projecten!A$4:W$2415,23,FALSE),"niet bekend")))</f>
        <v>3375.59</v>
      </c>
      <c r="AF1954" s="266">
        <f>IF(B1954="","",(IFERROR(VLOOKUP(B1954,Projecten!A$4:W$2415,12,FALSE),"niet bekend")))</f>
        <v>3375.59</v>
      </c>
    </row>
    <row r="1955" spans="1:33" s="327" customFormat="1" x14ac:dyDescent="0.2">
      <c r="B1955" s="665">
        <v>2017192</v>
      </c>
      <c r="C1955" s="665">
        <v>121131</v>
      </c>
      <c r="D1955" s="665">
        <v>648717</v>
      </c>
      <c r="E1955" s="938" t="s">
        <v>26</v>
      </c>
      <c r="F1955" s="751">
        <v>1</v>
      </c>
      <c r="G1955" s="751">
        <v>8</v>
      </c>
      <c r="H1955" s="751">
        <v>5</v>
      </c>
      <c r="I1955" s="751">
        <v>3</v>
      </c>
      <c r="J1955" s="321">
        <v>42815</v>
      </c>
      <c r="K1955" s="321" t="s">
        <v>1485</v>
      </c>
      <c r="L1955" s="321" t="s">
        <v>1485</v>
      </c>
      <c r="M1955" s="321" t="s">
        <v>1485</v>
      </c>
      <c r="N1955" s="322" t="s">
        <v>47</v>
      </c>
      <c r="O1955" s="322" t="s">
        <v>47</v>
      </c>
      <c r="P1955" s="322" t="s">
        <v>47</v>
      </c>
      <c r="Q1955" s="322"/>
      <c r="R1955" s="322" t="s">
        <v>47</v>
      </c>
      <c r="S1955" s="320" t="s">
        <v>942</v>
      </c>
      <c r="T1955" s="264"/>
      <c r="U1955" s="322">
        <v>14</v>
      </c>
      <c r="V1955" s="396"/>
      <c r="W1955" s="318" t="s">
        <v>162</v>
      </c>
      <c r="X1955" s="318"/>
      <c r="Y1955" s="324">
        <v>15</v>
      </c>
      <c r="Z1955" s="318"/>
      <c r="AA1955" s="318"/>
      <c r="AB1955" s="707">
        <v>42802</v>
      </c>
      <c r="AC1955" s="329">
        <f>IF(B1955="","",(IFERROR(VLOOKUP(B1955,Projecten!A$4:W$2415,5,FALSE),"niet bekend")))</f>
        <v>1</v>
      </c>
      <c r="AD1955" s="266">
        <f t="shared" si="175"/>
        <v>2325.87</v>
      </c>
      <c r="AE1955" s="266">
        <f>IF(B1955="","",(IFERROR(VLOOKUP(B1955,Projecten!A$4:W$2415,23,FALSE),"niet bekend")))</f>
        <v>2325.87</v>
      </c>
      <c r="AF1955" s="266">
        <f>IF(B1955="","",(IFERROR(VLOOKUP(B1955,Projecten!A$4:W$2415,12,FALSE),"niet bekend")))</f>
        <v>2325.87</v>
      </c>
    </row>
    <row r="1956" spans="1:33" s="327" customFormat="1" x14ac:dyDescent="0.2">
      <c r="B1956" s="665">
        <v>2017198</v>
      </c>
      <c r="C1956" s="665">
        <v>121131</v>
      </c>
      <c r="D1956" s="665" t="s">
        <v>2665</v>
      </c>
      <c r="E1956" s="938" t="s">
        <v>26</v>
      </c>
      <c r="F1956" s="751">
        <v>0</v>
      </c>
      <c r="G1956" s="751">
        <v>1</v>
      </c>
      <c r="H1956" s="751">
        <v>0</v>
      </c>
      <c r="I1956" s="751">
        <v>1</v>
      </c>
      <c r="J1956" s="321">
        <v>42815</v>
      </c>
      <c r="K1956" s="321" t="s">
        <v>1485</v>
      </c>
      <c r="L1956" s="321" t="s">
        <v>1485</v>
      </c>
      <c r="M1956" s="321" t="s">
        <v>1485</v>
      </c>
      <c r="N1956" s="322" t="s">
        <v>47</v>
      </c>
      <c r="O1956" s="322" t="s">
        <v>47</v>
      </c>
      <c r="P1956" s="322" t="s">
        <v>47</v>
      </c>
      <c r="Q1956" s="322"/>
      <c r="R1956" s="322" t="s">
        <v>47</v>
      </c>
      <c r="S1956" s="320" t="s">
        <v>942</v>
      </c>
      <c r="T1956" s="264"/>
      <c r="U1956" s="322">
        <v>14</v>
      </c>
      <c r="V1956" s="396"/>
      <c r="W1956" s="318" t="s">
        <v>162</v>
      </c>
      <c r="X1956" s="318"/>
      <c r="Y1956" s="324">
        <v>4</v>
      </c>
      <c r="Z1956" s="318"/>
      <c r="AA1956" s="318"/>
      <c r="AB1956" s="707">
        <v>42802</v>
      </c>
      <c r="AC1956" s="329">
        <f>IF(B1956="","",(IFERROR(VLOOKUP(B1956,Projecten!A$4:W$2415,5,FALSE),"niet bekend")))</f>
        <v>0</v>
      </c>
      <c r="AD1956" s="266">
        <f t="shared" si="175"/>
        <v>483.26</v>
      </c>
      <c r="AE1956" s="266">
        <f>IF(B1956="","",(IFERROR(VLOOKUP(B1956,Projecten!A$4:W$2415,23,FALSE),"niet bekend")))</f>
        <v>483.26</v>
      </c>
      <c r="AF1956" s="266">
        <f>IF(B1956="","",(IFERROR(VLOOKUP(B1956,Projecten!A$4:W$2415,12,FALSE),"niet bekend")))</f>
        <v>483.26</v>
      </c>
    </row>
    <row r="1957" spans="1:33" s="327" customFormat="1" x14ac:dyDescent="0.2">
      <c r="B1957" s="665" t="s">
        <v>2622</v>
      </c>
      <c r="C1957" s="665">
        <v>121233</v>
      </c>
      <c r="D1957" s="665">
        <v>635317</v>
      </c>
      <c r="E1957" s="938" t="s">
        <v>26</v>
      </c>
      <c r="F1957" s="751">
        <v>1</v>
      </c>
      <c r="G1957" s="751">
        <v>8</v>
      </c>
      <c r="H1957" s="751">
        <v>5</v>
      </c>
      <c r="I1957" s="751">
        <v>2</v>
      </c>
      <c r="J1957" s="321">
        <v>42818</v>
      </c>
      <c r="K1957" s="321">
        <v>42816</v>
      </c>
      <c r="L1957" s="321">
        <v>42814</v>
      </c>
      <c r="M1957" s="322" t="s">
        <v>1485</v>
      </c>
      <c r="N1957" s="322" t="s">
        <v>47</v>
      </c>
      <c r="O1957" s="322" t="s">
        <v>47</v>
      </c>
      <c r="P1957" s="322" t="s">
        <v>47</v>
      </c>
      <c r="Q1957" s="322"/>
      <c r="R1957" s="322" t="s">
        <v>47</v>
      </c>
      <c r="S1957" s="320" t="s">
        <v>2753</v>
      </c>
      <c r="T1957" s="264"/>
      <c r="U1957" s="322">
        <v>14</v>
      </c>
      <c r="V1957" s="396"/>
      <c r="W1957" s="318" t="s">
        <v>162</v>
      </c>
      <c r="X1957" s="327" t="s">
        <v>1250</v>
      </c>
      <c r="Y1957" s="324">
        <v>25.5</v>
      </c>
      <c r="Z1957" s="318"/>
      <c r="AA1957" s="318"/>
      <c r="AB1957" s="707">
        <v>42800</v>
      </c>
      <c r="AC1957" s="329">
        <f>IF(B1957="","",(IFERROR(VLOOKUP(B1957,Projecten!A$4:W$2415,5,FALSE),"niet bekend")))</f>
        <v>1</v>
      </c>
      <c r="AD1957" s="266">
        <f t="shared" si="175"/>
        <v>5983.5</v>
      </c>
      <c r="AE1957" s="266">
        <f>IF(B1957="","",(IFERROR(VLOOKUP(B1957,Projecten!A$4:W$2415,23,FALSE),"niet bekend")))</f>
        <v>5983.5</v>
      </c>
      <c r="AF1957" s="266">
        <f>IF(B1957="","",(IFERROR(VLOOKUP(B1957,Projecten!A$4:W$2415,12,FALSE),"niet bekend")))</f>
        <v>5983.5</v>
      </c>
    </row>
    <row r="1958" spans="1:33" s="327" customFormat="1" x14ac:dyDescent="0.2">
      <c r="B1958" s="665" t="s">
        <v>2623</v>
      </c>
      <c r="C1958" s="665">
        <v>121233</v>
      </c>
      <c r="D1958" s="665">
        <v>625117</v>
      </c>
      <c r="E1958" s="938" t="s">
        <v>26</v>
      </c>
      <c r="F1958" s="751">
        <v>1</v>
      </c>
      <c r="G1958" s="751">
        <v>8</v>
      </c>
      <c r="H1958" s="751">
        <v>5</v>
      </c>
      <c r="I1958" s="751">
        <v>2</v>
      </c>
      <c r="J1958" s="321">
        <v>42818</v>
      </c>
      <c r="K1958" s="321">
        <v>42816</v>
      </c>
      <c r="L1958" s="321">
        <v>42814</v>
      </c>
      <c r="M1958" s="322" t="s">
        <v>1485</v>
      </c>
      <c r="N1958" s="322" t="s">
        <v>47</v>
      </c>
      <c r="O1958" s="322" t="s">
        <v>47</v>
      </c>
      <c r="P1958" s="322" t="s">
        <v>47</v>
      </c>
      <c r="Q1958" s="322"/>
      <c r="R1958" s="322" t="s">
        <v>47</v>
      </c>
      <c r="S1958" s="320" t="s">
        <v>2753</v>
      </c>
      <c r="T1958" s="264"/>
      <c r="U1958" s="322">
        <v>14</v>
      </c>
      <c r="V1958" s="396"/>
      <c r="W1958" s="318" t="s">
        <v>162</v>
      </c>
      <c r="X1958" s="318" t="s">
        <v>1250</v>
      </c>
      <c r="Y1958" s="324">
        <v>25.5</v>
      </c>
      <c r="Z1958" s="318"/>
      <c r="AA1958" s="318"/>
      <c r="AB1958" s="707">
        <v>42800</v>
      </c>
      <c r="AC1958" s="329">
        <f>IF(B1958="","",(IFERROR(VLOOKUP(B1958,Projecten!A$4:W$2415,5,FALSE),"niet bekend")))</f>
        <v>1</v>
      </c>
      <c r="AD1958" s="266">
        <f t="shared" si="175"/>
        <v>6016.42</v>
      </c>
      <c r="AE1958" s="266">
        <f>IF(B1958="","",(IFERROR(VLOOKUP(B1958,Projecten!A$4:W$2415,23,FALSE),"niet bekend")))</f>
        <v>6016.42</v>
      </c>
      <c r="AF1958" s="266">
        <f>IF(B1958="","",(IFERROR(VLOOKUP(B1958,Projecten!A$4:W$2415,12,FALSE),"niet bekend")))</f>
        <v>6016.42</v>
      </c>
    </row>
    <row r="1959" spans="1:33" s="327" customFormat="1" x14ac:dyDescent="0.2">
      <c r="B1959" s="665">
        <v>2017185</v>
      </c>
      <c r="C1959" s="709">
        <v>121232</v>
      </c>
      <c r="D1959" s="665">
        <v>615217</v>
      </c>
      <c r="E1959" s="938" t="s">
        <v>26</v>
      </c>
      <c r="F1959" s="751">
        <v>1</v>
      </c>
      <c r="G1959" s="751">
        <v>10</v>
      </c>
      <c r="H1959" s="751">
        <v>7</v>
      </c>
      <c r="I1959" s="751">
        <v>4</v>
      </c>
      <c r="J1959" s="321">
        <v>42815</v>
      </c>
      <c r="K1959" s="321" t="s">
        <v>1485</v>
      </c>
      <c r="L1959" s="321" t="s">
        <v>1485</v>
      </c>
      <c r="M1959" s="321" t="s">
        <v>1485</v>
      </c>
      <c r="N1959" s="322" t="s">
        <v>47</v>
      </c>
      <c r="O1959" s="322" t="s">
        <v>47</v>
      </c>
      <c r="P1959" s="322" t="s">
        <v>47</v>
      </c>
      <c r="Q1959" s="322"/>
      <c r="R1959" s="322" t="s">
        <v>47</v>
      </c>
      <c r="S1959" s="320" t="s">
        <v>942</v>
      </c>
      <c r="T1959" s="264"/>
      <c r="U1959" s="322">
        <v>14</v>
      </c>
      <c r="V1959" s="396"/>
      <c r="W1959" s="318" t="s">
        <v>162</v>
      </c>
      <c r="X1959" s="318"/>
      <c r="Y1959" s="324">
        <v>21</v>
      </c>
      <c r="Z1959" s="318"/>
      <c r="AA1959" s="318"/>
      <c r="AB1959" s="707">
        <v>42795</v>
      </c>
      <c r="AC1959" s="329">
        <f>IF(B1959="","",(IFERROR(VLOOKUP(B1959,Projecten!A$4:W$2415,5,FALSE),"niet bekend")))</f>
        <v>1</v>
      </c>
      <c r="AD1959" s="266">
        <f t="shared" si="175"/>
        <v>3256.07</v>
      </c>
      <c r="AE1959" s="266">
        <f>IF(B1959="","",(IFERROR(VLOOKUP(B1959,Projecten!A$4:W$2415,23,FALSE),"niet bekend")))</f>
        <v>3256.07</v>
      </c>
      <c r="AF1959" s="266">
        <f>IF(B1959="","",(IFERROR(VLOOKUP(B1959,Projecten!A$4:W$2415,12,FALSE),"niet bekend")))</f>
        <v>3256.07</v>
      </c>
    </row>
    <row r="1960" spans="1:33" s="327" customFormat="1" x14ac:dyDescent="0.2">
      <c r="B1960" s="665">
        <v>2017188</v>
      </c>
      <c r="C1960" s="665">
        <v>121232</v>
      </c>
      <c r="D1960" s="665">
        <v>633717</v>
      </c>
      <c r="E1960" s="938" t="s">
        <v>26</v>
      </c>
      <c r="F1960" s="751">
        <v>1</v>
      </c>
      <c r="G1960" s="751">
        <v>8</v>
      </c>
      <c r="H1960" s="751">
        <v>6</v>
      </c>
      <c r="I1960" s="751">
        <v>3</v>
      </c>
      <c r="J1960" s="321">
        <v>42815</v>
      </c>
      <c r="K1960" s="321" t="s">
        <v>1485</v>
      </c>
      <c r="L1960" s="321" t="s">
        <v>1485</v>
      </c>
      <c r="M1960" s="321" t="s">
        <v>1485</v>
      </c>
      <c r="N1960" s="322" t="s">
        <v>47</v>
      </c>
      <c r="O1960" s="322" t="s">
        <v>47</v>
      </c>
      <c r="P1960" s="322" t="s">
        <v>47</v>
      </c>
      <c r="Q1960" s="322"/>
      <c r="R1960" s="322" t="s">
        <v>47</v>
      </c>
      <c r="S1960" s="320" t="s">
        <v>942</v>
      </c>
      <c r="T1960" s="264"/>
      <c r="U1960" s="322">
        <v>14</v>
      </c>
      <c r="V1960" s="396"/>
      <c r="W1960" s="318" t="s">
        <v>162</v>
      </c>
      <c r="X1960" s="318"/>
      <c r="Y1960" s="324">
        <v>15.25</v>
      </c>
      <c r="Z1960" s="318"/>
      <c r="AA1960" s="318"/>
      <c r="AB1960" s="707">
        <v>42802</v>
      </c>
      <c r="AC1960" s="329">
        <f>IF(B1960="","",(IFERROR(VLOOKUP(B1960,Projecten!A$4:W$2415,5,FALSE),"niet bekend")))</f>
        <v>1</v>
      </c>
      <c r="AD1960" s="266">
        <f t="shared" si="175"/>
        <v>2427.52</v>
      </c>
      <c r="AE1960" s="266">
        <f>IF(B1960="","",(IFERROR(VLOOKUP(B1960,Projecten!A$4:W$2415,23,FALSE),"niet bekend")))</f>
        <v>2427.52</v>
      </c>
      <c r="AF1960" s="266">
        <f>IF(B1960="","",(IFERROR(VLOOKUP(B1960,Projecten!A$4:W$2415,12,FALSE),"niet bekend")))</f>
        <v>2427.52</v>
      </c>
    </row>
    <row r="1961" spans="1:33" s="327" customFormat="1" x14ac:dyDescent="0.2">
      <c r="B1961" s="665">
        <v>2017189</v>
      </c>
      <c r="C1961" s="665">
        <v>121235</v>
      </c>
      <c r="D1961" s="665">
        <v>645717</v>
      </c>
      <c r="E1961" s="938" t="s">
        <v>26</v>
      </c>
      <c r="F1961" s="751">
        <v>1</v>
      </c>
      <c r="G1961" s="751">
        <v>10</v>
      </c>
      <c r="H1961" s="751">
        <v>5</v>
      </c>
      <c r="I1961" s="751">
        <v>3</v>
      </c>
      <c r="J1961" s="321">
        <v>42822</v>
      </c>
      <c r="K1961" s="321">
        <v>42816</v>
      </c>
      <c r="L1961" s="321" t="s">
        <v>1485</v>
      </c>
      <c r="M1961" s="321" t="s">
        <v>1485</v>
      </c>
      <c r="N1961" s="322" t="s">
        <v>47</v>
      </c>
      <c r="O1961" s="322" t="s">
        <v>47</v>
      </c>
      <c r="P1961" s="322" t="s">
        <v>47</v>
      </c>
      <c r="Q1961" s="322"/>
      <c r="R1961" s="322" t="s">
        <v>47</v>
      </c>
      <c r="S1961" s="320" t="s">
        <v>942</v>
      </c>
      <c r="T1961" s="264"/>
      <c r="U1961" s="322">
        <v>14</v>
      </c>
      <c r="V1961" s="396"/>
      <c r="W1961" s="318" t="s">
        <v>162</v>
      </c>
      <c r="X1961" s="318" t="s">
        <v>2615</v>
      </c>
      <c r="Y1961" s="324">
        <v>23</v>
      </c>
      <c r="Z1961" s="318"/>
      <c r="AA1961" s="318"/>
      <c r="AB1961" s="707">
        <v>42802</v>
      </c>
      <c r="AC1961" s="329">
        <f>IF(B1961="","",(IFERROR(VLOOKUP(B1961,Projecten!A$4:W$2415,5,FALSE),"niet bekend")))</f>
        <v>1</v>
      </c>
      <c r="AD1961" s="266">
        <f t="shared" si="175"/>
        <v>5604.04</v>
      </c>
      <c r="AE1961" s="266">
        <f>IF(B1961="","",(IFERROR(VLOOKUP(B1961,Projecten!A$4:W$2415,23,FALSE),"niet bekend")))</f>
        <v>5604.04</v>
      </c>
      <c r="AF1961" s="266">
        <f>IF(B1961="","",(IFERROR(VLOOKUP(B1961,Projecten!A$4:W$2415,12,FALSE),"niet bekend")))</f>
        <v>5604.04</v>
      </c>
    </row>
    <row r="1962" spans="1:33" s="327" customFormat="1" x14ac:dyDescent="0.2">
      <c r="B1962" s="665">
        <v>2017201</v>
      </c>
      <c r="C1962" s="709">
        <v>121234</v>
      </c>
      <c r="D1962" s="665">
        <v>636317</v>
      </c>
      <c r="E1962" s="938" t="s">
        <v>26</v>
      </c>
      <c r="F1962" s="751">
        <v>1</v>
      </c>
      <c r="G1962" s="751">
        <v>10</v>
      </c>
      <c r="H1962" s="751">
        <v>8</v>
      </c>
      <c r="I1962" s="751">
        <v>3</v>
      </c>
      <c r="J1962" s="321">
        <v>42818</v>
      </c>
      <c r="K1962" s="321">
        <v>42816</v>
      </c>
      <c r="L1962" s="321" t="s">
        <v>1485</v>
      </c>
      <c r="M1962" s="321" t="s">
        <v>1485</v>
      </c>
      <c r="N1962" s="322" t="s">
        <v>47</v>
      </c>
      <c r="O1962" s="322" t="s">
        <v>47</v>
      </c>
      <c r="P1962" s="322" t="s">
        <v>47</v>
      </c>
      <c r="Q1962" s="322"/>
      <c r="R1962" s="322" t="s">
        <v>47</v>
      </c>
      <c r="S1962" s="320" t="s">
        <v>2753</v>
      </c>
      <c r="T1962" s="264"/>
      <c r="U1962" s="322">
        <v>14</v>
      </c>
      <c r="V1962" s="396"/>
      <c r="W1962" s="318" t="s">
        <v>162</v>
      </c>
      <c r="X1962" s="318"/>
      <c r="Y1962" s="324">
        <v>20</v>
      </c>
      <c r="Z1962" s="318"/>
      <c r="AA1962" s="318"/>
      <c r="AB1962" s="707">
        <v>42802</v>
      </c>
      <c r="AC1962" s="329">
        <f>IF(B1962="","",(IFERROR(VLOOKUP(B1962,Projecten!A$4:W$2415,5,FALSE),"niet bekend")))</f>
        <v>1</v>
      </c>
      <c r="AD1962" s="266">
        <f t="shared" si="175"/>
        <v>3418.44</v>
      </c>
      <c r="AE1962" s="266">
        <f>IF(B1962="","",(IFERROR(VLOOKUP(B1962,Projecten!A$4:W$2415,23,FALSE),"niet bekend")))</f>
        <v>3418.44</v>
      </c>
      <c r="AF1962" s="266">
        <f>IF(B1962="","",(IFERROR(VLOOKUP(B1962,Projecten!A$4:W$2415,12,FALSE),"niet bekend")))</f>
        <v>3418.44</v>
      </c>
    </row>
    <row r="1963" spans="1:33" s="327" customFormat="1" x14ac:dyDescent="0.2">
      <c r="B1963" s="665">
        <v>2017184</v>
      </c>
      <c r="C1963" s="709">
        <v>121234</v>
      </c>
      <c r="D1963" s="665" t="s">
        <v>2603</v>
      </c>
      <c r="E1963" s="938" t="s">
        <v>26</v>
      </c>
      <c r="F1963" s="751">
        <v>1</v>
      </c>
      <c r="G1963" s="751">
        <v>10</v>
      </c>
      <c r="H1963" s="751">
        <v>5</v>
      </c>
      <c r="I1963" s="751">
        <v>3</v>
      </c>
      <c r="J1963" s="321">
        <v>42808</v>
      </c>
      <c r="K1963" s="321" t="s">
        <v>1485</v>
      </c>
      <c r="L1963" s="321" t="s">
        <v>1485</v>
      </c>
      <c r="M1963" s="321" t="s">
        <v>1485</v>
      </c>
      <c r="N1963" s="322" t="s">
        <v>47</v>
      </c>
      <c r="O1963" s="322" t="s">
        <v>47</v>
      </c>
      <c r="P1963" s="322" t="s">
        <v>47</v>
      </c>
      <c r="Q1963" s="322"/>
      <c r="R1963" s="322" t="s">
        <v>47</v>
      </c>
      <c r="S1963" s="320" t="s">
        <v>2753</v>
      </c>
      <c r="T1963" s="264"/>
      <c r="U1963" s="322">
        <v>14</v>
      </c>
      <c r="V1963" s="396"/>
      <c r="W1963" s="318" t="s">
        <v>162</v>
      </c>
      <c r="X1963" s="318" t="s">
        <v>2604</v>
      </c>
      <c r="Y1963" s="324">
        <v>17</v>
      </c>
      <c r="Z1963" s="318"/>
      <c r="AA1963" s="318"/>
      <c r="AB1963" s="707">
        <v>42795</v>
      </c>
      <c r="AC1963" s="329">
        <f>IF(B1963="","",(IFERROR(VLOOKUP(B1963,Projecten!A$4:W$2415,5,FALSE),"niet bekend")))</f>
        <v>1</v>
      </c>
      <c r="AD1963" s="266">
        <f t="shared" si="175"/>
        <v>4369.6000000000004</v>
      </c>
      <c r="AE1963" s="266">
        <f>IF(B1963="","",(IFERROR(VLOOKUP(B1963,Projecten!A$4:W$2415,23,FALSE),"niet bekend")))</f>
        <v>4369.6000000000004</v>
      </c>
      <c r="AF1963" s="266">
        <f>IF(B1963="","",(IFERROR(VLOOKUP(B1963,Projecten!A$4:W$2415,12,FALSE),"niet bekend")))</f>
        <v>4369.6000000000004</v>
      </c>
    </row>
    <row r="1964" spans="1:33" x14ac:dyDescent="0.2">
      <c r="A1964" s="1130"/>
      <c r="B1964" s="1131">
        <v>2017234</v>
      </c>
      <c r="C1964" s="709">
        <v>121243</v>
      </c>
      <c r="D1964" s="1132" t="s">
        <v>2717</v>
      </c>
      <c r="E1964" s="1133" t="s">
        <v>26</v>
      </c>
      <c r="F1964" s="1134">
        <v>0</v>
      </c>
      <c r="G1964" s="1134">
        <v>0</v>
      </c>
      <c r="H1964" s="1134">
        <v>0</v>
      </c>
      <c r="I1964" s="1134">
        <v>1</v>
      </c>
      <c r="J1964" s="244" t="s">
        <v>1485</v>
      </c>
      <c r="K1964" s="244" t="s">
        <v>1485</v>
      </c>
      <c r="L1964" s="244" t="s">
        <v>1485</v>
      </c>
      <c r="M1964" s="244" t="s">
        <v>1485</v>
      </c>
      <c r="N1964" s="254" t="s">
        <v>47</v>
      </c>
      <c r="O1964" s="254" t="s">
        <v>47</v>
      </c>
      <c r="P1964" s="254" t="s">
        <v>47</v>
      </c>
      <c r="R1964" s="254" t="s">
        <v>47</v>
      </c>
      <c r="S1964" s="243" t="s">
        <v>1281</v>
      </c>
      <c r="U1964" s="245">
        <v>15</v>
      </c>
      <c r="W1964" s="202" t="s">
        <v>162</v>
      </c>
      <c r="X1964" s="659"/>
      <c r="Y1964" s="248">
        <v>3</v>
      </c>
      <c r="Z1964" s="202"/>
      <c r="AA1964" s="202"/>
      <c r="AB1964" s="499">
        <v>42810</v>
      </c>
      <c r="AC1964" s="249">
        <f>IF(B1964="","",(IFERROR(VLOOKUP(B1964,Projecten!A$4:W$2415,5,FALSE),"niet bekend")))</f>
        <v>0</v>
      </c>
      <c r="AD1964" s="213">
        <f t="shared" si="175"/>
        <v>1050</v>
      </c>
      <c r="AE1964" s="213">
        <f>IF(B1964="","",(IFERROR(VLOOKUP(B1964,Projecten!A$4:W$2415,23,FALSE),"niet bekend")))</f>
        <v>1050</v>
      </c>
      <c r="AF1964" s="213">
        <f>IF(B1964="","",(IFERROR(VLOOKUP(B1964,Projecten!A$4:W$2415,12,FALSE),"niet bekend")))</f>
        <v>1050</v>
      </c>
      <c r="AG1964" s="209"/>
    </row>
    <row r="1965" spans="1:33" s="327" customFormat="1" x14ac:dyDescent="0.2">
      <c r="B1965" s="665" t="s">
        <v>2687</v>
      </c>
      <c r="C1965" s="665">
        <v>121242</v>
      </c>
      <c r="D1965" s="665" t="s">
        <v>2708</v>
      </c>
      <c r="E1965" s="449" t="s">
        <v>26</v>
      </c>
      <c r="F1965" s="751">
        <v>1</v>
      </c>
      <c r="G1965" s="751">
        <v>10</v>
      </c>
      <c r="H1965" s="751">
        <v>5</v>
      </c>
      <c r="I1965" s="751">
        <v>4</v>
      </c>
      <c r="J1965" s="321">
        <v>42823</v>
      </c>
      <c r="K1965" s="321">
        <v>42823</v>
      </c>
      <c r="L1965" s="321" t="s">
        <v>1485</v>
      </c>
      <c r="M1965" s="321" t="s">
        <v>1485</v>
      </c>
      <c r="N1965" s="322" t="s">
        <v>47</v>
      </c>
      <c r="O1965" s="322" t="s">
        <v>47</v>
      </c>
      <c r="P1965" s="322" t="s">
        <v>47</v>
      </c>
      <c r="Q1965" s="322"/>
      <c r="R1965" s="322" t="s">
        <v>47</v>
      </c>
      <c r="S1965" s="320" t="s">
        <v>942</v>
      </c>
      <c r="T1965" s="264"/>
      <c r="U1965" s="856">
        <v>15</v>
      </c>
      <c r="V1965" s="396"/>
      <c r="W1965" s="1115" t="s">
        <v>2265</v>
      </c>
      <c r="X1965" s="318" t="s">
        <v>1250</v>
      </c>
      <c r="Y1965" s="324">
        <v>37</v>
      </c>
      <c r="Z1965" s="318"/>
      <c r="AA1965" s="318"/>
      <c r="AB1965" s="707">
        <v>42810</v>
      </c>
      <c r="AC1965" s="329">
        <f>IF(B1965="","",(IFERROR(VLOOKUP(B1965,Projecten!A$4:W$2415,5,FALSE),"niet bekend")))</f>
        <v>10</v>
      </c>
      <c r="AD1965" s="266">
        <f t="shared" si="175"/>
        <v>7679.8899999999994</v>
      </c>
      <c r="AE1965" s="266">
        <f>IF(B1965="","",(IFERROR(VLOOKUP(B1965,Projecten!A$4:W$2415,23,FALSE),"niet bekend")))</f>
        <v>76798.899999999994</v>
      </c>
      <c r="AF1965" s="266">
        <f>IF(B1965="","",(IFERROR(VLOOKUP(B1965,Projecten!A$4:W$2415,12,FALSE),"niet bekend")))</f>
        <v>76798.899999999994</v>
      </c>
    </row>
    <row r="1966" spans="1:33" s="327" customFormat="1" x14ac:dyDescent="0.2">
      <c r="B1966" s="665"/>
      <c r="C1966" s="665"/>
      <c r="D1966" s="665"/>
      <c r="E1966" s="938"/>
      <c r="F1966" s="751"/>
      <c r="G1966" s="751"/>
      <c r="H1966" s="751"/>
      <c r="I1966" s="751"/>
      <c r="J1966" s="321"/>
      <c r="K1966" s="321"/>
      <c r="L1966" s="321"/>
      <c r="M1966" s="322"/>
      <c r="N1966" s="322"/>
      <c r="O1966" s="322"/>
      <c r="P1966" s="322"/>
      <c r="Q1966" s="322"/>
      <c r="R1966" s="322"/>
      <c r="S1966" s="320"/>
      <c r="T1966" s="264"/>
      <c r="U1966" s="322"/>
      <c r="V1966" s="396"/>
      <c r="W1966" s="318"/>
      <c r="X1966" s="318"/>
      <c r="Y1966" s="328"/>
      <c r="Z1966" s="318"/>
      <c r="AA1966" s="318"/>
      <c r="AB1966" s="320"/>
      <c r="AC1966" s="1106"/>
      <c r="AD1966" s="266"/>
      <c r="AE1966" s="266"/>
      <c r="AF1966" s="266"/>
    </row>
    <row r="1967" spans="1:33" s="327" customFormat="1" x14ac:dyDescent="0.2">
      <c r="B1967" s="1109" t="s">
        <v>2641</v>
      </c>
      <c r="C1967" s="709">
        <v>121239</v>
      </c>
      <c r="D1967" s="1135" t="s">
        <v>2640</v>
      </c>
      <c r="E1967" s="938" t="s">
        <v>352</v>
      </c>
      <c r="F1967" s="751">
        <v>1</v>
      </c>
      <c r="G1967" s="751">
        <v>7</v>
      </c>
      <c r="H1967" s="751">
        <v>2</v>
      </c>
      <c r="I1967" s="751">
        <v>3</v>
      </c>
      <c r="J1967" s="321">
        <v>42822</v>
      </c>
      <c r="K1967" s="321">
        <v>42816</v>
      </c>
      <c r="L1967" s="321" t="s">
        <v>1485</v>
      </c>
      <c r="M1967" s="321" t="s">
        <v>1485</v>
      </c>
      <c r="N1967" s="322" t="s">
        <v>47</v>
      </c>
      <c r="O1967" s="322" t="s">
        <v>47</v>
      </c>
      <c r="P1967" s="322" t="s">
        <v>47</v>
      </c>
      <c r="Q1967" s="322"/>
      <c r="R1967" s="322" t="s">
        <v>47</v>
      </c>
      <c r="S1967" s="320" t="s">
        <v>942</v>
      </c>
      <c r="T1967" s="264"/>
      <c r="U1967" s="264">
        <v>15</v>
      </c>
      <c r="V1967" s="867"/>
      <c r="W1967" s="318" t="s">
        <v>532</v>
      </c>
      <c r="X1967" s="869"/>
      <c r="Y1967" s="324">
        <v>16.5</v>
      </c>
      <c r="Z1967" s="318"/>
      <c r="AA1967" s="511"/>
      <c r="AB1967" s="707">
        <v>42810</v>
      </c>
      <c r="AC1967" s="329">
        <f>IF(B1967="","",(IFERROR(VLOOKUP(B1967,Projecten!A$4:W$2415,5,FALSE),"niet bekend")))</f>
        <v>1</v>
      </c>
      <c r="AD1967" s="266">
        <f t="shared" ref="AD1967:AD1976" si="176">IF(AC1967="","",(IF(F1967=0,AF1967,(F1967/AC1967*AF1967))))</f>
        <v>3086.35</v>
      </c>
      <c r="AE1967" s="266">
        <f>IF(B1967="","",(IFERROR(VLOOKUP(B1967,Projecten!A$4:W$2415,23,FALSE),"niet bekend")))</f>
        <v>3086.35</v>
      </c>
      <c r="AF1967" s="266">
        <f>IF(B1967="","",(IFERROR(VLOOKUP(B1967,Projecten!A$4:W$2415,12,FALSE),"niet bekend")))</f>
        <v>3086.35</v>
      </c>
    </row>
    <row r="1968" spans="1:33" s="287" customFormat="1" x14ac:dyDescent="0.2">
      <c r="A1968" s="1136"/>
      <c r="B1968" s="1137" t="s">
        <v>2642</v>
      </c>
      <c r="C1968" s="1138">
        <v>121239</v>
      </c>
      <c r="D1968" s="1139" t="s">
        <v>2643</v>
      </c>
      <c r="E1968" s="1140" t="s">
        <v>352</v>
      </c>
      <c r="F1968" s="1141">
        <v>0</v>
      </c>
      <c r="G1968" s="1141">
        <v>1</v>
      </c>
      <c r="H1968" s="1141">
        <v>0</v>
      </c>
      <c r="I1968" s="1141">
        <v>1</v>
      </c>
      <c r="J1968" s="279" t="s">
        <v>1485</v>
      </c>
      <c r="K1968" s="279" t="s">
        <v>1485</v>
      </c>
      <c r="L1968" s="279" t="s">
        <v>1485</v>
      </c>
      <c r="M1968" s="279" t="s">
        <v>1485</v>
      </c>
      <c r="N1968" s="280" t="s">
        <v>47</v>
      </c>
      <c r="O1968" s="280" t="s">
        <v>47</v>
      </c>
      <c r="P1968" s="280" t="s">
        <v>47</v>
      </c>
      <c r="Q1968" s="280"/>
      <c r="R1968" s="280" t="s">
        <v>47</v>
      </c>
      <c r="S1968" s="278" t="s">
        <v>942</v>
      </c>
      <c r="T1968" s="281"/>
      <c r="U1968" s="281">
        <v>15</v>
      </c>
      <c r="V1968" s="1142"/>
      <c r="W1968" s="276" t="s">
        <v>532</v>
      </c>
      <c r="X1968" s="1143"/>
      <c r="Y1968" s="283">
        <v>3.25</v>
      </c>
      <c r="Z1968" s="276"/>
      <c r="AA1968" s="1144"/>
      <c r="AB1968" s="1145">
        <v>42810</v>
      </c>
      <c r="AC1968" s="285">
        <f>IF(B1968="","",(IFERROR(VLOOKUP(B1968,Projecten!A$4:W$2415,5,FALSE),"niet bekend")))</f>
        <v>0</v>
      </c>
      <c r="AD1968" s="286">
        <f t="shared" si="176"/>
        <v>502.39</v>
      </c>
      <c r="AE1968" s="286">
        <f>IF(B1968="","",(IFERROR(VLOOKUP(B1968,Projecten!A$4:W$2415,23,FALSE),"niet bekend")))</f>
        <v>502.39</v>
      </c>
      <c r="AF1968" s="286">
        <f>IF(B1968="","",(IFERROR(VLOOKUP(B1968,Projecten!A$4:W$2415,12,FALSE),"niet bekend")))</f>
        <v>502.39</v>
      </c>
    </row>
    <row r="1969" spans="1:33" s="327" customFormat="1" x14ac:dyDescent="0.2">
      <c r="A1969" s="1136"/>
      <c r="B1969" s="1146" t="s">
        <v>2634</v>
      </c>
      <c r="C1969" s="709">
        <v>121240</v>
      </c>
      <c r="D1969" s="1147" t="s">
        <v>2635</v>
      </c>
      <c r="E1969" s="1148" t="s">
        <v>352</v>
      </c>
      <c r="F1969" s="1149">
        <v>1</v>
      </c>
      <c r="G1969" s="1149">
        <v>7</v>
      </c>
      <c r="H1969" s="1149">
        <v>2</v>
      </c>
      <c r="I1969" s="1149">
        <v>3</v>
      </c>
      <c r="J1969" s="321">
        <v>42822</v>
      </c>
      <c r="K1969" s="321">
        <v>42816</v>
      </c>
      <c r="L1969" s="321" t="s">
        <v>1485</v>
      </c>
      <c r="M1969" s="321" t="s">
        <v>1485</v>
      </c>
      <c r="N1969" s="322" t="s">
        <v>47</v>
      </c>
      <c r="O1969" s="322" t="s">
        <v>47</v>
      </c>
      <c r="P1969" s="322" t="s">
        <v>47</v>
      </c>
      <c r="Q1969" s="322"/>
      <c r="R1969" s="322" t="s">
        <v>47</v>
      </c>
      <c r="S1969" s="320" t="s">
        <v>942</v>
      </c>
      <c r="T1969" s="264"/>
      <c r="U1969" s="264">
        <v>15</v>
      </c>
      <c r="V1969" s="867"/>
      <c r="W1969" s="318" t="s">
        <v>532</v>
      </c>
      <c r="X1969" s="869"/>
      <c r="Y1969" s="324">
        <v>16.5</v>
      </c>
      <c r="Z1969" s="318"/>
      <c r="AA1969" s="511"/>
      <c r="AB1969" s="707">
        <v>42810</v>
      </c>
      <c r="AC1969" s="329">
        <f>IF(B1969="","",(IFERROR(VLOOKUP(B1969,Projecten!A$4:W$2415,5,FALSE),"niet bekend")))</f>
        <v>1</v>
      </c>
      <c r="AD1969" s="266">
        <f t="shared" si="176"/>
        <v>3119.59</v>
      </c>
      <c r="AE1969" s="266">
        <f>IF(B1969="","",(IFERROR(VLOOKUP(B1969,Projecten!A$4:W$2415,23,FALSE),"niet bekend")))</f>
        <v>3119.59</v>
      </c>
      <c r="AF1969" s="266">
        <f>IF(B1969="","",(IFERROR(VLOOKUP(B1969,Projecten!A$4:W$2415,12,FALSE),"niet bekend")))</f>
        <v>3119.59</v>
      </c>
    </row>
    <row r="1970" spans="1:33" s="327" customFormat="1" x14ac:dyDescent="0.2">
      <c r="A1970" s="1136"/>
      <c r="B1970" s="1146" t="s">
        <v>2637</v>
      </c>
      <c r="C1970" s="709">
        <v>121240</v>
      </c>
      <c r="D1970" s="1147" t="s">
        <v>2636</v>
      </c>
      <c r="E1970" s="1148" t="s">
        <v>352</v>
      </c>
      <c r="F1970" s="1149">
        <v>0</v>
      </c>
      <c r="G1970" s="1149">
        <v>1</v>
      </c>
      <c r="H1970" s="1149">
        <v>0</v>
      </c>
      <c r="I1970" s="1149">
        <v>1</v>
      </c>
      <c r="J1970" s="321" t="s">
        <v>1485</v>
      </c>
      <c r="K1970" s="321" t="s">
        <v>1485</v>
      </c>
      <c r="L1970" s="321" t="s">
        <v>1485</v>
      </c>
      <c r="M1970" s="321" t="s">
        <v>1485</v>
      </c>
      <c r="N1970" s="322" t="s">
        <v>47</v>
      </c>
      <c r="O1970" s="322" t="s">
        <v>47</v>
      </c>
      <c r="P1970" s="322" t="s">
        <v>47</v>
      </c>
      <c r="Q1970" s="322"/>
      <c r="R1970" s="322" t="s">
        <v>47</v>
      </c>
      <c r="S1970" s="320" t="s">
        <v>942</v>
      </c>
      <c r="T1970" s="264"/>
      <c r="U1970" s="264">
        <v>15</v>
      </c>
      <c r="V1970" s="867"/>
      <c r="W1970" s="318" t="s">
        <v>532</v>
      </c>
      <c r="X1970" s="869"/>
      <c r="Y1970" s="324">
        <v>3.25</v>
      </c>
      <c r="Z1970" s="318"/>
      <c r="AA1970" s="511"/>
      <c r="AB1970" s="707">
        <v>42810</v>
      </c>
      <c r="AC1970" s="329">
        <f>IF(B1970="","",(IFERROR(VLOOKUP(B1970,Projecten!A$4:W$2415,5,FALSE),"niet bekend")))</f>
        <v>0</v>
      </c>
      <c r="AD1970" s="266">
        <f t="shared" si="176"/>
        <v>502.39</v>
      </c>
      <c r="AE1970" s="266">
        <f>IF(B1970="","",(IFERROR(VLOOKUP(B1970,Projecten!A$4:W$2415,23,FALSE),"niet bekend")))</f>
        <v>502.39</v>
      </c>
      <c r="AF1970" s="266">
        <f>IF(B1970="","",(IFERROR(VLOOKUP(B1970,Projecten!A$4:W$2415,12,FALSE),"niet bekend")))</f>
        <v>502.39</v>
      </c>
    </row>
    <row r="1971" spans="1:33" s="327" customFormat="1" x14ac:dyDescent="0.2">
      <c r="A1971" s="1136"/>
      <c r="B1971" s="1146" t="s">
        <v>2644</v>
      </c>
      <c r="C1971" s="709">
        <v>121241</v>
      </c>
      <c r="D1971" s="1147" t="s">
        <v>2645</v>
      </c>
      <c r="E1971" s="1148" t="s">
        <v>352</v>
      </c>
      <c r="F1971" s="1149">
        <v>1</v>
      </c>
      <c r="G1971" s="1149">
        <v>7</v>
      </c>
      <c r="H1971" s="1149">
        <v>2</v>
      </c>
      <c r="I1971" s="1149">
        <v>3</v>
      </c>
      <c r="J1971" s="321">
        <v>42822</v>
      </c>
      <c r="K1971" s="321">
        <v>42816</v>
      </c>
      <c r="L1971" s="321" t="s">
        <v>1485</v>
      </c>
      <c r="M1971" s="321" t="s">
        <v>1485</v>
      </c>
      <c r="N1971" s="322" t="s">
        <v>47</v>
      </c>
      <c r="O1971" s="322" t="s">
        <v>47</v>
      </c>
      <c r="P1971" s="322" t="s">
        <v>47</v>
      </c>
      <c r="Q1971" s="322"/>
      <c r="R1971" s="322" t="s">
        <v>47</v>
      </c>
      <c r="S1971" s="320" t="s">
        <v>942</v>
      </c>
      <c r="T1971" s="264"/>
      <c r="U1971" s="264">
        <v>15</v>
      </c>
      <c r="V1971" s="867"/>
      <c r="W1971" s="318" t="s">
        <v>532</v>
      </c>
      <c r="X1971" s="869"/>
      <c r="Y1971" s="324">
        <v>16.5</v>
      </c>
      <c r="Z1971" s="318"/>
      <c r="AA1971" s="511"/>
      <c r="AB1971" s="707">
        <v>42810</v>
      </c>
      <c r="AC1971" s="329">
        <f>IF(B1971="","",(IFERROR(VLOOKUP(B1971,Projecten!A$4:W$2415,5,FALSE),"niet bekend")))</f>
        <v>1</v>
      </c>
      <c r="AD1971" s="266">
        <f t="shared" si="176"/>
        <v>3119.59</v>
      </c>
      <c r="AE1971" s="266">
        <f>IF(B1971="","",(IFERROR(VLOOKUP(B1971,Projecten!A$4:W$2415,23,FALSE),"niet bekend")))</f>
        <v>3119.59</v>
      </c>
      <c r="AF1971" s="266">
        <f>IF(B1971="","",(IFERROR(VLOOKUP(B1971,Projecten!A$4:W$2415,12,FALSE),"niet bekend")))</f>
        <v>3119.59</v>
      </c>
    </row>
    <row r="1972" spans="1:33" s="327" customFormat="1" x14ac:dyDescent="0.2">
      <c r="A1972" s="1136"/>
      <c r="B1972" s="1146" t="s">
        <v>2646</v>
      </c>
      <c r="C1972" s="709">
        <v>121241</v>
      </c>
      <c r="D1972" s="1147" t="s">
        <v>2647</v>
      </c>
      <c r="E1972" s="1148" t="s">
        <v>352</v>
      </c>
      <c r="F1972" s="1149">
        <v>0</v>
      </c>
      <c r="G1972" s="1149">
        <v>1</v>
      </c>
      <c r="H1972" s="1149">
        <v>0</v>
      </c>
      <c r="I1972" s="1149">
        <v>1</v>
      </c>
      <c r="J1972" s="321" t="s">
        <v>1485</v>
      </c>
      <c r="K1972" s="321" t="s">
        <v>1485</v>
      </c>
      <c r="L1972" s="321" t="s">
        <v>1485</v>
      </c>
      <c r="M1972" s="321" t="s">
        <v>1485</v>
      </c>
      <c r="N1972" s="322" t="s">
        <v>47</v>
      </c>
      <c r="O1972" s="322" t="s">
        <v>47</v>
      </c>
      <c r="P1972" s="322" t="s">
        <v>47</v>
      </c>
      <c r="Q1972" s="322"/>
      <c r="R1972" s="322" t="s">
        <v>47</v>
      </c>
      <c r="S1972" s="320" t="s">
        <v>942</v>
      </c>
      <c r="T1972" s="264"/>
      <c r="U1972" s="264">
        <v>15</v>
      </c>
      <c r="V1972" s="867"/>
      <c r="W1972" s="318" t="s">
        <v>532</v>
      </c>
      <c r="X1972" s="869"/>
      <c r="Y1972" s="324">
        <v>3.25</v>
      </c>
      <c r="Z1972" s="318"/>
      <c r="AA1972" s="511"/>
      <c r="AB1972" s="707">
        <v>42810</v>
      </c>
      <c r="AC1972" s="329">
        <f>IF(B1972="","",(IFERROR(VLOOKUP(B1972,Projecten!A$4:W$2415,5,FALSE),"niet bekend")))</f>
        <v>0</v>
      </c>
      <c r="AD1972" s="266">
        <f t="shared" si="176"/>
        <v>502.39</v>
      </c>
      <c r="AE1972" s="266">
        <f>IF(B1972="","",(IFERROR(VLOOKUP(B1972,Projecten!A$4:W$2415,23,FALSE),"niet bekend")))</f>
        <v>502.39</v>
      </c>
      <c r="AF1972" s="266">
        <f>IF(B1972="","",(IFERROR(VLOOKUP(B1972,Projecten!A$4:W$2415,12,FALSE),"niet bekend")))</f>
        <v>502.39</v>
      </c>
    </row>
    <row r="1973" spans="1:33" s="327" customFormat="1" x14ac:dyDescent="0.2">
      <c r="B1973" s="1109" t="s">
        <v>2630</v>
      </c>
      <c r="C1973" s="709">
        <v>121237</v>
      </c>
      <c r="D1973" s="1117" t="s">
        <v>2632</v>
      </c>
      <c r="E1973" s="521" t="s">
        <v>352</v>
      </c>
      <c r="F1973" s="751">
        <v>1</v>
      </c>
      <c r="G1973" s="751">
        <v>7</v>
      </c>
      <c r="H1973" s="751">
        <v>2</v>
      </c>
      <c r="I1973" s="751">
        <v>3</v>
      </c>
      <c r="J1973" s="321">
        <v>42822</v>
      </c>
      <c r="K1973" s="321">
        <v>42816</v>
      </c>
      <c r="L1973" s="321" t="s">
        <v>1485</v>
      </c>
      <c r="M1973" s="321" t="s">
        <v>1485</v>
      </c>
      <c r="N1973" s="322" t="s">
        <v>47</v>
      </c>
      <c r="O1973" s="322" t="s">
        <v>47</v>
      </c>
      <c r="P1973" s="322" t="s">
        <v>47</v>
      </c>
      <c r="Q1973" s="322"/>
      <c r="R1973" s="322" t="s">
        <v>47</v>
      </c>
      <c r="S1973" s="320" t="s">
        <v>942</v>
      </c>
      <c r="T1973" s="264"/>
      <c r="U1973" s="264">
        <v>15</v>
      </c>
      <c r="V1973" s="867"/>
      <c r="W1973" s="318" t="s">
        <v>532</v>
      </c>
      <c r="X1973" s="869"/>
      <c r="Y1973" s="324">
        <v>16.5</v>
      </c>
      <c r="Z1973" s="318"/>
      <c r="AA1973" s="511"/>
      <c r="AB1973" s="707">
        <v>42810</v>
      </c>
      <c r="AC1973" s="329">
        <f>IF(B1973="","",(IFERROR(VLOOKUP(B1973,Projecten!A$4:W$2415,5,FALSE),"niet bekend")))</f>
        <v>1</v>
      </c>
      <c r="AD1973" s="266">
        <f t="shared" si="176"/>
        <v>3086.35</v>
      </c>
      <c r="AE1973" s="266">
        <f>IF(B1973="","",(IFERROR(VLOOKUP(B1973,Projecten!A$4:W$2415,23,FALSE),"niet bekend")))</f>
        <v>3086.35</v>
      </c>
      <c r="AF1973" s="266">
        <f>IF(B1973="","",(IFERROR(VLOOKUP(B1973,Projecten!A$4:W$2415,12,FALSE),"niet bekend")))</f>
        <v>3086.35</v>
      </c>
    </row>
    <row r="1974" spans="1:33" s="327" customFormat="1" x14ac:dyDescent="0.2">
      <c r="B1974" s="1109" t="s">
        <v>2631</v>
      </c>
      <c r="C1974" s="709">
        <v>121237</v>
      </c>
      <c r="D1974" s="1135" t="s">
        <v>2633</v>
      </c>
      <c r="E1974" s="938" t="s">
        <v>352</v>
      </c>
      <c r="F1974" s="751">
        <v>0</v>
      </c>
      <c r="G1974" s="751">
        <v>1</v>
      </c>
      <c r="H1974" s="751">
        <v>0</v>
      </c>
      <c r="I1974" s="751">
        <v>1</v>
      </c>
      <c r="J1974" s="321" t="s">
        <v>1485</v>
      </c>
      <c r="K1974" s="321" t="s">
        <v>1485</v>
      </c>
      <c r="L1974" s="321" t="s">
        <v>1485</v>
      </c>
      <c r="M1974" s="321" t="s">
        <v>1485</v>
      </c>
      <c r="N1974" s="322" t="s">
        <v>47</v>
      </c>
      <c r="O1974" s="322" t="s">
        <v>47</v>
      </c>
      <c r="P1974" s="322" t="s">
        <v>47</v>
      </c>
      <c r="Q1974" s="322"/>
      <c r="R1974" s="322" t="s">
        <v>47</v>
      </c>
      <c r="S1974" s="320" t="s">
        <v>942</v>
      </c>
      <c r="T1974" s="264"/>
      <c r="U1974" s="264">
        <v>15</v>
      </c>
      <c r="V1974" s="867"/>
      <c r="W1974" s="318" t="s">
        <v>532</v>
      </c>
      <c r="X1974" s="869"/>
      <c r="Y1974" s="324">
        <v>3.25</v>
      </c>
      <c r="Z1974" s="318"/>
      <c r="AA1974" s="511"/>
      <c r="AB1974" s="707">
        <v>42810</v>
      </c>
      <c r="AC1974" s="329">
        <f>IF(B1974="","",(IFERROR(VLOOKUP(B1974,Projecten!A$4:W$2415,5,FALSE),"niet bekend")))</f>
        <v>0</v>
      </c>
      <c r="AD1974" s="266">
        <f t="shared" si="176"/>
        <v>502.39</v>
      </c>
      <c r="AE1974" s="266">
        <f>IF(B1974="","",(IFERROR(VLOOKUP(B1974,Projecten!A$4:W$2415,23,FALSE),"niet bekend")))</f>
        <v>502.39</v>
      </c>
      <c r="AF1974" s="266">
        <f>IF(B1974="","",(IFERROR(VLOOKUP(B1974,Projecten!A$4:W$2415,12,FALSE),"niet bekend")))</f>
        <v>502.39</v>
      </c>
    </row>
    <row r="1975" spans="1:33" s="327" customFormat="1" x14ac:dyDescent="0.2">
      <c r="B1975" s="1109" t="s">
        <v>2626</v>
      </c>
      <c r="C1975" s="709">
        <v>121238</v>
      </c>
      <c r="D1975" s="1117" t="s">
        <v>2627</v>
      </c>
      <c r="E1975" s="521" t="s">
        <v>352</v>
      </c>
      <c r="F1975" s="751">
        <v>1</v>
      </c>
      <c r="G1975" s="751">
        <v>7</v>
      </c>
      <c r="H1975" s="751">
        <v>2</v>
      </c>
      <c r="I1975" s="751">
        <v>3</v>
      </c>
      <c r="J1975" s="321">
        <v>42822</v>
      </c>
      <c r="K1975" s="321">
        <v>42816</v>
      </c>
      <c r="L1975" s="321" t="s">
        <v>1485</v>
      </c>
      <c r="M1975" s="321" t="s">
        <v>1485</v>
      </c>
      <c r="N1975" s="322" t="s">
        <v>47</v>
      </c>
      <c r="O1975" s="322" t="s">
        <v>47</v>
      </c>
      <c r="P1975" s="322" t="s">
        <v>47</v>
      </c>
      <c r="Q1975" s="322"/>
      <c r="R1975" s="322" t="s">
        <v>47</v>
      </c>
      <c r="S1975" s="320" t="s">
        <v>942</v>
      </c>
      <c r="T1975" s="264"/>
      <c r="U1975" s="264">
        <v>15</v>
      </c>
      <c r="V1975" s="867"/>
      <c r="W1975" s="318" t="s">
        <v>532</v>
      </c>
      <c r="X1975" s="869"/>
      <c r="Y1975" s="324">
        <v>16.5</v>
      </c>
      <c r="Z1975" s="318"/>
      <c r="AA1975" s="511"/>
      <c r="AB1975" s="707">
        <v>42810</v>
      </c>
      <c r="AC1975" s="329">
        <f>IF(B1975="","",(IFERROR(VLOOKUP(B1975,Projecten!A$4:W$2415,5,FALSE),"niet bekend")))</f>
        <v>1</v>
      </c>
      <c r="AD1975" s="266">
        <f t="shared" si="176"/>
        <v>3086.35</v>
      </c>
      <c r="AE1975" s="266">
        <f>IF(B1975="","",(IFERROR(VLOOKUP(B1975,Projecten!A$4:W$2415,23,FALSE),"niet bekend")))</f>
        <v>3086.35</v>
      </c>
      <c r="AF1975" s="266">
        <f>IF(B1975="","",(IFERROR(VLOOKUP(B1975,Projecten!A$4:W$2415,12,FALSE),"niet bekend")))</f>
        <v>3086.35</v>
      </c>
    </row>
    <row r="1976" spans="1:33" s="327" customFormat="1" x14ac:dyDescent="0.2">
      <c r="B1976" s="1109" t="s">
        <v>2628</v>
      </c>
      <c r="C1976" s="709">
        <v>121238</v>
      </c>
      <c r="D1976" s="1135" t="s">
        <v>2629</v>
      </c>
      <c r="E1976" s="521" t="s">
        <v>352</v>
      </c>
      <c r="F1976" s="751">
        <v>0</v>
      </c>
      <c r="G1976" s="751">
        <v>1</v>
      </c>
      <c r="H1976" s="751">
        <v>0</v>
      </c>
      <c r="I1976" s="751">
        <v>1</v>
      </c>
      <c r="J1976" s="321" t="s">
        <v>1485</v>
      </c>
      <c r="K1976" s="321" t="s">
        <v>1485</v>
      </c>
      <c r="L1976" s="321" t="s">
        <v>1485</v>
      </c>
      <c r="M1976" s="321" t="s">
        <v>1485</v>
      </c>
      <c r="N1976" s="322" t="s">
        <v>47</v>
      </c>
      <c r="O1976" s="322" t="s">
        <v>47</v>
      </c>
      <c r="P1976" s="322" t="s">
        <v>47</v>
      </c>
      <c r="Q1976" s="322"/>
      <c r="R1976" s="322" t="s">
        <v>47</v>
      </c>
      <c r="S1976" s="320" t="s">
        <v>942</v>
      </c>
      <c r="T1976" s="264"/>
      <c r="U1976" s="264">
        <v>15</v>
      </c>
      <c r="V1976" s="867"/>
      <c r="W1976" s="318" t="s">
        <v>532</v>
      </c>
      <c r="X1976" s="869"/>
      <c r="Y1976" s="324">
        <v>3.25</v>
      </c>
      <c r="Z1976" s="318"/>
      <c r="AA1976" s="511"/>
      <c r="AB1976" s="707">
        <v>42810</v>
      </c>
      <c r="AC1976" s="329">
        <f>IF(B1976="","",(IFERROR(VLOOKUP(B1976,Projecten!A$4:W$2415,5,FALSE),"niet bekend")))</f>
        <v>0</v>
      </c>
      <c r="AD1976" s="266">
        <f t="shared" si="176"/>
        <v>502.39</v>
      </c>
      <c r="AE1976" s="266">
        <f>IF(B1976="","",(IFERROR(VLOOKUP(B1976,Projecten!A$4:W$2415,23,FALSE),"niet bekend")))</f>
        <v>502.39</v>
      </c>
      <c r="AF1976" s="266">
        <f>IF(B1976="","",(IFERROR(VLOOKUP(B1976,Projecten!A$4:W$2415,12,FALSE),"niet bekend")))</f>
        <v>502.39</v>
      </c>
    </row>
    <row r="1977" spans="1:33" s="327" customFormat="1" x14ac:dyDescent="0.2">
      <c r="A1977" s="1150"/>
      <c r="B1977" s="1151"/>
      <c r="C1977" s="709"/>
      <c r="D1977" s="1147"/>
      <c r="E1977" s="1148"/>
      <c r="F1977" s="1149"/>
      <c r="G1977" s="1149"/>
      <c r="H1977" s="1149"/>
      <c r="I1977" s="1149"/>
      <c r="J1977" s="321"/>
      <c r="K1977" s="321"/>
      <c r="L1977" s="321"/>
      <c r="M1977" s="321"/>
      <c r="N1977" s="322"/>
      <c r="O1977" s="322"/>
      <c r="P1977" s="322"/>
      <c r="Q1977" s="322"/>
      <c r="R1977" s="322"/>
      <c r="S1977" s="320"/>
      <c r="T1977" s="264"/>
      <c r="U1977" s="264"/>
      <c r="V1977" s="867"/>
      <c r="W1977" s="318"/>
      <c r="X1977" s="869"/>
      <c r="Y1977" s="324"/>
      <c r="Z1977" s="318"/>
      <c r="AA1977" s="511"/>
      <c r="AB1977" s="707"/>
      <c r="AC1977" s="329"/>
      <c r="AD1977" s="266"/>
      <c r="AE1977" s="266"/>
      <c r="AF1977" s="266"/>
    </row>
    <row r="1978" spans="1:33" s="868" customFormat="1" x14ac:dyDescent="0.2">
      <c r="B1978" s="665">
        <v>2017216</v>
      </c>
      <c r="C1978" s="665">
        <v>121236</v>
      </c>
      <c r="D1978" s="665" t="s">
        <v>2688</v>
      </c>
      <c r="E1978" s="938" t="s">
        <v>317</v>
      </c>
      <c r="F1978" s="751">
        <v>1</v>
      </c>
      <c r="G1978" s="751">
        <v>2</v>
      </c>
      <c r="H1978" s="751">
        <v>1</v>
      </c>
      <c r="I1978" s="751">
        <v>1</v>
      </c>
      <c r="J1978" s="321">
        <v>42815</v>
      </c>
      <c r="K1978" s="321" t="s">
        <v>1485</v>
      </c>
      <c r="L1978" s="321" t="s">
        <v>1485</v>
      </c>
      <c r="M1978" s="321" t="s">
        <v>1485</v>
      </c>
      <c r="N1978" s="322" t="s">
        <v>47</v>
      </c>
      <c r="O1978" s="322" t="s">
        <v>47</v>
      </c>
      <c r="P1978" s="322" t="s">
        <v>47</v>
      </c>
      <c r="Q1978" s="322"/>
      <c r="R1978" s="322" t="s">
        <v>47</v>
      </c>
      <c r="S1978" s="320" t="s">
        <v>942</v>
      </c>
      <c r="T1978" s="264"/>
      <c r="U1978" s="856">
        <v>14</v>
      </c>
      <c r="V1978" s="867"/>
      <c r="W1978" s="318" t="s">
        <v>777</v>
      </c>
      <c r="X1978" s="318"/>
      <c r="Y1978" s="324">
        <v>6</v>
      </c>
      <c r="Z1978" s="869"/>
      <c r="AA1978" s="869"/>
      <c r="AB1978" s="707">
        <v>42807</v>
      </c>
      <c r="AC1978" s="329">
        <f>IF(B1978="","",(IFERROR(VLOOKUP(B1978,Projecten!A$4:W$2415,5,FALSE),"niet bekend")))</f>
        <v>1</v>
      </c>
      <c r="AD1978" s="266">
        <f>IF(AC1978="","",(IF(F1978=0,AF1978,(F1978/AC1978*AF1978))))</f>
        <v>821.12</v>
      </c>
      <c r="AE1978" s="266">
        <f>IF(B1978="","",(IFERROR(VLOOKUP(B1978,Projecten!A$4:W$2415,23,FALSE),"niet bekend")))</f>
        <v>821.12</v>
      </c>
      <c r="AF1978" s="266">
        <f>IF(B1978="","",(IFERROR(VLOOKUP(B1978,Projecten!A$4:W$2415,12,FALSE),"niet bekend")))</f>
        <v>821.12</v>
      </c>
    </row>
    <row r="1979" spans="1:33" s="327" customFormat="1" x14ac:dyDescent="0.2">
      <c r="A1979" s="1150"/>
      <c r="B1979" s="1151"/>
      <c r="C1979" s="709"/>
      <c r="D1979" s="1147"/>
      <c r="E1979" s="1148"/>
      <c r="F1979" s="1149"/>
      <c r="G1979" s="1149"/>
      <c r="H1979" s="1149"/>
      <c r="I1979" s="1149"/>
      <c r="J1979" s="321"/>
      <c r="K1979" s="321"/>
      <c r="L1979" s="321"/>
      <c r="M1979" s="321"/>
      <c r="N1979" s="322"/>
      <c r="O1979" s="322"/>
      <c r="P1979" s="322"/>
      <c r="Q1979" s="322"/>
      <c r="R1979" s="322"/>
      <c r="S1979" s="320"/>
      <c r="T1979" s="264"/>
      <c r="U1979" s="264"/>
      <c r="V1979" s="867"/>
      <c r="W1979" s="318"/>
      <c r="X1979" s="869"/>
      <c r="Y1979" s="324"/>
      <c r="Z1979" s="318"/>
      <c r="AA1979" s="511"/>
      <c r="AB1979" s="707"/>
      <c r="AC1979" s="329"/>
      <c r="AD1979" s="266"/>
      <c r="AE1979" s="266"/>
      <c r="AF1979" s="266"/>
    </row>
    <row r="1980" spans="1:33" s="327" customFormat="1" x14ac:dyDescent="0.2">
      <c r="A1980" s="1150"/>
      <c r="B1980" s="1152">
        <v>2017254</v>
      </c>
      <c r="C1980" s="665">
        <v>12125601</v>
      </c>
      <c r="D1980" s="1153" t="s">
        <v>2787</v>
      </c>
      <c r="E1980" s="1148" t="s">
        <v>1304</v>
      </c>
      <c r="F1980" s="1149">
        <v>1</v>
      </c>
      <c r="G1980" s="1149">
        <v>1</v>
      </c>
      <c r="H1980" s="1149">
        <v>0</v>
      </c>
      <c r="I1980" s="1149">
        <v>1</v>
      </c>
      <c r="J1980" s="321" t="s">
        <v>1485</v>
      </c>
      <c r="K1980" s="321" t="s">
        <v>1485</v>
      </c>
      <c r="L1980" s="321" t="s">
        <v>1485</v>
      </c>
      <c r="M1980" s="321" t="s">
        <v>1485</v>
      </c>
      <c r="N1980" s="322" t="s">
        <v>47</v>
      </c>
      <c r="O1980" s="322" t="s">
        <v>47</v>
      </c>
      <c r="P1980" s="322" t="s">
        <v>47</v>
      </c>
      <c r="Q1980" s="322"/>
      <c r="R1980" s="322" t="s">
        <v>47</v>
      </c>
      <c r="S1980" s="320"/>
      <c r="T1980" s="264"/>
      <c r="U1980" s="322">
        <v>14</v>
      </c>
      <c r="V1980" s="396"/>
      <c r="W1980" s="318" t="s">
        <v>1906</v>
      </c>
      <c r="X1980" s="318"/>
      <c r="Y1980" s="324">
        <v>2</v>
      </c>
      <c r="Z1980" s="318"/>
      <c r="AA1980" s="318"/>
      <c r="AB1980" s="707">
        <v>42822</v>
      </c>
      <c r="AC1980" s="1106"/>
      <c r="AD1980" s="266"/>
      <c r="AE1980" s="266"/>
      <c r="AF1980" s="266"/>
    </row>
    <row r="1981" spans="1:33" s="312" customFormat="1" x14ac:dyDescent="0.2">
      <c r="B1981" s="1012"/>
      <c r="C1981" s="299"/>
      <c r="D1981" s="300"/>
      <c r="E1981" s="300"/>
      <c r="F1981" s="302"/>
      <c r="G1981" s="302"/>
      <c r="H1981" s="302"/>
      <c r="I1981" s="302"/>
      <c r="J1981" s="301"/>
      <c r="K1981" s="301"/>
      <c r="L1981" s="301"/>
      <c r="M1981" s="302"/>
      <c r="N1981" s="302"/>
      <c r="O1981" s="302"/>
      <c r="P1981" s="302"/>
      <c r="Q1981" s="302"/>
      <c r="R1981" s="302"/>
      <c r="S1981" s="303"/>
      <c r="T1981" s="407"/>
      <c r="U1981" s="305"/>
      <c r="V1981" s="305"/>
      <c r="W1981" s="307"/>
      <c r="X1981" s="307"/>
      <c r="Y1981" s="307"/>
      <c r="Z1981" s="298"/>
      <c r="AA1981" s="308"/>
      <c r="AB1981" s="410"/>
      <c r="AC1981" s="310"/>
      <c r="AD1981" s="311"/>
      <c r="AE1981" s="311" t="str">
        <f>IF(B1981="","",(IFERROR(VLOOKUP(B1981,Projecten!A$4:W$2415,23,FALSE),"niet bekend")))</f>
        <v/>
      </c>
      <c r="AF1981" s="311" t="str">
        <f>IF(B1981="","",(IFERROR(VLOOKUP(B1981,Projecten!A$4:W$2415,12,FALSE),"niet bekend")))</f>
        <v/>
      </c>
    </row>
    <row r="1982" spans="1:33" s="236" customFormat="1" x14ac:dyDescent="0.2">
      <c r="B1982" s="1037"/>
      <c r="C1982" s="372"/>
      <c r="D1982" s="374">
        <f>SUM(G1982:I1982)</f>
        <v>292</v>
      </c>
      <c r="E1982" s="375"/>
      <c r="F1982" s="376">
        <f>SUM(F1983:F2010)</f>
        <v>21</v>
      </c>
      <c r="G1982" s="376">
        <f>SUM(G1983:G2010)</f>
        <v>153</v>
      </c>
      <c r="H1982" s="376">
        <f>SUM(H1983:H2010)</f>
        <v>83</v>
      </c>
      <c r="I1982" s="376">
        <f>SUM(I1983:I2010)</f>
        <v>56</v>
      </c>
      <c r="J1982" s="984"/>
      <c r="K1982" s="984"/>
      <c r="L1982" s="984"/>
      <c r="M1982" s="376"/>
      <c r="N1982" s="376"/>
      <c r="O1982" s="376"/>
      <c r="P1982" s="376"/>
      <c r="Q1982" s="376"/>
      <c r="R1982" s="376"/>
      <c r="S1982" s="826">
        <v>14</v>
      </c>
      <c r="T1982" s="377"/>
      <c r="U1982" s="378"/>
      <c r="V1982" s="378"/>
      <c r="W1982" s="380"/>
      <c r="X1982" s="530">
        <f>SUM(Y1982:Y2010)</f>
        <v>403</v>
      </c>
      <c r="Y1982" s="231"/>
      <c r="Z1982" s="231">
        <f>Productiemedewerkers!C2337</f>
        <v>0</v>
      </c>
      <c r="AA1982" s="232">
        <f>X1982-Z1982</f>
        <v>403</v>
      </c>
      <c r="AB1982" s="221"/>
      <c r="AC1982" s="234"/>
      <c r="AD1982" s="235">
        <f>SUM(AD1983:AD2010)</f>
        <v>70857.73</v>
      </c>
      <c r="AE1982" s="235" t="str">
        <f>IF(B1982="","",(IFERROR(VLOOKUP(B1982,Projecten!A$4:W$2415,23,FALSE),"niet bekend")))</f>
        <v/>
      </c>
      <c r="AF1982" s="235" t="str">
        <f>IF(B1982="","",(IFERROR(VLOOKUP(B1982,Projecten!A$4:W$2415,12,FALSE),"niet bekend")))</f>
        <v/>
      </c>
    </row>
    <row r="1983" spans="1:33" x14ac:dyDescent="0.2">
      <c r="B1983" s="1118"/>
      <c r="C1983" s="238"/>
      <c r="D1983" s="202"/>
      <c r="E1983" s="240"/>
      <c r="F1983" s="1119"/>
      <c r="G1983" s="1119"/>
      <c r="H1983" s="1119"/>
      <c r="I1983" s="1119"/>
      <c r="J1983" s="241"/>
      <c r="K1983" s="241"/>
      <c r="L1983" s="241"/>
      <c r="M1983" s="242"/>
      <c r="N1983" s="242"/>
      <c r="O1983" s="242"/>
      <c r="P1983" s="242"/>
      <c r="Q1983" s="242"/>
      <c r="R1983" s="242"/>
      <c r="S1983" s="243" t="s">
        <v>2765</v>
      </c>
      <c r="U1983" s="245"/>
      <c r="X1983" s="247" t="s">
        <v>2037</v>
      </c>
      <c r="Y1983" s="248"/>
      <c r="Z1983" s="202"/>
      <c r="AA1983" s="202"/>
      <c r="AB1983" s="243"/>
      <c r="AC1983" s="249" t="str">
        <f>IF(B1983="","",(IFERROR(VLOOKUP(B1983,Projecten!A$4:W$2415,5,FALSE),"niet bekend")))</f>
        <v/>
      </c>
      <c r="AD1983" s="213" t="str">
        <f>IF(AC1983="","",(IF(F1983=0,AF1983,(F1983/AC1983*AF1983))))</f>
        <v/>
      </c>
      <c r="AE1983" s="213" t="str">
        <f>IF(B1983="","",(IFERROR(VLOOKUP(B1983,Projecten!A$4:W$2415,23,FALSE),"niet bekend")))</f>
        <v/>
      </c>
      <c r="AF1983" s="213" t="str">
        <f>IF(B1983="","",(IFERROR(VLOOKUP(B1983,Projecten!A$4:W$2415,12,FALSE),"niet bekend")))</f>
        <v/>
      </c>
      <c r="AG1983" s="209"/>
    </row>
    <row r="1984" spans="1:33" x14ac:dyDescent="0.2">
      <c r="B1984" s="209"/>
      <c r="C1984" s="243"/>
      <c r="G1984" s="254"/>
      <c r="H1984" s="254"/>
      <c r="I1984" s="254"/>
      <c r="J1984" s="244"/>
      <c r="K1984" s="244"/>
      <c r="S1984" s="243"/>
      <c r="Y1984" s="248"/>
      <c r="Z1984" s="202"/>
      <c r="AA1984" s="202"/>
      <c r="AB1984" s="243"/>
      <c r="AC1984" s="212"/>
      <c r="AG1984" s="209"/>
    </row>
    <row r="1985" spans="1:33" s="327" customFormat="1" x14ac:dyDescent="0.2">
      <c r="B1985" s="1154">
        <v>2017207</v>
      </c>
      <c r="C1985" s="665">
        <v>121245</v>
      </c>
      <c r="D1985" s="665">
        <v>638117</v>
      </c>
      <c r="E1985" s="938" t="s">
        <v>26</v>
      </c>
      <c r="F1985" s="751">
        <v>1</v>
      </c>
      <c r="G1985" s="751">
        <v>6</v>
      </c>
      <c r="H1985" s="751">
        <v>3</v>
      </c>
      <c r="I1985" s="751">
        <v>3</v>
      </c>
      <c r="J1985" s="321">
        <v>42825</v>
      </c>
      <c r="K1985" s="321" t="s">
        <v>1485</v>
      </c>
      <c r="L1985" s="321" t="s">
        <v>1485</v>
      </c>
      <c r="M1985" s="321" t="s">
        <v>1485</v>
      </c>
      <c r="N1985" s="322" t="s">
        <v>47</v>
      </c>
      <c r="O1985" s="322" t="s">
        <v>47</v>
      </c>
      <c r="P1985" s="322" t="s">
        <v>47</v>
      </c>
      <c r="Q1985" s="322"/>
      <c r="R1985" s="322" t="s">
        <v>47</v>
      </c>
      <c r="S1985" s="320" t="s">
        <v>942</v>
      </c>
      <c r="T1985" s="264"/>
      <c r="U1985" s="322">
        <v>15</v>
      </c>
      <c r="V1985" s="396"/>
      <c r="W1985" s="318" t="s">
        <v>162</v>
      </c>
      <c r="X1985" s="318"/>
      <c r="Y1985" s="324">
        <v>12.5</v>
      </c>
      <c r="Z1985" s="318"/>
      <c r="AA1985" s="318"/>
      <c r="AB1985" s="707">
        <v>42810</v>
      </c>
      <c r="AC1985" s="329">
        <f>IF(B1985="","",(IFERROR(VLOOKUP(B1985,Projecten!A$4:W$2415,5,FALSE),"niet bekend")))</f>
        <v>1</v>
      </c>
      <c r="AD1985" s="266">
        <f t="shared" ref="AD1985:AD1994" si="177">IF(AC1985="","",(IF(F1985=0,AF1985,(F1985/AC1985*AF1985))))</f>
        <v>1949.46</v>
      </c>
      <c r="AE1985" s="266">
        <f>IF(B1985="","",(IFERROR(VLOOKUP(B1985,Projecten!A$4:W$2415,23,FALSE),"niet bekend")))</f>
        <v>1949.46</v>
      </c>
      <c r="AF1985" s="266">
        <f>IF(B1985="","",(IFERROR(VLOOKUP(B1985,Projecten!A$4:W$2415,12,FALSE),"niet bekend")))</f>
        <v>1949.46</v>
      </c>
    </row>
    <row r="1986" spans="1:33" s="327" customFormat="1" x14ac:dyDescent="0.2">
      <c r="B1986" s="1154">
        <v>2017206</v>
      </c>
      <c r="C1986" s="665">
        <v>121245</v>
      </c>
      <c r="D1986" s="665">
        <v>638917</v>
      </c>
      <c r="E1986" s="938" t="s">
        <v>26</v>
      </c>
      <c r="F1986" s="751">
        <v>1</v>
      </c>
      <c r="G1986" s="751">
        <v>9</v>
      </c>
      <c r="H1986" s="751">
        <v>5</v>
      </c>
      <c r="I1986" s="751">
        <v>3</v>
      </c>
      <c r="J1986" s="321">
        <v>42825</v>
      </c>
      <c r="K1986" s="321">
        <v>42823</v>
      </c>
      <c r="L1986" s="321" t="s">
        <v>1485</v>
      </c>
      <c r="M1986" s="321" t="s">
        <v>1485</v>
      </c>
      <c r="N1986" s="322" t="s">
        <v>47</v>
      </c>
      <c r="O1986" s="322" t="s">
        <v>47</v>
      </c>
      <c r="P1986" s="322" t="s">
        <v>47</v>
      </c>
      <c r="Q1986" s="322"/>
      <c r="R1986" s="322" t="s">
        <v>47</v>
      </c>
      <c r="S1986" s="320" t="s">
        <v>942</v>
      </c>
      <c r="T1986" s="264"/>
      <c r="U1986" s="322">
        <v>15</v>
      </c>
      <c r="V1986" s="396"/>
      <c r="W1986" s="318" t="s">
        <v>162</v>
      </c>
      <c r="X1986" s="318"/>
      <c r="Y1986" s="324">
        <v>16.25</v>
      </c>
      <c r="Z1986" s="318"/>
      <c r="AA1986" s="318"/>
      <c r="AB1986" s="707">
        <v>42810</v>
      </c>
      <c r="AC1986" s="329">
        <f>IF(B1986="","",(IFERROR(VLOOKUP(B1986,Projecten!A$4:W$2415,5,FALSE),"niet bekend")))</f>
        <v>1</v>
      </c>
      <c r="AD1986" s="266">
        <f t="shared" si="177"/>
        <v>2864.9</v>
      </c>
      <c r="AE1986" s="266">
        <f>IF(B1986="","",(IFERROR(VLOOKUP(B1986,Projecten!A$4:W$2415,23,FALSE),"niet bekend")))</f>
        <v>2864.9</v>
      </c>
      <c r="AF1986" s="266">
        <f>IF(B1986="","",(IFERROR(VLOOKUP(B1986,Projecten!A$4:W$2415,12,FALSE),"niet bekend")))</f>
        <v>2864.9</v>
      </c>
    </row>
    <row r="1987" spans="1:33" s="327" customFormat="1" x14ac:dyDescent="0.2">
      <c r="B1987" s="1154">
        <v>2017208</v>
      </c>
      <c r="C1987" s="665">
        <v>121245</v>
      </c>
      <c r="D1987" s="665">
        <v>639017</v>
      </c>
      <c r="E1987" s="938" t="s">
        <v>26</v>
      </c>
      <c r="F1987" s="751">
        <v>1</v>
      </c>
      <c r="G1987" s="751">
        <v>8</v>
      </c>
      <c r="H1987" s="751">
        <v>5</v>
      </c>
      <c r="I1987" s="751">
        <v>3</v>
      </c>
      <c r="J1987" s="321">
        <v>42825</v>
      </c>
      <c r="K1987" s="321" t="s">
        <v>1485</v>
      </c>
      <c r="L1987" s="321" t="s">
        <v>1485</v>
      </c>
      <c r="M1987" s="321" t="s">
        <v>1485</v>
      </c>
      <c r="N1987" s="322" t="s">
        <v>47</v>
      </c>
      <c r="O1987" s="322" t="s">
        <v>47</v>
      </c>
      <c r="P1987" s="322" t="s">
        <v>47</v>
      </c>
      <c r="Q1987" s="322"/>
      <c r="R1987" s="322" t="s">
        <v>47</v>
      </c>
      <c r="S1987" s="667" t="s">
        <v>942</v>
      </c>
      <c r="T1987" s="264"/>
      <c r="U1987" s="322">
        <v>15</v>
      </c>
      <c r="V1987" s="396"/>
      <c r="W1987" s="318" t="s">
        <v>162</v>
      </c>
      <c r="X1987" s="318" t="s">
        <v>2807</v>
      </c>
      <c r="Y1987" s="324">
        <v>14.75</v>
      </c>
      <c r="Z1987" s="318"/>
      <c r="AA1987" s="318"/>
      <c r="AB1987" s="707">
        <v>42814</v>
      </c>
      <c r="AC1987" s="329">
        <f>IF(B1987="","",(IFERROR(VLOOKUP(B1987,Projecten!A$4:W$2415,5,FALSE),"niet bekend")))</f>
        <v>1</v>
      </c>
      <c r="AD1987" s="266">
        <f t="shared" si="177"/>
        <v>2628.88</v>
      </c>
      <c r="AE1987" s="266">
        <f>IF(B1987="","",(IFERROR(VLOOKUP(B1987,Projecten!A$4:W$2415,23,FALSE),"niet bekend")))</f>
        <v>2628.88</v>
      </c>
      <c r="AF1987" s="266">
        <f>IF(B1987="","",(IFERROR(VLOOKUP(B1987,Projecten!A$4:W$2415,12,FALSE),"niet bekend")))</f>
        <v>2628.88</v>
      </c>
    </row>
    <row r="1988" spans="1:33" s="327" customFormat="1" x14ac:dyDescent="0.2">
      <c r="B1988" s="1154">
        <v>2017211</v>
      </c>
      <c r="C1988" s="665">
        <v>121248</v>
      </c>
      <c r="D1988" s="665" t="s">
        <v>2671</v>
      </c>
      <c r="E1988" s="938" t="s">
        <v>26</v>
      </c>
      <c r="F1988" s="751">
        <v>1</v>
      </c>
      <c r="G1988" s="751">
        <v>2</v>
      </c>
      <c r="H1988" s="751">
        <v>1</v>
      </c>
      <c r="I1988" s="751">
        <v>1</v>
      </c>
      <c r="J1988" s="321">
        <v>42825</v>
      </c>
      <c r="K1988" s="321" t="s">
        <v>1485</v>
      </c>
      <c r="L1988" s="321" t="s">
        <v>1485</v>
      </c>
      <c r="M1988" s="321" t="s">
        <v>1485</v>
      </c>
      <c r="N1988" s="322" t="s">
        <v>47</v>
      </c>
      <c r="O1988" s="322" t="s">
        <v>47</v>
      </c>
      <c r="P1988" s="322" t="s">
        <v>47</v>
      </c>
      <c r="Q1988" s="322"/>
      <c r="R1988" s="322" t="s">
        <v>47</v>
      </c>
      <c r="S1988" s="320" t="s">
        <v>2753</v>
      </c>
      <c r="T1988" s="264"/>
      <c r="U1988" s="322">
        <v>15</v>
      </c>
      <c r="V1988" s="396"/>
      <c r="W1988" s="318" t="s">
        <v>162</v>
      </c>
      <c r="X1988" s="318" t="s">
        <v>1250</v>
      </c>
      <c r="Y1988" s="324">
        <v>5.25</v>
      </c>
      <c r="Z1988" s="318"/>
      <c r="AA1988" s="318"/>
      <c r="AB1988" s="707">
        <v>42814</v>
      </c>
      <c r="AC1988" s="329">
        <f>IF(B1988="","",(IFERROR(VLOOKUP(B1988,Projecten!A$4:W$2415,5,FALSE),"niet bekend")))</f>
        <v>1</v>
      </c>
      <c r="AD1988" s="266">
        <f t="shared" si="177"/>
        <v>747.27</v>
      </c>
      <c r="AE1988" s="266">
        <f>IF(B1988="","",(IFERROR(VLOOKUP(B1988,Projecten!A$4:W$2415,23,FALSE),"niet bekend")))</f>
        <v>747.27</v>
      </c>
      <c r="AF1988" s="266">
        <f>IF(B1988="","",(IFERROR(VLOOKUP(B1988,Projecten!A$4:W$2415,12,FALSE),"niet bekend")))</f>
        <v>747.27</v>
      </c>
    </row>
    <row r="1989" spans="1:33" s="327" customFormat="1" x14ac:dyDescent="0.2">
      <c r="B1989" s="1155">
        <v>2017231</v>
      </c>
      <c r="C1989" s="665">
        <v>121264</v>
      </c>
      <c r="D1989" s="1109" t="s">
        <v>2712</v>
      </c>
      <c r="E1989" s="1117" t="s">
        <v>26</v>
      </c>
      <c r="F1989" s="1127">
        <v>0</v>
      </c>
      <c r="G1989" s="1127">
        <v>0</v>
      </c>
      <c r="H1989" s="1127">
        <v>0</v>
      </c>
      <c r="I1989" s="1127">
        <v>0</v>
      </c>
      <c r="J1989" s="321">
        <v>42829</v>
      </c>
      <c r="K1989" s="321" t="s">
        <v>1485</v>
      </c>
      <c r="L1989" s="321" t="s">
        <v>1485</v>
      </c>
      <c r="M1989" s="321" t="s">
        <v>1485</v>
      </c>
      <c r="N1989" s="322" t="s">
        <v>47</v>
      </c>
      <c r="O1989" s="322" t="s">
        <v>47</v>
      </c>
      <c r="P1989" s="322" t="s">
        <v>47</v>
      </c>
      <c r="Q1989" s="322"/>
      <c r="R1989" s="322" t="s">
        <v>47</v>
      </c>
      <c r="S1989" s="320" t="s">
        <v>2762</v>
      </c>
      <c r="T1989" s="264"/>
      <c r="U1989" s="264">
        <v>16</v>
      </c>
      <c r="V1989" s="396"/>
      <c r="W1989" s="318" t="s">
        <v>162</v>
      </c>
      <c r="X1989" s="318"/>
      <c r="Y1989" s="324">
        <v>3</v>
      </c>
      <c r="Z1989" s="318"/>
      <c r="AA1989" s="511"/>
      <c r="AB1989" s="707">
        <v>42817</v>
      </c>
      <c r="AC1989" s="329">
        <f>IF(B1989="","",(IFERROR(VLOOKUP(B1989,Projecten!A$4:W$2415,5,FALSE),"niet bekend")))</f>
        <v>0</v>
      </c>
      <c r="AD1989" s="266">
        <f t="shared" si="177"/>
        <v>382.5</v>
      </c>
      <c r="AE1989" s="266">
        <f>IF(B1989="","",(IFERROR(VLOOKUP(B1989,Projecten!A$4:W$2415,23,FALSE),"niet bekend")))</f>
        <v>382.5</v>
      </c>
      <c r="AF1989" s="266">
        <f>IF(B1989="","",(IFERROR(VLOOKUP(B1989,Projecten!A$4:W$2415,12,FALSE),"niet bekend")))</f>
        <v>382.5</v>
      </c>
    </row>
    <row r="1990" spans="1:33" s="327" customFormat="1" x14ac:dyDescent="0.2">
      <c r="B1990" s="1154">
        <v>2017205</v>
      </c>
      <c r="C1990" s="665">
        <v>121248</v>
      </c>
      <c r="D1990" s="665">
        <v>625517</v>
      </c>
      <c r="E1990" s="938" t="s">
        <v>26</v>
      </c>
      <c r="F1990" s="751">
        <v>1</v>
      </c>
      <c r="G1990" s="751">
        <v>10</v>
      </c>
      <c r="H1990" s="751">
        <v>6</v>
      </c>
      <c r="I1990" s="751">
        <v>3</v>
      </c>
      <c r="J1990" s="321">
        <v>42825</v>
      </c>
      <c r="K1990" s="321">
        <v>42823</v>
      </c>
      <c r="L1990" s="321" t="s">
        <v>1485</v>
      </c>
      <c r="M1990" s="321" t="s">
        <v>1485</v>
      </c>
      <c r="N1990" s="322" t="s">
        <v>47</v>
      </c>
      <c r="O1990" s="322" t="s">
        <v>47</v>
      </c>
      <c r="P1990" s="322" t="s">
        <v>47</v>
      </c>
      <c r="Q1990" s="322"/>
      <c r="R1990" s="322" t="s">
        <v>47</v>
      </c>
      <c r="S1990" s="667" t="s">
        <v>2753</v>
      </c>
      <c r="T1990" s="264"/>
      <c r="U1990" s="322">
        <v>15</v>
      </c>
      <c r="V1990" s="396"/>
      <c r="W1990" s="318" t="s">
        <v>162</v>
      </c>
      <c r="X1990" s="318" t="s">
        <v>6865</v>
      </c>
      <c r="Y1990" s="324">
        <v>21</v>
      </c>
      <c r="Z1990" s="318"/>
      <c r="AA1990" s="318"/>
      <c r="AB1990" s="707">
        <v>42814</v>
      </c>
      <c r="AC1990" s="329">
        <f>IF(B1990="","",(IFERROR(VLOOKUP(B1990,Projecten!A$4:W$2415,5,FALSE),"niet bekend")))</f>
        <v>1</v>
      </c>
      <c r="AD1990" s="266">
        <f t="shared" si="177"/>
        <v>4900.74</v>
      </c>
      <c r="AE1990" s="266">
        <f>IF(B1990="","",(IFERROR(VLOOKUP(B1990,Projecten!A$4:W$2415,23,FALSE),"niet bekend")))</f>
        <v>4900.74</v>
      </c>
      <c r="AF1990" s="266">
        <f>IF(B1990="","",(IFERROR(VLOOKUP(B1990,Projecten!A$4:W$2415,12,FALSE),"niet bekend")))</f>
        <v>4900.74</v>
      </c>
    </row>
    <row r="1991" spans="1:33" s="327" customFormat="1" x14ac:dyDescent="0.2">
      <c r="B1991" s="1154" t="s">
        <v>2677</v>
      </c>
      <c r="C1991" s="665">
        <v>121248</v>
      </c>
      <c r="D1991" s="665">
        <v>606617</v>
      </c>
      <c r="E1991" s="938" t="s">
        <v>26</v>
      </c>
      <c r="F1991" s="751">
        <v>1</v>
      </c>
      <c r="G1991" s="751">
        <v>10</v>
      </c>
      <c r="H1991" s="751">
        <v>7</v>
      </c>
      <c r="I1991" s="751">
        <v>2</v>
      </c>
      <c r="J1991" s="321">
        <v>42825</v>
      </c>
      <c r="K1991" s="321">
        <v>42823</v>
      </c>
      <c r="L1991" s="321">
        <v>42823</v>
      </c>
      <c r="M1991" s="321" t="s">
        <v>1485</v>
      </c>
      <c r="N1991" s="322" t="s">
        <v>47</v>
      </c>
      <c r="O1991" s="322" t="s">
        <v>47</v>
      </c>
      <c r="P1991" s="322" t="s">
        <v>47</v>
      </c>
      <c r="Q1991" s="322"/>
      <c r="R1991" s="322" t="s">
        <v>47</v>
      </c>
      <c r="S1991" s="320" t="s">
        <v>2753</v>
      </c>
      <c r="T1991" s="264"/>
      <c r="U1991" s="322">
        <v>15</v>
      </c>
      <c r="V1991" s="396"/>
      <c r="W1991" s="318" t="s">
        <v>162</v>
      </c>
      <c r="X1991" s="318" t="s">
        <v>1250</v>
      </c>
      <c r="Y1991" s="324">
        <v>28</v>
      </c>
      <c r="Z1991" s="318"/>
      <c r="AA1991" s="318"/>
      <c r="AB1991" s="707">
        <v>42814</v>
      </c>
      <c r="AC1991" s="329">
        <f>IF(B1991="","",(IFERROR(VLOOKUP(B1991,Projecten!A$4:W$2415,5,FALSE),"niet bekend")))</f>
        <v>1</v>
      </c>
      <c r="AD1991" s="266">
        <f t="shared" si="177"/>
        <v>6462.86</v>
      </c>
      <c r="AE1991" s="266">
        <f>IF(B1991="","",(IFERROR(VLOOKUP(B1991,Projecten!A$4:W$2415,23,FALSE),"niet bekend")))</f>
        <v>6462.86</v>
      </c>
      <c r="AF1991" s="266">
        <f>IF(B1991="","",(IFERROR(VLOOKUP(B1991,Projecten!A$4:W$2415,12,FALSE),"niet bekend")))</f>
        <v>6462.86</v>
      </c>
    </row>
    <row r="1992" spans="1:33" s="327" customFormat="1" x14ac:dyDescent="0.2">
      <c r="B1992" s="1154">
        <v>2017213</v>
      </c>
      <c r="C1992" s="665">
        <v>121247</v>
      </c>
      <c r="D1992" s="665">
        <v>639117</v>
      </c>
      <c r="E1992" s="938" t="s">
        <v>26</v>
      </c>
      <c r="F1992" s="751">
        <v>1</v>
      </c>
      <c r="G1992" s="751">
        <v>8</v>
      </c>
      <c r="H1992" s="751">
        <v>5</v>
      </c>
      <c r="I1992" s="751">
        <v>3</v>
      </c>
      <c r="J1992" s="321">
        <v>42825</v>
      </c>
      <c r="K1992" s="321" t="s">
        <v>1485</v>
      </c>
      <c r="L1992" s="321" t="s">
        <v>1485</v>
      </c>
      <c r="M1992" s="321" t="s">
        <v>1485</v>
      </c>
      <c r="N1992" s="322" t="s">
        <v>47</v>
      </c>
      <c r="O1992" s="322" t="s">
        <v>47</v>
      </c>
      <c r="P1992" s="322" t="s">
        <v>47</v>
      </c>
      <c r="Q1992" s="322"/>
      <c r="R1992" s="322" t="s">
        <v>47</v>
      </c>
      <c r="S1992" s="320" t="s">
        <v>942</v>
      </c>
      <c r="T1992" s="264"/>
      <c r="U1992" s="322">
        <v>15</v>
      </c>
      <c r="V1992" s="396"/>
      <c r="W1992" s="318" t="s">
        <v>162</v>
      </c>
      <c r="X1992" s="318"/>
      <c r="Y1992" s="324">
        <v>14.75</v>
      </c>
      <c r="Z1992" s="318"/>
      <c r="AA1992" s="318"/>
      <c r="AB1992" s="707">
        <v>42814</v>
      </c>
      <c r="AC1992" s="329">
        <f>IF(B1992="","",(IFERROR(VLOOKUP(B1992,Projecten!A$4:W$2415,5,FALSE),"niet bekend")))</f>
        <v>1</v>
      </c>
      <c r="AD1992" s="266">
        <f t="shared" si="177"/>
        <v>2628.88</v>
      </c>
      <c r="AE1992" s="266">
        <f>IF(B1992="","",(IFERROR(VLOOKUP(B1992,Projecten!A$4:W$2415,23,FALSE),"niet bekend")))</f>
        <v>2628.88</v>
      </c>
      <c r="AF1992" s="266">
        <f>IF(B1992="","",(IFERROR(VLOOKUP(B1992,Projecten!A$4:W$2415,12,FALSE),"niet bekend")))</f>
        <v>2628.88</v>
      </c>
    </row>
    <row r="1993" spans="1:33" s="327" customFormat="1" x14ac:dyDescent="0.2">
      <c r="A1993" s="1136"/>
      <c r="B1993" s="1156">
        <v>2017225</v>
      </c>
      <c r="C1993" s="665">
        <v>121247</v>
      </c>
      <c r="D1993" s="1157" t="s">
        <v>2711</v>
      </c>
      <c r="E1993" s="1158" t="s">
        <v>26</v>
      </c>
      <c r="F1993" s="1159">
        <v>1</v>
      </c>
      <c r="G1993" s="1159">
        <v>2</v>
      </c>
      <c r="H1993" s="1159">
        <v>1</v>
      </c>
      <c r="I1993" s="1159">
        <v>1</v>
      </c>
      <c r="J1993" s="321">
        <v>42825</v>
      </c>
      <c r="K1993" s="321" t="s">
        <v>1485</v>
      </c>
      <c r="L1993" s="321" t="s">
        <v>1485</v>
      </c>
      <c r="M1993" s="322" t="s">
        <v>2761</v>
      </c>
      <c r="N1993" s="322" t="s">
        <v>47</v>
      </c>
      <c r="O1993" s="322" t="s">
        <v>47</v>
      </c>
      <c r="P1993" s="322" t="s">
        <v>47</v>
      </c>
      <c r="Q1993" s="322"/>
      <c r="R1993" s="322" t="s">
        <v>47</v>
      </c>
      <c r="S1993" s="320" t="s">
        <v>942</v>
      </c>
      <c r="T1993" s="264"/>
      <c r="U1993" s="264">
        <v>15</v>
      </c>
      <c r="V1993" s="396"/>
      <c r="W1993" s="318" t="s">
        <v>162</v>
      </c>
      <c r="X1993" s="318"/>
      <c r="Y1993" s="324">
        <v>6</v>
      </c>
      <c r="Z1993" s="318"/>
      <c r="AA1993" s="511"/>
      <c r="AB1993" s="707">
        <v>42811</v>
      </c>
      <c r="AC1993" s="329">
        <f>IF(B1993="","",(IFERROR(VLOOKUP(B1993,Projecten!A$4:W$2415,5,FALSE),"niet bekend")))</f>
        <v>1</v>
      </c>
      <c r="AD1993" s="266">
        <f t="shared" si="177"/>
        <v>733.55</v>
      </c>
      <c r="AE1993" s="266">
        <f>IF(B1993="","",(IFERROR(VLOOKUP(B1993,Projecten!A$4:W$2415,23,FALSE),"niet bekend")))</f>
        <v>733.55</v>
      </c>
      <c r="AF1993" s="266">
        <f>IF(B1993="","",(IFERROR(VLOOKUP(B1993,Projecten!A$4:W$2415,12,FALSE),"niet bekend")))</f>
        <v>733.55</v>
      </c>
    </row>
    <row r="1994" spans="1:33" s="327" customFormat="1" x14ac:dyDescent="0.2">
      <c r="A1994" s="1136"/>
      <c r="B1994" s="1160">
        <v>2017232</v>
      </c>
      <c r="C1994" s="665" t="s">
        <v>2754</v>
      </c>
      <c r="D1994" s="1153" t="s">
        <v>2713</v>
      </c>
      <c r="E1994" s="1148" t="s">
        <v>26</v>
      </c>
      <c r="F1994" s="1149">
        <v>0</v>
      </c>
      <c r="G1994" s="1149">
        <v>0</v>
      </c>
      <c r="H1994" s="1149">
        <v>0</v>
      </c>
      <c r="I1994" s="1149">
        <v>0</v>
      </c>
      <c r="J1994" s="321" t="s">
        <v>1485</v>
      </c>
      <c r="K1994" s="321" t="s">
        <v>1485</v>
      </c>
      <c r="L1994" s="321" t="s">
        <v>1485</v>
      </c>
      <c r="M1994" s="321" t="s">
        <v>2760</v>
      </c>
      <c r="N1994" s="322" t="s">
        <v>1485</v>
      </c>
      <c r="O1994" s="322" t="s">
        <v>1485</v>
      </c>
      <c r="P1994" s="322" t="s">
        <v>1485</v>
      </c>
      <c r="Q1994" s="322"/>
      <c r="R1994" s="322" t="s">
        <v>1485</v>
      </c>
      <c r="S1994" s="320" t="s">
        <v>2755</v>
      </c>
      <c r="T1994" s="264"/>
      <c r="U1994" s="264">
        <v>15</v>
      </c>
      <c r="V1994" s="396"/>
      <c r="W1994" s="318" t="s">
        <v>162</v>
      </c>
      <c r="X1994" s="1153" t="s">
        <v>2716</v>
      </c>
      <c r="Y1994" s="324">
        <v>1</v>
      </c>
      <c r="Z1994" s="318"/>
      <c r="AA1994" s="318"/>
      <c r="AB1994" s="707">
        <v>42811</v>
      </c>
      <c r="AC1994" s="329">
        <f>IF(B1994="","",(IFERROR(VLOOKUP(B1994,Projecten!A$4:W$2415,5,FALSE),"niet bekend")))</f>
        <v>0</v>
      </c>
      <c r="AD1994" s="266">
        <f t="shared" si="177"/>
        <v>225</v>
      </c>
      <c r="AE1994" s="266">
        <f>IF(B1994="","",(IFERROR(VLOOKUP(B1994,Projecten!A$4:W$2415,23,FALSE),"niet bekend")))</f>
        <v>225</v>
      </c>
      <c r="AF1994" s="266">
        <f>IF(B1994="","",(IFERROR(VLOOKUP(B1994,Projecten!A$4:W$2415,12,FALSE),"niet bekend")))</f>
        <v>225</v>
      </c>
    </row>
    <row r="1995" spans="1:33" s="327" customFormat="1" x14ac:dyDescent="0.2">
      <c r="A1995" s="1136"/>
      <c r="B1995" s="1161"/>
      <c r="C1995" s="665"/>
      <c r="D1995" s="969"/>
      <c r="E1995" s="970"/>
      <c r="F1995" s="924"/>
      <c r="G1995" s="924"/>
      <c r="H1995" s="924"/>
      <c r="I1995" s="924"/>
      <c r="J1995" s="321"/>
      <c r="K1995" s="321"/>
      <c r="L1995" s="321"/>
      <c r="M1995" s="321"/>
      <c r="N1995" s="322"/>
      <c r="O1995" s="322"/>
      <c r="P1995" s="322"/>
      <c r="Q1995" s="322"/>
      <c r="R1995" s="322"/>
      <c r="S1995" s="320"/>
      <c r="T1995" s="264"/>
      <c r="U1995" s="322"/>
      <c r="V1995" s="396"/>
      <c r="W1995" s="318"/>
      <c r="X1995" s="318"/>
      <c r="Y1995" s="324"/>
      <c r="Z1995" s="318"/>
      <c r="AA1995" s="318"/>
      <c r="AB1995" s="707"/>
      <c r="AC1995" s="329"/>
      <c r="AD1995" s="266"/>
      <c r="AE1995" s="266"/>
      <c r="AF1995" s="266"/>
    </row>
    <row r="1996" spans="1:33" s="327" customFormat="1" x14ac:dyDescent="0.2">
      <c r="A1996" s="1136"/>
      <c r="B1996" s="1160">
        <v>2017259</v>
      </c>
      <c r="C1996" s="665">
        <v>121259</v>
      </c>
      <c r="D1996" s="1153" t="s">
        <v>2793</v>
      </c>
      <c r="E1996" s="1162" t="s">
        <v>26</v>
      </c>
      <c r="F1996" s="1149">
        <v>1</v>
      </c>
      <c r="G1996" s="1149">
        <v>1</v>
      </c>
      <c r="H1996" s="1149">
        <v>0</v>
      </c>
      <c r="I1996" s="1149">
        <v>1</v>
      </c>
      <c r="J1996" s="321">
        <v>42829</v>
      </c>
      <c r="K1996" s="321" t="s">
        <v>1485</v>
      </c>
      <c r="L1996" s="321" t="s">
        <v>1485</v>
      </c>
      <c r="M1996" s="321" t="s">
        <v>1485</v>
      </c>
      <c r="N1996" s="322" t="s">
        <v>47</v>
      </c>
      <c r="O1996" s="322" t="s">
        <v>47</v>
      </c>
      <c r="P1996" s="322" t="s">
        <v>47</v>
      </c>
      <c r="Q1996" s="322"/>
      <c r="R1996" s="322" t="s">
        <v>47</v>
      </c>
      <c r="S1996" s="320"/>
      <c r="T1996" s="264"/>
      <c r="U1996" s="856">
        <v>15</v>
      </c>
      <c r="V1996" s="396"/>
      <c r="W1996" s="1115" t="s">
        <v>2265</v>
      </c>
      <c r="X1996" s="318" t="s">
        <v>1250</v>
      </c>
      <c r="Y1996" s="324">
        <v>4</v>
      </c>
      <c r="Z1996" s="318"/>
      <c r="AA1996" s="318"/>
      <c r="AB1996" s="707">
        <v>42823</v>
      </c>
      <c r="AC1996" s="329">
        <f>IF(B1996="","",(IFERROR(VLOOKUP(B1996,Projecten!A$4:W$2415,5,FALSE),"niet bekend")))</f>
        <v>1</v>
      </c>
      <c r="AD1996" s="266">
        <f>IF(AC1996="","",(IF(F1996=0,AF1996,(F1996/AC1996*AF1996))))</f>
        <v>559.65</v>
      </c>
      <c r="AE1996" s="266">
        <f>IF(B1996="","",(IFERROR(VLOOKUP(B1996,Projecten!A$4:W$2415,23,FALSE),"niet bekend")))</f>
        <v>559.65</v>
      </c>
      <c r="AF1996" s="266">
        <f>IF(B1996="","",(IFERROR(VLOOKUP(B1996,Projecten!A$4:W$2415,12,FALSE),"niet bekend")))</f>
        <v>559.65</v>
      </c>
    </row>
    <row r="1997" spans="1:33" x14ac:dyDescent="0.2">
      <c r="B1997" s="237" t="s">
        <v>2687</v>
      </c>
      <c r="C1997" s="665">
        <v>121242</v>
      </c>
      <c r="D1997" s="237" t="s">
        <v>2708</v>
      </c>
      <c r="E1997" s="519" t="s">
        <v>26</v>
      </c>
      <c r="F1997" s="645">
        <v>2</v>
      </c>
      <c r="G1997" s="645">
        <v>20</v>
      </c>
      <c r="H1997" s="645">
        <v>10</v>
      </c>
      <c r="I1997" s="645">
        <v>8</v>
      </c>
      <c r="J1997" s="321">
        <v>42823</v>
      </c>
      <c r="K1997" s="321">
        <v>42823</v>
      </c>
      <c r="L1997" s="321" t="s">
        <v>1485</v>
      </c>
      <c r="M1997" s="321" t="s">
        <v>1485</v>
      </c>
      <c r="N1997" s="322" t="s">
        <v>47</v>
      </c>
      <c r="O1997" s="322" t="s">
        <v>47</v>
      </c>
      <c r="P1997" s="254" t="s">
        <v>47</v>
      </c>
      <c r="R1997" s="254" t="s">
        <v>47</v>
      </c>
      <c r="S1997" s="243" t="s">
        <v>942</v>
      </c>
      <c r="U1997" s="910">
        <v>15</v>
      </c>
      <c r="W1997" s="1115" t="s">
        <v>2265</v>
      </c>
      <c r="X1997" s="202" t="s">
        <v>1250</v>
      </c>
      <c r="Y1997" s="248">
        <v>74</v>
      </c>
      <c r="Z1997" s="202"/>
      <c r="AA1997" s="202"/>
      <c r="AB1997" s="499">
        <v>42810</v>
      </c>
      <c r="AC1997" s="249">
        <f>IF(B1997="","",(IFERROR(VLOOKUP(B1997,Projecten!A$4:W$2415,5,FALSE),"niet bekend")))</f>
        <v>10</v>
      </c>
      <c r="AD1997" s="213">
        <f>IF(AC1997="","",(IF(F1997=0,AF1997,(F1997/AC1997*AF1997))))</f>
        <v>15359.779999999999</v>
      </c>
      <c r="AE1997" s="213">
        <f>IF(B1997="","",(IFERROR(VLOOKUP(B1997,Projecten!A$4:W$2415,23,FALSE),"niet bekend")))</f>
        <v>76798.899999999994</v>
      </c>
      <c r="AF1997" s="213">
        <f>IF(B1997="","",(IFERROR(VLOOKUP(B1997,Projecten!A$4:W$2415,12,FALSE),"niet bekend")))</f>
        <v>76798.899999999994</v>
      </c>
      <c r="AG1997" s="209"/>
    </row>
    <row r="1998" spans="1:33" s="327" customFormat="1" x14ac:dyDescent="0.2">
      <c r="A1998" s="1136"/>
      <c r="B1998" s="1161"/>
      <c r="C1998" s="665"/>
      <c r="D1998" s="969"/>
      <c r="E1998" s="925"/>
      <c r="F1998" s="924"/>
      <c r="G1998" s="924"/>
      <c r="H1998" s="924"/>
      <c r="I1998" s="924"/>
      <c r="J1998" s="321"/>
      <c r="K1998" s="321"/>
      <c r="L1998" s="321"/>
      <c r="M1998" s="321"/>
      <c r="N1998" s="322"/>
      <c r="O1998" s="322"/>
      <c r="P1998" s="322"/>
      <c r="Q1998" s="322"/>
      <c r="R1998" s="322"/>
      <c r="S1998" s="320"/>
      <c r="T1998" s="264"/>
      <c r="U1998" s="856"/>
      <c r="V1998" s="396"/>
      <c r="W1998" s="318"/>
      <c r="X1998" s="318"/>
      <c r="Y1998" s="324"/>
      <c r="Z1998" s="318"/>
      <c r="AA1998" s="318"/>
      <c r="AB1998" s="707"/>
      <c r="AC1998" s="329"/>
      <c r="AD1998" s="266"/>
      <c r="AE1998" s="266"/>
      <c r="AF1998" s="266"/>
    </row>
    <row r="1999" spans="1:33" s="327" customFormat="1" x14ac:dyDescent="0.2">
      <c r="B1999" s="1109">
        <v>2017217</v>
      </c>
      <c r="C1999" s="709">
        <v>121255</v>
      </c>
      <c r="D1999" s="1109" t="s">
        <v>1876</v>
      </c>
      <c r="E1999" s="1117" t="s">
        <v>352</v>
      </c>
      <c r="F1999" s="1127">
        <v>0</v>
      </c>
      <c r="G1999" s="1127">
        <v>1</v>
      </c>
      <c r="H1999" s="1127">
        <v>2</v>
      </c>
      <c r="I1999" s="1127">
        <v>0</v>
      </c>
      <c r="J1999" s="321">
        <v>42825</v>
      </c>
      <c r="K1999" s="321" t="s">
        <v>1485</v>
      </c>
      <c r="L1999" s="321" t="s">
        <v>1485</v>
      </c>
      <c r="M1999" s="321" t="s">
        <v>1485</v>
      </c>
      <c r="N1999" s="322" t="s">
        <v>47</v>
      </c>
      <c r="O1999" s="322" t="s">
        <v>47</v>
      </c>
      <c r="P1999" s="322" t="s">
        <v>47</v>
      </c>
      <c r="Q1999" s="322"/>
      <c r="R1999" s="322" t="s">
        <v>47</v>
      </c>
      <c r="S1999" s="320" t="s">
        <v>942</v>
      </c>
      <c r="T1999" s="264"/>
      <c r="U1999" s="264">
        <v>15</v>
      </c>
      <c r="V1999" s="396"/>
      <c r="W1999" s="318" t="s">
        <v>532</v>
      </c>
      <c r="X1999" s="318"/>
      <c r="Y1999" s="324">
        <v>4</v>
      </c>
      <c r="Z1999" s="318"/>
      <c r="AA1999" s="318"/>
      <c r="AB1999" s="707">
        <v>42807</v>
      </c>
      <c r="AC1999" s="329">
        <f>IF(B1999="","",(IFERROR(VLOOKUP(B1999,Projecten!A$4:W$2415,5,FALSE),"niet bekend")))</f>
        <v>0</v>
      </c>
      <c r="AD1999" s="266">
        <f t="shared" ref="AD1999:AD2005" si="178">IF(AC1999="","",(IF(F1999=0,AF1999,(F1999/AC1999*AF1999))))</f>
        <v>509.91</v>
      </c>
      <c r="AE1999" s="266">
        <f>IF(B1999="","",(IFERROR(VLOOKUP(B1999,Projecten!A$4:W$2415,23,FALSE),"niet bekend")))</f>
        <v>509.91</v>
      </c>
      <c r="AF1999" s="266">
        <f>IF(B1999="","",(IFERROR(VLOOKUP(B1999,Projecten!A$4:W$2415,12,FALSE),"niet bekend")))</f>
        <v>509.91</v>
      </c>
    </row>
    <row r="2000" spans="1:33" s="327" customFormat="1" x14ac:dyDescent="0.2">
      <c r="A2000" s="1136"/>
      <c r="B2000" s="1146" t="s">
        <v>2656</v>
      </c>
      <c r="C2000" s="709">
        <v>121249</v>
      </c>
      <c r="D2000" s="1157" t="s">
        <v>2657</v>
      </c>
      <c r="E2000" s="1158" t="s">
        <v>352</v>
      </c>
      <c r="F2000" s="1149">
        <v>1</v>
      </c>
      <c r="G2000" s="1159">
        <v>8</v>
      </c>
      <c r="H2000" s="1159">
        <v>4</v>
      </c>
      <c r="I2000" s="1159">
        <v>3</v>
      </c>
      <c r="J2000" s="321">
        <v>42825</v>
      </c>
      <c r="K2000" s="321">
        <v>42823</v>
      </c>
      <c r="L2000" s="321" t="s">
        <v>1485</v>
      </c>
      <c r="M2000" s="321" t="s">
        <v>1485</v>
      </c>
      <c r="N2000" s="322" t="s">
        <v>47</v>
      </c>
      <c r="O2000" s="322" t="s">
        <v>47</v>
      </c>
      <c r="P2000" s="322" t="s">
        <v>47</v>
      </c>
      <c r="Q2000" s="322"/>
      <c r="R2000" s="322" t="s">
        <v>47</v>
      </c>
      <c r="S2000" s="320" t="s">
        <v>942</v>
      </c>
      <c r="T2000" s="264"/>
      <c r="U2000" s="264">
        <v>15</v>
      </c>
      <c r="V2000" s="396"/>
      <c r="W2000" s="318" t="s">
        <v>532</v>
      </c>
      <c r="X2000" s="318"/>
      <c r="Y2000" s="324">
        <v>19.25</v>
      </c>
      <c r="Z2000" s="318"/>
      <c r="AA2000" s="318"/>
      <c r="AB2000" s="707">
        <v>42810</v>
      </c>
      <c r="AC2000" s="329">
        <f>IF(B2000="","",(IFERROR(VLOOKUP(B2000,Projecten!A$4:W$2415,5,FALSE),"niet bekend")))</f>
        <v>1</v>
      </c>
      <c r="AD2000" s="266">
        <f t="shared" si="178"/>
        <v>3440.14</v>
      </c>
      <c r="AE2000" s="266">
        <f>IF(B2000="","",(IFERROR(VLOOKUP(B2000,Projecten!A$4:W$2415,23,FALSE),"niet bekend")))</f>
        <v>3440.14</v>
      </c>
      <c r="AF2000" s="266">
        <f>IF(B2000="","",(IFERROR(VLOOKUP(B2000,Projecten!A$4:W$2415,12,FALSE),"niet bekend")))</f>
        <v>3440.14</v>
      </c>
    </row>
    <row r="2001" spans="1:33" s="327" customFormat="1" x14ac:dyDescent="0.2">
      <c r="A2001" s="1136"/>
      <c r="B2001" s="1146" t="s">
        <v>2654</v>
      </c>
      <c r="C2001" s="709">
        <v>121250</v>
      </c>
      <c r="D2001" s="1157" t="s">
        <v>2655</v>
      </c>
      <c r="E2001" s="1158" t="s">
        <v>352</v>
      </c>
      <c r="F2001" s="1149">
        <v>1</v>
      </c>
      <c r="G2001" s="1159">
        <v>8</v>
      </c>
      <c r="H2001" s="1159">
        <v>4</v>
      </c>
      <c r="I2001" s="1159">
        <v>3</v>
      </c>
      <c r="J2001" s="321">
        <v>42825</v>
      </c>
      <c r="K2001" s="321">
        <v>42823</v>
      </c>
      <c r="L2001" s="321" t="s">
        <v>1485</v>
      </c>
      <c r="M2001" s="321" t="s">
        <v>1485</v>
      </c>
      <c r="N2001" s="322" t="s">
        <v>47</v>
      </c>
      <c r="O2001" s="322" t="s">
        <v>47</v>
      </c>
      <c r="P2001" s="322" t="s">
        <v>47</v>
      </c>
      <c r="Q2001" s="322"/>
      <c r="R2001" s="322" t="s">
        <v>47</v>
      </c>
      <c r="S2001" s="320" t="s">
        <v>942</v>
      </c>
      <c r="T2001" s="264"/>
      <c r="U2001" s="264">
        <v>15</v>
      </c>
      <c r="V2001" s="396"/>
      <c r="W2001" s="318" t="s">
        <v>532</v>
      </c>
      <c r="X2001" s="318"/>
      <c r="Y2001" s="324">
        <v>19.25</v>
      </c>
      <c r="Z2001" s="318"/>
      <c r="AA2001" s="318"/>
      <c r="AB2001" s="707">
        <v>42810</v>
      </c>
      <c r="AC2001" s="329">
        <f>IF(B2001="","",(IFERROR(VLOOKUP(B2001,Projecten!A$4:W$2415,5,FALSE),"niet bekend")))</f>
        <v>1</v>
      </c>
      <c r="AD2001" s="266">
        <f t="shared" si="178"/>
        <v>3440.14</v>
      </c>
      <c r="AE2001" s="266">
        <f>IF(B2001="","",(IFERROR(VLOOKUP(B2001,Projecten!A$4:W$2415,23,FALSE),"niet bekend")))</f>
        <v>3440.14</v>
      </c>
      <c r="AF2001" s="266">
        <f>IF(B2001="","",(IFERROR(VLOOKUP(B2001,Projecten!A$4:W$2415,12,FALSE),"niet bekend")))</f>
        <v>3440.14</v>
      </c>
    </row>
    <row r="2002" spans="1:33" s="327" customFormat="1" x14ac:dyDescent="0.2">
      <c r="A2002" s="1136"/>
      <c r="B2002" s="1163" t="s">
        <v>2652</v>
      </c>
      <c r="C2002" s="709">
        <v>121251</v>
      </c>
      <c r="D2002" s="1164" t="s">
        <v>2653</v>
      </c>
      <c r="E2002" s="1158" t="s">
        <v>352</v>
      </c>
      <c r="F2002" s="1149">
        <v>1</v>
      </c>
      <c r="G2002" s="1159">
        <v>8</v>
      </c>
      <c r="H2002" s="1159">
        <v>4</v>
      </c>
      <c r="I2002" s="1159">
        <v>3</v>
      </c>
      <c r="J2002" s="321">
        <v>42825</v>
      </c>
      <c r="K2002" s="321">
        <v>42823</v>
      </c>
      <c r="L2002" s="321" t="s">
        <v>1485</v>
      </c>
      <c r="M2002" s="321" t="s">
        <v>1485</v>
      </c>
      <c r="N2002" s="322" t="s">
        <v>47</v>
      </c>
      <c r="O2002" s="322" t="s">
        <v>47</v>
      </c>
      <c r="P2002" s="322" t="s">
        <v>47</v>
      </c>
      <c r="Q2002" s="322"/>
      <c r="R2002" s="322" t="s">
        <v>47</v>
      </c>
      <c r="S2002" s="320" t="s">
        <v>942</v>
      </c>
      <c r="T2002" s="264"/>
      <c r="U2002" s="264">
        <v>15</v>
      </c>
      <c r="V2002" s="396"/>
      <c r="W2002" s="318" t="s">
        <v>532</v>
      </c>
      <c r="X2002" s="318"/>
      <c r="Y2002" s="324">
        <v>19.25</v>
      </c>
      <c r="Z2002" s="318"/>
      <c r="AA2002" s="318"/>
      <c r="AB2002" s="707">
        <v>42810</v>
      </c>
      <c r="AC2002" s="329">
        <f>IF(B2002="","",(IFERROR(VLOOKUP(B2002,Projecten!A$4:W$2415,5,FALSE),"niet bekend")))</f>
        <v>1</v>
      </c>
      <c r="AD2002" s="266">
        <f t="shared" si="178"/>
        <v>3413.07</v>
      </c>
      <c r="AE2002" s="266">
        <f>IF(B2002="","",(IFERROR(VLOOKUP(B2002,Projecten!A$4:W$2415,23,FALSE),"niet bekend")))</f>
        <v>3413.07</v>
      </c>
      <c r="AF2002" s="266">
        <f>IF(B2002="","",(IFERROR(VLOOKUP(B2002,Projecten!A$4:W$2415,12,FALSE),"niet bekend")))</f>
        <v>3413.07</v>
      </c>
    </row>
    <row r="2003" spans="1:33" s="327" customFormat="1" x14ac:dyDescent="0.2">
      <c r="A2003" s="1136"/>
      <c r="B2003" s="1163" t="s">
        <v>2638</v>
      </c>
      <c r="C2003" s="709">
        <v>121252</v>
      </c>
      <c r="D2003" s="1164" t="s">
        <v>2639</v>
      </c>
      <c r="E2003" s="1158" t="s">
        <v>352</v>
      </c>
      <c r="F2003" s="1149">
        <v>1</v>
      </c>
      <c r="G2003" s="1159">
        <v>8</v>
      </c>
      <c r="H2003" s="1159">
        <v>4</v>
      </c>
      <c r="I2003" s="1159">
        <v>3</v>
      </c>
      <c r="J2003" s="321">
        <v>42825</v>
      </c>
      <c r="K2003" s="321">
        <v>42823</v>
      </c>
      <c r="L2003" s="321" t="s">
        <v>1485</v>
      </c>
      <c r="M2003" s="321" t="s">
        <v>1485</v>
      </c>
      <c r="N2003" s="322" t="s">
        <v>47</v>
      </c>
      <c r="O2003" s="322" t="s">
        <v>47</v>
      </c>
      <c r="P2003" s="322" t="s">
        <v>47</v>
      </c>
      <c r="Q2003" s="322"/>
      <c r="R2003" s="322" t="s">
        <v>47</v>
      </c>
      <c r="S2003" s="320" t="s">
        <v>942</v>
      </c>
      <c r="T2003" s="264"/>
      <c r="U2003" s="264">
        <v>15</v>
      </c>
      <c r="V2003" s="396"/>
      <c r="W2003" s="318" t="s">
        <v>532</v>
      </c>
      <c r="X2003" s="318"/>
      <c r="Y2003" s="324">
        <v>19.25</v>
      </c>
      <c r="Z2003" s="318"/>
      <c r="AA2003" s="318"/>
      <c r="AB2003" s="707">
        <v>42810</v>
      </c>
      <c r="AC2003" s="329">
        <f>IF(B2003="","",(IFERROR(VLOOKUP(B2003,Projecten!A$4:W$2415,5,FALSE),"niet bekend")))</f>
        <v>1</v>
      </c>
      <c r="AD2003" s="266">
        <f t="shared" si="178"/>
        <v>3413.06</v>
      </c>
      <c r="AE2003" s="266">
        <f>IF(B2003="","",(IFERROR(VLOOKUP(B2003,Projecten!A$4:W$2415,23,FALSE),"niet bekend")))</f>
        <v>3413.06</v>
      </c>
      <c r="AF2003" s="266">
        <f>IF(B2003="","",(IFERROR(VLOOKUP(B2003,Projecten!A$4:W$2415,12,FALSE),"niet bekend")))</f>
        <v>3413.06</v>
      </c>
    </row>
    <row r="2004" spans="1:33" s="327" customFormat="1" x14ac:dyDescent="0.2">
      <c r="A2004" s="1136"/>
      <c r="B2004" s="1163" t="s">
        <v>2650</v>
      </c>
      <c r="C2004" s="709">
        <v>121253</v>
      </c>
      <c r="D2004" s="1164" t="s">
        <v>2651</v>
      </c>
      <c r="E2004" s="1158" t="s">
        <v>352</v>
      </c>
      <c r="F2004" s="1149">
        <v>1</v>
      </c>
      <c r="G2004" s="1159">
        <v>8</v>
      </c>
      <c r="H2004" s="1159">
        <v>4</v>
      </c>
      <c r="I2004" s="1159">
        <v>3</v>
      </c>
      <c r="J2004" s="321">
        <v>42825</v>
      </c>
      <c r="K2004" s="321">
        <v>42823</v>
      </c>
      <c r="L2004" s="321" t="s">
        <v>1485</v>
      </c>
      <c r="M2004" s="321" t="s">
        <v>1485</v>
      </c>
      <c r="N2004" s="322" t="s">
        <v>47</v>
      </c>
      <c r="O2004" s="322" t="s">
        <v>47</v>
      </c>
      <c r="P2004" s="322" t="s">
        <v>47</v>
      </c>
      <c r="Q2004" s="322"/>
      <c r="R2004" s="322" t="s">
        <v>47</v>
      </c>
      <c r="S2004" s="320" t="s">
        <v>942</v>
      </c>
      <c r="T2004" s="264"/>
      <c r="U2004" s="264">
        <v>15</v>
      </c>
      <c r="V2004" s="396"/>
      <c r="W2004" s="318" t="s">
        <v>532</v>
      </c>
      <c r="X2004" s="318"/>
      <c r="Y2004" s="324">
        <v>19.25</v>
      </c>
      <c r="Z2004" s="318"/>
      <c r="AA2004" s="318"/>
      <c r="AB2004" s="707">
        <v>42810</v>
      </c>
      <c r="AC2004" s="329">
        <f>IF(B2004="","",(IFERROR(VLOOKUP(B2004,Projecten!A$4:W$2415,5,FALSE),"niet bekend")))</f>
        <v>1</v>
      </c>
      <c r="AD2004" s="266">
        <f t="shared" si="178"/>
        <v>3440.14</v>
      </c>
      <c r="AE2004" s="266">
        <f>IF(B2004="","",(IFERROR(VLOOKUP(B2004,Projecten!A$4:W$2415,23,FALSE),"niet bekend")))</f>
        <v>3440.14</v>
      </c>
      <c r="AF2004" s="266">
        <f>IF(B2004="","",(IFERROR(VLOOKUP(B2004,Projecten!A$4:W$2415,12,FALSE),"niet bekend")))</f>
        <v>3440.14</v>
      </c>
    </row>
    <row r="2005" spans="1:33" s="327" customFormat="1" x14ac:dyDescent="0.2">
      <c r="A2005" s="1136"/>
      <c r="B2005" s="1163" t="s">
        <v>2649</v>
      </c>
      <c r="C2005" s="709">
        <v>121254</v>
      </c>
      <c r="D2005" s="1164" t="s">
        <v>2648</v>
      </c>
      <c r="E2005" s="1158" t="s">
        <v>352</v>
      </c>
      <c r="F2005" s="1149">
        <v>1</v>
      </c>
      <c r="G2005" s="1159">
        <v>8</v>
      </c>
      <c r="H2005" s="1159">
        <v>4</v>
      </c>
      <c r="I2005" s="1159">
        <v>3</v>
      </c>
      <c r="J2005" s="321">
        <v>42825</v>
      </c>
      <c r="K2005" s="321">
        <v>42823</v>
      </c>
      <c r="L2005" s="321" t="s">
        <v>1485</v>
      </c>
      <c r="M2005" s="321" t="s">
        <v>1485</v>
      </c>
      <c r="N2005" s="322" t="s">
        <v>47</v>
      </c>
      <c r="O2005" s="322" t="s">
        <v>47</v>
      </c>
      <c r="P2005" s="322" t="s">
        <v>47</v>
      </c>
      <c r="Q2005" s="322"/>
      <c r="R2005" s="322" t="s">
        <v>47</v>
      </c>
      <c r="S2005" s="320" t="s">
        <v>942</v>
      </c>
      <c r="T2005" s="264"/>
      <c r="U2005" s="264">
        <v>15</v>
      </c>
      <c r="V2005" s="396"/>
      <c r="W2005" s="318" t="s">
        <v>532</v>
      </c>
      <c r="X2005" s="318"/>
      <c r="Y2005" s="324">
        <v>19.25</v>
      </c>
      <c r="Z2005" s="318"/>
      <c r="AA2005" s="318"/>
      <c r="AB2005" s="707">
        <v>42810</v>
      </c>
      <c r="AC2005" s="329">
        <f>IF(B2005="","",(IFERROR(VLOOKUP(B2005,Projecten!A$4:W$2415,5,FALSE),"niet bekend")))</f>
        <v>1</v>
      </c>
      <c r="AD2005" s="266">
        <f t="shared" si="178"/>
        <v>3440.14</v>
      </c>
      <c r="AE2005" s="266">
        <f>IF(B2005="","",(IFERROR(VLOOKUP(B2005,Projecten!A$4:W$2415,23,FALSE),"niet bekend")))</f>
        <v>3440.14</v>
      </c>
      <c r="AF2005" s="266">
        <f>IF(B2005="","",(IFERROR(VLOOKUP(B2005,Projecten!A$4:W$2415,12,FALSE),"niet bekend")))</f>
        <v>3440.14</v>
      </c>
    </row>
    <row r="2006" spans="1:33" s="327" customFormat="1" x14ac:dyDescent="0.2">
      <c r="A2006" s="1136"/>
      <c r="B2006" s="1146"/>
      <c r="C2006" s="709"/>
      <c r="D2006" s="1157"/>
      <c r="E2006" s="1158"/>
      <c r="F2006" s="1149"/>
      <c r="G2006" s="1159"/>
      <c r="H2006" s="1159"/>
      <c r="I2006" s="1159"/>
      <c r="J2006" s="321"/>
      <c r="K2006" s="321"/>
      <c r="L2006" s="321"/>
      <c r="M2006" s="321"/>
      <c r="N2006" s="322"/>
      <c r="O2006" s="322"/>
      <c r="P2006" s="322"/>
      <c r="Q2006" s="322"/>
      <c r="R2006" s="322"/>
      <c r="S2006" s="320"/>
      <c r="T2006" s="264"/>
      <c r="U2006" s="264"/>
      <c r="V2006" s="396"/>
      <c r="W2006" s="318"/>
      <c r="X2006" s="318"/>
      <c r="Y2006" s="324"/>
      <c r="Z2006" s="318"/>
      <c r="AA2006" s="318"/>
      <c r="AB2006" s="707"/>
      <c r="AC2006" s="329"/>
      <c r="AD2006" s="266"/>
      <c r="AE2006" s="266"/>
      <c r="AF2006" s="266"/>
    </row>
    <row r="2007" spans="1:33" s="327" customFormat="1" x14ac:dyDescent="0.2">
      <c r="B2007" s="1109">
        <v>2017214</v>
      </c>
      <c r="C2007" s="709">
        <v>121244</v>
      </c>
      <c r="D2007" s="1109" t="s">
        <v>2204</v>
      </c>
      <c r="E2007" s="1117" t="s">
        <v>471</v>
      </c>
      <c r="F2007" s="1127">
        <v>2</v>
      </c>
      <c r="G2007" s="1127">
        <v>26</v>
      </c>
      <c r="H2007" s="1127">
        <v>14</v>
      </c>
      <c r="I2007" s="1127">
        <v>6</v>
      </c>
      <c r="J2007" s="321">
        <v>42822</v>
      </c>
      <c r="K2007" s="321">
        <v>42821</v>
      </c>
      <c r="L2007" s="321" t="s">
        <v>1485</v>
      </c>
      <c r="M2007" s="321" t="s">
        <v>1485</v>
      </c>
      <c r="N2007" s="322" t="s">
        <v>47</v>
      </c>
      <c r="O2007" s="322" t="s">
        <v>47</v>
      </c>
      <c r="P2007" s="322" t="s">
        <v>47</v>
      </c>
      <c r="Q2007" s="322"/>
      <c r="R2007" s="322" t="s">
        <v>47</v>
      </c>
      <c r="S2007" s="320" t="s">
        <v>942</v>
      </c>
      <c r="T2007" s="264"/>
      <c r="U2007" s="264">
        <v>15</v>
      </c>
      <c r="V2007" s="396"/>
      <c r="W2007" s="318" t="s">
        <v>804</v>
      </c>
      <c r="X2007" s="318" t="s">
        <v>1859</v>
      </c>
      <c r="Y2007" s="324">
        <v>45</v>
      </c>
      <c r="Z2007" s="318"/>
      <c r="AA2007" s="318"/>
      <c r="AB2007" s="707">
        <v>42807</v>
      </c>
      <c r="AC2007" s="329">
        <f>IF(B2007="","",(IFERROR(VLOOKUP(B2007,Projecten!A$4:W$2415,5,FALSE),"niet bekend")))</f>
        <v>2</v>
      </c>
      <c r="AD2007" s="266">
        <f>IF(AC2007="","",(IF(F2007=0,AF2007,(F2007/AC2007*AF2007))))</f>
        <v>8224.66</v>
      </c>
      <c r="AE2007" s="266">
        <f>IF(B2007="","",(IFERROR(VLOOKUP(B2007,Projecten!A$4:W$2415,23,FALSE),"niet bekend")))</f>
        <v>8224.66</v>
      </c>
      <c r="AF2007" s="266">
        <f>IF(B2007="","",(IFERROR(VLOOKUP(B2007,Projecten!A$4:W$2415,12,FALSE),"niet bekend")))</f>
        <v>8224.66</v>
      </c>
    </row>
    <row r="2008" spans="1:33" s="327" customFormat="1" x14ac:dyDescent="0.2">
      <c r="A2008" s="1136"/>
      <c r="B2008" s="1163"/>
      <c r="C2008" s="709"/>
      <c r="D2008" s="1164"/>
      <c r="E2008" s="1158"/>
      <c r="F2008" s="1149"/>
      <c r="G2008" s="1159"/>
      <c r="H2008" s="1159"/>
      <c r="I2008" s="1159"/>
      <c r="J2008" s="321"/>
      <c r="K2008" s="321"/>
      <c r="L2008" s="321"/>
      <c r="M2008" s="321"/>
      <c r="N2008" s="322"/>
      <c r="O2008" s="322"/>
      <c r="P2008" s="322"/>
      <c r="Q2008" s="322"/>
      <c r="R2008" s="322"/>
      <c r="S2008" s="320"/>
      <c r="T2008" s="264"/>
      <c r="U2008" s="264"/>
      <c r="V2008" s="396"/>
      <c r="W2008" s="318"/>
      <c r="X2008" s="318"/>
      <c r="Y2008" s="324"/>
      <c r="Z2008" s="318"/>
      <c r="AA2008" s="318"/>
      <c r="AB2008" s="707"/>
      <c r="AC2008" s="329" t="str">
        <f>IF(B2008="","",(IFERROR(VLOOKUP(B2008,Projecten!A$4:W$2415,5,FALSE),"niet bekend")))</f>
        <v/>
      </c>
      <c r="AD2008" s="266" t="str">
        <f>IF(AC2008="","",(IF(F2008=0,AF2008,(F2008/AC2008*AF2008))))</f>
        <v/>
      </c>
      <c r="AE2008" s="266" t="str">
        <f>IF(B2008="","",(IFERROR(VLOOKUP(B2008,Projecten!A$4:W$2415,23,FALSE),"niet bekend")))</f>
        <v/>
      </c>
      <c r="AF2008" s="266" t="str">
        <f>IF(B2008="","",(IFERROR(VLOOKUP(B2008,Projecten!A$4:W$2415,12,FALSE),"niet bekend")))</f>
        <v/>
      </c>
    </row>
    <row r="2009" spans="1:33" s="327" customFormat="1" x14ac:dyDescent="0.2">
      <c r="A2009" s="1136"/>
      <c r="B2009" s="1160">
        <v>2017257</v>
      </c>
      <c r="C2009" s="665">
        <v>121257</v>
      </c>
      <c r="D2009" s="1153" t="s">
        <v>2790</v>
      </c>
      <c r="E2009" s="1148" t="s">
        <v>2390</v>
      </c>
      <c r="F2009" s="1149">
        <v>2</v>
      </c>
      <c r="G2009" s="1149">
        <v>2</v>
      </c>
      <c r="H2009" s="1149">
        <v>0</v>
      </c>
      <c r="I2009" s="1149">
        <v>4</v>
      </c>
      <c r="J2009" s="321">
        <v>42829</v>
      </c>
      <c r="K2009" s="321" t="s">
        <v>1485</v>
      </c>
      <c r="L2009" s="321" t="s">
        <v>1485</v>
      </c>
      <c r="M2009" s="321" t="s">
        <v>1485</v>
      </c>
      <c r="N2009" s="322" t="s">
        <v>47</v>
      </c>
      <c r="O2009" s="322" t="s">
        <v>47</v>
      </c>
      <c r="P2009" s="322" t="s">
        <v>47</v>
      </c>
      <c r="Q2009" s="322"/>
      <c r="R2009" s="322" t="s">
        <v>47</v>
      </c>
      <c r="S2009" s="320" t="s">
        <v>1281</v>
      </c>
      <c r="T2009" s="264"/>
      <c r="U2009" s="322">
        <v>15</v>
      </c>
      <c r="V2009" s="396"/>
      <c r="W2009" s="318" t="s">
        <v>2791</v>
      </c>
      <c r="X2009" s="318"/>
      <c r="Y2009" s="324">
        <v>38</v>
      </c>
      <c r="Z2009" s="318"/>
      <c r="AA2009" s="318"/>
      <c r="AB2009" s="707">
        <v>42822</v>
      </c>
      <c r="AC2009" s="329">
        <f>IF(B2009="","",(IFERROR(VLOOKUP(B2009,Projecten!A$4:W$2415,5,FALSE),"niet bekend")))</f>
        <v>2</v>
      </c>
      <c r="AD2009" s="266">
        <f>IF(AC2009="","",(IF(F2009=0,AF2009,(F2009/AC2009*AF2009))))</f>
        <v>2093</v>
      </c>
      <c r="AE2009" s="266">
        <f>IF(B2009="","",(IFERROR(VLOOKUP(B2009,Projecten!A$4:W$2415,23,FALSE),"niet bekend")))</f>
        <v>0</v>
      </c>
      <c r="AF2009" s="266">
        <f>IF(B2009="","",(IFERROR(VLOOKUP(B2009,Projecten!A$4:W$2415,12,FALSE),"niet bekend")))</f>
        <v>2093</v>
      </c>
    </row>
    <row r="2010" spans="1:33" s="312" customFormat="1" x14ac:dyDescent="0.2">
      <c r="B2010" s="1012"/>
      <c r="C2010" s="299"/>
      <c r="D2010" s="300"/>
      <c r="E2010" s="300"/>
      <c r="F2010" s="302"/>
      <c r="G2010" s="302"/>
      <c r="H2010" s="302"/>
      <c r="I2010" s="302"/>
      <c r="J2010" s="301"/>
      <c r="K2010" s="301"/>
      <c r="L2010" s="301"/>
      <c r="M2010" s="302"/>
      <c r="N2010" s="302"/>
      <c r="O2010" s="302"/>
      <c r="P2010" s="302"/>
      <c r="Q2010" s="302"/>
      <c r="R2010" s="302"/>
      <c r="S2010" s="303"/>
      <c r="T2010" s="407"/>
      <c r="U2010" s="305"/>
      <c r="V2010" s="305"/>
      <c r="W2010" s="307"/>
      <c r="X2010" s="307"/>
      <c r="Y2010" s="307"/>
      <c r="Z2010" s="298"/>
      <c r="AA2010" s="308"/>
      <c r="AB2010" s="410"/>
      <c r="AC2010" s="310"/>
      <c r="AD2010" s="311"/>
      <c r="AE2010" s="311" t="str">
        <f>IF(B2010="","",(IFERROR(VLOOKUP(B2010,Projecten!A$4:W$2415,23,FALSE),"niet bekend")))</f>
        <v/>
      </c>
      <c r="AF2010" s="311" t="str">
        <f>IF(B2010="","",(IFERROR(VLOOKUP(B2010,Projecten!A$4:W$2415,12,FALSE),"niet bekend")))</f>
        <v/>
      </c>
    </row>
    <row r="2011" spans="1:33" s="236" customFormat="1" x14ac:dyDescent="0.2">
      <c r="B2011" s="1037"/>
      <c r="C2011" s="372"/>
      <c r="D2011" s="374">
        <f>SUM(G2011:I2011)</f>
        <v>310</v>
      </c>
      <c r="E2011" s="375"/>
      <c r="F2011" s="376">
        <f>SUM(F2012:F2044)</f>
        <v>18</v>
      </c>
      <c r="G2011" s="376">
        <f>SUM(G2012:G2044)</f>
        <v>155</v>
      </c>
      <c r="H2011" s="376">
        <f>SUM(H2012:H2044)</f>
        <v>101</v>
      </c>
      <c r="I2011" s="376">
        <f>SUM(I2012:I2044)</f>
        <v>54</v>
      </c>
      <c r="J2011" s="984"/>
      <c r="K2011" s="984"/>
      <c r="L2011" s="984"/>
      <c r="M2011" s="376"/>
      <c r="N2011" s="376"/>
      <c r="O2011" s="376"/>
      <c r="P2011" s="376"/>
      <c r="Q2011" s="376"/>
      <c r="R2011" s="376"/>
      <c r="S2011" s="826">
        <v>15</v>
      </c>
      <c r="T2011" s="377"/>
      <c r="U2011" s="378"/>
      <c r="V2011" s="378"/>
      <c r="W2011" s="380"/>
      <c r="X2011" s="530">
        <f>SUM(Y2011:Y2044)</f>
        <v>455.25</v>
      </c>
      <c r="Y2011" s="231"/>
      <c r="Z2011" s="231">
        <f>Productiemedewerkers!C2384</f>
        <v>0</v>
      </c>
      <c r="AA2011" s="232">
        <f>X2011-Z2011</f>
        <v>455.25</v>
      </c>
      <c r="AB2011" s="221"/>
      <c r="AC2011" s="234"/>
      <c r="AD2011" s="235">
        <f>SUM(AD2012:AD2044)</f>
        <v>60987.869999999988</v>
      </c>
      <c r="AE2011" s="235" t="str">
        <f>IF(B2011="","",(IFERROR(VLOOKUP(B2011,Projecten!A$4:W$2415,23,FALSE),"niet bekend")))</f>
        <v/>
      </c>
      <c r="AF2011" s="235" t="str">
        <f>IF(B2011="","",(IFERROR(VLOOKUP(B2011,Projecten!A$4:W$2415,12,FALSE),"niet bekend")))</f>
        <v/>
      </c>
    </row>
    <row r="2012" spans="1:33" x14ac:dyDescent="0.2">
      <c r="B2012" s="1118"/>
      <c r="C2012" s="238"/>
      <c r="D2012" s="202"/>
      <c r="E2012" s="240"/>
      <c r="F2012" s="1119"/>
      <c r="G2012" s="1119"/>
      <c r="H2012" s="1119"/>
      <c r="I2012" s="1119"/>
      <c r="J2012" s="241"/>
      <c r="K2012" s="241"/>
      <c r="L2012" s="241"/>
      <c r="M2012" s="242"/>
      <c r="N2012" s="242"/>
      <c r="O2012" s="242"/>
      <c r="P2012" s="242"/>
      <c r="Q2012" s="242"/>
      <c r="R2012" s="242"/>
      <c r="S2012" s="243" t="s">
        <v>2430</v>
      </c>
      <c r="U2012" s="245"/>
      <c r="X2012" s="247" t="s">
        <v>2037</v>
      </c>
      <c r="Y2012" s="248"/>
      <c r="Z2012" s="202"/>
      <c r="AA2012" s="202"/>
      <c r="AB2012" s="243"/>
      <c r="AC2012" s="249" t="str">
        <f>IF(B2012="","",(IFERROR(VLOOKUP(B2012,Projecten!A$4:W$2415,5,FALSE),"niet bekend")))</f>
        <v/>
      </c>
      <c r="AD2012" s="213" t="str">
        <f>IF(AC2012="","",(IF(F2012=0,AF2012,(F2012/AC2012*AF2012))))</f>
        <v/>
      </c>
      <c r="AE2012" s="213" t="str">
        <f>IF(B2012="","",(IFERROR(VLOOKUP(B2012,Projecten!A$4:W$2415,23,FALSE),"niet bekend")))</f>
        <v/>
      </c>
      <c r="AF2012" s="213" t="str">
        <f>IF(B2012="","",(IFERROR(VLOOKUP(B2012,Projecten!A$4:W$2415,12,FALSE),"niet bekend")))</f>
        <v/>
      </c>
      <c r="AG2012" s="209"/>
    </row>
    <row r="2013" spans="1:33" x14ac:dyDescent="0.2">
      <c r="B2013" s="209"/>
      <c r="C2013" s="243"/>
      <c r="D2013" s="251" t="s">
        <v>2783</v>
      </c>
      <c r="G2013" s="254"/>
      <c r="H2013" s="254"/>
      <c r="I2013" s="254"/>
      <c r="J2013" s="244"/>
      <c r="K2013" s="244"/>
      <c r="L2013" s="244"/>
      <c r="S2013" s="243"/>
      <c r="Y2013" s="257">
        <v>75</v>
      </c>
      <c r="Z2013" s="202"/>
      <c r="AA2013" s="202"/>
      <c r="AB2013" s="243"/>
      <c r="AC2013" s="212"/>
      <c r="AG2013" s="209"/>
    </row>
    <row r="2014" spans="1:33" s="259" customFormat="1" x14ac:dyDescent="0.2">
      <c r="B2014" s="348"/>
      <c r="C2014" s="251"/>
      <c r="D2014" s="251" t="s">
        <v>2792</v>
      </c>
      <c r="E2014" s="239"/>
      <c r="F2014" s="349"/>
      <c r="G2014" s="349"/>
      <c r="H2014" s="349"/>
      <c r="I2014" s="349"/>
      <c r="J2014" s="253"/>
      <c r="K2014" s="253"/>
      <c r="L2014" s="253"/>
      <c r="M2014" s="253"/>
      <c r="N2014" s="254"/>
      <c r="O2014" s="254"/>
      <c r="P2014" s="254"/>
      <c r="Q2014" s="254"/>
      <c r="R2014" s="254"/>
      <c r="S2014" s="251"/>
      <c r="T2014" s="245"/>
      <c r="U2014" s="255"/>
      <c r="V2014" s="638"/>
      <c r="W2014" s="239"/>
      <c r="X2014" s="239"/>
      <c r="Y2014" s="257">
        <v>33</v>
      </c>
      <c r="Z2014" s="239"/>
      <c r="AA2014" s="239"/>
      <c r="AB2014" s="1120"/>
      <c r="AC2014" s="350" t="str">
        <f>IF(B2014="","",(IFERROR(VLOOKUP(B2014,Projecten!A$4:W$2415,5,FALSE),"niet bekend")))</f>
        <v/>
      </c>
      <c r="AD2014" s="213" t="str">
        <f>IF(AC2014="","",(IF(F2014=0,AF2014,(F2014/AC2014*AF2014))))</f>
        <v/>
      </c>
      <c r="AE2014" s="213" t="str">
        <f>IF(B2014="","",(IFERROR(VLOOKUP(B2014,Projecten!A$4:W$2415,23,FALSE),"niet bekend")))</f>
        <v/>
      </c>
      <c r="AF2014" s="213" t="str">
        <f>IF(B2014="","",(IFERROR(VLOOKUP(B2014,Projecten!A$4:W$2415,12,FALSE),"niet bekend")))</f>
        <v/>
      </c>
    </row>
    <row r="2015" spans="1:33" s="259" customFormat="1" x14ac:dyDescent="0.2">
      <c r="B2015" s="348"/>
      <c r="C2015" s="251"/>
      <c r="D2015" s="251" t="s">
        <v>2822</v>
      </c>
      <c r="E2015" s="239"/>
      <c r="F2015" s="349"/>
      <c r="G2015" s="349"/>
      <c r="H2015" s="349"/>
      <c r="I2015" s="349"/>
      <c r="J2015" s="253"/>
      <c r="K2015" s="253"/>
      <c r="L2015" s="253"/>
      <c r="M2015" s="253"/>
      <c r="N2015" s="254"/>
      <c r="O2015" s="254"/>
      <c r="P2015" s="254"/>
      <c r="Q2015" s="254"/>
      <c r="R2015" s="254"/>
      <c r="S2015" s="251"/>
      <c r="T2015" s="245"/>
      <c r="U2015" s="255"/>
      <c r="V2015" s="638"/>
      <c r="W2015" s="239"/>
      <c r="X2015" s="239"/>
      <c r="Y2015" s="257">
        <v>16.5</v>
      </c>
      <c r="Z2015" s="239"/>
      <c r="AA2015" s="239"/>
      <c r="AB2015" s="1120"/>
      <c r="AC2015" s="350"/>
      <c r="AD2015" s="213"/>
      <c r="AE2015" s="213"/>
      <c r="AF2015" s="213"/>
    </row>
    <row r="2016" spans="1:33" s="259" customFormat="1" x14ac:dyDescent="0.2">
      <c r="B2016" s="348"/>
      <c r="C2016" s="251"/>
      <c r="D2016" s="251"/>
      <c r="E2016" s="239"/>
      <c r="F2016" s="349"/>
      <c r="G2016" s="349"/>
      <c r="H2016" s="349"/>
      <c r="I2016" s="349"/>
      <c r="J2016" s="253"/>
      <c r="K2016" s="253"/>
      <c r="L2016" s="253"/>
      <c r="M2016" s="253"/>
      <c r="N2016" s="254"/>
      <c r="O2016" s="254"/>
      <c r="P2016" s="254"/>
      <c r="Q2016" s="254"/>
      <c r="R2016" s="254"/>
      <c r="S2016" s="251"/>
      <c r="T2016" s="245"/>
      <c r="U2016" s="255"/>
      <c r="V2016" s="638"/>
      <c r="W2016" s="239"/>
      <c r="X2016" s="239"/>
      <c r="Y2016" s="257"/>
      <c r="Z2016" s="239"/>
      <c r="AA2016" s="239"/>
      <c r="AB2016" s="1120"/>
      <c r="AC2016" s="350"/>
      <c r="AD2016" s="213"/>
      <c r="AE2016" s="213"/>
      <c r="AF2016" s="213"/>
    </row>
    <row r="2017" spans="1:32" s="327" customFormat="1" x14ac:dyDescent="0.2">
      <c r="A2017" s="1150"/>
      <c r="B2017" s="1151">
        <v>2017277</v>
      </c>
      <c r="C2017" s="1164">
        <v>121267</v>
      </c>
      <c r="D2017" s="1157" t="s">
        <v>2827</v>
      </c>
      <c r="E2017" s="1158" t="s">
        <v>26</v>
      </c>
      <c r="F2017" s="1158">
        <v>0</v>
      </c>
      <c r="G2017" s="1158">
        <v>0</v>
      </c>
      <c r="H2017" s="1158">
        <v>0</v>
      </c>
      <c r="I2017" s="1158">
        <v>1</v>
      </c>
      <c r="J2017" s="321" t="s">
        <v>1485</v>
      </c>
      <c r="K2017" s="321" t="s">
        <v>1485</v>
      </c>
      <c r="L2017" s="321" t="s">
        <v>1485</v>
      </c>
      <c r="M2017" s="322" t="s">
        <v>1485</v>
      </c>
      <c r="N2017" s="322" t="s">
        <v>47</v>
      </c>
      <c r="O2017" s="322" t="s">
        <v>47</v>
      </c>
      <c r="P2017" s="322" t="s">
        <v>47</v>
      </c>
      <c r="Q2017" s="322"/>
      <c r="R2017" s="322" t="s">
        <v>47</v>
      </c>
      <c r="S2017" s="320" t="s">
        <v>1281</v>
      </c>
      <c r="T2017" s="264"/>
      <c r="U2017" s="264">
        <v>15</v>
      </c>
      <c r="V2017" s="396"/>
      <c r="W2017" s="318" t="s">
        <v>162</v>
      </c>
      <c r="X2017" s="318" t="s">
        <v>2830</v>
      </c>
      <c r="Y2017" s="324">
        <v>2</v>
      </c>
      <c r="Z2017" s="318"/>
      <c r="AA2017" s="511"/>
      <c r="AB2017" s="707">
        <v>42829</v>
      </c>
      <c r="AC2017" s="329">
        <f>IF(B2017="","",(IFERROR(VLOOKUP(B2017,Projecten!A$4:W$2415,5,FALSE),"niet bekend")))</f>
        <v>0</v>
      </c>
      <c r="AD2017" s="266">
        <f>IF(AC2017="","",(IF(F2017=0,AF2017,(F2017/AC2017*AF2017))))</f>
        <v>624</v>
      </c>
      <c r="AE2017" s="266">
        <f>IF(B2017="","",(IFERROR(VLOOKUP(B2017,Projecten!A$4:W$2415,23,FALSE),"niet bekend")))</f>
        <v>624</v>
      </c>
      <c r="AF2017" s="266">
        <f>IF(B2017="","",(IFERROR(VLOOKUP(B2017,Projecten!A$4:W$2415,12,FALSE),"niet bekend")))</f>
        <v>624</v>
      </c>
    </row>
    <row r="2018" spans="1:32" s="327" customFormat="1" x14ac:dyDescent="0.2">
      <c r="A2018" s="1150"/>
      <c r="B2018" s="1165"/>
      <c r="C2018" s="1166"/>
      <c r="D2018" s="1165"/>
      <c r="E2018" s="1167"/>
      <c r="F2018" s="1167"/>
      <c r="G2018" s="1167"/>
      <c r="H2018" s="1167"/>
      <c r="I2018" s="1167"/>
      <c r="J2018" s="321"/>
      <c r="K2018" s="321"/>
      <c r="L2018" s="321"/>
      <c r="M2018" s="322"/>
      <c r="N2018" s="322"/>
      <c r="O2018" s="322"/>
      <c r="P2018" s="322"/>
      <c r="Q2018" s="322"/>
      <c r="R2018" s="322"/>
      <c r="S2018" s="320"/>
      <c r="T2018" s="264"/>
      <c r="U2018" s="264"/>
      <c r="V2018" s="396"/>
      <c r="W2018" s="318"/>
      <c r="X2018" s="318"/>
      <c r="Y2018" s="324"/>
      <c r="Z2018" s="318"/>
      <c r="AA2018" s="511"/>
      <c r="AB2018" s="707"/>
      <c r="AC2018" s="329" t="str">
        <f>IF(B2018="","",(IFERROR(VLOOKUP(B2018,Projecten!A$4:W$2415,5,FALSE),"niet bekend")))</f>
        <v/>
      </c>
      <c r="AD2018" s="266" t="str">
        <f>IF(AC2018="","",(IF(F2018=0,AF2018,(F2018/AC2018*AF2018))))</f>
        <v/>
      </c>
      <c r="AE2018" s="266" t="str">
        <f>IF(B2018="","",(IFERROR(VLOOKUP(B2018,Projecten!A$4:W$2415,23,FALSE),"niet bekend")))</f>
        <v/>
      </c>
      <c r="AF2018" s="266" t="str">
        <f>IF(B2018="","",(IFERROR(VLOOKUP(B2018,Projecten!A$4:W$2415,12,FALSE),"niet bekend")))</f>
        <v/>
      </c>
    </row>
    <row r="2019" spans="1:32" s="327" customFormat="1" x14ac:dyDescent="0.2">
      <c r="B2019" s="665" t="s">
        <v>2687</v>
      </c>
      <c r="C2019" s="665">
        <v>121242</v>
      </c>
      <c r="D2019" s="665" t="s">
        <v>2708</v>
      </c>
      <c r="E2019" s="449" t="s">
        <v>26</v>
      </c>
      <c r="F2019" s="751">
        <v>1</v>
      </c>
      <c r="G2019" s="751">
        <v>10</v>
      </c>
      <c r="H2019" s="751">
        <v>5</v>
      </c>
      <c r="I2019" s="751">
        <v>4</v>
      </c>
      <c r="J2019" s="321">
        <v>42823</v>
      </c>
      <c r="K2019" s="321">
        <v>42823</v>
      </c>
      <c r="L2019" s="321" t="s">
        <v>1485</v>
      </c>
      <c r="M2019" s="321" t="s">
        <v>1485</v>
      </c>
      <c r="N2019" s="322" t="s">
        <v>47</v>
      </c>
      <c r="O2019" s="322" t="s">
        <v>47</v>
      </c>
      <c r="P2019" s="322" t="s">
        <v>47</v>
      </c>
      <c r="Q2019" s="322"/>
      <c r="R2019" s="322" t="s">
        <v>47</v>
      </c>
      <c r="S2019" s="320" t="s">
        <v>942</v>
      </c>
      <c r="T2019" s="264"/>
      <c r="U2019" s="856">
        <v>15</v>
      </c>
      <c r="V2019" s="396"/>
      <c r="W2019" s="318" t="s">
        <v>2265</v>
      </c>
      <c r="X2019" s="318" t="s">
        <v>1250</v>
      </c>
      <c r="Y2019" s="324">
        <v>37</v>
      </c>
      <c r="Z2019" s="318"/>
      <c r="AA2019" s="318"/>
      <c r="AB2019" s="707">
        <v>42810</v>
      </c>
      <c r="AC2019" s="329">
        <f>IF(B2019="","",(IFERROR(VLOOKUP(B2019,Projecten!A$4:W$2415,5,FALSE),"niet bekend")))</f>
        <v>10</v>
      </c>
      <c r="AD2019" s="266">
        <f>IF(AC2019="","",(IF(F2019=0,AF2019,(F2019/AC2019*AF2019))))</f>
        <v>7679.8899999999994</v>
      </c>
      <c r="AE2019" s="266">
        <f>IF(B2019="","",(IFERROR(VLOOKUP(B2019,Projecten!A$4:W$2415,23,FALSE),"niet bekend")))</f>
        <v>76798.899999999994</v>
      </c>
      <c r="AF2019" s="266">
        <f>IF(B2019="","",(IFERROR(VLOOKUP(B2019,Projecten!A$4:W$2415,12,FALSE),"niet bekend")))</f>
        <v>76798.899999999994</v>
      </c>
    </row>
    <row r="2020" spans="1:32" s="868" customFormat="1" x14ac:dyDescent="0.2">
      <c r="B2020" s="1121"/>
      <c r="C2020" s="667"/>
      <c r="D2020" s="667"/>
      <c r="E2020" s="869"/>
      <c r="F2020" s="1122"/>
      <c r="G2020" s="1122"/>
      <c r="H2020" s="1122"/>
      <c r="I2020" s="1122"/>
      <c r="J2020" s="1123"/>
      <c r="K2020" s="1123"/>
      <c r="L2020" s="1123"/>
      <c r="M2020" s="1123"/>
      <c r="N2020" s="322"/>
      <c r="O2020" s="322"/>
      <c r="P2020" s="322"/>
      <c r="Q2020" s="322"/>
      <c r="R2020" s="322"/>
      <c r="S2020" s="667"/>
      <c r="T2020" s="264"/>
      <c r="U2020" s="866"/>
      <c r="V2020" s="867"/>
      <c r="W2020" s="869"/>
      <c r="X2020" s="869"/>
      <c r="Y2020" s="328"/>
      <c r="Z2020" s="869"/>
      <c r="AA2020" s="869"/>
      <c r="AB2020" s="1124"/>
      <c r="AC2020" s="1125"/>
      <c r="AD2020" s="266"/>
      <c r="AE2020" s="266"/>
      <c r="AF2020" s="266"/>
    </row>
    <row r="2021" spans="1:32" s="327" customFormat="1" x14ac:dyDescent="0.2">
      <c r="B2021" s="1109">
        <v>2017172</v>
      </c>
      <c r="C2021" s="665">
        <v>121255</v>
      </c>
      <c r="D2021" s="665" t="s">
        <v>2574</v>
      </c>
      <c r="E2021" s="1117" t="s">
        <v>26</v>
      </c>
      <c r="F2021" s="1127">
        <v>0</v>
      </c>
      <c r="G2021" s="1127">
        <v>0</v>
      </c>
      <c r="H2021" s="1127">
        <v>1</v>
      </c>
      <c r="I2021" s="1127">
        <v>1</v>
      </c>
      <c r="J2021" s="989">
        <v>42825</v>
      </c>
      <c r="K2021" s="995" t="s">
        <v>1485</v>
      </c>
      <c r="L2021" s="995" t="s">
        <v>1485</v>
      </c>
      <c r="M2021" s="995" t="s">
        <v>1485</v>
      </c>
      <c r="N2021" s="403" t="s">
        <v>47</v>
      </c>
      <c r="O2021" s="403" t="s">
        <v>47</v>
      </c>
      <c r="P2021" s="403" t="s">
        <v>47</v>
      </c>
      <c r="Q2021" s="403"/>
      <c r="R2021" s="403" t="s">
        <v>47</v>
      </c>
      <c r="S2021" s="320" t="s">
        <v>942</v>
      </c>
      <c r="T2021" s="264"/>
      <c r="U2021" s="264">
        <v>15</v>
      </c>
      <c r="V2021" s="396"/>
      <c r="W2021" s="318" t="s">
        <v>162</v>
      </c>
      <c r="X2021" s="1100"/>
      <c r="Y2021" s="324">
        <v>5</v>
      </c>
      <c r="Z2021" s="318"/>
      <c r="AA2021" s="318"/>
      <c r="AB2021" s="707">
        <v>42810</v>
      </c>
      <c r="AC2021" s="329">
        <f>IF(B2021="","",(IFERROR(VLOOKUP(B2021,Projecten!A$4:W$2415,5,FALSE),"niet bekend")))</f>
        <v>0</v>
      </c>
      <c r="AD2021" s="266">
        <f>IF(AC2021="","",(IF(F2021=0,AF2021,(F2021/AC2021*AF2021))))</f>
        <v>536</v>
      </c>
      <c r="AE2021" s="266">
        <f>IF(B2021="","",(IFERROR(VLOOKUP(B2021,Projecten!A$4:W$2415,23,FALSE),"niet bekend")))</f>
        <v>536</v>
      </c>
      <c r="AF2021" s="266">
        <f>IF(B2021="","",(IFERROR(VLOOKUP(B2021,Projecten!A$4:W$2415,12,FALSE),"niet bekend")))</f>
        <v>536</v>
      </c>
    </row>
    <row r="2022" spans="1:32" s="868" customFormat="1" x14ac:dyDescent="0.2">
      <c r="B2022" s="1121"/>
      <c r="C2022" s="667"/>
      <c r="D2022" s="667"/>
      <c r="E2022" s="869"/>
      <c r="F2022" s="1122"/>
      <c r="G2022" s="1122"/>
      <c r="H2022" s="1122"/>
      <c r="I2022" s="1122"/>
      <c r="J2022" s="1123"/>
      <c r="K2022" s="1123"/>
      <c r="L2022" s="1123"/>
      <c r="M2022" s="1123"/>
      <c r="N2022" s="322"/>
      <c r="O2022" s="322"/>
      <c r="P2022" s="322"/>
      <c r="Q2022" s="322"/>
      <c r="R2022" s="322"/>
      <c r="S2022" s="667"/>
      <c r="T2022" s="264"/>
      <c r="U2022" s="866"/>
      <c r="V2022" s="867"/>
      <c r="W2022" s="869"/>
      <c r="X2022" s="869"/>
      <c r="Y2022" s="328"/>
      <c r="Z2022" s="869"/>
      <c r="AA2022" s="869"/>
      <c r="AB2022" s="1124"/>
      <c r="AC2022" s="1125"/>
      <c r="AD2022" s="266"/>
      <c r="AE2022" s="266"/>
      <c r="AF2022" s="266"/>
    </row>
    <row r="2023" spans="1:32" s="327" customFormat="1" x14ac:dyDescent="0.2">
      <c r="B2023" s="665">
        <v>2017202</v>
      </c>
      <c r="C2023" s="665">
        <v>121265</v>
      </c>
      <c r="D2023" s="665" t="s">
        <v>2584</v>
      </c>
      <c r="E2023" s="938" t="s">
        <v>2348</v>
      </c>
      <c r="F2023" s="751">
        <v>1</v>
      </c>
      <c r="G2023" s="751">
        <v>8</v>
      </c>
      <c r="H2023" s="751">
        <v>6</v>
      </c>
      <c r="I2023" s="751">
        <v>2</v>
      </c>
      <c r="J2023" s="321">
        <v>42825</v>
      </c>
      <c r="K2023" s="321">
        <v>42821</v>
      </c>
      <c r="L2023" s="321" t="s">
        <v>1485</v>
      </c>
      <c r="M2023" s="321" t="s">
        <v>1485</v>
      </c>
      <c r="N2023" s="322" t="s">
        <v>47</v>
      </c>
      <c r="O2023" s="322" t="s">
        <v>47</v>
      </c>
      <c r="P2023" s="322" t="s">
        <v>47</v>
      </c>
      <c r="Q2023" s="322"/>
      <c r="R2023" s="322" t="s">
        <v>47</v>
      </c>
      <c r="S2023" s="1091" t="s">
        <v>2801</v>
      </c>
      <c r="T2023" s="264"/>
      <c r="U2023" s="264">
        <v>16</v>
      </c>
      <c r="V2023" s="396"/>
      <c r="W2023" s="318" t="s">
        <v>2415</v>
      </c>
      <c r="X2023" s="318" t="s">
        <v>2811</v>
      </c>
      <c r="Y2023" s="324">
        <v>16</v>
      </c>
      <c r="Z2023" s="318"/>
      <c r="AA2023" s="318"/>
      <c r="AB2023" s="707">
        <v>42807</v>
      </c>
      <c r="AC2023" s="329">
        <f>IF(B2023="","",(IFERROR(VLOOKUP(B2023,Projecten!A$4:W$2415,5,FALSE),"niet bekend")))</f>
        <v>1</v>
      </c>
      <c r="AD2023" s="266">
        <f>IF(AC2023="","",(IF(F2023=0,AF2023,(F2023/AC2023*AF2023))))</f>
        <v>3115.17</v>
      </c>
      <c r="AE2023" s="266">
        <f>IF(B2023="","",(IFERROR(VLOOKUP(B2023,Projecten!A$4:W$2415,23,FALSE),"niet bekend")))</f>
        <v>3115.17</v>
      </c>
      <c r="AF2023" s="266">
        <f>IF(B2023="","",(IFERROR(VLOOKUP(B2023,Projecten!A$4:W$2415,12,FALSE),"niet bekend")))</f>
        <v>3115.17</v>
      </c>
    </row>
    <row r="2024" spans="1:32" s="327" customFormat="1" x14ac:dyDescent="0.2">
      <c r="B2024" s="665">
        <v>2017265</v>
      </c>
      <c r="C2024" s="665">
        <v>121265</v>
      </c>
      <c r="D2024" s="665" t="s">
        <v>2799</v>
      </c>
      <c r="E2024" s="449" t="s">
        <v>2800</v>
      </c>
      <c r="F2024" s="751">
        <v>1</v>
      </c>
      <c r="G2024" s="751">
        <v>2</v>
      </c>
      <c r="H2024" s="751">
        <v>1</v>
      </c>
      <c r="I2024" s="751">
        <v>2</v>
      </c>
      <c r="J2024" s="321">
        <v>42829</v>
      </c>
      <c r="K2024" s="321">
        <v>42830</v>
      </c>
      <c r="L2024" s="321" t="s">
        <v>1485</v>
      </c>
      <c r="M2024" s="321" t="s">
        <v>1485</v>
      </c>
      <c r="N2024" s="322" t="s">
        <v>47</v>
      </c>
      <c r="O2024" s="322" t="s">
        <v>47</v>
      </c>
      <c r="P2024" s="322" t="s">
        <v>47</v>
      </c>
      <c r="Q2024" s="322"/>
      <c r="R2024" s="322" t="s">
        <v>47</v>
      </c>
      <c r="S2024" s="320"/>
      <c r="T2024" s="264">
        <v>166</v>
      </c>
      <c r="U2024" s="264">
        <v>16</v>
      </c>
      <c r="V2024" s="396"/>
      <c r="W2024" s="318" t="s">
        <v>1937</v>
      </c>
      <c r="X2024" s="318"/>
      <c r="Y2024" s="324">
        <v>6</v>
      </c>
      <c r="Z2024" s="318"/>
      <c r="AA2024" s="318"/>
      <c r="AB2024" s="707">
        <v>42824</v>
      </c>
      <c r="AC2024" s="329">
        <f>IF(B2024="","",(IFERROR(VLOOKUP(B2024,Projecten!A$4:W$2415,5,FALSE),"niet bekend")))</f>
        <v>1</v>
      </c>
      <c r="AD2024" s="266">
        <f>IF(AC2024="","",(IF(F2024=0,AF2024,(F2024/AC2024*AF2024))))</f>
        <v>1161.1300000000001</v>
      </c>
      <c r="AE2024" s="266">
        <f>IF(B2024="","",(IFERROR(VLOOKUP(B2024,Projecten!A$4:W$2415,23,FALSE),"niet bekend")))</f>
        <v>1161.1300000000001</v>
      </c>
      <c r="AF2024" s="266">
        <f>IF(B2024="","",(IFERROR(VLOOKUP(B2024,Projecten!A$4:W$2415,12,FALSE),"niet bekend")))</f>
        <v>1161.1300000000001</v>
      </c>
    </row>
    <row r="2025" spans="1:32" s="327" customFormat="1" x14ac:dyDescent="0.2">
      <c r="B2025" s="665"/>
      <c r="C2025" s="665"/>
      <c r="D2025" s="665"/>
      <c r="E2025" s="938"/>
      <c r="F2025" s="751"/>
      <c r="G2025" s="751"/>
      <c r="H2025" s="751"/>
      <c r="I2025" s="751"/>
      <c r="J2025" s="321"/>
      <c r="K2025" s="321"/>
      <c r="L2025" s="321"/>
      <c r="M2025" s="321"/>
      <c r="N2025" s="322"/>
      <c r="O2025" s="322"/>
      <c r="P2025" s="322"/>
      <c r="Q2025" s="322"/>
      <c r="R2025" s="322"/>
      <c r="S2025" s="1091"/>
      <c r="T2025" s="264"/>
      <c r="U2025" s="264"/>
      <c r="V2025" s="396"/>
      <c r="W2025" s="318"/>
      <c r="X2025" s="318"/>
      <c r="Y2025" s="324"/>
      <c r="Z2025" s="318"/>
      <c r="AA2025" s="318"/>
      <c r="AB2025" s="707"/>
      <c r="AC2025" s="329"/>
      <c r="AD2025" s="266"/>
      <c r="AE2025" s="266"/>
      <c r="AF2025" s="266"/>
    </row>
    <row r="2026" spans="1:32" s="327" customFormat="1" x14ac:dyDescent="0.2">
      <c r="B2026" s="1109">
        <v>2017223</v>
      </c>
      <c r="C2026" s="665">
        <v>121260</v>
      </c>
      <c r="D2026" s="1109">
        <v>625617</v>
      </c>
      <c r="E2026" s="1117" t="s">
        <v>26</v>
      </c>
      <c r="F2026" s="1127">
        <v>1</v>
      </c>
      <c r="G2026" s="1127">
        <v>10</v>
      </c>
      <c r="H2026" s="1127">
        <v>6</v>
      </c>
      <c r="I2026" s="1127">
        <v>3</v>
      </c>
      <c r="J2026" s="321">
        <v>42825</v>
      </c>
      <c r="K2026" s="321">
        <v>42823</v>
      </c>
      <c r="L2026" s="321" t="s">
        <v>1485</v>
      </c>
      <c r="M2026" s="321" t="s">
        <v>1485</v>
      </c>
      <c r="N2026" s="322" t="s">
        <v>47</v>
      </c>
      <c r="O2026" s="322" t="s">
        <v>47</v>
      </c>
      <c r="P2026" s="322" t="s">
        <v>47</v>
      </c>
      <c r="Q2026" s="322"/>
      <c r="R2026" s="322" t="s">
        <v>47</v>
      </c>
      <c r="S2026" s="667"/>
      <c r="T2026" s="264"/>
      <c r="U2026" s="856">
        <v>15</v>
      </c>
      <c r="V2026" s="396"/>
      <c r="W2026" s="318" t="s">
        <v>162</v>
      </c>
      <c r="X2026" s="318" t="s">
        <v>2808</v>
      </c>
      <c r="Y2026" s="324">
        <v>21</v>
      </c>
      <c r="Z2026" s="318"/>
      <c r="AA2026" s="965"/>
      <c r="AB2026" s="707">
        <v>42814</v>
      </c>
      <c r="AC2026" s="329">
        <f>IF(B2026="","",(IFERROR(VLOOKUP(B2026,Projecten!A$4:W$2415,5,FALSE),"niet bekend")))</f>
        <v>1</v>
      </c>
      <c r="AD2026" s="266">
        <f t="shared" ref="AD2026:AD2033" si="179">IF(AC2026="","",(IF(F2026=0,AF2026,(F2026/AC2026*AF2026))))</f>
        <v>4900.74</v>
      </c>
      <c r="AE2026" s="266">
        <f>IF(B2026="","",(IFERROR(VLOOKUP(B2026,Projecten!A$4:W$2415,23,FALSE),"niet bekend")))</f>
        <v>4900.74</v>
      </c>
      <c r="AF2026" s="266">
        <f>IF(B2026="","",(IFERROR(VLOOKUP(B2026,Projecten!A$4:W$2415,12,FALSE),"niet bekend")))</f>
        <v>4900.74</v>
      </c>
    </row>
    <row r="2027" spans="1:32" s="327" customFormat="1" x14ac:dyDescent="0.2">
      <c r="B2027" s="1109">
        <v>2017224</v>
      </c>
      <c r="C2027" s="665">
        <v>121261</v>
      </c>
      <c r="D2027" s="1109">
        <v>639217</v>
      </c>
      <c r="E2027" s="1117" t="s">
        <v>26</v>
      </c>
      <c r="F2027" s="1127">
        <v>1</v>
      </c>
      <c r="G2027" s="1127">
        <v>8</v>
      </c>
      <c r="H2027" s="1127">
        <v>5</v>
      </c>
      <c r="I2027" s="1127">
        <v>3</v>
      </c>
      <c r="J2027" s="321">
        <v>42829</v>
      </c>
      <c r="K2027" s="321" t="s">
        <v>1485</v>
      </c>
      <c r="L2027" s="321" t="s">
        <v>1485</v>
      </c>
      <c r="M2027" s="321" t="s">
        <v>1485</v>
      </c>
      <c r="N2027" s="322" t="s">
        <v>47</v>
      </c>
      <c r="O2027" s="322" t="s">
        <v>47</v>
      </c>
      <c r="P2027" s="322" t="s">
        <v>47</v>
      </c>
      <c r="Q2027" s="322"/>
      <c r="R2027" s="322" t="s">
        <v>47</v>
      </c>
      <c r="S2027" s="320"/>
      <c r="T2027" s="264"/>
      <c r="U2027" s="264">
        <v>16</v>
      </c>
      <c r="V2027" s="396"/>
      <c r="W2027" s="318" t="s">
        <v>162</v>
      </c>
      <c r="X2027" s="318"/>
      <c r="Y2027" s="324">
        <v>15</v>
      </c>
      <c r="Z2027" s="318"/>
      <c r="AA2027" s="511"/>
      <c r="AB2027" s="707">
        <v>42817</v>
      </c>
      <c r="AC2027" s="329">
        <f>IF(B2027="","",(IFERROR(VLOOKUP(B2027,Projecten!A$4:W$2415,5,FALSE),"niet bekend")))</f>
        <v>1</v>
      </c>
      <c r="AD2027" s="266">
        <f t="shared" si="179"/>
        <v>2628.88</v>
      </c>
      <c r="AE2027" s="266">
        <f>IF(B2027="","",(IFERROR(VLOOKUP(B2027,Projecten!A$4:W$2415,23,FALSE),"niet bekend")))</f>
        <v>2628.88</v>
      </c>
      <c r="AF2027" s="266">
        <f>IF(B2027="","",(IFERROR(VLOOKUP(B2027,Projecten!A$4:W$2415,12,FALSE),"niet bekend")))</f>
        <v>2628.88</v>
      </c>
    </row>
    <row r="2028" spans="1:32" s="327" customFormat="1" ht="12.75" customHeight="1" x14ac:dyDescent="0.2">
      <c r="B2028" s="1109">
        <v>2017226</v>
      </c>
      <c r="C2028" s="665">
        <v>121260</v>
      </c>
      <c r="D2028" s="1109">
        <v>639417</v>
      </c>
      <c r="E2028" s="1117" t="s">
        <v>26</v>
      </c>
      <c r="F2028" s="1127">
        <v>1</v>
      </c>
      <c r="G2028" s="1127">
        <v>8</v>
      </c>
      <c r="H2028" s="1127">
        <v>5</v>
      </c>
      <c r="I2028" s="1127">
        <v>3</v>
      </c>
      <c r="J2028" s="321">
        <v>42829</v>
      </c>
      <c r="K2028" s="321">
        <v>42830</v>
      </c>
      <c r="L2028" s="321" t="s">
        <v>1485</v>
      </c>
      <c r="M2028" s="321" t="s">
        <v>1485</v>
      </c>
      <c r="N2028" s="322" t="s">
        <v>47</v>
      </c>
      <c r="O2028" s="322" t="s">
        <v>47</v>
      </c>
      <c r="P2028" s="322" t="s">
        <v>47</v>
      </c>
      <c r="Q2028" s="322"/>
      <c r="R2028" s="322" t="s">
        <v>47</v>
      </c>
      <c r="S2028" s="320"/>
      <c r="T2028" s="264"/>
      <c r="U2028" s="264">
        <v>16</v>
      </c>
      <c r="V2028" s="396"/>
      <c r="W2028" s="318" t="s">
        <v>162</v>
      </c>
      <c r="X2028" s="318" t="s">
        <v>1250</v>
      </c>
      <c r="Y2028" s="324">
        <v>17</v>
      </c>
      <c r="Z2028" s="318"/>
      <c r="AA2028" s="511"/>
      <c r="AB2028" s="707">
        <v>42817</v>
      </c>
      <c r="AC2028" s="329">
        <f>IF(B2028="","",(IFERROR(VLOOKUP(B2028,Projecten!A$4:W$2415,5,FALSE),"niet bekend")))</f>
        <v>1</v>
      </c>
      <c r="AD2028" s="266">
        <f t="shared" si="179"/>
        <v>3455.9</v>
      </c>
      <c r="AE2028" s="266">
        <f>IF(B2028="","",(IFERROR(VLOOKUP(B2028,Projecten!A$4:W$2415,23,FALSE),"niet bekend")))</f>
        <v>3455.9</v>
      </c>
      <c r="AF2028" s="266">
        <f>IF(B2028="","",(IFERROR(VLOOKUP(B2028,Projecten!A$4:W$2415,12,FALSE),"niet bekend")))</f>
        <v>3455.9</v>
      </c>
    </row>
    <row r="2029" spans="1:32" s="327" customFormat="1" x14ac:dyDescent="0.2">
      <c r="B2029" s="1109">
        <v>2017227</v>
      </c>
      <c r="C2029" s="665">
        <v>121262</v>
      </c>
      <c r="D2029" s="1109">
        <v>648917</v>
      </c>
      <c r="E2029" s="1117" t="s">
        <v>26</v>
      </c>
      <c r="F2029" s="1127">
        <v>1</v>
      </c>
      <c r="G2029" s="1127">
        <v>14</v>
      </c>
      <c r="H2029" s="1127">
        <v>5</v>
      </c>
      <c r="I2029" s="1127">
        <v>3</v>
      </c>
      <c r="J2029" s="321">
        <v>42832</v>
      </c>
      <c r="K2029" s="321" t="s">
        <v>1485</v>
      </c>
      <c r="L2029" s="321" t="s">
        <v>1485</v>
      </c>
      <c r="M2029" s="321" t="s">
        <v>1485</v>
      </c>
      <c r="N2029" s="322" t="s">
        <v>47</v>
      </c>
      <c r="O2029" s="322" t="s">
        <v>47</v>
      </c>
      <c r="P2029" s="322" t="s">
        <v>47</v>
      </c>
      <c r="Q2029" s="322"/>
      <c r="R2029" s="322" t="s">
        <v>47</v>
      </c>
      <c r="S2029" s="320"/>
      <c r="T2029" s="264"/>
      <c r="U2029" s="264">
        <v>16</v>
      </c>
      <c r="V2029" s="396"/>
      <c r="W2029" s="318" t="s">
        <v>162</v>
      </c>
      <c r="X2029" s="318" t="s">
        <v>2255</v>
      </c>
      <c r="Y2029" s="324">
        <v>18</v>
      </c>
      <c r="Z2029" s="318"/>
      <c r="AA2029" s="511"/>
      <c r="AB2029" s="707">
        <v>42817</v>
      </c>
      <c r="AC2029" s="329">
        <f>IF(B2029="","",(IFERROR(VLOOKUP(B2029,Projecten!A$4:W$2415,5,FALSE),"niet bekend")))</f>
        <v>1</v>
      </c>
      <c r="AD2029" s="266">
        <f t="shared" si="179"/>
        <v>4113.66</v>
      </c>
      <c r="AE2029" s="266">
        <f>IF(B2029="","",(IFERROR(VLOOKUP(B2029,Projecten!A$4:W$2415,23,FALSE),"niet bekend")))</f>
        <v>4113.66</v>
      </c>
      <c r="AF2029" s="266">
        <f>IF(B2029="","",(IFERROR(VLOOKUP(B2029,Projecten!A$4:W$2415,12,FALSE),"niet bekend")))</f>
        <v>4113.66</v>
      </c>
    </row>
    <row r="2030" spans="1:32" s="327" customFormat="1" x14ac:dyDescent="0.2">
      <c r="B2030" s="1109">
        <v>2017228</v>
      </c>
      <c r="C2030" s="665">
        <v>121263</v>
      </c>
      <c r="D2030" s="1109">
        <v>649717</v>
      </c>
      <c r="E2030" s="1117" t="s">
        <v>26</v>
      </c>
      <c r="F2030" s="1127">
        <v>1</v>
      </c>
      <c r="G2030" s="1127">
        <v>8</v>
      </c>
      <c r="H2030" s="1127">
        <v>5</v>
      </c>
      <c r="I2030" s="1127">
        <v>4</v>
      </c>
      <c r="J2030" s="321">
        <v>42829</v>
      </c>
      <c r="K2030" s="321">
        <v>42830</v>
      </c>
      <c r="L2030" s="321" t="s">
        <v>1485</v>
      </c>
      <c r="M2030" s="321" t="s">
        <v>1485</v>
      </c>
      <c r="N2030" s="322" t="s">
        <v>47</v>
      </c>
      <c r="O2030" s="322" t="s">
        <v>47</v>
      </c>
      <c r="P2030" s="322" t="s">
        <v>47</v>
      </c>
      <c r="Q2030" s="322"/>
      <c r="R2030" s="322" t="s">
        <v>47</v>
      </c>
      <c r="S2030" s="320"/>
      <c r="T2030" s="264"/>
      <c r="U2030" s="264">
        <v>16</v>
      </c>
      <c r="V2030" s="396"/>
      <c r="W2030" s="318" t="s">
        <v>162</v>
      </c>
      <c r="X2030" s="318" t="s">
        <v>1250</v>
      </c>
      <c r="Y2030" s="324">
        <v>20</v>
      </c>
      <c r="Z2030" s="318"/>
      <c r="AA2030" s="511"/>
      <c r="AB2030" s="707">
        <v>42817</v>
      </c>
      <c r="AC2030" s="329">
        <f>IF(B2030="","",(IFERROR(VLOOKUP(B2030,Projecten!A$4:W$2415,5,FALSE),"niet bekend")))</f>
        <v>1</v>
      </c>
      <c r="AD2030" s="266">
        <f t="shared" si="179"/>
        <v>4519.3500000000004</v>
      </c>
      <c r="AE2030" s="266">
        <f>IF(B2030="","",(IFERROR(VLOOKUP(B2030,Projecten!A$4:W$2415,23,FALSE),"niet bekend")))</f>
        <v>4519.3500000000004</v>
      </c>
      <c r="AF2030" s="266">
        <f>IF(B2030="","",(IFERROR(VLOOKUP(B2030,Projecten!A$4:W$2415,12,FALSE),"niet bekend")))</f>
        <v>4519.3500000000004</v>
      </c>
    </row>
    <row r="2031" spans="1:32" s="327" customFormat="1" x14ac:dyDescent="0.2">
      <c r="B2031" s="1109">
        <v>2017229</v>
      </c>
      <c r="C2031" s="665">
        <v>121261</v>
      </c>
      <c r="D2031" s="1109">
        <v>639317</v>
      </c>
      <c r="E2031" s="1117" t="s">
        <v>26</v>
      </c>
      <c r="F2031" s="1127">
        <v>1</v>
      </c>
      <c r="G2031" s="1127">
        <v>9</v>
      </c>
      <c r="H2031" s="1127">
        <v>6</v>
      </c>
      <c r="I2031" s="1127">
        <v>3</v>
      </c>
      <c r="J2031" s="321">
        <v>42829</v>
      </c>
      <c r="K2031" s="321" t="s">
        <v>1485</v>
      </c>
      <c r="L2031" s="321" t="s">
        <v>1485</v>
      </c>
      <c r="M2031" s="321" t="s">
        <v>1485</v>
      </c>
      <c r="N2031" s="322" t="s">
        <v>47</v>
      </c>
      <c r="O2031" s="322" t="s">
        <v>47</v>
      </c>
      <c r="P2031" s="322" t="s">
        <v>47</v>
      </c>
      <c r="Q2031" s="322"/>
      <c r="R2031" s="322" t="s">
        <v>47</v>
      </c>
      <c r="S2031" s="320"/>
      <c r="T2031" s="264"/>
      <c r="U2031" s="264">
        <v>16</v>
      </c>
      <c r="V2031" s="396"/>
      <c r="W2031" s="318" t="s">
        <v>162</v>
      </c>
      <c r="X2031" s="318"/>
      <c r="Y2031" s="324">
        <v>15.25</v>
      </c>
      <c r="Z2031" s="318"/>
      <c r="AA2031" s="511"/>
      <c r="AB2031" s="707">
        <v>42817</v>
      </c>
      <c r="AC2031" s="329">
        <f>IF(B2031="","",(IFERROR(VLOOKUP(B2031,Projecten!A$4:W$2415,5,FALSE),"niet bekend")))</f>
        <v>1</v>
      </c>
      <c r="AD2031" s="266">
        <f t="shared" si="179"/>
        <v>2419.81</v>
      </c>
      <c r="AE2031" s="266">
        <f>IF(B2031="","",(IFERROR(VLOOKUP(B2031,Projecten!A$4:W$2415,23,FALSE),"niet bekend")))</f>
        <v>2419.81</v>
      </c>
      <c r="AF2031" s="266">
        <f>IF(B2031="","",(IFERROR(VLOOKUP(B2031,Projecten!A$4:W$2415,12,FALSE),"niet bekend")))</f>
        <v>2419.81</v>
      </c>
    </row>
    <row r="2032" spans="1:32" s="327" customFormat="1" x14ac:dyDescent="0.2">
      <c r="B2032" s="320">
        <v>2017230</v>
      </c>
      <c r="C2032" s="665">
        <v>121262</v>
      </c>
      <c r="D2032" s="320">
        <v>635817</v>
      </c>
      <c r="E2032" s="327" t="s">
        <v>26</v>
      </c>
      <c r="F2032" s="322">
        <v>1</v>
      </c>
      <c r="G2032" s="322">
        <v>8</v>
      </c>
      <c r="H2032" s="322">
        <v>5</v>
      </c>
      <c r="I2032" s="322">
        <v>3</v>
      </c>
      <c r="J2032" s="321">
        <v>42829</v>
      </c>
      <c r="K2032" s="321" t="s">
        <v>1485</v>
      </c>
      <c r="L2032" s="321" t="s">
        <v>1485</v>
      </c>
      <c r="M2032" s="321" t="s">
        <v>1485</v>
      </c>
      <c r="N2032" s="322" t="s">
        <v>47</v>
      </c>
      <c r="O2032" s="322" t="s">
        <v>47</v>
      </c>
      <c r="P2032" s="322" t="s">
        <v>47</v>
      </c>
      <c r="Q2032" s="322"/>
      <c r="R2032" s="322" t="s">
        <v>47</v>
      </c>
      <c r="S2032" s="320"/>
      <c r="T2032" s="264"/>
      <c r="U2032" s="264">
        <v>16</v>
      </c>
      <c r="V2032" s="396"/>
      <c r="W2032" s="318" t="s">
        <v>162</v>
      </c>
      <c r="X2032" s="318"/>
      <c r="Y2032" s="324">
        <v>14.75</v>
      </c>
      <c r="Z2032" s="318"/>
      <c r="AA2032" s="511"/>
      <c r="AB2032" s="707">
        <v>42817</v>
      </c>
      <c r="AC2032" s="329">
        <f>IF(B2032="","",(IFERROR(VLOOKUP(B2032,Projecten!A$4:W$2415,5,FALSE),"niet bekend")))</f>
        <v>1</v>
      </c>
      <c r="AD2032" s="266">
        <f t="shared" si="179"/>
        <v>2581.85</v>
      </c>
      <c r="AE2032" s="266">
        <f>IF(B2032="","",(IFERROR(VLOOKUP(B2032,Projecten!A$4:W$2415,23,FALSE),"niet bekend")))</f>
        <v>2581.85</v>
      </c>
      <c r="AF2032" s="266">
        <f>IF(B2032="","",(IFERROR(VLOOKUP(B2032,Projecten!A$4:W$2415,12,FALSE),"niet bekend")))</f>
        <v>2581.85</v>
      </c>
    </row>
    <row r="2033" spans="1:33" s="327" customFormat="1" x14ac:dyDescent="0.2">
      <c r="B2033" s="1109">
        <v>2017238</v>
      </c>
      <c r="C2033" s="1101">
        <v>121258</v>
      </c>
      <c r="D2033" s="1109" t="s">
        <v>2724</v>
      </c>
      <c r="E2033" s="1117" t="s">
        <v>26</v>
      </c>
      <c r="F2033" s="322">
        <v>5</v>
      </c>
      <c r="G2033" s="1127">
        <v>40</v>
      </c>
      <c r="H2033" s="1127">
        <v>35</v>
      </c>
      <c r="I2033" s="1127">
        <v>10</v>
      </c>
      <c r="J2033" s="321">
        <v>42825</v>
      </c>
      <c r="K2033" s="321" t="s">
        <v>1485</v>
      </c>
      <c r="L2033" s="321" t="s">
        <v>1485</v>
      </c>
      <c r="M2033" s="321" t="s">
        <v>1485</v>
      </c>
      <c r="N2033" s="322" t="s">
        <v>47</v>
      </c>
      <c r="O2033" s="322" t="s">
        <v>47</v>
      </c>
      <c r="P2033" s="322" t="s">
        <v>47</v>
      </c>
      <c r="Q2033" s="322"/>
      <c r="R2033" s="322" t="s">
        <v>47</v>
      </c>
      <c r="S2033" s="667"/>
      <c r="T2033" s="264"/>
      <c r="U2033" s="264">
        <v>16</v>
      </c>
      <c r="V2033" s="396"/>
      <c r="W2033" s="318" t="s">
        <v>421</v>
      </c>
      <c r="X2033" s="318" t="s">
        <v>2809</v>
      </c>
      <c r="Y2033" s="324">
        <v>72</v>
      </c>
      <c r="Z2033" s="318"/>
      <c r="AA2033" s="511"/>
      <c r="AB2033" s="707">
        <v>42815</v>
      </c>
      <c r="AC2033" s="329">
        <f>IF(B2033="","",(IFERROR(VLOOKUP(B2033,Projecten!A$4:W$2415,5,FALSE),"niet bekend")))</f>
        <v>5</v>
      </c>
      <c r="AD2033" s="266">
        <f t="shared" si="179"/>
        <v>11132.1</v>
      </c>
      <c r="AE2033" s="266">
        <f>IF(B2033="","",(IFERROR(VLOOKUP(B2033,Projecten!A$4:W$2415,23,FALSE),"niet bekend")))</f>
        <v>11132.1</v>
      </c>
      <c r="AF2033" s="266">
        <f>IF(B2033="","",(IFERROR(VLOOKUP(B2033,Projecten!A$4:W$2415,12,FALSE),"niet bekend")))</f>
        <v>11132.1</v>
      </c>
    </row>
    <row r="2034" spans="1:33" s="327" customFormat="1" x14ac:dyDescent="0.2">
      <c r="C2034" s="320"/>
      <c r="D2034" s="320"/>
      <c r="E2034" s="318"/>
      <c r="F2034" s="322"/>
      <c r="G2034" s="322"/>
      <c r="H2034" s="322"/>
      <c r="I2034" s="322"/>
      <c r="J2034" s="321"/>
      <c r="K2034" s="321"/>
      <c r="L2034" s="322"/>
      <c r="M2034" s="322"/>
      <c r="N2034" s="322"/>
      <c r="O2034" s="322"/>
      <c r="P2034" s="322"/>
      <c r="Q2034" s="322"/>
      <c r="R2034" s="322"/>
      <c r="S2034" s="320"/>
      <c r="T2034" s="264"/>
      <c r="U2034" s="322"/>
      <c r="V2034" s="396"/>
      <c r="W2034" s="318"/>
      <c r="X2034" s="318"/>
      <c r="Y2034" s="324"/>
      <c r="Z2034" s="318"/>
      <c r="AA2034" s="318"/>
      <c r="AB2034" s="320"/>
      <c r="AC2034" s="1106"/>
      <c r="AD2034" s="266"/>
      <c r="AE2034" s="266"/>
      <c r="AF2034" s="266"/>
    </row>
    <row r="2035" spans="1:33" s="868" customFormat="1" x14ac:dyDescent="0.2">
      <c r="A2035" s="1168"/>
      <c r="B2035" s="1169" t="s">
        <v>2770</v>
      </c>
      <c r="C2035" s="1170">
        <v>121276</v>
      </c>
      <c r="D2035" s="1170" t="s">
        <v>2772</v>
      </c>
      <c r="E2035" s="1171" t="s">
        <v>352</v>
      </c>
      <c r="F2035" s="1171">
        <v>1</v>
      </c>
      <c r="G2035" s="1171">
        <v>7</v>
      </c>
      <c r="H2035" s="1171">
        <v>2</v>
      </c>
      <c r="I2035" s="1171">
        <v>3</v>
      </c>
      <c r="J2035" s="321">
        <v>42836</v>
      </c>
      <c r="K2035" s="321">
        <v>42837</v>
      </c>
      <c r="L2035" s="321" t="s">
        <v>1485</v>
      </c>
      <c r="M2035" s="321" t="s">
        <v>1485</v>
      </c>
      <c r="N2035" s="322" t="s">
        <v>47</v>
      </c>
      <c r="O2035" s="322" t="s">
        <v>47</v>
      </c>
      <c r="P2035" s="322" t="s">
        <v>47</v>
      </c>
      <c r="Q2035" s="322"/>
      <c r="R2035" s="322" t="s">
        <v>47</v>
      </c>
      <c r="S2035" s="667"/>
      <c r="T2035" s="264">
        <v>104</v>
      </c>
      <c r="U2035" s="264">
        <v>17</v>
      </c>
      <c r="V2035" s="396"/>
      <c r="W2035" s="318" t="s">
        <v>532</v>
      </c>
      <c r="X2035" s="318"/>
      <c r="Y2035" s="324">
        <v>18</v>
      </c>
      <c r="Z2035" s="869"/>
      <c r="AA2035" s="869"/>
      <c r="AB2035" s="707">
        <v>42825</v>
      </c>
      <c r="AC2035" s="329">
        <v>1</v>
      </c>
      <c r="AD2035" s="266">
        <f>IF(AC2035="","",(IF(F2035=0,AF2035,(F2035/AC2035*AF2035))))</f>
        <v>3119.59</v>
      </c>
      <c r="AE2035" s="266">
        <v>0</v>
      </c>
      <c r="AF2035" s="266">
        <v>3119.59</v>
      </c>
    </row>
    <row r="2036" spans="1:33" s="868" customFormat="1" x14ac:dyDescent="0.2">
      <c r="A2036" s="1168"/>
      <c r="B2036" s="1169" t="s">
        <v>2771</v>
      </c>
      <c r="C2036" s="1170">
        <v>121276</v>
      </c>
      <c r="D2036" s="1170" t="s">
        <v>2773</v>
      </c>
      <c r="E2036" s="1171" t="s">
        <v>352</v>
      </c>
      <c r="F2036" s="1171">
        <v>0</v>
      </c>
      <c r="G2036" s="1171">
        <v>1</v>
      </c>
      <c r="H2036" s="1171">
        <v>0</v>
      </c>
      <c r="I2036" s="1171">
        <v>1</v>
      </c>
      <c r="J2036" s="321" t="s">
        <v>1485</v>
      </c>
      <c r="K2036" s="321" t="s">
        <v>1485</v>
      </c>
      <c r="L2036" s="321" t="s">
        <v>1485</v>
      </c>
      <c r="M2036" s="321" t="s">
        <v>1485</v>
      </c>
      <c r="N2036" s="322" t="s">
        <v>47</v>
      </c>
      <c r="O2036" s="322" t="s">
        <v>47</v>
      </c>
      <c r="P2036" s="322" t="s">
        <v>47</v>
      </c>
      <c r="Q2036" s="322"/>
      <c r="R2036" s="322" t="s">
        <v>47</v>
      </c>
      <c r="S2036" s="667"/>
      <c r="T2036" s="264">
        <v>725</v>
      </c>
      <c r="U2036" s="264">
        <v>17</v>
      </c>
      <c r="V2036" s="396"/>
      <c r="W2036" s="318" t="s">
        <v>532</v>
      </c>
      <c r="X2036" s="318"/>
      <c r="Y2036" s="324">
        <v>3</v>
      </c>
      <c r="Z2036" s="869"/>
      <c r="AA2036" s="869"/>
      <c r="AB2036" s="707">
        <v>42825</v>
      </c>
      <c r="AC2036" s="329">
        <v>0</v>
      </c>
      <c r="AD2036" s="266">
        <f>IF(AC2036="","",(IF(F2036=0,AF2036,(F2036/AC2036*AF2036))))</f>
        <v>502.39</v>
      </c>
      <c r="AE2036" s="266">
        <v>0</v>
      </c>
      <c r="AF2036" s="266">
        <v>502.39</v>
      </c>
    </row>
    <row r="2037" spans="1:33" s="868" customFormat="1" x14ac:dyDescent="0.2">
      <c r="A2037" s="1168"/>
      <c r="B2037" s="1172" t="s">
        <v>2774</v>
      </c>
      <c r="C2037" s="1170">
        <v>121274</v>
      </c>
      <c r="D2037" s="1173" t="s">
        <v>2776</v>
      </c>
      <c r="E2037" s="1171" t="s">
        <v>352</v>
      </c>
      <c r="F2037" s="1171">
        <v>1</v>
      </c>
      <c r="G2037" s="1171">
        <v>8</v>
      </c>
      <c r="H2037" s="1171">
        <v>4</v>
      </c>
      <c r="I2037" s="1171">
        <v>3</v>
      </c>
      <c r="J2037" s="321">
        <v>42836</v>
      </c>
      <c r="K2037" s="321">
        <v>42837</v>
      </c>
      <c r="L2037" s="321" t="s">
        <v>1485</v>
      </c>
      <c r="M2037" s="321" t="s">
        <v>1485</v>
      </c>
      <c r="N2037" s="322" t="s">
        <v>47</v>
      </c>
      <c r="O2037" s="322" t="s">
        <v>47</v>
      </c>
      <c r="P2037" s="322" t="s">
        <v>47</v>
      </c>
      <c r="Q2037" s="322"/>
      <c r="R2037" s="322" t="s">
        <v>47</v>
      </c>
      <c r="S2037" s="667"/>
      <c r="T2037" s="264">
        <v>176</v>
      </c>
      <c r="U2037" s="264">
        <v>17</v>
      </c>
      <c r="V2037" s="396"/>
      <c r="W2037" s="318" t="s">
        <v>532</v>
      </c>
      <c r="X2037" s="318"/>
      <c r="Y2037" s="324">
        <v>18</v>
      </c>
      <c r="Z2037" s="869"/>
      <c r="AA2037" s="869"/>
      <c r="AB2037" s="707">
        <v>42825</v>
      </c>
      <c r="AC2037" s="329">
        <v>1</v>
      </c>
      <c r="AD2037" s="266">
        <f>IF(AC2037="","",(IF(F2037=0,AF2037,(F2037/AC2037*AF2037))))</f>
        <v>3413.07</v>
      </c>
      <c r="AE2037" s="266">
        <v>0</v>
      </c>
      <c r="AF2037" s="266">
        <v>3413.07</v>
      </c>
    </row>
    <row r="2038" spans="1:33" s="868" customFormat="1" x14ac:dyDescent="0.2">
      <c r="A2038" s="1168"/>
      <c r="B2038" s="1169" t="s">
        <v>2775</v>
      </c>
      <c r="C2038" s="1170">
        <v>121274</v>
      </c>
      <c r="D2038" s="1170" t="s">
        <v>2777</v>
      </c>
      <c r="E2038" s="1171" t="s">
        <v>352</v>
      </c>
      <c r="F2038" s="1171">
        <v>0</v>
      </c>
      <c r="G2038" s="1171">
        <v>1</v>
      </c>
      <c r="H2038" s="1171">
        <v>0</v>
      </c>
      <c r="I2038" s="1171">
        <v>1</v>
      </c>
      <c r="J2038" s="321" t="s">
        <v>1485</v>
      </c>
      <c r="K2038" s="321" t="s">
        <v>1485</v>
      </c>
      <c r="L2038" s="321" t="s">
        <v>1485</v>
      </c>
      <c r="M2038" s="321" t="s">
        <v>1485</v>
      </c>
      <c r="N2038" s="322" t="s">
        <v>47</v>
      </c>
      <c r="O2038" s="322" t="s">
        <v>47</v>
      </c>
      <c r="P2038" s="322" t="s">
        <v>47</v>
      </c>
      <c r="Q2038" s="322"/>
      <c r="R2038" s="322" t="s">
        <v>47</v>
      </c>
      <c r="S2038" s="667"/>
      <c r="T2038" s="264">
        <v>725</v>
      </c>
      <c r="U2038" s="264">
        <v>17</v>
      </c>
      <c r="V2038" s="396"/>
      <c r="W2038" s="318" t="s">
        <v>532</v>
      </c>
      <c r="X2038" s="318"/>
      <c r="Y2038" s="324">
        <v>3</v>
      </c>
      <c r="Z2038" s="869"/>
      <c r="AA2038" s="869"/>
      <c r="AB2038" s="707">
        <v>42825</v>
      </c>
      <c r="AC2038" s="329">
        <v>0</v>
      </c>
      <c r="AD2038" s="266">
        <f>IF(AC2038="","",(IF(F2038=0,AF2038,(F2038/AC2038*AF2038))))</f>
        <v>502.39</v>
      </c>
      <c r="AE2038" s="266">
        <v>0</v>
      </c>
      <c r="AF2038" s="266">
        <v>502.39</v>
      </c>
    </row>
    <row r="2039" spans="1:33" s="259" customFormat="1" x14ac:dyDescent="0.2">
      <c r="A2039" s="1174"/>
      <c r="B2039" s="1175" t="s">
        <v>2779</v>
      </c>
      <c r="C2039" s="333">
        <v>121275</v>
      </c>
      <c r="D2039" s="333" t="s">
        <v>2781</v>
      </c>
      <c r="E2039" s="334" t="s">
        <v>352</v>
      </c>
      <c r="F2039" s="334">
        <v>0</v>
      </c>
      <c r="G2039" s="334">
        <v>1</v>
      </c>
      <c r="H2039" s="334">
        <v>0</v>
      </c>
      <c r="I2039" s="334">
        <v>1</v>
      </c>
      <c r="J2039" s="244" t="s">
        <v>1485</v>
      </c>
      <c r="K2039" s="244" t="s">
        <v>1485</v>
      </c>
      <c r="L2039" s="244" t="s">
        <v>1485</v>
      </c>
      <c r="M2039" s="244" t="s">
        <v>1485</v>
      </c>
      <c r="N2039" s="254" t="s">
        <v>47</v>
      </c>
      <c r="O2039" s="254" t="s">
        <v>47</v>
      </c>
      <c r="P2039" s="254" t="s">
        <v>47</v>
      </c>
      <c r="Q2039" s="254"/>
      <c r="R2039" s="254" t="s">
        <v>47</v>
      </c>
      <c r="S2039" s="251"/>
      <c r="T2039" s="245">
        <v>725</v>
      </c>
      <c r="U2039" s="245">
        <v>17</v>
      </c>
      <c r="V2039" s="427"/>
      <c r="W2039" s="202" t="s">
        <v>532</v>
      </c>
      <c r="X2039" s="202"/>
      <c r="Y2039" s="248">
        <v>3</v>
      </c>
      <c r="Z2039" s="239"/>
      <c r="AA2039" s="239"/>
      <c r="AB2039" s="499">
        <v>42825</v>
      </c>
      <c r="AC2039" s="249">
        <v>0</v>
      </c>
      <c r="AD2039" s="213">
        <f>IF(AC2039="","",(IF(F2039=0,AF2039,(F2039/AC2039*AF2039))))</f>
        <v>502.39</v>
      </c>
      <c r="AE2039" s="213">
        <v>0</v>
      </c>
      <c r="AF2039" s="213">
        <v>502.39</v>
      </c>
    </row>
    <row r="2040" spans="1:33" s="327" customFormat="1" x14ac:dyDescent="0.2">
      <c r="B2040" s="1109"/>
      <c r="C2040" s="665"/>
      <c r="D2040" s="1109"/>
      <c r="E2040" s="1117"/>
      <c r="F2040" s="1127"/>
      <c r="G2040" s="1127"/>
      <c r="H2040" s="1127"/>
      <c r="I2040" s="1127"/>
      <c r="J2040" s="321"/>
      <c r="K2040" s="321"/>
      <c r="L2040" s="321"/>
      <c r="M2040" s="322"/>
      <c r="N2040" s="322"/>
      <c r="O2040" s="322"/>
      <c r="P2040" s="322"/>
      <c r="Q2040" s="322"/>
      <c r="R2040" s="322"/>
      <c r="S2040" s="320"/>
      <c r="T2040" s="264"/>
      <c r="U2040" s="264"/>
      <c r="V2040" s="396"/>
      <c r="W2040" s="318"/>
      <c r="X2040" s="318"/>
      <c r="Y2040" s="324"/>
      <c r="Z2040" s="318"/>
      <c r="AA2040" s="511"/>
      <c r="AB2040" s="320"/>
      <c r="AC2040" s="329"/>
      <c r="AD2040" s="266"/>
      <c r="AE2040" s="266"/>
      <c r="AF2040" s="266"/>
    </row>
    <row r="2041" spans="1:33" s="327" customFormat="1" x14ac:dyDescent="0.2">
      <c r="B2041" s="1109">
        <v>2017236</v>
      </c>
      <c r="C2041" s="1101">
        <v>121266</v>
      </c>
      <c r="D2041" s="1109" t="s">
        <v>2720</v>
      </c>
      <c r="E2041" s="1117" t="s">
        <v>471</v>
      </c>
      <c r="F2041" s="1117">
        <v>1</v>
      </c>
      <c r="G2041" s="1117">
        <v>10</v>
      </c>
      <c r="H2041" s="1117">
        <v>8</v>
      </c>
      <c r="I2041" s="1117">
        <v>3</v>
      </c>
      <c r="J2041" s="321">
        <v>42829</v>
      </c>
      <c r="K2041" s="321">
        <v>42830</v>
      </c>
      <c r="L2041" s="1123" t="s">
        <v>1485</v>
      </c>
      <c r="M2041" s="1123" t="s">
        <v>1485</v>
      </c>
      <c r="N2041" s="322" t="s">
        <v>47</v>
      </c>
      <c r="O2041" s="322" t="s">
        <v>47</v>
      </c>
      <c r="P2041" s="322" t="s">
        <v>47</v>
      </c>
      <c r="Q2041" s="322"/>
      <c r="R2041" s="322" t="s">
        <v>47</v>
      </c>
      <c r="S2041" s="320"/>
      <c r="T2041" s="264"/>
      <c r="U2041" s="264">
        <v>17</v>
      </c>
      <c r="V2041" s="396"/>
      <c r="W2041" s="318" t="s">
        <v>804</v>
      </c>
      <c r="X2041" s="318" t="s">
        <v>1859</v>
      </c>
      <c r="Y2041" s="324">
        <v>23</v>
      </c>
      <c r="Z2041" s="318"/>
      <c r="AA2041" s="511"/>
      <c r="AB2041" s="707">
        <v>42816</v>
      </c>
      <c r="AC2041" s="329">
        <f>IF(B2041="","",(IFERROR(VLOOKUP(B2041,Projecten!A$4:W$2415,5,FALSE),"niet bekend")))</f>
        <v>1</v>
      </c>
      <c r="AD2041" s="266">
        <f>IF(AC2041="","",(IF(F2041=0,AF2041,(F2041/AC2041*AF2041))))</f>
        <v>3479.45</v>
      </c>
      <c r="AE2041" s="266">
        <f>IF(B2041="","",(IFERROR(VLOOKUP(B2041,Projecten!A$4:W$2415,23,FALSE),"niet bekend")))</f>
        <v>3479.45</v>
      </c>
      <c r="AF2041" s="266">
        <f>IF(B2041="","",(IFERROR(VLOOKUP(B2041,Projecten!A$4:W$2415,12,FALSE),"niet bekend")))</f>
        <v>3479.45</v>
      </c>
    </row>
    <row r="2042" spans="1:33" s="327" customFormat="1" x14ac:dyDescent="0.2">
      <c r="B2042" s="1109">
        <v>2017218</v>
      </c>
      <c r="C2042" s="1101">
        <v>121266</v>
      </c>
      <c r="D2042" s="1109" t="s">
        <v>2689</v>
      </c>
      <c r="E2042" s="1117" t="s">
        <v>892</v>
      </c>
      <c r="F2042" s="1117">
        <v>0</v>
      </c>
      <c r="G2042" s="1117">
        <v>1</v>
      </c>
      <c r="H2042" s="1117">
        <v>1</v>
      </c>
      <c r="I2042" s="1117">
        <v>0</v>
      </c>
      <c r="J2042" s="321">
        <v>42836</v>
      </c>
      <c r="K2042" s="321">
        <v>42837</v>
      </c>
      <c r="L2042" s="1123" t="s">
        <v>1485</v>
      </c>
      <c r="M2042" s="1123" t="s">
        <v>1485</v>
      </c>
      <c r="N2042" s="322" t="s">
        <v>47</v>
      </c>
      <c r="O2042" s="322" t="s">
        <v>47</v>
      </c>
      <c r="P2042" s="322" t="s">
        <v>47</v>
      </c>
      <c r="Q2042" s="322"/>
      <c r="R2042" s="322" t="s">
        <v>47</v>
      </c>
      <c r="S2042" s="320"/>
      <c r="T2042" s="264"/>
      <c r="U2042" s="264">
        <v>17</v>
      </c>
      <c r="V2042" s="396"/>
      <c r="W2042" s="318" t="s">
        <v>804</v>
      </c>
      <c r="X2042" s="318" t="s">
        <v>2767</v>
      </c>
      <c r="Y2042" s="324">
        <v>2</v>
      </c>
      <c r="Z2042" s="318"/>
      <c r="AA2042" s="318"/>
      <c r="AB2042" s="707">
        <v>42821</v>
      </c>
      <c r="AC2042" s="329">
        <f>IF(B2042="","",(IFERROR(VLOOKUP(B2042,Projecten!A$4:W$2415,5,FALSE),"niet bekend")))</f>
        <v>0</v>
      </c>
      <c r="AD2042" s="266">
        <f>IF(AC2042="","",(IF(F2042=0,AF2042,(F2042/AC2042*AF2042))))</f>
        <v>384.28</v>
      </c>
      <c r="AE2042" s="266">
        <f>IF(B2042="","",(IFERROR(VLOOKUP(B2042,Projecten!A$4:W$2415,23,FALSE),"niet bekend")))</f>
        <v>384.28</v>
      </c>
      <c r="AF2042" s="266">
        <f>IF(B2042="","",(IFERROR(VLOOKUP(B2042,Projecten!A$4:W$2415,12,FALSE),"niet bekend")))</f>
        <v>384.28</v>
      </c>
    </row>
    <row r="2043" spans="1:33" s="327" customFormat="1" x14ac:dyDescent="0.2">
      <c r="B2043" s="1109">
        <v>2017243</v>
      </c>
      <c r="C2043" s="1101">
        <v>121266</v>
      </c>
      <c r="D2043" s="1109" t="s">
        <v>2752</v>
      </c>
      <c r="E2043" s="1117" t="s">
        <v>471</v>
      </c>
      <c r="F2043" s="1117">
        <v>0</v>
      </c>
      <c r="G2043" s="1117">
        <v>1</v>
      </c>
      <c r="H2043" s="1117">
        <v>1</v>
      </c>
      <c r="I2043" s="1117">
        <v>0</v>
      </c>
      <c r="J2043" s="321">
        <v>42836</v>
      </c>
      <c r="K2043" s="1123" t="s">
        <v>1485</v>
      </c>
      <c r="L2043" s="1123" t="s">
        <v>1485</v>
      </c>
      <c r="M2043" s="1123" t="s">
        <v>1485</v>
      </c>
      <c r="N2043" s="322" t="s">
        <v>47</v>
      </c>
      <c r="O2043" s="322" t="s">
        <v>47</v>
      </c>
      <c r="P2043" s="322" t="s">
        <v>47</v>
      </c>
      <c r="Q2043" s="322"/>
      <c r="R2043" s="322" t="s">
        <v>47</v>
      </c>
      <c r="S2043" s="320"/>
      <c r="T2043" s="264"/>
      <c r="U2043" s="264">
        <v>17</v>
      </c>
      <c r="V2043" s="396"/>
      <c r="W2043" s="318" t="s">
        <v>804</v>
      </c>
      <c r="X2043" s="318" t="s">
        <v>1859</v>
      </c>
      <c r="Y2043" s="324">
        <v>1.75</v>
      </c>
      <c r="Z2043" s="318"/>
      <c r="AA2043" s="511"/>
      <c r="AB2043" s="707">
        <v>42821</v>
      </c>
      <c r="AC2043" s="329">
        <f>IF(B2043="","",(IFERROR(VLOOKUP(B2043,Projecten!A$4:W$2415,5,FALSE),"niet bekend")))</f>
        <v>0</v>
      </c>
      <c r="AD2043" s="266">
        <f>IF(AC2043="","",(IF(F2043=0,AF2043,(F2043/AC2043*AF2043))))</f>
        <v>215.83</v>
      </c>
      <c r="AE2043" s="266">
        <f>IF(B2043="","",(IFERROR(VLOOKUP(B2043,Projecten!A$4:W$2415,23,FALSE),"niet bekend")))</f>
        <v>215.83</v>
      </c>
      <c r="AF2043" s="266">
        <f>IF(B2043="","",(IFERROR(VLOOKUP(B2043,Projecten!A$4:W$2415,12,FALSE),"niet bekend")))</f>
        <v>215.83</v>
      </c>
    </row>
    <row r="2044" spans="1:33" s="312" customFormat="1" x14ac:dyDescent="0.2">
      <c r="B2044" s="1012"/>
      <c r="C2044" s="299"/>
      <c r="D2044" s="300"/>
      <c r="E2044" s="300"/>
      <c r="F2044" s="302"/>
      <c r="G2044" s="302"/>
      <c r="H2044" s="302"/>
      <c r="I2044" s="302"/>
      <c r="J2044" s="301"/>
      <c r="K2044" s="301"/>
      <c r="L2044" s="301"/>
      <c r="M2044" s="302"/>
      <c r="N2044" s="302"/>
      <c r="O2044" s="302"/>
      <c r="P2044" s="302"/>
      <c r="Q2044" s="302"/>
      <c r="R2044" s="302"/>
      <c r="S2044" s="303"/>
      <c r="T2044" s="407"/>
      <c r="U2044" s="305"/>
      <c r="V2044" s="305"/>
      <c r="W2044" s="307"/>
      <c r="X2044" s="307"/>
      <c r="Y2044" s="307"/>
      <c r="Z2044" s="298"/>
      <c r="AA2044" s="308"/>
      <c r="AB2044" s="410"/>
      <c r="AC2044" s="310"/>
      <c r="AD2044" s="311"/>
      <c r="AE2044" s="311" t="str">
        <f>IF(B2044="","",(IFERROR(VLOOKUP(B2044,Projecten!A$4:W$2415,23,FALSE),"niet bekend")))</f>
        <v/>
      </c>
      <c r="AF2044" s="311" t="str">
        <f>IF(B2044="","",(IFERROR(VLOOKUP(B2044,Projecten!A$4:W$2415,12,FALSE),"niet bekend")))</f>
        <v/>
      </c>
    </row>
    <row r="2045" spans="1:33" s="236" customFormat="1" x14ac:dyDescent="0.2">
      <c r="B2045" s="1037"/>
      <c r="C2045" s="372"/>
      <c r="D2045" s="374">
        <f>SUM(G2045:I2045)</f>
        <v>89</v>
      </c>
      <c r="E2045" s="375"/>
      <c r="F2045" s="376">
        <f>SUM(F2046:F2057)</f>
        <v>7</v>
      </c>
      <c r="G2045" s="376">
        <f>SUM(G2046:G2057)</f>
        <v>55</v>
      </c>
      <c r="H2045" s="376">
        <f>SUM(H2046:H2057)</f>
        <v>31</v>
      </c>
      <c r="I2045" s="376">
        <f>SUM(I2046:I2057)</f>
        <v>3</v>
      </c>
      <c r="J2045" s="984"/>
      <c r="K2045" s="984"/>
      <c r="L2045" s="984"/>
      <c r="M2045" s="376"/>
      <c r="N2045" s="376"/>
      <c r="O2045" s="376"/>
      <c r="P2045" s="376"/>
      <c r="Q2045" s="376"/>
      <c r="R2045" s="376"/>
      <c r="S2045" s="826">
        <v>16</v>
      </c>
      <c r="T2045" s="377"/>
      <c r="U2045" s="378"/>
      <c r="V2045" s="378"/>
      <c r="W2045" s="380"/>
      <c r="X2045" s="530">
        <f>SUM(Y2045:Y2057)</f>
        <v>221.25</v>
      </c>
      <c r="Y2045" s="231"/>
      <c r="Z2045" s="231">
        <f>Productiemedewerkers!C2426</f>
        <v>0</v>
      </c>
      <c r="AA2045" s="232">
        <f>X2045-Z2045</f>
        <v>221.25</v>
      </c>
      <c r="AB2045" s="221"/>
      <c r="AC2045" s="234"/>
      <c r="AD2045" s="235">
        <f>SUM(AD2046:AD2057)</f>
        <v>13949.61</v>
      </c>
      <c r="AE2045" s="235" t="str">
        <f>IF(B2045="","",(IFERROR(VLOOKUP(B2045,Projecten!A$4:W$2415,23,FALSE),"niet bekend")))</f>
        <v/>
      </c>
      <c r="AF2045" s="235" t="str">
        <f>IF(B2045="","",(IFERROR(VLOOKUP(B2045,Projecten!A$4:W$2415,12,FALSE),"niet bekend")))</f>
        <v/>
      </c>
    </row>
    <row r="2046" spans="1:33" x14ac:dyDescent="0.2">
      <c r="B2046" s="1118"/>
      <c r="C2046" s="238"/>
      <c r="D2046" s="202"/>
      <c r="E2046" s="240"/>
      <c r="F2046" s="1119"/>
      <c r="G2046" s="1119"/>
      <c r="H2046" s="1119"/>
      <c r="I2046" s="1119"/>
      <c r="J2046" s="241"/>
      <c r="K2046" s="241"/>
      <c r="L2046" s="241"/>
      <c r="M2046" s="242"/>
      <c r="N2046" s="242"/>
      <c r="O2046" s="242"/>
      <c r="P2046" s="242"/>
      <c r="Q2046" s="242"/>
      <c r="R2046" s="242"/>
      <c r="S2046" s="243" t="s">
        <v>2431</v>
      </c>
      <c r="U2046" s="245"/>
      <c r="X2046" s="247" t="s">
        <v>2037</v>
      </c>
      <c r="Y2046" s="248"/>
      <c r="Z2046" s="202"/>
      <c r="AA2046" s="202"/>
      <c r="AB2046" s="243"/>
      <c r="AC2046" s="249" t="str">
        <f>IF(B2046="","",(IFERROR(VLOOKUP(B2046,Projecten!A$4:W$2415,5,FALSE),"niet bekend")))</f>
        <v/>
      </c>
      <c r="AD2046" s="213" t="str">
        <f>IF(AC2046="","",(IF(F2046=0,AF2046,(F2046/AC2046*AF2046))))</f>
        <v/>
      </c>
      <c r="AE2046" s="213" t="str">
        <f>IF(B2046="","",(IFERROR(VLOOKUP(B2046,Projecten!A$4:W$2415,23,FALSE),"niet bekend")))</f>
        <v/>
      </c>
      <c r="AF2046" s="213" t="str">
        <f>IF(B2046="","",(IFERROR(VLOOKUP(B2046,Projecten!A$4:W$2415,12,FALSE),"niet bekend")))</f>
        <v/>
      </c>
      <c r="AG2046" s="209"/>
    </row>
    <row r="2047" spans="1:33" x14ac:dyDescent="0.2">
      <c r="B2047" s="209"/>
      <c r="C2047" s="243"/>
      <c r="D2047" s="251" t="s">
        <v>2434</v>
      </c>
      <c r="G2047" s="254"/>
      <c r="H2047" s="254"/>
      <c r="I2047" s="254"/>
      <c r="J2047" s="244"/>
      <c r="K2047" s="244"/>
      <c r="L2047" s="244"/>
      <c r="S2047" s="243"/>
      <c r="Y2047" s="257">
        <v>123.75</v>
      </c>
      <c r="Z2047" s="202"/>
      <c r="AA2047" s="202"/>
      <c r="AB2047" s="243"/>
      <c r="AC2047" s="212"/>
      <c r="AG2047" s="209"/>
    </row>
    <row r="2048" spans="1:33" x14ac:dyDescent="0.2">
      <c r="B2048" s="209"/>
      <c r="C2048" s="243"/>
      <c r="D2048" s="251" t="s">
        <v>2546</v>
      </c>
      <c r="G2048" s="254"/>
      <c r="H2048" s="254"/>
      <c r="I2048" s="254"/>
      <c r="J2048" s="244"/>
      <c r="K2048" s="244"/>
      <c r="L2048" s="244"/>
      <c r="S2048" s="243"/>
      <c r="Y2048" s="257">
        <v>8.25</v>
      </c>
      <c r="Z2048" s="202"/>
      <c r="AA2048" s="202"/>
      <c r="AB2048" s="243"/>
      <c r="AC2048" s="212"/>
      <c r="AG2048" s="209"/>
    </row>
    <row r="2049" spans="1:33" x14ac:dyDescent="0.2">
      <c r="A2049" s="566"/>
      <c r="B2049" s="566"/>
      <c r="C2049" s="674"/>
      <c r="D2049" s="844"/>
      <c r="E2049" s="585"/>
      <c r="F2049" s="676"/>
      <c r="G2049" s="676"/>
      <c r="H2049" s="676"/>
      <c r="I2049" s="676"/>
      <c r="J2049" s="244"/>
      <c r="K2049" s="244"/>
      <c r="L2049" s="244"/>
      <c r="S2049" s="243"/>
      <c r="Y2049" s="257"/>
      <c r="Z2049" s="202"/>
      <c r="AA2049" s="202"/>
      <c r="AB2049" s="243"/>
      <c r="AC2049" s="212"/>
      <c r="AG2049" s="209"/>
    </row>
    <row r="2050" spans="1:33" s="327" customFormat="1" x14ac:dyDescent="0.2">
      <c r="A2050" s="1150"/>
      <c r="B2050" s="1152">
        <v>2017304</v>
      </c>
      <c r="C2050" s="1147">
        <v>121281</v>
      </c>
      <c r="D2050" s="1153" t="s">
        <v>2869</v>
      </c>
      <c r="E2050" s="1148" t="s">
        <v>26</v>
      </c>
      <c r="F2050" s="1149">
        <v>1</v>
      </c>
      <c r="G2050" s="1149">
        <v>11</v>
      </c>
      <c r="H2050" s="1149">
        <v>2</v>
      </c>
      <c r="I2050" s="1149">
        <v>0</v>
      </c>
      <c r="J2050" s="321">
        <v>42845</v>
      </c>
      <c r="K2050" s="856" t="s">
        <v>1485</v>
      </c>
      <c r="L2050" s="856" t="s">
        <v>1485</v>
      </c>
      <c r="M2050" s="856" t="s">
        <v>1485</v>
      </c>
      <c r="N2050" s="322" t="s">
        <v>47</v>
      </c>
      <c r="O2050" s="322" t="s">
        <v>47</v>
      </c>
      <c r="P2050" s="322" t="s">
        <v>47</v>
      </c>
      <c r="Q2050" s="322"/>
      <c r="R2050" s="322" t="s">
        <v>47</v>
      </c>
      <c r="S2050" s="320"/>
      <c r="T2050" s="264">
        <v>117</v>
      </c>
      <c r="U2050" s="322">
        <v>16</v>
      </c>
      <c r="V2050" s="396"/>
      <c r="W2050" s="318" t="s">
        <v>2870</v>
      </c>
      <c r="X2050" s="318" t="s">
        <v>2873</v>
      </c>
      <c r="Y2050" s="324">
        <v>9</v>
      </c>
      <c r="Z2050" s="318"/>
      <c r="AA2050" s="318"/>
      <c r="AB2050" s="707">
        <v>42836</v>
      </c>
      <c r="AC2050" s="329">
        <f>IF(B2050="","",(IFERROR(VLOOKUP(B2050,Projecten!A$4:W$2415,5,FALSE),"niet bekend")))</f>
        <v>1</v>
      </c>
      <c r="AD2050" s="266">
        <f t="shared" ref="AD2050:AD2056" si="180">IF(AC2050="","",(IF(F2050=0,AF2050,(F2050/AC2050*AF2050))))</f>
        <v>1650</v>
      </c>
      <c r="AE2050" s="266">
        <f>IF(B2050="","",(IFERROR(VLOOKUP(B2050,Projecten!A$4:W$2415,23,FALSE),"niet bekend")))</f>
        <v>1650</v>
      </c>
      <c r="AF2050" s="266">
        <f>IF(B2050="","",(IFERROR(VLOOKUP(B2050,Projecten!A$4:W$2415,12,FALSE),"niet bekend")))</f>
        <v>1650</v>
      </c>
    </row>
    <row r="2051" spans="1:33" s="327" customFormat="1" x14ac:dyDescent="0.2">
      <c r="A2051" s="1136"/>
      <c r="B2051" s="1160">
        <v>2017247</v>
      </c>
      <c r="C2051" s="1147">
        <v>121278</v>
      </c>
      <c r="D2051" s="1153" t="s">
        <v>2764</v>
      </c>
      <c r="E2051" s="1162" t="s">
        <v>26</v>
      </c>
      <c r="F2051" s="1148">
        <v>5</v>
      </c>
      <c r="G2051" s="1148">
        <v>40</v>
      </c>
      <c r="H2051" s="1148">
        <v>25</v>
      </c>
      <c r="I2051" s="1148">
        <v>3</v>
      </c>
      <c r="J2051" s="321">
        <v>42836</v>
      </c>
      <c r="K2051" s="321" t="s">
        <v>1485</v>
      </c>
      <c r="L2051" s="321" t="s">
        <v>1485</v>
      </c>
      <c r="M2051" s="321" t="s">
        <v>1485</v>
      </c>
      <c r="N2051" s="322" t="s">
        <v>47</v>
      </c>
      <c r="O2051" s="322" t="s">
        <v>47</v>
      </c>
      <c r="P2051" s="322" t="s">
        <v>47</v>
      </c>
      <c r="Q2051" s="322"/>
      <c r="R2051" s="322" t="s">
        <v>47</v>
      </c>
      <c r="S2051" s="320"/>
      <c r="T2051" s="264" t="s">
        <v>2947</v>
      </c>
      <c r="U2051" s="264">
        <v>18</v>
      </c>
      <c r="V2051" s="396"/>
      <c r="W2051" s="318" t="s">
        <v>421</v>
      </c>
      <c r="X2051" s="318"/>
      <c r="Y2051" s="324">
        <v>74</v>
      </c>
      <c r="Z2051" s="318"/>
      <c r="AA2051" s="511"/>
      <c r="AB2051" s="707">
        <v>42824</v>
      </c>
      <c r="AC2051" s="329">
        <f>IF(B2051="","",(IFERROR(VLOOKUP(B2051,Projecten!A$4:W$2415,5,FALSE),"niet bekend")))</f>
        <v>5</v>
      </c>
      <c r="AD2051" s="266">
        <f t="shared" si="180"/>
        <v>11724.5</v>
      </c>
      <c r="AE2051" s="266">
        <f>IF(B2051="","",(IFERROR(VLOOKUP(B2051,Projecten!A$4:W$2415,23,FALSE),"niet bekend")))</f>
        <v>11724.5</v>
      </c>
      <c r="AF2051" s="266">
        <f>IF(B2051="","",(IFERROR(VLOOKUP(B2051,Projecten!A$4:W$2415,12,FALSE),"niet bekend")))</f>
        <v>11724.5</v>
      </c>
    </row>
    <row r="2052" spans="1:33" s="327" customFormat="1" x14ac:dyDescent="0.2">
      <c r="B2052" s="496">
        <v>2017311</v>
      </c>
      <c r="C2052" s="1101">
        <v>121282</v>
      </c>
      <c r="D2052" s="496" t="s">
        <v>2752</v>
      </c>
      <c r="E2052" s="389" t="s">
        <v>892</v>
      </c>
      <c r="F2052" s="388">
        <v>0</v>
      </c>
      <c r="G2052" s="388">
        <v>1</v>
      </c>
      <c r="H2052" s="388">
        <v>1</v>
      </c>
      <c r="I2052" s="388">
        <v>0</v>
      </c>
      <c r="J2052" s="321">
        <v>42845</v>
      </c>
      <c r="K2052" s="1123" t="s">
        <v>1485</v>
      </c>
      <c r="L2052" s="1123" t="s">
        <v>1485</v>
      </c>
      <c r="M2052" s="1123" t="s">
        <v>1485</v>
      </c>
      <c r="N2052" s="322" t="s">
        <v>47</v>
      </c>
      <c r="O2052" s="322" t="s">
        <v>47</v>
      </c>
      <c r="P2052" s="322" t="s">
        <v>47</v>
      </c>
      <c r="Q2052" s="322"/>
      <c r="R2052" s="322" t="s">
        <v>47</v>
      </c>
      <c r="S2052" s="320"/>
      <c r="T2052" s="264"/>
      <c r="U2052" s="322">
        <v>17</v>
      </c>
      <c r="V2052" s="396"/>
      <c r="W2052" s="318" t="s">
        <v>804</v>
      </c>
      <c r="X2052" s="318" t="s">
        <v>1381</v>
      </c>
      <c r="Y2052" s="324">
        <v>1.25</v>
      </c>
      <c r="Z2052" s="318"/>
      <c r="AA2052" s="318"/>
      <c r="AB2052" s="707">
        <v>42836</v>
      </c>
      <c r="AC2052" s="329">
        <f>IF(B2052="","",(IFERROR(VLOOKUP(B2052,Projecten!A$4:W$2415,5,FALSE),"niet bekend")))</f>
        <v>0</v>
      </c>
      <c r="AD2052" s="266">
        <f t="shared" si="180"/>
        <v>174.85</v>
      </c>
      <c r="AE2052" s="266">
        <f>IF(B2052="","",(IFERROR(VLOOKUP(B2052,Projecten!A$4:W$2415,23,FALSE),"niet bekend")))</f>
        <v>174.85</v>
      </c>
      <c r="AF2052" s="266">
        <f>IF(B2052="","",(IFERROR(VLOOKUP(B2052,Projecten!A$4:W$2415,12,FALSE),"niet bekend")))</f>
        <v>174.85</v>
      </c>
    </row>
    <row r="2053" spans="1:33" s="868" customFormat="1" x14ac:dyDescent="0.2">
      <c r="B2053" s="496"/>
      <c r="C2053" s="886"/>
      <c r="D2053" s="496"/>
      <c r="E2053" s="389"/>
      <c r="F2053" s="388"/>
      <c r="G2053" s="388"/>
      <c r="H2053" s="388"/>
      <c r="I2053" s="388"/>
      <c r="J2053" s="1123"/>
      <c r="K2053" s="1123"/>
      <c r="L2053" s="321"/>
      <c r="M2053" s="1123"/>
      <c r="N2053" s="322"/>
      <c r="O2053" s="322"/>
      <c r="P2053" s="322"/>
      <c r="Q2053" s="322"/>
      <c r="R2053" s="322"/>
      <c r="S2053" s="667"/>
      <c r="T2053" s="264"/>
      <c r="U2053" s="264"/>
      <c r="V2053" s="396"/>
      <c r="W2053" s="318"/>
      <c r="X2053" s="318"/>
      <c r="Y2053" s="324"/>
      <c r="Z2053" s="869"/>
      <c r="AA2053" s="869"/>
      <c r="AB2053" s="707"/>
      <c r="AC2053" s="329" t="str">
        <f>IF(B2053="","",(IFERROR(VLOOKUP(B2053,Projecten!A$4:W$2415,5,FALSE),"niet bekend")))</f>
        <v/>
      </c>
      <c r="AD2053" s="266" t="str">
        <f t="shared" si="180"/>
        <v/>
      </c>
      <c r="AE2053" s="266" t="str">
        <f>IF(B2053="","",(IFERROR(VLOOKUP(B2053,Projecten!A$4:W$2415,23,FALSE),"niet bekend")))</f>
        <v/>
      </c>
      <c r="AF2053" s="266" t="str">
        <f>IF(B2053="","",(IFERROR(VLOOKUP(B2053,Projecten!A$4:W$2415,12,FALSE),"niet bekend")))</f>
        <v/>
      </c>
    </row>
    <row r="2054" spans="1:33" s="868" customFormat="1" x14ac:dyDescent="0.2">
      <c r="A2054" s="1168"/>
      <c r="B2054" s="1152">
        <v>2017330</v>
      </c>
      <c r="C2054" s="1153">
        <v>121286</v>
      </c>
      <c r="D2054" s="1153" t="s">
        <v>2914</v>
      </c>
      <c r="E2054" s="1148" t="s">
        <v>352</v>
      </c>
      <c r="F2054" s="1148">
        <v>0</v>
      </c>
      <c r="G2054" s="1148">
        <v>1</v>
      </c>
      <c r="H2054" s="1148">
        <v>1</v>
      </c>
      <c r="I2054" s="1148">
        <v>0</v>
      </c>
      <c r="J2054" s="1123">
        <v>42850</v>
      </c>
      <c r="K2054" s="1123"/>
      <c r="L2054" s="1123"/>
      <c r="M2054" s="1123"/>
      <c r="N2054" s="322" t="s">
        <v>47</v>
      </c>
      <c r="O2054" s="322" t="s">
        <v>47</v>
      </c>
      <c r="P2054" s="322" t="s">
        <v>47</v>
      </c>
      <c r="Q2054" s="322"/>
      <c r="R2054" s="322" t="s">
        <v>47</v>
      </c>
      <c r="S2054" s="667"/>
      <c r="T2054" s="264"/>
      <c r="U2054" s="866"/>
      <c r="V2054" s="867"/>
      <c r="W2054" s="869"/>
      <c r="X2054" s="869"/>
      <c r="Y2054" s="328">
        <v>2</v>
      </c>
      <c r="Z2054" s="869"/>
      <c r="AA2054" s="869"/>
      <c r="AB2054" s="1124"/>
      <c r="AC2054" s="329">
        <f>IF(B2054="","",(IFERROR(VLOOKUP(B2054,Projecten!A$4:W$2415,5,FALSE),"niet bekend")))</f>
        <v>0</v>
      </c>
      <c r="AD2054" s="266">
        <f t="shared" si="180"/>
        <v>0</v>
      </c>
      <c r="AE2054" s="266">
        <f>IF(B2054="","",(IFERROR(VLOOKUP(B2054,Projecten!A$4:W$2415,23,FALSE),"niet bekend")))</f>
        <v>0</v>
      </c>
      <c r="AF2054" s="266">
        <f>IF(B2054="","",(IFERROR(VLOOKUP(B2054,Projecten!A$4:W$2415,12,FALSE),"niet bekend")))</f>
        <v>0</v>
      </c>
    </row>
    <row r="2055" spans="1:33" s="868" customFormat="1" x14ac:dyDescent="0.2">
      <c r="B2055" s="1121"/>
      <c r="C2055" s="667"/>
      <c r="D2055" s="667"/>
      <c r="E2055" s="869"/>
      <c r="F2055" s="1122"/>
      <c r="G2055" s="1122"/>
      <c r="H2055" s="1122"/>
      <c r="I2055" s="1122"/>
      <c r="J2055" s="1123"/>
      <c r="K2055" s="1123"/>
      <c r="L2055" s="1123"/>
      <c r="M2055" s="1123"/>
      <c r="N2055" s="322"/>
      <c r="O2055" s="322"/>
      <c r="P2055" s="322"/>
      <c r="Q2055" s="322"/>
      <c r="R2055" s="322"/>
      <c r="S2055" s="667"/>
      <c r="T2055" s="327"/>
      <c r="U2055" s="866"/>
      <c r="V2055" s="867"/>
      <c r="W2055" s="869"/>
      <c r="X2055" s="869"/>
      <c r="Y2055" s="328"/>
      <c r="Z2055" s="869"/>
      <c r="AA2055" s="869"/>
      <c r="AB2055" s="1124"/>
      <c r="AC2055" s="329" t="str">
        <f>IF(B2055="","",(IFERROR(VLOOKUP(B2055,Projecten!A$4:W$2415,5,FALSE),"niet bekend")))</f>
        <v/>
      </c>
      <c r="AD2055" s="266" t="str">
        <f t="shared" si="180"/>
        <v/>
      </c>
      <c r="AE2055" s="266" t="str">
        <f>IF(B2055="","",(IFERROR(VLOOKUP(B2055,Projecten!A$4:W$2415,23,FALSE),"niet bekend")))</f>
        <v/>
      </c>
      <c r="AF2055" s="266" t="str">
        <f>IF(B2055="","",(IFERROR(VLOOKUP(B2055,Projecten!A$4:W$2415,12,FALSE),"niet bekend")))</f>
        <v/>
      </c>
    </row>
    <row r="2056" spans="1:33" s="868" customFormat="1" x14ac:dyDescent="0.2">
      <c r="A2056" s="1176"/>
      <c r="B2056" s="1160">
        <v>2017235</v>
      </c>
      <c r="C2056" s="1147">
        <v>121280</v>
      </c>
      <c r="D2056" s="1153" t="s">
        <v>2719</v>
      </c>
      <c r="E2056" s="1148" t="s">
        <v>317</v>
      </c>
      <c r="F2056" s="1148">
        <v>1</v>
      </c>
      <c r="G2056" s="1148">
        <v>2</v>
      </c>
      <c r="H2056" s="1148">
        <v>2</v>
      </c>
      <c r="I2056" s="1148">
        <v>0</v>
      </c>
      <c r="J2056" s="321">
        <v>42836</v>
      </c>
      <c r="K2056" s="1123" t="s">
        <v>1485</v>
      </c>
      <c r="L2056" s="1123" t="s">
        <v>1485</v>
      </c>
      <c r="M2056" s="1123" t="s">
        <v>1485</v>
      </c>
      <c r="N2056" s="322" t="s">
        <v>47</v>
      </c>
      <c r="O2056" s="322" t="s">
        <v>47</v>
      </c>
      <c r="P2056" s="322" t="s">
        <v>47</v>
      </c>
      <c r="Q2056" s="322"/>
      <c r="R2056" s="322" t="s">
        <v>47</v>
      </c>
      <c r="S2056" s="667"/>
      <c r="T2056" s="264">
        <v>185</v>
      </c>
      <c r="U2056" s="264">
        <v>18</v>
      </c>
      <c r="V2056" s="396"/>
      <c r="W2056" s="318" t="s">
        <v>777</v>
      </c>
      <c r="X2056" s="318" t="s">
        <v>2766</v>
      </c>
      <c r="Y2056" s="324">
        <v>3</v>
      </c>
      <c r="Z2056" s="869"/>
      <c r="AA2056" s="869"/>
      <c r="AB2056" s="707">
        <v>42821</v>
      </c>
      <c r="AC2056" s="329">
        <f>IF(B2056="","",(IFERROR(VLOOKUP(B2056,Projecten!A$4:W$2415,5,FALSE),"niet bekend")))</f>
        <v>1</v>
      </c>
      <c r="AD2056" s="266">
        <f t="shared" si="180"/>
        <v>400.26</v>
      </c>
      <c r="AE2056" s="266">
        <f>IF(B2056="","",(IFERROR(VLOOKUP(B2056,Projecten!A$4:W$2415,23,FALSE),"niet bekend")))</f>
        <v>400.26</v>
      </c>
      <c r="AF2056" s="266">
        <f>IF(B2056="","",(IFERROR(VLOOKUP(B2056,Projecten!A$4:W$2415,12,FALSE),"niet bekend")))</f>
        <v>400.26</v>
      </c>
    </row>
    <row r="2057" spans="1:33" s="312" customFormat="1" x14ac:dyDescent="0.2">
      <c r="B2057" s="1012"/>
      <c r="C2057" s="299"/>
      <c r="D2057" s="300"/>
      <c r="E2057" s="300"/>
      <c r="F2057" s="302"/>
      <c r="G2057" s="302"/>
      <c r="H2057" s="302"/>
      <c r="I2057" s="302"/>
      <c r="J2057" s="301"/>
      <c r="K2057" s="301"/>
      <c r="L2057" s="301"/>
      <c r="M2057" s="302"/>
      <c r="N2057" s="302"/>
      <c r="O2057" s="302"/>
      <c r="P2057" s="302"/>
      <c r="Q2057" s="302"/>
      <c r="R2057" s="302"/>
      <c r="S2057" s="303"/>
      <c r="T2057" s="303"/>
      <c r="U2057" s="305"/>
      <c r="V2057" s="305"/>
      <c r="W2057" s="307"/>
      <c r="X2057" s="307"/>
      <c r="Y2057" s="307"/>
      <c r="Z2057" s="298"/>
      <c r="AA2057" s="308"/>
      <c r="AB2057" s="410"/>
      <c r="AC2057" s="310"/>
      <c r="AD2057" s="311"/>
      <c r="AE2057" s="311" t="str">
        <f>IF(B2057="","",(IFERROR(VLOOKUP(B2057,Projecten!A$4:W$2415,23,FALSE),"niet bekend")))</f>
        <v/>
      </c>
      <c r="AF2057" s="311" t="str">
        <f>IF(B2057="","",(IFERROR(VLOOKUP(B2057,Projecten!A$4:W$2415,12,FALSE),"niet bekend")))</f>
        <v/>
      </c>
    </row>
    <row r="2058" spans="1:33" s="236" customFormat="1" x14ac:dyDescent="0.2">
      <c r="B2058" s="1037"/>
      <c r="C2058" s="372"/>
      <c r="D2058" s="374">
        <f>SUM(G2058:I2058)</f>
        <v>308</v>
      </c>
      <c r="E2058" s="375"/>
      <c r="F2058" s="376">
        <f>SUM(F2059:F2084)</f>
        <v>17</v>
      </c>
      <c r="G2058" s="376">
        <f>SUM(G2059:G2084)</f>
        <v>161</v>
      </c>
      <c r="H2058" s="376">
        <f>SUM(H2059:H2084)</f>
        <v>94</v>
      </c>
      <c r="I2058" s="376">
        <f>SUM(I2059:I2084)</f>
        <v>53</v>
      </c>
      <c r="J2058" s="984"/>
      <c r="K2058" s="984"/>
      <c r="L2058" s="984"/>
      <c r="M2058" s="376"/>
      <c r="N2058" s="376"/>
      <c r="O2058" s="376"/>
      <c r="P2058" s="376"/>
      <c r="Q2058" s="376"/>
      <c r="R2058" s="376"/>
      <c r="S2058" s="826">
        <v>17</v>
      </c>
      <c r="T2058" s="377"/>
      <c r="U2058" s="378"/>
      <c r="V2058" s="378"/>
      <c r="W2058" s="380"/>
      <c r="X2058" s="530">
        <f>SUM(Y2058:Y2084)</f>
        <v>726.5</v>
      </c>
      <c r="Y2058" s="231"/>
      <c r="Z2058" s="231">
        <f>Productiemedewerkers!C2439</f>
        <v>0</v>
      </c>
      <c r="AA2058" s="232">
        <f>X2058-Z2058</f>
        <v>726.5</v>
      </c>
      <c r="AB2058" s="221"/>
      <c r="AC2058" s="234"/>
      <c r="AD2058" s="235">
        <f>SUM(AD2059:AD2084)</f>
        <v>91116.02</v>
      </c>
      <c r="AE2058" s="235" t="str">
        <f>IF(B2058="","",(IFERROR(VLOOKUP(B2058,Projecten!A$4:W$2415,23,FALSE),"niet bekend")))</f>
        <v/>
      </c>
      <c r="AF2058" s="235" t="str">
        <f>IF(B2058="","",(IFERROR(VLOOKUP(B2058,Projecten!A$4:W$2415,12,FALSE),"niet bekend")))</f>
        <v/>
      </c>
    </row>
    <row r="2059" spans="1:33" x14ac:dyDescent="0.2">
      <c r="B2059" s="1118"/>
      <c r="C2059" s="238"/>
      <c r="D2059" s="247" t="s">
        <v>2449</v>
      </c>
      <c r="E2059" s="240"/>
      <c r="F2059" s="1119"/>
      <c r="G2059" s="1119"/>
      <c r="H2059" s="1119"/>
      <c r="I2059" s="1119"/>
      <c r="J2059" s="241"/>
      <c r="K2059" s="241"/>
      <c r="L2059" s="241"/>
      <c r="M2059" s="242"/>
      <c r="N2059" s="242"/>
      <c r="O2059" s="242"/>
      <c r="P2059" s="242"/>
      <c r="Q2059" s="242"/>
      <c r="R2059" s="242"/>
      <c r="S2059" s="243" t="s">
        <v>2432</v>
      </c>
      <c r="U2059" s="245"/>
      <c r="X2059" s="247" t="s">
        <v>2037</v>
      </c>
      <c r="Y2059" s="248"/>
      <c r="Z2059" s="202"/>
      <c r="AA2059" s="202"/>
      <c r="AB2059" s="243"/>
      <c r="AC2059" s="249" t="str">
        <f>IF(B2059="","",(IFERROR(VLOOKUP(B2059,Projecten!A$4:W$2415,5,FALSE),"niet bekend")))</f>
        <v/>
      </c>
      <c r="AD2059" s="213" t="str">
        <f>IF(AC2059="","",(IF(F2059=0,AF2059,(F2059/AC2059*AF2059))))</f>
        <v/>
      </c>
      <c r="AE2059" s="213" t="str">
        <f>IF(B2059="","",(IFERROR(VLOOKUP(B2059,Projecten!A$4:W$2415,23,FALSE),"niet bekend")))</f>
        <v/>
      </c>
      <c r="AF2059" s="213" t="str">
        <f>IF(B2059="","",(IFERROR(VLOOKUP(B2059,Projecten!A$4:W$2415,12,FALSE),"niet bekend")))</f>
        <v/>
      </c>
      <c r="AG2059" s="209"/>
    </row>
    <row r="2060" spans="1:33" x14ac:dyDescent="0.2">
      <c r="B2060" s="209"/>
      <c r="C2060" s="243"/>
      <c r="D2060" s="251" t="s">
        <v>2433</v>
      </c>
      <c r="G2060" s="254"/>
      <c r="H2060" s="254"/>
      <c r="I2060" s="254"/>
      <c r="J2060" s="244"/>
      <c r="K2060" s="244"/>
      <c r="L2060" s="244"/>
      <c r="S2060" s="243"/>
      <c r="Y2060" s="257">
        <v>172.25</v>
      </c>
      <c r="Z2060" s="202"/>
      <c r="AA2060" s="202"/>
      <c r="AB2060" s="243"/>
      <c r="AC2060" s="212"/>
      <c r="AG2060" s="209"/>
    </row>
    <row r="2061" spans="1:33" s="259" customFormat="1" x14ac:dyDescent="0.2">
      <c r="B2061" s="348"/>
      <c r="C2061" s="251"/>
      <c r="D2061" s="251" t="s">
        <v>2465</v>
      </c>
      <c r="E2061" s="239"/>
      <c r="F2061" s="349"/>
      <c r="G2061" s="349"/>
      <c r="H2061" s="349"/>
      <c r="I2061" s="349"/>
      <c r="J2061" s="253"/>
      <c r="K2061" s="253"/>
      <c r="L2061" s="253"/>
      <c r="M2061" s="253"/>
      <c r="N2061" s="254"/>
      <c r="O2061" s="254"/>
      <c r="P2061" s="254"/>
      <c r="Q2061" s="254"/>
      <c r="R2061" s="254"/>
      <c r="S2061" s="251"/>
      <c r="T2061" s="245"/>
      <c r="U2061" s="245"/>
      <c r="V2061" s="427"/>
      <c r="W2061" s="202"/>
      <c r="X2061" s="239"/>
      <c r="Y2061" s="257">
        <v>40</v>
      </c>
      <c r="Z2061" s="239"/>
      <c r="AA2061" s="239"/>
      <c r="AB2061" s="1120"/>
      <c r="AC2061" s="350" t="str">
        <f>IF(B2061="","",(IFERROR(VLOOKUP(B2061,Projecten!A$4:W$2415,5,FALSE),"niet bekend")))</f>
        <v/>
      </c>
      <c r="AD2061" s="213" t="str">
        <f>IF(AC2061="","",(IF(F2061=0,AF2061,(F2061/AC2061*AF2061))))</f>
        <v/>
      </c>
      <c r="AE2061" s="213" t="str">
        <f>IF(B2061="","",(IFERROR(VLOOKUP(B2061,Projecten!A$4:W$2415,23,FALSE),"niet bekend")))</f>
        <v/>
      </c>
      <c r="AF2061" s="213" t="str">
        <f>IF(B2061="","",(IFERROR(VLOOKUP(B2061,Projecten!A$4:W$2415,12,FALSE),"niet bekend")))</f>
        <v/>
      </c>
    </row>
    <row r="2062" spans="1:33" s="259" customFormat="1" x14ac:dyDescent="0.2">
      <c r="B2062" s="348"/>
      <c r="C2062" s="251"/>
      <c r="D2062" s="251" t="s">
        <v>2517</v>
      </c>
      <c r="E2062" s="239"/>
      <c r="F2062" s="349"/>
      <c r="G2062" s="349"/>
      <c r="H2062" s="349"/>
      <c r="I2062" s="349"/>
      <c r="J2062" s="253"/>
      <c r="K2062" s="253"/>
      <c r="L2062" s="253"/>
      <c r="M2062" s="253"/>
      <c r="N2062" s="254"/>
      <c r="O2062" s="254"/>
      <c r="P2062" s="254"/>
      <c r="Q2062" s="254"/>
      <c r="R2062" s="254"/>
      <c r="S2062" s="251"/>
      <c r="T2062" s="245"/>
      <c r="U2062" s="245"/>
      <c r="V2062" s="427"/>
      <c r="W2062" s="202"/>
      <c r="X2062" s="239"/>
      <c r="Y2062" s="257">
        <v>38</v>
      </c>
      <c r="Z2062" s="239"/>
      <c r="AA2062" s="239"/>
      <c r="AB2062" s="1120"/>
      <c r="AC2062" s="350"/>
      <c r="AD2062" s="213"/>
      <c r="AE2062" s="213"/>
      <c r="AF2062" s="213"/>
    </row>
    <row r="2063" spans="1:33" s="259" customFormat="1" x14ac:dyDescent="0.2">
      <c r="B2063" s="348"/>
      <c r="C2063" s="251"/>
      <c r="D2063" s="251" t="s">
        <v>2928</v>
      </c>
      <c r="E2063" s="239"/>
      <c r="F2063" s="349"/>
      <c r="G2063" s="349"/>
      <c r="H2063" s="349"/>
      <c r="I2063" s="349"/>
      <c r="J2063" s="253"/>
      <c r="K2063" s="253"/>
      <c r="L2063" s="253"/>
      <c r="M2063" s="253"/>
      <c r="N2063" s="254"/>
      <c r="O2063" s="254"/>
      <c r="P2063" s="254"/>
      <c r="Q2063" s="254"/>
      <c r="R2063" s="254"/>
      <c r="S2063" s="251"/>
      <c r="T2063" s="245"/>
      <c r="U2063" s="245"/>
      <c r="V2063" s="427"/>
      <c r="W2063" s="202"/>
      <c r="X2063" s="239"/>
      <c r="Y2063" s="257">
        <v>8.25</v>
      </c>
      <c r="Z2063" s="239"/>
      <c r="AA2063" s="239"/>
      <c r="AB2063" s="1120"/>
      <c r="AC2063" s="350"/>
      <c r="AD2063" s="213"/>
      <c r="AE2063" s="213"/>
      <c r="AF2063" s="213"/>
    </row>
    <row r="2064" spans="1:33" x14ac:dyDescent="0.2">
      <c r="B2064" s="209"/>
      <c r="C2064" s="243"/>
      <c r="G2064" s="254"/>
      <c r="H2064" s="254"/>
      <c r="I2064" s="254"/>
      <c r="J2064" s="244"/>
      <c r="K2064" s="244"/>
      <c r="S2064" s="243"/>
      <c r="Y2064" s="248"/>
      <c r="Z2064" s="202"/>
      <c r="AA2064" s="202"/>
      <c r="AB2064" s="243"/>
      <c r="AC2064" s="212"/>
      <c r="AG2064" s="209"/>
    </row>
    <row r="2065" spans="1:32" s="868" customFormat="1" x14ac:dyDescent="0.2">
      <c r="B2065" s="496" t="s">
        <v>2778</v>
      </c>
      <c r="C2065" s="496">
        <v>121275</v>
      </c>
      <c r="D2065" s="496" t="s">
        <v>2780</v>
      </c>
      <c r="E2065" s="389" t="s">
        <v>352</v>
      </c>
      <c r="F2065" s="389">
        <v>1</v>
      </c>
      <c r="G2065" s="389">
        <v>8</v>
      </c>
      <c r="H2065" s="389">
        <v>4</v>
      </c>
      <c r="I2065" s="389">
        <v>3</v>
      </c>
      <c r="J2065" s="321">
        <v>42836</v>
      </c>
      <c r="K2065" s="321">
        <v>42837</v>
      </c>
      <c r="L2065" s="321" t="s">
        <v>1485</v>
      </c>
      <c r="M2065" s="321" t="s">
        <v>1485</v>
      </c>
      <c r="N2065" s="322" t="s">
        <v>47</v>
      </c>
      <c r="O2065" s="322" t="s">
        <v>47</v>
      </c>
      <c r="P2065" s="322" t="s">
        <v>47</v>
      </c>
      <c r="Q2065" s="322"/>
      <c r="R2065" s="322" t="s">
        <v>47</v>
      </c>
      <c r="S2065" s="667"/>
      <c r="T2065" s="264">
        <v>119</v>
      </c>
      <c r="U2065" s="264">
        <v>17</v>
      </c>
      <c r="V2065" s="396"/>
      <c r="W2065" s="318" t="s">
        <v>532</v>
      </c>
      <c r="X2065" s="318"/>
      <c r="Y2065" s="324">
        <v>18</v>
      </c>
      <c r="Z2065" s="869"/>
      <c r="AA2065" s="869"/>
      <c r="AB2065" s="707">
        <v>42825</v>
      </c>
      <c r="AC2065" s="329">
        <v>1</v>
      </c>
      <c r="AD2065" s="266">
        <f>IF(AC2065="","",(IF(F2065=0,AF2065,(F2065/AC2065*AF2065))))</f>
        <v>3440.14</v>
      </c>
      <c r="AE2065" s="266">
        <v>0</v>
      </c>
      <c r="AF2065" s="266">
        <v>3440.14</v>
      </c>
    </row>
    <row r="2066" spans="1:32" s="868" customFormat="1" x14ac:dyDescent="0.2">
      <c r="B2066" s="665"/>
      <c r="C2066" s="449"/>
      <c r="D2066" s="665"/>
      <c r="E2066" s="938"/>
      <c r="F2066" s="938"/>
      <c r="G2066" s="938"/>
      <c r="H2066" s="938"/>
      <c r="I2066" s="938"/>
      <c r="J2066" s="1123"/>
      <c r="K2066" s="1123"/>
      <c r="L2066" s="1123"/>
      <c r="M2066" s="1123"/>
      <c r="N2066" s="322"/>
      <c r="O2066" s="322"/>
      <c r="P2066" s="322"/>
      <c r="Q2066" s="322"/>
      <c r="R2066" s="322"/>
      <c r="S2066" s="667"/>
      <c r="T2066" s="264"/>
      <c r="U2066" s="264"/>
      <c r="V2066" s="396"/>
      <c r="W2066" s="318"/>
      <c r="X2066" s="869"/>
      <c r="Y2066" s="328"/>
      <c r="Z2066" s="869"/>
      <c r="AA2066" s="869"/>
      <c r="AB2066" s="1124"/>
      <c r="AC2066" s="1125"/>
      <c r="AD2066" s="266"/>
      <c r="AE2066" s="266"/>
      <c r="AF2066" s="266"/>
    </row>
    <row r="2067" spans="1:32" s="327" customFormat="1" x14ac:dyDescent="0.2">
      <c r="B2067" s="665">
        <v>2017262</v>
      </c>
      <c r="C2067" s="665">
        <v>121284</v>
      </c>
      <c r="D2067" s="665">
        <v>646517</v>
      </c>
      <c r="E2067" s="449" t="s">
        <v>26</v>
      </c>
      <c r="F2067" s="938">
        <v>1</v>
      </c>
      <c r="G2067" s="938">
        <v>8</v>
      </c>
      <c r="H2067" s="938">
        <v>5</v>
      </c>
      <c r="I2067" s="938">
        <v>3</v>
      </c>
      <c r="J2067" s="321">
        <v>42843</v>
      </c>
      <c r="K2067" s="321">
        <v>42844</v>
      </c>
      <c r="L2067" s="321" t="s">
        <v>1485</v>
      </c>
      <c r="M2067" s="321" t="s">
        <v>1485</v>
      </c>
      <c r="N2067" s="322" t="s">
        <v>47</v>
      </c>
      <c r="O2067" s="322" t="s">
        <v>47</v>
      </c>
      <c r="P2067" s="322" t="s">
        <v>47</v>
      </c>
      <c r="Q2067" s="322"/>
      <c r="R2067" s="322" t="s">
        <v>47</v>
      </c>
      <c r="S2067" s="320"/>
      <c r="T2067" s="264">
        <v>114</v>
      </c>
      <c r="U2067" s="264">
        <v>18</v>
      </c>
      <c r="V2067" s="396"/>
      <c r="W2067" s="318" t="s">
        <v>162</v>
      </c>
      <c r="X2067" s="318" t="s">
        <v>1250</v>
      </c>
      <c r="Y2067" s="324">
        <v>19</v>
      </c>
      <c r="Z2067" s="318"/>
      <c r="AA2067" s="511"/>
      <c r="AB2067" s="707">
        <v>42824</v>
      </c>
      <c r="AC2067" s="329">
        <f>IF(B2067="","",(IFERROR(VLOOKUP(B2067,Projecten!A$4:W$2415,5,FALSE),"niet bekend")))</f>
        <v>1</v>
      </c>
      <c r="AD2067" s="266">
        <f t="shared" ref="AD2067:AD2074" si="181">IF(AC2067="","",(IF(F2067=0,AF2067,(F2067/AC2067*AF2067))))</f>
        <v>3486.07</v>
      </c>
      <c r="AE2067" s="266">
        <f>IF(B2067="","",(IFERROR(VLOOKUP(B2067,Projecten!A$4:W$2415,23,FALSE),"niet bekend")))</f>
        <v>3486.07</v>
      </c>
      <c r="AF2067" s="266">
        <f>IF(B2067="","",(IFERROR(VLOOKUP(B2067,Projecten!A$4:W$2415,12,FALSE),"niet bekend")))</f>
        <v>3486.07</v>
      </c>
    </row>
    <row r="2068" spans="1:32" s="327" customFormat="1" x14ac:dyDescent="0.2">
      <c r="B2068" s="665">
        <v>2017255</v>
      </c>
      <c r="C2068" s="665">
        <v>121287</v>
      </c>
      <c r="D2068" s="665">
        <v>639717</v>
      </c>
      <c r="E2068" s="449" t="s">
        <v>26</v>
      </c>
      <c r="F2068" s="938">
        <v>1</v>
      </c>
      <c r="G2068" s="938">
        <v>11</v>
      </c>
      <c r="H2068" s="938">
        <v>5</v>
      </c>
      <c r="I2068" s="938">
        <v>3</v>
      </c>
      <c r="J2068" s="321">
        <v>42843</v>
      </c>
      <c r="K2068" s="321">
        <v>42844</v>
      </c>
      <c r="L2068" s="321" t="s">
        <v>1485</v>
      </c>
      <c r="M2068" s="321" t="s">
        <v>1485</v>
      </c>
      <c r="N2068" s="322" t="s">
        <v>47</v>
      </c>
      <c r="O2068" s="322" t="s">
        <v>47</v>
      </c>
      <c r="P2068" s="322" t="s">
        <v>47</v>
      </c>
      <c r="Q2068" s="322"/>
      <c r="R2068" s="322" t="s">
        <v>47</v>
      </c>
      <c r="S2068" s="320"/>
      <c r="T2068" s="264">
        <v>110</v>
      </c>
      <c r="U2068" s="264">
        <v>18</v>
      </c>
      <c r="V2068" s="396"/>
      <c r="W2068" s="318" t="s">
        <v>162</v>
      </c>
      <c r="X2068" s="318" t="s">
        <v>2903</v>
      </c>
      <c r="Y2068" s="324">
        <v>37</v>
      </c>
      <c r="Z2068" s="318"/>
      <c r="AA2068" s="511"/>
      <c r="AB2068" s="707">
        <v>42824</v>
      </c>
      <c r="AC2068" s="329">
        <f>IF(B2068="","",(IFERROR(VLOOKUP(B2068,Projecten!A$4:W$2415,5,FALSE),"niet bekend")))</f>
        <v>1</v>
      </c>
      <c r="AD2068" s="266">
        <f t="shared" si="181"/>
        <v>6325.24</v>
      </c>
      <c r="AE2068" s="266">
        <f>IF(B2068="","",(IFERROR(VLOOKUP(B2068,Projecten!A$4:W$2415,23,FALSE),"niet bekend")))</f>
        <v>6325.24</v>
      </c>
      <c r="AF2068" s="266">
        <f>IF(B2068="","",(IFERROR(VLOOKUP(B2068,Projecten!A$4:W$2415,12,FALSE),"niet bekend")))</f>
        <v>6325.24</v>
      </c>
    </row>
    <row r="2069" spans="1:32" s="327" customFormat="1" x14ac:dyDescent="0.2">
      <c r="B2069" s="665">
        <v>2017264</v>
      </c>
      <c r="C2069" s="665">
        <v>121284</v>
      </c>
      <c r="D2069" s="665">
        <v>637117</v>
      </c>
      <c r="E2069" s="449" t="s">
        <v>26</v>
      </c>
      <c r="F2069" s="938">
        <v>1</v>
      </c>
      <c r="G2069" s="938">
        <v>8</v>
      </c>
      <c r="H2069" s="938">
        <v>4</v>
      </c>
      <c r="I2069" s="938">
        <v>3</v>
      </c>
      <c r="J2069" s="321">
        <v>42845</v>
      </c>
      <c r="K2069" s="321" t="s">
        <v>1485</v>
      </c>
      <c r="L2069" s="321" t="s">
        <v>1485</v>
      </c>
      <c r="M2069" s="321" t="s">
        <v>1485</v>
      </c>
      <c r="N2069" s="322" t="s">
        <v>47</v>
      </c>
      <c r="O2069" s="322" t="s">
        <v>47</v>
      </c>
      <c r="P2069" s="322" t="s">
        <v>47</v>
      </c>
      <c r="Q2069" s="322"/>
      <c r="R2069" s="322" t="s">
        <v>47</v>
      </c>
      <c r="S2069" s="320"/>
      <c r="T2069" s="264">
        <v>173</v>
      </c>
      <c r="U2069" s="264">
        <v>18</v>
      </c>
      <c r="V2069" s="396"/>
      <c r="W2069" s="318" t="s">
        <v>162</v>
      </c>
      <c r="X2069" s="318" t="s">
        <v>1250</v>
      </c>
      <c r="Y2069" s="324">
        <v>27.25</v>
      </c>
      <c r="Z2069" s="318"/>
      <c r="AA2069" s="511"/>
      <c r="AB2069" s="707">
        <v>42828</v>
      </c>
      <c r="AC2069" s="329">
        <f>IF(B2069="","",(IFERROR(VLOOKUP(B2069,Projecten!A$4:W$2415,5,FALSE),"niet bekend")))</f>
        <v>1</v>
      </c>
      <c r="AD2069" s="266">
        <f t="shared" si="181"/>
        <v>5026.42</v>
      </c>
      <c r="AE2069" s="266">
        <f>IF(B2069="","",(IFERROR(VLOOKUP(B2069,Projecten!A$4:W$2415,23,FALSE),"niet bekend")))</f>
        <v>5026.42</v>
      </c>
      <c r="AF2069" s="266">
        <f>IF(B2069="","",(IFERROR(VLOOKUP(B2069,Projecten!A$4:W$2415,12,FALSE),"niet bekend")))</f>
        <v>5026.42</v>
      </c>
    </row>
    <row r="2070" spans="1:32" s="327" customFormat="1" x14ac:dyDescent="0.2">
      <c r="B2070" s="665">
        <v>2017256</v>
      </c>
      <c r="C2070" s="665">
        <v>121287</v>
      </c>
      <c r="D2070" s="665">
        <v>648017</v>
      </c>
      <c r="E2070" s="449" t="s">
        <v>26</v>
      </c>
      <c r="F2070" s="938">
        <v>1</v>
      </c>
      <c r="G2070" s="938">
        <v>9</v>
      </c>
      <c r="H2070" s="938">
        <v>5</v>
      </c>
      <c r="I2070" s="938">
        <v>4</v>
      </c>
      <c r="J2070" s="321">
        <v>42843</v>
      </c>
      <c r="K2070" s="321" t="s">
        <v>1485</v>
      </c>
      <c r="L2070" s="321" t="s">
        <v>1485</v>
      </c>
      <c r="M2070" s="321" t="s">
        <v>1485</v>
      </c>
      <c r="N2070" s="322" t="s">
        <v>47</v>
      </c>
      <c r="O2070" s="322" t="s">
        <v>47</v>
      </c>
      <c r="P2070" s="322" t="s">
        <v>47</v>
      </c>
      <c r="Q2070" s="322"/>
      <c r="R2070" s="322" t="s">
        <v>47</v>
      </c>
      <c r="S2070" s="320"/>
      <c r="T2070" s="264">
        <v>108</v>
      </c>
      <c r="U2070" s="264">
        <v>18</v>
      </c>
      <c r="V2070" s="396"/>
      <c r="W2070" s="318" t="s">
        <v>162</v>
      </c>
      <c r="X2070" s="318"/>
      <c r="Y2070" s="324">
        <v>18</v>
      </c>
      <c r="Z2070" s="318"/>
      <c r="AA2070" s="511"/>
      <c r="AB2070" s="707">
        <v>42824</v>
      </c>
      <c r="AC2070" s="329">
        <f>IF(B2070="","",(IFERROR(VLOOKUP(B2070,Projecten!A$4:W$2415,5,FALSE),"niet bekend")))</f>
        <v>1</v>
      </c>
      <c r="AD2070" s="266">
        <f t="shared" si="181"/>
        <v>3119.56</v>
      </c>
      <c r="AE2070" s="266">
        <f>IF(B2070="","",(IFERROR(VLOOKUP(B2070,Projecten!A$4:W$2415,23,FALSE),"niet bekend")))</f>
        <v>3119.56</v>
      </c>
      <c r="AF2070" s="266">
        <f>IF(B2070="","",(IFERROR(VLOOKUP(B2070,Projecten!A$4:W$2415,12,FALSE),"niet bekend")))</f>
        <v>3119.56</v>
      </c>
    </row>
    <row r="2071" spans="1:32" s="327" customFormat="1" x14ac:dyDescent="0.2">
      <c r="B2071" s="665">
        <v>2017263</v>
      </c>
      <c r="C2071" s="665">
        <v>121287</v>
      </c>
      <c r="D2071" s="665">
        <v>633917</v>
      </c>
      <c r="E2071" s="449" t="s">
        <v>26</v>
      </c>
      <c r="F2071" s="938">
        <v>1</v>
      </c>
      <c r="G2071" s="938">
        <v>4</v>
      </c>
      <c r="H2071" s="938">
        <v>3</v>
      </c>
      <c r="I2071" s="938">
        <v>2</v>
      </c>
      <c r="J2071" s="321">
        <v>42843</v>
      </c>
      <c r="K2071" s="321" t="s">
        <v>1485</v>
      </c>
      <c r="L2071" s="321" t="s">
        <v>1485</v>
      </c>
      <c r="M2071" s="321" t="s">
        <v>1485</v>
      </c>
      <c r="N2071" s="322" t="s">
        <v>47</v>
      </c>
      <c r="O2071" s="322" t="s">
        <v>47</v>
      </c>
      <c r="P2071" s="322" t="s">
        <v>47</v>
      </c>
      <c r="Q2071" s="322"/>
      <c r="R2071" s="322" t="s">
        <v>47</v>
      </c>
      <c r="S2071" s="320"/>
      <c r="T2071" s="264">
        <v>164</v>
      </c>
      <c r="U2071" s="264">
        <v>18</v>
      </c>
      <c r="V2071" s="396"/>
      <c r="W2071" s="318" t="s">
        <v>162</v>
      </c>
      <c r="X2071" s="318"/>
      <c r="Y2071" s="324">
        <v>8</v>
      </c>
      <c r="Z2071" s="318"/>
      <c r="AA2071" s="511"/>
      <c r="AB2071" s="707">
        <v>42824</v>
      </c>
      <c r="AC2071" s="329">
        <f>IF(B2071="","",(IFERROR(VLOOKUP(B2071,Projecten!A$4:W$2415,5,FALSE),"niet bekend")))</f>
        <v>1</v>
      </c>
      <c r="AD2071" s="266">
        <f t="shared" si="181"/>
        <v>1260.08</v>
      </c>
      <c r="AE2071" s="266">
        <f>IF(B2071="","",(IFERROR(VLOOKUP(B2071,Projecten!A$4:W$2415,23,FALSE),"niet bekend")))</f>
        <v>1260.08</v>
      </c>
      <c r="AF2071" s="266">
        <f>IF(B2071="","",(IFERROR(VLOOKUP(B2071,Projecten!A$4:W$2415,12,FALSE),"niet bekend")))</f>
        <v>1260.08</v>
      </c>
    </row>
    <row r="2072" spans="1:32" s="327" customFormat="1" ht="60" x14ac:dyDescent="0.2">
      <c r="B2072" s="665" t="s">
        <v>2687</v>
      </c>
      <c r="C2072" s="665" t="s">
        <v>2857</v>
      </c>
      <c r="D2072" s="665" t="s">
        <v>2709</v>
      </c>
      <c r="E2072" s="449" t="s">
        <v>26</v>
      </c>
      <c r="F2072" s="751">
        <v>6</v>
      </c>
      <c r="G2072" s="751">
        <v>60</v>
      </c>
      <c r="H2072" s="751">
        <v>30</v>
      </c>
      <c r="I2072" s="751">
        <v>24</v>
      </c>
      <c r="J2072" s="321">
        <v>42830</v>
      </c>
      <c r="K2072" s="321">
        <v>42830</v>
      </c>
      <c r="L2072" s="321"/>
      <c r="M2072" s="321"/>
      <c r="N2072" s="322" t="s">
        <v>47</v>
      </c>
      <c r="O2072" s="322" t="s">
        <v>47</v>
      </c>
      <c r="P2072" s="322" t="s">
        <v>47</v>
      </c>
      <c r="Q2072" s="322"/>
      <c r="R2072" s="322" t="s">
        <v>47</v>
      </c>
      <c r="S2072" s="667"/>
      <c r="T2072" s="1177" t="s">
        <v>2949</v>
      </c>
      <c r="U2072" s="856">
        <v>18</v>
      </c>
      <c r="V2072" s="396"/>
      <c r="W2072" s="1115" t="s">
        <v>2265</v>
      </c>
      <c r="X2072" s="318" t="s">
        <v>1250</v>
      </c>
      <c r="Y2072" s="324">
        <v>222</v>
      </c>
      <c r="Z2072" s="318"/>
      <c r="AA2072" s="318"/>
      <c r="AB2072" s="707">
        <v>42810</v>
      </c>
      <c r="AC2072" s="329">
        <f>IF(B2072="","",(IFERROR(VLOOKUP(B2072,Projecten!A$4:W$2415,5,FALSE),"niet bekend")))</f>
        <v>10</v>
      </c>
      <c r="AD2072" s="266">
        <f t="shared" si="181"/>
        <v>46079.34</v>
      </c>
      <c r="AE2072" s="266">
        <f>IF(B2072="","",(IFERROR(VLOOKUP(B2072,Projecten!A$4:W$2415,23,FALSE),"niet bekend")))</f>
        <v>76798.899999999994</v>
      </c>
      <c r="AF2072" s="266">
        <f>IF(B2072="","",(IFERROR(VLOOKUP(B2072,Projecten!A$4:W$2415,12,FALSE),"niet bekend")))</f>
        <v>76798.899999999994</v>
      </c>
    </row>
    <row r="2073" spans="1:32" s="327" customFormat="1" x14ac:dyDescent="0.2">
      <c r="B2073" s="1109" t="s">
        <v>2823</v>
      </c>
      <c r="C2073" s="1101">
        <v>121289</v>
      </c>
      <c r="D2073" s="1109">
        <v>617517</v>
      </c>
      <c r="E2073" s="1117" t="s">
        <v>26</v>
      </c>
      <c r="F2073" s="1117">
        <v>1</v>
      </c>
      <c r="G2073" s="1117">
        <v>10</v>
      </c>
      <c r="H2073" s="1117">
        <v>9</v>
      </c>
      <c r="I2073" s="1117">
        <v>1</v>
      </c>
      <c r="J2073" s="321">
        <v>42843</v>
      </c>
      <c r="K2073" s="321" t="s">
        <v>1485</v>
      </c>
      <c r="L2073" s="321" t="s">
        <v>1485</v>
      </c>
      <c r="M2073" s="321" t="s">
        <v>1485</v>
      </c>
      <c r="N2073" s="322" t="s">
        <v>47</v>
      </c>
      <c r="O2073" s="322" t="s">
        <v>47</v>
      </c>
      <c r="P2073" s="322" t="s">
        <v>47</v>
      </c>
      <c r="Q2073" s="322"/>
      <c r="R2073" s="322" t="s">
        <v>47</v>
      </c>
      <c r="S2073" s="320"/>
      <c r="T2073" s="321"/>
      <c r="U2073" s="264">
        <v>18</v>
      </c>
      <c r="V2073" s="396"/>
      <c r="W2073" s="318" t="s">
        <v>162</v>
      </c>
      <c r="X2073" s="318" t="s">
        <v>1250</v>
      </c>
      <c r="Y2073" s="324">
        <v>26</v>
      </c>
      <c r="Z2073" s="318"/>
      <c r="AA2073" s="318"/>
      <c r="AB2073" s="707">
        <v>42824</v>
      </c>
      <c r="AC2073" s="329">
        <f>IF(B2073="","",(IFERROR(VLOOKUP(B2073,Projecten!A$4:W$2415,5,FALSE),"niet bekend")))</f>
        <v>1</v>
      </c>
      <c r="AD2073" s="266">
        <f t="shared" si="181"/>
        <v>4596.43</v>
      </c>
      <c r="AE2073" s="266">
        <f>IF(B2073="","",(IFERROR(VLOOKUP(B2073,Projecten!A$4:W$2415,23,FALSE),"niet bekend")))</f>
        <v>4596.43</v>
      </c>
      <c r="AF2073" s="266">
        <f>IF(B2073="","",(IFERROR(VLOOKUP(B2073,Projecten!A$4:W$2415,12,FALSE),"niet bekend")))</f>
        <v>4596.43</v>
      </c>
    </row>
    <row r="2074" spans="1:32" s="327" customFormat="1" x14ac:dyDescent="0.2">
      <c r="B2074" s="665">
        <v>2017262</v>
      </c>
      <c r="C2074" s="665">
        <v>121284</v>
      </c>
      <c r="D2074" s="665">
        <v>646517</v>
      </c>
      <c r="E2074" s="449" t="s">
        <v>26</v>
      </c>
      <c r="F2074" s="938">
        <v>1</v>
      </c>
      <c r="G2074" s="938">
        <v>8</v>
      </c>
      <c r="H2074" s="938">
        <v>5</v>
      </c>
      <c r="I2074" s="938">
        <v>3</v>
      </c>
      <c r="J2074" s="321">
        <v>42843</v>
      </c>
      <c r="K2074" s="321">
        <v>42844</v>
      </c>
      <c r="L2074" s="321" t="s">
        <v>1485</v>
      </c>
      <c r="M2074" s="321" t="s">
        <v>1485</v>
      </c>
      <c r="N2074" s="322" t="s">
        <v>47</v>
      </c>
      <c r="O2074" s="322" t="s">
        <v>47</v>
      </c>
      <c r="P2074" s="322" t="s">
        <v>47</v>
      </c>
      <c r="Q2074" s="322"/>
      <c r="R2074" s="322" t="s">
        <v>47</v>
      </c>
      <c r="S2074" s="320"/>
      <c r="T2074" s="321"/>
      <c r="U2074" s="264">
        <v>18</v>
      </c>
      <c r="V2074" s="396"/>
      <c r="W2074" s="318" t="s">
        <v>162</v>
      </c>
      <c r="X2074" s="318" t="s">
        <v>1250</v>
      </c>
      <c r="Y2074" s="324">
        <v>19</v>
      </c>
      <c r="Z2074" s="318"/>
      <c r="AA2074" s="511"/>
      <c r="AB2074" s="707">
        <v>42824</v>
      </c>
      <c r="AC2074" s="329">
        <f>IF(B2074="","",(IFERROR(VLOOKUP(B2074,Projecten!A$4:W$2415,5,FALSE),"niet bekend")))</f>
        <v>1</v>
      </c>
      <c r="AD2074" s="266">
        <f t="shared" si="181"/>
        <v>3486.07</v>
      </c>
      <c r="AE2074" s="266">
        <f>IF(B2074="","",(IFERROR(VLOOKUP(B2074,Projecten!A$4:W$2415,23,FALSE),"niet bekend")))</f>
        <v>3486.07</v>
      </c>
      <c r="AF2074" s="266">
        <f>IF(B2074="","",(IFERROR(VLOOKUP(B2074,Projecten!A$4:W$2415,12,FALSE),"niet bekend")))</f>
        <v>3486.07</v>
      </c>
    </row>
    <row r="2075" spans="1:32" s="327" customFormat="1" x14ac:dyDescent="0.2">
      <c r="B2075" s="665"/>
      <c r="C2075" s="665"/>
      <c r="D2075" s="665"/>
      <c r="E2075" s="449"/>
      <c r="F2075" s="938"/>
      <c r="G2075" s="938"/>
      <c r="H2075" s="938"/>
      <c r="I2075" s="938"/>
      <c r="J2075" s="321"/>
      <c r="K2075" s="321"/>
      <c r="L2075" s="321"/>
      <c r="M2075" s="321"/>
      <c r="N2075" s="322"/>
      <c r="O2075" s="322"/>
      <c r="P2075" s="322"/>
      <c r="Q2075" s="322"/>
      <c r="R2075" s="322"/>
      <c r="S2075" s="320"/>
      <c r="T2075" s="264"/>
      <c r="U2075" s="264"/>
      <c r="V2075" s="396"/>
      <c r="W2075" s="318"/>
      <c r="X2075" s="318"/>
      <c r="Y2075" s="324"/>
      <c r="Z2075" s="318"/>
      <c r="AA2075" s="511"/>
      <c r="AB2075" s="707"/>
      <c r="AC2075" s="329"/>
      <c r="AD2075" s="266"/>
      <c r="AE2075" s="266"/>
      <c r="AF2075" s="266"/>
    </row>
    <row r="2076" spans="1:32" s="868" customFormat="1" x14ac:dyDescent="0.2">
      <c r="B2076" s="496">
        <v>2017204</v>
      </c>
      <c r="C2076" s="886">
        <v>121277</v>
      </c>
      <c r="D2076" s="496" t="s">
        <v>2666</v>
      </c>
      <c r="E2076" s="389" t="s">
        <v>307</v>
      </c>
      <c r="F2076" s="388">
        <v>0</v>
      </c>
      <c r="G2076" s="388">
        <v>7</v>
      </c>
      <c r="H2076" s="388">
        <v>4</v>
      </c>
      <c r="I2076" s="388">
        <v>1</v>
      </c>
      <c r="J2076" s="1123" t="s">
        <v>1485</v>
      </c>
      <c r="K2076" s="1123" t="s">
        <v>1485</v>
      </c>
      <c r="L2076" s="321">
        <v>42830</v>
      </c>
      <c r="M2076" s="1123" t="s">
        <v>1485</v>
      </c>
      <c r="N2076" s="322" t="s">
        <v>47</v>
      </c>
      <c r="O2076" s="322" t="s">
        <v>47</v>
      </c>
      <c r="P2076" s="322" t="s">
        <v>47</v>
      </c>
      <c r="Q2076" s="322"/>
      <c r="R2076" s="322" t="s">
        <v>47</v>
      </c>
      <c r="S2076" s="667"/>
      <c r="T2076" s="866">
        <v>127</v>
      </c>
      <c r="U2076" s="264">
        <v>17</v>
      </c>
      <c r="V2076" s="396"/>
      <c r="W2076" s="318" t="s">
        <v>49</v>
      </c>
      <c r="X2076" s="318" t="s">
        <v>2715</v>
      </c>
      <c r="Y2076" s="324">
        <v>13.5</v>
      </c>
      <c r="Z2076" s="869"/>
      <c r="AA2076" s="869"/>
      <c r="AB2076" s="707">
        <v>42811</v>
      </c>
      <c r="AC2076" s="329">
        <f>IF(B2076="","",(IFERROR(VLOOKUP(B2076,Projecten!A$4:W$2415,5,FALSE),"niet bekend")))</f>
        <v>0</v>
      </c>
      <c r="AD2076" s="266">
        <f>IF(AC2076="","",(IF(F2076=0,AF2076,(F2076/AC2076*AF2076))))</f>
        <v>3950.84</v>
      </c>
      <c r="AE2076" s="266">
        <f>IF(B2076="","",(IFERROR(VLOOKUP(B2076,Projecten!A$4:W$2415,23,FALSE),"niet bekend")))</f>
        <v>3950.84</v>
      </c>
      <c r="AF2076" s="266">
        <f>IF(B2076="","",(IFERROR(VLOOKUP(B2076,Projecten!A$4:W$2415,12,FALSE),"niet bekend")))</f>
        <v>3950.84</v>
      </c>
    </row>
    <row r="2077" spans="1:32" s="327" customFormat="1" x14ac:dyDescent="0.2">
      <c r="B2077" s="665"/>
      <c r="C2077" s="665"/>
      <c r="D2077" s="665"/>
      <c r="E2077" s="449"/>
      <c r="F2077" s="938"/>
      <c r="G2077" s="938"/>
      <c r="H2077" s="938"/>
      <c r="I2077" s="938"/>
      <c r="J2077" s="321"/>
      <c r="K2077" s="321"/>
      <c r="L2077" s="321"/>
      <c r="M2077" s="321"/>
      <c r="N2077" s="322"/>
      <c r="O2077" s="322"/>
      <c r="P2077" s="322"/>
      <c r="Q2077" s="322"/>
      <c r="R2077" s="322"/>
      <c r="S2077" s="320"/>
      <c r="T2077" s="264"/>
      <c r="U2077" s="264"/>
      <c r="V2077" s="396"/>
      <c r="W2077" s="318"/>
      <c r="X2077" s="318"/>
      <c r="Y2077" s="324"/>
      <c r="Z2077" s="318"/>
      <c r="AA2077" s="511"/>
      <c r="AB2077" s="707"/>
      <c r="AC2077" s="329"/>
      <c r="AD2077" s="266"/>
      <c r="AE2077" s="266"/>
      <c r="AF2077" s="266"/>
    </row>
    <row r="2078" spans="1:32" s="327" customFormat="1" x14ac:dyDescent="0.2">
      <c r="A2078" s="1136"/>
      <c r="B2078" s="1160">
        <v>2017347</v>
      </c>
      <c r="C2078" s="1178">
        <v>121297</v>
      </c>
      <c r="D2078" s="1153" t="s">
        <v>2937</v>
      </c>
      <c r="E2078" s="1162" t="s">
        <v>317</v>
      </c>
      <c r="F2078" s="1162">
        <v>0</v>
      </c>
      <c r="G2078" s="1162">
        <v>2</v>
      </c>
      <c r="H2078" s="1148">
        <v>2</v>
      </c>
      <c r="I2078" s="1148">
        <v>0</v>
      </c>
      <c r="J2078" s="321">
        <v>42857</v>
      </c>
      <c r="K2078" s="321">
        <v>42851</v>
      </c>
      <c r="L2078" s="321"/>
      <c r="M2078" s="321"/>
      <c r="N2078" s="322" t="s">
        <v>47</v>
      </c>
      <c r="O2078" s="322" t="s">
        <v>47</v>
      </c>
      <c r="P2078" s="322" t="s">
        <v>47</v>
      </c>
      <c r="Q2078" s="322"/>
      <c r="R2078" s="322" t="s">
        <v>47</v>
      </c>
      <c r="S2078" s="320"/>
      <c r="T2078" s="321" t="s">
        <v>2956</v>
      </c>
      <c r="U2078" s="264">
        <v>18</v>
      </c>
      <c r="V2078" s="396"/>
      <c r="W2078" s="318" t="s">
        <v>777</v>
      </c>
      <c r="X2078" s="318" t="s">
        <v>2950</v>
      </c>
      <c r="Y2078" s="324">
        <v>3.25</v>
      </c>
      <c r="Z2078" s="318"/>
      <c r="AA2078" s="511"/>
      <c r="AB2078" s="707">
        <v>42849</v>
      </c>
      <c r="AC2078" s="329">
        <f>IF(B2078="","",(IFERROR(VLOOKUP(B2078,Projecten!A$4:W$2415,5,FALSE),"niet bekend")))</f>
        <v>1</v>
      </c>
      <c r="AD2078" s="266">
        <f>IF(AC2078="","",(IF(F2078=0,AF2078,(F2078/AC2078*AF2078))))</f>
        <v>611.05999999999995</v>
      </c>
      <c r="AE2078" s="266">
        <f>IF(B2078="","",(IFERROR(VLOOKUP(B2078,Projecten!A$4:W$2415,23,FALSE),"niet bekend")))</f>
        <v>611.05999999999995</v>
      </c>
      <c r="AF2078" s="266">
        <f>IF(B2078="","",(IFERROR(VLOOKUP(B2078,Projecten!A$4:W$2415,12,FALSE),"niet bekend")))</f>
        <v>611.05999999999995</v>
      </c>
    </row>
    <row r="2079" spans="1:32" s="327" customFormat="1" x14ac:dyDescent="0.2">
      <c r="B2079" s="665">
        <v>2017248</v>
      </c>
      <c r="C2079" s="1101">
        <v>121280</v>
      </c>
      <c r="D2079" s="665" t="s">
        <v>2769</v>
      </c>
      <c r="E2079" s="449" t="s">
        <v>317</v>
      </c>
      <c r="F2079" s="938">
        <v>0</v>
      </c>
      <c r="G2079" s="938">
        <v>1</v>
      </c>
      <c r="H2079" s="938">
        <v>0</v>
      </c>
      <c r="I2079" s="938">
        <v>1</v>
      </c>
      <c r="J2079" s="321">
        <v>42845</v>
      </c>
      <c r="K2079" s="321" t="s">
        <v>1485</v>
      </c>
      <c r="L2079" s="321" t="s">
        <v>1485</v>
      </c>
      <c r="M2079" s="321" t="s">
        <v>1485</v>
      </c>
      <c r="N2079" s="322" t="s">
        <v>47</v>
      </c>
      <c r="O2079" s="322" t="s">
        <v>47</v>
      </c>
      <c r="P2079" s="322" t="s">
        <v>47</v>
      </c>
      <c r="Q2079" s="322"/>
      <c r="R2079" s="322" t="s">
        <v>47</v>
      </c>
      <c r="S2079" s="320"/>
      <c r="T2079" s="264">
        <v>185</v>
      </c>
      <c r="U2079" s="264">
        <v>18</v>
      </c>
      <c r="V2079" s="396"/>
      <c r="W2079" s="318" t="s">
        <v>777</v>
      </c>
      <c r="X2079" s="318" t="s">
        <v>1250</v>
      </c>
      <c r="Y2079" s="324">
        <v>3.75</v>
      </c>
      <c r="Z2079" s="318"/>
      <c r="AA2079" s="511"/>
      <c r="AB2079" s="707">
        <v>42821</v>
      </c>
      <c r="AC2079" s="329">
        <f>IF(B2079="","",(IFERROR(VLOOKUP(B2079,Projecten!A$4:W$2415,5,FALSE),"niet bekend")))</f>
        <v>0</v>
      </c>
      <c r="AD2079" s="266">
        <f>IF(AC2079="","",(IF(F2079=0,AF2079,(F2079/AC2079*AF2079))))</f>
        <v>659.57</v>
      </c>
      <c r="AE2079" s="266">
        <f>IF(B2079="","",(IFERROR(VLOOKUP(B2079,Projecten!A$4:W$2415,23,FALSE),"niet bekend")))</f>
        <v>659.57</v>
      </c>
      <c r="AF2079" s="266">
        <f>IF(B2079="","",(IFERROR(VLOOKUP(B2079,Projecten!A$4:W$2415,12,FALSE),"niet bekend")))</f>
        <v>659.57</v>
      </c>
    </row>
    <row r="2080" spans="1:32" s="327" customFormat="1" x14ac:dyDescent="0.2">
      <c r="B2080" s="665"/>
      <c r="C2080" s="665"/>
      <c r="D2080" s="665"/>
      <c r="E2080" s="449"/>
      <c r="F2080" s="938"/>
      <c r="G2080" s="938"/>
      <c r="H2080" s="938"/>
      <c r="I2080" s="938"/>
      <c r="J2080" s="321"/>
      <c r="K2080" s="321"/>
      <c r="L2080" s="321"/>
      <c r="M2080" s="321"/>
      <c r="N2080" s="322"/>
      <c r="O2080" s="322"/>
      <c r="P2080" s="322"/>
      <c r="Q2080" s="322"/>
      <c r="R2080" s="322"/>
      <c r="S2080" s="320"/>
      <c r="T2080" s="264"/>
      <c r="U2080" s="264"/>
      <c r="V2080" s="396"/>
      <c r="W2080" s="318"/>
      <c r="X2080" s="318"/>
      <c r="Y2080" s="324"/>
      <c r="Z2080" s="318"/>
      <c r="AA2080" s="511"/>
      <c r="AB2080" s="707"/>
      <c r="AC2080" s="329"/>
      <c r="AD2080" s="266"/>
      <c r="AE2080" s="266"/>
      <c r="AF2080" s="266"/>
    </row>
    <row r="2081" spans="1:35" s="327" customFormat="1" x14ac:dyDescent="0.2">
      <c r="B2081" s="665">
        <v>2017292</v>
      </c>
      <c r="C2081" s="665">
        <v>121283</v>
      </c>
      <c r="D2081" s="665" t="s">
        <v>2863</v>
      </c>
      <c r="E2081" s="449" t="s">
        <v>2330</v>
      </c>
      <c r="F2081" s="938">
        <v>1</v>
      </c>
      <c r="G2081" s="938">
        <v>8</v>
      </c>
      <c r="H2081" s="938">
        <v>5</v>
      </c>
      <c r="I2081" s="938">
        <v>3</v>
      </c>
      <c r="J2081" s="321">
        <v>42845</v>
      </c>
      <c r="K2081" s="321">
        <v>42844</v>
      </c>
      <c r="L2081" s="321" t="s">
        <v>1485</v>
      </c>
      <c r="M2081" s="321" t="s">
        <v>1485</v>
      </c>
      <c r="N2081" s="322" t="s">
        <v>47</v>
      </c>
      <c r="O2081" s="322" t="s">
        <v>47</v>
      </c>
      <c r="P2081" s="322" t="s">
        <v>47</v>
      </c>
      <c r="Q2081" s="322"/>
      <c r="R2081" s="322" t="s">
        <v>47</v>
      </c>
      <c r="S2081" s="320"/>
      <c r="T2081" s="264">
        <v>204</v>
      </c>
      <c r="U2081" s="264">
        <v>18</v>
      </c>
      <c r="V2081" s="396"/>
      <c r="W2081" s="318" t="s">
        <v>2532</v>
      </c>
      <c r="X2081" s="318" t="s">
        <v>2862</v>
      </c>
      <c r="Y2081" s="324">
        <v>20.75</v>
      </c>
      <c r="Z2081" s="318"/>
      <c r="AA2081" s="511"/>
      <c r="AB2081" s="707">
        <v>41742</v>
      </c>
      <c r="AC2081" s="329">
        <v>1</v>
      </c>
      <c r="AD2081" s="266">
        <f>IF(AC2081="","",(IF(F2081=0,AF2081,(F2081/AC2081*AF2081))))</f>
        <v>3564.62</v>
      </c>
      <c r="AE2081" s="266">
        <v>0</v>
      </c>
      <c r="AF2081" s="266">
        <v>3564.62</v>
      </c>
    </row>
    <row r="2082" spans="1:35" s="327" customFormat="1" x14ac:dyDescent="0.2">
      <c r="B2082" s="665">
        <v>2017293</v>
      </c>
      <c r="C2082" s="665">
        <v>121283</v>
      </c>
      <c r="D2082" s="665" t="s">
        <v>2860</v>
      </c>
      <c r="E2082" s="449" t="s">
        <v>2330</v>
      </c>
      <c r="F2082" s="938">
        <v>1</v>
      </c>
      <c r="G2082" s="938">
        <v>9</v>
      </c>
      <c r="H2082" s="938">
        <v>7</v>
      </c>
      <c r="I2082" s="938">
        <v>1</v>
      </c>
      <c r="J2082" s="321">
        <v>42845</v>
      </c>
      <c r="K2082" s="321">
        <v>42844</v>
      </c>
      <c r="L2082" s="321" t="s">
        <v>1485</v>
      </c>
      <c r="M2082" s="321" t="s">
        <v>1485</v>
      </c>
      <c r="N2082" s="322" t="s">
        <v>47</v>
      </c>
      <c r="O2082" s="322" t="s">
        <v>47</v>
      </c>
      <c r="P2082" s="322" t="s">
        <v>47</v>
      </c>
      <c r="Q2082" s="322"/>
      <c r="R2082" s="322" t="s">
        <v>47</v>
      </c>
      <c r="S2082" s="320"/>
      <c r="T2082" s="264">
        <v>223</v>
      </c>
      <c r="U2082" s="264">
        <v>18</v>
      </c>
      <c r="V2082" s="396"/>
      <c r="W2082" s="318" t="s">
        <v>2532</v>
      </c>
      <c r="X2082" s="318" t="s">
        <v>1341</v>
      </c>
      <c r="Y2082" s="324">
        <v>17</v>
      </c>
      <c r="Z2082" s="318"/>
      <c r="AA2082" s="511"/>
      <c r="AB2082" s="707">
        <v>41742</v>
      </c>
      <c r="AC2082" s="329">
        <v>1</v>
      </c>
      <c r="AD2082" s="266">
        <f>IF(AC2082="","",(IF(F2082=0,AF2082,(F2082/AC2082*AF2082))))</f>
        <v>2852.99</v>
      </c>
      <c r="AE2082" s="266">
        <v>0</v>
      </c>
      <c r="AF2082" s="266">
        <v>2852.99</v>
      </c>
    </row>
    <row r="2083" spans="1:35" s="327" customFormat="1" x14ac:dyDescent="0.2">
      <c r="B2083" s="665">
        <v>2017294</v>
      </c>
      <c r="C2083" s="665">
        <v>121283</v>
      </c>
      <c r="D2083" s="665" t="s">
        <v>2861</v>
      </c>
      <c r="E2083" s="449" t="s">
        <v>2330</v>
      </c>
      <c r="F2083" s="938">
        <v>1</v>
      </c>
      <c r="G2083" s="938">
        <v>8</v>
      </c>
      <c r="H2083" s="938">
        <v>6</v>
      </c>
      <c r="I2083" s="938">
        <v>1</v>
      </c>
      <c r="J2083" s="321">
        <v>42845</v>
      </c>
      <c r="K2083" s="321">
        <v>42844</v>
      </c>
      <c r="L2083" s="321" t="s">
        <v>1485</v>
      </c>
      <c r="M2083" s="321" t="s">
        <v>1485</v>
      </c>
      <c r="N2083" s="322" t="s">
        <v>47</v>
      </c>
      <c r="O2083" s="322" t="s">
        <v>47</v>
      </c>
      <c r="P2083" s="322" t="s">
        <v>47</v>
      </c>
      <c r="Q2083" s="322"/>
      <c r="R2083" s="322" t="s">
        <v>47</v>
      </c>
      <c r="S2083" s="320"/>
      <c r="T2083" s="264">
        <v>220</v>
      </c>
      <c r="U2083" s="264">
        <v>18</v>
      </c>
      <c r="V2083" s="396"/>
      <c r="W2083" s="318" t="s">
        <v>2532</v>
      </c>
      <c r="X2083" s="318" t="s">
        <v>1381</v>
      </c>
      <c r="Y2083" s="324">
        <v>15.5</v>
      </c>
      <c r="Z2083" s="318"/>
      <c r="AA2083" s="511"/>
      <c r="AB2083" s="707">
        <v>41742</v>
      </c>
      <c r="AC2083" s="329">
        <v>1</v>
      </c>
      <c r="AD2083" s="266">
        <f>IF(AC2083="","",(IF(F2083=0,AF2083,(F2083/AC2083*AF2083))))</f>
        <v>2657.59</v>
      </c>
      <c r="AE2083" s="266">
        <v>0</v>
      </c>
      <c r="AF2083" s="266">
        <v>2657.59</v>
      </c>
    </row>
    <row r="2084" spans="1:35" s="312" customFormat="1" x14ac:dyDescent="0.2">
      <c r="B2084" s="1012"/>
      <c r="C2084" s="299"/>
      <c r="D2084" s="300"/>
      <c r="E2084" s="300"/>
      <c r="F2084" s="302"/>
      <c r="G2084" s="302"/>
      <c r="H2084" s="302"/>
      <c r="I2084" s="302"/>
      <c r="J2084" s="301"/>
      <c r="K2084" s="301"/>
      <c r="L2084" s="301"/>
      <c r="M2084" s="302"/>
      <c r="N2084" s="302"/>
      <c r="O2084" s="302"/>
      <c r="P2084" s="302"/>
      <c r="Q2084" s="302"/>
      <c r="R2084" s="302"/>
      <c r="S2084" s="303"/>
      <c r="T2084" s="407"/>
      <c r="U2084" s="305"/>
      <c r="V2084" s="305"/>
      <c r="W2084" s="307"/>
      <c r="X2084" s="307"/>
      <c r="Y2084" s="307"/>
      <c r="Z2084" s="298"/>
      <c r="AA2084" s="308"/>
      <c r="AB2084" s="410"/>
      <c r="AC2084" s="310"/>
      <c r="AD2084" s="311"/>
      <c r="AE2084" s="311" t="str">
        <f>IF(B2084="","",(IFERROR(VLOOKUP(B2084,Projecten!A$4:W$2415,23,FALSE),"niet bekend")))</f>
        <v/>
      </c>
      <c r="AF2084" s="311" t="str">
        <f>IF(B2084="","",(IFERROR(VLOOKUP(B2084,Projecten!A$4:W$2415,12,FALSE),"niet bekend")))</f>
        <v/>
      </c>
    </row>
    <row r="2085" spans="1:35" s="236" customFormat="1" x14ac:dyDescent="0.2">
      <c r="B2085" s="1038"/>
      <c r="C2085" s="1179"/>
      <c r="D2085" s="1180">
        <f>SUM(G2085:I2085)</f>
        <v>396</v>
      </c>
      <c r="E2085" s="1181"/>
      <c r="F2085" s="1182">
        <f>SUM(F2091:F2119)</f>
        <v>28</v>
      </c>
      <c r="G2085" s="1182">
        <f>SUM(G2091:G2119)</f>
        <v>205</v>
      </c>
      <c r="H2085" s="1182">
        <f>SUM(H2091:H2119)</f>
        <v>117</v>
      </c>
      <c r="I2085" s="1182">
        <f>SUM(I2091:I2119)</f>
        <v>74</v>
      </c>
      <c r="J2085" s="1183"/>
      <c r="K2085" s="1183"/>
      <c r="L2085" s="1183"/>
      <c r="M2085" s="1182"/>
      <c r="N2085" s="1182"/>
      <c r="O2085" s="1182"/>
      <c r="P2085" s="1182"/>
      <c r="Q2085" s="1182"/>
      <c r="R2085" s="1182"/>
      <c r="S2085" s="225">
        <v>18</v>
      </c>
      <c r="T2085" s="226"/>
      <c r="U2085" s="227"/>
      <c r="V2085" s="227"/>
      <c r="W2085" s="1184"/>
      <c r="X2085" s="230">
        <f>SUM(Y2085:Y2120)</f>
        <v>424.5</v>
      </c>
      <c r="Y2085" s="231"/>
      <c r="Z2085" s="231">
        <f>Productiemedewerkers!C2493</f>
        <v>0</v>
      </c>
      <c r="AA2085" s="232">
        <f>X2085-Z2085</f>
        <v>424.5</v>
      </c>
      <c r="AB2085" s="221"/>
      <c r="AC2085" s="234"/>
      <c r="AD2085" s="235">
        <f>SUM(AD2086:AD2120)</f>
        <v>74011.689999999973</v>
      </c>
      <c r="AE2085" s="235" t="str">
        <f>IF(B2085="","",(IFERROR(VLOOKUP(B2085,Projecten!A$4:W$2415,23,FALSE),"niet bekend")))</f>
        <v/>
      </c>
      <c r="AF2085" s="235" t="str">
        <f>IF(B2085="","",(IFERROR(VLOOKUP(B2085,Projecten!A$4:W$2415,12,FALSE),"niet bekend")))</f>
        <v/>
      </c>
    </row>
    <row r="2086" spans="1:35" s="236" customFormat="1" x14ac:dyDescent="0.2">
      <c r="A2086" s="1036"/>
      <c r="B2086" s="1036"/>
      <c r="C2086" s="1185"/>
      <c r="D2086" s="1186" t="s">
        <v>2967</v>
      </c>
      <c r="E2086" s="616"/>
      <c r="F2086" s="391"/>
      <c r="G2086" s="391"/>
      <c r="H2086" s="391"/>
      <c r="I2086" s="391"/>
      <c r="J2086" s="995"/>
      <c r="K2086" s="995"/>
      <c r="L2086" s="995"/>
      <c r="M2086" s="391"/>
      <c r="N2086" s="391"/>
      <c r="O2086" s="391"/>
      <c r="P2086" s="391"/>
      <c r="Q2086" s="391"/>
      <c r="R2086" s="391"/>
      <c r="S2086" s="1187"/>
      <c r="T2086" s="1187"/>
      <c r="U2086" s="1187"/>
      <c r="V2086" s="1187"/>
      <c r="W2086" s="1187"/>
      <c r="X2086" s="1187"/>
      <c r="Y2086" s="1187"/>
      <c r="Z2086" s="1187"/>
      <c r="AA2086" s="1187"/>
      <c r="AB2086" s="1187"/>
      <c r="AC2086" s="1187"/>
      <c r="AD2086" s="1188"/>
      <c r="AE2086" s="1188"/>
      <c r="AF2086" s="1188"/>
      <c r="AG2086" s="1189"/>
      <c r="AH2086" s="1189"/>
      <c r="AI2086" s="1189"/>
    </row>
    <row r="2087" spans="1:35" s="236" customFormat="1" x14ac:dyDescent="0.2">
      <c r="A2087" s="1036"/>
      <c r="B2087" s="1036"/>
      <c r="C2087" s="1185"/>
      <c r="D2087" s="1047" t="s">
        <v>2944</v>
      </c>
      <c r="E2087" s="616"/>
      <c r="F2087" s="391"/>
      <c r="G2087" s="391"/>
      <c r="H2087" s="391"/>
      <c r="I2087" s="391"/>
      <c r="J2087" s="995"/>
      <c r="K2087" s="995"/>
      <c r="L2087" s="995"/>
      <c r="M2087" s="391"/>
      <c r="N2087" s="391"/>
      <c r="O2087" s="391"/>
      <c r="P2087" s="391"/>
      <c r="Q2087" s="391"/>
      <c r="R2087" s="391"/>
      <c r="S2087" s="1187"/>
      <c r="T2087" s="1187"/>
      <c r="U2087" s="1187"/>
      <c r="V2087" s="1187"/>
      <c r="W2087" s="1187"/>
      <c r="X2087" s="1187"/>
      <c r="Y2087" s="1187"/>
      <c r="Z2087" s="1187"/>
      <c r="AA2087" s="1187"/>
      <c r="AB2087" s="1187"/>
      <c r="AC2087" s="1187"/>
      <c r="AD2087" s="1188"/>
      <c r="AE2087" s="1188"/>
      <c r="AF2087" s="1188"/>
      <c r="AG2087" s="1189"/>
      <c r="AH2087" s="1189"/>
      <c r="AI2087" s="1189"/>
    </row>
    <row r="2088" spans="1:35" s="236" customFormat="1" x14ac:dyDescent="0.2">
      <c r="A2088" s="1036"/>
      <c r="B2088" s="1036"/>
      <c r="C2088" s="1185"/>
      <c r="D2088" s="1047" t="s">
        <v>2958</v>
      </c>
      <c r="E2088" s="616"/>
      <c r="F2088" s="391"/>
      <c r="G2088" s="391"/>
      <c r="H2088" s="391"/>
      <c r="I2088" s="391"/>
      <c r="J2088" s="995"/>
      <c r="K2088" s="995"/>
      <c r="L2088" s="995"/>
      <c r="M2088" s="391"/>
      <c r="N2088" s="391"/>
      <c r="O2088" s="391"/>
      <c r="P2088" s="391"/>
      <c r="Q2088" s="391"/>
      <c r="R2088" s="391"/>
      <c r="S2088" s="1187"/>
      <c r="T2088" s="1187"/>
      <c r="U2088" s="1187"/>
      <c r="V2088" s="1187"/>
      <c r="W2088" s="1187"/>
      <c r="X2088" s="1187"/>
      <c r="Y2088" s="1187"/>
      <c r="Z2088" s="1187"/>
      <c r="AA2088" s="1187"/>
      <c r="AB2088" s="1187"/>
      <c r="AC2088" s="1187"/>
      <c r="AD2088" s="1188"/>
      <c r="AE2088" s="1188"/>
      <c r="AF2088" s="1188"/>
      <c r="AG2088" s="1189"/>
      <c r="AH2088" s="1189"/>
      <c r="AI2088" s="1189"/>
    </row>
    <row r="2089" spans="1:35" s="236" customFormat="1" x14ac:dyDescent="0.2">
      <c r="A2089" s="1036"/>
      <c r="B2089" s="1036"/>
      <c r="C2089" s="1185"/>
      <c r="D2089" s="1047" t="s">
        <v>2957</v>
      </c>
      <c r="E2089" s="616"/>
      <c r="F2089" s="391"/>
      <c r="G2089" s="391"/>
      <c r="H2089" s="391"/>
      <c r="I2089" s="391"/>
      <c r="J2089" s="995"/>
      <c r="K2089" s="995"/>
      <c r="L2089" s="995"/>
      <c r="M2089" s="391"/>
      <c r="N2089" s="391"/>
      <c r="O2089" s="391"/>
      <c r="P2089" s="391"/>
      <c r="Q2089" s="391"/>
      <c r="R2089" s="391"/>
      <c r="S2089" s="1187"/>
      <c r="T2089" s="1187"/>
      <c r="U2089" s="1187"/>
      <c r="V2089" s="1187"/>
      <c r="W2089" s="1187"/>
      <c r="X2089" s="1187"/>
      <c r="Y2089" s="1187"/>
      <c r="Z2089" s="1187"/>
      <c r="AA2089" s="1187"/>
      <c r="AB2089" s="1187"/>
      <c r="AC2089" s="1187"/>
      <c r="AD2089" s="1188"/>
      <c r="AE2089" s="1188"/>
      <c r="AF2089" s="1188"/>
      <c r="AG2089" s="1189"/>
      <c r="AH2089" s="1189"/>
      <c r="AI2089" s="1189"/>
    </row>
    <row r="2090" spans="1:35" s="236" customFormat="1" x14ac:dyDescent="0.2">
      <c r="A2090" s="1036"/>
      <c r="B2090" s="1036"/>
      <c r="C2090" s="1185"/>
      <c r="D2090" s="1047" t="s">
        <v>2960</v>
      </c>
      <c r="E2090" s="616"/>
      <c r="F2090" s="391"/>
      <c r="G2090" s="391"/>
      <c r="H2090" s="391"/>
      <c r="I2090" s="391"/>
      <c r="J2090" s="995"/>
      <c r="K2090" s="995"/>
      <c r="L2090" s="995"/>
      <c r="M2090" s="391"/>
      <c r="N2090" s="391"/>
      <c r="O2090" s="391"/>
      <c r="P2090" s="391"/>
      <c r="Q2090" s="391"/>
      <c r="R2090" s="391"/>
      <c r="S2090" s="1187"/>
      <c r="T2090" s="1187"/>
      <c r="U2090" s="1187"/>
      <c r="V2090" s="1187"/>
      <c r="W2090" s="1187"/>
      <c r="X2090" s="1187"/>
      <c r="Y2090" s="1187"/>
      <c r="Z2090" s="1187"/>
      <c r="AA2090" s="1187"/>
      <c r="AB2090" s="1187"/>
      <c r="AC2090" s="1187"/>
      <c r="AD2090" s="1188"/>
      <c r="AE2090" s="1188"/>
      <c r="AF2090" s="1188"/>
      <c r="AG2090" s="1189"/>
      <c r="AH2090" s="1189"/>
      <c r="AI2090" s="1189"/>
    </row>
    <row r="2091" spans="1:35" x14ac:dyDescent="0.2">
      <c r="C2091" s="503"/>
      <c r="D2091" s="209"/>
      <c r="E2091" s="318"/>
      <c r="F2091" s="322"/>
      <c r="G2091" s="318"/>
      <c r="H2091" s="318"/>
      <c r="I2091" s="318"/>
      <c r="J2091" s="322"/>
      <c r="K2091" s="322"/>
      <c r="L2091" s="322"/>
      <c r="M2091" s="322"/>
      <c r="N2091" s="322"/>
      <c r="O2091" s="322"/>
      <c r="P2091" s="322"/>
      <c r="Q2091" s="322"/>
      <c r="R2091" s="322"/>
      <c r="S2091" s="322"/>
      <c r="T2091" s="264"/>
      <c r="U2091" s="322"/>
      <c r="V2091" s="396"/>
      <c r="W2091" s="318"/>
      <c r="X2091" s="318"/>
      <c r="Y2091" s="397"/>
      <c r="Z2091" s="320"/>
    </row>
    <row r="2092" spans="1:35" s="327" customFormat="1" x14ac:dyDescent="0.2">
      <c r="B2092" s="665">
        <v>2017258</v>
      </c>
      <c r="C2092" s="665">
        <v>121288</v>
      </c>
      <c r="D2092" s="665">
        <v>633617</v>
      </c>
      <c r="E2092" s="449" t="s">
        <v>26</v>
      </c>
      <c r="F2092" s="938">
        <v>1</v>
      </c>
      <c r="G2092" s="938">
        <v>8</v>
      </c>
      <c r="H2092" s="938">
        <v>5</v>
      </c>
      <c r="I2092" s="938">
        <v>3</v>
      </c>
      <c r="J2092" s="321">
        <v>42843</v>
      </c>
      <c r="K2092" s="321" t="s">
        <v>1485</v>
      </c>
      <c r="L2092" s="321" t="s">
        <v>1485</v>
      </c>
      <c r="M2092" s="321" t="s">
        <v>1485</v>
      </c>
      <c r="N2092" s="322" t="s">
        <v>47</v>
      </c>
      <c r="O2092" s="322" t="s">
        <v>47</v>
      </c>
      <c r="P2092" s="322" t="s">
        <v>47</v>
      </c>
      <c r="Q2092" s="322"/>
      <c r="R2092" s="322" t="s">
        <v>47</v>
      </c>
      <c r="S2092" s="320" t="s">
        <v>942</v>
      </c>
      <c r="T2092" s="321"/>
      <c r="U2092" s="264">
        <v>18</v>
      </c>
      <c r="V2092" s="396"/>
      <c r="W2092" s="318" t="s">
        <v>162</v>
      </c>
      <c r="X2092" s="318" t="s">
        <v>2975</v>
      </c>
      <c r="Y2092" s="324">
        <v>16</v>
      </c>
      <c r="Z2092" s="318"/>
      <c r="AA2092" s="511"/>
      <c r="AB2092" s="707">
        <v>42824</v>
      </c>
      <c r="AC2092" s="329">
        <f>IF(B2092="","",(IFERROR(VLOOKUP(B2092,Projecten!A$4:W$2415,5,FALSE),"niet bekend")))</f>
        <v>1</v>
      </c>
      <c r="AD2092" s="266">
        <f t="shared" ref="AD2092:AD2109" si="182">IF(AC2092="","",(IF(F2092=0,AF2092,(F2092/AC2092*AF2092))))</f>
        <v>3118.12</v>
      </c>
      <c r="AE2092" s="266">
        <f>IF(B2092="","",(IFERROR(VLOOKUP(B2092,Projecten!A$4:W$2415,23,FALSE),"niet bekend")))</f>
        <v>3118.12</v>
      </c>
      <c r="AF2092" s="266">
        <f>IF(B2092="","",(IFERROR(VLOOKUP(B2092,Projecten!A$4:W$2415,12,FALSE),"niet bekend")))</f>
        <v>3118.12</v>
      </c>
    </row>
    <row r="2093" spans="1:35" s="327" customFormat="1" x14ac:dyDescent="0.2">
      <c r="B2093" s="665">
        <v>2017261</v>
      </c>
      <c r="C2093" s="665">
        <v>121288</v>
      </c>
      <c r="D2093" s="665">
        <v>635417</v>
      </c>
      <c r="E2093" s="449" t="s">
        <v>26</v>
      </c>
      <c r="F2093" s="938">
        <v>1</v>
      </c>
      <c r="G2093" s="938">
        <v>10</v>
      </c>
      <c r="H2093" s="938">
        <v>5</v>
      </c>
      <c r="I2093" s="938">
        <v>3</v>
      </c>
      <c r="J2093" s="321">
        <v>42843</v>
      </c>
      <c r="K2093" s="321">
        <v>42844</v>
      </c>
      <c r="L2093" s="321" t="s">
        <v>1485</v>
      </c>
      <c r="M2093" s="321" t="s">
        <v>1485</v>
      </c>
      <c r="N2093" s="322" t="s">
        <v>47</v>
      </c>
      <c r="O2093" s="322" t="s">
        <v>47</v>
      </c>
      <c r="P2093" s="322" t="s">
        <v>47</v>
      </c>
      <c r="Q2093" s="322"/>
      <c r="R2093" s="322" t="s">
        <v>47</v>
      </c>
      <c r="S2093" s="320" t="s">
        <v>942</v>
      </c>
      <c r="T2093" s="321"/>
      <c r="U2093" s="264">
        <v>18</v>
      </c>
      <c r="V2093" s="396"/>
      <c r="W2093" s="318" t="s">
        <v>162</v>
      </c>
      <c r="X2093" s="318" t="s">
        <v>2904</v>
      </c>
      <c r="Y2093" s="324">
        <v>23</v>
      </c>
      <c r="Z2093" s="318"/>
      <c r="AA2093" s="511"/>
      <c r="AB2093" s="707">
        <v>42824</v>
      </c>
      <c r="AC2093" s="329">
        <f>IF(B2093="","",(IFERROR(VLOOKUP(B2093,Projecten!A$4:W$2415,5,FALSE),"niet bekend")))</f>
        <v>1</v>
      </c>
      <c r="AD2093" s="266">
        <f t="shared" si="182"/>
        <v>5642.91</v>
      </c>
      <c r="AE2093" s="266">
        <f>IF(B2093="","",(IFERROR(VLOOKUP(B2093,Projecten!A$4:W$2415,23,FALSE),"niet bekend")))</f>
        <v>5642.91</v>
      </c>
      <c r="AF2093" s="266">
        <f>IF(B2093="","",(IFERROR(VLOOKUP(B2093,Projecten!A$4:W$2415,12,FALSE),"niet bekend")))</f>
        <v>5642.91</v>
      </c>
    </row>
    <row r="2094" spans="1:35" s="868" customFormat="1" x14ac:dyDescent="0.2">
      <c r="B2094" s="1190"/>
      <c r="C2094" s="1191"/>
      <c r="D2094" s="1047"/>
      <c r="E2094" s="1186"/>
      <c r="F2094" s="919"/>
      <c r="G2094" s="919"/>
      <c r="H2094" s="919"/>
      <c r="I2094" s="919"/>
      <c r="J2094" s="1192"/>
      <c r="K2094" s="1192"/>
      <c r="L2094" s="1192"/>
      <c r="M2094" s="1192"/>
      <c r="N2094" s="391"/>
      <c r="O2094" s="391"/>
      <c r="P2094" s="391"/>
      <c r="Q2094" s="391"/>
      <c r="R2094" s="391"/>
      <c r="S2094" s="320"/>
      <c r="T2094" s="1123"/>
      <c r="U2094" s="866"/>
      <c r="V2094" s="867"/>
      <c r="W2094" s="1193"/>
      <c r="X2094" s="1193"/>
      <c r="Y2094" s="328"/>
      <c r="Z2094" s="869"/>
      <c r="AA2094" s="1193"/>
      <c r="AB2094" s="1124"/>
      <c r="AC2094" s="1125" t="str">
        <f>IF(B2094="","",(IFERROR(VLOOKUP(B2094,Projecten!A$4:W$2415,5,FALSE),"niet bekend")))</f>
        <v/>
      </c>
      <c r="AD2094" s="266" t="str">
        <f t="shared" si="182"/>
        <v/>
      </c>
      <c r="AE2094" s="266" t="str">
        <f>IF(B2094="","",(IFERROR(VLOOKUP(B2094,Projecten!A$4:W$2415,23,FALSE),"niet bekend")))</f>
        <v/>
      </c>
      <c r="AF2094" s="266" t="str">
        <f>IF(B2094="","",(IFERROR(VLOOKUP(B2094,Projecten!A$4:W$2415,12,FALSE),"niet bekend")))</f>
        <v/>
      </c>
    </row>
    <row r="2095" spans="1:35" s="327" customFormat="1" x14ac:dyDescent="0.2">
      <c r="B2095" s="1109">
        <v>2017278</v>
      </c>
      <c r="C2095" s="665">
        <v>121291</v>
      </c>
      <c r="D2095" s="1109">
        <v>645817</v>
      </c>
      <c r="E2095" s="449" t="s">
        <v>26</v>
      </c>
      <c r="F2095" s="751">
        <v>1</v>
      </c>
      <c r="G2095" s="1127">
        <v>13</v>
      </c>
      <c r="H2095" s="1127">
        <v>7</v>
      </c>
      <c r="I2095" s="1127">
        <v>3</v>
      </c>
      <c r="J2095" s="321">
        <v>42845</v>
      </c>
      <c r="K2095" s="321">
        <v>42844</v>
      </c>
      <c r="L2095" s="321" t="s">
        <v>1485</v>
      </c>
      <c r="M2095" s="321" t="s">
        <v>1485</v>
      </c>
      <c r="N2095" s="322" t="s">
        <v>47</v>
      </c>
      <c r="O2095" s="322" t="s">
        <v>47</v>
      </c>
      <c r="P2095" s="322" t="s">
        <v>47</v>
      </c>
      <c r="Q2095" s="322"/>
      <c r="R2095" s="322" t="s">
        <v>47</v>
      </c>
      <c r="S2095" s="320" t="s">
        <v>942</v>
      </c>
      <c r="T2095" s="321"/>
      <c r="U2095" s="264">
        <v>19</v>
      </c>
      <c r="V2095" s="396"/>
      <c r="W2095" s="318" t="s">
        <v>162</v>
      </c>
      <c r="X2095" s="318" t="s">
        <v>2930</v>
      </c>
      <c r="Y2095" s="324">
        <v>21.5</v>
      </c>
      <c r="Z2095" s="318"/>
      <c r="AA2095" s="511"/>
      <c r="AB2095" s="707">
        <v>42830</v>
      </c>
      <c r="AC2095" s="329">
        <f>IF(B2095="","",(IFERROR(VLOOKUP(B2095,Projecten!A$4:W$2415,5,FALSE),"niet bekend")))</f>
        <v>1</v>
      </c>
      <c r="AD2095" s="266">
        <f t="shared" si="182"/>
        <v>4725.3</v>
      </c>
      <c r="AE2095" s="266">
        <f>IF(B2095="","",(IFERROR(VLOOKUP(B2095,Projecten!A$4:W$2415,23,FALSE),"niet bekend")))</f>
        <v>4725.3</v>
      </c>
      <c r="AF2095" s="266">
        <f>IF(B2095="","",(IFERROR(VLOOKUP(B2095,Projecten!A$4:W$2415,12,FALSE),"niet bekend")))</f>
        <v>4725.3</v>
      </c>
    </row>
    <row r="2096" spans="1:35" s="327" customFormat="1" x14ac:dyDescent="0.2">
      <c r="B2096" s="1109">
        <v>2017279</v>
      </c>
      <c r="C2096" s="665">
        <v>121291</v>
      </c>
      <c r="D2096" s="1109" t="s">
        <v>2831</v>
      </c>
      <c r="E2096" s="449" t="s">
        <v>26</v>
      </c>
      <c r="F2096" s="751">
        <v>1</v>
      </c>
      <c r="G2096" s="1127">
        <v>2</v>
      </c>
      <c r="H2096" s="1127">
        <v>1</v>
      </c>
      <c r="I2096" s="1127">
        <v>1</v>
      </c>
      <c r="J2096" s="321">
        <v>42845</v>
      </c>
      <c r="K2096" s="321" t="s">
        <v>1485</v>
      </c>
      <c r="L2096" s="321" t="s">
        <v>1485</v>
      </c>
      <c r="M2096" s="321" t="s">
        <v>1485</v>
      </c>
      <c r="N2096" s="322" t="s">
        <v>47</v>
      </c>
      <c r="O2096" s="322" t="s">
        <v>47</v>
      </c>
      <c r="P2096" s="322" t="s">
        <v>47</v>
      </c>
      <c r="Q2096" s="322"/>
      <c r="R2096" s="322" t="s">
        <v>47</v>
      </c>
      <c r="S2096" s="320" t="s">
        <v>942</v>
      </c>
      <c r="T2096" s="321"/>
      <c r="U2096" s="264">
        <v>19</v>
      </c>
      <c r="V2096" s="396"/>
      <c r="W2096" s="318" t="s">
        <v>162</v>
      </c>
      <c r="X2096" s="318"/>
      <c r="Y2096" s="324">
        <v>5.25</v>
      </c>
      <c r="Z2096" s="318"/>
      <c r="AA2096" s="511"/>
      <c r="AB2096" s="707">
        <v>42830</v>
      </c>
      <c r="AC2096" s="329">
        <f>IF(B2096="","",(IFERROR(VLOOKUP(B2096,Projecten!A$4:W$2415,5,FALSE),"niet bekend")))</f>
        <v>1</v>
      </c>
      <c r="AD2096" s="266">
        <f t="shared" si="182"/>
        <v>748.15</v>
      </c>
      <c r="AE2096" s="266">
        <f>IF(B2096="","",(IFERROR(VLOOKUP(B2096,Projecten!A$4:W$2415,23,FALSE),"niet bekend")))</f>
        <v>748.15</v>
      </c>
      <c r="AF2096" s="266">
        <f>IF(B2096="","",(IFERROR(VLOOKUP(B2096,Projecten!A$4:W$2415,12,FALSE),"niet bekend")))</f>
        <v>748.15</v>
      </c>
    </row>
    <row r="2097" spans="2:33" s="327" customFormat="1" x14ac:dyDescent="0.2">
      <c r="B2097" s="496">
        <v>2017281</v>
      </c>
      <c r="C2097" s="665">
        <v>121291</v>
      </c>
      <c r="D2097" s="496">
        <v>646217</v>
      </c>
      <c r="E2097" s="389" t="s">
        <v>26</v>
      </c>
      <c r="F2097" s="388">
        <v>1</v>
      </c>
      <c r="G2097" s="388">
        <v>8</v>
      </c>
      <c r="H2097" s="388">
        <v>6</v>
      </c>
      <c r="I2097" s="388">
        <v>2</v>
      </c>
      <c r="J2097" s="321">
        <v>42845</v>
      </c>
      <c r="K2097" s="321" t="s">
        <v>1485</v>
      </c>
      <c r="L2097" s="321">
        <v>42849</v>
      </c>
      <c r="M2097" s="321" t="s">
        <v>1485</v>
      </c>
      <c r="N2097" s="322" t="s">
        <v>47</v>
      </c>
      <c r="O2097" s="322" t="s">
        <v>47</v>
      </c>
      <c r="P2097" s="322" t="s">
        <v>47</v>
      </c>
      <c r="Q2097" s="322"/>
      <c r="R2097" s="322" t="s">
        <v>47</v>
      </c>
      <c r="S2097" s="320" t="s">
        <v>942</v>
      </c>
      <c r="T2097" s="321"/>
      <c r="U2097" s="264">
        <v>19</v>
      </c>
      <c r="V2097" s="396"/>
      <c r="W2097" s="318" t="s">
        <v>162</v>
      </c>
      <c r="X2097" s="318"/>
      <c r="Y2097" s="324">
        <v>12</v>
      </c>
      <c r="Z2097" s="318"/>
      <c r="AA2097" s="511"/>
      <c r="AB2097" s="707">
        <v>42830</v>
      </c>
      <c r="AC2097" s="329">
        <f>IF(B2097="","",(IFERROR(VLOOKUP(B2097,Projecten!A$4:W$2415,5,FALSE),"niet bekend")))</f>
        <v>1</v>
      </c>
      <c r="AD2097" s="266">
        <f t="shared" si="182"/>
        <v>2186.94</v>
      </c>
      <c r="AE2097" s="266">
        <f>IF(B2097="","",(IFERROR(VLOOKUP(B2097,Projecten!A$4:W$2415,23,FALSE),"niet bekend")))</f>
        <v>2186.94</v>
      </c>
      <c r="AF2097" s="266">
        <f>IF(B2097="","",(IFERROR(VLOOKUP(B2097,Projecten!A$4:W$2415,12,FALSE),"niet bekend")))</f>
        <v>2186.94</v>
      </c>
    </row>
    <row r="2098" spans="2:33" s="327" customFormat="1" x14ac:dyDescent="0.2">
      <c r="B2098" s="1109">
        <v>2017282</v>
      </c>
      <c r="C2098" s="665">
        <v>121291</v>
      </c>
      <c r="D2098" s="496" t="s">
        <v>2850</v>
      </c>
      <c r="E2098" s="449" t="s">
        <v>26</v>
      </c>
      <c r="F2098" s="751">
        <v>1</v>
      </c>
      <c r="G2098" s="1127">
        <v>1</v>
      </c>
      <c r="H2098" s="1127">
        <v>0</v>
      </c>
      <c r="I2098" s="1127">
        <v>2</v>
      </c>
      <c r="J2098" s="321">
        <v>42845</v>
      </c>
      <c r="K2098" s="321" t="s">
        <v>1485</v>
      </c>
      <c r="L2098" s="321" t="s">
        <v>1485</v>
      </c>
      <c r="M2098" s="321" t="s">
        <v>1485</v>
      </c>
      <c r="N2098" s="322" t="s">
        <v>47</v>
      </c>
      <c r="O2098" s="322" t="s">
        <v>47</v>
      </c>
      <c r="P2098" s="322" t="s">
        <v>47</v>
      </c>
      <c r="Q2098" s="322"/>
      <c r="R2098" s="322" t="s">
        <v>47</v>
      </c>
      <c r="S2098" s="320" t="s">
        <v>942</v>
      </c>
      <c r="T2098" s="321"/>
      <c r="U2098" s="264">
        <v>19</v>
      </c>
      <c r="V2098" s="396"/>
      <c r="W2098" s="318" t="s">
        <v>162</v>
      </c>
      <c r="X2098" s="318"/>
      <c r="Y2098" s="324">
        <v>8.25</v>
      </c>
      <c r="Z2098" s="318"/>
      <c r="AA2098" s="511"/>
      <c r="AB2098" s="707">
        <v>42830</v>
      </c>
      <c r="AC2098" s="329">
        <f>IF(B2098="","",(IFERROR(VLOOKUP(B2098,Projecten!A$4:W$2415,5,FALSE),"niet bekend")))</f>
        <v>1</v>
      </c>
      <c r="AD2098" s="266">
        <f t="shared" si="182"/>
        <v>1168.92</v>
      </c>
      <c r="AE2098" s="266">
        <f>IF(B2098="","",(IFERROR(VLOOKUP(B2098,Projecten!A$4:W$2415,23,FALSE),"niet bekend")))</f>
        <v>1168.92</v>
      </c>
      <c r="AF2098" s="266">
        <f>IF(B2098="","",(IFERROR(VLOOKUP(B2098,Projecten!A$4:W$2415,12,FALSE),"niet bekend")))</f>
        <v>1168.92</v>
      </c>
    </row>
    <row r="2099" spans="2:33" s="327" customFormat="1" x14ac:dyDescent="0.2">
      <c r="B2099" s="1109">
        <v>2017283</v>
      </c>
      <c r="C2099" s="665">
        <v>121293</v>
      </c>
      <c r="D2099" s="1109">
        <v>646317</v>
      </c>
      <c r="E2099" s="449" t="s">
        <v>26</v>
      </c>
      <c r="F2099" s="751">
        <v>1</v>
      </c>
      <c r="G2099" s="1127">
        <v>8</v>
      </c>
      <c r="H2099" s="1127">
        <v>6</v>
      </c>
      <c r="I2099" s="1127">
        <v>2</v>
      </c>
      <c r="J2099" s="321">
        <v>42845</v>
      </c>
      <c r="K2099" s="321" t="s">
        <v>1485</v>
      </c>
      <c r="L2099" s="321" t="s">
        <v>1485</v>
      </c>
      <c r="M2099" s="321" t="s">
        <v>1485</v>
      </c>
      <c r="N2099" s="322" t="s">
        <v>47</v>
      </c>
      <c r="O2099" s="322" t="s">
        <v>47</v>
      </c>
      <c r="P2099" s="322" t="s">
        <v>47</v>
      </c>
      <c r="Q2099" s="322"/>
      <c r="R2099" s="322" t="s">
        <v>47</v>
      </c>
      <c r="S2099" s="320" t="s">
        <v>942</v>
      </c>
      <c r="T2099" s="321"/>
      <c r="U2099" s="264">
        <v>19</v>
      </c>
      <c r="V2099" s="396"/>
      <c r="W2099" s="318" t="s">
        <v>162</v>
      </c>
      <c r="X2099" s="318"/>
      <c r="Y2099" s="324">
        <v>12</v>
      </c>
      <c r="Z2099" s="318"/>
      <c r="AA2099" s="511"/>
      <c r="AB2099" s="707">
        <v>42830</v>
      </c>
      <c r="AC2099" s="329">
        <f>IF(B2099="","",(IFERROR(VLOOKUP(B2099,Projecten!A$4:W$2415,5,FALSE),"niet bekend")))</f>
        <v>1</v>
      </c>
      <c r="AD2099" s="266">
        <f t="shared" si="182"/>
        <v>2186.94</v>
      </c>
      <c r="AE2099" s="266">
        <f>IF(B2099="","",(IFERROR(VLOOKUP(B2099,Projecten!A$4:W$2415,23,FALSE),"niet bekend")))</f>
        <v>2186.94</v>
      </c>
      <c r="AF2099" s="266">
        <f>IF(B2099="","",(IFERROR(VLOOKUP(B2099,Projecten!A$4:W$2415,12,FALSE),"niet bekend")))</f>
        <v>2186.94</v>
      </c>
    </row>
    <row r="2100" spans="2:33" s="327" customFormat="1" x14ac:dyDescent="0.2">
      <c r="B2100" s="496">
        <v>2017285</v>
      </c>
      <c r="C2100" s="665">
        <v>121293</v>
      </c>
      <c r="D2100" s="496">
        <v>646017</v>
      </c>
      <c r="E2100" s="389" t="s">
        <v>26</v>
      </c>
      <c r="F2100" s="388">
        <v>1</v>
      </c>
      <c r="G2100" s="388">
        <v>6</v>
      </c>
      <c r="H2100" s="388">
        <v>5</v>
      </c>
      <c r="I2100" s="388">
        <v>2</v>
      </c>
      <c r="J2100" s="321">
        <v>42845</v>
      </c>
      <c r="K2100" s="321" t="s">
        <v>1485</v>
      </c>
      <c r="L2100" s="321">
        <v>42849</v>
      </c>
      <c r="M2100" s="321" t="s">
        <v>1485</v>
      </c>
      <c r="N2100" s="322" t="s">
        <v>47</v>
      </c>
      <c r="O2100" s="322" t="s">
        <v>47</v>
      </c>
      <c r="P2100" s="322" t="s">
        <v>47</v>
      </c>
      <c r="Q2100" s="322"/>
      <c r="R2100" s="322" t="s">
        <v>47</v>
      </c>
      <c r="S2100" s="320" t="s">
        <v>942</v>
      </c>
      <c r="T2100" s="321"/>
      <c r="U2100" s="264">
        <v>19</v>
      </c>
      <c r="V2100" s="396"/>
      <c r="W2100" s="318" t="s">
        <v>162</v>
      </c>
      <c r="X2100" s="318"/>
      <c r="Y2100" s="324">
        <v>10.5</v>
      </c>
      <c r="Z2100" s="318"/>
      <c r="AA2100" s="511"/>
      <c r="AB2100" s="707">
        <v>42831</v>
      </c>
      <c r="AC2100" s="329">
        <f>IF(B2100="","",(IFERROR(VLOOKUP(B2100,Projecten!A$4:W$2415,5,FALSE),"niet bekend")))</f>
        <v>1</v>
      </c>
      <c r="AD2100" s="266">
        <f t="shared" si="182"/>
        <v>1777.3</v>
      </c>
      <c r="AE2100" s="266">
        <f>IF(B2100="","",(IFERROR(VLOOKUP(B2100,Projecten!A$4:W$2415,23,FALSE),"niet bekend")))</f>
        <v>1777.3</v>
      </c>
      <c r="AF2100" s="266">
        <f>IF(B2100="","",(IFERROR(VLOOKUP(B2100,Projecten!A$4:W$2415,12,FALSE),"niet bekend")))</f>
        <v>1777.3</v>
      </c>
    </row>
    <row r="2101" spans="2:33" s="327" customFormat="1" x14ac:dyDescent="0.2">
      <c r="B2101" s="496">
        <v>2017287</v>
      </c>
      <c r="C2101" s="665">
        <v>121293</v>
      </c>
      <c r="D2101" s="496">
        <v>646117</v>
      </c>
      <c r="E2101" s="389" t="s">
        <v>26</v>
      </c>
      <c r="F2101" s="388">
        <v>1</v>
      </c>
      <c r="G2101" s="388">
        <v>7</v>
      </c>
      <c r="H2101" s="388">
        <v>6</v>
      </c>
      <c r="I2101" s="388">
        <v>2</v>
      </c>
      <c r="J2101" s="321">
        <v>42845</v>
      </c>
      <c r="K2101" s="321" t="s">
        <v>1485</v>
      </c>
      <c r="L2101" s="321" t="s">
        <v>1485</v>
      </c>
      <c r="M2101" s="321" t="s">
        <v>1485</v>
      </c>
      <c r="N2101" s="322" t="s">
        <v>47</v>
      </c>
      <c r="O2101" s="322" t="s">
        <v>47</v>
      </c>
      <c r="P2101" s="322" t="s">
        <v>47</v>
      </c>
      <c r="Q2101" s="322"/>
      <c r="R2101" s="322" t="s">
        <v>47</v>
      </c>
      <c r="S2101" s="320" t="s">
        <v>942</v>
      </c>
      <c r="T2101" s="321"/>
      <c r="U2101" s="264">
        <v>19</v>
      </c>
      <c r="V2101" s="396"/>
      <c r="W2101" s="318" t="s">
        <v>162</v>
      </c>
      <c r="X2101" s="318"/>
      <c r="Y2101" s="324">
        <v>12</v>
      </c>
      <c r="Z2101" s="318"/>
      <c r="AA2101" s="511"/>
      <c r="AB2101" s="707">
        <v>42831</v>
      </c>
      <c r="AC2101" s="329">
        <f>IF(B2101="","",(IFERROR(VLOOKUP(B2101,Projecten!A$4:W$2415,5,FALSE),"niet bekend")))</f>
        <v>1</v>
      </c>
      <c r="AD2101" s="266">
        <f t="shared" si="182"/>
        <v>1952.64</v>
      </c>
      <c r="AE2101" s="266">
        <f>IF(B2101="","",(IFERROR(VLOOKUP(B2101,Projecten!A$4:W$2415,23,FALSE),"niet bekend")))</f>
        <v>1952.64</v>
      </c>
      <c r="AF2101" s="266">
        <f>IF(B2101="","",(IFERROR(VLOOKUP(B2101,Projecten!A$4:W$2415,12,FALSE),"niet bekend")))</f>
        <v>1952.64</v>
      </c>
    </row>
    <row r="2102" spans="2:33" s="708" customFormat="1" x14ac:dyDescent="0.2">
      <c r="B2102" s="709">
        <v>2017288</v>
      </c>
      <c r="C2102" s="709">
        <v>121294</v>
      </c>
      <c r="D2102" s="709">
        <v>635117</v>
      </c>
      <c r="E2102" s="521" t="s">
        <v>26</v>
      </c>
      <c r="F2102" s="705">
        <v>1</v>
      </c>
      <c r="G2102" s="705">
        <v>8</v>
      </c>
      <c r="H2102" s="705">
        <v>5</v>
      </c>
      <c r="I2102" s="705">
        <v>3</v>
      </c>
      <c r="J2102" s="1093">
        <v>42845</v>
      </c>
      <c r="K2102" s="1093" t="s">
        <v>1485</v>
      </c>
      <c r="L2102" s="1093" t="s">
        <v>1485</v>
      </c>
      <c r="M2102" s="1093" t="s">
        <v>1485</v>
      </c>
      <c r="N2102" s="705" t="s">
        <v>47</v>
      </c>
      <c r="O2102" s="705" t="s">
        <v>47</v>
      </c>
      <c r="P2102" s="705" t="s">
        <v>47</v>
      </c>
      <c r="Q2102" s="705"/>
      <c r="R2102" s="705" t="s">
        <v>47</v>
      </c>
      <c r="S2102" s="709" t="s">
        <v>942</v>
      </c>
      <c r="T2102" s="1093"/>
      <c r="U2102" s="694">
        <v>19</v>
      </c>
      <c r="V2102" s="520"/>
      <c r="W2102" s="521" t="s">
        <v>162</v>
      </c>
      <c r="X2102" s="521"/>
      <c r="Y2102" s="497">
        <v>15</v>
      </c>
      <c r="Z2102" s="521"/>
      <c r="AA2102" s="1194"/>
      <c r="AB2102" s="1195">
        <v>42832</v>
      </c>
      <c r="AC2102" s="1196">
        <f>IF(B2102="","",(IFERROR(VLOOKUP(B2102,Projecten!A$4:W$2415,5,FALSE),"niet bekend")))</f>
        <v>1</v>
      </c>
      <c r="AD2102" s="266">
        <f t="shared" si="182"/>
        <v>2602.23</v>
      </c>
      <c r="AE2102" s="266">
        <f>IF(B2102="","",(IFERROR(VLOOKUP(B2102,Projecten!A$4:W$2415,23,FALSE),"niet bekend")))</f>
        <v>2602.23</v>
      </c>
      <c r="AF2102" s="266">
        <f>IF(B2102="","",(IFERROR(VLOOKUP(B2102,Projecten!A$4:W$2415,12,FALSE),"niet bekend")))</f>
        <v>2602.23</v>
      </c>
      <c r="AG2102" s="1197"/>
    </row>
    <row r="2103" spans="2:33" s="708" customFormat="1" x14ac:dyDescent="0.2">
      <c r="B2103" s="709">
        <v>2017289</v>
      </c>
      <c r="C2103" s="709">
        <v>121294</v>
      </c>
      <c r="D2103" s="709">
        <v>649417</v>
      </c>
      <c r="E2103" s="521" t="s">
        <v>26</v>
      </c>
      <c r="F2103" s="705">
        <v>1</v>
      </c>
      <c r="G2103" s="705">
        <v>10</v>
      </c>
      <c r="H2103" s="705">
        <v>7</v>
      </c>
      <c r="I2103" s="705">
        <v>3</v>
      </c>
      <c r="J2103" s="1093">
        <v>42845</v>
      </c>
      <c r="K2103" s="1093" t="s">
        <v>1485</v>
      </c>
      <c r="L2103" s="1093" t="s">
        <v>1485</v>
      </c>
      <c r="M2103" s="1093" t="s">
        <v>2913</v>
      </c>
      <c r="N2103" s="705" t="s">
        <v>47</v>
      </c>
      <c r="O2103" s="705" t="s">
        <v>47</v>
      </c>
      <c r="P2103" s="705" t="s">
        <v>47</v>
      </c>
      <c r="Q2103" s="705"/>
      <c r="R2103" s="705" t="s">
        <v>47</v>
      </c>
      <c r="S2103" s="709" t="s">
        <v>942</v>
      </c>
      <c r="T2103" s="1093"/>
      <c r="U2103" s="694">
        <v>19</v>
      </c>
      <c r="V2103" s="520"/>
      <c r="W2103" s="521" t="s">
        <v>162</v>
      </c>
      <c r="X2103" s="521" t="s">
        <v>2952</v>
      </c>
      <c r="Y2103" s="497">
        <v>17</v>
      </c>
      <c r="Z2103" s="521"/>
      <c r="AA2103" s="1194"/>
      <c r="AB2103" s="1195">
        <v>42832</v>
      </c>
      <c r="AC2103" s="1196">
        <f>IF(B2103="","",(IFERROR(VLOOKUP(B2103,Projecten!A$4:W$2415,5,FALSE),"niet bekend")))</f>
        <v>1</v>
      </c>
      <c r="AD2103" s="266">
        <f t="shared" si="182"/>
        <v>3063.21</v>
      </c>
      <c r="AE2103" s="266">
        <f>IF(B2103="","",(IFERROR(VLOOKUP(B2103,Projecten!A$4:W$2415,23,FALSE),"niet bekend")))</f>
        <v>3063.21</v>
      </c>
      <c r="AF2103" s="266">
        <f>IF(B2103="","",(IFERROR(VLOOKUP(B2103,Projecten!A$4:W$2415,12,FALSE),"niet bekend")))</f>
        <v>3063.21</v>
      </c>
      <c r="AG2103" s="1197"/>
    </row>
    <row r="2104" spans="2:33" s="327" customFormat="1" x14ac:dyDescent="0.2">
      <c r="B2104" s="496">
        <v>2017290</v>
      </c>
      <c r="C2104" s="1198">
        <v>121294</v>
      </c>
      <c r="D2104" s="496">
        <v>645617</v>
      </c>
      <c r="E2104" s="389" t="s">
        <v>26</v>
      </c>
      <c r="F2104" s="388">
        <v>1</v>
      </c>
      <c r="G2104" s="388">
        <v>8</v>
      </c>
      <c r="H2104" s="388">
        <v>5</v>
      </c>
      <c r="I2104" s="388">
        <v>3</v>
      </c>
      <c r="J2104" s="321">
        <v>42843</v>
      </c>
      <c r="K2104" s="321" t="s">
        <v>1485</v>
      </c>
      <c r="L2104" s="321" t="s">
        <v>1485</v>
      </c>
      <c r="M2104" s="321" t="s">
        <v>1485</v>
      </c>
      <c r="N2104" s="322" t="s">
        <v>47</v>
      </c>
      <c r="O2104" s="322" t="s">
        <v>47</v>
      </c>
      <c r="P2104" s="322" t="s">
        <v>47</v>
      </c>
      <c r="Q2104" s="322"/>
      <c r="R2104" s="322" t="s">
        <v>47</v>
      </c>
      <c r="S2104" s="320" t="s">
        <v>942</v>
      </c>
      <c r="T2104" s="321"/>
      <c r="U2104" s="264">
        <v>19</v>
      </c>
      <c r="V2104" s="396"/>
      <c r="W2104" s="318" t="s">
        <v>162</v>
      </c>
      <c r="X2104" s="318"/>
      <c r="Y2104" s="324">
        <v>15</v>
      </c>
      <c r="Z2104" s="318"/>
      <c r="AA2104" s="511"/>
      <c r="AB2104" s="707">
        <v>42832</v>
      </c>
      <c r="AC2104" s="329">
        <f>IF(B2104="","",(IFERROR(VLOOKUP(B2104,Projecten!A$4:W$2415,5,FALSE),"niet bekend")))</f>
        <v>1</v>
      </c>
      <c r="AD2104" s="266">
        <f t="shared" si="182"/>
        <v>2362.7199999999998</v>
      </c>
      <c r="AE2104" s="266">
        <f>IF(B2104="","",(IFERROR(VLOOKUP(B2104,Projecten!A$4:W$2415,23,FALSE),"niet bekend")))</f>
        <v>2362.7199999999998</v>
      </c>
      <c r="AF2104" s="266">
        <f>IF(B2104="","",(IFERROR(VLOOKUP(B2104,Projecten!A$4:W$2415,12,FALSE),"niet bekend")))</f>
        <v>2362.7199999999998</v>
      </c>
    </row>
    <row r="2105" spans="2:33" s="327" customFormat="1" ht="10.5" customHeight="1" x14ac:dyDescent="0.2">
      <c r="B2105" s="496">
        <v>2017291</v>
      </c>
      <c r="C2105" s="1198">
        <v>121296</v>
      </c>
      <c r="D2105" s="496" t="s">
        <v>2853</v>
      </c>
      <c r="E2105" s="389" t="s">
        <v>26</v>
      </c>
      <c r="F2105" s="388">
        <v>5</v>
      </c>
      <c r="G2105" s="388">
        <v>40</v>
      </c>
      <c r="H2105" s="388">
        <v>25</v>
      </c>
      <c r="I2105" s="388">
        <v>15</v>
      </c>
      <c r="J2105" s="321">
        <v>42850</v>
      </c>
      <c r="K2105" s="321" t="s">
        <v>1485</v>
      </c>
      <c r="L2105" s="321" t="s">
        <v>1485</v>
      </c>
      <c r="M2105" s="321" t="s">
        <v>1485</v>
      </c>
      <c r="N2105" s="322" t="s">
        <v>47</v>
      </c>
      <c r="O2105" s="322" t="s">
        <v>47</v>
      </c>
      <c r="P2105" s="322" t="s">
        <v>47</v>
      </c>
      <c r="Q2105" s="322"/>
      <c r="R2105" s="322" t="s">
        <v>47</v>
      </c>
      <c r="S2105" s="320" t="s">
        <v>942</v>
      </c>
      <c r="T2105" s="321"/>
      <c r="U2105" s="264">
        <v>20</v>
      </c>
      <c r="V2105" s="396"/>
      <c r="W2105" s="318" t="s">
        <v>421</v>
      </c>
      <c r="X2105" s="318"/>
      <c r="Y2105" s="324">
        <v>74</v>
      </c>
      <c r="Z2105" s="318"/>
      <c r="AA2105" s="511"/>
      <c r="AB2105" s="707">
        <v>42835</v>
      </c>
      <c r="AC2105" s="329">
        <f>IF(B2105="","",(IFERROR(VLOOKUP(B2105,Projecten!A$4:W$2415,5,FALSE),"niet bekend")))</f>
        <v>5</v>
      </c>
      <c r="AD2105" s="266">
        <f t="shared" si="182"/>
        <v>11735.5</v>
      </c>
      <c r="AE2105" s="266">
        <f>IF(B2105="","",(IFERROR(VLOOKUP(B2105,Projecten!A$4:W$2415,23,FALSE),"niet bekend")))</f>
        <v>11735.5</v>
      </c>
      <c r="AF2105" s="266">
        <f>IF(B2105="","",(IFERROR(VLOOKUP(B2105,Projecten!A$4:W$2415,12,FALSE),"niet bekend")))</f>
        <v>11735.5</v>
      </c>
    </row>
    <row r="2106" spans="2:33" s="327" customFormat="1" x14ac:dyDescent="0.2">
      <c r="B2106" s="1109">
        <v>2017272</v>
      </c>
      <c r="C2106" s="665">
        <v>121299</v>
      </c>
      <c r="D2106" s="1109" t="s">
        <v>2818</v>
      </c>
      <c r="E2106" s="327" t="s">
        <v>26</v>
      </c>
      <c r="F2106" s="322">
        <v>5</v>
      </c>
      <c r="G2106" s="1127">
        <v>30</v>
      </c>
      <c r="H2106" s="1127">
        <v>20</v>
      </c>
      <c r="I2106" s="1127">
        <v>10</v>
      </c>
      <c r="J2106" s="321">
        <v>42850</v>
      </c>
      <c r="K2106" s="321" t="s">
        <v>1485</v>
      </c>
      <c r="L2106" s="321" t="s">
        <v>1485</v>
      </c>
      <c r="M2106" s="321" t="s">
        <v>1485</v>
      </c>
      <c r="N2106" s="322" t="s">
        <v>47</v>
      </c>
      <c r="O2106" s="322" t="s">
        <v>47</v>
      </c>
      <c r="P2106" s="322" t="s">
        <v>47</v>
      </c>
      <c r="Q2106" s="322"/>
      <c r="R2106" s="322" t="s">
        <v>47</v>
      </c>
      <c r="S2106" s="320" t="s">
        <v>942</v>
      </c>
      <c r="T2106" s="321"/>
      <c r="U2106" s="264">
        <v>19</v>
      </c>
      <c r="V2106" s="396"/>
      <c r="W2106" s="1115" t="s">
        <v>2265</v>
      </c>
      <c r="X2106" s="318"/>
      <c r="Y2106" s="324">
        <v>57</v>
      </c>
      <c r="Z2106" s="318"/>
      <c r="AA2106" s="511"/>
      <c r="AB2106" s="707">
        <v>42828</v>
      </c>
      <c r="AC2106" s="329">
        <f>IF(B2106="","",(IFERROR(VLOOKUP(B2106,Projecten!A$4:W$2415,5,FALSE),"niet bekend")))</f>
        <v>5</v>
      </c>
      <c r="AD2106" s="266">
        <f t="shared" si="182"/>
        <v>10289.1</v>
      </c>
      <c r="AE2106" s="266">
        <f>IF(B2106="","",(IFERROR(VLOOKUP(B2106,Projecten!A$4:W$2415,23,FALSE),"niet bekend")))</f>
        <v>10289.1</v>
      </c>
      <c r="AF2106" s="266">
        <f>IF(B2106="","",(IFERROR(VLOOKUP(B2106,Projecten!A$4:W$2415,12,FALSE),"niet bekend")))</f>
        <v>10289.1</v>
      </c>
    </row>
    <row r="2107" spans="2:33" s="327" customFormat="1" ht="24" x14ac:dyDescent="0.2">
      <c r="B2107" s="496" t="s">
        <v>3564</v>
      </c>
      <c r="C2107" s="496" t="s">
        <v>2893</v>
      </c>
      <c r="D2107" s="496" t="s">
        <v>2889</v>
      </c>
      <c r="E2107" s="389" t="s">
        <v>26</v>
      </c>
      <c r="F2107" s="388">
        <v>0</v>
      </c>
      <c r="G2107" s="388">
        <v>0</v>
      </c>
      <c r="H2107" s="388">
        <v>0</v>
      </c>
      <c r="I2107" s="388">
        <v>0</v>
      </c>
      <c r="J2107" s="321" t="s">
        <v>1485</v>
      </c>
      <c r="K2107" s="321" t="s">
        <v>1485</v>
      </c>
      <c r="L2107" s="321" t="s">
        <v>1485</v>
      </c>
      <c r="M2107" s="321" t="s">
        <v>2909</v>
      </c>
      <c r="N2107" s="322" t="s">
        <v>1485</v>
      </c>
      <c r="O2107" s="322" t="s">
        <v>1485</v>
      </c>
      <c r="P2107" s="322" t="s">
        <v>1485</v>
      </c>
      <c r="Q2107" s="322"/>
      <c r="R2107" s="322" t="s">
        <v>47</v>
      </c>
      <c r="S2107" s="320" t="s">
        <v>942</v>
      </c>
      <c r="T2107" s="321"/>
      <c r="U2107" s="245">
        <v>19</v>
      </c>
      <c r="V2107" s="396"/>
      <c r="W2107" s="318" t="s">
        <v>162</v>
      </c>
      <c r="X2107" s="318"/>
      <c r="Y2107" s="324">
        <v>0</v>
      </c>
      <c r="Z2107" s="318"/>
      <c r="AA2107" s="511"/>
      <c r="AB2107" s="707">
        <v>42836</v>
      </c>
      <c r="AC2107" s="329" t="str">
        <f>IF(B2107="","",(IFERROR(VLOOKUP(B2107,Projecten!A$4:W$2415,5,FALSE),"niet bekend")))</f>
        <v>niet bekend</v>
      </c>
      <c r="AD2107" s="266" t="str">
        <f t="shared" si="182"/>
        <v>niet bekend</v>
      </c>
      <c r="AE2107" s="266" t="str">
        <f>IF(B2107="","",(IFERROR(VLOOKUP(B2107,Projecten!A$4:W$2415,23,FALSE),"niet bekend")))</f>
        <v>niet bekend</v>
      </c>
      <c r="AF2107" s="266" t="str">
        <f>IF(B2107="","",(IFERROR(VLOOKUP(B2107,Projecten!A$4:W$2415,12,FALSE),"niet bekend")))</f>
        <v>niet bekend</v>
      </c>
    </row>
    <row r="2108" spans="2:33" ht="24" x14ac:dyDescent="0.2">
      <c r="B2108" s="1109" t="s">
        <v>3563</v>
      </c>
      <c r="C2108" s="327"/>
      <c r="D2108" s="1109" t="s">
        <v>2971</v>
      </c>
      <c r="E2108" s="1117" t="s">
        <v>26</v>
      </c>
      <c r="F2108" s="1117">
        <v>0</v>
      </c>
      <c r="G2108" s="1117">
        <v>0</v>
      </c>
      <c r="H2108" s="1117">
        <v>0</v>
      </c>
      <c r="I2108" s="1117">
        <v>0</v>
      </c>
      <c r="J2108" s="321" t="s">
        <v>1485</v>
      </c>
      <c r="K2108" s="321" t="s">
        <v>1485</v>
      </c>
      <c r="L2108" s="321" t="s">
        <v>1485</v>
      </c>
      <c r="M2108" s="321" t="s">
        <v>1485</v>
      </c>
      <c r="N2108" s="1199" t="s">
        <v>1485</v>
      </c>
      <c r="O2108" s="1199" t="s">
        <v>1485</v>
      </c>
      <c r="P2108" s="1199" t="s">
        <v>1485</v>
      </c>
      <c r="Q2108" s="1199"/>
      <c r="R2108" s="322" t="s">
        <v>47</v>
      </c>
      <c r="S2108" s="320" t="s">
        <v>942</v>
      </c>
      <c r="T2108" s="321"/>
      <c r="U2108" s="264">
        <v>19</v>
      </c>
      <c r="V2108" s="396"/>
      <c r="W2108" s="318" t="s">
        <v>162</v>
      </c>
      <c r="X2108" s="318" t="s">
        <v>2972</v>
      </c>
      <c r="Y2108" s="324">
        <v>5</v>
      </c>
      <c r="Z2108" s="318"/>
      <c r="AA2108" s="511"/>
      <c r="AB2108" s="707">
        <v>42858</v>
      </c>
      <c r="AC2108" s="329" t="str">
        <f>IF(B2108="","",(IFERROR(VLOOKUP(B2108,Projecten!A$4:W$2415,5,FALSE),"niet bekend")))</f>
        <v>niet bekend</v>
      </c>
      <c r="AD2108" s="266" t="str">
        <f t="shared" si="182"/>
        <v>niet bekend</v>
      </c>
      <c r="AE2108" s="266" t="str">
        <f>IF(B2108="","",(IFERROR(VLOOKUP(B2108,Projecten!A$4:W$2415,23,FALSE),"niet bekend")))</f>
        <v>niet bekend</v>
      </c>
      <c r="AF2108" s="266" t="str">
        <f>IF(B2108="","",(IFERROR(VLOOKUP(B2108,Projecten!A$4:W$2415,12,FALSE),"niet bekend")))</f>
        <v>niet bekend</v>
      </c>
      <c r="AG2108" s="209"/>
    </row>
    <row r="2109" spans="2:33" ht="24" x14ac:dyDescent="0.2">
      <c r="B2109" s="1109" t="s">
        <v>3562</v>
      </c>
      <c r="C2109" s="327"/>
      <c r="D2109" s="1109" t="s">
        <v>2981</v>
      </c>
      <c r="E2109" s="1117" t="s">
        <v>26</v>
      </c>
      <c r="F2109" s="1117">
        <v>0</v>
      </c>
      <c r="G2109" s="1117">
        <v>0</v>
      </c>
      <c r="H2109" s="1117">
        <v>0</v>
      </c>
      <c r="I2109" s="1117">
        <v>0</v>
      </c>
      <c r="J2109" s="321" t="s">
        <v>1485</v>
      </c>
      <c r="K2109" s="321" t="s">
        <v>1485</v>
      </c>
      <c r="L2109" s="321" t="s">
        <v>1485</v>
      </c>
      <c r="M2109" s="321" t="s">
        <v>1485</v>
      </c>
      <c r="N2109" s="1199" t="s">
        <v>1485</v>
      </c>
      <c r="O2109" s="1199" t="s">
        <v>1485</v>
      </c>
      <c r="P2109" s="1199" t="s">
        <v>1485</v>
      </c>
      <c r="Q2109" s="1199"/>
      <c r="R2109" s="322" t="s">
        <v>47</v>
      </c>
      <c r="S2109" s="320" t="s">
        <v>942</v>
      </c>
      <c r="T2109" s="321"/>
      <c r="U2109" s="264"/>
      <c r="V2109" s="396"/>
      <c r="W2109" s="318" t="s">
        <v>2982</v>
      </c>
      <c r="X2109" s="318"/>
      <c r="Y2109" s="324">
        <v>2</v>
      </c>
      <c r="Z2109" s="318"/>
      <c r="AA2109" s="511"/>
      <c r="AB2109" s="707">
        <v>42859</v>
      </c>
      <c r="AC2109" s="329" t="str">
        <f>IF(B2109="","",(IFERROR(VLOOKUP(B2109,Projecten!A$4:W$2415,5,FALSE),"niet bekend")))</f>
        <v>niet bekend</v>
      </c>
      <c r="AD2109" s="266" t="str">
        <f t="shared" si="182"/>
        <v>niet bekend</v>
      </c>
      <c r="AE2109" s="266" t="str">
        <f>IF(B2109="","",(IFERROR(VLOOKUP(B2109,Projecten!A$4:W$2415,23,FALSE),"niet bekend")))</f>
        <v>niet bekend</v>
      </c>
      <c r="AF2109" s="266" t="str">
        <f>IF(B2109="","",(IFERROR(VLOOKUP(B2109,Projecten!A$4:W$2415,12,FALSE),"niet bekend")))</f>
        <v>niet bekend</v>
      </c>
      <c r="AG2109" s="209"/>
    </row>
    <row r="2110" spans="2:33" s="327" customFormat="1" x14ac:dyDescent="0.2">
      <c r="B2110" s="1109"/>
      <c r="D2110" s="1109"/>
      <c r="E2110" s="1117"/>
      <c r="F2110" s="1117"/>
      <c r="G2110" s="1117"/>
      <c r="H2110" s="1117"/>
      <c r="I2110" s="1117"/>
      <c r="J2110" s="321"/>
      <c r="K2110" s="321"/>
      <c r="L2110" s="321"/>
      <c r="M2110" s="321"/>
      <c r="N2110" s="1199"/>
      <c r="O2110" s="1199"/>
      <c r="P2110" s="1199"/>
      <c r="Q2110" s="1199"/>
      <c r="R2110" s="322"/>
      <c r="S2110" s="320"/>
      <c r="T2110" s="321"/>
      <c r="U2110" s="264"/>
      <c r="V2110" s="396"/>
      <c r="W2110" s="318"/>
      <c r="X2110" s="318"/>
      <c r="Y2110" s="324"/>
      <c r="Z2110" s="318"/>
      <c r="AA2110" s="511"/>
      <c r="AB2110" s="707"/>
      <c r="AC2110" s="329"/>
      <c r="AD2110" s="266"/>
      <c r="AE2110" s="266"/>
      <c r="AF2110" s="266"/>
    </row>
    <row r="2111" spans="2:33" s="327" customFormat="1" x14ac:dyDescent="0.2">
      <c r="B2111" s="665" t="s">
        <v>2844</v>
      </c>
      <c r="C2111" s="496">
        <v>121301</v>
      </c>
      <c r="D2111" s="496" t="s">
        <v>2877</v>
      </c>
      <c r="E2111" s="389" t="s">
        <v>352</v>
      </c>
      <c r="F2111" s="389">
        <v>1</v>
      </c>
      <c r="G2111" s="389">
        <v>8</v>
      </c>
      <c r="H2111" s="389">
        <v>4</v>
      </c>
      <c r="I2111" s="389">
        <v>3</v>
      </c>
      <c r="J2111" s="321">
        <v>42846</v>
      </c>
      <c r="K2111" s="321">
        <v>42844</v>
      </c>
      <c r="L2111" s="321" t="s">
        <v>1485</v>
      </c>
      <c r="M2111" s="321" t="s">
        <v>1485</v>
      </c>
      <c r="N2111" s="322" t="s">
        <v>47</v>
      </c>
      <c r="O2111" s="322" t="s">
        <v>47</v>
      </c>
      <c r="P2111" s="322" t="s">
        <v>47</v>
      </c>
      <c r="Q2111" s="322"/>
      <c r="R2111" s="322" t="s">
        <v>47</v>
      </c>
      <c r="S2111" s="320" t="s">
        <v>942</v>
      </c>
      <c r="T2111" s="321"/>
      <c r="U2111" s="264">
        <v>19</v>
      </c>
      <c r="V2111" s="396"/>
      <c r="W2111" s="318" t="s">
        <v>532</v>
      </c>
      <c r="X2111" s="318" t="s">
        <v>2895</v>
      </c>
      <c r="Y2111" s="324">
        <v>20</v>
      </c>
      <c r="Z2111" s="318"/>
      <c r="AA2111" s="511"/>
      <c r="AB2111" s="707">
        <v>42824</v>
      </c>
      <c r="AC2111" s="329">
        <f>IF(B2111="","",(IFERROR(VLOOKUP(B2111,Projecten!A$4:W$2415,5,FALSE),"niet bekend")))</f>
        <v>1</v>
      </c>
      <c r="AD2111" s="266">
        <f t="shared" ref="AD2111:AD2119" si="183">IF(AC2111="","",(IF(F2111=0,AF2111,(F2111/AC2111*AF2111))))</f>
        <v>3413.07</v>
      </c>
      <c r="AE2111" s="266">
        <f>IF(B2111="","",(IFERROR(VLOOKUP(B2111,Projecten!A$4:W$2415,23,FALSE),"niet bekend")))</f>
        <v>3413.07</v>
      </c>
      <c r="AF2111" s="266">
        <f>IF(B2111="","",(IFERROR(VLOOKUP(B2111,Projecten!A$4:W$2415,12,FALSE),"niet bekend")))</f>
        <v>3413.07</v>
      </c>
    </row>
    <row r="2112" spans="2:33" s="327" customFormat="1" x14ac:dyDescent="0.2">
      <c r="B2112" s="665" t="s">
        <v>2878</v>
      </c>
      <c r="C2112" s="496">
        <v>121301</v>
      </c>
      <c r="D2112" s="496" t="s">
        <v>2879</v>
      </c>
      <c r="E2112" s="389" t="s">
        <v>352</v>
      </c>
      <c r="F2112" s="389">
        <v>0</v>
      </c>
      <c r="G2112" s="389">
        <v>1</v>
      </c>
      <c r="H2112" s="389">
        <v>0</v>
      </c>
      <c r="I2112" s="389">
        <v>1</v>
      </c>
      <c r="J2112" s="321" t="s">
        <v>1485</v>
      </c>
      <c r="K2112" s="321" t="s">
        <v>1485</v>
      </c>
      <c r="L2112" s="321" t="s">
        <v>1485</v>
      </c>
      <c r="M2112" s="321" t="s">
        <v>1485</v>
      </c>
      <c r="N2112" s="322" t="s">
        <v>47</v>
      </c>
      <c r="O2112" s="322" t="s">
        <v>47</v>
      </c>
      <c r="P2112" s="322" t="s">
        <v>47</v>
      </c>
      <c r="Q2112" s="322"/>
      <c r="R2112" s="322" t="s">
        <v>47</v>
      </c>
      <c r="S2112" s="320" t="s">
        <v>942</v>
      </c>
      <c r="T2112" s="321"/>
      <c r="U2112" s="264">
        <v>19</v>
      </c>
      <c r="V2112" s="396"/>
      <c r="W2112" s="318" t="s">
        <v>532</v>
      </c>
      <c r="X2112" s="318" t="s">
        <v>2895</v>
      </c>
      <c r="Y2112" s="324">
        <v>3</v>
      </c>
      <c r="Z2112" s="318"/>
      <c r="AA2112" s="511"/>
      <c r="AB2112" s="707">
        <v>42824</v>
      </c>
      <c r="AC2112" s="329">
        <f>IF(B2112="","",(IFERROR(VLOOKUP(B2112,Projecten!A$4:W$2415,5,FALSE),"niet bekend")))</f>
        <v>0</v>
      </c>
      <c r="AD2112" s="266">
        <f t="shared" si="183"/>
        <v>502.39</v>
      </c>
      <c r="AE2112" s="266">
        <f>IF(B2112="","",(IFERROR(VLOOKUP(B2112,Projecten!A$4:W$2415,23,FALSE),"niet bekend")))</f>
        <v>502.39</v>
      </c>
      <c r="AF2112" s="266">
        <f>IF(B2112="","",(IFERROR(VLOOKUP(B2112,Projecten!A$4:W$2415,12,FALSE),"niet bekend")))</f>
        <v>502.39</v>
      </c>
    </row>
    <row r="2113" spans="2:33" s="327" customFormat="1" x14ac:dyDescent="0.2">
      <c r="B2113" s="665" t="s">
        <v>2845</v>
      </c>
      <c r="C2113" s="496">
        <v>121302</v>
      </c>
      <c r="D2113" s="496" t="s">
        <v>2880</v>
      </c>
      <c r="E2113" s="389" t="s">
        <v>352</v>
      </c>
      <c r="F2113" s="389">
        <v>1</v>
      </c>
      <c r="G2113" s="389">
        <v>7</v>
      </c>
      <c r="H2113" s="389">
        <v>2</v>
      </c>
      <c r="I2113" s="389">
        <v>2</v>
      </c>
      <c r="J2113" s="321">
        <v>42846</v>
      </c>
      <c r="K2113" s="321">
        <v>42844</v>
      </c>
      <c r="L2113" s="321" t="s">
        <v>1485</v>
      </c>
      <c r="M2113" s="321" t="s">
        <v>1485</v>
      </c>
      <c r="N2113" s="322" t="s">
        <v>47</v>
      </c>
      <c r="O2113" s="322" t="s">
        <v>47</v>
      </c>
      <c r="P2113" s="322" t="s">
        <v>47</v>
      </c>
      <c r="Q2113" s="322"/>
      <c r="R2113" s="322" t="s">
        <v>47</v>
      </c>
      <c r="S2113" s="320" t="s">
        <v>942</v>
      </c>
      <c r="T2113" s="321"/>
      <c r="U2113" s="264">
        <v>19</v>
      </c>
      <c r="V2113" s="396"/>
      <c r="W2113" s="318" t="s">
        <v>532</v>
      </c>
      <c r="X2113" s="318" t="s">
        <v>2895</v>
      </c>
      <c r="Y2113" s="324">
        <v>18</v>
      </c>
      <c r="Z2113" s="318"/>
      <c r="AA2113" s="511"/>
      <c r="AB2113" s="707">
        <v>42824</v>
      </c>
      <c r="AC2113" s="329">
        <f>IF(B2113="","",(IFERROR(VLOOKUP(B2113,Projecten!A$4:W$2415,5,FALSE),"niet bekend")))</f>
        <v>1</v>
      </c>
      <c r="AD2113" s="266">
        <f t="shared" si="183"/>
        <v>3086.35</v>
      </c>
      <c r="AE2113" s="266">
        <f>IF(B2113="","",(IFERROR(VLOOKUP(B2113,Projecten!A$4:W$2415,23,FALSE),"niet bekend")))</f>
        <v>3086.35</v>
      </c>
      <c r="AF2113" s="266">
        <f>IF(B2113="","",(IFERROR(VLOOKUP(B2113,Projecten!A$4:W$2415,12,FALSE),"niet bekend")))</f>
        <v>3086.35</v>
      </c>
    </row>
    <row r="2114" spans="2:33" s="327" customFormat="1" x14ac:dyDescent="0.2">
      <c r="B2114" s="665" t="s">
        <v>2881</v>
      </c>
      <c r="C2114" s="496">
        <v>121302</v>
      </c>
      <c r="D2114" s="496" t="s">
        <v>2882</v>
      </c>
      <c r="E2114" s="389" t="s">
        <v>352</v>
      </c>
      <c r="F2114" s="389">
        <v>0</v>
      </c>
      <c r="G2114" s="389">
        <v>1</v>
      </c>
      <c r="H2114" s="389">
        <v>0</v>
      </c>
      <c r="I2114" s="389">
        <v>1</v>
      </c>
      <c r="J2114" s="321" t="s">
        <v>1485</v>
      </c>
      <c r="K2114" s="321" t="s">
        <v>1485</v>
      </c>
      <c r="L2114" s="321" t="s">
        <v>1485</v>
      </c>
      <c r="M2114" s="321" t="s">
        <v>1485</v>
      </c>
      <c r="N2114" s="322" t="s">
        <v>47</v>
      </c>
      <c r="O2114" s="322" t="s">
        <v>47</v>
      </c>
      <c r="P2114" s="322" t="s">
        <v>47</v>
      </c>
      <c r="Q2114" s="322"/>
      <c r="R2114" s="322" t="s">
        <v>47</v>
      </c>
      <c r="S2114" s="320" t="s">
        <v>942</v>
      </c>
      <c r="T2114" s="321"/>
      <c r="U2114" s="264">
        <v>19</v>
      </c>
      <c r="V2114" s="396"/>
      <c r="W2114" s="318" t="s">
        <v>532</v>
      </c>
      <c r="X2114" s="318" t="s">
        <v>2895</v>
      </c>
      <c r="Y2114" s="324">
        <v>3</v>
      </c>
      <c r="Z2114" s="318"/>
      <c r="AA2114" s="511"/>
      <c r="AB2114" s="707">
        <v>42824</v>
      </c>
      <c r="AC2114" s="329">
        <f>IF(B2114="","",(IFERROR(VLOOKUP(B2114,Projecten!A$4:W$2415,5,FALSE),"niet bekend")))</f>
        <v>0</v>
      </c>
      <c r="AD2114" s="266">
        <f t="shared" si="183"/>
        <v>502.39</v>
      </c>
      <c r="AE2114" s="266">
        <f>IF(B2114="","",(IFERROR(VLOOKUP(B2114,Projecten!A$4:W$2415,23,FALSE),"niet bekend")))</f>
        <v>502.39</v>
      </c>
      <c r="AF2114" s="266">
        <f>IF(B2114="","",(IFERROR(VLOOKUP(B2114,Projecten!A$4:W$2415,12,FALSE),"niet bekend")))</f>
        <v>502.39</v>
      </c>
    </row>
    <row r="2115" spans="2:33" s="327" customFormat="1" x14ac:dyDescent="0.2">
      <c r="B2115" s="496" t="s">
        <v>2846</v>
      </c>
      <c r="C2115" s="496">
        <v>121303</v>
      </c>
      <c r="D2115" s="496" t="s">
        <v>2883</v>
      </c>
      <c r="E2115" s="389" t="s">
        <v>352</v>
      </c>
      <c r="F2115" s="389">
        <v>1</v>
      </c>
      <c r="G2115" s="389">
        <v>7</v>
      </c>
      <c r="H2115" s="389">
        <v>2</v>
      </c>
      <c r="I2115" s="389">
        <v>3</v>
      </c>
      <c r="J2115" s="321">
        <v>42846</v>
      </c>
      <c r="K2115" s="321">
        <v>42844</v>
      </c>
      <c r="L2115" s="321" t="s">
        <v>1485</v>
      </c>
      <c r="M2115" s="321" t="s">
        <v>1485</v>
      </c>
      <c r="N2115" s="322" t="s">
        <v>47</v>
      </c>
      <c r="O2115" s="322" t="s">
        <v>47</v>
      </c>
      <c r="P2115" s="322" t="s">
        <v>47</v>
      </c>
      <c r="Q2115" s="322"/>
      <c r="R2115" s="322" t="s">
        <v>47</v>
      </c>
      <c r="S2115" s="320" t="s">
        <v>942</v>
      </c>
      <c r="T2115" s="321"/>
      <c r="U2115" s="264">
        <v>19</v>
      </c>
      <c r="V2115" s="396"/>
      <c r="W2115" s="318" t="s">
        <v>532</v>
      </c>
      <c r="X2115" s="318" t="s">
        <v>2895</v>
      </c>
      <c r="Y2115" s="324">
        <v>18</v>
      </c>
      <c r="Z2115" s="318"/>
      <c r="AA2115" s="511"/>
      <c r="AB2115" s="707">
        <v>42824</v>
      </c>
      <c r="AC2115" s="329">
        <f>IF(B2115="","",(IFERROR(VLOOKUP(B2115,Projecten!A$4:W$2415,5,FALSE),"niet bekend")))</f>
        <v>1</v>
      </c>
      <c r="AD2115" s="266">
        <f t="shared" si="183"/>
        <v>3086.35</v>
      </c>
      <c r="AE2115" s="266">
        <f>IF(B2115="","",(IFERROR(VLOOKUP(B2115,Projecten!A$4:W$2415,23,FALSE),"niet bekend")))</f>
        <v>3086.35</v>
      </c>
      <c r="AF2115" s="266">
        <f>IF(B2115="","",(IFERROR(VLOOKUP(B2115,Projecten!A$4:W$2415,12,FALSE),"niet bekend")))</f>
        <v>3086.35</v>
      </c>
    </row>
    <row r="2116" spans="2:33" s="327" customFormat="1" x14ac:dyDescent="0.2">
      <c r="B2116" s="665" t="s">
        <v>2841</v>
      </c>
      <c r="C2116" s="496">
        <v>121304</v>
      </c>
      <c r="D2116" s="496" t="s">
        <v>2884</v>
      </c>
      <c r="E2116" s="389" t="s">
        <v>352</v>
      </c>
      <c r="F2116" s="389">
        <v>1</v>
      </c>
      <c r="G2116" s="389">
        <v>7</v>
      </c>
      <c r="H2116" s="389">
        <v>2</v>
      </c>
      <c r="I2116" s="389">
        <v>3</v>
      </c>
      <c r="J2116" s="321">
        <v>42846</v>
      </c>
      <c r="K2116" s="321">
        <v>42844</v>
      </c>
      <c r="L2116" s="321" t="s">
        <v>1485</v>
      </c>
      <c r="M2116" s="321" t="s">
        <v>1485</v>
      </c>
      <c r="N2116" s="322" t="s">
        <v>47</v>
      </c>
      <c r="O2116" s="322" t="s">
        <v>47</v>
      </c>
      <c r="P2116" s="322" t="s">
        <v>47</v>
      </c>
      <c r="Q2116" s="322"/>
      <c r="R2116" s="322" t="s">
        <v>47</v>
      </c>
      <c r="S2116" s="320" t="s">
        <v>942</v>
      </c>
      <c r="T2116" s="321"/>
      <c r="U2116" s="264">
        <v>19</v>
      </c>
      <c r="V2116" s="396"/>
      <c r="W2116" s="318" t="s">
        <v>532</v>
      </c>
      <c r="X2116" s="318" t="s">
        <v>2895</v>
      </c>
      <c r="Y2116" s="324">
        <v>18</v>
      </c>
      <c r="Z2116" s="318"/>
      <c r="AA2116" s="511"/>
      <c r="AB2116" s="707">
        <v>42824</v>
      </c>
      <c r="AC2116" s="329">
        <f>IF(B2116="","",(IFERROR(VLOOKUP(B2116,Projecten!A$4:W$2415,5,FALSE),"niet bekend")))</f>
        <v>1</v>
      </c>
      <c r="AD2116" s="266">
        <f t="shared" si="183"/>
        <v>3119.59</v>
      </c>
      <c r="AE2116" s="266">
        <f>IF(B2116="","",(IFERROR(VLOOKUP(B2116,Projecten!A$4:W$2415,23,FALSE),"niet bekend")))</f>
        <v>3119.59</v>
      </c>
      <c r="AF2116" s="266">
        <f>IF(B2116="","",(IFERROR(VLOOKUP(B2116,Projecten!A$4:W$2415,12,FALSE),"niet bekend")))</f>
        <v>3119.59</v>
      </c>
    </row>
    <row r="2117" spans="2:33" s="327" customFormat="1" x14ac:dyDescent="0.2">
      <c r="B2117" s="665" t="s">
        <v>2842</v>
      </c>
      <c r="C2117" s="496">
        <v>121305</v>
      </c>
      <c r="D2117" s="496" t="s">
        <v>2884</v>
      </c>
      <c r="E2117" s="389" t="s">
        <v>352</v>
      </c>
      <c r="F2117" s="389">
        <v>1</v>
      </c>
      <c r="G2117" s="389">
        <v>7</v>
      </c>
      <c r="H2117" s="389">
        <v>2</v>
      </c>
      <c r="I2117" s="389">
        <v>3</v>
      </c>
      <c r="J2117" s="321">
        <v>42846</v>
      </c>
      <c r="K2117" s="321">
        <v>42844</v>
      </c>
      <c r="L2117" s="321" t="s">
        <v>1485</v>
      </c>
      <c r="M2117" s="321" t="s">
        <v>1485</v>
      </c>
      <c r="N2117" s="322" t="s">
        <v>47</v>
      </c>
      <c r="O2117" s="322" t="s">
        <v>47</v>
      </c>
      <c r="P2117" s="322" t="s">
        <v>47</v>
      </c>
      <c r="Q2117" s="322"/>
      <c r="R2117" s="322" t="s">
        <v>47</v>
      </c>
      <c r="S2117" s="320" t="s">
        <v>942</v>
      </c>
      <c r="T2117" s="321"/>
      <c r="U2117" s="264">
        <v>19</v>
      </c>
      <c r="V2117" s="396"/>
      <c r="W2117" s="318" t="s">
        <v>532</v>
      </c>
      <c r="X2117" s="318" t="s">
        <v>2895</v>
      </c>
      <c r="Y2117" s="324">
        <v>18</v>
      </c>
      <c r="Z2117" s="318"/>
      <c r="AA2117" s="511"/>
      <c r="AB2117" s="707">
        <v>42824</v>
      </c>
      <c r="AC2117" s="329">
        <f>IF(B2117="","",(IFERROR(VLOOKUP(B2117,Projecten!A$4:W$2415,5,FALSE),"niet bekend")))</f>
        <v>1</v>
      </c>
      <c r="AD2117" s="266">
        <f t="shared" si="183"/>
        <v>3119.59</v>
      </c>
      <c r="AE2117" s="266">
        <f>IF(B2117="","",(IFERROR(VLOOKUP(B2117,Projecten!A$4:W$2415,23,FALSE),"niet bekend")))</f>
        <v>3119.59</v>
      </c>
      <c r="AF2117" s="266">
        <f>IF(B2117="","",(IFERROR(VLOOKUP(B2117,Projecten!A$4:W$2415,12,FALSE),"niet bekend")))</f>
        <v>3119.59</v>
      </c>
    </row>
    <row r="2118" spans="2:33" s="327" customFormat="1" x14ac:dyDescent="0.2">
      <c r="B2118" s="1135" t="s">
        <v>2843</v>
      </c>
      <c r="C2118" s="496">
        <v>121306</v>
      </c>
      <c r="D2118" s="496" t="s">
        <v>2885</v>
      </c>
      <c r="E2118" s="389" t="s">
        <v>352</v>
      </c>
      <c r="F2118" s="389">
        <v>1</v>
      </c>
      <c r="G2118" s="389">
        <v>7</v>
      </c>
      <c r="H2118" s="389">
        <v>2</v>
      </c>
      <c r="I2118" s="389">
        <v>3</v>
      </c>
      <c r="J2118" s="321">
        <v>42846</v>
      </c>
      <c r="K2118" s="321">
        <v>42844</v>
      </c>
      <c r="L2118" s="321" t="s">
        <v>1485</v>
      </c>
      <c r="M2118" s="321" t="s">
        <v>1485</v>
      </c>
      <c r="N2118" s="322" t="s">
        <v>47</v>
      </c>
      <c r="O2118" s="322" t="s">
        <v>47</v>
      </c>
      <c r="P2118" s="322" t="s">
        <v>47</v>
      </c>
      <c r="Q2118" s="322"/>
      <c r="R2118" s="322" t="s">
        <v>47</v>
      </c>
      <c r="S2118" s="320" t="s">
        <v>942</v>
      </c>
      <c r="T2118" s="321"/>
      <c r="U2118" s="264">
        <v>19</v>
      </c>
      <c r="V2118" s="396"/>
      <c r="W2118" s="318" t="s">
        <v>532</v>
      </c>
      <c r="X2118" s="318" t="s">
        <v>2895</v>
      </c>
      <c r="Y2118" s="324">
        <v>18</v>
      </c>
      <c r="Z2118" s="318"/>
      <c r="AA2118" s="511"/>
      <c r="AB2118" s="707">
        <v>42824</v>
      </c>
      <c r="AC2118" s="329">
        <f>IF(B2118="","",(IFERROR(VLOOKUP(B2118,Projecten!A$4:W$2415,5,FALSE),"niet bekend")))</f>
        <v>1</v>
      </c>
      <c r="AD2118" s="266">
        <f t="shared" si="183"/>
        <v>3119.59</v>
      </c>
      <c r="AE2118" s="266">
        <f>IF(B2118="","",(IFERROR(VLOOKUP(B2118,Projecten!A$4:W$2415,23,FALSE),"niet bekend")))</f>
        <v>3119.59</v>
      </c>
      <c r="AF2118" s="266">
        <f>IF(B2118="","",(IFERROR(VLOOKUP(B2118,Projecten!A$4:W$2415,12,FALSE),"niet bekend")))</f>
        <v>3119.59</v>
      </c>
    </row>
    <row r="2119" spans="2:33" s="327" customFormat="1" x14ac:dyDescent="0.2">
      <c r="B2119" s="1135" t="s">
        <v>2886</v>
      </c>
      <c r="C2119" s="496">
        <v>121306</v>
      </c>
      <c r="D2119" s="496" t="s">
        <v>2887</v>
      </c>
      <c r="E2119" s="389" t="s">
        <v>352</v>
      </c>
      <c r="F2119" s="389">
        <v>0</v>
      </c>
      <c r="G2119" s="389">
        <v>1</v>
      </c>
      <c r="H2119" s="389">
        <v>0</v>
      </c>
      <c r="I2119" s="389">
        <v>1</v>
      </c>
      <c r="J2119" s="321" t="s">
        <v>1485</v>
      </c>
      <c r="K2119" s="321" t="s">
        <v>1485</v>
      </c>
      <c r="L2119" s="321" t="s">
        <v>1485</v>
      </c>
      <c r="M2119" s="321" t="s">
        <v>1485</v>
      </c>
      <c r="N2119" s="322" t="s">
        <v>47</v>
      </c>
      <c r="O2119" s="322" t="s">
        <v>47</v>
      </c>
      <c r="P2119" s="322" t="s">
        <v>47</v>
      </c>
      <c r="Q2119" s="322"/>
      <c r="R2119" s="322" t="s">
        <v>47</v>
      </c>
      <c r="S2119" s="320" t="s">
        <v>942</v>
      </c>
      <c r="T2119" s="321"/>
      <c r="U2119" s="264">
        <v>19</v>
      </c>
      <c r="V2119" s="396"/>
      <c r="W2119" s="318" t="s">
        <v>532</v>
      </c>
      <c r="X2119" s="318" t="s">
        <v>2895</v>
      </c>
      <c r="Y2119" s="324">
        <v>3</v>
      </c>
      <c r="Z2119" s="318"/>
      <c r="AA2119" s="511"/>
      <c r="AB2119" s="707">
        <v>42824</v>
      </c>
      <c r="AC2119" s="329">
        <f>IF(B2119="","",(IFERROR(VLOOKUP(B2119,Projecten!A$4:W$2415,5,FALSE),"niet bekend")))</f>
        <v>0</v>
      </c>
      <c r="AD2119" s="266">
        <f t="shared" si="183"/>
        <v>502.39</v>
      </c>
      <c r="AE2119" s="266">
        <f>IF(B2119="","",(IFERROR(VLOOKUP(B2119,Projecten!A$4:W$2415,23,FALSE),"niet bekend")))</f>
        <v>502.39</v>
      </c>
      <c r="AF2119" s="266">
        <f>IF(B2119="","",(IFERROR(VLOOKUP(B2119,Projecten!A$4:W$2415,12,FALSE),"niet bekend")))</f>
        <v>502.39</v>
      </c>
    </row>
    <row r="2120" spans="2:33" s="312" customFormat="1" x14ac:dyDescent="0.2">
      <c r="B2120" s="1012"/>
      <c r="C2120" s="299"/>
      <c r="D2120" s="300"/>
      <c r="E2120" s="300"/>
      <c r="F2120" s="302"/>
      <c r="G2120" s="302"/>
      <c r="H2120" s="302"/>
      <c r="I2120" s="302"/>
      <c r="J2120" s="301"/>
      <c r="K2120" s="301"/>
      <c r="L2120" s="301"/>
      <c r="M2120" s="302"/>
      <c r="N2120" s="302"/>
      <c r="O2120" s="302"/>
      <c r="P2120" s="302"/>
      <c r="Q2120" s="302"/>
      <c r="R2120" s="302"/>
      <c r="S2120" s="303"/>
      <c r="T2120" s="304"/>
      <c r="U2120" s="305"/>
      <c r="V2120" s="305"/>
      <c r="W2120" s="307"/>
      <c r="X2120" s="307"/>
      <c r="Y2120" s="307"/>
      <c r="Z2120" s="298"/>
      <c r="AA2120" s="308"/>
      <c r="AB2120" s="410"/>
      <c r="AC2120" s="310"/>
      <c r="AD2120" s="311"/>
      <c r="AE2120" s="311" t="str">
        <f>IF(B2120="","",(IFERROR(VLOOKUP(B2120,Projecten!A$4:W$2415,23,FALSE),"niet bekend")))</f>
        <v/>
      </c>
      <c r="AF2120" s="311" t="str">
        <f>IF(B2120="","",(IFERROR(VLOOKUP(B2120,Projecten!A$4:W$2415,12,FALSE),"niet bekend")))</f>
        <v/>
      </c>
    </row>
    <row r="2121" spans="2:33" s="236" customFormat="1" x14ac:dyDescent="0.2">
      <c r="C2121" s="221"/>
      <c r="D2121" s="222">
        <f>SUM(G2121:I2121)</f>
        <v>201</v>
      </c>
      <c r="E2121" s="220"/>
      <c r="F2121" s="224">
        <f>SUM(F2131:F2151)</f>
        <v>14</v>
      </c>
      <c r="G2121" s="224">
        <f>SUM(G2131:G2152)</f>
        <v>104</v>
      </c>
      <c r="H2121" s="224">
        <f>SUM(H2131:H2152)</f>
        <v>56</v>
      </c>
      <c r="I2121" s="224">
        <f>SUM(I2131:I2152)</f>
        <v>41</v>
      </c>
      <c r="J2121" s="223"/>
      <c r="K2121" s="223"/>
      <c r="L2121" s="223"/>
      <c r="M2121" s="224"/>
      <c r="N2121" s="224"/>
      <c r="O2121" s="224"/>
      <c r="P2121" s="224"/>
      <c r="Q2121" s="224"/>
      <c r="R2121" s="224"/>
      <c r="S2121" s="225">
        <v>19</v>
      </c>
      <c r="T2121" s="226"/>
      <c r="U2121" s="227"/>
      <c r="V2121" s="227"/>
      <c r="W2121" s="229"/>
      <c r="X2121" s="230">
        <f>SUM(Y2121:Y2152)</f>
        <v>264.25</v>
      </c>
      <c r="Y2121" s="231"/>
      <c r="Z2121" s="231">
        <f>Productiemedewerkers!C425</f>
        <v>0</v>
      </c>
      <c r="AA2121" s="232">
        <f>X2121-Z2121</f>
        <v>264.25</v>
      </c>
      <c r="AB2121" s="221"/>
      <c r="AC2121" s="234"/>
      <c r="AD2121" s="235">
        <f>SUM(AD2122:AD2152)</f>
        <v>36502.649999999994</v>
      </c>
      <c r="AE2121" s="235" t="str">
        <f>IF(B2121="","",(IFERROR(VLOOKUP(B2121,Projecten!A$4:W$2415,23,FALSE),"niet bekend")))</f>
        <v/>
      </c>
      <c r="AF2121" s="235" t="str">
        <f>IF(B2121="","",(IFERROR(VLOOKUP(B2121,Projecten!A$4:W$2415,12,FALSE),"niet bekend")))</f>
        <v/>
      </c>
    </row>
    <row r="2122" spans="2:33" s="731" customFormat="1" x14ac:dyDescent="0.2">
      <c r="B2122" s="962"/>
      <c r="C2122" s="791"/>
      <c r="D2122" s="798" t="s">
        <v>2945</v>
      </c>
      <c r="E2122" s="798"/>
      <c r="F2122" s="947"/>
      <c r="G2122" s="947"/>
      <c r="H2122" s="947"/>
      <c r="I2122" s="947"/>
      <c r="J2122" s="1200"/>
      <c r="K2122" s="1200"/>
      <c r="L2122" s="1200"/>
      <c r="M2122" s="795"/>
      <c r="N2122" s="795"/>
      <c r="O2122" s="795"/>
      <c r="P2122" s="795"/>
      <c r="Q2122" s="795"/>
      <c r="R2122" s="795"/>
      <c r="S2122" s="791" t="s">
        <v>2734</v>
      </c>
      <c r="T2122" s="1010"/>
      <c r="U2122" s="796"/>
      <c r="V2122" s="797"/>
      <c r="W2122" s="798"/>
      <c r="X2122" s="337" t="s">
        <v>2037</v>
      </c>
      <c r="Y2122" s="331"/>
      <c r="Z2122" s="798"/>
      <c r="AB2122" s="250"/>
      <c r="AC2122" s="1201" t="str">
        <f>IF(B2122="","",(IFERROR(VLOOKUP(B2122,Projecten!A$4:W$2415,5,FALSE),"niet bekend")))</f>
        <v/>
      </c>
      <c r="AD2122" s="213" t="str">
        <f>IF(AC2122="","",(IF(F2122=0,AF2122,(F2122/AC2122*AF2122))))</f>
        <v/>
      </c>
      <c r="AE2122" s="213" t="str">
        <f>IF(B2122="","",(IFERROR(VLOOKUP(B2122,Projecten!A$4:W$2415,23,FALSE),"niet bekend")))</f>
        <v/>
      </c>
      <c r="AF2122" s="213" t="str">
        <f>IF(B2122="","",(IFERROR(VLOOKUP(B2122,Projecten!A$4:W$2415,12,FALSE),"niet bekend")))</f>
        <v/>
      </c>
      <c r="AG2122" s="1202"/>
    </row>
    <row r="2123" spans="2:33" s="731" customFormat="1" x14ac:dyDescent="0.2">
      <c r="B2123" s="962"/>
      <c r="C2123" s="791"/>
      <c r="D2123" s="798" t="s">
        <v>2959</v>
      </c>
      <c r="E2123" s="798"/>
      <c r="F2123" s="947"/>
      <c r="G2123" s="947"/>
      <c r="H2123" s="947"/>
      <c r="I2123" s="947"/>
      <c r="J2123" s="1200"/>
      <c r="K2123" s="1200"/>
      <c r="L2123" s="1200"/>
      <c r="M2123" s="795"/>
      <c r="N2123" s="795"/>
      <c r="O2123" s="795"/>
      <c r="P2123" s="795"/>
      <c r="Q2123" s="795"/>
      <c r="R2123" s="795"/>
      <c r="S2123" s="791"/>
      <c r="T2123" s="1010"/>
      <c r="U2123" s="796"/>
      <c r="V2123" s="797"/>
      <c r="W2123" s="798"/>
      <c r="X2123" s="337"/>
      <c r="Y2123" s="331">
        <v>13.25</v>
      </c>
      <c r="Z2123" s="798"/>
      <c r="AB2123" s="250"/>
      <c r="AC2123" s="1201"/>
      <c r="AD2123" s="213"/>
      <c r="AE2123" s="213"/>
      <c r="AF2123" s="213"/>
      <c r="AG2123" s="1202"/>
    </row>
    <row r="2124" spans="2:33" s="731" customFormat="1" x14ac:dyDescent="0.2">
      <c r="B2124" s="962"/>
      <c r="C2124" s="791"/>
      <c r="D2124" s="791" t="s">
        <v>3027</v>
      </c>
      <c r="E2124" s="798"/>
      <c r="F2124" s="947"/>
      <c r="G2124" s="947"/>
      <c r="H2124" s="947"/>
      <c r="I2124" s="947"/>
      <c r="J2124" s="1010"/>
      <c r="K2124" s="1010"/>
      <c r="L2124" s="1010"/>
      <c r="M2124" s="947"/>
      <c r="N2124" s="947"/>
      <c r="O2124" s="947"/>
      <c r="P2124" s="947"/>
      <c r="Q2124" s="947"/>
      <c r="R2124" s="947"/>
      <c r="S2124" s="791"/>
      <c r="T2124" s="1010"/>
      <c r="U2124" s="947"/>
      <c r="V2124" s="797"/>
      <c r="W2124" s="798"/>
      <c r="X2124" s="798"/>
      <c r="Y2124" s="331">
        <v>8.25</v>
      </c>
      <c r="Z2124" s="798"/>
      <c r="AB2124" s="250"/>
      <c r="AC2124" s="1203"/>
      <c r="AD2124" s="213"/>
      <c r="AE2124" s="213"/>
      <c r="AF2124" s="213"/>
      <c r="AG2124" s="1202"/>
    </row>
    <row r="2125" spans="2:33" s="962" customFormat="1" x14ac:dyDescent="0.2">
      <c r="C2125" s="749"/>
      <c r="D2125" s="749" t="s">
        <v>2990</v>
      </c>
      <c r="E2125" s="961"/>
      <c r="F2125" s="948"/>
      <c r="G2125" s="948"/>
      <c r="H2125" s="948"/>
      <c r="I2125" s="948"/>
      <c r="J2125" s="1204"/>
      <c r="K2125" s="1204"/>
      <c r="L2125" s="1204"/>
      <c r="M2125" s="948"/>
      <c r="N2125" s="948"/>
      <c r="O2125" s="948"/>
      <c r="P2125" s="948"/>
      <c r="Q2125" s="948"/>
      <c r="R2125" s="948"/>
      <c r="S2125" s="749"/>
      <c r="T2125" s="1204"/>
      <c r="U2125" s="948"/>
      <c r="V2125" s="960"/>
      <c r="W2125" s="961"/>
      <c r="X2125" s="961"/>
      <c r="Y2125" s="857">
        <v>8.25</v>
      </c>
      <c r="Z2125" s="961"/>
      <c r="AB2125" s="1205"/>
      <c r="AC2125" s="1206"/>
      <c r="AD2125" s="266"/>
      <c r="AE2125" s="266"/>
      <c r="AF2125" s="266"/>
      <c r="AG2125" s="1207"/>
    </row>
    <row r="2126" spans="2:33" s="962" customFormat="1" x14ac:dyDescent="0.2">
      <c r="C2126" s="749"/>
      <c r="D2126" s="961" t="s">
        <v>3026</v>
      </c>
      <c r="E2126" s="961"/>
      <c r="F2126" s="961"/>
      <c r="G2126" s="961"/>
      <c r="H2126" s="961"/>
      <c r="I2126" s="961"/>
      <c r="J2126" s="961"/>
      <c r="K2126" s="961"/>
      <c r="L2126" s="961"/>
      <c r="M2126" s="961"/>
      <c r="N2126" s="961"/>
      <c r="O2126" s="961"/>
      <c r="P2126" s="961"/>
      <c r="Q2126" s="961"/>
      <c r="R2126" s="961"/>
      <c r="S2126" s="961"/>
      <c r="T2126" s="1208"/>
      <c r="U2126" s="961"/>
      <c r="V2126" s="1208"/>
      <c r="W2126" s="961"/>
      <c r="X2126" s="961"/>
      <c r="Y2126" s="1208">
        <v>5.25</v>
      </c>
      <c r="Z2126" s="961"/>
      <c r="AB2126" s="1205"/>
      <c r="AC2126" s="1206"/>
      <c r="AD2126" s="266"/>
      <c r="AE2126" s="266"/>
      <c r="AF2126" s="266"/>
      <c r="AG2126" s="1207"/>
    </row>
    <row r="2127" spans="2:33" s="962" customFormat="1" x14ac:dyDescent="0.2">
      <c r="C2127" s="749"/>
      <c r="D2127" s="961" t="s">
        <v>3025</v>
      </c>
      <c r="E2127" s="961"/>
      <c r="F2127" s="961"/>
      <c r="G2127" s="961"/>
      <c r="H2127" s="961"/>
      <c r="I2127" s="961"/>
      <c r="J2127" s="961"/>
      <c r="K2127" s="961"/>
      <c r="L2127" s="961"/>
      <c r="M2127" s="961"/>
      <c r="N2127" s="961"/>
      <c r="O2127" s="961"/>
      <c r="P2127" s="961"/>
      <c r="Q2127" s="961"/>
      <c r="R2127" s="961"/>
      <c r="S2127" s="961"/>
      <c r="T2127" s="1208"/>
      <c r="U2127" s="961"/>
      <c r="V2127" s="1208"/>
      <c r="W2127" s="961"/>
      <c r="X2127" s="961"/>
      <c r="Y2127" s="1208">
        <v>10</v>
      </c>
      <c r="Z2127" s="961"/>
      <c r="AB2127" s="1205"/>
      <c r="AC2127" s="1206"/>
      <c r="AD2127" s="266"/>
      <c r="AE2127" s="266"/>
      <c r="AF2127" s="266"/>
      <c r="AG2127" s="1207"/>
    </row>
    <row r="2128" spans="2:33" s="962" customFormat="1" x14ac:dyDescent="0.2">
      <c r="C2128" s="749"/>
      <c r="D2128" s="961" t="s">
        <v>3017</v>
      </c>
      <c r="E2128" s="961"/>
      <c r="F2128" s="961"/>
      <c r="G2128" s="961"/>
      <c r="H2128" s="961"/>
      <c r="I2128" s="961"/>
      <c r="J2128" s="961"/>
      <c r="K2128" s="961"/>
      <c r="L2128" s="961"/>
      <c r="M2128" s="961"/>
      <c r="N2128" s="961"/>
      <c r="O2128" s="961"/>
      <c r="P2128" s="961"/>
      <c r="Q2128" s="961"/>
      <c r="R2128" s="961"/>
      <c r="S2128" s="961"/>
      <c r="T2128" s="1208"/>
      <c r="U2128" s="961"/>
      <c r="V2128" s="1208"/>
      <c r="W2128" s="961"/>
      <c r="X2128" s="961"/>
      <c r="Y2128" s="1208">
        <v>5</v>
      </c>
      <c r="Z2128" s="961"/>
      <c r="AB2128" s="1205"/>
      <c r="AC2128" s="1206"/>
      <c r="AD2128" s="266"/>
      <c r="AE2128" s="266"/>
      <c r="AF2128" s="266"/>
      <c r="AG2128" s="1207"/>
    </row>
    <row r="2129" spans="2:33" s="327" customFormat="1" x14ac:dyDescent="0.2">
      <c r="C2129" s="503"/>
      <c r="D2129" s="1047" t="s">
        <v>2960</v>
      </c>
      <c r="E2129" s="318"/>
      <c r="F2129" s="322"/>
      <c r="G2129" s="318"/>
      <c r="H2129" s="318"/>
      <c r="I2129" s="318"/>
      <c r="J2129" s="322"/>
      <c r="K2129" s="322"/>
      <c r="L2129" s="322"/>
      <c r="M2129" s="322"/>
      <c r="N2129" s="322"/>
      <c r="O2129" s="322"/>
      <c r="P2129" s="322"/>
      <c r="Q2129" s="322"/>
      <c r="R2129" s="322"/>
      <c r="S2129" s="322"/>
      <c r="T2129" s="264"/>
      <c r="U2129" s="322"/>
      <c r="V2129" s="396"/>
      <c r="W2129" s="318"/>
      <c r="X2129" s="318"/>
      <c r="Y2129" s="397"/>
      <c r="Z2129" s="320"/>
      <c r="AC2129" s="1116"/>
      <c r="AD2129" s="266"/>
      <c r="AE2129" s="266"/>
      <c r="AF2129" s="266"/>
      <c r="AG2129" s="398"/>
    </row>
    <row r="2130" spans="2:33" s="327" customFormat="1" x14ac:dyDescent="0.2">
      <c r="C2130" s="503"/>
      <c r="D2130" s="1047"/>
      <c r="E2130" s="318"/>
      <c r="F2130" s="322"/>
      <c r="G2130" s="318"/>
      <c r="H2130" s="318"/>
      <c r="I2130" s="318"/>
      <c r="J2130" s="322"/>
      <c r="K2130" s="322"/>
      <c r="L2130" s="322"/>
      <c r="M2130" s="322"/>
      <c r="N2130" s="322"/>
      <c r="O2130" s="322"/>
      <c r="P2130" s="322"/>
      <c r="Q2130" s="322"/>
      <c r="R2130" s="322"/>
      <c r="S2130" s="322"/>
      <c r="T2130" s="264"/>
      <c r="U2130" s="322"/>
      <c r="V2130" s="396"/>
      <c r="W2130" s="318"/>
      <c r="X2130" s="318"/>
      <c r="Y2130" s="397"/>
      <c r="Z2130" s="320"/>
      <c r="AC2130" s="1116"/>
      <c r="AD2130" s="266"/>
      <c r="AE2130" s="266"/>
      <c r="AF2130" s="266"/>
      <c r="AG2130" s="398"/>
    </row>
    <row r="2131" spans="2:33" s="327" customFormat="1" x14ac:dyDescent="0.2">
      <c r="B2131" s="496">
        <v>2017303</v>
      </c>
      <c r="C2131" s="1198">
        <v>121309</v>
      </c>
      <c r="D2131" s="496" t="s">
        <v>2864</v>
      </c>
      <c r="E2131" s="389" t="s">
        <v>352</v>
      </c>
      <c r="F2131" s="389">
        <v>1</v>
      </c>
      <c r="G2131" s="389">
        <v>9</v>
      </c>
      <c r="H2131" s="389">
        <v>7</v>
      </c>
      <c r="I2131" s="389">
        <v>4</v>
      </c>
      <c r="J2131" s="321">
        <v>42857</v>
      </c>
      <c r="K2131" s="321">
        <v>42858</v>
      </c>
      <c r="L2131" s="321" t="s">
        <v>1485</v>
      </c>
      <c r="M2131" s="321" t="s">
        <v>1485</v>
      </c>
      <c r="N2131" s="322" t="s">
        <v>47</v>
      </c>
      <c r="O2131" s="322" t="s">
        <v>47</v>
      </c>
      <c r="P2131" s="322" t="s">
        <v>47</v>
      </c>
      <c r="Q2131" s="322"/>
      <c r="R2131" s="322" t="s">
        <v>47</v>
      </c>
      <c r="S2131" s="320"/>
      <c r="T2131" s="321"/>
      <c r="U2131" s="264">
        <v>20</v>
      </c>
      <c r="V2131" s="396"/>
      <c r="W2131" s="318" t="s">
        <v>2910</v>
      </c>
      <c r="X2131" s="318"/>
      <c r="Y2131" s="324">
        <v>20</v>
      </c>
      <c r="Z2131" s="318"/>
      <c r="AA2131" s="511"/>
      <c r="AB2131" s="707">
        <v>42844</v>
      </c>
      <c r="AC2131" s="329">
        <f>IF(B2131="","",(IFERROR(VLOOKUP(B2131,Projecten!A$4:W$2415,5,FALSE),"niet bekend")))</f>
        <v>1</v>
      </c>
      <c r="AD2131" s="266">
        <f t="shared" ref="AD2131:AD2136" si="184">IF(AC2131="","",(IF(F2131=0,AF2131,(F2131/AC2131*AF2131))))</f>
        <v>3199.51</v>
      </c>
      <c r="AE2131" s="266">
        <f>IF(B2131="","",(IFERROR(VLOOKUP(B2131,Projecten!A$4:W$2415,23,FALSE),"niet bekend")))</f>
        <v>3199.51</v>
      </c>
      <c r="AF2131" s="266">
        <f>IF(B2131="","",(IFERROR(VLOOKUP(B2131,Projecten!A$4:W$2415,12,FALSE),"niet bekend")))</f>
        <v>3199.51</v>
      </c>
    </row>
    <row r="2132" spans="2:33" s="327" customFormat="1" x14ac:dyDescent="0.2">
      <c r="B2132" s="320">
        <v>2017305</v>
      </c>
      <c r="C2132" s="1198">
        <v>121309</v>
      </c>
      <c r="D2132" s="496" t="s">
        <v>2865</v>
      </c>
      <c r="E2132" s="389" t="s">
        <v>352</v>
      </c>
      <c r="F2132" s="389">
        <v>0</v>
      </c>
      <c r="G2132" s="389">
        <v>1</v>
      </c>
      <c r="H2132" s="389">
        <v>0</v>
      </c>
      <c r="I2132" s="389">
        <v>1</v>
      </c>
      <c r="J2132" s="321">
        <v>42857</v>
      </c>
      <c r="K2132" s="321" t="s">
        <v>1485</v>
      </c>
      <c r="L2132" s="321" t="s">
        <v>1485</v>
      </c>
      <c r="M2132" s="321" t="s">
        <v>1485</v>
      </c>
      <c r="N2132" s="322" t="s">
        <v>47</v>
      </c>
      <c r="O2132" s="322" t="s">
        <v>47</v>
      </c>
      <c r="P2132" s="322" t="s">
        <v>47</v>
      </c>
      <c r="Q2132" s="322"/>
      <c r="R2132" s="322" t="s">
        <v>47</v>
      </c>
      <c r="S2132" s="320"/>
      <c r="T2132" s="321"/>
      <c r="U2132" s="264">
        <v>20</v>
      </c>
      <c r="V2132" s="396"/>
      <c r="W2132" s="318" t="s">
        <v>2910</v>
      </c>
      <c r="X2132" s="318"/>
      <c r="Y2132" s="324">
        <v>3.75</v>
      </c>
      <c r="Z2132" s="318"/>
      <c r="AA2132" s="511"/>
      <c r="AB2132" s="707">
        <v>42844</v>
      </c>
      <c r="AC2132" s="329">
        <f>IF(B2132="","",(IFERROR(VLOOKUP(B2132,Projecten!A$4:W$2415,5,FALSE),"niet bekend")))</f>
        <v>0</v>
      </c>
      <c r="AD2132" s="266">
        <f t="shared" si="184"/>
        <v>540.95000000000005</v>
      </c>
      <c r="AE2132" s="266">
        <f>IF(B2132="","",(IFERROR(VLOOKUP(B2132,Projecten!A$4:W$2415,23,FALSE),"niet bekend")))</f>
        <v>540.95000000000005</v>
      </c>
      <c r="AF2132" s="266">
        <f>IF(B2132="","",(IFERROR(VLOOKUP(B2132,Projecten!A$4:W$2415,12,FALSE),"niet bekend")))</f>
        <v>540.95000000000005</v>
      </c>
    </row>
    <row r="2133" spans="2:33" s="327" customFormat="1" x14ac:dyDescent="0.2">
      <c r="B2133" s="496">
        <v>2017306</v>
      </c>
      <c r="C2133" s="1198">
        <v>121310</v>
      </c>
      <c r="D2133" s="496" t="s">
        <v>2866</v>
      </c>
      <c r="E2133" s="389" t="s">
        <v>352</v>
      </c>
      <c r="F2133" s="389">
        <v>2</v>
      </c>
      <c r="G2133" s="389">
        <v>18</v>
      </c>
      <c r="H2133" s="389">
        <v>12</v>
      </c>
      <c r="I2133" s="389">
        <v>6</v>
      </c>
      <c r="J2133" s="321">
        <v>42857</v>
      </c>
      <c r="K2133" s="321">
        <v>42858</v>
      </c>
      <c r="L2133" s="321" t="s">
        <v>1485</v>
      </c>
      <c r="M2133" s="321" t="s">
        <v>1485</v>
      </c>
      <c r="N2133" s="322" t="s">
        <v>47</v>
      </c>
      <c r="O2133" s="322" t="s">
        <v>47</v>
      </c>
      <c r="P2133" s="322" t="s">
        <v>47</v>
      </c>
      <c r="Q2133" s="322"/>
      <c r="R2133" s="322" t="s">
        <v>47</v>
      </c>
      <c r="S2133" s="320"/>
      <c r="T2133" s="321"/>
      <c r="U2133" s="264">
        <v>20</v>
      </c>
      <c r="V2133" s="396"/>
      <c r="W2133" s="318" t="s">
        <v>2910</v>
      </c>
      <c r="X2133" s="318"/>
      <c r="Y2133" s="324">
        <v>36</v>
      </c>
      <c r="Z2133" s="318"/>
      <c r="AA2133" s="511"/>
      <c r="AB2133" s="707">
        <v>42844</v>
      </c>
      <c r="AC2133" s="329">
        <f>IF(B2133="","",(IFERROR(VLOOKUP(B2133,Projecten!A$4:W$2415,5,FALSE),"niet bekend")))</f>
        <v>2</v>
      </c>
      <c r="AD2133" s="266">
        <f t="shared" si="184"/>
        <v>5352.28</v>
      </c>
      <c r="AE2133" s="266">
        <f>IF(B2133="","",(IFERROR(VLOOKUP(B2133,Projecten!A$4:W$2415,23,FALSE),"niet bekend")))</f>
        <v>5352.28</v>
      </c>
      <c r="AF2133" s="266">
        <f>IF(B2133="","",(IFERROR(VLOOKUP(B2133,Projecten!A$4:W$2415,12,FALSE),"niet bekend")))</f>
        <v>5352.28</v>
      </c>
    </row>
    <row r="2134" spans="2:33" s="327" customFormat="1" x14ac:dyDescent="0.2">
      <c r="B2134" s="496">
        <v>2017308</v>
      </c>
      <c r="C2134" s="1198">
        <v>121311</v>
      </c>
      <c r="D2134" s="496" t="s">
        <v>2868</v>
      </c>
      <c r="E2134" s="389" t="s">
        <v>352</v>
      </c>
      <c r="F2134" s="389">
        <v>0</v>
      </c>
      <c r="G2134" s="389">
        <v>1</v>
      </c>
      <c r="H2134" s="389">
        <v>0</v>
      </c>
      <c r="I2134" s="389">
        <v>1</v>
      </c>
      <c r="J2134" s="321">
        <v>42857</v>
      </c>
      <c r="K2134" s="321" t="s">
        <v>1485</v>
      </c>
      <c r="L2134" s="321" t="s">
        <v>1485</v>
      </c>
      <c r="M2134" s="321" t="s">
        <v>1485</v>
      </c>
      <c r="N2134" s="322" t="s">
        <v>47</v>
      </c>
      <c r="O2134" s="322" t="s">
        <v>47</v>
      </c>
      <c r="P2134" s="322" t="s">
        <v>47</v>
      </c>
      <c r="Q2134" s="322"/>
      <c r="R2134" s="322" t="s">
        <v>47</v>
      </c>
      <c r="S2134" s="320"/>
      <c r="T2134" s="321"/>
      <c r="U2134" s="264">
        <v>20</v>
      </c>
      <c r="V2134" s="396"/>
      <c r="W2134" s="318" t="s">
        <v>2921</v>
      </c>
      <c r="X2134" s="318"/>
      <c r="Y2134" s="324">
        <v>3.75</v>
      </c>
      <c r="Z2134" s="318"/>
      <c r="AA2134" s="318"/>
      <c r="AB2134" s="707">
        <v>42844</v>
      </c>
      <c r="AC2134" s="329">
        <f>IF(B2134="","",(IFERROR(VLOOKUP(B2134,Projecten!A$4:W$2415,5,FALSE),"niet bekend")))</f>
        <v>0</v>
      </c>
      <c r="AD2134" s="266">
        <f t="shared" si="184"/>
        <v>520.27</v>
      </c>
      <c r="AE2134" s="266">
        <f>IF(B2134="","",(IFERROR(VLOOKUP(B2134,Projecten!A$4:W$2415,23,FALSE),"niet bekend")))</f>
        <v>520.27</v>
      </c>
      <c r="AF2134" s="266">
        <f>IF(B2134="","",(IFERROR(VLOOKUP(B2134,Projecten!A$4:W$2415,12,FALSE),"niet bekend")))</f>
        <v>520.27</v>
      </c>
    </row>
    <row r="2135" spans="2:33" s="868" customFormat="1" x14ac:dyDescent="0.2">
      <c r="B2135" s="665">
        <v>2017250</v>
      </c>
      <c r="C2135" s="665">
        <v>121307</v>
      </c>
      <c r="D2135" s="665" t="s">
        <v>2782</v>
      </c>
      <c r="E2135" s="938" t="s">
        <v>352</v>
      </c>
      <c r="F2135" s="938">
        <v>0</v>
      </c>
      <c r="G2135" s="938">
        <v>1</v>
      </c>
      <c r="H2135" s="938">
        <v>0</v>
      </c>
      <c r="I2135" s="938">
        <v>0</v>
      </c>
      <c r="J2135" s="321">
        <v>42850</v>
      </c>
      <c r="K2135" s="1123"/>
      <c r="L2135" s="1123"/>
      <c r="M2135" s="1123"/>
      <c r="N2135" s="322" t="s">
        <v>47</v>
      </c>
      <c r="O2135" s="322" t="s">
        <v>47</v>
      </c>
      <c r="P2135" s="322" t="s">
        <v>47</v>
      </c>
      <c r="Q2135" s="322"/>
      <c r="R2135" s="322" t="s">
        <v>47</v>
      </c>
      <c r="S2135" s="667" t="s">
        <v>2934</v>
      </c>
      <c r="T2135" s="1123"/>
      <c r="U2135" s="264">
        <v>20</v>
      </c>
      <c r="V2135" s="396"/>
      <c r="W2135" s="318" t="s">
        <v>532</v>
      </c>
      <c r="X2135" s="318" t="s">
        <v>2819</v>
      </c>
      <c r="Y2135" s="324">
        <v>1</v>
      </c>
      <c r="Z2135" s="869"/>
      <c r="AA2135" s="869"/>
      <c r="AB2135" s="707">
        <v>42824</v>
      </c>
      <c r="AC2135" s="329">
        <f>IF(B2135="","",(IFERROR(VLOOKUP(B2135,Projecten!A$4:W$2415,5,FALSE),"niet bekend")))</f>
        <v>0</v>
      </c>
      <c r="AD2135" s="266">
        <f t="shared" si="184"/>
        <v>179.47</v>
      </c>
      <c r="AE2135" s="266">
        <f>IF(B2135="","",(IFERROR(VLOOKUP(B2135,Projecten!A$4:W$2415,23,FALSE),"niet bekend")))</f>
        <v>179.47</v>
      </c>
      <c r="AF2135" s="266">
        <f>IF(B2135="","",(IFERROR(VLOOKUP(B2135,Projecten!A$4:W$2415,12,FALSE),"niet bekend")))</f>
        <v>179.47</v>
      </c>
    </row>
    <row r="2136" spans="2:33" s="327" customFormat="1" x14ac:dyDescent="0.2">
      <c r="B2136" s="496">
        <v>2017307</v>
      </c>
      <c r="C2136" s="1198">
        <v>121311</v>
      </c>
      <c r="D2136" s="496" t="s">
        <v>2867</v>
      </c>
      <c r="E2136" s="389" t="s">
        <v>352</v>
      </c>
      <c r="F2136" s="389">
        <v>1</v>
      </c>
      <c r="G2136" s="389">
        <v>8</v>
      </c>
      <c r="H2136" s="389">
        <v>5</v>
      </c>
      <c r="I2136" s="389">
        <v>3</v>
      </c>
      <c r="J2136" s="995">
        <v>42857</v>
      </c>
      <c r="K2136" s="995">
        <v>42858</v>
      </c>
      <c r="L2136" s="995" t="s">
        <v>1485</v>
      </c>
      <c r="M2136" s="995" t="s">
        <v>1485</v>
      </c>
      <c r="N2136" s="403" t="s">
        <v>47</v>
      </c>
      <c r="O2136" s="403" t="s">
        <v>47</v>
      </c>
      <c r="P2136" s="403" t="s">
        <v>47</v>
      </c>
      <c r="Q2136" s="403"/>
      <c r="R2136" s="403" t="s">
        <v>47</v>
      </c>
      <c r="S2136" s="320"/>
      <c r="T2136" s="321"/>
      <c r="U2136" s="264">
        <v>20</v>
      </c>
      <c r="V2136" s="396"/>
      <c r="W2136" s="318" t="s">
        <v>2921</v>
      </c>
      <c r="X2136" s="318"/>
      <c r="Y2136" s="324">
        <v>22</v>
      </c>
      <c r="Z2136" s="318"/>
      <c r="AA2136" s="318"/>
      <c r="AB2136" s="707">
        <v>42844</v>
      </c>
      <c r="AC2136" s="329">
        <f>IF(B2136="","",(IFERROR(VLOOKUP(B2136,Projecten!A$4:W$2415,5,FALSE),"niet bekend")))</f>
        <v>1</v>
      </c>
      <c r="AD2136" s="266">
        <f t="shared" si="184"/>
        <v>3163.67</v>
      </c>
      <c r="AE2136" s="266">
        <f>IF(B2136="","",(IFERROR(VLOOKUP(B2136,Projecten!A$4:W$2415,23,FALSE),"niet bekend")))</f>
        <v>3163.67</v>
      </c>
      <c r="AF2136" s="266">
        <f>IF(B2136="","",(IFERROR(VLOOKUP(B2136,Projecten!A$4:W$2415,12,FALSE),"niet bekend")))</f>
        <v>3163.67</v>
      </c>
    </row>
    <row r="2137" spans="2:33" s="868" customFormat="1" x14ac:dyDescent="0.2">
      <c r="B2137" s="665"/>
      <c r="C2137" s="470"/>
      <c r="D2137" s="665"/>
      <c r="E2137" s="938"/>
      <c r="F2137" s="938"/>
      <c r="G2137" s="938"/>
      <c r="H2137" s="938"/>
      <c r="I2137" s="938"/>
      <c r="J2137" s="321"/>
      <c r="K2137" s="1123"/>
      <c r="L2137" s="1123"/>
      <c r="M2137" s="1123"/>
      <c r="N2137" s="322"/>
      <c r="O2137" s="322"/>
      <c r="P2137" s="322"/>
      <c r="Q2137" s="322"/>
      <c r="R2137" s="322"/>
      <c r="S2137" s="667"/>
      <c r="T2137" s="1123"/>
      <c r="U2137" s="264"/>
      <c r="V2137" s="396"/>
      <c r="W2137" s="318"/>
      <c r="X2137" s="318"/>
      <c r="Y2137" s="324"/>
      <c r="Z2137" s="869"/>
      <c r="AA2137" s="869"/>
      <c r="AB2137" s="707"/>
      <c r="AC2137" s="1209"/>
      <c r="AD2137" s="266"/>
      <c r="AE2137" s="266"/>
      <c r="AF2137" s="266"/>
    </row>
    <row r="2138" spans="2:33" s="327" customFormat="1" x14ac:dyDescent="0.2">
      <c r="B2138" s="496">
        <v>2017309</v>
      </c>
      <c r="C2138" s="496">
        <v>121308</v>
      </c>
      <c r="D2138" s="496" t="s">
        <v>2855</v>
      </c>
      <c r="E2138" s="389" t="s">
        <v>317</v>
      </c>
      <c r="F2138" s="389">
        <v>1</v>
      </c>
      <c r="G2138" s="389">
        <v>2</v>
      </c>
      <c r="H2138" s="389">
        <v>1</v>
      </c>
      <c r="I2138" s="389">
        <v>1</v>
      </c>
      <c r="J2138" s="989">
        <v>42850</v>
      </c>
      <c r="K2138" s="321" t="s">
        <v>1485</v>
      </c>
      <c r="L2138" s="321" t="s">
        <v>1485</v>
      </c>
      <c r="M2138" s="321" t="s">
        <v>1485</v>
      </c>
      <c r="N2138" s="403" t="s">
        <v>47</v>
      </c>
      <c r="O2138" s="403" t="s">
        <v>47</v>
      </c>
      <c r="P2138" s="403" t="s">
        <v>47</v>
      </c>
      <c r="Q2138" s="403"/>
      <c r="R2138" s="403" t="s">
        <v>47</v>
      </c>
      <c r="S2138" s="1210"/>
      <c r="T2138" s="321"/>
      <c r="U2138" s="264">
        <v>19</v>
      </c>
      <c r="V2138" s="396"/>
      <c r="W2138" s="965"/>
      <c r="X2138" s="965" t="s">
        <v>2856</v>
      </c>
      <c r="Y2138" s="324">
        <v>5</v>
      </c>
      <c r="Z2138" s="318"/>
      <c r="AA2138" s="965"/>
      <c r="AB2138" s="320"/>
      <c r="AC2138" s="329">
        <v>1</v>
      </c>
      <c r="AD2138" s="266">
        <f>IF(AC2138="","",(IF(F2138=0,AF2138,(F2138/AC2138*AF2138))))</f>
        <v>808.79</v>
      </c>
      <c r="AE2138" s="266">
        <v>0</v>
      </c>
      <c r="AF2138" s="266">
        <v>808.79</v>
      </c>
    </row>
    <row r="2139" spans="2:33" s="327" customFormat="1" x14ac:dyDescent="0.2">
      <c r="B2139" s="665">
        <v>2017324</v>
      </c>
      <c r="C2139" s="665">
        <v>121312</v>
      </c>
      <c r="D2139" s="1109" t="s">
        <v>2902</v>
      </c>
      <c r="E2139" s="327" t="s">
        <v>317</v>
      </c>
      <c r="F2139" s="318">
        <v>1</v>
      </c>
      <c r="G2139" s="1117">
        <v>9</v>
      </c>
      <c r="H2139" s="1117">
        <v>4</v>
      </c>
      <c r="I2139" s="1117">
        <v>4</v>
      </c>
      <c r="J2139" s="321">
        <v>42857</v>
      </c>
      <c r="K2139" s="321">
        <v>42858</v>
      </c>
      <c r="L2139" s="321" t="s">
        <v>1485</v>
      </c>
      <c r="M2139" s="321" t="s">
        <v>1485</v>
      </c>
      <c r="N2139" s="322" t="s">
        <v>47</v>
      </c>
      <c r="O2139" s="322" t="s">
        <v>47</v>
      </c>
      <c r="P2139" s="322" t="s">
        <v>47</v>
      </c>
      <c r="Q2139" s="322"/>
      <c r="R2139" s="322" t="s">
        <v>47</v>
      </c>
      <c r="S2139" s="320"/>
      <c r="T2139" s="321"/>
      <c r="U2139" s="264">
        <v>20</v>
      </c>
      <c r="V2139" s="396"/>
      <c r="W2139" s="318" t="s">
        <v>777</v>
      </c>
      <c r="X2139" s="318"/>
      <c r="Y2139" s="324">
        <v>20</v>
      </c>
      <c r="Z2139" s="318"/>
      <c r="AA2139" s="318"/>
      <c r="AB2139" s="707">
        <v>42844</v>
      </c>
      <c r="AC2139" s="329">
        <f>IF(B2139="","",(IFERROR(VLOOKUP(B2139,Projecten!A$4:W$2415,5,FALSE),"niet bekend")))</f>
        <v>1</v>
      </c>
      <c r="AD2139" s="266">
        <f>IF(AC2139="","",(IF(F2139=0,AF2139,(F2139/AC2139*AF2139))))</f>
        <v>3400.97</v>
      </c>
      <c r="AE2139" s="266">
        <f>IF(B2139="","",(IFERROR(VLOOKUP(B2139,Projecten!A$4:W$2415,23,FALSE),"niet bekend")))</f>
        <v>3400.97</v>
      </c>
      <c r="AF2139" s="266">
        <f>IF(B2139="","",(IFERROR(VLOOKUP(B2139,Projecten!A$4:W$2415,12,FALSE),"niet bekend")))</f>
        <v>3400.97</v>
      </c>
    </row>
    <row r="2140" spans="2:33" s="327" customFormat="1" x14ac:dyDescent="0.2">
      <c r="B2140" s="496">
        <v>2017321</v>
      </c>
      <c r="C2140" s="1198">
        <v>121319</v>
      </c>
      <c r="D2140" s="496" t="s">
        <v>2899</v>
      </c>
      <c r="E2140" s="389" t="s">
        <v>317</v>
      </c>
      <c r="F2140" s="1211">
        <v>1</v>
      </c>
      <c r="G2140" s="1211">
        <v>2</v>
      </c>
      <c r="H2140" s="1211">
        <v>1</v>
      </c>
      <c r="I2140" s="1211">
        <v>1</v>
      </c>
      <c r="J2140" s="321">
        <v>42857</v>
      </c>
      <c r="K2140" s="321" t="s">
        <v>1485</v>
      </c>
      <c r="L2140" s="321" t="s">
        <v>1485</v>
      </c>
      <c r="M2140" s="321" t="s">
        <v>1485</v>
      </c>
      <c r="N2140" s="322" t="s">
        <v>47</v>
      </c>
      <c r="O2140" s="322" t="s">
        <v>47</v>
      </c>
      <c r="P2140" s="322" t="s">
        <v>47</v>
      </c>
      <c r="Q2140" s="322"/>
      <c r="R2140" s="322" t="s">
        <v>47</v>
      </c>
      <c r="S2140" s="320"/>
      <c r="T2140" s="321"/>
      <c r="U2140" s="264">
        <v>21</v>
      </c>
      <c r="V2140" s="396"/>
      <c r="W2140" s="318" t="s">
        <v>777</v>
      </c>
      <c r="X2140" s="318" t="s">
        <v>2924</v>
      </c>
      <c r="Y2140" s="324">
        <v>5</v>
      </c>
      <c r="Z2140" s="318"/>
      <c r="AA2140" s="511"/>
      <c r="AB2140" s="707">
        <v>42844</v>
      </c>
      <c r="AC2140" s="329">
        <f>IF(B2140="","",(IFERROR(VLOOKUP(B2140,Projecten!A$4:W$2415,5,FALSE),"niet bekend")))</f>
        <v>1</v>
      </c>
      <c r="AD2140" s="266">
        <f>IF(AC2140="","",(IF(F2140=0,AF2140,(F2140/AC2140*AF2140))))</f>
        <v>852.39</v>
      </c>
      <c r="AE2140" s="266">
        <f>IF(B2140="","",(IFERROR(VLOOKUP(B2140,Projecten!A$4:W$2415,23,FALSE),"niet bekend")))</f>
        <v>852.39</v>
      </c>
      <c r="AF2140" s="266">
        <f>IF(B2140="","",(IFERROR(VLOOKUP(B2140,Projecten!A$4:W$2415,12,FALSE),"niet bekend")))</f>
        <v>852.39</v>
      </c>
    </row>
    <row r="2141" spans="2:33" s="327" customFormat="1" x14ac:dyDescent="0.2">
      <c r="B2141" s="496">
        <v>2017322</v>
      </c>
      <c r="C2141" s="1198">
        <v>121319</v>
      </c>
      <c r="D2141" s="496" t="s">
        <v>2900</v>
      </c>
      <c r="E2141" s="389" t="s">
        <v>317</v>
      </c>
      <c r="F2141" s="1211">
        <v>1</v>
      </c>
      <c r="G2141" s="1211">
        <v>2</v>
      </c>
      <c r="H2141" s="1211">
        <v>1</v>
      </c>
      <c r="I2141" s="1211">
        <v>1</v>
      </c>
      <c r="J2141" s="321">
        <v>42857</v>
      </c>
      <c r="K2141" s="321" t="s">
        <v>1485</v>
      </c>
      <c r="L2141" s="321" t="s">
        <v>1485</v>
      </c>
      <c r="M2141" s="321" t="s">
        <v>1485</v>
      </c>
      <c r="N2141" s="322" t="s">
        <v>47</v>
      </c>
      <c r="O2141" s="322" t="s">
        <v>47</v>
      </c>
      <c r="P2141" s="322" t="s">
        <v>47</v>
      </c>
      <c r="Q2141" s="322"/>
      <c r="R2141" s="322" t="s">
        <v>47</v>
      </c>
      <c r="S2141" s="320"/>
      <c r="T2141" s="321"/>
      <c r="U2141" s="264">
        <v>21</v>
      </c>
      <c r="V2141" s="396"/>
      <c r="W2141" s="318" t="s">
        <v>777</v>
      </c>
      <c r="X2141" s="318" t="s">
        <v>2924</v>
      </c>
      <c r="Y2141" s="324">
        <v>5</v>
      </c>
      <c r="Z2141" s="318"/>
      <c r="AA2141" s="511"/>
      <c r="AB2141" s="707">
        <v>42844</v>
      </c>
      <c r="AC2141" s="329">
        <f>IF(B2141="","",(IFERROR(VLOOKUP(B2141,Projecten!A$4:W$2415,5,FALSE),"niet bekend")))</f>
        <v>1</v>
      </c>
      <c r="AD2141" s="266">
        <f>IF(AC2141="","",(IF(F2141=0,AF2141,(F2141/AC2141*AF2141))))</f>
        <v>852.39</v>
      </c>
      <c r="AE2141" s="266">
        <f>IF(B2141="","",(IFERROR(VLOOKUP(B2141,Projecten!A$4:W$2415,23,FALSE),"niet bekend")))</f>
        <v>852.39</v>
      </c>
      <c r="AF2141" s="266">
        <f>IF(B2141="","",(IFERROR(VLOOKUP(B2141,Projecten!A$4:W$2415,12,FALSE),"niet bekend")))</f>
        <v>852.39</v>
      </c>
    </row>
    <row r="2142" spans="2:33" s="327" customFormat="1" x14ac:dyDescent="0.2">
      <c r="B2142" s="496">
        <v>2017323</v>
      </c>
      <c r="C2142" s="1198">
        <v>121319</v>
      </c>
      <c r="D2142" s="496" t="s">
        <v>2901</v>
      </c>
      <c r="E2142" s="389" t="s">
        <v>317</v>
      </c>
      <c r="F2142" s="1211">
        <v>1</v>
      </c>
      <c r="G2142" s="1211">
        <v>2</v>
      </c>
      <c r="H2142" s="1211">
        <v>1</v>
      </c>
      <c r="I2142" s="1211">
        <v>2</v>
      </c>
      <c r="J2142" s="321">
        <v>42857</v>
      </c>
      <c r="K2142" s="321" t="s">
        <v>1485</v>
      </c>
      <c r="L2142" s="321" t="s">
        <v>1485</v>
      </c>
      <c r="M2142" s="321" t="s">
        <v>1485</v>
      </c>
      <c r="N2142" s="322" t="s">
        <v>47</v>
      </c>
      <c r="O2142" s="322" t="s">
        <v>47</v>
      </c>
      <c r="P2142" s="322" t="s">
        <v>47</v>
      </c>
      <c r="Q2142" s="322"/>
      <c r="R2142" s="322" t="s">
        <v>47</v>
      </c>
      <c r="S2142" s="320"/>
      <c r="T2142" s="321"/>
      <c r="U2142" s="264">
        <v>21</v>
      </c>
      <c r="V2142" s="396"/>
      <c r="W2142" s="318" t="s">
        <v>777</v>
      </c>
      <c r="X2142" s="318" t="s">
        <v>2924</v>
      </c>
      <c r="Y2142" s="324">
        <v>6.25</v>
      </c>
      <c r="Z2142" s="318"/>
      <c r="AA2142" s="511"/>
      <c r="AB2142" s="707">
        <v>42844</v>
      </c>
      <c r="AC2142" s="329">
        <f>IF(B2142="","",(IFERROR(VLOOKUP(B2142,Projecten!A$4:W$2415,5,FALSE),"niet bekend")))</f>
        <v>1</v>
      </c>
      <c r="AD2142" s="266">
        <f>IF(AC2142="","",(IF(F2142=0,AF2142,(F2142/AC2142*AF2142))))</f>
        <v>1048.81</v>
      </c>
      <c r="AE2142" s="266">
        <f>IF(B2142="","",(IFERROR(VLOOKUP(B2142,Projecten!A$4:W$2415,23,FALSE),"niet bekend")))</f>
        <v>1048.81</v>
      </c>
      <c r="AF2142" s="266">
        <f>IF(B2142="","",(IFERROR(VLOOKUP(B2142,Projecten!A$4:W$2415,12,FALSE),"niet bekend")))</f>
        <v>1048.81</v>
      </c>
    </row>
    <row r="2143" spans="2:33" s="327" customFormat="1" x14ac:dyDescent="0.2">
      <c r="C2143" s="503"/>
      <c r="D2143" s="320"/>
      <c r="E2143" s="318"/>
      <c r="F2143" s="322"/>
      <c r="G2143" s="318"/>
      <c r="H2143" s="318"/>
      <c r="I2143" s="318"/>
      <c r="J2143" s="322"/>
      <c r="K2143" s="322"/>
      <c r="L2143" s="322"/>
      <c r="M2143" s="322"/>
      <c r="N2143" s="322"/>
      <c r="O2143" s="322"/>
      <c r="P2143" s="322"/>
      <c r="Q2143" s="322"/>
      <c r="R2143" s="322"/>
      <c r="S2143" s="322"/>
      <c r="T2143" s="264"/>
      <c r="U2143" s="322"/>
      <c r="V2143" s="396"/>
      <c r="W2143" s="318"/>
      <c r="X2143" s="318"/>
      <c r="Y2143" s="397"/>
      <c r="Z2143" s="320"/>
      <c r="AC2143" s="1116"/>
      <c r="AD2143" s="266"/>
      <c r="AE2143" s="266"/>
      <c r="AF2143" s="266"/>
      <c r="AG2143" s="398"/>
    </row>
    <row r="2144" spans="2:33" s="327" customFormat="1" x14ac:dyDescent="0.2">
      <c r="B2144" s="496">
        <v>2017346</v>
      </c>
      <c r="C2144" s="665">
        <v>121315</v>
      </c>
      <c r="D2144" s="496" t="s">
        <v>2936</v>
      </c>
      <c r="E2144" s="389" t="s">
        <v>26</v>
      </c>
      <c r="F2144" s="1211">
        <v>0</v>
      </c>
      <c r="G2144" s="1211">
        <v>1</v>
      </c>
      <c r="H2144" s="1211">
        <v>0</v>
      </c>
      <c r="I2144" s="1211">
        <v>2</v>
      </c>
      <c r="J2144" s="321">
        <v>42857</v>
      </c>
      <c r="K2144" s="321" t="s">
        <v>1485</v>
      </c>
      <c r="L2144" s="321" t="s">
        <v>1485</v>
      </c>
      <c r="M2144" s="321" t="s">
        <v>1485</v>
      </c>
      <c r="N2144" s="322" t="s">
        <v>47</v>
      </c>
      <c r="O2144" s="322" t="s">
        <v>47</v>
      </c>
      <c r="P2144" s="322" t="s">
        <v>47</v>
      </c>
      <c r="Q2144" s="322"/>
      <c r="R2144" s="322" t="s">
        <v>47</v>
      </c>
      <c r="S2144" s="320"/>
      <c r="T2144" s="321"/>
      <c r="U2144" s="264">
        <v>19</v>
      </c>
      <c r="V2144" s="396"/>
      <c r="W2144" s="318" t="s">
        <v>162</v>
      </c>
      <c r="X2144" s="318"/>
      <c r="Y2144" s="324">
        <v>4.25</v>
      </c>
      <c r="Z2144" s="318"/>
      <c r="AA2144" s="511"/>
      <c r="AB2144" s="707">
        <v>42849</v>
      </c>
      <c r="AC2144" s="329">
        <f>IF(B2144="","",(IFERROR(VLOOKUP(B2144,Projecten!A$4:W$2415,5,FALSE),"niet bekend")))</f>
        <v>0</v>
      </c>
      <c r="AD2144" s="266">
        <f>IF(AC2144="","",(IF(F2144=0,AF2144,(F2144/AC2144*AF2144))))</f>
        <v>741.16</v>
      </c>
      <c r="AE2144" s="266">
        <f>IF(B2144="","",(IFERROR(VLOOKUP(B2144,Projecten!A$4:W$2415,23,FALSE),"niet bekend")))</f>
        <v>741.16</v>
      </c>
      <c r="AF2144" s="266">
        <f>IF(B2144="","",(IFERROR(VLOOKUP(B2144,Projecten!A$4:W$2415,12,FALSE),"niet bekend")))</f>
        <v>741.16</v>
      </c>
    </row>
    <row r="2145" spans="2:33" s="327" customFormat="1" x14ac:dyDescent="0.2">
      <c r="B2145" s="496">
        <v>2017312</v>
      </c>
      <c r="C2145" s="665">
        <v>121316</v>
      </c>
      <c r="D2145" s="496">
        <v>636817</v>
      </c>
      <c r="E2145" s="389" t="s">
        <v>26</v>
      </c>
      <c r="F2145" s="389">
        <v>1</v>
      </c>
      <c r="G2145" s="389">
        <v>12</v>
      </c>
      <c r="H2145" s="389">
        <v>4</v>
      </c>
      <c r="I2145" s="389">
        <v>4</v>
      </c>
      <c r="J2145" s="321">
        <v>42857</v>
      </c>
      <c r="K2145" s="321" t="s">
        <v>1485</v>
      </c>
      <c r="L2145" s="321" t="s">
        <v>1485</v>
      </c>
      <c r="M2145" s="321" t="s">
        <v>1485</v>
      </c>
      <c r="N2145" s="322" t="s">
        <v>47</v>
      </c>
      <c r="O2145" s="322" t="s">
        <v>47</v>
      </c>
      <c r="P2145" s="322" t="s">
        <v>47</v>
      </c>
      <c r="Q2145" s="322"/>
      <c r="R2145" s="322" t="s">
        <v>47</v>
      </c>
      <c r="S2145" s="320"/>
      <c r="T2145" s="321"/>
      <c r="U2145" s="264">
        <v>20</v>
      </c>
      <c r="V2145" s="396"/>
      <c r="W2145" s="318" t="s">
        <v>162</v>
      </c>
      <c r="X2145" s="318"/>
      <c r="Y2145" s="324">
        <v>18</v>
      </c>
      <c r="Z2145" s="318"/>
      <c r="AA2145" s="511"/>
      <c r="AB2145" s="707">
        <v>42838</v>
      </c>
      <c r="AC2145" s="329">
        <f>IF(B2145="","",(IFERROR(VLOOKUP(B2145,Projecten!A$4:W$2415,5,FALSE),"niet bekend")))</f>
        <v>1</v>
      </c>
      <c r="AD2145" s="266">
        <f>IF(AC2145="","",(IF(F2145=0,AF2145,(F2145/AC2145*AF2145))))</f>
        <v>3092.4</v>
      </c>
      <c r="AE2145" s="266">
        <f>IF(B2145="","",(IFERROR(VLOOKUP(B2145,Projecten!A$4:W$2415,23,FALSE),"niet bekend")))</f>
        <v>3092.4</v>
      </c>
      <c r="AF2145" s="266">
        <f>IF(B2145="","",(IFERROR(VLOOKUP(B2145,Projecten!A$4:W$2415,12,FALSE),"niet bekend")))</f>
        <v>3092.4</v>
      </c>
    </row>
    <row r="2146" spans="2:33" s="327" customFormat="1" x14ac:dyDescent="0.2">
      <c r="B2146" s="496">
        <v>2017313</v>
      </c>
      <c r="C2146" s="665">
        <v>121316</v>
      </c>
      <c r="D2146" s="496">
        <v>624517</v>
      </c>
      <c r="E2146" s="389" t="s">
        <v>26</v>
      </c>
      <c r="F2146" s="389">
        <v>1</v>
      </c>
      <c r="G2146" s="389">
        <v>10</v>
      </c>
      <c r="H2146" s="389">
        <v>5</v>
      </c>
      <c r="I2146" s="389">
        <v>3</v>
      </c>
      <c r="J2146" s="321">
        <v>42857</v>
      </c>
      <c r="K2146" s="321" t="s">
        <v>1485</v>
      </c>
      <c r="L2146" s="321" t="s">
        <v>1485</v>
      </c>
      <c r="M2146" s="321" t="s">
        <v>1485</v>
      </c>
      <c r="N2146" s="322" t="s">
        <v>47</v>
      </c>
      <c r="O2146" s="322" t="s">
        <v>47</v>
      </c>
      <c r="P2146" s="322" t="s">
        <v>47</v>
      </c>
      <c r="Q2146" s="322"/>
      <c r="R2146" s="322" t="s">
        <v>47</v>
      </c>
      <c r="S2146" s="320"/>
      <c r="T2146" s="321"/>
      <c r="U2146" s="264">
        <v>20</v>
      </c>
      <c r="V2146" s="396"/>
      <c r="W2146" s="318" t="s">
        <v>162</v>
      </c>
      <c r="X2146" s="318" t="s">
        <v>2951</v>
      </c>
      <c r="Y2146" s="324">
        <v>17</v>
      </c>
      <c r="Z2146" s="318"/>
      <c r="AA2146" s="511"/>
      <c r="AB2146" s="707">
        <v>42838</v>
      </c>
      <c r="AC2146" s="329">
        <f>IF(B2146="","",(IFERROR(VLOOKUP(B2146,Projecten!A$4:W$2415,5,FALSE),"niet bekend")))</f>
        <v>1</v>
      </c>
      <c r="AD2146" s="266">
        <f>IF(AC2146="","",(IF(F2146=0,AF2146,(F2146/AC2146*AF2146))))</f>
        <v>4457.28</v>
      </c>
      <c r="AE2146" s="266">
        <f>IF(B2146="","",(IFERROR(VLOOKUP(B2146,Projecten!A$4:W$2415,23,FALSE),"niet bekend")))</f>
        <v>4457.28</v>
      </c>
      <c r="AF2146" s="266">
        <f>IF(B2146="","",(IFERROR(VLOOKUP(B2146,Projecten!A$4:W$2415,12,FALSE),"niet bekend")))</f>
        <v>4457.28</v>
      </c>
    </row>
    <row r="2147" spans="2:33" s="327" customFormat="1" x14ac:dyDescent="0.2">
      <c r="B2147" s="496">
        <v>2017315</v>
      </c>
      <c r="C2147" s="665">
        <v>121317</v>
      </c>
      <c r="D2147" s="496">
        <v>624317</v>
      </c>
      <c r="E2147" s="389" t="s">
        <v>26</v>
      </c>
      <c r="F2147" s="389">
        <v>1</v>
      </c>
      <c r="G2147" s="389">
        <v>6</v>
      </c>
      <c r="H2147" s="389">
        <v>5</v>
      </c>
      <c r="I2147" s="389">
        <v>2</v>
      </c>
      <c r="J2147" s="321">
        <v>42857</v>
      </c>
      <c r="K2147" s="321" t="s">
        <v>1485</v>
      </c>
      <c r="L2147" s="321" t="s">
        <v>1485</v>
      </c>
      <c r="M2147" s="321" t="s">
        <v>1485</v>
      </c>
      <c r="N2147" s="322" t="s">
        <v>47</v>
      </c>
      <c r="O2147" s="322" t="s">
        <v>47</v>
      </c>
      <c r="P2147" s="322" t="s">
        <v>47</v>
      </c>
      <c r="Q2147" s="322"/>
      <c r="R2147" s="322" t="s">
        <v>47</v>
      </c>
      <c r="S2147" s="320"/>
      <c r="T2147" s="321"/>
      <c r="U2147" s="264">
        <v>20</v>
      </c>
      <c r="V2147" s="396"/>
      <c r="W2147" s="318" t="s">
        <v>162</v>
      </c>
      <c r="X2147" s="318"/>
      <c r="Y2147" s="324">
        <v>10.5</v>
      </c>
      <c r="Z2147" s="318"/>
      <c r="AA2147" s="511"/>
      <c r="AB2147" s="707">
        <v>42838</v>
      </c>
      <c r="AC2147" s="329">
        <f>IF(B2147="","",(IFERROR(VLOOKUP(B2147,Projecten!A$4:W$2415,5,FALSE),"niet bekend")))</f>
        <v>1</v>
      </c>
      <c r="AD2147" s="266">
        <f>IF(AC2147="","",(IF(F2147=0,AF2147,(F2147/AC2147*AF2147))))</f>
        <v>1779.85</v>
      </c>
      <c r="AE2147" s="266">
        <f>IF(B2147="","",(IFERROR(VLOOKUP(B2147,Projecten!A$4:W$2415,23,FALSE),"niet bekend")))</f>
        <v>1779.85</v>
      </c>
      <c r="AF2147" s="266">
        <f>IF(B2147="","",(IFERROR(VLOOKUP(B2147,Projecten!A$4:W$2415,12,FALSE),"niet bekend")))</f>
        <v>1779.85</v>
      </c>
    </row>
    <row r="2148" spans="2:33" s="327" customFormat="1" x14ac:dyDescent="0.2">
      <c r="B2148" s="496">
        <v>2017316</v>
      </c>
      <c r="C2148" s="665">
        <v>121317</v>
      </c>
      <c r="D2148" s="496">
        <v>639917</v>
      </c>
      <c r="E2148" s="389" t="s">
        <v>26</v>
      </c>
      <c r="F2148" s="389">
        <v>1</v>
      </c>
      <c r="G2148" s="389">
        <v>8</v>
      </c>
      <c r="H2148" s="389">
        <v>5</v>
      </c>
      <c r="I2148" s="389">
        <v>3</v>
      </c>
      <c r="J2148" s="321">
        <v>42857</v>
      </c>
      <c r="K2148" s="321" t="s">
        <v>1485</v>
      </c>
      <c r="L2148" s="321" t="s">
        <v>1485</v>
      </c>
      <c r="M2148" s="321" t="s">
        <v>1485</v>
      </c>
      <c r="N2148" s="322" t="s">
        <v>47</v>
      </c>
      <c r="O2148" s="322" t="s">
        <v>47</v>
      </c>
      <c r="P2148" s="322" t="s">
        <v>47</v>
      </c>
      <c r="Q2148" s="322"/>
      <c r="R2148" s="322" t="s">
        <v>47</v>
      </c>
      <c r="S2148" s="320"/>
      <c r="T2148" s="321"/>
      <c r="U2148" s="264">
        <v>20</v>
      </c>
      <c r="V2148" s="396"/>
      <c r="W2148" s="318" t="s">
        <v>162</v>
      </c>
      <c r="X2148" s="318"/>
      <c r="Y2148" s="324">
        <v>14.75</v>
      </c>
      <c r="Z2148" s="318"/>
      <c r="AA2148" s="511"/>
      <c r="AB2148" s="707">
        <v>42838</v>
      </c>
      <c r="AC2148" s="329">
        <f>IF(B2148="","",(IFERROR(VLOOKUP(B2148,Projecten!A$4:W$2415,5,FALSE),"niet bekend")))</f>
        <v>1</v>
      </c>
      <c r="AD2148" s="266">
        <f>IF(AC2148="","",(IF(F2148=0,AF2148,(F2148/AC2148*AF2148))))</f>
        <v>2616.7800000000002</v>
      </c>
      <c r="AE2148" s="266">
        <f>IF(B2148="","",(IFERROR(VLOOKUP(B2148,Projecten!A$4:W$2415,23,FALSE),"niet bekend")))</f>
        <v>2616.7800000000002</v>
      </c>
      <c r="AF2148" s="266">
        <f>IF(B2148="","",(IFERROR(VLOOKUP(B2148,Projecten!A$4:W$2415,12,FALSE),"niet bekend")))</f>
        <v>2616.7800000000002</v>
      </c>
    </row>
    <row r="2150" spans="2:33" s="327" customFormat="1" x14ac:dyDescent="0.2">
      <c r="B2150" s="496">
        <v>2017319</v>
      </c>
      <c r="C2150" s="665">
        <v>121308</v>
      </c>
      <c r="D2150" s="496" t="s">
        <v>2891</v>
      </c>
      <c r="E2150" s="389" t="s">
        <v>2348</v>
      </c>
      <c r="F2150" s="389">
        <v>1</v>
      </c>
      <c r="G2150" s="389">
        <v>12</v>
      </c>
      <c r="H2150" s="389">
        <v>5</v>
      </c>
      <c r="I2150" s="389">
        <v>3</v>
      </c>
      <c r="J2150" s="321">
        <v>42850</v>
      </c>
      <c r="K2150" s="321">
        <v>42851</v>
      </c>
      <c r="L2150" s="321" t="s">
        <v>1485</v>
      </c>
      <c r="M2150" s="321" t="s">
        <v>1485</v>
      </c>
      <c r="N2150" s="322" t="s">
        <v>47</v>
      </c>
      <c r="O2150" s="322" t="s">
        <v>47</v>
      </c>
      <c r="P2150" s="322" t="s">
        <v>47</v>
      </c>
      <c r="Q2150" s="322"/>
      <c r="R2150" s="322" t="s">
        <v>47</v>
      </c>
      <c r="S2150" s="320" t="s">
        <v>2897</v>
      </c>
      <c r="T2150" s="321"/>
      <c r="U2150" s="264">
        <v>20</v>
      </c>
      <c r="V2150" s="396"/>
      <c r="W2150" s="318"/>
      <c r="X2150" s="318" t="s">
        <v>2896</v>
      </c>
      <c r="Y2150" s="324">
        <v>22</v>
      </c>
      <c r="Z2150" s="318"/>
      <c r="AA2150" s="511"/>
      <c r="AB2150" s="707">
        <v>42838</v>
      </c>
      <c r="AC2150" s="329">
        <f>IF(B2150="","",(IFERROR(VLOOKUP(B2150,Projecten!A$4:W$2415,5,FALSE),"niet bekend")))</f>
        <v>1</v>
      </c>
      <c r="AD2150" s="266">
        <f>IF(AC2150="","",(IF(F2150=0,AF2150,(F2150/AC2150*AF2150))))</f>
        <v>3895.68</v>
      </c>
      <c r="AE2150" s="266">
        <f>IF(B2150="","",(IFERROR(VLOOKUP(B2150,Projecten!A$4:W$2415,23,FALSE),"niet bekend")))</f>
        <v>3895.68</v>
      </c>
      <c r="AF2150" s="266">
        <f>IF(B2150="","",(IFERROR(VLOOKUP(B2150,Projecten!A$4:W$2415,12,FALSE),"niet bekend")))</f>
        <v>3895.68</v>
      </c>
    </row>
    <row r="2152" spans="2:33" s="312" customFormat="1" x14ac:dyDescent="0.2">
      <c r="B2152" s="1012"/>
      <c r="C2152" s="299"/>
      <c r="D2152" s="300"/>
      <c r="E2152" s="300"/>
      <c r="F2152" s="302"/>
      <c r="G2152" s="302"/>
      <c r="H2152" s="302"/>
      <c r="I2152" s="302"/>
      <c r="J2152" s="301"/>
      <c r="K2152" s="301"/>
      <c r="L2152" s="301"/>
      <c r="M2152" s="302"/>
      <c r="N2152" s="302"/>
      <c r="O2152" s="302"/>
      <c r="P2152" s="302"/>
      <c r="Q2152" s="302"/>
      <c r="R2152" s="302"/>
      <c r="S2152" s="303"/>
      <c r="T2152" s="304"/>
      <c r="U2152" s="305"/>
      <c r="V2152" s="305"/>
      <c r="W2152" s="307"/>
      <c r="X2152" s="307"/>
      <c r="Y2152" s="307"/>
      <c r="Z2152" s="298"/>
      <c r="AA2152" s="308"/>
      <c r="AB2152" s="410"/>
      <c r="AC2152" s="310"/>
      <c r="AD2152" s="311"/>
      <c r="AE2152" s="311" t="str">
        <f>IF(B2152="","",(IFERROR(VLOOKUP(B2152,Projecten!A$4:W$2415,23,FALSE),"niet bekend")))</f>
        <v/>
      </c>
      <c r="AF2152" s="311" t="str">
        <f>IF(B2152="","",(IFERROR(VLOOKUP(B2152,Projecten!A$4:W$2415,12,FALSE),"niet bekend")))</f>
        <v/>
      </c>
    </row>
    <row r="2153" spans="2:33" s="1212" customFormat="1" x14ac:dyDescent="0.2">
      <c r="B2153" s="1212" t="s">
        <v>115</v>
      </c>
      <c r="C2153" s="1213"/>
      <c r="D2153" s="1214">
        <f>SUM(G2153:I2153)</f>
        <v>285</v>
      </c>
      <c r="E2153" s="1215"/>
      <c r="F2153" s="1216">
        <f>SUM(F2160:F2175)</f>
        <v>15</v>
      </c>
      <c r="G2153" s="1216">
        <f>SUM(G2160:G2175)</f>
        <v>144</v>
      </c>
      <c r="H2153" s="1216">
        <f>SUM(H2160:H2175)</f>
        <v>85</v>
      </c>
      <c r="I2153" s="1216">
        <f>SUM(I2160:I2175)</f>
        <v>56</v>
      </c>
      <c r="J2153" s="1217"/>
      <c r="K2153" s="1217"/>
      <c r="L2153" s="1217"/>
      <c r="M2153" s="1216"/>
      <c r="N2153" s="1216"/>
      <c r="O2153" s="1216"/>
      <c r="P2153" s="1216"/>
      <c r="Q2153" s="1216"/>
      <c r="R2153" s="1216"/>
      <c r="S2153" s="1218">
        <v>20</v>
      </c>
      <c r="T2153" s="1219"/>
      <c r="U2153" s="1220"/>
      <c r="V2153" s="1220"/>
      <c r="W2153" s="1221"/>
      <c r="X2153" s="1222">
        <f>SUM(Y2153:Y2175)</f>
        <v>494.5</v>
      </c>
      <c r="Y2153" s="1223"/>
      <c r="Z2153" s="1223">
        <f>Productiemedewerkers!C2605</f>
        <v>0</v>
      </c>
      <c r="AA2153" s="1224">
        <f>X2153-Z2153</f>
        <v>494.5</v>
      </c>
      <c r="AB2153" s="1225"/>
      <c r="AC2153" s="1226"/>
      <c r="AD2153" s="235">
        <f>SUM(AD2154:AD2175)</f>
        <v>88104.62</v>
      </c>
      <c r="AE2153" s="235" t="str">
        <f>IF(B2153="","",(IFERROR(VLOOKUP(B2153,Projecten!A$4:W$2415,23,FALSE),"niet bekend")))</f>
        <v>niet bekend</v>
      </c>
      <c r="AF2153" s="235" t="str">
        <f>IF(B2153="","",(IFERROR(VLOOKUP(B2153,Projecten!A$4:W$2415,12,FALSE),"niet bekend")))</f>
        <v>niet bekend</v>
      </c>
      <c r="AG2153" s="1227"/>
    </row>
    <row r="2154" spans="2:33" s="708" customFormat="1" x14ac:dyDescent="0.2">
      <c r="C2154" s="711"/>
      <c r="D2154" s="961"/>
      <c r="E2154" s="938"/>
      <c r="F2154" s="751"/>
      <c r="G2154" s="751"/>
      <c r="H2154" s="751"/>
      <c r="I2154" s="751"/>
      <c r="J2154" s="1228"/>
      <c r="K2154" s="1228"/>
      <c r="L2154" s="1228"/>
      <c r="M2154" s="528"/>
      <c r="N2154" s="528"/>
      <c r="O2154" s="528"/>
      <c r="P2154" s="528"/>
      <c r="Q2154" s="528"/>
      <c r="R2154" s="528"/>
      <c r="S2154" s="1229" t="s">
        <v>2735</v>
      </c>
      <c r="T2154" s="1093"/>
      <c r="U2154" s="694"/>
      <c r="V2154" s="520"/>
      <c r="W2154" s="521"/>
      <c r="X2154" s="1230" t="s">
        <v>2037</v>
      </c>
      <c r="Y2154" s="497"/>
      <c r="Z2154" s="497"/>
      <c r="AA2154" s="1194"/>
      <c r="AB2154" s="1126"/>
      <c r="AC2154" s="1095" t="str">
        <f>IF(B2154="","",(IFERROR(VLOOKUP(B2154,Projecten!A$4:W$2415,5,FALSE),"niet bekend")))</f>
        <v/>
      </c>
      <c r="AD2154" s="266"/>
      <c r="AE2154" s="266"/>
      <c r="AF2154" s="266"/>
      <c r="AG2154" s="1197"/>
    </row>
    <row r="2155" spans="2:33" s="708" customFormat="1" x14ac:dyDescent="0.2">
      <c r="C2155" s="711"/>
      <c r="D2155" s="749" t="s">
        <v>2960</v>
      </c>
      <c r="E2155" s="521"/>
      <c r="F2155" s="705"/>
      <c r="G2155" s="705"/>
      <c r="H2155" s="705"/>
      <c r="I2155" s="705"/>
      <c r="J2155" s="1093"/>
      <c r="K2155" s="1093"/>
      <c r="L2155" s="1093"/>
      <c r="M2155" s="705"/>
      <c r="N2155" s="705"/>
      <c r="O2155" s="705"/>
      <c r="P2155" s="705"/>
      <c r="Q2155" s="705"/>
      <c r="R2155" s="705"/>
      <c r="S2155" s="1229"/>
      <c r="T2155" s="1093"/>
      <c r="U2155" s="1231"/>
      <c r="V2155" s="520"/>
      <c r="W2155" s="521"/>
      <c r="X2155" s="1232"/>
      <c r="Y2155" s="857">
        <v>38</v>
      </c>
      <c r="Z2155" s="497"/>
      <c r="AA2155" s="1194"/>
      <c r="AB2155" s="1126"/>
      <c r="AC2155" s="1095" t="str">
        <f>IF(B2155="","",(IFERROR(VLOOKUP(B2155,Projecten!A$4:W$2415,5,FALSE),"niet bekend")))</f>
        <v/>
      </c>
      <c r="AD2155" s="266"/>
      <c r="AE2155" s="266"/>
      <c r="AF2155" s="266"/>
      <c r="AG2155" s="1197"/>
    </row>
    <row r="2156" spans="2:33" s="708" customFormat="1" x14ac:dyDescent="0.2">
      <c r="C2156" s="711"/>
      <c r="D2156" s="749" t="s">
        <v>2943</v>
      </c>
      <c r="E2156" s="521"/>
      <c r="F2156" s="705"/>
      <c r="G2156" s="705"/>
      <c r="H2156" s="705"/>
      <c r="I2156" s="705"/>
      <c r="J2156" s="1093"/>
      <c r="K2156" s="1093"/>
      <c r="L2156" s="1093"/>
      <c r="M2156" s="705"/>
      <c r="N2156" s="705"/>
      <c r="O2156" s="705"/>
      <c r="P2156" s="705"/>
      <c r="Q2156" s="705"/>
      <c r="R2156" s="705"/>
      <c r="S2156" s="1229"/>
      <c r="T2156" s="1093"/>
      <c r="U2156" s="1231"/>
      <c r="V2156" s="520"/>
      <c r="W2156" s="521"/>
      <c r="X2156" s="1232"/>
      <c r="Y2156" s="857">
        <v>8.25</v>
      </c>
      <c r="Z2156" s="497"/>
      <c r="AA2156" s="1194"/>
      <c r="AB2156" s="1126"/>
      <c r="AC2156" s="1095" t="str">
        <f>IF(B2156="","",(IFERROR(VLOOKUP(B2156,Projecten!A$4:W$2415,5,FALSE),"niet bekend")))</f>
        <v/>
      </c>
      <c r="AD2156" s="266"/>
      <c r="AE2156" s="266"/>
      <c r="AF2156" s="266"/>
      <c r="AG2156" s="1197"/>
    </row>
    <row r="2157" spans="2:33" s="708" customFormat="1" x14ac:dyDescent="0.2">
      <c r="C2157" s="711"/>
      <c r="D2157" s="749" t="s">
        <v>3008</v>
      </c>
      <c r="E2157" s="521"/>
      <c r="F2157" s="705"/>
      <c r="G2157" s="705"/>
      <c r="H2157" s="705"/>
      <c r="I2157" s="705"/>
      <c r="J2157" s="1093"/>
      <c r="K2157" s="1093"/>
      <c r="L2157" s="1093"/>
      <c r="M2157" s="705"/>
      <c r="N2157" s="705"/>
      <c r="O2157" s="705"/>
      <c r="P2157" s="705"/>
      <c r="Q2157" s="705"/>
      <c r="R2157" s="705"/>
      <c r="S2157" s="1229"/>
      <c r="T2157" s="1093"/>
      <c r="U2157" s="1231"/>
      <c r="V2157" s="520"/>
      <c r="W2157" s="521"/>
      <c r="X2157" s="1232"/>
      <c r="Y2157" s="857">
        <v>13.25</v>
      </c>
      <c r="Z2157" s="497"/>
      <c r="AA2157" s="1194"/>
      <c r="AB2157" s="1126"/>
      <c r="AC2157" s="1095" t="str">
        <f>IF(B2157="","",(IFERROR(VLOOKUP(B2157,Projecten!A$4:W$2415,5,FALSE),"niet bekend")))</f>
        <v/>
      </c>
      <c r="AD2157" s="266"/>
      <c r="AE2157" s="266"/>
      <c r="AF2157" s="266"/>
      <c r="AG2157" s="1197"/>
    </row>
    <row r="2158" spans="2:33" s="708" customFormat="1" x14ac:dyDescent="0.2">
      <c r="C2158" s="711"/>
      <c r="D2158" s="749" t="s">
        <v>3039</v>
      </c>
      <c r="E2158" s="961"/>
      <c r="F2158" s="948"/>
      <c r="G2158" s="948"/>
      <c r="H2158" s="948"/>
      <c r="I2158" s="948"/>
      <c r="J2158" s="1204"/>
      <c r="K2158" s="1204"/>
      <c r="L2158" s="1204"/>
      <c r="M2158" s="948"/>
      <c r="N2158" s="948"/>
      <c r="O2158" s="948"/>
      <c r="P2158" s="948"/>
      <c r="Q2158" s="948"/>
      <c r="R2158" s="948"/>
      <c r="S2158" s="1233"/>
      <c r="T2158" s="1204"/>
      <c r="U2158" s="1234"/>
      <c r="V2158" s="960"/>
      <c r="W2158" s="961"/>
      <c r="X2158" s="1208"/>
      <c r="Y2158" s="857">
        <v>0.5</v>
      </c>
      <c r="Z2158" s="497"/>
      <c r="AA2158" s="1194"/>
      <c r="AB2158" s="1126"/>
      <c r="AC2158" s="1095" t="str">
        <f>IF(B2158="","",(IFERROR(VLOOKUP(B2158,Projecten!A$4:W$2415,5,FALSE),"niet bekend")))</f>
        <v/>
      </c>
      <c r="AD2158" s="266"/>
      <c r="AE2158" s="266"/>
      <c r="AF2158" s="266"/>
      <c r="AG2158" s="1197"/>
    </row>
    <row r="2159" spans="2:33" s="708" customFormat="1" x14ac:dyDescent="0.2">
      <c r="C2159" s="711"/>
      <c r="D2159" s="749" t="s">
        <v>3045</v>
      </c>
      <c r="E2159" s="961"/>
      <c r="F2159" s="1235"/>
      <c r="G2159" s="1235"/>
      <c r="H2159" s="1235"/>
      <c r="I2159" s="1235"/>
      <c r="J2159" s="1204"/>
      <c r="K2159" s="1204"/>
      <c r="L2159" s="1204"/>
      <c r="M2159" s="1204"/>
      <c r="N2159" s="705"/>
      <c r="O2159" s="705"/>
      <c r="P2159" s="705"/>
      <c r="Q2159" s="705"/>
      <c r="R2159" s="705"/>
      <c r="S2159" s="1233"/>
      <c r="T2159" s="1204"/>
      <c r="U2159" s="959"/>
      <c r="V2159" s="960"/>
      <c r="W2159" s="961"/>
      <c r="X2159" s="1208"/>
      <c r="Y2159" s="857">
        <v>3</v>
      </c>
      <c r="Z2159" s="497"/>
      <c r="AA2159" s="1194"/>
      <c r="AB2159" s="1126"/>
      <c r="AC2159" s="1095" t="str">
        <f>IF(B2159="","",(IFERROR(VLOOKUP(B2159,Projecten!A$4:W$2415,5,FALSE),"niet bekend")))</f>
        <v/>
      </c>
      <c r="AD2159" s="266"/>
      <c r="AE2159" s="266"/>
      <c r="AF2159" s="266"/>
      <c r="AG2159" s="1197"/>
    </row>
    <row r="2160" spans="2:33" s="327" customFormat="1" x14ac:dyDescent="0.2">
      <c r="C2160" s="503"/>
      <c r="D2160" s="320"/>
      <c r="E2160" s="318"/>
      <c r="F2160" s="322"/>
      <c r="G2160" s="318"/>
      <c r="H2160" s="318"/>
      <c r="I2160" s="318"/>
      <c r="J2160" s="322"/>
      <c r="K2160" s="322"/>
      <c r="L2160" s="322"/>
      <c r="M2160" s="322"/>
      <c r="N2160" s="322"/>
      <c r="O2160" s="322"/>
      <c r="P2160" s="322"/>
      <c r="Q2160" s="322"/>
      <c r="R2160" s="322"/>
      <c r="S2160" s="322"/>
      <c r="T2160" s="264"/>
      <c r="U2160" s="322"/>
      <c r="V2160" s="396"/>
      <c r="W2160" s="318"/>
      <c r="X2160" s="318"/>
      <c r="Y2160" s="397"/>
      <c r="Z2160" s="320"/>
      <c r="AC2160" s="1196" t="str">
        <f>IF(B2160="","",(IFERROR(VLOOKUP(B2160,Projecten!A$4:W$2415,5,FALSE),"niet bekend")))</f>
        <v/>
      </c>
      <c r="AD2160" s="266"/>
      <c r="AE2160" s="266"/>
      <c r="AF2160" s="266"/>
      <c r="AG2160" s="398"/>
    </row>
    <row r="2161" spans="2:33" s="327" customFormat="1" x14ac:dyDescent="0.2">
      <c r="B2161" s="496" t="s">
        <v>2888</v>
      </c>
      <c r="C2161" s="665">
        <v>121318</v>
      </c>
      <c r="D2161" s="496">
        <v>648317</v>
      </c>
      <c r="E2161" s="389" t="s">
        <v>26</v>
      </c>
      <c r="F2161" s="389">
        <v>1</v>
      </c>
      <c r="G2161" s="389">
        <v>12</v>
      </c>
      <c r="H2161" s="389">
        <v>6</v>
      </c>
      <c r="I2161" s="389">
        <v>5</v>
      </c>
      <c r="J2161" s="321">
        <v>42857</v>
      </c>
      <c r="K2161" s="321">
        <v>42858</v>
      </c>
      <c r="L2161" s="321">
        <v>42856</v>
      </c>
      <c r="M2161" s="321" t="s">
        <v>1485</v>
      </c>
      <c r="N2161" s="322" t="s">
        <v>47</v>
      </c>
      <c r="O2161" s="322" t="s">
        <v>47</v>
      </c>
      <c r="P2161" s="322" t="s">
        <v>47</v>
      </c>
      <c r="Q2161" s="322"/>
      <c r="R2161" s="322" t="s">
        <v>47</v>
      </c>
      <c r="S2161" s="320" t="s">
        <v>942</v>
      </c>
      <c r="T2161" s="321"/>
      <c r="U2161" s="264">
        <v>20</v>
      </c>
      <c r="V2161" s="396"/>
      <c r="W2161" s="318" t="s">
        <v>162</v>
      </c>
      <c r="X2161" s="318" t="s">
        <v>2894</v>
      </c>
      <c r="Y2161" s="324">
        <v>47</v>
      </c>
      <c r="Z2161" s="318"/>
      <c r="AA2161" s="511"/>
      <c r="AB2161" s="707">
        <v>42838</v>
      </c>
      <c r="AC2161" s="329">
        <f>IF(B2161="","",(IFERROR(VLOOKUP(B2161,Projecten!A$4:W$2415,5,FALSE),"niet bekend")))</f>
        <v>1</v>
      </c>
      <c r="AD2161" s="266">
        <f>IF(AC2161="","",(IF(F2161=0,AF2161,(F2161/AC2161*AF2161))))</f>
        <v>9778.4599999999991</v>
      </c>
      <c r="AE2161" s="266">
        <f>IF(B2161="","",(IFERROR(VLOOKUP(B2161,Projecten!A$4:W$2415,23,FALSE),"niet bekend")))</f>
        <v>9778.4599999999991</v>
      </c>
      <c r="AF2161" s="266">
        <f>IF(B2161="","",(IFERROR(VLOOKUP(B2161,Projecten!A$4:W$2415,12,FALSE),"niet bekend")))</f>
        <v>9778.4599999999991</v>
      </c>
    </row>
    <row r="2162" spans="2:33" s="327" customFormat="1" x14ac:dyDescent="0.2">
      <c r="C2162" s="503"/>
      <c r="D2162" s="320"/>
      <c r="E2162" s="318"/>
      <c r="F2162" s="322"/>
      <c r="G2162" s="318"/>
      <c r="H2162" s="318"/>
      <c r="I2162" s="318"/>
      <c r="J2162" s="322"/>
      <c r="K2162" s="322"/>
      <c r="L2162" s="322"/>
      <c r="M2162" s="322"/>
      <c r="N2162" s="322"/>
      <c r="O2162" s="322"/>
      <c r="P2162" s="322"/>
      <c r="Q2162" s="322"/>
      <c r="R2162" s="322"/>
      <c r="S2162" s="322"/>
      <c r="T2162" s="264"/>
      <c r="U2162" s="322"/>
      <c r="V2162" s="396"/>
      <c r="W2162" s="318"/>
      <c r="X2162" s="318"/>
      <c r="Y2162" s="397"/>
      <c r="Z2162" s="320"/>
      <c r="AC2162" s="1116"/>
      <c r="AD2162" s="266"/>
      <c r="AE2162" s="266"/>
      <c r="AF2162" s="266"/>
      <c r="AG2162" s="398"/>
    </row>
    <row r="2163" spans="2:33" s="868" customFormat="1" x14ac:dyDescent="0.2">
      <c r="B2163" s="496">
        <v>2017333</v>
      </c>
      <c r="C2163" s="1198">
        <v>121320</v>
      </c>
      <c r="D2163" s="496" t="s">
        <v>2927</v>
      </c>
      <c r="E2163" s="389" t="s">
        <v>26</v>
      </c>
      <c r="F2163" s="389">
        <v>0</v>
      </c>
      <c r="G2163" s="389">
        <v>1</v>
      </c>
      <c r="H2163" s="389">
        <v>0</v>
      </c>
      <c r="I2163" s="389">
        <v>1</v>
      </c>
      <c r="J2163" s="321">
        <v>42864</v>
      </c>
      <c r="K2163" s="1123" t="s">
        <v>1485</v>
      </c>
      <c r="L2163" s="1123" t="s">
        <v>1485</v>
      </c>
      <c r="M2163" s="1123" t="s">
        <v>1485</v>
      </c>
      <c r="N2163" s="322" t="s">
        <v>47</v>
      </c>
      <c r="O2163" s="322" t="s">
        <v>47</v>
      </c>
      <c r="P2163" s="322" t="s">
        <v>47</v>
      </c>
      <c r="Q2163" s="322"/>
      <c r="R2163" s="322" t="s">
        <v>47</v>
      </c>
      <c r="S2163" s="320" t="s">
        <v>942</v>
      </c>
      <c r="T2163" s="1123"/>
      <c r="U2163" s="264">
        <v>21</v>
      </c>
      <c r="V2163" s="396"/>
      <c r="W2163" s="318" t="s">
        <v>2265</v>
      </c>
      <c r="X2163" s="318" t="s">
        <v>1250</v>
      </c>
      <c r="Y2163" s="324">
        <v>4</v>
      </c>
      <c r="Z2163" s="869"/>
      <c r="AA2163" s="869"/>
      <c r="AB2163" s="707">
        <v>42849</v>
      </c>
      <c r="AC2163" s="329">
        <f>IF(B2163="","",(IFERROR(VLOOKUP(B2163,Projecten!A$4:W$2415,5,FALSE),"niet bekend")))</f>
        <v>0</v>
      </c>
      <c r="AD2163" s="266">
        <f t="shared" ref="AD2163:AD2173" si="185">IF(AC2163="","",(IF(F2163=0,AF2163,(F2163/AC2163*AF2163))))</f>
        <v>748.66</v>
      </c>
      <c r="AE2163" s="266">
        <f>IF(B2163="","",(IFERROR(VLOOKUP(B2163,Projecten!A$4:W$2415,23,FALSE),"niet bekend")))</f>
        <v>748.66</v>
      </c>
      <c r="AF2163" s="266">
        <f>IF(B2163="","",(IFERROR(VLOOKUP(B2163,Projecten!A$4:W$2415,12,FALSE),"niet bekend")))</f>
        <v>748.66</v>
      </c>
    </row>
    <row r="2164" spans="2:33" s="868" customFormat="1" x14ac:dyDescent="0.2">
      <c r="B2164" s="496">
        <v>2017334</v>
      </c>
      <c r="C2164" s="1198">
        <v>121320</v>
      </c>
      <c r="D2164" s="496">
        <v>624417</v>
      </c>
      <c r="E2164" s="389" t="s">
        <v>26</v>
      </c>
      <c r="F2164" s="389">
        <v>1</v>
      </c>
      <c r="G2164" s="389">
        <v>6</v>
      </c>
      <c r="H2164" s="389">
        <v>5</v>
      </c>
      <c r="I2164" s="389">
        <v>2</v>
      </c>
      <c r="J2164" s="321">
        <v>42864</v>
      </c>
      <c r="K2164" s="321" t="s">
        <v>1485</v>
      </c>
      <c r="L2164" s="321" t="s">
        <v>1485</v>
      </c>
      <c r="M2164" s="321" t="s">
        <v>1485</v>
      </c>
      <c r="N2164" s="322" t="s">
        <v>47</v>
      </c>
      <c r="O2164" s="322" t="s">
        <v>47</v>
      </c>
      <c r="P2164" s="322" t="s">
        <v>47</v>
      </c>
      <c r="Q2164" s="322"/>
      <c r="R2164" s="322" t="s">
        <v>47</v>
      </c>
      <c r="S2164" s="320" t="s">
        <v>942</v>
      </c>
      <c r="T2164" s="1123"/>
      <c r="U2164" s="264">
        <v>21</v>
      </c>
      <c r="V2164" s="396"/>
      <c r="W2164" s="318" t="s">
        <v>162</v>
      </c>
      <c r="X2164" s="318"/>
      <c r="Y2164" s="324">
        <v>11</v>
      </c>
      <c r="Z2164" s="869"/>
      <c r="AA2164" s="869"/>
      <c r="AB2164" s="707">
        <v>42849</v>
      </c>
      <c r="AC2164" s="329">
        <f>IF(B2164="","",(IFERROR(VLOOKUP(B2164,Projecten!A$4:W$2415,5,FALSE),"niet bekend")))</f>
        <v>1</v>
      </c>
      <c r="AD2164" s="266">
        <f t="shared" si="185"/>
        <v>1779.85</v>
      </c>
      <c r="AE2164" s="266">
        <f>IF(B2164="","",(IFERROR(VLOOKUP(B2164,Projecten!A$4:W$2415,23,FALSE),"niet bekend")))</f>
        <v>1779.85</v>
      </c>
      <c r="AF2164" s="266">
        <f>IF(B2164="","",(IFERROR(VLOOKUP(B2164,Projecten!A$4:W$2415,12,FALSE),"niet bekend")))</f>
        <v>1779.85</v>
      </c>
    </row>
    <row r="2165" spans="2:33" s="868" customFormat="1" x14ac:dyDescent="0.2">
      <c r="B2165" s="496">
        <v>2017335</v>
      </c>
      <c r="C2165" s="1198">
        <v>121320</v>
      </c>
      <c r="D2165" s="496">
        <v>656217</v>
      </c>
      <c r="E2165" s="389" t="s">
        <v>26</v>
      </c>
      <c r="F2165" s="389">
        <v>1</v>
      </c>
      <c r="G2165" s="389">
        <v>9</v>
      </c>
      <c r="H2165" s="389">
        <v>6</v>
      </c>
      <c r="I2165" s="389">
        <v>5</v>
      </c>
      <c r="J2165" s="321">
        <v>42864</v>
      </c>
      <c r="K2165" s="321">
        <v>42865</v>
      </c>
      <c r="L2165" s="321" t="s">
        <v>1485</v>
      </c>
      <c r="M2165" s="321" t="s">
        <v>1485</v>
      </c>
      <c r="N2165" s="322" t="s">
        <v>47</v>
      </c>
      <c r="O2165" s="322" t="s">
        <v>47</v>
      </c>
      <c r="P2165" s="322" t="s">
        <v>47</v>
      </c>
      <c r="Q2165" s="322"/>
      <c r="R2165" s="322" t="s">
        <v>47</v>
      </c>
      <c r="S2165" s="320" t="s">
        <v>942</v>
      </c>
      <c r="T2165" s="1123"/>
      <c r="U2165" s="264">
        <v>21</v>
      </c>
      <c r="V2165" s="396"/>
      <c r="W2165" s="318" t="s">
        <v>162</v>
      </c>
      <c r="X2165" s="318"/>
      <c r="Y2165" s="324">
        <v>20</v>
      </c>
      <c r="Z2165" s="869"/>
      <c r="AA2165" s="869"/>
      <c r="AB2165" s="707">
        <v>42849</v>
      </c>
      <c r="AC2165" s="329">
        <f>IF(B2165="","",(IFERROR(VLOOKUP(B2165,Projecten!A$4:W$2415,5,FALSE),"niet bekend")))</f>
        <v>1</v>
      </c>
      <c r="AD2165" s="266">
        <f t="shared" si="185"/>
        <v>3625.42</v>
      </c>
      <c r="AE2165" s="266">
        <f>IF(B2165="","",(IFERROR(VLOOKUP(B2165,Projecten!A$4:W$2415,23,FALSE),"niet bekend")))</f>
        <v>3625.42</v>
      </c>
      <c r="AF2165" s="266">
        <f>IF(B2165="","",(IFERROR(VLOOKUP(B2165,Projecten!A$4:W$2415,12,FALSE),"niet bekend")))</f>
        <v>3625.42</v>
      </c>
    </row>
    <row r="2166" spans="2:33" s="868" customFormat="1" x14ac:dyDescent="0.2">
      <c r="B2166" s="496">
        <v>2017337</v>
      </c>
      <c r="C2166" s="1198">
        <v>121321</v>
      </c>
      <c r="D2166" s="496">
        <v>656317</v>
      </c>
      <c r="E2166" s="389" t="s">
        <v>26</v>
      </c>
      <c r="F2166" s="389">
        <v>1</v>
      </c>
      <c r="G2166" s="389">
        <v>9</v>
      </c>
      <c r="H2166" s="389">
        <v>6</v>
      </c>
      <c r="I2166" s="389">
        <v>5</v>
      </c>
      <c r="J2166" s="321">
        <v>42864</v>
      </c>
      <c r="K2166" s="321">
        <v>42865</v>
      </c>
      <c r="L2166" s="321" t="s">
        <v>1485</v>
      </c>
      <c r="M2166" s="321" t="s">
        <v>1485</v>
      </c>
      <c r="N2166" s="322" t="s">
        <v>47</v>
      </c>
      <c r="O2166" s="322" t="s">
        <v>47</v>
      </c>
      <c r="P2166" s="322" t="s">
        <v>47</v>
      </c>
      <c r="Q2166" s="322"/>
      <c r="R2166" s="322" t="s">
        <v>47</v>
      </c>
      <c r="S2166" s="320" t="s">
        <v>942</v>
      </c>
      <c r="T2166" s="1123"/>
      <c r="U2166" s="264">
        <v>21</v>
      </c>
      <c r="V2166" s="396"/>
      <c r="W2166" s="318" t="s">
        <v>162</v>
      </c>
      <c r="X2166" s="318"/>
      <c r="Y2166" s="324">
        <v>20</v>
      </c>
      <c r="Z2166" s="869"/>
      <c r="AA2166" s="869"/>
      <c r="AB2166" s="707">
        <v>42849</v>
      </c>
      <c r="AC2166" s="329">
        <f>IF(B2166="","",(IFERROR(VLOOKUP(B2166,Projecten!A$4:W$2415,5,FALSE),"niet bekend")))</f>
        <v>1</v>
      </c>
      <c r="AD2166" s="266">
        <f t="shared" si="185"/>
        <v>3625.42</v>
      </c>
      <c r="AE2166" s="266">
        <f>IF(B2166="","",(IFERROR(VLOOKUP(B2166,Projecten!A$4:W$2415,23,FALSE),"niet bekend")))</f>
        <v>3625.42</v>
      </c>
      <c r="AF2166" s="266">
        <f>IF(B2166="","",(IFERROR(VLOOKUP(B2166,Projecten!A$4:W$2415,12,FALSE),"niet bekend")))</f>
        <v>3625.42</v>
      </c>
    </row>
    <row r="2167" spans="2:33" s="868" customFormat="1" x14ac:dyDescent="0.2">
      <c r="B2167" s="496">
        <v>2017338</v>
      </c>
      <c r="C2167" s="1198">
        <v>121321</v>
      </c>
      <c r="D2167" s="496">
        <v>656417</v>
      </c>
      <c r="E2167" s="389" t="s">
        <v>26</v>
      </c>
      <c r="F2167" s="389">
        <v>1</v>
      </c>
      <c r="G2167" s="389">
        <v>9</v>
      </c>
      <c r="H2167" s="389">
        <v>6</v>
      </c>
      <c r="I2167" s="389">
        <v>5</v>
      </c>
      <c r="J2167" s="321">
        <v>42864</v>
      </c>
      <c r="K2167" s="321">
        <v>42865</v>
      </c>
      <c r="L2167" s="321" t="s">
        <v>1485</v>
      </c>
      <c r="M2167" s="321" t="s">
        <v>1485</v>
      </c>
      <c r="N2167" s="322" t="s">
        <v>47</v>
      </c>
      <c r="O2167" s="322" t="s">
        <v>47</v>
      </c>
      <c r="P2167" s="322" t="s">
        <v>47</v>
      </c>
      <c r="Q2167" s="322"/>
      <c r="R2167" s="322" t="s">
        <v>47</v>
      </c>
      <c r="S2167" s="320" t="s">
        <v>942</v>
      </c>
      <c r="T2167" s="1123"/>
      <c r="U2167" s="264">
        <v>21</v>
      </c>
      <c r="V2167" s="396"/>
      <c r="W2167" s="318" t="s">
        <v>162</v>
      </c>
      <c r="X2167" s="318"/>
      <c r="Y2167" s="324">
        <v>20</v>
      </c>
      <c r="Z2167" s="869"/>
      <c r="AA2167" s="869"/>
      <c r="AB2167" s="707">
        <v>42849</v>
      </c>
      <c r="AC2167" s="329">
        <f>IF(B2167="","",(IFERROR(VLOOKUP(B2167,Projecten!A$4:W$2415,5,FALSE),"niet bekend")))</f>
        <v>1</v>
      </c>
      <c r="AD2167" s="266">
        <f t="shared" si="185"/>
        <v>3625.42</v>
      </c>
      <c r="AE2167" s="266">
        <f>IF(B2167="","",(IFERROR(VLOOKUP(B2167,Projecten!A$4:W$2415,23,FALSE),"niet bekend")))</f>
        <v>3625.42</v>
      </c>
      <c r="AF2167" s="266">
        <f>IF(B2167="","",(IFERROR(VLOOKUP(B2167,Projecten!A$4:W$2415,12,FALSE),"niet bekend")))</f>
        <v>3625.42</v>
      </c>
    </row>
    <row r="2168" spans="2:33" s="868" customFormat="1" x14ac:dyDescent="0.2">
      <c r="B2168" s="496">
        <v>2017339</v>
      </c>
      <c r="C2168" s="1198">
        <v>121322</v>
      </c>
      <c r="D2168" s="496">
        <v>650817</v>
      </c>
      <c r="E2168" s="389" t="s">
        <v>26</v>
      </c>
      <c r="F2168" s="389">
        <v>1</v>
      </c>
      <c r="G2168" s="389">
        <v>8</v>
      </c>
      <c r="H2168" s="389">
        <v>5</v>
      </c>
      <c r="I2168" s="389">
        <v>3</v>
      </c>
      <c r="J2168" s="321">
        <v>42864</v>
      </c>
      <c r="K2168" s="321" t="s">
        <v>1485</v>
      </c>
      <c r="L2168" s="321" t="s">
        <v>1485</v>
      </c>
      <c r="M2168" s="321" t="s">
        <v>1485</v>
      </c>
      <c r="N2168" s="322" t="s">
        <v>47</v>
      </c>
      <c r="O2168" s="322" t="s">
        <v>47</v>
      </c>
      <c r="P2168" s="322" t="s">
        <v>47</v>
      </c>
      <c r="Q2168" s="322"/>
      <c r="R2168" s="322" t="s">
        <v>47</v>
      </c>
      <c r="S2168" s="320" t="s">
        <v>942</v>
      </c>
      <c r="T2168" s="1123"/>
      <c r="U2168" s="264">
        <v>21</v>
      </c>
      <c r="V2168" s="396"/>
      <c r="W2168" s="318" t="s">
        <v>162</v>
      </c>
      <c r="X2168" s="318"/>
      <c r="Y2168" s="324">
        <v>17</v>
      </c>
      <c r="Z2168" s="869"/>
      <c r="AA2168" s="869"/>
      <c r="AB2168" s="707">
        <v>42849</v>
      </c>
      <c r="AC2168" s="329">
        <f>IF(B2168="","",(IFERROR(VLOOKUP(B2168,Projecten!A$4:W$2415,5,FALSE),"niet bekend")))</f>
        <v>1</v>
      </c>
      <c r="AD2168" s="266">
        <f t="shared" si="185"/>
        <v>2649.94</v>
      </c>
      <c r="AE2168" s="266">
        <f>IF(B2168="","",(IFERROR(VLOOKUP(B2168,Projecten!A$4:W$2415,23,FALSE),"niet bekend")))</f>
        <v>2649.94</v>
      </c>
      <c r="AF2168" s="266">
        <f>IF(B2168="","",(IFERROR(VLOOKUP(B2168,Projecten!A$4:W$2415,12,FALSE),"niet bekend")))</f>
        <v>2649.94</v>
      </c>
    </row>
    <row r="2169" spans="2:33" s="868" customFormat="1" x14ac:dyDescent="0.2">
      <c r="B2169" s="496">
        <v>2017342</v>
      </c>
      <c r="C2169" s="1198">
        <v>121322</v>
      </c>
      <c r="D2169" s="496">
        <v>605017</v>
      </c>
      <c r="E2169" s="389" t="s">
        <v>26</v>
      </c>
      <c r="F2169" s="389">
        <v>1</v>
      </c>
      <c r="G2169" s="389">
        <v>8</v>
      </c>
      <c r="H2169" s="389">
        <v>5</v>
      </c>
      <c r="I2169" s="389">
        <v>3</v>
      </c>
      <c r="J2169" s="321">
        <v>42864</v>
      </c>
      <c r="K2169" s="321">
        <v>42865</v>
      </c>
      <c r="L2169" s="321" t="s">
        <v>1485</v>
      </c>
      <c r="M2169" s="321" t="s">
        <v>1485</v>
      </c>
      <c r="N2169" s="322" t="s">
        <v>47</v>
      </c>
      <c r="O2169" s="322" t="s">
        <v>47</v>
      </c>
      <c r="P2169" s="322" t="s">
        <v>47</v>
      </c>
      <c r="Q2169" s="322"/>
      <c r="R2169" s="322" t="s">
        <v>47</v>
      </c>
      <c r="S2169" s="320" t="s">
        <v>942</v>
      </c>
      <c r="T2169" s="1123"/>
      <c r="U2169" s="264">
        <v>21</v>
      </c>
      <c r="V2169" s="396"/>
      <c r="W2169" s="318" t="s">
        <v>162</v>
      </c>
      <c r="X2169" s="318"/>
      <c r="Y2169" s="324">
        <v>16.25</v>
      </c>
      <c r="Z2169" s="869"/>
      <c r="AA2169" s="869"/>
      <c r="AB2169" s="707">
        <v>42849</v>
      </c>
      <c r="AC2169" s="329">
        <f>IF(B2169="","",(IFERROR(VLOOKUP(B2169,Projecten!A$4:W$2415,5,FALSE),"niet bekend")))</f>
        <v>1</v>
      </c>
      <c r="AD2169" s="266">
        <f t="shared" si="185"/>
        <v>2848.3</v>
      </c>
      <c r="AE2169" s="266">
        <f>IF(B2169="","",(IFERROR(VLOOKUP(B2169,Projecten!A$4:W$2415,23,FALSE),"niet bekend")))</f>
        <v>2848.3</v>
      </c>
      <c r="AF2169" s="266">
        <f>IF(B2169="","",(IFERROR(VLOOKUP(B2169,Projecten!A$4:W$2415,12,FALSE),"niet bekend")))</f>
        <v>2848.3</v>
      </c>
    </row>
    <row r="2170" spans="2:33" s="868" customFormat="1" x14ac:dyDescent="0.2">
      <c r="B2170" s="496">
        <v>2017352</v>
      </c>
      <c r="C2170" s="496">
        <v>121323</v>
      </c>
      <c r="D2170" s="496">
        <v>650417</v>
      </c>
      <c r="E2170" s="389" t="s">
        <v>26</v>
      </c>
      <c r="F2170" s="389">
        <v>1</v>
      </c>
      <c r="G2170" s="389">
        <v>11</v>
      </c>
      <c r="H2170" s="389">
        <v>7</v>
      </c>
      <c r="I2170" s="389">
        <v>2</v>
      </c>
      <c r="J2170" s="321">
        <v>42864</v>
      </c>
      <c r="K2170" s="321">
        <v>42865</v>
      </c>
      <c r="L2170" s="1123" t="s">
        <v>1485</v>
      </c>
      <c r="M2170" s="1123" t="s">
        <v>1485</v>
      </c>
      <c r="N2170" s="322" t="s">
        <v>47</v>
      </c>
      <c r="O2170" s="322" t="s">
        <v>47</v>
      </c>
      <c r="P2170" s="322" t="s">
        <v>47</v>
      </c>
      <c r="Q2170" s="322"/>
      <c r="R2170" s="322" t="s">
        <v>47</v>
      </c>
      <c r="S2170" s="320" t="s">
        <v>942</v>
      </c>
      <c r="T2170" s="1123"/>
      <c r="U2170" s="264">
        <v>21</v>
      </c>
      <c r="V2170" s="396"/>
      <c r="W2170" s="318" t="s">
        <v>162</v>
      </c>
      <c r="X2170" s="318" t="s">
        <v>1250</v>
      </c>
      <c r="Y2170" s="324">
        <v>25</v>
      </c>
      <c r="Z2170" s="869"/>
      <c r="AA2170" s="869"/>
      <c r="AB2170" s="707">
        <v>42850</v>
      </c>
      <c r="AC2170" s="329">
        <f>IF(B2170="","",(IFERROR(VLOOKUP(B2170,Projecten!A$4:W$2415,5,FALSE),"niet bekend")))</f>
        <v>1</v>
      </c>
      <c r="AD2170" s="266">
        <f t="shared" si="185"/>
        <v>4765.54</v>
      </c>
      <c r="AE2170" s="266">
        <f>IF(B2170="","",(IFERROR(VLOOKUP(B2170,Projecten!A$4:W$2415,23,FALSE),"niet bekend")))</f>
        <v>4765.54</v>
      </c>
      <c r="AF2170" s="266">
        <f>IF(B2170="","",(IFERROR(VLOOKUP(B2170,Projecten!A$4:W$2415,12,FALSE),"niet bekend")))</f>
        <v>4765.54</v>
      </c>
    </row>
    <row r="2171" spans="2:33" s="868" customFormat="1" x14ac:dyDescent="0.2">
      <c r="B2171" s="496" t="s">
        <v>2926</v>
      </c>
      <c r="C2171" s="1198">
        <v>121324</v>
      </c>
      <c r="D2171" s="496">
        <v>637217</v>
      </c>
      <c r="E2171" s="389" t="s">
        <v>26</v>
      </c>
      <c r="F2171" s="1211">
        <v>1</v>
      </c>
      <c r="G2171" s="1211">
        <v>8</v>
      </c>
      <c r="H2171" s="1211">
        <v>4</v>
      </c>
      <c r="I2171" s="1211">
        <v>3</v>
      </c>
      <c r="J2171" s="321">
        <v>42864</v>
      </c>
      <c r="K2171" s="321">
        <v>42865</v>
      </c>
      <c r="L2171" s="321">
        <v>42858</v>
      </c>
      <c r="M2171" s="1123" t="s">
        <v>1485</v>
      </c>
      <c r="N2171" s="322" t="s">
        <v>47</v>
      </c>
      <c r="O2171" s="322" t="s">
        <v>47</v>
      </c>
      <c r="P2171" s="322" t="s">
        <v>47</v>
      </c>
      <c r="Q2171" s="322"/>
      <c r="R2171" s="322" t="s">
        <v>47</v>
      </c>
      <c r="S2171" s="320" t="s">
        <v>2963</v>
      </c>
      <c r="T2171" s="1123"/>
      <c r="U2171" s="264">
        <v>21</v>
      </c>
      <c r="V2171" s="396"/>
      <c r="W2171" s="318" t="s">
        <v>162</v>
      </c>
      <c r="X2171" s="508" t="s">
        <v>2940</v>
      </c>
      <c r="Y2171" s="324">
        <v>27</v>
      </c>
      <c r="Z2171" s="869"/>
      <c r="AA2171" s="869"/>
      <c r="AB2171" s="707">
        <v>42849</v>
      </c>
      <c r="AC2171" s="329">
        <f>IF(B2171="","",(IFERROR(VLOOKUP(B2171,Projecten!A$4:W$2415,5,FALSE),"niet bekend")))</f>
        <v>1</v>
      </c>
      <c r="AD2171" s="266">
        <f t="shared" si="185"/>
        <v>6596.89</v>
      </c>
      <c r="AE2171" s="266">
        <f>IF(B2171="","",(IFERROR(VLOOKUP(B2171,Projecten!A$4:W$2415,23,FALSE),"niet bekend")))</f>
        <v>6596.89</v>
      </c>
      <c r="AF2171" s="266">
        <f>IF(B2171="","",(IFERROR(VLOOKUP(B2171,Projecten!A$4:W$2415,12,FALSE),"niet bekend")))</f>
        <v>6596.89</v>
      </c>
    </row>
    <row r="2172" spans="2:33" s="868" customFormat="1" x14ac:dyDescent="0.2">
      <c r="B2172" s="496" t="s">
        <v>2932</v>
      </c>
      <c r="C2172" s="1198">
        <v>121324</v>
      </c>
      <c r="D2172" s="496">
        <v>624617</v>
      </c>
      <c r="E2172" s="389" t="s">
        <v>26</v>
      </c>
      <c r="F2172" s="389">
        <v>1</v>
      </c>
      <c r="G2172" s="389">
        <v>8</v>
      </c>
      <c r="H2172" s="389">
        <v>5</v>
      </c>
      <c r="I2172" s="389">
        <v>2</v>
      </c>
      <c r="J2172" s="321">
        <v>42864</v>
      </c>
      <c r="K2172" s="321">
        <v>42865</v>
      </c>
      <c r="L2172" s="321">
        <v>42863</v>
      </c>
      <c r="M2172" s="321" t="s">
        <v>1485</v>
      </c>
      <c r="N2172" s="322" t="s">
        <v>47</v>
      </c>
      <c r="O2172" s="322" t="s">
        <v>47</v>
      </c>
      <c r="P2172" s="322" t="s">
        <v>47</v>
      </c>
      <c r="Q2172" s="322"/>
      <c r="R2172" s="322" t="s">
        <v>47</v>
      </c>
      <c r="S2172" s="320" t="s">
        <v>942</v>
      </c>
      <c r="T2172" s="1123"/>
      <c r="U2172" s="264">
        <v>21</v>
      </c>
      <c r="V2172" s="396"/>
      <c r="W2172" s="318" t="s">
        <v>162</v>
      </c>
      <c r="X2172" s="318" t="s">
        <v>1250</v>
      </c>
      <c r="Y2172" s="324">
        <v>31.25</v>
      </c>
      <c r="Z2172" s="869"/>
      <c r="AA2172" s="869"/>
      <c r="AB2172" s="707">
        <v>42849</v>
      </c>
      <c r="AC2172" s="329">
        <f>IF(B2172="","",(IFERROR(VLOOKUP(B2172,Projecten!A$4:W$2415,5,FALSE),"niet bekend")))</f>
        <v>1</v>
      </c>
      <c r="AD2172" s="266">
        <f t="shared" si="185"/>
        <v>7199.32</v>
      </c>
      <c r="AE2172" s="266">
        <f>IF(B2172="","",(IFERROR(VLOOKUP(B2172,Projecten!A$4:W$2415,23,FALSE),"niet bekend")))</f>
        <v>7199.32</v>
      </c>
      <c r="AF2172" s="266">
        <f>IF(B2172="","",(IFERROR(VLOOKUP(B2172,Projecten!A$4:W$2415,12,FALSE),"niet bekend")))</f>
        <v>7199.32</v>
      </c>
    </row>
    <row r="2173" spans="2:33" s="327" customFormat="1" x14ac:dyDescent="0.2">
      <c r="B2173" s="665" t="s">
        <v>2838</v>
      </c>
      <c r="C2173" s="665">
        <v>121325</v>
      </c>
      <c r="D2173" s="1109" t="s">
        <v>2996</v>
      </c>
      <c r="E2173" s="1117" t="s">
        <v>26</v>
      </c>
      <c r="F2173" s="389">
        <v>5</v>
      </c>
      <c r="G2173" s="389">
        <v>55</v>
      </c>
      <c r="H2173" s="389">
        <v>30</v>
      </c>
      <c r="I2173" s="389">
        <v>20</v>
      </c>
      <c r="J2173" s="321">
        <v>42851</v>
      </c>
      <c r="K2173" s="321">
        <v>42851</v>
      </c>
      <c r="L2173" s="321">
        <v>42844</v>
      </c>
      <c r="M2173" s="321" t="s">
        <v>1485</v>
      </c>
      <c r="N2173" s="322" t="s">
        <v>47</v>
      </c>
      <c r="O2173" s="322" t="s">
        <v>47</v>
      </c>
      <c r="P2173" s="322" t="s">
        <v>47</v>
      </c>
      <c r="Q2173" s="322"/>
      <c r="R2173" s="322" t="s">
        <v>47</v>
      </c>
      <c r="S2173" s="320" t="s">
        <v>942</v>
      </c>
      <c r="T2173" s="321" t="s">
        <v>2998</v>
      </c>
      <c r="U2173" s="264">
        <v>22</v>
      </c>
      <c r="V2173" s="396"/>
      <c r="W2173" s="318" t="s">
        <v>2265</v>
      </c>
      <c r="X2173" s="318" t="s">
        <v>2749</v>
      </c>
      <c r="Y2173" s="324">
        <v>193</v>
      </c>
      <c r="Z2173" s="318"/>
      <c r="AA2173" s="511"/>
      <c r="AB2173" s="707">
        <v>42824</v>
      </c>
      <c r="AC2173" s="329">
        <f>IF(B2173="","",(IFERROR(VLOOKUP(B2173,Projecten!A$4:W$2415,5,FALSE),"niet bekend")))</f>
        <v>10</v>
      </c>
      <c r="AD2173" s="266">
        <f t="shared" si="185"/>
        <v>40861.4</v>
      </c>
      <c r="AE2173" s="266">
        <f>IF(B2173="","",(IFERROR(VLOOKUP(B2173,Projecten!A$4:W$2415,23,FALSE),"niet bekend")))</f>
        <v>81722.8</v>
      </c>
      <c r="AF2173" s="266">
        <f>IF(B2173="","",(IFERROR(VLOOKUP(B2173,Projecten!A$4:W$2415,12,FALSE),"niet bekend")))</f>
        <v>81722.8</v>
      </c>
    </row>
    <row r="2174" spans="2:33" s="327" customFormat="1" x14ac:dyDescent="0.2">
      <c r="C2174" s="503"/>
      <c r="D2174" s="320"/>
      <c r="E2174" s="318"/>
      <c r="F2174" s="322"/>
      <c r="G2174" s="318"/>
      <c r="H2174" s="318"/>
      <c r="I2174" s="318"/>
      <c r="J2174" s="322"/>
      <c r="K2174" s="322"/>
      <c r="L2174" s="322"/>
      <c r="M2174" s="322"/>
      <c r="N2174" s="322"/>
      <c r="O2174" s="322"/>
      <c r="P2174" s="322"/>
      <c r="Q2174" s="322"/>
      <c r="R2174" s="322"/>
      <c r="S2174" s="322"/>
      <c r="T2174" s="264"/>
      <c r="U2174" s="322"/>
      <c r="V2174" s="396"/>
      <c r="W2174" s="318"/>
      <c r="X2174" s="318"/>
      <c r="Y2174" s="397"/>
      <c r="Z2174" s="320"/>
      <c r="AD2174" s="266"/>
      <c r="AE2174" s="266"/>
      <c r="AF2174" s="266"/>
      <c r="AG2174" s="398"/>
    </row>
    <row r="2175" spans="2:33" s="1248" customFormat="1" x14ac:dyDescent="0.2">
      <c r="B2175" s="541"/>
      <c r="C2175" s="1236"/>
      <c r="D2175" s="1237"/>
      <c r="E2175" s="1237"/>
      <c r="F2175" s="1238"/>
      <c r="G2175" s="1238"/>
      <c r="H2175" s="1238"/>
      <c r="I2175" s="1238"/>
      <c r="J2175" s="1239"/>
      <c r="K2175" s="1239"/>
      <c r="L2175" s="1239"/>
      <c r="M2175" s="1238"/>
      <c r="N2175" s="1238"/>
      <c r="O2175" s="1238"/>
      <c r="P2175" s="1238"/>
      <c r="Q2175" s="1238"/>
      <c r="R2175" s="1238"/>
      <c r="S2175" s="1240"/>
      <c r="T2175" s="1241"/>
      <c r="U2175" s="1242"/>
      <c r="V2175" s="1242"/>
      <c r="W2175" s="547"/>
      <c r="X2175" s="547"/>
      <c r="Y2175" s="547"/>
      <c r="Z2175" s="1243"/>
      <c r="AA2175" s="1244"/>
      <c r="AB2175" s="1245"/>
      <c r="AC2175" s="1246"/>
      <c r="AD2175" s="311"/>
      <c r="AE2175" s="311" t="str">
        <f>IF(B2175="","",(IFERROR(VLOOKUP(B2175,Projecten!A$4:W$2415,23,FALSE),"niet bekend")))</f>
        <v/>
      </c>
      <c r="AF2175" s="311" t="str">
        <f>IF(B2175="","",(IFERROR(VLOOKUP(B2175,Projecten!A$4:W$2415,12,FALSE),"niet bekend")))</f>
        <v/>
      </c>
      <c r="AG2175" s="1247"/>
    </row>
    <row r="2176" spans="2:33" s="236" customFormat="1" x14ac:dyDescent="0.2">
      <c r="C2176" s="221"/>
      <c r="D2176" s="222">
        <f>SUM(G2176:I2176)</f>
        <v>668</v>
      </c>
      <c r="E2176" s="220"/>
      <c r="F2176" s="224">
        <f>SUM(F2177:F2202)</f>
        <v>42</v>
      </c>
      <c r="G2176" s="224">
        <f>SUM(G2177:G2202)</f>
        <v>339</v>
      </c>
      <c r="H2176" s="224">
        <f>SUM(H2177:H2202)</f>
        <v>210</v>
      </c>
      <c r="I2176" s="224">
        <f>SUM(I2177:I2202)</f>
        <v>119</v>
      </c>
      <c r="J2176" s="223"/>
      <c r="K2176" s="223"/>
      <c r="L2176" s="223"/>
      <c r="M2176" s="224"/>
      <c r="N2176" s="224"/>
      <c r="O2176" s="224"/>
      <c r="P2176" s="224"/>
      <c r="Q2176" s="224"/>
      <c r="R2176" s="224"/>
      <c r="S2176" s="225">
        <v>21</v>
      </c>
      <c r="T2176" s="226"/>
      <c r="U2176" s="227"/>
      <c r="V2176" s="227"/>
      <c r="W2176" s="229"/>
      <c r="X2176" s="230">
        <f>SUM(Y2176:Y2197)</f>
        <v>493.75</v>
      </c>
      <c r="Y2176" s="231"/>
      <c r="Z2176" s="231">
        <f>Productiemedewerkers!C2622</f>
        <v>0</v>
      </c>
      <c r="AA2176" s="232">
        <f>X2176-Z2176</f>
        <v>493.75</v>
      </c>
      <c r="AB2176" s="221"/>
      <c r="AC2176" s="234"/>
      <c r="AD2176" s="235">
        <f>SUM(AD2177:AD2197)</f>
        <v>30784.32</v>
      </c>
      <c r="AE2176" s="235" t="str">
        <f>IF(B2176="","",(IFERROR(VLOOKUP(B2176,Projecten!A$4:W$2415,23,FALSE),"niet bekend")))</f>
        <v/>
      </c>
      <c r="AF2176" s="235" t="str">
        <f>IF(B2176="","",(IFERROR(VLOOKUP(B2176,Projecten!A$4:W$2415,12,FALSE),"niet bekend")))</f>
        <v/>
      </c>
    </row>
    <row r="2177" spans="2:33" x14ac:dyDescent="0.2">
      <c r="B2177" s="519"/>
      <c r="C2177" s="238"/>
      <c r="D2177" s="239"/>
      <c r="E2177" s="240"/>
      <c r="F2177" s="1119"/>
      <c r="G2177" s="1119"/>
      <c r="H2177" s="1119"/>
      <c r="I2177" s="1119"/>
      <c r="J2177" s="241"/>
      <c r="K2177" s="241"/>
      <c r="L2177" s="241"/>
      <c r="M2177" s="242"/>
      <c r="N2177" s="242"/>
      <c r="O2177" s="242"/>
      <c r="P2177" s="242"/>
      <c r="Q2177" s="242"/>
      <c r="R2177" s="242"/>
      <c r="S2177" s="243" t="s">
        <v>2736</v>
      </c>
      <c r="T2177" s="244"/>
      <c r="U2177" s="245"/>
      <c r="X2177" s="247" t="s">
        <v>2037</v>
      </c>
      <c r="Y2177" s="248"/>
      <c r="Z2177" s="202"/>
      <c r="AA2177" s="202"/>
      <c r="AB2177" s="243"/>
      <c r="AC2177" s="249" t="str">
        <f>IF(B2177="","",(IFERROR(VLOOKUP(B2177,Projecten!A$4:W$2415,5,FALSE),"niet bekend")))</f>
        <v/>
      </c>
      <c r="AD2177" s="213" t="str">
        <f>IF(AC2177="","",(IF(F2177=0,AF2177,(F2177/AC2177*AF2177))))</f>
        <v/>
      </c>
      <c r="AE2177" s="213" t="str">
        <f>IF(B2177="","",(IFERROR(VLOOKUP(B2177,Projecten!A$4:W$2415,23,FALSE),"niet bekend")))</f>
        <v/>
      </c>
      <c r="AF2177" s="213" t="str">
        <f>IF(B2177="","",(IFERROR(VLOOKUP(B2177,Projecten!A$4:W$2415,12,FALSE),"niet bekend")))</f>
        <v/>
      </c>
      <c r="AG2177" s="209"/>
    </row>
    <row r="2178" spans="2:33" x14ac:dyDescent="0.2">
      <c r="B2178" s="209"/>
      <c r="C2178" s="243"/>
      <c r="D2178" s="251" t="s">
        <v>2737</v>
      </c>
      <c r="G2178" s="254"/>
      <c r="H2178" s="254"/>
      <c r="I2178" s="254"/>
      <c r="J2178" s="244"/>
      <c r="K2178" s="244"/>
      <c r="L2178" s="244"/>
      <c r="S2178" s="243"/>
      <c r="T2178" s="244"/>
      <c r="Y2178" s="257">
        <v>198</v>
      </c>
      <c r="Z2178" s="202"/>
      <c r="AA2178" s="202"/>
      <c r="AB2178" s="243"/>
      <c r="AC2178" s="212"/>
      <c r="AG2178" s="209"/>
    </row>
    <row r="2179" spans="2:33" s="259" customFormat="1" x14ac:dyDescent="0.2">
      <c r="B2179" s="250"/>
      <c r="C2179" s="251"/>
      <c r="D2179" s="251" t="s">
        <v>2465</v>
      </c>
      <c r="E2179" s="239"/>
      <c r="F2179" s="349"/>
      <c r="G2179" s="349"/>
      <c r="H2179" s="349"/>
      <c r="I2179" s="349"/>
      <c r="J2179" s="253"/>
      <c r="K2179" s="253"/>
      <c r="L2179" s="253"/>
      <c r="M2179" s="253"/>
      <c r="N2179" s="254"/>
      <c r="O2179" s="254"/>
      <c r="P2179" s="254"/>
      <c r="Q2179" s="254"/>
      <c r="R2179" s="254"/>
      <c r="S2179" s="251"/>
      <c r="T2179" s="253"/>
      <c r="U2179" s="255"/>
      <c r="V2179" s="638"/>
      <c r="W2179" s="239"/>
      <c r="X2179" s="239"/>
      <c r="Y2179" s="257">
        <v>40</v>
      </c>
      <c r="Z2179" s="239"/>
      <c r="AA2179" s="239"/>
      <c r="AB2179" s="1120"/>
      <c r="AC2179" s="329" t="str">
        <f>IF(B2179="","",(IFERROR(VLOOKUP(B2179,Projecten!A$4:W$2415,5,FALSE),"niet bekend")))</f>
        <v/>
      </c>
      <c r="AD2179" s="266" t="str">
        <f>IF(AC2179="","",(IF(F2179=0,AF2179,(F2179/AC2179*AF2179))))</f>
        <v/>
      </c>
      <c r="AE2179" s="266" t="str">
        <f>IF(B2179="","",(IFERROR(VLOOKUP(B2179,Projecten!A$4:W$2415,23,FALSE),"niet bekend")))</f>
        <v/>
      </c>
      <c r="AF2179" s="266" t="str">
        <f>IF(B2179="","",(IFERROR(VLOOKUP(B2179,Projecten!A$4:W$2415,12,FALSE),"niet bekend")))</f>
        <v/>
      </c>
    </row>
    <row r="2180" spans="2:33" s="259" customFormat="1" x14ac:dyDescent="0.2">
      <c r="B2180" s="250"/>
      <c r="C2180" s="251"/>
      <c r="D2180" s="251" t="s">
        <v>279</v>
      </c>
      <c r="E2180" s="239"/>
      <c r="F2180" s="349"/>
      <c r="G2180" s="349"/>
      <c r="H2180" s="349"/>
      <c r="I2180" s="349"/>
      <c r="J2180" s="253"/>
      <c r="K2180" s="253"/>
      <c r="L2180" s="253"/>
      <c r="M2180" s="253"/>
      <c r="N2180" s="254"/>
      <c r="O2180" s="254"/>
      <c r="P2180" s="254"/>
      <c r="Q2180" s="254"/>
      <c r="R2180" s="254"/>
      <c r="S2180" s="251"/>
      <c r="T2180" s="253"/>
      <c r="U2180" s="255"/>
      <c r="V2180" s="638"/>
      <c r="W2180" s="239"/>
      <c r="X2180" s="239"/>
      <c r="Y2180" s="257">
        <v>24.75</v>
      </c>
      <c r="Z2180" s="239"/>
      <c r="AA2180" s="239"/>
      <c r="AB2180" s="1120"/>
      <c r="AC2180" s="329" t="str">
        <f>IF(B2180="","",(IFERROR(VLOOKUP(B2180,Projecten!A$4:W$2415,5,FALSE),"niet bekend")))</f>
        <v/>
      </c>
      <c r="AD2180" s="266" t="str">
        <f>IF(AC2180="","",(IF(F2180=0,AF2180,(F2180/AC2180*AF2180))))</f>
        <v/>
      </c>
      <c r="AE2180" s="266" t="str">
        <f>IF(B2180="","",(IFERROR(VLOOKUP(B2180,Projecten!A$4:W$2415,23,FALSE),"niet bekend")))</f>
        <v/>
      </c>
      <c r="AF2180" s="266" t="str">
        <f>IF(B2180="","",(IFERROR(VLOOKUP(B2180,Projecten!A$4:W$2415,12,FALSE),"niet bekend")))</f>
        <v/>
      </c>
    </row>
    <row r="2181" spans="2:33" s="259" customFormat="1" x14ac:dyDescent="0.2">
      <c r="B2181" s="250"/>
      <c r="C2181" s="251"/>
      <c r="D2181" s="251" t="s">
        <v>2965</v>
      </c>
      <c r="E2181" s="239"/>
      <c r="F2181" s="349"/>
      <c r="G2181" s="349"/>
      <c r="H2181" s="349"/>
      <c r="I2181" s="349"/>
      <c r="J2181" s="253"/>
      <c r="K2181" s="253"/>
      <c r="L2181" s="253"/>
      <c r="M2181" s="253"/>
      <c r="N2181" s="254"/>
      <c r="O2181" s="254"/>
      <c r="P2181" s="254"/>
      <c r="Q2181" s="254"/>
      <c r="R2181" s="254"/>
      <c r="S2181" s="251"/>
      <c r="T2181" s="253"/>
      <c r="U2181" s="255"/>
      <c r="V2181" s="638"/>
      <c r="W2181" s="239"/>
      <c r="X2181" s="239"/>
      <c r="Y2181" s="257">
        <v>38</v>
      </c>
      <c r="Z2181" s="239"/>
      <c r="AA2181" s="239"/>
      <c r="AB2181" s="1120"/>
      <c r="AC2181" s="329" t="str">
        <f>IF(B2181="","",(IFERROR(VLOOKUP(B2181,Projecten!A$4:W$2415,5,FALSE),"niet bekend")))</f>
        <v/>
      </c>
      <c r="AD2181" s="266" t="str">
        <f>IF(AC2181="","",(IF(F2181=0,AF2181,(F2181/AC2181*AF2181))))</f>
        <v/>
      </c>
      <c r="AE2181" s="266" t="str">
        <f>IF(B2181="","",(IFERROR(VLOOKUP(B2181,Projecten!A$4:W$2415,23,FALSE),"niet bekend")))</f>
        <v/>
      </c>
      <c r="AF2181" s="266" t="str">
        <f>IF(B2181="","",(IFERROR(VLOOKUP(B2181,Projecten!A$4:W$2415,12,FALSE),"niet bekend")))</f>
        <v/>
      </c>
    </row>
    <row r="2182" spans="2:33" s="259" customFormat="1" x14ac:dyDescent="0.2">
      <c r="B2182" s="250"/>
      <c r="C2182" s="251"/>
      <c r="D2182" s="251" t="s">
        <v>3038</v>
      </c>
      <c r="E2182" s="239"/>
      <c r="F2182" s="349"/>
      <c r="G2182" s="349"/>
      <c r="H2182" s="349"/>
      <c r="I2182" s="349"/>
      <c r="J2182" s="253"/>
      <c r="K2182" s="253"/>
      <c r="L2182" s="253"/>
      <c r="M2182" s="253"/>
      <c r="N2182" s="254"/>
      <c r="O2182" s="254"/>
      <c r="P2182" s="254"/>
      <c r="Q2182" s="254"/>
      <c r="R2182" s="254"/>
      <c r="S2182" s="251"/>
      <c r="T2182" s="253"/>
      <c r="U2182" s="255"/>
      <c r="V2182" s="638"/>
      <c r="W2182" s="239"/>
      <c r="X2182" s="239"/>
      <c r="Y2182" s="257">
        <v>3</v>
      </c>
      <c r="Z2182" s="239"/>
      <c r="AA2182" s="239"/>
      <c r="AB2182" s="1120"/>
      <c r="AC2182" s="329"/>
      <c r="AD2182" s="266"/>
      <c r="AE2182" s="266"/>
      <c r="AF2182" s="266"/>
    </row>
    <row r="2183" spans="2:33" s="259" customFormat="1" x14ac:dyDescent="0.2">
      <c r="B2183" s="250"/>
      <c r="C2183" s="251"/>
      <c r="D2183" s="251" t="s">
        <v>3077</v>
      </c>
      <c r="E2183" s="239"/>
      <c r="F2183" s="349"/>
      <c r="G2183" s="349"/>
      <c r="H2183" s="349"/>
      <c r="I2183" s="349"/>
      <c r="J2183" s="253"/>
      <c r="K2183" s="253"/>
      <c r="L2183" s="253"/>
      <c r="M2183" s="253"/>
      <c r="N2183" s="254"/>
      <c r="O2183" s="254"/>
      <c r="P2183" s="254"/>
      <c r="Q2183" s="254"/>
      <c r="R2183" s="254"/>
      <c r="S2183" s="251"/>
      <c r="T2183" s="253"/>
      <c r="U2183" s="255"/>
      <c r="V2183" s="638"/>
      <c r="W2183" s="239"/>
      <c r="X2183" s="239"/>
      <c r="Y2183" s="257">
        <v>3</v>
      </c>
      <c r="Z2183" s="239"/>
      <c r="AA2183" s="239"/>
      <c r="AB2183" s="1120"/>
      <c r="AC2183" s="329"/>
      <c r="AD2183" s="266"/>
      <c r="AE2183" s="266"/>
      <c r="AF2183" s="266"/>
    </row>
    <row r="2184" spans="2:33" s="259" customFormat="1" x14ac:dyDescent="0.2">
      <c r="B2184" s="250"/>
      <c r="C2184" s="251"/>
      <c r="D2184" s="251"/>
      <c r="E2184" s="239"/>
      <c r="F2184" s="349"/>
      <c r="G2184" s="349"/>
      <c r="H2184" s="349"/>
      <c r="I2184" s="349"/>
      <c r="J2184" s="253"/>
      <c r="K2184" s="253"/>
      <c r="L2184" s="253"/>
      <c r="M2184" s="253"/>
      <c r="N2184" s="254"/>
      <c r="O2184" s="254"/>
      <c r="P2184" s="254"/>
      <c r="Q2184" s="254"/>
      <c r="R2184" s="254"/>
      <c r="S2184" s="251"/>
      <c r="T2184" s="253"/>
      <c r="U2184" s="255"/>
      <c r="V2184" s="638"/>
      <c r="W2184" s="239"/>
      <c r="X2184" s="239"/>
      <c r="Y2184" s="257"/>
      <c r="Z2184" s="239"/>
      <c r="AA2184" s="239"/>
      <c r="AB2184" s="1120"/>
      <c r="AC2184" s="329"/>
      <c r="AD2184" s="266"/>
      <c r="AE2184" s="266"/>
      <c r="AF2184" s="266"/>
    </row>
    <row r="2185" spans="2:33" s="327" customFormat="1" x14ac:dyDescent="0.2">
      <c r="B2185" s="709">
        <v>2017348</v>
      </c>
      <c r="C2185" s="665">
        <v>121328</v>
      </c>
      <c r="D2185" s="1109" t="s">
        <v>2941</v>
      </c>
      <c r="E2185" s="1117" t="s">
        <v>26</v>
      </c>
      <c r="F2185" s="1117">
        <v>0</v>
      </c>
      <c r="G2185" s="1117">
        <v>2</v>
      </c>
      <c r="H2185" s="1117">
        <v>1</v>
      </c>
      <c r="I2185" s="1117">
        <v>1</v>
      </c>
      <c r="J2185" s="995">
        <v>42864</v>
      </c>
      <c r="K2185" s="995" t="s">
        <v>1485</v>
      </c>
      <c r="L2185" s="995" t="s">
        <v>1485</v>
      </c>
      <c r="M2185" s="995" t="s">
        <v>1485</v>
      </c>
      <c r="N2185" s="403" t="s">
        <v>47</v>
      </c>
      <c r="O2185" s="403" t="s">
        <v>47</v>
      </c>
      <c r="P2185" s="403" t="s">
        <v>47</v>
      </c>
      <c r="Q2185" s="403"/>
      <c r="R2185" s="403" t="s">
        <v>47</v>
      </c>
      <c r="S2185" s="320" t="s">
        <v>942</v>
      </c>
      <c r="T2185" s="321"/>
      <c r="U2185" s="264">
        <v>22</v>
      </c>
      <c r="V2185" s="396"/>
      <c r="W2185" s="318" t="s">
        <v>421</v>
      </c>
      <c r="X2185" s="318"/>
      <c r="Y2185" s="324">
        <v>5</v>
      </c>
      <c r="Z2185" s="318"/>
      <c r="AA2185" s="318"/>
      <c r="AB2185" s="707">
        <v>42851</v>
      </c>
      <c r="AC2185" s="329">
        <f>IF(B2185="","",(IFERROR(VLOOKUP(B2185,Projecten!A$4:W$2415,5,FALSE),"niet bekend")))</f>
        <v>0</v>
      </c>
      <c r="AD2185" s="266">
        <f t="shared" ref="AD2185:AD2192" si="186">IF(AC2185="","",(IF(F2185=0,AF2185,(F2185/AC2185*AF2185))))</f>
        <v>426.69</v>
      </c>
      <c r="AE2185" s="266">
        <f>IF(B2185="","",(IFERROR(VLOOKUP(B2185,Projecten!A$4:W$2415,23,FALSE),"niet bekend")))</f>
        <v>426.69</v>
      </c>
      <c r="AF2185" s="266">
        <f>IF(B2185="","",(IFERROR(VLOOKUP(B2185,Projecten!A$4:W$2415,12,FALSE),"niet bekend")))</f>
        <v>426.69</v>
      </c>
    </row>
    <row r="2186" spans="2:33" s="327" customFormat="1" x14ac:dyDescent="0.2">
      <c r="B2186" s="665">
        <v>2017353</v>
      </c>
      <c r="C2186" s="665">
        <v>121328</v>
      </c>
      <c r="D2186" s="1109">
        <v>615517</v>
      </c>
      <c r="E2186" s="1117" t="s">
        <v>26</v>
      </c>
      <c r="F2186" s="1117">
        <v>1</v>
      </c>
      <c r="G2186" s="1117">
        <v>8</v>
      </c>
      <c r="H2186" s="1117">
        <v>5</v>
      </c>
      <c r="I2186" s="1117">
        <v>3</v>
      </c>
      <c r="J2186" s="995">
        <v>42864</v>
      </c>
      <c r="K2186" s="995" t="s">
        <v>1485</v>
      </c>
      <c r="L2186" s="995" t="s">
        <v>1485</v>
      </c>
      <c r="M2186" s="995" t="s">
        <v>1485</v>
      </c>
      <c r="N2186" s="403" t="s">
        <v>47</v>
      </c>
      <c r="O2186" s="403" t="s">
        <v>47</v>
      </c>
      <c r="P2186" s="403" t="s">
        <v>47</v>
      </c>
      <c r="Q2186" s="403"/>
      <c r="R2186" s="403" t="s">
        <v>47</v>
      </c>
      <c r="S2186" s="320" t="s">
        <v>942</v>
      </c>
      <c r="T2186" s="321"/>
      <c r="U2186" s="264">
        <v>22</v>
      </c>
      <c r="V2186" s="396"/>
      <c r="W2186" s="318" t="s">
        <v>162</v>
      </c>
      <c r="X2186" s="318"/>
      <c r="Y2186" s="324">
        <v>18</v>
      </c>
      <c r="Z2186" s="318"/>
      <c r="AA2186" s="318"/>
      <c r="AB2186" s="707">
        <v>42856</v>
      </c>
      <c r="AC2186" s="329">
        <f>IF(B2186="","",(IFERROR(VLOOKUP(B2186,Projecten!A$4:W$2415,5,FALSE),"niet bekend")))</f>
        <v>1</v>
      </c>
      <c r="AD2186" s="266">
        <f t="shared" si="186"/>
        <v>3032.9</v>
      </c>
      <c r="AE2186" s="266">
        <f>IF(B2186="","",(IFERROR(VLOOKUP(B2186,Projecten!A$4:W$2415,23,FALSE),"niet bekend")))</f>
        <v>3032.9</v>
      </c>
      <c r="AF2186" s="266">
        <f>IF(B2186="","",(IFERROR(VLOOKUP(B2186,Projecten!A$4:W$2415,12,FALSE),"niet bekend")))</f>
        <v>3032.9</v>
      </c>
    </row>
    <row r="2187" spans="2:33" s="327" customFormat="1" x14ac:dyDescent="0.2">
      <c r="B2187" s="665">
        <v>2017354</v>
      </c>
      <c r="C2187" s="665">
        <v>121329</v>
      </c>
      <c r="D2187" s="1109">
        <v>623717</v>
      </c>
      <c r="E2187" s="1117" t="s">
        <v>26</v>
      </c>
      <c r="F2187" s="1117">
        <v>1</v>
      </c>
      <c r="G2187" s="1117">
        <v>9</v>
      </c>
      <c r="H2187" s="1117">
        <v>6</v>
      </c>
      <c r="I2187" s="1117">
        <v>3</v>
      </c>
      <c r="J2187" s="995">
        <v>42864</v>
      </c>
      <c r="K2187" s="995" t="s">
        <v>1485</v>
      </c>
      <c r="L2187" s="995" t="s">
        <v>1485</v>
      </c>
      <c r="M2187" s="995" t="s">
        <v>1485</v>
      </c>
      <c r="N2187" s="403" t="s">
        <v>47</v>
      </c>
      <c r="O2187" s="403" t="s">
        <v>47</v>
      </c>
      <c r="P2187" s="403" t="s">
        <v>47</v>
      </c>
      <c r="Q2187" s="403"/>
      <c r="R2187" s="403" t="s">
        <v>47</v>
      </c>
      <c r="S2187" s="320" t="s">
        <v>942</v>
      </c>
      <c r="T2187" s="321"/>
      <c r="U2187" s="264">
        <v>22</v>
      </c>
      <c r="V2187" s="396"/>
      <c r="W2187" s="318" t="s">
        <v>162</v>
      </c>
      <c r="X2187" s="318"/>
      <c r="Y2187" s="324">
        <v>16</v>
      </c>
      <c r="Z2187" s="318"/>
      <c r="AA2187" s="318"/>
      <c r="AB2187" s="707">
        <v>42856</v>
      </c>
      <c r="AC2187" s="329">
        <f>IF(B2187="","",(IFERROR(VLOOKUP(B2187,Projecten!A$4:W$2415,5,FALSE),"niet bekend")))</f>
        <v>1</v>
      </c>
      <c r="AD2187" s="266">
        <f t="shared" si="186"/>
        <v>2479.7600000000002</v>
      </c>
      <c r="AE2187" s="266">
        <f>IF(B2187="","",(IFERROR(VLOOKUP(B2187,Projecten!A$4:W$2415,23,FALSE),"niet bekend")))</f>
        <v>2479.7600000000002</v>
      </c>
      <c r="AF2187" s="266">
        <f>IF(B2187="","",(IFERROR(VLOOKUP(B2187,Projecten!A$4:W$2415,12,FALSE),"niet bekend")))</f>
        <v>2479.7600000000002</v>
      </c>
    </row>
    <row r="2188" spans="2:33" s="327" customFormat="1" x14ac:dyDescent="0.2">
      <c r="B2188" s="665">
        <v>2017355</v>
      </c>
      <c r="C2188" s="665">
        <v>121329</v>
      </c>
      <c r="D2188" s="1109">
        <v>623817</v>
      </c>
      <c r="E2188" s="1117" t="s">
        <v>26</v>
      </c>
      <c r="F2188" s="1117">
        <v>1</v>
      </c>
      <c r="G2188" s="1117">
        <v>9</v>
      </c>
      <c r="H2188" s="1117">
        <v>6</v>
      </c>
      <c r="I2188" s="1117">
        <v>3</v>
      </c>
      <c r="J2188" s="995">
        <v>42871</v>
      </c>
      <c r="K2188" s="995" t="s">
        <v>1485</v>
      </c>
      <c r="L2188" s="995" t="s">
        <v>1485</v>
      </c>
      <c r="M2188" s="995" t="s">
        <v>1485</v>
      </c>
      <c r="N2188" s="403" t="s">
        <v>47</v>
      </c>
      <c r="O2188" s="403" t="s">
        <v>47</v>
      </c>
      <c r="P2188" s="403" t="s">
        <v>47</v>
      </c>
      <c r="Q2188" s="403"/>
      <c r="R2188" s="403" t="s">
        <v>47</v>
      </c>
      <c r="S2188" s="320" t="s">
        <v>942</v>
      </c>
      <c r="T2188" s="321"/>
      <c r="U2188" s="264">
        <v>22</v>
      </c>
      <c r="V2188" s="396"/>
      <c r="W2188" s="318" t="s">
        <v>162</v>
      </c>
      <c r="X2188" s="318"/>
      <c r="Y2188" s="324">
        <v>16</v>
      </c>
      <c r="Z2188" s="318"/>
      <c r="AA2188" s="318"/>
      <c r="AB2188" s="707">
        <v>42856</v>
      </c>
      <c r="AC2188" s="329">
        <f>IF(B2188="","",(IFERROR(VLOOKUP(B2188,Projecten!A$4:W$2415,5,FALSE),"niet bekend")))</f>
        <v>1</v>
      </c>
      <c r="AD2188" s="266">
        <f t="shared" si="186"/>
        <v>2479.7600000000002</v>
      </c>
      <c r="AE2188" s="266">
        <f>IF(B2188="","",(IFERROR(VLOOKUP(B2188,Projecten!A$4:W$2415,23,FALSE),"niet bekend")))</f>
        <v>2479.7600000000002</v>
      </c>
      <c r="AF2188" s="266">
        <f>IF(B2188="","",(IFERROR(VLOOKUP(B2188,Projecten!A$4:W$2415,12,FALSE),"niet bekend")))</f>
        <v>2479.7600000000002</v>
      </c>
    </row>
    <row r="2189" spans="2:33" s="327" customFormat="1" x14ac:dyDescent="0.2">
      <c r="B2189" s="665">
        <v>2017356</v>
      </c>
      <c r="C2189" s="665">
        <v>121330</v>
      </c>
      <c r="D2189" s="1109">
        <v>623917</v>
      </c>
      <c r="E2189" s="1117" t="s">
        <v>26</v>
      </c>
      <c r="F2189" s="1117">
        <v>1</v>
      </c>
      <c r="G2189" s="1117">
        <v>9</v>
      </c>
      <c r="H2189" s="1117">
        <v>6</v>
      </c>
      <c r="I2189" s="1117">
        <v>3</v>
      </c>
      <c r="J2189" s="995">
        <v>42871</v>
      </c>
      <c r="K2189" s="995" t="s">
        <v>1485</v>
      </c>
      <c r="L2189" s="995" t="s">
        <v>1485</v>
      </c>
      <c r="M2189" s="995" t="s">
        <v>1485</v>
      </c>
      <c r="N2189" s="403" t="s">
        <v>47</v>
      </c>
      <c r="O2189" s="403" t="s">
        <v>47</v>
      </c>
      <c r="P2189" s="403" t="s">
        <v>47</v>
      </c>
      <c r="Q2189" s="403"/>
      <c r="R2189" s="403" t="s">
        <v>47</v>
      </c>
      <c r="S2189" s="320" t="s">
        <v>942</v>
      </c>
      <c r="T2189" s="321"/>
      <c r="U2189" s="264">
        <v>22</v>
      </c>
      <c r="V2189" s="396"/>
      <c r="W2189" s="318" t="s">
        <v>162</v>
      </c>
      <c r="X2189" s="318"/>
      <c r="Y2189" s="324">
        <v>16</v>
      </c>
      <c r="Z2189" s="318"/>
      <c r="AA2189" s="318"/>
      <c r="AB2189" s="707">
        <v>42856</v>
      </c>
      <c r="AC2189" s="329">
        <f>IF(B2189="","",(IFERROR(VLOOKUP(B2189,Projecten!A$4:W$2415,5,FALSE),"niet bekend")))</f>
        <v>1</v>
      </c>
      <c r="AD2189" s="266">
        <f t="shared" si="186"/>
        <v>2479.7600000000002</v>
      </c>
      <c r="AE2189" s="266">
        <f>IF(B2189="","",(IFERROR(VLOOKUP(B2189,Projecten!A$4:W$2415,23,FALSE),"niet bekend")))</f>
        <v>2479.7600000000002</v>
      </c>
      <c r="AF2189" s="266">
        <f>IF(B2189="","",(IFERROR(VLOOKUP(B2189,Projecten!A$4:W$2415,12,FALSE),"niet bekend")))</f>
        <v>2479.7600000000002</v>
      </c>
    </row>
    <row r="2190" spans="2:33" s="327" customFormat="1" x14ac:dyDescent="0.2">
      <c r="B2190" s="665">
        <v>2017358</v>
      </c>
      <c r="C2190" s="665">
        <v>121330</v>
      </c>
      <c r="D2190" s="1109">
        <v>503317</v>
      </c>
      <c r="E2190" s="1117" t="s">
        <v>26</v>
      </c>
      <c r="F2190" s="1117">
        <v>1</v>
      </c>
      <c r="G2190" s="1117">
        <v>6</v>
      </c>
      <c r="H2190" s="1117">
        <v>5</v>
      </c>
      <c r="I2190" s="1117">
        <v>2</v>
      </c>
      <c r="J2190" s="995">
        <v>42871</v>
      </c>
      <c r="K2190" s="995" t="s">
        <v>1485</v>
      </c>
      <c r="L2190" s="995" t="s">
        <v>1485</v>
      </c>
      <c r="M2190" s="995" t="s">
        <v>1485</v>
      </c>
      <c r="N2190" s="403" t="s">
        <v>47</v>
      </c>
      <c r="O2190" s="403" t="s">
        <v>47</v>
      </c>
      <c r="P2190" s="403" t="s">
        <v>47</v>
      </c>
      <c r="Q2190" s="403"/>
      <c r="R2190" s="403" t="s">
        <v>47</v>
      </c>
      <c r="S2190" s="320" t="s">
        <v>942</v>
      </c>
      <c r="T2190" s="321"/>
      <c r="U2190" s="264">
        <v>22</v>
      </c>
      <c r="V2190" s="396"/>
      <c r="W2190" s="318" t="s">
        <v>162</v>
      </c>
      <c r="X2190" s="318"/>
      <c r="Y2190" s="324">
        <v>12</v>
      </c>
      <c r="Z2190" s="318"/>
      <c r="AA2190" s="318"/>
      <c r="AB2190" s="707">
        <v>42856</v>
      </c>
      <c r="AC2190" s="329">
        <f>IF(B2190="","",(IFERROR(VLOOKUP(B2190,Projecten!A$4:W$2415,5,FALSE),"niet bekend")))</f>
        <v>1</v>
      </c>
      <c r="AD2190" s="266">
        <f t="shared" si="186"/>
        <v>1838.99</v>
      </c>
      <c r="AE2190" s="266">
        <f>IF(B2190="","",(IFERROR(VLOOKUP(B2190,Projecten!A$4:W$2415,23,FALSE),"niet bekend")))</f>
        <v>1838.99</v>
      </c>
      <c r="AF2190" s="266">
        <f>IF(B2190="","",(IFERROR(VLOOKUP(B2190,Projecten!A$4:W$2415,12,FALSE),"niet bekend")))</f>
        <v>1838.99</v>
      </c>
    </row>
    <row r="2191" spans="2:33" s="327" customFormat="1" x14ac:dyDescent="0.2">
      <c r="B2191" s="665">
        <v>2017359</v>
      </c>
      <c r="C2191" s="665">
        <v>121330</v>
      </c>
      <c r="D2191" s="1109" t="s">
        <v>2954</v>
      </c>
      <c r="E2191" s="1117" t="s">
        <v>26</v>
      </c>
      <c r="F2191" s="1117">
        <v>0</v>
      </c>
      <c r="G2191" s="1117">
        <v>2</v>
      </c>
      <c r="H2191" s="1117">
        <v>1</v>
      </c>
      <c r="I2191" s="1117">
        <v>1</v>
      </c>
      <c r="J2191" s="995">
        <v>42871</v>
      </c>
      <c r="K2191" s="995" t="s">
        <v>1485</v>
      </c>
      <c r="L2191" s="995" t="s">
        <v>1485</v>
      </c>
      <c r="M2191" s="995" t="s">
        <v>1485</v>
      </c>
      <c r="N2191" s="403" t="s">
        <v>47</v>
      </c>
      <c r="O2191" s="403" t="s">
        <v>47</v>
      </c>
      <c r="P2191" s="403" t="s">
        <v>47</v>
      </c>
      <c r="Q2191" s="403"/>
      <c r="R2191" s="403" t="s">
        <v>47</v>
      </c>
      <c r="S2191" s="320" t="s">
        <v>942</v>
      </c>
      <c r="T2191" s="321"/>
      <c r="U2191" s="264">
        <v>22</v>
      </c>
      <c r="V2191" s="396"/>
      <c r="W2191" s="318" t="s">
        <v>162</v>
      </c>
      <c r="X2191" s="318"/>
      <c r="Y2191" s="324">
        <v>5</v>
      </c>
      <c r="Z2191" s="318"/>
      <c r="AA2191" s="318"/>
      <c r="AB2191" s="707">
        <v>42856</v>
      </c>
      <c r="AC2191" s="329">
        <f>IF(B2191="","",(IFERROR(VLOOKUP(B2191,Projecten!A$4:W$2415,5,FALSE),"niet bekend")))</f>
        <v>0</v>
      </c>
      <c r="AD2191" s="266">
        <f t="shared" si="186"/>
        <v>635.91</v>
      </c>
      <c r="AE2191" s="266">
        <f>IF(B2191="","",(IFERROR(VLOOKUP(B2191,Projecten!A$4:W$2415,23,FALSE),"niet bekend")))</f>
        <v>635.91</v>
      </c>
      <c r="AF2191" s="266">
        <f>IF(B2191="","",(IFERROR(VLOOKUP(B2191,Projecten!A$4:W$2415,12,FALSE),"niet bekend")))</f>
        <v>635.91</v>
      </c>
    </row>
    <row r="2192" spans="2:33" s="327" customFormat="1" x14ac:dyDescent="0.2">
      <c r="B2192" s="665">
        <v>2017357</v>
      </c>
      <c r="C2192" s="665">
        <v>121331</v>
      </c>
      <c r="D2192" s="1109">
        <v>651417</v>
      </c>
      <c r="E2192" s="1117" t="s">
        <v>26</v>
      </c>
      <c r="F2192" s="1117">
        <v>1</v>
      </c>
      <c r="G2192" s="1117">
        <v>11</v>
      </c>
      <c r="H2192" s="1117">
        <v>5</v>
      </c>
      <c r="I2192" s="1117">
        <v>4</v>
      </c>
      <c r="J2192" s="995">
        <v>42871</v>
      </c>
      <c r="K2192" s="995" t="s">
        <v>1485</v>
      </c>
      <c r="L2192" s="995" t="s">
        <v>1485</v>
      </c>
      <c r="M2192" s="995" t="s">
        <v>1485</v>
      </c>
      <c r="N2192" s="403" t="s">
        <v>47</v>
      </c>
      <c r="O2192" s="403" t="s">
        <v>47</v>
      </c>
      <c r="P2192" s="403" t="s">
        <v>47</v>
      </c>
      <c r="Q2192" s="403"/>
      <c r="R2192" s="403" t="s">
        <v>47</v>
      </c>
      <c r="S2192" s="320" t="s">
        <v>942</v>
      </c>
      <c r="T2192" s="321" t="s">
        <v>2983</v>
      </c>
      <c r="U2192" s="264">
        <v>22</v>
      </c>
      <c r="V2192" s="396"/>
      <c r="W2192" s="318" t="s">
        <v>162</v>
      </c>
      <c r="X2192" s="318" t="s">
        <v>2948</v>
      </c>
      <c r="Y2192" s="324">
        <v>20</v>
      </c>
      <c r="Z2192" s="318"/>
      <c r="AA2192" s="318"/>
      <c r="AB2192" s="707">
        <v>42856</v>
      </c>
      <c r="AC2192" s="329">
        <f>IF(B2192="","",(IFERROR(VLOOKUP(B2192,Projecten!A$4:W$2415,5,FALSE),"niet bekend")))</f>
        <v>1</v>
      </c>
      <c r="AD2192" s="266">
        <f t="shared" si="186"/>
        <v>4388.3</v>
      </c>
      <c r="AE2192" s="266">
        <f>IF(B2192="","",(IFERROR(VLOOKUP(B2192,Projecten!A$4:W$2415,23,FALSE),"niet bekend")))</f>
        <v>4388.3</v>
      </c>
      <c r="AF2192" s="266">
        <f>IF(B2192="","",(IFERROR(VLOOKUP(B2192,Projecten!A$4:W$2415,12,FALSE),"niet bekend")))</f>
        <v>4388.3</v>
      </c>
    </row>
    <row r="2193" spans="1:33" x14ac:dyDescent="0.2">
      <c r="AC2193" s="209"/>
    </row>
    <row r="2194" spans="1:33" x14ac:dyDescent="0.2">
      <c r="A2194" s="492"/>
      <c r="B2194" s="1249">
        <v>2017386</v>
      </c>
      <c r="C2194" s="496">
        <v>121339</v>
      </c>
      <c r="D2194" s="272" t="s">
        <v>3021</v>
      </c>
      <c r="E2194" s="273" t="s">
        <v>26</v>
      </c>
      <c r="F2194" s="273">
        <v>0</v>
      </c>
      <c r="G2194" s="273">
        <v>0</v>
      </c>
      <c r="H2194" s="273">
        <v>0</v>
      </c>
      <c r="I2194" s="273">
        <v>0</v>
      </c>
      <c r="J2194" s="1024" t="s">
        <v>1485</v>
      </c>
      <c r="K2194" s="1024" t="s">
        <v>1485</v>
      </c>
      <c r="L2194" s="1024" t="s">
        <v>1485</v>
      </c>
      <c r="M2194" s="1024" t="s">
        <v>1485</v>
      </c>
      <c r="N2194" s="1250" t="s">
        <v>1485</v>
      </c>
      <c r="O2194" s="1250" t="s">
        <v>1485</v>
      </c>
      <c r="P2194" s="1250" t="s">
        <v>1485</v>
      </c>
      <c r="Q2194" s="1250"/>
      <c r="R2194" s="242" t="s">
        <v>47</v>
      </c>
      <c r="S2194" s="243" t="s">
        <v>942</v>
      </c>
      <c r="T2194" s="244"/>
      <c r="U2194" s="245">
        <v>22</v>
      </c>
      <c r="W2194" s="202" t="s">
        <v>421</v>
      </c>
      <c r="X2194" s="202" t="s">
        <v>3023</v>
      </c>
      <c r="Y2194" s="248">
        <v>5</v>
      </c>
      <c r="Z2194" s="202"/>
      <c r="AA2194" s="202"/>
      <c r="AB2194" s="499">
        <v>42872</v>
      </c>
      <c r="AC2194" s="329">
        <f>IF(B2194="","",(IFERROR(VLOOKUP(B2194,Projecten!A$4:W$2415,5,FALSE),"niet bekend")))</f>
        <v>0</v>
      </c>
      <c r="AD2194" s="266">
        <f>IF(AC2194="","",(IF(F2194=0,AF2194,(F2194/AC2194*AF2194))))</f>
        <v>1274</v>
      </c>
      <c r="AE2194" s="266">
        <f>IF(B2194="","",(IFERROR(VLOOKUP(B2194,Projecten!A$4:W$2415,23,FALSE),"niet bekend")))</f>
        <v>1274</v>
      </c>
      <c r="AF2194" s="266">
        <f>IF(B2194="","",(IFERROR(VLOOKUP(B2194,Projecten!A$4:W$2415,12,FALSE),"niet bekend")))</f>
        <v>1274</v>
      </c>
      <c r="AG2194" s="209"/>
    </row>
    <row r="2195" spans="1:33" s="327" customFormat="1" x14ac:dyDescent="0.2">
      <c r="B2195" s="496">
        <v>2017336</v>
      </c>
      <c r="C2195" s="496">
        <v>121333</v>
      </c>
      <c r="D2195" s="496" t="s">
        <v>2929</v>
      </c>
      <c r="E2195" s="389" t="s">
        <v>26</v>
      </c>
      <c r="F2195" s="1211">
        <v>5</v>
      </c>
      <c r="G2195" s="1129">
        <v>40</v>
      </c>
      <c r="H2195" s="1129">
        <v>25</v>
      </c>
      <c r="I2195" s="1129">
        <v>15</v>
      </c>
      <c r="J2195" s="321">
        <v>42864</v>
      </c>
      <c r="K2195" s="321" t="s">
        <v>1485</v>
      </c>
      <c r="L2195" s="321" t="s">
        <v>1485</v>
      </c>
      <c r="M2195" s="321" t="s">
        <v>1485</v>
      </c>
      <c r="N2195" s="403" t="s">
        <v>47</v>
      </c>
      <c r="O2195" s="322" t="s">
        <v>47</v>
      </c>
      <c r="P2195" s="322" t="s">
        <v>47</v>
      </c>
      <c r="Q2195" s="322"/>
      <c r="R2195" s="322" t="s">
        <v>47</v>
      </c>
      <c r="S2195" s="320"/>
      <c r="T2195" s="321"/>
      <c r="U2195" s="264">
        <v>22</v>
      </c>
      <c r="V2195" s="396"/>
      <c r="W2195" s="318" t="s">
        <v>421</v>
      </c>
      <c r="X2195" s="318"/>
      <c r="Y2195" s="324">
        <v>74</v>
      </c>
      <c r="Z2195" s="318"/>
      <c r="AA2195" s="511"/>
      <c r="AB2195" s="707">
        <v>42851</v>
      </c>
      <c r="AC2195" s="329">
        <f>IF(B2195="","",(IFERROR(VLOOKUP(B2195,Projecten!A$4:W$2415,5,FALSE),"niet bekend")))</f>
        <v>5</v>
      </c>
      <c r="AD2195" s="266">
        <f>IF(AC2195="","",(IF(F2195=0,AF2195,(F2195/AC2195*AF2195))))</f>
        <v>11748.25</v>
      </c>
      <c r="AE2195" s="266">
        <f>IF(B2195="","",(IFERROR(VLOOKUP(B2195,Projecten!A$4:W$2415,23,FALSE),"niet bekend")))</f>
        <v>11748.25</v>
      </c>
      <c r="AF2195" s="266">
        <f>IF(B2195="","",(IFERROR(VLOOKUP(B2195,Projecten!A$4:W$2415,12,FALSE),"niet bekend")))</f>
        <v>11748.25</v>
      </c>
    </row>
    <row r="2196" spans="1:33" x14ac:dyDescent="0.2">
      <c r="AC2196" s="209"/>
    </row>
    <row r="2197" spans="1:33" s="1248" customFormat="1" x14ac:dyDescent="0.2">
      <c r="B2197" s="541"/>
      <c r="C2197" s="1236"/>
      <c r="D2197" s="1237"/>
      <c r="E2197" s="1237"/>
      <c r="F2197" s="1238"/>
      <c r="G2197" s="1238"/>
      <c r="H2197" s="1238"/>
      <c r="I2197" s="1238"/>
      <c r="J2197" s="1239"/>
      <c r="K2197" s="1239"/>
      <c r="L2197" s="1239"/>
      <c r="M2197" s="1238"/>
      <c r="N2197" s="1238"/>
      <c r="O2197" s="1238"/>
      <c r="P2197" s="1238"/>
      <c r="Q2197" s="1238"/>
      <c r="R2197" s="1238"/>
      <c r="S2197" s="1240"/>
      <c r="T2197" s="1241"/>
      <c r="U2197" s="1242"/>
      <c r="V2197" s="1242"/>
      <c r="W2197" s="547"/>
      <c r="X2197" s="547"/>
      <c r="Y2197" s="547"/>
      <c r="Z2197" s="1243"/>
      <c r="AA2197" s="1244"/>
      <c r="AB2197" s="1245"/>
      <c r="AC2197" s="1246"/>
      <c r="AD2197" s="311"/>
      <c r="AE2197" s="311" t="str">
        <f>IF(B2197="","",(IFERROR(VLOOKUP(B2197,Projecten!A$4:W$2415,23,FALSE),"niet bekend")))</f>
        <v/>
      </c>
      <c r="AF2197" s="311" t="str">
        <f>IF(B2197="","",(IFERROR(VLOOKUP(B2197,Projecten!A$4:W$2415,12,FALSE),"niet bekend")))</f>
        <v/>
      </c>
      <c r="AG2197" s="1247"/>
    </row>
    <row r="2198" spans="1:33" s="236" customFormat="1" x14ac:dyDescent="0.2">
      <c r="B2198" s="1038" t="s">
        <v>115</v>
      </c>
      <c r="C2198" s="1179"/>
      <c r="D2198" s="1180">
        <v>477</v>
      </c>
      <c r="E2198" s="1181"/>
      <c r="F2198" s="1182">
        <v>31</v>
      </c>
      <c r="G2198" s="1182">
        <v>243</v>
      </c>
      <c r="H2198" s="1182">
        <v>150</v>
      </c>
      <c r="I2198" s="1182">
        <v>84</v>
      </c>
      <c r="J2198" s="1183"/>
      <c r="K2198" s="1183"/>
      <c r="L2198" s="1183"/>
      <c r="M2198" s="1182"/>
      <c r="N2198" s="1182"/>
      <c r="O2198" s="1182"/>
      <c r="P2198" s="1182"/>
      <c r="Q2198" s="1182"/>
      <c r="R2198" s="1182"/>
      <c r="S2198" s="225">
        <v>22</v>
      </c>
      <c r="T2198" s="226"/>
      <c r="U2198" s="227"/>
      <c r="V2198" s="227"/>
      <c r="W2198" s="1184"/>
      <c r="X2198" s="230">
        <f>SUM(Y2199:Y2216)</f>
        <v>440</v>
      </c>
      <c r="Y2198" s="231"/>
      <c r="Z2198" s="231">
        <v>0</v>
      </c>
      <c r="AA2198" s="232">
        <v>658.5</v>
      </c>
      <c r="AB2198" s="221"/>
      <c r="AC2198" s="234"/>
      <c r="AD2198" s="235">
        <f>SUM(AD2199:AD2216)</f>
        <v>69182.44</v>
      </c>
      <c r="AE2198" s="235" t="s">
        <v>3164</v>
      </c>
      <c r="AF2198" s="235" t="s">
        <v>3164</v>
      </c>
    </row>
    <row r="2199" spans="1:33" s="327" customFormat="1" x14ac:dyDescent="0.2">
      <c r="B2199" s="1251"/>
      <c r="C2199" s="1252"/>
      <c r="D2199" s="1186"/>
      <c r="E2199" s="1253"/>
      <c r="F2199" s="1254"/>
      <c r="G2199" s="1254"/>
      <c r="H2199" s="1254"/>
      <c r="I2199" s="1254"/>
      <c r="J2199" s="989"/>
      <c r="K2199" s="989"/>
      <c r="L2199" s="989"/>
      <c r="M2199" s="403"/>
      <c r="N2199" s="403"/>
      <c r="O2199" s="403"/>
      <c r="P2199" s="403"/>
      <c r="Q2199" s="403"/>
      <c r="R2199" s="403"/>
      <c r="S2199" s="1210" t="s">
        <v>3088</v>
      </c>
      <c r="T2199" s="321"/>
      <c r="U2199" s="264"/>
      <c r="V2199" s="396"/>
      <c r="W2199" s="965"/>
      <c r="X2199" s="1255" t="s">
        <v>2037</v>
      </c>
      <c r="Y2199" s="324"/>
      <c r="Z2199" s="318"/>
      <c r="AA2199" s="965"/>
      <c r="AB2199" s="320"/>
      <c r="AC2199" s="329" t="s">
        <v>3165</v>
      </c>
      <c r="AD2199" s="266" t="s">
        <v>3165</v>
      </c>
      <c r="AE2199" s="266" t="s">
        <v>3165</v>
      </c>
      <c r="AF2199" s="266" t="s">
        <v>3165</v>
      </c>
    </row>
    <row r="2200" spans="1:33" s="327" customFormat="1" x14ac:dyDescent="0.2">
      <c r="B2200" s="1251"/>
      <c r="C2200" s="1252"/>
      <c r="D2200" s="1186" t="s">
        <v>3079</v>
      </c>
      <c r="E2200" s="1253"/>
      <c r="F2200" s="1254"/>
      <c r="G2200" s="1254"/>
      <c r="H2200" s="1254"/>
      <c r="I2200" s="1254"/>
      <c r="J2200" s="989"/>
      <c r="K2200" s="989"/>
      <c r="L2200" s="989"/>
      <c r="M2200" s="403"/>
      <c r="N2200" s="403"/>
      <c r="O2200" s="403"/>
      <c r="P2200" s="403"/>
      <c r="Q2200" s="403"/>
      <c r="R2200" s="403"/>
      <c r="S2200" s="1210"/>
      <c r="T2200" s="321"/>
      <c r="U2200" s="264"/>
      <c r="V2200" s="396"/>
      <c r="W2200" s="965"/>
      <c r="X2200" s="1255"/>
      <c r="Y2200" s="328">
        <v>8.25</v>
      </c>
      <c r="Z2200" s="318"/>
      <c r="AA2200" s="965"/>
      <c r="AB2200" s="320"/>
      <c r="AC2200" s="329"/>
      <c r="AD2200" s="266"/>
      <c r="AE2200" s="266"/>
      <c r="AF2200" s="266"/>
    </row>
    <row r="2201" spans="1:33" s="327" customFormat="1" x14ac:dyDescent="0.2">
      <c r="B2201" s="1251"/>
      <c r="C2201" s="1252"/>
      <c r="D2201" s="1186" t="s">
        <v>3109</v>
      </c>
      <c r="E2201" s="1253"/>
      <c r="F2201" s="1254"/>
      <c r="G2201" s="1254"/>
      <c r="H2201" s="1254"/>
      <c r="I2201" s="1254"/>
      <c r="J2201" s="989"/>
      <c r="K2201" s="989"/>
      <c r="L2201" s="989"/>
      <c r="M2201" s="403"/>
      <c r="N2201" s="403"/>
      <c r="O2201" s="403"/>
      <c r="P2201" s="403"/>
      <c r="Q2201" s="403"/>
      <c r="R2201" s="403"/>
      <c r="S2201" s="1210"/>
      <c r="T2201" s="321"/>
      <c r="U2201" s="264"/>
      <c r="V2201" s="396"/>
      <c r="W2201" s="965"/>
      <c r="X2201" s="1255"/>
      <c r="Y2201" s="328">
        <v>4</v>
      </c>
      <c r="Z2201" s="318"/>
      <c r="AA2201" s="965"/>
      <c r="AB2201" s="320"/>
      <c r="AC2201" s="329"/>
      <c r="AD2201" s="266"/>
      <c r="AE2201" s="266"/>
      <c r="AF2201" s="266"/>
    </row>
    <row r="2202" spans="1:33" s="327" customFormat="1" x14ac:dyDescent="0.2">
      <c r="B2202" s="1251"/>
      <c r="C2202" s="1252"/>
      <c r="D2202" s="1186" t="s">
        <v>3158</v>
      </c>
      <c r="E2202" s="1253"/>
      <c r="F2202" s="1254"/>
      <c r="G2202" s="1254"/>
      <c r="H2202" s="1254"/>
      <c r="I2202" s="1254"/>
      <c r="J2202" s="989"/>
      <c r="K2202" s="989"/>
      <c r="L2202" s="989"/>
      <c r="M2202" s="403"/>
      <c r="N2202" s="403"/>
      <c r="O2202" s="403"/>
      <c r="P2202" s="403"/>
      <c r="Q2202" s="403"/>
      <c r="R2202" s="403"/>
      <c r="S2202" s="1210"/>
      <c r="T2202" s="321"/>
      <c r="U2202" s="264"/>
      <c r="V2202" s="396"/>
      <c r="W2202" s="965"/>
      <c r="X2202" s="1255"/>
      <c r="Y2202" s="328">
        <v>33</v>
      </c>
      <c r="Z2202" s="318"/>
      <c r="AA2202" s="965"/>
      <c r="AB2202" s="320"/>
      <c r="AC2202" s="329"/>
      <c r="AD2202" s="266"/>
      <c r="AE2202" s="266"/>
      <c r="AF2202" s="266"/>
    </row>
    <row r="2203" spans="1:33" s="259" customFormat="1" x14ac:dyDescent="0.2">
      <c r="B2203" s="250"/>
      <c r="C2203" s="251"/>
      <c r="D2203" s="251" t="s">
        <v>279</v>
      </c>
      <c r="E2203" s="239"/>
      <c r="F2203" s="349"/>
      <c r="G2203" s="349"/>
      <c r="H2203" s="349"/>
      <c r="I2203" s="349"/>
      <c r="J2203" s="253"/>
      <c r="K2203" s="253"/>
      <c r="L2203" s="253"/>
      <c r="M2203" s="253"/>
      <c r="N2203" s="254"/>
      <c r="O2203" s="254"/>
      <c r="P2203" s="254"/>
      <c r="Q2203" s="254"/>
      <c r="R2203" s="254"/>
      <c r="S2203" s="251"/>
      <c r="T2203" s="253"/>
      <c r="U2203" s="255"/>
      <c r="V2203" s="638"/>
      <c r="W2203" s="239"/>
      <c r="X2203" s="239"/>
      <c r="Y2203" s="257">
        <v>24.75</v>
      </c>
      <c r="Z2203" s="239"/>
      <c r="AA2203" s="239"/>
      <c r="AB2203" s="1120"/>
      <c r="AC2203" s="329" t="str">
        <f>IF(B2203="","",(IFERROR(VLOOKUP(B2203,Projecten!A$4:W$2415,5,FALSE),"niet bekend")))</f>
        <v/>
      </c>
      <c r="AD2203" s="266" t="str">
        <f>IF(AC2203="","",(IF(F2203=0,AF2203,(F2203/AC2203*AF2203))))</f>
        <v/>
      </c>
      <c r="AE2203" s="266" t="str">
        <f>IF(B2203="","",(IFERROR(VLOOKUP(B2203,Projecten!A$4:W$2415,23,FALSE),"niet bekend")))</f>
        <v/>
      </c>
      <c r="AF2203" s="266" t="str">
        <f>IF(B2203="","",(IFERROR(VLOOKUP(B2203,Projecten!A$4:W$2415,12,FALSE),"niet bekend")))</f>
        <v/>
      </c>
    </row>
    <row r="2204" spans="1:33" s="327" customFormat="1" x14ac:dyDescent="0.2">
      <c r="B2204" s="1251"/>
      <c r="C2204" s="1252"/>
      <c r="D2204" s="1186"/>
      <c r="E2204" s="1253"/>
      <c r="F2204" s="1254"/>
      <c r="G2204" s="1254"/>
      <c r="H2204" s="1254"/>
      <c r="I2204" s="1254"/>
      <c r="J2204" s="989"/>
      <c r="K2204" s="989"/>
      <c r="L2204" s="989"/>
      <c r="M2204" s="403"/>
      <c r="N2204" s="403"/>
      <c r="O2204" s="403"/>
      <c r="P2204" s="403"/>
      <c r="Q2204" s="403"/>
      <c r="R2204" s="403"/>
      <c r="S2204" s="1210"/>
      <c r="T2204" s="321"/>
      <c r="U2204" s="264"/>
      <c r="V2204" s="396"/>
      <c r="W2204" s="965"/>
      <c r="X2204" s="1255"/>
      <c r="Y2204" s="328"/>
      <c r="Z2204" s="318"/>
      <c r="AA2204" s="965"/>
      <c r="AB2204" s="320"/>
      <c r="AC2204" s="329"/>
      <c r="AD2204" s="266"/>
      <c r="AE2204" s="266"/>
      <c r="AF2204" s="266"/>
    </row>
    <row r="2205" spans="1:33" s="327" customFormat="1" ht="12.75" customHeight="1" x14ac:dyDescent="0.2">
      <c r="B2205" s="665" t="s">
        <v>2838</v>
      </c>
      <c r="C2205" s="665">
        <v>121340</v>
      </c>
      <c r="D2205" s="1109" t="s">
        <v>2997</v>
      </c>
      <c r="E2205" s="1117" t="s">
        <v>26</v>
      </c>
      <c r="F2205" s="1211">
        <v>5</v>
      </c>
      <c r="G2205" s="1211">
        <v>55</v>
      </c>
      <c r="H2205" s="1211">
        <v>30</v>
      </c>
      <c r="I2205" s="1211">
        <v>20</v>
      </c>
      <c r="J2205" s="321">
        <v>42851</v>
      </c>
      <c r="K2205" s="321" t="s">
        <v>47</v>
      </c>
      <c r="L2205" s="321" t="s">
        <v>47</v>
      </c>
      <c r="M2205" s="321" t="s">
        <v>1485</v>
      </c>
      <c r="N2205" s="322" t="s">
        <v>47</v>
      </c>
      <c r="O2205" s="322" t="s">
        <v>47</v>
      </c>
      <c r="P2205" s="322" t="s">
        <v>47</v>
      </c>
      <c r="Q2205" s="322"/>
      <c r="R2205" s="322" t="s">
        <v>47</v>
      </c>
      <c r="S2205" s="320"/>
      <c r="T2205" s="321" t="s">
        <v>2999</v>
      </c>
      <c r="U2205" s="264">
        <v>24</v>
      </c>
      <c r="V2205" s="396"/>
      <c r="W2205" s="318" t="s">
        <v>2265</v>
      </c>
      <c r="X2205" s="318" t="s">
        <v>2749</v>
      </c>
      <c r="Y2205" s="324">
        <v>193</v>
      </c>
      <c r="Z2205" s="318"/>
      <c r="AA2205" s="511"/>
      <c r="AB2205" s="707">
        <v>42824</v>
      </c>
      <c r="AC2205" s="329">
        <v>10</v>
      </c>
      <c r="AD2205" s="266">
        <v>40861.4</v>
      </c>
      <c r="AE2205" s="266">
        <v>81722.8</v>
      </c>
      <c r="AF2205" s="266">
        <v>81722.8</v>
      </c>
    </row>
    <row r="2206" spans="1:33" s="868" customFormat="1" x14ac:dyDescent="0.2">
      <c r="B2206" s="1190"/>
      <c r="C2206" s="1191"/>
      <c r="D2206" s="1047"/>
      <c r="E2206" s="1186"/>
      <c r="F2206" s="919"/>
      <c r="G2206" s="919"/>
      <c r="H2206" s="919"/>
      <c r="I2206" s="919"/>
      <c r="J2206" s="1192"/>
      <c r="K2206" s="1192"/>
      <c r="L2206" s="1192"/>
      <c r="M2206" s="1192"/>
      <c r="N2206" s="391"/>
      <c r="O2206" s="391"/>
      <c r="P2206" s="391"/>
      <c r="Q2206" s="391"/>
      <c r="R2206" s="391"/>
      <c r="S2206" s="1191"/>
      <c r="T2206" s="1123"/>
      <c r="U2206" s="866"/>
      <c r="V2206" s="867"/>
      <c r="W2206" s="1193"/>
      <c r="X2206" s="1193"/>
      <c r="Y2206" s="328"/>
      <c r="Z2206" s="869"/>
      <c r="AA2206" s="1193"/>
      <c r="AB2206" s="1124"/>
      <c r="AC2206" s="1125"/>
      <c r="AD2206" s="266"/>
      <c r="AE2206" s="266"/>
      <c r="AF2206" s="266"/>
    </row>
    <row r="2207" spans="1:33" s="327" customFormat="1" x14ac:dyDescent="0.2">
      <c r="B2207" s="1256">
        <v>2017362</v>
      </c>
      <c r="C2207" s="665">
        <v>121336</v>
      </c>
      <c r="D2207" s="1257">
        <v>614417</v>
      </c>
      <c r="E2207" s="1253" t="s">
        <v>26</v>
      </c>
      <c r="F2207" s="1253">
        <v>1</v>
      </c>
      <c r="G2207" s="1253">
        <v>7</v>
      </c>
      <c r="H2207" s="1253">
        <v>4</v>
      </c>
      <c r="I2207" s="1253">
        <v>2</v>
      </c>
      <c r="J2207" s="995">
        <v>42878</v>
      </c>
      <c r="K2207" s="995" t="s">
        <v>1485</v>
      </c>
      <c r="L2207" s="995" t="s">
        <v>1485</v>
      </c>
      <c r="M2207" s="995" t="s">
        <v>1485</v>
      </c>
      <c r="N2207" s="391" t="s">
        <v>47</v>
      </c>
      <c r="O2207" s="391" t="s">
        <v>47</v>
      </c>
      <c r="P2207" s="391" t="s">
        <v>47</v>
      </c>
      <c r="Q2207" s="391"/>
      <c r="R2207" s="391" t="s">
        <v>47</v>
      </c>
      <c r="S2207" s="1210"/>
      <c r="T2207" s="321"/>
      <c r="U2207" s="264">
        <v>23</v>
      </c>
      <c r="V2207" s="396"/>
      <c r="W2207" s="965" t="s">
        <v>162</v>
      </c>
      <c r="X2207" s="965"/>
      <c r="Y2207" s="324">
        <v>11</v>
      </c>
      <c r="Z2207" s="318"/>
      <c r="AA2207" s="965"/>
      <c r="AB2207" s="707">
        <v>42866</v>
      </c>
      <c r="AC2207" s="329">
        <v>1</v>
      </c>
      <c r="AD2207" s="266">
        <v>1727.55</v>
      </c>
      <c r="AE2207" s="266">
        <v>0</v>
      </c>
      <c r="AF2207" s="266">
        <v>1727.55</v>
      </c>
    </row>
    <row r="2208" spans="1:33" s="327" customFormat="1" x14ac:dyDescent="0.2">
      <c r="B2208" s="1256">
        <v>2017364</v>
      </c>
      <c r="C2208" s="665">
        <v>121336</v>
      </c>
      <c r="D2208" s="1257">
        <v>648817</v>
      </c>
      <c r="E2208" s="1253" t="s">
        <v>26</v>
      </c>
      <c r="F2208" s="1253">
        <v>1</v>
      </c>
      <c r="G2208" s="1253">
        <v>9</v>
      </c>
      <c r="H2208" s="1253">
        <v>6</v>
      </c>
      <c r="I2208" s="1253">
        <v>5</v>
      </c>
      <c r="J2208" s="995">
        <v>42878</v>
      </c>
      <c r="K2208" s="995">
        <v>42879</v>
      </c>
      <c r="L2208" s="995" t="s">
        <v>1485</v>
      </c>
      <c r="M2208" s="995" t="s">
        <v>1485</v>
      </c>
      <c r="N2208" s="391" t="s">
        <v>47</v>
      </c>
      <c r="O2208" s="391" t="s">
        <v>47</v>
      </c>
      <c r="P2208" s="391" t="s">
        <v>47</v>
      </c>
      <c r="Q2208" s="391"/>
      <c r="R2208" s="391" t="s">
        <v>47</v>
      </c>
      <c r="S2208" s="1210"/>
      <c r="T2208" s="321"/>
      <c r="U2208" s="264">
        <v>23</v>
      </c>
      <c r="V2208" s="396"/>
      <c r="W2208" s="965" t="s">
        <v>162</v>
      </c>
      <c r="X2208" s="965"/>
      <c r="Y2208" s="324">
        <v>21</v>
      </c>
      <c r="Z2208" s="318"/>
      <c r="AA2208" s="965"/>
      <c r="AB2208" s="707">
        <v>42866</v>
      </c>
      <c r="AC2208" s="329">
        <f>IF(B2208="","",(IFERROR(VLOOKUP(B2208,Projecten!A$4:W$2415,5,FALSE),"niet bekend")))</f>
        <v>1</v>
      </c>
      <c r="AD2208" s="266">
        <f>IF(AC2208="","",(IF(F2208=0,AF2208,(F2208/AC2208*AF2208))))</f>
        <v>4342.04</v>
      </c>
      <c r="AE2208" s="266">
        <f>IF(B2208="","",(IFERROR(VLOOKUP(B2208,Projecten!A$4:W$2415,23,FALSE),"niet bekend")))</f>
        <v>4342.04</v>
      </c>
      <c r="AF2208" s="266">
        <f>IF(B2208="","",(IFERROR(VLOOKUP(B2208,Projecten!A$4:W$2415,12,FALSE),"niet bekend")))</f>
        <v>4342.04</v>
      </c>
    </row>
    <row r="2209" spans="2:33" s="868" customFormat="1" ht="10.5" customHeight="1" x14ac:dyDescent="0.2">
      <c r="B2209" s="1256">
        <v>2017367</v>
      </c>
      <c r="C2209" s="665">
        <v>121337</v>
      </c>
      <c r="D2209" s="471">
        <v>637717</v>
      </c>
      <c r="E2209" s="472" t="s">
        <v>26</v>
      </c>
      <c r="F2209" s="472">
        <v>1</v>
      </c>
      <c r="G2209" s="472">
        <v>8</v>
      </c>
      <c r="H2209" s="472">
        <v>5</v>
      </c>
      <c r="I2209" s="472">
        <v>3</v>
      </c>
      <c r="J2209" s="995">
        <v>42878</v>
      </c>
      <c r="K2209" s="995" t="s">
        <v>1485</v>
      </c>
      <c r="L2209" s="995" t="s">
        <v>1485</v>
      </c>
      <c r="M2209" s="995" t="s">
        <v>1485</v>
      </c>
      <c r="N2209" s="391" t="s">
        <v>47</v>
      </c>
      <c r="O2209" s="391" t="s">
        <v>47</v>
      </c>
      <c r="P2209" s="391" t="s">
        <v>47</v>
      </c>
      <c r="Q2209" s="391"/>
      <c r="R2209" s="391" t="s">
        <v>47</v>
      </c>
      <c r="S2209" s="1191"/>
      <c r="T2209" s="1123"/>
      <c r="U2209" s="264">
        <v>23</v>
      </c>
      <c r="V2209" s="396"/>
      <c r="W2209" s="965" t="s">
        <v>162</v>
      </c>
      <c r="X2209" s="965" t="s">
        <v>1250</v>
      </c>
      <c r="Y2209" s="324">
        <v>15</v>
      </c>
      <c r="Z2209" s="869"/>
      <c r="AA2209" s="1193"/>
      <c r="AB2209" s="707">
        <v>42866</v>
      </c>
      <c r="AC2209" s="329">
        <f>IF(B2209="","",(IFERROR(VLOOKUP(B2209,Projecten!A$4:W$2415,5,FALSE),"niet bekend")))</f>
        <v>1</v>
      </c>
      <c r="AD2209" s="266">
        <f>IF(AC2209="","",(IF(F2209=0,AF2209,(F2209/AC2209*AF2209))))</f>
        <v>2365.27</v>
      </c>
      <c r="AE2209" s="266">
        <f>IF(B2209="","",(IFERROR(VLOOKUP(B2209,Projecten!A$4:W$2415,23,FALSE),"niet bekend")))</f>
        <v>2365.27</v>
      </c>
      <c r="AF2209" s="266">
        <f>IF(B2209="","",(IFERROR(VLOOKUP(B2209,Projecten!A$4:W$2415,12,FALSE),"niet bekend")))</f>
        <v>2365.27</v>
      </c>
    </row>
    <row r="2210" spans="2:33" s="868" customFormat="1" x14ac:dyDescent="0.2">
      <c r="B2210" s="496">
        <v>2017380</v>
      </c>
      <c r="C2210" s="665">
        <v>121337</v>
      </c>
      <c r="D2210" s="496">
        <v>604917</v>
      </c>
      <c r="E2210" s="389" t="s">
        <v>26</v>
      </c>
      <c r="F2210" s="389">
        <v>1</v>
      </c>
      <c r="G2210" s="389">
        <v>8</v>
      </c>
      <c r="H2210" s="389">
        <v>4</v>
      </c>
      <c r="I2210" s="389">
        <v>2</v>
      </c>
      <c r="J2210" s="995">
        <v>42878</v>
      </c>
      <c r="K2210" s="995" t="s">
        <v>1485</v>
      </c>
      <c r="L2210" s="995" t="s">
        <v>1485</v>
      </c>
      <c r="M2210" s="995" t="s">
        <v>1485</v>
      </c>
      <c r="N2210" s="391" t="s">
        <v>47</v>
      </c>
      <c r="O2210" s="391" t="s">
        <v>47</v>
      </c>
      <c r="P2210" s="391" t="s">
        <v>47</v>
      </c>
      <c r="Q2210" s="391"/>
      <c r="R2210" s="391" t="s">
        <v>47</v>
      </c>
      <c r="S2210" s="1191"/>
      <c r="T2210" s="1123"/>
      <c r="U2210" s="264">
        <v>23</v>
      </c>
      <c r="V2210" s="396"/>
      <c r="W2210" s="965" t="s">
        <v>162</v>
      </c>
      <c r="X2210" s="965"/>
      <c r="Y2210" s="324">
        <v>12</v>
      </c>
      <c r="Z2210" s="869"/>
      <c r="AA2210" s="1193"/>
      <c r="AB2210" s="707">
        <v>42866</v>
      </c>
      <c r="AC2210" s="329">
        <f>IF(B2210="","",(IFERROR(VLOOKUP(B2210,Projecten!A$4:W$2415,5,FALSE),"niet bekend")))</f>
        <v>1</v>
      </c>
      <c r="AD2210" s="266">
        <f>IF(AC2210="","",(IF(F2210=0,AF2210,(F2210/AC2210*AF2210))))</f>
        <v>2232.2199999999998</v>
      </c>
      <c r="AE2210" s="266">
        <f>IF(B2210="","",(IFERROR(VLOOKUP(B2210,Projecten!A$4:W$2415,23,FALSE),"niet bekend")))</f>
        <v>2232.2199999999998</v>
      </c>
      <c r="AF2210" s="266">
        <f>IF(B2210="","",(IFERROR(VLOOKUP(B2210,Projecten!A$4:W$2415,12,FALSE),"niet bekend")))</f>
        <v>2232.2199999999998</v>
      </c>
    </row>
    <row r="2211" spans="2:33" s="868" customFormat="1" x14ac:dyDescent="0.2">
      <c r="B2211" s="496">
        <v>2017375</v>
      </c>
      <c r="C2211" s="665">
        <v>121338</v>
      </c>
      <c r="D2211" s="496">
        <v>624017</v>
      </c>
      <c r="E2211" s="389" t="s">
        <v>26</v>
      </c>
      <c r="F2211" s="389">
        <v>1</v>
      </c>
      <c r="G2211" s="389">
        <v>8</v>
      </c>
      <c r="H2211" s="389">
        <v>5</v>
      </c>
      <c r="I2211" s="389">
        <v>3</v>
      </c>
      <c r="J2211" s="995">
        <v>42878</v>
      </c>
      <c r="K2211" s="995" t="s">
        <v>1485</v>
      </c>
      <c r="L2211" s="995" t="s">
        <v>1485</v>
      </c>
      <c r="M2211" s="995" t="s">
        <v>1485</v>
      </c>
      <c r="N2211" s="391" t="s">
        <v>47</v>
      </c>
      <c r="O2211" s="391" t="s">
        <v>47</v>
      </c>
      <c r="P2211" s="391" t="s">
        <v>47</v>
      </c>
      <c r="Q2211" s="391"/>
      <c r="R2211" s="391" t="s">
        <v>47</v>
      </c>
      <c r="S2211" s="1191"/>
      <c r="T2211" s="1123"/>
      <c r="U2211" s="264">
        <v>23</v>
      </c>
      <c r="V2211" s="396"/>
      <c r="W2211" s="965" t="s">
        <v>162</v>
      </c>
      <c r="X2211" s="965"/>
      <c r="Y2211" s="324">
        <v>15</v>
      </c>
      <c r="Z2211" s="869"/>
      <c r="AA2211" s="1193"/>
      <c r="AB2211" s="707">
        <v>42866</v>
      </c>
      <c r="AC2211" s="329">
        <f>IF(B2211="","",(IFERROR(VLOOKUP(B2211,Projecten!A$4:W$2415,5,FALSE),"niet bekend")))</f>
        <v>1</v>
      </c>
      <c r="AD2211" s="266">
        <f>IF(AC2211="","",(IF(F2211=0,AF2211,(F2211/AC2211*AF2211))))</f>
        <v>2317.5500000000002</v>
      </c>
      <c r="AE2211" s="266">
        <f>IF(B2211="","",(IFERROR(VLOOKUP(B2211,Projecten!A$4:W$2415,23,FALSE),"niet bekend")))</f>
        <v>2317.5500000000002</v>
      </c>
      <c r="AF2211" s="266">
        <f>IF(B2211="","",(IFERROR(VLOOKUP(B2211,Projecten!A$4:W$2415,12,FALSE),"niet bekend")))</f>
        <v>2317.5500000000002</v>
      </c>
    </row>
    <row r="2212" spans="2:33" s="868" customFormat="1" ht="12.75" customHeight="1" x14ac:dyDescent="0.2">
      <c r="B2212" s="496">
        <v>2017377</v>
      </c>
      <c r="C2212" s="665">
        <v>121338</v>
      </c>
      <c r="D2212" s="496">
        <v>624117</v>
      </c>
      <c r="E2212" s="389" t="s">
        <v>26</v>
      </c>
      <c r="F2212" s="389">
        <v>1</v>
      </c>
      <c r="G2212" s="389">
        <v>8</v>
      </c>
      <c r="H2212" s="389">
        <v>5</v>
      </c>
      <c r="I2212" s="389">
        <v>3</v>
      </c>
      <c r="J2212" s="995">
        <v>42878</v>
      </c>
      <c r="K2212" s="995" t="s">
        <v>1485</v>
      </c>
      <c r="L2212" s="995" t="s">
        <v>1485</v>
      </c>
      <c r="M2212" s="995" t="s">
        <v>1485</v>
      </c>
      <c r="N2212" s="391" t="s">
        <v>47</v>
      </c>
      <c r="O2212" s="391" t="s">
        <v>47</v>
      </c>
      <c r="P2212" s="391" t="s">
        <v>47</v>
      </c>
      <c r="Q2212" s="391"/>
      <c r="R2212" s="391" t="s">
        <v>47</v>
      </c>
      <c r="S2212" s="1191" t="s">
        <v>115</v>
      </c>
      <c r="T2212" s="1123"/>
      <c r="U2212" s="264">
        <v>23</v>
      </c>
      <c r="V2212" s="396"/>
      <c r="W2212" s="965" t="s">
        <v>162</v>
      </c>
      <c r="X2212" s="965"/>
      <c r="Y2212" s="324">
        <v>15</v>
      </c>
      <c r="Z2212" s="869"/>
      <c r="AA2212" s="1193"/>
      <c r="AB2212" s="707">
        <v>42866</v>
      </c>
      <c r="AC2212" s="329">
        <f>IF(B2212="","",(IFERROR(VLOOKUP(B2212,Projecten!A$4:W$2415,5,FALSE),"niet bekend")))</f>
        <v>1</v>
      </c>
      <c r="AD2212" s="266">
        <f>IF(AC2212="","",(IF(F2212=0,AF2212,(F2212/AC2212*AF2212))))</f>
        <v>2312.27</v>
      </c>
      <c r="AE2212" s="266">
        <f>IF(B2212="","",(IFERROR(VLOOKUP(B2212,Projecten!A$4:W$2415,23,FALSE),"niet bekend")))</f>
        <v>2312.27</v>
      </c>
      <c r="AF2212" s="266">
        <f>IF(B2212="","",(IFERROR(VLOOKUP(B2212,Projecten!A$4:W$2415,12,FALSE),"niet bekend")))</f>
        <v>2312.27</v>
      </c>
    </row>
    <row r="2213" spans="2:33" x14ac:dyDescent="0.2">
      <c r="AC2213" s="209"/>
    </row>
    <row r="2214" spans="2:33" s="327" customFormat="1" x14ac:dyDescent="0.2">
      <c r="B2214" s="1256">
        <v>2017350</v>
      </c>
      <c r="C2214" s="665">
        <v>121334</v>
      </c>
      <c r="D2214" s="1257" t="s">
        <v>2953</v>
      </c>
      <c r="E2214" s="1253" t="s">
        <v>352</v>
      </c>
      <c r="F2214" s="1253">
        <v>6</v>
      </c>
      <c r="G2214" s="1253">
        <v>42</v>
      </c>
      <c r="H2214" s="1253">
        <v>30</v>
      </c>
      <c r="I2214" s="1253">
        <v>12</v>
      </c>
      <c r="J2214" s="995">
        <v>42874</v>
      </c>
      <c r="K2214" s="995">
        <v>42872</v>
      </c>
      <c r="L2214" s="321" t="s">
        <v>1485</v>
      </c>
      <c r="M2214" s="321" t="s">
        <v>1485</v>
      </c>
      <c r="N2214" s="391" t="s">
        <v>47</v>
      </c>
      <c r="O2214" s="391" t="s">
        <v>47</v>
      </c>
      <c r="P2214" s="391" t="s">
        <v>47</v>
      </c>
      <c r="Q2214" s="391"/>
      <c r="R2214" s="391" t="s">
        <v>47</v>
      </c>
      <c r="S2214" s="1210"/>
      <c r="T2214" s="321"/>
      <c r="U2214" s="264">
        <v>23</v>
      </c>
      <c r="V2214" s="396"/>
      <c r="W2214" s="965" t="s">
        <v>2921</v>
      </c>
      <c r="X2214" s="965"/>
      <c r="Y2214" s="324">
        <v>88</v>
      </c>
      <c r="Z2214" s="318"/>
      <c r="AA2214" s="965"/>
      <c r="AB2214" s="707">
        <v>42856</v>
      </c>
      <c r="AC2214" s="329">
        <f>IF(B2214="","",(IFERROR(VLOOKUP(B2214,Projecten!A$4:W$2415,5,FALSE),"niet bekend")))</f>
        <v>6</v>
      </c>
      <c r="AD2214" s="266">
        <f>IF(AC2214="","",(IF(F2214=0,AF2214,(F2214/AC2214*AF2214))))</f>
        <v>13024.14</v>
      </c>
      <c r="AE2214" s="266">
        <f>IF(B2214="","",(IFERROR(VLOOKUP(B2214,Projecten!A$4:W$2415,23,FALSE),"niet bekend")))</f>
        <v>13024.14</v>
      </c>
      <c r="AF2214" s="266">
        <f>IF(B2214="","",(IFERROR(VLOOKUP(B2214,Projecten!A$4:W$2415,12,FALSE),"niet bekend")))</f>
        <v>13024.14</v>
      </c>
    </row>
    <row r="2215" spans="2:33" x14ac:dyDescent="0.2">
      <c r="AC2215" s="209"/>
    </row>
    <row r="2216" spans="2:33" s="312" customFormat="1" x14ac:dyDescent="0.2">
      <c r="B2216" s="1012"/>
      <c r="C2216" s="299"/>
      <c r="D2216" s="300"/>
      <c r="E2216" s="300"/>
      <c r="F2216" s="302"/>
      <c r="G2216" s="302"/>
      <c r="H2216" s="302"/>
      <c r="I2216" s="302"/>
      <c r="J2216" s="301"/>
      <c r="K2216" s="301"/>
      <c r="L2216" s="301"/>
      <c r="M2216" s="302"/>
      <c r="N2216" s="302"/>
      <c r="O2216" s="302"/>
      <c r="P2216" s="302"/>
      <c r="Q2216" s="302"/>
      <c r="R2216" s="302"/>
      <c r="S2216" s="303"/>
      <c r="T2216" s="304"/>
      <c r="U2216" s="305"/>
      <c r="V2216" s="305"/>
      <c r="W2216" s="307"/>
      <c r="X2216" s="307"/>
      <c r="Y2216" s="307"/>
      <c r="Z2216" s="298"/>
      <c r="AA2216" s="308"/>
      <c r="AB2216" s="410"/>
      <c r="AC2216" s="310"/>
      <c r="AD2216" s="311"/>
      <c r="AE2216" s="311" t="str">
        <f>IF(B2216="","",(IFERROR(VLOOKUP(B2216,Projecten!A$4:W$2415,23,FALSE),"niet bekend")))</f>
        <v/>
      </c>
      <c r="AF2216" s="311" t="str">
        <f>IF(B2216="","",(IFERROR(VLOOKUP(B2216,Projecten!A$4:W$2415,12,FALSE),"niet bekend")))</f>
        <v/>
      </c>
    </row>
    <row r="2217" spans="2:33" s="1212" customFormat="1" x14ac:dyDescent="0.2">
      <c r="C2217" s="1213"/>
      <c r="D2217" s="1214">
        <f>SUM(G2217:I2217)</f>
        <v>2673</v>
      </c>
      <c r="E2217" s="1215"/>
      <c r="F2217" s="1216">
        <f>SUM(F2218:F2254)</f>
        <v>165</v>
      </c>
      <c r="G2217" s="1216">
        <f>SUM(G2218:G2254)</f>
        <v>1474</v>
      </c>
      <c r="H2217" s="1216">
        <f>SUM(H2218:H2254)</f>
        <v>717</v>
      </c>
      <c r="I2217" s="1216">
        <f>SUM(I2218:I2254)</f>
        <v>482</v>
      </c>
      <c r="J2217" s="1217"/>
      <c r="K2217" s="1217"/>
      <c r="L2217" s="1217"/>
      <c r="M2217" s="1216"/>
      <c r="N2217" s="1216"/>
      <c r="O2217" s="1216"/>
      <c r="P2217" s="1216"/>
      <c r="Q2217" s="1216"/>
      <c r="R2217" s="1216"/>
      <c r="S2217" s="1218">
        <v>23</v>
      </c>
      <c r="T2217" s="1219"/>
      <c r="U2217" s="1220"/>
      <c r="V2217" s="1220"/>
      <c r="W2217" s="1221"/>
      <c r="X2217" s="1222">
        <f>SUM(Y2217:Y2246)</f>
        <v>455.25</v>
      </c>
      <c r="Y2217" s="1223"/>
      <c r="Z2217" s="1223">
        <f>Productiemedewerkers!C2686</f>
        <v>0</v>
      </c>
      <c r="AA2217" s="1224">
        <f>X2217-Z2217</f>
        <v>455.25</v>
      </c>
      <c r="AB2217" s="1225"/>
      <c r="AC2217" s="1226"/>
      <c r="AD2217" s="235">
        <f>SUM(AD2218:AD2246)</f>
        <v>58483.780000000013</v>
      </c>
      <c r="AE2217" s="235" t="str">
        <f>IF(B2217="","",(IFERROR(VLOOKUP(B2217,Projecten!A$4:W$2415,23,FALSE),"niet bekend")))</f>
        <v/>
      </c>
      <c r="AF2217" s="235" t="str">
        <f>IF(B2217="","",(IFERROR(VLOOKUP(B2217,Projecten!A$4:W$2415,12,FALSE),"niet bekend")))</f>
        <v/>
      </c>
      <c r="AG2217" s="1227"/>
    </row>
    <row r="2218" spans="2:33" s="297" customFormat="1" x14ac:dyDescent="0.2">
      <c r="B2218" s="708"/>
      <c r="C2218" s="271"/>
      <c r="D2218" s="288"/>
      <c r="E2218" s="288"/>
      <c r="F2218" s="291"/>
      <c r="G2218" s="291"/>
      <c r="H2218" s="291"/>
      <c r="I2218" s="291"/>
      <c r="J2218" s="1258"/>
      <c r="K2218" s="1258"/>
      <c r="L2218" s="1258"/>
      <c r="M2218" s="884"/>
      <c r="N2218" s="884"/>
      <c r="O2218" s="884"/>
      <c r="P2218" s="884"/>
      <c r="Q2218" s="884"/>
      <c r="R2218" s="884"/>
      <c r="S2218" s="271" t="s">
        <v>2738</v>
      </c>
      <c r="T2218" s="292"/>
      <c r="U2218" s="293"/>
      <c r="V2218" s="719"/>
      <c r="W2218" s="288"/>
      <c r="X2218" s="652" t="s">
        <v>2037</v>
      </c>
      <c r="Y2218" s="295"/>
      <c r="Z2218" s="288"/>
      <c r="AB2218" s="289"/>
      <c r="AC2218" s="1259" t="str">
        <f>IF(B2218="","",(IFERROR(VLOOKUP(B2218,Projecten!A$4:W$2415,5,FALSE),"niet bekend")))</f>
        <v/>
      </c>
      <c r="AD2218" s="213" t="str">
        <f>IF(AC2218="","",(IF(F2218=0,AF2218,(F2218/AC2218*AF2218))))</f>
        <v/>
      </c>
      <c r="AE2218" s="213" t="str">
        <f>IF(B2218="","",(IFERROR(VLOOKUP(B2218,Projecten!A$4:W$2415,23,FALSE),"niet bekend")))</f>
        <v/>
      </c>
      <c r="AF2218" s="213" t="str">
        <f>IF(B2218="","",(IFERROR(VLOOKUP(B2218,Projecten!A$4:W$2415,12,FALSE),"niet bekend")))</f>
        <v/>
      </c>
      <c r="AG2218" s="1260"/>
    </row>
    <row r="2219" spans="2:33" s="731" customFormat="1" x14ac:dyDescent="0.2">
      <c r="B2219" s="1205"/>
      <c r="C2219" s="791"/>
      <c r="D2219" s="791" t="s">
        <v>2786</v>
      </c>
      <c r="E2219" s="798"/>
      <c r="F2219" s="947"/>
      <c r="G2219" s="947"/>
      <c r="H2219" s="947"/>
      <c r="I2219" s="947"/>
      <c r="J2219" s="1010"/>
      <c r="K2219" s="1010"/>
      <c r="L2219" s="1010"/>
      <c r="M2219" s="1010"/>
      <c r="N2219" s="947"/>
      <c r="O2219" s="947"/>
      <c r="P2219" s="947"/>
      <c r="Q2219" s="947"/>
      <c r="R2219" s="947"/>
      <c r="S2219" s="791"/>
      <c r="T2219" s="1010"/>
      <c r="U2219" s="796"/>
      <c r="V2219" s="797"/>
      <c r="W2219" s="798"/>
      <c r="X2219" s="798"/>
      <c r="Y2219" s="331">
        <v>120</v>
      </c>
      <c r="Z2219" s="798"/>
      <c r="AB2219" s="1261"/>
      <c r="AC2219" s="1201" t="str">
        <f>IF(B2219="","",(IFERROR(VLOOKUP(B2219,Projecten!A$4:W$2415,5,FALSE),"niet bekend")))</f>
        <v/>
      </c>
      <c r="AD2219" s="213" t="str">
        <f>IF(AC2219="","",(IF(F2219=0,AF2219,(F2219/AC2219*AF2219))))</f>
        <v/>
      </c>
      <c r="AE2219" s="213" t="str">
        <f>IF(B2219="","",(IFERROR(VLOOKUP(B2219,Projecten!A$4:W$2415,23,FALSE),"niet bekend")))</f>
        <v/>
      </c>
      <c r="AF2219" s="213" t="str">
        <f>IF(B2219="","",(IFERROR(VLOOKUP(B2219,Projecten!A$4:W$2415,12,FALSE),"niet bekend")))</f>
        <v/>
      </c>
      <c r="AG2219" s="1202"/>
    </row>
    <row r="2220" spans="2:33" s="297" customFormat="1" x14ac:dyDescent="0.2">
      <c r="B2220" s="708"/>
      <c r="C2220" s="271"/>
      <c r="D2220" s="271" t="s">
        <v>3159</v>
      </c>
      <c r="E2220" s="288"/>
      <c r="F2220" s="291"/>
      <c r="G2220" s="291"/>
      <c r="H2220" s="291"/>
      <c r="I2220" s="291"/>
      <c r="J2220" s="292"/>
      <c r="K2220" s="292"/>
      <c r="L2220" s="291"/>
      <c r="M2220" s="291"/>
      <c r="N2220" s="291"/>
      <c r="O2220" s="291"/>
      <c r="P2220" s="291"/>
      <c r="Q2220" s="291"/>
      <c r="R2220" s="291"/>
      <c r="S2220" s="271"/>
      <c r="T2220" s="292"/>
      <c r="U2220" s="291"/>
      <c r="V2220" s="719"/>
      <c r="W2220" s="288"/>
      <c r="X2220" s="288"/>
      <c r="Y2220" s="295">
        <v>5</v>
      </c>
      <c r="Z2220" s="288"/>
      <c r="AB2220" s="289"/>
      <c r="AC2220" s="1262"/>
      <c r="AD2220" s="213"/>
      <c r="AE2220" s="213"/>
      <c r="AF2220" s="213"/>
      <c r="AG2220" s="1260"/>
    </row>
    <row r="2221" spans="2:33" s="297" customFormat="1" x14ac:dyDescent="0.2">
      <c r="B2221" s="708"/>
      <c r="C2221" s="271"/>
      <c r="D2221" s="271"/>
      <c r="E2221" s="288"/>
      <c r="F2221" s="291"/>
      <c r="G2221" s="291"/>
      <c r="H2221" s="291"/>
      <c r="I2221" s="291"/>
      <c r="J2221" s="292"/>
      <c r="K2221" s="292"/>
      <c r="L2221" s="291"/>
      <c r="M2221" s="291"/>
      <c r="N2221" s="291"/>
      <c r="O2221" s="291"/>
      <c r="P2221" s="291"/>
      <c r="Q2221" s="291"/>
      <c r="R2221" s="291"/>
      <c r="S2221" s="271"/>
      <c r="T2221" s="292"/>
      <c r="U2221" s="291"/>
      <c r="V2221" s="719"/>
      <c r="W2221" s="288"/>
      <c r="X2221" s="288"/>
      <c r="Y2221" s="295"/>
      <c r="Z2221" s="288"/>
      <c r="AB2221" s="289"/>
      <c r="AC2221" s="1262"/>
      <c r="AD2221" s="213"/>
      <c r="AE2221" s="213"/>
      <c r="AF2221" s="213"/>
      <c r="AG2221" s="1260"/>
    </row>
    <row r="2222" spans="2:33" s="297" customFormat="1" x14ac:dyDescent="0.2">
      <c r="B2222" s="1263" t="s">
        <v>2968</v>
      </c>
      <c r="C2222" s="271" t="s">
        <v>3117</v>
      </c>
      <c r="D2222" s="271">
        <v>668017</v>
      </c>
      <c r="E2222" s="288" t="s">
        <v>26</v>
      </c>
      <c r="F2222" s="288">
        <v>1</v>
      </c>
      <c r="G2222" s="288">
        <v>8</v>
      </c>
      <c r="H2222" s="288">
        <v>5</v>
      </c>
      <c r="I2222" s="288">
        <v>1</v>
      </c>
      <c r="J2222" s="1264">
        <v>42878</v>
      </c>
      <c r="K2222" s="1264">
        <v>42879</v>
      </c>
      <c r="L2222" s="292" t="s">
        <v>1485</v>
      </c>
      <c r="M2222" s="292" t="s">
        <v>1485</v>
      </c>
      <c r="N2222" s="291" t="s">
        <v>47</v>
      </c>
      <c r="O2222" s="291" t="s">
        <v>47</v>
      </c>
      <c r="P2222" s="291" t="s">
        <v>47</v>
      </c>
      <c r="Q2222" s="291"/>
      <c r="R2222" s="291" t="s">
        <v>47</v>
      </c>
      <c r="S2222" s="271" t="s">
        <v>942</v>
      </c>
      <c r="T2222" s="292"/>
      <c r="U2222" s="293">
        <v>23</v>
      </c>
      <c r="V2222" s="719"/>
      <c r="W2222" s="288" t="s">
        <v>162</v>
      </c>
      <c r="X2222" s="288" t="s">
        <v>3115</v>
      </c>
      <c r="Y2222" s="295">
        <v>27</v>
      </c>
      <c r="Z2222" s="288"/>
      <c r="AB2222" s="1265">
        <v>42866</v>
      </c>
      <c r="AC2222" s="1259">
        <f>IF(B2222="","",(IFERROR(VLOOKUP(B2222,Projecten!A$4:W$2415,5,FALSE),"niet bekend")))</f>
        <v>1</v>
      </c>
      <c r="AD2222" s="213">
        <f t="shared" ref="AD2222:AD2244" si="187">IF(AC2222="","",(IF(F2222=0,AF2222,(F2222/AC2222*AF2222))))</f>
        <v>5647.16</v>
      </c>
      <c r="AE2222" s="213">
        <f>IF(B2222="","",(IFERROR(VLOOKUP(B2222,Projecten!A$4:W$2415,23,FALSE),"niet bekend")))</f>
        <v>5647.16</v>
      </c>
      <c r="AF2222" s="213">
        <f>IF(B2222="","",(IFERROR(VLOOKUP(B2222,Projecten!A$4:W$2415,12,FALSE),"niet bekend")))</f>
        <v>5647.16</v>
      </c>
      <c r="AG2222" s="1260"/>
    </row>
    <row r="2223" spans="2:33" s="731" customFormat="1" x14ac:dyDescent="0.2">
      <c r="B2223" s="1263" t="s">
        <v>2970</v>
      </c>
      <c r="C2223" s="271">
        <v>121345</v>
      </c>
      <c r="D2223" s="271" t="s">
        <v>3226</v>
      </c>
      <c r="E2223" s="288" t="s">
        <v>26</v>
      </c>
      <c r="F2223" s="288">
        <v>1</v>
      </c>
      <c r="G2223" s="288">
        <v>8</v>
      </c>
      <c r="H2223" s="288">
        <v>5</v>
      </c>
      <c r="I2223" s="288">
        <v>2</v>
      </c>
      <c r="J2223" s="1264">
        <v>42878</v>
      </c>
      <c r="K2223" s="1264">
        <v>42879</v>
      </c>
      <c r="L2223" s="1264">
        <v>42877</v>
      </c>
      <c r="M2223" s="292" t="s">
        <v>1485</v>
      </c>
      <c r="N2223" s="291" t="s">
        <v>47</v>
      </c>
      <c r="O2223" s="291" t="s">
        <v>47</v>
      </c>
      <c r="P2223" s="291" t="s">
        <v>47</v>
      </c>
      <c r="Q2223" s="291"/>
      <c r="R2223" s="291" t="s">
        <v>47</v>
      </c>
      <c r="S2223" s="271" t="s">
        <v>942</v>
      </c>
      <c r="T2223" s="1010" t="s">
        <v>3214</v>
      </c>
      <c r="U2223" s="796">
        <v>23</v>
      </c>
      <c r="V2223" s="797"/>
      <c r="W2223" s="798" t="s">
        <v>162</v>
      </c>
      <c r="X2223" s="798" t="s">
        <v>3107</v>
      </c>
      <c r="Y2223" s="331">
        <v>22</v>
      </c>
      <c r="Z2223" s="798"/>
      <c r="AB2223" s="1261">
        <v>42866</v>
      </c>
      <c r="AC2223" s="1259">
        <f>IF(B2223="","",(IFERROR(VLOOKUP(B2223,Projecten!A$4:W$2415,5,FALSE),"niet bekend")))</f>
        <v>1</v>
      </c>
      <c r="AD2223" s="213">
        <f t="shared" si="187"/>
        <v>6190.16</v>
      </c>
      <c r="AE2223" s="213">
        <f>IF(B2223="","",(IFERROR(VLOOKUP(B2223,Projecten!A$4:W$2415,23,FALSE),"niet bekend")))</f>
        <v>6190.16</v>
      </c>
      <c r="AF2223" s="213">
        <f>IF(B2223="","",(IFERROR(VLOOKUP(B2223,Projecten!A$4:W$2415,12,FALSE),"niet bekend")))</f>
        <v>6190.16</v>
      </c>
      <c r="AG2223" s="1202"/>
    </row>
    <row r="2224" spans="2:33" s="731" customFormat="1" x14ac:dyDescent="0.2">
      <c r="B2224" s="1266" t="s">
        <v>3007</v>
      </c>
      <c r="C2224" s="271">
        <v>121346</v>
      </c>
      <c r="D2224" s="1267">
        <v>648617</v>
      </c>
      <c r="E2224" s="288" t="s">
        <v>26</v>
      </c>
      <c r="F2224" s="288">
        <v>1</v>
      </c>
      <c r="G2224" s="288">
        <v>9</v>
      </c>
      <c r="H2224" s="288">
        <v>5</v>
      </c>
      <c r="I2224" s="288">
        <v>4</v>
      </c>
      <c r="J2224" s="1264">
        <v>42878</v>
      </c>
      <c r="K2224" s="1264">
        <v>42879</v>
      </c>
      <c r="L2224" s="292" t="s">
        <v>1485</v>
      </c>
      <c r="M2224" s="1264" t="s">
        <v>3042</v>
      </c>
      <c r="N2224" s="291" t="s">
        <v>47</v>
      </c>
      <c r="O2224" s="291" t="s">
        <v>47</v>
      </c>
      <c r="P2224" s="291" t="s">
        <v>47</v>
      </c>
      <c r="Q2224" s="291"/>
      <c r="R2224" s="291" t="s">
        <v>47</v>
      </c>
      <c r="S2224" s="271" t="s">
        <v>942</v>
      </c>
      <c r="T2224" s="1010" t="s">
        <v>3215</v>
      </c>
      <c r="U2224" s="796">
        <v>23</v>
      </c>
      <c r="V2224" s="797"/>
      <c r="W2224" s="798" t="s">
        <v>162</v>
      </c>
      <c r="X2224" s="798" t="s">
        <v>3115</v>
      </c>
      <c r="Y2224" s="331">
        <v>34</v>
      </c>
      <c r="Z2224" s="798"/>
      <c r="AB2224" s="1261">
        <v>42870</v>
      </c>
      <c r="AC2224" s="1259">
        <f>IF(B2224="","",(IFERROR(VLOOKUP(B2224,Projecten!A$4:W$2415,5,FALSE),"niet bekend")))</f>
        <v>1</v>
      </c>
      <c r="AD2224" s="213">
        <f t="shared" si="187"/>
        <v>6732.72</v>
      </c>
      <c r="AE2224" s="213">
        <f>IF(B2224="","",(IFERROR(VLOOKUP(B2224,Projecten!A$4:W$2415,23,FALSE),"niet bekend")))</f>
        <v>6732.72</v>
      </c>
      <c r="AF2224" s="213">
        <f>IF(B2224="","",(IFERROR(VLOOKUP(B2224,Projecten!A$4:W$2415,12,FALSE),"niet bekend")))</f>
        <v>6732.72</v>
      </c>
      <c r="AG2224" s="1202"/>
    </row>
    <row r="2225" spans="1:33" s="731" customFormat="1" x14ac:dyDescent="0.2">
      <c r="A2225" s="875"/>
      <c r="B2225" s="670"/>
      <c r="C2225" s="1268"/>
      <c r="D2225" s="728"/>
      <c r="E2225" s="728"/>
      <c r="F2225" s="1269"/>
      <c r="G2225" s="728"/>
      <c r="H2225" s="728"/>
      <c r="I2225" s="728"/>
      <c r="J2225" s="292"/>
      <c r="K2225" s="292"/>
      <c r="L2225" s="292"/>
      <c r="M2225" s="292"/>
      <c r="N2225" s="291"/>
      <c r="O2225" s="291"/>
      <c r="P2225" s="291"/>
      <c r="Q2225" s="291"/>
      <c r="R2225" s="291"/>
      <c r="S2225" s="271"/>
      <c r="T2225" s="1010"/>
      <c r="U2225" s="796"/>
      <c r="V2225" s="797"/>
      <c r="W2225" s="798"/>
      <c r="X2225" s="798"/>
      <c r="Y2225" s="331"/>
      <c r="Z2225" s="798"/>
      <c r="AB2225" s="1261"/>
      <c r="AC2225" s="1259" t="str">
        <f>IF(B2225="","",(IFERROR(VLOOKUP(B2225,Projecten!A$4:W$2415,5,FALSE),"niet bekend")))</f>
        <v/>
      </c>
      <c r="AD2225" s="213" t="str">
        <f t="shared" si="187"/>
        <v/>
      </c>
      <c r="AE2225" s="213" t="str">
        <f>IF(B2225="","",(IFERROR(VLOOKUP(B2225,Projecten!A$4:W$2415,23,FALSE),"niet bekend")))</f>
        <v/>
      </c>
      <c r="AF2225" s="213" t="str">
        <f>IF(B2225="","",(IFERROR(VLOOKUP(B2225,Projecten!A$4:W$2415,12,FALSE),"niet bekend")))</f>
        <v/>
      </c>
      <c r="AG2225" s="1202"/>
    </row>
    <row r="2226" spans="1:33" s="731" customFormat="1" x14ac:dyDescent="0.2">
      <c r="B2226" s="1266">
        <v>2017381</v>
      </c>
      <c r="C2226" s="271">
        <v>121342</v>
      </c>
      <c r="D2226" s="271" t="s">
        <v>3018</v>
      </c>
      <c r="E2226" s="288" t="s">
        <v>1304</v>
      </c>
      <c r="F2226" s="288">
        <v>1</v>
      </c>
      <c r="G2226" s="288">
        <v>3</v>
      </c>
      <c r="H2226" s="288">
        <v>3</v>
      </c>
      <c r="I2226" s="288">
        <v>0</v>
      </c>
      <c r="J2226" s="1264">
        <v>42878</v>
      </c>
      <c r="K2226" s="292" t="s">
        <v>1485</v>
      </c>
      <c r="L2226" s="292" t="s">
        <v>1485</v>
      </c>
      <c r="M2226" s="292" t="s">
        <v>1485</v>
      </c>
      <c r="N2226" s="291" t="s">
        <v>47</v>
      </c>
      <c r="O2226" s="291" t="s">
        <v>47</v>
      </c>
      <c r="P2226" s="291" t="s">
        <v>47</v>
      </c>
      <c r="Q2226" s="291"/>
      <c r="R2226" s="291" t="s">
        <v>47</v>
      </c>
      <c r="S2226" s="271" t="s">
        <v>942</v>
      </c>
      <c r="T2226" s="1010"/>
      <c r="U2226" s="796">
        <v>23</v>
      </c>
      <c r="V2226" s="797"/>
      <c r="W2226" s="798" t="s">
        <v>1492</v>
      </c>
      <c r="X2226" s="798"/>
      <c r="Y2226" s="331">
        <v>4</v>
      </c>
      <c r="Z2226" s="798"/>
      <c r="AB2226" s="1261">
        <v>42871</v>
      </c>
      <c r="AC2226" s="1259">
        <f>IF(B2226="","",(IFERROR(VLOOKUP(B2226,Projecten!A$4:W$2415,5,FALSE),"niet bekend")))</f>
        <v>1</v>
      </c>
      <c r="AD2226" s="213">
        <f t="shared" si="187"/>
        <v>670.93</v>
      </c>
      <c r="AE2226" s="213">
        <f>IF(B2226="","",(IFERROR(VLOOKUP(B2226,Projecten!A$4:W$2415,23,FALSE),"niet bekend")))</f>
        <v>670.93</v>
      </c>
      <c r="AF2226" s="213">
        <f>IF(B2226="","",(IFERROR(VLOOKUP(B2226,Projecten!A$4:W$2415,12,FALSE),"niet bekend")))</f>
        <v>670.93</v>
      </c>
      <c r="AG2226" s="1202"/>
    </row>
    <row r="2227" spans="1:33" s="731" customFormat="1" x14ac:dyDescent="0.2">
      <c r="B2227" s="1266">
        <v>2017382</v>
      </c>
      <c r="C2227" s="271">
        <v>121343</v>
      </c>
      <c r="D2227" s="271" t="s">
        <v>3022</v>
      </c>
      <c r="E2227" s="288" t="s">
        <v>1304</v>
      </c>
      <c r="F2227" s="288">
        <v>1</v>
      </c>
      <c r="G2227" s="288">
        <v>1</v>
      </c>
      <c r="H2227" s="288">
        <v>1</v>
      </c>
      <c r="I2227" s="288">
        <v>0</v>
      </c>
      <c r="J2227" s="1264">
        <v>42878</v>
      </c>
      <c r="K2227" s="292" t="s">
        <v>1485</v>
      </c>
      <c r="L2227" s="292" t="s">
        <v>1485</v>
      </c>
      <c r="M2227" s="292" t="s">
        <v>1485</v>
      </c>
      <c r="N2227" s="291" t="s">
        <v>47</v>
      </c>
      <c r="O2227" s="291" t="s">
        <v>47</v>
      </c>
      <c r="P2227" s="291" t="s">
        <v>47</v>
      </c>
      <c r="Q2227" s="291"/>
      <c r="R2227" s="291" t="s">
        <v>47</v>
      </c>
      <c r="S2227" s="271" t="s">
        <v>942</v>
      </c>
      <c r="T2227" s="1010"/>
      <c r="U2227" s="796">
        <v>23</v>
      </c>
      <c r="V2227" s="797"/>
      <c r="W2227" s="798" t="s">
        <v>1492</v>
      </c>
      <c r="X2227" s="798"/>
      <c r="Y2227" s="331">
        <v>2</v>
      </c>
      <c r="Z2227" s="798"/>
      <c r="AB2227" s="1261">
        <v>42871</v>
      </c>
      <c r="AC2227" s="1259">
        <f>IF(B2227="","",(IFERROR(VLOOKUP(B2227,Projecten!A$4:W$2415,5,FALSE),"niet bekend")))</f>
        <v>1</v>
      </c>
      <c r="AD2227" s="213">
        <f t="shared" si="187"/>
        <v>183.7</v>
      </c>
      <c r="AE2227" s="213">
        <f>IF(B2227="","",(IFERROR(VLOOKUP(B2227,Projecten!A$4:W$2415,23,FALSE),"niet bekend")))</f>
        <v>183.7</v>
      </c>
      <c r="AF2227" s="213">
        <f>IF(B2227="","",(IFERROR(VLOOKUP(B2227,Projecten!A$4:W$2415,12,FALSE),"niet bekend")))</f>
        <v>183.7</v>
      </c>
      <c r="AG2227" s="1202"/>
    </row>
    <row r="2228" spans="1:33" s="731" customFormat="1" x14ac:dyDescent="0.2">
      <c r="B2228" s="1266">
        <v>2017383</v>
      </c>
      <c r="C2228" s="271">
        <v>121343</v>
      </c>
      <c r="D2228" s="271" t="s">
        <v>3019</v>
      </c>
      <c r="E2228" s="288" t="s">
        <v>1304</v>
      </c>
      <c r="F2228" s="288">
        <v>1</v>
      </c>
      <c r="G2228" s="288">
        <v>1</v>
      </c>
      <c r="H2228" s="288">
        <v>0</v>
      </c>
      <c r="I2228" s="288">
        <v>1</v>
      </c>
      <c r="J2228" s="1264">
        <v>42878</v>
      </c>
      <c r="K2228" s="292" t="s">
        <v>1485</v>
      </c>
      <c r="L2228" s="292" t="s">
        <v>1485</v>
      </c>
      <c r="M2228" s="292" t="s">
        <v>1485</v>
      </c>
      <c r="N2228" s="291" t="s">
        <v>47</v>
      </c>
      <c r="O2228" s="291" t="s">
        <v>47</v>
      </c>
      <c r="P2228" s="291" t="s">
        <v>47</v>
      </c>
      <c r="Q2228" s="291"/>
      <c r="R2228" s="291" t="s">
        <v>47</v>
      </c>
      <c r="S2228" s="271" t="s">
        <v>942</v>
      </c>
      <c r="T2228" s="1010"/>
      <c r="U2228" s="796">
        <v>23</v>
      </c>
      <c r="V2228" s="797"/>
      <c r="W2228" s="798" t="s">
        <v>1492</v>
      </c>
      <c r="X2228" s="798"/>
      <c r="Y2228" s="331">
        <v>3</v>
      </c>
      <c r="Z2228" s="798"/>
      <c r="AB2228" s="1261">
        <v>42871</v>
      </c>
      <c r="AC2228" s="1259">
        <f>IF(B2228="","",(IFERROR(VLOOKUP(B2228,Projecten!A$4:W$2415,5,FALSE),"niet bekend")))</f>
        <v>1</v>
      </c>
      <c r="AD2228" s="213">
        <f t="shared" si="187"/>
        <v>495.18</v>
      </c>
      <c r="AE2228" s="213">
        <f>IF(B2228="","",(IFERROR(VLOOKUP(B2228,Projecten!A$4:W$2415,23,FALSE),"niet bekend")))</f>
        <v>495.18</v>
      </c>
      <c r="AF2228" s="213">
        <f>IF(B2228="","",(IFERROR(VLOOKUP(B2228,Projecten!A$4:W$2415,12,FALSE),"niet bekend")))</f>
        <v>495.18</v>
      </c>
      <c r="AG2228" s="1202"/>
    </row>
    <row r="2229" spans="1:33" s="731" customFormat="1" x14ac:dyDescent="0.2">
      <c r="B2229" s="1266">
        <v>2017384</v>
      </c>
      <c r="C2229" s="271">
        <v>121342</v>
      </c>
      <c r="D2229" s="271" t="s">
        <v>3020</v>
      </c>
      <c r="E2229" s="288" t="s">
        <v>1304</v>
      </c>
      <c r="F2229" s="288">
        <v>1</v>
      </c>
      <c r="G2229" s="288">
        <v>10</v>
      </c>
      <c r="H2229" s="288">
        <v>8</v>
      </c>
      <c r="I2229" s="288">
        <v>1</v>
      </c>
      <c r="J2229" s="1264">
        <v>42878</v>
      </c>
      <c r="K2229" s="292" t="s">
        <v>1485</v>
      </c>
      <c r="L2229" s="292" t="s">
        <v>1485</v>
      </c>
      <c r="M2229" s="292" t="s">
        <v>1485</v>
      </c>
      <c r="N2229" s="291" t="s">
        <v>47</v>
      </c>
      <c r="O2229" s="291" t="s">
        <v>47</v>
      </c>
      <c r="P2229" s="291" t="s">
        <v>47</v>
      </c>
      <c r="Q2229" s="291"/>
      <c r="R2229" s="291" t="s">
        <v>47</v>
      </c>
      <c r="S2229" s="271" t="s">
        <v>942</v>
      </c>
      <c r="T2229" s="1010"/>
      <c r="U2229" s="796">
        <v>23</v>
      </c>
      <c r="V2229" s="797"/>
      <c r="W2229" s="798" t="s">
        <v>1492</v>
      </c>
      <c r="X2229" s="798" t="s">
        <v>3064</v>
      </c>
      <c r="Y2229" s="331">
        <v>14</v>
      </c>
      <c r="Z2229" s="798"/>
      <c r="AB2229" s="1261">
        <v>42871</v>
      </c>
      <c r="AC2229" s="1259">
        <f>IF(B2229="","",(IFERROR(VLOOKUP(B2229,Projecten!A$4:W$2415,5,FALSE),"niet bekend")))</f>
        <v>1</v>
      </c>
      <c r="AD2229" s="213">
        <f t="shared" si="187"/>
        <v>2352.46</v>
      </c>
      <c r="AE2229" s="213">
        <f>IF(B2229="","",(IFERROR(VLOOKUP(B2229,Projecten!A$4:W$2415,23,FALSE),"niet bekend")))</f>
        <v>2352.46</v>
      </c>
      <c r="AF2229" s="213">
        <f>IF(B2229="","",(IFERROR(VLOOKUP(B2229,Projecten!A$4:W$2415,12,FALSE),"niet bekend")))</f>
        <v>2352.46</v>
      </c>
      <c r="AG2229" s="1202"/>
    </row>
    <row r="2230" spans="1:33" s="731" customFormat="1" x14ac:dyDescent="0.2">
      <c r="B2230" s="1266">
        <v>2017395</v>
      </c>
      <c r="C2230" s="271">
        <v>121343</v>
      </c>
      <c r="D2230" s="271" t="s">
        <v>3030</v>
      </c>
      <c r="E2230" s="288" t="s">
        <v>1304</v>
      </c>
      <c r="F2230" s="288">
        <v>1</v>
      </c>
      <c r="G2230" s="288">
        <v>10</v>
      </c>
      <c r="H2230" s="288">
        <v>7</v>
      </c>
      <c r="I2230" s="288">
        <v>2</v>
      </c>
      <c r="J2230" s="1264">
        <v>42878</v>
      </c>
      <c r="K2230" s="292" t="s">
        <v>1485</v>
      </c>
      <c r="L2230" s="292" t="s">
        <v>1485</v>
      </c>
      <c r="M2230" s="292" t="s">
        <v>1485</v>
      </c>
      <c r="N2230" s="291" t="s">
        <v>47</v>
      </c>
      <c r="O2230" s="291" t="s">
        <v>47</v>
      </c>
      <c r="P2230" s="291" t="s">
        <v>47</v>
      </c>
      <c r="Q2230" s="291"/>
      <c r="R2230" s="291" t="s">
        <v>47</v>
      </c>
      <c r="S2230" s="271" t="s">
        <v>942</v>
      </c>
      <c r="T2230" s="1010"/>
      <c r="U2230" s="796">
        <v>23</v>
      </c>
      <c r="V2230" s="797"/>
      <c r="W2230" s="798" t="s">
        <v>1492</v>
      </c>
      <c r="X2230" s="798" t="s">
        <v>3064</v>
      </c>
      <c r="Y2230" s="331">
        <v>16</v>
      </c>
      <c r="Z2230" s="798"/>
      <c r="AB2230" s="1261">
        <v>42871</v>
      </c>
      <c r="AC2230" s="1259">
        <f>IF(B2230="","",(IFERROR(VLOOKUP(B2230,Projecten!A$4:W$2415,5,FALSE),"niet bekend")))</f>
        <v>1</v>
      </c>
      <c r="AD2230" s="213">
        <f t="shared" si="187"/>
        <v>2506.41</v>
      </c>
      <c r="AE2230" s="213">
        <f>IF(B2230="","",(IFERROR(VLOOKUP(B2230,Projecten!A$4:W$2415,23,FALSE),"niet bekend")))</f>
        <v>2506.41</v>
      </c>
      <c r="AF2230" s="213">
        <f>IF(B2230="","",(IFERROR(VLOOKUP(B2230,Projecten!A$4:W$2415,12,FALSE),"niet bekend")))</f>
        <v>2506.41</v>
      </c>
      <c r="AG2230" s="1202"/>
    </row>
    <row r="2231" spans="1:33" s="731" customFormat="1" x14ac:dyDescent="0.2">
      <c r="B2231" s="1126"/>
      <c r="C2231" s="271"/>
      <c r="D2231" s="271"/>
      <c r="E2231" s="288"/>
      <c r="F2231" s="288"/>
      <c r="G2231" s="288"/>
      <c r="H2231" s="288"/>
      <c r="I2231" s="288"/>
      <c r="J2231" s="292"/>
      <c r="K2231" s="292"/>
      <c r="L2231" s="292"/>
      <c r="M2231" s="292"/>
      <c r="N2231" s="291"/>
      <c r="O2231" s="291"/>
      <c r="P2231" s="291"/>
      <c r="Q2231" s="291"/>
      <c r="R2231" s="291"/>
      <c r="S2231" s="271"/>
      <c r="T2231" s="1010"/>
      <c r="U2231" s="796"/>
      <c r="V2231" s="797"/>
      <c r="W2231" s="798"/>
      <c r="X2231" s="798"/>
      <c r="Y2231" s="331"/>
      <c r="Z2231" s="798"/>
      <c r="AB2231" s="1261"/>
      <c r="AC2231" s="1259" t="str">
        <f>IF(B2231="","",(IFERROR(VLOOKUP(B2231,Projecten!A$4:W$2415,5,FALSE),"niet bekend")))</f>
        <v/>
      </c>
      <c r="AD2231" s="213" t="str">
        <f t="shared" si="187"/>
        <v/>
      </c>
      <c r="AE2231" s="213" t="str">
        <f>IF(B2231="","",(IFERROR(VLOOKUP(B2231,Projecten!A$4:W$2415,23,FALSE),"niet bekend")))</f>
        <v/>
      </c>
      <c r="AF2231" s="213" t="str">
        <f>IF(B2231="","",(IFERROR(VLOOKUP(B2231,Projecten!A$4:W$2415,12,FALSE),"niet bekend")))</f>
        <v/>
      </c>
      <c r="AG2231" s="1202"/>
    </row>
    <row r="2232" spans="1:33" s="731" customFormat="1" x14ac:dyDescent="0.2">
      <c r="B2232" s="1266" t="s">
        <v>2984</v>
      </c>
      <c r="C2232" s="271">
        <v>121341</v>
      </c>
      <c r="D2232" s="271" t="s">
        <v>2969</v>
      </c>
      <c r="E2232" s="288" t="s">
        <v>317</v>
      </c>
      <c r="F2232" s="288">
        <v>1</v>
      </c>
      <c r="G2232" s="288">
        <v>13</v>
      </c>
      <c r="H2232" s="288">
        <v>8</v>
      </c>
      <c r="I2232" s="288">
        <v>7</v>
      </c>
      <c r="J2232" s="1264">
        <v>42878</v>
      </c>
      <c r="K2232" s="292" t="s">
        <v>1485</v>
      </c>
      <c r="L2232" s="292" t="s">
        <v>1485</v>
      </c>
      <c r="M2232" s="292" t="s">
        <v>1485</v>
      </c>
      <c r="N2232" s="291" t="s">
        <v>47</v>
      </c>
      <c r="O2232" s="291" t="s">
        <v>47</v>
      </c>
      <c r="P2232" s="291" t="s">
        <v>47</v>
      </c>
      <c r="Q2232" s="291"/>
      <c r="R2232" s="291" t="s">
        <v>47</v>
      </c>
      <c r="S2232" s="271" t="s">
        <v>942</v>
      </c>
      <c r="T2232" s="1010"/>
      <c r="U2232" s="796">
        <v>23</v>
      </c>
      <c r="V2232" s="797"/>
      <c r="W2232" s="798" t="s">
        <v>777</v>
      </c>
      <c r="X2232" s="798" t="s">
        <v>3052</v>
      </c>
      <c r="Y2232" s="331">
        <v>36</v>
      </c>
      <c r="Z2232" s="798"/>
      <c r="AB2232" s="1261">
        <v>42867</v>
      </c>
      <c r="AC2232" s="1259">
        <f>IF(B2232="","",(IFERROR(VLOOKUP(B2232,Projecten!A$4:W$2415,5,FALSE),"niet bekend")))</f>
        <v>1</v>
      </c>
      <c r="AD2232" s="213">
        <f t="shared" si="187"/>
        <v>6258.47</v>
      </c>
      <c r="AE2232" s="213">
        <f>IF(B2232="","",(IFERROR(VLOOKUP(B2232,Projecten!A$4:W$2415,23,FALSE),"niet bekend")))</f>
        <v>6258.47</v>
      </c>
      <c r="AF2232" s="213">
        <f>IF(B2232="","",(IFERROR(VLOOKUP(B2232,Projecten!A$4:W$2415,12,FALSE),"niet bekend")))</f>
        <v>6258.47</v>
      </c>
      <c r="AG2232" s="1202"/>
    </row>
    <row r="2233" spans="1:33" s="297" customFormat="1" x14ac:dyDescent="0.2">
      <c r="B2233" s="1263">
        <v>2017360</v>
      </c>
      <c r="C2233" s="271">
        <v>121298</v>
      </c>
      <c r="D2233" s="271" t="s">
        <v>2955</v>
      </c>
      <c r="E2233" s="288" t="s">
        <v>317</v>
      </c>
      <c r="F2233" s="288">
        <v>1</v>
      </c>
      <c r="G2233" s="288">
        <v>3</v>
      </c>
      <c r="H2233" s="288">
        <v>2</v>
      </c>
      <c r="I2233" s="288">
        <v>2</v>
      </c>
      <c r="J2233" s="1264">
        <v>42878</v>
      </c>
      <c r="K2233" s="292" t="s">
        <v>1485</v>
      </c>
      <c r="L2233" s="292" t="s">
        <v>1485</v>
      </c>
      <c r="M2233" s="292" t="s">
        <v>1485</v>
      </c>
      <c r="N2233" s="291" t="s">
        <v>47</v>
      </c>
      <c r="O2233" s="291" t="s">
        <v>47</v>
      </c>
      <c r="P2233" s="291" t="s">
        <v>47</v>
      </c>
      <c r="Q2233" s="291"/>
      <c r="R2233" s="291" t="s">
        <v>47</v>
      </c>
      <c r="S2233" s="1267" t="s">
        <v>3108</v>
      </c>
      <c r="T2233" s="292"/>
      <c r="U2233" s="293">
        <v>23</v>
      </c>
      <c r="V2233" s="719"/>
      <c r="W2233" s="288" t="s">
        <v>777</v>
      </c>
      <c r="X2233" s="288" t="s">
        <v>3075</v>
      </c>
      <c r="Y2233" s="295">
        <v>7.25</v>
      </c>
      <c r="Z2233" s="288"/>
      <c r="AA2233" s="1270"/>
      <c r="AB2233" s="1265">
        <v>42858</v>
      </c>
      <c r="AC2233" s="1259">
        <f>IF(B2233="","",(IFERROR(VLOOKUP(B2233,Projecten!A$4:W$2415,5,FALSE),"niet bekend")))</f>
        <v>1</v>
      </c>
      <c r="AD2233" s="213">
        <f t="shared" si="187"/>
        <v>1374.75</v>
      </c>
      <c r="AE2233" s="213">
        <f>IF(B2233="","",(IFERROR(VLOOKUP(B2233,Projecten!A$4:W$2415,23,FALSE),"niet bekend")))</f>
        <v>1374.75</v>
      </c>
      <c r="AF2233" s="213">
        <f>IF(B2233="","",(IFERROR(VLOOKUP(B2233,Projecten!A$4:W$2415,12,FALSE),"niet bekend")))</f>
        <v>1374.75</v>
      </c>
      <c r="AG2233" s="1260"/>
    </row>
    <row r="2234" spans="1:33" s="297" customFormat="1" x14ac:dyDescent="0.2">
      <c r="B2234" s="1263">
        <v>2017331</v>
      </c>
      <c r="C2234" s="271">
        <v>121298</v>
      </c>
      <c r="D2234" s="288" t="s">
        <v>2925</v>
      </c>
      <c r="E2234" s="288" t="s">
        <v>640</v>
      </c>
      <c r="F2234" s="288">
        <v>1</v>
      </c>
      <c r="G2234" s="288">
        <v>10</v>
      </c>
      <c r="H2234" s="288">
        <v>5</v>
      </c>
      <c r="I2234" s="288">
        <v>3</v>
      </c>
      <c r="J2234" s="1264">
        <v>42871</v>
      </c>
      <c r="K2234" s="1264">
        <v>42872</v>
      </c>
      <c r="L2234" s="292" t="s">
        <v>1485</v>
      </c>
      <c r="M2234" s="292" t="s">
        <v>1485</v>
      </c>
      <c r="N2234" s="884" t="s">
        <v>47</v>
      </c>
      <c r="O2234" s="884" t="s">
        <v>47</v>
      </c>
      <c r="P2234" s="884" t="s">
        <v>47</v>
      </c>
      <c r="Q2234" s="884"/>
      <c r="R2234" s="884" t="s">
        <v>47</v>
      </c>
      <c r="S2234" s="271" t="s">
        <v>942</v>
      </c>
      <c r="T2234" s="292"/>
      <c r="U2234" s="293">
        <v>23</v>
      </c>
      <c r="V2234" s="719"/>
      <c r="W2234" s="288" t="s">
        <v>652</v>
      </c>
      <c r="X2234" s="288" t="s">
        <v>2962</v>
      </c>
      <c r="Y2234" s="295">
        <v>26</v>
      </c>
      <c r="Z2234" s="288"/>
      <c r="AB2234" s="1265">
        <v>42856</v>
      </c>
      <c r="AC2234" s="1259">
        <f>IF(B2234="","",(IFERROR(VLOOKUP(B2234,Projecten!A$4:W$2415,5,FALSE),"niet bekend")))</f>
        <v>1</v>
      </c>
      <c r="AD2234" s="213">
        <f t="shared" si="187"/>
        <v>5330.03</v>
      </c>
      <c r="AE2234" s="213">
        <f>IF(B2234="","",(IFERROR(VLOOKUP(B2234,Projecten!A$4:W$2415,23,FALSE),"niet bekend")))</f>
        <v>5330.03</v>
      </c>
      <c r="AF2234" s="213">
        <f>IF(B2234="","",(IFERROR(VLOOKUP(B2234,Projecten!A$4:W$2415,12,FALSE),"niet bekend")))</f>
        <v>5330.03</v>
      </c>
      <c r="AG2234" s="1260"/>
    </row>
    <row r="2235" spans="1:33" s="297" customFormat="1" x14ac:dyDescent="0.2">
      <c r="B2235" s="1266">
        <v>2017369</v>
      </c>
      <c r="C2235" s="271" t="s">
        <v>3113</v>
      </c>
      <c r="D2235" s="271" t="s">
        <v>3037</v>
      </c>
      <c r="E2235" s="288" t="s">
        <v>352</v>
      </c>
      <c r="F2235" s="288">
        <v>3</v>
      </c>
      <c r="G2235" s="288">
        <v>21</v>
      </c>
      <c r="H2235" s="288">
        <v>12</v>
      </c>
      <c r="I2235" s="288">
        <v>9</v>
      </c>
      <c r="J2235" s="1264">
        <v>42874</v>
      </c>
      <c r="K2235" s="1264">
        <v>42873</v>
      </c>
      <c r="L2235" s="1264">
        <v>42877</v>
      </c>
      <c r="M2235" s="292" t="s">
        <v>1485</v>
      </c>
      <c r="N2235" s="291" t="s">
        <v>47</v>
      </c>
      <c r="O2235" s="291" t="s">
        <v>47</v>
      </c>
      <c r="P2235" s="291" t="s">
        <v>47</v>
      </c>
      <c r="Q2235" s="291"/>
      <c r="R2235" s="291" t="s">
        <v>47</v>
      </c>
      <c r="S2235" s="271" t="s">
        <v>942</v>
      </c>
      <c r="T2235" s="292"/>
      <c r="U2235" s="293">
        <v>23</v>
      </c>
      <c r="V2235" s="719"/>
      <c r="W2235" s="288" t="s">
        <v>532</v>
      </c>
      <c r="X2235" s="288" t="s">
        <v>960</v>
      </c>
      <c r="Y2235" s="295">
        <v>47</v>
      </c>
      <c r="Z2235" s="288"/>
      <c r="AB2235" s="1265">
        <v>42865</v>
      </c>
      <c r="AC2235" s="1259">
        <f>IF(B2235="","",(IFERROR(VLOOKUP(B2235,Projecten!A$4:W$2415,5,FALSE),"niet bekend")))</f>
        <v>3</v>
      </c>
      <c r="AD2235" s="213">
        <f t="shared" si="187"/>
        <v>6812.76</v>
      </c>
      <c r="AE2235" s="213">
        <f>IF(B2235="","",(IFERROR(VLOOKUP(B2235,Projecten!A$4:W$2415,23,FALSE),"niet bekend")))</f>
        <v>6812.76</v>
      </c>
      <c r="AF2235" s="213">
        <f>IF(B2235="","",(IFERROR(VLOOKUP(B2235,Projecten!A$4:W$2415,12,FALSE),"niet bekend")))</f>
        <v>6812.76</v>
      </c>
      <c r="AG2235" s="1260"/>
    </row>
    <row r="2236" spans="1:33" s="297" customFormat="1" x14ac:dyDescent="0.2">
      <c r="A2236" s="1271"/>
      <c r="B2236" s="670"/>
      <c r="C2236" s="271"/>
      <c r="D2236" s="728"/>
      <c r="E2236" s="728"/>
      <c r="F2236" s="1269"/>
      <c r="G2236" s="728"/>
      <c r="H2236" s="728"/>
      <c r="I2236" s="728"/>
      <c r="J2236" s="292"/>
      <c r="K2236" s="292"/>
      <c r="L2236" s="292"/>
      <c r="M2236" s="292"/>
      <c r="N2236" s="291"/>
      <c r="O2236" s="291"/>
      <c r="P2236" s="291"/>
      <c r="Q2236" s="291"/>
      <c r="R2236" s="291"/>
      <c r="S2236" s="271"/>
      <c r="T2236" s="292"/>
      <c r="U2236" s="293"/>
      <c r="V2236" s="719"/>
      <c r="W2236" s="288"/>
      <c r="X2236" s="288"/>
      <c r="Y2236" s="295"/>
      <c r="Z2236" s="288"/>
      <c r="AB2236" s="1265"/>
      <c r="AC2236" s="1259" t="str">
        <f>IF(B2236="","",(IFERROR(VLOOKUP(B2236,Projecten!A$4:W$2415,5,FALSE),"niet bekend")))</f>
        <v/>
      </c>
      <c r="AD2236" s="213" t="str">
        <f t="shared" si="187"/>
        <v/>
      </c>
      <c r="AE2236" s="213" t="str">
        <f>IF(B2236="","",(IFERROR(VLOOKUP(B2236,Projecten!A$4:W$2415,23,FALSE),"niet bekend")))</f>
        <v/>
      </c>
      <c r="AF2236" s="213" t="str">
        <f>IF(B2236="","",(IFERROR(VLOOKUP(B2236,Projecten!A$4:W$2415,12,FALSE),"niet bekend")))</f>
        <v/>
      </c>
      <c r="AG2236" s="1260"/>
    </row>
    <row r="2237" spans="1:33" s="297" customFormat="1" ht="24" x14ac:dyDescent="0.2">
      <c r="B2237" s="1266" t="s">
        <v>3565</v>
      </c>
      <c r="C2237" s="271">
        <v>121352</v>
      </c>
      <c r="D2237" s="271" t="s">
        <v>3065</v>
      </c>
      <c r="E2237" s="288" t="s">
        <v>3066</v>
      </c>
      <c r="F2237" s="288">
        <v>0</v>
      </c>
      <c r="G2237" s="288">
        <v>1</v>
      </c>
      <c r="H2237" s="288">
        <v>0</v>
      </c>
      <c r="I2237" s="288">
        <v>2</v>
      </c>
      <c r="J2237" s="292">
        <v>42878</v>
      </c>
      <c r="K2237" s="292" t="s">
        <v>1485</v>
      </c>
      <c r="L2237" s="292" t="s">
        <v>1485</v>
      </c>
      <c r="M2237" s="292" t="s">
        <v>1485</v>
      </c>
      <c r="N2237" s="291" t="s">
        <v>47</v>
      </c>
      <c r="O2237" s="291" t="s">
        <v>47</v>
      </c>
      <c r="P2237" s="291" t="s">
        <v>47</v>
      </c>
      <c r="Q2237" s="291"/>
      <c r="R2237" s="291" t="s">
        <v>47</v>
      </c>
      <c r="S2237" s="271" t="s">
        <v>3070</v>
      </c>
      <c r="T2237" s="292"/>
      <c r="U2237" s="293">
        <v>23</v>
      </c>
      <c r="V2237" s="719"/>
      <c r="W2237" s="288" t="s">
        <v>2532</v>
      </c>
      <c r="X2237" s="288" t="s">
        <v>3071</v>
      </c>
      <c r="Y2237" s="295">
        <v>5</v>
      </c>
      <c r="Z2237" s="288"/>
      <c r="AB2237" s="1265">
        <v>42871</v>
      </c>
      <c r="AC2237" s="1259" t="str">
        <f>IF(B2237="","",(IFERROR(VLOOKUP(B2237,Projecten!A$4:W$2415,5,FALSE),"niet bekend")))</f>
        <v>niet bekend</v>
      </c>
      <c r="AD2237" s="213" t="str">
        <f t="shared" si="187"/>
        <v>niet bekend</v>
      </c>
      <c r="AE2237" s="213" t="str">
        <f>IF(B2237="","",(IFERROR(VLOOKUP(B2237,Projecten!A$4:W$2415,23,FALSE),"niet bekend")))</f>
        <v>niet bekend</v>
      </c>
      <c r="AF2237" s="213" t="str">
        <f>IF(B2237="","",(IFERROR(VLOOKUP(B2237,Projecten!A$4:W$2415,12,FALSE),"niet bekend")))</f>
        <v>niet bekend</v>
      </c>
      <c r="AG2237" s="1260"/>
    </row>
    <row r="2238" spans="1:33" s="297" customFormat="1" x14ac:dyDescent="0.2">
      <c r="A2238" s="1271"/>
      <c r="B2238" s="670"/>
      <c r="C2238" s="271"/>
      <c r="D2238" s="728"/>
      <c r="E2238" s="728"/>
      <c r="F2238" s="1269"/>
      <c r="G2238" s="728"/>
      <c r="H2238" s="728"/>
      <c r="I2238" s="728"/>
      <c r="J2238" s="292"/>
      <c r="K2238" s="292"/>
      <c r="L2238" s="292"/>
      <c r="M2238" s="292"/>
      <c r="N2238" s="291"/>
      <c r="O2238" s="291"/>
      <c r="P2238" s="291"/>
      <c r="Q2238" s="291"/>
      <c r="R2238" s="291"/>
      <c r="S2238" s="271"/>
      <c r="T2238" s="292"/>
      <c r="U2238" s="293"/>
      <c r="V2238" s="719"/>
      <c r="W2238" s="288"/>
      <c r="X2238" s="288"/>
      <c r="Y2238" s="295"/>
      <c r="Z2238" s="288"/>
      <c r="AB2238" s="1265"/>
      <c r="AC2238" s="1259" t="str">
        <f>IF(B2238="","",(IFERROR(VLOOKUP(B2238,Projecten!A$4:W$2415,5,FALSE),"niet bekend")))</f>
        <v/>
      </c>
      <c r="AD2238" s="213" t="str">
        <f t="shared" si="187"/>
        <v/>
      </c>
      <c r="AE2238" s="213" t="str">
        <f>IF(B2238="","",(IFERROR(VLOOKUP(B2238,Projecten!A$4:W$2415,23,FALSE),"niet bekend")))</f>
        <v/>
      </c>
      <c r="AF2238" s="213" t="str">
        <f>IF(B2238="","",(IFERROR(VLOOKUP(B2238,Projecten!A$4:W$2415,12,FALSE),"niet bekend")))</f>
        <v/>
      </c>
      <c r="AG2238" s="1260"/>
    </row>
    <row r="2239" spans="1:33" s="731" customFormat="1" x14ac:dyDescent="0.2">
      <c r="B2239" s="1266">
        <v>2017378</v>
      </c>
      <c r="C2239" s="271">
        <v>121353</v>
      </c>
      <c r="D2239" s="271">
        <v>624217</v>
      </c>
      <c r="E2239" s="288" t="s">
        <v>26</v>
      </c>
      <c r="F2239" s="288">
        <v>1</v>
      </c>
      <c r="G2239" s="288">
        <v>8</v>
      </c>
      <c r="H2239" s="288">
        <v>5</v>
      </c>
      <c r="I2239" s="288">
        <v>3</v>
      </c>
      <c r="J2239" s="1264">
        <v>42878</v>
      </c>
      <c r="K2239" s="292" t="s">
        <v>1485</v>
      </c>
      <c r="L2239" s="292" t="s">
        <v>1485</v>
      </c>
      <c r="M2239" s="292" t="s">
        <v>1485</v>
      </c>
      <c r="N2239" s="291" t="s">
        <v>47</v>
      </c>
      <c r="O2239" s="291" t="s">
        <v>47</v>
      </c>
      <c r="P2239" s="291" t="s">
        <v>47</v>
      </c>
      <c r="Q2239" s="291"/>
      <c r="R2239" s="291" t="s">
        <v>47</v>
      </c>
      <c r="S2239" s="271" t="s">
        <v>942</v>
      </c>
      <c r="T2239" s="1010"/>
      <c r="U2239" s="796">
        <v>24</v>
      </c>
      <c r="V2239" s="797"/>
      <c r="W2239" s="798" t="s">
        <v>162</v>
      </c>
      <c r="X2239" s="798"/>
      <c r="Y2239" s="331">
        <v>16</v>
      </c>
      <c r="Z2239" s="798"/>
      <c r="AB2239" s="1261">
        <v>42867</v>
      </c>
      <c r="AC2239" s="249">
        <f>IF(B2239="","",(IFERROR(VLOOKUP(B2239,Projecten!A$4:W$2415,5,FALSE),"niet bekend")))</f>
        <v>1</v>
      </c>
      <c r="AD2239" s="213">
        <f t="shared" si="187"/>
        <v>2317.5500000000002</v>
      </c>
      <c r="AE2239" s="213">
        <f>IF(B2239="","",(IFERROR(VLOOKUP(B2239,Projecten!A$4:W$2415,23,FALSE),"niet bekend")))</f>
        <v>2317.5500000000002</v>
      </c>
      <c r="AF2239" s="213">
        <f>IF(B2239="","",(IFERROR(VLOOKUP(B2239,Projecten!A$4:W$2415,12,FALSE),"niet bekend")))</f>
        <v>2317.5500000000002</v>
      </c>
      <c r="AG2239" s="1202"/>
    </row>
    <row r="2240" spans="1:33" s="327" customFormat="1" x14ac:dyDescent="0.2">
      <c r="B2240" s="1272">
        <v>2017404</v>
      </c>
      <c r="C2240" s="709">
        <v>121354</v>
      </c>
      <c r="D2240" s="883" t="s">
        <v>3050</v>
      </c>
      <c r="E2240" s="832" t="s">
        <v>26</v>
      </c>
      <c r="F2240" s="832">
        <v>1</v>
      </c>
      <c r="G2240" s="1273">
        <v>2</v>
      </c>
      <c r="H2240" s="832">
        <v>1</v>
      </c>
      <c r="I2240" s="832">
        <v>1</v>
      </c>
      <c r="J2240" s="1264">
        <v>42885</v>
      </c>
      <c r="K2240" s="1274" t="s">
        <v>1485</v>
      </c>
      <c r="L2240" s="1274" t="s">
        <v>1485</v>
      </c>
      <c r="M2240" s="1274" t="s">
        <v>1485</v>
      </c>
      <c r="N2240" s="713" t="s">
        <v>47</v>
      </c>
      <c r="O2240" s="713" t="s">
        <v>47</v>
      </c>
      <c r="P2240" s="713" t="s">
        <v>47</v>
      </c>
      <c r="Q2240" s="713"/>
      <c r="R2240" s="713" t="s">
        <v>47</v>
      </c>
      <c r="S2240" s="1229" t="s">
        <v>942</v>
      </c>
      <c r="T2240" s="321"/>
      <c r="U2240" s="264">
        <v>24</v>
      </c>
      <c r="V2240" s="396"/>
      <c r="W2240" s="965" t="s">
        <v>162</v>
      </c>
      <c r="X2240" s="965"/>
      <c r="Y2240" s="324">
        <v>5</v>
      </c>
      <c r="Z2240" s="318"/>
      <c r="AA2240" s="511"/>
      <c r="AB2240" s="707">
        <v>42871</v>
      </c>
      <c r="AC2240" s="249">
        <f>IF(B2240="","",(IFERROR(VLOOKUP(B2240,Projecten!A$4:W$2415,5,FALSE),"niet bekend")))</f>
        <v>1</v>
      </c>
      <c r="AD2240" s="213">
        <f t="shared" si="187"/>
        <v>635.91</v>
      </c>
      <c r="AE2240" s="213">
        <f>IF(B2240="","",(IFERROR(VLOOKUP(B2240,Projecten!A$4:W$2415,23,FALSE),"niet bekend")))</f>
        <v>635.91</v>
      </c>
      <c r="AF2240" s="213">
        <f>IF(B2240="","",(IFERROR(VLOOKUP(B2240,Projecten!A$4:W$2415,12,FALSE),"niet bekend")))</f>
        <v>635.91</v>
      </c>
    </row>
    <row r="2241" spans="2:33" s="327" customFormat="1" x14ac:dyDescent="0.2">
      <c r="B2241" s="1272">
        <v>2017405</v>
      </c>
      <c r="C2241" s="709">
        <v>121354</v>
      </c>
      <c r="D2241" s="883">
        <v>649317</v>
      </c>
      <c r="E2241" s="832" t="s">
        <v>26</v>
      </c>
      <c r="F2241" s="832">
        <v>1</v>
      </c>
      <c r="G2241" s="1273">
        <v>12</v>
      </c>
      <c r="H2241" s="832">
        <v>6</v>
      </c>
      <c r="I2241" s="832">
        <v>3</v>
      </c>
      <c r="J2241" s="1264">
        <v>42885</v>
      </c>
      <c r="K2241" s="1274" t="s">
        <v>1485</v>
      </c>
      <c r="L2241" s="1274" t="s">
        <v>1485</v>
      </c>
      <c r="M2241" s="1274" t="s">
        <v>1485</v>
      </c>
      <c r="N2241" s="713" t="s">
        <v>47</v>
      </c>
      <c r="O2241" s="713" t="s">
        <v>47</v>
      </c>
      <c r="P2241" s="713" t="s">
        <v>47</v>
      </c>
      <c r="Q2241" s="713"/>
      <c r="R2241" s="713" t="s">
        <v>47</v>
      </c>
      <c r="S2241" s="1229" t="s">
        <v>942</v>
      </c>
      <c r="T2241" s="321"/>
      <c r="U2241" s="264">
        <v>24</v>
      </c>
      <c r="V2241" s="396"/>
      <c r="W2241" s="965" t="s">
        <v>162</v>
      </c>
      <c r="X2241" s="965" t="s">
        <v>3171</v>
      </c>
      <c r="Y2241" s="324">
        <v>20</v>
      </c>
      <c r="Z2241" s="318"/>
      <c r="AA2241" s="511"/>
      <c r="AB2241" s="707">
        <v>42871</v>
      </c>
      <c r="AC2241" s="249">
        <f>IF(B2241="","",(IFERROR(VLOOKUP(B2241,Projecten!A$4:W$2415,5,FALSE),"niet bekend")))</f>
        <v>1</v>
      </c>
      <c r="AD2241" s="213">
        <f t="shared" si="187"/>
        <v>3153.87</v>
      </c>
      <c r="AE2241" s="213">
        <f>IF(B2241="","",(IFERROR(VLOOKUP(B2241,Projecten!A$4:W$2415,23,FALSE),"niet bekend")))</f>
        <v>3153.87</v>
      </c>
      <c r="AF2241" s="213">
        <f>IF(B2241="","",(IFERROR(VLOOKUP(B2241,Projecten!A$4:W$2415,12,FALSE),"niet bekend")))</f>
        <v>3153.87</v>
      </c>
    </row>
    <row r="2242" spans="2:33" s="327" customFormat="1" x14ac:dyDescent="0.2">
      <c r="B2242" s="1272">
        <v>2017391</v>
      </c>
      <c r="C2242" s="709">
        <v>121354</v>
      </c>
      <c r="D2242" s="883">
        <v>666317</v>
      </c>
      <c r="E2242" s="832" t="s">
        <v>26</v>
      </c>
      <c r="F2242" s="832">
        <v>1</v>
      </c>
      <c r="G2242" s="1273">
        <v>8</v>
      </c>
      <c r="H2242" s="832">
        <v>5</v>
      </c>
      <c r="I2242" s="832">
        <v>3</v>
      </c>
      <c r="J2242" s="1264">
        <v>42885</v>
      </c>
      <c r="K2242" s="1274" t="s">
        <v>1485</v>
      </c>
      <c r="L2242" s="1274" t="s">
        <v>1485</v>
      </c>
      <c r="M2242" s="1274" t="s">
        <v>1485</v>
      </c>
      <c r="N2242" s="713" t="s">
        <v>47</v>
      </c>
      <c r="O2242" s="713" t="s">
        <v>47</v>
      </c>
      <c r="P2242" s="713" t="s">
        <v>47</v>
      </c>
      <c r="Q2242" s="713"/>
      <c r="R2242" s="713" t="s">
        <v>47</v>
      </c>
      <c r="S2242" s="1229" t="s">
        <v>942</v>
      </c>
      <c r="T2242" s="321"/>
      <c r="U2242" s="264">
        <v>24</v>
      </c>
      <c r="V2242" s="396"/>
      <c r="W2242" s="965" t="s">
        <v>162</v>
      </c>
      <c r="X2242" s="965"/>
      <c r="Y2242" s="324">
        <v>15</v>
      </c>
      <c r="Z2242" s="318"/>
      <c r="AA2242" s="511"/>
      <c r="AB2242" s="707">
        <v>42871</v>
      </c>
      <c r="AC2242" s="249">
        <f>IF(B2242="","",(IFERROR(VLOOKUP(B2242,Projecten!A$4:W$2415,5,FALSE),"niet bekend")))</f>
        <v>1</v>
      </c>
      <c r="AD2242" s="213">
        <f t="shared" si="187"/>
        <v>2616.7800000000002</v>
      </c>
      <c r="AE2242" s="213">
        <f>IF(B2242="","",(IFERROR(VLOOKUP(B2242,Projecten!A$4:W$2415,23,FALSE),"niet bekend")))</f>
        <v>2616.7800000000002</v>
      </c>
      <c r="AF2242" s="213">
        <f>IF(B2242="","",(IFERROR(VLOOKUP(B2242,Projecten!A$4:W$2415,12,FALSE),"niet bekend")))</f>
        <v>2616.7800000000002</v>
      </c>
    </row>
    <row r="2243" spans="2:33" s="327" customFormat="1" x14ac:dyDescent="0.2">
      <c r="B2243" s="1272">
        <v>2017389</v>
      </c>
      <c r="C2243" s="709">
        <v>121354</v>
      </c>
      <c r="D2243" s="883">
        <v>649517</v>
      </c>
      <c r="E2243" s="832" t="s">
        <v>26</v>
      </c>
      <c r="F2243" s="832">
        <v>1</v>
      </c>
      <c r="G2243" s="1273">
        <v>7</v>
      </c>
      <c r="H2243" s="832">
        <v>5</v>
      </c>
      <c r="I2243" s="832">
        <v>3</v>
      </c>
      <c r="J2243" s="1264">
        <v>42885</v>
      </c>
      <c r="K2243" s="1274" t="s">
        <v>1485</v>
      </c>
      <c r="L2243" s="1274" t="s">
        <v>1485</v>
      </c>
      <c r="M2243" s="1274" t="s">
        <v>1485</v>
      </c>
      <c r="N2243" s="713" t="s">
        <v>47</v>
      </c>
      <c r="O2243" s="713" t="s">
        <v>47</v>
      </c>
      <c r="P2243" s="713" t="s">
        <v>47</v>
      </c>
      <c r="Q2243" s="713"/>
      <c r="R2243" s="713" t="s">
        <v>47</v>
      </c>
      <c r="S2243" s="1229" t="s">
        <v>942</v>
      </c>
      <c r="T2243" s="321"/>
      <c r="U2243" s="264">
        <v>24</v>
      </c>
      <c r="V2243" s="396"/>
      <c r="W2243" s="965" t="s">
        <v>162</v>
      </c>
      <c r="X2243" s="965"/>
      <c r="Y2243" s="324">
        <v>15</v>
      </c>
      <c r="Z2243" s="318"/>
      <c r="AA2243" s="511"/>
      <c r="AB2243" s="707">
        <v>42871</v>
      </c>
      <c r="AC2243" s="249">
        <f>IF(B2243="","",(IFERROR(VLOOKUP(B2243,Projecten!A$4:W$2415,5,FALSE),"niet bekend")))</f>
        <v>1</v>
      </c>
      <c r="AD2243" s="213">
        <f t="shared" si="187"/>
        <v>2343.94</v>
      </c>
      <c r="AE2243" s="213">
        <f>IF(B2243="","",(IFERROR(VLOOKUP(B2243,Projecten!A$4:W$2415,23,FALSE),"niet bekend")))</f>
        <v>2343.94</v>
      </c>
      <c r="AF2243" s="213">
        <f>IF(B2243="","",(IFERROR(VLOOKUP(B2243,Projecten!A$4:W$2415,12,FALSE),"niet bekend")))</f>
        <v>2343.94</v>
      </c>
    </row>
    <row r="2244" spans="2:33" s="327" customFormat="1" x14ac:dyDescent="0.2">
      <c r="B2244" s="1272">
        <v>2017387</v>
      </c>
      <c r="C2244" s="709">
        <v>121353</v>
      </c>
      <c r="D2244" s="883">
        <v>625217</v>
      </c>
      <c r="E2244" s="832" t="s">
        <v>26</v>
      </c>
      <c r="F2244" s="832">
        <v>1</v>
      </c>
      <c r="G2244" s="1273">
        <v>8</v>
      </c>
      <c r="H2244" s="832">
        <v>5</v>
      </c>
      <c r="I2244" s="832">
        <v>3</v>
      </c>
      <c r="J2244" s="1275">
        <v>42878</v>
      </c>
      <c r="K2244" s="1275">
        <v>42879</v>
      </c>
      <c r="L2244" s="1276" t="s">
        <v>1485</v>
      </c>
      <c r="M2244" s="1274" t="s">
        <v>1485</v>
      </c>
      <c r="N2244" s="713" t="s">
        <v>47</v>
      </c>
      <c r="O2244" s="713" t="s">
        <v>47</v>
      </c>
      <c r="P2244" s="713" t="s">
        <v>47</v>
      </c>
      <c r="Q2244" s="713"/>
      <c r="R2244" s="713" t="s">
        <v>47</v>
      </c>
      <c r="S2244" s="1229" t="s">
        <v>942</v>
      </c>
      <c r="T2244" s="321"/>
      <c r="U2244" s="264">
        <v>24</v>
      </c>
      <c r="V2244" s="396"/>
      <c r="W2244" s="965" t="s">
        <v>162</v>
      </c>
      <c r="X2244" s="1277" t="s">
        <v>3173</v>
      </c>
      <c r="Y2244" s="324">
        <v>16</v>
      </c>
      <c r="Z2244" s="318"/>
      <c r="AA2244" s="511"/>
      <c r="AB2244" s="707">
        <v>42867</v>
      </c>
      <c r="AC2244" s="249">
        <f>IF(B2244="","",(IFERROR(VLOOKUP(B2244,Projecten!A$4:W$2415,5,FALSE),"niet bekend")))</f>
        <v>1</v>
      </c>
      <c r="AD2244" s="213">
        <f t="shared" si="187"/>
        <v>2861</v>
      </c>
      <c r="AE2244" s="213">
        <f>IF(B2244="","",(IFERROR(VLOOKUP(B2244,Projecten!A$4:W$2415,23,FALSE),"niet bekend")))</f>
        <v>2861</v>
      </c>
      <c r="AF2244" s="213">
        <f>IF(B2244="","",(IFERROR(VLOOKUP(B2244,Projecten!A$4:W$2415,12,FALSE),"niet bekend")))</f>
        <v>2861</v>
      </c>
    </row>
    <row r="2245" spans="2:33" x14ac:dyDescent="0.2">
      <c r="AC2245" s="209"/>
    </row>
    <row r="2246" spans="2:33" s="1292" customFormat="1" x14ac:dyDescent="0.2">
      <c r="B2246" s="1278"/>
      <c r="C2246" s="1279"/>
      <c r="D2246" s="1280"/>
      <c r="E2246" s="1280"/>
      <c r="F2246" s="1281"/>
      <c r="G2246" s="1281"/>
      <c r="H2246" s="1281"/>
      <c r="I2246" s="1281"/>
      <c r="J2246" s="1282"/>
      <c r="K2246" s="1282"/>
      <c r="L2246" s="1282"/>
      <c r="M2246" s="1281"/>
      <c r="N2246" s="1281"/>
      <c r="O2246" s="1281"/>
      <c r="P2246" s="1281"/>
      <c r="Q2246" s="1281"/>
      <c r="R2246" s="1281"/>
      <c r="S2246" s="1283"/>
      <c r="T2246" s="1284"/>
      <c r="U2246" s="1285"/>
      <c r="V2246" s="1285"/>
      <c r="W2246" s="1286"/>
      <c r="X2246" s="1286"/>
      <c r="Y2246" s="1286"/>
      <c r="Z2246" s="1287"/>
      <c r="AA2246" s="1288"/>
      <c r="AB2246" s="1289"/>
      <c r="AC2246" s="1290"/>
      <c r="AD2246" s="1291"/>
      <c r="AE2246" s="1291" t="str">
        <f>IF(B2246="","",(IFERROR(VLOOKUP(B2246,Projecten!A$4:W$2415,23,FALSE),"niet bekend")))</f>
        <v/>
      </c>
      <c r="AF2246" s="1291" t="str">
        <f>IF(B2246="","",(IFERROR(VLOOKUP(B2246,Projecten!A$4:W$2415,12,FALSE),"niet bekend")))</f>
        <v/>
      </c>
    </row>
    <row r="2247" spans="2:33" s="1212" customFormat="1" x14ac:dyDescent="0.2">
      <c r="B2247" s="1212" t="s">
        <v>115</v>
      </c>
      <c r="C2247" s="1213"/>
      <c r="D2247" s="1214">
        <f>SUM(G2247:I2247)</f>
        <v>2349</v>
      </c>
      <c r="E2247" s="1215"/>
      <c r="F2247" s="1216">
        <f>SUM(F2248:F2293)</f>
        <v>143</v>
      </c>
      <c r="G2247" s="1216">
        <f>SUM(G2248:G2293)</f>
        <v>1306</v>
      </c>
      <c r="H2247" s="1216">
        <f>SUM(H2248:H2293)</f>
        <v>619</v>
      </c>
      <c r="I2247" s="1216">
        <f>SUM(I2248:I2293)</f>
        <v>424</v>
      </c>
      <c r="J2247" s="1217"/>
      <c r="K2247" s="1217"/>
      <c r="L2247" s="1217"/>
      <c r="M2247" s="1216"/>
      <c r="N2247" s="1216"/>
      <c r="O2247" s="1216"/>
      <c r="P2247" s="1216"/>
      <c r="Q2247" s="1216"/>
      <c r="R2247" s="1216"/>
      <c r="S2247" s="1218">
        <v>24</v>
      </c>
      <c r="T2247" s="1219"/>
      <c r="U2247" s="1220"/>
      <c r="V2247" s="1220"/>
      <c r="W2247" s="1221"/>
      <c r="X2247" s="1222">
        <f>SUM(Y2247:Y2263)</f>
        <v>394</v>
      </c>
      <c r="Y2247" s="1223"/>
      <c r="Z2247" s="1223">
        <f>Productiemedewerkers!C2727</f>
        <v>0</v>
      </c>
      <c r="AA2247" s="1224">
        <f>X2247-Z2247</f>
        <v>394</v>
      </c>
      <c r="AB2247" s="1225"/>
      <c r="AC2247" s="1226"/>
      <c r="AD2247" s="235">
        <f>SUM(AD2248:AD2263)</f>
        <v>68250.61</v>
      </c>
      <c r="AE2247" s="235" t="str">
        <f>IF(B2247="","",(IFERROR(VLOOKUP(B2247,Projecten!A$4:W$2415,23,FALSE),"niet bekend")))</f>
        <v>niet bekend</v>
      </c>
      <c r="AF2247" s="235" t="str">
        <f>IF(B2247="","",(IFERROR(VLOOKUP(B2247,Projecten!A$4:W$2415,12,FALSE),"niet bekend")))</f>
        <v>niet bekend</v>
      </c>
      <c r="AG2247" s="1227"/>
    </row>
    <row r="2248" spans="2:33" s="297" customFormat="1" x14ac:dyDescent="0.2">
      <c r="B2248" s="708"/>
      <c r="C2248" s="271"/>
      <c r="D2248" s="288"/>
      <c r="E2248" s="288"/>
      <c r="F2248" s="291"/>
      <c r="G2248" s="291"/>
      <c r="H2248" s="291"/>
      <c r="I2248" s="291"/>
      <c r="J2248" s="1258"/>
      <c r="K2248" s="1258"/>
      <c r="L2248" s="1258"/>
      <c r="M2248" s="884"/>
      <c r="N2248" s="884"/>
      <c r="O2248" s="884"/>
      <c r="P2248" s="884"/>
      <c r="Q2248" s="884"/>
      <c r="R2248" s="884"/>
      <c r="S2248" s="271" t="s">
        <v>2739</v>
      </c>
      <c r="T2248" s="292"/>
      <c r="U2248" s="293"/>
      <c r="V2248" s="719"/>
      <c r="W2248" s="288"/>
      <c r="X2248" s="652" t="s">
        <v>2037</v>
      </c>
      <c r="Y2248" s="295"/>
      <c r="Z2248" s="288"/>
      <c r="AB2248" s="289"/>
      <c r="AC2248" s="1259" t="str">
        <f>IF(B2248="","",(IFERROR(VLOOKUP(B2248,Projecten!A$4:W$2415,5,FALSE),"niet bekend")))</f>
        <v/>
      </c>
      <c r="AD2248" s="213" t="str">
        <f>IF(AC2248="","",(IF(F2248=0,AF2248,(F2248/AC2248*AF2248))))</f>
        <v/>
      </c>
      <c r="AE2248" s="213" t="str">
        <f>IF(B2248="","",(IFERROR(VLOOKUP(B2248,Projecten!A$4:W$2415,23,FALSE),"niet bekend")))</f>
        <v/>
      </c>
      <c r="AF2248" s="213" t="str">
        <f>IF(B2248="","",(IFERROR(VLOOKUP(B2248,Projecten!A$4:W$2415,12,FALSE),"niet bekend")))</f>
        <v/>
      </c>
      <c r="AG2248" s="1260"/>
    </row>
    <row r="2249" spans="2:33" s="297" customFormat="1" x14ac:dyDescent="0.2">
      <c r="B2249" s="708"/>
      <c r="C2249" s="271"/>
      <c r="D2249" s="798" t="s">
        <v>3069</v>
      </c>
      <c r="E2249" s="288"/>
      <c r="F2249" s="291"/>
      <c r="G2249" s="291"/>
      <c r="H2249" s="291"/>
      <c r="I2249" s="291"/>
      <c r="J2249" s="1258"/>
      <c r="K2249" s="1258"/>
      <c r="L2249" s="1258"/>
      <c r="M2249" s="884"/>
      <c r="N2249" s="884"/>
      <c r="O2249" s="884"/>
      <c r="P2249" s="884"/>
      <c r="Q2249" s="884"/>
      <c r="R2249" s="884"/>
      <c r="S2249" s="271"/>
      <c r="T2249" s="292"/>
      <c r="U2249" s="293"/>
      <c r="V2249" s="719"/>
      <c r="W2249" s="288"/>
      <c r="X2249" s="652"/>
      <c r="Y2249" s="295">
        <v>8.25</v>
      </c>
      <c r="Z2249" s="288"/>
      <c r="AB2249" s="289"/>
      <c r="AC2249" s="1259"/>
      <c r="AD2249" s="213"/>
      <c r="AE2249" s="213"/>
      <c r="AF2249" s="213"/>
      <c r="AG2249" s="1260"/>
    </row>
    <row r="2250" spans="2:33" s="297" customFormat="1" x14ac:dyDescent="0.2">
      <c r="B2250" s="708"/>
      <c r="C2250" s="271"/>
      <c r="D2250" s="798" t="s">
        <v>3160</v>
      </c>
      <c r="E2250" s="288"/>
      <c r="F2250" s="291"/>
      <c r="G2250" s="291"/>
      <c r="H2250" s="291"/>
      <c r="I2250" s="291"/>
      <c r="J2250" s="1258"/>
      <c r="K2250" s="1258"/>
      <c r="L2250" s="1258"/>
      <c r="M2250" s="884"/>
      <c r="N2250" s="884"/>
      <c r="O2250" s="884"/>
      <c r="P2250" s="884"/>
      <c r="Q2250" s="884"/>
      <c r="R2250" s="884"/>
      <c r="S2250" s="271"/>
      <c r="T2250" s="292"/>
      <c r="U2250" s="293"/>
      <c r="V2250" s="719"/>
      <c r="W2250" s="288"/>
      <c r="X2250" s="652"/>
      <c r="Y2250" s="295">
        <v>8.25</v>
      </c>
      <c r="Z2250" s="288"/>
      <c r="AB2250" s="289"/>
      <c r="AC2250" s="1259"/>
      <c r="AD2250" s="213"/>
      <c r="AE2250" s="213"/>
      <c r="AF2250" s="213"/>
      <c r="AG2250" s="1260"/>
    </row>
    <row r="2251" spans="2:33" s="297" customFormat="1" x14ac:dyDescent="0.2">
      <c r="B2251" s="708"/>
      <c r="C2251" s="271"/>
      <c r="D2251" s="288"/>
      <c r="E2251" s="288"/>
      <c r="F2251" s="291"/>
      <c r="G2251" s="291"/>
      <c r="H2251" s="291"/>
      <c r="I2251" s="291"/>
      <c r="J2251" s="1258"/>
      <c r="K2251" s="1258"/>
      <c r="L2251" s="1258"/>
      <c r="M2251" s="884"/>
      <c r="N2251" s="884"/>
      <c r="O2251" s="884"/>
      <c r="P2251" s="884"/>
      <c r="Q2251" s="884"/>
      <c r="R2251" s="884"/>
      <c r="S2251" s="271"/>
      <c r="T2251" s="292"/>
      <c r="U2251" s="293"/>
      <c r="V2251" s="719"/>
      <c r="W2251" s="288"/>
      <c r="X2251" s="652"/>
      <c r="Y2251" s="295"/>
      <c r="Z2251" s="288"/>
      <c r="AB2251" s="289"/>
      <c r="AC2251" s="1259"/>
      <c r="AD2251" s="213"/>
      <c r="AE2251" s="213"/>
      <c r="AF2251" s="213"/>
      <c r="AG2251" s="1260"/>
    </row>
    <row r="2252" spans="2:33" s="962" customFormat="1" x14ac:dyDescent="0.2">
      <c r="B2252" s="709">
        <v>2017385</v>
      </c>
      <c r="C2252" s="709">
        <v>121353</v>
      </c>
      <c r="D2252" s="709">
        <v>668117</v>
      </c>
      <c r="E2252" s="521" t="s">
        <v>26</v>
      </c>
      <c r="F2252" s="521">
        <v>1</v>
      </c>
      <c r="G2252" s="521">
        <v>12</v>
      </c>
      <c r="H2252" s="521">
        <v>6</v>
      </c>
      <c r="I2252" s="521">
        <v>3</v>
      </c>
      <c r="J2252" s="1093">
        <v>42878</v>
      </c>
      <c r="K2252" s="1093" t="s">
        <v>1485</v>
      </c>
      <c r="L2252" s="1093" t="s">
        <v>1485</v>
      </c>
      <c r="M2252" s="1093" t="s">
        <v>1485</v>
      </c>
      <c r="N2252" s="705" t="s">
        <v>47</v>
      </c>
      <c r="O2252" s="705" t="s">
        <v>47</v>
      </c>
      <c r="P2252" s="705" t="s">
        <v>47</v>
      </c>
      <c r="Q2252" s="705"/>
      <c r="R2252" s="705" t="s">
        <v>47</v>
      </c>
      <c r="S2252" s="709" t="s">
        <v>3114</v>
      </c>
      <c r="T2252" s="1093" t="s">
        <v>3172</v>
      </c>
      <c r="U2252" s="694">
        <v>24</v>
      </c>
      <c r="V2252" s="520"/>
      <c r="W2252" s="521" t="s">
        <v>162</v>
      </c>
      <c r="X2252" s="623" t="s">
        <v>3252</v>
      </c>
      <c r="Y2252" s="497">
        <v>17</v>
      </c>
      <c r="Z2252" s="521">
        <v>4</v>
      </c>
      <c r="AB2252" s="1293">
        <v>42867</v>
      </c>
      <c r="AC2252" s="1196">
        <f>IF(B2252="","",(IFERROR(VLOOKUP(B2252,Projecten!A$4:W$2415,5,FALSE),"niet bekend")))</f>
        <v>1</v>
      </c>
      <c r="AD2252" s="266">
        <f>IF(AC2252="","",(IF(F2252=0,AF2252,(F2252/AC2252*AF2252))))</f>
        <v>3519.7</v>
      </c>
      <c r="AE2252" s="266">
        <f>IF(B2252="","",(IFERROR(VLOOKUP(B2252,Projecten!A$4:W$2415,23,FALSE),"niet bekend")))</f>
        <v>3519.7</v>
      </c>
      <c r="AF2252" s="266">
        <f>IF(B2252="","",(IFERROR(VLOOKUP(B2252,Projecten!A$4:W$2415,12,FALSE),"niet bekend")))</f>
        <v>3519.7</v>
      </c>
      <c r="AG2252" s="1207"/>
    </row>
    <row r="2253" spans="2:33" s="708" customFormat="1" x14ac:dyDescent="0.2">
      <c r="B2253" s="709">
        <v>2017390</v>
      </c>
      <c r="C2253" s="709">
        <v>121355</v>
      </c>
      <c r="D2253" s="709">
        <v>630217</v>
      </c>
      <c r="E2253" s="521" t="s">
        <v>26</v>
      </c>
      <c r="F2253" s="521">
        <v>1</v>
      </c>
      <c r="G2253" s="521">
        <v>13</v>
      </c>
      <c r="H2253" s="521">
        <v>4</v>
      </c>
      <c r="I2253" s="521">
        <v>5</v>
      </c>
      <c r="J2253" s="1093">
        <v>42885</v>
      </c>
      <c r="K2253" s="1093">
        <v>42886</v>
      </c>
      <c r="L2253" s="1093" t="s">
        <v>1485</v>
      </c>
      <c r="M2253" s="1093" t="s">
        <v>1485</v>
      </c>
      <c r="N2253" s="705" t="s">
        <v>47</v>
      </c>
      <c r="O2253" s="705" t="s">
        <v>47</v>
      </c>
      <c r="P2253" s="705" t="s">
        <v>47</v>
      </c>
      <c r="Q2253" s="705"/>
      <c r="R2253" s="705" t="s">
        <v>47</v>
      </c>
      <c r="S2253" s="709"/>
      <c r="T2253" s="1093"/>
      <c r="U2253" s="694">
        <v>24</v>
      </c>
      <c r="V2253" s="520"/>
      <c r="W2253" s="521" t="s">
        <v>162</v>
      </c>
      <c r="X2253" s="521" t="s">
        <v>3110</v>
      </c>
      <c r="Y2253" s="497">
        <v>27</v>
      </c>
      <c r="Z2253" s="521">
        <v>5</v>
      </c>
      <c r="AA2253" s="1194"/>
      <c r="AB2253" s="1195">
        <v>42874</v>
      </c>
      <c r="AC2253" s="1196">
        <f>IF(B2253="","",(IFERROR(VLOOKUP(B2253,Projecten!A$4:W$2415,5,FALSE),"niet bekend")))</f>
        <v>1</v>
      </c>
      <c r="AD2253" s="266">
        <f>IF(AC2253="","",(IF(F2253=0,AF2253,(F2253/AC2253*AF2253))))</f>
        <v>6085.27</v>
      </c>
      <c r="AE2253" s="266">
        <f>IF(B2253="","",(IFERROR(VLOOKUP(B2253,Projecten!A$4:W$2415,23,FALSE),"niet bekend")))</f>
        <v>6085.27</v>
      </c>
      <c r="AF2253" s="266">
        <f>IF(B2253="","",(IFERROR(VLOOKUP(B2253,Projecten!A$4:W$2415,12,FALSE),"niet bekend")))</f>
        <v>6085.27</v>
      </c>
      <c r="AG2253" s="1197"/>
    </row>
    <row r="2254" spans="2:33" s="327" customFormat="1" x14ac:dyDescent="0.2">
      <c r="C2254" s="503"/>
      <c r="D2254" s="320"/>
      <c r="E2254" s="318"/>
      <c r="F2254" s="322"/>
      <c r="G2254" s="318"/>
      <c r="H2254" s="318"/>
      <c r="I2254" s="318"/>
      <c r="J2254" s="322"/>
      <c r="K2254" s="322"/>
      <c r="L2254" s="322"/>
      <c r="M2254" s="322"/>
      <c r="N2254" s="322"/>
      <c r="O2254" s="322"/>
      <c r="P2254" s="322"/>
      <c r="Q2254" s="322"/>
      <c r="R2254" s="322"/>
      <c r="S2254" s="322"/>
      <c r="T2254" s="264"/>
      <c r="U2254" s="322"/>
      <c r="V2254" s="396"/>
      <c r="W2254" s="318"/>
      <c r="X2254" s="318"/>
      <c r="Y2254" s="397"/>
      <c r="Z2254" s="320"/>
      <c r="AD2254" s="266"/>
      <c r="AE2254" s="266"/>
      <c r="AF2254" s="266"/>
      <c r="AG2254" s="398"/>
    </row>
    <row r="2255" spans="2:33" s="327" customFormat="1" x14ac:dyDescent="0.2">
      <c r="B2255" s="700">
        <v>2017374</v>
      </c>
      <c r="C2255" s="709">
        <v>121349</v>
      </c>
      <c r="D2255" s="700" t="s">
        <v>2995</v>
      </c>
      <c r="E2255" s="702" t="s">
        <v>2330</v>
      </c>
      <c r="F2255" s="702">
        <v>1</v>
      </c>
      <c r="G2255" s="702">
        <v>10</v>
      </c>
      <c r="H2255" s="702">
        <v>6</v>
      </c>
      <c r="I2255" s="702">
        <v>1</v>
      </c>
      <c r="J2255" s="321">
        <v>42885</v>
      </c>
      <c r="K2255" s="321">
        <v>42886</v>
      </c>
      <c r="L2255" s="995" t="s">
        <v>1485</v>
      </c>
      <c r="M2255" s="995" t="s">
        <v>1485</v>
      </c>
      <c r="N2255" s="391" t="s">
        <v>47</v>
      </c>
      <c r="O2255" s="391" t="s">
        <v>47</v>
      </c>
      <c r="P2255" s="391" t="s">
        <v>47</v>
      </c>
      <c r="Q2255" s="391"/>
      <c r="R2255" s="391" t="s">
        <v>47</v>
      </c>
      <c r="S2255" s="1210" t="s">
        <v>3213</v>
      </c>
      <c r="T2255" s="321"/>
      <c r="U2255" s="264">
        <v>24</v>
      </c>
      <c r="V2255" s="396"/>
      <c r="W2255" s="965" t="s">
        <v>2532</v>
      </c>
      <c r="X2255" s="965"/>
      <c r="Y2255" s="324">
        <v>17</v>
      </c>
      <c r="Z2255" s="318">
        <v>1</v>
      </c>
      <c r="AA2255" s="511"/>
      <c r="AB2255" s="707">
        <v>42871</v>
      </c>
      <c r="AC2255" s="329">
        <f>IF(B2255="","",(IFERROR(VLOOKUP(B2255,Projecten!A$4:W$2415,5,FALSE),"niet bekend")))</f>
        <v>1</v>
      </c>
      <c r="AD2255" s="266">
        <f>IF(AC2255="","",(IF(F2255=0,AF2255,(F2255/AC2255*AF2255))))</f>
        <v>2913.37</v>
      </c>
      <c r="AE2255" s="266">
        <f>IF(B2255="","",(IFERROR(VLOOKUP(B2255,Projecten!A$4:W$2415,23,FALSE),"niet bekend")))</f>
        <v>2913.37</v>
      </c>
      <c r="AF2255" s="266">
        <f>IF(B2255="","",(IFERROR(VLOOKUP(B2255,Projecten!A$4:W$2415,12,FALSE),"niet bekend")))</f>
        <v>2913.37</v>
      </c>
    </row>
    <row r="2256" spans="2:33" s="327" customFormat="1" x14ac:dyDescent="0.2">
      <c r="B2256" s="700"/>
      <c r="C2256" s="709"/>
      <c r="D2256" s="700"/>
      <c r="E2256" s="702"/>
      <c r="F2256" s="702"/>
      <c r="G2256" s="702"/>
      <c r="H2256" s="702"/>
      <c r="I2256" s="702"/>
      <c r="J2256" s="321"/>
      <c r="K2256" s="321"/>
      <c r="L2256" s="995"/>
      <c r="M2256" s="995"/>
      <c r="N2256" s="391"/>
      <c r="O2256" s="391"/>
      <c r="P2256" s="391"/>
      <c r="Q2256" s="391"/>
      <c r="R2256" s="391"/>
      <c r="S2256" s="1210"/>
      <c r="T2256" s="321"/>
      <c r="U2256" s="264"/>
      <c r="V2256" s="396"/>
      <c r="W2256" s="965"/>
      <c r="X2256" s="965"/>
      <c r="Y2256" s="324"/>
      <c r="Z2256" s="318"/>
      <c r="AA2256" s="511"/>
      <c r="AB2256" s="707"/>
      <c r="AC2256" s="329"/>
      <c r="AD2256" s="266"/>
      <c r="AE2256" s="266"/>
      <c r="AF2256" s="266"/>
    </row>
    <row r="2257" spans="2:33" s="327" customFormat="1" x14ac:dyDescent="0.2">
      <c r="B2257" s="700">
        <v>2017398</v>
      </c>
      <c r="C2257" s="709">
        <v>121349</v>
      </c>
      <c r="D2257" s="700" t="s">
        <v>3046</v>
      </c>
      <c r="E2257" s="702" t="s">
        <v>352</v>
      </c>
      <c r="F2257" s="702">
        <v>1</v>
      </c>
      <c r="G2257" s="702">
        <v>14</v>
      </c>
      <c r="H2257" s="702">
        <v>8</v>
      </c>
      <c r="I2257" s="702">
        <v>4</v>
      </c>
      <c r="J2257" s="321">
        <v>42885</v>
      </c>
      <c r="K2257" s="321">
        <v>42886</v>
      </c>
      <c r="L2257" s="995" t="s">
        <v>1485</v>
      </c>
      <c r="M2257" s="995" t="s">
        <v>1485</v>
      </c>
      <c r="N2257" s="391" t="s">
        <v>47</v>
      </c>
      <c r="O2257" s="391" t="s">
        <v>47</v>
      </c>
      <c r="P2257" s="391" t="s">
        <v>47</v>
      </c>
      <c r="Q2257" s="391"/>
      <c r="R2257" s="391" t="s">
        <v>47</v>
      </c>
      <c r="S2257" s="1210" t="s">
        <v>3213</v>
      </c>
      <c r="T2257" s="321"/>
      <c r="U2257" s="264">
        <v>24</v>
      </c>
      <c r="V2257" s="396"/>
      <c r="W2257" s="965" t="s">
        <v>532</v>
      </c>
      <c r="X2257" s="965"/>
      <c r="Y2257" s="324">
        <v>34</v>
      </c>
      <c r="Z2257" s="318">
        <v>4</v>
      </c>
      <c r="AA2257" s="511"/>
      <c r="AB2257" s="707">
        <v>42871</v>
      </c>
      <c r="AC2257" s="329">
        <f>IF(B2257="","",(IFERROR(VLOOKUP(B2257,Projecten!A$4:W$2415,5,FALSE),"niet bekend")))</f>
        <v>1</v>
      </c>
      <c r="AD2257" s="266">
        <f>IF(AC2257="","",(IF(F2257=0,AF2257,(F2257/AC2257*AF2257))))</f>
        <v>4807.1499999999996</v>
      </c>
      <c r="AE2257" s="266">
        <f>IF(B2257="","",(IFERROR(VLOOKUP(B2257,Projecten!A$4:W$2415,23,FALSE),"niet bekend")))</f>
        <v>4807.1499999999996</v>
      </c>
      <c r="AF2257" s="266">
        <f>IF(B2257="","",(IFERROR(VLOOKUP(B2257,Projecten!A$4:W$2415,12,FALSE),"niet bekend")))</f>
        <v>4807.1499999999996</v>
      </c>
    </row>
    <row r="2258" spans="2:33" s="327" customFormat="1" x14ac:dyDescent="0.2">
      <c r="B2258" s="700">
        <v>2017397</v>
      </c>
      <c r="C2258" s="709">
        <v>121656</v>
      </c>
      <c r="D2258" s="700" t="s">
        <v>3043</v>
      </c>
      <c r="E2258" s="702" t="s">
        <v>352</v>
      </c>
      <c r="F2258" s="702">
        <v>6</v>
      </c>
      <c r="G2258" s="702">
        <v>42</v>
      </c>
      <c r="H2258" s="702">
        <v>24</v>
      </c>
      <c r="I2258" s="702">
        <v>18</v>
      </c>
      <c r="J2258" s="321">
        <v>42885</v>
      </c>
      <c r="K2258" s="321">
        <v>42886</v>
      </c>
      <c r="L2258" s="995" t="s">
        <v>1485</v>
      </c>
      <c r="M2258" s="995" t="s">
        <v>1485</v>
      </c>
      <c r="N2258" s="391" t="s">
        <v>47</v>
      </c>
      <c r="O2258" s="391" t="s">
        <v>47</v>
      </c>
      <c r="P2258" s="391" t="s">
        <v>47</v>
      </c>
      <c r="Q2258" s="391"/>
      <c r="R2258" s="391" t="s">
        <v>47</v>
      </c>
      <c r="S2258" s="1210" t="s">
        <v>3213</v>
      </c>
      <c r="T2258" s="321"/>
      <c r="U2258" s="264">
        <v>24</v>
      </c>
      <c r="V2258" s="396"/>
      <c r="W2258" s="965" t="s">
        <v>532</v>
      </c>
      <c r="X2258" s="965" t="s">
        <v>960</v>
      </c>
      <c r="Y2258" s="324">
        <v>92</v>
      </c>
      <c r="Z2258" s="318">
        <v>55</v>
      </c>
      <c r="AA2258" s="511"/>
      <c r="AB2258" s="707">
        <v>42871</v>
      </c>
      <c r="AC2258" s="329">
        <f>IF(B2258="","",(IFERROR(VLOOKUP(B2258,Projecten!A$4:W$2415,5,FALSE),"niet bekend")))</f>
        <v>6</v>
      </c>
      <c r="AD2258" s="266">
        <f>IF(AC2258="","",(IF(F2258=0,AF2258,(F2258/AC2258*AF2258))))</f>
        <v>11583.33</v>
      </c>
      <c r="AE2258" s="266">
        <f>IF(B2258="","",(IFERROR(VLOOKUP(B2258,Projecten!A$4:W$2415,23,FALSE),"niet bekend")))</f>
        <v>11583.33</v>
      </c>
      <c r="AF2258" s="266">
        <f>IF(B2258="","",(IFERROR(VLOOKUP(B2258,Projecten!A$4:W$2415,12,FALSE),"niet bekend")))</f>
        <v>11583.33</v>
      </c>
    </row>
    <row r="2259" spans="2:33" s="327" customFormat="1" x14ac:dyDescent="0.2">
      <c r="B2259" s="700"/>
      <c r="C2259" s="709"/>
      <c r="D2259" s="700"/>
      <c r="E2259" s="702"/>
      <c r="F2259" s="702"/>
      <c r="G2259" s="702"/>
      <c r="H2259" s="702"/>
      <c r="I2259" s="702"/>
      <c r="J2259" s="321"/>
      <c r="K2259" s="321"/>
      <c r="L2259" s="995"/>
      <c r="M2259" s="995"/>
      <c r="N2259" s="391"/>
      <c r="O2259" s="391"/>
      <c r="P2259" s="391"/>
      <c r="Q2259" s="391"/>
      <c r="R2259" s="391"/>
      <c r="S2259" s="1210"/>
      <c r="T2259" s="321"/>
      <c r="U2259" s="264"/>
      <c r="V2259" s="396"/>
      <c r="W2259" s="965"/>
      <c r="X2259" s="965"/>
      <c r="Y2259" s="324"/>
      <c r="Z2259" s="318"/>
      <c r="AA2259" s="511"/>
      <c r="AB2259" s="707"/>
      <c r="AC2259" s="329"/>
      <c r="AD2259" s="266"/>
      <c r="AE2259" s="266"/>
      <c r="AF2259" s="266"/>
    </row>
    <row r="2260" spans="2:33" s="327" customFormat="1" x14ac:dyDescent="0.2">
      <c r="B2260" s="700" t="s">
        <v>3074</v>
      </c>
      <c r="C2260" s="709">
        <v>121357</v>
      </c>
      <c r="D2260" s="700" t="s">
        <v>3072</v>
      </c>
      <c r="E2260" s="702" t="s">
        <v>317</v>
      </c>
      <c r="F2260" s="702">
        <v>1</v>
      </c>
      <c r="G2260" s="702">
        <v>9</v>
      </c>
      <c r="H2260" s="702">
        <v>0</v>
      </c>
      <c r="I2260" s="702">
        <v>0</v>
      </c>
      <c r="J2260" s="321">
        <v>42888</v>
      </c>
      <c r="K2260" s="995" t="s">
        <v>1485</v>
      </c>
      <c r="L2260" s="995" t="s">
        <v>1485</v>
      </c>
      <c r="M2260" s="995" t="s">
        <v>1485</v>
      </c>
      <c r="N2260" s="391" t="s">
        <v>47</v>
      </c>
      <c r="O2260" s="391" t="s">
        <v>47</v>
      </c>
      <c r="P2260" s="391" t="s">
        <v>47</v>
      </c>
      <c r="Q2260" s="391"/>
      <c r="R2260" s="391" t="s">
        <v>47</v>
      </c>
      <c r="S2260" s="1210"/>
      <c r="T2260" s="321"/>
      <c r="U2260" s="264">
        <v>24</v>
      </c>
      <c r="V2260" s="396"/>
      <c r="W2260" s="965" t="s">
        <v>777</v>
      </c>
      <c r="X2260" s="965"/>
      <c r="Y2260" s="324">
        <v>5.5</v>
      </c>
      <c r="Z2260" s="318">
        <v>1</v>
      </c>
      <c r="AA2260" s="511"/>
      <c r="AB2260" s="707">
        <v>42871</v>
      </c>
      <c r="AC2260" s="329">
        <f>IF(B2260="","",(IFERROR(VLOOKUP(B2260,Projecten!A$4:W$2415,5,FALSE),"niet bekend")))</f>
        <v>1</v>
      </c>
      <c r="AD2260" s="266">
        <f>IF(AC2260="","",(IF(F2260=0,AF2260,(F2260/AC2260*AF2260))))</f>
        <v>942.34</v>
      </c>
      <c r="AE2260" s="266">
        <f>IF(B2260="","",(IFERROR(VLOOKUP(B2260,Projecten!A$4:W$2415,23,FALSE),"niet bekend")))</f>
        <v>942.34</v>
      </c>
      <c r="AF2260" s="266">
        <f>IF(B2260="","",(IFERROR(VLOOKUP(B2260,Projecten!A$4:W$2415,12,FALSE),"niet bekend")))</f>
        <v>942.34</v>
      </c>
    </row>
    <row r="2261" spans="2:33" s="868" customFormat="1" x14ac:dyDescent="0.2">
      <c r="B2261" s="1294"/>
      <c r="C2261" s="1210"/>
      <c r="D2261" s="1295"/>
      <c r="E2261" s="616"/>
      <c r="F2261" s="391"/>
      <c r="G2261" s="391"/>
      <c r="H2261" s="391"/>
      <c r="I2261" s="391"/>
      <c r="J2261" s="995"/>
      <c r="K2261" s="995"/>
      <c r="L2261" s="995"/>
      <c r="M2261" s="995"/>
      <c r="N2261" s="391"/>
      <c r="O2261" s="391"/>
      <c r="P2261" s="391"/>
      <c r="Q2261" s="391"/>
      <c r="R2261" s="391"/>
      <c r="S2261" s="1210"/>
      <c r="T2261" s="321"/>
      <c r="U2261" s="264"/>
      <c r="V2261" s="396"/>
      <c r="W2261" s="965"/>
      <c r="X2261" s="965">
        <v>27</v>
      </c>
      <c r="Y2261" s="324"/>
      <c r="Z2261" s="318"/>
      <c r="AA2261" s="1193"/>
      <c r="AB2261" s="1124"/>
      <c r="AC2261" s="1125"/>
      <c r="AD2261" s="266"/>
      <c r="AE2261" s="266"/>
      <c r="AF2261" s="266"/>
    </row>
    <row r="2262" spans="2:33" s="327" customFormat="1" x14ac:dyDescent="0.2">
      <c r="B2262" s="1229" t="s">
        <v>2837</v>
      </c>
      <c r="C2262" s="709">
        <v>121366</v>
      </c>
      <c r="D2262" s="1295" t="s">
        <v>3000</v>
      </c>
      <c r="E2262" s="616" t="s">
        <v>26</v>
      </c>
      <c r="F2262" s="616">
        <v>5</v>
      </c>
      <c r="G2262" s="702">
        <v>50</v>
      </c>
      <c r="H2262" s="702">
        <v>25</v>
      </c>
      <c r="I2262" s="702">
        <v>20</v>
      </c>
      <c r="J2262" s="321" t="s">
        <v>47</v>
      </c>
      <c r="K2262" s="321">
        <v>42872</v>
      </c>
      <c r="L2262" s="321">
        <v>42870</v>
      </c>
      <c r="M2262" s="321" t="s">
        <v>1485</v>
      </c>
      <c r="N2262" s="391" t="s">
        <v>47</v>
      </c>
      <c r="O2262" s="391" t="s">
        <v>47</v>
      </c>
      <c r="P2262" s="391" t="s">
        <v>47</v>
      </c>
      <c r="Q2262" s="391"/>
      <c r="R2262" s="391" t="s">
        <v>47</v>
      </c>
      <c r="S2262" s="1210" t="s">
        <v>3213</v>
      </c>
      <c r="T2262" s="1210" t="s">
        <v>3001</v>
      </c>
      <c r="U2262" s="264">
        <v>25</v>
      </c>
      <c r="V2262" s="396"/>
      <c r="W2262" s="965" t="s">
        <v>2265</v>
      </c>
      <c r="X2262" s="965" t="s">
        <v>2749</v>
      </c>
      <c r="Y2262" s="324">
        <v>185</v>
      </c>
      <c r="Z2262" s="318"/>
      <c r="AA2262" s="511"/>
      <c r="AB2262" s="707">
        <v>42849</v>
      </c>
      <c r="AC2262" s="329">
        <f>IF(B2262="","",(IFERROR(VLOOKUP(B2262,Projecten!A$4:W$2415,5,FALSE),"niet bekend")))</f>
        <v>10</v>
      </c>
      <c r="AD2262" s="266">
        <f>IF(AC2262="","",(IF(F2262=0,AF2262,(F2262/AC2262*AF2262))))</f>
        <v>38399.449999999997</v>
      </c>
      <c r="AE2262" s="266">
        <f>IF(B2262="","",(IFERROR(VLOOKUP(B2262,Projecten!A$4:W$2415,23,FALSE),"niet bekend")))</f>
        <v>76798.899999999994</v>
      </c>
      <c r="AF2262" s="266">
        <f>IF(B2262="","",(IFERROR(VLOOKUP(B2262,Projecten!A$4:W$2415,12,FALSE),"niet bekend")))</f>
        <v>76798.899999999994</v>
      </c>
    </row>
    <row r="2263" spans="2:33" s="1248" customFormat="1" x14ac:dyDescent="0.2">
      <c r="B2263" s="541"/>
      <c r="C2263" s="1236"/>
      <c r="D2263" s="1237"/>
      <c r="E2263" s="1237"/>
      <c r="F2263" s="1238"/>
      <c r="G2263" s="1238"/>
      <c r="H2263" s="1238"/>
      <c r="I2263" s="1238"/>
      <c r="J2263" s="1239"/>
      <c r="K2263" s="1239"/>
      <c r="L2263" s="1239"/>
      <c r="M2263" s="1238"/>
      <c r="N2263" s="1238"/>
      <c r="O2263" s="1238"/>
      <c r="P2263" s="1238"/>
      <c r="Q2263" s="1238"/>
      <c r="R2263" s="1238"/>
      <c r="S2263" s="1240"/>
      <c r="T2263" s="1241"/>
      <c r="U2263" s="1242"/>
      <c r="V2263" s="1242"/>
      <c r="W2263" s="547"/>
      <c r="X2263" s="547"/>
      <c r="Y2263" s="547"/>
      <c r="Z2263" s="1243"/>
      <c r="AA2263" s="1244"/>
      <c r="AB2263" s="1245"/>
      <c r="AC2263" s="1247"/>
      <c r="AD2263" s="311"/>
      <c r="AE2263" s="311"/>
      <c r="AF2263" s="311"/>
      <c r="AG2263" s="1247"/>
    </row>
    <row r="2264" spans="2:33" s="1212" customFormat="1" x14ac:dyDescent="0.2">
      <c r="B2264" s="1227"/>
      <c r="C2264" s="1296"/>
      <c r="D2264" s="1297">
        <f>SUM(G2264:I2264)</f>
        <v>1823</v>
      </c>
      <c r="E2264" s="1298"/>
      <c r="F2264" s="1299">
        <f>SUM(F2269:F2323)</f>
        <v>111</v>
      </c>
      <c r="G2264" s="1299">
        <f>SUM(G2269:G2323)</f>
        <v>1025</v>
      </c>
      <c r="H2264" s="1299">
        <f>SUM(H2269:H2323)</f>
        <v>476</v>
      </c>
      <c r="I2264" s="1299">
        <f>SUM(I2269:I2323)</f>
        <v>322</v>
      </c>
      <c r="J2264" s="1300"/>
      <c r="K2264" s="1300"/>
      <c r="L2264" s="1300"/>
      <c r="M2264" s="1299"/>
      <c r="N2264" s="1299"/>
      <c r="O2264" s="1299"/>
      <c r="P2264" s="1299"/>
      <c r="Q2264" s="1299"/>
      <c r="R2264" s="1299"/>
      <c r="S2264" s="1218">
        <v>25</v>
      </c>
      <c r="T2264" s="1219"/>
      <c r="U2264" s="1220"/>
      <c r="V2264" s="1220"/>
      <c r="W2264" s="1301"/>
      <c r="X2264" s="1222">
        <f>SUM(Y2264:Y2307)</f>
        <v>432.25</v>
      </c>
      <c r="Y2264" s="1223"/>
      <c r="Z2264" s="1223">
        <f>Productiemedewerkers!C2755</f>
        <v>0</v>
      </c>
      <c r="AA2264" s="1224">
        <f>X2264-Z2264</f>
        <v>432.25</v>
      </c>
      <c r="AB2264" s="1225"/>
      <c r="AC2264" s="1227"/>
      <c r="AD2264" s="235">
        <f>SUM(AD2265:AD2307)</f>
        <v>72392.450000000012</v>
      </c>
      <c r="AE2264" s="235"/>
      <c r="AF2264" s="235"/>
      <c r="AG2264" s="1227"/>
    </row>
    <row r="2265" spans="2:33" s="708" customFormat="1" x14ac:dyDescent="0.2">
      <c r="B2265" s="1251"/>
      <c r="C2265" s="1256"/>
      <c r="D2265" s="1013"/>
      <c r="E2265" s="472"/>
      <c r="F2265" s="473"/>
      <c r="G2265" s="473"/>
      <c r="H2265" s="473"/>
      <c r="I2265" s="473"/>
      <c r="J2265" s="1228"/>
      <c r="K2265" s="1228"/>
      <c r="L2265" s="1228"/>
      <c r="M2265" s="528"/>
      <c r="N2265" s="528"/>
      <c r="O2265" s="528"/>
      <c r="P2265" s="528"/>
      <c r="Q2265" s="528"/>
      <c r="R2265" s="528"/>
      <c r="S2265" s="1229" t="s">
        <v>2740</v>
      </c>
      <c r="T2265" s="1093"/>
      <c r="U2265" s="694"/>
      <c r="V2265" s="520"/>
      <c r="W2265" s="1232"/>
      <c r="X2265" s="1230" t="s">
        <v>2037</v>
      </c>
      <c r="Y2265" s="497"/>
      <c r="Z2265" s="1232"/>
      <c r="AA2265" s="1197"/>
      <c r="AB2265" s="1126"/>
      <c r="AC2265" s="329" t="str">
        <f>IF(B2265="","",(IFERROR(VLOOKUP(B2265,Projecten!A$4:W$2415,5,FALSE),"niet bekend")))</f>
        <v/>
      </c>
      <c r="AD2265" s="266" t="str">
        <f t="shared" ref="AD2265:AD2306" si="188">IF(AC2265="","",(IF(F2265=0,AF2265,(F2265/AC2265*AF2265))))</f>
        <v/>
      </c>
      <c r="AE2265" s="266" t="str">
        <f>IF(B2265="","",(IFERROR(VLOOKUP(B2265,Projecten!A$4:W$2415,23,FALSE),"niet bekend")))</f>
        <v/>
      </c>
      <c r="AF2265" s="266" t="str">
        <f>IF(B2265="","",(IFERROR(VLOOKUP(B2265,Projecten!A$4:W$2415,12,FALSE),"niet bekend")))</f>
        <v/>
      </c>
      <c r="AG2265" s="398" t="str">
        <f>IF(C2265="","",(IFERROR(VLOOKUP(C2265,Projecten!B$4:X$2415,12,FALSE),"niet bekend")))</f>
        <v/>
      </c>
    </row>
    <row r="2266" spans="2:33" s="708" customFormat="1" x14ac:dyDescent="0.2">
      <c r="B2266" s="1251"/>
      <c r="C2266" s="1256"/>
      <c r="D2266" s="1013" t="s">
        <v>3266</v>
      </c>
      <c r="E2266" s="472"/>
      <c r="F2266" s="473"/>
      <c r="G2266" s="473"/>
      <c r="H2266" s="473"/>
      <c r="I2266" s="473"/>
      <c r="J2266" s="1228"/>
      <c r="K2266" s="1228"/>
      <c r="L2266" s="1228"/>
      <c r="M2266" s="528"/>
      <c r="N2266" s="528"/>
      <c r="O2266" s="528"/>
      <c r="P2266" s="528"/>
      <c r="Q2266" s="528"/>
      <c r="R2266" s="528"/>
      <c r="S2266" s="1229"/>
      <c r="T2266" s="1093"/>
      <c r="U2266" s="694"/>
      <c r="V2266" s="520"/>
      <c r="W2266" s="1232"/>
      <c r="X2266" s="1230"/>
      <c r="Y2266" s="857">
        <v>3</v>
      </c>
      <c r="Z2266" s="1232"/>
      <c r="AA2266" s="1197"/>
      <c r="AB2266" s="1126"/>
      <c r="AC2266" s="329" t="str">
        <f>IF(B2266="","",(IFERROR(VLOOKUP(B2266,Projecten!A$4:W$2415,5,FALSE),"niet bekend")))</f>
        <v/>
      </c>
      <c r="AD2266" s="266" t="str">
        <f t="shared" si="188"/>
        <v/>
      </c>
      <c r="AE2266" s="266" t="str">
        <f>IF(B2266="","",(IFERROR(VLOOKUP(B2266,Projecten!A$4:W$2415,23,FALSE),"niet bekend")))</f>
        <v/>
      </c>
      <c r="AF2266" s="266" t="str">
        <f>IF(B2266="","",(IFERROR(VLOOKUP(B2266,Projecten!A$4:W$2415,12,FALSE),"niet bekend")))</f>
        <v/>
      </c>
      <c r="AG2266" s="398"/>
    </row>
    <row r="2267" spans="2:33" s="708" customFormat="1" x14ac:dyDescent="0.2">
      <c r="B2267" s="1251"/>
      <c r="C2267" s="1256"/>
      <c r="D2267" s="1013" t="s">
        <v>3232</v>
      </c>
      <c r="E2267" s="472"/>
      <c r="F2267" s="473"/>
      <c r="G2267" s="473"/>
      <c r="H2267" s="473"/>
      <c r="I2267" s="473"/>
      <c r="J2267" s="1228"/>
      <c r="K2267" s="1228"/>
      <c r="L2267" s="1228"/>
      <c r="M2267" s="528"/>
      <c r="N2267" s="528"/>
      <c r="O2267" s="528"/>
      <c r="P2267" s="528"/>
      <c r="Q2267" s="528"/>
      <c r="R2267" s="528"/>
      <c r="S2267" s="1229"/>
      <c r="T2267" s="1093"/>
      <c r="U2267" s="694"/>
      <c r="V2267" s="520"/>
      <c r="W2267" s="1232"/>
      <c r="X2267" s="1230"/>
      <c r="Y2267" s="857">
        <v>5</v>
      </c>
      <c r="Z2267" s="1232"/>
      <c r="AA2267" s="1197"/>
      <c r="AB2267" s="1126"/>
      <c r="AC2267" s="329" t="str">
        <f>IF(B2267="","",(IFERROR(VLOOKUP(B2267,Projecten!A$4:W$2415,5,FALSE),"niet bekend")))</f>
        <v/>
      </c>
      <c r="AD2267" s="266" t="str">
        <f t="shared" si="188"/>
        <v/>
      </c>
      <c r="AE2267" s="266" t="str">
        <f>IF(B2267="","",(IFERROR(VLOOKUP(B2267,Projecten!A$4:W$2415,23,FALSE),"niet bekend")))</f>
        <v/>
      </c>
      <c r="AF2267" s="266" t="str">
        <f>IF(B2267="","",(IFERROR(VLOOKUP(B2267,Projecten!A$4:W$2415,12,FALSE),"niet bekend")))</f>
        <v/>
      </c>
      <c r="AG2267" s="398"/>
    </row>
    <row r="2268" spans="2:33" s="962" customFormat="1" x14ac:dyDescent="0.2">
      <c r="B2268" s="1190"/>
      <c r="C2268" s="1233"/>
      <c r="D2268" s="1013" t="s">
        <v>3302</v>
      </c>
      <c r="E2268" s="1302"/>
      <c r="F2268" s="1303"/>
      <c r="G2268" s="1303"/>
      <c r="H2268" s="1303"/>
      <c r="I2268" s="1303"/>
      <c r="J2268" s="1304"/>
      <c r="K2268" s="1304"/>
      <c r="L2268" s="1304"/>
      <c r="M2268" s="1304"/>
      <c r="N2268" s="1303"/>
      <c r="O2268" s="1303"/>
      <c r="P2268" s="1303"/>
      <c r="Q2268" s="1303"/>
      <c r="R2268" s="1303"/>
      <c r="S2268" s="1233"/>
      <c r="T2268" s="1204"/>
      <c r="U2268" s="959"/>
      <c r="V2268" s="960"/>
      <c r="W2268" s="1208"/>
      <c r="X2268" s="1208"/>
      <c r="Y2268" s="857">
        <v>8.25</v>
      </c>
      <c r="Z2268" s="1208"/>
      <c r="AA2268" s="1207"/>
      <c r="AB2268" s="1293"/>
      <c r="AC2268" s="329" t="str">
        <f>IF(B2268="","",(IFERROR(VLOOKUP(B2268,Projecten!A$4:W$2415,5,FALSE),"niet bekend")))</f>
        <v/>
      </c>
      <c r="AD2268" s="266" t="str">
        <f t="shared" si="188"/>
        <v/>
      </c>
      <c r="AE2268" s="266" t="str">
        <f>IF(B2268="","",(IFERROR(VLOOKUP(B2268,Projecten!A$4:W$2415,23,FALSE),"niet bekend")))</f>
        <v/>
      </c>
      <c r="AF2268" s="266" t="str">
        <f>IF(B2268="","",(IFERROR(VLOOKUP(B2268,Projecten!A$4:W$2415,12,FALSE),"niet bekend")))</f>
        <v/>
      </c>
      <c r="AG2268" s="1305" t="str">
        <f>IF(C2268="","",(IFERROR(VLOOKUP(C2268,Projecten!B$4:X$2415,12,FALSE),"niet bekend")))</f>
        <v/>
      </c>
    </row>
    <row r="2269" spans="2:33" s="708" customFormat="1" x14ac:dyDescent="0.2">
      <c r="B2269" s="1306"/>
      <c r="C2269" s="1307"/>
      <c r="D2269" s="1308"/>
      <c r="E2269" s="1308"/>
      <c r="F2269" s="528"/>
      <c r="G2269" s="528"/>
      <c r="H2269" s="528"/>
      <c r="I2269" s="528"/>
      <c r="J2269" s="1228"/>
      <c r="K2269" s="1228"/>
      <c r="L2269" s="1228"/>
      <c r="M2269" s="528"/>
      <c r="N2269" s="528"/>
      <c r="O2269" s="528"/>
      <c r="P2269" s="528"/>
      <c r="Q2269" s="528"/>
      <c r="R2269" s="528"/>
      <c r="S2269" s="1309"/>
      <c r="T2269" s="1093"/>
      <c r="U2269" s="520"/>
      <c r="V2269" s="520"/>
      <c r="W2269" s="497"/>
      <c r="X2269" s="497"/>
      <c r="Y2269" s="497"/>
      <c r="Z2269" s="521"/>
      <c r="AA2269" s="1194"/>
      <c r="AB2269" s="1126"/>
      <c r="AC2269" s="329" t="str">
        <f>IF(B2269="","",(IFERROR(VLOOKUP(B2269,Projecten!A$4:W$2415,5,FALSE),"niet bekend")))</f>
        <v/>
      </c>
      <c r="AD2269" s="266" t="str">
        <f t="shared" si="188"/>
        <v/>
      </c>
      <c r="AE2269" s="266" t="str">
        <f>IF(B2269="","",(IFERROR(VLOOKUP(B2269,Projecten!A$4:W$2415,23,FALSE),"niet bekend")))</f>
        <v/>
      </c>
      <c r="AF2269" s="266" t="str">
        <f>IF(B2269="","",(IFERROR(VLOOKUP(B2269,Projecten!A$4:W$2415,12,FALSE),"niet bekend")))</f>
        <v/>
      </c>
      <c r="AG2269" s="1197"/>
    </row>
    <row r="2270" spans="2:33" s="962" customFormat="1" x14ac:dyDescent="0.2">
      <c r="B2270" s="708" t="s">
        <v>3131</v>
      </c>
      <c r="C2270" s="709">
        <v>121360</v>
      </c>
      <c r="D2270" s="709" t="s">
        <v>3127</v>
      </c>
      <c r="E2270" s="521" t="s">
        <v>352</v>
      </c>
      <c r="F2270" s="521">
        <v>1</v>
      </c>
      <c r="G2270" s="521">
        <v>7</v>
      </c>
      <c r="H2270" s="521">
        <v>2</v>
      </c>
      <c r="I2270" s="521">
        <v>3</v>
      </c>
      <c r="J2270" s="1093">
        <v>42895</v>
      </c>
      <c r="K2270" s="1093">
        <v>42893</v>
      </c>
      <c r="L2270" s="1093" t="s">
        <v>1485</v>
      </c>
      <c r="M2270" s="1093" t="s">
        <v>1485</v>
      </c>
      <c r="N2270" s="705" t="s">
        <v>47</v>
      </c>
      <c r="O2270" s="705" t="s">
        <v>47</v>
      </c>
      <c r="P2270" s="705" t="s">
        <v>47</v>
      </c>
      <c r="Q2270" s="705"/>
      <c r="R2270" s="705" t="s">
        <v>47</v>
      </c>
      <c r="S2270" s="709" t="s">
        <v>942</v>
      </c>
      <c r="T2270" s="1093"/>
      <c r="U2270" s="694">
        <v>25</v>
      </c>
      <c r="V2270" s="520"/>
      <c r="W2270" s="521" t="s">
        <v>532</v>
      </c>
      <c r="X2270" s="521"/>
      <c r="Y2270" s="497">
        <v>17</v>
      </c>
      <c r="Z2270" s="521"/>
      <c r="AB2270" s="1293">
        <v>42885</v>
      </c>
      <c r="AC2270" s="329">
        <f>IF(B2270="","",(IFERROR(VLOOKUP(B2270,Projecten!A$4:W$2415,5,FALSE),"niet bekend")))</f>
        <v>1</v>
      </c>
      <c r="AD2270" s="266">
        <f t="shared" si="188"/>
        <v>3086.35</v>
      </c>
      <c r="AE2270" s="266">
        <f>IF(B2270="","",(IFERROR(VLOOKUP(B2270,Projecten!A$4:W$2415,23,FALSE),"niet bekend")))</f>
        <v>3086.35</v>
      </c>
      <c r="AF2270" s="266">
        <f>IF(B2270="","",(IFERROR(VLOOKUP(B2270,Projecten!A$4:W$2415,12,FALSE),"niet bekend")))</f>
        <v>3086.35</v>
      </c>
      <c r="AG2270" s="1207"/>
    </row>
    <row r="2271" spans="2:33" s="962" customFormat="1" x14ac:dyDescent="0.2">
      <c r="B2271" s="709" t="s">
        <v>3138</v>
      </c>
      <c r="C2271" s="709">
        <v>121361</v>
      </c>
      <c r="D2271" s="709" t="s">
        <v>3140</v>
      </c>
      <c r="E2271" s="521" t="s">
        <v>352</v>
      </c>
      <c r="F2271" s="521">
        <v>1</v>
      </c>
      <c r="G2271" s="521">
        <v>12</v>
      </c>
      <c r="H2271" s="521">
        <v>7</v>
      </c>
      <c r="I2271" s="521">
        <v>3</v>
      </c>
      <c r="J2271" s="1093">
        <v>42895</v>
      </c>
      <c r="K2271" s="1093">
        <v>42893</v>
      </c>
      <c r="L2271" s="1093" t="s">
        <v>1485</v>
      </c>
      <c r="M2271" s="1093" t="s">
        <v>1485</v>
      </c>
      <c r="N2271" s="705" t="s">
        <v>47</v>
      </c>
      <c r="O2271" s="705" t="s">
        <v>47</v>
      </c>
      <c r="P2271" s="705" t="s">
        <v>47</v>
      </c>
      <c r="Q2271" s="705"/>
      <c r="R2271" s="705" t="s">
        <v>47</v>
      </c>
      <c r="S2271" s="709" t="s">
        <v>942</v>
      </c>
      <c r="T2271" s="1093"/>
      <c r="U2271" s="694">
        <v>25</v>
      </c>
      <c r="V2271" s="520"/>
      <c r="W2271" s="521" t="s">
        <v>532</v>
      </c>
      <c r="X2271" s="521"/>
      <c r="Y2271" s="497">
        <v>27</v>
      </c>
      <c r="Z2271" s="521"/>
      <c r="AB2271" s="1293">
        <v>42885</v>
      </c>
      <c r="AC2271" s="329">
        <f>IF(B2271="","",(IFERROR(VLOOKUP(B2271,Projecten!A$4:W$2415,5,FALSE),"niet bekend")))</f>
        <v>1</v>
      </c>
      <c r="AD2271" s="266">
        <f t="shared" si="188"/>
        <v>4321.22</v>
      </c>
      <c r="AE2271" s="266">
        <f>IF(B2271="","",(IFERROR(VLOOKUP(B2271,Projecten!A$4:W$2415,23,FALSE),"niet bekend")))</f>
        <v>4321.22</v>
      </c>
      <c r="AF2271" s="266">
        <f>IF(B2271="","",(IFERROR(VLOOKUP(B2271,Projecten!A$4:W$2415,12,FALSE),"niet bekend")))</f>
        <v>4321.22</v>
      </c>
      <c r="AG2271" s="1207"/>
    </row>
    <row r="2272" spans="2:33" s="962" customFormat="1" x14ac:dyDescent="0.2">
      <c r="B2272" s="709" t="s">
        <v>3142</v>
      </c>
      <c r="C2272" s="709">
        <v>121362</v>
      </c>
      <c r="D2272" s="709" t="s">
        <v>3144</v>
      </c>
      <c r="E2272" s="521" t="s">
        <v>352</v>
      </c>
      <c r="F2272" s="521">
        <v>1</v>
      </c>
      <c r="G2272" s="521">
        <v>12</v>
      </c>
      <c r="H2272" s="521">
        <v>7</v>
      </c>
      <c r="I2272" s="521">
        <v>3</v>
      </c>
      <c r="J2272" s="1093">
        <v>42895</v>
      </c>
      <c r="K2272" s="1093">
        <v>42893</v>
      </c>
      <c r="L2272" s="1093" t="s">
        <v>1485</v>
      </c>
      <c r="M2272" s="1093" t="s">
        <v>1485</v>
      </c>
      <c r="N2272" s="705" t="s">
        <v>47</v>
      </c>
      <c r="O2272" s="705" t="s">
        <v>47</v>
      </c>
      <c r="P2272" s="705" t="s">
        <v>47</v>
      </c>
      <c r="Q2272" s="705"/>
      <c r="R2272" s="705" t="s">
        <v>47</v>
      </c>
      <c r="S2272" s="709" t="s">
        <v>942</v>
      </c>
      <c r="T2272" s="1093"/>
      <c r="U2272" s="694">
        <v>25</v>
      </c>
      <c r="V2272" s="520"/>
      <c r="W2272" s="521" t="s">
        <v>532</v>
      </c>
      <c r="X2272" s="521"/>
      <c r="Y2272" s="497">
        <v>27</v>
      </c>
      <c r="Z2272" s="521"/>
      <c r="AB2272" s="1293">
        <v>42885</v>
      </c>
      <c r="AC2272" s="329">
        <f>IF(B2272="","",(IFERROR(VLOOKUP(B2272,Projecten!A$4:W$2415,5,FALSE),"niet bekend")))</f>
        <v>1</v>
      </c>
      <c r="AD2272" s="266">
        <f t="shared" si="188"/>
        <v>4321.22</v>
      </c>
      <c r="AE2272" s="266">
        <f>IF(B2272="","",(IFERROR(VLOOKUP(B2272,Projecten!A$4:W$2415,23,FALSE),"niet bekend")))</f>
        <v>4321.22</v>
      </c>
      <c r="AF2272" s="266">
        <f>IF(B2272="","",(IFERROR(VLOOKUP(B2272,Projecten!A$4:W$2415,12,FALSE),"niet bekend")))</f>
        <v>4321.22</v>
      </c>
      <c r="AG2272" s="1207"/>
    </row>
    <row r="2273" spans="1:32" s="868" customFormat="1" x14ac:dyDescent="0.2">
      <c r="B2273" s="496" t="s">
        <v>3104</v>
      </c>
      <c r="C2273" s="1198">
        <v>121360</v>
      </c>
      <c r="D2273" s="496" t="s">
        <v>3128</v>
      </c>
      <c r="E2273" s="389" t="s">
        <v>352</v>
      </c>
      <c r="F2273" s="389">
        <v>0</v>
      </c>
      <c r="G2273" s="389">
        <v>1</v>
      </c>
      <c r="H2273" s="389">
        <v>0</v>
      </c>
      <c r="I2273" s="389">
        <v>1</v>
      </c>
      <c r="J2273" s="995" t="s">
        <v>1485</v>
      </c>
      <c r="K2273" s="995" t="s">
        <v>1485</v>
      </c>
      <c r="L2273" s="995" t="s">
        <v>1485</v>
      </c>
      <c r="M2273" s="995" t="s">
        <v>1485</v>
      </c>
      <c r="N2273" s="391" t="s">
        <v>47</v>
      </c>
      <c r="O2273" s="391" t="s">
        <v>47</v>
      </c>
      <c r="P2273" s="391" t="s">
        <v>47</v>
      </c>
      <c r="Q2273" s="391"/>
      <c r="R2273" s="391" t="s">
        <v>47</v>
      </c>
      <c r="S2273" s="1210" t="s">
        <v>942</v>
      </c>
      <c r="T2273" s="321"/>
      <c r="U2273" s="264">
        <v>25</v>
      </c>
      <c r="V2273" s="396"/>
      <c r="W2273" s="965" t="s">
        <v>532</v>
      </c>
      <c r="X2273" s="965"/>
      <c r="Y2273" s="324">
        <v>3.25</v>
      </c>
      <c r="Z2273" s="318"/>
      <c r="AA2273" s="965"/>
      <c r="AB2273" s="707">
        <v>42885</v>
      </c>
      <c r="AC2273" s="329">
        <f>IF(B2273="","",(IFERROR(VLOOKUP(B2273,Projecten!A$4:W$2415,5,FALSE),"niet bekend")))</f>
        <v>0</v>
      </c>
      <c r="AD2273" s="266">
        <f t="shared" si="188"/>
        <v>502.39</v>
      </c>
      <c r="AE2273" s="266">
        <f>IF(B2273="","",(IFERROR(VLOOKUP(B2273,Projecten!A$4:W$2415,23,FALSE),"niet bekend")))</f>
        <v>502.39</v>
      </c>
      <c r="AF2273" s="266">
        <f>IF(B2273="","",(IFERROR(VLOOKUP(B2273,Projecten!A$4:W$2415,12,FALSE),"niet bekend")))</f>
        <v>502.39</v>
      </c>
    </row>
    <row r="2274" spans="1:32" s="868" customFormat="1" x14ac:dyDescent="0.2">
      <c r="B2274" s="496" t="s">
        <v>3139</v>
      </c>
      <c r="C2274" s="1198">
        <v>121361</v>
      </c>
      <c r="D2274" s="496" t="s">
        <v>3141</v>
      </c>
      <c r="E2274" s="389" t="s">
        <v>352</v>
      </c>
      <c r="F2274" s="389">
        <v>0</v>
      </c>
      <c r="G2274" s="389">
        <v>1</v>
      </c>
      <c r="H2274" s="389">
        <v>0</v>
      </c>
      <c r="I2274" s="389">
        <v>1</v>
      </c>
      <c r="J2274" s="995" t="s">
        <v>1485</v>
      </c>
      <c r="K2274" s="995" t="s">
        <v>1485</v>
      </c>
      <c r="L2274" s="995" t="s">
        <v>1485</v>
      </c>
      <c r="M2274" s="995" t="s">
        <v>1485</v>
      </c>
      <c r="N2274" s="391" t="s">
        <v>47</v>
      </c>
      <c r="O2274" s="391" t="s">
        <v>47</v>
      </c>
      <c r="P2274" s="391" t="s">
        <v>47</v>
      </c>
      <c r="Q2274" s="391"/>
      <c r="R2274" s="391" t="s">
        <v>47</v>
      </c>
      <c r="S2274" s="1210" t="s">
        <v>942</v>
      </c>
      <c r="T2274" s="321"/>
      <c r="U2274" s="264">
        <v>25</v>
      </c>
      <c r="V2274" s="396"/>
      <c r="W2274" s="965" t="s">
        <v>532</v>
      </c>
      <c r="X2274" s="965"/>
      <c r="Y2274" s="324">
        <v>3.25</v>
      </c>
      <c r="Z2274" s="318"/>
      <c r="AA2274" s="965"/>
      <c r="AB2274" s="707">
        <v>42885</v>
      </c>
      <c r="AC2274" s="329">
        <f>IF(B2274="","",(IFERROR(VLOOKUP(B2274,Projecten!A$4:W$2415,5,FALSE),"niet bekend")))</f>
        <v>0</v>
      </c>
      <c r="AD2274" s="266">
        <f t="shared" si="188"/>
        <v>502.39</v>
      </c>
      <c r="AE2274" s="266">
        <f>IF(B2274="","",(IFERROR(VLOOKUP(B2274,Projecten!A$4:W$2415,23,FALSE),"niet bekend")))</f>
        <v>502.39</v>
      </c>
      <c r="AF2274" s="266">
        <f>IF(B2274="","",(IFERROR(VLOOKUP(B2274,Projecten!A$4:W$2415,12,FALSE),"niet bekend")))</f>
        <v>502.39</v>
      </c>
    </row>
    <row r="2275" spans="1:32" s="868" customFormat="1" x14ac:dyDescent="0.2">
      <c r="B2275" s="496" t="s">
        <v>3143</v>
      </c>
      <c r="C2275" s="1198">
        <v>121362</v>
      </c>
      <c r="D2275" s="496" t="s">
        <v>3145</v>
      </c>
      <c r="E2275" s="389" t="s">
        <v>352</v>
      </c>
      <c r="F2275" s="389">
        <v>0</v>
      </c>
      <c r="G2275" s="389">
        <v>1</v>
      </c>
      <c r="H2275" s="389">
        <v>0</v>
      </c>
      <c r="I2275" s="389">
        <v>1</v>
      </c>
      <c r="J2275" s="995" t="s">
        <v>1485</v>
      </c>
      <c r="K2275" s="995" t="s">
        <v>1485</v>
      </c>
      <c r="L2275" s="995" t="s">
        <v>1485</v>
      </c>
      <c r="M2275" s="995" t="s">
        <v>1485</v>
      </c>
      <c r="N2275" s="391" t="s">
        <v>47</v>
      </c>
      <c r="O2275" s="391" t="s">
        <v>47</v>
      </c>
      <c r="P2275" s="391" t="s">
        <v>47</v>
      </c>
      <c r="Q2275" s="391"/>
      <c r="R2275" s="391" t="s">
        <v>47</v>
      </c>
      <c r="S2275" s="1210" t="s">
        <v>942</v>
      </c>
      <c r="T2275" s="321"/>
      <c r="U2275" s="264">
        <v>25</v>
      </c>
      <c r="V2275" s="396"/>
      <c r="W2275" s="965" t="s">
        <v>532</v>
      </c>
      <c r="X2275" s="965"/>
      <c r="Y2275" s="324">
        <v>3.25</v>
      </c>
      <c r="Z2275" s="318"/>
      <c r="AA2275" s="965"/>
      <c r="AB2275" s="707">
        <v>42885</v>
      </c>
      <c r="AC2275" s="329">
        <f>IF(B2275="","",(IFERROR(VLOOKUP(B2275,Projecten!A$4:W$2415,5,FALSE),"niet bekend")))</f>
        <v>0</v>
      </c>
      <c r="AD2275" s="266">
        <f t="shared" si="188"/>
        <v>502.39</v>
      </c>
      <c r="AE2275" s="266">
        <f>IF(B2275="","",(IFERROR(VLOOKUP(B2275,Projecten!A$4:W$2415,23,FALSE),"niet bekend")))</f>
        <v>502.39</v>
      </c>
      <c r="AF2275" s="266">
        <f>IF(B2275="","",(IFERROR(VLOOKUP(B2275,Projecten!A$4:W$2415,12,FALSE),"niet bekend")))</f>
        <v>502.39</v>
      </c>
    </row>
    <row r="2276" spans="1:32" s="327" customFormat="1" x14ac:dyDescent="0.2">
      <c r="B2276" s="1256">
        <v>2017379</v>
      </c>
      <c r="C2276" s="320">
        <v>121363</v>
      </c>
      <c r="D2276" s="1257" t="s">
        <v>3010</v>
      </c>
      <c r="E2276" s="327" t="s">
        <v>352</v>
      </c>
      <c r="F2276" s="327">
        <v>1</v>
      </c>
      <c r="G2276" s="1253">
        <v>11</v>
      </c>
      <c r="H2276" s="1253">
        <v>8</v>
      </c>
      <c r="I2276" s="1253">
        <v>5</v>
      </c>
      <c r="J2276" s="995">
        <v>42894</v>
      </c>
      <c r="K2276" s="995">
        <v>42893</v>
      </c>
      <c r="L2276" s="995" t="s">
        <v>1485</v>
      </c>
      <c r="M2276" s="995" t="s">
        <v>1485</v>
      </c>
      <c r="N2276" s="391" t="s">
        <v>47</v>
      </c>
      <c r="O2276" s="391" t="s">
        <v>47</v>
      </c>
      <c r="P2276" s="391" t="s">
        <v>47</v>
      </c>
      <c r="Q2276" s="391"/>
      <c r="R2276" s="391" t="s">
        <v>47</v>
      </c>
      <c r="S2276" s="1210" t="s">
        <v>942</v>
      </c>
      <c r="T2276" s="321"/>
      <c r="U2276" s="264">
        <v>25</v>
      </c>
      <c r="V2276" s="396"/>
      <c r="W2276" s="965" t="s">
        <v>532</v>
      </c>
      <c r="X2276" s="965" t="s">
        <v>1250</v>
      </c>
      <c r="Y2276" s="497">
        <v>27</v>
      </c>
      <c r="Z2276" s="318"/>
      <c r="AA2276" s="511"/>
      <c r="AB2276" s="707">
        <v>42885</v>
      </c>
      <c r="AC2276" s="329">
        <f>IF(B2276="","",(IFERROR(VLOOKUP(B2276,Projecten!A$4:W$2415,5,FALSE),"niet bekend")))</f>
        <v>1</v>
      </c>
      <c r="AD2276" s="266">
        <f t="shared" si="188"/>
        <v>4187.41</v>
      </c>
      <c r="AE2276" s="266">
        <f>IF(B2276="","",(IFERROR(VLOOKUP(B2276,Projecten!A$4:W$2415,23,FALSE),"niet bekend")))</f>
        <v>4187.41</v>
      </c>
      <c r="AF2276" s="266">
        <f>IF(B2276="","",(IFERROR(VLOOKUP(B2276,Projecten!A$4:W$2415,12,FALSE),"niet bekend")))</f>
        <v>4187.41</v>
      </c>
    </row>
    <row r="2277" spans="1:32" s="327" customFormat="1" x14ac:dyDescent="0.2">
      <c r="B2277" s="1294"/>
      <c r="C2277" s="1210"/>
      <c r="D2277" s="616"/>
      <c r="E2277" s="616"/>
      <c r="F2277" s="616"/>
      <c r="G2277" s="391"/>
      <c r="H2277" s="391"/>
      <c r="I2277" s="391"/>
      <c r="J2277" s="995"/>
      <c r="K2277" s="995"/>
      <c r="L2277" s="995"/>
      <c r="M2277" s="391"/>
      <c r="N2277" s="391"/>
      <c r="O2277" s="391"/>
      <c r="P2277" s="391"/>
      <c r="Q2277" s="391"/>
      <c r="R2277" s="391"/>
      <c r="S2277" s="1210"/>
      <c r="T2277" s="321"/>
      <c r="U2277" s="264"/>
      <c r="V2277" s="396"/>
      <c r="W2277" s="965"/>
      <c r="X2277" s="965"/>
      <c r="Y2277" s="497"/>
      <c r="Z2277" s="318"/>
      <c r="AA2277" s="511"/>
      <c r="AB2277" s="707"/>
      <c r="AC2277" s="329" t="str">
        <f>IF(B2277="","",(IFERROR(VLOOKUP(B2277,Projecten!A$4:W$2415,5,FALSE),"niet bekend")))</f>
        <v/>
      </c>
      <c r="AD2277" s="266" t="str">
        <f t="shared" si="188"/>
        <v/>
      </c>
      <c r="AE2277" s="266" t="str">
        <f>IF(B2277="","",(IFERROR(VLOOKUP(B2277,Projecten!A$4:W$2415,23,FALSE),"niet bekend")))</f>
        <v/>
      </c>
      <c r="AF2277" s="266" t="str">
        <f>IF(B2277="","",(IFERROR(VLOOKUP(B2277,Projecten!A$4:W$2415,12,FALSE),"niet bekend")))</f>
        <v/>
      </c>
    </row>
    <row r="2278" spans="1:32" s="327" customFormat="1" x14ac:dyDescent="0.2">
      <c r="B2278" s="700">
        <v>2017427</v>
      </c>
      <c r="C2278" s="700">
        <v>121364</v>
      </c>
      <c r="D2278" s="700" t="s">
        <v>3097</v>
      </c>
      <c r="E2278" s="702" t="s">
        <v>317</v>
      </c>
      <c r="F2278" s="702">
        <v>1</v>
      </c>
      <c r="G2278" s="702">
        <v>8</v>
      </c>
      <c r="H2278" s="702">
        <v>5</v>
      </c>
      <c r="I2278" s="702">
        <v>3</v>
      </c>
      <c r="J2278" s="995">
        <v>42894</v>
      </c>
      <c r="K2278" s="995" t="s">
        <v>1485</v>
      </c>
      <c r="L2278" s="995" t="s">
        <v>1485</v>
      </c>
      <c r="M2278" s="995" t="s">
        <v>1485</v>
      </c>
      <c r="N2278" s="391" t="s">
        <v>47</v>
      </c>
      <c r="O2278" s="391" t="s">
        <v>47</v>
      </c>
      <c r="P2278" s="391" t="s">
        <v>47</v>
      </c>
      <c r="Q2278" s="391"/>
      <c r="R2278" s="391" t="s">
        <v>47</v>
      </c>
      <c r="S2278" s="1210" t="s">
        <v>942</v>
      </c>
      <c r="T2278" s="321" t="s">
        <v>3181</v>
      </c>
      <c r="U2278" s="264">
        <v>25</v>
      </c>
      <c r="V2278" s="396"/>
      <c r="W2278" s="965" t="s">
        <v>777</v>
      </c>
      <c r="X2278" s="965"/>
      <c r="Y2278" s="324">
        <v>18.5</v>
      </c>
      <c r="Z2278" s="318"/>
      <c r="AA2278" s="965"/>
      <c r="AB2278" s="707">
        <v>42885</v>
      </c>
      <c r="AC2278" s="329">
        <f>IF(B2278="","",(IFERROR(VLOOKUP(B2278,Projecten!A$4:W$2415,5,FALSE),"niet bekend")))</f>
        <v>1</v>
      </c>
      <c r="AD2278" s="266">
        <f t="shared" si="188"/>
        <v>2758.46</v>
      </c>
      <c r="AE2278" s="266">
        <f>IF(B2278="","",(IFERROR(VLOOKUP(B2278,Projecten!A$4:W$2415,23,FALSE),"niet bekend")))</f>
        <v>2758.46</v>
      </c>
      <c r="AF2278" s="266">
        <f>IF(B2278="","",(IFERROR(VLOOKUP(B2278,Projecten!A$4:W$2415,12,FALSE),"niet bekend")))</f>
        <v>2758.46</v>
      </c>
    </row>
    <row r="2279" spans="1:32" s="327" customFormat="1" x14ac:dyDescent="0.2">
      <c r="B2279" s="700">
        <v>2017426</v>
      </c>
      <c r="C2279" s="700">
        <v>121364</v>
      </c>
      <c r="D2279" s="700" t="s">
        <v>3096</v>
      </c>
      <c r="E2279" s="702" t="s">
        <v>317</v>
      </c>
      <c r="F2279" s="702">
        <v>1</v>
      </c>
      <c r="G2279" s="702">
        <v>2</v>
      </c>
      <c r="H2279" s="702">
        <v>1</v>
      </c>
      <c r="I2279" s="702">
        <v>1</v>
      </c>
      <c r="J2279" s="995">
        <v>42894</v>
      </c>
      <c r="K2279" s="995" t="s">
        <v>1485</v>
      </c>
      <c r="L2279" s="995" t="s">
        <v>1485</v>
      </c>
      <c r="M2279" s="995" t="s">
        <v>1485</v>
      </c>
      <c r="N2279" s="391" t="s">
        <v>47</v>
      </c>
      <c r="O2279" s="391" t="s">
        <v>47</v>
      </c>
      <c r="P2279" s="391" t="s">
        <v>47</v>
      </c>
      <c r="Q2279" s="391"/>
      <c r="R2279" s="391" t="s">
        <v>47</v>
      </c>
      <c r="S2279" s="1210" t="s">
        <v>942</v>
      </c>
      <c r="T2279" s="321"/>
      <c r="U2279" s="264">
        <v>25</v>
      </c>
      <c r="V2279" s="396"/>
      <c r="W2279" s="965" t="s">
        <v>777</v>
      </c>
      <c r="X2279" s="965"/>
      <c r="Y2279" s="324">
        <v>5</v>
      </c>
      <c r="Z2279" s="318"/>
      <c r="AA2279" s="965"/>
      <c r="AB2279" s="707">
        <v>42885</v>
      </c>
      <c r="AC2279" s="329">
        <f>IF(B2279="","",(IFERROR(VLOOKUP(B2279,Projecten!A$4:W$2415,5,FALSE),"niet bekend")))</f>
        <v>1</v>
      </c>
      <c r="AD2279" s="266">
        <f t="shared" si="188"/>
        <v>843.66</v>
      </c>
      <c r="AE2279" s="266">
        <f>IF(B2279="","",(IFERROR(VLOOKUP(B2279,Projecten!A$4:W$2415,23,FALSE),"niet bekend")))</f>
        <v>843.66</v>
      </c>
      <c r="AF2279" s="266">
        <f>IF(B2279="","",(IFERROR(VLOOKUP(B2279,Projecten!A$4:W$2415,12,FALSE),"niet bekend")))</f>
        <v>843.66</v>
      </c>
    </row>
    <row r="2280" spans="1:32" x14ac:dyDescent="0.2">
      <c r="AC2280" s="329" t="str">
        <f>IF(B2280="","",(IFERROR(VLOOKUP(B2280,Projecten!A$4:W$2415,5,FALSE),"niet bekend")))</f>
        <v/>
      </c>
      <c r="AD2280" s="266" t="str">
        <f t="shared" si="188"/>
        <v/>
      </c>
      <c r="AE2280" s="266" t="str">
        <f>IF(B2280="","",(IFERROR(VLOOKUP(B2280,Projecten!A$4:W$2415,23,FALSE),"niet bekend")))</f>
        <v/>
      </c>
      <c r="AF2280" s="266" t="str">
        <f>IF(B2280="","",(IFERROR(VLOOKUP(B2280,Projecten!A$4:W$2415,12,FALSE),"niet bekend")))</f>
        <v/>
      </c>
    </row>
    <row r="2281" spans="1:32" s="327" customFormat="1" x14ac:dyDescent="0.2">
      <c r="B2281" s="700">
        <v>2017413</v>
      </c>
      <c r="C2281" s="709">
        <v>121369</v>
      </c>
      <c r="D2281" s="700">
        <v>638017</v>
      </c>
      <c r="E2281" s="702" t="s">
        <v>26</v>
      </c>
      <c r="F2281" s="702">
        <v>1</v>
      </c>
      <c r="G2281" s="702">
        <v>10</v>
      </c>
      <c r="H2281" s="702">
        <v>6</v>
      </c>
      <c r="I2281" s="702">
        <v>3</v>
      </c>
      <c r="J2281" s="321">
        <v>42892</v>
      </c>
      <c r="K2281" s="995" t="s">
        <v>1485</v>
      </c>
      <c r="L2281" s="995" t="s">
        <v>1485</v>
      </c>
      <c r="M2281" s="995" t="s">
        <v>1485</v>
      </c>
      <c r="N2281" s="391" t="s">
        <v>47</v>
      </c>
      <c r="O2281" s="391" t="s">
        <v>47</v>
      </c>
      <c r="P2281" s="391" t="s">
        <v>47</v>
      </c>
      <c r="Q2281" s="391"/>
      <c r="R2281" s="391" t="s">
        <v>47</v>
      </c>
      <c r="S2281" s="1210" t="s">
        <v>942</v>
      </c>
      <c r="T2281" s="1210"/>
      <c r="U2281" s="264">
        <v>25</v>
      </c>
      <c r="V2281" s="396"/>
      <c r="W2281" s="965" t="s">
        <v>162</v>
      </c>
      <c r="X2281" s="965"/>
      <c r="Y2281" s="324">
        <v>15</v>
      </c>
      <c r="Z2281" s="318"/>
      <c r="AA2281" s="511"/>
      <c r="AB2281" s="707">
        <v>42874</v>
      </c>
      <c r="AC2281" s="329">
        <f>IF(B2281="","",(IFERROR(VLOOKUP(B2281,Projecten!A$4:W$2415,5,FALSE),"niet bekend")))</f>
        <v>1</v>
      </c>
      <c r="AD2281" s="266">
        <f t="shared" si="188"/>
        <v>2464.17</v>
      </c>
      <c r="AE2281" s="266">
        <f>IF(B2281="","",(IFERROR(VLOOKUP(B2281,Projecten!A$4:W$2415,23,FALSE),"niet bekend")))</f>
        <v>2464.17</v>
      </c>
      <c r="AF2281" s="266">
        <f>IF(B2281="","",(IFERROR(VLOOKUP(B2281,Projecten!A$4:W$2415,12,FALSE),"niet bekend")))</f>
        <v>2464.17</v>
      </c>
    </row>
    <row r="2282" spans="1:32" s="327" customFormat="1" x14ac:dyDescent="0.2">
      <c r="A2282" s="1150"/>
      <c r="B2282" s="1172">
        <v>2017469</v>
      </c>
      <c r="C2282" s="1173" t="s">
        <v>125</v>
      </c>
      <c r="D2282" s="1173" t="s">
        <v>3231</v>
      </c>
      <c r="E2282" s="1310" t="s">
        <v>26</v>
      </c>
      <c r="F2282" s="1310">
        <v>0</v>
      </c>
      <c r="G2282" s="1310">
        <v>0</v>
      </c>
      <c r="H2282" s="1310">
        <v>0</v>
      </c>
      <c r="I2282" s="1310">
        <v>0</v>
      </c>
      <c r="J2282" s="321"/>
      <c r="K2282" s="995" t="s">
        <v>1485</v>
      </c>
      <c r="L2282" s="995" t="s">
        <v>1485</v>
      </c>
      <c r="M2282" s="995" t="s">
        <v>3248</v>
      </c>
      <c r="N2282" s="1311" t="s">
        <v>1485</v>
      </c>
      <c r="O2282" s="1311" t="s">
        <v>1485</v>
      </c>
      <c r="P2282" s="1311" t="s">
        <v>1485</v>
      </c>
      <c r="Q2282" s="1311"/>
      <c r="R2282" s="1311" t="s">
        <v>1485</v>
      </c>
      <c r="S2282" s="1210"/>
      <c r="T2282" s="1210"/>
      <c r="U2282" s="264">
        <v>25</v>
      </c>
      <c r="V2282" s="396"/>
      <c r="W2282" s="965" t="s">
        <v>162</v>
      </c>
      <c r="X2282" s="965"/>
      <c r="Y2282" s="324">
        <v>0</v>
      </c>
      <c r="Z2282" s="318"/>
      <c r="AA2282" s="511"/>
      <c r="AB2282" s="707">
        <v>42895</v>
      </c>
      <c r="AC2282" s="329">
        <f>IF(B2282="","",(IFERROR(VLOOKUP(B2282,Projecten!A$4:W$2415,5,FALSE),"niet bekend")))</f>
        <v>0</v>
      </c>
      <c r="AD2282" s="266">
        <f t="shared" si="188"/>
        <v>45</v>
      </c>
      <c r="AE2282" s="266">
        <f>IF(B2282="","",(IFERROR(VLOOKUP(B2282,Projecten!A$4:W$2415,23,FALSE),"niet bekend")))</f>
        <v>45</v>
      </c>
      <c r="AF2282" s="266">
        <f>IF(B2282="","",(IFERROR(VLOOKUP(B2282,Projecten!A$4:W$2415,12,FALSE),"niet bekend")))</f>
        <v>45</v>
      </c>
    </row>
    <row r="2283" spans="1:32" s="327" customFormat="1" x14ac:dyDescent="0.2">
      <c r="B2283" s="700">
        <v>2017414</v>
      </c>
      <c r="C2283" s="886">
        <v>121369</v>
      </c>
      <c r="D2283" s="700">
        <v>637417</v>
      </c>
      <c r="E2283" s="702" t="s">
        <v>26</v>
      </c>
      <c r="F2283" s="702">
        <v>1</v>
      </c>
      <c r="G2283" s="702">
        <v>10</v>
      </c>
      <c r="H2283" s="702">
        <v>5</v>
      </c>
      <c r="I2283" s="702">
        <v>3</v>
      </c>
      <c r="J2283" s="321">
        <v>42892</v>
      </c>
      <c r="K2283" s="321">
        <v>42893</v>
      </c>
      <c r="L2283" s="321" t="s">
        <v>1485</v>
      </c>
      <c r="M2283" s="321" t="s">
        <v>1485</v>
      </c>
      <c r="N2283" s="391" t="s">
        <v>47</v>
      </c>
      <c r="O2283" s="391" t="s">
        <v>47</v>
      </c>
      <c r="P2283" s="391" t="s">
        <v>47</v>
      </c>
      <c r="Q2283" s="391"/>
      <c r="R2283" s="391" t="s">
        <v>47</v>
      </c>
      <c r="S2283" s="1210" t="s">
        <v>942</v>
      </c>
      <c r="T2283" s="1210"/>
      <c r="U2283" s="264">
        <v>25</v>
      </c>
      <c r="V2283" s="396"/>
      <c r="W2283" s="965" t="s">
        <v>162</v>
      </c>
      <c r="X2283" s="965"/>
      <c r="Y2283" s="324">
        <v>18</v>
      </c>
      <c r="Z2283" s="318"/>
      <c r="AA2283" s="511"/>
      <c r="AB2283" s="707">
        <v>42877</v>
      </c>
      <c r="AC2283" s="329">
        <f>IF(B2283="","",(IFERROR(VLOOKUP(B2283,Projecten!A$4:W$2415,5,FALSE),"niet bekend")))</f>
        <v>1</v>
      </c>
      <c r="AD2283" s="266">
        <f t="shared" si="188"/>
        <v>3326.13</v>
      </c>
      <c r="AE2283" s="266">
        <f>IF(B2283="","",(IFERROR(VLOOKUP(B2283,Projecten!A$4:W$2415,23,FALSE),"niet bekend")))</f>
        <v>3326.13</v>
      </c>
      <c r="AF2283" s="266">
        <f>IF(B2283="","",(IFERROR(VLOOKUP(B2283,Projecten!A$4:W$2415,12,FALSE),"niet bekend")))</f>
        <v>3326.13</v>
      </c>
    </row>
    <row r="2284" spans="1:32" s="327" customFormat="1" x14ac:dyDescent="0.2">
      <c r="B2284" s="700">
        <v>2017415</v>
      </c>
      <c r="C2284" s="886">
        <v>121370</v>
      </c>
      <c r="D2284" s="700">
        <v>528417</v>
      </c>
      <c r="E2284" s="702" t="s">
        <v>26</v>
      </c>
      <c r="F2284" s="702">
        <v>1</v>
      </c>
      <c r="G2284" s="702">
        <v>6</v>
      </c>
      <c r="H2284" s="702">
        <v>2</v>
      </c>
      <c r="I2284" s="702">
        <v>6</v>
      </c>
      <c r="J2284" s="321">
        <v>42892</v>
      </c>
      <c r="K2284" s="321" t="s">
        <v>1485</v>
      </c>
      <c r="L2284" s="321" t="s">
        <v>1485</v>
      </c>
      <c r="M2284" s="321" t="s">
        <v>1485</v>
      </c>
      <c r="N2284" s="391" t="s">
        <v>47</v>
      </c>
      <c r="O2284" s="391" t="s">
        <v>47</v>
      </c>
      <c r="P2284" s="391" t="s">
        <v>47</v>
      </c>
      <c r="Q2284" s="391"/>
      <c r="R2284" s="391" t="s">
        <v>47</v>
      </c>
      <c r="S2284" s="1210" t="s">
        <v>942</v>
      </c>
      <c r="T2284" s="1210"/>
      <c r="U2284" s="264">
        <v>25</v>
      </c>
      <c r="V2284" s="396"/>
      <c r="W2284" s="965" t="s">
        <v>162</v>
      </c>
      <c r="X2284" s="965"/>
      <c r="Y2284" s="324">
        <v>16</v>
      </c>
      <c r="Z2284" s="318"/>
      <c r="AA2284" s="511"/>
      <c r="AB2284" s="707">
        <v>42877</v>
      </c>
      <c r="AC2284" s="329">
        <f>IF(B2284="","",(IFERROR(VLOOKUP(B2284,Projecten!A$4:W$2415,5,FALSE),"niet bekend")))</f>
        <v>1</v>
      </c>
      <c r="AD2284" s="266">
        <f t="shared" si="188"/>
        <v>2734.52</v>
      </c>
      <c r="AE2284" s="266">
        <f>IF(B2284="","",(IFERROR(VLOOKUP(B2284,Projecten!A$4:W$2415,23,FALSE),"niet bekend")))</f>
        <v>2734.52</v>
      </c>
      <c r="AF2284" s="266">
        <f>IF(B2284="","",(IFERROR(VLOOKUP(B2284,Projecten!A$4:W$2415,12,FALSE),"niet bekend")))</f>
        <v>2734.52</v>
      </c>
    </row>
    <row r="2285" spans="1:32" s="327" customFormat="1" x14ac:dyDescent="0.2">
      <c r="B2285" s="700">
        <v>2017416</v>
      </c>
      <c r="C2285" s="886">
        <v>121370</v>
      </c>
      <c r="D2285" s="700">
        <v>650717</v>
      </c>
      <c r="E2285" s="702" t="s">
        <v>26</v>
      </c>
      <c r="F2285" s="702">
        <v>1</v>
      </c>
      <c r="G2285" s="702">
        <v>8</v>
      </c>
      <c r="H2285" s="702">
        <v>5</v>
      </c>
      <c r="I2285" s="702">
        <v>3</v>
      </c>
      <c r="J2285" s="321">
        <v>42892</v>
      </c>
      <c r="K2285" s="321">
        <v>42893</v>
      </c>
      <c r="L2285" s="321" t="s">
        <v>1485</v>
      </c>
      <c r="M2285" s="321" t="s">
        <v>1485</v>
      </c>
      <c r="N2285" s="391" t="s">
        <v>47</v>
      </c>
      <c r="O2285" s="391" t="s">
        <v>47</v>
      </c>
      <c r="P2285" s="391" t="s">
        <v>47</v>
      </c>
      <c r="Q2285" s="391"/>
      <c r="R2285" s="391" t="s">
        <v>47</v>
      </c>
      <c r="S2285" s="1210" t="s">
        <v>942</v>
      </c>
      <c r="T2285" s="1210"/>
      <c r="U2285" s="264">
        <v>25</v>
      </c>
      <c r="V2285" s="396"/>
      <c r="W2285" s="965" t="s">
        <v>162</v>
      </c>
      <c r="X2285" s="965"/>
      <c r="Y2285" s="324">
        <v>17</v>
      </c>
      <c r="Z2285" s="318"/>
      <c r="AA2285" s="511"/>
      <c r="AB2285" s="707">
        <v>42877</v>
      </c>
      <c r="AC2285" s="329">
        <f>IF(B2285="","",(IFERROR(VLOOKUP(B2285,Projecten!A$4:W$2415,5,FALSE),"niet bekend")))</f>
        <v>1</v>
      </c>
      <c r="AD2285" s="266">
        <f t="shared" si="188"/>
        <v>2873.93</v>
      </c>
      <c r="AE2285" s="266">
        <f>IF(B2285="","",(IFERROR(VLOOKUP(B2285,Projecten!A$4:W$2415,23,FALSE),"niet bekend")))</f>
        <v>2873.93</v>
      </c>
      <c r="AF2285" s="266">
        <f>IF(B2285="","",(IFERROR(VLOOKUP(B2285,Projecten!A$4:W$2415,12,FALSE),"niet bekend")))</f>
        <v>2873.93</v>
      </c>
    </row>
    <row r="2286" spans="1:32" s="327" customFormat="1" x14ac:dyDescent="0.2">
      <c r="B2286" s="700">
        <v>2017417</v>
      </c>
      <c r="C2286" s="886">
        <v>121370</v>
      </c>
      <c r="D2286" s="700">
        <v>646817</v>
      </c>
      <c r="E2286" s="702" t="s">
        <v>26</v>
      </c>
      <c r="F2286" s="702">
        <v>1</v>
      </c>
      <c r="G2286" s="702">
        <v>9</v>
      </c>
      <c r="H2286" s="702">
        <v>5</v>
      </c>
      <c r="I2286" s="702">
        <v>4</v>
      </c>
      <c r="J2286" s="321">
        <v>42892</v>
      </c>
      <c r="K2286" s="321" t="s">
        <v>1485</v>
      </c>
      <c r="L2286" s="321" t="s">
        <v>1485</v>
      </c>
      <c r="M2286" s="321" t="s">
        <v>1485</v>
      </c>
      <c r="N2286" s="391" t="s">
        <v>47</v>
      </c>
      <c r="O2286" s="391" t="s">
        <v>47</v>
      </c>
      <c r="P2286" s="391" t="s">
        <v>47</v>
      </c>
      <c r="Q2286" s="391"/>
      <c r="R2286" s="391" t="s">
        <v>47</v>
      </c>
      <c r="S2286" s="1210" t="s">
        <v>942</v>
      </c>
      <c r="T2286" s="1210"/>
      <c r="U2286" s="264">
        <v>25</v>
      </c>
      <c r="V2286" s="396"/>
      <c r="W2286" s="965" t="s">
        <v>162</v>
      </c>
      <c r="X2286" s="965"/>
      <c r="Y2286" s="324">
        <v>18.25</v>
      </c>
      <c r="Z2286" s="318"/>
      <c r="AA2286" s="511"/>
      <c r="AB2286" s="707">
        <v>42877</v>
      </c>
      <c r="AC2286" s="329">
        <f>IF(B2286="","",(IFERROR(VLOOKUP(B2286,Projecten!A$4:W$2415,5,FALSE),"niet bekend")))</f>
        <v>1</v>
      </c>
      <c r="AD2286" s="266">
        <f t="shared" si="188"/>
        <v>2783.82</v>
      </c>
      <c r="AE2286" s="266">
        <f>IF(B2286="","",(IFERROR(VLOOKUP(B2286,Projecten!A$4:W$2415,23,FALSE),"niet bekend")))</f>
        <v>2783.82</v>
      </c>
      <c r="AF2286" s="266">
        <f>IF(B2286="","",(IFERROR(VLOOKUP(B2286,Projecten!A$4:W$2415,12,FALSE),"niet bekend")))</f>
        <v>2783.82</v>
      </c>
    </row>
    <row r="2287" spans="1:32" s="327" customFormat="1" x14ac:dyDescent="0.2">
      <c r="B2287" s="700">
        <v>2017418</v>
      </c>
      <c r="C2287" s="886">
        <v>121371</v>
      </c>
      <c r="D2287" s="700">
        <v>637317</v>
      </c>
      <c r="E2287" s="702" t="s">
        <v>26</v>
      </c>
      <c r="F2287" s="702">
        <v>1</v>
      </c>
      <c r="G2287" s="702">
        <v>8</v>
      </c>
      <c r="H2287" s="702">
        <v>5</v>
      </c>
      <c r="I2287" s="702">
        <v>3</v>
      </c>
      <c r="J2287" s="321">
        <v>42892</v>
      </c>
      <c r="K2287" s="321" t="s">
        <v>1485</v>
      </c>
      <c r="L2287" s="321" t="s">
        <v>1485</v>
      </c>
      <c r="M2287" s="321" t="s">
        <v>1485</v>
      </c>
      <c r="N2287" s="391" t="s">
        <v>47</v>
      </c>
      <c r="O2287" s="391" t="s">
        <v>47</v>
      </c>
      <c r="P2287" s="391" t="s">
        <v>47</v>
      </c>
      <c r="Q2287" s="391"/>
      <c r="R2287" s="391" t="s">
        <v>47</v>
      </c>
      <c r="S2287" s="1210" t="s">
        <v>942</v>
      </c>
      <c r="T2287" s="1210"/>
      <c r="U2287" s="264">
        <v>25</v>
      </c>
      <c r="V2287" s="396"/>
      <c r="W2287" s="965" t="s">
        <v>162</v>
      </c>
      <c r="X2287" s="965"/>
      <c r="Y2287" s="324">
        <v>15</v>
      </c>
      <c r="Z2287" s="318"/>
      <c r="AA2287" s="511"/>
      <c r="AB2287" s="707">
        <v>42877</v>
      </c>
      <c r="AC2287" s="329">
        <f>IF(B2287="","",(IFERROR(VLOOKUP(B2287,Projecten!A$4:W$2415,5,FALSE),"niet bekend")))</f>
        <v>1</v>
      </c>
      <c r="AD2287" s="266">
        <f t="shared" si="188"/>
        <v>2661.62</v>
      </c>
      <c r="AE2287" s="266">
        <f>IF(B2287="","",(IFERROR(VLOOKUP(B2287,Projecten!A$4:W$2415,23,FALSE),"niet bekend")))</f>
        <v>2661.62</v>
      </c>
      <c r="AF2287" s="266">
        <f>IF(B2287="","",(IFERROR(VLOOKUP(B2287,Projecten!A$4:W$2415,12,FALSE),"niet bekend")))</f>
        <v>2661.62</v>
      </c>
    </row>
    <row r="2288" spans="1:32" s="327" customFormat="1" x14ac:dyDescent="0.2">
      <c r="B2288" s="700">
        <v>2017419</v>
      </c>
      <c r="C2288" s="886">
        <v>121371</v>
      </c>
      <c r="D2288" s="700">
        <v>649617</v>
      </c>
      <c r="E2288" s="702" t="s">
        <v>26</v>
      </c>
      <c r="F2288" s="702">
        <v>1</v>
      </c>
      <c r="G2288" s="702">
        <v>7</v>
      </c>
      <c r="H2288" s="702">
        <v>4</v>
      </c>
      <c r="I2288" s="702">
        <v>3</v>
      </c>
      <c r="J2288" s="321">
        <v>42892</v>
      </c>
      <c r="K2288" s="321">
        <v>42893</v>
      </c>
      <c r="L2288" s="321" t="s">
        <v>1485</v>
      </c>
      <c r="M2288" s="321" t="s">
        <v>3151</v>
      </c>
      <c r="N2288" s="391" t="s">
        <v>47</v>
      </c>
      <c r="O2288" s="391" t="s">
        <v>47</v>
      </c>
      <c r="P2288" s="391" t="s">
        <v>47</v>
      </c>
      <c r="Q2288" s="391"/>
      <c r="R2288" s="391" t="s">
        <v>47</v>
      </c>
      <c r="S2288" s="1210" t="s">
        <v>942</v>
      </c>
      <c r="T2288" s="1210"/>
      <c r="U2288" s="264">
        <v>25</v>
      </c>
      <c r="V2288" s="396"/>
      <c r="W2288" s="965" t="s">
        <v>162</v>
      </c>
      <c r="X2288" s="965" t="s">
        <v>3259</v>
      </c>
      <c r="Y2288" s="324">
        <v>21.5</v>
      </c>
      <c r="Z2288" s="318"/>
      <c r="AA2288" s="511"/>
      <c r="AB2288" s="707">
        <v>42877</v>
      </c>
      <c r="AC2288" s="329">
        <f>IF(B2288="","",(IFERROR(VLOOKUP(B2288,Projecten!A$4:W$2415,5,FALSE),"niet bekend")))</f>
        <v>1</v>
      </c>
      <c r="AD2288" s="266">
        <f t="shared" si="188"/>
        <v>4706.74</v>
      </c>
      <c r="AE2288" s="266">
        <f>IF(B2288="","",(IFERROR(VLOOKUP(B2288,Projecten!A$4:W$2415,23,FALSE),"niet bekend")))</f>
        <v>4706.74</v>
      </c>
      <c r="AF2288" s="266">
        <f>IF(B2288="","",(IFERROR(VLOOKUP(B2288,Projecten!A$4:W$2415,12,FALSE),"niet bekend")))</f>
        <v>4706.74</v>
      </c>
    </row>
    <row r="2289" spans="2:33" s="327" customFormat="1" x14ac:dyDescent="0.2">
      <c r="B2289" s="700">
        <v>2017420</v>
      </c>
      <c r="C2289" s="886">
        <v>121371</v>
      </c>
      <c r="D2289" s="700">
        <v>676817</v>
      </c>
      <c r="E2289" s="702" t="s">
        <v>26</v>
      </c>
      <c r="F2289" s="702">
        <v>1</v>
      </c>
      <c r="G2289" s="702">
        <v>2</v>
      </c>
      <c r="H2289" s="702">
        <v>1</v>
      </c>
      <c r="I2289" s="702">
        <v>1</v>
      </c>
      <c r="J2289" s="321">
        <v>42892</v>
      </c>
      <c r="K2289" s="321" t="s">
        <v>1485</v>
      </c>
      <c r="L2289" s="321" t="s">
        <v>1485</v>
      </c>
      <c r="M2289" s="321" t="s">
        <v>1485</v>
      </c>
      <c r="N2289" s="391" t="s">
        <v>47</v>
      </c>
      <c r="O2289" s="391" t="s">
        <v>47</v>
      </c>
      <c r="P2289" s="391" t="s">
        <v>47</v>
      </c>
      <c r="Q2289" s="391"/>
      <c r="R2289" s="391" t="s">
        <v>47</v>
      </c>
      <c r="S2289" s="1210" t="s">
        <v>942</v>
      </c>
      <c r="T2289" s="1210"/>
      <c r="U2289" s="264">
        <v>25</v>
      </c>
      <c r="V2289" s="396"/>
      <c r="W2289" s="965" t="s">
        <v>162</v>
      </c>
      <c r="X2289" s="965"/>
      <c r="Y2289" s="324">
        <v>6</v>
      </c>
      <c r="Z2289" s="318"/>
      <c r="AA2289" s="511"/>
      <c r="AB2289" s="707">
        <v>42877</v>
      </c>
      <c r="AC2289" s="329">
        <f>IF(B2289="","",(IFERROR(VLOOKUP(B2289,Projecten!A$4:W$2415,5,FALSE),"niet bekend")))</f>
        <v>1</v>
      </c>
      <c r="AD2289" s="266">
        <f t="shared" si="188"/>
        <v>905.93</v>
      </c>
      <c r="AE2289" s="266">
        <f>IF(B2289="","",(IFERROR(VLOOKUP(B2289,Projecten!A$4:W$2415,23,FALSE),"niet bekend")))</f>
        <v>905.93</v>
      </c>
      <c r="AF2289" s="266">
        <f>IF(B2289="","",(IFERROR(VLOOKUP(B2289,Projecten!A$4:W$2415,12,FALSE),"niet bekend")))</f>
        <v>905.93</v>
      </c>
    </row>
    <row r="2290" spans="2:33" s="327" customFormat="1" x14ac:dyDescent="0.2">
      <c r="B2290" s="700">
        <v>2017421</v>
      </c>
      <c r="C2290" s="886">
        <v>121372</v>
      </c>
      <c r="D2290" s="700">
        <v>625417</v>
      </c>
      <c r="E2290" s="702" t="s">
        <v>26</v>
      </c>
      <c r="F2290" s="702">
        <v>1</v>
      </c>
      <c r="G2290" s="702">
        <v>12</v>
      </c>
      <c r="H2290" s="702">
        <v>5</v>
      </c>
      <c r="I2290" s="702">
        <v>2</v>
      </c>
      <c r="J2290" s="995">
        <v>42892</v>
      </c>
      <c r="K2290" s="995" t="s">
        <v>1485</v>
      </c>
      <c r="L2290" s="995" t="s">
        <v>1485</v>
      </c>
      <c r="M2290" s="995" t="s">
        <v>1485</v>
      </c>
      <c r="N2290" s="391" t="s">
        <v>47</v>
      </c>
      <c r="O2290" s="391" t="s">
        <v>47</v>
      </c>
      <c r="P2290" s="391" t="s">
        <v>47</v>
      </c>
      <c r="Q2290" s="391"/>
      <c r="R2290" s="391" t="s">
        <v>47</v>
      </c>
      <c r="S2290" s="1210" t="s">
        <v>942</v>
      </c>
      <c r="T2290" s="321"/>
      <c r="U2290" s="264">
        <v>25</v>
      </c>
      <c r="V2290" s="396"/>
      <c r="W2290" s="965" t="s">
        <v>162</v>
      </c>
      <c r="X2290" s="965" t="s">
        <v>3153</v>
      </c>
      <c r="Y2290" s="324">
        <v>15</v>
      </c>
      <c r="Z2290" s="318"/>
      <c r="AA2290" s="965"/>
      <c r="AB2290" s="707">
        <v>42879</v>
      </c>
      <c r="AC2290" s="329">
        <f>IF(B2290="","",(IFERROR(VLOOKUP(B2290,Projecten!A$4:W$2415,5,FALSE),"niet bekend")))</f>
        <v>1</v>
      </c>
      <c r="AD2290" s="266">
        <f t="shared" si="188"/>
        <v>3338.79</v>
      </c>
      <c r="AE2290" s="266">
        <f>IF(B2290="","",(IFERROR(VLOOKUP(B2290,Projecten!A$4:W$2415,23,FALSE),"niet bekend")))</f>
        <v>3338.79</v>
      </c>
      <c r="AF2290" s="266">
        <f>IF(B2290="","",(IFERROR(VLOOKUP(B2290,Projecten!A$4:W$2415,12,FALSE),"niet bekend")))</f>
        <v>3338.79</v>
      </c>
    </row>
    <row r="2291" spans="2:33" s="327" customFormat="1" x14ac:dyDescent="0.2">
      <c r="B2291" s="700">
        <v>2017429</v>
      </c>
      <c r="C2291" s="886">
        <v>121372</v>
      </c>
      <c r="D2291" s="700" t="s">
        <v>3102</v>
      </c>
      <c r="E2291" s="702" t="s">
        <v>26</v>
      </c>
      <c r="F2291" s="702">
        <v>1</v>
      </c>
      <c r="G2291" s="702">
        <v>2</v>
      </c>
      <c r="H2291" s="702">
        <v>1</v>
      </c>
      <c r="I2291" s="702">
        <v>1</v>
      </c>
      <c r="J2291" s="995">
        <v>42892</v>
      </c>
      <c r="K2291" s="995" t="s">
        <v>1485</v>
      </c>
      <c r="L2291" s="995" t="s">
        <v>1485</v>
      </c>
      <c r="M2291" s="995" t="s">
        <v>1485</v>
      </c>
      <c r="N2291" s="391" t="s">
        <v>47</v>
      </c>
      <c r="O2291" s="391" t="s">
        <v>47</v>
      </c>
      <c r="P2291" s="391" t="s">
        <v>47</v>
      </c>
      <c r="Q2291" s="391"/>
      <c r="R2291" s="391" t="s">
        <v>47</v>
      </c>
      <c r="S2291" s="1210" t="s">
        <v>942</v>
      </c>
      <c r="T2291" s="321"/>
      <c r="U2291" s="264">
        <v>25</v>
      </c>
      <c r="V2291" s="396"/>
      <c r="W2291" s="965" t="s">
        <v>162</v>
      </c>
      <c r="X2291" s="965"/>
      <c r="Y2291" s="324">
        <v>4</v>
      </c>
      <c r="Z2291" s="318"/>
      <c r="AA2291" s="965"/>
      <c r="AB2291" s="707">
        <v>42879</v>
      </c>
      <c r="AC2291" s="329">
        <f>IF(B2291="","",(IFERROR(VLOOKUP(B2291,Projecten!A$4:W$2415,5,FALSE),"niet bekend")))</f>
        <v>1</v>
      </c>
      <c r="AD2291" s="266">
        <f t="shared" si="188"/>
        <v>503.34</v>
      </c>
      <c r="AE2291" s="266">
        <f>IF(B2291="","",(IFERROR(VLOOKUP(B2291,Projecten!A$4:W$2415,23,FALSE),"niet bekend")))</f>
        <v>503.34</v>
      </c>
      <c r="AF2291" s="266">
        <f>IF(B2291="","",(IFERROR(VLOOKUP(B2291,Projecten!A$4:W$2415,12,FALSE),"niet bekend")))</f>
        <v>503.34</v>
      </c>
    </row>
    <row r="2292" spans="2:33" s="327" customFormat="1" x14ac:dyDescent="0.2">
      <c r="B2292" s="700">
        <v>2017454</v>
      </c>
      <c r="C2292" s="886">
        <v>121372</v>
      </c>
      <c r="D2292" s="700" t="s">
        <v>3169</v>
      </c>
      <c r="E2292" s="702" t="s">
        <v>26</v>
      </c>
      <c r="F2292" s="702">
        <v>0</v>
      </c>
      <c r="G2292" s="702">
        <v>2</v>
      </c>
      <c r="H2292" s="702">
        <v>1</v>
      </c>
      <c r="I2292" s="702">
        <v>1</v>
      </c>
      <c r="J2292" s="995">
        <v>42894</v>
      </c>
      <c r="K2292" s="995" t="s">
        <v>1485</v>
      </c>
      <c r="L2292" s="995" t="s">
        <v>1485</v>
      </c>
      <c r="M2292" s="995" t="s">
        <v>1485</v>
      </c>
      <c r="N2292" s="391" t="s">
        <v>47</v>
      </c>
      <c r="O2292" s="391" t="s">
        <v>47</v>
      </c>
      <c r="P2292" s="391" t="s">
        <v>47</v>
      </c>
      <c r="Q2292" s="391"/>
      <c r="R2292" s="391" t="s">
        <v>47</v>
      </c>
      <c r="S2292" s="1210" t="s">
        <v>942</v>
      </c>
      <c r="T2292" s="321"/>
      <c r="U2292" s="264"/>
      <c r="V2292" s="396"/>
      <c r="W2292" s="965"/>
      <c r="X2292" s="965"/>
      <c r="Y2292" s="324"/>
      <c r="Z2292" s="318"/>
      <c r="AA2292" s="965"/>
      <c r="AB2292" s="707"/>
      <c r="AC2292" s="329">
        <f>IF(B2292="","",(IFERROR(VLOOKUP(B2292,Projecten!A$4:W$2415,5,FALSE),"niet bekend")))</f>
        <v>0</v>
      </c>
      <c r="AD2292" s="266">
        <f t="shared" si="188"/>
        <v>702.51</v>
      </c>
      <c r="AE2292" s="266">
        <f>IF(B2292="","",(IFERROR(VLOOKUP(B2292,Projecten!A$4:W$2415,23,FALSE),"niet bekend")))</f>
        <v>702.51</v>
      </c>
      <c r="AF2292" s="266">
        <f>IF(B2292="","",(IFERROR(VLOOKUP(B2292,Projecten!A$4:W$2415,12,FALSE),"niet bekend")))</f>
        <v>702.51</v>
      </c>
    </row>
    <row r="2293" spans="2:33" x14ac:dyDescent="0.2">
      <c r="AC2293" s="329" t="str">
        <f>IF(B2293="","",(IFERROR(VLOOKUP(B2293,Projecten!A$4:W$2415,5,FALSE),"niet bekend")))</f>
        <v/>
      </c>
      <c r="AD2293" s="266" t="str">
        <f t="shared" si="188"/>
        <v/>
      </c>
      <c r="AE2293" s="266" t="str">
        <f>IF(B2293="","",(IFERROR(VLOOKUP(B2293,Projecten!A$4:W$2415,23,FALSE),"niet bekend")))</f>
        <v/>
      </c>
      <c r="AF2293" s="266" t="str">
        <f>IF(B2293="","",(IFERROR(VLOOKUP(B2293,Projecten!A$4:W$2415,12,FALSE),"niet bekend")))</f>
        <v/>
      </c>
    </row>
    <row r="2294" spans="2:33" s="327" customFormat="1" x14ac:dyDescent="0.2">
      <c r="B2294" s="700">
        <v>2017428</v>
      </c>
      <c r="C2294" s="665">
        <v>121379</v>
      </c>
      <c r="D2294" s="700" t="s">
        <v>1304</v>
      </c>
      <c r="E2294" s="702" t="s">
        <v>317</v>
      </c>
      <c r="F2294" s="702">
        <v>1</v>
      </c>
      <c r="G2294" s="702">
        <v>6</v>
      </c>
      <c r="H2294" s="702">
        <v>2</v>
      </c>
      <c r="I2294" s="702">
        <v>5</v>
      </c>
      <c r="J2294" s="321">
        <v>42899</v>
      </c>
      <c r="K2294" s="1123" t="s">
        <v>1485</v>
      </c>
      <c r="L2294" s="1123" t="s">
        <v>1485</v>
      </c>
      <c r="M2294" s="1123" t="s">
        <v>1485</v>
      </c>
      <c r="N2294" s="322" t="s">
        <v>47</v>
      </c>
      <c r="O2294" s="322" t="s">
        <v>47</v>
      </c>
      <c r="P2294" s="322" t="s">
        <v>47</v>
      </c>
      <c r="Q2294" s="322"/>
      <c r="R2294" s="322" t="s">
        <v>47</v>
      </c>
      <c r="S2294" s="320" t="s">
        <v>942</v>
      </c>
      <c r="T2294" s="321"/>
      <c r="U2294" s="264">
        <v>26</v>
      </c>
      <c r="V2294" s="396"/>
      <c r="W2294" s="318" t="s">
        <v>777</v>
      </c>
      <c r="X2294" s="318" t="s">
        <v>1250</v>
      </c>
      <c r="Y2294" s="324">
        <v>20</v>
      </c>
      <c r="Z2294" s="318"/>
      <c r="AA2294" s="965"/>
      <c r="AB2294" s="707">
        <v>42887</v>
      </c>
      <c r="AC2294" s="329">
        <f>IF(B2294="","",(IFERROR(VLOOKUP(B2294,Projecten!A$4:W$2415,5,FALSE),"niet bekend")))</f>
        <v>1</v>
      </c>
      <c r="AD2294" s="266">
        <f t="shared" si="188"/>
        <v>3568.55</v>
      </c>
      <c r="AE2294" s="266">
        <f>IF(B2294="","",(IFERROR(VLOOKUP(B2294,Projecten!A$4:W$2415,23,FALSE),"niet bekend")))</f>
        <v>3568.55</v>
      </c>
      <c r="AF2294" s="266">
        <f>IF(B2294="","",(IFERROR(VLOOKUP(B2294,Projecten!A$4:W$2415,12,FALSE),"niet bekend")))</f>
        <v>3568.55</v>
      </c>
      <c r="AG2294" s="1036"/>
    </row>
    <row r="2295" spans="2:33" x14ac:dyDescent="0.2">
      <c r="B2295" s="209"/>
      <c r="C2295" s="1312"/>
      <c r="D2295" s="261"/>
      <c r="E2295" s="209"/>
      <c r="F2295" s="1313"/>
      <c r="G2295" s="209"/>
      <c r="H2295" s="209"/>
      <c r="I2295" s="209"/>
      <c r="J2295" s="1313"/>
      <c r="K2295" s="1313"/>
      <c r="L2295" s="1313"/>
      <c r="M2295" s="1313"/>
      <c r="N2295" s="1313"/>
      <c r="O2295" s="1313"/>
      <c r="P2295" s="1313"/>
      <c r="Q2295" s="1313"/>
      <c r="R2295" s="1313"/>
      <c r="S2295" s="1313"/>
      <c r="T2295" s="740"/>
      <c r="U2295" s="1313"/>
      <c r="V2295" s="741"/>
      <c r="W2295" s="209"/>
      <c r="X2295" s="209"/>
      <c r="Y2295" s="1314"/>
      <c r="Z2295" s="261"/>
      <c r="AC2295" s="329" t="str">
        <f>IF(B2295="","",(IFERROR(VLOOKUP(B2295,Projecten!A$4:W$2415,5,FALSE),"niet bekend")))</f>
        <v/>
      </c>
      <c r="AD2295" s="266" t="str">
        <f t="shared" si="188"/>
        <v/>
      </c>
      <c r="AE2295" s="266" t="str">
        <f>IF(B2295="","",(IFERROR(VLOOKUP(B2295,Projecten!A$4:W$2415,23,FALSE),"niet bekend")))</f>
        <v/>
      </c>
      <c r="AF2295" s="266" t="str">
        <f>IF(B2295="","",(IFERROR(VLOOKUP(B2295,Projecten!A$4:W$2415,12,FALSE),"niet bekend")))</f>
        <v/>
      </c>
    </row>
    <row r="2296" spans="2:33" s="327" customFormat="1" x14ac:dyDescent="0.2">
      <c r="B2296" s="700">
        <v>2017400</v>
      </c>
      <c r="C2296" s="665">
        <v>121375</v>
      </c>
      <c r="D2296" s="700" t="s">
        <v>3053</v>
      </c>
      <c r="E2296" s="702" t="s">
        <v>3054</v>
      </c>
      <c r="F2296" s="702">
        <v>1</v>
      </c>
      <c r="G2296" s="702">
        <v>11</v>
      </c>
      <c r="H2296" s="702">
        <v>4</v>
      </c>
      <c r="I2296" s="702">
        <v>1</v>
      </c>
      <c r="J2296" s="321">
        <v>42899</v>
      </c>
      <c r="K2296" s="1123" t="s">
        <v>1485</v>
      </c>
      <c r="L2296" s="1123" t="s">
        <v>1485</v>
      </c>
      <c r="M2296" s="1123" t="s">
        <v>1485</v>
      </c>
      <c r="N2296" s="322" t="s">
        <v>47</v>
      </c>
      <c r="O2296" s="322" t="s">
        <v>47</v>
      </c>
      <c r="P2296" s="322" t="s">
        <v>47</v>
      </c>
      <c r="Q2296" s="322"/>
      <c r="R2296" s="322" t="s">
        <v>47</v>
      </c>
      <c r="S2296" s="320" t="s">
        <v>942</v>
      </c>
      <c r="T2296" s="321"/>
      <c r="U2296" s="264">
        <v>26</v>
      </c>
      <c r="V2296" s="396"/>
      <c r="W2296" s="318" t="s">
        <v>1906</v>
      </c>
      <c r="X2296" s="318"/>
      <c r="Y2296" s="324">
        <v>12</v>
      </c>
      <c r="Z2296" s="318"/>
      <c r="AA2296" s="965"/>
      <c r="AB2296" s="707">
        <v>42887</v>
      </c>
      <c r="AC2296" s="329">
        <f>IF(B2296="","",(IFERROR(VLOOKUP(B2296,Projecten!A$4:W$2415,5,FALSE),"niet bekend")))</f>
        <v>1</v>
      </c>
      <c r="AD2296" s="266">
        <f t="shared" si="188"/>
        <v>2083.4</v>
      </c>
      <c r="AE2296" s="266">
        <f>IF(B2296="","",(IFERROR(VLOOKUP(B2296,Projecten!A$4:W$2415,23,FALSE),"niet bekend")))</f>
        <v>2083.4</v>
      </c>
      <c r="AF2296" s="266">
        <f>IF(B2296="","",(IFERROR(VLOOKUP(B2296,Projecten!A$4:W$2415,12,FALSE),"niet bekend")))</f>
        <v>2083.4</v>
      </c>
      <c r="AG2296" s="1036"/>
    </row>
    <row r="2297" spans="2:33" s="327" customFormat="1" x14ac:dyDescent="0.2">
      <c r="B2297" s="700">
        <v>2017401</v>
      </c>
      <c r="C2297" s="665">
        <v>121375</v>
      </c>
      <c r="D2297" s="700" t="s">
        <v>3055</v>
      </c>
      <c r="E2297" s="702" t="s">
        <v>3054</v>
      </c>
      <c r="F2297" s="702">
        <v>1</v>
      </c>
      <c r="G2297" s="702">
        <v>12</v>
      </c>
      <c r="H2297" s="702">
        <v>5</v>
      </c>
      <c r="I2297" s="702">
        <v>1</v>
      </c>
      <c r="J2297" s="321">
        <v>42899</v>
      </c>
      <c r="K2297" s="1123" t="s">
        <v>1485</v>
      </c>
      <c r="L2297" s="1123" t="s">
        <v>1485</v>
      </c>
      <c r="M2297" s="1123" t="s">
        <v>1485</v>
      </c>
      <c r="N2297" s="322" t="s">
        <v>47</v>
      </c>
      <c r="O2297" s="322" t="s">
        <v>47</v>
      </c>
      <c r="P2297" s="322" t="s">
        <v>47</v>
      </c>
      <c r="Q2297" s="322"/>
      <c r="R2297" s="322" t="s">
        <v>47</v>
      </c>
      <c r="S2297" s="320" t="s">
        <v>942</v>
      </c>
      <c r="T2297" s="321"/>
      <c r="U2297" s="264">
        <v>26</v>
      </c>
      <c r="V2297" s="396"/>
      <c r="W2297" s="318" t="s">
        <v>1906</v>
      </c>
      <c r="X2297" s="318"/>
      <c r="Y2297" s="324">
        <v>16</v>
      </c>
      <c r="Z2297" s="318"/>
      <c r="AA2297" s="965"/>
      <c r="AB2297" s="707">
        <v>42887</v>
      </c>
      <c r="AC2297" s="329">
        <f>IF(B2297="","",(IFERROR(VLOOKUP(B2297,Projecten!A$4:W$2415,5,FALSE),"niet bekend")))</f>
        <v>1</v>
      </c>
      <c r="AD2297" s="266">
        <f t="shared" si="188"/>
        <v>3000.41</v>
      </c>
      <c r="AE2297" s="266">
        <f>IF(B2297="","",(IFERROR(VLOOKUP(B2297,Projecten!A$4:W$2415,23,FALSE),"niet bekend")))</f>
        <v>3000.41</v>
      </c>
      <c r="AF2297" s="266">
        <f>IF(B2297="","",(IFERROR(VLOOKUP(B2297,Projecten!A$4:W$2415,12,FALSE),"niet bekend")))</f>
        <v>3000.41</v>
      </c>
      <c r="AG2297" s="1036"/>
    </row>
    <row r="2298" spans="2:33" s="327" customFormat="1" x14ac:dyDescent="0.2">
      <c r="B2298" s="700">
        <v>2017407</v>
      </c>
      <c r="C2298" s="665">
        <v>121376</v>
      </c>
      <c r="D2298" s="700" t="s">
        <v>3056</v>
      </c>
      <c r="E2298" s="702" t="s">
        <v>3054</v>
      </c>
      <c r="F2298" s="702">
        <v>1</v>
      </c>
      <c r="G2298" s="702">
        <v>11</v>
      </c>
      <c r="H2298" s="702">
        <v>7</v>
      </c>
      <c r="I2298" s="702">
        <v>1</v>
      </c>
      <c r="J2298" s="321">
        <v>42899</v>
      </c>
      <c r="K2298" s="321">
        <v>42900</v>
      </c>
      <c r="L2298" s="1123" t="s">
        <v>1485</v>
      </c>
      <c r="M2298" s="1123" t="s">
        <v>1485</v>
      </c>
      <c r="N2298" s="322" t="s">
        <v>47</v>
      </c>
      <c r="O2298" s="322" t="s">
        <v>47</v>
      </c>
      <c r="P2298" s="322" t="s">
        <v>47</v>
      </c>
      <c r="Q2298" s="322"/>
      <c r="R2298" s="322" t="s">
        <v>47</v>
      </c>
      <c r="S2298" s="320" t="s">
        <v>942</v>
      </c>
      <c r="T2298" s="321"/>
      <c r="U2298" s="264">
        <v>26</v>
      </c>
      <c r="V2298" s="396"/>
      <c r="W2298" s="318" t="s">
        <v>1906</v>
      </c>
      <c r="X2298" s="318"/>
      <c r="Y2298" s="324">
        <v>15</v>
      </c>
      <c r="Z2298" s="318"/>
      <c r="AA2298" s="965"/>
      <c r="AB2298" s="707">
        <v>42887</v>
      </c>
      <c r="AC2298" s="329">
        <f>IF(B2298="","",(IFERROR(VLOOKUP(B2298,Projecten!A$4:W$2415,5,FALSE),"niet bekend")))</f>
        <v>1</v>
      </c>
      <c r="AD2298" s="266">
        <f t="shared" si="188"/>
        <v>2696.05</v>
      </c>
      <c r="AE2298" s="266">
        <f>IF(B2298="","",(IFERROR(VLOOKUP(B2298,Projecten!A$4:W$2415,23,FALSE),"niet bekend")))</f>
        <v>2696.05</v>
      </c>
      <c r="AF2298" s="266">
        <f>IF(B2298="","",(IFERROR(VLOOKUP(B2298,Projecten!A$4:W$2415,12,FALSE),"niet bekend")))</f>
        <v>2696.05</v>
      </c>
      <c r="AG2298" s="1036"/>
    </row>
    <row r="2299" spans="2:33" s="327" customFormat="1" x14ac:dyDescent="0.2">
      <c r="B2299" s="700">
        <v>2017408</v>
      </c>
      <c r="C2299" s="665">
        <v>121376</v>
      </c>
      <c r="D2299" s="700" t="s">
        <v>3057</v>
      </c>
      <c r="E2299" s="702" t="s">
        <v>3054</v>
      </c>
      <c r="F2299" s="702">
        <v>1</v>
      </c>
      <c r="G2299" s="702">
        <v>12</v>
      </c>
      <c r="H2299" s="702">
        <v>7</v>
      </c>
      <c r="I2299" s="702">
        <v>2</v>
      </c>
      <c r="J2299" s="321">
        <v>42899</v>
      </c>
      <c r="K2299" s="1123" t="s">
        <v>1485</v>
      </c>
      <c r="L2299" s="1123" t="s">
        <v>1485</v>
      </c>
      <c r="M2299" s="1123" t="s">
        <v>1485</v>
      </c>
      <c r="N2299" s="322" t="s">
        <v>47</v>
      </c>
      <c r="O2299" s="322" t="s">
        <v>47</v>
      </c>
      <c r="P2299" s="322" t="s">
        <v>47</v>
      </c>
      <c r="Q2299" s="322"/>
      <c r="R2299" s="322" t="s">
        <v>470</v>
      </c>
      <c r="S2299" s="320" t="s">
        <v>942</v>
      </c>
      <c r="T2299" s="321"/>
      <c r="U2299" s="264">
        <v>26</v>
      </c>
      <c r="V2299" s="396"/>
      <c r="W2299" s="318" t="s">
        <v>1906</v>
      </c>
      <c r="X2299" s="318" t="s">
        <v>3306</v>
      </c>
      <c r="Y2299" s="324">
        <v>17</v>
      </c>
      <c r="Z2299" s="318"/>
      <c r="AA2299" s="965"/>
      <c r="AB2299" s="707">
        <v>42887</v>
      </c>
      <c r="AC2299" s="329">
        <f>IF(B2299="","",(IFERROR(VLOOKUP(B2299,Projecten!A$4:W$2415,5,FALSE),"niet bekend")))</f>
        <v>1</v>
      </c>
      <c r="AD2299" s="266">
        <f t="shared" si="188"/>
        <v>2824.75</v>
      </c>
      <c r="AE2299" s="266">
        <f>IF(B2299="","",(IFERROR(VLOOKUP(B2299,Projecten!A$4:W$2415,23,FALSE),"niet bekend")))</f>
        <v>2824.75</v>
      </c>
      <c r="AF2299" s="266">
        <f>IF(B2299="","",(IFERROR(VLOOKUP(B2299,Projecten!A$4:W$2415,12,FALSE),"niet bekend")))</f>
        <v>2824.75</v>
      </c>
      <c r="AG2299" s="1036"/>
    </row>
    <row r="2300" spans="2:33" s="327" customFormat="1" x14ac:dyDescent="0.2">
      <c r="B2300" s="700"/>
      <c r="C2300" s="938"/>
      <c r="D2300" s="700"/>
      <c r="E2300" s="702"/>
      <c r="F2300" s="702"/>
      <c r="G2300" s="702"/>
      <c r="H2300" s="702"/>
      <c r="I2300" s="702"/>
      <c r="J2300" s="321"/>
      <c r="K2300" s="1123"/>
      <c r="L2300" s="1123"/>
      <c r="M2300" s="1123"/>
      <c r="N2300" s="322"/>
      <c r="O2300" s="322"/>
      <c r="P2300" s="322"/>
      <c r="Q2300" s="322"/>
      <c r="R2300" s="322"/>
      <c r="S2300" s="320"/>
      <c r="T2300" s="321"/>
      <c r="U2300" s="264"/>
      <c r="V2300" s="396"/>
      <c r="W2300" s="318"/>
      <c r="X2300" s="318"/>
      <c r="Y2300" s="324"/>
      <c r="Z2300" s="318"/>
      <c r="AA2300" s="965"/>
      <c r="AB2300" s="707"/>
      <c r="AC2300" s="329" t="str">
        <f>IF(B2300="","",(IFERROR(VLOOKUP(B2300,Projecten!A$4:W$2415,5,FALSE),"niet bekend")))</f>
        <v/>
      </c>
      <c r="AD2300" s="266" t="str">
        <f t="shared" si="188"/>
        <v/>
      </c>
      <c r="AE2300" s="266" t="str">
        <f>IF(B2300="","",(IFERROR(VLOOKUP(B2300,Projecten!A$4:W$2415,23,FALSE),"niet bekend")))</f>
        <v/>
      </c>
      <c r="AF2300" s="266" t="str">
        <f>IF(B2300="","",(IFERROR(VLOOKUP(B2300,Projecten!A$4:W$2415,12,FALSE),"niet bekend")))</f>
        <v/>
      </c>
      <c r="AG2300" s="1036"/>
    </row>
    <row r="2301" spans="2:33" s="327" customFormat="1" x14ac:dyDescent="0.2">
      <c r="B2301" s="1256">
        <v>2017425</v>
      </c>
      <c r="C2301" s="1101">
        <v>121378</v>
      </c>
      <c r="D2301" s="1257" t="s">
        <v>3093</v>
      </c>
      <c r="E2301" s="1253" t="s">
        <v>2330</v>
      </c>
      <c r="F2301" s="1253">
        <v>1</v>
      </c>
      <c r="G2301" s="1075">
        <v>3</v>
      </c>
      <c r="H2301" s="1075">
        <v>0</v>
      </c>
      <c r="I2301" s="1075">
        <v>2</v>
      </c>
      <c r="J2301" s="321">
        <v>42899</v>
      </c>
      <c r="K2301" s="1123" t="s">
        <v>1485</v>
      </c>
      <c r="L2301" s="1123" t="s">
        <v>1485</v>
      </c>
      <c r="M2301" s="1123" t="s">
        <v>1485</v>
      </c>
      <c r="N2301" s="391" t="s">
        <v>47</v>
      </c>
      <c r="O2301" s="391" t="s">
        <v>47</v>
      </c>
      <c r="P2301" s="391" t="s">
        <v>47</v>
      </c>
      <c r="Q2301" s="391"/>
      <c r="R2301" s="391" t="s">
        <v>47</v>
      </c>
      <c r="S2301" s="1210" t="s">
        <v>942</v>
      </c>
      <c r="T2301" s="1210" t="s">
        <v>1281</v>
      </c>
      <c r="U2301" s="264">
        <v>26</v>
      </c>
      <c r="V2301" s="396"/>
      <c r="W2301" s="318" t="s">
        <v>2532</v>
      </c>
      <c r="X2301" s="965" t="s">
        <v>1381</v>
      </c>
      <c r="Y2301" s="324">
        <v>8</v>
      </c>
      <c r="Z2301" s="318"/>
      <c r="AA2301" s="511"/>
      <c r="AB2301" s="707">
        <v>42892</v>
      </c>
      <c r="AC2301" s="329">
        <f>IF(B2301="","",(IFERROR(VLOOKUP(B2301,Projecten!A$4:W$2415,5,FALSE),"niet bekend")))</f>
        <v>1</v>
      </c>
      <c r="AD2301" s="266">
        <f t="shared" si="188"/>
        <v>1460.71</v>
      </c>
      <c r="AE2301" s="266">
        <f>IF(B2301="","",(IFERROR(VLOOKUP(B2301,Projecten!A$4:W$2415,23,FALSE),"niet bekend")))</f>
        <v>1460.71</v>
      </c>
      <c r="AF2301" s="266">
        <f>IF(B2301="","",(IFERROR(VLOOKUP(B2301,Projecten!A$4:W$2415,12,FALSE),"niet bekend")))</f>
        <v>1460.71</v>
      </c>
    </row>
    <row r="2302" spans="2:33" s="327" customFormat="1" x14ac:dyDescent="0.2">
      <c r="B2302" s="496">
        <v>2017399</v>
      </c>
      <c r="C2302" s="665">
        <v>121377</v>
      </c>
      <c r="D2302" s="496" t="s">
        <v>3047</v>
      </c>
      <c r="E2302" s="389" t="s">
        <v>2330</v>
      </c>
      <c r="F2302" s="389">
        <v>1</v>
      </c>
      <c r="G2302" s="389">
        <v>8</v>
      </c>
      <c r="H2302" s="389">
        <v>4</v>
      </c>
      <c r="I2302" s="389">
        <v>1</v>
      </c>
      <c r="J2302" s="321">
        <v>42899</v>
      </c>
      <c r="K2302" s="321">
        <v>42900</v>
      </c>
      <c r="L2302" s="321" t="s">
        <v>1485</v>
      </c>
      <c r="M2302" s="321" t="s">
        <v>1485</v>
      </c>
      <c r="N2302" s="322" t="s">
        <v>47</v>
      </c>
      <c r="O2302" s="322" t="s">
        <v>47</v>
      </c>
      <c r="P2302" s="322" t="s">
        <v>47</v>
      </c>
      <c r="Q2302" s="322"/>
      <c r="R2302" s="322" t="s">
        <v>47</v>
      </c>
      <c r="S2302" s="1210" t="s">
        <v>3299</v>
      </c>
      <c r="T2302" s="1315" t="s">
        <v>3195</v>
      </c>
      <c r="U2302" s="264">
        <v>26</v>
      </c>
      <c r="V2302" s="396"/>
      <c r="W2302" s="318" t="s">
        <v>2532</v>
      </c>
      <c r="X2302" s="318" t="s">
        <v>3071</v>
      </c>
      <c r="Y2302" s="324">
        <v>17</v>
      </c>
      <c r="Z2302" s="318"/>
      <c r="AA2302" s="511"/>
      <c r="AB2302" s="707">
        <v>42892</v>
      </c>
      <c r="AC2302" s="329">
        <f>IF(B2302="","",(IFERROR(VLOOKUP(B2302,Projecten!A$4:W$2415,5,FALSE),"niet bekend")))</f>
        <v>1</v>
      </c>
      <c r="AD2302" s="266">
        <f t="shared" si="188"/>
        <v>2988.62</v>
      </c>
      <c r="AE2302" s="266">
        <f>IF(B2302="","",(IFERROR(VLOOKUP(B2302,Projecten!A$4:W$2415,23,FALSE),"niet bekend")))</f>
        <v>2988.62</v>
      </c>
      <c r="AF2302" s="266">
        <f>IF(B2302="","",(IFERROR(VLOOKUP(B2302,Projecten!A$4:W$2415,12,FALSE),"niet bekend")))</f>
        <v>2988.62</v>
      </c>
      <c r="AG2302" s="1316"/>
    </row>
    <row r="2303" spans="2:33" s="327" customFormat="1" x14ac:dyDescent="0.2">
      <c r="B2303" s="700">
        <v>2017449</v>
      </c>
      <c r="C2303" s="665">
        <v>121378</v>
      </c>
      <c r="D2303" s="700" t="s">
        <v>3156</v>
      </c>
      <c r="E2303" s="702" t="s">
        <v>2330</v>
      </c>
      <c r="F2303" s="702">
        <v>1</v>
      </c>
      <c r="G2303" s="702">
        <v>7</v>
      </c>
      <c r="H2303" s="702">
        <v>5</v>
      </c>
      <c r="I2303" s="702">
        <v>2</v>
      </c>
      <c r="J2303" s="321">
        <v>42899</v>
      </c>
      <c r="K2303" s="321">
        <v>42907</v>
      </c>
      <c r="L2303" s="1123" t="s">
        <v>1485</v>
      </c>
      <c r="M2303" s="1123" t="s">
        <v>1485</v>
      </c>
      <c r="N2303" s="322" t="s">
        <v>47</v>
      </c>
      <c r="O2303" s="322" t="s">
        <v>47</v>
      </c>
      <c r="P2303" s="322" t="s">
        <v>47</v>
      </c>
      <c r="Q2303" s="322"/>
      <c r="R2303" s="322" t="s">
        <v>47</v>
      </c>
      <c r="S2303" s="1210" t="s">
        <v>3299</v>
      </c>
      <c r="T2303" s="1315" t="s">
        <v>3195</v>
      </c>
      <c r="U2303" s="264">
        <v>26</v>
      </c>
      <c r="V2303" s="396"/>
      <c r="W2303" s="318" t="s">
        <v>2532</v>
      </c>
      <c r="X2303" s="318" t="s">
        <v>1381</v>
      </c>
      <c r="Y2303" s="324">
        <v>15</v>
      </c>
      <c r="Z2303" s="318"/>
      <c r="AA2303" s="965"/>
      <c r="AB2303" s="707">
        <v>42892</v>
      </c>
      <c r="AC2303" s="329">
        <f>IF(B2303="","",(IFERROR(VLOOKUP(B2303,Projecten!A$4:W$2415,5,FALSE),"niet bekend")))</f>
        <v>1</v>
      </c>
      <c r="AD2303" s="266">
        <f t="shared" si="188"/>
        <v>2507.0500000000002</v>
      </c>
      <c r="AE2303" s="266">
        <f>IF(B2303="","",(IFERROR(VLOOKUP(B2303,Projecten!A$4:W$2415,23,FALSE),"niet bekend")))</f>
        <v>2507.0500000000002</v>
      </c>
      <c r="AF2303" s="266">
        <f>IF(B2303="","",(IFERROR(VLOOKUP(B2303,Projecten!A$4:W$2415,12,FALSE),"niet bekend")))</f>
        <v>2507.0500000000002</v>
      </c>
      <c r="AG2303" s="1036"/>
    </row>
    <row r="2304" spans="2:33" s="327" customFormat="1" x14ac:dyDescent="0.2">
      <c r="C2304" s="503"/>
      <c r="D2304" s="320"/>
      <c r="E2304" s="318"/>
      <c r="F2304" s="322"/>
      <c r="G2304" s="318"/>
      <c r="H2304" s="318"/>
      <c r="I2304" s="318"/>
      <c r="J2304" s="322"/>
      <c r="K2304" s="322"/>
      <c r="L2304" s="322"/>
      <c r="M2304" s="322"/>
      <c r="N2304" s="322"/>
      <c r="O2304" s="322"/>
      <c r="P2304" s="322"/>
      <c r="Q2304" s="322"/>
      <c r="R2304" s="322"/>
      <c r="S2304" s="322"/>
      <c r="T2304" s="264"/>
      <c r="U2304" s="322"/>
      <c r="V2304" s="396"/>
      <c r="W2304" s="318"/>
      <c r="X2304" s="318"/>
      <c r="Y2304" s="397"/>
      <c r="Z2304" s="320"/>
      <c r="AC2304" s="329" t="str">
        <f>IF(B2304="","",(IFERROR(VLOOKUP(B2304,Projecten!A$4:W$2415,5,FALSE),"niet bekend")))</f>
        <v/>
      </c>
      <c r="AD2304" s="266" t="str">
        <f t="shared" si="188"/>
        <v/>
      </c>
      <c r="AE2304" s="266" t="str">
        <f>IF(B2304="","",(IFERROR(VLOOKUP(B2304,Projecten!A$4:W$2415,23,FALSE),"niet bekend")))</f>
        <v/>
      </c>
      <c r="AF2304" s="266" t="str">
        <f>IF(B2304="","",(IFERROR(VLOOKUP(B2304,Projecten!A$4:W$2415,12,FALSE),"niet bekend")))</f>
        <v/>
      </c>
      <c r="AG2304" s="398"/>
    </row>
    <row r="2305" spans="1:33" s="327" customFormat="1" x14ac:dyDescent="0.2">
      <c r="A2305" s="1150"/>
      <c r="B2305" s="1169">
        <v>2017458</v>
      </c>
      <c r="C2305" s="665">
        <v>121379</v>
      </c>
      <c r="D2305" s="1170" t="s">
        <v>3180</v>
      </c>
      <c r="E2305" s="1171" t="s">
        <v>881</v>
      </c>
      <c r="F2305" s="1171">
        <v>1</v>
      </c>
      <c r="G2305" s="1171">
        <v>6</v>
      </c>
      <c r="H2305" s="1171">
        <v>0</v>
      </c>
      <c r="I2305" s="1171">
        <v>6</v>
      </c>
      <c r="J2305" s="321">
        <v>42899</v>
      </c>
      <c r="K2305" s="1123" t="s">
        <v>1485</v>
      </c>
      <c r="L2305" s="1123" t="s">
        <v>1485</v>
      </c>
      <c r="M2305" s="1123" t="s">
        <v>1485</v>
      </c>
      <c r="N2305" s="322" t="s">
        <v>47</v>
      </c>
      <c r="O2305" s="322" t="s">
        <v>47</v>
      </c>
      <c r="P2305" s="322" t="s">
        <v>47</v>
      </c>
      <c r="Q2305" s="322"/>
      <c r="R2305" s="322" t="s">
        <v>47</v>
      </c>
      <c r="S2305" s="320" t="s">
        <v>942</v>
      </c>
      <c r="T2305" s="321"/>
      <c r="U2305" s="264">
        <v>26</v>
      </c>
      <c r="V2305" s="396"/>
      <c r="W2305" s="318" t="s">
        <v>905</v>
      </c>
      <c r="X2305" s="318" t="s">
        <v>3188</v>
      </c>
      <c r="Y2305" s="324">
        <v>19</v>
      </c>
      <c r="Z2305" s="318"/>
      <c r="AA2305" s="511"/>
      <c r="AB2305" s="707">
        <v>42892</v>
      </c>
      <c r="AC2305" s="329">
        <f>IF(B2305="","",(IFERROR(VLOOKUP(B2305,Projecten!A$4:W$2415,5,FALSE),"niet bekend")))</f>
        <v>1</v>
      </c>
      <c r="AD2305" s="266">
        <f t="shared" si="188"/>
        <v>3190.92</v>
      </c>
      <c r="AE2305" s="266">
        <f>IF(B2305="","",(IFERROR(VLOOKUP(B2305,Projecten!A$4:W$2415,23,FALSE),"niet bekend")))</f>
        <v>3190.92</v>
      </c>
      <c r="AF2305" s="266">
        <f>IF(B2305="","",(IFERROR(VLOOKUP(B2305,Projecten!A$4:W$2415,12,FALSE),"niet bekend")))</f>
        <v>3190.92</v>
      </c>
      <c r="AG2305" s="1316"/>
    </row>
    <row r="2306" spans="1:33" s="327" customFormat="1" x14ac:dyDescent="0.2">
      <c r="C2306" s="503"/>
      <c r="D2306" s="320"/>
      <c r="E2306" s="318"/>
      <c r="F2306" s="322"/>
      <c r="G2306" s="318"/>
      <c r="H2306" s="318"/>
      <c r="I2306" s="318"/>
      <c r="J2306" s="322"/>
      <c r="K2306" s="322"/>
      <c r="L2306" s="322"/>
      <c r="M2306" s="322"/>
      <c r="N2306" s="322"/>
      <c r="O2306" s="322"/>
      <c r="P2306" s="322"/>
      <c r="Q2306" s="322"/>
      <c r="R2306" s="322"/>
      <c r="S2306" s="322"/>
      <c r="T2306" s="264"/>
      <c r="U2306" s="322"/>
      <c r="V2306" s="396"/>
      <c r="W2306" s="318"/>
      <c r="X2306" s="318"/>
      <c r="Y2306" s="397"/>
      <c r="Z2306" s="320"/>
      <c r="AC2306" s="329" t="str">
        <f>IF(B2306="","",(IFERROR(VLOOKUP(B2306,Projecten!A$4:W$2415,5,FALSE),"niet bekend")))</f>
        <v/>
      </c>
      <c r="AD2306" s="266" t="str">
        <f t="shared" si="188"/>
        <v/>
      </c>
      <c r="AE2306" s="266" t="str">
        <f>IF(B2306="","",(IFERROR(VLOOKUP(B2306,Projecten!A$4:W$2415,23,FALSE),"niet bekend")))</f>
        <v/>
      </c>
      <c r="AF2306" s="266" t="str">
        <f>IF(B2306="","",(IFERROR(VLOOKUP(B2306,Projecten!A$4:W$2415,12,FALSE),"niet bekend")))</f>
        <v/>
      </c>
      <c r="AG2306" s="398"/>
    </row>
    <row r="2307" spans="1:33" s="1248" customFormat="1" x14ac:dyDescent="0.2">
      <c r="B2307" s="541"/>
      <c r="C2307" s="1236"/>
      <c r="D2307" s="1237"/>
      <c r="E2307" s="1237"/>
      <c r="F2307" s="1238"/>
      <c r="G2307" s="1238"/>
      <c r="H2307" s="1238"/>
      <c r="I2307" s="1238"/>
      <c r="J2307" s="1239"/>
      <c r="K2307" s="1239"/>
      <c r="L2307" s="1239"/>
      <c r="M2307" s="1238"/>
      <c r="N2307" s="1238"/>
      <c r="O2307" s="1238"/>
      <c r="P2307" s="1238"/>
      <c r="Q2307" s="1238"/>
      <c r="R2307" s="1238"/>
      <c r="S2307" s="1240"/>
      <c r="T2307" s="1241"/>
      <c r="U2307" s="1242"/>
      <c r="V2307" s="1242"/>
      <c r="W2307" s="547"/>
      <c r="X2307" s="547"/>
      <c r="Y2307" s="547"/>
      <c r="Z2307" s="1243"/>
      <c r="AA2307" s="1244"/>
      <c r="AB2307" s="1245"/>
      <c r="AC2307" s="1246"/>
      <c r="AD2307" s="311"/>
      <c r="AE2307" s="311" t="str">
        <f>IF(B2307="","",(IFERROR(VLOOKUP(B2307,Projecten!A$4:W$2415,23,FALSE),"niet bekend")))</f>
        <v/>
      </c>
      <c r="AF2307" s="311" t="str">
        <f>IF(B2307="","",(IFERROR(VLOOKUP(B2307,Projecten!A$4:W$2415,12,FALSE),"niet bekend")))</f>
        <v/>
      </c>
      <c r="AG2307" s="1247"/>
    </row>
    <row r="2308" spans="1:33" s="1212" customFormat="1" x14ac:dyDescent="0.2">
      <c r="C2308" s="1213"/>
      <c r="D2308" s="1214">
        <f>SUM(G2308:I2308)</f>
        <v>1318</v>
      </c>
      <c r="E2308" s="1215"/>
      <c r="F2308" s="1216">
        <f>SUM(F2309:F2350)</f>
        <v>79</v>
      </c>
      <c r="G2308" s="1216">
        <f>SUM(G2309:G2350)</f>
        <v>752</v>
      </c>
      <c r="H2308" s="1216">
        <f>SUM(H2309:H2350)</f>
        <v>338</v>
      </c>
      <c r="I2308" s="1216">
        <f>SUM(I2309:I2350)</f>
        <v>228</v>
      </c>
      <c r="J2308" s="1217"/>
      <c r="K2308" s="1217"/>
      <c r="L2308" s="1217"/>
      <c r="M2308" s="1216"/>
      <c r="N2308" s="1216"/>
      <c r="O2308" s="1216"/>
      <c r="P2308" s="1216"/>
      <c r="Q2308" s="1216"/>
      <c r="R2308" s="1216"/>
      <c r="S2308" s="1218">
        <v>26</v>
      </c>
      <c r="T2308" s="1219"/>
      <c r="U2308" s="1220"/>
      <c r="V2308" s="1220"/>
      <c r="W2308" s="1221"/>
      <c r="X2308" s="1222">
        <f>SUM(Y2308:Y2341)</f>
        <v>524.75</v>
      </c>
      <c r="Y2308" s="1223"/>
      <c r="Z2308" s="1223">
        <f>Productiemedewerkers!C2814</f>
        <v>0</v>
      </c>
      <c r="AA2308" s="1224">
        <f>X2308-Z2308</f>
        <v>524.75</v>
      </c>
      <c r="AB2308" s="1225"/>
      <c r="AC2308" s="1226"/>
      <c r="AD2308" s="235">
        <f>SUM(AD2309:AD2341)</f>
        <v>84640.34</v>
      </c>
      <c r="AE2308" s="235" t="str">
        <f>IF(B2308="","",(IFERROR(VLOOKUP(B2308,Projecten!A$4:W$2415,23,FALSE),"niet bekend")))</f>
        <v/>
      </c>
      <c r="AF2308" s="235" t="str">
        <f>IF(B2308="","",(IFERROR(VLOOKUP(B2308,Projecten!A$4:W$2415,12,FALSE),"niet bekend")))</f>
        <v/>
      </c>
      <c r="AG2308" s="1227"/>
    </row>
    <row r="2309" spans="1:33" s="297" customFormat="1" x14ac:dyDescent="0.2">
      <c r="B2309" s="708"/>
      <c r="C2309" s="271"/>
      <c r="D2309" s="288"/>
      <c r="E2309" s="288"/>
      <c r="F2309" s="291"/>
      <c r="G2309" s="291"/>
      <c r="H2309" s="291"/>
      <c r="I2309" s="291"/>
      <c r="J2309" s="1258"/>
      <c r="K2309" s="1258"/>
      <c r="L2309" s="1258"/>
      <c r="M2309" s="884"/>
      <c r="N2309" s="884"/>
      <c r="O2309" s="884"/>
      <c r="P2309" s="884"/>
      <c r="Q2309" s="884"/>
      <c r="R2309" s="884"/>
      <c r="S2309" s="271" t="s">
        <v>2742</v>
      </c>
      <c r="T2309" s="292"/>
      <c r="U2309" s="293"/>
      <c r="V2309" s="719"/>
      <c r="W2309" s="288"/>
      <c r="X2309" s="652" t="s">
        <v>2037</v>
      </c>
      <c r="Y2309" s="295"/>
      <c r="Z2309" s="288"/>
      <c r="AB2309" s="289"/>
      <c r="AC2309" s="1259" t="str">
        <f>IF(B2309="","",(IFERROR(VLOOKUP(B2309,Projecten!A$4:W$2415,5,FALSE),"niet bekend")))</f>
        <v/>
      </c>
      <c r="AD2309" s="213" t="str">
        <f>IF(AC2309="","",(IF(F2309=0,AF2309,(F2309/AC2309*AF2309))))</f>
        <v/>
      </c>
      <c r="AE2309" s="213" t="str">
        <f>IF(B2309="","",(IFERROR(VLOOKUP(B2309,Projecten!A$4:W$2415,23,FALSE),"niet bekend")))</f>
        <v/>
      </c>
      <c r="AF2309" s="213" t="str">
        <f>IF(B2309="","",(IFERROR(VLOOKUP(B2309,Projecten!A$4:W$2415,12,FALSE),"niet bekend")))</f>
        <v/>
      </c>
      <c r="AG2309" s="1260"/>
    </row>
    <row r="2310" spans="1:33" x14ac:dyDescent="0.2">
      <c r="B2310" s="519"/>
      <c r="C2310" s="238"/>
      <c r="D2310" s="239" t="s">
        <v>3279</v>
      </c>
      <c r="E2310" s="240"/>
      <c r="F2310" s="1119"/>
      <c r="G2310" s="1119"/>
      <c r="H2310" s="1119"/>
      <c r="I2310" s="1119"/>
      <c r="J2310" s="241"/>
      <c r="K2310" s="241"/>
      <c r="L2310" s="241"/>
      <c r="M2310" s="242"/>
      <c r="N2310" s="242"/>
      <c r="O2310" s="242"/>
      <c r="P2310" s="242"/>
      <c r="Q2310" s="242"/>
      <c r="R2310" s="242"/>
      <c r="S2310" s="243"/>
      <c r="T2310" s="244"/>
      <c r="U2310" s="245"/>
      <c r="X2310" s="247"/>
      <c r="Y2310" s="257">
        <v>8.25</v>
      </c>
      <c r="Z2310" s="202"/>
      <c r="AA2310" s="202"/>
      <c r="AB2310" s="243"/>
      <c r="AC2310" s="249"/>
      <c r="AG2310" s="209"/>
    </row>
    <row r="2311" spans="1:33" x14ac:dyDescent="0.2">
      <c r="B2311" s="519"/>
      <c r="C2311" s="238"/>
      <c r="D2311" s="239" t="s">
        <v>3267</v>
      </c>
      <c r="E2311" s="240"/>
      <c r="F2311" s="1119"/>
      <c r="G2311" s="1119"/>
      <c r="H2311" s="1119"/>
      <c r="I2311" s="1119"/>
      <c r="J2311" s="241"/>
      <c r="K2311" s="241"/>
      <c r="L2311" s="241"/>
      <c r="M2311" s="242"/>
      <c r="N2311" s="242"/>
      <c r="O2311" s="242"/>
      <c r="P2311" s="242"/>
      <c r="Q2311" s="242"/>
      <c r="R2311" s="242"/>
      <c r="S2311" s="243"/>
      <c r="T2311" s="244"/>
      <c r="U2311" s="245"/>
      <c r="X2311" s="247"/>
      <c r="Y2311" s="257">
        <v>5</v>
      </c>
      <c r="Z2311" s="202"/>
      <c r="AA2311" s="202"/>
      <c r="AB2311" s="243"/>
      <c r="AC2311" s="249"/>
      <c r="AG2311" s="209"/>
    </row>
    <row r="2312" spans="1:33" x14ac:dyDescent="0.2">
      <c r="B2312" s="519"/>
      <c r="C2312" s="238"/>
      <c r="D2312" s="239" t="s">
        <v>3342</v>
      </c>
      <c r="E2312" s="240"/>
      <c r="F2312" s="1119"/>
      <c r="G2312" s="1119"/>
      <c r="H2312" s="1119"/>
      <c r="I2312" s="1119"/>
      <c r="J2312" s="241"/>
      <c r="K2312" s="241"/>
      <c r="L2312" s="241"/>
      <c r="M2312" s="242"/>
      <c r="N2312" s="242"/>
      <c r="O2312" s="242"/>
      <c r="P2312" s="242"/>
      <c r="Q2312" s="242"/>
      <c r="R2312" s="242"/>
      <c r="S2312" s="243"/>
      <c r="T2312" s="244"/>
      <c r="U2312" s="245"/>
      <c r="X2312" s="247"/>
      <c r="Y2312" s="257">
        <v>5</v>
      </c>
      <c r="Z2312" s="202"/>
      <c r="AA2312" s="202"/>
      <c r="AB2312" s="243"/>
      <c r="AC2312" s="249"/>
      <c r="AG2312" s="209"/>
    </row>
    <row r="2313" spans="1:33" x14ac:dyDescent="0.2">
      <c r="B2313" s="519"/>
      <c r="C2313" s="238"/>
      <c r="D2313" s="239" t="s">
        <v>3336</v>
      </c>
      <c r="E2313" s="240"/>
      <c r="F2313" s="1119"/>
      <c r="G2313" s="1119"/>
      <c r="H2313" s="1119"/>
      <c r="I2313" s="1119"/>
      <c r="J2313" s="241"/>
      <c r="K2313" s="241"/>
      <c r="L2313" s="241"/>
      <c r="M2313" s="242"/>
      <c r="N2313" s="242"/>
      <c r="O2313" s="242"/>
      <c r="P2313" s="242"/>
      <c r="Q2313" s="242"/>
      <c r="R2313" s="242"/>
      <c r="S2313" s="243"/>
      <c r="T2313" s="244"/>
      <c r="U2313" s="245"/>
      <c r="X2313" s="247"/>
      <c r="Y2313" s="257">
        <v>8.25</v>
      </c>
      <c r="Z2313" s="202"/>
      <c r="AA2313" s="202"/>
      <c r="AB2313" s="243"/>
      <c r="AC2313" s="249"/>
      <c r="AG2313" s="209"/>
    </row>
    <row r="2314" spans="1:33" x14ac:dyDescent="0.2">
      <c r="B2314" s="519"/>
      <c r="C2314" s="238"/>
      <c r="D2314" s="239" t="s">
        <v>3337</v>
      </c>
      <c r="E2314" s="240"/>
      <c r="F2314" s="1119"/>
      <c r="G2314" s="1119"/>
      <c r="H2314" s="1119"/>
      <c r="I2314" s="1119"/>
      <c r="J2314" s="241"/>
      <c r="K2314" s="241"/>
      <c r="L2314" s="241"/>
      <c r="M2314" s="242"/>
      <c r="N2314" s="242"/>
      <c r="O2314" s="242"/>
      <c r="P2314" s="242"/>
      <c r="Q2314" s="242"/>
      <c r="R2314" s="242"/>
      <c r="S2314" s="243"/>
      <c r="T2314" s="244"/>
      <c r="U2314" s="245"/>
      <c r="X2314" s="247"/>
      <c r="Y2314" s="257">
        <v>8.25</v>
      </c>
      <c r="Z2314" s="202"/>
      <c r="AA2314" s="202"/>
      <c r="AB2314" s="243"/>
      <c r="AC2314" s="249"/>
      <c r="AG2314" s="209"/>
    </row>
    <row r="2315" spans="1:33" x14ac:dyDescent="0.2">
      <c r="B2315" s="519"/>
      <c r="C2315" s="238"/>
      <c r="D2315" s="337" t="s">
        <v>3278</v>
      </c>
      <c r="E2315" s="240"/>
      <c r="F2315" s="1119"/>
      <c r="G2315" s="1119"/>
      <c r="H2315" s="1119"/>
      <c r="I2315" s="1119"/>
      <c r="J2315" s="241"/>
      <c r="K2315" s="241"/>
      <c r="L2315" s="241"/>
      <c r="M2315" s="242"/>
      <c r="N2315" s="242"/>
      <c r="O2315" s="242"/>
      <c r="P2315" s="242"/>
      <c r="Q2315" s="242"/>
      <c r="R2315" s="242"/>
      <c r="S2315" s="243"/>
      <c r="T2315" s="244"/>
      <c r="U2315" s="245"/>
      <c r="X2315" s="247"/>
      <c r="Y2315" s="257">
        <v>40</v>
      </c>
      <c r="Z2315" s="202"/>
      <c r="AA2315" s="202"/>
      <c r="AB2315" s="243"/>
      <c r="AC2315" s="249"/>
      <c r="AG2315" s="209"/>
    </row>
    <row r="2316" spans="1:33" s="731" customFormat="1" x14ac:dyDescent="0.2">
      <c r="A2316" s="875"/>
      <c r="B2316" s="958"/>
      <c r="C2316" s="791"/>
      <c r="D2316" s="1317"/>
      <c r="E2316" s="1318"/>
      <c r="F2316" s="1319"/>
      <c r="G2316" s="1319"/>
      <c r="H2316" s="1319"/>
      <c r="I2316" s="1319"/>
      <c r="J2316" s="1200"/>
      <c r="K2316" s="1200"/>
      <c r="L2316" s="1200"/>
      <c r="M2316" s="795"/>
      <c r="N2316" s="795"/>
      <c r="O2316" s="795"/>
      <c r="P2316" s="795"/>
      <c r="Q2316" s="795"/>
      <c r="R2316" s="795"/>
      <c r="S2316" s="791"/>
      <c r="T2316" s="1010"/>
      <c r="U2316" s="796"/>
      <c r="V2316" s="797"/>
      <c r="W2316" s="798"/>
      <c r="X2316" s="337"/>
      <c r="Y2316" s="331"/>
      <c r="Z2316" s="798"/>
      <c r="AB2316" s="250"/>
      <c r="AC2316" s="1201"/>
      <c r="AD2316" s="213"/>
      <c r="AE2316" s="213"/>
      <c r="AF2316" s="213"/>
      <c r="AG2316" s="1202"/>
    </row>
    <row r="2317" spans="1:33" s="327" customFormat="1" x14ac:dyDescent="0.2">
      <c r="A2317" s="1150"/>
      <c r="B2317" s="1169">
        <v>2017439</v>
      </c>
      <c r="C2317" s="665">
        <v>121380</v>
      </c>
      <c r="D2317" s="1170">
        <v>614517</v>
      </c>
      <c r="E2317" s="1171" t="s">
        <v>26</v>
      </c>
      <c r="F2317" s="1171">
        <v>1</v>
      </c>
      <c r="G2317" s="1171">
        <v>8</v>
      </c>
      <c r="H2317" s="1171">
        <v>5</v>
      </c>
      <c r="I2317" s="1171">
        <v>3</v>
      </c>
      <c r="J2317" s="321">
        <v>42899</v>
      </c>
      <c r="K2317" s="1123" t="s">
        <v>1485</v>
      </c>
      <c r="L2317" s="1123" t="s">
        <v>1485</v>
      </c>
      <c r="M2317" s="1123" t="s">
        <v>1485</v>
      </c>
      <c r="N2317" s="322" t="s">
        <v>47</v>
      </c>
      <c r="O2317" s="322" t="s">
        <v>47</v>
      </c>
      <c r="P2317" s="322" t="s">
        <v>47</v>
      </c>
      <c r="Q2317" s="322"/>
      <c r="R2317" s="322" t="s">
        <v>47</v>
      </c>
      <c r="S2317" s="320" t="s">
        <v>942</v>
      </c>
      <c r="T2317" s="321"/>
      <c r="U2317" s="264">
        <v>26</v>
      </c>
      <c r="V2317" s="396"/>
      <c r="W2317" s="318" t="s">
        <v>162</v>
      </c>
      <c r="X2317" s="318"/>
      <c r="Y2317" s="324">
        <v>16</v>
      </c>
      <c r="Z2317" s="318"/>
      <c r="AA2317" s="511"/>
      <c r="AB2317" s="707">
        <v>42893</v>
      </c>
      <c r="AC2317" s="329">
        <f>IF(B2317="","",(IFERROR(VLOOKUP(B2317,Projecten!A$4:W$2415,5,FALSE),"niet bekend")))</f>
        <v>1</v>
      </c>
      <c r="AD2317" s="266">
        <f t="shared" ref="AD2317:AD2328" si="189">IF(AC2317="","",(IF(F2317=0,AF2317,(F2317/AC2317*AF2317))))</f>
        <v>2352.48</v>
      </c>
      <c r="AE2317" s="266">
        <f>IF(B2317="","",(IFERROR(VLOOKUP(B2317,Projecten!A$4:W$2415,23,FALSE),"niet bekend")))</f>
        <v>2352.48</v>
      </c>
      <c r="AF2317" s="266">
        <f>IF(B2317="","",(IFERROR(VLOOKUP(B2317,Projecten!A$4:W$2415,12,FALSE),"niet bekend")))</f>
        <v>2352.48</v>
      </c>
      <c r="AG2317" s="1316"/>
    </row>
    <row r="2318" spans="1:33" s="1320" customFormat="1" x14ac:dyDescent="0.2">
      <c r="B2318" s="903">
        <v>2017440</v>
      </c>
      <c r="C2318" s="905">
        <v>121380</v>
      </c>
      <c r="D2318" s="903">
        <v>650317</v>
      </c>
      <c r="E2318" s="1321" t="s">
        <v>26</v>
      </c>
      <c r="F2318" s="1322">
        <v>1</v>
      </c>
      <c r="G2318" s="1322">
        <v>12</v>
      </c>
      <c r="H2318" s="1322">
        <v>5</v>
      </c>
      <c r="I2318" s="1322">
        <v>4</v>
      </c>
      <c r="J2318" s="1323">
        <v>42899</v>
      </c>
      <c r="K2318" s="1324" t="s">
        <v>1485</v>
      </c>
      <c r="L2318" s="1324" t="s">
        <v>1485</v>
      </c>
      <c r="M2318" s="1324" t="s">
        <v>1485</v>
      </c>
      <c r="N2318" s="904" t="s">
        <v>47</v>
      </c>
      <c r="O2318" s="904" t="s">
        <v>47</v>
      </c>
      <c r="P2318" s="904" t="s">
        <v>47</v>
      </c>
      <c r="Q2318" s="904"/>
      <c r="R2318" s="904" t="s">
        <v>47</v>
      </c>
      <c r="S2318" s="896" t="s">
        <v>942</v>
      </c>
      <c r="T2318" s="1323"/>
      <c r="U2318" s="1325">
        <v>27</v>
      </c>
      <c r="V2318" s="1326"/>
      <c r="W2318" s="1327" t="s">
        <v>162</v>
      </c>
      <c r="X2318" s="1327" t="s">
        <v>3313</v>
      </c>
      <c r="Y2318" s="1328">
        <v>19</v>
      </c>
      <c r="Z2318" s="1327"/>
      <c r="AA2318" s="1329"/>
      <c r="AB2318" s="1330">
        <v>42893</v>
      </c>
      <c r="AC2318" s="1331">
        <f>IF(B2318="","",(IFERROR(VLOOKUP(B2318,Projecten!A$4:W$2415,5,FALSE),"niet bekend")))</f>
        <v>1</v>
      </c>
      <c r="AD2318" s="1332">
        <f t="shared" si="189"/>
        <v>3413.59</v>
      </c>
      <c r="AE2318" s="1332">
        <f>IF(B2318="","",(IFERROR(VLOOKUP(B2318,Projecten!A$4:W$2415,23,FALSE),"niet bekend")))</f>
        <v>3413.59</v>
      </c>
      <c r="AF2318" s="1332">
        <f>IF(B2318="","",(IFERROR(VLOOKUP(B2318,Projecten!A$4:W$2415,12,FALSE),"niet bekend")))</f>
        <v>3413.59</v>
      </c>
      <c r="AG2318" s="1333"/>
    </row>
    <row r="2319" spans="1:33" s="327" customFormat="1" x14ac:dyDescent="0.2">
      <c r="A2319" s="1150"/>
      <c r="B2319" s="1169" t="s">
        <v>3150</v>
      </c>
      <c r="C2319" s="665">
        <v>121381</v>
      </c>
      <c r="D2319" s="1170">
        <v>647917</v>
      </c>
      <c r="E2319" s="1171" t="s">
        <v>26</v>
      </c>
      <c r="F2319" s="1171">
        <v>1</v>
      </c>
      <c r="G2319" s="1171">
        <v>9</v>
      </c>
      <c r="H2319" s="1171">
        <v>6</v>
      </c>
      <c r="I2319" s="1171">
        <v>2</v>
      </c>
      <c r="J2319" s="321">
        <v>42899</v>
      </c>
      <c r="K2319" s="321">
        <v>42905</v>
      </c>
      <c r="L2319" s="321">
        <v>42905</v>
      </c>
      <c r="M2319" s="321" t="s">
        <v>3044</v>
      </c>
      <c r="N2319" s="322" t="s">
        <v>47</v>
      </c>
      <c r="O2319" s="322" t="s">
        <v>47</v>
      </c>
      <c r="P2319" s="322" t="s">
        <v>47</v>
      </c>
      <c r="Q2319" s="322"/>
      <c r="R2319" s="322" t="s">
        <v>47</v>
      </c>
      <c r="S2319" s="320" t="s">
        <v>942</v>
      </c>
      <c r="T2319" s="321"/>
      <c r="U2319" s="264">
        <v>26</v>
      </c>
      <c r="V2319" s="396"/>
      <c r="W2319" s="318" t="s">
        <v>162</v>
      </c>
      <c r="X2319" s="318" t="s">
        <v>1250</v>
      </c>
      <c r="Y2319" s="324">
        <v>32</v>
      </c>
      <c r="Z2319" s="318"/>
      <c r="AA2319" s="511"/>
      <c r="AB2319" s="707">
        <v>42888</v>
      </c>
      <c r="AC2319" s="329">
        <f>IF(B2319="","",(IFERROR(VLOOKUP(B2319,Projecten!A$4:W$2415,5,FALSE),"niet bekend")))</f>
        <v>1</v>
      </c>
      <c r="AD2319" s="266">
        <f t="shared" si="189"/>
        <v>6580.36</v>
      </c>
      <c r="AE2319" s="266">
        <f>IF(B2319="","",(IFERROR(VLOOKUP(B2319,Projecten!A$4:W$2415,23,FALSE),"niet bekend")))</f>
        <v>6580.36</v>
      </c>
      <c r="AF2319" s="266">
        <f>IF(B2319="","",(IFERROR(VLOOKUP(B2319,Projecten!A$4:W$2415,12,FALSE),"niet bekend")))</f>
        <v>6580.36</v>
      </c>
      <c r="AG2319" s="1316"/>
    </row>
    <row r="2320" spans="1:33" s="327" customFormat="1" x14ac:dyDescent="0.2">
      <c r="A2320" s="1150"/>
      <c r="B2320" s="1169">
        <v>2017442</v>
      </c>
      <c r="C2320" s="665">
        <v>121382</v>
      </c>
      <c r="D2320" s="1170">
        <v>605117</v>
      </c>
      <c r="E2320" s="1171" t="s">
        <v>26</v>
      </c>
      <c r="F2320" s="1171">
        <v>1</v>
      </c>
      <c r="G2320" s="1171">
        <v>14</v>
      </c>
      <c r="H2320" s="1171">
        <v>5</v>
      </c>
      <c r="I2320" s="1171">
        <v>4</v>
      </c>
      <c r="J2320" s="321">
        <v>42899</v>
      </c>
      <c r="K2320" s="321">
        <v>42905</v>
      </c>
      <c r="L2320" s="1123" t="s">
        <v>1485</v>
      </c>
      <c r="M2320" s="321" t="s">
        <v>3248</v>
      </c>
      <c r="N2320" s="322" t="s">
        <v>47</v>
      </c>
      <c r="O2320" s="322" t="s">
        <v>47</v>
      </c>
      <c r="P2320" s="322" t="s">
        <v>47</v>
      </c>
      <c r="Q2320" s="322"/>
      <c r="R2320" s="322" t="s">
        <v>47</v>
      </c>
      <c r="S2320" s="320" t="s">
        <v>942</v>
      </c>
      <c r="T2320" s="321"/>
      <c r="U2320" s="264">
        <v>26</v>
      </c>
      <c r="V2320" s="396"/>
      <c r="W2320" s="318" t="s">
        <v>162</v>
      </c>
      <c r="X2320" s="318" t="s">
        <v>1250</v>
      </c>
      <c r="Y2320" s="324">
        <v>26</v>
      </c>
      <c r="Z2320" s="318"/>
      <c r="AA2320" s="511"/>
      <c r="AB2320" s="707">
        <v>42893</v>
      </c>
      <c r="AC2320" s="329">
        <f>IF(B2320="","",(IFERROR(VLOOKUP(B2320,Projecten!A$4:W$2415,5,FALSE),"niet bekend")))</f>
        <v>1</v>
      </c>
      <c r="AD2320" s="266">
        <f t="shared" si="189"/>
        <v>5567.53</v>
      </c>
      <c r="AE2320" s="266">
        <f>IF(B2320="","",(IFERROR(VLOOKUP(B2320,Projecten!A$4:W$2415,23,FALSE),"niet bekend")))</f>
        <v>5567.53</v>
      </c>
      <c r="AF2320" s="266">
        <f>IF(B2320="","",(IFERROR(VLOOKUP(B2320,Projecten!A$4:W$2415,12,FALSE),"niet bekend")))</f>
        <v>5567.53</v>
      </c>
      <c r="AG2320" s="1316"/>
    </row>
    <row r="2321" spans="1:33" s="327" customFormat="1" x14ac:dyDescent="0.2">
      <c r="B2321" s="496">
        <v>2017443</v>
      </c>
      <c r="C2321" s="665">
        <v>121383</v>
      </c>
      <c r="D2321" s="496">
        <v>637517</v>
      </c>
      <c r="E2321" s="389" t="s">
        <v>26</v>
      </c>
      <c r="F2321" s="1171">
        <v>1</v>
      </c>
      <c r="G2321" s="1171">
        <v>7</v>
      </c>
      <c r="H2321" s="1171">
        <v>4</v>
      </c>
      <c r="I2321" s="1171">
        <v>3</v>
      </c>
      <c r="J2321" s="321">
        <v>42899</v>
      </c>
      <c r="K2321" s="1123" t="s">
        <v>1485</v>
      </c>
      <c r="L2321" s="1123" t="s">
        <v>1485</v>
      </c>
      <c r="M2321" s="1123" t="s">
        <v>1485</v>
      </c>
      <c r="N2321" s="322" t="s">
        <v>47</v>
      </c>
      <c r="O2321" s="322" t="s">
        <v>47</v>
      </c>
      <c r="P2321" s="322" t="s">
        <v>47</v>
      </c>
      <c r="Q2321" s="322"/>
      <c r="R2321" s="322" t="s">
        <v>47</v>
      </c>
      <c r="S2321" s="320" t="s">
        <v>942</v>
      </c>
      <c r="T2321" s="321"/>
      <c r="U2321" s="264">
        <v>26</v>
      </c>
      <c r="V2321" s="396"/>
      <c r="W2321" s="318" t="s">
        <v>162</v>
      </c>
      <c r="X2321" s="318"/>
      <c r="Y2321" s="324">
        <v>14</v>
      </c>
      <c r="Z2321" s="318"/>
      <c r="AA2321" s="511"/>
      <c r="AB2321" s="707">
        <v>42893</v>
      </c>
      <c r="AC2321" s="329">
        <f>IF(B2321="","",(IFERROR(VLOOKUP(B2321,Projecten!A$4:W$2415,5,FALSE),"niet bekend")))</f>
        <v>1</v>
      </c>
      <c r="AD2321" s="266">
        <f t="shared" si="189"/>
        <v>2130.23</v>
      </c>
      <c r="AE2321" s="266">
        <f>IF(B2321="","",(IFERROR(VLOOKUP(B2321,Projecten!A$4:W$2415,23,FALSE),"niet bekend")))</f>
        <v>2130.23</v>
      </c>
      <c r="AF2321" s="266">
        <f>IF(B2321="","",(IFERROR(VLOOKUP(B2321,Projecten!A$4:W$2415,12,FALSE),"niet bekend")))</f>
        <v>2130.23</v>
      </c>
      <c r="AG2321" s="1316"/>
    </row>
    <row r="2322" spans="1:33" s="327" customFormat="1" x14ac:dyDescent="0.2">
      <c r="B2322" s="496">
        <v>2017445</v>
      </c>
      <c r="C2322" s="665">
        <v>121383</v>
      </c>
      <c r="D2322" s="496">
        <v>668817</v>
      </c>
      <c r="E2322" s="389" t="s">
        <v>26</v>
      </c>
      <c r="F2322" s="389">
        <v>1</v>
      </c>
      <c r="G2322" s="1334">
        <v>9</v>
      </c>
      <c r="H2322" s="1334">
        <v>5</v>
      </c>
      <c r="I2322" s="1334">
        <v>3</v>
      </c>
      <c r="J2322" s="321">
        <v>42899</v>
      </c>
      <c r="K2322" s="1123" t="s">
        <v>1485</v>
      </c>
      <c r="L2322" s="1123" t="s">
        <v>1485</v>
      </c>
      <c r="M2322" s="1123" t="s">
        <v>1485</v>
      </c>
      <c r="N2322" s="322" t="s">
        <v>47</v>
      </c>
      <c r="O2322" s="322" t="s">
        <v>47</v>
      </c>
      <c r="P2322" s="322" t="s">
        <v>47</v>
      </c>
      <c r="Q2322" s="322"/>
      <c r="R2322" s="322" t="s">
        <v>47</v>
      </c>
      <c r="S2322" s="320" t="s">
        <v>942</v>
      </c>
      <c r="T2322" s="321"/>
      <c r="U2322" s="264">
        <v>26</v>
      </c>
      <c r="V2322" s="396"/>
      <c r="W2322" s="318" t="s">
        <v>162</v>
      </c>
      <c r="X2322" s="318" t="s">
        <v>3251</v>
      </c>
      <c r="Y2322" s="324">
        <v>16</v>
      </c>
      <c r="Z2322" s="318"/>
      <c r="AA2322" s="511"/>
      <c r="AB2322" s="707">
        <v>42888</v>
      </c>
      <c r="AC2322" s="329">
        <f>IF(B2322="","",(IFERROR(VLOOKUP(B2322,Projecten!A$4:W$2415,5,FALSE),"niet bekend")))</f>
        <v>1</v>
      </c>
      <c r="AD2322" s="266">
        <f t="shared" si="189"/>
        <v>2658.56</v>
      </c>
      <c r="AE2322" s="266">
        <f>IF(B2322="","",(IFERROR(VLOOKUP(B2322,Projecten!A$4:W$2415,23,FALSE),"niet bekend")))</f>
        <v>2658.56</v>
      </c>
      <c r="AF2322" s="266">
        <f>IF(B2322="","",(IFERROR(VLOOKUP(B2322,Projecten!A$4:W$2415,12,FALSE),"niet bekend")))</f>
        <v>2658.56</v>
      </c>
      <c r="AG2322" s="1316"/>
    </row>
    <row r="2323" spans="1:33" s="327" customFormat="1" x14ac:dyDescent="0.2">
      <c r="B2323" s="496">
        <v>2017446</v>
      </c>
      <c r="C2323" s="665">
        <v>121382</v>
      </c>
      <c r="D2323" s="496">
        <v>637017</v>
      </c>
      <c r="E2323" s="389" t="s">
        <v>26</v>
      </c>
      <c r="F2323" s="389">
        <v>1</v>
      </c>
      <c r="G2323" s="1334">
        <v>7</v>
      </c>
      <c r="H2323" s="1334">
        <v>4</v>
      </c>
      <c r="I2323" s="1334">
        <v>3</v>
      </c>
      <c r="J2323" s="321">
        <v>42899</v>
      </c>
      <c r="K2323" s="1123" t="s">
        <v>1485</v>
      </c>
      <c r="L2323" s="1123" t="s">
        <v>1485</v>
      </c>
      <c r="M2323" s="1123" t="s">
        <v>1485</v>
      </c>
      <c r="N2323" s="322" t="s">
        <v>47</v>
      </c>
      <c r="O2323" s="322" t="s">
        <v>47</v>
      </c>
      <c r="P2323" s="322" t="s">
        <v>47</v>
      </c>
      <c r="Q2323" s="322"/>
      <c r="R2323" s="322" t="s">
        <v>47</v>
      </c>
      <c r="S2323" s="320" t="s">
        <v>942</v>
      </c>
      <c r="T2323" s="321"/>
      <c r="U2323" s="264">
        <v>26</v>
      </c>
      <c r="V2323" s="396"/>
      <c r="W2323" s="318" t="s">
        <v>162</v>
      </c>
      <c r="X2323" s="318" t="s">
        <v>1250</v>
      </c>
      <c r="Y2323" s="324">
        <v>21</v>
      </c>
      <c r="Z2323" s="318"/>
      <c r="AA2323" s="511"/>
      <c r="AB2323" s="707">
        <v>42888</v>
      </c>
      <c r="AC2323" s="329">
        <f>IF(B2323="","",(IFERROR(VLOOKUP(B2323,Projecten!A$4:W$2415,5,FALSE),"niet bekend")))</f>
        <v>1</v>
      </c>
      <c r="AD2323" s="266">
        <f t="shared" si="189"/>
        <v>3704.14</v>
      </c>
      <c r="AE2323" s="266">
        <f>IF(B2323="","",(IFERROR(VLOOKUP(B2323,Projecten!A$4:W$2415,23,FALSE),"niet bekend")))</f>
        <v>3704.14</v>
      </c>
      <c r="AF2323" s="266">
        <f>IF(B2323="","",(IFERROR(VLOOKUP(B2323,Projecten!A$4:W$2415,12,FALSE),"niet bekend")))</f>
        <v>3704.14</v>
      </c>
      <c r="AG2323" s="1316"/>
    </row>
    <row r="2324" spans="1:33" s="327" customFormat="1" x14ac:dyDescent="0.2">
      <c r="A2324" s="1150"/>
      <c r="B2324" s="1169">
        <v>2017456</v>
      </c>
      <c r="C2324" s="665">
        <v>121385</v>
      </c>
      <c r="D2324" s="1170" t="s">
        <v>3177</v>
      </c>
      <c r="E2324" s="1171" t="s">
        <v>26</v>
      </c>
      <c r="F2324" s="1171">
        <v>0</v>
      </c>
      <c r="G2324" s="1171">
        <v>1</v>
      </c>
      <c r="H2324" s="1171">
        <v>1</v>
      </c>
      <c r="I2324" s="1171">
        <v>0</v>
      </c>
      <c r="J2324" s="321">
        <v>42899</v>
      </c>
      <c r="K2324" s="321">
        <v>42900</v>
      </c>
      <c r="L2324" s="1123" t="s">
        <v>1485</v>
      </c>
      <c r="M2324" s="1123" t="s">
        <v>1485</v>
      </c>
      <c r="N2324" s="322" t="s">
        <v>47</v>
      </c>
      <c r="O2324" s="322" t="s">
        <v>47</v>
      </c>
      <c r="P2324" s="322" t="s">
        <v>47</v>
      </c>
      <c r="Q2324" s="322"/>
      <c r="R2324" s="322" t="s">
        <v>47</v>
      </c>
      <c r="S2324" s="320" t="s">
        <v>942</v>
      </c>
      <c r="T2324" s="321"/>
      <c r="U2324" s="264">
        <v>26</v>
      </c>
      <c r="V2324" s="396"/>
      <c r="W2324" s="318" t="s">
        <v>162</v>
      </c>
      <c r="X2324" s="318"/>
      <c r="Y2324" s="324">
        <v>2</v>
      </c>
      <c r="Z2324" s="318"/>
      <c r="AA2324" s="511"/>
      <c r="AB2324" s="707">
        <v>42888</v>
      </c>
      <c r="AC2324" s="329">
        <f>IF(B2324="","",(IFERROR(VLOOKUP(B2324,Projecten!A$4:W$2415,5,FALSE),"niet bekend")))</f>
        <v>0</v>
      </c>
      <c r="AD2324" s="266">
        <f t="shared" si="189"/>
        <v>249.98</v>
      </c>
      <c r="AE2324" s="266">
        <f>IF(B2324="","",(IFERROR(VLOOKUP(B2324,Projecten!A$4:W$2415,23,FALSE),"niet bekend")))</f>
        <v>249.98</v>
      </c>
      <c r="AF2324" s="266">
        <f>IF(B2324="","",(IFERROR(VLOOKUP(B2324,Projecten!A$4:W$2415,12,FALSE),"niet bekend")))</f>
        <v>249.98</v>
      </c>
      <c r="AG2324" s="1316"/>
    </row>
    <row r="2325" spans="1:33" s="327" customFormat="1" x14ac:dyDescent="0.2">
      <c r="A2325" s="1150"/>
      <c r="B2325" s="1169">
        <v>2017457</v>
      </c>
      <c r="C2325" s="665">
        <v>121385</v>
      </c>
      <c r="D2325" s="1170" t="s">
        <v>3178</v>
      </c>
      <c r="E2325" s="1171" t="s">
        <v>26</v>
      </c>
      <c r="F2325" s="1171">
        <v>0</v>
      </c>
      <c r="G2325" s="1171">
        <v>1</v>
      </c>
      <c r="H2325" s="1171">
        <v>1</v>
      </c>
      <c r="I2325" s="1171">
        <v>0</v>
      </c>
      <c r="J2325" s="321">
        <v>42899</v>
      </c>
      <c r="K2325" s="321">
        <v>42907</v>
      </c>
      <c r="L2325" s="1123" t="s">
        <v>1485</v>
      </c>
      <c r="M2325" s="1123" t="s">
        <v>1485</v>
      </c>
      <c r="N2325" s="322" t="s">
        <v>47</v>
      </c>
      <c r="O2325" s="322" t="s">
        <v>47</v>
      </c>
      <c r="P2325" s="322" t="s">
        <v>47</v>
      </c>
      <c r="Q2325" s="322"/>
      <c r="R2325" s="322" t="s">
        <v>47</v>
      </c>
      <c r="S2325" s="320" t="s">
        <v>942</v>
      </c>
      <c r="T2325" s="321"/>
      <c r="U2325" s="264">
        <v>26</v>
      </c>
      <c r="V2325" s="396"/>
      <c r="W2325" s="318" t="s">
        <v>162</v>
      </c>
      <c r="X2325" s="318"/>
      <c r="Y2325" s="324">
        <v>2</v>
      </c>
      <c r="Z2325" s="318"/>
      <c r="AA2325" s="511"/>
      <c r="AB2325" s="707">
        <v>42888</v>
      </c>
      <c r="AC2325" s="329">
        <f>IF(B2325="","",(IFERROR(VLOOKUP(B2325,Projecten!A$4:W$2415,5,FALSE),"niet bekend")))</f>
        <v>0</v>
      </c>
      <c r="AD2325" s="266">
        <f t="shared" si="189"/>
        <v>248.62</v>
      </c>
      <c r="AE2325" s="266">
        <f>IF(B2325="","",(IFERROR(VLOOKUP(B2325,Projecten!A$4:W$2415,23,FALSE),"niet bekend")))</f>
        <v>248.62</v>
      </c>
      <c r="AF2325" s="266">
        <f>IF(B2325="","",(IFERROR(VLOOKUP(B2325,Projecten!A$4:W$2415,12,FALSE),"niet bekend")))</f>
        <v>248.62</v>
      </c>
      <c r="AG2325" s="1316"/>
    </row>
    <row r="2326" spans="1:33" s="327" customFormat="1" x14ac:dyDescent="0.2">
      <c r="A2326" s="1150"/>
      <c r="B2326" s="1169">
        <v>2017466</v>
      </c>
      <c r="C2326" s="665">
        <v>121385</v>
      </c>
      <c r="D2326" s="1170" t="s">
        <v>3227</v>
      </c>
      <c r="E2326" s="1171" t="s">
        <v>26</v>
      </c>
      <c r="F2326" s="1171">
        <v>0</v>
      </c>
      <c r="G2326" s="1171">
        <v>1</v>
      </c>
      <c r="H2326" s="1171">
        <v>0</v>
      </c>
      <c r="I2326" s="1171">
        <v>2</v>
      </c>
      <c r="J2326" s="321">
        <v>42899</v>
      </c>
      <c r="K2326" s="1123" t="s">
        <v>1485</v>
      </c>
      <c r="L2326" s="1123" t="s">
        <v>1485</v>
      </c>
      <c r="M2326" s="1123" t="s">
        <v>1485</v>
      </c>
      <c r="N2326" s="322" t="s">
        <v>47</v>
      </c>
      <c r="O2326" s="322" t="s">
        <v>47</v>
      </c>
      <c r="P2326" s="322" t="s">
        <v>47</v>
      </c>
      <c r="Q2326" s="322"/>
      <c r="R2326" s="322" t="s">
        <v>47</v>
      </c>
      <c r="S2326" s="320" t="s">
        <v>942</v>
      </c>
      <c r="T2326" s="321"/>
      <c r="U2326" s="264">
        <v>26</v>
      </c>
      <c r="V2326" s="396"/>
      <c r="W2326" s="318" t="s">
        <v>162</v>
      </c>
      <c r="X2326" s="318"/>
      <c r="Y2326" s="324">
        <v>4</v>
      </c>
      <c r="Z2326" s="318"/>
      <c r="AA2326" s="511"/>
      <c r="AB2326" s="707">
        <v>42895</v>
      </c>
      <c r="AC2326" s="329">
        <f>IF(B2326="","",(IFERROR(VLOOKUP(B2326,Projecten!A$4:W$2415,5,FALSE),"niet bekend")))</f>
        <v>0</v>
      </c>
      <c r="AD2326" s="266">
        <f t="shared" si="189"/>
        <v>908.74</v>
      </c>
      <c r="AE2326" s="266">
        <f>IF(B2326="","",(IFERROR(VLOOKUP(B2326,Projecten!A$4:W$2415,23,FALSE),"niet bekend")))</f>
        <v>908.74</v>
      </c>
      <c r="AF2326" s="266">
        <f>IF(B2326="","",(IFERROR(VLOOKUP(B2326,Projecten!A$4:W$2415,12,FALSE),"niet bekend")))</f>
        <v>908.74</v>
      </c>
      <c r="AG2326" s="1316"/>
    </row>
    <row r="2327" spans="1:33" s="327" customFormat="1" x14ac:dyDescent="0.2">
      <c r="B2327" s="496" t="s">
        <v>3155</v>
      </c>
      <c r="C2327" s="665">
        <v>121384</v>
      </c>
      <c r="D2327" s="496">
        <v>650517</v>
      </c>
      <c r="E2327" s="389" t="s">
        <v>26</v>
      </c>
      <c r="F2327" s="389">
        <v>1</v>
      </c>
      <c r="G2327" s="1334">
        <v>8</v>
      </c>
      <c r="H2327" s="1334">
        <v>4</v>
      </c>
      <c r="I2327" s="1334">
        <v>3</v>
      </c>
      <c r="J2327" s="321">
        <v>42906</v>
      </c>
      <c r="K2327" s="321">
        <v>42905</v>
      </c>
      <c r="L2327" s="1123" t="s">
        <v>1485</v>
      </c>
      <c r="M2327" s="1123" t="s">
        <v>1485</v>
      </c>
      <c r="N2327" s="322" t="s">
        <v>47</v>
      </c>
      <c r="O2327" s="322" t="s">
        <v>47</v>
      </c>
      <c r="P2327" s="322" t="s">
        <v>47</v>
      </c>
      <c r="Q2327" s="322"/>
      <c r="R2327" s="322" t="s">
        <v>47</v>
      </c>
      <c r="S2327" s="320" t="s">
        <v>942</v>
      </c>
      <c r="T2327" s="321"/>
      <c r="U2327" s="264">
        <v>26</v>
      </c>
      <c r="V2327" s="396"/>
      <c r="W2327" s="318" t="s">
        <v>162</v>
      </c>
      <c r="X2327" s="318" t="s">
        <v>1250</v>
      </c>
      <c r="Y2327" s="324">
        <v>40</v>
      </c>
      <c r="Z2327" s="318"/>
      <c r="AA2327" s="511"/>
      <c r="AB2327" s="707">
        <v>42888</v>
      </c>
      <c r="AC2327" s="329">
        <f>IF(B2327="","",(IFERROR(VLOOKUP(B2327,Projecten!A$4:W$2415,5,FALSE),"niet bekend")))</f>
        <v>1</v>
      </c>
      <c r="AD2327" s="266">
        <f t="shared" si="189"/>
        <v>6958.05</v>
      </c>
      <c r="AE2327" s="266">
        <f>IF(B2327="","",(IFERROR(VLOOKUP(B2327,Projecten!A$4:W$2415,23,FALSE),"niet bekend")))</f>
        <v>6958.05</v>
      </c>
      <c r="AF2327" s="266">
        <f>IF(B2327="","",(IFERROR(VLOOKUP(B2327,Projecten!A$4:W$2415,12,FALSE),"niet bekend")))</f>
        <v>6958.05</v>
      </c>
      <c r="AG2327" s="1316"/>
    </row>
    <row r="2328" spans="1:33" s="327" customFormat="1" x14ac:dyDescent="0.2">
      <c r="A2328" s="1150"/>
      <c r="B2328" s="1169">
        <v>2017479</v>
      </c>
      <c r="C2328" s="665">
        <v>121385</v>
      </c>
      <c r="D2328" s="1170" t="s">
        <v>3242</v>
      </c>
      <c r="E2328" s="1171" t="s">
        <v>26</v>
      </c>
      <c r="F2328" s="1171">
        <v>1</v>
      </c>
      <c r="G2328" s="1335">
        <v>2</v>
      </c>
      <c r="H2328" s="1335">
        <v>1</v>
      </c>
      <c r="I2328" s="1335">
        <v>1</v>
      </c>
      <c r="J2328" s="321">
        <v>42906</v>
      </c>
      <c r="K2328" s="1123" t="s">
        <v>1485</v>
      </c>
      <c r="L2328" s="1123" t="s">
        <v>1485</v>
      </c>
      <c r="M2328" s="1123" t="s">
        <v>1485</v>
      </c>
      <c r="N2328" s="322" t="s">
        <v>47</v>
      </c>
      <c r="O2328" s="322" t="s">
        <v>47</v>
      </c>
      <c r="P2328" s="322" t="s">
        <v>47</v>
      </c>
      <c r="Q2328" s="322"/>
      <c r="R2328" s="322" t="s">
        <v>47</v>
      </c>
      <c r="S2328" s="320" t="s">
        <v>942</v>
      </c>
      <c r="T2328" s="321"/>
      <c r="U2328" s="264">
        <v>26</v>
      </c>
      <c r="V2328" s="396"/>
      <c r="W2328" s="318" t="s">
        <v>162</v>
      </c>
      <c r="X2328" s="318"/>
      <c r="Y2328" s="324">
        <v>5</v>
      </c>
      <c r="Z2328" s="318"/>
      <c r="AA2328" s="511"/>
      <c r="AB2328" s="707">
        <v>42898</v>
      </c>
      <c r="AC2328" s="329">
        <f>IF(B2328="","",(IFERROR(VLOOKUP(B2328,Projecten!A$4:W$2415,5,FALSE),"niet bekend")))</f>
        <v>1</v>
      </c>
      <c r="AD2328" s="266">
        <f t="shared" si="189"/>
        <v>635.91</v>
      </c>
      <c r="AE2328" s="266">
        <f>IF(B2328="","",(IFERROR(VLOOKUP(B2328,Projecten!A$4:W$2415,23,FALSE),"niet bekend")))</f>
        <v>635.91</v>
      </c>
      <c r="AF2328" s="266">
        <f>IF(B2328="","",(IFERROR(VLOOKUP(B2328,Projecten!A$4:W$2415,12,FALSE),"niet bekend")))</f>
        <v>635.91</v>
      </c>
      <c r="AG2328" s="1316"/>
    </row>
    <row r="2329" spans="1:33" s="327" customFormat="1" x14ac:dyDescent="0.2">
      <c r="A2329" s="1150"/>
      <c r="B2329" s="746"/>
      <c r="C2329" s="1128" t="s">
        <v>3174</v>
      </c>
      <c r="D2329" s="746"/>
      <c r="E2329" s="450"/>
      <c r="F2329" s="450"/>
      <c r="G2329" s="1336"/>
      <c r="H2329" s="1336"/>
      <c r="I2329" s="1336"/>
      <c r="J2329" s="1337"/>
      <c r="K2329" s="1337"/>
      <c r="L2329" s="1337"/>
      <c r="M2329" s="1337"/>
      <c r="N2329" s="1338"/>
      <c r="O2329" s="1338"/>
      <c r="P2329" s="1338"/>
      <c r="Q2329" s="1338"/>
      <c r="R2329" s="1338"/>
      <c r="S2329" s="319"/>
      <c r="T2329" s="1337"/>
      <c r="U2329" s="815"/>
      <c r="V2329" s="1113"/>
      <c r="Y2329" s="1088"/>
      <c r="AA2329" s="1339"/>
      <c r="AB2329" s="319"/>
      <c r="AC2329" s="1340"/>
      <c r="AD2329" s="266"/>
      <c r="AE2329" s="266"/>
      <c r="AF2329" s="266"/>
      <c r="AG2329" s="1316"/>
    </row>
    <row r="2330" spans="1:33" s="327" customFormat="1" x14ac:dyDescent="0.2">
      <c r="B2330" s="496" t="s">
        <v>3123</v>
      </c>
      <c r="C2330" s="665">
        <v>121392</v>
      </c>
      <c r="D2330" s="496" t="s">
        <v>3125</v>
      </c>
      <c r="E2330" s="389" t="s">
        <v>352</v>
      </c>
      <c r="F2330" s="389">
        <v>1</v>
      </c>
      <c r="G2330" s="389">
        <v>7</v>
      </c>
      <c r="H2330" s="389">
        <v>2</v>
      </c>
      <c r="I2330" s="389">
        <v>3</v>
      </c>
      <c r="J2330" s="321">
        <v>42909</v>
      </c>
      <c r="K2330" s="321">
        <v>42900</v>
      </c>
      <c r="L2330" s="1123" t="s">
        <v>1485</v>
      </c>
      <c r="M2330" s="1123" t="s">
        <v>1485</v>
      </c>
      <c r="N2330" s="322" t="s">
        <v>47</v>
      </c>
      <c r="O2330" s="322" t="s">
        <v>47</v>
      </c>
      <c r="P2330" s="322" t="s">
        <v>47</v>
      </c>
      <c r="Q2330" s="322"/>
      <c r="R2330" s="322" t="s">
        <v>47</v>
      </c>
      <c r="S2330" s="320" t="s">
        <v>942</v>
      </c>
      <c r="T2330" s="321"/>
      <c r="U2330" s="264">
        <v>26</v>
      </c>
      <c r="V2330" s="396"/>
      <c r="W2330" s="318" t="s">
        <v>532</v>
      </c>
      <c r="X2330" s="318" t="s">
        <v>3091</v>
      </c>
      <c r="Y2330" s="324">
        <v>18</v>
      </c>
      <c r="Z2330" s="318"/>
      <c r="AA2330" s="511"/>
      <c r="AB2330" s="707">
        <v>42887</v>
      </c>
      <c r="AC2330" s="329">
        <f>IF(B2330="","",(IFERROR(VLOOKUP(B2330,Projecten!A$4:W$2415,5,FALSE),"niet bekend")))</f>
        <v>1</v>
      </c>
      <c r="AD2330" s="266">
        <f t="shared" ref="AD2330:AD2335" si="190">IF(AC2330="","",(IF(F2330=0,AF2330,(F2330/AC2330*AF2330))))</f>
        <v>3119.59</v>
      </c>
      <c r="AE2330" s="266">
        <f>IF(B2330="","",(IFERROR(VLOOKUP(B2330,Projecten!A$4:W$2415,23,FALSE),"niet bekend")))</f>
        <v>3119.59</v>
      </c>
      <c r="AF2330" s="266">
        <f>IF(B2330="","",(IFERROR(VLOOKUP(B2330,Projecten!A$4:W$2415,12,FALSE),"niet bekend")))</f>
        <v>3119.59</v>
      </c>
      <c r="AG2330" s="1316"/>
    </row>
    <row r="2331" spans="1:33" s="327" customFormat="1" x14ac:dyDescent="0.2">
      <c r="B2331" s="496" t="s">
        <v>3124</v>
      </c>
      <c r="C2331" s="665">
        <v>121392</v>
      </c>
      <c r="D2331" s="496" t="s">
        <v>3126</v>
      </c>
      <c r="E2331" s="389" t="s">
        <v>352</v>
      </c>
      <c r="F2331" s="389">
        <v>0</v>
      </c>
      <c r="G2331" s="389">
        <v>1</v>
      </c>
      <c r="H2331" s="389">
        <v>0</v>
      </c>
      <c r="I2331" s="389">
        <v>1</v>
      </c>
      <c r="J2331" s="1123" t="s">
        <v>1485</v>
      </c>
      <c r="K2331" s="1123" t="s">
        <v>1485</v>
      </c>
      <c r="L2331" s="1123" t="s">
        <v>1485</v>
      </c>
      <c r="M2331" s="1123" t="s">
        <v>1485</v>
      </c>
      <c r="N2331" s="322" t="s">
        <v>47</v>
      </c>
      <c r="O2331" s="322" t="s">
        <v>47</v>
      </c>
      <c r="P2331" s="322" t="s">
        <v>47</v>
      </c>
      <c r="Q2331" s="322"/>
      <c r="R2331" s="322" t="s">
        <v>47</v>
      </c>
      <c r="S2331" s="320" t="s">
        <v>942</v>
      </c>
      <c r="T2331" s="321"/>
      <c r="U2331" s="264">
        <v>26</v>
      </c>
      <c r="V2331" s="396"/>
      <c r="W2331" s="318" t="s">
        <v>532</v>
      </c>
      <c r="X2331" s="318" t="s">
        <v>3091</v>
      </c>
      <c r="Y2331" s="324">
        <v>3</v>
      </c>
      <c r="Z2331" s="318"/>
      <c r="AA2331" s="511"/>
      <c r="AB2331" s="707">
        <v>42887</v>
      </c>
      <c r="AC2331" s="329">
        <f>IF(B2331="","",(IFERROR(VLOOKUP(B2331,Projecten!A$4:W$2415,5,FALSE),"niet bekend")))</f>
        <v>0</v>
      </c>
      <c r="AD2331" s="266">
        <f t="shared" si="190"/>
        <v>502.39</v>
      </c>
      <c r="AE2331" s="266">
        <f>IF(B2331="","",(IFERROR(VLOOKUP(B2331,Projecten!A$4:W$2415,23,FALSE),"niet bekend")))</f>
        <v>502.39</v>
      </c>
      <c r="AF2331" s="266">
        <f>IF(B2331="","",(IFERROR(VLOOKUP(B2331,Projecten!A$4:W$2415,12,FALSE),"niet bekend")))</f>
        <v>502.39</v>
      </c>
      <c r="AG2331" s="1316"/>
    </row>
    <row r="2332" spans="1:33" s="327" customFormat="1" x14ac:dyDescent="0.2">
      <c r="B2332" s="496" t="s">
        <v>3129</v>
      </c>
      <c r="C2332" s="665">
        <v>121393</v>
      </c>
      <c r="D2332" s="496" t="s">
        <v>3133</v>
      </c>
      <c r="E2332" s="389" t="s">
        <v>352</v>
      </c>
      <c r="F2332" s="389">
        <v>1</v>
      </c>
      <c r="G2332" s="702">
        <v>7</v>
      </c>
      <c r="H2332" s="702">
        <v>2</v>
      </c>
      <c r="I2332" s="702">
        <v>3</v>
      </c>
      <c r="J2332" s="321">
        <v>42909</v>
      </c>
      <c r="K2332" s="321">
        <v>42900</v>
      </c>
      <c r="L2332" s="1123" t="s">
        <v>1485</v>
      </c>
      <c r="M2332" s="1123" t="s">
        <v>1485</v>
      </c>
      <c r="N2332" s="322" t="s">
        <v>47</v>
      </c>
      <c r="O2332" s="322" t="s">
        <v>47</v>
      </c>
      <c r="P2332" s="322" t="s">
        <v>47</v>
      </c>
      <c r="Q2332" s="322"/>
      <c r="R2332" s="322" t="s">
        <v>47</v>
      </c>
      <c r="S2332" s="320" t="s">
        <v>942</v>
      </c>
      <c r="T2332" s="321"/>
      <c r="U2332" s="264">
        <v>26</v>
      </c>
      <c r="V2332" s="396"/>
      <c r="W2332" s="318" t="s">
        <v>532</v>
      </c>
      <c r="X2332" s="318" t="s">
        <v>3091</v>
      </c>
      <c r="Y2332" s="324">
        <v>18</v>
      </c>
      <c r="Z2332" s="318"/>
      <c r="AA2332" s="511"/>
      <c r="AB2332" s="707">
        <v>42887</v>
      </c>
      <c r="AC2332" s="329">
        <f>IF(B2332="","",(IFERROR(VLOOKUP(B2332,Projecten!A$4:W$2415,5,FALSE),"niet bekend")))</f>
        <v>1</v>
      </c>
      <c r="AD2332" s="266">
        <f t="shared" si="190"/>
        <v>3086.35</v>
      </c>
      <c r="AE2332" s="266">
        <f>IF(B2332="","",(IFERROR(VLOOKUP(B2332,Projecten!A$4:W$2415,23,FALSE),"niet bekend")))</f>
        <v>3086.35</v>
      </c>
      <c r="AF2332" s="266">
        <f>IF(B2332="","",(IFERROR(VLOOKUP(B2332,Projecten!A$4:W$2415,12,FALSE),"niet bekend")))</f>
        <v>3086.35</v>
      </c>
      <c r="AG2332" s="1316"/>
    </row>
    <row r="2333" spans="1:33" s="868" customFormat="1" x14ac:dyDescent="0.2">
      <c r="B2333" s="700" t="s">
        <v>3130</v>
      </c>
      <c r="C2333" s="665">
        <v>121393</v>
      </c>
      <c r="D2333" s="700" t="s">
        <v>3132</v>
      </c>
      <c r="E2333" s="702" t="s">
        <v>352</v>
      </c>
      <c r="F2333" s="702">
        <v>1</v>
      </c>
      <c r="G2333" s="702">
        <v>1</v>
      </c>
      <c r="H2333" s="702">
        <v>0</v>
      </c>
      <c r="I2333" s="702">
        <v>1</v>
      </c>
      <c r="J2333" s="1123" t="s">
        <v>1485</v>
      </c>
      <c r="K2333" s="1123" t="s">
        <v>1485</v>
      </c>
      <c r="L2333" s="1123" t="s">
        <v>1485</v>
      </c>
      <c r="M2333" s="1123" t="s">
        <v>1485</v>
      </c>
      <c r="N2333" s="322" t="s">
        <v>47</v>
      </c>
      <c r="O2333" s="322" t="s">
        <v>47</v>
      </c>
      <c r="P2333" s="322" t="s">
        <v>47</v>
      </c>
      <c r="Q2333" s="322"/>
      <c r="R2333" s="322" t="s">
        <v>47</v>
      </c>
      <c r="S2333" s="320" t="s">
        <v>942</v>
      </c>
      <c r="T2333" s="321"/>
      <c r="U2333" s="264">
        <v>26</v>
      </c>
      <c r="V2333" s="396"/>
      <c r="W2333" s="318" t="s">
        <v>532</v>
      </c>
      <c r="X2333" s="318" t="s">
        <v>3091</v>
      </c>
      <c r="Y2333" s="324">
        <v>3</v>
      </c>
      <c r="Z2333" s="318"/>
      <c r="AA2333" s="965"/>
      <c r="AB2333" s="707">
        <v>42887</v>
      </c>
      <c r="AC2333" s="1125">
        <f>IF(B2333="","",(IFERROR(VLOOKUP(B2333,Projecten!A$4:W$2415,5,FALSE),"niet bekend")))</f>
        <v>1</v>
      </c>
      <c r="AD2333" s="266">
        <f t="shared" si="190"/>
        <v>502.39</v>
      </c>
      <c r="AE2333" s="266">
        <f>IF(B2333="","",(IFERROR(VLOOKUP(B2333,Projecten!A$4:W$2415,23,FALSE),"niet bekend")))</f>
        <v>502.39</v>
      </c>
      <c r="AF2333" s="266">
        <f>IF(B2333="","",(IFERROR(VLOOKUP(B2333,Projecten!A$4:W$2415,12,FALSE),"niet bekend")))</f>
        <v>502.39</v>
      </c>
      <c r="AG2333" s="1341"/>
    </row>
    <row r="2334" spans="1:33" s="327" customFormat="1" x14ac:dyDescent="0.2">
      <c r="B2334" s="700" t="s">
        <v>3134</v>
      </c>
      <c r="C2334" s="665">
        <v>121394</v>
      </c>
      <c r="D2334" s="700" t="s">
        <v>3136</v>
      </c>
      <c r="E2334" s="702" t="s">
        <v>352</v>
      </c>
      <c r="F2334" s="702">
        <v>1</v>
      </c>
      <c r="G2334" s="702">
        <v>7</v>
      </c>
      <c r="H2334" s="702">
        <v>2</v>
      </c>
      <c r="I2334" s="702">
        <v>3</v>
      </c>
      <c r="J2334" s="321">
        <v>42909</v>
      </c>
      <c r="K2334" s="321">
        <v>42900</v>
      </c>
      <c r="L2334" s="1123" t="s">
        <v>1485</v>
      </c>
      <c r="M2334" s="1123" t="s">
        <v>1485</v>
      </c>
      <c r="N2334" s="322" t="s">
        <v>47</v>
      </c>
      <c r="O2334" s="322" t="s">
        <v>47</v>
      </c>
      <c r="P2334" s="322" t="s">
        <v>47</v>
      </c>
      <c r="Q2334" s="322"/>
      <c r="R2334" s="322" t="s">
        <v>47</v>
      </c>
      <c r="S2334" s="320" t="s">
        <v>942</v>
      </c>
      <c r="T2334" s="321"/>
      <c r="U2334" s="264">
        <v>26</v>
      </c>
      <c r="V2334" s="396"/>
      <c r="W2334" s="318" t="s">
        <v>532</v>
      </c>
      <c r="X2334" s="318" t="s">
        <v>3091</v>
      </c>
      <c r="Y2334" s="324">
        <v>18</v>
      </c>
      <c r="Z2334" s="318" t="s">
        <v>228</v>
      </c>
      <c r="AA2334" s="965"/>
      <c r="AB2334" s="707">
        <v>42887</v>
      </c>
      <c r="AC2334" s="329">
        <f>IF(B2334="","",(IFERROR(VLOOKUP(B2334,Projecten!A$4:W$2415,5,FALSE),"niet bekend")))</f>
        <v>1</v>
      </c>
      <c r="AD2334" s="266">
        <f t="shared" si="190"/>
        <v>3119.59</v>
      </c>
      <c r="AE2334" s="266">
        <f>IF(B2334="","",(IFERROR(VLOOKUP(B2334,Projecten!A$4:W$2415,23,FALSE),"niet bekend")))</f>
        <v>3119.59</v>
      </c>
      <c r="AF2334" s="266">
        <f>IF(B2334="","",(IFERROR(VLOOKUP(B2334,Projecten!A$4:W$2415,12,FALSE),"niet bekend")))</f>
        <v>3119.59</v>
      </c>
      <c r="AG2334" s="1036"/>
    </row>
    <row r="2335" spans="1:33" s="327" customFormat="1" x14ac:dyDescent="0.2">
      <c r="B2335" s="700" t="s">
        <v>3135</v>
      </c>
      <c r="C2335" s="665">
        <v>121394</v>
      </c>
      <c r="D2335" s="700" t="s">
        <v>3137</v>
      </c>
      <c r="E2335" s="702" t="s">
        <v>352</v>
      </c>
      <c r="F2335" s="702">
        <v>0</v>
      </c>
      <c r="G2335" s="702">
        <v>1</v>
      </c>
      <c r="H2335" s="702">
        <v>0</v>
      </c>
      <c r="I2335" s="702">
        <v>1</v>
      </c>
      <c r="J2335" s="1123" t="s">
        <v>1485</v>
      </c>
      <c r="K2335" s="1123" t="s">
        <v>1485</v>
      </c>
      <c r="L2335" s="1123" t="s">
        <v>1485</v>
      </c>
      <c r="M2335" s="1123" t="s">
        <v>1485</v>
      </c>
      <c r="N2335" s="322" t="s">
        <v>47</v>
      </c>
      <c r="O2335" s="322" t="s">
        <v>47</v>
      </c>
      <c r="P2335" s="322" t="s">
        <v>47</v>
      </c>
      <c r="Q2335" s="322"/>
      <c r="R2335" s="322" t="s">
        <v>47</v>
      </c>
      <c r="S2335" s="320" t="s">
        <v>942</v>
      </c>
      <c r="T2335" s="321"/>
      <c r="U2335" s="264">
        <v>26</v>
      </c>
      <c r="V2335" s="396"/>
      <c r="W2335" s="318" t="s">
        <v>532</v>
      </c>
      <c r="X2335" s="318" t="s">
        <v>3091</v>
      </c>
      <c r="Y2335" s="324">
        <v>3</v>
      </c>
      <c r="Z2335" s="318"/>
      <c r="AA2335" s="965"/>
      <c r="AB2335" s="707">
        <v>42887</v>
      </c>
      <c r="AC2335" s="329">
        <f>IF(B2335="","",(IFERROR(VLOOKUP(B2335,Projecten!A$4:W$2415,5,FALSE),"niet bekend")))</f>
        <v>0</v>
      </c>
      <c r="AD2335" s="266">
        <f t="shared" si="190"/>
        <v>502.39</v>
      </c>
      <c r="AE2335" s="266">
        <f>IF(B2335="","",(IFERROR(VLOOKUP(B2335,Projecten!A$4:W$2415,23,FALSE),"niet bekend")))</f>
        <v>502.39</v>
      </c>
      <c r="AF2335" s="266">
        <f>IF(B2335="","",(IFERROR(VLOOKUP(B2335,Projecten!A$4:W$2415,12,FALSE),"niet bekend")))</f>
        <v>502.39</v>
      </c>
      <c r="AG2335" s="1036"/>
    </row>
    <row r="2336" spans="1:33" s="327" customFormat="1" x14ac:dyDescent="0.2">
      <c r="B2336" s="496" t="s">
        <v>3304</v>
      </c>
      <c r="C2336" s="496">
        <v>121398</v>
      </c>
      <c r="D2336" s="496" t="s">
        <v>3305</v>
      </c>
      <c r="E2336" s="389" t="s">
        <v>352</v>
      </c>
      <c r="F2336" s="389">
        <v>0</v>
      </c>
      <c r="G2336" s="389">
        <v>3</v>
      </c>
      <c r="H2336" s="389">
        <v>0</v>
      </c>
      <c r="I2336" s="389">
        <v>0</v>
      </c>
      <c r="J2336" s="321">
        <v>42913</v>
      </c>
      <c r="K2336" s="1123" t="s">
        <v>1485</v>
      </c>
      <c r="L2336" s="1123" t="s">
        <v>1485</v>
      </c>
      <c r="M2336" s="1123" t="s">
        <v>1485</v>
      </c>
      <c r="N2336" s="322" t="s">
        <v>47</v>
      </c>
      <c r="O2336" s="322" t="s">
        <v>47</v>
      </c>
      <c r="P2336" s="322" t="s">
        <v>47</v>
      </c>
      <c r="Q2336" s="322"/>
      <c r="R2336" s="322" t="s">
        <v>47</v>
      </c>
      <c r="S2336" s="320" t="s">
        <v>942</v>
      </c>
      <c r="T2336" s="321"/>
      <c r="U2336" s="264">
        <v>26</v>
      </c>
      <c r="V2336" s="396"/>
      <c r="W2336" s="318" t="s">
        <v>532</v>
      </c>
      <c r="X2336" s="318" t="s">
        <v>3091</v>
      </c>
      <c r="Y2336" s="324">
        <v>3</v>
      </c>
      <c r="Z2336" s="318"/>
      <c r="AA2336" s="965"/>
      <c r="AB2336" s="707">
        <v>42908</v>
      </c>
      <c r="AC2336" s="329"/>
      <c r="AD2336" s="266"/>
      <c r="AE2336" s="266"/>
      <c r="AF2336" s="266"/>
      <c r="AG2336" s="1036"/>
    </row>
    <row r="2337" spans="2:33" s="327" customFormat="1" x14ac:dyDescent="0.2">
      <c r="B2337" s="496">
        <v>2017506</v>
      </c>
      <c r="C2337" s="1198">
        <v>121412</v>
      </c>
      <c r="D2337" s="496" t="s">
        <v>3341</v>
      </c>
      <c r="E2337" s="389" t="s">
        <v>352</v>
      </c>
      <c r="F2337" s="389">
        <v>0</v>
      </c>
      <c r="G2337" s="389">
        <v>0</v>
      </c>
      <c r="H2337" s="389">
        <v>1</v>
      </c>
      <c r="I2337" s="389">
        <v>0</v>
      </c>
      <c r="J2337" s="1123" t="s">
        <v>1485</v>
      </c>
      <c r="K2337" s="1123" t="s">
        <v>1485</v>
      </c>
      <c r="L2337" s="1123" t="s">
        <v>1485</v>
      </c>
      <c r="M2337" s="1123" t="s">
        <v>1485</v>
      </c>
      <c r="N2337" s="322" t="s">
        <v>47</v>
      </c>
      <c r="O2337" s="322" t="s">
        <v>47</v>
      </c>
      <c r="P2337" s="322" t="s">
        <v>47</v>
      </c>
      <c r="Q2337" s="322"/>
      <c r="R2337" s="322" t="s">
        <v>47</v>
      </c>
      <c r="S2337" s="320"/>
      <c r="T2337" s="321"/>
      <c r="U2337" s="264">
        <v>26</v>
      </c>
      <c r="V2337" s="396"/>
      <c r="W2337" s="318" t="s">
        <v>532</v>
      </c>
      <c r="X2337" s="318" t="s">
        <v>3349</v>
      </c>
      <c r="Y2337" s="324">
        <v>2</v>
      </c>
      <c r="Z2337" s="318"/>
      <c r="AA2337" s="965"/>
      <c r="AB2337" s="707">
        <v>42913</v>
      </c>
      <c r="AC2337" s="329"/>
      <c r="AD2337" s="266"/>
      <c r="AE2337" s="266"/>
      <c r="AF2337" s="266"/>
      <c r="AG2337" s="1036"/>
    </row>
    <row r="2339" spans="2:33" s="327" customFormat="1" x14ac:dyDescent="0.2">
      <c r="B2339" s="1256" t="s">
        <v>2837</v>
      </c>
      <c r="C2339" s="665">
        <v>121395</v>
      </c>
      <c r="D2339" s="1257" t="s">
        <v>3002</v>
      </c>
      <c r="E2339" s="1253" t="s">
        <v>26</v>
      </c>
      <c r="F2339" s="1342">
        <v>5</v>
      </c>
      <c r="G2339" s="1211">
        <v>50</v>
      </c>
      <c r="H2339" s="1211">
        <v>25</v>
      </c>
      <c r="I2339" s="1211">
        <v>20</v>
      </c>
      <c r="J2339" s="321" t="s">
        <v>47</v>
      </c>
      <c r="K2339" s="321">
        <v>42872</v>
      </c>
      <c r="L2339" s="321">
        <v>42870</v>
      </c>
      <c r="M2339" s="321" t="s">
        <v>1485</v>
      </c>
      <c r="N2339" s="391" t="s">
        <v>47</v>
      </c>
      <c r="O2339" s="391" t="s">
        <v>47</v>
      </c>
      <c r="P2339" s="391" t="s">
        <v>47</v>
      </c>
      <c r="Q2339" s="391"/>
      <c r="R2339" s="391" t="s">
        <v>47</v>
      </c>
      <c r="S2339" s="1343" t="s">
        <v>942</v>
      </c>
      <c r="T2339" s="1210" t="s">
        <v>3003</v>
      </c>
      <c r="U2339" s="264">
        <v>27</v>
      </c>
      <c r="V2339" s="396"/>
      <c r="W2339" s="965" t="s">
        <v>2265</v>
      </c>
      <c r="X2339" s="965" t="s">
        <v>2749</v>
      </c>
      <c r="Y2339" s="324">
        <v>185</v>
      </c>
      <c r="Z2339" s="318"/>
      <c r="AA2339" s="511"/>
      <c r="AB2339" s="320"/>
      <c r="AC2339" s="329">
        <f>IF(B2339="","",(IFERROR(VLOOKUP(B2339,Projecten!A$4:W$2415,5,FALSE),"niet bekend")))</f>
        <v>10</v>
      </c>
      <c r="AD2339" s="266">
        <f>IF(AC2339="","",(IF(F2339=0,AF2339,(F2339/AC2339*AF2339))))</f>
        <v>38399.449999999997</v>
      </c>
      <c r="AE2339" s="266">
        <f>IF(B2339="","",(IFERROR(VLOOKUP(B2339,Projecten!A$4:W$2415,23,FALSE),"niet bekend")))</f>
        <v>76798.899999999994</v>
      </c>
      <c r="AF2339" s="266">
        <f>IF(B2339="","",(IFERROR(VLOOKUP(B2339,Projecten!A$4:W$2415,12,FALSE),"niet bekend")))</f>
        <v>76798.899999999994</v>
      </c>
    </row>
    <row r="2340" spans="2:33" x14ac:dyDescent="0.2">
      <c r="AC2340" s="209"/>
    </row>
    <row r="2341" spans="2:33" s="312" customFormat="1" x14ac:dyDescent="0.2">
      <c r="B2341" s="1012"/>
      <c r="C2341" s="299"/>
      <c r="D2341" s="300"/>
      <c r="E2341" s="300"/>
      <c r="F2341" s="302"/>
      <c r="G2341" s="302"/>
      <c r="H2341" s="302"/>
      <c r="I2341" s="302"/>
      <c r="J2341" s="301"/>
      <c r="K2341" s="301"/>
      <c r="L2341" s="301"/>
      <c r="M2341" s="302"/>
      <c r="N2341" s="302"/>
      <c r="O2341" s="302"/>
      <c r="P2341" s="302"/>
      <c r="Q2341" s="302"/>
      <c r="R2341" s="302"/>
      <c r="S2341" s="303"/>
      <c r="T2341" s="304"/>
      <c r="U2341" s="305"/>
      <c r="V2341" s="305"/>
      <c r="W2341" s="307"/>
      <c r="X2341" s="307"/>
      <c r="Y2341" s="307"/>
      <c r="Z2341" s="298"/>
      <c r="AA2341" s="308"/>
      <c r="AB2341" s="410"/>
      <c r="AC2341" s="310"/>
      <c r="AD2341" s="311"/>
      <c r="AE2341" s="311" t="str">
        <f>IF(B2341="","",(IFERROR(VLOOKUP(B2341,Projecten!A$4:W$2415,23,FALSE),"niet bekend")))</f>
        <v/>
      </c>
      <c r="AF2341" s="311" t="str">
        <f>IF(B2341="","",(IFERROR(VLOOKUP(B2341,Projecten!A$4:W$2415,12,FALSE),"niet bekend")))</f>
        <v/>
      </c>
    </row>
    <row r="2342" spans="2:33" s="1212" customFormat="1" x14ac:dyDescent="0.2">
      <c r="C2342" s="1213"/>
      <c r="D2342" s="1214">
        <f>SUM(G2342:I2342)</f>
        <v>1014</v>
      </c>
      <c r="E2342" s="1215"/>
      <c r="F2342" s="1216">
        <f>SUM(F2343:F2374)</f>
        <v>60</v>
      </c>
      <c r="G2342" s="1216">
        <f>SUM(G2343:G2374)</f>
        <v>588</v>
      </c>
      <c r="H2342" s="1216">
        <f>SUM(H2343:H2374)</f>
        <v>259</v>
      </c>
      <c r="I2342" s="1216">
        <f>SUM(I2343:I2374)</f>
        <v>167</v>
      </c>
      <c r="J2342" s="1217"/>
      <c r="K2342" s="1217"/>
      <c r="L2342" s="1217"/>
      <c r="M2342" s="1216"/>
      <c r="N2342" s="1216"/>
      <c r="O2342" s="1216"/>
      <c r="P2342" s="1216"/>
      <c r="Q2342" s="1216"/>
      <c r="R2342" s="1216"/>
      <c r="S2342" s="1218">
        <v>27</v>
      </c>
      <c r="T2342" s="1219"/>
      <c r="U2342" s="1220"/>
      <c r="V2342" s="1220"/>
      <c r="W2342" s="1221"/>
      <c r="X2342" s="1222">
        <f>SUM(Y2342:Y2365)</f>
        <v>164.5</v>
      </c>
      <c r="Y2342" s="1223"/>
      <c r="Z2342" s="1223">
        <f>Productiemedewerkers!C2855</f>
        <v>0</v>
      </c>
      <c r="AA2342" s="1224">
        <f>X2342-Z2342</f>
        <v>164.5</v>
      </c>
      <c r="AB2342" s="1225"/>
      <c r="AC2342" s="1226"/>
      <c r="AD2342" s="235">
        <f>SUM(AD2343:AD2365)</f>
        <v>23281.84</v>
      </c>
      <c r="AE2342" s="235" t="str">
        <f>IF(B2342="","",(IFERROR(VLOOKUP(B2342,Projecten!A$4:W$2415,23,FALSE),"niet bekend")))</f>
        <v/>
      </c>
      <c r="AF2342" s="235" t="str">
        <f>IF(B2342="","",(IFERROR(VLOOKUP(B2342,Projecten!A$4:W$2415,12,FALSE),"niet bekend")))</f>
        <v/>
      </c>
      <c r="AG2342" s="1227"/>
    </row>
    <row r="2343" spans="2:33" s="297" customFormat="1" x14ac:dyDescent="0.2">
      <c r="B2343" s="708"/>
      <c r="C2343" s="271"/>
      <c r="D2343" s="288"/>
      <c r="E2343" s="288"/>
      <c r="F2343" s="291"/>
      <c r="G2343" s="291"/>
      <c r="H2343" s="291"/>
      <c r="I2343" s="291"/>
      <c r="J2343" s="1258"/>
      <c r="K2343" s="1258"/>
      <c r="L2343" s="1258"/>
      <c r="M2343" s="884"/>
      <c r="N2343" s="884"/>
      <c r="O2343" s="884"/>
      <c r="P2343" s="884"/>
      <c r="Q2343" s="884"/>
      <c r="R2343" s="884"/>
      <c r="S2343" s="271" t="s">
        <v>2743</v>
      </c>
      <c r="T2343" s="292"/>
      <c r="U2343" s="293"/>
      <c r="V2343" s="719"/>
      <c r="W2343" s="288"/>
      <c r="X2343" s="652" t="s">
        <v>2037</v>
      </c>
      <c r="Y2343" s="295"/>
      <c r="Z2343" s="288"/>
      <c r="AB2343" s="289"/>
      <c r="AC2343" s="1259" t="str">
        <f>IF(B2343="","",(IFERROR(VLOOKUP(B2343,Projecten!A$4:W$2415,5,FALSE),"niet bekend")))</f>
        <v/>
      </c>
      <c r="AD2343" s="213" t="str">
        <f>IF(AC2343="","",(IF(F2343=0,AF2343,(F2343/AC2343*AF2343))))</f>
        <v/>
      </c>
      <c r="AE2343" s="213" t="str">
        <f>IF(B2343="","",(IFERROR(VLOOKUP(B2343,Projecten!A$4:W$2415,23,FALSE),"niet bekend")))</f>
        <v/>
      </c>
      <c r="AF2343" s="213" t="str">
        <f>IF(B2343="","",(IFERROR(VLOOKUP(B2343,Projecten!A$4:W$2415,12,FALSE),"niet bekend")))</f>
        <v/>
      </c>
      <c r="AG2343" s="1260"/>
    </row>
    <row r="2344" spans="2:33" s="297" customFormat="1" x14ac:dyDescent="0.2">
      <c r="B2344" s="708"/>
      <c r="C2344" s="271"/>
      <c r="D2344" s="798" t="s">
        <v>3268</v>
      </c>
      <c r="E2344" s="288"/>
      <c r="F2344" s="291"/>
      <c r="G2344" s="291"/>
      <c r="H2344" s="291"/>
      <c r="I2344" s="291"/>
      <c r="J2344" s="1258"/>
      <c r="K2344" s="1258"/>
      <c r="L2344" s="1258"/>
      <c r="M2344" s="884"/>
      <c r="N2344" s="884"/>
      <c r="O2344" s="884"/>
      <c r="P2344" s="884"/>
      <c r="Q2344" s="884"/>
      <c r="R2344" s="884"/>
      <c r="S2344" s="271"/>
      <c r="T2344" s="292"/>
      <c r="U2344" s="293"/>
      <c r="V2344" s="719"/>
      <c r="W2344" s="288"/>
      <c r="X2344" s="652"/>
      <c r="Y2344" s="331">
        <v>8.25</v>
      </c>
      <c r="Z2344" s="288"/>
      <c r="AB2344" s="289"/>
      <c r="AC2344" s="1259"/>
      <c r="AD2344" s="213"/>
      <c r="AE2344" s="213"/>
      <c r="AF2344" s="213"/>
      <c r="AG2344" s="1260"/>
    </row>
    <row r="2345" spans="2:33" s="297" customFormat="1" x14ac:dyDescent="0.2">
      <c r="B2345" s="708"/>
      <c r="C2345" s="271"/>
      <c r="D2345" s="798" t="s">
        <v>3359</v>
      </c>
      <c r="E2345" s="288"/>
      <c r="F2345" s="291"/>
      <c r="G2345" s="291"/>
      <c r="H2345" s="291"/>
      <c r="I2345" s="291"/>
      <c r="J2345" s="1258"/>
      <c r="K2345" s="1258"/>
      <c r="L2345" s="1258"/>
      <c r="M2345" s="884"/>
      <c r="N2345" s="884"/>
      <c r="O2345" s="884"/>
      <c r="P2345" s="884"/>
      <c r="Q2345" s="884"/>
      <c r="R2345" s="884"/>
      <c r="S2345" s="271"/>
      <c r="T2345" s="292"/>
      <c r="U2345" s="293"/>
      <c r="V2345" s="719"/>
      <c r="W2345" s="288"/>
      <c r="X2345" s="652"/>
      <c r="Y2345" s="331">
        <v>4</v>
      </c>
      <c r="Z2345" s="288"/>
      <c r="AB2345" s="289"/>
      <c r="AC2345" s="1259"/>
      <c r="AD2345" s="213"/>
      <c r="AE2345" s="213"/>
      <c r="AF2345" s="213"/>
      <c r="AG2345" s="1260"/>
    </row>
    <row r="2346" spans="2:33" x14ac:dyDescent="0.2">
      <c r="AC2346" s="209"/>
    </row>
    <row r="2347" spans="2:33" s="327" customFormat="1" x14ac:dyDescent="0.2">
      <c r="B2347" s="496">
        <v>2017511</v>
      </c>
      <c r="C2347" s="1198">
        <v>121414</v>
      </c>
      <c r="D2347" s="496" t="s">
        <v>3344</v>
      </c>
      <c r="E2347" s="389" t="s">
        <v>2330</v>
      </c>
      <c r="F2347" s="389">
        <v>0</v>
      </c>
      <c r="G2347" s="389">
        <v>1</v>
      </c>
      <c r="H2347" s="389">
        <v>0</v>
      </c>
      <c r="I2347" s="389">
        <v>0</v>
      </c>
      <c r="J2347" s="1123" t="s">
        <v>1485</v>
      </c>
      <c r="K2347" s="1123" t="s">
        <v>1485</v>
      </c>
      <c r="L2347" s="1123" t="s">
        <v>1485</v>
      </c>
      <c r="M2347" s="1123" t="s">
        <v>1485</v>
      </c>
      <c r="N2347" s="322" t="s">
        <v>47</v>
      </c>
      <c r="O2347" s="322" t="s">
        <v>47</v>
      </c>
      <c r="P2347" s="322" t="s">
        <v>47</v>
      </c>
      <c r="Q2347" s="322"/>
      <c r="R2347" s="322" t="s">
        <v>47</v>
      </c>
      <c r="S2347" s="320" t="s">
        <v>3351</v>
      </c>
      <c r="T2347" s="321" t="s">
        <v>3350</v>
      </c>
      <c r="U2347" s="264">
        <v>26</v>
      </c>
      <c r="V2347" s="396"/>
      <c r="W2347" s="318" t="s">
        <v>2265</v>
      </c>
      <c r="X2347" s="318" t="s">
        <v>3348</v>
      </c>
      <c r="Y2347" s="324">
        <v>2</v>
      </c>
      <c r="Z2347" s="318"/>
      <c r="AA2347" s="965"/>
      <c r="AB2347" s="707">
        <v>42913</v>
      </c>
      <c r="AC2347" s="329">
        <f>IF(B2347="","",(IFERROR(VLOOKUP(B2347,Projecten!A$4:W$2415,5,FALSE),"niet bekend")))</f>
        <v>0</v>
      </c>
      <c r="AD2347" s="266">
        <f>IF(AC2347="","",(IF(F2347=0,AF2347,(F2347/AC2347*AF2347))))</f>
        <v>226.19</v>
      </c>
      <c r="AE2347" s="266">
        <f>IF(B2347="","",(IFERROR(VLOOKUP(B2347,Projecten!A$4:W$2415,23,FALSE),"niet bekend")))</f>
        <v>226.19</v>
      </c>
      <c r="AF2347" s="266">
        <f>IF(B2347="","",(IFERROR(VLOOKUP(B2347,Projecten!A$4:W$2415,12,FALSE),"niet bekend")))</f>
        <v>226.19</v>
      </c>
      <c r="AG2347" s="1036"/>
    </row>
    <row r="2348" spans="2:33" s="327" customFormat="1" x14ac:dyDescent="0.2">
      <c r="B2348" s="496"/>
      <c r="C2348" s="1198"/>
      <c r="D2348" s="496"/>
      <c r="E2348" s="389"/>
      <c r="F2348" s="389"/>
      <c r="G2348" s="389"/>
      <c r="H2348" s="389"/>
      <c r="I2348" s="389"/>
      <c r="J2348" s="1123"/>
      <c r="K2348" s="1123"/>
      <c r="L2348" s="1123"/>
      <c r="M2348" s="1123"/>
      <c r="N2348" s="322"/>
      <c r="O2348" s="322"/>
      <c r="P2348" s="322"/>
      <c r="Q2348" s="322"/>
      <c r="R2348" s="322"/>
      <c r="S2348" s="320"/>
      <c r="T2348" s="321"/>
      <c r="U2348" s="264"/>
      <c r="V2348" s="396"/>
      <c r="W2348" s="318"/>
      <c r="X2348" s="318"/>
      <c r="Y2348" s="324"/>
      <c r="Z2348" s="318"/>
      <c r="AA2348" s="965"/>
      <c r="AB2348" s="707"/>
      <c r="AC2348" s="329" t="str">
        <f>IF(B2348="","",(IFERROR(VLOOKUP(B2348,Projecten!A$4:W$2415,5,FALSE),"niet bekend")))</f>
        <v/>
      </c>
      <c r="AD2348" s="266" t="str">
        <f>IF(AC2348="","",(IF(F2348=0,AF2348,(F2348/AC2348*AF2348))))</f>
        <v/>
      </c>
      <c r="AE2348" s="266" t="str">
        <f>IF(B2348="","",(IFERROR(VLOOKUP(B2348,Projecten!A$4:W$2415,23,FALSE),"niet bekend")))</f>
        <v/>
      </c>
      <c r="AF2348" s="266" t="str">
        <f>IF(B2348="","",(IFERROR(VLOOKUP(B2348,Projecten!A$4:W$2415,12,FALSE),"niet bekend")))</f>
        <v/>
      </c>
      <c r="AG2348" s="1036"/>
    </row>
    <row r="2349" spans="2:33" s="868" customFormat="1" x14ac:dyDescent="0.2">
      <c r="B2349" s="665">
        <v>2017409</v>
      </c>
      <c r="C2349" s="665">
        <v>121397</v>
      </c>
      <c r="D2349" s="665" t="s">
        <v>3058</v>
      </c>
      <c r="E2349" s="449" t="s">
        <v>488</v>
      </c>
      <c r="F2349" s="938">
        <v>1</v>
      </c>
      <c r="G2349" s="938">
        <v>7</v>
      </c>
      <c r="H2349" s="938">
        <v>6</v>
      </c>
      <c r="I2349" s="938">
        <v>1</v>
      </c>
      <c r="J2349" s="1123">
        <v>42899</v>
      </c>
      <c r="K2349" s="1123"/>
      <c r="L2349" s="1123"/>
      <c r="M2349" s="1123"/>
      <c r="N2349" s="322" t="s">
        <v>47</v>
      </c>
      <c r="O2349" s="322" t="s">
        <v>47</v>
      </c>
      <c r="P2349" s="322" t="s">
        <v>47</v>
      </c>
      <c r="Q2349" s="322"/>
      <c r="R2349" s="322" t="s">
        <v>47</v>
      </c>
      <c r="S2349" s="1343" t="s">
        <v>942</v>
      </c>
      <c r="T2349" s="1123"/>
      <c r="U2349" s="264">
        <v>27</v>
      </c>
      <c r="V2349" s="396"/>
      <c r="W2349" s="318" t="s">
        <v>905</v>
      </c>
      <c r="X2349" s="318"/>
      <c r="Y2349" s="324">
        <v>11</v>
      </c>
      <c r="Z2349" s="869"/>
      <c r="AA2349" s="869"/>
      <c r="AB2349" s="1124"/>
      <c r="AC2349" s="329">
        <f>IF(B2349="","",(IFERROR(VLOOKUP(B2349,Projecten!A$4:W$2415,5,FALSE),"niet bekend")))</f>
        <v>1</v>
      </c>
      <c r="AD2349" s="266">
        <f>IF(AC2349="","",(IF(F2349=0,AF2349,(F2349/AC2349*AF2349))))</f>
        <v>1470.65</v>
      </c>
      <c r="AE2349" s="266">
        <f>IF(B2349="","",(IFERROR(VLOOKUP(B2349,Projecten!A$4:W$2415,23,FALSE),"niet bekend")))</f>
        <v>1470.65</v>
      </c>
      <c r="AF2349" s="266">
        <f>IF(B2349="","",(IFERROR(VLOOKUP(B2349,Projecten!A$4:W$2415,12,FALSE),"niet bekend")))</f>
        <v>1470.65</v>
      </c>
    </row>
    <row r="2350" spans="2:33" x14ac:dyDescent="0.2">
      <c r="AC2350" s="209"/>
    </row>
    <row r="2351" spans="2:33" s="868" customFormat="1" x14ac:dyDescent="0.2">
      <c r="B2351" s="496">
        <v>2017448</v>
      </c>
      <c r="C2351" s="1198">
        <v>121399</v>
      </c>
      <c r="D2351" s="496" t="s">
        <v>3154</v>
      </c>
      <c r="E2351" s="389" t="s">
        <v>352</v>
      </c>
      <c r="F2351" s="389">
        <v>1</v>
      </c>
      <c r="G2351" s="389">
        <v>8</v>
      </c>
      <c r="H2351" s="389">
        <v>5</v>
      </c>
      <c r="I2351" s="389">
        <v>3</v>
      </c>
      <c r="J2351" s="321">
        <v>42906</v>
      </c>
      <c r="K2351" s="321">
        <v>42907</v>
      </c>
      <c r="L2351" s="1123" t="s">
        <v>1485</v>
      </c>
      <c r="M2351" s="1123" t="s">
        <v>1485</v>
      </c>
      <c r="N2351" s="322" t="s">
        <v>47</v>
      </c>
      <c r="O2351" s="322" t="s">
        <v>47</v>
      </c>
      <c r="P2351" s="322" t="s">
        <v>47</v>
      </c>
      <c r="Q2351" s="322"/>
      <c r="R2351" s="322" t="s">
        <v>47</v>
      </c>
      <c r="S2351" s="1343" t="s">
        <v>942</v>
      </c>
      <c r="T2351" s="1123"/>
      <c r="U2351" s="264">
        <v>27</v>
      </c>
      <c r="V2351" s="396"/>
      <c r="W2351" s="318" t="s">
        <v>532</v>
      </c>
      <c r="X2351" s="318" t="s">
        <v>1250</v>
      </c>
      <c r="Y2351" s="324">
        <v>17</v>
      </c>
      <c r="Z2351" s="869"/>
      <c r="AA2351" s="869"/>
      <c r="AB2351" s="707">
        <v>42892</v>
      </c>
      <c r="AC2351" s="329">
        <f>IF(B2351="","",(IFERROR(VLOOKUP(B2351,Projecten!A$4:W$2415,5,FALSE),"niet bekend")))</f>
        <v>1</v>
      </c>
      <c r="AD2351" s="266">
        <f>IF(AC2351="","",(IF(F2351=0,AF2351,(F2351/AC2351*AF2351))))</f>
        <v>2931.04</v>
      </c>
      <c r="AE2351" s="266">
        <f>IF(B2351="","",(IFERROR(VLOOKUP(B2351,Projecten!A$4:W$2415,23,FALSE),"niet bekend")))</f>
        <v>2931.04</v>
      </c>
      <c r="AF2351" s="266">
        <f>IF(B2351="","",(IFERROR(VLOOKUP(B2351,Projecten!A$4:W$2415,12,FALSE),"niet bekend")))</f>
        <v>2931.04</v>
      </c>
    </row>
    <row r="2352" spans="2:33" s="868" customFormat="1" x14ac:dyDescent="0.2">
      <c r="B2352" s="496">
        <v>2017452</v>
      </c>
      <c r="C2352" s="1198">
        <v>121400</v>
      </c>
      <c r="D2352" s="496" t="s">
        <v>3043</v>
      </c>
      <c r="E2352" s="389" t="s">
        <v>352</v>
      </c>
      <c r="F2352" s="389">
        <v>2</v>
      </c>
      <c r="G2352" s="389">
        <v>14</v>
      </c>
      <c r="H2352" s="389">
        <v>8</v>
      </c>
      <c r="I2352" s="389">
        <v>6</v>
      </c>
      <c r="J2352" s="321">
        <v>42906</v>
      </c>
      <c r="K2352" s="321">
        <v>42907</v>
      </c>
      <c r="L2352" s="1123" t="s">
        <v>1485</v>
      </c>
      <c r="M2352" s="1123" t="s">
        <v>1485</v>
      </c>
      <c r="N2352" s="322" t="s">
        <v>47</v>
      </c>
      <c r="O2352" s="322" t="s">
        <v>47</v>
      </c>
      <c r="P2352" s="322" t="s">
        <v>47</v>
      </c>
      <c r="Q2352" s="322"/>
      <c r="R2352" s="322" t="s">
        <v>47</v>
      </c>
      <c r="S2352" s="1343" t="s">
        <v>942</v>
      </c>
      <c r="T2352" s="1123"/>
      <c r="U2352" s="264">
        <v>27</v>
      </c>
      <c r="V2352" s="396"/>
      <c r="W2352" s="318" t="s">
        <v>532</v>
      </c>
      <c r="X2352" s="318" t="s">
        <v>960</v>
      </c>
      <c r="Y2352" s="324">
        <v>32</v>
      </c>
      <c r="Z2352" s="869"/>
      <c r="AA2352" s="869"/>
      <c r="AB2352" s="707">
        <v>42892</v>
      </c>
      <c r="AC2352" s="329">
        <f>IF(B2352="","",(IFERROR(VLOOKUP(B2352,Projecten!A$4:W$2415,5,FALSE),"niet bekend")))</f>
        <v>2</v>
      </c>
      <c r="AD2352" s="266">
        <f>IF(AC2352="","",(IF(F2352=0,AF2352,(F2352/AC2352*AF2352))))</f>
        <v>4671.58</v>
      </c>
      <c r="AE2352" s="266">
        <f>IF(B2352="","",(IFERROR(VLOOKUP(B2352,Projecten!A$4:W$2415,23,FALSE),"niet bekend")))</f>
        <v>4671.58</v>
      </c>
      <c r="AF2352" s="266">
        <f>IF(B2352="","",(IFERROR(VLOOKUP(B2352,Projecten!A$4:W$2415,12,FALSE),"niet bekend")))</f>
        <v>4671.58</v>
      </c>
    </row>
    <row r="2353" spans="2:33" s="327" customFormat="1" x14ac:dyDescent="0.2">
      <c r="B2353" s="700">
        <v>2017436</v>
      </c>
      <c r="C2353" s="665">
        <v>121401</v>
      </c>
      <c r="D2353" s="700" t="s">
        <v>3146</v>
      </c>
      <c r="E2353" s="702" t="s">
        <v>352</v>
      </c>
      <c r="F2353" s="702">
        <v>1</v>
      </c>
      <c r="G2353" s="702">
        <v>7</v>
      </c>
      <c r="H2353" s="702">
        <v>5</v>
      </c>
      <c r="I2353" s="702">
        <v>2</v>
      </c>
      <c r="J2353" s="321">
        <v>42899</v>
      </c>
      <c r="K2353" s="321">
        <v>42907</v>
      </c>
      <c r="L2353" s="1123" t="s">
        <v>1485</v>
      </c>
      <c r="M2353" s="1123" t="s">
        <v>1485</v>
      </c>
      <c r="N2353" s="322" t="s">
        <v>47</v>
      </c>
      <c r="O2353" s="322" t="s">
        <v>47</v>
      </c>
      <c r="P2353" s="322" t="s">
        <v>47</v>
      </c>
      <c r="Q2353" s="322"/>
      <c r="R2353" s="322" t="s">
        <v>47</v>
      </c>
      <c r="S2353" s="1343" t="s">
        <v>942</v>
      </c>
      <c r="T2353" s="321"/>
      <c r="U2353" s="264">
        <v>27</v>
      </c>
      <c r="V2353" s="396"/>
      <c r="W2353" s="318" t="s">
        <v>532</v>
      </c>
      <c r="X2353" s="318" t="s">
        <v>960</v>
      </c>
      <c r="Y2353" s="324">
        <v>17</v>
      </c>
      <c r="Z2353" s="318"/>
      <c r="AA2353" s="965"/>
      <c r="AB2353" s="707">
        <v>42892</v>
      </c>
      <c r="AC2353" s="329">
        <f>IF(B2353="","",(IFERROR(VLOOKUP(B2353,Projecten!A$4:W$2415,5,FALSE),"niet bekend")))</f>
        <v>1</v>
      </c>
      <c r="AD2353" s="266">
        <f>IF(AC2353="","",(IF(F2353=0,AF2353,(F2353/AC2353*AF2353))))</f>
        <v>2387.09</v>
      </c>
      <c r="AE2353" s="266">
        <f>IF(B2353="","",(IFERROR(VLOOKUP(B2353,Projecten!A$4:W$2415,23,FALSE),"niet bekend")))</f>
        <v>2387.09</v>
      </c>
      <c r="AF2353" s="266">
        <f>IF(B2353="","",(IFERROR(VLOOKUP(B2353,Projecten!A$4:W$2415,12,FALSE),"niet bekend")))</f>
        <v>2387.09</v>
      </c>
      <c r="AG2353" s="1036"/>
    </row>
    <row r="2354" spans="2:33" s="327" customFormat="1" x14ac:dyDescent="0.2">
      <c r="B2354" s="700">
        <v>2017437</v>
      </c>
      <c r="C2354" s="665">
        <v>121402</v>
      </c>
      <c r="D2354" s="700" t="s">
        <v>3147</v>
      </c>
      <c r="E2354" s="702" t="s">
        <v>352</v>
      </c>
      <c r="F2354" s="702">
        <v>1</v>
      </c>
      <c r="G2354" s="702">
        <v>8</v>
      </c>
      <c r="H2354" s="702">
        <v>5</v>
      </c>
      <c r="I2354" s="702">
        <v>3</v>
      </c>
      <c r="J2354" s="321">
        <v>42899</v>
      </c>
      <c r="K2354" s="321">
        <v>42907</v>
      </c>
      <c r="L2354" s="1123" t="s">
        <v>1485</v>
      </c>
      <c r="M2354" s="1123" t="s">
        <v>1485</v>
      </c>
      <c r="N2354" s="322" t="s">
        <v>47</v>
      </c>
      <c r="O2354" s="322" t="s">
        <v>47</v>
      </c>
      <c r="P2354" s="322" t="s">
        <v>47</v>
      </c>
      <c r="Q2354" s="322"/>
      <c r="R2354" s="322" t="s">
        <v>47</v>
      </c>
      <c r="S2354" s="1343" t="s">
        <v>942</v>
      </c>
      <c r="T2354" s="321"/>
      <c r="U2354" s="264">
        <v>27</v>
      </c>
      <c r="V2354" s="396"/>
      <c r="W2354" s="318" t="s">
        <v>532</v>
      </c>
      <c r="X2354" s="318" t="s">
        <v>960</v>
      </c>
      <c r="Y2354" s="324">
        <v>20</v>
      </c>
      <c r="Z2354" s="318"/>
      <c r="AA2354" s="965"/>
      <c r="AB2354" s="707">
        <v>42892</v>
      </c>
      <c r="AC2354" s="329">
        <f>IF(B2354="","",(IFERROR(VLOOKUP(B2354,Projecten!A$4:W$2415,5,FALSE),"niet bekend")))</f>
        <v>1</v>
      </c>
      <c r="AD2354" s="266">
        <f>IF(AC2354="","",(IF(F2354=0,AF2354,(F2354/AC2354*AF2354))))</f>
        <v>2805.77</v>
      </c>
      <c r="AE2354" s="266">
        <f>IF(B2354="","",(IFERROR(VLOOKUP(B2354,Projecten!A$4:W$2415,23,FALSE),"niet bekend")))</f>
        <v>2805.77</v>
      </c>
      <c r="AF2354" s="266">
        <f>IF(B2354="","",(IFERROR(VLOOKUP(B2354,Projecten!A$4:W$2415,12,FALSE),"niet bekend")))</f>
        <v>2805.77</v>
      </c>
      <c r="AG2354" s="1036"/>
    </row>
    <row r="2355" spans="2:33" s="327" customFormat="1" x14ac:dyDescent="0.2">
      <c r="B2355" s="700" t="s">
        <v>3157</v>
      </c>
      <c r="C2355" s="665">
        <v>121403</v>
      </c>
      <c r="D2355" s="700" t="s">
        <v>3148</v>
      </c>
      <c r="E2355" s="702" t="s">
        <v>352</v>
      </c>
      <c r="F2355" s="702">
        <v>1</v>
      </c>
      <c r="G2355" s="702">
        <v>9</v>
      </c>
      <c r="H2355" s="702">
        <v>5</v>
      </c>
      <c r="I2355" s="702">
        <v>3</v>
      </c>
      <c r="J2355" s="321">
        <v>42899</v>
      </c>
      <c r="K2355" s="321">
        <v>42907</v>
      </c>
      <c r="L2355" s="1123" t="s">
        <v>1485</v>
      </c>
      <c r="M2355" s="1123" t="s">
        <v>1485</v>
      </c>
      <c r="N2355" s="322" t="s">
        <v>47</v>
      </c>
      <c r="O2355" s="322" t="s">
        <v>47</v>
      </c>
      <c r="P2355" s="322" t="s">
        <v>47</v>
      </c>
      <c r="Q2355" s="322"/>
      <c r="R2355" s="322" t="s">
        <v>47</v>
      </c>
      <c r="S2355" s="1343" t="s">
        <v>942</v>
      </c>
      <c r="T2355" s="1315" t="s">
        <v>3378</v>
      </c>
      <c r="U2355" s="264">
        <v>27</v>
      </c>
      <c r="V2355" s="396"/>
      <c r="W2355" s="318" t="s">
        <v>532</v>
      </c>
      <c r="X2355" s="318" t="s">
        <v>3272</v>
      </c>
      <c r="Y2355" s="324">
        <v>20</v>
      </c>
      <c r="Z2355" s="318"/>
      <c r="AA2355" s="965"/>
      <c r="AB2355" s="707">
        <v>42892</v>
      </c>
      <c r="AC2355" s="329">
        <f>IF(B2355="","",(IFERROR(VLOOKUP(B2355,Projecten!A$4:W$2415,5,FALSE),"niet bekend")))</f>
        <v>1</v>
      </c>
      <c r="AD2355" s="266">
        <f>IF(AC2355="","",(IF(F2355=0,AF2355,(F2355/AC2355*AF2355))))</f>
        <v>3342.46</v>
      </c>
      <c r="AE2355" s="266">
        <f>IF(B2355="","",(IFERROR(VLOOKUP(B2355,Projecten!A$4:W$2415,23,FALSE),"niet bekend")))</f>
        <v>3342.46</v>
      </c>
      <c r="AF2355" s="266">
        <f>IF(B2355="","",(IFERROR(VLOOKUP(B2355,Projecten!A$4:W$2415,12,FALSE),"niet bekend")))</f>
        <v>3342.46</v>
      </c>
      <c r="AG2355" s="1036"/>
    </row>
    <row r="2356" spans="2:33" x14ac:dyDescent="0.2">
      <c r="AC2356" s="209"/>
    </row>
    <row r="2357" spans="2:33" s="327" customFormat="1" x14ac:dyDescent="0.2">
      <c r="B2357" s="496">
        <v>2017462</v>
      </c>
      <c r="C2357" s="665">
        <v>121404</v>
      </c>
      <c r="D2357" s="496" t="s">
        <v>3186</v>
      </c>
      <c r="E2357" s="389" t="s">
        <v>352</v>
      </c>
      <c r="F2357" s="389">
        <v>1</v>
      </c>
      <c r="G2357" s="389">
        <v>1</v>
      </c>
      <c r="H2357" s="389">
        <v>0</v>
      </c>
      <c r="I2357" s="389">
        <v>2</v>
      </c>
      <c r="J2357" s="989">
        <v>42913</v>
      </c>
      <c r="K2357" s="321" t="s">
        <v>1485</v>
      </c>
      <c r="L2357" s="321" t="s">
        <v>1485</v>
      </c>
      <c r="M2357" s="321" t="s">
        <v>1485</v>
      </c>
      <c r="N2357" s="403" t="s">
        <v>47</v>
      </c>
      <c r="O2357" s="403" t="s">
        <v>47</v>
      </c>
      <c r="P2357" s="403" t="s">
        <v>47</v>
      </c>
      <c r="Q2357" s="403"/>
      <c r="R2357" s="403" t="s">
        <v>47</v>
      </c>
      <c r="S2357" s="320" t="s">
        <v>942</v>
      </c>
      <c r="T2357" s="321"/>
      <c r="U2357" s="264">
        <v>28</v>
      </c>
      <c r="V2357" s="396"/>
      <c r="W2357" s="318" t="s">
        <v>532</v>
      </c>
      <c r="X2357" s="318"/>
      <c r="Y2357" s="324">
        <v>5</v>
      </c>
      <c r="Z2357" s="318"/>
      <c r="AA2357" s="318"/>
      <c r="AB2357" s="707">
        <v>42894</v>
      </c>
      <c r="AC2357" s="329">
        <f>IF(B2357="","",(IFERROR(VLOOKUP(B2357,Projecten!A$4:W$2415,5,FALSE),"niet bekend")))</f>
        <v>1</v>
      </c>
      <c r="AD2357" s="266">
        <f>IF(AC2357="","",(IF(F2357=0,AF2357,(F2357/AC2357*AF2357))))</f>
        <v>929.34</v>
      </c>
      <c r="AE2357" s="266">
        <f>IF(B2357="","",(IFERROR(VLOOKUP(B2357,Projecten!A$4:W$2415,23,FALSE),"niet bekend")))</f>
        <v>929.34</v>
      </c>
      <c r="AF2357" s="266">
        <f>IF(B2357="","",(IFERROR(VLOOKUP(B2357,Projecten!A$4:W$2415,12,FALSE),"niet bekend")))</f>
        <v>929.34</v>
      </c>
    </row>
    <row r="2358" spans="2:33" x14ac:dyDescent="0.2">
      <c r="C2358" s="503"/>
      <c r="D2358" s="320"/>
      <c r="E2358" s="318"/>
      <c r="F2358" s="322"/>
      <c r="G2358" s="318"/>
      <c r="H2358" s="318"/>
      <c r="I2358" s="318"/>
      <c r="J2358" s="322"/>
      <c r="K2358" s="322"/>
      <c r="L2358" s="322"/>
      <c r="M2358" s="322"/>
      <c r="N2358" s="322"/>
      <c r="O2358" s="322"/>
      <c r="P2358" s="322"/>
      <c r="Q2358" s="322"/>
      <c r="R2358" s="322"/>
      <c r="S2358" s="322"/>
      <c r="AC2358" s="209"/>
    </row>
    <row r="2359" spans="2:33" s="327" customFormat="1" x14ac:dyDescent="0.2">
      <c r="B2359" s="496">
        <v>2017477</v>
      </c>
      <c r="C2359" s="665">
        <v>121404</v>
      </c>
      <c r="D2359" s="496" t="s">
        <v>3240</v>
      </c>
      <c r="E2359" s="389" t="s">
        <v>317</v>
      </c>
      <c r="F2359" s="389">
        <v>1</v>
      </c>
      <c r="G2359" s="389">
        <v>2</v>
      </c>
      <c r="H2359" s="389">
        <v>1</v>
      </c>
      <c r="I2359" s="389">
        <v>1</v>
      </c>
      <c r="J2359" s="321">
        <v>42913</v>
      </c>
      <c r="K2359" s="321" t="s">
        <v>1485</v>
      </c>
      <c r="L2359" s="321" t="s">
        <v>1485</v>
      </c>
      <c r="M2359" s="321" t="s">
        <v>1485</v>
      </c>
      <c r="N2359" s="322" t="s">
        <v>47</v>
      </c>
      <c r="O2359" s="322" t="s">
        <v>47</v>
      </c>
      <c r="P2359" s="322" t="s">
        <v>47</v>
      </c>
      <c r="Q2359" s="322"/>
      <c r="R2359" s="322" t="s">
        <v>47</v>
      </c>
      <c r="S2359" s="320" t="s">
        <v>942</v>
      </c>
      <c r="T2359" s="321"/>
      <c r="U2359" s="264">
        <v>28</v>
      </c>
      <c r="V2359" s="396"/>
      <c r="W2359" s="318" t="s">
        <v>777</v>
      </c>
      <c r="X2359" s="318" t="s">
        <v>3270</v>
      </c>
      <c r="Y2359" s="324">
        <v>6</v>
      </c>
      <c r="Z2359" s="318"/>
      <c r="AA2359" s="511"/>
      <c r="AB2359" s="707">
        <v>42899</v>
      </c>
      <c r="AC2359" s="329">
        <f>IF(B2359="","",(IFERROR(VLOOKUP(B2359,Projecten!A$4:W$2415,5,FALSE),"niet bekend")))</f>
        <v>1</v>
      </c>
      <c r="AD2359" s="266">
        <f>IF(AC2359="","",(IF(F2359=0,AF2359,(F2359/AC2359*AF2359))))</f>
        <v>968.93</v>
      </c>
      <c r="AE2359" s="266">
        <f>IF(B2359="","",(IFERROR(VLOOKUP(B2359,Projecten!A$4:W$2415,23,FALSE),"niet bekend")))</f>
        <v>968.93</v>
      </c>
      <c r="AF2359" s="266">
        <f>IF(B2359="","",(IFERROR(VLOOKUP(B2359,Projecten!A$4:W$2415,12,FALSE),"niet bekend")))</f>
        <v>968.93</v>
      </c>
    </row>
    <row r="2360" spans="2:33" s="327" customFormat="1" x14ac:dyDescent="0.2">
      <c r="B2360" s="496"/>
      <c r="C2360" s="665"/>
      <c r="D2360" s="496"/>
      <c r="E2360" s="389"/>
      <c r="F2360" s="389"/>
      <c r="G2360" s="389"/>
      <c r="H2360" s="389"/>
      <c r="I2360" s="389"/>
      <c r="J2360" s="321"/>
      <c r="K2360" s="321"/>
      <c r="L2360" s="321"/>
      <c r="M2360" s="321"/>
      <c r="N2360" s="322"/>
      <c r="O2360" s="322"/>
      <c r="P2360" s="322"/>
      <c r="Q2360" s="322"/>
      <c r="R2360" s="322"/>
      <c r="S2360" s="320"/>
      <c r="T2360" s="321"/>
      <c r="U2360" s="264"/>
      <c r="V2360" s="396"/>
      <c r="W2360" s="318"/>
      <c r="X2360" s="318"/>
      <c r="Y2360" s="324"/>
      <c r="Z2360" s="318"/>
      <c r="AA2360" s="511"/>
      <c r="AB2360" s="707"/>
      <c r="AC2360" s="329"/>
      <c r="AD2360" s="266"/>
      <c r="AE2360" s="266"/>
      <c r="AF2360" s="266"/>
    </row>
    <row r="2361" spans="2:33" s="259" customFormat="1" x14ac:dyDescent="0.2">
      <c r="B2361" s="496">
        <v>2017468</v>
      </c>
      <c r="C2361" s="1198">
        <v>121405</v>
      </c>
      <c r="D2361" s="496">
        <v>676917</v>
      </c>
      <c r="E2361" s="389" t="s">
        <v>26</v>
      </c>
      <c r="F2361" s="389">
        <v>1</v>
      </c>
      <c r="G2361" s="389">
        <v>9</v>
      </c>
      <c r="H2361" s="389">
        <v>5</v>
      </c>
      <c r="I2361" s="389">
        <v>3</v>
      </c>
      <c r="J2361" s="1123">
        <v>42906</v>
      </c>
      <c r="K2361" s="1123" t="s">
        <v>1485</v>
      </c>
      <c r="L2361" s="1123" t="s">
        <v>1485</v>
      </c>
      <c r="M2361" s="1123" t="s">
        <v>1485</v>
      </c>
      <c r="N2361" s="322" t="s">
        <v>47</v>
      </c>
      <c r="O2361" s="322" t="s">
        <v>47</v>
      </c>
      <c r="P2361" s="322" t="s">
        <v>47</v>
      </c>
      <c r="Q2361" s="322"/>
      <c r="R2361" s="322" t="s">
        <v>47</v>
      </c>
      <c r="S2361" s="1343" t="s">
        <v>942</v>
      </c>
      <c r="T2361" s="253"/>
      <c r="U2361" s="245">
        <v>27</v>
      </c>
      <c r="V2361" s="427"/>
      <c r="W2361" s="202" t="s">
        <v>162</v>
      </c>
      <c r="X2361" s="202"/>
      <c r="Y2361" s="248">
        <v>18</v>
      </c>
      <c r="Z2361" s="239"/>
      <c r="AA2361" s="239"/>
      <c r="AB2361" s="499">
        <v>42898</v>
      </c>
      <c r="AC2361" s="249">
        <f>IF(B2361="","",(IFERROR(VLOOKUP(B2361,Projecten!A$4:W$2415,5,FALSE),"niet bekend")))</f>
        <v>1</v>
      </c>
      <c r="AD2361" s="213">
        <f>IF(AC2361="","",(IF(F2361=0,AF2361,(F2361/AC2361*AF2361))))</f>
        <v>2892.36</v>
      </c>
      <c r="AE2361" s="213">
        <f>IF(B2361="","",(IFERROR(VLOOKUP(B2361,Projecten!A$4:W$2415,23,FALSE),"niet bekend")))</f>
        <v>2892.36</v>
      </c>
      <c r="AF2361" s="213">
        <f>IF(B2361="","",(IFERROR(VLOOKUP(B2361,Projecten!A$4:W$2415,12,FALSE),"niet bekend")))</f>
        <v>2892.36</v>
      </c>
    </row>
    <row r="2362" spans="2:33" s="259" customFormat="1" x14ac:dyDescent="0.2">
      <c r="B2362" s="496"/>
      <c r="C2362" s="1198"/>
      <c r="D2362" s="496"/>
      <c r="E2362" s="389"/>
      <c r="F2362" s="389"/>
      <c r="G2362" s="389"/>
      <c r="H2362" s="389"/>
      <c r="I2362" s="389"/>
      <c r="J2362" s="1123"/>
      <c r="K2362" s="1123"/>
      <c r="L2362" s="1123"/>
      <c r="M2362" s="1123"/>
      <c r="N2362" s="322"/>
      <c r="O2362" s="322"/>
      <c r="P2362" s="322"/>
      <c r="Q2362" s="322"/>
      <c r="R2362" s="322"/>
      <c r="S2362" s="1343"/>
      <c r="T2362" s="253"/>
      <c r="U2362" s="245"/>
      <c r="V2362" s="427"/>
      <c r="W2362" s="202"/>
      <c r="X2362" s="202"/>
      <c r="Y2362" s="248"/>
      <c r="Z2362" s="239"/>
      <c r="AA2362" s="239"/>
      <c r="AB2362" s="499"/>
      <c r="AC2362" s="249"/>
      <c r="AD2362" s="213"/>
      <c r="AE2362" s="213"/>
      <c r="AF2362" s="213"/>
    </row>
    <row r="2363" spans="2:33" s="327" customFormat="1" x14ac:dyDescent="0.2">
      <c r="B2363" s="496">
        <v>2017432</v>
      </c>
      <c r="C2363" s="665">
        <v>121405</v>
      </c>
      <c r="D2363" s="496" t="s">
        <v>3149</v>
      </c>
      <c r="E2363" s="389" t="s">
        <v>26</v>
      </c>
      <c r="F2363" s="389">
        <v>0</v>
      </c>
      <c r="G2363" s="389">
        <v>1</v>
      </c>
      <c r="H2363" s="389">
        <v>0</v>
      </c>
      <c r="I2363" s="389">
        <v>2</v>
      </c>
      <c r="J2363" s="321">
        <v>42906</v>
      </c>
      <c r="K2363" s="321" t="s">
        <v>1485</v>
      </c>
      <c r="L2363" s="321" t="s">
        <v>1485</v>
      </c>
      <c r="M2363" s="321" t="s">
        <v>1485</v>
      </c>
      <c r="N2363" s="322" t="s">
        <v>47</v>
      </c>
      <c r="O2363" s="322" t="s">
        <v>47</v>
      </c>
      <c r="P2363" s="322" t="s">
        <v>47</v>
      </c>
      <c r="Q2363" s="322"/>
      <c r="R2363" s="322" t="s">
        <v>47</v>
      </c>
      <c r="S2363" s="320" t="s">
        <v>942</v>
      </c>
      <c r="T2363" s="321"/>
      <c r="U2363" s="264">
        <v>28</v>
      </c>
      <c r="V2363" s="396"/>
      <c r="W2363" s="318" t="s">
        <v>162</v>
      </c>
      <c r="X2363" s="318"/>
      <c r="Y2363" s="324">
        <v>4.25</v>
      </c>
      <c r="Z2363" s="318"/>
      <c r="AA2363" s="511"/>
      <c r="AB2363" s="707">
        <v>42894</v>
      </c>
      <c r="AC2363" s="249">
        <f>IF(B2363="","",(IFERROR(VLOOKUP(B2363,Projecten!A$4:W$2415,5,FALSE),"niet bekend")))</f>
        <v>0</v>
      </c>
      <c r="AD2363" s="213">
        <f>IF(AC2363="","",(IF(F2363=0,AF2363,(F2363/AC2363*AF2363))))</f>
        <v>656.43</v>
      </c>
      <c r="AE2363" s="213">
        <f>IF(B2363="","",(IFERROR(VLOOKUP(B2363,Projecten!A$4:W$2415,23,FALSE),"niet bekend")))</f>
        <v>656.43</v>
      </c>
      <c r="AF2363" s="213">
        <f>IF(B2363="","",(IFERROR(VLOOKUP(B2363,Projecten!A$4:W$2415,12,FALSE),"niet bekend")))</f>
        <v>656.43</v>
      </c>
      <c r="AG2363" s="330"/>
    </row>
    <row r="2364" spans="2:33" x14ac:dyDescent="0.2">
      <c r="AC2364" s="209"/>
    </row>
    <row r="2365" spans="2:33" s="1248" customFormat="1" x14ac:dyDescent="0.2">
      <c r="B2365" s="541"/>
      <c r="C2365" s="1236"/>
      <c r="D2365" s="1237"/>
      <c r="E2365" s="1237"/>
      <c r="F2365" s="1238"/>
      <c r="G2365" s="1238"/>
      <c r="H2365" s="1238"/>
      <c r="I2365" s="1238"/>
      <c r="J2365" s="1239"/>
      <c r="K2365" s="1239"/>
      <c r="L2365" s="1239"/>
      <c r="M2365" s="1238"/>
      <c r="N2365" s="1238"/>
      <c r="O2365" s="1238"/>
      <c r="P2365" s="1238"/>
      <c r="Q2365" s="1238"/>
      <c r="R2365" s="1238"/>
      <c r="S2365" s="1240"/>
      <c r="T2365" s="1241"/>
      <c r="U2365" s="1242"/>
      <c r="V2365" s="1242"/>
      <c r="W2365" s="547"/>
      <c r="X2365" s="547"/>
      <c r="Y2365" s="547"/>
      <c r="Z2365" s="1243"/>
      <c r="AA2365" s="1244"/>
      <c r="AB2365" s="1245"/>
      <c r="AC2365" s="1246"/>
      <c r="AD2365" s="311"/>
      <c r="AE2365" s="311" t="str">
        <f>IF(B2365="","",(IFERROR(VLOOKUP(B2365,Projecten!A$4:W$2415,23,FALSE),"niet bekend")))</f>
        <v/>
      </c>
      <c r="AF2365" s="311" t="str">
        <f>IF(B2365="","",(IFERROR(VLOOKUP(B2365,Projecten!A$4:W$2415,12,FALSE),"niet bekend")))</f>
        <v/>
      </c>
      <c r="AG2365" s="1247"/>
    </row>
    <row r="2366" spans="2:33" s="1212" customFormat="1" x14ac:dyDescent="0.2">
      <c r="C2366" s="1213"/>
      <c r="D2366" s="1214">
        <f>SUM(G2366:I2366)</f>
        <v>881</v>
      </c>
      <c r="E2366" s="1215"/>
      <c r="F2366" s="1216">
        <f>SUM(F2367:F2419)</f>
        <v>50</v>
      </c>
      <c r="G2366" s="1216">
        <f>SUM(G2367:G2419)</f>
        <v>521</v>
      </c>
      <c r="H2366" s="1216">
        <f>SUM(H2367:H2419)</f>
        <v>219</v>
      </c>
      <c r="I2366" s="1216">
        <f>SUM(I2367:I2419)</f>
        <v>141</v>
      </c>
      <c r="J2366" s="1217"/>
      <c r="K2366" s="1217"/>
      <c r="L2366" s="1217"/>
      <c r="M2366" s="1216"/>
      <c r="N2366" s="1216"/>
      <c r="O2366" s="1216"/>
      <c r="P2366" s="1216"/>
      <c r="Q2366" s="1216"/>
      <c r="R2366" s="1216"/>
      <c r="S2366" s="1218">
        <v>28</v>
      </c>
      <c r="T2366" s="1219"/>
      <c r="U2366" s="1220"/>
      <c r="V2366" s="1220"/>
      <c r="W2366" s="1221"/>
      <c r="X2366" s="1222">
        <f>SUM(Y2366:Y2385)</f>
        <v>523</v>
      </c>
      <c r="Y2366" s="1223"/>
      <c r="Z2366" s="1223">
        <f>Productiemedewerkers!C2890</f>
        <v>0</v>
      </c>
      <c r="AA2366" s="1224">
        <f>X2366-Z2366</f>
        <v>523</v>
      </c>
      <c r="AB2366" s="1225"/>
      <c r="AC2366" s="1226"/>
      <c r="AD2366" s="235">
        <f>SUM(AD2367:AD2385)</f>
        <v>91409.19</v>
      </c>
      <c r="AE2366" s="235" t="str">
        <f>IF(B2366="","",(IFERROR(VLOOKUP(B2366,Projecten!A$4:W$2415,23,FALSE),"niet bekend")))</f>
        <v/>
      </c>
      <c r="AF2366" s="235" t="str">
        <f>IF(B2366="","",(IFERROR(VLOOKUP(B2366,Projecten!A$4:W$2415,12,FALSE),"niet bekend")))</f>
        <v/>
      </c>
      <c r="AG2366" s="1227"/>
    </row>
    <row r="2367" spans="2:33" s="297" customFormat="1" x14ac:dyDescent="0.2">
      <c r="B2367" s="708"/>
      <c r="C2367" s="271"/>
      <c r="D2367" s="288"/>
      <c r="E2367" s="288"/>
      <c r="F2367" s="291"/>
      <c r="G2367" s="291"/>
      <c r="H2367" s="291"/>
      <c r="I2367" s="291"/>
      <c r="J2367" s="1258"/>
      <c r="K2367" s="1258"/>
      <c r="L2367" s="1258"/>
      <c r="M2367" s="884"/>
      <c r="N2367" s="884"/>
      <c r="O2367" s="884"/>
      <c r="P2367" s="884"/>
      <c r="Q2367" s="884"/>
      <c r="R2367" s="884"/>
      <c r="S2367" s="271" t="s">
        <v>2744</v>
      </c>
      <c r="T2367" s="292"/>
      <c r="U2367" s="293"/>
      <c r="V2367" s="719"/>
      <c r="W2367" s="288"/>
      <c r="X2367" s="652" t="s">
        <v>2037</v>
      </c>
      <c r="Y2367" s="295"/>
      <c r="Z2367" s="288"/>
      <c r="AB2367" s="289"/>
      <c r="AC2367" s="1259" t="str">
        <f>IF(B2367="","",(IFERROR(VLOOKUP(B2367,Projecten!A$4:W$2415,5,FALSE),"niet bekend")))</f>
        <v/>
      </c>
      <c r="AD2367" s="213" t="str">
        <f>IF(AC2367="","",(IF(F2367=0,AF2367,(F2367/AC2367*AF2367))))</f>
        <v/>
      </c>
      <c r="AE2367" s="213" t="str">
        <f>IF(B2367="","",(IFERROR(VLOOKUP(B2367,Projecten!A$4:W$2415,23,FALSE),"niet bekend")))</f>
        <v/>
      </c>
      <c r="AF2367" s="213" t="str">
        <f>IF(B2367="","",(IFERROR(VLOOKUP(B2367,Projecten!A$4:W$2415,12,FALSE),"niet bekend")))</f>
        <v/>
      </c>
      <c r="AG2367" s="1260"/>
    </row>
    <row r="2368" spans="2:33" s="731" customFormat="1" x14ac:dyDescent="0.2">
      <c r="B2368" s="1205"/>
      <c r="C2368" s="791"/>
      <c r="D2368" s="791" t="s">
        <v>2465</v>
      </c>
      <c r="E2368" s="798"/>
      <c r="F2368" s="947"/>
      <c r="G2368" s="947"/>
      <c r="H2368" s="947"/>
      <c r="I2368" s="947"/>
      <c r="J2368" s="1010"/>
      <c r="K2368" s="1010"/>
      <c r="L2368" s="1010"/>
      <c r="M2368" s="1010"/>
      <c r="N2368" s="947"/>
      <c r="O2368" s="947"/>
      <c r="P2368" s="947"/>
      <c r="Q2368" s="947"/>
      <c r="R2368" s="947"/>
      <c r="S2368" s="791"/>
      <c r="T2368" s="1010"/>
      <c r="U2368" s="796"/>
      <c r="V2368" s="797"/>
      <c r="W2368" s="798"/>
      <c r="X2368" s="798"/>
      <c r="Y2368" s="331">
        <v>40</v>
      </c>
      <c r="Z2368" s="798"/>
      <c r="AB2368" s="1261"/>
      <c r="AC2368" s="1201" t="str">
        <f>IF(B2368="","",(IFERROR(VLOOKUP(B2368,Projecten!A$4:W$2415,5,FALSE),"niet bekend")))</f>
        <v/>
      </c>
      <c r="AD2368" s="213" t="str">
        <f>IF(AC2368="","",(IF(F2368=0,AF2368,(F2368/AC2368*AF2368))))</f>
        <v/>
      </c>
      <c r="AE2368" s="213" t="str">
        <f>IF(B2368="","",(IFERROR(VLOOKUP(B2368,Projecten!A$4:W$2415,23,FALSE),"niet bekend")))</f>
        <v/>
      </c>
      <c r="AF2368" s="213" t="str">
        <f>IF(B2368="","",(IFERROR(VLOOKUP(B2368,Projecten!A$4:W$2415,12,FALSE),"niet bekend")))</f>
        <v/>
      </c>
      <c r="AG2368" s="1202"/>
    </row>
    <row r="2369" spans="1:33" s="731" customFormat="1" x14ac:dyDescent="0.2">
      <c r="B2369" s="1205"/>
      <c r="C2369" s="791"/>
      <c r="D2369" s="791" t="s">
        <v>3105</v>
      </c>
      <c r="E2369" s="798"/>
      <c r="F2369" s="947"/>
      <c r="G2369" s="947"/>
      <c r="H2369" s="947"/>
      <c r="I2369" s="947"/>
      <c r="J2369" s="1010"/>
      <c r="K2369" s="1010"/>
      <c r="L2369" s="1010"/>
      <c r="M2369" s="1010"/>
      <c r="N2369" s="947"/>
      <c r="O2369" s="947"/>
      <c r="P2369" s="947"/>
      <c r="Q2369" s="947"/>
      <c r="R2369" s="947"/>
      <c r="S2369" s="791"/>
      <c r="T2369" s="1010"/>
      <c r="U2369" s="796"/>
      <c r="V2369" s="797"/>
      <c r="W2369" s="798"/>
      <c r="X2369" s="798"/>
      <c r="Y2369" s="331">
        <v>13.25</v>
      </c>
      <c r="Z2369" s="798"/>
      <c r="AB2369" s="1261"/>
      <c r="AC2369" s="1201" t="str">
        <f>IF(B2369="","",(IFERROR(VLOOKUP(B2369,Projecten!A$4:W$2415,5,FALSE),"niet bekend")))</f>
        <v/>
      </c>
      <c r="AD2369" s="213" t="str">
        <f>IF(AC2369="","",(IF(F2369=0,AF2369,(F2369/AC2369*AF2369))))</f>
        <v/>
      </c>
      <c r="AE2369" s="213" t="str">
        <f>IF(B2369="","",(IFERROR(VLOOKUP(B2369,Projecten!A$4:W$2415,23,FALSE),"niet bekend")))</f>
        <v/>
      </c>
      <c r="AF2369" s="213" t="str">
        <f>IF(B2369="","",(IFERROR(VLOOKUP(B2369,Projecten!A$4:W$2415,12,FALSE),"niet bekend")))</f>
        <v/>
      </c>
      <c r="AG2369" s="1202"/>
    </row>
    <row r="2370" spans="1:33" s="731" customFormat="1" x14ac:dyDescent="0.2">
      <c r="B2370" s="1205"/>
      <c r="C2370" s="791"/>
      <c r="D2370" s="791" t="s">
        <v>3276</v>
      </c>
      <c r="E2370" s="798"/>
      <c r="F2370" s="947"/>
      <c r="G2370" s="947"/>
      <c r="H2370" s="947"/>
      <c r="I2370" s="947"/>
      <c r="J2370" s="1010"/>
      <c r="K2370" s="1010"/>
      <c r="L2370" s="1010"/>
      <c r="M2370" s="1010"/>
      <c r="N2370" s="947"/>
      <c r="O2370" s="947"/>
      <c r="P2370" s="947"/>
      <c r="Q2370" s="947"/>
      <c r="R2370" s="947"/>
      <c r="S2370" s="791"/>
      <c r="T2370" s="1010"/>
      <c r="U2370" s="796"/>
      <c r="V2370" s="797"/>
      <c r="W2370" s="798"/>
      <c r="X2370" s="798"/>
      <c r="Y2370" s="331">
        <v>11.25</v>
      </c>
      <c r="Z2370" s="798"/>
      <c r="AB2370" s="1261"/>
      <c r="AC2370" s="1201" t="str">
        <f>IF(B2370="","",(IFERROR(VLOOKUP(B2370,Projecten!A$4:W$2415,5,FALSE),"niet bekend")))</f>
        <v/>
      </c>
      <c r="AD2370" s="213" t="str">
        <f>IF(AC2370="","",(IF(F2370=0,AF2370,(F2370/AC2370*AF2370))))</f>
        <v/>
      </c>
      <c r="AE2370" s="213" t="str">
        <f>IF(B2370="","",(IFERROR(VLOOKUP(B2370,Projecten!A$4:W$2415,23,FALSE),"niet bekend")))</f>
        <v/>
      </c>
      <c r="AF2370" s="213" t="str">
        <f>IF(B2370="","",(IFERROR(VLOOKUP(B2370,Projecten!A$4:W$2415,12,FALSE),"niet bekend")))</f>
        <v/>
      </c>
      <c r="AG2370" s="1202"/>
    </row>
    <row r="2371" spans="1:33" s="731" customFormat="1" x14ac:dyDescent="0.2">
      <c r="B2371" s="1205"/>
      <c r="C2371" s="791"/>
      <c r="D2371" s="791" t="s">
        <v>3412</v>
      </c>
      <c r="E2371" s="798"/>
      <c r="F2371" s="947"/>
      <c r="G2371" s="947"/>
      <c r="H2371" s="947"/>
      <c r="I2371" s="947"/>
      <c r="J2371" s="1010"/>
      <c r="K2371" s="1010"/>
      <c r="L2371" s="1010"/>
      <c r="M2371" s="1010"/>
      <c r="N2371" s="947"/>
      <c r="O2371" s="947"/>
      <c r="P2371" s="947"/>
      <c r="Q2371" s="947"/>
      <c r="R2371" s="947"/>
      <c r="S2371" s="791"/>
      <c r="T2371" s="1010"/>
      <c r="U2371" s="796"/>
      <c r="V2371" s="797"/>
      <c r="W2371" s="798"/>
      <c r="X2371" s="798"/>
      <c r="Y2371" s="331">
        <v>1</v>
      </c>
      <c r="Z2371" s="798"/>
      <c r="AB2371" s="1261"/>
      <c r="AC2371" s="1201"/>
      <c r="AD2371" s="213"/>
      <c r="AE2371" s="213"/>
      <c r="AF2371" s="213"/>
      <c r="AG2371" s="1202"/>
    </row>
    <row r="2372" spans="1:33" s="731" customFormat="1" x14ac:dyDescent="0.2">
      <c r="B2372" s="1205"/>
      <c r="C2372" s="791"/>
      <c r="D2372" s="791" t="s">
        <v>3416</v>
      </c>
      <c r="E2372" s="798"/>
      <c r="F2372" s="947"/>
      <c r="G2372" s="947"/>
      <c r="H2372" s="947"/>
      <c r="I2372" s="947"/>
      <c r="J2372" s="1010"/>
      <c r="K2372" s="1010"/>
      <c r="L2372" s="1010"/>
      <c r="M2372" s="1010"/>
      <c r="N2372" s="947"/>
      <c r="O2372" s="947"/>
      <c r="P2372" s="947"/>
      <c r="Q2372" s="947"/>
      <c r="R2372" s="947"/>
      <c r="S2372" s="791"/>
      <c r="T2372" s="1010"/>
      <c r="U2372" s="796"/>
      <c r="V2372" s="797"/>
      <c r="W2372" s="798"/>
      <c r="X2372" s="798"/>
      <c r="Y2372" s="331">
        <v>8.25</v>
      </c>
      <c r="Z2372" s="798"/>
      <c r="AB2372" s="1261"/>
      <c r="AC2372" s="1201"/>
      <c r="AD2372" s="213"/>
      <c r="AE2372" s="213"/>
      <c r="AF2372" s="213"/>
      <c r="AG2372" s="1202"/>
    </row>
    <row r="2373" spans="1:33" s="731" customFormat="1" x14ac:dyDescent="0.2">
      <c r="B2373" s="1205"/>
      <c r="C2373" s="791"/>
      <c r="D2373" s="791" t="s">
        <v>3424</v>
      </c>
      <c r="E2373" s="798"/>
      <c r="F2373" s="947"/>
      <c r="G2373" s="947"/>
      <c r="H2373" s="947"/>
      <c r="I2373" s="947"/>
      <c r="J2373" s="1010"/>
      <c r="K2373" s="1010"/>
      <c r="L2373" s="1010"/>
      <c r="M2373" s="1010"/>
      <c r="N2373" s="947"/>
      <c r="O2373" s="947"/>
      <c r="P2373" s="947"/>
      <c r="Q2373" s="947"/>
      <c r="R2373" s="947"/>
      <c r="S2373" s="791"/>
      <c r="T2373" s="1010"/>
      <c r="U2373" s="796"/>
      <c r="V2373" s="797"/>
      <c r="W2373" s="798"/>
      <c r="X2373" s="798"/>
      <c r="Y2373" s="331">
        <v>4.25</v>
      </c>
      <c r="Z2373" s="798"/>
      <c r="AB2373" s="1261"/>
      <c r="AC2373" s="1201"/>
      <c r="AD2373" s="213"/>
      <c r="AE2373" s="213"/>
      <c r="AF2373" s="213"/>
      <c r="AG2373" s="1202"/>
    </row>
    <row r="2374" spans="1:33" s="731" customFormat="1" x14ac:dyDescent="0.2">
      <c r="B2374" s="1205"/>
      <c r="C2374" s="791"/>
      <c r="D2374" s="791"/>
      <c r="E2374" s="798"/>
      <c r="F2374" s="947"/>
      <c r="G2374" s="947"/>
      <c r="H2374" s="947"/>
      <c r="I2374" s="947"/>
      <c r="J2374" s="1010"/>
      <c r="K2374" s="1010"/>
      <c r="L2374" s="1010"/>
      <c r="M2374" s="1010"/>
      <c r="N2374" s="947"/>
      <c r="O2374" s="947"/>
      <c r="P2374" s="947"/>
      <c r="Q2374" s="947"/>
      <c r="R2374" s="947"/>
      <c r="S2374" s="791"/>
      <c r="T2374" s="1010"/>
      <c r="U2374" s="796"/>
      <c r="V2374" s="797"/>
      <c r="W2374" s="798"/>
      <c r="X2374" s="798"/>
      <c r="Y2374" s="331"/>
      <c r="Z2374" s="798"/>
      <c r="AB2374" s="1261"/>
      <c r="AC2374" s="1201"/>
      <c r="AD2374" s="213"/>
      <c r="AE2374" s="213"/>
      <c r="AF2374" s="213"/>
      <c r="AG2374" s="1202"/>
    </row>
    <row r="2375" spans="1:33" s="731" customFormat="1" x14ac:dyDescent="0.2">
      <c r="B2375" s="1344" t="s">
        <v>3294</v>
      </c>
      <c r="C2375" s="791" t="s">
        <v>3363</v>
      </c>
      <c r="D2375" s="791" t="s">
        <v>3196</v>
      </c>
      <c r="E2375" s="798" t="s">
        <v>26</v>
      </c>
      <c r="F2375" s="798">
        <v>4</v>
      </c>
      <c r="G2375" s="798">
        <f>F2375*8</f>
        <v>32</v>
      </c>
      <c r="H2375" s="798">
        <f>F2375*4</f>
        <v>16</v>
      </c>
      <c r="I2375" s="798">
        <f>F2375*4</f>
        <v>16</v>
      </c>
      <c r="J2375" s="1345">
        <v>42914</v>
      </c>
      <c r="K2375" s="1345">
        <v>42914</v>
      </c>
      <c r="L2375" s="1345" t="s">
        <v>1485</v>
      </c>
      <c r="M2375" s="1010" t="s">
        <v>47</v>
      </c>
      <c r="N2375" s="947" t="s">
        <v>47</v>
      </c>
      <c r="O2375" s="947" t="s">
        <v>47</v>
      </c>
      <c r="P2375" s="947" t="s">
        <v>47</v>
      </c>
      <c r="Q2375" s="947"/>
      <c r="R2375" s="947" t="s">
        <v>47</v>
      </c>
      <c r="S2375" s="791" t="s">
        <v>942</v>
      </c>
      <c r="T2375" s="1010" t="s">
        <v>3198</v>
      </c>
      <c r="U2375" s="796">
        <v>28</v>
      </c>
      <c r="V2375" s="797"/>
      <c r="W2375" s="798" t="s">
        <v>162</v>
      </c>
      <c r="X2375" s="798" t="s">
        <v>3335</v>
      </c>
      <c r="Y2375" s="331">
        <f>F2375*31</f>
        <v>124</v>
      </c>
      <c r="Z2375" s="798">
        <v>4</v>
      </c>
      <c r="AB2375" s="1261">
        <v>42906</v>
      </c>
      <c r="AC2375" s="1201">
        <f>IF(B2375="","",(IFERROR(VLOOKUP(B2375,Projecten!A$4:W$2415,5,FALSE),"niet bekend")))</f>
        <v>28</v>
      </c>
      <c r="AD2375" s="213">
        <f t="shared" ref="AD2375:AD2382" si="191">IF(AC2375="","",(IF(F2375=0,AF2375,(F2375/AC2375*AF2375))))</f>
        <v>26320</v>
      </c>
      <c r="AE2375" s="213">
        <f>IF(B2375="","",(IFERROR(VLOOKUP(B2375,Projecten!A$4:W$2415,23,FALSE),"niet bekend")))</f>
        <v>227231</v>
      </c>
      <c r="AF2375" s="213">
        <f>IF(B2375="","",(IFERROR(VLOOKUP(B2375,Projecten!A$4:W$2415,12,FALSE),"niet bekend")))</f>
        <v>184240</v>
      </c>
      <c r="AG2375" s="1202"/>
    </row>
    <row r="2376" spans="1:33" s="731" customFormat="1" x14ac:dyDescent="0.2">
      <c r="B2376" s="1344" t="s">
        <v>3294</v>
      </c>
      <c r="C2376" s="791" t="s">
        <v>3364</v>
      </c>
      <c r="D2376" s="791" t="s">
        <v>3197</v>
      </c>
      <c r="E2376" s="798" t="s">
        <v>26</v>
      </c>
      <c r="F2376" s="798">
        <v>3</v>
      </c>
      <c r="G2376" s="798">
        <f>F2376*8</f>
        <v>24</v>
      </c>
      <c r="H2376" s="798">
        <f>F2376*4</f>
        <v>12</v>
      </c>
      <c r="I2376" s="798">
        <f>F2376*4</f>
        <v>12</v>
      </c>
      <c r="J2376" s="1345">
        <v>42914</v>
      </c>
      <c r="K2376" s="1345">
        <v>42914</v>
      </c>
      <c r="L2376" s="1345" t="s">
        <v>1485</v>
      </c>
      <c r="M2376" s="1010" t="s">
        <v>47</v>
      </c>
      <c r="N2376" s="947" t="s">
        <v>47</v>
      </c>
      <c r="O2376" s="947" t="s">
        <v>47</v>
      </c>
      <c r="P2376" s="947" t="s">
        <v>47</v>
      </c>
      <c r="Q2376" s="947"/>
      <c r="R2376" s="947" t="s">
        <v>47</v>
      </c>
      <c r="S2376" s="791" t="s">
        <v>942</v>
      </c>
      <c r="T2376" s="1010" t="s">
        <v>3199</v>
      </c>
      <c r="U2376" s="796">
        <v>28</v>
      </c>
      <c r="V2376" s="797"/>
      <c r="W2376" s="798" t="s">
        <v>162</v>
      </c>
      <c r="X2376" s="798" t="s">
        <v>3335</v>
      </c>
      <c r="Y2376" s="331">
        <f>F2376*31</f>
        <v>93</v>
      </c>
      <c r="Z2376" s="798">
        <v>20</v>
      </c>
      <c r="AB2376" s="1261">
        <v>42906</v>
      </c>
      <c r="AC2376" s="1201">
        <f>IF(B2376="","",(IFERROR(VLOOKUP(B2376,Projecten!A$4:W$2415,5,FALSE),"niet bekend")))</f>
        <v>28</v>
      </c>
      <c r="AD2376" s="213">
        <f t="shared" si="191"/>
        <v>19740</v>
      </c>
      <c r="AE2376" s="213">
        <f>IF(B2376="","",(IFERROR(VLOOKUP(B2376,Projecten!A$4:W$2415,23,FALSE),"niet bekend")))</f>
        <v>227231</v>
      </c>
      <c r="AF2376" s="213">
        <f>IF(B2376="","",(IFERROR(VLOOKUP(B2376,Projecten!A$4:W$2415,12,FALSE),"niet bekend")))</f>
        <v>184240</v>
      </c>
      <c r="AG2376" s="1202"/>
    </row>
    <row r="2377" spans="1:33" s="608" customFormat="1" x14ac:dyDescent="0.2">
      <c r="B2377" s="272">
        <v>2017495</v>
      </c>
      <c r="C2377" s="665">
        <v>121408</v>
      </c>
      <c r="D2377" s="272">
        <v>633617</v>
      </c>
      <c r="E2377" s="273" t="s">
        <v>26</v>
      </c>
      <c r="F2377" s="273">
        <v>0</v>
      </c>
      <c r="G2377" s="273">
        <v>1</v>
      </c>
      <c r="H2377" s="273">
        <v>0</v>
      </c>
      <c r="I2377" s="273">
        <v>4</v>
      </c>
      <c r="J2377" s="1264">
        <v>42920</v>
      </c>
      <c r="K2377" s="1093" t="s">
        <v>1485</v>
      </c>
      <c r="L2377" s="1093" t="s">
        <v>1485</v>
      </c>
      <c r="M2377" s="1093" t="s">
        <v>1485</v>
      </c>
      <c r="N2377" s="291" t="s">
        <v>47</v>
      </c>
      <c r="O2377" s="291" t="s">
        <v>47</v>
      </c>
      <c r="P2377" s="291" t="s">
        <v>47</v>
      </c>
      <c r="Q2377" s="291"/>
      <c r="R2377" s="291" t="s">
        <v>47</v>
      </c>
      <c r="S2377" s="271" t="s">
        <v>942</v>
      </c>
      <c r="T2377" s="292"/>
      <c r="U2377" s="293">
        <v>28</v>
      </c>
      <c r="V2377" s="719"/>
      <c r="W2377" s="288" t="s">
        <v>162</v>
      </c>
      <c r="X2377" s="288" t="s">
        <v>3326</v>
      </c>
      <c r="Y2377" s="295">
        <v>11.5</v>
      </c>
      <c r="Z2377" s="337">
        <v>5</v>
      </c>
      <c r="AA2377" s="1346"/>
      <c r="AB2377" s="1347">
        <v>42909</v>
      </c>
      <c r="AC2377" s="268">
        <f>IF(B2377="","",(IFERROR(VLOOKUP(B2377,Projecten!A$4:W$2415,5,FALSE),"niet bekend")))</f>
        <v>0</v>
      </c>
      <c r="AD2377" s="213">
        <f t="shared" si="191"/>
        <v>1831.98</v>
      </c>
      <c r="AE2377" s="213">
        <f>IF(B2377="","",(IFERROR(VLOOKUP(B2377,Projecten!A$4:W$2415,23,FALSE),"niet bekend")))</f>
        <v>1831.98</v>
      </c>
      <c r="AF2377" s="213">
        <f>IF(B2377="","",(IFERROR(VLOOKUP(B2377,Projecten!A$4:W$2415,12,FALSE),"niet bekend")))</f>
        <v>1831.98</v>
      </c>
    </row>
    <row r="2378" spans="1:33" s="259" customFormat="1" ht="24" x14ac:dyDescent="0.2">
      <c r="B2378" s="1348" t="s">
        <v>3436</v>
      </c>
      <c r="C2378" s="665">
        <v>121438</v>
      </c>
      <c r="D2378" s="272" t="s">
        <v>3420</v>
      </c>
      <c r="E2378" s="273" t="s">
        <v>352</v>
      </c>
      <c r="F2378" s="273">
        <v>0</v>
      </c>
      <c r="G2378" s="273">
        <v>0</v>
      </c>
      <c r="H2378" s="273">
        <v>0</v>
      </c>
      <c r="I2378" s="273">
        <v>1</v>
      </c>
      <c r="J2378" s="1000"/>
      <c r="K2378" s="1000"/>
      <c r="L2378" s="321"/>
      <c r="M2378" s="321"/>
      <c r="N2378" s="254" t="s">
        <v>47</v>
      </c>
      <c r="O2378" s="254" t="s">
        <v>47</v>
      </c>
      <c r="P2378" s="254" t="s">
        <v>47</v>
      </c>
      <c r="Q2378" s="254"/>
      <c r="R2378" s="254" t="s">
        <v>47</v>
      </c>
      <c r="S2378" s="243"/>
      <c r="T2378" s="253"/>
      <c r="U2378" s="245">
        <v>28</v>
      </c>
      <c r="V2378" s="427"/>
      <c r="W2378" s="202" t="s">
        <v>532</v>
      </c>
      <c r="X2378" s="202" t="s">
        <v>3422</v>
      </c>
      <c r="Y2378" s="248">
        <v>2</v>
      </c>
      <c r="Z2378" s="239"/>
      <c r="AA2378" s="239"/>
      <c r="AB2378" s="499"/>
      <c r="AC2378" s="268" t="str">
        <f>IF(B2378="","",(IFERROR(VLOOKUP(B2378,Projecten!A$4:W$2415,5,FALSE),"niet bekend")))</f>
        <v>niet bekend</v>
      </c>
      <c r="AD2378" s="213" t="str">
        <f t="shared" si="191"/>
        <v>niet bekend</v>
      </c>
      <c r="AE2378" s="213" t="str">
        <f>IF(B2378="","",(IFERROR(VLOOKUP(B2378,Projecten!A$4:W$2415,23,FALSE),"niet bekend")))</f>
        <v>niet bekend</v>
      </c>
      <c r="AF2378" s="213" t="str">
        <f>IF(B2378="","",(IFERROR(VLOOKUP(B2378,Projecten!A$4:W$2415,12,FALSE),"niet bekend")))</f>
        <v>niet bekend</v>
      </c>
    </row>
    <row r="2379" spans="1:33" x14ac:dyDescent="0.2">
      <c r="B2379" s="1349">
        <v>2017485</v>
      </c>
      <c r="C2379" s="665">
        <v>121422</v>
      </c>
      <c r="D2379" s="272" t="s">
        <v>3258</v>
      </c>
      <c r="E2379" s="273" t="s">
        <v>317</v>
      </c>
      <c r="F2379" s="273">
        <v>0</v>
      </c>
      <c r="G2379" s="273">
        <v>1</v>
      </c>
      <c r="H2379" s="273">
        <v>1</v>
      </c>
      <c r="I2379" s="273">
        <v>0</v>
      </c>
      <c r="J2379" s="244" t="s">
        <v>47</v>
      </c>
      <c r="K2379" s="321" t="s">
        <v>1485</v>
      </c>
      <c r="L2379" s="321" t="s">
        <v>1485</v>
      </c>
      <c r="M2379" s="321" t="s">
        <v>1485</v>
      </c>
      <c r="N2379" s="254" t="s">
        <v>47</v>
      </c>
      <c r="O2379" s="254" t="s">
        <v>47</v>
      </c>
      <c r="P2379" s="254" t="s">
        <v>47</v>
      </c>
      <c r="R2379" s="254" t="s">
        <v>47</v>
      </c>
      <c r="S2379" s="243" t="s">
        <v>942</v>
      </c>
      <c r="T2379" s="244"/>
      <c r="U2379" s="245">
        <v>29</v>
      </c>
      <c r="W2379" s="202" t="s">
        <v>777</v>
      </c>
      <c r="X2379" s="202" t="s">
        <v>3271</v>
      </c>
      <c r="Y2379" s="248">
        <v>1.5</v>
      </c>
      <c r="Z2379" s="202"/>
      <c r="AA2379" s="489"/>
      <c r="AB2379" s="499">
        <v>42901</v>
      </c>
      <c r="AC2379" s="249">
        <f>IF(B2379="","",(IFERROR(VLOOKUP(B2379,Projecten!A$4:W$2415,5,FALSE),"niet bekend")))</f>
        <v>0</v>
      </c>
      <c r="AD2379" s="213">
        <f t="shared" si="191"/>
        <v>217.36</v>
      </c>
      <c r="AE2379" s="213">
        <f>IF(B2379="","",(IFERROR(VLOOKUP(B2379,Projecten!A$4:W$2415,23,FALSE),"niet bekend")))</f>
        <v>217.36</v>
      </c>
      <c r="AF2379" s="213">
        <f>IF(B2379="","",(IFERROR(VLOOKUP(B2379,Projecten!A$4:W$2415,12,FALSE),"niet bekend")))</f>
        <v>217.36</v>
      </c>
      <c r="AG2379" s="209"/>
    </row>
    <row r="2380" spans="1:33" x14ac:dyDescent="0.2">
      <c r="B2380" s="1349">
        <v>2017478</v>
      </c>
      <c r="C2380" s="665">
        <v>121422</v>
      </c>
      <c r="D2380" s="272" t="s">
        <v>3241</v>
      </c>
      <c r="E2380" s="273" t="s">
        <v>317</v>
      </c>
      <c r="F2380" s="273">
        <v>1</v>
      </c>
      <c r="G2380" s="273">
        <v>2</v>
      </c>
      <c r="H2380" s="273">
        <v>1</v>
      </c>
      <c r="I2380" s="273">
        <v>1</v>
      </c>
      <c r="J2380" s="1000">
        <v>42920</v>
      </c>
      <c r="K2380" s="321" t="s">
        <v>1485</v>
      </c>
      <c r="L2380" s="321" t="s">
        <v>1485</v>
      </c>
      <c r="M2380" s="321" t="s">
        <v>1485</v>
      </c>
      <c r="N2380" s="254" t="s">
        <v>47</v>
      </c>
      <c r="O2380" s="254" t="s">
        <v>47</v>
      </c>
      <c r="P2380" s="254" t="s">
        <v>47</v>
      </c>
      <c r="R2380" s="254" t="s">
        <v>47</v>
      </c>
      <c r="S2380" s="243" t="s">
        <v>942</v>
      </c>
      <c r="T2380" s="244"/>
      <c r="U2380" s="245">
        <v>29</v>
      </c>
      <c r="W2380" s="202" t="s">
        <v>777</v>
      </c>
      <c r="Y2380" s="248">
        <v>5</v>
      </c>
      <c r="Z2380" s="202"/>
      <c r="AA2380" s="489"/>
      <c r="AB2380" s="499">
        <v>42899</v>
      </c>
      <c r="AC2380" s="249">
        <f>IF(B2380="","",(IFERROR(VLOOKUP(B2380,Projecten!A$4:W$2415,5,FALSE),"niet bekend")))</f>
        <v>1</v>
      </c>
      <c r="AD2380" s="213">
        <f t="shared" si="191"/>
        <v>843.66</v>
      </c>
      <c r="AE2380" s="213">
        <f>IF(B2380="","",(IFERROR(VLOOKUP(B2380,Projecten!A$4:W$2415,23,FALSE),"niet bekend")))</f>
        <v>843.66</v>
      </c>
      <c r="AF2380" s="213">
        <f>IF(B2380="","",(IFERROR(VLOOKUP(B2380,Projecten!A$4:W$2415,12,FALSE),"niet bekend")))</f>
        <v>843.66</v>
      </c>
      <c r="AG2380" s="209"/>
    </row>
    <row r="2381" spans="1:33" x14ac:dyDescent="0.2">
      <c r="B2381" s="1349">
        <v>2017480</v>
      </c>
      <c r="C2381" s="665">
        <v>121422</v>
      </c>
      <c r="D2381" s="272" t="s">
        <v>3243</v>
      </c>
      <c r="E2381" s="273" t="s">
        <v>317</v>
      </c>
      <c r="F2381" s="273">
        <v>1</v>
      </c>
      <c r="G2381" s="273">
        <v>3</v>
      </c>
      <c r="H2381" s="273">
        <v>1</v>
      </c>
      <c r="I2381" s="273">
        <v>3</v>
      </c>
      <c r="J2381" s="1000">
        <v>42920</v>
      </c>
      <c r="K2381" s="321" t="s">
        <v>1485</v>
      </c>
      <c r="L2381" s="321" t="s">
        <v>1485</v>
      </c>
      <c r="M2381" s="321" t="s">
        <v>1485</v>
      </c>
      <c r="N2381" s="254" t="s">
        <v>47</v>
      </c>
      <c r="O2381" s="254" t="s">
        <v>47</v>
      </c>
      <c r="P2381" s="254" t="s">
        <v>47</v>
      </c>
      <c r="R2381" s="254" t="s">
        <v>47</v>
      </c>
      <c r="S2381" s="243" t="s">
        <v>942</v>
      </c>
      <c r="T2381" s="244"/>
      <c r="U2381" s="245">
        <v>29</v>
      </c>
      <c r="W2381" s="202" t="s">
        <v>777</v>
      </c>
      <c r="Y2381" s="248">
        <v>10</v>
      </c>
      <c r="Z2381" s="202"/>
      <c r="AA2381" s="489"/>
      <c r="AB2381" s="499">
        <v>42899</v>
      </c>
      <c r="AC2381" s="249">
        <f>IF(B2381="","",(IFERROR(VLOOKUP(B2381,Projecten!A$4:W$2415,5,FALSE),"niet bekend")))</f>
        <v>1</v>
      </c>
      <c r="AD2381" s="213">
        <f t="shared" si="191"/>
        <v>1594.79</v>
      </c>
      <c r="AE2381" s="213">
        <f>IF(B2381="","",(IFERROR(VLOOKUP(B2381,Projecten!A$4:W$2415,23,FALSE),"niet bekend")))</f>
        <v>1594.79</v>
      </c>
      <c r="AF2381" s="213">
        <f>IF(B2381="","",(IFERROR(VLOOKUP(B2381,Projecten!A$4:W$2415,12,FALSE),"niet bekend")))</f>
        <v>1594.79</v>
      </c>
      <c r="AG2381" s="209"/>
    </row>
    <row r="2382" spans="1:33" s="327" customFormat="1" x14ac:dyDescent="0.2">
      <c r="B2382" s="1071" t="s">
        <v>2836</v>
      </c>
      <c r="C2382" s="665">
        <v>121413</v>
      </c>
      <c r="D2382" s="1109" t="s">
        <v>3004</v>
      </c>
      <c r="E2382" s="327" t="s">
        <v>26</v>
      </c>
      <c r="F2382" s="1129">
        <v>5</v>
      </c>
      <c r="G2382" s="1350">
        <v>55</v>
      </c>
      <c r="H2382" s="1350">
        <v>30</v>
      </c>
      <c r="I2382" s="1350">
        <v>20</v>
      </c>
      <c r="J2382" s="1000" t="s">
        <v>3044</v>
      </c>
      <c r="K2382" s="1000">
        <v>42893</v>
      </c>
      <c r="L2382" s="1000" t="s">
        <v>47</v>
      </c>
      <c r="M2382" s="321" t="s">
        <v>1485</v>
      </c>
      <c r="N2382" s="322" t="s">
        <v>47</v>
      </c>
      <c r="O2382" s="322" t="s">
        <v>47</v>
      </c>
      <c r="P2382" s="322" t="s">
        <v>47</v>
      </c>
      <c r="Q2382" s="322"/>
      <c r="R2382" s="322" t="s">
        <v>47</v>
      </c>
      <c r="S2382" s="1210" t="s">
        <v>942</v>
      </c>
      <c r="T2382" s="1122" t="s">
        <v>3415</v>
      </c>
      <c r="U2382" s="264">
        <v>28</v>
      </c>
      <c r="V2382" s="396"/>
      <c r="W2382" s="1115" t="s">
        <v>2265</v>
      </c>
      <c r="X2382" s="318" t="s">
        <v>2749</v>
      </c>
      <c r="Y2382" s="324">
        <v>193</v>
      </c>
      <c r="Z2382" s="869">
        <v>100</v>
      </c>
      <c r="AA2382" s="511"/>
      <c r="AB2382" s="320"/>
      <c r="AC2382" s="249">
        <f>IF(B2382="","",(IFERROR(VLOOKUP(B2382,Projecten!A$4:W$2415,5,FALSE),"niet bekend")))</f>
        <v>10</v>
      </c>
      <c r="AD2382" s="213">
        <f t="shared" si="191"/>
        <v>40861.4</v>
      </c>
      <c r="AE2382" s="213">
        <f>IF(B2382="","",(IFERROR(VLOOKUP(B2382,Projecten!A$4:W$2415,23,FALSE),"niet bekend")))</f>
        <v>81722.8</v>
      </c>
      <c r="AF2382" s="213">
        <f>IF(B2382="","",(IFERROR(VLOOKUP(B2382,Projecten!A$4:W$2415,12,FALSE),"niet bekend")))</f>
        <v>81722.8</v>
      </c>
      <c r="AG2382" s="330"/>
    </row>
    <row r="2383" spans="1:33" s="868" customFormat="1" x14ac:dyDescent="0.2">
      <c r="A2383" s="1351"/>
      <c r="B2383" s="1352">
        <v>2017533</v>
      </c>
      <c r="C2383" s="496">
        <v>121436</v>
      </c>
      <c r="D2383" s="496" t="s">
        <v>3413</v>
      </c>
      <c r="E2383" s="389" t="s">
        <v>26</v>
      </c>
      <c r="F2383" s="389">
        <v>0</v>
      </c>
      <c r="G2383" s="389">
        <v>1</v>
      </c>
      <c r="H2383" s="389">
        <v>0</v>
      </c>
      <c r="I2383" s="389">
        <v>0</v>
      </c>
      <c r="J2383" s="1000">
        <v>42929</v>
      </c>
      <c r="K2383" s="1093" t="s">
        <v>1485</v>
      </c>
      <c r="L2383" s="1093" t="s">
        <v>1485</v>
      </c>
      <c r="M2383" s="1093" t="s">
        <v>1485</v>
      </c>
      <c r="N2383" s="322" t="s">
        <v>47</v>
      </c>
      <c r="O2383" s="322" t="s">
        <v>47</v>
      </c>
      <c r="P2383" s="322" t="s">
        <v>47</v>
      </c>
      <c r="Q2383" s="322"/>
      <c r="R2383" s="322" t="s">
        <v>47</v>
      </c>
      <c r="S2383" s="320"/>
      <c r="T2383" s="1122" t="s">
        <v>3415</v>
      </c>
      <c r="U2383" s="264">
        <v>28</v>
      </c>
      <c r="V2383" s="867"/>
      <c r="W2383" s="318" t="s">
        <v>2265</v>
      </c>
      <c r="X2383" s="318" t="s">
        <v>2749</v>
      </c>
      <c r="Y2383" s="324">
        <v>5</v>
      </c>
      <c r="Z2383" s="869"/>
      <c r="AA2383" s="869"/>
      <c r="AB2383" s="707">
        <v>42926</v>
      </c>
      <c r="AC2383" s="1125"/>
      <c r="AD2383" s="266"/>
      <c r="AE2383" s="266"/>
      <c r="AF2383" s="266"/>
    </row>
    <row r="2384" spans="1:33" x14ac:dyDescent="0.2">
      <c r="AC2384" s="209"/>
    </row>
    <row r="2385" spans="2:33" s="1248" customFormat="1" x14ac:dyDescent="0.2">
      <c r="B2385" s="541" t="s">
        <v>115</v>
      </c>
      <c r="C2385" s="1236"/>
      <c r="D2385" s="1237"/>
      <c r="E2385" s="1237"/>
      <c r="F2385" s="1238"/>
      <c r="G2385" s="1238"/>
      <c r="H2385" s="1238"/>
      <c r="I2385" s="1238"/>
      <c r="J2385" s="1239"/>
      <c r="K2385" s="1239"/>
      <c r="L2385" s="1239"/>
      <c r="M2385" s="1238"/>
      <c r="N2385" s="1238"/>
      <c r="O2385" s="1238"/>
      <c r="P2385" s="1238"/>
      <c r="Q2385" s="1238"/>
      <c r="R2385" s="1238"/>
      <c r="S2385" s="1240"/>
      <c r="T2385" s="1241"/>
      <c r="U2385" s="1242"/>
      <c r="V2385" s="1242"/>
      <c r="W2385" s="547"/>
      <c r="X2385" s="547"/>
      <c r="Y2385" s="547"/>
      <c r="Z2385" s="1243"/>
      <c r="AA2385" s="1244"/>
      <c r="AB2385" s="1245"/>
      <c r="AC2385" s="1246"/>
      <c r="AD2385" s="311"/>
      <c r="AE2385" s="311"/>
      <c r="AF2385" s="311"/>
      <c r="AG2385" s="1247"/>
    </row>
    <row r="2386" spans="2:33" s="1212" customFormat="1" x14ac:dyDescent="0.2">
      <c r="C2386" s="1213"/>
      <c r="D2386" s="1214">
        <f>SUM(G2386:I2386)</f>
        <v>326</v>
      </c>
      <c r="E2386" s="1215"/>
      <c r="F2386" s="1216">
        <f>SUM(F2388:F2422)</f>
        <v>19</v>
      </c>
      <c r="G2386" s="1216">
        <f>SUM(G2388:G2422)</f>
        <v>203</v>
      </c>
      <c r="H2386" s="1216">
        <f>SUM(H2388:H2422)</f>
        <v>81</v>
      </c>
      <c r="I2386" s="1216">
        <f>SUM(I2388:I2422)</f>
        <v>42</v>
      </c>
      <c r="J2386" s="1217"/>
      <c r="K2386" s="1217"/>
      <c r="L2386" s="1217"/>
      <c r="M2386" s="1216"/>
      <c r="N2386" s="1216"/>
      <c r="O2386" s="1216"/>
      <c r="P2386" s="1216"/>
      <c r="Q2386" s="1216"/>
      <c r="R2386" s="1216"/>
      <c r="S2386" s="1218">
        <v>29</v>
      </c>
      <c r="T2386" s="1219"/>
      <c r="U2386" s="1220"/>
      <c r="V2386" s="1220"/>
      <c r="W2386" s="1221"/>
      <c r="X2386" s="1222">
        <f>SUM(Y2386:Y2422)</f>
        <v>497.25</v>
      </c>
      <c r="Y2386" s="1223"/>
      <c r="Z2386" s="1223">
        <f>Productiemedewerkers!C2921</f>
        <v>0</v>
      </c>
      <c r="AA2386" s="1224">
        <f>X2386-Z2386</f>
        <v>497.25</v>
      </c>
      <c r="AB2386" s="1225"/>
      <c r="AC2386" s="1226"/>
      <c r="AD2386" s="235">
        <f>SUM(AD2388:AD2415)</f>
        <v>74882.05</v>
      </c>
      <c r="AE2386" s="235" t="str">
        <f>IF(B2386="","",(IFERROR(VLOOKUP(B2386,Projecten!A$4:W$2415,23,FALSE),"niet bekend")))</f>
        <v/>
      </c>
      <c r="AF2386" s="235" t="str">
        <f>IF(B2386="","",(IFERROR(VLOOKUP(B2386,Projecten!A$4:W$2415,12,FALSE),"niet bekend")))</f>
        <v/>
      </c>
      <c r="AG2386" s="1227"/>
    </row>
    <row r="2387" spans="2:33" s="708" customFormat="1" x14ac:dyDescent="0.2">
      <c r="C2387" s="709"/>
      <c r="D2387" s="1353"/>
      <c r="E2387" s="521"/>
      <c r="F2387" s="705"/>
      <c r="G2387" s="705"/>
      <c r="H2387" s="705"/>
      <c r="I2387" s="705"/>
      <c r="J2387" s="1093"/>
      <c r="K2387" s="1093"/>
      <c r="L2387" s="1093"/>
      <c r="M2387" s="705"/>
      <c r="N2387" s="705"/>
      <c r="O2387" s="705"/>
      <c r="P2387" s="705"/>
      <c r="Q2387" s="705"/>
      <c r="R2387" s="705"/>
      <c r="S2387" s="1354"/>
      <c r="T2387" s="1355"/>
      <c r="U2387" s="610"/>
      <c r="V2387" s="610"/>
      <c r="W2387" s="623"/>
      <c r="X2387" s="1356"/>
      <c r="Y2387" s="497"/>
      <c r="Z2387" s="497"/>
      <c r="AA2387" s="1194"/>
      <c r="AB2387" s="1126"/>
      <c r="AC2387" s="1357"/>
      <c r="AD2387" s="266"/>
      <c r="AE2387" s="266"/>
      <c r="AF2387" s="266"/>
      <c r="AG2387" s="1197"/>
    </row>
    <row r="2388" spans="2:33" s="259" customFormat="1" x14ac:dyDescent="0.2">
      <c r="B2388" s="272"/>
      <c r="C2388" s="665"/>
      <c r="D2388" s="272"/>
      <c r="E2388" s="273"/>
      <c r="F2388" s="273"/>
      <c r="G2388" s="273"/>
      <c r="H2388" s="273"/>
      <c r="I2388" s="389"/>
      <c r="J2388" s="321"/>
      <c r="K2388" s="321"/>
      <c r="L2388" s="321"/>
      <c r="M2388" s="321"/>
      <c r="N2388" s="254"/>
      <c r="O2388" s="254" t="s">
        <v>115</v>
      </c>
      <c r="P2388" s="254"/>
      <c r="Q2388" s="254"/>
      <c r="R2388" s="254"/>
      <c r="S2388" s="243"/>
      <c r="T2388" s="253"/>
      <c r="U2388" s="245"/>
      <c r="V2388" s="427"/>
      <c r="W2388" s="202"/>
      <c r="X2388" s="202"/>
      <c r="Y2388" s="248"/>
      <c r="Z2388" s="239"/>
      <c r="AA2388" s="239"/>
      <c r="AB2388" s="499"/>
      <c r="AC2388" s="249"/>
      <c r="AD2388" s="213"/>
      <c r="AE2388" s="213"/>
      <c r="AF2388" s="213"/>
    </row>
    <row r="2389" spans="2:33" s="259" customFormat="1" x14ac:dyDescent="0.2">
      <c r="B2389" s="250"/>
      <c r="C2389" s="251"/>
      <c r="D2389" s="251" t="s">
        <v>3106</v>
      </c>
      <c r="E2389" s="239"/>
      <c r="F2389" s="349"/>
      <c r="G2389" s="349"/>
      <c r="H2389" s="349"/>
      <c r="I2389" s="349"/>
      <c r="J2389" s="253"/>
      <c r="K2389" s="253"/>
      <c r="L2389" s="253"/>
      <c r="M2389" s="253"/>
      <c r="N2389" s="254"/>
      <c r="O2389" s="254"/>
      <c r="P2389" s="254"/>
      <c r="Q2389" s="254"/>
      <c r="R2389" s="254"/>
      <c r="S2389" s="251"/>
      <c r="T2389" s="253"/>
      <c r="U2389" s="255"/>
      <c r="V2389" s="638"/>
      <c r="W2389" s="239"/>
      <c r="X2389" s="239"/>
      <c r="Y2389" s="257">
        <v>16.5</v>
      </c>
      <c r="Z2389" s="239"/>
      <c r="AA2389" s="239"/>
      <c r="AB2389" s="1120"/>
      <c r="AC2389" s="350" t="str">
        <f>IF(B2389="","",(IFERROR(VLOOKUP(B2389,Projecten!A$4:W$2415,5,FALSE),"niet bekend")))</f>
        <v/>
      </c>
      <c r="AD2389" s="213" t="str">
        <f>IF(AC2389="","",(IF(F2389=0,AF2389,(F2389/AC2389*AF2389))))</f>
        <v/>
      </c>
      <c r="AE2389" s="213" t="str">
        <f>IF(B2389="","",(IFERROR(VLOOKUP(B2389,Projecten!A$4:W$2415,23,FALSE),"niet bekend")))</f>
        <v/>
      </c>
      <c r="AF2389" s="213" t="str">
        <f>IF(B2389="","",(IFERROR(VLOOKUP(B2389,Projecten!A$4:W$2415,12,FALSE),"niet bekend")))</f>
        <v/>
      </c>
    </row>
    <row r="2390" spans="2:33" s="259" customFormat="1" x14ac:dyDescent="0.2">
      <c r="B2390" s="250"/>
      <c r="C2390" s="251"/>
      <c r="D2390" s="251" t="s">
        <v>3228</v>
      </c>
      <c r="E2390" s="239"/>
      <c r="F2390" s="349"/>
      <c r="G2390" s="349"/>
      <c r="H2390" s="349"/>
      <c r="I2390" s="349"/>
      <c r="J2390" s="253"/>
      <c r="K2390" s="253"/>
      <c r="L2390" s="253"/>
      <c r="M2390" s="253"/>
      <c r="N2390" s="254"/>
      <c r="O2390" s="254"/>
      <c r="P2390" s="254"/>
      <c r="Q2390" s="254"/>
      <c r="R2390" s="254"/>
      <c r="S2390" s="251"/>
      <c r="T2390" s="253"/>
      <c r="U2390" s="255"/>
      <c r="V2390" s="638"/>
      <c r="W2390" s="239"/>
      <c r="X2390" s="239"/>
      <c r="Y2390" s="257">
        <v>8.25</v>
      </c>
      <c r="Z2390" s="239"/>
      <c r="AA2390" s="239"/>
      <c r="AB2390" s="1120"/>
      <c r="AC2390" s="350" t="str">
        <f>IF(B2390="","",(IFERROR(VLOOKUP(B2390,Projecten!A$4:W$2415,5,FALSE),"niet bekend")))</f>
        <v/>
      </c>
      <c r="AD2390" s="213" t="str">
        <f>IF(AC2390="","",(IF(F2390=0,AF2390,(F2390/AC2390*AF2390))))</f>
        <v/>
      </c>
      <c r="AE2390" s="213" t="str">
        <f>IF(B2390="","",(IFERROR(VLOOKUP(B2390,Projecten!A$4:W$2415,23,FALSE),"niet bekend")))</f>
        <v/>
      </c>
      <c r="AF2390" s="213" t="str">
        <f>IF(B2390="","",(IFERROR(VLOOKUP(B2390,Projecten!A$4:W$2415,12,FALSE),"niet bekend")))</f>
        <v/>
      </c>
    </row>
    <row r="2391" spans="2:33" s="259" customFormat="1" x14ac:dyDescent="0.2">
      <c r="B2391" s="250"/>
      <c r="C2391" s="251"/>
      <c r="D2391" s="251" t="s">
        <v>3269</v>
      </c>
      <c r="E2391" s="239"/>
      <c r="F2391" s="349"/>
      <c r="G2391" s="349"/>
      <c r="H2391" s="349"/>
      <c r="I2391" s="349"/>
      <c r="J2391" s="253"/>
      <c r="K2391" s="253"/>
      <c r="L2391" s="253"/>
      <c r="M2391" s="253"/>
      <c r="N2391" s="254"/>
      <c r="O2391" s="254"/>
      <c r="P2391" s="254"/>
      <c r="Q2391" s="254"/>
      <c r="R2391" s="254"/>
      <c r="S2391" s="251"/>
      <c r="T2391" s="253"/>
      <c r="U2391" s="255"/>
      <c r="V2391" s="638"/>
      <c r="W2391" s="239"/>
      <c r="X2391" s="239"/>
      <c r="Y2391" s="257">
        <v>11.25</v>
      </c>
      <c r="Z2391" s="239"/>
      <c r="AA2391" s="239"/>
      <c r="AB2391" s="1120"/>
      <c r="AC2391" s="350" t="str">
        <f>IF(B2391="","",(IFERROR(VLOOKUP(B2391,Projecten!A$4:W$2415,5,FALSE),"niet bekend")))</f>
        <v/>
      </c>
      <c r="AD2391" s="213" t="str">
        <f>IF(AC2391="","",(IF(F2391=0,AF2391,(F2391/AC2391*AF2391))))</f>
        <v/>
      </c>
      <c r="AE2391" s="213" t="str">
        <f>IF(B2391="","",(IFERROR(VLOOKUP(B2391,Projecten!A$4:W$2415,23,FALSE),"niet bekend")))</f>
        <v/>
      </c>
      <c r="AF2391" s="213" t="str">
        <f>IF(B2391="","",(IFERROR(VLOOKUP(B2391,Projecten!A$4:W$2415,12,FALSE),"niet bekend")))</f>
        <v/>
      </c>
    </row>
    <row r="2392" spans="2:33" s="259" customFormat="1" x14ac:dyDescent="0.2">
      <c r="B2392" s="250"/>
      <c r="C2392" s="251"/>
      <c r="D2392" s="251" t="s">
        <v>3477</v>
      </c>
      <c r="E2392" s="239"/>
      <c r="F2392" s="349"/>
      <c r="G2392" s="349"/>
      <c r="H2392" s="349"/>
      <c r="I2392" s="349"/>
      <c r="J2392" s="253"/>
      <c r="K2392" s="253"/>
      <c r="L2392" s="253"/>
      <c r="M2392" s="253"/>
      <c r="N2392" s="254"/>
      <c r="O2392" s="254"/>
      <c r="P2392" s="254"/>
      <c r="Q2392" s="254"/>
      <c r="R2392" s="254"/>
      <c r="S2392" s="251"/>
      <c r="T2392" s="253"/>
      <c r="U2392" s="255"/>
      <c r="V2392" s="638"/>
      <c r="W2392" s="239"/>
      <c r="X2392" s="239"/>
      <c r="Y2392" s="257">
        <v>35</v>
      </c>
      <c r="Z2392" s="239"/>
      <c r="AA2392" s="239"/>
      <c r="AB2392" s="1120"/>
      <c r="AC2392" s="350"/>
      <c r="AD2392" s="213"/>
      <c r="AE2392" s="213"/>
      <c r="AF2392" s="213"/>
    </row>
    <row r="2393" spans="2:33" s="259" customFormat="1" x14ac:dyDescent="0.2">
      <c r="B2393" s="250"/>
      <c r="C2393" s="251"/>
      <c r="D2393" s="251" t="s">
        <v>3474</v>
      </c>
      <c r="E2393" s="239"/>
      <c r="F2393" s="349"/>
      <c r="G2393" s="349"/>
      <c r="H2393" s="349"/>
      <c r="I2393" s="349"/>
      <c r="J2393" s="253"/>
      <c r="K2393" s="253"/>
      <c r="L2393" s="253"/>
      <c r="M2393" s="253"/>
      <c r="N2393" s="254"/>
      <c r="O2393" s="254"/>
      <c r="P2393" s="254"/>
      <c r="Q2393" s="254"/>
      <c r="R2393" s="254"/>
      <c r="S2393" s="251"/>
      <c r="T2393" s="253"/>
      <c r="U2393" s="255"/>
      <c r="V2393" s="638"/>
      <c r="W2393" s="239"/>
      <c r="X2393" s="239"/>
      <c r="Y2393" s="257">
        <v>8.25</v>
      </c>
      <c r="Z2393" s="239"/>
      <c r="AA2393" s="239"/>
      <c r="AB2393" s="1120"/>
      <c r="AC2393" s="350"/>
      <c r="AD2393" s="213"/>
      <c r="AE2393" s="213"/>
      <c r="AF2393" s="213"/>
    </row>
    <row r="2394" spans="2:33" s="259" customFormat="1" x14ac:dyDescent="0.2">
      <c r="B2394" s="250"/>
      <c r="C2394" s="251"/>
      <c r="D2394" s="251" t="s">
        <v>3476</v>
      </c>
      <c r="E2394" s="239"/>
      <c r="F2394" s="349"/>
      <c r="G2394" s="349"/>
      <c r="H2394" s="349"/>
      <c r="I2394" s="349"/>
      <c r="J2394" s="253"/>
      <c r="K2394" s="253"/>
      <c r="L2394" s="253"/>
      <c r="M2394" s="253"/>
      <c r="N2394" s="254"/>
      <c r="O2394" s="254"/>
      <c r="P2394" s="254"/>
      <c r="Q2394" s="254"/>
      <c r="R2394" s="254"/>
      <c r="S2394" s="251"/>
      <c r="T2394" s="253"/>
      <c r="U2394" s="255"/>
      <c r="V2394" s="638"/>
      <c r="W2394" s="239"/>
      <c r="X2394" s="239"/>
      <c r="Y2394" s="257">
        <v>2</v>
      </c>
      <c r="Z2394" s="239"/>
      <c r="AA2394" s="239"/>
      <c r="AB2394" s="1120"/>
      <c r="AC2394" s="350"/>
      <c r="AD2394" s="213"/>
      <c r="AE2394" s="213"/>
      <c r="AF2394" s="213"/>
    </row>
    <row r="2395" spans="2:33" s="259" customFormat="1" x14ac:dyDescent="0.2">
      <c r="B2395" s="272">
        <v>2017422</v>
      </c>
      <c r="C2395" s="665">
        <v>121439</v>
      </c>
      <c r="D2395" s="272" t="s">
        <v>3049</v>
      </c>
      <c r="E2395" s="273" t="s">
        <v>677</v>
      </c>
      <c r="F2395" s="273">
        <v>1</v>
      </c>
      <c r="G2395" s="273">
        <v>11</v>
      </c>
      <c r="H2395" s="273">
        <v>8</v>
      </c>
      <c r="I2395" s="273">
        <v>1</v>
      </c>
      <c r="J2395" s="321">
        <v>42927</v>
      </c>
      <c r="K2395" s="321" t="s">
        <v>1485</v>
      </c>
      <c r="L2395" s="321" t="s">
        <v>1485</v>
      </c>
      <c r="M2395" s="321" t="s">
        <v>1485</v>
      </c>
      <c r="N2395" s="254" t="s">
        <v>47</v>
      </c>
      <c r="O2395" s="254" t="s">
        <v>47</v>
      </c>
      <c r="P2395" s="254" t="s">
        <v>47</v>
      </c>
      <c r="Q2395" s="254"/>
      <c r="R2395" s="254" t="s">
        <v>47</v>
      </c>
      <c r="S2395" s="251"/>
      <c r="T2395" s="244" t="s">
        <v>3425</v>
      </c>
      <c r="U2395" s="245">
        <v>29</v>
      </c>
      <c r="V2395" s="427"/>
      <c r="W2395" s="202" t="s">
        <v>3078</v>
      </c>
      <c r="X2395" s="202" t="s">
        <v>3437</v>
      </c>
      <c r="Y2395" s="248">
        <v>20</v>
      </c>
      <c r="Z2395" s="239"/>
      <c r="AA2395" s="239"/>
      <c r="AB2395" s="1120"/>
      <c r="AC2395" s="249">
        <f>IF(B2395="","",(IFERROR(VLOOKUP(B2395,Projecten!A$4:W$2415,5,FALSE),"niet bekend")))</f>
        <v>1</v>
      </c>
      <c r="AD2395" s="213">
        <f>IF(AC2395="","",(IF(F2395=0,AF2395,(F2395/AC2395*AF2395))))</f>
        <v>3648.18</v>
      </c>
      <c r="AE2395" s="213">
        <f>IF(B2395="","",(IFERROR(VLOOKUP(B2395,Projecten!A$4:W$2415,23,FALSE),"niet bekend")))</f>
        <v>3648.18</v>
      </c>
      <c r="AF2395" s="213">
        <f>IF(B2395="","",(IFERROR(VLOOKUP(B2395,Projecten!A$4:W$2415,12,FALSE),"niet bekend")))</f>
        <v>3648.18</v>
      </c>
    </row>
    <row r="2396" spans="2:33" x14ac:dyDescent="0.2">
      <c r="J2396" s="322"/>
      <c r="AC2396" s="209"/>
    </row>
    <row r="2397" spans="2:33" s="868" customFormat="1" x14ac:dyDescent="0.2">
      <c r="B2397" s="496" t="s">
        <v>3294</v>
      </c>
      <c r="C2397" s="665" t="s">
        <v>3450</v>
      </c>
      <c r="D2397" s="496" t="s">
        <v>3200</v>
      </c>
      <c r="E2397" s="389" t="s">
        <v>26</v>
      </c>
      <c r="F2397" s="389">
        <v>4</v>
      </c>
      <c r="G2397" s="389">
        <f>F2397*8</f>
        <v>32</v>
      </c>
      <c r="H2397" s="389">
        <f>F2397*4</f>
        <v>16</v>
      </c>
      <c r="I2397" s="389">
        <f>F2397*4</f>
        <v>16</v>
      </c>
      <c r="J2397" s="321">
        <v>42921</v>
      </c>
      <c r="K2397" s="321">
        <v>42921</v>
      </c>
      <c r="L2397" s="321" t="s">
        <v>1485</v>
      </c>
      <c r="M2397" s="321" t="s">
        <v>47</v>
      </c>
      <c r="N2397" s="322" t="s">
        <v>47</v>
      </c>
      <c r="O2397" s="322" t="s">
        <v>47</v>
      </c>
      <c r="P2397" s="322" t="s">
        <v>47</v>
      </c>
      <c r="Q2397" s="322"/>
      <c r="R2397" s="322" t="s">
        <v>47</v>
      </c>
      <c r="S2397" s="320" t="s">
        <v>942</v>
      </c>
      <c r="T2397" s="1123" t="s">
        <v>3457</v>
      </c>
      <c r="U2397" s="264">
        <v>29</v>
      </c>
      <c r="V2397" s="396"/>
      <c r="W2397" s="318" t="s">
        <v>162</v>
      </c>
      <c r="X2397" s="318" t="s">
        <v>3335</v>
      </c>
      <c r="Y2397" s="324">
        <f>F2397*33</f>
        <v>132</v>
      </c>
      <c r="Z2397" s="869"/>
      <c r="AA2397" s="869"/>
      <c r="AB2397" s="707">
        <v>42906</v>
      </c>
      <c r="AC2397" s="329">
        <f>IF(B2397="","",(IFERROR(VLOOKUP(B2397,Projecten!A$4:W$2415,5,FALSE),"niet bekend")))</f>
        <v>28</v>
      </c>
      <c r="AD2397" s="266">
        <f>IF(AC2397="","",(IF(F2397=0,AF2397,(F2397/AC2397*AF2397))))</f>
        <v>26320</v>
      </c>
      <c r="AE2397" s="266">
        <f>IF(B2397="","",(IFERROR(VLOOKUP(B2397,Projecten!A$4:W$2415,23,FALSE),"niet bekend")))</f>
        <v>227231</v>
      </c>
      <c r="AF2397" s="266">
        <f>IF(B2397="","",(IFERROR(VLOOKUP(B2397,Projecten!A$4:W$2415,12,FALSE),"niet bekend")))</f>
        <v>184240</v>
      </c>
    </row>
    <row r="2398" spans="2:33" s="868" customFormat="1" x14ac:dyDescent="0.2">
      <c r="B2398" s="496" t="s">
        <v>3294</v>
      </c>
      <c r="C2398" s="665">
        <v>121421</v>
      </c>
      <c r="D2398" s="496" t="s">
        <v>3201</v>
      </c>
      <c r="E2398" s="389" t="s">
        <v>26</v>
      </c>
      <c r="F2398" s="389">
        <v>3</v>
      </c>
      <c r="G2398" s="389">
        <f>F2398*8</f>
        <v>24</v>
      </c>
      <c r="H2398" s="389">
        <f>F2398*4</f>
        <v>12</v>
      </c>
      <c r="I2398" s="389">
        <f>F2398*4</f>
        <v>12</v>
      </c>
      <c r="J2398" s="321">
        <v>42921</v>
      </c>
      <c r="K2398" s="321">
        <v>42921</v>
      </c>
      <c r="L2398" s="321" t="s">
        <v>1485</v>
      </c>
      <c r="M2398" s="321" t="s">
        <v>47</v>
      </c>
      <c r="N2398" s="322" t="s">
        <v>47</v>
      </c>
      <c r="O2398" s="322" t="s">
        <v>47</v>
      </c>
      <c r="P2398" s="322" t="s">
        <v>47</v>
      </c>
      <c r="Q2398" s="322"/>
      <c r="R2398" s="322" t="s">
        <v>47</v>
      </c>
      <c r="S2398" s="320" t="s">
        <v>942</v>
      </c>
      <c r="T2398" s="1123" t="s">
        <v>3202</v>
      </c>
      <c r="U2398" s="264">
        <v>29</v>
      </c>
      <c r="V2398" s="396"/>
      <c r="W2398" s="318" t="s">
        <v>162</v>
      </c>
      <c r="X2398" s="318" t="s">
        <v>3335</v>
      </c>
      <c r="Y2398" s="324">
        <f>F2398*33</f>
        <v>99</v>
      </c>
      <c r="Z2398" s="869"/>
      <c r="AA2398" s="869"/>
      <c r="AB2398" s="707">
        <v>42906</v>
      </c>
      <c r="AC2398" s="329">
        <f>IF(B2398="","",(IFERROR(VLOOKUP(B2398,Projecten!A$4:W$2415,5,FALSE),"niet bekend")))</f>
        <v>28</v>
      </c>
      <c r="AD2398" s="266">
        <f>IF(AC2398="","",(IF(F2398=0,AF2398,(F2398/AC2398*AF2398))))</f>
        <v>19740</v>
      </c>
      <c r="AE2398" s="266">
        <f>IF(B2398="","",(IFERROR(VLOOKUP(B2398,Projecten!A$4:W$2415,23,FALSE),"niet bekend")))</f>
        <v>227231</v>
      </c>
      <c r="AF2398" s="266">
        <f>IF(B2398="","",(IFERROR(VLOOKUP(B2398,Projecten!A$4:W$2415,12,FALSE),"niet bekend")))</f>
        <v>184240</v>
      </c>
    </row>
    <row r="2399" spans="2:33" x14ac:dyDescent="0.2">
      <c r="AC2399" s="209"/>
    </row>
    <row r="2400" spans="2:33" x14ac:dyDescent="0.2">
      <c r="AC2400" s="209"/>
    </row>
    <row r="2401" spans="1:35" s="327" customFormat="1" x14ac:dyDescent="0.2">
      <c r="B2401" s="496" t="s">
        <v>3303</v>
      </c>
      <c r="C2401" s="665">
        <v>121425</v>
      </c>
      <c r="D2401" s="496" t="s">
        <v>3183</v>
      </c>
      <c r="E2401" s="389" t="s">
        <v>1934</v>
      </c>
      <c r="F2401" s="389">
        <v>1</v>
      </c>
      <c r="G2401" s="389">
        <v>10</v>
      </c>
      <c r="H2401" s="389">
        <v>0</v>
      </c>
      <c r="I2401" s="389">
        <v>0</v>
      </c>
      <c r="J2401" s="321">
        <v>42923</v>
      </c>
      <c r="K2401" s="321"/>
      <c r="L2401" s="321"/>
      <c r="M2401" s="321"/>
      <c r="N2401" s="322" t="s">
        <v>47</v>
      </c>
      <c r="O2401" s="322" t="s">
        <v>47</v>
      </c>
      <c r="P2401" s="322" t="s">
        <v>47</v>
      </c>
      <c r="Q2401" s="322"/>
      <c r="R2401" s="322" t="s">
        <v>47</v>
      </c>
      <c r="S2401" s="320" t="s">
        <v>942</v>
      </c>
      <c r="T2401" s="321"/>
      <c r="U2401" s="264">
        <v>29</v>
      </c>
      <c r="V2401" s="396"/>
      <c r="W2401" s="318" t="s">
        <v>1937</v>
      </c>
      <c r="X2401" s="318" t="s">
        <v>3459</v>
      </c>
      <c r="Y2401" s="324">
        <v>7</v>
      </c>
      <c r="Z2401" s="318"/>
      <c r="AA2401" s="511"/>
      <c r="AB2401" s="707">
        <v>42906</v>
      </c>
      <c r="AC2401" s="329">
        <f>IF(B2401="","",(IFERROR(VLOOKUP(B2401,Projecten!A$4:W$2415,5,FALSE),"niet bekend")))</f>
        <v>1</v>
      </c>
      <c r="AD2401" s="266">
        <f>IF(AC2401="","",(IF(F2401=0,AF2401,(F2401/AC2401*AF2401))))</f>
        <v>1246.76</v>
      </c>
      <c r="AE2401" s="266">
        <f>IF(B2401="","",(IFERROR(VLOOKUP(B2401,Projecten!A$4:W$2415,23,FALSE),"niet bekend")))</f>
        <v>1246.76</v>
      </c>
      <c r="AF2401" s="266">
        <f>IF(B2401="","",(IFERROR(VLOOKUP(B2401,Projecten!A$4:W$2415,12,FALSE),"niet bekend")))</f>
        <v>1246.76</v>
      </c>
    </row>
    <row r="2402" spans="1:35" x14ac:dyDescent="0.2">
      <c r="AC2402" s="209"/>
    </row>
    <row r="2403" spans="1:35" s="327" customFormat="1" x14ac:dyDescent="0.2">
      <c r="B2403" s="496">
        <v>2017460</v>
      </c>
      <c r="C2403" s="665">
        <v>121423</v>
      </c>
      <c r="D2403" s="496" t="s">
        <v>3184</v>
      </c>
      <c r="E2403" s="389" t="s">
        <v>3054</v>
      </c>
      <c r="F2403" s="389">
        <v>1</v>
      </c>
      <c r="G2403" s="389">
        <v>12</v>
      </c>
      <c r="H2403" s="389">
        <v>8</v>
      </c>
      <c r="I2403" s="389">
        <v>1</v>
      </c>
      <c r="J2403" s="321">
        <v>42920</v>
      </c>
      <c r="K2403" s="321" t="s">
        <v>1485</v>
      </c>
      <c r="L2403" s="321" t="s">
        <v>1485</v>
      </c>
      <c r="M2403" s="321" t="s">
        <v>1485</v>
      </c>
      <c r="N2403" s="322" t="s">
        <v>47</v>
      </c>
      <c r="O2403" s="322" t="s">
        <v>47</v>
      </c>
      <c r="P2403" s="322" t="s">
        <v>47</v>
      </c>
      <c r="Q2403" s="322"/>
      <c r="R2403" s="322" t="s">
        <v>47</v>
      </c>
      <c r="S2403" s="320" t="s">
        <v>942</v>
      </c>
      <c r="T2403" s="321"/>
      <c r="U2403" s="264">
        <v>34</v>
      </c>
      <c r="V2403" s="396"/>
      <c r="W2403" s="318" t="s">
        <v>1906</v>
      </c>
      <c r="X2403" s="318"/>
      <c r="Y2403" s="324">
        <v>19</v>
      </c>
      <c r="Z2403" s="318"/>
      <c r="AA2403" s="511"/>
      <c r="AB2403" s="707">
        <v>42899</v>
      </c>
      <c r="AC2403" s="329">
        <f>IF(B2403="","",(IFERROR(VLOOKUP(B2403,Projecten!A$4:W$2415,5,FALSE),"niet bekend")))</f>
        <v>1</v>
      </c>
      <c r="AD2403" s="266">
        <f>IF(AC2403="","",(IF(F2403=0,AF2403,(F2403/AC2403*AF2403))))</f>
        <v>3562.69</v>
      </c>
      <c r="AE2403" s="266">
        <f>IF(B2403="","",(IFERROR(VLOOKUP(B2403,Projecten!A$4:W$2415,23,FALSE),"niet bekend")))</f>
        <v>3562.69</v>
      </c>
      <c r="AF2403" s="266">
        <f>IF(B2403="","",(IFERROR(VLOOKUP(B2403,Projecten!A$4:W$2415,12,FALSE),"niet bekend")))</f>
        <v>3562.69</v>
      </c>
    </row>
    <row r="2404" spans="1:35" s="327" customFormat="1" x14ac:dyDescent="0.2">
      <c r="B2404" s="496">
        <v>2017461</v>
      </c>
      <c r="C2404" s="665">
        <v>121423</v>
      </c>
      <c r="D2404" s="496" t="s">
        <v>3185</v>
      </c>
      <c r="E2404" s="389" t="s">
        <v>3054</v>
      </c>
      <c r="F2404" s="389">
        <v>1</v>
      </c>
      <c r="G2404" s="389">
        <v>13</v>
      </c>
      <c r="H2404" s="389">
        <v>8</v>
      </c>
      <c r="I2404" s="389">
        <v>2</v>
      </c>
      <c r="J2404" s="321">
        <v>42920</v>
      </c>
      <c r="K2404" s="321" t="s">
        <v>1485</v>
      </c>
      <c r="L2404" s="321" t="s">
        <v>1485</v>
      </c>
      <c r="M2404" s="321" t="s">
        <v>1485</v>
      </c>
      <c r="N2404" s="322" t="s">
        <v>47</v>
      </c>
      <c r="O2404" s="322" t="s">
        <v>47</v>
      </c>
      <c r="P2404" s="322" t="s">
        <v>47</v>
      </c>
      <c r="Q2404" s="322"/>
      <c r="R2404" s="322" t="s">
        <v>47</v>
      </c>
      <c r="S2404" s="320" t="s">
        <v>942</v>
      </c>
      <c r="T2404" s="321"/>
      <c r="U2404" s="264">
        <v>34</v>
      </c>
      <c r="V2404" s="396"/>
      <c r="W2404" s="318" t="s">
        <v>1906</v>
      </c>
      <c r="X2404" s="318" t="s">
        <v>3265</v>
      </c>
      <c r="Y2404" s="324">
        <v>19</v>
      </c>
      <c r="Z2404" s="318"/>
      <c r="AA2404" s="511"/>
      <c r="AB2404" s="707">
        <v>42899</v>
      </c>
      <c r="AC2404" s="329">
        <f>IF(B2404="","",(IFERROR(VLOOKUP(B2404,Projecten!A$4:W$2415,5,FALSE),"niet bekend")))</f>
        <v>1</v>
      </c>
      <c r="AD2404" s="266">
        <f>IF(AC2404="","",(IF(F2404=0,AF2404,(F2404/AC2404*AF2404))))</f>
        <v>3085.86</v>
      </c>
      <c r="AE2404" s="266">
        <f>IF(B2404="","",(IFERROR(VLOOKUP(B2404,Projecten!A$4:W$2415,23,FALSE),"niet bekend")))</f>
        <v>3085.86</v>
      </c>
      <c r="AF2404" s="266">
        <f>IF(B2404="","",(IFERROR(VLOOKUP(B2404,Projecten!A$4:W$2415,12,FALSE),"niet bekend")))</f>
        <v>3085.86</v>
      </c>
    </row>
    <row r="2405" spans="1:35" x14ac:dyDescent="0.2">
      <c r="AC2405" s="209"/>
    </row>
    <row r="2406" spans="1:35" s="327" customFormat="1" x14ac:dyDescent="0.2">
      <c r="B2406" s="665">
        <v>2017470</v>
      </c>
      <c r="C2406" s="665">
        <v>121427</v>
      </c>
      <c r="D2406" s="1109" t="s">
        <v>3233</v>
      </c>
      <c r="E2406" s="1117" t="s">
        <v>352</v>
      </c>
      <c r="F2406" s="1117">
        <v>1</v>
      </c>
      <c r="G2406" s="1117">
        <v>9</v>
      </c>
      <c r="H2406" s="1117">
        <v>6</v>
      </c>
      <c r="I2406" s="1117">
        <v>2</v>
      </c>
      <c r="J2406" s="321">
        <v>42920</v>
      </c>
      <c r="K2406" s="321">
        <v>42919</v>
      </c>
      <c r="L2406" s="321" t="s">
        <v>1485</v>
      </c>
      <c r="M2406" s="321" t="s">
        <v>1485</v>
      </c>
      <c r="N2406" s="322" t="s">
        <v>47</v>
      </c>
      <c r="O2406" s="322" t="s">
        <v>47</v>
      </c>
      <c r="P2406" s="322" t="s">
        <v>47</v>
      </c>
      <c r="Q2406" s="322"/>
      <c r="R2406" s="322" t="s">
        <v>47</v>
      </c>
      <c r="S2406" s="320" t="s">
        <v>942</v>
      </c>
      <c r="T2406" s="321"/>
      <c r="U2406" s="264">
        <v>33</v>
      </c>
      <c r="V2406" s="396"/>
      <c r="W2406" s="318" t="s">
        <v>532</v>
      </c>
      <c r="X2406" s="318"/>
      <c r="Y2406" s="324">
        <v>19</v>
      </c>
      <c r="Z2406" s="318"/>
      <c r="AA2406" s="511"/>
      <c r="AB2406" s="707">
        <v>42898</v>
      </c>
      <c r="AC2406" s="329">
        <f>IF(B2406="","",(IFERROR(VLOOKUP(B2406,Projecten!A$4:W$2415,5,FALSE),"niet bekend")))</f>
        <v>1</v>
      </c>
      <c r="AD2406" s="266">
        <f t="shared" ref="AD2406:AD2414" si="192">IF(AC2406="","",(IF(F2406=0,AF2406,(F2406/AC2406*AF2406))))</f>
        <v>2973.98</v>
      </c>
      <c r="AE2406" s="266">
        <f>IF(B2406="","",(IFERROR(VLOOKUP(B2406,Projecten!A$4:W$2415,23,FALSE),"niet bekend")))</f>
        <v>2973.98</v>
      </c>
      <c r="AF2406" s="266">
        <f>IF(B2406="","",(IFERROR(VLOOKUP(B2406,Projecten!A$4:W$2415,12,FALSE),"niet bekend")))</f>
        <v>2973.98</v>
      </c>
    </row>
    <row r="2407" spans="1:35" s="327" customFormat="1" x14ac:dyDescent="0.2">
      <c r="B2407" s="665">
        <v>2017471</v>
      </c>
      <c r="C2407" s="665">
        <v>121427</v>
      </c>
      <c r="D2407" s="1109" t="s">
        <v>3234</v>
      </c>
      <c r="E2407" s="1117" t="s">
        <v>352</v>
      </c>
      <c r="F2407" s="1117">
        <v>1</v>
      </c>
      <c r="G2407" s="1117">
        <v>8</v>
      </c>
      <c r="H2407" s="1117">
        <v>5</v>
      </c>
      <c r="I2407" s="1117">
        <v>1</v>
      </c>
      <c r="J2407" s="321">
        <v>42920</v>
      </c>
      <c r="K2407" s="321">
        <v>42919</v>
      </c>
      <c r="L2407" s="321" t="s">
        <v>1485</v>
      </c>
      <c r="M2407" s="321" t="s">
        <v>1485</v>
      </c>
      <c r="N2407" s="322" t="s">
        <v>47</v>
      </c>
      <c r="O2407" s="322" t="s">
        <v>47</v>
      </c>
      <c r="P2407" s="322" t="s">
        <v>47</v>
      </c>
      <c r="Q2407" s="322"/>
      <c r="R2407" s="322" t="s">
        <v>47</v>
      </c>
      <c r="S2407" s="320" t="s">
        <v>942</v>
      </c>
      <c r="T2407" s="321"/>
      <c r="U2407" s="264">
        <v>33</v>
      </c>
      <c r="V2407" s="396"/>
      <c r="W2407" s="318" t="s">
        <v>532</v>
      </c>
      <c r="X2407" s="318"/>
      <c r="Y2407" s="324">
        <v>14</v>
      </c>
      <c r="Z2407" s="318"/>
      <c r="AA2407" s="511"/>
      <c r="AB2407" s="707">
        <v>42898</v>
      </c>
      <c r="AC2407" s="329">
        <f>IF(B2407="","",(IFERROR(VLOOKUP(B2407,Projecten!A$4:W$2415,5,FALSE),"niet bekend")))</f>
        <v>1</v>
      </c>
      <c r="AD2407" s="266">
        <f t="shared" si="192"/>
        <v>2461.7199999999998</v>
      </c>
      <c r="AE2407" s="266">
        <f>IF(B2407="","",(IFERROR(VLOOKUP(B2407,Projecten!A$4:W$2415,23,FALSE),"niet bekend")))</f>
        <v>2461.7199999999998</v>
      </c>
      <c r="AF2407" s="266">
        <f>IF(B2407="","",(IFERROR(VLOOKUP(B2407,Projecten!A$4:W$2415,12,FALSE),"niet bekend")))</f>
        <v>2461.7199999999998</v>
      </c>
    </row>
    <row r="2408" spans="1:35" s="327" customFormat="1" x14ac:dyDescent="0.2">
      <c r="B2408" s="665">
        <v>2017473</v>
      </c>
      <c r="C2408" s="665">
        <v>121428</v>
      </c>
      <c r="D2408" s="496" t="s">
        <v>3236</v>
      </c>
      <c r="E2408" s="1117" t="s">
        <v>352</v>
      </c>
      <c r="F2408" s="1117">
        <v>1</v>
      </c>
      <c r="G2408" s="1117">
        <v>8</v>
      </c>
      <c r="H2408" s="1117">
        <v>5</v>
      </c>
      <c r="I2408" s="1117">
        <v>2</v>
      </c>
      <c r="J2408" s="321">
        <v>42920</v>
      </c>
      <c r="K2408" s="321">
        <v>42919</v>
      </c>
      <c r="L2408" s="321" t="s">
        <v>1485</v>
      </c>
      <c r="M2408" s="321" t="s">
        <v>1485</v>
      </c>
      <c r="N2408" s="322" t="s">
        <v>47</v>
      </c>
      <c r="O2408" s="322" t="s">
        <v>47</v>
      </c>
      <c r="P2408" s="322" t="s">
        <v>47</v>
      </c>
      <c r="Q2408" s="322"/>
      <c r="R2408" s="322" t="s">
        <v>47</v>
      </c>
      <c r="S2408" s="320" t="s">
        <v>942</v>
      </c>
      <c r="T2408" s="321"/>
      <c r="U2408" s="264">
        <v>33</v>
      </c>
      <c r="V2408" s="396"/>
      <c r="W2408" s="318" t="s">
        <v>532</v>
      </c>
      <c r="X2408" s="318"/>
      <c r="Y2408" s="324">
        <v>16</v>
      </c>
      <c r="Z2408" s="318"/>
      <c r="AA2408" s="511"/>
      <c r="AB2408" s="707">
        <v>42898</v>
      </c>
      <c r="AC2408" s="329">
        <f>IF(B2408="","",(IFERROR(VLOOKUP(B2408,Projecten!A$4:W$2415,5,FALSE),"niet bekend")))</f>
        <v>1</v>
      </c>
      <c r="AD2408" s="266">
        <f t="shared" si="192"/>
        <v>2130.9</v>
      </c>
      <c r="AE2408" s="266">
        <f>IF(B2408="","",(IFERROR(VLOOKUP(B2408,Projecten!A$4:W$2415,23,FALSE),"niet bekend")))</f>
        <v>2130.9</v>
      </c>
      <c r="AF2408" s="266">
        <f>IF(B2408="","",(IFERROR(VLOOKUP(B2408,Projecten!A$4:W$2415,12,FALSE),"niet bekend")))</f>
        <v>2130.9</v>
      </c>
    </row>
    <row r="2409" spans="1:35" s="327" customFormat="1" x14ac:dyDescent="0.2">
      <c r="B2409" s="665">
        <v>2017475</v>
      </c>
      <c r="C2409" s="665">
        <v>121428</v>
      </c>
      <c r="D2409" s="1109" t="s">
        <v>3238</v>
      </c>
      <c r="E2409" s="1117" t="s">
        <v>352</v>
      </c>
      <c r="F2409" s="1117">
        <v>1</v>
      </c>
      <c r="G2409" s="1117">
        <v>8</v>
      </c>
      <c r="H2409" s="1117">
        <v>5</v>
      </c>
      <c r="I2409" s="1117">
        <v>3</v>
      </c>
      <c r="J2409" s="321">
        <v>42920</v>
      </c>
      <c r="K2409" s="321">
        <v>42919</v>
      </c>
      <c r="L2409" s="321" t="s">
        <v>1485</v>
      </c>
      <c r="M2409" s="321" t="s">
        <v>1485</v>
      </c>
      <c r="N2409" s="322" t="s">
        <v>47</v>
      </c>
      <c r="O2409" s="322" t="s">
        <v>47</v>
      </c>
      <c r="P2409" s="322" t="s">
        <v>47</v>
      </c>
      <c r="Q2409" s="322"/>
      <c r="R2409" s="322" t="s">
        <v>47</v>
      </c>
      <c r="S2409" s="320" t="s">
        <v>942</v>
      </c>
      <c r="T2409" s="321"/>
      <c r="U2409" s="264">
        <v>33</v>
      </c>
      <c r="V2409" s="396"/>
      <c r="W2409" s="318" t="s">
        <v>532</v>
      </c>
      <c r="X2409" s="318"/>
      <c r="Y2409" s="324">
        <v>15.25</v>
      </c>
      <c r="Z2409" s="318"/>
      <c r="AA2409" s="511"/>
      <c r="AB2409" s="707">
        <v>42898</v>
      </c>
      <c r="AC2409" s="329">
        <f>IF(B2409="","",(IFERROR(VLOOKUP(B2409,Projecten!A$4:W$2415,5,FALSE),"niet bekend")))</f>
        <v>1</v>
      </c>
      <c r="AD2409" s="266">
        <f t="shared" si="192"/>
        <v>2775.31</v>
      </c>
      <c r="AE2409" s="266">
        <f>IF(B2409="","",(IFERROR(VLOOKUP(B2409,Projecten!A$4:W$2415,23,FALSE),"niet bekend")))</f>
        <v>2775.31</v>
      </c>
      <c r="AF2409" s="266">
        <f>IF(B2409="","",(IFERROR(VLOOKUP(B2409,Projecten!A$4:W$2415,12,FALSE),"niet bekend")))</f>
        <v>2775.31</v>
      </c>
    </row>
    <row r="2410" spans="1:35" x14ac:dyDescent="0.2">
      <c r="B2410" s="1071" t="s">
        <v>3246</v>
      </c>
      <c r="C2410" s="665">
        <v>121426</v>
      </c>
      <c r="D2410" s="238" t="s">
        <v>3235</v>
      </c>
      <c r="E2410" s="240" t="s">
        <v>352</v>
      </c>
      <c r="F2410" s="240">
        <v>0</v>
      </c>
      <c r="G2410" s="240">
        <v>13</v>
      </c>
      <c r="H2410" s="240">
        <v>0</v>
      </c>
      <c r="I2410" s="240">
        <v>0</v>
      </c>
      <c r="J2410" s="1000">
        <v>42916</v>
      </c>
      <c r="K2410" s="321" t="s">
        <v>1485</v>
      </c>
      <c r="L2410" s="321" t="s">
        <v>1485</v>
      </c>
      <c r="M2410" s="321" t="s">
        <v>1485</v>
      </c>
      <c r="N2410" s="254" t="s">
        <v>47</v>
      </c>
      <c r="O2410" s="254" t="s">
        <v>47</v>
      </c>
      <c r="P2410" s="254" t="s">
        <v>47</v>
      </c>
      <c r="R2410" s="254" t="s">
        <v>47</v>
      </c>
      <c r="S2410" s="243" t="s">
        <v>942</v>
      </c>
      <c r="T2410" s="244"/>
      <c r="U2410" s="245">
        <v>33</v>
      </c>
      <c r="W2410" s="202" t="s">
        <v>532</v>
      </c>
      <c r="X2410" s="202" t="s">
        <v>3264</v>
      </c>
      <c r="Y2410" s="248">
        <v>9.25</v>
      </c>
      <c r="Z2410" s="202"/>
      <c r="AA2410" s="489"/>
      <c r="AB2410" s="499">
        <v>42898</v>
      </c>
      <c r="AC2410" s="249">
        <f>IF(B2410="","",(IFERROR(VLOOKUP(B2410,Projecten!A$4:W$2415,5,FALSE),"niet bekend")))</f>
        <v>0</v>
      </c>
      <c r="AD2410" s="213">
        <f t="shared" si="192"/>
        <v>1479.73</v>
      </c>
      <c r="AE2410" s="213">
        <f>IF(B2410="","",(IFERROR(VLOOKUP(B2410,Projecten!A$4:W$2415,23,FALSE),"niet bekend")))</f>
        <v>1479.73</v>
      </c>
      <c r="AF2410" s="213">
        <f>IF(B2410="","",(IFERROR(VLOOKUP(B2410,Projecten!A$4:W$2415,12,FALSE),"niet bekend")))</f>
        <v>1479.73</v>
      </c>
      <c r="AG2410" s="209"/>
    </row>
    <row r="2411" spans="1:35" x14ac:dyDescent="0.2">
      <c r="B2411" s="1071" t="s">
        <v>3247</v>
      </c>
      <c r="C2411" s="665">
        <v>121426</v>
      </c>
      <c r="D2411" s="238" t="s">
        <v>3237</v>
      </c>
      <c r="E2411" s="240" t="s">
        <v>352</v>
      </c>
      <c r="F2411" s="240">
        <v>0</v>
      </c>
      <c r="G2411" s="240">
        <v>15</v>
      </c>
      <c r="H2411" s="240">
        <v>0</v>
      </c>
      <c r="I2411" s="240">
        <v>0</v>
      </c>
      <c r="J2411" s="1000">
        <v>42916</v>
      </c>
      <c r="K2411" s="321" t="s">
        <v>1485</v>
      </c>
      <c r="L2411" s="321" t="s">
        <v>1485</v>
      </c>
      <c r="M2411" s="321" t="s">
        <v>1485</v>
      </c>
      <c r="N2411" s="254" t="s">
        <v>47</v>
      </c>
      <c r="O2411" s="254" t="s">
        <v>47</v>
      </c>
      <c r="P2411" s="254" t="s">
        <v>47</v>
      </c>
      <c r="R2411" s="254" t="s">
        <v>47</v>
      </c>
      <c r="S2411" s="243" t="s">
        <v>942</v>
      </c>
      <c r="T2411" s="244"/>
      <c r="U2411" s="245">
        <v>33</v>
      </c>
      <c r="W2411" s="202" t="s">
        <v>532</v>
      </c>
      <c r="X2411" s="202" t="s">
        <v>3264</v>
      </c>
      <c r="Y2411" s="248">
        <v>11</v>
      </c>
      <c r="Z2411" s="202"/>
      <c r="AA2411" s="489"/>
      <c r="AB2411" s="499">
        <v>42898</v>
      </c>
      <c r="AC2411" s="249">
        <f>IF(B2411="","",(IFERROR(VLOOKUP(B2411,Projecten!A$4:W$2415,5,FALSE),"niet bekend")))</f>
        <v>0</v>
      </c>
      <c r="AD2411" s="213">
        <f t="shared" si="192"/>
        <v>1643.93</v>
      </c>
      <c r="AE2411" s="213">
        <f>IF(B2411="","",(IFERROR(VLOOKUP(B2411,Projecten!A$4:W$2415,23,FALSE),"niet bekend")))</f>
        <v>1643.93</v>
      </c>
      <c r="AF2411" s="213">
        <f>IF(B2411="","",(IFERROR(VLOOKUP(B2411,Projecten!A$4:W$2415,12,FALSE),"niet bekend")))</f>
        <v>1643.93</v>
      </c>
      <c r="AG2411" s="209"/>
    </row>
    <row r="2412" spans="1:35" x14ac:dyDescent="0.2">
      <c r="B2412" s="1071" t="s">
        <v>3249</v>
      </c>
      <c r="C2412" s="665">
        <v>121426</v>
      </c>
      <c r="D2412" s="238" t="s">
        <v>3239</v>
      </c>
      <c r="E2412" s="240" t="s">
        <v>352</v>
      </c>
      <c r="F2412" s="240">
        <v>0</v>
      </c>
      <c r="G2412" s="240">
        <v>13</v>
      </c>
      <c r="H2412" s="240">
        <v>0</v>
      </c>
      <c r="I2412" s="240">
        <v>0</v>
      </c>
      <c r="J2412" s="1000">
        <v>42916</v>
      </c>
      <c r="K2412" s="321" t="s">
        <v>1485</v>
      </c>
      <c r="L2412" s="321" t="s">
        <v>1485</v>
      </c>
      <c r="M2412" s="321" t="s">
        <v>1485</v>
      </c>
      <c r="N2412" s="254" t="s">
        <v>47</v>
      </c>
      <c r="O2412" s="254" t="s">
        <v>47</v>
      </c>
      <c r="P2412" s="254" t="s">
        <v>47</v>
      </c>
      <c r="R2412" s="254" t="s">
        <v>47</v>
      </c>
      <c r="S2412" s="243" t="s">
        <v>942</v>
      </c>
      <c r="T2412" s="244"/>
      <c r="U2412" s="245">
        <v>33</v>
      </c>
      <c r="W2412" s="202" t="s">
        <v>532</v>
      </c>
      <c r="X2412" s="202" t="s">
        <v>3264</v>
      </c>
      <c r="Y2412" s="248">
        <v>9.25</v>
      </c>
      <c r="Z2412" s="202"/>
      <c r="AA2412" s="489"/>
      <c r="AB2412" s="499">
        <v>42898</v>
      </c>
      <c r="AC2412" s="249">
        <f>IF(B2412="","",(IFERROR(VLOOKUP(B2412,Projecten!A$4:W$2415,5,FALSE),"niet bekend")))</f>
        <v>0</v>
      </c>
      <c r="AD2412" s="213">
        <f t="shared" si="192"/>
        <v>1590.03</v>
      </c>
      <c r="AE2412" s="213">
        <f>IF(B2412="","",(IFERROR(VLOOKUP(B2412,Projecten!A$4:W$2415,23,FALSE),"niet bekend")))</f>
        <v>1590.03</v>
      </c>
      <c r="AF2412" s="213">
        <f>IF(B2412="","",(IFERROR(VLOOKUP(B2412,Projecten!A$4:W$2415,12,FALSE),"niet bekend")))</f>
        <v>1590.03</v>
      </c>
      <c r="AG2412" s="209"/>
    </row>
    <row r="2413" spans="1:35" s="259" customFormat="1" x14ac:dyDescent="0.2">
      <c r="B2413" s="272" t="s">
        <v>3324</v>
      </c>
      <c r="C2413" s="665">
        <v>121447</v>
      </c>
      <c r="D2413" s="272" t="s">
        <v>3323</v>
      </c>
      <c r="E2413" s="273" t="s">
        <v>352</v>
      </c>
      <c r="F2413" s="273">
        <v>0</v>
      </c>
      <c r="G2413" s="273">
        <v>18</v>
      </c>
      <c r="H2413" s="273">
        <v>0</v>
      </c>
      <c r="I2413" s="273">
        <v>0</v>
      </c>
      <c r="J2413" s="1358">
        <v>42933</v>
      </c>
      <c r="K2413" s="321" t="s">
        <v>1485</v>
      </c>
      <c r="L2413" s="321" t="s">
        <v>1485</v>
      </c>
      <c r="M2413" s="321" t="s">
        <v>1485</v>
      </c>
      <c r="N2413" s="254" t="s">
        <v>47</v>
      </c>
      <c r="O2413" s="254" t="s">
        <v>47</v>
      </c>
      <c r="P2413" s="254" t="s">
        <v>47</v>
      </c>
      <c r="Q2413" s="254"/>
      <c r="R2413" s="254" t="s">
        <v>47</v>
      </c>
      <c r="S2413" s="243" t="s">
        <v>942</v>
      </c>
      <c r="T2413" s="244" t="s">
        <v>3444</v>
      </c>
      <c r="U2413" s="245">
        <v>33</v>
      </c>
      <c r="V2413" s="427"/>
      <c r="W2413" s="202" t="s">
        <v>532</v>
      </c>
      <c r="X2413" s="202" t="s">
        <v>3264</v>
      </c>
      <c r="Y2413" s="248">
        <v>13</v>
      </c>
      <c r="Z2413" s="202"/>
      <c r="AA2413" s="202"/>
      <c r="AB2413" s="499">
        <v>42916</v>
      </c>
      <c r="AC2413" s="249">
        <f>IF(B2413="","",(IFERROR(VLOOKUP(B2413,Projecten!A$4:W$2415,5,FALSE),"niet bekend")))</f>
        <v>0</v>
      </c>
      <c r="AD2413" s="213">
        <f t="shared" si="192"/>
        <v>2222.96</v>
      </c>
      <c r="AE2413" s="213">
        <f>IF(B2413="","",(IFERROR(VLOOKUP(B2413,Projecten!A$4:W$2415,23,FALSE),"niet bekend")))</f>
        <v>2222.96</v>
      </c>
      <c r="AF2413" s="213">
        <f>IF(B2413="","",(IFERROR(VLOOKUP(B2413,Projecten!A$4:W$2415,12,FALSE),"niet bekend")))</f>
        <v>2222.96</v>
      </c>
    </row>
    <row r="2414" spans="1:35" ht="24" x14ac:dyDescent="0.2">
      <c r="B2414" s="237" t="s">
        <v>3330</v>
      </c>
      <c r="C2414" s="665">
        <v>121441</v>
      </c>
      <c r="D2414" s="202" t="s">
        <v>115</v>
      </c>
      <c r="E2414" s="518"/>
      <c r="F2414" s="518">
        <v>0</v>
      </c>
      <c r="G2414" s="1104">
        <v>1</v>
      </c>
      <c r="H2414" s="1104">
        <v>0</v>
      </c>
      <c r="I2414" s="1104">
        <v>2</v>
      </c>
      <c r="J2414" s="1072">
        <v>42920</v>
      </c>
      <c r="K2414" s="1072">
        <v>42921</v>
      </c>
      <c r="L2414" s="321" t="s">
        <v>1485</v>
      </c>
      <c r="M2414" s="321" t="s">
        <v>1485</v>
      </c>
      <c r="N2414" s="242" t="s">
        <v>47</v>
      </c>
      <c r="O2414" s="242" t="s">
        <v>47</v>
      </c>
      <c r="P2414" s="242" t="s">
        <v>47</v>
      </c>
      <c r="Q2414" s="242"/>
      <c r="R2414" s="242" t="s">
        <v>47</v>
      </c>
      <c r="S2414" s="243"/>
      <c r="T2414" s="244" t="s">
        <v>3425</v>
      </c>
      <c r="U2414" s="245">
        <v>33</v>
      </c>
      <c r="W2414" s="202" t="s">
        <v>967</v>
      </c>
      <c r="X2414" s="202" t="s">
        <v>3327</v>
      </c>
      <c r="Y2414" s="248">
        <v>7</v>
      </c>
      <c r="Z2414" s="202"/>
      <c r="AA2414" s="202"/>
      <c r="AB2414" s="243"/>
      <c r="AC2414" s="249" t="str">
        <f>IF(B2414="","",(IFERROR(VLOOKUP(B2414,Projecten!A$4:W$2415,5,FALSE),"niet bekend")))</f>
        <v>niet bekend</v>
      </c>
      <c r="AD2414" s="213" t="str">
        <f t="shared" si="192"/>
        <v>niet bekend</v>
      </c>
      <c r="AE2414" s="213" t="str">
        <f>IF(B2414="","",(IFERROR(VLOOKUP(B2414,Projecten!A$4:W$2415,23,FALSE),"niet bekend")))</f>
        <v>niet bekend</v>
      </c>
      <c r="AF2414" s="213" t="str">
        <f>IF(B2414="","",(IFERROR(VLOOKUP(B2414,Projecten!A$4:W$2415,12,FALSE),"niet bekend")))</f>
        <v>niet bekend</v>
      </c>
      <c r="AG2414" s="209"/>
    </row>
    <row r="2415" spans="1:35" s="312" customFormat="1" x14ac:dyDescent="0.2">
      <c r="C2415" s="1012"/>
      <c r="D2415" s="299"/>
      <c r="E2415" s="300"/>
      <c r="F2415" s="300"/>
      <c r="G2415" s="300"/>
      <c r="H2415" s="300"/>
      <c r="I2415" s="300"/>
      <c r="J2415" s="300"/>
      <c r="K2415" s="1282"/>
      <c r="L2415" s="1282"/>
      <c r="M2415" s="1282"/>
      <c r="N2415" s="1281"/>
      <c r="O2415" s="302"/>
      <c r="P2415" s="302"/>
      <c r="Q2415" s="302"/>
      <c r="R2415" s="302"/>
      <c r="S2415" s="302"/>
      <c r="T2415" s="303"/>
      <c r="U2415" s="304"/>
      <c r="V2415" s="305"/>
      <c r="W2415" s="305"/>
      <c r="X2415" s="307"/>
      <c r="Y2415" s="307"/>
      <c r="Z2415" s="307"/>
      <c r="AA2415" s="298"/>
      <c r="AB2415" s="308"/>
      <c r="AC2415" s="309"/>
      <c r="AD2415" s="1359"/>
      <c r="AE2415" s="311"/>
      <c r="AF2415" s="311"/>
      <c r="AG2415" s="1360"/>
    </row>
    <row r="2416" spans="1:35" x14ac:dyDescent="0.2">
      <c r="A2416" s="236"/>
      <c r="B2416" s="236"/>
      <c r="C2416" s="221"/>
      <c r="D2416" s="222">
        <f>SUM(G2416:I2416)</f>
        <v>8</v>
      </c>
      <c r="E2416" s="220"/>
      <c r="F2416" s="220">
        <f>SUM(F2417:F2423)</f>
        <v>2</v>
      </c>
      <c r="G2416" s="220">
        <f>SUM(G2417:G2423)</f>
        <v>4</v>
      </c>
      <c r="H2416" s="220">
        <f>SUM(H2417:H2423)</f>
        <v>4</v>
      </c>
      <c r="I2416" s="220">
        <f>SUM(I2417:I2423)</f>
        <v>0</v>
      </c>
      <c r="J2416" s="223"/>
      <c r="K2416" s="223"/>
      <c r="L2416" s="223"/>
      <c r="M2416" s="224"/>
      <c r="N2416" s="224"/>
      <c r="O2416" s="224"/>
      <c r="P2416" s="224"/>
      <c r="Q2416" s="224"/>
      <c r="R2416" s="224"/>
      <c r="S2416" s="225">
        <v>33</v>
      </c>
      <c r="T2416" s="226"/>
      <c r="U2416" s="227"/>
      <c r="V2416" s="227"/>
      <c r="W2416" s="229"/>
      <c r="X2416" s="230">
        <f>SUM(Y2416:Y2423)</f>
        <v>6.25</v>
      </c>
      <c r="Y2416" s="231"/>
      <c r="Z2416" s="231">
        <v>0</v>
      </c>
      <c r="AA2416" s="232">
        <f>X2416-Z2416</f>
        <v>6.25</v>
      </c>
      <c r="AB2416" s="221"/>
      <c r="AC2416" s="221"/>
      <c r="AD2416" s="1361">
        <f>SUM(AD2417:AD2423)</f>
        <v>782.24</v>
      </c>
      <c r="AE2416" s="221"/>
      <c r="AF2416" s="221"/>
      <c r="AG2416" s="221"/>
      <c r="AH2416" s="221"/>
      <c r="AI2416" s="221"/>
    </row>
    <row r="2417" spans="1:33" x14ac:dyDescent="0.2">
      <c r="B2417" s="519"/>
      <c r="C2417" s="238"/>
      <c r="D2417" s="1096" t="s">
        <v>3210</v>
      </c>
      <c r="E2417" s="240"/>
      <c r="F2417" s="240"/>
      <c r="G2417" s="240"/>
      <c r="H2417" s="240"/>
      <c r="I2417" s="240"/>
      <c r="J2417" s="241"/>
      <c r="K2417" s="241"/>
      <c r="L2417" s="241"/>
      <c r="M2417" s="242"/>
      <c r="N2417" s="242"/>
      <c r="O2417" s="242"/>
      <c r="P2417" s="242"/>
      <c r="Q2417" s="242"/>
      <c r="R2417" s="242"/>
      <c r="S2417" s="243" t="s">
        <v>3209</v>
      </c>
      <c r="T2417" s="244"/>
      <c r="U2417" s="245"/>
      <c r="X2417" s="247" t="s">
        <v>3488</v>
      </c>
      <c r="Y2417" s="248"/>
      <c r="Z2417" s="202"/>
      <c r="AA2417" s="202"/>
      <c r="AB2417" s="243"/>
      <c r="AC2417" s="209"/>
    </row>
    <row r="2418" spans="1:33" x14ac:dyDescent="0.2">
      <c r="B2418" s="250"/>
      <c r="C2418" s="251"/>
      <c r="D2418" s="791" t="s">
        <v>3471</v>
      </c>
      <c r="E2418" s="239"/>
      <c r="F2418" s="239"/>
      <c r="G2418" s="239"/>
      <c r="H2418" s="239"/>
      <c r="I2418" s="239"/>
      <c r="J2418" s="253"/>
      <c r="K2418" s="253"/>
      <c r="L2418" s="253"/>
      <c r="M2418" s="253"/>
      <c r="S2418" s="251"/>
      <c r="T2418" s="253"/>
      <c r="U2418" s="255"/>
      <c r="V2418" s="638"/>
      <c r="W2418" s="239"/>
      <c r="X2418" s="239"/>
      <c r="Y2418" s="257"/>
      <c r="Z2418" s="239"/>
      <c r="AA2418" s="239"/>
      <c r="AB2418" s="1120"/>
      <c r="AC2418" s="209"/>
    </row>
    <row r="2419" spans="1:33" x14ac:dyDescent="0.2">
      <c r="B2419" s="519"/>
      <c r="C2419" s="238"/>
      <c r="D2419" s="1096" t="s">
        <v>3445</v>
      </c>
      <c r="E2419" s="240"/>
      <c r="F2419" s="240"/>
      <c r="G2419" s="240"/>
      <c r="H2419" s="240"/>
      <c r="I2419" s="240"/>
      <c r="J2419" s="241"/>
      <c r="K2419" s="241"/>
      <c r="L2419" s="241"/>
      <c r="M2419" s="242"/>
      <c r="N2419" s="242"/>
      <c r="O2419" s="242"/>
      <c r="P2419" s="242"/>
      <c r="Q2419" s="242"/>
      <c r="R2419" s="242"/>
      <c r="S2419" s="243"/>
      <c r="T2419" s="244"/>
      <c r="U2419" s="245"/>
      <c r="X2419" s="247"/>
      <c r="Y2419" s="248"/>
      <c r="Z2419" s="202"/>
      <c r="AA2419" s="202"/>
      <c r="AB2419" s="243"/>
      <c r="AC2419" s="209"/>
    </row>
    <row r="2420" spans="1:33" x14ac:dyDescent="0.2">
      <c r="B2420" s="250"/>
      <c r="C2420" s="251"/>
      <c r="D2420" s="251" t="s">
        <v>3331</v>
      </c>
      <c r="E2420" s="239"/>
      <c r="F2420" s="239"/>
      <c r="G2420" s="239"/>
      <c r="H2420" s="239"/>
      <c r="I2420" s="239"/>
      <c r="J2420" s="253"/>
      <c r="K2420" s="253"/>
      <c r="L2420" s="253"/>
      <c r="M2420" s="253"/>
      <c r="S2420" s="251"/>
      <c r="T2420" s="253"/>
      <c r="U2420" s="255"/>
      <c r="V2420" s="638"/>
      <c r="W2420" s="239"/>
      <c r="X2420" s="239"/>
      <c r="Y2420" s="257"/>
      <c r="Z2420" s="239"/>
      <c r="AA2420" s="239"/>
      <c r="AB2420" s="1120"/>
      <c r="AC2420" s="209"/>
    </row>
    <row r="2421" spans="1:33" x14ac:dyDescent="0.2">
      <c r="B2421" s="1349">
        <v>2017482</v>
      </c>
      <c r="C2421" s="665">
        <v>121424</v>
      </c>
      <c r="D2421" s="272" t="s">
        <v>1873</v>
      </c>
      <c r="E2421" s="273" t="s">
        <v>892</v>
      </c>
      <c r="F2421" s="1362">
        <v>1</v>
      </c>
      <c r="G2421" s="1362">
        <v>2</v>
      </c>
      <c r="H2421" s="1362">
        <v>2</v>
      </c>
      <c r="I2421" s="1362">
        <v>0</v>
      </c>
      <c r="J2421" s="1000">
        <v>42920</v>
      </c>
      <c r="K2421" s="263" t="s">
        <v>1485</v>
      </c>
      <c r="L2421" s="263" t="s">
        <v>1485</v>
      </c>
      <c r="M2421" s="263" t="s">
        <v>1485</v>
      </c>
      <c r="N2421" s="254" t="s">
        <v>47</v>
      </c>
      <c r="O2421" s="254" t="s">
        <v>47</v>
      </c>
      <c r="P2421" s="254" t="s">
        <v>47</v>
      </c>
      <c r="R2421" s="254" t="s">
        <v>47</v>
      </c>
      <c r="S2421" s="243" t="s">
        <v>942</v>
      </c>
      <c r="T2421" s="244"/>
      <c r="U2421" s="245">
        <v>34</v>
      </c>
      <c r="W2421" s="202" t="s">
        <v>804</v>
      </c>
      <c r="Y2421" s="248">
        <v>3</v>
      </c>
      <c r="Z2421" s="202"/>
      <c r="AA2421" s="489"/>
      <c r="AB2421" s="499">
        <v>42807</v>
      </c>
      <c r="AC2421" s="249">
        <f>IF(B2421="","",(IFERROR(VLOOKUP(B2421,Projecten!A$4:W$2415,5,FALSE),"niet bekend")))</f>
        <v>1</v>
      </c>
      <c r="AD2421" s="213">
        <f>IF(AC2421="","",(IF(F2421=0,AF2421,(F2421/AC2421*AF2421))))</f>
        <v>393.16</v>
      </c>
      <c r="AE2421" s="213">
        <f>IF(B2421="","",(IFERROR(VLOOKUP(B2421,Projecten!A$4:W$2415,23,FALSE),"niet bekend")))</f>
        <v>393.16</v>
      </c>
      <c r="AF2421" s="213">
        <f>IF(B2421="","",(IFERROR(VLOOKUP(B2421,Projecten!A$4:W$2415,12,FALSE),"niet bekend")))</f>
        <v>393.16</v>
      </c>
    </row>
    <row r="2422" spans="1:33" x14ac:dyDescent="0.2">
      <c r="B2422" s="272">
        <v>2017526</v>
      </c>
      <c r="C2422" s="665">
        <v>121444</v>
      </c>
      <c r="D2422" s="272" t="s">
        <v>3384</v>
      </c>
      <c r="E2422" s="273" t="s">
        <v>471</v>
      </c>
      <c r="F2422" s="1362">
        <v>1</v>
      </c>
      <c r="G2422" s="1362">
        <v>2</v>
      </c>
      <c r="H2422" s="1362">
        <v>2</v>
      </c>
      <c r="I2422" s="1362">
        <v>0</v>
      </c>
      <c r="J2422" s="1000">
        <v>42934</v>
      </c>
      <c r="K2422" s="263" t="s">
        <v>1485</v>
      </c>
      <c r="L2422" s="263" t="s">
        <v>1485</v>
      </c>
      <c r="M2422" s="263" t="s">
        <v>1485</v>
      </c>
      <c r="N2422" s="254" t="s">
        <v>47</v>
      </c>
      <c r="O2422" s="254" t="s">
        <v>47</v>
      </c>
      <c r="P2422" s="254" t="s">
        <v>47</v>
      </c>
      <c r="R2422" s="254" t="s">
        <v>47</v>
      </c>
      <c r="S2422" s="243" t="s">
        <v>942</v>
      </c>
      <c r="T2422" s="253"/>
      <c r="U2422" s="245">
        <v>34</v>
      </c>
      <c r="V2422" s="638"/>
      <c r="W2422" s="202" t="s">
        <v>804</v>
      </c>
      <c r="X2422" s="202" t="s">
        <v>1859</v>
      </c>
      <c r="Y2422" s="248">
        <v>3.25</v>
      </c>
      <c r="Z2422" s="239"/>
      <c r="AA2422" s="239"/>
      <c r="AB2422" s="499">
        <v>42922</v>
      </c>
      <c r="AC2422" s="249">
        <f>IF(B2422="","",(IFERROR(VLOOKUP(B2422,Projecten!A$4:W$2415,5,FALSE),"niet bekend")))</f>
        <v>1</v>
      </c>
      <c r="AD2422" s="213">
        <f>IF(AC2422="","",(IF(F2422=0,AF2422,(F2422/AC2422*AF2422))))</f>
        <v>389.08</v>
      </c>
      <c r="AE2422" s="213">
        <f>IF(B2422="","",(IFERROR(VLOOKUP(B2422,Projecten!A$4:W$2415,23,FALSE),"niet bekend")))</f>
        <v>389.08</v>
      </c>
      <c r="AF2422" s="213">
        <f>IF(B2422="","",(IFERROR(VLOOKUP(B2422,Projecten!A$4:W$2415,12,FALSE),"niet bekend")))</f>
        <v>389.08</v>
      </c>
    </row>
    <row r="2423" spans="1:33" s="312" customFormat="1" x14ac:dyDescent="0.2">
      <c r="C2423" s="1012"/>
      <c r="D2423" s="299"/>
      <c r="E2423" s="300"/>
      <c r="F2423" s="300"/>
      <c r="G2423" s="300"/>
      <c r="H2423" s="300"/>
      <c r="I2423" s="300"/>
      <c r="J2423" s="300"/>
      <c r="K2423" s="1282"/>
      <c r="L2423" s="1282"/>
      <c r="M2423" s="1282"/>
      <c r="N2423" s="1281"/>
      <c r="O2423" s="302"/>
      <c r="P2423" s="302"/>
      <c r="Q2423" s="302"/>
      <c r="R2423" s="302"/>
      <c r="S2423" s="302"/>
      <c r="T2423" s="303"/>
      <c r="U2423" s="304"/>
      <c r="V2423" s="305"/>
      <c r="W2423" s="305"/>
      <c r="X2423" s="307"/>
      <c r="Y2423" s="307"/>
      <c r="Z2423" s="307"/>
      <c r="AA2423" s="298"/>
      <c r="AB2423" s="308"/>
      <c r="AC2423" s="309"/>
      <c r="AD2423" s="1359"/>
      <c r="AE2423" s="311"/>
      <c r="AF2423" s="311"/>
      <c r="AG2423" s="1360"/>
    </row>
    <row r="2424" spans="1:33" s="236" customFormat="1" x14ac:dyDescent="0.2">
      <c r="C2424" s="221"/>
      <c r="D2424" s="222">
        <f>SUM(G2424:I2424)</f>
        <v>225</v>
      </c>
      <c r="E2424" s="220"/>
      <c r="F2424" s="220">
        <f>SUM(F2425:F2441)</f>
        <v>16</v>
      </c>
      <c r="G2424" s="220">
        <f>SUM(G2425:G2441)</f>
        <v>114</v>
      </c>
      <c r="H2424" s="220">
        <f>SUM(H2425:H2441)</f>
        <v>59</v>
      </c>
      <c r="I2424" s="220">
        <f>SUM(I2425:I2441)</f>
        <v>52</v>
      </c>
      <c r="J2424" s="223"/>
      <c r="K2424" s="223"/>
      <c r="L2424" s="223"/>
      <c r="M2424" s="224"/>
      <c r="N2424" s="224"/>
      <c r="O2424" s="224"/>
      <c r="P2424" s="224"/>
      <c r="Q2424" s="224"/>
      <c r="R2424" s="224"/>
      <c r="S2424" s="225">
        <v>34</v>
      </c>
      <c r="T2424" s="226"/>
      <c r="U2424" s="227"/>
      <c r="V2424" s="227"/>
      <c r="W2424" s="229"/>
      <c r="X2424" s="230">
        <f>SUM(Y2424:Y2441)</f>
        <v>465</v>
      </c>
      <c r="Y2424" s="231"/>
      <c r="Z2424" s="231">
        <v>0</v>
      </c>
      <c r="AA2424" s="232">
        <f>X2424-Z2424</f>
        <v>465</v>
      </c>
      <c r="AB2424" s="221"/>
      <c r="AC2424" s="1363"/>
      <c r="AD2424" s="235">
        <f>SUM(AD2425:AD2441)</f>
        <v>71766.09</v>
      </c>
      <c r="AE2424" s="235" t="s">
        <v>3165</v>
      </c>
      <c r="AF2424" s="1364" t="s">
        <v>3165</v>
      </c>
    </row>
    <row r="2425" spans="1:33" x14ac:dyDescent="0.2">
      <c r="A2425" s="209">
        <v>920</v>
      </c>
      <c r="B2425" s="1118"/>
      <c r="C2425" s="238"/>
      <c r="D2425" s="1096" t="s">
        <v>2750</v>
      </c>
      <c r="E2425" s="240"/>
      <c r="F2425" s="240"/>
      <c r="G2425" s="240"/>
      <c r="H2425" s="240"/>
      <c r="I2425" s="240"/>
      <c r="J2425" s="241"/>
      <c r="K2425" s="241"/>
      <c r="L2425" s="241"/>
      <c r="M2425" s="242"/>
      <c r="N2425" s="242"/>
      <c r="O2425" s="242"/>
      <c r="P2425" s="242"/>
      <c r="Q2425" s="242"/>
      <c r="R2425" s="242"/>
      <c r="S2425" s="243" t="s">
        <v>2745</v>
      </c>
      <c r="T2425" s="244"/>
      <c r="U2425" s="245"/>
      <c r="X2425" s="247" t="s">
        <v>2037</v>
      </c>
      <c r="Y2425" s="248"/>
      <c r="Z2425" s="202"/>
      <c r="AA2425" s="202"/>
      <c r="AB2425" s="243"/>
      <c r="AC2425" s="249" t="str">
        <f>IF(B2425="","",(IFERROR(VLOOKUP(B2425,Projecten!A$4:W$2415,5,FALSE),"niet bekend")))</f>
        <v/>
      </c>
      <c r="AD2425" s="213" t="str">
        <f t="shared" ref="AD2425:AD2440" si="193">IF(AC2425="","",(IF(F2425=0,AF2425,(F2425/AC2425*AF2425))))</f>
        <v/>
      </c>
      <c r="AE2425" s="213" t="str">
        <f>IF(B2425="","",(IFERROR(VLOOKUP(B2425,Projecten!A$4:W$2415,23,FALSE),"niet bekend")))</f>
        <v/>
      </c>
      <c r="AF2425" s="213" t="str">
        <f>IF(B2425="","",(IFERROR(VLOOKUP(B2425,Projecten!A$4:W$2415,12,FALSE),"niet bekend")))</f>
        <v/>
      </c>
      <c r="AG2425" s="209"/>
    </row>
    <row r="2426" spans="1:33" x14ac:dyDescent="0.2">
      <c r="A2426" s="209">
        <v>921</v>
      </c>
      <c r="B2426" s="1118"/>
      <c r="C2426" s="238"/>
      <c r="D2426" s="251" t="s">
        <v>3481</v>
      </c>
      <c r="E2426" s="240"/>
      <c r="F2426" s="240"/>
      <c r="G2426" s="240"/>
      <c r="H2426" s="240"/>
      <c r="I2426" s="240"/>
      <c r="J2426" s="241"/>
      <c r="K2426" s="241"/>
      <c r="L2426" s="241"/>
      <c r="M2426" s="242"/>
      <c r="N2426" s="242"/>
      <c r="O2426" s="242"/>
      <c r="P2426" s="242"/>
      <c r="Q2426" s="242"/>
      <c r="R2426" s="242"/>
      <c r="S2426" s="243"/>
      <c r="T2426" s="244"/>
      <c r="U2426" s="245"/>
      <c r="X2426" s="247"/>
      <c r="Y2426" s="257">
        <v>38</v>
      </c>
      <c r="Z2426" s="202"/>
      <c r="AA2426" s="202"/>
      <c r="AB2426" s="243"/>
      <c r="AC2426" s="249" t="str">
        <f>IF(B2426="","",(IFERROR(VLOOKUP(B2426,Projecten!A$4:W$2415,5,FALSE),"niet bekend")))</f>
        <v/>
      </c>
      <c r="AD2426" s="213" t="str">
        <f t="shared" si="193"/>
        <v/>
      </c>
      <c r="AE2426" s="213" t="str">
        <f>IF(B2426="","",(IFERROR(VLOOKUP(B2426,Projecten!A$4:W$2415,23,FALSE),"niet bekend")))</f>
        <v/>
      </c>
      <c r="AF2426" s="213" t="str">
        <f>IF(B2426="","",(IFERROR(VLOOKUP(B2426,Projecten!A$4:W$2415,12,FALSE),"niet bekend")))</f>
        <v/>
      </c>
      <c r="AG2426" s="209"/>
    </row>
    <row r="2427" spans="1:33" x14ac:dyDescent="0.2">
      <c r="A2427" s="209">
        <v>973</v>
      </c>
      <c r="B2427" s="1118"/>
      <c r="C2427" s="238"/>
      <c r="D2427" s="251" t="s">
        <v>3503</v>
      </c>
      <c r="E2427" s="240"/>
      <c r="F2427" s="240"/>
      <c r="G2427" s="240"/>
      <c r="H2427" s="240"/>
      <c r="I2427" s="240"/>
      <c r="J2427" s="241"/>
      <c r="K2427" s="241"/>
      <c r="L2427" s="241"/>
      <c r="M2427" s="242"/>
      <c r="N2427" s="242"/>
      <c r="O2427" s="242"/>
      <c r="P2427" s="242"/>
      <c r="Q2427" s="242"/>
      <c r="R2427" s="242"/>
      <c r="S2427" s="243"/>
      <c r="T2427" s="244"/>
      <c r="U2427" s="245"/>
      <c r="X2427" s="247"/>
      <c r="Y2427" s="257">
        <v>3</v>
      </c>
      <c r="Z2427" s="202"/>
      <c r="AA2427" s="202"/>
      <c r="AB2427" s="243"/>
      <c r="AC2427" s="249" t="str">
        <f>IF(B2427="","",(IFERROR(VLOOKUP(B2427,Projecten!A$4:W$2415,5,FALSE),"niet bekend")))</f>
        <v/>
      </c>
      <c r="AD2427" s="213" t="str">
        <f t="shared" si="193"/>
        <v/>
      </c>
      <c r="AE2427" s="213" t="str">
        <f>IF(B2427="","",(IFERROR(VLOOKUP(B2427,Projecten!A$4:W$2415,23,FALSE),"niet bekend")))</f>
        <v/>
      </c>
      <c r="AF2427" s="213" t="str">
        <f>IF(B2427="","",(IFERROR(VLOOKUP(B2427,Projecten!A$4:W$2415,12,FALSE),"niet bekend")))</f>
        <v/>
      </c>
      <c r="AG2427" s="209"/>
    </row>
    <row r="2428" spans="1:33" x14ac:dyDescent="0.2">
      <c r="A2428" s="209">
        <v>974</v>
      </c>
      <c r="B2428" s="1118"/>
      <c r="C2428" s="238"/>
      <c r="D2428" s="251" t="s">
        <v>3589</v>
      </c>
      <c r="E2428" s="240"/>
      <c r="F2428" s="240"/>
      <c r="G2428" s="240"/>
      <c r="H2428" s="240"/>
      <c r="I2428" s="240"/>
      <c r="J2428" s="241"/>
      <c r="K2428" s="241"/>
      <c r="L2428" s="241"/>
      <c r="M2428" s="242"/>
      <c r="N2428" s="242"/>
      <c r="O2428" s="242"/>
      <c r="P2428" s="242"/>
      <c r="Q2428" s="242"/>
      <c r="R2428" s="242"/>
      <c r="S2428" s="243"/>
      <c r="T2428" s="244"/>
      <c r="U2428" s="245"/>
      <c r="X2428" s="247"/>
      <c r="Y2428" s="257">
        <v>5</v>
      </c>
      <c r="Z2428" s="202"/>
      <c r="AA2428" s="202"/>
      <c r="AB2428" s="243"/>
      <c r="AC2428" s="249" t="str">
        <f>IF(B2428="","",(IFERROR(VLOOKUP(B2428,Projecten!A$4:W$2415,5,FALSE),"niet bekend")))</f>
        <v/>
      </c>
      <c r="AD2428" s="213" t="str">
        <f t="shared" si="193"/>
        <v/>
      </c>
      <c r="AE2428" s="213" t="str">
        <f>IF(B2428="","",(IFERROR(VLOOKUP(B2428,Projecten!A$4:W$2415,23,FALSE),"niet bekend")))</f>
        <v/>
      </c>
      <c r="AF2428" s="213" t="str">
        <f>IF(B2428="","",(IFERROR(VLOOKUP(B2428,Projecten!A$4:W$2415,12,FALSE),"niet bekend")))</f>
        <v/>
      </c>
      <c r="AG2428" s="209"/>
    </row>
    <row r="2429" spans="1:33" x14ac:dyDescent="0.2">
      <c r="A2429" s="209">
        <v>981</v>
      </c>
      <c r="B2429" s="1118"/>
      <c r="C2429" s="238"/>
      <c r="D2429" s="251" t="s">
        <v>3506</v>
      </c>
      <c r="E2429" s="240"/>
      <c r="F2429" s="240"/>
      <c r="G2429" s="240"/>
      <c r="H2429" s="240"/>
      <c r="I2429" s="240"/>
      <c r="J2429" s="241"/>
      <c r="K2429" s="241"/>
      <c r="L2429" s="241"/>
      <c r="M2429" s="242"/>
      <c r="N2429" s="242"/>
      <c r="O2429" s="242"/>
      <c r="P2429" s="242"/>
      <c r="Q2429" s="242"/>
      <c r="R2429" s="242"/>
      <c r="S2429" s="243"/>
      <c r="T2429" s="244"/>
      <c r="U2429" s="245"/>
      <c r="X2429" s="247"/>
      <c r="Y2429" s="257">
        <v>29.75</v>
      </c>
      <c r="Z2429" s="202"/>
      <c r="AA2429" s="202"/>
      <c r="AB2429" s="243"/>
      <c r="AC2429" s="249" t="str">
        <f>IF(B2429="","",(IFERROR(VLOOKUP(B2429,Projecten!A$4:W$2415,5,FALSE),"niet bekend")))</f>
        <v/>
      </c>
      <c r="AD2429" s="213" t="str">
        <f t="shared" si="193"/>
        <v/>
      </c>
      <c r="AE2429" s="213" t="str">
        <f>IF(B2429="","",(IFERROR(VLOOKUP(B2429,Projecten!A$4:W$2415,23,FALSE),"niet bekend")))</f>
        <v/>
      </c>
      <c r="AF2429" s="213" t="str">
        <f>IF(B2429="","",(IFERROR(VLOOKUP(B2429,Projecten!A$4:W$2415,12,FALSE),"niet bekend")))</f>
        <v/>
      </c>
      <c r="AG2429" s="209"/>
    </row>
    <row r="2430" spans="1:33" s="259" customFormat="1" x14ac:dyDescent="0.2">
      <c r="A2430" s="259">
        <v>909</v>
      </c>
      <c r="B2430" s="272">
        <v>2017496</v>
      </c>
      <c r="C2430" s="1109">
        <v>121445</v>
      </c>
      <c r="D2430" s="272" t="s">
        <v>3316</v>
      </c>
      <c r="E2430" s="273" t="s">
        <v>352</v>
      </c>
      <c r="F2430" s="1362">
        <v>1</v>
      </c>
      <c r="G2430" s="1362">
        <v>9</v>
      </c>
      <c r="H2430" s="1362">
        <v>6</v>
      </c>
      <c r="I2430" s="1362">
        <v>3</v>
      </c>
      <c r="J2430" s="1000">
        <v>42927</v>
      </c>
      <c r="K2430" s="1000">
        <v>42926</v>
      </c>
      <c r="L2430" s="263" t="s">
        <v>1485</v>
      </c>
      <c r="M2430" s="263" t="s">
        <v>1485</v>
      </c>
      <c r="N2430" s="254" t="s">
        <v>47</v>
      </c>
      <c r="O2430" s="254" t="s">
        <v>47</v>
      </c>
      <c r="P2430" s="254" t="s">
        <v>47</v>
      </c>
      <c r="Q2430" s="254"/>
      <c r="R2430" s="254" t="s">
        <v>47</v>
      </c>
      <c r="S2430" s="243" t="s">
        <v>942</v>
      </c>
      <c r="T2430" s="244"/>
      <c r="U2430" s="245">
        <v>33</v>
      </c>
      <c r="V2430" s="427"/>
      <c r="W2430" s="202" t="s">
        <v>532</v>
      </c>
      <c r="X2430" s="202" t="s">
        <v>1250</v>
      </c>
      <c r="Y2430" s="248">
        <v>25</v>
      </c>
      <c r="Z2430" s="202"/>
      <c r="AA2430" s="202"/>
      <c r="AB2430" s="499">
        <v>42916</v>
      </c>
      <c r="AC2430" s="249">
        <f>IF(B2430="","",(IFERROR(VLOOKUP(B2430,Projecten!A$4:W$2415,5,FALSE),"niet bekend")))</f>
        <v>1</v>
      </c>
      <c r="AD2430" s="213">
        <f t="shared" si="193"/>
        <v>4380.83</v>
      </c>
      <c r="AE2430" s="213">
        <f>IF(B2430="","",(IFERROR(VLOOKUP(B2430,Projecten!A$4:W$2415,23,FALSE),"niet bekend")))</f>
        <v>4380.83</v>
      </c>
      <c r="AF2430" s="213">
        <f>IF(B2430="","",(IFERROR(VLOOKUP(B2430,Projecten!A$4:W$2415,12,FALSE),"niet bekend")))</f>
        <v>4380.83</v>
      </c>
    </row>
    <row r="2431" spans="1:33" s="259" customFormat="1" x14ac:dyDescent="0.2">
      <c r="A2431" s="259">
        <v>910</v>
      </c>
      <c r="B2431" s="272">
        <v>2017497</v>
      </c>
      <c r="C2431" s="1109">
        <v>121445</v>
      </c>
      <c r="D2431" s="272" t="s">
        <v>3317</v>
      </c>
      <c r="E2431" s="273" t="s">
        <v>352</v>
      </c>
      <c r="F2431" s="1362">
        <v>1</v>
      </c>
      <c r="G2431" s="1362">
        <v>1</v>
      </c>
      <c r="H2431" s="1362">
        <v>0</v>
      </c>
      <c r="I2431" s="1362">
        <v>1</v>
      </c>
      <c r="J2431" s="1000">
        <v>42927</v>
      </c>
      <c r="K2431" s="263" t="s">
        <v>1485</v>
      </c>
      <c r="L2431" s="263" t="s">
        <v>1485</v>
      </c>
      <c r="M2431" s="263" t="s">
        <v>1485</v>
      </c>
      <c r="N2431" s="254" t="s">
        <v>47</v>
      </c>
      <c r="O2431" s="254" t="s">
        <v>47</v>
      </c>
      <c r="P2431" s="254" t="s">
        <v>47</v>
      </c>
      <c r="Q2431" s="254"/>
      <c r="R2431" s="254" t="s">
        <v>47</v>
      </c>
      <c r="S2431" s="243" t="s">
        <v>942</v>
      </c>
      <c r="T2431" s="244"/>
      <c r="U2431" s="245">
        <v>33</v>
      </c>
      <c r="V2431" s="427"/>
      <c r="W2431" s="202" t="s">
        <v>532</v>
      </c>
      <c r="X2431" s="202" t="s">
        <v>1250</v>
      </c>
      <c r="Y2431" s="248">
        <v>6</v>
      </c>
      <c r="Z2431" s="202"/>
      <c r="AA2431" s="202"/>
      <c r="AB2431" s="499">
        <v>42916</v>
      </c>
      <c r="AC2431" s="249">
        <f>IF(B2431="","",(IFERROR(VLOOKUP(B2431,Projecten!A$4:W$2415,5,FALSE),"niet bekend")))</f>
        <v>1</v>
      </c>
      <c r="AD2431" s="213">
        <f t="shared" si="193"/>
        <v>762.2</v>
      </c>
      <c r="AE2431" s="213">
        <f>IF(B2431="","",(IFERROR(VLOOKUP(B2431,Projecten!A$4:W$2415,23,FALSE),"niet bekend")))</f>
        <v>762.2</v>
      </c>
      <c r="AF2431" s="213">
        <f>IF(B2431="","",(IFERROR(VLOOKUP(B2431,Projecten!A$4:W$2415,12,FALSE),"niet bekend")))</f>
        <v>762.2</v>
      </c>
    </row>
    <row r="2432" spans="1:33" s="259" customFormat="1" x14ac:dyDescent="0.2">
      <c r="A2432" s="259">
        <v>911</v>
      </c>
      <c r="B2432" s="272">
        <v>2017498</v>
      </c>
      <c r="C2432" s="1109">
        <v>121448</v>
      </c>
      <c r="D2432" s="272" t="s">
        <v>3318</v>
      </c>
      <c r="E2432" s="273" t="s">
        <v>352</v>
      </c>
      <c r="F2432" s="1362">
        <v>1</v>
      </c>
      <c r="G2432" s="1362">
        <v>11</v>
      </c>
      <c r="H2432" s="1362">
        <v>6</v>
      </c>
      <c r="I2432" s="1362">
        <v>3</v>
      </c>
      <c r="J2432" s="1000">
        <v>42927</v>
      </c>
      <c r="K2432" s="1000">
        <v>42926</v>
      </c>
      <c r="L2432" s="263" t="s">
        <v>1485</v>
      </c>
      <c r="M2432" s="263" t="s">
        <v>1485</v>
      </c>
      <c r="N2432" s="254" t="s">
        <v>47</v>
      </c>
      <c r="O2432" s="254" t="s">
        <v>47</v>
      </c>
      <c r="P2432" s="254" t="s">
        <v>47</v>
      </c>
      <c r="Q2432" s="254"/>
      <c r="R2432" s="254" t="s">
        <v>47</v>
      </c>
      <c r="S2432" s="243"/>
      <c r="T2432" s="244"/>
      <c r="U2432" s="245">
        <v>33</v>
      </c>
      <c r="V2432" s="427"/>
      <c r="W2432" s="202" t="s">
        <v>532</v>
      </c>
      <c r="X2432" s="202"/>
      <c r="Y2432" s="248">
        <v>24</v>
      </c>
      <c r="Z2432" s="202"/>
      <c r="AA2432" s="202"/>
      <c r="AB2432" s="499">
        <v>42916</v>
      </c>
      <c r="AC2432" s="249">
        <f>IF(B2432="","",(IFERROR(VLOOKUP(B2432,Projecten!A$4:W$2415,5,FALSE),"niet bekend")))</f>
        <v>1</v>
      </c>
      <c r="AD2432" s="213">
        <f t="shared" si="193"/>
        <v>3392.82</v>
      </c>
      <c r="AE2432" s="213">
        <f>IF(B2432="","",(IFERROR(VLOOKUP(B2432,Projecten!A$4:W$2415,23,FALSE),"niet bekend")))</f>
        <v>3392.82</v>
      </c>
      <c r="AF2432" s="213">
        <f>IF(B2432="","",(IFERROR(VLOOKUP(B2432,Projecten!A$4:W$2415,12,FALSE),"niet bekend")))</f>
        <v>3392.82</v>
      </c>
    </row>
    <row r="2433" spans="1:33" s="259" customFormat="1" x14ac:dyDescent="0.2">
      <c r="A2433" s="259">
        <v>912</v>
      </c>
      <c r="B2433" s="272">
        <v>2017499</v>
      </c>
      <c r="C2433" s="1109">
        <v>121448</v>
      </c>
      <c r="D2433" s="272" t="s">
        <v>3319</v>
      </c>
      <c r="E2433" s="273" t="s">
        <v>352</v>
      </c>
      <c r="F2433" s="1362">
        <v>1</v>
      </c>
      <c r="G2433" s="1362">
        <v>1</v>
      </c>
      <c r="H2433" s="1362">
        <v>0</v>
      </c>
      <c r="I2433" s="1362">
        <v>1</v>
      </c>
      <c r="J2433" s="1000">
        <v>42927</v>
      </c>
      <c r="K2433" s="263" t="s">
        <v>1485</v>
      </c>
      <c r="L2433" s="263" t="s">
        <v>1485</v>
      </c>
      <c r="M2433" s="263" t="s">
        <v>1485</v>
      </c>
      <c r="N2433" s="254" t="s">
        <v>47</v>
      </c>
      <c r="O2433" s="254" t="s">
        <v>47</v>
      </c>
      <c r="P2433" s="254" t="s">
        <v>47</v>
      </c>
      <c r="Q2433" s="254"/>
      <c r="R2433" s="254" t="s">
        <v>47</v>
      </c>
      <c r="S2433" s="243"/>
      <c r="T2433" s="244"/>
      <c r="U2433" s="245">
        <v>33</v>
      </c>
      <c r="V2433" s="427"/>
      <c r="W2433" s="202" t="s">
        <v>532</v>
      </c>
      <c r="X2433" s="202"/>
      <c r="Y2433" s="248">
        <v>3.75</v>
      </c>
      <c r="Z2433" s="202"/>
      <c r="AA2433" s="202"/>
      <c r="AB2433" s="499">
        <v>42916</v>
      </c>
      <c r="AC2433" s="249">
        <f>IF(B2433="","",(IFERROR(VLOOKUP(B2433,Projecten!A$4:W$2415,5,FALSE),"niet bekend")))</f>
        <v>1</v>
      </c>
      <c r="AD2433" s="213">
        <f t="shared" si="193"/>
        <v>520.27</v>
      </c>
      <c r="AE2433" s="213">
        <f>IF(B2433="","",(IFERROR(VLOOKUP(B2433,Projecten!A$4:W$2415,23,FALSE),"niet bekend")))</f>
        <v>520.27</v>
      </c>
      <c r="AF2433" s="213">
        <f>IF(B2433="","",(IFERROR(VLOOKUP(B2433,Projecten!A$4:W$2415,12,FALSE),"niet bekend")))</f>
        <v>520.27</v>
      </c>
    </row>
    <row r="2434" spans="1:33" s="259" customFormat="1" x14ac:dyDescent="0.2">
      <c r="A2434" s="259">
        <v>913</v>
      </c>
      <c r="B2434" s="272">
        <v>2017502</v>
      </c>
      <c r="C2434" s="1109">
        <v>121449</v>
      </c>
      <c r="D2434" s="272" t="s">
        <v>3328</v>
      </c>
      <c r="E2434" s="273" t="s">
        <v>352</v>
      </c>
      <c r="F2434" s="1362">
        <v>1</v>
      </c>
      <c r="G2434" s="1362">
        <v>9</v>
      </c>
      <c r="H2434" s="1362">
        <v>7</v>
      </c>
      <c r="I2434" s="1362">
        <v>3</v>
      </c>
      <c r="J2434" s="1000">
        <v>42927</v>
      </c>
      <c r="K2434" s="1000">
        <v>42926</v>
      </c>
      <c r="L2434" s="263"/>
      <c r="M2434" s="263"/>
      <c r="N2434" s="254" t="s">
        <v>47</v>
      </c>
      <c r="O2434" s="254" t="s">
        <v>47</v>
      </c>
      <c r="P2434" s="254" t="s">
        <v>47</v>
      </c>
      <c r="Q2434" s="254"/>
      <c r="R2434" s="254" t="s">
        <v>47</v>
      </c>
      <c r="S2434" s="243"/>
      <c r="T2434" s="244"/>
      <c r="U2434" s="245">
        <v>33</v>
      </c>
      <c r="V2434" s="427"/>
      <c r="W2434" s="202" t="s">
        <v>532</v>
      </c>
      <c r="X2434" s="202"/>
      <c r="Y2434" s="248">
        <v>20</v>
      </c>
      <c r="Z2434" s="202"/>
      <c r="AA2434" s="202"/>
      <c r="AB2434" s="499">
        <v>42916</v>
      </c>
      <c r="AC2434" s="249">
        <f>IF(B2434="","",(IFERROR(VLOOKUP(B2434,Projecten!A$4:W$2415,5,FALSE),"niet bekend")))</f>
        <v>1</v>
      </c>
      <c r="AD2434" s="213">
        <f t="shared" si="193"/>
        <v>2728.63</v>
      </c>
      <c r="AE2434" s="213">
        <f>IF(B2434="","",(IFERROR(VLOOKUP(B2434,Projecten!A$4:W$2415,23,FALSE),"niet bekend")))</f>
        <v>2728.63</v>
      </c>
      <c r="AF2434" s="213">
        <f>IF(B2434="","",(IFERROR(VLOOKUP(B2434,Projecten!A$4:W$2415,12,FALSE),"niet bekend")))</f>
        <v>2728.63</v>
      </c>
    </row>
    <row r="2435" spans="1:33" s="259" customFormat="1" x14ac:dyDescent="0.2">
      <c r="A2435" s="259">
        <v>914</v>
      </c>
      <c r="B2435" s="272">
        <v>2017503</v>
      </c>
      <c r="C2435" s="1109">
        <v>121449</v>
      </c>
      <c r="D2435" s="272" t="s">
        <v>3329</v>
      </c>
      <c r="E2435" s="273" t="s">
        <v>352</v>
      </c>
      <c r="F2435" s="1362">
        <v>1</v>
      </c>
      <c r="G2435" s="1362">
        <v>1</v>
      </c>
      <c r="H2435" s="1362">
        <v>0</v>
      </c>
      <c r="I2435" s="1362">
        <v>1</v>
      </c>
      <c r="J2435" s="1000">
        <v>42927</v>
      </c>
      <c r="K2435" s="263"/>
      <c r="L2435" s="263"/>
      <c r="M2435" s="263"/>
      <c r="N2435" s="254" t="s">
        <v>47</v>
      </c>
      <c r="O2435" s="254" t="s">
        <v>47</v>
      </c>
      <c r="P2435" s="254" t="s">
        <v>47</v>
      </c>
      <c r="Q2435" s="254"/>
      <c r="R2435" s="254" t="s">
        <v>47</v>
      </c>
      <c r="S2435" s="243"/>
      <c r="T2435" s="244"/>
      <c r="U2435" s="245">
        <v>33</v>
      </c>
      <c r="V2435" s="427"/>
      <c r="W2435" s="202" t="s">
        <v>532</v>
      </c>
      <c r="X2435" s="202" t="s">
        <v>3376</v>
      </c>
      <c r="Y2435" s="248">
        <v>3.75</v>
      </c>
      <c r="Z2435" s="202"/>
      <c r="AA2435" s="202"/>
      <c r="AB2435" s="499">
        <v>42916</v>
      </c>
      <c r="AC2435" s="249">
        <f>IF(B2435="","",(IFERROR(VLOOKUP(B2435,Projecten!A$4:W$2415,5,FALSE),"niet bekend")))</f>
        <v>1</v>
      </c>
      <c r="AD2435" s="213">
        <f t="shared" si="193"/>
        <v>520.27</v>
      </c>
      <c r="AE2435" s="213">
        <f>IF(B2435="","",(IFERROR(VLOOKUP(B2435,Projecten!A$4:W$2415,23,FALSE),"niet bekend")))</f>
        <v>520.27</v>
      </c>
      <c r="AF2435" s="213">
        <f>IF(B2435="","",(IFERROR(VLOOKUP(B2435,Projecten!A$4:W$2415,12,FALSE),"niet bekend")))</f>
        <v>520.27</v>
      </c>
    </row>
    <row r="2436" spans="1:33" s="259" customFormat="1" x14ac:dyDescent="0.2">
      <c r="A2436" s="259">
        <v>915</v>
      </c>
      <c r="B2436" s="272">
        <v>2017488</v>
      </c>
      <c r="C2436" s="1109">
        <v>121449</v>
      </c>
      <c r="D2436" s="272" t="s">
        <v>3285</v>
      </c>
      <c r="E2436" s="273" t="s">
        <v>352</v>
      </c>
      <c r="F2436" s="1362">
        <v>0</v>
      </c>
      <c r="G2436" s="1362">
        <v>1</v>
      </c>
      <c r="H2436" s="1362">
        <v>0</v>
      </c>
      <c r="I2436" s="1362">
        <v>1</v>
      </c>
      <c r="J2436" s="1000">
        <v>42920</v>
      </c>
      <c r="K2436" s="263" t="s">
        <v>1485</v>
      </c>
      <c r="L2436" s="263" t="s">
        <v>1485</v>
      </c>
      <c r="M2436" s="263" t="s">
        <v>1485</v>
      </c>
      <c r="N2436" s="254" t="s">
        <v>47</v>
      </c>
      <c r="O2436" s="254" t="s">
        <v>47</v>
      </c>
      <c r="P2436" s="254" t="s">
        <v>47</v>
      </c>
      <c r="Q2436" s="254"/>
      <c r="R2436" s="254" t="s">
        <v>47</v>
      </c>
      <c r="S2436" s="243"/>
      <c r="T2436" s="244"/>
      <c r="U2436" s="245">
        <v>34</v>
      </c>
      <c r="V2436" s="427"/>
      <c r="W2436" s="202" t="s">
        <v>532</v>
      </c>
      <c r="X2436" s="202"/>
      <c r="Y2436" s="248">
        <v>3.75</v>
      </c>
      <c r="Z2436" s="202"/>
      <c r="AA2436" s="202"/>
      <c r="AB2436" s="499">
        <v>42916</v>
      </c>
      <c r="AC2436" s="249">
        <f>IF(B2436="","",(IFERROR(VLOOKUP(B2436,Projecten!A$4:W$2415,5,FALSE),"niet bekend")))</f>
        <v>0</v>
      </c>
      <c r="AD2436" s="213">
        <f t="shared" si="193"/>
        <v>520.27</v>
      </c>
      <c r="AE2436" s="213">
        <f>IF(B2436="","",(IFERROR(VLOOKUP(B2436,Projecten!A$4:W$2415,23,FALSE),"niet bekend")))</f>
        <v>520.27</v>
      </c>
      <c r="AF2436" s="213">
        <f>IF(B2436="","",(IFERROR(VLOOKUP(B2436,Projecten!A$4:W$2415,12,FALSE),"niet bekend")))</f>
        <v>520.27</v>
      </c>
    </row>
    <row r="2437" spans="1:33" s="259" customFormat="1" x14ac:dyDescent="0.2">
      <c r="A2437" s="259">
        <v>916</v>
      </c>
      <c r="B2437" s="272">
        <v>2017505</v>
      </c>
      <c r="C2437" s="1109">
        <v>121443</v>
      </c>
      <c r="D2437" s="272" t="s">
        <v>3334</v>
      </c>
      <c r="E2437" s="273" t="s">
        <v>317</v>
      </c>
      <c r="F2437" s="1362">
        <v>1</v>
      </c>
      <c r="G2437" s="1362">
        <v>7</v>
      </c>
      <c r="H2437" s="1362">
        <v>4</v>
      </c>
      <c r="I2437" s="1362">
        <v>3</v>
      </c>
      <c r="J2437" s="1000">
        <v>42927</v>
      </c>
      <c r="K2437" s="1000">
        <v>42928</v>
      </c>
      <c r="L2437" s="263" t="s">
        <v>1485</v>
      </c>
      <c r="M2437" s="263" t="s">
        <v>1485</v>
      </c>
      <c r="N2437" s="254" t="s">
        <v>47</v>
      </c>
      <c r="O2437" s="254" t="s">
        <v>47</v>
      </c>
      <c r="P2437" s="254" t="s">
        <v>47</v>
      </c>
      <c r="Q2437" s="254"/>
      <c r="R2437" s="254" t="s">
        <v>47</v>
      </c>
      <c r="S2437" s="243" t="s">
        <v>942</v>
      </c>
      <c r="T2437" s="244"/>
      <c r="U2437" s="245">
        <v>34</v>
      </c>
      <c r="V2437" s="427"/>
      <c r="W2437" s="202" t="s">
        <v>777</v>
      </c>
      <c r="X2437" s="202"/>
      <c r="Y2437" s="248">
        <v>16</v>
      </c>
      <c r="Z2437" s="202"/>
      <c r="AA2437" s="202"/>
      <c r="AB2437" s="499">
        <v>42913</v>
      </c>
      <c r="AC2437" s="249">
        <f>IF(B2437="","",(IFERROR(VLOOKUP(B2437,Projecten!A$4:W$2415,5,FALSE),"niet bekend")))</f>
        <v>1</v>
      </c>
      <c r="AD2437" s="213">
        <f t="shared" si="193"/>
        <v>2689.24</v>
      </c>
      <c r="AE2437" s="213">
        <f>IF(B2437="","",(IFERROR(VLOOKUP(B2437,Projecten!A$4:W$2415,23,FALSE),"niet bekend")))</f>
        <v>2689.24</v>
      </c>
      <c r="AF2437" s="213">
        <f>IF(B2437="","",(IFERROR(VLOOKUP(B2437,Projecten!A$4:W$2415,12,FALSE),"niet bekend")))</f>
        <v>2689.24</v>
      </c>
    </row>
    <row r="2438" spans="1:33" s="259" customFormat="1" x14ac:dyDescent="0.2">
      <c r="A2438" s="259">
        <v>917</v>
      </c>
      <c r="B2438" s="272">
        <v>2017510</v>
      </c>
      <c r="C2438" s="1109">
        <v>121444</v>
      </c>
      <c r="D2438" s="272" t="s">
        <v>3343</v>
      </c>
      <c r="E2438" s="273" t="s">
        <v>471</v>
      </c>
      <c r="F2438" s="1362">
        <v>1</v>
      </c>
      <c r="G2438" s="1362">
        <v>10</v>
      </c>
      <c r="H2438" s="1362">
        <v>4</v>
      </c>
      <c r="I2438" s="1362">
        <v>4</v>
      </c>
      <c r="J2438" s="1000">
        <v>42927</v>
      </c>
      <c r="K2438" s="1000">
        <v>42928</v>
      </c>
      <c r="L2438" s="263" t="s">
        <v>1485</v>
      </c>
      <c r="M2438" s="1365" t="s">
        <v>1485</v>
      </c>
      <c r="N2438" s="254" t="s">
        <v>47</v>
      </c>
      <c r="O2438" s="254" t="s">
        <v>47</v>
      </c>
      <c r="P2438" s="254" t="s">
        <v>47</v>
      </c>
      <c r="Q2438" s="254"/>
      <c r="R2438" s="254" t="s">
        <v>47</v>
      </c>
      <c r="S2438" s="243" t="s">
        <v>942</v>
      </c>
      <c r="T2438" s="253"/>
      <c r="U2438" s="245">
        <v>34</v>
      </c>
      <c r="V2438" s="638"/>
      <c r="W2438" s="202" t="s">
        <v>804</v>
      </c>
      <c r="X2438" s="202" t="s">
        <v>1859</v>
      </c>
      <c r="Y2438" s="248">
        <v>23</v>
      </c>
      <c r="Z2438" s="239"/>
      <c r="AA2438" s="239"/>
      <c r="AB2438" s="499" t="s">
        <v>3360</v>
      </c>
      <c r="AC2438" s="249">
        <f>IF(B2438="","",(IFERROR(VLOOKUP(B2438,Projecten!A$4:W$2415,5,FALSE),"niet bekend")))</f>
        <v>1</v>
      </c>
      <c r="AD2438" s="213">
        <f t="shared" si="193"/>
        <v>3611.56</v>
      </c>
      <c r="AE2438" s="213">
        <f>IF(B2438="","",(IFERROR(VLOOKUP(B2438,Projecten!A$4:W$2415,23,FALSE),"niet bekend")))</f>
        <v>3611.56</v>
      </c>
      <c r="AF2438" s="213">
        <f>IF(B2438="","",(IFERROR(VLOOKUP(B2438,Projecten!A$4:W$2415,12,FALSE),"niet bekend")))</f>
        <v>3611.56</v>
      </c>
    </row>
    <row r="2439" spans="1:33" s="259" customFormat="1" x14ac:dyDescent="0.2">
      <c r="A2439" s="259">
        <v>919</v>
      </c>
      <c r="B2439" s="272" t="s">
        <v>3294</v>
      </c>
      <c r="C2439" s="1109">
        <v>121453</v>
      </c>
      <c r="D2439" s="272" t="s">
        <v>3203</v>
      </c>
      <c r="E2439" s="273" t="s">
        <v>26</v>
      </c>
      <c r="F2439" s="1362">
        <v>4</v>
      </c>
      <c r="G2439" s="1362">
        <v>32</v>
      </c>
      <c r="H2439" s="1362">
        <v>16</v>
      </c>
      <c r="I2439" s="1362">
        <v>16</v>
      </c>
      <c r="J2439" s="1000">
        <v>42928</v>
      </c>
      <c r="K2439" s="1000">
        <v>42928</v>
      </c>
      <c r="L2439" s="263" t="s">
        <v>1485</v>
      </c>
      <c r="M2439" s="1365" t="s">
        <v>47</v>
      </c>
      <c r="N2439" s="254" t="s">
        <v>47</v>
      </c>
      <c r="O2439" s="254" t="s">
        <v>47</v>
      </c>
      <c r="P2439" s="254" t="s">
        <v>47</v>
      </c>
      <c r="Q2439" s="254"/>
      <c r="R2439" s="254" t="s">
        <v>47</v>
      </c>
      <c r="S2439" s="243"/>
      <c r="T2439" s="253" t="s">
        <v>3205</v>
      </c>
      <c r="U2439" s="245">
        <v>35</v>
      </c>
      <c r="V2439" s="427"/>
      <c r="W2439" s="202" t="s">
        <v>162</v>
      </c>
      <c r="X2439" s="202" t="s">
        <v>3335</v>
      </c>
      <c r="Y2439" s="248">
        <f>F2439*33</f>
        <v>132</v>
      </c>
      <c r="Z2439" s="239"/>
      <c r="AA2439" s="239"/>
      <c r="AB2439" s="499">
        <v>42906</v>
      </c>
      <c r="AC2439" s="249">
        <f>IF(B2439="","",(IFERROR(VLOOKUP(B2439,Projecten!A$4:W$2415,5,FALSE),"niet bekend")))</f>
        <v>28</v>
      </c>
      <c r="AD2439" s="213">
        <f t="shared" si="193"/>
        <v>26320</v>
      </c>
      <c r="AE2439" s="213">
        <f>IF(B2439="","",(IFERROR(VLOOKUP(B2439,Projecten!A$4:W$2415,23,FALSE),"niet bekend")))</f>
        <v>227231</v>
      </c>
      <c r="AF2439" s="213">
        <f>IF(B2439="","",(IFERROR(VLOOKUP(B2439,Projecten!A$4:W$2415,12,FALSE),"niet bekend")))</f>
        <v>184240</v>
      </c>
    </row>
    <row r="2440" spans="1:33" s="259" customFormat="1" x14ac:dyDescent="0.2">
      <c r="A2440" s="259">
        <v>922</v>
      </c>
      <c r="B2440" s="272" t="s">
        <v>3294</v>
      </c>
      <c r="C2440" s="1109">
        <v>121454</v>
      </c>
      <c r="D2440" s="272" t="s">
        <v>3204</v>
      </c>
      <c r="E2440" s="273" t="s">
        <v>26</v>
      </c>
      <c r="F2440" s="1362">
        <v>4</v>
      </c>
      <c r="G2440" s="1362">
        <v>32</v>
      </c>
      <c r="H2440" s="1362">
        <v>16</v>
      </c>
      <c r="I2440" s="1362">
        <v>16</v>
      </c>
      <c r="J2440" s="1000">
        <v>42928</v>
      </c>
      <c r="K2440" s="1000">
        <v>42928</v>
      </c>
      <c r="L2440" s="263" t="s">
        <v>1485</v>
      </c>
      <c r="M2440" s="1365" t="s">
        <v>47</v>
      </c>
      <c r="N2440" s="254" t="s">
        <v>47</v>
      </c>
      <c r="O2440" s="254" t="s">
        <v>47</v>
      </c>
      <c r="P2440" s="254" t="s">
        <v>47</v>
      </c>
      <c r="Q2440" s="254"/>
      <c r="R2440" s="254" t="s">
        <v>47</v>
      </c>
      <c r="S2440" s="251"/>
      <c r="T2440" s="253" t="s">
        <v>3205</v>
      </c>
      <c r="U2440" s="245">
        <v>35</v>
      </c>
      <c r="V2440" s="427"/>
      <c r="W2440" s="202" t="s">
        <v>162</v>
      </c>
      <c r="X2440" s="202" t="s">
        <v>3335</v>
      </c>
      <c r="Y2440" s="248">
        <f>F2440*33</f>
        <v>132</v>
      </c>
      <c r="Z2440" s="239"/>
      <c r="AA2440" s="239"/>
      <c r="AB2440" s="499">
        <v>42906</v>
      </c>
      <c r="AC2440" s="249">
        <f>IF(B2440="","",(IFERROR(VLOOKUP(B2440,Projecten!A$4:W$2415,5,FALSE),"niet bekend")))</f>
        <v>28</v>
      </c>
      <c r="AD2440" s="213">
        <f t="shared" si="193"/>
        <v>26320</v>
      </c>
      <c r="AE2440" s="213">
        <f>IF(B2440="","",(IFERROR(VLOOKUP(B2440,Projecten!A$4:W$2415,23,FALSE),"niet bekend")))</f>
        <v>227231</v>
      </c>
      <c r="AF2440" s="213">
        <f>IF(B2440="","",(IFERROR(VLOOKUP(B2440,Projecten!A$4:W$2415,12,FALSE),"niet bekend")))</f>
        <v>184240</v>
      </c>
    </row>
    <row r="2441" spans="1:33" s="312" customFormat="1" x14ac:dyDescent="0.2">
      <c r="B2441" s="1012"/>
      <c r="C2441" s="299"/>
      <c r="D2441" s="300"/>
      <c r="E2441" s="300"/>
      <c r="F2441" s="300"/>
      <c r="G2441" s="300"/>
      <c r="H2441" s="300"/>
      <c r="I2441" s="300"/>
      <c r="J2441" s="1282"/>
      <c r="K2441" s="1282"/>
      <c r="L2441" s="1282"/>
      <c r="M2441" s="1281"/>
      <c r="N2441" s="302"/>
      <c r="O2441" s="302"/>
      <c r="P2441" s="302"/>
      <c r="Q2441" s="302"/>
      <c r="R2441" s="302"/>
      <c r="S2441" s="303"/>
      <c r="T2441" s="304"/>
      <c r="U2441" s="305"/>
      <c r="V2441" s="305"/>
      <c r="W2441" s="307"/>
      <c r="X2441" s="307"/>
      <c r="Y2441" s="307"/>
      <c r="Z2441" s="298"/>
      <c r="AA2441" s="308"/>
      <c r="AB2441" s="410"/>
      <c r="AC2441" s="1359"/>
      <c r="AD2441" s="311"/>
      <c r="AE2441" s="311"/>
      <c r="AF2441" s="1360"/>
    </row>
    <row r="2442" spans="1:33" s="236" customFormat="1" x14ac:dyDescent="0.2">
      <c r="C2442" s="221"/>
      <c r="D2442" s="222">
        <f>SUM(G2442:I2442)</f>
        <v>300</v>
      </c>
      <c r="E2442" s="220"/>
      <c r="F2442" s="220">
        <f>SUM(F2443:F2465)</f>
        <v>18</v>
      </c>
      <c r="G2442" s="220">
        <f>SUM(G2443:G2465)</f>
        <v>157</v>
      </c>
      <c r="H2442" s="220">
        <f>SUM(H2443:H2465)</f>
        <v>85</v>
      </c>
      <c r="I2442" s="220">
        <f>SUM(I2443:I2465)</f>
        <v>58</v>
      </c>
      <c r="J2442" s="223"/>
      <c r="K2442" s="223"/>
      <c r="L2442" s="223"/>
      <c r="M2442" s="224"/>
      <c r="N2442" s="224"/>
      <c r="O2442" s="224"/>
      <c r="P2442" s="224"/>
      <c r="Q2442" s="224"/>
      <c r="R2442" s="224"/>
      <c r="S2442" s="225">
        <v>35</v>
      </c>
      <c r="T2442" s="226"/>
      <c r="U2442" s="227"/>
      <c r="V2442" s="227"/>
      <c r="W2442" s="229"/>
      <c r="X2442" s="230">
        <f>SUM(Y2442:Y2465)</f>
        <v>467.5</v>
      </c>
      <c r="Y2442" s="231"/>
      <c r="Z2442" s="231">
        <v>0</v>
      </c>
      <c r="AA2442" s="232">
        <f>X2442-Z2442</f>
        <v>467.5</v>
      </c>
      <c r="AB2442" s="221"/>
      <c r="AC2442" s="234"/>
      <c r="AD2442" s="384">
        <f>SUM(AD2443:AD2465)</f>
        <v>78323.42</v>
      </c>
      <c r="AE2442" s="1366" t="s">
        <v>3165</v>
      </c>
      <c r="AF2442" s="1364" t="s">
        <v>3165</v>
      </c>
    </row>
    <row r="2443" spans="1:33" x14ac:dyDescent="0.2">
      <c r="A2443" s="209">
        <v>1354</v>
      </c>
      <c r="B2443" s="519"/>
      <c r="C2443" s="238"/>
      <c r="D2443" s="1096" t="s">
        <v>2660</v>
      </c>
      <c r="E2443" s="240"/>
      <c r="F2443" s="240"/>
      <c r="G2443" s="240"/>
      <c r="H2443" s="240"/>
      <c r="I2443" s="240"/>
      <c r="J2443" s="241"/>
      <c r="K2443" s="241"/>
      <c r="L2443" s="241"/>
      <c r="M2443" s="242"/>
      <c r="N2443" s="242"/>
      <c r="O2443" s="242"/>
      <c r="P2443" s="242"/>
      <c r="Q2443" s="242"/>
      <c r="R2443" s="242"/>
      <c r="S2443" s="243"/>
      <c r="T2443" s="244"/>
      <c r="U2443" s="245"/>
      <c r="X2443" s="247"/>
      <c r="Y2443" s="257">
        <v>38</v>
      </c>
      <c r="Z2443" s="202"/>
      <c r="AA2443" s="202"/>
      <c r="AB2443" s="243"/>
      <c r="AC2443" s="249" t="str">
        <f>IF(B2443="","",(IFERROR(VLOOKUP(B2443,Projecten!A$4:X$2415,5,FALSE),"niet bekend")))</f>
        <v/>
      </c>
      <c r="AD2443" s="330" t="str">
        <f>IF(AC2443="","",(IF(F2443=0,AF2443,(F2443/AC2443*AF2443))))</f>
        <v/>
      </c>
      <c r="AE2443" s="211" t="str">
        <f>IF(B2443="","",(IFERROR(VLOOKUP(B2443,Projecten!A$4:X$2415,23,FALSE),"niet bekend")))</f>
        <v/>
      </c>
      <c r="AF2443" s="330" t="str">
        <f>IF(B2443="","",(IFERROR(VLOOKUP(B2443,Projecten!A$4:X$2415,12,FALSE),"niet bekend")))</f>
        <v/>
      </c>
      <c r="AG2443" s="209"/>
    </row>
    <row r="2444" spans="1:33" x14ac:dyDescent="0.2">
      <c r="A2444" s="209">
        <v>1355</v>
      </c>
      <c r="B2444" s="519"/>
      <c r="C2444" s="238"/>
      <c r="D2444" s="1096" t="s">
        <v>3546</v>
      </c>
      <c r="E2444" s="240"/>
      <c r="F2444" s="240"/>
      <c r="G2444" s="240"/>
      <c r="H2444" s="240"/>
      <c r="I2444" s="240"/>
      <c r="J2444" s="241"/>
      <c r="K2444" s="241"/>
      <c r="L2444" s="241"/>
      <c r="M2444" s="242"/>
      <c r="N2444" s="242"/>
      <c r="O2444" s="242"/>
      <c r="P2444" s="242"/>
      <c r="Q2444" s="242"/>
      <c r="R2444" s="242"/>
      <c r="S2444" s="243"/>
      <c r="T2444" s="244"/>
      <c r="U2444" s="245"/>
      <c r="X2444" s="247"/>
      <c r="Y2444" s="257">
        <v>16.5</v>
      </c>
      <c r="Z2444" s="202"/>
      <c r="AA2444" s="202"/>
      <c r="AB2444" s="243"/>
      <c r="AC2444" s="249" t="str">
        <f>IF(B2444="","",(IFERROR(VLOOKUP(B2444,Projecten!A$4:X$2415,5,FALSE),"niet bekend")))</f>
        <v/>
      </c>
      <c r="AD2444" s="330" t="str">
        <f>IF(AC2444="","",(IF(F2444=0,AF2444,(F2444/AC2444*AF2444))))</f>
        <v/>
      </c>
      <c r="AE2444" s="211" t="str">
        <f>IF(B2444="","",(IFERROR(VLOOKUP(B2444,Projecten!A$4:X$2415,23,FALSE),"niet bekend")))</f>
        <v/>
      </c>
      <c r="AF2444" s="330" t="str">
        <f>IF(B2444="","",(IFERROR(VLOOKUP(B2444,Projecten!A$4:X$2415,12,FALSE),"niet bekend")))</f>
        <v/>
      </c>
      <c r="AG2444" s="209"/>
    </row>
    <row r="2445" spans="1:33" s="259" customFormat="1" x14ac:dyDescent="0.2">
      <c r="A2445" s="259">
        <v>1356</v>
      </c>
      <c r="B2445" s="250"/>
      <c r="C2445" s="251"/>
      <c r="D2445" s="252" t="s">
        <v>3575</v>
      </c>
      <c r="E2445" s="239"/>
      <c r="F2445" s="239"/>
      <c r="G2445" s="239"/>
      <c r="H2445" s="239"/>
      <c r="I2445" s="239"/>
      <c r="J2445" s="253"/>
      <c r="K2445" s="253"/>
      <c r="L2445" s="253"/>
      <c r="M2445" s="253"/>
      <c r="N2445" s="254"/>
      <c r="O2445" s="254"/>
      <c r="P2445" s="254"/>
      <c r="Q2445" s="254"/>
      <c r="R2445" s="254"/>
      <c r="S2445" s="251"/>
      <c r="T2445" s="253"/>
      <c r="U2445" s="255"/>
      <c r="V2445" s="638"/>
      <c r="W2445" s="239"/>
      <c r="X2445" s="239"/>
      <c r="Y2445" s="257">
        <v>3</v>
      </c>
      <c r="Z2445" s="239"/>
      <c r="AA2445" s="239"/>
      <c r="AB2445" s="1120"/>
      <c r="AC2445" s="249" t="str">
        <f>IF(B2445="","",(IFERROR(VLOOKUP(B2445,Projecten!A$4:X$2415,5,FALSE),"niet bekend")))</f>
        <v/>
      </c>
      <c r="AD2445" s="330" t="str">
        <f>IF(AC2445="","",(IF(F2445=0,AF2445,(F2445/AC2445*AF2445))))</f>
        <v/>
      </c>
      <c r="AE2445" s="211" t="str">
        <f>IF(B2445="","",(IFERROR(VLOOKUP(B2445,Projecten!A$4:X$2415,23,FALSE),"niet bekend")))</f>
        <v/>
      </c>
      <c r="AF2445" s="330" t="str">
        <f>IF(B2445="","",(IFERROR(VLOOKUP(B2445,Projecten!A$4:X$2415,12,FALSE),"niet bekend")))</f>
        <v/>
      </c>
    </row>
    <row r="2446" spans="1:33" s="259" customFormat="1" x14ac:dyDescent="0.2">
      <c r="A2446" s="259">
        <v>1357</v>
      </c>
      <c r="B2446" s="250"/>
      <c r="C2446" s="251"/>
      <c r="D2446" s="252" t="s">
        <v>3581</v>
      </c>
      <c r="E2446" s="239"/>
      <c r="F2446" s="239"/>
      <c r="G2446" s="239"/>
      <c r="H2446" s="239"/>
      <c r="I2446" s="239"/>
      <c r="J2446" s="253"/>
      <c r="K2446" s="253"/>
      <c r="L2446" s="253"/>
      <c r="M2446" s="253"/>
      <c r="N2446" s="254"/>
      <c r="O2446" s="254"/>
      <c r="P2446" s="254"/>
      <c r="Q2446" s="254"/>
      <c r="R2446" s="254"/>
      <c r="S2446" s="251"/>
      <c r="T2446" s="253"/>
      <c r="U2446" s="255"/>
      <c r="V2446" s="638"/>
      <c r="W2446" s="239"/>
      <c r="X2446" s="239"/>
      <c r="Y2446" s="257">
        <v>5</v>
      </c>
      <c r="Z2446" s="239"/>
      <c r="AA2446" s="239"/>
      <c r="AB2446" s="1120"/>
      <c r="AC2446" s="249" t="str">
        <f>IF(B2446="","",(IFERROR(VLOOKUP(B2446,Projecten!A$4:X$2415,5,FALSE),"niet bekend")))</f>
        <v/>
      </c>
      <c r="AD2446" s="330" t="str">
        <f>IF(AC2446="","",(IF(F2446=0,AF2446,(F2446/AC2446*AF2446))))</f>
        <v/>
      </c>
      <c r="AE2446" s="211" t="str">
        <f>IF(B2446="","",(IFERROR(VLOOKUP(B2446,Projecten!A$4:X$2415,23,FALSE),"niet bekend")))</f>
        <v/>
      </c>
      <c r="AF2446" s="330" t="str">
        <f>IF(B2446="","",(IFERROR(VLOOKUP(B2446,Projecten!A$4:X$2415,12,FALSE),"niet bekend")))</f>
        <v/>
      </c>
    </row>
    <row r="2448" spans="1:33" s="259" customFormat="1" x14ac:dyDescent="0.2">
      <c r="A2448" s="259">
        <v>1359</v>
      </c>
      <c r="B2448" s="272">
        <v>2017513</v>
      </c>
      <c r="C2448" s="272">
        <v>121459</v>
      </c>
      <c r="D2448" s="272" t="s">
        <v>3354</v>
      </c>
      <c r="E2448" s="273" t="s">
        <v>352</v>
      </c>
      <c r="F2448" s="1362">
        <v>1</v>
      </c>
      <c r="G2448" s="1362">
        <v>9</v>
      </c>
      <c r="H2448" s="1362">
        <v>4</v>
      </c>
      <c r="I2448" s="1362">
        <v>4</v>
      </c>
      <c r="J2448" s="1000">
        <v>42964</v>
      </c>
      <c r="K2448" s="1000">
        <v>42963</v>
      </c>
      <c r="L2448" s="1000" t="s">
        <v>1485</v>
      </c>
      <c r="M2448" s="1365" t="s">
        <v>1485</v>
      </c>
      <c r="N2448" s="254" t="s">
        <v>47</v>
      </c>
      <c r="O2448" s="254" t="s">
        <v>47</v>
      </c>
      <c r="P2448" s="254" t="s">
        <v>47</v>
      </c>
      <c r="Q2448" s="254"/>
      <c r="R2448" s="254" t="s">
        <v>47</v>
      </c>
      <c r="S2448" s="251"/>
      <c r="T2448" s="253"/>
      <c r="U2448" s="245">
        <v>35</v>
      </c>
      <c r="V2448" s="427"/>
      <c r="W2448" s="202" t="s">
        <v>3358</v>
      </c>
      <c r="X2448" s="202" t="s">
        <v>3455</v>
      </c>
      <c r="Y2448" s="248">
        <v>21</v>
      </c>
      <c r="Z2448" s="239"/>
      <c r="AA2448" s="239"/>
      <c r="AB2448" s="499">
        <v>42914</v>
      </c>
      <c r="AC2448" s="249">
        <f>IF(B2448="","",(IFERROR(VLOOKUP(B2448,Projecten!A$4:X$2415,5,FALSE),"niet bekend")))</f>
        <v>1</v>
      </c>
      <c r="AD2448" s="330">
        <f t="shared" ref="AD2448:AD2464" si="194">IF(AC2448="","",(IF(F2448=0,AF2448,(F2448/AC2448*AF2448))))</f>
        <v>4472.71</v>
      </c>
      <c r="AE2448" s="211">
        <f>IF(B2448="","",(IFERROR(VLOOKUP(B2448,Projecten!A$4:X$2415,23,FALSE),"niet bekend")))</f>
        <v>4472.71</v>
      </c>
      <c r="AF2448" s="330">
        <f>IF(B2448="","",(IFERROR(VLOOKUP(B2448,Projecten!A$4:X$2415,12,FALSE),"niet bekend")))</f>
        <v>4472.71</v>
      </c>
    </row>
    <row r="2449" spans="1:32" s="259" customFormat="1" x14ac:dyDescent="0.2">
      <c r="A2449" s="259">
        <v>1360</v>
      </c>
      <c r="B2449" s="272">
        <v>2017514</v>
      </c>
      <c r="C2449" s="272">
        <v>121459</v>
      </c>
      <c r="D2449" s="272" t="s">
        <v>3355</v>
      </c>
      <c r="E2449" s="273" t="s">
        <v>352</v>
      </c>
      <c r="F2449" s="1362">
        <v>1</v>
      </c>
      <c r="G2449" s="1362">
        <v>8</v>
      </c>
      <c r="H2449" s="1362">
        <v>6</v>
      </c>
      <c r="I2449" s="1362">
        <v>4</v>
      </c>
      <c r="J2449" s="1000">
        <v>42964</v>
      </c>
      <c r="K2449" s="1000">
        <v>42963</v>
      </c>
      <c r="L2449" s="263" t="s">
        <v>1485</v>
      </c>
      <c r="M2449" s="263" t="s">
        <v>1485</v>
      </c>
      <c r="N2449" s="254" t="s">
        <v>47</v>
      </c>
      <c r="O2449" s="254" t="s">
        <v>47</v>
      </c>
      <c r="P2449" s="254" t="s">
        <v>47</v>
      </c>
      <c r="Q2449" s="254"/>
      <c r="R2449" s="254" t="s">
        <v>47</v>
      </c>
      <c r="S2449" s="251"/>
      <c r="T2449" s="253"/>
      <c r="U2449" s="245">
        <v>35</v>
      </c>
      <c r="V2449" s="427"/>
      <c r="W2449" s="202" t="s">
        <v>3358</v>
      </c>
      <c r="X2449" s="202" t="s">
        <v>3455</v>
      </c>
      <c r="Y2449" s="248">
        <v>24.25</v>
      </c>
      <c r="Z2449" s="239"/>
      <c r="AA2449" s="239"/>
      <c r="AB2449" s="499">
        <v>42914</v>
      </c>
      <c r="AC2449" s="249">
        <f>IF(B2449="","",(IFERROR(VLOOKUP(B2449,Projecten!A$4:X$2415,5,FALSE),"niet bekend")))</f>
        <v>1</v>
      </c>
      <c r="AD2449" s="330">
        <f t="shared" si="194"/>
        <v>4773.21</v>
      </c>
      <c r="AE2449" s="211">
        <f>IF(B2449="","",(IFERROR(VLOOKUP(B2449,Projecten!A$4:X$2415,23,FALSE),"niet bekend")))</f>
        <v>4773.21</v>
      </c>
      <c r="AF2449" s="330">
        <f>IF(B2449="","",(IFERROR(VLOOKUP(B2449,Projecten!A$4:X$2415,12,FALSE),"niet bekend")))</f>
        <v>4773.21</v>
      </c>
    </row>
    <row r="2450" spans="1:32" s="259" customFormat="1" x14ac:dyDescent="0.2">
      <c r="A2450" s="259">
        <v>1361</v>
      </c>
      <c r="B2450" s="496">
        <v>2017522</v>
      </c>
      <c r="C2450" s="1109">
        <v>121457</v>
      </c>
      <c r="D2450" s="272" t="s">
        <v>3227</v>
      </c>
      <c r="E2450" s="273" t="s">
        <v>26</v>
      </c>
      <c r="F2450" s="1362">
        <v>0</v>
      </c>
      <c r="G2450" s="1362">
        <v>1</v>
      </c>
      <c r="H2450" s="1362">
        <v>0</v>
      </c>
      <c r="I2450" s="1362">
        <v>2</v>
      </c>
      <c r="J2450" s="1000">
        <v>42964</v>
      </c>
      <c r="K2450" s="263" t="s">
        <v>1485</v>
      </c>
      <c r="L2450" s="263" t="s">
        <v>1485</v>
      </c>
      <c r="M2450" s="1365" t="s">
        <v>1485</v>
      </c>
      <c r="N2450" s="254" t="s">
        <v>47</v>
      </c>
      <c r="O2450" s="254" t="s">
        <v>47</v>
      </c>
      <c r="P2450" s="254" t="s">
        <v>47</v>
      </c>
      <c r="Q2450" s="254"/>
      <c r="R2450" s="254" t="s">
        <v>47</v>
      </c>
      <c r="S2450" s="251"/>
      <c r="T2450" s="253"/>
      <c r="U2450" s="245">
        <v>35</v>
      </c>
      <c r="V2450" s="427"/>
      <c r="W2450" s="202" t="s">
        <v>162</v>
      </c>
      <c r="X2450" s="202"/>
      <c r="Y2450" s="248">
        <v>6.5</v>
      </c>
      <c r="Z2450" s="239"/>
      <c r="AA2450" s="239"/>
      <c r="AB2450" s="499">
        <v>42920</v>
      </c>
      <c r="AC2450" s="249">
        <f>IF(B2450="","",(IFERROR(VLOOKUP(B2450,Projecten!A$4:X$2415,5,FALSE),"niet bekend")))</f>
        <v>0</v>
      </c>
      <c r="AD2450" s="330">
        <f t="shared" si="194"/>
        <v>908.74</v>
      </c>
      <c r="AE2450" s="211">
        <f>IF(B2450="","",(IFERROR(VLOOKUP(B2450,Projecten!A$4:X$2415,23,FALSE),"niet bekend")))</f>
        <v>908.74</v>
      </c>
      <c r="AF2450" s="330">
        <f>IF(B2450="","",(IFERROR(VLOOKUP(B2450,Projecten!A$4:X$2415,12,FALSE),"niet bekend")))</f>
        <v>908.74</v>
      </c>
    </row>
    <row r="2451" spans="1:32" s="259" customFormat="1" x14ac:dyDescent="0.2">
      <c r="A2451" s="259">
        <v>1362</v>
      </c>
      <c r="B2451" s="272">
        <v>2017523</v>
      </c>
      <c r="C2451" s="1109">
        <v>121457</v>
      </c>
      <c r="D2451" s="272" t="s">
        <v>3377</v>
      </c>
      <c r="E2451" s="273" t="s">
        <v>26</v>
      </c>
      <c r="F2451" s="1362">
        <v>0</v>
      </c>
      <c r="G2451" s="1362">
        <v>1</v>
      </c>
      <c r="H2451" s="1362">
        <v>0</v>
      </c>
      <c r="I2451" s="1362">
        <v>1</v>
      </c>
      <c r="J2451" s="1000">
        <v>42964</v>
      </c>
      <c r="K2451" s="263" t="s">
        <v>1485</v>
      </c>
      <c r="L2451" s="263" t="s">
        <v>1485</v>
      </c>
      <c r="M2451" s="1365" t="s">
        <v>1485</v>
      </c>
      <c r="N2451" s="254" t="s">
        <v>47</v>
      </c>
      <c r="O2451" s="254" t="s">
        <v>47</v>
      </c>
      <c r="P2451" s="254" t="s">
        <v>47</v>
      </c>
      <c r="Q2451" s="254"/>
      <c r="R2451" s="254" t="s">
        <v>47</v>
      </c>
      <c r="S2451" s="251"/>
      <c r="T2451" s="253"/>
      <c r="U2451" s="245">
        <v>35</v>
      </c>
      <c r="V2451" s="427"/>
      <c r="W2451" s="202" t="s">
        <v>162</v>
      </c>
      <c r="X2451" s="202" t="s">
        <v>2749</v>
      </c>
      <c r="Y2451" s="248">
        <v>3.75</v>
      </c>
      <c r="Z2451" s="239"/>
      <c r="AA2451" s="239"/>
      <c r="AB2451" s="499">
        <v>42920</v>
      </c>
      <c r="AC2451" s="249">
        <f>IF(B2451="","",(IFERROR(VLOOKUP(B2451,Projecten!A$4:X$2415,5,FALSE),"niet bekend")))</f>
        <v>0</v>
      </c>
      <c r="AD2451" s="330">
        <f t="shared" si="194"/>
        <v>580.97</v>
      </c>
      <c r="AE2451" s="211">
        <f>IF(B2451="","",(IFERROR(VLOOKUP(B2451,Projecten!A$4:X$2415,23,FALSE),"niet bekend")))</f>
        <v>580.97</v>
      </c>
      <c r="AF2451" s="330">
        <f>IF(B2451="","",(IFERROR(VLOOKUP(B2451,Projecten!A$4:X$2415,12,FALSE),"niet bekend")))</f>
        <v>580.97</v>
      </c>
    </row>
    <row r="2452" spans="1:32" s="327" customFormat="1" x14ac:dyDescent="0.2">
      <c r="A2452" s="327">
        <v>1363</v>
      </c>
      <c r="B2452" s="1109" t="s">
        <v>2836</v>
      </c>
      <c r="C2452" s="1109">
        <v>121455</v>
      </c>
      <c r="D2452" s="1109" t="s">
        <v>3005</v>
      </c>
      <c r="E2452" s="1117" t="s">
        <v>26</v>
      </c>
      <c r="F2452" s="1117">
        <v>5</v>
      </c>
      <c r="G2452" s="1362">
        <v>55</v>
      </c>
      <c r="H2452" s="1362">
        <v>30</v>
      </c>
      <c r="I2452" s="1362">
        <v>20</v>
      </c>
      <c r="J2452" s="1000" t="s">
        <v>47</v>
      </c>
      <c r="K2452" s="1000" t="s">
        <v>47</v>
      </c>
      <c r="L2452" s="1000" t="s">
        <v>47</v>
      </c>
      <c r="M2452" s="1365" t="s">
        <v>1485</v>
      </c>
      <c r="N2452" s="322" t="s">
        <v>47</v>
      </c>
      <c r="O2452" s="322" t="s">
        <v>47</v>
      </c>
      <c r="P2452" s="322" t="s">
        <v>47</v>
      </c>
      <c r="Q2452" s="322"/>
      <c r="R2452" s="322" t="s">
        <v>47</v>
      </c>
      <c r="S2452" s="1343"/>
      <c r="T2452" s="1123" t="s">
        <v>3006</v>
      </c>
      <c r="U2452" s="264">
        <v>36</v>
      </c>
      <c r="V2452" s="396"/>
      <c r="W2452" s="1115" t="s">
        <v>2265</v>
      </c>
      <c r="X2452" s="318" t="s">
        <v>2749</v>
      </c>
      <c r="Y2452" s="324">
        <v>193</v>
      </c>
      <c r="Z2452" s="318"/>
      <c r="AA2452" s="511"/>
      <c r="AB2452" s="667" t="s">
        <v>3569</v>
      </c>
      <c r="AC2452" s="249">
        <f>IF(B2452="","",(IFERROR(VLOOKUP(B2452,Projecten!A$4:X$2415,5,FALSE),"niet bekend")))</f>
        <v>10</v>
      </c>
      <c r="AD2452" s="330">
        <f t="shared" si="194"/>
        <v>40861.4</v>
      </c>
      <c r="AE2452" s="211">
        <f>IF(B2452="","",(IFERROR(VLOOKUP(B2452,Projecten!A$4:X$2415,23,FALSE),"niet bekend")))</f>
        <v>81722.8</v>
      </c>
      <c r="AF2452" s="330">
        <f>IF(B2452="","",(IFERROR(VLOOKUP(B2452,Projecten!A$4:X$2415,12,FALSE),"niet bekend")))</f>
        <v>81722.8</v>
      </c>
    </row>
    <row r="2453" spans="1:32" s="259" customFormat="1" x14ac:dyDescent="0.2">
      <c r="A2453" s="259">
        <v>1364</v>
      </c>
      <c r="B2453" s="272">
        <v>2017501</v>
      </c>
      <c r="C2453" s="665">
        <v>121461</v>
      </c>
      <c r="D2453" s="272" t="s">
        <v>3325</v>
      </c>
      <c r="E2453" s="273" t="s">
        <v>26</v>
      </c>
      <c r="F2453" s="1362">
        <v>5</v>
      </c>
      <c r="G2453" s="1362">
        <v>40</v>
      </c>
      <c r="H2453" s="1362">
        <v>25</v>
      </c>
      <c r="I2453" s="1362">
        <v>10</v>
      </c>
      <c r="J2453" s="1000">
        <v>42969</v>
      </c>
      <c r="K2453" s="1000">
        <v>42968</v>
      </c>
      <c r="L2453" s="263" t="s">
        <v>1485</v>
      </c>
      <c r="M2453" s="1365" t="s">
        <v>1485</v>
      </c>
      <c r="N2453" s="254" t="s">
        <v>47</v>
      </c>
      <c r="O2453" s="254" t="s">
        <v>47</v>
      </c>
      <c r="P2453" s="254" t="s">
        <v>47</v>
      </c>
      <c r="Q2453" s="254"/>
      <c r="R2453" s="254" t="s">
        <v>47</v>
      </c>
      <c r="S2453" s="251"/>
      <c r="T2453" s="253"/>
      <c r="U2453" s="245">
        <v>36</v>
      </c>
      <c r="V2453" s="427"/>
      <c r="W2453" s="202" t="s">
        <v>2265</v>
      </c>
      <c r="X2453" s="202" t="s">
        <v>3333</v>
      </c>
      <c r="Y2453" s="248">
        <v>66</v>
      </c>
      <c r="Z2453" s="239"/>
      <c r="AA2453" s="239"/>
      <c r="AB2453" s="499">
        <v>42926</v>
      </c>
      <c r="AC2453" s="249">
        <f>IF(B2453="","",(IFERROR(VLOOKUP(B2453,Projecten!A$4:X$2415,5,FALSE),"niet bekend")))</f>
        <v>5</v>
      </c>
      <c r="AD2453" s="330">
        <f t="shared" si="194"/>
        <v>11466.1</v>
      </c>
      <c r="AE2453" s="211">
        <f>IF(B2453="","",(IFERROR(VLOOKUP(B2453,Projecten!A$4:X$2415,23,FALSE),"niet bekend")))</f>
        <v>11466.1</v>
      </c>
      <c r="AF2453" s="330">
        <f>IF(B2453="","",(IFERROR(VLOOKUP(B2453,Projecten!A$4:X$2415,12,FALSE),"niet bekend")))</f>
        <v>11466.1</v>
      </c>
    </row>
    <row r="2454" spans="1:32" s="259" customFormat="1" x14ac:dyDescent="0.2">
      <c r="A2454" s="259">
        <v>1365</v>
      </c>
      <c r="B2454" s="272">
        <v>2017544</v>
      </c>
      <c r="C2454" s="496">
        <v>121469</v>
      </c>
      <c r="D2454" s="272" t="s">
        <v>3460</v>
      </c>
      <c r="E2454" s="273" t="s">
        <v>26</v>
      </c>
      <c r="F2454" s="1362">
        <v>0</v>
      </c>
      <c r="G2454" s="1362">
        <v>2</v>
      </c>
      <c r="H2454" s="1362">
        <v>0</v>
      </c>
      <c r="I2454" s="1362">
        <v>0</v>
      </c>
      <c r="J2454" s="1000">
        <v>42969</v>
      </c>
      <c r="K2454" s="263" t="s">
        <v>1485</v>
      </c>
      <c r="L2454" s="263" t="s">
        <v>1485</v>
      </c>
      <c r="M2454" s="263" t="s">
        <v>1485</v>
      </c>
      <c r="N2454" s="254" t="s">
        <v>47</v>
      </c>
      <c r="O2454" s="254" t="s">
        <v>47</v>
      </c>
      <c r="P2454" s="254" t="s">
        <v>47</v>
      </c>
      <c r="Q2454" s="254"/>
      <c r="R2454" s="254" t="s">
        <v>47</v>
      </c>
      <c r="S2454" s="243"/>
      <c r="T2454" s="253" t="s">
        <v>3466</v>
      </c>
      <c r="U2454" s="245">
        <v>36</v>
      </c>
      <c r="V2454" s="638"/>
      <c r="W2454" s="202" t="s">
        <v>421</v>
      </c>
      <c r="X2454" s="239"/>
      <c r="Y2454" s="248">
        <v>1.5</v>
      </c>
      <c r="Z2454" s="239"/>
      <c r="AA2454" s="239"/>
      <c r="AB2454" s="499">
        <v>42933</v>
      </c>
      <c r="AC2454" s="249">
        <f>IF(B2454="","",(IFERROR(VLOOKUP(B2454,Projecten!A$4:X$2415,5,FALSE),"niet bekend")))</f>
        <v>0</v>
      </c>
      <c r="AD2454" s="330">
        <f t="shared" si="194"/>
        <v>166.72</v>
      </c>
      <c r="AE2454" s="211">
        <f>IF(B2454="","",(IFERROR(VLOOKUP(B2454,Projecten!A$4:X$2415,23,FALSE),"niet bekend")))</f>
        <v>166.72</v>
      </c>
      <c r="AF2454" s="330">
        <f>IF(B2454="","",(IFERROR(VLOOKUP(B2454,Projecten!A$4:X$2415,12,FALSE),"niet bekend")))</f>
        <v>166.72</v>
      </c>
    </row>
    <row r="2455" spans="1:32" s="259" customFormat="1" x14ac:dyDescent="0.2">
      <c r="A2455" s="259">
        <v>1366</v>
      </c>
      <c r="B2455" s="272">
        <v>2017519</v>
      </c>
      <c r="C2455" s="496">
        <v>121465</v>
      </c>
      <c r="D2455" s="272" t="s">
        <v>3373</v>
      </c>
      <c r="E2455" s="273" t="s">
        <v>3054</v>
      </c>
      <c r="F2455" s="1362">
        <v>1</v>
      </c>
      <c r="G2455" s="1362">
        <v>7</v>
      </c>
      <c r="H2455" s="1362">
        <v>5</v>
      </c>
      <c r="I2455" s="1362">
        <v>2</v>
      </c>
      <c r="J2455" s="1000">
        <v>42971</v>
      </c>
      <c r="K2455" s="263" t="s">
        <v>1485</v>
      </c>
      <c r="L2455" s="263" t="s">
        <v>1485</v>
      </c>
      <c r="M2455" s="263" t="s">
        <v>1485</v>
      </c>
      <c r="N2455" s="254" t="s">
        <v>47</v>
      </c>
      <c r="O2455" s="254" t="s">
        <v>47</v>
      </c>
      <c r="P2455" s="254" t="s">
        <v>47</v>
      </c>
      <c r="Q2455" s="254"/>
      <c r="R2455" s="254" t="s">
        <v>47</v>
      </c>
      <c r="S2455" s="251"/>
      <c r="T2455" s="253"/>
      <c r="U2455" s="245">
        <v>36</v>
      </c>
      <c r="V2455" s="427"/>
      <c r="W2455" s="202" t="s">
        <v>1906</v>
      </c>
      <c r="X2455" s="202" t="s">
        <v>3375</v>
      </c>
      <c r="Y2455" s="248">
        <v>11</v>
      </c>
      <c r="Z2455" s="239"/>
      <c r="AA2455" s="239"/>
      <c r="AB2455" s="499">
        <v>42933</v>
      </c>
      <c r="AC2455" s="249">
        <f>IF(B2455="","",(IFERROR(VLOOKUP(B2455,Projecten!A$4:X$2415,5,FALSE),"niet bekend")))</f>
        <v>1</v>
      </c>
      <c r="AD2455" s="330">
        <f t="shared" si="194"/>
        <v>2011.27</v>
      </c>
      <c r="AE2455" s="211">
        <f>IF(B2455="","",(IFERROR(VLOOKUP(B2455,Projecten!A$4:X$2415,23,FALSE),"niet bekend")))</f>
        <v>2011.27</v>
      </c>
      <c r="AF2455" s="330">
        <f>IF(B2455="","",(IFERROR(VLOOKUP(B2455,Projecten!A$4:X$2415,12,FALSE),"niet bekend")))</f>
        <v>2011.27</v>
      </c>
    </row>
    <row r="2456" spans="1:32" s="259" customFormat="1" x14ac:dyDescent="0.2">
      <c r="A2456" s="259">
        <v>1367</v>
      </c>
      <c r="B2456" s="272">
        <v>2017520</v>
      </c>
      <c r="C2456" s="496">
        <v>121465</v>
      </c>
      <c r="D2456" s="272" t="s">
        <v>3374</v>
      </c>
      <c r="E2456" s="273" t="s">
        <v>3054</v>
      </c>
      <c r="F2456" s="1362">
        <v>1</v>
      </c>
      <c r="G2456" s="1362">
        <v>12</v>
      </c>
      <c r="H2456" s="1362">
        <v>8</v>
      </c>
      <c r="I2456" s="1362">
        <v>1</v>
      </c>
      <c r="J2456" s="1000">
        <v>42971</v>
      </c>
      <c r="K2456" s="263" t="s">
        <v>1485</v>
      </c>
      <c r="L2456" s="263" t="s">
        <v>1485</v>
      </c>
      <c r="M2456" s="263" t="s">
        <v>1485</v>
      </c>
      <c r="N2456" s="254" t="s">
        <v>47</v>
      </c>
      <c r="O2456" s="254" t="s">
        <v>47</v>
      </c>
      <c r="P2456" s="254" t="s">
        <v>47</v>
      </c>
      <c r="Q2456" s="254"/>
      <c r="R2456" s="254" t="s">
        <v>47</v>
      </c>
      <c r="S2456" s="251"/>
      <c r="T2456" s="253"/>
      <c r="U2456" s="245">
        <v>36</v>
      </c>
      <c r="V2456" s="427"/>
      <c r="W2456" s="202" t="s">
        <v>1906</v>
      </c>
      <c r="X2456" s="202" t="s">
        <v>3375</v>
      </c>
      <c r="Y2456" s="248">
        <v>17</v>
      </c>
      <c r="Z2456" s="239"/>
      <c r="AA2456" s="239"/>
      <c r="AB2456" s="499">
        <v>42933</v>
      </c>
      <c r="AC2456" s="249">
        <f>IF(B2456="","",(IFERROR(VLOOKUP(B2456,Projecten!A$4:X$2415,5,FALSE),"niet bekend")))</f>
        <v>1</v>
      </c>
      <c r="AD2456" s="330">
        <f t="shared" si="194"/>
        <v>2717.25</v>
      </c>
      <c r="AE2456" s="211">
        <f>IF(B2456="","",(IFERROR(VLOOKUP(B2456,Projecten!A$4:X$2415,23,FALSE),"niet bekend")))</f>
        <v>2717.25</v>
      </c>
      <c r="AF2456" s="330">
        <f>IF(B2456="","",(IFERROR(VLOOKUP(B2456,Projecten!A$4:X$2415,12,FALSE),"niet bekend")))</f>
        <v>2717.25</v>
      </c>
    </row>
    <row r="2457" spans="1:32" s="259" customFormat="1" x14ac:dyDescent="0.2">
      <c r="A2457" s="259">
        <v>1368</v>
      </c>
      <c r="B2457" s="496" t="s">
        <v>2845</v>
      </c>
      <c r="C2457" s="272">
        <v>121466</v>
      </c>
      <c r="D2457" s="272" t="s">
        <v>3426</v>
      </c>
      <c r="E2457" s="273" t="s">
        <v>352</v>
      </c>
      <c r="F2457" s="1362">
        <v>1</v>
      </c>
      <c r="G2457" s="1362">
        <v>7</v>
      </c>
      <c r="H2457" s="1362">
        <v>2</v>
      </c>
      <c r="I2457" s="1362">
        <v>3</v>
      </c>
      <c r="J2457" s="1000">
        <v>42969</v>
      </c>
      <c r="K2457" s="1000">
        <v>42968</v>
      </c>
      <c r="L2457" s="263" t="s">
        <v>1485</v>
      </c>
      <c r="M2457" s="263" t="s">
        <v>1485</v>
      </c>
      <c r="N2457" s="254" t="s">
        <v>47</v>
      </c>
      <c r="O2457" s="254" t="s">
        <v>47</v>
      </c>
      <c r="P2457" s="254" t="s">
        <v>47</v>
      </c>
      <c r="Q2457" s="254"/>
      <c r="R2457" s="254" t="s">
        <v>47</v>
      </c>
      <c r="S2457" s="251"/>
      <c r="T2457" s="253"/>
      <c r="U2457" s="245">
        <v>36</v>
      </c>
      <c r="V2457" s="427"/>
      <c r="W2457" s="202" t="s">
        <v>532</v>
      </c>
      <c r="X2457" s="202"/>
      <c r="Y2457" s="248">
        <v>17</v>
      </c>
      <c r="Z2457" s="239"/>
      <c r="AA2457" s="239"/>
      <c r="AB2457" s="499">
        <v>42933</v>
      </c>
      <c r="AC2457" s="249">
        <f>IF(B2457="","",(IFERROR(VLOOKUP(B2457,Projecten!A$4:X$2415,5,FALSE),"niet bekend")))</f>
        <v>1</v>
      </c>
      <c r="AD2457" s="330">
        <f t="shared" si="194"/>
        <v>3086.35</v>
      </c>
      <c r="AE2457" s="211">
        <f>IF(B2457="","",(IFERROR(VLOOKUP(B2457,Projecten!A$4:X$2415,23,FALSE),"niet bekend")))</f>
        <v>3086.35</v>
      </c>
      <c r="AF2457" s="330">
        <f>IF(B2457="","",(IFERROR(VLOOKUP(B2457,Projecten!A$4:X$2415,12,FALSE),"niet bekend")))</f>
        <v>3086.35</v>
      </c>
    </row>
    <row r="2458" spans="1:32" s="259" customFormat="1" x14ac:dyDescent="0.2">
      <c r="A2458" s="259">
        <v>1369</v>
      </c>
      <c r="B2458" s="496" t="s">
        <v>2881</v>
      </c>
      <c r="C2458" s="272">
        <v>121466</v>
      </c>
      <c r="D2458" s="272" t="s">
        <v>3427</v>
      </c>
      <c r="E2458" s="273" t="s">
        <v>352</v>
      </c>
      <c r="F2458" s="1362">
        <v>0</v>
      </c>
      <c r="G2458" s="1362">
        <v>1</v>
      </c>
      <c r="H2458" s="1362">
        <v>0</v>
      </c>
      <c r="I2458" s="1362">
        <v>1</v>
      </c>
      <c r="J2458" s="263" t="s">
        <v>1485</v>
      </c>
      <c r="K2458" s="263" t="s">
        <v>1485</v>
      </c>
      <c r="L2458" s="263" t="s">
        <v>1485</v>
      </c>
      <c r="M2458" s="263" t="s">
        <v>1485</v>
      </c>
      <c r="N2458" s="254" t="s">
        <v>47</v>
      </c>
      <c r="O2458" s="254" t="s">
        <v>47</v>
      </c>
      <c r="P2458" s="254" t="s">
        <v>47</v>
      </c>
      <c r="Q2458" s="254"/>
      <c r="R2458" s="254" t="s">
        <v>47</v>
      </c>
      <c r="S2458" s="251"/>
      <c r="T2458" s="253"/>
      <c r="U2458" s="245">
        <v>36</v>
      </c>
      <c r="V2458" s="427"/>
      <c r="W2458" s="202" t="s">
        <v>532</v>
      </c>
      <c r="X2458" s="202"/>
      <c r="Y2458" s="248">
        <v>3.25</v>
      </c>
      <c r="Z2458" s="239"/>
      <c r="AA2458" s="239"/>
      <c r="AB2458" s="499">
        <v>42933</v>
      </c>
      <c r="AC2458" s="249">
        <f>IF(B2458="","",(IFERROR(VLOOKUP(B2458,Projecten!A$4:X$2415,5,FALSE),"niet bekend")))</f>
        <v>0</v>
      </c>
      <c r="AD2458" s="330">
        <f t="shared" si="194"/>
        <v>502.39</v>
      </c>
      <c r="AE2458" s="211">
        <f>IF(B2458="","",(IFERROR(VLOOKUP(B2458,Projecten!A$4:X$2415,23,FALSE),"niet bekend")))</f>
        <v>502.39</v>
      </c>
      <c r="AF2458" s="330">
        <f>IF(B2458="","",(IFERROR(VLOOKUP(B2458,Projecten!A$4:X$2415,12,FALSE),"niet bekend")))</f>
        <v>502.39</v>
      </c>
    </row>
    <row r="2459" spans="1:32" s="259" customFormat="1" x14ac:dyDescent="0.2">
      <c r="A2459" s="259">
        <v>1370</v>
      </c>
      <c r="B2459" s="496" t="s">
        <v>3428</v>
      </c>
      <c r="C2459" s="272">
        <v>121467</v>
      </c>
      <c r="D2459" s="272" t="s">
        <v>3430</v>
      </c>
      <c r="E2459" s="273" t="s">
        <v>352</v>
      </c>
      <c r="F2459" s="1362">
        <v>1</v>
      </c>
      <c r="G2459" s="1362">
        <v>8</v>
      </c>
      <c r="H2459" s="1362">
        <v>4</v>
      </c>
      <c r="I2459" s="1362">
        <v>3</v>
      </c>
      <c r="J2459" s="1000">
        <v>42969</v>
      </c>
      <c r="K2459" s="1000">
        <v>42968</v>
      </c>
      <c r="L2459" s="263" t="s">
        <v>1485</v>
      </c>
      <c r="M2459" s="263" t="s">
        <v>1485</v>
      </c>
      <c r="N2459" s="254" t="s">
        <v>47</v>
      </c>
      <c r="O2459" s="254" t="s">
        <v>47</v>
      </c>
      <c r="P2459" s="254" t="s">
        <v>47</v>
      </c>
      <c r="Q2459" s="254"/>
      <c r="R2459" s="254" t="s">
        <v>47</v>
      </c>
      <c r="S2459" s="251"/>
      <c r="T2459" s="253"/>
      <c r="U2459" s="245">
        <v>36</v>
      </c>
      <c r="V2459" s="427"/>
      <c r="W2459" s="202" t="s">
        <v>532</v>
      </c>
      <c r="X2459" s="202"/>
      <c r="Y2459" s="248">
        <v>20</v>
      </c>
      <c r="Z2459" s="239"/>
      <c r="AA2459" s="239"/>
      <c r="AB2459" s="499">
        <v>42933</v>
      </c>
      <c r="AC2459" s="249">
        <f>IF(B2459="","",(IFERROR(VLOOKUP(B2459,Projecten!A$4:X$2415,5,FALSE),"niet bekend")))</f>
        <v>1</v>
      </c>
      <c r="AD2459" s="330">
        <f t="shared" si="194"/>
        <v>3440.14</v>
      </c>
      <c r="AE2459" s="211">
        <f>IF(B2459="","",(IFERROR(VLOOKUP(B2459,Projecten!A$4:X$2415,23,FALSE),"niet bekend")))</f>
        <v>3440.14</v>
      </c>
      <c r="AF2459" s="330">
        <f>IF(B2459="","",(IFERROR(VLOOKUP(B2459,Projecten!A$4:X$2415,12,FALSE),"niet bekend")))</f>
        <v>3440.14</v>
      </c>
    </row>
    <row r="2460" spans="1:32" s="259" customFormat="1" x14ac:dyDescent="0.2">
      <c r="A2460" s="259">
        <v>1371</v>
      </c>
      <c r="B2460" s="496" t="s">
        <v>3429</v>
      </c>
      <c r="C2460" s="272">
        <v>121467</v>
      </c>
      <c r="D2460" s="272" t="s">
        <v>3431</v>
      </c>
      <c r="E2460" s="273" t="s">
        <v>352</v>
      </c>
      <c r="F2460" s="1362">
        <v>0</v>
      </c>
      <c r="G2460" s="1362">
        <v>1</v>
      </c>
      <c r="H2460" s="1362">
        <v>0</v>
      </c>
      <c r="I2460" s="1362">
        <v>1</v>
      </c>
      <c r="J2460" s="263" t="s">
        <v>1485</v>
      </c>
      <c r="K2460" s="263" t="s">
        <v>1485</v>
      </c>
      <c r="L2460" s="263" t="s">
        <v>1485</v>
      </c>
      <c r="M2460" s="263" t="s">
        <v>1485</v>
      </c>
      <c r="N2460" s="254" t="s">
        <v>47</v>
      </c>
      <c r="O2460" s="254" t="s">
        <v>47</v>
      </c>
      <c r="P2460" s="254" t="s">
        <v>47</v>
      </c>
      <c r="Q2460" s="254"/>
      <c r="R2460" s="254" t="s">
        <v>47</v>
      </c>
      <c r="S2460" s="251"/>
      <c r="T2460" s="253"/>
      <c r="U2460" s="245">
        <v>36</v>
      </c>
      <c r="V2460" s="427"/>
      <c r="W2460" s="202" t="s">
        <v>532</v>
      </c>
      <c r="X2460" s="202"/>
      <c r="Y2460" s="248">
        <v>3.25</v>
      </c>
      <c r="Z2460" s="239"/>
      <c r="AA2460" s="239"/>
      <c r="AB2460" s="499">
        <v>42933</v>
      </c>
      <c r="AC2460" s="249">
        <f>IF(B2460="","",(IFERROR(VLOOKUP(B2460,Projecten!A$4:X$2415,5,FALSE),"niet bekend")))</f>
        <v>0</v>
      </c>
      <c r="AD2460" s="330">
        <f t="shared" si="194"/>
        <v>502.39</v>
      </c>
      <c r="AE2460" s="211">
        <f>IF(B2460="","",(IFERROR(VLOOKUP(B2460,Projecten!A$4:X$2415,23,FALSE),"niet bekend")))</f>
        <v>502.39</v>
      </c>
      <c r="AF2460" s="330">
        <f>IF(B2460="","",(IFERROR(VLOOKUP(B2460,Projecten!A$4:X$2415,12,FALSE),"niet bekend")))</f>
        <v>502.39</v>
      </c>
    </row>
    <row r="2461" spans="1:32" s="259" customFormat="1" x14ac:dyDescent="0.2">
      <c r="A2461" s="259">
        <v>1375</v>
      </c>
      <c r="B2461" s="272">
        <v>2017563</v>
      </c>
      <c r="C2461" s="272">
        <v>121473</v>
      </c>
      <c r="D2461" s="272" t="s">
        <v>3521</v>
      </c>
      <c r="E2461" s="273" t="s">
        <v>352</v>
      </c>
      <c r="F2461" s="273">
        <v>0</v>
      </c>
      <c r="G2461" s="273">
        <v>1</v>
      </c>
      <c r="H2461" s="273">
        <v>0</v>
      </c>
      <c r="I2461" s="273">
        <v>2</v>
      </c>
      <c r="J2461" s="1000">
        <v>42976</v>
      </c>
      <c r="K2461" s="263" t="s">
        <v>1485</v>
      </c>
      <c r="L2461" s="263" t="s">
        <v>1485</v>
      </c>
      <c r="M2461" s="1365" t="s">
        <v>1485</v>
      </c>
      <c r="N2461" s="254" t="s">
        <v>47</v>
      </c>
      <c r="O2461" s="254" t="s">
        <v>47</v>
      </c>
      <c r="P2461" s="254" t="s">
        <v>47</v>
      </c>
      <c r="Q2461" s="254"/>
      <c r="R2461" s="254" t="s">
        <v>47</v>
      </c>
      <c r="S2461" s="251"/>
      <c r="T2461" s="253"/>
      <c r="U2461" s="245">
        <v>36</v>
      </c>
      <c r="V2461" s="427"/>
      <c r="W2461" s="202" t="s">
        <v>532</v>
      </c>
      <c r="X2461" s="202"/>
      <c r="Y2461" s="248">
        <v>5.5</v>
      </c>
      <c r="Z2461" s="239"/>
      <c r="AA2461" s="239"/>
      <c r="AB2461" s="499">
        <v>42969</v>
      </c>
      <c r="AC2461" s="249">
        <f>IF(B2461="","",(IFERROR(VLOOKUP(B2461,Projecten!A$4:X$2415,5,FALSE),"niet bekend")))</f>
        <v>0</v>
      </c>
      <c r="AD2461" s="330">
        <f t="shared" si="194"/>
        <v>774.65</v>
      </c>
      <c r="AE2461" s="211">
        <f>IF(B2461="","",(IFERROR(VLOOKUP(B2461,Projecten!A$4:X$2415,23,FALSE),"niet bekend")))</f>
        <v>774.65</v>
      </c>
      <c r="AF2461" s="330">
        <f>IF(B2461="","",(IFERROR(VLOOKUP(B2461,Projecten!A$4:X$2415,12,FALSE),"niet bekend")))</f>
        <v>774.65</v>
      </c>
    </row>
    <row r="2462" spans="1:32" s="259" customFormat="1" x14ac:dyDescent="0.2">
      <c r="A2462" s="259">
        <v>1376</v>
      </c>
      <c r="B2462" s="272">
        <v>2017539</v>
      </c>
      <c r="C2462" s="272">
        <v>121469</v>
      </c>
      <c r="D2462" s="272" t="s">
        <v>3443</v>
      </c>
      <c r="E2462" s="273" t="s">
        <v>317</v>
      </c>
      <c r="F2462" s="1362">
        <v>1</v>
      </c>
      <c r="G2462" s="1362">
        <v>2</v>
      </c>
      <c r="H2462" s="1362">
        <v>1</v>
      </c>
      <c r="I2462" s="1362">
        <v>1</v>
      </c>
      <c r="J2462" s="1000">
        <v>42969</v>
      </c>
      <c r="K2462" s="263" t="s">
        <v>1485</v>
      </c>
      <c r="L2462" s="263" t="s">
        <v>1485</v>
      </c>
      <c r="M2462" s="263" t="s">
        <v>1485</v>
      </c>
      <c r="N2462" s="254" t="s">
        <v>47</v>
      </c>
      <c r="O2462" s="254" t="s">
        <v>47</v>
      </c>
      <c r="P2462" s="254" t="s">
        <v>47</v>
      </c>
      <c r="Q2462" s="254"/>
      <c r="R2462" s="254" t="s">
        <v>47</v>
      </c>
      <c r="S2462" s="251"/>
      <c r="T2462" s="253"/>
      <c r="U2462" s="245">
        <v>36</v>
      </c>
      <c r="V2462" s="427"/>
      <c r="W2462" s="202" t="s">
        <v>777</v>
      </c>
      <c r="X2462" s="202"/>
      <c r="Y2462" s="248">
        <v>5</v>
      </c>
      <c r="Z2462" s="239"/>
      <c r="AA2462" s="239"/>
      <c r="AB2462" s="499">
        <v>42933</v>
      </c>
      <c r="AC2462" s="249">
        <f>IF(B2462="","",(IFERROR(VLOOKUP(B2462,Projecten!A$4:X$2415,5,FALSE),"niet bekend")))</f>
        <v>1</v>
      </c>
      <c r="AD2462" s="330">
        <f t="shared" si="194"/>
        <v>852.39</v>
      </c>
      <c r="AE2462" s="211">
        <f>IF(B2462="","",(IFERROR(VLOOKUP(B2462,Projecten!A$4:X$2415,23,FALSE),"niet bekend")))</f>
        <v>852.39</v>
      </c>
      <c r="AF2462" s="330">
        <f>IF(B2462="","",(IFERROR(VLOOKUP(B2462,Projecten!A$4:X$2415,12,FALSE),"niet bekend")))</f>
        <v>852.39</v>
      </c>
    </row>
    <row r="2463" spans="1:32" s="259" customFormat="1" x14ac:dyDescent="0.2">
      <c r="A2463" s="259">
        <v>1377</v>
      </c>
      <c r="B2463" s="272">
        <v>2017540</v>
      </c>
      <c r="C2463" s="272">
        <v>121469</v>
      </c>
      <c r="D2463" s="272" t="s">
        <v>3446</v>
      </c>
      <c r="E2463" s="273" t="s">
        <v>317</v>
      </c>
      <c r="F2463" s="1362">
        <v>1</v>
      </c>
      <c r="G2463" s="1362">
        <v>1</v>
      </c>
      <c r="H2463" s="1362">
        <v>0</v>
      </c>
      <c r="I2463" s="1362">
        <v>1</v>
      </c>
      <c r="J2463" s="1000">
        <v>42969</v>
      </c>
      <c r="K2463" s="263" t="s">
        <v>1485</v>
      </c>
      <c r="L2463" s="263" t="s">
        <v>1485</v>
      </c>
      <c r="M2463" s="263" t="s">
        <v>1485</v>
      </c>
      <c r="N2463" s="254" t="s">
        <v>47</v>
      </c>
      <c r="O2463" s="254" t="s">
        <v>47</v>
      </c>
      <c r="P2463" s="254" t="s">
        <v>47</v>
      </c>
      <c r="Q2463" s="254"/>
      <c r="R2463" s="254" t="s">
        <v>47</v>
      </c>
      <c r="S2463" s="251"/>
      <c r="T2463" s="253"/>
      <c r="U2463" s="245">
        <v>36</v>
      </c>
      <c r="V2463" s="427"/>
      <c r="W2463" s="202" t="s">
        <v>777</v>
      </c>
      <c r="X2463" s="202" t="s">
        <v>1250</v>
      </c>
      <c r="Y2463" s="248">
        <v>3.75</v>
      </c>
      <c r="Z2463" s="239"/>
      <c r="AA2463" s="239"/>
      <c r="AB2463" s="499">
        <v>42933</v>
      </c>
      <c r="AC2463" s="249">
        <f>IF(B2463="","",(IFERROR(VLOOKUP(B2463,Projecten!A$4:X$2415,5,FALSE),"niet bekend")))</f>
        <v>1</v>
      </c>
      <c r="AD2463" s="330">
        <f t="shared" si="194"/>
        <v>707.24</v>
      </c>
      <c r="AE2463" s="211">
        <f>IF(B2463="","",(IFERROR(VLOOKUP(B2463,Projecten!A$4:X$2415,23,FALSE),"niet bekend")))</f>
        <v>707.24</v>
      </c>
      <c r="AF2463" s="330">
        <f>IF(B2463="","",(IFERROR(VLOOKUP(B2463,Projecten!A$4:X$2415,12,FALSE),"niet bekend")))</f>
        <v>707.24</v>
      </c>
    </row>
    <row r="2464" spans="1:32" s="259" customFormat="1" x14ac:dyDescent="0.2">
      <c r="A2464" s="259">
        <v>1378</v>
      </c>
      <c r="B2464" s="272">
        <v>2017541</v>
      </c>
      <c r="C2464" s="272">
        <v>121469</v>
      </c>
      <c r="D2464" s="272" t="s">
        <v>3449</v>
      </c>
      <c r="E2464" s="273" t="s">
        <v>317</v>
      </c>
      <c r="F2464" s="1362">
        <v>0</v>
      </c>
      <c r="G2464" s="1362">
        <v>1</v>
      </c>
      <c r="H2464" s="1362">
        <v>0</v>
      </c>
      <c r="I2464" s="1362">
        <v>2</v>
      </c>
      <c r="J2464" s="263" t="s">
        <v>1485</v>
      </c>
      <c r="K2464" s="263" t="s">
        <v>1485</v>
      </c>
      <c r="L2464" s="263" t="s">
        <v>1485</v>
      </c>
      <c r="M2464" s="263" t="s">
        <v>1485</v>
      </c>
      <c r="N2464" s="254" t="s">
        <v>47</v>
      </c>
      <c r="O2464" s="254" t="s">
        <v>47</v>
      </c>
      <c r="P2464" s="254" t="s">
        <v>47</v>
      </c>
      <c r="Q2464" s="254"/>
      <c r="R2464" s="254" t="s">
        <v>47</v>
      </c>
      <c r="S2464" s="251"/>
      <c r="T2464" s="253"/>
      <c r="U2464" s="245">
        <v>36</v>
      </c>
      <c r="V2464" s="427"/>
      <c r="W2464" s="202" t="s">
        <v>777</v>
      </c>
      <c r="X2464" s="202" t="s">
        <v>3458</v>
      </c>
      <c r="Y2464" s="248">
        <v>3.25</v>
      </c>
      <c r="Z2464" s="239"/>
      <c r="AA2464" s="239"/>
      <c r="AB2464" s="499">
        <v>42933</v>
      </c>
      <c r="AC2464" s="249">
        <f>IF(B2464="","",(IFERROR(VLOOKUP(B2464,Projecten!A$4:X$2415,5,FALSE),"niet bekend")))</f>
        <v>0</v>
      </c>
      <c r="AD2464" s="330">
        <f t="shared" si="194"/>
        <v>499.5</v>
      </c>
      <c r="AE2464" s="211">
        <f>IF(B2464="","",(IFERROR(VLOOKUP(B2464,Projecten!A$4:X$2415,23,FALSE),"niet bekend")))</f>
        <v>499.5</v>
      </c>
      <c r="AF2464" s="330">
        <f>IF(B2464="","",(IFERROR(VLOOKUP(B2464,Projecten!A$4:X$2415,12,FALSE),"niet bekend")))</f>
        <v>499.5</v>
      </c>
    </row>
    <row r="2465" spans="1:33" s="312" customFormat="1" x14ac:dyDescent="0.2">
      <c r="B2465" s="1012"/>
      <c r="C2465" s="299"/>
      <c r="D2465" s="300"/>
      <c r="E2465" s="300"/>
      <c r="F2465" s="300"/>
      <c r="G2465" s="300"/>
      <c r="H2465" s="300"/>
      <c r="I2465" s="300"/>
      <c r="J2465" s="301"/>
      <c r="K2465" s="301"/>
      <c r="L2465" s="301"/>
      <c r="M2465" s="302"/>
      <c r="N2465" s="302"/>
      <c r="O2465" s="302"/>
      <c r="P2465" s="302"/>
      <c r="Q2465" s="302"/>
      <c r="R2465" s="302"/>
      <c r="S2465" s="303"/>
      <c r="T2465" s="304"/>
      <c r="U2465" s="305"/>
      <c r="V2465" s="305"/>
      <c r="W2465" s="307"/>
      <c r="X2465" s="307"/>
      <c r="Y2465" s="307"/>
      <c r="Z2465" s="298"/>
      <c r="AA2465" s="308"/>
      <c r="AB2465" s="410"/>
    </row>
    <row r="2466" spans="1:33" s="236" customFormat="1" x14ac:dyDescent="0.2">
      <c r="C2466" s="221"/>
      <c r="D2466" s="222">
        <f>SUM(G2466:I2466)</f>
        <v>307</v>
      </c>
      <c r="E2466" s="220"/>
      <c r="F2466" s="220">
        <f>SUM(F2467:F2487)</f>
        <v>17</v>
      </c>
      <c r="G2466" s="220">
        <f>SUM(G2467:G2487)</f>
        <v>158</v>
      </c>
      <c r="H2466" s="220">
        <f>SUM(H2467:H2487)</f>
        <v>92</v>
      </c>
      <c r="I2466" s="220">
        <f>SUM(I2467:I2487)</f>
        <v>57</v>
      </c>
      <c r="J2466" s="223"/>
      <c r="K2466" s="223"/>
      <c r="L2466" s="223"/>
      <c r="M2466" s="224"/>
      <c r="N2466" s="224"/>
      <c r="O2466" s="224"/>
      <c r="P2466" s="224"/>
      <c r="Q2466" s="224"/>
      <c r="R2466" s="224"/>
      <c r="S2466" s="225">
        <v>36</v>
      </c>
      <c r="T2466" s="226"/>
      <c r="U2466" s="227"/>
      <c r="V2466" s="227"/>
      <c r="W2466" s="229"/>
      <c r="X2466" s="230">
        <f>SUM(Y2466:Y2487)</f>
        <v>490.5</v>
      </c>
      <c r="Y2466" s="231"/>
      <c r="Z2466" s="231">
        <v>0</v>
      </c>
      <c r="AA2466" s="232">
        <f>X2466-Z2466</f>
        <v>490.5</v>
      </c>
      <c r="AB2466" s="221"/>
      <c r="AD2466" s="1364">
        <f>SUM(AD2467:AD2487)</f>
        <v>86552.530000000013</v>
      </c>
    </row>
    <row r="2467" spans="1:33" s="259" customFormat="1" x14ac:dyDescent="0.2">
      <c r="A2467" s="259">
        <v>1537</v>
      </c>
      <c r="B2467" s="250"/>
      <c r="C2467" s="251"/>
      <c r="D2467" s="251" t="s">
        <v>2465</v>
      </c>
      <c r="E2467" s="239"/>
      <c r="F2467" s="239"/>
      <c r="G2467" s="239"/>
      <c r="H2467" s="239"/>
      <c r="I2467" s="239"/>
      <c r="J2467" s="253"/>
      <c r="K2467" s="253"/>
      <c r="L2467" s="253"/>
      <c r="M2467" s="253"/>
      <c r="N2467" s="254"/>
      <c r="O2467" s="254"/>
      <c r="P2467" s="254"/>
      <c r="Q2467" s="254"/>
      <c r="R2467" s="254"/>
      <c r="S2467" s="251"/>
      <c r="T2467" s="253"/>
      <c r="U2467" s="255"/>
      <c r="V2467" s="638"/>
      <c r="W2467" s="239"/>
      <c r="X2467" s="239"/>
      <c r="Y2467" s="257">
        <v>40</v>
      </c>
      <c r="Z2467" s="239"/>
      <c r="AA2467" s="239"/>
      <c r="AB2467" s="1120"/>
      <c r="AC2467" s="249" t="str">
        <f>IF(B2467="","",(IFERROR(VLOOKUP(B2467,Projecten!A$4:X$2415,5,FALSE),"niet bekend")))</f>
        <v/>
      </c>
      <c r="AD2467" s="330" t="str">
        <f>IF(AC2467="","",(IF(F2467=0,AF2467,(F2467/AC2467*AF2467))))</f>
        <v/>
      </c>
      <c r="AE2467" s="211" t="str">
        <f>IF(B2467="","",(IFERROR(VLOOKUP(B2467,Projecten!A$4:X$2415,23,FALSE),"niet bekend")))</f>
        <v/>
      </c>
      <c r="AF2467" s="330" t="str">
        <f>IF(B2467="","",(IFERROR(VLOOKUP(B2467,Projecten!A$4:X$2415,12,FALSE),"niet bekend")))</f>
        <v/>
      </c>
    </row>
    <row r="2468" spans="1:33" s="259" customFormat="1" x14ac:dyDescent="0.2">
      <c r="A2468" s="259">
        <v>1538</v>
      </c>
      <c r="B2468" s="250"/>
      <c r="C2468" s="251"/>
      <c r="D2468" s="251" t="s">
        <v>3539</v>
      </c>
      <c r="E2468" s="239"/>
      <c r="F2468" s="239"/>
      <c r="G2468" s="239"/>
      <c r="H2468" s="239"/>
      <c r="I2468" s="239"/>
      <c r="J2468" s="253"/>
      <c r="K2468" s="253"/>
      <c r="L2468" s="253"/>
      <c r="M2468" s="253"/>
      <c r="N2468" s="254"/>
      <c r="O2468" s="254"/>
      <c r="P2468" s="254"/>
      <c r="Q2468" s="254"/>
      <c r="R2468" s="254"/>
      <c r="S2468" s="251"/>
      <c r="T2468" s="253"/>
      <c r="U2468" s="255"/>
      <c r="V2468" s="638"/>
      <c r="W2468" s="239"/>
      <c r="X2468" s="239"/>
      <c r="Y2468" s="257">
        <v>13.25</v>
      </c>
      <c r="Z2468" s="239"/>
      <c r="AA2468" s="239"/>
      <c r="AB2468" s="1120"/>
      <c r="AC2468" s="249" t="str">
        <f>IF(B2468="","",(IFERROR(VLOOKUP(B2468,Projecten!A$4:X$2415,5,FALSE),"niet bekend")))</f>
        <v/>
      </c>
      <c r="AD2468" s="330" t="str">
        <f>IF(AC2468="","",(IF(F2468=0,AF2468,(F2468/AC2468*AF2468))))</f>
        <v/>
      </c>
      <c r="AE2468" s="211" t="str">
        <f>IF(B2468="","",(IFERROR(VLOOKUP(B2468,Projecten!A$4:X$2415,23,FALSE),"niet bekend")))</f>
        <v/>
      </c>
      <c r="AF2468" s="330" t="str">
        <f>IF(B2468="","",(IFERROR(VLOOKUP(B2468,Projecten!A$4:X$2415,12,FALSE),"niet bekend")))</f>
        <v/>
      </c>
    </row>
    <row r="2469" spans="1:33" s="259" customFormat="1" x14ac:dyDescent="0.2">
      <c r="A2469" s="259">
        <v>1539</v>
      </c>
      <c r="B2469" s="250"/>
      <c r="C2469" s="251"/>
      <c r="D2469" s="251" t="s">
        <v>3590</v>
      </c>
      <c r="E2469" s="239"/>
      <c r="F2469" s="239"/>
      <c r="G2469" s="239"/>
      <c r="H2469" s="239"/>
      <c r="I2469" s="239"/>
      <c r="J2469" s="253"/>
      <c r="K2469" s="253"/>
      <c r="L2469" s="253"/>
      <c r="M2469" s="253"/>
      <c r="N2469" s="254"/>
      <c r="O2469" s="254"/>
      <c r="P2469" s="254"/>
      <c r="Q2469" s="254"/>
      <c r="R2469" s="254"/>
      <c r="S2469" s="251"/>
      <c r="T2469" s="253"/>
      <c r="U2469" s="255"/>
      <c r="V2469" s="638"/>
      <c r="W2469" s="239"/>
      <c r="X2469" s="239"/>
      <c r="Y2469" s="257">
        <v>8.25</v>
      </c>
      <c r="Z2469" s="239"/>
      <c r="AA2469" s="239"/>
      <c r="AB2469" s="1120"/>
      <c r="AC2469" s="249"/>
      <c r="AD2469" s="330"/>
      <c r="AE2469" s="211"/>
      <c r="AF2469" s="330"/>
    </row>
    <row r="2470" spans="1:33" s="259" customFormat="1" x14ac:dyDescent="0.2">
      <c r="A2470" s="259">
        <v>1540</v>
      </c>
      <c r="B2470" s="250"/>
      <c r="C2470" s="251"/>
      <c r="D2470" s="251" t="s">
        <v>3594</v>
      </c>
      <c r="E2470" s="239"/>
      <c r="F2470" s="239"/>
      <c r="G2470" s="239"/>
      <c r="H2470" s="239"/>
      <c r="I2470" s="239"/>
      <c r="J2470" s="253"/>
      <c r="K2470" s="253"/>
      <c r="L2470" s="253"/>
      <c r="M2470" s="253"/>
      <c r="N2470" s="254"/>
      <c r="O2470" s="254"/>
      <c r="P2470" s="254"/>
      <c r="Q2470" s="254"/>
      <c r="R2470" s="254"/>
      <c r="S2470" s="251"/>
      <c r="T2470" s="253"/>
      <c r="U2470" s="255"/>
      <c r="V2470" s="638"/>
      <c r="W2470" s="239"/>
      <c r="X2470" s="239"/>
      <c r="Y2470" s="257">
        <v>1.5</v>
      </c>
      <c r="Z2470" s="239"/>
      <c r="AA2470" s="239"/>
      <c r="AB2470" s="1120"/>
      <c r="AC2470" s="249"/>
      <c r="AD2470" s="330"/>
      <c r="AE2470" s="211"/>
      <c r="AF2470" s="330"/>
    </row>
    <row r="2471" spans="1:33" s="259" customFormat="1" x14ac:dyDescent="0.2">
      <c r="A2471" s="259">
        <v>1541</v>
      </c>
      <c r="B2471" s="250"/>
      <c r="C2471" s="251"/>
      <c r="D2471" s="251" t="s">
        <v>3605</v>
      </c>
      <c r="E2471" s="239"/>
      <c r="F2471" s="239"/>
      <c r="G2471" s="239"/>
      <c r="H2471" s="239"/>
      <c r="I2471" s="239"/>
      <c r="J2471" s="253"/>
      <c r="K2471" s="253"/>
      <c r="L2471" s="253"/>
      <c r="M2471" s="253"/>
      <c r="N2471" s="254"/>
      <c r="O2471" s="254"/>
      <c r="P2471" s="254"/>
      <c r="Q2471" s="254"/>
      <c r="R2471" s="254"/>
      <c r="S2471" s="251"/>
      <c r="T2471" s="253"/>
      <c r="U2471" s="255"/>
      <c r="V2471" s="638"/>
      <c r="W2471" s="239"/>
      <c r="X2471" s="239"/>
      <c r="Y2471" s="257">
        <v>12</v>
      </c>
      <c r="Z2471" s="239"/>
      <c r="AA2471" s="239"/>
      <c r="AB2471" s="1120"/>
      <c r="AC2471" s="249"/>
      <c r="AD2471" s="330"/>
      <c r="AE2471" s="211"/>
      <c r="AF2471" s="330"/>
    </row>
    <row r="2472" spans="1:33" x14ac:dyDescent="0.2">
      <c r="A2472" s="209">
        <v>1542</v>
      </c>
      <c r="B2472" s="238" t="s">
        <v>2408</v>
      </c>
      <c r="C2472" s="1109">
        <v>121441</v>
      </c>
      <c r="D2472" s="238" t="s">
        <v>2309</v>
      </c>
      <c r="E2472" s="240" t="s">
        <v>2407</v>
      </c>
      <c r="F2472" s="240">
        <v>1</v>
      </c>
      <c r="G2472" s="240">
        <v>23</v>
      </c>
      <c r="H2472" s="240">
        <v>17</v>
      </c>
      <c r="I2472" s="240">
        <v>4</v>
      </c>
      <c r="J2472" s="1072">
        <v>42934</v>
      </c>
      <c r="K2472" s="1072">
        <v>42926</v>
      </c>
      <c r="L2472" s="1072" t="s">
        <v>47</v>
      </c>
      <c r="M2472" s="263" t="s">
        <v>1485</v>
      </c>
      <c r="N2472" s="242" t="s">
        <v>47</v>
      </c>
      <c r="O2472" s="242" t="s">
        <v>47</v>
      </c>
      <c r="P2472" s="242" t="s">
        <v>47</v>
      </c>
      <c r="Q2472" s="242"/>
      <c r="R2472" s="242" t="s">
        <v>47</v>
      </c>
      <c r="S2472" s="243" t="s">
        <v>3464</v>
      </c>
      <c r="T2472" s="244" t="s">
        <v>3425</v>
      </c>
      <c r="U2472" s="245">
        <v>36</v>
      </c>
      <c r="W2472" s="1367" t="s">
        <v>2409</v>
      </c>
      <c r="X2472" s="202" t="s">
        <v>3465</v>
      </c>
      <c r="Y2472" s="248">
        <v>46</v>
      </c>
      <c r="Z2472" s="202"/>
      <c r="AA2472" s="202"/>
      <c r="AB2472" s="243"/>
      <c r="AC2472" s="249">
        <f>IF(B2472="","",(IFERROR(VLOOKUP(B2472,Projecten!A$4:X$2415,5,FALSE),"niet bekend")))</f>
        <v>1</v>
      </c>
      <c r="AD2472" s="330">
        <f t="shared" ref="AD2472:AD2477" si="195">IF(AC2472="","",(IF(F2472=0,AF2472,(F2472/AC2472*AF2472))))</f>
        <v>18138</v>
      </c>
      <c r="AE2472" s="211">
        <f>IF(B2472="","",(IFERROR(VLOOKUP(B2472,Projecten!A$4:X$2415,23,FALSE),"niet bekend")))</f>
        <v>0</v>
      </c>
      <c r="AF2472" s="330">
        <f>IF(B2472="","",(IFERROR(VLOOKUP(B2472,Projecten!A$4:X$2415,12,FALSE),"niet bekend")))</f>
        <v>18138</v>
      </c>
      <c r="AG2472" s="209"/>
    </row>
    <row r="2473" spans="1:33" s="259" customFormat="1" x14ac:dyDescent="0.2">
      <c r="A2473" s="259">
        <v>1543</v>
      </c>
      <c r="B2473" s="449" t="s">
        <v>3432</v>
      </c>
      <c r="C2473" s="272">
        <v>121468</v>
      </c>
      <c r="D2473" s="272" t="s">
        <v>3435</v>
      </c>
      <c r="E2473" s="273" t="s">
        <v>352</v>
      </c>
      <c r="F2473" s="1362">
        <v>1</v>
      </c>
      <c r="G2473" s="1362">
        <v>8</v>
      </c>
      <c r="H2473" s="1362">
        <v>4</v>
      </c>
      <c r="I2473" s="1362">
        <v>3</v>
      </c>
      <c r="J2473" s="1000">
        <v>42969</v>
      </c>
      <c r="K2473" s="1000">
        <v>42968</v>
      </c>
      <c r="L2473" s="263" t="s">
        <v>1485</v>
      </c>
      <c r="M2473" s="263" t="s">
        <v>1485</v>
      </c>
      <c r="N2473" s="254" t="s">
        <v>47</v>
      </c>
      <c r="O2473" s="254" t="s">
        <v>47</v>
      </c>
      <c r="P2473" s="254" t="s">
        <v>47</v>
      </c>
      <c r="Q2473" s="254"/>
      <c r="R2473" s="254" t="s">
        <v>47</v>
      </c>
      <c r="S2473" s="251"/>
      <c r="T2473" s="253"/>
      <c r="U2473" s="245">
        <v>36</v>
      </c>
      <c r="V2473" s="427"/>
      <c r="W2473" s="1367" t="s">
        <v>532</v>
      </c>
      <c r="X2473" s="202"/>
      <c r="Y2473" s="248">
        <v>20</v>
      </c>
      <c r="Z2473" s="239"/>
      <c r="AA2473" s="239"/>
      <c r="AB2473" s="499">
        <v>42933</v>
      </c>
      <c r="AC2473" s="249">
        <f>IF(B2473="","",(IFERROR(VLOOKUP(B2473,Projecten!A$4:X$2415,5,FALSE),"niet bekend")))</f>
        <v>1</v>
      </c>
      <c r="AD2473" s="330">
        <f t="shared" si="195"/>
        <v>3413.07</v>
      </c>
      <c r="AE2473" s="211">
        <f>IF(B2473="","",(IFERROR(VLOOKUP(B2473,Projecten!A$4:X$2415,23,FALSE),"niet bekend")))</f>
        <v>3413.07</v>
      </c>
      <c r="AF2473" s="330">
        <f>IF(B2473="","",(IFERROR(VLOOKUP(B2473,Projecten!A$4:X$2415,12,FALSE),"niet bekend")))</f>
        <v>3413.07</v>
      </c>
    </row>
    <row r="2474" spans="1:33" s="259" customFormat="1" x14ac:dyDescent="0.2">
      <c r="A2474" s="259">
        <v>1544</v>
      </c>
      <c r="B2474" s="449" t="s">
        <v>3433</v>
      </c>
      <c r="C2474" s="272">
        <v>121468</v>
      </c>
      <c r="D2474" s="272" t="s">
        <v>3434</v>
      </c>
      <c r="E2474" s="273" t="s">
        <v>352</v>
      </c>
      <c r="F2474" s="1362">
        <v>0</v>
      </c>
      <c r="G2474" s="1362">
        <v>1</v>
      </c>
      <c r="H2474" s="1362">
        <v>0</v>
      </c>
      <c r="I2474" s="1362">
        <v>1</v>
      </c>
      <c r="J2474" s="263" t="s">
        <v>1485</v>
      </c>
      <c r="K2474" s="263" t="s">
        <v>1485</v>
      </c>
      <c r="L2474" s="263" t="s">
        <v>1485</v>
      </c>
      <c r="M2474" s="263" t="s">
        <v>1485</v>
      </c>
      <c r="N2474" s="254" t="s">
        <v>47</v>
      </c>
      <c r="O2474" s="254" t="s">
        <v>47</v>
      </c>
      <c r="P2474" s="254" t="s">
        <v>47</v>
      </c>
      <c r="Q2474" s="254"/>
      <c r="R2474" s="254" t="s">
        <v>47</v>
      </c>
      <c r="S2474" s="251"/>
      <c r="T2474" s="253"/>
      <c r="U2474" s="245">
        <v>36</v>
      </c>
      <c r="V2474" s="427"/>
      <c r="W2474" s="1367" t="s">
        <v>532</v>
      </c>
      <c r="X2474" s="202"/>
      <c r="Y2474" s="248">
        <v>3.25</v>
      </c>
      <c r="Z2474" s="239"/>
      <c r="AA2474" s="239"/>
      <c r="AB2474" s="499">
        <v>42933</v>
      </c>
      <c r="AC2474" s="249">
        <f>IF(B2474="","",(IFERROR(VLOOKUP(B2474,Projecten!A$4:X$2415,5,FALSE),"niet bekend")))</f>
        <v>0</v>
      </c>
      <c r="AD2474" s="330">
        <f t="shared" si="195"/>
        <v>502.39</v>
      </c>
      <c r="AE2474" s="211">
        <f>IF(B2474="","",(IFERROR(VLOOKUP(B2474,Projecten!A$4:X$2415,23,FALSE),"niet bekend")))</f>
        <v>502.39</v>
      </c>
      <c r="AF2474" s="330">
        <f>IF(B2474="","",(IFERROR(VLOOKUP(B2474,Projecten!A$4:X$2415,12,FALSE),"niet bekend")))</f>
        <v>502.39</v>
      </c>
    </row>
    <row r="2475" spans="1:33" s="259" customFormat="1" x14ac:dyDescent="0.2">
      <c r="A2475" s="259">
        <v>1545</v>
      </c>
      <c r="B2475" s="272">
        <v>2017562</v>
      </c>
      <c r="C2475" s="272">
        <v>121468</v>
      </c>
      <c r="D2475" s="272" t="s">
        <v>3504</v>
      </c>
      <c r="E2475" s="273" t="s">
        <v>352</v>
      </c>
      <c r="F2475" s="273">
        <v>0</v>
      </c>
      <c r="G2475" s="273">
        <v>1</v>
      </c>
      <c r="H2475" s="273">
        <v>0</v>
      </c>
      <c r="I2475" s="273">
        <v>1</v>
      </c>
      <c r="J2475" s="1000">
        <v>42971</v>
      </c>
      <c r="K2475" s="263" t="s">
        <v>1485</v>
      </c>
      <c r="L2475" s="263" t="s">
        <v>1485</v>
      </c>
      <c r="M2475" s="263" t="s">
        <v>1485</v>
      </c>
      <c r="N2475" s="254" t="s">
        <v>47</v>
      </c>
      <c r="O2475" s="254" t="s">
        <v>47</v>
      </c>
      <c r="P2475" s="254" t="s">
        <v>47</v>
      </c>
      <c r="Q2475" s="254"/>
      <c r="R2475" s="254" t="s">
        <v>47</v>
      </c>
      <c r="S2475" s="251"/>
      <c r="T2475" s="253"/>
      <c r="U2475" s="245">
        <v>36</v>
      </c>
      <c r="V2475" s="427"/>
      <c r="W2475" s="1367" t="s">
        <v>532</v>
      </c>
      <c r="X2475" s="202"/>
      <c r="Y2475" s="248">
        <v>3.25</v>
      </c>
      <c r="Z2475" s="239"/>
      <c r="AA2475" s="239"/>
      <c r="AB2475" s="499" t="s">
        <v>3505</v>
      </c>
      <c r="AC2475" s="249">
        <f>IF(B2475="","",(IFERROR(VLOOKUP(B2475,Projecten!A$4:X$2415,5,FALSE),"niet bekend")))</f>
        <v>0</v>
      </c>
      <c r="AD2475" s="330">
        <f t="shared" si="195"/>
        <v>520.27</v>
      </c>
      <c r="AE2475" s="211">
        <f>IF(B2475="","",(IFERROR(VLOOKUP(B2475,Projecten!A$4:X$2415,23,FALSE),"niet bekend")))</f>
        <v>520.27</v>
      </c>
      <c r="AF2475" s="330">
        <f>IF(B2475="","",(IFERROR(VLOOKUP(B2475,Projecten!A$4:X$2415,12,FALSE),"niet bekend")))</f>
        <v>520.27</v>
      </c>
    </row>
    <row r="2476" spans="1:33" s="259" customFormat="1" x14ac:dyDescent="0.2">
      <c r="A2476" s="259">
        <v>1546</v>
      </c>
      <c r="B2476" s="272" t="s">
        <v>3294</v>
      </c>
      <c r="C2476" s="665">
        <v>121470</v>
      </c>
      <c r="D2476" s="272" t="s">
        <v>3207</v>
      </c>
      <c r="E2476" s="273" t="s">
        <v>26</v>
      </c>
      <c r="F2476" s="1362">
        <v>4</v>
      </c>
      <c r="G2476" s="1362">
        <v>32</v>
      </c>
      <c r="H2476" s="1362">
        <v>16</v>
      </c>
      <c r="I2476" s="1362">
        <v>16</v>
      </c>
      <c r="J2476" s="1000">
        <v>42935</v>
      </c>
      <c r="K2476" s="267">
        <v>42935</v>
      </c>
      <c r="L2476" s="263" t="s">
        <v>1485</v>
      </c>
      <c r="M2476" s="1000" t="s">
        <v>3470</v>
      </c>
      <c r="N2476" s="254" t="s">
        <v>47</v>
      </c>
      <c r="O2476" s="254" t="s">
        <v>47</v>
      </c>
      <c r="P2476" s="254" t="s">
        <v>47</v>
      </c>
      <c r="Q2476" s="254"/>
      <c r="R2476" s="254" t="s">
        <v>47</v>
      </c>
      <c r="S2476" s="251"/>
      <c r="T2476" s="253" t="s">
        <v>3206</v>
      </c>
      <c r="U2476" s="245">
        <v>36</v>
      </c>
      <c r="V2476" s="427"/>
      <c r="W2476" s="1367" t="s">
        <v>162</v>
      </c>
      <c r="X2476" s="202" t="s">
        <v>3335</v>
      </c>
      <c r="Y2476" s="248">
        <f>F2476*33</f>
        <v>132</v>
      </c>
      <c r="Z2476" s="239"/>
      <c r="AA2476" s="239"/>
      <c r="AB2476" s="499">
        <v>42906</v>
      </c>
      <c r="AC2476" s="249">
        <f>IF(B2476="","",(IFERROR(VLOOKUP(B2476,Projecten!A$4:X$2415,5,FALSE),"niet bekend")))</f>
        <v>28</v>
      </c>
      <c r="AD2476" s="330">
        <f t="shared" si="195"/>
        <v>26320</v>
      </c>
      <c r="AE2476" s="211">
        <f>IF(B2476="","",(IFERROR(VLOOKUP(B2476,Projecten!A$4:X$2415,23,FALSE),"niet bekend")))</f>
        <v>227231</v>
      </c>
      <c r="AF2476" s="330">
        <f>IF(B2476="","",(IFERROR(VLOOKUP(B2476,Projecten!A$4:X$2415,12,FALSE),"niet bekend")))</f>
        <v>184240</v>
      </c>
    </row>
    <row r="2477" spans="1:33" s="259" customFormat="1" x14ac:dyDescent="0.2">
      <c r="A2477" s="259">
        <v>1547</v>
      </c>
      <c r="B2477" s="272" t="s">
        <v>3294</v>
      </c>
      <c r="C2477" s="665">
        <v>121471</v>
      </c>
      <c r="D2477" s="272" t="s">
        <v>3208</v>
      </c>
      <c r="E2477" s="273" t="s">
        <v>26</v>
      </c>
      <c r="F2477" s="1362">
        <v>2</v>
      </c>
      <c r="G2477" s="1362">
        <v>16</v>
      </c>
      <c r="H2477" s="1362">
        <v>8</v>
      </c>
      <c r="I2477" s="1362">
        <v>8</v>
      </c>
      <c r="J2477" s="1000">
        <v>42935</v>
      </c>
      <c r="K2477" s="267">
        <v>42935</v>
      </c>
      <c r="L2477" s="263" t="s">
        <v>1485</v>
      </c>
      <c r="M2477" s="1000" t="s">
        <v>3470</v>
      </c>
      <c r="N2477" s="254" t="s">
        <v>47</v>
      </c>
      <c r="O2477" s="254" t="s">
        <v>47</v>
      </c>
      <c r="P2477" s="254" t="s">
        <v>47</v>
      </c>
      <c r="Q2477" s="254"/>
      <c r="R2477" s="254" t="s">
        <v>47</v>
      </c>
      <c r="S2477" s="251"/>
      <c r="T2477" s="253" t="s">
        <v>3206</v>
      </c>
      <c r="U2477" s="245">
        <v>36</v>
      </c>
      <c r="V2477" s="427"/>
      <c r="W2477" s="1367" t="s">
        <v>162</v>
      </c>
      <c r="X2477" s="202" t="s">
        <v>3335</v>
      </c>
      <c r="Y2477" s="248">
        <f>F2477*33</f>
        <v>66</v>
      </c>
      <c r="Z2477" s="239"/>
      <c r="AA2477" s="239"/>
      <c r="AB2477" s="499">
        <v>42906</v>
      </c>
      <c r="AC2477" s="249">
        <f>IF(B2477="","",(IFERROR(VLOOKUP(B2477,Projecten!A$4:X$2415,5,FALSE),"niet bekend")))</f>
        <v>28</v>
      </c>
      <c r="AD2477" s="330">
        <f t="shared" si="195"/>
        <v>13160</v>
      </c>
      <c r="AE2477" s="211">
        <f>IF(B2477="","",(IFERROR(VLOOKUP(B2477,Projecten!A$4:X$2415,23,FALSE),"niet bekend")))</f>
        <v>227231</v>
      </c>
      <c r="AF2477" s="330">
        <f>IF(B2477="","",(IFERROR(VLOOKUP(B2477,Projecten!A$4:X$2415,12,FALSE),"niet bekend")))</f>
        <v>184240</v>
      </c>
    </row>
    <row r="2478" spans="1:33" x14ac:dyDescent="0.2">
      <c r="B2478" s="209"/>
      <c r="C2478" s="243"/>
      <c r="F2478" s="202"/>
      <c r="J2478" s="244"/>
      <c r="K2478" s="244"/>
      <c r="S2478" s="243"/>
      <c r="T2478" s="244"/>
      <c r="Y2478" s="248"/>
      <c r="Z2478" s="202"/>
      <c r="AA2478" s="202"/>
      <c r="AB2478" s="243"/>
      <c r="AC2478" s="212"/>
      <c r="AD2478" s="360"/>
      <c r="AE2478" s="211"/>
      <c r="AF2478" s="330"/>
      <c r="AG2478" s="209"/>
    </row>
    <row r="2479" spans="1:33" s="259" customFormat="1" x14ac:dyDescent="0.2">
      <c r="A2479" s="259">
        <v>1548</v>
      </c>
      <c r="B2479" s="272">
        <v>2017504</v>
      </c>
      <c r="C2479" s="665">
        <v>121474</v>
      </c>
      <c r="D2479" s="272" t="s">
        <v>3332</v>
      </c>
      <c r="E2479" s="273" t="s">
        <v>26</v>
      </c>
      <c r="F2479" s="1362">
        <v>5</v>
      </c>
      <c r="G2479" s="1362">
        <v>40</v>
      </c>
      <c r="H2479" s="1362">
        <v>25</v>
      </c>
      <c r="I2479" s="1362">
        <v>10</v>
      </c>
      <c r="J2479" s="1000">
        <v>42969</v>
      </c>
      <c r="K2479" s="1000">
        <v>42968</v>
      </c>
      <c r="L2479" s="263" t="s">
        <v>1485</v>
      </c>
      <c r="M2479" s="263" t="s">
        <v>1485</v>
      </c>
      <c r="N2479" s="254" t="s">
        <v>47</v>
      </c>
      <c r="O2479" s="254" t="s">
        <v>47</v>
      </c>
      <c r="P2479" s="254" t="s">
        <v>47</v>
      </c>
      <c r="Q2479" s="254"/>
      <c r="R2479" s="254" t="s">
        <v>47</v>
      </c>
      <c r="S2479" s="251"/>
      <c r="T2479" s="253"/>
      <c r="U2479" s="245">
        <v>37</v>
      </c>
      <c r="V2479" s="427"/>
      <c r="W2479" s="1367" t="s">
        <v>2265</v>
      </c>
      <c r="X2479" s="202" t="s">
        <v>3333</v>
      </c>
      <c r="Y2479" s="248">
        <v>66</v>
      </c>
      <c r="Z2479" s="239"/>
      <c r="AA2479" s="239"/>
      <c r="AB2479" s="499">
        <v>42926</v>
      </c>
      <c r="AC2479" s="249">
        <f>IF(B2479="","",(IFERROR(VLOOKUP(B2479,Projecten!A$4:X$2415,5,FALSE),"niet bekend")))</f>
        <v>5</v>
      </c>
      <c r="AD2479" s="330">
        <f>IF(AC2479="","",(IF(F2479=0,AF2479,(F2479/AC2479*AF2479))))</f>
        <v>11466.1</v>
      </c>
      <c r="AE2479" s="211">
        <f>IF(B2479="","",(IFERROR(VLOOKUP(B2479,Projecten!A$4:X$2415,23,FALSE),"niet bekend")))</f>
        <v>11466.1</v>
      </c>
      <c r="AF2479" s="330">
        <f>IF(B2479="","",(IFERROR(VLOOKUP(B2479,Projecten!A$4:X$2415,12,FALSE),"niet bekend")))</f>
        <v>11466.1</v>
      </c>
    </row>
    <row r="2480" spans="1:33" s="327" customFormat="1" x14ac:dyDescent="0.2">
      <c r="A2480" s="327">
        <v>1549</v>
      </c>
      <c r="B2480" s="272">
        <v>2017537</v>
      </c>
      <c r="C2480" s="272">
        <v>121475</v>
      </c>
      <c r="D2480" s="496">
        <v>646917</v>
      </c>
      <c r="E2480" s="273" t="s">
        <v>26</v>
      </c>
      <c r="F2480" s="1362">
        <v>1</v>
      </c>
      <c r="G2480" s="1362">
        <v>8</v>
      </c>
      <c r="H2480" s="1362">
        <v>5</v>
      </c>
      <c r="I2480" s="1362">
        <v>3</v>
      </c>
      <c r="J2480" s="1368">
        <v>42978</v>
      </c>
      <c r="K2480" s="1368">
        <v>42975</v>
      </c>
      <c r="L2480" s="263" t="s">
        <v>1485</v>
      </c>
      <c r="M2480" s="263" t="s">
        <v>1485</v>
      </c>
      <c r="N2480" s="391" t="s">
        <v>47</v>
      </c>
      <c r="O2480" s="391" t="s">
        <v>47</v>
      </c>
      <c r="P2480" s="391" t="s">
        <v>47</v>
      </c>
      <c r="Q2480" s="391"/>
      <c r="R2480" s="391" t="s">
        <v>47</v>
      </c>
      <c r="S2480" s="320"/>
      <c r="T2480" s="321"/>
      <c r="U2480" s="264">
        <v>37</v>
      </c>
      <c r="V2480" s="396"/>
      <c r="W2480" s="1367" t="s">
        <v>162</v>
      </c>
      <c r="X2480" s="318" t="s">
        <v>1250</v>
      </c>
      <c r="Y2480" s="324">
        <v>18</v>
      </c>
      <c r="Z2480" s="318"/>
      <c r="AA2480" s="511"/>
      <c r="AB2480" s="707">
        <v>42940</v>
      </c>
      <c r="AC2480" s="249">
        <f>IF(B2480="","",(IFERROR(VLOOKUP(B2480,Projecten!A$4:X$2415,5,FALSE),"niet bekend")))</f>
        <v>1</v>
      </c>
      <c r="AD2480" s="330">
        <f>IF(AC2480="","",(IF(F2480=0,AF2480,(F2480/AC2480*AF2480))))</f>
        <v>3367.52</v>
      </c>
      <c r="AE2480" s="211">
        <f>IF(B2480="","",(IFERROR(VLOOKUP(B2480,Projecten!A$4:X$2415,23,FALSE),"niet bekend")))</f>
        <v>3367.52</v>
      </c>
      <c r="AF2480" s="330">
        <f>IF(B2480="","",(IFERROR(VLOOKUP(B2480,Projecten!A$4:X$2415,12,FALSE),"niet bekend")))</f>
        <v>3367.52</v>
      </c>
    </row>
    <row r="2481" spans="1:33" s="327" customFormat="1" x14ac:dyDescent="0.2">
      <c r="A2481" s="327">
        <v>1550</v>
      </c>
      <c r="B2481" s="272">
        <v>2017538</v>
      </c>
      <c r="C2481" s="272">
        <v>121475</v>
      </c>
      <c r="D2481" s="272">
        <v>674317</v>
      </c>
      <c r="E2481" s="273" t="s">
        <v>26</v>
      </c>
      <c r="F2481" s="1362">
        <v>1</v>
      </c>
      <c r="G2481" s="1362">
        <v>12</v>
      </c>
      <c r="H2481" s="1362">
        <v>5</v>
      </c>
      <c r="I2481" s="1362">
        <v>4</v>
      </c>
      <c r="J2481" s="1368">
        <v>42978</v>
      </c>
      <c r="K2481" s="1368">
        <v>42975</v>
      </c>
      <c r="L2481" s="263" t="s">
        <v>1485</v>
      </c>
      <c r="M2481" s="263" t="s">
        <v>1485</v>
      </c>
      <c r="N2481" s="391" t="s">
        <v>47</v>
      </c>
      <c r="O2481" s="391" t="s">
        <v>47</v>
      </c>
      <c r="P2481" s="391" t="s">
        <v>47</v>
      </c>
      <c r="Q2481" s="391"/>
      <c r="R2481" s="391" t="s">
        <v>47</v>
      </c>
      <c r="S2481" s="320"/>
      <c r="T2481" s="321"/>
      <c r="U2481" s="264">
        <v>37</v>
      </c>
      <c r="V2481" s="396"/>
      <c r="W2481" s="1367" t="s">
        <v>162</v>
      </c>
      <c r="X2481" s="318"/>
      <c r="Y2481" s="324">
        <v>19</v>
      </c>
      <c r="Z2481" s="318"/>
      <c r="AA2481" s="511"/>
      <c r="AB2481" s="707">
        <v>42940</v>
      </c>
      <c r="AC2481" s="249">
        <f>IF(B2481="","",(IFERROR(VLOOKUP(B2481,Projecten!A$4:X$2415,5,FALSE),"niet bekend")))</f>
        <v>1</v>
      </c>
      <c r="AD2481" s="330">
        <f>IF(AC2481="","",(IF(F2481=0,AF2481,(F2481/AC2481*AF2481))))</f>
        <v>3658.02</v>
      </c>
      <c r="AE2481" s="211">
        <f>IF(B2481="","",(IFERROR(VLOOKUP(B2481,Projecten!A$4:X$2415,23,FALSE),"niet bekend")))</f>
        <v>3658.02</v>
      </c>
      <c r="AF2481" s="330">
        <f>IF(B2481="","",(IFERROR(VLOOKUP(B2481,Projecten!A$4:X$2415,12,FALSE),"niet bekend")))</f>
        <v>3658.02</v>
      </c>
    </row>
    <row r="2482" spans="1:33" s="327" customFormat="1" x14ac:dyDescent="0.2">
      <c r="A2482" s="327">
        <v>1551</v>
      </c>
      <c r="B2482" s="272">
        <v>2017543</v>
      </c>
      <c r="C2482" s="272">
        <v>121475</v>
      </c>
      <c r="D2482" s="272">
        <v>648417</v>
      </c>
      <c r="E2482" s="273" t="s">
        <v>26</v>
      </c>
      <c r="F2482" s="1362">
        <v>1</v>
      </c>
      <c r="G2482" s="1362">
        <v>8</v>
      </c>
      <c r="H2482" s="1362">
        <v>5</v>
      </c>
      <c r="I2482" s="1362">
        <v>3</v>
      </c>
      <c r="J2482" s="1368">
        <v>42983</v>
      </c>
      <c r="K2482" s="1368">
        <v>42982</v>
      </c>
      <c r="L2482" s="263" t="s">
        <v>1485</v>
      </c>
      <c r="M2482" s="263" t="s">
        <v>1485</v>
      </c>
      <c r="N2482" s="391" t="s">
        <v>47</v>
      </c>
      <c r="O2482" s="391" t="s">
        <v>47</v>
      </c>
      <c r="P2482" s="391" t="s">
        <v>47</v>
      </c>
      <c r="Q2482" s="391"/>
      <c r="R2482" s="391" t="s">
        <v>47</v>
      </c>
      <c r="S2482" s="320"/>
      <c r="T2482" s="321"/>
      <c r="U2482" s="264">
        <v>37</v>
      </c>
      <c r="V2482" s="396"/>
      <c r="W2482" s="1367" t="s">
        <v>162</v>
      </c>
      <c r="X2482" s="318"/>
      <c r="Y2482" s="324">
        <v>16</v>
      </c>
      <c r="Z2482" s="318"/>
      <c r="AA2482" s="511"/>
      <c r="AB2482" s="707">
        <v>42975</v>
      </c>
      <c r="AC2482" s="249">
        <f>IF(B2482="","",(IFERROR(VLOOKUP(B2482,Projecten!A$4:X$2415,5,FALSE),"niet bekend")))</f>
        <v>1</v>
      </c>
      <c r="AD2482" s="330">
        <f>IF(AC2482="","",(IF(F2482=0,AF2482,(F2482/AC2482*AF2482))))</f>
        <v>2750.42</v>
      </c>
      <c r="AE2482" s="211">
        <f>IF(B2482="","",(IFERROR(VLOOKUP(B2482,Projecten!A$4:X$2415,23,FALSE),"niet bekend")))</f>
        <v>2750.42</v>
      </c>
      <c r="AF2482" s="330">
        <f>IF(B2482="","",(IFERROR(VLOOKUP(B2482,Projecten!A$4:X$2415,12,FALSE),"niet bekend")))</f>
        <v>2750.42</v>
      </c>
    </row>
    <row r="2483" spans="1:33" s="327" customFormat="1" x14ac:dyDescent="0.2">
      <c r="A2483" s="327">
        <v>1552</v>
      </c>
      <c r="B2483" s="272">
        <v>2017564</v>
      </c>
      <c r="C2483" s="272">
        <v>121476</v>
      </c>
      <c r="D2483" s="272" t="s">
        <v>3510</v>
      </c>
      <c r="E2483" s="273" t="s">
        <v>317</v>
      </c>
      <c r="F2483" s="1362">
        <v>1</v>
      </c>
      <c r="G2483" s="1362">
        <v>8</v>
      </c>
      <c r="H2483" s="1362">
        <v>7</v>
      </c>
      <c r="I2483" s="1362">
        <v>3</v>
      </c>
      <c r="J2483" s="1368">
        <v>42983</v>
      </c>
      <c r="K2483" s="263" t="s">
        <v>1485</v>
      </c>
      <c r="L2483" s="263" t="s">
        <v>1485</v>
      </c>
      <c r="M2483" s="263" t="s">
        <v>1485</v>
      </c>
      <c r="N2483" s="391" t="s">
        <v>47</v>
      </c>
      <c r="O2483" s="391" t="s">
        <v>47</v>
      </c>
      <c r="P2483" s="391" t="s">
        <v>47</v>
      </c>
      <c r="Q2483" s="391"/>
      <c r="R2483" s="391" t="s">
        <v>47</v>
      </c>
      <c r="S2483" s="320"/>
      <c r="T2483" s="321"/>
      <c r="U2483" s="264">
        <v>37</v>
      </c>
      <c r="V2483" s="396"/>
      <c r="W2483" s="1367" t="s">
        <v>777</v>
      </c>
      <c r="X2483" s="318"/>
      <c r="Y2483" s="324">
        <v>19</v>
      </c>
      <c r="Z2483" s="318"/>
      <c r="AA2483" s="511"/>
      <c r="AB2483" s="707">
        <v>42970</v>
      </c>
      <c r="AC2483" s="249">
        <f>IF(B2483="","",(IFERROR(VLOOKUP(B2483,Projecten!A$4:X$2415,5,FALSE),"niet bekend")))</f>
        <v>1</v>
      </c>
      <c r="AD2483" s="330">
        <f>IF(AC2483="","",(IF(F2483=0,AF2483,(F2483/AC2483*AF2483))))</f>
        <v>2797.74</v>
      </c>
      <c r="AE2483" s="211">
        <f>IF(B2483="","",(IFERROR(VLOOKUP(B2483,Projecten!A$4:X$2415,23,FALSE),"niet bekend")))</f>
        <v>2797.74</v>
      </c>
      <c r="AF2483" s="330">
        <f>IF(B2483="","",(IFERROR(VLOOKUP(B2483,Projecten!A$4:X$2415,12,FALSE),"niet bekend")))</f>
        <v>2797.74</v>
      </c>
    </row>
    <row r="2485" spans="1:33" s="327" customFormat="1" x14ac:dyDescent="0.2">
      <c r="A2485" s="327">
        <v>1554</v>
      </c>
      <c r="B2485" s="332">
        <v>2017599</v>
      </c>
      <c r="C2485" s="333">
        <v>121489</v>
      </c>
      <c r="D2485" s="333" t="s">
        <v>3584</v>
      </c>
      <c r="E2485" s="334" t="s">
        <v>3585</v>
      </c>
      <c r="F2485" s="334">
        <v>0</v>
      </c>
      <c r="G2485" s="334">
        <v>1</v>
      </c>
      <c r="H2485" s="334">
        <v>0</v>
      </c>
      <c r="I2485" s="334">
        <v>1</v>
      </c>
      <c r="J2485" s="263" t="s">
        <v>1485</v>
      </c>
      <c r="K2485" s="263" t="s">
        <v>1485</v>
      </c>
      <c r="L2485" s="263" t="s">
        <v>1485</v>
      </c>
      <c r="M2485" s="263" t="s">
        <v>1485</v>
      </c>
      <c r="N2485" s="391" t="s">
        <v>47</v>
      </c>
      <c r="O2485" s="391" t="s">
        <v>47</v>
      </c>
      <c r="P2485" s="391" t="s">
        <v>47</v>
      </c>
      <c r="Q2485" s="391"/>
      <c r="R2485" s="391" t="s">
        <v>47</v>
      </c>
      <c r="S2485" s="320"/>
      <c r="T2485" s="321"/>
      <c r="U2485" s="264">
        <v>36</v>
      </c>
      <c r="V2485" s="396"/>
      <c r="W2485" s="1367" t="s">
        <v>1906</v>
      </c>
      <c r="X2485" s="318"/>
      <c r="Y2485" s="324">
        <v>4</v>
      </c>
      <c r="Z2485" s="318"/>
      <c r="AA2485" s="511"/>
      <c r="AB2485" s="707">
        <v>42983</v>
      </c>
      <c r="AC2485" s="249">
        <f>IF(B2485="","",(IFERROR(VLOOKUP(B2485,Projecten!A$4:X$2415,5,FALSE),"niet bekend")))</f>
        <v>0</v>
      </c>
      <c r="AD2485" s="330">
        <f>IF(AC2485="","",(IF(F2485=0,AF2485,(F2485/AC2485*AF2485))))</f>
        <v>459</v>
      </c>
      <c r="AE2485" s="211">
        <f>IF(B2485="","",(IFERROR(VLOOKUP(B2485,Projecten!A$4:X$2415,23,FALSE),"niet bekend")))</f>
        <v>459</v>
      </c>
      <c r="AF2485" s="330">
        <f>IF(B2485="","",(IFERROR(VLOOKUP(B2485,Projecten!A$4:X$2415,12,FALSE),"niet bekend")))</f>
        <v>459</v>
      </c>
    </row>
    <row r="2486" spans="1:33" s="259" customFormat="1" x14ac:dyDescent="0.2">
      <c r="A2486" s="259">
        <v>1555</v>
      </c>
      <c r="B2486" s="1369">
        <v>2017604</v>
      </c>
      <c r="C2486" s="1369">
        <v>121486</v>
      </c>
      <c r="D2486" s="1370" t="s">
        <v>3604</v>
      </c>
      <c r="E2486" s="334" t="s">
        <v>352</v>
      </c>
      <c r="F2486" s="334">
        <v>0</v>
      </c>
      <c r="G2486" s="334">
        <v>0</v>
      </c>
      <c r="H2486" s="334">
        <v>0</v>
      </c>
      <c r="I2486" s="334">
        <v>0</v>
      </c>
      <c r="J2486" s="263"/>
      <c r="K2486" s="263"/>
      <c r="L2486" s="263"/>
      <c r="M2486" s="263"/>
      <c r="N2486" s="322" t="s">
        <v>47</v>
      </c>
      <c r="O2486" s="322" t="s">
        <v>47</v>
      </c>
      <c r="P2486" s="254" t="s">
        <v>47</v>
      </c>
      <c r="Q2486" s="254"/>
      <c r="R2486" s="254" t="s">
        <v>47</v>
      </c>
      <c r="S2486" s="251"/>
      <c r="T2486" s="253"/>
      <c r="U2486" s="245">
        <v>36</v>
      </c>
      <c r="V2486" s="427"/>
      <c r="W2486" s="1367" t="s">
        <v>532</v>
      </c>
      <c r="X2486" s="202"/>
      <c r="Y2486" s="248">
        <v>3</v>
      </c>
      <c r="Z2486" s="239"/>
      <c r="AA2486" s="239"/>
      <c r="AB2486" s="499">
        <v>42983</v>
      </c>
      <c r="AC2486" s="249"/>
      <c r="AD2486" s="330"/>
      <c r="AE2486" s="211"/>
      <c r="AF2486" s="330"/>
    </row>
    <row r="2487" spans="1:33" s="312" customFormat="1" x14ac:dyDescent="0.2">
      <c r="B2487" s="1012"/>
      <c r="C2487" s="299"/>
      <c r="D2487" s="300"/>
      <c r="E2487" s="300"/>
      <c r="F2487" s="300"/>
      <c r="G2487" s="300"/>
      <c r="H2487" s="300"/>
      <c r="I2487" s="300"/>
      <c r="J2487" s="301"/>
      <c r="K2487" s="301"/>
      <c r="L2487" s="301"/>
      <c r="M2487" s="302"/>
      <c r="N2487" s="302"/>
      <c r="O2487" s="302"/>
      <c r="P2487" s="302"/>
      <c r="Q2487" s="302"/>
      <c r="R2487" s="302"/>
      <c r="S2487" s="303"/>
      <c r="T2487" s="304"/>
      <c r="U2487" s="305"/>
      <c r="V2487" s="305"/>
      <c r="W2487" s="307"/>
      <c r="X2487" s="307"/>
      <c r="Y2487" s="307"/>
      <c r="Z2487" s="298"/>
      <c r="AA2487" s="308"/>
      <c r="AB2487" s="410"/>
    </row>
    <row r="2488" spans="1:33" s="236" customFormat="1" x14ac:dyDescent="0.2">
      <c r="A2488" s="221"/>
      <c r="C2488" s="221"/>
      <c r="D2488" s="222">
        <f>SUM(G2488:I2488)</f>
        <v>279</v>
      </c>
      <c r="E2488" s="220"/>
      <c r="F2488" s="220">
        <f>SUM(F2489:F2514)</f>
        <v>14</v>
      </c>
      <c r="G2488" s="220">
        <f>SUM(G2489:G2514)</f>
        <v>140</v>
      </c>
      <c r="H2488" s="220">
        <f>SUM(H2489:H2514)</f>
        <v>82</v>
      </c>
      <c r="I2488" s="220">
        <f>SUM(I2489:I2514)</f>
        <v>57</v>
      </c>
      <c r="J2488" s="223"/>
      <c r="K2488" s="223"/>
      <c r="L2488" s="223"/>
      <c r="M2488" s="224"/>
      <c r="N2488" s="224"/>
      <c r="O2488" s="224"/>
      <c r="P2488" s="224"/>
      <c r="Q2488" s="224"/>
      <c r="R2488" s="224"/>
      <c r="S2488" s="225">
        <v>37</v>
      </c>
      <c r="T2488" s="226"/>
      <c r="U2488" s="227"/>
      <c r="V2488" s="227"/>
      <c r="W2488" s="229"/>
      <c r="X2488" s="230">
        <f>SUM(Y2488:Y2514)</f>
        <v>451.25</v>
      </c>
      <c r="Y2488" s="231"/>
      <c r="Z2488" s="231">
        <v>0</v>
      </c>
      <c r="AA2488" s="232">
        <f>X2488-Z2488</f>
        <v>451.25</v>
      </c>
      <c r="AB2488" s="221"/>
      <c r="AD2488" s="1364">
        <f>SUM(AD2489:AD2514)</f>
        <v>66343.429999999993</v>
      </c>
    </row>
    <row r="2489" spans="1:33" x14ac:dyDescent="0.2">
      <c r="A2489" s="243"/>
      <c r="B2489" s="519"/>
      <c r="C2489" s="238"/>
      <c r="D2489" s="239"/>
      <c r="E2489" s="240"/>
      <c r="F2489" s="240"/>
      <c r="G2489" s="240"/>
      <c r="H2489" s="240"/>
      <c r="I2489" s="240"/>
      <c r="J2489" s="241"/>
      <c r="K2489" s="241"/>
      <c r="L2489" s="241"/>
      <c r="M2489" s="242"/>
      <c r="N2489" s="242"/>
      <c r="O2489" s="242"/>
      <c r="P2489" s="242"/>
      <c r="Q2489" s="242"/>
      <c r="R2489" s="242"/>
      <c r="S2489" s="243" t="s">
        <v>2746</v>
      </c>
      <c r="T2489" s="244"/>
      <c r="U2489" s="245"/>
      <c r="X2489" s="247" t="s">
        <v>2037</v>
      </c>
      <c r="Y2489" s="248"/>
      <c r="Z2489" s="202"/>
      <c r="AA2489" s="202"/>
      <c r="AB2489" s="243"/>
      <c r="AC2489" s="249" t="str">
        <f>IF(B2489="","",(IFERROR(VLOOKUP(B2489,Projecten!A$4:X$2415,5,FALSE),"niet bekend")))</f>
        <v/>
      </c>
      <c r="AD2489" s="330" t="str">
        <f>IF(AC2489="","",(IF(F2489=0,AF2489,(F2489/AC2489*AF2489))))</f>
        <v/>
      </c>
      <c r="AE2489" s="211" t="str">
        <f>IF(B2489="","",(IFERROR(VLOOKUP(B2489,Projecten!A$4:X$2415,23,FALSE),"niet bekend")))</f>
        <v/>
      </c>
      <c r="AF2489" s="330" t="str">
        <f>IF(B2489="","",(IFERROR(VLOOKUP(B2489,Projecten!A$4:X$2415,12,FALSE),"niet bekend")))</f>
        <v/>
      </c>
      <c r="AG2489" s="209"/>
    </row>
    <row r="2490" spans="1:33" s="259" customFormat="1" x14ac:dyDescent="0.2">
      <c r="A2490" s="243">
        <v>1887</v>
      </c>
      <c r="B2490" s="250"/>
      <c r="C2490" s="251"/>
      <c r="D2490" s="251" t="s">
        <v>3414</v>
      </c>
      <c r="E2490" s="239"/>
      <c r="F2490" s="239"/>
      <c r="G2490" s="239"/>
      <c r="H2490" s="239"/>
      <c r="I2490" s="239"/>
      <c r="J2490" s="253"/>
      <c r="K2490" s="253"/>
      <c r="L2490" s="253"/>
      <c r="M2490" s="253"/>
      <c r="N2490" s="254"/>
      <c r="O2490" s="254"/>
      <c r="P2490" s="254"/>
      <c r="Q2490" s="254"/>
      <c r="R2490" s="254"/>
      <c r="S2490" s="251"/>
      <c r="T2490" s="253"/>
      <c r="U2490" s="255"/>
      <c r="V2490" s="638"/>
      <c r="W2490" s="239"/>
      <c r="X2490" s="239"/>
      <c r="Y2490" s="257">
        <v>5</v>
      </c>
      <c r="Z2490" s="239"/>
      <c r="AA2490" s="239"/>
      <c r="AB2490" s="1120"/>
      <c r="AC2490" s="249" t="str">
        <f>IF(B2490="","",(IFERROR(VLOOKUP(B2490,Projecten!A$4:X$2415,5,FALSE),"niet bekend")))</f>
        <v/>
      </c>
      <c r="AD2490" s="330" t="str">
        <f>IF(AC2490="","",(IF(F2490=0,AF2490,(F2490/AC2490*AF2490))))</f>
        <v/>
      </c>
      <c r="AE2490" s="211" t="str">
        <f>IF(B2490="","",(IFERROR(VLOOKUP(B2490,Projecten!A$4:X$2415,23,FALSE),"niet bekend")))</f>
        <v/>
      </c>
      <c r="AF2490" s="330" t="str">
        <f>IF(B2490="","",(IFERROR(VLOOKUP(B2490,Projecten!A$4:X$2415,12,FALSE),"niet bekend")))</f>
        <v/>
      </c>
    </row>
    <row r="2491" spans="1:33" s="259" customFormat="1" x14ac:dyDescent="0.2">
      <c r="A2491" s="243">
        <v>1888</v>
      </c>
      <c r="B2491" s="250"/>
      <c r="C2491" s="251"/>
      <c r="D2491" s="251" t="s">
        <v>3540</v>
      </c>
      <c r="E2491" s="239"/>
      <c r="F2491" s="239"/>
      <c r="G2491" s="239"/>
      <c r="H2491" s="239"/>
      <c r="I2491" s="239"/>
      <c r="J2491" s="253"/>
      <c r="K2491" s="253"/>
      <c r="L2491" s="253"/>
      <c r="M2491" s="253"/>
      <c r="N2491" s="254"/>
      <c r="O2491" s="254"/>
      <c r="P2491" s="254"/>
      <c r="Q2491" s="254"/>
      <c r="R2491" s="254"/>
      <c r="S2491" s="251"/>
      <c r="T2491" s="253"/>
      <c r="U2491" s="255"/>
      <c r="V2491" s="638"/>
      <c r="W2491" s="239"/>
      <c r="X2491" s="239"/>
      <c r="Y2491" s="257">
        <v>38</v>
      </c>
      <c r="Z2491" s="239"/>
      <c r="AA2491" s="239"/>
      <c r="AB2491" s="1120"/>
      <c r="AC2491" s="249" t="str">
        <f>IF(B2491="","",(IFERROR(VLOOKUP(B2491,Projecten!A$4:X$2415,5,FALSE),"niet bekend")))</f>
        <v/>
      </c>
      <c r="AD2491" s="330" t="str">
        <f>IF(AC2491="","",(IF(F2491=0,AF2491,(F2491/AC2491*AF2491))))</f>
        <v/>
      </c>
      <c r="AE2491" s="211" t="str">
        <f>IF(B2491="","",(IFERROR(VLOOKUP(B2491,Projecten!A$4:X$2415,23,FALSE),"niet bekend")))</f>
        <v/>
      </c>
      <c r="AF2491" s="330" t="str">
        <f>IF(B2491="","",(IFERROR(VLOOKUP(B2491,Projecten!A$4:X$2415,12,FALSE),"niet bekend")))</f>
        <v/>
      </c>
    </row>
    <row r="2492" spans="1:33" s="259" customFormat="1" x14ac:dyDescent="0.2">
      <c r="A2492" s="243">
        <v>1889</v>
      </c>
      <c r="B2492" s="250"/>
      <c r="C2492" s="251"/>
      <c r="D2492" s="251" t="s">
        <v>2660</v>
      </c>
      <c r="E2492" s="239"/>
      <c r="F2492" s="239"/>
      <c r="G2492" s="239"/>
      <c r="H2492" s="239"/>
      <c r="I2492" s="239"/>
      <c r="J2492" s="253"/>
      <c r="K2492" s="253"/>
      <c r="L2492" s="253"/>
      <c r="M2492" s="253"/>
      <c r="N2492" s="254"/>
      <c r="O2492" s="254"/>
      <c r="P2492" s="254"/>
      <c r="Q2492" s="254"/>
      <c r="R2492" s="254"/>
      <c r="S2492" s="251"/>
      <c r="T2492" s="253"/>
      <c r="U2492" s="255"/>
      <c r="V2492" s="638"/>
      <c r="W2492" s="239"/>
      <c r="X2492" s="239"/>
      <c r="Y2492" s="257">
        <v>38</v>
      </c>
      <c r="Z2492" s="239"/>
      <c r="AA2492" s="239"/>
      <c r="AB2492" s="1120"/>
      <c r="AC2492" s="249"/>
      <c r="AD2492" s="330"/>
      <c r="AE2492" s="211"/>
      <c r="AF2492" s="330"/>
    </row>
    <row r="2493" spans="1:33" s="259" customFormat="1" x14ac:dyDescent="0.2">
      <c r="A2493" s="243">
        <v>1890</v>
      </c>
      <c r="B2493" s="250"/>
      <c r="C2493" s="251"/>
      <c r="D2493" s="251" t="s">
        <v>3605</v>
      </c>
      <c r="E2493" s="239"/>
      <c r="F2493" s="239"/>
      <c r="G2493" s="239"/>
      <c r="H2493" s="239"/>
      <c r="I2493" s="239"/>
      <c r="J2493" s="253"/>
      <c r="K2493" s="253"/>
      <c r="L2493" s="253"/>
      <c r="M2493" s="253"/>
      <c r="N2493" s="254"/>
      <c r="O2493" s="254"/>
      <c r="P2493" s="254"/>
      <c r="Q2493" s="254"/>
      <c r="R2493" s="254"/>
      <c r="S2493" s="251"/>
      <c r="T2493" s="253"/>
      <c r="U2493" s="255"/>
      <c r="V2493" s="638"/>
      <c r="W2493" s="239"/>
      <c r="X2493" s="239"/>
      <c r="Y2493" s="257">
        <v>15</v>
      </c>
      <c r="Z2493" s="239"/>
      <c r="AA2493" s="239"/>
      <c r="AB2493" s="1120"/>
      <c r="AC2493" s="249"/>
      <c r="AD2493" s="330"/>
      <c r="AE2493" s="211"/>
      <c r="AF2493" s="330"/>
    </row>
    <row r="2494" spans="1:33" s="259" customFormat="1" x14ac:dyDescent="0.2">
      <c r="A2494" s="243">
        <v>1891</v>
      </c>
      <c r="B2494" s="250"/>
      <c r="C2494" s="251"/>
      <c r="D2494" s="251" t="s">
        <v>3631</v>
      </c>
      <c r="E2494" s="239"/>
      <c r="F2494" s="239"/>
      <c r="G2494" s="239"/>
      <c r="H2494" s="239"/>
      <c r="I2494" s="239"/>
      <c r="J2494" s="253"/>
      <c r="K2494" s="253"/>
      <c r="L2494" s="253"/>
      <c r="M2494" s="253"/>
      <c r="N2494" s="254"/>
      <c r="O2494" s="254"/>
      <c r="P2494" s="254"/>
      <c r="Q2494" s="254"/>
      <c r="R2494" s="254"/>
      <c r="S2494" s="251"/>
      <c r="T2494" s="253"/>
      <c r="U2494" s="255"/>
      <c r="V2494" s="638"/>
      <c r="W2494" s="239"/>
      <c r="X2494" s="239"/>
      <c r="Y2494" s="257"/>
      <c r="Z2494" s="239"/>
      <c r="AA2494" s="239"/>
      <c r="AB2494" s="1120"/>
      <c r="AC2494" s="249"/>
      <c r="AD2494" s="330"/>
      <c r="AE2494" s="211"/>
      <c r="AF2494" s="330"/>
    </row>
    <row r="2495" spans="1:33" s="327" customFormat="1" x14ac:dyDescent="0.2">
      <c r="A2495" s="320">
        <v>1892</v>
      </c>
      <c r="B2495" s="496" t="s">
        <v>3441</v>
      </c>
      <c r="C2495" s="272">
        <v>121477</v>
      </c>
      <c r="D2495" s="496" t="s">
        <v>3440</v>
      </c>
      <c r="E2495" s="389" t="s">
        <v>26</v>
      </c>
      <c r="F2495" s="1075">
        <v>2</v>
      </c>
      <c r="G2495" s="1075">
        <v>24</v>
      </c>
      <c r="H2495" s="1075">
        <v>6</v>
      </c>
      <c r="I2495" s="1075">
        <v>14</v>
      </c>
      <c r="J2495" s="1368">
        <v>42990</v>
      </c>
      <c r="K2495" s="1368">
        <v>42999</v>
      </c>
      <c r="L2495" s="1368"/>
      <c r="M2495" s="618" t="s">
        <v>3600</v>
      </c>
      <c r="N2495" s="391" t="s">
        <v>47</v>
      </c>
      <c r="O2495" s="391" t="s">
        <v>47</v>
      </c>
      <c r="P2495" s="391" t="s">
        <v>47</v>
      </c>
      <c r="Q2495" s="391"/>
      <c r="R2495" s="391" t="s">
        <v>47</v>
      </c>
      <c r="S2495" s="320"/>
      <c r="T2495" s="1123" t="s">
        <v>3541</v>
      </c>
      <c r="U2495" s="264">
        <v>37</v>
      </c>
      <c r="V2495" s="396"/>
      <c r="W2495" s="1367" t="s">
        <v>162</v>
      </c>
      <c r="X2495" s="318" t="s">
        <v>3574</v>
      </c>
      <c r="Y2495" s="324">
        <v>88</v>
      </c>
      <c r="Z2495" s="318"/>
      <c r="AA2495" s="511"/>
      <c r="AB2495" s="707">
        <v>42975</v>
      </c>
      <c r="AC2495" s="249">
        <f>IF(B2495="","",(IFERROR(VLOOKUP(B2495,Projecten!A$4:X$2415,5,FALSE),"niet bekend")))</f>
        <v>2</v>
      </c>
      <c r="AD2495" s="330">
        <f>IF(AC2495="","",(IF(F2495=0,AF2495,(F2495/AC2495*AF2495))))</f>
        <v>20942.349999999999</v>
      </c>
      <c r="AE2495" s="211">
        <f>IF(B2495="","",(IFERROR(VLOOKUP(B2495,Projecten!A$4:X$2415,23,FALSE),"niet bekend")))</f>
        <v>20942.349999999999</v>
      </c>
      <c r="AF2495" s="330">
        <f>IF(B2495="","",(IFERROR(VLOOKUP(B2495,Projecten!A$4:X$2415,12,FALSE),"niet bekend")))</f>
        <v>20942.349999999999</v>
      </c>
    </row>
    <row r="2496" spans="1:33" s="327" customFormat="1" x14ac:dyDescent="0.2">
      <c r="A2496" s="320"/>
      <c r="B2496" s="496"/>
      <c r="C2496" s="272"/>
      <c r="D2496" s="496"/>
      <c r="E2496" s="389"/>
      <c r="F2496" s="1075"/>
      <c r="G2496" s="1075"/>
      <c r="H2496" s="1075"/>
      <c r="I2496" s="1075"/>
      <c r="J2496" s="995"/>
      <c r="K2496" s="995"/>
      <c r="L2496" s="995"/>
      <c r="M2496" s="391"/>
      <c r="N2496" s="391"/>
      <c r="O2496" s="391"/>
      <c r="P2496" s="391"/>
      <c r="Q2496" s="391"/>
      <c r="R2496" s="391"/>
      <c r="S2496" s="320"/>
      <c r="T2496" s="1123"/>
      <c r="U2496" s="264"/>
      <c r="V2496" s="396"/>
      <c r="W2496" s="318"/>
      <c r="X2496" s="318"/>
      <c r="Y2496" s="324"/>
      <c r="Z2496" s="318"/>
      <c r="AA2496" s="511"/>
      <c r="AB2496" s="707"/>
      <c r="AC2496" s="249"/>
      <c r="AD2496" s="330"/>
      <c r="AE2496" s="211"/>
      <c r="AF2496" s="330"/>
    </row>
    <row r="2497" spans="1:33" s="327" customFormat="1" x14ac:dyDescent="0.2">
      <c r="A2497" s="320">
        <v>1893</v>
      </c>
      <c r="B2497" s="272">
        <v>2017536</v>
      </c>
      <c r="C2497" s="272">
        <v>121478</v>
      </c>
      <c r="D2497" s="496">
        <v>673117</v>
      </c>
      <c r="E2497" s="273" t="s">
        <v>26</v>
      </c>
      <c r="F2497" s="1362">
        <v>1</v>
      </c>
      <c r="G2497" s="1362">
        <v>8</v>
      </c>
      <c r="H2497" s="1362">
        <v>7</v>
      </c>
      <c r="I2497" s="1362">
        <v>2</v>
      </c>
      <c r="J2497" s="1368">
        <v>42978</v>
      </c>
      <c r="K2497" s="1368">
        <v>42975</v>
      </c>
      <c r="L2497" s="263" t="s">
        <v>1485</v>
      </c>
      <c r="M2497" s="263" t="s">
        <v>1485</v>
      </c>
      <c r="N2497" s="391" t="s">
        <v>47</v>
      </c>
      <c r="O2497" s="391" t="s">
        <v>47</v>
      </c>
      <c r="P2497" s="391" t="s">
        <v>47</v>
      </c>
      <c r="Q2497" s="391"/>
      <c r="R2497" s="391" t="s">
        <v>47</v>
      </c>
      <c r="S2497" s="320"/>
      <c r="T2497" s="321"/>
      <c r="U2497" s="264">
        <v>38</v>
      </c>
      <c r="V2497" s="396"/>
      <c r="W2497" s="1367" t="s">
        <v>162</v>
      </c>
      <c r="X2497" s="318"/>
      <c r="Y2497" s="324">
        <v>15</v>
      </c>
      <c r="Z2497" s="318"/>
      <c r="AA2497" s="511"/>
      <c r="AB2497" s="707">
        <v>42940</v>
      </c>
      <c r="AC2497" s="249">
        <f>IF(B2497="","",(IFERROR(VLOOKUP(B2497,Projecten!A$4:X$2415,5,FALSE),"niet bekend")))</f>
        <v>1</v>
      </c>
      <c r="AD2497" s="330">
        <f t="shared" ref="AD2497:AD2508" si="196">IF(AC2497="","",(IF(F2497=0,AF2497,(F2497/AC2497*AF2497))))</f>
        <v>2534.9299999999998</v>
      </c>
      <c r="AE2497" s="211">
        <f>IF(B2497="","",(IFERROR(VLOOKUP(B2497,Projecten!A$4:X$2415,23,FALSE),"niet bekend")))</f>
        <v>2534.9299999999998</v>
      </c>
      <c r="AF2497" s="330">
        <f>IF(B2497="","",(IFERROR(VLOOKUP(B2497,Projecten!A$4:X$2415,12,FALSE),"niet bekend")))</f>
        <v>2534.9299999999998</v>
      </c>
    </row>
    <row r="2498" spans="1:33" s="327" customFormat="1" x14ac:dyDescent="0.2">
      <c r="A2498" s="320">
        <v>1894</v>
      </c>
      <c r="B2498" s="272">
        <v>2017549</v>
      </c>
      <c r="C2498" s="272">
        <v>121478</v>
      </c>
      <c r="D2498" s="272">
        <v>648517</v>
      </c>
      <c r="E2498" s="273" t="s">
        <v>26</v>
      </c>
      <c r="F2498" s="1362">
        <v>1</v>
      </c>
      <c r="G2498" s="1362">
        <v>11</v>
      </c>
      <c r="H2498" s="1362">
        <v>7</v>
      </c>
      <c r="I2498" s="1362">
        <v>4</v>
      </c>
      <c r="J2498" s="1368">
        <v>42985</v>
      </c>
      <c r="K2498" s="1368">
        <v>42984</v>
      </c>
      <c r="L2498" s="263" t="s">
        <v>1485</v>
      </c>
      <c r="M2498" s="263" t="s">
        <v>1485</v>
      </c>
      <c r="N2498" s="391" t="s">
        <v>47</v>
      </c>
      <c r="O2498" s="391" t="s">
        <v>47</v>
      </c>
      <c r="P2498" s="391" t="s">
        <v>47</v>
      </c>
      <c r="Q2498" s="391"/>
      <c r="R2498" s="391" t="s">
        <v>47</v>
      </c>
      <c r="S2498" s="320"/>
      <c r="T2498" s="321"/>
      <c r="U2498" s="264">
        <v>38</v>
      </c>
      <c r="V2498" s="396"/>
      <c r="W2498" s="1367" t="s">
        <v>162</v>
      </c>
      <c r="X2498" s="318"/>
      <c r="Y2498" s="324">
        <v>27</v>
      </c>
      <c r="Z2498" s="318"/>
      <c r="AA2498" s="511"/>
      <c r="AB2498" s="707">
        <v>42975</v>
      </c>
      <c r="AC2498" s="249">
        <f>IF(B2498="","",(IFERROR(VLOOKUP(B2498,Projecten!A$4:X$2415,5,FALSE),"niet bekend")))</f>
        <v>1</v>
      </c>
      <c r="AD2498" s="330">
        <f t="shared" si="196"/>
        <v>5069.21</v>
      </c>
      <c r="AE2498" s="211">
        <f>IF(B2498="","",(IFERROR(VLOOKUP(B2498,Projecten!A$4:X$2415,23,FALSE),"niet bekend")))</f>
        <v>5069.21</v>
      </c>
      <c r="AF2498" s="330">
        <f>IF(B2498="","",(IFERROR(VLOOKUP(B2498,Projecten!A$4:X$2415,12,FALSE),"niet bekend")))</f>
        <v>5069.21</v>
      </c>
    </row>
    <row r="2499" spans="1:33" s="259" customFormat="1" x14ac:dyDescent="0.2">
      <c r="A2499" s="243">
        <v>1895</v>
      </c>
      <c r="B2499" s="272">
        <v>2017552</v>
      </c>
      <c r="C2499" s="272">
        <v>121479</v>
      </c>
      <c r="D2499" s="272">
        <v>636917</v>
      </c>
      <c r="E2499" s="273" t="s">
        <v>26</v>
      </c>
      <c r="F2499" s="1362">
        <v>1</v>
      </c>
      <c r="G2499" s="1362">
        <v>9</v>
      </c>
      <c r="H2499" s="1362">
        <v>8</v>
      </c>
      <c r="I2499" s="1362">
        <v>2</v>
      </c>
      <c r="J2499" s="1000">
        <v>42985</v>
      </c>
      <c r="K2499" s="1000">
        <v>42984</v>
      </c>
      <c r="L2499" s="263" t="s">
        <v>1485</v>
      </c>
      <c r="M2499" s="263" t="s">
        <v>1485</v>
      </c>
      <c r="N2499" s="254" t="s">
        <v>47</v>
      </c>
      <c r="O2499" s="254" t="s">
        <v>47</v>
      </c>
      <c r="P2499" s="391" t="s">
        <v>47</v>
      </c>
      <c r="Q2499" s="391"/>
      <c r="R2499" s="391" t="s">
        <v>47</v>
      </c>
      <c r="S2499" s="251"/>
      <c r="T2499" s="253"/>
      <c r="U2499" s="264">
        <v>38</v>
      </c>
      <c r="V2499" s="396"/>
      <c r="W2499" s="1367" t="s">
        <v>162</v>
      </c>
      <c r="X2499" s="318"/>
      <c r="Y2499" s="324">
        <v>18</v>
      </c>
      <c r="Z2499" s="239"/>
      <c r="AA2499" s="239"/>
      <c r="AB2499" s="707">
        <v>42975</v>
      </c>
      <c r="AC2499" s="249">
        <f>IF(B2499="","",(IFERROR(VLOOKUP(B2499,Projecten!A$4:X$2415,5,FALSE),"niet bekend")))</f>
        <v>1</v>
      </c>
      <c r="AD2499" s="330">
        <f t="shared" si="196"/>
        <v>2957.28</v>
      </c>
      <c r="AE2499" s="211">
        <f>IF(B2499="","",(IFERROR(VLOOKUP(B2499,Projecten!A$4:X$2415,23,FALSE),"niet bekend")))</f>
        <v>2957.28</v>
      </c>
      <c r="AF2499" s="330">
        <f>IF(B2499="","",(IFERROR(VLOOKUP(B2499,Projecten!A$4:X$2415,12,FALSE),"niet bekend")))</f>
        <v>2957.28</v>
      </c>
    </row>
    <row r="2500" spans="1:33" s="259" customFormat="1" x14ac:dyDescent="0.2">
      <c r="A2500" s="243">
        <v>1896</v>
      </c>
      <c r="B2500" s="272">
        <v>2017553</v>
      </c>
      <c r="C2500" s="272">
        <v>121479</v>
      </c>
      <c r="D2500" s="272">
        <v>666217</v>
      </c>
      <c r="E2500" s="273" t="s">
        <v>26</v>
      </c>
      <c r="F2500" s="1362">
        <v>1</v>
      </c>
      <c r="G2500" s="1362">
        <v>9</v>
      </c>
      <c r="H2500" s="1362">
        <v>6</v>
      </c>
      <c r="I2500" s="1362">
        <v>3</v>
      </c>
      <c r="J2500" s="1000">
        <v>42985</v>
      </c>
      <c r="K2500" s="1000">
        <v>42984</v>
      </c>
      <c r="L2500" s="263" t="s">
        <v>1485</v>
      </c>
      <c r="M2500" s="263" t="s">
        <v>1485</v>
      </c>
      <c r="N2500" s="254" t="s">
        <v>47</v>
      </c>
      <c r="O2500" s="254" t="s">
        <v>47</v>
      </c>
      <c r="P2500" s="391" t="s">
        <v>47</v>
      </c>
      <c r="Q2500" s="391"/>
      <c r="R2500" s="391" t="s">
        <v>47</v>
      </c>
      <c r="S2500" s="251"/>
      <c r="T2500" s="253"/>
      <c r="U2500" s="264">
        <v>38</v>
      </c>
      <c r="V2500" s="396"/>
      <c r="W2500" s="1367" t="s">
        <v>162</v>
      </c>
      <c r="X2500" s="318"/>
      <c r="Y2500" s="324">
        <v>18</v>
      </c>
      <c r="Z2500" s="239"/>
      <c r="AA2500" s="239"/>
      <c r="AB2500" s="707">
        <v>42975</v>
      </c>
      <c r="AC2500" s="249">
        <f>IF(B2500="","",(IFERROR(VLOOKUP(B2500,Projecten!A$4:X$2415,5,FALSE),"niet bekend")))</f>
        <v>1</v>
      </c>
      <c r="AD2500" s="330">
        <f t="shared" si="196"/>
        <v>2989.78</v>
      </c>
      <c r="AE2500" s="211">
        <f>IF(B2500="","",(IFERROR(VLOOKUP(B2500,Projecten!A$4:X$2415,23,FALSE),"niet bekend")))</f>
        <v>2989.78</v>
      </c>
      <c r="AF2500" s="330">
        <f>IF(B2500="","",(IFERROR(VLOOKUP(B2500,Projecten!A$4:X$2415,12,FALSE),"niet bekend")))</f>
        <v>2989.78</v>
      </c>
    </row>
    <row r="2501" spans="1:33" s="259" customFormat="1" x14ac:dyDescent="0.2">
      <c r="A2501" s="243">
        <v>1897</v>
      </c>
      <c r="B2501" s="272">
        <v>2017554</v>
      </c>
      <c r="C2501" s="272">
        <v>121478</v>
      </c>
      <c r="D2501" s="272" t="s">
        <v>3492</v>
      </c>
      <c r="E2501" s="273" t="s">
        <v>26</v>
      </c>
      <c r="F2501" s="1362">
        <v>0</v>
      </c>
      <c r="G2501" s="1362">
        <v>2</v>
      </c>
      <c r="H2501" s="1362">
        <v>1</v>
      </c>
      <c r="I2501" s="1362">
        <v>1</v>
      </c>
      <c r="J2501" s="1000">
        <v>42985</v>
      </c>
      <c r="K2501" s="263" t="s">
        <v>1485</v>
      </c>
      <c r="L2501" s="263" t="s">
        <v>1485</v>
      </c>
      <c r="M2501" s="263" t="s">
        <v>1485</v>
      </c>
      <c r="N2501" s="254" t="s">
        <v>47</v>
      </c>
      <c r="O2501" s="254" t="s">
        <v>47</v>
      </c>
      <c r="P2501" s="391" t="s">
        <v>47</v>
      </c>
      <c r="Q2501" s="391"/>
      <c r="R2501" s="391" t="s">
        <v>47</v>
      </c>
      <c r="S2501" s="251"/>
      <c r="T2501" s="253"/>
      <c r="U2501" s="264">
        <v>38</v>
      </c>
      <c r="V2501" s="396"/>
      <c r="W2501" s="1367" t="s">
        <v>162</v>
      </c>
      <c r="X2501" s="318"/>
      <c r="Y2501" s="324">
        <v>5</v>
      </c>
      <c r="Z2501" s="239"/>
      <c r="AA2501" s="239"/>
      <c r="AB2501" s="707">
        <v>42975</v>
      </c>
      <c r="AC2501" s="249">
        <f>IF(B2501="","",(IFERROR(VLOOKUP(B2501,Projecten!A$4:X$2415,5,FALSE),"niet bekend")))</f>
        <v>0</v>
      </c>
      <c r="AD2501" s="330">
        <f t="shared" si="196"/>
        <v>705.8</v>
      </c>
      <c r="AE2501" s="211">
        <f>IF(B2501="","",(IFERROR(VLOOKUP(B2501,Projecten!A$4:X$2415,23,FALSE),"niet bekend")))</f>
        <v>705.8</v>
      </c>
      <c r="AF2501" s="330">
        <f>IF(B2501="","",(IFERROR(VLOOKUP(B2501,Projecten!A$4:X$2415,12,FALSE),"niet bekend")))</f>
        <v>705.8</v>
      </c>
    </row>
    <row r="2502" spans="1:33" s="259" customFormat="1" x14ac:dyDescent="0.2">
      <c r="A2502" s="243">
        <v>1898</v>
      </c>
      <c r="B2502" s="272">
        <v>2017555</v>
      </c>
      <c r="C2502" s="272">
        <v>121479</v>
      </c>
      <c r="D2502" s="272">
        <v>684617</v>
      </c>
      <c r="E2502" s="273" t="s">
        <v>26</v>
      </c>
      <c r="F2502" s="1362">
        <v>0</v>
      </c>
      <c r="G2502" s="1362">
        <v>2</v>
      </c>
      <c r="H2502" s="1362">
        <v>1</v>
      </c>
      <c r="I2502" s="1362">
        <v>1</v>
      </c>
      <c r="J2502" s="1000">
        <v>42985</v>
      </c>
      <c r="K2502" s="263" t="s">
        <v>1485</v>
      </c>
      <c r="L2502" s="263" t="s">
        <v>1485</v>
      </c>
      <c r="M2502" s="263" t="s">
        <v>1485</v>
      </c>
      <c r="N2502" s="254" t="s">
        <v>47</v>
      </c>
      <c r="O2502" s="254" t="s">
        <v>47</v>
      </c>
      <c r="P2502" s="391" t="s">
        <v>47</v>
      </c>
      <c r="Q2502" s="391"/>
      <c r="R2502" s="391" t="s">
        <v>47</v>
      </c>
      <c r="S2502" s="251"/>
      <c r="T2502" s="253"/>
      <c r="U2502" s="264">
        <v>38</v>
      </c>
      <c r="V2502" s="396"/>
      <c r="W2502" s="1367" t="s">
        <v>162</v>
      </c>
      <c r="X2502" s="318"/>
      <c r="Y2502" s="324">
        <v>5</v>
      </c>
      <c r="Z2502" s="239"/>
      <c r="AA2502" s="239"/>
      <c r="AB2502" s="707">
        <v>42975</v>
      </c>
      <c r="AC2502" s="249">
        <f>IF(B2502="","",(IFERROR(VLOOKUP(B2502,Projecten!A$4:X$2415,5,FALSE),"niet bekend")))</f>
        <v>0</v>
      </c>
      <c r="AD2502" s="330">
        <f t="shared" si="196"/>
        <v>682.95</v>
      </c>
      <c r="AE2502" s="211">
        <f>IF(B2502="","",(IFERROR(VLOOKUP(B2502,Projecten!A$4:X$2415,23,FALSE),"niet bekend")))</f>
        <v>682.95</v>
      </c>
      <c r="AF2502" s="330">
        <f>IF(B2502="","",(IFERROR(VLOOKUP(B2502,Projecten!A$4:X$2415,12,FALSE),"niet bekend")))</f>
        <v>682.95</v>
      </c>
    </row>
    <row r="2503" spans="1:33" s="259" customFormat="1" x14ac:dyDescent="0.2">
      <c r="A2503" s="243">
        <v>1899</v>
      </c>
      <c r="B2503" s="272">
        <v>2017556</v>
      </c>
      <c r="C2503" s="496">
        <v>121480</v>
      </c>
      <c r="D2503" s="272">
        <v>637617</v>
      </c>
      <c r="E2503" s="273" t="s">
        <v>26</v>
      </c>
      <c r="F2503" s="1362">
        <v>1</v>
      </c>
      <c r="G2503" s="1362">
        <v>10</v>
      </c>
      <c r="H2503" s="1362">
        <v>5</v>
      </c>
      <c r="I2503" s="1362">
        <v>4</v>
      </c>
      <c r="J2503" s="1000">
        <v>42985</v>
      </c>
      <c r="K2503" s="1000">
        <v>42984</v>
      </c>
      <c r="L2503" s="263" t="s">
        <v>1485</v>
      </c>
      <c r="M2503" s="263" t="s">
        <v>1485</v>
      </c>
      <c r="N2503" s="254" t="s">
        <v>47</v>
      </c>
      <c r="O2503" s="254" t="s">
        <v>47</v>
      </c>
      <c r="P2503" s="391" t="s">
        <v>47</v>
      </c>
      <c r="Q2503" s="391"/>
      <c r="R2503" s="391" t="s">
        <v>47</v>
      </c>
      <c r="S2503" s="251"/>
      <c r="T2503" s="253"/>
      <c r="U2503" s="264">
        <v>38</v>
      </c>
      <c r="V2503" s="396"/>
      <c r="W2503" s="1367" t="s">
        <v>162</v>
      </c>
      <c r="X2503" s="318" t="s">
        <v>1250</v>
      </c>
      <c r="Y2503" s="324">
        <v>21</v>
      </c>
      <c r="Z2503" s="239"/>
      <c r="AA2503" s="239"/>
      <c r="AB2503" s="707">
        <v>42975</v>
      </c>
      <c r="AC2503" s="249">
        <f>IF(B2503="","",(IFERROR(VLOOKUP(B2503,Projecten!A$4:X$2415,5,FALSE),"niet bekend")))</f>
        <v>1</v>
      </c>
      <c r="AD2503" s="330">
        <f t="shared" si="196"/>
        <v>4091.51</v>
      </c>
      <c r="AE2503" s="211">
        <f>IF(B2503="","",(IFERROR(VLOOKUP(B2503,Projecten!A$4:X$2415,23,FALSE),"niet bekend")))</f>
        <v>4091.51</v>
      </c>
      <c r="AF2503" s="330">
        <f>IF(B2503="","",(IFERROR(VLOOKUP(B2503,Projecten!A$4:X$2415,12,FALSE),"niet bekend")))</f>
        <v>4091.51</v>
      </c>
    </row>
    <row r="2504" spans="1:33" s="259" customFormat="1" x14ac:dyDescent="0.2">
      <c r="A2504" s="243">
        <v>1900</v>
      </c>
      <c r="B2504" s="272">
        <v>2017557</v>
      </c>
      <c r="C2504" s="272">
        <v>121480</v>
      </c>
      <c r="D2504" s="272">
        <v>666417</v>
      </c>
      <c r="E2504" s="273" t="s">
        <v>26</v>
      </c>
      <c r="F2504" s="1362">
        <v>1</v>
      </c>
      <c r="G2504" s="1362">
        <v>12</v>
      </c>
      <c r="H2504" s="1362">
        <v>6</v>
      </c>
      <c r="I2504" s="1362">
        <v>4</v>
      </c>
      <c r="J2504" s="1000">
        <v>42985</v>
      </c>
      <c r="K2504" s="1000">
        <v>42984</v>
      </c>
      <c r="L2504" s="263" t="s">
        <v>1485</v>
      </c>
      <c r="M2504" s="263" t="s">
        <v>1485</v>
      </c>
      <c r="N2504" s="254" t="s">
        <v>47</v>
      </c>
      <c r="O2504" s="254" t="s">
        <v>47</v>
      </c>
      <c r="P2504" s="391" t="s">
        <v>47</v>
      </c>
      <c r="Q2504" s="391"/>
      <c r="R2504" s="391" t="s">
        <v>47</v>
      </c>
      <c r="S2504" s="251"/>
      <c r="T2504" s="253"/>
      <c r="U2504" s="264">
        <v>38</v>
      </c>
      <c r="V2504" s="396"/>
      <c r="W2504" s="1367" t="s">
        <v>162</v>
      </c>
      <c r="X2504" s="318"/>
      <c r="Y2504" s="324">
        <v>24</v>
      </c>
      <c r="Z2504" s="239"/>
      <c r="AA2504" s="239"/>
      <c r="AB2504" s="707">
        <v>42975</v>
      </c>
      <c r="AC2504" s="249">
        <f>IF(B2504="","",(IFERROR(VLOOKUP(B2504,Projecten!A$4:X$2415,5,FALSE),"niet bekend")))</f>
        <v>1</v>
      </c>
      <c r="AD2504" s="330">
        <f t="shared" si="196"/>
        <v>4504</v>
      </c>
      <c r="AE2504" s="211">
        <f>IF(B2504="","",(IFERROR(VLOOKUP(B2504,Projecten!A$4:X$2415,23,FALSE),"niet bekend")))</f>
        <v>4504</v>
      </c>
      <c r="AF2504" s="330">
        <f>IF(B2504="","",(IFERROR(VLOOKUP(B2504,Projecten!A$4:X$2415,12,FALSE),"niet bekend")))</f>
        <v>4504</v>
      </c>
    </row>
    <row r="2505" spans="1:33" s="259" customFormat="1" x14ac:dyDescent="0.2">
      <c r="A2505" s="243"/>
      <c r="B2505" s="272"/>
      <c r="C2505" s="272"/>
      <c r="D2505" s="272"/>
      <c r="E2505" s="273"/>
      <c r="F2505" s="1362"/>
      <c r="G2505" s="1362"/>
      <c r="H2505" s="1362"/>
      <c r="I2505" s="1362"/>
      <c r="J2505" s="253"/>
      <c r="K2505" s="253"/>
      <c r="L2505" s="253"/>
      <c r="M2505" s="253"/>
      <c r="N2505" s="254"/>
      <c r="O2505" s="254"/>
      <c r="P2505" s="254"/>
      <c r="Q2505" s="254"/>
      <c r="R2505" s="254"/>
      <c r="S2505" s="251"/>
      <c r="T2505" s="253"/>
      <c r="U2505" s="255"/>
      <c r="V2505" s="638"/>
      <c r="W2505" s="202"/>
      <c r="X2505" s="239"/>
      <c r="Y2505" s="257"/>
      <c r="Z2505" s="239"/>
      <c r="AA2505" s="239"/>
      <c r="AB2505" s="1120"/>
      <c r="AC2505" s="249" t="str">
        <f>IF(B2505="","",(IFERROR(VLOOKUP(B2505,Projecten!A$4:X$2415,5,FALSE),"niet bekend")))</f>
        <v/>
      </c>
      <c r="AD2505" s="330" t="str">
        <f t="shared" si="196"/>
        <v/>
      </c>
      <c r="AE2505" s="211" t="str">
        <f>IF(B2505="","",(IFERROR(VLOOKUP(B2505,Projecten!A$4:X$2415,23,FALSE),"niet bekend")))</f>
        <v/>
      </c>
      <c r="AF2505" s="330" t="str">
        <f>IF(B2505="","",(IFERROR(VLOOKUP(B2505,Projecten!A$4:X$2415,12,FALSE),"niet bekend")))</f>
        <v/>
      </c>
    </row>
    <row r="2506" spans="1:33" x14ac:dyDescent="0.2">
      <c r="A2506" s="243">
        <v>1901</v>
      </c>
      <c r="B2506" s="272">
        <v>2017576</v>
      </c>
      <c r="C2506" s="272">
        <v>121481</v>
      </c>
      <c r="D2506" s="272" t="s">
        <v>3526</v>
      </c>
      <c r="E2506" s="273" t="s">
        <v>352</v>
      </c>
      <c r="F2506" s="273">
        <v>1</v>
      </c>
      <c r="G2506" s="273">
        <v>8</v>
      </c>
      <c r="H2506" s="273">
        <v>5</v>
      </c>
      <c r="I2506" s="273">
        <v>3</v>
      </c>
      <c r="J2506" s="1000">
        <v>42985</v>
      </c>
      <c r="K2506" s="1000">
        <v>42984</v>
      </c>
      <c r="L2506" s="263" t="s">
        <v>1485</v>
      </c>
      <c r="M2506" s="263" t="s">
        <v>1485</v>
      </c>
      <c r="N2506" s="254" t="s">
        <v>47</v>
      </c>
      <c r="O2506" s="254" t="s">
        <v>47</v>
      </c>
      <c r="P2506" s="254" t="s">
        <v>47</v>
      </c>
      <c r="R2506" s="254" t="s">
        <v>47</v>
      </c>
      <c r="S2506" s="243"/>
      <c r="T2506" s="244"/>
      <c r="U2506" s="245">
        <v>38</v>
      </c>
      <c r="W2506" s="1367" t="s">
        <v>2921</v>
      </c>
      <c r="X2506" s="243" t="s">
        <v>3633</v>
      </c>
      <c r="Y2506" s="248">
        <v>16.25</v>
      </c>
      <c r="Z2506" s="202"/>
      <c r="AA2506" s="202"/>
      <c r="AB2506" s="707">
        <v>42975</v>
      </c>
      <c r="AC2506" s="249">
        <f>IF(B2506="","",(IFERROR(VLOOKUP(B2506,Projecten!A$4:X$2415,5,FALSE),"niet bekend")))</f>
        <v>1</v>
      </c>
      <c r="AD2506" s="330">
        <f t="shared" si="196"/>
        <v>2451.11</v>
      </c>
      <c r="AE2506" s="211">
        <f>IF(B2506="","",(IFERROR(VLOOKUP(B2506,Projecten!A$4:X$2415,23,FALSE),"niet bekend")))</f>
        <v>2451.11</v>
      </c>
      <c r="AF2506" s="330">
        <f>IF(B2506="","",(IFERROR(VLOOKUP(B2506,Projecten!A$4:X$2415,12,FALSE),"niet bekend")))</f>
        <v>2451.11</v>
      </c>
      <c r="AG2506" s="209"/>
    </row>
    <row r="2507" spans="1:33" x14ac:dyDescent="0.2">
      <c r="A2507" s="243">
        <v>1902</v>
      </c>
      <c r="B2507" s="272">
        <v>2017577</v>
      </c>
      <c r="C2507" s="272">
        <v>121481</v>
      </c>
      <c r="D2507" s="272" t="s">
        <v>3523</v>
      </c>
      <c r="E2507" s="273" t="s">
        <v>352</v>
      </c>
      <c r="F2507" s="273">
        <v>1</v>
      </c>
      <c r="G2507" s="273">
        <v>7</v>
      </c>
      <c r="H2507" s="273">
        <v>4</v>
      </c>
      <c r="I2507" s="273">
        <v>5</v>
      </c>
      <c r="J2507" s="1000">
        <v>42985</v>
      </c>
      <c r="K2507" s="1000">
        <v>42984</v>
      </c>
      <c r="L2507" s="263" t="s">
        <v>1485</v>
      </c>
      <c r="M2507" s="263" t="s">
        <v>1485</v>
      </c>
      <c r="N2507" s="254" t="s">
        <v>47</v>
      </c>
      <c r="O2507" s="254" t="s">
        <v>47</v>
      </c>
      <c r="P2507" s="254" t="s">
        <v>47</v>
      </c>
      <c r="R2507" s="254" t="s">
        <v>47</v>
      </c>
      <c r="S2507" s="243"/>
      <c r="T2507" s="244"/>
      <c r="U2507" s="245">
        <v>38</v>
      </c>
      <c r="W2507" s="1367" t="s">
        <v>2921</v>
      </c>
      <c r="X2507" s="243"/>
      <c r="Y2507" s="248">
        <v>22</v>
      </c>
      <c r="Z2507" s="202"/>
      <c r="AA2507" s="202"/>
      <c r="AB2507" s="707">
        <v>42975</v>
      </c>
      <c r="AC2507" s="249">
        <f>IF(B2507="","",(IFERROR(VLOOKUP(B2507,Projecten!A$4:X$2415,5,FALSE),"niet bekend")))</f>
        <v>1</v>
      </c>
      <c r="AD2507" s="330">
        <f t="shared" si="196"/>
        <v>3179.36</v>
      </c>
      <c r="AE2507" s="211">
        <f>IF(B2507="","",(IFERROR(VLOOKUP(B2507,Projecten!A$4:X$2415,23,FALSE),"niet bekend")))</f>
        <v>3179.36</v>
      </c>
      <c r="AF2507" s="330">
        <f>IF(B2507="","",(IFERROR(VLOOKUP(B2507,Projecten!A$4:X$2415,12,FALSE),"niet bekend")))</f>
        <v>3179.36</v>
      </c>
      <c r="AG2507" s="209"/>
    </row>
    <row r="2508" spans="1:33" x14ac:dyDescent="0.2">
      <c r="A2508" s="243">
        <v>1903</v>
      </c>
      <c r="B2508" s="272">
        <v>2017578</v>
      </c>
      <c r="C2508" s="272">
        <v>121481</v>
      </c>
      <c r="D2508" s="272" t="s">
        <v>3524</v>
      </c>
      <c r="E2508" s="273" t="s">
        <v>352</v>
      </c>
      <c r="F2508" s="273">
        <v>1</v>
      </c>
      <c r="G2508" s="273">
        <v>2</v>
      </c>
      <c r="H2508" s="273">
        <v>0</v>
      </c>
      <c r="I2508" s="273">
        <v>1</v>
      </c>
      <c r="J2508" s="1000">
        <v>42985</v>
      </c>
      <c r="K2508" s="263" t="s">
        <v>1485</v>
      </c>
      <c r="L2508" s="263" t="s">
        <v>1485</v>
      </c>
      <c r="M2508" s="263" t="s">
        <v>1485</v>
      </c>
      <c r="N2508" s="254" t="s">
        <v>47</v>
      </c>
      <c r="O2508" s="254" t="s">
        <v>47</v>
      </c>
      <c r="P2508" s="254" t="s">
        <v>47</v>
      </c>
      <c r="R2508" s="254" t="s">
        <v>47</v>
      </c>
      <c r="S2508" s="243"/>
      <c r="T2508" s="244"/>
      <c r="U2508" s="245">
        <v>38</v>
      </c>
      <c r="W2508" s="1367" t="s">
        <v>2921</v>
      </c>
      <c r="X2508" s="243"/>
      <c r="Y2508" s="248">
        <v>5</v>
      </c>
      <c r="Z2508" s="202"/>
      <c r="AA2508" s="202"/>
      <c r="AB2508" s="707">
        <v>42975</v>
      </c>
      <c r="AC2508" s="249">
        <f>IF(B2508="","",(IFERROR(VLOOKUP(B2508,Projecten!A$4:X$2415,5,FALSE),"niet bekend")))</f>
        <v>1</v>
      </c>
      <c r="AD2508" s="330">
        <f t="shared" si="196"/>
        <v>721.62</v>
      </c>
      <c r="AE2508" s="211">
        <f>IF(B2508="","",(IFERROR(VLOOKUP(B2508,Projecten!A$4:X$2415,23,FALSE),"niet bekend")))</f>
        <v>721.62</v>
      </c>
      <c r="AF2508" s="330">
        <f>IF(B2508="","",(IFERROR(VLOOKUP(B2508,Projecten!A$4:X$2415,12,FALSE),"niet bekend")))</f>
        <v>721.62</v>
      </c>
      <c r="AG2508" s="209"/>
    </row>
    <row r="2509" spans="1:33" x14ac:dyDescent="0.2">
      <c r="A2509" s="243">
        <v>1904</v>
      </c>
      <c r="B2509" s="272">
        <v>2017598</v>
      </c>
      <c r="C2509" s="272">
        <v>121487</v>
      </c>
      <c r="D2509" s="272" t="s">
        <v>3586</v>
      </c>
      <c r="E2509" s="273" t="s">
        <v>352</v>
      </c>
      <c r="F2509" s="273">
        <v>0</v>
      </c>
      <c r="G2509" s="273">
        <v>1</v>
      </c>
      <c r="H2509" s="273">
        <v>0</v>
      </c>
      <c r="I2509" s="273">
        <v>1</v>
      </c>
      <c r="J2509" s="1000">
        <v>42985</v>
      </c>
      <c r="K2509" s="263"/>
      <c r="L2509" s="263"/>
      <c r="M2509" s="263"/>
      <c r="N2509" s="254" t="s">
        <v>47</v>
      </c>
      <c r="O2509" s="254" t="s">
        <v>47</v>
      </c>
      <c r="P2509" s="254" t="s">
        <v>47</v>
      </c>
      <c r="R2509" s="254" t="s">
        <v>47</v>
      </c>
      <c r="S2509" s="243"/>
      <c r="T2509" s="244"/>
      <c r="U2509" s="245">
        <v>38</v>
      </c>
      <c r="W2509" s="1367" t="s">
        <v>2921</v>
      </c>
      <c r="X2509" s="243"/>
      <c r="Y2509" s="248">
        <v>4</v>
      </c>
      <c r="Z2509" s="202"/>
      <c r="AA2509" s="202"/>
      <c r="AB2509" s="707">
        <v>42975</v>
      </c>
      <c r="AC2509" s="249"/>
      <c r="AD2509" s="330"/>
      <c r="AE2509" s="211"/>
      <c r="AF2509" s="330"/>
      <c r="AG2509" s="209"/>
    </row>
    <row r="2510" spans="1:33" s="259" customFormat="1" x14ac:dyDescent="0.2">
      <c r="A2510" s="243"/>
      <c r="B2510" s="272"/>
      <c r="C2510" s="272"/>
      <c r="D2510" s="272"/>
      <c r="E2510" s="273"/>
      <c r="F2510" s="1362"/>
      <c r="G2510" s="1362"/>
      <c r="H2510" s="1362"/>
      <c r="I2510" s="1362"/>
      <c r="J2510" s="253"/>
      <c r="K2510" s="253"/>
      <c r="L2510" s="253"/>
      <c r="M2510" s="253"/>
      <c r="N2510" s="254"/>
      <c r="O2510" s="254"/>
      <c r="P2510" s="254"/>
      <c r="Q2510" s="254"/>
      <c r="R2510" s="254"/>
      <c r="S2510" s="251"/>
      <c r="T2510" s="253"/>
      <c r="U2510" s="255"/>
      <c r="V2510" s="638"/>
      <c r="W2510" s="202"/>
      <c r="X2510" s="239"/>
      <c r="Y2510" s="257"/>
      <c r="Z2510" s="239"/>
      <c r="AA2510" s="239"/>
      <c r="AB2510" s="1120"/>
      <c r="AC2510" s="249" t="str">
        <f>IF(B2510="","",(IFERROR(VLOOKUP(B2510,Projecten!A$4:X$2415,5,FALSE),"niet bekend")))</f>
        <v/>
      </c>
      <c r="AD2510" s="330" t="str">
        <f>IF(AC2510="","",(IF(F2510=0,AF2510,(F2510/AC2510*AF2510))))</f>
        <v/>
      </c>
      <c r="AE2510" s="211" t="str">
        <f>IF(B2510="","",(IFERROR(VLOOKUP(B2510,Projecten!A$4:X$2415,23,FALSE),"niet bekend")))</f>
        <v/>
      </c>
      <c r="AF2510" s="330" t="str">
        <f>IF(B2510="","",(IFERROR(VLOOKUP(B2510,Projecten!A$4:X$2415,12,FALSE),"niet bekend")))</f>
        <v/>
      </c>
    </row>
    <row r="2511" spans="1:33" s="259" customFormat="1" x14ac:dyDescent="0.2">
      <c r="A2511" s="243">
        <v>1905</v>
      </c>
      <c r="B2511" s="272">
        <v>2017551</v>
      </c>
      <c r="C2511" s="269">
        <v>121483</v>
      </c>
      <c r="D2511" s="272" t="s">
        <v>3491</v>
      </c>
      <c r="E2511" s="273" t="s">
        <v>471</v>
      </c>
      <c r="F2511" s="1362">
        <v>1</v>
      </c>
      <c r="G2511" s="1362">
        <v>12</v>
      </c>
      <c r="H2511" s="1362">
        <v>11</v>
      </c>
      <c r="I2511" s="1362">
        <v>4</v>
      </c>
      <c r="J2511" s="1000">
        <v>42983</v>
      </c>
      <c r="K2511" s="1000">
        <v>42982</v>
      </c>
      <c r="L2511" s="263" t="s">
        <v>1485</v>
      </c>
      <c r="M2511" s="263" t="s">
        <v>1485</v>
      </c>
      <c r="N2511" s="254" t="s">
        <v>47</v>
      </c>
      <c r="O2511" s="254" t="s">
        <v>47</v>
      </c>
      <c r="P2511" s="254" t="s">
        <v>47</v>
      </c>
      <c r="Q2511" s="254"/>
      <c r="R2511" s="254" t="s">
        <v>47</v>
      </c>
      <c r="S2511" s="251"/>
      <c r="T2511" s="253"/>
      <c r="U2511" s="245">
        <v>38</v>
      </c>
      <c r="V2511" s="638"/>
      <c r="W2511" s="1367" t="s">
        <v>804</v>
      </c>
      <c r="X2511" s="239"/>
      <c r="Y2511" s="248">
        <v>25</v>
      </c>
      <c r="Z2511" s="239"/>
      <c r="AA2511" s="239"/>
      <c r="AB2511" s="499">
        <v>42970</v>
      </c>
      <c r="AC2511" s="249">
        <f>IF(B2511="","",(IFERROR(VLOOKUP(B2511,Projecten!A$4:X$2415,5,FALSE),"niet bekend")))</f>
        <v>1</v>
      </c>
      <c r="AD2511" s="330">
        <f>IF(AC2511="","",(IF(F2511=0,AF2511,(F2511/AC2511*AF2511))))</f>
        <v>3822.45</v>
      </c>
      <c r="AE2511" s="211">
        <f>IF(B2511="","",(IFERROR(VLOOKUP(B2511,Projecten!A$4:X$2415,23,FALSE),"niet bekend")))</f>
        <v>3822.45</v>
      </c>
      <c r="AF2511" s="330">
        <f>IF(B2511="","",(IFERROR(VLOOKUP(B2511,Projecten!A$4:X$2415,12,FALSE),"niet bekend")))</f>
        <v>3822.45</v>
      </c>
    </row>
    <row r="2512" spans="1:33" x14ac:dyDescent="0.2">
      <c r="A2512" s="243">
        <v>1906</v>
      </c>
      <c r="B2512" s="269">
        <v>2017561</v>
      </c>
      <c r="C2512" s="269">
        <v>121483</v>
      </c>
      <c r="D2512" s="269" t="s">
        <v>3500</v>
      </c>
      <c r="E2512" s="270" t="s">
        <v>1934</v>
      </c>
      <c r="F2512" s="270">
        <v>1</v>
      </c>
      <c r="G2512" s="270">
        <v>8</v>
      </c>
      <c r="H2512" s="270">
        <v>5</v>
      </c>
      <c r="I2512" s="270">
        <v>3</v>
      </c>
      <c r="J2512" s="1000">
        <v>42983</v>
      </c>
      <c r="K2512" s="1000">
        <v>42984</v>
      </c>
      <c r="L2512" s="263" t="s">
        <v>1485</v>
      </c>
      <c r="M2512" s="263" t="s">
        <v>1485</v>
      </c>
      <c r="N2512" s="254" t="s">
        <v>47</v>
      </c>
      <c r="O2512" s="254" t="s">
        <v>47</v>
      </c>
      <c r="P2512" s="254" t="s">
        <v>47</v>
      </c>
      <c r="R2512" s="254" t="s">
        <v>47</v>
      </c>
      <c r="S2512" s="243"/>
      <c r="T2512" s="244"/>
      <c r="U2512" s="245">
        <v>38</v>
      </c>
      <c r="W2512" s="1367" t="s">
        <v>1937</v>
      </c>
      <c r="Y2512" s="248">
        <v>17</v>
      </c>
      <c r="Z2512" s="202"/>
      <c r="AA2512" s="202"/>
      <c r="AB2512" s="499">
        <v>42970</v>
      </c>
      <c r="AC2512" s="249">
        <f>IF(B2512="","",(IFERROR(VLOOKUP(B2512,Projecten!A$4:X$2415,5,FALSE),"niet bekend")))</f>
        <v>1</v>
      </c>
      <c r="AD2512" s="330">
        <f>IF(AC2512="","",(IF(F2512=0,AF2512,(F2512/AC2512*AF2512))))</f>
        <v>2847.52</v>
      </c>
      <c r="AE2512" s="211">
        <f>IF(B2512="","",(IFERROR(VLOOKUP(B2512,Projecten!A$4:X$2415,23,FALSE),"niet bekend")))</f>
        <v>2847.52</v>
      </c>
      <c r="AF2512" s="330">
        <f>IF(B2512="","",(IFERROR(VLOOKUP(B2512,Projecten!A$4:X$2415,12,FALSE),"niet bekend")))</f>
        <v>2847.52</v>
      </c>
      <c r="AG2512" s="209"/>
    </row>
    <row r="2513" spans="1:33" s="259" customFormat="1" x14ac:dyDescent="0.2">
      <c r="A2513" s="243">
        <v>1907</v>
      </c>
      <c r="B2513" s="272" t="s">
        <v>3489</v>
      </c>
      <c r="C2513" s="269">
        <v>121482</v>
      </c>
      <c r="D2513" s="272" t="s">
        <v>3475</v>
      </c>
      <c r="E2513" s="273" t="s">
        <v>317</v>
      </c>
      <c r="F2513" s="1362">
        <v>1</v>
      </c>
      <c r="G2513" s="1362">
        <v>15</v>
      </c>
      <c r="H2513" s="1362">
        <v>10</v>
      </c>
      <c r="I2513" s="1362">
        <v>5</v>
      </c>
      <c r="J2513" s="1000">
        <v>42983</v>
      </c>
      <c r="K2513" s="1000">
        <v>42982</v>
      </c>
      <c r="L2513" s="263" t="s">
        <v>1485</v>
      </c>
      <c r="M2513" s="263" t="s">
        <v>1485</v>
      </c>
      <c r="N2513" s="254" t="s">
        <v>47</v>
      </c>
      <c r="O2513" s="254" t="s">
        <v>47</v>
      </c>
      <c r="P2513" s="254" t="s">
        <v>47</v>
      </c>
      <c r="Q2513" s="254"/>
      <c r="R2513" s="254" t="s">
        <v>47</v>
      </c>
      <c r="S2513" s="251"/>
      <c r="T2513" s="253"/>
      <c r="U2513" s="245">
        <v>38</v>
      </c>
      <c r="V2513" s="638"/>
      <c r="W2513" s="1367" t="s">
        <v>777</v>
      </c>
      <c r="X2513" s="202" t="s">
        <v>3697</v>
      </c>
      <c r="Y2513" s="248">
        <v>45</v>
      </c>
      <c r="Z2513" s="239"/>
      <c r="AA2513" s="239"/>
      <c r="AB2513" s="499">
        <v>42970</v>
      </c>
      <c r="AC2513" s="249">
        <f>IF(B2513="","",(IFERROR(VLOOKUP(B2513,Projecten!A$4:X$2415,5,FALSE),"niet bekend")))</f>
        <v>1</v>
      </c>
      <c r="AD2513" s="330">
        <f>IF(AC2513="","",(IF(F2513=0,AF2513,(F2513/AC2513*AF2513))))</f>
        <v>8843.56</v>
      </c>
      <c r="AE2513" s="211">
        <f>IF(B2513="","",(IFERROR(VLOOKUP(B2513,Projecten!A$4:X$2415,23,FALSE),"niet bekend")))</f>
        <v>8843.56</v>
      </c>
      <c r="AF2513" s="330">
        <f>IF(B2513="","",(IFERROR(VLOOKUP(B2513,Projecten!A$4:X$2415,12,FALSE),"niet bekend")))</f>
        <v>8843.56</v>
      </c>
    </row>
    <row r="2514" spans="1:33" s="312" customFormat="1" x14ac:dyDescent="0.2">
      <c r="A2514" s="410"/>
      <c r="B2514" s="1012"/>
      <c r="C2514" s="299"/>
      <c r="D2514" s="300"/>
      <c r="E2514" s="300"/>
      <c r="F2514" s="300"/>
      <c r="G2514" s="300"/>
      <c r="H2514" s="300"/>
      <c r="I2514" s="300"/>
      <c r="J2514" s="301"/>
      <c r="K2514" s="301"/>
      <c r="L2514" s="301"/>
      <c r="M2514" s="302"/>
      <c r="N2514" s="302"/>
      <c r="O2514" s="302"/>
      <c r="P2514" s="302"/>
      <c r="Q2514" s="302"/>
      <c r="R2514" s="302"/>
      <c r="S2514" s="303"/>
      <c r="T2514" s="304"/>
      <c r="U2514" s="305"/>
      <c r="V2514" s="305"/>
      <c r="W2514" s="307"/>
      <c r="X2514" s="307"/>
      <c r="Y2514" s="307"/>
      <c r="Z2514" s="298"/>
      <c r="AA2514" s="308"/>
      <c r="AB2514" s="410"/>
    </row>
    <row r="2515" spans="1:33" s="236" customFormat="1" x14ac:dyDescent="0.2">
      <c r="A2515" s="221"/>
      <c r="C2515" s="221"/>
      <c r="D2515" s="222">
        <f>SUM(G2515:I2515)</f>
        <v>302</v>
      </c>
      <c r="E2515" s="220"/>
      <c r="F2515" s="220">
        <f>SUM(F2516:F2549)</f>
        <v>21</v>
      </c>
      <c r="G2515" s="220">
        <f>SUM(G2516:G2549)</f>
        <v>163</v>
      </c>
      <c r="H2515" s="220">
        <f>SUM(H2516:H2549)</f>
        <v>89</v>
      </c>
      <c r="I2515" s="220">
        <f>SUM(I2516:I2549)</f>
        <v>50</v>
      </c>
      <c r="J2515" s="223"/>
      <c r="K2515" s="223"/>
      <c r="L2515" s="223"/>
      <c r="M2515" s="224"/>
      <c r="N2515" s="224"/>
      <c r="O2515" s="224"/>
      <c r="P2515" s="224"/>
      <c r="Q2515" s="224"/>
      <c r="R2515" s="224"/>
      <c r="S2515" s="225">
        <v>38</v>
      </c>
      <c r="T2515" s="226"/>
      <c r="U2515" s="227"/>
      <c r="V2515" s="227"/>
      <c r="W2515" s="229"/>
      <c r="X2515" s="230">
        <f>SUM(Y2515:Y2549)</f>
        <v>451</v>
      </c>
      <c r="Y2515" s="231"/>
      <c r="Z2515" s="231">
        <v>0</v>
      </c>
      <c r="AA2515" s="232">
        <f>X2515-Z2515</f>
        <v>451</v>
      </c>
      <c r="AB2515" s="221"/>
      <c r="AD2515" s="1364">
        <f>SUM(AD2516:AD2549)</f>
        <v>60680.310000000005</v>
      </c>
    </row>
    <row r="2516" spans="1:33" x14ac:dyDescent="0.2">
      <c r="A2516" s="243"/>
      <c r="B2516" s="519"/>
      <c r="C2516" s="238"/>
      <c r="D2516" s="239"/>
      <c r="E2516" s="240"/>
      <c r="F2516" s="240"/>
      <c r="G2516" s="240"/>
      <c r="H2516" s="240"/>
      <c r="I2516" s="240"/>
      <c r="J2516" s="241"/>
      <c r="K2516" s="241"/>
      <c r="L2516" s="241"/>
      <c r="M2516" s="242"/>
      <c r="N2516" s="242"/>
      <c r="O2516" s="242"/>
      <c r="P2516" s="242"/>
      <c r="Q2516" s="242"/>
      <c r="R2516" s="242"/>
      <c r="S2516" s="243" t="s">
        <v>2747</v>
      </c>
      <c r="T2516" s="244"/>
      <c r="U2516" s="245"/>
      <c r="X2516" s="247" t="s">
        <v>3653</v>
      </c>
      <c r="Y2516" s="248"/>
      <c r="Z2516" s="202"/>
      <c r="AA2516" s="202"/>
      <c r="AB2516" s="243"/>
      <c r="AC2516" s="249" t="str">
        <f>IF(B2516="","",(IFERROR(VLOOKUP(B2516,Projecten!A$4:X$2415,5,FALSE),"niet bekend")))</f>
        <v/>
      </c>
      <c r="AD2516" s="330" t="str">
        <f>IF(AC2516="","",(IF(F2516=0,AF2516,(F2516/AC2516*AF2516))))</f>
        <v/>
      </c>
      <c r="AE2516" s="211" t="str">
        <f>IF(B2516="","",(IFERROR(VLOOKUP(B2516,Projecten!A$4:X$2415,23,FALSE),"niet bekend")))</f>
        <v/>
      </c>
      <c r="AF2516" s="330" t="str">
        <f>IF(B2516="","",(IFERROR(VLOOKUP(B2516,Projecten!A$4:X$2415,12,FALSE),"niet bekend")))</f>
        <v/>
      </c>
      <c r="AG2516" s="209"/>
    </row>
    <row r="2517" spans="1:33" s="259" customFormat="1" x14ac:dyDescent="0.2">
      <c r="A2517" s="243">
        <v>2222</v>
      </c>
      <c r="B2517" s="250"/>
      <c r="C2517" s="251"/>
      <c r="D2517" s="239" t="s">
        <v>3570</v>
      </c>
      <c r="E2517" s="239"/>
      <c r="F2517" s="239"/>
      <c r="G2517" s="239"/>
      <c r="H2517" s="239"/>
      <c r="I2517" s="239"/>
      <c r="J2517" s="253"/>
      <c r="K2517" s="253"/>
      <c r="L2517" s="253"/>
      <c r="M2517" s="253"/>
      <c r="N2517" s="254"/>
      <c r="O2517" s="254"/>
      <c r="P2517" s="254"/>
      <c r="Q2517" s="254"/>
      <c r="R2517" s="254"/>
      <c r="S2517" s="251"/>
      <c r="T2517" s="253"/>
      <c r="U2517" s="255"/>
      <c r="V2517" s="638"/>
      <c r="W2517" s="239"/>
      <c r="X2517" s="239"/>
      <c r="Y2517" s="257">
        <v>16.5</v>
      </c>
      <c r="Z2517" s="239"/>
      <c r="AA2517" s="239"/>
      <c r="AB2517" s="1120"/>
      <c r="AC2517" s="249" t="str">
        <f>IF(B2517="","",(IFERROR(VLOOKUP(B2517,Projecten!A$4:X$2415,5,FALSE),"niet bekend")))</f>
        <v/>
      </c>
      <c r="AD2517" s="330" t="str">
        <f>IF(AC2517="","",(IF(F2517=0,AF2517,(F2517/AC2517*AF2517))))</f>
        <v/>
      </c>
      <c r="AE2517" s="211" t="str">
        <f>IF(B2517="","",(IFERROR(VLOOKUP(B2517,Projecten!A$4:X$2415,23,FALSE),"niet bekend")))</f>
        <v/>
      </c>
      <c r="AF2517" s="330" t="str">
        <f>IF(B2517="","",(IFERROR(VLOOKUP(B2517,Projecten!A$4:X$2415,12,FALSE),"niet bekend")))</f>
        <v/>
      </c>
    </row>
    <row r="2518" spans="1:33" s="259" customFormat="1" x14ac:dyDescent="0.2">
      <c r="A2518" s="243">
        <v>2223</v>
      </c>
      <c r="B2518" s="250"/>
      <c r="C2518" s="251"/>
      <c r="D2518" s="239" t="s">
        <v>3571</v>
      </c>
      <c r="E2518" s="239"/>
      <c r="F2518" s="239"/>
      <c r="G2518" s="239"/>
      <c r="H2518" s="239"/>
      <c r="I2518" s="239"/>
      <c r="J2518" s="253"/>
      <c r="K2518" s="253"/>
      <c r="L2518" s="253"/>
      <c r="M2518" s="253"/>
      <c r="N2518" s="254"/>
      <c r="O2518" s="254"/>
      <c r="P2518" s="254"/>
      <c r="Q2518" s="254"/>
      <c r="R2518" s="254"/>
      <c r="S2518" s="251"/>
      <c r="T2518" s="253"/>
      <c r="U2518" s="255"/>
      <c r="V2518" s="638"/>
      <c r="W2518" s="239"/>
      <c r="X2518" s="239"/>
      <c r="Y2518" s="257">
        <v>16.5</v>
      </c>
      <c r="Z2518" s="239"/>
      <c r="AA2518" s="239"/>
      <c r="AB2518" s="1120"/>
      <c r="AC2518" s="249" t="str">
        <f>IF(B2518="","",(IFERROR(VLOOKUP(B2518,Projecten!A$4:X$2415,5,FALSE),"niet bekend")))</f>
        <v/>
      </c>
      <c r="AD2518" s="330" t="str">
        <f>IF(AC2518="","",(IF(F2518=0,AF2518,(F2518/AC2518*AF2518))))</f>
        <v/>
      </c>
      <c r="AE2518" s="211" t="str">
        <f>IF(B2518="","",(IFERROR(VLOOKUP(B2518,Projecten!A$4:X$2415,23,FALSE),"niet bekend")))</f>
        <v/>
      </c>
      <c r="AF2518" s="330" t="str">
        <f>IF(B2518="","",(IFERROR(VLOOKUP(B2518,Projecten!A$4:X$2415,12,FALSE),"niet bekend")))</f>
        <v/>
      </c>
    </row>
    <row r="2519" spans="1:33" s="259" customFormat="1" x14ac:dyDescent="0.2">
      <c r="A2519" s="243">
        <v>2224</v>
      </c>
      <c r="B2519" s="250"/>
      <c r="C2519" s="251"/>
      <c r="D2519" s="239" t="s">
        <v>2660</v>
      </c>
      <c r="E2519" s="239"/>
      <c r="F2519" s="239"/>
      <c r="G2519" s="239"/>
      <c r="H2519" s="239"/>
      <c r="I2519" s="239"/>
      <c r="J2519" s="253"/>
      <c r="K2519" s="253"/>
      <c r="L2519" s="253"/>
      <c r="M2519" s="253"/>
      <c r="N2519" s="254"/>
      <c r="O2519" s="254"/>
      <c r="P2519" s="254"/>
      <c r="Q2519" s="254"/>
      <c r="R2519" s="254"/>
      <c r="S2519" s="251"/>
      <c r="T2519" s="253"/>
      <c r="U2519" s="255"/>
      <c r="V2519" s="638"/>
      <c r="W2519" s="239"/>
      <c r="X2519" s="239"/>
      <c r="Y2519" s="257">
        <v>38</v>
      </c>
      <c r="Z2519" s="239"/>
      <c r="AA2519" s="239"/>
      <c r="AB2519" s="1120"/>
      <c r="AC2519" s="249"/>
      <c r="AD2519" s="330"/>
      <c r="AE2519" s="211"/>
      <c r="AF2519" s="330"/>
    </row>
    <row r="2520" spans="1:33" s="259" customFormat="1" x14ac:dyDescent="0.2">
      <c r="A2520" s="243">
        <v>2225</v>
      </c>
      <c r="B2520" s="250"/>
      <c r="C2520" s="251"/>
      <c r="D2520" s="239" t="s">
        <v>3630</v>
      </c>
      <c r="E2520" s="239"/>
      <c r="F2520" s="239"/>
      <c r="G2520" s="239"/>
      <c r="H2520" s="239"/>
      <c r="I2520" s="239"/>
      <c r="J2520" s="253"/>
      <c r="K2520" s="253"/>
      <c r="L2520" s="253"/>
      <c r="M2520" s="253"/>
      <c r="N2520" s="254"/>
      <c r="O2520" s="254"/>
      <c r="P2520" s="254"/>
      <c r="Q2520" s="254"/>
      <c r="R2520" s="254"/>
      <c r="S2520" s="251"/>
      <c r="T2520" s="253"/>
      <c r="U2520" s="255"/>
      <c r="V2520" s="638"/>
      <c r="W2520" s="239"/>
      <c r="X2520" s="239"/>
      <c r="Y2520" s="257">
        <v>38</v>
      </c>
      <c r="Z2520" s="239"/>
      <c r="AA2520" s="239"/>
      <c r="AB2520" s="1120"/>
      <c r="AC2520" s="249"/>
      <c r="AD2520" s="330"/>
      <c r="AE2520" s="211"/>
      <c r="AF2520" s="330"/>
    </row>
    <row r="2521" spans="1:33" s="259" customFormat="1" x14ac:dyDescent="0.2">
      <c r="A2521" s="243">
        <v>2226</v>
      </c>
      <c r="B2521" s="250"/>
      <c r="C2521" s="251"/>
      <c r="D2521" s="239" t="s">
        <v>3685</v>
      </c>
      <c r="E2521" s="239"/>
      <c r="F2521" s="239"/>
      <c r="G2521" s="239"/>
      <c r="H2521" s="239"/>
      <c r="I2521" s="239"/>
      <c r="J2521" s="253"/>
      <c r="K2521" s="253"/>
      <c r="L2521" s="253"/>
      <c r="M2521" s="253"/>
      <c r="N2521" s="254"/>
      <c r="O2521" s="254"/>
      <c r="P2521" s="254"/>
      <c r="Q2521" s="254"/>
      <c r="R2521" s="254"/>
      <c r="S2521" s="251"/>
      <c r="T2521" s="253"/>
      <c r="U2521" s="255"/>
      <c r="V2521" s="638"/>
      <c r="W2521" s="239"/>
      <c r="X2521" s="239"/>
      <c r="Y2521" s="257">
        <v>8.25</v>
      </c>
      <c r="Z2521" s="239"/>
      <c r="AA2521" s="239"/>
      <c r="AB2521" s="1120"/>
      <c r="AC2521" s="249"/>
      <c r="AD2521" s="330"/>
      <c r="AE2521" s="211"/>
      <c r="AF2521" s="330"/>
    </row>
    <row r="2522" spans="1:33" x14ac:dyDescent="0.2">
      <c r="A2522" s="243">
        <v>2227</v>
      </c>
      <c r="B2522" s="269">
        <v>2017559</v>
      </c>
      <c r="C2522" s="269">
        <v>121490</v>
      </c>
      <c r="D2522" s="269" t="s">
        <v>3498</v>
      </c>
      <c r="E2522" s="270" t="s">
        <v>2330</v>
      </c>
      <c r="F2522" s="270">
        <v>1</v>
      </c>
      <c r="G2522" s="270">
        <v>12</v>
      </c>
      <c r="H2522" s="270">
        <v>4</v>
      </c>
      <c r="I2522" s="270">
        <v>4</v>
      </c>
      <c r="J2522" s="1000">
        <v>42990</v>
      </c>
      <c r="K2522" s="1000">
        <v>42989</v>
      </c>
      <c r="L2522" s="1000">
        <v>42989</v>
      </c>
      <c r="M2522" s="263" t="s">
        <v>1485</v>
      </c>
      <c r="N2522" s="254" t="s">
        <v>47</v>
      </c>
      <c r="O2522" s="254" t="s">
        <v>47</v>
      </c>
      <c r="P2522" s="254" t="s">
        <v>47</v>
      </c>
      <c r="R2522" s="254" t="s">
        <v>47</v>
      </c>
      <c r="S2522" s="243"/>
      <c r="T2522" s="244" t="s">
        <v>3637</v>
      </c>
      <c r="U2522" s="245">
        <v>39</v>
      </c>
      <c r="W2522" s="1367" t="s">
        <v>2532</v>
      </c>
      <c r="X2522" s="243" t="s">
        <v>3592</v>
      </c>
      <c r="Y2522" s="248">
        <v>20</v>
      </c>
      <c r="Z2522" s="202"/>
      <c r="AA2522" s="202"/>
      <c r="AB2522" s="499">
        <v>42976</v>
      </c>
      <c r="AC2522" s="249">
        <f>IF(B2522="","",(IFERROR(VLOOKUP(B2522,Projecten!A$4:X$2415,5,FALSE),"niet bekend")))</f>
        <v>1</v>
      </c>
      <c r="AD2522" s="330">
        <f t="shared" ref="AD2522:AD2536" si="197">IF(AC2522="","",(IF(F2522=0,AF2522,(F2522/AC2522*AF2522))))</f>
        <v>3995.09</v>
      </c>
      <c r="AE2522" s="211">
        <f>IF(B2522="","",(IFERROR(VLOOKUP(B2522,Projecten!A$4:X$2415,23,FALSE),"niet bekend")))</f>
        <v>3995.09</v>
      </c>
      <c r="AF2522" s="330">
        <f>IF(B2522="","",(IFERROR(VLOOKUP(B2522,Projecten!A$4:X$2415,12,FALSE),"niet bekend")))</f>
        <v>3995.09</v>
      </c>
      <c r="AG2522" s="209"/>
    </row>
    <row r="2523" spans="1:33" x14ac:dyDescent="0.2">
      <c r="A2523" s="243">
        <v>2228</v>
      </c>
      <c r="B2523" s="269">
        <v>2017560</v>
      </c>
      <c r="C2523" s="269">
        <v>121490</v>
      </c>
      <c r="D2523" s="269" t="s">
        <v>3499</v>
      </c>
      <c r="E2523" s="270" t="s">
        <v>2330</v>
      </c>
      <c r="F2523" s="270">
        <v>1</v>
      </c>
      <c r="G2523" s="270">
        <v>10</v>
      </c>
      <c r="H2523" s="270">
        <v>8</v>
      </c>
      <c r="I2523" s="270">
        <v>2</v>
      </c>
      <c r="J2523" s="1000">
        <v>42990</v>
      </c>
      <c r="K2523" s="1000">
        <v>42989</v>
      </c>
      <c r="L2523" s="263" t="s">
        <v>1485</v>
      </c>
      <c r="M2523" s="263" t="s">
        <v>1485</v>
      </c>
      <c r="N2523" s="254" t="s">
        <v>47</v>
      </c>
      <c r="O2523" s="254" t="s">
        <v>47</v>
      </c>
      <c r="P2523" s="254" t="s">
        <v>47</v>
      </c>
      <c r="R2523" s="254" t="s">
        <v>47</v>
      </c>
      <c r="S2523" s="243"/>
      <c r="T2523" s="244" t="s">
        <v>3637</v>
      </c>
      <c r="U2523" s="245">
        <v>39</v>
      </c>
      <c r="W2523" s="1367" t="s">
        <v>2532</v>
      </c>
      <c r="X2523" s="243" t="s">
        <v>3593</v>
      </c>
      <c r="Y2523" s="248">
        <v>20</v>
      </c>
      <c r="Z2523" s="202"/>
      <c r="AA2523" s="202"/>
      <c r="AB2523" s="499">
        <v>42976</v>
      </c>
      <c r="AC2523" s="249">
        <f>IF(B2523="","",(IFERROR(VLOOKUP(B2523,Projecten!A$4:X$2415,5,FALSE),"niet bekend")))</f>
        <v>1</v>
      </c>
      <c r="AD2523" s="330">
        <f t="shared" si="197"/>
        <v>3685.81</v>
      </c>
      <c r="AE2523" s="211">
        <f>IF(B2523="","",(IFERROR(VLOOKUP(B2523,Projecten!A$4:X$2415,23,FALSE),"niet bekend")))</f>
        <v>3685.81</v>
      </c>
      <c r="AF2523" s="330">
        <f>IF(B2523="","",(IFERROR(VLOOKUP(B2523,Projecten!A$4:X$2415,12,FALSE),"niet bekend")))</f>
        <v>3685.81</v>
      </c>
      <c r="AG2523" s="209"/>
    </row>
    <row r="2524" spans="1:33" x14ac:dyDescent="0.2">
      <c r="A2524" s="243">
        <v>2229</v>
      </c>
      <c r="B2524" s="272">
        <v>2017566</v>
      </c>
      <c r="C2524" s="269">
        <v>121491</v>
      </c>
      <c r="D2524" s="272" t="s">
        <v>3511</v>
      </c>
      <c r="E2524" s="273" t="s">
        <v>1304</v>
      </c>
      <c r="F2524" s="273">
        <v>0</v>
      </c>
      <c r="G2524" s="273">
        <v>1</v>
      </c>
      <c r="H2524" s="273">
        <v>1</v>
      </c>
      <c r="I2524" s="273">
        <v>0</v>
      </c>
      <c r="J2524" s="1000">
        <v>42990</v>
      </c>
      <c r="K2524" s="263" t="s">
        <v>1485</v>
      </c>
      <c r="L2524" s="263" t="s">
        <v>1485</v>
      </c>
      <c r="M2524" s="263" t="s">
        <v>1485</v>
      </c>
      <c r="N2524" s="254" t="s">
        <v>47</v>
      </c>
      <c r="O2524" s="254" t="s">
        <v>47</v>
      </c>
      <c r="P2524" s="254" t="s">
        <v>47</v>
      </c>
      <c r="R2524" s="254" t="s">
        <v>47</v>
      </c>
      <c r="S2524" s="243"/>
      <c r="T2524" s="244"/>
      <c r="U2524" s="245">
        <v>39</v>
      </c>
      <c r="W2524" s="1367" t="s">
        <v>2448</v>
      </c>
      <c r="X2524" s="243"/>
      <c r="Y2524" s="248">
        <v>1.25</v>
      </c>
      <c r="Z2524" s="202"/>
      <c r="AA2524" s="202"/>
      <c r="AB2524" s="499">
        <v>42976</v>
      </c>
      <c r="AC2524" s="249">
        <f>IF(B2524="","",(IFERROR(VLOOKUP(B2524,Projecten!A$4:X$2415,5,FALSE),"niet bekend")))</f>
        <v>0</v>
      </c>
      <c r="AD2524" s="330">
        <f t="shared" si="197"/>
        <v>175.3</v>
      </c>
      <c r="AE2524" s="211">
        <f>IF(B2524="","",(IFERROR(VLOOKUP(B2524,Projecten!A$4:X$2415,23,FALSE),"niet bekend")))</f>
        <v>175.3</v>
      </c>
      <c r="AF2524" s="330">
        <f>IF(B2524="","",(IFERROR(VLOOKUP(B2524,Projecten!A$4:X$2415,12,FALSE),"niet bekend")))</f>
        <v>175.3</v>
      </c>
      <c r="AG2524" s="209"/>
    </row>
    <row r="2525" spans="1:33" x14ac:dyDescent="0.2">
      <c r="A2525" s="243">
        <v>2230</v>
      </c>
      <c r="B2525" s="272">
        <v>2017567</v>
      </c>
      <c r="C2525" s="269">
        <v>121491</v>
      </c>
      <c r="D2525" s="272" t="s">
        <v>3512</v>
      </c>
      <c r="E2525" s="273" t="s">
        <v>1304</v>
      </c>
      <c r="F2525" s="273">
        <v>0</v>
      </c>
      <c r="G2525" s="273">
        <v>1</v>
      </c>
      <c r="H2525" s="273">
        <v>1</v>
      </c>
      <c r="I2525" s="273">
        <v>0</v>
      </c>
      <c r="J2525" s="1000">
        <v>42990</v>
      </c>
      <c r="K2525" s="263" t="s">
        <v>1485</v>
      </c>
      <c r="L2525" s="263" t="s">
        <v>1485</v>
      </c>
      <c r="M2525" s="263" t="s">
        <v>1485</v>
      </c>
      <c r="N2525" s="254" t="s">
        <v>47</v>
      </c>
      <c r="O2525" s="254" t="s">
        <v>47</v>
      </c>
      <c r="P2525" s="254" t="s">
        <v>47</v>
      </c>
      <c r="R2525" s="254" t="s">
        <v>47</v>
      </c>
      <c r="S2525" s="243"/>
      <c r="T2525" s="244"/>
      <c r="U2525" s="245">
        <v>39</v>
      </c>
      <c r="W2525" s="1367" t="s">
        <v>2448</v>
      </c>
      <c r="X2525" s="243"/>
      <c r="Y2525" s="248">
        <v>1.25</v>
      </c>
      <c r="Z2525" s="202"/>
      <c r="AA2525" s="202"/>
      <c r="AB2525" s="499">
        <v>42976</v>
      </c>
      <c r="AC2525" s="249">
        <f>IF(B2525="","",(IFERROR(VLOOKUP(B2525,Projecten!A$4:X$2415,5,FALSE),"niet bekend")))</f>
        <v>0</v>
      </c>
      <c r="AD2525" s="330">
        <f t="shared" si="197"/>
        <v>173.72</v>
      </c>
      <c r="AE2525" s="211">
        <f>IF(B2525="","",(IFERROR(VLOOKUP(B2525,Projecten!A$4:X$2415,23,FALSE),"niet bekend")))</f>
        <v>173.72</v>
      </c>
      <c r="AF2525" s="330">
        <f>IF(B2525="","",(IFERROR(VLOOKUP(B2525,Projecten!A$4:X$2415,12,FALSE),"niet bekend")))</f>
        <v>173.72</v>
      </c>
      <c r="AG2525" s="209"/>
    </row>
    <row r="2526" spans="1:33" x14ac:dyDescent="0.2">
      <c r="A2526" s="243">
        <v>2231</v>
      </c>
      <c r="B2526" s="272">
        <v>2017568</v>
      </c>
      <c r="C2526" s="269">
        <v>121491</v>
      </c>
      <c r="D2526" s="272" t="s">
        <v>3513</v>
      </c>
      <c r="E2526" s="273" t="s">
        <v>1304</v>
      </c>
      <c r="F2526" s="273">
        <v>0</v>
      </c>
      <c r="G2526" s="273">
        <v>1</v>
      </c>
      <c r="H2526" s="273">
        <v>1</v>
      </c>
      <c r="I2526" s="273">
        <v>0</v>
      </c>
      <c r="J2526" s="1000">
        <v>42990</v>
      </c>
      <c r="K2526" s="263" t="s">
        <v>1485</v>
      </c>
      <c r="L2526" s="263" t="s">
        <v>1485</v>
      </c>
      <c r="M2526" s="263" t="s">
        <v>1485</v>
      </c>
      <c r="N2526" s="254" t="s">
        <v>47</v>
      </c>
      <c r="O2526" s="254" t="s">
        <v>47</v>
      </c>
      <c r="P2526" s="254" t="s">
        <v>47</v>
      </c>
      <c r="R2526" s="254" t="s">
        <v>47</v>
      </c>
      <c r="S2526" s="243"/>
      <c r="T2526" s="244"/>
      <c r="U2526" s="245">
        <v>39</v>
      </c>
      <c r="W2526" s="1367" t="s">
        <v>2448</v>
      </c>
      <c r="X2526" s="243"/>
      <c r="Y2526" s="248">
        <v>1.25</v>
      </c>
      <c r="Z2526" s="202"/>
      <c r="AA2526" s="202"/>
      <c r="AB2526" s="499">
        <v>42976</v>
      </c>
      <c r="AC2526" s="249">
        <f>IF(B2526="","",(IFERROR(VLOOKUP(B2526,Projecten!A$4:X$2415,5,FALSE),"niet bekend")))</f>
        <v>0</v>
      </c>
      <c r="AD2526" s="330">
        <f t="shared" si="197"/>
        <v>188.22</v>
      </c>
      <c r="AE2526" s="211">
        <f>IF(B2526="","",(IFERROR(VLOOKUP(B2526,Projecten!A$4:X$2415,23,FALSE),"niet bekend")))</f>
        <v>188.22</v>
      </c>
      <c r="AF2526" s="330">
        <f>IF(B2526="","",(IFERROR(VLOOKUP(B2526,Projecten!A$4:X$2415,12,FALSE),"niet bekend")))</f>
        <v>188.22</v>
      </c>
      <c r="AG2526" s="209"/>
    </row>
    <row r="2527" spans="1:33" x14ac:dyDescent="0.2">
      <c r="A2527" s="243">
        <v>2232</v>
      </c>
      <c r="B2527" s="272">
        <v>2017569</v>
      </c>
      <c r="C2527" s="269">
        <v>121491</v>
      </c>
      <c r="D2527" s="272" t="s">
        <v>3514</v>
      </c>
      <c r="E2527" s="273" t="s">
        <v>1304</v>
      </c>
      <c r="F2527" s="273">
        <v>1</v>
      </c>
      <c r="G2527" s="273">
        <v>8</v>
      </c>
      <c r="H2527" s="273">
        <v>6</v>
      </c>
      <c r="I2527" s="273">
        <v>1</v>
      </c>
      <c r="J2527" s="1000">
        <v>42990</v>
      </c>
      <c r="K2527" s="263" t="s">
        <v>1485</v>
      </c>
      <c r="L2527" s="263" t="s">
        <v>1485</v>
      </c>
      <c r="M2527" s="263" t="s">
        <v>1485</v>
      </c>
      <c r="N2527" s="254" t="s">
        <v>47</v>
      </c>
      <c r="O2527" s="254" t="s">
        <v>47</v>
      </c>
      <c r="P2527" s="254" t="s">
        <v>47</v>
      </c>
      <c r="R2527" s="254" t="s">
        <v>47</v>
      </c>
      <c r="S2527" s="243"/>
      <c r="T2527" s="244"/>
      <c r="U2527" s="245">
        <v>39</v>
      </c>
      <c r="W2527" s="1367" t="s">
        <v>2448</v>
      </c>
      <c r="X2527" s="243"/>
      <c r="Y2527" s="248">
        <v>11</v>
      </c>
      <c r="Z2527" s="202"/>
      <c r="AA2527" s="202"/>
      <c r="AB2527" s="499">
        <v>42976</v>
      </c>
      <c r="AC2527" s="249">
        <f>IF(B2527="","",(IFERROR(VLOOKUP(B2527,Projecten!A$4:X$2415,5,FALSE),"niet bekend")))</f>
        <v>1</v>
      </c>
      <c r="AD2527" s="330">
        <f t="shared" si="197"/>
        <v>1919.23</v>
      </c>
      <c r="AE2527" s="211">
        <f>IF(B2527="","",(IFERROR(VLOOKUP(B2527,Projecten!A$4:X$2415,23,FALSE),"niet bekend")))</f>
        <v>1919.23</v>
      </c>
      <c r="AF2527" s="330">
        <f>IF(B2527="","",(IFERROR(VLOOKUP(B2527,Projecten!A$4:X$2415,12,FALSE),"niet bekend")))</f>
        <v>1919.23</v>
      </c>
      <c r="AG2527" s="209"/>
    </row>
    <row r="2528" spans="1:33" x14ac:dyDescent="0.2">
      <c r="A2528" s="243">
        <v>2233</v>
      </c>
      <c r="B2528" s="272">
        <v>2017570</v>
      </c>
      <c r="C2528" s="269">
        <v>121491</v>
      </c>
      <c r="D2528" s="272" t="s">
        <v>3515</v>
      </c>
      <c r="E2528" s="273" t="s">
        <v>1304</v>
      </c>
      <c r="F2528" s="273">
        <v>1</v>
      </c>
      <c r="G2528" s="273">
        <v>9</v>
      </c>
      <c r="H2528" s="273">
        <v>6</v>
      </c>
      <c r="I2528" s="273">
        <v>0</v>
      </c>
      <c r="J2528" s="1000">
        <v>42990</v>
      </c>
      <c r="K2528" s="263" t="s">
        <v>1485</v>
      </c>
      <c r="L2528" s="263" t="s">
        <v>1485</v>
      </c>
      <c r="M2528" s="263" t="s">
        <v>1485</v>
      </c>
      <c r="N2528" s="254" t="s">
        <v>47</v>
      </c>
      <c r="O2528" s="254" t="s">
        <v>47</v>
      </c>
      <c r="P2528" s="254" t="s">
        <v>47</v>
      </c>
      <c r="R2528" s="254" t="s">
        <v>47</v>
      </c>
      <c r="S2528" s="243"/>
      <c r="T2528" s="244"/>
      <c r="U2528" s="245">
        <v>39</v>
      </c>
      <c r="W2528" s="1367" t="s">
        <v>2448</v>
      </c>
      <c r="X2528" s="243"/>
      <c r="Y2528" s="248">
        <v>9</v>
      </c>
      <c r="Z2528" s="202"/>
      <c r="AA2528" s="202"/>
      <c r="AB2528" s="499">
        <v>42976</v>
      </c>
      <c r="AC2528" s="249">
        <f>IF(B2528="","",(IFERROR(VLOOKUP(B2528,Projecten!A$4:X$2415,5,FALSE),"niet bekend")))</f>
        <v>1</v>
      </c>
      <c r="AD2528" s="330">
        <f t="shared" si="197"/>
        <v>1521.47</v>
      </c>
      <c r="AE2528" s="211">
        <f>IF(B2528="","",(IFERROR(VLOOKUP(B2528,Projecten!A$4:X$2415,23,FALSE),"niet bekend")))</f>
        <v>1521.47</v>
      </c>
      <c r="AF2528" s="330">
        <f>IF(B2528="","",(IFERROR(VLOOKUP(B2528,Projecten!A$4:X$2415,12,FALSE),"niet bekend")))</f>
        <v>1521.47</v>
      </c>
      <c r="AG2528" s="209"/>
    </row>
    <row r="2529" spans="1:33" x14ac:dyDescent="0.2">
      <c r="A2529" s="243">
        <v>2234</v>
      </c>
      <c r="B2529" s="272">
        <v>2017571</v>
      </c>
      <c r="C2529" s="269">
        <v>121492</v>
      </c>
      <c r="D2529" s="272" t="s">
        <v>3516</v>
      </c>
      <c r="E2529" s="273" t="s">
        <v>1304</v>
      </c>
      <c r="F2529" s="273">
        <v>1</v>
      </c>
      <c r="G2529" s="273">
        <v>13</v>
      </c>
      <c r="H2529" s="273">
        <v>8</v>
      </c>
      <c r="I2529" s="273">
        <v>2</v>
      </c>
      <c r="J2529" s="1000">
        <v>42990</v>
      </c>
      <c r="K2529" s="263" t="s">
        <v>1485</v>
      </c>
      <c r="L2529" s="263" t="s">
        <v>1485</v>
      </c>
      <c r="M2529" s="263" t="s">
        <v>1485</v>
      </c>
      <c r="N2529" s="254" t="s">
        <v>47</v>
      </c>
      <c r="O2529" s="254" t="s">
        <v>47</v>
      </c>
      <c r="P2529" s="254" t="s">
        <v>47</v>
      </c>
      <c r="R2529" s="254" t="s">
        <v>47</v>
      </c>
      <c r="S2529" s="243"/>
      <c r="T2529" s="244"/>
      <c r="U2529" s="245">
        <v>39</v>
      </c>
      <c r="W2529" s="1367" t="s">
        <v>2448</v>
      </c>
      <c r="X2529" s="243"/>
      <c r="Y2529" s="248">
        <v>17</v>
      </c>
      <c r="Z2529" s="202"/>
      <c r="AA2529" s="202"/>
      <c r="AB2529" s="499">
        <v>42976</v>
      </c>
      <c r="AC2529" s="249">
        <f>IF(B2529="","",(IFERROR(VLOOKUP(B2529,Projecten!A$4:X$2415,5,FALSE),"niet bekend")))</f>
        <v>1</v>
      </c>
      <c r="AD2529" s="330">
        <f t="shared" si="197"/>
        <v>2793.58</v>
      </c>
      <c r="AE2529" s="211">
        <f>IF(B2529="","",(IFERROR(VLOOKUP(B2529,Projecten!A$4:X$2415,23,FALSE),"niet bekend")))</f>
        <v>2793.58</v>
      </c>
      <c r="AF2529" s="330">
        <f>IF(B2529="","",(IFERROR(VLOOKUP(B2529,Projecten!A$4:X$2415,12,FALSE),"niet bekend")))</f>
        <v>2793.58</v>
      </c>
      <c r="AG2529" s="209"/>
    </row>
    <row r="2530" spans="1:33" x14ac:dyDescent="0.2">
      <c r="A2530" s="243">
        <v>2235</v>
      </c>
      <c r="B2530" s="272">
        <v>2017572</v>
      </c>
      <c r="C2530" s="269">
        <v>121492</v>
      </c>
      <c r="D2530" s="272" t="s">
        <v>3517</v>
      </c>
      <c r="E2530" s="273" t="s">
        <v>1304</v>
      </c>
      <c r="F2530" s="273">
        <v>1</v>
      </c>
      <c r="G2530" s="273">
        <v>10</v>
      </c>
      <c r="H2530" s="273">
        <v>7</v>
      </c>
      <c r="I2530" s="273">
        <v>2</v>
      </c>
      <c r="J2530" s="1000">
        <v>42990</v>
      </c>
      <c r="K2530" s="263" t="s">
        <v>1485</v>
      </c>
      <c r="L2530" s="263" t="s">
        <v>1485</v>
      </c>
      <c r="M2530" s="263" t="s">
        <v>1485</v>
      </c>
      <c r="N2530" s="254" t="s">
        <v>47</v>
      </c>
      <c r="O2530" s="254" t="s">
        <v>47</v>
      </c>
      <c r="P2530" s="254" t="s">
        <v>47</v>
      </c>
      <c r="R2530" s="254" t="s">
        <v>47</v>
      </c>
      <c r="S2530" s="243"/>
      <c r="T2530" s="244"/>
      <c r="U2530" s="245">
        <v>39</v>
      </c>
      <c r="W2530" s="1367" t="s">
        <v>2448</v>
      </c>
      <c r="X2530" s="320"/>
      <c r="Y2530" s="248">
        <v>15</v>
      </c>
      <c r="Z2530" s="202"/>
      <c r="AA2530" s="202"/>
      <c r="AB2530" s="499">
        <v>42976</v>
      </c>
      <c r="AC2530" s="249">
        <f>IF(B2530="","",(IFERROR(VLOOKUP(B2530,Projecten!A$4:X$2415,5,FALSE),"niet bekend")))</f>
        <v>1</v>
      </c>
      <c r="AD2530" s="330">
        <f t="shared" si="197"/>
        <v>2555.8000000000002</v>
      </c>
      <c r="AE2530" s="211">
        <f>IF(B2530="","",(IFERROR(VLOOKUP(B2530,Projecten!A$4:X$2415,23,FALSE),"niet bekend")))</f>
        <v>2555.8000000000002</v>
      </c>
      <c r="AF2530" s="330">
        <f>IF(B2530="","",(IFERROR(VLOOKUP(B2530,Projecten!A$4:X$2415,12,FALSE),"niet bekend")))</f>
        <v>2555.8000000000002</v>
      </c>
      <c r="AG2530" s="209"/>
    </row>
    <row r="2531" spans="1:33" x14ac:dyDescent="0.2">
      <c r="A2531" s="243">
        <v>2236</v>
      </c>
      <c r="B2531" s="272">
        <v>2017573</v>
      </c>
      <c r="C2531" s="269">
        <v>121493</v>
      </c>
      <c r="D2531" s="272" t="s">
        <v>3518</v>
      </c>
      <c r="E2531" s="273" t="s">
        <v>1304</v>
      </c>
      <c r="F2531" s="273">
        <v>1</v>
      </c>
      <c r="G2531" s="273">
        <v>8</v>
      </c>
      <c r="H2531" s="273">
        <v>2</v>
      </c>
      <c r="I2531" s="273">
        <v>1</v>
      </c>
      <c r="J2531" s="1000">
        <v>42990</v>
      </c>
      <c r="K2531" s="263" t="s">
        <v>1485</v>
      </c>
      <c r="L2531" s="263" t="s">
        <v>1485</v>
      </c>
      <c r="M2531" s="263" t="s">
        <v>1485</v>
      </c>
      <c r="N2531" s="254" t="s">
        <v>47</v>
      </c>
      <c r="O2531" s="254" t="s">
        <v>47</v>
      </c>
      <c r="P2531" s="254" t="s">
        <v>47</v>
      </c>
      <c r="R2531" s="254" t="s">
        <v>47</v>
      </c>
      <c r="S2531" s="243"/>
      <c r="T2531" s="244"/>
      <c r="U2531" s="245">
        <v>39</v>
      </c>
      <c r="W2531" s="1367" t="s">
        <v>2448</v>
      </c>
      <c r="X2531" s="726" t="s">
        <v>3686</v>
      </c>
      <c r="Y2531" s="248">
        <v>9</v>
      </c>
      <c r="Z2531" s="202"/>
      <c r="AA2531" s="202"/>
      <c r="AB2531" s="499">
        <v>42976</v>
      </c>
      <c r="AC2531" s="249">
        <f>IF(B2531="","",(IFERROR(VLOOKUP(B2531,Projecten!A$4:X$2415,5,FALSE),"niet bekend")))</f>
        <v>1</v>
      </c>
      <c r="AD2531" s="330">
        <f t="shared" si="197"/>
        <v>1577.79</v>
      </c>
      <c r="AE2531" s="211">
        <f>IF(B2531="","",(IFERROR(VLOOKUP(B2531,Projecten!A$4:X$2415,23,FALSE),"niet bekend")))</f>
        <v>1577.79</v>
      </c>
      <c r="AF2531" s="330">
        <f>IF(B2531="","",(IFERROR(VLOOKUP(B2531,Projecten!A$4:X$2415,12,FALSE),"niet bekend")))</f>
        <v>1577.79</v>
      </c>
      <c r="AG2531" s="209"/>
    </row>
    <row r="2532" spans="1:33" x14ac:dyDescent="0.2">
      <c r="A2532" s="243">
        <v>2237</v>
      </c>
      <c r="B2532" s="272">
        <v>2017574</v>
      </c>
      <c r="C2532" s="272">
        <v>121493</v>
      </c>
      <c r="D2532" s="272" t="s">
        <v>3519</v>
      </c>
      <c r="E2532" s="273" t="s">
        <v>1304</v>
      </c>
      <c r="F2532" s="273">
        <v>1</v>
      </c>
      <c r="G2532" s="273">
        <v>10</v>
      </c>
      <c r="H2532" s="273">
        <v>7</v>
      </c>
      <c r="I2532" s="273">
        <v>2</v>
      </c>
      <c r="J2532" s="1000">
        <v>42990</v>
      </c>
      <c r="K2532" s="263" t="s">
        <v>1485</v>
      </c>
      <c r="L2532" s="263" t="s">
        <v>1485</v>
      </c>
      <c r="M2532" s="263" t="s">
        <v>1485</v>
      </c>
      <c r="N2532" s="254" t="s">
        <v>47</v>
      </c>
      <c r="O2532" s="254" t="s">
        <v>47</v>
      </c>
      <c r="P2532" s="254" t="s">
        <v>47</v>
      </c>
      <c r="R2532" s="254" t="s">
        <v>47</v>
      </c>
      <c r="S2532" s="243"/>
      <c r="T2532" s="244"/>
      <c r="U2532" s="245">
        <v>39</v>
      </c>
      <c r="W2532" s="1367" t="s">
        <v>2448</v>
      </c>
      <c r="X2532" s="1371" t="s">
        <v>1381</v>
      </c>
      <c r="Y2532" s="248">
        <v>14</v>
      </c>
      <c r="Z2532" s="202"/>
      <c r="AA2532" s="202"/>
      <c r="AB2532" s="499">
        <v>42976</v>
      </c>
      <c r="AC2532" s="249">
        <f>IF(B2532="","",(IFERROR(VLOOKUP(B2532,Projecten!A$4:X$2415,5,FALSE),"niet bekend")))</f>
        <v>1</v>
      </c>
      <c r="AD2532" s="330">
        <f t="shared" si="197"/>
        <v>2505.5500000000002</v>
      </c>
      <c r="AE2532" s="211">
        <f>IF(B2532="","",(IFERROR(VLOOKUP(B2532,Projecten!A$4:X$2415,23,FALSE),"niet bekend")))</f>
        <v>2505.5500000000002</v>
      </c>
      <c r="AF2532" s="330">
        <f>IF(B2532="","",(IFERROR(VLOOKUP(B2532,Projecten!A$4:X$2415,12,FALSE),"niet bekend")))</f>
        <v>2505.5500000000002</v>
      </c>
      <c r="AG2532" s="209"/>
    </row>
    <row r="2533" spans="1:33" x14ac:dyDescent="0.2">
      <c r="A2533" s="243">
        <v>2238</v>
      </c>
      <c r="B2533" s="272">
        <v>2017585</v>
      </c>
      <c r="C2533" s="272">
        <v>121495</v>
      </c>
      <c r="D2533" s="272" t="s">
        <v>3544</v>
      </c>
      <c r="E2533" s="273" t="s">
        <v>317</v>
      </c>
      <c r="F2533" s="273">
        <v>1</v>
      </c>
      <c r="G2533" s="273">
        <v>2</v>
      </c>
      <c r="H2533" s="273">
        <v>1</v>
      </c>
      <c r="I2533" s="273">
        <v>1</v>
      </c>
      <c r="J2533" s="1000">
        <v>42990</v>
      </c>
      <c r="K2533" s="263" t="s">
        <v>1485</v>
      </c>
      <c r="L2533" s="263" t="s">
        <v>1485</v>
      </c>
      <c r="M2533" s="263" t="s">
        <v>1485</v>
      </c>
      <c r="N2533" s="254" t="s">
        <v>47</v>
      </c>
      <c r="O2533" s="254" t="s">
        <v>47</v>
      </c>
      <c r="P2533" s="254" t="s">
        <v>47</v>
      </c>
      <c r="R2533" s="254" t="s">
        <v>47</v>
      </c>
      <c r="S2533" s="243"/>
      <c r="T2533" s="244"/>
      <c r="U2533" s="245">
        <v>39</v>
      </c>
      <c r="W2533" s="1367" t="s">
        <v>777</v>
      </c>
      <c r="X2533" s="243"/>
      <c r="Y2533" s="248">
        <v>5</v>
      </c>
      <c r="Z2533" s="202"/>
      <c r="AA2533" s="202"/>
      <c r="AB2533" s="499">
        <v>42976</v>
      </c>
      <c r="AC2533" s="249">
        <f>IF(B2533="","",(IFERROR(VLOOKUP(B2533,Projecten!A$4:X$2415,5,FALSE),"niet bekend")))</f>
        <v>1</v>
      </c>
      <c r="AD2533" s="330">
        <f t="shared" si="197"/>
        <v>817.77</v>
      </c>
      <c r="AE2533" s="211">
        <f>IF(B2533="","",(IFERROR(VLOOKUP(B2533,Projecten!A$4:X$2415,23,FALSE),"niet bekend")))</f>
        <v>817.77</v>
      </c>
      <c r="AF2533" s="330">
        <f>IF(B2533="","",(IFERROR(VLOOKUP(B2533,Projecten!A$4:X$2415,12,FALSE),"niet bekend")))</f>
        <v>817.77</v>
      </c>
      <c r="AG2533" s="209"/>
    </row>
    <row r="2534" spans="1:33" x14ac:dyDescent="0.2">
      <c r="A2534" s="243">
        <v>2239</v>
      </c>
      <c r="B2534" s="272">
        <v>2017586</v>
      </c>
      <c r="C2534" s="272">
        <v>121495</v>
      </c>
      <c r="D2534" s="272" t="s">
        <v>3545</v>
      </c>
      <c r="E2534" s="273" t="s">
        <v>317</v>
      </c>
      <c r="F2534" s="273">
        <v>1</v>
      </c>
      <c r="G2534" s="273">
        <v>2</v>
      </c>
      <c r="H2534" s="273">
        <v>1</v>
      </c>
      <c r="I2534" s="273">
        <v>1</v>
      </c>
      <c r="J2534" s="1000">
        <v>42990</v>
      </c>
      <c r="K2534" s="263" t="s">
        <v>1485</v>
      </c>
      <c r="L2534" s="263" t="s">
        <v>1485</v>
      </c>
      <c r="M2534" s="263" t="s">
        <v>1485</v>
      </c>
      <c r="N2534" s="254" t="s">
        <v>47</v>
      </c>
      <c r="O2534" s="254" t="s">
        <v>47</v>
      </c>
      <c r="P2534" s="254" t="s">
        <v>47</v>
      </c>
      <c r="R2534" s="254" t="s">
        <v>47</v>
      </c>
      <c r="S2534" s="243"/>
      <c r="T2534" s="244"/>
      <c r="U2534" s="245">
        <v>39</v>
      </c>
      <c r="W2534" s="1367" t="s">
        <v>777</v>
      </c>
      <c r="X2534" s="243"/>
      <c r="Y2534" s="248">
        <v>5</v>
      </c>
      <c r="Z2534" s="202"/>
      <c r="AA2534" s="202"/>
      <c r="AB2534" s="499">
        <v>42976</v>
      </c>
      <c r="AC2534" s="249">
        <f>IF(B2534="","",(IFERROR(VLOOKUP(B2534,Projecten!A$4:X$2415,5,FALSE),"niet bekend")))</f>
        <v>1</v>
      </c>
      <c r="AD2534" s="330">
        <f t="shared" si="197"/>
        <v>817.77</v>
      </c>
      <c r="AE2534" s="211">
        <f>IF(B2534="","",(IFERROR(VLOOKUP(B2534,Projecten!A$4:X$2415,23,FALSE),"niet bekend")))</f>
        <v>817.77</v>
      </c>
      <c r="AF2534" s="330">
        <f>IF(B2534="","",(IFERROR(VLOOKUP(B2534,Projecten!A$4:X$2415,12,FALSE),"niet bekend")))</f>
        <v>817.77</v>
      </c>
      <c r="AG2534" s="209"/>
    </row>
    <row r="2535" spans="1:33" x14ac:dyDescent="0.2">
      <c r="A2535" s="243">
        <v>2240</v>
      </c>
      <c r="B2535" s="272">
        <v>2017589</v>
      </c>
      <c r="C2535" s="272">
        <v>121495</v>
      </c>
      <c r="D2535" s="272" t="s">
        <v>1230</v>
      </c>
      <c r="E2535" s="273" t="s">
        <v>317</v>
      </c>
      <c r="F2535" s="273">
        <v>1</v>
      </c>
      <c r="G2535" s="273">
        <v>3</v>
      </c>
      <c r="H2535" s="273">
        <v>2</v>
      </c>
      <c r="I2535" s="273">
        <v>1</v>
      </c>
      <c r="J2535" s="1000">
        <v>42990</v>
      </c>
      <c r="K2535" s="263" t="s">
        <v>1485</v>
      </c>
      <c r="L2535" s="263" t="s">
        <v>1485</v>
      </c>
      <c r="M2535" s="263" t="s">
        <v>1485</v>
      </c>
      <c r="N2535" s="254" t="s">
        <v>47</v>
      </c>
      <c r="O2535" s="254" t="s">
        <v>47</v>
      </c>
      <c r="P2535" s="254" t="s">
        <v>47</v>
      </c>
      <c r="R2535" s="254" t="s">
        <v>47</v>
      </c>
      <c r="S2535" s="243"/>
      <c r="T2535" s="244"/>
      <c r="U2535" s="245">
        <v>39</v>
      </c>
      <c r="W2535" s="1367" t="s">
        <v>777</v>
      </c>
      <c r="X2535" s="243"/>
      <c r="Y2535" s="248">
        <v>7</v>
      </c>
      <c r="Z2535" s="202"/>
      <c r="AA2535" s="202"/>
      <c r="AB2535" s="499">
        <v>42976</v>
      </c>
      <c r="AC2535" s="249">
        <f>IF(B2535="","",(IFERROR(VLOOKUP(B2535,Projecten!A$4:X$2415,5,FALSE),"niet bekend")))</f>
        <v>1</v>
      </c>
      <c r="AD2535" s="330">
        <f t="shared" si="197"/>
        <v>993.47</v>
      </c>
      <c r="AE2535" s="211">
        <f>IF(B2535="","",(IFERROR(VLOOKUP(B2535,Projecten!A$4:X$2415,23,FALSE),"niet bekend")))</f>
        <v>993.47</v>
      </c>
      <c r="AF2535" s="330">
        <f>IF(B2535="","",(IFERROR(VLOOKUP(B2535,Projecten!A$4:X$2415,12,FALSE),"niet bekend")))</f>
        <v>993.47</v>
      </c>
      <c r="AG2535" s="209"/>
    </row>
    <row r="2536" spans="1:33" x14ac:dyDescent="0.2">
      <c r="A2536" s="243">
        <v>2241</v>
      </c>
      <c r="B2536" s="261">
        <v>2017590</v>
      </c>
      <c r="C2536" s="272">
        <v>121495</v>
      </c>
      <c r="D2536" s="243" t="s">
        <v>2250</v>
      </c>
      <c r="E2536" s="202" t="s">
        <v>317</v>
      </c>
      <c r="F2536" s="202">
        <v>0</v>
      </c>
      <c r="G2536" s="202">
        <v>1</v>
      </c>
      <c r="H2536" s="202">
        <v>0</v>
      </c>
      <c r="I2536" s="202">
        <v>1</v>
      </c>
      <c r="J2536" s="1000">
        <v>42990</v>
      </c>
      <c r="K2536" s="263" t="s">
        <v>1485</v>
      </c>
      <c r="L2536" s="263" t="s">
        <v>1485</v>
      </c>
      <c r="M2536" s="263" t="s">
        <v>1485</v>
      </c>
      <c r="N2536" s="254" t="s">
        <v>47</v>
      </c>
      <c r="O2536" s="254" t="s">
        <v>47</v>
      </c>
      <c r="P2536" s="254" t="s">
        <v>47</v>
      </c>
      <c r="R2536" s="254" t="s">
        <v>47</v>
      </c>
      <c r="S2536" s="243"/>
      <c r="T2536" s="244"/>
      <c r="U2536" s="245">
        <v>39</v>
      </c>
      <c r="W2536" s="1367" t="s">
        <v>777</v>
      </c>
      <c r="X2536" s="243" t="s">
        <v>1250</v>
      </c>
      <c r="Y2536" s="248">
        <v>4</v>
      </c>
      <c r="Z2536" s="202"/>
      <c r="AA2536" s="202"/>
      <c r="AB2536" s="499">
        <v>42976</v>
      </c>
      <c r="AC2536" s="249">
        <f>IF(B2536="","",(IFERROR(VLOOKUP(B2536,Projecten!A$4:X$2415,5,FALSE),"niet bekend")))</f>
        <v>0</v>
      </c>
      <c r="AD2536" s="330">
        <f t="shared" si="197"/>
        <v>725.43</v>
      </c>
      <c r="AE2536" s="211">
        <f>IF(B2536="","",(IFERROR(VLOOKUP(B2536,Projecten!A$4:X$2415,23,FALSE),"niet bekend")))</f>
        <v>725.43</v>
      </c>
      <c r="AF2536" s="330">
        <f>IF(B2536="","",(IFERROR(VLOOKUP(B2536,Projecten!A$4:X$2415,12,FALSE),"niet bekend")))</f>
        <v>725.43</v>
      </c>
      <c r="AG2536" s="209"/>
    </row>
    <row r="2537" spans="1:33" x14ac:dyDescent="0.2">
      <c r="A2537" s="243"/>
      <c r="B2537" s="261"/>
      <c r="C2537" s="272"/>
      <c r="F2537" s="202"/>
      <c r="J2537" s="321"/>
      <c r="K2537" s="263"/>
      <c r="L2537" s="263"/>
      <c r="M2537" s="263"/>
      <c r="S2537" s="243"/>
      <c r="T2537" s="244"/>
      <c r="U2537" s="245"/>
      <c r="X2537" s="243"/>
      <c r="Y2537" s="248"/>
      <c r="Z2537" s="202"/>
      <c r="AA2537" s="202"/>
      <c r="AB2537" s="499"/>
      <c r="AC2537" s="249"/>
      <c r="AD2537" s="330"/>
      <c r="AE2537" s="211"/>
      <c r="AF2537" s="330"/>
      <c r="AG2537" s="209"/>
    </row>
    <row r="2538" spans="1:33" s="327" customFormat="1" x14ac:dyDescent="0.2">
      <c r="A2538" s="320">
        <v>2242</v>
      </c>
      <c r="B2538" s="665">
        <v>2017593</v>
      </c>
      <c r="C2538" s="269">
        <v>121497</v>
      </c>
      <c r="D2538" s="1109">
        <v>645917</v>
      </c>
      <c r="E2538" s="1117" t="s">
        <v>26</v>
      </c>
      <c r="F2538" s="1117">
        <v>1</v>
      </c>
      <c r="G2538" s="1117">
        <v>5</v>
      </c>
      <c r="H2538" s="1117">
        <v>3</v>
      </c>
      <c r="I2538" s="1117">
        <v>2</v>
      </c>
      <c r="J2538" s="1000">
        <v>42992</v>
      </c>
      <c r="K2538" s="1000">
        <v>42991</v>
      </c>
      <c r="L2538" s="263" t="s">
        <v>1485</v>
      </c>
      <c r="M2538" s="263" t="s">
        <v>1485</v>
      </c>
      <c r="N2538" s="322" t="s">
        <v>47</v>
      </c>
      <c r="O2538" s="322" t="s">
        <v>47</v>
      </c>
      <c r="P2538" s="322" t="s">
        <v>47</v>
      </c>
      <c r="Q2538" s="322"/>
      <c r="R2538" s="322" t="s">
        <v>47</v>
      </c>
      <c r="S2538" s="320"/>
      <c r="T2538" s="321"/>
      <c r="U2538" s="264">
        <v>39</v>
      </c>
      <c r="V2538" s="396"/>
      <c r="W2538" s="1367" t="s">
        <v>162</v>
      </c>
      <c r="X2538" s="318"/>
      <c r="Y2538" s="324">
        <v>11</v>
      </c>
      <c r="Z2538" s="318"/>
      <c r="AA2538" s="511"/>
      <c r="AB2538" s="707">
        <v>42983</v>
      </c>
      <c r="AC2538" s="249">
        <f>IF(B2538="","",(IFERROR(VLOOKUP(B2538,Projecten!A$4:X$2415,5,FALSE),"niet bekend")))</f>
        <v>1</v>
      </c>
      <c r="AD2538" s="330">
        <f t="shared" ref="AD2538:AD2547" si="198">IF(AC2538="","",(IF(F2538=0,AF2538,(F2538/AC2538*AF2538))))</f>
        <v>1962.4</v>
      </c>
      <c r="AE2538" s="211">
        <f>IF(B2538="","",(IFERROR(VLOOKUP(B2538,Projecten!A$4:X$2415,23,FALSE),"niet bekend")))</f>
        <v>1962.4</v>
      </c>
      <c r="AF2538" s="330">
        <f>IF(B2538="","",(IFERROR(VLOOKUP(B2538,Projecten!A$4:X$2415,12,FALSE),"niet bekend")))</f>
        <v>1962.4</v>
      </c>
    </row>
    <row r="2539" spans="1:33" s="327" customFormat="1" x14ac:dyDescent="0.2">
      <c r="A2539" s="320">
        <v>2243</v>
      </c>
      <c r="B2539" s="665">
        <v>2017595</v>
      </c>
      <c r="C2539" s="269">
        <v>121496</v>
      </c>
      <c r="D2539" s="1109">
        <v>671317</v>
      </c>
      <c r="E2539" s="1117" t="s">
        <v>26</v>
      </c>
      <c r="F2539" s="1117">
        <v>1</v>
      </c>
      <c r="G2539" s="1117">
        <v>10</v>
      </c>
      <c r="H2539" s="1117">
        <v>3</v>
      </c>
      <c r="I2539" s="1117">
        <v>5</v>
      </c>
      <c r="J2539" s="1000">
        <v>42992</v>
      </c>
      <c r="K2539" s="1000">
        <v>42991</v>
      </c>
      <c r="L2539" s="263" t="s">
        <v>1485</v>
      </c>
      <c r="M2539" s="1000" t="s">
        <v>3615</v>
      </c>
      <c r="N2539" s="322" t="s">
        <v>47</v>
      </c>
      <c r="O2539" s="322" t="s">
        <v>47</v>
      </c>
      <c r="P2539" s="322" t="s">
        <v>47</v>
      </c>
      <c r="Q2539" s="322"/>
      <c r="R2539" s="322" t="s">
        <v>47</v>
      </c>
      <c r="S2539" s="320"/>
      <c r="T2539" s="321"/>
      <c r="U2539" s="264">
        <v>39</v>
      </c>
      <c r="V2539" s="396"/>
      <c r="W2539" s="1367" t="s">
        <v>162</v>
      </c>
      <c r="X2539" s="1003" t="s">
        <v>3688</v>
      </c>
      <c r="Y2539" s="324">
        <v>26</v>
      </c>
      <c r="Z2539" s="318"/>
      <c r="AA2539" s="511"/>
      <c r="AB2539" s="707">
        <v>42983</v>
      </c>
      <c r="AC2539" s="249">
        <f>IF(B2539="","",(IFERROR(VLOOKUP(B2539,Projecten!A$4:X$2415,5,FALSE),"niet bekend")))</f>
        <v>1</v>
      </c>
      <c r="AD2539" s="330">
        <f t="shared" si="198"/>
        <v>4895.67</v>
      </c>
      <c r="AE2539" s="211">
        <f>IF(B2539="","",(IFERROR(VLOOKUP(B2539,Projecten!A$4:X$2415,23,FALSE),"niet bekend")))</f>
        <v>4895.67</v>
      </c>
      <c r="AF2539" s="330">
        <f>IF(B2539="","",(IFERROR(VLOOKUP(B2539,Projecten!A$4:X$2415,12,FALSE),"niet bekend")))</f>
        <v>4895.67</v>
      </c>
    </row>
    <row r="2540" spans="1:33" s="327" customFormat="1" x14ac:dyDescent="0.2">
      <c r="A2540" s="320">
        <v>2244</v>
      </c>
      <c r="B2540" s="665">
        <v>2017596</v>
      </c>
      <c r="C2540" s="269">
        <v>121497</v>
      </c>
      <c r="D2540" s="1109">
        <v>674717</v>
      </c>
      <c r="E2540" s="1117" t="s">
        <v>26</v>
      </c>
      <c r="F2540" s="1117">
        <v>1</v>
      </c>
      <c r="G2540" s="1117">
        <v>8</v>
      </c>
      <c r="H2540" s="1117">
        <v>4</v>
      </c>
      <c r="I2540" s="1117">
        <v>5</v>
      </c>
      <c r="J2540" s="1000">
        <v>42992</v>
      </c>
      <c r="K2540" s="1000">
        <v>42991</v>
      </c>
      <c r="L2540" s="263" t="s">
        <v>1485</v>
      </c>
      <c r="M2540" s="263" t="s">
        <v>1485</v>
      </c>
      <c r="N2540" s="322" t="s">
        <v>47</v>
      </c>
      <c r="O2540" s="322" t="s">
        <v>47</v>
      </c>
      <c r="P2540" s="322" t="s">
        <v>47</v>
      </c>
      <c r="Q2540" s="322"/>
      <c r="R2540" s="322" t="s">
        <v>47</v>
      </c>
      <c r="S2540" s="320"/>
      <c r="T2540" s="321"/>
      <c r="U2540" s="264">
        <v>39</v>
      </c>
      <c r="V2540" s="396"/>
      <c r="W2540" s="1367" t="s">
        <v>162</v>
      </c>
      <c r="X2540" s="318"/>
      <c r="Y2540" s="324">
        <v>18</v>
      </c>
      <c r="Z2540" s="318"/>
      <c r="AA2540" s="511"/>
      <c r="AB2540" s="707">
        <v>42983</v>
      </c>
      <c r="AC2540" s="249">
        <f>IF(B2540="","",(IFERROR(VLOOKUP(B2540,Projecten!A$4:X$2415,5,FALSE),"niet bekend")))</f>
        <v>1</v>
      </c>
      <c r="AD2540" s="330">
        <f t="shared" si="198"/>
        <v>3007.2</v>
      </c>
      <c r="AE2540" s="211">
        <f>IF(B2540="","",(IFERROR(VLOOKUP(B2540,Projecten!A$4:X$2415,23,FALSE),"niet bekend")))</f>
        <v>3007.2</v>
      </c>
      <c r="AF2540" s="330">
        <f>IF(B2540="","",(IFERROR(VLOOKUP(B2540,Projecten!A$4:X$2415,12,FALSE),"niet bekend")))</f>
        <v>3007.2</v>
      </c>
    </row>
    <row r="2541" spans="1:33" s="327" customFormat="1" x14ac:dyDescent="0.2">
      <c r="A2541" s="320">
        <v>2245</v>
      </c>
      <c r="B2541" s="665">
        <v>2017597</v>
      </c>
      <c r="C2541" s="269">
        <v>121496</v>
      </c>
      <c r="D2541" s="1109">
        <v>696217</v>
      </c>
      <c r="E2541" s="1117" t="s">
        <v>26</v>
      </c>
      <c r="F2541" s="1117">
        <v>1</v>
      </c>
      <c r="G2541" s="1117">
        <v>10</v>
      </c>
      <c r="H2541" s="1117">
        <v>6</v>
      </c>
      <c r="I2541" s="1117">
        <v>2</v>
      </c>
      <c r="J2541" s="1000">
        <v>42992</v>
      </c>
      <c r="K2541" s="1000">
        <v>42991</v>
      </c>
      <c r="L2541" s="263" t="s">
        <v>1485</v>
      </c>
      <c r="M2541" s="263" t="s">
        <v>1485</v>
      </c>
      <c r="N2541" s="322" t="s">
        <v>47</v>
      </c>
      <c r="O2541" s="322" t="s">
        <v>47</v>
      </c>
      <c r="P2541" s="322" t="s">
        <v>47</v>
      </c>
      <c r="Q2541" s="322"/>
      <c r="R2541" s="322" t="s">
        <v>47</v>
      </c>
      <c r="S2541" s="320"/>
      <c r="T2541" s="321"/>
      <c r="U2541" s="264">
        <v>39</v>
      </c>
      <c r="V2541" s="396"/>
      <c r="W2541" s="1367" t="s">
        <v>162</v>
      </c>
      <c r="X2541" s="1003" t="s">
        <v>3643</v>
      </c>
      <c r="Y2541" s="324">
        <v>16</v>
      </c>
      <c r="Z2541" s="318"/>
      <c r="AA2541" s="511"/>
      <c r="AB2541" s="707">
        <v>42983</v>
      </c>
      <c r="AC2541" s="249">
        <f>IF(B2541="","",(IFERROR(VLOOKUP(B2541,Projecten!A$4:X$2415,5,FALSE),"niet bekend")))</f>
        <v>1</v>
      </c>
      <c r="AD2541" s="330">
        <f t="shared" si="198"/>
        <v>2886.65</v>
      </c>
      <c r="AE2541" s="211">
        <f>IF(B2541="","",(IFERROR(VLOOKUP(B2541,Projecten!A$4:X$2415,23,FALSE),"niet bekend")))</f>
        <v>2886.65</v>
      </c>
      <c r="AF2541" s="330">
        <f>IF(B2541="","",(IFERROR(VLOOKUP(B2541,Projecten!A$4:X$2415,12,FALSE),"niet bekend")))</f>
        <v>2886.65</v>
      </c>
    </row>
    <row r="2542" spans="1:33" s="327" customFormat="1" x14ac:dyDescent="0.2">
      <c r="A2542" s="320">
        <v>2246</v>
      </c>
      <c r="B2542" s="665">
        <v>2017600</v>
      </c>
      <c r="C2542" s="269">
        <v>121497</v>
      </c>
      <c r="D2542" s="1109">
        <v>646617</v>
      </c>
      <c r="E2542" s="1117" t="s">
        <v>26</v>
      </c>
      <c r="F2542" s="1117">
        <v>1</v>
      </c>
      <c r="G2542" s="1117">
        <v>8</v>
      </c>
      <c r="H2542" s="1117">
        <v>5</v>
      </c>
      <c r="I2542" s="1117">
        <v>4</v>
      </c>
      <c r="J2542" s="1000">
        <v>42992</v>
      </c>
      <c r="K2542" s="1000">
        <v>42991</v>
      </c>
      <c r="L2542" s="263" t="s">
        <v>1485</v>
      </c>
      <c r="M2542" s="263" t="s">
        <v>1485</v>
      </c>
      <c r="N2542" s="322" t="s">
        <v>47</v>
      </c>
      <c r="O2542" s="322" t="s">
        <v>47</v>
      </c>
      <c r="P2542" s="322" t="s">
        <v>47</v>
      </c>
      <c r="Q2542" s="322"/>
      <c r="R2542" s="322" t="s">
        <v>47</v>
      </c>
      <c r="S2542" s="320"/>
      <c r="T2542" s="321"/>
      <c r="U2542" s="264">
        <v>39</v>
      </c>
      <c r="V2542" s="396"/>
      <c r="W2542" s="1367" t="s">
        <v>162</v>
      </c>
      <c r="X2542" s="318"/>
      <c r="Y2542" s="324">
        <v>26</v>
      </c>
      <c r="Z2542" s="318"/>
      <c r="AA2542" s="511"/>
      <c r="AB2542" s="707">
        <v>42983</v>
      </c>
      <c r="AC2542" s="249">
        <f>IF(B2542="","",(IFERROR(VLOOKUP(B2542,Projecten!A$4:X$2415,5,FALSE),"niet bekend")))</f>
        <v>1</v>
      </c>
      <c r="AD2542" s="330">
        <f t="shared" si="198"/>
        <v>5051.01</v>
      </c>
      <c r="AE2542" s="211">
        <f>IF(B2542="","",(IFERROR(VLOOKUP(B2542,Projecten!A$4:X$2415,23,FALSE),"niet bekend")))</f>
        <v>5051.01</v>
      </c>
      <c r="AF2542" s="330">
        <f>IF(B2542="","",(IFERROR(VLOOKUP(B2542,Projecten!A$4:X$2415,12,FALSE),"niet bekend")))</f>
        <v>5051.01</v>
      </c>
    </row>
    <row r="2543" spans="1:33" s="327" customFormat="1" x14ac:dyDescent="0.2">
      <c r="A2543" s="320">
        <v>2247</v>
      </c>
      <c r="B2543" s="665">
        <v>2017601</v>
      </c>
      <c r="C2543" s="269">
        <v>121499</v>
      </c>
      <c r="D2543" s="1109">
        <v>677317</v>
      </c>
      <c r="E2543" s="1117" t="s">
        <v>26</v>
      </c>
      <c r="F2543" s="1117">
        <v>1</v>
      </c>
      <c r="G2543" s="1117">
        <v>6</v>
      </c>
      <c r="H2543" s="1117">
        <v>3</v>
      </c>
      <c r="I2543" s="1117">
        <v>3</v>
      </c>
      <c r="J2543" s="1000">
        <v>42992</v>
      </c>
      <c r="K2543" s="1000">
        <v>42991</v>
      </c>
      <c r="L2543" s="263" t="s">
        <v>1485</v>
      </c>
      <c r="M2543" s="263" t="s">
        <v>1485</v>
      </c>
      <c r="N2543" s="322" t="s">
        <v>47</v>
      </c>
      <c r="O2543" s="322" t="s">
        <v>47</v>
      </c>
      <c r="P2543" s="322" t="s">
        <v>47</v>
      </c>
      <c r="Q2543" s="322"/>
      <c r="R2543" s="322" t="s">
        <v>47</v>
      </c>
      <c r="S2543" s="320"/>
      <c r="T2543" s="321"/>
      <c r="U2543" s="264">
        <v>39</v>
      </c>
      <c r="V2543" s="396"/>
      <c r="W2543" s="1367" t="s">
        <v>162</v>
      </c>
      <c r="X2543" s="318"/>
      <c r="Y2543" s="324">
        <v>14</v>
      </c>
      <c r="Z2543" s="318"/>
      <c r="AA2543" s="511"/>
      <c r="AB2543" s="707">
        <v>42983</v>
      </c>
      <c r="AC2543" s="249">
        <f>IF(B2543="","",(IFERROR(VLOOKUP(B2543,Projecten!A$4:X$2415,5,FALSE),"niet bekend")))</f>
        <v>1</v>
      </c>
      <c r="AD2543" s="330">
        <f t="shared" si="198"/>
        <v>2480.2399999999998</v>
      </c>
      <c r="AE2543" s="211">
        <f>IF(B2543="","",(IFERROR(VLOOKUP(B2543,Projecten!A$4:X$2415,23,FALSE),"niet bekend")))</f>
        <v>2480.2399999999998</v>
      </c>
      <c r="AF2543" s="330">
        <f>IF(B2543="","",(IFERROR(VLOOKUP(B2543,Projecten!A$4:X$2415,12,FALSE),"niet bekend")))</f>
        <v>2480.2399999999998</v>
      </c>
    </row>
    <row r="2544" spans="1:33" s="327" customFormat="1" x14ac:dyDescent="0.2">
      <c r="A2544" s="320">
        <v>2248</v>
      </c>
      <c r="B2544" s="665">
        <v>2017602</v>
      </c>
      <c r="C2544" s="269">
        <v>121499</v>
      </c>
      <c r="D2544" s="1109" t="s">
        <v>3587</v>
      </c>
      <c r="E2544" s="1117" t="s">
        <v>26</v>
      </c>
      <c r="F2544" s="1117">
        <v>1</v>
      </c>
      <c r="G2544" s="1117">
        <v>11</v>
      </c>
      <c r="H2544" s="1117">
        <v>5</v>
      </c>
      <c r="I2544" s="1117">
        <v>3</v>
      </c>
      <c r="J2544" s="1000">
        <v>42992</v>
      </c>
      <c r="K2544" s="1000">
        <v>42991</v>
      </c>
      <c r="L2544" s="263" t="s">
        <v>1485</v>
      </c>
      <c r="M2544" s="263" t="s">
        <v>1485</v>
      </c>
      <c r="N2544" s="322" t="s">
        <v>47</v>
      </c>
      <c r="O2544" s="322" t="s">
        <v>47</v>
      </c>
      <c r="P2544" s="322" t="s">
        <v>47</v>
      </c>
      <c r="Q2544" s="322"/>
      <c r="R2544" s="322" t="s">
        <v>47</v>
      </c>
      <c r="S2544" s="320"/>
      <c r="T2544" s="321"/>
      <c r="U2544" s="264">
        <v>39</v>
      </c>
      <c r="V2544" s="396"/>
      <c r="W2544" s="1367" t="s">
        <v>162</v>
      </c>
      <c r="X2544" s="318" t="s">
        <v>3694</v>
      </c>
      <c r="Y2544" s="324">
        <v>19</v>
      </c>
      <c r="Z2544" s="318"/>
      <c r="AA2544" s="511"/>
      <c r="AB2544" s="707">
        <v>42983</v>
      </c>
      <c r="AC2544" s="249">
        <f>IF(B2544="","",(IFERROR(VLOOKUP(B2544,Projecten!A$4:X$2415,5,FALSE),"niet bekend")))</f>
        <v>1</v>
      </c>
      <c r="AD2544" s="330">
        <f t="shared" si="198"/>
        <v>3827.83</v>
      </c>
      <c r="AE2544" s="211">
        <f>IF(B2544="","",(IFERROR(VLOOKUP(B2544,Projecten!A$4:X$2415,23,FALSE),"niet bekend")))</f>
        <v>3827.83</v>
      </c>
      <c r="AF2544" s="330">
        <f>IF(B2544="","",(IFERROR(VLOOKUP(B2544,Projecten!A$4:X$2415,12,FALSE),"niet bekend")))</f>
        <v>3827.83</v>
      </c>
    </row>
    <row r="2545" spans="1:33" s="327" customFormat="1" x14ac:dyDescent="0.2">
      <c r="A2545" s="320">
        <v>2249</v>
      </c>
      <c r="B2545" s="665">
        <v>2017603</v>
      </c>
      <c r="C2545" s="269">
        <v>121499</v>
      </c>
      <c r="D2545" s="1109" t="s">
        <v>3588</v>
      </c>
      <c r="E2545" s="1117" t="s">
        <v>26</v>
      </c>
      <c r="F2545" s="1117">
        <v>1</v>
      </c>
      <c r="G2545" s="1117">
        <v>2</v>
      </c>
      <c r="H2545" s="1117">
        <v>1</v>
      </c>
      <c r="I2545" s="1117">
        <v>1</v>
      </c>
      <c r="J2545" s="1000">
        <v>42992</v>
      </c>
      <c r="K2545" s="263" t="s">
        <v>1485</v>
      </c>
      <c r="L2545" s="263" t="s">
        <v>1485</v>
      </c>
      <c r="M2545" s="263" t="s">
        <v>1485</v>
      </c>
      <c r="N2545" s="322" t="s">
        <v>47</v>
      </c>
      <c r="O2545" s="322" t="s">
        <v>47</v>
      </c>
      <c r="P2545" s="322" t="s">
        <v>47</v>
      </c>
      <c r="Q2545" s="322"/>
      <c r="R2545" s="322" t="s">
        <v>47</v>
      </c>
      <c r="S2545" s="320"/>
      <c r="T2545" s="321"/>
      <c r="U2545" s="264">
        <v>39</v>
      </c>
      <c r="V2545" s="396"/>
      <c r="W2545" s="1367" t="s">
        <v>162</v>
      </c>
      <c r="X2545" s="318"/>
      <c r="Y2545" s="324">
        <v>5</v>
      </c>
      <c r="Z2545" s="318"/>
      <c r="AA2545" s="511"/>
      <c r="AB2545" s="707">
        <v>42983</v>
      </c>
      <c r="AC2545" s="249">
        <f>IF(B2545="","",(IFERROR(VLOOKUP(B2545,Projecten!A$4:X$2415,5,FALSE),"niet bekend")))</f>
        <v>1</v>
      </c>
      <c r="AD2545" s="330">
        <f t="shared" si="198"/>
        <v>681.76</v>
      </c>
      <c r="AE2545" s="211">
        <f>IF(B2545="","",(IFERROR(VLOOKUP(B2545,Projecten!A$4:X$2415,23,FALSE),"niet bekend")))</f>
        <v>681.76</v>
      </c>
      <c r="AF2545" s="330">
        <f>IF(B2545="","",(IFERROR(VLOOKUP(B2545,Projecten!A$4:X$2415,12,FALSE),"niet bekend")))</f>
        <v>681.76</v>
      </c>
    </row>
    <row r="2546" spans="1:33" s="327" customFormat="1" x14ac:dyDescent="0.2">
      <c r="A2546" s="320">
        <v>2250</v>
      </c>
      <c r="B2546" s="665" t="s">
        <v>3582</v>
      </c>
      <c r="C2546" s="269">
        <v>121500</v>
      </c>
      <c r="D2546" s="1109">
        <v>646717</v>
      </c>
      <c r="E2546" s="1117" t="s">
        <v>26</v>
      </c>
      <c r="F2546" s="1117">
        <v>1</v>
      </c>
      <c r="G2546" s="1117">
        <v>12</v>
      </c>
      <c r="H2546" s="1117">
        <v>4</v>
      </c>
      <c r="I2546" s="1117">
        <v>7</v>
      </c>
      <c r="J2546" s="1000">
        <v>42992</v>
      </c>
      <c r="K2546" s="1000">
        <v>42991</v>
      </c>
      <c r="L2546" s="263" t="s">
        <v>1485</v>
      </c>
      <c r="M2546" s="263" t="s">
        <v>1485</v>
      </c>
      <c r="N2546" s="322" t="s">
        <v>47</v>
      </c>
      <c r="O2546" s="322" t="s">
        <v>47</v>
      </c>
      <c r="P2546" s="322" t="s">
        <v>47</v>
      </c>
      <c r="Q2546" s="322"/>
      <c r="R2546" s="322" t="s">
        <v>47</v>
      </c>
      <c r="S2546" s="320"/>
      <c r="T2546" s="321" t="s">
        <v>3689</v>
      </c>
      <c r="U2546" s="264">
        <v>39</v>
      </c>
      <c r="V2546" s="396"/>
      <c r="W2546" s="1367" t="s">
        <v>162</v>
      </c>
      <c r="X2546" s="1003">
        <v>2017558</v>
      </c>
      <c r="Y2546" s="324">
        <v>37</v>
      </c>
      <c r="Z2546" s="318"/>
      <c r="AA2546" s="511"/>
      <c r="AB2546" s="707">
        <v>42983</v>
      </c>
      <c r="AC2546" s="249">
        <f>IF(B2546="","",(IFERROR(VLOOKUP(B2546,Projecten!A$4:X$2415,5,FALSE),"niet bekend")))</f>
        <v>1</v>
      </c>
      <c r="AD2546" s="330">
        <f t="shared" si="198"/>
        <v>7265.55</v>
      </c>
      <c r="AE2546" s="211">
        <f>IF(B2546="","",(IFERROR(VLOOKUP(B2546,Projecten!A$4:X$2415,23,FALSE),"niet bekend")))</f>
        <v>7265.55</v>
      </c>
      <c r="AF2546" s="330">
        <f>IF(B2546="","",(IFERROR(VLOOKUP(B2546,Projecten!A$4:X$2415,12,FALSE),"niet bekend")))</f>
        <v>7265.55</v>
      </c>
    </row>
    <row r="2547" spans="1:33" s="259" customFormat="1" x14ac:dyDescent="0.2">
      <c r="A2547" s="243">
        <v>2251</v>
      </c>
      <c r="B2547" s="272">
        <v>2017481</v>
      </c>
      <c r="C2547" s="272">
        <v>121488</v>
      </c>
      <c r="D2547" s="272" t="s">
        <v>3244</v>
      </c>
      <c r="E2547" s="273" t="s">
        <v>3245</v>
      </c>
      <c r="F2547" s="1362">
        <v>1</v>
      </c>
      <c r="G2547" s="1362">
        <v>0</v>
      </c>
      <c r="H2547" s="1362">
        <v>0</v>
      </c>
      <c r="I2547" s="1362">
        <v>0</v>
      </c>
      <c r="J2547" s="1000">
        <v>42983</v>
      </c>
      <c r="K2547" s="263" t="s">
        <v>1485</v>
      </c>
      <c r="L2547" s="1000">
        <v>42992</v>
      </c>
      <c r="M2547" s="263" t="s">
        <v>1485</v>
      </c>
      <c r="N2547" s="254" t="s">
        <v>47</v>
      </c>
      <c r="O2547" s="254" t="s">
        <v>47</v>
      </c>
      <c r="P2547" s="254" t="s">
        <v>47</v>
      </c>
      <c r="Q2547" s="254"/>
      <c r="R2547" s="254" t="s">
        <v>47</v>
      </c>
      <c r="S2547" s="251"/>
      <c r="T2547" s="253"/>
      <c r="U2547" s="245">
        <v>38</v>
      </c>
      <c r="V2547" s="427"/>
      <c r="W2547" s="1367" t="s">
        <v>3520</v>
      </c>
      <c r="X2547" s="1003" t="s">
        <v>3651</v>
      </c>
      <c r="Y2547" s="248">
        <v>22</v>
      </c>
      <c r="Z2547" s="239"/>
      <c r="AA2547" s="239"/>
      <c r="AB2547" s="499">
        <v>42970</v>
      </c>
      <c r="AC2547" s="249">
        <f>IF(B2547="","",(IFERROR(VLOOKUP(B2547,Projecten!A$4:X$2415,5,FALSE),"niet bekend")))</f>
        <v>1</v>
      </c>
      <c r="AD2547" s="330">
        <f t="shared" si="198"/>
        <v>4176</v>
      </c>
      <c r="AE2547" s="211">
        <f>IF(B2547="","",(IFERROR(VLOOKUP(B2547,Projecten!A$4:X$2415,23,FALSE),"niet bekend")))</f>
        <v>0</v>
      </c>
      <c r="AF2547" s="330">
        <f>IF(B2547="","",(IFERROR(VLOOKUP(B2547,Projecten!A$4:X$2415,12,FALSE),"niet bekend")))</f>
        <v>4176</v>
      </c>
    </row>
    <row r="2549" spans="1:33" s="312" customFormat="1" x14ac:dyDescent="0.2">
      <c r="A2549" s="410"/>
      <c r="B2549" s="1012"/>
      <c r="C2549" s="299"/>
      <c r="D2549" s="300"/>
      <c r="E2549" s="300"/>
      <c r="F2549" s="300"/>
      <c r="G2549" s="300"/>
      <c r="H2549" s="300"/>
      <c r="I2549" s="300"/>
      <c r="J2549" s="301"/>
      <c r="K2549" s="301"/>
      <c r="L2549" s="301"/>
      <c r="M2549" s="302"/>
      <c r="N2549" s="302"/>
      <c r="O2549" s="302"/>
      <c r="P2549" s="302"/>
      <c r="Q2549" s="302"/>
      <c r="R2549" s="302"/>
      <c r="S2549" s="303"/>
      <c r="T2549" s="304"/>
      <c r="U2549" s="305"/>
      <c r="V2549" s="305"/>
      <c r="W2549" s="307"/>
      <c r="X2549" s="307"/>
      <c r="Y2549" s="307"/>
      <c r="Z2549" s="298"/>
      <c r="AA2549" s="308"/>
      <c r="AB2549" s="410"/>
    </row>
    <row r="2550" spans="1:33" s="236" customFormat="1" x14ac:dyDescent="0.2">
      <c r="A2550" s="221"/>
      <c r="C2550" s="221"/>
      <c r="D2550" s="222">
        <f>SUM(G2550:I2550)</f>
        <v>372</v>
      </c>
      <c r="E2550" s="220"/>
      <c r="F2550" s="220">
        <f>SUM(F2551:F2578)</f>
        <v>20</v>
      </c>
      <c r="G2550" s="220">
        <f>SUM(G2551:G2578)</f>
        <v>192</v>
      </c>
      <c r="H2550" s="220">
        <f>SUM(H2551:H2578)</f>
        <v>131</v>
      </c>
      <c r="I2550" s="220">
        <f>SUM(I2551:I2578)</f>
        <v>49</v>
      </c>
      <c r="J2550" s="223"/>
      <c r="K2550" s="223"/>
      <c r="L2550" s="223"/>
      <c r="M2550" s="224"/>
      <c r="N2550" s="224"/>
      <c r="O2550" s="224"/>
      <c r="P2550" s="224"/>
      <c r="Q2550" s="224"/>
      <c r="R2550" s="224"/>
      <c r="S2550" s="225">
        <v>39</v>
      </c>
      <c r="T2550" s="226"/>
      <c r="U2550" s="227"/>
      <c r="V2550" s="227"/>
      <c r="W2550" s="229"/>
      <c r="X2550" s="230">
        <f>SUM(Y2550:Y2578)</f>
        <v>469</v>
      </c>
      <c r="Y2550" s="231"/>
      <c r="Z2550" s="231">
        <v>0</v>
      </c>
      <c r="AA2550" s="232">
        <f>X2550-Z2550</f>
        <v>469</v>
      </c>
      <c r="AB2550" s="221"/>
      <c r="AD2550" s="1364">
        <f>SUM(AD2551:AD2578)</f>
        <v>67633.260000000009</v>
      </c>
    </row>
    <row r="2551" spans="1:33" x14ac:dyDescent="0.2">
      <c r="A2551" s="243"/>
      <c r="B2551" s="519"/>
      <c r="C2551" s="238"/>
      <c r="D2551" s="239"/>
      <c r="E2551" s="240"/>
      <c r="F2551" s="240"/>
      <c r="G2551" s="240"/>
      <c r="H2551" s="240"/>
      <c r="I2551" s="240"/>
      <c r="J2551" s="241"/>
      <c r="K2551" s="241"/>
      <c r="L2551" s="241"/>
      <c r="M2551" s="242"/>
      <c r="N2551" s="242"/>
      <c r="O2551" s="242"/>
      <c r="P2551" s="242"/>
      <c r="Q2551" s="242"/>
      <c r="R2551" s="242"/>
      <c r="S2551" s="243" t="s">
        <v>2748</v>
      </c>
      <c r="T2551" s="244"/>
      <c r="U2551" s="245"/>
      <c r="X2551" s="247" t="s">
        <v>3653</v>
      </c>
      <c r="Y2551" s="248"/>
      <c r="Z2551" s="202"/>
      <c r="AA2551" s="202"/>
      <c r="AB2551" s="243"/>
      <c r="AC2551" s="249" t="str">
        <f>IF(B2551="","",(IFERROR(VLOOKUP(B2551,Projecten!A$4:X$2415,5,FALSE),"niet bekend")))</f>
        <v/>
      </c>
      <c r="AD2551" s="330" t="str">
        <f>IF(AC2551="","",(IF(F2551=0,AF2551,(F2551/AC2551*AF2551))))</f>
        <v/>
      </c>
      <c r="AE2551" s="211" t="str">
        <f>IF(B2551="","",(IFERROR(VLOOKUP(B2551,Projecten!A$4:X$2415,23,FALSE),"niet bekend")))</f>
        <v/>
      </c>
      <c r="AF2551" s="330" t="str">
        <f>IF(B2551="","",(IFERROR(VLOOKUP(B2551,Projecten!A$4:X$2415,12,FALSE),"niet bekend")))</f>
        <v/>
      </c>
      <c r="AG2551" s="209"/>
    </row>
    <row r="2552" spans="1:33" s="259" customFormat="1" x14ac:dyDescent="0.2">
      <c r="A2552" s="243">
        <v>2605</v>
      </c>
      <c r="B2552" s="250"/>
      <c r="C2552" s="251"/>
      <c r="D2552" s="251" t="s">
        <v>2660</v>
      </c>
      <c r="E2552" s="239"/>
      <c r="F2552" s="239"/>
      <c r="G2552" s="239"/>
      <c r="H2552" s="239"/>
      <c r="I2552" s="239"/>
      <c r="J2552" s="253"/>
      <c r="K2552" s="253"/>
      <c r="L2552" s="253"/>
      <c r="M2552" s="253"/>
      <c r="N2552" s="254"/>
      <c r="O2552" s="254"/>
      <c r="P2552" s="254"/>
      <c r="Q2552" s="254"/>
      <c r="R2552" s="254"/>
      <c r="S2552" s="251"/>
      <c r="T2552" s="253"/>
      <c r="U2552" s="255"/>
      <c r="V2552" s="638"/>
      <c r="W2552" s="239"/>
      <c r="X2552" s="239"/>
      <c r="Y2552" s="257">
        <v>38</v>
      </c>
      <c r="Z2552" s="239"/>
      <c r="AA2552" s="239"/>
      <c r="AB2552" s="1120"/>
      <c r="AC2552" s="249"/>
      <c r="AD2552" s="330"/>
      <c r="AE2552" s="211"/>
      <c r="AF2552" s="330"/>
    </row>
    <row r="2553" spans="1:33" s="259" customFormat="1" x14ac:dyDescent="0.2">
      <c r="A2553" s="243">
        <v>2606</v>
      </c>
      <c r="B2553" s="250"/>
      <c r="C2553" s="251"/>
      <c r="D2553" s="251" t="s">
        <v>3654</v>
      </c>
      <c r="E2553" s="239"/>
      <c r="F2553" s="239"/>
      <c r="G2553" s="239"/>
      <c r="H2553" s="239"/>
      <c r="I2553" s="239"/>
      <c r="J2553" s="253"/>
      <c r="K2553" s="253"/>
      <c r="L2553" s="253"/>
      <c r="M2553" s="253"/>
      <c r="N2553" s="254"/>
      <c r="O2553" s="254"/>
      <c r="P2553" s="254"/>
      <c r="Q2553" s="254"/>
      <c r="R2553" s="254"/>
      <c r="S2553" s="251"/>
      <c r="T2553" s="253"/>
      <c r="U2553" s="255"/>
      <c r="V2553" s="638"/>
      <c r="W2553" s="239"/>
      <c r="X2553" s="239"/>
      <c r="Y2553" s="257">
        <v>8.25</v>
      </c>
      <c r="Z2553" s="239"/>
      <c r="AA2553" s="239"/>
      <c r="AB2553" s="1120"/>
      <c r="AC2553" s="249"/>
      <c r="AD2553" s="330"/>
      <c r="AE2553" s="211"/>
      <c r="AF2553" s="330"/>
    </row>
    <row r="2554" spans="1:33" s="259" customFormat="1" x14ac:dyDescent="0.2">
      <c r="A2554" s="243">
        <v>2607</v>
      </c>
      <c r="B2554" s="250"/>
      <c r="C2554" s="251"/>
      <c r="D2554" s="1372" t="s">
        <v>3704</v>
      </c>
      <c r="E2554" s="1373"/>
      <c r="F2554" s="1373"/>
      <c r="G2554" s="1373"/>
      <c r="H2554" s="1373"/>
      <c r="I2554" s="1373"/>
      <c r="J2554" s="253"/>
      <c r="K2554" s="253"/>
      <c r="L2554" s="253"/>
      <c r="M2554" s="253"/>
      <c r="N2554" s="254"/>
      <c r="O2554" s="254"/>
      <c r="P2554" s="254"/>
      <c r="Q2554" s="254"/>
      <c r="R2554" s="254"/>
      <c r="S2554" s="251"/>
      <c r="T2554" s="253"/>
      <c r="U2554" s="255"/>
      <c r="V2554" s="638"/>
      <c r="W2554" s="239"/>
      <c r="X2554" s="239"/>
      <c r="Y2554" s="257">
        <v>2.25</v>
      </c>
      <c r="Z2554" s="239"/>
      <c r="AA2554" s="239"/>
      <c r="AB2554" s="1120"/>
      <c r="AC2554" s="249"/>
      <c r="AD2554" s="330"/>
      <c r="AE2554" s="211"/>
      <c r="AF2554" s="330"/>
    </row>
    <row r="2555" spans="1:33" s="259" customFormat="1" x14ac:dyDescent="0.2">
      <c r="A2555" s="243">
        <v>2608</v>
      </c>
      <c r="B2555" s="250"/>
      <c r="C2555" s="251"/>
      <c r="D2555" s="1372" t="s">
        <v>3705</v>
      </c>
      <c r="E2555" s="1373"/>
      <c r="F2555" s="1373"/>
      <c r="G2555" s="1373"/>
      <c r="H2555" s="1373"/>
      <c r="I2555" s="1373"/>
      <c r="J2555" s="253"/>
      <c r="K2555" s="253"/>
      <c r="L2555" s="253"/>
      <c r="M2555" s="253"/>
      <c r="N2555" s="254"/>
      <c r="O2555" s="254"/>
      <c r="P2555" s="254"/>
      <c r="Q2555" s="254"/>
      <c r="R2555" s="254"/>
      <c r="S2555" s="251"/>
      <c r="T2555" s="253"/>
      <c r="U2555" s="255"/>
      <c r="V2555" s="638"/>
      <c r="W2555" s="239"/>
      <c r="X2555" s="239"/>
      <c r="Y2555" s="257">
        <v>3</v>
      </c>
      <c r="Z2555" s="239"/>
      <c r="AA2555" s="239"/>
      <c r="AB2555" s="1120"/>
      <c r="AC2555" s="249"/>
      <c r="AD2555" s="330"/>
      <c r="AE2555" s="211"/>
      <c r="AF2555" s="330"/>
    </row>
    <row r="2556" spans="1:33" s="259" customFormat="1" x14ac:dyDescent="0.2">
      <c r="A2556" s="243">
        <v>2609</v>
      </c>
      <c r="B2556" s="250"/>
      <c r="C2556" s="251"/>
      <c r="D2556" s="1372" t="s">
        <v>3732</v>
      </c>
      <c r="E2556" s="1373"/>
      <c r="F2556" s="1373"/>
      <c r="G2556" s="1373"/>
      <c r="H2556" s="1373"/>
      <c r="I2556" s="1373"/>
      <c r="J2556" s="253"/>
      <c r="K2556" s="253"/>
      <c r="L2556" s="253"/>
      <c r="M2556" s="253"/>
      <c r="N2556" s="254"/>
      <c r="O2556" s="254"/>
      <c r="P2556" s="254"/>
      <c r="Q2556" s="254"/>
      <c r="R2556" s="254"/>
      <c r="S2556" s="251"/>
      <c r="T2556" s="253"/>
      <c r="U2556" s="255"/>
      <c r="V2556" s="638"/>
      <c r="W2556" s="239"/>
      <c r="X2556" s="239"/>
      <c r="Y2556" s="257">
        <v>35</v>
      </c>
      <c r="Z2556" s="239"/>
      <c r="AA2556" s="239"/>
      <c r="AB2556" s="1120"/>
      <c r="AC2556" s="249"/>
      <c r="AD2556" s="330"/>
      <c r="AE2556" s="211"/>
      <c r="AF2556" s="330"/>
    </row>
    <row r="2557" spans="1:33" s="327" customFormat="1" x14ac:dyDescent="0.2">
      <c r="A2557" s="320">
        <v>2610</v>
      </c>
      <c r="B2557" s="272">
        <v>2017632</v>
      </c>
      <c r="C2557" s="272">
        <v>121517</v>
      </c>
      <c r="D2557" s="332" t="s">
        <v>3665</v>
      </c>
      <c r="E2557" s="334" t="s">
        <v>26</v>
      </c>
      <c r="F2557" s="334">
        <v>0</v>
      </c>
      <c r="G2557" s="334">
        <v>1</v>
      </c>
      <c r="H2557" s="334">
        <v>0</v>
      </c>
      <c r="I2557" s="334">
        <v>2</v>
      </c>
      <c r="J2557" s="1368">
        <v>43004</v>
      </c>
      <c r="K2557" s="1000">
        <v>43003</v>
      </c>
      <c r="L2557" s="263" t="s">
        <v>1485</v>
      </c>
      <c r="M2557" s="263" t="s">
        <v>1485</v>
      </c>
      <c r="N2557" s="391" t="s">
        <v>47</v>
      </c>
      <c r="O2557" s="391" t="s">
        <v>47</v>
      </c>
      <c r="P2557" s="391" t="s">
        <v>47</v>
      </c>
      <c r="Q2557" s="391"/>
      <c r="R2557" s="391" t="s">
        <v>47</v>
      </c>
      <c r="S2557" s="320"/>
      <c r="T2557" s="1123"/>
      <c r="U2557" s="264">
        <v>39</v>
      </c>
      <c r="V2557" s="396"/>
      <c r="W2557" s="1367" t="s">
        <v>162</v>
      </c>
      <c r="X2557" s="318"/>
      <c r="Y2557" s="324">
        <v>4.25</v>
      </c>
      <c r="Z2557" s="318"/>
      <c r="AA2557" s="511"/>
      <c r="AB2557" s="707">
        <v>42996</v>
      </c>
      <c r="AC2557" s="249">
        <f>IF(B2557="","",(IFERROR(VLOOKUP(B2557,Projecten!A$4:X$2415,5,FALSE),"niet bekend")))</f>
        <v>0</v>
      </c>
      <c r="AD2557" s="330">
        <f t="shared" ref="AD2557:AD2566" si="199">IF(AC2557="","",(IF(F2557=0,AF2557,(F2557/AC2557*AF2557))))</f>
        <v>806.5</v>
      </c>
      <c r="AE2557" s="211">
        <f>IF(B2557="","",(IFERROR(VLOOKUP(B2557,Projecten!A$4:X$2415,23,FALSE),"niet bekend")))</f>
        <v>806.5</v>
      </c>
      <c r="AF2557" s="330">
        <f>IF(B2557="","",(IFERROR(VLOOKUP(B2557,Projecten!A$4:X$2415,12,FALSE),"niet bekend")))</f>
        <v>806.5</v>
      </c>
    </row>
    <row r="2558" spans="1:33" s="259" customFormat="1" x14ac:dyDescent="0.2">
      <c r="A2558" s="243">
        <v>2611</v>
      </c>
      <c r="B2558" s="272">
        <v>2017558</v>
      </c>
      <c r="C2558" s="496">
        <v>121506</v>
      </c>
      <c r="D2558" s="272" t="s">
        <v>3493</v>
      </c>
      <c r="E2558" s="273" t="s">
        <v>26</v>
      </c>
      <c r="F2558" s="1362">
        <v>2</v>
      </c>
      <c r="G2558" s="1362">
        <v>14</v>
      </c>
      <c r="H2558" s="1362">
        <v>12</v>
      </c>
      <c r="I2558" s="1362">
        <v>4</v>
      </c>
      <c r="J2558" s="1000">
        <v>42997</v>
      </c>
      <c r="K2558" s="1000">
        <v>42996</v>
      </c>
      <c r="L2558" s="263" t="s">
        <v>1485</v>
      </c>
      <c r="M2558" s="263" t="s">
        <v>1485</v>
      </c>
      <c r="N2558" s="254" t="s">
        <v>47</v>
      </c>
      <c r="O2558" s="254" t="s">
        <v>47</v>
      </c>
      <c r="P2558" s="254" t="s">
        <v>47</v>
      </c>
      <c r="Q2558" s="254"/>
      <c r="R2558" s="254" t="s">
        <v>47</v>
      </c>
      <c r="S2558" s="251"/>
      <c r="T2558" s="253" t="s">
        <v>3497</v>
      </c>
      <c r="U2558" s="264">
        <v>41</v>
      </c>
      <c r="V2558" s="638"/>
      <c r="W2558" s="1367" t="s">
        <v>421</v>
      </c>
      <c r="X2558" s="202" t="s">
        <v>3606</v>
      </c>
      <c r="Y2558" s="248">
        <v>28</v>
      </c>
      <c r="Z2558" s="202"/>
      <c r="AA2558" s="202"/>
      <c r="AB2558" s="499">
        <v>42989</v>
      </c>
      <c r="AC2558" s="249">
        <f>IF(B2558="","",(IFERROR(VLOOKUP(B2558,Projecten!A$4:X$2415,5,FALSE),"niet bekend")))</f>
        <v>9</v>
      </c>
      <c r="AD2558" s="330">
        <f t="shared" si="199"/>
        <v>5100.5599999999995</v>
      </c>
      <c r="AE2558" s="211">
        <f>IF(B2558="","",(IFERROR(VLOOKUP(B2558,Projecten!A$4:X$2415,23,FALSE),"niet bekend")))</f>
        <v>22952.52</v>
      </c>
      <c r="AF2558" s="330">
        <f>IF(B2558="","",(IFERROR(VLOOKUP(B2558,Projecten!A$4:X$2415,12,FALSE),"niet bekend")))</f>
        <v>22952.52</v>
      </c>
    </row>
    <row r="2559" spans="1:33" s="259" customFormat="1" x14ac:dyDescent="0.2">
      <c r="A2559" s="243">
        <v>2612</v>
      </c>
      <c r="B2559" s="272">
        <v>2017558</v>
      </c>
      <c r="C2559" s="272">
        <v>121506</v>
      </c>
      <c r="D2559" s="272" t="s">
        <v>3494</v>
      </c>
      <c r="E2559" s="273" t="s">
        <v>26</v>
      </c>
      <c r="F2559" s="1362">
        <v>2</v>
      </c>
      <c r="G2559" s="1362">
        <v>14</v>
      </c>
      <c r="H2559" s="1362">
        <v>12</v>
      </c>
      <c r="I2559" s="1362">
        <v>4</v>
      </c>
      <c r="J2559" s="1000">
        <v>42997</v>
      </c>
      <c r="K2559" s="1000">
        <v>42996</v>
      </c>
      <c r="L2559" s="263" t="s">
        <v>1485</v>
      </c>
      <c r="M2559" s="263" t="s">
        <v>1485</v>
      </c>
      <c r="N2559" s="254" t="s">
        <v>47</v>
      </c>
      <c r="O2559" s="254" t="s">
        <v>47</v>
      </c>
      <c r="P2559" s="254" t="s">
        <v>47</v>
      </c>
      <c r="Q2559" s="254"/>
      <c r="R2559" s="254" t="s">
        <v>47</v>
      </c>
      <c r="S2559" s="251"/>
      <c r="T2559" s="253" t="s">
        <v>3497</v>
      </c>
      <c r="U2559" s="245">
        <v>43</v>
      </c>
      <c r="V2559" s="638"/>
      <c r="W2559" s="1367" t="s">
        <v>421</v>
      </c>
      <c r="X2559" s="202" t="s">
        <v>3606</v>
      </c>
      <c r="Y2559" s="248">
        <v>30</v>
      </c>
      <c r="Z2559" s="202"/>
      <c r="AA2559" s="202"/>
      <c r="AB2559" s="499">
        <v>42989</v>
      </c>
      <c r="AC2559" s="249">
        <f>IF(B2559="","",(IFERROR(VLOOKUP(B2559,Projecten!A$4:X$2415,5,FALSE),"niet bekend")))</f>
        <v>9</v>
      </c>
      <c r="AD2559" s="330">
        <f t="shared" si="199"/>
        <v>5100.5599999999995</v>
      </c>
      <c r="AE2559" s="211">
        <f>IF(B2559="","",(IFERROR(VLOOKUP(B2559,Projecten!A$4:X$2415,23,FALSE),"niet bekend")))</f>
        <v>22952.52</v>
      </c>
      <c r="AF2559" s="330">
        <f>IF(B2559="","",(IFERROR(VLOOKUP(B2559,Projecten!A$4:X$2415,12,FALSE),"niet bekend")))</f>
        <v>22952.52</v>
      </c>
    </row>
    <row r="2560" spans="1:33" s="259" customFormat="1" x14ac:dyDescent="0.2">
      <c r="A2560" s="1374">
        <v>2613</v>
      </c>
      <c r="B2560" s="333">
        <v>2017606</v>
      </c>
      <c r="C2560" s="333">
        <v>121508</v>
      </c>
      <c r="D2560" s="333" t="s">
        <v>3608</v>
      </c>
      <c r="E2560" s="334" t="s">
        <v>26</v>
      </c>
      <c r="F2560" s="334">
        <v>1</v>
      </c>
      <c r="G2560" s="334">
        <v>8</v>
      </c>
      <c r="H2560" s="334">
        <v>6</v>
      </c>
      <c r="I2560" s="334">
        <v>2</v>
      </c>
      <c r="J2560" s="1000">
        <v>43000</v>
      </c>
      <c r="K2560" s="1000">
        <v>42998</v>
      </c>
      <c r="L2560" s="263" t="s">
        <v>1485</v>
      </c>
      <c r="M2560" s="263" t="s">
        <v>1485</v>
      </c>
      <c r="N2560" s="254" t="s">
        <v>47</v>
      </c>
      <c r="O2560" s="254" t="s">
        <v>47</v>
      </c>
      <c r="P2560" s="254" t="s">
        <v>47</v>
      </c>
      <c r="Q2560" s="254"/>
      <c r="R2560" s="254" t="s">
        <v>47</v>
      </c>
      <c r="S2560" s="251"/>
      <c r="T2560" s="253"/>
      <c r="U2560" s="245">
        <v>40</v>
      </c>
      <c r="V2560" s="638"/>
      <c r="W2560" s="1375" t="s">
        <v>162</v>
      </c>
      <c r="X2560" s="202" t="s">
        <v>3622</v>
      </c>
      <c r="Y2560" s="248">
        <v>19</v>
      </c>
      <c r="Z2560" s="239"/>
      <c r="AA2560" s="239"/>
      <c r="AB2560" s="499">
        <v>42990</v>
      </c>
      <c r="AC2560" s="249">
        <f>IF(B2560="","",(IFERROR(VLOOKUP(B2560,Projecten!A$4:X$2415,5,FALSE),"niet bekend")))</f>
        <v>1</v>
      </c>
      <c r="AD2560" s="330">
        <f t="shared" si="199"/>
        <v>4779.3500000000004</v>
      </c>
      <c r="AE2560" s="211">
        <f>IF(B2560="","",(IFERROR(VLOOKUP(B2560,Projecten!A$4:X$2415,23,FALSE),"niet bekend")))</f>
        <v>4779.3500000000004</v>
      </c>
      <c r="AF2560" s="330">
        <f>IF(B2560="","",(IFERROR(VLOOKUP(B2560,Projecten!A$4:X$2415,12,FALSE),"niet bekend")))</f>
        <v>4779.3500000000004</v>
      </c>
    </row>
    <row r="2561" spans="1:33" s="259" customFormat="1" x14ac:dyDescent="0.2">
      <c r="A2561" s="1374">
        <v>2614</v>
      </c>
      <c r="B2561" s="333">
        <v>2017607</v>
      </c>
      <c r="C2561" s="333">
        <v>121509</v>
      </c>
      <c r="D2561" s="333">
        <v>674817</v>
      </c>
      <c r="E2561" s="334" t="s">
        <v>26</v>
      </c>
      <c r="F2561" s="334">
        <v>1</v>
      </c>
      <c r="G2561" s="334">
        <v>6</v>
      </c>
      <c r="H2561" s="334">
        <v>6</v>
      </c>
      <c r="I2561" s="334">
        <v>2</v>
      </c>
      <c r="J2561" s="1000">
        <v>43000</v>
      </c>
      <c r="K2561" s="1000">
        <v>42996</v>
      </c>
      <c r="L2561" s="263" t="s">
        <v>1485</v>
      </c>
      <c r="M2561" s="263" t="s">
        <v>1485</v>
      </c>
      <c r="N2561" s="254" t="s">
        <v>47</v>
      </c>
      <c r="O2561" s="254" t="s">
        <v>47</v>
      </c>
      <c r="P2561" s="254" t="s">
        <v>47</v>
      </c>
      <c r="Q2561" s="254"/>
      <c r="R2561" s="254" t="s">
        <v>47</v>
      </c>
      <c r="S2561" s="251"/>
      <c r="T2561" s="253"/>
      <c r="U2561" s="245">
        <v>40</v>
      </c>
      <c r="V2561" s="638"/>
      <c r="W2561" s="1375" t="s">
        <v>162</v>
      </c>
      <c r="X2561" s="239"/>
      <c r="Y2561" s="248">
        <v>14</v>
      </c>
      <c r="Z2561" s="239"/>
      <c r="AA2561" s="239"/>
      <c r="AB2561" s="499">
        <v>42990</v>
      </c>
      <c r="AC2561" s="249">
        <f>IF(B2561="","",(IFERROR(VLOOKUP(B2561,Projecten!A$4:X$2415,5,FALSE),"niet bekend")))</f>
        <v>1</v>
      </c>
      <c r="AD2561" s="330">
        <f t="shared" si="199"/>
        <v>2304.75</v>
      </c>
      <c r="AE2561" s="211">
        <f>IF(B2561="","",(IFERROR(VLOOKUP(B2561,Projecten!A$4:X$2415,23,FALSE),"niet bekend")))</f>
        <v>2304.75</v>
      </c>
      <c r="AF2561" s="330">
        <f>IF(B2561="","",(IFERROR(VLOOKUP(B2561,Projecten!A$4:X$2415,12,FALSE),"niet bekend")))</f>
        <v>2304.75</v>
      </c>
    </row>
    <row r="2562" spans="1:33" s="259" customFormat="1" x14ac:dyDescent="0.2">
      <c r="A2562" s="1374">
        <v>2615</v>
      </c>
      <c r="B2562" s="333">
        <v>2017608</v>
      </c>
      <c r="C2562" s="333">
        <v>121509</v>
      </c>
      <c r="D2562" s="333">
        <v>669217</v>
      </c>
      <c r="E2562" s="334" t="s">
        <v>26</v>
      </c>
      <c r="F2562" s="334">
        <v>1</v>
      </c>
      <c r="G2562" s="334">
        <v>5</v>
      </c>
      <c r="H2562" s="334">
        <v>3</v>
      </c>
      <c r="I2562" s="334">
        <v>1</v>
      </c>
      <c r="J2562" s="1000">
        <v>43000</v>
      </c>
      <c r="K2562" s="1000">
        <v>42996</v>
      </c>
      <c r="L2562" s="263" t="s">
        <v>1485</v>
      </c>
      <c r="M2562" s="263" t="s">
        <v>1485</v>
      </c>
      <c r="N2562" s="254" t="s">
        <v>47</v>
      </c>
      <c r="O2562" s="254" t="s">
        <v>47</v>
      </c>
      <c r="P2562" s="254" t="s">
        <v>47</v>
      </c>
      <c r="Q2562" s="254"/>
      <c r="R2562" s="254" t="s">
        <v>47</v>
      </c>
      <c r="S2562" s="251"/>
      <c r="T2562" s="253"/>
      <c r="U2562" s="245">
        <v>40</v>
      </c>
      <c r="V2562" s="638"/>
      <c r="W2562" s="1375" t="s">
        <v>162</v>
      </c>
      <c r="X2562" s="239"/>
      <c r="Y2562" s="248">
        <v>10</v>
      </c>
      <c r="Z2562" s="239"/>
      <c r="AA2562" s="239"/>
      <c r="AB2562" s="499">
        <v>42990</v>
      </c>
      <c r="AC2562" s="249">
        <f>IF(B2562="","",(IFERROR(VLOOKUP(B2562,Projecten!A$4:X$2415,5,FALSE),"niet bekend")))</f>
        <v>1</v>
      </c>
      <c r="AD2562" s="330">
        <f t="shared" si="199"/>
        <v>1702.86</v>
      </c>
      <c r="AE2562" s="211">
        <f>IF(B2562="","",(IFERROR(VLOOKUP(B2562,Projecten!A$4:X$2415,23,FALSE),"niet bekend")))</f>
        <v>1702.86</v>
      </c>
      <c r="AF2562" s="330">
        <f>IF(B2562="","",(IFERROR(VLOOKUP(B2562,Projecten!A$4:X$2415,12,FALSE),"niet bekend")))</f>
        <v>1702.86</v>
      </c>
    </row>
    <row r="2563" spans="1:33" s="259" customFormat="1" x14ac:dyDescent="0.2">
      <c r="A2563" s="1374">
        <v>2616</v>
      </c>
      <c r="B2563" s="333">
        <v>2017610</v>
      </c>
      <c r="C2563" s="333">
        <v>121509</v>
      </c>
      <c r="D2563" s="333">
        <v>651617</v>
      </c>
      <c r="E2563" s="334" t="s">
        <v>26</v>
      </c>
      <c r="F2563" s="334">
        <v>1</v>
      </c>
      <c r="G2563" s="334">
        <v>8</v>
      </c>
      <c r="H2563" s="334">
        <v>5</v>
      </c>
      <c r="I2563" s="334">
        <v>3</v>
      </c>
      <c r="J2563" s="1000">
        <v>43000</v>
      </c>
      <c r="K2563" s="1000">
        <v>42996</v>
      </c>
      <c r="L2563" s="263" t="s">
        <v>1485</v>
      </c>
      <c r="M2563" s="263" t="s">
        <v>1485</v>
      </c>
      <c r="N2563" s="254" t="s">
        <v>47</v>
      </c>
      <c r="O2563" s="254" t="s">
        <v>47</v>
      </c>
      <c r="P2563" s="254" t="s">
        <v>47</v>
      </c>
      <c r="Q2563" s="254"/>
      <c r="R2563" s="254" t="s">
        <v>47</v>
      </c>
      <c r="S2563" s="251"/>
      <c r="T2563" s="253"/>
      <c r="U2563" s="245">
        <v>40</v>
      </c>
      <c r="V2563" s="638"/>
      <c r="W2563" s="1375" t="s">
        <v>162</v>
      </c>
      <c r="X2563" s="239"/>
      <c r="Y2563" s="248">
        <v>17</v>
      </c>
      <c r="Z2563" s="239"/>
      <c r="AA2563" s="239"/>
      <c r="AB2563" s="499">
        <v>42990</v>
      </c>
      <c r="AC2563" s="249">
        <f>IF(B2563="","",(IFERROR(VLOOKUP(B2563,Projecten!A$4:X$2415,5,FALSE),"niet bekend")))</f>
        <v>1</v>
      </c>
      <c r="AD2563" s="330">
        <f t="shared" si="199"/>
        <v>2914.7</v>
      </c>
      <c r="AE2563" s="211">
        <f>IF(B2563="","",(IFERROR(VLOOKUP(B2563,Projecten!A$4:X$2415,23,FALSE),"niet bekend")))</f>
        <v>2914.7</v>
      </c>
      <c r="AF2563" s="330">
        <f>IF(B2563="","",(IFERROR(VLOOKUP(B2563,Projecten!A$4:X$2415,12,FALSE),"niet bekend")))</f>
        <v>2914.7</v>
      </c>
    </row>
    <row r="2564" spans="1:33" s="259" customFormat="1" x14ac:dyDescent="0.2">
      <c r="A2564" s="1374">
        <v>2617</v>
      </c>
      <c r="B2564" s="333">
        <v>2017611</v>
      </c>
      <c r="C2564" s="333">
        <v>121509</v>
      </c>
      <c r="D2564" s="333">
        <v>638217</v>
      </c>
      <c r="E2564" s="334" t="s">
        <v>26</v>
      </c>
      <c r="F2564" s="334">
        <v>1</v>
      </c>
      <c r="G2564" s="334">
        <v>10</v>
      </c>
      <c r="H2564" s="334">
        <v>7</v>
      </c>
      <c r="I2564" s="334">
        <v>4</v>
      </c>
      <c r="J2564" s="1000">
        <v>43000</v>
      </c>
      <c r="K2564" s="1000">
        <v>42996</v>
      </c>
      <c r="L2564" s="263" t="s">
        <v>1485</v>
      </c>
      <c r="M2564" s="263" t="s">
        <v>1485</v>
      </c>
      <c r="N2564" s="254" t="s">
        <v>47</v>
      </c>
      <c r="O2564" s="254" t="s">
        <v>47</v>
      </c>
      <c r="P2564" s="254" t="s">
        <v>47</v>
      </c>
      <c r="Q2564" s="254"/>
      <c r="R2564" s="254" t="s">
        <v>47</v>
      </c>
      <c r="S2564" s="251"/>
      <c r="T2564" s="253"/>
      <c r="U2564" s="245">
        <v>40</v>
      </c>
      <c r="V2564" s="638"/>
      <c r="W2564" s="1375" t="s">
        <v>162</v>
      </c>
      <c r="X2564" s="239"/>
      <c r="Y2564" s="248">
        <v>21</v>
      </c>
      <c r="Z2564" s="239"/>
      <c r="AA2564" s="239"/>
      <c r="AB2564" s="499">
        <v>42990</v>
      </c>
      <c r="AC2564" s="249">
        <f>IF(B2564="","",(IFERROR(VLOOKUP(B2564,Projecten!A$4:X$2415,5,FALSE),"niet bekend")))</f>
        <v>1</v>
      </c>
      <c r="AD2564" s="330">
        <f t="shared" si="199"/>
        <v>3707.99</v>
      </c>
      <c r="AE2564" s="211">
        <f>IF(B2564="","",(IFERROR(VLOOKUP(B2564,Projecten!A$4:X$2415,23,FALSE),"niet bekend")))</f>
        <v>3707.99</v>
      </c>
      <c r="AF2564" s="330">
        <f>IF(B2564="","",(IFERROR(VLOOKUP(B2564,Projecten!A$4:X$2415,12,FALSE),"niet bekend")))</f>
        <v>3707.99</v>
      </c>
    </row>
    <row r="2565" spans="1:33" s="259" customFormat="1" x14ac:dyDescent="0.2">
      <c r="A2565" s="1374">
        <v>2618</v>
      </c>
      <c r="B2565" s="333">
        <v>2017612</v>
      </c>
      <c r="C2565" s="333">
        <v>121509</v>
      </c>
      <c r="D2565" s="333" t="s">
        <v>3617</v>
      </c>
      <c r="E2565" s="334" t="s">
        <v>26</v>
      </c>
      <c r="F2565" s="334">
        <v>0</v>
      </c>
      <c r="G2565" s="334">
        <v>1</v>
      </c>
      <c r="H2565" s="334">
        <v>0</v>
      </c>
      <c r="I2565" s="334">
        <v>1</v>
      </c>
      <c r="J2565" s="1000">
        <v>43000</v>
      </c>
      <c r="K2565" s="263" t="s">
        <v>1485</v>
      </c>
      <c r="L2565" s="263" t="s">
        <v>1485</v>
      </c>
      <c r="M2565" s="263" t="s">
        <v>1485</v>
      </c>
      <c r="N2565" s="254" t="s">
        <v>47</v>
      </c>
      <c r="O2565" s="254" t="s">
        <v>47</v>
      </c>
      <c r="P2565" s="254" t="s">
        <v>47</v>
      </c>
      <c r="Q2565" s="254"/>
      <c r="R2565" s="254" t="s">
        <v>47</v>
      </c>
      <c r="S2565" s="251"/>
      <c r="T2565" s="253"/>
      <c r="U2565" s="245">
        <v>40</v>
      </c>
      <c r="V2565" s="638"/>
      <c r="W2565" s="1375" t="s">
        <v>162</v>
      </c>
      <c r="X2565" s="239"/>
      <c r="Y2565" s="248">
        <v>4</v>
      </c>
      <c r="Z2565" s="239"/>
      <c r="AA2565" s="239"/>
      <c r="AB2565" s="499">
        <v>42990</v>
      </c>
      <c r="AC2565" s="249">
        <f>IF(B2565="","",(IFERROR(VLOOKUP(B2565,Projecten!A$4:X$2415,5,FALSE),"niet bekend")))</f>
        <v>0</v>
      </c>
      <c r="AD2565" s="330">
        <f t="shared" si="199"/>
        <v>587.69000000000005</v>
      </c>
      <c r="AE2565" s="211">
        <f>IF(B2565="","",(IFERROR(VLOOKUP(B2565,Projecten!A$4:X$2415,23,FALSE),"niet bekend")))</f>
        <v>587.69000000000005</v>
      </c>
      <c r="AF2565" s="330">
        <f>IF(B2565="","",(IFERROR(VLOOKUP(B2565,Projecten!A$4:X$2415,12,FALSE),"niet bekend")))</f>
        <v>587.69000000000005</v>
      </c>
    </row>
    <row r="2566" spans="1:33" s="259" customFormat="1" x14ac:dyDescent="0.2">
      <c r="A2566" s="1374">
        <v>2619</v>
      </c>
      <c r="B2566" s="333">
        <v>2017609</v>
      </c>
      <c r="C2566" s="333">
        <v>121510</v>
      </c>
      <c r="D2566" s="333" t="s">
        <v>3609</v>
      </c>
      <c r="E2566" s="334" t="s">
        <v>26</v>
      </c>
      <c r="F2566" s="334">
        <v>2</v>
      </c>
      <c r="G2566" s="334">
        <v>22</v>
      </c>
      <c r="H2566" s="334">
        <v>14</v>
      </c>
      <c r="I2566" s="334">
        <v>4</v>
      </c>
      <c r="J2566" s="1000">
        <v>43000</v>
      </c>
      <c r="K2566" s="1000">
        <v>42996</v>
      </c>
      <c r="L2566" s="263" t="s">
        <v>1485</v>
      </c>
      <c r="M2566" s="1000" t="s">
        <v>3687</v>
      </c>
      <c r="N2566" s="254" t="s">
        <v>47</v>
      </c>
      <c r="O2566" s="254" t="s">
        <v>47</v>
      </c>
      <c r="P2566" s="254" t="s">
        <v>47</v>
      </c>
      <c r="Q2566" s="254"/>
      <c r="R2566" s="254" t="s">
        <v>47</v>
      </c>
      <c r="S2566" s="251"/>
      <c r="T2566" s="253"/>
      <c r="U2566" s="245">
        <v>40</v>
      </c>
      <c r="V2566" s="638"/>
      <c r="W2566" s="1375" t="s">
        <v>162</v>
      </c>
      <c r="X2566" s="202" t="s">
        <v>3725</v>
      </c>
      <c r="Y2566" s="248">
        <v>40</v>
      </c>
      <c r="Z2566" s="239"/>
      <c r="AA2566" s="239"/>
      <c r="AB2566" s="499">
        <v>42990</v>
      </c>
      <c r="AC2566" s="249">
        <f>IF(B2566="","",(IFERROR(VLOOKUP(B2566,Projecten!A$4:X$2415,5,FALSE),"niet bekend")))</f>
        <v>5</v>
      </c>
      <c r="AD2566" s="330">
        <f t="shared" si="199"/>
        <v>6795.24</v>
      </c>
      <c r="AE2566" s="211">
        <f>IF(B2566="","",(IFERROR(VLOOKUP(B2566,Projecten!A$4:X$2415,23,FALSE),"niet bekend")))</f>
        <v>16988.099999999999</v>
      </c>
      <c r="AF2566" s="330">
        <f>IF(B2566="","",(IFERROR(VLOOKUP(B2566,Projecten!A$4:X$2415,12,FALSE),"niet bekend")))</f>
        <v>16988.099999999999</v>
      </c>
    </row>
    <row r="2568" spans="1:33" s="259" customFormat="1" x14ac:dyDescent="0.2">
      <c r="A2568" s="729"/>
      <c r="B2568" s="560"/>
      <c r="C2568" s="333"/>
      <c r="D2568" s="560"/>
      <c r="E2568" s="562"/>
      <c r="F2568" s="562"/>
      <c r="G2568" s="562"/>
      <c r="H2568" s="562"/>
      <c r="I2568" s="562"/>
      <c r="J2568" s="263"/>
      <c r="K2568" s="263"/>
      <c r="L2568" s="263"/>
      <c r="M2568" s="263"/>
      <c r="N2568" s="254"/>
      <c r="O2568" s="254"/>
      <c r="P2568" s="254"/>
      <c r="Q2568" s="254"/>
      <c r="R2568" s="254"/>
      <c r="S2568" s="251"/>
      <c r="T2568" s="253"/>
      <c r="U2568" s="245"/>
      <c r="V2568" s="638"/>
      <c r="W2568" s="965"/>
      <c r="X2568" s="239"/>
      <c r="Y2568" s="248"/>
      <c r="Z2568" s="239"/>
      <c r="AA2568" s="239"/>
      <c r="AB2568" s="499"/>
      <c r="AC2568" s="249"/>
      <c r="AD2568" s="330"/>
      <c r="AE2568" s="211"/>
      <c r="AF2568" s="330"/>
    </row>
    <row r="2569" spans="1:33" s="259" customFormat="1" x14ac:dyDescent="0.2">
      <c r="A2569" s="243">
        <v>2621</v>
      </c>
      <c r="B2569" s="272">
        <v>2017581</v>
      </c>
      <c r="C2569" s="333">
        <v>121512</v>
      </c>
      <c r="D2569" s="272" t="s">
        <v>3530</v>
      </c>
      <c r="E2569" s="273" t="s">
        <v>3054</v>
      </c>
      <c r="F2569" s="1362">
        <v>1</v>
      </c>
      <c r="G2569" s="1362">
        <v>15</v>
      </c>
      <c r="H2569" s="1362">
        <v>13</v>
      </c>
      <c r="I2569" s="1362">
        <v>1</v>
      </c>
      <c r="J2569" s="1000">
        <v>43000</v>
      </c>
      <c r="K2569" s="263" t="s">
        <v>1485</v>
      </c>
      <c r="L2569" s="263" t="s">
        <v>1485</v>
      </c>
      <c r="M2569" s="263" t="s">
        <v>1485</v>
      </c>
      <c r="N2569" s="254" t="s">
        <v>47</v>
      </c>
      <c r="O2569" s="254" t="s">
        <v>47</v>
      </c>
      <c r="P2569" s="254" t="s">
        <v>47</v>
      </c>
      <c r="Q2569" s="254"/>
      <c r="R2569" s="254" t="s">
        <v>47</v>
      </c>
      <c r="S2569" s="251"/>
      <c r="T2569" s="253"/>
      <c r="U2569" s="245">
        <v>41</v>
      </c>
      <c r="V2569" s="638"/>
      <c r="W2569" s="1367" t="s">
        <v>3533</v>
      </c>
      <c r="X2569" s="202" t="s">
        <v>3632</v>
      </c>
      <c r="Y2569" s="248">
        <v>22</v>
      </c>
      <c r="Z2569" s="202"/>
      <c r="AA2569" s="202"/>
      <c r="AB2569" s="499">
        <v>42989</v>
      </c>
      <c r="AC2569" s="249">
        <f>IF(B2569="","",(IFERROR(VLOOKUP(B2569,Projecten!A$4:X$2415,5,FALSE),"niet bekend")))</f>
        <v>1</v>
      </c>
      <c r="AD2569" s="330">
        <f>IF(AC2569="","",(IF(F2569=0,AF2569,(F2569/AC2569*AF2569))))</f>
        <v>3443.7</v>
      </c>
      <c r="AE2569" s="211">
        <f>IF(B2569="","",(IFERROR(VLOOKUP(B2569,Projecten!A$4:X$2415,23,FALSE),"niet bekend")))</f>
        <v>3443.7</v>
      </c>
      <c r="AF2569" s="330">
        <f>IF(B2569="","",(IFERROR(VLOOKUP(B2569,Projecten!A$4:X$2415,12,FALSE),"niet bekend")))</f>
        <v>3443.7</v>
      </c>
    </row>
    <row r="2570" spans="1:33" s="259" customFormat="1" x14ac:dyDescent="0.2">
      <c r="A2570" s="243">
        <v>2622</v>
      </c>
      <c r="B2570" s="272">
        <v>2017582</v>
      </c>
      <c r="C2570" s="333">
        <v>121512</v>
      </c>
      <c r="D2570" s="272" t="s">
        <v>3531</v>
      </c>
      <c r="E2570" s="273" t="s">
        <v>3054</v>
      </c>
      <c r="F2570" s="1362">
        <v>1</v>
      </c>
      <c r="G2570" s="1362">
        <v>8</v>
      </c>
      <c r="H2570" s="1362">
        <v>6</v>
      </c>
      <c r="I2570" s="1362">
        <v>1</v>
      </c>
      <c r="J2570" s="1000">
        <v>43000</v>
      </c>
      <c r="K2570" s="263" t="s">
        <v>1485</v>
      </c>
      <c r="L2570" s="263" t="s">
        <v>1485</v>
      </c>
      <c r="M2570" s="263" t="s">
        <v>1485</v>
      </c>
      <c r="N2570" s="254" t="s">
        <v>47</v>
      </c>
      <c r="O2570" s="254" t="s">
        <v>47</v>
      </c>
      <c r="P2570" s="254" t="s">
        <v>47</v>
      </c>
      <c r="Q2570" s="254"/>
      <c r="R2570" s="254" t="s">
        <v>47</v>
      </c>
      <c r="S2570" s="251"/>
      <c r="T2570" s="253"/>
      <c r="U2570" s="245">
        <v>41</v>
      </c>
      <c r="V2570" s="638"/>
      <c r="W2570" s="1367" t="s">
        <v>3533</v>
      </c>
      <c r="X2570" s="202" t="s">
        <v>3723</v>
      </c>
      <c r="Y2570" s="248">
        <v>12</v>
      </c>
      <c r="Z2570" s="202"/>
      <c r="AA2570" s="202"/>
      <c r="AB2570" s="499">
        <v>42989</v>
      </c>
      <c r="AC2570" s="249">
        <f>IF(B2570="","",(IFERROR(VLOOKUP(B2570,Projecten!A$4:X$2415,5,FALSE),"niet bekend")))</f>
        <v>1</v>
      </c>
      <c r="AD2570" s="330">
        <f>IF(AC2570="","",(IF(F2570=0,AF2570,(F2570/AC2570*AF2570))))</f>
        <v>2199.9</v>
      </c>
      <c r="AE2570" s="211">
        <f>IF(B2570="","",(IFERROR(VLOOKUP(B2570,Projecten!A$4:X$2415,23,FALSE),"niet bekend")))</f>
        <v>2199.9</v>
      </c>
      <c r="AF2570" s="330">
        <f>IF(B2570="","",(IFERROR(VLOOKUP(B2570,Projecten!A$4:X$2415,12,FALSE),"niet bekend")))</f>
        <v>2199.9</v>
      </c>
    </row>
    <row r="2571" spans="1:33" s="259" customFormat="1" x14ac:dyDescent="0.2">
      <c r="A2571" s="243">
        <v>2623</v>
      </c>
      <c r="B2571" s="272">
        <v>2017583</v>
      </c>
      <c r="C2571" s="333">
        <v>121512</v>
      </c>
      <c r="D2571" s="272" t="s">
        <v>3532</v>
      </c>
      <c r="E2571" s="273" t="s">
        <v>3054</v>
      </c>
      <c r="F2571" s="1362">
        <v>1</v>
      </c>
      <c r="G2571" s="1362">
        <v>11</v>
      </c>
      <c r="H2571" s="1362">
        <v>8</v>
      </c>
      <c r="I2571" s="1362">
        <v>1</v>
      </c>
      <c r="J2571" s="1000">
        <v>43000</v>
      </c>
      <c r="K2571" s="263" t="s">
        <v>1485</v>
      </c>
      <c r="L2571" s="263" t="s">
        <v>1485</v>
      </c>
      <c r="M2571" s="263" t="s">
        <v>1485</v>
      </c>
      <c r="N2571" s="254" t="s">
        <v>47</v>
      </c>
      <c r="O2571" s="254" t="s">
        <v>47</v>
      </c>
      <c r="P2571" s="254" t="s">
        <v>47</v>
      </c>
      <c r="Q2571" s="254"/>
      <c r="R2571" s="254" t="s">
        <v>47</v>
      </c>
      <c r="S2571" s="251"/>
      <c r="T2571" s="253"/>
      <c r="U2571" s="245">
        <v>41</v>
      </c>
      <c r="V2571" s="638"/>
      <c r="W2571" s="1367" t="s">
        <v>3533</v>
      </c>
      <c r="X2571" s="202" t="s">
        <v>3632</v>
      </c>
      <c r="Y2571" s="248">
        <v>17</v>
      </c>
      <c r="Z2571" s="202"/>
      <c r="AA2571" s="202"/>
      <c r="AB2571" s="499">
        <v>42989</v>
      </c>
      <c r="AC2571" s="249">
        <f>IF(B2571="","",(IFERROR(VLOOKUP(B2571,Projecten!A$4:X$2415,5,FALSE),"niet bekend")))</f>
        <v>1</v>
      </c>
      <c r="AD2571" s="330">
        <f>IF(AC2571="","",(IF(F2571=0,AF2571,(F2571/AC2571*AF2571))))</f>
        <v>3029.62</v>
      </c>
      <c r="AE2571" s="211">
        <f>IF(B2571="","",(IFERROR(VLOOKUP(B2571,Projecten!A$4:X$2415,23,FALSE),"niet bekend")))</f>
        <v>3029.62</v>
      </c>
      <c r="AF2571" s="330">
        <f>IF(B2571="","",(IFERROR(VLOOKUP(B2571,Projecten!A$4:X$2415,12,FALSE),"niet bekend")))</f>
        <v>3029.62</v>
      </c>
    </row>
    <row r="2573" spans="1:33" s="259" customFormat="1" x14ac:dyDescent="0.2">
      <c r="A2573" s="1376">
        <v>2625</v>
      </c>
      <c r="B2573" s="1377">
        <v>2017615</v>
      </c>
      <c r="C2573" s="333">
        <v>121514</v>
      </c>
      <c r="D2573" s="333" t="s">
        <v>3628</v>
      </c>
      <c r="E2573" s="334" t="s">
        <v>471</v>
      </c>
      <c r="F2573" s="334">
        <v>1</v>
      </c>
      <c r="G2573" s="1362">
        <v>10</v>
      </c>
      <c r="H2573" s="1362">
        <v>7</v>
      </c>
      <c r="I2573" s="1362">
        <v>3</v>
      </c>
      <c r="J2573" s="1000">
        <v>43000</v>
      </c>
      <c r="K2573" s="1000">
        <v>42998</v>
      </c>
      <c r="L2573" s="263"/>
      <c r="M2573" s="275"/>
      <c r="N2573" s="254" t="s">
        <v>47</v>
      </c>
      <c r="O2573" s="254" t="s">
        <v>47</v>
      </c>
      <c r="P2573" s="254" t="s">
        <v>47</v>
      </c>
      <c r="Q2573" s="254"/>
      <c r="R2573" s="254" t="s">
        <v>47</v>
      </c>
      <c r="S2573" s="251"/>
      <c r="T2573" s="253"/>
      <c r="U2573" s="245">
        <v>40</v>
      </c>
      <c r="V2573" s="427"/>
      <c r="W2573" s="1367" t="s">
        <v>804</v>
      </c>
      <c r="X2573" s="202" t="s">
        <v>1250</v>
      </c>
      <c r="Y2573" s="248">
        <v>25</v>
      </c>
      <c r="Z2573" s="239"/>
      <c r="AA2573" s="239"/>
      <c r="AB2573" s="499">
        <v>42989</v>
      </c>
      <c r="AC2573" s="249">
        <f>IF(B2573="","",(IFERROR(VLOOKUP(B2573,Projecten!A$4:X$2415,5,FALSE),"niet bekend")))</f>
        <v>1</v>
      </c>
      <c r="AD2573" s="330">
        <f>IF(AC2573="","",(IF(F2573=0,AF2573,(F2573/AC2573*AF2573))))</f>
        <v>4454.01</v>
      </c>
      <c r="AE2573" s="211">
        <f>IF(B2573="","",(IFERROR(VLOOKUP(B2573,Projecten!A$4:X$2415,23,FALSE),"niet bekend")))</f>
        <v>4454.01</v>
      </c>
      <c r="AF2573" s="330">
        <f>IF(B2573="","",(IFERROR(VLOOKUP(B2573,Projecten!A$4:X$2415,12,FALSE),"niet bekend")))</f>
        <v>4454.01</v>
      </c>
    </row>
    <row r="2574" spans="1:33" x14ac:dyDescent="0.2">
      <c r="A2574" s="243">
        <v>2626</v>
      </c>
      <c r="B2574" s="237">
        <v>2017584</v>
      </c>
      <c r="C2574" s="333">
        <v>121514</v>
      </c>
      <c r="D2574" s="240" t="s">
        <v>3535</v>
      </c>
      <c r="E2574" s="240" t="s">
        <v>3442</v>
      </c>
      <c r="F2574" s="240">
        <v>0</v>
      </c>
      <c r="G2574" s="240">
        <v>1</v>
      </c>
      <c r="H2574" s="240">
        <v>0</v>
      </c>
      <c r="I2574" s="240">
        <v>2</v>
      </c>
      <c r="J2574" s="263" t="s">
        <v>1485</v>
      </c>
      <c r="K2574" s="263" t="s">
        <v>1485</v>
      </c>
      <c r="L2574" s="263" t="s">
        <v>1485</v>
      </c>
      <c r="M2574" s="263" t="s">
        <v>1485</v>
      </c>
      <c r="N2574" s="254" t="s">
        <v>47</v>
      </c>
      <c r="O2574" s="254" t="s">
        <v>47</v>
      </c>
      <c r="P2574" s="254" t="s">
        <v>47</v>
      </c>
      <c r="R2574" s="254" t="s">
        <v>47</v>
      </c>
      <c r="S2574" s="243"/>
      <c r="T2574" s="244"/>
      <c r="U2574" s="245">
        <v>40</v>
      </c>
      <c r="W2574" s="202" t="s">
        <v>3520</v>
      </c>
      <c r="X2574" s="202" t="s">
        <v>3543</v>
      </c>
      <c r="Y2574" s="248">
        <v>4.25</v>
      </c>
      <c r="Z2574" s="202"/>
      <c r="AA2574" s="489"/>
      <c r="AB2574" s="499">
        <v>42990</v>
      </c>
      <c r="AC2574" s="249">
        <f>IF(B2574="","",(IFERROR(VLOOKUP(B2574,Projecten!A$4:X$2415,5,FALSE),"niet bekend")))</f>
        <v>0</v>
      </c>
      <c r="AD2574" s="330">
        <f>IF(AC2574="","",(IF(F2574=0,AF2574,(F2574/AC2574*AF2574))))</f>
        <v>790.4</v>
      </c>
      <c r="AE2574" s="211">
        <f>IF(B2574="","",(IFERROR(VLOOKUP(B2574,Projecten!A$4:X$2415,23,FALSE),"niet bekend")))</f>
        <v>790.4</v>
      </c>
      <c r="AF2574" s="330">
        <f>IF(B2574="","",(IFERROR(VLOOKUP(B2574,Projecten!A$4:X$2415,12,FALSE),"niet bekend")))</f>
        <v>790.4</v>
      </c>
      <c r="AG2574" s="209"/>
    </row>
    <row r="2575" spans="1:33" s="259" customFormat="1" x14ac:dyDescent="0.2">
      <c r="A2575" s="269">
        <v>2630</v>
      </c>
      <c r="B2575" s="272">
        <v>2017609</v>
      </c>
      <c r="C2575" s="272">
        <v>121522</v>
      </c>
      <c r="D2575" s="272" t="s">
        <v>3610</v>
      </c>
      <c r="E2575" s="273" t="s">
        <v>26</v>
      </c>
      <c r="F2575" s="273">
        <v>3</v>
      </c>
      <c r="G2575" s="273">
        <v>33</v>
      </c>
      <c r="H2575" s="273">
        <v>21</v>
      </c>
      <c r="I2575" s="273">
        <v>6</v>
      </c>
      <c r="J2575" s="1000">
        <v>43000</v>
      </c>
      <c r="K2575" s="1000">
        <v>42996</v>
      </c>
      <c r="L2575" s="263" t="s">
        <v>1485</v>
      </c>
      <c r="M2575" s="1000" t="s">
        <v>3687</v>
      </c>
      <c r="N2575" s="254" t="s">
        <v>47</v>
      </c>
      <c r="O2575" s="254" t="s">
        <v>47</v>
      </c>
      <c r="P2575" s="254" t="s">
        <v>47</v>
      </c>
      <c r="Q2575" s="254"/>
      <c r="R2575" s="254" t="s">
        <v>47</v>
      </c>
      <c r="S2575" s="251"/>
      <c r="T2575" s="253"/>
      <c r="U2575" s="245">
        <v>41</v>
      </c>
      <c r="V2575" s="638"/>
      <c r="W2575" s="1375" t="s">
        <v>162</v>
      </c>
      <c r="X2575" s="202" t="s">
        <v>3724</v>
      </c>
      <c r="Y2575" s="248">
        <v>60</v>
      </c>
      <c r="Z2575" s="239"/>
      <c r="AA2575" s="239"/>
      <c r="AB2575" s="1120"/>
      <c r="AC2575" s="249">
        <f>IF(B2575="","",(IFERROR(VLOOKUP(B2575,Projecten!A$4:X$2415,5,FALSE),"niet bekend")))</f>
        <v>5</v>
      </c>
      <c r="AD2575" s="330">
        <f>IF(AC2575="","",(IF(F2575=0,AF2575,(F2575/AC2575*AF2575))))</f>
        <v>10192.859999999999</v>
      </c>
      <c r="AE2575" s="211">
        <f>IF(B2575="","",(IFERROR(VLOOKUP(B2575,Projecten!A$4:X$2415,23,FALSE),"niet bekend")))</f>
        <v>16988.099999999999</v>
      </c>
      <c r="AF2575" s="330">
        <f>IF(B2575="","",(IFERROR(VLOOKUP(B2575,Projecten!A$4:X$2415,12,FALSE),"niet bekend")))</f>
        <v>16988.099999999999</v>
      </c>
    </row>
    <row r="2576" spans="1:33" s="259" customFormat="1" x14ac:dyDescent="0.2">
      <c r="A2576" s="243">
        <v>2631</v>
      </c>
      <c r="B2576" s="243">
        <v>2017618</v>
      </c>
      <c r="C2576" s="243">
        <v>121523</v>
      </c>
      <c r="D2576" s="272">
        <v>696117</v>
      </c>
      <c r="E2576" s="273" t="s">
        <v>26</v>
      </c>
      <c r="F2576" s="273">
        <v>1</v>
      </c>
      <c r="G2576" s="273">
        <v>8</v>
      </c>
      <c r="H2576" s="273">
        <v>5</v>
      </c>
      <c r="I2576" s="273">
        <v>3</v>
      </c>
      <c r="J2576" s="1000">
        <v>43004</v>
      </c>
      <c r="K2576" s="1000">
        <v>43003</v>
      </c>
      <c r="L2576" s="263" t="s">
        <v>1485</v>
      </c>
      <c r="M2576" s="263" t="s">
        <v>1485</v>
      </c>
      <c r="N2576" s="254" t="s">
        <v>47</v>
      </c>
      <c r="O2576" s="254" t="s">
        <v>47</v>
      </c>
      <c r="P2576" s="254" t="s">
        <v>47</v>
      </c>
      <c r="Q2576" s="254"/>
      <c r="R2576" s="254" t="s">
        <v>47</v>
      </c>
      <c r="S2576" s="251"/>
      <c r="T2576" s="253"/>
      <c r="U2576" s="245">
        <v>41</v>
      </c>
      <c r="V2576" s="638"/>
      <c r="W2576" s="1375" t="s">
        <v>162</v>
      </c>
      <c r="X2576" s="239"/>
      <c r="Y2576" s="248">
        <v>17</v>
      </c>
      <c r="Z2576" s="239"/>
      <c r="AA2576" s="239"/>
      <c r="AB2576" s="1120"/>
      <c r="AC2576" s="249">
        <f>IF(B2576="","",(IFERROR(VLOOKUP(B2576,Projecten!A$4:X$2415,5,FALSE),"niet bekend")))</f>
        <v>1</v>
      </c>
      <c r="AD2576" s="330">
        <f>IF(AC2576="","",(IF(F2576=0,AF2576,(F2576/AC2576*AF2576))))</f>
        <v>3242.48</v>
      </c>
      <c r="AE2576" s="211">
        <f>IF(B2576="","",(IFERROR(VLOOKUP(B2576,Projecten!A$4:X$2415,23,FALSE),"niet bekend")))</f>
        <v>3242.48</v>
      </c>
      <c r="AF2576" s="330">
        <f>IF(B2576="","",(IFERROR(VLOOKUP(B2576,Projecten!A$4:X$2415,12,FALSE),"niet bekend")))</f>
        <v>3242.48</v>
      </c>
    </row>
    <row r="2577" spans="1:33" s="327" customFormat="1" x14ac:dyDescent="0.2">
      <c r="A2577" s="320">
        <v>2632</v>
      </c>
      <c r="B2577" s="272">
        <v>2017619</v>
      </c>
      <c r="C2577" s="272">
        <v>121523</v>
      </c>
      <c r="D2577" s="272">
        <v>670317</v>
      </c>
      <c r="E2577" s="273" t="s">
        <v>26</v>
      </c>
      <c r="F2577" s="273">
        <v>1</v>
      </c>
      <c r="G2577" s="273">
        <v>17</v>
      </c>
      <c r="H2577" s="273">
        <v>6</v>
      </c>
      <c r="I2577" s="273">
        <v>5</v>
      </c>
      <c r="J2577" s="1000">
        <v>43004</v>
      </c>
      <c r="K2577" s="1000">
        <v>43003</v>
      </c>
      <c r="L2577" s="263" t="s">
        <v>1485</v>
      </c>
      <c r="M2577" s="263" t="s">
        <v>1485</v>
      </c>
      <c r="N2577" s="391" t="s">
        <v>47</v>
      </c>
      <c r="O2577" s="391" t="s">
        <v>47</v>
      </c>
      <c r="P2577" s="391" t="s">
        <v>47</v>
      </c>
      <c r="Q2577" s="391"/>
      <c r="R2577" s="391" t="s">
        <v>47</v>
      </c>
      <c r="S2577" s="1210"/>
      <c r="T2577" s="321"/>
      <c r="U2577" s="264">
        <v>41</v>
      </c>
      <c r="V2577" s="396"/>
      <c r="W2577" s="1375" t="s">
        <v>2509</v>
      </c>
      <c r="X2577" s="965"/>
      <c r="Y2577" s="324">
        <v>38</v>
      </c>
      <c r="Z2577" s="318"/>
      <c r="AA2577" s="511"/>
      <c r="AB2577" s="707"/>
      <c r="AC2577" s="249">
        <f>IF(B2577="","",(IFERROR(VLOOKUP(B2577,Projecten!A$4:X$2415,5,FALSE),"niet bekend")))</f>
        <v>1</v>
      </c>
      <c r="AD2577" s="330">
        <f>IF(AC2577="","",(IF(F2577=0,AF2577,(F2577/AC2577*AF2577))))</f>
        <v>6480.09</v>
      </c>
      <c r="AE2577" s="211">
        <f>IF(B2577="","",(IFERROR(VLOOKUP(B2577,Projecten!A$4:X$2415,23,FALSE),"niet bekend")))</f>
        <v>6480.09</v>
      </c>
      <c r="AF2577" s="330">
        <f>IF(B2577="","",(IFERROR(VLOOKUP(B2577,Projecten!A$4:X$2415,12,FALSE),"niet bekend")))</f>
        <v>6480.09</v>
      </c>
    </row>
    <row r="2578" spans="1:33" s="312" customFormat="1" x14ac:dyDescent="0.2">
      <c r="A2578" s="410"/>
      <c r="B2578" s="1012"/>
      <c r="C2578" s="299"/>
      <c r="D2578" s="300"/>
      <c r="E2578" s="300"/>
      <c r="F2578" s="300"/>
      <c r="G2578" s="300"/>
      <c r="H2578" s="300"/>
      <c r="I2578" s="300"/>
      <c r="J2578" s="301"/>
      <c r="K2578" s="301"/>
      <c r="L2578" s="301"/>
      <c r="M2578" s="302"/>
      <c r="N2578" s="302"/>
      <c r="O2578" s="302"/>
      <c r="P2578" s="302"/>
      <c r="Q2578" s="302"/>
      <c r="R2578" s="302"/>
      <c r="S2578" s="303"/>
      <c r="T2578" s="304"/>
      <c r="U2578" s="305"/>
      <c r="V2578" s="305"/>
      <c r="W2578" s="307"/>
      <c r="X2578" s="307"/>
      <c r="Y2578" s="307"/>
      <c r="Z2578" s="298"/>
      <c r="AA2578" s="308"/>
      <c r="AB2578" s="410"/>
    </row>
    <row r="2579" spans="1:33" s="236" customFormat="1" x14ac:dyDescent="0.2">
      <c r="A2579" s="221"/>
      <c r="C2579" s="221"/>
      <c r="D2579" s="222">
        <f>SUM(G2579:I2579)</f>
        <v>211</v>
      </c>
      <c r="E2579" s="220"/>
      <c r="F2579" s="220">
        <f>SUM(F2580:F2600)</f>
        <v>8</v>
      </c>
      <c r="G2579" s="220">
        <f>SUM(G2580:G2600)</f>
        <v>118</v>
      </c>
      <c r="H2579" s="220">
        <f>SUM(H2580:H2600)</f>
        <v>41</v>
      </c>
      <c r="I2579" s="220">
        <f>SUM(I2580:I2600)</f>
        <v>52</v>
      </c>
      <c r="J2579" s="223"/>
      <c r="K2579" s="223"/>
      <c r="L2579" s="223"/>
      <c r="M2579" s="224"/>
      <c r="N2579" s="224"/>
      <c r="O2579" s="224"/>
      <c r="P2579" s="224"/>
      <c r="Q2579" s="224"/>
      <c r="R2579" s="224"/>
      <c r="S2579" s="225">
        <v>40</v>
      </c>
      <c r="T2579" s="226"/>
      <c r="U2579" s="227"/>
      <c r="V2579" s="227"/>
      <c r="W2579" s="229"/>
      <c r="X2579" s="230">
        <f>SUM(Y2579:Y2600)</f>
        <v>340.5</v>
      </c>
      <c r="Y2579" s="231"/>
      <c r="Z2579" s="231">
        <v>0</v>
      </c>
      <c r="AA2579" s="232">
        <f>X2579-Z2579</f>
        <v>340.5</v>
      </c>
      <c r="AB2579" s="221"/>
      <c r="AD2579" s="1364">
        <f>SUM(AD2580:AD2600)</f>
        <v>46161.630000000012</v>
      </c>
    </row>
    <row r="2580" spans="1:33" x14ac:dyDescent="0.2">
      <c r="A2580" s="243"/>
      <c r="B2580" s="519"/>
      <c r="C2580" s="238"/>
      <c r="D2580" s="239"/>
      <c r="E2580" s="240"/>
      <c r="F2580" s="240"/>
      <c r="G2580" s="240"/>
      <c r="H2580" s="240"/>
      <c r="I2580" s="240"/>
      <c r="J2580" s="241"/>
      <c r="K2580" s="241"/>
      <c r="L2580" s="241"/>
      <c r="M2580" s="242"/>
      <c r="N2580" s="242"/>
      <c r="O2580" s="242"/>
      <c r="P2580" s="242"/>
      <c r="Q2580" s="242"/>
      <c r="R2580" s="242"/>
      <c r="S2580" s="243" t="s">
        <v>3365</v>
      </c>
      <c r="T2580" s="244"/>
      <c r="U2580" s="245"/>
      <c r="X2580" s="247" t="s">
        <v>3653</v>
      </c>
      <c r="Y2580" s="248"/>
      <c r="Z2580" s="202"/>
      <c r="AA2580" s="202"/>
      <c r="AB2580" s="243"/>
      <c r="AC2580" s="249" t="str">
        <f>IF(B2580="","",(IFERROR(VLOOKUP(B2580,Projecten!A$4:X$2415,5,FALSE),"niet bekend")))</f>
        <v/>
      </c>
      <c r="AD2580" s="330" t="str">
        <f>IF(AC2580="","",(IF(F2580=0,AF2580,(F2580/AC2580*AF2580))))</f>
        <v/>
      </c>
      <c r="AE2580" s="211" t="str">
        <f>IF(B2580="","",(IFERROR(VLOOKUP(B2580,Projecten!A$4:X$2415,23,FALSE),"niet bekend")))</f>
        <v/>
      </c>
      <c r="AF2580" s="330" t="str">
        <f>IF(B2580="","",(IFERROR(VLOOKUP(B2580,Projecten!A$4:X$2415,12,FALSE),"niet bekend")))</f>
        <v/>
      </c>
      <c r="AG2580" s="209"/>
    </row>
    <row r="2581" spans="1:33" s="259" customFormat="1" x14ac:dyDescent="0.2">
      <c r="A2581" s="243">
        <v>2782</v>
      </c>
      <c r="B2581" s="250"/>
      <c r="C2581" s="251"/>
      <c r="D2581" s="251" t="s">
        <v>3706</v>
      </c>
      <c r="E2581" s="239"/>
      <c r="F2581" s="239"/>
      <c r="G2581" s="239"/>
      <c r="H2581" s="239"/>
      <c r="I2581" s="239"/>
      <c r="J2581" s="253"/>
      <c r="K2581" s="253"/>
      <c r="L2581" s="253"/>
      <c r="M2581" s="253"/>
      <c r="N2581" s="254"/>
      <c r="O2581" s="254"/>
      <c r="P2581" s="254"/>
      <c r="Q2581" s="254"/>
      <c r="R2581" s="254"/>
      <c r="S2581" s="251"/>
      <c r="T2581" s="253"/>
      <c r="U2581" s="255"/>
      <c r="V2581" s="638"/>
      <c r="W2581" s="239"/>
      <c r="X2581" s="239"/>
      <c r="Y2581" s="257">
        <v>38</v>
      </c>
      <c r="Z2581" s="239"/>
      <c r="AA2581" s="239"/>
      <c r="AB2581" s="1120"/>
      <c r="AC2581" s="249" t="str">
        <f>IF(B2581="","",(IFERROR(VLOOKUP(B2581,Projecten!A$4:X$2415,5,FALSE),"niet bekend")))</f>
        <v/>
      </c>
      <c r="AD2581" s="330" t="str">
        <f>IF(AC2581="","",(IF(F2581=0,AF2581,(F2581/AC2581*AF2581))))</f>
        <v/>
      </c>
      <c r="AE2581" s="211" t="str">
        <f>IF(B2581="","",(IFERROR(VLOOKUP(B2581,Projecten!A$4:X$2415,23,FALSE),"niet bekend")))</f>
        <v/>
      </c>
      <c r="AF2581" s="330" t="str">
        <f>IF(B2581="","",(IFERROR(VLOOKUP(B2581,Projecten!A$4:X$2415,12,FALSE),"niet bekend")))</f>
        <v/>
      </c>
    </row>
    <row r="2582" spans="1:33" s="259" customFormat="1" x14ac:dyDescent="0.2">
      <c r="A2582" s="243">
        <v>2783</v>
      </c>
      <c r="B2582" s="250"/>
      <c r="C2582" s="251"/>
      <c r="D2582" s="251" t="s">
        <v>3731</v>
      </c>
      <c r="E2582" s="239"/>
      <c r="F2582" s="239"/>
      <c r="G2582" s="239"/>
      <c r="H2582" s="239"/>
      <c r="I2582" s="239"/>
      <c r="J2582" s="253"/>
      <c r="K2582" s="253"/>
      <c r="L2582" s="253"/>
      <c r="M2582" s="253"/>
      <c r="N2582" s="254"/>
      <c r="O2582" s="254"/>
      <c r="P2582" s="254"/>
      <c r="Q2582" s="254"/>
      <c r="R2582" s="254"/>
      <c r="S2582" s="251"/>
      <c r="T2582" s="253"/>
      <c r="U2582" s="255"/>
      <c r="V2582" s="638"/>
      <c r="W2582" s="239"/>
      <c r="X2582" s="239"/>
      <c r="Y2582" s="257">
        <v>40</v>
      </c>
      <c r="Z2582" s="239"/>
      <c r="AA2582" s="239"/>
      <c r="AB2582" s="1120"/>
      <c r="AC2582" s="249"/>
      <c r="AD2582" s="330"/>
      <c r="AE2582" s="211"/>
      <c r="AF2582" s="330"/>
    </row>
    <row r="2583" spans="1:33" s="259" customFormat="1" x14ac:dyDescent="0.2">
      <c r="A2583" s="243"/>
      <c r="B2583" s="250"/>
      <c r="C2583" s="251"/>
      <c r="D2583" s="251"/>
      <c r="E2583" s="239"/>
      <c r="F2583" s="239"/>
      <c r="G2583" s="239"/>
      <c r="H2583" s="239"/>
      <c r="I2583" s="239"/>
      <c r="J2583" s="253"/>
      <c r="K2583" s="253"/>
      <c r="L2583" s="253"/>
      <c r="M2583" s="253"/>
      <c r="N2583" s="254"/>
      <c r="O2583" s="254"/>
      <c r="P2583" s="254"/>
      <c r="Q2583" s="254"/>
      <c r="R2583" s="254"/>
      <c r="S2583" s="251"/>
      <c r="T2583" s="253"/>
      <c r="U2583" s="255"/>
      <c r="V2583" s="638"/>
      <c r="W2583" s="239"/>
      <c r="X2583" s="239"/>
      <c r="Y2583" s="257"/>
      <c r="Z2583" s="239"/>
      <c r="AA2583" s="239"/>
      <c r="AB2583" s="1120"/>
      <c r="AC2583" s="249"/>
      <c r="AD2583" s="330"/>
      <c r="AE2583" s="211"/>
      <c r="AF2583" s="330"/>
    </row>
    <row r="2584" spans="1:33" s="259" customFormat="1" x14ac:dyDescent="0.2">
      <c r="A2584" s="1374">
        <v>2784</v>
      </c>
      <c r="B2584" s="333" t="s">
        <v>3624</v>
      </c>
      <c r="C2584" s="333">
        <v>121511</v>
      </c>
      <c r="D2584" s="333" t="s">
        <v>3618</v>
      </c>
      <c r="E2584" s="334" t="s">
        <v>26</v>
      </c>
      <c r="F2584" s="334">
        <v>0</v>
      </c>
      <c r="G2584" s="334">
        <v>16</v>
      </c>
      <c r="H2584" s="334">
        <v>0</v>
      </c>
      <c r="I2584" s="334">
        <v>0</v>
      </c>
      <c r="J2584" s="263" t="s">
        <v>1485</v>
      </c>
      <c r="K2584" s="263" t="s">
        <v>1485</v>
      </c>
      <c r="L2584" s="263" t="s">
        <v>1485</v>
      </c>
      <c r="M2584" s="263" t="s">
        <v>1485</v>
      </c>
      <c r="N2584" s="254" t="s">
        <v>1485</v>
      </c>
      <c r="O2584" s="254" t="s">
        <v>47</v>
      </c>
      <c r="P2584" s="254" t="s">
        <v>47</v>
      </c>
      <c r="Q2584" s="254"/>
      <c r="R2584" s="254" t="s">
        <v>47</v>
      </c>
      <c r="S2584" s="251"/>
      <c r="T2584" s="253"/>
      <c r="U2584" s="245">
        <v>40</v>
      </c>
      <c r="V2584" s="638"/>
      <c r="W2584" s="1375" t="s">
        <v>162</v>
      </c>
      <c r="X2584" s="202" t="s">
        <v>3627</v>
      </c>
      <c r="Y2584" s="248">
        <v>12</v>
      </c>
      <c r="Z2584" s="239"/>
      <c r="AA2584" s="239"/>
      <c r="AB2584" s="499">
        <v>42990</v>
      </c>
      <c r="AC2584" s="249">
        <f>IF(B2584="","",(IFERROR(VLOOKUP(B2584,Projecten!A$4:X$2415,5,FALSE),"niet bekend")))</f>
        <v>0</v>
      </c>
      <c r="AD2584" s="330">
        <f>IF(AC2584="","",(IF(F2584=0,AF2584,(F2584/AC2584*AF2584))))</f>
        <v>1800.16</v>
      </c>
      <c r="AE2584" s="211">
        <f>IF(B2584="","",(IFERROR(VLOOKUP(B2584,Projecten!A$4:X$2415,23,FALSE),"niet bekend")))</f>
        <v>1800.16</v>
      </c>
      <c r="AF2584" s="330">
        <f>IF(B2584="","",(IFERROR(VLOOKUP(B2584,Projecten!A$4:X$2415,12,FALSE),"niet bekend")))</f>
        <v>1800.16</v>
      </c>
    </row>
    <row r="2586" spans="1:33" x14ac:dyDescent="0.2">
      <c r="A2586" s="243">
        <v>2786</v>
      </c>
      <c r="B2586" s="261">
        <v>2017662</v>
      </c>
      <c r="C2586" s="243">
        <v>121529</v>
      </c>
      <c r="D2586" s="243" t="s">
        <v>3735</v>
      </c>
      <c r="E2586" s="202" t="s">
        <v>26</v>
      </c>
      <c r="F2586" s="202">
        <v>0</v>
      </c>
      <c r="G2586" s="202">
        <v>1</v>
      </c>
      <c r="H2586" s="202">
        <v>0</v>
      </c>
      <c r="I2586" s="202">
        <v>1</v>
      </c>
      <c r="J2586" s="263" t="s">
        <v>1485</v>
      </c>
      <c r="K2586" s="263" t="s">
        <v>1485</v>
      </c>
      <c r="L2586" s="263" t="s">
        <v>1485</v>
      </c>
      <c r="M2586" s="263" t="s">
        <v>1485</v>
      </c>
      <c r="N2586" s="254" t="s">
        <v>47</v>
      </c>
      <c r="O2586" s="254" t="s">
        <v>47</v>
      </c>
      <c r="P2586" s="254" t="s">
        <v>47</v>
      </c>
      <c r="R2586" s="254" t="s">
        <v>47</v>
      </c>
      <c r="S2586" s="243"/>
      <c r="T2586" s="244"/>
      <c r="U2586" s="245">
        <v>41</v>
      </c>
      <c r="W2586" s="1375" t="s">
        <v>162</v>
      </c>
      <c r="Y2586" s="248">
        <v>3</v>
      </c>
      <c r="Z2586" s="202"/>
      <c r="AA2586" s="202"/>
      <c r="AB2586" s="499"/>
      <c r="AC2586" s="249">
        <f>IF(B2586="","",(IFERROR(VLOOKUP(B2586,Projecten!A$4:X$2415,5,FALSE),"niet bekend")))</f>
        <v>0</v>
      </c>
      <c r="AD2586" s="330">
        <f>IF(AC2586="","",(IF(F2586=0,AF2586,(F2586/AC2586*AF2586))))</f>
        <v>632.94000000000005</v>
      </c>
      <c r="AE2586" s="211">
        <f>IF(B2586="","",(IFERROR(VLOOKUP(B2586,Projecten!A$4:X$2415,23,FALSE),"niet bekend")))</f>
        <v>632.94000000000005</v>
      </c>
      <c r="AF2586" s="330">
        <f>IF(B2586="","",(IFERROR(VLOOKUP(B2586,Projecten!A$4:X$2415,12,FALSE),"niet bekend")))</f>
        <v>632.94000000000005</v>
      </c>
      <c r="AG2586" s="209"/>
    </row>
    <row r="2587" spans="1:33" x14ac:dyDescent="0.2">
      <c r="A2587" s="243"/>
      <c r="B2587" s="209"/>
      <c r="C2587" s="243"/>
      <c r="F2587" s="202"/>
      <c r="J2587" s="244"/>
      <c r="K2587" s="244"/>
      <c r="S2587" s="243"/>
      <c r="T2587" s="244"/>
      <c r="Y2587" s="248"/>
      <c r="Z2587" s="202"/>
      <c r="AA2587" s="202"/>
      <c r="AB2587" s="243"/>
      <c r="AC2587" s="212"/>
      <c r="AD2587" s="360"/>
      <c r="AE2587" s="211"/>
      <c r="AF2587" s="330"/>
      <c r="AG2587" s="209"/>
    </row>
    <row r="2588" spans="1:33" s="259" customFormat="1" x14ac:dyDescent="0.2">
      <c r="A2588" s="243">
        <v>2787</v>
      </c>
      <c r="B2588" s="272">
        <v>2017621</v>
      </c>
      <c r="C2588" s="272">
        <v>121524</v>
      </c>
      <c r="D2588" s="272">
        <v>670417</v>
      </c>
      <c r="E2588" s="273" t="s">
        <v>26</v>
      </c>
      <c r="F2588" s="273">
        <v>1</v>
      </c>
      <c r="G2588" s="273">
        <v>17</v>
      </c>
      <c r="H2588" s="202">
        <v>6</v>
      </c>
      <c r="I2588" s="202">
        <v>5</v>
      </c>
      <c r="J2588" s="1000">
        <v>43004</v>
      </c>
      <c r="K2588" s="1000">
        <v>43005</v>
      </c>
      <c r="L2588" s="263" t="s">
        <v>1485</v>
      </c>
      <c r="M2588" s="263" t="s">
        <v>1485</v>
      </c>
      <c r="N2588" s="254" t="s">
        <v>47</v>
      </c>
      <c r="O2588" s="254" t="s">
        <v>47</v>
      </c>
      <c r="P2588" s="254" t="s">
        <v>47</v>
      </c>
      <c r="Q2588" s="254"/>
      <c r="R2588" s="254" t="s">
        <v>47</v>
      </c>
      <c r="S2588" s="251"/>
      <c r="T2588" s="253"/>
      <c r="U2588" s="245">
        <v>41</v>
      </c>
      <c r="V2588" s="638"/>
      <c r="W2588" s="1375" t="s">
        <v>162</v>
      </c>
      <c r="X2588" s="239"/>
      <c r="Y2588" s="248">
        <v>38</v>
      </c>
      <c r="Z2588" s="239"/>
      <c r="AA2588" s="239"/>
      <c r="AB2588" s="1120"/>
      <c r="AC2588" s="249">
        <f>IF(B2588="","",(IFERROR(VLOOKUP(B2588,Projecten!A$4:X$2415,5,FALSE),"niet bekend")))</f>
        <v>1</v>
      </c>
      <c r="AD2588" s="330">
        <f t="shared" ref="AD2588:AD2599" si="200">IF(AC2588="","",(IF(F2588=0,AF2588,(F2588/AC2588*AF2588))))</f>
        <v>6480.09</v>
      </c>
      <c r="AE2588" s="211">
        <f>IF(B2588="","",(IFERROR(VLOOKUP(B2588,Projecten!A$4:X$2415,23,FALSE),"niet bekend")))</f>
        <v>6480.09</v>
      </c>
      <c r="AF2588" s="330">
        <f>IF(B2588="","",(IFERROR(VLOOKUP(B2588,Projecten!A$4:X$2415,12,FALSE),"niet bekend")))</f>
        <v>6480.09</v>
      </c>
    </row>
    <row r="2589" spans="1:33" s="259" customFormat="1" x14ac:dyDescent="0.2">
      <c r="A2589" s="243">
        <v>2788</v>
      </c>
      <c r="B2589" s="272">
        <v>2017624</v>
      </c>
      <c r="C2589" s="272">
        <v>121524</v>
      </c>
      <c r="D2589" s="272">
        <v>704517</v>
      </c>
      <c r="E2589" s="273" t="s">
        <v>26</v>
      </c>
      <c r="F2589" s="273">
        <v>1</v>
      </c>
      <c r="G2589" s="273">
        <v>8</v>
      </c>
      <c r="H2589" s="202">
        <v>5</v>
      </c>
      <c r="I2589" s="202">
        <v>3</v>
      </c>
      <c r="J2589" s="1000">
        <v>43004</v>
      </c>
      <c r="K2589" s="1000">
        <v>43005</v>
      </c>
      <c r="L2589" s="263" t="s">
        <v>1485</v>
      </c>
      <c r="M2589" s="263" t="s">
        <v>1485</v>
      </c>
      <c r="N2589" s="254" t="s">
        <v>47</v>
      </c>
      <c r="O2589" s="254" t="s">
        <v>47</v>
      </c>
      <c r="P2589" s="254" t="s">
        <v>47</v>
      </c>
      <c r="Q2589" s="254"/>
      <c r="R2589" s="254" t="s">
        <v>47</v>
      </c>
      <c r="S2589" s="251"/>
      <c r="T2589" s="253"/>
      <c r="U2589" s="245">
        <v>41</v>
      </c>
      <c r="V2589" s="638"/>
      <c r="W2589" s="1375" t="s">
        <v>162</v>
      </c>
      <c r="X2589" s="239"/>
      <c r="Y2589" s="248">
        <v>17</v>
      </c>
      <c r="Z2589" s="239"/>
      <c r="AA2589" s="239"/>
      <c r="AB2589" s="1120"/>
      <c r="AC2589" s="249">
        <f>IF(B2589="","",(IFERROR(VLOOKUP(B2589,Projecten!A$4:X$2415,5,FALSE),"niet bekend")))</f>
        <v>1</v>
      </c>
      <c r="AD2589" s="330">
        <f t="shared" si="200"/>
        <v>3128.07</v>
      </c>
      <c r="AE2589" s="211">
        <f>IF(B2589="","",(IFERROR(VLOOKUP(B2589,Projecten!A$4:X$2415,23,FALSE),"niet bekend")))</f>
        <v>3128.07</v>
      </c>
      <c r="AF2589" s="330">
        <f>IF(B2589="","",(IFERROR(VLOOKUP(B2589,Projecten!A$4:X$2415,12,FALSE),"niet bekend")))</f>
        <v>3128.07</v>
      </c>
    </row>
    <row r="2590" spans="1:33" s="259" customFormat="1" x14ac:dyDescent="0.2">
      <c r="A2590" s="1378">
        <v>2789</v>
      </c>
      <c r="B2590" s="1379">
        <v>2017625</v>
      </c>
      <c r="C2590" s="1380">
        <v>121525</v>
      </c>
      <c r="D2590" s="1381">
        <v>688117</v>
      </c>
      <c r="E2590" s="1382" t="s">
        <v>26</v>
      </c>
      <c r="F2590" s="1382">
        <v>1</v>
      </c>
      <c r="G2590" s="1382">
        <v>8</v>
      </c>
      <c r="H2590" s="1383">
        <v>5</v>
      </c>
      <c r="I2590" s="1383">
        <v>3</v>
      </c>
      <c r="J2590" s="1384">
        <v>43004</v>
      </c>
      <c r="K2590" s="1384">
        <v>43005</v>
      </c>
      <c r="L2590" s="1385" t="s">
        <v>1485</v>
      </c>
      <c r="M2590" s="1385" t="s">
        <v>1485</v>
      </c>
      <c r="N2590" s="577" t="s">
        <v>47</v>
      </c>
      <c r="O2590" s="577" t="s">
        <v>47</v>
      </c>
      <c r="P2590" s="577" t="s">
        <v>47</v>
      </c>
      <c r="Q2590" s="577"/>
      <c r="R2590" s="577" t="s">
        <v>47</v>
      </c>
      <c r="S2590" s="1386"/>
      <c r="T2590" s="1387"/>
      <c r="U2590" s="580">
        <v>41</v>
      </c>
      <c r="V2590" s="1388"/>
      <c r="W2590" s="1389" t="s">
        <v>162</v>
      </c>
      <c r="X2590" s="1390"/>
      <c r="Y2590" s="248">
        <v>17</v>
      </c>
      <c r="Z2590" s="239"/>
      <c r="AA2590" s="239"/>
      <c r="AB2590" s="1120"/>
      <c r="AC2590" s="249">
        <f>IF(B2590="","",(IFERROR(VLOOKUP(B2590,Projecten!A$4:X$2415,5,FALSE),"niet bekend")))</f>
        <v>1</v>
      </c>
      <c r="AD2590" s="330">
        <f t="shared" si="200"/>
        <v>3191.05</v>
      </c>
      <c r="AE2590" s="211">
        <f>IF(B2590="","",(IFERROR(VLOOKUP(B2590,Projecten!A$4:X$2415,23,FALSE),"niet bekend")))</f>
        <v>3191.05</v>
      </c>
      <c r="AF2590" s="330">
        <f>IF(B2590="","",(IFERROR(VLOOKUP(B2590,Projecten!A$4:X$2415,12,FALSE),"niet bekend")))</f>
        <v>3191.05</v>
      </c>
    </row>
    <row r="2591" spans="1:33" s="259" customFormat="1" x14ac:dyDescent="0.2">
      <c r="A2591" s="243">
        <v>2790</v>
      </c>
      <c r="B2591" s="272">
        <v>2017626</v>
      </c>
      <c r="C2591" s="333">
        <v>121525</v>
      </c>
      <c r="D2591" s="1391">
        <v>688217</v>
      </c>
      <c r="E2591" s="334" t="s">
        <v>26</v>
      </c>
      <c r="F2591" s="334">
        <v>1</v>
      </c>
      <c r="G2591" s="334">
        <v>8</v>
      </c>
      <c r="H2591" s="1392">
        <v>5</v>
      </c>
      <c r="I2591" s="1392">
        <v>5</v>
      </c>
      <c r="J2591" s="1000">
        <v>43004</v>
      </c>
      <c r="K2591" s="1000">
        <v>43005</v>
      </c>
      <c r="L2591" s="263" t="s">
        <v>1485</v>
      </c>
      <c r="M2591" s="263" t="s">
        <v>1485</v>
      </c>
      <c r="N2591" s="254" t="s">
        <v>47</v>
      </c>
      <c r="O2591" s="254" t="s">
        <v>47</v>
      </c>
      <c r="P2591" s="254" t="s">
        <v>47</v>
      </c>
      <c r="Q2591" s="254"/>
      <c r="R2591" s="254" t="s">
        <v>47</v>
      </c>
      <c r="S2591" s="251"/>
      <c r="T2591" s="253"/>
      <c r="U2591" s="245">
        <v>41</v>
      </c>
      <c r="V2591" s="638"/>
      <c r="W2591" s="1375" t="s">
        <v>162</v>
      </c>
      <c r="X2591" s="239"/>
      <c r="Y2591" s="248">
        <v>19</v>
      </c>
      <c r="Z2591" s="239"/>
      <c r="AA2591" s="239"/>
      <c r="AB2591" s="1120"/>
      <c r="AC2591" s="249">
        <f>IF(B2591="","",(IFERROR(VLOOKUP(B2591,Projecten!A$4:X$2415,5,FALSE),"niet bekend")))</f>
        <v>1</v>
      </c>
      <c r="AD2591" s="330">
        <f t="shared" si="200"/>
        <v>3452.82</v>
      </c>
      <c r="AE2591" s="211">
        <f>IF(B2591="","",(IFERROR(VLOOKUP(B2591,Projecten!A$4:X$2415,23,FALSE),"niet bekend")))</f>
        <v>3452.82</v>
      </c>
      <c r="AF2591" s="330">
        <f>IF(B2591="","",(IFERROR(VLOOKUP(B2591,Projecten!A$4:X$2415,12,FALSE),"niet bekend")))</f>
        <v>3452.82</v>
      </c>
    </row>
    <row r="2592" spans="1:33" s="259" customFormat="1" x14ac:dyDescent="0.2">
      <c r="A2592" s="243">
        <v>2791</v>
      </c>
      <c r="B2592" s="272">
        <v>2017628</v>
      </c>
      <c r="C2592" s="333">
        <v>121525</v>
      </c>
      <c r="D2592" s="1391">
        <v>605117</v>
      </c>
      <c r="E2592" s="334" t="s">
        <v>26</v>
      </c>
      <c r="F2592" s="334">
        <v>0</v>
      </c>
      <c r="G2592" s="334">
        <v>1</v>
      </c>
      <c r="H2592" s="1392">
        <v>0</v>
      </c>
      <c r="I2592" s="1392">
        <v>1</v>
      </c>
      <c r="J2592" s="1000">
        <v>43004</v>
      </c>
      <c r="K2592" s="1393">
        <v>43003</v>
      </c>
      <c r="L2592" s="263" t="s">
        <v>1485</v>
      </c>
      <c r="M2592" s="275"/>
      <c r="N2592" s="254" t="s">
        <v>47</v>
      </c>
      <c r="O2592" s="254" t="s">
        <v>47</v>
      </c>
      <c r="P2592" s="254" t="s">
        <v>47</v>
      </c>
      <c r="Q2592" s="254"/>
      <c r="R2592" s="254" t="s">
        <v>47</v>
      </c>
      <c r="S2592" s="251"/>
      <c r="T2592" s="253"/>
      <c r="U2592" s="245">
        <v>41</v>
      </c>
      <c r="V2592" s="638"/>
      <c r="W2592" s="1375" t="s">
        <v>162</v>
      </c>
      <c r="X2592" s="202" t="s">
        <v>1250</v>
      </c>
      <c r="Y2592" s="248">
        <v>3</v>
      </c>
      <c r="Z2592" s="239"/>
      <c r="AA2592" s="239"/>
      <c r="AB2592" s="1120"/>
      <c r="AC2592" s="249">
        <f>IF(B2592="","",(IFERROR(VLOOKUP(B2592,Projecten!A$4:X$2415,5,FALSE),"niet bekend")))</f>
        <v>0</v>
      </c>
      <c r="AD2592" s="330">
        <f t="shared" si="200"/>
        <v>562.33000000000004</v>
      </c>
      <c r="AE2592" s="211">
        <f>IF(B2592="","",(IFERROR(VLOOKUP(B2592,Projecten!A$4:X$2415,23,FALSE),"niet bekend")))</f>
        <v>562.33000000000004</v>
      </c>
      <c r="AF2592" s="330">
        <f>IF(B2592="","",(IFERROR(VLOOKUP(B2592,Projecten!A$4:X$2415,12,FALSE),"niet bekend")))</f>
        <v>562.33000000000004</v>
      </c>
    </row>
    <row r="2593" spans="1:33" s="259" customFormat="1" x14ac:dyDescent="0.2">
      <c r="A2593" s="1376">
        <v>2792</v>
      </c>
      <c r="B2593" s="1394">
        <v>2017627</v>
      </c>
      <c r="C2593" s="333">
        <v>121525</v>
      </c>
      <c r="D2593" s="1395" t="s">
        <v>3642</v>
      </c>
      <c r="E2593" s="334" t="s">
        <v>26</v>
      </c>
      <c r="F2593" s="334">
        <v>0</v>
      </c>
      <c r="G2593" s="334">
        <v>1</v>
      </c>
      <c r="H2593" s="1392">
        <v>2</v>
      </c>
      <c r="I2593" s="1392">
        <v>0</v>
      </c>
      <c r="J2593" s="1000">
        <v>43004</v>
      </c>
      <c r="K2593" s="263" t="s">
        <v>1485</v>
      </c>
      <c r="L2593" s="263" t="s">
        <v>1485</v>
      </c>
      <c r="M2593" s="263" t="s">
        <v>1485</v>
      </c>
      <c r="N2593" s="254" t="s">
        <v>47</v>
      </c>
      <c r="O2593" s="254" t="s">
        <v>47</v>
      </c>
      <c r="P2593" s="254" t="s">
        <v>47</v>
      </c>
      <c r="Q2593" s="254"/>
      <c r="R2593" s="254" t="s">
        <v>47</v>
      </c>
      <c r="S2593" s="251"/>
      <c r="T2593" s="253"/>
      <c r="U2593" s="245">
        <v>41</v>
      </c>
      <c r="V2593" s="638"/>
      <c r="W2593" s="1375" t="s">
        <v>162</v>
      </c>
      <c r="X2593" s="202" t="s">
        <v>1250</v>
      </c>
      <c r="Y2593" s="248">
        <v>3</v>
      </c>
      <c r="Z2593" s="239"/>
      <c r="AA2593" s="239"/>
      <c r="AB2593" s="1120"/>
      <c r="AC2593" s="249">
        <f>IF(B2593="","",(IFERROR(VLOOKUP(B2593,Projecten!A$4:X$2415,5,FALSE),"niet bekend")))</f>
        <v>0</v>
      </c>
      <c r="AD2593" s="330">
        <f t="shared" si="200"/>
        <v>537.11</v>
      </c>
      <c r="AE2593" s="211">
        <f>IF(B2593="","",(IFERROR(VLOOKUP(B2593,Projecten!A$4:X$2415,23,FALSE),"niet bekend")))</f>
        <v>537.11</v>
      </c>
      <c r="AF2593" s="330">
        <f>IF(B2593="","",(IFERROR(VLOOKUP(B2593,Projecten!A$4:X$2415,12,FALSE),"niet bekend")))</f>
        <v>537.11</v>
      </c>
    </row>
    <row r="2594" spans="1:33" s="868" customFormat="1" x14ac:dyDescent="0.2">
      <c r="A2594" s="1164">
        <v>2793</v>
      </c>
      <c r="B2594" s="1170">
        <v>2017634</v>
      </c>
      <c r="C2594" s="1170">
        <v>121526</v>
      </c>
      <c r="D2594" s="1170" t="s">
        <v>3667</v>
      </c>
      <c r="E2594" s="1396" t="s">
        <v>26</v>
      </c>
      <c r="F2594" s="1396">
        <v>3</v>
      </c>
      <c r="G2594" s="1396">
        <v>33</v>
      </c>
      <c r="H2594" s="1396">
        <v>12</v>
      </c>
      <c r="I2594" s="1396">
        <v>18</v>
      </c>
      <c r="J2594" s="1397">
        <v>43006</v>
      </c>
      <c r="K2594" s="1397">
        <v>43005</v>
      </c>
      <c r="L2594" s="1397">
        <v>43003</v>
      </c>
      <c r="M2594" s="1397" t="s">
        <v>3687</v>
      </c>
      <c r="N2594" s="280" t="s">
        <v>47</v>
      </c>
      <c r="O2594" s="280" t="s">
        <v>47</v>
      </c>
      <c r="P2594" s="280" t="s">
        <v>47</v>
      </c>
      <c r="Q2594" s="280"/>
      <c r="R2594" s="280" t="s">
        <v>47</v>
      </c>
      <c r="S2594" s="1398"/>
      <c r="T2594" s="1399"/>
      <c r="U2594" s="281">
        <v>41</v>
      </c>
      <c r="V2594" s="1400"/>
      <c r="W2594" s="1375" t="s">
        <v>2541</v>
      </c>
      <c r="X2594" s="276" t="s">
        <v>3674</v>
      </c>
      <c r="Y2594" s="283">
        <v>75</v>
      </c>
      <c r="Z2594" s="869"/>
      <c r="AA2594" s="869"/>
      <c r="AB2594" s="1124"/>
      <c r="AC2594" s="249">
        <f>IF(B2594="","",(IFERROR(VLOOKUP(B2594,Projecten!A$4:X$2415,5,FALSE),"niet bekend")))</f>
        <v>9</v>
      </c>
      <c r="AD2594" s="330">
        <f t="shared" si="200"/>
        <v>13505.970000000001</v>
      </c>
      <c r="AE2594" s="211">
        <f>IF(B2594="","",(IFERROR(VLOOKUP(B2594,Projecten!A$4:X$2415,23,FALSE),"niet bekend")))</f>
        <v>40517.910000000003</v>
      </c>
      <c r="AF2594" s="330">
        <f>IF(B2594="","",(IFERROR(VLOOKUP(B2594,Projecten!A$4:X$2415,12,FALSE),"niet bekend")))</f>
        <v>40517.910000000003</v>
      </c>
    </row>
    <row r="2595" spans="1:33" x14ac:dyDescent="0.2">
      <c r="A2595" s="1401">
        <v>2794</v>
      </c>
      <c r="B2595" s="1132">
        <v>2017644</v>
      </c>
      <c r="C2595" s="333">
        <v>121527</v>
      </c>
      <c r="D2595" s="1402" t="s">
        <v>3698</v>
      </c>
      <c r="E2595" s="240" t="s">
        <v>26</v>
      </c>
      <c r="F2595" s="240">
        <v>0</v>
      </c>
      <c r="G2595" s="240">
        <v>1</v>
      </c>
      <c r="H2595" s="240">
        <v>1</v>
      </c>
      <c r="I2595" s="240">
        <v>0</v>
      </c>
      <c r="J2595" s="1000">
        <v>43006</v>
      </c>
      <c r="K2595" s="1000">
        <v>43005</v>
      </c>
      <c r="L2595" s="263" t="s">
        <v>1485</v>
      </c>
      <c r="M2595" s="263" t="s">
        <v>1485</v>
      </c>
      <c r="N2595" s="254" t="s">
        <v>470</v>
      </c>
      <c r="S2595" s="243"/>
      <c r="T2595" s="244"/>
      <c r="U2595" s="245">
        <v>41</v>
      </c>
      <c r="W2595" s="1367" t="s">
        <v>162</v>
      </c>
      <c r="Y2595" s="248">
        <v>1.5</v>
      </c>
      <c r="Z2595" s="202"/>
      <c r="AA2595" s="489"/>
      <c r="AB2595" s="499"/>
      <c r="AC2595" s="249">
        <f>IF(B2595="","",(IFERROR(VLOOKUP(B2595,Projecten!A$4:X$2415,5,FALSE),"niet bekend")))</f>
        <v>0</v>
      </c>
      <c r="AD2595" s="330">
        <f t="shared" si="200"/>
        <v>276</v>
      </c>
      <c r="AE2595" s="211">
        <f>IF(B2595="","",(IFERROR(VLOOKUP(B2595,Projecten!A$4:X$2415,23,FALSE),"niet bekend")))</f>
        <v>276</v>
      </c>
      <c r="AF2595" s="330">
        <f>IF(B2595="","",(IFERROR(VLOOKUP(B2595,Projecten!A$4:X$2415,12,FALSE),"niet bekend")))</f>
        <v>276</v>
      </c>
      <c r="AG2595" s="209"/>
    </row>
    <row r="2596" spans="1:33" s="259" customFormat="1" x14ac:dyDescent="0.2">
      <c r="A2596" s="1401">
        <v>2795</v>
      </c>
      <c r="B2596" s="333">
        <v>2017617</v>
      </c>
      <c r="C2596" s="333">
        <v>121527</v>
      </c>
      <c r="D2596" s="1403" t="s">
        <v>3629</v>
      </c>
      <c r="E2596" s="273" t="s">
        <v>2330</v>
      </c>
      <c r="F2596" s="273">
        <v>1</v>
      </c>
      <c r="G2596" s="273">
        <v>10</v>
      </c>
      <c r="H2596" s="273">
        <v>5</v>
      </c>
      <c r="I2596" s="273">
        <v>2</v>
      </c>
      <c r="J2596" s="1000">
        <v>43004</v>
      </c>
      <c r="K2596" s="1000">
        <v>43005</v>
      </c>
      <c r="L2596" s="1000">
        <v>43003</v>
      </c>
      <c r="M2596" s="263" t="s">
        <v>1485</v>
      </c>
      <c r="N2596" s="254" t="s">
        <v>47</v>
      </c>
      <c r="O2596" s="254" t="s">
        <v>47</v>
      </c>
      <c r="P2596" s="254" t="s">
        <v>47</v>
      </c>
      <c r="Q2596" s="254"/>
      <c r="R2596" s="254" t="s">
        <v>47</v>
      </c>
      <c r="S2596" s="251"/>
      <c r="T2596" s="253"/>
      <c r="U2596" s="245">
        <v>41</v>
      </c>
      <c r="V2596" s="638"/>
      <c r="W2596" s="1367" t="s">
        <v>2532</v>
      </c>
      <c r="X2596" s="202" t="s">
        <v>3652</v>
      </c>
      <c r="Y2596" s="248">
        <v>22</v>
      </c>
      <c r="Z2596" s="239"/>
      <c r="AA2596" s="239"/>
      <c r="AB2596" s="1120"/>
      <c r="AC2596" s="249">
        <f>IF(B2596="","",(IFERROR(VLOOKUP(B2596,Projecten!A$4:X$2415,5,FALSE),"niet bekend")))</f>
        <v>1</v>
      </c>
      <c r="AD2596" s="330">
        <f t="shared" si="200"/>
        <v>4389.01</v>
      </c>
      <c r="AE2596" s="211">
        <f>IF(B2596="","",(IFERROR(VLOOKUP(B2596,Projecten!A$4:X$2415,23,FALSE),"niet bekend")))</f>
        <v>4389.01</v>
      </c>
      <c r="AF2596" s="330">
        <f>IF(B2596="","",(IFERROR(VLOOKUP(B2596,Projecten!A$4:X$2415,12,FALSE),"niet bekend")))</f>
        <v>4389.01</v>
      </c>
    </row>
    <row r="2597" spans="1:33" s="259" customFormat="1" x14ac:dyDescent="0.2">
      <c r="A2597" s="1378">
        <v>2796</v>
      </c>
      <c r="B2597" s="1404">
        <v>2017629</v>
      </c>
      <c r="C2597" s="333">
        <v>121527</v>
      </c>
      <c r="D2597" s="333" t="s">
        <v>3648</v>
      </c>
      <c r="E2597" s="1382" t="s">
        <v>3649</v>
      </c>
      <c r="F2597" s="1382">
        <v>0</v>
      </c>
      <c r="G2597" s="1382">
        <v>14</v>
      </c>
      <c r="H2597" s="1382">
        <v>0</v>
      </c>
      <c r="I2597" s="1382">
        <v>14</v>
      </c>
      <c r="J2597" s="1384">
        <v>43006</v>
      </c>
      <c r="K2597" s="1385" t="s">
        <v>1485</v>
      </c>
      <c r="L2597" s="1384">
        <v>43003</v>
      </c>
      <c r="M2597" s="1385" t="s">
        <v>1485</v>
      </c>
      <c r="N2597" s="254" t="s">
        <v>47</v>
      </c>
      <c r="O2597" s="322" t="s">
        <v>47</v>
      </c>
      <c r="P2597" s="254" t="s">
        <v>47</v>
      </c>
      <c r="Q2597" s="254"/>
      <c r="R2597" s="254" t="s">
        <v>47</v>
      </c>
      <c r="S2597" s="251"/>
      <c r="T2597" s="253"/>
      <c r="U2597" s="245">
        <v>41</v>
      </c>
      <c r="V2597" s="427"/>
      <c r="W2597" s="1367" t="s">
        <v>905</v>
      </c>
      <c r="X2597" s="202" t="s">
        <v>3660</v>
      </c>
      <c r="Y2597" s="248">
        <v>46</v>
      </c>
      <c r="Z2597" s="239"/>
      <c r="AA2597" s="239"/>
      <c r="AB2597" s="1120"/>
      <c r="AC2597" s="249">
        <f>IF(B2597="","",(IFERROR(VLOOKUP(B2597,Projecten!A$4:X$2415,5,FALSE),"niet bekend")))</f>
        <v>0</v>
      </c>
      <c r="AD2597" s="330">
        <f t="shared" si="200"/>
        <v>7456.68</v>
      </c>
      <c r="AE2597" s="211">
        <f>IF(B2597="","",(IFERROR(VLOOKUP(B2597,Projecten!A$4:X$2415,23,FALSE),"niet bekend")))</f>
        <v>7456.68</v>
      </c>
      <c r="AF2597" s="330">
        <f>IF(B2597="","",(IFERROR(VLOOKUP(B2597,Projecten!A$4:X$2415,12,FALSE),"niet bekend")))</f>
        <v>7456.68</v>
      </c>
    </row>
    <row r="2598" spans="1:33" s="259" customFormat="1" x14ac:dyDescent="0.2">
      <c r="A2598" s="1378">
        <v>2797</v>
      </c>
      <c r="B2598" s="1405">
        <v>2017675</v>
      </c>
      <c r="C2598" s="560">
        <v>121539</v>
      </c>
      <c r="D2598" s="560" t="s">
        <v>3752</v>
      </c>
      <c r="E2598" s="562" t="s">
        <v>352</v>
      </c>
      <c r="F2598" s="562">
        <v>0</v>
      </c>
      <c r="G2598" s="562">
        <v>0</v>
      </c>
      <c r="H2598" s="562">
        <v>0</v>
      </c>
      <c r="I2598" s="562">
        <v>0</v>
      </c>
      <c r="J2598" s="1385" t="s">
        <v>1485</v>
      </c>
      <c r="K2598" s="1385" t="s">
        <v>1485</v>
      </c>
      <c r="L2598" s="1385" t="s">
        <v>1485</v>
      </c>
      <c r="M2598" s="1385" t="s">
        <v>1485</v>
      </c>
      <c r="N2598" s="254"/>
      <c r="O2598" s="322"/>
      <c r="P2598" s="254"/>
      <c r="Q2598" s="254"/>
      <c r="R2598" s="254" t="s">
        <v>47</v>
      </c>
      <c r="S2598" s="251"/>
      <c r="T2598" s="253"/>
      <c r="U2598" s="245">
        <v>40</v>
      </c>
      <c r="V2598" s="427"/>
      <c r="W2598" s="1367" t="s">
        <v>532</v>
      </c>
      <c r="X2598" s="202"/>
      <c r="Y2598" s="248">
        <v>3</v>
      </c>
      <c r="Z2598" s="239"/>
      <c r="AA2598" s="239"/>
      <c r="AB2598" s="1120"/>
      <c r="AC2598" s="249">
        <f>IF(B2598="","",(IFERROR(VLOOKUP(B2598,Projecten!A$4:X$2415,5,FALSE),"niet bekend")))</f>
        <v>0</v>
      </c>
      <c r="AD2598" s="330">
        <f t="shared" si="200"/>
        <v>381</v>
      </c>
      <c r="AE2598" s="211">
        <f>IF(B2598="","",(IFERROR(VLOOKUP(B2598,Projecten!A$4:X$2415,23,FALSE),"niet bekend")))</f>
        <v>381</v>
      </c>
      <c r="AF2598" s="330">
        <f>IF(B2598="","",(IFERROR(VLOOKUP(B2598,Projecten!A$4:X$2415,12,FALSE),"niet bekend")))</f>
        <v>381</v>
      </c>
    </row>
    <row r="2599" spans="1:33" s="259" customFormat="1" x14ac:dyDescent="0.2">
      <c r="A2599" s="243">
        <v>2798</v>
      </c>
      <c r="B2599" s="332">
        <v>2017686</v>
      </c>
      <c r="C2599" s="333">
        <v>121541</v>
      </c>
      <c r="D2599" s="333" t="s">
        <v>3763</v>
      </c>
      <c r="E2599" s="334" t="s">
        <v>26</v>
      </c>
      <c r="F2599" s="334">
        <v>0</v>
      </c>
      <c r="G2599" s="334">
        <v>0</v>
      </c>
      <c r="H2599" s="334">
        <v>0</v>
      </c>
      <c r="I2599" s="334">
        <v>0</v>
      </c>
      <c r="J2599" s="1385" t="s">
        <v>1485</v>
      </c>
      <c r="K2599" s="1385" t="s">
        <v>1485</v>
      </c>
      <c r="L2599" s="1385" t="s">
        <v>1485</v>
      </c>
      <c r="M2599" s="1385" t="s">
        <v>1485</v>
      </c>
      <c r="N2599" s="254"/>
      <c r="O2599" s="322"/>
      <c r="P2599" s="254"/>
      <c r="Q2599" s="254"/>
      <c r="R2599" s="254" t="s">
        <v>47</v>
      </c>
      <c r="S2599" s="251"/>
      <c r="T2599" s="253"/>
      <c r="U2599" s="245">
        <v>40</v>
      </c>
      <c r="V2599" s="427"/>
      <c r="W2599" s="1367" t="s">
        <v>162</v>
      </c>
      <c r="X2599" s="202"/>
      <c r="Y2599" s="248">
        <v>3</v>
      </c>
      <c r="Z2599" s="239"/>
      <c r="AA2599" s="239"/>
      <c r="AB2599" s="1120"/>
      <c r="AC2599" s="249">
        <f>IF(B2599="","",(IFERROR(VLOOKUP(B2599,Projecten!A$4:X$2415,5,FALSE),"niet bekend")))</f>
        <v>0</v>
      </c>
      <c r="AD2599" s="330">
        <f t="shared" si="200"/>
        <v>368.4</v>
      </c>
      <c r="AE2599" s="211">
        <f>IF(B2599="","",(IFERROR(VLOOKUP(B2599,Projecten!A$4:X$2415,23,FALSE),"niet bekend")))</f>
        <v>368.4</v>
      </c>
      <c r="AF2599" s="330">
        <f>IF(B2599="","",(IFERROR(VLOOKUP(B2599,Projecten!A$4:X$2415,12,FALSE),"niet bekend")))</f>
        <v>368.4</v>
      </c>
    </row>
    <row r="2600" spans="1:33" s="312" customFormat="1" x14ac:dyDescent="0.2">
      <c r="A2600" s="410"/>
      <c r="B2600" s="1012"/>
      <c r="C2600" s="299"/>
      <c r="D2600" s="300"/>
      <c r="E2600" s="300"/>
      <c r="F2600" s="300"/>
      <c r="G2600" s="300"/>
      <c r="H2600" s="300"/>
      <c r="I2600" s="300"/>
      <c r="J2600" s="301"/>
      <c r="K2600" s="301"/>
      <c r="L2600" s="301"/>
      <c r="M2600" s="302"/>
      <c r="N2600" s="302"/>
      <c r="O2600" s="302"/>
      <c r="P2600" s="302"/>
      <c r="Q2600" s="302"/>
      <c r="R2600" s="302"/>
      <c r="S2600" s="303"/>
      <c r="T2600" s="304"/>
      <c r="U2600" s="305"/>
      <c r="V2600" s="305"/>
      <c r="W2600" s="307"/>
      <c r="X2600" s="307"/>
      <c r="Y2600" s="307"/>
      <c r="Z2600" s="298"/>
      <c r="AA2600" s="308"/>
      <c r="AB2600" s="410"/>
      <c r="AC2600" s="310"/>
      <c r="AD2600" s="412"/>
      <c r="AE2600" s="309" t="s">
        <v>3165</v>
      </c>
      <c r="AF2600" s="1360" t="s">
        <v>3165</v>
      </c>
    </row>
    <row r="2601" spans="1:33" s="236" customFormat="1" x14ac:dyDescent="0.2">
      <c r="A2601" s="220"/>
      <c r="C2601" s="221"/>
      <c r="D2601" s="222">
        <f>SUM(G2601:I2601)</f>
        <v>323</v>
      </c>
      <c r="E2601" s="220"/>
      <c r="F2601" s="220">
        <f>SUM(F2602:F2623)</f>
        <v>16</v>
      </c>
      <c r="G2601" s="220">
        <f>SUM(G2602:G2623)</f>
        <v>166</v>
      </c>
      <c r="H2601" s="220">
        <f>SUM(H2602:H2623)</f>
        <v>78</v>
      </c>
      <c r="I2601" s="220">
        <f>SUM(I2602:I2623)</f>
        <v>79</v>
      </c>
      <c r="J2601" s="223"/>
      <c r="K2601" s="223"/>
      <c r="L2601" s="223"/>
      <c r="M2601" s="224"/>
      <c r="N2601" s="224"/>
      <c r="O2601" s="224"/>
      <c r="P2601" s="224"/>
      <c r="Q2601" s="224"/>
      <c r="R2601" s="224"/>
      <c r="S2601" s="225">
        <v>41</v>
      </c>
      <c r="T2601" s="226"/>
      <c r="U2601" s="227"/>
      <c r="V2601" s="227"/>
      <c r="W2601" s="229"/>
      <c r="X2601" s="230">
        <f>SUM(Y2601:Y2623)</f>
        <v>412.75</v>
      </c>
      <c r="Y2601" s="231"/>
      <c r="Z2601" s="231">
        <v>0</v>
      </c>
      <c r="AA2601" s="232">
        <f>X2601-Z2601</f>
        <v>412.75</v>
      </c>
      <c r="AB2601" s="221"/>
      <c r="AD2601" s="1364">
        <f>SUM(AD2602:AD2623)</f>
        <v>65310.110000000008</v>
      </c>
    </row>
    <row r="2602" spans="1:33" x14ac:dyDescent="0.2">
      <c r="A2602" s="202"/>
      <c r="B2602" s="519"/>
      <c r="C2602" s="684"/>
      <c r="D2602" s="239"/>
      <c r="E2602" s="240"/>
      <c r="F2602" s="240"/>
      <c r="G2602" s="240"/>
      <c r="H2602" s="240"/>
      <c r="I2602" s="240"/>
      <c r="J2602" s="241"/>
      <c r="K2602" s="241"/>
      <c r="L2602" s="241"/>
      <c r="M2602" s="242"/>
      <c r="N2602" s="242"/>
      <c r="O2602" s="242"/>
      <c r="P2602" s="242"/>
      <c r="Q2602" s="242"/>
      <c r="R2602" s="242"/>
      <c r="S2602" s="243" t="s">
        <v>3366</v>
      </c>
      <c r="T2602" s="244"/>
      <c r="U2602" s="245"/>
      <c r="X2602" s="247" t="s">
        <v>3653</v>
      </c>
      <c r="Y2602" s="248"/>
      <c r="Z2602" s="202"/>
      <c r="AA2602" s="202"/>
      <c r="AB2602" s="243"/>
      <c r="AC2602" s="249" t="str">
        <f>IF(B2602="","",(IFERROR(VLOOKUP(B2602,Projecten!A$4:X$2415,5,FALSE),"niet bekend")))</f>
        <v/>
      </c>
      <c r="AD2602" s="330" t="str">
        <f>IF(AC2602="","",(IF(F2602=0,AF2602,(F2602/AC2602*AF2602))))</f>
        <v/>
      </c>
      <c r="AE2602" s="211" t="str">
        <f>IF(B2602="","",(IFERROR(VLOOKUP(B2602,Projecten!A$4:X$2415,23,FALSE),"niet bekend")))</f>
        <v/>
      </c>
      <c r="AF2602" s="330" t="str">
        <f>IF(B2602="","",(IFERROR(VLOOKUP(B2602,Projecten!A$4:X$2415,12,FALSE),"niet bekend")))</f>
        <v/>
      </c>
      <c r="AG2602" s="209"/>
    </row>
    <row r="2603" spans="1:33" s="259" customFormat="1" x14ac:dyDescent="0.2">
      <c r="A2603" s="202">
        <v>3540</v>
      </c>
      <c r="B2603" s="250"/>
      <c r="C2603" s="251"/>
      <c r="D2603" s="251" t="s">
        <v>3490</v>
      </c>
      <c r="E2603" s="239"/>
      <c r="F2603" s="239"/>
      <c r="G2603" s="239"/>
      <c r="H2603" s="239"/>
      <c r="I2603" s="239"/>
      <c r="J2603" s="253"/>
      <c r="K2603" s="253"/>
      <c r="L2603" s="253"/>
      <c r="M2603" s="253"/>
      <c r="N2603" s="254"/>
      <c r="O2603" s="254"/>
      <c r="P2603" s="254"/>
      <c r="Q2603" s="254"/>
      <c r="R2603" s="254"/>
      <c r="S2603" s="251"/>
      <c r="T2603" s="253"/>
      <c r="U2603" s="255"/>
      <c r="V2603" s="638"/>
      <c r="W2603" s="239"/>
      <c r="X2603" s="239"/>
      <c r="Y2603" s="257"/>
      <c r="Z2603" s="239"/>
      <c r="AA2603" s="239"/>
      <c r="AB2603" s="1120"/>
      <c r="AC2603" s="249" t="str">
        <f>IF(B2603="","",(IFERROR(VLOOKUP(B2603,Projecten!A$4:X$2415,5,FALSE),"niet bekend")))</f>
        <v/>
      </c>
      <c r="AD2603" s="330" t="str">
        <f>IF(AC2603="","",(IF(F2603=0,AF2603,(F2603/AC2603*AF2603))))</f>
        <v/>
      </c>
      <c r="AE2603" s="211" t="str">
        <f>IF(B2603="","",(IFERROR(VLOOKUP(B2603,Projecten!A$4:X$2415,23,FALSE),"niet bekend")))</f>
        <v/>
      </c>
      <c r="AF2603" s="330" t="str">
        <f>IF(B2603="","",(IFERROR(VLOOKUP(B2603,Projecten!A$4:X$2415,12,FALSE),"niet bekend")))</f>
        <v/>
      </c>
    </row>
    <row r="2604" spans="1:33" s="259" customFormat="1" x14ac:dyDescent="0.2">
      <c r="A2604" s="202">
        <v>3541</v>
      </c>
      <c r="B2604" s="250"/>
      <c r="C2604" s="251"/>
      <c r="D2604" s="251" t="s">
        <v>3784</v>
      </c>
      <c r="E2604" s="239"/>
      <c r="F2604" s="1406"/>
      <c r="G2604" s="239"/>
      <c r="H2604" s="239"/>
      <c r="I2604" s="239"/>
      <c r="J2604" s="253"/>
      <c r="K2604" s="253"/>
      <c r="L2604" s="253"/>
      <c r="M2604" s="253"/>
      <c r="N2604" s="254"/>
      <c r="O2604" s="254"/>
      <c r="P2604" s="254"/>
      <c r="Q2604" s="254"/>
      <c r="R2604" s="254"/>
      <c r="S2604" s="251"/>
      <c r="T2604" s="253"/>
      <c r="U2604" s="255"/>
      <c r="V2604" s="638"/>
      <c r="W2604" s="239"/>
      <c r="X2604" s="239"/>
      <c r="Y2604" s="257">
        <v>2</v>
      </c>
      <c r="Z2604" s="239"/>
      <c r="AA2604" s="239"/>
      <c r="AB2604" s="1120"/>
      <c r="AC2604" s="249"/>
      <c r="AD2604" s="330"/>
      <c r="AE2604" s="211"/>
      <c r="AF2604" s="330"/>
    </row>
    <row r="2605" spans="1:33" s="259" customFormat="1" x14ac:dyDescent="0.2">
      <c r="A2605" s="202">
        <v>3542</v>
      </c>
      <c r="B2605" s="250"/>
      <c r="C2605" s="251"/>
      <c r="D2605" s="251" t="s">
        <v>3739</v>
      </c>
      <c r="E2605" s="239"/>
      <c r="F2605" s="1406"/>
      <c r="G2605" s="239"/>
      <c r="H2605" s="239"/>
      <c r="I2605" s="239"/>
      <c r="J2605" s="253"/>
      <c r="K2605" s="253"/>
      <c r="L2605" s="253"/>
      <c r="M2605" s="253"/>
      <c r="N2605" s="254"/>
      <c r="O2605" s="254"/>
      <c r="P2605" s="254"/>
      <c r="Q2605" s="254"/>
      <c r="R2605" s="254"/>
      <c r="S2605" s="251"/>
      <c r="T2605" s="253"/>
      <c r="U2605" s="255"/>
      <c r="V2605" s="638"/>
      <c r="W2605" s="239"/>
      <c r="X2605" s="239"/>
      <c r="Y2605" s="257">
        <v>16.5</v>
      </c>
      <c r="Z2605" s="239"/>
      <c r="AA2605" s="239"/>
      <c r="AB2605" s="1120"/>
      <c r="AC2605" s="249"/>
      <c r="AD2605" s="330"/>
      <c r="AE2605" s="211"/>
      <c r="AF2605" s="330"/>
    </row>
    <row r="2606" spans="1:33" s="259" customFormat="1" x14ac:dyDescent="0.2">
      <c r="A2606" s="202">
        <v>3543</v>
      </c>
      <c r="B2606" s="250"/>
      <c r="C2606" s="251"/>
      <c r="D2606" s="251" t="s">
        <v>3740</v>
      </c>
      <c r="E2606" s="239"/>
      <c r="F2606" s="1406"/>
      <c r="G2606" s="239"/>
      <c r="H2606" s="239"/>
      <c r="I2606" s="239"/>
      <c r="J2606" s="253"/>
      <c r="K2606" s="253"/>
      <c r="L2606" s="253"/>
      <c r="M2606" s="253"/>
      <c r="N2606" s="254"/>
      <c r="O2606" s="254"/>
      <c r="P2606" s="254"/>
      <c r="Q2606" s="254"/>
      <c r="R2606" s="254"/>
      <c r="S2606" s="251"/>
      <c r="T2606" s="253"/>
      <c r="U2606" s="255"/>
      <c r="V2606" s="638"/>
      <c r="W2606" s="239"/>
      <c r="X2606" s="239"/>
      <c r="Y2606" s="257">
        <v>10</v>
      </c>
      <c r="Z2606" s="239"/>
      <c r="AA2606" s="239"/>
      <c r="AB2606" s="1120"/>
      <c r="AC2606" s="249"/>
      <c r="AD2606" s="330"/>
      <c r="AE2606" s="211"/>
      <c r="AF2606" s="330"/>
    </row>
    <row r="2607" spans="1:33" s="259" customFormat="1" x14ac:dyDescent="0.2">
      <c r="A2607" s="202">
        <v>3544</v>
      </c>
      <c r="B2607" s="250"/>
      <c r="C2607" s="251"/>
      <c r="D2607" s="251" t="s">
        <v>3833</v>
      </c>
      <c r="E2607" s="239"/>
      <c r="F2607" s="1406"/>
      <c r="G2607" s="239"/>
      <c r="H2607" s="239"/>
      <c r="I2607" s="239"/>
      <c r="J2607" s="253"/>
      <c r="K2607" s="253"/>
      <c r="L2607" s="253"/>
      <c r="M2607" s="253"/>
      <c r="N2607" s="254"/>
      <c r="O2607" s="254"/>
      <c r="P2607" s="254"/>
      <c r="Q2607" s="254"/>
      <c r="R2607" s="254"/>
      <c r="S2607" s="251"/>
      <c r="T2607" s="253"/>
      <c r="U2607" s="255"/>
      <c r="V2607" s="638"/>
      <c r="W2607" s="239"/>
      <c r="X2607" s="239"/>
      <c r="Y2607" s="257">
        <v>16.5</v>
      </c>
      <c r="Z2607" s="239"/>
      <c r="AA2607" s="239"/>
      <c r="AB2607" s="1120"/>
      <c r="AC2607" s="249"/>
      <c r="AD2607" s="330"/>
      <c r="AE2607" s="211"/>
      <c r="AF2607" s="330"/>
    </row>
    <row r="2608" spans="1:33" s="259" customFormat="1" x14ac:dyDescent="0.2">
      <c r="A2608" s="202">
        <v>3545</v>
      </c>
      <c r="B2608" s="250"/>
      <c r="C2608" s="251"/>
      <c r="D2608" s="251" t="s">
        <v>3834</v>
      </c>
      <c r="E2608" s="239"/>
      <c r="F2608" s="1406"/>
      <c r="G2608" s="239"/>
      <c r="H2608" s="239"/>
      <c r="I2608" s="239"/>
      <c r="J2608" s="253"/>
      <c r="K2608" s="253"/>
      <c r="L2608" s="253"/>
      <c r="M2608" s="253"/>
      <c r="N2608" s="254"/>
      <c r="O2608" s="254"/>
      <c r="P2608" s="254"/>
      <c r="Q2608" s="254"/>
      <c r="R2608" s="254"/>
      <c r="S2608" s="251"/>
      <c r="T2608" s="253"/>
      <c r="U2608" s="255"/>
      <c r="V2608" s="638"/>
      <c r="W2608" s="239"/>
      <c r="X2608" s="239"/>
      <c r="Y2608" s="257">
        <v>7</v>
      </c>
      <c r="Z2608" s="239"/>
      <c r="AA2608" s="239"/>
      <c r="AB2608" s="1120"/>
      <c r="AC2608" s="249"/>
      <c r="AD2608" s="330"/>
      <c r="AE2608" s="211"/>
      <c r="AF2608" s="330"/>
    </row>
    <row r="2609" spans="1:35" s="259" customFormat="1" x14ac:dyDescent="0.2">
      <c r="A2609" s="202">
        <v>3546</v>
      </c>
      <c r="B2609" s="250"/>
      <c r="C2609" s="251"/>
      <c r="D2609" s="251" t="s">
        <v>3742</v>
      </c>
      <c r="E2609" s="239"/>
      <c r="F2609" s="1406"/>
      <c r="G2609" s="239"/>
      <c r="H2609" s="239"/>
      <c r="I2609" s="239"/>
      <c r="J2609" s="253"/>
      <c r="K2609" s="253"/>
      <c r="L2609" s="253"/>
      <c r="M2609" s="253"/>
      <c r="N2609" s="254"/>
      <c r="O2609" s="254"/>
      <c r="P2609" s="254"/>
      <c r="Q2609" s="254"/>
      <c r="R2609" s="254"/>
      <c r="S2609" s="251"/>
      <c r="T2609" s="253"/>
      <c r="U2609" s="255"/>
      <c r="V2609" s="638"/>
      <c r="W2609" s="239"/>
      <c r="X2609" s="239"/>
      <c r="Y2609" s="257"/>
      <c r="Z2609" s="239"/>
      <c r="AA2609" s="239"/>
      <c r="AB2609" s="1120"/>
      <c r="AC2609" s="249"/>
      <c r="AD2609" s="330"/>
      <c r="AE2609" s="211"/>
      <c r="AF2609" s="330"/>
    </row>
    <row r="2610" spans="1:35" s="259" customFormat="1" x14ac:dyDescent="0.2">
      <c r="A2610" s="202">
        <v>3547</v>
      </c>
      <c r="B2610" s="250"/>
      <c r="C2610" s="251"/>
      <c r="D2610" s="251" t="s">
        <v>3741</v>
      </c>
      <c r="E2610" s="239"/>
      <c r="F2610" s="1406"/>
      <c r="G2610" s="239"/>
      <c r="H2610" s="239"/>
      <c r="I2610" s="239"/>
      <c r="J2610" s="253"/>
      <c r="K2610" s="253"/>
      <c r="L2610" s="253"/>
      <c r="M2610" s="253"/>
      <c r="N2610" s="254"/>
      <c r="O2610" s="254"/>
      <c r="P2610" s="254"/>
      <c r="Q2610" s="254"/>
      <c r="R2610" s="254"/>
      <c r="S2610" s="251"/>
      <c r="T2610" s="253"/>
      <c r="U2610" s="255"/>
      <c r="V2610" s="638"/>
      <c r="W2610" s="239"/>
      <c r="X2610" s="239"/>
      <c r="Y2610" s="257"/>
      <c r="Z2610" s="239"/>
      <c r="AA2610" s="239"/>
      <c r="AB2610" s="1120"/>
      <c r="AC2610" s="249"/>
      <c r="AD2610" s="330"/>
      <c r="AE2610" s="211"/>
      <c r="AF2610" s="330"/>
    </row>
    <row r="2611" spans="1:35" s="259" customFormat="1" x14ac:dyDescent="0.2">
      <c r="A2611" s="202">
        <v>3548</v>
      </c>
      <c r="B2611" s="272">
        <v>2017565</v>
      </c>
      <c r="C2611" s="272">
        <v>121513</v>
      </c>
      <c r="D2611" s="272" t="s">
        <v>3534</v>
      </c>
      <c r="E2611" s="273" t="s">
        <v>352</v>
      </c>
      <c r="F2611" s="1362">
        <v>0</v>
      </c>
      <c r="G2611" s="1362">
        <v>1</v>
      </c>
      <c r="H2611" s="1362">
        <v>1</v>
      </c>
      <c r="I2611" s="1362">
        <v>0</v>
      </c>
      <c r="J2611" s="1000">
        <v>42997</v>
      </c>
      <c r="K2611" s="1000">
        <v>42998</v>
      </c>
      <c r="L2611" s="263" t="s">
        <v>1485</v>
      </c>
      <c r="M2611" s="263" t="s">
        <v>1485</v>
      </c>
      <c r="N2611" s="254" t="s">
        <v>47</v>
      </c>
      <c r="O2611" s="254" t="s">
        <v>47</v>
      </c>
      <c r="P2611" s="254" t="s">
        <v>47</v>
      </c>
      <c r="Q2611" s="254"/>
      <c r="R2611" s="254" t="s">
        <v>47</v>
      </c>
      <c r="S2611" s="251"/>
      <c r="T2611" s="253"/>
      <c r="U2611" s="245">
        <v>40</v>
      </c>
      <c r="V2611" s="427"/>
      <c r="W2611" s="1367" t="s">
        <v>2921</v>
      </c>
      <c r="X2611" s="243" t="s">
        <v>3542</v>
      </c>
      <c r="Y2611" s="248">
        <v>3</v>
      </c>
      <c r="Z2611" s="202"/>
      <c r="AA2611" s="202"/>
      <c r="AB2611" s="499">
        <v>42989</v>
      </c>
      <c r="AC2611" s="249">
        <f>IF(B2611="","",(IFERROR(VLOOKUP(B2611,Projecten!A$4:X$2415,5,FALSE),"niet bekend")))</f>
        <v>0</v>
      </c>
      <c r="AD2611" s="330">
        <f t="shared" ref="AD2611:AD2620" si="201">IF(AC2611="","",(IF(F2611=0,AF2611,(F2611/AC2611*AF2611))))</f>
        <v>470.55</v>
      </c>
      <c r="AE2611" s="211">
        <f>IF(B2611="","",(IFERROR(VLOOKUP(B2611,Projecten!A$4:X$2415,23,FALSE),"niet bekend")))</f>
        <v>470.55</v>
      </c>
      <c r="AF2611" s="330">
        <f>IF(B2611="","",(IFERROR(VLOOKUP(B2611,Projecten!A$4:X$2415,12,FALSE),"niet bekend")))</f>
        <v>470.55</v>
      </c>
    </row>
    <row r="2612" spans="1:35" x14ac:dyDescent="0.2">
      <c r="A2612" s="202">
        <v>3549</v>
      </c>
      <c r="B2612" s="261">
        <v>2017661</v>
      </c>
      <c r="C2612" s="243">
        <v>121529</v>
      </c>
      <c r="D2612" s="243" t="s">
        <v>3733</v>
      </c>
      <c r="E2612" s="202" t="s">
        <v>1934</v>
      </c>
      <c r="F2612" s="571">
        <v>0</v>
      </c>
      <c r="G2612" s="202">
        <v>1</v>
      </c>
      <c r="H2612" s="202">
        <v>0</v>
      </c>
      <c r="I2612" s="202">
        <v>0</v>
      </c>
      <c r="J2612" s="1000">
        <v>43018</v>
      </c>
      <c r="K2612" s="1000">
        <v>43014</v>
      </c>
      <c r="L2612" s="263" t="s">
        <v>1485</v>
      </c>
      <c r="M2612" s="263" t="s">
        <v>1485</v>
      </c>
      <c r="N2612" s="254" t="s">
        <v>47</v>
      </c>
      <c r="O2612" s="254" t="s">
        <v>47</v>
      </c>
      <c r="P2612" s="254" t="s">
        <v>47</v>
      </c>
      <c r="R2612" s="254" t="s">
        <v>47</v>
      </c>
      <c r="S2612" s="243"/>
      <c r="T2612" s="244"/>
      <c r="U2612" s="245">
        <v>41</v>
      </c>
      <c r="W2612" s="1367" t="s">
        <v>1937</v>
      </c>
      <c r="Y2612" s="248">
        <v>2</v>
      </c>
      <c r="Z2612" s="202"/>
      <c r="AA2612" s="202"/>
      <c r="AB2612" s="499"/>
      <c r="AC2612" s="249">
        <f>IF(B2612="","",(IFERROR(VLOOKUP(B2612,Projecten!A$4:X$2415,5,FALSE),"niet bekend")))</f>
        <v>0</v>
      </c>
      <c r="AD2612" s="330">
        <f t="shared" si="201"/>
        <v>0</v>
      </c>
      <c r="AE2612" s="211">
        <f>IF(B2612="","",(IFERROR(VLOOKUP(B2612,Projecten!A$4:X$2415,23,FALSE),"niet bekend")))</f>
        <v>0</v>
      </c>
      <c r="AF2612" s="330">
        <f>IF(B2612="","",(IFERROR(VLOOKUP(B2612,Projecten!A$4:X$2415,12,FALSE),"niet bekend")))</f>
        <v>0</v>
      </c>
      <c r="AG2612" s="209"/>
    </row>
    <row r="2613" spans="1:35" s="868" customFormat="1" x14ac:dyDescent="0.2">
      <c r="A2613" s="1407">
        <v>3550</v>
      </c>
      <c r="B2613" s="496">
        <v>2017634</v>
      </c>
      <c r="C2613" s="496">
        <v>121530</v>
      </c>
      <c r="D2613" s="496" t="s">
        <v>3668</v>
      </c>
      <c r="E2613" s="389" t="s">
        <v>26</v>
      </c>
      <c r="F2613" s="1408">
        <v>3</v>
      </c>
      <c r="G2613" s="1396">
        <v>33</v>
      </c>
      <c r="H2613" s="1396">
        <v>12</v>
      </c>
      <c r="I2613" s="1396">
        <v>18</v>
      </c>
      <c r="J2613" s="1397">
        <v>43006</v>
      </c>
      <c r="K2613" s="1397" t="s">
        <v>47</v>
      </c>
      <c r="L2613" s="1397">
        <v>43005</v>
      </c>
      <c r="M2613" s="1397" t="s">
        <v>3687</v>
      </c>
      <c r="N2613" s="1409" t="s">
        <v>47</v>
      </c>
      <c r="O2613" s="1409" t="s">
        <v>47</v>
      </c>
      <c r="P2613" s="1409" t="s">
        <v>47</v>
      </c>
      <c r="Q2613" s="1409"/>
      <c r="R2613" s="1409" t="s">
        <v>47</v>
      </c>
      <c r="S2613" s="1398"/>
      <c r="T2613" s="1399"/>
      <c r="U2613" s="281">
        <v>42</v>
      </c>
      <c r="V2613" s="1400"/>
      <c r="W2613" s="1375" t="s">
        <v>2541</v>
      </c>
      <c r="X2613" s="276" t="s">
        <v>3675</v>
      </c>
      <c r="Y2613" s="283">
        <v>75</v>
      </c>
      <c r="Z2613" s="1143"/>
      <c r="AA2613" s="1143"/>
      <c r="AB2613" s="1410"/>
      <c r="AC2613" s="249">
        <f>IF(B2613="","",(IFERROR(VLOOKUP(B2613,Projecten!A$4:X$2415,5,FALSE),"niet bekend")))</f>
        <v>9</v>
      </c>
      <c r="AD2613" s="330">
        <f t="shared" si="201"/>
        <v>13505.970000000001</v>
      </c>
      <c r="AE2613" s="211">
        <f>IF(B2613="","",(IFERROR(VLOOKUP(B2613,Projecten!A$4:X$2415,23,FALSE),"niet bekend")))</f>
        <v>40517.910000000003</v>
      </c>
      <c r="AF2613" s="330">
        <f>IF(B2613="","",(IFERROR(VLOOKUP(B2613,Projecten!A$4:X$2415,12,FALSE),"niet bekend")))</f>
        <v>40517.910000000003</v>
      </c>
      <c r="AG2613" s="1411"/>
      <c r="AH2613" s="1411"/>
      <c r="AI2613" s="1411"/>
    </row>
    <row r="2614" spans="1:35" s="259" customFormat="1" x14ac:dyDescent="0.2">
      <c r="A2614" s="202">
        <v>3551</v>
      </c>
      <c r="B2614" s="272">
        <v>2017558</v>
      </c>
      <c r="C2614" s="272">
        <v>121531</v>
      </c>
      <c r="D2614" s="272" t="s">
        <v>3495</v>
      </c>
      <c r="E2614" s="273" t="s">
        <v>26</v>
      </c>
      <c r="F2614" s="1362">
        <v>2</v>
      </c>
      <c r="G2614" s="1362">
        <v>14</v>
      </c>
      <c r="H2614" s="1362">
        <v>12</v>
      </c>
      <c r="I2614" s="1362">
        <v>4</v>
      </c>
      <c r="J2614" s="1000">
        <v>42997</v>
      </c>
      <c r="K2614" s="1000">
        <v>42996</v>
      </c>
      <c r="L2614" s="263" t="s">
        <v>1485</v>
      </c>
      <c r="M2614" s="263" t="s">
        <v>1485</v>
      </c>
      <c r="N2614" s="254" t="s">
        <v>47</v>
      </c>
      <c r="O2614" s="254" t="s">
        <v>47</v>
      </c>
      <c r="P2614" s="254" t="s">
        <v>47</v>
      </c>
      <c r="Q2614" s="254"/>
      <c r="R2614" s="254" t="s">
        <v>47</v>
      </c>
      <c r="S2614" s="251"/>
      <c r="T2614" s="253" t="s">
        <v>3497</v>
      </c>
      <c r="U2614" s="245">
        <v>44</v>
      </c>
      <c r="V2614" s="638"/>
      <c r="W2614" s="1367" t="s">
        <v>421</v>
      </c>
      <c r="X2614" s="202" t="s">
        <v>3606</v>
      </c>
      <c r="Y2614" s="248">
        <v>28</v>
      </c>
      <c r="Z2614" s="202"/>
      <c r="AA2614" s="202"/>
      <c r="AB2614" s="499">
        <v>42989</v>
      </c>
      <c r="AC2614" s="249">
        <f>IF(B2614="","",(IFERROR(VLOOKUP(B2614,Projecten!A$4:X$2415,5,FALSE),"niet bekend")))</f>
        <v>9</v>
      </c>
      <c r="AD2614" s="330">
        <f t="shared" si="201"/>
        <v>5100.5599999999995</v>
      </c>
      <c r="AE2614" s="211">
        <f>IF(B2614="","",(IFERROR(VLOOKUP(B2614,Projecten!A$4:X$2415,23,FALSE),"niet bekend")))</f>
        <v>22952.52</v>
      </c>
      <c r="AF2614" s="330">
        <f>IF(B2614="","",(IFERROR(VLOOKUP(B2614,Projecten!A$4:X$2415,12,FALSE),"niet bekend")))</f>
        <v>22952.52</v>
      </c>
    </row>
    <row r="2615" spans="1:35" s="259" customFormat="1" x14ac:dyDescent="0.2">
      <c r="A2615" s="202">
        <v>3552</v>
      </c>
      <c r="B2615" s="289">
        <v>2017622</v>
      </c>
      <c r="C2615" s="333">
        <v>121532</v>
      </c>
      <c r="D2615" s="271">
        <v>670517</v>
      </c>
      <c r="E2615" s="288" t="s">
        <v>26</v>
      </c>
      <c r="F2615" s="288">
        <v>1</v>
      </c>
      <c r="G2615" s="334">
        <v>17</v>
      </c>
      <c r="H2615" s="288">
        <v>6</v>
      </c>
      <c r="I2615" s="288">
        <v>5</v>
      </c>
      <c r="J2615" s="1000">
        <v>43006</v>
      </c>
      <c r="K2615" s="1393">
        <v>43005</v>
      </c>
      <c r="L2615" s="263" t="s">
        <v>1485</v>
      </c>
      <c r="M2615" s="263" t="s">
        <v>1485</v>
      </c>
      <c r="N2615" s="254" t="s">
        <v>47</v>
      </c>
      <c r="O2615" s="254" t="s">
        <v>47</v>
      </c>
      <c r="P2615" s="254" t="s">
        <v>47</v>
      </c>
      <c r="Q2615" s="254"/>
      <c r="R2615" s="254" t="s">
        <v>47</v>
      </c>
      <c r="S2615" s="251"/>
      <c r="T2615" s="253"/>
      <c r="U2615" s="264">
        <v>43</v>
      </c>
      <c r="V2615" s="396"/>
      <c r="W2615" s="1375" t="s">
        <v>2509</v>
      </c>
      <c r="X2615" s="965"/>
      <c r="Y2615" s="324">
        <v>38</v>
      </c>
      <c r="Z2615" s="239"/>
      <c r="AA2615" s="239"/>
      <c r="AB2615" s="1120"/>
      <c r="AC2615" s="249">
        <f>IF(B2615="","",(IFERROR(VLOOKUP(B2615,Projecten!A$4:X$2415,5,FALSE),"niet bekend")))</f>
        <v>1</v>
      </c>
      <c r="AD2615" s="330">
        <f t="shared" si="201"/>
        <v>6480.09</v>
      </c>
      <c r="AE2615" s="211">
        <f>IF(B2615="","",(IFERROR(VLOOKUP(B2615,Projecten!A$4:X$2415,23,FALSE),"niet bekend")))</f>
        <v>6480.09</v>
      </c>
      <c r="AF2615" s="330">
        <f>IF(B2615="","",(IFERROR(VLOOKUP(B2615,Projecten!A$4:X$2415,12,FALSE),"niet bekend")))</f>
        <v>6480.09</v>
      </c>
    </row>
    <row r="2616" spans="1:35" s="259" customFormat="1" x14ac:dyDescent="0.2">
      <c r="A2616" s="1412">
        <v>3553</v>
      </c>
      <c r="B2616" s="1413">
        <v>2017623</v>
      </c>
      <c r="C2616" s="1414">
        <v>121532</v>
      </c>
      <c r="D2616" s="1415">
        <v>670617</v>
      </c>
      <c r="E2616" s="1416" t="s">
        <v>26</v>
      </c>
      <c r="F2616" s="1416">
        <v>1</v>
      </c>
      <c r="G2616" s="1417">
        <v>17</v>
      </c>
      <c r="H2616" s="1416">
        <v>6</v>
      </c>
      <c r="I2616" s="1416">
        <v>5</v>
      </c>
      <c r="J2616" s="1418">
        <v>43006</v>
      </c>
      <c r="K2616" s="1419">
        <v>43005</v>
      </c>
      <c r="L2616" s="1420" t="s">
        <v>1485</v>
      </c>
      <c r="M2616" s="263" t="s">
        <v>1485</v>
      </c>
      <c r="N2616" s="254" t="s">
        <v>47</v>
      </c>
      <c r="O2616" s="254" t="s">
        <v>47</v>
      </c>
      <c r="P2616" s="254" t="s">
        <v>47</v>
      </c>
      <c r="Q2616" s="254"/>
      <c r="R2616" s="254" t="s">
        <v>47</v>
      </c>
      <c r="S2616" s="251"/>
      <c r="T2616" s="253"/>
      <c r="U2616" s="264">
        <v>43</v>
      </c>
      <c r="V2616" s="396"/>
      <c r="W2616" s="1375" t="s">
        <v>2509</v>
      </c>
      <c r="X2616" s="965"/>
      <c r="Y2616" s="1421">
        <v>38</v>
      </c>
      <c r="Z2616" s="1422"/>
      <c r="AA2616" s="1422"/>
      <c r="AB2616" s="1423"/>
      <c r="AC2616" s="1424">
        <f>IF(B2616="","",(IFERROR(VLOOKUP(B2616,Projecten!A$4:X$2415,5,FALSE),"niet bekend")))</f>
        <v>1</v>
      </c>
      <c r="AD2616" s="1425">
        <f t="shared" si="201"/>
        <v>6480.09</v>
      </c>
      <c r="AE2616" s="1426">
        <f>IF(B2616="","",(IFERROR(VLOOKUP(B2616,Projecten!A$4:X$2415,23,FALSE),"niet bekend")))</f>
        <v>6480.09</v>
      </c>
      <c r="AF2616" s="1425">
        <f>IF(B2616="","",(IFERROR(VLOOKUP(B2616,Projecten!A$4:X$2415,12,FALSE),"niet bekend")))</f>
        <v>6480.09</v>
      </c>
      <c r="AG2616" s="1427"/>
      <c r="AH2616" s="1427"/>
      <c r="AI2616" s="1427"/>
    </row>
    <row r="2617" spans="1:35" s="868" customFormat="1" x14ac:dyDescent="0.2">
      <c r="A2617" s="318">
        <v>3554</v>
      </c>
      <c r="B2617" s="496">
        <v>2017634</v>
      </c>
      <c r="C2617" s="1428">
        <v>121533</v>
      </c>
      <c r="D2617" s="1170" t="s">
        <v>3669</v>
      </c>
      <c r="E2617" s="1171" t="s">
        <v>26</v>
      </c>
      <c r="F2617" s="1171">
        <v>3</v>
      </c>
      <c r="G2617" s="1171">
        <v>33</v>
      </c>
      <c r="H2617" s="1171">
        <v>12</v>
      </c>
      <c r="I2617" s="1171">
        <v>18</v>
      </c>
      <c r="J2617" s="1397">
        <v>43006</v>
      </c>
      <c r="K2617" s="1397" t="s">
        <v>47</v>
      </c>
      <c r="L2617" s="1397">
        <v>43005</v>
      </c>
      <c r="M2617" s="1000" t="s">
        <v>3687</v>
      </c>
      <c r="N2617" s="322" t="s">
        <v>47</v>
      </c>
      <c r="O2617" s="322" t="s">
        <v>47</v>
      </c>
      <c r="P2617" s="322" t="s">
        <v>47</v>
      </c>
      <c r="Q2617" s="322"/>
      <c r="R2617" s="322" t="s">
        <v>47</v>
      </c>
      <c r="S2617" s="667"/>
      <c r="T2617" s="1399"/>
      <c r="U2617" s="281">
        <v>43</v>
      </c>
      <c r="V2617" s="1400"/>
      <c r="W2617" s="1375" t="s">
        <v>2541</v>
      </c>
      <c r="X2617" s="276" t="s">
        <v>3676</v>
      </c>
      <c r="Y2617" s="283">
        <v>75</v>
      </c>
      <c r="Z2617" s="869"/>
      <c r="AA2617" s="869"/>
      <c r="AB2617" s="1124"/>
      <c r="AC2617" s="249">
        <f>IF(B2617="","",(IFERROR(VLOOKUP(B2617,Projecten!A$4:X$2415,5,FALSE),"niet bekend")))</f>
        <v>9</v>
      </c>
      <c r="AD2617" s="330">
        <f t="shared" si="201"/>
        <v>13505.970000000001</v>
      </c>
      <c r="AE2617" s="211">
        <f>IF(B2617="","",(IFERROR(VLOOKUP(B2617,Projecten!A$4:X$2415,23,FALSE),"niet bekend")))</f>
        <v>40517.910000000003</v>
      </c>
      <c r="AF2617" s="330">
        <f>IF(B2617="","",(IFERROR(VLOOKUP(B2617,Projecten!A$4:X$2415,12,FALSE),"niet bekend")))</f>
        <v>40517.910000000003</v>
      </c>
    </row>
    <row r="2618" spans="1:35" s="327" customFormat="1" x14ac:dyDescent="0.2">
      <c r="A2618" s="318">
        <v>3555</v>
      </c>
      <c r="B2618" s="272">
        <v>2017635</v>
      </c>
      <c r="C2618" s="272">
        <v>121534</v>
      </c>
      <c r="D2618" s="272" t="s">
        <v>3678</v>
      </c>
      <c r="E2618" s="273" t="s">
        <v>317</v>
      </c>
      <c r="F2618" s="562">
        <v>1</v>
      </c>
      <c r="G2618" s="562">
        <v>9</v>
      </c>
      <c r="H2618" s="562">
        <v>4</v>
      </c>
      <c r="I2618" s="562">
        <v>4</v>
      </c>
      <c r="J2618" s="1368">
        <v>43006</v>
      </c>
      <c r="K2618" s="263" t="s">
        <v>1485</v>
      </c>
      <c r="L2618" s="263" t="s">
        <v>1485</v>
      </c>
      <c r="M2618" s="263" t="s">
        <v>1485</v>
      </c>
      <c r="N2618" s="391" t="s">
        <v>47</v>
      </c>
      <c r="O2618" s="391" t="s">
        <v>47</v>
      </c>
      <c r="P2618" s="391" t="s">
        <v>47</v>
      </c>
      <c r="Q2618" s="391"/>
      <c r="R2618" s="391" t="s">
        <v>47</v>
      </c>
      <c r="S2618" s="320"/>
      <c r="T2618" s="1123"/>
      <c r="U2618" s="264">
        <v>42</v>
      </c>
      <c r="V2618" s="396"/>
      <c r="W2618" s="1367" t="s">
        <v>777</v>
      </c>
      <c r="X2618" s="869" t="s">
        <v>3726</v>
      </c>
      <c r="Y2618" s="324">
        <v>18</v>
      </c>
      <c r="Z2618" s="318"/>
      <c r="AA2618" s="511"/>
      <c r="AB2618" s="707"/>
      <c r="AC2618" s="249">
        <f>IF(B2618="","",(IFERROR(VLOOKUP(B2618,Projecten!A$4:X$2415,5,FALSE),"niet bekend")))</f>
        <v>1</v>
      </c>
      <c r="AD2618" s="330">
        <f t="shared" si="201"/>
        <v>3186.72</v>
      </c>
      <c r="AE2618" s="211">
        <f>IF(B2618="","",(IFERROR(VLOOKUP(B2618,Projecten!A$4:X$2415,23,FALSE),"niet bekend")))</f>
        <v>3186.72</v>
      </c>
      <c r="AF2618" s="330">
        <f>IF(B2618="","",(IFERROR(VLOOKUP(B2618,Projecten!A$4:X$2415,12,FALSE),"niet bekend")))</f>
        <v>3186.72</v>
      </c>
    </row>
    <row r="2619" spans="1:35" s="327" customFormat="1" x14ac:dyDescent="0.2">
      <c r="A2619" s="318">
        <v>3556</v>
      </c>
      <c r="B2619" s="272">
        <v>2017630</v>
      </c>
      <c r="C2619" s="272">
        <v>121534</v>
      </c>
      <c r="D2619" s="272" t="s">
        <v>3661</v>
      </c>
      <c r="E2619" s="273" t="s">
        <v>317</v>
      </c>
      <c r="F2619" s="1395">
        <v>0</v>
      </c>
      <c r="G2619" s="334">
        <v>1</v>
      </c>
      <c r="H2619" s="334">
        <v>0</v>
      </c>
      <c r="I2619" s="334">
        <v>10</v>
      </c>
      <c r="J2619" s="1368">
        <v>43006</v>
      </c>
      <c r="K2619" s="263" t="s">
        <v>1485</v>
      </c>
      <c r="L2619" s="263" t="s">
        <v>1485</v>
      </c>
      <c r="M2619" s="263" t="s">
        <v>1485</v>
      </c>
      <c r="N2619" s="391" t="s">
        <v>47</v>
      </c>
      <c r="O2619" s="391" t="s">
        <v>47</v>
      </c>
      <c r="P2619" s="391" t="s">
        <v>47</v>
      </c>
      <c r="Q2619" s="391"/>
      <c r="R2619" s="391" t="s">
        <v>47</v>
      </c>
      <c r="S2619" s="320"/>
      <c r="T2619" s="1123"/>
      <c r="U2619" s="264">
        <v>42</v>
      </c>
      <c r="V2619" s="396"/>
      <c r="W2619" s="1367" t="s">
        <v>777</v>
      </c>
      <c r="X2619" s="318"/>
      <c r="Y2619" s="324">
        <v>3.75</v>
      </c>
      <c r="Z2619" s="318"/>
      <c r="AA2619" s="511"/>
      <c r="AB2619" s="707"/>
      <c r="AC2619" s="249">
        <f>IF(B2619="","",(IFERROR(VLOOKUP(B2619,Projecten!A$4:X$2415,5,FALSE),"niet bekend")))</f>
        <v>0</v>
      </c>
      <c r="AD2619" s="330">
        <f t="shared" si="201"/>
        <v>627.91</v>
      </c>
      <c r="AE2619" s="211">
        <f>IF(B2619="","",(IFERROR(VLOOKUP(B2619,Projecten!A$4:X$2415,23,FALSE),"niet bekend")))</f>
        <v>627.91</v>
      </c>
      <c r="AF2619" s="330">
        <f>IF(B2619="","",(IFERROR(VLOOKUP(B2619,Projecten!A$4:X$2415,12,FALSE),"niet bekend")))</f>
        <v>627.91</v>
      </c>
    </row>
    <row r="2620" spans="1:35" s="259" customFormat="1" x14ac:dyDescent="0.2">
      <c r="A2620" s="202">
        <v>3557</v>
      </c>
      <c r="B2620" s="289">
        <v>2017633</v>
      </c>
      <c r="C2620" s="272">
        <v>121535</v>
      </c>
      <c r="D2620" s="271" t="s">
        <v>3664</v>
      </c>
      <c r="E2620" s="288" t="s">
        <v>26</v>
      </c>
      <c r="F2620" s="1429">
        <v>5</v>
      </c>
      <c r="G2620" s="273">
        <v>40</v>
      </c>
      <c r="H2620" s="288">
        <v>25</v>
      </c>
      <c r="I2620" s="288">
        <v>15</v>
      </c>
      <c r="J2620" s="1418">
        <v>43013</v>
      </c>
      <c r="K2620" s="1419">
        <v>43017</v>
      </c>
      <c r="L2620" s="1420" t="s">
        <v>1485</v>
      </c>
      <c r="M2620" s="263" t="s">
        <v>1485</v>
      </c>
      <c r="N2620" s="254" t="s">
        <v>47</v>
      </c>
      <c r="O2620" s="254" t="s">
        <v>47</v>
      </c>
      <c r="P2620" s="254" t="s">
        <v>47</v>
      </c>
      <c r="Q2620" s="254"/>
      <c r="R2620" s="254" t="s">
        <v>470</v>
      </c>
      <c r="S2620" s="251"/>
      <c r="T2620" s="253" t="s">
        <v>3692</v>
      </c>
      <c r="U2620" s="264">
        <v>42</v>
      </c>
      <c r="V2620" s="396"/>
      <c r="W2620" s="1375" t="s">
        <v>421</v>
      </c>
      <c r="X2620" s="965" t="s">
        <v>3691</v>
      </c>
      <c r="Y2620" s="324">
        <v>77</v>
      </c>
      <c r="Z2620" s="239"/>
      <c r="AA2620" s="239"/>
      <c r="AB2620" s="1120"/>
      <c r="AC2620" s="249">
        <f>IF(B2620="","",(IFERROR(VLOOKUP(B2620,Projecten!A$4:X$2415,5,FALSE),"niet bekend")))</f>
        <v>5</v>
      </c>
      <c r="AD2620" s="330">
        <f t="shared" si="201"/>
        <v>15952.25</v>
      </c>
      <c r="AE2620" s="211">
        <f>IF(B2620="","",(IFERROR(VLOOKUP(B2620,Projecten!A$4:X$2415,23,FALSE),"niet bekend")))</f>
        <v>15952.25</v>
      </c>
      <c r="AF2620" s="330">
        <f>IF(B2620="","",(IFERROR(VLOOKUP(B2620,Projecten!A$4:X$2415,12,FALSE),"niet bekend")))</f>
        <v>15952.25</v>
      </c>
    </row>
    <row r="2622" spans="1:35" s="327" customFormat="1" ht="24" x14ac:dyDescent="0.2">
      <c r="A2622" s="318">
        <v>3559</v>
      </c>
      <c r="B2622" s="1430">
        <v>2017730</v>
      </c>
      <c r="C2622" s="560">
        <v>121490</v>
      </c>
      <c r="D2622" s="560" t="s">
        <v>3822</v>
      </c>
      <c r="E2622" s="562" t="s">
        <v>2330</v>
      </c>
      <c r="F2622" s="562">
        <v>0</v>
      </c>
      <c r="G2622" s="562">
        <v>0</v>
      </c>
      <c r="H2622" s="562">
        <v>0</v>
      </c>
      <c r="I2622" s="562">
        <v>0</v>
      </c>
      <c r="J2622" s="263" t="s">
        <v>1485</v>
      </c>
      <c r="K2622" s="263" t="s">
        <v>1485</v>
      </c>
      <c r="L2622" s="263" t="s">
        <v>1485</v>
      </c>
      <c r="M2622" s="263" t="s">
        <v>1485</v>
      </c>
      <c r="N2622" s="263" t="s">
        <v>1485</v>
      </c>
      <c r="O2622" s="263" t="s">
        <v>1485</v>
      </c>
      <c r="P2622" s="263" t="s">
        <v>1485</v>
      </c>
      <c r="Q2622" s="263"/>
      <c r="R2622" s="391" t="s">
        <v>470</v>
      </c>
      <c r="S2622" s="1210"/>
      <c r="T2622" s="321"/>
      <c r="U2622" s="264">
        <v>42</v>
      </c>
      <c r="V2622" s="396"/>
      <c r="W2622" s="1375" t="s">
        <v>2532</v>
      </c>
      <c r="X2622" s="965"/>
      <c r="Y2622" s="324">
        <v>3</v>
      </c>
      <c r="Z2622" s="318"/>
      <c r="AA2622" s="511"/>
      <c r="AB2622" s="707"/>
      <c r="AC2622" s="249" t="str">
        <f>IF(B2622="","",(IFERROR(VLOOKUP(B2622,Projecten!A$4:X$2415,5,FALSE),"niet bekend")))</f>
        <v>niet bekend</v>
      </c>
      <c r="AD2622" s="330" t="str">
        <f>IF(AC2622="","",(IF(F2622=0,AF2622,(F2622/AC2622*AF2622))))</f>
        <v>niet bekend</v>
      </c>
      <c r="AE2622" s="211" t="str">
        <f>IF(B2622="","",(IFERROR(VLOOKUP(B2622,Projecten!A$4:X$2415,23,FALSE),"niet bekend")))</f>
        <v>niet bekend</v>
      </c>
      <c r="AF2622" s="330" t="str">
        <f>IF(B2622="","",(IFERROR(VLOOKUP(B2622,Projecten!A$4:X$2415,12,FALSE),"niet bekend")))</f>
        <v>niet bekend</v>
      </c>
    </row>
    <row r="2623" spans="1:35" s="312" customFormat="1" x14ac:dyDescent="0.2">
      <c r="A2623" s="298"/>
      <c r="B2623" s="1012"/>
      <c r="C2623" s="299"/>
      <c r="D2623" s="300"/>
      <c r="E2623" s="300"/>
      <c r="F2623" s="300"/>
      <c r="G2623" s="300"/>
      <c r="H2623" s="300"/>
      <c r="I2623" s="300"/>
      <c r="J2623" s="301"/>
      <c r="K2623" s="301"/>
      <c r="L2623" s="301"/>
      <c r="M2623" s="302"/>
      <c r="N2623" s="302"/>
      <c r="O2623" s="302"/>
      <c r="P2623" s="302"/>
      <c r="Q2623" s="302"/>
      <c r="R2623" s="302"/>
      <c r="S2623" s="303"/>
      <c r="T2623" s="304"/>
      <c r="U2623" s="305"/>
      <c r="V2623" s="305"/>
      <c r="W2623" s="307"/>
      <c r="X2623" s="307"/>
      <c r="Y2623" s="307"/>
      <c r="Z2623" s="298"/>
      <c r="AA2623" s="308"/>
      <c r="AB2623" s="410"/>
      <c r="AC2623" s="310"/>
      <c r="AD2623" s="412"/>
      <c r="AE2623" s="309" t="s">
        <v>3165</v>
      </c>
      <c r="AF2623" s="1360" t="s">
        <v>3165</v>
      </c>
    </row>
    <row r="2624" spans="1:35" s="236" customFormat="1" x14ac:dyDescent="0.2">
      <c r="A2624" s="220"/>
      <c r="C2624" s="221"/>
      <c r="D2624" s="222">
        <f>SUM(G2624:I2624)</f>
        <v>409</v>
      </c>
      <c r="E2624" s="220"/>
      <c r="F2624" s="220">
        <f>SUM(F2625:F2652)</f>
        <v>26</v>
      </c>
      <c r="G2624" s="220">
        <f>SUM(G2625:G2652)</f>
        <v>197</v>
      </c>
      <c r="H2624" s="220">
        <f>SUM(H2625:H2652)</f>
        <v>147</v>
      </c>
      <c r="I2624" s="220">
        <f>SUM(I2625:I2652)</f>
        <v>65</v>
      </c>
      <c r="J2624" s="223"/>
      <c r="K2624" s="223"/>
      <c r="L2624" s="223"/>
      <c r="M2624" s="224"/>
      <c r="N2624" s="224"/>
      <c r="O2624" s="224"/>
      <c r="P2624" s="224"/>
      <c r="Q2624" s="224"/>
      <c r="R2624" s="224"/>
      <c r="S2624" s="225">
        <v>42</v>
      </c>
      <c r="T2624" s="226"/>
      <c r="U2624" s="227"/>
      <c r="V2624" s="227"/>
      <c r="W2624" s="229"/>
      <c r="X2624" s="230">
        <f>SUM(Y2624:Y2652)</f>
        <v>441</v>
      </c>
      <c r="Y2624" s="231"/>
      <c r="Z2624" s="231">
        <v>0</v>
      </c>
      <c r="AA2624" s="232">
        <f>X2624-Z2624</f>
        <v>441</v>
      </c>
      <c r="AB2624" s="221"/>
      <c r="AD2624" s="1364">
        <f>SUM(AD2625:AD2652)</f>
        <v>77033.5</v>
      </c>
    </row>
    <row r="2625" spans="1:35" x14ac:dyDescent="0.2">
      <c r="A2625" s="202"/>
      <c r="B2625" s="519"/>
      <c r="C2625" s="684"/>
      <c r="D2625" s="239"/>
      <c r="E2625" s="240"/>
      <c r="F2625" s="240"/>
      <c r="G2625" s="240"/>
      <c r="H2625" s="240"/>
      <c r="I2625" s="240"/>
      <c r="J2625" s="241"/>
      <c r="K2625" s="241"/>
      <c r="L2625" s="241"/>
      <c r="M2625" s="242"/>
      <c r="N2625" s="242"/>
      <c r="O2625" s="242"/>
      <c r="P2625" s="242"/>
      <c r="Q2625" s="242"/>
      <c r="R2625" s="242"/>
      <c r="S2625" s="243" t="s">
        <v>3367</v>
      </c>
      <c r="T2625" s="244"/>
      <c r="U2625" s="245"/>
      <c r="X2625" s="247" t="s">
        <v>3653</v>
      </c>
      <c r="Y2625" s="248"/>
      <c r="Z2625" s="202"/>
      <c r="AA2625" s="202"/>
      <c r="AB2625" s="243"/>
      <c r="AC2625" s="249" t="str">
        <f>IF(B2625="","",(IFERROR(VLOOKUP(B2625,Projecten!A$4:X$2415,5,FALSE),"niet bekend")))</f>
        <v/>
      </c>
      <c r="AD2625" s="330" t="str">
        <f>IF(AC2625="","",(IF(F2625=0,AF2625,(F2625/AC2625*AF2625))))</f>
        <v/>
      </c>
      <c r="AE2625" s="211" t="str">
        <f>IF(B2625="","",(IFERROR(VLOOKUP(B2625,Projecten!A$4:X$2415,23,FALSE),"niet bekend")))</f>
        <v/>
      </c>
      <c r="AF2625" s="330" t="str">
        <f>IF(B2625="","",(IFERROR(VLOOKUP(B2625,Projecten!A$4:X$2415,12,FALSE),"niet bekend")))</f>
        <v/>
      </c>
      <c r="AG2625" s="209"/>
    </row>
    <row r="2626" spans="1:35" s="259" customFormat="1" x14ac:dyDescent="0.2">
      <c r="A2626" s="202">
        <v>3828</v>
      </c>
      <c r="B2626" s="250"/>
      <c r="C2626" s="251"/>
      <c r="D2626" s="251" t="s">
        <v>3836</v>
      </c>
      <c r="E2626" s="239"/>
      <c r="F2626" s="1406"/>
      <c r="G2626" s="239"/>
      <c r="H2626" s="239"/>
      <c r="I2626" s="239"/>
      <c r="J2626" s="253"/>
      <c r="K2626" s="253"/>
      <c r="L2626" s="253"/>
      <c r="M2626" s="253"/>
      <c r="N2626" s="254"/>
      <c r="O2626" s="254"/>
      <c r="P2626" s="254"/>
      <c r="Q2626" s="254"/>
      <c r="R2626" s="254"/>
      <c r="S2626" s="251"/>
      <c r="T2626" s="253"/>
      <c r="U2626" s="255"/>
      <c r="V2626" s="638"/>
      <c r="W2626" s="239"/>
      <c r="X2626" s="239"/>
      <c r="Y2626" s="257">
        <v>16.75</v>
      </c>
      <c r="Z2626" s="239"/>
      <c r="AA2626" s="239"/>
      <c r="AB2626" s="1120"/>
      <c r="AC2626" s="249"/>
      <c r="AD2626" s="330"/>
      <c r="AE2626" s="211"/>
      <c r="AF2626" s="330"/>
    </row>
    <row r="2627" spans="1:35" s="259" customFormat="1" x14ac:dyDescent="0.2">
      <c r="A2627" s="202">
        <v>3829</v>
      </c>
      <c r="B2627" s="250"/>
      <c r="C2627" s="251"/>
      <c r="D2627" s="251" t="s">
        <v>3844</v>
      </c>
      <c r="E2627" s="239"/>
      <c r="F2627" s="1406"/>
      <c r="G2627" s="239"/>
      <c r="H2627" s="239"/>
      <c r="I2627" s="239"/>
      <c r="J2627" s="253"/>
      <c r="K2627" s="253"/>
      <c r="L2627" s="253"/>
      <c r="M2627" s="253"/>
      <c r="N2627" s="254"/>
      <c r="O2627" s="254"/>
      <c r="P2627" s="254"/>
      <c r="Q2627" s="254"/>
      <c r="R2627" s="254"/>
      <c r="S2627" s="251"/>
      <c r="T2627" s="253"/>
      <c r="U2627" s="255"/>
      <c r="V2627" s="638"/>
      <c r="W2627" s="239"/>
      <c r="X2627" s="239"/>
      <c r="Y2627" s="257">
        <v>0.75</v>
      </c>
      <c r="Z2627" s="239"/>
      <c r="AA2627" s="239"/>
      <c r="AB2627" s="1120"/>
      <c r="AC2627" s="249"/>
      <c r="AD2627" s="330"/>
      <c r="AE2627" s="211"/>
      <c r="AF2627" s="330"/>
    </row>
    <row r="2628" spans="1:35" s="259" customFormat="1" x14ac:dyDescent="0.2">
      <c r="A2628" s="202">
        <v>3830</v>
      </c>
      <c r="B2628" s="250"/>
      <c r="C2628" s="251"/>
      <c r="D2628" s="251" t="s">
        <v>3842</v>
      </c>
      <c r="E2628" s="239"/>
      <c r="F2628" s="1406"/>
      <c r="G2628" s="239"/>
      <c r="H2628" s="239"/>
      <c r="I2628" s="239"/>
      <c r="J2628" s="253"/>
      <c r="K2628" s="253"/>
      <c r="L2628" s="253"/>
      <c r="M2628" s="253"/>
      <c r="N2628" s="254"/>
      <c r="O2628" s="254"/>
      <c r="P2628" s="254"/>
      <c r="Q2628" s="254"/>
      <c r="R2628" s="254"/>
      <c r="S2628" s="251"/>
      <c r="T2628" s="253"/>
      <c r="U2628" s="255"/>
      <c r="V2628" s="638"/>
      <c r="W2628" s="239"/>
      <c r="X2628" s="239"/>
      <c r="Y2628" s="257">
        <v>1.5</v>
      </c>
      <c r="Z2628" s="239"/>
      <c r="AA2628" s="239"/>
      <c r="AB2628" s="1120"/>
      <c r="AC2628" s="249"/>
      <c r="AD2628" s="330"/>
      <c r="AE2628" s="211"/>
      <c r="AF2628" s="330"/>
    </row>
    <row r="2629" spans="1:35" s="259" customFormat="1" x14ac:dyDescent="0.2">
      <c r="A2629" s="202">
        <v>3831</v>
      </c>
      <c r="B2629" s="250"/>
      <c r="C2629" s="251"/>
      <c r="D2629" s="251" t="s">
        <v>3838</v>
      </c>
      <c r="E2629" s="239"/>
      <c r="F2629" s="239"/>
      <c r="G2629" s="239"/>
      <c r="H2629" s="239"/>
      <c r="I2629" s="239"/>
      <c r="J2629" s="253"/>
      <c r="K2629" s="253"/>
      <c r="L2629" s="253"/>
      <c r="M2629" s="253"/>
      <c r="N2629" s="254"/>
      <c r="O2629" s="254"/>
      <c r="P2629" s="254"/>
      <c r="Q2629" s="254"/>
      <c r="R2629" s="254"/>
      <c r="S2629" s="251"/>
      <c r="T2629" s="253"/>
      <c r="U2629" s="255"/>
      <c r="V2629" s="638"/>
      <c r="W2629" s="239"/>
      <c r="X2629" s="239"/>
      <c r="Y2629" s="257"/>
      <c r="Z2629" s="239"/>
      <c r="AA2629" s="239"/>
      <c r="AB2629" s="1120"/>
      <c r="AC2629" s="249" t="str">
        <f>IF(B2629="","",(IFERROR(VLOOKUP(B2629,Projecten!A$4:X$2415,5,FALSE),"niet bekend")))</f>
        <v/>
      </c>
      <c r="AD2629" s="330" t="str">
        <f>IF(AC2629="","",(IF(F2629=0,AF2629,(F2629/AC2629*AF2629))))</f>
        <v/>
      </c>
      <c r="AE2629" s="211" t="str">
        <f>IF(B2629="","",(IFERROR(VLOOKUP(B2629,Projecten!A$4:X$2415,23,FALSE),"niet bekend")))</f>
        <v/>
      </c>
      <c r="AF2629" s="330" t="str">
        <f>IF(B2629="","",(IFERROR(VLOOKUP(B2629,Projecten!A$4:X$2415,12,FALSE),"niet bekend")))</f>
        <v/>
      </c>
    </row>
    <row r="2630" spans="1:35" s="259" customFormat="1" x14ac:dyDescent="0.2">
      <c r="A2630" s="202">
        <v>3832</v>
      </c>
      <c r="B2630" s="250"/>
      <c r="C2630" s="251"/>
      <c r="D2630" s="251" t="s">
        <v>3850</v>
      </c>
      <c r="E2630" s="239"/>
      <c r="F2630" s="239"/>
      <c r="G2630" s="239"/>
      <c r="H2630" s="239"/>
      <c r="I2630" s="239"/>
      <c r="J2630" s="253"/>
      <c r="K2630" s="253"/>
      <c r="L2630" s="1431"/>
      <c r="M2630" s="253"/>
      <c r="N2630" s="254"/>
      <c r="O2630" s="254"/>
      <c r="P2630" s="254"/>
      <c r="Q2630" s="254"/>
      <c r="R2630" s="254"/>
      <c r="S2630" s="251"/>
      <c r="T2630" s="253"/>
      <c r="U2630" s="255"/>
      <c r="V2630" s="638"/>
      <c r="W2630" s="239"/>
      <c r="X2630" s="239"/>
      <c r="Y2630" s="1432">
        <v>5</v>
      </c>
      <c r="Z2630" s="1390"/>
      <c r="AA2630" s="1390"/>
      <c r="AB2630" s="1433"/>
      <c r="AC2630" s="1424"/>
      <c r="AD2630" s="1425"/>
      <c r="AE2630" s="1426"/>
      <c r="AF2630" s="1425"/>
      <c r="AG2630" s="1434"/>
      <c r="AH2630" s="1434"/>
      <c r="AI2630" s="1434"/>
    </row>
    <row r="2631" spans="1:35" s="259" customFormat="1" x14ac:dyDescent="0.2">
      <c r="A2631" s="202">
        <v>3927</v>
      </c>
      <c r="B2631" s="1435"/>
      <c r="C2631" s="844"/>
      <c r="D2631" s="844" t="s">
        <v>3849</v>
      </c>
      <c r="E2631" s="1373"/>
      <c r="F2631" s="1373"/>
      <c r="G2631" s="1373"/>
      <c r="H2631" s="1373"/>
      <c r="I2631" s="1373"/>
      <c r="J2631" s="253"/>
      <c r="K2631" s="253"/>
      <c r="L2631" s="1431"/>
      <c r="M2631" s="253"/>
      <c r="N2631" s="254"/>
      <c r="O2631" s="254"/>
      <c r="P2631" s="254"/>
      <c r="Q2631" s="254"/>
      <c r="R2631" s="254"/>
      <c r="S2631" s="251"/>
      <c r="T2631" s="253"/>
      <c r="U2631" s="255"/>
      <c r="V2631" s="638"/>
      <c r="W2631" s="239"/>
      <c r="X2631" s="239"/>
      <c r="Y2631" s="1432">
        <v>1</v>
      </c>
      <c r="Z2631" s="1390"/>
      <c r="AA2631" s="1390"/>
      <c r="AB2631" s="1433"/>
      <c r="AC2631" s="1424"/>
      <c r="AD2631" s="1425"/>
      <c r="AE2631" s="1426"/>
      <c r="AF2631" s="1425"/>
      <c r="AG2631" s="1434"/>
      <c r="AH2631" s="1434"/>
      <c r="AI2631" s="1434"/>
    </row>
    <row r="2632" spans="1:35" s="868" customFormat="1" x14ac:dyDescent="0.2">
      <c r="A2632" s="318">
        <v>3834</v>
      </c>
      <c r="B2632" s="496">
        <v>2017639</v>
      </c>
      <c r="C2632" s="496">
        <v>121542</v>
      </c>
      <c r="D2632" s="496">
        <v>625317</v>
      </c>
      <c r="E2632" s="389" t="s">
        <v>26</v>
      </c>
      <c r="F2632" s="389">
        <v>1</v>
      </c>
      <c r="G2632" s="389">
        <v>11</v>
      </c>
      <c r="H2632" s="389">
        <v>5</v>
      </c>
      <c r="I2632" s="389">
        <v>3</v>
      </c>
      <c r="J2632" s="1000">
        <v>43014</v>
      </c>
      <c r="K2632" s="1000">
        <v>43012</v>
      </c>
      <c r="L2632" s="1420" t="s">
        <v>1485</v>
      </c>
      <c r="M2632" s="263" t="s">
        <v>1485</v>
      </c>
      <c r="N2632" s="322" t="s">
        <v>47</v>
      </c>
      <c r="O2632" s="322" t="s">
        <v>47</v>
      </c>
      <c r="P2632" s="322" t="s">
        <v>47</v>
      </c>
      <c r="Q2632" s="322"/>
      <c r="R2632" s="322" t="s">
        <v>47</v>
      </c>
      <c r="S2632" s="667"/>
      <c r="T2632" s="1123"/>
      <c r="U2632" s="264">
        <v>43</v>
      </c>
      <c r="V2632" s="396"/>
      <c r="W2632" s="1375" t="s">
        <v>2509</v>
      </c>
      <c r="X2632" s="1003" t="s">
        <v>3720</v>
      </c>
      <c r="Y2632" s="283">
        <v>18</v>
      </c>
      <c r="Z2632" s="1143"/>
      <c r="AA2632" s="1143"/>
      <c r="AB2632" s="1410"/>
      <c r="AC2632" s="1424">
        <f>IF(B2632="","",(IFERROR(VLOOKUP(B2632,Projecten!A$4:X$2415,5,FALSE),"niet bekend")))</f>
        <v>1</v>
      </c>
      <c r="AD2632" s="1425">
        <f t="shared" ref="AD2632:AD2647" si="202">IF(AC2632="","",(IF(F2632=0,AF2632,(F2632/AC2632*AF2632))))</f>
        <v>3939.02</v>
      </c>
      <c r="AE2632" s="1426">
        <f>IF(B2632="","",(IFERROR(VLOOKUP(B2632,Projecten!A$4:X$2415,23,FALSE),"niet bekend")))</f>
        <v>3939.02</v>
      </c>
      <c r="AF2632" s="1425">
        <f>IF(B2632="","",(IFERROR(VLOOKUP(B2632,Projecten!A$4:X$2415,12,FALSE),"niet bekend")))</f>
        <v>3939.02</v>
      </c>
      <c r="AG2632" s="1411"/>
      <c r="AH2632" s="1411"/>
      <c r="AI2632" s="1411"/>
    </row>
    <row r="2633" spans="1:35" s="868" customFormat="1" x14ac:dyDescent="0.2">
      <c r="A2633" s="318">
        <v>3835</v>
      </c>
      <c r="B2633" s="496">
        <v>2017641</v>
      </c>
      <c r="C2633" s="496">
        <v>121542</v>
      </c>
      <c r="D2633" s="496">
        <v>672517</v>
      </c>
      <c r="E2633" s="389" t="s">
        <v>26</v>
      </c>
      <c r="F2633" s="389">
        <v>1</v>
      </c>
      <c r="G2633" s="389">
        <v>7</v>
      </c>
      <c r="H2633" s="389">
        <v>5</v>
      </c>
      <c r="I2633" s="389">
        <v>2</v>
      </c>
      <c r="J2633" s="1000">
        <v>43014</v>
      </c>
      <c r="K2633" s="1000">
        <v>43017</v>
      </c>
      <c r="L2633" s="1420" t="s">
        <v>1485</v>
      </c>
      <c r="M2633" s="263" t="s">
        <v>1485</v>
      </c>
      <c r="N2633" s="322" t="s">
        <v>47</v>
      </c>
      <c r="O2633" s="322" t="s">
        <v>47</v>
      </c>
      <c r="P2633" s="322" t="s">
        <v>47</v>
      </c>
      <c r="Q2633" s="322"/>
      <c r="R2633" s="322" t="s">
        <v>47</v>
      </c>
      <c r="S2633" s="667"/>
      <c r="T2633" s="1123"/>
      <c r="U2633" s="264">
        <v>43</v>
      </c>
      <c r="V2633" s="396"/>
      <c r="W2633" s="1375" t="s">
        <v>2509</v>
      </c>
      <c r="X2633" s="318"/>
      <c r="Y2633" s="283">
        <v>14</v>
      </c>
      <c r="Z2633" s="1143"/>
      <c r="AA2633" s="1143"/>
      <c r="AB2633" s="1410"/>
      <c r="AC2633" s="1424">
        <f>IF(B2633="","",(IFERROR(VLOOKUP(B2633,Projecten!A$4:X$2415,5,FALSE),"niet bekend")))</f>
        <v>1</v>
      </c>
      <c r="AD2633" s="1425">
        <f t="shared" si="202"/>
        <v>2502.12</v>
      </c>
      <c r="AE2633" s="1426">
        <f>IF(B2633="","",(IFERROR(VLOOKUP(B2633,Projecten!A$4:X$2415,23,FALSE),"niet bekend")))</f>
        <v>2502.12</v>
      </c>
      <c r="AF2633" s="1425">
        <f>IF(B2633="","",(IFERROR(VLOOKUP(B2633,Projecten!A$4:X$2415,12,FALSE),"niet bekend")))</f>
        <v>2502.12</v>
      </c>
      <c r="AG2633" s="1411"/>
      <c r="AH2633" s="1411"/>
      <c r="AI2633" s="1411"/>
    </row>
    <row r="2634" spans="1:35" s="868" customFormat="1" x14ac:dyDescent="0.2">
      <c r="A2634" s="318">
        <v>3836</v>
      </c>
      <c r="B2634" s="496">
        <v>2017652</v>
      </c>
      <c r="C2634" s="1428">
        <v>121544</v>
      </c>
      <c r="D2634" s="1170" t="s">
        <v>3721</v>
      </c>
      <c r="E2634" s="1171" t="s">
        <v>26</v>
      </c>
      <c r="F2634" s="1171">
        <v>1</v>
      </c>
      <c r="G2634" s="1171">
        <v>8</v>
      </c>
      <c r="H2634" s="1171">
        <v>5</v>
      </c>
      <c r="I2634" s="1171">
        <v>3</v>
      </c>
      <c r="J2634" s="1384">
        <v>43018</v>
      </c>
      <c r="K2634" s="1384">
        <v>43012</v>
      </c>
      <c r="L2634" s="1420" t="s">
        <v>1485</v>
      </c>
      <c r="M2634" s="263" t="s">
        <v>1485</v>
      </c>
      <c r="N2634" s="280" t="s">
        <v>47</v>
      </c>
      <c r="O2634" s="280" t="s">
        <v>47</v>
      </c>
      <c r="P2634" s="280" t="s">
        <v>47</v>
      </c>
      <c r="Q2634" s="280"/>
      <c r="R2634" s="280" t="s">
        <v>47</v>
      </c>
      <c r="S2634" s="1398"/>
      <c r="T2634" s="1399"/>
      <c r="U2634" s="281">
        <v>43</v>
      </c>
      <c r="V2634" s="1400"/>
      <c r="W2634" s="1375" t="s">
        <v>2509</v>
      </c>
      <c r="X2634" s="276"/>
      <c r="Y2634" s="283">
        <v>16</v>
      </c>
      <c r="Z2634" s="869"/>
      <c r="AA2634" s="869"/>
      <c r="AB2634" s="1124"/>
      <c r="AC2634" s="249">
        <f>IF(B2634="","",(IFERROR(VLOOKUP(B2634,Projecten!A$4:X$2415,5,FALSE),"niet bekend")))</f>
        <v>1</v>
      </c>
      <c r="AD2634" s="330">
        <f t="shared" si="202"/>
        <v>3060.59</v>
      </c>
      <c r="AE2634" s="211">
        <f>IF(B2634="","",(IFERROR(VLOOKUP(B2634,Projecten!A$4:X$2415,23,FALSE),"niet bekend")))</f>
        <v>3060.59</v>
      </c>
      <c r="AF2634" s="330">
        <f>IF(B2634="","",(IFERROR(VLOOKUP(B2634,Projecten!A$4:X$2415,12,FALSE),"niet bekend")))</f>
        <v>3060.59</v>
      </c>
    </row>
    <row r="2635" spans="1:35" s="868" customFormat="1" x14ac:dyDescent="0.2">
      <c r="A2635" s="318">
        <v>3837</v>
      </c>
      <c r="B2635" s="332">
        <v>2017653</v>
      </c>
      <c r="C2635" s="1428">
        <v>121544</v>
      </c>
      <c r="D2635" s="333">
        <v>674917</v>
      </c>
      <c r="E2635" s="334" t="s">
        <v>26</v>
      </c>
      <c r="F2635" s="334">
        <v>1</v>
      </c>
      <c r="G2635" s="334">
        <v>8</v>
      </c>
      <c r="H2635" s="334">
        <v>10</v>
      </c>
      <c r="I2635" s="334">
        <v>3</v>
      </c>
      <c r="J2635" s="1384">
        <v>43018</v>
      </c>
      <c r="K2635" s="1384">
        <v>43012</v>
      </c>
      <c r="L2635" s="1420" t="s">
        <v>1485</v>
      </c>
      <c r="M2635" s="263" t="s">
        <v>1485</v>
      </c>
      <c r="N2635" s="280" t="s">
        <v>47</v>
      </c>
      <c r="O2635" s="280" t="s">
        <v>47</v>
      </c>
      <c r="P2635" s="280" t="s">
        <v>47</v>
      </c>
      <c r="Q2635" s="280"/>
      <c r="R2635" s="280" t="s">
        <v>47</v>
      </c>
      <c r="S2635" s="1398"/>
      <c r="T2635" s="1399"/>
      <c r="U2635" s="281">
        <v>43</v>
      </c>
      <c r="V2635" s="1400"/>
      <c r="W2635" s="1375" t="s">
        <v>2509</v>
      </c>
      <c r="X2635" s="276"/>
      <c r="Y2635" s="283">
        <v>22</v>
      </c>
      <c r="Z2635" s="869"/>
      <c r="AA2635" s="869"/>
      <c r="AB2635" s="1124"/>
      <c r="AC2635" s="249">
        <f>IF(B2635="","",(IFERROR(VLOOKUP(B2635,Projecten!A$4:X$2415,5,FALSE),"niet bekend")))</f>
        <v>1</v>
      </c>
      <c r="AD2635" s="330">
        <f t="shared" si="202"/>
        <v>3936.26</v>
      </c>
      <c r="AE2635" s="211">
        <f>IF(B2635="","",(IFERROR(VLOOKUP(B2635,Projecten!A$4:X$2415,23,FALSE),"niet bekend")))</f>
        <v>3936.26</v>
      </c>
      <c r="AF2635" s="330">
        <f>IF(B2635="","",(IFERROR(VLOOKUP(B2635,Projecten!A$4:X$2415,12,FALSE),"niet bekend")))</f>
        <v>3936.26</v>
      </c>
    </row>
    <row r="2636" spans="1:35" s="868" customFormat="1" x14ac:dyDescent="0.2">
      <c r="A2636" s="318">
        <v>3838</v>
      </c>
      <c r="B2636" s="496">
        <v>2017645</v>
      </c>
      <c r="C2636" s="496">
        <v>121545</v>
      </c>
      <c r="D2636" s="496" t="s">
        <v>3699</v>
      </c>
      <c r="E2636" s="389" t="s">
        <v>26</v>
      </c>
      <c r="F2636" s="389">
        <v>1</v>
      </c>
      <c r="G2636" s="389">
        <v>10</v>
      </c>
      <c r="H2636" s="389">
        <v>6</v>
      </c>
      <c r="I2636" s="389">
        <v>2</v>
      </c>
      <c r="J2636" s="1000">
        <v>43014</v>
      </c>
      <c r="K2636" s="1000">
        <v>43012</v>
      </c>
      <c r="L2636" s="1420" t="s">
        <v>1485</v>
      </c>
      <c r="M2636" s="263" t="s">
        <v>1485</v>
      </c>
      <c r="N2636" s="322" t="s">
        <v>47</v>
      </c>
      <c r="O2636" s="322" t="s">
        <v>47</v>
      </c>
      <c r="P2636" s="322" t="s">
        <v>47</v>
      </c>
      <c r="Q2636" s="322"/>
      <c r="R2636" s="322" t="s">
        <v>47</v>
      </c>
      <c r="S2636" s="667"/>
      <c r="T2636" s="1123"/>
      <c r="U2636" s="264">
        <v>43</v>
      </c>
      <c r="V2636" s="396"/>
      <c r="W2636" s="1375" t="s">
        <v>2509</v>
      </c>
      <c r="X2636" s="623" t="s">
        <v>941</v>
      </c>
      <c r="Y2636" s="283">
        <v>19</v>
      </c>
      <c r="Z2636" s="1143"/>
      <c r="AA2636" s="1143"/>
      <c r="AB2636" s="1410"/>
      <c r="AC2636" s="1424">
        <f>IF(B2636="","",(IFERROR(VLOOKUP(B2636,Projecten!A$4:X$2415,5,FALSE),"niet bekend")))</f>
        <v>1</v>
      </c>
      <c r="AD2636" s="1425">
        <f t="shared" si="202"/>
        <v>3977.47</v>
      </c>
      <c r="AE2636" s="1426">
        <f>IF(B2636="","",(IFERROR(VLOOKUP(B2636,Projecten!A$4:X$2415,23,FALSE),"niet bekend")))</f>
        <v>3977.47</v>
      </c>
      <c r="AF2636" s="1425">
        <f>IF(B2636="","",(IFERROR(VLOOKUP(B2636,Projecten!A$4:X$2415,12,FALSE),"niet bekend")))</f>
        <v>3977.47</v>
      </c>
      <c r="AG2636" s="1411"/>
      <c r="AH2636" s="1411"/>
      <c r="AI2636" s="1411"/>
    </row>
    <row r="2637" spans="1:35" s="868" customFormat="1" x14ac:dyDescent="0.2">
      <c r="A2637" s="318">
        <v>3839</v>
      </c>
      <c r="B2637" s="496">
        <v>2017640</v>
      </c>
      <c r="C2637" s="496">
        <v>121546</v>
      </c>
      <c r="D2637" s="496">
        <v>674017</v>
      </c>
      <c r="E2637" s="389" t="s">
        <v>26</v>
      </c>
      <c r="F2637" s="389">
        <v>1</v>
      </c>
      <c r="G2637" s="389">
        <v>9</v>
      </c>
      <c r="H2637" s="389">
        <v>6</v>
      </c>
      <c r="I2637" s="389">
        <v>3</v>
      </c>
      <c r="J2637" s="1000">
        <v>43014</v>
      </c>
      <c r="K2637" s="1000">
        <v>43012</v>
      </c>
      <c r="L2637" s="1420" t="s">
        <v>1485</v>
      </c>
      <c r="M2637" s="263" t="s">
        <v>1485</v>
      </c>
      <c r="N2637" s="322" t="s">
        <v>47</v>
      </c>
      <c r="O2637" s="322" t="s">
        <v>47</v>
      </c>
      <c r="P2637" s="322" t="s">
        <v>47</v>
      </c>
      <c r="Q2637" s="322"/>
      <c r="R2637" s="322" t="s">
        <v>47</v>
      </c>
      <c r="S2637" s="667"/>
      <c r="T2637" s="1123"/>
      <c r="U2637" s="264">
        <v>43</v>
      </c>
      <c r="V2637" s="396"/>
      <c r="W2637" s="1375" t="s">
        <v>2509</v>
      </c>
      <c r="X2637" s="318" t="s">
        <v>1250</v>
      </c>
      <c r="Y2637" s="283">
        <v>20</v>
      </c>
      <c r="Z2637" s="1143"/>
      <c r="AA2637" s="1143"/>
      <c r="AB2637" s="1410"/>
      <c r="AC2637" s="1424">
        <f>IF(B2637="","",(IFERROR(VLOOKUP(B2637,Projecten!A$4:X$2415,5,FALSE),"niet bekend")))</f>
        <v>1</v>
      </c>
      <c r="AD2637" s="1425">
        <f t="shared" si="202"/>
        <v>4061.88</v>
      </c>
      <c r="AE2637" s="1426">
        <f>IF(B2637="","",(IFERROR(VLOOKUP(B2637,Projecten!A$4:X$2415,23,FALSE),"niet bekend")))</f>
        <v>4061.88</v>
      </c>
      <c r="AF2637" s="1425">
        <f>IF(B2637="","",(IFERROR(VLOOKUP(B2637,Projecten!A$4:X$2415,12,FALSE),"niet bekend")))</f>
        <v>4061.88</v>
      </c>
      <c r="AG2637" s="1411"/>
      <c r="AH2637" s="1411"/>
      <c r="AI2637" s="1411"/>
    </row>
    <row r="2638" spans="1:35" s="259" customFormat="1" x14ac:dyDescent="0.2">
      <c r="A2638" s="202">
        <v>3840</v>
      </c>
      <c r="B2638" s="272">
        <v>2017558</v>
      </c>
      <c r="C2638" s="272">
        <v>121546</v>
      </c>
      <c r="D2638" s="272" t="s">
        <v>3496</v>
      </c>
      <c r="E2638" s="273" t="s">
        <v>26</v>
      </c>
      <c r="F2638" s="1362">
        <v>3</v>
      </c>
      <c r="G2638" s="1362">
        <v>21</v>
      </c>
      <c r="H2638" s="1362">
        <v>18</v>
      </c>
      <c r="I2638" s="1362">
        <v>6</v>
      </c>
      <c r="J2638" s="1000">
        <v>42997</v>
      </c>
      <c r="K2638" s="1000">
        <v>42996</v>
      </c>
      <c r="L2638" s="263" t="s">
        <v>1485</v>
      </c>
      <c r="M2638" s="263" t="s">
        <v>1485</v>
      </c>
      <c r="N2638" s="254" t="s">
        <v>47</v>
      </c>
      <c r="O2638" s="254" t="s">
        <v>47</v>
      </c>
      <c r="P2638" s="254" t="s">
        <v>47</v>
      </c>
      <c r="Q2638" s="254"/>
      <c r="R2638" s="254" t="s">
        <v>47</v>
      </c>
      <c r="S2638" s="251"/>
      <c r="T2638" s="253" t="s">
        <v>3497</v>
      </c>
      <c r="U2638" s="245">
        <v>44</v>
      </c>
      <c r="V2638" s="638"/>
      <c r="W2638" s="1367" t="s">
        <v>421</v>
      </c>
      <c r="X2638" s="202" t="s">
        <v>3606</v>
      </c>
      <c r="Y2638" s="248">
        <v>42</v>
      </c>
      <c r="Z2638" s="202"/>
      <c r="AA2638" s="202"/>
      <c r="AB2638" s="499">
        <v>42989</v>
      </c>
      <c r="AC2638" s="249">
        <f>IF(B2638="","",(IFERROR(VLOOKUP(B2638,Projecten!A$4:X$2415,5,FALSE),"niet bekend")))</f>
        <v>9</v>
      </c>
      <c r="AD2638" s="330">
        <f t="shared" si="202"/>
        <v>7650.84</v>
      </c>
      <c r="AE2638" s="211">
        <f>IF(B2638="","",(IFERROR(VLOOKUP(B2638,Projecten!A$4:X$2415,23,FALSE),"niet bekend")))</f>
        <v>22952.52</v>
      </c>
      <c r="AF2638" s="330">
        <f>IF(B2638="","",(IFERROR(VLOOKUP(B2638,Projecten!A$4:X$2415,12,FALSE),"niet bekend")))</f>
        <v>22952.52</v>
      </c>
    </row>
    <row r="2639" spans="1:35" s="259" customFormat="1" x14ac:dyDescent="0.2">
      <c r="A2639" s="202">
        <v>3841</v>
      </c>
      <c r="B2639" s="332">
        <v>2017648</v>
      </c>
      <c r="C2639" s="272">
        <v>121547</v>
      </c>
      <c r="D2639" s="333" t="s">
        <v>3717</v>
      </c>
      <c r="E2639" s="334" t="s">
        <v>26</v>
      </c>
      <c r="F2639" s="334">
        <v>4</v>
      </c>
      <c r="G2639" s="334">
        <v>24</v>
      </c>
      <c r="H2639" s="334">
        <v>20</v>
      </c>
      <c r="I2639" s="334">
        <v>8</v>
      </c>
      <c r="J2639" s="1000">
        <v>43018</v>
      </c>
      <c r="K2639" s="275"/>
      <c r="L2639" s="275"/>
      <c r="M2639" s="275"/>
      <c r="N2639" s="254" t="s">
        <v>47</v>
      </c>
      <c r="O2639" s="254" t="s">
        <v>47</v>
      </c>
      <c r="P2639" s="254" t="s">
        <v>47</v>
      </c>
      <c r="Q2639" s="254"/>
      <c r="R2639" s="254" t="s">
        <v>47</v>
      </c>
      <c r="S2639" s="251"/>
      <c r="T2639" s="253"/>
      <c r="U2639" s="245">
        <v>46</v>
      </c>
      <c r="V2639" s="638"/>
      <c r="W2639" s="1367" t="s">
        <v>3716</v>
      </c>
      <c r="X2639" s="202" t="s">
        <v>3722</v>
      </c>
      <c r="Y2639" s="248">
        <v>50</v>
      </c>
      <c r="Z2639" s="239"/>
      <c r="AA2639" s="239"/>
      <c r="AB2639" s="499">
        <v>43004</v>
      </c>
      <c r="AC2639" s="249">
        <f>IF(B2639="","",(IFERROR(VLOOKUP(B2639,Projecten!A$4:X$2415,5,FALSE),"niet bekend")))</f>
        <v>10</v>
      </c>
      <c r="AD2639" s="330">
        <f t="shared" si="202"/>
        <v>9354.7199999999993</v>
      </c>
      <c r="AE2639" s="211">
        <f>IF(B2639="","",(IFERROR(VLOOKUP(B2639,Projecten!A$4:X$2415,23,FALSE),"niet bekend")))</f>
        <v>23386.799999999999</v>
      </c>
      <c r="AF2639" s="330">
        <f>IF(B2639="","",(IFERROR(VLOOKUP(B2639,Projecten!A$4:X$2415,12,FALSE),"niet bekend")))</f>
        <v>23386.799999999999</v>
      </c>
    </row>
    <row r="2640" spans="1:35" s="259" customFormat="1" x14ac:dyDescent="0.2">
      <c r="A2640" s="202">
        <v>3842</v>
      </c>
      <c r="B2640" s="332">
        <v>2017648</v>
      </c>
      <c r="C2640" s="272">
        <v>121548</v>
      </c>
      <c r="D2640" s="333" t="s">
        <v>3718</v>
      </c>
      <c r="E2640" s="334" t="s">
        <v>26</v>
      </c>
      <c r="F2640" s="334">
        <v>3</v>
      </c>
      <c r="G2640" s="334">
        <v>18</v>
      </c>
      <c r="H2640" s="334">
        <v>15</v>
      </c>
      <c r="I2640" s="334">
        <v>6</v>
      </c>
      <c r="J2640" s="1436">
        <v>43018</v>
      </c>
      <c r="K2640" s="275"/>
      <c r="L2640" s="275"/>
      <c r="M2640" s="275"/>
      <c r="N2640" s="254" t="s">
        <v>47</v>
      </c>
      <c r="O2640" s="254" t="s">
        <v>47</v>
      </c>
      <c r="P2640" s="254" t="s">
        <v>47</v>
      </c>
      <c r="Q2640" s="254"/>
      <c r="R2640" s="254" t="s">
        <v>47</v>
      </c>
      <c r="S2640" s="251"/>
      <c r="T2640" s="253"/>
      <c r="U2640" s="245">
        <v>48</v>
      </c>
      <c r="V2640" s="638"/>
      <c r="W2640" s="1367" t="s">
        <v>3716</v>
      </c>
      <c r="X2640" s="202" t="s">
        <v>3606</v>
      </c>
      <c r="Y2640" s="248">
        <v>37.5</v>
      </c>
      <c r="Z2640" s="239"/>
      <c r="AA2640" s="239"/>
      <c r="AB2640" s="499">
        <v>43004</v>
      </c>
      <c r="AC2640" s="249">
        <f>IF(B2640="","",(IFERROR(VLOOKUP(B2640,Projecten!A$4:X$2415,5,FALSE),"niet bekend")))</f>
        <v>10</v>
      </c>
      <c r="AD2640" s="330">
        <f t="shared" si="202"/>
        <v>7016.04</v>
      </c>
      <c r="AE2640" s="211">
        <f>IF(B2640="","",(IFERROR(VLOOKUP(B2640,Projecten!A$4:X$2415,23,FALSE),"niet bekend")))</f>
        <v>23386.799999999999</v>
      </c>
      <c r="AF2640" s="330">
        <f>IF(B2640="","",(IFERROR(VLOOKUP(B2640,Projecten!A$4:X$2415,12,FALSE),"niet bekend")))</f>
        <v>23386.799999999999</v>
      </c>
    </row>
    <row r="2641" spans="1:33" s="259" customFormat="1" x14ac:dyDescent="0.2">
      <c r="A2641" s="202">
        <v>3843</v>
      </c>
      <c r="B2641" s="332">
        <v>2017648</v>
      </c>
      <c r="C2641" s="272">
        <v>121549</v>
      </c>
      <c r="D2641" s="333" t="s">
        <v>3719</v>
      </c>
      <c r="E2641" s="334" t="s">
        <v>26</v>
      </c>
      <c r="F2641" s="334">
        <v>3</v>
      </c>
      <c r="G2641" s="334">
        <v>18</v>
      </c>
      <c r="H2641" s="334">
        <v>15</v>
      </c>
      <c r="I2641" s="334">
        <v>6</v>
      </c>
      <c r="J2641" s="1436">
        <v>43018</v>
      </c>
      <c r="K2641" s="1436">
        <v>43017</v>
      </c>
      <c r="L2641" s="275"/>
      <c r="M2641" s="275"/>
      <c r="N2641" s="254" t="s">
        <v>47</v>
      </c>
      <c r="O2641" s="254" t="s">
        <v>47</v>
      </c>
      <c r="P2641" s="254" t="s">
        <v>47</v>
      </c>
      <c r="Q2641" s="254"/>
      <c r="R2641" s="254" t="s">
        <v>47</v>
      </c>
      <c r="S2641" s="251"/>
      <c r="T2641" s="253"/>
      <c r="U2641" s="245">
        <v>49</v>
      </c>
      <c r="V2641" s="638"/>
      <c r="W2641" s="202" t="s">
        <v>3716</v>
      </c>
      <c r="X2641" s="202" t="s">
        <v>3606</v>
      </c>
      <c r="Y2641" s="248">
        <v>37.5</v>
      </c>
      <c r="Z2641" s="239"/>
      <c r="AA2641" s="239"/>
      <c r="AB2641" s="499">
        <v>43004</v>
      </c>
      <c r="AC2641" s="249">
        <f>IF(B2641="","",(IFERROR(VLOOKUP(B2641,Projecten!A$4:X$2415,5,FALSE),"niet bekend")))</f>
        <v>10</v>
      </c>
      <c r="AD2641" s="330">
        <f t="shared" si="202"/>
        <v>7016.04</v>
      </c>
      <c r="AE2641" s="211">
        <f>IF(B2641="","",(IFERROR(VLOOKUP(B2641,Projecten!A$4:X$2415,23,FALSE),"niet bekend")))</f>
        <v>23386.799999999999</v>
      </c>
      <c r="AF2641" s="330">
        <f>IF(B2641="","",(IFERROR(VLOOKUP(B2641,Projecten!A$4:X$2415,12,FALSE),"niet bekend")))</f>
        <v>23386.799999999999</v>
      </c>
    </row>
    <row r="2642" spans="1:33" s="259" customFormat="1" x14ac:dyDescent="0.2">
      <c r="A2642" s="202">
        <v>3844</v>
      </c>
      <c r="B2642" s="272">
        <v>2017654</v>
      </c>
      <c r="C2642" s="1391">
        <v>121550</v>
      </c>
      <c r="D2642" s="333">
        <v>693217</v>
      </c>
      <c r="E2642" s="334" t="s">
        <v>26</v>
      </c>
      <c r="F2642" s="334">
        <v>1</v>
      </c>
      <c r="G2642" s="334">
        <v>8</v>
      </c>
      <c r="H2642" s="334">
        <v>5</v>
      </c>
      <c r="I2642" s="334">
        <v>3</v>
      </c>
      <c r="J2642" s="1000">
        <v>43025</v>
      </c>
      <c r="K2642" s="1000">
        <v>43024</v>
      </c>
      <c r="L2642" s="263" t="s">
        <v>1485</v>
      </c>
      <c r="M2642" s="263" t="s">
        <v>1485</v>
      </c>
      <c r="N2642" s="254" t="s">
        <v>47</v>
      </c>
      <c r="O2642" s="254" t="s">
        <v>47</v>
      </c>
      <c r="P2642" s="254" t="s">
        <v>47</v>
      </c>
      <c r="Q2642" s="254"/>
      <c r="R2642" s="254" t="s">
        <v>47</v>
      </c>
      <c r="S2642" s="251"/>
      <c r="T2642" s="253"/>
      <c r="U2642" s="245">
        <v>44</v>
      </c>
      <c r="V2642" s="638"/>
      <c r="W2642" s="1375" t="s">
        <v>2509</v>
      </c>
      <c r="X2642" s="202"/>
      <c r="Y2642" s="248">
        <v>17</v>
      </c>
      <c r="Z2642" s="202"/>
      <c r="AA2642" s="202"/>
      <c r="AB2642" s="499"/>
      <c r="AC2642" s="249">
        <f>IF(B2642="","",(IFERROR(VLOOKUP(B2642,Projecten!A$4:X$2415,5,FALSE),"niet bekend")))</f>
        <v>1</v>
      </c>
      <c r="AD2642" s="330">
        <f t="shared" si="202"/>
        <v>3236.91</v>
      </c>
      <c r="AE2642" s="211">
        <f>IF(B2642="","",(IFERROR(VLOOKUP(B2642,Projecten!A$4:X$2415,23,FALSE),"niet bekend")))</f>
        <v>3236.91</v>
      </c>
      <c r="AF2642" s="330">
        <f>IF(B2642="","",(IFERROR(VLOOKUP(B2642,Projecten!A$4:X$2415,12,FALSE),"niet bekend")))</f>
        <v>3236.91</v>
      </c>
    </row>
    <row r="2643" spans="1:33" s="259" customFormat="1" x14ac:dyDescent="0.2">
      <c r="A2643" s="202">
        <v>3845</v>
      </c>
      <c r="B2643" s="272">
        <v>2017655</v>
      </c>
      <c r="C2643" s="1391">
        <v>121550</v>
      </c>
      <c r="D2643" s="333">
        <v>672617</v>
      </c>
      <c r="E2643" s="334" t="s">
        <v>26</v>
      </c>
      <c r="F2643" s="334">
        <v>1</v>
      </c>
      <c r="G2643" s="334">
        <v>8</v>
      </c>
      <c r="H2643" s="334">
        <v>5</v>
      </c>
      <c r="I2643" s="334">
        <v>3</v>
      </c>
      <c r="J2643" s="1000">
        <v>43025</v>
      </c>
      <c r="K2643" s="1000">
        <v>43026</v>
      </c>
      <c r="L2643" s="263" t="s">
        <v>1485</v>
      </c>
      <c r="M2643" s="263" t="s">
        <v>1485</v>
      </c>
      <c r="N2643" s="254" t="s">
        <v>47</v>
      </c>
      <c r="O2643" s="254" t="s">
        <v>47</v>
      </c>
      <c r="P2643" s="254" t="s">
        <v>47</v>
      </c>
      <c r="Q2643" s="254"/>
      <c r="R2643" s="254" t="s">
        <v>47</v>
      </c>
      <c r="S2643" s="251"/>
      <c r="T2643" s="253"/>
      <c r="U2643" s="245">
        <v>44</v>
      </c>
      <c r="V2643" s="638"/>
      <c r="W2643" s="1375" t="s">
        <v>2509</v>
      </c>
      <c r="X2643" s="202"/>
      <c r="Y2643" s="248">
        <v>18</v>
      </c>
      <c r="Z2643" s="202"/>
      <c r="AA2643" s="202"/>
      <c r="AB2643" s="499"/>
      <c r="AC2643" s="249">
        <f>IF(B2643="","",(IFERROR(VLOOKUP(B2643,Projecten!A$4:X$2415,5,FALSE),"niet bekend")))</f>
        <v>1</v>
      </c>
      <c r="AD2643" s="330">
        <f t="shared" si="202"/>
        <v>3145.55</v>
      </c>
      <c r="AE2643" s="211">
        <f>IF(B2643="","",(IFERROR(VLOOKUP(B2643,Projecten!A$4:X$2415,23,FALSE),"niet bekend")))</f>
        <v>3145.55</v>
      </c>
      <c r="AF2643" s="330">
        <f>IF(B2643="","",(IFERROR(VLOOKUP(B2643,Projecten!A$4:X$2415,12,FALSE),"niet bekend")))</f>
        <v>3145.55</v>
      </c>
    </row>
    <row r="2644" spans="1:33" s="259" customFormat="1" x14ac:dyDescent="0.2">
      <c r="A2644" s="202">
        <v>3846</v>
      </c>
      <c r="B2644" s="272">
        <v>2017656</v>
      </c>
      <c r="C2644" s="1391">
        <v>121551</v>
      </c>
      <c r="D2644" s="333">
        <v>675017</v>
      </c>
      <c r="E2644" s="334" t="s">
        <v>26</v>
      </c>
      <c r="F2644" s="334">
        <v>1</v>
      </c>
      <c r="G2644" s="334">
        <v>7</v>
      </c>
      <c r="H2644" s="334">
        <v>6</v>
      </c>
      <c r="I2644" s="334">
        <v>3</v>
      </c>
      <c r="J2644" s="1000">
        <v>43025</v>
      </c>
      <c r="K2644" s="1000">
        <v>43026</v>
      </c>
      <c r="L2644" s="263" t="s">
        <v>1485</v>
      </c>
      <c r="M2644" s="263" t="s">
        <v>1485</v>
      </c>
      <c r="N2644" s="254" t="s">
        <v>47</v>
      </c>
      <c r="O2644" s="254" t="s">
        <v>47</v>
      </c>
      <c r="P2644" s="254" t="s">
        <v>47</v>
      </c>
      <c r="Q2644" s="254"/>
      <c r="R2644" s="254" t="s">
        <v>47</v>
      </c>
      <c r="S2644" s="251"/>
      <c r="T2644" s="253"/>
      <c r="U2644" s="245">
        <v>44</v>
      </c>
      <c r="V2644" s="638"/>
      <c r="W2644" s="1375" t="s">
        <v>2509</v>
      </c>
      <c r="X2644" s="202"/>
      <c r="Y2644" s="248">
        <v>18</v>
      </c>
      <c r="Z2644" s="202"/>
      <c r="AA2644" s="202"/>
      <c r="AB2644" s="499"/>
      <c r="AC2644" s="249">
        <f>IF(B2644="","",(IFERROR(VLOOKUP(B2644,Projecten!A$4:X$2415,5,FALSE),"niet bekend")))</f>
        <v>1</v>
      </c>
      <c r="AD2644" s="330">
        <f t="shared" si="202"/>
        <v>2997.03</v>
      </c>
      <c r="AE2644" s="211">
        <f>IF(B2644="","",(IFERROR(VLOOKUP(B2644,Projecten!A$4:X$2415,23,FALSE),"niet bekend")))</f>
        <v>2997.03</v>
      </c>
      <c r="AF2644" s="330">
        <f>IF(B2644="","",(IFERROR(VLOOKUP(B2644,Projecten!A$4:X$2415,12,FALSE),"niet bekend")))</f>
        <v>2997.03</v>
      </c>
    </row>
    <row r="2645" spans="1:33" s="259" customFormat="1" x14ac:dyDescent="0.2">
      <c r="A2645" s="202">
        <v>3847</v>
      </c>
      <c r="B2645" s="272">
        <v>2017658</v>
      </c>
      <c r="C2645" s="1391">
        <v>121551</v>
      </c>
      <c r="D2645" s="333" t="s">
        <v>3728</v>
      </c>
      <c r="E2645" s="334" t="s">
        <v>26</v>
      </c>
      <c r="F2645" s="334">
        <v>0</v>
      </c>
      <c r="G2645" s="334">
        <v>2</v>
      </c>
      <c r="H2645" s="334">
        <v>1</v>
      </c>
      <c r="I2645" s="334">
        <v>1</v>
      </c>
      <c r="J2645" s="1000">
        <v>43025</v>
      </c>
      <c r="K2645" s="263" t="s">
        <v>1485</v>
      </c>
      <c r="L2645" s="263" t="s">
        <v>1485</v>
      </c>
      <c r="M2645" s="263" t="s">
        <v>1485</v>
      </c>
      <c r="N2645" s="254" t="s">
        <v>47</v>
      </c>
      <c r="O2645" s="254" t="s">
        <v>47</v>
      </c>
      <c r="P2645" s="254" t="s">
        <v>47</v>
      </c>
      <c r="Q2645" s="254"/>
      <c r="R2645" s="254" t="s">
        <v>47</v>
      </c>
      <c r="S2645" s="251"/>
      <c r="T2645" s="253"/>
      <c r="U2645" s="245">
        <v>44</v>
      </c>
      <c r="V2645" s="638"/>
      <c r="W2645" s="1375" t="s">
        <v>2509</v>
      </c>
      <c r="X2645" s="202"/>
      <c r="Y2645" s="248">
        <v>5</v>
      </c>
      <c r="Z2645" s="202"/>
      <c r="AA2645" s="202"/>
      <c r="AB2645" s="499"/>
      <c r="AC2645" s="249">
        <f>IF(B2645="","",(IFERROR(VLOOKUP(B2645,Projecten!A$4:X$2415,5,FALSE),"niet bekend")))</f>
        <v>0</v>
      </c>
      <c r="AD2645" s="330">
        <f t="shared" si="202"/>
        <v>759.92</v>
      </c>
      <c r="AE2645" s="211">
        <f>IF(B2645="","",(IFERROR(VLOOKUP(B2645,Projecten!A$4:X$2415,23,FALSE),"niet bekend")))</f>
        <v>759.92</v>
      </c>
      <c r="AF2645" s="330">
        <f>IF(B2645="","",(IFERROR(VLOOKUP(B2645,Projecten!A$4:X$2415,12,FALSE),"niet bekend")))</f>
        <v>759.92</v>
      </c>
    </row>
    <row r="2646" spans="1:33" s="259" customFormat="1" x14ac:dyDescent="0.2">
      <c r="A2646" s="202">
        <v>3848</v>
      </c>
      <c r="B2646" s="272">
        <v>2017659</v>
      </c>
      <c r="C2646" s="1391">
        <v>121551</v>
      </c>
      <c r="D2646" s="333" t="s">
        <v>3729</v>
      </c>
      <c r="E2646" s="334" t="s">
        <v>26</v>
      </c>
      <c r="F2646" s="334">
        <v>0</v>
      </c>
      <c r="G2646" s="334">
        <v>2</v>
      </c>
      <c r="H2646" s="334">
        <v>1</v>
      </c>
      <c r="I2646" s="334">
        <v>1</v>
      </c>
      <c r="J2646" s="1000">
        <v>43025</v>
      </c>
      <c r="K2646" s="263" t="s">
        <v>1485</v>
      </c>
      <c r="L2646" s="263" t="s">
        <v>1485</v>
      </c>
      <c r="M2646" s="263" t="s">
        <v>1485</v>
      </c>
      <c r="N2646" s="254" t="s">
        <v>47</v>
      </c>
      <c r="O2646" s="254" t="s">
        <v>47</v>
      </c>
      <c r="P2646" s="254" t="s">
        <v>47</v>
      </c>
      <c r="Q2646" s="254"/>
      <c r="R2646" s="254" t="s">
        <v>47</v>
      </c>
      <c r="S2646" s="251"/>
      <c r="T2646" s="253"/>
      <c r="U2646" s="245">
        <v>44</v>
      </c>
      <c r="V2646" s="638"/>
      <c r="W2646" s="1375" t="s">
        <v>2509</v>
      </c>
      <c r="X2646" s="202"/>
      <c r="Y2646" s="248">
        <v>5</v>
      </c>
      <c r="Z2646" s="202"/>
      <c r="AA2646" s="202"/>
      <c r="AB2646" s="499"/>
      <c r="AC2646" s="249">
        <f>IF(B2646="","",(IFERROR(VLOOKUP(B2646,Projecten!A$4:X$2415,5,FALSE),"niet bekend")))</f>
        <v>0</v>
      </c>
      <c r="AD2646" s="330">
        <f t="shared" si="202"/>
        <v>759.92</v>
      </c>
      <c r="AE2646" s="211">
        <f>IF(B2646="","",(IFERROR(VLOOKUP(B2646,Projecten!A$4:X$2415,23,FALSE),"niet bekend")))</f>
        <v>759.92</v>
      </c>
      <c r="AF2646" s="330">
        <f>IF(B2646="","",(IFERROR(VLOOKUP(B2646,Projecten!A$4:X$2415,12,FALSE),"niet bekend")))</f>
        <v>759.92</v>
      </c>
    </row>
    <row r="2647" spans="1:33" s="259" customFormat="1" x14ac:dyDescent="0.2">
      <c r="A2647" s="202">
        <v>3849</v>
      </c>
      <c r="B2647" s="272">
        <v>2017660</v>
      </c>
      <c r="C2647" s="1391">
        <v>121551</v>
      </c>
      <c r="D2647" s="333" t="s">
        <v>3730</v>
      </c>
      <c r="E2647" s="334" t="s">
        <v>26</v>
      </c>
      <c r="F2647" s="334">
        <v>1</v>
      </c>
      <c r="G2647" s="334">
        <v>8</v>
      </c>
      <c r="H2647" s="334">
        <v>5</v>
      </c>
      <c r="I2647" s="334">
        <v>3</v>
      </c>
      <c r="J2647" s="1000">
        <v>43025</v>
      </c>
      <c r="K2647" s="1000">
        <v>43026</v>
      </c>
      <c r="L2647" s="263" t="s">
        <v>1485</v>
      </c>
      <c r="M2647" s="263" t="s">
        <v>1485</v>
      </c>
      <c r="N2647" s="254" t="s">
        <v>47</v>
      </c>
      <c r="O2647" s="254" t="s">
        <v>47</v>
      </c>
      <c r="P2647" s="254" t="s">
        <v>47</v>
      </c>
      <c r="Q2647" s="254"/>
      <c r="R2647" s="254" t="s">
        <v>47</v>
      </c>
      <c r="S2647" s="251"/>
      <c r="T2647" s="253"/>
      <c r="U2647" s="245">
        <v>44</v>
      </c>
      <c r="V2647" s="638"/>
      <c r="W2647" s="1375" t="s">
        <v>2509</v>
      </c>
      <c r="X2647" s="202" t="s">
        <v>3766</v>
      </c>
      <c r="Y2647" s="248">
        <v>16</v>
      </c>
      <c r="Z2647" s="202"/>
      <c r="AA2647" s="202"/>
      <c r="AB2647" s="499"/>
      <c r="AC2647" s="249">
        <f>IF(B2647="","",(IFERROR(VLOOKUP(B2647,Projecten!A$4:X$2415,5,FALSE),"niet bekend")))</f>
        <v>1</v>
      </c>
      <c r="AD2647" s="330">
        <f t="shared" si="202"/>
        <v>3060.59</v>
      </c>
      <c r="AE2647" s="211">
        <f>IF(B2647="","",(IFERROR(VLOOKUP(B2647,Projecten!A$4:X$2415,23,FALSE),"niet bekend")))</f>
        <v>3060.59</v>
      </c>
      <c r="AF2647" s="330">
        <f>IF(B2647="","",(IFERROR(VLOOKUP(B2647,Projecten!A$4:X$2415,12,FALSE),"niet bekend")))</f>
        <v>3060.59</v>
      </c>
    </row>
    <row r="2648" spans="1:33" s="327" customFormat="1" x14ac:dyDescent="0.2">
      <c r="A2648" s="318">
        <v>3850</v>
      </c>
      <c r="B2648" s="1430">
        <v>2017649</v>
      </c>
      <c r="C2648" s="1391" t="s">
        <v>3835</v>
      </c>
      <c r="D2648" s="333" t="s">
        <v>3783</v>
      </c>
      <c r="E2648" s="334" t="s">
        <v>317</v>
      </c>
      <c r="F2648" s="334">
        <v>0</v>
      </c>
      <c r="G2648" s="562">
        <v>0</v>
      </c>
      <c r="H2648" s="562">
        <v>0</v>
      </c>
      <c r="I2648" s="562">
        <v>0</v>
      </c>
      <c r="J2648" s="1000">
        <v>43025</v>
      </c>
      <c r="K2648" s="263"/>
      <c r="L2648" s="263"/>
      <c r="M2648" s="263"/>
      <c r="N2648" s="391" t="s">
        <v>47</v>
      </c>
      <c r="O2648" s="391" t="s">
        <v>47</v>
      </c>
      <c r="P2648" s="391" t="s">
        <v>47</v>
      </c>
      <c r="Q2648" s="391"/>
      <c r="R2648" s="391" t="s">
        <v>47</v>
      </c>
      <c r="S2648" s="1210"/>
      <c r="T2648" s="321"/>
      <c r="U2648" s="264">
        <v>0</v>
      </c>
      <c r="V2648" s="396"/>
      <c r="W2648" s="1375" t="s">
        <v>3855</v>
      </c>
      <c r="X2648" s="965"/>
      <c r="Y2648" s="324">
        <v>2</v>
      </c>
      <c r="Z2648" s="318"/>
      <c r="AA2648" s="511"/>
      <c r="AB2648" s="707"/>
      <c r="AC2648" s="249"/>
      <c r="AD2648" s="330"/>
      <c r="AE2648" s="211"/>
      <c r="AF2648" s="330"/>
    </row>
    <row r="2649" spans="1:33" s="259" customFormat="1" x14ac:dyDescent="0.2">
      <c r="A2649" s="202">
        <v>3853</v>
      </c>
      <c r="B2649" s="1377">
        <v>2017663</v>
      </c>
      <c r="C2649" s="1170">
        <v>121556</v>
      </c>
      <c r="D2649" s="333">
        <v>725917</v>
      </c>
      <c r="E2649" s="334" t="s">
        <v>26</v>
      </c>
      <c r="F2649" s="334">
        <v>1</v>
      </c>
      <c r="G2649" s="334">
        <v>8</v>
      </c>
      <c r="H2649" s="334">
        <v>5</v>
      </c>
      <c r="I2649" s="334">
        <v>3</v>
      </c>
      <c r="J2649" s="1000">
        <v>43025</v>
      </c>
      <c r="K2649" s="1000">
        <v>43026</v>
      </c>
      <c r="L2649" s="263" t="s">
        <v>1485</v>
      </c>
      <c r="M2649" s="263" t="s">
        <v>1485</v>
      </c>
      <c r="N2649" s="254" t="s">
        <v>47</v>
      </c>
      <c r="O2649" s="254" t="s">
        <v>47</v>
      </c>
      <c r="P2649" s="254" t="s">
        <v>47</v>
      </c>
      <c r="Q2649" s="254"/>
      <c r="R2649" s="254" t="s">
        <v>47</v>
      </c>
      <c r="S2649" s="251"/>
      <c r="T2649" s="253"/>
      <c r="U2649" s="245">
        <v>44</v>
      </c>
      <c r="V2649" s="638"/>
      <c r="W2649" s="1375" t="s">
        <v>2509</v>
      </c>
      <c r="X2649" s="202"/>
      <c r="Y2649" s="248">
        <v>16</v>
      </c>
      <c r="Z2649" s="202"/>
      <c r="AA2649" s="202"/>
      <c r="AB2649" s="499"/>
      <c r="AC2649" s="249">
        <f>IF(B2649="","",(IFERROR(VLOOKUP(B2649,Projecten!A$4:X$2415,5,FALSE),"niet bekend")))</f>
        <v>1</v>
      </c>
      <c r="AD2649" s="330">
        <f>IF(AC2649="","",(IF(F2649=0,AF2649,(F2649/AC2649*AF2649))))</f>
        <v>2956.49</v>
      </c>
      <c r="AE2649" s="211">
        <f>IF(B2649="","",(IFERROR(VLOOKUP(B2649,Projecten!A$4:X$2415,23,FALSE),"niet bekend")))</f>
        <v>2956.49</v>
      </c>
      <c r="AF2649" s="330">
        <f>IF(B2649="","",(IFERROR(VLOOKUP(B2649,Projecten!A$4:X$2415,12,FALSE),"niet bekend")))</f>
        <v>2956.49</v>
      </c>
    </row>
    <row r="2650" spans="1:33" s="259" customFormat="1" x14ac:dyDescent="0.2">
      <c r="A2650" s="202">
        <v>3854</v>
      </c>
      <c r="B2650" s="1369">
        <v>2017664</v>
      </c>
      <c r="C2650" s="1437">
        <v>121556</v>
      </c>
      <c r="D2650" s="1369">
        <v>680417</v>
      </c>
      <c r="E2650" s="1438" t="s">
        <v>26</v>
      </c>
      <c r="F2650" s="1438">
        <v>1</v>
      </c>
      <c r="G2650" s="1438">
        <v>9</v>
      </c>
      <c r="H2650" s="1438">
        <v>6</v>
      </c>
      <c r="I2650" s="1438">
        <v>3</v>
      </c>
      <c r="J2650" s="1000">
        <v>43025</v>
      </c>
      <c r="K2650" s="1000">
        <v>43026</v>
      </c>
      <c r="L2650" s="263" t="s">
        <v>1485</v>
      </c>
      <c r="M2650" s="263" t="s">
        <v>1485</v>
      </c>
      <c r="N2650" s="254" t="s">
        <v>47</v>
      </c>
      <c r="O2650" s="254" t="s">
        <v>47</v>
      </c>
      <c r="P2650" s="254" t="s">
        <v>47</v>
      </c>
      <c r="Q2650" s="254"/>
      <c r="R2650" s="254" t="s">
        <v>47</v>
      </c>
      <c r="S2650" s="251"/>
      <c r="T2650" s="253"/>
      <c r="U2650" s="245">
        <v>44</v>
      </c>
      <c r="V2650" s="638"/>
      <c r="W2650" s="1375" t="s">
        <v>2509</v>
      </c>
      <c r="X2650" s="202"/>
      <c r="Y2650" s="248">
        <v>19</v>
      </c>
      <c r="Z2650" s="202"/>
      <c r="AA2650" s="202"/>
      <c r="AB2650" s="499"/>
      <c r="AC2650" s="249">
        <f>IF(B2650="","",(IFERROR(VLOOKUP(B2650,Projecten!A$4:X$2415,5,FALSE),"niet bekend")))</f>
        <v>1</v>
      </c>
      <c r="AD2650" s="330">
        <f>IF(AC2650="","",(IF(F2650=0,AF2650,(F2650/AC2650*AF2650))))</f>
        <v>3384.27</v>
      </c>
      <c r="AE2650" s="211">
        <f>IF(B2650="","",(IFERROR(VLOOKUP(B2650,Projecten!A$4:X$2415,23,FALSE),"niet bekend")))</f>
        <v>3384.27</v>
      </c>
      <c r="AF2650" s="330">
        <f>IF(B2650="","",(IFERROR(VLOOKUP(B2650,Projecten!A$4:X$2415,12,FALSE),"niet bekend")))</f>
        <v>3384.27</v>
      </c>
    </row>
    <row r="2651" spans="1:33" s="259" customFormat="1" x14ac:dyDescent="0.2">
      <c r="A2651" s="202">
        <v>3856</v>
      </c>
      <c r="B2651" s="272">
        <v>2017666</v>
      </c>
      <c r="C2651" s="496">
        <v>121558</v>
      </c>
      <c r="D2651" s="272" t="s">
        <v>3767</v>
      </c>
      <c r="E2651" s="273" t="s">
        <v>26</v>
      </c>
      <c r="F2651" s="273">
        <v>1</v>
      </c>
      <c r="G2651" s="273">
        <v>11</v>
      </c>
      <c r="H2651" s="273">
        <v>8</v>
      </c>
      <c r="I2651" s="273">
        <v>3</v>
      </c>
      <c r="J2651" s="1000">
        <v>43025</v>
      </c>
      <c r="K2651" s="1000">
        <v>43026</v>
      </c>
      <c r="L2651" s="263" t="s">
        <v>1485</v>
      </c>
      <c r="M2651" s="263" t="s">
        <v>1485</v>
      </c>
      <c r="N2651" s="254" t="s">
        <v>47</v>
      </c>
      <c r="O2651" s="254" t="s">
        <v>47</v>
      </c>
      <c r="P2651" s="254" t="s">
        <v>47</v>
      </c>
      <c r="Q2651" s="254"/>
      <c r="R2651" s="254" t="s">
        <v>47</v>
      </c>
      <c r="S2651" s="251"/>
      <c r="T2651" s="253"/>
      <c r="U2651" s="245">
        <v>44</v>
      </c>
      <c r="V2651" s="638"/>
      <c r="W2651" s="1375" t="s">
        <v>2509</v>
      </c>
      <c r="X2651" s="202" t="s">
        <v>3766</v>
      </c>
      <c r="Y2651" s="248">
        <v>24</v>
      </c>
      <c r="Z2651" s="202"/>
      <c r="AA2651" s="202"/>
      <c r="AB2651" s="499"/>
      <c r="AC2651" s="249">
        <f>IF(B2651="","",(IFERROR(VLOOKUP(B2651,Projecten!A$4:X$2415,5,FALSE),"niet bekend")))</f>
        <v>1</v>
      </c>
      <c r="AD2651" s="330">
        <f>IF(AC2651="","",(IF(F2651=0,AF2651,(F2651/AC2651*AF2651))))</f>
        <v>4217.84</v>
      </c>
      <c r="AE2651" s="211">
        <f>IF(B2651="","",(IFERROR(VLOOKUP(B2651,Projecten!A$4:X$2415,23,FALSE),"niet bekend")))</f>
        <v>4217.84</v>
      </c>
      <c r="AF2651" s="330">
        <f>IF(B2651="","",(IFERROR(VLOOKUP(B2651,Projecten!A$4:X$2415,12,FALSE),"niet bekend")))</f>
        <v>4217.84</v>
      </c>
    </row>
    <row r="2652" spans="1:33" s="312" customFormat="1" x14ac:dyDescent="0.2">
      <c r="A2652" s="298"/>
      <c r="B2652" s="1012"/>
      <c r="C2652" s="299"/>
      <c r="D2652" s="300"/>
      <c r="E2652" s="300"/>
      <c r="F2652" s="300"/>
      <c r="G2652" s="300"/>
      <c r="H2652" s="300"/>
      <c r="I2652" s="300"/>
      <c r="J2652" s="301"/>
      <c r="K2652" s="301"/>
      <c r="L2652" s="301"/>
      <c r="M2652" s="302"/>
      <c r="N2652" s="302"/>
      <c r="O2652" s="302"/>
      <c r="P2652" s="302"/>
      <c r="Q2652" s="302"/>
      <c r="R2652" s="302"/>
      <c r="S2652" s="303"/>
      <c r="T2652" s="304"/>
      <c r="U2652" s="305"/>
      <c r="V2652" s="305"/>
      <c r="W2652" s="307"/>
      <c r="X2652" s="307"/>
      <c r="Y2652" s="307"/>
      <c r="Z2652" s="298"/>
      <c r="AA2652" s="308"/>
      <c r="AB2652" s="410"/>
      <c r="AC2652" s="310"/>
      <c r="AD2652" s="412"/>
      <c r="AE2652" s="309" t="s">
        <v>3165</v>
      </c>
      <c r="AF2652" s="1360" t="s">
        <v>3165</v>
      </c>
    </row>
    <row r="2653" spans="1:33" s="236" customFormat="1" x14ac:dyDescent="0.2">
      <c r="A2653" s="220"/>
      <c r="C2653" s="221"/>
      <c r="D2653" s="222">
        <f>SUM(G2653:I2653)</f>
        <v>309</v>
      </c>
      <c r="E2653" s="220"/>
      <c r="F2653" s="220">
        <f>SUM('Reeds geproduceerd'!F2654:F2694)</f>
        <v>16</v>
      </c>
      <c r="G2653" s="220">
        <f>SUM('Reeds geproduceerd'!G2654:G2694)</f>
        <v>176</v>
      </c>
      <c r="H2653" s="220">
        <f>SUM('Reeds geproduceerd'!H2654:H2694)</f>
        <v>82</v>
      </c>
      <c r="I2653" s="220">
        <f>SUM('Reeds geproduceerd'!I2654:I2694)</f>
        <v>51</v>
      </c>
      <c r="J2653" s="223"/>
      <c r="K2653" s="223"/>
      <c r="L2653" s="223"/>
      <c r="M2653" s="224"/>
      <c r="N2653" s="224"/>
      <c r="O2653" s="224"/>
      <c r="P2653" s="224"/>
      <c r="Q2653" s="224"/>
      <c r="R2653" s="224"/>
      <c r="S2653" s="225">
        <v>43</v>
      </c>
      <c r="T2653" s="226"/>
      <c r="U2653" s="227"/>
      <c r="V2653" s="227"/>
      <c r="W2653" s="229"/>
      <c r="X2653" s="230">
        <f>SUM(Y2655:Y2693)</f>
        <v>483.25</v>
      </c>
      <c r="Y2653" s="231"/>
      <c r="Z2653" s="231">
        <v>0</v>
      </c>
      <c r="AA2653" s="232">
        <f>X2653-Z2653</f>
        <v>483.25</v>
      </c>
      <c r="AB2653" s="221"/>
      <c r="AD2653" s="1364">
        <f>SUM('Reeds geproduceerd'!AD2654:AD2694)</f>
        <v>69894.86</v>
      </c>
    </row>
    <row r="2654" spans="1:33" x14ac:dyDescent="0.2">
      <c r="A2654" s="202">
        <v>4316</v>
      </c>
      <c r="B2654" s="519"/>
      <c r="C2654" s="684"/>
      <c r="D2654" s="239" t="s">
        <v>3650</v>
      </c>
      <c r="E2654" s="240"/>
      <c r="F2654" s="240"/>
      <c r="G2654" s="240"/>
      <c r="H2654" s="240"/>
      <c r="I2654" s="240"/>
      <c r="J2654" s="241"/>
      <c r="K2654" s="241"/>
      <c r="L2654" s="241"/>
      <c r="M2654" s="242"/>
      <c r="N2654" s="242"/>
      <c r="O2654" s="242"/>
      <c r="P2654" s="242"/>
      <c r="Q2654" s="242"/>
      <c r="R2654" s="242"/>
      <c r="S2654" s="243" t="s">
        <v>3368</v>
      </c>
      <c r="T2654" s="244"/>
      <c r="U2654" s="245"/>
      <c r="X2654" s="247" t="s">
        <v>3653</v>
      </c>
      <c r="Y2654" s="248"/>
      <c r="Z2654" s="202"/>
      <c r="AA2654" s="202"/>
      <c r="AB2654" s="243"/>
      <c r="AC2654" s="249" t="str">
        <f>IF(B2654="","",(IFERROR(VLOOKUP(B2654,Projecten!A$4:X$2415,5,FALSE),"niet bekend")))</f>
        <v/>
      </c>
      <c r="AD2654" s="330" t="str">
        <f>IF(AC2654="","",(IF(F2654=0,AF2654,(F2654/AC2654*AF2654))))</f>
        <v/>
      </c>
      <c r="AE2654" s="211" t="str">
        <f>IF(B2654="","",(IFERROR(VLOOKUP(B2654,Projecten!A$4:X$2415,23,FALSE),"niet bekend")))</f>
        <v/>
      </c>
      <c r="AF2654" s="330" t="str">
        <f>IF(B2654="","",(IFERROR(VLOOKUP(B2654,Projecten!A$4:X$2415,12,FALSE),"niet bekend")))</f>
        <v/>
      </c>
      <c r="AG2654" s="209"/>
    </row>
    <row r="2655" spans="1:33" x14ac:dyDescent="0.2">
      <c r="A2655" s="202">
        <v>4317</v>
      </c>
      <c r="B2655" s="519"/>
      <c r="C2655" s="238"/>
      <c r="D2655" s="239" t="s">
        <v>3804</v>
      </c>
      <c r="E2655" s="240"/>
      <c r="F2655" s="240"/>
      <c r="G2655" s="240"/>
      <c r="H2655" s="240"/>
      <c r="I2655" s="240"/>
      <c r="J2655" s="241"/>
      <c r="K2655" s="241"/>
      <c r="L2655" s="241"/>
      <c r="M2655" s="242"/>
      <c r="N2655" s="242"/>
      <c r="O2655" s="242"/>
      <c r="P2655" s="242"/>
      <c r="Q2655" s="242"/>
      <c r="R2655" s="242"/>
      <c r="S2655" s="243"/>
      <c r="T2655" s="244"/>
      <c r="U2655" s="245"/>
      <c r="X2655" s="247"/>
      <c r="Y2655" s="257">
        <v>8.25</v>
      </c>
      <c r="Z2655" s="202"/>
      <c r="AA2655" s="202"/>
      <c r="AB2655" s="243"/>
      <c r="AC2655" s="249"/>
      <c r="AD2655" s="330"/>
      <c r="AE2655" s="211"/>
      <c r="AF2655" s="330"/>
      <c r="AG2655" s="209"/>
    </row>
    <row r="2656" spans="1:33" s="259" customFormat="1" x14ac:dyDescent="0.2">
      <c r="A2656" s="202">
        <v>4318</v>
      </c>
      <c r="B2656" s="250"/>
      <c r="C2656" s="251"/>
      <c r="D2656" s="251" t="s">
        <v>3836</v>
      </c>
      <c r="E2656" s="239"/>
      <c r="F2656" s="239"/>
      <c r="G2656" s="239"/>
      <c r="H2656" s="239"/>
      <c r="I2656" s="239"/>
      <c r="J2656" s="253"/>
      <c r="K2656" s="253"/>
      <c r="L2656" s="253"/>
      <c r="M2656" s="253"/>
      <c r="N2656" s="254"/>
      <c r="O2656" s="254"/>
      <c r="P2656" s="254"/>
      <c r="Q2656" s="254"/>
      <c r="R2656" s="254"/>
      <c r="S2656" s="251"/>
      <c r="T2656" s="253"/>
      <c r="U2656" s="255"/>
      <c r="V2656" s="638"/>
      <c r="W2656" s="239"/>
      <c r="X2656" s="239"/>
      <c r="Y2656" s="257">
        <v>16.75</v>
      </c>
      <c r="Z2656" s="239"/>
      <c r="AA2656" s="239"/>
      <c r="AB2656" s="1120"/>
      <c r="AC2656" s="249"/>
      <c r="AD2656" s="330"/>
      <c r="AE2656" s="211"/>
      <c r="AF2656" s="330"/>
    </row>
    <row r="2657" spans="1:33" s="259" customFormat="1" x14ac:dyDescent="0.2">
      <c r="A2657" s="202">
        <v>4319</v>
      </c>
      <c r="B2657" s="250"/>
      <c r="C2657" s="251"/>
      <c r="D2657" s="251" t="s">
        <v>3865</v>
      </c>
      <c r="E2657" s="239"/>
      <c r="F2657" s="239"/>
      <c r="G2657" s="239"/>
      <c r="H2657" s="239"/>
      <c r="I2657" s="239"/>
      <c r="J2657" s="253"/>
      <c r="K2657" s="253"/>
      <c r="L2657" s="253"/>
      <c r="M2657" s="253"/>
      <c r="N2657" s="254"/>
      <c r="O2657" s="254"/>
      <c r="P2657" s="254"/>
      <c r="Q2657" s="254"/>
      <c r="R2657" s="254"/>
      <c r="S2657" s="251"/>
      <c r="T2657" s="253"/>
      <c r="U2657" s="255"/>
      <c r="V2657" s="638"/>
      <c r="W2657" s="239"/>
      <c r="X2657" s="239"/>
      <c r="Y2657" s="257">
        <v>59.5</v>
      </c>
      <c r="Z2657" s="239"/>
      <c r="AA2657" s="239"/>
      <c r="AB2657" s="1120"/>
      <c r="AC2657" s="249"/>
      <c r="AD2657" s="330"/>
      <c r="AE2657" s="211"/>
      <c r="AF2657" s="330"/>
    </row>
    <row r="2658" spans="1:33" s="259" customFormat="1" x14ac:dyDescent="0.2">
      <c r="A2658" s="202">
        <v>4320</v>
      </c>
      <c r="B2658" s="250"/>
      <c r="C2658" s="251"/>
      <c r="D2658" s="251" t="s">
        <v>3869</v>
      </c>
      <c r="E2658" s="239"/>
      <c r="F2658" s="239"/>
      <c r="G2658" s="239"/>
      <c r="H2658" s="239"/>
      <c r="I2658" s="239"/>
      <c r="J2658" s="253"/>
      <c r="K2658" s="253"/>
      <c r="L2658" s="253"/>
      <c r="M2658" s="253"/>
      <c r="N2658" s="254"/>
      <c r="O2658" s="254"/>
      <c r="P2658" s="254"/>
      <c r="Q2658" s="254"/>
      <c r="R2658" s="254"/>
      <c r="S2658" s="251"/>
      <c r="T2658" s="253"/>
      <c r="U2658" s="255"/>
      <c r="V2658" s="638"/>
      <c r="W2658" s="239"/>
      <c r="X2658" s="239"/>
      <c r="Y2658" s="257">
        <v>16.5</v>
      </c>
      <c r="Z2658" s="239"/>
      <c r="AA2658" s="239"/>
      <c r="AB2658" s="1120"/>
      <c r="AC2658" s="249"/>
      <c r="AD2658" s="330"/>
      <c r="AE2658" s="211"/>
      <c r="AF2658" s="330"/>
    </row>
    <row r="2659" spans="1:33" s="259" customFormat="1" x14ac:dyDescent="0.2">
      <c r="A2659" s="202">
        <v>4417</v>
      </c>
      <c r="B2659" s="250"/>
      <c r="C2659" s="251"/>
      <c r="D2659" s="251" t="s">
        <v>3898</v>
      </c>
      <c r="E2659" s="239"/>
      <c r="F2659" s="239"/>
      <c r="G2659" s="239"/>
      <c r="H2659" s="239"/>
      <c r="I2659" s="239"/>
      <c r="J2659" s="253"/>
      <c r="K2659" s="253"/>
      <c r="L2659" s="253"/>
      <c r="M2659" s="253"/>
      <c r="N2659" s="254"/>
      <c r="O2659" s="254"/>
      <c r="P2659" s="254"/>
      <c r="Q2659" s="254"/>
      <c r="R2659" s="254"/>
      <c r="S2659" s="251"/>
      <c r="T2659" s="253"/>
      <c r="U2659" s="255"/>
      <c r="V2659" s="638"/>
      <c r="W2659" s="239"/>
      <c r="X2659" s="239"/>
      <c r="Y2659" s="257">
        <v>9.5</v>
      </c>
      <c r="Z2659" s="239"/>
      <c r="AA2659" s="239"/>
      <c r="AB2659" s="1120"/>
      <c r="AC2659" s="249"/>
      <c r="AD2659" s="330"/>
      <c r="AE2659" s="211"/>
      <c r="AF2659" s="330"/>
    </row>
    <row r="2660" spans="1:33" x14ac:dyDescent="0.2">
      <c r="A2660" s="202">
        <v>4322</v>
      </c>
      <c r="B2660" s="261" t="s">
        <v>3854</v>
      </c>
      <c r="C2660" s="320">
        <v>121576</v>
      </c>
      <c r="D2660" s="243" t="s">
        <v>3852</v>
      </c>
      <c r="E2660" s="202" t="s">
        <v>2390</v>
      </c>
      <c r="F2660" s="202">
        <v>0</v>
      </c>
      <c r="G2660" s="202">
        <v>1</v>
      </c>
      <c r="H2660" s="202">
        <v>0</v>
      </c>
      <c r="I2660" s="202">
        <v>0</v>
      </c>
      <c r="J2660" s="267">
        <v>43038</v>
      </c>
      <c r="K2660" s="263" t="s">
        <v>1485</v>
      </c>
      <c r="L2660" s="263" t="s">
        <v>1485</v>
      </c>
      <c r="M2660" s="263" t="s">
        <v>1485</v>
      </c>
      <c r="N2660" s="254" t="s">
        <v>47</v>
      </c>
      <c r="O2660" s="254" t="s">
        <v>47</v>
      </c>
      <c r="P2660" s="391" t="s">
        <v>47</v>
      </c>
      <c r="Q2660" s="391"/>
      <c r="R2660" s="391" t="s">
        <v>47</v>
      </c>
      <c r="S2660" s="243"/>
      <c r="T2660" s="244"/>
      <c r="U2660" s="245">
        <v>44</v>
      </c>
      <c r="W2660" s="1367" t="s">
        <v>3853</v>
      </c>
      <c r="Y2660" s="248">
        <v>3</v>
      </c>
      <c r="Z2660" s="202"/>
      <c r="AA2660" s="202"/>
      <c r="AB2660" s="499"/>
      <c r="AC2660" s="249">
        <f>IF(B2660="","",(IFERROR(VLOOKUP(B2660,Projecten!A$4:X$2415,5,FALSE),"niet bekend")))</f>
        <v>0</v>
      </c>
      <c r="AD2660" s="330">
        <f t="shared" ref="AD2660:AD2692" si="203">IF(AC2660="","",(IF(F2660=0,AF2660,(F2660/AC2660*AF2660))))</f>
        <v>649.19000000000005</v>
      </c>
      <c r="AE2660" s="211">
        <f>IF(B2660="","",(IFERROR(VLOOKUP(B2660,Projecten!A$4:X$2415,23,FALSE),"niet bekend")))</f>
        <v>0</v>
      </c>
      <c r="AF2660" s="330">
        <f>IF(B2660="","",(IFERROR(VLOOKUP(B2660,Projecten!A$4:X$2415,12,FALSE),"niet bekend")))</f>
        <v>649.19000000000005</v>
      </c>
      <c r="AG2660" s="209"/>
    </row>
    <row r="2661" spans="1:33" s="259" customFormat="1" x14ac:dyDescent="0.2">
      <c r="A2661" s="202">
        <v>4323</v>
      </c>
      <c r="B2661" s="272" t="s">
        <v>3736</v>
      </c>
      <c r="C2661" s="496">
        <v>121557</v>
      </c>
      <c r="D2661" s="272" t="s">
        <v>3737</v>
      </c>
      <c r="E2661" s="273" t="s">
        <v>26</v>
      </c>
      <c r="F2661" s="273">
        <v>0</v>
      </c>
      <c r="G2661" s="273">
        <v>14</v>
      </c>
      <c r="H2661" s="273">
        <v>0</v>
      </c>
      <c r="I2661" s="273">
        <v>0</v>
      </c>
      <c r="J2661" s="1000">
        <v>43028</v>
      </c>
      <c r="K2661" s="263" t="s">
        <v>1485</v>
      </c>
      <c r="L2661" s="263" t="s">
        <v>1485</v>
      </c>
      <c r="M2661" s="263" t="s">
        <v>1485</v>
      </c>
      <c r="N2661" s="254" t="s">
        <v>47</v>
      </c>
      <c r="O2661" s="254" t="s">
        <v>47</v>
      </c>
      <c r="P2661" s="391" t="s">
        <v>47</v>
      </c>
      <c r="Q2661" s="391"/>
      <c r="R2661" s="391" t="s">
        <v>47</v>
      </c>
      <c r="S2661" s="251"/>
      <c r="T2661" s="253"/>
      <c r="U2661" s="245">
        <v>44</v>
      </c>
      <c r="V2661" s="638"/>
      <c r="W2661" s="1375" t="s">
        <v>2509</v>
      </c>
      <c r="X2661" s="202"/>
      <c r="Y2661" s="248">
        <v>9</v>
      </c>
      <c r="Z2661" s="202"/>
      <c r="AA2661" s="202"/>
      <c r="AB2661" s="499"/>
      <c r="AC2661" s="249">
        <f>IF(B2661="","",(IFERROR(VLOOKUP(B2661,Projecten!A$4:X$2415,5,FALSE),"niet bekend")))</f>
        <v>0</v>
      </c>
      <c r="AD2661" s="330">
        <f t="shared" si="203"/>
        <v>1487.54</v>
      </c>
      <c r="AE2661" s="211">
        <f>IF(B2661="","",(IFERROR(VLOOKUP(B2661,Projecten!A$4:X$2415,23,FALSE),"niet bekend")))</f>
        <v>1487.54</v>
      </c>
      <c r="AF2661" s="330">
        <f>IF(B2661="","",(IFERROR(VLOOKUP(B2661,Projecten!A$4:X$2415,12,FALSE),"niet bekend")))</f>
        <v>1487.54</v>
      </c>
    </row>
    <row r="2662" spans="1:33" s="259" customFormat="1" x14ac:dyDescent="0.2">
      <c r="A2662" s="202">
        <v>4324</v>
      </c>
      <c r="B2662" s="272" t="s">
        <v>3738</v>
      </c>
      <c r="C2662" s="496">
        <v>121561</v>
      </c>
      <c r="D2662" s="272" t="s">
        <v>3813</v>
      </c>
      <c r="E2662" s="273" t="s">
        <v>26</v>
      </c>
      <c r="F2662" s="273">
        <v>1</v>
      </c>
      <c r="G2662" s="273">
        <v>8</v>
      </c>
      <c r="H2662" s="273">
        <v>4</v>
      </c>
      <c r="I2662" s="273">
        <v>3</v>
      </c>
      <c r="J2662" s="1000">
        <v>43025</v>
      </c>
      <c r="K2662" s="1000">
        <v>43024</v>
      </c>
      <c r="L2662" s="1000"/>
      <c r="M2662" s="263"/>
      <c r="N2662" s="254" t="s">
        <v>47</v>
      </c>
      <c r="O2662" s="254" t="s">
        <v>47</v>
      </c>
      <c r="P2662" s="391" t="s">
        <v>47</v>
      </c>
      <c r="Q2662" s="391"/>
      <c r="R2662" s="391" t="s">
        <v>47</v>
      </c>
      <c r="S2662" s="251"/>
      <c r="T2662" s="253" t="s">
        <v>3748</v>
      </c>
      <c r="U2662" s="245">
        <v>44</v>
      </c>
      <c r="V2662" s="638"/>
      <c r="W2662" s="1375" t="s">
        <v>2509</v>
      </c>
      <c r="X2662" s="202" t="s">
        <v>1250</v>
      </c>
      <c r="Y2662" s="248">
        <v>25</v>
      </c>
      <c r="Z2662" s="202"/>
      <c r="AA2662" s="202"/>
      <c r="AB2662" s="499"/>
      <c r="AC2662" s="249">
        <f>IF(B2662="","",(IFERROR(VLOOKUP(B2662,Projecten!A$4:X$2415,5,FALSE),"niet bekend")))</f>
        <v>1</v>
      </c>
      <c r="AD2662" s="330">
        <f t="shared" si="203"/>
        <v>5635.05</v>
      </c>
      <c r="AE2662" s="211">
        <f>IF(B2662="","",(IFERROR(VLOOKUP(B2662,Projecten!A$4:X$2415,23,FALSE),"niet bekend")))</f>
        <v>5635.05</v>
      </c>
      <c r="AF2662" s="330">
        <f>IF(B2662="","",(IFERROR(VLOOKUP(B2662,Projecten!A$4:X$2415,12,FALSE),"niet bekend")))</f>
        <v>5635.05</v>
      </c>
    </row>
    <row r="2663" spans="1:33" s="327" customFormat="1" x14ac:dyDescent="0.2">
      <c r="A2663" s="318">
        <v>4325</v>
      </c>
      <c r="B2663" s="272">
        <v>2017673</v>
      </c>
      <c r="C2663" s="496">
        <v>121559</v>
      </c>
      <c r="D2663" s="272" t="s">
        <v>3749</v>
      </c>
      <c r="E2663" s="273" t="s">
        <v>26</v>
      </c>
      <c r="F2663" s="273">
        <v>5</v>
      </c>
      <c r="G2663" s="273">
        <v>40</v>
      </c>
      <c r="H2663" s="273">
        <v>25</v>
      </c>
      <c r="I2663" s="273">
        <v>3</v>
      </c>
      <c r="J2663" s="1000">
        <v>43025</v>
      </c>
      <c r="K2663" s="1000">
        <v>43028</v>
      </c>
      <c r="L2663" s="263" t="s">
        <v>1485</v>
      </c>
      <c r="M2663" s="263" t="s">
        <v>1485</v>
      </c>
      <c r="N2663" s="391" t="s">
        <v>47</v>
      </c>
      <c r="O2663" s="391" t="s">
        <v>47</v>
      </c>
      <c r="P2663" s="391" t="s">
        <v>47</v>
      </c>
      <c r="Q2663" s="391"/>
      <c r="R2663" s="391" t="s">
        <v>47</v>
      </c>
      <c r="S2663" s="1210"/>
      <c r="T2663" s="321"/>
      <c r="U2663" s="264">
        <v>44</v>
      </c>
      <c r="V2663" s="396"/>
      <c r="W2663" s="1375" t="s">
        <v>3750</v>
      </c>
      <c r="X2663" s="1439" t="s">
        <v>3845</v>
      </c>
      <c r="Y2663" s="324">
        <v>81</v>
      </c>
      <c r="Z2663" s="318"/>
      <c r="AA2663" s="511"/>
      <c r="AB2663" s="707"/>
      <c r="AC2663" s="249">
        <f>IF(B2663="","",(IFERROR(VLOOKUP(B2663,Projecten!A$4:X$2415,5,FALSE),"niet bekend")))</f>
        <v>5</v>
      </c>
      <c r="AD2663" s="330">
        <f t="shared" si="203"/>
        <v>14322.9</v>
      </c>
      <c r="AE2663" s="211">
        <f>IF(B2663="","",(IFERROR(VLOOKUP(B2663,Projecten!A$4:X$2415,23,FALSE),"niet bekend")))</f>
        <v>14322.9</v>
      </c>
      <c r="AF2663" s="330">
        <f>IF(B2663="","",(IFERROR(VLOOKUP(B2663,Projecten!A$4:X$2415,12,FALSE),"niet bekend")))</f>
        <v>14322.9</v>
      </c>
    </row>
    <row r="2664" spans="1:33" x14ac:dyDescent="0.2">
      <c r="A2664" s="202">
        <v>4326</v>
      </c>
      <c r="B2664" s="261">
        <v>2017575</v>
      </c>
      <c r="C2664" s="320">
        <v>121564</v>
      </c>
      <c r="D2664" s="243" t="s">
        <v>3525</v>
      </c>
      <c r="E2664" s="202" t="s">
        <v>352</v>
      </c>
      <c r="F2664" s="202">
        <v>1</v>
      </c>
      <c r="G2664" s="202">
        <v>5</v>
      </c>
      <c r="H2664" s="202">
        <v>2</v>
      </c>
      <c r="I2664" s="202">
        <v>1</v>
      </c>
      <c r="J2664" s="1000">
        <v>43025</v>
      </c>
      <c r="K2664" s="1000">
        <v>43026</v>
      </c>
      <c r="L2664" s="263" t="s">
        <v>1485</v>
      </c>
      <c r="M2664" s="263" t="s">
        <v>1485</v>
      </c>
      <c r="N2664" s="254" t="s">
        <v>47</v>
      </c>
      <c r="O2664" s="254" t="s">
        <v>47</v>
      </c>
      <c r="P2664" s="391" t="s">
        <v>47</v>
      </c>
      <c r="Q2664" s="391"/>
      <c r="R2664" s="391" t="s">
        <v>47</v>
      </c>
      <c r="S2664" s="243"/>
      <c r="T2664" s="244"/>
      <c r="U2664" s="245">
        <v>44</v>
      </c>
      <c r="W2664" s="1367" t="s">
        <v>3757</v>
      </c>
      <c r="Y2664" s="248">
        <v>10</v>
      </c>
      <c r="Z2664" s="202"/>
      <c r="AA2664" s="202"/>
      <c r="AB2664" s="499"/>
      <c r="AC2664" s="249">
        <f>IF(B2664="","",(IFERROR(VLOOKUP(B2664,Projecten!A$4:X$2415,5,FALSE),"niet bekend")))</f>
        <v>1</v>
      </c>
      <c r="AD2664" s="330">
        <f t="shared" si="203"/>
        <v>1416.24</v>
      </c>
      <c r="AE2664" s="211">
        <f>IF(B2664="","",(IFERROR(VLOOKUP(B2664,Projecten!A$4:X$2415,23,FALSE),"niet bekend")))</f>
        <v>1416.24</v>
      </c>
      <c r="AF2664" s="330">
        <f>IF(B2664="","",(IFERROR(VLOOKUP(B2664,Projecten!A$4:X$2415,12,FALSE),"niet bekend")))</f>
        <v>1416.24</v>
      </c>
      <c r="AG2664" s="209"/>
    </row>
    <row r="2665" spans="1:33" s="327" customFormat="1" x14ac:dyDescent="0.2">
      <c r="A2665" s="318">
        <v>4327</v>
      </c>
      <c r="B2665" s="272">
        <v>2017668</v>
      </c>
      <c r="C2665" s="496">
        <v>121571</v>
      </c>
      <c r="D2665" s="272" t="s">
        <v>3743</v>
      </c>
      <c r="E2665" s="273" t="s">
        <v>201</v>
      </c>
      <c r="F2665" s="273">
        <v>0</v>
      </c>
      <c r="G2665" s="273">
        <v>6</v>
      </c>
      <c r="H2665" s="273">
        <v>0</v>
      </c>
      <c r="I2665" s="273">
        <v>0</v>
      </c>
      <c r="J2665" s="1000">
        <v>43031</v>
      </c>
      <c r="K2665" s="263" t="s">
        <v>1485</v>
      </c>
      <c r="L2665" s="263" t="s">
        <v>1485</v>
      </c>
      <c r="M2665" s="263" t="s">
        <v>1485</v>
      </c>
      <c r="N2665" s="391" t="s">
        <v>47</v>
      </c>
      <c r="O2665" s="391" t="s">
        <v>47</v>
      </c>
      <c r="P2665" s="391" t="s">
        <v>47</v>
      </c>
      <c r="Q2665" s="391"/>
      <c r="R2665" s="391" t="s">
        <v>47</v>
      </c>
      <c r="S2665" s="1210"/>
      <c r="T2665" s="321"/>
      <c r="U2665" s="264">
        <v>44</v>
      </c>
      <c r="V2665" s="396"/>
      <c r="W2665" s="1375" t="s">
        <v>654</v>
      </c>
      <c r="X2665" s="1440" t="s">
        <v>3848</v>
      </c>
      <c r="Y2665" s="324">
        <v>11</v>
      </c>
      <c r="Z2665" s="318"/>
      <c r="AA2665" s="511"/>
      <c r="AB2665" s="707"/>
      <c r="AC2665" s="249">
        <f>IF(B2665="","",(IFERROR(VLOOKUP(B2665,Projecten!A$4:X$2415,5,FALSE),"niet bekend")))</f>
        <v>0</v>
      </c>
      <c r="AD2665" s="330">
        <f t="shared" si="203"/>
        <v>4350</v>
      </c>
      <c r="AE2665" s="211">
        <f>IF(B2665="","",(IFERROR(VLOOKUP(B2665,Projecten!A$4:X$2415,23,FALSE),"niet bekend")))</f>
        <v>4350</v>
      </c>
      <c r="AF2665" s="330">
        <f>IF(B2665="","",(IFERROR(VLOOKUP(B2665,Projecten!A$4:X$2415,12,FALSE),"niet bekend")))</f>
        <v>4350</v>
      </c>
    </row>
    <row r="2666" spans="1:33" s="327" customFormat="1" x14ac:dyDescent="0.2">
      <c r="A2666" s="318">
        <v>4328</v>
      </c>
      <c r="B2666" s="272">
        <v>2017672</v>
      </c>
      <c r="C2666" s="496">
        <v>121565</v>
      </c>
      <c r="D2666" s="272" t="s">
        <v>3747</v>
      </c>
      <c r="E2666" s="273" t="s">
        <v>471</v>
      </c>
      <c r="F2666" s="273">
        <v>1</v>
      </c>
      <c r="G2666" s="273">
        <v>9</v>
      </c>
      <c r="H2666" s="273">
        <v>5</v>
      </c>
      <c r="I2666" s="273">
        <v>3</v>
      </c>
      <c r="J2666" s="1000">
        <v>43025</v>
      </c>
      <c r="K2666" s="1000">
        <v>43024</v>
      </c>
      <c r="L2666" s="263" t="s">
        <v>1485</v>
      </c>
      <c r="M2666" s="263" t="s">
        <v>1485</v>
      </c>
      <c r="N2666" s="391" t="s">
        <v>47</v>
      </c>
      <c r="O2666" s="391" t="s">
        <v>47</v>
      </c>
      <c r="P2666" s="391" t="s">
        <v>47</v>
      </c>
      <c r="Q2666" s="391"/>
      <c r="R2666" s="391" t="s">
        <v>47</v>
      </c>
      <c r="S2666" s="1210"/>
      <c r="T2666" s="321"/>
      <c r="U2666" s="264">
        <v>45</v>
      </c>
      <c r="V2666" s="396"/>
      <c r="W2666" s="1375" t="s">
        <v>804</v>
      </c>
      <c r="X2666" s="965"/>
      <c r="Y2666" s="324">
        <v>19</v>
      </c>
      <c r="Z2666" s="318"/>
      <c r="AA2666" s="511"/>
      <c r="AB2666" s="707"/>
      <c r="AC2666" s="249">
        <f>IF(B2666="","",(IFERROR(VLOOKUP(B2666,Projecten!A$4:X$2415,5,FALSE),"niet bekend")))</f>
        <v>1</v>
      </c>
      <c r="AD2666" s="330">
        <f t="shared" si="203"/>
        <v>3268.2</v>
      </c>
      <c r="AE2666" s="211">
        <f>IF(B2666="","",(IFERROR(VLOOKUP(B2666,Projecten!A$4:X$2415,23,FALSE),"niet bekend")))</f>
        <v>3268.2</v>
      </c>
      <c r="AF2666" s="330">
        <f>IF(B2666="","",(IFERROR(VLOOKUP(B2666,Projecten!A$4:X$2415,12,FALSE),"niet bekend")))</f>
        <v>3268.2</v>
      </c>
    </row>
    <row r="2667" spans="1:33" s="327" customFormat="1" x14ac:dyDescent="0.2">
      <c r="A2667" s="318">
        <v>4329</v>
      </c>
      <c r="B2667" s="272">
        <v>2017670</v>
      </c>
      <c r="C2667" s="496">
        <v>121571</v>
      </c>
      <c r="D2667" s="272" t="s">
        <v>3745</v>
      </c>
      <c r="E2667" s="273" t="s">
        <v>892</v>
      </c>
      <c r="F2667" s="273">
        <v>0</v>
      </c>
      <c r="G2667" s="273">
        <v>1</v>
      </c>
      <c r="H2667" s="273">
        <v>0</v>
      </c>
      <c r="I2667" s="273">
        <v>1</v>
      </c>
      <c r="J2667" s="1000">
        <v>43025</v>
      </c>
      <c r="K2667" s="263" t="s">
        <v>1485</v>
      </c>
      <c r="L2667" s="263" t="s">
        <v>1485</v>
      </c>
      <c r="M2667" s="263" t="s">
        <v>1485</v>
      </c>
      <c r="N2667" s="391" t="s">
        <v>47</v>
      </c>
      <c r="O2667" s="391" t="s">
        <v>47</v>
      </c>
      <c r="P2667" s="391" t="s">
        <v>47</v>
      </c>
      <c r="Q2667" s="391"/>
      <c r="R2667" s="391" t="s">
        <v>47</v>
      </c>
      <c r="S2667" s="1210"/>
      <c r="T2667" s="321"/>
      <c r="U2667" s="264">
        <v>45</v>
      </c>
      <c r="V2667" s="396"/>
      <c r="W2667" s="1375" t="s">
        <v>804</v>
      </c>
      <c r="X2667" s="965"/>
      <c r="Y2667" s="324">
        <v>4</v>
      </c>
      <c r="Z2667" s="318"/>
      <c r="AA2667" s="511"/>
      <c r="AB2667" s="707"/>
      <c r="AC2667" s="249">
        <f>IF(B2667="","",(IFERROR(VLOOKUP(B2667,Projecten!A$4:X$2415,5,FALSE),"niet bekend")))</f>
        <v>0</v>
      </c>
      <c r="AD2667" s="330">
        <f t="shared" si="203"/>
        <v>652.82000000000005</v>
      </c>
      <c r="AE2667" s="211">
        <f>IF(B2667="","",(IFERROR(VLOOKUP(B2667,Projecten!A$4:X$2415,23,FALSE),"niet bekend")))</f>
        <v>652.82000000000005</v>
      </c>
      <c r="AF2667" s="330">
        <f>IF(B2667="","",(IFERROR(VLOOKUP(B2667,Projecten!A$4:X$2415,12,FALSE),"niet bekend")))</f>
        <v>652.82000000000005</v>
      </c>
    </row>
    <row r="2668" spans="1:33" s="327" customFormat="1" x14ac:dyDescent="0.2">
      <c r="A2668" s="318">
        <v>4331</v>
      </c>
      <c r="B2668" s="272">
        <v>2017592</v>
      </c>
      <c r="C2668" s="496">
        <v>12158601</v>
      </c>
      <c r="D2668" s="272" t="s">
        <v>3573</v>
      </c>
      <c r="E2668" s="273" t="s">
        <v>2390</v>
      </c>
      <c r="F2668" s="273">
        <v>0</v>
      </c>
      <c r="G2668" s="273">
        <v>1</v>
      </c>
      <c r="H2668" s="273">
        <v>0</v>
      </c>
      <c r="I2668" s="273">
        <v>1</v>
      </c>
      <c r="J2668" s="1368">
        <v>43032</v>
      </c>
      <c r="K2668" s="263" t="s">
        <v>1485</v>
      </c>
      <c r="L2668" s="263" t="s">
        <v>1485</v>
      </c>
      <c r="M2668" s="263" t="s">
        <v>1485</v>
      </c>
      <c r="N2668" s="391" t="s">
        <v>47</v>
      </c>
      <c r="O2668" s="391" t="s">
        <v>47</v>
      </c>
      <c r="P2668" s="391" t="s">
        <v>47</v>
      </c>
      <c r="Q2668" s="391"/>
      <c r="R2668" s="391" t="s">
        <v>47</v>
      </c>
      <c r="S2668" s="320"/>
      <c r="T2668" s="1123"/>
      <c r="U2668" s="264">
        <v>41</v>
      </c>
      <c r="V2668" s="396"/>
      <c r="W2668" s="1367" t="s">
        <v>3576</v>
      </c>
      <c r="X2668" s="318"/>
      <c r="Y2668" s="324">
        <v>10</v>
      </c>
      <c r="Z2668" s="318"/>
      <c r="AA2668" s="511"/>
      <c r="AB2668" s="707">
        <v>42976</v>
      </c>
      <c r="AC2668" s="249">
        <f>IF(B2668="","",(IFERROR(VLOOKUP(B2668,Projecten!A$4:X$2415,5,FALSE),"niet bekend")))</f>
        <v>0</v>
      </c>
      <c r="AD2668" s="330">
        <f t="shared" si="203"/>
        <v>453.16</v>
      </c>
      <c r="AE2668" s="211">
        <f>IF(B2668="","",(IFERROR(VLOOKUP(B2668,Projecten!A$4:X$2415,23,FALSE),"niet bekend")))</f>
        <v>0</v>
      </c>
      <c r="AF2668" s="330">
        <f>IF(B2668="","",(IFERROR(VLOOKUP(B2668,Projecten!A$4:X$2415,12,FALSE),"niet bekend")))</f>
        <v>453.16</v>
      </c>
    </row>
    <row r="2669" spans="1:33" s="259" customFormat="1" x14ac:dyDescent="0.2">
      <c r="A2669" s="202">
        <v>4332</v>
      </c>
      <c r="B2669" s="289">
        <v>2017691</v>
      </c>
      <c r="C2669" s="709">
        <v>121569</v>
      </c>
      <c r="D2669" s="271" t="s">
        <v>3770</v>
      </c>
      <c r="E2669" s="288" t="s">
        <v>352</v>
      </c>
      <c r="F2669" s="288">
        <v>0</v>
      </c>
      <c r="G2669" s="288">
        <v>1</v>
      </c>
      <c r="H2669" s="288">
        <v>0</v>
      </c>
      <c r="I2669" s="288">
        <v>1</v>
      </c>
      <c r="J2669" s="263" t="s">
        <v>1485</v>
      </c>
      <c r="K2669" s="263" t="s">
        <v>1485</v>
      </c>
      <c r="L2669" s="263" t="s">
        <v>1485</v>
      </c>
      <c r="M2669" s="263" t="s">
        <v>1485</v>
      </c>
      <c r="N2669" s="254" t="s">
        <v>47</v>
      </c>
      <c r="O2669" s="254" t="s">
        <v>47</v>
      </c>
      <c r="P2669" s="254" t="s">
        <v>47</v>
      </c>
      <c r="Q2669" s="254"/>
      <c r="R2669" s="254" t="s">
        <v>470</v>
      </c>
      <c r="S2669" s="251"/>
      <c r="T2669" s="253"/>
      <c r="U2669" s="245">
        <v>44</v>
      </c>
      <c r="V2669" s="638"/>
      <c r="W2669" s="1367" t="s">
        <v>3757</v>
      </c>
      <c r="X2669" s="202"/>
      <c r="Y2669" s="248">
        <v>3.25</v>
      </c>
      <c r="Z2669" s="239"/>
      <c r="AA2669" s="239"/>
      <c r="AB2669" s="1120"/>
      <c r="AC2669" s="249">
        <f>IF(B2669="","",(IFERROR(VLOOKUP(B2669,Projecten!A$4:X$2415,5,FALSE),"niet bekend")))</f>
        <v>0</v>
      </c>
      <c r="AD2669" s="330">
        <f t="shared" si="203"/>
        <v>502.39</v>
      </c>
      <c r="AE2669" s="211">
        <f>IF(B2669="","",(IFERROR(VLOOKUP(B2669,Projecten!A$4:X$2415,23,FALSE),"niet bekend")))</f>
        <v>502.39</v>
      </c>
      <c r="AF2669" s="330">
        <f>IF(B2669="","",(IFERROR(VLOOKUP(B2669,Projecten!A$4:X$2415,12,FALSE),"niet bekend")))</f>
        <v>502.39</v>
      </c>
    </row>
    <row r="2670" spans="1:33" s="259" customFormat="1" x14ac:dyDescent="0.2">
      <c r="A2670" s="202">
        <v>4333</v>
      </c>
      <c r="B2670" s="289">
        <v>2017693</v>
      </c>
      <c r="C2670" s="709">
        <v>121569</v>
      </c>
      <c r="D2670" s="271" t="s">
        <v>3772</v>
      </c>
      <c r="E2670" s="288" t="s">
        <v>352</v>
      </c>
      <c r="F2670" s="288">
        <v>0</v>
      </c>
      <c r="G2670" s="288">
        <v>1</v>
      </c>
      <c r="H2670" s="288">
        <v>0</v>
      </c>
      <c r="I2670" s="288">
        <v>1</v>
      </c>
      <c r="J2670" s="263" t="s">
        <v>1485</v>
      </c>
      <c r="K2670" s="263" t="s">
        <v>1485</v>
      </c>
      <c r="L2670" s="263" t="s">
        <v>1485</v>
      </c>
      <c r="M2670" s="263" t="s">
        <v>1485</v>
      </c>
      <c r="N2670" s="254" t="s">
        <v>47</v>
      </c>
      <c r="O2670" s="254" t="s">
        <v>47</v>
      </c>
      <c r="P2670" s="391" t="s">
        <v>47</v>
      </c>
      <c r="Q2670" s="391"/>
      <c r="R2670" s="391" t="s">
        <v>47</v>
      </c>
      <c r="S2670" s="251"/>
      <c r="T2670" s="253"/>
      <c r="U2670" s="245">
        <v>44</v>
      </c>
      <c r="V2670" s="638"/>
      <c r="W2670" s="1367" t="s">
        <v>3757</v>
      </c>
      <c r="X2670" s="202"/>
      <c r="Y2670" s="248">
        <v>3.25</v>
      </c>
      <c r="Z2670" s="239"/>
      <c r="AA2670" s="239"/>
      <c r="AB2670" s="1120"/>
      <c r="AC2670" s="249">
        <f>IF(B2670="","",(IFERROR(VLOOKUP(B2670,Projecten!A$4:X$2415,5,FALSE),"niet bekend")))</f>
        <v>0</v>
      </c>
      <c r="AD2670" s="330">
        <f t="shared" si="203"/>
        <v>502.39</v>
      </c>
      <c r="AE2670" s="211">
        <f>IF(B2670="","",(IFERROR(VLOOKUP(B2670,Projecten!A$4:X$2415,23,FALSE),"niet bekend")))</f>
        <v>502.39</v>
      </c>
      <c r="AF2670" s="330">
        <f>IF(B2670="","",(IFERROR(VLOOKUP(B2670,Projecten!A$4:X$2415,12,FALSE),"niet bekend")))</f>
        <v>502.39</v>
      </c>
    </row>
    <row r="2671" spans="1:33" s="259" customFormat="1" x14ac:dyDescent="0.2">
      <c r="A2671" s="202">
        <v>4334</v>
      </c>
      <c r="B2671" s="289">
        <v>2017695</v>
      </c>
      <c r="C2671" s="709">
        <v>121569</v>
      </c>
      <c r="D2671" s="271" t="s">
        <v>3774</v>
      </c>
      <c r="E2671" s="288" t="s">
        <v>352</v>
      </c>
      <c r="F2671" s="288">
        <v>0</v>
      </c>
      <c r="G2671" s="288">
        <v>1</v>
      </c>
      <c r="H2671" s="288">
        <v>0</v>
      </c>
      <c r="I2671" s="288">
        <v>1</v>
      </c>
      <c r="J2671" s="263" t="s">
        <v>1485</v>
      </c>
      <c r="K2671" s="263" t="s">
        <v>1485</v>
      </c>
      <c r="L2671" s="263" t="s">
        <v>1485</v>
      </c>
      <c r="M2671" s="263" t="s">
        <v>1485</v>
      </c>
      <c r="N2671" s="254" t="s">
        <v>47</v>
      </c>
      <c r="O2671" s="254" t="s">
        <v>47</v>
      </c>
      <c r="P2671" s="391" t="s">
        <v>47</v>
      </c>
      <c r="Q2671" s="391"/>
      <c r="R2671" s="391" t="s">
        <v>47</v>
      </c>
      <c r="S2671" s="251"/>
      <c r="T2671" s="253"/>
      <c r="U2671" s="245">
        <v>44</v>
      </c>
      <c r="V2671" s="638"/>
      <c r="W2671" s="1367" t="s">
        <v>3757</v>
      </c>
      <c r="X2671" s="202"/>
      <c r="Y2671" s="248">
        <v>3.25</v>
      </c>
      <c r="Z2671" s="239"/>
      <c r="AA2671" s="239"/>
      <c r="AB2671" s="1120"/>
      <c r="AC2671" s="249">
        <f>IF(B2671="","",(IFERROR(VLOOKUP(B2671,Projecten!A$4:X$2415,5,FALSE),"niet bekend")))</f>
        <v>0</v>
      </c>
      <c r="AD2671" s="330">
        <f t="shared" si="203"/>
        <v>502.39</v>
      </c>
      <c r="AE2671" s="211">
        <f>IF(B2671="","",(IFERROR(VLOOKUP(B2671,Projecten!A$4:X$2415,23,FALSE),"niet bekend")))</f>
        <v>502.39</v>
      </c>
      <c r="AF2671" s="330">
        <f>IF(B2671="","",(IFERROR(VLOOKUP(B2671,Projecten!A$4:X$2415,12,FALSE),"niet bekend")))</f>
        <v>502.39</v>
      </c>
    </row>
    <row r="2672" spans="1:33" s="259" customFormat="1" x14ac:dyDescent="0.2">
      <c r="A2672" s="202">
        <v>4335</v>
      </c>
      <c r="B2672" s="289">
        <v>2017697</v>
      </c>
      <c r="C2672" s="709">
        <v>121569</v>
      </c>
      <c r="D2672" s="271" t="s">
        <v>3775</v>
      </c>
      <c r="E2672" s="288" t="s">
        <v>352</v>
      </c>
      <c r="F2672" s="288">
        <v>0</v>
      </c>
      <c r="G2672" s="288">
        <v>1</v>
      </c>
      <c r="H2672" s="288">
        <v>0</v>
      </c>
      <c r="I2672" s="288">
        <v>1</v>
      </c>
      <c r="J2672" s="263" t="s">
        <v>1485</v>
      </c>
      <c r="K2672" s="263" t="s">
        <v>1485</v>
      </c>
      <c r="L2672" s="263" t="s">
        <v>1485</v>
      </c>
      <c r="M2672" s="263" t="s">
        <v>1485</v>
      </c>
      <c r="N2672" s="254" t="s">
        <v>47</v>
      </c>
      <c r="O2672" s="254" t="s">
        <v>47</v>
      </c>
      <c r="P2672" s="391" t="s">
        <v>47</v>
      </c>
      <c r="Q2672" s="391"/>
      <c r="R2672" s="391" t="s">
        <v>47</v>
      </c>
      <c r="S2672" s="251"/>
      <c r="T2672" s="253"/>
      <c r="U2672" s="245">
        <v>44</v>
      </c>
      <c r="V2672" s="638"/>
      <c r="W2672" s="1367" t="s">
        <v>3757</v>
      </c>
      <c r="X2672" s="202"/>
      <c r="Y2672" s="248">
        <v>3.25</v>
      </c>
      <c r="Z2672" s="239"/>
      <c r="AA2672" s="239"/>
      <c r="AB2672" s="1120"/>
      <c r="AC2672" s="249">
        <f>IF(B2672="","",(IFERROR(VLOOKUP(B2672,Projecten!A$4:X$2415,5,FALSE),"niet bekend")))</f>
        <v>0</v>
      </c>
      <c r="AD2672" s="330">
        <f t="shared" si="203"/>
        <v>502.39</v>
      </c>
      <c r="AE2672" s="211">
        <f>IF(B2672="","",(IFERROR(VLOOKUP(B2672,Projecten!A$4:X$2415,23,FALSE),"niet bekend")))</f>
        <v>502.39</v>
      </c>
      <c r="AF2672" s="330">
        <f>IF(B2672="","",(IFERROR(VLOOKUP(B2672,Projecten!A$4:X$2415,12,FALSE),"niet bekend")))</f>
        <v>502.39</v>
      </c>
    </row>
    <row r="2673" spans="1:33" s="259" customFormat="1" x14ac:dyDescent="0.2">
      <c r="A2673" s="202">
        <v>4336</v>
      </c>
      <c r="B2673" s="289">
        <v>2017699</v>
      </c>
      <c r="C2673" s="709">
        <v>121569</v>
      </c>
      <c r="D2673" s="271" t="s">
        <v>3776</v>
      </c>
      <c r="E2673" s="288" t="s">
        <v>352</v>
      </c>
      <c r="F2673" s="288">
        <v>0</v>
      </c>
      <c r="G2673" s="288">
        <v>1</v>
      </c>
      <c r="H2673" s="288">
        <v>0</v>
      </c>
      <c r="I2673" s="288">
        <v>1</v>
      </c>
      <c r="J2673" s="263" t="s">
        <v>1485</v>
      </c>
      <c r="K2673" s="263" t="s">
        <v>1485</v>
      </c>
      <c r="L2673" s="263" t="s">
        <v>1485</v>
      </c>
      <c r="M2673" s="263" t="s">
        <v>1485</v>
      </c>
      <c r="N2673" s="254" t="s">
        <v>47</v>
      </c>
      <c r="O2673" s="254" t="s">
        <v>47</v>
      </c>
      <c r="P2673" s="391" t="s">
        <v>47</v>
      </c>
      <c r="Q2673" s="391"/>
      <c r="R2673" s="391" t="s">
        <v>47</v>
      </c>
      <c r="S2673" s="251"/>
      <c r="T2673" s="253"/>
      <c r="U2673" s="245">
        <v>44</v>
      </c>
      <c r="V2673" s="638"/>
      <c r="W2673" s="1367" t="s">
        <v>3757</v>
      </c>
      <c r="X2673" s="202"/>
      <c r="Y2673" s="248">
        <v>3.25</v>
      </c>
      <c r="Z2673" s="239"/>
      <c r="AA2673" s="239"/>
      <c r="AB2673" s="1120"/>
      <c r="AC2673" s="249">
        <f>IF(B2673="","",(IFERROR(VLOOKUP(B2673,Projecten!A$4:X$2415,5,FALSE),"niet bekend")))</f>
        <v>0</v>
      </c>
      <c r="AD2673" s="330">
        <f t="shared" si="203"/>
        <v>502.39</v>
      </c>
      <c r="AE2673" s="211">
        <f>IF(B2673="","",(IFERROR(VLOOKUP(B2673,Projecten!A$4:X$2415,23,FALSE),"niet bekend")))</f>
        <v>502.39</v>
      </c>
      <c r="AF2673" s="330">
        <f>IF(B2673="","",(IFERROR(VLOOKUP(B2673,Projecten!A$4:X$2415,12,FALSE),"niet bekend")))</f>
        <v>502.39</v>
      </c>
    </row>
    <row r="2674" spans="1:33" s="259" customFormat="1" x14ac:dyDescent="0.2">
      <c r="A2674" s="202">
        <v>4337</v>
      </c>
      <c r="B2674" s="289">
        <v>2017701</v>
      </c>
      <c r="C2674" s="709">
        <v>121569</v>
      </c>
      <c r="D2674" s="271" t="s">
        <v>3778</v>
      </c>
      <c r="E2674" s="288" t="s">
        <v>352</v>
      </c>
      <c r="F2674" s="288">
        <v>0</v>
      </c>
      <c r="G2674" s="288">
        <v>1</v>
      </c>
      <c r="H2674" s="288">
        <v>0</v>
      </c>
      <c r="I2674" s="288">
        <v>1</v>
      </c>
      <c r="J2674" s="263" t="s">
        <v>1485</v>
      </c>
      <c r="K2674" s="263" t="s">
        <v>1485</v>
      </c>
      <c r="L2674" s="263" t="s">
        <v>1485</v>
      </c>
      <c r="M2674" s="263" t="s">
        <v>1485</v>
      </c>
      <c r="N2674" s="254" t="s">
        <v>47</v>
      </c>
      <c r="O2674" s="254" t="s">
        <v>47</v>
      </c>
      <c r="P2674" s="391" t="s">
        <v>47</v>
      </c>
      <c r="Q2674" s="391"/>
      <c r="R2674" s="391" t="s">
        <v>47</v>
      </c>
      <c r="S2674" s="251"/>
      <c r="T2674" s="253"/>
      <c r="U2674" s="245">
        <v>44</v>
      </c>
      <c r="V2674" s="638"/>
      <c r="W2674" s="1367" t="s">
        <v>3757</v>
      </c>
      <c r="X2674" s="202"/>
      <c r="Y2674" s="248">
        <v>3.25</v>
      </c>
      <c r="Z2674" s="239"/>
      <c r="AA2674" s="239"/>
      <c r="AB2674" s="1120"/>
      <c r="AC2674" s="249">
        <f>IF(B2674="","",(IFERROR(VLOOKUP(B2674,Projecten!A$4:X$2415,5,FALSE),"niet bekend")))</f>
        <v>0</v>
      </c>
      <c r="AD2674" s="330">
        <f t="shared" si="203"/>
        <v>502.39</v>
      </c>
      <c r="AE2674" s="211">
        <f>IF(B2674="","",(IFERROR(VLOOKUP(B2674,Projecten!A$4:X$2415,23,FALSE),"niet bekend")))</f>
        <v>502.39</v>
      </c>
      <c r="AF2674" s="330">
        <f>IF(B2674="","",(IFERROR(VLOOKUP(B2674,Projecten!A$4:X$2415,12,FALSE),"niet bekend")))</f>
        <v>502.39</v>
      </c>
    </row>
    <row r="2675" spans="1:33" s="259" customFormat="1" x14ac:dyDescent="0.2">
      <c r="A2675" s="202">
        <v>4338</v>
      </c>
      <c r="B2675" s="272">
        <v>2017709</v>
      </c>
      <c r="C2675" s="709">
        <v>121569</v>
      </c>
      <c r="D2675" s="272" t="s">
        <v>3786</v>
      </c>
      <c r="E2675" s="273" t="s">
        <v>352</v>
      </c>
      <c r="F2675" s="273">
        <v>0</v>
      </c>
      <c r="G2675" s="288">
        <v>1</v>
      </c>
      <c r="H2675" s="288">
        <v>0</v>
      </c>
      <c r="I2675" s="288">
        <v>1</v>
      </c>
      <c r="J2675" s="263" t="s">
        <v>1485</v>
      </c>
      <c r="K2675" s="263" t="s">
        <v>1485</v>
      </c>
      <c r="L2675" s="263" t="s">
        <v>1485</v>
      </c>
      <c r="M2675" s="263" t="s">
        <v>1485</v>
      </c>
      <c r="N2675" s="254" t="s">
        <v>47</v>
      </c>
      <c r="O2675" s="254" t="s">
        <v>47</v>
      </c>
      <c r="P2675" s="391" t="s">
        <v>47</v>
      </c>
      <c r="Q2675" s="391"/>
      <c r="R2675" s="391" t="s">
        <v>47</v>
      </c>
      <c r="S2675" s="251"/>
      <c r="T2675" s="253"/>
      <c r="U2675" s="245">
        <v>44</v>
      </c>
      <c r="V2675" s="427"/>
      <c r="W2675" s="1367" t="s">
        <v>3757</v>
      </c>
      <c r="X2675" s="239"/>
      <c r="Y2675" s="248">
        <v>3.25</v>
      </c>
      <c r="Z2675" s="239"/>
      <c r="AA2675" s="239"/>
      <c r="AB2675" s="1120"/>
      <c r="AC2675" s="249">
        <f>IF(B2675="","",(IFERROR(VLOOKUP(B2675,Projecten!A$4:X$2415,5,FALSE),"niet bekend")))</f>
        <v>0</v>
      </c>
      <c r="AD2675" s="330">
        <f t="shared" si="203"/>
        <v>502.39</v>
      </c>
      <c r="AE2675" s="211">
        <f>IF(B2675="","",(IFERROR(VLOOKUP(B2675,Projecten!A$4:X$2415,23,FALSE),"niet bekend")))</f>
        <v>502.39</v>
      </c>
      <c r="AF2675" s="330">
        <f>IF(B2675="","",(IFERROR(VLOOKUP(B2675,Projecten!A$4:X$2415,12,FALSE),"niet bekend")))</f>
        <v>502.39</v>
      </c>
    </row>
    <row r="2676" spans="1:33" s="259" customFormat="1" x14ac:dyDescent="0.2">
      <c r="A2676" s="202">
        <v>4339</v>
      </c>
      <c r="B2676" s="272">
        <v>2017711</v>
      </c>
      <c r="C2676" s="709">
        <v>121569</v>
      </c>
      <c r="D2676" s="272" t="s">
        <v>3787</v>
      </c>
      <c r="E2676" s="273" t="s">
        <v>352</v>
      </c>
      <c r="F2676" s="273">
        <v>0</v>
      </c>
      <c r="G2676" s="288">
        <v>1</v>
      </c>
      <c r="H2676" s="288">
        <v>0</v>
      </c>
      <c r="I2676" s="288">
        <v>1</v>
      </c>
      <c r="J2676" s="263" t="s">
        <v>1485</v>
      </c>
      <c r="K2676" s="263" t="s">
        <v>1485</v>
      </c>
      <c r="L2676" s="263" t="s">
        <v>1485</v>
      </c>
      <c r="M2676" s="263" t="s">
        <v>1485</v>
      </c>
      <c r="N2676" s="254" t="s">
        <v>47</v>
      </c>
      <c r="O2676" s="254" t="s">
        <v>47</v>
      </c>
      <c r="P2676" s="391" t="s">
        <v>47</v>
      </c>
      <c r="Q2676" s="391"/>
      <c r="R2676" s="391" t="s">
        <v>47</v>
      </c>
      <c r="S2676" s="251"/>
      <c r="T2676" s="253"/>
      <c r="U2676" s="245">
        <v>44</v>
      </c>
      <c r="V2676" s="427"/>
      <c r="W2676" s="1367" t="s">
        <v>3757</v>
      </c>
      <c r="X2676" s="239"/>
      <c r="Y2676" s="248">
        <v>3.25</v>
      </c>
      <c r="Z2676" s="239"/>
      <c r="AA2676" s="239"/>
      <c r="AB2676" s="1120"/>
      <c r="AC2676" s="249">
        <f>IF(B2676="","",(IFERROR(VLOOKUP(B2676,Projecten!A$4:X$2415,5,FALSE),"niet bekend")))</f>
        <v>0</v>
      </c>
      <c r="AD2676" s="330">
        <f t="shared" si="203"/>
        <v>502.39</v>
      </c>
      <c r="AE2676" s="211">
        <f>IF(B2676="","",(IFERROR(VLOOKUP(B2676,Projecten!A$4:X$2415,23,FALSE),"niet bekend")))</f>
        <v>502.39</v>
      </c>
      <c r="AF2676" s="330">
        <f>IF(B2676="","",(IFERROR(VLOOKUP(B2676,Projecten!A$4:X$2415,12,FALSE),"niet bekend")))</f>
        <v>502.39</v>
      </c>
    </row>
    <row r="2677" spans="1:33" s="259" customFormat="1" x14ac:dyDescent="0.2">
      <c r="A2677" s="202">
        <v>4340</v>
      </c>
      <c r="B2677" s="272">
        <v>2017713</v>
      </c>
      <c r="C2677" s="709">
        <v>121569</v>
      </c>
      <c r="D2677" s="272" t="s">
        <v>3790</v>
      </c>
      <c r="E2677" s="273" t="s">
        <v>352</v>
      </c>
      <c r="F2677" s="273">
        <v>0</v>
      </c>
      <c r="G2677" s="288">
        <v>1</v>
      </c>
      <c r="H2677" s="288">
        <v>0</v>
      </c>
      <c r="I2677" s="288">
        <v>1</v>
      </c>
      <c r="J2677" s="263" t="s">
        <v>1485</v>
      </c>
      <c r="K2677" s="263" t="s">
        <v>1485</v>
      </c>
      <c r="L2677" s="263" t="s">
        <v>1485</v>
      </c>
      <c r="M2677" s="263" t="s">
        <v>1485</v>
      </c>
      <c r="N2677" s="254" t="s">
        <v>47</v>
      </c>
      <c r="O2677" s="254" t="s">
        <v>47</v>
      </c>
      <c r="P2677" s="391" t="s">
        <v>47</v>
      </c>
      <c r="Q2677" s="391"/>
      <c r="R2677" s="391" t="s">
        <v>47</v>
      </c>
      <c r="S2677" s="251"/>
      <c r="T2677" s="253"/>
      <c r="U2677" s="245">
        <v>44</v>
      </c>
      <c r="V2677" s="427"/>
      <c r="W2677" s="1367" t="s">
        <v>3757</v>
      </c>
      <c r="X2677" s="239"/>
      <c r="Y2677" s="248">
        <v>3.25</v>
      </c>
      <c r="Z2677" s="239"/>
      <c r="AA2677" s="239"/>
      <c r="AB2677" s="1120"/>
      <c r="AC2677" s="249">
        <f>IF(B2677="","",(IFERROR(VLOOKUP(B2677,Projecten!A$4:X$2415,5,FALSE),"niet bekend")))</f>
        <v>0</v>
      </c>
      <c r="AD2677" s="330">
        <f t="shared" si="203"/>
        <v>502.39</v>
      </c>
      <c r="AE2677" s="211">
        <f>IF(B2677="","",(IFERROR(VLOOKUP(B2677,Projecten!A$4:X$2415,23,FALSE),"niet bekend")))</f>
        <v>502.39</v>
      </c>
      <c r="AF2677" s="330">
        <f>IF(B2677="","",(IFERROR(VLOOKUP(B2677,Projecten!A$4:X$2415,12,FALSE),"niet bekend")))</f>
        <v>502.39</v>
      </c>
    </row>
    <row r="2678" spans="1:33" x14ac:dyDescent="0.2">
      <c r="A2678" s="202">
        <v>4341</v>
      </c>
      <c r="B2678" s="237">
        <v>2017715</v>
      </c>
      <c r="C2678" s="709">
        <v>121569</v>
      </c>
      <c r="D2678" s="202" t="s">
        <v>3793</v>
      </c>
      <c r="E2678" s="240" t="s">
        <v>352</v>
      </c>
      <c r="F2678" s="240">
        <v>0</v>
      </c>
      <c r="G2678" s="288">
        <v>1</v>
      </c>
      <c r="H2678" s="288">
        <v>0</v>
      </c>
      <c r="I2678" s="288">
        <v>1</v>
      </c>
      <c r="J2678" s="263" t="s">
        <v>1485</v>
      </c>
      <c r="K2678" s="263" t="s">
        <v>1485</v>
      </c>
      <c r="L2678" s="263" t="s">
        <v>1485</v>
      </c>
      <c r="M2678" s="263" t="s">
        <v>1485</v>
      </c>
      <c r="N2678" s="242" t="s">
        <v>47</v>
      </c>
      <c r="O2678" s="242" t="s">
        <v>47</v>
      </c>
      <c r="P2678" s="391" t="s">
        <v>47</v>
      </c>
      <c r="Q2678" s="391"/>
      <c r="R2678" s="391" t="s">
        <v>47</v>
      </c>
      <c r="S2678" s="243"/>
      <c r="T2678" s="244"/>
      <c r="U2678" s="245">
        <v>44</v>
      </c>
      <c r="W2678" s="1367" t="s">
        <v>3757</v>
      </c>
      <c r="X2678" s="239"/>
      <c r="Y2678" s="248">
        <v>3.25</v>
      </c>
      <c r="Z2678" s="202"/>
      <c r="AA2678" s="202"/>
      <c r="AB2678" s="243"/>
      <c r="AC2678" s="249">
        <f>IF(B2678="","",(IFERROR(VLOOKUP(B2678,Projecten!A$4:X$2415,5,FALSE),"niet bekend")))</f>
        <v>0</v>
      </c>
      <c r="AD2678" s="330">
        <f t="shared" si="203"/>
        <v>502.39</v>
      </c>
      <c r="AE2678" s="211">
        <f>IF(B2678="","",(IFERROR(VLOOKUP(B2678,Projecten!A$4:X$2415,23,FALSE),"niet bekend")))</f>
        <v>502.39</v>
      </c>
      <c r="AF2678" s="330">
        <f>IF(B2678="","",(IFERROR(VLOOKUP(B2678,Projecten!A$4:X$2415,12,FALSE),"niet bekend")))</f>
        <v>502.39</v>
      </c>
      <c r="AG2678" s="209"/>
    </row>
    <row r="2679" spans="1:33" x14ac:dyDescent="0.2">
      <c r="A2679" s="202">
        <v>4342</v>
      </c>
      <c r="B2679" s="237">
        <v>2017717</v>
      </c>
      <c r="C2679" s="709">
        <v>121569</v>
      </c>
      <c r="D2679" s="202" t="s">
        <v>3795</v>
      </c>
      <c r="E2679" s="240" t="s">
        <v>352</v>
      </c>
      <c r="F2679" s="240">
        <v>0</v>
      </c>
      <c r="G2679" s="288">
        <v>1</v>
      </c>
      <c r="H2679" s="288">
        <v>0</v>
      </c>
      <c r="I2679" s="288">
        <v>1</v>
      </c>
      <c r="J2679" s="263" t="s">
        <v>1485</v>
      </c>
      <c r="K2679" s="263" t="s">
        <v>1485</v>
      </c>
      <c r="L2679" s="263" t="s">
        <v>1485</v>
      </c>
      <c r="M2679" s="263" t="s">
        <v>1485</v>
      </c>
      <c r="N2679" s="242" t="s">
        <v>47</v>
      </c>
      <c r="O2679" s="242" t="s">
        <v>47</v>
      </c>
      <c r="P2679" s="391" t="s">
        <v>47</v>
      </c>
      <c r="Q2679" s="391"/>
      <c r="R2679" s="391" t="s">
        <v>47</v>
      </c>
      <c r="S2679" s="243"/>
      <c r="T2679" s="244"/>
      <c r="U2679" s="245">
        <v>44</v>
      </c>
      <c r="W2679" s="1367" t="s">
        <v>3757</v>
      </c>
      <c r="X2679" s="239"/>
      <c r="Y2679" s="248">
        <v>3.25</v>
      </c>
      <c r="Z2679" s="202"/>
      <c r="AA2679" s="202"/>
      <c r="AB2679" s="243"/>
      <c r="AC2679" s="249">
        <f>IF(B2679="","",(IFERROR(VLOOKUP(B2679,Projecten!A$4:X$2415,5,FALSE),"niet bekend")))</f>
        <v>0</v>
      </c>
      <c r="AD2679" s="330">
        <f t="shared" si="203"/>
        <v>502.39</v>
      </c>
      <c r="AE2679" s="211">
        <f>IF(B2679="","",(IFERROR(VLOOKUP(B2679,Projecten!A$4:X$2415,23,FALSE),"niet bekend")))</f>
        <v>502.39</v>
      </c>
      <c r="AF2679" s="330">
        <f>IF(B2679="","",(IFERROR(VLOOKUP(B2679,Projecten!A$4:X$2415,12,FALSE),"niet bekend")))</f>
        <v>502.39</v>
      </c>
      <c r="AG2679" s="209"/>
    </row>
    <row r="2680" spans="1:33" x14ac:dyDescent="0.2">
      <c r="A2680" s="202">
        <v>4343</v>
      </c>
      <c r="B2680" s="237">
        <v>2017719</v>
      </c>
      <c r="C2680" s="709">
        <v>121569</v>
      </c>
      <c r="D2680" s="202" t="s">
        <v>3797</v>
      </c>
      <c r="E2680" s="240" t="s">
        <v>352</v>
      </c>
      <c r="F2680" s="240">
        <v>0</v>
      </c>
      <c r="G2680" s="288">
        <v>1</v>
      </c>
      <c r="H2680" s="240">
        <v>0</v>
      </c>
      <c r="I2680" s="288">
        <v>1</v>
      </c>
      <c r="J2680" s="263" t="s">
        <v>1485</v>
      </c>
      <c r="K2680" s="263" t="s">
        <v>1485</v>
      </c>
      <c r="L2680" s="263" t="s">
        <v>1485</v>
      </c>
      <c r="M2680" s="263" t="s">
        <v>1485</v>
      </c>
      <c r="N2680" s="242" t="s">
        <v>47</v>
      </c>
      <c r="O2680" s="242" t="s">
        <v>47</v>
      </c>
      <c r="P2680" s="391" t="s">
        <v>47</v>
      </c>
      <c r="Q2680" s="391"/>
      <c r="R2680" s="391" t="s">
        <v>47</v>
      </c>
      <c r="S2680" s="243"/>
      <c r="T2680" s="244"/>
      <c r="U2680" s="245">
        <v>44</v>
      </c>
      <c r="W2680" s="1367" t="s">
        <v>3757</v>
      </c>
      <c r="X2680" s="239"/>
      <c r="Y2680" s="248">
        <v>3.25</v>
      </c>
      <c r="Z2680" s="202"/>
      <c r="AA2680" s="202"/>
      <c r="AB2680" s="243"/>
      <c r="AC2680" s="249">
        <f>IF(B2680="","",(IFERROR(VLOOKUP(B2680,Projecten!A$4:X$2415,5,FALSE),"niet bekend")))</f>
        <v>0</v>
      </c>
      <c r="AD2680" s="330">
        <f t="shared" si="203"/>
        <v>502.39</v>
      </c>
      <c r="AE2680" s="211">
        <f>IF(B2680="","",(IFERROR(VLOOKUP(B2680,Projecten!A$4:X$2415,23,FALSE),"niet bekend")))</f>
        <v>502.39</v>
      </c>
      <c r="AF2680" s="330">
        <f>IF(B2680="","",(IFERROR(VLOOKUP(B2680,Projecten!A$4:X$2415,12,FALSE),"niet bekend")))</f>
        <v>502.39</v>
      </c>
      <c r="AG2680" s="209"/>
    </row>
    <row r="2681" spans="1:33" x14ac:dyDescent="0.2">
      <c r="A2681" s="202">
        <v>4344</v>
      </c>
      <c r="B2681" s="261">
        <v>2017721</v>
      </c>
      <c r="C2681" s="709">
        <v>121569</v>
      </c>
      <c r="D2681" s="243" t="s">
        <v>3799</v>
      </c>
      <c r="E2681" s="202" t="s">
        <v>352</v>
      </c>
      <c r="F2681" s="202">
        <v>0</v>
      </c>
      <c r="G2681" s="288">
        <v>1</v>
      </c>
      <c r="H2681" s="202">
        <v>0</v>
      </c>
      <c r="I2681" s="288">
        <v>1</v>
      </c>
      <c r="J2681" s="263" t="s">
        <v>1485</v>
      </c>
      <c r="K2681" s="263" t="s">
        <v>1485</v>
      </c>
      <c r="L2681" s="263" t="s">
        <v>1485</v>
      </c>
      <c r="M2681" s="263" t="s">
        <v>1485</v>
      </c>
      <c r="N2681" s="254" t="s">
        <v>47</v>
      </c>
      <c r="O2681" s="254" t="s">
        <v>47</v>
      </c>
      <c r="P2681" s="391" t="s">
        <v>47</v>
      </c>
      <c r="Q2681" s="391"/>
      <c r="R2681" s="391" t="s">
        <v>47</v>
      </c>
      <c r="S2681" s="243"/>
      <c r="T2681" s="244"/>
      <c r="U2681" s="245">
        <v>44</v>
      </c>
      <c r="W2681" s="1367" t="s">
        <v>3757</v>
      </c>
      <c r="X2681" s="239"/>
      <c r="Y2681" s="248">
        <v>3.25</v>
      </c>
      <c r="Z2681" s="202"/>
      <c r="AA2681" s="202"/>
      <c r="AB2681" s="499"/>
      <c r="AC2681" s="249">
        <f>IF(B2681="","",(IFERROR(VLOOKUP(B2681,Projecten!A$4:X$2415,5,FALSE),"niet bekend")))</f>
        <v>0</v>
      </c>
      <c r="AD2681" s="330">
        <f t="shared" si="203"/>
        <v>502.39</v>
      </c>
      <c r="AE2681" s="211">
        <f>IF(B2681="","",(IFERROR(VLOOKUP(B2681,Projecten!A$4:X$2415,23,FALSE),"niet bekend")))</f>
        <v>502.39</v>
      </c>
      <c r="AF2681" s="330">
        <f>IF(B2681="","",(IFERROR(VLOOKUP(B2681,Projecten!A$4:X$2415,12,FALSE),"niet bekend")))</f>
        <v>502.39</v>
      </c>
      <c r="AG2681" s="209"/>
    </row>
    <row r="2682" spans="1:33" x14ac:dyDescent="0.2">
      <c r="A2682" s="202">
        <v>4345</v>
      </c>
      <c r="B2682" s="261">
        <v>2017723</v>
      </c>
      <c r="C2682" s="709">
        <v>121569</v>
      </c>
      <c r="D2682" s="243" t="s">
        <v>3801</v>
      </c>
      <c r="E2682" s="202" t="s">
        <v>352</v>
      </c>
      <c r="F2682" s="202">
        <v>0</v>
      </c>
      <c r="G2682" s="288">
        <v>1</v>
      </c>
      <c r="H2682" s="202">
        <v>0</v>
      </c>
      <c r="I2682" s="288">
        <v>1</v>
      </c>
      <c r="J2682" s="263" t="s">
        <v>1485</v>
      </c>
      <c r="K2682" s="263" t="s">
        <v>1485</v>
      </c>
      <c r="L2682" s="263" t="s">
        <v>1485</v>
      </c>
      <c r="M2682" s="263" t="s">
        <v>1485</v>
      </c>
      <c r="N2682" s="254" t="s">
        <v>47</v>
      </c>
      <c r="O2682" s="254" t="s">
        <v>47</v>
      </c>
      <c r="P2682" s="391" t="s">
        <v>47</v>
      </c>
      <c r="Q2682" s="391"/>
      <c r="R2682" s="391" t="s">
        <v>47</v>
      </c>
      <c r="S2682" s="243"/>
      <c r="T2682" s="244"/>
      <c r="U2682" s="245">
        <v>44</v>
      </c>
      <c r="W2682" s="1367" t="s">
        <v>3757</v>
      </c>
      <c r="X2682" s="239"/>
      <c r="Y2682" s="248">
        <v>3.25</v>
      </c>
      <c r="Z2682" s="202"/>
      <c r="AA2682" s="202"/>
      <c r="AB2682" s="499"/>
      <c r="AC2682" s="249">
        <f>IF(B2682="","",(IFERROR(VLOOKUP(B2682,Projecten!A$4:X$2415,5,FALSE),"niet bekend")))</f>
        <v>0</v>
      </c>
      <c r="AD2682" s="330">
        <f t="shared" si="203"/>
        <v>502.39</v>
      </c>
      <c r="AE2682" s="211">
        <f>IF(B2682="","",(IFERROR(VLOOKUP(B2682,Projecten!A$4:X$2415,23,FALSE),"niet bekend")))</f>
        <v>502.39</v>
      </c>
      <c r="AF2682" s="330">
        <f>IF(B2682="","",(IFERROR(VLOOKUP(B2682,Projecten!A$4:X$2415,12,FALSE),"niet bekend")))</f>
        <v>502.39</v>
      </c>
      <c r="AG2682" s="209"/>
    </row>
    <row r="2683" spans="1:33" x14ac:dyDescent="0.2">
      <c r="A2683" s="202">
        <v>4346</v>
      </c>
      <c r="B2683" s="261">
        <v>2017725</v>
      </c>
      <c r="C2683" s="709">
        <v>121569</v>
      </c>
      <c r="D2683" s="243" t="s">
        <v>3803</v>
      </c>
      <c r="E2683" s="202" t="s">
        <v>352</v>
      </c>
      <c r="F2683" s="202">
        <v>0</v>
      </c>
      <c r="G2683" s="288">
        <v>1</v>
      </c>
      <c r="H2683" s="202">
        <v>0</v>
      </c>
      <c r="I2683" s="288">
        <v>1</v>
      </c>
      <c r="J2683" s="263" t="s">
        <v>1485</v>
      </c>
      <c r="K2683" s="263" t="s">
        <v>1485</v>
      </c>
      <c r="L2683" s="263" t="s">
        <v>1485</v>
      </c>
      <c r="M2683" s="263" t="s">
        <v>1485</v>
      </c>
      <c r="N2683" s="254" t="s">
        <v>47</v>
      </c>
      <c r="O2683" s="254" t="s">
        <v>47</v>
      </c>
      <c r="P2683" s="391" t="s">
        <v>47</v>
      </c>
      <c r="Q2683" s="391"/>
      <c r="R2683" s="391" t="s">
        <v>47</v>
      </c>
      <c r="S2683" s="243"/>
      <c r="T2683" s="244"/>
      <c r="U2683" s="245">
        <v>44</v>
      </c>
      <c r="W2683" s="1367" t="s">
        <v>3757</v>
      </c>
      <c r="X2683" s="239"/>
      <c r="Y2683" s="248">
        <v>3.25</v>
      </c>
      <c r="Z2683" s="202"/>
      <c r="AA2683" s="202"/>
      <c r="AB2683" s="499"/>
      <c r="AC2683" s="249">
        <f>IF(B2683="","",(IFERROR(VLOOKUP(B2683,Projecten!A$4:X$2415,5,FALSE),"niet bekend")))</f>
        <v>0</v>
      </c>
      <c r="AD2683" s="330">
        <f t="shared" si="203"/>
        <v>502.39</v>
      </c>
      <c r="AE2683" s="211">
        <f>IF(B2683="","",(IFERROR(VLOOKUP(B2683,Projecten!A$4:X$2415,23,FALSE),"niet bekend")))</f>
        <v>502.39</v>
      </c>
      <c r="AF2683" s="330">
        <f>IF(B2683="","",(IFERROR(VLOOKUP(B2683,Projecten!A$4:X$2415,12,FALSE),"niet bekend")))</f>
        <v>502.39</v>
      </c>
      <c r="AG2683" s="209"/>
    </row>
    <row r="2684" spans="1:33" s="259" customFormat="1" x14ac:dyDescent="0.2">
      <c r="A2684" s="202">
        <v>4349</v>
      </c>
      <c r="B2684" s="272">
        <v>2017674</v>
      </c>
      <c r="C2684" s="272">
        <v>121572</v>
      </c>
      <c r="D2684" s="272">
        <v>726417</v>
      </c>
      <c r="E2684" s="273" t="s">
        <v>26</v>
      </c>
      <c r="F2684" s="273">
        <v>1</v>
      </c>
      <c r="G2684" s="273">
        <v>10</v>
      </c>
      <c r="H2684" s="273">
        <v>4</v>
      </c>
      <c r="I2684" s="273">
        <v>2</v>
      </c>
      <c r="J2684" s="1000">
        <v>43032</v>
      </c>
      <c r="K2684" s="1000">
        <v>43033</v>
      </c>
      <c r="L2684" s="263" t="s">
        <v>1485</v>
      </c>
      <c r="M2684" s="263" t="s">
        <v>1485</v>
      </c>
      <c r="N2684" s="254" t="s">
        <v>47</v>
      </c>
      <c r="O2684" s="254" t="s">
        <v>47</v>
      </c>
      <c r="P2684" s="254" t="s">
        <v>47</v>
      </c>
      <c r="Q2684" s="254"/>
      <c r="R2684" s="254" t="s">
        <v>47</v>
      </c>
      <c r="S2684" s="251"/>
      <c r="T2684" s="253"/>
      <c r="U2684" s="245">
        <v>45</v>
      </c>
      <c r="V2684" s="427"/>
      <c r="W2684" s="1367" t="s">
        <v>162</v>
      </c>
      <c r="X2684" s="202" t="s">
        <v>3906</v>
      </c>
      <c r="Y2684" s="248">
        <v>18</v>
      </c>
      <c r="Z2684" s="239"/>
      <c r="AA2684" s="239"/>
      <c r="AB2684" s="1120"/>
      <c r="AC2684" s="249">
        <f>IF(B2684="","",(IFERROR(VLOOKUP(B2684,Projecten!A$4:X$2415,5,FALSE),"niet bekend")))</f>
        <v>1</v>
      </c>
      <c r="AD2684" s="330">
        <f t="shared" si="203"/>
        <v>4418.8900000000003</v>
      </c>
      <c r="AE2684" s="211">
        <f>IF(B2684="","",(IFERROR(VLOOKUP(B2684,Projecten!A$4:X$2415,23,FALSE),"niet bekend")))</f>
        <v>4418.8900000000003</v>
      </c>
      <c r="AF2684" s="330">
        <f>IF(B2684="","",(IFERROR(VLOOKUP(B2684,Projecten!A$4:X$2415,12,FALSE),"niet bekend")))</f>
        <v>4418.8900000000003</v>
      </c>
    </row>
    <row r="2685" spans="1:33" s="259" customFormat="1" x14ac:dyDescent="0.2">
      <c r="A2685" s="202">
        <v>4350</v>
      </c>
      <c r="B2685" s="272">
        <v>2017679</v>
      </c>
      <c r="C2685" s="272">
        <v>121572</v>
      </c>
      <c r="D2685" s="272">
        <v>704918</v>
      </c>
      <c r="E2685" s="273" t="s">
        <v>26</v>
      </c>
      <c r="F2685" s="273">
        <v>0</v>
      </c>
      <c r="G2685" s="273">
        <v>1</v>
      </c>
      <c r="H2685" s="273">
        <v>1</v>
      </c>
      <c r="I2685" s="273">
        <v>0</v>
      </c>
      <c r="J2685" s="1000">
        <v>43046</v>
      </c>
      <c r="K2685" s="275"/>
      <c r="L2685" s="263" t="s">
        <v>1485</v>
      </c>
      <c r="M2685" s="263" t="s">
        <v>1485</v>
      </c>
      <c r="N2685" s="254" t="s">
        <v>47</v>
      </c>
      <c r="O2685" s="254" t="s">
        <v>47</v>
      </c>
      <c r="P2685" s="254" t="s">
        <v>47</v>
      </c>
      <c r="Q2685" s="254"/>
      <c r="R2685" s="254" t="s">
        <v>47</v>
      </c>
      <c r="S2685" s="251"/>
      <c r="T2685" s="253"/>
      <c r="U2685" s="245">
        <v>45</v>
      </c>
      <c r="V2685" s="427"/>
      <c r="W2685" s="1367" t="s">
        <v>162</v>
      </c>
      <c r="X2685" s="239"/>
      <c r="Y2685" s="248">
        <v>2</v>
      </c>
      <c r="Z2685" s="239"/>
      <c r="AA2685" s="239"/>
      <c r="AB2685" s="1120"/>
      <c r="AC2685" s="249">
        <f>IF(B2685="","",(IFERROR(VLOOKUP(B2685,Projecten!A$4:X$2415,5,FALSE),"niet bekend")))</f>
        <v>0</v>
      </c>
      <c r="AD2685" s="330">
        <f t="shared" si="203"/>
        <v>292.12</v>
      </c>
      <c r="AE2685" s="211">
        <f>IF(B2685="","",(IFERROR(VLOOKUP(B2685,Projecten!A$4:X$2415,23,FALSE),"niet bekend")))</f>
        <v>292.12</v>
      </c>
      <c r="AF2685" s="330">
        <f>IF(B2685="","",(IFERROR(VLOOKUP(B2685,Projecten!A$4:X$2415,12,FALSE),"niet bekend")))</f>
        <v>292.12</v>
      </c>
    </row>
    <row r="2686" spans="1:33" s="259" customFormat="1" x14ac:dyDescent="0.2">
      <c r="A2686" s="202">
        <v>4351</v>
      </c>
      <c r="B2686" s="289">
        <v>2017682</v>
      </c>
      <c r="C2686" s="272">
        <v>121572</v>
      </c>
      <c r="D2686" s="271">
        <v>670917</v>
      </c>
      <c r="E2686" s="202" t="s">
        <v>26</v>
      </c>
      <c r="F2686" s="202">
        <v>1</v>
      </c>
      <c r="G2686" s="202">
        <v>9</v>
      </c>
      <c r="H2686" s="202">
        <v>5</v>
      </c>
      <c r="I2686" s="202">
        <v>3</v>
      </c>
      <c r="J2686" s="1000">
        <v>43032</v>
      </c>
      <c r="K2686" s="1000">
        <v>43033</v>
      </c>
      <c r="L2686" s="263" t="s">
        <v>1485</v>
      </c>
      <c r="M2686" s="263" t="s">
        <v>1485</v>
      </c>
      <c r="N2686" s="254" t="s">
        <v>47</v>
      </c>
      <c r="O2686" s="254" t="s">
        <v>47</v>
      </c>
      <c r="P2686" s="254" t="s">
        <v>47</v>
      </c>
      <c r="Q2686" s="254"/>
      <c r="R2686" s="254" t="s">
        <v>47</v>
      </c>
      <c r="S2686" s="251"/>
      <c r="T2686" s="253"/>
      <c r="U2686" s="245">
        <v>45</v>
      </c>
      <c r="V2686" s="427"/>
      <c r="W2686" s="1367" t="s">
        <v>162</v>
      </c>
      <c r="X2686" s="239"/>
      <c r="Y2686" s="248">
        <v>15</v>
      </c>
      <c r="Z2686" s="239"/>
      <c r="AA2686" s="239"/>
      <c r="AB2686" s="1120"/>
      <c r="AC2686" s="249">
        <f>IF(B2686="","",(IFERROR(VLOOKUP(B2686,Projecten!A$4:X$2415,5,FALSE),"niet bekend")))</f>
        <v>1</v>
      </c>
      <c r="AD2686" s="330">
        <f t="shared" si="203"/>
        <v>2812.06</v>
      </c>
      <c r="AE2686" s="211">
        <f>IF(B2686="","",(IFERROR(VLOOKUP(B2686,Projecten!A$4:X$2415,23,FALSE),"niet bekend")))</f>
        <v>2812.06</v>
      </c>
      <c r="AF2686" s="330">
        <f>IF(B2686="","",(IFERROR(VLOOKUP(B2686,Projecten!A$4:X$2415,12,FALSE),"niet bekend")))</f>
        <v>2812.06</v>
      </c>
    </row>
    <row r="2687" spans="1:33" s="259" customFormat="1" x14ac:dyDescent="0.2">
      <c r="A2687" s="202">
        <v>4352</v>
      </c>
      <c r="B2687" s="272">
        <v>2017680</v>
      </c>
      <c r="C2687" s="272">
        <v>121574</v>
      </c>
      <c r="D2687" s="272">
        <v>689917</v>
      </c>
      <c r="E2687" s="273" t="s">
        <v>26</v>
      </c>
      <c r="F2687" s="273">
        <v>1</v>
      </c>
      <c r="G2687" s="273">
        <v>11</v>
      </c>
      <c r="H2687" s="273">
        <v>8</v>
      </c>
      <c r="I2687" s="273">
        <v>3</v>
      </c>
      <c r="J2687" s="1000">
        <v>43032</v>
      </c>
      <c r="K2687" s="1000">
        <v>43033</v>
      </c>
      <c r="L2687" s="263" t="s">
        <v>1485</v>
      </c>
      <c r="M2687" s="263" t="s">
        <v>1485</v>
      </c>
      <c r="N2687" s="254" t="s">
        <v>47</v>
      </c>
      <c r="O2687" s="254" t="s">
        <v>47</v>
      </c>
      <c r="P2687" s="254" t="s">
        <v>47</v>
      </c>
      <c r="Q2687" s="254"/>
      <c r="R2687" s="254" t="s">
        <v>47</v>
      </c>
      <c r="S2687" s="251"/>
      <c r="T2687" s="253"/>
      <c r="U2687" s="245">
        <v>45</v>
      </c>
      <c r="V2687" s="427"/>
      <c r="W2687" s="1367" t="s">
        <v>162</v>
      </c>
      <c r="X2687" s="202" t="s">
        <v>3766</v>
      </c>
      <c r="Y2687" s="248">
        <v>24</v>
      </c>
      <c r="Z2687" s="239"/>
      <c r="AA2687" s="239"/>
      <c r="AB2687" s="1120"/>
      <c r="AC2687" s="249">
        <f>IF(B2687="","",(IFERROR(VLOOKUP(B2687,Projecten!A$4:X$2415,5,FALSE),"niet bekend")))</f>
        <v>1</v>
      </c>
      <c r="AD2687" s="330">
        <f t="shared" si="203"/>
        <v>4217.84</v>
      </c>
      <c r="AE2687" s="211">
        <f>IF(B2687="","",(IFERROR(VLOOKUP(B2687,Projecten!A$4:X$2415,23,FALSE),"niet bekend")))</f>
        <v>4217.84</v>
      </c>
      <c r="AF2687" s="330">
        <f>IF(B2687="","",(IFERROR(VLOOKUP(B2687,Projecten!A$4:X$2415,12,FALSE),"niet bekend")))</f>
        <v>4217.84</v>
      </c>
    </row>
    <row r="2688" spans="1:33" s="259" customFormat="1" x14ac:dyDescent="0.2">
      <c r="A2688" s="202">
        <v>4353</v>
      </c>
      <c r="B2688" s="272">
        <v>2017681</v>
      </c>
      <c r="C2688" s="272">
        <v>121574</v>
      </c>
      <c r="D2688" s="272">
        <v>690017</v>
      </c>
      <c r="E2688" s="273" t="s">
        <v>26</v>
      </c>
      <c r="F2688" s="273">
        <v>1</v>
      </c>
      <c r="G2688" s="273">
        <v>11</v>
      </c>
      <c r="H2688" s="273">
        <v>8</v>
      </c>
      <c r="I2688" s="273">
        <v>3</v>
      </c>
      <c r="J2688" s="1000">
        <v>43032</v>
      </c>
      <c r="K2688" s="1000">
        <v>43033</v>
      </c>
      <c r="L2688" s="263" t="s">
        <v>1485</v>
      </c>
      <c r="M2688" s="263" t="s">
        <v>1485</v>
      </c>
      <c r="N2688" s="254" t="s">
        <v>47</v>
      </c>
      <c r="O2688" s="254" t="s">
        <v>47</v>
      </c>
      <c r="P2688" s="254" t="s">
        <v>47</v>
      </c>
      <c r="Q2688" s="254"/>
      <c r="R2688" s="254" t="s">
        <v>47</v>
      </c>
      <c r="S2688" s="251"/>
      <c r="T2688" s="253"/>
      <c r="U2688" s="245">
        <v>45</v>
      </c>
      <c r="V2688" s="427"/>
      <c r="W2688" s="1367" t="s">
        <v>162</v>
      </c>
      <c r="X2688" s="202" t="s">
        <v>3766</v>
      </c>
      <c r="Y2688" s="248">
        <v>24</v>
      </c>
      <c r="Z2688" s="239"/>
      <c r="AA2688" s="239"/>
      <c r="AB2688" s="1120"/>
      <c r="AC2688" s="249">
        <f>IF(B2688="","",(IFERROR(VLOOKUP(B2688,Projecten!A$4:X$2415,5,FALSE),"niet bekend")))</f>
        <v>1</v>
      </c>
      <c r="AD2688" s="330">
        <f t="shared" si="203"/>
        <v>4217.84</v>
      </c>
      <c r="AE2688" s="211">
        <f>IF(B2688="","",(IFERROR(VLOOKUP(B2688,Projecten!A$4:X$2415,23,FALSE),"niet bekend")))</f>
        <v>4217.84</v>
      </c>
      <c r="AF2688" s="330">
        <f>IF(B2688="","",(IFERROR(VLOOKUP(B2688,Projecten!A$4:X$2415,12,FALSE),"niet bekend")))</f>
        <v>4217.84</v>
      </c>
    </row>
    <row r="2689" spans="1:33" s="259" customFormat="1" x14ac:dyDescent="0.2">
      <c r="A2689" s="202">
        <v>4354</v>
      </c>
      <c r="B2689" s="272">
        <v>2017685</v>
      </c>
      <c r="C2689" s="272">
        <v>121575</v>
      </c>
      <c r="D2689" s="272">
        <v>671017</v>
      </c>
      <c r="E2689" s="273" t="s">
        <v>26</v>
      </c>
      <c r="F2689" s="273">
        <v>1</v>
      </c>
      <c r="G2689" s="273">
        <v>9</v>
      </c>
      <c r="H2689" s="273">
        <v>5</v>
      </c>
      <c r="I2689" s="273">
        <v>3</v>
      </c>
      <c r="J2689" s="1000">
        <v>43032</v>
      </c>
      <c r="K2689" s="1000">
        <v>43031</v>
      </c>
      <c r="L2689" s="263" t="s">
        <v>1485</v>
      </c>
      <c r="M2689" s="263" t="s">
        <v>1485</v>
      </c>
      <c r="N2689" s="254" t="s">
        <v>47</v>
      </c>
      <c r="O2689" s="254" t="s">
        <v>47</v>
      </c>
      <c r="P2689" s="254" t="s">
        <v>47</v>
      </c>
      <c r="Q2689" s="254"/>
      <c r="R2689" s="254" t="s">
        <v>47</v>
      </c>
      <c r="S2689" s="251"/>
      <c r="T2689" s="253"/>
      <c r="U2689" s="245">
        <v>45</v>
      </c>
      <c r="V2689" s="638"/>
      <c r="W2689" s="1367" t="s">
        <v>162</v>
      </c>
      <c r="X2689" s="239"/>
      <c r="Y2689" s="248">
        <v>15</v>
      </c>
      <c r="Z2689" s="239"/>
      <c r="AA2689" s="239"/>
      <c r="AB2689" s="1120"/>
      <c r="AC2689" s="249">
        <f>IF(B2689="","",(IFERROR(VLOOKUP(B2689,Projecten!A$4:X$2415,5,FALSE),"niet bekend")))</f>
        <v>1</v>
      </c>
      <c r="AD2689" s="330">
        <f t="shared" si="203"/>
        <v>2810.4</v>
      </c>
      <c r="AE2689" s="211">
        <f>IF(B2689="","",(IFERROR(VLOOKUP(B2689,Projecten!A$4:X$2415,23,FALSE),"niet bekend")))</f>
        <v>2810.4</v>
      </c>
      <c r="AF2689" s="330">
        <f>IF(B2689="","",(IFERROR(VLOOKUP(B2689,Projecten!A$4:X$2415,12,FALSE),"niet bekend")))</f>
        <v>2810.4</v>
      </c>
    </row>
    <row r="2690" spans="1:33" s="259" customFormat="1" x14ac:dyDescent="0.2">
      <c r="A2690" s="202">
        <v>4355</v>
      </c>
      <c r="B2690" s="289">
        <v>2017704</v>
      </c>
      <c r="C2690" s="271">
        <v>121575</v>
      </c>
      <c r="D2690" s="271">
        <v>726517</v>
      </c>
      <c r="E2690" s="288" t="s">
        <v>26</v>
      </c>
      <c r="F2690" s="288">
        <v>1</v>
      </c>
      <c r="G2690" s="288">
        <v>8</v>
      </c>
      <c r="H2690" s="288">
        <v>5</v>
      </c>
      <c r="I2690" s="288">
        <v>3</v>
      </c>
      <c r="J2690" s="1000">
        <v>43032</v>
      </c>
      <c r="K2690" s="1000">
        <v>43033</v>
      </c>
      <c r="L2690" s="263" t="s">
        <v>1485</v>
      </c>
      <c r="M2690" s="263" t="s">
        <v>1485</v>
      </c>
      <c r="N2690" s="254" t="s">
        <v>47</v>
      </c>
      <c r="O2690" s="254" t="s">
        <v>47</v>
      </c>
      <c r="P2690" s="254" t="s">
        <v>47</v>
      </c>
      <c r="Q2690" s="254"/>
      <c r="R2690" s="254" t="s">
        <v>47</v>
      </c>
      <c r="S2690" s="251"/>
      <c r="T2690" s="253"/>
      <c r="U2690" s="245">
        <v>45</v>
      </c>
      <c r="V2690" s="638"/>
      <c r="W2690" s="1367" t="s">
        <v>162</v>
      </c>
      <c r="X2690" s="239"/>
      <c r="Y2690" s="248">
        <v>16</v>
      </c>
      <c r="Z2690" s="239"/>
      <c r="AA2690" s="239"/>
      <c r="AB2690" s="1120"/>
      <c r="AC2690" s="249">
        <f>IF(B2690="","",(IFERROR(VLOOKUP(B2690,Projecten!A$4:X$2415,5,FALSE),"niet bekend")))</f>
        <v>1</v>
      </c>
      <c r="AD2690" s="330">
        <f t="shared" si="203"/>
        <v>3202.03</v>
      </c>
      <c r="AE2690" s="211">
        <f>IF(B2690="","",(IFERROR(VLOOKUP(B2690,Projecten!A$4:X$2415,23,FALSE),"niet bekend")))</f>
        <v>3202.03</v>
      </c>
      <c r="AF2690" s="330">
        <f>IF(B2690="","",(IFERROR(VLOOKUP(B2690,Projecten!A$4:X$2415,12,FALSE),"niet bekend")))</f>
        <v>3202.03</v>
      </c>
    </row>
    <row r="2691" spans="1:33" s="259" customFormat="1" x14ac:dyDescent="0.2">
      <c r="A2691" s="202">
        <v>4356</v>
      </c>
      <c r="B2691" s="289">
        <v>2017702</v>
      </c>
      <c r="C2691" s="271">
        <v>121577</v>
      </c>
      <c r="D2691" s="271">
        <v>704817</v>
      </c>
      <c r="E2691" s="288" t="s">
        <v>26</v>
      </c>
      <c r="F2691" s="288">
        <v>1</v>
      </c>
      <c r="G2691" s="288">
        <v>9</v>
      </c>
      <c r="H2691" s="288">
        <v>6</v>
      </c>
      <c r="I2691" s="288">
        <v>3</v>
      </c>
      <c r="J2691" s="1000">
        <v>43032</v>
      </c>
      <c r="K2691" s="1000">
        <v>43033</v>
      </c>
      <c r="L2691" s="263" t="s">
        <v>1485</v>
      </c>
      <c r="M2691" s="263" t="s">
        <v>1485</v>
      </c>
      <c r="N2691" s="254" t="s">
        <v>47</v>
      </c>
      <c r="O2691" s="254" t="s">
        <v>47</v>
      </c>
      <c r="P2691" s="254" t="s">
        <v>47</v>
      </c>
      <c r="Q2691" s="254"/>
      <c r="R2691" s="254" t="s">
        <v>47</v>
      </c>
      <c r="S2691" s="251"/>
      <c r="T2691" s="253"/>
      <c r="U2691" s="245">
        <v>45</v>
      </c>
      <c r="V2691" s="638"/>
      <c r="W2691" s="1367" t="s">
        <v>162</v>
      </c>
      <c r="X2691" s="239"/>
      <c r="Y2691" s="248">
        <v>18</v>
      </c>
      <c r="Z2691" s="239"/>
      <c r="AA2691" s="239"/>
      <c r="AB2691" s="1120"/>
      <c r="AC2691" s="249">
        <f>IF(B2691="","",(IFERROR(VLOOKUP(B2691,Projecten!A$4:X$2415,5,FALSE),"niet bekend")))</f>
        <v>1</v>
      </c>
      <c r="AD2691" s="330">
        <f t="shared" si="203"/>
        <v>3202.03</v>
      </c>
      <c r="AE2691" s="211">
        <f>IF(B2691="","",(IFERROR(VLOOKUP(B2691,Projecten!A$4:X$2415,23,FALSE),"niet bekend")))</f>
        <v>3202.03</v>
      </c>
      <c r="AF2691" s="330">
        <f>IF(B2691="","",(IFERROR(VLOOKUP(B2691,Projecten!A$4:X$2415,12,FALSE),"niet bekend")))</f>
        <v>3202.03</v>
      </c>
    </row>
    <row r="2692" spans="1:33" s="259" customFormat="1" x14ac:dyDescent="0.2">
      <c r="A2692" s="202">
        <v>4357</v>
      </c>
      <c r="B2692" s="289">
        <v>2017705</v>
      </c>
      <c r="C2692" s="271">
        <v>121577</v>
      </c>
      <c r="D2692" s="271">
        <v>679217</v>
      </c>
      <c r="E2692" s="288" t="s">
        <v>26</v>
      </c>
      <c r="F2692" s="288">
        <v>1</v>
      </c>
      <c r="G2692" s="288">
        <v>8</v>
      </c>
      <c r="H2692" s="288">
        <v>4</v>
      </c>
      <c r="I2692" s="288">
        <v>4</v>
      </c>
      <c r="J2692" s="1000">
        <v>43032</v>
      </c>
      <c r="K2692" s="1000">
        <v>43033</v>
      </c>
      <c r="L2692" s="263" t="s">
        <v>1485</v>
      </c>
      <c r="M2692" s="263" t="s">
        <v>1485</v>
      </c>
      <c r="N2692" s="254" t="s">
        <v>47</v>
      </c>
      <c r="O2692" s="254" t="s">
        <v>47</v>
      </c>
      <c r="P2692" s="254" t="s">
        <v>47</v>
      </c>
      <c r="Q2692" s="254"/>
      <c r="R2692" s="254" t="s">
        <v>47</v>
      </c>
      <c r="S2692" s="251"/>
      <c r="T2692" s="253"/>
      <c r="U2692" s="245">
        <v>45</v>
      </c>
      <c r="V2692" s="638"/>
      <c r="W2692" s="1367" t="s">
        <v>162</v>
      </c>
      <c r="X2692" s="239"/>
      <c r="Y2692" s="248">
        <v>20</v>
      </c>
      <c r="Z2692" s="239"/>
      <c r="AA2692" s="239"/>
      <c r="AB2692" s="1120"/>
      <c r="AC2692" s="249">
        <f>IF(B2692="","",(IFERROR(VLOOKUP(B2692,Projecten!A$4:X$2415,5,FALSE),"niet bekend")))</f>
        <v>1</v>
      </c>
      <c r="AD2692" s="330">
        <f t="shared" si="203"/>
        <v>4950.7</v>
      </c>
      <c r="AE2692" s="211">
        <f>IF(B2692="","",(IFERROR(VLOOKUP(B2692,Projecten!A$4:X$2415,23,FALSE),"niet bekend")))</f>
        <v>4950.7</v>
      </c>
      <c r="AF2692" s="330">
        <f>IF(B2692="","",(IFERROR(VLOOKUP(B2692,Projecten!A$4:X$2415,12,FALSE),"niet bekend")))</f>
        <v>4950.7</v>
      </c>
    </row>
    <row r="2693" spans="1:33" x14ac:dyDescent="0.2">
      <c r="A2693" s="202"/>
      <c r="B2693" s="261"/>
      <c r="C2693" s="709"/>
      <c r="F2693" s="202"/>
      <c r="G2693" s="288"/>
      <c r="I2693" s="288"/>
      <c r="J2693" s="263"/>
      <c r="K2693" s="263"/>
      <c r="L2693" s="263"/>
      <c r="M2693" s="263"/>
      <c r="P2693" s="391"/>
      <c r="Q2693" s="391"/>
      <c r="R2693" s="391"/>
      <c r="S2693" s="243"/>
      <c r="T2693" s="244"/>
      <c r="U2693" s="245"/>
      <c r="X2693" s="239"/>
      <c r="Y2693" s="248"/>
      <c r="Z2693" s="202"/>
      <c r="AA2693" s="202"/>
      <c r="AB2693" s="499"/>
      <c r="AC2693" s="249"/>
      <c r="AD2693" s="330"/>
      <c r="AE2693" s="211"/>
      <c r="AF2693" s="330"/>
      <c r="AG2693" s="209"/>
    </row>
    <row r="2694" spans="1:33" s="312" customFormat="1" x14ac:dyDescent="0.2">
      <c r="A2694" s="298"/>
      <c r="B2694" s="1012"/>
      <c r="C2694" s="299"/>
      <c r="D2694" s="300"/>
      <c r="E2694" s="300"/>
      <c r="F2694" s="300"/>
      <c r="G2694" s="300"/>
      <c r="H2694" s="300"/>
      <c r="I2694" s="300"/>
      <c r="J2694" s="301"/>
      <c r="K2694" s="301"/>
      <c r="L2694" s="301"/>
      <c r="M2694" s="302"/>
      <c r="N2694" s="302"/>
      <c r="O2694" s="302"/>
      <c r="P2694" s="302"/>
      <c r="Q2694" s="302"/>
      <c r="R2694" s="302"/>
      <c r="S2694" s="303"/>
      <c r="T2694" s="304"/>
      <c r="U2694" s="305"/>
      <c r="V2694" s="305"/>
      <c r="W2694" s="307"/>
      <c r="X2694" s="307"/>
      <c r="Y2694" s="307"/>
      <c r="Z2694" s="298"/>
      <c r="AA2694" s="308"/>
      <c r="AB2694" s="410"/>
      <c r="AC2694" s="310"/>
      <c r="AD2694" s="412"/>
      <c r="AE2694" s="309" t="s">
        <v>3165</v>
      </c>
      <c r="AF2694" s="1360" t="s">
        <v>3165</v>
      </c>
    </row>
    <row r="2695" spans="1:33" s="236" customFormat="1" x14ac:dyDescent="0.2">
      <c r="A2695" s="220"/>
      <c r="C2695" s="221"/>
      <c r="D2695" s="222">
        <f>SUM(G2695:I2695)</f>
        <v>216</v>
      </c>
      <c r="E2695" s="220"/>
      <c r="F2695" s="220">
        <f>SUM(F2696:F2716)</f>
        <v>14</v>
      </c>
      <c r="G2695" s="220">
        <f>SUM(G2696:G2716)</f>
        <v>115</v>
      </c>
      <c r="H2695" s="220">
        <f>SUM(H2696:H2716)</f>
        <v>65</v>
      </c>
      <c r="I2695" s="220">
        <f>SUM(I2696:I2716)</f>
        <v>36</v>
      </c>
      <c r="J2695" s="223"/>
      <c r="K2695" s="223"/>
      <c r="L2695" s="223"/>
      <c r="M2695" s="224"/>
      <c r="N2695" s="224"/>
      <c r="O2695" s="224"/>
      <c r="P2695" s="224"/>
      <c r="Q2695" s="224"/>
      <c r="R2695" s="224"/>
      <c r="S2695" s="225">
        <v>44</v>
      </c>
      <c r="T2695" s="226"/>
      <c r="U2695" s="227"/>
      <c r="V2695" s="227"/>
      <c r="W2695" s="229"/>
      <c r="X2695" s="230">
        <f>SUM(Y2695:Y2716)</f>
        <v>374.5</v>
      </c>
      <c r="Y2695" s="231"/>
      <c r="Z2695" s="231">
        <v>0</v>
      </c>
      <c r="AA2695" s="232">
        <f>X2695-Z2695</f>
        <v>374.5</v>
      </c>
      <c r="AB2695" s="221"/>
      <c r="AD2695" s="1364">
        <f>SUM(AD2696:AD2716)</f>
        <v>54195.51</v>
      </c>
    </row>
    <row r="2696" spans="1:33" x14ac:dyDescent="0.2">
      <c r="A2696" s="202"/>
      <c r="B2696" s="519"/>
      <c r="C2696" s="238"/>
      <c r="D2696" s="239"/>
      <c r="E2696" s="240"/>
      <c r="F2696" s="240"/>
      <c r="G2696" s="240"/>
      <c r="H2696" s="240"/>
      <c r="I2696" s="240"/>
      <c r="J2696" s="241"/>
      <c r="K2696" s="241"/>
      <c r="L2696" s="241"/>
      <c r="M2696" s="242"/>
      <c r="N2696" s="242"/>
      <c r="O2696" s="242"/>
      <c r="P2696" s="242"/>
      <c r="Q2696" s="242"/>
      <c r="R2696" s="242"/>
      <c r="S2696" s="243" t="s">
        <v>3369</v>
      </c>
      <c r="T2696" s="244"/>
      <c r="U2696" s="245"/>
      <c r="X2696" s="247" t="s">
        <v>3653</v>
      </c>
      <c r="Y2696" s="248"/>
      <c r="Z2696" s="202"/>
      <c r="AA2696" s="202"/>
      <c r="AB2696" s="243"/>
      <c r="AC2696" s="249" t="str">
        <f>IF(B2696="","",(IFERROR(VLOOKUP(B2696,Projecten!A$4:X$2415,5,FALSE),"niet bekend")))</f>
        <v/>
      </c>
      <c r="AD2696" s="330" t="str">
        <f>IF(AC2696="","",(IF(F2696=0,AF2696,(F2696/AC2696*AF2696))))</f>
        <v/>
      </c>
      <c r="AE2696" s="211" t="str">
        <f>IF(B2696="","",(IFERROR(VLOOKUP(B2696,Projecten!A$4:X$2415,23,FALSE),"niet bekend")))</f>
        <v/>
      </c>
      <c r="AF2696" s="330" t="str">
        <f>IF(B2696="","",(IFERROR(VLOOKUP(B2696,Projecten!A$4:X$2415,12,FALSE),"niet bekend")))</f>
        <v/>
      </c>
      <c r="AG2696" s="209"/>
    </row>
    <row r="2697" spans="1:33" s="259" customFormat="1" x14ac:dyDescent="0.2">
      <c r="A2697" s="202">
        <v>4765</v>
      </c>
      <c r="B2697" s="250"/>
      <c r="C2697" s="251"/>
      <c r="D2697" s="251" t="s">
        <v>3836</v>
      </c>
      <c r="E2697" s="239"/>
      <c r="F2697" s="239"/>
      <c r="G2697" s="239"/>
      <c r="H2697" s="239"/>
      <c r="I2697" s="239"/>
      <c r="J2697" s="253"/>
      <c r="K2697" s="253"/>
      <c r="L2697" s="253"/>
      <c r="M2697" s="253"/>
      <c r="N2697" s="254"/>
      <c r="O2697" s="254"/>
      <c r="P2697" s="254"/>
      <c r="Q2697" s="254"/>
      <c r="R2697" s="254"/>
      <c r="S2697" s="251"/>
      <c r="T2697" s="253"/>
      <c r="U2697" s="255"/>
      <c r="V2697" s="638"/>
      <c r="W2697" s="239"/>
      <c r="X2697" s="239"/>
      <c r="Y2697" s="257">
        <v>18</v>
      </c>
      <c r="Z2697" s="239"/>
      <c r="AA2697" s="239"/>
      <c r="AB2697" s="1120"/>
      <c r="AC2697" s="249"/>
      <c r="AD2697" s="330"/>
      <c r="AE2697" s="211"/>
      <c r="AF2697" s="330"/>
    </row>
    <row r="2698" spans="1:33" s="259" customFormat="1" x14ac:dyDescent="0.2">
      <c r="A2698" s="202">
        <v>4766</v>
      </c>
      <c r="B2698" s="250"/>
      <c r="C2698" s="251"/>
      <c r="D2698" s="251" t="s">
        <v>3905</v>
      </c>
      <c r="E2698" s="239"/>
      <c r="F2698" s="239"/>
      <c r="G2698" s="239"/>
      <c r="H2698" s="239"/>
      <c r="I2698" s="239"/>
      <c r="J2698" s="253"/>
      <c r="K2698" s="253"/>
      <c r="L2698" s="253"/>
      <c r="M2698" s="253"/>
      <c r="N2698" s="254"/>
      <c r="O2698" s="254"/>
      <c r="P2698" s="254"/>
      <c r="Q2698" s="254"/>
      <c r="R2698" s="254"/>
      <c r="S2698" s="251"/>
      <c r="T2698" s="253"/>
      <c r="U2698" s="255"/>
      <c r="V2698" s="638"/>
      <c r="W2698" s="239"/>
      <c r="X2698" s="239"/>
      <c r="Y2698" s="257">
        <v>38</v>
      </c>
      <c r="Z2698" s="239"/>
      <c r="AA2698" s="239"/>
      <c r="AB2698" s="1120"/>
      <c r="AC2698" s="249"/>
      <c r="AD2698" s="330"/>
      <c r="AE2698" s="211"/>
      <c r="AF2698" s="330"/>
    </row>
    <row r="2699" spans="1:33" s="259" customFormat="1" x14ac:dyDescent="0.2">
      <c r="A2699" s="202">
        <v>4767</v>
      </c>
      <c r="B2699" s="250"/>
      <c r="C2699" s="251"/>
      <c r="D2699" s="251" t="s">
        <v>3907</v>
      </c>
      <c r="E2699" s="239"/>
      <c r="F2699" s="239"/>
      <c r="G2699" s="239"/>
      <c r="H2699" s="239"/>
      <c r="I2699" s="239"/>
      <c r="J2699" s="253"/>
      <c r="K2699" s="253"/>
      <c r="L2699" s="253"/>
      <c r="M2699" s="253"/>
      <c r="N2699" s="254"/>
      <c r="O2699" s="254"/>
      <c r="P2699" s="254"/>
      <c r="Q2699" s="254"/>
      <c r="R2699" s="254"/>
      <c r="S2699" s="251"/>
      <c r="T2699" s="253"/>
      <c r="U2699" s="255"/>
      <c r="V2699" s="638"/>
      <c r="W2699" s="239"/>
      <c r="X2699" s="239"/>
      <c r="Y2699" s="257">
        <v>16.5</v>
      </c>
      <c r="Z2699" s="239"/>
      <c r="AA2699" s="239"/>
      <c r="AB2699" s="1120"/>
      <c r="AC2699" s="249"/>
      <c r="AD2699" s="330"/>
      <c r="AE2699" s="211"/>
      <c r="AF2699" s="330"/>
    </row>
    <row r="2700" spans="1:33" s="259" customFormat="1" x14ac:dyDescent="0.2">
      <c r="A2700" s="202">
        <v>4768</v>
      </c>
      <c r="B2700" s="250"/>
      <c r="C2700" s="251"/>
      <c r="D2700" s="251" t="s">
        <v>3834</v>
      </c>
      <c r="E2700" s="239"/>
      <c r="F2700" s="239"/>
      <c r="G2700" s="239"/>
      <c r="H2700" s="239"/>
      <c r="I2700" s="239"/>
      <c r="J2700" s="253"/>
      <c r="K2700" s="253"/>
      <c r="L2700" s="253"/>
      <c r="M2700" s="253"/>
      <c r="N2700" s="254"/>
      <c r="O2700" s="254"/>
      <c r="P2700" s="254"/>
      <c r="Q2700" s="254"/>
      <c r="R2700" s="254"/>
      <c r="S2700" s="251"/>
      <c r="T2700" s="253"/>
      <c r="U2700" s="255"/>
      <c r="V2700" s="638"/>
      <c r="W2700" s="239"/>
      <c r="X2700" s="239"/>
      <c r="Y2700" s="257">
        <v>3</v>
      </c>
      <c r="Z2700" s="239"/>
      <c r="AA2700" s="239"/>
      <c r="AB2700" s="1120"/>
      <c r="AC2700" s="249"/>
      <c r="AD2700" s="330"/>
      <c r="AE2700" s="211"/>
      <c r="AF2700" s="330"/>
    </row>
    <row r="2702" spans="1:33" s="327" customFormat="1" x14ac:dyDescent="0.2">
      <c r="A2702" s="318">
        <v>4770</v>
      </c>
      <c r="B2702" s="272" t="s">
        <v>3626</v>
      </c>
      <c r="C2702" s="496">
        <v>121567</v>
      </c>
      <c r="D2702" s="272" t="s">
        <v>3625</v>
      </c>
      <c r="E2702" s="273" t="s">
        <v>640</v>
      </c>
      <c r="F2702" s="273">
        <v>1</v>
      </c>
      <c r="G2702" s="273">
        <v>9</v>
      </c>
      <c r="H2702" s="273">
        <v>9</v>
      </c>
      <c r="I2702" s="273">
        <v>2</v>
      </c>
      <c r="J2702" s="1000">
        <v>43032</v>
      </c>
      <c r="K2702" s="1000">
        <v>43031</v>
      </c>
      <c r="L2702" s="1000">
        <v>43026</v>
      </c>
      <c r="M2702" s="263" t="s">
        <v>1485</v>
      </c>
      <c r="N2702" s="391" t="s">
        <v>47</v>
      </c>
      <c r="O2702" s="391" t="s">
        <v>47</v>
      </c>
      <c r="P2702" s="391" t="s">
        <v>47</v>
      </c>
      <c r="Q2702" s="391"/>
      <c r="R2702" s="391" t="s">
        <v>47</v>
      </c>
      <c r="S2702" s="1210"/>
      <c r="T2702" s="321" t="s">
        <v>3934</v>
      </c>
      <c r="U2702" s="264">
        <v>44</v>
      </c>
      <c r="V2702" s="396"/>
      <c r="W2702" s="1375" t="s">
        <v>652</v>
      </c>
      <c r="X2702" s="1440" t="s">
        <v>3846</v>
      </c>
      <c r="Y2702" s="324">
        <v>28</v>
      </c>
      <c r="Z2702" s="318"/>
      <c r="AA2702" s="511"/>
      <c r="AB2702" s="707"/>
      <c r="AC2702" s="249">
        <f>IF(B2702="","",(IFERROR(VLOOKUP(B2702,Projecten!A$4:X$2415,5,FALSE),"niet bekend")))</f>
        <v>1</v>
      </c>
      <c r="AD2702" s="330">
        <f>IF(AC2702="","",(IF(F2702=0,AF2702,(F2702/AC2702*AF2702))))</f>
        <v>6246.49</v>
      </c>
      <c r="AE2702" s="211">
        <f>IF(B2702="","",(IFERROR(VLOOKUP(B2702,Projecten!A$4:X$2415,23,FALSE),"niet bekend")))</f>
        <v>6246.49</v>
      </c>
      <c r="AF2702" s="330">
        <f>IF(B2702="","",(IFERROR(VLOOKUP(B2702,Projecten!A$4:X$2415,12,FALSE),"niet bekend")))</f>
        <v>6246.49</v>
      </c>
    </row>
    <row r="2703" spans="1:33" s="259" customFormat="1" x14ac:dyDescent="0.2">
      <c r="A2703" s="202">
        <v>4771</v>
      </c>
      <c r="B2703" s="289" t="s">
        <v>3820</v>
      </c>
      <c r="C2703" s="271">
        <v>121578</v>
      </c>
      <c r="D2703" s="271">
        <v>680517</v>
      </c>
      <c r="E2703" s="288" t="s">
        <v>26</v>
      </c>
      <c r="F2703" s="288">
        <v>1</v>
      </c>
      <c r="G2703" s="288">
        <v>10</v>
      </c>
      <c r="H2703" s="288">
        <v>7</v>
      </c>
      <c r="I2703" s="288">
        <v>3</v>
      </c>
      <c r="J2703" s="1000">
        <v>43032</v>
      </c>
      <c r="K2703" s="1000">
        <v>43033</v>
      </c>
      <c r="L2703" s="263" t="s">
        <v>1485</v>
      </c>
      <c r="M2703" s="263" t="s">
        <v>1485</v>
      </c>
      <c r="N2703" s="254" t="s">
        <v>47</v>
      </c>
      <c r="O2703" s="254" t="s">
        <v>47</v>
      </c>
      <c r="P2703" s="254" t="s">
        <v>47</v>
      </c>
      <c r="Q2703" s="254"/>
      <c r="R2703" s="254" t="s">
        <v>47</v>
      </c>
      <c r="S2703" s="251"/>
      <c r="T2703" s="253"/>
      <c r="U2703" s="245">
        <v>45</v>
      </c>
      <c r="V2703" s="638"/>
      <c r="W2703" s="1367" t="s">
        <v>162</v>
      </c>
      <c r="X2703" s="202" t="s">
        <v>1250</v>
      </c>
      <c r="Y2703" s="248">
        <v>42</v>
      </c>
      <c r="Z2703" s="239"/>
      <c r="AA2703" s="239"/>
      <c r="AB2703" s="1120"/>
      <c r="AC2703" s="249">
        <f>IF(B2703="","",(IFERROR(VLOOKUP(B2703,Projecten!A$4:X$2415,5,FALSE),"niet bekend")))</f>
        <v>1</v>
      </c>
      <c r="AD2703" s="330">
        <f>IF(AC2703="","",(IF(F2703=0,AF2703,(F2703/AC2703*AF2703))))</f>
        <v>7965.13</v>
      </c>
      <c r="AE2703" s="211">
        <f>IF(B2703="","",(IFERROR(VLOOKUP(B2703,Projecten!A$4:X$2415,23,FALSE),"niet bekend")))</f>
        <v>7965.13</v>
      </c>
      <c r="AF2703" s="330">
        <f>IF(B2703="","",(IFERROR(VLOOKUP(B2703,Projecten!A$4:X$2415,12,FALSE),"niet bekend")))</f>
        <v>7965.13</v>
      </c>
    </row>
    <row r="2704" spans="1:33" s="327" customFormat="1" x14ac:dyDescent="0.2">
      <c r="A2704" s="318">
        <v>4772</v>
      </c>
      <c r="B2704" s="272">
        <v>2017677</v>
      </c>
      <c r="C2704" s="272">
        <v>121564</v>
      </c>
      <c r="D2704" s="272" t="s">
        <v>3758</v>
      </c>
      <c r="E2704" s="273" t="s">
        <v>352</v>
      </c>
      <c r="F2704" s="273">
        <v>1</v>
      </c>
      <c r="G2704" s="273">
        <v>8</v>
      </c>
      <c r="H2704" s="273">
        <v>4</v>
      </c>
      <c r="I2704" s="273">
        <v>3</v>
      </c>
      <c r="J2704" s="1000">
        <v>43032</v>
      </c>
      <c r="K2704" s="1000">
        <v>43033</v>
      </c>
      <c r="L2704" s="263" t="s">
        <v>1485</v>
      </c>
      <c r="M2704" s="263" t="s">
        <v>1485</v>
      </c>
      <c r="N2704" s="391" t="s">
        <v>47</v>
      </c>
      <c r="O2704" s="391" t="s">
        <v>47</v>
      </c>
      <c r="P2704" s="391" t="s">
        <v>47</v>
      </c>
      <c r="Q2704" s="391"/>
      <c r="R2704" s="391" t="s">
        <v>47</v>
      </c>
      <c r="S2704" s="1210"/>
      <c r="T2704" s="321"/>
      <c r="U2704" s="264">
        <v>45</v>
      </c>
      <c r="V2704" s="396"/>
      <c r="W2704" s="1375" t="s">
        <v>3757</v>
      </c>
      <c r="X2704" s="965" t="s">
        <v>3843</v>
      </c>
      <c r="Y2704" s="324">
        <v>22</v>
      </c>
      <c r="Z2704" s="318"/>
      <c r="AA2704" s="511"/>
      <c r="AB2704" s="707"/>
      <c r="AC2704" s="249">
        <f>IF(B2704="","",(IFERROR(VLOOKUP(B2704,Projecten!A$4:X$2415,5,FALSE),"niet bekend")))</f>
        <v>1</v>
      </c>
      <c r="AD2704" s="330">
        <f>IF(AC2704="","",(IF(F2704=0,AF2704,(F2704/AC2704*AF2704))))</f>
        <v>3998.68</v>
      </c>
      <c r="AE2704" s="211">
        <f>IF(B2704="","",(IFERROR(VLOOKUP(B2704,Projecten!A$4:X$2415,23,FALSE),"niet bekend")))</f>
        <v>3998.68</v>
      </c>
      <c r="AF2704" s="330">
        <f>IF(B2704="","",(IFERROR(VLOOKUP(B2704,Projecten!A$4:X$2415,12,FALSE),"niet bekend")))</f>
        <v>3998.68</v>
      </c>
    </row>
    <row r="2705" spans="1:33" s="327" customFormat="1" x14ac:dyDescent="0.2">
      <c r="A2705" s="318">
        <v>4773</v>
      </c>
      <c r="B2705" s="272">
        <v>2017678</v>
      </c>
      <c r="C2705" s="272">
        <v>121564</v>
      </c>
      <c r="D2705" s="272" t="s">
        <v>3759</v>
      </c>
      <c r="E2705" s="273" t="s">
        <v>352</v>
      </c>
      <c r="F2705" s="273">
        <v>1</v>
      </c>
      <c r="G2705" s="273">
        <v>2</v>
      </c>
      <c r="H2705" s="273">
        <v>1</v>
      </c>
      <c r="I2705" s="273">
        <v>1</v>
      </c>
      <c r="J2705" s="1000">
        <v>43032</v>
      </c>
      <c r="K2705" s="263"/>
      <c r="L2705" s="263" t="s">
        <v>1485</v>
      </c>
      <c r="M2705" s="263" t="s">
        <v>1485</v>
      </c>
      <c r="N2705" s="391" t="s">
        <v>47</v>
      </c>
      <c r="O2705" s="391" t="s">
        <v>47</v>
      </c>
      <c r="P2705" s="391" t="s">
        <v>47</v>
      </c>
      <c r="Q2705" s="391"/>
      <c r="R2705" s="391" t="s">
        <v>47</v>
      </c>
      <c r="S2705" s="1210"/>
      <c r="T2705" s="321"/>
      <c r="U2705" s="264">
        <v>45</v>
      </c>
      <c r="V2705" s="396"/>
      <c r="W2705" s="1375" t="s">
        <v>3757</v>
      </c>
      <c r="X2705" s="965" t="s">
        <v>3843</v>
      </c>
      <c r="Y2705" s="324">
        <v>6</v>
      </c>
      <c r="Z2705" s="318"/>
      <c r="AA2705" s="511"/>
      <c r="AB2705" s="707"/>
      <c r="AC2705" s="249"/>
      <c r="AD2705" s="330"/>
      <c r="AE2705" s="211"/>
      <c r="AF2705" s="330"/>
    </row>
    <row r="2706" spans="1:33" s="259" customFormat="1" x14ac:dyDescent="0.2">
      <c r="A2706" s="202">
        <v>4774</v>
      </c>
      <c r="B2706" s="289">
        <v>2017690</v>
      </c>
      <c r="C2706" s="271">
        <v>121579</v>
      </c>
      <c r="D2706" s="271" t="s">
        <v>3771</v>
      </c>
      <c r="E2706" s="288" t="s">
        <v>352</v>
      </c>
      <c r="F2706" s="334">
        <v>1</v>
      </c>
      <c r="G2706" s="334">
        <v>8</v>
      </c>
      <c r="H2706" s="334">
        <v>4</v>
      </c>
      <c r="I2706" s="334">
        <v>3</v>
      </c>
      <c r="J2706" s="1000">
        <v>43038</v>
      </c>
      <c r="K2706" s="1000">
        <v>43033</v>
      </c>
      <c r="L2706" s="263" t="s">
        <v>1485</v>
      </c>
      <c r="M2706" s="263" t="s">
        <v>1485</v>
      </c>
      <c r="N2706" s="254" t="s">
        <v>47</v>
      </c>
      <c r="O2706" s="254" t="s">
        <v>47</v>
      </c>
      <c r="P2706" s="254" t="s">
        <v>47</v>
      </c>
      <c r="Q2706" s="254"/>
      <c r="R2706" s="254" t="s">
        <v>47</v>
      </c>
      <c r="S2706" s="251"/>
      <c r="T2706" s="253"/>
      <c r="U2706" s="245">
        <v>45</v>
      </c>
      <c r="V2706" s="638"/>
      <c r="W2706" s="1367" t="s">
        <v>3757</v>
      </c>
      <c r="X2706" s="202"/>
      <c r="Y2706" s="248">
        <v>20</v>
      </c>
      <c r="Z2706" s="239"/>
      <c r="AA2706" s="239"/>
      <c r="AB2706" s="1120"/>
      <c r="AC2706" s="249">
        <f>IF(B2706="","",(IFERROR(VLOOKUP(B2706,Projecten!A$4:X$2415,5,FALSE),"niet bekend")))</f>
        <v>1</v>
      </c>
      <c r="AD2706" s="330">
        <f t="shared" ref="AD2706:AD2715" si="204">IF(AC2706="","",(IF(F2706=0,AF2706,(F2706/AC2706*AF2706))))</f>
        <v>3522.36</v>
      </c>
      <c r="AE2706" s="211">
        <f>IF(B2706="","",(IFERROR(VLOOKUP(B2706,Projecten!A$4:X$2415,23,FALSE),"niet bekend")))</f>
        <v>3522.36</v>
      </c>
      <c r="AF2706" s="330">
        <f>IF(B2706="","",(IFERROR(VLOOKUP(B2706,Projecten!A$4:X$2415,12,FALSE),"niet bekend")))</f>
        <v>3522.36</v>
      </c>
    </row>
    <row r="2707" spans="1:33" s="259" customFormat="1" x14ac:dyDescent="0.2">
      <c r="A2707" s="202">
        <v>4775</v>
      </c>
      <c r="B2707" s="289">
        <v>2017694</v>
      </c>
      <c r="C2707" s="271">
        <v>121580</v>
      </c>
      <c r="D2707" s="271" t="s">
        <v>3773</v>
      </c>
      <c r="E2707" s="288" t="s">
        <v>352</v>
      </c>
      <c r="F2707" s="334">
        <v>1</v>
      </c>
      <c r="G2707" s="334">
        <v>8</v>
      </c>
      <c r="H2707" s="334">
        <v>4</v>
      </c>
      <c r="I2707" s="334">
        <v>3</v>
      </c>
      <c r="J2707" s="1000">
        <v>43038</v>
      </c>
      <c r="K2707" s="1000">
        <v>43033</v>
      </c>
      <c r="L2707" s="263" t="s">
        <v>1485</v>
      </c>
      <c r="M2707" s="263" t="s">
        <v>1485</v>
      </c>
      <c r="N2707" s="254" t="s">
        <v>47</v>
      </c>
      <c r="O2707" s="254" t="s">
        <v>47</v>
      </c>
      <c r="P2707" s="254" t="s">
        <v>47</v>
      </c>
      <c r="Q2707" s="254"/>
      <c r="R2707" s="254" t="s">
        <v>47</v>
      </c>
      <c r="S2707" s="251"/>
      <c r="T2707" s="253"/>
      <c r="U2707" s="245">
        <v>45</v>
      </c>
      <c r="V2707" s="638"/>
      <c r="W2707" s="1367" t="s">
        <v>3757</v>
      </c>
      <c r="X2707" s="202"/>
      <c r="Y2707" s="248">
        <v>20</v>
      </c>
      <c r="Z2707" s="239"/>
      <c r="AA2707" s="239"/>
      <c r="AB2707" s="1120"/>
      <c r="AC2707" s="249">
        <f>IF(B2707="","",(IFERROR(VLOOKUP(B2707,Projecten!A$4:X$2415,5,FALSE),"niet bekend")))</f>
        <v>1</v>
      </c>
      <c r="AD2707" s="330">
        <f t="shared" si="204"/>
        <v>3215.65</v>
      </c>
      <c r="AE2707" s="211">
        <f>IF(B2707="","",(IFERROR(VLOOKUP(B2707,Projecten!A$4:X$2415,23,FALSE),"niet bekend")))</f>
        <v>3215.65</v>
      </c>
      <c r="AF2707" s="330">
        <f>IF(B2707="","",(IFERROR(VLOOKUP(B2707,Projecten!A$4:X$2415,12,FALSE),"niet bekend")))</f>
        <v>3215.65</v>
      </c>
    </row>
    <row r="2708" spans="1:33" s="259" customFormat="1" x14ac:dyDescent="0.2">
      <c r="A2708" s="202">
        <v>4776</v>
      </c>
      <c r="B2708" s="289">
        <v>2017696</v>
      </c>
      <c r="C2708" s="271">
        <v>121581</v>
      </c>
      <c r="D2708" s="271" t="s">
        <v>3876</v>
      </c>
      <c r="E2708" s="288" t="s">
        <v>352</v>
      </c>
      <c r="F2708" s="334">
        <v>1</v>
      </c>
      <c r="G2708" s="334">
        <v>12</v>
      </c>
      <c r="H2708" s="334">
        <v>5</v>
      </c>
      <c r="I2708" s="334">
        <v>3</v>
      </c>
      <c r="J2708" s="1000">
        <v>43038</v>
      </c>
      <c r="K2708" s="1000">
        <v>43033</v>
      </c>
      <c r="L2708" s="263" t="s">
        <v>1485</v>
      </c>
      <c r="M2708" s="263" t="s">
        <v>1485</v>
      </c>
      <c r="N2708" s="254" t="s">
        <v>47</v>
      </c>
      <c r="O2708" s="254" t="s">
        <v>47</v>
      </c>
      <c r="P2708" s="254" t="s">
        <v>47</v>
      </c>
      <c r="Q2708" s="254"/>
      <c r="R2708" s="254" t="s">
        <v>47</v>
      </c>
      <c r="S2708" s="251"/>
      <c r="T2708" s="253"/>
      <c r="U2708" s="245">
        <v>45</v>
      </c>
      <c r="V2708" s="638"/>
      <c r="W2708" s="1367" t="s">
        <v>3757</v>
      </c>
      <c r="X2708" s="202"/>
      <c r="Y2708" s="248">
        <v>26</v>
      </c>
      <c r="Z2708" s="239"/>
      <c r="AA2708" s="239"/>
      <c r="AB2708" s="1120"/>
      <c r="AC2708" s="249">
        <f>IF(B2708="","",(IFERROR(VLOOKUP(B2708,Projecten!A$4:X$2415,5,FALSE),"niet bekend")))</f>
        <v>1</v>
      </c>
      <c r="AD2708" s="330">
        <f t="shared" si="204"/>
        <v>4321.22</v>
      </c>
      <c r="AE2708" s="211">
        <f>IF(B2708="","",(IFERROR(VLOOKUP(B2708,Projecten!A$4:X$2415,23,FALSE),"niet bekend")))</f>
        <v>4321.22</v>
      </c>
      <c r="AF2708" s="330">
        <f>IF(B2708="","",(IFERROR(VLOOKUP(B2708,Projecten!A$4:X$2415,12,FALSE),"niet bekend")))</f>
        <v>4321.22</v>
      </c>
    </row>
    <row r="2709" spans="1:33" s="259" customFormat="1" x14ac:dyDescent="0.2">
      <c r="A2709" s="202">
        <v>4777</v>
      </c>
      <c r="B2709" s="289">
        <v>2017698</v>
      </c>
      <c r="C2709" s="271">
        <v>121582</v>
      </c>
      <c r="D2709" s="271" t="s">
        <v>3891</v>
      </c>
      <c r="E2709" s="288" t="s">
        <v>352</v>
      </c>
      <c r="F2709" s="334">
        <v>1</v>
      </c>
      <c r="G2709" s="334">
        <v>12</v>
      </c>
      <c r="H2709" s="334">
        <v>5</v>
      </c>
      <c r="I2709" s="334">
        <v>3</v>
      </c>
      <c r="J2709" s="1000">
        <v>43038</v>
      </c>
      <c r="K2709" s="1000">
        <v>43033</v>
      </c>
      <c r="L2709" s="263" t="s">
        <v>1485</v>
      </c>
      <c r="M2709" s="263" t="s">
        <v>1485</v>
      </c>
      <c r="N2709" s="254" t="s">
        <v>47</v>
      </c>
      <c r="O2709" s="254" t="s">
        <v>47</v>
      </c>
      <c r="P2709" s="254" t="s">
        <v>47</v>
      </c>
      <c r="Q2709" s="254"/>
      <c r="R2709" s="254" t="s">
        <v>47</v>
      </c>
      <c r="S2709" s="251"/>
      <c r="T2709" s="253"/>
      <c r="U2709" s="245">
        <v>45</v>
      </c>
      <c r="V2709" s="638"/>
      <c r="W2709" s="1367" t="s">
        <v>3757</v>
      </c>
      <c r="X2709" s="202"/>
      <c r="Y2709" s="248">
        <v>26</v>
      </c>
      <c r="Z2709" s="239"/>
      <c r="AA2709" s="239"/>
      <c r="AB2709" s="1120"/>
      <c r="AC2709" s="249">
        <f>IF(B2709="","",(IFERROR(VLOOKUP(B2709,Projecten!A$4:X$2415,5,FALSE),"niet bekend")))</f>
        <v>1</v>
      </c>
      <c r="AD2709" s="330">
        <f t="shared" si="204"/>
        <v>4321.22</v>
      </c>
      <c r="AE2709" s="211">
        <f>IF(B2709="","",(IFERROR(VLOOKUP(B2709,Projecten!A$4:X$2415,23,FALSE),"niet bekend")))</f>
        <v>4321.22</v>
      </c>
      <c r="AF2709" s="330">
        <f>IF(B2709="","",(IFERROR(VLOOKUP(B2709,Projecten!A$4:X$2415,12,FALSE),"niet bekend")))</f>
        <v>4321.22</v>
      </c>
    </row>
    <row r="2710" spans="1:33" s="259" customFormat="1" x14ac:dyDescent="0.2">
      <c r="A2710" s="202">
        <v>4778</v>
      </c>
      <c r="B2710" s="289">
        <v>2017700</v>
      </c>
      <c r="C2710" s="271">
        <v>121583</v>
      </c>
      <c r="D2710" s="271" t="s">
        <v>3777</v>
      </c>
      <c r="E2710" s="288" t="s">
        <v>352</v>
      </c>
      <c r="F2710" s="334">
        <v>1</v>
      </c>
      <c r="G2710" s="334">
        <v>8</v>
      </c>
      <c r="H2710" s="334">
        <v>2</v>
      </c>
      <c r="I2710" s="334">
        <v>3</v>
      </c>
      <c r="J2710" s="1000">
        <v>43038</v>
      </c>
      <c r="K2710" s="1000">
        <v>43033</v>
      </c>
      <c r="L2710" s="263" t="s">
        <v>1485</v>
      </c>
      <c r="M2710" s="263" t="s">
        <v>1485</v>
      </c>
      <c r="N2710" s="254" t="s">
        <v>47</v>
      </c>
      <c r="O2710" s="254" t="s">
        <v>47</v>
      </c>
      <c r="P2710" s="254" t="s">
        <v>47</v>
      </c>
      <c r="Q2710" s="254"/>
      <c r="R2710" s="254" t="s">
        <v>47</v>
      </c>
      <c r="S2710" s="251"/>
      <c r="T2710" s="244" t="s">
        <v>3940</v>
      </c>
      <c r="U2710" s="245">
        <v>45</v>
      </c>
      <c r="V2710" s="638"/>
      <c r="W2710" s="1367" t="s">
        <v>3757</v>
      </c>
      <c r="X2710" s="202"/>
      <c r="Y2710" s="248">
        <v>20</v>
      </c>
      <c r="Z2710" s="239"/>
      <c r="AA2710" s="239"/>
      <c r="AB2710" s="1120"/>
      <c r="AC2710" s="249">
        <f>IF(B2710="","",(IFERROR(VLOOKUP(B2710,Projecten!A$4:X$2415,5,FALSE),"niet bekend")))</f>
        <v>1</v>
      </c>
      <c r="AD2710" s="330">
        <f t="shared" si="204"/>
        <v>3215.65</v>
      </c>
      <c r="AE2710" s="211">
        <f>IF(B2710="","",(IFERROR(VLOOKUP(B2710,Projecten!A$4:X$2415,23,FALSE),"niet bekend")))</f>
        <v>3215.65</v>
      </c>
      <c r="AF2710" s="330">
        <f>IF(B2710="","",(IFERROR(VLOOKUP(B2710,Projecten!A$4:X$2415,12,FALSE),"niet bekend")))</f>
        <v>3215.65</v>
      </c>
    </row>
    <row r="2711" spans="1:33" s="327" customFormat="1" x14ac:dyDescent="0.2">
      <c r="A2711" s="318">
        <v>4779</v>
      </c>
      <c r="B2711" s="272">
        <v>2017683</v>
      </c>
      <c r="C2711" s="272">
        <v>121585</v>
      </c>
      <c r="D2711" s="272" t="s">
        <v>3760</v>
      </c>
      <c r="E2711" s="273" t="s">
        <v>317</v>
      </c>
      <c r="F2711" s="273">
        <v>1</v>
      </c>
      <c r="G2711" s="273">
        <v>0</v>
      </c>
      <c r="H2711" s="273">
        <v>0</v>
      </c>
      <c r="I2711" s="273">
        <v>0</v>
      </c>
      <c r="J2711" s="1000">
        <v>43032</v>
      </c>
      <c r="K2711" s="263"/>
      <c r="L2711" s="1000" t="s">
        <v>1485</v>
      </c>
      <c r="M2711" s="263" t="s">
        <v>1485</v>
      </c>
      <c r="N2711" s="254" t="s">
        <v>47</v>
      </c>
      <c r="O2711" s="391" t="s">
        <v>47</v>
      </c>
      <c r="P2711" s="391" t="s">
        <v>47</v>
      </c>
      <c r="Q2711" s="391"/>
      <c r="R2711" s="391" t="s">
        <v>47</v>
      </c>
      <c r="S2711" s="1210"/>
      <c r="T2711" s="321"/>
      <c r="U2711" s="264">
        <v>45</v>
      </c>
      <c r="V2711" s="396"/>
      <c r="W2711" s="1375" t="s">
        <v>777</v>
      </c>
      <c r="X2711" s="965"/>
      <c r="Y2711" s="324">
        <v>20</v>
      </c>
      <c r="Z2711" s="318"/>
      <c r="AA2711" s="511"/>
      <c r="AB2711" s="707"/>
      <c r="AC2711" s="249">
        <f>IF(B2711="","",(IFERROR(VLOOKUP(B2711,Projecten!A$4:X$2415,5,FALSE),"niet bekend")))</f>
        <v>1</v>
      </c>
      <c r="AD2711" s="330">
        <f t="shared" si="204"/>
        <v>2948.68</v>
      </c>
      <c r="AE2711" s="211">
        <f>IF(B2711="","",(IFERROR(VLOOKUP(B2711,Projecten!A$4:X$2415,23,FALSE),"niet bekend")))</f>
        <v>2948.68</v>
      </c>
      <c r="AF2711" s="330">
        <f>IF(B2711="","",(IFERROR(VLOOKUP(B2711,Projecten!A$4:X$2415,12,FALSE),"niet bekend")))</f>
        <v>2948.68</v>
      </c>
    </row>
    <row r="2712" spans="1:33" x14ac:dyDescent="0.2">
      <c r="A2712" s="202">
        <v>4783</v>
      </c>
      <c r="B2712" s="243">
        <v>2017735</v>
      </c>
      <c r="C2712" s="243">
        <v>121587</v>
      </c>
      <c r="D2712" s="243">
        <v>693117</v>
      </c>
      <c r="E2712" s="202" t="s">
        <v>26</v>
      </c>
      <c r="F2712" s="202">
        <v>1</v>
      </c>
      <c r="G2712" s="202">
        <v>10</v>
      </c>
      <c r="H2712" s="202">
        <v>7</v>
      </c>
      <c r="I2712" s="202">
        <v>3</v>
      </c>
      <c r="J2712" s="1000">
        <v>43038</v>
      </c>
      <c r="K2712" s="1000">
        <v>43040</v>
      </c>
      <c r="L2712" s="263" t="s">
        <v>1485</v>
      </c>
      <c r="M2712" s="263" t="s">
        <v>1485</v>
      </c>
      <c r="N2712" s="254" t="s">
        <v>47</v>
      </c>
      <c r="O2712" s="254" t="s">
        <v>47</v>
      </c>
      <c r="P2712" s="254" t="s">
        <v>47</v>
      </c>
      <c r="R2712" s="254" t="s">
        <v>47</v>
      </c>
      <c r="S2712" s="243"/>
      <c r="T2712" s="244"/>
      <c r="U2712" s="254">
        <v>46</v>
      </c>
      <c r="W2712" s="1367" t="s">
        <v>3821</v>
      </c>
      <c r="Y2712" s="248">
        <v>19</v>
      </c>
      <c r="Z2712" s="202"/>
      <c r="AA2712" s="202"/>
      <c r="AB2712" s="243"/>
      <c r="AC2712" s="249">
        <f>IF(B2712="","",(IFERROR(VLOOKUP(B2712,Projecten!A$4:X$2415,5,FALSE),"niet bekend")))</f>
        <v>1</v>
      </c>
      <c r="AD2712" s="330">
        <f t="shared" si="204"/>
        <v>3785.56</v>
      </c>
      <c r="AE2712" s="211">
        <f>IF(B2712="","",(IFERROR(VLOOKUP(B2712,Projecten!A$4:X$2415,23,FALSE),"niet bekend")))</f>
        <v>3785.56</v>
      </c>
      <c r="AF2712" s="330">
        <f>IF(B2712="","",(IFERROR(VLOOKUP(B2712,Projecten!A$4:X$2415,12,FALSE),"niet bekend")))</f>
        <v>3785.56</v>
      </c>
      <c r="AG2712" s="209"/>
    </row>
    <row r="2713" spans="1:33" x14ac:dyDescent="0.2">
      <c r="A2713" s="202">
        <v>4787</v>
      </c>
      <c r="B2713" s="243">
        <v>2017726</v>
      </c>
      <c r="C2713" s="243">
        <v>121588</v>
      </c>
      <c r="D2713" s="243">
        <v>692918</v>
      </c>
      <c r="E2713" s="202" t="s">
        <v>26</v>
      </c>
      <c r="F2713" s="202">
        <v>1</v>
      </c>
      <c r="G2713" s="202">
        <v>11</v>
      </c>
      <c r="H2713" s="202">
        <v>5</v>
      </c>
      <c r="I2713" s="202">
        <v>4</v>
      </c>
      <c r="J2713" s="1000">
        <v>43038</v>
      </c>
      <c r="K2713" s="1000">
        <v>43040</v>
      </c>
      <c r="L2713" s="263" t="s">
        <v>1485</v>
      </c>
      <c r="M2713" s="263" t="s">
        <v>1485</v>
      </c>
      <c r="N2713" s="254" t="s">
        <v>47</v>
      </c>
      <c r="O2713" s="254" t="s">
        <v>47</v>
      </c>
      <c r="P2713" s="254" t="s">
        <v>47</v>
      </c>
      <c r="R2713" s="254" t="s">
        <v>47</v>
      </c>
      <c r="S2713" s="243"/>
      <c r="T2713" s="244"/>
      <c r="U2713" s="254">
        <v>46</v>
      </c>
      <c r="W2713" s="1367" t="s">
        <v>3821</v>
      </c>
      <c r="X2713" s="1023" t="s">
        <v>4011</v>
      </c>
      <c r="Y2713" s="248">
        <v>19</v>
      </c>
      <c r="Z2713" s="202"/>
      <c r="AA2713" s="202"/>
      <c r="AB2713" s="243"/>
      <c r="AC2713" s="249">
        <f>IF(B2713="","",(IFERROR(VLOOKUP(B2713,Projecten!A$4:X$2415,5,FALSE),"niet bekend")))</f>
        <v>1</v>
      </c>
      <c r="AD2713" s="330">
        <f t="shared" si="204"/>
        <v>4438.6000000000004</v>
      </c>
      <c r="AE2713" s="211">
        <f>IF(B2713="","",(IFERROR(VLOOKUP(B2713,Projecten!A$4:X$2415,23,FALSE),"niet bekend")))</f>
        <v>4438.6000000000004</v>
      </c>
      <c r="AF2713" s="330">
        <f>IF(B2713="","",(IFERROR(VLOOKUP(B2713,Projecten!A$4:X$2415,12,FALSE),"niet bekend")))</f>
        <v>4438.6000000000004</v>
      </c>
      <c r="AG2713" s="209"/>
    </row>
    <row r="2714" spans="1:33" x14ac:dyDescent="0.2">
      <c r="A2714" s="202">
        <v>4788</v>
      </c>
      <c r="B2714" s="243">
        <v>2017742</v>
      </c>
      <c r="C2714" s="243">
        <v>121588</v>
      </c>
      <c r="D2714" s="243">
        <v>683117</v>
      </c>
      <c r="E2714" s="202" t="s">
        <v>26</v>
      </c>
      <c r="F2714" s="202">
        <v>1</v>
      </c>
      <c r="G2714" s="202">
        <v>6</v>
      </c>
      <c r="H2714" s="202">
        <v>5</v>
      </c>
      <c r="I2714" s="202">
        <v>2</v>
      </c>
      <c r="J2714" s="1000">
        <v>43038</v>
      </c>
      <c r="K2714" s="1000">
        <v>43040</v>
      </c>
      <c r="L2714" s="263" t="s">
        <v>1485</v>
      </c>
      <c r="M2714" s="263" t="s">
        <v>1485</v>
      </c>
      <c r="N2714" s="254" t="s">
        <v>47</v>
      </c>
      <c r="O2714" s="254" t="s">
        <v>47</v>
      </c>
      <c r="P2714" s="254" t="s">
        <v>47</v>
      </c>
      <c r="R2714" s="254" t="s">
        <v>47</v>
      </c>
      <c r="S2714" s="243"/>
      <c r="T2714" s="244"/>
      <c r="U2714" s="254">
        <v>46</v>
      </c>
      <c r="W2714" s="1367" t="s">
        <v>3821</v>
      </c>
      <c r="Y2714" s="248">
        <v>12</v>
      </c>
      <c r="Z2714" s="202"/>
      <c r="AA2714" s="202"/>
      <c r="AB2714" s="243"/>
      <c r="AC2714" s="249">
        <f>IF(B2714="","",(IFERROR(VLOOKUP(B2714,Projecten!A$4:X$2415,5,FALSE),"niet bekend")))</f>
        <v>1</v>
      </c>
      <c r="AD2714" s="330">
        <f t="shared" si="204"/>
        <v>2252.12</v>
      </c>
      <c r="AE2714" s="211">
        <f>IF(B2714="","",(IFERROR(VLOOKUP(B2714,Projecten!A$4:X$2415,23,FALSE),"niet bekend")))</f>
        <v>2252.12</v>
      </c>
      <c r="AF2714" s="330">
        <f>IF(B2714="","",(IFERROR(VLOOKUP(B2714,Projecten!A$4:X$2415,12,FALSE),"niet bekend")))</f>
        <v>2252.12</v>
      </c>
      <c r="AG2714" s="209"/>
    </row>
    <row r="2715" spans="1:33" x14ac:dyDescent="0.2">
      <c r="A2715" s="202">
        <v>4789</v>
      </c>
      <c r="B2715" s="243">
        <v>2017736</v>
      </c>
      <c r="C2715" s="243">
        <v>121589</v>
      </c>
      <c r="D2715" s="243">
        <v>709417</v>
      </c>
      <c r="E2715" s="202" t="s">
        <v>26</v>
      </c>
      <c r="F2715" s="202">
        <v>1</v>
      </c>
      <c r="G2715" s="202">
        <v>11</v>
      </c>
      <c r="H2715" s="202">
        <v>7</v>
      </c>
      <c r="I2715" s="202">
        <v>3</v>
      </c>
      <c r="J2715" s="1000">
        <v>43038</v>
      </c>
      <c r="K2715" s="1000">
        <v>43040</v>
      </c>
      <c r="L2715" s="263" t="s">
        <v>1485</v>
      </c>
      <c r="M2715" s="263" t="s">
        <v>1485</v>
      </c>
      <c r="N2715" s="254" t="s">
        <v>47</v>
      </c>
      <c r="O2715" s="254" t="s">
        <v>47</v>
      </c>
      <c r="P2715" s="254" t="s">
        <v>47</v>
      </c>
      <c r="R2715" s="254" t="s">
        <v>47</v>
      </c>
      <c r="S2715" s="243"/>
      <c r="T2715" s="244"/>
      <c r="U2715" s="254">
        <v>46</v>
      </c>
      <c r="W2715" s="1367" t="s">
        <v>3821</v>
      </c>
      <c r="Y2715" s="248">
        <v>19</v>
      </c>
      <c r="Z2715" s="202"/>
      <c r="AA2715" s="202"/>
      <c r="AB2715" s="243"/>
      <c r="AC2715" s="249">
        <f>IF(B2715="","",(IFERROR(VLOOKUP(B2715,Projecten!A$4:X$2415,5,FALSE),"niet bekend")))</f>
        <v>1</v>
      </c>
      <c r="AD2715" s="330">
        <f t="shared" si="204"/>
        <v>3964.15</v>
      </c>
      <c r="AE2715" s="211">
        <f>IF(B2715="","",(IFERROR(VLOOKUP(B2715,Projecten!A$4:X$2415,23,FALSE),"niet bekend")))</f>
        <v>3964.15</v>
      </c>
      <c r="AF2715" s="330">
        <f>IF(B2715="","",(IFERROR(VLOOKUP(B2715,Projecten!A$4:X$2415,12,FALSE),"niet bekend")))</f>
        <v>3964.15</v>
      </c>
      <c r="AG2715" s="209"/>
    </row>
    <row r="2716" spans="1:33" s="312" customFormat="1" x14ac:dyDescent="0.2">
      <c r="A2716" s="298"/>
      <c r="B2716" s="1012"/>
      <c r="C2716" s="299"/>
      <c r="D2716" s="300"/>
      <c r="E2716" s="300"/>
      <c r="F2716" s="300"/>
      <c r="G2716" s="300"/>
      <c r="H2716" s="300"/>
      <c r="I2716" s="300"/>
      <c r="J2716" s="301"/>
      <c r="K2716" s="301"/>
      <c r="L2716" s="301"/>
      <c r="M2716" s="302"/>
      <c r="N2716" s="302"/>
      <c r="O2716" s="302"/>
      <c r="P2716" s="302"/>
      <c r="Q2716" s="302"/>
      <c r="R2716" s="302"/>
      <c r="S2716" s="303"/>
      <c r="T2716" s="304"/>
      <c r="U2716" s="305"/>
      <c r="V2716" s="305"/>
      <c r="W2716" s="307"/>
      <c r="X2716" s="307"/>
      <c r="Y2716" s="307"/>
      <c r="Z2716" s="298"/>
      <c r="AA2716" s="308"/>
      <c r="AB2716" s="410"/>
      <c r="AC2716" s="310"/>
      <c r="AD2716" s="412"/>
      <c r="AE2716" s="309" t="s">
        <v>3165</v>
      </c>
      <c r="AF2716" s="1360" t="s">
        <v>3165</v>
      </c>
    </row>
    <row r="2717" spans="1:33" s="236" customFormat="1" x14ac:dyDescent="0.2">
      <c r="A2717" s="220"/>
      <c r="C2717" s="221"/>
      <c r="D2717" s="222">
        <f>SUM(G2717:I2717)</f>
        <v>217</v>
      </c>
      <c r="E2717" s="220"/>
      <c r="F2717" s="220">
        <f>SUM(F2718:F2738)</f>
        <v>14</v>
      </c>
      <c r="G2717" s="220">
        <f>SUM(G2718:G2738)</f>
        <v>113</v>
      </c>
      <c r="H2717" s="220">
        <f>SUM(H2718:H2738)</f>
        <v>69</v>
      </c>
      <c r="I2717" s="220">
        <f>SUM(I2718:I2738)</f>
        <v>35</v>
      </c>
      <c r="J2717" s="223"/>
      <c r="K2717" s="223"/>
      <c r="L2717" s="223"/>
      <c r="M2717" s="224"/>
      <c r="N2717" s="224"/>
      <c r="O2717" s="224"/>
      <c r="P2717" s="224"/>
      <c r="Q2717" s="224"/>
      <c r="R2717" s="224"/>
      <c r="S2717" s="225">
        <v>45</v>
      </c>
      <c r="T2717" s="226"/>
      <c r="U2717" s="227"/>
      <c r="V2717" s="227"/>
      <c r="W2717" s="229"/>
      <c r="X2717" s="230">
        <f>SUM(Y2717:Y2738)</f>
        <v>277</v>
      </c>
      <c r="Y2717" s="231"/>
      <c r="Z2717" s="231">
        <v>0</v>
      </c>
      <c r="AA2717" s="232">
        <f>X2717-Z2717</f>
        <v>277</v>
      </c>
      <c r="AB2717" s="221"/>
      <c r="AD2717" s="1364">
        <f>SUM(AD2718:AD2738)</f>
        <v>43718.130000000005</v>
      </c>
    </row>
    <row r="2718" spans="1:33" x14ac:dyDescent="0.2">
      <c r="A2718" s="202"/>
      <c r="B2718" s="519"/>
      <c r="C2718" s="238"/>
      <c r="D2718" s="239"/>
      <c r="E2718" s="240"/>
      <c r="F2718" s="240"/>
      <c r="G2718" s="240"/>
      <c r="H2718" s="240"/>
      <c r="I2718" s="240"/>
      <c r="J2718" s="241"/>
      <c r="K2718" s="241"/>
      <c r="L2718" s="241"/>
      <c r="M2718" s="242"/>
      <c r="N2718" s="242"/>
      <c r="O2718" s="242"/>
      <c r="P2718" s="242"/>
      <c r="Q2718" s="242"/>
      <c r="R2718" s="242"/>
      <c r="S2718" s="243" t="s">
        <v>3856</v>
      </c>
      <c r="T2718" s="244"/>
      <c r="U2718" s="245"/>
      <c r="X2718" s="247" t="s">
        <v>3653</v>
      </c>
      <c r="Y2718" s="248"/>
      <c r="Z2718" s="202"/>
      <c r="AA2718" s="202"/>
      <c r="AB2718" s="243"/>
      <c r="AC2718" s="249" t="str">
        <f>IF(B2718="","",(IFERROR(VLOOKUP(B2718,Projecten!A$4:X$2415,5,FALSE),"niet bekend")))</f>
        <v/>
      </c>
      <c r="AD2718" s="330" t="str">
        <f>IF(AC2718="","",(IF(F2718=0,AF2718,(F2718/AC2718*AF2718))))</f>
        <v/>
      </c>
      <c r="AE2718" s="211" t="str">
        <f>IF(B2718="","",(IFERROR(VLOOKUP(B2718,Projecten!A$4:X$2415,23,FALSE),"niet bekend")))</f>
        <v/>
      </c>
      <c r="AF2718" s="330" t="str">
        <f>IF(B2718="","",(IFERROR(VLOOKUP(B2718,Projecten!A$4:X$2415,12,FALSE),"niet bekend")))</f>
        <v/>
      </c>
      <c r="AG2718" s="209"/>
    </row>
    <row r="2719" spans="1:33" s="259" customFormat="1" x14ac:dyDescent="0.2">
      <c r="A2719" s="202">
        <v>4961</v>
      </c>
      <c r="B2719" s="250"/>
      <c r="C2719" s="251"/>
      <c r="D2719" s="251" t="s">
        <v>3780</v>
      </c>
      <c r="E2719" s="239"/>
      <c r="F2719" s="239"/>
      <c r="G2719" s="239"/>
      <c r="H2719" s="239"/>
      <c r="I2719" s="239"/>
      <c r="J2719" s="253"/>
      <c r="K2719" s="253"/>
      <c r="L2719" s="253"/>
      <c r="M2719" s="253"/>
      <c r="N2719" s="254"/>
      <c r="O2719" s="254"/>
      <c r="P2719" s="254"/>
      <c r="Q2719" s="254"/>
      <c r="R2719" s="254"/>
      <c r="S2719" s="251"/>
      <c r="T2719" s="253"/>
      <c r="U2719" s="255"/>
      <c r="V2719" s="638"/>
      <c r="W2719" s="239"/>
      <c r="X2719" s="239"/>
      <c r="Y2719" s="257">
        <v>2</v>
      </c>
      <c r="Z2719" s="239"/>
      <c r="AA2719" s="239"/>
      <c r="AB2719" s="1120"/>
      <c r="AC2719" s="249" t="str">
        <f>IF(B2719="","",(IFERROR(VLOOKUP(B2719,Projecten!A$4:X$2415,5,FALSE),"niet bekend")))</f>
        <v/>
      </c>
      <c r="AD2719" s="330" t="str">
        <f>IF(AC2719="","",(IF(F2719=0,AF2719,(F2719/AC2719*AF2719))))</f>
        <v/>
      </c>
      <c r="AE2719" s="211" t="str">
        <f>IF(B2719="","",(IFERROR(VLOOKUP(B2719,Projecten!A$4:X$2415,23,FALSE),"niet bekend")))</f>
        <v/>
      </c>
      <c r="AF2719" s="330" t="str">
        <f>IF(B2719="","",(IFERROR(VLOOKUP(B2719,Projecten!A$4:X$2415,12,FALSE),"niet bekend")))</f>
        <v/>
      </c>
    </row>
    <row r="2720" spans="1:33" s="259" customFormat="1" x14ac:dyDescent="0.2">
      <c r="A2720" s="202">
        <v>4962</v>
      </c>
      <c r="B2720" s="250"/>
      <c r="C2720" s="251"/>
      <c r="D2720" s="251" t="s">
        <v>3863</v>
      </c>
      <c r="E2720" s="239"/>
      <c r="F2720" s="239"/>
      <c r="G2720" s="239"/>
      <c r="H2720" s="239"/>
      <c r="I2720" s="239"/>
      <c r="J2720" s="253"/>
      <c r="K2720" s="253"/>
      <c r="L2720" s="253"/>
      <c r="M2720" s="253"/>
      <c r="N2720" s="254"/>
      <c r="O2720" s="254"/>
      <c r="P2720" s="254"/>
      <c r="Q2720" s="254"/>
      <c r="R2720" s="254"/>
      <c r="S2720" s="251"/>
      <c r="T2720" s="253"/>
      <c r="U2720" s="255"/>
      <c r="V2720" s="638"/>
      <c r="W2720" s="239"/>
      <c r="X2720" s="239"/>
      <c r="Y2720" s="257">
        <v>5</v>
      </c>
      <c r="Z2720" s="239"/>
      <c r="AA2720" s="239"/>
      <c r="AB2720" s="1120"/>
      <c r="AC2720" s="249" t="str">
        <f>IF(B2720="","",(IFERROR(VLOOKUP(B2720,Projecten!A$4:X$2415,5,FALSE),"niet bekend")))</f>
        <v/>
      </c>
      <c r="AD2720" s="330" t="str">
        <f>IF(AC2720="","",(IF(F2720=0,AF2720,(F2720/AC2720*AF2720))))</f>
        <v/>
      </c>
      <c r="AE2720" s="211" t="str">
        <f>IF(B2720="","",(IFERROR(VLOOKUP(B2720,Projecten!A$4:X$2415,23,FALSE),"niet bekend")))</f>
        <v/>
      </c>
      <c r="AF2720" s="330" t="str">
        <f>IF(B2720="","",(IFERROR(VLOOKUP(B2720,Projecten!A$4:X$2415,12,FALSE),"niet bekend")))</f>
        <v/>
      </c>
    </row>
    <row r="2721" spans="1:33" s="259" customFormat="1" x14ac:dyDescent="0.2">
      <c r="A2721" s="202">
        <v>4963</v>
      </c>
      <c r="B2721" s="250"/>
      <c r="C2721" s="251"/>
      <c r="D2721" s="251" t="s">
        <v>3836</v>
      </c>
      <c r="E2721" s="239"/>
      <c r="F2721" s="239"/>
      <c r="G2721" s="239"/>
      <c r="H2721" s="239"/>
      <c r="I2721" s="239"/>
      <c r="J2721" s="253"/>
      <c r="K2721" s="253"/>
      <c r="L2721" s="253"/>
      <c r="M2721" s="253"/>
      <c r="N2721" s="254"/>
      <c r="O2721" s="254"/>
      <c r="P2721" s="254"/>
      <c r="Q2721" s="254"/>
      <c r="R2721" s="254"/>
      <c r="S2721" s="251"/>
      <c r="T2721" s="253"/>
      <c r="U2721" s="255"/>
      <c r="V2721" s="638"/>
      <c r="W2721" s="239"/>
      <c r="X2721" s="239"/>
      <c r="Y2721" s="257">
        <v>18</v>
      </c>
      <c r="Z2721" s="239"/>
      <c r="AA2721" s="239"/>
      <c r="AB2721" s="1120"/>
      <c r="AC2721" s="249"/>
      <c r="AD2721" s="330"/>
      <c r="AE2721" s="211"/>
      <c r="AF2721" s="330"/>
    </row>
    <row r="2722" spans="1:33" s="259" customFormat="1" x14ac:dyDescent="0.2">
      <c r="A2722" s="202">
        <v>4964</v>
      </c>
      <c r="B2722" s="250"/>
      <c r="C2722" s="251"/>
      <c r="D2722" s="251" t="s">
        <v>3947</v>
      </c>
      <c r="E2722" s="239"/>
      <c r="F2722" s="239"/>
      <c r="G2722" s="239"/>
      <c r="H2722" s="239"/>
      <c r="I2722" s="239"/>
      <c r="J2722" s="253"/>
      <c r="K2722" s="253"/>
      <c r="L2722" s="253"/>
      <c r="M2722" s="253"/>
      <c r="N2722" s="254"/>
      <c r="O2722" s="254"/>
      <c r="P2722" s="254"/>
      <c r="Q2722" s="254"/>
      <c r="R2722" s="254"/>
      <c r="S2722" s="251"/>
      <c r="T2722" s="253"/>
      <c r="U2722" s="255"/>
      <c r="V2722" s="638"/>
      <c r="W2722" s="239"/>
      <c r="X2722" s="239"/>
      <c r="Y2722" s="257">
        <v>33</v>
      </c>
      <c r="Z2722" s="239"/>
      <c r="AA2722" s="239"/>
      <c r="AB2722" s="1120"/>
      <c r="AC2722" s="249"/>
      <c r="AD2722" s="330"/>
      <c r="AE2722" s="211"/>
      <c r="AF2722" s="330"/>
    </row>
    <row r="2723" spans="1:33" s="259" customFormat="1" x14ac:dyDescent="0.2">
      <c r="A2723" s="202">
        <v>4965</v>
      </c>
      <c r="B2723" s="289">
        <v>2017733</v>
      </c>
      <c r="C2723" s="271">
        <v>121585</v>
      </c>
      <c r="D2723" s="271" t="s">
        <v>3824</v>
      </c>
      <c r="E2723" s="288" t="s">
        <v>317</v>
      </c>
      <c r="F2723" s="288">
        <v>1</v>
      </c>
      <c r="G2723" s="288">
        <v>2</v>
      </c>
      <c r="H2723" s="288">
        <v>1</v>
      </c>
      <c r="I2723" s="288">
        <v>1</v>
      </c>
      <c r="J2723" s="1000">
        <v>43048</v>
      </c>
      <c r="K2723" s="263" t="s">
        <v>1485</v>
      </c>
      <c r="L2723" s="263" t="s">
        <v>1485</v>
      </c>
      <c r="M2723" s="263" t="s">
        <v>1485</v>
      </c>
      <c r="N2723" s="254" t="s">
        <v>47</v>
      </c>
      <c r="O2723" s="254" t="s">
        <v>47</v>
      </c>
      <c r="P2723" s="254" t="s">
        <v>47</v>
      </c>
      <c r="Q2723" s="254"/>
      <c r="R2723" s="254" t="s">
        <v>47</v>
      </c>
      <c r="S2723" s="251"/>
      <c r="T2723" s="253"/>
      <c r="U2723" s="245">
        <v>45</v>
      </c>
      <c r="V2723" s="638"/>
      <c r="W2723" s="1367" t="s">
        <v>777</v>
      </c>
      <c r="X2723" s="202"/>
      <c r="Y2723" s="248">
        <v>5</v>
      </c>
      <c r="Z2723" s="239"/>
      <c r="AA2723" s="239"/>
      <c r="AB2723" s="1120"/>
      <c r="AC2723" s="249">
        <f>IF(B2723="","",(IFERROR(VLOOKUP(B2723,Projecten!A$4:X$2415,5,FALSE),"niet bekend")))</f>
        <v>1</v>
      </c>
      <c r="AD2723" s="330">
        <f>IF(AC2723="","",(IF(F2723=0,AF2723,(F2723/AC2723*AF2723))))</f>
        <v>935.4</v>
      </c>
      <c r="AE2723" s="211">
        <f>IF(B2723="","",(IFERROR(VLOOKUP(B2723,Projecten!A$4:X$2415,23,FALSE),"niet bekend")))</f>
        <v>935.4</v>
      </c>
      <c r="AF2723" s="330">
        <f>IF(B2723="","",(IFERROR(VLOOKUP(B2723,Projecten!A$4:X$2415,12,FALSE),"niet bekend")))</f>
        <v>935.4</v>
      </c>
    </row>
    <row r="2724" spans="1:33" s="327" customFormat="1" x14ac:dyDescent="0.2">
      <c r="A2724" s="318">
        <v>4966</v>
      </c>
      <c r="B2724" s="272">
        <v>2017669</v>
      </c>
      <c r="C2724" s="271">
        <v>121585</v>
      </c>
      <c r="D2724" s="272" t="s">
        <v>3744</v>
      </c>
      <c r="E2724" s="273" t="s">
        <v>317</v>
      </c>
      <c r="F2724" s="273">
        <v>1</v>
      </c>
      <c r="G2724" s="273">
        <v>9</v>
      </c>
      <c r="H2724" s="273">
        <v>5</v>
      </c>
      <c r="I2724" s="273">
        <v>5</v>
      </c>
      <c r="J2724" s="1000">
        <v>43048</v>
      </c>
      <c r="K2724" s="1000">
        <v>43040</v>
      </c>
      <c r="L2724" s="263" t="s">
        <v>1485</v>
      </c>
      <c r="M2724" s="263" t="s">
        <v>1485</v>
      </c>
      <c r="N2724" s="254" t="s">
        <v>47</v>
      </c>
      <c r="O2724" s="391" t="s">
        <v>47</v>
      </c>
      <c r="P2724" s="391" t="s">
        <v>47</v>
      </c>
      <c r="Q2724" s="391"/>
      <c r="R2724" s="391" t="s">
        <v>47</v>
      </c>
      <c r="S2724" s="1210"/>
      <c r="T2724" s="321" t="s">
        <v>3941</v>
      </c>
      <c r="U2724" s="264">
        <v>45</v>
      </c>
      <c r="V2724" s="396"/>
      <c r="W2724" s="1375" t="s">
        <v>777</v>
      </c>
      <c r="X2724" s="965"/>
      <c r="Y2724" s="324">
        <v>22</v>
      </c>
      <c r="Z2724" s="318"/>
      <c r="AA2724" s="511"/>
      <c r="AB2724" s="707"/>
      <c r="AC2724" s="249">
        <f>IF(B2724="","",(IFERROR(VLOOKUP(B2724,Projecten!A$4:X$2415,5,FALSE),"niet bekend")))</f>
        <v>1</v>
      </c>
      <c r="AD2724" s="330">
        <f>IF(AC2724="","",(IF(F2724=0,AF2724,(F2724/AC2724*AF2724))))</f>
        <v>4066.27</v>
      </c>
      <c r="AE2724" s="211">
        <f>IF(B2724="","",(IFERROR(VLOOKUP(B2724,Projecten!A$4:X$2415,23,FALSE),"niet bekend")))</f>
        <v>4066.27</v>
      </c>
      <c r="AF2724" s="330">
        <f>IF(B2724="","",(IFERROR(VLOOKUP(B2724,Projecten!A$4:X$2415,12,FALSE),"niet bekend")))</f>
        <v>4066.27</v>
      </c>
    </row>
    <row r="2725" spans="1:33" s="327" customFormat="1" x14ac:dyDescent="0.2">
      <c r="A2725" s="318"/>
      <c r="B2725" s="272"/>
      <c r="C2725" s="271"/>
      <c r="D2725" s="272"/>
      <c r="E2725" s="273"/>
      <c r="F2725" s="273"/>
      <c r="G2725" s="273"/>
      <c r="H2725" s="273"/>
      <c r="I2725" s="389"/>
      <c r="J2725" s="321"/>
      <c r="K2725" s="321"/>
      <c r="L2725" s="321"/>
      <c r="M2725" s="321"/>
      <c r="N2725" s="254"/>
      <c r="O2725" s="391"/>
      <c r="P2725" s="391"/>
      <c r="Q2725" s="391"/>
      <c r="R2725" s="391"/>
      <c r="S2725" s="1210"/>
      <c r="T2725" s="321"/>
      <c r="U2725" s="264"/>
      <c r="V2725" s="396"/>
      <c r="W2725" s="965"/>
      <c r="X2725" s="965"/>
      <c r="Y2725" s="324"/>
      <c r="Z2725" s="318"/>
      <c r="AA2725" s="511"/>
      <c r="AB2725" s="707"/>
      <c r="AC2725" s="249"/>
      <c r="AD2725" s="330"/>
      <c r="AE2725" s="211"/>
      <c r="AF2725" s="330"/>
    </row>
    <row r="2726" spans="1:33" x14ac:dyDescent="0.2">
      <c r="A2726" s="202">
        <v>4967</v>
      </c>
      <c r="B2726" s="243">
        <v>2017729</v>
      </c>
      <c r="C2726" s="243">
        <v>121587</v>
      </c>
      <c r="D2726" s="243">
        <v>672917</v>
      </c>
      <c r="E2726" s="202" t="s">
        <v>26</v>
      </c>
      <c r="F2726" s="202">
        <v>1</v>
      </c>
      <c r="G2726" s="202">
        <v>7</v>
      </c>
      <c r="H2726" s="202">
        <v>2</v>
      </c>
      <c r="I2726" s="202">
        <v>7</v>
      </c>
      <c r="J2726" s="1000">
        <v>43038</v>
      </c>
      <c r="K2726" s="1000">
        <v>43040</v>
      </c>
      <c r="L2726" s="263" t="s">
        <v>1485</v>
      </c>
      <c r="M2726" s="263" t="s">
        <v>1485</v>
      </c>
      <c r="N2726" s="254" t="s">
        <v>47</v>
      </c>
      <c r="O2726" s="254" t="s">
        <v>47</v>
      </c>
      <c r="P2726" s="254" t="s">
        <v>47</v>
      </c>
      <c r="R2726" s="254" t="s">
        <v>47</v>
      </c>
      <c r="S2726" s="243"/>
      <c r="T2726" s="321" t="s">
        <v>3941</v>
      </c>
      <c r="U2726" s="254">
        <v>46</v>
      </c>
      <c r="W2726" s="1367" t="s">
        <v>3821</v>
      </c>
      <c r="Y2726" s="248">
        <v>20</v>
      </c>
      <c r="Z2726" s="202"/>
      <c r="AA2726" s="202"/>
      <c r="AB2726" s="243"/>
      <c r="AC2726" s="249">
        <f>IF(B2726="","",(IFERROR(VLOOKUP(B2726,Projecten!A$4:X$2415,5,FALSE),"niet bekend")))</f>
        <v>1</v>
      </c>
      <c r="AD2726" s="330">
        <f t="shared" ref="AD2726:AD2737" si="205">IF(AC2726="","",(IF(F2726=0,AF2726,(F2726/AC2726*AF2726))))</f>
        <v>3747.36</v>
      </c>
      <c r="AE2726" s="211">
        <f>IF(B2726="","",(IFERROR(VLOOKUP(B2726,Projecten!A$4:X$2415,23,FALSE),"niet bekend")))</f>
        <v>3747.36</v>
      </c>
      <c r="AF2726" s="330">
        <f>IF(B2726="","",(IFERROR(VLOOKUP(B2726,Projecten!A$4:X$2415,12,FALSE),"niet bekend")))</f>
        <v>3747.36</v>
      </c>
      <c r="AG2726" s="209"/>
    </row>
    <row r="2727" spans="1:33" x14ac:dyDescent="0.2">
      <c r="A2727" s="202">
        <v>4968</v>
      </c>
      <c r="B2727" s="243">
        <v>2017743</v>
      </c>
      <c r="C2727" s="243">
        <v>121589</v>
      </c>
      <c r="D2727" s="243">
        <v>683217</v>
      </c>
      <c r="E2727" s="202" t="s">
        <v>26</v>
      </c>
      <c r="F2727" s="202">
        <v>1</v>
      </c>
      <c r="G2727" s="202">
        <v>6</v>
      </c>
      <c r="H2727" s="202">
        <v>5</v>
      </c>
      <c r="I2727" s="202">
        <v>2</v>
      </c>
      <c r="J2727" s="1000">
        <v>43038</v>
      </c>
      <c r="K2727" s="1000">
        <v>43040</v>
      </c>
      <c r="L2727" s="263" t="s">
        <v>1485</v>
      </c>
      <c r="M2727" s="263" t="s">
        <v>1485</v>
      </c>
      <c r="N2727" s="254" t="s">
        <v>47</v>
      </c>
      <c r="O2727" s="254" t="s">
        <v>47</v>
      </c>
      <c r="P2727" s="254" t="s">
        <v>47</v>
      </c>
      <c r="R2727" s="254" t="s">
        <v>47</v>
      </c>
      <c r="S2727" s="243"/>
      <c r="T2727" s="244"/>
      <c r="U2727" s="254">
        <v>46</v>
      </c>
      <c r="W2727" s="1367" t="s">
        <v>3821</v>
      </c>
      <c r="Y2727" s="248">
        <v>12</v>
      </c>
      <c r="Z2727" s="202"/>
      <c r="AA2727" s="202"/>
      <c r="AB2727" s="243"/>
      <c r="AC2727" s="249">
        <f>IF(B2727="","",(IFERROR(VLOOKUP(B2727,Projecten!A$4:X$2415,5,FALSE),"niet bekend")))</f>
        <v>1</v>
      </c>
      <c r="AD2727" s="330">
        <f t="shared" si="205"/>
        <v>2252.12</v>
      </c>
      <c r="AE2727" s="211">
        <f>IF(B2727="","",(IFERROR(VLOOKUP(B2727,Projecten!A$4:X$2415,23,FALSE),"niet bekend")))</f>
        <v>2252.12</v>
      </c>
      <c r="AF2727" s="330">
        <f>IF(B2727="","",(IFERROR(VLOOKUP(B2727,Projecten!A$4:X$2415,12,FALSE),"niet bekend")))</f>
        <v>2252.12</v>
      </c>
      <c r="AG2727" s="209"/>
    </row>
    <row r="2728" spans="1:33" x14ac:dyDescent="0.2">
      <c r="A2728" s="202">
        <v>4969</v>
      </c>
      <c r="B2728" s="243">
        <v>2017746</v>
      </c>
      <c r="C2728" s="243">
        <v>121591</v>
      </c>
      <c r="D2728" s="243">
        <v>683517</v>
      </c>
      <c r="E2728" s="202" t="s">
        <v>26</v>
      </c>
      <c r="F2728" s="202">
        <v>1</v>
      </c>
      <c r="G2728" s="202">
        <v>11</v>
      </c>
      <c r="H2728" s="202">
        <v>7</v>
      </c>
      <c r="I2728" s="202">
        <v>2</v>
      </c>
      <c r="J2728" s="1000">
        <v>43038</v>
      </c>
      <c r="K2728" s="1000">
        <v>43040</v>
      </c>
      <c r="L2728" s="263" t="s">
        <v>1485</v>
      </c>
      <c r="M2728" s="263" t="s">
        <v>1485</v>
      </c>
      <c r="N2728" s="254" t="s">
        <v>47</v>
      </c>
      <c r="O2728" s="254" t="s">
        <v>47</v>
      </c>
      <c r="P2728" s="254" t="s">
        <v>47</v>
      </c>
      <c r="R2728" s="254" t="s">
        <v>47</v>
      </c>
      <c r="S2728" s="243"/>
      <c r="T2728" s="244" t="s">
        <v>3847</v>
      </c>
      <c r="U2728" s="254">
        <v>46</v>
      </c>
      <c r="W2728" s="1367" t="s">
        <v>162</v>
      </c>
      <c r="X2728" s="202" t="s">
        <v>3839</v>
      </c>
      <c r="Y2728" s="248">
        <v>18</v>
      </c>
      <c r="Z2728" s="202"/>
      <c r="AA2728" s="202"/>
      <c r="AB2728" s="243"/>
      <c r="AC2728" s="249">
        <f>IF(B2728="","",(IFERROR(VLOOKUP(B2728,Projecten!A$4:X$2415,5,FALSE),"niet bekend")))</f>
        <v>1</v>
      </c>
      <c r="AD2728" s="330">
        <f t="shared" si="205"/>
        <v>3586.55</v>
      </c>
      <c r="AE2728" s="211">
        <f>IF(B2728="","",(IFERROR(VLOOKUP(B2728,Projecten!A$4:X$2415,23,FALSE),"niet bekend")))</f>
        <v>3586.55</v>
      </c>
      <c r="AF2728" s="330">
        <f>IF(B2728="","",(IFERROR(VLOOKUP(B2728,Projecten!A$4:X$2415,12,FALSE),"niet bekend")))</f>
        <v>3586.55</v>
      </c>
      <c r="AG2728" s="209"/>
    </row>
    <row r="2729" spans="1:33" x14ac:dyDescent="0.2">
      <c r="A2729" s="202">
        <v>4970</v>
      </c>
      <c r="B2729" s="243">
        <v>2017747</v>
      </c>
      <c r="C2729" s="243">
        <v>121591</v>
      </c>
      <c r="D2729" s="243">
        <v>683617</v>
      </c>
      <c r="E2729" s="202" t="s">
        <v>26</v>
      </c>
      <c r="F2729" s="202">
        <v>1</v>
      </c>
      <c r="G2729" s="202">
        <v>11</v>
      </c>
      <c r="H2729" s="202">
        <v>7</v>
      </c>
      <c r="I2729" s="202">
        <v>2</v>
      </c>
      <c r="J2729" s="1000">
        <v>43038</v>
      </c>
      <c r="K2729" s="1000">
        <v>43040</v>
      </c>
      <c r="L2729" s="263" t="s">
        <v>1485</v>
      </c>
      <c r="M2729" s="263" t="s">
        <v>1485</v>
      </c>
      <c r="N2729" s="254" t="s">
        <v>47</v>
      </c>
      <c r="O2729" s="254" t="s">
        <v>47</v>
      </c>
      <c r="P2729" s="254" t="s">
        <v>47</v>
      </c>
      <c r="R2729" s="254" t="s">
        <v>47</v>
      </c>
      <c r="S2729" s="243"/>
      <c r="T2729" s="244" t="s">
        <v>3847</v>
      </c>
      <c r="U2729" s="254">
        <v>46</v>
      </c>
      <c r="W2729" s="1367" t="s">
        <v>162</v>
      </c>
      <c r="X2729" s="202" t="s">
        <v>3839</v>
      </c>
      <c r="Y2729" s="248">
        <v>18</v>
      </c>
      <c r="Z2729" s="202"/>
      <c r="AA2729" s="202"/>
      <c r="AB2729" s="243"/>
      <c r="AC2729" s="249">
        <f>IF(B2729="","",(IFERROR(VLOOKUP(B2729,Projecten!A$4:X$2415,5,FALSE),"niet bekend")))</f>
        <v>1</v>
      </c>
      <c r="AD2729" s="330">
        <f t="shared" si="205"/>
        <v>3586.55</v>
      </c>
      <c r="AE2729" s="211">
        <f>IF(B2729="","",(IFERROR(VLOOKUP(B2729,Projecten!A$4:X$2415,23,FALSE),"niet bekend")))</f>
        <v>3586.55</v>
      </c>
      <c r="AF2729" s="330">
        <f>IF(B2729="","",(IFERROR(VLOOKUP(B2729,Projecten!A$4:X$2415,12,FALSE),"niet bekend")))</f>
        <v>3586.55</v>
      </c>
      <c r="AG2729" s="209"/>
    </row>
    <row r="2730" spans="1:33" s="259" customFormat="1" x14ac:dyDescent="0.2">
      <c r="A2730" s="202">
        <v>4971</v>
      </c>
      <c r="B2730" s="289">
        <v>2017687</v>
      </c>
      <c r="C2730" s="243">
        <v>121592</v>
      </c>
      <c r="D2730" s="271">
        <v>680617</v>
      </c>
      <c r="E2730" s="288" t="s">
        <v>26</v>
      </c>
      <c r="F2730" s="288">
        <v>1</v>
      </c>
      <c r="G2730" s="288">
        <v>10</v>
      </c>
      <c r="H2730" s="288">
        <v>4</v>
      </c>
      <c r="I2730" s="288">
        <v>3</v>
      </c>
      <c r="J2730" s="1436">
        <v>43038</v>
      </c>
      <c r="K2730" s="1436">
        <v>43040</v>
      </c>
      <c r="L2730" s="263" t="s">
        <v>1485</v>
      </c>
      <c r="M2730" s="263" t="s">
        <v>1485</v>
      </c>
      <c r="N2730" s="254" t="s">
        <v>47</v>
      </c>
      <c r="O2730" s="254" t="s">
        <v>47</v>
      </c>
      <c r="P2730" s="254" t="s">
        <v>47</v>
      </c>
      <c r="Q2730" s="254"/>
      <c r="R2730" s="254" t="s">
        <v>47</v>
      </c>
      <c r="S2730" s="251"/>
      <c r="T2730" s="244" t="s">
        <v>3870</v>
      </c>
      <c r="U2730" s="245">
        <v>46</v>
      </c>
      <c r="V2730" s="638"/>
      <c r="W2730" s="1367" t="s">
        <v>162</v>
      </c>
      <c r="X2730" s="202" t="s">
        <v>4010</v>
      </c>
      <c r="Y2730" s="248">
        <v>24</v>
      </c>
      <c r="Z2730" s="239"/>
      <c r="AA2730" s="239"/>
      <c r="AB2730" s="1120"/>
      <c r="AC2730" s="249">
        <f>IF(B2730="","",(IFERROR(VLOOKUP(B2730,Projecten!A$4:X$2415,5,FALSE),"niet bekend")))</f>
        <v>1</v>
      </c>
      <c r="AD2730" s="330">
        <f t="shared" si="205"/>
        <v>6067.25</v>
      </c>
      <c r="AE2730" s="211">
        <f>IF(B2730="","",(IFERROR(VLOOKUP(B2730,Projecten!A$4:X$2415,23,FALSE),"niet bekend")))</f>
        <v>6067.25</v>
      </c>
      <c r="AF2730" s="330">
        <f>IF(B2730="","",(IFERROR(VLOOKUP(B2730,Projecten!A$4:X$2415,12,FALSE),"niet bekend")))</f>
        <v>6067.25</v>
      </c>
    </row>
    <row r="2731" spans="1:33" x14ac:dyDescent="0.2">
      <c r="A2731" s="202">
        <v>4972</v>
      </c>
      <c r="B2731" s="243">
        <v>2017755</v>
      </c>
      <c r="C2731" s="243">
        <v>121592</v>
      </c>
      <c r="D2731" s="243" t="s">
        <v>3851</v>
      </c>
      <c r="E2731" s="202" t="s">
        <v>26</v>
      </c>
      <c r="F2731" s="202">
        <v>1</v>
      </c>
      <c r="G2731" s="202">
        <v>1</v>
      </c>
      <c r="H2731" s="202">
        <v>0</v>
      </c>
      <c r="I2731" s="202">
        <v>1</v>
      </c>
      <c r="J2731" s="1000">
        <v>43038</v>
      </c>
      <c r="K2731" s="263" t="s">
        <v>1485</v>
      </c>
      <c r="L2731" s="263" t="s">
        <v>1485</v>
      </c>
      <c r="M2731" s="263" t="s">
        <v>1485</v>
      </c>
      <c r="N2731" s="254" t="s">
        <v>47</v>
      </c>
      <c r="O2731" s="254" t="s">
        <v>47</v>
      </c>
      <c r="P2731" s="254" t="s">
        <v>47</v>
      </c>
      <c r="R2731" s="254" t="s">
        <v>470</v>
      </c>
      <c r="S2731" s="243"/>
      <c r="T2731" s="244"/>
      <c r="U2731" s="254">
        <v>46</v>
      </c>
      <c r="W2731" s="1367" t="s">
        <v>162</v>
      </c>
      <c r="Y2731" s="248">
        <v>4</v>
      </c>
      <c r="Z2731" s="202"/>
      <c r="AA2731" s="202"/>
      <c r="AB2731" s="243"/>
      <c r="AC2731" s="249">
        <f>IF(B2731="","",(IFERROR(VLOOKUP(B2731,Projecten!A$4:X$2415,5,FALSE),"niet bekend")))</f>
        <v>1</v>
      </c>
      <c r="AD2731" s="330">
        <f t="shared" si="205"/>
        <v>626.19000000000005</v>
      </c>
      <c r="AE2731" s="211">
        <f>IF(B2731="","",(IFERROR(VLOOKUP(B2731,Projecten!A$4:X$2415,23,FALSE),"niet bekend")))</f>
        <v>626.19000000000005</v>
      </c>
      <c r="AF2731" s="330">
        <f>IF(B2731="","",(IFERROR(VLOOKUP(B2731,Projecten!A$4:X$2415,12,FALSE),"niet bekend")))</f>
        <v>626.19000000000005</v>
      </c>
      <c r="AG2731" s="209"/>
    </row>
    <row r="2732" spans="1:33" x14ac:dyDescent="0.2">
      <c r="A2732" s="202">
        <v>4973</v>
      </c>
      <c r="B2732" s="243">
        <v>2017744</v>
      </c>
      <c r="C2732" s="243">
        <v>121601</v>
      </c>
      <c r="D2732" s="320">
        <v>683317</v>
      </c>
      <c r="E2732" s="202" t="s">
        <v>26</v>
      </c>
      <c r="F2732" s="202">
        <v>1</v>
      </c>
      <c r="G2732" s="202">
        <v>6</v>
      </c>
      <c r="H2732" s="202">
        <v>5</v>
      </c>
      <c r="I2732" s="202">
        <v>2</v>
      </c>
      <c r="J2732" s="1000">
        <v>43046</v>
      </c>
      <c r="K2732" s="1000">
        <v>43047</v>
      </c>
      <c r="L2732" s="1441" t="s">
        <v>1485</v>
      </c>
      <c r="M2732" s="1441" t="s">
        <v>1485</v>
      </c>
      <c r="N2732" s="254" t="s">
        <v>47</v>
      </c>
      <c r="O2732" s="254" t="s">
        <v>47</v>
      </c>
      <c r="P2732" s="254" t="s">
        <v>47</v>
      </c>
      <c r="R2732" s="254" t="s">
        <v>47</v>
      </c>
      <c r="S2732" s="243"/>
      <c r="T2732" s="244"/>
      <c r="U2732" s="254">
        <v>47</v>
      </c>
      <c r="W2732" s="1367" t="s">
        <v>162</v>
      </c>
      <c r="Y2732" s="248">
        <v>12</v>
      </c>
      <c r="Z2732" s="202"/>
      <c r="AA2732" s="202"/>
      <c r="AB2732" s="243"/>
      <c r="AC2732" s="249">
        <f>IF(B2732="","",(IFERROR(VLOOKUP(B2732,Projecten!A$4:X$2415,5,FALSE),"niet bekend")))</f>
        <v>1</v>
      </c>
      <c r="AD2732" s="330">
        <f t="shared" si="205"/>
        <v>2252.12</v>
      </c>
      <c r="AE2732" s="211">
        <f>IF(B2732="","",(IFERROR(VLOOKUP(B2732,Projecten!A$4:X$2415,23,FALSE),"niet bekend")))</f>
        <v>2252.12</v>
      </c>
      <c r="AF2732" s="330">
        <f>IF(B2732="","",(IFERROR(VLOOKUP(B2732,Projecten!A$4:X$2415,12,FALSE),"niet bekend")))</f>
        <v>2252.12</v>
      </c>
      <c r="AG2732" s="209"/>
    </row>
    <row r="2733" spans="1:33" x14ac:dyDescent="0.2">
      <c r="A2733" s="202">
        <v>4974</v>
      </c>
      <c r="B2733" s="243">
        <v>2017745</v>
      </c>
      <c r="C2733" s="243">
        <v>121601</v>
      </c>
      <c r="D2733" s="320">
        <v>683417</v>
      </c>
      <c r="E2733" s="202" t="s">
        <v>26</v>
      </c>
      <c r="F2733" s="202">
        <v>1</v>
      </c>
      <c r="G2733" s="202">
        <v>6</v>
      </c>
      <c r="H2733" s="202">
        <v>5</v>
      </c>
      <c r="I2733" s="202">
        <v>2</v>
      </c>
      <c r="J2733" s="1000">
        <v>43038</v>
      </c>
      <c r="K2733" s="1000">
        <v>43040</v>
      </c>
      <c r="L2733" s="1441" t="s">
        <v>1485</v>
      </c>
      <c r="M2733" s="1441" t="s">
        <v>1485</v>
      </c>
      <c r="N2733" s="254" t="s">
        <v>47</v>
      </c>
      <c r="O2733" s="254" t="s">
        <v>47</v>
      </c>
      <c r="P2733" s="254" t="s">
        <v>47</v>
      </c>
      <c r="R2733" s="254" t="s">
        <v>47</v>
      </c>
      <c r="S2733" s="243"/>
      <c r="T2733" s="244"/>
      <c r="U2733" s="254">
        <v>47</v>
      </c>
      <c r="W2733" s="1367" t="s">
        <v>3821</v>
      </c>
      <c r="X2733" s="1023" t="s">
        <v>3957</v>
      </c>
      <c r="Y2733" s="248">
        <v>12</v>
      </c>
      <c r="Z2733" s="202"/>
      <c r="AA2733" s="202"/>
      <c r="AB2733" s="243"/>
      <c r="AC2733" s="249">
        <f>IF(B2733="","",(IFERROR(VLOOKUP(B2733,Projecten!A$4:X$2415,5,FALSE),"niet bekend")))</f>
        <v>1</v>
      </c>
      <c r="AD2733" s="330">
        <f t="shared" si="205"/>
        <v>2252.12</v>
      </c>
      <c r="AE2733" s="211">
        <f>IF(B2733="","",(IFERROR(VLOOKUP(B2733,Projecten!A$4:X$2415,23,FALSE),"niet bekend")))</f>
        <v>2252.12</v>
      </c>
      <c r="AF2733" s="330">
        <f>IF(B2733="","",(IFERROR(VLOOKUP(B2733,Projecten!A$4:X$2415,12,FALSE),"niet bekend")))</f>
        <v>2252.12</v>
      </c>
      <c r="AG2733" s="209"/>
    </row>
    <row r="2734" spans="1:33" x14ac:dyDescent="0.2">
      <c r="A2734" s="202">
        <v>4975</v>
      </c>
      <c r="B2734" s="243">
        <v>2017748</v>
      </c>
      <c r="C2734" s="243">
        <v>121602</v>
      </c>
      <c r="D2734" s="320">
        <v>683717</v>
      </c>
      <c r="E2734" s="202" t="s">
        <v>26</v>
      </c>
      <c r="F2734" s="202">
        <v>1</v>
      </c>
      <c r="G2734" s="202">
        <v>11</v>
      </c>
      <c r="H2734" s="202">
        <v>7</v>
      </c>
      <c r="I2734" s="202">
        <v>2</v>
      </c>
      <c r="J2734" s="1000">
        <v>43046</v>
      </c>
      <c r="K2734" s="1000">
        <v>43047</v>
      </c>
      <c r="L2734" s="1441" t="s">
        <v>1485</v>
      </c>
      <c r="M2734" s="1441" t="s">
        <v>1485</v>
      </c>
      <c r="N2734" s="254" t="s">
        <v>47</v>
      </c>
      <c r="O2734" s="254" t="s">
        <v>47</v>
      </c>
      <c r="P2734" s="254" t="s">
        <v>47</v>
      </c>
      <c r="R2734" s="254" t="s">
        <v>47</v>
      </c>
      <c r="S2734" s="243"/>
      <c r="T2734" s="244" t="s">
        <v>3847</v>
      </c>
      <c r="U2734" s="254">
        <v>47</v>
      </c>
      <c r="W2734" s="1367" t="s">
        <v>162</v>
      </c>
      <c r="X2734" s="202" t="s">
        <v>3840</v>
      </c>
      <c r="Y2734" s="248">
        <v>18</v>
      </c>
      <c r="Z2734" s="202"/>
      <c r="AA2734" s="202"/>
      <c r="AB2734" s="243"/>
      <c r="AC2734" s="249">
        <f>IF(B2734="","",(IFERROR(VLOOKUP(B2734,Projecten!A$4:X$2415,5,FALSE),"niet bekend")))</f>
        <v>1</v>
      </c>
      <c r="AD2734" s="330">
        <f t="shared" si="205"/>
        <v>3586.55</v>
      </c>
      <c r="AE2734" s="211">
        <f>IF(B2734="","",(IFERROR(VLOOKUP(B2734,Projecten!A$4:X$2415,23,FALSE),"niet bekend")))</f>
        <v>3586.55</v>
      </c>
      <c r="AF2734" s="330">
        <f>IF(B2734="","",(IFERROR(VLOOKUP(B2734,Projecten!A$4:X$2415,12,FALSE),"niet bekend")))</f>
        <v>3586.55</v>
      </c>
      <c r="AG2734" s="209"/>
    </row>
    <row r="2735" spans="1:33" x14ac:dyDescent="0.2">
      <c r="A2735" s="202">
        <v>4976</v>
      </c>
      <c r="B2735" s="243">
        <v>2017749</v>
      </c>
      <c r="C2735" s="243">
        <v>121602</v>
      </c>
      <c r="D2735" s="320">
        <v>683817</v>
      </c>
      <c r="E2735" s="202" t="s">
        <v>26</v>
      </c>
      <c r="F2735" s="202">
        <v>1</v>
      </c>
      <c r="G2735" s="202">
        <v>11</v>
      </c>
      <c r="H2735" s="202">
        <v>7</v>
      </c>
      <c r="I2735" s="202">
        <v>2</v>
      </c>
      <c r="J2735" s="1000">
        <v>43046</v>
      </c>
      <c r="K2735" s="1000">
        <v>43047</v>
      </c>
      <c r="L2735" s="1441" t="s">
        <v>1485</v>
      </c>
      <c r="M2735" s="1441" t="s">
        <v>1485</v>
      </c>
      <c r="N2735" s="254" t="s">
        <v>47</v>
      </c>
      <c r="O2735" s="254" t="s">
        <v>47</v>
      </c>
      <c r="P2735" s="254" t="s">
        <v>47</v>
      </c>
      <c r="R2735" s="254" t="s">
        <v>47</v>
      </c>
      <c r="S2735" s="243"/>
      <c r="T2735" s="244" t="s">
        <v>3847</v>
      </c>
      <c r="U2735" s="254">
        <v>47</v>
      </c>
      <c r="W2735" s="1367" t="s">
        <v>162</v>
      </c>
      <c r="X2735" s="202" t="s">
        <v>3840</v>
      </c>
      <c r="Y2735" s="248">
        <v>18</v>
      </c>
      <c r="Z2735" s="202"/>
      <c r="AA2735" s="202"/>
      <c r="AB2735" s="243"/>
      <c r="AC2735" s="249">
        <f>IF(B2735="","",(IFERROR(VLOOKUP(B2735,Projecten!A$4:X$2415,5,FALSE),"niet bekend")))</f>
        <v>1</v>
      </c>
      <c r="AD2735" s="330">
        <f t="shared" si="205"/>
        <v>3586.55</v>
      </c>
      <c r="AE2735" s="211">
        <f>IF(B2735="","",(IFERROR(VLOOKUP(B2735,Projecten!A$4:X$2415,23,FALSE),"niet bekend")))</f>
        <v>3586.55</v>
      </c>
      <c r="AF2735" s="330">
        <f>IF(B2735="","",(IFERROR(VLOOKUP(B2735,Projecten!A$4:X$2415,12,FALSE),"niet bekend")))</f>
        <v>3586.55</v>
      </c>
      <c r="AG2735" s="209"/>
    </row>
    <row r="2736" spans="1:33" ht="12" customHeight="1" x14ac:dyDescent="0.2">
      <c r="A2736" s="202">
        <v>4977</v>
      </c>
      <c r="B2736" s="243">
        <v>2017750</v>
      </c>
      <c r="C2736" s="243">
        <v>121603</v>
      </c>
      <c r="D2736" s="320">
        <v>683917</v>
      </c>
      <c r="E2736" s="202" t="s">
        <v>26</v>
      </c>
      <c r="F2736" s="202">
        <v>1</v>
      </c>
      <c r="G2736" s="202">
        <v>11</v>
      </c>
      <c r="H2736" s="202">
        <v>7</v>
      </c>
      <c r="I2736" s="202">
        <v>2</v>
      </c>
      <c r="J2736" s="1000">
        <v>43046</v>
      </c>
      <c r="K2736" s="1000">
        <v>43047</v>
      </c>
      <c r="L2736" s="1441" t="s">
        <v>1485</v>
      </c>
      <c r="M2736" s="1441" t="s">
        <v>1485</v>
      </c>
      <c r="N2736" s="254" t="s">
        <v>47</v>
      </c>
      <c r="O2736" s="254" t="s">
        <v>47</v>
      </c>
      <c r="P2736" s="254" t="s">
        <v>47</v>
      </c>
      <c r="R2736" s="254" t="s">
        <v>470</v>
      </c>
      <c r="S2736" s="243"/>
      <c r="T2736" s="244" t="s">
        <v>3847</v>
      </c>
      <c r="U2736" s="254">
        <v>47</v>
      </c>
      <c r="W2736" s="1367" t="s">
        <v>162</v>
      </c>
      <c r="X2736" s="202" t="s">
        <v>3840</v>
      </c>
      <c r="Y2736" s="248">
        <v>18</v>
      </c>
      <c r="Z2736" s="202"/>
      <c r="AA2736" s="202"/>
      <c r="AB2736" s="243"/>
      <c r="AC2736" s="249">
        <f>IF(B2736="","",(IFERROR(VLOOKUP(B2736,Projecten!A$4:X$2415,5,FALSE),"niet bekend")))</f>
        <v>1</v>
      </c>
      <c r="AD2736" s="330">
        <f t="shared" si="205"/>
        <v>3586.55</v>
      </c>
      <c r="AE2736" s="211">
        <f>IF(B2736="","",(IFERROR(VLOOKUP(B2736,Projecten!A$4:X$2415,23,FALSE),"niet bekend")))</f>
        <v>3586.55</v>
      </c>
      <c r="AF2736" s="330">
        <f>IF(B2736="","",(IFERROR(VLOOKUP(B2736,Projecten!A$4:X$2415,12,FALSE),"niet bekend")))</f>
        <v>3586.55</v>
      </c>
      <c r="AG2736" s="209"/>
    </row>
    <row r="2737" spans="1:33" x14ac:dyDescent="0.2">
      <c r="A2737" s="202">
        <v>4978</v>
      </c>
      <c r="B2737" s="243">
        <v>2017751</v>
      </c>
      <c r="C2737" s="243">
        <v>121603</v>
      </c>
      <c r="D2737" s="320">
        <v>684017</v>
      </c>
      <c r="E2737" s="202" t="s">
        <v>26</v>
      </c>
      <c r="F2737" s="202">
        <v>1</v>
      </c>
      <c r="G2737" s="202">
        <v>11</v>
      </c>
      <c r="H2737" s="202">
        <v>7</v>
      </c>
      <c r="I2737" s="202">
        <v>2</v>
      </c>
      <c r="J2737" s="1000">
        <v>43046</v>
      </c>
      <c r="K2737" s="1000">
        <v>43047</v>
      </c>
      <c r="L2737" s="1441" t="s">
        <v>1485</v>
      </c>
      <c r="M2737" s="1441" t="s">
        <v>1485</v>
      </c>
      <c r="N2737" s="254" t="s">
        <v>47</v>
      </c>
      <c r="O2737" s="254" t="s">
        <v>47</v>
      </c>
      <c r="P2737" s="254" t="s">
        <v>47</v>
      </c>
      <c r="R2737" s="254" t="s">
        <v>470</v>
      </c>
      <c r="S2737" s="243"/>
      <c r="T2737" s="244" t="s">
        <v>3847</v>
      </c>
      <c r="U2737" s="254">
        <v>47</v>
      </c>
      <c r="W2737" s="1367" t="s">
        <v>162</v>
      </c>
      <c r="X2737" s="202" t="s">
        <v>3840</v>
      </c>
      <c r="Y2737" s="248">
        <v>18</v>
      </c>
      <c r="Z2737" s="202"/>
      <c r="AA2737" s="202"/>
      <c r="AB2737" s="243"/>
      <c r="AC2737" s="249">
        <f>IF(B2737="","",(IFERROR(VLOOKUP(B2737,Projecten!A$4:X$2415,5,FALSE),"niet bekend")))</f>
        <v>1</v>
      </c>
      <c r="AD2737" s="330">
        <f t="shared" si="205"/>
        <v>3586.55</v>
      </c>
      <c r="AE2737" s="211">
        <f>IF(B2737="","",(IFERROR(VLOOKUP(B2737,Projecten!A$4:X$2415,23,FALSE),"niet bekend")))</f>
        <v>3586.55</v>
      </c>
      <c r="AF2737" s="330">
        <f>IF(B2737="","",(IFERROR(VLOOKUP(B2737,Projecten!A$4:X$2415,12,FALSE),"niet bekend")))</f>
        <v>3586.55</v>
      </c>
      <c r="AG2737" s="209"/>
    </row>
    <row r="2738" spans="1:33" s="312" customFormat="1" x14ac:dyDescent="0.2">
      <c r="A2738" s="298"/>
      <c r="B2738" s="1012"/>
      <c r="C2738" s="299"/>
      <c r="D2738" s="300"/>
      <c r="E2738" s="300"/>
      <c r="F2738" s="300"/>
      <c r="G2738" s="300"/>
      <c r="H2738" s="300"/>
      <c r="I2738" s="300"/>
      <c r="J2738" s="301"/>
      <c r="K2738" s="301"/>
      <c r="L2738" s="301"/>
      <c r="M2738" s="302"/>
      <c r="N2738" s="302"/>
      <c r="O2738" s="302"/>
      <c r="P2738" s="302"/>
      <c r="Q2738" s="302"/>
      <c r="R2738" s="302"/>
      <c r="S2738" s="303"/>
      <c r="T2738" s="304"/>
      <c r="U2738" s="305"/>
      <c r="V2738" s="305"/>
      <c r="W2738" s="307"/>
      <c r="X2738" s="307"/>
      <c r="Y2738" s="307"/>
      <c r="Z2738" s="298"/>
      <c r="AA2738" s="308"/>
      <c r="AB2738" s="410"/>
      <c r="AC2738" s="310"/>
      <c r="AD2738" s="412"/>
      <c r="AE2738" s="309" t="s">
        <v>3165</v>
      </c>
      <c r="AF2738" s="1360" t="s">
        <v>3165</v>
      </c>
    </row>
    <row r="2739" spans="1:33" s="236" customFormat="1" x14ac:dyDescent="0.2">
      <c r="A2739" s="220"/>
      <c r="C2739" s="221"/>
      <c r="D2739" s="222">
        <f>SUM(G2739:I2739)</f>
        <v>374</v>
      </c>
      <c r="E2739" s="220"/>
      <c r="F2739" s="220">
        <f>SUM('Reeds geproduceerd'!F2740:F2769)</f>
        <v>23</v>
      </c>
      <c r="G2739" s="220">
        <f>SUM('Reeds geproduceerd'!G2740:G2769)</f>
        <v>214</v>
      </c>
      <c r="H2739" s="220">
        <f>SUM('Reeds geproduceerd'!H2740:H2769)</f>
        <v>98</v>
      </c>
      <c r="I2739" s="220">
        <f>SUM('Reeds geproduceerd'!I2740:I2769)</f>
        <v>62</v>
      </c>
      <c r="J2739" s="223"/>
      <c r="K2739" s="223"/>
      <c r="L2739" s="223"/>
      <c r="M2739" s="224"/>
      <c r="N2739" s="224"/>
      <c r="O2739" s="224"/>
      <c r="P2739" s="224"/>
      <c r="Q2739" s="224"/>
      <c r="R2739" s="224"/>
      <c r="S2739" s="225">
        <v>46</v>
      </c>
      <c r="T2739" s="1442"/>
      <c r="U2739" s="227"/>
      <c r="V2739" s="227"/>
      <c r="W2739" s="229"/>
      <c r="X2739" s="230">
        <f>SUM(Y2739:Y2739)</f>
        <v>0</v>
      </c>
      <c r="Y2739" s="231"/>
      <c r="Z2739" s="231">
        <v>0</v>
      </c>
      <c r="AA2739" s="232">
        <f>X2739-Z2739</f>
        <v>0</v>
      </c>
      <c r="AB2739" s="221"/>
      <c r="AD2739" s="1364">
        <f>SUM('Reeds geproduceerd'!AD2740:AD2769)</f>
        <v>72262.122999999992</v>
      </c>
    </row>
    <row r="2740" spans="1:33" s="259" customFormat="1" x14ac:dyDescent="0.2">
      <c r="A2740" s="202">
        <v>5567</v>
      </c>
      <c r="B2740" s="250"/>
      <c r="C2740" s="251"/>
      <c r="D2740" s="251" t="s">
        <v>3638</v>
      </c>
      <c r="E2740" s="239"/>
      <c r="F2740" s="239"/>
      <c r="G2740" s="239"/>
      <c r="H2740" s="239"/>
      <c r="I2740" s="239"/>
      <c r="J2740" s="253"/>
      <c r="K2740" s="253"/>
      <c r="L2740" s="253"/>
      <c r="M2740" s="253"/>
      <c r="N2740" s="254"/>
      <c r="O2740" s="254"/>
      <c r="P2740" s="254"/>
      <c r="Q2740" s="254"/>
      <c r="R2740" s="254"/>
      <c r="S2740" s="251"/>
      <c r="T2740" s="1443"/>
      <c r="U2740" s="255"/>
      <c r="V2740" s="638"/>
      <c r="W2740" s="239"/>
      <c r="X2740" s="239"/>
      <c r="Y2740" s="257"/>
      <c r="Z2740" s="239"/>
      <c r="AA2740" s="239"/>
      <c r="AB2740" s="1120"/>
      <c r="AC2740" s="249" t="str">
        <f>IF(B2740="","",(IFERROR(VLOOKUP(B2740,Projecten!A$4:X$2415,5,FALSE),"niet bekend")))</f>
        <v/>
      </c>
      <c r="AD2740" s="330" t="str">
        <f>IF(AC2740="","",(IF(F2740=0,AF2740,(F2740/AC2740*AF2740))))</f>
        <v/>
      </c>
      <c r="AE2740" s="211" t="str">
        <f>IF(B2740="","",(IFERROR(VLOOKUP(B2740,Projecten!A$4:X$2415,23,FALSE),"niet bekend")))</f>
        <v/>
      </c>
      <c r="AF2740" s="330" t="str">
        <f>IF(B2740="","",(IFERROR(VLOOKUP(B2740,Projecten!A$4:X$2415,12,FALSE),"niet bekend")))</f>
        <v/>
      </c>
    </row>
    <row r="2741" spans="1:33" s="259" customFormat="1" x14ac:dyDescent="0.2">
      <c r="A2741" s="202">
        <v>5568</v>
      </c>
      <c r="B2741" s="250"/>
      <c r="C2741" s="251"/>
      <c r="D2741" s="251" t="s">
        <v>4005</v>
      </c>
      <c r="E2741" s="239"/>
      <c r="F2741" s="239"/>
      <c r="G2741" s="239"/>
      <c r="H2741" s="239"/>
      <c r="I2741" s="239"/>
      <c r="J2741" s="253"/>
      <c r="K2741" s="253"/>
      <c r="L2741" s="253"/>
      <c r="M2741" s="253"/>
      <c r="N2741" s="254"/>
      <c r="O2741" s="254"/>
      <c r="P2741" s="254"/>
      <c r="Q2741" s="254"/>
      <c r="R2741" s="254"/>
      <c r="S2741" s="251"/>
      <c r="T2741" s="1443"/>
      <c r="U2741" s="255"/>
      <c r="V2741" s="638"/>
      <c r="W2741" s="239"/>
      <c r="X2741" s="239"/>
      <c r="Y2741" s="257"/>
      <c r="Z2741" s="239"/>
      <c r="AA2741" s="239"/>
      <c r="AB2741" s="1120"/>
      <c r="AC2741" s="249"/>
      <c r="AD2741" s="330"/>
      <c r="AE2741" s="211"/>
      <c r="AF2741" s="330"/>
    </row>
    <row r="2742" spans="1:33" s="259" customFormat="1" x14ac:dyDescent="0.2">
      <c r="A2742" s="202">
        <v>5569</v>
      </c>
      <c r="B2742" s="250"/>
      <c r="C2742" s="251"/>
      <c r="D2742" s="251" t="s">
        <v>3836</v>
      </c>
      <c r="E2742" s="239"/>
      <c r="F2742" s="239"/>
      <c r="G2742" s="239"/>
      <c r="H2742" s="239"/>
      <c r="I2742" s="239"/>
      <c r="J2742" s="253"/>
      <c r="K2742" s="253"/>
      <c r="L2742" s="253"/>
      <c r="M2742" s="253"/>
      <c r="N2742" s="254"/>
      <c r="O2742" s="254"/>
      <c r="P2742" s="254"/>
      <c r="Q2742" s="254"/>
      <c r="R2742" s="254"/>
      <c r="S2742" s="251"/>
      <c r="T2742" s="1443"/>
      <c r="U2742" s="255"/>
      <c r="V2742" s="638"/>
      <c r="W2742" s="239"/>
      <c r="X2742" s="239"/>
      <c r="Y2742" s="257">
        <v>18</v>
      </c>
      <c r="Z2742" s="239"/>
      <c r="AA2742" s="239"/>
      <c r="AB2742" s="1120"/>
      <c r="AC2742" s="249"/>
      <c r="AD2742" s="330"/>
      <c r="AE2742" s="211"/>
      <c r="AF2742" s="330"/>
    </row>
    <row r="2743" spans="1:33" s="259" customFormat="1" x14ac:dyDescent="0.2">
      <c r="A2743" s="202">
        <v>5570</v>
      </c>
      <c r="B2743" s="250"/>
      <c r="C2743" s="251"/>
      <c r="D2743" s="251" t="s">
        <v>3954</v>
      </c>
      <c r="E2743" s="239"/>
      <c r="F2743" s="239"/>
      <c r="G2743" s="239"/>
      <c r="H2743" s="239"/>
      <c r="I2743" s="239"/>
      <c r="J2743" s="253"/>
      <c r="K2743" s="253"/>
      <c r="L2743" s="253"/>
      <c r="M2743" s="253"/>
      <c r="N2743" s="254"/>
      <c r="O2743" s="254"/>
      <c r="P2743" s="254"/>
      <c r="Q2743" s="254"/>
      <c r="R2743" s="254"/>
      <c r="S2743" s="251"/>
      <c r="T2743" s="1443"/>
      <c r="U2743" s="255"/>
      <c r="V2743" s="638"/>
      <c r="W2743" s="239"/>
      <c r="X2743" s="239"/>
      <c r="Y2743" s="257">
        <v>2.5</v>
      </c>
      <c r="Z2743" s="239"/>
      <c r="AA2743" s="239"/>
      <c r="AB2743" s="1120"/>
      <c r="AC2743" s="249" t="str">
        <f>IF(B2743="","",(IFERROR(VLOOKUP(B2743,Projecten!A$4:X$2415,5,FALSE),"niet bekend")))</f>
        <v/>
      </c>
      <c r="AD2743" s="330" t="str">
        <f>IF(AC2743="","",(IF(F2743=0,AF2743,(F2743/AC2743*AF2743))))</f>
        <v/>
      </c>
      <c r="AE2743" s="211" t="str">
        <f>IF(B2743="","",(IFERROR(VLOOKUP(B2743,Projecten!A$4:X$2415,23,FALSE),"niet bekend")))</f>
        <v/>
      </c>
      <c r="AF2743" s="330" t="str">
        <f>IF(B2743="","",(IFERROR(VLOOKUP(B2743,Projecten!A$4:X$2415,12,FALSE),"niet bekend")))</f>
        <v/>
      </c>
    </row>
    <row r="2744" spans="1:33" s="259" customFormat="1" x14ac:dyDescent="0.2">
      <c r="A2744" s="202">
        <v>5658</v>
      </c>
      <c r="B2744" s="250"/>
      <c r="C2744" s="251"/>
      <c r="D2744" s="251" t="s">
        <v>4017</v>
      </c>
      <c r="E2744" s="239"/>
      <c r="F2744" s="239"/>
      <c r="G2744" s="239"/>
      <c r="H2744" s="239"/>
      <c r="I2744" s="239"/>
      <c r="J2744" s="253"/>
      <c r="K2744" s="253"/>
      <c r="L2744" s="253"/>
      <c r="M2744" s="253"/>
      <c r="N2744" s="254"/>
      <c r="O2744" s="254"/>
      <c r="P2744" s="254"/>
      <c r="Q2744" s="254"/>
      <c r="R2744" s="254"/>
      <c r="S2744" s="251"/>
      <c r="T2744" s="1443"/>
      <c r="U2744" s="255"/>
      <c r="V2744" s="638"/>
      <c r="W2744" s="239"/>
      <c r="X2744" s="239"/>
      <c r="Y2744" s="257">
        <v>13.25</v>
      </c>
      <c r="Z2744" s="239"/>
      <c r="AA2744" s="239"/>
      <c r="AB2744" s="1120"/>
      <c r="AC2744" s="249"/>
      <c r="AD2744" s="330"/>
      <c r="AE2744" s="211"/>
      <c r="AF2744" s="330"/>
    </row>
    <row r="2745" spans="1:33" s="259" customFormat="1" x14ac:dyDescent="0.2">
      <c r="A2745" s="202">
        <v>5659</v>
      </c>
      <c r="B2745" s="250"/>
      <c r="C2745" s="251"/>
      <c r="D2745" s="251" t="s">
        <v>4018</v>
      </c>
      <c r="E2745" s="239"/>
      <c r="F2745" s="239"/>
      <c r="G2745" s="239"/>
      <c r="H2745" s="239"/>
      <c r="I2745" s="239"/>
      <c r="J2745" s="253"/>
      <c r="K2745" s="253"/>
      <c r="L2745" s="253"/>
      <c r="M2745" s="253"/>
      <c r="N2745" s="254"/>
      <c r="O2745" s="254"/>
      <c r="P2745" s="254"/>
      <c r="Q2745" s="254"/>
      <c r="R2745" s="254"/>
      <c r="S2745" s="251"/>
      <c r="T2745" s="1443"/>
      <c r="U2745" s="255"/>
      <c r="V2745" s="638"/>
      <c r="W2745" s="239"/>
      <c r="X2745" s="239"/>
      <c r="Y2745" s="257">
        <v>16.5</v>
      </c>
      <c r="Z2745" s="239"/>
      <c r="AA2745" s="239"/>
      <c r="AB2745" s="1120"/>
      <c r="AC2745" s="249"/>
      <c r="AD2745" s="330"/>
      <c r="AE2745" s="211"/>
      <c r="AF2745" s="330"/>
    </row>
    <row r="2746" spans="1:33" s="327" customFormat="1" x14ac:dyDescent="0.2">
      <c r="A2746" s="318">
        <v>5571</v>
      </c>
      <c r="B2746" s="272" t="s">
        <v>3636</v>
      </c>
      <c r="C2746" s="272">
        <v>121536</v>
      </c>
      <c r="D2746" s="272" t="s">
        <v>3644</v>
      </c>
      <c r="E2746" s="273" t="s">
        <v>26</v>
      </c>
      <c r="F2746" s="273">
        <v>0</v>
      </c>
      <c r="G2746" s="273">
        <v>32</v>
      </c>
      <c r="H2746" s="273">
        <v>0</v>
      </c>
      <c r="I2746" s="273">
        <v>0</v>
      </c>
      <c r="J2746" s="263" t="s">
        <v>1485</v>
      </c>
      <c r="K2746" s="263" t="s">
        <v>1485</v>
      </c>
      <c r="L2746" s="263" t="s">
        <v>1485</v>
      </c>
      <c r="M2746" s="263" t="s">
        <v>1485</v>
      </c>
      <c r="N2746" s="391" t="s">
        <v>47</v>
      </c>
      <c r="O2746" s="391" t="s">
        <v>47</v>
      </c>
      <c r="P2746" s="391" t="s">
        <v>47</v>
      </c>
      <c r="Q2746" s="391"/>
      <c r="R2746" s="391" t="s">
        <v>47</v>
      </c>
      <c r="S2746" s="1210"/>
      <c r="T2746" s="1315"/>
      <c r="U2746" s="264">
        <v>46</v>
      </c>
      <c r="V2746" s="396"/>
      <c r="W2746" s="1375" t="s">
        <v>1542</v>
      </c>
      <c r="X2746" s="965" t="s">
        <v>3980</v>
      </c>
      <c r="Y2746" s="324">
        <v>22</v>
      </c>
      <c r="Z2746" s="318"/>
      <c r="AA2746" s="511"/>
      <c r="AB2746" s="707"/>
      <c r="AC2746" s="249">
        <f>IF(B2746="","",(IFERROR(VLOOKUP(B2746,Projecten!A$4:X$2415,5,FALSE),"niet bekend")))</f>
        <v>0</v>
      </c>
      <c r="AD2746" s="330">
        <f t="shared" ref="AD2746:AD2753" si="206">IF(AC2746="","",(IF(F2746=0,AF2746,(F2746/AC2746*AF2746))))</f>
        <v>2053.2800000000002</v>
      </c>
      <c r="AE2746" s="211">
        <f>IF(B2746="","",(IFERROR(VLOOKUP(B2746,Projecten!A$4:X$2415,23,FALSE),"niet bekend")))</f>
        <v>2053.2800000000002</v>
      </c>
      <c r="AF2746" s="330">
        <f>IF(B2746="","",(IFERROR(VLOOKUP(B2746,Projecten!A$4:X$2415,12,FALSE),"niet bekend")))</f>
        <v>2053.2800000000002</v>
      </c>
    </row>
    <row r="2747" spans="1:33" x14ac:dyDescent="0.2">
      <c r="A2747" s="202">
        <v>5572</v>
      </c>
      <c r="B2747" s="243">
        <v>2017732</v>
      </c>
      <c r="C2747" s="243">
        <v>121595</v>
      </c>
      <c r="D2747" s="320" t="s">
        <v>3825</v>
      </c>
      <c r="E2747" s="202" t="s">
        <v>471</v>
      </c>
      <c r="F2747" s="202">
        <v>2</v>
      </c>
      <c r="G2747" s="202">
        <v>16</v>
      </c>
      <c r="H2747" s="202">
        <v>8</v>
      </c>
      <c r="I2747" s="202">
        <v>4</v>
      </c>
      <c r="J2747" s="1000">
        <v>43048</v>
      </c>
      <c r="K2747" s="1000">
        <v>43040</v>
      </c>
      <c r="L2747" s="263" t="s">
        <v>1485</v>
      </c>
      <c r="M2747" s="263" t="s">
        <v>1485</v>
      </c>
      <c r="N2747" s="254" t="s">
        <v>47</v>
      </c>
      <c r="O2747" s="254" t="s">
        <v>47</v>
      </c>
      <c r="P2747" s="254" t="s">
        <v>47</v>
      </c>
      <c r="R2747" s="254" t="s">
        <v>470</v>
      </c>
      <c r="S2747" s="243"/>
      <c r="T2747" s="321"/>
      <c r="U2747" s="254">
        <v>46</v>
      </c>
      <c r="W2747" s="1367" t="s">
        <v>804</v>
      </c>
      <c r="X2747" s="1000" t="s">
        <v>3958</v>
      </c>
      <c r="Y2747" s="248">
        <v>27</v>
      </c>
      <c r="Z2747" s="202"/>
      <c r="AA2747" s="202"/>
      <c r="AB2747" s="243"/>
      <c r="AC2747" s="249">
        <f>IF(B2747="","",(IFERROR(VLOOKUP(B2747,Projecten!A$4:X$2415,5,FALSE),"niet bekend")))</f>
        <v>2</v>
      </c>
      <c r="AD2747" s="330">
        <f t="shared" si="206"/>
        <v>5247.7</v>
      </c>
      <c r="AE2747" s="211">
        <f>IF(B2747="","",(IFERROR(VLOOKUP(B2747,Projecten!A$4:X$2415,23,FALSE),"niet bekend")))</f>
        <v>5247.7</v>
      </c>
      <c r="AF2747" s="330">
        <f>IF(B2747="","",(IFERROR(VLOOKUP(B2747,Projecten!A$4:X$2415,12,FALSE),"niet bekend")))</f>
        <v>5247.7</v>
      </c>
      <c r="AG2747" s="209"/>
    </row>
    <row r="2748" spans="1:33" x14ac:dyDescent="0.2">
      <c r="A2748" s="202">
        <v>5573</v>
      </c>
      <c r="B2748" s="243">
        <v>2017734</v>
      </c>
      <c r="C2748" s="243">
        <v>121596</v>
      </c>
      <c r="D2748" s="320" t="s">
        <v>3826</v>
      </c>
      <c r="E2748" s="202" t="s">
        <v>471</v>
      </c>
      <c r="F2748" s="202">
        <v>2</v>
      </c>
      <c r="G2748" s="202">
        <v>18</v>
      </c>
      <c r="H2748" s="202">
        <v>8</v>
      </c>
      <c r="I2748" s="202">
        <v>2</v>
      </c>
      <c r="J2748" s="1000">
        <v>43048</v>
      </c>
      <c r="K2748" s="1000">
        <v>43040</v>
      </c>
      <c r="L2748" s="263" t="s">
        <v>1485</v>
      </c>
      <c r="M2748" s="263" t="s">
        <v>1485</v>
      </c>
      <c r="N2748" s="254" t="s">
        <v>47</v>
      </c>
      <c r="O2748" s="254" t="s">
        <v>47</v>
      </c>
      <c r="P2748" s="254" t="s">
        <v>47</v>
      </c>
      <c r="R2748" s="254" t="s">
        <v>47</v>
      </c>
      <c r="S2748" s="243"/>
      <c r="T2748" s="1315"/>
      <c r="U2748" s="254">
        <v>46</v>
      </c>
      <c r="W2748" s="1367" t="s">
        <v>804</v>
      </c>
      <c r="Y2748" s="248">
        <v>33</v>
      </c>
      <c r="Z2748" s="202"/>
      <c r="AA2748" s="202"/>
      <c r="AB2748" s="243"/>
      <c r="AC2748" s="249">
        <f>IF(B2748="","",(IFERROR(VLOOKUP(B2748,Projecten!A$4:X$2415,5,FALSE),"niet bekend")))</f>
        <v>2</v>
      </c>
      <c r="AD2748" s="330">
        <f t="shared" si="206"/>
        <v>4757.3</v>
      </c>
      <c r="AE2748" s="211">
        <f>IF(B2748="","",(IFERROR(VLOOKUP(B2748,Projecten!A$4:X$2415,23,FALSE),"niet bekend")))</f>
        <v>4757.3</v>
      </c>
      <c r="AF2748" s="330">
        <f>IF(B2748="","",(IFERROR(VLOOKUP(B2748,Projecten!A$4:X$2415,12,FALSE),"niet bekend")))</f>
        <v>4757.3</v>
      </c>
      <c r="AG2748" s="209"/>
    </row>
    <row r="2749" spans="1:33" s="259" customFormat="1" x14ac:dyDescent="0.2">
      <c r="A2749" s="202">
        <v>5574</v>
      </c>
      <c r="B2749" s="289">
        <v>2017688</v>
      </c>
      <c r="C2749" s="271">
        <v>121597</v>
      </c>
      <c r="D2749" s="271" t="s">
        <v>3768</v>
      </c>
      <c r="E2749" s="288" t="s">
        <v>846</v>
      </c>
      <c r="F2749" s="288">
        <v>0</v>
      </c>
      <c r="G2749" s="288">
        <v>0</v>
      </c>
      <c r="H2749" s="288">
        <v>0</v>
      </c>
      <c r="I2749" s="288">
        <v>0</v>
      </c>
      <c r="J2749" s="263" t="s">
        <v>1485</v>
      </c>
      <c r="K2749" s="263" t="s">
        <v>1485</v>
      </c>
      <c r="L2749" s="263" t="s">
        <v>1485</v>
      </c>
      <c r="M2749" s="263" t="s">
        <v>1485</v>
      </c>
      <c r="N2749" s="254" t="s">
        <v>47</v>
      </c>
      <c r="O2749" s="254" t="s">
        <v>47</v>
      </c>
      <c r="P2749" s="254" t="s">
        <v>47</v>
      </c>
      <c r="Q2749" s="254"/>
      <c r="R2749" s="254" t="s">
        <v>47</v>
      </c>
      <c r="S2749" s="251"/>
      <c r="T2749" s="1444"/>
      <c r="U2749" s="245">
        <v>46</v>
      </c>
      <c r="V2749" s="638"/>
      <c r="W2749" s="1367" t="s">
        <v>3757</v>
      </c>
      <c r="X2749" s="202"/>
      <c r="Y2749" s="248">
        <v>3</v>
      </c>
      <c r="Z2749" s="239"/>
      <c r="AA2749" s="239"/>
      <c r="AB2749" s="1120"/>
      <c r="AC2749" s="249">
        <f>IF(B2749="","",(IFERROR(VLOOKUP(B2749,Projecten!A$4:X$2415,5,FALSE),"niet bekend")))</f>
        <v>0</v>
      </c>
      <c r="AD2749" s="330">
        <f t="shared" si="206"/>
        <v>419</v>
      </c>
      <c r="AE2749" s="211">
        <f>IF(B2749="","",(IFERROR(VLOOKUP(B2749,Projecten!A$4:X$2415,23,FALSE),"niet bekend")))</f>
        <v>838</v>
      </c>
      <c r="AF2749" s="330">
        <f>IF(B2749="","",(IFERROR(VLOOKUP(B2749,Projecten!A$4:X$2415,12,FALSE),"niet bekend")))</f>
        <v>419</v>
      </c>
    </row>
    <row r="2750" spans="1:33" s="259" customFormat="1" x14ac:dyDescent="0.2">
      <c r="A2750" s="202">
        <v>5575</v>
      </c>
      <c r="B2750" s="289">
        <v>2017689</v>
      </c>
      <c r="C2750" s="271">
        <v>121597</v>
      </c>
      <c r="D2750" s="271" t="s">
        <v>3769</v>
      </c>
      <c r="E2750" s="288" t="s">
        <v>352</v>
      </c>
      <c r="F2750" s="288">
        <v>0</v>
      </c>
      <c r="G2750" s="288">
        <v>0</v>
      </c>
      <c r="H2750" s="288">
        <v>0</v>
      </c>
      <c r="I2750" s="288">
        <v>0</v>
      </c>
      <c r="J2750" s="1000">
        <v>43048</v>
      </c>
      <c r="K2750" s="263" t="s">
        <v>1485</v>
      </c>
      <c r="L2750" s="263" t="s">
        <v>1485</v>
      </c>
      <c r="M2750" s="263" t="s">
        <v>1485</v>
      </c>
      <c r="N2750" s="254" t="s">
        <v>47</v>
      </c>
      <c r="O2750" s="254" t="s">
        <v>47</v>
      </c>
      <c r="P2750" s="254" t="s">
        <v>47</v>
      </c>
      <c r="Q2750" s="254"/>
      <c r="R2750" s="254" t="s">
        <v>47</v>
      </c>
      <c r="S2750" s="251"/>
      <c r="T2750" s="1444"/>
      <c r="U2750" s="245">
        <v>46</v>
      </c>
      <c r="V2750" s="638"/>
      <c r="W2750" s="1367" t="s">
        <v>3757</v>
      </c>
      <c r="X2750" s="202"/>
      <c r="Y2750" s="248">
        <v>2</v>
      </c>
      <c r="Z2750" s="239"/>
      <c r="AA2750" s="239"/>
      <c r="AB2750" s="1120"/>
      <c r="AC2750" s="249">
        <f>IF(B2750="","",(IFERROR(VLOOKUP(B2750,Projecten!A$4:X$2415,5,FALSE),"niet bekend")))</f>
        <v>0</v>
      </c>
      <c r="AD2750" s="330">
        <f t="shared" si="206"/>
        <v>278.70999999999998</v>
      </c>
      <c r="AE2750" s="211">
        <f>IF(B2750="","",(IFERROR(VLOOKUP(B2750,Projecten!A$4:X$2415,23,FALSE),"niet bekend")))</f>
        <v>278.70999999999998</v>
      </c>
      <c r="AF2750" s="330">
        <f>IF(B2750="","",(IFERROR(VLOOKUP(B2750,Projecten!A$4:X$2415,12,FALSE),"niet bekend")))</f>
        <v>278.70999999999998</v>
      </c>
    </row>
    <row r="2751" spans="1:33" s="259" customFormat="1" x14ac:dyDescent="0.2">
      <c r="A2751" s="202">
        <v>5576</v>
      </c>
      <c r="B2751" s="289">
        <v>2017692</v>
      </c>
      <c r="C2751" s="271">
        <v>121584</v>
      </c>
      <c r="D2751" s="271" t="s">
        <v>3871</v>
      </c>
      <c r="E2751" s="288" t="s">
        <v>352</v>
      </c>
      <c r="F2751" s="334">
        <v>1</v>
      </c>
      <c r="G2751" s="334">
        <v>8</v>
      </c>
      <c r="H2751" s="334">
        <v>4</v>
      </c>
      <c r="I2751" s="334">
        <v>3</v>
      </c>
      <c r="J2751" s="1000">
        <v>43048</v>
      </c>
      <c r="K2751" s="1000">
        <v>43047</v>
      </c>
      <c r="L2751" s="263"/>
      <c r="M2751" s="263"/>
      <c r="N2751" s="254" t="s">
        <v>47</v>
      </c>
      <c r="O2751" s="254" t="s">
        <v>47</v>
      </c>
      <c r="P2751" s="254" t="s">
        <v>47</v>
      </c>
      <c r="Q2751" s="254"/>
      <c r="R2751" s="254" t="s">
        <v>47</v>
      </c>
      <c r="S2751" s="251"/>
      <c r="T2751" s="1444"/>
      <c r="U2751" s="245">
        <v>46</v>
      </c>
      <c r="V2751" s="638"/>
      <c r="W2751" s="1367" t="s">
        <v>3757</v>
      </c>
      <c r="X2751" s="202"/>
      <c r="Y2751" s="248">
        <v>20</v>
      </c>
      <c r="Z2751" s="239"/>
      <c r="AA2751" s="239"/>
      <c r="AB2751" s="1120"/>
      <c r="AC2751" s="249">
        <f>IF(B2751="","",(IFERROR(VLOOKUP(B2751,Projecten!A$4:X$2415,5,FALSE),"niet bekend")))</f>
        <v>1</v>
      </c>
      <c r="AD2751" s="330">
        <f t="shared" si="206"/>
        <v>3522.36</v>
      </c>
      <c r="AE2751" s="211">
        <f>IF(B2751="","",(IFERROR(VLOOKUP(B2751,Projecten!A$4:X$2415,23,FALSE),"niet bekend")))</f>
        <v>3522.36</v>
      </c>
      <c r="AF2751" s="330">
        <f>IF(B2751="","",(IFERROR(VLOOKUP(B2751,Projecten!A$4:X$2415,12,FALSE),"niet bekend")))</f>
        <v>3522.36</v>
      </c>
    </row>
    <row r="2752" spans="1:33" s="327" customFormat="1" x14ac:dyDescent="0.2">
      <c r="A2752" s="318">
        <v>5577</v>
      </c>
      <c r="B2752" s="319">
        <v>2017763</v>
      </c>
      <c r="C2752" s="320">
        <v>121594</v>
      </c>
      <c r="D2752" s="320" t="s">
        <v>3874</v>
      </c>
      <c r="E2752" s="318" t="s">
        <v>26</v>
      </c>
      <c r="F2752" s="318">
        <v>5</v>
      </c>
      <c r="G2752" s="318">
        <v>45</v>
      </c>
      <c r="H2752" s="318">
        <v>30</v>
      </c>
      <c r="I2752" s="318">
        <v>15</v>
      </c>
      <c r="J2752" s="1000">
        <v>43048</v>
      </c>
      <c r="K2752" s="1000">
        <v>43040</v>
      </c>
      <c r="L2752" s="263" t="s">
        <v>1485</v>
      </c>
      <c r="M2752" s="263" t="s">
        <v>1485</v>
      </c>
      <c r="N2752" s="254" t="s">
        <v>47</v>
      </c>
      <c r="O2752" s="322" t="s">
        <v>47</v>
      </c>
      <c r="P2752" s="254" t="s">
        <v>47</v>
      </c>
      <c r="Q2752" s="254"/>
      <c r="R2752" s="254" t="s">
        <v>47</v>
      </c>
      <c r="S2752" s="320"/>
      <c r="T2752" s="1315"/>
      <c r="U2752" s="264">
        <v>47</v>
      </c>
      <c r="V2752" s="396"/>
      <c r="W2752" s="1367" t="s">
        <v>2265</v>
      </c>
      <c r="X2752" s="318"/>
      <c r="Y2752" s="324">
        <v>87</v>
      </c>
      <c r="Z2752" s="318"/>
      <c r="AA2752" s="318"/>
      <c r="AB2752" s="707"/>
      <c r="AC2752" s="329">
        <f>IF(B2752="","",(IFERROR(VLOOKUP(B2752,Projecten!A$4:X$2415,5,FALSE),"niet bekend")))</f>
        <v>5</v>
      </c>
      <c r="AD2752" s="1316">
        <f t="shared" si="206"/>
        <v>15102.9</v>
      </c>
      <c r="AE2752" s="325">
        <f>IF(B2752="","",(IFERROR(VLOOKUP(B2752,Projecten!A$4:X$2415,23,FALSE),"niet bekend")))</f>
        <v>15102.9</v>
      </c>
      <c r="AF2752" s="1316">
        <f>IF(B2752="","",(IFERROR(VLOOKUP(B2752,Projecten!A$4:X$2415,12,FALSE),"niet bekend")))</f>
        <v>15102.9</v>
      </c>
    </row>
    <row r="2753" spans="1:33" x14ac:dyDescent="0.2">
      <c r="A2753" s="202">
        <v>5662</v>
      </c>
      <c r="B2753" s="261">
        <v>2017760</v>
      </c>
      <c r="C2753" s="243">
        <v>121609</v>
      </c>
      <c r="D2753" s="243">
        <v>684617</v>
      </c>
      <c r="E2753" s="202" t="s">
        <v>26</v>
      </c>
      <c r="F2753" s="202">
        <v>1</v>
      </c>
      <c r="G2753" s="202">
        <v>9</v>
      </c>
      <c r="H2753" s="202">
        <v>4</v>
      </c>
      <c r="I2753" s="202">
        <v>1</v>
      </c>
      <c r="J2753" s="1000">
        <v>43046</v>
      </c>
      <c r="K2753" s="1000">
        <v>43047</v>
      </c>
      <c r="L2753" s="263" t="s">
        <v>1485</v>
      </c>
      <c r="M2753" s="263" t="s">
        <v>1485</v>
      </c>
      <c r="N2753" s="254" t="s">
        <v>47</v>
      </c>
      <c r="O2753" s="254" t="s">
        <v>47</v>
      </c>
      <c r="P2753" s="254" t="s">
        <v>47</v>
      </c>
      <c r="R2753" s="254" t="s">
        <v>47</v>
      </c>
      <c r="S2753" s="243"/>
      <c r="T2753" s="1315"/>
      <c r="U2753" s="245">
        <v>47</v>
      </c>
      <c r="W2753" s="1367" t="s">
        <v>2509</v>
      </c>
      <c r="X2753" s="202" t="s">
        <v>3982</v>
      </c>
      <c r="Y2753" s="248">
        <v>12</v>
      </c>
      <c r="Z2753" s="202"/>
      <c r="AA2753" s="202"/>
      <c r="AB2753" s="499"/>
      <c r="AC2753" s="249">
        <f>IF(B2753="","",(IFERROR(VLOOKUP(B2753,Projecten!A$4:X$2415,5,FALSE),"niet bekend")))</f>
        <v>1</v>
      </c>
      <c r="AD2753" s="330">
        <f t="shared" si="206"/>
        <v>2952.6</v>
      </c>
      <c r="AE2753" s="211">
        <f>IF(B2753="","",(IFERROR(VLOOKUP(B2753,Projecten!A$4:X$2415,23,FALSE),"niet bekend")))</f>
        <v>2952.6</v>
      </c>
      <c r="AF2753" s="330">
        <f>IF(B2753="","",(IFERROR(VLOOKUP(B2753,Projecten!A$4:X$2415,12,FALSE),"niet bekend")))</f>
        <v>2952.6</v>
      </c>
      <c r="AG2753" s="209"/>
    </row>
    <row r="2754" spans="1:33" s="327" customFormat="1" x14ac:dyDescent="0.2">
      <c r="A2754" s="318"/>
      <c r="B2754" s="319"/>
      <c r="C2754" s="320"/>
      <c r="D2754" s="320"/>
      <c r="E2754" s="318"/>
      <c r="F2754" s="318"/>
      <c r="G2754" s="318"/>
      <c r="H2754" s="318"/>
      <c r="I2754" s="318"/>
      <c r="J2754" s="321"/>
      <c r="K2754" s="321"/>
      <c r="L2754" s="321"/>
      <c r="M2754" s="263"/>
      <c r="N2754" s="254"/>
      <c r="O2754" s="322"/>
      <c r="P2754" s="322"/>
      <c r="Q2754" s="322"/>
      <c r="R2754" s="322"/>
      <c r="S2754" s="320"/>
      <c r="T2754" s="1315"/>
      <c r="U2754" s="264"/>
      <c r="V2754" s="396"/>
      <c r="W2754" s="318"/>
      <c r="X2754" s="318"/>
      <c r="Y2754" s="324"/>
      <c r="Z2754" s="318"/>
      <c r="AA2754" s="318"/>
      <c r="AB2754" s="707"/>
      <c r="AC2754" s="329"/>
      <c r="AD2754" s="1316"/>
      <c r="AE2754" s="325"/>
      <c r="AF2754" s="1316"/>
    </row>
    <row r="2755" spans="1:33" x14ac:dyDescent="0.2">
      <c r="A2755" s="202">
        <v>5578</v>
      </c>
      <c r="B2755" s="261">
        <v>2017739</v>
      </c>
      <c r="C2755" s="243">
        <v>121608</v>
      </c>
      <c r="D2755" s="243" t="s">
        <v>741</v>
      </c>
      <c r="E2755" s="202" t="s">
        <v>26</v>
      </c>
      <c r="F2755" s="202">
        <v>1</v>
      </c>
      <c r="G2755" s="202">
        <v>9</v>
      </c>
      <c r="H2755" s="202">
        <v>5</v>
      </c>
      <c r="I2755" s="202">
        <v>8</v>
      </c>
      <c r="J2755" s="1000">
        <v>43046</v>
      </c>
      <c r="K2755" s="1441" t="s">
        <v>1485</v>
      </c>
      <c r="L2755" s="1441" t="s">
        <v>1485</v>
      </c>
      <c r="M2755" s="1441" t="s">
        <v>1485</v>
      </c>
      <c r="N2755" s="254" t="s">
        <v>47</v>
      </c>
      <c r="O2755" s="254" t="s">
        <v>47</v>
      </c>
      <c r="P2755" s="254" t="s">
        <v>47</v>
      </c>
      <c r="R2755" s="254" t="s">
        <v>47</v>
      </c>
      <c r="S2755" s="243"/>
      <c r="T2755" s="1315"/>
      <c r="U2755" s="245">
        <v>47</v>
      </c>
      <c r="W2755" s="1367" t="s">
        <v>2509</v>
      </c>
      <c r="Y2755" s="248">
        <v>23</v>
      </c>
      <c r="Z2755" s="202"/>
      <c r="AA2755" s="202"/>
      <c r="AB2755" s="499"/>
      <c r="AC2755" s="249">
        <f>IF(B2755="","",(IFERROR(VLOOKUP(B2755,Projecten!A$4:X$2415,5,FALSE),"niet bekend")))</f>
        <v>1</v>
      </c>
      <c r="AD2755" s="330">
        <f>IF(AC2755="","",(IF(F2755=0,AF2755,(F2755/AC2755*AF2755))))</f>
        <v>4223.41</v>
      </c>
      <c r="AE2755" s="211">
        <f>IF(B2755="","",(IFERROR(VLOOKUP(B2755,Projecten!A$4:X$2415,23,FALSE),"niet bekend")))</f>
        <v>4223.41</v>
      </c>
      <c r="AF2755" s="330">
        <f>IF(B2755="","",(IFERROR(VLOOKUP(B2755,Projecten!A$4:X$2415,12,FALSE),"niet bekend")))</f>
        <v>4223.41</v>
      </c>
      <c r="AG2755" s="209"/>
    </row>
    <row r="2756" spans="1:33" x14ac:dyDescent="0.2">
      <c r="A2756" s="202">
        <v>5579</v>
      </c>
      <c r="B2756" s="261">
        <v>2017757</v>
      </c>
      <c r="C2756" s="243">
        <v>121609</v>
      </c>
      <c r="D2756" s="243">
        <v>688018</v>
      </c>
      <c r="E2756" s="202" t="s">
        <v>26</v>
      </c>
      <c r="F2756" s="202">
        <v>1</v>
      </c>
      <c r="G2756" s="202">
        <v>9</v>
      </c>
      <c r="H2756" s="202">
        <v>5</v>
      </c>
      <c r="I2756" s="202">
        <v>4</v>
      </c>
      <c r="J2756" s="1000">
        <v>43046</v>
      </c>
      <c r="K2756" s="1000">
        <v>43047</v>
      </c>
      <c r="L2756" s="1441" t="s">
        <v>1485</v>
      </c>
      <c r="M2756" s="1441" t="s">
        <v>1485</v>
      </c>
      <c r="N2756" s="254" t="s">
        <v>47</v>
      </c>
      <c r="O2756" s="254" t="s">
        <v>47</v>
      </c>
      <c r="P2756" s="254" t="s">
        <v>47</v>
      </c>
      <c r="R2756" s="254" t="s">
        <v>47</v>
      </c>
      <c r="S2756" s="243"/>
      <c r="T2756" s="1315"/>
      <c r="U2756" s="254">
        <v>47</v>
      </c>
      <c r="W2756" s="1367" t="s">
        <v>2509</v>
      </c>
      <c r="Y2756" s="248">
        <v>21</v>
      </c>
      <c r="Z2756" s="202"/>
      <c r="AA2756" s="202"/>
      <c r="AB2756" s="499"/>
      <c r="AC2756" s="249">
        <f>IF(B2756="","",(IFERROR(VLOOKUP(B2756,Projecten!A$4:X$2415,5,FALSE),"niet bekend")))</f>
        <v>1</v>
      </c>
      <c r="AD2756" s="330">
        <f>IF(AC2756="","",(IF(F2756=0,AF2756,(F2756/AC2756*AF2756))))</f>
        <v>3715.25</v>
      </c>
      <c r="AE2756" s="211">
        <f>IF(B2756="","",(IFERROR(VLOOKUP(B2756,Projecten!A$4:X$2415,23,FALSE),"niet bekend")))</f>
        <v>3715.25</v>
      </c>
      <c r="AF2756" s="330">
        <f>IF(B2756="","",(IFERROR(VLOOKUP(B2756,Projecten!A$4:X$2415,12,FALSE),"niet bekend")))</f>
        <v>3715.25</v>
      </c>
      <c r="AG2756" s="209"/>
    </row>
    <row r="2758" spans="1:33" s="259" customFormat="1" x14ac:dyDescent="0.2">
      <c r="A2758" s="202">
        <v>5581</v>
      </c>
      <c r="B2758" s="272">
        <v>2017767</v>
      </c>
      <c r="C2758" s="243">
        <v>121607</v>
      </c>
      <c r="D2758" s="272" t="s">
        <v>3888</v>
      </c>
      <c r="E2758" s="273" t="s">
        <v>352</v>
      </c>
      <c r="F2758" s="562">
        <v>1</v>
      </c>
      <c r="G2758" s="562">
        <v>1</v>
      </c>
      <c r="H2758" s="562">
        <v>0</v>
      </c>
      <c r="I2758" s="562">
        <v>1</v>
      </c>
      <c r="J2758" s="1000">
        <v>43048</v>
      </c>
      <c r="K2758" s="263" t="s">
        <v>1485</v>
      </c>
      <c r="L2758" s="263" t="s">
        <v>1485</v>
      </c>
      <c r="M2758" s="263" t="s">
        <v>1485</v>
      </c>
      <c r="N2758" s="254" t="s">
        <v>47</v>
      </c>
      <c r="O2758" s="254" t="s">
        <v>47</v>
      </c>
      <c r="P2758" s="254" t="s">
        <v>47</v>
      </c>
      <c r="Q2758" s="254"/>
      <c r="R2758" s="254" t="s">
        <v>47</v>
      </c>
      <c r="S2758" s="251"/>
      <c r="T2758" s="667"/>
      <c r="U2758" s="245">
        <v>47</v>
      </c>
      <c r="V2758" s="427"/>
      <c r="W2758" s="1367" t="s">
        <v>3757</v>
      </c>
      <c r="X2758" s="239"/>
      <c r="Y2758" s="248"/>
      <c r="Z2758" s="239"/>
      <c r="AA2758" s="239"/>
      <c r="AB2758" s="1120"/>
      <c r="AC2758" s="249">
        <f>IF(B2758="","",(IFERROR(VLOOKUP(B2758,Projecten!A$4:X$2415,5,FALSE),"niet bekend")))</f>
        <v>1</v>
      </c>
      <c r="AD2758" s="330">
        <f t="shared" ref="AD2758:AD2768" si="207">IF(AC2758="","",(IF(F2758=0,AF2758,(F2758/AC2758*AF2758))))</f>
        <v>482.98</v>
      </c>
      <c r="AE2758" s="211">
        <f>IF(B2758="","",(IFERROR(VLOOKUP(B2758,Projecten!A$4:X$2415,23,FALSE),"niet bekend")))</f>
        <v>482.98</v>
      </c>
      <c r="AF2758" s="330">
        <f>IF(B2758="","",(IFERROR(VLOOKUP(B2758,Projecten!A$4:X$2415,12,FALSE),"niet bekend")))</f>
        <v>482.98</v>
      </c>
    </row>
    <row r="2759" spans="1:33" s="259" customFormat="1" x14ac:dyDescent="0.2">
      <c r="A2759" s="202">
        <v>5582</v>
      </c>
      <c r="B2759" s="272">
        <v>2017768</v>
      </c>
      <c r="C2759" s="272">
        <v>121607</v>
      </c>
      <c r="D2759" s="272" t="s">
        <v>3889</v>
      </c>
      <c r="E2759" s="273" t="s">
        <v>352</v>
      </c>
      <c r="F2759" s="273">
        <v>1</v>
      </c>
      <c r="G2759" s="202">
        <v>2</v>
      </c>
      <c r="H2759" s="202">
        <v>0</v>
      </c>
      <c r="I2759" s="202">
        <v>3</v>
      </c>
      <c r="J2759" s="1000">
        <v>43048</v>
      </c>
      <c r="K2759" s="263" t="s">
        <v>1485</v>
      </c>
      <c r="L2759" s="263" t="s">
        <v>1485</v>
      </c>
      <c r="M2759" s="263" t="s">
        <v>1485</v>
      </c>
      <c r="N2759" s="254" t="s">
        <v>47</v>
      </c>
      <c r="O2759" s="254" t="s">
        <v>47</v>
      </c>
      <c r="P2759" s="254" t="s">
        <v>47</v>
      </c>
      <c r="Q2759" s="254"/>
      <c r="R2759" s="254" t="s">
        <v>47</v>
      </c>
      <c r="S2759" s="251"/>
      <c r="T2759" s="1444"/>
      <c r="U2759" s="245">
        <v>47</v>
      </c>
      <c r="V2759" s="427"/>
      <c r="W2759" s="1367" t="s">
        <v>3757</v>
      </c>
      <c r="X2759" s="239"/>
      <c r="Y2759" s="248">
        <v>9</v>
      </c>
      <c r="Z2759" s="239"/>
      <c r="AA2759" s="239"/>
      <c r="AB2759" s="1120"/>
      <c r="AC2759" s="249">
        <f>IF(B2759="","",(IFERROR(VLOOKUP(B2759,Projecten!A$4:X$2415,5,FALSE),"niet bekend")))</f>
        <v>1</v>
      </c>
      <c r="AD2759" s="330">
        <f t="shared" si="207"/>
        <v>1555.34</v>
      </c>
      <c r="AE2759" s="211">
        <f>IF(B2759="","",(IFERROR(VLOOKUP(B2759,Projecten!A$4:X$2415,23,FALSE),"niet bekend")))</f>
        <v>1555.34</v>
      </c>
      <c r="AF2759" s="330">
        <f>IF(B2759="","",(IFERROR(VLOOKUP(B2759,Projecten!A$4:X$2415,12,FALSE),"niet bekend")))</f>
        <v>1555.34</v>
      </c>
    </row>
    <row r="2760" spans="1:33" s="259" customFormat="1" x14ac:dyDescent="0.2">
      <c r="A2760" s="202">
        <v>5583</v>
      </c>
      <c r="B2760" s="272">
        <v>2017708</v>
      </c>
      <c r="C2760" s="243">
        <v>121604</v>
      </c>
      <c r="D2760" s="272" t="s">
        <v>3788</v>
      </c>
      <c r="E2760" s="273" t="s">
        <v>352</v>
      </c>
      <c r="F2760" s="334">
        <v>1</v>
      </c>
      <c r="G2760" s="334">
        <v>8</v>
      </c>
      <c r="H2760" s="334">
        <v>4</v>
      </c>
      <c r="I2760" s="334">
        <v>3</v>
      </c>
      <c r="J2760" s="1000">
        <v>43048</v>
      </c>
      <c r="K2760" s="1000">
        <v>43047</v>
      </c>
      <c r="L2760" s="263" t="s">
        <v>1485</v>
      </c>
      <c r="M2760" s="263" t="s">
        <v>1485</v>
      </c>
      <c r="N2760" s="254" t="s">
        <v>47</v>
      </c>
      <c r="O2760" s="254" t="s">
        <v>47</v>
      </c>
      <c r="P2760" s="254" t="s">
        <v>47</v>
      </c>
      <c r="Q2760" s="254"/>
      <c r="R2760" s="254" t="s">
        <v>47</v>
      </c>
      <c r="S2760" s="251"/>
      <c r="T2760" s="1444"/>
      <c r="U2760" s="245">
        <v>47</v>
      </c>
      <c r="V2760" s="427"/>
      <c r="W2760" s="1367" t="s">
        <v>3757</v>
      </c>
      <c r="X2760" s="239"/>
      <c r="Y2760" s="248">
        <v>20</v>
      </c>
      <c r="Z2760" s="239"/>
      <c r="AA2760" s="239"/>
      <c r="AB2760" s="1120"/>
      <c r="AC2760" s="249">
        <f>IF(B2760="","",(IFERROR(VLOOKUP(B2760,Projecten!A$4:X$2415,5,FALSE),"niet bekend")))</f>
        <v>1</v>
      </c>
      <c r="AD2760" s="330">
        <f t="shared" si="207"/>
        <v>3522.36</v>
      </c>
      <c r="AE2760" s="211">
        <f>IF(B2760="","",(IFERROR(VLOOKUP(B2760,Projecten!A$4:X$2415,23,FALSE),"niet bekend")))</f>
        <v>3522.36</v>
      </c>
      <c r="AF2760" s="330">
        <f>IF(B2760="","",(IFERROR(VLOOKUP(B2760,Projecten!A$4:X$2415,12,FALSE),"niet bekend")))</f>
        <v>3522.36</v>
      </c>
    </row>
    <row r="2761" spans="1:33" s="259" customFormat="1" x14ac:dyDescent="0.2">
      <c r="A2761" s="202">
        <v>5584</v>
      </c>
      <c r="B2761" s="272">
        <v>2017710</v>
      </c>
      <c r="C2761" s="243">
        <v>121605</v>
      </c>
      <c r="D2761" s="272" t="s">
        <v>3789</v>
      </c>
      <c r="E2761" s="273" t="s">
        <v>352</v>
      </c>
      <c r="F2761" s="334">
        <v>1</v>
      </c>
      <c r="G2761" s="334">
        <v>8</v>
      </c>
      <c r="H2761" s="334">
        <v>4</v>
      </c>
      <c r="I2761" s="334">
        <v>3</v>
      </c>
      <c r="J2761" s="1000">
        <v>43048</v>
      </c>
      <c r="K2761" s="1000">
        <v>43047</v>
      </c>
      <c r="L2761" s="263" t="s">
        <v>1485</v>
      </c>
      <c r="M2761" s="263" t="s">
        <v>1485</v>
      </c>
      <c r="N2761" s="254" t="s">
        <v>47</v>
      </c>
      <c r="O2761" s="254" t="s">
        <v>47</v>
      </c>
      <c r="P2761" s="254" t="s">
        <v>47</v>
      </c>
      <c r="Q2761" s="254"/>
      <c r="R2761" s="254" t="s">
        <v>47</v>
      </c>
      <c r="S2761" s="251"/>
      <c r="T2761" s="1444"/>
      <c r="U2761" s="245">
        <v>47</v>
      </c>
      <c r="V2761" s="427"/>
      <c r="W2761" s="1367" t="s">
        <v>3757</v>
      </c>
      <c r="X2761" s="239"/>
      <c r="Y2761" s="248">
        <v>20</v>
      </c>
      <c r="Z2761" s="239"/>
      <c r="AA2761" s="239"/>
      <c r="AB2761" s="1120"/>
      <c r="AC2761" s="249">
        <f>IF(B2761="","",(IFERROR(VLOOKUP(B2761,Projecten!A$4:X$2415,5,FALSE),"niet bekend")))</f>
        <v>1</v>
      </c>
      <c r="AD2761" s="330">
        <f t="shared" si="207"/>
        <v>3522.36</v>
      </c>
      <c r="AE2761" s="211">
        <f>IF(B2761="","",(IFERROR(VLOOKUP(B2761,Projecten!A$4:X$2415,23,FALSE),"niet bekend")))</f>
        <v>3522.36</v>
      </c>
      <c r="AF2761" s="330">
        <f>IF(B2761="","",(IFERROR(VLOOKUP(B2761,Projecten!A$4:X$2415,12,FALSE),"niet bekend")))</f>
        <v>3522.36</v>
      </c>
    </row>
    <row r="2762" spans="1:33" s="259" customFormat="1" x14ac:dyDescent="0.2">
      <c r="A2762" s="202">
        <v>5585</v>
      </c>
      <c r="B2762" s="272">
        <v>2017712</v>
      </c>
      <c r="C2762" s="243">
        <v>121606</v>
      </c>
      <c r="D2762" s="272" t="s">
        <v>3791</v>
      </c>
      <c r="E2762" s="273" t="s">
        <v>352</v>
      </c>
      <c r="F2762" s="334">
        <v>1</v>
      </c>
      <c r="G2762" s="334">
        <v>8</v>
      </c>
      <c r="H2762" s="334">
        <v>4</v>
      </c>
      <c r="I2762" s="334">
        <v>2</v>
      </c>
      <c r="J2762" s="1000">
        <v>43048</v>
      </c>
      <c r="K2762" s="1000">
        <v>43047</v>
      </c>
      <c r="L2762" s="263" t="s">
        <v>1485</v>
      </c>
      <c r="M2762" s="263" t="s">
        <v>1485</v>
      </c>
      <c r="N2762" s="254" t="s">
        <v>47</v>
      </c>
      <c r="O2762" s="254" t="s">
        <v>47</v>
      </c>
      <c r="P2762" s="254" t="s">
        <v>47</v>
      </c>
      <c r="Q2762" s="254"/>
      <c r="R2762" s="254" t="s">
        <v>47</v>
      </c>
      <c r="S2762" s="251"/>
      <c r="T2762" s="1444"/>
      <c r="U2762" s="245">
        <v>47</v>
      </c>
      <c r="V2762" s="427"/>
      <c r="W2762" s="1367" t="s">
        <v>3757</v>
      </c>
      <c r="X2762" s="239"/>
      <c r="Y2762" s="248">
        <v>20</v>
      </c>
      <c r="Z2762" s="239"/>
      <c r="AA2762" s="239"/>
      <c r="AB2762" s="1120"/>
      <c r="AC2762" s="249">
        <f>IF(B2762="","",(IFERROR(VLOOKUP(B2762,Projecten!A$4:X$2415,5,FALSE),"niet bekend")))</f>
        <v>1</v>
      </c>
      <c r="AD2762" s="330">
        <f t="shared" si="207"/>
        <v>3572.97</v>
      </c>
      <c r="AE2762" s="211">
        <f>IF(B2762="","",(IFERROR(VLOOKUP(B2762,Projecten!A$4:X$2415,23,FALSE),"niet bekend")))</f>
        <v>3572.97</v>
      </c>
      <c r="AF2762" s="330">
        <f>IF(B2762="","",(IFERROR(VLOOKUP(B2762,Projecten!A$4:X$2415,12,FALSE),"niet bekend")))</f>
        <v>3572.97</v>
      </c>
    </row>
    <row r="2763" spans="1:33" x14ac:dyDescent="0.2">
      <c r="A2763" s="202">
        <v>5586</v>
      </c>
      <c r="B2763" s="237">
        <v>2017714</v>
      </c>
      <c r="C2763" s="238">
        <v>121611</v>
      </c>
      <c r="D2763" s="202" t="s">
        <v>3792</v>
      </c>
      <c r="E2763" s="240" t="s">
        <v>352</v>
      </c>
      <c r="F2763" s="334">
        <v>1</v>
      </c>
      <c r="G2763" s="334">
        <v>8</v>
      </c>
      <c r="H2763" s="334">
        <v>4</v>
      </c>
      <c r="I2763" s="334">
        <v>3</v>
      </c>
      <c r="J2763" s="1072">
        <v>43048</v>
      </c>
      <c r="K2763" s="1072">
        <v>43047</v>
      </c>
      <c r="L2763" s="263" t="s">
        <v>1485</v>
      </c>
      <c r="M2763" s="263" t="s">
        <v>1485</v>
      </c>
      <c r="N2763" s="242" t="s">
        <v>47</v>
      </c>
      <c r="O2763" s="242" t="s">
        <v>47</v>
      </c>
      <c r="P2763" s="242" t="s">
        <v>47</v>
      </c>
      <c r="Q2763" s="242"/>
      <c r="R2763" s="242" t="s">
        <v>47</v>
      </c>
      <c r="S2763" s="243"/>
      <c r="T2763" s="1315"/>
      <c r="U2763" s="245">
        <v>48</v>
      </c>
      <c r="W2763" s="202" t="s">
        <v>3757</v>
      </c>
      <c r="X2763" s="239"/>
      <c r="Y2763" s="248">
        <v>20</v>
      </c>
      <c r="Z2763" s="202"/>
      <c r="AA2763" s="202"/>
      <c r="AB2763" s="243"/>
      <c r="AC2763" s="249">
        <f>IF(B2763="","",(IFERROR(VLOOKUP(B2763,Projecten!A$4:X$2415,5,FALSE),"niet bekend")))</f>
        <v>1</v>
      </c>
      <c r="AD2763" s="330">
        <f t="shared" si="207"/>
        <v>3522.36</v>
      </c>
      <c r="AE2763" s="211">
        <f>IF(B2763="","",(IFERROR(VLOOKUP(B2763,Projecten!A$4:X$2415,23,FALSE),"niet bekend")))</f>
        <v>3522.36</v>
      </c>
      <c r="AF2763" s="330">
        <f>IF(B2763="","",(IFERROR(VLOOKUP(B2763,Projecten!A$4:X$2415,12,FALSE),"niet bekend")))</f>
        <v>3522.36</v>
      </c>
      <c r="AG2763" s="209"/>
    </row>
    <row r="2764" spans="1:33" x14ac:dyDescent="0.2">
      <c r="A2764" s="202">
        <v>5587</v>
      </c>
      <c r="B2764" s="237">
        <v>2017716</v>
      </c>
      <c r="C2764" s="238">
        <v>121612</v>
      </c>
      <c r="D2764" s="202" t="s">
        <v>3794</v>
      </c>
      <c r="E2764" s="240" t="s">
        <v>352</v>
      </c>
      <c r="F2764" s="334">
        <v>1</v>
      </c>
      <c r="G2764" s="334">
        <v>8</v>
      </c>
      <c r="H2764" s="334">
        <v>4</v>
      </c>
      <c r="I2764" s="334">
        <v>2</v>
      </c>
      <c r="J2764" s="1072">
        <v>43048</v>
      </c>
      <c r="K2764" s="1072">
        <v>43047</v>
      </c>
      <c r="L2764" s="263" t="s">
        <v>1485</v>
      </c>
      <c r="M2764" s="263" t="s">
        <v>1485</v>
      </c>
      <c r="N2764" s="242" t="s">
        <v>47</v>
      </c>
      <c r="O2764" s="242" t="s">
        <v>47</v>
      </c>
      <c r="P2764" s="242" t="s">
        <v>47</v>
      </c>
      <c r="Q2764" s="242"/>
      <c r="R2764" s="242" t="s">
        <v>47</v>
      </c>
      <c r="S2764" s="243"/>
      <c r="T2764" s="1315"/>
      <c r="U2764" s="245">
        <v>48</v>
      </c>
      <c r="W2764" s="1367" t="s">
        <v>3757</v>
      </c>
      <c r="X2764" s="239"/>
      <c r="Y2764" s="248">
        <v>20</v>
      </c>
      <c r="Z2764" s="202"/>
      <c r="AA2764" s="202"/>
      <c r="AB2764" s="243"/>
      <c r="AC2764" s="249">
        <f>IF(B2764="","",(IFERROR(VLOOKUP(B2764,Projecten!A$4:X$2415,5,FALSE),"niet bekend")))</f>
        <v>1</v>
      </c>
      <c r="AD2764" s="330">
        <f t="shared" si="207"/>
        <v>3572.97</v>
      </c>
      <c r="AE2764" s="211">
        <f>IF(B2764="","",(IFERROR(VLOOKUP(B2764,Projecten!A$4:X$2415,23,FALSE),"niet bekend")))</f>
        <v>3572.97</v>
      </c>
      <c r="AF2764" s="330">
        <f>IF(B2764="","",(IFERROR(VLOOKUP(B2764,Projecten!A$4:X$2415,12,FALSE),"niet bekend")))</f>
        <v>3572.97</v>
      </c>
      <c r="AG2764" s="209"/>
    </row>
    <row r="2765" spans="1:33" x14ac:dyDescent="0.2">
      <c r="A2765" s="202">
        <v>5588</v>
      </c>
      <c r="B2765" s="237">
        <v>2017718</v>
      </c>
      <c r="C2765" s="238">
        <v>121613</v>
      </c>
      <c r="D2765" s="202" t="s">
        <v>3796</v>
      </c>
      <c r="E2765" s="240" t="s">
        <v>352</v>
      </c>
      <c r="F2765" s="334">
        <v>1</v>
      </c>
      <c r="G2765" s="334">
        <v>8</v>
      </c>
      <c r="H2765" s="334">
        <v>4</v>
      </c>
      <c r="I2765" s="334">
        <v>2</v>
      </c>
      <c r="J2765" s="1072">
        <v>43048</v>
      </c>
      <c r="K2765" s="1072">
        <v>43047</v>
      </c>
      <c r="L2765" s="263" t="s">
        <v>1485</v>
      </c>
      <c r="M2765" s="263" t="s">
        <v>1485</v>
      </c>
      <c r="N2765" s="242" t="s">
        <v>47</v>
      </c>
      <c r="O2765" s="242" t="s">
        <v>47</v>
      </c>
      <c r="P2765" s="242" t="s">
        <v>47</v>
      </c>
      <c r="Q2765" s="242"/>
      <c r="R2765" s="242" t="s">
        <v>47</v>
      </c>
      <c r="S2765" s="243"/>
      <c r="T2765" s="1315"/>
      <c r="U2765" s="245">
        <v>48</v>
      </c>
      <c r="W2765" s="1367" t="s">
        <v>3757</v>
      </c>
      <c r="X2765" s="239" t="s">
        <v>4006</v>
      </c>
      <c r="Y2765" s="248">
        <v>20</v>
      </c>
      <c r="Z2765" s="202"/>
      <c r="AA2765" s="202"/>
      <c r="AB2765" s="243"/>
      <c r="AC2765" s="249">
        <f>IF(B2765="","",(IFERROR(VLOOKUP(B2765,Projecten!A$4:X$2415,5,FALSE),"niet bekend")))</f>
        <v>1</v>
      </c>
      <c r="AD2765" s="330">
        <f t="shared" si="207"/>
        <v>3572.97</v>
      </c>
      <c r="AE2765" s="211">
        <f>IF(B2765="","",(IFERROR(VLOOKUP(B2765,Projecten!A$4:X$2415,23,FALSE),"niet bekend")))</f>
        <v>3572.97</v>
      </c>
      <c r="AF2765" s="330">
        <f>IF(B2765="","",(IFERROR(VLOOKUP(B2765,Projecten!A$4:X$2415,12,FALSE),"niet bekend")))</f>
        <v>3572.97</v>
      </c>
      <c r="AG2765" s="209"/>
    </row>
    <row r="2766" spans="1:33" x14ac:dyDescent="0.2">
      <c r="A2766" s="202">
        <v>5589</v>
      </c>
      <c r="B2766" s="261">
        <v>2017720</v>
      </c>
      <c r="C2766" s="238">
        <v>121614</v>
      </c>
      <c r="D2766" s="243" t="s">
        <v>3798</v>
      </c>
      <c r="E2766" s="202" t="s">
        <v>352</v>
      </c>
      <c r="F2766" s="334">
        <v>1</v>
      </c>
      <c r="G2766" s="334">
        <v>8</v>
      </c>
      <c r="H2766" s="334">
        <v>4</v>
      </c>
      <c r="I2766" s="334">
        <v>3</v>
      </c>
      <c r="J2766" s="1072">
        <v>43048</v>
      </c>
      <c r="K2766" s="1072">
        <v>43047</v>
      </c>
      <c r="L2766" s="263" t="s">
        <v>1485</v>
      </c>
      <c r="M2766" s="263" t="s">
        <v>1485</v>
      </c>
      <c r="N2766" s="254" t="s">
        <v>47</v>
      </c>
      <c r="O2766" s="254" t="s">
        <v>47</v>
      </c>
      <c r="P2766" s="254" t="s">
        <v>47</v>
      </c>
      <c r="R2766" s="254" t="s">
        <v>47</v>
      </c>
      <c r="S2766" s="243"/>
      <c r="T2766" s="1315"/>
      <c r="U2766" s="245">
        <v>49</v>
      </c>
      <c r="W2766" s="202" t="s">
        <v>3757</v>
      </c>
      <c r="X2766" s="239"/>
      <c r="Y2766" s="257">
        <v>20</v>
      </c>
      <c r="Z2766" s="202"/>
      <c r="AA2766" s="202"/>
      <c r="AB2766" s="499"/>
      <c r="AC2766" s="249">
        <f>IF(B2766="","",(IFERROR(VLOOKUP(B2766,Projecten!A$4:X$2415,5,FALSE),"niet bekend")))</f>
        <v>1</v>
      </c>
      <c r="AD2766" s="330">
        <f t="shared" si="207"/>
        <v>3522.36</v>
      </c>
      <c r="AE2766" s="211">
        <f>IF(B2766="","",(IFERROR(VLOOKUP(B2766,Projecten!A$4:X$2415,23,FALSE),"niet bekend")))</f>
        <v>3522.36</v>
      </c>
      <c r="AF2766" s="330">
        <f>IF(B2766="","",(IFERROR(VLOOKUP(B2766,Projecten!A$4:X$2415,12,FALSE),"niet bekend")))</f>
        <v>3522.36</v>
      </c>
      <c r="AG2766" s="209"/>
    </row>
    <row r="2767" spans="1:33" x14ac:dyDescent="0.2">
      <c r="A2767" s="202">
        <v>5593</v>
      </c>
      <c r="B2767" s="237">
        <v>2017770</v>
      </c>
      <c r="C2767" s="238">
        <v>121617</v>
      </c>
      <c r="D2767" s="243">
        <v>647818</v>
      </c>
      <c r="E2767" s="240" t="s">
        <v>26</v>
      </c>
      <c r="F2767" s="240">
        <v>1</v>
      </c>
      <c r="G2767" s="240">
        <v>8</v>
      </c>
      <c r="H2767" s="240">
        <v>5</v>
      </c>
      <c r="I2767" s="240">
        <v>3</v>
      </c>
      <c r="J2767" s="1072">
        <v>43053</v>
      </c>
      <c r="K2767" s="1072">
        <v>43054</v>
      </c>
      <c r="L2767" s="263" t="s">
        <v>1485</v>
      </c>
      <c r="M2767" s="263" t="s">
        <v>1485</v>
      </c>
      <c r="N2767" s="242" t="s">
        <v>47</v>
      </c>
      <c r="O2767" s="242" t="s">
        <v>47</v>
      </c>
      <c r="P2767" s="242" t="s">
        <v>47</v>
      </c>
      <c r="Q2767" s="242"/>
      <c r="R2767" s="242" t="s">
        <v>47</v>
      </c>
      <c r="S2767" s="243"/>
      <c r="T2767" s="1371"/>
      <c r="U2767" s="245">
        <v>48</v>
      </c>
      <c r="W2767" s="1367" t="s">
        <v>162</v>
      </c>
      <c r="X2767" s="247"/>
      <c r="Y2767" s="248">
        <v>16</v>
      </c>
      <c r="Z2767" s="202"/>
      <c r="AA2767" s="202"/>
      <c r="AB2767" s="243"/>
      <c r="AC2767" s="249">
        <f>IF(B2767="","",(IFERROR(VLOOKUP(B2767,Projecten!A$4:X$2415,5,FALSE),"niet bekend")))</f>
        <v>1</v>
      </c>
      <c r="AD2767" s="330">
        <f t="shared" si="207"/>
        <v>2878.3829999999998</v>
      </c>
      <c r="AE2767" s="211">
        <f>IF(B2767="","",(IFERROR(VLOOKUP(B2767,Projecten!A$4:X$2415,23,FALSE),"niet bekend")))</f>
        <v>2878.38</v>
      </c>
      <c r="AF2767" s="330">
        <f>IF(B2767="","",(IFERROR(VLOOKUP(B2767,Projecten!A$4:X$2415,12,FALSE),"niet bekend")))</f>
        <v>2878.3829999999998</v>
      </c>
      <c r="AG2767" s="209"/>
    </row>
    <row r="2768" spans="1:33" x14ac:dyDescent="0.2">
      <c r="A2768" s="202">
        <v>5597</v>
      </c>
      <c r="B2768" s="237">
        <v>2017814</v>
      </c>
      <c r="C2768" s="238">
        <v>121634</v>
      </c>
      <c r="D2768" s="243" t="s">
        <v>4001</v>
      </c>
      <c r="E2768" s="240" t="s">
        <v>3979</v>
      </c>
      <c r="F2768" s="240">
        <v>0</v>
      </c>
      <c r="G2768" s="240">
        <v>1</v>
      </c>
      <c r="H2768" s="240">
        <v>1</v>
      </c>
      <c r="I2768" s="240">
        <v>0</v>
      </c>
      <c r="J2768" s="1072">
        <v>43053</v>
      </c>
      <c r="K2768" s="263" t="s">
        <v>1485</v>
      </c>
      <c r="L2768" s="263" t="s">
        <v>1485</v>
      </c>
      <c r="M2768" s="263" t="s">
        <v>1485</v>
      </c>
      <c r="N2768" s="242" t="s">
        <v>47</v>
      </c>
      <c r="O2768" s="242" t="s">
        <v>47</v>
      </c>
      <c r="P2768" s="242" t="s">
        <v>47</v>
      </c>
      <c r="Q2768" s="242"/>
      <c r="R2768" s="242" t="s">
        <v>47</v>
      </c>
      <c r="S2768" s="243"/>
      <c r="T2768" s="1371"/>
      <c r="U2768" s="245">
        <v>47</v>
      </c>
      <c r="W2768" s="202" t="s">
        <v>3520</v>
      </c>
      <c r="X2768" s="247"/>
      <c r="Y2768" s="248">
        <v>2</v>
      </c>
      <c r="Z2768" s="202"/>
      <c r="AA2768" s="202"/>
      <c r="AB2768" s="243"/>
      <c r="AC2768" s="249">
        <f>IF(B2768="","",(IFERROR(VLOOKUP(B2768,Projecten!A$4:X$2415,5,FALSE),"niet bekend")))</f>
        <v>0</v>
      </c>
      <c r="AD2768" s="330">
        <f t="shared" si="207"/>
        <v>264.56</v>
      </c>
      <c r="AE2768" s="211">
        <f>IF(B2768="","",(IFERROR(VLOOKUP(B2768,Projecten!A$4:X$2415,23,FALSE),"niet bekend")))</f>
        <v>264.56</v>
      </c>
      <c r="AF2768" s="330">
        <f>IF(B2768="","",(IFERROR(VLOOKUP(B2768,Projecten!A$4:X$2415,12,FALSE),"niet bekend")))</f>
        <v>264.56</v>
      </c>
      <c r="AG2768" s="209"/>
    </row>
    <row r="2769" spans="1:33" s="312" customFormat="1" x14ac:dyDescent="0.2">
      <c r="A2769" s="298"/>
      <c r="B2769" s="1012"/>
      <c r="C2769" s="299"/>
      <c r="D2769" s="300"/>
      <c r="E2769" s="300"/>
      <c r="F2769" s="300"/>
      <c r="G2769" s="300"/>
      <c r="H2769" s="300"/>
      <c r="I2769" s="300"/>
      <c r="J2769" s="301"/>
      <c r="K2769" s="301"/>
      <c r="L2769" s="301"/>
      <c r="M2769" s="302"/>
      <c r="N2769" s="302"/>
      <c r="O2769" s="302"/>
      <c r="P2769" s="302"/>
      <c r="Q2769" s="302"/>
      <c r="R2769" s="302"/>
      <c r="S2769" s="303"/>
      <c r="T2769" s="1445"/>
      <c r="U2769" s="305"/>
      <c r="V2769" s="305"/>
      <c r="W2769" s="307"/>
      <c r="X2769" s="307"/>
      <c r="Y2769" s="307"/>
      <c r="Z2769" s="298"/>
      <c r="AA2769" s="308"/>
      <c r="AB2769" s="410"/>
      <c r="AC2769" s="310"/>
      <c r="AD2769" s="412"/>
      <c r="AE2769" s="309" t="s">
        <v>3165</v>
      </c>
      <c r="AF2769" s="1360" t="s">
        <v>3165</v>
      </c>
    </row>
    <row r="2770" spans="1:33" s="236" customFormat="1" x14ac:dyDescent="0.2">
      <c r="A2770" s="220"/>
      <c r="C2770" s="221"/>
      <c r="D2770" s="222">
        <f>SUM(G2770:I2770)</f>
        <v>346</v>
      </c>
      <c r="E2770" s="220"/>
      <c r="F2770" s="220">
        <f>SUM(F2771:F2790)</f>
        <v>22</v>
      </c>
      <c r="G2770" s="220">
        <f>SUM(G2771:G2790)</f>
        <v>168</v>
      </c>
      <c r="H2770" s="220">
        <f>SUM(H2771:H2790)</f>
        <v>110</v>
      </c>
      <c r="I2770" s="220">
        <f>SUM(I2771:I2790)</f>
        <v>68</v>
      </c>
      <c r="J2770" s="223"/>
      <c r="K2770" s="223"/>
      <c r="L2770" s="223"/>
      <c r="M2770" s="224"/>
      <c r="N2770" s="224"/>
      <c r="O2770" s="224"/>
      <c r="P2770" s="224"/>
      <c r="Q2770" s="224"/>
      <c r="R2770" s="224"/>
      <c r="S2770" s="225">
        <v>47</v>
      </c>
      <c r="T2770" s="1442"/>
      <c r="U2770" s="227"/>
      <c r="V2770" s="227"/>
      <c r="W2770" s="229"/>
      <c r="X2770" s="230">
        <f>SUM(Y2770:Y2790)</f>
        <v>454.5</v>
      </c>
      <c r="Y2770" s="231"/>
      <c r="Z2770" s="231">
        <v>0</v>
      </c>
      <c r="AA2770" s="232">
        <f>X2770-Z2770</f>
        <v>454.5</v>
      </c>
      <c r="AB2770" s="221"/>
      <c r="AD2770" s="1364">
        <f>SUM(AD2771:AD2790)</f>
        <v>82423.599999999991</v>
      </c>
    </row>
    <row r="2771" spans="1:33" x14ac:dyDescent="0.2">
      <c r="A2771" s="202"/>
      <c r="B2771" s="519"/>
      <c r="C2771" s="238"/>
      <c r="D2771" s="239"/>
      <c r="E2771" s="240"/>
      <c r="F2771" s="240"/>
      <c r="G2771" s="240"/>
      <c r="H2771" s="240"/>
      <c r="I2771" s="240"/>
      <c r="J2771" s="241"/>
      <c r="K2771" s="241"/>
      <c r="L2771" s="241"/>
      <c r="M2771" s="242"/>
      <c r="N2771" s="242"/>
      <c r="O2771" s="242"/>
      <c r="P2771" s="242"/>
      <c r="Q2771" s="242"/>
      <c r="R2771" s="242"/>
      <c r="S2771" s="243" t="s">
        <v>3857</v>
      </c>
      <c r="T2771" s="1371"/>
      <c r="U2771" s="245"/>
      <c r="X2771" s="247" t="s">
        <v>3653</v>
      </c>
      <c r="Y2771" s="248"/>
      <c r="Z2771" s="202"/>
      <c r="AA2771" s="202"/>
      <c r="AB2771" s="243"/>
      <c r="AC2771" s="249" t="str">
        <f>IF(B2771="","",(IFERROR(VLOOKUP(B2771,Projecten!A$4:X$2415,5,FALSE),"niet bekend")))</f>
        <v/>
      </c>
      <c r="AD2771" s="330" t="str">
        <f>IF(AC2771="","",(IF(F2771=0,AF2771,(F2771/AC2771*AF2771))))</f>
        <v/>
      </c>
      <c r="AE2771" s="211" t="str">
        <f>IF(B2771="","",(IFERROR(VLOOKUP(B2771,Projecten!A$4:X$2415,23,FALSE),"niet bekend")))</f>
        <v/>
      </c>
      <c r="AF2771" s="330" t="str">
        <f>IF(B2771="","",(IFERROR(VLOOKUP(B2771,Projecten!A$4:X$2415,12,FALSE),"niet bekend")))</f>
        <v/>
      </c>
      <c r="AG2771" s="209"/>
    </row>
    <row r="2772" spans="1:33" s="259" customFormat="1" x14ac:dyDescent="0.2">
      <c r="A2772" s="202">
        <v>5917</v>
      </c>
      <c r="B2772" s="250"/>
      <c r="C2772" s="251"/>
      <c r="D2772" s="251" t="s">
        <v>3836</v>
      </c>
      <c r="E2772" s="239"/>
      <c r="F2772" s="239"/>
      <c r="G2772" s="239"/>
      <c r="H2772" s="239"/>
      <c r="I2772" s="239"/>
      <c r="J2772" s="253"/>
      <c r="K2772" s="253"/>
      <c r="L2772" s="253"/>
      <c r="M2772" s="253"/>
      <c r="N2772" s="254"/>
      <c r="O2772" s="254"/>
      <c r="P2772" s="254"/>
      <c r="Q2772" s="254"/>
      <c r="R2772" s="254"/>
      <c r="S2772" s="251"/>
      <c r="T2772" s="1443"/>
      <c r="U2772" s="255"/>
      <c r="V2772" s="638"/>
      <c r="W2772" s="239"/>
      <c r="X2772" s="239"/>
      <c r="Y2772" s="257">
        <v>18</v>
      </c>
      <c r="Z2772" s="239"/>
      <c r="AA2772" s="239"/>
      <c r="AB2772" s="1120"/>
      <c r="AC2772" s="249"/>
      <c r="AD2772" s="330"/>
      <c r="AE2772" s="211"/>
      <c r="AF2772" s="330"/>
    </row>
    <row r="2773" spans="1:33" x14ac:dyDescent="0.2">
      <c r="A2773" s="202">
        <v>5918</v>
      </c>
      <c r="B2773" s="237"/>
      <c r="C2773" s="238"/>
      <c r="D2773" s="239" t="s">
        <v>4014</v>
      </c>
      <c r="E2773" s="240"/>
      <c r="F2773" s="240"/>
      <c r="G2773" s="240"/>
      <c r="H2773" s="240"/>
      <c r="I2773" s="240"/>
      <c r="J2773" s="241"/>
      <c r="K2773" s="241"/>
      <c r="L2773" s="241"/>
      <c r="M2773" s="242"/>
      <c r="N2773" s="242"/>
      <c r="O2773" s="242"/>
      <c r="P2773" s="242"/>
      <c r="Q2773" s="242"/>
      <c r="R2773" s="242"/>
      <c r="S2773" s="243"/>
      <c r="T2773" s="1371"/>
      <c r="U2773" s="245"/>
      <c r="X2773" s="239"/>
      <c r="Y2773" s="257">
        <v>3</v>
      </c>
      <c r="Z2773" s="202"/>
      <c r="AA2773" s="202"/>
      <c r="AB2773" s="243"/>
      <c r="AC2773" s="249" t="str">
        <f>IF(B2773="","",(IFERROR(VLOOKUP(B2773,Projecten!A$4:X$2415,5,FALSE),"niet bekend")))</f>
        <v/>
      </c>
      <c r="AD2773" s="330" t="str">
        <f>IF(AC2773="","",(IF(F2773=0,AF2773,(F2773/AC2773*AF2773))))</f>
        <v/>
      </c>
      <c r="AE2773" s="211" t="str">
        <f>IF(B2773="","",(IFERROR(VLOOKUP(B2773,Projecten!A$4:X$2415,23,FALSE),"niet bekend")))</f>
        <v/>
      </c>
      <c r="AF2773" s="330" t="str">
        <f>IF(B2773="","",(IFERROR(VLOOKUP(B2773,Projecten!A$4:X$2415,12,FALSE),"niet bekend")))</f>
        <v/>
      </c>
      <c r="AG2773" s="209"/>
    </row>
    <row r="2774" spans="1:33" x14ac:dyDescent="0.2">
      <c r="A2774" s="202">
        <v>5919</v>
      </c>
      <c r="B2774" s="237"/>
      <c r="C2774" s="238"/>
      <c r="D2774" s="239" t="s">
        <v>4023</v>
      </c>
      <c r="E2774" s="240"/>
      <c r="F2774" s="240"/>
      <c r="G2774" s="240"/>
      <c r="H2774" s="240"/>
      <c r="I2774" s="240"/>
      <c r="J2774" s="241"/>
      <c r="K2774" s="241"/>
      <c r="L2774" s="241"/>
      <c r="M2774" s="242"/>
      <c r="N2774" s="242"/>
      <c r="O2774" s="242"/>
      <c r="P2774" s="242"/>
      <c r="Q2774" s="242"/>
      <c r="R2774" s="242"/>
      <c r="S2774" s="243"/>
      <c r="T2774" s="1371"/>
      <c r="U2774" s="245"/>
      <c r="X2774" s="239"/>
      <c r="Y2774" s="257">
        <v>8.25</v>
      </c>
      <c r="Z2774" s="202"/>
      <c r="AA2774" s="202"/>
      <c r="AB2774" s="243"/>
      <c r="AC2774" s="249"/>
      <c r="AD2774" s="330"/>
      <c r="AE2774" s="211"/>
      <c r="AF2774" s="330"/>
      <c r="AG2774" s="209"/>
    </row>
    <row r="2775" spans="1:33" x14ac:dyDescent="0.2">
      <c r="A2775" s="202">
        <v>5920</v>
      </c>
      <c r="B2775" s="237"/>
      <c r="C2775" s="238"/>
      <c r="D2775" s="239" t="s">
        <v>4025</v>
      </c>
      <c r="E2775" s="240"/>
      <c r="F2775" s="240"/>
      <c r="G2775" s="240"/>
      <c r="H2775" s="240"/>
      <c r="I2775" s="240"/>
      <c r="J2775" s="241"/>
      <c r="K2775" s="241"/>
      <c r="L2775" s="241"/>
      <c r="M2775" s="242"/>
      <c r="N2775" s="242"/>
      <c r="O2775" s="242"/>
      <c r="P2775" s="242"/>
      <c r="Q2775" s="242"/>
      <c r="R2775" s="242"/>
      <c r="S2775" s="243"/>
      <c r="T2775" s="1371"/>
      <c r="U2775" s="245"/>
      <c r="X2775" s="239"/>
      <c r="Y2775" s="257">
        <v>3</v>
      </c>
      <c r="Z2775" s="202"/>
      <c r="AA2775" s="202"/>
      <c r="AB2775" s="243"/>
      <c r="AC2775" s="249"/>
      <c r="AD2775" s="330"/>
      <c r="AE2775" s="211"/>
      <c r="AF2775" s="330"/>
      <c r="AG2775" s="209"/>
    </row>
    <row r="2776" spans="1:33" x14ac:dyDescent="0.2">
      <c r="A2776" s="202">
        <v>5921</v>
      </c>
      <c r="B2776" s="237"/>
      <c r="C2776" s="238"/>
      <c r="D2776" s="239" t="s">
        <v>4029</v>
      </c>
      <c r="E2776" s="240"/>
      <c r="F2776" s="240"/>
      <c r="G2776" s="240"/>
      <c r="H2776" s="240"/>
      <c r="I2776" s="240"/>
      <c r="J2776" s="241"/>
      <c r="K2776" s="241"/>
      <c r="L2776" s="241"/>
      <c r="M2776" s="242"/>
      <c r="N2776" s="242"/>
      <c r="O2776" s="242"/>
      <c r="P2776" s="242"/>
      <c r="Q2776" s="242"/>
      <c r="R2776" s="242"/>
      <c r="S2776" s="243"/>
      <c r="T2776" s="1371"/>
      <c r="U2776" s="245"/>
      <c r="X2776" s="239"/>
      <c r="Y2776" s="257">
        <v>6</v>
      </c>
      <c r="Z2776" s="202"/>
      <c r="AA2776" s="202"/>
      <c r="AB2776" s="243"/>
      <c r="AC2776" s="249"/>
      <c r="AD2776" s="330"/>
      <c r="AE2776" s="211"/>
      <c r="AF2776" s="330"/>
      <c r="AG2776" s="209"/>
    </row>
    <row r="2777" spans="1:33" x14ac:dyDescent="0.2">
      <c r="A2777" s="202">
        <v>5922</v>
      </c>
      <c r="B2777" s="237"/>
      <c r="C2777" s="238"/>
      <c r="D2777" s="239" t="s">
        <v>4028</v>
      </c>
      <c r="E2777" s="240"/>
      <c r="F2777" s="240"/>
      <c r="G2777" s="240"/>
      <c r="H2777" s="240"/>
      <c r="I2777" s="240"/>
      <c r="J2777" s="241"/>
      <c r="K2777" s="241"/>
      <c r="L2777" s="241"/>
      <c r="M2777" s="242"/>
      <c r="N2777" s="242"/>
      <c r="O2777" s="242"/>
      <c r="P2777" s="242"/>
      <c r="Q2777" s="242"/>
      <c r="R2777" s="242"/>
      <c r="S2777" s="243"/>
      <c r="T2777" s="1371"/>
      <c r="U2777" s="245"/>
      <c r="X2777" s="239"/>
      <c r="Y2777" s="257">
        <v>3.75</v>
      </c>
      <c r="Z2777" s="202"/>
      <c r="AA2777" s="202"/>
      <c r="AB2777" s="243"/>
      <c r="AC2777" s="249"/>
      <c r="AD2777" s="330"/>
      <c r="AE2777" s="211"/>
      <c r="AF2777" s="330"/>
      <c r="AG2777" s="209"/>
    </row>
    <row r="2778" spans="1:33" x14ac:dyDescent="0.2">
      <c r="A2778" s="202">
        <v>5926</v>
      </c>
      <c r="B2778" s="237">
        <v>2017771</v>
      </c>
      <c r="C2778" s="238">
        <v>121619</v>
      </c>
      <c r="D2778" s="243">
        <v>694618</v>
      </c>
      <c r="E2778" s="240" t="s">
        <v>26</v>
      </c>
      <c r="F2778" s="240">
        <v>1</v>
      </c>
      <c r="G2778" s="240">
        <v>8</v>
      </c>
      <c r="H2778" s="240">
        <v>4</v>
      </c>
      <c r="I2778" s="240">
        <v>3</v>
      </c>
      <c r="J2778" s="1072">
        <v>43053</v>
      </c>
      <c r="K2778" s="1072">
        <v>43054</v>
      </c>
      <c r="L2778" s="263" t="s">
        <v>1485</v>
      </c>
      <c r="M2778" s="263" t="s">
        <v>1485</v>
      </c>
      <c r="N2778" s="242" t="s">
        <v>47</v>
      </c>
      <c r="O2778" s="242" t="s">
        <v>47</v>
      </c>
      <c r="P2778" s="242" t="s">
        <v>47</v>
      </c>
      <c r="Q2778" s="242"/>
      <c r="R2778" s="242" t="s">
        <v>47</v>
      </c>
      <c r="S2778" s="243"/>
      <c r="T2778" s="1371"/>
      <c r="U2778" s="245">
        <v>48</v>
      </c>
      <c r="W2778" s="1367" t="s">
        <v>162</v>
      </c>
      <c r="X2778" s="247"/>
      <c r="Y2778" s="248">
        <v>15</v>
      </c>
      <c r="Z2778" s="202"/>
      <c r="AA2778" s="202"/>
      <c r="AB2778" s="243"/>
      <c r="AC2778" s="249">
        <f>IF(B2778="","",(IFERROR(VLOOKUP(B2778,Projecten!A$4:X$2415,5,FALSE),"niet bekend")))</f>
        <v>1</v>
      </c>
      <c r="AD2778" s="330">
        <f t="shared" ref="AD2778:AD2787" si="208">IF(AC2778="","",(IF(F2778=0,AF2778,(F2778/AC2778*AF2778))))</f>
        <v>2999.95</v>
      </c>
      <c r="AE2778" s="211">
        <f>IF(B2778="","",(IFERROR(VLOOKUP(B2778,Projecten!A$4:X$2415,23,FALSE),"niet bekend")))</f>
        <v>2999.95</v>
      </c>
      <c r="AF2778" s="330">
        <f>IF(B2778="","",(IFERROR(VLOOKUP(B2778,Projecten!A$4:X$2415,12,FALSE),"niet bekend")))</f>
        <v>2999.95</v>
      </c>
      <c r="AG2778" s="209"/>
    </row>
    <row r="2779" spans="1:33" x14ac:dyDescent="0.2">
      <c r="A2779" s="202">
        <v>5927</v>
      </c>
      <c r="B2779" s="237">
        <v>2017772</v>
      </c>
      <c r="C2779" s="238">
        <v>121619</v>
      </c>
      <c r="D2779" s="243">
        <v>687618</v>
      </c>
      <c r="E2779" s="240" t="s">
        <v>26</v>
      </c>
      <c r="F2779" s="240">
        <v>1</v>
      </c>
      <c r="G2779" s="240">
        <v>11</v>
      </c>
      <c r="H2779" s="240">
        <v>8</v>
      </c>
      <c r="I2779" s="240">
        <v>3</v>
      </c>
      <c r="J2779" s="1072">
        <v>43053</v>
      </c>
      <c r="K2779" s="1072">
        <v>43054</v>
      </c>
      <c r="L2779" s="263" t="s">
        <v>1485</v>
      </c>
      <c r="M2779" s="263" t="s">
        <v>1485</v>
      </c>
      <c r="N2779" s="242" t="s">
        <v>47</v>
      </c>
      <c r="O2779" s="242" t="s">
        <v>47</v>
      </c>
      <c r="P2779" s="242" t="s">
        <v>47</v>
      </c>
      <c r="Q2779" s="242"/>
      <c r="R2779" s="242" t="s">
        <v>47</v>
      </c>
      <c r="S2779" s="243"/>
      <c r="T2779" s="1371"/>
      <c r="U2779" s="245">
        <v>48</v>
      </c>
      <c r="W2779" s="1367" t="s">
        <v>162</v>
      </c>
      <c r="X2779" s="247"/>
      <c r="Y2779" s="248">
        <v>21</v>
      </c>
      <c r="Z2779" s="202"/>
      <c r="AA2779" s="202"/>
      <c r="AB2779" s="243"/>
      <c r="AC2779" s="249">
        <f>IF(B2779="","",(IFERROR(VLOOKUP(B2779,Projecten!A$4:X$2415,5,FALSE),"niet bekend")))</f>
        <v>1</v>
      </c>
      <c r="AD2779" s="330">
        <f t="shared" si="208"/>
        <v>3444.27</v>
      </c>
      <c r="AE2779" s="211">
        <f>IF(B2779="","",(IFERROR(VLOOKUP(B2779,Projecten!A$4:X$2415,23,FALSE),"niet bekend")))</f>
        <v>3444.27</v>
      </c>
      <c r="AF2779" s="330">
        <f>IF(B2779="","",(IFERROR(VLOOKUP(B2779,Projecten!A$4:X$2415,12,FALSE),"niet bekend")))</f>
        <v>3444.27</v>
      </c>
      <c r="AG2779" s="209"/>
    </row>
    <row r="2780" spans="1:33" x14ac:dyDescent="0.2">
      <c r="A2780" s="202">
        <v>5928</v>
      </c>
      <c r="B2780" s="237" t="s">
        <v>3892</v>
      </c>
      <c r="C2780" s="238" t="s">
        <v>3996</v>
      </c>
      <c r="D2780" s="243">
        <v>687918</v>
      </c>
      <c r="E2780" s="240" t="s">
        <v>26</v>
      </c>
      <c r="F2780" s="240">
        <v>1</v>
      </c>
      <c r="G2780" s="240">
        <v>8</v>
      </c>
      <c r="H2780" s="240">
        <v>5</v>
      </c>
      <c r="I2780" s="240">
        <v>2</v>
      </c>
      <c r="J2780" s="1072">
        <v>43053</v>
      </c>
      <c r="K2780" s="1072">
        <v>43054</v>
      </c>
      <c r="L2780" s="1072">
        <v>43054</v>
      </c>
      <c r="M2780" s="263" t="s">
        <v>1485</v>
      </c>
      <c r="N2780" s="242" t="s">
        <v>47</v>
      </c>
      <c r="O2780" s="242" t="s">
        <v>47</v>
      </c>
      <c r="P2780" s="242" t="s">
        <v>47</v>
      </c>
      <c r="Q2780" s="242"/>
      <c r="R2780" s="242" t="s">
        <v>47</v>
      </c>
      <c r="S2780" s="243"/>
      <c r="T2780" s="1371"/>
      <c r="U2780" s="245">
        <v>48</v>
      </c>
      <c r="W2780" s="1367" t="s">
        <v>162</v>
      </c>
      <c r="X2780" s="247"/>
      <c r="Y2780" s="248">
        <v>24</v>
      </c>
      <c r="Z2780" s="202"/>
      <c r="AA2780" s="202"/>
      <c r="AB2780" s="243"/>
      <c r="AC2780" s="249">
        <f>IF(B2780="","",(IFERROR(VLOOKUP(B2780,Projecten!A$4:X$2415,5,FALSE),"niet bekend")))</f>
        <v>1</v>
      </c>
      <c r="AD2780" s="330">
        <f t="shared" si="208"/>
        <v>5905.38</v>
      </c>
      <c r="AE2780" s="211">
        <f>IF(B2780="","",(IFERROR(VLOOKUP(B2780,Projecten!A$4:X$2415,23,FALSE),"niet bekend")))</f>
        <v>5905.38</v>
      </c>
      <c r="AF2780" s="330">
        <f>IF(B2780="","",(IFERROR(VLOOKUP(B2780,Projecten!A$4:X$2415,12,FALSE),"niet bekend")))</f>
        <v>5905.38</v>
      </c>
      <c r="AG2780" s="209"/>
    </row>
    <row r="2781" spans="1:33" x14ac:dyDescent="0.2">
      <c r="A2781" s="202">
        <v>5929</v>
      </c>
      <c r="B2781" s="237" t="s">
        <v>3893</v>
      </c>
      <c r="C2781" s="238" t="s">
        <v>3995</v>
      </c>
      <c r="D2781" s="243">
        <v>727517</v>
      </c>
      <c r="E2781" s="240" t="s">
        <v>26</v>
      </c>
      <c r="F2781" s="240">
        <v>1</v>
      </c>
      <c r="G2781" s="240">
        <v>8</v>
      </c>
      <c r="H2781" s="240">
        <v>5</v>
      </c>
      <c r="I2781" s="240">
        <v>3</v>
      </c>
      <c r="J2781" s="1072">
        <v>43053</v>
      </c>
      <c r="K2781" s="1072">
        <v>43054</v>
      </c>
      <c r="L2781" s="1000">
        <v>43054</v>
      </c>
      <c r="M2781" s="1000" t="s">
        <v>3936</v>
      </c>
      <c r="N2781" s="242" t="s">
        <v>47</v>
      </c>
      <c r="O2781" s="242" t="s">
        <v>47</v>
      </c>
      <c r="P2781" s="242" t="s">
        <v>47</v>
      </c>
      <c r="Q2781" s="242"/>
      <c r="R2781" s="242" t="s">
        <v>47</v>
      </c>
      <c r="S2781" s="243"/>
      <c r="T2781" s="1096"/>
      <c r="U2781" s="245">
        <v>48</v>
      </c>
      <c r="W2781" s="1367" t="s">
        <v>162</v>
      </c>
      <c r="X2781" s="1096" t="s">
        <v>2963</v>
      </c>
      <c r="Y2781" s="248">
        <v>30</v>
      </c>
      <c r="Z2781" s="202"/>
      <c r="AA2781" s="202"/>
      <c r="AB2781" s="243"/>
      <c r="AC2781" s="249">
        <f>IF(B2781="","",(IFERROR(VLOOKUP(B2781,Projecten!A$4:X$2415,5,FALSE),"niet bekend")))</f>
        <v>1</v>
      </c>
      <c r="AD2781" s="330">
        <f t="shared" si="208"/>
        <v>6612.55</v>
      </c>
      <c r="AE2781" s="211">
        <f>IF(B2781="","",(IFERROR(VLOOKUP(B2781,Projecten!A$4:X$2415,23,FALSE),"niet bekend")))</f>
        <v>6612.55</v>
      </c>
      <c r="AF2781" s="330">
        <f>IF(B2781="","",(IFERROR(VLOOKUP(B2781,Projecten!A$4:X$2415,12,FALSE),"niet bekend")))</f>
        <v>6612.55</v>
      </c>
      <c r="AG2781" s="209"/>
    </row>
    <row r="2782" spans="1:33" x14ac:dyDescent="0.2">
      <c r="A2782" s="202">
        <v>5930</v>
      </c>
      <c r="B2782" s="237" t="s">
        <v>3894</v>
      </c>
      <c r="C2782" s="238" t="s">
        <v>3995</v>
      </c>
      <c r="D2782" s="243">
        <v>727417</v>
      </c>
      <c r="E2782" s="240" t="s">
        <v>26</v>
      </c>
      <c r="F2782" s="240">
        <v>1</v>
      </c>
      <c r="G2782" s="240">
        <v>8</v>
      </c>
      <c r="H2782" s="240">
        <v>5</v>
      </c>
      <c r="I2782" s="240">
        <v>2</v>
      </c>
      <c r="J2782" s="1072">
        <v>43055</v>
      </c>
      <c r="K2782" s="1072">
        <v>43054</v>
      </c>
      <c r="L2782" s="1072">
        <v>43054</v>
      </c>
      <c r="M2782" s="1446"/>
      <c r="N2782" s="242" t="s">
        <v>47</v>
      </c>
      <c r="O2782" s="242" t="s">
        <v>47</v>
      </c>
      <c r="P2782" s="242" t="s">
        <v>47</v>
      </c>
      <c r="Q2782" s="242"/>
      <c r="R2782" s="242" t="s">
        <v>47</v>
      </c>
      <c r="S2782" s="243"/>
      <c r="T2782" s="1371"/>
      <c r="U2782" s="245">
        <v>48</v>
      </c>
      <c r="W2782" s="1367" t="s">
        <v>162</v>
      </c>
      <c r="X2782" s="1371"/>
      <c r="Y2782" s="248">
        <v>25</v>
      </c>
      <c r="Z2782" s="202"/>
      <c r="AA2782" s="202"/>
      <c r="AB2782" s="243"/>
      <c r="AC2782" s="249">
        <f>IF(B2782="","",(IFERROR(VLOOKUP(B2782,Projecten!A$4:X$2415,5,FALSE),"niet bekend")))</f>
        <v>1</v>
      </c>
      <c r="AD2782" s="330">
        <f t="shared" si="208"/>
        <v>5874.94</v>
      </c>
      <c r="AE2782" s="211">
        <f>IF(B2782="","",(IFERROR(VLOOKUP(B2782,Projecten!A$4:X$2415,23,FALSE),"niet bekend")))</f>
        <v>5874.94</v>
      </c>
      <c r="AF2782" s="330">
        <f>IF(B2782="","",(IFERROR(VLOOKUP(B2782,Projecten!A$4:X$2415,12,FALSE),"niet bekend")))</f>
        <v>5874.94</v>
      </c>
      <c r="AG2782" s="209"/>
    </row>
    <row r="2783" spans="1:33" x14ac:dyDescent="0.2">
      <c r="A2783" s="202">
        <v>5931</v>
      </c>
      <c r="B2783" s="237">
        <v>2017775</v>
      </c>
      <c r="C2783" s="238">
        <v>121627</v>
      </c>
      <c r="D2783" s="243">
        <v>693018</v>
      </c>
      <c r="E2783" s="240" t="s">
        <v>26</v>
      </c>
      <c r="F2783" s="240">
        <v>1</v>
      </c>
      <c r="G2783" s="240">
        <v>7</v>
      </c>
      <c r="H2783" s="240">
        <v>4</v>
      </c>
      <c r="I2783" s="240">
        <v>3</v>
      </c>
      <c r="J2783" s="1072">
        <v>43053</v>
      </c>
      <c r="K2783" s="1072">
        <v>43054</v>
      </c>
      <c r="L2783" s="263" t="s">
        <v>1485</v>
      </c>
      <c r="M2783" s="263" t="s">
        <v>1485</v>
      </c>
      <c r="N2783" s="242" t="s">
        <v>47</v>
      </c>
      <c r="O2783" s="242" t="s">
        <v>47</v>
      </c>
      <c r="P2783" s="242" t="s">
        <v>47</v>
      </c>
      <c r="Q2783" s="242"/>
      <c r="R2783" s="242" t="s">
        <v>47</v>
      </c>
      <c r="S2783" s="243"/>
      <c r="T2783" s="1371"/>
      <c r="U2783" s="245">
        <v>48</v>
      </c>
      <c r="W2783" s="1367" t="s">
        <v>162</v>
      </c>
      <c r="X2783" s="1371"/>
      <c r="Y2783" s="248">
        <v>15</v>
      </c>
      <c r="Z2783" s="202"/>
      <c r="AA2783" s="202"/>
      <c r="AB2783" s="243"/>
      <c r="AC2783" s="249">
        <f>IF(B2783="","",(IFERROR(VLOOKUP(B2783,Projecten!A$4:X$2415,5,FALSE),"niet bekend")))</f>
        <v>1</v>
      </c>
      <c r="AD2783" s="330">
        <f t="shared" si="208"/>
        <v>2932.89</v>
      </c>
      <c r="AE2783" s="211">
        <f>IF(B2783="","",(IFERROR(VLOOKUP(B2783,Projecten!A$4:X$2415,23,FALSE),"niet bekend")))</f>
        <v>2932.89</v>
      </c>
      <c r="AF2783" s="330">
        <f>IF(B2783="","",(IFERROR(VLOOKUP(B2783,Projecten!A$4:X$2415,12,FALSE),"niet bekend")))</f>
        <v>2932.89</v>
      </c>
      <c r="AG2783" s="209"/>
    </row>
    <row r="2784" spans="1:33" x14ac:dyDescent="0.2">
      <c r="A2784" s="202">
        <v>5932</v>
      </c>
      <c r="B2784" s="237">
        <v>2017777</v>
      </c>
      <c r="C2784" s="238">
        <v>121627</v>
      </c>
      <c r="D2784" s="243">
        <v>665317</v>
      </c>
      <c r="E2784" s="240" t="s">
        <v>26</v>
      </c>
      <c r="F2784" s="240">
        <v>1</v>
      </c>
      <c r="G2784" s="240">
        <v>7</v>
      </c>
      <c r="H2784" s="240">
        <v>3</v>
      </c>
      <c r="I2784" s="240">
        <v>2</v>
      </c>
      <c r="J2784" s="1072">
        <v>43053</v>
      </c>
      <c r="K2784" s="1072">
        <v>43054</v>
      </c>
      <c r="L2784" s="1447"/>
      <c r="M2784" s="1446"/>
      <c r="N2784" s="242" t="s">
        <v>47</v>
      </c>
      <c r="O2784" s="242" t="s">
        <v>47</v>
      </c>
      <c r="P2784" s="242" t="s">
        <v>47</v>
      </c>
      <c r="Q2784" s="242"/>
      <c r="R2784" s="242" t="s">
        <v>47</v>
      </c>
      <c r="S2784" s="243"/>
      <c r="T2784" s="1371"/>
      <c r="U2784" s="245">
        <v>48</v>
      </c>
      <c r="W2784" s="1367" t="s">
        <v>162</v>
      </c>
      <c r="X2784" s="1371"/>
      <c r="Y2784" s="248">
        <v>15</v>
      </c>
      <c r="Z2784" s="202"/>
      <c r="AA2784" s="202"/>
      <c r="AB2784" s="243"/>
      <c r="AC2784" s="249">
        <f>IF(B2784="","",(IFERROR(VLOOKUP(B2784,Projecten!A$4:X$2415,5,FALSE),"niet bekend")))</f>
        <v>1</v>
      </c>
      <c r="AD2784" s="330">
        <f t="shared" si="208"/>
        <v>2464.19</v>
      </c>
      <c r="AE2784" s="211">
        <f>IF(B2784="","",(IFERROR(VLOOKUP(B2784,Projecten!A$4:X$2415,23,FALSE),"niet bekend")))</f>
        <v>2464.19</v>
      </c>
      <c r="AF2784" s="330">
        <f>IF(B2784="","",(IFERROR(VLOOKUP(B2784,Projecten!A$4:X$2415,12,FALSE),"niet bekend")))</f>
        <v>2464.19</v>
      </c>
      <c r="AG2784" s="209"/>
    </row>
    <row r="2785" spans="1:33" x14ac:dyDescent="0.2">
      <c r="A2785" s="202">
        <v>5933</v>
      </c>
      <c r="B2785" s="243">
        <v>2017784</v>
      </c>
      <c r="C2785" s="238">
        <v>121631</v>
      </c>
      <c r="D2785" s="243" t="s">
        <v>3914</v>
      </c>
      <c r="E2785" s="202" t="s">
        <v>26</v>
      </c>
      <c r="F2785" s="202">
        <v>5</v>
      </c>
      <c r="G2785" s="202">
        <v>35</v>
      </c>
      <c r="H2785" s="202">
        <v>25</v>
      </c>
      <c r="I2785" s="202">
        <v>20</v>
      </c>
      <c r="J2785" s="1000">
        <v>43055</v>
      </c>
      <c r="K2785" s="1000">
        <v>43054</v>
      </c>
      <c r="L2785" s="263" t="s">
        <v>1485</v>
      </c>
      <c r="M2785" s="263" t="s">
        <v>1485</v>
      </c>
      <c r="N2785" s="254" t="s">
        <v>47</v>
      </c>
      <c r="O2785" s="254" t="s">
        <v>47</v>
      </c>
      <c r="P2785" s="254" t="s">
        <v>47</v>
      </c>
      <c r="R2785" s="254" t="s">
        <v>47</v>
      </c>
      <c r="S2785" s="243"/>
      <c r="T2785" s="202"/>
      <c r="U2785" s="254">
        <v>48</v>
      </c>
      <c r="W2785" s="1367" t="s">
        <v>3929</v>
      </c>
      <c r="X2785" s="202" t="s">
        <v>1250</v>
      </c>
      <c r="Y2785" s="248">
        <v>83</v>
      </c>
      <c r="Z2785" s="202"/>
      <c r="AA2785" s="202"/>
      <c r="AB2785" s="243"/>
      <c r="AC2785" s="249">
        <f>IF(B2785="","",(IFERROR(VLOOKUP(B2785,Projecten!A$4:X$2415,5,FALSE),"niet bekend")))</f>
        <v>15</v>
      </c>
      <c r="AD2785" s="330">
        <f t="shared" si="208"/>
        <v>17270.3</v>
      </c>
      <c r="AE2785" s="211">
        <f>IF(B2785="","",(IFERROR(VLOOKUP(B2785,Projecten!A$4:X$2415,23,FALSE),"niet bekend")))</f>
        <v>51810.9</v>
      </c>
      <c r="AF2785" s="330">
        <f>IF(B2785="","",(IFERROR(VLOOKUP(B2785,Projecten!A$4:X$2415,12,FALSE),"niet bekend")))</f>
        <v>51810.9</v>
      </c>
      <c r="AG2785" s="209"/>
    </row>
    <row r="2786" spans="1:33" x14ac:dyDescent="0.2">
      <c r="A2786" s="202">
        <v>5934</v>
      </c>
      <c r="B2786" s="243">
        <v>2017784</v>
      </c>
      <c r="C2786" s="238">
        <v>121632</v>
      </c>
      <c r="D2786" s="243" t="s">
        <v>3914</v>
      </c>
      <c r="E2786" s="202" t="s">
        <v>26</v>
      </c>
      <c r="F2786" s="202">
        <v>5</v>
      </c>
      <c r="G2786" s="202">
        <v>35</v>
      </c>
      <c r="H2786" s="202">
        <v>25</v>
      </c>
      <c r="I2786" s="202">
        <v>20</v>
      </c>
      <c r="J2786" s="1000">
        <v>43055</v>
      </c>
      <c r="K2786" s="1000">
        <v>43054</v>
      </c>
      <c r="L2786" s="263" t="s">
        <v>1485</v>
      </c>
      <c r="M2786" s="263" t="s">
        <v>1485</v>
      </c>
      <c r="N2786" s="254" t="s">
        <v>47</v>
      </c>
      <c r="O2786" s="254" t="s">
        <v>47</v>
      </c>
      <c r="P2786" s="254" t="s">
        <v>47</v>
      </c>
      <c r="R2786" s="254" t="s">
        <v>47</v>
      </c>
      <c r="S2786" s="243"/>
      <c r="T2786" s="202"/>
      <c r="U2786" s="254">
        <v>48</v>
      </c>
      <c r="W2786" s="1367" t="s">
        <v>3929</v>
      </c>
      <c r="X2786" s="202" t="s">
        <v>1250</v>
      </c>
      <c r="Y2786" s="248">
        <v>83</v>
      </c>
      <c r="Z2786" s="202"/>
      <c r="AA2786" s="202"/>
      <c r="AB2786" s="243"/>
      <c r="AC2786" s="249">
        <f>IF(B2786="","",(IFERROR(VLOOKUP(B2786,Projecten!A$4:X$2415,5,FALSE),"niet bekend")))</f>
        <v>15</v>
      </c>
      <c r="AD2786" s="330">
        <f t="shared" si="208"/>
        <v>17270.3</v>
      </c>
      <c r="AE2786" s="211">
        <f>IF(B2786="","",(IFERROR(VLOOKUP(B2786,Projecten!A$4:X$2415,23,FALSE),"niet bekend")))</f>
        <v>51810.9</v>
      </c>
      <c r="AF2786" s="330">
        <f>IF(B2786="","",(IFERROR(VLOOKUP(B2786,Projecten!A$4:X$2415,12,FALSE),"niet bekend")))</f>
        <v>51810.9</v>
      </c>
      <c r="AG2786" s="209"/>
    </row>
    <row r="2787" spans="1:33" x14ac:dyDescent="0.2">
      <c r="A2787" s="202">
        <v>5935</v>
      </c>
      <c r="B2787" s="237">
        <v>2017759</v>
      </c>
      <c r="C2787" s="238">
        <v>121633</v>
      </c>
      <c r="D2787" s="202" t="s">
        <v>3883</v>
      </c>
      <c r="E2787" s="240" t="s">
        <v>26</v>
      </c>
      <c r="F2787" s="240">
        <v>5</v>
      </c>
      <c r="G2787" s="240">
        <v>40</v>
      </c>
      <c r="H2787" s="240">
        <v>25</v>
      </c>
      <c r="I2787" s="240">
        <v>10</v>
      </c>
      <c r="J2787" s="1072">
        <v>43053</v>
      </c>
      <c r="K2787" s="1072">
        <v>43056</v>
      </c>
      <c r="L2787" s="263" t="s">
        <v>1485</v>
      </c>
      <c r="M2787" s="263" t="s">
        <v>1485</v>
      </c>
      <c r="N2787" s="242" t="s">
        <v>47</v>
      </c>
      <c r="O2787" s="242" t="s">
        <v>47</v>
      </c>
      <c r="P2787" s="242" t="s">
        <v>47</v>
      </c>
      <c r="Q2787" s="242"/>
      <c r="R2787" s="242" t="s">
        <v>47</v>
      </c>
      <c r="S2787" s="243"/>
      <c r="T2787" s="1371" t="s">
        <v>4026</v>
      </c>
      <c r="U2787" s="245">
        <v>50</v>
      </c>
      <c r="W2787" s="202" t="s">
        <v>3913</v>
      </c>
      <c r="X2787" s="1448" t="s">
        <v>3981</v>
      </c>
      <c r="Y2787" s="248">
        <v>100</v>
      </c>
      <c r="Z2787" s="202"/>
      <c r="AA2787" s="202"/>
      <c r="AB2787" s="243"/>
      <c r="AC2787" s="249">
        <f>IF(B2787="","",(IFERROR(VLOOKUP(B2787,Projecten!A$4:X$2415,5,FALSE),"niet bekend")))</f>
        <v>5</v>
      </c>
      <c r="AD2787" s="330">
        <f t="shared" si="208"/>
        <v>17500</v>
      </c>
      <c r="AE2787" s="211">
        <f>IF(B2787="","",(IFERROR(VLOOKUP(B2787,Projecten!A$4:X$2415,23,FALSE),"niet bekend")))</f>
        <v>17500</v>
      </c>
      <c r="AF2787" s="330">
        <f>IF(B2787="","",(IFERROR(VLOOKUP(B2787,Projecten!A$4:X$2415,12,FALSE),"niet bekend")))</f>
        <v>17500</v>
      </c>
      <c r="AG2787" s="209"/>
    </row>
    <row r="2788" spans="1:33" x14ac:dyDescent="0.2">
      <c r="A2788" s="202"/>
      <c r="B2788" s="237"/>
      <c r="C2788" s="238"/>
      <c r="D2788" s="202"/>
      <c r="E2788" s="240"/>
      <c r="F2788" s="240"/>
      <c r="G2788" s="240"/>
      <c r="H2788" s="240"/>
      <c r="I2788" s="1117"/>
      <c r="J2788" s="989"/>
      <c r="K2788" s="989"/>
      <c r="L2788" s="321"/>
      <c r="M2788" s="263"/>
      <c r="N2788" s="242"/>
      <c r="O2788" s="242"/>
      <c r="P2788" s="242"/>
      <c r="Q2788" s="242"/>
      <c r="R2788" s="242"/>
      <c r="S2788" s="243"/>
      <c r="T2788" s="1371"/>
      <c r="U2788" s="245"/>
      <c r="X2788" s="1371"/>
      <c r="Y2788" s="248"/>
      <c r="Z2788" s="202"/>
      <c r="AA2788" s="202"/>
      <c r="AB2788" s="243"/>
      <c r="AC2788" s="249"/>
      <c r="AD2788" s="330"/>
      <c r="AE2788" s="211"/>
      <c r="AF2788" s="330"/>
      <c r="AG2788" s="209"/>
    </row>
    <row r="2789" spans="1:33" x14ac:dyDescent="0.2">
      <c r="A2789" s="202">
        <v>5939</v>
      </c>
      <c r="B2789" s="237">
        <v>2017816</v>
      </c>
      <c r="C2789" s="243">
        <v>121621</v>
      </c>
      <c r="D2789" s="202" t="s">
        <v>3987</v>
      </c>
      <c r="E2789" s="240" t="s">
        <v>317</v>
      </c>
      <c r="F2789" s="240">
        <v>0</v>
      </c>
      <c r="G2789" s="240">
        <v>1</v>
      </c>
      <c r="H2789" s="240">
        <v>1</v>
      </c>
      <c r="I2789" s="240">
        <v>0</v>
      </c>
      <c r="J2789" s="1072">
        <v>43060</v>
      </c>
      <c r="K2789" s="263" t="s">
        <v>1485</v>
      </c>
      <c r="L2789" s="263" t="s">
        <v>1485</v>
      </c>
      <c r="M2789" s="263" t="s">
        <v>1485</v>
      </c>
      <c r="N2789" s="242" t="s">
        <v>47</v>
      </c>
      <c r="O2789" s="242" t="s">
        <v>47</v>
      </c>
      <c r="P2789" s="242" t="s">
        <v>47</v>
      </c>
      <c r="Q2789" s="242"/>
      <c r="R2789" s="242" t="s">
        <v>47</v>
      </c>
      <c r="S2789" s="243"/>
      <c r="T2789" s="1371"/>
      <c r="U2789" s="245">
        <v>48</v>
      </c>
      <c r="W2789" s="202" t="s">
        <v>777</v>
      </c>
      <c r="X2789" s="1371"/>
      <c r="Y2789" s="248">
        <v>1.5</v>
      </c>
      <c r="Z2789" s="202"/>
      <c r="AA2789" s="202"/>
      <c r="AB2789" s="243"/>
      <c r="AC2789" s="249">
        <f>IF(B2789="","",(IFERROR(VLOOKUP(B2789,Projecten!A$4:X$2415,5,FALSE),"niet bekend")))</f>
        <v>0</v>
      </c>
      <c r="AD2789" s="330">
        <f>IF(AC2789="","",(IF(F2789=0,AF2789,(F2789/AC2789*AF2789))))</f>
        <v>148.83000000000001</v>
      </c>
      <c r="AE2789" s="211">
        <f>IF(B2789="","",(IFERROR(VLOOKUP(B2789,Projecten!A$4:X$2415,23,FALSE),"niet bekend")))</f>
        <v>148.83000000000001</v>
      </c>
      <c r="AF2789" s="330">
        <f>IF(B2789="","",(IFERROR(VLOOKUP(B2789,Projecten!A$4:X$2415,12,FALSE),"niet bekend")))</f>
        <v>148.83000000000001</v>
      </c>
      <c r="AG2789" s="209"/>
    </row>
    <row r="2790" spans="1:33" s="312" customFormat="1" x14ac:dyDescent="0.2">
      <c r="A2790" s="298"/>
      <c r="B2790" s="1012"/>
      <c r="C2790" s="299"/>
      <c r="D2790" s="300"/>
      <c r="E2790" s="300"/>
      <c r="F2790" s="300"/>
      <c r="G2790" s="300"/>
      <c r="H2790" s="300"/>
      <c r="I2790" s="300"/>
      <c r="J2790" s="301"/>
      <c r="K2790" s="301"/>
      <c r="L2790" s="301"/>
      <c r="M2790" s="302"/>
      <c r="N2790" s="302"/>
      <c r="O2790" s="302"/>
      <c r="P2790" s="302"/>
      <c r="Q2790" s="302"/>
      <c r="R2790" s="302"/>
      <c r="S2790" s="303"/>
      <c r="T2790" s="1445"/>
      <c r="U2790" s="305"/>
      <c r="V2790" s="305"/>
      <c r="W2790" s="307"/>
      <c r="X2790" s="307"/>
      <c r="Y2790" s="307"/>
      <c r="Z2790" s="298"/>
      <c r="AA2790" s="308"/>
      <c r="AB2790" s="410"/>
      <c r="AC2790" s="310"/>
      <c r="AD2790" s="412"/>
      <c r="AE2790" s="309" t="s">
        <v>3165</v>
      </c>
      <c r="AF2790" s="1360" t="s">
        <v>3165</v>
      </c>
    </row>
    <row r="2791" spans="1:33" s="236" customFormat="1" x14ac:dyDescent="0.2">
      <c r="A2791" s="220"/>
      <c r="C2791" s="221"/>
      <c r="D2791" s="222">
        <f>SUM(G2791:I2791)</f>
        <v>255</v>
      </c>
      <c r="E2791" s="220"/>
      <c r="F2791" s="220">
        <f>SUM(F2792:F2816)</f>
        <v>17</v>
      </c>
      <c r="G2791" s="220">
        <f>SUM(G2792:G2816)</f>
        <v>129</v>
      </c>
      <c r="H2791" s="220">
        <f>SUM(H2792:H2816)</f>
        <v>74</v>
      </c>
      <c r="I2791" s="220">
        <f>SUM(I2792:I2816)</f>
        <v>52</v>
      </c>
      <c r="J2791" s="223"/>
      <c r="K2791" s="223"/>
      <c r="L2791" s="223"/>
      <c r="M2791" s="224"/>
      <c r="N2791" s="224"/>
      <c r="O2791" s="224"/>
      <c r="P2791" s="224"/>
      <c r="Q2791" s="224"/>
      <c r="R2791" s="224"/>
      <c r="S2791" s="225">
        <v>48</v>
      </c>
      <c r="T2791" s="1442"/>
      <c r="U2791" s="227"/>
      <c r="V2791" s="227"/>
      <c r="W2791" s="229"/>
      <c r="X2791" s="230">
        <f>SUM(Y2791:Y2816)</f>
        <v>350.75</v>
      </c>
      <c r="Y2791" s="231"/>
      <c r="Z2791" s="231">
        <v>0</v>
      </c>
      <c r="AA2791" s="232">
        <f>X2791-Z2791</f>
        <v>350.75</v>
      </c>
      <c r="AB2791" s="221"/>
      <c r="AD2791" s="1364">
        <f>SUM(AD2792:AD2816)</f>
        <v>61880.900000000009</v>
      </c>
    </row>
    <row r="2792" spans="1:33" x14ac:dyDescent="0.2">
      <c r="A2792" s="202"/>
      <c r="B2792" s="519"/>
      <c r="C2792" s="238"/>
      <c r="D2792" s="239"/>
      <c r="E2792" s="240"/>
      <c r="F2792" s="240"/>
      <c r="G2792" s="240"/>
      <c r="H2792" s="240"/>
      <c r="I2792" s="240"/>
      <c r="J2792" s="241"/>
      <c r="K2792" s="241"/>
      <c r="L2792" s="241"/>
      <c r="M2792" s="242"/>
      <c r="N2792" s="242"/>
      <c r="O2792" s="242"/>
      <c r="P2792" s="242"/>
      <c r="Q2792" s="242"/>
      <c r="R2792" s="242"/>
      <c r="S2792" s="243" t="s">
        <v>3858</v>
      </c>
      <c r="T2792" s="1371"/>
      <c r="U2792" s="245"/>
      <c r="X2792" s="247" t="s">
        <v>3653</v>
      </c>
      <c r="Y2792" s="248"/>
      <c r="Z2792" s="202"/>
      <c r="AA2792" s="202"/>
      <c r="AB2792" s="243"/>
      <c r="AC2792" s="249" t="str">
        <f>IF(B2792="","",(IFERROR(VLOOKUP(B2792,Projecten!A$4:X$2415,5,FALSE),"niet bekend")))</f>
        <v/>
      </c>
      <c r="AD2792" s="330" t="str">
        <f>IF(AC2792="","",(IF(F2792=0,AF2792,(F2792/AC2792*AF2792))))</f>
        <v/>
      </c>
      <c r="AE2792" s="211" t="str">
        <f>IF(B2792="","",(IFERROR(VLOOKUP(B2792,Projecten!A$4:X$2415,23,FALSE),"niet bekend")))</f>
        <v/>
      </c>
      <c r="AF2792" s="330" t="str">
        <f>IF(B2792="","",(IFERROR(VLOOKUP(B2792,Projecten!A$4:X$2415,12,FALSE),"niet bekend")))</f>
        <v/>
      </c>
    </row>
    <row r="2793" spans="1:33" s="259" customFormat="1" x14ac:dyDescent="0.2">
      <c r="A2793" s="202">
        <v>6288</v>
      </c>
      <c r="B2793" s="250"/>
      <c r="C2793" s="251"/>
      <c r="D2793" s="251" t="s">
        <v>3872</v>
      </c>
      <c r="E2793" s="239"/>
      <c r="F2793" s="239"/>
      <c r="G2793" s="239"/>
      <c r="H2793" s="239"/>
      <c r="I2793" s="239"/>
      <c r="J2793" s="253"/>
      <c r="K2793" s="253"/>
      <c r="L2793" s="253"/>
      <c r="M2793" s="253"/>
      <c r="N2793" s="254"/>
      <c r="O2793" s="254"/>
      <c r="P2793" s="254"/>
      <c r="Q2793" s="254"/>
      <c r="R2793" s="254"/>
      <c r="S2793" s="243">
        <v>2017</v>
      </c>
      <c r="T2793" s="1443"/>
      <c r="U2793" s="255"/>
      <c r="V2793" s="638"/>
      <c r="W2793" s="239"/>
      <c r="X2793" s="239"/>
      <c r="Y2793" s="257">
        <v>8.25</v>
      </c>
      <c r="Z2793" s="239"/>
      <c r="AA2793" s="239"/>
      <c r="AB2793" s="1120"/>
      <c r="AC2793" s="249" t="str">
        <f>IF(B2793="","",(IFERROR(VLOOKUP(B2793,Projecten!A$4:X$2415,5,FALSE),"niet bekend")))</f>
        <v/>
      </c>
      <c r="AD2793" s="330" t="str">
        <f>IF(AC2793="","",(IF(F2793=0,AF2793,(F2793/AC2793*AF2793))))</f>
        <v/>
      </c>
      <c r="AE2793" s="211" t="str">
        <f>IF(B2793="","",(IFERROR(VLOOKUP(B2793,Projecten!A$4:X$2415,23,FALSE),"niet bekend")))</f>
        <v/>
      </c>
      <c r="AF2793" s="330" t="str">
        <f>IF(B2793="","",(IFERROR(VLOOKUP(B2793,Projecten!A$4:X$2415,12,FALSE),"niet bekend")))</f>
        <v/>
      </c>
    </row>
    <row r="2794" spans="1:33" s="259" customFormat="1" x14ac:dyDescent="0.2">
      <c r="A2794" s="202">
        <v>6289</v>
      </c>
      <c r="B2794" s="250"/>
      <c r="C2794" s="251"/>
      <c r="D2794" s="251" t="s">
        <v>3990</v>
      </c>
      <c r="E2794" s="239"/>
      <c r="F2794" s="239"/>
      <c r="G2794" s="239"/>
      <c r="H2794" s="239"/>
      <c r="I2794" s="239"/>
      <c r="J2794" s="253"/>
      <c r="K2794" s="253"/>
      <c r="L2794" s="253"/>
      <c r="M2794" s="253"/>
      <c r="N2794" s="254"/>
      <c r="O2794" s="254"/>
      <c r="P2794" s="254"/>
      <c r="Q2794" s="254"/>
      <c r="R2794" s="254"/>
      <c r="S2794" s="251"/>
      <c r="T2794" s="1443"/>
      <c r="U2794" s="255"/>
      <c r="V2794" s="638"/>
      <c r="W2794" s="239"/>
      <c r="X2794" s="239"/>
      <c r="Y2794" s="257">
        <v>18</v>
      </c>
      <c r="Z2794" s="239"/>
      <c r="AA2794" s="239"/>
      <c r="AB2794" s="1120"/>
      <c r="AC2794" s="249"/>
      <c r="AD2794" s="330"/>
      <c r="AE2794" s="211"/>
      <c r="AF2794" s="330"/>
    </row>
    <row r="2795" spans="1:33" x14ac:dyDescent="0.2">
      <c r="A2795" s="202">
        <v>6290</v>
      </c>
      <c r="B2795" s="261"/>
      <c r="C2795" s="243"/>
      <c r="D2795" s="251" t="s">
        <v>3983</v>
      </c>
      <c r="F2795" s="202"/>
      <c r="J2795" s="244"/>
      <c r="K2795" s="244"/>
      <c r="L2795" s="244"/>
      <c r="M2795" s="244"/>
      <c r="S2795" s="243"/>
      <c r="T2795" s="1371"/>
      <c r="U2795" s="245"/>
      <c r="X2795" s="239"/>
      <c r="Y2795" s="257">
        <v>8.25</v>
      </c>
      <c r="Z2795" s="202"/>
      <c r="AA2795" s="202"/>
      <c r="AB2795" s="499"/>
      <c r="AC2795" s="249" t="str">
        <f>IF(B2795="","",(IFERROR(VLOOKUP(B2795,Projecten!A$4:X$2415,5,FALSE),"niet bekend")))</f>
        <v/>
      </c>
      <c r="AD2795" s="330" t="str">
        <f>IF(AC2795="","",(IF(F2795=0,AF2795,(F2795/AC2795*AF2795))))</f>
        <v/>
      </c>
      <c r="AE2795" s="211" t="str">
        <f>IF(B2795="","",(IFERROR(VLOOKUP(B2795,Projecten!A$4:X$2415,23,FALSE),"niet bekend")))</f>
        <v/>
      </c>
      <c r="AF2795" s="330" t="str">
        <f>IF(B2795="","",(IFERROR(VLOOKUP(B2795,Projecten!A$4:X$2415,12,FALSE),"niet bekend")))</f>
        <v/>
      </c>
    </row>
    <row r="2796" spans="1:33" x14ac:dyDescent="0.2">
      <c r="A2796" s="202">
        <v>6291</v>
      </c>
      <c r="B2796" s="261"/>
      <c r="C2796" s="243"/>
      <c r="D2796" s="251" t="s">
        <v>4054</v>
      </c>
      <c r="F2796" s="202"/>
      <c r="J2796" s="244"/>
      <c r="K2796" s="244"/>
      <c r="L2796" s="244"/>
      <c r="M2796" s="244"/>
      <c r="S2796" s="243"/>
      <c r="T2796" s="1371"/>
      <c r="U2796" s="245"/>
      <c r="X2796" s="239"/>
      <c r="Y2796" s="257">
        <v>8.25</v>
      </c>
      <c r="Z2796" s="202"/>
      <c r="AA2796" s="202"/>
      <c r="AB2796" s="499"/>
      <c r="AC2796" s="249"/>
      <c r="AD2796" s="330"/>
      <c r="AE2796" s="211"/>
      <c r="AF2796" s="330"/>
    </row>
    <row r="2797" spans="1:33" x14ac:dyDescent="0.2">
      <c r="A2797" s="202">
        <v>6292</v>
      </c>
      <c r="B2797" s="261"/>
      <c r="C2797" s="243"/>
      <c r="D2797" s="251" t="s">
        <v>4049</v>
      </c>
      <c r="F2797" s="202"/>
      <c r="J2797" s="244"/>
      <c r="K2797" s="244"/>
      <c r="L2797" s="244"/>
      <c r="M2797" s="244"/>
      <c r="S2797" s="243"/>
      <c r="T2797" s="1371"/>
      <c r="U2797" s="245"/>
      <c r="X2797" s="239"/>
      <c r="Y2797" s="257">
        <v>18.5</v>
      </c>
      <c r="Z2797" s="202"/>
      <c r="AA2797" s="202"/>
      <c r="AB2797" s="499"/>
      <c r="AC2797" s="249"/>
      <c r="AD2797" s="330"/>
      <c r="AE2797" s="211"/>
      <c r="AF2797" s="330"/>
    </row>
    <row r="2798" spans="1:33" x14ac:dyDescent="0.2">
      <c r="A2798" s="202">
        <v>6293</v>
      </c>
      <c r="B2798" s="261"/>
      <c r="C2798" s="243"/>
      <c r="D2798" s="251" t="s">
        <v>4024</v>
      </c>
      <c r="F2798" s="202"/>
      <c r="J2798" s="244"/>
      <c r="K2798" s="244"/>
      <c r="L2798" s="244"/>
      <c r="M2798" s="244"/>
      <c r="S2798" s="243"/>
      <c r="T2798" s="1371"/>
      <c r="U2798" s="245"/>
      <c r="X2798" s="239"/>
      <c r="Y2798" s="257">
        <v>5</v>
      </c>
      <c r="Z2798" s="202"/>
      <c r="AA2798" s="202"/>
      <c r="AB2798" s="499"/>
      <c r="AC2798" s="249"/>
      <c r="AD2798" s="330"/>
      <c r="AE2798" s="211"/>
      <c r="AF2798" s="330"/>
    </row>
    <row r="2799" spans="1:33" x14ac:dyDescent="0.2">
      <c r="S2799" s="245"/>
      <c r="T2799" s="254"/>
      <c r="U2799" s="427"/>
      <c r="V2799" s="202"/>
      <c r="X2799" s="428"/>
      <c r="Y2799" s="243"/>
      <c r="Z2799" s="209"/>
      <c r="AC2799" s="213"/>
      <c r="AF2799" s="360"/>
    </row>
    <row r="2800" spans="1:33" x14ac:dyDescent="0.2">
      <c r="A2800" s="202">
        <v>6296</v>
      </c>
      <c r="B2800" s="237">
        <v>2017753</v>
      </c>
      <c r="C2800" s="243">
        <v>121617</v>
      </c>
      <c r="D2800" s="243">
        <v>687718</v>
      </c>
      <c r="E2800" s="240" t="s">
        <v>26</v>
      </c>
      <c r="F2800" s="240">
        <v>1</v>
      </c>
      <c r="G2800" s="240">
        <v>11</v>
      </c>
      <c r="H2800" s="240">
        <v>6</v>
      </c>
      <c r="I2800" s="240">
        <v>3</v>
      </c>
      <c r="J2800" s="1072">
        <v>43053</v>
      </c>
      <c r="K2800" s="1072">
        <v>43054</v>
      </c>
      <c r="L2800" s="263" t="s">
        <v>1485</v>
      </c>
      <c r="M2800" s="263" t="s">
        <v>1485</v>
      </c>
      <c r="N2800" s="242" t="s">
        <v>47</v>
      </c>
      <c r="O2800" s="242" t="s">
        <v>47</v>
      </c>
      <c r="P2800" s="242" t="s">
        <v>47</v>
      </c>
      <c r="Q2800" s="242"/>
      <c r="R2800" s="242" t="s">
        <v>47</v>
      </c>
      <c r="S2800" s="243"/>
      <c r="T2800" s="202"/>
      <c r="U2800" s="245">
        <v>48</v>
      </c>
      <c r="W2800" s="1367" t="s">
        <v>162</v>
      </c>
      <c r="X2800" s="1003" t="s">
        <v>4057</v>
      </c>
      <c r="Y2800" s="248">
        <v>19</v>
      </c>
      <c r="Z2800" s="202"/>
      <c r="AA2800" s="202"/>
      <c r="AB2800" s="243"/>
      <c r="AC2800" s="249">
        <f>IF(B2800="","",(IFERROR(VLOOKUP(B2800,Projecten!A$4:X$2415,5,FALSE),"niet bekend")))</f>
        <v>1</v>
      </c>
      <c r="AD2800" s="330">
        <f t="shared" ref="AD2800:AD2812" si="209">IF(AC2800="","",(IF(F2800=0,AF2800,(F2800/AC2800*AF2800))))</f>
        <v>6144.39</v>
      </c>
      <c r="AE2800" s="211">
        <f>IF(B2800="","",(IFERROR(VLOOKUP(B2800,Projecten!A$4:X$2415,23,FALSE),"niet bekend")))</f>
        <v>6144.39</v>
      </c>
      <c r="AF2800" s="330">
        <f>IF(B2800="","",(IFERROR(VLOOKUP(B2800,Projecten!A$4:X$2415,12,FALSE),"niet bekend")))</f>
        <v>6144.39</v>
      </c>
    </row>
    <row r="2801" spans="1:34" ht="10.5" customHeight="1" x14ac:dyDescent="0.2">
      <c r="A2801" s="202">
        <v>6297</v>
      </c>
      <c r="B2801" s="261">
        <v>2017781</v>
      </c>
      <c r="C2801" s="243">
        <v>121621</v>
      </c>
      <c r="D2801" s="243" t="s">
        <v>3897</v>
      </c>
      <c r="E2801" s="202" t="s">
        <v>317</v>
      </c>
      <c r="F2801" s="202">
        <v>1</v>
      </c>
      <c r="G2801" s="202">
        <v>2</v>
      </c>
      <c r="H2801" s="202">
        <v>1</v>
      </c>
      <c r="I2801" s="202">
        <v>1</v>
      </c>
      <c r="J2801" s="1000">
        <v>43060</v>
      </c>
      <c r="K2801" s="263" t="s">
        <v>1485</v>
      </c>
      <c r="L2801" s="263" t="s">
        <v>1485</v>
      </c>
      <c r="M2801" s="263" t="s">
        <v>1485</v>
      </c>
      <c r="N2801" s="254" t="s">
        <v>47</v>
      </c>
      <c r="O2801" s="254" t="s">
        <v>47</v>
      </c>
      <c r="P2801" s="254" t="s">
        <v>47</v>
      </c>
      <c r="R2801" s="254" t="s">
        <v>47</v>
      </c>
      <c r="S2801" s="243"/>
      <c r="T2801" s="1371"/>
      <c r="U2801" s="245">
        <v>48</v>
      </c>
      <c r="W2801" s="202" t="s">
        <v>777</v>
      </c>
      <c r="X2801" s="1371"/>
      <c r="Y2801" s="248">
        <v>5.25</v>
      </c>
      <c r="Z2801" s="202"/>
      <c r="AA2801" s="202"/>
      <c r="AB2801" s="499"/>
      <c r="AC2801" s="249">
        <f>IF(B2801="","",(IFERROR(VLOOKUP(B2801,Projecten!A$4:X$2415,5,FALSE),"niet bekend")))</f>
        <v>1</v>
      </c>
      <c r="AD2801" s="330">
        <f t="shared" si="209"/>
        <v>788.2</v>
      </c>
      <c r="AE2801" s="211">
        <f>IF(B2801="","",(IFERROR(VLOOKUP(B2801,Projecten!A$4:X$2415,23,FALSE),"niet bekend")))</f>
        <v>788.2</v>
      </c>
      <c r="AF2801" s="330">
        <f>IF(B2801="","",(IFERROR(VLOOKUP(B2801,Projecten!A$4:X$2415,12,FALSE),"niet bekend")))</f>
        <v>788.2</v>
      </c>
    </row>
    <row r="2802" spans="1:34" x14ac:dyDescent="0.2">
      <c r="A2802" s="202">
        <v>6299</v>
      </c>
      <c r="B2802" s="237">
        <v>2017783</v>
      </c>
      <c r="C2802" s="243">
        <v>121621</v>
      </c>
      <c r="D2802" s="202" t="s">
        <v>3908</v>
      </c>
      <c r="E2802" s="240" t="s">
        <v>317</v>
      </c>
      <c r="F2802" s="240">
        <v>1</v>
      </c>
      <c r="G2802" s="240">
        <v>3</v>
      </c>
      <c r="H2802" s="240">
        <v>0</v>
      </c>
      <c r="I2802" s="240">
        <v>0</v>
      </c>
      <c r="J2802" s="1072">
        <v>43060</v>
      </c>
      <c r="K2802" s="263" t="s">
        <v>1485</v>
      </c>
      <c r="L2802" s="263" t="s">
        <v>1485</v>
      </c>
      <c r="M2802" s="263" t="s">
        <v>1485</v>
      </c>
      <c r="N2802" s="242" t="s">
        <v>47</v>
      </c>
      <c r="O2802" s="242" t="s">
        <v>47</v>
      </c>
      <c r="P2802" s="242" t="s">
        <v>47</v>
      </c>
      <c r="Q2802" s="242"/>
      <c r="R2802" s="242" t="s">
        <v>47</v>
      </c>
      <c r="S2802" s="243"/>
      <c r="T2802" s="1371"/>
      <c r="U2802" s="245">
        <v>48</v>
      </c>
      <c r="W2802" s="202" t="s">
        <v>777</v>
      </c>
      <c r="X2802" s="1371"/>
      <c r="Y2802" s="248">
        <v>8.25</v>
      </c>
      <c r="Z2802" s="202"/>
      <c r="AA2802" s="202"/>
      <c r="AB2802" s="243"/>
      <c r="AC2802" s="249">
        <f>IF(B2802="","",(IFERROR(VLOOKUP(B2802,Projecten!A$4:X$2415,5,FALSE),"niet bekend")))</f>
        <v>1</v>
      </c>
      <c r="AD2802" s="330">
        <f t="shared" si="209"/>
        <v>1170.8900000000001</v>
      </c>
      <c r="AE2802" s="211">
        <f>IF(B2802="","",(IFERROR(VLOOKUP(B2802,Projecten!A$4:X$2415,23,FALSE),"niet bekend")))</f>
        <v>1170.8900000000001</v>
      </c>
      <c r="AF2802" s="330">
        <f>IF(B2802="","",(IFERROR(VLOOKUP(B2802,Projecten!A$4:X$2415,12,FALSE),"niet bekend")))</f>
        <v>1170.8900000000001</v>
      </c>
    </row>
    <row r="2803" spans="1:34" x14ac:dyDescent="0.2">
      <c r="A2803" s="202">
        <v>6300</v>
      </c>
      <c r="B2803" s="272">
        <v>2017822</v>
      </c>
      <c r="C2803" s="272" t="s">
        <v>837</v>
      </c>
      <c r="D2803" s="272" t="s">
        <v>4000</v>
      </c>
      <c r="E2803" s="273" t="s">
        <v>26</v>
      </c>
      <c r="F2803" s="273">
        <v>0</v>
      </c>
      <c r="G2803" s="273">
        <v>0</v>
      </c>
      <c r="H2803" s="273">
        <v>0</v>
      </c>
      <c r="I2803" s="273">
        <v>0</v>
      </c>
      <c r="J2803" s="1000">
        <v>43060</v>
      </c>
      <c r="K2803" s="263" t="s">
        <v>1485</v>
      </c>
      <c r="L2803" s="263" t="s">
        <v>1485</v>
      </c>
      <c r="M2803" s="263" t="s">
        <v>1485</v>
      </c>
      <c r="N2803" s="254" t="s">
        <v>47</v>
      </c>
      <c r="O2803" s="254" t="s">
        <v>47</v>
      </c>
      <c r="P2803" s="254" t="s">
        <v>47</v>
      </c>
      <c r="R2803" s="254" t="s">
        <v>47</v>
      </c>
      <c r="S2803" s="243"/>
      <c r="T2803" s="1371"/>
      <c r="U2803" s="245">
        <v>48</v>
      </c>
      <c r="X2803" s="239"/>
      <c r="Y2803" s="248">
        <v>2</v>
      </c>
      <c r="Z2803" s="202"/>
      <c r="AA2803" s="202"/>
      <c r="AB2803" s="499"/>
      <c r="AC2803" s="249">
        <f>IF(B2803="","",(IFERROR(VLOOKUP(B2803,Projecten!A$4:X$2415,5,FALSE),"niet bekend")))</f>
        <v>0</v>
      </c>
      <c r="AD2803" s="330">
        <f t="shared" si="209"/>
        <v>209</v>
      </c>
      <c r="AE2803" s="211">
        <f>IF(B2803="","",(IFERROR(VLOOKUP(B2803,Projecten!A$4:X$2415,23,FALSE),"niet bekend")))</f>
        <v>209</v>
      </c>
      <c r="AF2803" s="330">
        <f>IF(B2803="","",(IFERROR(VLOOKUP(B2803,Projecten!A$4:X$2415,12,FALSE),"niet bekend")))</f>
        <v>209</v>
      </c>
    </row>
    <row r="2804" spans="1:34" x14ac:dyDescent="0.2">
      <c r="A2804" s="202">
        <v>6301</v>
      </c>
      <c r="B2804" s="261">
        <v>2017754</v>
      </c>
      <c r="C2804" s="243">
        <v>121639</v>
      </c>
      <c r="D2804" s="243">
        <v>687818</v>
      </c>
      <c r="E2804" s="202" t="s">
        <v>26</v>
      </c>
      <c r="F2804" s="202">
        <v>1</v>
      </c>
      <c r="G2804" s="202">
        <v>11</v>
      </c>
      <c r="H2804" s="202">
        <v>6</v>
      </c>
      <c r="I2804" s="202">
        <v>3</v>
      </c>
      <c r="J2804" s="1000">
        <v>43060</v>
      </c>
      <c r="K2804" s="1000">
        <v>43061</v>
      </c>
      <c r="L2804" s="263" t="s">
        <v>1485</v>
      </c>
      <c r="M2804" s="263" t="s">
        <v>1485</v>
      </c>
      <c r="N2804" s="254" t="s">
        <v>47</v>
      </c>
      <c r="O2804" s="254" t="s">
        <v>47</v>
      </c>
      <c r="P2804" s="254" t="s">
        <v>47</v>
      </c>
      <c r="R2804" s="254" t="s">
        <v>47</v>
      </c>
      <c r="S2804" s="243"/>
      <c r="T2804" s="202"/>
      <c r="U2804" s="245">
        <v>49</v>
      </c>
      <c r="W2804" s="202" t="s">
        <v>162</v>
      </c>
      <c r="X2804" s="1003" t="s">
        <v>4064</v>
      </c>
      <c r="Y2804" s="248">
        <v>19</v>
      </c>
      <c r="Z2804" s="202"/>
      <c r="AA2804" s="202"/>
      <c r="AB2804" s="499"/>
      <c r="AC2804" s="249">
        <f>IF(B2804="","",(IFERROR(VLOOKUP(B2804,Projecten!A$4:X$2415,5,FALSE),"niet bekend")))</f>
        <v>1</v>
      </c>
      <c r="AD2804" s="330">
        <f t="shared" si="209"/>
        <v>5516.45</v>
      </c>
      <c r="AE2804" s="211">
        <f>IF(B2804="","",(IFERROR(VLOOKUP(B2804,Projecten!A$4:X$2415,23,FALSE),"niet bekend")))</f>
        <v>5516.45</v>
      </c>
      <c r="AF2804" s="330">
        <f>IF(B2804="","",(IFERROR(VLOOKUP(B2804,Projecten!A$4:X$2415,12,FALSE),"niet bekend")))</f>
        <v>5516.45</v>
      </c>
    </row>
    <row r="2805" spans="1:34" x14ac:dyDescent="0.2">
      <c r="A2805" s="202">
        <v>6302</v>
      </c>
      <c r="B2805" s="261">
        <v>2017778</v>
      </c>
      <c r="C2805" s="243">
        <v>121639</v>
      </c>
      <c r="D2805" s="243">
        <v>665417</v>
      </c>
      <c r="E2805" s="202" t="s">
        <v>26</v>
      </c>
      <c r="F2805" s="202">
        <v>1</v>
      </c>
      <c r="G2805" s="202">
        <v>7</v>
      </c>
      <c r="H2805" s="202">
        <v>3</v>
      </c>
      <c r="I2805" s="202">
        <v>2</v>
      </c>
      <c r="J2805" s="1000">
        <v>43060</v>
      </c>
      <c r="K2805" s="1000">
        <v>43061</v>
      </c>
      <c r="L2805" s="263" t="s">
        <v>1485</v>
      </c>
      <c r="M2805" s="263" t="s">
        <v>1485</v>
      </c>
      <c r="N2805" s="254" t="s">
        <v>47</v>
      </c>
      <c r="O2805" s="254" t="s">
        <v>47</v>
      </c>
      <c r="P2805" s="254" t="s">
        <v>47</v>
      </c>
      <c r="R2805" s="254" t="s">
        <v>47</v>
      </c>
      <c r="S2805" s="243"/>
      <c r="T2805" s="1371"/>
      <c r="U2805" s="245">
        <v>49</v>
      </c>
      <c r="W2805" s="202" t="s">
        <v>162</v>
      </c>
      <c r="X2805" s="1371" t="s">
        <v>4065</v>
      </c>
      <c r="Y2805" s="248">
        <v>15</v>
      </c>
      <c r="Z2805" s="202"/>
      <c r="AA2805" s="202"/>
      <c r="AB2805" s="499"/>
      <c r="AC2805" s="249">
        <f>IF(B2805="","",(IFERROR(VLOOKUP(B2805,Projecten!A$4:X$2415,5,FALSE),"niet bekend")))</f>
        <v>1</v>
      </c>
      <c r="AD2805" s="330">
        <f t="shared" si="209"/>
        <v>2464.19</v>
      </c>
      <c r="AE2805" s="211">
        <f>IF(B2805="","",(IFERROR(VLOOKUP(B2805,Projecten!A$4:X$2415,23,FALSE),"niet bekend")))</f>
        <v>2464.19</v>
      </c>
      <c r="AF2805" s="330">
        <f>IF(B2805="","",(IFERROR(VLOOKUP(B2805,Projecten!A$4:X$2415,12,FALSE),"niet bekend")))</f>
        <v>2464.19</v>
      </c>
    </row>
    <row r="2806" spans="1:34" x14ac:dyDescent="0.2">
      <c r="A2806" s="202">
        <v>6303</v>
      </c>
      <c r="B2806" s="261" t="s">
        <v>3933</v>
      </c>
      <c r="C2806" s="243" t="s">
        <v>4035</v>
      </c>
      <c r="D2806" s="243">
        <v>684718</v>
      </c>
      <c r="E2806" s="202" t="s">
        <v>26</v>
      </c>
      <c r="F2806" s="202">
        <v>1</v>
      </c>
      <c r="G2806" s="202">
        <v>8</v>
      </c>
      <c r="H2806" s="202">
        <v>5</v>
      </c>
      <c r="I2806" s="202">
        <v>1</v>
      </c>
      <c r="J2806" s="1000">
        <v>43060</v>
      </c>
      <c r="K2806" s="1000">
        <v>43061</v>
      </c>
      <c r="L2806" s="267">
        <v>43061</v>
      </c>
      <c r="M2806" s="263" t="s">
        <v>1485</v>
      </c>
      <c r="N2806" s="254" t="s">
        <v>47</v>
      </c>
      <c r="O2806" s="254" t="s">
        <v>47</v>
      </c>
      <c r="P2806" s="254" t="s">
        <v>47</v>
      </c>
      <c r="R2806" s="254" t="s">
        <v>47</v>
      </c>
      <c r="S2806" s="243"/>
      <c r="T2806" s="1371"/>
      <c r="U2806" s="245">
        <v>49</v>
      </c>
      <c r="W2806" s="202" t="s">
        <v>162</v>
      </c>
      <c r="X2806" s="1371"/>
      <c r="Y2806" s="248">
        <v>21</v>
      </c>
      <c r="Z2806" s="202"/>
      <c r="AA2806" s="202"/>
      <c r="AB2806" s="499"/>
      <c r="AC2806" s="249">
        <f>IF(B2806="","",(IFERROR(VLOOKUP(B2806,Projecten!A$4:X$2415,5,FALSE),"niet bekend")))</f>
        <v>1</v>
      </c>
      <c r="AD2806" s="330">
        <f t="shared" si="209"/>
        <v>5064.51</v>
      </c>
      <c r="AE2806" s="211">
        <f>IF(B2806="","",(IFERROR(VLOOKUP(B2806,Projecten!A$4:X$2415,23,FALSE),"niet bekend")))</f>
        <v>5064.51</v>
      </c>
      <c r="AF2806" s="330">
        <f>IF(B2806="","",(IFERROR(VLOOKUP(B2806,Projecten!A$4:X$2415,12,FALSE),"niet bekend")))</f>
        <v>5064.51</v>
      </c>
    </row>
    <row r="2807" spans="1:34" x14ac:dyDescent="0.2">
      <c r="A2807" s="202">
        <v>6305</v>
      </c>
      <c r="B2807" s="261">
        <v>2017790</v>
      </c>
      <c r="C2807" s="243">
        <v>121642</v>
      </c>
      <c r="D2807" s="243">
        <v>734318</v>
      </c>
      <c r="E2807" s="202" t="s">
        <v>26</v>
      </c>
      <c r="F2807" s="202">
        <v>1</v>
      </c>
      <c r="G2807" s="202">
        <v>8</v>
      </c>
      <c r="H2807" s="202">
        <v>4</v>
      </c>
      <c r="I2807" s="202">
        <v>3</v>
      </c>
      <c r="J2807" s="1000">
        <v>43060</v>
      </c>
      <c r="K2807" s="1000">
        <v>43061</v>
      </c>
      <c r="L2807" s="263" t="s">
        <v>1485</v>
      </c>
      <c r="M2807" s="263" t="s">
        <v>1485</v>
      </c>
      <c r="N2807" s="254" t="s">
        <v>47</v>
      </c>
      <c r="O2807" s="254" t="s">
        <v>47</v>
      </c>
      <c r="P2807" s="254" t="s">
        <v>47</v>
      </c>
      <c r="R2807" s="254" t="s">
        <v>47</v>
      </c>
      <c r="S2807" s="243"/>
      <c r="T2807" s="1371"/>
      <c r="U2807" s="245">
        <v>49</v>
      </c>
      <c r="W2807" s="202" t="s">
        <v>2509</v>
      </c>
      <c r="X2807" s="1371"/>
      <c r="Y2807" s="248">
        <v>17</v>
      </c>
      <c r="Z2807" s="202"/>
      <c r="AA2807" s="202"/>
      <c r="AB2807" s="499"/>
      <c r="AC2807" s="249">
        <f>IF(B2807="","",(IFERROR(VLOOKUP(B2807,Projecten!A$4:X$2415,5,FALSE),"niet bekend")))</f>
        <v>1</v>
      </c>
      <c r="AD2807" s="330">
        <f t="shared" si="209"/>
        <v>2861.68</v>
      </c>
      <c r="AE2807" s="211">
        <f>IF(B2807="","",(IFERROR(VLOOKUP(B2807,Projecten!A$4:X$2415,23,FALSE),"niet bekend")))</f>
        <v>2861.68</v>
      </c>
      <c r="AF2807" s="330">
        <f>IF(B2807="","",(IFERROR(VLOOKUP(B2807,Projecten!A$4:X$2415,12,FALSE),"niet bekend")))</f>
        <v>2861.68</v>
      </c>
    </row>
    <row r="2808" spans="1:34" x14ac:dyDescent="0.2">
      <c r="A2808" s="202">
        <v>6306</v>
      </c>
      <c r="B2808" s="261">
        <v>2017791</v>
      </c>
      <c r="C2808" s="243">
        <v>121642</v>
      </c>
      <c r="D2808" s="243">
        <v>679518</v>
      </c>
      <c r="E2808" s="202" t="s">
        <v>26</v>
      </c>
      <c r="F2808" s="202">
        <v>1</v>
      </c>
      <c r="G2808" s="202">
        <v>9</v>
      </c>
      <c r="H2808" s="202">
        <v>5</v>
      </c>
      <c r="I2808" s="202">
        <v>3</v>
      </c>
      <c r="J2808" s="1000">
        <v>43060</v>
      </c>
      <c r="K2808" s="1000">
        <v>43061</v>
      </c>
      <c r="L2808" s="263" t="s">
        <v>1485</v>
      </c>
      <c r="M2808" s="263" t="s">
        <v>1485</v>
      </c>
      <c r="N2808" s="254" t="s">
        <v>47</v>
      </c>
      <c r="O2808" s="254" t="s">
        <v>47</v>
      </c>
      <c r="P2808" s="254" t="s">
        <v>47</v>
      </c>
      <c r="R2808" s="254" t="s">
        <v>47</v>
      </c>
      <c r="S2808" s="243"/>
      <c r="T2808" s="1371"/>
      <c r="U2808" s="245">
        <v>49</v>
      </c>
      <c r="W2808" s="202" t="s">
        <v>2509</v>
      </c>
      <c r="X2808" s="1371"/>
      <c r="Y2808" s="248">
        <v>17</v>
      </c>
      <c r="Z2808" s="202"/>
      <c r="AA2808" s="202"/>
      <c r="AB2808" s="499"/>
      <c r="AC2808" s="249">
        <f>IF(B2808="","",(IFERROR(VLOOKUP(B2808,Projecten!A$4:X$2415,5,FALSE),"niet bekend")))</f>
        <v>1</v>
      </c>
      <c r="AD2808" s="330">
        <f t="shared" si="209"/>
        <v>3428.67</v>
      </c>
      <c r="AE2808" s="211">
        <f>IF(B2808="","",(IFERROR(VLOOKUP(B2808,Projecten!A$4:X$2415,23,FALSE),"niet bekend")))</f>
        <v>3428.67</v>
      </c>
      <c r="AF2808" s="330">
        <f>IF(B2808="","",(IFERROR(VLOOKUP(B2808,Projecten!A$4:X$2415,12,FALSE),"niet bekend")))</f>
        <v>3428.67</v>
      </c>
    </row>
    <row r="2809" spans="1:34" x14ac:dyDescent="0.2">
      <c r="A2809" s="202">
        <v>6307</v>
      </c>
      <c r="B2809" s="261">
        <v>2017792</v>
      </c>
      <c r="C2809" s="243">
        <v>121643</v>
      </c>
      <c r="D2809" s="243">
        <v>705918</v>
      </c>
      <c r="E2809" s="202" t="s">
        <v>26</v>
      </c>
      <c r="F2809" s="202">
        <v>1</v>
      </c>
      <c r="G2809" s="202">
        <v>8</v>
      </c>
      <c r="H2809" s="202">
        <v>5</v>
      </c>
      <c r="I2809" s="202">
        <v>3</v>
      </c>
      <c r="J2809" s="1000">
        <v>43060</v>
      </c>
      <c r="K2809" s="1000">
        <v>43061</v>
      </c>
      <c r="L2809" s="263" t="s">
        <v>1485</v>
      </c>
      <c r="M2809" s="263" t="s">
        <v>1485</v>
      </c>
      <c r="N2809" s="254" t="s">
        <v>47</v>
      </c>
      <c r="O2809" s="254" t="s">
        <v>47</v>
      </c>
      <c r="P2809" s="254" t="s">
        <v>47</v>
      </c>
      <c r="R2809" s="254" t="s">
        <v>47</v>
      </c>
      <c r="S2809" s="243"/>
      <c r="T2809" s="1371"/>
      <c r="U2809" s="245">
        <v>49</v>
      </c>
      <c r="W2809" s="202" t="s">
        <v>2509</v>
      </c>
      <c r="X2809" s="1371"/>
      <c r="Y2809" s="248">
        <v>17</v>
      </c>
      <c r="Z2809" s="202"/>
      <c r="AA2809" s="202"/>
      <c r="AB2809" s="499"/>
      <c r="AC2809" s="249">
        <f>IF(B2809="","",(IFERROR(VLOOKUP(B2809,Projecten!A$4:X$2415,5,FALSE),"niet bekend")))</f>
        <v>1</v>
      </c>
      <c r="AD2809" s="330">
        <f t="shared" si="209"/>
        <v>2899.22</v>
      </c>
      <c r="AE2809" s="211">
        <f>IF(B2809="","",(IFERROR(VLOOKUP(B2809,Projecten!A$4:X$2415,23,FALSE),"niet bekend")))</f>
        <v>2899.22</v>
      </c>
      <c r="AF2809" s="330">
        <f>IF(B2809="","",(IFERROR(VLOOKUP(B2809,Projecten!A$4:X$2415,12,FALSE),"niet bekend")))</f>
        <v>2899.22</v>
      </c>
    </row>
    <row r="2810" spans="1:34" x14ac:dyDescent="0.2">
      <c r="A2810" s="202">
        <v>6308</v>
      </c>
      <c r="B2810" s="261">
        <v>2017793</v>
      </c>
      <c r="C2810" s="243">
        <v>121643</v>
      </c>
      <c r="D2810" s="243">
        <v>688318</v>
      </c>
      <c r="E2810" s="202" t="s">
        <v>26</v>
      </c>
      <c r="F2810" s="202">
        <v>1</v>
      </c>
      <c r="G2810" s="202">
        <v>8</v>
      </c>
      <c r="H2810" s="202">
        <v>5</v>
      </c>
      <c r="I2810" s="202">
        <v>4</v>
      </c>
      <c r="J2810" s="1000">
        <v>43060</v>
      </c>
      <c r="K2810" s="1000">
        <v>43061</v>
      </c>
      <c r="L2810" s="263" t="s">
        <v>1485</v>
      </c>
      <c r="M2810" s="1000" t="s">
        <v>61</v>
      </c>
      <c r="N2810" s="254" t="s">
        <v>47</v>
      </c>
      <c r="O2810" s="254" t="s">
        <v>47</v>
      </c>
      <c r="P2810" s="254" t="s">
        <v>47</v>
      </c>
      <c r="R2810" s="254" t="s">
        <v>47</v>
      </c>
      <c r="S2810" s="243"/>
      <c r="T2810" s="202"/>
      <c r="U2810" s="245">
        <v>49</v>
      </c>
      <c r="W2810" s="202" t="s">
        <v>2509</v>
      </c>
      <c r="X2810" s="202" t="s">
        <v>1250</v>
      </c>
      <c r="Y2810" s="257">
        <v>20</v>
      </c>
      <c r="Z2810" s="202"/>
      <c r="AA2810" s="202"/>
      <c r="AB2810" s="499"/>
      <c r="AC2810" s="249">
        <f>IF(B2810="","",(IFERROR(VLOOKUP(B2810,Projecten!A$4:X$2415,5,FALSE),"niet bekend")))</f>
        <v>1</v>
      </c>
      <c r="AD2810" s="330">
        <f t="shared" si="209"/>
        <v>5696.7</v>
      </c>
      <c r="AE2810" s="211">
        <f>IF(B2810="","",(IFERROR(VLOOKUP(B2810,Projecten!A$4:X$2415,23,FALSE),"niet bekend")))</f>
        <v>5696.7</v>
      </c>
      <c r="AF2810" s="330">
        <f>IF(B2810="","",(IFERROR(VLOOKUP(B2810,Projecten!A$4:X$2415,12,FALSE),"niet bekend")))</f>
        <v>5696.7</v>
      </c>
    </row>
    <row r="2811" spans="1:34" x14ac:dyDescent="0.2">
      <c r="A2811" s="202">
        <v>6309</v>
      </c>
      <c r="B2811" s="261">
        <v>2017795</v>
      </c>
      <c r="C2811" s="243">
        <v>121644</v>
      </c>
      <c r="D2811" s="243">
        <v>686218</v>
      </c>
      <c r="E2811" s="202" t="s">
        <v>26</v>
      </c>
      <c r="F2811" s="202">
        <v>1</v>
      </c>
      <c r="G2811" s="202">
        <v>9</v>
      </c>
      <c r="H2811" s="202">
        <v>5</v>
      </c>
      <c r="I2811" s="202">
        <v>2</v>
      </c>
      <c r="J2811" s="1000">
        <v>43060</v>
      </c>
      <c r="K2811" s="1000">
        <v>43061</v>
      </c>
      <c r="L2811" s="263" t="s">
        <v>1485</v>
      </c>
      <c r="M2811" s="263" t="s">
        <v>1485</v>
      </c>
      <c r="N2811" s="254" t="s">
        <v>47</v>
      </c>
      <c r="O2811" s="254" t="s">
        <v>47</v>
      </c>
      <c r="P2811" s="254" t="s">
        <v>47</v>
      </c>
      <c r="R2811" s="254" t="s">
        <v>47</v>
      </c>
      <c r="S2811" s="243"/>
      <c r="T2811" s="202"/>
      <c r="U2811" s="245">
        <v>49</v>
      </c>
      <c r="W2811" s="202" t="s">
        <v>2509</v>
      </c>
      <c r="X2811" s="1023" t="s">
        <v>4066</v>
      </c>
      <c r="Y2811" s="248">
        <v>14</v>
      </c>
      <c r="Z2811" s="202"/>
      <c r="AA2811" s="202"/>
      <c r="AB2811" s="499"/>
      <c r="AC2811" s="249">
        <f>IF(B2811="","",(IFERROR(VLOOKUP(B2811,Projecten!A$4:X$2415,5,FALSE),"niet bekend")))</f>
        <v>1</v>
      </c>
      <c r="AD2811" s="330">
        <f t="shared" si="209"/>
        <v>3108.85</v>
      </c>
      <c r="AE2811" s="211">
        <f>IF(B2811="","",(IFERROR(VLOOKUP(B2811,Projecten!A$4:X$2415,23,FALSE),"niet bekend")))</f>
        <v>3108.85</v>
      </c>
      <c r="AF2811" s="330">
        <f>IF(B2811="","",(IFERROR(VLOOKUP(B2811,Projecten!A$4:X$2415,12,FALSE),"niet bekend")))</f>
        <v>3108.85</v>
      </c>
    </row>
    <row r="2812" spans="1:34" x14ac:dyDescent="0.2">
      <c r="A2812" s="202">
        <v>6310</v>
      </c>
      <c r="B2812" s="261">
        <v>2017805</v>
      </c>
      <c r="C2812" s="243">
        <v>121644</v>
      </c>
      <c r="D2812" s="243" t="s">
        <v>482</v>
      </c>
      <c r="E2812" s="202" t="s">
        <v>26</v>
      </c>
      <c r="F2812" s="202">
        <v>0</v>
      </c>
      <c r="G2812" s="202">
        <v>2</v>
      </c>
      <c r="H2812" s="202">
        <v>0</v>
      </c>
      <c r="I2812" s="202">
        <v>4</v>
      </c>
      <c r="J2812" s="1000">
        <v>43060</v>
      </c>
      <c r="K2812" s="1000">
        <v>43061</v>
      </c>
      <c r="L2812" s="1000">
        <v>43061</v>
      </c>
      <c r="M2812" s="263"/>
      <c r="N2812" s="254" t="s">
        <v>47</v>
      </c>
      <c r="O2812" s="254" t="s">
        <v>47</v>
      </c>
      <c r="P2812" s="254" t="s">
        <v>47</v>
      </c>
      <c r="R2812" s="254" t="s">
        <v>47</v>
      </c>
      <c r="S2812" s="243"/>
      <c r="T2812" s="1371"/>
      <c r="U2812" s="245">
        <v>49</v>
      </c>
      <c r="W2812" s="202" t="s">
        <v>2509</v>
      </c>
      <c r="X2812" s="1371"/>
      <c r="Y2812" s="248">
        <v>10</v>
      </c>
      <c r="Z2812" s="202"/>
      <c r="AA2812" s="202"/>
      <c r="AB2812" s="499"/>
      <c r="AC2812" s="249">
        <f>IF(B2812="","",(IFERROR(VLOOKUP(B2812,Projecten!A$4:X$2415,5,FALSE),"niet bekend")))</f>
        <v>0</v>
      </c>
      <c r="AD2812" s="330">
        <f t="shared" si="209"/>
        <v>2360.94</v>
      </c>
      <c r="AE2812" s="211">
        <f>IF(B2812="","",(IFERROR(VLOOKUP(B2812,Projecten!A$4:X$2415,23,FALSE),"niet bekend")))</f>
        <v>2360.94</v>
      </c>
      <c r="AF2812" s="330">
        <f>IF(B2812="","",(IFERROR(VLOOKUP(B2812,Projecten!A$4:X$2415,12,FALSE),"niet bekend")))</f>
        <v>2360.94</v>
      </c>
    </row>
    <row r="2813" spans="1:34" x14ac:dyDescent="0.2">
      <c r="S2813" s="245"/>
      <c r="T2813" s="254"/>
      <c r="U2813" s="427"/>
      <c r="V2813" s="202"/>
      <c r="X2813" s="428"/>
      <c r="Y2813" s="243"/>
      <c r="Z2813" s="209"/>
      <c r="AC2813" s="213"/>
      <c r="AF2813" s="360"/>
    </row>
    <row r="2814" spans="1:34" x14ac:dyDescent="0.2">
      <c r="A2814" s="202">
        <v>6312</v>
      </c>
      <c r="B2814" s="237">
        <v>2017809</v>
      </c>
      <c r="C2814" s="238">
        <v>121644</v>
      </c>
      <c r="D2814" s="243">
        <v>677118</v>
      </c>
      <c r="E2814" s="240" t="s">
        <v>26</v>
      </c>
      <c r="F2814" s="240">
        <v>1</v>
      </c>
      <c r="G2814" s="240">
        <v>8</v>
      </c>
      <c r="H2814" s="240">
        <v>4</v>
      </c>
      <c r="I2814" s="240">
        <v>3</v>
      </c>
      <c r="J2814" s="1072">
        <v>43060</v>
      </c>
      <c r="K2814" s="1072">
        <v>43061</v>
      </c>
      <c r="L2814" s="263" t="s">
        <v>1485</v>
      </c>
      <c r="M2814" s="263" t="s">
        <v>1485</v>
      </c>
      <c r="N2814" s="242" t="s">
        <v>47</v>
      </c>
      <c r="O2814" s="242" t="s">
        <v>47</v>
      </c>
      <c r="P2814" s="242" t="s">
        <v>47</v>
      </c>
      <c r="Q2814" s="242"/>
      <c r="R2814" s="242" t="s">
        <v>47</v>
      </c>
      <c r="S2814" s="243"/>
      <c r="T2814" s="1371"/>
      <c r="U2814" s="245">
        <v>50</v>
      </c>
      <c r="W2814" s="202" t="s">
        <v>162</v>
      </c>
      <c r="X2814" s="247"/>
      <c r="Y2814" s="248">
        <v>17</v>
      </c>
      <c r="Z2814" s="202"/>
      <c r="AA2814" s="202"/>
      <c r="AB2814" s="243"/>
      <c r="AC2814" s="249">
        <f>IF(B2814="","",(IFERROR(VLOOKUP(B2814,Projecten!A$4:X$2415,5,FALSE),"niet bekend")))</f>
        <v>1</v>
      </c>
      <c r="AD2814" s="330">
        <f>IF(AC2814="","",(IF(F2814=0,AF2814,(F2814/AC2814*AF2814))))</f>
        <v>2896.91</v>
      </c>
      <c r="AE2814" s="211">
        <f>IF(B2814="","",(IFERROR(VLOOKUP(B2814,Projecten!A$4:X$2415,23,FALSE),"niet bekend")))</f>
        <v>2896.91</v>
      </c>
      <c r="AF2814" s="330">
        <f>IF(B2814="","",(IFERROR(VLOOKUP(B2814,Projecten!A$4:X$2415,12,FALSE),"niet bekend")))</f>
        <v>2896.91</v>
      </c>
      <c r="AH2814" s="330"/>
    </row>
    <row r="2815" spans="1:34" x14ac:dyDescent="0.2">
      <c r="A2815" s="202">
        <v>6313</v>
      </c>
      <c r="B2815" s="243">
        <v>2017784</v>
      </c>
      <c r="C2815" s="243">
        <v>121645</v>
      </c>
      <c r="D2815" s="243" t="s">
        <v>3914</v>
      </c>
      <c r="E2815" s="202" t="s">
        <v>26</v>
      </c>
      <c r="F2815" s="202">
        <v>5</v>
      </c>
      <c r="G2815" s="202">
        <v>35</v>
      </c>
      <c r="H2815" s="202">
        <v>25</v>
      </c>
      <c r="I2815" s="202">
        <v>20</v>
      </c>
      <c r="J2815" s="1000">
        <v>43055</v>
      </c>
      <c r="K2815" s="1000">
        <v>43054</v>
      </c>
      <c r="L2815" s="263" t="s">
        <v>1485</v>
      </c>
      <c r="M2815" s="263" t="s">
        <v>1485</v>
      </c>
      <c r="N2815" s="254" t="s">
        <v>47</v>
      </c>
      <c r="O2815" s="254" t="s">
        <v>47</v>
      </c>
      <c r="P2815" s="254" t="s">
        <v>47</v>
      </c>
      <c r="R2815" s="254" t="s">
        <v>47</v>
      </c>
      <c r="S2815" s="243"/>
      <c r="T2815" s="1371"/>
      <c r="U2815" s="254">
        <v>49</v>
      </c>
      <c r="W2815" s="202" t="s">
        <v>3929</v>
      </c>
      <c r="X2815" s="1371" t="s">
        <v>1250</v>
      </c>
      <c r="Y2815" s="248">
        <v>83</v>
      </c>
      <c r="Z2815" s="202"/>
      <c r="AA2815" s="202"/>
      <c r="AB2815" s="243"/>
      <c r="AC2815" s="249">
        <f>IF(B2815="","",(IFERROR(VLOOKUP(B2815,Projecten!A$4:X$2415,5,FALSE),"niet bekend")))</f>
        <v>15</v>
      </c>
      <c r="AD2815" s="330">
        <f>IF(AC2815="","",(IF(F2815=0,AF2815,(F2815/AC2815*AF2815))))</f>
        <v>17270.3</v>
      </c>
      <c r="AE2815" s="211">
        <f>IF(B2815="","",(IFERROR(VLOOKUP(B2815,Projecten!A$4:X$2415,23,FALSE),"niet bekend")))</f>
        <v>51810.9</v>
      </c>
      <c r="AF2815" s="330">
        <f>IF(B2815="","",(IFERROR(VLOOKUP(B2815,Projecten!A$4:X$2415,12,FALSE),"niet bekend")))</f>
        <v>51810.9</v>
      </c>
    </row>
    <row r="2816" spans="1:34" s="312" customFormat="1" x14ac:dyDescent="0.2">
      <c r="A2816" s="298"/>
      <c r="B2816" s="1012"/>
      <c r="C2816" s="299"/>
      <c r="D2816" s="300"/>
      <c r="E2816" s="300"/>
      <c r="F2816" s="300"/>
      <c r="G2816" s="300"/>
      <c r="H2816" s="300"/>
      <c r="I2816" s="300"/>
      <c r="J2816" s="301"/>
      <c r="K2816" s="301"/>
      <c r="L2816" s="301"/>
      <c r="M2816" s="302"/>
      <c r="N2816" s="302"/>
      <c r="O2816" s="302"/>
      <c r="P2816" s="302"/>
      <c r="Q2816" s="302"/>
      <c r="R2816" s="302"/>
      <c r="S2816" s="303"/>
      <c r="T2816" s="1445"/>
      <c r="U2816" s="305"/>
      <c r="V2816" s="305"/>
      <c r="W2816" s="307"/>
      <c r="X2816" s="307"/>
      <c r="Y2816" s="307"/>
      <c r="Z2816" s="298"/>
      <c r="AA2816" s="308"/>
      <c r="AB2816" s="410"/>
      <c r="AC2816" s="310"/>
      <c r="AD2816" s="412"/>
      <c r="AE2816" s="309" t="s">
        <v>3165</v>
      </c>
      <c r="AF2816" s="1360" t="s">
        <v>3165</v>
      </c>
    </row>
    <row r="2817" spans="1:33" s="236" customFormat="1" x14ac:dyDescent="0.2">
      <c r="A2817" s="220"/>
      <c r="C2817" s="221"/>
      <c r="D2817" s="222">
        <f>SUM(G2817:I2817)</f>
        <v>231</v>
      </c>
      <c r="E2817" s="220"/>
      <c r="F2817" s="220">
        <f>SUM(F2818:F2842)</f>
        <v>16</v>
      </c>
      <c r="G2817" s="220">
        <f>SUM(G2818:G2842)</f>
        <v>126</v>
      </c>
      <c r="H2817" s="220">
        <f>SUM(H2818:H2842)</f>
        <v>68</v>
      </c>
      <c r="I2817" s="220">
        <f>SUM(I2818:I2842)</f>
        <v>37</v>
      </c>
      <c r="J2817" s="223"/>
      <c r="K2817" s="223"/>
      <c r="L2817" s="223"/>
      <c r="M2817" s="224"/>
      <c r="N2817" s="224"/>
      <c r="O2817" s="224"/>
      <c r="P2817" s="224"/>
      <c r="Q2817" s="224"/>
      <c r="R2817" s="224"/>
      <c r="S2817" s="225">
        <v>49</v>
      </c>
      <c r="T2817" s="1442"/>
      <c r="U2817" s="227"/>
      <c r="V2817" s="227"/>
      <c r="W2817" s="229"/>
      <c r="X2817" s="230">
        <f>SUM(Y2817:Y2842)</f>
        <v>350.25</v>
      </c>
      <c r="Y2817" s="231"/>
      <c r="Z2817" s="231">
        <v>0</v>
      </c>
      <c r="AA2817" s="232">
        <f>X2817-Z2817</f>
        <v>350.25</v>
      </c>
      <c r="AB2817" s="221"/>
      <c r="AD2817" s="1364">
        <f>SUM(AD2818:AD2842)</f>
        <v>54293.740000000005</v>
      </c>
    </row>
    <row r="2818" spans="1:33" x14ac:dyDescent="0.2">
      <c r="A2818" s="202"/>
      <c r="B2818" s="519"/>
      <c r="C2818" s="238"/>
      <c r="D2818" s="239"/>
      <c r="E2818" s="240"/>
      <c r="F2818" s="240"/>
      <c r="G2818" s="240"/>
      <c r="H2818" s="240"/>
      <c r="I2818" s="240"/>
      <c r="J2818" s="241"/>
      <c r="K2818" s="241"/>
      <c r="L2818" s="241"/>
      <c r="M2818" s="242"/>
      <c r="N2818" s="242"/>
      <c r="O2818" s="242"/>
      <c r="P2818" s="242"/>
      <c r="Q2818" s="242"/>
      <c r="R2818" s="242"/>
      <c r="S2818" s="243" t="s">
        <v>3859</v>
      </c>
      <c r="T2818" s="1371"/>
      <c r="U2818" s="245"/>
      <c r="X2818" s="247" t="s">
        <v>3653</v>
      </c>
      <c r="Y2818" s="248"/>
      <c r="Z2818" s="202"/>
      <c r="AA2818" s="202"/>
      <c r="AB2818" s="243"/>
      <c r="AC2818" s="249" t="str">
        <f>IF(B2818="","",(IFERROR(VLOOKUP(B2818,Projecten!A$4:X$2415,5,FALSE),"niet bekend")))</f>
        <v/>
      </c>
      <c r="AD2818" s="330" t="str">
        <f>IF(AC2818="","",(IF(F2818=0,AF2818,(F2818/AC2818*AF2818))))</f>
        <v/>
      </c>
      <c r="AE2818" s="211" t="str">
        <f>IF(B2818="","",(IFERROR(VLOOKUP(B2818,Projecten!A$4:X$2415,23,FALSE),"niet bekend")))</f>
        <v/>
      </c>
      <c r="AF2818" s="330" t="str">
        <f>IF(B2818="","",(IFERROR(VLOOKUP(B2818,Projecten!A$4:X$2415,12,FALSE),"niet bekend")))</f>
        <v/>
      </c>
      <c r="AG2818" s="209"/>
    </row>
    <row r="2819" spans="1:33" x14ac:dyDescent="0.2">
      <c r="A2819" s="202"/>
      <c r="B2819" s="519"/>
      <c r="C2819" s="238"/>
      <c r="D2819" s="239"/>
      <c r="E2819" s="240"/>
      <c r="F2819" s="240"/>
      <c r="G2819" s="240"/>
      <c r="H2819" s="240"/>
      <c r="I2819" s="240"/>
      <c r="J2819" s="241"/>
      <c r="K2819" s="241"/>
      <c r="L2819" s="241"/>
      <c r="M2819" s="242"/>
      <c r="N2819" s="242"/>
      <c r="O2819" s="242"/>
      <c r="P2819" s="242"/>
      <c r="Q2819" s="242"/>
      <c r="R2819" s="242"/>
      <c r="S2819" s="243">
        <v>2017</v>
      </c>
      <c r="T2819" s="1371"/>
      <c r="U2819" s="245"/>
      <c r="X2819" s="247"/>
      <c r="Y2819" s="248"/>
      <c r="Z2819" s="202"/>
      <c r="AA2819" s="202"/>
      <c r="AB2819" s="243"/>
      <c r="AC2819" s="249"/>
      <c r="AD2819" s="330"/>
      <c r="AE2819" s="211"/>
      <c r="AF2819" s="330"/>
      <c r="AG2819" s="209"/>
    </row>
    <row r="2820" spans="1:33" s="259" customFormat="1" x14ac:dyDescent="0.2">
      <c r="A2820" s="202">
        <v>7438</v>
      </c>
      <c r="B2820" s="250"/>
      <c r="C2820" s="251"/>
      <c r="D2820" s="251" t="s">
        <v>3836</v>
      </c>
      <c r="E2820" s="239"/>
      <c r="F2820" s="239"/>
      <c r="G2820" s="239"/>
      <c r="H2820" s="239"/>
      <c r="I2820" s="239"/>
      <c r="J2820" s="253"/>
      <c r="K2820" s="253"/>
      <c r="L2820" s="253"/>
      <c r="M2820" s="253"/>
      <c r="N2820" s="254"/>
      <c r="O2820" s="254"/>
      <c r="P2820" s="254"/>
      <c r="Q2820" s="254"/>
      <c r="R2820" s="254"/>
      <c r="S2820" s="251"/>
      <c r="T2820" s="1443"/>
      <c r="U2820" s="255"/>
      <c r="V2820" s="638"/>
      <c r="W2820" s="239"/>
      <c r="X2820" s="239"/>
      <c r="Y2820" s="257">
        <v>18</v>
      </c>
      <c r="Z2820" s="239"/>
      <c r="AA2820" s="239"/>
      <c r="AB2820" s="1120"/>
      <c r="AC2820" s="249"/>
      <c r="AD2820" s="330"/>
      <c r="AE2820" s="211"/>
      <c r="AF2820" s="330"/>
    </row>
    <row r="2821" spans="1:33" s="259" customFormat="1" x14ac:dyDescent="0.2">
      <c r="A2821" s="202">
        <v>7439</v>
      </c>
      <c r="B2821" s="250"/>
      <c r="C2821" s="251"/>
      <c r="D2821" s="251" t="s">
        <v>4110</v>
      </c>
      <c r="E2821" s="239"/>
      <c r="F2821" s="239"/>
      <c r="G2821" s="239"/>
      <c r="H2821" s="239"/>
      <c r="I2821" s="239"/>
      <c r="J2821" s="253"/>
      <c r="K2821" s="253"/>
      <c r="L2821" s="253"/>
      <c r="M2821" s="253"/>
      <c r="N2821" s="254"/>
      <c r="O2821" s="254"/>
      <c r="P2821" s="254"/>
      <c r="Q2821" s="254"/>
      <c r="R2821" s="254"/>
      <c r="S2821" s="251"/>
      <c r="T2821" s="1443"/>
      <c r="U2821" s="255"/>
      <c r="V2821" s="638"/>
      <c r="W2821" s="239"/>
      <c r="X2821" s="239"/>
      <c r="Y2821" s="257">
        <v>8.25</v>
      </c>
      <c r="Z2821" s="239"/>
      <c r="AA2821" s="239"/>
      <c r="AB2821" s="1120"/>
      <c r="AC2821" s="249"/>
      <c r="AD2821" s="330"/>
      <c r="AE2821" s="211"/>
      <c r="AF2821" s="330"/>
    </row>
    <row r="2822" spans="1:33" s="259" customFormat="1" x14ac:dyDescent="0.2">
      <c r="A2822" s="202">
        <v>7440</v>
      </c>
      <c r="B2822" s="250"/>
      <c r="C2822" s="251"/>
      <c r="D2822" s="251" t="s">
        <v>4111</v>
      </c>
      <c r="E2822" s="239"/>
      <c r="F2822" s="239"/>
      <c r="G2822" s="239"/>
      <c r="H2822" s="239"/>
      <c r="I2822" s="239"/>
      <c r="J2822" s="253"/>
      <c r="K2822" s="253"/>
      <c r="L2822" s="253"/>
      <c r="M2822" s="253"/>
      <c r="N2822" s="254"/>
      <c r="O2822" s="254"/>
      <c r="P2822" s="254"/>
      <c r="Q2822" s="254"/>
      <c r="R2822" s="254"/>
      <c r="S2822" s="251"/>
      <c r="T2822" s="1443"/>
      <c r="U2822" s="255"/>
      <c r="V2822" s="638"/>
      <c r="W2822" s="239"/>
      <c r="X2822" s="239"/>
      <c r="Y2822" s="257">
        <v>3</v>
      </c>
      <c r="Z2822" s="239"/>
      <c r="AA2822" s="239"/>
      <c r="AB2822" s="1120"/>
      <c r="AC2822" s="249"/>
      <c r="AD2822" s="330"/>
      <c r="AE2822" s="211"/>
      <c r="AF2822" s="330"/>
    </row>
    <row r="2823" spans="1:33" s="259" customFormat="1" x14ac:dyDescent="0.2">
      <c r="A2823" s="202">
        <v>7441</v>
      </c>
      <c r="B2823" s="250"/>
      <c r="C2823" s="251"/>
      <c r="D2823" s="251" t="s">
        <v>4109</v>
      </c>
      <c r="E2823" s="239"/>
      <c r="F2823" s="239"/>
      <c r="G2823" s="239"/>
      <c r="H2823" s="239"/>
      <c r="I2823" s="239"/>
      <c r="J2823" s="253"/>
      <c r="K2823" s="253"/>
      <c r="L2823" s="253"/>
      <c r="M2823" s="253"/>
      <c r="N2823" s="254"/>
      <c r="O2823" s="254"/>
      <c r="P2823" s="254"/>
      <c r="Q2823" s="254"/>
      <c r="R2823" s="254"/>
      <c r="S2823" s="251"/>
      <c r="T2823" s="1443"/>
      <c r="U2823" s="255"/>
      <c r="V2823" s="638"/>
      <c r="W2823" s="239"/>
      <c r="X2823" s="239"/>
      <c r="Y2823" s="257">
        <v>16.5</v>
      </c>
      <c r="Z2823" s="239"/>
      <c r="AA2823" s="239"/>
      <c r="AB2823" s="1120"/>
      <c r="AC2823" s="249"/>
      <c r="AD2823" s="330"/>
      <c r="AE2823" s="211"/>
      <c r="AF2823" s="330"/>
    </row>
    <row r="2824" spans="1:33" s="259" customFormat="1" x14ac:dyDescent="0.2">
      <c r="A2824" s="202">
        <v>7442</v>
      </c>
      <c r="B2824" s="250"/>
      <c r="C2824" s="251"/>
      <c r="D2824" s="251" t="s">
        <v>4080</v>
      </c>
      <c r="E2824" s="239"/>
      <c r="F2824" s="239"/>
      <c r="G2824" s="239"/>
      <c r="H2824" s="239"/>
      <c r="I2824" s="239"/>
      <c r="J2824" s="253"/>
      <c r="K2824" s="253"/>
      <c r="L2824" s="253"/>
      <c r="M2824" s="253"/>
      <c r="N2824" s="254"/>
      <c r="O2824" s="254"/>
      <c r="P2824" s="254"/>
      <c r="Q2824" s="254"/>
      <c r="R2824" s="254"/>
      <c r="S2824" s="251"/>
      <c r="T2824" s="1443"/>
      <c r="U2824" s="255"/>
      <c r="V2824" s="638"/>
      <c r="W2824" s="239"/>
      <c r="X2824" s="239"/>
      <c r="Y2824" s="257">
        <v>3</v>
      </c>
      <c r="Z2824" s="239"/>
      <c r="AA2824" s="239"/>
      <c r="AB2824" s="1120"/>
      <c r="AC2824" s="249"/>
      <c r="AD2824" s="330"/>
      <c r="AE2824" s="211"/>
      <c r="AF2824" s="330"/>
    </row>
    <row r="2825" spans="1:33" s="259" customFormat="1" x14ac:dyDescent="0.2">
      <c r="A2825" s="202">
        <v>7443</v>
      </c>
      <c r="B2825" s="250"/>
      <c r="C2825" s="251"/>
      <c r="D2825" s="251" t="s">
        <v>4108</v>
      </c>
      <c r="E2825" s="239"/>
      <c r="F2825" s="239"/>
      <c r="G2825" s="239"/>
      <c r="H2825" s="239"/>
      <c r="I2825" s="239"/>
      <c r="J2825" s="253"/>
      <c r="K2825" s="253"/>
      <c r="L2825" s="253"/>
      <c r="M2825" s="253"/>
      <c r="N2825" s="254"/>
      <c r="O2825" s="254"/>
      <c r="P2825" s="254"/>
      <c r="Q2825" s="254"/>
      <c r="R2825" s="254"/>
      <c r="S2825" s="251"/>
      <c r="T2825" s="1443"/>
      <c r="U2825" s="255"/>
      <c r="V2825" s="638"/>
      <c r="W2825" s="239"/>
      <c r="X2825" s="239"/>
      <c r="Y2825" s="257">
        <v>8.25</v>
      </c>
      <c r="Z2825" s="239"/>
      <c r="AA2825" s="239"/>
      <c r="AB2825" s="1120"/>
      <c r="AC2825" s="249"/>
      <c r="AD2825" s="330"/>
      <c r="AE2825" s="211"/>
      <c r="AF2825" s="330"/>
    </row>
    <row r="2826" spans="1:33" s="259" customFormat="1" x14ac:dyDescent="0.2">
      <c r="A2826" s="202">
        <v>7444</v>
      </c>
      <c r="B2826" s="250"/>
      <c r="C2826" s="251"/>
      <c r="D2826" s="251" t="s">
        <v>4112</v>
      </c>
      <c r="E2826" s="239"/>
      <c r="F2826" s="239"/>
      <c r="G2826" s="239"/>
      <c r="H2826" s="239"/>
      <c r="I2826" s="239"/>
      <c r="J2826" s="253"/>
      <c r="K2826" s="253"/>
      <c r="L2826" s="253"/>
      <c r="M2826" s="253"/>
      <c r="N2826" s="254"/>
      <c r="O2826" s="254"/>
      <c r="P2826" s="254"/>
      <c r="Q2826" s="254"/>
      <c r="R2826" s="254"/>
      <c r="S2826" s="251"/>
      <c r="T2826" s="1443"/>
      <c r="U2826" s="255"/>
      <c r="V2826" s="638"/>
      <c r="W2826" s="239"/>
      <c r="X2826" s="239"/>
      <c r="Y2826" s="257">
        <v>5</v>
      </c>
      <c r="Z2826" s="239"/>
      <c r="AA2826" s="239"/>
      <c r="AB2826" s="1120"/>
      <c r="AC2826" s="249"/>
      <c r="AD2826" s="330"/>
      <c r="AE2826" s="211"/>
      <c r="AF2826" s="330"/>
    </row>
    <row r="2827" spans="1:33" x14ac:dyDescent="0.2">
      <c r="A2827" s="202">
        <v>7445</v>
      </c>
      <c r="B2827" s="261">
        <v>2017722</v>
      </c>
      <c r="C2827" s="238">
        <v>121615</v>
      </c>
      <c r="D2827" s="243" t="s">
        <v>3800</v>
      </c>
      <c r="E2827" s="202" t="s">
        <v>352</v>
      </c>
      <c r="F2827" s="273">
        <v>1</v>
      </c>
      <c r="G2827" s="273">
        <v>8</v>
      </c>
      <c r="H2827" s="273">
        <v>4</v>
      </c>
      <c r="I2827" s="273">
        <v>2</v>
      </c>
      <c r="J2827" s="1072">
        <v>43048</v>
      </c>
      <c r="K2827" s="1072">
        <v>43047</v>
      </c>
      <c r="L2827" s="263" t="s">
        <v>1485</v>
      </c>
      <c r="M2827" s="263" t="s">
        <v>1485</v>
      </c>
      <c r="N2827" s="254" t="s">
        <v>47</v>
      </c>
      <c r="O2827" s="254" t="s">
        <v>47</v>
      </c>
      <c r="P2827" s="254" t="s">
        <v>47</v>
      </c>
      <c r="Q2827" s="254" t="s">
        <v>47</v>
      </c>
      <c r="R2827" s="254" t="s">
        <v>47</v>
      </c>
      <c r="S2827" s="243"/>
      <c r="T2827" s="1315"/>
      <c r="U2827" s="245">
        <v>49</v>
      </c>
      <c r="W2827" s="202" t="s">
        <v>3757</v>
      </c>
      <c r="X2827" s="239" t="s">
        <v>4056</v>
      </c>
      <c r="Y2827" s="248">
        <v>20</v>
      </c>
      <c r="Z2827" s="202"/>
      <c r="AA2827" s="202"/>
      <c r="AB2827" s="499"/>
      <c r="AC2827" s="249">
        <f>IF(B2827="","",(IFERROR(VLOOKUP(B2827,Projecten!A$4:X$2415,5,FALSE),"niet bekend")))</f>
        <v>1</v>
      </c>
      <c r="AD2827" s="330">
        <f t="shared" ref="AD2827:AD2841" si="210">IF(AC2827="","",(IF(F2827=0,AF2827,(F2827/AC2827*AF2827))))</f>
        <v>3572.97</v>
      </c>
      <c r="AE2827" s="211">
        <f>IF(B2827="","",(IFERROR(VLOOKUP(B2827,Projecten!A$4:X$2415,23,FALSE),"niet bekend")))</f>
        <v>3572.97</v>
      </c>
      <c r="AF2827" s="330">
        <f>IF(B2827="","",(IFERROR(VLOOKUP(B2827,Projecten!A$4:X$2415,12,FALSE),"niet bekend")))</f>
        <v>3572.97</v>
      </c>
      <c r="AG2827" s="209"/>
    </row>
    <row r="2828" spans="1:33" x14ac:dyDescent="0.2">
      <c r="A2828" s="202">
        <v>7446</v>
      </c>
      <c r="B2828" s="261">
        <v>2017724</v>
      </c>
      <c r="C2828" s="238">
        <v>121616</v>
      </c>
      <c r="D2828" s="243" t="s">
        <v>3802</v>
      </c>
      <c r="E2828" s="202" t="s">
        <v>352</v>
      </c>
      <c r="F2828" s="273">
        <v>1</v>
      </c>
      <c r="G2828" s="273">
        <v>8</v>
      </c>
      <c r="H2828" s="273">
        <v>4</v>
      </c>
      <c r="I2828" s="273">
        <v>2</v>
      </c>
      <c r="J2828" s="1072">
        <v>43048</v>
      </c>
      <c r="K2828" s="1072">
        <v>43047</v>
      </c>
      <c r="L2828" s="263" t="s">
        <v>1485</v>
      </c>
      <c r="M2828" s="263" t="s">
        <v>1485</v>
      </c>
      <c r="N2828" s="254" t="s">
        <v>47</v>
      </c>
      <c r="O2828" s="254" t="s">
        <v>47</v>
      </c>
      <c r="P2828" s="254" t="s">
        <v>47</v>
      </c>
      <c r="Q2828" s="254" t="s">
        <v>47</v>
      </c>
      <c r="R2828" s="254" t="s">
        <v>47</v>
      </c>
      <c r="S2828" s="243"/>
      <c r="T2828" s="1315"/>
      <c r="U2828" s="245">
        <v>49</v>
      </c>
      <c r="W2828" s="202" t="s">
        <v>3757</v>
      </c>
      <c r="X2828" s="239" t="s">
        <v>4056</v>
      </c>
      <c r="Y2828" s="248">
        <v>20</v>
      </c>
      <c r="Z2828" s="202"/>
      <c r="AA2828" s="202"/>
      <c r="AB2828" s="499"/>
      <c r="AC2828" s="249">
        <f>IF(B2828="","",(IFERROR(VLOOKUP(B2828,Projecten!A$4:X$2415,5,FALSE),"niet bekend")))</f>
        <v>1</v>
      </c>
      <c r="AD2828" s="330">
        <f t="shared" si="210"/>
        <v>3572.97</v>
      </c>
      <c r="AE2828" s="211">
        <f>IF(B2828="","",(IFERROR(VLOOKUP(B2828,Projecten!A$4:X$2415,23,FALSE),"niet bekend")))</f>
        <v>3572.97</v>
      </c>
      <c r="AF2828" s="330">
        <f>IF(B2828="","",(IFERROR(VLOOKUP(B2828,Projecten!A$4:X$2415,12,FALSE),"niet bekend")))</f>
        <v>3572.97</v>
      </c>
      <c r="AG2828" s="209"/>
    </row>
    <row r="2829" spans="1:33" x14ac:dyDescent="0.2">
      <c r="A2829" s="202">
        <v>7447</v>
      </c>
      <c r="B2829" s="243">
        <v>2017766</v>
      </c>
      <c r="C2829" s="243">
        <v>121621</v>
      </c>
      <c r="D2829" s="243" t="s">
        <v>3885</v>
      </c>
      <c r="E2829" s="202" t="s">
        <v>317</v>
      </c>
      <c r="F2829" s="202">
        <v>1</v>
      </c>
      <c r="G2829" s="202">
        <v>14</v>
      </c>
      <c r="H2829" s="202">
        <v>7</v>
      </c>
      <c r="I2829" s="202">
        <v>5</v>
      </c>
      <c r="J2829" s="1000">
        <v>43060</v>
      </c>
      <c r="K2829" s="263" t="s">
        <v>1485</v>
      </c>
      <c r="L2829" s="263" t="s">
        <v>1485</v>
      </c>
      <c r="M2829" s="263" t="s">
        <v>1485</v>
      </c>
      <c r="N2829" s="254" t="s">
        <v>47</v>
      </c>
      <c r="O2829" s="254" t="s">
        <v>47</v>
      </c>
      <c r="P2829" s="254" t="s">
        <v>47</v>
      </c>
      <c r="Q2829" s="254" t="s">
        <v>47</v>
      </c>
      <c r="R2829" s="254" t="s">
        <v>47</v>
      </c>
      <c r="S2829" s="243"/>
      <c r="T2829" s="1371"/>
      <c r="U2829" s="254">
        <v>48</v>
      </c>
      <c r="W2829" s="202" t="s">
        <v>777</v>
      </c>
      <c r="X2829" s="1449" t="s">
        <v>4055</v>
      </c>
      <c r="Y2829" s="248">
        <v>31</v>
      </c>
      <c r="Z2829" s="202"/>
      <c r="AA2829" s="202"/>
      <c r="AB2829" s="243"/>
      <c r="AC2829" s="249">
        <f>IF(B2829="","",(IFERROR(VLOOKUP(B2829,Projecten!A$4:X$2415,5,FALSE),"niet bekend")))</f>
        <v>1</v>
      </c>
      <c r="AD2829" s="330">
        <f t="shared" si="210"/>
        <v>5273.2</v>
      </c>
      <c r="AE2829" s="211">
        <f>IF(B2829="","",(IFERROR(VLOOKUP(B2829,Projecten!A$4:X$2415,23,FALSE),"niet bekend")))</f>
        <v>5273.2</v>
      </c>
      <c r="AF2829" s="330">
        <f>IF(B2829="","",(IFERROR(VLOOKUP(B2829,Projecten!A$4:X$2415,12,FALSE),"niet bekend")))</f>
        <v>5273.2</v>
      </c>
      <c r="AG2829" s="209"/>
    </row>
    <row r="2830" spans="1:33" x14ac:dyDescent="0.2">
      <c r="A2830" s="202">
        <v>7449</v>
      </c>
      <c r="B2830" s="237">
        <v>2017807</v>
      </c>
      <c r="C2830" s="238">
        <v>121644</v>
      </c>
      <c r="D2830" s="243">
        <v>672718</v>
      </c>
      <c r="E2830" s="240" t="s">
        <v>26</v>
      </c>
      <c r="F2830" s="240">
        <v>1</v>
      </c>
      <c r="G2830" s="240">
        <v>8</v>
      </c>
      <c r="H2830" s="240">
        <v>4</v>
      </c>
      <c r="I2830" s="240">
        <v>3</v>
      </c>
      <c r="J2830" s="1072">
        <v>43060</v>
      </c>
      <c r="K2830" s="1072">
        <v>43061</v>
      </c>
      <c r="L2830" s="263" t="s">
        <v>1485</v>
      </c>
      <c r="M2830" s="263" t="s">
        <v>1485</v>
      </c>
      <c r="N2830" s="242" t="s">
        <v>47</v>
      </c>
      <c r="O2830" s="242" t="s">
        <v>47</v>
      </c>
      <c r="P2830" s="242" t="s">
        <v>47</v>
      </c>
      <c r="Q2830" s="242" t="s">
        <v>47</v>
      </c>
      <c r="R2830" s="242" t="s">
        <v>47</v>
      </c>
      <c r="S2830" s="243"/>
      <c r="T2830" s="1371"/>
      <c r="U2830" s="245">
        <v>50</v>
      </c>
      <c r="W2830" s="202" t="s">
        <v>162</v>
      </c>
      <c r="X2830" s="247" t="s">
        <v>4067</v>
      </c>
      <c r="Y2830" s="248">
        <v>17</v>
      </c>
      <c r="Z2830" s="202"/>
      <c r="AA2830" s="202"/>
      <c r="AB2830" s="243"/>
      <c r="AC2830" s="249">
        <f>IF(B2830="","",(IFERROR(VLOOKUP(B2830,Projecten!A$4:X$2415,5,FALSE),"niet bekend")))</f>
        <v>1</v>
      </c>
      <c r="AD2830" s="330">
        <f t="shared" si="210"/>
        <v>2896.91</v>
      </c>
      <c r="AE2830" s="211">
        <f>IF(B2830="","",(IFERROR(VLOOKUP(B2830,Projecten!A$4:X$2415,23,FALSE),"niet bekend")))</f>
        <v>2896.91</v>
      </c>
      <c r="AF2830" s="330">
        <f>IF(B2830="","",(IFERROR(VLOOKUP(B2830,Projecten!A$4:X$2415,12,FALSE),"niet bekend")))</f>
        <v>2896.91</v>
      </c>
      <c r="AG2830" s="330" t="str">
        <f>IF(C2830="","",(IFERROR(VLOOKUP(C2830,Projecten!B$4:Y$2415,12,FALSE),"niet bekend")))</f>
        <v>niet bekend</v>
      </c>
    </row>
    <row r="2831" spans="1:33" x14ac:dyDescent="0.2">
      <c r="A2831" s="202">
        <v>7450</v>
      </c>
      <c r="B2831" s="261">
        <v>2017802</v>
      </c>
      <c r="C2831" s="243">
        <v>121648</v>
      </c>
      <c r="D2831" s="243" t="s">
        <v>676</v>
      </c>
      <c r="E2831" s="202" t="s">
        <v>892</v>
      </c>
      <c r="F2831" s="202">
        <v>0</v>
      </c>
      <c r="G2831" s="202">
        <v>1</v>
      </c>
      <c r="H2831" s="202">
        <v>0</v>
      </c>
      <c r="I2831" s="202">
        <v>0</v>
      </c>
      <c r="J2831" s="1000">
        <v>43060</v>
      </c>
      <c r="K2831" s="263" t="s">
        <v>1485</v>
      </c>
      <c r="L2831" s="263" t="s">
        <v>1485</v>
      </c>
      <c r="M2831" s="263" t="s">
        <v>1485</v>
      </c>
      <c r="N2831" s="254" t="s">
        <v>47</v>
      </c>
      <c r="O2831" s="254" t="s">
        <v>47</v>
      </c>
      <c r="P2831" s="254" t="s">
        <v>47</v>
      </c>
      <c r="Q2831" s="254" t="s">
        <v>47</v>
      </c>
      <c r="R2831" s="254" t="s">
        <v>47</v>
      </c>
      <c r="S2831" s="243"/>
      <c r="T2831" s="1371"/>
      <c r="U2831" s="245">
        <v>49</v>
      </c>
      <c r="W2831" s="202" t="s">
        <v>804</v>
      </c>
      <c r="X2831" s="1371"/>
      <c r="Y2831" s="248">
        <v>2</v>
      </c>
      <c r="Z2831" s="202"/>
      <c r="AA2831" s="202"/>
      <c r="AB2831" s="499"/>
      <c r="AC2831" s="249">
        <f>IF(B2831="","",(IFERROR(VLOOKUP(B2831,Projecten!A$4:X$2415,5,FALSE),"niet bekend")))</f>
        <v>0</v>
      </c>
      <c r="AD2831" s="330">
        <f t="shared" si="210"/>
        <v>171.7</v>
      </c>
      <c r="AE2831" s="211">
        <f>IF(B2831="","",(IFERROR(VLOOKUP(B2831,Projecten!A$4:X$2415,23,FALSE),"niet bekend")))</f>
        <v>171.7</v>
      </c>
      <c r="AF2831" s="330">
        <f>IF(B2831="","",(IFERROR(VLOOKUP(B2831,Projecten!A$4:X$2415,12,FALSE),"niet bekend")))</f>
        <v>171.7</v>
      </c>
      <c r="AG2831" s="209"/>
    </row>
    <row r="2832" spans="1:33" s="259" customFormat="1" x14ac:dyDescent="0.2">
      <c r="A2832" s="202">
        <v>7451</v>
      </c>
      <c r="B2832" s="272">
        <v>2017820</v>
      </c>
      <c r="C2832" s="243">
        <v>121648</v>
      </c>
      <c r="D2832" s="272" t="s">
        <v>3890</v>
      </c>
      <c r="E2832" s="273" t="s">
        <v>352</v>
      </c>
      <c r="F2832" s="273">
        <v>1</v>
      </c>
      <c r="G2832" s="202">
        <v>1</v>
      </c>
      <c r="H2832" s="202">
        <v>0</v>
      </c>
      <c r="I2832" s="202">
        <v>1</v>
      </c>
      <c r="J2832" s="1000">
        <v>43060</v>
      </c>
      <c r="K2832" s="263" t="s">
        <v>1485</v>
      </c>
      <c r="L2832" s="263" t="s">
        <v>1485</v>
      </c>
      <c r="M2832" s="263" t="s">
        <v>1485</v>
      </c>
      <c r="N2832" s="254" t="s">
        <v>47</v>
      </c>
      <c r="O2832" s="254" t="s">
        <v>47</v>
      </c>
      <c r="P2832" s="254" t="s">
        <v>47</v>
      </c>
      <c r="Q2832" s="254" t="s">
        <v>47</v>
      </c>
      <c r="R2832" s="254" t="s">
        <v>47</v>
      </c>
      <c r="S2832" s="251"/>
      <c r="T2832" s="202"/>
      <c r="U2832" s="245">
        <v>49</v>
      </c>
      <c r="V2832" s="427"/>
      <c r="W2832" s="202" t="s">
        <v>3757</v>
      </c>
      <c r="X2832" s="202"/>
      <c r="Y2832" s="248">
        <v>4.25</v>
      </c>
      <c r="Z2832" s="239"/>
      <c r="AA2832" s="239"/>
      <c r="AB2832" s="1120"/>
      <c r="AC2832" s="249">
        <f>IF(B2832="","",(IFERROR(VLOOKUP(B2832,Projecten!A$4:X$2415,5,FALSE),"niet bekend")))</f>
        <v>1</v>
      </c>
      <c r="AD2832" s="330">
        <f t="shared" si="210"/>
        <v>924.99</v>
      </c>
      <c r="AE2832" s="211">
        <f>IF(B2832="","",(IFERROR(VLOOKUP(B2832,Projecten!A$4:X$2415,23,FALSE),"niet bekend")))</f>
        <v>924.99</v>
      </c>
      <c r="AF2832" s="330">
        <f>IF(B2832="","",(IFERROR(VLOOKUP(B2832,Projecten!A$4:X$2415,12,FALSE),"niet bekend")))</f>
        <v>924.99</v>
      </c>
    </row>
    <row r="2833" spans="1:33" x14ac:dyDescent="0.2">
      <c r="A2833" s="202">
        <v>7452</v>
      </c>
      <c r="B2833" s="261">
        <v>2017785</v>
      </c>
      <c r="C2833" s="243">
        <v>121648</v>
      </c>
      <c r="D2833" s="243" t="s">
        <v>3966</v>
      </c>
      <c r="E2833" s="202" t="s">
        <v>201</v>
      </c>
      <c r="F2833" s="202">
        <v>0</v>
      </c>
      <c r="G2833" s="202">
        <v>2</v>
      </c>
      <c r="H2833" s="202">
        <v>0</v>
      </c>
      <c r="I2833" s="202">
        <v>0</v>
      </c>
      <c r="J2833" s="1000">
        <v>43055</v>
      </c>
      <c r="K2833" s="263" t="s">
        <v>1485</v>
      </c>
      <c r="L2833" s="263" t="s">
        <v>1485</v>
      </c>
      <c r="M2833" s="263" t="s">
        <v>1485</v>
      </c>
      <c r="N2833" s="254" t="s">
        <v>47</v>
      </c>
      <c r="O2833" s="254" t="s">
        <v>47</v>
      </c>
      <c r="P2833" s="254" t="s">
        <v>47</v>
      </c>
      <c r="Q2833" s="254" t="s">
        <v>47</v>
      </c>
      <c r="R2833" s="254" t="s">
        <v>47</v>
      </c>
      <c r="S2833" s="243"/>
      <c r="T2833" s="202"/>
      <c r="U2833" s="245">
        <v>49</v>
      </c>
      <c r="W2833" s="202" t="s">
        <v>654</v>
      </c>
      <c r="X2833" s="202" t="s">
        <v>4041</v>
      </c>
      <c r="Y2833" s="248">
        <v>3</v>
      </c>
      <c r="Z2833" s="202"/>
      <c r="AA2833" s="202"/>
      <c r="AB2833" s="499"/>
      <c r="AC2833" s="249">
        <f>IF(B2833="","",(IFERROR(VLOOKUP(B2833,Projecten!A$4:X$2415,5,FALSE),"niet bekend")))</f>
        <v>0</v>
      </c>
      <c r="AD2833" s="330">
        <f t="shared" si="210"/>
        <v>1166.82</v>
      </c>
      <c r="AE2833" s="211">
        <f>IF(B2833="","",(IFERROR(VLOOKUP(B2833,Projecten!A$4:X$2415,23,FALSE),"niet bekend")))</f>
        <v>1166.82</v>
      </c>
      <c r="AF2833" s="330">
        <f>IF(B2833="","",(IFERROR(VLOOKUP(B2833,Projecten!A$4:X$2415,12,FALSE),"niet bekend")))</f>
        <v>1166.82</v>
      </c>
      <c r="AG2833" s="209"/>
    </row>
    <row r="2834" spans="1:33" x14ac:dyDescent="0.2">
      <c r="A2834" s="202">
        <v>7453</v>
      </c>
      <c r="B2834" s="237">
        <v>2017779</v>
      </c>
      <c r="C2834" s="243">
        <v>121649</v>
      </c>
      <c r="D2834" s="202" t="s">
        <v>3895</v>
      </c>
      <c r="E2834" s="240" t="s">
        <v>317</v>
      </c>
      <c r="F2834" s="273">
        <v>1</v>
      </c>
      <c r="G2834" s="273">
        <v>9</v>
      </c>
      <c r="H2834" s="273">
        <v>8</v>
      </c>
      <c r="I2834" s="273">
        <v>3</v>
      </c>
      <c r="J2834" s="1072">
        <v>43069</v>
      </c>
      <c r="K2834" s="1072">
        <v>43068</v>
      </c>
      <c r="L2834" s="262" t="s">
        <v>1485</v>
      </c>
      <c r="M2834" s="263" t="s">
        <v>1485</v>
      </c>
      <c r="N2834" s="242" t="s">
        <v>47</v>
      </c>
      <c r="O2834" s="242" t="s">
        <v>47</v>
      </c>
      <c r="P2834" s="242" t="s">
        <v>47</v>
      </c>
      <c r="Q2834" s="242" t="s">
        <v>47</v>
      </c>
      <c r="R2834" s="242" t="s">
        <v>47</v>
      </c>
      <c r="S2834" s="243"/>
      <c r="T2834" s="1371"/>
      <c r="U2834" s="264">
        <v>49</v>
      </c>
      <c r="W2834" s="202" t="s">
        <v>777</v>
      </c>
      <c r="X2834" s="1371" t="s">
        <v>1381</v>
      </c>
      <c r="Y2834" s="248">
        <v>22</v>
      </c>
      <c r="Z2834" s="202"/>
      <c r="AA2834" s="202"/>
      <c r="AB2834" s="243"/>
      <c r="AC2834" s="249">
        <f>IF(B2834="","",(IFERROR(VLOOKUP(B2834,Projecten!A$4:X$2415,5,FALSE),"niet bekend")))</f>
        <v>1</v>
      </c>
      <c r="AD2834" s="330">
        <f t="shared" si="210"/>
        <v>3327.67</v>
      </c>
      <c r="AE2834" s="211">
        <f>IF(B2834="","",(IFERROR(VLOOKUP(B2834,Projecten!A$4:X$2415,23,FALSE),"niet bekend")))</f>
        <v>3327.67</v>
      </c>
      <c r="AF2834" s="330">
        <f>IF(B2834="","",(IFERROR(VLOOKUP(B2834,Projecten!A$4:X$2415,12,FALSE),"niet bekend")))</f>
        <v>3327.67</v>
      </c>
      <c r="AG2834" s="209"/>
    </row>
    <row r="2835" spans="1:33" x14ac:dyDescent="0.2">
      <c r="A2835" s="202">
        <v>7454</v>
      </c>
      <c r="B2835" s="237">
        <v>2017780</v>
      </c>
      <c r="C2835" s="243">
        <v>121649</v>
      </c>
      <c r="D2835" s="202" t="s">
        <v>3896</v>
      </c>
      <c r="E2835" s="240" t="s">
        <v>317</v>
      </c>
      <c r="F2835" s="240">
        <v>1</v>
      </c>
      <c r="G2835" s="240">
        <v>9</v>
      </c>
      <c r="H2835" s="240">
        <v>0</v>
      </c>
      <c r="I2835" s="1117">
        <v>0</v>
      </c>
      <c r="J2835" s="1072">
        <v>43069</v>
      </c>
      <c r="K2835" s="1072">
        <v>43068</v>
      </c>
      <c r="L2835" s="263" t="s">
        <v>1485</v>
      </c>
      <c r="M2835" s="263" t="s">
        <v>1485</v>
      </c>
      <c r="N2835" s="242" t="s">
        <v>47</v>
      </c>
      <c r="O2835" s="242" t="s">
        <v>47</v>
      </c>
      <c r="P2835" s="242" t="s">
        <v>47</v>
      </c>
      <c r="Q2835" s="242" t="s">
        <v>47</v>
      </c>
      <c r="R2835" s="242" t="s">
        <v>47</v>
      </c>
      <c r="S2835" s="243"/>
      <c r="T2835" s="1371"/>
      <c r="U2835" s="264">
        <v>49</v>
      </c>
      <c r="W2835" s="202" t="s">
        <v>777</v>
      </c>
      <c r="X2835" s="1371" t="s">
        <v>1381</v>
      </c>
      <c r="Y2835" s="248">
        <v>22</v>
      </c>
      <c r="Z2835" s="202"/>
      <c r="AA2835" s="202"/>
      <c r="AB2835" s="243"/>
      <c r="AC2835" s="249">
        <f>IF(B2835="","",(IFERROR(VLOOKUP(B2835,Projecten!A$4:X$2415,5,FALSE),"niet bekend")))</f>
        <v>1</v>
      </c>
      <c r="AD2835" s="330">
        <f t="shared" si="210"/>
        <v>3258.52</v>
      </c>
      <c r="AE2835" s="211">
        <f>IF(B2835="","",(IFERROR(VLOOKUP(B2835,Projecten!A$4:X$2415,23,FALSE),"niet bekend")))</f>
        <v>3258.52</v>
      </c>
      <c r="AF2835" s="330">
        <f>IF(B2835="","",(IFERROR(VLOOKUP(B2835,Projecten!A$4:X$2415,12,FALSE),"niet bekend")))</f>
        <v>3258.52</v>
      </c>
      <c r="AG2835" s="209"/>
    </row>
    <row r="2836" spans="1:33" x14ac:dyDescent="0.2">
      <c r="A2836" s="202">
        <v>7455</v>
      </c>
      <c r="B2836" s="272">
        <v>2017815</v>
      </c>
      <c r="C2836" s="272">
        <v>121653</v>
      </c>
      <c r="D2836" s="272" t="s">
        <v>3986</v>
      </c>
      <c r="E2836" s="273" t="s">
        <v>3985</v>
      </c>
      <c r="F2836" s="273">
        <v>1</v>
      </c>
      <c r="G2836" s="273">
        <v>0</v>
      </c>
      <c r="H2836" s="273">
        <v>0</v>
      </c>
      <c r="I2836" s="273">
        <v>0</v>
      </c>
      <c r="J2836" s="1450">
        <v>43074</v>
      </c>
      <c r="K2836" s="1450">
        <v>43075</v>
      </c>
      <c r="L2836" s="1447" t="s">
        <v>1485</v>
      </c>
      <c r="M2836" s="1451" t="s">
        <v>2168</v>
      </c>
      <c r="N2836" s="242" t="s">
        <v>47</v>
      </c>
      <c r="O2836" s="242" t="s">
        <v>47</v>
      </c>
      <c r="P2836" s="242" t="s">
        <v>47</v>
      </c>
      <c r="Q2836" s="242" t="s">
        <v>47</v>
      </c>
      <c r="R2836" s="242" t="s">
        <v>47</v>
      </c>
      <c r="S2836" s="243"/>
      <c r="T2836" s="1371"/>
      <c r="U2836" s="245">
        <v>50</v>
      </c>
      <c r="W2836" s="202" t="s">
        <v>4008</v>
      </c>
      <c r="X2836" s="690" t="s">
        <v>4092</v>
      </c>
      <c r="Y2836" s="248">
        <v>23</v>
      </c>
      <c r="Z2836" s="202"/>
      <c r="AA2836" s="202"/>
      <c r="AB2836" s="243"/>
      <c r="AC2836" s="249">
        <f>IF(B2836="","",(IFERROR(VLOOKUP(B2836,Projecten!A$4:X$2415,5,FALSE),"niet bekend")))</f>
        <v>1</v>
      </c>
      <c r="AD2836" s="330">
        <f t="shared" si="210"/>
        <v>4500</v>
      </c>
      <c r="AE2836" s="211">
        <f>IF(B2836="","",(IFERROR(VLOOKUP(B2836,Projecten!A$4:X$2415,23,FALSE),"niet bekend")))</f>
        <v>4500</v>
      </c>
      <c r="AF2836" s="330">
        <f>IF(B2836="","",(IFERROR(VLOOKUP(B2836,Projecten!A$4:X$2415,12,FALSE),"niet bekend")))</f>
        <v>4500</v>
      </c>
      <c r="AG2836" s="330"/>
    </row>
    <row r="2837" spans="1:33" s="259" customFormat="1" x14ac:dyDescent="0.2">
      <c r="A2837" s="202">
        <v>7456</v>
      </c>
      <c r="B2837" s="272">
        <v>2017821</v>
      </c>
      <c r="C2837" s="272">
        <v>121654</v>
      </c>
      <c r="D2837" s="272" t="s">
        <v>3999</v>
      </c>
      <c r="E2837" s="273" t="s">
        <v>26</v>
      </c>
      <c r="F2837" s="273">
        <v>5</v>
      </c>
      <c r="G2837" s="273">
        <v>40</v>
      </c>
      <c r="H2837" s="273">
        <v>25</v>
      </c>
      <c r="I2837" s="273">
        <v>15</v>
      </c>
      <c r="J2837" s="1436">
        <v>43069</v>
      </c>
      <c r="K2837" s="1436">
        <v>43068</v>
      </c>
      <c r="L2837" s="275" t="s">
        <v>1485</v>
      </c>
      <c r="M2837" s="275" t="s">
        <v>1485</v>
      </c>
      <c r="N2837" s="254" t="s">
        <v>47</v>
      </c>
      <c r="O2837" s="254" t="s">
        <v>47</v>
      </c>
      <c r="P2837" s="254" t="s">
        <v>47</v>
      </c>
      <c r="Q2837" s="254" t="s">
        <v>47</v>
      </c>
      <c r="R2837" s="254" t="s">
        <v>47</v>
      </c>
      <c r="S2837" s="251"/>
      <c r="T2837" s="1443"/>
      <c r="U2837" s="245">
        <v>51</v>
      </c>
      <c r="V2837" s="638"/>
      <c r="W2837" s="202" t="s">
        <v>3750</v>
      </c>
      <c r="X2837" s="202" t="s">
        <v>4098</v>
      </c>
      <c r="Y2837" s="248">
        <v>76</v>
      </c>
      <c r="Z2837" s="239"/>
      <c r="AA2837" s="239"/>
      <c r="AB2837" s="1120"/>
      <c r="AC2837" s="249">
        <f>IF(B2837="","",(IFERROR(VLOOKUP(B2837,Projecten!A$4:X$2415,5,FALSE),"niet bekend")))</f>
        <v>5</v>
      </c>
      <c r="AD2837" s="330">
        <f t="shared" si="210"/>
        <v>16113.85</v>
      </c>
      <c r="AE2837" s="211">
        <f>IF(B2837="","",(IFERROR(VLOOKUP(B2837,Projecten!A$4:X$2415,23,FALSE),"niet bekend")))</f>
        <v>16113.85</v>
      </c>
      <c r="AF2837" s="330">
        <f>IF(B2837="","",(IFERROR(VLOOKUP(B2837,Projecten!A$4:X$2415,12,FALSE),"niet bekend")))</f>
        <v>16113.85</v>
      </c>
    </row>
    <row r="2838" spans="1:33" s="259" customFormat="1" x14ac:dyDescent="0.2">
      <c r="A2838" s="202">
        <v>7457</v>
      </c>
      <c r="B2838" s="272">
        <v>2017803</v>
      </c>
      <c r="C2838" s="272">
        <v>121656</v>
      </c>
      <c r="D2838" s="272" t="s">
        <v>3951</v>
      </c>
      <c r="E2838" s="273" t="s">
        <v>3054</v>
      </c>
      <c r="F2838" s="273">
        <v>1</v>
      </c>
      <c r="G2838" s="273">
        <v>7</v>
      </c>
      <c r="H2838" s="273">
        <v>5</v>
      </c>
      <c r="I2838" s="273">
        <v>0</v>
      </c>
      <c r="J2838" s="1436">
        <v>43069</v>
      </c>
      <c r="K2838" s="275" t="s">
        <v>1485</v>
      </c>
      <c r="L2838" s="275" t="s">
        <v>1485</v>
      </c>
      <c r="M2838" s="275" t="s">
        <v>1485</v>
      </c>
      <c r="N2838" s="254" t="s">
        <v>47</v>
      </c>
      <c r="O2838" s="254" t="s">
        <v>47</v>
      </c>
      <c r="P2838" s="254" t="s">
        <v>47</v>
      </c>
      <c r="Q2838" s="254" t="s">
        <v>47</v>
      </c>
      <c r="R2838" s="254" t="s">
        <v>47</v>
      </c>
      <c r="S2838" s="251"/>
      <c r="T2838" s="1443"/>
      <c r="U2838" s="245">
        <v>50</v>
      </c>
      <c r="V2838" s="638"/>
      <c r="W2838" s="202" t="s">
        <v>1906</v>
      </c>
      <c r="X2838" s="202"/>
      <c r="Y2838" s="248">
        <v>9</v>
      </c>
      <c r="Z2838" s="239"/>
      <c r="AA2838" s="239"/>
      <c r="AB2838" s="1120"/>
      <c r="AC2838" s="249">
        <f>IF(B2838="","",(IFERROR(VLOOKUP(B2838,Projecten!A$4:X$2415,5,FALSE),"niet bekend")))</f>
        <v>1</v>
      </c>
      <c r="AD2838" s="330">
        <f t="shared" si="210"/>
        <v>1522.04</v>
      </c>
      <c r="AE2838" s="211">
        <f>IF(B2838="","",(IFERROR(VLOOKUP(B2838,Projecten!A$4:X$2415,23,FALSE),"niet bekend")))</f>
        <v>1522.04</v>
      </c>
      <c r="AF2838" s="330">
        <f>IF(B2838="","",(IFERROR(VLOOKUP(B2838,Projecten!A$4:X$2415,12,FALSE),"niet bekend")))</f>
        <v>1522.04</v>
      </c>
    </row>
    <row r="2839" spans="1:33" s="259" customFormat="1" x14ac:dyDescent="0.2">
      <c r="A2839" s="202">
        <v>7458</v>
      </c>
      <c r="B2839" s="272">
        <v>2017804</v>
      </c>
      <c r="C2839" s="272">
        <v>121656</v>
      </c>
      <c r="D2839" s="272" t="s">
        <v>3952</v>
      </c>
      <c r="E2839" s="273" t="s">
        <v>3054</v>
      </c>
      <c r="F2839" s="273">
        <v>1</v>
      </c>
      <c r="G2839" s="273">
        <v>6</v>
      </c>
      <c r="H2839" s="273">
        <v>4</v>
      </c>
      <c r="I2839" s="273">
        <v>2</v>
      </c>
      <c r="J2839" s="1436">
        <v>43069</v>
      </c>
      <c r="K2839" s="275" t="s">
        <v>1485</v>
      </c>
      <c r="L2839" s="275" t="s">
        <v>1485</v>
      </c>
      <c r="M2839" s="274" t="s">
        <v>4048</v>
      </c>
      <c r="N2839" s="254" t="s">
        <v>47</v>
      </c>
      <c r="O2839" s="254" t="s">
        <v>47</v>
      </c>
      <c r="P2839" s="254" t="s">
        <v>47</v>
      </c>
      <c r="Q2839" s="254" t="s">
        <v>47</v>
      </c>
      <c r="R2839" s="254" t="s">
        <v>47</v>
      </c>
      <c r="S2839" s="251"/>
      <c r="T2839" s="1443"/>
      <c r="U2839" s="245">
        <v>50</v>
      </c>
      <c r="V2839" s="638"/>
      <c r="W2839" s="202" t="s">
        <v>1906</v>
      </c>
      <c r="X2839" s="1023" t="s">
        <v>4063</v>
      </c>
      <c r="Y2839" s="248">
        <v>9</v>
      </c>
      <c r="Z2839" s="239"/>
      <c r="AA2839" s="239"/>
      <c r="AB2839" s="1120"/>
      <c r="AC2839" s="249">
        <f>IF(B2839="","",(IFERROR(VLOOKUP(B2839,Projecten!A$4:X$2415,5,FALSE),"niet bekend")))</f>
        <v>1</v>
      </c>
      <c r="AD2839" s="330">
        <f t="shared" si="210"/>
        <v>1970.1</v>
      </c>
      <c r="AE2839" s="211">
        <f>IF(B2839="","",(IFERROR(VLOOKUP(B2839,Projecten!A$4:X$2415,23,FALSE),"niet bekend")))</f>
        <v>1970.1</v>
      </c>
      <c r="AF2839" s="330">
        <f>IF(B2839="","",(IFERROR(VLOOKUP(B2839,Projecten!A$4:X$2415,12,FALSE),"niet bekend")))</f>
        <v>1970.1</v>
      </c>
    </row>
    <row r="2840" spans="1:33" s="259" customFormat="1" x14ac:dyDescent="0.2">
      <c r="A2840" s="202">
        <v>7460</v>
      </c>
      <c r="B2840" s="272">
        <v>2017835</v>
      </c>
      <c r="C2840" s="272">
        <v>121658</v>
      </c>
      <c r="D2840" s="272" t="s">
        <v>4061</v>
      </c>
      <c r="E2840" s="273" t="s">
        <v>352</v>
      </c>
      <c r="F2840" s="273">
        <v>1</v>
      </c>
      <c r="G2840" s="273">
        <v>13</v>
      </c>
      <c r="H2840" s="273">
        <v>7</v>
      </c>
      <c r="I2840" s="273">
        <v>4</v>
      </c>
      <c r="J2840" s="263" t="s">
        <v>47</v>
      </c>
      <c r="K2840" s="262" t="s">
        <v>4124</v>
      </c>
      <c r="L2840" s="263" t="s">
        <v>1485</v>
      </c>
      <c r="M2840" s="263" t="s">
        <v>1485</v>
      </c>
      <c r="N2840" s="322" t="s">
        <v>47</v>
      </c>
      <c r="O2840" s="254" t="s">
        <v>47</v>
      </c>
      <c r="P2840" s="254" t="s">
        <v>470</v>
      </c>
      <c r="Q2840" s="254" t="s">
        <v>47</v>
      </c>
      <c r="R2840" s="254" t="s">
        <v>47</v>
      </c>
      <c r="S2840" s="251"/>
      <c r="T2840" s="1443"/>
      <c r="U2840" s="245">
        <v>50</v>
      </c>
      <c r="V2840" s="638"/>
      <c r="W2840" s="202" t="s">
        <v>532</v>
      </c>
      <c r="X2840" s="202" t="s">
        <v>4093</v>
      </c>
      <c r="Y2840" s="248">
        <v>30</v>
      </c>
      <c r="Z2840" s="239"/>
      <c r="AA2840" s="239"/>
      <c r="AB2840" s="1120"/>
      <c r="AC2840" s="249">
        <f>IF(B2840="","",(IFERROR(VLOOKUP(B2840,Projecten!A$4:X$2415,5,FALSE),"niet bekend")))</f>
        <v>29</v>
      </c>
      <c r="AD2840" s="330">
        <f t="shared" si="210"/>
        <v>6022</v>
      </c>
      <c r="AE2840" s="211">
        <f>IF(B2840="","",(IFERROR(VLOOKUP(B2840,Projecten!A$4:X$2415,23,FALSE),"niet bekend")))</f>
        <v>174638</v>
      </c>
      <c r="AF2840" s="330">
        <f>IF(B2840="","",(IFERROR(VLOOKUP(B2840,Projecten!A$4:X$2415,12,FALSE),"niet bekend")))</f>
        <v>174638</v>
      </c>
    </row>
    <row r="2841" spans="1:33" s="259" customFormat="1" x14ac:dyDescent="0.2">
      <c r="A2841" s="202"/>
      <c r="B2841" s="272"/>
      <c r="C2841" s="272"/>
      <c r="D2841" s="272"/>
      <c r="E2841" s="273"/>
      <c r="F2841" s="273"/>
      <c r="G2841" s="273"/>
      <c r="H2841" s="273"/>
      <c r="I2841" s="389"/>
      <c r="J2841" s="1123"/>
      <c r="K2841" s="1123"/>
      <c r="L2841" s="1123"/>
      <c r="M2841" s="1123"/>
      <c r="N2841" s="322"/>
      <c r="O2841" s="254"/>
      <c r="P2841" s="254"/>
      <c r="Q2841" s="254"/>
      <c r="R2841" s="254"/>
      <c r="S2841" s="251"/>
      <c r="T2841" s="1443"/>
      <c r="U2841" s="245"/>
      <c r="V2841" s="638"/>
      <c r="W2841" s="202"/>
      <c r="X2841" s="202"/>
      <c r="Y2841" s="257"/>
      <c r="Z2841" s="239"/>
      <c r="AA2841" s="239"/>
      <c r="AB2841" s="1120"/>
      <c r="AC2841" s="249" t="str">
        <f>IF(B2841="","",(IFERROR(VLOOKUP(B2841,Projecten!A$4:X$2415,5,FALSE),"niet bekend")))</f>
        <v/>
      </c>
      <c r="AD2841" s="330" t="str">
        <f t="shared" si="210"/>
        <v/>
      </c>
      <c r="AE2841" s="211" t="str">
        <f>IF(B2841="","",(IFERROR(VLOOKUP(B2841,Projecten!A$4:X$2415,23,FALSE),"niet bekend")))</f>
        <v/>
      </c>
      <c r="AF2841" s="330" t="str">
        <f>IF(B2841="","",(IFERROR(VLOOKUP(B2841,Projecten!A$4:X$2415,12,FALSE),"niet bekend")))</f>
        <v/>
      </c>
    </row>
    <row r="2842" spans="1:33" s="312" customFormat="1" x14ac:dyDescent="0.2">
      <c r="A2842" s="298"/>
      <c r="B2842" s="1012"/>
      <c r="C2842" s="299"/>
      <c r="D2842" s="300"/>
      <c r="E2842" s="300"/>
      <c r="F2842" s="300"/>
      <c r="G2842" s="300"/>
      <c r="H2842" s="300"/>
      <c r="I2842" s="300"/>
      <c r="J2842" s="301"/>
      <c r="K2842" s="301"/>
      <c r="L2842" s="301"/>
      <c r="M2842" s="302"/>
      <c r="N2842" s="302"/>
      <c r="O2842" s="302"/>
      <c r="P2842" s="302"/>
      <c r="Q2842" s="302"/>
      <c r="R2842" s="302"/>
      <c r="S2842" s="303"/>
      <c r="T2842" s="1445"/>
      <c r="U2842" s="305"/>
      <c r="V2842" s="305"/>
      <c r="W2842" s="307"/>
      <c r="X2842" s="307"/>
      <c r="Y2842" s="307"/>
      <c r="Z2842" s="298"/>
      <c r="AA2842" s="308"/>
      <c r="AB2842" s="410"/>
      <c r="AC2842" s="310"/>
      <c r="AD2842" s="412"/>
      <c r="AE2842" s="309" t="s">
        <v>3165</v>
      </c>
      <c r="AF2842" s="1360" t="s">
        <v>3165</v>
      </c>
    </row>
    <row r="2843" spans="1:33" s="236" customFormat="1" x14ac:dyDescent="0.2">
      <c r="A2843" s="220"/>
      <c r="C2843" s="221"/>
      <c r="D2843" s="222">
        <f>SUM(G2843:I2843)</f>
        <v>335</v>
      </c>
      <c r="E2843" s="220"/>
      <c r="F2843" s="220">
        <f>SUM(F2844:F2862)</f>
        <v>15</v>
      </c>
      <c r="G2843" s="220">
        <f>SUM(G2844:G2862)</f>
        <v>181</v>
      </c>
      <c r="H2843" s="220">
        <f>SUM(H2844:H2862)</f>
        <v>98</v>
      </c>
      <c r="I2843" s="220">
        <f>SUM(I2844:I2862)</f>
        <v>56</v>
      </c>
      <c r="J2843" s="223"/>
      <c r="K2843" s="223"/>
      <c r="L2843" s="223"/>
      <c r="M2843" s="224"/>
      <c r="N2843" s="224"/>
      <c r="O2843" s="224"/>
      <c r="P2843" s="224"/>
      <c r="Q2843" s="224"/>
      <c r="R2843" s="224"/>
      <c r="S2843" s="225">
        <v>50</v>
      </c>
      <c r="T2843" s="1442"/>
      <c r="U2843" s="227"/>
      <c r="V2843" s="227"/>
      <c r="W2843" s="229"/>
      <c r="X2843" s="230">
        <f>SUM(Y2843:Y2862)</f>
        <v>467.25</v>
      </c>
      <c r="Y2843" s="231"/>
      <c r="Z2843" s="231">
        <v>0</v>
      </c>
      <c r="AA2843" s="232">
        <f>X2843-Z2843</f>
        <v>467.25</v>
      </c>
      <c r="AB2843" s="221"/>
      <c r="AD2843" s="1364">
        <f>SUM(AD2844:AD2862)</f>
        <v>82089.85000000002</v>
      </c>
    </row>
    <row r="2844" spans="1:33" x14ac:dyDescent="0.2">
      <c r="A2844" s="202"/>
      <c r="B2844" s="519"/>
      <c r="C2844" s="238"/>
      <c r="D2844" s="239"/>
      <c r="E2844" s="240"/>
      <c r="F2844" s="240"/>
      <c r="G2844" s="240"/>
      <c r="H2844" s="240"/>
      <c r="I2844" s="240"/>
      <c r="J2844" s="241"/>
      <c r="K2844" s="241"/>
      <c r="L2844" s="241"/>
      <c r="M2844" s="242"/>
      <c r="N2844" s="242"/>
      <c r="O2844" s="242"/>
      <c r="P2844" s="242"/>
      <c r="Q2844" s="242"/>
      <c r="R2844" s="242"/>
      <c r="S2844" s="613" t="s">
        <v>3371</v>
      </c>
      <c r="T2844" s="1371"/>
      <c r="U2844" s="245"/>
      <c r="X2844" s="247" t="s">
        <v>3653</v>
      </c>
      <c r="Y2844" s="248"/>
      <c r="Z2844" s="202"/>
      <c r="AA2844" s="202"/>
      <c r="AB2844" s="243"/>
      <c r="AC2844" s="249" t="str">
        <f>IF(B2844="","",(IFERROR(VLOOKUP(B2844,Projecten!A$4:X$2415,5,FALSE),"niet bekend")))</f>
        <v/>
      </c>
      <c r="AD2844" s="330" t="str">
        <f>IF(AC2844="","",(IF(F2844=0,AF2844,(F2844/AC2844*AF2844))))</f>
        <v/>
      </c>
      <c r="AE2844" s="211" t="str">
        <f>IF(B2844="","",(IFERROR(VLOOKUP(B2844,Projecten!A$4:X$2415,23,FALSE),"niet bekend")))</f>
        <v/>
      </c>
      <c r="AF2844" s="330" t="str">
        <f>IF(B2844="","",(IFERROR(VLOOKUP(B2844,Projecten!A$4:X$2415,12,FALSE),"niet bekend")))</f>
        <v/>
      </c>
      <c r="AG2844" s="209"/>
    </row>
    <row r="2845" spans="1:33" s="259" customFormat="1" x14ac:dyDescent="0.2">
      <c r="A2845" s="202">
        <v>8130</v>
      </c>
      <c r="B2845" s="250"/>
      <c r="C2845" s="251"/>
      <c r="D2845" s="251" t="s">
        <v>3836</v>
      </c>
      <c r="E2845" s="239"/>
      <c r="F2845" s="239"/>
      <c r="G2845" s="239"/>
      <c r="H2845" s="239"/>
      <c r="I2845" s="239"/>
      <c r="J2845" s="253"/>
      <c r="K2845" s="253"/>
      <c r="L2845" s="253"/>
      <c r="M2845" s="253"/>
      <c r="N2845" s="254"/>
      <c r="O2845" s="254"/>
      <c r="P2845" s="254"/>
      <c r="Q2845" s="254"/>
      <c r="R2845" s="254"/>
      <c r="S2845" s="243">
        <v>2017</v>
      </c>
      <c r="T2845" s="1443"/>
      <c r="U2845" s="255"/>
      <c r="V2845" s="638"/>
      <c r="W2845" s="239"/>
      <c r="X2845" s="239"/>
      <c r="Y2845" s="257">
        <v>18</v>
      </c>
      <c r="Z2845" s="239"/>
      <c r="AA2845" s="239"/>
      <c r="AB2845" s="1120"/>
      <c r="AC2845" s="249"/>
      <c r="AD2845" s="330"/>
      <c r="AE2845" s="211"/>
      <c r="AF2845" s="330"/>
    </row>
    <row r="2846" spans="1:33" s="259" customFormat="1" x14ac:dyDescent="0.2">
      <c r="A2846" s="202">
        <v>8131</v>
      </c>
      <c r="B2846" s="250"/>
      <c r="C2846" s="251"/>
      <c r="D2846" s="251" t="s">
        <v>4133</v>
      </c>
      <c r="E2846" s="239"/>
      <c r="F2846" s="239"/>
      <c r="G2846" s="239"/>
      <c r="H2846" s="239"/>
      <c r="I2846" s="239"/>
      <c r="J2846" s="253"/>
      <c r="K2846" s="253"/>
      <c r="L2846" s="253"/>
      <c r="M2846" s="253"/>
      <c r="N2846" s="254"/>
      <c r="O2846" s="254"/>
      <c r="P2846" s="254"/>
      <c r="Q2846" s="254"/>
      <c r="R2846" s="254"/>
      <c r="S2846" s="251"/>
      <c r="T2846" s="1443"/>
      <c r="U2846" s="255"/>
      <c r="V2846" s="638"/>
      <c r="W2846" s="239"/>
      <c r="X2846" s="239"/>
      <c r="Y2846" s="257">
        <v>8.25</v>
      </c>
      <c r="Z2846" s="239"/>
      <c r="AA2846" s="239"/>
      <c r="AB2846" s="1120"/>
      <c r="AC2846" s="249"/>
      <c r="AD2846" s="330"/>
      <c r="AE2846" s="211"/>
      <c r="AF2846" s="330"/>
    </row>
    <row r="2847" spans="1:33" s="259" customFormat="1" x14ac:dyDescent="0.2">
      <c r="A2847" s="202">
        <v>8132</v>
      </c>
      <c r="B2847" s="250"/>
      <c r="C2847" s="251"/>
      <c r="D2847" s="251" t="s">
        <v>4134</v>
      </c>
      <c r="E2847" s="239"/>
      <c r="F2847" s="239"/>
      <c r="G2847" s="239"/>
      <c r="H2847" s="239"/>
      <c r="I2847" s="239"/>
      <c r="J2847" s="253"/>
      <c r="K2847" s="253"/>
      <c r="L2847" s="253"/>
      <c r="M2847" s="253"/>
      <c r="N2847" s="254"/>
      <c r="O2847" s="254"/>
      <c r="P2847" s="254"/>
      <c r="Q2847" s="254"/>
      <c r="R2847" s="254"/>
      <c r="S2847" s="251"/>
      <c r="T2847" s="1443"/>
      <c r="U2847" s="255"/>
      <c r="V2847" s="638"/>
      <c r="W2847" s="239"/>
      <c r="X2847" s="239"/>
      <c r="Y2847" s="257">
        <v>2</v>
      </c>
      <c r="Z2847" s="239"/>
      <c r="AA2847" s="239"/>
      <c r="AB2847" s="1120"/>
      <c r="AC2847" s="249"/>
      <c r="AD2847" s="330"/>
      <c r="AE2847" s="211"/>
      <c r="AF2847" s="330"/>
    </row>
    <row r="2848" spans="1:33" s="259" customFormat="1" x14ac:dyDescent="0.2">
      <c r="A2848" s="202">
        <v>8133</v>
      </c>
      <c r="B2848" s="250"/>
      <c r="C2848" s="251"/>
      <c r="D2848" s="251" t="s">
        <v>3984</v>
      </c>
      <c r="E2848" s="239"/>
      <c r="F2848" s="239"/>
      <c r="G2848" s="239"/>
      <c r="H2848" s="239"/>
      <c r="I2848" s="239"/>
      <c r="J2848" s="253"/>
      <c r="K2848" s="253"/>
      <c r="L2848" s="253"/>
      <c r="M2848" s="253"/>
      <c r="N2848" s="254"/>
      <c r="O2848" s="254"/>
      <c r="P2848" s="254"/>
      <c r="Q2848" s="254"/>
      <c r="R2848" s="254"/>
      <c r="S2848" s="251"/>
      <c r="T2848" s="1443"/>
      <c r="U2848" s="255"/>
      <c r="V2848" s="638"/>
      <c r="W2848" s="239"/>
      <c r="X2848" s="239"/>
      <c r="Y2848" s="257">
        <v>5</v>
      </c>
      <c r="Z2848" s="239"/>
      <c r="AA2848" s="239"/>
      <c r="AB2848" s="1120"/>
      <c r="AC2848" s="249"/>
      <c r="AD2848" s="330"/>
      <c r="AE2848" s="211"/>
      <c r="AF2848" s="330"/>
    </row>
    <row r="2849" spans="1:33" ht="13.5" customHeight="1" x14ac:dyDescent="0.2">
      <c r="A2849" s="202">
        <v>8134</v>
      </c>
      <c r="B2849" s="261" t="s">
        <v>3959</v>
      </c>
      <c r="C2849" s="243" t="s">
        <v>4035</v>
      </c>
      <c r="D2849" s="243">
        <v>688418</v>
      </c>
      <c r="E2849" s="202" t="s">
        <v>26</v>
      </c>
      <c r="F2849" s="202">
        <v>1</v>
      </c>
      <c r="G2849" s="202">
        <v>8</v>
      </c>
      <c r="H2849" s="202">
        <v>5</v>
      </c>
      <c r="I2849" s="202">
        <v>2</v>
      </c>
      <c r="J2849" s="1000">
        <v>43060</v>
      </c>
      <c r="K2849" s="1000">
        <v>43061</v>
      </c>
      <c r="L2849" s="263" t="s">
        <v>1485</v>
      </c>
      <c r="M2849" s="263" t="s">
        <v>1485</v>
      </c>
      <c r="N2849" s="254" t="s">
        <v>47</v>
      </c>
      <c r="O2849" s="254" t="s">
        <v>47</v>
      </c>
      <c r="P2849" s="254" t="s">
        <v>47</v>
      </c>
      <c r="Q2849" s="254" t="s">
        <v>47</v>
      </c>
      <c r="R2849" s="254" t="s">
        <v>47</v>
      </c>
      <c r="S2849" s="243"/>
      <c r="T2849" s="202"/>
      <c r="U2849" s="245">
        <v>49</v>
      </c>
      <c r="W2849" s="202" t="s">
        <v>2509</v>
      </c>
      <c r="X2849" s="202" t="s">
        <v>4097</v>
      </c>
      <c r="Y2849" s="248">
        <v>24</v>
      </c>
      <c r="Z2849" s="202"/>
      <c r="AA2849" s="202"/>
      <c r="AB2849" s="499"/>
      <c r="AC2849" s="249">
        <f>IF(B2849="","",(IFERROR(VLOOKUP(B2849,Projecten!A$4:X$2415,5,FALSE),"niet bekend")))</f>
        <v>1</v>
      </c>
      <c r="AD2849" s="330">
        <f t="shared" ref="AD2849:AD2855" si="211">IF(AC2849="","",(IF(F2849=0,AF2849,(F2849/AC2849*AF2849))))</f>
        <v>5904.66</v>
      </c>
      <c r="AE2849" s="211">
        <f>IF(B2849="","",(IFERROR(VLOOKUP(B2849,Projecten!A$4:X$2415,23,FALSE),"niet bekend")))</f>
        <v>5904.66</v>
      </c>
      <c r="AF2849" s="330">
        <f>IF(B2849="","",(IFERROR(VLOOKUP(B2849,Projecten!A$4:X$2415,12,FALSE),"niet bekend")))</f>
        <v>5904.66</v>
      </c>
      <c r="AG2849" s="209"/>
    </row>
    <row r="2850" spans="1:33" s="259" customFormat="1" x14ac:dyDescent="0.2">
      <c r="A2850" s="202">
        <v>8135</v>
      </c>
      <c r="B2850" s="272">
        <v>2017835</v>
      </c>
      <c r="C2850" s="272" t="s">
        <v>4068</v>
      </c>
      <c r="D2850" s="272" t="s">
        <v>4138</v>
      </c>
      <c r="E2850" s="273" t="s">
        <v>352</v>
      </c>
      <c r="F2850" s="273">
        <v>5</v>
      </c>
      <c r="G2850" s="273">
        <v>65</v>
      </c>
      <c r="H2850" s="273">
        <v>35</v>
      </c>
      <c r="I2850" s="273">
        <v>20</v>
      </c>
      <c r="J2850" s="1452" t="s">
        <v>47</v>
      </c>
      <c r="K2850" s="262" t="s">
        <v>4122</v>
      </c>
      <c r="L2850" s="262"/>
      <c r="M2850" s="263" t="s">
        <v>1485</v>
      </c>
      <c r="N2850" s="322" t="s">
        <v>47</v>
      </c>
      <c r="O2850" s="254" t="s">
        <v>47</v>
      </c>
      <c r="P2850" s="254" t="s">
        <v>47</v>
      </c>
      <c r="Q2850" s="254" t="s">
        <v>47</v>
      </c>
      <c r="R2850" s="254" t="s">
        <v>47</v>
      </c>
      <c r="S2850" s="251"/>
      <c r="T2850" s="1443"/>
      <c r="U2850" s="245">
        <v>50</v>
      </c>
      <c r="V2850" s="638"/>
      <c r="W2850" s="202" t="s">
        <v>532</v>
      </c>
      <c r="X2850" s="202" t="s">
        <v>4123</v>
      </c>
      <c r="Y2850" s="248">
        <v>150</v>
      </c>
      <c r="Z2850" s="239"/>
      <c r="AA2850" s="239"/>
      <c r="AB2850" s="1120"/>
      <c r="AC2850" s="249">
        <f>IF(B2850="","",(IFERROR(VLOOKUP(B2850,Projecten!A$4:X$2415,5,FALSE),"niet bekend")))</f>
        <v>29</v>
      </c>
      <c r="AD2850" s="330">
        <f t="shared" si="211"/>
        <v>30110.000000000004</v>
      </c>
      <c r="AE2850" s="211">
        <f>IF(B2850="","",(IFERROR(VLOOKUP(B2850,Projecten!A$4:X$2415,23,FALSE),"niet bekend")))</f>
        <v>174638</v>
      </c>
      <c r="AF2850" s="330">
        <f>IF(B2850="","",(IFERROR(VLOOKUP(B2850,Projecten!A$4:X$2415,12,FALSE),"niet bekend")))</f>
        <v>174638</v>
      </c>
    </row>
    <row r="2851" spans="1:33" s="259" customFormat="1" x14ac:dyDescent="0.2">
      <c r="A2851" s="202">
        <v>8136</v>
      </c>
      <c r="B2851" s="272">
        <v>2017835</v>
      </c>
      <c r="C2851" s="272" t="s">
        <v>4069</v>
      </c>
      <c r="D2851" s="272" t="s">
        <v>4139</v>
      </c>
      <c r="E2851" s="273" t="s">
        <v>352</v>
      </c>
      <c r="F2851" s="273">
        <v>3</v>
      </c>
      <c r="G2851" s="273">
        <v>39</v>
      </c>
      <c r="H2851" s="273">
        <v>21</v>
      </c>
      <c r="I2851" s="273">
        <v>12</v>
      </c>
      <c r="J2851" s="1452" t="s">
        <v>47</v>
      </c>
      <c r="K2851" s="263" t="s">
        <v>47</v>
      </c>
      <c r="L2851" s="263" t="s">
        <v>1485</v>
      </c>
      <c r="M2851" s="263" t="s">
        <v>1485</v>
      </c>
      <c r="N2851" s="322" t="s">
        <v>47</v>
      </c>
      <c r="O2851" s="254" t="s">
        <v>47</v>
      </c>
      <c r="P2851" s="254" t="s">
        <v>47</v>
      </c>
      <c r="Q2851" s="254" t="s">
        <v>47</v>
      </c>
      <c r="R2851" s="254" t="s">
        <v>47</v>
      </c>
      <c r="S2851" s="251"/>
      <c r="T2851" s="1443"/>
      <c r="U2851" s="245">
        <v>50</v>
      </c>
      <c r="V2851" s="638"/>
      <c r="W2851" s="202" t="s">
        <v>532</v>
      </c>
      <c r="X2851" s="202" t="s">
        <v>4093</v>
      </c>
      <c r="Y2851" s="248">
        <v>90</v>
      </c>
      <c r="Z2851" s="239"/>
      <c r="AA2851" s="239"/>
      <c r="AB2851" s="1120"/>
      <c r="AC2851" s="249">
        <f>IF(B2851="","",(IFERROR(VLOOKUP(B2851,Projecten!A$4:X$2415,5,FALSE),"niet bekend")))</f>
        <v>29</v>
      </c>
      <c r="AD2851" s="330">
        <f t="shared" si="211"/>
        <v>18066</v>
      </c>
      <c r="AE2851" s="211">
        <f>IF(B2851="","",(IFERROR(VLOOKUP(B2851,Projecten!A$4:X$2415,23,FALSE),"niet bekend")))</f>
        <v>174638</v>
      </c>
      <c r="AF2851" s="330">
        <f>IF(B2851="","",(IFERROR(VLOOKUP(B2851,Projecten!A$4:X$2415,12,FALSE),"niet bekend")))</f>
        <v>174638</v>
      </c>
    </row>
    <row r="2852" spans="1:33" s="259" customFormat="1" x14ac:dyDescent="0.2">
      <c r="A2852" s="202"/>
      <c r="B2852" s="272"/>
      <c r="C2852" s="272"/>
      <c r="D2852" s="272"/>
      <c r="E2852" s="273"/>
      <c r="F2852" s="273"/>
      <c r="G2852" s="273"/>
      <c r="H2852" s="273"/>
      <c r="I2852" s="273"/>
      <c r="J2852" s="263"/>
      <c r="K2852" s="263"/>
      <c r="L2852" s="263"/>
      <c r="M2852" s="263"/>
      <c r="N2852" s="322"/>
      <c r="O2852" s="254"/>
      <c r="P2852" s="254"/>
      <c r="Q2852" s="254"/>
      <c r="R2852" s="254"/>
      <c r="S2852" s="251"/>
      <c r="T2852" s="1443"/>
      <c r="U2852" s="245"/>
      <c r="V2852" s="638"/>
      <c r="W2852" s="202"/>
      <c r="X2852" s="202"/>
      <c r="Y2852" s="248"/>
      <c r="Z2852" s="239"/>
      <c r="AA2852" s="239"/>
      <c r="AB2852" s="1120"/>
      <c r="AC2852" s="249" t="str">
        <f>IF(B2852="","",(IFERROR(VLOOKUP(B2852,Projecten!A$4:X$2415,5,FALSE),"niet bekend")))</f>
        <v/>
      </c>
      <c r="AD2852" s="330" t="str">
        <f t="shared" si="211"/>
        <v/>
      </c>
      <c r="AE2852" s="211" t="str">
        <f>IF(B2852="","",(IFERROR(VLOOKUP(B2852,Projecten!A$4:X$2415,23,FALSE),"niet bekend")))</f>
        <v/>
      </c>
      <c r="AF2852" s="330" t="str">
        <f>IF(B2852="","",(IFERROR(VLOOKUP(B2852,Projecten!A$4:X$2415,12,FALSE),"niet bekend")))</f>
        <v/>
      </c>
    </row>
    <row r="2853" spans="1:33" s="259" customFormat="1" x14ac:dyDescent="0.2">
      <c r="A2853" s="202">
        <v>8137</v>
      </c>
      <c r="B2853" s="272">
        <v>2017880</v>
      </c>
      <c r="C2853" s="272">
        <v>121681</v>
      </c>
      <c r="D2853" s="272" t="s">
        <v>4127</v>
      </c>
      <c r="E2853" s="273" t="s">
        <v>3985</v>
      </c>
      <c r="F2853" s="273">
        <v>0</v>
      </c>
      <c r="G2853" s="273">
        <v>0</v>
      </c>
      <c r="H2853" s="273">
        <v>0</v>
      </c>
      <c r="I2853" s="273">
        <v>0</v>
      </c>
      <c r="J2853" s="263" t="s">
        <v>1485</v>
      </c>
      <c r="K2853" s="263" t="s">
        <v>1485</v>
      </c>
      <c r="L2853" s="263" t="s">
        <v>1485</v>
      </c>
      <c r="M2853" s="263" t="s">
        <v>1485</v>
      </c>
      <c r="N2853" s="322" t="s">
        <v>47</v>
      </c>
      <c r="O2853" s="254" t="s">
        <v>47</v>
      </c>
      <c r="P2853" s="254" t="s">
        <v>47</v>
      </c>
      <c r="Q2853" s="254" t="s">
        <v>47</v>
      </c>
      <c r="R2853" s="254" t="s">
        <v>47</v>
      </c>
      <c r="S2853" s="251"/>
      <c r="T2853" s="1443"/>
      <c r="U2853" s="245">
        <v>50</v>
      </c>
      <c r="V2853" s="638"/>
      <c r="W2853" s="202" t="s">
        <v>4128</v>
      </c>
      <c r="X2853" s="202" t="s">
        <v>4129</v>
      </c>
      <c r="Y2853" s="248">
        <v>2</v>
      </c>
      <c r="Z2853" s="239"/>
      <c r="AA2853" s="239"/>
      <c r="AB2853" s="1120"/>
      <c r="AC2853" s="249">
        <f>IF(B2853="","",(IFERROR(VLOOKUP(B2853,Projecten!A$4:X$2415,5,FALSE),"niet bekend")))</f>
        <v>0</v>
      </c>
      <c r="AD2853" s="330">
        <f t="shared" si="211"/>
        <v>400</v>
      </c>
      <c r="AE2853" s="211">
        <f>IF(B2853="","",(IFERROR(VLOOKUP(B2853,Projecten!A$4:X$2415,23,FALSE),"niet bekend")))</f>
        <v>400</v>
      </c>
      <c r="AF2853" s="330">
        <f>IF(B2853="","",(IFERROR(VLOOKUP(B2853,Projecten!A$4:X$2415,12,FALSE),"niet bekend")))</f>
        <v>400</v>
      </c>
    </row>
    <row r="2854" spans="1:33" x14ac:dyDescent="0.2">
      <c r="A2854" s="202">
        <v>8138</v>
      </c>
      <c r="B2854" s="261">
        <v>2017868</v>
      </c>
      <c r="C2854" s="726">
        <v>12167402</v>
      </c>
      <c r="D2854" s="243" t="s">
        <v>4104</v>
      </c>
      <c r="E2854" s="202" t="s">
        <v>26</v>
      </c>
      <c r="F2854" s="202">
        <v>0</v>
      </c>
      <c r="G2854" s="202">
        <v>0</v>
      </c>
      <c r="H2854" s="202">
        <v>0</v>
      </c>
      <c r="I2854" s="202">
        <v>1</v>
      </c>
      <c r="J2854" s="262" t="s">
        <v>47</v>
      </c>
      <c r="K2854" s="263" t="s">
        <v>1485</v>
      </c>
      <c r="L2854" s="263" t="s">
        <v>1485</v>
      </c>
      <c r="M2854" s="263" t="s">
        <v>1485</v>
      </c>
      <c r="N2854" s="254" t="s">
        <v>47</v>
      </c>
      <c r="O2854" s="254" t="s">
        <v>47</v>
      </c>
      <c r="P2854" s="254" t="s">
        <v>47</v>
      </c>
      <c r="Q2854" s="254" t="s">
        <v>47</v>
      </c>
      <c r="R2854" s="254" t="s">
        <v>47</v>
      </c>
      <c r="S2854" s="243"/>
      <c r="T2854" s="1371"/>
      <c r="U2854" s="245">
        <v>50</v>
      </c>
      <c r="W2854" s="202" t="s">
        <v>967</v>
      </c>
      <c r="X2854" s="202" t="s">
        <v>4105</v>
      </c>
      <c r="Y2854" s="248">
        <v>4</v>
      </c>
      <c r="Z2854" s="202"/>
      <c r="AA2854" s="202"/>
      <c r="AB2854" s="499"/>
      <c r="AC2854" s="249">
        <f>IF(B2854="","",(IFERROR(VLOOKUP(B2854,Projecten!A$4:X$2415,5,FALSE),"niet bekend")))</f>
        <v>0</v>
      </c>
      <c r="AD2854" s="330">
        <f t="shared" si="211"/>
        <v>54.3</v>
      </c>
      <c r="AE2854" s="211">
        <f>IF(B2854="","",(IFERROR(VLOOKUP(B2854,Projecten!A$4:X$2415,23,FALSE),"niet bekend")))</f>
        <v>54.3</v>
      </c>
      <c r="AF2854" s="330">
        <f>IF(B2854="","",(IFERROR(VLOOKUP(B2854,Projecten!A$4:X$2415,12,FALSE),"niet bekend")))</f>
        <v>54.3</v>
      </c>
      <c r="AG2854" s="209"/>
    </row>
    <row r="2855" spans="1:33" x14ac:dyDescent="0.2">
      <c r="A2855" s="202">
        <v>8139</v>
      </c>
      <c r="B2855" s="261">
        <v>2017874</v>
      </c>
      <c r="C2855" s="726">
        <v>121675</v>
      </c>
      <c r="D2855" s="243" t="s">
        <v>4102</v>
      </c>
      <c r="E2855" s="202" t="s">
        <v>317</v>
      </c>
      <c r="F2855" s="202">
        <v>0</v>
      </c>
      <c r="G2855" s="202">
        <v>1</v>
      </c>
      <c r="H2855" s="202">
        <v>1</v>
      </c>
      <c r="I2855" s="202">
        <v>1</v>
      </c>
      <c r="J2855" s="263" t="s">
        <v>1485</v>
      </c>
      <c r="K2855" s="263" t="s">
        <v>1485</v>
      </c>
      <c r="L2855" s="263" t="s">
        <v>1485</v>
      </c>
      <c r="M2855" s="263" t="s">
        <v>1485</v>
      </c>
      <c r="N2855" s="254" t="s">
        <v>47</v>
      </c>
      <c r="O2855" s="254" t="s">
        <v>47</v>
      </c>
      <c r="P2855" s="254" t="s">
        <v>47</v>
      </c>
      <c r="Q2855" s="254" t="s">
        <v>47</v>
      </c>
      <c r="R2855" s="254" t="s">
        <v>47</v>
      </c>
      <c r="S2855" s="243"/>
      <c r="T2855" s="1371"/>
      <c r="U2855" s="245">
        <v>51</v>
      </c>
      <c r="W2855" s="202" t="s">
        <v>777</v>
      </c>
      <c r="X2855" s="202" t="s">
        <v>4106</v>
      </c>
      <c r="Y2855" s="248">
        <v>2</v>
      </c>
      <c r="Z2855" s="202"/>
      <c r="AA2855" s="202"/>
      <c r="AB2855" s="499"/>
      <c r="AC2855" s="249">
        <f>IF(B2855="","",(IFERROR(VLOOKUP(B2855,Projecten!A$4:X$2415,5,FALSE),"niet bekend")))</f>
        <v>0</v>
      </c>
      <c r="AD2855" s="330">
        <f t="shared" si="211"/>
        <v>162.34</v>
      </c>
      <c r="AE2855" s="211">
        <f>IF(B2855="","",(IFERROR(VLOOKUP(B2855,Projecten!A$4:X$2415,23,FALSE),"niet bekend")))</f>
        <v>0</v>
      </c>
      <c r="AF2855" s="330">
        <f>IF(B2855="","",(IFERROR(VLOOKUP(B2855,Projecten!A$4:X$2415,12,FALSE),"niet bekend")))</f>
        <v>162.34</v>
      </c>
      <c r="AG2855" s="209"/>
    </row>
    <row r="2856" spans="1:33" x14ac:dyDescent="0.2">
      <c r="A2856" s="202">
        <v>8140</v>
      </c>
      <c r="B2856" s="261">
        <v>2017779</v>
      </c>
      <c r="C2856" s="726">
        <v>121676</v>
      </c>
      <c r="D2856" s="243" t="s">
        <v>4126</v>
      </c>
      <c r="E2856" s="202" t="s">
        <v>317</v>
      </c>
      <c r="F2856" s="202">
        <v>0</v>
      </c>
      <c r="G2856" s="202">
        <v>2</v>
      </c>
      <c r="H2856" s="202">
        <v>0</v>
      </c>
      <c r="I2856" s="202">
        <v>2</v>
      </c>
      <c r="J2856" s="263" t="s">
        <v>1485</v>
      </c>
      <c r="K2856" s="263" t="s">
        <v>1485</v>
      </c>
      <c r="L2856" s="263" t="s">
        <v>1485</v>
      </c>
      <c r="M2856" s="263" t="s">
        <v>1485</v>
      </c>
      <c r="N2856" s="254" t="s">
        <v>47</v>
      </c>
      <c r="O2856" s="254" t="s">
        <v>47</v>
      </c>
      <c r="P2856" s="254" t="s">
        <v>47</v>
      </c>
      <c r="Q2856" s="254" t="s">
        <v>47</v>
      </c>
      <c r="R2856" s="254" t="s">
        <v>47</v>
      </c>
      <c r="S2856" s="243"/>
      <c r="T2856" s="1371"/>
      <c r="U2856" s="245">
        <v>50</v>
      </c>
      <c r="W2856" s="202" t="s">
        <v>777</v>
      </c>
      <c r="X2856" s="202" t="s">
        <v>364</v>
      </c>
      <c r="Y2856" s="248">
        <v>6</v>
      </c>
      <c r="Z2856" s="202"/>
      <c r="AA2856" s="202"/>
      <c r="AB2856" s="499"/>
      <c r="AC2856" s="249">
        <f>IF(B2856="","",(IFERROR(VLOOKUP(B2856,Projecten!A$4:X$2415,5,FALSE),"niet bekend")))</f>
        <v>1</v>
      </c>
      <c r="AD2856" s="330">
        <v>0</v>
      </c>
      <c r="AE2856" s="211">
        <f>IF(B2856="","",(IFERROR(VLOOKUP(B2856,Projecten!A$4:X$2415,23,FALSE),"niet bekend")))</f>
        <v>3327.67</v>
      </c>
      <c r="AF2856" s="330">
        <v>0</v>
      </c>
      <c r="AG2856" s="209"/>
    </row>
    <row r="2857" spans="1:33" s="259" customFormat="1" x14ac:dyDescent="0.2">
      <c r="A2857" s="202">
        <v>8141</v>
      </c>
      <c r="B2857" s="272">
        <v>2017835</v>
      </c>
      <c r="C2857" s="272">
        <v>121663</v>
      </c>
      <c r="D2857" s="272" t="s">
        <v>4070</v>
      </c>
      <c r="E2857" s="273" t="s">
        <v>352</v>
      </c>
      <c r="F2857" s="273">
        <v>1</v>
      </c>
      <c r="G2857" s="273">
        <f>F2857*13</f>
        <v>13</v>
      </c>
      <c r="H2857" s="273">
        <f>F2857*7</f>
        <v>7</v>
      </c>
      <c r="I2857" s="273">
        <f>F2857*4</f>
        <v>4</v>
      </c>
      <c r="J2857" s="263" t="s">
        <v>47</v>
      </c>
      <c r="K2857" s="263" t="s">
        <v>47</v>
      </c>
      <c r="L2857" s="263" t="s">
        <v>1485</v>
      </c>
      <c r="M2857" s="263" t="s">
        <v>1485</v>
      </c>
      <c r="N2857" s="254" t="s">
        <v>47</v>
      </c>
      <c r="O2857" s="254" t="s">
        <v>47</v>
      </c>
      <c r="P2857" s="254" t="s">
        <v>47</v>
      </c>
      <c r="Q2857" s="254" t="s">
        <v>47</v>
      </c>
      <c r="R2857" s="254" t="s">
        <v>47</v>
      </c>
      <c r="S2857" s="251"/>
      <c r="T2857" s="1443"/>
      <c r="U2857" s="245">
        <v>51</v>
      </c>
      <c r="V2857" s="638"/>
      <c r="W2857" s="239"/>
      <c r="X2857" s="202" t="s">
        <v>4093</v>
      </c>
      <c r="Y2857" s="248">
        <v>38</v>
      </c>
      <c r="Z2857" s="239"/>
      <c r="AA2857" s="239"/>
      <c r="AB2857" s="1120"/>
      <c r="AC2857" s="249">
        <f>IF(B2857="","",(IFERROR(VLOOKUP(B2857,Projecten!A$4:X$2415,5,FALSE),"niet bekend")))</f>
        <v>29</v>
      </c>
      <c r="AD2857" s="330">
        <f>IF(AC2857="","",(IF(F2857=0,AF2857,(F2857/AC2857*AF2857))))</f>
        <v>6022</v>
      </c>
      <c r="AE2857" s="211">
        <f>IF(B2857="","",(IFERROR(VLOOKUP(B2857,Projecten!A$4:X$2415,23,FALSE),"niet bekend")))</f>
        <v>174638</v>
      </c>
      <c r="AF2857" s="330">
        <f>IF(B2857="","",(IFERROR(VLOOKUP(B2857,Projecten!A$4:X$2415,12,FALSE),"niet bekend")))</f>
        <v>174638</v>
      </c>
    </row>
    <row r="2858" spans="1:33" s="259" customFormat="1" x14ac:dyDescent="0.2">
      <c r="A2858" s="202">
        <v>8142</v>
      </c>
      <c r="B2858" s="272">
        <v>2017835</v>
      </c>
      <c r="C2858" s="272">
        <v>121663</v>
      </c>
      <c r="D2858" s="272" t="s">
        <v>4071</v>
      </c>
      <c r="E2858" s="273" t="s">
        <v>352</v>
      </c>
      <c r="F2858" s="273">
        <v>2</v>
      </c>
      <c r="G2858" s="273">
        <f>F2858*13</f>
        <v>26</v>
      </c>
      <c r="H2858" s="273">
        <f>F2858*7</f>
        <v>14</v>
      </c>
      <c r="I2858" s="273">
        <f>F2858*4</f>
        <v>8</v>
      </c>
      <c r="J2858" s="263" t="s">
        <v>47</v>
      </c>
      <c r="K2858" s="263" t="s">
        <v>47</v>
      </c>
      <c r="L2858" s="263" t="s">
        <v>1485</v>
      </c>
      <c r="M2858" s="263" t="s">
        <v>1485</v>
      </c>
      <c r="N2858" s="254" t="s">
        <v>47</v>
      </c>
      <c r="O2858" s="254" t="s">
        <v>47</v>
      </c>
      <c r="P2858" s="254" t="s">
        <v>47</v>
      </c>
      <c r="Q2858" s="254" t="s">
        <v>47</v>
      </c>
      <c r="R2858" s="254" t="s">
        <v>47</v>
      </c>
      <c r="S2858" s="251"/>
      <c r="T2858" s="1443"/>
      <c r="U2858" s="245">
        <v>51</v>
      </c>
      <c r="V2858" s="638"/>
      <c r="W2858" s="239"/>
      <c r="X2858" s="202" t="s">
        <v>4093</v>
      </c>
      <c r="Y2858" s="248">
        <v>76</v>
      </c>
      <c r="Z2858" s="239"/>
      <c r="AA2858" s="239"/>
      <c r="AB2858" s="1120"/>
      <c r="AC2858" s="249">
        <f>IF(B2858="","",(IFERROR(VLOOKUP(B2858,Projecten!A$4:X$2415,5,FALSE),"niet bekend")))</f>
        <v>29</v>
      </c>
      <c r="AD2858" s="330">
        <f>IF(AC2858="","",(IF(F2858=0,AF2858,(F2858/AC2858*AF2858))))</f>
        <v>12044</v>
      </c>
      <c r="AE2858" s="211">
        <f>IF(B2858="","",(IFERROR(VLOOKUP(B2858,Projecten!A$4:X$2415,23,FALSE),"niet bekend")))</f>
        <v>174638</v>
      </c>
      <c r="AF2858" s="330">
        <f>IF(B2858="","",(IFERROR(VLOOKUP(B2858,Projecten!A$4:X$2415,12,FALSE),"niet bekend")))</f>
        <v>174638</v>
      </c>
    </row>
    <row r="2859" spans="1:33" s="327" customFormat="1" x14ac:dyDescent="0.2">
      <c r="A2859" s="318">
        <v>8143</v>
      </c>
      <c r="B2859" s="496">
        <v>2017797</v>
      </c>
      <c r="C2859" s="665">
        <v>121657</v>
      </c>
      <c r="D2859" s="496">
        <v>686418</v>
      </c>
      <c r="E2859" s="389" t="s">
        <v>26</v>
      </c>
      <c r="F2859" s="1075">
        <v>1</v>
      </c>
      <c r="G2859" s="1075">
        <v>9</v>
      </c>
      <c r="H2859" s="1075">
        <v>5</v>
      </c>
      <c r="I2859" s="1075">
        <v>2</v>
      </c>
      <c r="J2859" s="1000">
        <v>43060</v>
      </c>
      <c r="K2859" s="1000">
        <v>43061</v>
      </c>
      <c r="L2859" s="263" t="s">
        <v>1485</v>
      </c>
      <c r="M2859" s="263" t="s">
        <v>1485</v>
      </c>
      <c r="N2859" s="391" t="s">
        <v>47</v>
      </c>
      <c r="O2859" s="391" t="s">
        <v>47</v>
      </c>
      <c r="P2859" s="391" t="s">
        <v>47</v>
      </c>
      <c r="Q2859" s="391" t="s">
        <v>47</v>
      </c>
      <c r="R2859" s="391" t="s">
        <v>47</v>
      </c>
      <c r="S2859" s="1210"/>
      <c r="T2859" s="1315"/>
      <c r="U2859" s="264">
        <v>51</v>
      </c>
      <c r="V2859" s="396"/>
      <c r="W2859" s="202" t="s">
        <v>2509</v>
      </c>
      <c r="X2859" s="965"/>
      <c r="Y2859" s="324">
        <v>14</v>
      </c>
      <c r="Z2859" s="318"/>
      <c r="AA2859" s="511"/>
      <c r="AB2859" s="707"/>
      <c r="AC2859" s="249">
        <f>IF(B2859="","",(IFERROR(VLOOKUP(B2859,Projecten!A$4:X$2415,5,FALSE),"niet bekend")))</f>
        <v>1</v>
      </c>
      <c r="AD2859" s="330">
        <f>IF(AC2859="","",(IF(F2859=0,AF2859,(F2859/AC2859*AF2859))))</f>
        <v>3108.85</v>
      </c>
      <c r="AE2859" s="211">
        <f>IF(B2859="","",(IFERROR(VLOOKUP(B2859,Projecten!A$4:X$2415,23,FALSE),"niet bekend")))</f>
        <v>3108.85</v>
      </c>
      <c r="AF2859" s="330">
        <f>IF(B2859="","",(IFERROR(VLOOKUP(B2859,Projecten!A$4:X$2415,12,FALSE),"niet bekend")))</f>
        <v>3108.85</v>
      </c>
    </row>
    <row r="2860" spans="1:33" s="327" customFormat="1" x14ac:dyDescent="0.2">
      <c r="A2860" s="318">
        <v>8144</v>
      </c>
      <c r="B2860" s="496">
        <v>2017798</v>
      </c>
      <c r="C2860" s="665">
        <v>121657</v>
      </c>
      <c r="D2860" s="496">
        <v>686518</v>
      </c>
      <c r="E2860" s="389" t="s">
        <v>26</v>
      </c>
      <c r="F2860" s="1075">
        <v>1</v>
      </c>
      <c r="G2860" s="1075">
        <v>9</v>
      </c>
      <c r="H2860" s="1075">
        <v>5</v>
      </c>
      <c r="I2860" s="1075">
        <v>2</v>
      </c>
      <c r="J2860" s="1000">
        <v>43060</v>
      </c>
      <c r="K2860" s="1000">
        <v>43061</v>
      </c>
      <c r="L2860" s="263" t="s">
        <v>1485</v>
      </c>
      <c r="M2860" s="263" t="s">
        <v>1485</v>
      </c>
      <c r="N2860" s="391" t="s">
        <v>47</v>
      </c>
      <c r="O2860" s="391" t="s">
        <v>47</v>
      </c>
      <c r="P2860" s="391" t="s">
        <v>47</v>
      </c>
      <c r="Q2860" s="391" t="s">
        <v>47</v>
      </c>
      <c r="R2860" s="391" t="s">
        <v>47</v>
      </c>
      <c r="S2860" s="1210"/>
      <c r="T2860" s="1315"/>
      <c r="U2860" s="264">
        <v>51</v>
      </c>
      <c r="V2860" s="396"/>
      <c r="W2860" s="202" t="s">
        <v>2509</v>
      </c>
      <c r="X2860" s="965"/>
      <c r="Y2860" s="324">
        <v>14</v>
      </c>
      <c r="Z2860" s="318"/>
      <c r="AA2860" s="511"/>
      <c r="AB2860" s="707"/>
      <c r="AC2860" s="249">
        <f>IF(B2860="","",(IFERROR(VLOOKUP(B2860,Projecten!A$4:X$2415,5,FALSE),"niet bekend")))</f>
        <v>1</v>
      </c>
      <c r="AD2860" s="330">
        <f>IF(AC2860="","",(IF(F2860=0,AF2860,(F2860/AC2860*AF2860))))</f>
        <v>3108.85</v>
      </c>
      <c r="AE2860" s="211">
        <f>IF(B2860="","",(IFERROR(VLOOKUP(B2860,Projecten!A$4:X$2415,23,FALSE),"niet bekend")))</f>
        <v>3108.85</v>
      </c>
      <c r="AF2860" s="330">
        <f>IF(B2860="","",(IFERROR(VLOOKUP(B2860,Projecten!A$4:X$2415,12,FALSE),"niet bekend")))</f>
        <v>3108.85</v>
      </c>
    </row>
    <row r="2861" spans="1:33" s="327" customFormat="1" x14ac:dyDescent="0.2">
      <c r="A2861" s="318">
        <v>8145</v>
      </c>
      <c r="B2861" s="496">
        <v>2017799</v>
      </c>
      <c r="C2861" s="665">
        <v>121657</v>
      </c>
      <c r="D2861" s="496">
        <v>686618</v>
      </c>
      <c r="E2861" s="389" t="s">
        <v>26</v>
      </c>
      <c r="F2861" s="1075">
        <v>1</v>
      </c>
      <c r="G2861" s="1075">
        <v>9</v>
      </c>
      <c r="H2861" s="1075">
        <v>5</v>
      </c>
      <c r="I2861" s="1075">
        <v>2</v>
      </c>
      <c r="J2861" s="1000">
        <v>43060</v>
      </c>
      <c r="K2861" s="1000">
        <v>43061</v>
      </c>
      <c r="L2861" s="263" t="s">
        <v>1485</v>
      </c>
      <c r="M2861" s="263" t="s">
        <v>1485</v>
      </c>
      <c r="N2861" s="391" t="s">
        <v>47</v>
      </c>
      <c r="O2861" s="391" t="s">
        <v>47</v>
      </c>
      <c r="P2861" s="391" t="s">
        <v>47</v>
      </c>
      <c r="Q2861" s="391" t="s">
        <v>47</v>
      </c>
      <c r="R2861" s="391" t="s">
        <v>47</v>
      </c>
      <c r="S2861" s="1210"/>
      <c r="T2861" s="1315"/>
      <c r="U2861" s="264">
        <v>51</v>
      </c>
      <c r="V2861" s="396"/>
      <c r="W2861" s="202" t="s">
        <v>2509</v>
      </c>
      <c r="X2861" s="965"/>
      <c r="Y2861" s="324">
        <v>14</v>
      </c>
      <c r="Z2861" s="318"/>
      <c r="AA2861" s="511"/>
      <c r="AB2861" s="707"/>
      <c r="AC2861" s="249">
        <f>IF(B2861="","",(IFERROR(VLOOKUP(B2861,Projecten!A$4:X$2415,5,FALSE),"niet bekend")))</f>
        <v>1</v>
      </c>
      <c r="AD2861" s="330">
        <f>IF(AC2861="","",(IF(F2861=0,AF2861,(F2861/AC2861*AF2861))))</f>
        <v>3108.85</v>
      </c>
      <c r="AE2861" s="211">
        <f>IF(B2861="","",(IFERROR(VLOOKUP(B2861,Projecten!A$4:X$2415,23,FALSE),"niet bekend")))</f>
        <v>3108.85</v>
      </c>
      <c r="AF2861" s="330">
        <f>IF(B2861="","",(IFERROR(VLOOKUP(B2861,Projecten!A$4:X$2415,12,FALSE),"niet bekend")))</f>
        <v>3108.85</v>
      </c>
    </row>
    <row r="2862" spans="1:33" s="312" customFormat="1" x14ac:dyDescent="0.2">
      <c r="A2862" s="298"/>
      <c r="B2862" s="1012"/>
      <c r="C2862" s="299"/>
      <c r="D2862" s="300"/>
      <c r="E2862" s="300"/>
      <c r="F2862" s="300"/>
      <c r="G2862" s="300"/>
      <c r="H2862" s="300"/>
      <c r="I2862" s="300"/>
      <c r="J2862" s="301"/>
      <c r="K2862" s="301"/>
      <c r="L2862" s="301"/>
      <c r="M2862" s="302"/>
      <c r="N2862" s="302"/>
      <c r="O2862" s="302"/>
      <c r="P2862" s="302"/>
      <c r="Q2862" s="302"/>
      <c r="R2862" s="302"/>
      <c r="S2862" s="303"/>
      <c r="T2862" s="1445"/>
      <c r="U2862" s="305"/>
      <c r="V2862" s="305"/>
      <c r="W2862" s="307"/>
      <c r="X2862" s="307"/>
      <c r="Y2862" s="307"/>
      <c r="Z2862" s="298"/>
      <c r="AA2862" s="308"/>
      <c r="AB2862" s="410"/>
      <c r="AC2862" s="310"/>
      <c r="AD2862" s="412"/>
      <c r="AE2862" s="309" t="s">
        <v>3165</v>
      </c>
      <c r="AF2862" s="1360" t="s">
        <v>3165</v>
      </c>
    </row>
    <row r="2863" spans="1:33" s="236" customFormat="1" x14ac:dyDescent="0.2">
      <c r="A2863" s="220"/>
      <c r="C2863" s="221"/>
      <c r="D2863" s="222">
        <f>SUM(G2863:I2863)</f>
        <v>307</v>
      </c>
      <c r="E2863" s="220"/>
      <c r="F2863" s="220">
        <f>SUM(F2864:F2885)</f>
        <v>20</v>
      </c>
      <c r="G2863" s="220">
        <f>SUM(G2864:G2885)</f>
        <v>159</v>
      </c>
      <c r="H2863" s="220">
        <f>SUM(H2864:H2885)</f>
        <v>99</v>
      </c>
      <c r="I2863" s="220">
        <f>SUM(I2864:I2885)</f>
        <v>49</v>
      </c>
      <c r="J2863" s="223"/>
      <c r="K2863" s="223"/>
      <c r="L2863" s="223"/>
      <c r="M2863" s="224"/>
      <c r="N2863" s="224"/>
      <c r="O2863" s="224"/>
      <c r="P2863" s="224"/>
      <c r="Q2863" s="224"/>
      <c r="R2863" s="224"/>
      <c r="S2863" s="225">
        <v>51</v>
      </c>
      <c r="T2863" s="1442"/>
      <c r="U2863" s="227"/>
      <c r="V2863" s="227"/>
      <c r="W2863" s="229"/>
      <c r="X2863" s="230">
        <f>SUM(Y2863:Y2885)</f>
        <v>419.25</v>
      </c>
      <c r="Y2863" s="231"/>
      <c r="Z2863" s="231">
        <v>0</v>
      </c>
      <c r="AA2863" s="232">
        <f>X2863-Z2863</f>
        <v>419.25</v>
      </c>
      <c r="AB2863" s="221"/>
      <c r="AD2863" s="1364">
        <f>SUM(AD2864:AD2885)</f>
        <v>65275.279999999992</v>
      </c>
    </row>
    <row r="2864" spans="1:33" x14ac:dyDescent="0.2">
      <c r="A2864" s="202">
        <v>8848</v>
      </c>
      <c r="B2864" s="519"/>
      <c r="C2864" s="238"/>
      <c r="D2864" s="239" t="s">
        <v>3873</v>
      </c>
      <c r="E2864" s="240"/>
      <c r="F2864" s="240"/>
      <c r="G2864" s="240"/>
      <c r="H2864" s="240"/>
      <c r="I2864" s="240"/>
      <c r="J2864" s="241"/>
      <c r="K2864" s="241"/>
      <c r="L2864" s="241"/>
      <c r="M2864" s="242"/>
      <c r="N2864" s="242"/>
      <c r="O2864" s="242"/>
      <c r="P2864" s="242"/>
      <c r="Q2864" s="242"/>
      <c r="R2864" s="242"/>
      <c r="S2864" s="613" t="s">
        <v>3370</v>
      </c>
      <c r="T2864" s="1371"/>
      <c r="U2864" s="245"/>
      <c r="W2864" s="202" t="s">
        <v>3653</v>
      </c>
      <c r="X2864" s="247" t="s">
        <v>3653</v>
      </c>
      <c r="Y2864" s="248"/>
      <c r="Z2864" s="202"/>
      <c r="AA2864" s="202"/>
      <c r="AB2864" s="243"/>
      <c r="AC2864" s="249" t="str">
        <f>IF(B2864="","",(IFERROR(VLOOKUP(B2864,Projecten!A$4:X$2415,5,FALSE),"niet bekend")))</f>
        <v/>
      </c>
      <c r="AD2864" s="330" t="str">
        <f t="shared" ref="AD2864:AD2876" si="212">IF(AC2864="","",(IF(F2864=0,AF2864,(F2864/AC2864*AF2864))))</f>
        <v/>
      </c>
      <c r="AE2864" s="211" t="str">
        <f>IF(B2864="","",(IFERROR(VLOOKUP(B2864,Projecten!A$4:X$2415,23,FALSE),"niet bekend")))</f>
        <v/>
      </c>
      <c r="AF2864" s="330" t="str">
        <f>IF(B2864="","",(IFERROR(VLOOKUP(B2864,Projecten!A$4:X$2415,12,FALSE),"niet bekend")))</f>
        <v/>
      </c>
      <c r="AG2864" s="209"/>
    </row>
    <row r="2865" spans="1:33" s="259" customFormat="1" x14ac:dyDescent="0.2">
      <c r="A2865" s="202">
        <v>8849</v>
      </c>
      <c r="B2865" s="250"/>
      <c r="C2865" s="251"/>
      <c r="D2865" s="251" t="s">
        <v>3836</v>
      </c>
      <c r="E2865" s="239"/>
      <c r="F2865" s="239"/>
      <c r="G2865" s="239"/>
      <c r="H2865" s="239"/>
      <c r="I2865" s="239"/>
      <c r="J2865" s="253"/>
      <c r="K2865" s="253"/>
      <c r="L2865" s="253"/>
      <c r="M2865" s="253"/>
      <c r="N2865" s="254"/>
      <c r="O2865" s="254"/>
      <c r="P2865" s="254"/>
      <c r="Q2865" s="254"/>
      <c r="R2865" s="254"/>
      <c r="S2865" s="251">
        <v>2017</v>
      </c>
      <c r="T2865" s="1443"/>
      <c r="U2865" s="255"/>
      <c r="V2865" s="638"/>
      <c r="W2865" s="239"/>
      <c r="X2865" s="239"/>
      <c r="Y2865" s="257">
        <v>18</v>
      </c>
      <c r="Z2865" s="239"/>
      <c r="AA2865" s="239"/>
      <c r="AB2865" s="1120"/>
      <c r="AC2865" s="249" t="str">
        <f>IF(B2865="","",(IFERROR(VLOOKUP(B2865,Projecten!A$4:X$2415,5,FALSE),"niet bekend")))</f>
        <v/>
      </c>
      <c r="AD2865" s="330" t="str">
        <f t="shared" si="212"/>
        <v/>
      </c>
      <c r="AE2865" s="211" t="str">
        <f>IF(B2865="","",(IFERROR(VLOOKUP(B2865,Projecten!A$4:X$2415,23,FALSE),"niet bekend")))</f>
        <v/>
      </c>
      <c r="AF2865" s="330" t="str">
        <f>IF(B2865="","",(IFERROR(VLOOKUP(B2865,Projecten!A$4:X$2415,12,FALSE),"niet bekend")))</f>
        <v/>
      </c>
    </row>
    <row r="2866" spans="1:33" x14ac:dyDescent="0.2">
      <c r="A2866" s="202">
        <v>8850</v>
      </c>
      <c r="B2866" s="519"/>
      <c r="C2866" s="238"/>
      <c r="D2866" s="239" t="s">
        <v>3931</v>
      </c>
      <c r="E2866" s="240"/>
      <c r="F2866" s="240"/>
      <c r="G2866" s="240"/>
      <c r="H2866" s="240"/>
      <c r="I2866" s="240"/>
      <c r="J2866" s="241"/>
      <c r="K2866" s="241"/>
      <c r="L2866" s="241"/>
      <c r="M2866" s="242"/>
      <c r="N2866" s="242"/>
      <c r="O2866" s="242"/>
      <c r="P2866" s="242"/>
      <c r="Q2866" s="242"/>
      <c r="R2866" s="242"/>
      <c r="S2866" s="613"/>
      <c r="T2866" s="1371"/>
      <c r="U2866" s="245"/>
      <c r="X2866" s="247"/>
      <c r="Y2866" s="257">
        <v>65</v>
      </c>
      <c r="Z2866" s="202"/>
      <c r="AA2866" s="202"/>
      <c r="AB2866" s="243"/>
      <c r="AC2866" s="249" t="str">
        <f>IF(B2866="","",(IFERROR(VLOOKUP(B2866,Projecten!A$4:X$2415,5,FALSE),"niet bekend")))</f>
        <v/>
      </c>
      <c r="AD2866" s="330" t="str">
        <f t="shared" si="212"/>
        <v/>
      </c>
      <c r="AE2866" s="211" t="str">
        <f>IF(B2866="","",(IFERROR(VLOOKUP(B2866,Projecten!A$4:X$2415,23,FALSE),"niet bekend")))</f>
        <v/>
      </c>
      <c r="AF2866" s="330" t="str">
        <f>IF(B2866="","",(IFERROR(VLOOKUP(B2866,Projecten!A$4:X$2415,12,FALSE),"niet bekend")))</f>
        <v/>
      </c>
      <c r="AG2866" s="209"/>
    </row>
    <row r="2867" spans="1:33" s="259" customFormat="1" x14ac:dyDescent="0.2">
      <c r="A2867" s="202">
        <v>8851</v>
      </c>
      <c r="B2867" s="250"/>
      <c r="C2867" s="251"/>
      <c r="D2867" s="251" t="s">
        <v>4184</v>
      </c>
      <c r="E2867" s="239"/>
      <c r="F2867" s="239"/>
      <c r="G2867" s="239"/>
      <c r="H2867" s="239"/>
      <c r="I2867" s="239"/>
      <c r="J2867" s="253"/>
      <c r="K2867" s="253"/>
      <c r="L2867" s="253"/>
      <c r="M2867" s="253"/>
      <c r="N2867" s="254"/>
      <c r="O2867" s="254"/>
      <c r="P2867" s="254"/>
      <c r="Q2867" s="254"/>
      <c r="R2867" s="254"/>
      <c r="S2867" s="251"/>
      <c r="T2867" s="1443"/>
      <c r="U2867" s="255"/>
      <c r="V2867" s="638"/>
      <c r="W2867" s="239"/>
      <c r="X2867" s="239"/>
      <c r="Y2867" s="257">
        <v>0</v>
      </c>
      <c r="Z2867" s="239"/>
      <c r="AA2867" s="239"/>
      <c r="AB2867" s="1120"/>
      <c r="AC2867" s="249" t="str">
        <f>IF(B2867="","",(IFERROR(VLOOKUP(B2867,Projecten!A$4:X$2415,5,FALSE),"niet bekend")))</f>
        <v/>
      </c>
      <c r="AD2867" s="330" t="str">
        <f t="shared" si="212"/>
        <v/>
      </c>
      <c r="AE2867" s="211" t="str">
        <f>IF(B2867="","",(IFERROR(VLOOKUP(B2867,Projecten!A$4:X$2415,23,FALSE),"niet bekend")))</f>
        <v/>
      </c>
      <c r="AF2867" s="330" t="str">
        <f>IF(B2867="","",(IFERROR(VLOOKUP(B2867,Projecten!A$4:X$2415,12,FALSE),"niet bekend")))</f>
        <v/>
      </c>
    </row>
    <row r="2868" spans="1:33" s="259" customFormat="1" x14ac:dyDescent="0.2">
      <c r="A2868" s="202">
        <v>8852</v>
      </c>
      <c r="B2868" s="250"/>
      <c r="C2868" s="251"/>
      <c r="D2868" s="251" t="s">
        <v>4042</v>
      </c>
      <c r="E2868" s="239"/>
      <c r="F2868" s="239"/>
      <c r="G2868" s="239"/>
      <c r="H2868" s="239"/>
      <c r="I2868" s="239"/>
      <c r="J2868" s="253"/>
      <c r="K2868" s="253"/>
      <c r="L2868" s="253"/>
      <c r="M2868" s="253"/>
      <c r="N2868" s="254"/>
      <c r="O2868" s="254"/>
      <c r="P2868" s="254"/>
      <c r="Q2868" s="254"/>
      <c r="R2868" s="254"/>
      <c r="S2868" s="251"/>
      <c r="T2868" s="1443"/>
      <c r="U2868" s="255"/>
      <c r="V2868" s="638"/>
      <c r="W2868" s="239"/>
      <c r="X2868" s="239"/>
      <c r="Y2868" s="257">
        <v>8.25</v>
      </c>
      <c r="Z2868" s="239"/>
      <c r="AA2868" s="239"/>
      <c r="AB2868" s="1120"/>
      <c r="AC2868" s="249" t="str">
        <f>IF(B2868="","",(IFERROR(VLOOKUP(B2868,Projecten!A$4:X$2415,5,FALSE),"niet bekend")))</f>
        <v/>
      </c>
      <c r="AD2868" s="330" t="str">
        <f t="shared" si="212"/>
        <v/>
      </c>
      <c r="AE2868" s="211" t="str">
        <f>IF(B2868="","",(IFERROR(VLOOKUP(B2868,Projecten!A$4:X$2415,23,FALSE),"niet bekend")))</f>
        <v/>
      </c>
      <c r="AF2868" s="330" t="str">
        <f>IF(B2868="","",(IFERROR(VLOOKUP(B2868,Projecten!A$4:X$2415,12,FALSE),"niet bekend")))</f>
        <v/>
      </c>
    </row>
    <row r="2869" spans="1:33" s="327" customFormat="1" x14ac:dyDescent="0.2">
      <c r="A2869" s="318">
        <v>8853</v>
      </c>
      <c r="B2869" s="272">
        <v>2017825</v>
      </c>
      <c r="C2869" s="272">
        <v>12166402</v>
      </c>
      <c r="D2869" s="272" t="s">
        <v>4009</v>
      </c>
      <c r="E2869" s="273" t="s">
        <v>26</v>
      </c>
      <c r="F2869" s="273">
        <v>4</v>
      </c>
      <c r="G2869" s="273">
        <v>40</v>
      </c>
      <c r="H2869" s="273">
        <v>20</v>
      </c>
      <c r="I2869" s="273">
        <v>12</v>
      </c>
      <c r="J2869" s="262">
        <v>43075</v>
      </c>
      <c r="K2869" s="263" t="s">
        <v>1485</v>
      </c>
      <c r="L2869" s="262">
        <v>43073</v>
      </c>
      <c r="M2869" s="263" t="s">
        <v>1485</v>
      </c>
      <c r="N2869" s="391" t="s">
        <v>47</v>
      </c>
      <c r="O2869" s="391" t="s">
        <v>47</v>
      </c>
      <c r="P2869" s="391" t="s">
        <v>47</v>
      </c>
      <c r="Q2869" s="391" t="s">
        <v>47</v>
      </c>
      <c r="R2869" s="391" t="s">
        <v>47</v>
      </c>
      <c r="S2869" s="1210"/>
      <c r="T2869" s="1315"/>
      <c r="U2869" s="264">
        <v>51</v>
      </c>
      <c r="V2869" s="396"/>
      <c r="W2869" s="202" t="s">
        <v>2509</v>
      </c>
      <c r="X2869" s="965" t="s">
        <v>4099</v>
      </c>
      <c r="Y2869" s="324">
        <v>80</v>
      </c>
      <c r="Z2869" s="318"/>
      <c r="AA2869" s="511"/>
      <c r="AB2869" s="707"/>
      <c r="AC2869" s="249">
        <f>IF(B2869="","",(IFERROR(VLOOKUP(B2869,Projecten!A$4:X$2415,5,FALSE),"niet bekend")))</f>
        <v>4</v>
      </c>
      <c r="AD2869" s="330">
        <f t="shared" si="212"/>
        <v>17562.599999999999</v>
      </c>
      <c r="AE2869" s="211">
        <f>IF(B2869="","",(IFERROR(VLOOKUP(B2869,Projecten!A$4:X$2415,23,FALSE),"niet bekend")))</f>
        <v>17562.599999999999</v>
      </c>
      <c r="AF2869" s="330">
        <f>IF(B2869="","",(IFERROR(VLOOKUP(B2869,Projecten!A$4:X$2415,12,FALSE),"niet bekend")))</f>
        <v>17562.599999999999</v>
      </c>
    </row>
    <row r="2870" spans="1:33" x14ac:dyDescent="0.2">
      <c r="A2870" s="202">
        <v>8854</v>
      </c>
      <c r="B2870" s="237">
        <v>2017796</v>
      </c>
      <c r="C2870" s="238">
        <v>121665</v>
      </c>
      <c r="D2870" s="243">
        <v>686318</v>
      </c>
      <c r="E2870" s="240" t="s">
        <v>26</v>
      </c>
      <c r="F2870" s="240">
        <v>1</v>
      </c>
      <c r="G2870" s="240">
        <v>9</v>
      </c>
      <c r="H2870" s="240">
        <v>5</v>
      </c>
      <c r="I2870" s="240">
        <v>2</v>
      </c>
      <c r="J2870" s="1450">
        <v>43060</v>
      </c>
      <c r="K2870" s="262">
        <v>43061</v>
      </c>
      <c r="L2870" s="263" t="s">
        <v>1485</v>
      </c>
      <c r="M2870" s="263" t="s">
        <v>1485</v>
      </c>
      <c r="N2870" s="242" t="s">
        <v>47</v>
      </c>
      <c r="O2870" s="242" t="s">
        <v>47</v>
      </c>
      <c r="P2870" s="242" t="s">
        <v>47</v>
      </c>
      <c r="Q2870" s="242" t="s">
        <v>47</v>
      </c>
      <c r="R2870" s="242" t="s">
        <v>47</v>
      </c>
      <c r="S2870" s="243"/>
      <c r="T2870" s="1371"/>
      <c r="U2870" s="245">
        <v>51</v>
      </c>
      <c r="W2870" s="202" t="s">
        <v>162</v>
      </c>
      <c r="X2870" s="247"/>
      <c r="Y2870" s="248">
        <v>14</v>
      </c>
      <c r="Z2870" s="202"/>
      <c r="AA2870" s="202"/>
      <c r="AB2870" s="243"/>
      <c r="AC2870" s="249">
        <f>IF(B2870="","",(IFERROR(VLOOKUP(B2870,Projecten!A$4:X$2415,5,FALSE),"niet bekend")))</f>
        <v>1</v>
      </c>
      <c r="AD2870" s="330">
        <f t="shared" si="212"/>
        <v>3108.85</v>
      </c>
      <c r="AE2870" s="211">
        <f>IF(B2870="","",(IFERROR(VLOOKUP(B2870,Projecten!A$4:X$2415,23,FALSE),"niet bekend")))</f>
        <v>3108.85</v>
      </c>
      <c r="AF2870" s="330">
        <f>IF(B2870="","",(IFERROR(VLOOKUP(B2870,Projecten!A$4:X$2415,12,FALSE),"niet bekend")))</f>
        <v>3108.85</v>
      </c>
      <c r="AG2870" s="209"/>
    </row>
    <row r="2871" spans="1:33" x14ac:dyDescent="0.2">
      <c r="A2871" s="202">
        <v>8855</v>
      </c>
      <c r="B2871" s="237">
        <v>2017826</v>
      </c>
      <c r="C2871" s="238">
        <v>121665</v>
      </c>
      <c r="D2871" s="243">
        <v>673200</v>
      </c>
      <c r="E2871" s="240" t="s">
        <v>26</v>
      </c>
      <c r="F2871" s="240">
        <v>1</v>
      </c>
      <c r="G2871" s="240">
        <v>10</v>
      </c>
      <c r="H2871" s="240">
        <v>7</v>
      </c>
      <c r="I2871" s="240">
        <v>3</v>
      </c>
      <c r="J2871" s="1450">
        <v>43081</v>
      </c>
      <c r="K2871" s="262">
        <v>43082</v>
      </c>
      <c r="L2871" s="263" t="s">
        <v>1485</v>
      </c>
      <c r="M2871" s="263" t="s">
        <v>1485</v>
      </c>
      <c r="N2871" s="242" t="s">
        <v>47</v>
      </c>
      <c r="O2871" s="242" t="s">
        <v>47</v>
      </c>
      <c r="P2871" s="242" t="s">
        <v>47</v>
      </c>
      <c r="Q2871" s="242" t="s">
        <v>47</v>
      </c>
      <c r="R2871" s="242" t="s">
        <v>47</v>
      </c>
      <c r="S2871" s="243"/>
      <c r="T2871" s="1371"/>
      <c r="U2871" s="245">
        <v>51</v>
      </c>
      <c r="W2871" s="202" t="s">
        <v>162</v>
      </c>
      <c r="X2871" s="247"/>
      <c r="Y2871" s="248">
        <v>19</v>
      </c>
      <c r="Z2871" s="202"/>
      <c r="AA2871" s="202"/>
      <c r="AB2871" s="243"/>
      <c r="AC2871" s="249">
        <f>IF(B2871="","",(IFERROR(VLOOKUP(B2871,Projecten!A$4:X$2415,5,FALSE),"niet bekend")))</f>
        <v>1</v>
      </c>
      <c r="AD2871" s="330">
        <f t="shared" si="212"/>
        <v>3616.06</v>
      </c>
      <c r="AE2871" s="211">
        <f>IF(B2871="","",(IFERROR(VLOOKUP(B2871,Projecten!A$4:X$2415,23,FALSE),"niet bekend")))</f>
        <v>3616.06</v>
      </c>
      <c r="AF2871" s="330">
        <f>IF(B2871="","",(IFERROR(VLOOKUP(B2871,Projecten!A$4:X$2415,12,FALSE),"niet bekend")))</f>
        <v>3616.06</v>
      </c>
      <c r="AG2871" s="209"/>
    </row>
    <row r="2872" spans="1:33" s="327" customFormat="1" x14ac:dyDescent="0.2">
      <c r="A2872" s="318">
        <v>8856</v>
      </c>
      <c r="B2872" s="496">
        <v>2017844</v>
      </c>
      <c r="C2872" s="238">
        <v>121665</v>
      </c>
      <c r="D2872" s="496" t="s">
        <v>4046</v>
      </c>
      <c r="E2872" s="389" t="s">
        <v>26</v>
      </c>
      <c r="F2872" s="1075">
        <v>1</v>
      </c>
      <c r="G2872" s="1075">
        <v>2</v>
      </c>
      <c r="H2872" s="1075">
        <v>1</v>
      </c>
      <c r="I2872" s="1075">
        <v>1</v>
      </c>
      <c r="J2872" s="262">
        <v>43081</v>
      </c>
      <c r="K2872" s="263" t="s">
        <v>1485</v>
      </c>
      <c r="L2872" s="263" t="s">
        <v>1485</v>
      </c>
      <c r="M2872" s="263" t="s">
        <v>1485</v>
      </c>
      <c r="N2872" s="391" t="s">
        <v>47</v>
      </c>
      <c r="O2872" s="391" t="s">
        <v>47</v>
      </c>
      <c r="P2872" s="391" t="s">
        <v>47</v>
      </c>
      <c r="Q2872" s="391" t="s">
        <v>47</v>
      </c>
      <c r="R2872" s="391" t="s">
        <v>47</v>
      </c>
      <c r="S2872" s="1210"/>
      <c r="T2872" s="1315"/>
      <c r="U2872" s="264">
        <v>51</v>
      </c>
      <c r="V2872" s="396"/>
      <c r="W2872" s="202" t="s">
        <v>162</v>
      </c>
      <c r="X2872" s="965"/>
      <c r="Y2872" s="324">
        <v>5</v>
      </c>
      <c r="Z2872" s="318"/>
      <c r="AA2872" s="511"/>
      <c r="AB2872" s="707"/>
      <c r="AC2872" s="249">
        <f>IF(B2872="","",(IFERROR(VLOOKUP(B2872,Projecten!A$4:X$2415,5,FALSE),"niet bekend")))</f>
        <v>1</v>
      </c>
      <c r="AD2872" s="330">
        <f t="shared" si="212"/>
        <v>678.31</v>
      </c>
      <c r="AE2872" s="211">
        <f>IF(B2872="","",(IFERROR(VLOOKUP(B2872,Projecten!A$4:X$2415,23,FALSE),"niet bekend")))</f>
        <v>678.31</v>
      </c>
      <c r="AF2872" s="330">
        <f>IF(B2872="","",(IFERROR(VLOOKUP(B2872,Projecten!A$4:X$2415,12,FALSE),"niet bekend")))</f>
        <v>678.31</v>
      </c>
    </row>
    <row r="2873" spans="1:33" s="327" customFormat="1" x14ac:dyDescent="0.2">
      <c r="A2873" s="318">
        <v>8857</v>
      </c>
      <c r="B2873" s="496">
        <v>2017845</v>
      </c>
      <c r="C2873" s="238">
        <v>121665</v>
      </c>
      <c r="D2873" s="496" t="s">
        <v>4047</v>
      </c>
      <c r="E2873" s="389" t="s">
        <v>26</v>
      </c>
      <c r="F2873" s="1075">
        <v>1</v>
      </c>
      <c r="G2873" s="1075">
        <v>1</v>
      </c>
      <c r="H2873" s="1075">
        <v>1</v>
      </c>
      <c r="I2873" s="1075">
        <v>0</v>
      </c>
      <c r="J2873" s="262">
        <v>43081</v>
      </c>
      <c r="K2873" s="263" t="s">
        <v>1485</v>
      </c>
      <c r="L2873" s="263" t="s">
        <v>1485</v>
      </c>
      <c r="M2873" s="263" t="s">
        <v>1485</v>
      </c>
      <c r="N2873" s="391" t="s">
        <v>47</v>
      </c>
      <c r="O2873" s="391" t="s">
        <v>47</v>
      </c>
      <c r="P2873" s="391" t="s">
        <v>47</v>
      </c>
      <c r="Q2873" s="391" t="s">
        <v>47</v>
      </c>
      <c r="R2873" s="391" t="s">
        <v>47</v>
      </c>
      <c r="S2873" s="1210"/>
      <c r="T2873" s="1315"/>
      <c r="U2873" s="264">
        <v>51</v>
      </c>
      <c r="V2873" s="396"/>
      <c r="W2873" s="202" t="s">
        <v>162</v>
      </c>
      <c r="X2873" s="965"/>
      <c r="Y2873" s="324">
        <v>3</v>
      </c>
      <c r="Z2873" s="318"/>
      <c r="AA2873" s="511"/>
      <c r="AB2873" s="707"/>
      <c r="AC2873" s="249">
        <f>IF(B2873="","",(IFERROR(VLOOKUP(B2873,Projecten!A$4:X$2415,5,FALSE),"niet bekend")))</f>
        <v>1</v>
      </c>
      <c r="AD2873" s="330">
        <f t="shared" si="212"/>
        <v>506.19</v>
      </c>
      <c r="AE2873" s="211">
        <f>IF(B2873="","",(IFERROR(VLOOKUP(B2873,Projecten!A$4:X$2415,23,FALSE),"niet bekend")))</f>
        <v>506.19</v>
      </c>
      <c r="AF2873" s="330">
        <f>IF(B2873="","",(IFERROR(VLOOKUP(B2873,Projecten!A$4:X$2415,12,FALSE),"niet bekend")))</f>
        <v>506.19</v>
      </c>
    </row>
    <row r="2874" spans="1:33" s="327" customFormat="1" x14ac:dyDescent="0.2">
      <c r="A2874" s="318">
        <v>8858</v>
      </c>
      <c r="B2874" s="496">
        <v>2017840</v>
      </c>
      <c r="C2874" s="238">
        <v>12166604</v>
      </c>
      <c r="D2874" s="496" t="s">
        <v>4038</v>
      </c>
      <c r="E2874" s="389" t="s">
        <v>317</v>
      </c>
      <c r="F2874" s="1075">
        <v>1</v>
      </c>
      <c r="G2874" s="1075">
        <v>9</v>
      </c>
      <c r="H2874" s="1075">
        <v>8</v>
      </c>
      <c r="I2874" s="1075">
        <v>3</v>
      </c>
      <c r="J2874" s="262">
        <v>43081</v>
      </c>
      <c r="K2874" s="262">
        <v>43080</v>
      </c>
      <c r="L2874" s="263" t="s">
        <v>1485</v>
      </c>
      <c r="M2874" s="263" t="s">
        <v>1485</v>
      </c>
      <c r="N2874" s="1453" t="s">
        <v>47</v>
      </c>
      <c r="O2874" s="391" t="s">
        <v>47</v>
      </c>
      <c r="P2874" s="391" t="s">
        <v>47</v>
      </c>
      <c r="Q2874" s="391" t="s">
        <v>47</v>
      </c>
      <c r="R2874" s="391" t="s">
        <v>47</v>
      </c>
      <c r="S2874" s="1210"/>
      <c r="T2874" s="1315"/>
      <c r="U2874" s="264">
        <v>51</v>
      </c>
      <c r="V2874" s="396"/>
      <c r="W2874" s="202" t="s">
        <v>777</v>
      </c>
      <c r="X2874" s="965" t="s">
        <v>1381</v>
      </c>
      <c r="Y2874" s="324">
        <v>22</v>
      </c>
      <c r="Z2874" s="318"/>
      <c r="AA2874" s="511"/>
      <c r="AB2874" s="707"/>
      <c r="AC2874" s="249">
        <f>IF(B2874="","",(IFERROR(VLOOKUP(B2874,Projecten!A$4:X$2415,5,FALSE),"niet bekend")))</f>
        <v>1</v>
      </c>
      <c r="AD2874" s="330">
        <f t="shared" si="212"/>
        <v>3379.19</v>
      </c>
      <c r="AE2874" s="211">
        <f>IF(B2874="","",(IFERROR(VLOOKUP(B2874,Projecten!A$4:X$2415,23,FALSE),"niet bekend")))</f>
        <v>3379.19</v>
      </c>
      <c r="AF2874" s="330">
        <f>IF(B2874="","",(IFERROR(VLOOKUP(B2874,Projecten!A$4:X$2415,12,FALSE),"niet bekend")))</f>
        <v>3379.19</v>
      </c>
    </row>
    <row r="2875" spans="1:33" x14ac:dyDescent="0.2">
      <c r="A2875" s="202">
        <v>8859</v>
      </c>
      <c r="B2875" s="237">
        <v>2017812</v>
      </c>
      <c r="C2875" s="238">
        <v>121667</v>
      </c>
      <c r="D2875" s="243" t="s">
        <v>3965</v>
      </c>
      <c r="E2875" s="240" t="s">
        <v>2330</v>
      </c>
      <c r="F2875" s="240">
        <v>1</v>
      </c>
      <c r="G2875" s="240">
        <v>0</v>
      </c>
      <c r="H2875" s="240">
        <v>0</v>
      </c>
      <c r="I2875" s="240">
        <v>0</v>
      </c>
      <c r="J2875" s="1450">
        <v>43081</v>
      </c>
      <c r="K2875" s="1450"/>
      <c r="L2875" s="263"/>
      <c r="M2875" s="263"/>
      <c r="N2875" s="1446" t="s">
        <v>47</v>
      </c>
      <c r="O2875" s="242" t="s">
        <v>47</v>
      </c>
      <c r="P2875" s="242" t="s">
        <v>47</v>
      </c>
      <c r="Q2875" s="242" t="s">
        <v>47</v>
      </c>
      <c r="R2875" s="242" t="s">
        <v>47</v>
      </c>
      <c r="S2875" s="243"/>
      <c r="T2875" s="1371"/>
      <c r="U2875" s="245">
        <v>51</v>
      </c>
      <c r="W2875" s="202" t="s">
        <v>2532</v>
      </c>
      <c r="X2875" s="248" t="s">
        <v>1381</v>
      </c>
      <c r="Y2875" s="202">
        <v>19</v>
      </c>
      <c r="Z2875" s="202"/>
      <c r="AA2875" s="243"/>
      <c r="AB2875" s="243"/>
      <c r="AC2875" s="249">
        <f>IF(B2875="","",(IFERROR(VLOOKUP(B2875,Projecten!A$4:X$2415,5,FALSE),"niet bekend")))</f>
        <v>1</v>
      </c>
      <c r="AD2875" s="330">
        <f t="shared" si="212"/>
        <v>2555.1999999999998</v>
      </c>
      <c r="AE2875" s="211">
        <f>IF(B2875="","",(IFERROR(VLOOKUP(B2875,Projecten!A$4:X$2415,23,FALSE),"niet bekend")))</f>
        <v>2555.1999999999998</v>
      </c>
      <c r="AF2875" s="330">
        <f>IF(B2875="","",(IFERROR(VLOOKUP(B2875,Projecten!A$4:X$2415,12,FALSE),"niet bekend")))</f>
        <v>2555.1999999999998</v>
      </c>
      <c r="AG2875" s="330"/>
    </row>
    <row r="2876" spans="1:33" s="327" customFormat="1" x14ac:dyDescent="0.2">
      <c r="A2876" s="318">
        <v>8860</v>
      </c>
      <c r="B2876" s="496">
        <v>2017823</v>
      </c>
      <c r="C2876" s="238">
        <v>121668</v>
      </c>
      <c r="D2876" s="496" t="s">
        <v>4002</v>
      </c>
      <c r="E2876" s="389" t="s">
        <v>26</v>
      </c>
      <c r="F2876" s="1075">
        <v>5</v>
      </c>
      <c r="G2876" s="1075">
        <v>40</v>
      </c>
      <c r="H2876" s="1075">
        <v>25</v>
      </c>
      <c r="I2876" s="1075">
        <v>15</v>
      </c>
      <c r="J2876" s="1000">
        <v>43069</v>
      </c>
      <c r="K2876" s="1000">
        <v>43068</v>
      </c>
      <c r="L2876" s="263" t="s">
        <v>1485</v>
      </c>
      <c r="M2876" s="263" t="s">
        <v>1485</v>
      </c>
      <c r="N2876" s="391" t="s">
        <v>47</v>
      </c>
      <c r="O2876" s="391" t="s">
        <v>47</v>
      </c>
      <c r="P2876" s="391" t="s">
        <v>47</v>
      </c>
      <c r="Q2876" s="391" t="s">
        <v>47</v>
      </c>
      <c r="R2876" s="391" t="s">
        <v>47</v>
      </c>
      <c r="S2876" s="1210"/>
      <c r="T2876" s="1315"/>
      <c r="U2876" s="264">
        <v>2</v>
      </c>
      <c r="V2876" s="396"/>
      <c r="W2876" s="202" t="s">
        <v>3750</v>
      </c>
      <c r="X2876" s="965" t="s">
        <v>4072</v>
      </c>
      <c r="Y2876" s="324">
        <v>76</v>
      </c>
      <c r="Z2876" s="318"/>
      <c r="AA2876" s="511"/>
      <c r="AB2876" s="707"/>
      <c r="AC2876" s="249">
        <f>IF(B2876="","",(IFERROR(VLOOKUP(B2876,Projecten!A$4:X$2415,5,FALSE),"niet bekend")))</f>
        <v>5</v>
      </c>
      <c r="AD2876" s="330">
        <f t="shared" si="212"/>
        <v>16113.85</v>
      </c>
      <c r="AE2876" s="211">
        <f>IF(B2876="","",(IFERROR(VLOOKUP(B2876,Projecten!A$4:X$2415,23,FALSE),"niet bekend")))</f>
        <v>16113.85</v>
      </c>
      <c r="AF2876" s="330">
        <f>IF(B2876="","",(IFERROR(VLOOKUP(B2876,Projecten!A$4:X$2415,12,FALSE),"niet bekend")))</f>
        <v>16113.85</v>
      </c>
    </row>
    <row r="2877" spans="1:33" s="327" customFormat="1" x14ac:dyDescent="0.2">
      <c r="A2877" s="318"/>
      <c r="B2877" s="496"/>
      <c r="C2877" s="238"/>
      <c r="D2877" s="496"/>
      <c r="E2877" s="389"/>
      <c r="F2877" s="1075"/>
      <c r="G2877" s="1075"/>
      <c r="H2877" s="1075"/>
      <c r="I2877" s="1075"/>
      <c r="J2877" s="321"/>
      <c r="K2877" s="321"/>
      <c r="L2877" s="321"/>
      <c r="M2877" s="263"/>
      <c r="N2877" s="391"/>
      <c r="O2877" s="391"/>
      <c r="P2877" s="391"/>
      <c r="Q2877" s="391"/>
      <c r="R2877" s="391"/>
      <c r="S2877" s="1210"/>
      <c r="T2877" s="1315"/>
      <c r="U2877" s="264"/>
      <c r="V2877" s="396"/>
      <c r="W2877" s="202"/>
      <c r="X2877" s="965"/>
      <c r="Y2877" s="324"/>
      <c r="Z2877" s="318"/>
      <c r="AA2877" s="511"/>
      <c r="AB2877" s="707"/>
      <c r="AC2877" s="249"/>
      <c r="AD2877" s="330"/>
      <c r="AE2877" s="211"/>
      <c r="AF2877" s="330"/>
    </row>
    <row r="2878" spans="1:33" s="259" customFormat="1" x14ac:dyDescent="0.2">
      <c r="A2878" s="202">
        <v>8861</v>
      </c>
      <c r="B2878" s="289">
        <v>2017829</v>
      </c>
      <c r="C2878" s="271">
        <v>121677</v>
      </c>
      <c r="D2878" s="271">
        <v>694517</v>
      </c>
      <c r="E2878" s="288" t="s">
        <v>26</v>
      </c>
      <c r="F2878" s="288">
        <v>1</v>
      </c>
      <c r="G2878" s="288">
        <v>8</v>
      </c>
      <c r="H2878" s="288">
        <v>5</v>
      </c>
      <c r="I2878" s="288">
        <v>2</v>
      </c>
      <c r="J2878" s="274">
        <v>43077</v>
      </c>
      <c r="K2878" s="274">
        <v>43075</v>
      </c>
      <c r="L2878" s="275" t="s">
        <v>1485</v>
      </c>
      <c r="M2878" s="275" t="s">
        <v>1485</v>
      </c>
      <c r="N2878" s="1441" t="s">
        <v>47</v>
      </c>
      <c r="O2878" s="254" t="s">
        <v>47</v>
      </c>
      <c r="P2878" s="254" t="s">
        <v>47</v>
      </c>
      <c r="Q2878" s="254" t="s">
        <v>47</v>
      </c>
      <c r="R2878" s="254" t="s">
        <v>47</v>
      </c>
      <c r="S2878" s="251"/>
      <c r="T2878" s="1443"/>
      <c r="U2878" s="264">
        <v>2</v>
      </c>
      <c r="V2878" s="396"/>
      <c r="W2878" s="202" t="s">
        <v>2509</v>
      </c>
      <c r="X2878" s="965"/>
      <c r="Y2878" s="324">
        <v>15</v>
      </c>
      <c r="Z2878" s="239"/>
      <c r="AA2878" s="239"/>
      <c r="AB2878" s="1120"/>
      <c r="AC2878" s="249">
        <f>IF(B2878="","",(IFERROR(VLOOKUP(B2878,Projecten!A$4:X$2415,5,FALSE),"niet bekend")))</f>
        <v>1</v>
      </c>
      <c r="AD2878" s="330">
        <f t="shared" ref="AD2878:AD2884" si="213">IF(AC2878="","",(IF(F2878=0,AF2878,(F2878/AC2878*AF2878))))</f>
        <v>2658.03</v>
      </c>
      <c r="AE2878" s="211">
        <f>IF(B2878="","",(IFERROR(VLOOKUP(B2878,Projecten!A$4:X$2415,23,FALSE),"niet bekend")))</f>
        <v>2658.03</v>
      </c>
      <c r="AF2878" s="330">
        <f>IF(B2878="","",(IFERROR(VLOOKUP(B2878,Projecten!A$4:X$2415,12,FALSE),"niet bekend")))</f>
        <v>2658.03</v>
      </c>
    </row>
    <row r="2879" spans="1:33" s="259" customFormat="1" x14ac:dyDescent="0.2">
      <c r="A2879" s="202">
        <v>8862</v>
      </c>
      <c r="B2879" s="289">
        <v>2017830</v>
      </c>
      <c r="C2879" s="271">
        <v>121677</v>
      </c>
      <c r="D2879" s="271">
        <v>677218</v>
      </c>
      <c r="E2879" s="288" t="s">
        <v>26</v>
      </c>
      <c r="F2879" s="288">
        <v>1</v>
      </c>
      <c r="G2879" s="288">
        <v>8</v>
      </c>
      <c r="H2879" s="288">
        <v>5</v>
      </c>
      <c r="I2879" s="288">
        <v>3</v>
      </c>
      <c r="J2879" s="274">
        <v>43077</v>
      </c>
      <c r="K2879" s="274">
        <v>43075</v>
      </c>
      <c r="L2879" s="275" t="s">
        <v>1485</v>
      </c>
      <c r="M2879" s="275" t="s">
        <v>1485</v>
      </c>
      <c r="N2879" s="254" t="s">
        <v>47</v>
      </c>
      <c r="O2879" s="254" t="s">
        <v>47</v>
      </c>
      <c r="P2879" s="254" t="s">
        <v>47</v>
      </c>
      <c r="Q2879" s="254" t="s">
        <v>47</v>
      </c>
      <c r="R2879" s="254" t="s">
        <v>47</v>
      </c>
      <c r="S2879" s="251"/>
      <c r="T2879" s="1443"/>
      <c r="U2879" s="264">
        <v>2</v>
      </c>
      <c r="V2879" s="396"/>
      <c r="W2879" s="202" t="s">
        <v>2509</v>
      </c>
      <c r="X2879" s="965"/>
      <c r="Y2879" s="324">
        <v>17</v>
      </c>
      <c r="Z2879" s="239"/>
      <c r="AA2879" s="239"/>
      <c r="AB2879" s="1120"/>
      <c r="AC2879" s="249">
        <f>IF(B2879="","",(IFERROR(VLOOKUP(B2879,Projecten!A$4:X$2415,5,FALSE),"niet bekend")))</f>
        <v>1</v>
      </c>
      <c r="AD2879" s="330">
        <f t="shared" si="213"/>
        <v>2972.53</v>
      </c>
      <c r="AE2879" s="211">
        <f>IF(B2879="","",(IFERROR(VLOOKUP(B2879,Projecten!A$4:X$2415,23,FALSE),"niet bekend")))</f>
        <v>2972.53</v>
      </c>
      <c r="AF2879" s="330">
        <f>IF(B2879="","",(IFERROR(VLOOKUP(B2879,Projecten!A$4:X$2415,12,FALSE),"niet bekend")))</f>
        <v>2972.53</v>
      </c>
    </row>
    <row r="2880" spans="1:33" s="327" customFormat="1" x14ac:dyDescent="0.2">
      <c r="A2880" s="318">
        <v>8863</v>
      </c>
      <c r="B2880" s="496">
        <v>2017801</v>
      </c>
      <c r="C2880" s="665">
        <v>121678</v>
      </c>
      <c r="D2880" s="496">
        <v>686718</v>
      </c>
      <c r="E2880" s="389" t="s">
        <v>26</v>
      </c>
      <c r="F2880" s="1075">
        <v>1</v>
      </c>
      <c r="G2880" s="1075">
        <v>9</v>
      </c>
      <c r="H2880" s="1075">
        <v>5</v>
      </c>
      <c r="I2880" s="1075">
        <v>2</v>
      </c>
      <c r="J2880" s="262">
        <v>43060</v>
      </c>
      <c r="K2880" s="262">
        <v>43061</v>
      </c>
      <c r="L2880" s="263" t="s">
        <v>1485</v>
      </c>
      <c r="M2880" s="263" t="s">
        <v>1485</v>
      </c>
      <c r="N2880" s="1454" t="s">
        <v>47</v>
      </c>
      <c r="O2880" s="391" t="s">
        <v>47</v>
      </c>
      <c r="P2880" s="391" t="s">
        <v>47</v>
      </c>
      <c r="Q2880" s="391" t="s">
        <v>47</v>
      </c>
      <c r="R2880" s="391" t="s">
        <v>47</v>
      </c>
      <c r="S2880" s="1210"/>
      <c r="T2880" s="1315"/>
      <c r="U2880" s="264">
        <v>2</v>
      </c>
      <c r="V2880" s="396"/>
      <c r="W2880" s="202" t="s">
        <v>2509</v>
      </c>
      <c r="X2880" s="965"/>
      <c r="Y2880" s="324">
        <v>14</v>
      </c>
      <c r="Z2880" s="318"/>
      <c r="AA2880" s="511"/>
      <c r="AB2880" s="707"/>
      <c r="AC2880" s="249">
        <f>IF(B2880="","",(IFERROR(VLOOKUP(B2880,Projecten!A$4:X$2415,5,FALSE),"niet bekend")))</f>
        <v>1</v>
      </c>
      <c r="AD2880" s="330">
        <f t="shared" si="213"/>
        <v>3114.85</v>
      </c>
      <c r="AE2880" s="211">
        <f>IF(B2880="","",(IFERROR(VLOOKUP(B2880,Projecten!A$4:X$2415,23,FALSE),"niet bekend")))</f>
        <v>3114.85</v>
      </c>
      <c r="AF2880" s="330">
        <f>IF(B2880="","",(IFERROR(VLOOKUP(B2880,Projecten!A$4:X$2415,12,FALSE),"niet bekend")))</f>
        <v>3114.85</v>
      </c>
    </row>
    <row r="2881" spans="1:33" s="327" customFormat="1" x14ac:dyDescent="0.2">
      <c r="A2881" s="318">
        <v>8864</v>
      </c>
      <c r="B2881" s="496">
        <v>2017847</v>
      </c>
      <c r="C2881" s="665">
        <v>121678</v>
      </c>
      <c r="D2881" s="496">
        <v>734818</v>
      </c>
      <c r="E2881" s="389" t="s">
        <v>26</v>
      </c>
      <c r="F2881" s="1075">
        <v>1</v>
      </c>
      <c r="G2881" s="1075">
        <v>8</v>
      </c>
      <c r="H2881" s="1075">
        <v>7</v>
      </c>
      <c r="I2881" s="1075">
        <v>2</v>
      </c>
      <c r="J2881" s="262">
        <v>43081</v>
      </c>
      <c r="K2881" s="262">
        <v>43082</v>
      </c>
      <c r="L2881" s="263" t="s">
        <v>1485</v>
      </c>
      <c r="M2881" s="263" t="s">
        <v>1485</v>
      </c>
      <c r="N2881" s="391" t="s">
        <v>47</v>
      </c>
      <c r="O2881" s="391" t="s">
        <v>47</v>
      </c>
      <c r="P2881" s="391" t="s">
        <v>47</v>
      </c>
      <c r="Q2881" s="391" t="s">
        <v>47</v>
      </c>
      <c r="R2881" s="391" t="s">
        <v>47</v>
      </c>
      <c r="S2881" s="1210"/>
      <c r="T2881" s="1315"/>
      <c r="U2881" s="264">
        <v>2</v>
      </c>
      <c r="V2881" s="396"/>
      <c r="W2881" s="202" t="s">
        <v>2509</v>
      </c>
      <c r="X2881" s="965" t="s">
        <v>4208</v>
      </c>
      <c r="Y2881" s="324">
        <v>16</v>
      </c>
      <c r="Z2881" s="318"/>
      <c r="AA2881" s="511"/>
      <c r="AB2881" s="707"/>
      <c r="AC2881" s="249">
        <f>IF(B2881="","",(IFERROR(VLOOKUP(B2881,Projecten!A$4:X$2415,5,FALSE),"niet bekend")))</f>
        <v>1</v>
      </c>
      <c r="AD2881" s="330">
        <f t="shared" si="213"/>
        <v>2460.9499999999998</v>
      </c>
      <c r="AE2881" s="211">
        <f>IF(B2881="","",(IFERROR(VLOOKUP(B2881,Projecten!A$4:X$2415,23,FALSE),"niet bekend")))</f>
        <v>2460.9499999999998</v>
      </c>
      <c r="AF2881" s="330">
        <f>IF(B2881="","",(IFERROR(VLOOKUP(B2881,Projecten!A$4:X$2415,12,FALSE),"niet bekend")))</f>
        <v>2460.9499999999998</v>
      </c>
    </row>
    <row r="2882" spans="1:33" s="327" customFormat="1" x14ac:dyDescent="0.2">
      <c r="A2882" s="318">
        <v>8867</v>
      </c>
      <c r="B2882" s="332">
        <v>2017856</v>
      </c>
      <c r="C2882" s="333">
        <v>121680</v>
      </c>
      <c r="D2882" s="333" t="s">
        <v>4075</v>
      </c>
      <c r="E2882" s="334" t="s">
        <v>26</v>
      </c>
      <c r="F2882" s="334">
        <v>1</v>
      </c>
      <c r="G2882" s="334">
        <v>11</v>
      </c>
      <c r="H2882" s="334">
        <v>6</v>
      </c>
      <c r="I2882" s="334">
        <v>3</v>
      </c>
      <c r="J2882" s="262" t="s">
        <v>47</v>
      </c>
      <c r="K2882" s="262" t="s">
        <v>47</v>
      </c>
      <c r="L2882" s="263" t="s">
        <v>1485</v>
      </c>
      <c r="M2882" s="263" t="s">
        <v>1485</v>
      </c>
      <c r="N2882" s="391" t="s">
        <v>47</v>
      </c>
      <c r="O2882" s="391" t="s">
        <v>47</v>
      </c>
      <c r="P2882" s="391" t="s">
        <v>47</v>
      </c>
      <c r="Q2882" s="391" t="s">
        <v>47</v>
      </c>
      <c r="R2882" s="391" t="s">
        <v>47</v>
      </c>
      <c r="S2882" s="1210"/>
      <c r="T2882" s="1315"/>
      <c r="U2882" s="264">
        <v>2</v>
      </c>
      <c r="V2882" s="396"/>
      <c r="W2882" s="202" t="s">
        <v>162</v>
      </c>
      <c r="X2882" s="965" t="s">
        <v>4100</v>
      </c>
      <c r="Y2882" s="324">
        <v>16</v>
      </c>
      <c r="Z2882" s="318"/>
      <c r="AA2882" s="511"/>
      <c r="AB2882" s="707"/>
      <c r="AC2882" s="249">
        <f>IF(B2882="","",(IFERROR(VLOOKUP(B2882,Projecten!A$4:X$2415,5,FALSE),"niet bekend")))</f>
        <v>1</v>
      </c>
      <c r="AD2882" s="330">
        <f t="shared" si="213"/>
        <v>4542.67</v>
      </c>
      <c r="AE2882" s="211">
        <f>IF(B2882="","",(IFERROR(VLOOKUP(B2882,Projecten!A$4:X$2415,23,FALSE),"niet bekend")))</f>
        <v>4542.67</v>
      </c>
      <c r="AF2882" s="330">
        <f>IF(B2882="","",(IFERROR(VLOOKUP(B2882,Projecten!A$4:X$2415,12,FALSE),"niet bekend")))</f>
        <v>4542.67</v>
      </c>
    </row>
    <row r="2883" spans="1:33" s="327" customFormat="1" x14ac:dyDescent="0.2">
      <c r="A2883" s="318">
        <v>8874</v>
      </c>
      <c r="B2883" s="272">
        <v>2017886</v>
      </c>
      <c r="C2883" s="1391">
        <v>121689</v>
      </c>
      <c r="D2883" s="333" t="s">
        <v>4169</v>
      </c>
      <c r="E2883" s="334" t="s">
        <v>2390</v>
      </c>
      <c r="F2883" s="334">
        <v>0</v>
      </c>
      <c r="G2883" s="334">
        <v>3</v>
      </c>
      <c r="H2883" s="334">
        <v>3</v>
      </c>
      <c r="I2883" s="334">
        <v>1</v>
      </c>
      <c r="J2883" s="267">
        <v>43090</v>
      </c>
      <c r="K2883" s="263" t="s">
        <v>1485</v>
      </c>
      <c r="L2883" s="263" t="s">
        <v>1485</v>
      </c>
      <c r="M2883" s="263" t="s">
        <v>1485</v>
      </c>
      <c r="N2883" s="391" t="s">
        <v>47</v>
      </c>
      <c r="O2883" s="391" t="s">
        <v>47</v>
      </c>
      <c r="P2883" s="391" t="s">
        <v>47</v>
      </c>
      <c r="Q2883" s="391" t="s">
        <v>47</v>
      </c>
      <c r="R2883" s="391" t="s">
        <v>47</v>
      </c>
      <c r="S2883" s="1210"/>
      <c r="T2883" s="1315"/>
      <c r="U2883" s="264">
        <v>51</v>
      </c>
      <c r="V2883" s="396"/>
      <c r="W2883" s="202" t="s">
        <v>967</v>
      </c>
      <c r="X2883" s="965"/>
      <c r="Y2883" s="324">
        <v>10</v>
      </c>
      <c r="Z2883" s="318"/>
      <c r="AA2883" s="511"/>
      <c r="AB2883" s="707"/>
      <c r="AC2883" s="249">
        <f>IF(B2883="","",(IFERROR(VLOOKUP(B2883,Projecten!A$4:X$2415,5,FALSE),"niet bekend")))</f>
        <v>0</v>
      </c>
      <c r="AD2883" s="330">
        <f t="shared" si="213"/>
        <v>1614</v>
      </c>
      <c r="AE2883" s="211">
        <f>IF(B2883="","",(IFERROR(VLOOKUP(B2883,Projecten!A$4:X$2415,23,FALSE),"niet bekend")))</f>
        <v>0</v>
      </c>
      <c r="AF2883" s="330">
        <f>IF(B2883="","",(IFERROR(VLOOKUP(B2883,Projecten!A$4:X$2415,12,FALSE),"niet bekend")))</f>
        <v>1614</v>
      </c>
    </row>
    <row r="2884" spans="1:33" s="327" customFormat="1" x14ac:dyDescent="0.2">
      <c r="A2884" s="276">
        <v>8992</v>
      </c>
      <c r="B2884" s="560">
        <v>2017903</v>
      </c>
      <c r="C2884" s="560">
        <v>121694</v>
      </c>
      <c r="D2884" s="560" t="s">
        <v>4192</v>
      </c>
      <c r="E2884" s="562" t="s">
        <v>26</v>
      </c>
      <c r="F2884" s="562">
        <v>0</v>
      </c>
      <c r="G2884" s="562">
        <v>1</v>
      </c>
      <c r="H2884" s="562">
        <v>1</v>
      </c>
      <c r="I2884" s="562">
        <v>0</v>
      </c>
      <c r="J2884" s="267">
        <v>42744</v>
      </c>
      <c r="K2884" s="263" t="s">
        <v>47</v>
      </c>
      <c r="L2884" s="263"/>
      <c r="M2884" s="263"/>
      <c r="N2884" s="391" t="s">
        <v>47</v>
      </c>
      <c r="O2884" s="391" t="s">
        <v>47</v>
      </c>
      <c r="P2884" s="391" t="s">
        <v>47</v>
      </c>
      <c r="Q2884" s="391" t="s">
        <v>47</v>
      </c>
      <c r="R2884" s="391" t="s">
        <v>47</v>
      </c>
      <c r="S2884" s="1210"/>
      <c r="T2884" s="1315"/>
      <c r="U2884" s="264">
        <v>51</v>
      </c>
      <c r="V2884" s="396"/>
      <c r="W2884" s="202" t="s">
        <v>2509</v>
      </c>
      <c r="X2884" s="965" t="s">
        <v>4196</v>
      </c>
      <c r="Y2884" s="324">
        <v>2</v>
      </c>
      <c r="Z2884" s="318"/>
      <c r="AA2884" s="511"/>
      <c r="AB2884" s="707"/>
      <c r="AC2884" s="249">
        <f>IF(B2884="","",(IFERROR(VLOOKUP(B2884,Projecten!A$4:X$2415,5,FALSE),"niet bekend")))</f>
        <v>0</v>
      </c>
      <c r="AD2884" s="330">
        <f t="shared" si="213"/>
        <v>392</v>
      </c>
      <c r="AE2884" s="211">
        <f>IF(B2884="","",(IFERROR(VLOOKUP(B2884,Projecten!A$4:X$2415,23,FALSE),"niet bekend")))</f>
        <v>392</v>
      </c>
      <c r="AF2884" s="330">
        <f>IF(B2884="","",(IFERROR(VLOOKUP(B2884,Projecten!A$4:X$2415,12,FALSE),"niet bekend")))</f>
        <v>392</v>
      </c>
    </row>
    <row r="2885" spans="1:33" s="312" customFormat="1" x14ac:dyDescent="0.2">
      <c r="A2885" s="298"/>
      <c r="B2885" s="1012"/>
      <c r="C2885" s="299"/>
      <c r="D2885" s="300"/>
      <c r="E2885" s="300"/>
      <c r="F2885" s="300"/>
      <c r="G2885" s="300"/>
      <c r="H2885" s="300"/>
      <c r="I2885" s="300"/>
      <c r="J2885" s="301"/>
      <c r="K2885" s="301"/>
      <c r="L2885" s="301"/>
      <c r="M2885" s="302"/>
      <c r="N2885" s="302"/>
      <c r="O2885" s="302"/>
      <c r="P2885" s="302"/>
      <c r="Q2885" s="302"/>
      <c r="R2885" s="302"/>
      <c r="S2885" s="303"/>
      <c r="T2885" s="1445"/>
      <c r="U2885" s="305"/>
      <c r="V2885" s="305"/>
      <c r="W2885" s="307"/>
      <c r="X2885" s="307"/>
      <c r="Y2885" s="307"/>
      <c r="Z2885" s="298"/>
      <c r="AA2885" s="308"/>
      <c r="AB2885" s="410"/>
      <c r="AC2885" s="310"/>
      <c r="AD2885" s="412"/>
      <c r="AE2885" s="309" t="s">
        <v>3165</v>
      </c>
      <c r="AF2885" s="1360" t="s">
        <v>3165</v>
      </c>
    </row>
    <row r="2886" spans="1:33" s="236" customFormat="1" x14ac:dyDescent="0.2">
      <c r="A2886" s="220"/>
      <c r="C2886" s="221"/>
      <c r="D2886" s="222">
        <f>SUM(G2886:I2886)</f>
        <v>0</v>
      </c>
      <c r="E2886" s="220"/>
      <c r="F2886" s="220">
        <f>SUM(F2887:F2888)</f>
        <v>0</v>
      </c>
      <c r="G2886" s="220">
        <f>SUM(G2887:G2888)</f>
        <v>0</v>
      </c>
      <c r="H2886" s="220">
        <f>SUM(H2887:H2888)</f>
        <v>0</v>
      </c>
      <c r="I2886" s="220">
        <f>SUM(I2887:I2888)</f>
        <v>0</v>
      </c>
      <c r="J2886" s="223"/>
      <c r="K2886" s="223"/>
      <c r="L2886" s="223"/>
      <c r="M2886" s="224"/>
      <c r="N2886" s="224"/>
      <c r="O2886" s="224"/>
      <c r="P2886" s="224"/>
      <c r="Q2886" s="224"/>
      <c r="R2886" s="224"/>
      <c r="S2886" s="225">
        <v>52</v>
      </c>
      <c r="T2886" s="1442"/>
      <c r="U2886" s="227"/>
      <c r="V2886" s="227"/>
      <c r="W2886" s="229"/>
      <c r="X2886" s="230">
        <f>SUM(Y2886:Y2888)</f>
        <v>0</v>
      </c>
      <c r="Y2886" s="231"/>
      <c r="Z2886" s="231">
        <v>0</v>
      </c>
      <c r="AA2886" s="232">
        <f>X2886-Z2886</f>
        <v>0</v>
      </c>
      <c r="AB2886" s="221"/>
      <c r="AC2886" s="234"/>
      <c r="AD2886" s="384">
        <f>SUM(AD2887:AD2888)</f>
        <v>0</v>
      </c>
      <c r="AE2886" s="1366" t="s">
        <v>3165</v>
      </c>
      <c r="AF2886" s="1364" t="s">
        <v>3165</v>
      </c>
    </row>
    <row r="2887" spans="1:33" x14ac:dyDescent="0.2">
      <c r="A2887" s="202">
        <v>8875</v>
      </c>
      <c r="B2887" s="519"/>
      <c r="C2887" s="238"/>
      <c r="D2887" s="252" t="s">
        <v>3394</v>
      </c>
      <c r="E2887" s="240"/>
      <c r="F2887" s="240"/>
      <c r="G2887" s="240"/>
      <c r="H2887" s="240"/>
      <c r="I2887" s="240"/>
      <c r="J2887" s="241"/>
      <c r="K2887" s="241"/>
      <c r="L2887" s="241"/>
      <c r="M2887" s="242"/>
      <c r="N2887" s="242"/>
      <c r="O2887" s="242"/>
      <c r="P2887" s="242"/>
      <c r="Q2887" s="242"/>
      <c r="R2887" s="242"/>
      <c r="S2887" s="243" t="s">
        <v>3860</v>
      </c>
      <c r="T2887" s="1371"/>
      <c r="U2887" s="245"/>
      <c r="X2887" s="247"/>
      <c r="Y2887" s="248"/>
      <c r="Z2887" s="202"/>
      <c r="AA2887" s="202"/>
      <c r="AB2887" s="243"/>
      <c r="AC2887" s="249" t="s">
        <v>3165</v>
      </c>
      <c r="AD2887" s="360" t="str">
        <f>IF(AC2887="","",(IF(F2887=0,AF2887,(F2887/AC2887*AF2887))))</f>
        <v/>
      </c>
      <c r="AE2887" s="211" t="s">
        <v>3165</v>
      </c>
      <c r="AF2887" s="330" t="s">
        <v>3165</v>
      </c>
      <c r="AG2887" s="209"/>
    </row>
    <row r="2888" spans="1:33" s="327" customFormat="1" x14ac:dyDescent="0.2">
      <c r="A2888" s="318"/>
      <c r="B2888" s="1455"/>
      <c r="C2888" s="1456"/>
      <c r="D2888" s="540"/>
      <c r="E2888" s="540"/>
      <c r="F2888" s="540"/>
      <c r="G2888" s="540"/>
      <c r="H2888" s="540"/>
      <c r="I2888" s="540"/>
      <c r="J2888" s="989"/>
      <c r="K2888" s="989"/>
      <c r="L2888" s="989"/>
      <c r="M2888" s="403"/>
      <c r="N2888" s="403"/>
      <c r="O2888" s="403"/>
      <c r="P2888" s="403"/>
      <c r="Q2888" s="403"/>
      <c r="R2888" s="403"/>
      <c r="S2888" s="710">
        <v>2017</v>
      </c>
      <c r="T2888" s="1315"/>
      <c r="U2888" s="396"/>
      <c r="V2888" s="396"/>
      <c r="W2888" s="324"/>
      <c r="X2888" s="324"/>
      <c r="Y2888" s="324"/>
      <c r="Z2888" s="318"/>
      <c r="AA2888" s="511"/>
      <c r="AB2888" s="320"/>
      <c r="AC2888" s="1457"/>
      <c r="AD2888" s="398"/>
      <c r="AE2888" s="325" t="s">
        <v>3165</v>
      </c>
      <c r="AF2888" s="1316" t="s">
        <v>3165</v>
      </c>
    </row>
    <row r="2889" spans="1:33" s="327" customFormat="1" x14ac:dyDescent="0.2">
      <c r="A2889" s="318"/>
      <c r="B2889" s="319"/>
      <c r="C2889" s="320"/>
      <c r="D2889" s="320"/>
      <c r="E2889" s="318"/>
      <c r="F2889" s="318"/>
      <c r="G2889" s="318"/>
      <c r="H2889" s="318"/>
      <c r="I2889" s="318"/>
      <c r="J2889" s="321"/>
      <c r="K2889" s="321"/>
      <c r="L2889" s="321"/>
      <c r="M2889" s="321"/>
      <c r="N2889" s="322"/>
      <c r="O2889" s="322"/>
      <c r="P2889" s="322"/>
      <c r="Q2889" s="322"/>
      <c r="R2889" s="322"/>
      <c r="S2889" s="320"/>
      <c r="T2889" s="1315"/>
      <c r="U2889" s="264"/>
      <c r="V2889" s="396"/>
      <c r="W2889" s="318"/>
      <c r="X2889" s="318"/>
      <c r="Y2889" s="324"/>
      <c r="Z2889" s="318"/>
      <c r="AA2889" s="318"/>
      <c r="AB2889" s="707"/>
      <c r="AC2889" s="329"/>
      <c r="AD2889" s="1316"/>
      <c r="AE2889" s="325"/>
      <c r="AF2889" s="1316"/>
    </row>
    <row r="2890" spans="1:33" s="312" customFormat="1" x14ac:dyDescent="0.2">
      <c r="A2890" s="298"/>
      <c r="B2890" s="1012"/>
      <c r="C2890" s="299"/>
      <c r="D2890" s="300"/>
      <c r="E2890" s="300"/>
      <c r="F2890" s="300"/>
      <c r="G2890" s="300"/>
      <c r="H2890" s="300"/>
      <c r="I2890" s="300"/>
      <c r="J2890" s="301"/>
      <c r="K2890" s="301"/>
      <c r="L2890" s="301"/>
      <c r="M2890" s="302"/>
      <c r="N2890" s="302"/>
      <c r="O2890" s="302"/>
      <c r="P2890" s="302"/>
      <c r="Q2890" s="302"/>
      <c r="R2890" s="302"/>
      <c r="S2890" s="303"/>
      <c r="T2890" s="1445"/>
      <c r="U2890" s="305"/>
      <c r="V2890" s="305"/>
      <c r="W2890" s="307"/>
      <c r="X2890" s="307"/>
      <c r="Y2890" s="307"/>
      <c r="Z2890" s="298"/>
      <c r="AA2890" s="308"/>
      <c r="AB2890" s="410"/>
      <c r="AC2890" s="310"/>
      <c r="AD2890" s="412"/>
      <c r="AE2890" s="309"/>
      <c r="AF2890" s="1360"/>
    </row>
    <row r="2891" spans="1:33" s="1458" customFormat="1" x14ac:dyDescent="0.2">
      <c r="B2891" s="1459"/>
      <c r="C2891" s="1460"/>
      <c r="D2891" s="1079">
        <v>2018</v>
      </c>
      <c r="E2891" s="1461"/>
      <c r="F2891" s="1462"/>
      <c r="G2891" s="1462"/>
      <c r="H2891" s="1462"/>
      <c r="I2891" s="1462"/>
      <c r="J2891" s="1463"/>
      <c r="K2891" s="1463"/>
      <c r="L2891" s="1463"/>
      <c r="M2891" s="1462"/>
      <c r="N2891" s="1462"/>
      <c r="O2891" s="1462"/>
      <c r="P2891" s="1462"/>
      <c r="Q2891" s="1462"/>
      <c r="R2891" s="1462"/>
      <c r="S2891" s="1464"/>
      <c r="T2891" s="1465"/>
      <c r="U2891" s="1466"/>
      <c r="V2891" s="1467"/>
      <c r="W2891" s="1468"/>
      <c r="X2891" s="1468"/>
      <c r="Y2891" s="1468"/>
      <c r="Z2891" s="1469"/>
      <c r="AA2891" s="1470"/>
      <c r="AB2891" s="1471"/>
      <c r="AC2891" s="1472"/>
      <c r="AD2891" s="1473"/>
      <c r="AE2891" s="1474"/>
      <c r="AF2891" s="1474"/>
    </row>
    <row r="2892" spans="1:33" s="236" customFormat="1" x14ac:dyDescent="0.2">
      <c r="A2892" s="220"/>
      <c r="C2892" s="221"/>
      <c r="D2892" s="222">
        <f>SUM(G2892:I2892)</f>
        <v>81</v>
      </c>
      <c r="E2892" s="220"/>
      <c r="F2892" s="220">
        <f>SUM(F2893:F2904)</f>
        <v>5</v>
      </c>
      <c r="G2892" s="220">
        <f>SUM(G2893:G2904)</f>
        <v>44</v>
      </c>
      <c r="H2892" s="220">
        <f>SUM(H2893:H2904)</f>
        <v>27</v>
      </c>
      <c r="I2892" s="220">
        <f>SUM(I2893:I2904)</f>
        <v>10</v>
      </c>
      <c r="J2892" s="223"/>
      <c r="K2892" s="223"/>
      <c r="L2892" s="223"/>
      <c r="M2892" s="224"/>
      <c r="N2892" s="224"/>
      <c r="O2892" s="224"/>
      <c r="P2892" s="224"/>
      <c r="Q2892" s="224"/>
      <c r="R2892" s="224"/>
      <c r="S2892" s="225">
        <v>1</v>
      </c>
      <c r="T2892" s="1442"/>
      <c r="U2892" s="227"/>
      <c r="V2892" s="227"/>
      <c r="W2892" s="229"/>
      <c r="X2892" s="230">
        <f>SUM(Y2892:Y2904)</f>
        <v>130</v>
      </c>
      <c r="Y2892" s="231"/>
      <c r="Z2892" s="231">
        <v>0</v>
      </c>
      <c r="AA2892" s="232">
        <f>X2892-Z2892</f>
        <v>130</v>
      </c>
      <c r="AB2892" s="1361"/>
      <c r="AC2892" s="234"/>
      <c r="AD2892" s="384">
        <f>SUM(AD2893:AD2904)</f>
        <v>16897.16</v>
      </c>
      <c r="AE2892" s="1366" t="s">
        <v>3165</v>
      </c>
      <c r="AF2892" s="1364" t="s">
        <v>3165</v>
      </c>
    </row>
    <row r="2893" spans="1:33" x14ac:dyDescent="0.2">
      <c r="A2893" s="202">
        <v>9319</v>
      </c>
      <c r="B2893" s="519"/>
      <c r="C2893" s="238"/>
      <c r="D2893" s="252" t="s">
        <v>4209</v>
      </c>
      <c r="E2893" s="240"/>
      <c r="F2893" s="240"/>
      <c r="G2893" s="240"/>
      <c r="H2893" s="240"/>
      <c r="I2893" s="240"/>
      <c r="J2893" s="241"/>
      <c r="K2893" s="241"/>
      <c r="L2893" s="241"/>
      <c r="M2893" s="242"/>
      <c r="N2893" s="242"/>
      <c r="O2893" s="242"/>
      <c r="P2893" s="242"/>
      <c r="Q2893" s="242"/>
      <c r="R2893" s="242"/>
      <c r="S2893" s="243" t="s">
        <v>3388</v>
      </c>
      <c r="T2893" s="1371"/>
      <c r="U2893" s="245"/>
      <c r="W2893" s="265" t="s">
        <v>4205</v>
      </c>
      <c r="X2893" s="247" t="s">
        <v>4205</v>
      </c>
      <c r="Y2893" s="248"/>
      <c r="Z2893" s="202"/>
      <c r="AA2893" s="202"/>
      <c r="AB2893" s="243"/>
      <c r="AC2893" s="249" t="s">
        <v>3165</v>
      </c>
      <c r="AD2893" s="360" t="str">
        <f>IF(AC2893="","",(IF(F2893=0,AF2893,(F2893/AC2893*AF2893))))</f>
        <v/>
      </c>
      <c r="AE2893" s="211" t="s">
        <v>3165</v>
      </c>
      <c r="AF2893" s="330" t="s">
        <v>3165</v>
      </c>
      <c r="AG2893" s="209"/>
    </row>
    <row r="2894" spans="1:33" x14ac:dyDescent="0.2">
      <c r="A2894" s="202"/>
      <c r="B2894" s="209"/>
      <c r="C2894" s="243"/>
      <c r="F2894" s="202"/>
      <c r="J2894" s="241"/>
      <c r="K2894" s="241"/>
      <c r="L2894" s="241"/>
      <c r="M2894" s="242"/>
      <c r="N2894" s="242"/>
      <c r="O2894" s="242"/>
      <c r="P2894" s="242"/>
      <c r="Q2894" s="242"/>
      <c r="R2894" s="242"/>
      <c r="S2894" s="243">
        <v>2018</v>
      </c>
      <c r="T2894" s="1371"/>
      <c r="U2894" s="245"/>
      <c r="X2894" s="247"/>
      <c r="Y2894" s="248"/>
      <c r="Z2894" s="202"/>
      <c r="AA2894" s="202"/>
      <c r="AB2894" s="243"/>
      <c r="AC2894" s="249"/>
      <c r="AD2894" s="360"/>
      <c r="AE2894" s="211"/>
      <c r="AF2894" s="330"/>
      <c r="AG2894" s="209"/>
    </row>
    <row r="2895" spans="1:33" x14ac:dyDescent="0.2">
      <c r="A2895" s="202">
        <v>9320</v>
      </c>
      <c r="B2895" s="209"/>
      <c r="C2895" s="243"/>
      <c r="D2895" s="252" t="s">
        <v>4204</v>
      </c>
      <c r="F2895" s="202"/>
      <c r="J2895" s="241"/>
      <c r="K2895" s="241"/>
      <c r="L2895" s="241"/>
      <c r="M2895" s="242"/>
      <c r="N2895" s="242"/>
      <c r="O2895" s="242"/>
      <c r="P2895" s="242"/>
      <c r="Q2895" s="242"/>
      <c r="R2895" s="242"/>
      <c r="S2895" s="243"/>
      <c r="T2895" s="1371"/>
      <c r="U2895" s="245"/>
      <c r="W2895" s="265"/>
      <c r="X2895" s="247"/>
      <c r="Y2895" s="257">
        <v>15</v>
      </c>
      <c r="Z2895" s="202"/>
      <c r="AA2895" s="202"/>
      <c r="AB2895" s="243"/>
      <c r="AC2895" s="249"/>
      <c r="AD2895" s="360"/>
      <c r="AE2895" s="211"/>
      <c r="AF2895" s="330"/>
      <c r="AG2895" s="209"/>
    </row>
    <row r="2896" spans="1:33" x14ac:dyDescent="0.2">
      <c r="A2896" s="202">
        <v>9321</v>
      </c>
      <c r="B2896" s="209"/>
      <c r="C2896" s="243"/>
      <c r="D2896" s="252" t="s">
        <v>4194</v>
      </c>
      <c r="F2896" s="202"/>
      <c r="J2896" s="241"/>
      <c r="K2896" s="241"/>
      <c r="L2896" s="241"/>
      <c r="M2896" s="242"/>
      <c r="N2896" s="242"/>
      <c r="O2896" s="242"/>
      <c r="P2896" s="242"/>
      <c r="Q2896" s="242"/>
      <c r="R2896" s="242"/>
      <c r="S2896" s="243"/>
      <c r="T2896" s="1371"/>
      <c r="U2896" s="245"/>
      <c r="W2896" s="265"/>
      <c r="X2896" s="247"/>
      <c r="Y2896" s="257">
        <v>10</v>
      </c>
      <c r="Z2896" s="202"/>
      <c r="AA2896" s="202"/>
      <c r="AB2896" s="243"/>
      <c r="AC2896" s="249"/>
      <c r="AD2896" s="360"/>
      <c r="AE2896" s="211"/>
      <c r="AF2896" s="330"/>
      <c r="AG2896" s="209"/>
    </row>
    <row r="2897" spans="1:33" x14ac:dyDescent="0.2">
      <c r="A2897" s="202">
        <v>9322</v>
      </c>
      <c r="B2897" s="209"/>
      <c r="C2897" s="243"/>
      <c r="D2897" s="252" t="s">
        <v>4219</v>
      </c>
      <c r="F2897" s="202"/>
      <c r="J2897" s="241"/>
      <c r="K2897" s="241"/>
      <c r="L2897" s="241"/>
      <c r="M2897" s="242"/>
      <c r="N2897" s="242"/>
      <c r="O2897" s="242"/>
      <c r="P2897" s="242"/>
      <c r="Q2897" s="242"/>
      <c r="R2897" s="242"/>
      <c r="S2897" s="243"/>
      <c r="T2897" s="1371"/>
      <c r="U2897" s="245"/>
      <c r="W2897" s="265"/>
      <c r="X2897" s="247"/>
      <c r="Y2897" s="257">
        <v>4</v>
      </c>
      <c r="Z2897" s="202"/>
      <c r="AA2897" s="202"/>
      <c r="AB2897" s="243"/>
      <c r="AC2897" s="249"/>
      <c r="AD2897" s="360"/>
      <c r="AE2897" s="211"/>
      <c r="AF2897" s="330"/>
      <c r="AG2897" s="209"/>
    </row>
    <row r="2898" spans="1:33" s="327" customFormat="1" x14ac:dyDescent="0.2">
      <c r="A2898" s="318">
        <v>9323</v>
      </c>
      <c r="B2898" s="496">
        <v>2017848</v>
      </c>
      <c r="C2898" s="665">
        <v>121679</v>
      </c>
      <c r="D2898" s="496">
        <v>734918</v>
      </c>
      <c r="E2898" s="389" t="s">
        <v>26</v>
      </c>
      <c r="F2898" s="1075">
        <v>1</v>
      </c>
      <c r="G2898" s="1075">
        <v>8</v>
      </c>
      <c r="H2898" s="1075">
        <v>7</v>
      </c>
      <c r="I2898" s="1075">
        <v>2</v>
      </c>
      <c r="J2898" s="262">
        <v>43081</v>
      </c>
      <c r="K2898" s="262">
        <v>43082</v>
      </c>
      <c r="L2898" s="263" t="s">
        <v>1485</v>
      </c>
      <c r="M2898" s="263" t="s">
        <v>1485</v>
      </c>
      <c r="N2898" s="391" t="s">
        <v>47</v>
      </c>
      <c r="O2898" s="391" t="s">
        <v>47</v>
      </c>
      <c r="P2898" s="391" t="s">
        <v>47</v>
      </c>
      <c r="Q2898" s="391" t="s">
        <v>47</v>
      </c>
      <c r="R2898" s="391" t="s">
        <v>47</v>
      </c>
      <c r="S2898" s="1210"/>
      <c r="T2898" s="1315"/>
      <c r="U2898" s="264">
        <v>2</v>
      </c>
      <c r="V2898" s="396"/>
      <c r="W2898" s="202" t="s">
        <v>2509</v>
      </c>
      <c r="X2898" s="1475" t="s">
        <v>4202</v>
      </c>
      <c r="Y2898" s="324">
        <v>16</v>
      </c>
      <c r="Z2898" s="318"/>
      <c r="AA2898" s="511"/>
      <c r="AB2898" s="707"/>
      <c r="AC2898" s="249">
        <f>IF(B2898="","",(IFERROR(VLOOKUP(B2898,Projecten!A$4:X$2415,5,FALSE),"niet bekend")))</f>
        <v>1</v>
      </c>
      <c r="AD2898" s="330">
        <f t="shared" ref="AD2898:AD2903" si="214">IF(AC2898="","",(IF(F2898=0,AF2898,(F2898/AC2898*AF2898))))</f>
        <v>2460.9499999999998</v>
      </c>
      <c r="AE2898" s="211">
        <f>IF(B2898="","",(IFERROR(VLOOKUP(B2898,Projecten!A$4:X$2415,23,FALSE),"niet bekend")))</f>
        <v>2460.9499999999998</v>
      </c>
      <c r="AF2898" s="330">
        <f>IF(B2898="","",(IFERROR(VLOOKUP(B2898,Projecten!A$4:X$2415,12,FALSE),"niet bekend")))</f>
        <v>2460.9499999999998</v>
      </c>
    </row>
    <row r="2899" spans="1:33" s="327" customFormat="1" x14ac:dyDescent="0.2">
      <c r="A2899" s="318">
        <v>9324</v>
      </c>
      <c r="B2899" s="496">
        <v>2017849</v>
      </c>
      <c r="C2899" s="665">
        <v>121679</v>
      </c>
      <c r="D2899" s="496">
        <v>735018</v>
      </c>
      <c r="E2899" s="389" t="s">
        <v>26</v>
      </c>
      <c r="F2899" s="1075">
        <v>1</v>
      </c>
      <c r="G2899" s="1075">
        <v>8</v>
      </c>
      <c r="H2899" s="1075">
        <v>7</v>
      </c>
      <c r="I2899" s="1075">
        <v>2</v>
      </c>
      <c r="J2899" s="262">
        <v>43081</v>
      </c>
      <c r="K2899" s="262">
        <v>43082</v>
      </c>
      <c r="L2899" s="263" t="s">
        <v>1485</v>
      </c>
      <c r="M2899" s="263" t="s">
        <v>1485</v>
      </c>
      <c r="N2899" s="391" t="s">
        <v>47</v>
      </c>
      <c r="O2899" s="391" t="s">
        <v>47</v>
      </c>
      <c r="P2899" s="391" t="s">
        <v>47</v>
      </c>
      <c r="Q2899" s="391" t="s">
        <v>47</v>
      </c>
      <c r="R2899" s="391" t="s">
        <v>47</v>
      </c>
      <c r="S2899" s="1210"/>
      <c r="T2899" s="1315"/>
      <c r="U2899" s="264">
        <v>2</v>
      </c>
      <c r="V2899" s="396"/>
      <c r="W2899" s="202" t="s">
        <v>2509</v>
      </c>
      <c r="X2899" s="1475" t="s">
        <v>4202</v>
      </c>
      <c r="Y2899" s="324">
        <v>16</v>
      </c>
      <c r="Z2899" s="318"/>
      <c r="AA2899" s="511"/>
      <c r="AB2899" s="707"/>
      <c r="AC2899" s="249">
        <f>IF(B2899="","",(IFERROR(VLOOKUP(B2899,Projecten!A$4:X$2415,5,FALSE),"niet bekend")))</f>
        <v>1</v>
      </c>
      <c r="AD2899" s="330">
        <f t="shared" si="214"/>
        <v>2460.9499999999998</v>
      </c>
      <c r="AE2899" s="211">
        <f>IF(B2899="","",(IFERROR(VLOOKUP(B2899,Projecten!A$4:X$2415,23,FALSE),"niet bekend")))</f>
        <v>2460.9499999999998</v>
      </c>
      <c r="AF2899" s="330">
        <f>IF(B2899="","",(IFERROR(VLOOKUP(B2899,Projecten!A$4:X$2415,12,FALSE),"niet bekend")))</f>
        <v>2460.9499999999998</v>
      </c>
    </row>
    <row r="2900" spans="1:33" s="327" customFormat="1" x14ac:dyDescent="0.2">
      <c r="A2900" s="318">
        <v>9325</v>
      </c>
      <c r="B2900" s="1430">
        <v>2017862</v>
      </c>
      <c r="C2900" s="560">
        <v>121684</v>
      </c>
      <c r="D2900" s="560">
        <v>735118</v>
      </c>
      <c r="E2900" s="562" t="s">
        <v>26</v>
      </c>
      <c r="F2900" s="562">
        <v>1</v>
      </c>
      <c r="G2900" s="562">
        <v>8</v>
      </c>
      <c r="H2900" s="562">
        <v>7</v>
      </c>
      <c r="I2900" s="562">
        <v>2</v>
      </c>
      <c r="J2900" s="262">
        <v>43081</v>
      </c>
      <c r="K2900" s="262">
        <v>43082</v>
      </c>
      <c r="L2900" s="263" t="s">
        <v>1485</v>
      </c>
      <c r="M2900" s="263" t="s">
        <v>1485</v>
      </c>
      <c r="N2900" s="391" t="s">
        <v>47</v>
      </c>
      <c r="O2900" s="391" t="s">
        <v>47</v>
      </c>
      <c r="P2900" s="391" t="s">
        <v>47</v>
      </c>
      <c r="Q2900" s="391" t="s">
        <v>47</v>
      </c>
      <c r="R2900" s="391" t="s">
        <v>47</v>
      </c>
      <c r="S2900" s="1210"/>
      <c r="T2900" s="1315"/>
      <c r="U2900" s="264">
        <v>2</v>
      </c>
      <c r="V2900" s="396"/>
      <c r="W2900" s="202" t="s">
        <v>162</v>
      </c>
      <c r="X2900" s="1475" t="s">
        <v>4202</v>
      </c>
      <c r="Y2900" s="324">
        <v>15</v>
      </c>
      <c r="Z2900" s="318"/>
      <c r="AA2900" s="511"/>
      <c r="AB2900" s="707"/>
      <c r="AC2900" s="249">
        <f>IF(B2900="","",(IFERROR(VLOOKUP(B2900,Projecten!A$4:X$2415,5,FALSE),"niet bekend")))</f>
        <v>1</v>
      </c>
      <c r="AD2900" s="330">
        <f t="shared" si="214"/>
        <v>2460.9499999999998</v>
      </c>
      <c r="AE2900" s="211">
        <f>IF(B2900="","",(IFERROR(VLOOKUP(B2900,Projecten!A$4:X$2415,23,FALSE),"niet bekend")))</f>
        <v>2460.9499999999998</v>
      </c>
      <c r="AF2900" s="330">
        <f>IF(B2900="","",(IFERROR(VLOOKUP(B2900,Projecten!A$4:X$2415,12,FALSE),"niet bekend")))</f>
        <v>2460.9499999999998</v>
      </c>
    </row>
    <row r="2901" spans="1:33" s="327" customFormat="1" x14ac:dyDescent="0.2">
      <c r="A2901" s="318">
        <v>9329</v>
      </c>
      <c r="B2901" s="332" t="s">
        <v>4076</v>
      </c>
      <c r="C2901" s="333" t="s">
        <v>4130</v>
      </c>
      <c r="D2901" s="333">
        <v>635618</v>
      </c>
      <c r="E2901" s="334" t="s">
        <v>26</v>
      </c>
      <c r="F2901" s="334">
        <v>1</v>
      </c>
      <c r="G2901" s="334">
        <v>10</v>
      </c>
      <c r="H2901" s="334">
        <v>0</v>
      </c>
      <c r="I2901" s="334">
        <v>0</v>
      </c>
      <c r="J2901" s="262">
        <v>43083</v>
      </c>
      <c r="K2901" s="262">
        <v>43082</v>
      </c>
      <c r="L2901" s="263" t="s">
        <v>1485</v>
      </c>
      <c r="M2901" s="263" t="s">
        <v>1485</v>
      </c>
      <c r="N2901" s="391" t="s">
        <v>47</v>
      </c>
      <c r="O2901" s="391" t="s">
        <v>47</v>
      </c>
      <c r="P2901" s="391" t="s">
        <v>47</v>
      </c>
      <c r="Q2901" s="391" t="s">
        <v>47</v>
      </c>
      <c r="R2901" s="391" t="s">
        <v>47</v>
      </c>
      <c r="S2901" s="1210"/>
      <c r="T2901" s="1315"/>
      <c r="U2901" s="264">
        <v>2</v>
      </c>
      <c r="V2901" s="396"/>
      <c r="W2901" s="202" t="s">
        <v>162</v>
      </c>
      <c r="X2901" s="1475" t="s">
        <v>1250</v>
      </c>
      <c r="Y2901" s="324">
        <v>34</v>
      </c>
      <c r="Z2901" s="318"/>
      <c r="AA2901" s="511"/>
      <c r="AB2901" s="707"/>
      <c r="AC2901" s="249">
        <f>IF(B2901="","",(IFERROR(VLOOKUP(B2901,Projecten!A$4:X$2415,5,FALSE),"niet bekend")))</f>
        <v>1</v>
      </c>
      <c r="AD2901" s="330">
        <f t="shared" si="214"/>
        <v>6544.7</v>
      </c>
      <c r="AE2901" s="211">
        <f>IF(B2901="","",(IFERROR(VLOOKUP(B2901,Projecten!A$4:X$2415,23,FALSE),"niet bekend")))</f>
        <v>6544.7</v>
      </c>
      <c r="AF2901" s="330">
        <f>IF(B2901="","",(IFERROR(VLOOKUP(B2901,Projecten!A$4:X$2415,12,FALSE),"niet bekend")))</f>
        <v>6544.7</v>
      </c>
    </row>
    <row r="2902" spans="1:33" s="327" customFormat="1" x14ac:dyDescent="0.2">
      <c r="A2902" s="318">
        <v>9330</v>
      </c>
      <c r="B2902" s="332">
        <v>2017861</v>
      </c>
      <c r="C2902" s="333">
        <v>121684</v>
      </c>
      <c r="D2902" s="333">
        <v>685618</v>
      </c>
      <c r="E2902" s="334" t="s">
        <v>26</v>
      </c>
      <c r="F2902" s="334">
        <v>1</v>
      </c>
      <c r="G2902" s="334">
        <v>10</v>
      </c>
      <c r="H2902" s="334">
        <v>6</v>
      </c>
      <c r="I2902" s="334">
        <v>3</v>
      </c>
      <c r="J2902" s="262">
        <v>43083</v>
      </c>
      <c r="K2902" s="262">
        <v>43082</v>
      </c>
      <c r="L2902" s="263" t="s">
        <v>1485</v>
      </c>
      <c r="M2902" s="263" t="s">
        <v>1485</v>
      </c>
      <c r="N2902" s="391" t="s">
        <v>47</v>
      </c>
      <c r="O2902" s="391" t="s">
        <v>47</v>
      </c>
      <c r="P2902" s="391" t="s">
        <v>47</v>
      </c>
      <c r="Q2902" s="391" t="s">
        <v>47</v>
      </c>
      <c r="R2902" s="391" t="s">
        <v>47</v>
      </c>
      <c r="S2902" s="1210"/>
      <c r="T2902" s="1315"/>
      <c r="U2902" s="264">
        <v>2</v>
      </c>
      <c r="V2902" s="396"/>
      <c r="W2902" s="202" t="s">
        <v>162</v>
      </c>
      <c r="X2902" s="1475" t="s">
        <v>4198</v>
      </c>
      <c r="Y2902" s="324">
        <v>17</v>
      </c>
      <c r="Z2902" s="318"/>
      <c r="AA2902" s="511"/>
      <c r="AB2902" s="707"/>
      <c r="AC2902" s="249">
        <f>IF(B2902="","",(IFERROR(VLOOKUP(B2902,Projecten!A$4:X$2415,5,FALSE),"niet bekend")))</f>
        <v>1</v>
      </c>
      <c r="AD2902" s="330">
        <f t="shared" si="214"/>
        <v>2915.31</v>
      </c>
      <c r="AE2902" s="211">
        <f>IF(B2902="","",(IFERROR(VLOOKUP(B2902,Projecten!A$4:X$2415,23,FALSE),"niet bekend")))</f>
        <v>2915.31</v>
      </c>
      <c r="AF2902" s="330">
        <f>IF(B2902="","",(IFERROR(VLOOKUP(B2902,Projecten!A$4:X$2415,12,FALSE),"niet bekend")))</f>
        <v>2915.31</v>
      </c>
    </row>
    <row r="2903" spans="1:33" s="259" customFormat="1" x14ac:dyDescent="0.2">
      <c r="A2903" s="202">
        <v>9335</v>
      </c>
      <c r="B2903" s="272">
        <v>2017868</v>
      </c>
      <c r="C2903" s="272">
        <v>121674</v>
      </c>
      <c r="D2903" s="272" t="s">
        <v>4197</v>
      </c>
      <c r="E2903" s="273" t="s">
        <v>26</v>
      </c>
      <c r="F2903" s="273">
        <v>0</v>
      </c>
      <c r="G2903" s="273">
        <v>0</v>
      </c>
      <c r="H2903" s="273">
        <v>0</v>
      </c>
      <c r="I2903" s="273">
        <v>1</v>
      </c>
      <c r="J2903" s="263"/>
      <c r="K2903" s="263"/>
      <c r="L2903" s="263"/>
      <c r="M2903" s="263"/>
      <c r="N2903" s="254" t="s">
        <v>47</v>
      </c>
      <c r="O2903" s="254" t="s">
        <v>47</v>
      </c>
      <c r="P2903" s="254" t="s">
        <v>47</v>
      </c>
      <c r="Q2903" s="254" t="s">
        <v>47</v>
      </c>
      <c r="R2903" s="254" t="s">
        <v>47</v>
      </c>
      <c r="S2903" s="251"/>
      <c r="T2903" s="1443"/>
      <c r="U2903" s="245"/>
      <c r="V2903" s="638"/>
      <c r="W2903" s="239"/>
      <c r="X2903" s="265" t="s">
        <v>4199</v>
      </c>
      <c r="Y2903" s="248">
        <v>3</v>
      </c>
      <c r="Z2903" s="239"/>
      <c r="AA2903" s="239"/>
      <c r="AB2903" s="1120"/>
      <c r="AC2903" s="249">
        <f>IF(B2903="","",(IFERROR(VLOOKUP(B2903,Projecten!A$4:X$2415,5,FALSE),"niet bekend")))</f>
        <v>0</v>
      </c>
      <c r="AD2903" s="330">
        <f t="shared" si="214"/>
        <v>54.3</v>
      </c>
      <c r="AE2903" s="211">
        <f>IF(B2903="","",(IFERROR(VLOOKUP(B2903,Projecten!A$4:X$2415,23,FALSE),"niet bekend")))</f>
        <v>54.3</v>
      </c>
      <c r="AF2903" s="330">
        <f>IF(B2903="","",(IFERROR(VLOOKUP(B2903,Projecten!A$4:X$2415,12,FALSE),"niet bekend")))</f>
        <v>54.3</v>
      </c>
    </row>
    <row r="2904" spans="1:33" s="312" customFormat="1" x14ac:dyDescent="0.2">
      <c r="A2904" s="298"/>
      <c r="B2904" s="1012"/>
      <c r="C2904" s="299"/>
      <c r="D2904" s="300"/>
      <c r="E2904" s="300"/>
      <c r="F2904" s="300"/>
      <c r="G2904" s="300"/>
      <c r="H2904" s="300"/>
      <c r="I2904" s="300"/>
      <c r="J2904" s="301"/>
      <c r="K2904" s="301"/>
      <c r="L2904" s="301"/>
      <c r="M2904" s="302"/>
      <c r="N2904" s="302"/>
      <c r="O2904" s="302"/>
      <c r="P2904" s="302"/>
      <c r="Q2904" s="302"/>
      <c r="R2904" s="302"/>
      <c r="S2904" s="303"/>
      <c r="T2904" s="1445"/>
      <c r="U2904" s="305"/>
      <c r="V2904" s="305"/>
      <c r="W2904" s="307"/>
      <c r="X2904" s="307"/>
      <c r="Y2904" s="307"/>
      <c r="Z2904" s="298"/>
      <c r="AA2904" s="308"/>
      <c r="AB2904" s="410"/>
      <c r="AC2904" s="310"/>
      <c r="AD2904" s="412"/>
      <c r="AE2904" s="309" t="s">
        <v>3165</v>
      </c>
      <c r="AF2904" s="1360" t="s">
        <v>3165</v>
      </c>
    </row>
    <row r="2905" spans="1:33" s="236" customFormat="1" x14ac:dyDescent="0.2">
      <c r="A2905" s="220"/>
      <c r="C2905" s="221"/>
      <c r="D2905" s="222">
        <f>SUM(G2905:I2905)</f>
        <v>285</v>
      </c>
      <c r="E2905" s="220"/>
      <c r="F2905" s="220">
        <f>SUM(F2906:F2921)</f>
        <v>17</v>
      </c>
      <c r="G2905" s="220">
        <f>SUM(G2906:G2921)</f>
        <v>158</v>
      </c>
      <c r="H2905" s="220">
        <f>SUM(H2906:H2921)</f>
        <v>89</v>
      </c>
      <c r="I2905" s="220">
        <f>SUM(I2906:I2921)</f>
        <v>38</v>
      </c>
      <c r="J2905" s="223"/>
      <c r="K2905" s="223"/>
      <c r="L2905" s="223"/>
      <c r="M2905" s="224"/>
      <c r="N2905" s="224"/>
      <c r="O2905" s="224"/>
      <c r="P2905" s="224"/>
      <c r="Q2905" s="224"/>
      <c r="R2905" s="224"/>
      <c r="S2905" s="225">
        <v>2</v>
      </c>
      <c r="T2905" s="1442"/>
      <c r="U2905" s="227"/>
      <c r="V2905" s="227"/>
      <c r="W2905" s="229"/>
      <c r="X2905" s="230">
        <f>SUM(Y2905:Y2921)</f>
        <v>382.5</v>
      </c>
      <c r="Y2905" s="231"/>
      <c r="Z2905" s="231">
        <v>0</v>
      </c>
      <c r="AA2905" s="232">
        <f>X2905-Z2905</f>
        <v>382.5</v>
      </c>
      <c r="AB2905" s="221"/>
      <c r="AC2905" s="234"/>
      <c r="AD2905" s="384">
        <f>SUM(AD2906:AD2921)</f>
        <v>65906.77</v>
      </c>
      <c r="AE2905" s="1366" t="s">
        <v>3165</v>
      </c>
      <c r="AF2905" s="1364" t="s">
        <v>3165</v>
      </c>
    </row>
    <row r="2906" spans="1:33" x14ac:dyDescent="0.2">
      <c r="A2906" s="202"/>
      <c r="B2906" s="519"/>
      <c r="C2906" s="238"/>
      <c r="D2906" s="239"/>
      <c r="E2906" s="240"/>
      <c r="F2906" s="240"/>
      <c r="G2906" s="240"/>
      <c r="H2906" s="240"/>
      <c r="I2906" s="240"/>
      <c r="J2906" s="241"/>
      <c r="K2906" s="241"/>
      <c r="L2906" s="241"/>
      <c r="M2906" s="242"/>
      <c r="N2906" s="242"/>
      <c r="O2906" s="242"/>
      <c r="P2906" s="242"/>
      <c r="Q2906" s="242"/>
      <c r="R2906" s="242"/>
      <c r="S2906" s="243" t="s">
        <v>3389</v>
      </c>
      <c r="T2906" s="1371"/>
      <c r="U2906" s="245"/>
      <c r="X2906" s="247" t="s">
        <v>3653</v>
      </c>
      <c r="Y2906" s="248"/>
      <c r="Z2906" s="202"/>
      <c r="AA2906" s="202"/>
      <c r="AB2906" s="243"/>
      <c r="AC2906" s="249" t="str">
        <f>IF(B2906="","",(IFERROR(VLOOKUP(B2906,Projecten!A$4:X$2415,5,FALSE),"niet bekend")))</f>
        <v/>
      </c>
      <c r="AD2906" s="330" t="str">
        <f>IF(AC2906="","",(IF(F2906=0,AF2906,(F2906/AC2906*AF2906))))</f>
        <v/>
      </c>
      <c r="AE2906" s="211" t="str">
        <f>IF(B2906="","",(IFERROR(VLOOKUP(B2906,Projecten!A$4:X$2415,23,FALSE),"niet bekend")))</f>
        <v/>
      </c>
      <c r="AF2906" s="330" t="str">
        <f>IF(B2906="","",(IFERROR(VLOOKUP(B2906,Projecten!A$4:X$2415,12,FALSE),"niet bekend")))</f>
        <v/>
      </c>
      <c r="AG2906" s="209"/>
    </row>
    <row r="2907" spans="1:33" x14ac:dyDescent="0.2">
      <c r="A2907" s="202"/>
      <c r="B2907" s="519"/>
      <c r="C2907" s="238"/>
      <c r="D2907" s="239"/>
      <c r="E2907" s="240"/>
      <c r="F2907" s="240"/>
      <c r="G2907" s="240"/>
      <c r="H2907" s="240"/>
      <c r="I2907" s="240"/>
      <c r="J2907" s="241"/>
      <c r="K2907" s="241"/>
      <c r="L2907" s="241"/>
      <c r="M2907" s="242"/>
      <c r="N2907" s="242"/>
      <c r="O2907" s="242"/>
      <c r="P2907" s="242"/>
      <c r="Q2907" s="242"/>
      <c r="R2907" s="242"/>
      <c r="S2907" s="243">
        <v>2018</v>
      </c>
      <c r="T2907" s="1371"/>
      <c r="U2907" s="245"/>
      <c r="X2907" s="247"/>
      <c r="Y2907" s="248"/>
      <c r="Z2907" s="202"/>
      <c r="AA2907" s="202"/>
      <c r="AB2907" s="243"/>
      <c r="AC2907" s="249"/>
      <c r="AD2907" s="330"/>
      <c r="AE2907" s="211"/>
      <c r="AF2907" s="330"/>
      <c r="AG2907" s="209"/>
    </row>
    <row r="2908" spans="1:33" x14ac:dyDescent="0.2">
      <c r="A2908" s="202">
        <v>10235</v>
      </c>
      <c r="B2908" s="519"/>
      <c r="C2908" s="238"/>
      <c r="D2908" s="337" t="s">
        <v>4175</v>
      </c>
      <c r="E2908" s="240"/>
      <c r="F2908" s="240"/>
      <c r="G2908" s="240"/>
      <c r="H2908" s="240"/>
      <c r="I2908" s="240"/>
      <c r="J2908" s="241"/>
      <c r="K2908" s="241"/>
      <c r="L2908" s="241"/>
      <c r="M2908" s="242"/>
      <c r="N2908" s="242"/>
      <c r="O2908" s="242"/>
      <c r="P2908" s="242"/>
      <c r="Q2908" s="242"/>
      <c r="R2908" s="242"/>
      <c r="S2908" s="243"/>
      <c r="T2908" s="1371"/>
      <c r="U2908" s="245"/>
      <c r="W2908" s="265"/>
      <c r="X2908" s="247"/>
      <c r="Y2908" s="257">
        <v>5</v>
      </c>
      <c r="Z2908" s="202"/>
      <c r="AA2908" s="202"/>
      <c r="AB2908" s="243"/>
      <c r="AC2908" s="249"/>
      <c r="AD2908" s="330"/>
      <c r="AE2908" s="211"/>
      <c r="AF2908" s="330"/>
      <c r="AG2908" s="209"/>
    </row>
    <row r="2909" spans="1:33" x14ac:dyDescent="0.2">
      <c r="A2909" s="202">
        <v>10236</v>
      </c>
      <c r="B2909" s="1476"/>
      <c r="C2909" s="1477"/>
      <c r="D2909" s="1317" t="s">
        <v>4248</v>
      </c>
      <c r="E2909" s="1402"/>
      <c r="F2909" s="1402"/>
      <c r="G2909" s="1402"/>
      <c r="H2909" s="1402"/>
      <c r="I2909" s="1402"/>
      <c r="J2909" s="241"/>
      <c r="K2909" s="241"/>
      <c r="L2909" s="241"/>
      <c r="M2909" s="242"/>
      <c r="N2909" s="242"/>
      <c r="O2909" s="242"/>
      <c r="P2909" s="242"/>
      <c r="Q2909" s="242"/>
      <c r="R2909" s="242"/>
      <c r="S2909" s="243"/>
      <c r="T2909" s="1371"/>
      <c r="U2909" s="245"/>
      <c r="W2909" s="265"/>
      <c r="X2909" s="247"/>
      <c r="Y2909" s="257">
        <v>2</v>
      </c>
      <c r="Z2909" s="202"/>
      <c r="AA2909" s="202"/>
      <c r="AB2909" s="243"/>
      <c r="AC2909" s="249"/>
      <c r="AD2909" s="330"/>
      <c r="AE2909" s="211"/>
      <c r="AF2909" s="330"/>
      <c r="AG2909" s="209"/>
    </row>
    <row r="2910" spans="1:33" s="327" customFormat="1" x14ac:dyDescent="0.2">
      <c r="A2910" s="318">
        <v>10237</v>
      </c>
      <c r="B2910" s="332">
        <v>2017857</v>
      </c>
      <c r="C2910" s="333">
        <v>121680</v>
      </c>
      <c r="D2910" s="333">
        <v>686818</v>
      </c>
      <c r="E2910" s="334" t="s">
        <v>26</v>
      </c>
      <c r="F2910" s="334">
        <v>1</v>
      </c>
      <c r="G2910" s="334">
        <v>8</v>
      </c>
      <c r="H2910" s="334">
        <v>7</v>
      </c>
      <c r="I2910" s="334">
        <v>2</v>
      </c>
      <c r="J2910" s="262">
        <v>43083</v>
      </c>
      <c r="K2910" s="262">
        <v>43082</v>
      </c>
      <c r="L2910" s="263" t="s">
        <v>1485</v>
      </c>
      <c r="M2910" s="263" t="s">
        <v>1485</v>
      </c>
      <c r="N2910" s="391" t="s">
        <v>47</v>
      </c>
      <c r="O2910" s="391" t="s">
        <v>47</v>
      </c>
      <c r="P2910" s="391" t="s">
        <v>47</v>
      </c>
      <c r="Q2910" s="391" t="s">
        <v>47</v>
      </c>
      <c r="R2910" s="391" t="s">
        <v>47</v>
      </c>
      <c r="S2910" s="1210"/>
      <c r="T2910" s="1315"/>
      <c r="U2910" s="264">
        <v>2</v>
      </c>
      <c r="V2910" s="396"/>
      <c r="W2910" s="202" t="s">
        <v>162</v>
      </c>
      <c r="X2910" s="1478" t="s">
        <v>4210</v>
      </c>
      <c r="Y2910" s="324">
        <v>15</v>
      </c>
      <c r="Z2910" s="318"/>
      <c r="AA2910" s="511"/>
      <c r="AB2910" s="707"/>
      <c r="AC2910" s="249">
        <f>IF(B2910="","",(IFERROR(VLOOKUP(B2910,Projecten!A$4:X$2415,5,FALSE),"niet bekend")))</f>
        <v>1</v>
      </c>
      <c r="AD2910" s="330">
        <f t="shared" ref="AD2910:AD2916" si="215">IF(AC2910="","",(IF(F2910=0,AF2910,(F2910/AC2910*AF2910))))</f>
        <v>2547.09</v>
      </c>
      <c r="AE2910" s="211">
        <f>IF(B2910="","",(IFERROR(VLOOKUP(B2910,Projecten!A$4:X$2415,23,FALSE),"niet bekend")))</f>
        <v>2547.09</v>
      </c>
      <c r="AF2910" s="330">
        <f>IF(B2910="","",(IFERROR(VLOOKUP(B2910,Projecten!A$4:X$2415,12,FALSE),"niet bekend")))</f>
        <v>2547.09</v>
      </c>
    </row>
    <row r="2911" spans="1:33" s="327" customFormat="1" x14ac:dyDescent="0.2">
      <c r="A2911" s="318">
        <v>10238</v>
      </c>
      <c r="B2911" s="332">
        <v>2017858</v>
      </c>
      <c r="C2911" s="333">
        <v>121682</v>
      </c>
      <c r="D2911" s="333">
        <v>686918</v>
      </c>
      <c r="E2911" s="334" t="s">
        <v>26</v>
      </c>
      <c r="F2911" s="334">
        <v>1</v>
      </c>
      <c r="G2911" s="334">
        <v>8</v>
      </c>
      <c r="H2911" s="334">
        <v>7</v>
      </c>
      <c r="I2911" s="334">
        <v>2</v>
      </c>
      <c r="J2911" s="262">
        <v>43083</v>
      </c>
      <c r="K2911" s="262">
        <v>43082</v>
      </c>
      <c r="L2911" s="263" t="s">
        <v>1485</v>
      </c>
      <c r="M2911" s="263" t="s">
        <v>1485</v>
      </c>
      <c r="N2911" s="391" t="s">
        <v>47</v>
      </c>
      <c r="O2911" s="391" t="s">
        <v>47</v>
      </c>
      <c r="P2911" s="391" t="s">
        <v>47</v>
      </c>
      <c r="Q2911" s="391" t="s">
        <v>47</v>
      </c>
      <c r="R2911" s="391" t="s">
        <v>47</v>
      </c>
      <c r="S2911" s="1210"/>
      <c r="T2911" s="1315"/>
      <c r="U2911" s="264">
        <v>2</v>
      </c>
      <c r="V2911" s="396"/>
      <c r="W2911" s="202" t="s">
        <v>162</v>
      </c>
      <c r="X2911" s="1478" t="s">
        <v>4211</v>
      </c>
      <c r="Y2911" s="324">
        <v>15</v>
      </c>
      <c r="Z2911" s="318"/>
      <c r="AA2911" s="511"/>
      <c r="AB2911" s="707"/>
      <c r="AC2911" s="249">
        <f>IF(B2911="","",(IFERROR(VLOOKUP(B2911,Projecten!A$4:X$2415,5,FALSE),"niet bekend")))</f>
        <v>1</v>
      </c>
      <c r="AD2911" s="330">
        <f t="shared" si="215"/>
        <v>2547.09</v>
      </c>
      <c r="AE2911" s="211">
        <f>IF(B2911="","",(IFERROR(VLOOKUP(B2911,Projecten!A$4:X$2415,23,FALSE),"niet bekend")))</f>
        <v>2547.09</v>
      </c>
      <c r="AF2911" s="330">
        <f>IF(B2911="","",(IFERROR(VLOOKUP(B2911,Projecten!A$4:X$2415,12,FALSE),"niet bekend")))</f>
        <v>2547.09</v>
      </c>
    </row>
    <row r="2912" spans="1:33" s="327" customFormat="1" x14ac:dyDescent="0.2">
      <c r="A2912" s="318">
        <v>10239</v>
      </c>
      <c r="B2912" s="332">
        <v>2017859</v>
      </c>
      <c r="C2912" s="333">
        <v>121682</v>
      </c>
      <c r="D2912" s="333">
        <v>687018</v>
      </c>
      <c r="E2912" s="334" t="s">
        <v>26</v>
      </c>
      <c r="F2912" s="334">
        <v>1</v>
      </c>
      <c r="G2912" s="334">
        <v>8</v>
      </c>
      <c r="H2912" s="334">
        <v>7</v>
      </c>
      <c r="I2912" s="334">
        <v>2</v>
      </c>
      <c r="J2912" s="262">
        <v>43083</v>
      </c>
      <c r="K2912" s="262">
        <v>43082</v>
      </c>
      <c r="L2912" s="263" t="s">
        <v>1485</v>
      </c>
      <c r="M2912" s="263" t="s">
        <v>1485</v>
      </c>
      <c r="N2912" s="391" t="s">
        <v>47</v>
      </c>
      <c r="O2912" s="391" t="s">
        <v>47</v>
      </c>
      <c r="P2912" s="391" t="s">
        <v>47</v>
      </c>
      <c r="Q2912" s="391" t="s">
        <v>47</v>
      </c>
      <c r="R2912" s="391" t="s">
        <v>47</v>
      </c>
      <c r="S2912" s="1210"/>
      <c r="T2912" s="1315"/>
      <c r="U2912" s="264">
        <v>2</v>
      </c>
      <c r="V2912" s="396"/>
      <c r="W2912" s="202" t="s">
        <v>162</v>
      </c>
      <c r="X2912" s="1478" t="s">
        <v>4211</v>
      </c>
      <c r="Y2912" s="324">
        <v>15</v>
      </c>
      <c r="Z2912" s="318"/>
      <c r="AA2912" s="511"/>
      <c r="AB2912" s="707"/>
      <c r="AC2912" s="249">
        <f>IF(B2912="","",(IFERROR(VLOOKUP(B2912,Projecten!A$4:X$2415,5,FALSE),"niet bekend")))</f>
        <v>1</v>
      </c>
      <c r="AD2912" s="330">
        <f t="shared" si="215"/>
        <v>2547.09</v>
      </c>
      <c r="AE2912" s="211">
        <f>IF(B2912="","",(IFERROR(VLOOKUP(B2912,Projecten!A$4:X$2415,23,FALSE),"niet bekend")))</f>
        <v>2547.09</v>
      </c>
      <c r="AF2912" s="330">
        <f>IF(B2912="","",(IFERROR(VLOOKUP(B2912,Projecten!A$4:X$2415,12,FALSE),"niet bekend")))</f>
        <v>2547.09</v>
      </c>
    </row>
    <row r="2913" spans="1:33" x14ac:dyDescent="0.2">
      <c r="A2913" s="202">
        <v>10240</v>
      </c>
      <c r="B2913" s="261">
        <v>2017851</v>
      </c>
      <c r="C2913" s="243">
        <v>121686</v>
      </c>
      <c r="D2913" s="243" t="s">
        <v>4052</v>
      </c>
      <c r="E2913" s="202" t="s">
        <v>317</v>
      </c>
      <c r="F2913" s="202">
        <v>1</v>
      </c>
      <c r="G2913" s="202">
        <v>9</v>
      </c>
      <c r="H2913" s="202">
        <v>0</v>
      </c>
      <c r="I2913" s="202">
        <v>0</v>
      </c>
      <c r="J2913" s="262">
        <v>42739</v>
      </c>
      <c r="K2913" s="267">
        <v>42738</v>
      </c>
      <c r="L2913" s="263" t="s">
        <v>1485</v>
      </c>
      <c r="M2913" s="263" t="s">
        <v>1485</v>
      </c>
      <c r="N2913" s="254" t="s">
        <v>47</v>
      </c>
      <c r="O2913" s="254" t="s">
        <v>47</v>
      </c>
      <c r="P2913" s="254" t="s">
        <v>47</v>
      </c>
      <c r="Q2913" s="254" t="s">
        <v>47</v>
      </c>
      <c r="R2913" s="254" t="s">
        <v>47</v>
      </c>
      <c r="S2913" s="243"/>
      <c r="T2913" s="1371"/>
      <c r="U2913" s="245">
        <v>3</v>
      </c>
      <c r="X2913" s="265"/>
      <c r="Y2913" s="248">
        <v>20</v>
      </c>
      <c r="Z2913" s="202"/>
      <c r="AA2913" s="202"/>
      <c r="AB2913" s="499"/>
      <c r="AC2913" s="249">
        <f>IF(B2913="","",(IFERROR(VLOOKUP(B2913,Projecten!A$4:X$2415,5,FALSE),"niet bekend")))</f>
        <v>1</v>
      </c>
      <c r="AD2913" s="330">
        <f t="shared" si="215"/>
        <v>3202.52</v>
      </c>
      <c r="AE2913" s="211">
        <f>IF(B2913="","",(IFERROR(VLOOKUP(B2913,Projecten!A$4:X$2415,23,FALSE),"niet bekend")))</f>
        <v>3202.52</v>
      </c>
      <c r="AF2913" s="330">
        <f>IF(B2913="","",(IFERROR(VLOOKUP(B2913,Projecten!A$4:X$2415,12,FALSE),"niet bekend")))</f>
        <v>3202.52</v>
      </c>
      <c r="AG2913" s="209"/>
    </row>
    <row r="2914" spans="1:33" x14ac:dyDescent="0.2">
      <c r="A2914" s="202">
        <v>10241</v>
      </c>
      <c r="B2914" s="261">
        <v>2017852</v>
      </c>
      <c r="C2914" s="243">
        <v>121686</v>
      </c>
      <c r="D2914" s="243" t="s">
        <v>4053</v>
      </c>
      <c r="E2914" s="202" t="s">
        <v>317</v>
      </c>
      <c r="F2914" s="202">
        <v>1</v>
      </c>
      <c r="G2914" s="202">
        <v>8</v>
      </c>
      <c r="H2914" s="202">
        <v>0</v>
      </c>
      <c r="I2914" s="202">
        <v>0</v>
      </c>
      <c r="J2914" s="262">
        <v>43090</v>
      </c>
      <c r="K2914" s="263" t="s">
        <v>1485</v>
      </c>
      <c r="L2914" s="263" t="s">
        <v>1485</v>
      </c>
      <c r="M2914" s="263" t="s">
        <v>1485</v>
      </c>
      <c r="N2914" s="254" t="s">
        <v>47</v>
      </c>
      <c r="O2914" s="254" t="s">
        <v>47</v>
      </c>
      <c r="P2914" s="254" t="s">
        <v>47</v>
      </c>
      <c r="Q2914" s="254" t="s">
        <v>47</v>
      </c>
      <c r="R2914" s="254" t="s">
        <v>47</v>
      </c>
      <c r="S2914" s="243"/>
      <c r="T2914" s="1371"/>
      <c r="U2914" s="245">
        <v>3</v>
      </c>
      <c r="X2914" s="265" t="s">
        <v>4206</v>
      </c>
      <c r="Y2914" s="248">
        <v>20</v>
      </c>
      <c r="Z2914" s="202"/>
      <c r="AA2914" s="202"/>
      <c r="AB2914" s="499"/>
      <c r="AC2914" s="249">
        <f>IF(B2914="","",(IFERROR(VLOOKUP(B2914,Projecten!A$4:X$2415,5,FALSE),"niet bekend")))</f>
        <v>1</v>
      </c>
      <c r="AD2914" s="330">
        <f t="shared" si="215"/>
        <v>3411.64</v>
      </c>
      <c r="AE2914" s="211">
        <f>IF(B2914="","",(IFERROR(VLOOKUP(B2914,Projecten!A$4:X$2415,23,FALSE),"niet bekend")))</f>
        <v>3411.64</v>
      </c>
      <c r="AF2914" s="330">
        <f>IF(B2914="","",(IFERROR(VLOOKUP(B2914,Projecten!A$4:X$2415,12,FALSE),"niet bekend")))</f>
        <v>3411.64</v>
      </c>
      <c r="AG2914" s="209"/>
    </row>
    <row r="2915" spans="1:33" s="259" customFormat="1" x14ac:dyDescent="0.2">
      <c r="A2915" s="202">
        <v>10242</v>
      </c>
      <c r="B2915" s="272">
        <v>2017835</v>
      </c>
      <c r="C2915" s="272">
        <v>121687</v>
      </c>
      <c r="D2915" s="272" t="s">
        <v>4241</v>
      </c>
      <c r="E2915" s="273" t="s">
        <v>352</v>
      </c>
      <c r="F2915" s="273">
        <v>1</v>
      </c>
      <c r="G2915" s="273">
        <f>F2915*13</f>
        <v>13</v>
      </c>
      <c r="H2915" s="273">
        <f>F2915*7</f>
        <v>7</v>
      </c>
      <c r="I2915" s="273">
        <f>F2915*4</f>
        <v>4</v>
      </c>
      <c r="J2915" s="262">
        <v>43084</v>
      </c>
      <c r="K2915" s="263" t="s">
        <v>47</v>
      </c>
      <c r="L2915" s="263" t="s">
        <v>1485</v>
      </c>
      <c r="M2915" s="263" t="s">
        <v>1485</v>
      </c>
      <c r="N2915" s="254" t="s">
        <v>47</v>
      </c>
      <c r="O2915" s="254" t="s">
        <v>47</v>
      </c>
      <c r="P2915" s="254" t="s">
        <v>47</v>
      </c>
      <c r="Q2915" s="254" t="s">
        <v>47</v>
      </c>
      <c r="R2915" s="254" t="s">
        <v>47</v>
      </c>
      <c r="S2915" s="251"/>
      <c r="T2915" s="1443"/>
      <c r="U2915" s="245">
        <v>2</v>
      </c>
      <c r="V2915" s="638"/>
      <c r="W2915" s="239"/>
      <c r="X2915" s="265" t="s">
        <v>960</v>
      </c>
      <c r="Y2915" s="248">
        <v>36</v>
      </c>
      <c r="Z2915" s="239"/>
      <c r="AA2915" s="239"/>
      <c r="AB2915" s="1120"/>
      <c r="AC2915" s="249">
        <f>IF(B2915="","",(IFERROR(VLOOKUP(B2915,Projecten!A$4:X$2415,5,FALSE),"niet bekend")))</f>
        <v>29</v>
      </c>
      <c r="AD2915" s="330">
        <f t="shared" si="215"/>
        <v>6022</v>
      </c>
      <c r="AE2915" s="211">
        <f>IF(B2915="","",(IFERROR(VLOOKUP(B2915,Projecten!A$4:X$2415,23,FALSE),"niet bekend")))</f>
        <v>174638</v>
      </c>
      <c r="AF2915" s="330">
        <f>IF(B2915="","",(IFERROR(VLOOKUP(B2915,Projecten!A$4:X$2415,12,FALSE),"niet bekend")))</f>
        <v>174638</v>
      </c>
    </row>
    <row r="2916" spans="1:33" s="259" customFormat="1" x14ac:dyDescent="0.2">
      <c r="A2916" s="202">
        <v>10243</v>
      </c>
      <c r="B2916" s="272">
        <v>2017835</v>
      </c>
      <c r="C2916" s="272">
        <v>121688</v>
      </c>
      <c r="D2916" s="272" t="s">
        <v>115</v>
      </c>
      <c r="E2916" s="273" t="s">
        <v>352</v>
      </c>
      <c r="F2916" s="273">
        <v>2</v>
      </c>
      <c r="G2916" s="273">
        <f>F2916*13</f>
        <v>26</v>
      </c>
      <c r="H2916" s="273">
        <f>F2916*7</f>
        <v>14</v>
      </c>
      <c r="I2916" s="273">
        <f>F2916*4</f>
        <v>8</v>
      </c>
      <c r="J2916" s="262">
        <v>43084</v>
      </c>
      <c r="K2916" s="263" t="s">
        <v>47</v>
      </c>
      <c r="L2916" s="263" t="s">
        <v>1485</v>
      </c>
      <c r="M2916" s="263" t="s">
        <v>1485</v>
      </c>
      <c r="N2916" s="254" t="s">
        <v>47</v>
      </c>
      <c r="O2916" s="254" t="s">
        <v>47</v>
      </c>
      <c r="P2916" s="254" t="s">
        <v>47</v>
      </c>
      <c r="Q2916" s="254" t="s">
        <v>47</v>
      </c>
      <c r="R2916" s="254" t="s">
        <v>47</v>
      </c>
      <c r="S2916" s="251"/>
      <c r="T2916" s="1443"/>
      <c r="U2916" s="245">
        <v>2</v>
      </c>
      <c r="V2916" s="638"/>
      <c r="W2916" s="239"/>
      <c r="X2916" s="265" t="s">
        <v>960</v>
      </c>
      <c r="Y2916" s="248">
        <v>72</v>
      </c>
      <c r="Z2916" s="239"/>
      <c r="AA2916" s="239"/>
      <c r="AB2916" s="1120"/>
      <c r="AC2916" s="249">
        <f>IF(B2916="","",(IFERROR(VLOOKUP(B2916,Projecten!A$4:X$2415,5,FALSE),"niet bekend")))</f>
        <v>29</v>
      </c>
      <c r="AD2916" s="330">
        <f t="shared" si="215"/>
        <v>12044</v>
      </c>
      <c r="AE2916" s="211">
        <f>IF(B2916="","",(IFERROR(VLOOKUP(B2916,Projecten!A$4:X$2415,23,FALSE),"niet bekend")))</f>
        <v>174638</v>
      </c>
      <c r="AF2916" s="330">
        <f>IF(B2916="","",(IFERROR(VLOOKUP(B2916,Projecten!A$4:X$2415,12,FALSE),"niet bekend")))</f>
        <v>174638</v>
      </c>
    </row>
    <row r="2917" spans="1:33" s="327" customFormat="1" x14ac:dyDescent="0.2">
      <c r="A2917" s="318"/>
      <c r="B2917" s="1430"/>
      <c r="C2917" s="560"/>
      <c r="D2917" s="560"/>
      <c r="E2917" s="562"/>
      <c r="F2917" s="562"/>
      <c r="G2917" s="562"/>
      <c r="H2917" s="562"/>
      <c r="I2917" s="562"/>
      <c r="J2917" s="262"/>
      <c r="K2917" s="262"/>
      <c r="L2917" s="263"/>
      <c r="M2917" s="263"/>
      <c r="N2917" s="391"/>
      <c r="O2917" s="391"/>
      <c r="P2917" s="391"/>
      <c r="Q2917" s="391"/>
      <c r="R2917" s="391"/>
      <c r="S2917" s="1210"/>
      <c r="T2917" s="1315"/>
      <c r="U2917" s="264"/>
      <c r="V2917" s="396"/>
      <c r="W2917" s="202"/>
      <c r="X2917" s="1475"/>
      <c r="Y2917" s="324"/>
      <c r="Z2917" s="318"/>
      <c r="AA2917" s="511"/>
      <c r="AB2917" s="707"/>
      <c r="AC2917" s="249"/>
      <c r="AD2917" s="330"/>
      <c r="AE2917" s="211"/>
      <c r="AF2917" s="330"/>
    </row>
    <row r="2918" spans="1:33" s="259" customFormat="1" x14ac:dyDescent="0.2">
      <c r="A2918" s="202">
        <v>10244</v>
      </c>
      <c r="B2918" s="272">
        <v>2017764</v>
      </c>
      <c r="C2918" s="272" t="s">
        <v>4185</v>
      </c>
      <c r="D2918" s="272" t="s">
        <v>3886</v>
      </c>
      <c r="E2918" s="273" t="s">
        <v>26</v>
      </c>
      <c r="F2918" s="240">
        <v>7</v>
      </c>
      <c r="G2918" s="240">
        <v>56</v>
      </c>
      <c r="H2918" s="240">
        <v>35</v>
      </c>
      <c r="I2918" s="240">
        <v>14</v>
      </c>
      <c r="J2918" s="1000">
        <v>43067</v>
      </c>
      <c r="K2918" s="267">
        <v>43061</v>
      </c>
      <c r="L2918" s="263" t="s">
        <v>1485</v>
      </c>
      <c r="M2918" s="263" t="s">
        <v>1485</v>
      </c>
      <c r="N2918" s="254" t="s">
        <v>47</v>
      </c>
      <c r="O2918" s="254" t="s">
        <v>47</v>
      </c>
      <c r="P2918" s="254" t="s">
        <v>47</v>
      </c>
      <c r="Q2918" s="254" t="s">
        <v>47</v>
      </c>
      <c r="R2918" s="254" t="s">
        <v>47</v>
      </c>
      <c r="S2918" s="251" t="s">
        <v>115</v>
      </c>
      <c r="T2918" s="1371" t="s">
        <v>4027</v>
      </c>
      <c r="U2918" s="245">
        <v>3</v>
      </c>
      <c r="V2918" s="638"/>
      <c r="W2918" s="202" t="s">
        <v>2265</v>
      </c>
      <c r="X2918" s="1479" t="s">
        <v>4073</v>
      </c>
      <c r="Y2918" s="248">
        <v>140</v>
      </c>
      <c r="Z2918" s="239"/>
      <c r="AA2918" s="239"/>
      <c r="AB2918" s="1120"/>
      <c r="AC2918" s="249">
        <f>IF(B2918="","",(IFERROR(VLOOKUP(B2918,Projecten!A$4:X$2415,5,FALSE),"niet bekend")))</f>
        <v>10</v>
      </c>
      <c r="AD2918" s="330">
        <f>IF(AC2918="","",(IF(F2918=0,AF2918,(F2918/AC2918*AF2918))))</f>
        <v>24500</v>
      </c>
      <c r="AE2918" s="211">
        <f>IF(B2918="","",(IFERROR(VLOOKUP(B2918,Projecten!A$4:X$2415,23,FALSE),"niet bekend")))</f>
        <v>35000</v>
      </c>
      <c r="AF2918" s="330">
        <f>IF(B2918="","",(IFERROR(VLOOKUP(B2918,Projecten!A$4:X$2415,12,FALSE),"niet bekend")))</f>
        <v>35000</v>
      </c>
    </row>
    <row r="2919" spans="1:33" s="259" customFormat="1" x14ac:dyDescent="0.2">
      <c r="A2919" s="202">
        <v>10245</v>
      </c>
      <c r="B2919" s="272">
        <v>2017864</v>
      </c>
      <c r="C2919" s="272">
        <v>121692</v>
      </c>
      <c r="D2919" s="272" t="s">
        <v>4082</v>
      </c>
      <c r="E2919" s="273" t="s">
        <v>26</v>
      </c>
      <c r="F2919" s="240">
        <v>1</v>
      </c>
      <c r="G2919" s="240">
        <v>11</v>
      </c>
      <c r="H2919" s="240">
        <v>6</v>
      </c>
      <c r="I2919" s="240">
        <v>3</v>
      </c>
      <c r="J2919" s="263" t="s">
        <v>47</v>
      </c>
      <c r="K2919" s="263" t="s">
        <v>47</v>
      </c>
      <c r="L2919" s="263" t="s">
        <v>1485</v>
      </c>
      <c r="M2919" s="263" t="s">
        <v>1485</v>
      </c>
      <c r="N2919" s="254" t="s">
        <v>47</v>
      </c>
      <c r="O2919" s="254" t="s">
        <v>47</v>
      </c>
      <c r="P2919" s="254" t="s">
        <v>47</v>
      </c>
      <c r="Q2919" s="254" t="s">
        <v>47</v>
      </c>
      <c r="R2919" s="254" t="s">
        <v>47</v>
      </c>
      <c r="S2919" s="251"/>
      <c r="T2919" s="1371"/>
      <c r="U2919" s="245">
        <v>3</v>
      </c>
      <c r="V2919" s="638"/>
      <c r="W2919" s="202" t="s">
        <v>162</v>
      </c>
      <c r="X2919" s="1475" t="s">
        <v>4083</v>
      </c>
      <c r="Y2919" s="248">
        <v>21.25</v>
      </c>
      <c r="Z2919" s="239"/>
      <c r="AA2919" s="239"/>
      <c r="AB2919" s="1120"/>
      <c r="AC2919" s="249">
        <f>IF(B2919="","",(IFERROR(VLOOKUP(B2919,Projecten!A$4:X$2415,5,FALSE),"niet bekend")))</f>
        <v>1</v>
      </c>
      <c r="AD2919" s="330">
        <f>IF(AC2919="","",(IF(F2919=0,AF2919,(F2919/AC2919*AF2919))))</f>
        <v>4542.67</v>
      </c>
      <c r="AE2919" s="211">
        <f>IF(B2919="","",(IFERROR(VLOOKUP(B2919,Projecten!A$4:X$2415,23,FALSE),"niet bekend")))</f>
        <v>4542.67</v>
      </c>
      <c r="AF2919" s="330">
        <f>IF(B2919="","",(IFERROR(VLOOKUP(B2919,Projecten!A$4:X$2415,12,FALSE),"niet bekend")))</f>
        <v>4542.67</v>
      </c>
    </row>
    <row r="2920" spans="1:33" s="259" customFormat="1" x14ac:dyDescent="0.2">
      <c r="A2920" s="202">
        <v>10246</v>
      </c>
      <c r="B2920" s="272">
        <v>2017865</v>
      </c>
      <c r="C2920" s="272">
        <v>121692</v>
      </c>
      <c r="D2920" s="272" t="s">
        <v>4081</v>
      </c>
      <c r="E2920" s="273" t="s">
        <v>26</v>
      </c>
      <c r="F2920" s="240">
        <v>1</v>
      </c>
      <c r="G2920" s="240">
        <v>11</v>
      </c>
      <c r="H2920" s="240">
        <v>6</v>
      </c>
      <c r="I2920" s="240">
        <v>3</v>
      </c>
      <c r="J2920" s="263" t="s">
        <v>47</v>
      </c>
      <c r="K2920" s="263" t="s">
        <v>47</v>
      </c>
      <c r="L2920" s="263" t="s">
        <v>1485</v>
      </c>
      <c r="M2920" s="263" t="s">
        <v>1485</v>
      </c>
      <c r="N2920" s="254" t="s">
        <v>47</v>
      </c>
      <c r="O2920" s="254" t="s">
        <v>47</v>
      </c>
      <c r="P2920" s="254" t="s">
        <v>470</v>
      </c>
      <c r="Q2920" s="254" t="s">
        <v>47</v>
      </c>
      <c r="R2920" s="254" t="s">
        <v>470</v>
      </c>
      <c r="S2920" s="251"/>
      <c r="T2920" s="1371"/>
      <c r="U2920" s="245">
        <v>3</v>
      </c>
      <c r="V2920" s="638"/>
      <c r="W2920" s="202" t="s">
        <v>162</v>
      </c>
      <c r="X2920" s="1475" t="s">
        <v>4083</v>
      </c>
      <c r="Y2920" s="248">
        <v>21.25</v>
      </c>
      <c r="Z2920" s="239"/>
      <c r="AA2920" s="239"/>
      <c r="AB2920" s="1120"/>
      <c r="AC2920" s="249">
        <f>IF(B2920="","",(IFERROR(VLOOKUP(B2920,Projecten!A$4:X$2415,5,FALSE),"niet bekend")))</f>
        <v>1</v>
      </c>
      <c r="AD2920" s="330">
        <f>IF(AC2920="","",(IF(F2920=0,AF2920,(F2920/AC2920*AF2920))))</f>
        <v>4542.67</v>
      </c>
      <c r="AE2920" s="211">
        <f>IF(B2920="","",(IFERROR(VLOOKUP(B2920,Projecten!A$4:X$2415,23,FALSE),"niet bekend")))</f>
        <v>4542.67</v>
      </c>
      <c r="AF2920" s="330">
        <f>IF(B2920="","",(IFERROR(VLOOKUP(B2920,Projecten!A$4:X$2415,12,FALSE),"niet bekend")))</f>
        <v>4542.67</v>
      </c>
    </row>
    <row r="2921" spans="1:33" s="312" customFormat="1" x14ac:dyDescent="0.2">
      <c r="A2921" s="298"/>
      <c r="B2921" s="1012"/>
      <c r="C2921" s="299"/>
      <c r="D2921" s="300"/>
      <c r="E2921" s="300"/>
      <c r="F2921" s="300"/>
      <c r="G2921" s="300"/>
      <c r="H2921" s="300"/>
      <c r="I2921" s="300"/>
      <c r="J2921" s="301"/>
      <c r="K2921" s="301"/>
      <c r="L2921" s="301"/>
      <c r="M2921" s="302"/>
      <c r="N2921" s="302"/>
      <c r="O2921" s="302"/>
      <c r="P2921" s="302"/>
      <c r="Q2921" s="302"/>
      <c r="R2921" s="302"/>
      <c r="S2921" s="303"/>
      <c r="T2921" s="1445"/>
      <c r="U2921" s="305"/>
      <c r="V2921" s="305"/>
      <c r="W2921" s="307"/>
      <c r="X2921" s="307"/>
      <c r="Y2921" s="307"/>
      <c r="Z2921" s="298"/>
      <c r="AA2921" s="308"/>
      <c r="AB2921" s="410"/>
      <c r="AC2921" s="310"/>
      <c r="AD2921" s="412"/>
      <c r="AE2921" s="309" t="s">
        <v>3165</v>
      </c>
      <c r="AF2921" s="1360" t="s">
        <v>3165</v>
      </c>
    </row>
    <row r="2922" spans="1:33" s="236" customFormat="1" x14ac:dyDescent="0.2">
      <c r="A2922" s="220"/>
      <c r="C2922" s="221"/>
      <c r="D2922" s="222">
        <f>SUM(G2922:I2922)</f>
        <v>419</v>
      </c>
      <c r="E2922" s="220"/>
      <c r="F2922" s="220">
        <f>SUM(F2923:F2950)</f>
        <v>26</v>
      </c>
      <c r="G2922" s="220">
        <f>SUM(G2923:G2950)</f>
        <v>218</v>
      </c>
      <c r="H2922" s="220">
        <f>SUM(H2923:H2950)</f>
        <v>136</v>
      </c>
      <c r="I2922" s="220">
        <f>SUM(I2923:I2950)</f>
        <v>65</v>
      </c>
      <c r="J2922" s="223"/>
      <c r="K2922" s="223"/>
      <c r="L2922" s="223"/>
      <c r="M2922" s="224"/>
      <c r="N2922" s="224"/>
      <c r="O2922" s="224"/>
      <c r="P2922" s="224"/>
      <c r="Q2922" s="224"/>
      <c r="R2922" s="224"/>
      <c r="S2922" s="225">
        <v>3</v>
      </c>
      <c r="T2922" s="1442"/>
      <c r="U2922" s="227"/>
      <c r="V2922" s="227"/>
      <c r="W2922" s="229"/>
      <c r="X2922" s="230">
        <f>SUM(Y2922:Y2950)</f>
        <v>493.25</v>
      </c>
      <c r="Y2922" s="231"/>
      <c r="Z2922" s="231">
        <v>0</v>
      </c>
      <c r="AA2922" s="232">
        <f>X2922-Z2922</f>
        <v>493.25</v>
      </c>
      <c r="AB2922" s="221"/>
      <c r="AC2922" s="234"/>
      <c r="AD2922" s="384">
        <f>SUM(AD2923:AD2950)</f>
        <v>84890.280000000013</v>
      </c>
      <c r="AE2922" s="1366" t="s">
        <v>3165</v>
      </c>
      <c r="AF2922" s="1364" t="s">
        <v>3165</v>
      </c>
    </row>
    <row r="2923" spans="1:33" x14ac:dyDescent="0.2">
      <c r="A2923" s="202"/>
      <c r="B2923" s="519"/>
      <c r="C2923" s="238"/>
      <c r="D2923" s="239"/>
      <c r="E2923" s="240"/>
      <c r="F2923" s="240"/>
      <c r="G2923" s="240"/>
      <c r="H2923" s="240"/>
      <c r="I2923" s="240"/>
      <c r="J2923" s="241"/>
      <c r="K2923" s="241"/>
      <c r="L2923" s="241"/>
      <c r="M2923" s="242"/>
      <c r="N2923" s="242"/>
      <c r="O2923" s="242"/>
      <c r="P2923" s="242"/>
      <c r="Q2923" s="242"/>
      <c r="R2923" s="242"/>
      <c r="S2923" s="243" t="s">
        <v>3390</v>
      </c>
      <c r="T2923" s="1371"/>
      <c r="U2923" s="245"/>
      <c r="X2923" s="247" t="s">
        <v>4261</v>
      </c>
      <c r="Y2923" s="248"/>
      <c r="Z2923" s="202"/>
      <c r="AA2923" s="202"/>
      <c r="AB2923" s="243"/>
      <c r="AC2923" s="249" t="str">
        <f>IF(B2923="","",(IFERROR(VLOOKUP(B2923,Projecten!A$4:X$2415,5,FALSE),"niet bekend")))</f>
        <v/>
      </c>
      <c r="AD2923" s="330" t="str">
        <f>IF(AC2923="","",(IF(F2923=0,AF2923,(F2923/AC2923*AF2923))))</f>
        <v/>
      </c>
      <c r="AE2923" s="211" t="str">
        <f>IF(B2923="","",(IFERROR(VLOOKUP(B2923,Projecten!A$4:X$2415,23,FALSE),"niet bekend")))</f>
        <v/>
      </c>
      <c r="AF2923" s="330" t="str">
        <f>IF(B2923="","",(IFERROR(VLOOKUP(B2923,Projecten!A$4:X$2415,12,FALSE),"niet bekend")))</f>
        <v/>
      </c>
      <c r="AG2923" s="209"/>
    </row>
    <row r="2924" spans="1:33" x14ac:dyDescent="0.2">
      <c r="A2924" s="202"/>
      <c r="B2924" s="519"/>
      <c r="C2924" s="238"/>
      <c r="D2924" s="252"/>
      <c r="E2924" s="240"/>
      <c r="F2924" s="240"/>
      <c r="G2924" s="240"/>
      <c r="H2924" s="240"/>
      <c r="I2924" s="240"/>
      <c r="J2924" s="241"/>
      <c r="K2924" s="241"/>
      <c r="L2924" s="241"/>
      <c r="M2924" s="242"/>
      <c r="N2924" s="242"/>
      <c r="O2924" s="242"/>
      <c r="P2924" s="242"/>
      <c r="Q2924" s="242"/>
      <c r="R2924" s="242"/>
      <c r="S2924" s="243">
        <v>2018</v>
      </c>
      <c r="T2924" s="1371"/>
      <c r="U2924" s="245"/>
      <c r="W2924" s="265"/>
      <c r="X2924" s="247"/>
      <c r="Y2924" s="248"/>
      <c r="Z2924" s="202"/>
      <c r="AA2924" s="202"/>
      <c r="AB2924" s="243"/>
      <c r="AC2924" s="249"/>
      <c r="AD2924" s="330"/>
      <c r="AE2924" s="211"/>
      <c r="AF2924" s="330"/>
      <c r="AG2924" s="209"/>
    </row>
    <row r="2925" spans="1:33" x14ac:dyDescent="0.2">
      <c r="A2925" s="202">
        <v>11467</v>
      </c>
      <c r="B2925" s="519"/>
      <c r="C2925" s="238"/>
      <c r="D2925" s="337" t="s">
        <v>4176</v>
      </c>
      <c r="E2925" s="240"/>
      <c r="F2925" s="240"/>
      <c r="G2925" s="240"/>
      <c r="H2925" s="240"/>
      <c r="I2925" s="240"/>
      <c r="J2925" s="241"/>
      <c r="K2925" s="241"/>
      <c r="L2925" s="241"/>
      <c r="M2925" s="242"/>
      <c r="N2925" s="242"/>
      <c r="O2925" s="242"/>
      <c r="P2925" s="242"/>
      <c r="Q2925" s="242"/>
      <c r="R2925" s="242"/>
      <c r="S2925" s="243"/>
      <c r="T2925" s="1371"/>
      <c r="U2925" s="245"/>
      <c r="W2925" s="265"/>
      <c r="X2925" s="247"/>
      <c r="Y2925" s="257">
        <v>2.5</v>
      </c>
      <c r="Z2925" s="202"/>
      <c r="AA2925" s="202"/>
      <c r="AB2925" s="243"/>
      <c r="AC2925" s="249"/>
      <c r="AD2925" s="330"/>
      <c r="AE2925" s="211"/>
      <c r="AF2925" s="330"/>
      <c r="AG2925" s="209"/>
    </row>
    <row r="2926" spans="1:33" x14ac:dyDescent="0.2">
      <c r="A2926" s="202">
        <v>11468</v>
      </c>
      <c r="B2926" s="519"/>
      <c r="C2926" s="238"/>
      <c r="D2926" s="252" t="s">
        <v>4218</v>
      </c>
      <c r="E2926" s="240"/>
      <c r="F2926" s="240"/>
      <c r="G2926" s="240"/>
      <c r="H2926" s="240"/>
      <c r="I2926" s="240"/>
      <c r="J2926" s="241"/>
      <c r="K2926" s="241"/>
      <c r="L2926" s="241"/>
      <c r="M2926" s="242"/>
      <c r="N2926" s="242"/>
      <c r="O2926" s="242"/>
      <c r="P2926" s="242"/>
      <c r="Q2926" s="242"/>
      <c r="R2926" s="242"/>
      <c r="S2926" s="243"/>
      <c r="T2926" s="1371"/>
      <c r="U2926" s="245"/>
      <c r="W2926" s="265"/>
      <c r="X2926" s="247"/>
      <c r="Y2926" s="257">
        <v>2</v>
      </c>
      <c r="Z2926" s="202"/>
      <c r="AA2926" s="202"/>
      <c r="AB2926" s="243"/>
      <c r="AC2926" s="249"/>
      <c r="AD2926" s="330"/>
      <c r="AE2926" s="211"/>
      <c r="AF2926" s="330"/>
      <c r="AG2926" s="209"/>
    </row>
    <row r="2927" spans="1:33" x14ac:dyDescent="0.2">
      <c r="A2927" s="202">
        <v>11469</v>
      </c>
      <c r="B2927" s="519"/>
      <c r="C2927" s="238"/>
      <c r="D2927" s="252" t="s">
        <v>4249</v>
      </c>
      <c r="E2927" s="240"/>
      <c r="F2927" s="240"/>
      <c r="G2927" s="240"/>
      <c r="H2927" s="240"/>
      <c r="I2927" s="240"/>
      <c r="J2927" s="241"/>
      <c r="K2927" s="241"/>
      <c r="L2927" s="241"/>
      <c r="M2927" s="242"/>
      <c r="N2927" s="242"/>
      <c r="O2927" s="242"/>
      <c r="P2927" s="242"/>
      <c r="Q2927" s="242"/>
      <c r="R2927" s="242"/>
      <c r="S2927" s="243"/>
      <c r="T2927" s="1371"/>
      <c r="U2927" s="245"/>
      <c r="W2927" s="265"/>
      <c r="X2927" s="247"/>
      <c r="Y2927" s="257">
        <v>2</v>
      </c>
      <c r="Z2927" s="202"/>
      <c r="AA2927" s="202"/>
      <c r="AB2927" s="243"/>
      <c r="AC2927" s="249"/>
      <c r="AD2927" s="330"/>
      <c r="AE2927" s="211"/>
      <c r="AF2927" s="330"/>
      <c r="AG2927" s="209"/>
    </row>
    <row r="2928" spans="1:33" x14ac:dyDescent="0.2">
      <c r="A2928" s="202">
        <v>11470</v>
      </c>
      <c r="B2928" s="519"/>
      <c r="C2928" s="238"/>
      <c r="D2928" s="252" t="s">
        <v>4280</v>
      </c>
      <c r="E2928" s="240"/>
      <c r="F2928" s="1402"/>
      <c r="G2928" s="1402"/>
      <c r="H2928" s="1402"/>
      <c r="I2928" s="1402"/>
      <c r="J2928" s="241"/>
      <c r="K2928" s="241"/>
      <c r="L2928" s="241"/>
      <c r="M2928" s="242"/>
      <c r="N2928" s="242"/>
      <c r="O2928" s="242"/>
      <c r="P2928" s="242"/>
      <c r="Q2928" s="242"/>
      <c r="R2928" s="242"/>
      <c r="S2928" s="243"/>
      <c r="T2928" s="1371"/>
      <c r="U2928" s="245"/>
      <c r="W2928" s="265"/>
      <c r="X2928" s="247"/>
      <c r="Y2928" s="257">
        <v>4</v>
      </c>
      <c r="Z2928" s="202"/>
      <c r="AA2928" s="202"/>
      <c r="AB2928" s="243"/>
      <c r="AC2928" s="249"/>
      <c r="AD2928" s="330"/>
      <c r="AE2928" s="211"/>
      <c r="AF2928" s="330"/>
      <c r="AG2928" s="209"/>
    </row>
    <row r="2929" spans="1:33" x14ac:dyDescent="0.2">
      <c r="A2929" s="202">
        <v>11471</v>
      </c>
      <c r="B2929" s="519"/>
      <c r="C2929" s="238"/>
      <c r="D2929" s="252" t="s">
        <v>4281</v>
      </c>
      <c r="E2929" s="240"/>
      <c r="F2929" s="1402"/>
      <c r="G2929" s="1402"/>
      <c r="H2929" s="1402"/>
      <c r="I2929" s="1402"/>
      <c r="J2929" s="241"/>
      <c r="K2929" s="241"/>
      <c r="L2929" s="241"/>
      <c r="M2929" s="242"/>
      <c r="N2929" s="242"/>
      <c r="O2929" s="242"/>
      <c r="P2929" s="242"/>
      <c r="Q2929" s="242"/>
      <c r="R2929" s="242"/>
      <c r="S2929" s="243"/>
      <c r="T2929" s="1371"/>
      <c r="U2929" s="245"/>
      <c r="W2929" s="265"/>
      <c r="X2929" s="247"/>
      <c r="Y2929" s="257">
        <v>0.5</v>
      </c>
      <c r="Z2929" s="202"/>
      <c r="AA2929" s="202"/>
      <c r="AB2929" s="243"/>
      <c r="AC2929" s="249"/>
      <c r="AD2929" s="330"/>
      <c r="AE2929" s="211"/>
      <c r="AF2929" s="330"/>
      <c r="AG2929" s="209"/>
    </row>
    <row r="2930" spans="1:33" s="327" customFormat="1" x14ac:dyDescent="0.2">
      <c r="A2930" s="318">
        <v>11472</v>
      </c>
      <c r="B2930" s="496">
        <v>2017831</v>
      </c>
      <c r="C2930" s="496">
        <v>121693</v>
      </c>
      <c r="D2930" s="496" t="s">
        <v>4168</v>
      </c>
      <c r="E2930" s="389" t="s">
        <v>352</v>
      </c>
      <c r="F2930" s="334">
        <v>6</v>
      </c>
      <c r="G2930" s="334">
        <v>36</v>
      </c>
      <c r="H2930" s="334">
        <v>24</v>
      </c>
      <c r="I2930" s="334">
        <v>18</v>
      </c>
      <c r="J2930" s="262">
        <v>43077</v>
      </c>
      <c r="K2930" s="262">
        <v>43075</v>
      </c>
      <c r="L2930" s="263" t="s">
        <v>1485</v>
      </c>
      <c r="M2930" s="263" t="s">
        <v>1485</v>
      </c>
      <c r="N2930" s="391" t="s">
        <v>47</v>
      </c>
      <c r="O2930" s="391" t="s">
        <v>47</v>
      </c>
      <c r="P2930" s="391" t="s">
        <v>47</v>
      </c>
      <c r="Q2930" s="391" t="s">
        <v>47</v>
      </c>
      <c r="R2930" s="391" t="s">
        <v>47</v>
      </c>
      <c r="S2930" s="243"/>
      <c r="T2930" s="1315"/>
      <c r="U2930" s="264">
        <v>3</v>
      </c>
      <c r="V2930" s="396"/>
      <c r="W2930" s="318" t="s">
        <v>532</v>
      </c>
      <c r="X2930" s="1478" t="s">
        <v>4265</v>
      </c>
      <c r="Y2930" s="324">
        <v>110</v>
      </c>
      <c r="Z2930" s="318"/>
      <c r="AA2930" s="511"/>
      <c r="AB2930" s="707"/>
      <c r="AC2930" s="329">
        <f>IF(B2930="","",(IFERROR(VLOOKUP(B2930,Projecten!A$4:X$2415,5,FALSE),"niet bekend")))</f>
        <v>6</v>
      </c>
      <c r="AD2930" s="1316">
        <f t="shared" ref="AD2930:AD2936" si="216">IF(AC2930="","",(IF(F2930=0,AF2930,(F2930/AC2930*AF2930))))</f>
        <v>19233.72</v>
      </c>
      <c r="AE2930" s="325">
        <f>IF(B2930="","",(IFERROR(VLOOKUP(B2930,Projecten!A$4:X$2415,23,FALSE),"niet bekend")))</f>
        <v>19233.72</v>
      </c>
      <c r="AF2930" s="1316">
        <f>IF(B2930="","",(IFERROR(VLOOKUP(B2930,Projecten!A$4:X$2415,12,FALSE),"niet bekend")))</f>
        <v>19233.72</v>
      </c>
    </row>
    <row r="2931" spans="1:33" s="259" customFormat="1" x14ac:dyDescent="0.2">
      <c r="A2931" s="202">
        <v>11473</v>
      </c>
      <c r="B2931" s="272">
        <v>2017863</v>
      </c>
      <c r="C2931" s="272">
        <v>121696</v>
      </c>
      <c r="D2931" s="272">
        <v>735218</v>
      </c>
      <c r="E2931" s="273" t="s">
        <v>26</v>
      </c>
      <c r="F2931" s="240">
        <v>1</v>
      </c>
      <c r="G2931" s="240">
        <v>8</v>
      </c>
      <c r="H2931" s="240">
        <v>7</v>
      </c>
      <c r="I2931" s="1117">
        <v>2</v>
      </c>
      <c r="J2931" s="262">
        <v>43081</v>
      </c>
      <c r="K2931" s="262">
        <v>43080</v>
      </c>
      <c r="L2931" s="263" t="s">
        <v>1485</v>
      </c>
      <c r="M2931" s="263" t="s">
        <v>1485</v>
      </c>
      <c r="N2931" s="254" t="s">
        <v>47</v>
      </c>
      <c r="O2931" s="254" t="s">
        <v>47</v>
      </c>
      <c r="P2931" s="254" t="s">
        <v>47</v>
      </c>
      <c r="Q2931" s="254" t="s">
        <v>47</v>
      </c>
      <c r="R2931" s="254" t="s">
        <v>47</v>
      </c>
      <c r="S2931" s="251"/>
      <c r="T2931" s="1371"/>
      <c r="U2931" s="245">
        <v>3</v>
      </c>
      <c r="V2931" s="638"/>
      <c r="W2931" s="202" t="s">
        <v>3395</v>
      </c>
      <c r="X2931" s="1479"/>
      <c r="Y2931" s="248">
        <v>15</v>
      </c>
      <c r="Z2931" s="239"/>
      <c r="AA2931" s="239"/>
      <c r="AB2931" s="1120"/>
      <c r="AC2931" s="249">
        <f>IF(B2931="","",(IFERROR(VLOOKUP(B2931,Projecten!A$4:X$2415,5,FALSE),"niet bekend")))</f>
        <v>1</v>
      </c>
      <c r="AD2931" s="330">
        <f t="shared" si="216"/>
        <v>2460.9499999999998</v>
      </c>
      <c r="AE2931" s="211">
        <f>IF(B2931="","",(IFERROR(VLOOKUP(B2931,Projecten!A$4:X$2415,23,FALSE),"niet bekend")))</f>
        <v>2460.9499999999998</v>
      </c>
      <c r="AF2931" s="330">
        <f>IF(B2931="","",(IFERROR(VLOOKUP(B2931,Projecten!A$4:X$2415,12,FALSE),"niet bekend")))</f>
        <v>2460.9499999999998</v>
      </c>
    </row>
    <row r="2932" spans="1:33" s="259" customFormat="1" x14ac:dyDescent="0.2">
      <c r="A2932" s="202">
        <v>11474</v>
      </c>
      <c r="B2932" s="272">
        <v>2017870</v>
      </c>
      <c r="C2932" s="272">
        <v>121696</v>
      </c>
      <c r="D2932" s="272">
        <v>677018</v>
      </c>
      <c r="E2932" s="273" t="s">
        <v>26</v>
      </c>
      <c r="F2932" s="240">
        <v>1</v>
      </c>
      <c r="G2932" s="240">
        <v>10</v>
      </c>
      <c r="H2932" s="240">
        <v>6</v>
      </c>
      <c r="I2932" s="1117">
        <v>2</v>
      </c>
      <c r="J2932" s="262">
        <v>43088</v>
      </c>
      <c r="K2932" s="262">
        <v>43089</v>
      </c>
      <c r="L2932" s="263" t="s">
        <v>1485</v>
      </c>
      <c r="M2932" s="263" t="s">
        <v>1485</v>
      </c>
      <c r="N2932" s="254" t="s">
        <v>47</v>
      </c>
      <c r="O2932" s="254" t="s">
        <v>47</v>
      </c>
      <c r="P2932" s="254" t="s">
        <v>47</v>
      </c>
      <c r="Q2932" s="254" t="s">
        <v>47</v>
      </c>
      <c r="R2932" s="254" t="s">
        <v>47</v>
      </c>
      <c r="S2932" s="251"/>
      <c r="T2932" s="1371"/>
      <c r="U2932" s="245">
        <v>3</v>
      </c>
      <c r="V2932" s="638"/>
      <c r="W2932" s="202" t="s">
        <v>162</v>
      </c>
      <c r="X2932" s="1479"/>
      <c r="Y2932" s="248">
        <v>17</v>
      </c>
      <c r="Z2932" s="239"/>
      <c r="AA2932" s="239"/>
      <c r="AB2932" s="1120"/>
      <c r="AC2932" s="249">
        <f>IF(B2932="","",(IFERROR(VLOOKUP(B2932,Projecten!A$4:X$2415,5,FALSE),"niet bekend")))</f>
        <v>1</v>
      </c>
      <c r="AD2932" s="330">
        <f t="shared" si="216"/>
        <v>3410.42</v>
      </c>
      <c r="AE2932" s="211">
        <f>IF(B2932="","",(IFERROR(VLOOKUP(B2932,Projecten!A$4:X$2415,23,FALSE),"niet bekend")))</f>
        <v>3410.42</v>
      </c>
      <c r="AF2932" s="330">
        <f>IF(B2932="","",(IFERROR(VLOOKUP(B2932,Projecten!A$4:X$2415,12,FALSE),"niet bekend")))</f>
        <v>3410.42</v>
      </c>
    </row>
    <row r="2933" spans="1:33" s="259" customFormat="1" x14ac:dyDescent="0.2">
      <c r="A2933" s="202">
        <v>11475</v>
      </c>
      <c r="B2933" s="272">
        <v>2017871</v>
      </c>
      <c r="C2933" s="272">
        <v>121697</v>
      </c>
      <c r="D2933" s="272">
        <v>685318</v>
      </c>
      <c r="E2933" s="273" t="s">
        <v>26</v>
      </c>
      <c r="F2933" s="240">
        <v>1</v>
      </c>
      <c r="G2933" s="240">
        <v>9</v>
      </c>
      <c r="H2933" s="240">
        <v>6</v>
      </c>
      <c r="I2933" s="1117">
        <v>3</v>
      </c>
      <c r="J2933" s="262">
        <v>43088</v>
      </c>
      <c r="K2933" s="262">
        <v>43089</v>
      </c>
      <c r="L2933" s="263" t="s">
        <v>1485</v>
      </c>
      <c r="M2933" s="263" t="s">
        <v>1485</v>
      </c>
      <c r="N2933" s="254" t="s">
        <v>47</v>
      </c>
      <c r="O2933" s="254" t="s">
        <v>47</v>
      </c>
      <c r="P2933" s="254" t="s">
        <v>47</v>
      </c>
      <c r="Q2933" s="254" t="s">
        <v>47</v>
      </c>
      <c r="R2933" s="254" t="s">
        <v>47</v>
      </c>
      <c r="S2933" s="251"/>
      <c r="T2933" s="1371"/>
      <c r="U2933" s="245">
        <v>3</v>
      </c>
      <c r="V2933" s="638"/>
      <c r="W2933" s="202" t="s">
        <v>162</v>
      </c>
      <c r="X2933" s="1479"/>
      <c r="Y2933" s="248">
        <v>17</v>
      </c>
      <c r="Z2933" s="239"/>
      <c r="AA2933" s="239"/>
      <c r="AB2933" s="1120"/>
      <c r="AC2933" s="249">
        <f>IF(B2933="","",(IFERROR(VLOOKUP(B2933,Projecten!A$4:X$2415,5,FALSE),"niet bekend")))</f>
        <v>1</v>
      </c>
      <c r="AD2933" s="330">
        <f t="shared" si="216"/>
        <v>3151.29</v>
      </c>
      <c r="AE2933" s="211">
        <f>IF(B2933="","",(IFERROR(VLOOKUP(B2933,Projecten!A$4:X$2415,23,FALSE),"niet bekend")))</f>
        <v>3151.29</v>
      </c>
      <c r="AF2933" s="330">
        <f>IF(B2933="","",(IFERROR(VLOOKUP(B2933,Projecten!A$4:X$2415,12,FALSE),"niet bekend")))</f>
        <v>3151.29</v>
      </c>
    </row>
    <row r="2934" spans="1:33" s="259" customFormat="1" x14ac:dyDescent="0.2">
      <c r="A2934" s="202">
        <v>11476</v>
      </c>
      <c r="B2934" s="272">
        <v>2017872</v>
      </c>
      <c r="C2934" s="272">
        <v>121697</v>
      </c>
      <c r="D2934" s="272">
        <v>727818</v>
      </c>
      <c r="E2934" s="273" t="s">
        <v>26</v>
      </c>
      <c r="F2934" s="240">
        <v>1</v>
      </c>
      <c r="G2934" s="240">
        <v>12</v>
      </c>
      <c r="H2934" s="240">
        <v>8</v>
      </c>
      <c r="I2934" s="1117">
        <v>4</v>
      </c>
      <c r="J2934" s="262">
        <v>43090</v>
      </c>
      <c r="K2934" s="262">
        <v>42738</v>
      </c>
      <c r="L2934" s="263" t="s">
        <v>1485</v>
      </c>
      <c r="M2934" s="263" t="s">
        <v>1485</v>
      </c>
      <c r="N2934" s="254" t="s">
        <v>47</v>
      </c>
      <c r="O2934" s="254" t="s">
        <v>47</v>
      </c>
      <c r="P2934" s="254" t="s">
        <v>47</v>
      </c>
      <c r="Q2934" s="254" t="s">
        <v>47</v>
      </c>
      <c r="R2934" s="254" t="s">
        <v>47</v>
      </c>
      <c r="S2934" s="251"/>
      <c r="T2934" s="1371"/>
      <c r="U2934" s="245">
        <v>3</v>
      </c>
      <c r="V2934" s="638"/>
      <c r="W2934" s="202" t="s">
        <v>162</v>
      </c>
      <c r="X2934" s="1480" t="s">
        <v>4273</v>
      </c>
      <c r="Y2934" s="248">
        <v>26</v>
      </c>
      <c r="Z2934" s="239"/>
      <c r="AA2934" s="239"/>
      <c r="AB2934" s="1120"/>
      <c r="AC2934" s="249">
        <f>IF(B2934="","",(IFERROR(VLOOKUP(B2934,Projecten!A$4:X$2415,5,FALSE),"niet bekend")))</f>
        <v>1</v>
      </c>
      <c r="AD2934" s="330">
        <f t="shared" si="216"/>
        <v>5754.95</v>
      </c>
      <c r="AE2934" s="211">
        <f>IF(B2934="","",(IFERROR(VLOOKUP(B2934,Projecten!A$4:X$2415,23,FALSE),"niet bekend")))</f>
        <v>5754.95</v>
      </c>
      <c r="AF2934" s="330">
        <f>IF(B2934="","",(IFERROR(VLOOKUP(B2934,Projecten!A$4:X$2415,12,FALSE),"niet bekend")))</f>
        <v>5754.95</v>
      </c>
    </row>
    <row r="2935" spans="1:33" x14ac:dyDescent="0.2">
      <c r="A2935" s="202">
        <v>11477</v>
      </c>
      <c r="B2935" s="243">
        <v>2017853</v>
      </c>
      <c r="C2935" s="243">
        <v>121698</v>
      </c>
      <c r="D2935" s="202" t="s">
        <v>4059</v>
      </c>
      <c r="E2935" s="202" t="s">
        <v>317</v>
      </c>
      <c r="F2935" s="202">
        <v>1</v>
      </c>
      <c r="G2935" s="202">
        <v>8</v>
      </c>
      <c r="H2935" s="202">
        <v>7</v>
      </c>
      <c r="I2935" s="202">
        <v>3</v>
      </c>
      <c r="J2935" s="1450">
        <v>42744</v>
      </c>
      <c r="K2935" s="1447" t="s">
        <v>1485</v>
      </c>
      <c r="L2935" s="1447" t="s">
        <v>1485</v>
      </c>
      <c r="M2935" s="1446" t="s">
        <v>1485</v>
      </c>
      <c r="N2935" s="242" t="s">
        <v>47</v>
      </c>
      <c r="O2935" s="242" t="s">
        <v>47</v>
      </c>
      <c r="P2935" s="242" t="s">
        <v>47</v>
      </c>
      <c r="Q2935" s="242" t="s">
        <v>47</v>
      </c>
      <c r="R2935" s="242" t="s">
        <v>47</v>
      </c>
      <c r="S2935" s="243"/>
      <c r="T2935" s="1371"/>
      <c r="U2935" s="245">
        <v>4</v>
      </c>
      <c r="W2935" s="202" t="s">
        <v>777</v>
      </c>
      <c r="X2935" s="1481"/>
      <c r="Y2935" s="248">
        <v>19</v>
      </c>
      <c r="Z2935" s="202"/>
      <c r="AA2935" s="202"/>
      <c r="AB2935" s="243"/>
      <c r="AC2935" s="249">
        <f>IF(B2935="","",(IFERROR(VLOOKUP(B2935,Projecten!A$4:X$2415,5,FALSE),"niet bekend")))</f>
        <v>1</v>
      </c>
      <c r="AD2935" s="330">
        <f t="shared" si="216"/>
        <v>2954.21</v>
      </c>
      <c r="AE2935" s="211">
        <f>IF(B2935="","",(IFERROR(VLOOKUP(B2935,Projecten!A$4:X$2415,23,FALSE),"niet bekend")))</f>
        <v>2954.21</v>
      </c>
      <c r="AF2935" s="330">
        <f>IF(B2935="","",(IFERROR(VLOOKUP(B2935,Projecten!A$4:X$2415,12,FALSE),"niet bekend")))</f>
        <v>2954.21</v>
      </c>
      <c r="AG2935" s="209"/>
    </row>
    <row r="2936" spans="1:33" x14ac:dyDescent="0.2">
      <c r="A2936" s="202">
        <v>11478</v>
      </c>
      <c r="B2936" s="261" t="s">
        <v>3989</v>
      </c>
      <c r="C2936" s="243">
        <v>121699</v>
      </c>
      <c r="D2936" s="243" t="s">
        <v>3988</v>
      </c>
      <c r="E2936" s="202" t="s">
        <v>352</v>
      </c>
      <c r="F2936" s="202">
        <v>0</v>
      </c>
      <c r="G2936" s="202">
        <v>8</v>
      </c>
      <c r="H2936" s="202">
        <v>0</v>
      </c>
      <c r="I2936" s="202">
        <v>0</v>
      </c>
      <c r="J2936" s="262">
        <v>42739</v>
      </c>
      <c r="K2936" s="263" t="s">
        <v>1485</v>
      </c>
      <c r="L2936" s="263" t="s">
        <v>1485</v>
      </c>
      <c r="M2936" s="263" t="s">
        <v>1485</v>
      </c>
      <c r="N2936" s="254" t="s">
        <v>47</v>
      </c>
      <c r="O2936" s="254" t="s">
        <v>47</v>
      </c>
      <c r="P2936" s="254" t="s">
        <v>47</v>
      </c>
      <c r="Q2936" s="254" t="s">
        <v>47</v>
      </c>
      <c r="R2936" s="254" t="s">
        <v>47</v>
      </c>
      <c r="S2936" s="243"/>
      <c r="T2936" s="1371"/>
      <c r="U2936" s="245">
        <v>3</v>
      </c>
      <c r="W2936" s="202" t="s">
        <v>532</v>
      </c>
      <c r="X2936" s="265" t="s">
        <v>4172</v>
      </c>
      <c r="Y2936" s="257">
        <v>6</v>
      </c>
      <c r="Z2936" s="202"/>
      <c r="AA2936" s="202"/>
      <c r="AB2936" s="499"/>
      <c r="AC2936" s="249">
        <f>IF(B2936="","",(IFERROR(VLOOKUP(B2936,Projecten!A$4:X$2415,5,FALSE),"niet bekend")))</f>
        <v>0</v>
      </c>
      <c r="AD2936" s="330">
        <f t="shared" si="216"/>
        <v>993.96</v>
      </c>
      <c r="AE2936" s="211">
        <f>IF(B2936="","",(IFERROR(VLOOKUP(B2936,Projecten!A$4:X$2415,23,FALSE),"niet bekend")))</f>
        <v>993.96</v>
      </c>
      <c r="AF2936" s="330">
        <f>IF(B2936="","",(IFERROR(VLOOKUP(B2936,Projecten!A$4:X$2415,12,FALSE),"niet bekend")))</f>
        <v>993.96</v>
      </c>
      <c r="AG2936" s="209"/>
    </row>
    <row r="2937" spans="1:33" x14ac:dyDescent="0.2">
      <c r="A2937" s="202"/>
      <c r="B2937" s="261"/>
      <c r="C2937" s="243"/>
      <c r="F2937" s="202"/>
      <c r="J2937" s="262"/>
      <c r="K2937" s="263"/>
      <c r="L2937" s="263"/>
      <c r="M2937" s="263"/>
      <c r="S2937" s="243"/>
      <c r="T2937" s="1371"/>
      <c r="U2937" s="245"/>
      <c r="X2937" s="265"/>
      <c r="Y2937" s="257"/>
      <c r="Z2937" s="202"/>
      <c r="AA2937" s="202"/>
      <c r="AB2937" s="499"/>
      <c r="AC2937" s="249"/>
      <c r="AD2937" s="330"/>
      <c r="AE2937" s="211"/>
      <c r="AF2937" s="330"/>
      <c r="AG2937" s="209"/>
    </row>
    <row r="2938" spans="1:33" x14ac:dyDescent="0.2">
      <c r="A2938" s="202">
        <v>11479</v>
      </c>
      <c r="B2938" s="237">
        <v>2018012</v>
      </c>
      <c r="C2938" s="238">
        <v>121704</v>
      </c>
      <c r="D2938" s="271" t="s">
        <v>4228</v>
      </c>
      <c r="E2938" s="240" t="s">
        <v>471</v>
      </c>
      <c r="F2938" s="240">
        <v>0</v>
      </c>
      <c r="G2938" s="240">
        <v>3</v>
      </c>
      <c r="H2938" s="240">
        <v>3</v>
      </c>
      <c r="I2938" s="240">
        <v>0</v>
      </c>
      <c r="J2938" s="1450">
        <v>42751</v>
      </c>
      <c r="K2938" s="1447" t="s">
        <v>1485</v>
      </c>
      <c r="L2938" s="1447" t="s">
        <v>1485</v>
      </c>
      <c r="M2938" s="1446" t="s">
        <v>1485</v>
      </c>
      <c r="N2938" s="242" t="s">
        <v>47</v>
      </c>
      <c r="O2938" s="242" t="s">
        <v>47</v>
      </c>
      <c r="P2938" s="242" t="s">
        <v>47</v>
      </c>
      <c r="Q2938" s="242" t="s">
        <v>47</v>
      </c>
      <c r="R2938" s="242" t="s">
        <v>47</v>
      </c>
      <c r="S2938" s="243"/>
      <c r="T2938" s="1371"/>
      <c r="U2938" s="245">
        <v>3</v>
      </c>
      <c r="W2938" s="265" t="s">
        <v>3520</v>
      </c>
      <c r="X2938" s="314" t="s">
        <v>4285</v>
      </c>
      <c r="Y2938" s="248">
        <v>6</v>
      </c>
      <c r="Z2938" s="202"/>
      <c r="AA2938" s="202"/>
      <c r="AB2938" s="243"/>
      <c r="AC2938" s="249">
        <f>IF(B2938="","",(IFERROR(VLOOKUP(B2938,Projecten!A$4:X$2415,5,FALSE),"niet bekend")))</f>
        <v>0</v>
      </c>
      <c r="AD2938" s="330">
        <f t="shared" ref="AD2938:AD2948" si="217">IF(AC2938="","",(IF(F2938=0,AF2938,(F2938/AC2938*AF2938))))</f>
        <v>729.4</v>
      </c>
      <c r="AE2938" s="211">
        <f>IF(B2938="","",(IFERROR(VLOOKUP(B2938,Projecten!A$4:X$2415,23,FALSE),"niet bekend")))</f>
        <v>729.4</v>
      </c>
      <c r="AF2938" s="330">
        <f>IF(B2938="","",(IFERROR(VLOOKUP(B2938,Projecten!A$4:X$2415,12,FALSE),"niet bekend")))</f>
        <v>729.4</v>
      </c>
      <c r="AG2938" s="209"/>
    </row>
    <row r="2939" spans="1:33" s="259" customFormat="1" x14ac:dyDescent="0.2">
      <c r="A2939" s="202">
        <v>11480</v>
      </c>
      <c r="B2939" s="272">
        <v>2017764</v>
      </c>
      <c r="C2939" s="272">
        <v>121705</v>
      </c>
      <c r="D2939" s="272" t="s">
        <v>3886</v>
      </c>
      <c r="E2939" s="273" t="s">
        <v>26</v>
      </c>
      <c r="F2939" s="240">
        <v>3</v>
      </c>
      <c r="G2939" s="240">
        <v>24</v>
      </c>
      <c r="H2939" s="240">
        <v>15</v>
      </c>
      <c r="I2939" s="240">
        <v>6</v>
      </c>
      <c r="J2939" s="1000">
        <v>43067</v>
      </c>
      <c r="K2939" s="267">
        <v>43061</v>
      </c>
      <c r="L2939" s="263" t="s">
        <v>1485</v>
      </c>
      <c r="M2939" s="263" t="s">
        <v>1485</v>
      </c>
      <c r="N2939" s="254" t="s">
        <v>47</v>
      </c>
      <c r="O2939" s="254" t="s">
        <v>47</v>
      </c>
      <c r="P2939" s="254" t="s">
        <v>47</v>
      </c>
      <c r="Q2939" s="254" t="s">
        <v>47</v>
      </c>
      <c r="R2939" s="254" t="s">
        <v>47</v>
      </c>
      <c r="S2939" s="251"/>
      <c r="T2939" s="1371"/>
      <c r="U2939" s="245">
        <v>4</v>
      </c>
      <c r="V2939" s="638"/>
      <c r="W2939" s="202" t="s">
        <v>2265</v>
      </c>
      <c r="X2939" s="1480" t="s">
        <v>4289</v>
      </c>
      <c r="Y2939" s="248">
        <v>60</v>
      </c>
      <c r="Z2939" s="239"/>
      <c r="AA2939" s="239"/>
      <c r="AB2939" s="1120"/>
      <c r="AC2939" s="249">
        <f>IF(B2939="","",(IFERROR(VLOOKUP(B2939,Projecten!A$4:X$2415,5,FALSE),"niet bekend")))</f>
        <v>10</v>
      </c>
      <c r="AD2939" s="330">
        <f t="shared" si="217"/>
        <v>10500</v>
      </c>
      <c r="AE2939" s="211">
        <f>IF(B2939="","",(IFERROR(VLOOKUP(B2939,Projecten!A$4:X$2415,23,FALSE),"niet bekend")))</f>
        <v>35000</v>
      </c>
      <c r="AF2939" s="330">
        <f>IF(B2939="","",(IFERROR(VLOOKUP(B2939,Projecten!A$4:X$2415,12,FALSE),"niet bekend")))</f>
        <v>35000</v>
      </c>
    </row>
    <row r="2940" spans="1:33" x14ac:dyDescent="0.2">
      <c r="A2940" s="202">
        <v>11481</v>
      </c>
      <c r="B2940" s="496">
        <v>2017765</v>
      </c>
      <c r="C2940" s="272">
        <v>121706</v>
      </c>
      <c r="D2940" s="272" t="s">
        <v>4003</v>
      </c>
      <c r="E2940" s="273" t="s">
        <v>26</v>
      </c>
      <c r="F2940" s="240">
        <v>3</v>
      </c>
      <c r="G2940" s="240">
        <v>24</v>
      </c>
      <c r="H2940" s="240">
        <v>15</v>
      </c>
      <c r="I2940" s="240">
        <v>6</v>
      </c>
      <c r="J2940" s="262">
        <v>42744</v>
      </c>
      <c r="K2940" s="267" t="s">
        <v>47</v>
      </c>
      <c r="L2940" s="263" t="s">
        <v>1485</v>
      </c>
      <c r="M2940" s="263" t="s">
        <v>1485</v>
      </c>
      <c r="N2940" s="254" t="s">
        <v>47</v>
      </c>
      <c r="O2940" s="254" t="s">
        <v>47</v>
      </c>
      <c r="P2940" s="254" t="s">
        <v>47</v>
      </c>
      <c r="Q2940" s="254" t="s">
        <v>47</v>
      </c>
      <c r="R2940" s="254" t="s">
        <v>47</v>
      </c>
      <c r="S2940" s="243"/>
      <c r="T2940" s="1371" t="s">
        <v>4004</v>
      </c>
      <c r="U2940" s="245">
        <v>4</v>
      </c>
      <c r="W2940" s="202" t="s">
        <v>2265</v>
      </c>
      <c r="X2940" s="1482" t="s">
        <v>4290</v>
      </c>
      <c r="Y2940" s="248">
        <v>60</v>
      </c>
      <c r="Z2940" s="202"/>
      <c r="AA2940" s="202"/>
      <c r="AB2940" s="499"/>
      <c r="AC2940" s="249">
        <f>IF(B2940="","",(IFERROR(VLOOKUP(B2940,Projecten!A$4:X$2415,5,FALSE),"niet bekend")))</f>
        <v>25</v>
      </c>
      <c r="AD2940" s="330">
        <f t="shared" si="217"/>
        <v>10500</v>
      </c>
      <c r="AE2940" s="211">
        <f>IF(B2940="","",(IFERROR(VLOOKUP(B2940,Projecten!A$4:X$2415,23,FALSE),"niet bekend")))</f>
        <v>87500</v>
      </c>
      <c r="AF2940" s="330">
        <f>IF(B2940="","",(IFERROR(VLOOKUP(B2940,Projecten!A$4:X$2415,12,FALSE),"niet bekend")))</f>
        <v>87500</v>
      </c>
      <c r="AG2940" s="209"/>
    </row>
    <row r="2941" spans="1:33" s="259" customFormat="1" x14ac:dyDescent="0.2">
      <c r="A2941" s="202">
        <v>11482</v>
      </c>
      <c r="B2941" s="272">
        <v>2017876</v>
      </c>
      <c r="C2941" s="272">
        <v>121710</v>
      </c>
      <c r="D2941" s="272">
        <v>735418</v>
      </c>
      <c r="E2941" s="273" t="s">
        <v>26</v>
      </c>
      <c r="F2941" s="273">
        <v>1</v>
      </c>
      <c r="G2941" s="273">
        <v>8</v>
      </c>
      <c r="H2941" s="273">
        <v>7</v>
      </c>
      <c r="I2941" s="273">
        <v>2</v>
      </c>
      <c r="J2941" s="262">
        <v>42744</v>
      </c>
      <c r="K2941" s="262">
        <v>43110</v>
      </c>
      <c r="L2941" s="263" t="s">
        <v>47</v>
      </c>
      <c r="M2941" s="263" t="s">
        <v>1485</v>
      </c>
      <c r="N2941" s="254" t="s">
        <v>47</v>
      </c>
      <c r="O2941" s="254" t="s">
        <v>47</v>
      </c>
      <c r="P2941" s="254" t="s">
        <v>47</v>
      </c>
      <c r="Q2941" s="254" t="s">
        <v>47</v>
      </c>
      <c r="R2941" s="254" t="s">
        <v>47</v>
      </c>
      <c r="S2941" s="251"/>
      <c r="T2941" s="1443"/>
      <c r="U2941" s="245">
        <v>4</v>
      </c>
      <c r="V2941" s="638"/>
      <c r="W2941" s="202" t="s">
        <v>2509</v>
      </c>
      <c r="X2941" s="265" t="s">
        <v>1250</v>
      </c>
      <c r="Y2941" s="248">
        <v>16</v>
      </c>
      <c r="Z2941" s="239"/>
      <c r="AA2941" s="239"/>
      <c r="AB2941" s="1120"/>
      <c r="AC2941" s="249">
        <f>IF(B2941="","",(IFERROR(VLOOKUP(B2941,Projecten!A$4:X$2415,5,FALSE),"niet bekend")))</f>
        <v>1</v>
      </c>
      <c r="AD2941" s="330">
        <f t="shared" si="217"/>
        <v>2460.9499999999998</v>
      </c>
      <c r="AE2941" s="211">
        <f>IF(B2941="","",(IFERROR(VLOOKUP(B2941,Projecten!A$4:X$2415,23,FALSE),"niet bekend")))</f>
        <v>2460.9499999999998</v>
      </c>
      <c r="AF2941" s="330">
        <f>IF(B2941="","",(IFERROR(VLOOKUP(B2941,Projecten!A$4:X$2415,12,FALSE),"niet bekend")))</f>
        <v>2460.9499999999998</v>
      </c>
    </row>
    <row r="2942" spans="1:33" s="259" customFormat="1" x14ac:dyDescent="0.2">
      <c r="A2942" s="202">
        <v>11483</v>
      </c>
      <c r="B2942" s="272">
        <v>2017877</v>
      </c>
      <c r="C2942" s="272">
        <v>121710</v>
      </c>
      <c r="D2942" s="272" t="s">
        <v>4107</v>
      </c>
      <c r="E2942" s="273" t="s">
        <v>26</v>
      </c>
      <c r="F2942" s="273">
        <v>1</v>
      </c>
      <c r="G2942" s="273">
        <v>11</v>
      </c>
      <c r="H2942" s="273">
        <v>6</v>
      </c>
      <c r="I2942" s="273">
        <v>3</v>
      </c>
      <c r="J2942" s="262" t="s">
        <v>47</v>
      </c>
      <c r="K2942" s="262" t="s">
        <v>47</v>
      </c>
      <c r="L2942" s="263" t="s">
        <v>1485</v>
      </c>
      <c r="M2942" s="263" t="s">
        <v>1485</v>
      </c>
      <c r="N2942" s="254" t="s">
        <v>47</v>
      </c>
      <c r="O2942" s="254" t="s">
        <v>47</v>
      </c>
      <c r="P2942" s="254" t="s">
        <v>47</v>
      </c>
      <c r="Q2942" s="254" t="s">
        <v>47</v>
      </c>
      <c r="R2942" s="254" t="s">
        <v>47</v>
      </c>
      <c r="S2942" s="251"/>
      <c r="T2942" s="1443"/>
      <c r="U2942" s="245">
        <v>4</v>
      </c>
      <c r="V2942" s="638"/>
      <c r="W2942" s="202" t="s">
        <v>2509</v>
      </c>
      <c r="X2942" s="1482" t="s">
        <v>4293</v>
      </c>
      <c r="Y2942" s="248">
        <v>21.25</v>
      </c>
      <c r="Z2942" s="239"/>
      <c r="AA2942" s="239"/>
      <c r="AB2942" s="1120"/>
      <c r="AC2942" s="249">
        <f>IF(B2942="","",(IFERROR(VLOOKUP(B2942,Projecten!A$4:X$2415,5,FALSE),"niet bekend")))</f>
        <v>1</v>
      </c>
      <c r="AD2942" s="330">
        <f t="shared" si="217"/>
        <v>4542.67</v>
      </c>
      <c r="AE2942" s="211">
        <f>IF(B2942="","",(IFERROR(VLOOKUP(B2942,Projecten!A$4:X$2415,23,FALSE),"niet bekend")))</f>
        <v>4542.67</v>
      </c>
      <c r="AF2942" s="330">
        <f>IF(B2942="","",(IFERROR(VLOOKUP(B2942,Projecten!A$4:X$2415,12,FALSE),"niet bekend")))</f>
        <v>4542.67</v>
      </c>
    </row>
    <row r="2943" spans="1:33" s="259" customFormat="1" x14ac:dyDescent="0.2">
      <c r="A2943" s="202">
        <v>11484</v>
      </c>
      <c r="B2943" s="272">
        <v>2017875</v>
      </c>
      <c r="C2943" s="272">
        <v>121711</v>
      </c>
      <c r="D2943" s="272">
        <v>735318</v>
      </c>
      <c r="E2943" s="273" t="s">
        <v>26</v>
      </c>
      <c r="F2943" s="273">
        <v>1</v>
      </c>
      <c r="G2943" s="273">
        <v>8</v>
      </c>
      <c r="H2943" s="273">
        <v>7</v>
      </c>
      <c r="I2943" s="273">
        <v>2</v>
      </c>
      <c r="J2943" s="262">
        <v>42744</v>
      </c>
      <c r="K2943" s="262">
        <v>43110</v>
      </c>
      <c r="L2943" s="263" t="s">
        <v>1485</v>
      </c>
      <c r="M2943" s="263" t="s">
        <v>1485</v>
      </c>
      <c r="N2943" s="254" t="s">
        <v>47</v>
      </c>
      <c r="O2943" s="254" t="s">
        <v>47</v>
      </c>
      <c r="P2943" s="254" t="s">
        <v>470</v>
      </c>
      <c r="Q2943" s="254" t="s">
        <v>47</v>
      </c>
      <c r="R2943" s="254" t="s">
        <v>470</v>
      </c>
      <c r="S2943" s="251"/>
      <c r="T2943" s="1443"/>
      <c r="U2943" s="245">
        <v>4</v>
      </c>
      <c r="V2943" s="638"/>
      <c r="W2943" s="202" t="s">
        <v>2509</v>
      </c>
      <c r="X2943" s="265"/>
      <c r="Y2943" s="248">
        <v>16</v>
      </c>
      <c r="Z2943" s="239"/>
      <c r="AA2943" s="239"/>
      <c r="AB2943" s="1120"/>
      <c r="AC2943" s="249">
        <f>IF(B2943="","",(IFERROR(VLOOKUP(B2943,Projecten!A$4:X$2415,5,FALSE),"niet bekend")))</f>
        <v>1</v>
      </c>
      <c r="AD2943" s="330">
        <f t="shared" si="217"/>
        <v>2460.9499999999998</v>
      </c>
      <c r="AE2943" s="211">
        <f>IF(B2943="","",(IFERROR(VLOOKUP(B2943,Projecten!A$4:X$2415,23,FALSE),"niet bekend")))</f>
        <v>2460.9499999999998</v>
      </c>
      <c r="AF2943" s="330">
        <f>IF(B2943="","",(IFERROR(VLOOKUP(B2943,Projecten!A$4:X$2415,12,FALSE),"niet bekend")))</f>
        <v>2460.9499999999998</v>
      </c>
    </row>
    <row r="2944" spans="1:33" s="259" customFormat="1" x14ac:dyDescent="0.2">
      <c r="A2944" s="202">
        <v>11485</v>
      </c>
      <c r="B2944" s="272">
        <v>2017879</v>
      </c>
      <c r="C2944" s="272">
        <v>121711</v>
      </c>
      <c r="D2944" s="272">
        <v>685418</v>
      </c>
      <c r="E2944" s="273" t="s">
        <v>26</v>
      </c>
      <c r="F2944" s="273">
        <v>1</v>
      </c>
      <c r="G2944" s="273">
        <v>9</v>
      </c>
      <c r="H2944" s="273">
        <v>6</v>
      </c>
      <c r="I2944" s="273">
        <v>3</v>
      </c>
      <c r="J2944" s="262">
        <v>42744</v>
      </c>
      <c r="K2944" s="262">
        <v>43110</v>
      </c>
      <c r="L2944" s="263" t="s">
        <v>1485</v>
      </c>
      <c r="M2944" s="263" t="s">
        <v>1485</v>
      </c>
      <c r="N2944" s="254" t="s">
        <v>47</v>
      </c>
      <c r="O2944" s="254" t="s">
        <v>47</v>
      </c>
      <c r="P2944" s="254" t="s">
        <v>470</v>
      </c>
      <c r="Q2944" s="254" t="s">
        <v>47</v>
      </c>
      <c r="R2944" s="254" t="s">
        <v>470</v>
      </c>
      <c r="S2944" s="251"/>
      <c r="T2944" s="1443"/>
      <c r="U2944" s="245">
        <v>4</v>
      </c>
      <c r="V2944" s="638"/>
      <c r="W2944" s="202" t="s">
        <v>2509</v>
      </c>
      <c r="X2944" s="265"/>
      <c r="Y2944" s="248">
        <v>18</v>
      </c>
      <c r="Z2944" s="239"/>
      <c r="AA2944" s="239"/>
      <c r="AB2944" s="1120"/>
      <c r="AC2944" s="249">
        <f>IF(B2944="","",(IFERROR(VLOOKUP(B2944,Projecten!A$4:X$2415,5,FALSE),"niet bekend")))</f>
        <v>1</v>
      </c>
      <c r="AD2944" s="330">
        <f t="shared" si="217"/>
        <v>3164.38</v>
      </c>
      <c r="AE2944" s="211">
        <f>IF(B2944="","",(IFERROR(VLOOKUP(B2944,Projecten!A$4:X$2415,23,FALSE),"niet bekend")))</f>
        <v>3164.38</v>
      </c>
      <c r="AF2944" s="330">
        <f>IF(B2944="","",(IFERROR(VLOOKUP(B2944,Projecten!A$4:X$2415,12,FALSE),"niet bekend")))</f>
        <v>3164.38</v>
      </c>
    </row>
    <row r="2945" spans="1:33" s="259" customFormat="1" x14ac:dyDescent="0.2">
      <c r="A2945" s="202">
        <v>11486</v>
      </c>
      <c r="B2945" s="272">
        <v>2017888</v>
      </c>
      <c r="C2945" s="272">
        <v>121711</v>
      </c>
      <c r="D2945" s="272">
        <v>685718</v>
      </c>
      <c r="E2945" s="273" t="s">
        <v>26</v>
      </c>
      <c r="F2945" s="273">
        <v>1</v>
      </c>
      <c r="G2945" s="273">
        <v>8</v>
      </c>
      <c r="H2945" s="273">
        <v>5</v>
      </c>
      <c r="I2945" s="273">
        <v>3</v>
      </c>
      <c r="J2945" s="262">
        <v>42744</v>
      </c>
      <c r="K2945" s="262">
        <v>42745</v>
      </c>
      <c r="L2945" s="263" t="s">
        <v>1485</v>
      </c>
      <c r="M2945" s="263" t="s">
        <v>1485</v>
      </c>
      <c r="N2945" s="254" t="s">
        <v>47</v>
      </c>
      <c r="O2945" s="254" t="s">
        <v>47</v>
      </c>
      <c r="P2945" s="254" t="s">
        <v>47</v>
      </c>
      <c r="Q2945" s="254" t="s">
        <v>47</v>
      </c>
      <c r="R2945" s="254" t="s">
        <v>47</v>
      </c>
      <c r="S2945" s="251"/>
      <c r="T2945" s="1443"/>
      <c r="U2945" s="245">
        <v>4</v>
      </c>
      <c r="V2945" s="638"/>
      <c r="W2945" s="202" t="s">
        <v>2509</v>
      </c>
      <c r="X2945" s="265"/>
      <c r="Y2945" s="248">
        <v>17</v>
      </c>
      <c r="Z2945" s="239"/>
      <c r="AA2945" s="239"/>
      <c r="AB2945" s="1120"/>
      <c r="AC2945" s="249">
        <f>IF(B2945="","",(IFERROR(VLOOKUP(B2945,Projecten!A$4:X$2415,5,FALSE),"niet bekend")))</f>
        <v>1</v>
      </c>
      <c r="AD2945" s="330">
        <f t="shared" si="217"/>
        <v>2986.88</v>
      </c>
      <c r="AE2945" s="211">
        <f>IF(B2945="","",(IFERROR(VLOOKUP(B2945,Projecten!A$4:X$2415,23,FALSE),"niet bekend")))</f>
        <v>2986.88</v>
      </c>
      <c r="AF2945" s="330">
        <f>IF(B2945="","",(IFERROR(VLOOKUP(B2945,Projecten!A$4:X$2415,12,FALSE),"niet bekend")))</f>
        <v>2986.88</v>
      </c>
    </row>
    <row r="2946" spans="1:33" s="259" customFormat="1" x14ac:dyDescent="0.2">
      <c r="A2946" s="202">
        <v>11487</v>
      </c>
      <c r="B2946" s="272">
        <v>2017889</v>
      </c>
      <c r="C2946" s="272">
        <v>121712</v>
      </c>
      <c r="D2946" s="272">
        <v>651518</v>
      </c>
      <c r="E2946" s="273" t="s">
        <v>26</v>
      </c>
      <c r="F2946" s="273">
        <v>1</v>
      </c>
      <c r="G2946" s="273">
        <v>9</v>
      </c>
      <c r="H2946" s="273">
        <v>6</v>
      </c>
      <c r="I2946" s="273">
        <v>3</v>
      </c>
      <c r="J2946" s="262">
        <v>42744</v>
      </c>
      <c r="K2946" s="262">
        <v>42745</v>
      </c>
      <c r="L2946" s="263" t="s">
        <v>1485</v>
      </c>
      <c r="M2946" s="263" t="s">
        <v>1485</v>
      </c>
      <c r="N2946" s="254" t="s">
        <v>47</v>
      </c>
      <c r="O2946" s="254" t="s">
        <v>47</v>
      </c>
      <c r="P2946" s="254" t="s">
        <v>470</v>
      </c>
      <c r="Q2946" s="254" t="s">
        <v>47</v>
      </c>
      <c r="R2946" s="254" t="s">
        <v>470</v>
      </c>
      <c r="S2946" s="251"/>
      <c r="T2946" s="1443"/>
      <c r="U2946" s="245">
        <v>4</v>
      </c>
      <c r="V2946" s="638"/>
      <c r="W2946" s="202" t="s">
        <v>2509</v>
      </c>
      <c r="X2946" s="265"/>
      <c r="Y2946" s="248">
        <v>17</v>
      </c>
      <c r="Z2946" s="239"/>
      <c r="AA2946" s="239"/>
      <c r="AB2946" s="1120"/>
      <c r="AC2946" s="249">
        <f>IF(B2946="","",(IFERROR(VLOOKUP(B2946,Projecten!A$4:X$2415,5,FALSE),"niet bekend")))</f>
        <v>1</v>
      </c>
      <c r="AD2946" s="330">
        <f t="shared" si="217"/>
        <v>2982.71</v>
      </c>
      <c r="AE2946" s="211">
        <f>IF(B2946="","",(IFERROR(VLOOKUP(B2946,Projecten!A$4:X$2415,23,FALSE),"niet bekend")))</f>
        <v>2982.71</v>
      </c>
      <c r="AF2946" s="330">
        <f>IF(B2946="","",(IFERROR(VLOOKUP(B2946,Projecten!A$4:X$2415,12,FALSE),"niet bekend")))</f>
        <v>2982.71</v>
      </c>
    </row>
    <row r="2947" spans="1:33" s="259" customFormat="1" x14ac:dyDescent="0.2">
      <c r="A2947" s="202">
        <v>11488</v>
      </c>
      <c r="B2947" s="272">
        <v>2017890</v>
      </c>
      <c r="C2947" s="272">
        <v>121712</v>
      </c>
      <c r="D2947" s="272">
        <v>690918</v>
      </c>
      <c r="E2947" s="273" t="s">
        <v>26</v>
      </c>
      <c r="F2947" s="273">
        <v>1</v>
      </c>
      <c r="G2947" s="273">
        <v>10</v>
      </c>
      <c r="H2947" s="273">
        <v>3</v>
      </c>
      <c r="I2947" s="273">
        <v>2</v>
      </c>
      <c r="J2947" s="262">
        <v>42744</v>
      </c>
      <c r="K2947" s="262">
        <v>42745</v>
      </c>
      <c r="L2947" s="263" t="s">
        <v>1485</v>
      </c>
      <c r="M2947" s="263" t="s">
        <v>1485</v>
      </c>
      <c r="N2947" s="254" t="s">
        <v>47</v>
      </c>
      <c r="O2947" s="254" t="s">
        <v>47</v>
      </c>
      <c r="P2947" s="254" t="s">
        <v>47</v>
      </c>
      <c r="Q2947" s="254" t="s">
        <v>47</v>
      </c>
      <c r="R2947" s="254" t="s">
        <v>47</v>
      </c>
      <c r="S2947" s="251"/>
      <c r="T2947" s="1443"/>
      <c r="U2947" s="245">
        <v>4</v>
      </c>
      <c r="V2947" s="638"/>
      <c r="W2947" s="202" t="s">
        <v>2509</v>
      </c>
      <c r="X2947" s="265" t="s">
        <v>4283</v>
      </c>
      <c r="Y2947" s="248">
        <v>17</v>
      </c>
      <c r="Z2947" s="239"/>
      <c r="AA2947" s="239"/>
      <c r="AB2947" s="1120"/>
      <c r="AC2947" s="249">
        <f>IF(B2947="","",(IFERROR(VLOOKUP(B2947,Projecten!A$4:X$2415,5,FALSE),"niet bekend")))</f>
        <v>1</v>
      </c>
      <c r="AD2947" s="330">
        <f t="shared" si="217"/>
        <v>3301.42</v>
      </c>
      <c r="AE2947" s="211">
        <f>IF(B2947="","",(IFERROR(VLOOKUP(B2947,Projecten!A$4:X$2415,23,FALSE),"niet bekend")))</f>
        <v>3301.42</v>
      </c>
      <c r="AF2947" s="330">
        <f>IF(B2947="","",(IFERROR(VLOOKUP(B2947,Projecten!A$4:X$2415,12,FALSE),"niet bekend")))</f>
        <v>3301.42</v>
      </c>
    </row>
    <row r="2948" spans="1:33" s="259" customFormat="1" x14ac:dyDescent="0.2">
      <c r="A2948" s="202">
        <v>11489</v>
      </c>
      <c r="B2948" s="272">
        <v>2017892</v>
      </c>
      <c r="C2948" s="272">
        <v>121712</v>
      </c>
      <c r="D2948" s="272">
        <v>691018</v>
      </c>
      <c r="E2948" s="273" t="s">
        <v>26</v>
      </c>
      <c r="F2948" s="273">
        <v>1</v>
      </c>
      <c r="G2948" s="273">
        <v>10</v>
      </c>
      <c r="H2948" s="273">
        <v>3</v>
      </c>
      <c r="I2948" s="273">
        <v>2</v>
      </c>
      <c r="J2948" s="262">
        <v>42744</v>
      </c>
      <c r="K2948" s="262">
        <v>42745</v>
      </c>
      <c r="L2948" s="263" t="s">
        <v>1485</v>
      </c>
      <c r="M2948" s="263" t="s">
        <v>1485</v>
      </c>
      <c r="N2948" s="254" t="s">
        <v>47</v>
      </c>
      <c r="O2948" s="254" t="s">
        <v>47</v>
      </c>
      <c r="P2948" s="254" t="s">
        <v>47</v>
      </c>
      <c r="Q2948" s="254" t="s">
        <v>47</v>
      </c>
      <c r="R2948" s="254" t="s">
        <v>47</v>
      </c>
      <c r="S2948" s="251"/>
      <c r="T2948" s="1443"/>
      <c r="U2948" s="245">
        <v>4</v>
      </c>
      <c r="V2948" s="638"/>
      <c r="W2948" s="202" t="s">
        <v>2509</v>
      </c>
      <c r="X2948" s="265" t="s">
        <v>4283</v>
      </c>
      <c r="Y2948" s="248">
        <v>16</v>
      </c>
      <c r="Z2948" s="239"/>
      <c r="AA2948" s="239"/>
      <c r="AB2948" s="1120"/>
      <c r="AC2948" s="249">
        <f>IF(B2948="","",(IFERROR(VLOOKUP(B2948,Projecten!A$4:X$2415,5,FALSE),"niet bekend")))</f>
        <v>1</v>
      </c>
      <c r="AD2948" s="330">
        <f t="shared" si="217"/>
        <v>3301.42</v>
      </c>
      <c r="AE2948" s="211">
        <f>IF(B2948="","",(IFERROR(VLOOKUP(B2948,Projecten!A$4:X$2415,23,FALSE),"niet bekend")))</f>
        <v>3301.42</v>
      </c>
      <c r="AF2948" s="330">
        <f>IF(B2948="","",(IFERROR(VLOOKUP(B2948,Projecten!A$4:X$2415,12,FALSE),"niet bekend")))</f>
        <v>3301.42</v>
      </c>
    </row>
    <row r="2949" spans="1:33" s="259" customFormat="1" x14ac:dyDescent="0.2">
      <c r="A2949" s="202">
        <v>11496</v>
      </c>
      <c r="B2949" s="272">
        <v>2018036</v>
      </c>
      <c r="C2949" s="272">
        <v>121727</v>
      </c>
      <c r="D2949" s="272" t="s">
        <v>4279</v>
      </c>
      <c r="E2949" s="273" t="s">
        <v>317</v>
      </c>
      <c r="F2949" s="273">
        <v>0</v>
      </c>
      <c r="G2949" s="273">
        <v>1</v>
      </c>
      <c r="H2949" s="273">
        <v>1</v>
      </c>
      <c r="I2949" s="273">
        <v>0</v>
      </c>
      <c r="J2949" s="267">
        <v>43123</v>
      </c>
      <c r="K2949" s="263" t="s">
        <v>1485</v>
      </c>
      <c r="L2949" s="263" t="s">
        <v>1485</v>
      </c>
      <c r="M2949" s="263" t="s">
        <v>1485</v>
      </c>
      <c r="N2949" s="254" t="s">
        <v>47</v>
      </c>
      <c r="O2949" s="254" t="s">
        <v>47</v>
      </c>
      <c r="P2949" s="254" t="s">
        <v>47</v>
      </c>
      <c r="Q2949" s="254" t="s">
        <v>47</v>
      </c>
      <c r="R2949" s="254" t="s">
        <v>47</v>
      </c>
      <c r="S2949" s="251"/>
      <c r="T2949" s="1443"/>
      <c r="U2949" s="245">
        <v>3</v>
      </c>
      <c r="V2949" s="638"/>
      <c r="W2949" s="202" t="s">
        <v>777</v>
      </c>
      <c r="X2949" s="265" t="s">
        <v>4294</v>
      </c>
      <c r="Y2949" s="248">
        <v>2</v>
      </c>
      <c r="Z2949" s="239"/>
      <c r="AA2949" s="239"/>
      <c r="AB2949" s="1120"/>
      <c r="AC2949" s="249"/>
      <c r="AD2949" s="330"/>
      <c r="AE2949" s="211"/>
      <c r="AF2949" s="330"/>
    </row>
    <row r="2950" spans="1:33" s="259" customFormat="1" x14ac:dyDescent="0.2">
      <c r="A2950" s="202">
        <v>11497</v>
      </c>
      <c r="B2950" s="272">
        <v>2018037</v>
      </c>
      <c r="C2950" s="272">
        <v>121727</v>
      </c>
      <c r="D2950" s="272" t="s">
        <v>4278</v>
      </c>
      <c r="E2950" s="273" t="s">
        <v>317</v>
      </c>
      <c r="F2950" s="273">
        <v>1</v>
      </c>
      <c r="G2950" s="273">
        <v>2</v>
      </c>
      <c r="H2950" s="273">
        <v>1</v>
      </c>
      <c r="I2950" s="273">
        <v>1</v>
      </c>
      <c r="J2950" s="267">
        <v>43123</v>
      </c>
      <c r="K2950" s="263" t="s">
        <v>1485</v>
      </c>
      <c r="L2950" s="263" t="s">
        <v>1485</v>
      </c>
      <c r="M2950" s="263" t="s">
        <v>1485</v>
      </c>
      <c r="N2950" s="254" t="s">
        <v>47</v>
      </c>
      <c r="O2950" s="254" t="s">
        <v>47</v>
      </c>
      <c r="P2950" s="254" t="s">
        <v>47</v>
      </c>
      <c r="Q2950" s="254" t="s">
        <v>47</v>
      </c>
      <c r="R2950" s="254" t="s">
        <v>47</v>
      </c>
      <c r="S2950" s="251"/>
      <c r="T2950" s="1443"/>
      <c r="U2950" s="245">
        <v>4</v>
      </c>
      <c r="V2950" s="638"/>
      <c r="W2950" s="202" t="s">
        <v>777</v>
      </c>
      <c r="X2950" s="265" t="s">
        <v>4295</v>
      </c>
      <c r="Y2950" s="248">
        <v>6</v>
      </c>
      <c r="Z2950" s="239"/>
      <c r="AA2950" s="239"/>
      <c r="AB2950" s="1120"/>
      <c r="AC2950" s="249"/>
      <c r="AD2950" s="330"/>
      <c r="AE2950" s="211"/>
      <c r="AF2950" s="330"/>
    </row>
    <row r="2951" spans="1:33" s="312" customFormat="1" x14ac:dyDescent="0.2">
      <c r="A2951" s="298"/>
      <c r="B2951" s="1012"/>
      <c r="C2951" s="299"/>
      <c r="D2951" s="300"/>
      <c r="E2951" s="300"/>
      <c r="F2951" s="300"/>
      <c r="G2951" s="300"/>
      <c r="H2951" s="300"/>
      <c r="I2951" s="300"/>
      <c r="J2951" s="301"/>
      <c r="K2951" s="301"/>
      <c r="L2951" s="301"/>
      <c r="M2951" s="302"/>
      <c r="N2951" s="302"/>
      <c r="O2951" s="302"/>
      <c r="P2951" s="302"/>
      <c r="Q2951" s="302"/>
      <c r="R2951" s="302"/>
      <c r="S2951" s="303"/>
      <c r="T2951" s="1445"/>
      <c r="U2951" s="305"/>
      <c r="V2951" s="305"/>
      <c r="W2951" s="307"/>
      <c r="X2951" s="307"/>
      <c r="Y2951" s="307"/>
      <c r="Z2951" s="298"/>
      <c r="AA2951" s="308"/>
      <c r="AB2951" s="410"/>
      <c r="AC2951" s="310"/>
      <c r="AD2951" s="412"/>
      <c r="AE2951" s="309" t="s">
        <v>3165</v>
      </c>
      <c r="AF2951" s="1360" t="s">
        <v>3165</v>
      </c>
    </row>
    <row r="2952" spans="1:33" s="236" customFormat="1" x14ac:dyDescent="0.2">
      <c r="A2952" s="220"/>
      <c r="C2952" s="221"/>
      <c r="D2952" s="222">
        <f>SUM(G2952:I2952)</f>
        <v>429</v>
      </c>
      <c r="E2952" s="220"/>
      <c r="F2952" s="220">
        <f>SUM(F2953:F2981)</f>
        <v>24</v>
      </c>
      <c r="G2952" s="220">
        <f>SUM(G2953:G2981)</f>
        <v>228</v>
      </c>
      <c r="H2952" s="220">
        <f>SUM(H2953:H2981)</f>
        <v>132</v>
      </c>
      <c r="I2952" s="220">
        <f>SUM(I2953:I2981)</f>
        <v>69</v>
      </c>
      <c r="J2952" s="223"/>
      <c r="K2952" s="223"/>
      <c r="L2952" s="223"/>
      <c r="M2952" s="224"/>
      <c r="N2952" s="224"/>
      <c r="O2952" s="224"/>
      <c r="P2952" s="224"/>
      <c r="Q2952" s="224"/>
      <c r="R2952" s="224"/>
      <c r="S2952" s="225">
        <v>4</v>
      </c>
      <c r="T2952" s="1442"/>
      <c r="U2952" s="227"/>
      <c r="V2952" s="227"/>
      <c r="W2952" s="229"/>
      <c r="X2952" s="230">
        <f>SUM(Y2952:Y2981)</f>
        <v>584.75</v>
      </c>
      <c r="Y2952" s="231"/>
      <c r="Z2952" s="231">
        <v>0</v>
      </c>
      <c r="AA2952" s="232">
        <f>X2952-Z2952</f>
        <v>584.75</v>
      </c>
      <c r="AB2952" s="221"/>
      <c r="AC2952" s="234"/>
      <c r="AD2952" s="384">
        <f>SUM(AD2953:AD2981)</f>
        <v>95188.29</v>
      </c>
      <c r="AE2952" s="1366" t="s">
        <v>3165</v>
      </c>
      <c r="AF2952" s="1364" t="s">
        <v>3165</v>
      </c>
    </row>
    <row r="2953" spans="1:33" x14ac:dyDescent="0.2">
      <c r="A2953" s="202"/>
      <c r="B2953" s="209"/>
      <c r="C2953" s="243"/>
      <c r="D2953" s="202"/>
      <c r="F2953" s="202"/>
      <c r="J2953" s="241"/>
      <c r="K2953" s="241"/>
      <c r="L2953" s="241"/>
      <c r="M2953" s="242"/>
      <c r="N2953" s="242"/>
      <c r="O2953" s="242"/>
      <c r="P2953" s="242"/>
      <c r="Q2953" s="242"/>
      <c r="R2953" s="242"/>
      <c r="S2953" s="243" t="s">
        <v>3391</v>
      </c>
      <c r="T2953" s="1371"/>
      <c r="U2953" s="245"/>
      <c r="X2953" s="247" t="s">
        <v>4261</v>
      </c>
      <c r="Y2953" s="248"/>
      <c r="Z2953" s="202"/>
      <c r="AA2953" s="202"/>
      <c r="AB2953" s="243"/>
      <c r="AC2953" s="249" t="str">
        <f>IF(B2953="","",(IFERROR(VLOOKUP(B2953,Projecten!A$4:X$2415,5,FALSE),"niet bekend")))</f>
        <v/>
      </c>
      <c r="AD2953" s="330" t="str">
        <f>IF(AC2953="","",(IF(F2953=0,AF2953,(F2953/AC2953*AF2953))))</f>
        <v/>
      </c>
      <c r="AE2953" s="211" t="str">
        <f>IF(B2953="","",(IFERROR(VLOOKUP(B2953,Projecten!A$4:X$2415,23,FALSE),"niet bekend")))</f>
        <v/>
      </c>
      <c r="AF2953" s="330" t="str">
        <f>IF(B2953="","",(IFERROR(VLOOKUP(B2953,Projecten!A$4:X$2415,12,FALSE),"niet bekend")))</f>
        <v/>
      </c>
      <c r="AG2953" s="209"/>
    </row>
    <row r="2954" spans="1:33" x14ac:dyDescent="0.2">
      <c r="A2954" s="202">
        <v>12235</v>
      </c>
      <c r="B2954" s="209"/>
      <c r="C2954" s="243"/>
      <c r="D2954" s="337" t="s">
        <v>4078</v>
      </c>
      <c r="F2954" s="202"/>
      <c r="J2954" s="241"/>
      <c r="K2954" s="241"/>
      <c r="L2954" s="241"/>
      <c r="M2954" s="242"/>
      <c r="N2954" s="242"/>
      <c r="O2954" s="242"/>
      <c r="P2954" s="242"/>
      <c r="Q2954" s="242"/>
      <c r="R2954" s="242"/>
      <c r="S2954" s="243">
        <v>2018</v>
      </c>
      <c r="T2954" s="1371"/>
      <c r="U2954" s="245"/>
      <c r="W2954" s="265"/>
      <c r="X2954" s="690"/>
      <c r="Y2954" s="248"/>
      <c r="Z2954" s="202"/>
      <c r="AA2954" s="202"/>
      <c r="AB2954" s="243"/>
      <c r="AC2954" s="249"/>
      <c r="AD2954" s="330"/>
      <c r="AE2954" s="211"/>
      <c r="AF2954" s="330"/>
      <c r="AG2954" s="209"/>
    </row>
    <row r="2955" spans="1:33" x14ac:dyDescent="0.2">
      <c r="A2955" s="202">
        <v>12236</v>
      </c>
      <c r="B2955" s="209"/>
      <c r="C2955" s="243"/>
      <c r="D2955" s="337" t="s">
        <v>4262</v>
      </c>
      <c r="F2955" s="202"/>
      <c r="J2955" s="241"/>
      <c r="K2955" s="241"/>
      <c r="L2955" s="241"/>
      <c r="M2955" s="242"/>
      <c r="N2955" s="242"/>
      <c r="O2955" s="242"/>
      <c r="P2955" s="242"/>
      <c r="Q2955" s="242"/>
      <c r="R2955" s="242"/>
      <c r="S2955" s="243"/>
      <c r="T2955" s="1371"/>
      <c r="U2955" s="245"/>
      <c r="W2955" s="265"/>
      <c r="X2955" s="690"/>
      <c r="Y2955" s="248"/>
      <c r="Z2955" s="202"/>
      <c r="AA2955" s="202"/>
      <c r="AB2955" s="243"/>
      <c r="AC2955" s="249" t="str">
        <f>IF(B2955="","",(IFERROR(VLOOKUP(B2955,Projecten!A$4:X$2415,5,FALSE),"niet bekend")))</f>
        <v/>
      </c>
      <c r="AD2955" s="330" t="str">
        <f>IF(AC2955="","",(IF(F2955=0,AF2955,(F2955/AC2955*AF2955))))</f>
        <v/>
      </c>
      <c r="AE2955" s="211" t="str">
        <f>IF(B2955="","",(IFERROR(VLOOKUP(B2955,Projecten!A$4:X$2415,23,FALSE),"niet bekend")))</f>
        <v/>
      </c>
      <c r="AF2955" s="330" t="str">
        <f>IF(B2955="","",(IFERROR(VLOOKUP(B2955,Projecten!A$4:X$2415,12,FALSE),"niet bekend")))</f>
        <v/>
      </c>
      <c r="AG2955" s="209"/>
    </row>
    <row r="2956" spans="1:33" x14ac:dyDescent="0.2">
      <c r="A2956" s="202">
        <v>12237</v>
      </c>
      <c r="B2956" s="209"/>
      <c r="C2956" s="243"/>
      <c r="D2956" s="252" t="s">
        <v>4217</v>
      </c>
      <c r="F2956" s="202"/>
      <c r="J2956" s="241"/>
      <c r="K2956" s="241"/>
      <c r="L2956" s="241"/>
      <c r="M2956" s="242"/>
      <c r="N2956" s="242"/>
      <c r="O2956" s="242"/>
      <c r="P2956" s="242"/>
      <c r="Q2956" s="242"/>
      <c r="R2956" s="242"/>
      <c r="S2956" s="243"/>
      <c r="T2956" s="1371"/>
      <c r="U2956" s="245"/>
      <c r="W2956" s="265"/>
      <c r="X2956" s="690"/>
      <c r="Y2956" s="257">
        <v>8.25</v>
      </c>
      <c r="Z2956" s="202"/>
      <c r="AA2956" s="202"/>
      <c r="AB2956" s="243"/>
      <c r="AC2956" s="249"/>
      <c r="AD2956" s="330"/>
      <c r="AE2956" s="211"/>
      <c r="AF2956" s="330"/>
      <c r="AG2956" s="209"/>
    </row>
    <row r="2957" spans="1:33" x14ac:dyDescent="0.2">
      <c r="A2957" s="202">
        <v>12238</v>
      </c>
      <c r="B2957" s="209"/>
      <c r="C2957" s="243"/>
      <c r="D2957" s="252" t="s">
        <v>4216</v>
      </c>
      <c r="F2957" s="202"/>
      <c r="J2957" s="241"/>
      <c r="K2957" s="241"/>
      <c r="L2957" s="241"/>
      <c r="M2957" s="242"/>
      <c r="N2957" s="242"/>
      <c r="O2957" s="242"/>
      <c r="P2957" s="242"/>
      <c r="Q2957" s="242"/>
      <c r="R2957" s="242"/>
      <c r="S2957" s="243"/>
      <c r="T2957" s="1371"/>
      <c r="U2957" s="245"/>
      <c r="W2957" s="265"/>
      <c r="X2957" s="690"/>
      <c r="Y2957" s="257">
        <v>8.25</v>
      </c>
      <c r="Z2957" s="202"/>
      <c r="AA2957" s="202"/>
      <c r="AB2957" s="243"/>
      <c r="AC2957" s="249"/>
      <c r="AD2957" s="330"/>
      <c r="AE2957" s="211"/>
      <c r="AF2957" s="330"/>
      <c r="AG2957" s="209"/>
    </row>
    <row r="2958" spans="1:33" s="259" customFormat="1" x14ac:dyDescent="0.2">
      <c r="A2958" s="202">
        <v>12239</v>
      </c>
      <c r="B2958" s="250"/>
      <c r="C2958" s="251"/>
      <c r="D2958" s="252" t="s">
        <v>4332</v>
      </c>
      <c r="E2958" s="239"/>
      <c r="F2958" s="239"/>
      <c r="G2958" s="239"/>
      <c r="H2958" s="239"/>
      <c r="I2958" s="239"/>
      <c r="J2958" s="253"/>
      <c r="K2958" s="253"/>
      <c r="L2958" s="253"/>
      <c r="M2958" s="253"/>
      <c r="N2958" s="254"/>
      <c r="O2958" s="254"/>
      <c r="P2958" s="254"/>
      <c r="Q2958" s="254"/>
      <c r="R2958" s="254"/>
      <c r="S2958" s="251"/>
      <c r="T2958" s="1443"/>
      <c r="U2958" s="255"/>
      <c r="V2958" s="638"/>
      <c r="W2958" s="260"/>
      <c r="X2958" s="239"/>
      <c r="Y2958" s="257">
        <v>16.5</v>
      </c>
      <c r="Z2958" s="239"/>
      <c r="AA2958" s="239"/>
      <c r="AB2958" s="1120"/>
      <c r="AC2958" s="249" t="str">
        <f>IF(B2958="","",(IFERROR(VLOOKUP(B2958,Projecten!A$4:X$2415,5,FALSE),"niet bekend")))</f>
        <v/>
      </c>
      <c r="AD2958" s="330" t="str">
        <f>IF(AC2958="","",(IF(F2958=0,AF2958,(F2958/AC2958*AF2958))))</f>
        <v/>
      </c>
      <c r="AE2958" s="211" t="str">
        <f>IF(B2958="","",(IFERROR(VLOOKUP(B2958,Projecten!A$4:X$2415,23,FALSE),"niet bekend")))</f>
        <v/>
      </c>
      <c r="AF2958" s="330" t="str">
        <f>IF(B2958="","",(IFERROR(VLOOKUP(B2958,Projecten!A$4:X$2415,12,FALSE),"niet bekend")))</f>
        <v/>
      </c>
    </row>
    <row r="2959" spans="1:33" s="259" customFormat="1" x14ac:dyDescent="0.2">
      <c r="A2959" s="202">
        <v>12240</v>
      </c>
      <c r="B2959" s="250"/>
      <c r="C2959" s="251"/>
      <c r="D2959" s="252" t="s">
        <v>4336</v>
      </c>
      <c r="E2959" s="239"/>
      <c r="F2959" s="239"/>
      <c r="G2959" s="239"/>
      <c r="H2959" s="239"/>
      <c r="I2959" s="239"/>
      <c r="J2959" s="253"/>
      <c r="K2959" s="253"/>
      <c r="L2959" s="253"/>
      <c r="M2959" s="253"/>
      <c r="N2959" s="254"/>
      <c r="O2959" s="254"/>
      <c r="P2959" s="254"/>
      <c r="Q2959" s="254"/>
      <c r="R2959" s="254"/>
      <c r="S2959" s="251"/>
      <c r="T2959" s="1443"/>
      <c r="U2959" s="255"/>
      <c r="V2959" s="638"/>
      <c r="W2959" s="260"/>
      <c r="X2959" s="239"/>
      <c r="Y2959" s="257">
        <v>0.5</v>
      </c>
      <c r="Z2959" s="239"/>
      <c r="AA2959" s="239"/>
      <c r="AB2959" s="1120"/>
      <c r="AC2959" s="249"/>
      <c r="AD2959" s="330"/>
      <c r="AE2959" s="211"/>
      <c r="AF2959" s="330"/>
    </row>
    <row r="2960" spans="1:33" x14ac:dyDescent="0.2">
      <c r="A2960" s="202">
        <v>12241</v>
      </c>
      <c r="B2960" s="272">
        <v>2017836</v>
      </c>
      <c r="C2960" s="272">
        <v>121713</v>
      </c>
      <c r="D2960" s="272" t="s">
        <v>4239</v>
      </c>
      <c r="E2960" s="273" t="s">
        <v>352</v>
      </c>
      <c r="F2960" s="273">
        <v>2</v>
      </c>
      <c r="G2960" s="273">
        <f>F2960*12</f>
        <v>24</v>
      </c>
      <c r="H2960" s="273">
        <f>F2960*6</f>
        <v>12</v>
      </c>
      <c r="I2960" s="273">
        <f>F2960*4</f>
        <v>8</v>
      </c>
      <c r="J2960" s="262">
        <v>43109</v>
      </c>
      <c r="K2960" s="263" t="s">
        <v>47</v>
      </c>
      <c r="L2960" s="263" t="s">
        <v>1485</v>
      </c>
      <c r="M2960" s="263" t="s">
        <v>1485</v>
      </c>
      <c r="N2960" s="254" t="s">
        <v>47</v>
      </c>
      <c r="O2960" s="254" t="s">
        <v>47</v>
      </c>
      <c r="P2960" s="254" t="s">
        <v>47</v>
      </c>
      <c r="Q2960" s="254" t="s">
        <v>47</v>
      </c>
      <c r="R2960" s="254" t="s">
        <v>47</v>
      </c>
      <c r="S2960" s="243"/>
      <c r="T2960" s="1371"/>
      <c r="U2960" s="245">
        <v>4</v>
      </c>
      <c r="W2960" s="202" t="s">
        <v>532</v>
      </c>
      <c r="X2960" s="1482" t="s">
        <v>4250</v>
      </c>
      <c r="Y2960" s="248">
        <v>66</v>
      </c>
      <c r="Z2960" s="202"/>
      <c r="AA2960" s="202"/>
      <c r="AB2960" s="499"/>
      <c r="AC2960" s="249">
        <f>IF(B2960="","",(IFERROR(VLOOKUP(B2960,Projecten!A$4:X$2415,5,FALSE),"niet bekend")))</f>
        <v>23</v>
      </c>
      <c r="AD2960" s="330">
        <f t="shared" ref="AD2960:AD2965" si="218">IF(AC2960="","",(IF(F2960=0,AF2960,(F2960/AC2960*AF2960))))</f>
        <v>9632</v>
      </c>
      <c r="AE2960" s="211">
        <f>IF(B2960="","",(IFERROR(VLOOKUP(B2960,Projecten!A$4:X$2415,23,FALSE),"niet bekend")))</f>
        <v>110768</v>
      </c>
      <c r="AF2960" s="330">
        <f>IF(B2960="","",(IFERROR(VLOOKUP(B2960,Projecten!A$4:X$2415,12,FALSE),"niet bekend")))</f>
        <v>110768</v>
      </c>
      <c r="AG2960" s="209"/>
    </row>
    <row r="2961" spans="1:33" x14ac:dyDescent="0.2">
      <c r="A2961" s="202">
        <v>12242</v>
      </c>
      <c r="B2961" s="272">
        <v>2017837</v>
      </c>
      <c r="C2961" s="272">
        <v>121714</v>
      </c>
      <c r="D2961" s="272" t="s">
        <v>4240</v>
      </c>
      <c r="E2961" s="273" t="s">
        <v>352</v>
      </c>
      <c r="F2961" s="273">
        <v>1</v>
      </c>
      <c r="G2961" s="273">
        <f>F2961*9</f>
        <v>9</v>
      </c>
      <c r="H2961" s="273">
        <f>F2961*5</f>
        <v>5</v>
      </c>
      <c r="I2961" s="273">
        <f>F2961*4</f>
        <v>4</v>
      </c>
      <c r="J2961" s="262">
        <v>43109</v>
      </c>
      <c r="K2961" s="263" t="s">
        <v>47</v>
      </c>
      <c r="L2961" s="263" t="s">
        <v>1485</v>
      </c>
      <c r="M2961" s="263" t="s">
        <v>1485</v>
      </c>
      <c r="N2961" s="254" t="s">
        <v>47</v>
      </c>
      <c r="O2961" s="254" t="s">
        <v>47</v>
      </c>
      <c r="P2961" s="254" t="s">
        <v>47</v>
      </c>
      <c r="Q2961" s="254" t="s">
        <v>47</v>
      </c>
      <c r="R2961" s="254" t="s">
        <v>47</v>
      </c>
      <c r="S2961" s="243"/>
      <c r="T2961" s="1371"/>
      <c r="U2961" s="245">
        <v>4</v>
      </c>
      <c r="W2961" s="202" t="s">
        <v>532</v>
      </c>
      <c r="X2961" s="1482" t="s">
        <v>4251</v>
      </c>
      <c r="Y2961" s="248">
        <v>33</v>
      </c>
      <c r="Z2961" s="202"/>
      <c r="AA2961" s="202"/>
      <c r="AB2961" s="499"/>
      <c r="AC2961" s="249">
        <f>IF(B2961="","",(IFERROR(VLOOKUP(B2961,Projecten!A$4:X$2415,5,FALSE),"niet bekend")))</f>
        <v>11</v>
      </c>
      <c r="AD2961" s="330">
        <f t="shared" si="218"/>
        <v>4845</v>
      </c>
      <c r="AE2961" s="211">
        <f>IF(B2961="","",(IFERROR(VLOOKUP(B2961,Projecten!A$4:X$2415,23,FALSE),"niet bekend")))</f>
        <v>53295</v>
      </c>
      <c r="AF2961" s="330">
        <f>IF(B2961="","",(IFERROR(VLOOKUP(B2961,Projecten!A$4:X$2415,12,FALSE),"niet bekend")))</f>
        <v>53295</v>
      </c>
      <c r="AG2961" s="209"/>
    </row>
    <row r="2962" spans="1:33" x14ac:dyDescent="0.2">
      <c r="A2962" s="202">
        <v>12243</v>
      </c>
      <c r="B2962" s="243">
        <v>2017841</v>
      </c>
      <c r="C2962" s="243">
        <v>121715</v>
      </c>
      <c r="D2962" s="202" t="s">
        <v>4039</v>
      </c>
      <c r="E2962" s="202" t="s">
        <v>471</v>
      </c>
      <c r="F2962" s="334">
        <v>1</v>
      </c>
      <c r="G2962" s="334">
        <v>6</v>
      </c>
      <c r="H2962" s="334">
        <v>1</v>
      </c>
      <c r="I2962" s="334">
        <v>2</v>
      </c>
      <c r="J2962" s="1450">
        <v>42751</v>
      </c>
      <c r="K2962" s="1450" t="s">
        <v>47</v>
      </c>
      <c r="L2962" s="1447" t="s">
        <v>1485</v>
      </c>
      <c r="M2962" s="1446" t="s">
        <v>1485</v>
      </c>
      <c r="N2962" s="242" t="s">
        <v>47</v>
      </c>
      <c r="O2962" s="242" t="s">
        <v>47</v>
      </c>
      <c r="P2962" s="242" t="s">
        <v>47</v>
      </c>
      <c r="Q2962" s="242" t="s">
        <v>47</v>
      </c>
      <c r="R2962" s="242" t="s">
        <v>47</v>
      </c>
      <c r="S2962" s="243"/>
      <c r="T2962" s="1371"/>
      <c r="U2962" s="245">
        <v>5</v>
      </c>
      <c r="W2962" s="202" t="s">
        <v>804</v>
      </c>
      <c r="X2962" s="1481"/>
      <c r="Y2962" s="248">
        <v>12</v>
      </c>
      <c r="Z2962" s="202"/>
      <c r="AA2962" s="202"/>
      <c r="AB2962" s="243"/>
      <c r="AC2962" s="249">
        <f>IF(B2962="","",(IFERROR(VLOOKUP(B2962,Projecten!A$4:X$2415,5,FALSE),"niet bekend")))</f>
        <v>1</v>
      </c>
      <c r="AD2962" s="330">
        <f t="shared" si="218"/>
        <v>2409.56</v>
      </c>
      <c r="AE2962" s="211">
        <f>IF(B2962="","",(IFERROR(VLOOKUP(B2962,Projecten!A$4:X$2415,23,FALSE),"niet bekend")))</f>
        <v>2409.56</v>
      </c>
      <c r="AF2962" s="330">
        <f>IF(B2962="","",(IFERROR(VLOOKUP(B2962,Projecten!A$4:X$2415,12,FALSE),"niet bekend")))</f>
        <v>2409.56</v>
      </c>
      <c r="AG2962" s="209"/>
    </row>
    <row r="2963" spans="1:33" x14ac:dyDescent="0.2">
      <c r="A2963" s="202">
        <v>12244</v>
      </c>
      <c r="B2963" s="261">
        <v>2017842</v>
      </c>
      <c r="C2963" s="243">
        <v>121716</v>
      </c>
      <c r="D2963" s="243" t="s">
        <v>4040</v>
      </c>
      <c r="E2963" s="202" t="s">
        <v>471</v>
      </c>
      <c r="F2963" s="334">
        <v>1</v>
      </c>
      <c r="G2963" s="334">
        <v>9</v>
      </c>
      <c r="H2963" s="334">
        <v>8</v>
      </c>
      <c r="I2963" s="334">
        <v>1</v>
      </c>
      <c r="J2963" s="262">
        <v>42751</v>
      </c>
      <c r="K2963" s="262">
        <v>42750</v>
      </c>
      <c r="L2963" s="263" t="s">
        <v>1485</v>
      </c>
      <c r="M2963" s="263" t="s">
        <v>1485</v>
      </c>
      <c r="N2963" s="254" t="s">
        <v>47</v>
      </c>
      <c r="O2963" s="254" t="s">
        <v>47</v>
      </c>
      <c r="P2963" s="254" t="s">
        <v>47</v>
      </c>
      <c r="Q2963" s="254" t="s">
        <v>47</v>
      </c>
      <c r="R2963" s="254" t="s">
        <v>47</v>
      </c>
      <c r="S2963" s="243"/>
      <c r="T2963" s="1371"/>
      <c r="U2963" s="245">
        <v>5</v>
      </c>
      <c r="W2963" s="202" t="s">
        <v>804</v>
      </c>
      <c r="X2963" s="265" t="s">
        <v>1250</v>
      </c>
      <c r="Y2963" s="248">
        <v>17</v>
      </c>
      <c r="Z2963" s="202"/>
      <c r="AA2963" s="202"/>
      <c r="AB2963" s="499"/>
      <c r="AC2963" s="249">
        <f>IF(B2963="","",(IFERROR(VLOOKUP(B2963,Projecten!A$4:X$2415,5,FALSE),"niet bekend")))</f>
        <v>1</v>
      </c>
      <c r="AD2963" s="330">
        <f t="shared" si="218"/>
        <v>2434.84</v>
      </c>
      <c r="AE2963" s="211">
        <f>IF(B2963="","",(IFERROR(VLOOKUP(B2963,Projecten!A$4:X$2415,23,FALSE),"niet bekend")))</f>
        <v>2434.84</v>
      </c>
      <c r="AF2963" s="330">
        <f>IF(B2963="","",(IFERROR(VLOOKUP(B2963,Projecten!A$4:X$2415,12,FALSE),"niet bekend")))</f>
        <v>2434.84</v>
      </c>
      <c r="AG2963" s="209"/>
    </row>
    <row r="2964" spans="1:33" x14ac:dyDescent="0.2">
      <c r="A2964" s="202">
        <v>12245</v>
      </c>
      <c r="B2964" s="261">
        <v>2017843</v>
      </c>
      <c r="C2964" s="243">
        <v>121715</v>
      </c>
      <c r="D2964" s="243" t="s">
        <v>4060</v>
      </c>
      <c r="E2964" s="202" t="s">
        <v>471</v>
      </c>
      <c r="F2964" s="202">
        <v>1</v>
      </c>
      <c r="G2964" s="202">
        <v>11</v>
      </c>
      <c r="H2964" s="202">
        <v>8</v>
      </c>
      <c r="I2964" s="202">
        <v>3</v>
      </c>
      <c r="J2964" s="262">
        <v>42751</v>
      </c>
      <c r="K2964" s="262">
        <v>42752</v>
      </c>
      <c r="L2964" s="263" t="s">
        <v>1485</v>
      </c>
      <c r="M2964" s="263" t="s">
        <v>1485</v>
      </c>
      <c r="N2964" s="254" t="s">
        <v>47</v>
      </c>
      <c r="O2964" s="254" t="s">
        <v>47</v>
      </c>
      <c r="P2964" s="254" t="s">
        <v>47</v>
      </c>
      <c r="Q2964" s="254" t="s">
        <v>47</v>
      </c>
      <c r="R2964" s="254" t="s">
        <v>47</v>
      </c>
      <c r="S2964" s="243"/>
      <c r="T2964" s="1371"/>
      <c r="U2964" s="245">
        <v>5</v>
      </c>
      <c r="W2964" s="202" t="s">
        <v>804</v>
      </c>
      <c r="X2964" s="265"/>
      <c r="Y2964" s="248">
        <v>22</v>
      </c>
      <c r="Z2964" s="202"/>
      <c r="AA2964" s="202"/>
      <c r="AB2964" s="499"/>
      <c r="AC2964" s="249">
        <f>IF(B2964="","",(IFERROR(VLOOKUP(B2964,Projecten!A$4:X$2415,5,FALSE),"niet bekend")))</f>
        <v>1</v>
      </c>
      <c r="AD2964" s="330">
        <f t="shared" si="218"/>
        <v>3660.63</v>
      </c>
      <c r="AE2964" s="211">
        <f>IF(B2964="","",(IFERROR(VLOOKUP(B2964,Projecten!A$4:X$2415,23,FALSE),"niet bekend")))</f>
        <v>3660.63</v>
      </c>
      <c r="AF2964" s="330">
        <f>IF(B2964="","",(IFERROR(VLOOKUP(B2964,Projecten!A$4:X$2415,12,FALSE),"niet bekend")))</f>
        <v>3660.63</v>
      </c>
      <c r="AG2964" s="209"/>
    </row>
    <row r="2965" spans="1:33" s="259" customFormat="1" x14ac:dyDescent="0.2">
      <c r="A2965" s="202">
        <v>12246</v>
      </c>
      <c r="B2965" s="272">
        <v>2017887</v>
      </c>
      <c r="C2965" s="272">
        <v>121715</v>
      </c>
      <c r="D2965" s="272" t="s">
        <v>4170</v>
      </c>
      <c r="E2965" s="273" t="s">
        <v>892</v>
      </c>
      <c r="F2965" s="273">
        <v>0</v>
      </c>
      <c r="G2965" s="273">
        <v>1</v>
      </c>
      <c r="H2965" s="273">
        <v>0</v>
      </c>
      <c r="I2965" s="273">
        <v>1</v>
      </c>
      <c r="J2965" s="262">
        <v>43116</v>
      </c>
      <c r="K2965" s="263" t="s">
        <v>1485</v>
      </c>
      <c r="L2965" s="263" t="s">
        <v>1485</v>
      </c>
      <c r="M2965" s="263" t="s">
        <v>1485</v>
      </c>
      <c r="N2965" s="254" t="s">
        <v>47</v>
      </c>
      <c r="O2965" s="254" t="s">
        <v>47</v>
      </c>
      <c r="P2965" s="254" t="s">
        <v>47</v>
      </c>
      <c r="Q2965" s="254" t="s">
        <v>47</v>
      </c>
      <c r="R2965" s="254" t="s">
        <v>47</v>
      </c>
      <c r="S2965" s="251"/>
      <c r="T2965" s="1443"/>
      <c r="U2965" s="245">
        <v>5</v>
      </c>
      <c r="V2965" s="638"/>
      <c r="W2965" s="202" t="s">
        <v>804</v>
      </c>
      <c r="X2965" s="265"/>
      <c r="Y2965" s="248">
        <v>4</v>
      </c>
      <c r="Z2965" s="239"/>
      <c r="AA2965" s="239"/>
      <c r="AB2965" s="1120"/>
      <c r="AC2965" s="249">
        <f>IF(B2965="","",(IFERROR(VLOOKUP(B2965,Projecten!A$4:X$2415,5,FALSE),"niet bekend")))</f>
        <v>0</v>
      </c>
      <c r="AD2965" s="330">
        <f t="shared" si="218"/>
        <v>815.5</v>
      </c>
      <c r="AE2965" s="211">
        <f>IF(B2965="","",(IFERROR(VLOOKUP(B2965,Projecten!A$4:X$2415,23,FALSE),"niet bekend")))</f>
        <v>815.5</v>
      </c>
      <c r="AF2965" s="330">
        <f>IF(B2965="","",(IFERROR(VLOOKUP(B2965,Projecten!A$4:X$2415,12,FALSE),"niet bekend")))</f>
        <v>815.5</v>
      </c>
    </row>
    <row r="2966" spans="1:33" s="259" customFormat="1" x14ac:dyDescent="0.2">
      <c r="A2966" s="202"/>
      <c r="B2966" s="272"/>
      <c r="C2966" s="272"/>
      <c r="D2966" s="272"/>
      <c r="E2966" s="273"/>
      <c r="F2966" s="273"/>
      <c r="G2966" s="273"/>
      <c r="H2966" s="273"/>
      <c r="I2966" s="273"/>
      <c r="J2966" s="262"/>
      <c r="K2966" s="263"/>
      <c r="L2966" s="263"/>
      <c r="M2966" s="263"/>
      <c r="N2966" s="254"/>
      <c r="O2966" s="254"/>
      <c r="P2966" s="254"/>
      <c r="Q2966" s="254"/>
      <c r="R2966" s="254"/>
      <c r="S2966" s="251"/>
      <c r="T2966" s="1443"/>
      <c r="U2966" s="245"/>
      <c r="V2966" s="638"/>
      <c r="W2966" s="202"/>
      <c r="X2966" s="265"/>
      <c r="Y2966" s="248"/>
      <c r="Z2966" s="239"/>
      <c r="AA2966" s="239"/>
      <c r="AB2966" s="1120"/>
      <c r="AC2966" s="249"/>
      <c r="AD2966" s="330"/>
      <c r="AE2966" s="211"/>
      <c r="AF2966" s="330"/>
    </row>
    <row r="2967" spans="1:33" x14ac:dyDescent="0.2">
      <c r="A2967" s="202">
        <v>12247</v>
      </c>
      <c r="B2967" s="496">
        <v>2017765</v>
      </c>
      <c r="C2967" s="272">
        <v>121718</v>
      </c>
      <c r="D2967" s="272" t="s">
        <v>4003</v>
      </c>
      <c r="E2967" s="273" t="s">
        <v>26</v>
      </c>
      <c r="F2967" s="273">
        <v>6</v>
      </c>
      <c r="G2967" s="273">
        <f>F2967*8</f>
        <v>48</v>
      </c>
      <c r="H2967" s="273">
        <f>F2967*5</f>
        <v>30</v>
      </c>
      <c r="I2967" s="273">
        <f>F2967*2</f>
        <v>12</v>
      </c>
      <c r="J2967" s="263" t="s">
        <v>47</v>
      </c>
      <c r="K2967" s="263" t="s">
        <v>47</v>
      </c>
      <c r="L2967" s="263" t="s">
        <v>1485</v>
      </c>
      <c r="M2967" s="263" t="s">
        <v>1485</v>
      </c>
      <c r="N2967" s="254" t="s">
        <v>47</v>
      </c>
      <c r="O2967" s="254" t="s">
        <v>47</v>
      </c>
      <c r="P2967" s="254" t="s">
        <v>47</v>
      </c>
      <c r="Q2967" s="254" t="s">
        <v>47</v>
      </c>
      <c r="R2967" s="254" t="s">
        <v>47</v>
      </c>
      <c r="S2967" s="243"/>
      <c r="T2967" s="1371" t="s">
        <v>4004</v>
      </c>
      <c r="U2967" s="245">
        <v>5</v>
      </c>
      <c r="W2967" s="202" t="s">
        <v>2265</v>
      </c>
      <c r="X2967" s="265" t="s">
        <v>4328</v>
      </c>
      <c r="Y2967" s="248">
        <v>120</v>
      </c>
      <c r="Z2967" s="202"/>
      <c r="AA2967" s="202"/>
      <c r="AB2967" s="499"/>
      <c r="AC2967" s="249">
        <f>IF(B2967="","",(IFERROR(VLOOKUP(B2967,Projecten!A$4:X$2415,5,FALSE),"niet bekend")))</f>
        <v>25</v>
      </c>
      <c r="AD2967" s="330">
        <f t="shared" ref="AD2967:AD2980" si="219">IF(AC2967="","",(IF(F2967=0,AF2967,(F2967/AC2967*AF2967))))</f>
        <v>21000</v>
      </c>
      <c r="AE2967" s="211">
        <f>IF(B2967="","",(IFERROR(VLOOKUP(B2967,Projecten!A$4:X$2415,23,FALSE),"niet bekend")))</f>
        <v>87500</v>
      </c>
      <c r="AF2967" s="330">
        <f>IF(B2967="","",(IFERROR(VLOOKUP(B2967,Projecten!A$4:X$2415,12,FALSE),"niet bekend")))</f>
        <v>87500</v>
      </c>
      <c r="AG2967" s="209"/>
    </row>
    <row r="2968" spans="1:33" x14ac:dyDescent="0.2">
      <c r="A2968" s="202">
        <v>12248</v>
      </c>
      <c r="B2968" s="496">
        <v>2017878</v>
      </c>
      <c r="C2968" s="272">
        <v>121719</v>
      </c>
      <c r="D2968" s="272" t="s">
        <v>4125</v>
      </c>
      <c r="E2968" s="273" t="s">
        <v>26</v>
      </c>
      <c r="F2968" s="273">
        <v>1</v>
      </c>
      <c r="G2968" s="273">
        <v>11</v>
      </c>
      <c r="H2968" s="273">
        <v>6</v>
      </c>
      <c r="I2968" s="273">
        <v>3</v>
      </c>
      <c r="J2968" s="263" t="s">
        <v>47</v>
      </c>
      <c r="K2968" s="263" t="s">
        <v>47</v>
      </c>
      <c r="L2968" s="263" t="s">
        <v>1485</v>
      </c>
      <c r="M2968" s="263" t="s">
        <v>1485</v>
      </c>
      <c r="N2968" s="254" t="s">
        <v>47</v>
      </c>
      <c r="O2968" s="254" t="s">
        <v>47</v>
      </c>
      <c r="P2968" s="254" t="s">
        <v>47</v>
      </c>
      <c r="Q2968" s="254" t="s">
        <v>47</v>
      </c>
      <c r="R2968" s="254" t="s">
        <v>47</v>
      </c>
      <c r="S2968" s="243"/>
      <c r="T2968" s="1371"/>
      <c r="U2968" s="245">
        <v>5</v>
      </c>
      <c r="W2968" s="202" t="s">
        <v>162</v>
      </c>
      <c r="X2968" s="265" t="s">
        <v>1250</v>
      </c>
      <c r="Y2968" s="248">
        <v>21.25</v>
      </c>
      <c r="Z2968" s="202"/>
      <c r="AA2968" s="202"/>
      <c r="AB2968" s="499"/>
      <c r="AC2968" s="249">
        <f>IF(B2968="","",(IFERROR(VLOOKUP(B2968,Projecten!A$4:X$2415,5,FALSE),"niet bekend")))</f>
        <v>1</v>
      </c>
      <c r="AD2968" s="330">
        <f t="shared" si="219"/>
        <v>4542.67</v>
      </c>
      <c r="AE2968" s="211">
        <f>IF(B2968="","",(IFERROR(VLOOKUP(B2968,Projecten!A$4:X$2415,23,FALSE),"niet bekend")))</f>
        <v>4542.67</v>
      </c>
      <c r="AF2968" s="330">
        <f>IF(B2968="","",(IFERROR(VLOOKUP(B2968,Projecten!A$4:X$2415,12,FALSE),"niet bekend")))</f>
        <v>4542.67</v>
      </c>
      <c r="AG2968" s="209"/>
    </row>
    <row r="2969" spans="1:33" x14ac:dyDescent="0.2">
      <c r="A2969" s="202">
        <v>12249</v>
      </c>
      <c r="B2969" s="496">
        <v>2017893</v>
      </c>
      <c r="C2969" s="272">
        <v>121719</v>
      </c>
      <c r="D2969" s="272" t="s">
        <v>4173</v>
      </c>
      <c r="E2969" s="273" t="s">
        <v>26</v>
      </c>
      <c r="F2969" s="273">
        <v>1</v>
      </c>
      <c r="G2969" s="273">
        <v>10</v>
      </c>
      <c r="H2969" s="273">
        <v>5</v>
      </c>
      <c r="I2969" s="273">
        <v>3</v>
      </c>
      <c r="J2969" s="262" t="s">
        <v>47</v>
      </c>
      <c r="K2969" s="262">
        <v>43089</v>
      </c>
      <c r="L2969" s="263" t="s">
        <v>1485</v>
      </c>
      <c r="M2969" s="263" t="s">
        <v>1485</v>
      </c>
      <c r="N2969" s="254" t="s">
        <v>47</v>
      </c>
      <c r="O2969" s="254" t="s">
        <v>47</v>
      </c>
      <c r="P2969" s="254" t="s">
        <v>47</v>
      </c>
      <c r="Q2969" s="254" t="s">
        <v>47</v>
      </c>
      <c r="R2969" s="254" t="s">
        <v>47</v>
      </c>
      <c r="S2969" s="243"/>
      <c r="T2969" s="1371"/>
      <c r="U2969" s="245">
        <v>5</v>
      </c>
      <c r="W2969" s="202" t="s">
        <v>162</v>
      </c>
      <c r="X2969" s="265" t="s">
        <v>4276</v>
      </c>
      <c r="Y2969" s="248">
        <v>20</v>
      </c>
      <c r="Z2969" s="202"/>
      <c r="AA2969" s="202"/>
      <c r="AB2969" s="499"/>
      <c r="AC2969" s="249">
        <f>IF(B2969="","",(IFERROR(VLOOKUP(B2969,Projecten!A$4:X$2415,5,FALSE),"niet bekend")))</f>
        <v>1</v>
      </c>
      <c r="AD2969" s="330">
        <f t="shared" si="219"/>
        <v>4248.51</v>
      </c>
      <c r="AE2969" s="211">
        <f>IF(B2969="","",(IFERROR(VLOOKUP(B2969,Projecten!A$4:X$2415,23,FALSE),"niet bekend")))</f>
        <v>4248.51</v>
      </c>
      <c r="AF2969" s="330">
        <f>IF(B2969="","",(IFERROR(VLOOKUP(B2969,Projecten!A$4:X$2415,12,FALSE),"niet bekend")))</f>
        <v>4248.51</v>
      </c>
      <c r="AG2969" s="209"/>
    </row>
    <row r="2970" spans="1:33" x14ac:dyDescent="0.2">
      <c r="A2970" s="202">
        <v>12250</v>
      </c>
      <c r="B2970" s="496">
        <v>2017894</v>
      </c>
      <c r="C2970" s="272">
        <v>121719</v>
      </c>
      <c r="D2970" s="272" t="s">
        <v>4186</v>
      </c>
      <c r="E2970" s="273" t="s">
        <v>26</v>
      </c>
      <c r="F2970" s="273">
        <v>1</v>
      </c>
      <c r="G2970" s="273">
        <v>10</v>
      </c>
      <c r="H2970" s="273">
        <v>5</v>
      </c>
      <c r="I2970" s="273">
        <v>3</v>
      </c>
      <c r="J2970" s="263" t="s">
        <v>47</v>
      </c>
      <c r="K2970" s="263" t="s">
        <v>47</v>
      </c>
      <c r="L2970" s="263" t="s">
        <v>1485</v>
      </c>
      <c r="M2970" s="263" t="s">
        <v>1485</v>
      </c>
      <c r="N2970" s="254" t="s">
        <v>47</v>
      </c>
      <c r="O2970" s="254" t="s">
        <v>47</v>
      </c>
      <c r="P2970" s="254" t="s">
        <v>47</v>
      </c>
      <c r="Q2970" s="254" t="s">
        <v>47</v>
      </c>
      <c r="R2970" s="254" t="s">
        <v>47</v>
      </c>
      <c r="S2970" s="243"/>
      <c r="T2970" s="1371"/>
      <c r="U2970" s="245">
        <v>5</v>
      </c>
      <c r="W2970" s="202" t="s">
        <v>162</v>
      </c>
      <c r="X2970" s="265" t="s">
        <v>1250</v>
      </c>
      <c r="Y2970" s="248">
        <v>20</v>
      </c>
      <c r="Z2970" s="202"/>
      <c r="AA2970" s="202"/>
      <c r="AB2970" s="499"/>
      <c r="AC2970" s="249">
        <f>IF(B2970="","",(IFERROR(VLOOKUP(B2970,Projecten!A$4:X$2415,5,FALSE),"niet bekend")))</f>
        <v>1</v>
      </c>
      <c r="AD2970" s="330">
        <f t="shared" si="219"/>
        <v>4248.51</v>
      </c>
      <c r="AE2970" s="211">
        <f>IF(B2970="","",(IFERROR(VLOOKUP(B2970,Projecten!A$4:X$2415,23,FALSE),"niet bekend")))</f>
        <v>4248.51</v>
      </c>
      <c r="AF2970" s="330">
        <f>IF(B2970="","",(IFERROR(VLOOKUP(B2970,Projecten!A$4:X$2415,12,FALSE),"niet bekend")))</f>
        <v>4248.51</v>
      </c>
      <c r="AG2970" s="209"/>
    </row>
    <row r="2971" spans="1:33" x14ac:dyDescent="0.2">
      <c r="A2971" s="202">
        <v>12251</v>
      </c>
      <c r="B2971" s="496" t="s">
        <v>4174</v>
      </c>
      <c r="C2971" s="272">
        <v>121720</v>
      </c>
      <c r="D2971" s="272">
        <v>665218</v>
      </c>
      <c r="E2971" s="273" t="s">
        <v>26</v>
      </c>
      <c r="F2971" s="273">
        <v>1</v>
      </c>
      <c r="G2971" s="273">
        <v>8</v>
      </c>
      <c r="H2971" s="273">
        <v>5</v>
      </c>
      <c r="I2971" s="273">
        <v>2</v>
      </c>
      <c r="J2971" s="262">
        <v>42751</v>
      </c>
      <c r="K2971" s="262">
        <v>43117</v>
      </c>
      <c r="L2971" s="263" t="s">
        <v>47</v>
      </c>
      <c r="M2971" s="263" t="s">
        <v>1485</v>
      </c>
      <c r="N2971" s="254" t="s">
        <v>47</v>
      </c>
      <c r="O2971" s="254" t="s">
        <v>47</v>
      </c>
      <c r="P2971" s="254" t="s">
        <v>47</v>
      </c>
      <c r="Q2971" s="254" t="s">
        <v>47</v>
      </c>
      <c r="R2971" s="254" t="s">
        <v>47</v>
      </c>
      <c r="S2971" s="243"/>
      <c r="T2971" s="1371"/>
      <c r="U2971" s="245">
        <v>5</v>
      </c>
      <c r="W2971" s="202" t="s">
        <v>162</v>
      </c>
      <c r="X2971" s="265" t="s">
        <v>4335</v>
      </c>
      <c r="Y2971" s="248">
        <v>22</v>
      </c>
      <c r="Z2971" s="202"/>
      <c r="AA2971" s="202"/>
      <c r="AB2971" s="499"/>
      <c r="AC2971" s="249">
        <f>IF(B2971="","",(IFERROR(VLOOKUP(B2971,Projecten!A$4:X$2415,5,FALSE),"niet bekend")))</f>
        <v>1</v>
      </c>
      <c r="AD2971" s="330">
        <f t="shared" si="219"/>
        <v>6139.66</v>
      </c>
      <c r="AE2971" s="211">
        <f>IF(B2971="","",(IFERROR(VLOOKUP(B2971,Projecten!A$4:X$2415,23,FALSE),"niet bekend")))</f>
        <v>6139.66</v>
      </c>
      <c r="AF2971" s="330">
        <f>IF(B2971="","",(IFERROR(VLOOKUP(B2971,Projecten!A$4:X$2415,12,FALSE),"niet bekend")))</f>
        <v>6139.66</v>
      </c>
      <c r="AG2971" s="209"/>
    </row>
    <row r="2972" spans="1:33" x14ac:dyDescent="0.2">
      <c r="A2972" s="202">
        <v>12252</v>
      </c>
      <c r="B2972" s="496">
        <v>2017895</v>
      </c>
      <c r="C2972" s="272">
        <v>121722</v>
      </c>
      <c r="D2972" s="272">
        <v>735518</v>
      </c>
      <c r="E2972" s="273" t="s">
        <v>26</v>
      </c>
      <c r="F2972" s="273">
        <v>1</v>
      </c>
      <c r="G2972" s="273">
        <v>8</v>
      </c>
      <c r="H2972" s="273">
        <v>7</v>
      </c>
      <c r="I2972" s="273">
        <v>2</v>
      </c>
      <c r="J2972" s="262">
        <v>42751</v>
      </c>
      <c r="K2972" s="262">
        <v>43117</v>
      </c>
      <c r="L2972" s="263" t="s">
        <v>1485</v>
      </c>
      <c r="M2972" s="263" t="s">
        <v>1485</v>
      </c>
      <c r="N2972" s="254" t="s">
        <v>47</v>
      </c>
      <c r="O2972" s="254" t="s">
        <v>47</v>
      </c>
      <c r="P2972" s="254" t="s">
        <v>47</v>
      </c>
      <c r="Q2972" s="254" t="s">
        <v>47</v>
      </c>
      <c r="R2972" s="254" t="s">
        <v>47</v>
      </c>
      <c r="S2972" s="243"/>
      <c r="T2972" s="1371"/>
      <c r="U2972" s="245">
        <v>5</v>
      </c>
      <c r="W2972" s="202" t="s">
        <v>162</v>
      </c>
      <c r="X2972" s="265"/>
      <c r="Y2972" s="248">
        <v>16</v>
      </c>
      <c r="Z2972" s="202"/>
      <c r="AA2972" s="202"/>
      <c r="AB2972" s="499"/>
      <c r="AC2972" s="249">
        <f>IF(B2972="","",(IFERROR(VLOOKUP(B2972,Projecten!A$4:X$2415,5,FALSE),"niet bekend")))</f>
        <v>1</v>
      </c>
      <c r="AD2972" s="330">
        <f t="shared" si="219"/>
        <v>2460.9499999999998</v>
      </c>
      <c r="AE2972" s="211">
        <f>IF(B2972="","",(IFERROR(VLOOKUP(B2972,Projecten!A$4:X$2415,23,FALSE),"niet bekend")))</f>
        <v>2460.9499999999998</v>
      </c>
      <c r="AF2972" s="330">
        <f>IF(B2972="","",(IFERROR(VLOOKUP(B2972,Projecten!A$4:X$2415,12,FALSE),"niet bekend")))</f>
        <v>2460.9499999999998</v>
      </c>
      <c r="AG2972" s="209"/>
    </row>
    <row r="2973" spans="1:33" x14ac:dyDescent="0.2">
      <c r="A2973" s="202">
        <v>12253</v>
      </c>
      <c r="B2973" s="496">
        <v>2017897</v>
      </c>
      <c r="C2973" s="272">
        <v>121722</v>
      </c>
      <c r="D2973" s="272">
        <v>692318</v>
      </c>
      <c r="E2973" s="273" t="s">
        <v>26</v>
      </c>
      <c r="F2973" s="273">
        <v>1</v>
      </c>
      <c r="G2973" s="273">
        <v>9</v>
      </c>
      <c r="H2973" s="273">
        <v>6</v>
      </c>
      <c r="I2973" s="273">
        <v>3</v>
      </c>
      <c r="J2973" s="262">
        <v>42751</v>
      </c>
      <c r="K2973" s="262">
        <v>43117</v>
      </c>
      <c r="L2973" s="263" t="s">
        <v>1485</v>
      </c>
      <c r="M2973" s="263" t="s">
        <v>1485</v>
      </c>
      <c r="N2973" s="254" t="s">
        <v>47</v>
      </c>
      <c r="O2973" s="254" t="s">
        <v>47</v>
      </c>
      <c r="P2973" s="254" t="s">
        <v>47</v>
      </c>
      <c r="Q2973" s="254" t="s">
        <v>47</v>
      </c>
      <c r="R2973" s="254" t="s">
        <v>47</v>
      </c>
      <c r="S2973" s="243"/>
      <c r="T2973" s="1371"/>
      <c r="U2973" s="245">
        <v>5</v>
      </c>
      <c r="W2973" s="202" t="s">
        <v>162</v>
      </c>
      <c r="X2973" s="265"/>
      <c r="Y2973" s="248">
        <v>18</v>
      </c>
      <c r="Z2973" s="202"/>
      <c r="AA2973" s="202"/>
      <c r="AB2973" s="499"/>
      <c r="AC2973" s="249">
        <f>IF(B2973="","",(IFERROR(VLOOKUP(B2973,Projecten!A$4:X$2415,5,FALSE),"niet bekend")))</f>
        <v>1</v>
      </c>
      <c r="AD2973" s="330">
        <f t="shared" si="219"/>
        <v>3019.48</v>
      </c>
      <c r="AE2973" s="211">
        <f>IF(B2973="","",(IFERROR(VLOOKUP(B2973,Projecten!A$4:X$2415,23,FALSE),"niet bekend")))</f>
        <v>3019.48</v>
      </c>
      <c r="AF2973" s="330">
        <f>IF(B2973="","",(IFERROR(VLOOKUP(B2973,Projecten!A$4:X$2415,12,FALSE),"niet bekend")))</f>
        <v>3019.48</v>
      </c>
      <c r="AG2973" s="209"/>
    </row>
    <row r="2974" spans="1:33" x14ac:dyDescent="0.2">
      <c r="A2974" s="202">
        <v>12254</v>
      </c>
      <c r="B2974" s="496">
        <v>2017898</v>
      </c>
      <c r="C2974" s="272">
        <v>121722</v>
      </c>
      <c r="D2974" s="272">
        <v>692418</v>
      </c>
      <c r="E2974" s="273" t="s">
        <v>26</v>
      </c>
      <c r="F2974" s="273">
        <v>1</v>
      </c>
      <c r="G2974" s="273">
        <v>9</v>
      </c>
      <c r="H2974" s="273">
        <v>6</v>
      </c>
      <c r="I2974" s="273">
        <v>3</v>
      </c>
      <c r="J2974" s="262">
        <v>42751</v>
      </c>
      <c r="K2974" s="262">
        <v>43117</v>
      </c>
      <c r="L2974" s="263" t="s">
        <v>1485</v>
      </c>
      <c r="M2974" s="263" t="s">
        <v>1485</v>
      </c>
      <c r="N2974" s="254" t="s">
        <v>47</v>
      </c>
      <c r="O2974" s="254" t="s">
        <v>47</v>
      </c>
      <c r="P2974" s="254" t="s">
        <v>47</v>
      </c>
      <c r="Q2974" s="254" t="s">
        <v>47</v>
      </c>
      <c r="R2974" s="254" t="s">
        <v>47</v>
      </c>
      <c r="S2974" s="243"/>
      <c r="T2974" s="1371"/>
      <c r="U2974" s="245">
        <v>5</v>
      </c>
      <c r="W2974" s="202" t="s">
        <v>162</v>
      </c>
      <c r="X2974" s="265"/>
      <c r="Y2974" s="248">
        <v>18</v>
      </c>
      <c r="Z2974" s="202"/>
      <c r="AA2974" s="202"/>
      <c r="AB2974" s="499"/>
      <c r="AC2974" s="249">
        <f>IF(B2974="","",(IFERROR(VLOOKUP(B2974,Projecten!A$4:X$2415,5,FALSE),"niet bekend")))</f>
        <v>1</v>
      </c>
      <c r="AD2974" s="330">
        <f t="shared" si="219"/>
        <v>3019.48</v>
      </c>
      <c r="AE2974" s="211">
        <f>IF(B2974="","",(IFERROR(VLOOKUP(B2974,Projecten!A$4:X$2415,23,FALSE),"niet bekend")))</f>
        <v>3019.48</v>
      </c>
      <c r="AF2974" s="330">
        <f>IF(B2974="","",(IFERROR(VLOOKUP(B2974,Projecten!A$4:X$2415,12,FALSE),"niet bekend")))</f>
        <v>3019.48</v>
      </c>
      <c r="AG2974" s="209"/>
    </row>
    <row r="2975" spans="1:33" x14ac:dyDescent="0.2">
      <c r="A2975" s="202">
        <v>12255</v>
      </c>
      <c r="B2975" s="496">
        <v>2017905</v>
      </c>
      <c r="C2975" s="272">
        <v>121723</v>
      </c>
      <c r="D2975" s="272">
        <v>692218</v>
      </c>
      <c r="E2975" s="273" t="s">
        <v>26</v>
      </c>
      <c r="F2975" s="273">
        <v>1</v>
      </c>
      <c r="G2975" s="273">
        <v>9</v>
      </c>
      <c r="H2975" s="273">
        <v>5</v>
      </c>
      <c r="I2975" s="273">
        <v>3</v>
      </c>
      <c r="J2975" s="262">
        <v>43116</v>
      </c>
      <c r="K2975" s="262">
        <v>43110</v>
      </c>
      <c r="L2975" s="263" t="s">
        <v>1485</v>
      </c>
      <c r="M2975" s="263" t="s">
        <v>1485</v>
      </c>
      <c r="N2975" s="254" t="s">
        <v>47</v>
      </c>
      <c r="O2975" s="254" t="s">
        <v>47</v>
      </c>
      <c r="P2975" s="254" t="s">
        <v>47</v>
      </c>
      <c r="Q2975" s="254" t="s">
        <v>47</v>
      </c>
      <c r="R2975" s="254" t="s">
        <v>47</v>
      </c>
      <c r="S2975" s="243"/>
      <c r="T2975" s="1371"/>
      <c r="U2975" s="245">
        <v>5</v>
      </c>
      <c r="W2975" s="202" t="s">
        <v>162</v>
      </c>
      <c r="X2975" s="265"/>
      <c r="Y2975" s="248">
        <v>19</v>
      </c>
      <c r="Z2975" s="202"/>
      <c r="AA2975" s="202"/>
      <c r="AB2975" s="499"/>
      <c r="AC2975" s="249">
        <f>IF(B2975="","",(IFERROR(VLOOKUP(B2975,Projecten!A$4:X$2415,5,FALSE),"niet bekend")))</f>
        <v>1</v>
      </c>
      <c r="AD2975" s="330">
        <f t="shared" si="219"/>
        <v>3411.94</v>
      </c>
      <c r="AE2975" s="211">
        <f>IF(B2975="","",(IFERROR(VLOOKUP(B2975,Projecten!A$4:X$2415,23,FALSE),"niet bekend")))</f>
        <v>3411.94</v>
      </c>
      <c r="AF2975" s="330">
        <f>IF(B2975="","",(IFERROR(VLOOKUP(B2975,Projecten!A$4:X$2415,12,FALSE),"niet bekend")))</f>
        <v>3411.94</v>
      </c>
      <c r="AG2975" s="209"/>
    </row>
    <row r="2976" spans="1:33" x14ac:dyDescent="0.2">
      <c r="A2976" s="202"/>
      <c r="B2976" s="496"/>
      <c r="C2976" s="272"/>
      <c r="D2976" s="272"/>
      <c r="E2976" s="273"/>
      <c r="F2976" s="273"/>
      <c r="G2976" s="273"/>
      <c r="H2976" s="273"/>
      <c r="I2976" s="273"/>
      <c r="J2976" s="263"/>
      <c r="K2976" s="263"/>
      <c r="L2976" s="263"/>
      <c r="M2976" s="263"/>
      <c r="S2976" s="243"/>
      <c r="T2976" s="1371"/>
      <c r="U2976" s="245"/>
      <c r="Y2976" s="257"/>
      <c r="Z2976" s="202"/>
      <c r="AA2976" s="202"/>
      <c r="AB2976" s="499"/>
      <c r="AC2976" s="249" t="str">
        <f>IF(B2976="","",(IFERROR(VLOOKUP(B2976,Projecten!A$4:X$2415,5,FALSE),"niet bekend")))</f>
        <v/>
      </c>
      <c r="AD2976" s="330" t="str">
        <f t="shared" si="219"/>
        <v/>
      </c>
      <c r="AE2976" s="211" t="str">
        <f>IF(B2976="","",(IFERROR(VLOOKUP(B2976,Projecten!A$4:X$2415,23,FALSE),"niet bekend")))</f>
        <v/>
      </c>
      <c r="AF2976" s="330" t="str">
        <f>IF(B2976="","",(IFERROR(VLOOKUP(B2976,Projecten!A$4:X$2415,12,FALSE),"niet bekend")))</f>
        <v/>
      </c>
      <c r="AG2976" s="209"/>
    </row>
    <row r="2977" spans="1:33" x14ac:dyDescent="0.2">
      <c r="A2977" s="202">
        <v>12257</v>
      </c>
      <c r="B2977" s="272">
        <v>2017836</v>
      </c>
      <c r="C2977" s="272">
        <v>121724</v>
      </c>
      <c r="D2977" s="272" t="s">
        <v>4243</v>
      </c>
      <c r="E2977" s="273" t="s">
        <v>352</v>
      </c>
      <c r="F2977" s="273">
        <v>2</v>
      </c>
      <c r="G2977" s="273">
        <f>F2977*12</f>
        <v>24</v>
      </c>
      <c r="H2977" s="273">
        <f>F2977*6</f>
        <v>12</v>
      </c>
      <c r="I2977" s="273">
        <f>F2977*4</f>
        <v>8</v>
      </c>
      <c r="J2977" s="263" t="s">
        <v>47</v>
      </c>
      <c r="K2977" s="263" t="s">
        <v>47</v>
      </c>
      <c r="L2977" s="263" t="s">
        <v>1485</v>
      </c>
      <c r="M2977" s="263" t="s">
        <v>1485</v>
      </c>
      <c r="N2977" s="254" t="s">
        <v>47</v>
      </c>
      <c r="O2977" s="254" t="s">
        <v>47</v>
      </c>
      <c r="P2977" s="254" t="s">
        <v>47</v>
      </c>
      <c r="Q2977" s="254" t="s">
        <v>47</v>
      </c>
      <c r="R2977" s="254" t="s">
        <v>47</v>
      </c>
      <c r="S2977" s="243"/>
      <c r="T2977" s="1371"/>
      <c r="U2977" s="245">
        <v>5</v>
      </c>
      <c r="W2977" s="202" t="s">
        <v>532</v>
      </c>
      <c r="X2977" s="1482" t="s">
        <v>4286</v>
      </c>
      <c r="Y2977" s="248">
        <v>66</v>
      </c>
      <c r="Z2977" s="202"/>
      <c r="AA2977" s="202"/>
      <c r="AB2977" s="499"/>
      <c r="AC2977" s="249">
        <f>IF(B2977="","",(IFERROR(VLOOKUP(B2977,Projecten!A$4:X$2415,5,FALSE),"niet bekend")))</f>
        <v>23</v>
      </c>
      <c r="AD2977" s="330">
        <f t="shared" si="219"/>
        <v>9632</v>
      </c>
      <c r="AE2977" s="211">
        <f>IF(B2977="","",(IFERROR(VLOOKUP(B2977,Projecten!A$4:X$2415,23,FALSE),"niet bekend")))</f>
        <v>110768</v>
      </c>
      <c r="AF2977" s="330">
        <f>IF(B2977="","",(IFERROR(VLOOKUP(B2977,Projecten!A$4:X$2415,12,FALSE),"niet bekend")))</f>
        <v>110768</v>
      </c>
      <c r="AG2977" s="209"/>
    </row>
    <row r="2978" spans="1:33" x14ac:dyDescent="0.2">
      <c r="A2978" s="202">
        <v>12258</v>
      </c>
      <c r="B2978" s="272">
        <v>2017836</v>
      </c>
      <c r="C2978" s="272">
        <v>121725</v>
      </c>
      <c r="D2978" s="272" t="s">
        <v>4242</v>
      </c>
      <c r="E2978" s="273" t="s">
        <v>352</v>
      </c>
      <c r="F2978" s="273">
        <v>1</v>
      </c>
      <c r="G2978" s="273">
        <f>F2978*12</f>
        <v>12</v>
      </c>
      <c r="H2978" s="273">
        <f>F2978*6</f>
        <v>6</v>
      </c>
      <c r="I2978" s="273">
        <f>F2978*4</f>
        <v>4</v>
      </c>
      <c r="J2978" s="263" t="s">
        <v>47</v>
      </c>
      <c r="K2978" s="263" t="s">
        <v>47</v>
      </c>
      <c r="L2978" s="263" t="s">
        <v>1485</v>
      </c>
      <c r="M2978" s="263" t="s">
        <v>1485</v>
      </c>
      <c r="N2978" s="254" t="s">
        <v>47</v>
      </c>
      <c r="O2978" s="254" t="s">
        <v>47</v>
      </c>
      <c r="P2978" s="254" t="s">
        <v>47</v>
      </c>
      <c r="Q2978" s="254" t="s">
        <v>47</v>
      </c>
      <c r="R2978" s="254" t="s">
        <v>47</v>
      </c>
      <c r="S2978" s="243"/>
      <c r="T2978" s="1371"/>
      <c r="U2978" s="245">
        <v>5</v>
      </c>
      <c r="W2978" s="202" t="s">
        <v>532</v>
      </c>
      <c r="X2978" s="265" t="s">
        <v>960</v>
      </c>
      <c r="Y2978" s="248">
        <v>33</v>
      </c>
      <c r="Z2978" s="202"/>
      <c r="AA2978" s="202"/>
      <c r="AB2978" s="499"/>
      <c r="AC2978" s="249">
        <f>IF(B2978="","",(IFERROR(VLOOKUP(B2978,Projecten!A$4:X$2415,5,FALSE),"niet bekend")))</f>
        <v>23</v>
      </c>
      <c r="AD2978" s="330">
        <f t="shared" si="219"/>
        <v>4816</v>
      </c>
      <c r="AE2978" s="211">
        <f>IF(B2978="","",(IFERROR(VLOOKUP(B2978,Projecten!A$4:X$2415,23,FALSE),"niet bekend")))</f>
        <v>110768</v>
      </c>
      <c r="AF2978" s="330">
        <f>IF(B2978="","",(IFERROR(VLOOKUP(B2978,Projecten!A$4:X$2415,12,FALSE),"niet bekend")))</f>
        <v>110768</v>
      </c>
      <c r="AG2978" s="209"/>
    </row>
    <row r="2979" spans="1:33" s="259" customFormat="1" x14ac:dyDescent="0.2">
      <c r="A2979" s="202">
        <v>12260</v>
      </c>
      <c r="B2979" s="272">
        <v>2017904</v>
      </c>
      <c r="C2979" s="272">
        <v>121726</v>
      </c>
      <c r="D2979" s="272" t="s">
        <v>4193</v>
      </c>
      <c r="E2979" s="273" t="s">
        <v>2330</v>
      </c>
      <c r="F2979" s="334">
        <v>1</v>
      </c>
      <c r="G2979" s="334">
        <v>9</v>
      </c>
      <c r="H2979" s="334">
        <v>5</v>
      </c>
      <c r="I2979" s="334">
        <v>3</v>
      </c>
      <c r="J2979" s="262">
        <v>43118</v>
      </c>
      <c r="K2979" s="262">
        <v>43117</v>
      </c>
      <c r="L2979" s="263" t="s">
        <v>1485</v>
      </c>
      <c r="M2979" s="263" t="s">
        <v>1485</v>
      </c>
      <c r="N2979" s="254" t="s">
        <v>47</v>
      </c>
      <c r="O2979" s="254" t="s">
        <v>47</v>
      </c>
      <c r="P2979" s="254" t="s">
        <v>47</v>
      </c>
      <c r="Q2979" s="254" t="s">
        <v>47</v>
      </c>
      <c r="R2979" s="254" t="s">
        <v>47</v>
      </c>
      <c r="S2979" s="251"/>
      <c r="T2979" s="1371"/>
      <c r="U2979" s="245">
        <v>5</v>
      </c>
      <c r="V2979" s="638"/>
      <c r="W2979" s="202" t="s">
        <v>2532</v>
      </c>
      <c r="X2979" s="1479" t="s">
        <v>3652</v>
      </c>
      <c r="Y2979" s="248">
        <v>20</v>
      </c>
      <c r="Z2979" s="239"/>
      <c r="AA2979" s="239"/>
      <c r="AB2979" s="1120"/>
      <c r="AC2979" s="249">
        <f>IF(B2979="","",(IFERROR(VLOOKUP(B2979,Projecten!A$4:X$2415,5,FALSE),"niet bekend")))</f>
        <v>1</v>
      </c>
      <c r="AD2979" s="330">
        <f t="shared" si="219"/>
        <v>4248.51</v>
      </c>
      <c r="AE2979" s="211">
        <f>IF(B2979="","",(IFERROR(VLOOKUP(B2979,Projecten!A$4:X$2415,23,FALSE),"niet bekend")))</f>
        <v>4248.51</v>
      </c>
      <c r="AF2979" s="330">
        <f>IF(B2979="","",(IFERROR(VLOOKUP(B2979,Projecten!A$4:X$2415,12,FALSE),"niet bekend")))</f>
        <v>4248.51</v>
      </c>
    </row>
    <row r="2980" spans="1:33" s="259" customFormat="1" x14ac:dyDescent="0.2">
      <c r="A2980" s="202">
        <v>12261</v>
      </c>
      <c r="B2980" s="272">
        <v>2018021</v>
      </c>
      <c r="C2980" s="272">
        <v>121726</v>
      </c>
      <c r="D2980" s="272" t="s">
        <v>4247</v>
      </c>
      <c r="E2980" s="273" t="s">
        <v>2330</v>
      </c>
      <c r="F2980" s="562">
        <v>0</v>
      </c>
      <c r="G2980" s="562">
        <v>1</v>
      </c>
      <c r="H2980" s="562">
        <v>0</v>
      </c>
      <c r="I2980" s="562">
        <v>1</v>
      </c>
      <c r="J2980" s="262">
        <v>43118</v>
      </c>
      <c r="K2980" s="263" t="s">
        <v>1485</v>
      </c>
      <c r="L2980" s="263" t="s">
        <v>1485</v>
      </c>
      <c r="M2980" s="263" t="s">
        <v>1485</v>
      </c>
      <c r="N2980" s="254" t="s">
        <v>47</v>
      </c>
      <c r="O2980" s="254" t="s">
        <v>47</v>
      </c>
      <c r="P2980" s="254" t="s">
        <v>47</v>
      </c>
      <c r="Q2980" s="254" t="s">
        <v>47</v>
      </c>
      <c r="R2980" s="254" t="s">
        <v>47</v>
      </c>
      <c r="S2980" s="251"/>
      <c r="T2980" s="1371"/>
      <c r="U2980" s="245">
        <v>5</v>
      </c>
      <c r="V2980" s="638"/>
      <c r="W2980" s="202" t="s">
        <v>2532</v>
      </c>
      <c r="X2980" s="1479" t="s">
        <v>4277</v>
      </c>
      <c r="Y2980" s="248">
        <v>4</v>
      </c>
      <c r="Z2980" s="239"/>
      <c r="AA2980" s="239"/>
      <c r="AB2980" s="1120"/>
      <c r="AC2980" s="249">
        <f>IF(B2980="","",(IFERROR(VLOOKUP(B2980,Projecten!A$4:X$2415,5,FALSE),"niet bekend")))</f>
        <v>0</v>
      </c>
      <c r="AD2980" s="330">
        <f t="shared" si="219"/>
        <v>603.04999999999995</v>
      </c>
      <c r="AE2980" s="211">
        <f>IF(B2980="","",(IFERROR(VLOOKUP(B2980,Projecten!A$4:X$2415,23,FALSE),"niet bekend")))</f>
        <v>603.04999999999995</v>
      </c>
      <c r="AF2980" s="330">
        <f>IF(B2980="","",(IFERROR(VLOOKUP(B2980,Projecten!A$4:X$2415,12,FALSE),"niet bekend")))</f>
        <v>603.04999999999995</v>
      </c>
    </row>
    <row r="2981" spans="1:33" s="312" customFormat="1" x14ac:dyDescent="0.2">
      <c r="A2981" s="298"/>
      <c r="B2981" s="1012"/>
      <c r="C2981" s="299"/>
      <c r="D2981" s="300"/>
      <c r="E2981" s="300"/>
      <c r="F2981" s="300"/>
      <c r="G2981" s="300"/>
      <c r="H2981" s="300"/>
      <c r="I2981" s="300"/>
      <c r="J2981" s="301"/>
      <c r="K2981" s="301"/>
      <c r="L2981" s="301"/>
      <c r="M2981" s="302"/>
      <c r="N2981" s="302"/>
      <c r="O2981" s="302"/>
      <c r="P2981" s="302"/>
      <c r="Q2981" s="302"/>
      <c r="R2981" s="302"/>
      <c r="S2981" s="303"/>
      <c r="T2981" s="1445"/>
      <c r="U2981" s="305"/>
      <c r="V2981" s="305"/>
      <c r="W2981" s="307"/>
      <c r="X2981" s="307"/>
      <c r="Y2981" s="307"/>
      <c r="Z2981" s="298"/>
      <c r="AA2981" s="308"/>
      <c r="AB2981" s="410"/>
      <c r="AC2981" s="310"/>
      <c r="AD2981" s="412"/>
      <c r="AE2981" s="309" t="s">
        <v>3165</v>
      </c>
      <c r="AF2981" s="1360" t="s">
        <v>3165</v>
      </c>
    </row>
    <row r="2982" spans="1:33" s="236" customFormat="1" ht="12" customHeight="1" x14ac:dyDescent="0.2">
      <c r="A2982" s="220"/>
      <c r="C2982" s="221"/>
      <c r="D2982" s="222">
        <f>SUM(G2982:I2982)</f>
        <v>315</v>
      </c>
      <c r="E2982" s="220"/>
      <c r="F2982" s="220">
        <f>SUM(F2983:F3002)</f>
        <v>18</v>
      </c>
      <c r="G2982" s="220">
        <f>SUM(G2983:G3002)</f>
        <v>171</v>
      </c>
      <c r="H2982" s="220">
        <f>SUM(H2983:H3002)</f>
        <v>93</v>
      </c>
      <c r="I2982" s="220">
        <f>SUM(I2983:I3002)</f>
        <v>51</v>
      </c>
      <c r="J2982" s="223"/>
      <c r="K2982" s="223"/>
      <c r="L2982" s="223"/>
      <c r="M2982" s="224"/>
      <c r="N2982" s="224"/>
      <c r="O2982" s="224"/>
      <c r="P2982" s="224"/>
      <c r="Q2982" s="224"/>
      <c r="R2982" s="224"/>
      <c r="S2982" s="225">
        <v>5</v>
      </c>
      <c r="T2982" s="1442"/>
      <c r="U2982" s="227"/>
      <c r="V2982" s="227"/>
      <c r="W2982" s="229"/>
      <c r="X2982" s="230">
        <f>SUM(Y2982:Y3002)</f>
        <v>471.25</v>
      </c>
      <c r="Y2982" s="231"/>
      <c r="Z2982" s="231">
        <v>0</v>
      </c>
      <c r="AA2982" s="232">
        <f>X2982-Z2982</f>
        <v>471.25</v>
      </c>
      <c r="AB2982" s="221"/>
      <c r="AC2982" s="234"/>
      <c r="AD2982" s="384">
        <f>SUM(AD2983:AD3002)</f>
        <v>75426.52</v>
      </c>
      <c r="AE2982" s="1366" t="s">
        <v>3165</v>
      </c>
      <c r="AF2982" s="1364" t="s">
        <v>3165</v>
      </c>
    </row>
    <row r="2983" spans="1:33" x14ac:dyDescent="0.2">
      <c r="A2983" s="202"/>
      <c r="B2983" s="519"/>
      <c r="C2983" s="238"/>
      <c r="D2983" s="239"/>
      <c r="E2983" s="240"/>
      <c r="F2983" s="240"/>
      <c r="G2983" s="240"/>
      <c r="H2983" s="240"/>
      <c r="I2983" s="240"/>
      <c r="J2983" s="241"/>
      <c r="K2983" s="241"/>
      <c r="L2983" s="241"/>
      <c r="M2983" s="242"/>
      <c r="N2983" s="242"/>
      <c r="O2983" s="242"/>
      <c r="P2983" s="242"/>
      <c r="Q2983" s="242"/>
      <c r="R2983" s="242"/>
      <c r="S2983" s="243" t="s">
        <v>3392</v>
      </c>
      <c r="T2983" s="1371"/>
      <c r="U2983" s="245"/>
      <c r="X2983" s="247" t="s">
        <v>4261</v>
      </c>
      <c r="Y2983" s="248"/>
      <c r="Z2983" s="202"/>
      <c r="AA2983" s="202"/>
      <c r="AB2983" s="243"/>
      <c r="AC2983" s="249" t="str">
        <f>IF(B2983="","",(IFERROR(VLOOKUP(B2983,Projecten!A$4:X$2415,5,FALSE),"niet bekend")))</f>
        <v/>
      </c>
      <c r="AD2983" s="330" t="str">
        <f>IF(AC2983="","",(IF(F2983=0,AF2983,(F2983/AC2983*AF2983))))</f>
        <v/>
      </c>
      <c r="AE2983" s="211" t="str">
        <f>IF(B2983="","",(IFERROR(VLOOKUP(B2983,Projecten!A$4:X$2415,23,FALSE),"niet bekend")))</f>
        <v/>
      </c>
      <c r="AF2983" s="330" t="str">
        <f>IF(B2983="","",(IFERROR(VLOOKUP(B2983,Projecten!A$4:X$2415,12,FALSE),"niet bekend")))</f>
        <v/>
      </c>
      <c r="AG2983" s="209"/>
    </row>
    <row r="2984" spans="1:33" x14ac:dyDescent="0.2">
      <c r="A2984" s="202"/>
      <c r="B2984" s="496"/>
      <c r="C2984" s="272"/>
      <c r="D2984" s="272"/>
      <c r="E2984" s="273"/>
      <c r="F2984" s="273"/>
      <c r="G2984" s="273"/>
      <c r="H2984" s="273"/>
      <c r="I2984" s="273"/>
      <c r="J2984" s="263"/>
      <c r="K2984" s="263"/>
      <c r="L2984" s="263"/>
      <c r="M2984" s="263"/>
      <c r="S2984" s="243">
        <v>2018</v>
      </c>
      <c r="T2984" s="1371"/>
      <c r="U2984" s="245"/>
      <c r="X2984" s="265"/>
      <c r="Y2984" s="248"/>
      <c r="Z2984" s="202"/>
      <c r="AA2984" s="202"/>
      <c r="AB2984" s="499"/>
      <c r="AC2984" s="249"/>
      <c r="AD2984" s="330"/>
      <c r="AE2984" s="211"/>
      <c r="AF2984" s="330"/>
      <c r="AG2984" s="209"/>
    </row>
    <row r="2985" spans="1:33" x14ac:dyDescent="0.2">
      <c r="A2985" s="202">
        <v>13462</v>
      </c>
      <c r="B2985" s="496"/>
      <c r="C2985" s="272"/>
      <c r="D2985" s="1483" t="s">
        <v>4337</v>
      </c>
      <c r="E2985" s="273"/>
      <c r="F2985" s="273"/>
      <c r="G2985" s="273"/>
      <c r="H2985" s="273"/>
      <c r="I2985" s="273"/>
      <c r="J2985" s="263"/>
      <c r="K2985" s="263"/>
      <c r="L2985" s="263"/>
      <c r="M2985" s="263"/>
      <c r="S2985" s="243"/>
      <c r="T2985" s="1371"/>
      <c r="U2985" s="245"/>
      <c r="W2985" s="265"/>
      <c r="X2985" s="265"/>
      <c r="Y2985" s="257">
        <v>3</v>
      </c>
      <c r="Z2985" s="202"/>
      <c r="AA2985" s="202"/>
      <c r="AB2985" s="499"/>
      <c r="AC2985" s="249"/>
      <c r="AD2985" s="330"/>
      <c r="AE2985" s="211"/>
      <c r="AF2985" s="330"/>
      <c r="AG2985" s="209"/>
    </row>
    <row r="2986" spans="1:33" x14ac:dyDescent="0.2">
      <c r="A2986" s="202">
        <v>13463</v>
      </c>
      <c r="B2986" s="496"/>
      <c r="C2986" s="272"/>
      <c r="D2986" s="1483" t="s">
        <v>4489</v>
      </c>
      <c r="E2986" s="273"/>
      <c r="F2986" s="273"/>
      <c r="G2986" s="273"/>
      <c r="H2986" s="273"/>
      <c r="I2986" s="273"/>
      <c r="J2986" s="263"/>
      <c r="K2986" s="263"/>
      <c r="L2986" s="263"/>
      <c r="M2986" s="263"/>
      <c r="S2986" s="243"/>
      <c r="T2986" s="1371"/>
      <c r="U2986" s="245"/>
      <c r="W2986" s="265"/>
      <c r="X2986" s="265"/>
      <c r="Y2986" s="257">
        <v>37</v>
      </c>
      <c r="Z2986" s="202"/>
      <c r="AA2986" s="202"/>
      <c r="AB2986" s="499"/>
      <c r="AC2986" s="249"/>
      <c r="AD2986" s="330"/>
      <c r="AE2986" s="211"/>
      <c r="AF2986" s="330"/>
      <c r="AG2986" s="209"/>
    </row>
    <row r="2987" spans="1:33" x14ac:dyDescent="0.2">
      <c r="A2987" s="202">
        <v>13464</v>
      </c>
      <c r="B2987" s="496"/>
      <c r="C2987" s="272"/>
      <c r="D2987" s="1483" t="s">
        <v>4353</v>
      </c>
      <c r="E2987" s="273"/>
      <c r="F2987" s="273"/>
      <c r="G2987" s="273"/>
      <c r="H2987" s="273"/>
      <c r="I2987" s="273"/>
      <c r="J2987" s="263"/>
      <c r="K2987" s="263"/>
      <c r="L2987" s="263"/>
      <c r="M2987" s="263"/>
      <c r="S2987" s="243"/>
      <c r="T2987" s="1371"/>
      <c r="U2987" s="245"/>
      <c r="W2987" s="265"/>
      <c r="X2987" s="265"/>
      <c r="Y2987" s="257">
        <v>0.5</v>
      </c>
      <c r="Z2987" s="202"/>
      <c r="AA2987" s="202"/>
      <c r="AB2987" s="499"/>
      <c r="AC2987" s="249"/>
      <c r="AD2987" s="330"/>
      <c r="AE2987" s="211"/>
      <c r="AF2987" s="330"/>
      <c r="AG2987" s="209"/>
    </row>
    <row r="2988" spans="1:33" x14ac:dyDescent="0.2">
      <c r="A2988" s="202">
        <v>13465</v>
      </c>
      <c r="B2988" s="496"/>
      <c r="C2988" s="272"/>
      <c r="D2988" s="1483" t="s">
        <v>4360</v>
      </c>
      <c r="E2988" s="273"/>
      <c r="F2988" s="273"/>
      <c r="G2988" s="273"/>
      <c r="H2988" s="273"/>
      <c r="I2988" s="273"/>
      <c r="J2988" s="263"/>
      <c r="K2988" s="263"/>
      <c r="L2988" s="263"/>
      <c r="M2988" s="263"/>
      <c r="S2988" s="243"/>
      <c r="T2988" s="1371"/>
      <c r="U2988" s="245"/>
      <c r="W2988" s="265"/>
      <c r="X2988" s="265"/>
      <c r="Y2988" s="257">
        <v>15.25</v>
      </c>
      <c r="Z2988" s="202"/>
      <c r="AA2988" s="202"/>
      <c r="AB2988" s="499"/>
      <c r="AC2988" s="249"/>
      <c r="AD2988" s="330"/>
      <c r="AE2988" s="211"/>
      <c r="AF2988" s="330"/>
      <c r="AG2988" s="209"/>
    </row>
    <row r="2989" spans="1:33" x14ac:dyDescent="0.2">
      <c r="A2989" s="202">
        <v>13466</v>
      </c>
      <c r="B2989" s="496"/>
      <c r="C2989" s="272"/>
      <c r="D2989" s="1483" t="s">
        <v>4354</v>
      </c>
      <c r="E2989" s="273"/>
      <c r="F2989" s="273"/>
      <c r="G2989" s="273"/>
      <c r="H2989" s="273"/>
      <c r="I2989" s="273"/>
      <c r="J2989" s="263"/>
      <c r="K2989" s="263"/>
      <c r="L2989" s="263"/>
      <c r="M2989" s="263"/>
      <c r="S2989" s="243"/>
      <c r="T2989" s="1371"/>
      <c r="U2989" s="245"/>
      <c r="W2989" s="265"/>
      <c r="X2989" s="265"/>
      <c r="Y2989" s="257">
        <v>1.5</v>
      </c>
      <c r="Z2989" s="202"/>
      <c r="AA2989" s="202"/>
      <c r="AB2989" s="499"/>
      <c r="AC2989" s="249"/>
      <c r="AD2989" s="330"/>
      <c r="AE2989" s="211"/>
      <c r="AF2989" s="330"/>
      <c r="AG2989" s="209"/>
    </row>
    <row r="2990" spans="1:33" x14ac:dyDescent="0.2">
      <c r="A2990" s="202">
        <v>13467</v>
      </c>
      <c r="B2990" s="496">
        <v>2017906</v>
      </c>
      <c r="C2990" s="272">
        <v>121723</v>
      </c>
      <c r="D2990" s="272">
        <v>687318</v>
      </c>
      <c r="E2990" s="273" t="s">
        <v>26</v>
      </c>
      <c r="F2990" s="273">
        <v>1</v>
      </c>
      <c r="G2990" s="273">
        <v>9</v>
      </c>
      <c r="H2990" s="273">
        <v>5</v>
      </c>
      <c r="I2990" s="273">
        <v>3</v>
      </c>
      <c r="J2990" s="262">
        <v>43118</v>
      </c>
      <c r="K2990" s="262">
        <v>43117</v>
      </c>
      <c r="L2990" s="263" t="s">
        <v>1485</v>
      </c>
      <c r="M2990" s="263" t="s">
        <v>1485</v>
      </c>
      <c r="N2990" s="254" t="s">
        <v>47</v>
      </c>
      <c r="O2990" s="254" t="s">
        <v>47</v>
      </c>
      <c r="P2990" s="254" t="s">
        <v>47</v>
      </c>
      <c r="Q2990" s="254" t="s">
        <v>47</v>
      </c>
      <c r="R2990" s="254" t="s">
        <v>47</v>
      </c>
      <c r="S2990" s="243"/>
      <c r="T2990" s="1371"/>
      <c r="U2990" s="245">
        <v>5</v>
      </c>
      <c r="W2990" s="202" t="s">
        <v>162</v>
      </c>
      <c r="X2990" s="1482" t="s">
        <v>4329</v>
      </c>
      <c r="Y2990" s="248">
        <v>18</v>
      </c>
      <c r="Z2990" s="202"/>
      <c r="AA2990" s="202"/>
      <c r="AB2990" s="499"/>
      <c r="AC2990" s="249">
        <f>IF(B2990="","",(IFERROR(VLOOKUP(B2990,Projecten!A$4:X$2415,5,FALSE),"niet bekend")))</f>
        <v>1</v>
      </c>
      <c r="AD2990" s="330">
        <f t="shared" ref="AD2990:AD3001" si="220">IF(AC2990="","",(IF(F2990=0,AF2990,(F2990/AC2990*AF2990))))</f>
        <v>3353.31</v>
      </c>
      <c r="AE2990" s="211">
        <f>IF(B2990="","",(IFERROR(VLOOKUP(B2990,Projecten!A$4:X$2415,23,FALSE),"niet bekend")))</f>
        <v>3353.31</v>
      </c>
      <c r="AF2990" s="330">
        <f>IF(B2990="","",(IFERROR(VLOOKUP(B2990,Projecten!A$4:X$2415,12,FALSE),"niet bekend")))</f>
        <v>3353.31</v>
      </c>
      <c r="AG2990" s="209"/>
    </row>
    <row r="2991" spans="1:33" s="259" customFormat="1" x14ac:dyDescent="0.2">
      <c r="A2991" s="202">
        <v>13468</v>
      </c>
      <c r="B2991" s="272">
        <v>2017873</v>
      </c>
      <c r="C2991" s="272">
        <v>121726</v>
      </c>
      <c r="D2991" s="272" t="s">
        <v>4101</v>
      </c>
      <c r="E2991" s="273" t="s">
        <v>2330</v>
      </c>
      <c r="F2991" s="240">
        <v>1</v>
      </c>
      <c r="G2991" s="240">
        <v>8</v>
      </c>
      <c r="H2991" s="240">
        <v>5</v>
      </c>
      <c r="I2991" s="1117">
        <v>3</v>
      </c>
      <c r="J2991" s="262">
        <v>43116</v>
      </c>
      <c r="K2991" s="262" t="s">
        <v>47</v>
      </c>
      <c r="L2991" s="263" t="s">
        <v>1485</v>
      </c>
      <c r="M2991" s="263" t="s">
        <v>1485</v>
      </c>
      <c r="N2991" s="254" t="s">
        <v>47</v>
      </c>
      <c r="O2991" s="254" t="s">
        <v>47</v>
      </c>
      <c r="P2991" s="254" t="s">
        <v>47</v>
      </c>
      <c r="Q2991" s="254" t="s">
        <v>47</v>
      </c>
      <c r="R2991" s="254" t="s">
        <v>47</v>
      </c>
      <c r="S2991" s="251"/>
      <c r="T2991" s="1371"/>
      <c r="U2991" s="245">
        <v>5</v>
      </c>
      <c r="V2991" s="638"/>
      <c r="W2991" s="202" t="s">
        <v>2532</v>
      </c>
      <c r="X2991" s="1480" t="s">
        <v>4343</v>
      </c>
      <c r="Y2991" s="248">
        <v>19</v>
      </c>
      <c r="Z2991" s="239"/>
      <c r="AA2991" s="239"/>
      <c r="AB2991" s="1120"/>
      <c r="AC2991" s="249">
        <f>IF(B2991="","",(IFERROR(VLOOKUP(B2991,Projecten!A$4:X$2415,5,FALSE),"niet bekend")))</f>
        <v>1</v>
      </c>
      <c r="AD2991" s="330">
        <f t="shared" si="220"/>
        <v>3669.69</v>
      </c>
      <c r="AE2991" s="211">
        <f>IF(B2991="","",(IFERROR(VLOOKUP(B2991,Projecten!A$4:X$2415,23,FALSE),"niet bekend")))</f>
        <v>3669.69</v>
      </c>
      <c r="AF2991" s="330">
        <f>IF(B2991="","",(IFERROR(VLOOKUP(B2991,Projecten!A$4:X$2415,12,FALSE),"niet bekend")))</f>
        <v>3669.69</v>
      </c>
    </row>
    <row r="2992" spans="1:33" x14ac:dyDescent="0.2">
      <c r="A2992" s="202">
        <v>13469</v>
      </c>
      <c r="B2992" s="496">
        <v>2017765</v>
      </c>
      <c r="C2992" s="272">
        <v>121731</v>
      </c>
      <c r="D2992" s="272" t="s">
        <v>4003</v>
      </c>
      <c r="E2992" s="273" t="s">
        <v>26</v>
      </c>
      <c r="F2992" s="273">
        <v>6</v>
      </c>
      <c r="G2992" s="273">
        <f>F2992*8</f>
        <v>48</v>
      </c>
      <c r="H2992" s="273">
        <f>F2992*5</f>
        <v>30</v>
      </c>
      <c r="I2992" s="273">
        <f>F2992*2</f>
        <v>12</v>
      </c>
      <c r="J2992" s="263" t="s">
        <v>47</v>
      </c>
      <c r="K2992" s="263" t="s">
        <v>47</v>
      </c>
      <c r="L2992" s="263" t="s">
        <v>1485</v>
      </c>
      <c r="M2992" s="263" t="s">
        <v>1485</v>
      </c>
      <c r="N2992" s="254" t="s">
        <v>47</v>
      </c>
      <c r="O2992" s="254" t="s">
        <v>47</v>
      </c>
      <c r="P2992" s="254" t="s">
        <v>47</v>
      </c>
      <c r="Q2992" s="254" t="s">
        <v>47</v>
      </c>
      <c r="R2992" s="254" t="s">
        <v>47</v>
      </c>
      <c r="S2992" s="243"/>
      <c r="T2992" s="1371" t="s">
        <v>4004</v>
      </c>
      <c r="U2992" s="245">
        <v>6</v>
      </c>
      <c r="W2992" s="202" t="s">
        <v>2265</v>
      </c>
      <c r="X2992" s="1482" t="s">
        <v>4338</v>
      </c>
      <c r="Y2992" s="248">
        <v>120</v>
      </c>
      <c r="Z2992" s="202"/>
      <c r="AA2992" s="202"/>
      <c r="AB2992" s="499"/>
      <c r="AC2992" s="249">
        <f>IF(B2992="","",(IFERROR(VLOOKUP(B2992,Projecten!A$4:X$2415,5,FALSE),"niet bekend")))</f>
        <v>25</v>
      </c>
      <c r="AD2992" s="330">
        <f t="shared" si="220"/>
        <v>21000</v>
      </c>
      <c r="AE2992" s="211">
        <f>IF(B2992="","",(IFERROR(VLOOKUP(B2992,Projecten!A$4:X$2415,23,FALSE),"niet bekend")))</f>
        <v>87500</v>
      </c>
      <c r="AF2992" s="330">
        <f>IF(B2992="","",(IFERROR(VLOOKUP(B2992,Projecten!A$4:X$2415,12,FALSE),"niet bekend")))</f>
        <v>87500</v>
      </c>
      <c r="AG2992" s="209"/>
    </row>
    <row r="2993" spans="1:33" s="259" customFormat="1" x14ac:dyDescent="0.2">
      <c r="A2993" s="202">
        <v>13470</v>
      </c>
      <c r="B2993" s="272">
        <v>2017908</v>
      </c>
      <c r="C2993" s="272">
        <v>121732</v>
      </c>
      <c r="D2993" s="272">
        <v>711618</v>
      </c>
      <c r="E2993" s="273" t="s">
        <v>26</v>
      </c>
      <c r="F2993" s="273">
        <v>1</v>
      </c>
      <c r="G2993" s="273">
        <v>9</v>
      </c>
      <c r="H2993" s="273">
        <v>4</v>
      </c>
      <c r="I2993" s="273">
        <v>3</v>
      </c>
      <c r="J2993" s="262">
        <v>43123</v>
      </c>
      <c r="K2993" s="262">
        <v>43110</v>
      </c>
      <c r="L2993" s="263" t="s">
        <v>1485</v>
      </c>
      <c r="M2993" s="263" t="s">
        <v>1485</v>
      </c>
      <c r="N2993" s="254" t="s">
        <v>47</v>
      </c>
      <c r="O2993" s="254" t="s">
        <v>47</v>
      </c>
      <c r="P2993" s="254" t="s">
        <v>47</v>
      </c>
      <c r="Q2993" s="254" t="s">
        <v>47</v>
      </c>
      <c r="R2993" s="254" t="s">
        <v>47</v>
      </c>
      <c r="S2993" s="251"/>
      <c r="T2993" s="1443"/>
      <c r="U2993" s="245">
        <v>6</v>
      </c>
      <c r="V2993" s="638"/>
      <c r="W2993" s="202" t="s">
        <v>2509</v>
      </c>
      <c r="X2993" s="265" t="s">
        <v>1250</v>
      </c>
      <c r="Y2993" s="248">
        <v>18</v>
      </c>
      <c r="Z2993" s="239"/>
      <c r="AA2993" s="239"/>
      <c r="AB2993" s="1120"/>
      <c r="AC2993" s="249">
        <f>IF(B2993="","",(IFERROR(VLOOKUP(B2993,Projecten!A$4:X$2415,5,FALSE),"niet bekend")))</f>
        <v>1</v>
      </c>
      <c r="AD2993" s="330">
        <f t="shared" si="220"/>
        <v>3740.74</v>
      </c>
      <c r="AE2993" s="211">
        <f>IF(B2993="","",(IFERROR(VLOOKUP(B2993,Projecten!A$4:X$2415,23,FALSE),"niet bekend")))</f>
        <v>3740.74</v>
      </c>
      <c r="AF2993" s="330">
        <f>IF(B2993="","",(IFERROR(VLOOKUP(B2993,Projecten!A$4:X$2415,12,FALSE),"niet bekend")))</f>
        <v>3740.74</v>
      </c>
    </row>
    <row r="2994" spans="1:33" s="259" customFormat="1" x14ac:dyDescent="0.2">
      <c r="A2994" s="202">
        <v>13471</v>
      </c>
      <c r="B2994" s="272">
        <v>2017909</v>
      </c>
      <c r="C2994" s="272">
        <v>121732</v>
      </c>
      <c r="D2994" s="333" t="s">
        <v>4201</v>
      </c>
      <c r="E2994" s="273" t="s">
        <v>26</v>
      </c>
      <c r="F2994" s="273">
        <v>1</v>
      </c>
      <c r="G2994" s="273">
        <v>10</v>
      </c>
      <c r="H2994" s="273">
        <v>5</v>
      </c>
      <c r="I2994" s="273">
        <v>3</v>
      </c>
      <c r="J2994" s="263" t="s">
        <v>47</v>
      </c>
      <c r="K2994" s="263" t="s">
        <v>47</v>
      </c>
      <c r="L2994" s="263" t="s">
        <v>1485</v>
      </c>
      <c r="M2994" s="263" t="s">
        <v>1485</v>
      </c>
      <c r="N2994" s="254" t="s">
        <v>47</v>
      </c>
      <c r="O2994" s="254" t="s">
        <v>47</v>
      </c>
      <c r="P2994" s="254" t="s">
        <v>47</v>
      </c>
      <c r="Q2994" s="254" t="s">
        <v>47</v>
      </c>
      <c r="R2994" s="254" t="s">
        <v>47</v>
      </c>
      <c r="S2994" s="251"/>
      <c r="T2994" s="1443"/>
      <c r="U2994" s="245">
        <v>6</v>
      </c>
      <c r="V2994" s="638"/>
      <c r="W2994" s="202" t="s">
        <v>2509</v>
      </c>
      <c r="X2994" s="265" t="s">
        <v>4330</v>
      </c>
      <c r="Y2994" s="248">
        <v>20</v>
      </c>
      <c r="Z2994" s="239"/>
      <c r="AA2994" s="239"/>
      <c r="AB2994" s="1120"/>
      <c r="AC2994" s="249">
        <f>IF(B2994="","",(IFERROR(VLOOKUP(B2994,Projecten!A$4:X$2415,5,FALSE),"niet bekend")))</f>
        <v>1</v>
      </c>
      <c r="AD2994" s="330">
        <f t="shared" si="220"/>
        <v>4248.51</v>
      </c>
      <c r="AE2994" s="211">
        <f>IF(B2994="","",(IFERROR(VLOOKUP(B2994,Projecten!A$4:X$2415,23,FALSE),"niet bekend")))</f>
        <v>4248.51</v>
      </c>
      <c r="AF2994" s="330">
        <f>IF(B2994="","",(IFERROR(VLOOKUP(B2994,Projecten!A$4:X$2415,12,FALSE),"niet bekend")))</f>
        <v>4248.51</v>
      </c>
    </row>
    <row r="2995" spans="1:33" s="259" customFormat="1" x14ac:dyDescent="0.2">
      <c r="A2995" s="202">
        <v>13472</v>
      </c>
      <c r="B2995" s="272">
        <v>2017910</v>
      </c>
      <c r="C2995" s="272">
        <v>121732</v>
      </c>
      <c r="D2995" s="272" t="s">
        <v>4200</v>
      </c>
      <c r="E2995" s="273" t="s">
        <v>26</v>
      </c>
      <c r="F2995" s="273">
        <v>1</v>
      </c>
      <c r="G2995" s="273">
        <v>10</v>
      </c>
      <c r="H2995" s="273">
        <v>5</v>
      </c>
      <c r="I2995" s="273">
        <v>3</v>
      </c>
      <c r="J2995" s="263" t="s">
        <v>47</v>
      </c>
      <c r="K2995" s="263" t="s">
        <v>47</v>
      </c>
      <c r="L2995" s="263" t="s">
        <v>1485</v>
      </c>
      <c r="M2995" s="263" t="s">
        <v>1485</v>
      </c>
      <c r="N2995" s="254" t="s">
        <v>47</v>
      </c>
      <c r="O2995" s="254" t="s">
        <v>47</v>
      </c>
      <c r="P2995" s="254" t="s">
        <v>47</v>
      </c>
      <c r="Q2995" s="254" t="s">
        <v>47</v>
      </c>
      <c r="R2995" s="254" t="s">
        <v>47</v>
      </c>
      <c r="S2995" s="251"/>
      <c r="T2995" s="1443"/>
      <c r="U2995" s="245">
        <v>6</v>
      </c>
      <c r="V2995" s="638"/>
      <c r="W2995" s="202" t="s">
        <v>2509</v>
      </c>
      <c r="X2995" s="265" t="s">
        <v>1250</v>
      </c>
      <c r="Y2995" s="248">
        <v>20</v>
      </c>
      <c r="Z2995" s="239"/>
      <c r="AA2995" s="239"/>
      <c r="AB2995" s="1120"/>
      <c r="AC2995" s="249">
        <f>IF(B2995="","",(IFERROR(VLOOKUP(B2995,Projecten!A$4:X$2415,5,FALSE),"niet bekend")))</f>
        <v>1</v>
      </c>
      <c r="AD2995" s="330">
        <f t="shared" si="220"/>
        <v>4248.51</v>
      </c>
      <c r="AE2995" s="211">
        <f>IF(B2995="","",(IFERROR(VLOOKUP(B2995,Projecten!A$4:X$2415,23,FALSE),"niet bekend")))</f>
        <v>4248.51</v>
      </c>
      <c r="AF2995" s="330">
        <f>IF(B2995="","",(IFERROR(VLOOKUP(B2995,Projecten!A$4:X$2415,12,FALSE),"niet bekend")))</f>
        <v>4248.51</v>
      </c>
    </row>
    <row r="2996" spans="1:33" s="259" customFormat="1" x14ac:dyDescent="0.2">
      <c r="A2996" s="202">
        <v>13473</v>
      </c>
      <c r="B2996" s="272">
        <v>2018007</v>
      </c>
      <c r="C2996" s="272">
        <v>121732</v>
      </c>
      <c r="D2996" s="272">
        <v>685818</v>
      </c>
      <c r="E2996" s="273" t="s">
        <v>26</v>
      </c>
      <c r="F2996" s="273">
        <v>1</v>
      </c>
      <c r="G2996" s="273">
        <v>9</v>
      </c>
      <c r="H2996" s="273">
        <v>6</v>
      </c>
      <c r="I2996" s="273">
        <v>3</v>
      </c>
      <c r="J2996" s="262">
        <v>43123</v>
      </c>
      <c r="K2996" s="262" t="s">
        <v>47</v>
      </c>
      <c r="L2996" s="263" t="s">
        <v>1485</v>
      </c>
      <c r="M2996" s="263" t="s">
        <v>1485</v>
      </c>
      <c r="N2996" s="254" t="s">
        <v>47</v>
      </c>
      <c r="O2996" s="254" t="s">
        <v>47</v>
      </c>
      <c r="P2996" s="254" t="s">
        <v>47</v>
      </c>
      <c r="Q2996" s="254" t="s">
        <v>47</v>
      </c>
      <c r="R2996" s="254" t="s">
        <v>47</v>
      </c>
      <c r="S2996" s="251"/>
      <c r="T2996" s="1443"/>
      <c r="U2996" s="245">
        <v>6</v>
      </c>
      <c r="V2996" s="638"/>
      <c r="W2996" s="202" t="s">
        <v>2509</v>
      </c>
      <c r="X2996" s="1482" t="s">
        <v>4287</v>
      </c>
      <c r="Y2996" s="248">
        <v>27</v>
      </c>
      <c r="Z2996" s="239"/>
      <c r="AA2996" s="239"/>
      <c r="AB2996" s="1120"/>
      <c r="AC2996" s="249">
        <f>IF(B2996="","",(IFERROR(VLOOKUP(B2996,Projecten!A$4:X$2415,5,FALSE),"niet bekend")))</f>
        <v>1</v>
      </c>
      <c r="AD2996" s="330">
        <f t="shared" si="220"/>
        <v>5745.53</v>
      </c>
      <c r="AE2996" s="211">
        <f>IF(B2996="","",(IFERROR(VLOOKUP(B2996,Projecten!A$4:X$2415,23,FALSE),"niet bekend")))</f>
        <v>5745.53</v>
      </c>
      <c r="AF2996" s="330">
        <f>IF(B2996="","",(IFERROR(VLOOKUP(B2996,Projecten!A$4:X$2415,12,FALSE),"niet bekend")))</f>
        <v>5745.53</v>
      </c>
    </row>
    <row r="2997" spans="1:33" s="259" customFormat="1" x14ac:dyDescent="0.2">
      <c r="A2997" s="202">
        <v>13474</v>
      </c>
      <c r="B2997" s="272">
        <v>2018008</v>
      </c>
      <c r="C2997" s="272">
        <v>121734</v>
      </c>
      <c r="D2997" s="272">
        <v>687218</v>
      </c>
      <c r="E2997" s="273" t="s">
        <v>26</v>
      </c>
      <c r="F2997" s="273">
        <v>1</v>
      </c>
      <c r="G2997" s="273">
        <v>9</v>
      </c>
      <c r="H2997" s="273">
        <v>6</v>
      </c>
      <c r="I2997" s="273">
        <v>3</v>
      </c>
      <c r="J2997" s="262">
        <v>43123</v>
      </c>
      <c r="K2997" s="262">
        <v>43124</v>
      </c>
      <c r="L2997" s="263" t="s">
        <v>1485</v>
      </c>
      <c r="M2997" s="263" t="s">
        <v>1485</v>
      </c>
      <c r="N2997" s="254" t="s">
        <v>47</v>
      </c>
      <c r="O2997" s="254" t="s">
        <v>47</v>
      </c>
      <c r="P2997" s="254" t="s">
        <v>47</v>
      </c>
      <c r="Q2997" s="254" t="s">
        <v>47</v>
      </c>
      <c r="R2997" s="254" t="s">
        <v>47</v>
      </c>
      <c r="S2997" s="251"/>
      <c r="T2997" s="1443"/>
      <c r="U2997" s="245">
        <v>6</v>
      </c>
      <c r="V2997" s="638"/>
      <c r="W2997" s="202" t="s">
        <v>2509</v>
      </c>
      <c r="X2997" s="265"/>
      <c r="Y2997" s="248">
        <v>18</v>
      </c>
      <c r="Z2997" s="239"/>
      <c r="AA2997" s="239"/>
      <c r="AB2997" s="1120"/>
      <c r="AC2997" s="249">
        <f>IF(B2997="","",(IFERROR(VLOOKUP(B2997,Projecten!A$4:X$2415,5,FALSE),"niet bekend")))</f>
        <v>1</v>
      </c>
      <c r="AD2997" s="330">
        <f t="shared" si="220"/>
        <v>3364.59</v>
      </c>
      <c r="AE2997" s="211">
        <f>IF(B2997="","",(IFERROR(VLOOKUP(B2997,Projecten!A$4:X$2415,23,FALSE),"niet bekend")))</f>
        <v>3364.59</v>
      </c>
      <c r="AF2997" s="330">
        <f>IF(B2997="","",(IFERROR(VLOOKUP(B2997,Projecten!A$4:X$2415,12,FALSE),"niet bekend")))</f>
        <v>3364.59</v>
      </c>
    </row>
    <row r="2998" spans="1:33" s="259" customFormat="1" x14ac:dyDescent="0.2">
      <c r="A2998" s="202">
        <v>13476</v>
      </c>
      <c r="B2998" s="272">
        <v>2018014</v>
      </c>
      <c r="C2998" s="272">
        <v>121734</v>
      </c>
      <c r="D2998" s="272">
        <v>687418</v>
      </c>
      <c r="E2998" s="273" t="s">
        <v>26</v>
      </c>
      <c r="F2998" s="273">
        <v>1</v>
      </c>
      <c r="G2998" s="273">
        <v>10</v>
      </c>
      <c r="H2998" s="273">
        <v>6</v>
      </c>
      <c r="I2998" s="273">
        <v>6</v>
      </c>
      <c r="J2998" s="262">
        <v>43123</v>
      </c>
      <c r="K2998" s="262">
        <v>43119</v>
      </c>
      <c r="L2998" s="263" t="s">
        <v>1485</v>
      </c>
      <c r="M2998" s="263" t="s">
        <v>1485</v>
      </c>
      <c r="N2998" s="254" t="s">
        <v>47</v>
      </c>
      <c r="O2998" s="254" t="s">
        <v>47</v>
      </c>
      <c r="P2998" s="254" t="s">
        <v>47</v>
      </c>
      <c r="Q2998" s="254" t="s">
        <v>47</v>
      </c>
      <c r="R2998" s="254" t="s">
        <v>47</v>
      </c>
      <c r="S2998" s="251"/>
      <c r="T2998" s="1443"/>
      <c r="U2998" s="245">
        <v>6</v>
      </c>
      <c r="V2998" s="638"/>
      <c r="W2998" s="202" t="s">
        <v>2509</v>
      </c>
      <c r="X2998" s="1482" t="s">
        <v>4334</v>
      </c>
      <c r="Y2998" s="248">
        <v>23</v>
      </c>
      <c r="Z2998" s="239"/>
      <c r="AA2998" s="239"/>
      <c r="AB2998" s="1120"/>
      <c r="AC2998" s="249">
        <f>IF(B2998="","",(IFERROR(VLOOKUP(B2998,Projecten!A$4:X$2415,5,FALSE),"niet bekend")))</f>
        <v>1</v>
      </c>
      <c r="AD2998" s="330">
        <f t="shared" si="220"/>
        <v>4158.55</v>
      </c>
      <c r="AE2998" s="211">
        <f>IF(B2998="","",(IFERROR(VLOOKUP(B2998,Projecten!A$4:X$2415,23,FALSE),"niet bekend")))</f>
        <v>4158.55</v>
      </c>
      <c r="AF2998" s="330">
        <f>IF(B2998="","",(IFERROR(VLOOKUP(B2998,Projecten!A$4:X$2415,12,FALSE),"niet bekend")))</f>
        <v>4158.55</v>
      </c>
    </row>
    <row r="2999" spans="1:33" s="259" customFormat="1" x14ac:dyDescent="0.2">
      <c r="A2999" s="202">
        <v>13477</v>
      </c>
      <c r="B2999" s="272">
        <v>2017835</v>
      </c>
      <c r="C2999" s="272">
        <v>121735</v>
      </c>
      <c r="D2999" s="272" t="s">
        <v>4244</v>
      </c>
      <c r="E2999" s="273" t="s">
        <v>352</v>
      </c>
      <c r="F2999" s="273">
        <v>2</v>
      </c>
      <c r="G2999" s="273">
        <f>F2999*13</f>
        <v>26</v>
      </c>
      <c r="H2999" s="273">
        <f>F2999*7</f>
        <v>14</v>
      </c>
      <c r="I2999" s="273">
        <f>F2999*4</f>
        <v>8</v>
      </c>
      <c r="J2999" s="262" t="s">
        <v>47</v>
      </c>
      <c r="K2999" s="262" t="s">
        <v>47</v>
      </c>
      <c r="L2999" s="263" t="s">
        <v>1485</v>
      </c>
      <c r="M2999" s="263" t="s">
        <v>1485</v>
      </c>
      <c r="N2999" s="254" t="s">
        <v>47</v>
      </c>
      <c r="O2999" s="254" t="s">
        <v>47</v>
      </c>
      <c r="P2999" s="254" t="s">
        <v>47</v>
      </c>
      <c r="Q2999" s="254" t="s">
        <v>47</v>
      </c>
      <c r="R2999" s="254" t="s">
        <v>47</v>
      </c>
      <c r="S2999" s="251"/>
      <c r="T2999" s="1443"/>
      <c r="U2999" s="245">
        <v>6</v>
      </c>
      <c r="V2999" s="638"/>
      <c r="W2999" s="202" t="s">
        <v>532</v>
      </c>
      <c r="X2999" s="265" t="s">
        <v>4291</v>
      </c>
      <c r="Y2999" s="248">
        <v>72</v>
      </c>
      <c r="Z2999" s="239"/>
      <c r="AA2999" s="239"/>
      <c r="AB2999" s="1120"/>
      <c r="AC2999" s="249">
        <f>IF(B2999="","",(IFERROR(VLOOKUP(B2999,Projecten!A$4:X$2415,5,FALSE),"niet bekend")))</f>
        <v>29</v>
      </c>
      <c r="AD2999" s="330">
        <f t="shared" si="220"/>
        <v>12044</v>
      </c>
      <c r="AE2999" s="211">
        <f>IF(B2999="","",(IFERROR(VLOOKUP(B2999,Projecten!A$4:X$2415,23,FALSE),"niet bekend")))</f>
        <v>174638</v>
      </c>
      <c r="AF2999" s="330">
        <f>IF(B2999="","",(IFERROR(VLOOKUP(B2999,Projecten!A$4:X$2415,12,FALSE),"niet bekend")))</f>
        <v>174638</v>
      </c>
    </row>
    <row r="3000" spans="1:33" s="259" customFormat="1" x14ac:dyDescent="0.2">
      <c r="A3000" s="202">
        <v>13478</v>
      </c>
      <c r="B3000" s="272">
        <v>2017835</v>
      </c>
      <c r="C3000" s="272">
        <v>121736</v>
      </c>
      <c r="D3000" s="272" t="s">
        <v>4245</v>
      </c>
      <c r="E3000" s="273" t="s">
        <v>352</v>
      </c>
      <c r="F3000" s="273">
        <v>1</v>
      </c>
      <c r="G3000" s="273">
        <f>F3000*13</f>
        <v>13</v>
      </c>
      <c r="H3000" s="273">
        <f>F3000*7</f>
        <v>7</v>
      </c>
      <c r="I3000" s="273">
        <f>F3000*4</f>
        <v>4</v>
      </c>
      <c r="J3000" s="262" t="s">
        <v>47</v>
      </c>
      <c r="K3000" s="262" t="s">
        <v>47</v>
      </c>
      <c r="L3000" s="263" t="s">
        <v>1485</v>
      </c>
      <c r="M3000" s="263" t="s">
        <v>1485</v>
      </c>
      <c r="N3000" s="254" t="s">
        <v>47</v>
      </c>
      <c r="O3000" s="254" t="s">
        <v>47</v>
      </c>
      <c r="P3000" s="254" t="s">
        <v>47</v>
      </c>
      <c r="Q3000" s="254" t="s">
        <v>47</v>
      </c>
      <c r="R3000" s="254" t="s">
        <v>47</v>
      </c>
      <c r="S3000" s="251"/>
      <c r="T3000" s="1443"/>
      <c r="U3000" s="245">
        <v>6</v>
      </c>
      <c r="V3000" s="638"/>
      <c r="W3000" s="202" t="s">
        <v>532</v>
      </c>
      <c r="X3000" s="1482" t="s">
        <v>4292</v>
      </c>
      <c r="Y3000" s="248">
        <v>36</v>
      </c>
      <c r="Z3000" s="239"/>
      <c r="AA3000" s="239"/>
      <c r="AB3000" s="1120"/>
      <c r="AC3000" s="249">
        <f>IF(B3000="","",(IFERROR(VLOOKUP(B3000,Projecten!A$4:X$2415,5,FALSE),"niet bekend")))</f>
        <v>29</v>
      </c>
      <c r="AD3000" s="330">
        <f t="shared" si="220"/>
        <v>6022</v>
      </c>
      <c r="AE3000" s="211">
        <f>IF(B3000="","",(IFERROR(VLOOKUP(B3000,Projecten!A$4:X$2415,23,FALSE),"niet bekend")))</f>
        <v>174638</v>
      </c>
      <c r="AF3000" s="330">
        <f>IF(B3000="","",(IFERROR(VLOOKUP(B3000,Projecten!A$4:X$2415,12,FALSE),"niet bekend")))</f>
        <v>174638</v>
      </c>
    </row>
    <row r="3001" spans="1:33" s="259" customFormat="1" x14ac:dyDescent="0.2">
      <c r="A3001" s="202">
        <v>13480</v>
      </c>
      <c r="B3001" s="272">
        <v>2017883</v>
      </c>
      <c r="C3001" s="272">
        <v>121737</v>
      </c>
      <c r="D3001" s="272" t="s">
        <v>4167</v>
      </c>
      <c r="E3001" s="273" t="s">
        <v>640</v>
      </c>
      <c r="F3001" s="273">
        <v>1</v>
      </c>
      <c r="G3001" s="273">
        <v>10</v>
      </c>
      <c r="H3001" s="273"/>
      <c r="I3001" s="273"/>
      <c r="J3001" s="262">
        <v>43118</v>
      </c>
      <c r="K3001" s="262">
        <v>43117</v>
      </c>
      <c r="L3001" s="263" t="s">
        <v>1485</v>
      </c>
      <c r="M3001" s="263" t="s">
        <v>1485</v>
      </c>
      <c r="N3001" s="322" t="s">
        <v>47</v>
      </c>
      <c r="O3001" s="254" t="s">
        <v>47</v>
      </c>
      <c r="P3001" s="254" t="s">
        <v>47</v>
      </c>
      <c r="Q3001" s="254" t="s">
        <v>47</v>
      </c>
      <c r="R3001" s="254" t="s">
        <v>47</v>
      </c>
      <c r="S3001" s="251"/>
      <c r="T3001" s="1443"/>
      <c r="U3001" s="245">
        <v>6</v>
      </c>
      <c r="V3001" s="638"/>
      <c r="W3001" s="202" t="s">
        <v>652</v>
      </c>
      <c r="X3001" s="265"/>
      <c r="Y3001" s="248">
        <v>23</v>
      </c>
      <c r="Z3001" s="239"/>
      <c r="AA3001" s="239"/>
      <c r="AB3001" s="1120"/>
      <c r="AC3001" s="249">
        <f>IF(B3001="","",(IFERROR(VLOOKUP(B3001,Projecten!A$4:X$2415,5,FALSE),"niet bekend")))</f>
        <v>1</v>
      </c>
      <c r="AD3001" s="330">
        <f t="shared" si="220"/>
        <v>3831.09</v>
      </c>
      <c r="AE3001" s="211">
        <f>IF(B3001="","",(IFERROR(VLOOKUP(B3001,Projecten!A$4:X$2415,23,FALSE),"niet bekend")))</f>
        <v>3831.09</v>
      </c>
      <c r="AF3001" s="330">
        <f>IF(B3001="","",(IFERROR(VLOOKUP(B3001,Projecten!A$4:X$2415,12,FALSE),"niet bekend")))</f>
        <v>3831.09</v>
      </c>
    </row>
    <row r="3002" spans="1:33" s="312" customFormat="1" x14ac:dyDescent="0.2">
      <c r="A3002" s="298"/>
      <c r="B3002" s="1012"/>
      <c r="C3002" s="299"/>
      <c r="D3002" s="300"/>
      <c r="E3002" s="300"/>
      <c r="F3002" s="300"/>
      <c r="G3002" s="300"/>
      <c r="H3002" s="300"/>
      <c r="I3002" s="300"/>
      <c r="J3002" s="301"/>
      <c r="K3002" s="301"/>
      <c r="L3002" s="301"/>
      <c r="M3002" s="302"/>
      <c r="N3002" s="302"/>
      <c r="O3002" s="302"/>
      <c r="P3002" s="302"/>
      <c r="Q3002" s="302"/>
      <c r="R3002" s="302"/>
      <c r="S3002" s="303"/>
      <c r="T3002" s="1445"/>
      <c r="U3002" s="305"/>
      <c r="V3002" s="305"/>
      <c r="W3002" s="307"/>
      <c r="X3002" s="307"/>
      <c r="Y3002" s="307"/>
      <c r="Z3002" s="298"/>
      <c r="AA3002" s="308"/>
      <c r="AB3002" s="410"/>
      <c r="AC3002" s="310"/>
      <c r="AD3002" s="412"/>
      <c r="AE3002" s="309" t="s">
        <v>3165</v>
      </c>
      <c r="AF3002" s="1360" t="s">
        <v>3165</v>
      </c>
    </row>
    <row r="3003" spans="1:33" s="236" customFormat="1" ht="12" customHeight="1" x14ac:dyDescent="0.2">
      <c r="A3003" s="220"/>
      <c r="C3003" s="221"/>
      <c r="D3003" s="222">
        <f>SUM(G3003:I3003)</f>
        <v>311</v>
      </c>
      <c r="E3003" s="220"/>
      <c r="F3003" s="220">
        <f>SUM(F3005:F3020)</f>
        <v>18</v>
      </c>
      <c r="G3003" s="220">
        <f>SUM(G3005:G3020)</f>
        <v>162</v>
      </c>
      <c r="H3003" s="220">
        <f>SUM(H3005:H3020)</f>
        <v>94</v>
      </c>
      <c r="I3003" s="220">
        <f>SUM(I3005:I3020)</f>
        <v>55</v>
      </c>
      <c r="J3003" s="223"/>
      <c r="K3003" s="223"/>
      <c r="L3003" s="223"/>
      <c r="M3003" s="224"/>
      <c r="N3003" s="224"/>
      <c r="O3003" s="224"/>
      <c r="P3003" s="224"/>
      <c r="Q3003" s="224"/>
      <c r="R3003" s="224"/>
      <c r="S3003" s="225">
        <v>6</v>
      </c>
      <c r="T3003" s="1442"/>
      <c r="U3003" s="227"/>
      <c r="V3003" s="227"/>
      <c r="W3003" s="229"/>
      <c r="X3003" s="230">
        <f>SUM(Y3003:Y3020)</f>
        <v>426.75</v>
      </c>
      <c r="Y3003" s="231"/>
      <c r="Z3003" s="231">
        <v>0</v>
      </c>
      <c r="AA3003" s="232">
        <f>X3003-Z3003</f>
        <v>426.75</v>
      </c>
      <c r="AB3003" s="221"/>
      <c r="AC3003" s="234"/>
      <c r="AD3003" s="384">
        <f>SUM(AD3004:AD3020)</f>
        <v>70400.55</v>
      </c>
      <c r="AE3003" s="1366" t="s">
        <v>3165</v>
      </c>
      <c r="AF3003" s="1364" t="s">
        <v>3165</v>
      </c>
    </row>
    <row r="3004" spans="1:33" x14ac:dyDescent="0.2">
      <c r="A3004" s="202"/>
      <c r="B3004" s="209"/>
      <c r="C3004" s="243"/>
      <c r="F3004" s="202"/>
      <c r="J3004" s="241"/>
      <c r="K3004" s="241"/>
      <c r="L3004" s="241"/>
      <c r="M3004" s="242"/>
      <c r="N3004" s="242"/>
      <c r="O3004" s="242"/>
      <c r="P3004" s="242"/>
      <c r="Q3004" s="242"/>
      <c r="R3004" s="242"/>
      <c r="S3004" s="243" t="s">
        <v>3393</v>
      </c>
      <c r="T3004" s="1371"/>
      <c r="U3004" s="245"/>
      <c r="X3004" s="247" t="s">
        <v>4514</v>
      </c>
      <c r="Y3004" s="248"/>
      <c r="Z3004" s="202"/>
      <c r="AA3004" s="202"/>
      <c r="AB3004" s="243"/>
      <c r="AC3004" s="249"/>
      <c r="AD3004" s="330"/>
      <c r="AE3004" s="211"/>
      <c r="AF3004" s="330"/>
      <c r="AG3004" s="209"/>
    </row>
    <row r="3005" spans="1:33" s="259" customFormat="1" x14ac:dyDescent="0.2">
      <c r="A3005" s="202"/>
      <c r="B3005" s="250"/>
      <c r="C3005" s="251"/>
      <c r="D3005" s="251"/>
      <c r="E3005" s="239"/>
      <c r="F3005" s="239"/>
      <c r="G3005" s="239"/>
      <c r="H3005" s="239"/>
      <c r="I3005" s="239"/>
      <c r="J3005" s="253"/>
      <c r="K3005" s="253"/>
      <c r="L3005" s="253"/>
      <c r="M3005" s="253"/>
      <c r="N3005" s="254"/>
      <c r="O3005" s="254"/>
      <c r="P3005" s="254"/>
      <c r="Q3005" s="254"/>
      <c r="R3005" s="254"/>
      <c r="S3005" s="243">
        <v>2018</v>
      </c>
      <c r="T3005" s="1443"/>
      <c r="U3005" s="255"/>
      <c r="V3005" s="638"/>
      <c r="W3005" s="239"/>
      <c r="X3005" s="239"/>
      <c r="Y3005" s="257"/>
      <c r="Z3005" s="239"/>
      <c r="AA3005" s="239"/>
      <c r="AB3005" s="1120"/>
      <c r="AC3005" s="249" t="str">
        <f>IF(B3005="","",(IFERROR(VLOOKUP(B3005,Projecten!A$4:X$2415,5,FALSE),"niet bekend")))</f>
        <v/>
      </c>
      <c r="AD3005" s="330" t="str">
        <f>IF(AC3005="","",(IF(F3005=0,AF3005,(F3005/AC3005*AF3005))))</f>
        <v/>
      </c>
      <c r="AE3005" s="211" t="str">
        <f>IF(B3005="","",(IFERROR(VLOOKUP(B3005,Projecten!A$4:X$2415,23,FALSE),"niet bekend")))</f>
        <v/>
      </c>
      <c r="AF3005" s="330" t="str">
        <f>IF(B3005="","",(IFERROR(VLOOKUP(B3005,Projecten!A$4:X$2415,12,FALSE),"niet bekend")))</f>
        <v/>
      </c>
    </row>
    <row r="3006" spans="1:33" s="259" customFormat="1" x14ac:dyDescent="0.2">
      <c r="A3006" s="202">
        <v>14426</v>
      </c>
      <c r="B3006" s="250"/>
      <c r="C3006" s="251"/>
      <c r="D3006" s="252" t="s">
        <v>4513</v>
      </c>
      <c r="E3006" s="239"/>
      <c r="F3006" s="239"/>
      <c r="G3006" s="239"/>
      <c r="H3006" s="239"/>
      <c r="I3006" s="239"/>
      <c r="J3006" s="253"/>
      <c r="K3006" s="253"/>
      <c r="L3006" s="253"/>
      <c r="M3006" s="253"/>
      <c r="N3006" s="254"/>
      <c r="O3006" s="254"/>
      <c r="P3006" s="254"/>
      <c r="Q3006" s="254"/>
      <c r="R3006" s="254"/>
      <c r="S3006" s="243"/>
      <c r="T3006" s="1443"/>
      <c r="U3006" s="255"/>
      <c r="V3006" s="638"/>
      <c r="W3006" s="260"/>
      <c r="X3006" s="239"/>
      <c r="Y3006" s="257">
        <v>5.75</v>
      </c>
      <c r="Z3006" s="239"/>
      <c r="AA3006" s="239"/>
      <c r="AB3006" s="1120"/>
      <c r="AC3006" s="249"/>
      <c r="AD3006" s="330"/>
      <c r="AE3006" s="211"/>
      <c r="AF3006" s="330"/>
    </row>
    <row r="3007" spans="1:33" s="259" customFormat="1" x14ac:dyDescent="0.2">
      <c r="A3007" s="202">
        <v>14427</v>
      </c>
      <c r="B3007" s="250"/>
      <c r="C3007" s="251"/>
      <c r="D3007" s="252" t="s">
        <v>4567</v>
      </c>
      <c r="E3007" s="239"/>
      <c r="F3007" s="239"/>
      <c r="G3007" s="239"/>
      <c r="H3007" s="239"/>
      <c r="I3007" s="239"/>
      <c r="J3007" s="253"/>
      <c r="K3007" s="253"/>
      <c r="L3007" s="253"/>
      <c r="M3007" s="253"/>
      <c r="N3007" s="254"/>
      <c r="O3007" s="254"/>
      <c r="P3007" s="254"/>
      <c r="Q3007" s="254"/>
      <c r="R3007" s="254"/>
      <c r="S3007" s="243"/>
      <c r="T3007" s="1443"/>
      <c r="U3007" s="255"/>
      <c r="V3007" s="638"/>
      <c r="W3007" s="260"/>
      <c r="X3007" s="239"/>
      <c r="Y3007" s="257">
        <v>21.5</v>
      </c>
      <c r="Z3007" s="239"/>
      <c r="AA3007" s="239"/>
      <c r="AB3007" s="1120"/>
      <c r="AC3007" s="249"/>
      <c r="AD3007" s="330"/>
      <c r="AE3007" s="211"/>
      <c r="AF3007" s="330"/>
    </row>
    <row r="3008" spans="1:33" s="259" customFormat="1" x14ac:dyDescent="0.2">
      <c r="A3008" s="202">
        <v>14428</v>
      </c>
      <c r="B3008" s="272">
        <v>2018009</v>
      </c>
      <c r="C3008" s="272">
        <v>121734</v>
      </c>
      <c r="D3008" s="272">
        <v>685918</v>
      </c>
      <c r="E3008" s="273" t="s">
        <v>26</v>
      </c>
      <c r="F3008" s="273">
        <v>1</v>
      </c>
      <c r="G3008" s="273">
        <v>8</v>
      </c>
      <c r="H3008" s="273">
        <v>5</v>
      </c>
      <c r="I3008" s="273">
        <v>3</v>
      </c>
      <c r="J3008" s="262">
        <v>43123</v>
      </c>
      <c r="K3008" s="262" t="s">
        <v>47</v>
      </c>
      <c r="L3008" s="263" t="s">
        <v>1485</v>
      </c>
      <c r="M3008" s="263" t="s">
        <v>1485</v>
      </c>
      <c r="N3008" s="254" t="s">
        <v>47</v>
      </c>
      <c r="O3008" s="254" t="s">
        <v>47</v>
      </c>
      <c r="P3008" s="254" t="s">
        <v>47</v>
      </c>
      <c r="Q3008" s="254" t="s">
        <v>47</v>
      </c>
      <c r="R3008" s="254" t="s">
        <v>47</v>
      </c>
      <c r="S3008" s="251"/>
      <c r="T3008" s="1443"/>
      <c r="U3008" s="245">
        <v>6</v>
      </c>
      <c r="V3008" s="638"/>
      <c r="W3008" s="202" t="s">
        <v>2509</v>
      </c>
      <c r="X3008" s="1482" t="s">
        <v>4359</v>
      </c>
      <c r="Y3008" s="248">
        <v>16</v>
      </c>
      <c r="Z3008" s="239"/>
      <c r="AA3008" s="239"/>
      <c r="AB3008" s="1120"/>
      <c r="AC3008" s="249">
        <f>IF(B3008="","",(IFERROR(VLOOKUP(B3008,Projecten!A$4:X$2415,5,FALSE),"niet bekend")))</f>
        <v>1</v>
      </c>
      <c r="AD3008" s="330">
        <f t="shared" ref="AD3008:AD3019" si="221">IF(AC3008="","",(IF(F3008=0,AF3008,(F3008/AC3008*AF3008))))</f>
        <v>3033.35</v>
      </c>
      <c r="AE3008" s="211">
        <f>IF(B3008="","",(IFERROR(VLOOKUP(B3008,Projecten!A$4:X$2415,23,FALSE),"niet bekend")))</f>
        <v>3033.35</v>
      </c>
      <c r="AF3008" s="330">
        <f>IF(B3008="","",(IFERROR(VLOOKUP(B3008,Projecten!A$4:X$2415,12,FALSE),"niet bekend")))</f>
        <v>3033.35</v>
      </c>
    </row>
    <row r="3009" spans="1:33" s="259" customFormat="1" x14ac:dyDescent="0.2">
      <c r="A3009" s="202">
        <v>14429</v>
      </c>
      <c r="B3009" s="272">
        <v>2017884</v>
      </c>
      <c r="C3009" s="272">
        <v>121737</v>
      </c>
      <c r="D3009" s="272" t="s">
        <v>4137</v>
      </c>
      <c r="E3009" s="273" t="s">
        <v>317</v>
      </c>
      <c r="F3009" s="273">
        <v>1</v>
      </c>
      <c r="G3009" s="273">
        <v>3</v>
      </c>
      <c r="H3009" s="273">
        <v>1</v>
      </c>
      <c r="I3009" s="273">
        <v>3</v>
      </c>
      <c r="J3009" s="262">
        <v>42765</v>
      </c>
      <c r="K3009" s="263"/>
      <c r="L3009" s="263"/>
      <c r="M3009" s="263"/>
      <c r="N3009" s="254" t="s">
        <v>47</v>
      </c>
      <c r="O3009" s="254" t="s">
        <v>47</v>
      </c>
      <c r="P3009" s="254" t="s">
        <v>47</v>
      </c>
      <c r="Q3009" s="254" t="s">
        <v>47</v>
      </c>
      <c r="R3009" s="254" t="s">
        <v>47</v>
      </c>
      <c r="S3009" s="251"/>
      <c r="T3009" s="1443"/>
      <c r="U3009" s="245">
        <v>6</v>
      </c>
      <c r="V3009" s="638"/>
      <c r="W3009" s="202" t="s">
        <v>777</v>
      </c>
      <c r="X3009" s="265" t="s">
        <v>4350</v>
      </c>
      <c r="Y3009" s="248">
        <v>10</v>
      </c>
      <c r="Z3009" s="239"/>
      <c r="AA3009" s="239"/>
      <c r="AB3009" s="1120"/>
      <c r="AC3009" s="249">
        <f>IF(B3009="","",(IFERROR(VLOOKUP(B3009,Projecten!A$4:X$2415,5,FALSE),"niet bekend")))</f>
        <v>1</v>
      </c>
      <c r="AD3009" s="330">
        <f t="shared" si="221"/>
        <v>2255.33</v>
      </c>
      <c r="AE3009" s="211">
        <f>IF(B3009="","",(IFERROR(VLOOKUP(B3009,Projecten!A$4:X$2415,23,FALSE),"niet bekend")))</f>
        <v>2255.33</v>
      </c>
      <c r="AF3009" s="330">
        <f>IF(B3009="","",(IFERROR(VLOOKUP(B3009,Projecten!A$4:X$2415,12,FALSE),"niet bekend")))</f>
        <v>2255.33</v>
      </c>
    </row>
    <row r="3010" spans="1:33" x14ac:dyDescent="0.2">
      <c r="A3010" s="202">
        <v>14430</v>
      </c>
      <c r="B3010" s="496">
        <v>2017765</v>
      </c>
      <c r="C3010" s="272">
        <v>121742</v>
      </c>
      <c r="D3010" s="272" t="s">
        <v>4003</v>
      </c>
      <c r="E3010" s="273" t="s">
        <v>26</v>
      </c>
      <c r="F3010" s="273">
        <v>6</v>
      </c>
      <c r="G3010" s="273">
        <f>F3010*8</f>
        <v>48</v>
      </c>
      <c r="H3010" s="273">
        <f>F3010*5</f>
        <v>30</v>
      </c>
      <c r="I3010" s="273">
        <f>F3010*2</f>
        <v>12</v>
      </c>
      <c r="J3010" s="267" t="s">
        <v>47</v>
      </c>
      <c r="K3010" s="263" t="s">
        <v>47</v>
      </c>
      <c r="L3010" s="263" t="s">
        <v>1485</v>
      </c>
      <c r="M3010" s="263" t="s">
        <v>1485</v>
      </c>
      <c r="N3010" s="254" t="s">
        <v>47</v>
      </c>
      <c r="O3010" s="254" t="s">
        <v>47</v>
      </c>
      <c r="P3010" s="254" t="s">
        <v>47</v>
      </c>
      <c r="Q3010" s="254" t="s">
        <v>47</v>
      </c>
      <c r="R3010" s="254" t="s">
        <v>47</v>
      </c>
      <c r="S3010" s="243"/>
      <c r="T3010" s="1371" t="s">
        <v>4004</v>
      </c>
      <c r="U3010" s="245">
        <v>7</v>
      </c>
      <c r="W3010" s="202" t="s">
        <v>2265</v>
      </c>
      <c r="X3010" s="265" t="s">
        <v>1250</v>
      </c>
      <c r="Y3010" s="248">
        <v>120</v>
      </c>
      <c r="Z3010" s="202"/>
      <c r="AA3010" s="202"/>
      <c r="AB3010" s="499"/>
      <c r="AC3010" s="249">
        <f>IF(B3010="","",(IFERROR(VLOOKUP(B3010,Projecten!A$4:X$2415,5,FALSE),"niet bekend")))</f>
        <v>25</v>
      </c>
      <c r="AD3010" s="330">
        <f t="shared" si="221"/>
        <v>21000</v>
      </c>
      <c r="AE3010" s="211">
        <f>IF(B3010="","",(IFERROR(VLOOKUP(B3010,Projecten!A$4:X$2415,23,FALSE),"niet bekend")))</f>
        <v>87500</v>
      </c>
      <c r="AF3010" s="330">
        <f>IF(B3010="","",(IFERROR(VLOOKUP(B3010,Projecten!A$4:X$2415,12,FALSE),"niet bekend")))</f>
        <v>87500</v>
      </c>
      <c r="AG3010" s="209"/>
    </row>
    <row r="3011" spans="1:33" x14ac:dyDescent="0.2">
      <c r="A3011" s="202">
        <v>14431</v>
      </c>
      <c r="B3011" s="496">
        <v>2017911</v>
      </c>
      <c r="C3011" s="272">
        <v>121743</v>
      </c>
      <c r="D3011" s="272" t="s">
        <v>4203</v>
      </c>
      <c r="E3011" s="273" t="s">
        <v>26</v>
      </c>
      <c r="F3011" s="273">
        <v>1</v>
      </c>
      <c r="G3011" s="273">
        <v>10</v>
      </c>
      <c r="H3011" s="273">
        <v>5</v>
      </c>
      <c r="I3011" s="273">
        <v>3</v>
      </c>
      <c r="J3011" s="262" t="s">
        <v>47</v>
      </c>
      <c r="K3011" s="263" t="s">
        <v>47</v>
      </c>
      <c r="L3011" s="263" t="s">
        <v>1485</v>
      </c>
      <c r="M3011" s="263" t="s">
        <v>1485</v>
      </c>
      <c r="N3011" s="254" t="s">
        <v>47</v>
      </c>
      <c r="O3011" s="254" t="s">
        <v>47</v>
      </c>
      <c r="P3011" s="254" t="s">
        <v>47</v>
      </c>
      <c r="Q3011" s="254" t="s">
        <v>47</v>
      </c>
      <c r="R3011" s="254" t="s">
        <v>47</v>
      </c>
      <c r="S3011" s="243"/>
      <c r="T3011" s="1371"/>
      <c r="U3011" s="245">
        <v>7</v>
      </c>
      <c r="W3011" s="202" t="s">
        <v>2509</v>
      </c>
      <c r="X3011" s="1482" t="s">
        <v>4409</v>
      </c>
      <c r="Y3011" s="248">
        <v>20</v>
      </c>
      <c r="Z3011" s="202"/>
      <c r="AA3011" s="202"/>
      <c r="AB3011" s="499"/>
      <c r="AC3011" s="249">
        <f>IF(B3011="","",(IFERROR(VLOOKUP(B3011,Projecten!A$4:X$2415,5,FALSE),"niet bekend")))</f>
        <v>1</v>
      </c>
      <c r="AD3011" s="330">
        <f t="shared" si="221"/>
        <v>4248.51</v>
      </c>
      <c r="AE3011" s="211">
        <f>IF(B3011="","",(IFERROR(VLOOKUP(B3011,Projecten!A$4:X$2415,23,FALSE),"niet bekend")))</f>
        <v>4248.51</v>
      </c>
      <c r="AF3011" s="330">
        <f>IF(B3011="","",(IFERROR(VLOOKUP(B3011,Projecten!A$4:X$2415,12,FALSE),"niet bekend")))</f>
        <v>4248.51</v>
      </c>
      <c r="AG3011" s="209"/>
    </row>
    <row r="3012" spans="1:33" s="259" customFormat="1" x14ac:dyDescent="0.2">
      <c r="A3012" s="202">
        <v>14432</v>
      </c>
      <c r="B3012" s="272">
        <v>2018015</v>
      </c>
      <c r="C3012" s="272">
        <v>121743</v>
      </c>
      <c r="D3012" s="272">
        <v>676618</v>
      </c>
      <c r="E3012" s="273" t="s">
        <v>26</v>
      </c>
      <c r="F3012" s="273">
        <v>1</v>
      </c>
      <c r="G3012" s="273">
        <v>8</v>
      </c>
      <c r="H3012" s="273">
        <v>4</v>
      </c>
      <c r="I3012" s="273">
        <v>5</v>
      </c>
      <c r="J3012" s="262">
        <v>43130</v>
      </c>
      <c r="K3012" s="262">
        <v>43131</v>
      </c>
      <c r="L3012" s="263" t="s">
        <v>1485</v>
      </c>
      <c r="M3012" s="263" t="s">
        <v>1485</v>
      </c>
      <c r="N3012" s="254" t="s">
        <v>47</v>
      </c>
      <c r="O3012" s="254" t="s">
        <v>47</v>
      </c>
      <c r="P3012" s="254" t="s">
        <v>47</v>
      </c>
      <c r="Q3012" s="254" t="s">
        <v>47</v>
      </c>
      <c r="R3012" s="254" t="s">
        <v>47</v>
      </c>
      <c r="S3012" s="251"/>
      <c r="T3012" s="1443"/>
      <c r="U3012" s="245">
        <v>7</v>
      </c>
      <c r="V3012" s="638"/>
      <c r="W3012" s="202" t="s">
        <v>2509</v>
      </c>
      <c r="X3012" s="265" t="s">
        <v>4331</v>
      </c>
      <c r="Y3012" s="248">
        <v>26</v>
      </c>
      <c r="Z3012" s="239"/>
      <c r="AA3012" s="239"/>
      <c r="AB3012" s="1120"/>
      <c r="AC3012" s="249">
        <f>IF(B3012="","",(IFERROR(VLOOKUP(B3012,Projecten!A$4:X$2415,5,FALSE),"niet bekend")))</f>
        <v>1</v>
      </c>
      <c r="AD3012" s="330">
        <f t="shared" si="221"/>
        <v>4845.9799999999996</v>
      </c>
      <c r="AE3012" s="211">
        <f>IF(B3012="","",(IFERROR(VLOOKUP(B3012,Projecten!A$4:X$2415,23,FALSE),"niet bekend")))</f>
        <v>4845.9799999999996</v>
      </c>
      <c r="AF3012" s="330">
        <f>IF(B3012="","",(IFERROR(VLOOKUP(B3012,Projecten!A$4:X$2415,12,FALSE),"niet bekend")))</f>
        <v>4845.9799999999996</v>
      </c>
    </row>
    <row r="3013" spans="1:33" x14ac:dyDescent="0.2">
      <c r="A3013" s="202">
        <v>14433</v>
      </c>
      <c r="B3013" s="496">
        <v>2018022</v>
      </c>
      <c r="C3013" s="272">
        <v>121743</v>
      </c>
      <c r="D3013" s="272">
        <v>686018</v>
      </c>
      <c r="E3013" s="273" t="s">
        <v>26</v>
      </c>
      <c r="F3013" s="273">
        <v>1</v>
      </c>
      <c r="G3013" s="273">
        <v>8</v>
      </c>
      <c r="H3013" s="273">
        <v>5</v>
      </c>
      <c r="I3013" s="273">
        <v>3</v>
      </c>
      <c r="J3013" s="262">
        <v>43130</v>
      </c>
      <c r="K3013" s="262">
        <v>43131</v>
      </c>
      <c r="L3013" s="263" t="s">
        <v>1485</v>
      </c>
      <c r="M3013" s="263" t="s">
        <v>1485</v>
      </c>
      <c r="N3013" s="254" t="s">
        <v>47</v>
      </c>
      <c r="O3013" s="254" t="s">
        <v>47</v>
      </c>
      <c r="P3013" s="254" t="s">
        <v>47</v>
      </c>
      <c r="Q3013" s="254" t="s">
        <v>47</v>
      </c>
      <c r="R3013" s="254" t="s">
        <v>47</v>
      </c>
      <c r="S3013" s="243"/>
      <c r="T3013" s="1371"/>
      <c r="U3013" s="245">
        <v>7</v>
      </c>
      <c r="W3013" s="202" t="s">
        <v>2509</v>
      </c>
      <c r="X3013" s="265" t="s">
        <v>1250</v>
      </c>
      <c r="Y3013" s="248">
        <v>16.25</v>
      </c>
      <c r="Z3013" s="202"/>
      <c r="AA3013" s="202"/>
      <c r="AB3013" s="499"/>
      <c r="AC3013" s="249">
        <f>IF(B3013="","",(IFERROR(VLOOKUP(B3013,Projecten!A$4:X$2415,5,FALSE),"niet bekend")))</f>
        <v>1</v>
      </c>
      <c r="AD3013" s="330">
        <f t="shared" si="221"/>
        <v>3376.02</v>
      </c>
      <c r="AE3013" s="211">
        <f>IF(B3013="","",(IFERROR(VLOOKUP(B3013,Projecten!A$4:X$2415,23,FALSE),"niet bekend")))</f>
        <v>3376.02</v>
      </c>
      <c r="AF3013" s="330">
        <f>IF(B3013="","",(IFERROR(VLOOKUP(B3013,Projecten!A$4:X$2415,12,FALSE),"niet bekend")))</f>
        <v>3376.02</v>
      </c>
      <c r="AG3013" s="209"/>
    </row>
    <row r="3014" spans="1:33" x14ac:dyDescent="0.2">
      <c r="A3014" s="202">
        <v>14434</v>
      </c>
      <c r="B3014" s="496">
        <v>2017912</v>
      </c>
      <c r="C3014" s="272">
        <v>121744</v>
      </c>
      <c r="D3014" s="272">
        <v>686118</v>
      </c>
      <c r="E3014" s="273" t="s">
        <v>26</v>
      </c>
      <c r="F3014" s="273">
        <v>1</v>
      </c>
      <c r="G3014" s="273">
        <v>10</v>
      </c>
      <c r="H3014" s="273">
        <v>6</v>
      </c>
      <c r="I3014" s="273">
        <v>3</v>
      </c>
      <c r="J3014" s="262">
        <v>43130</v>
      </c>
      <c r="K3014" s="262">
        <v>43138</v>
      </c>
      <c r="L3014" s="263" t="s">
        <v>1485</v>
      </c>
      <c r="M3014" s="263" t="s">
        <v>1485</v>
      </c>
      <c r="N3014" s="254" t="s">
        <v>47</v>
      </c>
      <c r="O3014" s="254" t="s">
        <v>47</v>
      </c>
      <c r="P3014" s="254" t="s">
        <v>47</v>
      </c>
      <c r="Q3014" s="254" t="s">
        <v>47</v>
      </c>
      <c r="R3014" s="254" t="s">
        <v>47</v>
      </c>
      <c r="S3014" s="243"/>
      <c r="T3014" s="1371"/>
      <c r="U3014" s="245">
        <v>7</v>
      </c>
      <c r="W3014" s="202" t="s">
        <v>2509</v>
      </c>
      <c r="X3014" s="265" t="s">
        <v>4358</v>
      </c>
      <c r="Y3014" s="248">
        <v>18</v>
      </c>
      <c r="Z3014" s="202"/>
      <c r="AA3014" s="202"/>
      <c r="AB3014" s="499"/>
      <c r="AC3014" s="249">
        <f>IF(B3014="","",(IFERROR(VLOOKUP(B3014,Projecten!A$4:X$2415,5,FALSE),"niet bekend")))</f>
        <v>1</v>
      </c>
      <c r="AD3014" s="330">
        <f t="shared" si="221"/>
        <v>4947.93</v>
      </c>
      <c r="AE3014" s="211">
        <f>IF(B3014="","",(IFERROR(VLOOKUP(B3014,Projecten!A$4:X$2415,23,FALSE),"niet bekend")))</f>
        <v>4947.93</v>
      </c>
      <c r="AF3014" s="330">
        <f>IF(B3014="","",(IFERROR(VLOOKUP(B3014,Projecten!A$4:X$2415,12,FALSE),"niet bekend")))</f>
        <v>4947.93</v>
      </c>
      <c r="AG3014" s="209"/>
    </row>
    <row r="3015" spans="1:33" x14ac:dyDescent="0.2">
      <c r="A3015" s="202">
        <v>14436</v>
      </c>
      <c r="B3015" s="496">
        <v>2018024</v>
      </c>
      <c r="C3015" s="272">
        <v>121746</v>
      </c>
      <c r="D3015" s="272">
        <v>707018</v>
      </c>
      <c r="E3015" s="273" t="s">
        <v>26</v>
      </c>
      <c r="F3015" s="273">
        <v>1</v>
      </c>
      <c r="G3015" s="273">
        <v>9</v>
      </c>
      <c r="H3015" s="273">
        <v>5</v>
      </c>
      <c r="I3015" s="273">
        <v>3</v>
      </c>
      <c r="J3015" s="262">
        <v>43130</v>
      </c>
      <c r="K3015" s="262">
        <v>43131</v>
      </c>
      <c r="L3015" s="263" t="s">
        <v>1485</v>
      </c>
      <c r="M3015" s="263" t="s">
        <v>1485</v>
      </c>
      <c r="N3015" s="254" t="s">
        <v>47</v>
      </c>
      <c r="O3015" s="254" t="s">
        <v>47</v>
      </c>
      <c r="P3015" s="254" t="s">
        <v>47</v>
      </c>
      <c r="Q3015" s="254" t="s">
        <v>47</v>
      </c>
      <c r="R3015" s="254" t="s">
        <v>47</v>
      </c>
      <c r="S3015" s="243"/>
      <c r="T3015" s="1371"/>
      <c r="U3015" s="245">
        <v>7</v>
      </c>
      <c r="W3015" s="202" t="s">
        <v>2509</v>
      </c>
      <c r="X3015" s="1482" t="s">
        <v>4352</v>
      </c>
      <c r="Y3015" s="248">
        <v>17.25</v>
      </c>
      <c r="Z3015" s="202"/>
      <c r="AA3015" s="202"/>
      <c r="AB3015" s="499"/>
      <c r="AC3015" s="249">
        <f>IF(B3015="","",(IFERROR(VLOOKUP(B3015,Projecten!A$4:X$2415,5,FALSE),"niet bekend")))</f>
        <v>1</v>
      </c>
      <c r="AD3015" s="330">
        <f t="shared" si="221"/>
        <v>3364.62</v>
      </c>
      <c r="AE3015" s="211">
        <f>IF(B3015="","",(IFERROR(VLOOKUP(B3015,Projecten!A$4:X$2415,23,FALSE),"niet bekend")))</f>
        <v>3364.62</v>
      </c>
      <c r="AF3015" s="330">
        <f>IF(B3015="","",(IFERROR(VLOOKUP(B3015,Projecten!A$4:X$2415,12,FALSE),"niet bekend")))</f>
        <v>3364.62</v>
      </c>
      <c r="AG3015" s="209"/>
    </row>
    <row r="3016" spans="1:33" x14ac:dyDescent="0.2">
      <c r="A3016" s="202">
        <v>14438</v>
      </c>
      <c r="B3016" s="496">
        <v>2018028</v>
      </c>
      <c r="C3016" s="272">
        <v>121747</v>
      </c>
      <c r="D3016" s="272" t="s">
        <v>4260</v>
      </c>
      <c r="E3016" s="273" t="s">
        <v>26</v>
      </c>
      <c r="F3016" s="273">
        <v>0</v>
      </c>
      <c r="G3016" s="273">
        <v>2</v>
      </c>
      <c r="H3016" s="273">
        <v>1</v>
      </c>
      <c r="I3016" s="273">
        <v>1</v>
      </c>
      <c r="J3016" s="262">
        <v>43130</v>
      </c>
      <c r="K3016" s="263" t="s">
        <v>1485</v>
      </c>
      <c r="L3016" s="263" t="s">
        <v>1485</v>
      </c>
      <c r="M3016" s="263" t="s">
        <v>1485</v>
      </c>
      <c r="N3016" s="254" t="s">
        <v>47</v>
      </c>
      <c r="O3016" s="254" t="s">
        <v>47</v>
      </c>
      <c r="P3016" s="254" t="s">
        <v>47</v>
      </c>
      <c r="Q3016" s="254" t="s">
        <v>47</v>
      </c>
      <c r="R3016" s="254" t="s">
        <v>47</v>
      </c>
      <c r="S3016" s="243"/>
      <c r="T3016" s="1371"/>
      <c r="U3016" s="245">
        <v>7</v>
      </c>
      <c r="W3016" s="202" t="s">
        <v>2509</v>
      </c>
      <c r="X3016" s="265"/>
      <c r="Y3016" s="248">
        <v>5</v>
      </c>
      <c r="Z3016" s="202"/>
      <c r="AA3016" s="202"/>
      <c r="AB3016" s="499"/>
      <c r="AC3016" s="249">
        <f>IF(B3016="","",(IFERROR(VLOOKUP(B3016,Projecten!A$4:X$2415,5,FALSE),"niet bekend")))</f>
        <v>0</v>
      </c>
      <c r="AD3016" s="330">
        <f t="shared" si="221"/>
        <v>637.01</v>
      </c>
      <c r="AE3016" s="211">
        <f>IF(B3016="","",(IFERROR(VLOOKUP(B3016,Projecten!A$4:X$2415,23,FALSE),"niet bekend")))</f>
        <v>0</v>
      </c>
      <c r="AF3016" s="330">
        <f>IF(B3016="","",(IFERROR(VLOOKUP(B3016,Projecten!A$4:X$2415,12,FALSE),"niet bekend")))</f>
        <v>637.01</v>
      </c>
      <c r="AG3016" s="209"/>
    </row>
    <row r="3017" spans="1:33" x14ac:dyDescent="0.2">
      <c r="A3017" s="202">
        <v>14439</v>
      </c>
      <c r="B3017" s="237">
        <v>2018041</v>
      </c>
      <c r="C3017" s="238">
        <v>121747</v>
      </c>
      <c r="D3017" s="243">
        <v>687518</v>
      </c>
      <c r="E3017" s="240" t="s">
        <v>26</v>
      </c>
      <c r="F3017" s="240">
        <v>1</v>
      </c>
      <c r="G3017" s="240">
        <v>11</v>
      </c>
      <c r="H3017" s="240">
        <v>8</v>
      </c>
      <c r="I3017" s="240">
        <v>3</v>
      </c>
      <c r="J3017" s="262">
        <v>43130</v>
      </c>
      <c r="K3017" s="262">
        <v>43131</v>
      </c>
      <c r="L3017" s="263"/>
      <c r="M3017" s="263"/>
      <c r="N3017" s="254" t="s">
        <v>47</v>
      </c>
      <c r="O3017" s="254" t="s">
        <v>47</v>
      </c>
      <c r="P3017" s="254" t="s">
        <v>47</v>
      </c>
      <c r="Q3017" s="254" t="s">
        <v>47</v>
      </c>
      <c r="R3017" s="254" t="s">
        <v>47</v>
      </c>
      <c r="S3017" s="243"/>
      <c r="T3017" s="1371"/>
      <c r="U3017" s="245">
        <v>7</v>
      </c>
      <c r="W3017" s="202" t="s">
        <v>2509</v>
      </c>
      <c r="X3017" s="265"/>
      <c r="Y3017" s="248">
        <v>20</v>
      </c>
      <c r="Z3017" s="202"/>
      <c r="AA3017" s="202"/>
      <c r="AB3017" s="499"/>
      <c r="AC3017" s="249">
        <f>IF(B3017="","",(IFERROR(VLOOKUP(B3017,Projecten!A$4:X$2415,5,FALSE),"niet bekend")))</f>
        <v>1</v>
      </c>
      <c r="AD3017" s="330">
        <f t="shared" si="221"/>
        <v>3398.8</v>
      </c>
      <c r="AE3017" s="211">
        <f>IF(B3017="","",(IFERROR(VLOOKUP(B3017,Projecten!A$4:X$2415,23,FALSE),"niet bekend")))</f>
        <v>3398.8</v>
      </c>
      <c r="AF3017" s="330">
        <f>IF(B3017="","",(IFERROR(VLOOKUP(B3017,Projecten!A$4:X$2415,12,FALSE),"niet bekend")))</f>
        <v>3398.8</v>
      </c>
      <c r="AG3017" s="209"/>
    </row>
    <row r="3018" spans="1:33" s="259" customFormat="1" x14ac:dyDescent="0.2">
      <c r="A3018" s="202">
        <v>14440</v>
      </c>
      <c r="B3018" s="272">
        <v>2017836</v>
      </c>
      <c r="C3018" s="272">
        <v>121748</v>
      </c>
      <c r="D3018" s="272" t="s">
        <v>4140</v>
      </c>
      <c r="E3018" s="273" t="s">
        <v>352</v>
      </c>
      <c r="F3018" s="273">
        <v>3</v>
      </c>
      <c r="G3018" s="273">
        <f>F3018*12</f>
        <v>36</v>
      </c>
      <c r="H3018" s="273">
        <f>F3018*6</f>
        <v>18</v>
      </c>
      <c r="I3018" s="273">
        <f>F3018*4</f>
        <v>12</v>
      </c>
      <c r="J3018" s="262" t="s">
        <v>47</v>
      </c>
      <c r="K3018" s="262" t="s">
        <v>47</v>
      </c>
      <c r="L3018" s="263" t="s">
        <v>1485</v>
      </c>
      <c r="M3018" s="263" t="s">
        <v>1485</v>
      </c>
      <c r="N3018" s="254" t="s">
        <v>47</v>
      </c>
      <c r="O3018" s="254" t="s">
        <v>47</v>
      </c>
      <c r="P3018" s="254" t="s">
        <v>47</v>
      </c>
      <c r="Q3018" s="254" t="s">
        <v>47</v>
      </c>
      <c r="R3018" s="254" t="s">
        <v>47</v>
      </c>
      <c r="S3018" s="251"/>
      <c r="T3018" s="1443"/>
      <c r="U3018" s="245">
        <v>7</v>
      </c>
      <c r="V3018" s="427"/>
      <c r="W3018" s="202" t="s">
        <v>532</v>
      </c>
      <c r="X3018" s="1023" t="s">
        <v>4571</v>
      </c>
      <c r="Y3018" s="248">
        <v>99</v>
      </c>
      <c r="Z3018" s="239"/>
      <c r="AA3018" s="239"/>
      <c r="AB3018" s="1120"/>
      <c r="AC3018" s="249">
        <f>IF(B3018="","",(IFERROR(VLOOKUP(B3018,Projecten!A$4:X$2415,5,FALSE),"niet bekend")))</f>
        <v>23</v>
      </c>
      <c r="AD3018" s="330">
        <f t="shared" si="221"/>
        <v>14448</v>
      </c>
      <c r="AE3018" s="211">
        <f>IF(B3018="","",(IFERROR(VLOOKUP(B3018,Projecten!A$4:X$2415,23,FALSE),"niet bekend")))</f>
        <v>110768</v>
      </c>
      <c r="AF3018" s="330">
        <f>IF(B3018="","",(IFERROR(VLOOKUP(B3018,Projecten!A$4:X$2415,12,FALSE),"niet bekend")))</f>
        <v>110768</v>
      </c>
    </row>
    <row r="3019" spans="1:33" x14ac:dyDescent="0.2">
      <c r="A3019" s="202">
        <v>14441</v>
      </c>
      <c r="B3019" s="269">
        <v>2017837</v>
      </c>
      <c r="C3019" s="269">
        <v>121749</v>
      </c>
      <c r="D3019" s="269" t="s">
        <v>4141</v>
      </c>
      <c r="E3019" s="270" t="s">
        <v>352</v>
      </c>
      <c r="F3019" s="270">
        <v>1</v>
      </c>
      <c r="G3019" s="270">
        <v>9</v>
      </c>
      <c r="H3019" s="270">
        <v>6</v>
      </c>
      <c r="I3019" s="270">
        <v>4</v>
      </c>
      <c r="J3019" s="262" t="s">
        <v>47</v>
      </c>
      <c r="K3019" s="262" t="s">
        <v>47</v>
      </c>
      <c r="L3019" s="263" t="s">
        <v>1485</v>
      </c>
      <c r="M3019" s="263" t="s">
        <v>1485</v>
      </c>
      <c r="N3019" s="254" t="s">
        <v>47</v>
      </c>
      <c r="O3019" s="254" t="s">
        <v>47</v>
      </c>
      <c r="P3019" s="254" t="s">
        <v>47</v>
      </c>
      <c r="Q3019" s="254" t="s">
        <v>47</v>
      </c>
      <c r="R3019" s="254" t="s">
        <v>47</v>
      </c>
      <c r="S3019" s="243"/>
      <c r="T3019" s="1371"/>
      <c r="U3019" s="245">
        <v>7</v>
      </c>
      <c r="W3019" s="202" t="s">
        <v>532</v>
      </c>
      <c r="X3019" s="265" t="s">
        <v>4520</v>
      </c>
      <c r="Y3019" s="248">
        <v>32</v>
      </c>
      <c r="Z3019" s="202"/>
      <c r="AA3019" s="202"/>
      <c r="AB3019" s="499"/>
      <c r="AC3019" s="249">
        <f>IF(B3019="","",(IFERROR(VLOOKUP(B3019,Projecten!A$4:X$2415,5,FALSE),"niet bekend")))</f>
        <v>11</v>
      </c>
      <c r="AD3019" s="330">
        <f t="shared" si="221"/>
        <v>4845</v>
      </c>
      <c r="AE3019" s="211">
        <f>IF(B3019="","",(IFERROR(VLOOKUP(B3019,Projecten!A$4:X$2415,23,FALSE),"niet bekend")))</f>
        <v>53295</v>
      </c>
      <c r="AF3019" s="330">
        <f>IF(B3019="","",(IFERROR(VLOOKUP(B3019,Projecten!A$4:X$2415,12,FALSE),"niet bekend")))</f>
        <v>53295</v>
      </c>
      <c r="AG3019" s="209"/>
    </row>
    <row r="3020" spans="1:33" s="312" customFormat="1" x14ac:dyDescent="0.2">
      <c r="A3020" s="298"/>
      <c r="B3020" s="1012"/>
      <c r="C3020" s="299"/>
      <c r="D3020" s="300"/>
      <c r="E3020" s="300"/>
      <c r="F3020" s="300"/>
      <c r="G3020" s="300"/>
      <c r="H3020" s="300"/>
      <c r="I3020" s="300"/>
      <c r="J3020" s="301"/>
      <c r="K3020" s="301"/>
      <c r="L3020" s="301"/>
      <c r="M3020" s="302"/>
      <c r="N3020" s="302"/>
      <c r="O3020" s="302"/>
      <c r="P3020" s="302"/>
      <c r="Q3020" s="302"/>
      <c r="R3020" s="302"/>
      <c r="S3020" s="303"/>
      <c r="T3020" s="1445"/>
      <c r="U3020" s="305"/>
      <c r="V3020" s="305"/>
      <c r="W3020" s="307"/>
      <c r="X3020" s="307"/>
      <c r="Y3020" s="307"/>
      <c r="Z3020" s="298"/>
      <c r="AA3020" s="308"/>
      <c r="AB3020" s="410"/>
      <c r="AC3020" s="310"/>
      <c r="AD3020" s="412"/>
      <c r="AE3020" s="309" t="s">
        <v>3165</v>
      </c>
      <c r="AF3020" s="1360" t="s">
        <v>3165</v>
      </c>
    </row>
    <row r="3021" spans="1:33" s="236" customFormat="1" ht="12" customHeight="1" x14ac:dyDescent="0.2">
      <c r="A3021" s="220"/>
      <c r="C3021" s="221"/>
      <c r="D3021" s="222">
        <f>SUM(G3021:I3021)</f>
        <v>377</v>
      </c>
      <c r="E3021" s="220"/>
      <c r="F3021" s="220">
        <f>SUM(F3022:F3044)</f>
        <v>21</v>
      </c>
      <c r="G3021" s="220">
        <f>SUM(G3022:G3044)</f>
        <v>191</v>
      </c>
      <c r="H3021" s="220">
        <f>SUM(H3022:H3044)</f>
        <v>108</v>
      </c>
      <c r="I3021" s="220">
        <f>SUM(I3022:I3044)</f>
        <v>78</v>
      </c>
      <c r="J3021" s="223"/>
      <c r="K3021" s="223"/>
      <c r="L3021" s="223"/>
      <c r="M3021" s="224"/>
      <c r="N3021" s="224"/>
      <c r="O3021" s="224"/>
      <c r="P3021" s="224"/>
      <c r="Q3021" s="224"/>
      <c r="R3021" s="224"/>
      <c r="S3021" s="225">
        <v>7</v>
      </c>
      <c r="T3021" s="1442"/>
      <c r="U3021" s="227"/>
      <c r="V3021" s="227"/>
      <c r="W3021" s="229"/>
      <c r="X3021" s="230">
        <f>SUM(Y3021:Y3044)</f>
        <v>515.5</v>
      </c>
      <c r="Y3021" s="231"/>
      <c r="Z3021" s="231">
        <v>0</v>
      </c>
      <c r="AA3021" s="232">
        <f>X3021-Z3021</f>
        <v>515.5</v>
      </c>
      <c r="AB3021" s="221"/>
      <c r="AC3021" s="234"/>
      <c r="AD3021" s="384">
        <f>SUM(AD3022:AD3044)</f>
        <v>93100.900000000009</v>
      </c>
      <c r="AE3021" s="1366" t="s">
        <v>3165</v>
      </c>
      <c r="AF3021" s="1364" t="s">
        <v>3165</v>
      </c>
    </row>
    <row r="3022" spans="1:33" x14ac:dyDescent="0.2">
      <c r="A3022" s="202"/>
      <c r="B3022" s="519"/>
      <c r="C3022" s="238"/>
      <c r="D3022" s="239"/>
      <c r="E3022" s="240"/>
      <c r="F3022" s="240"/>
      <c r="G3022" s="240"/>
      <c r="H3022" s="240"/>
      <c r="I3022" s="240"/>
      <c r="J3022" s="241"/>
      <c r="K3022" s="241"/>
      <c r="L3022" s="241"/>
      <c r="M3022" s="242"/>
      <c r="N3022" s="242"/>
      <c r="O3022" s="242"/>
      <c r="P3022" s="242"/>
      <c r="Q3022" s="242"/>
      <c r="R3022" s="242"/>
      <c r="S3022" s="243" t="s">
        <v>3915</v>
      </c>
      <c r="T3022" s="1371"/>
      <c r="U3022" s="245"/>
      <c r="X3022" s="247" t="s">
        <v>4514</v>
      </c>
      <c r="Y3022" s="248"/>
      <c r="Z3022" s="202"/>
      <c r="AA3022" s="202"/>
      <c r="AB3022" s="243"/>
      <c r="AC3022" s="249" t="str">
        <f>IF(B3022="","",(IFERROR(VLOOKUP(B3022,Projecten!A$4:X$2415,5,FALSE),"niet bekend")))</f>
        <v/>
      </c>
      <c r="AD3022" s="330" t="str">
        <f>IF(AC3022="","",(IF(F3022=0,AF3022,(F3022/AC3022*AF3022))))</f>
        <v/>
      </c>
      <c r="AE3022" s="211" t="str">
        <f>IF(B3022="","",(IFERROR(VLOOKUP(B3022,Projecten!A$4:X$2415,23,FALSE),"niet bekend")))</f>
        <v/>
      </c>
      <c r="AF3022" s="330" t="str">
        <f>IF(B3022="","",(IFERROR(VLOOKUP(B3022,Projecten!A$4:X$2415,12,FALSE),"niet bekend")))</f>
        <v/>
      </c>
      <c r="AG3022" s="209"/>
    </row>
    <row r="3023" spans="1:33" s="259" customFormat="1" x14ac:dyDescent="0.2">
      <c r="A3023" s="202"/>
      <c r="B3023" s="250"/>
      <c r="C3023" s="251"/>
      <c r="D3023" s="252"/>
      <c r="E3023" s="239"/>
      <c r="F3023" s="239"/>
      <c r="G3023" s="239"/>
      <c r="H3023" s="239"/>
      <c r="I3023" s="239"/>
      <c r="J3023" s="253"/>
      <c r="K3023" s="253"/>
      <c r="L3023" s="253"/>
      <c r="M3023" s="253"/>
      <c r="N3023" s="254"/>
      <c r="O3023" s="254"/>
      <c r="P3023" s="254"/>
      <c r="Q3023" s="254"/>
      <c r="R3023" s="254"/>
      <c r="S3023" s="243">
        <v>2018</v>
      </c>
      <c r="T3023" s="1443"/>
      <c r="U3023" s="255"/>
      <c r="V3023" s="638"/>
      <c r="W3023" s="239"/>
      <c r="X3023" s="239"/>
      <c r="Y3023" s="257"/>
      <c r="Z3023" s="239"/>
      <c r="AA3023" s="239"/>
      <c r="AB3023" s="1120"/>
      <c r="AC3023" s="249" t="str">
        <f>IF(B3023="","",(IFERROR(VLOOKUP(B3023,Projecten!A$4:X$2415,5,FALSE),"niet bekend")))</f>
        <v/>
      </c>
      <c r="AD3023" s="330" t="str">
        <f>IF(AC3023="","",(IF(F3023=0,AF3023,(F3023/AC3023*AF3023))))</f>
        <v/>
      </c>
      <c r="AE3023" s="211" t="str">
        <f>IF(B3023="","",(IFERROR(VLOOKUP(B3023,Projecten!A$4:X$2415,23,FALSE),"niet bekend")))</f>
        <v/>
      </c>
      <c r="AF3023" s="330" t="str">
        <f>IF(B3023="","",(IFERROR(VLOOKUP(B3023,Projecten!A$4:X$2415,12,FALSE),"niet bekend")))</f>
        <v/>
      </c>
    </row>
    <row r="3024" spans="1:33" s="259" customFormat="1" x14ac:dyDescent="0.2">
      <c r="A3024" s="202">
        <v>15977</v>
      </c>
      <c r="B3024" s="250"/>
      <c r="C3024" s="251"/>
      <c r="D3024" s="252" t="s">
        <v>4616</v>
      </c>
      <c r="E3024" s="239"/>
      <c r="F3024" s="239"/>
      <c r="G3024" s="239"/>
      <c r="H3024" s="239"/>
      <c r="I3024" s="239"/>
      <c r="J3024" s="253"/>
      <c r="K3024" s="253"/>
      <c r="L3024" s="253"/>
      <c r="M3024" s="253"/>
      <c r="N3024" s="254"/>
      <c r="O3024" s="254"/>
      <c r="P3024" s="254"/>
      <c r="Q3024" s="254"/>
      <c r="R3024" s="254"/>
      <c r="S3024" s="243"/>
      <c r="T3024" s="1443"/>
      <c r="U3024" s="255"/>
      <c r="V3024" s="638"/>
      <c r="W3024" s="260"/>
      <c r="X3024" s="239"/>
      <c r="Y3024" s="257">
        <v>16.5</v>
      </c>
      <c r="Z3024" s="239"/>
      <c r="AA3024" s="239"/>
      <c r="AB3024" s="1120"/>
      <c r="AC3024" s="249"/>
      <c r="AD3024" s="330"/>
      <c r="AE3024" s="211"/>
      <c r="AF3024" s="330"/>
    </row>
    <row r="3025" spans="1:33" s="259" customFormat="1" x14ac:dyDescent="0.2">
      <c r="A3025" s="202">
        <v>15978</v>
      </c>
      <c r="B3025" s="250"/>
      <c r="C3025" s="251"/>
      <c r="D3025" s="252" t="s">
        <v>4282</v>
      </c>
      <c r="E3025" s="239"/>
      <c r="F3025" s="239"/>
      <c r="G3025" s="239"/>
      <c r="H3025" s="239"/>
      <c r="I3025" s="239"/>
      <c r="J3025" s="253"/>
      <c r="K3025" s="253"/>
      <c r="L3025" s="253"/>
      <c r="M3025" s="253"/>
      <c r="N3025" s="254"/>
      <c r="O3025" s="254"/>
      <c r="P3025" s="254"/>
      <c r="Q3025" s="254"/>
      <c r="R3025" s="254"/>
      <c r="S3025" s="243"/>
      <c r="T3025" s="1443"/>
      <c r="U3025" s="255"/>
      <c r="V3025" s="638"/>
      <c r="W3025" s="260"/>
      <c r="X3025" s="239"/>
      <c r="Y3025" s="257">
        <v>8.25</v>
      </c>
      <c r="Z3025" s="239"/>
      <c r="AA3025" s="239"/>
      <c r="AB3025" s="1120"/>
      <c r="AC3025" s="249"/>
      <c r="AD3025" s="330"/>
      <c r="AE3025" s="211"/>
      <c r="AF3025" s="330"/>
    </row>
    <row r="3026" spans="1:33" s="259" customFormat="1" x14ac:dyDescent="0.2">
      <c r="A3026" s="202">
        <v>15979</v>
      </c>
      <c r="B3026" s="250"/>
      <c r="C3026" s="251"/>
      <c r="D3026" s="252" t="s">
        <v>4252</v>
      </c>
      <c r="E3026" s="239"/>
      <c r="F3026" s="239"/>
      <c r="G3026" s="239"/>
      <c r="H3026" s="239"/>
      <c r="I3026" s="239"/>
      <c r="J3026" s="253"/>
      <c r="K3026" s="253"/>
      <c r="L3026" s="253"/>
      <c r="M3026" s="253"/>
      <c r="N3026" s="254"/>
      <c r="O3026" s="254"/>
      <c r="P3026" s="254"/>
      <c r="Q3026" s="254"/>
      <c r="R3026" s="254"/>
      <c r="S3026" s="243"/>
      <c r="T3026" s="1443"/>
      <c r="U3026" s="255"/>
      <c r="V3026" s="638"/>
      <c r="W3026" s="260"/>
      <c r="X3026" s="239"/>
      <c r="Y3026" s="257">
        <v>8.25</v>
      </c>
      <c r="Z3026" s="239"/>
      <c r="AA3026" s="239"/>
      <c r="AB3026" s="1120"/>
      <c r="AC3026" s="249"/>
      <c r="AD3026" s="330"/>
      <c r="AE3026" s="211"/>
      <c r="AF3026" s="330"/>
    </row>
    <row r="3027" spans="1:33" s="259" customFormat="1" x14ac:dyDescent="0.2">
      <c r="A3027" s="202">
        <v>15980</v>
      </c>
      <c r="B3027" s="250"/>
      <c r="C3027" s="251"/>
      <c r="D3027" s="252" t="s">
        <v>4493</v>
      </c>
      <c r="E3027" s="239"/>
      <c r="F3027" s="239"/>
      <c r="G3027" s="239"/>
      <c r="H3027" s="239"/>
      <c r="I3027" s="239"/>
      <c r="J3027" s="253"/>
      <c r="K3027" s="253"/>
      <c r="L3027" s="253"/>
      <c r="M3027" s="253"/>
      <c r="N3027" s="254"/>
      <c r="O3027" s="254"/>
      <c r="P3027" s="254"/>
      <c r="Q3027" s="254"/>
      <c r="R3027" s="254"/>
      <c r="S3027" s="243"/>
      <c r="T3027" s="1443"/>
      <c r="U3027" s="255"/>
      <c r="V3027" s="638"/>
      <c r="W3027" s="260"/>
      <c r="X3027" s="239"/>
      <c r="Y3027" s="257">
        <v>0</v>
      </c>
      <c r="Z3027" s="239"/>
      <c r="AA3027" s="239"/>
      <c r="AB3027" s="1120"/>
      <c r="AC3027" s="249"/>
      <c r="AD3027" s="330"/>
      <c r="AE3027" s="211"/>
      <c r="AF3027" s="330"/>
    </row>
    <row r="3028" spans="1:33" s="259" customFormat="1" x14ac:dyDescent="0.2">
      <c r="A3028" s="202">
        <v>15981</v>
      </c>
      <c r="B3028" s="250"/>
      <c r="C3028" s="251"/>
      <c r="D3028" s="252" t="s">
        <v>4491</v>
      </c>
      <c r="E3028" s="239"/>
      <c r="F3028" s="239"/>
      <c r="G3028" s="239"/>
      <c r="H3028" s="239"/>
      <c r="I3028" s="239"/>
      <c r="J3028" s="253"/>
      <c r="K3028" s="253"/>
      <c r="L3028" s="253"/>
      <c r="M3028" s="253"/>
      <c r="N3028" s="254"/>
      <c r="O3028" s="254"/>
      <c r="P3028" s="254"/>
      <c r="Q3028" s="254"/>
      <c r="R3028" s="254"/>
      <c r="S3028" s="243"/>
      <c r="T3028" s="1443"/>
      <c r="U3028" s="255"/>
      <c r="V3028" s="638"/>
      <c r="W3028" s="260"/>
      <c r="X3028" s="239"/>
      <c r="Y3028" s="257">
        <v>0</v>
      </c>
      <c r="Z3028" s="239"/>
      <c r="AA3028" s="239"/>
      <c r="AB3028" s="1120"/>
      <c r="AC3028" s="249"/>
      <c r="AD3028" s="330"/>
      <c r="AE3028" s="211"/>
      <c r="AF3028" s="330"/>
    </row>
    <row r="3029" spans="1:33" x14ac:dyDescent="0.2">
      <c r="A3029" s="202">
        <v>15982</v>
      </c>
      <c r="B3029" s="496">
        <v>2018023</v>
      </c>
      <c r="C3029" s="272">
        <v>121746</v>
      </c>
      <c r="D3029" s="272">
        <v>680718</v>
      </c>
      <c r="E3029" s="273" t="s">
        <v>26</v>
      </c>
      <c r="F3029" s="273">
        <v>1</v>
      </c>
      <c r="G3029" s="273">
        <v>9</v>
      </c>
      <c r="H3029" s="273">
        <v>6</v>
      </c>
      <c r="I3029" s="273">
        <v>3</v>
      </c>
      <c r="J3029" s="262">
        <v>43130</v>
      </c>
      <c r="K3029" s="262">
        <v>43129</v>
      </c>
      <c r="L3029" s="263" t="s">
        <v>1485</v>
      </c>
      <c r="M3029" s="263" t="s">
        <v>1485</v>
      </c>
      <c r="N3029" s="254" t="s">
        <v>47</v>
      </c>
      <c r="O3029" s="254" t="s">
        <v>47</v>
      </c>
      <c r="P3029" s="254" t="s">
        <v>47</v>
      </c>
      <c r="Q3029" s="254" t="s">
        <v>47</v>
      </c>
      <c r="R3029" s="254" t="s">
        <v>47</v>
      </c>
      <c r="S3029" s="243"/>
      <c r="T3029" s="1371"/>
      <c r="U3029" s="245">
        <v>7</v>
      </c>
      <c r="W3029" s="202" t="s">
        <v>2509</v>
      </c>
      <c r="X3029" s="265" t="s">
        <v>4591</v>
      </c>
      <c r="Y3029" s="248">
        <v>16.25</v>
      </c>
      <c r="Z3029" s="202"/>
      <c r="AA3029" s="202"/>
      <c r="AB3029" s="499"/>
      <c r="AC3029" s="249">
        <f>IF(B3029="","",(IFERROR(VLOOKUP(B3029,Projecten!A$4:X$2415,5,FALSE),"niet bekend")))</f>
        <v>1</v>
      </c>
      <c r="AD3029" s="330">
        <f t="shared" ref="AD3029:AD3043" si="222">IF(AC3029="","",(IF(F3029=0,AF3029,(F3029/AC3029*AF3029))))</f>
        <v>3119.01</v>
      </c>
      <c r="AE3029" s="211">
        <f>IF(B3029="","",(IFERROR(VLOOKUP(B3029,Projecten!A$4:X$2415,23,FALSE),"niet bekend")))</f>
        <v>3119.01</v>
      </c>
      <c r="AF3029" s="330">
        <f>IF(B3029="","",(IFERROR(VLOOKUP(B3029,Projecten!A$4:X$2415,12,FALSE),"niet bekend")))</f>
        <v>3119.01</v>
      </c>
      <c r="AG3029" s="209"/>
    </row>
    <row r="3030" spans="1:33" x14ac:dyDescent="0.2">
      <c r="A3030" s="202">
        <v>15983</v>
      </c>
      <c r="B3030" s="496">
        <v>2018027</v>
      </c>
      <c r="C3030" s="272">
        <v>121746</v>
      </c>
      <c r="D3030" s="272">
        <v>736218</v>
      </c>
      <c r="E3030" s="273" t="s">
        <v>26</v>
      </c>
      <c r="F3030" s="273">
        <v>1</v>
      </c>
      <c r="G3030" s="273">
        <v>8</v>
      </c>
      <c r="H3030" s="273">
        <v>5</v>
      </c>
      <c r="I3030" s="273">
        <v>3</v>
      </c>
      <c r="J3030" s="262">
        <v>43130</v>
      </c>
      <c r="K3030" s="262">
        <v>43131</v>
      </c>
      <c r="L3030" s="263" t="s">
        <v>1485</v>
      </c>
      <c r="M3030" s="263" t="s">
        <v>1485</v>
      </c>
      <c r="N3030" s="254" t="s">
        <v>47</v>
      </c>
      <c r="O3030" s="254" t="s">
        <v>47</v>
      </c>
      <c r="P3030" s="254" t="s">
        <v>47</v>
      </c>
      <c r="Q3030" s="254" t="s">
        <v>47</v>
      </c>
      <c r="R3030" s="254" t="s">
        <v>47</v>
      </c>
      <c r="S3030" s="243"/>
      <c r="T3030" s="1371"/>
      <c r="U3030" s="245">
        <v>7</v>
      </c>
      <c r="W3030" s="202" t="s">
        <v>2509</v>
      </c>
      <c r="X3030" s="265" t="s">
        <v>4592</v>
      </c>
      <c r="Y3030" s="248">
        <v>19</v>
      </c>
      <c r="Z3030" s="202"/>
      <c r="AA3030" s="202"/>
      <c r="AB3030" s="499"/>
      <c r="AC3030" s="249">
        <f>IF(B3030="","",(IFERROR(VLOOKUP(B3030,Projecten!A$4:X$2415,5,FALSE),"niet bekend")))</f>
        <v>1</v>
      </c>
      <c r="AD3030" s="330">
        <f t="shared" si="222"/>
        <v>3123.43</v>
      </c>
      <c r="AE3030" s="211">
        <f>IF(B3030="","",(IFERROR(VLOOKUP(B3030,Projecten!A$4:X$2415,23,FALSE),"niet bekend")))</f>
        <v>3123.43</v>
      </c>
      <c r="AF3030" s="330">
        <f>IF(B3030="","",(IFERROR(VLOOKUP(B3030,Projecten!A$4:X$2415,12,FALSE),"niet bekend")))</f>
        <v>3123.43</v>
      </c>
      <c r="AG3030" s="209"/>
    </row>
    <row r="3031" spans="1:33" x14ac:dyDescent="0.2">
      <c r="A3031" s="202">
        <v>15984</v>
      </c>
      <c r="B3031" s="272">
        <v>2017913</v>
      </c>
      <c r="C3031" s="272">
        <v>121754</v>
      </c>
      <c r="D3031" s="272" t="s">
        <v>4207</v>
      </c>
      <c r="E3031" s="273" t="s">
        <v>2330</v>
      </c>
      <c r="F3031" s="273">
        <v>1</v>
      </c>
      <c r="G3031" s="273">
        <v>9</v>
      </c>
      <c r="H3031" s="273">
        <v>7</v>
      </c>
      <c r="I3031" s="273">
        <v>1</v>
      </c>
      <c r="J3031" s="262">
        <v>43137</v>
      </c>
      <c r="K3031" s="262">
        <v>43137</v>
      </c>
      <c r="L3031" s="263" t="s">
        <v>1485</v>
      </c>
      <c r="M3031" s="263" t="s">
        <v>1485</v>
      </c>
      <c r="N3031" s="254" t="s">
        <v>47</v>
      </c>
      <c r="O3031" s="254" t="s">
        <v>47</v>
      </c>
      <c r="P3031" s="254" t="s">
        <v>47</v>
      </c>
      <c r="Q3031" s="254" t="s">
        <v>47</v>
      </c>
      <c r="R3031" s="254" t="s">
        <v>47</v>
      </c>
      <c r="S3031" s="243"/>
      <c r="T3031" s="1371"/>
      <c r="U3031" s="245">
        <v>8</v>
      </c>
      <c r="W3031" s="202" t="s">
        <v>2532</v>
      </c>
      <c r="X3031" s="265" t="s">
        <v>4362</v>
      </c>
      <c r="Y3031" s="248">
        <v>20</v>
      </c>
      <c r="Z3031" s="202"/>
      <c r="AA3031" s="202"/>
      <c r="AB3031" s="499"/>
      <c r="AC3031" s="249">
        <f>IF(B3031="","",(IFERROR(VLOOKUP(B3031,Projecten!A$4:X$2415,5,FALSE),"niet bekend")))</f>
        <v>1</v>
      </c>
      <c r="AD3031" s="330">
        <f t="shared" si="222"/>
        <v>3497.11</v>
      </c>
      <c r="AE3031" s="211">
        <f>IF(B3031="","",(IFERROR(VLOOKUP(B3031,Projecten!A$4:X$2415,23,FALSE),"niet bekend")))</f>
        <v>3497.11</v>
      </c>
      <c r="AF3031" s="330">
        <f>IF(B3031="","",(IFERROR(VLOOKUP(B3031,Projecten!A$4:X$2415,12,FALSE),"niet bekend")))</f>
        <v>3497.11</v>
      </c>
      <c r="AG3031" s="209"/>
    </row>
    <row r="3032" spans="1:33" x14ac:dyDescent="0.2">
      <c r="A3032" s="202">
        <v>15985</v>
      </c>
      <c r="B3032" s="496">
        <v>2018017</v>
      </c>
      <c r="C3032" s="272">
        <v>121755</v>
      </c>
      <c r="D3032" s="272" t="s">
        <v>4230</v>
      </c>
      <c r="E3032" s="273" t="s">
        <v>26</v>
      </c>
      <c r="F3032" s="273">
        <v>5</v>
      </c>
      <c r="G3032" s="273">
        <v>40</v>
      </c>
      <c r="H3032" s="273">
        <v>25</v>
      </c>
      <c r="I3032" s="273">
        <v>15</v>
      </c>
      <c r="J3032" s="262">
        <v>43130</v>
      </c>
      <c r="K3032" s="262">
        <v>43131</v>
      </c>
      <c r="L3032" s="263" t="s">
        <v>1485</v>
      </c>
      <c r="M3032" s="263" t="s">
        <v>1485</v>
      </c>
      <c r="N3032" s="254" t="s">
        <v>47</v>
      </c>
      <c r="O3032" s="254" t="s">
        <v>47</v>
      </c>
      <c r="P3032" s="254" t="s">
        <v>47</v>
      </c>
      <c r="Q3032" s="254" t="s">
        <v>47</v>
      </c>
      <c r="R3032" s="254" t="s">
        <v>47</v>
      </c>
      <c r="S3032" s="243"/>
      <c r="T3032" s="1371"/>
      <c r="U3032" s="245">
        <v>9</v>
      </c>
      <c r="W3032" s="202" t="s">
        <v>421</v>
      </c>
      <c r="X3032" s="1482" t="s">
        <v>4593</v>
      </c>
      <c r="Y3032" s="248">
        <v>80</v>
      </c>
      <c r="Z3032" s="202"/>
      <c r="AA3032" s="202"/>
      <c r="AB3032" s="499"/>
      <c r="AC3032" s="249">
        <f>IF(B3032="","",(IFERROR(VLOOKUP(B3032,Projecten!A$4:X$2415,5,FALSE),"niet bekend")))</f>
        <v>5</v>
      </c>
      <c r="AD3032" s="330">
        <f t="shared" si="222"/>
        <v>14482.85</v>
      </c>
      <c r="AE3032" s="211">
        <f>IF(B3032="","",(IFERROR(VLOOKUP(B3032,Projecten!A$4:X$2415,23,FALSE),"niet bekend")))</f>
        <v>14482.85</v>
      </c>
      <c r="AF3032" s="330">
        <f>IF(B3032="","",(IFERROR(VLOOKUP(B3032,Projecten!A$4:X$2415,12,FALSE),"niet bekend")))</f>
        <v>14482.85</v>
      </c>
      <c r="AG3032" s="209"/>
    </row>
    <row r="3033" spans="1:33" s="327" customFormat="1" x14ac:dyDescent="0.2">
      <c r="A3033" s="318">
        <v>15986</v>
      </c>
      <c r="B3033" s="1101">
        <v>2018039</v>
      </c>
      <c r="C3033" s="1109">
        <v>121756</v>
      </c>
      <c r="D3033" s="1109">
        <v>685518</v>
      </c>
      <c r="E3033" s="1117" t="s">
        <v>26</v>
      </c>
      <c r="F3033" s="1117">
        <v>1</v>
      </c>
      <c r="G3033" s="1117">
        <v>10</v>
      </c>
      <c r="H3033" s="1117">
        <v>5</v>
      </c>
      <c r="I3033" s="1117">
        <v>3</v>
      </c>
      <c r="J3033" s="1450">
        <v>43137</v>
      </c>
      <c r="K3033" s="1450">
        <v>43138</v>
      </c>
      <c r="L3033" s="1447" t="s">
        <v>1485</v>
      </c>
      <c r="M3033" s="1484" t="s">
        <v>1485</v>
      </c>
      <c r="N3033" s="403" t="s">
        <v>47</v>
      </c>
      <c r="O3033" s="403" t="s">
        <v>47</v>
      </c>
      <c r="P3033" s="403" t="s">
        <v>47</v>
      </c>
      <c r="Q3033" s="403" t="s">
        <v>47</v>
      </c>
      <c r="R3033" s="403" t="s">
        <v>47</v>
      </c>
      <c r="S3033" s="320"/>
      <c r="T3033" s="1315"/>
      <c r="U3033" s="264">
        <v>8</v>
      </c>
      <c r="V3033" s="396"/>
      <c r="W3033" s="318" t="s">
        <v>2509</v>
      </c>
      <c r="X3033" s="265" t="s">
        <v>1341</v>
      </c>
      <c r="Y3033" s="324">
        <v>18</v>
      </c>
      <c r="Z3033" s="318"/>
      <c r="AA3033" s="318"/>
      <c r="AB3033" s="1210"/>
      <c r="AC3033" s="249">
        <f>IF(B3033="","",(IFERROR(VLOOKUP(B3033,Projecten!A$4:X$2415,5,FALSE),"niet bekend")))</f>
        <v>1</v>
      </c>
      <c r="AD3033" s="330">
        <f t="shared" si="222"/>
        <v>3307.54</v>
      </c>
      <c r="AE3033" s="211">
        <f>IF(B3033="","",(IFERROR(VLOOKUP(B3033,Projecten!A$4:X$2415,23,FALSE),"niet bekend")))</f>
        <v>3307.54</v>
      </c>
      <c r="AF3033" s="330">
        <f>IF(B3033="","",(IFERROR(VLOOKUP(B3033,Projecten!A$4:X$2415,12,FALSE),"niet bekend")))</f>
        <v>3307.54</v>
      </c>
    </row>
    <row r="3034" spans="1:33" s="259" customFormat="1" x14ac:dyDescent="0.2">
      <c r="A3034" s="202">
        <v>15987</v>
      </c>
      <c r="B3034" s="272">
        <v>2018016</v>
      </c>
      <c r="C3034" s="272">
        <v>121756</v>
      </c>
      <c r="D3034" s="272">
        <v>690618</v>
      </c>
      <c r="E3034" s="273" t="s">
        <v>26</v>
      </c>
      <c r="F3034" s="273">
        <v>1</v>
      </c>
      <c r="G3034" s="273">
        <v>9</v>
      </c>
      <c r="H3034" s="273">
        <v>5</v>
      </c>
      <c r="I3034" s="273">
        <v>3</v>
      </c>
      <c r="J3034" s="262">
        <v>43132</v>
      </c>
      <c r="K3034" s="262">
        <v>43137</v>
      </c>
      <c r="L3034" s="263" t="s">
        <v>1485</v>
      </c>
      <c r="M3034" s="263" t="s">
        <v>1485</v>
      </c>
      <c r="N3034" s="254" t="s">
        <v>47</v>
      </c>
      <c r="O3034" s="254" t="s">
        <v>47</v>
      </c>
      <c r="P3034" s="254" t="s">
        <v>47</v>
      </c>
      <c r="Q3034" s="254" t="s">
        <v>47</v>
      </c>
      <c r="R3034" s="254" t="s">
        <v>47</v>
      </c>
      <c r="S3034" s="251"/>
      <c r="T3034" s="1443"/>
      <c r="U3034" s="245">
        <v>8</v>
      </c>
      <c r="V3034" s="638"/>
      <c r="W3034" s="202" t="s">
        <v>2509</v>
      </c>
      <c r="X3034" s="265" t="s">
        <v>1341</v>
      </c>
      <c r="Y3034" s="248">
        <v>16</v>
      </c>
      <c r="Z3034" s="239"/>
      <c r="AA3034" s="239"/>
      <c r="AB3034" s="1120"/>
      <c r="AC3034" s="249">
        <f>IF(B3034="","",(IFERROR(VLOOKUP(B3034,Projecten!A$4:X$2415,5,FALSE),"niet bekend")))</f>
        <v>1</v>
      </c>
      <c r="AD3034" s="330">
        <f t="shared" si="222"/>
        <v>2875.29</v>
      </c>
      <c r="AE3034" s="211">
        <f>IF(B3034="","",(IFERROR(VLOOKUP(B3034,Projecten!A$4:X$2415,23,FALSE),"niet bekend")))</f>
        <v>2875.29</v>
      </c>
      <c r="AF3034" s="330">
        <f>IF(B3034="","",(IFERROR(VLOOKUP(B3034,Projecten!A$4:X$2415,12,FALSE),"niet bekend")))</f>
        <v>2875.29</v>
      </c>
    </row>
    <row r="3035" spans="1:33" x14ac:dyDescent="0.2">
      <c r="A3035" s="202">
        <v>15988</v>
      </c>
      <c r="B3035" s="496">
        <v>2017765</v>
      </c>
      <c r="C3035" s="272">
        <v>121757</v>
      </c>
      <c r="D3035" s="272" t="s">
        <v>4003</v>
      </c>
      <c r="E3035" s="273" t="s">
        <v>26</v>
      </c>
      <c r="F3035" s="273">
        <v>4</v>
      </c>
      <c r="G3035" s="273">
        <f>F3035*8</f>
        <v>32</v>
      </c>
      <c r="H3035" s="273">
        <f>F3035*5</f>
        <v>20</v>
      </c>
      <c r="I3035" s="273">
        <f>F3035*2</f>
        <v>8</v>
      </c>
      <c r="J3035" s="263" t="s">
        <v>47</v>
      </c>
      <c r="K3035" s="263" t="s">
        <v>47</v>
      </c>
      <c r="L3035" s="263" t="s">
        <v>1485</v>
      </c>
      <c r="M3035" s="263" t="s">
        <v>1485</v>
      </c>
      <c r="N3035" s="254" t="s">
        <v>47</v>
      </c>
      <c r="O3035" s="254" t="s">
        <v>47</v>
      </c>
      <c r="P3035" s="254" t="s">
        <v>47</v>
      </c>
      <c r="Q3035" s="254" t="s">
        <v>47</v>
      </c>
      <c r="R3035" s="254" t="s">
        <v>47</v>
      </c>
      <c r="S3035" s="243"/>
      <c r="T3035" s="1371" t="s">
        <v>4004</v>
      </c>
      <c r="U3035" s="245">
        <v>8</v>
      </c>
      <c r="W3035" s="202" t="s">
        <v>2265</v>
      </c>
      <c r="X3035" s="1482" t="s">
        <v>4613</v>
      </c>
      <c r="Y3035" s="248">
        <v>80</v>
      </c>
      <c r="Z3035" s="202"/>
      <c r="AA3035" s="202"/>
      <c r="AB3035" s="499"/>
      <c r="AC3035" s="249">
        <f>IF(B3035="","",(IFERROR(VLOOKUP(B3035,Projecten!A$4:X$2415,5,FALSE),"niet bekend")))</f>
        <v>25</v>
      </c>
      <c r="AD3035" s="330">
        <f t="shared" si="222"/>
        <v>14000</v>
      </c>
      <c r="AE3035" s="211">
        <f>IF(B3035="","",(IFERROR(VLOOKUP(B3035,Projecten!A$4:X$2415,23,FALSE),"niet bekend")))</f>
        <v>87500</v>
      </c>
      <c r="AF3035" s="330">
        <f>IF(B3035="","",(IFERROR(VLOOKUP(B3035,Projecten!A$4:X$2415,12,FALSE),"niet bekend")))</f>
        <v>87500</v>
      </c>
      <c r="AG3035" s="209"/>
    </row>
    <row r="3036" spans="1:33" s="327" customFormat="1" x14ac:dyDescent="0.2">
      <c r="A3036" s="318">
        <v>15989</v>
      </c>
      <c r="B3036" s="1101">
        <v>2018026</v>
      </c>
      <c r="C3036" s="1109">
        <v>121758</v>
      </c>
      <c r="D3036" s="1109">
        <v>630018</v>
      </c>
      <c r="E3036" s="1117" t="s">
        <v>26</v>
      </c>
      <c r="F3036" s="1117">
        <v>1</v>
      </c>
      <c r="G3036" s="1117">
        <v>8</v>
      </c>
      <c r="H3036" s="1117">
        <v>5</v>
      </c>
      <c r="I3036" s="1117">
        <v>3</v>
      </c>
      <c r="J3036" s="1450">
        <v>43132</v>
      </c>
      <c r="K3036" s="1450">
        <v>43136</v>
      </c>
      <c r="L3036" s="1447" t="s">
        <v>1485</v>
      </c>
      <c r="M3036" s="1484" t="s">
        <v>1485</v>
      </c>
      <c r="N3036" s="403" t="s">
        <v>47</v>
      </c>
      <c r="O3036" s="403" t="s">
        <v>47</v>
      </c>
      <c r="P3036" s="403" t="s">
        <v>47</v>
      </c>
      <c r="Q3036" s="403" t="s">
        <v>47</v>
      </c>
      <c r="R3036" s="403" t="s">
        <v>47</v>
      </c>
      <c r="S3036" s="320"/>
      <c r="T3036" s="1315"/>
      <c r="U3036" s="245">
        <v>8</v>
      </c>
      <c r="V3036" s="427"/>
      <c r="W3036" s="202" t="s">
        <v>162</v>
      </c>
      <c r="X3036" s="265" t="s">
        <v>1250</v>
      </c>
      <c r="Y3036" s="248">
        <v>17.25</v>
      </c>
      <c r="Z3036" s="318"/>
      <c r="AA3036" s="318"/>
      <c r="AB3036" s="1210"/>
      <c r="AC3036" s="249">
        <f>IF(B3036="","",(IFERROR(VLOOKUP(B3036,Projecten!A$4:X$2415,5,FALSE),"niet bekend")))</f>
        <v>1</v>
      </c>
      <c r="AD3036" s="330">
        <f t="shared" si="222"/>
        <v>3439.08</v>
      </c>
      <c r="AE3036" s="211">
        <f>IF(B3036="","",(IFERROR(VLOOKUP(B3036,Projecten!A$4:X$2415,23,FALSE),"niet bekend")))</f>
        <v>3439.08</v>
      </c>
      <c r="AF3036" s="330">
        <f>IF(B3036="","",(IFERROR(VLOOKUP(B3036,Projecten!A$4:X$2415,12,FALSE),"niet bekend")))</f>
        <v>3439.08</v>
      </c>
    </row>
    <row r="3037" spans="1:33" s="327" customFormat="1" x14ac:dyDescent="0.2">
      <c r="A3037" s="318">
        <v>15990</v>
      </c>
      <c r="B3037" s="1101">
        <v>2018034</v>
      </c>
      <c r="C3037" s="1109">
        <v>121758</v>
      </c>
      <c r="D3037" s="1109" t="s">
        <v>4275</v>
      </c>
      <c r="E3037" s="1117" t="s">
        <v>26</v>
      </c>
      <c r="F3037" s="1117">
        <v>0</v>
      </c>
      <c r="G3037" s="1117">
        <v>1</v>
      </c>
      <c r="H3037" s="1117">
        <v>0</v>
      </c>
      <c r="I3037" s="1117">
        <v>1</v>
      </c>
      <c r="J3037" s="1450">
        <v>43132</v>
      </c>
      <c r="K3037" s="1447" t="s">
        <v>1485</v>
      </c>
      <c r="L3037" s="1447" t="s">
        <v>1485</v>
      </c>
      <c r="M3037" s="1484" t="s">
        <v>1485</v>
      </c>
      <c r="N3037" s="403" t="s">
        <v>47</v>
      </c>
      <c r="O3037" s="403" t="s">
        <v>47</v>
      </c>
      <c r="P3037" s="403" t="s">
        <v>47</v>
      </c>
      <c r="Q3037" s="403" t="s">
        <v>47</v>
      </c>
      <c r="R3037" s="403" t="s">
        <v>47</v>
      </c>
      <c r="S3037" s="320"/>
      <c r="T3037" s="1315"/>
      <c r="U3037" s="245">
        <v>8</v>
      </c>
      <c r="V3037" s="638"/>
      <c r="W3037" s="202" t="s">
        <v>2509</v>
      </c>
      <c r="X3037" s="265" t="s">
        <v>1250</v>
      </c>
      <c r="Y3037" s="248">
        <v>5</v>
      </c>
      <c r="Z3037" s="318"/>
      <c r="AA3037" s="318"/>
      <c r="AB3037" s="1210"/>
      <c r="AC3037" s="249">
        <f>IF(B3037="","",(IFERROR(VLOOKUP(B3037,Projecten!A$4:X$2415,5,FALSE),"niet bekend")))</f>
        <v>0</v>
      </c>
      <c r="AD3037" s="330">
        <f t="shared" si="222"/>
        <v>563.16</v>
      </c>
      <c r="AE3037" s="211">
        <f>IF(B3037="","",(IFERROR(VLOOKUP(B3037,Projecten!A$4:X$2415,23,FALSE),"niet bekend")))</f>
        <v>563.16</v>
      </c>
      <c r="AF3037" s="330">
        <f>IF(B3037="","",(IFERROR(VLOOKUP(B3037,Projecten!A$4:X$2415,12,FALSE),"niet bekend")))</f>
        <v>563.16</v>
      </c>
    </row>
    <row r="3038" spans="1:33" s="327" customFormat="1" x14ac:dyDescent="0.2">
      <c r="A3038" s="318">
        <v>15991</v>
      </c>
      <c r="B3038" s="1101">
        <v>2018035</v>
      </c>
      <c r="C3038" s="1109">
        <v>121758</v>
      </c>
      <c r="D3038" s="1109">
        <v>665818</v>
      </c>
      <c r="E3038" s="1117" t="s">
        <v>26</v>
      </c>
      <c r="F3038" s="1117">
        <v>1</v>
      </c>
      <c r="G3038" s="1117">
        <v>9</v>
      </c>
      <c r="H3038" s="1117">
        <v>5</v>
      </c>
      <c r="I3038" s="1117">
        <v>3</v>
      </c>
      <c r="J3038" s="1450">
        <v>43132</v>
      </c>
      <c r="K3038" s="1450">
        <v>43136</v>
      </c>
      <c r="L3038" s="1447" t="s">
        <v>1485</v>
      </c>
      <c r="M3038" s="1484" t="s">
        <v>1485</v>
      </c>
      <c r="N3038" s="403" t="s">
        <v>47</v>
      </c>
      <c r="O3038" s="403" t="s">
        <v>47</v>
      </c>
      <c r="P3038" s="403" t="s">
        <v>47</v>
      </c>
      <c r="Q3038" s="403" t="s">
        <v>47</v>
      </c>
      <c r="R3038" s="403" t="s">
        <v>47</v>
      </c>
      <c r="S3038" s="320"/>
      <c r="T3038" s="1315"/>
      <c r="U3038" s="245">
        <v>8</v>
      </c>
      <c r="V3038" s="638"/>
      <c r="W3038" s="202" t="s">
        <v>2509</v>
      </c>
      <c r="X3038" s="265" t="s">
        <v>1250</v>
      </c>
      <c r="Y3038" s="248">
        <v>23</v>
      </c>
      <c r="Z3038" s="318"/>
      <c r="AA3038" s="318"/>
      <c r="AB3038" s="1210"/>
      <c r="AC3038" s="249">
        <f>IF(B3038="","",(IFERROR(VLOOKUP(B3038,Projecten!A$4:X$2415,5,FALSE),"niet bekend")))</f>
        <v>1</v>
      </c>
      <c r="AD3038" s="330">
        <f t="shared" si="222"/>
        <v>4295.53</v>
      </c>
      <c r="AE3038" s="211">
        <f>IF(B3038="","",(IFERROR(VLOOKUP(B3038,Projecten!A$4:X$2415,23,FALSE),"niet bekend")))</f>
        <v>4295.53</v>
      </c>
      <c r="AF3038" s="330">
        <f>IF(B3038="","",(IFERROR(VLOOKUP(B3038,Projecten!A$4:X$2415,12,FALSE),"niet bekend")))</f>
        <v>4295.53</v>
      </c>
    </row>
    <row r="3039" spans="1:33" s="327" customFormat="1" x14ac:dyDescent="0.2">
      <c r="A3039" s="318">
        <v>15992</v>
      </c>
      <c r="B3039" s="1101">
        <v>2018040</v>
      </c>
      <c r="C3039" s="1109">
        <v>121758</v>
      </c>
      <c r="D3039" s="1109" t="s">
        <v>4284</v>
      </c>
      <c r="E3039" s="1117" t="s">
        <v>26</v>
      </c>
      <c r="F3039" s="1117">
        <v>1</v>
      </c>
      <c r="G3039" s="1117">
        <v>10</v>
      </c>
      <c r="H3039" s="1117">
        <v>5</v>
      </c>
      <c r="I3039" s="1117">
        <v>3</v>
      </c>
      <c r="J3039" s="1485" t="s">
        <v>47</v>
      </c>
      <c r="K3039" s="1447" t="s">
        <v>47</v>
      </c>
      <c r="L3039" s="1447" t="s">
        <v>1485</v>
      </c>
      <c r="M3039" s="1484" t="s">
        <v>1485</v>
      </c>
      <c r="N3039" s="403" t="s">
        <v>47</v>
      </c>
      <c r="O3039" s="403" t="s">
        <v>47</v>
      </c>
      <c r="P3039" s="403" t="s">
        <v>47</v>
      </c>
      <c r="Q3039" s="403" t="s">
        <v>47</v>
      </c>
      <c r="R3039" s="403" t="s">
        <v>47</v>
      </c>
      <c r="S3039" s="320"/>
      <c r="T3039" s="1315"/>
      <c r="U3039" s="264">
        <v>8</v>
      </c>
      <c r="V3039" s="396"/>
      <c r="W3039" s="318" t="s">
        <v>2509</v>
      </c>
      <c r="X3039" s="265" t="s">
        <v>1250</v>
      </c>
      <c r="Y3039" s="324">
        <v>20</v>
      </c>
      <c r="Z3039" s="318"/>
      <c r="AA3039" s="318"/>
      <c r="AB3039" s="1210"/>
      <c r="AC3039" s="249">
        <f>IF(B3039="","",(IFERROR(VLOOKUP(B3039,Projecten!A$4:X$2415,5,FALSE),"niet bekend")))</f>
        <v>1</v>
      </c>
      <c r="AD3039" s="330">
        <f t="shared" si="222"/>
        <v>4287.8999999999996</v>
      </c>
      <c r="AE3039" s="211">
        <f>IF(B3039="","",(IFERROR(VLOOKUP(B3039,Projecten!A$4:X$2415,23,FALSE),"niet bekend")))</f>
        <v>4287.8999999999996</v>
      </c>
      <c r="AF3039" s="330">
        <f>IF(B3039="","",(IFERROR(VLOOKUP(B3039,Projecten!A$4:X$2415,12,FALSE),"niet bekend")))</f>
        <v>4287.8999999999996</v>
      </c>
    </row>
    <row r="3040" spans="1:33" s="327" customFormat="1" x14ac:dyDescent="0.2">
      <c r="A3040" s="318">
        <v>15993</v>
      </c>
      <c r="B3040" s="272">
        <v>2018049</v>
      </c>
      <c r="C3040" s="272" t="s">
        <v>4494</v>
      </c>
      <c r="D3040" s="272" t="s">
        <v>4304</v>
      </c>
      <c r="E3040" s="273" t="s">
        <v>26</v>
      </c>
      <c r="F3040" s="273">
        <v>1</v>
      </c>
      <c r="G3040" s="273">
        <v>11</v>
      </c>
      <c r="H3040" s="273">
        <v>4</v>
      </c>
      <c r="I3040" s="273">
        <v>12</v>
      </c>
      <c r="J3040" s="1450">
        <v>43140</v>
      </c>
      <c r="K3040" s="1450">
        <v>43138</v>
      </c>
      <c r="L3040" s="1447" t="s">
        <v>1485</v>
      </c>
      <c r="M3040" s="1486" t="s">
        <v>4569</v>
      </c>
      <c r="N3040" s="403" t="s">
        <v>47</v>
      </c>
      <c r="O3040" s="403" t="s">
        <v>47</v>
      </c>
      <c r="P3040" s="403" t="s">
        <v>47</v>
      </c>
      <c r="Q3040" s="403" t="s">
        <v>47</v>
      </c>
      <c r="R3040" s="403" t="s">
        <v>47</v>
      </c>
      <c r="S3040" s="320"/>
      <c r="T3040" s="1315"/>
      <c r="U3040" s="264">
        <v>8</v>
      </c>
      <c r="V3040" s="396"/>
      <c r="W3040" s="318" t="s">
        <v>3928</v>
      </c>
      <c r="X3040" s="265" t="s">
        <v>4566</v>
      </c>
      <c r="Y3040" s="324">
        <v>48</v>
      </c>
      <c r="Z3040" s="318"/>
      <c r="AA3040" s="318"/>
      <c r="AB3040" s="1210"/>
      <c r="AC3040" s="249">
        <f>IF(B3040="","",(IFERROR(VLOOKUP(B3040,Projecten!A$4:X$2415,5,FALSE),"niet bekend")))</f>
        <v>1</v>
      </c>
      <c r="AD3040" s="330">
        <f t="shared" si="222"/>
        <v>11372</v>
      </c>
      <c r="AE3040" s="211">
        <f>IF(B3040="","",(IFERROR(VLOOKUP(B3040,Projecten!A$4:X$2415,23,FALSE),"niet bekend")))</f>
        <v>11372</v>
      </c>
      <c r="AF3040" s="330">
        <f>IF(B3040="","",(IFERROR(VLOOKUP(B3040,Projecten!A$4:X$2415,12,FALSE),"niet bekend")))</f>
        <v>11372</v>
      </c>
    </row>
    <row r="3041" spans="1:33" s="327" customFormat="1" x14ac:dyDescent="0.2">
      <c r="A3041" s="318">
        <v>15994</v>
      </c>
      <c r="B3041" s="272">
        <v>2018050</v>
      </c>
      <c r="C3041" s="272" t="s">
        <v>4495</v>
      </c>
      <c r="D3041" s="272" t="s">
        <v>4305</v>
      </c>
      <c r="E3041" s="273" t="s">
        <v>26</v>
      </c>
      <c r="F3041" s="273">
        <v>1</v>
      </c>
      <c r="G3041" s="273">
        <v>11</v>
      </c>
      <c r="H3041" s="273">
        <v>4</v>
      </c>
      <c r="I3041" s="273">
        <v>12</v>
      </c>
      <c r="J3041" s="1450">
        <v>43140</v>
      </c>
      <c r="K3041" s="1450">
        <v>43138</v>
      </c>
      <c r="L3041" s="1447" t="s">
        <v>1485</v>
      </c>
      <c r="M3041" s="1486" t="s">
        <v>4569</v>
      </c>
      <c r="N3041" s="403" t="s">
        <v>47</v>
      </c>
      <c r="O3041" s="403" t="s">
        <v>47</v>
      </c>
      <c r="P3041" s="403" t="s">
        <v>47</v>
      </c>
      <c r="Q3041" s="403" t="s">
        <v>47</v>
      </c>
      <c r="R3041" s="403" t="s">
        <v>47</v>
      </c>
      <c r="S3041" s="320"/>
      <c r="T3041" s="1315"/>
      <c r="U3041" s="264">
        <v>9</v>
      </c>
      <c r="V3041" s="396"/>
      <c r="W3041" s="318" t="s">
        <v>3928</v>
      </c>
      <c r="X3041" s="265" t="s">
        <v>4636</v>
      </c>
      <c r="Y3041" s="324">
        <v>48</v>
      </c>
      <c r="Z3041" s="318"/>
      <c r="AA3041" s="318"/>
      <c r="AB3041" s="1210"/>
      <c r="AC3041" s="249">
        <f>IF(B3041="","",(IFERROR(VLOOKUP(B3041,Projecten!A$4:X$2415,5,FALSE),"niet bekend")))</f>
        <v>1</v>
      </c>
      <c r="AD3041" s="330">
        <f t="shared" si="222"/>
        <v>11372</v>
      </c>
      <c r="AE3041" s="211">
        <f>IF(B3041="","",(IFERROR(VLOOKUP(B3041,Projecten!A$4:X$2415,23,FALSE),"niet bekend")))</f>
        <v>11372</v>
      </c>
      <c r="AF3041" s="330">
        <f>IF(B3041="","",(IFERROR(VLOOKUP(B3041,Projecten!A$4:X$2415,12,FALSE),"niet bekend")))</f>
        <v>11372</v>
      </c>
    </row>
    <row r="3042" spans="1:33" s="327" customFormat="1" x14ac:dyDescent="0.2">
      <c r="A3042" s="318">
        <v>15995</v>
      </c>
      <c r="B3042" s="272">
        <v>2018113</v>
      </c>
      <c r="C3042" s="272" t="s">
        <v>4628</v>
      </c>
      <c r="D3042" s="272" t="s">
        <v>4625</v>
      </c>
      <c r="E3042" s="273" t="s">
        <v>26</v>
      </c>
      <c r="F3042" s="273">
        <v>0</v>
      </c>
      <c r="G3042" s="273">
        <v>0</v>
      </c>
      <c r="H3042" s="273">
        <v>0</v>
      </c>
      <c r="I3042" s="273">
        <v>0</v>
      </c>
      <c r="J3042" s="1447" t="s">
        <v>1485</v>
      </c>
      <c r="K3042" s="1447" t="s">
        <v>1485</v>
      </c>
      <c r="L3042" s="1447" t="s">
        <v>1485</v>
      </c>
      <c r="M3042" s="1484"/>
      <c r="N3042" s="403"/>
      <c r="O3042" s="403"/>
      <c r="P3042" s="403"/>
      <c r="Q3042" s="403" t="s">
        <v>47</v>
      </c>
      <c r="R3042" s="403" t="s">
        <v>47</v>
      </c>
      <c r="S3042" s="320"/>
      <c r="T3042" s="1315"/>
      <c r="U3042" s="264">
        <v>7</v>
      </c>
      <c r="V3042" s="396"/>
      <c r="W3042" s="318" t="s">
        <v>421</v>
      </c>
      <c r="X3042" s="265" t="s">
        <v>4629</v>
      </c>
      <c r="Y3042" s="324">
        <v>8</v>
      </c>
      <c r="Z3042" s="318"/>
      <c r="AA3042" s="318"/>
      <c r="AB3042" s="1210"/>
      <c r="AC3042" s="249">
        <f>IF(B3042="","",(IFERROR(VLOOKUP(B3042,Projecten!A$4:X$2415,5,FALSE),"niet bekend")))</f>
        <v>0</v>
      </c>
      <c r="AD3042" s="330">
        <f t="shared" si="222"/>
        <v>3734</v>
      </c>
      <c r="AE3042" s="211">
        <f>IF(B3042="","",(IFERROR(VLOOKUP(B3042,Projecten!A$4:X$2415,23,FALSE),"niet bekend")))</f>
        <v>3734</v>
      </c>
      <c r="AF3042" s="330">
        <f>IF(B3042="","",(IFERROR(VLOOKUP(B3042,Projecten!A$4:X$2415,12,FALSE),"niet bekend")))</f>
        <v>3734</v>
      </c>
    </row>
    <row r="3043" spans="1:33" x14ac:dyDescent="0.2">
      <c r="A3043" s="202">
        <v>15998</v>
      </c>
      <c r="B3043" s="272">
        <v>2017836</v>
      </c>
      <c r="C3043" s="272">
        <v>121763</v>
      </c>
      <c r="D3043" s="272" t="s">
        <v>4143</v>
      </c>
      <c r="E3043" s="273" t="s">
        <v>352</v>
      </c>
      <c r="F3043" s="273">
        <v>2</v>
      </c>
      <c r="G3043" s="273">
        <f>F3043*12</f>
        <v>24</v>
      </c>
      <c r="H3043" s="273">
        <f>F3043*6</f>
        <v>12</v>
      </c>
      <c r="I3043" s="273">
        <f>F3043*4</f>
        <v>8</v>
      </c>
      <c r="J3043" s="1450">
        <v>43144</v>
      </c>
      <c r="K3043" s="1450">
        <v>43131</v>
      </c>
      <c r="L3043" s="1447" t="s">
        <v>1485</v>
      </c>
      <c r="M3043" s="1446" t="s">
        <v>1485</v>
      </c>
      <c r="N3043" s="242" t="s">
        <v>47</v>
      </c>
      <c r="O3043" s="242" t="s">
        <v>47</v>
      </c>
      <c r="P3043" s="242" t="s">
        <v>47</v>
      </c>
      <c r="Q3043" s="242" t="s">
        <v>47</v>
      </c>
      <c r="R3043" s="242" t="s">
        <v>47</v>
      </c>
      <c r="S3043" s="243"/>
      <c r="T3043" s="1371"/>
      <c r="U3043" s="245">
        <v>9</v>
      </c>
      <c r="W3043" s="202" t="s">
        <v>532</v>
      </c>
      <c r="X3043" s="1482" t="s">
        <v>4623</v>
      </c>
      <c r="Y3043" s="248">
        <v>64</v>
      </c>
      <c r="Z3043" s="202"/>
      <c r="AA3043" s="202"/>
      <c r="AB3043" s="243"/>
      <c r="AC3043" s="249">
        <f>IF(B3043="","",(IFERROR(VLOOKUP(B3043,Projecten!A$4:X$2415,5,FALSE),"niet bekend")))</f>
        <v>23</v>
      </c>
      <c r="AD3043" s="330">
        <f t="shared" si="222"/>
        <v>9632</v>
      </c>
      <c r="AE3043" s="211">
        <f>IF(B3043="","",(IFERROR(VLOOKUP(B3043,Projecten!A$4:X$2415,23,FALSE),"niet bekend")))</f>
        <v>110768</v>
      </c>
      <c r="AF3043" s="330">
        <f>IF(B3043="","",(IFERROR(VLOOKUP(B3043,Projecten!A$4:X$2415,12,FALSE),"niet bekend")))</f>
        <v>110768</v>
      </c>
      <c r="AG3043" s="209"/>
    </row>
    <row r="3044" spans="1:33" s="312" customFormat="1" x14ac:dyDescent="0.2">
      <c r="A3044" s="298"/>
      <c r="B3044" s="1012"/>
      <c r="C3044" s="299"/>
      <c r="D3044" s="300"/>
      <c r="E3044" s="300"/>
      <c r="F3044" s="300"/>
      <c r="G3044" s="300"/>
      <c r="H3044" s="300"/>
      <c r="I3044" s="300"/>
      <c r="J3044" s="301"/>
      <c r="K3044" s="301"/>
      <c r="L3044" s="301"/>
      <c r="M3044" s="302"/>
      <c r="N3044" s="302"/>
      <c r="O3044" s="302"/>
      <c r="P3044" s="302"/>
      <c r="Q3044" s="302"/>
      <c r="R3044" s="302"/>
      <c r="S3044" s="303"/>
      <c r="T3044" s="1445"/>
      <c r="U3044" s="305"/>
      <c r="V3044" s="305"/>
      <c r="W3044" s="307"/>
      <c r="X3044" s="307"/>
      <c r="Y3044" s="307"/>
      <c r="Z3044" s="298"/>
      <c r="AA3044" s="308"/>
      <c r="AB3044" s="410"/>
      <c r="AC3044" s="310"/>
      <c r="AD3044" s="412"/>
      <c r="AE3044" s="309" t="s">
        <v>3165</v>
      </c>
      <c r="AF3044" s="1360" t="s">
        <v>3165</v>
      </c>
    </row>
    <row r="3045" spans="1:33" s="236" customFormat="1" ht="12" customHeight="1" x14ac:dyDescent="0.2">
      <c r="A3045" s="220"/>
      <c r="C3045" s="221"/>
      <c r="D3045" s="222">
        <f>SUM(G3045:I3045)</f>
        <v>334</v>
      </c>
      <c r="E3045" s="220"/>
      <c r="F3045" s="220">
        <f>SUM(F3046:F3068)</f>
        <v>19</v>
      </c>
      <c r="G3045" s="220">
        <f>SUM(G3046:G3068)</f>
        <v>169</v>
      </c>
      <c r="H3045" s="220">
        <f>SUM(H3046:H3068)</f>
        <v>101</v>
      </c>
      <c r="I3045" s="220">
        <f>SUM(I3046:I3068)</f>
        <v>64</v>
      </c>
      <c r="J3045" s="223"/>
      <c r="K3045" s="223"/>
      <c r="L3045" s="223"/>
      <c r="M3045" s="224"/>
      <c r="N3045" s="224"/>
      <c r="O3045" s="224"/>
      <c r="P3045" s="224"/>
      <c r="Q3045" s="224"/>
      <c r="R3045" s="224"/>
      <c r="S3045" s="225">
        <v>8</v>
      </c>
      <c r="T3045" s="1442"/>
      <c r="U3045" s="227"/>
      <c r="V3045" s="227"/>
      <c r="W3045" s="229"/>
      <c r="X3045" s="230">
        <f>SUM(Y3045:Y3068)</f>
        <v>476.5</v>
      </c>
      <c r="Y3045" s="231"/>
      <c r="Z3045" s="231">
        <v>0</v>
      </c>
      <c r="AA3045" s="232">
        <f>X3045-Z3045</f>
        <v>476.5</v>
      </c>
      <c r="AB3045" s="221"/>
      <c r="AC3045" s="234"/>
      <c r="AD3045" s="384">
        <f>SUM(AD3046:AD3068)</f>
        <v>76203.849999999991</v>
      </c>
      <c r="AE3045" s="1366" t="s">
        <v>3165</v>
      </c>
      <c r="AF3045" s="1364" t="s">
        <v>3165</v>
      </c>
    </row>
    <row r="3046" spans="1:33" x14ac:dyDescent="0.2">
      <c r="A3046" s="202"/>
      <c r="B3046" s="519"/>
      <c r="C3046" s="238"/>
      <c r="D3046" s="239"/>
      <c r="E3046" s="240"/>
      <c r="F3046" s="240"/>
      <c r="G3046" s="240"/>
      <c r="H3046" s="240"/>
      <c r="I3046" s="240"/>
      <c r="J3046" s="241"/>
      <c r="K3046" s="241"/>
      <c r="L3046" s="241"/>
      <c r="M3046" s="242"/>
      <c r="N3046" s="242"/>
      <c r="O3046" s="242"/>
      <c r="P3046" s="242"/>
      <c r="Q3046" s="242"/>
      <c r="R3046" s="242"/>
      <c r="S3046" s="243" t="s">
        <v>3916</v>
      </c>
      <c r="T3046" s="1371"/>
      <c r="U3046" s="245"/>
      <c r="X3046" s="247" t="s">
        <v>4514</v>
      </c>
      <c r="Y3046" s="248"/>
      <c r="Z3046" s="202"/>
      <c r="AA3046" s="202"/>
      <c r="AB3046" s="243"/>
      <c r="AC3046" s="249" t="str">
        <f>IF(B3046="","",(IFERROR(VLOOKUP(B3046,Projecten!A$4:X$2415,5,FALSE),"niet bekend")))</f>
        <v/>
      </c>
      <c r="AD3046" s="330" t="str">
        <f>IF(AC3046="","",(IF(F3046=0,AF3046,(F3046/AC3046*AF3046))))</f>
        <v/>
      </c>
      <c r="AE3046" s="211" t="str">
        <f>IF(B3046="","",(IFERROR(VLOOKUP(B3046,Projecten!A$4:X$2415,23,FALSE),"niet bekend")))</f>
        <v/>
      </c>
      <c r="AF3046" s="330" t="str">
        <f>IF(B3046="","",(IFERROR(VLOOKUP(B3046,Projecten!A$4:X$2415,12,FALSE),"niet bekend")))</f>
        <v/>
      </c>
      <c r="AG3046" s="209"/>
    </row>
    <row r="3047" spans="1:33" s="259" customFormat="1" x14ac:dyDescent="0.2">
      <c r="A3047" s="202"/>
      <c r="B3047" s="250"/>
      <c r="C3047" s="251"/>
      <c r="D3047" s="251"/>
      <c r="E3047" s="239"/>
      <c r="F3047" s="239"/>
      <c r="G3047" s="239"/>
      <c r="H3047" s="239"/>
      <c r="I3047" s="239"/>
      <c r="J3047" s="253"/>
      <c r="K3047" s="253"/>
      <c r="L3047" s="253"/>
      <c r="M3047" s="253"/>
      <c r="N3047" s="254"/>
      <c r="O3047" s="254"/>
      <c r="P3047" s="254"/>
      <c r="Q3047" s="254"/>
      <c r="R3047" s="254"/>
      <c r="S3047" s="243">
        <v>2018</v>
      </c>
      <c r="T3047" s="1443"/>
      <c r="U3047" s="255"/>
      <c r="V3047" s="638"/>
      <c r="W3047" s="239"/>
      <c r="X3047" s="239"/>
      <c r="Y3047" s="257"/>
      <c r="Z3047" s="239"/>
      <c r="AA3047" s="239"/>
      <c r="AB3047" s="1120"/>
      <c r="AC3047" s="249" t="str">
        <f>IF(B3047="","",(IFERROR(VLOOKUP(B3047,Projecten!A$4:X$2415,5,FALSE),"niet bekend")))</f>
        <v/>
      </c>
      <c r="AD3047" s="330" t="str">
        <f>IF(AC3047="","",(IF(F3047=0,AF3047,(F3047/AC3047*AF3047))))</f>
        <v/>
      </c>
      <c r="AE3047" s="211" t="str">
        <f>IF(B3047="","",(IFERROR(VLOOKUP(B3047,Projecten!A$4:X$2415,23,FALSE),"niet bekend")))</f>
        <v/>
      </c>
      <c r="AF3047" s="330" t="str">
        <f>IF(B3047="","",(IFERROR(VLOOKUP(B3047,Projecten!A$4:X$2415,12,FALSE),"niet bekend")))</f>
        <v/>
      </c>
    </row>
    <row r="3048" spans="1:33" s="259" customFormat="1" x14ac:dyDescent="0.2">
      <c r="A3048" s="202">
        <v>17320</v>
      </c>
      <c r="B3048" s="250"/>
      <c r="C3048" s="251"/>
      <c r="D3048" s="252" t="s">
        <v>4622</v>
      </c>
      <c r="E3048" s="239"/>
      <c r="F3048" s="239"/>
      <c r="G3048" s="239"/>
      <c r="H3048" s="239"/>
      <c r="I3048" s="239"/>
      <c r="J3048" s="253"/>
      <c r="K3048" s="253"/>
      <c r="L3048" s="253"/>
      <c r="M3048" s="253"/>
      <c r="N3048" s="254"/>
      <c r="O3048" s="254"/>
      <c r="P3048" s="254"/>
      <c r="Q3048" s="254"/>
      <c r="R3048" s="254"/>
      <c r="S3048" s="243"/>
      <c r="T3048" s="1443"/>
      <c r="U3048" s="255"/>
      <c r="V3048" s="638"/>
      <c r="W3048" s="260"/>
      <c r="X3048" s="239"/>
      <c r="Y3048" s="257">
        <v>5.25</v>
      </c>
      <c r="Z3048" s="239"/>
      <c r="AA3048" s="239"/>
      <c r="AB3048" s="1120"/>
      <c r="AC3048" s="249"/>
      <c r="AD3048" s="330"/>
      <c r="AE3048" s="211"/>
      <c r="AF3048" s="330"/>
    </row>
    <row r="3049" spans="1:33" s="259" customFormat="1" x14ac:dyDescent="0.2">
      <c r="A3049" s="202">
        <v>17321</v>
      </c>
      <c r="B3049" s="250"/>
      <c r="C3049" s="251"/>
      <c r="D3049" s="252" t="s">
        <v>4680</v>
      </c>
      <c r="E3049" s="239"/>
      <c r="F3049" s="239"/>
      <c r="G3049" s="239"/>
      <c r="H3049" s="239"/>
      <c r="I3049" s="239"/>
      <c r="J3049" s="253"/>
      <c r="K3049" s="253"/>
      <c r="L3049" s="253"/>
      <c r="M3049" s="253"/>
      <c r="N3049" s="254"/>
      <c r="O3049" s="254"/>
      <c r="P3049" s="254"/>
      <c r="Q3049" s="254"/>
      <c r="R3049" s="254"/>
      <c r="S3049" s="243"/>
      <c r="T3049" s="1443"/>
      <c r="U3049" s="255"/>
      <c r="V3049" s="638"/>
      <c r="W3049" s="260"/>
      <c r="X3049" s="239"/>
      <c r="Y3049" s="257">
        <v>28</v>
      </c>
      <c r="Z3049" s="239"/>
      <c r="AA3049" s="239"/>
      <c r="AB3049" s="1120"/>
      <c r="AC3049" s="249"/>
      <c r="AD3049" s="330"/>
      <c r="AE3049" s="211"/>
      <c r="AF3049" s="330"/>
    </row>
    <row r="3050" spans="1:33" s="259" customFormat="1" x14ac:dyDescent="0.2">
      <c r="A3050" s="202">
        <v>17322</v>
      </c>
      <c r="B3050" s="250"/>
      <c r="C3050" s="251"/>
      <c r="D3050" s="252" t="s">
        <v>4670</v>
      </c>
      <c r="E3050" s="239"/>
      <c r="F3050" s="239"/>
      <c r="G3050" s="239"/>
      <c r="H3050" s="239"/>
      <c r="I3050" s="239"/>
      <c r="J3050" s="253"/>
      <c r="K3050" s="253"/>
      <c r="L3050" s="253"/>
      <c r="M3050" s="253"/>
      <c r="N3050" s="254"/>
      <c r="O3050" s="254"/>
      <c r="P3050" s="254"/>
      <c r="Q3050" s="254"/>
      <c r="R3050" s="254"/>
      <c r="S3050" s="243"/>
      <c r="T3050" s="1443"/>
      <c r="U3050" s="255"/>
      <c r="V3050" s="638"/>
      <c r="W3050" s="260"/>
      <c r="X3050" s="239"/>
      <c r="Y3050" s="257">
        <v>18.25</v>
      </c>
      <c r="Z3050" s="239"/>
      <c r="AA3050" s="239"/>
      <c r="AB3050" s="1120"/>
      <c r="AC3050" s="249"/>
      <c r="AD3050" s="330"/>
      <c r="AE3050" s="211"/>
      <c r="AF3050" s="330"/>
    </row>
    <row r="3051" spans="1:33" s="259" customFormat="1" x14ac:dyDescent="0.2">
      <c r="A3051" s="202">
        <v>17323</v>
      </c>
      <c r="B3051" s="250"/>
      <c r="C3051" s="251"/>
      <c r="D3051" s="252" t="s">
        <v>4676</v>
      </c>
      <c r="E3051" s="239"/>
      <c r="F3051" s="239"/>
      <c r="G3051" s="239"/>
      <c r="H3051" s="239"/>
      <c r="I3051" s="239"/>
      <c r="J3051" s="253"/>
      <c r="K3051" s="253"/>
      <c r="L3051" s="253"/>
      <c r="M3051" s="253"/>
      <c r="N3051" s="254"/>
      <c r="O3051" s="254"/>
      <c r="P3051" s="254"/>
      <c r="Q3051" s="254"/>
      <c r="R3051" s="254"/>
      <c r="S3051" s="243"/>
      <c r="T3051" s="1443"/>
      <c r="U3051" s="255"/>
      <c r="V3051" s="638"/>
      <c r="W3051" s="260"/>
      <c r="X3051" s="239"/>
      <c r="Y3051" s="257">
        <v>0</v>
      </c>
      <c r="Z3051" s="239"/>
      <c r="AA3051" s="239"/>
      <c r="AB3051" s="1120"/>
      <c r="AC3051" s="249"/>
      <c r="AD3051" s="330"/>
      <c r="AE3051" s="211"/>
      <c r="AF3051" s="330"/>
    </row>
    <row r="3052" spans="1:33" x14ac:dyDescent="0.2">
      <c r="A3052" s="202">
        <v>17324</v>
      </c>
      <c r="B3052" s="269">
        <v>2017837</v>
      </c>
      <c r="C3052" s="269">
        <v>121762</v>
      </c>
      <c r="D3052" s="269" t="s">
        <v>4142</v>
      </c>
      <c r="E3052" s="270" t="s">
        <v>352</v>
      </c>
      <c r="F3052" s="273">
        <v>3</v>
      </c>
      <c r="G3052" s="273">
        <f>F3052*9</f>
        <v>27</v>
      </c>
      <c r="H3052" s="273">
        <f>F3052*5</f>
        <v>15</v>
      </c>
      <c r="I3052" s="273">
        <f>F3052*4</f>
        <v>12</v>
      </c>
      <c r="J3052" s="262">
        <v>43144</v>
      </c>
      <c r="K3052" s="262">
        <v>43131</v>
      </c>
      <c r="L3052" s="263" t="s">
        <v>1485</v>
      </c>
      <c r="M3052" s="263" t="s">
        <v>1485</v>
      </c>
      <c r="N3052" s="254" t="s">
        <v>47</v>
      </c>
      <c r="O3052" s="254" t="s">
        <v>47</v>
      </c>
      <c r="P3052" s="254" t="s">
        <v>47</v>
      </c>
      <c r="Q3052" s="254" t="s">
        <v>47</v>
      </c>
      <c r="R3052" s="254" t="s">
        <v>47</v>
      </c>
      <c r="S3052" s="243"/>
      <c r="T3052" s="1371"/>
      <c r="U3052" s="245">
        <v>9</v>
      </c>
      <c r="W3052" s="202" t="s">
        <v>532</v>
      </c>
      <c r="X3052" s="1482" t="s">
        <v>4614</v>
      </c>
      <c r="Y3052" s="248">
        <v>96</v>
      </c>
      <c r="Z3052" s="202"/>
      <c r="AA3052" s="202"/>
      <c r="AB3052" s="499"/>
      <c r="AC3052" s="249">
        <f>IF(B3052="","",(IFERROR(VLOOKUP(B3052,Projecten!A$4:X$2415,5,FALSE),"niet bekend")))</f>
        <v>11</v>
      </c>
      <c r="AD3052" s="330">
        <f t="shared" ref="AD3052:AD3067" si="223">IF(AC3052="","",(IF(F3052=0,AF3052,(F3052/AC3052*AF3052))))</f>
        <v>14534.999999999998</v>
      </c>
      <c r="AE3052" s="211">
        <f>IF(B3052="","",(IFERROR(VLOOKUP(B3052,Projecten!A$4:X$2415,23,FALSE),"niet bekend")))</f>
        <v>53295</v>
      </c>
      <c r="AF3052" s="330">
        <f>IF(B3052="","",(IFERROR(VLOOKUP(B3052,Projecten!A$4:X$2415,12,FALSE),"niet bekend")))</f>
        <v>53295</v>
      </c>
      <c r="AG3052" s="209"/>
    </row>
    <row r="3053" spans="1:33" x14ac:dyDescent="0.2">
      <c r="A3053" s="202">
        <v>17325</v>
      </c>
      <c r="B3053" s="272">
        <v>2018032</v>
      </c>
      <c r="C3053" s="272">
        <v>121764</v>
      </c>
      <c r="D3053" s="272" t="s">
        <v>4274</v>
      </c>
      <c r="E3053" s="273" t="s">
        <v>881</v>
      </c>
      <c r="F3053" s="273">
        <v>1</v>
      </c>
      <c r="G3053" s="273">
        <v>12</v>
      </c>
      <c r="H3053" s="273">
        <v>12</v>
      </c>
      <c r="I3053" s="273">
        <v>9</v>
      </c>
      <c r="J3053" s="1450">
        <v>43144</v>
      </c>
      <c r="K3053" s="1447" t="s">
        <v>1485</v>
      </c>
      <c r="L3053" s="1447" t="s">
        <v>1485</v>
      </c>
      <c r="M3053" s="1446" t="s">
        <v>1485</v>
      </c>
      <c r="N3053" s="242" t="s">
        <v>47</v>
      </c>
      <c r="O3053" s="242" t="s">
        <v>47</v>
      </c>
      <c r="P3053" s="242" t="s">
        <v>47</v>
      </c>
      <c r="Q3053" s="242" t="s">
        <v>47</v>
      </c>
      <c r="R3053" s="242" t="s">
        <v>47</v>
      </c>
      <c r="S3053" s="243"/>
      <c r="T3053" s="1371"/>
      <c r="U3053" s="245">
        <v>9</v>
      </c>
      <c r="W3053" s="202" t="s">
        <v>905</v>
      </c>
      <c r="X3053" s="1482" t="s">
        <v>4344</v>
      </c>
      <c r="Y3053" s="248">
        <v>26</v>
      </c>
      <c r="Z3053" s="202"/>
      <c r="AA3053" s="202"/>
      <c r="AB3053" s="243"/>
      <c r="AC3053" s="249">
        <f>IF(B3053="","",(IFERROR(VLOOKUP(B3053,Projecten!A$4:X$2415,5,FALSE),"niet bekend")))</f>
        <v>1</v>
      </c>
      <c r="AD3053" s="330">
        <f t="shared" si="223"/>
        <v>3784.89</v>
      </c>
      <c r="AE3053" s="211">
        <f>IF(B3053="","",(IFERROR(VLOOKUP(B3053,Projecten!A$4:X$2415,23,FALSE),"niet bekend")))</f>
        <v>3784.89</v>
      </c>
      <c r="AF3053" s="330">
        <f>IF(B3053="","",(IFERROR(VLOOKUP(B3053,Projecten!A$4:X$2415,12,FALSE),"niet bekend")))</f>
        <v>3784.89</v>
      </c>
      <c r="AG3053" s="209"/>
    </row>
    <row r="3054" spans="1:33" x14ac:dyDescent="0.2">
      <c r="A3054" s="202">
        <v>17326</v>
      </c>
      <c r="B3054" s="272">
        <v>2018033</v>
      </c>
      <c r="C3054" s="272">
        <v>121765</v>
      </c>
      <c r="D3054" s="272" t="s">
        <v>202</v>
      </c>
      <c r="E3054" s="273" t="s">
        <v>881</v>
      </c>
      <c r="F3054" s="273">
        <v>1</v>
      </c>
      <c r="G3054" s="273">
        <v>2</v>
      </c>
      <c r="H3054" s="273">
        <v>0</v>
      </c>
      <c r="I3054" s="273">
        <v>2</v>
      </c>
      <c r="J3054" s="1450">
        <v>43144</v>
      </c>
      <c r="K3054" s="1447" t="s">
        <v>1485</v>
      </c>
      <c r="L3054" s="1447" t="s">
        <v>1485</v>
      </c>
      <c r="M3054" s="1446" t="s">
        <v>1485</v>
      </c>
      <c r="N3054" s="242" t="s">
        <v>47</v>
      </c>
      <c r="O3054" s="242" t="s">
        <v>47</v>
      </c>
      <c r="P3054" s="242" t="s">
        <v>47</v>
      </c>
      <c r="Q3054" s="242" t="s">
        <v>47</v>
      </c>
      <c r="R3054" s="242" t="s">
        <v>47</v>
      </c>
      <c r="S3054" s="243" t="s">
        <v>115</v>
      </c>
      <c r="T3054" s="1371"/>
      <c r="U3054" s="245">
        <v>9</v>
      </c>
      <c r="W3054" s="202" t="s">
        <v>905</v>
      </c>
      <c r="X3054" s="265" t="s">
        <v>4345</v>
      </c>
      <c r="Y3054" s="248">
        <v>7</v>
      </c>
      <c r="Z3054" s="202"/>
      <c r="AA3054" s="202"/>
      <c r="AB3054" s="243"/>
      <c r="AC3054" s="249">
        <f>IF(B3054="","",(IFERROR(VLOOKUP(B3054,Projecten!A$4:X$2415,5,FALSE),"niet bekend")))</f>
        <v>1</v>
      </c>
      <c r="AD3054" s="330">
        <f t="shared" si="223"/>
        <v>1009.8</v>
      </c>
      <c r="AE3054" s="211">
        <f>IF(B3054="","",(IFERROR(VLOOKUP(B3054,Projecten!A$4:X$2415,23,FALSE),"niet bekend")))</f>
        <v>1009.8</v>
      </c>
      <c r="AF3054" s="330">
        <f>IF(B3054="","",(IFERROR(VLOOKUP(B3054,Projecten!A$4:X$2415,12,FALSE),"niet bekend")))</f>
        <v>1009.8</v>
      </c>
      <c r="AG3054" s="209"/>
    </row>
    <row r="3055" spans="1:33" x14ac:dyDescent="0.2">
      <c r="A3055" s="202">
        <v>17327</v>
      </c>
      <c r="B3055" s="272">
        <v>2018043</v>
      </c>
      <c r="C3055" s="272">
        <v>121765</v>
      </c>
      <c r="D3055" s="272">
        <v>690718</v>
      </c>
      <c r="E3055" s="273" t="s">
        <v>26</v>
      </c>
      <c r="F3055" s="273">
        <v>1</v>
      </c>
      <c r="G3055" s="273">
        <v>9</v>
      </c>
      <c r="H3055" s="273">
        <v>5</v>
      </c>
      <c r="I3055" s="273">
        <v>3</v>
      </c>
      <c r="J3055" s="1450">
        <v>43144</v>
      </c>
      <c r="K3055" s="1450">
        <v>43145</v>
      </c>
      <c r="L3055" s="1447" t="s">
        <v>1485</v>
      </c>
      <c r="M3055" s="1446" t="s">
        <v>1485</v>
      </c>
      <c r="N3055" s="242" t="s">
        <v>47</v>
      </c>
      <c r="O3055" s="242" t="s">
        <v>47</v>
      </c>
      <c r="P3055" s="242" t="s">
        <v>47</v>
      </c>
      <c r="Q3055" s="242" t="s">
        <v>47</v>
      </c>
      <c r="R3055" s="242" t="s">
        <v>47</v>
      </c>
      <c r="S3055" s="243"/>
      <c r="T3055" s="1371"/>
      <c r="U3055" s="245">
        <v>9</v>
      </c>
      <c r="W3055" s="202" t="s">
        <v>2509</v>
      </c>
      <c r="X3055" s="265" t="s">
        <v>1341</v>
      </c>
      <c r="Y3055" s="248">
        <v>16</v>
      </c>
      <c r="Z3055" s="202"/>
      <c r="AA3055" s="202"/>
      <c r="AB3055" s="243"/>
      <c r="AC3055" s="249">
        <f>IF(B3055="","",(IFERROR(VLOOKUP(B3055,Projecten!A$4:X$2415,5,FALSE),"niet bekend")))</f>
        <v>1</v>
      </c>
      <c r="AD3055" s="330">
        <f t="shared" si="223"/>
        <v>5020.72</v>
      </c>
      <c r="AE3055" s="211">
        <f>IF(B3055="","",(IFERROR(VLOOKUP(B3055,Projecten!A$4:X$2415,23,FALSE),"niet bekend")))</f>
        <v>5020.72</v>
      </c>
      <c r="AF3055" s="330">
        <f>IF(B3055="","",(IFERROR(VLOOKUP(B3055,Projecten!A$4:X$2415,12,FALSE),"niet bekend")))</f>
        <v>5020.72</v>
      </c>
      <c r="AG3055" s="209"/>
    </row>
    <row r="3056" spans="1:33" x14ac:dyDescent="0.2">
      <c r="A3056" s="202">
        <v>17328</v>
      </c>
      <c r="B3056" s="272">
        <v>2018044</v>
      </c>
      <c r="C3056" s="272">
        <v>121765</v>
      </c>
      <c r="D3056" s="272">
        <v>694718</v>
      </c>
      <c r="E3056" s="273" t="s">
        <v>26</v>
      </c>
      <c r="F3056" s="273">
        <v>1</v>
      </c>
      <c r="G3056" s="273">
        <v>8</v>
      </c>
      <c r="H3056" s="273">
        <v>5</v>
      </c>
      <c r="I3056" s="273">
        <v>3</v>
      </c>
      <c r="J3056" s="1450">
        <v>43144</v>
      </c>
      <c r="K3056" s="1450">
        <v>43145</v>
      </c>
      <c r="L3056" s="1447" t="s">
        <v>1485</v>
      </c>
      <c r="M3056" s="1446" t="s">
        <v>1485</v>
      </c>
      <c r="N3056" s="242" t="s">
        <v>47</v>
      </c>
      <c r="O3056" s="242" t="s">
        <v>47</v>
      </c>
      <c r="P3056" s="242" t="s">
        <v>47</v>
      </c>
      <c r="Q3056" s="242" t="s">
        <v>47</v>
      </c>
      <c r="R3056" s="242" t="s">
        <v>47</v>
      </c>
      <c r="S3056" s="243"/>
      <c r="T3056" s="1371"/>
      <c r="U3056" s="245">
        <v>9</v>
      </c>
      <c r="W3056" s="202" t="s">
        <v>2509</v>
      </c>
      <c r="X3056" s="265" t="s">
        <v>1341</v>
      </c>
      <c r="Y3056" s="248">
        <v>17</v>
      </c>
      <c r="Z3056" s="202"/>
      <c r="AA3056" s="202"/>
      <c r="AB3056" s="243"/>
      <c r="AC3056" s="249">
        <f>IF(B3056="","",(IFERROR(VLOOKUP(B3056,Projecten!A$4:X$2415,5,FALSE),"niet bekend")))</f>
        <v>1</v>
      </c>
      <c r="AD3056" s="330">
        <f t="shared" si="223"/>
        <v>2842.69</v>
      </c>
      <c r="AE3056" s="211">
        <f>IF(B3056="","",(IFERROR(VLOOKUP(B3056,Projecten!A$4:X$2415,23,FALSE),"niet bekend")))</f>
        <v>2842.69</v>
      </c>
      <c r="AF3056" s="330">
        <f>IF(B3056="","",(IFERROR(VLOOKUP(B3056,Projecten!A$4:X$2415,12,FALSE),"niet bekend")))</f>
        <v>2842.69</v>
      </c>
      <c r="AG3056" s="209"/>
    </row>
    <row r="3057" spans="1:33" x14ac:dyDescent="0.2">
      <c r="A3057" s="202">
        <v>17329</v>
      </c>
      <c r="B3057" s="272">
        <v>2018065</v>
      </c>
      <c r="C3057" s="272">
        <v>121766</v>
      </c>
      <c r="D3057" s="272">
        <v>749918</v>
      </c>
      <c r="E3057" s="273" t="s">
        <v>26</v>
      </c>
      <c r="F3057" s="273">
        <v>1</v>
      </c>
      <c r="G3057" s="273">
        <v>8</v>
      </c>
      <c r="H3057" s="273">
        <v>5</v>
      </c>
      <c r="I3057" s="273">
        <v>3</v>
      </c>
      <c r="J3057" s="1450">
        <v>43144</v>
      </c>
      <c r="K3057" s="1450">
        <v>43145</v>
      </c>
      <c r="L3057" s="1447" t="s">
        <v>1485</v>
      </c>
      <c r="M3057" s="1446" t="s">
        <v>1485</v>
      </c>
      <c r="N3057" s="242" t="s">
        <v>47</v>
      </c>
      <c r="O3057" s="242" t="s">
        <v>47</v>
      </c>
      <c r="P3057" s="242" t="s">
        <v>47</v>
      </c>
      <c r="Q3057" s="242" t="s">
        <v>47</v>
      </c>
      <c r="R3057" s="242" t="s">
        <v>47</v>
      </c>
      <c r="S3057" s="243"/>
      <c r="T3057" s="1371"/>
      <c r="U3057" s="245">
        <v>9</v>
      </c>
      <c r="W3057" s="202" t="s">
        <v>2509</v>
      </c>
      <c r="X3057" s="265" t="s">
        <v>1341</v>
      </c>
      <c r="Y3057" s="248">
        <v>16</v>
      </c>
      <c r="Z3057" s="202"/>
      <c r="AA3057" s="202"/>
      <c r="AB3057" s="243"/>
      <c r="AC3057" s="249">
        <f>IF(B3057="","",(IFERROR(VLOOKUP(B3057,Projecten!A$4:X$2415,5,FALSE),"niet bekend")))</f>
        <v>1</v>
      </c>
      <c r="AD3057" s="330">
        <f t="shared" si="223"/>
        <v>3002.61</v>
      </c>
      <c r="AE3057" s="211">
        <f>IF(B3057="","",(IFERROR(VLOOKUP(B3057,Projecten!A$4:X$2415,23,FALSE),"niet bekend")))</f>
        <v>3002.61</v>
      </c>
      <c r="AF3057" s="330">
        <f>IF(B3057="","",(IFERROR(VLOOKUP(B3057,Projecten!A$4:X$2415,12,FALSE),"niet bekend")))</f>
        <v>3002.61</v>
      </c>
      <c r="AG3057" s="209"/>
    </row>
    <row r="3058" spans="1:33" x14ac:dyDescent="0.2">
      <c r="A3058" s="202">
        <v>17330</v>
      </c>
      <c r="B3058" s="272">
        <v>2018058</v>
      </c>
      <c r="C3058" s="272">
        <v>121766</v>
      </c>
      <c r="D3058" s="272">
        <v>690818</v>
      </c>
      <c r="E3058" s="273" t="s">
        <v>26</v>
      </c>
      <c r="F3058" s="273">
        <v>1</v>
      </c>
      <c r="G3058" s="273">
        <v>8</v>
      </c>
      <c r="H3058" s="273">
        <v>5</v>
      </c>
      <c r="I3058" s="273">
        <v>3</v>
      </c>
      <c r="J3058" s="1450">
        <v>43144</v>
      </c>
      <c r="K3058" s="1450">
        <v>43143</v>
      </c>
      <c r="L3058" s="1447" t="s">
        <v>1485</v>
      </c>
      <c r="M3058" s="1446" t="s">
        <v>1485</v>
      </c>
      <c r="N3058" s="242" t="s">
        <v>47</v>
      </c>
      <c r="O3058" s="242" t="s">
        <v>47</v>
      </c>
      <c r="P3058" s="242" t="s">
        <v>47</v>
      </c>
      <c r="Q3058" s="242" t="s">
        <v>47</v>
      </c>
      <c r="R3058" s="242" t="s">
        <v>47</v>
      </c>
      <c r="S3058" s="243"/>
      <c r="T3058" s="1371"/>
      <c r="U3058" s="245">
        <v>9</v>
      </c>
      <c r="W3058" s="202" t="s">
        <v>2509</v>
      </c>
      <c r="X3058" s="265" t="s">
        <v>1341</v>
      </c>
      <c r="Y3058" s="248">
        <v>16</v>
      </c>
      <c r="Z3058" s="202"/>
      <c r="AA3058" s="202"/>
      <c r="AB3058" s="243"/>
      <c r="AC3058" s="249">
        <f>IF(B3058="","",(IFERROR(VLOOKUP(B3058,Projecten!A$4:X$2415,5,FALSE),"niet bekend")))</f>
        <v>1</v>
      </c>
      <c r="AD3058" s="330">
        <f t="shared" si="223"/>
        <v>2997.18</v>
      </c>
      <c r="AE3058" s="211">
        <f>IF(B3058="","",(IFERROR(VLOOKUP(B3058,Projecten!A$4:X$2415,23,FALSE),"niet bekend")))</f>
        <v>2997.18</v>
      </c>
      <c r="AF3058" s="330">
        <f>IF(B3058="","",(IFERROR(VLOOKUP(B3058,Projecten!A$4:X$2415,12,FALSE),"niet bekend")))</f>
        <v>2997.18</v>
      </c>
      <c r="AG3058" s="209"/>
    </row>
    <row r="3059" spans="1:33" x14ac:dyDescent="0.2">
      <c r="A3059" s="202">
        <v>17331</v>
      </c>
      <c r="B3059" s="272">
        <v>2018057</v>
      </c>
      <c r="C3059" s="272">
        <v>121766</v>
      </c>
      <c r="D3059" s="272">
        <v>695018</v>
      </c>
      <c r="E3059" s="273" t="s">
        <v>26</v>
      </c>
      <c r="F3059" s="273">
        <v>1</v>
      </c>
      <c r="G3059" s="273">
        <v>8</v>
      </c>
      <c r="H3059" s="273">
        <v>5</v>
      </c>
      <c r="I3059" s="273">
        <v>3</v>
      </c>
      <c r="J3059" s="1450">
        <v>43146</v>
      </c>
      <c r="K3059" s="1450">
        <v>43143</v>
      </c>
      <c r="L3059" s="1447" t="s">
        <v>1485</v>
      </c>
      <c r="M3059" s="1446" t="s">
        <v>1485</v>
      </c>
      <c r="N3059" s="242" t="s">
        <v>47</v>
      </c>
      <c r="O3059" s="242" t="s">
        <v>47</v>
      </c>
      <c r="P3059" s="242" t="s">
        <v>47</v>
      </c>
      <c r="Q3059" s="242" t="s">
        <v>47</v>
      </c>
      <c r="R3059" s="242" t="s">
        <v>47</v>
      </c>
      <c r="S3059" s="243"/>
      <c r="T3059" s="1371"/>
      <c r="U3059" s="245">
        <v>9</v>
      </c>
      <c r="W3059" s="202" t="s">
        <v>2509</v>
      </c>
      <c r="X3059" s="265" t="s">
        <v>1341</v>
      </c>
      <c r="Y3059" s="248">
        <v>16</v>
      </c>
      <c r="Z3059" s="202"/>
      <c r="AA3059" s="202"/>
      <c r="AB3059" s="243"/>
      <c r="AC3059" s="249">
        <f>IF(B3059="","",(IFERROR(VLOOKUP(B3059,Projecten!A$4:X$2415,5,FALSE),"niet bekend")))</f>
        <v>1</v>
      </c>
      <c r="AD3059" s="330">
        <f t="shared" si="223"/>
        <v>2743.83</v>
      </c>
      <c r="AE3059" s="211">
        <f>IF(B3059="","",(IFERROR(VLOOKUP(B3059,Projecten!A$4:X$2415,23,FALSE),"niet bekend")))</f>
        <v>2743.83</v>
      </c>
      <c r="AF3059" s="330">
        <f>IF(B3059="","",(IFERROR(VLOOKUP(B3059,Projecten!A$4:X$2415,12,FALSE),"niet bekend")))</f>
        <v>2743.83</v>
      </c>
      <c r="AG3059" s="209"/>
    </row>
    <row r="3060" spans="1:33" x14ac:dyDescent="0.2">
      <c r="A3060" s="202">
        <v>17332</v>
      </c>
      <c r="B3060" s="272">
        <v>2018059</v>
      </c>
      <c r="C3060" s="272">
        <v>121767</v>
      </c>
      <c r="D3060" s="272">
        <v>690418</v>
      </c>
      <c r="E3060" s="273" t="s">
        <v>26</v>
      </c>
      <c r="F3060" s="273">
        <v>1</v>
      </c>
      <c r="G3060" s="273">
        <v>8</v>
      </c>
      <c r="H3060" s="273">
        <v>6</v>
      </c>
      <c r="I3060" s="273">
        <v>2</v>
      </c>
      <c r="J3060" s="1450">
        <v>43146</v>
      </c>
      <c r="K3060" s="1450">
        <v>43145</v>
      </c>
      <c r="L3060" s="1447" t="s">
        <v>1485</v>
      </c>
      <c r="M3060" s="1446" t="s">
        <v>1485</v>
      </c>
      <c r="N3060" s="242" t="s">
        <v>47</v>
      </c>
      <c r="O3060" s="242" t="s">
        <v>47</v>
      </c>
      <c r="P3060" s="242" t="s">
        <v>47</v>
      </c>
      <c r="Q3060" s="242" t="s">
        <v>47</v>
      </c>
      <c r="R3060" s="242" t="s">
        <v>47</v>
      </c>
      <c r="S3060" s="243"/>
      <c r="T3060" s="1371"/>
      <c r="U3060" s="245">
        <v>9</v>
      </c>
      <c r="W3060" s="202" t="s">
        <v>2509</v>
      </c>
      <c r="X3060" s="265" t="s">
        <v>1341</v>
      </c>
      <c r="Y3060" s="248">
        <v>15</v>
      </c>
      <c r="Z3060" s="202"/>
      <c r="AA3060" s="202"/>
      <c r="AB3060" s="243"/>
      <c r="AC3060" s="249">
        <f>IF(B3060="","",(IFERROR(VLOOKUP(B3060,Projecten!A$4:X$2415,5,FALSE),"niet bekend")))</f>
        <v>1</v>
      </c>
      <c r="AD3060" s="330">
        <f t="shared" si="223"/>
        <v>2369.17</v>
      </c>
      <c r="AE3060" s="211">
        <f>IF(B3060="","",(IFERROR(VLOOKUP(B3060,Projecten!A$4:X$2415,23,FALSE),"niet bekend")))</f>
        <v>2369.17</v>
      </c>
      <c r="AF3060" s="330">
        <f>IF(B3060="","",(IFERROR(VLOOKUP(B3060,Projecten!A$4:X$2415,12,FALSE),"niet bekend")))</f>
        <v>2369.17</v>
      </c>
      <c r="AG3060" s="209"/>
    </row>
    <row r="3061" spans="1:33" x14ac:dyDescent="0.2">
      <c r="A3061" s="202">
        <v>17333</v>
      </c>
      <c r="B3061" s="272">
        <v>2018063</v>
      </c>
      <c r="C3061" s="272">
        <v>121767</v>
      </c>
      <c r="D3061" s="272">
        <v>749818</v>
      </c>
      <c r="E3061" s="273" t="s">
        <v>26</v>
      </c>
      <c r="F3061" s="273">
        <v>1</v>
      </c>
      <c r="G3061" s="273">
        <v>8</v>
      </c>
      <c r="H3061" s="273">
        <v>5</v>
      </c>
      <c r="I3061" s="273">
        <v>3</v>
      </c>
      <c r="J3061" s="1450">
        <v>43146</v>
      </c>
      <c r="K3061" s="1450">
        <v>43145</v>
      </c>
      <c r="L3061" s="1447" t="s">
        <v>1485</v>
      </c>
      <c r="M3061" s="1446" t="s">
        <v>1485</v>
      </c>
      <c r="N3061" s="242" t="s">
        <v>47</v>
      </c>
      <c r="O3061" s="242" t="s">
        <v>47</v>
      </c>
      <c r="P3061" s="242" t="s">
        <v>47</v>
      </c>
      <c r="Q3061" s="242" t="s">
        <v>47</v>
      </c>
      <c r="R3061" s="242" t="s">
        <v>47</v>
      </c>
      <c r="S3061" s="243"/>
      <c r="T3061" s="1371"/>
      <c r="U3061" s="245">
        <v>9</v>
      </c>
      <c r="W3061" s="202" t="s">
        <v>2509</v>
      </c>
      <c r="X3061" s="265" t="s">
        <v>1341</v>
      </c>
      <c r="Y3061" s="248">
        <v>16</v>
      </c>
      <c r="Z3061" s="202"/>
      <c r="AA3061" s="202"/>
      <c r="AB3061" s="243"/>
      <c r="AC3061" s="249">
        <f>IF(B3061="","",(IFERROR(VLOOKUP(B3061,Projecten!A$4:X$2415,5,FALSE),"niet bekend")))</f>
        <v>1</v>
      </c>
      <c r="AD3061" s="330">
        <f t="shared" si="223"/>
        <v>2798.51</v>
      </c>
      <c r="AE3061" s="211">
        <f>IF(B3061="","",(IFERROR(VLOOKUP(B3061,Projecten!A$4:X$2415,23,FALSE),"niet bekend")))</f>
        <v>2798.51</v>
      </c>
      <c r="AF3061" s="330">
        <f>IF(B3061="","",(IFERROR(VLOOKUP(B3061,Projecten!A$4:X$2415,12,FALSE),"niet bekend")))</f>
        <v>2798.51</v>
      </c>
      <c r="AG3061" s="209"/>
    </row>
    <row r="3062" spans="1:33" x14ac:dyDescent="0.2">
      <c r="A3062" s="202">
        <v>17334</v>
      </c>
      <c r="B3062" s="272">
        <v>2018064</v>
      </c>
      <c r="C3062" s="272">
        <v>121767</v>
      </c>
      <c r="D3062" s="272">
        <v>749718</v>
      </c>
      <c r="E3062" s="273" t="s">
        <v>26</v>
      </c>
      <c r="F3062" s="273">
        <v>1</v>
      </c>
      <c r="G3062" s="273">
        <v>10</v>
      </c>
      <c r="H3062" s="273">
        <v>6</v>
      </c>
      <c r="I3062" s="273">
        <v>3</v>
      </c>
      <c r="J3062" s="1485">
        <v>43146</v>
      </c>
      <c r="K3062" s="1450">
        <v>43145</v>
      </c>
      <c r="L3062" s="1447" t="s">
        <v>1485</v>
      </c>
      <c r="M3062" s="1446" t="s">
        <v>1485</v>
      </c>
      <c r="N3062" s="242" t="s">
        <v>47</v>
      </c>
      <c r="O3062" s="242" t="s">
        <v>47</v>
      </c>
      <c r="P3062" s="242" t="s">
        <v>47</v>
      </c>
      <c r="Q3062" s="242" t="s">
        <v>47</v>
      </c>
      <c r="R3062" s="242" t="s">
        <v>47</v>
      </c>
      <c r="S3062" s="243"/>
      <c r="T3062" s="1371"/>
      <c r="U3062" s="245">
        <v>9</v>
      </c>
      <c r="W3062" s="202" t="s">
        <v>2509</v>
      </c>
      <c r="X3062" s="265" t="s">
        <v>4594</v>
      </c>
      <c r="Y3062" s="248">
        <v>20</v>
      </c>
      <c r="Z3062" s="202"/>
      <c r="AA3062" s="202"/>
      <c r="AB3062" s="243"/>
      <c r="AC3062" s="249">
        <f>IF(B3062="","",(IFERROR(VLOOKUP(B3062,Projecten!A$4:X$2415,5,FALSE),"niet bekend")))</f>
        <v>1</v>
      </c>
      <c r="AD3062" s="330">
        <f t="shared" si="223"/>
        <v>5917.1</v>
      </c>
      <c r="AE3062" s="211">
        <f>IF(B3062="","",(IFERROR(VLOOKUP(B3062,Projecten!A$4:X$2415,23,FALSE),"niet bekend")))</f>
        <v>5917.1</v>
      </c>
      <c r="AF3062" s="330">
        <f>IF(B3062="","",(IFERROR(VLOOKUP(B3062,Projecten!A$4:X$2415,12,FALSE),"niet bekend")))</f>
        <v>5917.1</v>
      </c>
      <c r="AG3062" s="209"/>
    </row>
    <row r="3063" spans="1:33" s="259" customFormat="1" x14ac:dyDescent="0.2">
      <c r="A3063" s="202">
        <v>17335</v>
      </c>
      <c r="B3063" s="272" t="s">
        <v>4166</v>
      </c>
      <c r="C3063" s="272">
        <v>121769</v>
      </c>
      <c r="D3063" s="272" t="s">
        <v>4164</v>
      </c>
      <c r="E3063" s="273" t="s">
        <v>4165</v>
      </c>
      <c r="F3063" s="240">
        <v>1</v>
      </c>
      <c r="G3063" s="240">
        <v>10</v>
      </c>
      <c r="H3063" s="240">
        <v>4</v>
      </c>
      <c r="I3063" s="1117">
        <v>1</v>
      </c>
      <c r="J3063" s="262">
        <v>43144</v>
      </c>
      <c r="K3063" s="262" t="s">
        <v>47</v>
      </c>
      <c r="L3063" s="263" t="s">
        <v>1485</v>
      </c>
      <c r="M3063" s="263" t="s">
        <v>1485</v>
      </c>
      <c r="N3063" s="254" t="s">
        <v>47</v>
      </c>
      <c r="O3063" s="254" t="s">
        <v>47</v>
      </c>
      <c r="P3063" s="254" t="s">
        <v>47</v>
      </c>
      <c r="Q3063" s="254" t="s">
        <v>47</v>
      </c>
      <c r="R3063" s="254" t="s">
        <v>47</v>
      </c>
      <c r="S3063" s="251"/>
      <c r="T3063" s="1371"/>
      <c r="U3063" s="245">
        <v>9</v>
      </c>
      <c r="V3063" s="638"/>
      <c r="W3063" s="202" t="s">
        <v>4518</v>
      </c>
      <c r="X3063" s="1479" t="s">
        <v>4596</v>
      </c>
      <c r="Y3063" s="248">
        <v>24</v>
      </c>
      <c r="Z3063" s="239"/>
      <c r="AA3063" s="239"/>
      <c r="AB3063" s="1120"/>
      <c r="AC3063" s="249">
        <f>IF(B3063="","",(IFERROR(VLOOKUP(B3063,Projecten!A$4:X$2415,5,FALSE),"niet bekend")))</f>
        <v>1</v>
      </c>
      <c r="AD3063" s="330">
        <f t="shared" si="223"/>
        <v>6840.08</v>
      </c>
      <c r="AE3063" s="211">
        <f>IF(B3063="","",(IFERROR(VLOOKUP(B3063,Projecten!A$4:X$2415,23,FALSE),"niet bekend")))</f>
        <v>0</v>
      </c>
      <c r="AF3063" s="330">
        <f>IF(B3063="","",(IFERROR(VLOOKUP(B3063,Projecten!A$4:X$2415,12,FALSE),"niet bekend")))</f>
        <v>6840.08</v>
      </c>
    </row>
    <row r="3064" spans="1:33" x14ac:dyDescent="0.2">
      <c r="A3064" s="202">
        <v>17342</v>
      </c>
      <c r="B3064" s="272">
        <v>2017837</v>
      </c>
      <c r="C3064" s="272">
        <v>121777</v>
      </c>
      <c r="D3064" s="272" t="s">
        <v>4144</v>
      </c>
      <c r="E3064" s="273" t="s">
        <v>352</v>
      </c>
      <c r="F3064" s="273">
        <v>2</v>
      </c>
      <c r="G3064" s="273">
        <f>F3064*9</f>
        <v>18</v>
      </c>
      <c r="H3064" s="273">
        <f>F3064*5</f>
        <v>10</v>
      </c>
      <c r="I3064" s="273">
        <f>F3064*4</f>
        <v>8</v>
      </c>
      <c r="J3064" s="263">
        <v>43151</v>
      </c>
      <c r="K3064" s="263">
        <v>43131</v>
      </c>
      <c r="L3064" s="263" t="s">
        <v>1485</v>
      </c>
      <c r="M3064" s="263" t="s">
        <v>1485</v>
      </c>
      <c r="N3064" s="254" t="s">
        <v>47</v>
      </c>
      <c r="O3064" s="254" t="s">
        <v>47</v>
      </c>
      <c r="P3064" s="254" t="s">
        <v>47</v>
      </c>
      <c r="Q3064" s="254" t="s">
        <v>47</v>
      </c>
      <c r="R3064" s="254" t="s">
        <v>47</v>
      </c>
      <c r="S3064" s="243"/>
      <c r="T3064" s="1371"/>
      <c r="U3064" s="245">
        <v>10</v>
      </c>
      <c r="W3064" s="202" t="s">
        <v>532</v>
      </c>
      <c r="X3064" s="265" t="s">
        <v>960</v>
      </c>
      <c r="Y3064" s="248">
        <v>66</v>
      </c>
      <c r="Z3064" s="202"/>
      <c r="AA3064" s="202"/>
      <c r="AB3064" s="499"/>
      <c r="AC3064" s="249">
        <f>IF(B3064="","",(IFERROR(VLOOKUP(B3064,Projecten!A$4:X$2415,5,FALSE),"niet bekend")))</f>
        <v>11</v>
      </c>
      <c r="AD3064" s="330">
        <f t="shared" si="223"/>
        <v>9690</v>
      </c>
      <c r="AE3064" s="211">
        <f>IF(B3064="","",(IFERROR(VLOOKUP(B3064,Projecten!A$4:X$2415,23,FALSE),"niet bekend")))</f>
        <v>53295</v>
      </c>
      <c r="AF3064" s="330">
        <f>IF(B3064="","",(IFERROR(VLOOKUP(B3064,Projecten!A$4:X$2415,12,FALSE),"niet bekend")))</f>
        <v>53295</v>
      </c>
      <c r="AG3064" s="209"/>
    </row>
    <row r="3065" spans="1:33" x14ac:dyDescent="0.2">
      <c r="A3065" s="202">
        <v>17344</v>
      </c>
      <c r="B3065" s="272">
        <v>2017837</v>
      </c>
      <c r="C3065" s="272">
        <v>121778</v>
      </c>
      <c r="D3065" s="272" t="s">
        <v>4146</v>
      </c>
      <c r="E3065" s="273" t="s">
        <v>352</v>
      </c>
      <c r="F3065" s="273">
        <v>1</v>
      </c>
      <c r="G3065" s="273">
        <f>F3065*9</f>
        <v>9</v>
      </c>
      <c r="H3065" s="273">
        <f>F3065*5</f>
        <v>5</v>
      </c>
      <c r="I3065" s="273">
        <f>F3065*4</f>
        <v>4</v>
      </c>
      <c r="J3065" s="263">
        <v>43151</v>
      </c>
      <c r="K3065" s="263">
        <v>43131</v>
      </c>
      <c r="L3065" s="263" t="s">
        <v>1485</v>
      </c>
      <c r="M3065" s="263" t="s">
        <v>1485</v>
      </c>
      <c r="N3065" s="254" t="s">
        <v>47</v>
      </c>
      <c r="O3065" s="254" t="s">
        <v>47</v>
      </c>
      <c r="P3065" s="254" t="s">
        <v>47</v>
      </c>
      <c r="Q3065" s="254" t="s">
        <v>47</v>
      </c>
      <c r="R3065" s="254" t="s">
        <v>47</v>
      </c>
      <c r="S3065" s="243"/>
      <c r="T3065" s="1371"/>
      <c r="U3065" s="245">
        <v>10</v>
      </c>
      <c r="W3065" s="202" t="s">
        <v>532</v>
      </c>
      <c r="X3065" s="265" t="s">
        <v>960</v>
      </c>
      <c r="Y3065" s="248">
        <v>33</v>
      </c>
      <c r="Z3065" s="202"/>
      <c r="AA3065" s="202"/>
      <c r="AB3065" s="499"/>
      <c r="AC3065" s="249">
        <f>IF(B3065="","",(IFERROR(VLOOKUP(B3065,Projecten!A$4:X$2415,5,FALSE),"niet bekend")))</f>
        <v>11</v>
      </c>
      <c r="AD3065" s="330">
        <f t="shared" si="223"/>
        <v>4845</v>
      </c>
      <c r="AE3065" s="211">
        <f>IF(B3065="","",(IFERROR(VLOOKUP(B3065,Projecten!A$4:X$2415,23,FALSE),"niet bekend")))</f>
        <v>53295</v>
      </c>
      <c r="AF3065" s="330">
        <f>IF(B3065="","",(IFERROR(VLOOKUP(B3065,Projecten!A$4:X$2415,12,FALSE),"niet bekend")))</f>
        <v>53295</v>
      </c>
      <c r="AG3065" s="209"/>
    </row>
    <row r="3066" spans="1:33" x14ac:dyDescent="0.2">
      <c r="A3066" s="202">
        <v>17346</v>
      </c>
      <c r="B3066" s="272">
        <v>2018038</v>
      </c>
      <c r="C3066" s="272">
        <v>121781</v>
      </c>
      <c r="D3066" s="272" t="s">
        <v>4297</v>
      </c>
      <c r="E3066" s="273" t="s">
        <v>2800</v>
      </c>
      <c r="F3066" s="273">
        <v>1</v>
      </c>
      <c r="G3066" s="273">
        <v>16</v>
      </c>
      <c r="H3066" s="273">
        <v>8</v>
      </c>
      <c r="I3066" s="273">
        <v>2</v>
      </c>
      <c r="J3066" s="262">
        <v>43151</v>
      </c>
      <c r="K3066" s="263" t="s">
        <v>1485</v>
      </c>
      <c r="L3066" s="263" t="s">
        <v>1485</v>
      </c>
      <c r="M3066" s="263" t="s">
        <v>1485</v>
      </c>
      <c r="N3066" s="254" t="s">
        <v>47</v>
      </c>
      <c r="O3066" s="254" t="s">
        <v>47</v>
      </c>
      <c r="P3066" s="254" t="s">
        <v>47</v>
      </c>
      <c r="Q3066" s="254" t="s">
        <v>47</v>
      </c>
      <c r="R3066" s="254" t="s">
        <v>47</v>
      </c>
      <c r="S3066" s="243"/>
      <c r="T3066" s="1371"/>
      <c r="U3066" s="245">
        <v>11</v>
      </c>
      <c r="W3066" s="202" t="s">
        <v>1937</v>
      </c>
      <c r="X3066" s="265" t="s">
        <v>4637</v>
      </c>
      <c r="Y3066" s="248">
        <v>24</v>
      </c>
      <c r="Z3066" s="202"/>
      <c r="AA3066" s="202"/>
      <c r="AB3066" s="499"/>
      <c r="AC3066" s="249">
        <f>IF(B3066="","",(IFERROR(VLOOKUP(B3066,Projecten!A$4:X$2415,5,FALSE),"niet bekend")))</f>
        <v>1</v>
      </c>
      <c r="AD3066" s="330">
        <f t="shared" si="223"/>
        <v>4802.84</v>
      </c>
      <c r="AE3066" s="211">
        <f>IF(B3066="","",(IFERROR(VLOOKUP(B3066,Projecten!A$4:X$2415,23,FALSE),"niet bekend")))</f>
        <v>4802.84</v>
      </c>
      <c r="AF3066" s="330">
        <f>IF(B3066="","",(IFERROR(VLOOKUP(B3066,Projecten!A$4:X$2415,12,FALSE),"niet bekend")))</f>
        <v>4802.84</v>
      </c>
      <c r="AG3066" s="209"/>
    </row>
    <row r="3067" spans="1:33" x14ac:dyDescent="0.2">
      <c r="A3067" s="202">
        <v>17522</v>
      </c>
      <c r="B3067" s="272">
        <v>2018070</v>
      </c>
      <c r="C3067" s="272">
        <v>121783</v>
      </c>
      <c r="D3067" s="333">
        <v>692818</v>
      </c>
      <c r="E3067" s="273" t="s">
        <v>26</v>
      </c>
      <c r="F3067" s="273">
        <v>1</v>
      </c>
      <c r="G3067" s="273">
        <v>8</v>
      </c>
      <c r="H3067" s="273">
        <v>5</v>
      </c>
      <c r="I3067" s="273">
        <v>3</v>
      </c>
      <c r="J3067" s="262">
        <v>43151</v>
      </c>
      <c r="K3067" s="262">
        <v>43152</v>
      </c>
      <c r="L3067" s="263" t="s">
        <v>1485</v>
      </c>
      <c r="M3067" s="263" t="s">
        <v>1485</v>
      </c>
      <c r="N3067" s="254" t="s">
        <v>47</v>
      </c>
      <c r="O3067" s="254" t="s">
        <v>47</v>
      </c>
      <c r="P3067" s="254" t="s">
        <v>47</v>
      </c>
      <c r="Q3067" s="254" t="s">
        <v>47</v>
      </c>
      <c r="R3067" s="254" t="s">
        <v>47</v>
      </c>
      <c r="S3067" s="243"/>
      <c r="T3067" s="1371"/>
      <c r="U3067" s="245">
        <v>10</v>
      </c>
      <c r="W3067" s="202" t="s">
        <v>2509</v>
      </c>
      <c r="X3067" s="265" t="s">
        <v>1341</v>
      </c>
      <c r="Y3067" s="248">
        <v>17</v>
      </c>
      <c r="Z3067" s="202"/>
      <c r="AA3067" s="202"/>
      <c r="AB3067" s="499"/>
      <c r="AC3067" s="249">
        <f>IF(B3067="","",(IFERROR(VLOOKUP(B3067,Projecten!A$4:X$2415,5,FALSE),"niet bekend")))</f>
        <v>1</v>
      </c>
      <c r="AD3067" s="330">
        <f t="shared" si="223"/>
        <v>3004.43</v>
      </c>
      <c r="AE3067" s="211">
        <f>IF(B3067="","",(IFERROR(VLOOKUP(B3067,Projecten!A$4:X$2415,23,FALSE),"niet bekend")))</f>
        <v>3004.43</v>
      </c>
      <c r="AF3067" s="330">
        <f>IF(B3067="","",(IFERROR(VLOOKUP(B3067,Projecten!A$4:X$2415,12,FALSE),"niet bekend")))</f>
        <v>3004.43</v>
      </c>
      <c r="AG3067" s="209"/>
    </row>
    <row r="3068" spans="1:33" s="312" customFormat="1" x14ac:dyDescent="0.2">
      <c r="A3068" s="298"/>
      <c r="B3068" s="1012"/>
      <c r="C3068" s="299"/>
      <c r="D3068" s="300"/>
      <c r="E3068" s="300"/>
      <c r="F3068" s="300"/>
      <c r="G3068" s="300"/>
      <c r="H3068" s="300"/>
      <c r="I3068" s="300"/>
      <c r="J3068" s="301"/>
      <c r="K3068" s="301"/>
      <c r="L3068" s="301"/>
      <c r="M3068" s="302"/>
      <c r="N3068" s="302"/>
      <c r="O3068" s="302"/>
      <c r="P3068" s="302"/>
      <c r="Q3068" s="302"/>
      <c r="R3068" s="302"/>
      <c r="S3068" s="303"/>
      <c r="T3068" s="1445"/>
      <c r="U3068" s="305"/>
      <c r="V3068" s="305"/>
      <c r="W3068" s="307"/>
      <c r="X3068" s="307"/>
      <c r="Y3068" s="307"/>
      <c r="Z3068" s="298"/>
      <c r="AA3068" s="308"/>
      <c r="AB3068" s="410"/>
      <c r="AC3068" s="310"/>
      <c r="AD3068" s="412"/>
      <c r="AE3068" s="309" t="s">
        <v>3165</v>
      </c>
      <c r="AF3068" s="1360" t="s">
        <v>3165</v>
      </c>
    </row>
    <row r="3069" spans="1:33" s="236" customFormat="1" ht="12" customHeight="1" x14ac:dyDescent="0.2">
      <c r="A3069" s="220"/>
      <c r="C3069" s="221"/>
      <c r="D3069" s="222">
        <f>SUM(G3069:I3069)</f>
        <v>378</v>
      </c>
      <c r="E3069" s="220"/>
      <c r="F3069" s="220">
        <f>SUM(F3070:F3099)</f>
        <v>19</v>
      </c>
      <c r="G3069" s="220">
        <f>SUM(G3070:G3099)</f>
        <v>193</v>
      </c>
      <c r="H3069" s="220">
        <f>SUM(H3070:H3099)</f>
        <v>107</v>
      </c>
      <c r="I3069" s="220">
        <f>SUM(I3070:I3099)</f>
        <v>78</v>
      </c>
      <c r="J3069" s="223"/>
      <c r="K3069" s="223"/>
      <c r="L3069" s="223"/>
      <c r="M3069" s="224"/>
      <c r="N3069" s="224"/>
      <c r="O3069" s="224"/>
      <c r="P3069" s="224"/>
      <c r="Q3069" s="224"/>
      <c r="R3069" s="224"/>
      <c r="S3069" s="225">
        <v>9</v>
      </c>
      <c r="T3069" s="1442"/>
      <c r="U3069" s="227"/>
      <c r="V3069" s="227"/>
      <c r="W3069" s="229"/>
      <c r="X3069" s="230">
        <f>SUM(Y3069:Y3099)</f>
        <v>489.25</v>
      </c>
      <c r="Y3069" s="231"/>
      <c r="Z3069" s="231">
        <v>0</v>
      </c>
      <c r="AA3069" s="232">
        <f>X3069-Z3069</f>
        <v>489.25</v>
      </c>
      <c r="AB3069" s="221"/>
      <c r="AC3069" s="234"/>
      <c r="AD3069" s="384">
        <f>SUM(AD3070:AD3099)</f>
        <v>86428.569999999992</v>
      </c>
      <c r="AE3069" s="1366" t="s">
        <v>3165</v>
      </c>
      <c r="AF3069" s="1364" t="s">
        <v>3165</v>
      </c>
    </row>
    <row r="3070" spans="1:33" x14ac:dyDescent="0.2">
      <c r="A3070" s="202"/>
      <c r="B3070" s="519"/>
      <c r="C3070" s="238"/>
      <c r="D3070" s="239"/>
      <c r="E3070" s="240"/>
      <c r="F3070" s="240"/>
      <c r="G3070" s="240"/>
      <c r="H3070" s="240"/>
      <c r="I3070" s="240"/>
      <c r="J3070" s="241"/>
      <c r="K3070" s="241"/>
      <c r="L3070" s="241"/>
      <c r="M3070" s="242"/>
      <c r="N3070" s="242"/>
      <c r="O3070" s="242"/>
      <c r="P3070" s="242"/>
      <c r="Q3070" s="242"/>
      <c r="R3070" s="242"/>
      <c r="S3070" s="243" t="s">
        <v>3917</v>
      </c>
      <c r="T3070" s="1371"/>
      <c r="U3070" s="245"/>
      <c r="X3070" s="247" t="s">
        <v>3653</v>
      </c>
      <c r="Y3070" s="248"/>
      <c r="Z3070" s="202"/>
      <c r="AA3070" s="202"/>
      <c r="AB3070" s="243"/>
      <c r="AC3070" s="249" t="str">
        <f>IF(B3070="","",(IFERROR(VLOOKUP(B3070,Projecten!A$4:X$2415,5,FALSE),"niet bekend")))</f>
        <v/>
      </c>
      <c r="AD3070" s="330" t="str">
        <f>IF(AC3070="","",(IF(F3070=0,AF3070,(F3070/AC3070*AF3070))))</f>
        <v/>
      </c>
      <c r="AE3070" s="211" t="str">
        <f>IF(B3070="","",(IFERROR(VLOOKUP(B3070,Projecten!A$4:X$2415,23,FALSE),"niet bekend")))</f>
        <v/>
      </c>
      <c r="AF3070" s="330" t="str">
        <f>IF(B3070="","",(IFERROR(VLOOKUP(B3070,Projecten!A$4:X$2415,12,FALSE),"niet bekend")))</f>
        <v/>
      </c>
      <c r="AG3070" s="209"/>
    </row>
    <row r="3071" spans="1:33" s="259" customFormat="1" x14ac:dyDescent="0.2">
      <c r="A3071" s="202"/>
      <c r="B3071" s="250"/>
      <c r="C3071" s="251"/>
      <c r="D3071" s="251"/>
      <c r="E3071" s="239"/>
      <c r="F3071" s="239"/>
      <c r="G3071" s="239"/>
      <c r="H3071" s="239"/>
      <c r="I3071" s="239"/>
      <c r="J3071" s="253"/>
      <c r="K3071" s="253"/>
      <c r="L3071" s="253"/>
      <c r="M3071" s="253"/>
      <c r="N3071" s="254"/>
      <c r="O3071" s="254"/>
      <c r="P3071" s="254"/>
      <c r="Q3071" s="254"/>
      <c r="R3071" s="254"/>
      <c r="S3071" s="243">
        <v>2018</v>
      </c>
      <c r="T3071" s="1443"/>
      <c r="U3071" s="255"/>
      <c r="V3071" s="638"/>
      <c r="W3071" s="239"/>
      <c r="X3071" s="239"/>
      <c r="Y3071" s="257"/>
      <c r="Z3071" s="239"/>
      <c r="AA3071" s="239"/>
      <c r="AB3071" s="1120"/>
      <c r="AC3071" s="249" t="str">
        <f>IF(B3071="","",(IFERROR(VLOOKUP(B3071,Projecten!A$4:X$2415,5,FALSE),"niet bekend")))</f>
        <v/>
      </c>
      <c r="AD3071" s="330" t="str">
        <f>IF(AC3071="","",(IF(F3071=0,AF3071,(F3071/AC3071*AF3071))))</f>
        <v/>
      </c>
      <c r="AE3071" s="211" t="str">
        <f>IF(B3071="","",(IFERROR(VLOOKUP(B3071,Projecten!A$4:X$2415,23,FALSE),"niet bekend")))</f>
        <v/>
      </c>
      <c r="AF3071" s="330" t="str">
        <f>IF(B3071="","",(IFERROR(VLOOKUP(B3071,Projecten!A$4:X$2415,12,FALSE),"niet bekend")))</f>
        <v/>
      </c>
    </row>
    <row r="3072" spans="1:33" x14ac:dyDescent="0.2">
      <c r="A3072" s="202">
        <v>17896</v>
      </c>
      <c r="B3072" s="770"/>
      <c r="C3072" s="238"/>
      <c r="D3072" s="252" t="s">
        <v>4177</v>
      </c>
      <c r="E3072" s="239"/>
      <c r="F3072" s="239"/>
      <c r="G3072" s="240"/>
      <c r="H3072" s="240"/>
      <c r="I3072" s="240"/>
      <c r="J3072" s="241"/>
      <c r="K3072" s="241"/>
      <c r="L3072" s="241"/>
      <c r="M3072" s="242"/>
      <c r="N3072" s="242"/>
      <c r="O3072" s="242"/>
      <c r="P3072" s="242"/>
      <c r="Q3072" s="242"/>
      <c r="R3072" s="242"/>
      <c r="S3072" s="243"/>
      <c r="T3072" s="1371"/>
      <c r="U3072" s="245"/>
      <c r="W3072" s="265"/>
      <c r="Y3072" s="257">
        <v>2</v>
      </c>
      <c r="Z3072" s="202"/>
      <c r="AA3072" s="202"/>
      <c r="AB3072" s="243"/>
      <c r="AC3072" s="249"/>
      <c r="AD3072" s="330"/>
      <c r="AE3072" s="211"/>
      <c r="AF3072" s="330"/>
      <c r="AG3072" s="209"/>
    </row>
    <row r="3073" spans="1:33" s="259" customFormat="1" x14ac:dyDescent="0.2">
      <c r="A3073" s="202">
        <v>17897</v>
      </c>
      <c r="B3073" s="250"/>
      <c r="C3073" s="251"/>
      <c r="D3073" s="252" t="s">
        <v>4621</v>
      </c>
      <c r="E3073" s="239"/>
      <c r="F3073" s="239"/>
      <c r="G3073" s="239"/>
      <c r="H3073" s="239"/>
      <c r="I3073" s="239"/>
      <c r="J3073" s="253"/>
      <c r="K3073" s="253"/>
      <c r="L3073" s="253"/>
      <c r="M3073" s="253"/>
      <c r="N3073" s="254"/>
      <c r="O3073" s="254"/>
      <c r="P3073" s="254"/>
      <c r="Q3073" s="254"/>
      <c r="R3073" s="254"/>
      <c r="S3073" s="243"/>
      <c r="T3073" s="1443"/>
      <c r="U3073" s="255"/>
      <c r="V3073" s="638"/>
      <c r="W3073" s="260"/>
      <c r="X3073" s="239"/>
      <c r="Y3073" s="257">
        <v>5.25</v>
      </c>
      <c r="Z3073" s="239"/>
      <c r="AA3073" s="239"/>
      <c r="AB3073" s="1120"/>
      <c r="AC3073" s="249"/>
      <c r="AD3073" s="330"/>
      <c r="AE3073" s="211"/>
      <c r="AF3073" s="330"/>
    </row>
    <row r="3074" spans="1:33" s="327" customFormat="1" x14ac:dyDescent="0.2">
      <c r="A3074" s="318">
        <v>17898</v>
      </c>
      <c r="B3074" s="272">
        <v>2018051</v>
      </c>
      <c r="C3074" s="272" t="s">
        <v>4595</v>
      </c>
      <c r="D3074" s="272" t="s">
        <v>4306</v>
      </c>
      <c r="E3074" s="273" t="s">
        <v>26</v>
      </c>
      <c r="F3074" s="273">
        <v>1</v>
      </c>
      <c r="G3074" s="273">
        <v>11</v>
      </c>
      <c r="H3074" s="273">
        <v>4</v>
      </c>
      <c r="I3074" s="273">
        <v>12</v>
      </c>
      <c r="J3074" s="1450">
        <v>43144</v>
      </c>
      <c r="K3074" s="1450">
        <v>43143</v>
      </c>
      <c r="L3074" s="1447" t="s">
        <v>1485</v>
      </c>
      <c r="M3074" s="1486" t="s">
        <v>4569</v>
      </c>
      <c r="N3074" s="403" t="s">
        <v>47</v>
      </c>
      <c r="O3074" s="403" t="s">
        <v>47</v>
      </c>
      <c r="P3074" s="403" t="s">
        <v>47</v>
      </c>
      <c r="Q3074" s="403" t="s">
        <v>47</v>
      </c>
      <c r="R3074" s="403" t="s">
        <v>47</v>
      </c>
      <c r="S3074" s="320"/>
      <c r="T3074" s="1315"/>
      <c r="U3074" s="264">
        <v>10</v>
      </c>
      <c r="V3074" s="396"/>
      <c r="W3074" s="318" t="s">
        <v>3928</v>
      </c>
      <c r="X3074" s="265" t="s">
        <v>4647</v>
      </c>
      <c r="Y3074" s="324">
        <v>48</v>
      </c>
      <c r="Z3074" s="318"/>
      <c r="AA3074" s="318"/>
      <c r="AB3074" s="1210"/>
      <c r="AC3074" s="249">
        <f>IF(B3074="","",(IFERROR(VLOOKUP(B3074,Projecten!A$4:X$2415,5,FALSE),"niet bekend")))</f>
        <v>1</v>
      </c>
      <c r="AD3074" s="330">
        <f>IF(AC3074="","",(IF(F3074=0,AF3074,(F3074/AC3074*AF3074))))</f>
        <v>11372</v>
      </c>
      <c r="AE3074" s="211">
        <f>IF(B3074="","",(IFERROR(VLOOKUP(B3074,Projecten!A$4:X$2415,23,FALSE),"niet bekend")))</f>
        <v>11372</v>
      </c>
      <c r="AF3074" s="330">
        <f>IF(B3074="","",(IFERROR(VLOOKUP(B3074,Projecten!A$4:X$2415,12,FALSE),"niet bekend")))</f>
        <v>11372</v>
      </c>
    </row>
    <row r="3075" spans="1:33" x14ac:dyDescent="0.2">
      <c r="A3075" s="202">
        <v>17899</v>
      </c>
      <c r="B3075" s="272">
        <v>2018010</v>
      </c>
      <c r="C3075" s="272">
        <v>121775</v>
      </c>
      <c r="D3075" s="272" t="s">
        <v>4226</v>
      </c>
      <c r="E3075" s="273" t="s">
        <v>26</v>
      </c>
      <c r="F3075" s="273">
        <v>1</v>
      </c>
      <c r="G3075" s="273">
        <v>10</v>
      </c>
      <c r="H3075" s="273">
        <v>5</v>
      </c>
      <c r="I3075" s="273">
        <v>3</v>
      </c>
      <c r="J3075" s="262">
        <v>43151</v>
      </c>
      <c r="K3075" s="262">
        <v>43157</v>
      </c>
      <c r="L3075" s="263" t="s">
        <v>1485</v>
      </c>
      <c r="M3075" s="263" t="s">
        <v>1485</v>
      </c>
      <c r="N3075" s="254" t="s">
        <v>47</v>
      </c>
      <c r="O3075" s="254" t="s">
        <v>47</v>
      </c>
      <c r="P3075" s="254" t="s">
        <v>47</v>
      </c>
      <c r="Q3075" s="254" t="s">
        <v>47</v>
      </c>
      <c r="R3075" s="254" t="s">
        <v>47</v>
      </c>
      <c r="S3075" s="243"/>
      <c r="T3075" s="1371"/>
      <c r="U3075" s="245">
        <v>9</v>
      </c>
      <c r="W3075" s="202" t="s">
        <v>2509</v>
      </c>
      <c r="X3075" s="265" t="s">
        <v>4679</v>
      </c>
      <c r="Y3075" s="248">
        <v>18</v>
      </c>
      <c r="Z3075" s="202"/>
      <c r="AA3075" s="202"/>
      <c r="AB3075" s="499"/>
      <c r="AC3075" s="249">
        <f>IF(B3075="","",(IFERROR(VLOOKUP(B3075,Projecten!A$4:X$2415,5,FALSE),"niet bekend")))</f>
        <v>1</v>
      </c>
      <c r="AD3075" s="330">
        <f>IF(AC3075="","",(IF(F3075=0,AF3075,(F3075/AC3075*AF3075))))</f>
        <v>5590.25</v>
      </c>
      <c r="AE3075" s="211">
        <f>IF(B3075="","",(IFERROR(VLOOKUP(B3075,Projecten!A$4:X$2415,23,FALSE),"niet bekend")))</f>
        <v>5590.25</v>
      </c>
      <c r="AF3075" s="330">
        <f>IF(B3075="","",(IFERROR(VLOOKUP(B3075,Projecten!A$4:X$2415,12,FALSE),"niet bekend")))</f>
        <v>5590.25</v>
      </c>
      <c r="AG3075" s="209"/>
    </row>
    <row r="3076" spans="1:33" x14ac:dyDescent="0.2">
      <c r="A3076" s="202">
        <v>17900</v>
      </c>
      <c r="B3076" s="261" t="s">
        <v>4681</v>
      </c>
      <c r="C3076" s="243">
        <v>121804</v>
      </c>
      <c r="D3076" s="271" t="s">
        <v>4682</v>
      </c>
      <c r="E3076" s="202" t="s">
        <v>317</v>
      </c>
      <c r="F3076" s="202">
        <v>0</v>
      </c>
      <c r="G3076" s="202">
        <v>1</v>
      </c>
      <c r="H3076" s="202">
        <v>0</v>
      </c>
      <c r="I3076" s="202">
        <v>1</v>
      </c>
      <c r="J3076" s="262">
        <v>43158</v>
      </c>
      <c r="K3076" s="335"/>
      <c r="L3076" s="335"/>
      <c r="M3076" s="335"/>
      <c r="N3076" s="322" t="s">
        <v>47</v>
      </c>
      <c r="O3076" s="322" t="s">
        <v>47</v>
      </c>
      <c r="P3076" s="254" t="s">
        <v>47</v>
      </c>
      <c r="Q3076" s="254" t="s">
        <v>47</v>
      </c>
      <c r="R3076" s="254" t="s">
        <v>47</v>
      </c>
      <c r="S3076" s="243"/>
      <c r="T3076" s="1371"/>
      <c r="U3076" s="245">
        <v>9</v>
      </c>
      <c r="W3076" s="265" t="s">
        <v>777</v>
      </c>
      <c r="X3076" s="265" t="s">
        <v>4684</v>
      </c>
      <c r="Y3076" s="324">
        <v>5</v>
      </c>
      <c r="Z3076" s="202"/>
      <c r="AA3076" s="202"/>
      <c r="AB3076" s="499"/>
      <c r="AC3076" s="249">
        <f>IF(B3076="","",(IFERROR(VLOOKUP(B3076,Projecten!A$4:X$2415,5,FALSE),"niet bekend")))</f>
        <v>0</v>
      </c>
      <c r="AD3076" s="330">
        <f>IF(AC3076="","",(IF(F3076=0,AF3076,(F3076/AC3076*AF3076))))</f>
        <v>0</v>
      </c>
      <c r="AE3076" s="211">
        <f>IF(B3076="","",(IFERROR(VLOOKUP(B3076,Projecten!A$4:X$2415,23,FALSE),"niet bekend")))</f>
        <v>0</v>
      </c>
      <c r="AF3076" s="330">
        <f>IF(B3076="","",(IFERROR(VLOOKUP(B3076,Projecten!A$4:X$2415,12,FALSE),"niet bekend")))</f>
        <v>0</v>
      </c>
      <c r="AG3076" s="209"/>
    </row>
    <row r="3077" spans="1:33" x14ac:dyDescent="0.2">
      <c r="A3077" s="202">
        <v>17901</v>
      </c>
      <c r="B3077" s="272">
        <v>2017836</v>
      </c>
      <c r="C3077" s="272">
        <v>121778</v>
      </c>
      <c r="D3077" s="272" t="s">
        <v>4145</v>
      </c>
      <c r="E3077" s="273" t="s">
        <v>352</v>
      </c>
      <c r="F3077" s="273">
        <v>1</v>
      </c>
      <c r="G3077" s="273">
        <f>F3077*12</f>
        <v>12</v>
      </c>
      <c r="H3077" s="273">
        <f>F3077*6</f>
        <v>6</v>
      </c>
      <c r="I3077" s="273">
        <f>F3077*4</f>
        <v>4</v>
      </c>
      <c r="J3077" s="263">
        <v>43109</v>
      </c>
      <c r="K3077" s="263">
        <v>43131</v>
      </c>
      <c r="L3077" s="263" t="s">
        <v>1485</v>
      </c>
      <c r="M3077" s="263" t="s">
        <v>1485</v>
      </c>
      <c r="N3077" s="254" t="s">
        <v>47</v>
      </c>
      <c r="O3077" s="254" t="s">
        <v>47</v>
      </c>
      <c r="P3077" s="254" t="s">
        <v>47</v>
      </c>
      <c r="Q3077" s="254" t="s">
        <v>47</v>
      </c>
      <c r="R3077" s="254" t="s">
        <v>47</v>
      </c>
      <c r="S3077" s="243"/>
      <c r="T3077" s="1371"/>
      <c r="U3077" s="245">
        <v>10</v>
      </c>
      <c r="W3077" s="202" t="s">
        <v>532</v>
      </c>
      <c r="X3077" s="265" t="s">
        <v>4675</v>
      </c>
      <c r="Y3077" s="248">
        <v>33</v>
      </c>
      <c r="Z3077" s="202"/>
      <c r="AA3077" s="202"/>
      <c r="AB3077" s="499"/>
      <c r="AC3077" s="249">
        <f>IF(B3077="","",(IFERROR(VLOOKUP(B3077,Projecten!A$4:X$2415,5,FALSE),"niet bekend")))</f>
        <v>23</v>
      </c>
      <c r="AD3077" s="330">
        <f>IF(AC3077="","",(IF(F3077=0,AF3077,(F3077/AC3077*AF3077))))</f>
        <v>4816</v>
      </c>
      <c r="AE3077" s="211">
        <f>IF(B3077="","",(IFERROR(VLOOKUP(B3077,Projecten!A$4:X$2415,23,FALSE),"niet bekend")))</f>
        <v>110768</v>
      </c>
      <c r="AF3077" s="330">
        <f>IF(B3077="","",(IFERROR(VLOOKUP(B3077,Projecten!A$4:X$2415,12,FALSE),"niet bekend")))</f>
        <v>110768</v>
      </c>
      <c r="AG3077" s="209"/>
    </row>
    <row r="3078" spans="1:33" x14ac:dyDescent="0.2">
      <c r="A3078" s="202">
        <v>17902</v>
      </c>
      <c r="B3078" s="272">
        <v>2017836</v>
      </c>
      <c r="C3078" s="272">
        <v>121778</v>
      </c>
      <c r="D3078" s="272" t="s">
        <v>4147</v>
      </c>
      <c r="E3078" s="273" t="s">
        <v>352</v>
      </c>
      <c r="F3078" s="273">
        <v>1</v>
      </c>
      <c r="G3078" s="273">
        <f>F3078*12</f>
        <v>12</v>
      </c>
      <c r="H3078" s="273">
        <f>F3078*6</f>
        <v>6</v>
      </c>
      <c r="I3078" s="273">
        <f>F3078*4</f>
        <v>4</v>
      </c>
      <c r="J3078" s="263">
        <v>43151</v>
      </c>
      <c r="K3078" s="263">
        <v>43131</v>
      </c>
      <c r="L3078" s="263" t="s">
        <v>1485</v>
      </c>
      <c r="M3078" s="263" t="s">
        <v>1485</v>
      </c>
      <c r="N3078" s="254" t="s">
        <v>47</v>
      </c>
      <c r="O3078" s="254" t="s">
        <v>47</v>
      </c>
      <c r="P3078" s="254" t="s">
        <v>47</v>
      </c>
      <c r="Q3078" s="254" t="s">
        <v>47</v>
      </c>
      <c r="R3078" s="254" t="s">
        <v>47</v>
      </c>
      <c r="S3078" s="243"/>
      <c r="T3078" s="1371"/>
      <c r="U3078" s="245">
        <v>10</v>
      </c>
      <c r="W3078" s="202" t="s">
        <v>532</v>
      </c>
      <c r="X3078" s="265" t="s">
        <v>4742</v>
      </c>
      <c r="Y3078" s="248">
        <v>33</v>
      </c>
      <c r="Z3078" s="202"/>
      <c r="AA3078" s="202"/>
      <c r="AB3078" s="499"/>
      <c r="AC3078" s="249">
        <f>IF(B3078="","",(IFERROR(VLOOKUP(B3078,Projecten!A$4:X$2415,5,FALSE),"niet bekend")))</f>
        <v>23</v>
      </c>
      <c r="AD3078" s="330">
        <f>IF(AC3078="","",(IF(F3078=0,AF3078,(F3078/AC3078*AF3078))))</f>
        <v>4816</v>
      </c>
      <c r="AE3078" s="211">
        <f>IF(B3078="","",(IFERROR(VLOOKUP(B3078,Projecten!A$4:X$2415,23,FALSE),"niet bekend")))</f>
        <v>110768</v>
      </c>
      <c r="AF3078" s="330">
        <f>IF(B3078="","",(IFERROR(VLOOKUP(B3078,Projecten!A$4:X$2415,12,FALSE),"niet bekend")))</f>
        <v>110768</v>
      </c>
      <c r="AG3078" s="209"/>
    </row>
    <row r="3079" spans="1:33" x14ac:dyDescent="0.2">
      <c r="A3079" s="202"/>
      <c r="B3079" s="209"/>
      <c r="C3079" s="243"/>
      <c r="F3079" s="202"/>
      <c r="J3079" s="244"/>
      <c r="K3079" s="244"/>
      <c r="S3079" s="243"/>
      <c r="T3079" s="1371"/>
      <c r="Y3079" s="248"/>
      <c r="Z3079" s="202"/>
      <c r="AA3079" s="202"/>
      <c r="AB3079" s="243"/>
      <c r="AC3079" s="212"/>
      <c r="AD3079" s="360"/>
      <c r="AE3079" s="211"/>
      <c r="AF3079" s="330"/>
      <c r="AG3079" s="209"/>
    </row>
    <row r="3080" spans="1:33" x14ac:dyDescent="0.2">
      <c r="A3080" s="202">
        <v>17903</v>
      </c>
      <c r="B3080" s="272">
        <v>2018076</v>
      </c>
      <c r="C3080" s="272">
        <v>121783</v>
      </c>
      <c r="D3080" s="272">
        <v>735718</v>
      </c>
      <c r="E3080" s="273" t="s">
        <v>26</v>
      </c>
      <c r="F3080" s="273">
        <v>1</v>
      </c>
      <c r="G3080" s="273">
        <v>11</v>
      </c>
      <c r="H3080" s="273">
        <v>8</v>
      </c>
      <c r="I3080" s="273">
        <v>3</v>
      </c>
      <c r="J3080" s="262">
        <v>43151</v>
      </c>
      <c r="K3080" s="262">
        <v>43152</v>
      </c>
      <c r="L3080" s="263" t="s">
        <v>1485</v>
      </c>
      <c r="M3080" s="263" t="s">
        <v>1485</v>
      </c>
      <c r="N3080" s="254" t="s">
        <v>47</v>
      </c>
      <c r="O3080" s="254" t="s">
        <v>47</v>
      </c>
      <c r="P3080" s="254" t="s">
        <v>47</v>
      </c>
      <c r="Q3080" s="254" t="s">
        <v>47</v>
      </c>
      <c r="R3080" s="254" t="s">
        <v>47</v>
      </c>
      <c r="S3080" s="243"/>
      <c r="T3080" s="1371"/>
      <c r="U3080" s="245">
        <v>10</v>
      </c>
      <c r="W3080" s="202" t="s">
        <v>2509</v>
      </c>
      <c r="X3080" s="265" t="s">
        <v>1341</v>
      </c>
      <c r="Y3080" s="248">
        <v>21</v>
      </c>
      <c r="Z3080" s="202"/>
      <c r="AA3080" s="202"/>
      <c r="AB3080" s="499"/>
      <c r="AC3080" s="249">
        <f>IF(B3080="","",(IFERROR(VLOOKUP(B3080,Projecten!A$4:X$2415,5,FALSE),"niet bekend")))</f>
        <v>1</v>
      </c>
      <c r="AD3080" s="330">
        <f>IF(AC3080="","",(IF(F3080=0,AF3080,(F3080/AC3080*AF3080))))</f>
        <v>4108.82</v>
      </c>
      <c r="AE3080" s="211">
        <f>IF(B3080="","",(IFERROR(VLOOKUP(B3080,Projecten!A$4:X$2415,23,FALSE),"niet bekend")))</f>
        <v>4108.82</v>
      </c>
      <c r="AF3080" s="330">
        <f>IF(B3080="","",(IFERROR(VLOOKUP(B3080,Projecten!A$4:X$2415,12,FALSE),"niet bekend")))</f>
        <v>4108.82</v>
      </c>
      <c r="AG3080" s="209"/>
    </row>
    <row r="3081" spans="1:33" x14ac:dyDescent="0.2">
      <c r="A3081" s="202">
        <v>17904</v>
      </c>
      <c r="B3081" s="272">
        <v>2018077</v>
      </c>
      <c r="C3081" s="272">
        <v>121783</v>
      </c>
      <c r="D3081" s="272">
        <v>735618</v>
      </c>
      <c r="E3081" s="273" t="s">
        <v>26</v>
      </c>
      <c r="F3081" s="273">
        <v>1</v>
      </c>
      <c r="G3081" s="273">
        <v>11</v>
      </c>
      <c r="H3081" s="273">
        <v>8</v>
      </c>
      <c r="I3081" s="273">
        <v>3</v>
      </c>
      <c r="J3081" s="262">
        <v>43151</v>
      </c>
      <c r="K3081" s="262">
        <v>43152</v>
      </c>
      <c r="L3081" s="263" t="s">
        <v>1485</v>
      </c>
      <c r="M3081" s="263" t="s">
        <v>1485</v>
      </c>
      <c r="N3081" s="254" t="s">
        <v>47</v>
      </c>
      <c r="O3081" s="254" t="s">
        <v>47</v>
      </c>
      <c r="P3081" s="254" t="s">
        <v>47</v>
      </c>
      <c r="Q3081" s="254" t="s">
        <v>47</v>
      </c>
      <c r="R3081" s="254" t="s">
        <v>47</v>
      </c>
      <c r="S3081" s="243"/>
      <c r="T3081" s="1371"/>
      <c r="U3081" s="245">
        <v>10</v>
      </c>
      <c r="W3081" s="202" t="s">
        <v>2509</v>
      </c>
      <c r="X3081" s="265" t="s">
        <v>1341</v>
      </c>
      <c r="Y3081" s="248">
        <v>21</v>
      </c>
      <c r="Z3081" s="202"/>
      <c r="AA3081" s="202"/>
      <c r="AB3081" s="499"/>
      <c r="AC3081" s="249">
        <f>IF(B3081="","",(IFERROR(VLOOKUP(B3081,Projecten!A$4:X$2415,5,FALSE),"niet bekend")))</f>
        <v>1</v>
      </c>
      <c r="AD3081" s="330">
        <f>IF(AC3081="","",(IF(F3081=0,AF3081,(F3081/AC3081*AF3081))))</f>
        <v>4108.82</v>
      </c>
      <c r="AE3081" s="211">
        <f>IF(B3081="","",(IFERROR(VLOOKUP(B3081,Projecten!A$4:X$2415,23,FALSE),"niet bekend")))</f>
        <v>4108.82</v>
      </c>
      <c r="AF3081" s="330">
        <f>IF(B3081="","",(IFERROR(VLOOKUP(B3081,Projecten!A$4:X$2415,12,FALSE),"niet bekend")))</f>
        <v>4108.82</v>
      </c>
      <c r="AG3081" s="209"/>
    </row>
    <row r="3082" spans="1:33" x14ac:dyDescent="0.2">
      <c r="A3082" s="202">
        <v>17905</v>
      </c>
      <c r="B3082" s="272">
        <v>2018079</v>
      </c>
      <c r="C3082" s="272">
        <v>121784</v>
      </c>
      <c r="D3082" s="272">
        <v>679618</v>
      </c>
      <c r="E3082" s="273" t="s">
        <v>26</v>
      </c>
      <c r="F3082" s="273">
        <v>1</v>
      </c>
      <c r="G3082" s="273">
        <v>9</v>
      </c>
      <c r="H3082" s="273">
        <v>5</v>
      </c>
      <c r="I3082" s="273">
        <v>2</v>
      </c>
      <c r="J3082" s="262">
        <v>43151</v>
      </c>
      <c r="K3082" s="262">
        <v>43152</v>
      </c>
      <c r="L3082" s="263" t="s">
        <v>1485</v>
      </c>
      <c r="M3082" s="263" t="s">
        <v>1485</v>
      </c>
      <c r="N3082" s="254" t="s">
        <v>47</v>
      </c>
      <c r="O3082" s="254" t="s">
        <v>47</v>
      </c>
      <c r="P3082" s="254" t="s">
        <v>47</v>
      </c>
      <c r="Q3082" s="254" t="s">
        <v>47</v>
      </c>
      <c r="R3082" s="254" t="s">
        <v>47</v>
      </c>
      <c r="S3082" s="243"/>
      <c r="T3082" s="1371"/>
      <c r="U3082" s="245">
        <v>10</v>
      </c>
      <c r="W3082" s="202" t="s">
        <v>2509</v>
      </c>
      <c r="X3082" s="265" t="s">
        <v>1341</v>
      </c>
      <c r="Y3082" s="248">
        <v>16</v>
      </c>
      <c r="Z3082" s="202"/>
      <c r="AA3082" s="202"/>
      <c r="AB3082" s="499"/>
      <c r="AC3082" s="249">
        <f>IF(B3082="","",(IFERROR(VLOOKUP(B3082,Projecten!A$4:X$2415,5,FALSE),"niet bekend")))</f>
        <v>1</v>
      </c>
      <c r="AD3082" s="330">
        <f>IF(AC3082="","",(IF(F3082=0,AF3082,(F3082/AC3082*AF3082))))</f>
        <v>3278.63</v>
      </c>
      <c r="AE3082" s="211">
        <f>IF(B3082="","",(IFERROR(VLOOKUP(B3082,Projecten!A$4:X$2415,23,FALSE),"niet bekend")))</f>
        <v>3278.63</v>
      </c>
      <c r="AF3082" s="330">
        <f>IF(B3082="","",(IFERROR(VLOOKUP(B3082,Projecten!A$4:X$2415,12,FALSE),"niet bekend")))</f>
        <v>3278.63</v>
      </c>
      <c r="AG3082" s="209"/>
    </row>
    <row r="3083" spans="1:33" x14ac:dyDescent="0.2">
      <c r="A3083" s="202">
        <v>17906</v>
      </c>
      <c r="B3083" s="272">
        <v>2018080</v>
      </c>
      <c r="C3083" s="272">
        <v>121784</v>
      </c>
      <c r="D3083" s="272">
        <v>750018</v>
      </c>
      <c r="E3083" s="273" t="s">
        <v>26</v>
      </c>
      <c r="F3083" s="273">
        <v>1</v>
      </c>
      <c r="G3083" s="273">
        <v>9</v>
      </c>
      <c r="H3083" s="273">
        <v>5</v>
      </c>
      <c r="I3083" s="273">
        <v>4</v>
      </c>
      <c r="J3083" s="262">
        <v>43151</v>
      </c>
      <c r="K3083" s="262">
        <v>43152</v>
      </c>
      <c r="L3083" s="263"/>
      <c r="M3083" s="263" t="s">
        <v>1485</v>
      </c>
      <c r="N3083" s="254" t="s">
        <v>47</v>
      </c>
      <c r="O3083" s="254" t="s">
        <v>47</v>
      </c>
      <c r="P3083" s="254" t="s">
        <v>47</v>
      </c>
      <c r="Q3083" s="254" t="s">
        <v>47</v>
      </c>
      <c r="R3083" s="254" t="s">
        <v>47</v>
      </c>
      <c r="S3083" s="243"/>
      <c r="T3083" s="1371"/>
      <c r="U3083" s="245">
        <v>10</v>
      </c>
      <c r="W3083" s="202" t="s">
        <v>2509</v>
      </c>
      <c r="X3083" s="265" t="s">
        <v>1341</v>
      </c>
      <c r="Y3083" s="248">
        <v>20</v>
      </c>
      <c r="Z3083" s="202"/>
      <c r="AA3083" s="202"/>
      <c r="AB3083" s="499"/>
      <c r="AC3083" s="249">
        <f>IF(B3083="","",(IFERROR(VLOOKUP(B3083,Projecten!A$4:X$2415,5,FALSE),"niet bekend")))</f>
        <v>1</v>
      </c>
      <c r="AD3083" s="330">
        <f>IF(AC3083="","",(IF(F3083=0,AF3083,(F3083/AC3083*AF3083))))</f>
        <v>3504.27</v>
      </c>
      <c r="AE3083" s="211">
        <f>IF(B3083="","",(IFERROR(VLOOKUP(B3083,Projecten!A$4:X$2415,23,FALSE),"niet bekend")))</f>
        <v>3504.27</v>
      </c>
      <c r="AF3083" s="330">
        <f>IF(B3083="","",(IFERROR(VLOOKUP(B3083,Projecten!A$4:X$2415,12,FALSE),"niet bekend")))</f>
        <v>3504.27</v>
      </c>
      <c r="AG3083" s="209"/>
    </row>
    <row r="3084" spans="1:33" x14ac:dyDescent="0.2">
      <c r="A3084" s="202">
        <v>17907</v>
      </c>
      <c r="B3084" s="272">
        <v>2018088</v>
      </c>
      <c r="C3084" s="272">
        <v>121784</v>
      </c>
      <c r="D3084" s="272">
        <v>709018</v>
      </c>
      <c r="E3084" s="273" t="s">
        <v>26</v>
      </c>
      <c r="F3084" s="273">
        <v>1</v>
      </c>
      <c r="G3084" s="273">
        <v>9</v>
      </c>
      <c r="H3084" s="273">
        <v>6</v>
      </c>
      <c r="I3084" s="273">
        <v>3</v>
      </c>
      <c r="J3084" s="262">
        <v>43151</v>
      </c>
      <c r="K3084" s="262">
        <v>43152</v>
      </c>
      <c r="L3084" s="263" t="s">
        <v>1485</v>
      </c>
      <c r="M3084" s="263" t="s">
        <v>1485</v>
      </c>
      <c r="N3084" s="254" t="s">
        <v>47</v>
      </c>
      <c r="O3084" s="254" t="s">
        <v>47</v>
      </c>
      <c r="P3084" s="254" t="s">
        <v>47</v>
      </c>
      <c r="Q3084" s="254" t="s">
        <v>47</v>
      </c>
      <c r="R3084" s="254" t="s">
        <v>47</v>
      </c>
      <c r="S3084" s="243"/>
      <c r="T3084" s="1371"/>
      <c r="U3084" s="245">
        <v>10</v>
      </c>
      <c r="W3084" s="202" t="s">
        <v>2509</v>
      </c>
      <c r="X3084" s="265" t="s">
        <v>1341</v>
      </c>
      <c r="Y3084" s="248">
        <v>18</v>
      </c>
      <c r="Z3084" s="202"/>
      <c r="AA3084" s="202"/>
      <c r="AB3084" s="499"/>
      <c r="AC3084" s="249">
        <f>IF('Reeds geproduceerd'!B3115="","",(IFERROR(VLOOKUP('Reeds geproduceerd'!B3115,Projecten!A$4:X$2415,5,FALSE),"niet bekend")))</f>
        <v>1</v>
      </c>
      <c r="AD3084" s="330">
        <f>IF(AC3084="","",(IF('Reeds geproduceerd'!F3115=0,AF3084,('Reeds geproduceerd'!F3115/AC3084*AF3084))))</f>
        <v>3205.12</v>
      </c>
      <c r="AE3084" s="211">
        <f>IF('Reeds geproduceerd'!B3115="","",(IFERROR(VLOOKUP('Reeds geproduceerd'!B3115,Projecten!A$4:X$2415,23,FALSE),"niet bekend")))</f>
        <v>3205.12</v>
      </c>
      <c r="AF3084" s="330">
        <f>IF('Reeds geproduceerd'!B3115="","",(IFERROR(VLOOKUP('Reeds geproduceerd'!B3115,Projecten!A$4:X$2415,12,FALSE),"niet bekend")))</f>
        <v>3205.12</v>
      </c>
      <c r="AG3084" s="209"/>
    </row>
    <row r="3085" spans="1:33" x14ac:dyDescent="0.2">
      <c r="A3085" s="202">
        <v>17908</v>
      </c>
      <c r="B3085" s="272">
        <v>2018089</v>
      </c>
      <c r="C3085" s="272">
        <v>121784</v>
      </c>
      <c r="D3085" s="272">
        <v>709118</v>
      </c>
      <c r="E3085" s="273" t="s">
        <v>26</v>
      </c>
      <c r="F3085" s="273">
        <v>1</v>
      </c>
      <c r="G3085" s="273">
        <v>9</v>
      </c>
      <c r="H3085" s="273">
        <v>6</v>
      </c>
      <c r="I3085" s="273">
        <v>3</v>
      </c>
      <c r="J3085" s="262">
        <v>43151</v>
      </c>
      <c r="K3085" s="262">
        <v>43152</v>
      </c>
      <c r="L3085" s="263" t="s">
        <v>1485</v>
      </c>
      <c r="M3085" s="263" t="s">
        <v>1485</v>
      </c>
      <c r="N3085" s="254" t="s">
        <v>47</v>
      </c>
      <c r="O3085" s="254" t="s">
        <v>47</v>
      </c>
      <c r="P3085" s="254" t="s">
        <v>47</v>
      </c>
      <c r="Q3085" s="254" t="s">
        <v>47</v>
      </c>
      <c r="R3085" s="254" t="s">
        <v>47</v>
      </c>
      <c r="S3085" s="243"/>
      <c r="T3085" s="1371"/>
      <c r="U3085" s="245">
        <v>10</v>
      </c>
      <c r="W3085" s="202" t="s">
        <v>2509</v>
      </c>
      <c r="X3085" s="265" t="s">
        <v>1341</v>
      </c>
      <c r="Y3085" s="248">
        <v>18</v>
      </c>
      <c r="Z3085" s="202"/>
      <c r="AA3085" s="202"/>
      <c r="AB3085" s="499"/>
      <c r="AC3085" s="249">
        <f>IF('Reeds geproduceerd'!B3143="","",(IFERROR(VLOOKUP('Reeds geproduceerd'!B3143,Projecten!A$4:X$2415,5,FALSE),"niet bekend")))</f>
        <v>1</v>
      </c>
      <c r="AD3085" s="330">
        <f>IF(AC3085="","",(IF('Reeds geproduceerd'!F3143=0,AF3085,('Reeds geproduceerd'!F3143/AC3085*AF3085))))</f>
        <v>4108.82</v>
      </c>
      <c r="AE3085" s="211">
        <f>IF('Reeds geproduceerd'!B3143="","",(IFERROR(VLOOKUP('Reeds geproduceerd'!B3143,Projecten!A$4:X$2415,23,FALSE),"niet bekend")))</f>
        <v>4108.82</v>
      </c>
      <c r="AF3085" s="330">
        <f>IF('Reeds geproduceerd'!B3143="","",(IFERROR(VLOOKUP('Reeds geproduceerd'!B3143,Projecten!A$4:X$2415,12,FALSE),"niet bekend")))</f>
        <v>4108.82</v>
      </c>
      <c r="AG3085" s="209"/>
    </row>
    <row r="3086" spans="1:33" x14ac:dyDescent="0.2">
      <c r="A3086" s="202">
        <v>17909</v>
      </c>
      <c r="B3086" s="272">
        <v>2018048</v>
      </c>
      <c r="C3086" s="272">
        <v>121784</v>
      </c>
      <c r="D3086" s="272" t="s">
        <v>4630</v>
      </c>
      <c r="E3086" s="273" t="s">
        <v>26</v>
      </c>
      <c r="F3086" s="273">
        <v>0</v>
      </c>
      <c r="G3086" s="273">
        <v>1</v>
      </c>
      <c r="H3086" s="273">
        <v>0</v>
      </c>
      <c r="I3086" s="273">
        <v>2</v>
      </c>
      <c r="J3086" s="262">
        <v>43153</v>
      </c>
      <c r="K3086" s="263" t="s">
        <v>1485</v>
      </c>
      <c r="L3086" s="263" t="s">
        <v>1485</v>
      </c>
      <c r="M3086" s="263" t="s">
        <v>1485</v>
      </c>
      <c r="N3086" s="254" t="s">
        <v>47</v>
      </c>
      <c r="O3086" s="254" t="s">
        <v>47</v>
      </c>
      <c r="P3086" s="254" t="s">
        <v>47</v>
      </c>
      <c r="Q3086" s="254" t="s">
        <v>47</v>
      </c>
      <c r="R3086" s="254" t="s">
        <v>47</v>
      </c>
      <c r="S3086" s="243"/>
      <c r="T3086" s="1371"/>
      <c r="U3086" s="245">
        <v>11</v>
      </c>
      <c r="W3086" s="202" t="s">
        <v>1542</v>
      </c>
      <c r="X3086" s="265" t="s">
        <v>4751</v>
      </c>
      <c r="Y3086" s="257">
        <v>4</v>
      </c>
      <c r="Z3086" s="202"/>
      <c r="AA3086" s="202"/>
      <c r="AB3086" s="499"/>
      <c r="AC3086" s="249">
        <f>IF(B3086="","",(IFERROR(VLOOKUP(B3086,Projecten!A$4:X$2415,5,FALSE),"niet bekend")))</f>
        <v>0</v>
      </c>
      <c r="AD3086" s="330">
        <f t="shared" ref="AD3086:AD3098" si="224">IF(AC3086="","",(IF(F3086=0,AF3086,(F3086/AC3086*AF3086))))</f>
        <v>935.99</v>
      </c>
      <c r="AE3086" s="211">
        <f>IF(B3086="","",(IFERROR(VLOOKUP(B3086,Projecten!A$4:X$2415,23,FALSE),"niet bekend")))</f>
        <v>935.99</v>
      </c>
      <c r="AF3086" s="330">
        <f>IF(B3086="","",(IFERROR(VLOOKUP(B3086,Projecten!A$4:X$2415,12,FALSE),"niet bekend")))</f>
        <v>935.99</v>
      </c>
      <c r="AG3086" s="209"/>
    </row>
    <row r="3087" spans="1:33" x14ac:dyDescent="0.2">
      <c r="A3087" s="202">
        <v>17910</v>
      </c>
      <c r="B3087" s="272" t="s">
        <v>4363</v>
      </c>
      <c r="C3087" s="272">
        <v>121785</v>
      </c>
      <c r="D3087" s="272" t="s">
        <v>4408</v>
      </c>
      <c r="E3087" s="273" t="s">
        <v>352</v>
      </c>
      <c r="F3087" s="273">
        <v>1</v>
      </c>
      <c r="G3087" s="273">
        <v>7</v>
      </c>
      <c r="H3087" s="273">
        <v>4</v>
      </c>
      <c r="I3087" s="273">
        <v>3</v>
      </c>
      <c r="J3087" s="262">
        <v>43144</v>
      </c>
      <c r="K3087" s="262">
        <v>43143</v>
      </c>
      <c r="L3087" s="263" t="s">
        <v>47</v>
      </c>
      <c r="M3087" s="263" t="s">
        <v>1485</v>
      </c>
      <c r="N3087" s="254" t="s">
        <v>47</v>
      </c>
      <c r="O3087" s="254" t="s">
        <v>47</v>
      </c>
      <c r="P3087" s="254" t="s">
        <v>47</v>
      </c>
      <c r="Q3087" s="254" t="s">
        <v>47</v>
      </c>
      <c r="R3087" s="254" t="s">
        <v>47</v>
      </c>
      <c r="S3087" s="243"/>
      <c r="T3087" s="1371"/>
      <c r="U3087" s="264">
        <v>10</v>
      </c>
      <c r="W3087" s="202" t="s">
        <v>532</v>
      </c>
      <c r="X3087" s="1482" t="s">
        <v>4635</v>
      </c>
      <c r="Y3087" s="248">
        <v>16</v>
      </c>
      <c r="Z3087" s="202"/>
      <c r="AA3087" s="202"/>
      <c r="AB3087" s="499"/>
      <c r="AC3087" s="249">
        <f>IF(B3087="","",(IFERROR(VLOOKUP(B3087,Projecten!A$4:X$2415,5,FALSE),"niet bekend")))</f>
        <v>1</v>
      </c>
      <c r="AD3087" s="330">
        <f t="shared" si="224"/>
        <v>2360</v>
      </c>
      <c r="AE3087" s="211">
        <f>IF(B3087="","",(IFERROR(VLOOKUP(B3087,Projecten!A$4:X$2415,23,FALSE),"niet bekend")))</f>
        <v>2360</v>
      </c>
      <c r="AF3087" s="330">
        <f>IF(B3087="","",(IFERROR(VLOOKUP(B3087,Projecten!A$4:X$2415,12,FALSE),"niet bekend")))</f>
        <v>2360</v>
      </c>
      <c r="AG3087" s="209"/>
    </row>
    <row r="3088" spans="1:33" x14ac:dyDescent="0.2">
      <c r="A3088" s="202">
        <v>17911</v>
      </c>
      <c r="B3088" s="272" t="s">
        <v>4364</v>
      </c>
      <c r="C3088" s="272">
        <v>121789</v>
      </c>
      <c r="D3088" s="272" t="s">
        <v>4407</v>
      </c>
      <c r="E3088" s="273" t="s">
        <v>352</v>
      </c>
      <c r="F3088" s="273">
        <v>1</v>
      </c>
      <c r="G3088" s="273">
        <v>7</v>
      </c>
      <c r="H3088" s="273">
        <v>4</v>
      </c>
      <c r="I3088" s="273">
        <v>3</v>
      </c>
      <c r="J3088" s="262">
        <v>43144</v>
      </c>
      <c r="K3088" s="262">
        <v>43143</v>
      </c>
      <c r="L3088" s="263" t="s">
        <v>47</v>
      </c>
      <c r="M3088" s="263" t="s">
        <v>1485</v>
      </c>
      <c r="N3088" s="254" t="s">
        <v>47</v>
      </c>
      <c r="O3088" s="254" t="s">
        <v>47</v>
      </c>
      <c r="P3088" s="254" t="s">
        <v>47</v>
      </c>
      <c r="Q3088" s="254" t="s">
        <v>47</v>
      </c>
      <c r="R3088" s="254" t="s">
        <v>47</v>
      </c>
      <c r="S3088" s="243"/>
      <c r="T3088" s="1371"/>
      <c r="U3088" s="264">
        <v>10</v>
      </c>
      <c r="W3088" s="202" t="s">
        <v>532</v>
      </c>
      <c r="X3088" s="265" t="s">
        <v>4698</v>
      </c>
      <c r="Y3088" s="248">
        <v>16</v>
      </c>
      <c r="Z3088" s="202"/>
      <c r="AA3088" s="202"/>
      <c r="AB3088" s="499"/>
      <c r="AC3088" s="249">
        <f>IF(B3088="","",(IFERROR(VLOOKUP(B3088,Projecten!A$4:X$2415,5,FALSE),"niet bekend")))</f>
        <v>1</v>
      </c>
      <c r="AD3088" s="330">
        <f t="shared" si="224"/>
        <v>2360</v>
      </c>
      <c r="AE3088" s="211">
        <f>IF(B3088="","",(IFERROR(VLOOKUP(B3088,Projecten!A$4:X$2415,23,FALSE),"niet bekend")))</f>
        <v>2360</v>
      </c>
      <c r="AF3088" s="330">
        <f>IF(B3088="","",(IFERROR(VLOOKUP(B3088,Projecten!A$4:X$2415,12,FALSE),"niet bekend")))</f>
        <v>2360</v>
      </c>
      <c r="AG3088" s="209"/>
    </row>
    <row r="3089" spans="1:33" x14ac:dyDescent="0.2">
      <c r="A3089" s="202">
        <v>17912</v>
      </c>
      <c r="B3089" s="272" t="s">
        <v>4365</v>
      </c>
      <c r="C3089" s="272">
        <v>121789</v>
      </c>
      <c r="D3089" s="272" t="s">
        <v>4407</v>
      </c>
      <c r="E3089" s="273" t="s">
        <v>352</v>
      </c>
      <c r="F3089" s="273">
        <v>1</v>
      </c>
      <c r="G3089" s="273">
        <v>7</v>
      </c>
      <c r="H3089" s="273">
        <v>4</v>
      </c>
      <c r="I3089" s="273">
        <v>3</v>
      </c>
      <c r="J3089" s="262">
        <v>43144</v>
      </c>
      <c r="K3089" s="262">
        <v>43143</v>
      </c>
      <c r="L3089" s="263" t="s">
        <v>47</v>
      </c>
      <c r="M3089" s="263" t="s">
        <v>1485</v>
      </c>
      <c r="N3089" s="254" t="s">
        <v>47</v>
      </c>
      <c r="O3089" s="254" t="s">
        <v>47</v>
      </c>
      <c r="P3089" s="254" t="s">
        <v>47</v>
      </c>
      <c r="Q3089" s="254" t="s">
        <v>47</v>
      </c>
      <c r="R3089" s="254" t="s">
        <v>47</v>
      </c>
      <c r="S3089" s="243"/>
      <c r="T3089" s="1371"/>
      <c r="U3089" s="264">
        <v>10</v>
      </c>
      <c r="W3089" s="202" t="s">
        <v>532</v>
      </c>
      <c r="X3089" s="265" t="s">
        <v>960</v>
      </c>
      <c r="Y3089" s="248">
        <v>16</v>
      </c>
      <c r="Z3089" s="202"/>
      <c r="AA3089" s="202"/>
      <c r="AB3089" s="499"/>
      <c r="AC3089" s="249">
        <f>IF(B3089="","",(IFERROR(VLOOKUP(B3089,Projecten!A$4:X$2415,5,FALSE),"niet bekend")))</f>
        <v>1</v>
      </c>
      <c r="AD3089" s="330">
        <f t="shared" si="224"/>
        <v>2360</v>
      </c>
      <c r="AE3089" s="211">
        <f>IF(B3089="","",(IFERROR(VLOOKUP(B3089,Projecten!A$4:X$2415,23,FALSE),"niet bekend")))</f>
        <v>2360</v>
      </c>
      <c r="AF3089" s="330">
        <f>IF(B3089="","",(IFERROR(VLOOKUP(B3089,Projecten!A$4:X$2415,12,FALSE),"niet bekend")))</f>
        <v>2360</v>
      </c>
      <c r="AG3089" s="209"/>
    </row>
    <row r="3090" spans="1:33" x14ac:dyDescent="0.2">
      <c r="A3090" s="202">
        <v>17913</v>
      </c>
      <c r="B3090" s="272" t="s">
        <v>4366</v>
      </c>
      <c r="C3090" s="272">
        <v>121789</v>
      </c>
      <c r="D3090" s="272" t="s">
        <v>4407</v>
      </c>
      <c r="E3090" s="273" t="s">
        <v>352</v>
      </c>
      <c r="F3090" s="273">
        <v>1</v>
      </c>
      <c r="G3090" s="273">
        <v>7</v>
      </c>
      <c r="H3090" s="273">
        <v>4</v>
      </c>
      <c r="I3090" s="273">
        <v>3</v>
      </c>
      <c r="J3090" s="262">
        <v>43144</v>
      </c>
      <c r="K3090" s="262">
        <v>43143</v>
      </c>
      <c r="L3090" s="263" t="s">
        <v>47</v>
      </c>
      <c r="M3090" s="263" t="s">
        <v>1485</v>
      </c>
      <c r="N3090" s="254" t="s">
        <v>47</v>
      </c>
      <c r="O3090" s="254" t="s">
        <v>47</v>
      </c>
      <c r="P3090" s="254" t="s">
        <v>47</v>
      </c>
      <c r="Q3090" s="254" t="s">
        <v>47</v>
      </c>
      <c r="R3090" s="254" t="s">
        <v>47</v>
      </c>
      <c r="S3090" s="243"/>
      <c r="T3090" s="1371"/>
      <c r="U3090" s="264">
        <v>10</v>
      </c>
      <c r="W3090" s="202" t="s">
        <v>532</v>
      </c>
      <c r="X3090" s="265" t="s">
        <v>960</v>
      </c>
      <c r="Y3090" s="248">
        <v>16</v>
      </c>
      <c r="Z3090" s="202"/>
      <c r="AA3090" s="202"/>
      <c r="AB3090" s="499"/>
      <c r="AC3090" s="249">
        <f>IF(B3090="","",(IFERROR(VLOOKUP(B3090,Projecten!A$4:X$2415,5,FALSE),"niet bekend")))</f>
        <v>1</v>
      </c>
      <c r="AD3090" s="330">
        <f t="shared" si="224"/>
        <v>2360</v>
      </c>
      <c r="AE3090" s="211">
        <f>IF(B3090="","",(IFERROR(VLOOKUP(B3090,Projecten!A$4:X$2415,23,FALSE),"niet bekend")))</f>
        <v>2360</v>
      </c>
      <c r="AF3090" s="330">
        <f>IF(B3090="","",(IFERROR(VLOOKUP(B3090,Projecten!A$4:X$2415,12,FALSE),"niet bekend")))</f>
        <v>2360</v>
      </c>
      <c r="AG3090" s="209"/>
    </row>
    <row r="3091" spans="1:33" x14ac:dyDescent="0.2">
      <c r="A3091" s="202">
        <v>17914</v>
      </c>
      <c r="B3091" s="272" t="s">
        <v>4367</v>
      </c>
      <c r="C3091" s="272">
        <v>121789</v>
      </c>
      <c r="D3091" s="272" t="s">
        <v>4407</v>
      </c>
      <c r="E3091" s="273" t="s">
        <v>352</v>
      </c>
      <c r="F3091" s="273">
        <v>1</v>
      </c>
      <c r="G3091" s="273">
        <v>7</v>
      </c>
      <c r="H3091" s="273">
        <v>4</v>
      </c>
      <c r="I3091" s="273">
        <v>3</v>
      </c>
      <c r="J3091" s="262">
        <v>43144</v>
      </c>
      <c r="K3091" s="262">
        <v>43143</v>
      </c>
      <c r="L3091" s="263" t="s">
        <v>47</v>
      </c>
      <c r="M3091" s="263" t="s">
        <v>1485</v>
      </c>
      <c r="N3091" s="254" t="s">
        <v>47</v>
      </c>
      <c r="O3091" s="254" t="s">
        <v>47</v>
      </c>
      <c r="P3091" s="254" t="s">
        <v>47</v>
      </c>
      <c r="Q3091" s="254" t="s">
        <v>47</v>
      </c>
      <c r="R3091" s="254" t="s">
        <v>47</v>
      </c>
      <c r="S3091" s="243"/>
      <c r="T3091" s="1371"/>
      <c r="U3091" s="264">
        <v>10</v>
      </c>
      <c r="W3091" s="202" t="s">
        <v>532</v>
      </c>
      <c r="X3091" s="265" t="s">
        <v>960</v>
      </c>
      <c r="Y3091" s="248">
        <v>16</v>
      </c>
      <c r="Z3091" s="202"/>
      <c r="AA3091" s="202"/>
      <c r="AB3091" s="499"/>
      <c r="AC3091" s="249">
        <f>IF(B3091="","",(IFERROR(VLOOKUP(B3091,Projecten!A$4:X$2415,5,FALSE),"niet bekend")))</f>
        <v>1</v>
      </c>
      <c r="AD3091" s="330">
        <f t="shared" si="224"/>
        <v>2360</v>
      </c>
      <c r="AE3091" s="211">
        <f>IF(B3091="","",(IFERROR(VLOOKUP(B3091,Projecten!A$4:X$2415,23,FALSE),"niet bekend")))</f>
        <v>2360</v>
      </c>
      <c r="AF3091" s="330">
        <f>IF(B3091="","",(IFERROR(VLOOKUP(B3091,Projecten!A$4:X$2415,12,FALSE),"niet bekend")))</f>
        <v>2360</v>
      </c>
      <c r="AG3091" s="209"/>
    </row>
    <row r="3092" spans="1:33" x14ac:dyDescent="0.2">
      <c r="A3092" s="202">
        <v>17915</v>
      </c>
      <c r="B3092" s="272" t="s">
        <v>4368</v>
      </c>
      <c r="C3092" s="272">
        <v>121789</v>
      </c>
      <c r="D3092" s="272" t="s">
        <v>4407</v>
      </c>
      <c r="E3092" s="273" t="s">
        <v>352</v>
      </c>
      <c r="F3092" s="273">
        <v>1</v>
      </c>
      <c r="G3092" s="273">
        <v>7</v>
      </c>
      <c r="H3092" s="273">
        <v>4</v>
      </c>
      <c r="I3092" s="273">
        <v>3</v>
      </c>
      <c r="J3092" s="262">
        <v>43144</v>
      </c>
      <c r="K3092" s="262">
        <v>43143</v>
      </c>
      <c r="L3092" s="263" t="s">
        <v>47</v>
      </c>
      <c r="M3092" s="263" t="s">
        <v>1485</v>
      </c>
      <c r="N3092" s="254" t="s">
        <v>47</v>
      </c>
      <c r="O3092" s="254" t="s">
        <v>47</v>
      </c>
      <c r="P3092" s="254" t="s">
        <v>47</v>
      </c>
      <c r="Q3092" s="254" t="s">
        <v>47</v>
      </c>
      <c r="R3092" s="254" t="s">
        <v>47</v>
      </c>
      <c r="S3092" s="243"/>
      <c r="T3092" s="1371"/>
      <c r="U3092" s="264">
        <v>10</v>
      </c>
      <c r="W3092" s="202" t="s">
        <v>532</v>
      </c>
      <c r="X3092" s="265" t="s">
        <v>960</v>
      </c>
      <c r="Y3092" s="248">
        <v>16</v>
      </c>
      <c r="Z3092" s="202"/>
      <c r="AA3092" s="202"/>
      <c r="AB3092" s="499"/>
      <c r="AC3092" s="249">
        <f>IF(B3092="","",(IFERROR(VLOOKUP(B3092,Projecten!A$4:X$2415,5,FALSE),"niet bekend")))</f>
        <v>1</v>
      </c>
      <c r="AD3092" s="330">
        <f t="shared" si="224"/>
        <v>2360</v>
      </c>
      <c r="AE3092" s="211">
        <f>IF(B3092="","",(IFERROR(VLOOKUP(B3092,Projecten!A$4:X$2415,23,FALSE),"niet bekend")))</f>
        <v>2360</v>
      </c>
      <c r="AF3092" s="330">
        <f>IF(B3092="","",(IFERROR(VLOOKUP(B3092,Projecten!A$4:X$2415,12,FALSE),"niet bekend")))</f>
        <v>2360</v>
      </c>
      <c r="AG3092" s="209"/>
    </row>
    <row r="3093" spans="1:33" x14ac:dyDescent="0.2">
      <c r="A3093" s="202">
        <v>17917</v>
      </c>
      <c r="B3093" s="770">
        <v>2017800</v>
      </c>
      <c r="C3093" s="238">
        <v>121787</v>
      </c>
      <c r="D3093" s="240" t="s">
        <v>3945</v>
      </c>
      <c r="E3093" s="240" t="s">
        <v>3946</v>
      </c>
      <c r="F3093" s="240">
        <v>0</v>
      </c>
      <c r="G3093" s="240">
        <v>5</v>
      </c>
      <c r="H3093" s="240">
        <v>3</v>
      </c>
      <c r="I3093" s="240">
        <v>2</v>
      </c>
      <c r="J3093" s="262">
        <v>43151</v>
      </c>
      <c r="K3093" s="262" t="s">
        <v>47</v>
      </c>
      <c r="L3093" s="262" t="s">
        <v>47</v>
      </c>
      <c r="M3093" s="1441" t="s">
        <v>1485</v>
      </c>
      <c r="N3093" s="254" t="s">
        <v>47</v>
      </c>
      <c r="O3093" s="254" t="s">
        <v>47</v>
      </c>
      <c r="P3093" s="254" t="s">
        <v>47</v>
      </c>
      <c r="Q3093" s="254" t="s">
        <v>47</v>
      </c>
      <c r="R3093" s="254" t="s">
        <v>47</v>
      </c>
      <c r="S3093" s="243"/>
      <c r="T3093" s="1371"/>
      <c r="U3093" s="245">
        <v>10</v>
      </c>
      <c r="W3093" s="202" t="s">
        <v>654</v>
      </c>
      <c r="X3093" s="265" t="s">
        <v>4663</v>
      </c>
      <c r="Y3093" s="248">
        <v>16</v>
      </c>
      <c r="Z3093" s="202"/>
      <c r="AA3093" s="489"/>
      <c r="AB3093" s="499"/>
      <c r="AC3093" s="249">
        <f>IF(B3093="","",(IFERROR(VLOOKUP(B3093,Projecten!A$4:X$2415,5,FALSE),"niet bekend")))</f>
        <v>0</v>
      </c>
      <c r="AD3093" s="330">
        <f t="shared" si="224"/>
        <v>4500</v>
      </c>
      <c r="AE3093" s="211">
        <f>IF(B3093="","",(IFERROR(VLOOKUP(B3093,Projecten!A$4:X$2415,23,FALSE),"niet bekend")))</f>
        <v>4500</v>
      </c>
      <c r="AF3093" s="330">
        <f>IF(B3093="","",(IFERROR(VLOOKUP(B3093,Projecten!A$4:X$2415,12,FALSE),"niet bekend")))</f>
        <v>4500</v>
      </c>
      <c r="AG3093" s="209"/>
    </row>
    <row r="3094" spans="1:33" x14ac:dyDescent="0.2">
      <c r="A3094" s="202">
        <v>17918</v>
      </c>
      <c r="B3094" s="770">
        <v>2018134</v>
      </c>
      <c r="C3094" s="238">
        <v>121805</v>
      </c>
      <c r="D3094" s="240" t="s">
        <v>4694</v>
      </c>
      <c r="E3094" s="240" t="s">
        <v>26</v>
      </c>
      <c r="F3094" s="240">
        <v>0</v>
      </c>
      <c r="G3094" s="240">
        <v>1</v>
      </c>
      <c r="H3094" s="240">
        <v>1</v>
      </c>
      <c r="I3094" s="240">
        <v>0</v>
      </c>
      <c r="J3094" s="267">
        <v>43160</v>
      </c>
      <c r="K3094" s="263" t="s">
        <v>1485</v>
      </c>
      <c r="L3094" s="263" t="s">
        <v>1485</v>
      </c>
      <c r="M3094" s="1441" t="s">
        <v>1485</v>
      </c>
      <c r="N3094" s="254" t="s">
        <v>47</v>
      </c>
      <c r="O3094" s="254" t="s">
        <v>47</v>
      </c>
      <c r="P3094" s="254" t="s">
        <v>47</v>
      </c>
      <c r="Q3094" s="254" t="s">
        <v>47</v>
      </c>
      <c r="R3094" s="254" t="s">
        <v>47</v>
      </c>
      <c r="S3094" s="243"/>
      <c r="T3094" s="1371"/>
      <c r="U3094" s="245">
        <v>9</v>
      </c>
      <c r="W3094" s="202" t="s">
        <v>162</v>
      </c>
      <c r="X3094" s="265" t="s">
        <v>4695</v>
      </c>
      <c r="Y3094" s="248">
        <v>2</v>
      </c>
      <c r="Z3094" s="202"/>
      <c r="AA3094" s="489"/>
      <c r="AB3094" s="499"/>
      <c r="AC3094" s="249">
        <f>IF(B3094="","",(IFERROR(VLOOKUP(B3094,Projecten!A$4:X$2415,5,FALSE),"niet bekend")))</f>
        <v>0</v>
      </c>
      <c r="AD3094" s="330">
        <f t="shared" si="224"/>
        <v>182.7</v>
      </c>
      <c r="AE3094" s="211">
        <f>IF(B3094="","",(IFERROR(VLOOKUP(B3094,Projecten!A$4:X$2415,23,FALSE),"niet bekend")))</f>
        <v>182.7</v>
      </c>
      <c r="AF3094" s="330">
        <f>IF(B3094="","",(IFERROR(VLOOKUP(B3094,Projecten!A$4:X$2415,12,FALSE),"niet bekend")))</f>
        <v>182.7</v>
      </c>
      <c r="AG3094" s="209"/>
    </row>
    <row r="3095" spans="1:33" x14ac:dyDescent="0.2">
      <c r="A3095" s="202">
        <v>18083</v>
      </c>
      <c r="B3095" s="770">
        <v>2018166</v>
      </c>
      <c r="C3095" s="238">
        <v>121808</v>
      </c>
      <c r="D3095" s="240" t="s">
        <v>4747</v>
      </c>
      <c r="E3095" s="240" t="s">
        <v>26</v>
      </c>
      <c r="F3095" s="240">
        <v>0</v>
      </c>
      <c r="G3095" s="240">
        <v>2</v>
      </c>
      <c r="H3095" s="240">
        <v>0</v>
      </c>
      <c r="I3095" s="240">
        <v>2</v>
      </c>
      <c r="J3095" s="263" t="s">
        <v>1485</v>
      </c>
      <c r="K3095" s="263" t="s">
        <v>1485</v>
      </c>
      <c r="L3095" s="263" t="s">
        <v>1485</v>
      </c>
      <c r="M3095" s="1441" t="s">
        <v>1485</v>
      </c>
      <c r="N3095" s="254" t="s">
        <v>47</v>
      </c>
      <c r="O3095" s="254" t="s">
        <v>47</v>
      </c>
      <c r="P3095" s="254" t="s">
        <v>47</v>
      </c>
      <c r="Q3095" s="254" t="s">
        <v>47</v>
      </c>
      <c r="R3095" s="254" t="s">
        <v>47</v>
      </c>
      <c r="S3095" s="243"/>
      <c r="T3095" s="1371"/>
      <c r="U3095" s="245">
        <v>9</v>
      </c>
      <c r="W3095" s="202" t="s">
        <v>162</v>
      </c>
      <c r="X3095" s="265" t="s">
        <v>4748</v>
      </c>
      <c r="Y3095" s="248">
        <v>8</v>
      </c>
      <c r="Z3095" s="202"/>
      <c r="AA3095" s="489"/>
      <c r="AB3095" s="499"/>
      <c r="AC3095" s="249">
        <f>IF(B3095="","",(IFERROR(VLOOKUP(B3095,Projecten!A$4:X$2415,5,FALSE),"niet bekend")))</f>
        <v>0</v>
      </c>
      <c r="AD3095" s="330">
        <f t="shared" si="224"/>
        <v>881.15</v>
      </c>
      <c r="AE3095" s="211">
        <f>IF(B3095="","",(IFERROR(VLOOKUP(B3095,Projecten!A$4:X$2415,23,FALSE),"niet bekend")))</f>
        <v>881.15</v>
      </c>
      <c r="AF3095" s="330">
        <f>IF(B3095="","",(IFERROR(VLOOKUP(B3095,Projecten!A$4:X$2415,12,FALSE),"niet bekend")))</f>
        <v>881.15</v>
      </c>
      <c r="AG3095" s="209"/>
    </row>
    <row r="3096" spans="1:33" x14ac:dyDescent="0.2">
      <c r="A3096" s="202">
        <v>17921</v>
      </c>
      <c r="B3096" s="272">
        <v>2017836</v>
      </c>
      <c r="C3096" s="496">
        <v>121791</v>
      </c>
      <c r="D3096" s="272" t="s">
        <v>4148</v>
      </c>
      <c r="E3096" s="273" t="s">
        <v>352</v>
      </c>
      <c r="F3096" s="273">
        <v>1</v>
      </c>
      <c r="G3096" s="273">
        <f>F3096*12</f>
        <v>12</v>
      </c>
      <c r="H3096" s="273">
        <f>F3096*6</f>
        <v>6</v>
      </c>
      <c r="I3096" s="273">
        <f>F3096*4</f>
        <v>4</v>
      </c>
      <c r="J3096" s="263">
        <v>43111</v>
      </c>
      <c r="K3096" s="263">
        <v>43131</v>
      </c>
      <c r="L3096" s="263" t="s">
        <v>1485</v>
      </c>
      <c r="M3096" s="263" t="s">
        <v>1485</v>
      </c>
      <c r="N3096" s="254" t="s">
        <v>47</v>
      </c>
      <c r="O3096" s="254" t="s">
        <v>47</v>
      </c>
      <c r="P3096" s="254" t="s">
        <v>47</v>
      </c>
      <c r="Q3096" s="254" t="s">
        <v>47</v>
      </c>
      <c r="R3096" s="254" t="s">
        <v>47</v>
      </c>
      <c r="S3096" s="243"/>
      <c r="T3096" s="1371"/>
      <c r="U3096" s="245">
        <v>11</v>
      </c>
      <c r="W3096" s="202" t="s">
        <v>532</v>
      </c>
      <c r="X3096" s="265" t="s">
        <v>960</v>
      </c>
      <c r="Y3096" s="248">
        <v>33</v>
      </c>
      <c r="Z3096" s="202"/>
      <c r="AA3096" s="202"/>
      <c r="AB3096" s="499"/>
      <c r="AC3096" s="249">
        <f>IF(B3096="","",(IFERROR(VLOOKUP(B3096,Projecten!A$4:X$2415,5,FALSE),"niet bekend")))</f>
        <v>23</v>
      </c>
      <c r="AD3096" s="330">
        <f t="shared" si="224"/>
        <v>4816</v>
      </c>
      <c r="AE3096" s="211">
        <f>IF(B3096="","",(IFERROR(VLOOKUP(B3096,Projecten!A$4:X$2415,23,FALSE),"niet bekend")))</f>
        <v>110768</v>
      </c>
      <c r="AF3096" s="330">
        <f>IF(B3096="","",(IFERROR(VLOOKUP(B3096,Projecten!A$4:X$2415,12,FALSE),"niet bekend")))</f>
        <v>110768</v>
      </c>
      <c r="AG3096" s="209"/>
    </row>
    <row r="3097" spans="1:33" s="259" customFormat="1" x14ac:dyDescent="0.2">
      <c r="A3097" s="202">
        <v>17922</v>
      </c>
      <c r="B3097" s="272">
        <v>2017835</v>
      </c>
      <c r="C3097" s="496">
        <v>121792</v>
      </c>
      <c r="D3097" s="272" t="s">
        <v>4149</v>
      </c>
      <c r="E3097" s="273" t="s">
        <v>352</v>
      </c>
      <c r="F3097" s="273">
        <v>1</v>
      </c>
      <c r="G3097" s="273">
        <f>F3097*13</f>
        <v>13</v>
      </c>
      <c r="H3097" s="273">
        <f>F3097*7</f>
        <v>7</v>
      </c>
      <c r="I3097" s="273">
        <f>F3097*4</f>
        <v>4</v>
      </c>
      <c r="J3097" s="263">
        <v>43111</v>
      </c>
      <c r="K3097" s="263" t="s">
        <v>47</v>
      </c>
      <c r="L3097" s="263" t="s">
        <v>1485</v>
      </c>
      <c r="M3097" s="263" t="s">
        <v>1485</v>
      </c>
      <c r="N3097" s="254" t="s">
        <v>47</v>
      </c>
      <c r="O3097" s="254" t="s">
        <v>47</v>
      </c>
      <c r="P3097" s="254" t="s">
        <v>47</v>
      </c>
      <c r="Q3097" s="254" t="s">
        <v>47</v>
      </c>
      <c r="R3097" s="254" t="s">
        <v>47</v>
      </c>
      <c r="S3097" s="251"/>
      <c r="T3097" s="1443"/>
      <c r="U3097" s="245">
        <v>11</v>
      </c>
      <c r="V3097" s="638"/>
      <c r="W3097" s="202" t="s">
        <v>532</v>
      </c>
      <c r="X3097" s="265" t="s">
        <v>4605</v>
      </c>
      <c r="Y3097" s="248">
        <v>36</v>
      </c>
      <c r="Z3097" s="239"/>
      <c r="AA3097" s="239"/>
      <c r="AB3097" s="1120"/>
      <c r="AC3097" s="249">
        <f>IF(B3097="","",(IFERROR(VLOOKUP(B3097,Projecten!A$4:X$2415,5,FALSE),"niet bekend")))</f>
        <v>29</v>
      </c>
      <c r="AD3097" s="330">
        <f t="shared" si="224"/>
        <v>6022</v>
      </c>
      <c r="AE3097" s="211">
        <f>IF(B3097="","",(IFERROR(VLOOKUP(B3097,Projecten!A$4:X$2415,23,FALSE),"niet bekend")))</f>
        <v>174638</v>
      </c>
      <c r="AF3097" s="330">
        <f>IF(B3097="","",(IFERROR(VLOOKUP(B3097,Projecten!A$4:X$2415,12,FALSE),"niet bekend")))</f>
        <v>174638</v>
      </c>
    </row>
    <row r="3098" spans="1:33" s="259" customFormat="1" x14ac:dyDescent="0.2">
      <c r="A3098" s="202">
        <v>17923</v>
      </c>
      <c r="B3098" s="272">
        <v>2017835</v>
      </c>
      <c r="C3098" s="496">
        <v>121792</v>
      </c>
      <c r="D3098" s="272" t="s">
        <v>4151</v>
      </c>
      <c r="E3098" s="273" t="s">
        <v>352</v>
      </c>
      <c r="F3098" s="273">
        <v>1</v>
      </c>
      <c r="G3098" s="273">
        <f>F3098*13</f>
        <v>13</v>
      </c>
      <c r="H3098" s="273">
        <f>F3098*7</f>
        <v>7</v>
      </c>
      <c r="I3098" s="273">
        <f>F3098*4</f>
        <v>4</v>
      </c>
      <c r="J3098" s="263">
        <v>43111</v>
      </c>
      <c r="K3098" s="263" t="s">
        <v>47</v>
      </c>
      <c r="L3098" s="263" t="s">
        <v>1485</v>
      </c>
      <c r="M3098" s="263" t="s">
        <v>1485</v>
      </c>
      <c r="N3098" s="254" t="s">
        <v>47</v>
      </c>
      <c r="O3098" s="254" t="s">
        <v>47</v>
      </c>
      <c r="P3098" s="254" t="s">
        <v>47</v>
      </c>
      <c r="Q3098" s="254" t="s">
        <v>47</v>
      </c>
      <c r="R3098" s="254" t="s">
        <v>47</v>
      </c>
      <c r="S3098" s="251"/>
      <c r="T3098" s="1443"/>
      <c r="U3098" s="264">
        <v>11</v>
      </c>
      <c r="V3098" s="638"/>
      <c r="W3098" s="202" t="s">
        <v>532</v>
      </c>
      <c r="X3098" s="265" t="s">
        <v>4605</v>
      </c>
      <c r="Y3098" s="248">
        <v>36</v>
      </c>
      <c r="Z3098" s="239"/>
      <c r="AA3098" s="239"/>
      <c r="AB3098" s="1120"/>
      <c r="AC3098" s="249">
        <f>IF(B3098="","",(IFERROR(VLOOKUP(B3098,Projecten!A$4:X$2415,5,FALSE),"niet bekend")))</f>
        <v>29</v>
      </c>
      <c r="AD3098" s="330">
        <f t="shared" si="224"/>
        <v>6022</v>
      </c>
      <c r="AE3098" s="211">
        <f>IF(B3098="","",(IFERROR(VLOOKUP(B3098,Projecten!A$4:X$2415,23,FALSE),"niet bekend")))</f>
        <v>174638</v>
      </c>
      <c r="AF3098" s="330">
        <f>IF(B3098="","",(IFERROR(VLOOKUP(B3098,Projecten!A$4:X$2415,12,FALSE),"niet bekend")))</f>
        <v>174638</v>
      </c>
    </row>
    <row r="3099" spans="1:33" s="312" customFormat="1" x14ac:dyDescent="0.2">
      <c r="A3099" s="298"/>
      <c r="B3099" s="1012"/>
      <c r="C3099" s="299"/>
      <c r="D3099" s="300"/>
      <c r="E3099" s="300"/>
      <c r="F3099" s="300"/>
      <c r="G3099" s="300"/>
      <c r="H3099" s="300"/>
      <c r="I3099" s="300"/>
      <c r="J3099" s="301"/>
      <c r="K3099" s="301"/>
      <c r="L3099" s="301"/>
      <c r="M3099" s="302"/>
      <c r="N3099" s="302"/>
      <c r="O3099" s="302"/>
      <c r="P3099" s="302"/>
      <c r="Q3099" s="302"/>
      <c r="R3099" s="302"/>
      <c r="S3099" s="303"/>
      <c r="T3099" s="1445"/>
      <c r="U3099" s="305"/>
      <c r="V3099" s="305"/>
      <c r="W3099" s="307"/>
      <c r="X3099" s="307"/>
      <c r="Y3099" s="307"/>
      <c r="Z3099" s="298"/>
      <c r="AA3099" s="308"/>
      <c r="AB3099" s="410"/>
      <c r="AC3099" s="310"/>
      <c r="AD3099" s="412"/>
      <c r="AE3099" s="309" t="s">
        <v>3165</v>
      </c>
      <c r="AF3099" s="1360" t="s">
        <v>3165</v>
      </c>
    </row>
    <row r="3100" spans="1:33" s="236" customFormat="1" ht="12" customHeight="1" x14ac:dyDescent="0.2">
      <c r="A3100" s="220"/>
      <c r="C3100" s="221"/>
      <c r="D3100" s="222">
        <f>SUM(G3100:I3100)</f>
        <v>332</v>
      </c>
      <c r="E3100" s="220"/>
      <c r="F3100" s="220">
        <f>SUM(F3101:F3126)</f>
        <v>19</v>
      </c>
      <c r="G3100" s="220">
        <f>SUM(G3101:G3126)</f>
        <v>173</v>
      </c>
      <c r="H3100" s="220">
        <f>SUM(H3101:H3126)</f>
        <v>92</v>
      </c>
      <c r="I3100" s="220">
        <f>SUM(I3101:I3126)</f>
        <v>67</v>
      </c>
      <c r="J3100" s="223"/>
      <c r="K3100" s="223"/>
      <c r="L3100" s="223"/>
      <c r="M3100" s="224"/>
      <c r="N3100" s="224"/>
      <c r="O3100" s="224"/>
      <c r="P3100" s="224"/>
      <c r="Q3100" s="224"/>
      <c r="R3100" s="224"/>
      <c r="S3100" s="225">
        <v>10</v>
      </c>
      <c r="T3100" s="1442"/>
      <c r="U3100" s="227"/>
      <c r="V3100" s="227"/>
      <c r="W3100" s="229"/>
      <c r="X3100" s="230">
        <f>SUM(Y3100:Y3126)</f>
        <v>424.75</v>
      </c>
      <c r="Y3100" s="231"/>
      <c r="Z3100" s="231">
        <v>0</v>
      </c>
      <c r="AA3100" s="232">
        <f>X3100-Z3100</f>
        <v>424.75</v>
      </c>
      <c r="AB3100" s="221"/>
      <c r="AC3100" s="234"/>
      <c r="AD3100" s="384">
        <f>SUM(AD3101:AD3126)</f>
        <v>77179.680000000008</v>
      </c>
      <c r="AE3100" s="1366" t="s">
        <v>3165</v>
      </c>
      <c r="AF3100" s="1364" t="s">
        <v>3165</v>
      </c>
    </row>
    <row r="3101" spans="1:33" x14ac:dyDescent="0.2">
      <c r="A3101" s="202"/>
      <c r="B3101" s="519"/>
      <c r="C3101" s="238"/>
      <c r="D3101" s="239"/>
      <c r="E3101" s="240"/>
      <c r="F3101" s="240"/>
      <c r="G3101" s="240"/>
      <c r="H3101" s="240"/>
      <c r="I3101" s="240"/>
      <c r="J3101" s="241"/>
      <c r="K3101" s="241"/>
      <c r="L3101" s="241"/>
      <c r="M3101" s="242"/>
      <c r="N3101" s="242"/>
      <c r="O3101" s="242"/>
      <c r="P3101" s="242"/>
      <c r="Q3101" s="242"/>
      <c r="R3101" s="242"/>
      <c r="S3101" s="243" t="s">
        <v>3953</v>
      </c>
      <c r="T3101" s="1371"/>
      <c r="U3101" s="245"/>
      <c r="X3101" s="247" t="s">
        <v>3653</v>
      </c>
      <c r="Y3101" s="248"/>
      <c r="Z3101" s="202"/>
      <c r="AA3101" s="202"/>
      <c r="AB3101" s="243"/>
      <c r="AC3101" s="249" t="str">
        <f>IF(B3101="","",(IFERROR(VLOOKUP(B3101,Projecten!A$4:X$2415,5,FALSE),"niet bekend")))</f>
        <v/>
      </c>
      <c r="AD3101" s="330" t="str">
        <f>IF(AC3101="","",(IF(F3101=0,AF3101,(F3101/AC3101*AF3101))))</f>
        <v/>
      </c>
      <c r="AE3101" s="211" t="str">
        <f>IF(B3101="","",(IFERROR(VLOOKUP(B3101,Projecten!A$4:X$2415,23,FALSE),"niet bekend")))</f>
        <v/>
      </c>
      <c r="AF3101" s="330" t="str">
        <f>IF(B3101="","",(IFERROR(VLOOKUP(B3101,Projecten!A$4:X$2415,12,FALSE),"niet bekend")))</f>
        <v/>
      </c>
      <c r="AG3101" s="209"/>
    </row>
    <row r="3102" spans="1:33" s="259" customFormat="1" x14ac:dyDescent="0.2">
      <c r="A3102" s="202"/>
      <c r="B3102" s="250"/>
      <c r="C3102" s="251"/>
      <c r="D3102" s="251"/>
      <c r="E3102" s="239"/>
      <c r="F3102" s="239"/>
      <c r="G3102" s="239"/>
      <c r="H3102" s="239"/>
      <c r="I3102" s="239"/>
      <c r="J3102" s="253"/>
      <c r="K3102" s="253"/>
      <c r="L3102" s="253"/>
      <c r="M3102" s="253"/>
      <c r="N3102" s="254"/>
      <c r="O3102" s="254"/>
      <c r="P3102" s="254"/>
      <c r="Q3102" s="254"/>
      <c r="R3102" s="254"/>
      <c r="S3102" s="243">
        <v>2018</v>
      </c>
      <c r="T3102" s="1443"/>
      <c r="U3102" s="255"/>
      <c r="V3102" s="638"/>
      <c r="W3102" s="239"/>
      <c r="X3102" s="239"/>
      <c r="Y3102" s="257"/>
      <c r="Z3102" s="239"/>
      <c r="AA3102" s="239"/>
      <c r="AB3102" s="1120"/>
      <c r="AC3102" s="249" t="str">
        <f>IF(B3102="","",(IFERROR(VLOOKUP(B3102,Projecten!A$4:X$2415,5,FALSE),"niet bekend")))</f>
        <v/>
      </c>
      <c r="AD3102" s="330" t="str">
        <f>IF(AC3102="","",(IF(F3102=0,AF3102,(F3102/AC3102*AF3102))))</f>
        <v/>
      </c>
      <c r="AE3102" s="211" t="str">
        <f>IF(B3102="","",(IFERROR(VLOOKUP(B3102,Projecten!A$4:X$2415,23,FALSE),"niet bekend")))</f>
        <v/>
      </c>
      <c r="AF3102" s="330" t="str">
        <f>IF(B3102="","",(IFERROR(VLOOKUP(B3102,Projecten!A$4:X$2415,12,FALSE),"niet bekend")))</f>
        <v/>
      </c>
    </row>
    <row r="3103" spans="1:33" s="1502" customFormat="1" x14ac:dyDescent="0.2">
      <c r="A3103" s="202">
        <v>18639</v>
      </c>
      <c r="B3103" s="1487"/>
      <c r="C3103" s="1488"/>
      <c r="D3103" s="252" t="s">
        <v>4650</v>
      </c>
      <c r="E3103" s="1489"/>
      <c r="F3103" s="1489"/>
      <c r="G3103" s="1490"/>
      <c r="H3103" s="1490"/>
      <c r="I3103" s="1490"/>
      <c r="J3103" s="1491"/>
      <c r="K3103" s="1491"/>
      <c r="L3103" s="1491"/>
      <c r="M3103" s="1492"/>
      <c r="N3103" s="1492"/>
      <c r="O3103" s="1492"/>
      <c r="P3103" s="1492"/>
      <c r="Q3103" s="1492"/>
      <c r="R3103" s="1492"/>
      <c r="S3103" s="1493"/>
      <c r="T3103" s="1494"/>
      <c r="U3103" s="1495"/>
      <c r="V3103" s="1496"/>
      <c r="W3103" s="1497"/>
      <c r="X3103" s="1498"/>
      <c r="Y3103" s="257">
        <v>8.25</v>
      </c>
      <c r="Z3103" s="1498"/>
      <c r="AA3103" s="1498"/>
      <c r="AB3103" s="1493"/>
      <c r="AC3103" s="1499"/>
      <c r="AD3103" s="1500"/>
      <c r="AE3103" s="1501"/>
      <c r="AF3103" s="1500"/>
    </row>
    <row r="3104" spans="1:33" s="1502" customFormat="1" x14ac:dyDescent="0.2">
      <c r="A3104" s="202">
        <v>18640</v>
      </c>
      <c r="B3104" s="1487"/>
      <c r="C3104" s="1488"/>
      <c r="D3104" s="252" t="s">
        <v>4788</v>
      </c>
      <c r="E3104" s="1489"/>
      <c r="F3104" s="1489"/>
      <c r="G3104" s="1490"/>
      <c r="H3104" s="1490"/>
      <c r="I3104" s="1490"/>
      <c r="J3104" s="1491"/>
      <c r="K3104" s="1491"/>
      <c r="L3104" s="1491"/>
      <c r="M3104" s="1492"/>
      <c r="N3104" s="1492"/>
      <c r="O3104" s="1492"/>
      <c r="P3104" s="1492"/>
      <c r="Q3104" s="1492"/>
      <c r="R3104" s="1492"/>
      <c r="S3104" s="1493"/>
      <c r="T3104" s="1494"/>
      <c r="U3104" s="1495"/>
      <c r="V3104" s="1496"/>
      <c r="W3104" s="1497"/>
      <c r="X3104" s="1498"/>
      <c r="Y3104" s="257">
        <v>3.5</v>
      </c>
      <c r="Z3104" s="1498"/>
      <c r="AA3104" s="1498"/>
      <c r="AB3104" s="1493"/>
      <c r="AC3104" s="1499"/>
      <c r="AD3104" s="1500"/>
      <c r="AE3104" s="1501"/>
      <c r="AF3104" s="1500"/>
    </row>
    <row r="3105" spans="1:33" x14ac:dyDescent="0.2">
      <c r="A3105" s="202"/>
      <c r="B3105" s="209"/>
      <c r="C3105" s="243"/>
      <c r="F3105" s="202"/>
      <c r="J3105" s="244"/>
      <c r="K3105" s="244"/>
      <c r="S3105" s="243"/>
      <c r="T3105" s="1371"/>
      <c r="Y3105" s="248"/>
      <c r="Z3105" s="202"/>
      <c r="AA3105" s="202"/>
      <c r="AB3105" s="243"/>
      <c r="AC3105" s="212"/>
      <c r="AD3105" s="360"/>
      <c r="AE3105" s="211"/>
      <c r="AF3105" s="330"/>
      <c r="AG3105" s="209"/>
    </row>
    <row r="3106" spans="1:33" s="259" customFormat="1" x14ac:dyDescent="0.2">
      <c r="A3106" s="202">
        <v>18641</v>
      </c>
      <c r="B3106" s="272" t="s">
        <v>4519</v>
      </c>
      <c r="C3106" s="272">
        <v>121770</v>
      </c>
      <c r="D3106" s="272" t="s">
        <v>4536</v>
      </c>
      <c r="E3106" s="273" t="s">
        <v>26</v>
      </c>
      <c r="F3106" s="240">
        <v>0</v>
      </c>
      <c r="G3106" s="240">
        <v>1</v>
      </c>
      <c r="H3106" s="240">
        <v>0</v>
      </c>
      <c r="I3106" s="1117">
        <v>2</v>
      </c>
      <c r="J3106" s="263" t="s">
        <v>1485</v>
      </c>
      <c r="K3106" s="263" t="s">
        <v>1485</v>
      </c>
      <c r="L3106" s="263" t="s">
        <v>1485</v>
      </c>
      <c r="M3106" s="263" t="s">
        <v>1485</v>
      </c>
      <c r="N3106" s="254" t="s">
        <v>47</v>
      </c>
      <c r="O3106" s="254" t="s">
        <v>47</v>
      </c>
      <c r="P3106" s="254" t="s">
        <v>47</v>
      </c>
      <c r="Q3106" s="254" t="s">
        <v>47</v>
      </c>
      <c r="R3106" s="254" t="s">
        <v>47</v>
      </c>
      <c r="S3106" s="251"/>
      <c r="T3106" s="1371"/>
      <c r="U3106" s="245">
        <v>9</v>
      </c>
      <c r="V3106" s="638"/>
      <c r="W3106" s="265" t="s">
        <v>421</v>
      </c>
      <c r="X3106" s="1479" t="s">
        <v>4631</v>
      </c>
      <c r="Y3106" s="248">
        <v>8</v>
      </c>
      <c r="Z3106" s="239"/>
      <c r="AA3106" s="239"/>
      <c r="AB3106" s="1120"/>
      <c r="AC3106" s="249">
        <f>IF(B3106="","",(IFERROR(VLOOKUP(B3106,Projecten!A$4:X$2415,5,FALSE),"niet bekend")))</f>
        <v>0</v>
      </c>
      <c r="AD3106" s="330">
        <f t="shared" ref="AD3106:AD3125" si="225">IF(AC3106="","",(IF(F3106=0,AF3106,(F3106/AC3106*AF3106))))</f>
        <v>1857.47</v>
      </c>
      <c r="AE3106" s="211">
        <f>IF(B3106="","",(IFERROR(VLOOKUP(B3106,Projecten!A$4:X$2415,23,FALSE),"niet bekend")))</f>
        <v>1857.47</v>
      </c>
      <c r="AF3106" s="330">
        <f>IF(B3106="","",(IFERROR(VLOOKUP(B3106,Projecten!A$4:X$2415,12,FALSE),"niet bekend")))</f>
        <v>1857.47</v>
      </c>
    </row>
    <row r="3107" spans="1:33" s="259" customFormat="1" x14ac:dyDescent="0.2">
      <c r="A3107" s="202">
        <v>18642</v>
      </c>
      <c r="B3107" s="272">
        <v>2017835</v>
      </c>
      <c r="C3107" s="496">
        <v>121793</v>
      </c>
      <c r="D3107" s="272" t="s">
        <v>4150</v>
      </c>
      <c r="E3107" s="273" t="s">
        <v>352</v>
      </c>
      <c r="F3107" s="273">
        <v>2</v>
      </c>
      <c r="G3107" s="273">
        <f>F3107*13</f>
        <v>26</v>
      </c>
      <c r="H3107" s="273">
        <f>F3107*7</f>
        <v>14</v>
      </c>
      <c r="I3107" s="273">
        <f>F3107*4</f>
        <v>8</v>
      </c>
      <c r="J3107" s="263">
        <v>43111</v>
      </c>
      <c r="K3107" s="263" t="s">
        <v>47</v>
      </c>
      <c r="L3107" s="263" t="s">
        <v>1485</v>
      </c>
      <c r="M3107" s="263" t="s">
        <v>1485</v>
      </c>
      <c r="N3107" s="254" t="s">
        <v>47</v>
      </c>
      <c r="O3107" s="254" t="s">
        <v>47</v>
      </c>
      <c r="P3107" s="254" t="s">
        <v>47</v>
      </c>
      <c r="Q3107" s="254" t="s">
        <v>47</v>
      </c>
      <c r="R3107" s="254" t="s">
        <v>47</v>
      </c>
      <c r="S3107" s="251"/>
      <c r="T3107" s="1443"/>
      <c r="U3107" s="245">
        <v>11</v>
      </c>
      <c r="V3107" s="638"/>
      <c r="W3107" s="202" t="s">
        <v>532</v>
      </c>
      <c r="X3107" s="265" t="s">
        <v>4605</v>
      </c>
      <c r="Y3107" s="248">
        <v>72</v>
      </c>
      <c r="Z3107" s="239"/>
      <c r="AA3107" s="239"/>
      <c r="AB3107" s="1120"/>
      <c r="AC3107" s="249">
        <f>IF(B3107="","",(IFERROR(VLOOKUP(B3107,Projecten!A$4:X$2415,5,FALSE),"niet bekend")))</f>
        <v>29</v>
      </c>
      <c r="AD3107" s="330">
        <f t="shared" si="225"/>
        <v>12044</v>
      </c>
      <c r="AE3107" s="211">
        <f>IF(B3107="","",(IFERROR(VLOOKUP(B3107,Projecten!A$4:X$2415,23,FALSE),"niet bekend")))</f>
        <v>174638</v>
      </c>
      <c r="AF3107" s="330">
        <f>IF(B3107="","",(IFERROR(VLOOKUP(B3107,Projecten!A$4:X$2415,12,FALSE),"niet bekend")))</f>
        <v>174638</v>
      </c>
    </row>
    <row r="3108" spans="1:33" s="259" customFormat="1" x14ac:dyDescent="0.2">
      <c r="A3108" s="202">
        <v>18643</v>
      </c>
      <c r="B3108" s="272" t="s">
        <v>4410</v>
      </c>
      <c r="C3108" s="496">
        <v>121794</v>
      </c>
      <c r="D3108" s="272" t="s">
        <v>4417</v>
      </c>
      <c r="E3108" s="273" t="s">
        <v>1472</v>
      </c>
      <c r="F3108" s="273">
        <v>1</v>
      </c>
      <c r="G3108" s="273">
        <v>9</v>
      </c>
      <c r="H3108" s="273">
        <v>3</v>
      </c>
      <c r="I3108" s="273">
        <v>4</v>
      </c>
      <c r="J3108" s="262">
        <v>43153</v>
      </c>
      <c r="K3108" s="267">
        <v>43171</v>
      </c>
      <c r="L3108" s="263" t="s">
        <v>1485</v>
      </c>
      <c r="M3108" s="263" t="s">
        <v>1485</v>
      </c>
      <c r="N3108" s="254" t="s">
        <v>47</v>
      </c>
      <c r="O3108" s="254" t="s">
        <v>47</v>
      </c>
      <c r="P3108" s="254" t="s">
        <v>47</v>
      </c>
      <c r="Q3108" s="254" t="s">
        <v>47</v>
      </c>
      <c r="R3108" s="254" t="s">
        <v>47</v>
      </c>
      <c r="S3108" s="251"/>
      <c r="T3108" s="1443"/>
      <c r="U3108" s="245">
        <v>11</v>
      </c>
      <c r="V3108" s="638"/>
      <c r="W3108" s="202" t="s">
        <v>532</v>
      </c>
      <c r="X3108" s="265" t="s">
        <v>4664</v>
      </c>
      <c r="Y3108" s="248">
        <v>22</v>
      </c>
      <c r="Z3108" s="239"/>
      <c r="AA3108" s="239"/>
      <c r="AB3108" s="1120"/>
      <c r="AC3108" s="249">
        <f>IF(B3108="","",(IFERROR(VLOOKUP(B3108,Projecten!A$4:X$2415,5,FALSE),"niet bekend")))</f>
        <v>1</v>
      </c>
      <c r="AD3108" s="330">
        <f t="shared" si="225"/>
        <v>4910</v>
      </c>
      <c r="AE3108" s="211">
        <f>IF(B3108="","",(IFERROR(VLOOKUP(B3108,Projecten!A$4:X$2415,23,FALSE),"niet bekend")))</f>
        <v>4910</v>
      </c>
      <c r="AF3108" s="330">
        <f>IF(B3108="","",(IFERROR(VLOOKUP(B3108,Projecten!A$4:X$2415,12,FALSE),"niet bekend")))</f>
        <v>4910</v>
      </c>
    </row>
    <row r="3109" spans="1:33" s="259" customFormat="1" x14ac:dyDescent="0.2">
      <c r="A3109" s="202">
        <v>18644</v>
      </c>
      <c r="B3109" s="272" t="s">
        <v>4411</v>
      </c>
      <c r="C3109" s="496">
        <v>121795</v>
      </c>
      <c r="D3109" s="272" t="s">
        <v>4418</v>
      </c>
      <c r="E3109" s="273" t="s">
        <v>1472</v>
      </c>
      <c r="F3109" s="273">
        <v>1</v>
      </c>
      <c r="G3109" s="273">
        <v>9</v>
      </c>
      <c r="H3109" s="273">
        <v>3</v>
      </c>
      <c r="I3109" s="273">
        <v>4</v>
      </c>
      <c r="J3109" s="262">
        <v>43153</v>
      </c>
      <c r="K3109" s="267">
        <v>43171</v>
      </c>
      <c r="L3109" s="263" t="s">
        <v>1485</v>
      </c>
      <c r="M3109" s="263" t="s">
        <v>1485</v>
      </c>
      <c r="N3109" s="254" t="s">
        <v>47</v>
      </c>
      <c r="O3109" s="254" t="s">
        <v>47</v>
      </c>
      <c r="P3109" s="254" t="s">
        <v>47</v>
      </c>
      <c r="Q3109" s="254" t="s">
        <v>47</v>
      </c>
      <c r="R3109" s="254" t="s">
        <v>47</v>
      </c>
      <c r="S3109" s="251"/>
      <c r="T3109" s="1443"/>
      <c r="U3109" s="245">
        <v>11</v>
      </c>
      <c r="V3109" s="638"/>
      <c r="W3109" s="202" t="s">
        <v>532</v>
      </c>
      <c r="X3109" s="265" t="s">
        <v>4490</v>
      </c>
      <c r="Y3109" s="248">
        <v>22</v>
      </c>
      <c r="Z3109" s="239"/>
      <c r="AA3109" s="239"/>
      <c r="AB3109" s="1120"/>
      <c r="AC3109" s="249">
        <f>IF(B3109="","",(IFERROR(VLOOKUP(B3109,Projecten!A$4:X$2415,5,FALSE),"niet bekend")))</f>
        <v>1</v>
      </c>
      <c r="AD3109" s="330">
        <f t="shared" si="225"/>
        <v>4910</v>
      </c>
      <c r="AE3109" s="211">
        <f>IF(B3109="","",(IFERROR(VLOOKUP(B3109,Projecten!A$4:X$2415,23,FALSE),"niet bekend")))</f>
        <v>4910</v>
      </c>
      <c r="AF3109" s="330">
        <f>IF(B3109="","",(IFERROR(VLOOKUP(B3109,Projecten!A$4:X$2415,12,FALSE),"niet bekend")))</f>
        <v>4910</v>
      </c>
    </row>
    <row r="3110" spans="1:33" s="259" customFormat="1" x14ac:dyDescent="0.2">
      <c r="A3110" s="202">
        <v>18645</v>
      </c>
      <c r="B3110" s="272" t="s">
        <v>4412</v>
      </c>
      <c r="C3110" s="496">
        <v>121795</v>
      </c>
      <c r="D3110" s="272" t="s">
        <v>4419</v>
      </c>
      <c r="E3110" s="273" t="s">
        <v>1472</v>
      </c>
      <c r="F3110" s="273">
        <v>1</v>
      </c>
      <c r="G3110" s="273">
        <v>9</v>
      </c>
      <c r="H3110" s="273">
        <v>3</v>
      </c>
      <c r="I3110" s="273">
        <v>4</v>
      </c>
      <c r="J3110" s="262">
        <v>43153</v>
      </c>
      <c r="K3110" s="267">
        <v>43171</v>
      </c>
      <c r="L3110" s="263" t="s">
        <v>1485</v>
      </c>
      <c r="M3110" s="263" t="s">
        <v>1485</v>
      </c>
      <c r="N3110" s="254" t="s">
        <v>47</v>
      </c>
      <c r="O3110" s="254" t="s">
        <v>47</v>
      </c>
      <c r="P3110" s="254" t="s">
        <v>47</v>
      </c>
      <c r="Q3110" s="254" t="s">
        <v>47</v>
      </c>
      <c r="R3110" s="254" t="s">
        <v>47</v>
      </c>
      <c r="S3110" s="251"/>
      <c r="T3110" s="1443"/>
      <c r="U3110" s="245">
        <v>11</v>
      </c>
      <c r="V3110" s="638"/>
      <c r="W3110" s="202" t="s">
        <v>532</v>
      </c>
      <c r="X3110" s="265" t="s">
        <v>4490</v>
      </c>
      <c r="Y3110" s="248">
        <v>22</v>
      </c>
      <c r="Z3110" s="239"/>
      <c r="AA3110" s="239"/>
      <c r="AB3110" s="1120"/>
      <c r="AC3110" s="249">
        <f>IF(B3110="","",(IFERROR(VLOOKUP(B3110,Projecten!A$4:X$2415,5,FALSE),"niet bekend")))</f>
        <v>1</v>
      </c>
      <c r="AD3110" s="330">
        <f t="shared" si="225"/>
        <v>4910</v>
      </c>
      <c r="AE3110" s="211">
        <f>IF(B3110="","",(IFERROR(VLOOKUP(B3110,Projecten!A$4:X$2415,23,FALSE),"niet bekend")))</f>
        <v>4910</v>
      </c>
      <c r="AF3110" s="330">
        <f>IF(B3110="","",(IFERROR(VLOOKUP(B3110,Projecten!A$4:X$2415,12,FALSE),"niet bekend")))</f>
        <v>4910</v>
      </c>
    </row>
    <row r="3111" spans="1:33" s="259" customFormat="1" x14ac:dyDescent="0.2">
      <c r="A3111" s="202">
        <v>18646</v>
      </c>
      <c r="B3111" s="272" t="s">
        <v>4413</v>
      </c>
      <c r="C3111" s="496">
        <v>121795</v>
      </c>
      <c r="D3111" s="272" t="s">
        <v>4624</v>
      </c>
      <c r="E3111" s="273" t="s">
        <v>1472</v>
      </c>
      <c r="F3111" s="273">
        <v>1</v>
      </c>
      <c r="G3111" s="273">
        <v>9</v>
      </c>
      <c r="H3111" s="273">
        <v>3</v>
      </c>
      <c r="I3111" s="273">
        <v>4</v>
      </c>
      <c r="J3111" s="262">
        <v>43153</v>
      </c>
      <c r="K3111" s="267">
        <v>43171</v>
      </c>
      <c r="L3111" s="263" t="s">
        <v>1485</v>
      </c>
      <c r="M3111" s="263" t="s">
        <v>1485</v>
      </c>
      <c r="N3111" s="254" t="s">
        <v>47</v>
      </c>
      <c r="O3111" s="254" t="s">
        <v>47</v>
      </c>
      <c r="P3111" s="254" t="s">
        <v>47</v>
      </c>
      <c r="Q3111" s="254" t="s">
        <v>47</v>
      </c>
      <c r="R3111" s="254" t="s">
        <v>47</v>
      </c>
      <c r="S3111" s="251"/>
      <c r="T3111" s="1443"/>
      <c r="U3111" s="245">
        <v>11</v>
      </c>
      <c r="V3111" s="638"/>
      <c r="W3111" s="202" t="s">
        <v>532</v>
      </c>
      <c r="X3111" s="265" t="s">
        <v>4490</v>
      </c>
      <c r="Y3111" s="248">
        <v>22</v>
      </c>
      <c r="Z3111" s="239"/>
      <c r="AA3111" s="239"/>
      <c r="AB3111" s="1120"/>
      <c r="AC3111" s="249">
        <f>IF(B3111="","",(IFERROR(VLOOKUP(B3111,Projecten!A$4:X$2415,5,FALSE),"niet bekend")))</f>
        <v>1</v>
      </c>
      <c r="AD3111" s="330">
        <f t="shared" si="225"/>
        <v>4910</v>
      </c>
      <c r="AE3111" s="211">
        <f>IF(B3111="","",(IFERROR(VLOOKUP(B3111,Projecten!A$4:X$2415,23,FALSE),"niet bekend")))</f>
        <v>4910</v>
      </c>
      <c r="AF3111" s="330">
        <f>IF(B3111="","",(IFERROR(VLOOKUP(B3111,Projecten!A$4:X$2415,12,FALSE),"niet bekend")))</f>
        <v>4910</v>
      </c>
    </row>
    <row r="3112" spans="1:33" s="259" customFormat="1" x14ac:dyDescent="0.2">
      <c r="A3112" s="202">
        <v>18647</v>
      </c>
      <c r="B3112" s="272" t="s">
        <v>4420</v>
      </c>
      <c r="C3112" s="496">
        <v>121796</v>
      </c>
      <c r="D3112" s="272" t="s">
        <v>4421</v>
      </c>
      <c r="E3112" s="273" t="s">
        <v>1472</v>
      </c>
      <c r="F3112" s="273">
        <v>1</v>
      </c>
      <c r="G3112" s="273">
        <v>9</v>
      </c>
      <c r="H3112" s="273">
        <v>3</v>
      </c>
      <c r="I3112" s="273">
        <v>4</v>
      </c>
      <c r="J3112" s="262">
        <v>43153</v>
      </c>
      <c r="K3112" s="267">
        <v>43171</v>
      </c>
      <c r="L3112" s="263" t="s">
        <v>1485</v>
      </c>
      <c r="M3112" s="263" t="s">
        <v>1485</v>
      </c>
      <c r="N3112" s="254" t="s">
        <v>47</v>
      </c>
      <c r="O3112" s="254" t="s">
        <v>47</v>
      </c>
      <c r="P3112" s="254" t="s">
        <v>47</v>
      </c>
      <c r="Q3112" s="254" t="s">
        <v>47</v>
      </c>
      <c r="R3112" s="254" t="s">
        <v>47</v>
      </c>
      <c r="S3112" s="251"/>
      <c r="T3112" s="1443"/>
      <c r="U3112" s="245">
        <v>11</v>
      </c>
      <c r="V3112" s="638"/>
      <c r="W3112" s="202" t="s">
        <v>532</v>
      </c>
      <c r="X3112" s="265" t="s">
        <v>4490</v>
      </c>
      <c r="Y3112" s="248">
        <v>22</v>
      </c>
      <c r="Z3112" s="239"/>
      <c r="AA3112" s="239"/>
      <c r="AB3112" s="1120"/>
      <c r="AC3112" s="249">
        <f>IF(B3112="","",(IFERROR(VLOOKUP(B3112,Projecten!A$4:X$2415,5,FALSE),"niet bekend")))</f>
        <v>1</v>
      </c>
      <c r="AD3112" s="330">
        <f t="shared" si="225"/>
        <v>4910</v>
      </c>
      <c r="AE3112" s="211">
        <f>IF(B3112="","",(IFERROR(VLOOKUP(B3112,Projecten!A$4:X$2415,23,FALSE),"niet bekend")))</f>
        <v>4910</v>
      </c>
      <c r="AF3112" s="330">
        <f>IF(B3112="","",(IFERROR(VLOOKUP(B3112,Projecten!A$4:X$2415,12,FALSE),"niet bekend")))</f>
        <v>4910</v>
      </c>
    </row>
    <row r="3113" spans="1:33" s="259" customFormat="1" x14ac:dyDescent="0.2">
      <c r="A3113" s="202">
        <v>18648</v>
      </c>
      <c r="B3113" s="272" t="s">
        <v>4414</v>
      </c>
      <c r="C3113" s="496">
        <v>121796</v>
      </c>
      <c r="D3113" s="272" t="s">
        <v>4422</v>
      </c>
      <c r="E3113" s="273" t="s">
        <v>1472</v>
      </c>
      <c r="F3113" s="273">
        <v>1</v>
      </c>
      <c r="G3113" s="273">
        <v>9</v>
      </c>
      <c r="H3113" s="273">
        <v>3</v>
      </c>
      <c r="I3113" s="273">
        <v>4</v>
      </c>
      <c r="J3113" s="262">
        <v>43153</v>
      </c>
      <c r="K3113" s="267">
        <v>43171</v>
      </c>
      <c r="L3113" s="263" t="s">
        <v>1485</v>
      </c>
      <c r="M3113" s="263" t="s">
        <v>1485</v>
      </c>
      <c r="N3113" s="254" t="s">
        <v>47</v>
      </c>
      <c r="O3113" s="254" t="s">
        <v>47</v>
      </c>
      <c r="P3113" s="254" t="s">
        <v>47</v>
      </c>
      <c r="Q3113" s="254" t="s">
        <v>47</v>
      </c>
      <c r="R3113" s="254" t="s">
        <v>47</v>
      </c>
      <c r="S3113" s="251"/>
      <c r="T3113" s="1443"/>
      <c r="U3113" s="264">
        <v>11</v>
      </c>
      <c r="V3113" s="638"/>
      <c r="W3113" s="202" t="s">
        <v>532</v>
      </c>
      <c r="X3113" s="265" t="s">
        <v>4490</v>
      </c>
      <c r="Y3113" s="248">
        <v>22</v>
      </c>
      <c r="Z3113" s="239"/>
      <c r="AA3113" s="239"/>
      <c r="AB3113" s="1120"/>
      <c r="AC3113" s="249">
        <f>IF(B3113="","",(IFERROR(VLOOKUP(B3113,Projecten!A$4:X$2415,5,FALSE),"niet bekend")))</f>
        <v>1</v>
      </c>
      <c r="AD3113" s="330">
        <f t="shared" si="225"/>
        <v>4910</v>
      </c>
      <c r="AE3113" s="211">
        <f>IF(B3113="","",(IFERROR(VLOOKUP(B3113,Projecten!A$4:X$2415,23,FALSE),"niet bekend")))</f>
        <v>4910</v>
      </c>
      <c r="AF3113" s="330">
        <f>IF(B3113="","",(IFERROR(VLOOKUP(B3113,Projecten!A$4:X$2415,12,FALSE),"niet bekend")))</f>
        <v>4910</v>
      </c>
    </row>
    <row r="3114" spans="1:33" x14ac:dyDescent="0.2">
      <c r="A3114" s="202">
        <v>18649</v>
      </c>
      <c r="B3114" s="272">
        <v>2018078</v>
      </c>
      <c r="C3114" s="496">
        <v>121797</v>
      </c>
      <c r="D3114" s="272">
        <v>671118</v>
      </c>
      <c r="E3114" s="273" t="s">
        <v>26</v>
      </c>
      <c r="F3114" s="273">
        <v>1</v>
      </c>
      <c r="G3114" s="273">
        <v>9</v>
      </c>
      <c r="H3114" s="273">
        <v>5</v>
      </c>
      <c r="I3114" s="273">
        <v>3</v>
      </c>
      <c r="J3114" s="262">
        <v>43158</v>
      </c>
      <c r="K3114" s="262">
        <v>43159</v>
      </c>
      <c r="L3114" s="263" t="s">
        <v>1485</v>
      </c>
      <c r="M3114" s="263" t="s">
        <v>1485</v>
      </c>
      <c r="N3114" s="254" t="s">
        <v>47</v>
      </c>
      <c r="O3114" s="254" t="s">
        <v>47</v>
      </c>
      <c r="P3114" s="254" t="s">
        <v>47</v>
      </c>
      <c r="Q3114" s="254" t="s">
        <v>47</v>
      </c>
      <c r="R3114" s="254" t="s">
        <v>47</v>
      </c>
      <c r="S3114" s="243"/>
      <c r="T3114" s="1371"/>
      <c r="U3114" s="264">
        <v>11</v>
      </c>
      <c r="W3114" s="202" t="s">
        <v>2509</v>
      </c>
      <c r="X3114" s="1482" t="s">
        <v>4762</v>
      </c>
      <c r="Y3114" s="248">
        <v>16</v>
      </c>
      <c r="Z3114" s="202"/>
      <c r="AA3114" s="202"/>
      <c r="AB3114" s="499"/>
      <c r="AC3114" s="249">
        <f>IF(B3114="","",(IFERROR(VLOOKUP(B3114,Projecten!A$4:X$2415,5,FALSE),"niet bekend")))</f>
        <v>1</v>
      </c>
      <c r="AD3114" s="330">
        <f t="shared" si="225"/>
        <v>2972.26</v>
      </c>
      <c r="AE3114" s="211">
        <f>IF(B3114="","",(IFERROR(VLOOKUP(B3114,Projecten!A$4:X$2415,23,FALSE),"niet bekend")))</f>
        <v>2972.26</v>
      </c>
      <c r="AF3114" s="330">
        <f>IF(B3114="","",(IFERROR(VLOOKUP(B3114,Projecten!A$4:X$2415,12,FALSE),"niet bekend")))</f>
        <v>2972.26</v>
      </c>
      <c r="AG3114" s="209"/>
    </row>
    <row r="3115" spans="1:33" x14ac:dyDescent="0.2">
      <c r="A3115" s="202">
        <v>18650</v>
      </c>
      <c r="B3115" s="272">
        <v>2018086</v>
      </c>
      <c r="C3115" s="496">
        <v>121797</v>
      </c>
      <c r="D3115" s="272">
        <v>720218</v>
      </c>
      <c r="E3115" s="273" t="s">
        <v>26</v>
      </c>
      <c r="F3115" s="273">
        <v>1</v>
      </c>
      <c r="G3115" s="273">
        <v>9</v>
      </c>
      <c r="H3115" s="273">
        <v>6</v>
      </c>
      <c r="I3115" s="273">
        <v>3</v>
      </c>
      <c r="J3115" s="262">
        <v>43151</v>
      </c>
      <c r="K3115" s="262">
        <v>43152</v>
      </c>
      <c r="L3115" s="263" t="s">
        <v>1485</v>
      </c>
      <c r="M3115" s="263" t="s">
        <v>1485</v>
      </c>
      <c r="N3115" s="254" t="s">
        <v>47</v>
      </c>
      <c r="O3115" s="254" t="s">
        <v>47</v>
      </c>
      <c r="P3115" s="254" t="s">
        <v>47</v>
      </c>
      <c r="Q3115" s="254" t="s">
        <v>47</v>
      </c>
      <c r="R3115" s="254" t="s">
        <v>47</v>
      </c>
      <c r="S3115" s="243"/>
      <c r="T3115" s="1371"/>
      <c r="U3115" s="264">
        <v>11</v>
      </c>
      <c r="W3115" s="202" t="s">
        <v>2509</v>
      </c>
      <c r="X3115" s="265" t="s">
        <v>1341</v>
      </c>
      <c r="Y3115" s="248">
        <v>18</v>
      </c>
      <c r="Z3115" s="202"/>
      <c r="AA3115" s="202"/>
      <c r="AB3115" s="499"/>
      <c r="AC3115" s="249">
        <f>IF(B3115="","",(IFERROR(VLOOKUP(B3115,Projecten!A$4:X$2415,5,FALSE),"niet bekend")))</f>
        <v>1</v>
      </c>
      <c r="AD3115" s="330">
        <f t="shared" si="225"/>
        <v>3205.12</v>
      </c>
      <c r="AE3115" s="211">
        <f>IF(B3115="","",(IFERROR(VLOOKUP(B3115,Projecten!A$4:X$2415,23,FALSE),"niet bekend")))</f>
        <v>3205.12</v>
      </c>
      <c r="AF3115" s="330">
        <f>IF(B3115="","",(IFERROR(VLOOKUP(B3115,Projecten!A$4:X$2415,12,FALSE),"niet bekend")))</f>
        <v>3205.12</v>
      </c>
      <c r="AG3115" s="209"/>
    </row>
    <row r="3116" spans="1:33" x14ac:dyDescent="0.2">
      <c r="A3116" s="202">
        <v>18651</v>
      </c>
      <c r="B3116" s="272">
        <v>2018099</v>
      </c>
      <c r="C3116" s="496">
        <v>121797</v>
      </c>
      <c r="D3116" s="272">
        <v>739718</v>
      </c>
      <c r="E3116" s="273" t="s">
        <v>26</v>
      </c>
      <c r="F3116" s="273">
        <v>1</v>
      </c>
      <c r="G3116" s="273">
        <v>10</v>
      </c>
      <c r="H3116" s="273">
        <v>7</v>
      </c>
      <c r="I3116" s="273">
        <v>3</v>
      </c>
      <c r="J3116" s="262">
        <v>43153</v>
      </c>
      <c r="K3116" s="262">
        <v>43152</v>
      </c>
      <c r="L3116" s="263" t="s">
        <v>1485</v>
      </c>
      <c r="M3116" s="263" t="s">
        <v>1485</v>
      </c>
      <c r="N3116" s="254" t="s">
        <v>47</v>
      </c>
      <c r="O3116" s="254" t="s">
        <v>47</v>
      </c>
      <c r="P3116" s="254" t="s">
        <v>47</v>
      </c>
      <c r="Q3116" s="254" t="s">
        <v>47</v>
      </c>
      <c r="R3116" s="254" t="s">
        <v>47</v>
      </c>
      <c r="S3116" s="243"/>
      <c r="T3116" s="1371"/>
      <c r="U3116" s="1503">
        <v>10</v>
      </c>
      <c r="W3116" s="202" t="s">
        <v>162</v>
      </c>
      <c r="X3116" s="265" t="s">
        <v>4699</v>
      </c>
      <c r="Y3116" s="248">
        <v>20</v>
      </c>
      <c r="Z3116" s="202"/>
      <c r="AA3116" s="202"/>
      <c r="AB3116" s="499"/>
      <c r="AC3116" s="249">
        <f>IF(B3116="","",(IFERROR(VLOOKUP(B3116,Projecten!A$4:X$2415,5,FALSE),"niet bekend")))</f>
        <v>1</v>
      </c>
      <c r="AD3116" s="330">
        <f t="shared" si="225"/>
        <v>3818.68</v>
      </c>
      <c r="AE3116" s="211">
        <f>IF(B3116="","",(IFERROR(VLOOKUP(B3116,Projecten!A$4:X$2415,23,FALSE),"niet bekend")))</f>
        <v>3818.68</v>
      </c>
      <c r="AF3116" s="330">
        <f>IF(B3116="","",(IFERROR(VLOOKUP(B3116,Projecten!A$4:X$2415,12,FALSE),"niet bekend")))</f>
        <v>3818.68</v>
      </c>
      <c r="AG3116" s="209"/>
    </row>
    <row r="3117" spans="1:33" x14ac:dyDescent="0.2">
      <c r="A3117" s="202">
        <v>18654</v>
      </c>
      <c r="B3117" s="272">
        <v>2018097</v>
      </c>
      <c r="C3117" s="700">
        <v>121800</v>
      </c>
      <c r="D3117" s="272">
        <v>676118</v>
      </c>
      <c r="E3117" s="273" t="s">
        <v>26</v>
      </c>
      <c r="F3117" s="273">
        <v>1</v>
      </c>
      <c r="G3117" s="273">
        <v>7</v>
      </c>
      <c r="H3117" s="273">
        <v>6</v>
      </c>
      <c r="I3117" s="273">
        <v>2</v>
      </c>
      <c r="J3117" s="262">
        <v>43158</v>
      </c>
      <c r="K3117" s="262">
        <v>43159</v>
      </c>
      <c r="L3117" s="263" t="s">
        <v>1485</v>
      </c>
      <c r="M3117" s="263" t="s">
        <v>1485</v>
      </c>
      <c r="N3117" s="254" t="s">
        <v>47</v>
      </c>
      <c r="O3117" s="254" t="s">
        <v>47</v>
      </c>
      <c r="P3117" s="254" t="s">
        <v>47</v>
      </c>
      <c r="Q3117" s="254" t="s">
        <v>47</v>
      </c>
      <c r="R3117" s="254" t="s">
        <v>47</v>
      </c>
      <c r="S3117" s="243"/>
      <c r="T3117" s="1371"/>
      <c r="U3117" s="264">
        <v>11</v>
      </c>
      <c r="W3117" s="202" t="s">
        <v>2509</v>
      </c>
      <c r="X3117" s="265" t="s">
        <v>1341</v>
      </c>
      <c r="Y3117" s="248">
        <v>13</v>
      </c>
      <c r="Z3117" s="202"/>
      <c r="AA3117" s="202"/>
      <c r="AB3117" s="499"/>
      <c r="AC3117" s="249">
        <f>IF(B3117="","",(IFERROR(VLOOKUP(B3117,Projecten!A$4:X$2415,5,FALSE),"niet bekend")))</f>
        <v>1</v>
      </c>
      <c r="AD3117" s="330">
        <f t="shared" si="225"/>
        <v>2266.38</v>
      </c>
      <c r="AE3117" s="211">
        <f>IF(B3117="","",(IFERROR(VLOOKUP(B3117,Projecten!A$4:X$2415,23,FALSE),"niet bekend")))</f>
        <v>2266.38</v>
      </c>
      <c r="AF3117" s="330">
        <f>IF(B3117="","",(IFERROR(VLOOKUP(B3117,Projecten!A$4:X$2415,12,FALSE),"niet bekend")))</f>
        <v>2266.38</v>
      </c>
      <c r="AG3117" s="209"/>
    </row>
    <row r="3118" spans="1:33" x14ac:dyDescent="0.2">
      <c r="A3118" s="202">
        <v>18655</v>
      </c>
      <c r="B3118" s="272">
        <v>2018098</v>
      </c>
      <c r="C3118" s="700">
        <v>121800</v>
      </c>
      <c r="D3118" s="272">
        <v>726618</v>
      </c>
      <c r="E3118" s="273" t="s">
        <v>26</v>
      </c>
      <c r="F3118" s="273">
        <v>1</v>
      </c>
      <c r="G3118" s="273">
        <v>8</v>
      </c>
      <c r="H3118" s="273">
        <v>5</v>
      </c>
      <c r="I3118" s="273">
        <v>4</v>
      </c>
      <c r="J3118" s="262">
        <v>43158</v>
      </c>
      <c r="K3118" s="262">
        <v>43159</v>
      </c>
      <c r="L3118" s="263" t="s">
        <v>1485</v>
      </c>
      <c r="M3118" s="263" t="s">
        <v>1485</v>
      </c>
      <c r="N3118" s="254" t="s">
        <v>47</v>
      </c>
      <c r="O3118" s="254" t="s">
        <v>47</v>
      </c>
      <c r="P3118" s="254" t="s">
        <v>47</v>
      </c>
      <c r="Q3118" s="254" t="s">
        <v>47</v>
      </c>
      <c r="R3118" s="254" t="s">
        <v>47</v>
      </c>
      <c r="S3118" s="243"/>
      <c r="T3118" s="1371"/>
      <c r="U3118" s="264">
        <v>11</v>
      </c>
      <c r="W3118" s="202" t="s">
        <v>2509</v>
      </c>
      <c r="X3118" s="1482" t="s">
        <v>4756</v>
      </c>
      <c r="Y3118" s="248">
        <v>17</v>
      </c>
      <c r="Z3118" s="202"/>
      <c r="AA3118" s="202"/>
      <c r="AB3118" s="499"/>
      <c r="AC3118" s="249">
        <f>IF(B3118="","",(IFERROR(VLOOKUP(B3118,Projecten!A$4:X$2415,5,FALSE),"niet bekend")))</f>
        <v>1</v>
      </c>
      <c r="AD3118" s="330">
        <f t="shared" si="225"/>
        <v>3149.04</v>
      </c>
      <c r="AE3118" s="211">
        <f>IF(B3118="","",(IFERROR(VLOOKUP(B3118,Projecten!A$4:X$2415,23,FALSE),"niet bekend")))</f>
        <v>3149.04</v>
      </c>
      <c r="AF3118" s="330">
        <f>IF(B3118="","",(IFERROR(VLOOKUP(B3118,Projecten!A$4:X$2415,12,FALSE),"niet bekend")))</f>
        <v>3149.04</v>
      </c>
      <c r="AG3118" s="209"/>
    </row>
    <row r="3119" spans="1:33" x14ac:dyDescent="0.2">
      <c r="A3119" s="202">
        <v>18656</v>
      </c>
      <c r="B3119" s="272">
        <v>2018101</v>
      </c>
      <c r="C3119" s="700">
        <v>121800</v>
      </c>
      <c r="D3119" s="272">
        <v>694818</v>
      </c>
      <c r="E3119" s="273" t="s">
        <v>26</v>
      </c>
      <c r="F3119" s="273">
        <v>1</v>
      </c>
      <c r="G3119" s="273">
        <v>9</v>
      </c>
      <c r="H3119" s="273">
        <v>7</v>
      </c>
      <c r="I3119" s="273">
        <v>3</v>
      </c>
      <c r="J3119" s="262">
        <v>43153</v>
      </c>
      <c r="K3119" s="262">
        <v>43152</v>
      </c>
      <c r="L3119" s="263" t="s">
        <v>1485</v>
      </c>
      <c r="M3119" s="263" t="s">
        <v>1485</v>
      </c>
      <c r="N3119" s="254" t="s">
        <v>47</v>
      </c>
      <c r="O3119" s="254" t="s">
        <v>47</v>
      </c>
      <c r="P3119" s="254" t="s">
        <v>47</v>
      </c>
      <c r="Q3119" s="254" t="s">
        <v>47</v>
      </c>
      <c r="R3119" s="254" t="s">
        <v>47</v>
      </c>
      <c r="S3119" s="243"/>
      <c r="T3119" s="1371"/>
      <c r="U3119" s="264">
        <v>11</v>
      </c>
      <c r="W3119" s="202" t="s">
        <v>2509</v>
      </c>
      <c r="X3119" s="1482" t="s">
        <v>4755</v>
      </c>
      <c r="Y3119" s="248">
        <v>19</v>
      </c>
      <c r="Z3119" s="202"/>
      <c r="AA3119" s="202"/>
      <c r="AB3119" s="499"/>
      <c r="AC3119" s="249">
        <f>IF(B3119="","",(IFERROR(VLOOKUP(B3119,Projecten!A$4:X$2415,5,FALSE),"niet bekend")))</f>
        <v>1</v>
      </c>
      <c r="AD3119" s="330">
        <f t="shared" si="225"/>
        <v>3465.32</v>
      </c>
      <c r="AE3119" s="211">
        <f>IF(B3119="","",(IFERROR(VLOOKUP(B3119,Projecten!A$4:X$2415,23,FALSE),"niet bekend")))</f>
        <v>3465.32</v>
      </c>
      <c r="AF3119" s="330">
        <f>IF(B3119="","",(IFERROR(VLOOKUP(B3119,Projecten!A$4:X$2415,12,FALSE),"niet bekend")))</f>
        <v>3465.32</v>
      </c>
      <c r="AG3119" s="209"/>
    </row>
    <row r="3120" spans="1:33" x14ac:dyDescent="0.2">
      <c r="A3120" s="202">
        <v>18657</v>
      </c>
      <c r="B3120" s="272">
        <v>2018104</v>
      </c>
      <c r="C3120" s="700">
        <v>121800</v>
      </c>
      <c r="D3120" s="272">
        <v>694918</v>
      </c>
      <c r="E3120" s="273" t="s">
        <v>26</v>
      </c>
      <c r="F3120" s="273">
        <v>1</v>
      </c>
      <c r="G3120" s="273">
        <v>9</v>
      </c>
      <c r="H3120" s="273">
        <v>6</v>
      </c>
      <c r="I3120" s="273">
        <v>3</v>
      </c>
      <c r="J3120" s="262">
        <v>43153</v>
      </c>
      <c r="K3120" s="262">
        <v>43152</v>
      </c>
      <c r="L3120" s="263" t="s">
        <v>1485</v>
      </c>
      <c r="M3120" s="263" t="s">
        <v>1485</v>
      </c>
      <c r="N3120" s="254" t="s">
        <v>47</v>
      </c>
      <c r="O3120" s="254" t="s">
        <v>47</v>
      </c>
      <c r="P3120" s="254" t="s">
        <v>47</v>
      </c>
      <c r="Q3120" s="254" t="s">
        <v>47</v>
      </c>
      <c r="R3120" s="254" t="s">
        <v>47</v>
      </c>
      <c r="S3120" s="243"/>
      <c r="T3120" s="1371"/>
      <c r="U3120" s="264">
        <v>11</v>
      </c>
      <c r="W3120" s="202" t="s">
        <v>2509</v>
      </c>
      <c r="X3120" s="265" t="s">
        <v>1341</v>
      </c>
      <c r="Y3120" s="248">
        <v>19</v>
      </c>
      <c r="Z3120" s="202"/>
      <c r="AA3120" s="202"/>
      <c r="AB3120" s="499"/>
      <c r="AC3120" s="249">
        <f>IF(B3120="","",(IFERROR(VLOOKUP(B3120,Projecten!A$4:X$2415,5,FALSE),"niet bekend")))</f>
        <v>1</v>
      </c>
      <c r="AD3120" s="330">
        <f t="shared" si="225"/>
        <v>3463.89</v>
      </c>
      <c r="AE3120" s="211">
        <f>IF(B3120="","",(IFERROR(VLOOKUP(B3120,Projecten!A$4:X$2415,23,FALSE),"niet bekend")))</f>
        <v>3463.89</v>
      </c>
      <c r="AF3120" s="330">
        <f>IF(B3120="","",(IFERROR(VLOOKUP(B3120,Projecten!A$4:X$2415,12,FALSE),"niet bekend")))</f>
        <v>3463.89</v>
      </c>
      <c r="AG3120" s="209"/>
    </row>
    <row r="3121" spans="1:33" x14ac:dyDescent="0.2">
      <c r="A3121" s="202">
        <v>18658</v>
      </c>
      <c r="B3121" s="272">
        <v>2018108</v>
      </c>
      <c r="C3121" s="700">
        <v>121800</v>
      </c>
      <c r="D3121" s="272" t="s">
        <v>4617</v>
      </c>
      <c r="E3121" s="273" t="s">
        <v>26</v>
      </c>
      <c r="F3121" s="273">
        <v>0</v>
      </c>
      <c r="G3121" s="273">
        <v>2</v>
      </c>
      <c r="H3121" s="273">
        <v>1</v>
      </c>
      <c r="I3121" s="273">
        <v>1</v>
      </c>
      <c r="J3121" s="262">
        <v>43158</v>
      </c>
      <c r="K3121" s="263" t="s">
        <v>1485</v>
      </c>
      <c r="L3121" s="263" t="s">
        <v>1485</v>
      </c>
      <c r="M3121" s="263" t="s">
        <v>1485</v>
      </c>
      <c r="N3121" s="254" t="s">
        <v>47</v>
      </c>
      <c r="O3121" s="254" t="s">
        <v>47</v>
      </c>
      <c r="P3121" s="254" t="s">
        <v>47</v>
      </c>
      <c r="Q3121" s="254" t="s">
        <v>47</v>
      </c>
      <c r="R3121" s="254" t="s">
        <v>47</v>
      </c>
      <c r="S3121" s="243"/>
      <c r="T3121" s="1371"/>
      <c r="U3121" s="245">
        <v>11</v>
      </c>
      <c r="W3121" s="202" t="s">
        <v>162</v>
      </c>
      <c r="X3121" s="265" t="s">
        <v>1341</v>
      </c>
      <c r="Y3121" s="248">
        <v>5</v>
      </c>
      <c r="Z3121" s="202"/>
      <c r="AA3121" s="202"/>
      <c r="AB3121" s="499"/>
      <c r="AC3121" s="249">
        <f>IF(B3121="","",(IFERROR(VLOOKUP(B3121,Projecten!A$4:X$2415,5,FALSE),"niet bekend")))</f>
        <v>0</v>
      </c>
      <c r="AD3121" s="330">
        <f t="shared" si="225"/>
        <v>640.73</v>
      </c>
      <c r="AE3121" s="211">
        <f>IF(B3121="","",(IFERROR(VLOOKUP(B3121,Projecten!A$4:X$2415,23,FALSE),"niet bekend")))</f>
        <v>640.73</v>
      </c>
      <c r="AF3121" s="330">
        <f>IF(B3121="","",(IFERROR(VLOOKUP(B3121,Projecten!A$4:X$2415,12,FALSE),"niet bekend")))</f>
        <v>640.73</v>
      </c>
      <c r="AG3121" s="209"/>
    </row>
    <row r="3122" spans="1:33" s="259" customFormat="1" x14ac:dyDescent="0.2">
      <c r="A3122" s="202">
        <v>18659</v>
      </c>
      <c r="B3122" s="272">
        <v>2018114</v>
      </c>
      <c r="C3122" s="496">
        <v>121801</v>
      </c>
      <c r="D3122" s="272" t="s">
        <v>4632</v>
      </c>
      <c r="E3122" s="273" t="s">
        <v>352</v>
      </c>
      <c r="F3122" s="334">
        <v>1</v>
      </c>
      <c r="G3122" s="334">
        <v>7</v>
      </c>
      <c r="H3122" s="334">
        <v>3</v>
      </c>
      <c r="I3122" s="334">
        <v>3</v>
      </c>
      <c r="J3122" s="262">
        <v>43158</v>
      </c>
      <c r="K3122" s="262">
        <v>43159</v>
      </c>
      <c r="L3122" s="263" t="s">
        <v>1485</v>
      </c>
      <c r="M3122" s="263" t="s">
        <v>1485</v>
      </c>
      <c r="N3122" s="254" t="s">
        <v>47</v>
      </c>
      <c r="O3122" s="254" t="s">
        <v>47</v>
      </c>
      <c r="P3122" s="254" t="s">
        <v>47</v>
      </c>
      <c r="Q3122" s="254" t="s">
        <v>47</v>
      </c>
      <c r="R3122" s="254" t="s">
        <v>47</v>
      </c>
      <c r="S3122" s="251"/>
      <c r="T3122" s="1371"/>
      <c r="U3122" s="245">
        <v>11</v>
      </c>
      <c r="V3122" s="638"/>
      <c r="W3122" s="202" t="s">
        <v>532</v>
      </c>
      <c r="X3122" s="1479" t="s">
        <v>1250</v>
      </c>
      <c r="Y3122" s="248">
        <v>18</v>
      </c>
      <c r="Z3122" s="239"/>
      <c r="AA3122" s="239"/>
      <c r="AB3122" s="1120"/>
      <c r="AC3122" s="249">
        <f>IF(B3122="","",(IFERROR(VLOOKUP(B3122,Projecten!A$4:X$2415,5,FALSE),"niet bekend")))</f>
        <v>1</v>
      </c>
      <c r="AD3122" s="330">
        <f t="shared" si="225"/>
        <v>2618.3200000000002</v>
      </c>
      <c r="AE3122" s="211">
        <f>IF(B3122="","",(IFERROR(VLOOKUP(B3122,Projecten!A$4:X$2415,23,FALSE),"niet bekend")))</f>
        <v>2618.3200000000002</v>
      </c>
      <c r="AF3122" s="330">
        <f>IF(B3122="","",(IFERROR(VLOOKUP(B3122,Projecten!A$4:X$2415,12,FALSE),"niet bekend")))</f>
        <v>2618.3200000000002</v>
      </c>
    </row>
    <row r="3123" spans="1:33" s="259" customFormat="1" x14ac:dyDescent="0.2">
      <c r="A3123" s="202">
        <v>18660</v>
      </c>
      <c r="B3123" s="272">
        <v>2018115</v>
      </c>
      <c r="C3123" s="496">
        <v>121801</v>
      </c>
      <c r="D3123" s="272" t="s">
        <v>4633</v>
      </c>
      <c r="E3123" s="273" t="s">
        <v>352</v>
      </c>
      <c r="F3123" s="334">
        <v>1</v>
      </c>
      <c r="G3123" s="334">
        <v>7</v>
      </c>
      <c r="H3123" s="334">
        <v>3</v>
      </c>
      <c r="I3123" s="334">
        <v>3</v>
      </c>
      <c r="J3123" s="262">
        <v>43158</v>
      </c>
      <c r="K3123" s="262">
        <v>43159</v>
      </c>
      <c r="L3123" s="263" t="s">
        <v>1485</v>
      </c>
      <c r="M3123" s="263" t="s">
        <v>1485</v>
      </c>
      <c r="N3123" s="254" t="s">
        <v>47</v>
      </c>
      <c r="O3123" s="254" t="s">
        <v>47</v>
      </c>
      <c r="P3123" s="254" t="s">
        <v>47</v>
      </c>
      <c r="Q3123" s="254" t="s">
        <v>47</v>
      </c>
      <c r="R3123" s="254" t="s">
        <v>47</v>
      </c>
      <c r="S3123" s="251"/>
      <c r="T3123" s="1371"/>
      <c r="U3123" s="245">
        <v>11</v>
      </c>
      <c r="V3123" s="638"/>
      <c r="W3123" s="202" t="s">
        <v>532</v>
      </c>
      <c r="X3123" s="1479" t="s">
        <v>1250</v>
      </c>
      <c r="Y3123" s="248">
        <v>18</v>
      </c>
      <c r="Z3123" s="239"/>
      <c r="AA3123" s="239"/>
      <c r="AB3123" s="1120"/>
      <c r="AC3123" s="249">
        <f>IF(B3123="","",(IFERROR(VLOOKUP(B3123,Projecten!A$4:X$2415,5,FALSE),"niet bekend")))</f>
        <v>1</v>
      </c>
      <c r="AD3123" s="330">
        <f t="shared" si="225"/>
        <v>2618.3200000000002</v>
      </c>
      <c r="AE3123" s="211">
        <f>IF(B3123="","",(IFERROR(VLOOKUP(B3123,Projecten!A$4:X$2415,23,FALSE),"niet bekend")))</f>
        <v>2618.3200000000002</v>
      </c>
      <c r="AF3123" s="330">
        <f>IF(B3123="","",(IFERROR(VLOOKUP(B3123,Projecten!A$4:X$2415,12,FALSE),"niet bekend")))</f>
        <v>2618.3200000000002</v>
      </c>
    </row>
    <row r="3124" spans="1:33" s="259" customFormat="1" x14ac:dyDescent="0.2">
      <c r="A3124" s="202">
        <v>18661</v>
      </c>
      <c r="B3124" s="272">
        <v>2018116</v>
      </c>
      <c r="C3124" s="496">
        <v>121802</v>
      </c>
      <c r="D3124" s="272" t="s">
        <v>4634</v>
      </c>
      <c r="E3124" s="273" t="s">
        <v>352</v>
      </c>
      <c r="F3124" s="334">
        <v>1</v>
      </c>
      <c r="G3124" s="334">
        <v>7</v>
      </c>
      <c r="H3124" s="334">
        <v>6</v>
      </c>
      <c r="I3124" s="334">
        <v>2</v>
      </c>
      <c r="J3124" s="262">
        <v>43158</v>
      </c>
      <c r="K3124" s="262">
        <v>43157</v>
      </c>
      <c r="L3124" s="263" t="s">
        <v>1485</v>
      </c>
      <c r="M3124" s="263" t="s">
        <v>1485</v>
      </c>
      <c r="N3124" s="254" t="s">
        <v>47</v>
      </c>
      <c r="O3124" s="254" t="s">
        <v>47</v>
      </c>
      <c r="P3124" s="254" t="s">
        <v>47</v>
      </c>
      <c r="Q3124" s="254" t="s">
        <v>47</v>
      </c>
      <c r="R3124" s="254" t="s">
        <v>47</v>
      </c>
      <c r="S3124" s="251"/>
      <c r="T3124" s="1371"/>
      <c r="U3124" s="245">
        <v>11</v>
      </c>
      <c r="V3124" s="638"/>
      <c r="W3124" s="202" t="s">
        <v>532</v>
      </c>
      <c r="X3124" s="1479" t="s">
        <v>1341</v>
      </c>
      <c r="Y3124" s="248">
        <v>21</v>
      </c>
      <c r="Z3124" s="239"/>
      <c r="AA3124" s="239"/>
      <c r="AB3124" s="1120"/>
      <c r="AC3124" s="249">
        <f>IF(B3124="","",(IFERROR(VLOOKUP(B3124,Projecten!A$4:X$2415,5,FALSE),"niet bekend")))</f>
        <v>1</v>
      </c>
      <c r="AD3124" s="330">
        <f t="shared" si="225"/>
        <v>2811.76</v>
      </c>
      <c r="AE3124" s="211">
        <f>IF(B3124="","",(IFERROR(VLOOKUP(B3124,Projecten!A$4:X$2415,23,FALSE),"niet bekend")))</f>
        <v>2811.76</v>
      </c>
      <c r="AF3124" s="330">
        <f>IF(B3124="","",(IFERROR(VLOOKUP(B3124,Projecten!A$4:X$2415,12,FALSE),"niet bekend")))</f>
        <v>2811.76</v>
      </c>
    </row>
    <row r="3125" spans="1:33" s="259" customFormat="1" x14ac:dyDescent="0.2">
      <c r="A3125" s="202">
        <v>18662</v>
      </c>
      <c r="B3125" s="272">
        <v>2018093</v>
      </c>
      <c r="C3125" s="496">
        <v>121802</v>
      </c>
      <c r="D3125" s="272" t="s">
        <v>4533</v>
      </c>
      <c r="E3125" s="273" t="s">
        <v>471</v>
      </c>
      <c r="F3125" s="273">
        <v>1</v>
      </c>
      <c r="G3125" s="273">
        <v>8</v>
      </c>
      <c r="H3125" s="273">
        <v>5</v>
      </c>
      <c r="I3125" s="273">
        <v>3</v>
      </c>
      <c r="J3125" s="262">
        <v>43151</v>
      </c>
      <c r="K3125" s="262">
        <v>43152</v>
      </c>
      <c r="L3125" s="263" t="s">
        <v>1485</v>
      </c>
      <c r="M3125" s="263" t="s">
        <v>1485</v>
      </c>
      <c r="N3125" s="254" t="s">
        <v>47</v>
      </c>
      <c r="O3125" s="254" t="s">
        <v>47</v>
      </c>
      <c r="P3125" s="254" t="s">
        <v>47</v>
      </c>
      <c r="Q3125" s="254" t="s">
        <v>47</v>
      </c>
      <c r="R3125" s="254" t="s">
        <v>47</v>
      </c>
      <c r="S3125" s="251"/>
      <c r="T3125" s="1443"/>
      <c r="U3125" s="245">
        <v>11</v>
      </c>
      <c r="V3125" s="638"/>
      <c r="W3125" s="202" t="s">
        <v>804</v>
      </c>
      <c r="X3125" s="1482" t="s">
        <v>4757</v>
      </c>
      <c r="Y3125" s="248">
        <v>17</v>
      </c>
      <c r="Z3125" s="239"/>
      <c r="AA3125" s="239"/>
      <c r="AB3125" s="1120"/>
      <c r="AC3125" s="249">
        <f>IF(B3125="","",(IFERROR(VLOOKUP(B3125,Projecten!A$4:X$2415,5,FALSE),"niet bekend")))</f>
        <v>1</v>
      </c>
      <c r="AD3125" s="330">
        <f t="shared" si="225"/>
        <v>2788.39</v>
      </c>
      <c r="AE3125" s="211">
        <f>IF(B3125="","",(IFERROR(VLOOKUP(B3125,Projecten!A$4:X$2415,23,FALSE),"niet bekend")))</f>
        <v>2788.39</v>
      </c>
      <c r="AF3125" s="330">
        <f>IF(B3125="","",(IFERROR(VLOOKUP(B3125,Projecten!A$4:X$2415,12,FALSE),"niet bekend")))</f>
        <v>2788.39</v>
      </c>
    </row>
    <row r="3126" spans="1:33" s="312" customFormat="1" x14ac:dyDescent="0.2">
      <c r="A3126" s="298"/>
      <c r="B3126" s="1012"/>
      <c r="C3126" s="299"/>
      <c r="D3126" s="300"/>
      <c r="E3126" s="300"/>
      <c r="F3126" s="300"/>
      <c r="G3126" s="300"/>
      <c r="H3126" s="300"/>
      <c r="I3126" s="300"/>
      <c r="J3126" s="301"/>
      <c r="K3126" s="301"/>
      <c r="L3126" s="301"/>
      <c r="M3126" s="302"/>
      <c r="N3126" s="302"/>
      <c r="O3126" s="302"/>
      <c r="P3126" s="302"/>
      <c r="Q3126" s="302"/>
      <c r="R3126" s="302"/>
      <c r="S3126" s="303"/>
      <c r="T3126" s="1445"/>
      <c r="U3126" s="305"/>
      <c r="V3126" s="305"/>
      <c r="W3126" s="307"/>
      <c r="X3126" s="307"/>
      <c r="Y3126" s="307"/>
      <c r="Z3126" s="298"/>
      <c r="AA3126" s="308"/>
      <c r="AB3126" s="410"/>
      <c r="AC3126" s="310"/>
      <c r="AD3126" s="412"/>
      <c r="AE3126" s="309" t="s">
        <v>3165</v>
      </c>
      <c r="AF3126" s="1360" t="s">
        <v>3165</v>
      </c>
    </row>
    <row r="3127" spans="1:33" s="236" customFormat="1" ht="12" customHeight="1" x14ac:dyDescent="0.2">
      <c r="A3127" s="220"/>
      <c r="C3127" s="221"/>
      <c r="D3127" s="222">
        <f>SUM(G3127:I3127)</f>
        <v>387</v>
      </c>
      <c r="E3127" s="220"/>
      <c r="F3127" s="220">
        <f>SUM(F3128:F3152)</f>
        <v>20</v>
      </c>
      <c r="G3127" s="220">
        <f>SUM(G3128:G3152)</f>
        <v>198</v>
      </c>
      <c r="H3127" s="220">
        <f>SUM(H3128:H3152)</f>
        <v>106</v>
      </c>
      <c r="I3127" s="220">
        <f>SUM(I3128:I3152)</f>
        <v>83</v>
      </c>
      <c r="J3127" s="223"/>
      <c r="K3127" s="223"/>
      <c r="L3127" s="223"/>
      <c r="M3127" s="224"/>
      <c r="N3127" s="224"/>
      <c r="O3127" s="224"/>
      <c r="P3127" s="224"/>
      <c r="Q3127" s="224"/>
      <c r="R3127" s="224"/>
      <c r="S3127" s="225">
        <v>11</v>
      </c>
      <c r="T3127" s="1442"/>
      <c r="U3127" s="227"/>
      <c r="V3127" s="227"/>
      <c r="W3127" s="229"/>
      <c r="X3127" s="230">
        <f>SUM(Y3127:Y3152)</f>
        <v>527</v>
      </c>
      <c r="Y3127" s="231"/>
      <c r="Z3127" s="231">
        <v>0</v>
      </c>
      <c r="AA3127" s="232">
        <f>X3127-Z3127</f>
        <v>527</v>
      </c>
      <c r="AB3127" s="221"/>
      <c r="AC3127" s="234"/>
      <c r="AD3127" s="384">
        <f>SUM(AD3128:AD3152)</f>
        <v>99895</v>
      </c>
      <c r="AE3127" s="1366" t="s">
        <v>3165</v>
      </c>
      <c r="AF3127" s="1364" t="s">
        <v>3165</v>
      </c>
    </row>
    <row r="3128" spans="1:33" x14ac:dyDescent="0.2">
      <c r="A3128" s="202"/>
      <c r="B3128" s="519"/>
      <c r="C3128" s="238"/>
      <c r="D3128" s="239"/>
      <c r="E3128" s="240"/>
      <c r="F3128" s="240"/>
      <c r="G3128" s="240"/>
      <c r="H3128" s="240"/>
      <c r="I3128" s="240"/>
      <c r="J3128" s="241"/>
      <c r="K3128" s="241"/>
      <c r="L3128" s="241"/>
      <c r="M3128" s="242"/>
      <c r="N3128" s="242"/>
      <c r="O3128" s="242"/>
      <c r="P3128" s="242"/>
      <c r="Q3128" s="242"/>
      <c r="R3128" s="242"/>
      <c r="S3128" s="243" t="s">
        <v>3921</v>
      </c>
      <c r="T3128" s="1371"/>
      <c r="U3128" s="245"/>
      <c r="X3128" s="247" t="s">
        <v>3653</v>
      </c>
      <c r="Y3128" s="248"/>
      <c r="Z3128" s="202"/>
      <c r="AA3128" s="202"/>
      <c r="AB3128" s="243"/>
      <c r="AC3128" s="249" t="str">
        <f>IF(B3128="","",(IFERROR(VLOOKUP(B3128,Projecten!A$4:X$2415,5,FALSE),"niet bekend")))</f>
        <v/>
      </c>
      <c r="AD3128" s="330" t="str">
        <f t="shared" ref="AD3128:AD3151" si="226">IF(AC3128="","",(IF(F3128=0,AF3128,(F3128/AC3128*AF3128))))</f>
        <v/>
      </c>
      <c r="AE3128" s="211" t="str">
        <f>IF(B3128="","",(IFERROR(VLOOKUP(B3128,Projecten!A$4:X$2415,23,FALSE),"niet bekend")))</f>
        <v/>
      </c>
      <c r="AF3128" s="330" t="str">
        <f>IF(B3128="","",(IFERROR(VLOOKUP(B3128,Projecten!A$4:X$2415,12,FALSE),"niet bekend")))</f>
        <v/>
      </c>
      <c r="AG3128" s="209"/>
    </row>
    <row r="3129" spans="1:33" s="259" customFormat="1" x14ac:dyDescent="0.2">
      <c r="A3129" s="202"/>
      <c r="B3129" s="250"/>
      <c r="C3129" s="251"/>
      <c r="D3129" s="251"/>
      <c r="E3129" s="239"/>
      <c r="F3129" s="239"/>
      <c r="G3129" s="239"/>
      <c r="H3129" s="239"/>
      <c r="I3129" s="239"/>
      <c r="J3129" s="253"/>
      <c r="K3129" s="253"/>
      <c r="L3129" s="253"/>
      <c r="M3129" s="253"/>
      <c r="N3129" s="254"/>
      <c r="O3129" s="254"/>
      <c r="P3129" s="254"/>
      <c r="Q3129" s="254"/>
      <c r="R3129" s="254"/>
      <c r="S3129" s="243">
        <v>2018</v>
      </c>
      <c r="T3129" s="1443"/>
      <c r="U3129" s="255"/>
      <c r="V3129" s="638"/>
      <c r="W3129" s="239"/>
      <c r="X3129" s="239"/>
      <c r="Y3129" s="257"/>
      <c r="Z3129" s="239"/>
      <c r="AA3129" s="239"/>
      <c r="AB3129" s="1120"/>
      <c r="AC3129" s="249" t="str">
        <f>IF(B3129="","",(IFERROR(VLOOKUP(B3129,Projecten!A$4:X$2415,5,FALSE),"niet bekend")))</f>
        <v/>
      </c>
      <c r="AD3129" s="330" t="str">
        <f t="shared" si="226"/>
        <v/>
      </c>
      <c r="AE3129" s="211" t="str">
        <f>IF(B3129="","",(IFERROR(VLOOKUP(B3129,Projecten!A$4:X$2415,23,FALSE),"niet bekend")))</f>
        <v/>
      </c>
      <c r="AF3129" s="330" t="str">
        <f>IF(B3129="","",(IFERROR(VLOOKUP(B3129,Projecten!A$4:X$2415,12,FALSE),"niet bekend")))</f>
        <v/>
      </c>
    </row>
    <row r="3130" spans="1:33" x14ac:dyDescent="0.2">
      <c r="A3130" s="202">
        <v>19187</v>
      </c>
      <c r="B3130" s="272">
        <v>2018096</v>
      </c>
      <c r="C3130" s="496">
        <v>121798</v>
      </c>
      <c r="D3130" s="272">
        <v>693818</v>
      </c>
      <c r="E3130" s="273" t="s">
        <v>26</v>
      </c>
      <c r="F3130" s="273">
        <v>1</v>
      </c>
      <c r="G3130" s="273">
        <v>8</v>
      </c>
      <c r="H3130" s="273">
        <v>5</v>
      </c>
      <c r="I3130" s="273">
        <v>3</v>
      </c>
      <c r="J3130" s="262">
        <v>43153</v>
      </c>
      <c r="K3130" s="262">
        <v>43152</v>
      </c>
      <c r="L3130" s="263" t="s">
        <v>1485</v>
      </c>
      <c r="M3130" s="263" t="s">
        <v>1485</v>
      </c>
      <c r="N3130" s="254" t="s">
        <v>47</v>
      </c>
      <c r="O3130" s="254" t="s">
        <v>47</v>
      </c>
      <c r="P3130" s="254" t="s">
        <v>47</v>
      </c>
      <c r="Q3130" s="254" t="s">
        <v>47</v>
      </c>
      <c r="R3130" s="254" t="s">
        <v>47</v>
      </c>
      <c r="S3130" s="243"/>
      <c r="T3130" s="1371"/>
      <c r="U3130" s="264">
        <v>11</v>
      </c>
      <c r="W3130" s="202" t="s">
        <v>2509</v>
      </c>
      <c r="X3130" s="265" t="s">
        <v>4777</v>
      </c>
      <c r="Y3130" s="248">
        <v>21</v>
      </c>
      <c r="Z3130" s="202"/>
      <c r="AA3130" s="202"/>
      <c r="AB3130" s="499"/>
      <c r="AC3130" s="249">
        <f>IF(B3130="","",(IFERROR(VLOOKUP(B3130,Projecten!A$4:X$2415,5,FALSE),"niet bekend")))</f>
        <v>1</v>
      </c>
      <c r="AD3130" s="330">
        <f t="shared" si="226"/>
        <v>5061.99</v>
      </c>
      <c r="AE3130" s="211">
        <f>IF(B3130="","",(IFERROR(VLOOKUP(B3130,Projecten!A$4:X$2415,23,FALSE),"niet bekend")))</f>
        <v>5061.99</v>
      </c>
      <c r="AF3130" s="330">
        <f>IF(B3130="","",(IFERROR(VLOOKUP(B3130,Projecten!A$4:X$2415,12,FALSE),"niet bekend")))</f>
        <v>5061.99</v>
      </c>
      <c r="AG3130" s="209"/>
    </row>
    <row r="3131" spans="1:33" x14ac:dyDescent="0.2">
      <c r="A3131" s="202">
        <v>19188</v>
      </c>
      <c r="B3131" s="272">
        <v>2018124</v>
      </c>
      <c r="C3131" s="496">
        <v>121798</v>
      </c>
      <c r="D3131" s="272" t="s">
        <v>4671</v>
      </c>
      <c r="E3131" s="273" t="s">
        <v>26</v>
      </c>
      <c r="F3131" s="273">
        <v>0</v>
      </c>
      <c r="G3131" s="273">
        <v>1</v>
      </c>
      <c r="H3131" s="273">
        <v>1</v>
      </c>
      <c r="I3131" s="273">
        <v>0</v>
      </c>
      <c r="J3131" s="262">
        <v>43158</v>
      </c>
      <c r="K3131" s="262">
        <v>43157</v>
      </c>
      <c r="L3131" s="263"/>
      <c r="M3131" s="263"/>
      <c r="N3131" s="254" t="s">
        <v>47</v>
      </c>
      <c r="O3131" s="254" t="s">
        <v>47</v>
      </c>
      <c r="P3131" s="254" t="s">
        <v>47</v>
      </c>
      <c r="Q3131" s="254" t="s">
        <v>47</v>
      </c>
      <c r="R3131" s="254" t="s">
        <v>47</v>
      </c>
      <c r="S3131" s="243"/>
      <c r="T3131" s="1371"/>
      <c r="U3131" s="264">
        <v>11</v>
      </c>
      <c r="W3131" s="202" t="s">
        <v>2509</v>
      </c>
      <c r="X3131" s="1482" t="s">
        <v>4778</v>
      </c>
      <c r="Y3131" s="248">
        <v>2</v>
      </c>
      <c r="Z3131" s="202"/>
      <c r="AA3131" s="202"/>
      <c r="AB3131" s="499"/>
      <c r="AC3131" s="249">
        <f>IF(B3131="","",(IFERROR(VLOOKUP(B3131,Projecten!A$4:X$2415,5,FALSE),"niet bekend")))</f>
        <v>0</v>
      </c>
      <c r="AD3131" s="330">
        <f t="shared" si="226"/>
        <v>339.76</v>
      </c>
      <c r="AE3131" s="211">
        <f>IF(B3131="","",(IFERROR(VLOOKUP(B3131,Projecten!A$4:X$2415,23,FALSE),"niet bekend")))</f>
        <v>339.76</v>
      </c>
      <c r="AF3131" s="330">
        <f>IF(B3131="","",(IFERROR(VLOOKUP(B3131,Projecten!A$4:X$2415,12,FALSE),"niet bekend")))</f>
        <v>339.76</v>
      </c>
      <c r="AG3131" s="209"/>
    </row>
    <row r="3132" spans="1:33" s="327" customFormat="1" x14ac:dyDescent="0.2">
      <c r="A3132" s="318">
        <v>19189</v>
      </c>
      <c r="B3132" s="272">
        <v>2018052</v>
      </c>
      <c r="C3132" s="496" t="s">
        <v>4745</v>
      </c>
      <c r="D3132" s="272" t="s">
        <v>4307</v>
      </c>
      <c r="E3132" s="273" t="s">
        <v>26</v>
      </c>
      <c r="F3132" s="273">
        <v>1</v>
      </c>
      <c r="G3132" s="273">
        <v>11</v>
      </c>
      <c r="H3132" s="273">
        <v>4</v>
      </c>
      <c r="I3132" s="273">
        <v>12</v>
      </c>
      <c r="J3132" s="1450">
        <v>43144</v>
      </c>
      <c r="K3132" s="1450">
        <v>43157</v>
      </c>
      <c r="L3132" s="1447" t="s">
        <v>1485</v>
      </c>
      <c r="M3132" s="1504" t="s">
        <v>2562</v>
      </c>
      <c r="N3132" s="403" t="s">
        <v>47</v>
      </c>
      <c r="O3132" s="403" t="s">
        <v>47</v>
      </c>
      <c r="P3132" s="403" t="s">
        <v>47</v>
      </c>
      <c r="Q3132" s="403" t="s">
        <v>47</v>
      </c>
      <c r="R3132" s="403" t="s">
        <v>47</v>
      </c>
      <c r="S3132" s="320"/>
      <c r="T3132" s="1315"/>
      <c r="U3132" s="264">
        <v>12</v>
      </c>
      <c r="V3132" s="396"/>
      <c r="W3132" s="318" t="s">
        <v>3928</v>
      </c>
      <c r="X3132" s="265" t="s">
        <v>4791</v>
      </c>
      <c r="Y3132" s="324">
        <v>48</v>
      </c>
      <c r="Z3132" s="318"/>
      <c r="AA3132" s="318"/>
      <c r="AB3132" s="1210"/>
      <c r="AC3132" s="249">
        <f>IF(B3132="","",(IFERROR(VLOOKUP(B3132,Projecten!A$4:X$2415,5,FALSE),"niet bekend")))</f>
        <v>1</v>
      </c>
      <c r="AD3132" s="330">
        <f t="shared" si="226"/>
        <v>11372</v>
      </c>
      <c r="AE3132" s="211">
        <f>IF(B3132="","",(IFERROR(VLOOKUP(B3132,Projecten!A$4:X$2415,23,FALSE),"niet bekend")))</f>
        <v>11372</v>
      </c>
      <c r="AF3132" s="330">
        <f>IF(B3132="","",(IFERROR(VLOOKUP(B3132,Projecten!A$4:X$2415,12,FALSE),"niet bekend")))</f>
        <v>11372</v>
      </c>
    </row>
    <row r="3133" spans="1:33" s="259" customFormat="1" x14ac:dyDescent="0.2">
      <c r="A3133" s="202">
        <v>19190</v>
      </c>
      <c r="B3133" s="272">
        <v>2018092</v>
      </c>
      <c r="C3133" s="496">
        <v>12180701</v>
      </c>
      <c r="D3133" s="272" t="s">
        <v>4515</v>
      </c>
      <c r="E3133" s="273" t="s">
        <v>2390</v>
      </c>
      <c r="F3133" s="240">
        <v>0</v>
      </c>
      <c r="G3133" s="240">
        <v>1</v>
      </c>
      <c r="H3133" s="240">
        <v>0</v>
      </c>
      <c r="I3133" s="1117">
        <v>1</v>
      </c>
      <c r="J3133" s="262">
        <v>43165</v>
      </c>
      <c r="K3133" s="263" t="s">
        <v>1485</v>
      </c>
      <c r="L3133" s="263" t="s">
        <v>1485</v>
      </c>
      <c r="M3133" s="263" t="s">
        <v>1485</v>
      </c>
      <c r="N3133" s="254" t="s">
        <v>47</v>
      </c>
      <c r="O3133" s="254" t="s">
        <v>47</v>
      </c>
      <c r="P3133" s="254" t="s">
        <v>47</v>
      </c>
      <c r="Q3133" s="254" t="s">
        <v>47</v>
      </c>
      <c r="R3133" s="254" t="s">
        <v>47</v>
      </c>
      <c r="S3133" s="251"/>
      <c r="T3133" s="1371"/>
      <c r="U3133" s="245">
        <v>9</v>
      </c>
      <c r="V3133" s="638"/>
      <c r="W3133" s="202" t="s">
        <v>3576</v>
      </c>
      <c r="X3133" s="1479" t="s">
        <v>4798</v>
      </c>
      <c r="Y3133" s="248">
        <v>4</v>
      </c>
      <c r="Z3133" s="239"/>
      <c r="AA3133" s="239"/>
      <c r="AB3133" s="1120"/>
      <c r="AC3133" s="249">
        <f>IF(B3133="","",(IFERROR(VLOOKUP(B3133,Projecten!A$4:X$2415,5,FALSE),"niet bekend")))</f>
        <v>0</v>
      </c>
      <c r="AD3133" s="330">
        <f t="shared" si="226"/>
        <v>0</v>
      </c>
      <c r="AE3133" s="211">
        <f>IF(B3133="","",(IFERROR(VLOOKUP(B3133,Projecten!A$4:X$2415,23,FALSE),"niet bekend")))</f>
        <v>0</v>
      </c>
      <c r="AF3133" s="330">
        <f>IF(B3133="","",(IFERROR(VLOOKUP(B3133,Projecten!A$4:X$2415,12,FALSE),"niet bekend")))</f>
        <v>0</v>
      </c>
    </row>
    <row r="3134" spans="1:33" s="259" customFormat="1" x14ac:dyDescent="0.2">
      <c r="A3134" s="202">
        <v>19191</v>
      </c>
      <c r="B3134" s="332">
        <v>2018188</v>
      </c>
      <c r="C3134" s="333">
        <v>121832</v>
      </c>
      <c r="D3134" s="333" t="s">
        <v>4779</v>
      </c>
      <c r="E3134" s="334" t="s">
        <v>26</v>
      </c>
      <c r="F3134" s="334">
        <v>0</v>
      </c>
      <c r="G3134" s="334">
        <v>0</v>
      </c>
      <c r="H3134" s="334">
        <v>1</v>
      </c>
      <c r="I3134" s="334">
        <v>0</v>
      </c>
      <c r="J3134" s="275" t="s">
        <v>1485</v>
      </c>
      <c r="K3134" s="275" t="s">
        <v>1485</v>
      </c>
      <c r="L3134" s="275" t="s">
        <v>1485</v>
      </c>
      <c r="M3134" s="275" t="s">
        <v>1485</v>
      </c>
      <c r="N3134" s="254" t="s">
        <v>47</v>
      </c>
      <c r="O3134" s="254" t="s">
        <v>47</v>
      </c>
      <c r="P3134" s="254" t="s">
        <v>47</v>
      </c>
      <c r="Q3134" s="254" t="s">
        <v>47</v>
      </c>
      <c r="R3134" s="254" t="s">
        <v>47</v>
      </c>
      <c r="S3134" s="243"/>
      <c r="T3134" s="1443"/>
      <c r="U3134" s="245">
        <v>11</v>
      </c>
      <c r="V3134" s="427"/>
      <c r="W3134" s="202" t="s">
        <v>2509</v>
      </c>
      <c r="X3134" s="265" t="s">
        <v>1341</v>
      </c>
      <c r="Y3134" s="248">
        <v>2</v>
      </c>
      <c r="Z3134" s="239"/>
      <c r="AA3134" s="239"/>
      <c r="AB3134" s="1120"/>
      <c r="AC3134" s="249">
        <f>IF(B3134="","",(IFERROR(VLOOKUP(B3134,Projecten!A$4:X$2415,5,FALSE),"niet bekend")))</f>
        <v>0</v>
      </c>
      <c r="AD3134" s="330">
        <f t="shared" si="226"/>
        <v>95</v>
      </c>
      <c r="AE3134" s="211">
        <f>IF(B3134="","",(IFERROR(VLOOKUP(B3134,Projecten!A$4:X$2415,23,FALSE),"niet bekend")))</f>
        <v>95</v>
      </c>
      <c r="AF3134" s="330">
        <f>IF(B3134="","",(IFERROR(VLOOKUP(B3134,Projecten!A$4:X$2415,12,FALSE),"niet bekend")))</f>
        <v>95</v>
      </c>
    </row>
    <row r="3135" spans="1:33" s="259" customFormat="1" x14ac:dyDescent="0.2">
      <c r="A3135" s="202">
        <v>19192</v>
      </c>
      <c r="B3135" s="272">
        <v>2017835</v>
      </c>
      <c r="C3135" s="496">
        <v>121809</v>
      </c>
      <c r="D3135" s="272" t="s">
        <v>4152</v>
      </c>
      <c r="E3135" s="273" t="s">
        <v>352</v>
      </c>
      <c r="F3135" s="273">
        <v>2</v>
      </c>
      <c r="G3135" s="273">
        <f>F3135*13</f>
        <v>26</v>
      </c>
      <c r="H3135" s="273">
        <f>F3135*7</f>
        <v>14</v>
      </c>
      <c r="I3135" s="273">
        <f>F3135*4</f>
        <v>8</v>
      </c>
      <c r="J3135" s="263">
        <v>43111</v>
      </c>
      <c r="K3135" s="263" t="s">
        <v>47</v>
      </c>
      <c r="L3135" s="263" t="s">
        <v>1485</v>
      </c>
      <c r="M3135" s="263" t="s">
        <v>1485</v>
      </c>
      <c r="N3135" s="254" t="s">
        <v>47</v>
      </c>
      <c r="O3135" s="254" t="s">
        <v>47</v>
      </c>
      <c r="P3135" s="254" t="s">
        <v>47</v>
      </c>
      <c r="Q3135" s="254" t="s">
        <v>47</v>
      </c>
      <c r="R3135" s="254" t="s">
        <v>47</v>
      </c>
      <c r="S3135" s="251"/>
      <c r="T3135" s="1443"/>
      <c r="U3135" s="264">
        <v>12</v>
      </c>
      <c r="V3135" s="638"/>
      <c r="W3135" s="202" t="s">
        <v>532</v>
      </c>
      <c r="X3135" s="265" t="s">
        <v>4605</v>
      </c>
      <c r="Y3135" s="248">
        <v>72</v>
      </c>
      <c r="Z3135" s="239"/>
      <c r="AA3135" s="239"/>
      <c r="AB3135" s="1120"/>
      <c r="AC3135" s="249">
        <f>IF(B3135="","",(IFERROR(VLOOKUP(B3135,Projecten!A$4:X$2415,5,FALSE),"niet bekend")))</f>
        <v>29</v>
      </c>
      <c r="AD3135" s="330">
        <f t="shared" si="226"/>
        <v>12044</v>
      </c>
      <c r="AE3135" s="211">
        <f>IF(B3135="","",(IFERROR(VLOOKUP(B3135,Projecten!A$4:X$2415,23,FALSE),"niet bekend")))</f>
        <v>174638</v>
      </c>
      <c r="AF3135" s="330">
        <f>IF(B3135="","",(IFERROR(VLOOKUP(B3135,Projecten!A$4:X$2415,12,FALSE),"niet bekend")))</f>
        <v>174638</v>
      </c>
    </row>
    <row r="3136" spans="1:33" x14ac:dyDescent="0.2">
      <c r="A3136" s="202">
        <v>19193</v>
      </c>
      <c r="B3136" s="272">
        <v>2017836</v>
      </c>
      <c r="C3136" s="496">
        <v>121810</v>
      </c>
      <c r="D3136" s="272" t="s">
        <v>4153</v>
      </c>
      <c r="E3136" s="273" t="s">
        <v>352</v>
      </c>
      <c r="F3136" s="273">
        <v>2</v>
      </c>
      <c r="G3136" s="273">
        <f>F3136*12</f>
        <v>24</v>
      </c>
      <c r="H3136" s="273">
        <f>F3136*6</f>
        <v>12</v>
      </c>
      <c r="I3136" s="273">
        <f>F3136*4</f>
        <v>8</v>
      </c>
      <c r="J3136" s="1450">
        <v>43111</v>
      </c>
      <c r="K3136" s="1447">
        <v>43131</v>
      </c>
      <c r="L3136" s="1447" t="s">
        <v>1485</v>
      </c>
      <c r="M3136" s="1446" t="s">
        <v>1485</v>
      </c>
      <c r="N3136" s="242" t="s">
        <v>47</v>
      </c>
      <c r="O3136" s="242" t="s">
        <v>47</v>
      </c>
      <c r="P3136" s="242" t="s">
        <v>47</v>
      </c>
      <c r="Q3136" s="242" t="s">
        <v>47</v>
      </c>
      <c r="R3136" s="242" t="s">
        <v>47</v>
      </c>
      <c r="S3136" s="243"/>
      <c r="T3136" s="1371"/>
      <c r="U3136" s="1503">
        <v>12</v>
      </c>
      <c r="W3136" s="202" t="s">
        <v>532</v>
      </c>
      <c r="X3136" s="265" t="s">
        <v>4652</v>
      </c>
      <c r="Y3136" s="248">
        <v>64</v>
      </c>
      <c r="Z3136" s="202"/>
      <c r="AA3136" s="202"/>
      <c r="AB3136" s="243"/>
      <c r="AC3136" s="249">
        <f>IF(B3136="","",(IFERROR(VLOOKUP(B3136,Projecten!A$4:X$2415,5,FALSE),"niet bekend")))</f>
        <v>23</v>
      </c>
      <c r="AD3136" s="330">
        <f t="shared" si="226"/>
        <v>9632</v>
      </c>
      <c r="AE3136" s="211">
        <f>IF(B3136="","",(IFERROR(VLOOKUP(B3136,Projecten!A$4:X$2415,23,FALSE),"niet bekend")))</f>
        <v>110768</v>
      </c>
      <c r="AF3136" s="330">
        <f>IF(B3136="","",(IFERROR(VLOOKUP(B3136,Projecten!A$4:X$2415,12,FALSE),"niet bekend")))</f>
        <v>110768</v>
      </c>
      <c r="AG3136" s="209"/>
    </row>
    <row r="3137" spans="1:33" x14ac:dyDescent="0.2">
      <c r="A3137" s="202">
        <v>19194</v>
      </c>
      <c r="B3137" s="272">
        <v>2017836</v>
      </c>
      <c r="C3137" s="496">
        <v>121810</v>
      </c>
      <c r="D3137" s="272" t="s">
        <v>4155</v>
      </c>
      <c r="E3137" s="273" t="s">
        <v>352</v>
      </c>
      <c r="F3137" s="273">
        <v>1</v>
      </c>
      <c r="G3137" s="273">
        <f>F3137*12</f>
        <v>12</v>
      </c>
      <c r="H3137" s="273">
        <f>F3137*6</f>
        <v>6</v>
      </c>
      <c r="I3137" s="273">
        <f>F3137*4</f>
        <v>4</v>
      </c>
      <c r="J3137" s="262">
        <v>43158</v>
      </c>
      <c r="K3137" s="263">
        <v>43131</v>
      </c>
      <c r="L3137" s="263" t="s">
        <v>1485</v>
      </c>
      <c r="M3137" s="263" t="s">
        <v>1485</v>
      </c>
      <c r="N3137" s="254" t="s">
        <v>47</v>
      </c>
      <c r="O3137" s="254" t="s">
        <v>47</v>
      </c>
      <c r="P3137" s="254" t="s">
        <v>47</v>
      </c>
      <c r="Q3137" s="254" t="s">
        <v>47</v>
      </c>
      <c r="R3137" s="254" t="s">
        <v>47</v>
      </c>
      <c r="S3137" s="243"/>
      <c r="T3137" s="1371"/>
      <c r="U3137" s="1503">
        <v>12</v>
      </c>
      <c r="W3137" s="202" t="s">
        <v>532</v>
      </c>
      <c r="X3137" s="265" t="s">
        <v>4795</v>
      </c>
      <c r="Y3137" s="248">
        <v>32</v>
      </c>
      <c r="Z3137" s="202"/>
      <c r="AA3137" s="202"/>
      <c r="AB3137" s="499"/>
      <c r="AC3137" s="249">
        <f>IF(B3137="","",(IFERROR(VLOOKUP(B3137,Projecten!A$4:X$2415,5,FALSE),"niet bekend")))</f>
        <v>23</v>
      </c>
      <c r="AD3137" s="330">
        <f t="shared" si="226"/>
        <v>4816</v>
      </c>
      <c r="AE3137" s="211">
        <f>IF(B3137="","",(IFERROR(VLOOKUP(B3137,Projecten!A$4:X$2415,23,FALSE),"niet bekend")))</f>
        <v>110768</v>
      </c>
      <c r="AF3137" s="330">
        <f>IF(B3137="","",(IFERROR(VLOOKUP(B3137,Projecten!A$4:X$2415,12,FALSE),"niet bekend")))</f>
        <v>110768</v>
      </c>
      <c r="AG3137" s="209"/>
    </row>
    <row r="3138" spans="1:33" x14ac:dyDescent="0.2">
      <c r="A3138" s="202">
        <v>19195</v>
      </c>
      <c r="B3138" s="272">
        <v>2017836</v>
      </c>
      <c r="C3138" s="496">
        <v>121811</v>
      </c>
      <c r="D3138" s="272" t="s">
        <v>4154</v>
      </c>
      <c r="E3138" s="273" t="s">
        <v>352</v>
      </c>
      <c r="F3138" s="273">
        <v>1</v>
      </c>
      <c r="G3138" s="273">
        <f>F3138*12</f>
        <v>12</v>
      </c>
      <c r="H3138" s="273">
        <f>F3138*6</f>
        <v>6</v>
      </c>
      <c r="I3138" s="273">
        <f>F3138*4</f>
        <v>4</v>
      </c>
      <c r="J3138" s="262">
        <v>43158</v>
      </c>
      <c r="K3138" s="263">
        <v>43131</v>
      </c>
      <c r="L3138" s="263" t="s">
        <v>1485</v>
      </c>
      <c r="M3138" s="263" t="s">
        <v>1485</v>
      </c>
      <c r="N3138" s="254" t="s">
        <v>47</v>
      </c>
      <c r="O3138" s="254" t="s">
        <v>47</v>
      </c>
      <c r="P3138" s="254" t="s">
        <v>47</v>
      </c>
      <c r="Q3138" s="254" t="s">
        <v>47</v>
      </c>
      <c r="R3138" s="254" t="s">
        <v>47</v>
      </c>
      <c r="S3138" s="243"/>
      <c r="T3138" s="1371"/>
      <c r="U3138" s="1503">
        <v>12</v>
      </c>
      <c r="W3138" s="202" t="s">
        <v>532</v>
      </c>
      <c r="X3138" s="265" t="s">
        <v>4795</v>
      </c>
      <c r="Y3138" s="248">
        <v>32</v>
      </c>
      <c r="Z3138" s="202"/>
      <c r="AA3138" s="202"/>
      <c r="AB3138" s="499"/>
      <c r="AC3138" s="249">
        <f>IF(B3138="","",(IFERROR(VLOOKUP(B3138,Projecten!A$4:X$2415,5,FALSE),"niet bekend")))</f>
        <v>23</v>
      </c>
      <c r="AD3138" s="330">
        <f t="shared" si="226"/>
        <v>4816</v>
      </c>
      <c r="AE3138" s="211">
        <f>IF(B3138="","",(IFERROR(VLOOKUP(B3138,Projecten!A$4:X$2415,23,FALSE),"niet bekend")))</f>
        <v>110768</v>
      </c>
      <c r="AF3138" s="330">
        <f>IF(B3138="","",(IFERROR(VLOOKUP(B3138,Projecten!A$4:X$2415,12,FALSE),"niet bekend")))</f>
        <v>110768</v>
      </c>
      <c r="AG3138" s="209"/>
    </row>
    <row r="3139" spans="1:33" s="259" customFormat="1" x14ac:dyDescent="0.2">
      <c r="A3139" s="202">
        <v>19196</v>
      </c>
      <c r="B3139" s="272">
        <v>2018094</v>
      </c>
      <c r="C3139" s="496">
        <v>121812</v>
      </c>
      <c r="D3139" s="272" t="s">
        <v>4534</v>
      </c>
      <c r="E3139" s="273" t="s">
        <v>471</v>
      </c>
      <c r="F3139" s="273">
        <v>1</v>
      </c>
      <c r="G3139" s="273">
        <v>8</v>
      </c>
      <c r="H3139" s="273">
        <v>5</v>
      </c>
      <c r="I3139" s="273">
        <v>3</v>
      </c>
      <c r="J3139" s="262">
        <v>43158</v>
      </c>
      <c r="K3139" s="262">
        <v>43159</v>
      </c>
      <c r="L3139" s="263" t="s">
        <v>1485</v>
      </c>
      <c r="M3139" s="263" t="s">
        <v>1485</v>
      </c>
      <c r="N3139" s="254" t="s">
        <v>47</v>
      </c>
      <c r="O3139" s="254" t="s">
        <v>47</v>
      </c>
      <c r="P3139" s="254" t="s">
        <v>47</v>
      </c>
      <c r="Q3139" s="254" t="s">
        <v>47</v>
      </c>
      <c r="R3139" s="254" t="s">
        <v>47</v>
      </c>
      <c r="S3139" s="251"/>
      <c r="T3139" s="1443"/>
      <c r="U3139" s="245">
        <v>12</v>
      </c>
      <c r="V3139" s="638"/>
      <c r="W3139" s="202" t="s">
        <v>804</v>
      </c>
      <c r="X3139" s="265" t="s">
        <v>1341</v>
      </c>
      <c r="Y3139" s="248">
        <v>17</v>
      </c>
      <c r="Z3139" s="239"/>
      <c r="AA3139" s="239"/>
      <c r="AB3139" s="1120"/>
      <c r="AC3139" s="249">
        <f>IF(B3139="","",(IFERROR(VLOOKUP(B3139,Projecten!A$4:X$2415,5,FALSE),"niet bekend")))</f>
        <v>1</v>
      </c>
      <c r="AD3139" s="330">
        <f t="shared" si="226"/>
        <v>2788.39</v>
      </c>
      <c r="AE3139" s="211">
        <f>IF(B3139="","",(IFERROR(VLOOKUP(B3139,Projecten!A$4:X$2415,23,FALSE),"niet bekend")))</f>
        <v>2788.39</v>
      </c>
      <c r="AF3139" s="330">
        <f>IF(B3139="","",(IFERROR(VLOOKUP(B3139,Projecten!A$4:X$2415,12,FALSE),"niet bekend")))</f>
        <v>2788.39</v>
      </c>
    </row>
    <row r="3140" spans="1:33" x14ac:dyDescent="0.2">
      <c r="A3140" s="202">
        <v>19197</v>
      </c>
      <c r="B3140" s="272">
        <v>2018106</v>
      </c>
      <c r="C3140" s="496">
        <v>121812</v>
      </c>
      <c r="D3140" s="272">
        <v>676218</v>
      </c>
      <c r="E3140" s="273" t="s">
        <v>26</v>
      </c>
      <c r="F3140" s="273">
        <v>1</v>
      </c>
      <c r="G3140" s="273">
        <v>7</v>
      </c>
      <c r="H3140" s="273">
        <v>6</v>
      </c>
      <c r="I3140" s="273">
        <v>2</v>
      </c>
      <c r="J3140" s="262">
        <v>43158</v>
      </c>
      <c r="K3140" s="262">
        <v>43159</v>
      </c>
      <c r="L3140" s="263" t="s">
        <v>1485</v>
      </c>
      <c r="M3140" s="263" t="s">
        <v>1485</v>
      </c>
      <c r="N3140" s="254" t="s">
        <v>47</v>
      </c>
      <c r="O3140" s="254" t="s">
        <v>47</v>
      </c>
      <c r="P3140" s="254" t="s">
        <v>47</v>
      </c>
      <c r="Q3140" s="254" t="s">
        <v>47</v>
      </c>
      <c r="R3140" s="254" t="s">
        <v>47</v>
      </c>
      <c r="S3140" s="243"/>
      <c r="T3140" s="1371"/>
      <c r="U3140" s="245">
        <v>12</v>
      </c>
      <c r="W3140" s="202" t="s">
        <v>162</v>
      </c>
      <c r="X3140" s="265" t="s">
        <v>1341</v>
      </c>
      <c r="Y3140" s="248">
        <v>13</v>
      </c>
      <c r="Z3140" s="202"/>
      <c r="AA3140" s="202"/>
      <c r="AB3140" s="499"/>
      <c r="AC3140" s="249">
        <f>IF(B3140="","",(IFERROR(VLOOKUP(B3140,Projecten!A$4:X$2415,5,FALSE),"niet bekend")))</f>
        <v>1</v>
      </c>
      <c r="AD3140" s="330">
        <f t="shared" si="226"/>
        <v>2322.46</v>
      </c>
      <c r="AE3140" s="211">
        <f>IF(B3140="","",(IFERROR(VLOOKUP(B3140,Projecten!A$4:X$2415,23,FALSE),"niet bekend")))</f>
        <v>2322.46</v>
      </c>
      <c r="AF3140" s="330">
        <f>IF(B3140="","",(IFERROR(VLOOKUP(B3140,Projecten!A$4:X$2415,12,FALSE),"niet bekend")))</f>
        <v>2322.46</v>
      </c>
      <c r="AG3140" s="209"/>
    </row>
    <row r="3141" spans="1:33" x14ac:dyDescent="0.2">
      <c r="A3141" s="202">
        <v>19198</v>
      </c>
      <c r="B3141" s="272">
        <v>2018111</v>
      </c>
      <c r="C3141" s="496">
        <v>121812</v>
      </c>
      <c r="D3141" s="272">
        <v>697318</v>
      </c>
      <c r="E3141" s="273" t="s">
        <v>26</v>
      </c>
      <c r="F3141" s="273">
        <v>1</v>
      </c>
      <c r="G3141" s="273">
        <v>7</v>
      </c>
      <c r="H3141" s="273">
        <v>4</v>
      </c>
      <c r="I3141" s="273">
        <v>3</v>
      </c>
      <c r="J3141" s="262">
        <v>43158</v>
      </c>
      <c r="K3141" s="262">
        <v>43159</v>
      </c>
      <c r="L3141" s="263" t="s">
        <v>1485</v>
      </c>
      <c r="M3141" s="263" t="s">
        <v>1485</v>
      </c>
      <c r="N3141" s="254" t="s">
        <v>47</v>
      </c>
      <c r="O3141" s="254" t="s">
        <v>47</v>
      </c>
      <c r="P3141" s="254" t="s">
        <v>47</v>
      </c>
      <c r="Q3141" s="254" t="s">
        <v>47</v>
      </c>
      <c r="R3141" s="254" t="s">
        <v>47</v>
      </c>
      <c r="S3141" s="243"/>
      <c r="T3141" s="1371"/>
      <c r="U3141" s="245">
        <v>12</v>
      </c>
      <c r="W3141" s="202" t="s">
        <v>162</v>
      </c>
      <c r="X3141" s="1482" t="s">
        <v>4792</v>
      </c>
      <c r="Y3141" s="248">
        <v>15</v>
      </c>
      <c r="Z3141" s="202"/>
      <c r="AA3141" s="202"/>
      <c r="AB3141" s="499"/>
      <c r="AC3141" s="249">
        <f>IF(B3141="","",(IFERROR(VLOOKUP(B3141,Projecten!A$4:X$2415,5,FALSE),"niet bekend")))</f>
        <v>1</v>
      </c>
      <c r="AD3141" s="330">
        <f t="shared" si="226"/>
        <v>3244.43</v>
      </c>
      <c r="AE3141" s="211">
        <f>IF(B3141="","",(IFERROR(VLOOKUP(B3141,Projecten!A$4:X$2415,23,FALSE),"niet bekend")))</f>
        <v>3244.43</v>
      </c>
      <c r="AF3141" s="330">
        <f>IF(B3141="","",(IFERROR(VLOOKUP(B3141,Projecten!A$4:X$2415,12,FALSE),"niet bekend")))</f>
        <v>3244.43</v>
      </c>
      <c r="AG3141" s="209"/>
    </row>
    <row r="3142" spans="1:33" x14ac:dyDescent="0.2">
      <c r="A3142" s="202">
        <v>19199</v>
      </c>
      <c r="B3142" s="272">
        <v>2018112</v>
      </c>
      <c r="C3142" s="496">
        <v>121813</v>
      </c>
      <c r="D3142" s="272">
        <v>695818</v>
      </c>
      <c r="E3142" s="273" t="s">
        <v>26</v>
      </c>
      <c r="F3142" s="273">
        <v>1</v>
      </c>
      <c r="G3142" s="273">
        <v>9</v>
      </c>
      <c r="H3142" s="273">
        <v>6</v>
      </c>
      <c r="I3142" s="273">
        <v>3</v>
      </c>
      <c r="J3142" s="262">
        <v>43158</v>
      </c>
      <c r="K3142" s="262">
        <v>43159</v>
      </c>
      <c r="L3142" s="263" t="s">
        <v>1485</v>
      </c>
      <c r="M3142" s="263" t="s">
        <v>1485</v>
      </c>
      <c r="N3142" s="254" t="s">
        <v>47</v>
      </c>
      <c r="O3142" s="254" t="s">
        <v>47</v>
      </c>
      <c r="P3142" s="254" t="s">
        <v>47</v>
      </c>
      <c r="Q3142" s="254" t="s">
        <v>47</v>
      </c>
      <c r="R3142" s="254" t="s">
        <v>47</v>
      </c>
      <c r="S3142" s="243"/>
      <c r="T3142" s="1371"/>
      <c r="U3142" s="245">
        <v>12</v>
      </c>
      <c r="W3142" s="202" t="s">
        <v>162</v>
      </c>
      <c r="X3142" s="265" t="s">
        <v>1341</v>
      </c>
      <c r="Y3142" s="248">
        <v>19</v>
      </c>
      <c r="Z3142" s="202"/>
      <c r="AA3142" s="202"/>
      <c r="AB3142" s="499"/>
      <c r="AC3142" s="249">
        <f>IF(B3142="","",(IFERROR(VLOOKUP(B3142,Projecten!A$4:X$2415,5,FALSE),"niet bekend")))</f>
        <v>1</v>
      </c>
      <c r="AD3142" s="330">
        <f t="shared" si="226"/>
        <v>3734</v>
      </c>
      <c r="AE3142" s="211">
        <f>IF(B3142="","",(IFERROR(VLOOKUP(B3142,Projecten!A$4:X$2415,23,FALSE),"niet bekend")))</f>
        <v>3734</v>
      </c>
      <c r="AF3142" s="330">
        <f>IF(B3142="","",(IFERROR(VLOOKUP(B3142,Projecten!A$4:X$2415,12,FALSE),"niet bekend")))</f>
        <v>3734</v>
      </c>
      <c r="AG3142" s="209"/>
    </row>
    <row r="3143" spans="1:33" x14ac:dyDescent="0.2">
      <c r="A3143" s="202">
        <v>19200</v>
      </c>
      <c r="B3143" s="272">
        <v>2018090</v>
      </c>
      <c r="C3143" s="496">
        <v>121813</v>
      </c>
      <c r="D3143" s="272" t="s">
        <v>4668</v>
      </c>
      <c r="E3143" s="273" t="s">
        <v>26</v>
      </c>
      <c r="F3143" s="273">
        <v>1</v>
      </c>
      <c r="G3143" s="273">
        <v>11</v>
      </c>
      <c r="H3143" s="273">
        <v>8</v>
      </c>
      <c r="I3143" s="273">
        <v>3</v>
      </c>
      <c r="J3143" s="262">
        <v>43158</v>
      </c>
      <c r="K3143" s="262">
        <v>43159</v>
      </c>
      <c r="L3143" s="263" t="s">
        <v>1485</v>
      </c>
      <c r="M3143" s="263" t="s">
        <v>1485</v>
      </c>
      <c r="N3143" s="254" t="s">
        <v>47</v>
      </c>
      <c r="O3143" s="254" t="s">
        <v>47</v>
      </c>
      <c r="P3143" s="254" t="s">
        <v>47</v>
      </c>
      <c r="Q3143" s="254" t="s">
        <v>47</v>
      </c>
      <c r="R3143" s="254" t="s">
        <v>47</v>
      </c>
      <c r="S3143" s="243"/>
      <c r="T3143" s="1371"/>
      <c r="U3143" s="264">
        <v>12</v>
      </c>
      <c r="W3143" s="202" t="s">
        <v>2509</v>
      </c>
      <c r="X3143" s="265" t="s">
        <v>1341</v>
      </c>
      <c r="Y3143" s="248">
        <v>21</v>
      </c>
      <c r="Z3143" s="202"/>
      <c r="AA3143" s="202"/>
      <c r="AB3143" s="499"/>
      <c r="AC3143" s="249">
        <f>IF(B3143="","",(IFERROR(VLOOKUP(B3143,Projecten!A$4:X$2415,5,FALSE),"niet bekend")))</f>
        <v>1</v>
      </c>
      <c r="AD3143" s="330">
        <f t="shared" si="226"/>
        <v>4108.82</v>
      </c>
      <c r="AE3143" s="211">
        <f>IF(B3143="","",(IFERROR(VLOOKUP(B3143,Projecten!A$4:X$2415,23,FALSE),"niet bekend")))</f>
        <v>4108.82</v>
      </c>
      <c r="AF3143" s="330">
        <f>IF(B3143="","",(IFERROR(VLOOKUP(B3143,Projecten!A$4:X$2415,12,FALSE),"niet bekend")))</f>
        <v>4108.82</v>
      </c>
      <c r="AG3143" s="209"/>
    </row>
    <row r="3144" spans="1:33" ht="10.5" customHeight="1" x14ac:dyDescent="0.2">
      <c r="A3144" s="202">
        <v>19201</v>
      </c>
      <c r="B3144" s="272">
        <v>2018105</v>
      </c>
      <c r="C3144" s="496">
        <v>121813</v>
      </c>
      <c r="D3144" s="272">
        <v>729118</v>
      </c>
      <c r="E3144" s="273" t="s">
        <v>26</v>
      </c>
      <c r="F3144" s="273">
        <v>1</v>
      </c>
      <c r="G3144" s="273">
        <v>8</v>
      </c>
      <c r="H3144" s="273">
        <v>5</v>
      </c>
      <c r="I3144" s="273">
        <v>3</v>
      </c>
      <c r="J3144" s="262">
        <v>43158</v>
      </c>
      <c r="K3144" s="262">
        <v>43159</v>
      </c>
      <c r="L3144" s="263" t="s">
        <v>1485</v>
      </c>
      <c r="M3144" s="263" t="s">
        <v>1485</v>
      </c>
      <c r="N3144" s="254" t="s">
        <v>47</v>
      </c>
      <c r="O3144" s="254" t="s">
        <v>47</v>
      </c>
      <c r="P3144" s="254" t="s">
        <v>47</v>
      </c>
      <c r="Q3144" s="254" t="s">
        <v>47</v>
      </c>
      <c r="R3144" s="254" t="s">
        <v>47</v>
      </c>
      <c r="S3144" s="243"/>
      <c r="T3144" s="1371"/>
      <c r="U3144" s="245">
        <v>12</v>
      </c>
      <c r="W3144" s="202" t="s">
        <v>162</v>
      </c>
      <c r="X3144" s="265" t="s">
        <v>1250</v>
      </c>
      <c r="Y3144" s="248">
        <v>19</v>
      </c>
      <c r="Z3144" s="202"/>
      <c r="AA3144" s="202"/>
      <c r="AB3144" s="499"/>
      <c r="AC3144" s="249">
        <f>IF(B3144="","",(IFERROR(VLOOKUP(B3144,Projecten!A$4:X$2415,5,FALSE),"niet bekend")))</f>
        <v>1</v>
      </c>
      <c r="AD3144" s="330">
        <f t="shared" si="226"/>
        <v>3863.24</v>
      </c>
      <c r="AE3144" s="211">
        <f>IF(B3144="","",(IFERROR(VLOOKUP(B3144,Projecten!A$4:X$2415,23,FALSE),"niet bekend")))</f>
        <v>3863.24</v>
      </c>
      <c r="AF3144" s="330">
        <f>IF(B3144="","",(IFERROR(VLOOKUP(B3144,Projecten!A$4:X$2415,12,FALSE),"niet bekend")))</f>
        <v>3863.24</v>
      </c>
      <c r="AG3144" s="209"/>
    </row>
    <row r="3145" spans="1:33" x14ac:dyDescent="0.2">
      <c r="A3145" s="202">
        <v>19202</v>
      </c>
      <c r="B3145" s="272" t="s">
        <v>4619</v>
      </c>
      <c r="C3145" s="496" t="s">
        <v>4763</v>
      </c>
      <c r="D3145" s="272" t="s">
        <v>4620</v>
      </c>
      <c r="E3145" s="273" t="s">
        <v>26</v>
      </c>
      <c r="F3145" s="273">
        <v>1</v>
      </c>
      <c r="G3145" s="273">
        <v>8</v>
      </c>
      <c r="H3145" s="273">
        <v>5</v>
      </c>
      <c r="I3145" s="273">
        <v>2</v>
      </c>
      <c r="J3145" s="262">
        <v>43165</v>
      </c>
      <c r="K3145" s="262">
        <v>43159</v>
      </c>
      <c r="L3145" s="267">
        <v>43173</v>
      </c>
      <c r="M3145" s="263" t="s">
        <v>1485</v>
      </c>
      <c r="N3145" s="254" t="s">
        <v>47</v>
      </c>
      <c r="O3145" s="254" t="s">
        <v>47</v>
      </c>
      <c r="P3145" s="254" t="s">
        <v>47</v>
      </c>
      <c r="Q3145" s="254" t="s">
        <v>47</v>
      </c>
      <c r="R3145" s="254" t="s">
        <v>47</v>
      </c>
      <c r="S3145" s="243"/>
      <c r="T3145" s="1371"/>
      <c r="U3145" s="245">
        <v>12</v>
      </c>
      <c r="W3145" s="202" t="s">
        <v>162</v>
      </c>
      <c r="X3145" s="265" t="s">
        <v>4772</v>
      </c>
      <c r="Y3145" s="248">
        <v>25</v>
      </c>
      <c r="Z3145" s="202"/>
      <c r="AA3145" s="202"/>
      <c r="AB3145" s="499"/>
      <c r="AC3145" s="249">
        <f>IF(B3145="","",(IFERROR(VLOOKUP(B3145,Projecten!A$4:X$2415,5,FALSE),"niet bekend")))</f>
        <v>1</v>
      </c>
      <c r="AD3145" s="330">
        <f t="shared" si="226"/>
        <v>6030.91</v>
      </c>
      <c r="AE3145" s="211">
        <f>IF(B3145="","",(IFERROR(VLOOKUP(B3145,Projecten!A$4:X$2415,23,FALSE),"niet bekend")))</f>
        <v>6030.91</v>
      </c>
      <c r="AF3145" s="330">
        <f>IF(B3145="","",(IFERROR(VLOOKUP(B3145,Projecten!A$4:X$2415,12,FALSE),"niet bekend")))</f>
        <v>6030.91</v>
      </c>
      <c r="AG3145" s="209"/>
    </row>
    <row r="3146" spans="1:33" x14ac:dyDescent="0.2">
      <c r="A3146" s="202">
        <v>19203</v>
      </c>
      <c r="B3146" s="272" t="s">
        <v>4423</v>
      </c>
      <c r="C3146" s="496">
        <v>121815</v>
      </c>
      <c r="D3146" s="496" t="s">
        <v>4424</v>
      </c>
      <c r="E3146" s="273" t="s">
        <v>1472</v>
      </c>
      <c r="F3146" s="273">
        <v>1</v>
      </c>
      <c r="G3146" s="273">
        <v>9</v>
      </c>
      <c r="H3146" s="273">
        <v>3</v>
      </c>
      <c r="I3146" s="273">
        <v>4</v>
      </c>
      <c r="J3146" s="262">
        <v>43160</v>
      </c>
      <c r="K3146" s="262">
        <v>43171</v>
      </c>
      <c r="L3146" s="263" t="s">
        <v>1485</v>
      </c>
      <c r="M3146" s="263" t="s">
        <v>1485</v>
      </c>
      <c r="N3146" s="254" t="s">
        <v>47</v>
      </c>
      <c r="O3146" s="254" t="s">
        <v>47</v>
      </c>
      <c r="P3146" s="254" t="s">
        <v>47</v>
      </c>
      <c r="Q3146" s="254" t="s">
        <v>47</v>
      </c>
      <c r="R3146" s="254" t="s">
        <v>47</v>
      </c>
      <c r="S3146" s="243"/>
      <c r="T3146" s="1371"/>
      <c r="U3146" s="245">
        <v>13</v>
      </c>
      <c r="W3146" s="202" t="s">
        <v>532</v>
      </c>
      <c r="X3146" s="265" t="s">
        <v>4672</v>
      </c>
      <c r="Y3146" s="248">
        <v>22</v>
      </c>
      <c r="Z3146" s="202"/>
      <c r="AA3146" s="202"/>
      <c r="AB3146" s="499"/>
      <c r="AC3146" s="249">
        <f>IF(B3146="","",(IFERROR(VLOOKUP(B3146,Projecten!A$4:X$2415,5,FALSE),"niet bekend")))</f>
        <v>1</v>
      </c>
      <c r="AD3146" s="330">
        <f t="shared" si="226"/>
        <v>4910</v>
      </c>
      <c r="AE3146" s="211">
        <f>IF(B3146="","",(IFERROR(VLOOKUP(B3146,Projecten!A$4:X$2415,23,FALSE),"niet bekend")))</f>
        <v>4910</v>
      </c>
      <c r="AF3146" s="330">
        <f>IF(B3146="","",(IFERROR(VLOOKUP(B3146,Projecten!A$4:X$2415,12,FALSE),"niet bekend")))</f>
        <v>4910</v>
      </c>
      <c r="AG3146" s="209"/>
    </row>
    <row r="3147" spans="1:33" x14ac:dyDescent="0.2">
      <c r="A3147" s="202">
        <v>19204</v>
      </c>
      <c r="B3147" s="272" t="s">
        <v>4415</v>
      </c>
      <c r="C3147" s="496">
        <v>121815</v>
      </c>
      <c r="D3147" s="496" t="s">
        <v>4649</v>
      </c>
      <c r="E3147" s="273" t="s">
        <v>1472</v>
      </c>
      <c r="F3147" s="273">
        <v>1</v>
      </c>
      <c r="G3147" s="273">
        <v>9</v>
      </c>
      <c r="H3147" s="273">
        <v>3</v>
      </c>
      <c r="I3147" s="273">
        <v>4</v>
      </c>
      <c r="J3147" s="262">
        <v>43160</v>
      </c>
      <c r="K3147" s="262">
        <v>43171</v>
      </c>
      <c r="L3147" s="263" t="s">
        <v>1485</v>
      </c>
      <c r="M3147" s="263" t="s">
        <v>1485</v>
      </c>
      <c r="N3147" s="254" t="s">
        <v>47</v>
      </c>
      <c r="O3147" s="254" t="s">
        <v>47</v>
      </c>
      <c r="P3147" s="254" t="s">
        <v>47</v>
      </c>
      <c r="Q3147" s="254" t="s">
        <v>47</v>
      </c>
      <c r="R3147" s="254" t="s">
        <v>47</v>
      </c>
      <c r="S3147" s="243"/>
      <c r="T3147" s="1371"/>
      <c r="U3147" s="245">
        <v>13</v>
      </c>
      <c r="W3147" s="202" t="s">
        <v>532</v>
      </c>
      <c r="X3147" s="265" t="s">
        <v>4677</v>
      </c>
      <c r="Y3147" s="248">
        <v>22</v>
      </c>
      <c r="Z3147" s="202"/>
      <c r="AA3147" s="202"/>
      <c r="AB3147" s="499"/>
      <c r="AC3147" s="249">
        <f>IF(B3147="","",(IFERROR(VLOOKUP(B3147,Projecten!A$4:X$2415,5,FALSE),"niet bekend")))</f>
        <v>1</v>
      </c>
      <c r="AD3147" s="330">
        <f t="shared" si="226"/>
        <v>4910</v>
      </c>
      <c r="AE3147" s="211">
        <f>IF(B3147="","",(IFERROR(VLOOKUP(B3147,Projecten!A$4:X$2415,23,FALSE),"niet bekend")))</f>
        <v>4910</v>
      </c>
      <c r="AF3147" s="330">
        <f>IF(B3147="","",(IFERROR(VLOOKUP(B3147,Projecten!A$4:X$2415,12,FALSE),"niet bekend")))</f>
        <v>4910</v>
      </c>
      <c r="AG3147" s="209"/>
    </row>
    <row r="3148" spans="1:33" x14ac:dyDescent="0.2">
      <c r="A3148" s="202">
        <v>19205</v>
      </c>
      <c r="B3148" s="272" t="s">
        <v>4416</v>
      </c>
      <c r="C3148" s="496">
        <v>121815</v>
      </c>
      <c r="D3148" s="496" t="s">
        <v>4426</v>
      </c>
      <c r="E3148" s="273" t="s">
        <v>1472</v>
      </c>
      <c r="F3148" s="273">
        <v>1</v>
      </c>
      <c r="G3148" s="273">
        <v>9</v>
      </c>
      <c r="H3148" s="273">
        <v>3</v>
      </c>
      <c r="I3148" s="273">
        <v>4</v>
      </c>
      <c r="J3148" s="262">
        <v>43160</v>
      </c>
      <c r="K3148" s="262">
        <v>43171</v>
      </c>
      <c r="L3148" s="263" t="s">
        <v>1485</v>
      </c>
      <c r="M3148" s="263" t="s">
        <v>1485</v>
      </c>
      <c r="N3148" s="254" t="s">
        <v>47</v>
      </c>
      <c r="O3148" s="254" t="s">
        <v>47</v>
      </c>
      <c r="P3148" s="254" t="s">
        <v>47</v>
      </c>
      <c r="Q3148" s="254" t="s">
        <v>47</v>
      </c>
      <c r="R3148" s="254" t="s">
        <v>47</v>
      </c>
      <c r="S3148" s="243"/>
      <c r="T3148" s="1371"/>
      <c r="U3148" s="245">
        <v>13</v>
      </c>
      <c r="W3148" s="202" t="s">
        <v>532</v>
      </c>
      <c r="X3148" s="265" t="s">
        <v>4490</v>
      </c>
      <c r="Y3148" s="248">
        <v>22</v>
      </c>
      <c r="Z3148" s="202"/>
      <c r="AA3148" s="202"/>
      <c r="AB3148" s="499"/>
      <c r="AC3148" s="249">
        <f>IF(B3148="","",(IFERROR(VLOOKUP(B3148,Projecten!A$4:X$2415,5,FALSE),"niet bekend")))</f>
        <v>1</v>
      </c>
      <c r="AD3148" s="330">
        <f t="shared" si="226"/>
        <v>4910</v>
      </c>
      <c r="AE3148" s="211">
        <f>IF(B3148="","",(IFERROR(VLOOKUP(B3148,Projecten!A$4:X$2415,23,FALSE),"niet bekend")))</f>
        <v>4910</v>
      </c>
      <c r="AF3148" s="330">
        <f>IF(B3148="","",(IFERROR(VLOOKUP(B3148,Projecten!A$4:X$2415,12,FALSE),"niet bekend")))</f>
        <v>4910</v>
      </c>
      <c r="AG3148" s="209"/>
    </row>
    <row r="3149" spans="1:33" x14ac:dyDescent="0.2">
      <c r="A3149" s="202">
        <v>19206</v>
      </c>
      <c r="B3149" s="272" t="s">
        <v>4431</v>
      </c>
      <c r="C3149" s="496">
        <v>121816</v>
      </c>
      <c r="D3149" s="272" t="s">
        <v>4432</v>
      </c>
      <c r="E3149" s="273" t="s">
        <v>352</v>
      </c>
      <c r="F3149" s="273">
        <v>1</v>
      </c>
      <c r="G3149" s="273">
        <v>8</v>
      </c>
      <c r="H3149" s="273">
        <v>4</v>
      </c>
      <c r="I3149" s="273">
        <v>6</v>
      </c>
      <c r="J3149" s="262">
        <v>43160</v>
      </c>
      <c r="K3149" s="262">
        <v>43171</v>
      </c>
      <c r="L3149" s="263" t="s">
        <v>1485</v>
      </c>
      <c r="M3149" s="263" t="s">
        <v>1485</v>
      </c>
      <c r="N3149" s="254" t="s">
        <v>47</v>
      </c>
      <c r="O3149" s="254" t="s">
        <v>47</v>
      </c>
      <c r="P3149" s="254" t="s">
        <v>47</v>
      </c>
      <c r="Q3149" s="254" t="s">
        <v>47</v>
      </c>
      <c r="R3149" s="254" t="s">
        <v>47</v>
      </c>
      <c r="S3149" s="243"/>
      <c r="T3149" s="1371"/>
      <c r="U3149" s="245">
        <v>13</v>
      </c>
      <c r="W3149" s="202" t="s">
        <v>532</v>
      </c>
      <c r="X3149" s="265" t="s">
        <v>4490</v>
      </c>
      <c r="Y3149" s="248">
        <v>25</v>
      </c>
      <c r="Z3149" s="202"/>
      <c r="AA3149" s="202"/>
      <c r="AB3149" s="499"/>
      <c r="AC3149" s="249">
        <f>IF(B3149="","",(IFERROR(VLOOKUP(B3149,Projecten!A$4:X$2415,5,FALSE),"niet bekend")))</f>
        <v>1</v>
      </c>
      <c r="AD3149" s="330">
        <f t="shared" si="226"/>
        <v>5032</v>
      </c>
      <c r="AE3149" s="211">
        <f>IF(B3149="","",(IFERROR(VLOOKUP(B3149,Projecten!A$4:X$2415,23,FALSE),"niet bekend")))</f>
        <v>5032</v>
      </c>
      <c r="AF3149" s="330">
        <f>IF(B3149="","",(IFERROR(VLOOKUP(B3149,Projecten!A$4:X$2415,12,FALSE),"niet bekend")))</f>
        <v>5032</v>
      </c>
      <c r="AG3149" s="209"/>
    </row>
    <row r="3150" spans="1:33" x14ac:dyDescent="0.2">
      <c r="A3150" s="202">
        <v>19207</v>
      </c>
      <c r="B3150" s="272" t="s">
        <v>4445</v>
      </c>
      <c r="C3150" s="496">
        <v>121816</v>
      </c>
      <c r="D3150" s="272" t="s">
        <v>4446</v>
      </c>
      <c r="E3150" s="273" t="s">
        <v>352</v>
      </c>
      <c r="F3150" s="273">
        <v>1</v>
      </c>
      <c r="G3150" s="273">
        <v>9</v>
      </c>
      <c r="H3150" s="273">
        <v>5</v>
      </c>
      <c r="I3150" s="273">
        <v>6</v>
      </c>
      <c r="J3150" s="262">
        <v>43160</v>
      </c>
      <c r="K3150" s="262">
        <v>43171</v>
      </c>
      <c r="L3150" s="263" t="s">
        <v>1485</v>
      </c>
      <c r="M3150" s="263" t="s">
        <v>1485</v>
      </c>
      <c r="N3150" s="254" t="s">
        <v>47</v>
      </c>
      <c r="O3150" s="254" t="s">
        <v>47</v>
      </c>
      <c r="P3150" s="254" t="s">
        <v>47</v>
      </c>
      <c r="Q3150" s="254" t="s">
        <v>47</v>
      </c>
      <c r="R3150" s="254" t="s">
        <v>47</v>
      </c>
      <c r="S3150" s="243"/>
      <c r="T3150" s="1371"/>
      <c r="U3150" s="245">
        <v>13</v>
      </c>
      <c r="W3150" s="202" t="s">
        <v>532</v>
      </c>
      <c r="X3150" s="265" t="s">
        <v>4490</v>
      </c>
      <c r="Y3150" s="248">
        <v>28</v>
      </c>
      <c r="Z3150" s="202"/>
      <c r="AA3150" s="202"/>
      <c r="AB3150" s="499"/>
      <c r="AC3150" s="249">
        <f>IF(B3150="","",(IFERROR(VLOOKUP(B3150,Projecten!A$4:X$2415,5,FALSE),"niet bekend")))</f>
        <v>1</v>
      </c>
      <c r="AD3150" s="330">
        <f t="shared" si="226"/>
        <v>5519</v>
      </c>
      <c r="AE3150" s="211">
        <f>IF(B3150="","",(IFERROR(VLOOKUP(B3150,Projecten!A$4:X$2415,23,FALSE),"niet bekend")))</f>
        <v>5519</v>
      </c>
      <c r="AF3150" s="330">
        <f>IF(B3150="","",(IFERROR(VLOOKUP(B3150,Projecten!A$4:X$2415,12,FALSE),"niet bekend")))</f>
        <v>5519</v>
      </c>
      <c r="AG3150" s="209"/>
    </row>
    <row r="3151" spans="1:33" s="259" customFormat="1" x14ac:dyDescent="0.2">
      <c r="A3151" s="202">
        <v>19212</v>
      </c>
      <c r="B3151" s="272">
        <v>2018195</v>
      </c>
      <c r="C3151" s="496">
        <v>121838</v>
      </c>
      <c r="D3151" s="272" t="s">
        <v>4808</v>
      </c>
      <c r="E3151" s="273" t="s">
        <v>26</v>
      </c>
      <c r="F3151" s="240">
        <v>0</v>
      </c>
      <c r="G3151" s="240">
        <v>1</v>
      </c>
      <c r="H3151" s="240">
        <v>0</v>
      </c>
      <c r="I3151" s="1117">
        <v>0</v>
      </c>
      <c r="J3151" s="263" t="s">
        <v>1485</v>
      </c>
      <c r="K3151" s="263" t="s">
        <v>1485</v>
      </c>
      <c r="L3151" s="263" t="s">
        <v>1485</v>
      </c>
      <c r="M3151" s="263" t="s">
        <v>1485</v>
      </c>
      <c r="N3151" s="254" t="s">
        <v>47</v>
      </c>
      <c r="O3151" s="254" t="s">
        <v>47</v>
      </c>
      <c r="P3151" s="254" t="s">
        <v>47</v>
      </c>
      <c r="Q3151" s="254" t="s">
        <v>47</v>
      </c>
      <c r="R3151" s="254" t="s">
        <v>47</v>
      </c>
      <c r="S3151" s="251"/>
      <c r="T3151" s="1371"/>
      <c r="U3151" s="245">
        <v>11</v>
      </c>
      <c r="V3151" s="638"/>
      <c r="W3151" s="202" t="s">
        <v>2509</v>
      </c>
      <c r="X3151" s="1479" t="s">
        <v>4809</v>
      </c>
      <c r="Y3151" s="248">
        <v>2</v>
      </c>
      <c r="Z3151" s="239"/>
      <c r="AA3151" s="239"/>
      <c r="AB3151" s="1120"/>
      <c r="AC3151" s="249">
        <f>IF(B3151="","",(IFERROR(VLOOKUP(B3151,Projecten!A$4:X$2415,5,FALSE),"niet bekend")))</f>
        <v>0</v>
      </c>
      <c r="AD3151" s="330">
        <f t="shared" si="226"/>
        <v>345</v>
      </c>
      <c r="AE3151" s="211">
        <f>IF(B3151="","",(IFERROR(VLOOKUP(B3151,Projecten!A$4:X$2415,23,FALSE),"niet bekend")))</f>
        <v>345</v>
      </c>
      <c r="AF3151" s="330">
        <f>IF(B3151="","",(IFERROR(VLOOKUP(B3151,Projecten!A$4:X$2415,12,FALSE),"niet bekend")))</f>
        <v>345</v>
      </c>
    </row>
    <row r="3152" spans="1:33" s="1520" customFormat="1" x14ac:dyDescent="0.2">
      <c r="A3152" s="1505"/>
      <c r="B3152" s="1506"/>
      <c r="C3152" s="1507"/>
      <c r="D3152" s="1508"/>
      <c r="E3152" s="1508"/>
      <c r="F3152" s="1508"/>
      <c r="G3152" s="1508"/>
      <c r="H3152" s="1508"/>
      <c r="I3152" s="1508"/>
      <c r="J3152" s="1509"/>
      <c r="K3152" s="1509"/>
      <c r="L3152" s="1509"/>
      <c r="M3152" s="1510"/>
      <c r="N3152" s="1510"/>
      <c r="O3152" s="1510"/>
      <c r="P3152" s="1510"/>
      <c r="Q3152" s="1510"/>
      <c r="R3152" s="1510"/>
      <c r="S3152" s="1511"/>
      <c r="T3152" s="1512"/>
      <c r="U3152" s="1513"/>
      <c r="V3152" s="1513"/>
      <c r="W3152" s="1514"/>
      <c r="X3152" s="1514"/>
      <c r="Y3152" s="1514"/>
      <c r="Z3152" s="1505"/>
      <c r="AA3152" s="1515"/>
      <c r="AB3152" s="1516"/>
      <c r="AC3152" s="1517"/>
      <c r="AD3152" s="1518"/>
      <c r="AE3152" s="1519" t="s">
        <v>3165</v>
      </c>
      <c r="AF3152" s="1518" t="s">
        <v>3165</v>
      </c>
    </row>
    <row r="3153" spans="1:33" s="236" customFormat="1" ht="12" customHeight="1" x14ac:dyDescent="0.2">
      <c r="A3153" s="220"/>
      <c r="C3153" s="221"/>
      <c r="D3153" s="222">
        <f>SUM(G3153:I3153)</f>
        <v>395</v>
      </c>
      <c r="E3153" s="220"/>
      <c r="F3153" s="220">
        <f>SUM(F3154:F3179)</f>
        <v>24</v>
      </c>
      <c r="G3153" s="220">
        <f>SUM(G3154:G3179)</f>
        <v>203</v>
      </c>
      <c r="H3153" s="220">
        <f>SUM(H3154:H3179)</f>
        <v>101</v>
      </c>
      <c r="I3153" s="220">
        <f>SUM(I3154:I3179)</f>
        <v>91</v>
      </c>
      <c r="J3153" s="223"/>
      <c r="K3153" s="223"/>
      <c r="L3153" s="223"/>
      <c r="M3153" s="224"/>
      <c r="N3153" s="224"/>
      <c r="O3153" s="224"/>
      <c r="P3153" s="224"/>
      <c r="Q3153" s="224"/>
      <c r="R3153" s="224"/>
      <c r="S3153" s="225">
        <v>12</v>
      </c>
      <c r="T3153" s="1442"/>
      <c r="U3153" s="227"/>
      <c r="V3153" s="227"/>
      <c r="W3153" s="229"/>
      <c r="X3153" s="230">
        <f>SUM(Y3153:Y3179)</f>
        <v>549.5</v>
      </c>
      <c r="Y3153" s="231"/>
      <c r="Z3153" s="231">
        <v>0</v>
      </c>
      <c r="AA3153" s="232">
        <f>X3153-Z3153</f>
        <v>549.5</v>
      </c>
      <c r="AB3153" s="221"/>
      <c r="AC3153" s="234"/>
      <c r="AD3153" s="384">
        <f>SUM(AD3154:AD3179)</f>
        <v>92416.920000000013</v>
      </c>
      <c r="AE3153" s="1366" t="s">
        <v>3165</v>
      </c>
      <c r="AF3153" s="1364" t="s">
        <v>3165</v>
      </c>
    </row>
    <row r="3154" spans="1:33" x14ac:dyDescent="0.2">
      <c r="A3154" s="202"/>
      <c r="B3154" s="519"/>
      <c r="C3154" s="238"/>
      <c r="D3154" s="239"/>
      <c r="E3154" s="240"/>
      <c r="F3154" s="240"/>
      <c r="G3154" s="240"/>
      <c r="H3154" s="240"/>
      <c r="I3154" s="240"/>
      <c r="J3154" s="241"/>
      <c r="K3154" s="241"/>
      <c r="L3154" s="241"/>
      <c r="M3154" s="242"/>
      <c r="N3154" s="242"/>
      <c r="O3154" s="242"/>
      <c r="P3154" s="242"/>
      <c r="Q3154" s="242"/>
      <c r="R3154" s="242"/>
      <c r="S3154" s="243" t="s">
        <v>3920</v>
      </c>
      <c r="T3154" s="1371"/>
      <c r="U3154" s="245"/>
      <c r="X3154" s="247" t="s">
        <v>3653</v>
      </c>
      <c r="Y3154" s="248"/>
      <c r="Z3154" s="202"/>
      <c r="AA3154" s="202"/>
      <c r="AB3154" s="243"/>
      <c r="AC3154" s="249" t="str">
        <f>IF(B3154="","",(IFERROR(VLOOKUP(B3154,Projecten!A$4:X$2415,5,FALSE),"niet bekend")))</f>
        <v/>
      </c>
      <c r="AD3154" s="330" t="str">
        <f t="shared" ref="AD3154:AD3178" si="227">IF(AC3154="","",(IF(F3154=0,AF3154,(F3154/AC3154*AF3154))))</f>
        <v/>
      </c>
      <c r="AE3154" s="211" t="str">
        <f>IF(B3154="","",(IFERROR(VLOOKUP(B3154,Projecten!A$4:X$2415,23,FALSE),"niet bekend")))</f>
        <v/>
      </c>
      <c r="AF3154" s="330" t="str">
        <f>IF(B3154="","",(IFERROR(VLOOKUP(B3154,Projecten!A$4:X$2415,12,FALSE),"niet bekend")))</f>
        <v/>
      </c>
      <c r="AG3154" s="209"/>
    </row>
    <row r="3155" spans="1:33" s="259" customFormat="1" x14ac:dyDescent="0.2">
      <c r="A3155" s="202"/>
      <c r="B3155" s="250"/>
      <c r="C3155" s="251"/>
      <c r="D3155" s="251"/>
      <c r="E3155" s="239"/>
      <c r="F3155" s="239"/>
      <c r="G3155" s="239"/>
      <c r="H3155" s="239"/>
      <c r="I3155" s="239"/>
      <c r="J3155" s="253"/>
      <c r="K3155" s="253"/>
      <c r="L3155" s="253"/>
      <c r="M3155" s="253"/>
      <c r="N3155" s="254"/>
      <c r="O3155" s="254"/>
      <c r="P3155" s="254"/>
      <c r="Q3155" s="254"/>
      <c r="R3155" s="254"/>
      <c r="S3155" s="243">
        <v>2018</v>
      </c>
      <c r="T3155" s="1443"/>
      <c r="U3155" s="255"/>
      <c r="V3155" s="638"/>
      <c r="W3155" s="239"/>
      <c r="X3155" s="239"/>
      <c r="Y3155" s="257"/>
      <c r="Z3155" s="239"/>
      <c r="AA3155" s="239"/>
      <c r="AB3155" s="1120"/>
      <c r="AC3155" s="249" t="str">
        <f>IF(B3155="","",(IFERROR(VLOOKUP(B3155,Projecten!A$4:X$2415,5,FALSE),"niet bekend")))</f>
        <v/>
      </c>
      <c r="AD3155" s="330" t="str">
        <f t="shared" si="227"/>
        <v/>
      </c>
      <c r="AE3155" s="211" t="str">
        <f>IF(B3155="","",(IFERROR(VLOOKUP(B3155,Projecten!A$4:X$2415,23,FALSE),"niet bekend")))</f>
        <v/>
      </c>
      <c r="AF3155" s="330" t="str">
        <f>IF(B3155="","",(IFERROR(VLOOKUP(B3155,Projecten!A$4:X$2415,12,FALSE),"niet bekend")))</f>
        <v/>
      </c>
    </row>
    <row r="3156" spans="1:33" s="259" customFormat="1" x14ac:dyDescent="0.2">
      <c r="A3156" s="202">
        <v>20249</v>
      </c>
      <c r="B3156" s="250"/>
      <c r="C3156" s="251"/>
      <c r="D3156" s="252" t="s">
        <v>4800</v>
      </c>
      <c r="E3156" s="239"/>
      <c r="F3156" s="239"/>
      <c r="G3156" s="239"/>
      <c r="H3156" s="239"/>
      <c r="I3156" s="239"/>
      <c r="J3156" s="253"/>
      <c r="K3156" s="253"/>
      <c r="L3156" s="253"/>
      <c r="M3156" s="253"/>
      <c r="N3156" s="254"/>
      <c r="O3156" s="254"/>
      <c r="P3156" s="254"/>
      <c r="Q3156" s="254"/>
      <c r="R3156" s="254"/>
      <c r="S3156" s="251"/>
      <c r="T3156" s="1443"/>
      <c r="U3156" s="255"/>
      <c r="V3156" s="638"/>
      <c r="W3156" s="260"/>
      <c r="X3156" s="239"/>
      <c r="Y3156" s="257">
        <v>2.5</v>
      </c>
      <c r="Z3156" s="239"/>
      <c r="AA3156" s="239"/>
      <c r="AB3156" s="1120"/>
      <c r="AC3156" s="249" t="str">
        <f>IF(B3156="","",(IFERROR(VLOOKUP(B3156,Projecten!A$4:X$2415,5,FALSE),"niet bekend")))</f>
        <v/>
      </c>
      <c r="AD3156" s="330" t="str">
        <f t="shared" si="227"/>
        <v/>
      </c>
      <c r="AE3156" s="211" t="str">
        <f>IF(B3156="","",(IFERROR(VLOOKUP(B3156,Projecten!A$4:X$2415,23,FALSE),"niet bekend")))</f>
        <v/>
      </c>
      <c r="AF3156" s="330" t="str">
        <f>IF(B3156="","",(IFERROR(VLOOKUP(B3156,Projecten!A$4:X$2415,12,FALSE),"niet bekend")))</f>
        <v/>
      </c>
    </row>
    <row r="3157" spans="1:33" x14ac:dyDescent="0.2">
      <c r="A3157" s="202">
        <v>20250</v>
      </c>
      <c r="B3157" s="272" t="s">
        <v>4447</v>
      </c>
      <c r="C3157" s="496">
        <v>121817</v>
      </c>
      <c r="D3157" s="272" t="s">
        <v>4448</v>
      </c>
      <c r="E3157" s="273" t="s">
        <v>352</v>
      </c>
      <c r="F3157" s="273">
        <v>1</v>
      </c>
      <c r="G3157" s="273">
        <v>9</v>
      </c>
      <c r="H3157" s="273">
        <v>5</v>
      </c>
      <c r="I3157" s="273">
        <v>6</v>
      </c>
      <c r="J3157" s="262">
        <v>43160</v>
      </c>
      <c r="K3157" s="262">
        <v>43171</v>
      </c>
      <c r="L3157" s="263" t="s">
        <v>1485</v>
      </c>
      <c r="M3157" s="263" t="s">
        <v>1485</v>
      </c>
      <c r="N3157" s="254" t="s">
        <v>47</v>
      </c>
      <c r="O3157" s="254" t="s">
        <v>47</v>
      </c>
      <c r="P3157" s="254" t="s">
        <v>47</v>
      </c>
      <c r="Q3157" s="254" t="s">
        <v>47</v>
      </c>
      <c r="R3157" s="254" t="s">
        <v>47</v>
      </c>
      <c r="S3157" s="243"/>
      <c r="T3157" s="1371"/>
      <c r="U3157" s="245">
        <v>13</v>
      </c>
      <c r="W3157" s="202" t="s">
        <v>532</v>
      </c>
      <c r="X3157" s="265" t="s">
        <v>4490</v>
      </c>
      <c r="Y3157" s="248">
        <v>28</v>
      </c>
      <c r="Z3157" s="202"/>
      <c r="AA3157" s="202"/>
      <c r="AB3157" s="499"/>
      <c r="AC3157" s="249">
        <f>IF(B3157="","",(IFERROR(VLOOKUP(B3157,Projecten!A$4:X$2415,5,FALSE),"niet bekend")))</f>
        <v>1</v>
      </c>
      <c r="AD3157" s="330">
        <f t="shared" si="227"/>
        <v>5519</v>
      </c>
      <c r="AE3157" s="211">
        <f>IF(B3157="","",(IFERROR(VLOOKUP(B3157,Projecten!A$4:X$2415,23,FALSE),"niet bekend")))</f>
        <v>5519</v>
      </c>
      <c r="AF3157" s="330">
        <f>IF(B3157="","",(IFERROR(VLOOKUP(B3157,Projecten!A$4:X$2415,12,FALSE),"niet bekend")))</f>
        <v>5519</v>
      </c>
      <c r="AG3157" s="209"/>
    </row>
    <row r="3158" spans="1:33" x14ac:dyDescent="0.2">
      <c r="A3158" s="202">
        <v>20251</v>
      </c>
      <c r="B3158" s="272" t="s">
        <v>4449</v>
      </c>
      <c r="C3158" s="496">
        <v>121817</v>
      </c>
      <c r="D3158" s="272" t="s">
        <v>4450</v>
      </c>
      <c r="E3158" s="273" t="s">
        <v>352</v>
      </c>
      <c r="F3158" s="273">
        <v>1</v>
      </c>
      <c r="G3158" s="273">
        <v>9</v>
      </c>
      <c r="H3158" s="273">
        <v>5</v>
      </c>
      <c r="I3158" s="273">
        <v>6</v>
      </c>
      <c r="J3158" s="262">
        <v>43160</v>
      </c>
      <c r="K3158" s="262">
        <v>43171</v>
      </c>
      <c r="L3158" s="263" t="s">
        <v>1485</v>
      </c>
      <c r="M3158" s="263" t="s">
        <v>1485</v>
      </c>
      <c r="N3158" s="254" t="s">
        <v>47</v>
      </c>
      <c r="O3158" s="254" t="s">
        <v>47</v>
      </c>
      <c r="P3158" s="254" t="s">
        <v>47</v>
      </c>
      <c r="Q3158" s="254" t="s">
        <v>47</v>
      </c>
      <c r="R3158" s="254" t="s">
        <v>47</v>
      </c>
      <c r="S3158" s="243"/>
      <c r="T3158" s="1371"/>
      <c r="U3158" s="245">
        <v>13</v>
      </c>
      <c r="W3158" s="202" t="s">
        <v>532</v>
      </c>
      <c r="X3158" s="265" t="s">
        <v>4490</v>
      </c>
      <c r="Y3158" s="248">
        <v>28</v>
      </c>
      <c r="Z3158" s="202"/>
      <c r="AA3158" s="202"/>
      <c r="AB3158" s="499"/>
      <c r="AC3158" s="249">
        <f>IF(B3158="","",(IFERROR(VLOOKUP(B3158,Projecten!A$4:X$2415,5,FALSE),"niet bekend")))</f>
        <v>1</v>
      </c>
      <c r="AD3158" s="330">
        <f t="shared" si="227"/>
        <v>5519</v>
      </c>
      <c r="AE3158" s="211">
        <f>IF(B3158="","",(IFERROR(VLOOKUP(B3158,Projecten!A$4:X$2415,23,FALSE),"niet bekend")))</f>
        <v>5519</v>
      </c>
      <c r="AF3158" s="330">
        <f>IF(B3158="","",(IFERROR(VLOOKUP(B3158,Projecten!A$4:X$2415,12,FALSE),"niet bekend")))</f>
        <v>5519</v>
      </c>
      <c r="AG3158" s="209"/>
    </row>
    <row r="3159" spans="1:33" x14ac:dyDescent="0.2">
      <c r="A3159" s="202">
        <v>20252</v>
      </c>
      <c r="B3159" s="272" t="s">
        <v>4451</v>
      </c>
      <c r="C3159" s="496">
        <v>121817</v>
      </c>
      <c r="D3159" s="272" t="s">
        <v>4452</v>
      </c>
      <c r="E3159" s="273" t="s">
        <v>352</v>
      </c>
      <c r="F3159" s="273">
        <v>1</v>
      </c>
      <c r="G3159" s="273">
        <v>9</v>
      </c>
      <c r="H3159" s="273">
        <v>5</v>
      </c>
      <c r="I3159" s="273">
        <v>6</v>
      </c>
      <c r="J3159" s="262">
        <v>43160</v>
      </c>
      <c r="K3159" s="262">
        <v>43171</v>
      </c>
      <c r="L3159" s="263" t="s">
        <v>1485</v>
      </c>
      <c r="M3159" s="263" t="s">
        <v>1485</v>
      </c>
      <c r="N3159" s="254" t="s">
        <v>47</v>
      </c>
      <c r="O3159" s="254" t="s">
        <v>47</v>
      </c>
      <c r="P3159" s="254" t="s">
        <v>47</v>
      </c>
      <c r="Q3159" s="254" t="s">
        <v>47</v>
      </c>
      <c r="R3159" s="254" t="s">
        <v>47</v>
      </c>
      <c r="S3159" s="243"/>
      <c r="T3159" s="1371"/>
      <c r="U3159" s="245">
        <v>13</v>
      </c>
      <c r="W3159" s="202" t="s">
        <v>532</v>
      </c>
      <c r="X3159" s="265" t="s">
        <v>4490</v>
      </c>
      <c r="Y3159" s="248">
        <v>28</v>
      </c>
      <c r="Z3159" s="202"/>
      <c r="AA3159" s="202"/>
      <c r="AB3159" s="499"/>
      <c r="AC3159" s="249">
        <f>IF(B3159="","",(IFERROR(VLOOKUP(B3159,Projecten!A$4:X$2415,5,FALSE),"niet bekend")))</f>
        <v>1</v>
      </c>
      <c r="AD3159" s="330">
        <f t="shared" si="227"/>
        <v>5519</v>
      </c>
      <c r="AE3159" s="211">
        <f>IF(B3159="","",(IFERROR(VLOOKUP(B3159,Projecten!A$4:X$2415,23,FALSE),"niet bekend")))</f>
        <v>5519</v>
      </c>
      <c r="AF3159" s="330">
        <f>IF(B3159="","",(IFERROR(VLOOKUP(B3159,Projecten!A$4:X$2415,12,FALSE),"niet bekend")))</f>
        <v>5519</v>
      </c>
      <c r="AG3159" s="209"/>
    </row>
    <row r="3160" spans="1:33" s="259" customFormat="1" x14ac:dyDescent="0.2">
      <c r="A3160" s="202">
        <v>20253</v>
      </c>
      <c r="B3160" s="272">
        <v>2017867</v>
      </c>
      <c r="C3160" s="496" t="s">
        <v>4789</v>
      </c>
      <c r="D3160" s="272" t="s">
        <v>4084</v>
      </c>
      <c r="E3160" s="273" t="s">
        <v>352</v>
      </c>
      <c r="F3160" s="240">
        <v>0</v>
      </c>
      <c r="G3160" s="240">
        <v>2</v>
      </c>
      <c r="H3160" s="240">
        <v>0</v>
      </c>
      <c r="I3160" s="1117">
        <v>4</v>
      </c>
      <c r="J3160" s="262">
        <v>43088</v>
      </c>
      <c r="K3160" s="262">
        <v>42752</v>
      </c>
      <c r="L3160" s="263" t="s">
        <v>1485</v>
      </c>
      <c r="M3160" s="263" t="s">
        <v>1485</v>
      </c>
      <c r="N3160" s="254" t="s">
        <v>47</v>
      </c>
      <c r="O3160" s="254" t="s">
        <v>47</v>
      </c>
      <c r="P3160" s="254" t="s">
        <v>47</v>
      </c>
      <c r="Q3160" s="254" t="s">
        <v>47</v>
      </c>
      <c r="R3160" s="254" t="s">
        <v>47</v>
      </c>
      <c r="S3160" s="251"/>
      <c r="T3160" s="1371"/>
      <c r="U3160" s="245">
        <v>13</v>
      </c>
      <c r="V3160" s="638"/>
      <c r="W3160" s="202" t="s">
        <v>532</v>
      </c>
      <c r="X3160" s="1479" t="s">
        <v>4814</v>
      </c>
      <c r="Y3160" s="248">
        <v>15</v>
      </c>
      <c r="Z3160" s="239"/>
      <c r="AA3160" s="239"/>
      <c r="AB3160" s="1120"/>
      <c r="AC3160" s="249">
        <f>IF(B3160="","",(IFERROR(VLOOKUP(B3160,Projecten!A$4:X$2415,5,FALSE),"niet bekend")))</f>
        <v>0</v>
      </c>
      <c r="AD3160" s="330">
        <f t="shared" si="227"/>
        <v>0</v>
      </c>
      <c r="AE3160" s="211">
        <f>IF(B3160="","",(IFERROR(VLOOKUP(B3160,Projecten!A$4:X$2415,23,FALSE),"niet bekend")))</f>
        <v>0</v>
      </c>
      <c r="AF3160" s="330">
        <f>IF(B3160="","",(IFERROR(VLOOKUP(B3160,Projecten!A$4:X$2415,12,FALSE),"niet bekend")))</f>
        <v>0</v>
      </c>
    </row>
    <row r="3161" spans="1:33" s="259" customFormat="1" x14ac:dyDescent="0.2">
      <c r="A3161" s="202">
        <v>20254</v>
      </c>
      <c r="B3161" s="272">
        <v>2017835</v>
      </c>
      <c r="C3161" s="272">
        <v>121823</v>
      </c>
      <c r="D3161" s="272" t="s">
        <v>4793</v>
      </c>
      <c r="E3161" s="273" t="s">
        <v>352</v>
      </c>
      <c r="F3161" s="273">
        <v>3</v>
      </c>
      <c r="G3161" s="273">
        <f>F3161*13</f>
        <v>39</v>
      </c>
      <c r="H3161" s="273">
        <f>F3161*7</f>
        <v>21</v>
      </c>
      <c r="I3161" s="273">
        <f>F3161*4</f>
        <v>12</v>
      </c>
      <c r="J3161" s="262">
        <v>43151</v>
      </c>
      <c r="K3161" s="263" t="s">
        <v>47</v>
      </c>
      <c r="L3161" s="263" t="s">
        <v>1485</v>
      </c>
      <c r="M3161" s="263" t="s">
        <v>1485</v>
      </c>
      <c r="N3161" s="254" t="s">
        <v>47</v>
      </c>
      <c r="O3161" s="254" t="s">
        <v>47</v>
      </c>
      <c r="P3161" s="254" t="s">
        <v>47</v>
      </c>
      <c r="Q3161" s="254" t="s">
        <v>47</v>
      </c>
      <c r="R3161" s="254" t="s">
        <v>47</v>
      </c>
      <c r="S3161" s="251"/>
      <c r="T3161" s="1443"/>
      <c r="U3161" s="1503">
        <v>13</v>
      </c>
      <c r="V3161" s="638"/>
      <c r="W3161" s="202" t="s">
        <v>532</v>
      </c>
      <c r="X3161" s="265" t="s">
        <v>4796</v>
      </c>
      <c r="Y3161" s="248">
        <v>114</v>
      </c>
      <c r="Z3161" s="239"/>
      <c r="AA3161" s="239"/>
      <c r="AB3161" s="1120"/>
      <c r="AC3161" s="249">
        <f>IF(B3161="","",(IFERROR(VLOOKUP(B3161,Projecten!A$4:X$2415,5,FALSE),"niet bekend")))</f>
        <v>29</v>
      </c>
      <c r="AD3161" s="330">
        <f t="shared" si="227"/>
        <v>18066</v>
      </c>
      <c r="AE3161" s="211">
        <f>IF(B3161="","",(IFERROR(VLOOKUP(B3161,Projecten!A$4:X$2415,23,FALSE),"niet bekend")))</f>
        <v>174638</v>
      </c>
      <c r="AF3161" s="330">
        <f>IF(B3161="","",(IFERROR(VLOOKUP(B3161,Projecten!A$4:X$2415,12,FALSE),"niet bekend")))</f>
        <v>174638</v>
      </c>
    </row>
    <row r="3162" spans="1:33" s="259" customFormat="1" x14ac:dyDescent="0.2">
      <c r="A3162" s="202">
        <v>20255</v>
      </c>
      <c r="B3162" s="272">
        <v>2017835</v>
      </c>
      <c r="C3162" s="272" t="s">
        <v>4780</v>
      </c>
      <c r="D3162" s="272" t="s">
        <v>4794</v>
      </c>
      <c r="E3162" s="273" t="s">
        <v>352</v>
      </c>
      <c r="F3162" s="273">
        <v>2</v>
      </c>
      <c r="G3162" s="273">
        <f>F3162*13</f>
        <v>26</v>
      </c>
      <c r="H3162" s="273">
        <f>F3162*7</f>
        <v>14</v>
      </c>
      <c r="I3162" s="273">
        <f>F3162*4</f>
        <v>8</v>
      </c>
      <c r="J3162" s="262">
        <v>43151</v>
      </c>
      <c r="K3162" s="263" t="s">
        <v>47</v>
      </c>
      <c r="L3162" s="263" t="s">
        <v>1485</v>
      </c>
      <c r="M3162" s="263" t="s">
        <v>1485</v>
      </c>
      <c r="N3162" s="254" t="s">
        <v>47</v>
      </c>
      <c r="O3162" s="254" t="s">
        <v>47</v>
      </c>
      <c r="P3162" s="254" t="s">
        <v>47</v>
      </c>
      <c r="Q3162" s="254" t="s">
        <v>47</v>
      </c>
      <c r="R3162" s="254" t="s">
        <v>47</v>
      </c>
      <c r="S3162" s="251"/>
      <c r="T3162" s="1443"/>
      <c r="U3162" s="1503">
        <v>13</v>
      </c>
      <c r="V3162" s="638"/>
      <c r="W3162" s="202" t="s">
        <v>532</v>
      </c>
      <c r="X3162" s="265" t="s">
        <v>4796</v>
      </c>
      <c r="Y3162" s="248">
        <v>76</v>
      </c>
      <c r="Z3162" s="239"/>
      <c r="AA3162" s="239"/>
      <c r="AB3162" s="1120"/>
      <c r="AC3162" s="249">
        <f>IF(B3162="","",(IFERROR(VLOOKUP(B3162,Projecten!A$4:X$2415,5,FALSE),"niet bekend")))</f>
        <v>29</v>
      </c>
      <c r="AD3162" s="330">
        <f t="shared" si="227"/>
        <v>12044</v>
      </c>
      <c r="AE3162" s="211">
        <f>IF(B3162="","",(IFERROR(VLOOKUP(B3162,Projecten!A$4:X$2415,23,FALSE),"niet bekend")))</f>
        <v>174638</v>
      </c>
      <c r="AF3162" s="330">
        <f>IF(B3162="","",(IFERROR(VLOOKUP(B3162,Projecten!A$4:X$2415,12,FALSE),"niet bekend")))</f>
        <v>174638</v>
      </c>
    </row>
    <row r="3163" spans="1:33" s="259" customFormat="1" x14ac:dyDescent="0.2">
      <c r="A3163" s="202">
        <v>20256</v>
      </c>
      <c r="B3163" s="272" t="s">
        <v>4369</v>
      </c>
      <c r="C3163" s="272">
        <v>121826</v>
      </c>
      <c r="D3163" s="496" t="s">
        <v>4407</v>
      </c>
      <c r="E3163" s="273" t="s">
        <v>352</v>
      </c>
      <c r="F3163" s="273">
        <v>1</v>
      </c>
      <c r="G3163" s="273">
        <v>7</v>
      </c>
      <c r="H3163" s="273">
        <v>4</v>
      </c>
      <c r="I3163" s="273">
        <v>3</v>
      </c>
      <c r="J3163" s="262">
        <v>43144</v>
      </c>
      <c r="K3163" s="262">
        <v>43143</v>
      </c>
      <c r="L3163" s="263" t="s">
        <v>1485</v>
      </c>
      <c r="M3163" s="263" t="s">
        <v>1485</v>
      </c>
      <c r="N3163" s="254" t="s">
        <v>47</v>
      </c>
      <c r="O3163" s="254" t="s">
        <v>47</v>
      </c>
      <c r="P3163" s="254" t="s">
        <v>47</v>
      </c>
      <c r="Q3163" s="254" t="s">
        <v>47</v>
      </c>
      <c r="R3163" s="254" t="s">
        <v>47</v>
      </c>
      <c r="S3163" s="251"/>
      <c r="T3163" s="1443"/>
      <c r="U3163" s="264">
        <v>13</v>
      </c>
      <c r="V3163" s="638"/>
      <c r="W3163" s="202" t="s">
        <v>532</v>
      </c>
      <c r="X3163" s="265" t="s">
        <v>4658</v>
      </c>
      <c r="Y3163" s="248">
        <v>16</v>
      </c>
      <c r="Z3163" s="239"/>
      <c r="AA3163" s="239"/>
      <c r="AB3163" s="1120"/>
      <c r="AC3163" s="249">
        <f>IF(B3163="","",(IFERROR(VLOOKUP(B3163,Projecten!A$4:X$2415,5,FALSE),"niet bekend")))</f>
        <v>1</v>
      </c>
      <c r="AD3163" s="330">
        <f t="shared" si="227"/>
        <v>2360</v>
      </c>
      <c r="AE3163" s="211">
        <f>IF(B3163="","",(IFERROR(VLOOKUP(B3163,Projecten!A$4:X$2415,23,FALSE),"niet bekend")))</f>
        <v>2360</v>
      </c>
      <c r="AF3163" s="330">
        <f>IF(B3163="","",(IFERROR(VLOOKUP(B3163,Projecten!A$4:X$2415,12,FALSE),"niet bekend")))</f>
        <v>2360</v>
      </c>
    </row>
    <row r="3164" spans="1:33" s="259" customFormat="1" x14ac:dyDescent="0.2">
      <c r="A3164" s="202">
        <v>20257</v>
      </c>
      <c r="B3164" s="272" t="s">
        <v>4370</v>
      </c>
      <c r="C3164" s="272">
        <v>121826</v>
      </c>
      <c r="D3164" s="496" t="s">
        <v>4407</v>
      </c>
      <c r="E3164" s="273" t="s">
        <v>352</v>
      </c>
      <c r="F3164" s="273">
        <v>1</v>
      </c>
      <c r="G3164" s="273">
        <v>7</v>
      </c>
      <c r="H3164" s="273">
        <v>4</v>
      </c>
      <c r="I3164" s="273">
        <v>3</v>
      </c>
      <c r="J3164" s="262"/>
      <c r="K3164" s="262"/>
      <c r="L3164" s="263" t="s">
        <v>1485</v>
      </c>
      <c r="M3164" s="263" t="s">
        <v>1485</v>
      </c>
      <c r="N3164" s="254" t="s">
        <v>47</v>
      </c>
      <c r="O3164" s="254" t="s">
        <v>47</v>
      </c>
      <c r="P3164" s="254" t="s">
        <v>47</v>
      </c>
      <c r="Q3164" s="254" t="s">
        <v>47</v>
      </c>
      <c r="R3164" s="254" t="s">
        <v>47</v>
      </c>
      <c r="S3164" s="251"/>
      <c r="T3164" s="1443"/>
      <c r="U3164" s="264">
        <v>13</v>
      </c>
      <c r="V3164" s="638"/>
      <c r="W3164" s="202" t="s">
        <v>532</v>
      </c>
      <c r="X3164" s="265" t="s">
        <v>4659</v>
      </c>
      <c r="Y3164" s="248">
        <v>16</v>
      </c>
      <c r="Z3164" s="239"/>
      <c r="AA3164" s="239"/>
      <c r="AB3164" s="1120"/>
      <c r="AC3164" s="249">
        <f>IF(B3164="","",(IFERROR(VLOOKUP(B3164,Projecten!A$4:X$2415,5,FALSE),"niet bekend")))</f>
        <v>1</v>
      </c>
      <c r="AD3164" s="330">
        <f t="shared" si="227"/>
        <v>2360</v>
      </c>
      <c r="AE3164" s="211">
        <f>IF(B3164="","",(IFERROR(VLOOKUP(B3164,Projecten!A$4:X$2415,23,FALSE),"niet bekend")))</f>
        <v>2360</v>
      </c>
      <c r="AF3164" s="330">
        <f>IF(B3164="","",(IFERROR(VLOOKUP(B3164,Projecten!A$4:X$2415,12,FALSE),"niet bekend")))</f>
        <v>2360</v>
      </c>
    </row>
    <row r="3165" spans="1:33" s="259" customFormat="1" x14ac:dyDescent="0.2">
      <c r="A3165" s="202">
        <v>20258</v>
      </c>
      <c r="B3165" s="272" t="s">
        <v>4371</v>
      </c>
      <c r="C3165" s="272">
        <v>121826</v>
      </c>
      <c r="D3165" s="496" t="s">
        <v>4407</v>
      </c>
      <c r="E3165" s="273" t="s">
        <v>352</v>
      </c>
      <c r="F3165" s="273">
        <v>1</v>
      </c>
      <c r="G3165" s="273">
        <v>7</v>
      </c>
      <c r="H3165" s="273">
        <v>4</v>
      </c>
      <c r="I3165" s="273">
        <v>3</v>
      </c>
      <c r="J3165" s="262"/>
      <c r="K3165" s="262"/>
      <c r="L3165" s="263" t="s">
        <v>1485</v>
      </c>
      <c r="M3165" s="263" t="s">
        <v>1485</v>
      </c>
      <c r="N3165" s="254" t="s">
        <v>47</v>
      </c>
      <c r="O3165" s="254" t="s">
        <v>47</v>
      </c>
      <c r="P3165" s="254" t="s">
        <v>47</v>
      </c>
      <c r="Q3165" s="254" t="s">
        <v>47</v>
      </c>
      <c r="R3165" s="254" t="s">
        <v>47</v>
      </c>
      <c r="S3165" s="251"/>
      <c r="T3165" s="1443"/>
      <c r="U3165" s="264">
        <v>13</v>
      </c>
      <c r="V3165" s="638"/>
      <c r="W3165" s="202" t="s">
        <v>532</v>
      </c>
      <c r="X3165" s="265" t="s">
        <v>4660</v>
      </c>
      <c r="Y3165" s="248">
        <v>16</v>
      </c>
      <c r="Z3165" s="239"/>
      <c r="AA3165" s="239"/>
      <c r="AB3165" s="1120"/>
      <c r="AC3165" s="249">
        <f>IF(B3165="","",(IFERROR(VLOOKUP(B3165,Projecten!A$4:X$2415,5,FALSE),"niet bekend")))</f>
        <v>1</v>
      </c>
      <c r="AD3165" s="330">
        <f t="shared" si="227"/>
        <v>2360</v>
      </c>
      <c r="AE3165" s="211">
        <f>IF(B3165="","",(IFERROR(VLOOKUP(B3165,Projecten!A$4:X$2415,23,FALSE),"niet bekend")))</f>
        <v>2360</v>
      </c>
      <c r="AF3165" s="330">
        <f>IF(B3165="","",(IFERROR(VLOOKUP(B3165,Projecten!A$4:X$2415,12,FALSE),"niet bekend")))</f>
        <v>2360</v>
      </c>
    </row>
    <row r="3166" spans="1:33" s="259" customFormat="1" x14ac:dyDescent="0.2">
      <c r="A3166" s="202">
        <v>20259</v>
      </c>
      <c r="B3166" s="272" t="s">
        <v>4372</v>
      </c>
      <c r="C3166" s="272">
        <v>121826</v>
      </c>
      <c r="D3166" s="496" t="s">
        <v>4407</v>
      </c>
      <c r="E3166" s="273" t="s">
        <v>352</v>
      </c>
      <c r="F3166" s="273">
        <v>1</v>
      </c>
      <c r="G3166" s="273">
        <v>7</v>
      </c>
      <c r="H3166" s="273">
        <v>4</v>
      </c>
      <c r="I3166" s="273">
        <v>3</v>
      </c>
      <c r="J3166" s="262"/>
      <c r="K3166" s="262"/>
      <c r="L3166" s="263" t="s">
        <v>1485</v>
      </c>
      <c r="M3166" s="263" t="s">
        <v>1485</v>
      </c>
      <c r="N3166" s="254" t="s">
        <v>47</v>
      </c>
      <c r="O3166" s="254" t="s">
        <v>47</v>
      </c>
      <c r="P3166" s="254" t="s">
        <v>47</v>
      </c>
      <c r="Q3166" s="254" t="s">
        <v>47</v>
      </c>
      <c r="R3166" s="254" t="s">
        <v>47</v>
      </c>
      <c r="S3166" s="251"/>
      <c r="T3166" s="1443"/>
      <c r="U3166" s="264">
        <v>13</v>
      </c>
      <c r="V3166" s="638"/>
      <c r="W3166" s="202" t="s">
        <v>532</v>
      </c>
      <c r="X3166" s="265" t="s">
        <v>960</v>
      </c>
      <c r="Y3166" s="248">
        <v>16</v>
      </c>
      <c r="Z3166" s="239"/>
      <c r="AA3166" s="239"/>
      <c r="AB3166" s="1120"/>
      <c r="AC3166" s="249">
        <f>IF(B3166="","",(IFERROR(VLOOKUP(B3166,Projecten!A$4:X$2415,5,FALSE),"niet bekend")))</f>
        <v>1</v>
      </c>
      <c r="AD3166" s="330">
        <f t="shared" si="227"/>
        <v>2360</v>
      </c>
      <c r="AE3166" s="211">
        <f>IF(B3166="","",(IFERROR(VLOOKUP(B3166,Projecten!A$4:X$2415,23,FALSE),"niet bekend")))</f>
        <v>2360</v>
      </c>
      <c r="AF3166" s="330">
        <f>IF(B3166="","",(IFERROR(VLOOKUP(B3166,Projecten!A$4:X$2415,12,FALSE),"niet bekend")))</f>
        <v>2360</v>
      </c>
    </row>
    <row r="3167" spans="1:33" s="259" customFormat="1" x14ac:dyDescent="0.2">
      <c r="A3167" s="202">
        <v>20260</v>
      </c>
      <c r="B3167" s="272" t="s">
        <v>4373</v>
      </c>
      <c r="C3167" s="272">
        <v>121826</v>
      </c>
      <c r="D3167" s="496" t="s">
        <v>4407</v>
      </c>
      <c r="E3167" s="273" t="s">
        <v>352</v>
      </c>
      <c r="F3167" s="273">
        <v>1</v>
      </c>
      <c r="G3167" s="273">
        <v>7</v>
      </c>
      <c r="H3167" s="273">
        <v>4</v>
      </c>
      <c r="I3167" s="273">
        <v>3</v>
      </c>
      <c r="J3167" s="262"/>
      <c r="K3167" s="262"/>
      <c r="L3167" s="263" t="s">
        <v>1485</v>
      </c>
      <c r="M3167" s="263" t="s">
        <v>1485</v>
      </c>
      <c r="N3167" s="254" t="s">
        <v>47</v>
      </c>
      <c r="O3167" s="254" t="s">
        <v>47</v>
      </c>
      <c r="P3167" s="254" t="s">
        <v>47</v>
      </c>
      <c r="Q3167" s="254" t="s">
        <v>47</v>
      </c>
      <c r="R3167" s="254" t="s">
        <v>47</v>
      </c>
      <c r="S3167" s="251"/>
      <c r="T3167" s="1443"/>
      <c r="U3167" s="264">
        <v>13</v>
      </c>
      <c r="V3167" s="638"/>
      <c r="W3167" s="202" t="s">
        <v>532</v>
      </c>
      <c r="X3167" s="265" t="s">
        <v>960</v>
      </c>
      <c r="Y3167" s="248">
        <v>16</v>
      </c>
      <c r="Z3167" s="239"/>
      <c r="AA3167" s="239"/>
      <c r="AB3167" s="1120"/>
      <c r="AC3167" s="249">
        <f>IF(B3167="","",(IFERROR(VLOOKUP(B3167,Projecten!A$4:X$2415,5,FALSE),"niet bekend")))</f>
        <v>1</v>
      </c>
      <c r="AD3167" s="330">
        <f t="shared" si="227"/>
        <v>2360</v>
      </c>
      <c r="AE3167" s="211">
        <f>IF(B3167="","",(IFERROR(VLOOKUP(B3167,Projecten!A$4:X$2415,23,FALSE),"niet bekend")))</f>
        <v>2360</v>
      </c>
      <c r="AF3167" s="330">
        <f>IF(B3167="","",(IFERROR(VLOOKUP(B3167,Projecten!A$4:X$2415,12,FALSE),"niet bekend")))</f>
        <v>2360</v>
      </c>
    </row>
    <row r="3168" spans="1:33" s="259" customFormat="1" x14ac:dyDescent="0.2">
      <c r="A3168" s="202">
        <v>20261</v>
      </c>
      <c r="B3168" s="272" t="s">
        <v>4374</v>
      </c>
      <c r="C3168" s="272">
        <v>121826</v>
      </c>
      <c r="D3168" s="496" t="s">
        <v>4407</v>
      </c>
      <c r="E3168" s="273" t="s">
        <v>352</v>
      </c>
      <c r="F3168" s="273">
        <v>1</v>
      </c>
      <c r="G3168" s="273">
        <v>7</v>
      </c>
      <c r="H3168" s="273">
        <v>4</v>
      </c>
      <c r="I3168" s="273">
        <v>3</v>
      </c>
      <c r="J3168" s="262">
        <v>43144</v>
      </c>
      <c r="K3168" s="262">
        <v>43143</v>
      </c>
      <c r="L3168" s="263" t="s">
        <v>1485</v>
      </c>
      <c r="M3168" s="263" t="s">
        <v>1485</v>
      </c>
      <c r="N3168" s="254" t="s">
        <v>47</v>
      </c>
      <c r="O3168" s="254" t="s">
        <v>47</v>
      </c>
      <c r="P3168" s="254" t="s">
        <v>47</v>
      </c>
      <c r="Q3168" s="254" t="s">
        <v>47</v>
      </c>
      <c r="R3168" s="254" t="s">
        <v>47</v>
      </c>
      <c r="S3168" s="251"/>
      <c r="T3168" s="1443"/>
      <c r="U3168" s="264">
        <v>13</v>
      </c>
      <c r="V3168" s="638"/>
      <c r="W3168" s="202" t="s">
        <v>532</v>
      </c>
      <c r="X3168" s="265" t="s">
        <v>960</v>
      </c>
      <c r="Y3168" s="248">
        <v>16</v>
      </c>
      <c r="Z3168" s="239"/>
      <c r="AA3168" s="239"/>
      <c r="AB3168" s="1120"/>
      <c r="AC3168" s="249">
        <f>IF(B3168="","",(IFERROR(VLOOKUP(B3168,Projecten!A$4:X$2415,5,FALSE),"niet bekend")))</f>
        <v>1</v>
      </c>
      <c r="AD3168" s="330">
        <f t="shared" si="227"/>
        <v>2360</v>
      </c>
      <c r="AE3168" s="211">
        <f>IF(B3168="","",(IFERROR(VLOOKUP(B3168,Projecten!A$4:X$2415,23,FALSE),"niet bekend")))</f>
        <v>2360</v>
      </c>
      <c r="AF3168" s="330">
        <f>IF(B3168="","",(IFERROR(VLOOKUP(B3168,Projecten!A$4:X$2415,12,FALSE),"niet bekend")))</f>
        <v>2360</v>
      </c>
    </row>
    <row r="3169" spans="1:33" s="259" customFormat="1" x14ac:dyDescent="0.2">
      <c r="A3169" s="202">
        <v>20262</v>
      </c>
      <c r="B3169" s="272" t="s">
        <v>4427</v>
      </c>
      <c r="C3169" s="272">
        <v>121827</v>
      </c>
      <c r="D3169" s="496" t="s">
        <v>4428</v>
      </c>
      <c r="E3169" s="273" t="s">
        <v>1472</v>
      </c>
      <c r="F3169" s="273">
        <v>1</v>
      </c>
      <c r="G3169" s="273">
        <v>9</v>
      </c>
      <c r="H3169" s="273">
        <v>3</v>
      </c>
      <c r="I3169" s="273">
        <v>4</v>
      </c>
      <c r="J3169" s="262">
        <v>43167</v>
      </c>
      <c r="K3169" s="262">
        <v>43171</v>
      </c>
      <c r="L3169" s="263" t="s">
        <v>1485</v>
      </c>
      <c r="M3169" s="263" t="s">
        <v>1485</v>
      </c>
      <c r="N3169" s="254" t="s">
        <v>47</v>
      </c>
      <c r="O3169" s="254" t="s">
        <v>47</v>
      </c>
      <c r="P3169" s="254" t="s">
        <v>47</v>
      </c>
      <c r="Q3169" s="254" t="s">
        <v>47</v>
      </c>
      <c r="R3169" s="254" t="s">
        <v>47</v>
      </c>
      <c r="S3169" s="251"/>
      <c r="T3169" s="1443"/>
      <c r="U3169" s="245">
        <v>14</v>
      </c>
      <c r="V3169" s="638"/>
      <c r="W3169" s="202" t="s">
        <v>532</v>
      </c>
      <c r="X3169" s="265" t="s">
        <v>4490</v>
      </c>
      <c r="Y3169" s="248">
        <v>22</v>
      </c>
      <c r="Z3169" s="239"/>
      <c r="AA3169" s="239"/>
      <c r="AB3169" s="1120"/>
      <c r="AC3169" s="249">
        <f>IF(B3169="","",(IFERROR(VLOOKUP(B3169,Projecten!A$4:X$2415,5,FALSE),"niet bekend")))</f>
        <v>1</v>
      </c>
      <c r="AD3169" s="330">
        <f t="shared" si="227"/>
        <v>4910</v>
      </c>
      <c r="AE3169" s="211">
        <f>IF(B3169="","",(IFERROR(VLOOKUP(B3169,Projecten!A$4:X$2415,23,FALSE),"niet bekend")))</f>
        <v>4910</v>
      </c>
      <c r="AF3169" s="330">
        <f>IF(B3169="","",(IFERROR(VLOOKUP(B3169,Projecten!A$4:X$2415,12,FALSE),"niet bekend")))</f>
        <v>4910</v>
      </c>
    </row>
    <row r="3170" spans="1:33" s="259" customFormat="1" x14ac:dyDescent="0.2">
      <c r="A3170" s="202">
        <v>20263</v>
      </c>
      <c r="B3170" s="272" t="s">
        <v>4429</v>
      </c>
      <c r="C3170" s="272">
        <v>121827</v>
      </c>
      <c r="D3170" s="496" t="s">
        <v>4430</v>
      </c>
      <c r="E3170" s="273" t="s">
        <v>1472</v>
      </c>
      <c r="F3170" s="273">
        <v>1</v>
      </c>
      <c r="G3170" s="273">
        <v>9</v>
      </c>
      <c r="H3170" s="273">
        <v>3</v>
      </c>
      <c r="I3170" s="273">
        <v>4</v>
      </c>
      <c r="J3170" s="262">
        <v>43167</v>
      </c>
      <c r="K3170" s="262">
        <v>43171</v>
      </c>
      <c r="L3170" s="263" t="s">
        <v>1485</v>
      </c>
      <c r="M3170" s="263" t="s">
        <v>1485</v>
      </c>
      <c r="N3170" s="254" t="s">
        <v>47</v>
      </c>
      <c r="O3170" s="254" t="s">
        <v>47</v>
      </c>
      <c r="P3170" s="254" t="s">
        <v>47</v>
      </c>
      <c r="Q3170" s="254" t="s">
        <v>47</v>
      </c>
      <c r="R3170" s="254" t="s">
        <v>47</v>
      </c>
      <c r="S3170" s="251"/>
      <c r="T3170" s="1443"/>
      <c r="U3170" s="245">
        <v>14</v>
      </c>
      <c r="V3170" s="638"/>
      <c r="W3170" s="202" t="s">
        <v>532</v>
      </c>
      <c r="X3170" s="265" t="s">
        <v>4490</v>
      </c>
      <c r="Y3170" s="248">
        <v>22</v>
      </c>
      <c r="Z3170" s="239"/>
      <c r="AA3170" s="239"/>
      <c r="AB3170" s="1120"/>
      <c r="AC3170" s="249">
        <f>IF(B3170="","",(IFERROR(VLOOKUP(B3170,Projecten!A$4:X$2415,5,FALSE),"niet bekend")))</f>
        <v>1</v>
      </c>
      <c r="AD3170" s="330">
        <f t="shared" si="227"/>
        <v>4910</v>
      </c>
      <c r="AE3170" s="211">
        <f>IF(B3170="","",(IFERROR(VLOOKUP(B3170,Projecten!A$4:X$2415,23,FALSE),"niet bekend")))</f>
        <v>4910</v>
      </c>
      <c r="AF3170" s="330">
        <f>IF(B3170="","",(IFERROR(VLOOKUP(B3170,Projecten!A$4:X$2415,12,FALSE),"niet bekend")))</f>
        <v>4910</v>
      </c>
    </row>
    <row r="3171" spans="1:33" s="259" customFormat="1" x14ac:dyDescent="0.2">
      <c r="A3171" s="202">
        <v>20264</v>
      </c>
      <c r="B3171" s="272" t="s">
        <v>4463</v>
      </c>
      <c r="C3171" s="272">
        <v>121828</v>
      </c>
      <c r="D3171" s="496" t="s">
        <v>4466</v>
      </c>
      <c r="E3171" s="273" t="s">
        <v>352</v>
      </c>
      <c r="F3171" s="273">
        <v>1</v>
      </c>
      <c r="G3171" s="273">
        <v>7</v>
      </c>
      <c r="H3171" s="273">
        <v>2</v>
      </c>
      <c r="I3171" s="273">
        <v>4</v>
      </c>
      <c r="J3171" s="262">
        <v>43167</v>
      </c>
      <c r="K3171" s="262">
        <v>43171</v>
      </c>
      <c r="L3171" s="263" t="s">
        <v>1485</v>
      </c>
      <c r="M3171" s="263" t="s">
        <v>1485</v>
      </c>
      <c r="N3171" s="254" t="s">
        <v>47</v>
      </c>
      <c r="O3171" s="254" t="s">
        <v>47</v>
      </c>
      <c r="P3171" s="254" t="s">
        <v>47</v>
      </c>
      <c r="Q3171" s="254" t="s">
        <v>47</v>
      </c>
      <c r="R3171" s="254" t="s">
        <v>47</v>
      </c>
      <c r="S3171" s="251"/>
      <c r="T3171" s="1443"/>
      <c r="U3171" s="245">
        <v>14</v>
      </c>
      <c r="V3171" s="638"/>
      <c r="W3171" s="202" t="s">
        <v>532</v>
      </c>
      <c r="X3171" s="265" t="s">
        <v>1341</v>
      </c>
      <c r="Y3171" s="248">
        <v>18</v>
      </c>
      <c r="Z3171" s="239"/>
      <c r="AA3171" s="239"/>
      <c r="AB3171" s="1120"/>
      <c r="AC3171" s="249">
        <f>IF(B3171="","",(IFERROR(VLOOKUP(B3171,Projecten!A$4:X$2415,5,FALSE),"niet bekend")))</f>
        <v>1</v>
      </c>
      <c r="AD3171" s="330">
        <f t="shared" si="227"/>
        <v>3560</v>
      </c>
      <c r="AE3171" s="211">
        <f>IF(B3171="","",(IFERROR(VLOOKUP(B3171,Projecten!A$4:X$2415,23,FALSE),"niet bekend")))</f>
        <v>3560</v>
      </c>
      <c r="AF3171" s="330">
        <f>IF(B3171="","",(IFERROR(VLOOKUP(B3171,Projecten!A$4:X$2415,12,FALSE),"niet bekend")))</f>
        <v>3560</v>
      </c>
    </row>
    <row r="3172" spans="1:33" s="259" customFormat="1" x14ac:dyDescent="0.2">
      <c r="A3172" s="202">
        <v>20265</v>
      </c>
      <c r="B3172" s="272" t="s">
        <v>4465</v>
      </c>
      <c r="C3172" s="272">
        <v>121828</v>
      </c>
      <c r="D3172" s="496" t="s">
        <v>4464</v>
      </c>
      <c r="E3172" s="273" t="s">
        <v>352</v>
      </c>
      <c r="F3172" s="273">
        <v>1</v>
      </c>
      <c r="G3172" s="273">
        <v>7</v>
      </c>
      <c r="H3172" s="273">
        <v>2</v>
      </c>
      <c r="I3172" s="273">
        <v>4</v>
      </c>
      <c r="J3172" s="262">
        <v>43167</v>
      </c>
      <c r="K3172" s="262">
        <v>43171</v>
      </c>
      <c r="L3172" s="263" t="s">
        <v>1485</v>
      </c>
      <c r="M3172" s="263" t="s">
        <v>1485</v>
      </c>
      <c r="N3172" s="254" t="s">
        <v>47</v>
      </c>
      <c r="O3172" s="254" t="s">
        <v>47</v>
      </c>
      <c r="P3172" s="254" t="s">
        <v>47</v>
      </c>
      <c r="Q3172" s="254" t="s">
        <v>47</v>
      </c>
      <c r="R3172" s="254" t="s">
        <v>47</v>
      </c>
      <c r="S3172" s="251"/>
      <c r="T3172" s="1443"/>
      <c r="U3172" s="245">
        <v>14</v>
      </c>
      <c r="V3172" s="638"/>
      <c r="W3172" s="202" t="s">
        <v>532</v>
      </c>
      <c r="X3172" s="265" t="s">
        <v>1341</v>
      </c>
      <c r="Y3172" s="248">
        <v>18</v>
      </c>
      <c r="Z3172" s="239"/>
      <c r="AA3172" s="239"/>
      <c r="AB3172" s="1120"/>
      <c r="AC3172" s="249">
        <f>IF(B3172="","",(IFERROR(VLOOKUP(B3172,Projecten!A$4:X$2415,5,FALSE),"niet bekend")))</f>
        <v>1</v>
      </c>
      <c r="AD3172" s="330">
        <f t="shared" si="227"/>
        <v>3560</v>
      </c>
      <c r="AE3172" s="211">
        <f>IF(B3172="","",(IFERROR(VLOOKUP(B3172,Projecten!A$4:X$2415,23,FALSE),"niet bekend")))</f>
        <v>3560</v>
      </c>
      <c r="AF3172" s="330">
        <f>IF(B3172="","",(IFERROR(VLOOKUP(B3172,Projecten!A$4:X$2415,12,FALSE),"niet bekend")))</f>
        <v>3560</v>
      </c>
    </row>
    <row r="3173" spans="1:33" s="259" customFormat="1" x14ac:dyDescent="0.2">
      <c r="A3173" s="202">
        <v>20266</v>
      </c>
      <c r="B3173" s="272" t="s">
        <v>4467</v>
      </c>
      <c r="C3173" s="272">
        <v>121828</v>
      </c>
      <c r="D3173" s="496" t="s">
        <v>4468</v>
      </c>
      <c r="E3173" s="273" t="s">
        <v>352</v>
      </c>
      <c r="F3173" s="273">
        <v>1</v>
      </c>
      <c r="G3173" s="273">
        <v>7</v>
      </c>
      <c r="H3173" s="273">
        <v>2</v>
      </c>
      <c r="I3173" s="273">
        <v>4</v>
      </c>
      <c r="J3173" s="262">
        <v>43167</v>
      </c>
      <c r="K3173" s="262">
        <v>43171</v>
      </c>
      <c r="L3173" s="263" t="s">
        <v>1485</v>
      </c>
      <c r="M3173" s="263"/>
      <c r="N3173" s="254" t="s">
        <v>47</v>
      </c>
      <c r="O3173" s="254" t="s">
        <v>47</v>
      </c>
      <c r="P3173" s="254" t="s">
        <v>47</v>
      </c>
      <c r="Q3173" s="254" t="s">
        <v>47</v>
      </c>
      <c r="R3173" s="254" t="s">
        <v>47</v>
      </c>
      <c r="S3173" s="251"/>
      <c r="T3173" s="1443"/>
      <c r="U3173" s="245">
        <v>14</v>
      </c>
      <c r="V3173" s="638"/>
      <c r="W3173" s="202" t="s">
        <v>532</v>
      </c>
      <c r="X3173" s="265" t="s">
        <v>1341</v>
      </c>
      <c r="Y3173" s="248">
        <v>18</v>
      </c>
      <c r="Z3173" s="239"/>
      <c r="AA3173" s="239"/>
      <c r="AB3173" s="1120"/>
      <c r="AC3173" s="249">
        <f>IF(B3173="","",(IFERROR(VLOOKUP(B3173,Projecten!A$4:X$2415,5,FALSE),"niet bekend")))</f>
        <v>1</v>
      </c>
      <c r="AD3173" s="330">
        <f t="shared" si="227"/>
        <v>3560</v>
      </c>
      <c r="AE3173" s="211">
        <f>IF(B3173="","",(IFERROR(VLOOKUP(B3173,Projecten!A$4:X$2415,23,FALSE),"niet bekend")))</f>
        <v>3560</v>
      </c>
      <c r="AF3173" s="330">
        <f>IF(B3173="","",(IFERROR(VLOOKUP(B3173,Projecten!A$4:X$2415,12,FALSE),"niet bekend")))</f>
        <v>3560</v>
      </c>
    </row>
    <row r="3174" spans="1:33" s="259" customFormat="1" x14ac:dyDescent="0.2">
      <c r="A3174" s="202">
        <v>20267</v>
      </c>
      <c r="B3174" s="272" t="s">
        <v>4469</v>
      </c>
      <c r="C3174" s="272">
        <v>121828</v>
      </c>
      <c r="D3174" s="496" t="s">
        <v>4470</v>
      </c>
      <c r="E3174" s="273" t="s">
        <v>352</v>
      </c>
      <c r="F3174" s="273">
        <v>1</v>
      </c>
      <c r="G3174" s="273">
        <v>7</v>
      </c>
      <c r="H3174" s="273">
        <v>2</v>
      </c>
      <c r="I3174" s="273">
        <v>4</v>
      </c>
      <c r="J3174" s="262">
        <v>43167</v>
      </c>
      <c r="K3174" s="262">
        <v>43171</v>
      </c>
      <c r="L3174" s="263" t="s">
        <v>1485</v>
      </c>
      <c r="M3174" s="263" t="s">
        <v>1485</v>
      </c>
      <c r="N3174" s="254" t="s">
        <v>47</v>
      </c>
      <c r="O3174" s="254" t="s">
        <v>47</v>
      </c>
      <c r="P3174" s="254" t="s">
        <v>47</v>
      </c>
      <c r="Q3174" s="254" t="s">
        <v>47</v>
      </c>
      <c r="R3174" s="254" t="s">
        <v>47</v>
      </c>
      <c r="S3174" s="251"/>
      <c r="T3174" s="1443"/>
      <c r="U3174" s="245">
        <v>14</v>
      </c>
      <c r="V3174" s="638"/>
      <c r="W3174" s="202" t="s">
        <v>532</v>
      </c>
      <c r="X3174" s="265" t="s">
        <v>1341</v>
      </c>
      <c r="Y3174" s="248">
        <v>18</v>
      </c>
      <c r="Z3174" s="239"/>
      <c r="AA3174" s="239"/>
      <c r="AB3174" s="1120"/>
      <c r="AC3174" s="249">
        <f>IF(B3174="","",(IFERROR(VLOOKUP(B3174,Projecten!A$4:X$2415,5,FALSE),"niet bekend")))</f>
        <v>1</v>
      </c>
      <c r="AD3174" s="330">
        <f t="shared" si="227"/>
        <v>3560</v>
      </c>
      <c r="AE3174" s="211">
        <f>IF(B3174="","",(IFERROR(VLOOKUP(B3174,Projecten!A$4:X$2415,23,FALSE),"niet bekend")))</f>
        <v>3560</v>
      </c>
      <c r="AF3174" s="330">
        <f>IF(B3174="","",(IFERROR(VLOOKUP(B3174,Projecten!A$4:X$2415,12,FALSE),"niet bekend")))</f>
        <v>3560</v>
      </c>
    </row>
    <row r="3175" spans="1:33" s="259" customFormat="1" x14ac:dyDescent="0.2">
      <c r="A3175" s="202">
        <v>20268</v>
      </c>
      <c r="B3175" s="272">
        <v>2018095</v>
      </c>
      <c r="C3175" s="272">
        <v>121829</v>
      </c>
      <c r="D3175" s="272" t="s">
        <v>4535</v>
      </c>
      <c r="E3175" s="273" t="s">
        <v>471</v>
      </c>
      <c r="F3175" s="273">
        <v>1</v>
      </c>
      <c r="G3175" s="273">
        <v>8</v>
      </c>
      <c r="H3175" s="273">
        <v>5</v>
      </c>
      <c r="I3175" s="273">
        <v>3</v>
      </c>
      <c r="J3175" s="262">
        <v>43165</v>
      </c>
      <c r="K3175" s="262">
        <v>43166</v>
      </c>
      <c r="L3175" s="263" t="s">
        <v>1485</v>
      </c>
      <c r="M3175" s="263" t="s">
        <v>1485</v>
      </c>
      <c r="N3175" s="254" t="s">
        <v>47</v>
      </c>
      <c r="O3175" s="254" t="s">
        <v>47</v>
      </c>
      <c r="P3175" s="254" t="s">
        <v>47</v>
      </c>
      <c r="Q3175" s="254" t="s">
        <v>47</v>
      </c>
      <c r="R3175" s="254" t="s">
        <v>47</v>
      </c>
      <c r="S3175" s="251"/>
      <c r="T3175" s="1443"/>
      <c r="U3175" s="245">
        <v>13</v>
      </c>
      <c r="V3175" s="638"/>
      <c r="W3175" s="202" t="s">
        <v>804</v>
      </c>
      <c r="X3175" s="265" t="s">
        <v>1341</v>
      </c>
      <c r="Y3175" s="248">
        <v>17</v>
      </c>
      <c r="Z3175" s="239"/>
      <c r="AA3175" s="239"/>
      <c r="AB3175" s="1120"/>
      <c r="AC3175" s="249">
        <f>IF(B3175="","",(IFERROR(VLOOKUP(B3175,Projecten!A$4:X$2415,5,FALSE),"niet bekend")))</f>
        <v>1</v>
      </c>
      <c r="AD3175" s="330">
        <f t="shared" si="227"/>
        <v>2788.39</v>
      </c>
      <c r="AE3175" s="211">
        <f>IF(B3175="","",(IFERROR(VLOOKUP(B3175,Projecten!A$4:X$2415,23,FALSE),"niet bekend")))</f>
        <v>2788.39</v>
      </c>
      <c r="AF3175" s="330">
        <f>IF(B3175="","",(IFERROR(VLOOKUP(B3175,Projecten!A$4:X$2415,12,FALSE),"niet bekend")))</f>
        <v>2788.39</v>
      </c>
    </row>
    <row r="3176" spans="1:33" s="259" customFormat="1" x14ac:dyDescent="0.2">
      <c r="A3176" s="202">
        <v>20270</v>
      </c>
      <c r="B3176" s="272">
        <v>2018120</v>
      </c>
      <c r="C3176" s="272">
        <v>121829</v>
      </c>
      <c r="D3176" s="272" t="s">
        <v>4661</v>
      </c>
      <c r="E3176" s="273" t="s">
        <v>26</v>
      </c>
      <c r="F3176" s="273">
        <v>1</v>
      </c>
      <c r="G3176" s="273">
        <v>5</v>
      </c>
      <c r="H3176" s="273">
        <v>2</v>
      </c>
      <c r="I3176" s="273">
        <v>3</v>
      </c>
      <c r="J3176" s="262">
        <v>43165</v>
      </c>
      <c r="K3176" s="263" t="s">
        <v>1485</v>
      </c>
      <c r="L3176" s="263" t="s">
        <v>1485</v>
      </c>
      <c r="M3176" s="263" t="s">
        <v>1485</v>
      </c>
      <c r="N3176" s="254" t="s">
        <v>47</v>
      </c>
      <c r="O3176" s="254" t="s">
        <v>47</v>
      </c>
      <c r="P3176" s="254" t="s">
        <v>47</v>
      </c>
      <c r="Q3176" s="254" t="s">
        <v>47</v>
      </c>
      <c r="R3176" s="254" t="s">
        <v>47</v>
      </c>
      <c r="S3176" s="251"/>
      <c r="T3176" s="1443"/>
      <c r="U3176" s="264">
        <v>13</v>
      </c>
      <c r="V3176" s="427"/>
      <c r="W3176" s="202" t="s">
        <v>2509</v>
      </c>
      <c r="X3176" s="265" t="s">
        <v>4738</v>
      </c>
      <c r="Y3176" s="248">
        <v>15</v>
      </c>
      <c r="Z3176" s="202"/>
      <c r="AA3176" s="202"/>
      <c r="AB3176" s="499"/>
      <c r="AC3176" s="249">
        <f>IF(B3176="","",(IFERROR(VLOOKUP(B3176,Projecten!A$4:X$2415,5,FALSE),"niet bekend")))</f>
        <v>1</v>
      </c>
      <c r="AD3176" s="330">
        <f t="shared" si="227"/>
        <v>2191.41</v>
      </c>
      <c r="AE3176" s="211">
        <f>IF(B3176="","",(IFERROR(VLOOKUP(B3176,Projecten!A$4:X$2415,23,FALSE),"niet bekend")))</f>
        <v>2191.41</v>
      </c>
      <c r="AF3176" s="330">
        <f>IF(B3176="","",(IFERROR(VLOOKUP(B3176,Projecten!A$4:X$2415,12,FALSE),"niet bekend")))</f>
        <v>2191.41</v>
      </c>
    </row>
    <row r="3177" spans="1:33" s="259" customFormat="1" x14ac:dyDescent="0.2">
      <c r="A3177" s="202">
        <v>20271</v>
      </c>
      <c r="B3177" s="272">
        <v>2018121</v>
      </c>
      <c r="C3177" s="272">
        <v>121829</v>
      </c>
      <c r="D3177" s="272">
        <v>727318</v>
      </c>
      <c r="E3177" s="273" t="s">
        <v>26</v>
      </c>
      <c r="F3177" s="273">
        <v>1</v>
      </c>
      <c r="G3177" s="273">
        <v>7</v>
      </c>
      <c r="H3177" s="273">
        <v>6</v>
      </c>
      <c r="I3177" s="273">
        <v>0</v>
      </c>
      <c r="J3177" s="262">
        <v>43172</v>
      </c>
      <c r="K3177" s="262">
        <v>43173</v>
      </c>
      <c r="L3177" s="263" t="s">
        <v>1485</v>
      </c>
      <c r="M3177" s="263" t="s">
        <v>1485</v>
      </c>
      <c r="N3177" s="254" t="s">
        <v>47</v>
      </c>
      <c r="O3177" s="254" t="s">
        <v>47</v>
      </c>
      <c r="P3177" s="254" t="s">
        <v>47</v>
      </c>
      <c r="Q3177" s="254" t="s">
        <v>47</v>
      </c>
      <c r="R3177" s="254" t="s">
        <v>47</v>
      </c>
      <c r="S3177" s="251"/>
      <c r="T3177" s="1443"/>
      <c r="U3177" s="264">
        <v>13</v>
      </c>
      <c r="V3177" s="427"/>
      <c r="W3177" s="202" t="s">
        <v>2509</v>
      </c>
      <c r="X3177" s="265" t="s">
        <v>1341</v>
      </c>
      <c r="Y3177" s="248">
        <v>10</v>
      </c>
      <c r="Z3177" s="202"/>
      <c r="AA3177" s="202"/>
      <c r="AB3177" s="499"/>
      <c r="AC3177" s="249">
        <f>IF(B3177="","",(IFERROR(VLOOKUP(B3177,Projecten!A$4:X$2415,5,FALSE),"niet bekend")))</f>
        <v>1</v>
      </c>
      <c r="AD3177" s="330">
        <f t="shared" si="227"/>
        <v>1985.24</v>
      </c>
      <c r="AE3177" s="211">
        <f>IF(B3177="","",(IFERROR(VLOOKUP(B3177,Projecten!A$4:X$2415,23,FALSE),"niet bekend")))</f>
        <v>1985.24</v>
      </c>
      <c r="AF3177" s="330">
        <f>IF(B3177="","",(IFERROR(VLOOKUP(B3177,Projecten!A$4:X$2415,12,FALSE),"niet bekend")))</f>
        <v>1985.24</v>
      </c>
    </row>
    <row r="3178" spans="1:33" s="259" customFormat="1" x14ac:dyDescent="0.2">
      <c r="A3178" s="202">
        <v>20278</v>
      </c>
      <c r="B3178" s="272">
        <v>2018202</v>
      </c>
      <c r="C3178" s="1379">
        <v>121841</v>
      </c>
      <c r="D3178" s="1379" t="s">
        <v>4815</v>
      </c>
      <c r="E3178" s="574" t="s">
        <v>26</v>
      </c>
      <c r="F3178" s="574">
        <v>1</v>
      </c>
      <c r="G3178" s="574">
        <v>1</v>
      </c>
      <c r="H3178" s="574">
        <v>0</v>
      </c>
      <c r="I3178" s="574">
        <v>1</v>
      </c>
      <c r="J3178" s="274">
        <v>43179</v>
      </c>
      <c r="K3178" s="1123"/>
      <c r="L3178" s="321"/>
      <c r="M3178" s="321"/>
      <c r="N3178" s="322" t="s">
        <v>47</v>
      </c>
      <c r="O3178" s="254" t="s">
        <v>47</v>
      </c>
      <c r="P3178" s="254" t="s">
        <v>47</v>
      </c>
      <c r="Q3178" s="254" t="s">
        <v>47</v>
      </c>
      <c r="R3178" s="254" t="s">
        <v>47</v>
      </c>
      <c r="S3178" s="251"/>
      <c r="T3178" s="1443"/>
      <c r="U3178" s="245">
        <v>13</v>
      </c>
      <c r="V3178" s="638"/>
      <c r="W3178" s="202" t="s">
        <v>2509</v>
      </c>
      <c r="X3178" s="265" t="s">
        <v>4841</v>
      </c>
      <c r="Y3178" s="1521">
        <v>4</v>
      </c>
      <c r="Z3178" s="239"/>
      <c r="AA3178" s="239"/>
      <c r="AB3178" s="1120"/>
      <c r="AC3178" s="249">
        <f>IF(B3178="","",(IFERROR(VLOOKUP(B3178,Projecten!A$4:X$2415,5,FALSE),"niet bekend")))</f>
        <v>1</v>
      </c>
      <c r="AD3178" s="330">
        <f t="shared" si="227"/>
        <v>564.88</v>
      </c>
      <c r="AE3178" s="211">
        <f>IF(B3178="","",(IFERROR(VLOOKUP(B3178,Projecten!A$4:X$2415,23,FALSE),"niet bekend")))</f>
        <v>564.88</v>
      </c>
      <c r="AF3178" s="330">
        <f>IF(B3178="","",(IFERROR(VLOOKUP(B3178,Projecten!A$4:X$2415,12,FALSE),"niet bekend")))</f>
        <v>564.88</v>
      </c>
    </row>
    <row r="3179" spans="1:33" s="312" customFormat="1" x14ac:dyDescent="0.2">
      <c r="A3179" s="298"/>
      <c r="B3179" s="1012"/>
      <c r="C3179" s="299"/>
      <c r="D3179" s="300"/>
      <c r="E3179" s="300"/>
      <c r="F3179" s="300"/>
      <c r="G3179" s="300"/>
      <c r="H3179" s="300"/>
      <c r="I3179" s="300"/>
      <c r="J3179" s="301"/>
      <c r="K3179" s="301"/>
      <c r="L3179" s="301"/>
      <c r="M3179" s="302"/>
      <c r="N3179" s="302"/>
      <c r="O3179" s="302"/>
      <c r="P3179" s="302"/>
      <c r="Q3179" s="302"/>
      <c r="R3179" s="302"/>
      <c r="S3179" s="303"/>
      <c r="T3179" s="1445"/>
      <c r="U3179" s="305"/>
      <c r="V3179" s="305"/>
      <c r="W3179" s="307"/>
      <c r="X3179" s="307"/>
      <c r="Y3179" s="307"/>
      <c r="Z3179" s="298"/>
      <c r="AA3179" s="308"/>
      <c r="AB3179" s="410"/>
      <c r="AC3179" s="310"/>
      <c r="AD3179" s="412"/>
      <c r="AE3179" s="309" t="s">
        <v>3165</v>
      </c>
      <c r="AF3179" s="1360" t="s">
        <v>3165</v>
      </c>
    </row>
    <row r="3180" spans="1:33" s="236" customFormat="1" ht="12" customHeight="1" x14ac:dyDescent="0.2">
      <c r="A3180" s="220"/>
      <c r="C3180" s="221"/>
      <c r="D3180" s="222">
        <f>SUM(G3180:I3180)</f>
        <v>297</v>
      </c>
      <c r="E3180" s="220"/>
      <c r="F3180" s="220">
        <f>SUM(F3181:F3205)</f>
        <v>17</v>
      </c>
      <c r="G3180" s="220">
        <f>SUM(G3181:G3205)</f>
        <v>155</v>
      </c>
      <c r="H3180" s="220">
        <f>SUM(H3181:H3205)</f>
        <v>85</v>
      </c>
      <c r="I3180" s="220">
        <f>SUM(I3181:I3205)</f>
        <v>57</v>
      </c>
      <c r="J3180" s="223"/>
      <c r="K3180" s="223"/>
      <c r="L3180" s="223"/>
      <c r="M3180" s="224"/>
      <c r="N3180" s="224"/>
      <c r="O3180" s="224"/>
      <c r="P3180" s="224"/>
      <c r="Q3180" s="224"/>
      <c r="R3180" s="224"/>
      <c r="S3180" s="225">
        <v>13</v>
      </c>
      <c r="T3180" s="1442"/>
      <c r="U3180" s="227"/>
      <c r="V3180" s="227"/>
      <c r="W3180" s="229"/>
      <c r="X3180" s="230">
        <f>SUM(Y3180:Y3205)</f>
        <v>499.5</v>
      </c>
      <c r="Y3180" s="231"/>
      <c r="Z3180" s="231">
        <v>0</v>
      </c>
      <c r="AA3180" s="232">
        <f>X3180-Z3180</f>
        <v>499.5</v>
      </c>
      <c r="AB3180" s="221"/>
      <c r="AC3180" s="234"/>
      <c r="AD3180" s="384">
        <f>SUM(AD3181:AD3205)</f>
        <v>74763.799999999988</v>
      </c>
      <c r="AE3180" s="1366" t="s">
        <v>3165</v>
      </c>
      <c r="AF3180" s="1364" t="s">
        <v>3165</v>
      </c>
    </row>
    <row r="3181" spans="1:33" x14ac:dyDescent="0.2">
      <c r="A3181" s="202"/>
      <c r="B3181" s="519"/>
      <c r="C3181" s="238"/>
      <c r="D3181" s="239"/>
      <c r="E3181" s="240"/>
      <c r="F3181" s="240"/>
      <c r="G3181" s="240"/>
      <c r="H3181" s="240"/>
      <c r="I3181" s="240"/>
      <c r="J3181" s="241"/>
      <c r="K3181" s="241"/>
      <c r="L3181" s="241"/>
      <c r="M3181" s="242"/>
      <c r="N3181" s="242"/>
      <c r="O3181" s="242"/>
      <c r="P3181" s="242"/>
      <c r="Q3181" s="242"/>
      <c r="R3181" s="242"/>
      <c r="S3181" s="243" t="s">
        <v>3919</v>
      </c>
      <c r="T3181" s="1371"/>
      <c r="U3181" s="245"/>
      <c r="X3181" s="247" t="s">
        <v>4856</v>
      </c>
      <c r="Y3181" s="248"/>
      <c r="Z3181" s="202"/>
      <c r="AA3181" s="202"/>
      <c r="AB3181" s="243"/>
      <c r="AC3181" s="249" t="str">
        <f>IF(B3181="","",(IFERROR(VLOOKUP(B3181,Projecten!A$4:X$2415,5,FALSE),"niet bekend")))</f>
        <v/>
      </c>
      <c r="AD3181" s="330" t="str">
        <f>IF(AC3181="","",(IF(F3181=0,AF3181,(F3181/AC3181*AF3181))))</f>
        <v/>
      </c>
      <c r="AE3181" s="211" t="str">
        <f>IF(B3181="","",(IFERROR(VLOOKUP(B3181,Projecten!A$4:X$2415,23,FALSE),"niet bekend")))</f>
        <v/>
      </c>
      <c r="AF3181" s="330" t="str">
        <f>IF(B3181="","",(IFERROR(VLOOKUP(B3181,Projecten!A$4:X$2415,12,FALSE),"niet bekend")))</f>
        <v/>
      </c>
      <c r="AG3181" s="209"/>
    </row>
    <row r="3182" spans="1:33" x14ac:dyDescent="0.2">
      <c r="A3182" s="202"/>
      <c r="B3182" s="272"/>
      <c r="C3182" s="272"/>
      <c r="D3182" s="272"/>
      <c r="E3182" s="273"/>
      <c r="F3182" s="273"/>
      <c r="G3182" s="273"/>
      <c r="H3182" s="273"/>
      <c r="I3182" s="273"/>
      <c r="J3182" s="244"/>
      <c r="K3182" s="244"/>
      <c r="L3182" s="244"/>
      <c r="M3182" s="244"/>
      <c r="S3182" s="243">
        <v>2018</v>
      </c>
      <c r="T3182" s="1371"/>
      <c r="U3182" s="245"/>
      <c r="Y3182" s="248"/>
      <c r="Z3182" s="202"/>
      <c r="AA3182" s="202"/>
      <c r="AB3182" s="499"/>
      <c r="AC3182" s="249"/>
      <c r="AD3182" s="330"/>
      <c r="AE3182" s="211"/>
      <c r="AF3182" s="330"/>
      <c r="AG3182" s="209"/>
    </row>
    <row r="3183" spans="1:33" x14ac:dyDescent="0.2">
      <c r="A3183" s="202">
        <v>21131</v>
      </c>
      <c r="B3183" s="770"/>
      <c r="C3183" s="238"/>
      <c r="D3183" s="252" t="s">
        <v>2783</v>
      </c>
      <c r="E3183" s="240"/>
      <c r="F3183" s="240"/>
      <c r="G3183" s="240"/>
      <c r="H3183" s="240"/>
      <c r="I3183" s="240"/>
      <c r="J3183" s="241"/>
      <c r="K3183" s="241"/>
      <c r="L3183" s="241"/>
      <c r="M3183" s="242"/>
      <c r="N3183" s="242"/>
      <c r="O3183" s="242"/>
      <c r="P3183" s="242"/>
      <c r="Q3183" s="242"/>
      <c r="R3183" s="242"/>
      <c r="S3183" s="243"/>
      <c r="T3183" s="1371"/>
      <c r="U3183" s="245"/>
      <c r="W3183" s="265"/>
      <c r="Y3183" s="257">
        <v>75</v>
      </c>
      <c r="Z3183" s="202"/>
      <c r="AA3183" s="202"/>
      <c r="AB3183" s="243"/>
      <c r="AC3183" s="249" t="str">
        <f>IF(B3183="","",(IFERROR(VLOOKUP(B3183,Projecten!A$4:X$2415,5,FALSE),"niet bekend")))</f>
        <v/>
      </c>
      <c r="AD3183" s="330" t="str">
        <f>IF(AC3183="","",(IF(F3183=0,AF3183,(F3183/AC3183*AF3183))))</f>
        <v/>
      </c>
      <c r="AE3183" s="211" t="str">
        <f>IF(B3183="","",(IFERROR(VLOOKUP(B3183,Projecten!A$4:X$2415,23,FALSE),"niet bekend")))</f>
        <v/>
      </c>
      <c r="AF3183" s="330" t="str">
        <f>IF(B3183="","",(IFERROR(VLOOKUP(B3183,Projecten!A$4:X$2415,12,FALSE),"niet bekend")))</f>
        <v/>
      </c>
      <c r="AG3183" s="209"/>
    </row>
    <row r="3184" spans="1:33" x14ac:dyDescent="0.2">
      <c r="A3184" s="202">
        <v>21132</v>
      </c>
      <c r="B3184" s="770"/>
      <c r="C3184" s="238"/>
      <c r="D3184" s="252" t="s">
        <v>4759</v>
      </c>
      <c r="E3184" s="240"/>
      <c r="F3184" s="240"/>
      <c r="G3184" s="240"/>
      <c r="H3184" s="240"/>
      <c r="I3184" s="240"/>
      <c r="J3184" s="241"/>
      <c r="K3184" s="241"/>
      <c r="L3184" s="241"/>
      <c r="M3184" s="242"/>
      <c r="N3184" s="242"/>
      <c r="O3184" s="242"/>
      <c r="P3184" s="242"/>
      <c r="Q3184" s="242"/>
      <c r="R3184" s="242"/>
      <c r="S3184" s="243"/>
      <c r="T3184" s="1371"/>
      <c r="U3184" s="245"/>
      <c r="W3184" s="265"/>
      <c r="Y3184" s="257">
        <v>8.25</v>
      </c>
      <c r="Z3184" s="202"/>
      <c r="AA3184" s="202"/>
      <c r="AB3184" s="243"/>
      <c r="AC3184" s="249"/>
      <c r="AD3184" s="330"/>
      <c r="AE3184" s="211"/>
      <c r="AF3184" s="330"/>
      <c r="AG3184" s="209"/>
    </row>
    <row r="3185" spans="1:33" x14ac:dyDescent="0.2">
      <c r="A3185" s="202">
        <v>21133</v>
      </c>
      <c r="B3185" s="770"/>
      <c r="C3185" s="238"/>
      <c r="D3185" s="252" t="s">
        <v>4776</v>
      </c>
      <c r="E3185" s="240"/>
      <c r="F3185" s="240"/>
      <c r="G3185" s="240"/>
      <c r="H3185" s="240"/>
      <c r="I3185" s="240"/>
      <c r="J3185" s="241"/>
      <c r="K3185" s="241"/>
      <c r="L3185" s="241"/>
      <c r="M3185" s="242"/>
      <c r="N3185" s="242"/>
      <c r="O3185" s="242"/>
      <c r="P3185" s="242"/>
      <c r="Q3185" s="242"/>
      <c r="R3185" s="242"/>
      <c r="S3185" s="243"/>
      <c r="T3185" s="1371"/>
      <c r="U3185" s="245"/>
      <c r="W3185" s="265"/>
      <c r="Y3185" s="257">
        <v>1</v>
      </c>
      <c r="Z3185" s="202"/>
      <c r="AA3185" s="202"/>
      <c r="AB3185" s="243"/>
      <c r="AC3185" s="249"/>
      <c r="AD3185" s="330"/>
      <c r="AE3185" s="211"/>
      <c r="AF3185" s="330"/>
      <c r="AG3185" s="209"/>
    </row>
    <row r="3186" spans="1:33" x14ac:dyDescent="0.2">
      <c r="A3186" s="202">
        <v>21134</v>
      </c>
      <c r="B3186" s="770"/>
      <c r="C3186" s="238"/>
      <c r="D3186" s="252" t="s">
        <v>4532</v>
      </c>
      <c r="E3186" s="240"/>
      <c r="F3186" s="240"/>
      <c r="G3186" s="240"/>
      <c r="H3186" s="240"/>
      <c r="I3186" s="240"/>
      <c r="J3186" s="241"/>
      <c r="K3186" s="241"/>
      <c r="L3186" s="241"/>
      <c r="M3186" s="242"/>
      <c r="N3186" s="242"/>
      <c r="O3186" s="242"/>
      <c r="P3186" s="242"/>
      <c r="Q3186" s="242"/>
      <c r="R3186" s="242"/>
      <c r="S3186" s="243"/>
      <c r="T3186" s="1371"/>
      <c r="U3186" s="245"/>
      <c r="W3186" s="265"/>
      <c r="Y3186" s="257">
        <v>8.25</v>
      </c>
      <c r="Z3186" s="202"/>
      <c r="AA3186" s="202"/>
      <c r="AB3186" s="243"/>
      <c r="AC3186" s="249"/>
      <c r="AD3186" s="330"/>
      <c r="AE3186" s="211"/>
      <c r="AF3186" s="330"/>
      <c r="AG3186" s="209"/>
    </row>
    <row r="3187" spans="1:33" s="259" customFormat="1" x14ac:dyDescent="0.2">
      <c r="A3187" s="202">
        <v>21135</v>
      </c>
      <c r="B3187" s="272">
        <v>2018119</v>
      </c>
      <c r="C3187" s="272">
        <v>121829</v>
      </c>
      <c r="D3187" s="272">
        <v>737518</v>
      </c>
      <c r="E3187" s="273" t="s">
        <v>26</v>
      </c>
      <c r="F3187" s="273">
        <v>1</v>
      </c>
      <c r="G3187" s="273">
        <v>7</v>
      </c>
      <c r="H3187" s="273">
        <v>6</v>
      </c>
      <c r="I3187" s="273">
        <v>2</v>
      </c>
      <c r="J3187" s="262">
        <v>43165</v>
      </c>
      <c r="K3187" s="335"/>
      <c r="L3187" s="335"/>
      <c r="M3187" s="335"/>
      <c r="N3187" s="336" t="s">
        <v>47</v>
      </c>
      <c r="O3187" s="254" t="s">
        <v>47</v>
      </c>
      <c r="P3187" s="254" t="s">
        <v>47</v>
      </c>
      <c r="Q3187" s="254" t="s">
        <v>47</v>
      </c>
      <c r="R3187" s="254" t="s">
        <v>47</v>
      </c>
      <c r="S3187" s="251"/>
      <c r="T3187" s="1443"/>
      <c r="U3187" s="264">
        <v>13</v>
      </c>
      <c r="V3187" s="427"/>
      <c r="W3187" s="202" t="s">
        <v>2509</v>
      </c>
      <c r="X3187" s="1482" t="s">
        <v>4838</v>
      </c>
      <c r="Y3187" s="1521"/>
      <c r="Z3187" s="202"/>
      <c r="AA3187" s="202"/>
      <c r="AB3187" s="499"/>
      <c r="AC3187" s="249">
        <f>IF(B3187="","",(IFERROR(VLOOKUP(B3187,Projecten!A$4:X$2415,5,FALSE),"niet bekend")))</f>
        <v>1</v>
      </c>
      <c r="AD3187" s="330">
        <f t="shared" ref="AD3187:AD3193" si="228">IF(AC3187="","",(IF(F3187=0,AF3187,(F3187/AC3187*AF3187))))</f>
        <v>2333.9899999999998</v>
      </c>
      <c r="AE3187" s="211">
        <f>IF(B3187="","",(IFERROR(VLOOKUP(B3187,Projecten!A$4:X$2415,23,FALSE),"niet bekend")))</f>
        <v>2333.9899999999998</v>
      </c>
      <c r="AF3187" s="330">
        <f>IF(B3187="","",(IFERROR(VLOOKUP(B3187,Projecten!A$4:X$2415,12,FALSE),"niet bekend")))</f>
        <v>2333.9899999999998</v>
      </c>
    </row>
    <row r="3188" spans="1:33" s="259" customFormat="1" x14ac:dyDescent="0.2">
      <c r="A3188" s="202">
        <v>21136</v>
      </c>
      <c r="B3188" s="272">
        <v>2018125</v>
      </c>
      <c r="C3188" s="272">
        <v>121830</v>
      </c>
      <c r="D3188" s="272">
        <v>704718</v>
      </c>
      <c r="E3188" s="273" t="s">
        <v>26</v>
      </c>
      <c r="F3188" s="273">
        <v>1</v>
      </c>
      <c r="G3188" s="273">
        <v>8</v>
      </c>
      <c r="H3188" s="273">
        <v>4</v>
      </c>
      <c r="I3188" s="273">
        <v>3</v>
      </c>
      <c r="J3188" s="262">
        <v>43165</v>
      </c>
      <c r="K3188" s="262">
        <v>43166</v>
      </c>
      <c r="L3188" s="263" t="s">
        <v>1485</v>
      </c>
      <c r="M3188" s="263" t="s">
        <v>1485</v>
      </c>
      <c r="N3188" s="254" t="s">
        <v>47</v>
      </c>
      <c r="O3188" s="254" t="s">
        <v>47</v>
      </c>
      <c r="P3188" s="254" t="s">
        <v>47</v>
      </c>
      <c r="Q3188" s="254" t="s">
        <v>47</v>
      </c>
      <c r="R3188" s="254" t="s">
        <v>47</v>
      </c>
      <c r="S3188" s="251"/>
      <c r="T3188" s="1443"/>
      <c r="U3188" s="264">
        <v>13</v>
      </c>
      <c r="V3188" s="427"/>
      <c r="W3188" s="202" t="s">
        <v>2509</v>
      </c>
      <c r="X3188" s="265" t="s">
        <v>4833</v>
      </c>
      <c r="Y3188" s="248">
        <v>18</v>
      </c>
      <c r="Z3188" s="202"/>
      <c r="AA3188" s="202"/>
      <c r="AB3188" s="499"/>
      <c r="AC3188" s="249">
        <f>IF(B3188="","",(IFERROR(VLOOKUP(B3188,Projecten!A$4:X$2415,5,FALSE),"niet bekend")))</f>
        <v>1</v>
      </c>
      <c r="AD3188" s="330">
        <f t="shared" si="228"/>
        <v>3643.03</v>
      </c>
      <c r="AE3188" s="211">
        <f>IF(B3188="","",(IFERROR(VLOOKUP(B3188,Projecten!A$4:X$2415,23,FALSE),"niet bekend")))</f>
        <v>3643.03</v>
      </c>
      <c r="AF3188" s="330">
        <f>IF(B3188="","",(IFERROR(VLOOKUP(B3188,Projecten!A$4:X$2415,12,FALSE),"niet bekend")))</f>
        <v>3643.03</v>
      </c>
    </row>
    <row r="3189" spans="1:33" s="259" customFormat="1" x14ac:dyDescent="0.2">
      <c r="A3189" s="202">
        <v>21137</v>
      </c>
      <c r="B3189" s="272">
        <v>2018128</v>
      </c>
      <c r="C3189" s="272">
        <v>121830</v>
      </c>
      <c r="D3189" s="272">
        <v>737718</v>
      </c>
      <c r="E3189" s="273" t="s">
        <v>26</v>
      </c>
      <c r="F3189" s="273">
        <v>1</v>
      </c>
      <c r="G3189" s="273">
        <v>7</v>
      </c>
      <c r="H3189" s="273">
        <v>4</v>
      </c>
      <c r="I3189" s="273">
        <v>3</v>
      </c>
      <c r="J3189" s="262">
        <v>43165</v>
      </c>
      <c r="K3189" s="262">
        <v>43166</v>
      </c>
      <c r="L3189" s="263" t="s">
        <v>1485</v>
      </c>
      <c r="M3189" s="263" t="s">
        <v>1485</v>
      </c>
      <c r="N3189" s="254" t="s">
        <v>47</v>
      </c>
      <c r="O3189" s="254" t="s">
        <v>47</v>
      </c>
      <c r="P3189" s="254" t="s">
        <v>47</v>
      </c>
      <c r="Q3189" s="254" t="s">
        <v>47</v>
      </c>
      <c r="R3189" s="254" t="s">
        <v>47</v>
      </c>
      <c r="S3189" s="251"/>
      <c r="T3189" s="1443"/>
      <c r="U3189" s="264">
        <v>13</v>
      </c>
      <c r="V3189" s="427"/>
      <c r="W3189" s="202" t="s">
        <v>2509</v>
      </c>
      <c r="X3189" s="265" t="s">
        <v>1250</v>
      </c>
      <c r="Y3189" s="248">
        <v>16</v>
      </c>
      <c r="Z3189" s="202"/>
      <c r="AA3189" s="202"/>
      <c r="AB3189" s="499"/>
      <c r="AC3189" s="249">
        <f>IF(B3189="","",(IFERROR(VLOOKUP(B3189,Projecten!A$4:X$2415,5,FALSE),"niet bekend")))</f>
        <v>1</v>
      </c>
      <c r="AD3189" s="330">
        <f t="shared" si="228"/>
        <v>3324.11</v>
      </c>
      <c r="AE3189" s="211">
        <f>IF(B3189="","",(IFERROR(VLOOKUP(B3189,Projecten!A$4:X$2415,23,FALSE),"niet bekend")))</f>
        <v>3324.11</v>
      </c>
      <c r="AF3189" s="330">
        <f>IF(B3189="","",(IFERROR(VLOOKUP(B3189,Projecten!A$4:X$2415,12,FALSE),"niet bekend")))</f>
        <v>3324.11</v>
      </c>
    </row>
    <row r="3190" spans="1:33" s="259" customFormat="1" x14ac:dyDescent="0.2">
      <c r="A3190" s="202">
        <v>21138</v>
      </c>
      <c r="B3190" s="272" t="s">
        <v>4673</v>
      </c>
      <c r="C3190" s="272" t="s">
        <v>4799</v>
      </c>
      <c r="D3190" s="333" t="s">
        <v>4674</v>
      </c>
      <c r="E3190" s="273" t="s">
        <v>26</v>
      </c>
      <c r="F3190" s="273">
        <v>1</v>
      </c>
      <c r="G3190" s="273">
        <v>12</v>
      </c>
      <c r="H3190" s="273">
        <v>4</v>
      </c>
      <c r="I3190" s="273">
        <v>7</v>
      </c>
      <c r="J3190" s="262">
        <v>43172</v>
      </c>
      <c r="K3190" s="262">
        <v>43173</v>
      </c>
      <c r="L3190" s="263" t="s">
        <v>1485</v>
      </c>
      <c r="M3190" s="263" t="s">
        <v>1485</v>
      </c>
      <c r="N3190" s="254" t="s">
        <v>47</v>
      </c>
      <c r="O3190" s="254" t="s">
        <v>47</v>
      </c>
      <c r="P3190" s="254" t="s">
        <v>47</v>
      </c>
      <c r="Q3190" s="254" t="s">
        <v>47</v>
      </c>
      <c r="R3190" s="254" t="s">
        <v>47</v>
      </c>
      <c r="S3190" s="251"/>
      <c r="T3190" s="1443"/>
      <c r="U3190" s="264">
        <v>13</v>
      </c>
      <c r="V3190" s="427"/>
      <c r="W3190" s="202" t="s">
        <v>2509</v>
      </c>
      <c r="X3190" s="265" t="s">
        <v>2749</v>
      </c>
      <c r="Y3190" s="248">
        <v>44</v>
      </c>
      <c r="Z3190" s="202"/>
      <c r="AA3190" s="202"/>
      <c r="AB3190" s="499"/>
      <c r="AC3190" s="249">
        <f>IF(B3190="","",(IFERROR(VLOOKUP(B3190,Projecten!A$4:X$2415,5,FALSE),"niet bekend")))</f>
        <v>1</v>
      </c>
      <c r="AD3190" s="330">
        <f t="shared" si="228"/>
        <v>9314.68</v>
      </c>
      <c r="AE3190" s="211">
        <f>IF(B3190="","",(IFERROR(VLOOKUP(B3190,Projecten!A$4:X$2415,23,FALSE),"niet bekend")))</f>
        <v>9314.68</v>
      </c>
      <c r="AF3190" s="330">
        <f>IF(B3190="","",(IFERROR(VLOOKUP(B3190,Projecten!A$4:X$2415,12,FALSE),"niet bekend")))</f>
        <v>9314.68</v>
      </c>
    </row>
    <row r="3191" spans="1:33" x14ac:dyDescent="0.2">
      <c r="A3191" s="202">
        <v>21139</v>
      </c>
      <c r="B3191" s="272" t="s">
        <v>4651</v>
      </c>
      <c r="C3191" s="272" t="s">
        <v>4799</v>
      </c>
      <c r="D3191" s="272" t="s">
        <v>4686</v>
      </c>
      <c r="E3191" s="273" t="s">
        <v>26</v>
      </c>
      <c r="F3191" s="273">
        <v>1</v>
      </c>
      <c r="G3191" s="273">
        <v>9</v>
      </c>
      <c r="H3191" s="273">
        <v>6</v>
      </c>
      <c r="I3191" s="273">
        <v>2</v>
      </c>
      <c r="J3191" s="262">
        <v>43165</v>
      </c>
      <c r="K3191" s="262">
        <v>43166</v>
      </c>
      <c r="L3191" s="267">
        <v>43178</v>
      </c>
      <c r="M3191" s="263" t="s">
        <v>1485</v>
      </c>
      <c r="N3191" s="254" t="s">
        <v>47</v>
      </c>
      <c r="O3191" s="254" t="s">
        <v>47</v>
      </c>
      <c r="P3191" s="254" t="s">
        <v>47</v>
      </c>
      <c r="Q3191" s="254" t="s">
        <v>47</v>
      </c>
      <c r="R3191" s="254" t="s">
        <v>47</v>
      </c>
      <c r="S3191" s="243"/>
      <c r="T3191" s="1371"/>
      <c r="U3191" s="264">
        <v>13</v>
      </c>
      <c r="W3191" s="202" t="s">
        <v>2509</v>
      </c>
      <c r="X3191" s="1482" t="s">
        <v>4811</v>
      </c>
      <c r="Y3191" s="248">
        <v>24</v>
      </c>
      <c r="Z3191" s="202"/>
      <c r="AA3191" s="202"/>
      <c r="AB3191" s="499"/>
      <c r="AC3191" s="249">
        <f>IF(B3191="","",(IFERROR(VLOOKUP(B3191,Projecten!A$4:X$2415,5,FALSE),"niet bekend")))</f>
        <v>1</v>
      </c>
      <c r="AD3191" s="330">
        <f t="shared" si="228"/>
        <v>5655.45</v>
      </c>
      <c r="AE3191" s="211">
        <f>IF(B3191="","",(IFERROR(VLOOKUP(B3191,Projecten!A$4:X$2415,23,FALSE),"niet bekend")))</f>
        <v>5655.45</v>
      </c>
      <c r="AF3191" s="330">
        <f>IF(B3191="","",(IFERROR(VLOOKUP(B3191,Projecten!A$4:X$2415,12,FALSE),"niet bekend")))</f>
        <v>5655.45</v>
      </c>
      <c r="AG3191" s="209"/>
    </row>
    <row r="3192" spans="1:33" s="259" customFormat="1" x14ac:dyDescent="0.2">
      <c r="A3192" s="202">
        <v>21140</v>
      </c>
      <c r="B3192" s="272" t="s">
        <v>4683</v>
      </c>
      <c r="C3192" s="272" t="s">
        <v>4799</v>
      </c>
      <c r="D3192" s="272" t="s">
        <v>4685</v>
      </c>
      <c r="E3192" s="273" t="s">
        <v>26</v>
      </c>
      <c r="F3192" s="273">
        <v>1</v>
      </c>
      <c r="G3192" s="273">
        <v>8</v>
      </c>
      <c r="H3192" s="273">
        <v>5</v>
      </c>
      <c r="I3192" s="273">
        <v>2</v>
      </c>
      <c r="J3192" s="262">
        <v>43165</v>
      </c>
      <c r="K3192" s="262">
        <v>43166</v>
      </c>
      <c r="L3192" s="267">
        <v>43178</v>
      </c>
      <c r="M3192" s="263" t="s">
        <v>1485</v>
      </c>
      <c r="N3192" s="254" t="s">
        <v>47</v>
      </c>
      <c r="O3192" s="254" t="s">
        <v>47</v>
      </c>
      <c r="P3192" s="254" t="s">
        <v>47</v>
      </c>
      <c r="Q3192" s="254" t="s">
        <v>47</v>
      </c>
      <c r="R3192" s="254" t="s">
        <v>47</v>
      </c>
      <c r="S3192" s="251"/>
      <c r="T3192" s="1443"/>
      <c r="U3192" s="264">
        <v>13</v>
      </c>
      <c r="V3192" s="427"/>
      <c r="W3192" s="202" t="s">
        <v>2509</v>
      </c>
      <c r="X3192" s="265" t="s">
        <v>4877</v>
      </c>
      <c r="Y3192" s="248">
        <v>24</v>
      </c>
      <c r="Z3192" s="202"/>
      <c r="AA3192" s="202"/>
      <c r="AB3192" s="499"/>
      <c r="AC3192" s="249">
        <f>IF(B3192="","",(IFERROR(VLOOKUP(B3192,Projecten!A$4:X$2415,5,FALSE),"niet bekend")))</f>
        <v>1</v>
      </c>
      <c r="AD3192" s="330">
        <f t="shared" si="228"/>
        <v>6495.9</v>
      </c>
      <c r="AE3192" s="211">
        <f>IF(B3192="","",(IFERROR(VLOOKUP(B3192,Projecten!A$4:X$2415,23,FALSE),"niet bekend")))</f>
        <v>6495.9</v>
      </c>
      <c r="AF3192" s="330">
        <f>IF(B3192="","",(IFERROR(VLOOKUP(B3192,Projecten!A$4:X$2415,12,FALSE),"niet bekend")))</f>
        <v>6495.9</v>
      </c>
    </row>
    <row r="3193" spans="1:33" s="259" customFormat="1" x14ac:dyDescent="0.2">
      <c r="A3193" s="202">
        <v>21141</v>
      </c>
      <c r="B3193" s="332">
        <v>2018117</v>
      </c>
      <c r="C3193" s="333">
        <v>121833</v>
      </c>
      <c r="D3193" s="333" t="s">
        <v>4648</v>
      </c>
      <c r="E3193" s="334" t="s">
        <v>2330</v>
      </c>
      <c r="F3193" s="334">
        <v>1</v>
      </c>
      <c r="G3193" s="334">
        <v>8</v>
      </c>
      <c r="H3193" s="334">
        <v>5</v>
      </c>
      <c r="I3193" s="334">
        <v>3</v>
      </c>
      <c r="J3193" s="262">
        <v>43165</v>
      </c>
      <c r="K3193" s="262">
        <v>43166</v>
      </c>
      <c r="L3193" s="263" t="s">
        <v>1485</v>
      </c>
      <c r="M3193" s="263" t="s">
        <v>1485</v>
      </c>
      <c r="N3193" s="254" t="s">
        <v>47</v>
      </c>
      <c r="O3193" s="254" t="s">
        <v>47</v>
      </c>
      <c r="P3193" s="254" t="s">
        <v>47</v>
      </c>
      <c r="Q3193" s="254" t="s">
        <v>47</v>
      </c>
      <c r="R3193" s="254" t="s">
        <v>47</v>
      </c>
      <c r="S3193" s="251"/>
      <c r="T3193" s="1443"/>
      <c r="U3193" s="245">
        <v>13</v>
      </c>
      <c r="V3193" s="638"/>
      <c r="W3193" s="202" t="s">
        <v>2532</v>
      </c>
      <c r="X3193" s="265" t="s">
        <v>1381</v>
      </c>
      <c r="Y3193" s="248">
        <v>18</v>
      </c>
      <c r="Z3193" s="239"/>
      <c r="AA3193" s="239"/>
      <c r="AB3193" s="1120"/>
      <c r="AC3193" s="249">
        <f>IF(B3193="","",(IFERROR(VLOOKUP(B3193,Projecten!A$4:X$2415,5,FALSE),"niet bekend")))</f>
        <v>1</v>
      </c>
      <c r="AD3193" s="330">
        <f t="shared" si="228"/>
        <v>3441.21</v>
      </c>
      <c r="AE3193" s="211">
        <f>IF(B3193="","",(IFERROR(VLOOKUP(B3193,Projecten!A$4:X$2415,23,FALSE),"niet bekend")))</f>
        <v>3441.21</v>
      </c>
      <c r="AF3193" s="330">
        <f>IF(B3193="","",(IFERROR(VLOOKUP(B3193,Projecten!A$4:X$2415,12,FALSE),"niet bekend")))</f>
        <v>3441.21</v>
      </c>
    </row>
    <row r="3194" spans="1:33" s="259" customFormat="1" x14ac:dyDescent="0.2">
      <c r="A3194" s="202"/>
      <c r="B3194" s="1430"/>
      <c r="C3194" s="560"/>
      <c r="D3194" s="560"/>
      <c r="E3194" s="562"/>
      <c r="F3194" s="562"/>
      <c r="G3194" s="562"/>
      <c r="H3194" s="562"/>
      <c r="I3194" s="561"/>
      <c r="J3194" s="321"/>
      <c r="K3194" s="321"/>
      <c r="L3194" s="321"/>
      <c r="M3194" s="263"/>
      <c r="N3194" s="254"/>
      <c r="O3194" s="254"/>
      <c r="P3194" s="254"/>
      <c r="Q3194" s="254"/>
      <c r="R3194" s="254"/>
      <c r="S3194" s="251"/>
      <c r="T3194" s="1443"/>
      <c r="U3194" s="245"/>
      <c r="V3194" s="638"/>
      <c r="W3194" s="202"/>
      <c r="X3194" s="265"/>
      <c r="Y3194" s="248"/>
      <c r="Z3194" s="239"/>
      <c r="AA3194" s="239"/>
      <c r="AB3194" s="1120"/>
      <c r="AC3194" s="249"/>
      <c r="AD3194" s="330"/>
      <c r="AE3194" s="211"/>
      <c r="AF3194" s="330"/>
    </row>
    <row r="3195" spans="1:33" x14ac:dyDescent="0.2">
      <c r="A3195" s="202">
        <v>21142</v>
      </c>
      <c r="B3195" s="496">
        <v>2017836</v>
      </c>
      <c r="C3195" s="272">
        <v>121842</v>
      </c>
      <c r="D3195" s="272" t="s">
        <v>4156</v>
      </c>
      <c r="E3195" s="273" t="s">
        <v>352</v>
      </c>
      <c r="F3195" s="273">
        <v>1</v>
      </c>
      <c r="G3195" s="273">
        <f>F3195*12</f>
        <v>12</v>
      </c>
      <c r="H3195" s="273">
        <f>F3195*6</f>
        <v>6</v>
      </c>
      <c r="I3195" s="273">
        <f>F3195*4</f>
        <v>4</v>
      </c>
      <c r="J3195" s="262">
        <v>43172</v>
      </c>
      <c r="K3195" s="263">
        <v>43131</v>
      </c>
      <c r="L3195" s="263" t="s">
        <v>1485</v>
      </c>
      <c r="M3195" s="263" t="s">
        <v>1485</v>
      </c>
      <c r="N3195" s="254" t="s">
        <v>47</v>
      </c>
      <c r="O3195" s="254" t="s">
        <v>47</v>
      </c>
      <c r="P3195" s="254" t="s">
        <v>47</v>
      </c>
      <c r="Q3195" s="254" t="s">
        <v>47</v>
      </c>
      <c r="R3195" s="254" t="s">
        <v>47</v>
      </c>
      <c r="S3195" s="243"/>
      <c r="T3195" s="1371"/>
      <c r="U3195" s="264">
        <v>14</v>
      </c>
      <c r="W3195" s="202" t="s">
        <v>532</v>
      </c>
      <c r="X3195" s="265" t="s">
        <v>4653</v>
      </c>
      <c r="Y3195" s="248">
        <v>33</v>
      </c>
      <c r="Z3195" s="202"/>
      <c r="AA3195" s="202"/>
      <c r="AB3195" s="499"/>
      <c r="AC3195" s="249">
        <f>IF(B3195="","",(IFERROR(VLOOKUP(B3195,Projecten!A$4:X$2415,5,FALSE),"niet bekend")))</f>
        <v>23</v>
      </c>
      <c r="AD3195" s="330">
        <f t="shared" ref="AD3195:AD3204" si="229">IF(AC3195="","",(IF(F3195=0,AF3195,(F3195/AC3195*AF3195))))</f>
        <v>4816</v>
      </c>
      <c r="AE3195" s="211">
        <f>IF(B3195="","",(IFERROR(VLOOKUP(B3195,Projecten!A$4:X$2415,23,FALSE),"niet bekend")))</f>
        <v>110768</v>
      </c>
      <c r="AF3195" s="330">
        <f>IF(B3195="","",(IFERROR(VLOOKUP(B3195,Projecten!A$4:X$2415,12,FALSE),"niet bekend")))</f>
        <v>110768</v>
      </c>
      <c r="AG3195" s="209"/>
    </row>
    <row r="3196" spans="1:33" x14ac:dyDescent="0.2">
      <c r="A3196" s="202">
        <v>21143</v>
      </c>
      <c r="B3196" s="496">
        <v>2017836</v>
      </c>
      <c r="C3196" s="272">
        <v>121842</v>
      </c>
      <c r="D3196" s="272" t="s">
        <v>4158</v>
      </c>
      <c r="E3196" s="273" t="s">
        <v>352</v>
      </c>
      <c r="F3196" s="273">
        <v>1</v>
      </c>
      <c r="G3196" s="273">
        <f>F3196*12</f>
        <v>12</v>
      </c>
      <c r="H3196" s="273">
        <f>F3196*6</f>
        <v>6</v>
      </c>
      <c r="I3196" s="273">
        <f>F3196*4</f>
        <v>4</v>
      </c>
      <c r="J3196" s="262">
        <v>43172</v>
      </c>
      <c r="K3196" s="263">
        <v>43131</v>
      </c>
      <c r="L3196" s="263" t="s">
        <v>1485</v>
      </c>
      <c r="M3196" s="263" t="s">
        <v>1485</v>
      </c>
      <c r="N3196" s="254" t="s">
        <v>47</v>
      </c>
      <c r="O3196" s="254" t="s">
        <v>47</v>
      </c>
      <c r="P3196" s="254" t="s">
        <v>47</v>
      </c>
      <c r="Q3196" s="254" t="s">
        <v>47</v>
      </c>
      <c r="R3196" s="254" t="s">
        <v>47</v>
      </c>
      <c r="S3196" s="243"/>
      <c r="T3196" s="1371"/>
      <c r="U3196" s="264">
        <v>14</v>
      </c>
      <c r="W3196" s="202" t="s">
        <v>532</v>
      </c>
      <c r="X3196" s="265" t="s">
        <v>4655</v>
      </c>
      <c r="Y3196" s="248">
        <v>33</v>
      </c>
      <c r="Z3196" s="202"/>
      <c r="AA3196" s="202"/>
      <c r="AB3196" s="499"/>
      <c r="AC3196" s="249">
        <f>IF(B3196="","",(IFERROR(VLOOKUP(B3196,Projecten!A$4:X$2415,5,FALSE),"niet bekend")))</f>
        <v>23</v>
      </c>
      <c r="AD3196" s="330">
        <f t="shared" si="229"/>
        <v>4816</v>
      </c>
      <c r="AE3196" s="211">
        <f>IF(B3196="","",(IFERROR(VLOOKUP(B3196,Projecten!A$4:X$2415,23,FALSE),"niet bekend")))</f>
        <v>110768</v>
      </c>
      <c r="AF3196" s="330">
        <f>IF(B3196="","",(IFERROR(VLOOKUP(B3196,Projecten!A$4:X$2415,12,FALSE),"niet bekend")))</f>
        <v>110768</v>
      </c>
      <c r="AG3196" s="209"/>
    </row>
    <row r="3197" spans="1:33" x14ac:dyDescent="0.2">
      <c r="A3197" s="202">
        <v>21144</v>
      </c>
      <c r="B3197" s="496">
        <v>2017837</v>
      </c>
      <c r="C3197" s="272">
        <v>121843</v>
      </c>
      <c r="D3197" s="272" t="s">
        <v>4157</v>
      </c>
      <c r="E3197" s="273" t="s">
        <v>352</v>
      </c>
      <c r="F3197" s="273">
        <v>1</v>
      </c>
      <c r="G3197" s="273">
        <f>F3197*9</f>
        <v>9</v>
      </c>
      <c r="H3197" s="273">
        <f>F3197*5</f>
        <v>5</v>
      </c>
      <c r="I3197" s="273">
        <f>F3197*4</f>
        <v>4</v>
      </c>
      <c r="J3197" s="262">
        <v>43172</v>
      </c>
      <c r="K3197" s="263">
        <v>43131</v>
      </c>
      <c r="L3197" s="263" t="s">
        <v>1485</v>
      </c>
      <c r="M3197" s="263" t="s">
        <v>1485</v>
      </c>
      <c r="N3197" s="254" t="s">
        <v>47</v>
      </c>
      <c r="O3197" s="254" t="s">
        <v>47</v>
      </c>
      <c r="P3197" s="254" t="s">
        <v>47</v>
      </c>
      <c r="Q3197" s="254" t="s">
        <v>47</v>
      </c>
      <c r="R3197" s="254" t="s">
        <v>47</v>
      </c>
      <c r="S3197" s="243"/>
      <c r="T3197" s="1371"/>
      <c r="U3197" s="264">
        <v>14</v>
      </c>
      <c r="W3197" s="202" t="s">
        <v>532</v>
      </c>
      <c r="X3197" s="265" t="s">
        <v>4654</v>
      </c>
      <c r="Y3197" s="248">
        <v>33</v>
      </c>
      <c r="Z3197" s="202"/>
      <c r="AA3197" s="202"/>
      <c r="AB3197" s="499"/>
      <c r="AC3197" s="249">
        <f>IF(B3197="","",(IFERROR(VLOOKUP(B3197,Projecten!A$4:X$2415,5,FALSE),"niet bekend")))</f>
        <v>11</v>
      </c>
      <c r="AD3197" s="330">
        <f t="shared" si="229"/>
        <v>4845</v>
      </c>
      <c r="AE3197" s="211">
        <f>IF(B3197="","",(IFERROR(VLOOKUP(B3197,Projecten!A$4:X$2415,23,FALSE),"niet bekend")))</f>
        <v>53295</v>
      </c>
      <c r="AF3197" s="330">
        <f>IF(B3197="","",(IFERROR(VLOOKUP(B3197,Projecten!A$4:X$2415,12,FALSE),"niet bekend")))</f>
        <v>53295</v>
      </c>
      <c r="AG3197" s="209"/>
    </row>
    <row r="3198" spans="1:33" x14ac:dyDescent="0.2">
      <c r="A3198" s="202">
        <v>21145</v>
      </c>
      <c r="B3198" s="272">
        <v>2017836</v>
      </c>
      <c r="C3198" s="272">
        <v>121853</v>
      </c>
      <c r="D3198" s="272" t="s">
        <v>4159</v>
      </c>
      <c r="E3198" s="273" t="s">
        <v>352</v>
      </c>
      <c r="F3198" s="273">
        <v>2</v>
      </c>
      <c r="G3198" s="273">
        <f>F3198*12</f>
        <v>24</v>
      </c>
      <c r="H3198" s="273">
        <f>F3198*6</f>
        <v>12</v>
      </c>
      <c r="I3198" s="273">
        <f>F3198*4</f>
        <v>8</v>
      </c>
      <c r="J3198" s="263">
        <v>43172</v>
      </c>
      <c r="K3198" s="263">
        <v>43131</v>
      </c>
      <c r="L3198" s="263" t="s">
        <v>1485</v>
      </c>
      <c r="M3198" s="263" t="s">
        <v>1485</v>
      </c>
      <c r="N3198" s="254" t="s">
        <v>47</v>
      </c>
      <c r="O3198" s="254" t="s">
        <v>47</v>
      </c>
      <c r="P3198" s="254" t="s">
        <v>47</v>
      </c>
      <c r="Q3198" s="254" t="s">
        <v>47</v>
      </c>
      <c r="R3198" s="254" t="s">
        <v>47</v>
      </c>
      <c r="S3198" s="243"/>
      <c r="T3198" s="1371"/>
      <c r="U3198" s="1503">
        <v>14</v>
      </c>
      <c r="W3198" s="202" t="s">
        <v>532</v>
      </c>
      <c r="X3198" s="265" t="s">
        <v>4656</v>
      </c>
      <c r="Y3198" s="248">
        <v>66</v>
      </c>
      <c r="Z3198" s="202"/>
      <c r="AA3198" s="202"/>
      <c r="AB3198" s="499"/>
      <c r="AC3198" s="249">
        <f>IF(B3198="","",(IFERROR(VLOOKUP(B3198,Projecten!A$4:X$2415,5,FALSE),"niet bekend")))</f>
        <v>23</v>
      </c>
      <c r="AD3198" s="330">
        <f t="shared" si="229"/>
        <v>9632</v>
      </c>
      <c r="AE3198" s="211">
        <f>IF(B3198="","",(IFERROR(VLOOKUP(B3198,Projecten!A$4:X$2415,23,FALSE),"niet bekend")))</f>
        <v>110768</v>
      </c>
      <c r="AF3198" s="330">
        <f>IF(B3198="","",(IFERROR(VLOOKUP(B3198,Projecten!A$4:X$2415,12,FALSE),"niet bekend")))</f>
        <v>110768</v>
      </c>
      <c r="AG3198" s="209"/>
    </row>
    <row r="3199" spans="1:33" x14ac:dyDescent="0.2">
      <c r="A3199" s="202">
        <v>21146</v>
      </c>
      <c r="B3199" s="272">
        <v>2017837</v>
      </c>
      <c r="C3199" s="272">
        <v>121854</v>
      </c>
      <c r="D3199" s="272" t="s">
        <v>4160</v>
      </c>
      <c r="E3199" s="273" t="s">
        <v>352</v>
      </c>
      <c r="F3199" s="273">
        <v>1</v>
      </c>
      <c r="G3199" s="273">
        <f>F3199*9</f>
        <v>9</v>
      </c>
      <c r="H3199" s="273">
        <f>F3199*5</f>
        <v>5</v>
      </c>
      <c r="I3199" s="273">
        <f>F3199*4</f>
        <v>4</v>
      </c>
      <c r="J3199" s="263">
        <v>43172</v>
      </c>
      <c r="K3199" s="263">
        <v>43131</v>
      </c>
      <c r="L3199" s="263" t="s">
        <v>1485</v>
      </c>
      <c r="M3199" s="263" t="s">
        <v>1485</v>
      </c>
      <c r="N3199" s="254" t="s">
        <v>47</v>
      </c>
      <c r="O3199" s="254" t="s">
        <v>47</v>
      </c>
      <c r="P3199" s="254" t="s">
        <v>47</v>
      </c>
      <c r="Q3199" s="254" t="s">
        <v>47</v>
      </c>
      <c r="R3199" s="254" t="s">
        <v>47</v>
      </c>
      <c r="S3199" s="243"/>
      <c r="T3199" s="1371"/>
      <c r="U3199" s="1503">
        <v>14</v>
      </c>
      <c r="W3199" s="202" t="s">
        <v>532</v>
      </c>
      <c r="X3199" s="265" t="s">
        <v>4654</v>
      </c>
      <c r="Y3199" s="248">
        <v>33</v>
      </c>
      <c r="Z3199" s="202"/>
      <c r="AA3199" s="202"/>
      <c r="AB3199" s="499"/>
      <c r="AC3199" s="249">
        <f>IF(B3199="","",(IFERROR(VLOOKUP(B3199,Projecten!A$4:X$2415,5,FALSE),"niet bekend")))</f>
        <v>11</v>
      </c>
      <c r="AD3199" s="330">
        <f t="shared" si="229"/>
        <v>4845</v>
      </c>
      <c r="AE3199" s="211">
        <f>IF(B3199="","",(IFERROR(VLOOKUP(B3199,Projecten!A$4:X$2415,23,FALSE),"niet bekend")))</f>
        <v>53295</v>
      </c>
      <c r="AF3199" s="330">
        <f>IF(B3199="","",(IFERROR(VLOOKUP(B3199,Projecten!A$4:X$2415,12,FALSE),"niet bekend")))</f>
        <v>53295</v>
      </c>
      <c r="AG3199" s="209"/>
    </row>
    <row r="3200" spans="1:33" x14ac:dyDescent="0.2">
      <c r="A3200" s="202">
        <v>21147</v>
      </c>
      <c r="B3200" s="496">
        <v>2018135</v>
      </c>
      <c r="C3200" s="272">
        <v>121844</v>
      </c>
      <c r="D3200" s="272" t="s">
        <v>4696</v>
      </c>
      <c r="E3200" s="273" t="s">
        <v>26</v>
      </c>
      <c r="F3200" s="273">
        <v>0</v>
      </c>
      <c r="G3200" s="273">
        <v>1</v>
      </c>
      <c r="H3200" s="273">
        <v>0</v>
      </c>
      <c r="I3200" s="273">
        <v>0</v>
      </c>
      <c r="J3200" s="262">
        <v>43172</v>
      </c>
      <c r="K3200" s="262">
        <v>43173</v>
      </c>
      <c r="L3200" s="263" t="s">
        <v>1485</v>
      </c>
      <c r="M3200" s="263" t="s">
        <v>1485</v>
      </c>
      <c r="N3200" s="254" t="s">
        <v>47</v>
      </c>
      <c r="O3200" s="254" t="s">
        <v>47</v>
      </c>
      <c r="P3200" s="254" t="s">
        <v>47</v>
      </c>
      <c r="Q3200" s="254" t="s">
        <v>47</v>
      </c>
      <c r="R3200" s="254" t="s">
        <v>47</v>
      </c>
      <c r="S3200" s="243"/>
      <c r="T3200" s="1371"/>
      <c r="U3200" s="264">
        <v>14</v>
      </c>
      <c r="W3200" s="202" t="s">
        <v>162</v>
      </c>
      <c r="X3200" s="265" t="s">
        <v>1341</v>
      </c>
      <c r="Y3200" s="248">
        <v>2</v>
      </c>
      <c r="Z3200" s="202"/>
      <c r="AA3200" s="202"/>
      <c r="AB3200" s="499"/>
      <c r="AC3200" s="249">
        <f>IF(B3200="","",(IFERROR(VLOOKUP(B3200,Projecten!A$4:X$2415,5,FALSE),"niet bekend")))</f>
        <v>0</v>
      </c>
      <c r="AD3200" s="330">
        <f t="shared" si="229"/>
        <v>551.59</v>
      </c>
      <c r="AE3200" s="211">
        <f>IF(B3200="","",(IFERROR(VLOOKUP(B3200,Projecten!A$4:X$2415,23,FALSE),"niet bekend")))</f>
        <v>551.59</v>
      </c>
      <c r="AF3200" s="330">
        <f>IF(B3200="","",(IFERROR(VLOOKUP(B3200,Projecten!A$4:X$2415,12,FALSE),"niet bekend")))</f>
        <v>551.59</v>
      </c>
      <c r="AG3200" s="209"/>
    </row>
    <row r="3201" spans="1:33" x14ac:dyDescent="0.2">
      <c r="A3201" s="202">
        <v>21148</v>
      </c>
      <c r="B3201" s="496">
        <v>2018154</v>
      </c>
      <c r="C3201" s="272">
        <v>121844</v>
      </c>
      <c r="D3201" s="272">
        <v>704318</v>
      </c>
      <c r="E3201" s="273" t="s">
        <v>26</v>
      </c>
      <c r="F3201" s="273">
        <v>1</v>
      </c>
      <c r="G3201" s="273">
        <v>8</v>
      </c>
      <c r="H3201" s="273">
        <v>5</v>
      </c>
      <c r="I3201" s="273">
        <v>3</v>
      </c>
      <c r="J3201" s="262">
        <v>43179</v>
      </c>
      <c r="K3201" s="262">
        <v>43180</v>
      </c>
      <c r="L3201" s="263" t="s">
        <v>1485</v>
      </c>
      <c r="M3201" s="263"/>
      <c r="N3201" s="254" t="s">
        <v>47</v>
      </c>
      <c r="O3201" s="254" t="s">
        <v>47</v>
      </c>
      <c r="P3201" s="254" t="s">
        <v>47</v>
      </c>
      <c r="Q3201" s="254" t="s">
        <v>47</v>
      </c>
      <c r="R3201" s="254" t="s">
        <v>47</v>
      </c>
      <c r="S3201" s="243"/>
      <c r="T3201" s="1371"/>
      <c r="U3201" s="264">
        <v>14</v>
      </c>
      <c r="W3201" s="202" t="s">
        <v>162</v>
      </c>
      <c r="X3201" s="265" t="s">
        <v>1341</v>
      </c>
      <c r="Y3201" s="248">
        <v>17</v>
      </c>
      <c r="Z3201" s="202"/>
      <c r="AA3201" s="202"/>
      <c r="AB3201" s="499"/>
      <c r="AC3201" s="249">
        <f>IF(B3201="","",(IFERROR(VLOOKUP(B3201,Projecten!A$4:X$2415,5,FALSE),"niet bekend")))</f>
        <v>1</v>
      </c>
      <c r="AD3201" s="330">
        <f t="shared" si="229"/>
        <v>3086.75</v>
      </c>
      <c r="AE3201" s="211">
        <f>IF(B3201="","",(IFERROR(VLOOKUP(B3201,Projecten!A$4:X$2415,23,FALSE),"niet bekend")))</f>
        <v>3086.75</v>
      </c>
      <c r="AF3201" s="330">
        <f>IF(B3201="","",(IFERROR(VLOOKUP(B3201,Projecten!A$4:X$2415,12,FALSE),"niet bekend")))</f>
        <v>3086.75</v>
      </c>
      <c r="AG3201" s="209"/>
    </row>
    <row r="3202" spans="1:33" x14ac:dyDescent="0.2">
      <c r="A3202" s="202">
        <v>21149</v>
      </c>
      <c r="B3202" s="496">
        <v>2018158</v>
      </c>
      <c r="C3202" s="272">
        <v>121844</v>
      </c>
      <c r="D3202" s="272">
        <v>704418</v>
      </c>
      <c r="E3202" s="273" t="s">
        <v>26</v>
      </c>
      <c r="F3202" s="273">
        <v>1</v>
      </c>
      <c r="G3202" s="273">
        <v>10</v>
      </c>
      <c r="H3202" s="273">
        <v>6</v>
      </c>
      <c r="I3202" s="273">
        <v>4</v>
      </c>
      <c r="J3202" s="262">
        <v>43172</v>
      </c>
      <c r="K3202" s="262">
        <v>43173</v>
      </c>
      <c r="L3202" s="263" t="s">
        <v>1485</v>
      </c>
      <c r="M3202" s="263" t="s">
        <v>1485</v>
      </c>
      <c r="N3202" s="254" t="s">
        <v>47</v>
      </c>
      <c r="O3202" s="254" t="s">
        <v>47</v>
      </c>
      <c r="P3202" s="254" t="s">
        <v>47</v>
      </c>
      <c r="Q3202" s="254" t="s">
        <v>47</v>
      </c>
      <c r="R3202" s="254" t="s">
        <v>47</v>
      </c>
      <c r="S3202" s="243"/>
      <c r="T3202" s="1371"/>
      <c r="U3202" s="264">
        <v>14</v>
      </c>
      <c r="W3202" s="202" t="s">
        <v>162</v>
      </c>
      <c r="X3202" s="265" t="s">
        <v>1341</v>
      </c>
      <c r="Y3202" s="248">
        <v>21</v>
      </c>
      <c r="Z3202" s="202"/>
      <c r="AA3202" s="202"/>
      <c r="AB3202" s="499"/>
      <c r="AC3202" s="249">
        <f>IF(B3202="","",(IFERROR(VLOOKUP(B3202,Projecten!A$4:X$2415,5,FALSE),"niet bekend")))</f>
        <v>1</v>
      </c>
      <c r="AD3202" s="330">
        <f t="shared" si="229"/>
        <v>4015.42</v>
      </c>
      <c r="AE3202" s="211">
        <f>IF(B3202="","",(IFERROR(VLOOKUP(B3202,Projecten!A$4:X$2415,23,FALSE),"niet bekend")))</f>
        <v>4015.42</v>
      </c>
      <c r="AF3202" s="330">
        <f>IF(B3202="","",(IFERROR(VLOOKUP(B3202,Projecten!A$4:X$2415,12,FALSE),"niet bekend")))</f>
        <v>4015.42</v>
      </c>
      <c r="AG3202" s="209"/>
    </row>
    <row r="3203" spans="1:33" x14ac:dyDescent="0.2">
      <c r="A3203" s="202">
        <v>21151</v>
      </c>
      <c r="B3203" s="496">
        <v>2018163</v>
      </c>
      <c r="C3203" s="272">
        <v>121845</v>
      </c>
      <c r="D3203" s="272">
        <v>709618</v>
      </c>
      <c r="E3203" s="273" t="s">
        <v>26</v>
      </c>
      <c r="F3203" s="273">
        <v>1</v>
      </c>
      <c r="G3203" s="273">
        <v>9</v>
      </c>
      <c r="H3203" s="273">
        <v>5</v>
      </c>
      <c r="I3203" s="273">
        <v>3</v>
      </c>
      <c r="J3203" s="262">
        <v>43172</v>
      </c>
      <c r="K3203" s="262">
        <v>43173</v>
      </c>
      <c r="L3203" s="263" t="s">
        <v>1485</v>
      </c>
      <c r="M3203" s="263" t="s">
        <v>1485</v>
      </c>
      <c r="N3203" s="254" t="s">
        <v>47</v>
      </c>
      <c r="O3203" s="254" t="s">
        <v>47</v>
      </c>
      <c r="P3203" s="254" t="s">
        <v>47</v>
      </c>
      <c r="Q3203" s="254" t="s">
        <v>47</v>
      </c>
      <c r="R3203" s="254" t="s">
        <v>47</v>
      </c>
      <c r="S3203" s="243"/>
      <c r="T3203" s="1371"/>
      <c r="U3203" s="264">
        <v>14</v>
      </c>
      <c r="W3203" s="202" t="s">
        <v>162</v>
      </c>
      <c r="X3203" s="265" t="s">
        <v>4775</v>
      </c>
      <c r="Y3203" s="248">
        <v>19</v>
      </c>
      <c r="Z3203" s="202"/>
      <c r="AA3203" s="202"/>
      <c r="AB3203" s="499"/>
      <c r="AC3203" s="249">
        <f>IF(B3203="","",(IFERROR(VLOOKUP(B3203,Projecten!A$4:X$2415,5,FALSE),"niet bekend")))</f>
        <v>1</v>
      </c>
      <c r="AD3203" s="330">
        <f t="shared" si="229"/>
        <v>3193.03</v>
      </c>
      <c r="AE3203" s="211">
        <f>IF(B3203="","",(IFERROR(VLOOKUP(B3203,Projecten!A$4:X$2415,23,FALSE),"niet bekend")))</f>
        <v>3193.03</v>
      </c>
      <c r="AF3203" s="330">
        <f>IF(B3203="","",(IFERROR(VLOOKUP(B3203,Projecten!A$4:X$2415,12,FALSE),"niet bekend")))</f>
        <v>3193.03</v>
      </c>
      <c r="AG3203" s="209"/>
    </row>
    <row r="3204" spans="1:33" x14ac:dyDescent="0.2">
      <c r="A3204" s="202">
        <v>21153</v>
      </c>
      <c r="B3204" s="496">
        <v>2018161</v>
      </c>
      <c r="C3204" s="272" t="s">
        <v>4823</v>
      </c>
      <c r="D3204" s="272" t="s">
        <v>4744</v>
      </c>
      <c r="E3204" s="273" t="s">
        <v>26</v>
      </c>
      <c r="F3204" s="273">
        <v>1</v>
      </c>
      <c r="G3204" s="273">
        <v>2</v>
      </c>
      <c r="H3204" s="273">
        <v>1</v>
      </c>
      <c r="I3204" s="273">
        <v>1</v>
      </c>
      <c r="J3204" s="262">
        <v>43172</v>
      </c>
      <c r="K3204" s="263" t="s">
        <v>1485</v>
      </c>
      <c r="L3204" s="263" t="s">
        <v>1485</v>
      </c>
      <c r="M3204" s="263" t="s">
        <v>1485</v>
      </c>
      <c r="N3204" s="254" t="s">
        <v>47</v>
      </c>
      <c r="O3204" s="254" t="s">
        <v>47</v>
      </c>
      <c r="P3204" s="254" t="s">
        <v>47</v>
      </c>
      <c r="Q3204" s="254" t="s">
        <v>47</v>
      </c>
      <c r="R3204" s="254" t="s">
        <v>47</v>
      </c>
      <c r="S3204" s="243"/>
      <c r="T3204" s="1371"/>
      <c r="U3204" s="264">
        <v>14</v>
      </c>
      <c r="W3204" s="202" t="s">
        <v>162</v>
      </c>
      <c r="X3204" s="265" t="s">
        <v>1250</v>
      </c>
      <c r="Y3204" s="248">
        <v>6</v>
      </c>
      <c r="Z3204" s="202"/>
      <c r="AA3204" s="202"/>
      <c r="AB3204" s="499"/>
      <c r="AC3204" s="249">
        <f>IF(B3204="","",(IFERROR(VLOOKUP(B3204,Projecten!A$4:X$2415,5,FALSE),"niet bekend")))</f>
        <v>1</v>
      </c>
      <c r="AD3204" s="330">
        <f t="shared" si="229"/>
        <v>754.64</v>
      </c>
      <c r="AE3204" s="211">
        <f>IF(B3204="","",(IFERROR(VLOOKUP(B3204,Projecten!A$4:X$2415,23,FALSE),"niet bekend")))</f>
        <v>754.64</v>
      </c>
      <c r="AF3204" s="330">
        <f>IF(B3204="","",(IFERROR(VLOOKUP(B3204,Projecten!A$4:X$2415,12,FALSE),"niet bekend")))</f>
        <v>754.64</v>
      </c>
      <c r="AG3204" s="209"/>
    </row>
    <row r="3205" spans="1:33" s="312" customFormat="1" x14ac:dyDescent="0.2">
      <c r="A3205" s="298"/>
      <c r="B3205" s="1012"/>
      <c r="C3205" s="299"/>
      <c r="D3205" s="300"/>
      <c r="E3205" s="300"/>
      <c r="F3205" s="300"/>
      <c r="G3205" s="300"/>
      <c r="H3205" s="300"/>
      <c r="I3205" s="300"/>
      <c r="J3205" s="301"/>
      <c r="K3205" s="301"/>
      <c r="L3205" s="301"/>
      <c r="M3205" s="302"/>
      <c r="N3205" s="302"/>
      <c r="O3205" s="302"/>
      <c r="P3205" s="302"/>
      <c r="Q3205" s="302"/>
      <c r="R3205" s="302"/>
      <c r="S3205" s="303"/>
      <c r="T3205" s="1445"/>
      <c r="U3205" s="305"/>
      <c r="V3205" s="305"/>
      <c r="W3205" s="307"/>
      <c r="X3205" s="307"/>
      <c r="Y3205" s="307"/>
      <c r="Z3205" s="298"/>
      <c r="AA3205" s="308"/>
      <c r="AB3205" s="410"/>
      <c r="AC3205" s="310"/>
      <c r="AD3205" s="412"/>
      <c r="AE3205" s="309" t="s">
        <v>3165</v>
      </c>
      <c r="AF3205" s="1360" t="s">
        <v>3165</v>
      </c>
    </row>
    <row r="3206" spans="1:33" s="236" customFormat="1" ht="12" customHeight="1" x14ac:dyDescent="0.2">
      <c r="A3206" s="220"/>
      <c r="C3206" s="221"/>
      <c r="D3206" s="222">
        <f>SUM(G3206:I3206)</f>
        <v>274</v>
      </c>
      <c r="E3206" s="220"/>
      <c r="F3206" s="220">
        <f>SUM(F3207:F3235)</f>
        <v>16</v>
      </c>
      <c r="G3206" s="220">
        <f>SUM(G3207:G3235)</f>
        <v>149</v>
      </c>
      <c r="H3206" s="220">
        <f>SUM(H3207:H3235)</f>
        <v>65</v>
      </c>
      <c r="I3206" s="220">
        <f>SUM(I3207:I3235)</f>
        <v>60</v>
      </c>
      <c r="J3206" s="223"/>
      <c r="K3206" s="223"/>
      <c r="L3206" s="223"/>
      <c r="M3206" s="224"/>
      <c r="N3206" s="224"/>
      <c r="O3206" s="224"/>
      <c r="P3206" s="224"/>
      <c r="Q3206" s="224"/>
      <c r="R3206" s="224"/>
      <c r="S3206" s="225">
        <v>14</v>
      </c>
      <c r="T3206" s="1442"/>
      <c r="U3206" s="227"/>
      <c r="V3206" s="227"/>
      <c r="W3206" s="229"/>
      <c r="X3206" s="230">
        <f>SUM(Y3206:Y3235)</f>
        <v>546.5</v>
      </c>
      <c r="Y3206" s="231"/>
      <c r="Z3206" s="231">
        <v>0</v>
      </c>
      <c r="AA3206" s="232">
        <f>X3206-Z3206</f>
        <v>546.5</v>
      </c>
      <c r="AB3206" s="221"/>
      <c r="AC3206" s="234"/>
      <c r="AD3206" s="384">
        <f>SUM(AD3207:AD3235)</f>
        <v>72998.98</v>
      </c>
      <c r="AE3206" s="1366" t="s">
        <v>3165</v>
      </c>
      <c r="AF3206" s="1364" t="s">
        <v>3165</v>
      </c>
    </row>
    <row r="3207" spans="1:33" x14ac:dyDescent="0.2">
      <c r="A3207" s="202"/>
      <c r="B3207" s="519"/>
      <c r="C3207" s="238"/>
      <c r="D3207" s="239"/>
      <c r="E3207" s="240"/>
      <c r="F3207" s="240"/>
      <c r="G3207" s="240"/>
      <c r="H3207" s="240"/>
      <c r="I3207" s="240"/>
      <c r="J3207" s="241"/>
      <c r="K3207" s="241"/>
      <c r="L3207" s="241"/>
      <c r="M3207" s="242"/>
      <c r="N3207" s="242"/>
      <c r="O3207" s="242"/>
      <c r="P3207" s="242"/>
      <c r="Q3207" s="242"/>
      <c r="R3207" s="242"/>
      <c r="S3207" s="243" t="s">
        <v>3918</v>
      </c>
      <c r="T3207" s="1371"/>
      <c r="U3207" s="245"/>
      <c r="X3207" s="247" t="s">
        <v>4856</v>
      </c>
      <c r="Y3207" s="248"/>
      <c r="Z3207" s="202"/>
      <c r="AA3207" s="202"/>
      <c r="AB3207" s="243"/>
      <c r="AC3207" s="249" t="str">
        <f>IF(B3207="","",(IFERROR(VLOOKUP(B3207,Projecten!A$4:X$2415,5,FALSE),"niet bekend")))</f>
        <v/>
      </c>
      <c r="AD3207" s="330" t="str">
        <f>IF(AC3207="","",(IF(F3207=0,AF3207,(F3207/AC3207*AF3207))))</f>
        <v/>
      </c>
      <c r="AE3207" s="211" t="str">
        <f>IF(B3207="","",(IFERROR(VLOOKUP(B3207,Projecten!A$4:X$2415,23,FALSE),"niet bekend")))</f>
        <v/>
      </c>
      <c r="AF3207" s="330" t="str">
        <f>IF(B3207="","",(IFERROR(VLOOKUP(B3207,Projecten!A$4:X$2415,12,FALSE),"niet bekend")))</f>
        <v/>
      </c>
      <c r="AG3207" s="209"/>
    </row>
    <row r="3208" spans="1:33" s="259" customFormat="1" x14ac:dyDescent="0.2">
      <c r="A3208" s="202"/>
      <c r="B3208" s="250"/>
      <c r="C3208" s="251"/>
      <c r="D3208" s="251"/>
      <c r="E3208" s="239"/>
      <c r="F3208" s="239"/>
      <c r="G3208" s="239"/>
      <c r="H3208" s="239"/>
      <c r="I3208" s="239"/>
      <c r="J3208" s="253"/>
      <c r="K3208" s="253"/>
      <c r="L3208" s="253"/>
      <c r="M3208" s="253"/>
      <c r="N3208" s="254"/>
      <c r="O3208" s="254"/>
      <c r="P3208" s="254"/>
      <c r="Q3208" s="254"/>
      <c r="R3208" s="254"/>
      <c r="S3208" s="243">
        <v>2018</v>
      </c>
      <c r="T3208" s="1443"/>
      <c r="U3208" s="255"/>
      <c r="V3208" s="638"/>
      <c r="W3208" s="239"/>
      <c r="X3208" s="239"/>
      <c r="Y3208" s="257"/>
      <c r="Z3208" s="239"/>
      <c r="AA3208" s="239"/>
      <c r="AB3208" s="1120"/>
      <c r="AC3208" s="249" t="str">
        <f>IF(B3208="","",(IFERROR(VLOOKUP(B3208,Projecten!A$4:X$2415,5,FALSE),"niet bekend")))</f>
        <v/>
      </c>
      <c r="AD3208" s="330" t="str">
        <f>IF(AC3208="","",(IF(F3208=0,AF3208,(F3208/AC3208*AF3208))))</f>
        <v/>
      </c>
      <c r="AE3208" s="211" t="str">
        <f>IF(B3208="","",(IFERROR(VLOOKUP(B3208,Projecten!A$4:X$2415,23,FALSE),"niet bekend")))</f>
        <v/>
      </c>
      <c r="AF3208" s="330" t="str">
        <f>IF(B3208="","",(IFERROR(VLOOKUP(B3208,Projecten!A$4:X$2415,12,FALSE),"niet bekend")))</f>
        <v/>
      </c>
    </row>
    <row r="3209" spans="1:33" s="259" customFormat="1" x14ac:dyDescent="0.2">
      <c r="A3209" s="202">
        <v>22633</v>
      </c>
      <c r="B3209" s="250"/>
      <c r="C3209" s="251"/>
      <c r="D3209" s="252" t="s">
        <v>112</v>
      </c>
      <c r="E3209" s="239"/>
      <c r="F3209" s="239"/>
      <c r="G3209" s="239"/>
      <c r="H3209" s="239"/>
      <c r="I3209" s="239"/>
      <c r="J3209" s="253"/>
      <c r="K3209" s="253"/>
      <c r="L3209" s="253"/>
      <c r="M3209" s="253"/>
      <c r="N3209" s="254"/>
      <c r="O3209" s="254"/>
      <c r="P3209" s="254"/>
      <c r="Q3209" s="254"/>
      <c r="R3209" s="254"/>
      <c r="S3209" s="251"/>
      <c r="T3209" s="1443"/>
      <c r="U3209" s="255"/>
      <c r="V3209" s="638"/>
      <c r="W3209" s="260"/>
      <c r="X3209" s="239"/>
      <c r="Y3209" s="257">
        <v>123.75</v>
      </c>
      <c r="Z3209" s="239"/>
      <c r="AA3209" s="239"/>
      <c r="AB3209" s="1120"/>
      <c r="AC3209" s="249" t="str">
        <f>IF(B3209="","",(IFERROR(VLOOKUP(B3209,Projecten!A$4:X$2415,5,FALSE),"niet bekend")))</f>
        <v/>
      </c>
      <c r="AD3209" s="330" t="str">
        <f>IF(AC3209="","",(IF(F3209=0,AF3209,(F3209/AC3209*AF3209))))</f>
        <v/>
      </c>
      <c r="AE3209" s="211" t="str">
        <f>IF(B3209="","",(IFERROR(VLOOKUP(B3209,Projecten!A$4:X$2415,23,FALSE),"niet bekend")))</f>
        <v/>
      </c>
      <c r="AF3209" s="330" t="str">
        <f>IF(B3209="","",(IFERROR(VLOOKUP(B3209,Projecten!A$4:X$2415,12,FALSE),"niet bekend")))</f>
        <v/>
      </c>
    </row>
    <row r="3210" spans="1:33" s="259" customFormat="1" x14ac:dyDescent="0.2">
      <c r="A3210" s="202">
        <v>22634</v>
      </c>
      <c r="B3210" s="250"/>
      <c r="C3210" s="251"/>
      <c r="D3210" s="252" t="s">
        <v>4769</v>
      </c>
      <c r="E3210" s="239"/>
      <c r="F3210" s="239"/>
      <c r="G3210" s="239"/>
      <c r="H3210" s="239"/>
      <c r="I3210" s="239"/>
      <c r="J3210" s="253"/>
      <c r="K3210" s="253"/>
      <c r="L3210" s="253"/>
      <c r="M3210" s="253"/>
      <c r="N3210" s="254"/>
      <c r="O3210" s="254"/>
      <c r="P3210" s="254"/>
      <c r="Q3210" s="254"/>
      <c r="R3210" s="254"/>
      <c r="S3210" s="251"/>
      <c r="T3210" s="1443"/>
      <c r="U3210" s="255"/>
      <c r="V3210" s="638"/>
      <c r="W3210" s="260"/>
      <c r="X3210" s="239"/>
      <c r="Y3210" s="257">
        <v>8.25</v>
      </c>
      <c r="Z3210" s="239"/>
      <c r="AA3210" s="239"/>
      <c r="AB3210" s="1120"/>
      <c r="AC3210" s="249"/>
      <c r="AD3210" s="330"/>
      <c r="AE3210" s="211"/>
      <c r="AF3210" s="330"/>
    </row>
    <row r="3211" spans="1:33" s="259" customFormat="1" x14ac:dyDescent="0.2">
      <c r="A3211" s="202">
        <v>22635</v>
      </c>
      <c r="B3211" s="250"/>
      <c r="C3211" s="251"/>
      <c r="D3211" s="252" t="s">
        <v>4820</v>
      </c>
      <c r="E3211" s="239"/>
      <c r="F3211" s="239"/>
      <c r="G3211" s="239"/>
      <c r="H3211" s="239"/>
      <c r="I3211" s="239"/>
      <c r="J3211" s="253"/>
      <c r="K3211" s="253"/>
      <c r="L3211" s="253"/>
      <c r="M3211" s="253"/>
      <c r="N3211" s="254"/>
      <c r="O3211" s="254"/>
      <c r="P3211" s="254"/>
      <c r="Q3211" s="254"/>
      <c r="R3211" s="254"/>
      <c r="S3211" s="251"/>
      <c r="T3211" s="1443"/>
      <c r="U3211" s="255"/>
      <c r="V3211" s="638"/>
      <c r="W3211" s="260"/>
      <c r="X3211" s="239"/>
      <c r="Y3211" s="257">
        <v>8.25</v>
      </c>
      <c r="Z3211" s="239"/>
      <c r="AA3211" s="239"/>
      <c r="AB3211" s="1120"/>
      <c r="AC3211" s="249"/>
      <c r="AD3211" s="330"/>
      <c r="AE3211" s="211"/>
      <c r="AF3211" s="330"/>
    </row>
    <row r="3212" spans="1:33" s="259" customFormat="1" x14ac:dyDescent="0.2">
      <c r="A3212" s="202">
        <v>22636</v>
      </c>
      <c r="B3212" s="250"/>
      <c r="C3212" s="251"/>
      <c r="D3212" s="252" t="s">
        <v>4893</v>
      </c>
      <c r="E3212" s="239"/>
      <c r="F3212" s="239"/>
      <c r="G3212" s="239"/>
      <c r="H3212" s="239"/>
      <c r="I3212" s="239"/>
      <c r="J3212" s="253"/>
      <c r="K3212" s="253"/>
      <c r="L3212" s="253"/>
      <c r="M3212" s="253"/>
      <c r="N3212" s="254"/>
      <c r="O3212" s="254"/>
      <c r="P3212" s="254"/>
      <c r="Q3212" s="254"/>
      <c r="R3212" s="254"/>
      <c r="S3212" s="251"/>
      <c r="T3212" s="1443"/>
      <c r="U3212" s="255"/>
      <c r="V3212" s="638"/>
      <c r="W3212" s="260"/>
      <c r="X3212" s="239"/>
      <c r="Y3212" s="257">
        <v>5</v>
      </c>
      <c r="Z3212" s="239"/>
      <c r="AA3212" s="239"/>
      <c r="AB3212" s="1120"/>
      <c r="AC3212" s="249"/>
      <c r="AD3212" s="330"/>
      <c r="AE3212" s="211"/>
      <c r="AF3212" s="330"/>
    </row>
    <row r="3213" spans="1:33" s="259" customFormat="1" x14ac:dyDescent="0.2">
      <c r="A3213" s="202">
        <v>22637</v>
      </c>
      <c r="B3213" s="250"/>
      <c r="C3213" s="251"/>
      <c r="D3213" s="252" t="s">
        <v>4922</v>
      </c>
      <c r="E3213" s="239"/>
      <c r="F3213" s="239"/>
      <c r="G3213" s="239"/>
      <c r="H3213" s="239"/>
      <c r="I3213" s="239"/>
      <c r="J3213" s="253"/>
      <c r="K3213" s="253"/>
      <c r="L3213" s="253"/>
      <c r="M3213" s="253"/>
      <c r="N3213" s="254"/>
      <c r="O3213" s="254"/>
      <c r="P3213" s="254"/>
      <c r="Q3213" s="254"/>
      <c r="R3213" s="254"/>
      <c r="S3213" s="251"/>
      <c r="T3213" s="1443"/>
      <c r="U3213" s="255"/>
      <c r="V3213" s="638"/>
      <c r="W3213" s="260"/>
      <c r="X3213" s="239"/>
      <c r="Y3213" s="257">
        <v>2</v>
      </c>
      <c r="Z3213" s="239"/>
      <c r="AA3213" s="239"/>
      <c r="AB3213" s="1120"/>
      <c r="AC3213" s="249"/>
      <c r="AD3213" s="330"/>
      <c r="AE3213" s="211"/>
      <c r="AF3213" s="330"/>
    </row>
    <row r="3214" spans="1:33" s="259" customFormat="1" x14ac:dyDescent="0.2">
      <c r="A3214" s="202">
        <v>22638</v>
      </c>
      <c r="B3214" s="250"/>
      <c r="C3214" s="251"/>
      <c r="D3214" s="252" t="s">
        <v>4933</v>
      </c>
      <c r="E3214" s="239"/>
      <c r="F3214" s="239"/>
      <c r="G3214" s="239"/>
      <c r="H3214" s="239"/>
      <c r="I3214" s="239"/>
      <c r="J3214" s="253"/>
      <c r="K3214" s="253"/>
      <c r="L3214" s="253"/>
      <c r="M3214" s="253"/>
      <c r="N3214" s="254"/>
      <c r="O3214" s="254"/>
      <c r="P3214" s="254"/>
      <c r="Q3214" s="254"/>
      <c r="R3214" s="254"/>
      <c r="S3214" s="251"/>
      <c r="T3214" s="1443"/>
      <c r="U3214" s="255"/>
      <c r="V3214" s="638"/>
      <c r="W3214" s="260"/>
      <c r="X3214" s="239"/>
      <c r="Y3214" s="257">
        <v>8.25</v>
      </c>
      <c r="Z3214" s="239"/>
      <c r="AA3214" s="239"/>
      <c r="AB3214" s="1120"/>
      <c r="AC3214" s="249"/>
      <c r="AD3214" s="330"/>
      <c r="AE3214" s="211"/>
      <c r="AF3214" s="330"/>
    </row>
    <row r="3215" spans="1:33" x14ac:dyDescent="0.2">
      <c r="A3215" s="202">
        <v>22639</v>
      </c>
      <c r="B3215" s="496">
        <v>2018159</v>
      </c>
      <c r="C3215" s="272">
        <v>121845</v>
      </c>
      <c r="D3215" s="272">
        <v>737618</v>
      </c>
      <c r="E3215" s="273" t="s">
        <v>26</v>
      </c>
      <c r="F3215" s="273">
        <v>1</v>
      </c>
      <c r="G3215" s="273">
        <v>7</v>
      </c>
      <c r="H3215" s="273">
        <v>4</v>
      </c>
      <c r="I3215" s="273">
        <v>3</v>
      </c>
      <c r="J3215" s="262">
        <v>43172</v>
      </c>
      <c r="K3215" s="262">
        <v>43173</v>
      </c>
      <c r="L3215" s="263" t="s">
        <v>1485</v>
      </c>
      <c r="M3215" s="263" t="s">
        <v>1485</v>
      </c>
      <c r="N3215" s="254" t="s">
        <v>47</v>
      </c>
      <c r="O3215" s="254" t="s">
        <v>47</v>
      </c>
      <c r="P3215" s="254" t="s">
        <v>47</v>
      </c>
      <c r="Q3215" s="254" t="s">
        <v>47</v>
      </c>
      <c r="R3215" s="254" t="s">
        <v>47</v>
      </c>
      <c r="S3215" s="243"/>
      <c r="T3215" s="1371"/>
      <c r="U3215" s="264">
        <v>14</v>
      </c>
      <c r="W3215" s="202" t="s">
        <v>162</v>
      </c>
      <c r="X3215" s="265" t="s">
        <v>1341</v>
      </c>
      <c r="Y3215" s="248">
        <v>16</v>
      </c>
      <c r="Z3215" s="202"/>
      <c r="AA3215" s="202"/>
      <c r="AB3215" s="499"/>
      <c r="AC3215" s="249">
        <f>IF(B3215="","",(IFERROR(VLOOKUP(B3215,Projecten!A$4:X$2415,5,FALSE),"niet bekend")))</f>
        <v>1</v>
      </c>
      <c r="AD3215" s="330">
        <f t="shared" ref="AD3215:AD3227" si="230">IF(AC3215="","",(IF(F3215=0,AF3215,(F3215/AC3215*AF3215))))</f>
        <v>3394.58</v>
      </c>
      <c r="AE3215" s="211">
        <f>IF(B3215="","",(IFERROR(VLOOKUP(B3215,Projecten!A$4:X$2415,23,FALSE),"niet bekend")))</f>
        <v>3394.58</v>
      </c>
      <c r="AF3215" s="330">
        <f>IF(B3215="","",(IFERROR(VLOOKUP(B3215,Projecten!A$4:X$2415,12,FALSE),"niet bekend")))</f>
        <v>3394.58</v>
      </c>
      <c r="AG3215" s="209"/>
    </row>
    <row r="3216" spans="1:33" x14ac:dyDescent="0.2">
      <c r="A3216" s="202">
        <v>22640</v>
      </c>
      <c r="B3216" s="496">
        <v>2018164</v>
      </c>
      <c r="C3216" s="272">
        <v>121845</v>
      </c>
      <c r="D3216" s="272">
        <v>728618</v>
      </c>
      <c r="E3216" s="273" t="s">
        <v>26</v>
      </c>
      <c r="F3216" s="273">
        <v>1</v>
      </c>
      <c r="G3216" s="273">
        <v>8</v>
      </c>
      <c r="H3216" s="273">
        <v>4</v>
      </c>
      <c r="I3216" s="273">
        <v>2</v>
      </c>
      <c r="J3216" s="262">
        <v>43179</v>
      </c>
      <c r="K3216" s="262">
        <v>43180</v>
      </c>
      <c r="L3216" s="263" t="s">
        <v>1485</v>
      </c>
      <c r="M3216" s="263" t="s">
        <v>1485</v>
      </c>
      <c r="N3216" s="254" t="s">
        <v>47</v>
      </c>
      <c r="O3216" s="254" t="s">
        <v>47</v>
      </c>
      <c r="P3216" s="254" t="s">
        <v>47</v>
      </c>
      <c r="Q3216" s="254" t="s">
        <v>47</v>
      </c>
      <c r="R3216" s="254" t="s">
        <v>47</v>
      </c>
      <c r="S3216" s="243"/>
      <c r="T3216" s="1371"/>
      <c r="U3216" s="264">
        <v>14</v>
      </c>
      <c r="W3216" s="202" t="s">
        <v>162</v>
      </c>
      <c r="X3216" s="265" t="s">
        <v>4816</v>
      </c>
      <c r="Y3216" s="248">
        <v>13</v>
      </c>
      <c r="Z3216" s="202"/>
      <c r="AA3216" s="202"/>
      <c r="AB3216" s="499"/>
      <c r="AC3216" s="249">
        <f>IF(B3216="","",(IFERROR(VLOOKUP(B3216,Projecten!A$4:X$2415,5,FALSE),"niet bekend")))</f>
        <v>1</v>
      </c>
      <c r="AD3216" s="330">
        <f t="shared" si="230"/>
        <v>2768.6</v>
      </c>
      <c r="AE3216" s="211">
        <f>IF(B3216="","",(IFERROR(VLOOKUP(B3216,Projecten!A$4:X$2415,23,FALSE),"niet bekend")))</f>
        <v>2768.6</v>
      </c>
      <c r="AF3216" s="330">
        <f>IF(B3216="","",(IFERROR(VLOOKUP(B3216,Projecten!A$4:X$2415,12,FALSE),"niet bekend")))</f>
        <v>2768.6</v>
      </c>
      <c r="AG3216" s="209"/>
    </row>
    <row r="3217" spans="1:33" x14ac:dyDescent="0.2">
      <c r="A3217" s="202">
        <v>22641</v>
      </c>
      <c r="B3217" s="496">
        <v>2018167</v>
      </c>
      <c r="C3217" s="272" t="s">
        <v>4823</v>
      </c>
      <c r="D3217" s="272" t="s">
        <v>4749</v>
      </c>
      <c r="E3217" s="273" t="s">
        <v>26</v>
      </c>
      <c r="F3217" s="273">
        <v>1</v>
      </c>
      <c r="G3217" s="273">
        <v>12</v>
      </c>
      <c r="H3217" s="273">
        <v>3</v>
      </c>
      <c r="I3217" s="273">
        <v>4</v>
      </c>
      <c r="J3217" s="262">
        <v>43174</v>
      </c>
      <c r="K3217" s="262">
        <v>43173</v>
      </c>
      <c r="L3217" s="263" t="s">
        <v>1485</v>
      </c>
      <c r="M3217" s="263" t="s">
        <v>1485</v>
      </c>
      <c r="N3217" s="254" t="s">
        <v>47</v>
      </c>
      <c r="O3217" s="254" t="s">
        <v>47</v>
      </c>
      <c r="P3217" s="254" t="s">
        <v>47</v>
      </c>
      <c r="Q3217" s="254" t="s">
        <v>47</v>
      </c>
      <c r="R3217" s="254" t="s">
        <v>47</v>
      </c>
      <c r="S3217" s="243"/>
      <c r="T3217" s="1371"/>
      <c r="U3217" s="264">
        <v>14</v>
      </c>
      <c r="W3217" s="202" t="s">
        <v>162</v>
      </c>
      <c r="X3217" s="265" t="s">
        <v>1250</v>
      </c>
      <c r="Y3217" s="248">
        <v>35</v>
      </c>
      <c r="Z3217" s="202"/>
      <c r="AA3217" s="202"/>
      <c r="AB3217" s="499"/>
      <c r="AC3217" s="249">
        <f>IF(B3217="","",(IFERROR(VLOOKUP(B3217,Projecten!A$4:X$2415,5,FALSE),"niet bekend")))</f>
        <v>1</v>
      </c>
      <c r="AD3217" s="330">
        <f t="shared" si="230"/>
        <v>7399.65</v>
      </c>
      <c r="AE3217" s="211">
        <f>IF(B3217="","",(IFERROR(VLOOKUP(B3217,Projecten!A$4:X$2415,23,FALSE),"niet bekend")))</f>
        <v>7399.65</v>
      </c>
      <c r="AF3217" s="330">
        <f>IF(B3217="","",(IFERROR(VLOOKUP(B3217,Projecten!A$4:X$2415,12,FALSE),"niet bekend")))</f>
        <v>7399.65</v>
      </c>
      <c r="AG3217" s="209"/>
    </row>
    <row r="3218" spans="1:33" x14ac:dyDescent="0.2">
      <c r="A3218" s="202">
        <v>22642</v>
      </c>
      <c r="B3218" s="496" t="s">
        <v>4750</v>
      </c>
      <c r="C3218" s="272" t="s">
        <v>4823</v>
      </c>
      <c r="D3218" s="272">
        <v>710118</v>
      </c>
      <c r="E3218" s="273" t="s">
        <v>26</v>
      </c>
      <c r="F3218" s="273">
        <v>1</v>
      </c>
      <c r="G3218" s="273">
        <v>12</v>
      </c>
      <c r="H3218" s="273"/>
      <c r="I3218" s="273"/>
      <c r="J3218" s="262">
        <v>43172</v>
      </c>
      <c r="K3218" s="262">
        <v>43173</v>
      </c>
      <c r="L3218" s="263" t="s">
        <v>1485</v>
      </c>
      <c r="M3218" s="263" t="s">
        <v>1485</v>
      </c>
      <c r="N3218" s="254" t="s">
        <v>47</v>
      </c>
      <c r="O3218" s="254" t="s">
        <v>47</v>
      </c>
      <c r="P3218" s="254" t="s">
        <v>47</v>
      </c>
      <c r="Q3218" s="254" t="s">
        <v>47</v>
      </c>
      <c r="R3218" s="254" t="s">
        <v>47</v>
      </c>
      <c r="S3218" s="243"/>
      <c r="T3218" s="1371"/>
      <c r="U3218" s="264">
        <v>14</v>
      </c>
      <c r="W3218" s="202" t="s">
        <v>162</v>
      </c>
      <c r="X3218" s="265" t="s">
        <v>4812</v>
      </c>
      <c r="Y3218" s="248">
        <v>36</v>
      </c>
      <c r="Z3218" s="202"/>
      <c r="AA3218" s="202"/>
      <c r="AB3218" s="499"/>
      <c r="AC3218" s="249">
        <f>IF(B3218="","",(IFERROR(VLOOKUP(B3218,Projecten!A$4:X$2415,5,FALSE),"niet bekend")))</f>
        <v>1</v>
      </c>
      <c r="AD3218" s="330">
        <f t="shared" si="230"/>
        <v>8122.95</v>
      </c>
      <c r="AE3218" s="211">
        <f>IF(B3218="","",(IFERROR(VLOOKUP(B3218,Projecten!A$4:X$2415,23,FALSE),"niet bekend")))</f>
        <v>8122.95</v>
      </c>
      <c r="AF3218" s="330">
        <f>IF(B3218="","",(IFERROR(VLOOKUP(B3218,Projecten!A$4:X$2415,12,FALSE),"niet bekend")))</f>
        <v>8122.95</v>
      </c>
      <c r="AG3218" s="209"/>
    </row>
    <row r="3219" spans="1:33" x14ac:dyDescent="0.2">
      <c r="A3219" s="202">
        <v>22643</v>
      </c>
      <c r="B3219" s="496">
        <v>2018170</v>
      </c>
      <c r="C3219" s="272" t="s">
        <v>4823</v>
      </c>
      <c r="D3219" s="272">
        <v>709518</v>
      </c>
      <c r="E3219" s="273" t="s">
        <v>26</v>
      </c>
      <c r="F3219" s="273">
        <v>1</v>
      </c>
      <c r="G3219" s="273">
        <v>8</v>
      </c>
      <c r="H3219" s="273">
        <v>4</v>
      </c>
      <c r="I3219" s="273">
        <v>3</v>
      </c>
      <c r="J3219" s="262">
        <v>43172</v>
      </c>
      <c r="K3219" s="262">
        <v>43173</v>
      </c>
      <c r="L3219" s="263"/>
      <c r="M3219" s="263"/>
      <c r="N3219" s="254" t="s">
        <v>47</v>
      </c>
      <c r="O3219" s="254" t="s">
        <v>47</v>
      </c>
      <c r="P3219" s="254" t="s">
        <v>47</v>
      </c>
      <c r="Q3219" s="254" t="s">
        <v>47</v>
      </c>
      <c r="R3219" s="254" t="s">
        <v>47</v>
      </c>
      <c r="S3219" s="243"/>
      <c r="T3219" s="1371"/>
      <c r="U3219" s="264">
        <v>14</v>
      </c>
      <c r="W3219" s="202" t="s">
        <v>162</v>
      </c>
      <c r="X3219" s="265" t="s">
        <v>4822</v>
      </c>
      <c r="Y3219" s="248">
        <v>26</v>
      </c>
      <c r="Z3219" s="202"/>
      <c r="AA3219" s="202"/>
      <c r="AB3219" s="499"/>
      <c r="AC3219" s="249">
        <f>IF(B3219="","",(IFERROR(VLOOKUP(B3219,Projecten!A$4:X$2415,5,FALSE),"niet bekend")))</f>
        <v>1</v>
      </c>
      <c r="AD3219" s="330">
        <f t="shared" si="230"/>
        <v>5436.57</v>
      </c>
      <c r="AE3219" s="211">
        <f>IF(B3219="","",(IFERROR(VLOOKUP(B3219,Projecten!A$4:X$2415,23,FALSE),"niet bekend")))</f>
        <v>5436.57</v>
      </c>
      <c r="AF3219" s="330">
        <f>IF(B3219="","",(IFERROR(VLOOKUP(B3219,Projecten!A$4:X$2415,12,FALSE),"niet bekend")))</f>
        <v>5436.57</v>
      </c>
      <c r="AG3219" s="209"/>
    </row>
    <row r="3220" spans="1:33" s="327" customFormat="1" x14ac:dyDescent="0.2">
      <c r="A3220" s="318">
        <v>22644</v>
      </c>
      <c r="B3220" s="496">
        <v>2018053</v>
      </c>
      <c r="C3220" s="272" t="s">
        <v>4824</v>
      </c>
      <c r="D3220" s="272" t="s">
        <v>4308</v>
      </c>
      <c r="E3220" s="273" t="s">
        <v>26</v>
      </c>
      <c r="F3220" s="273">
        <v>1</v>
      </c>
      <c r="G3220" s="273">
        <v>11</v>
      </c>
      <c r="H3220" s="273">
        <v>4</v>
      </c>
      <c r="I3220" s="273">
        <v>12</v>
      </c>
      <c r="J3220" s="1450">
        <v>43172</v>
      </c>
      <c r="K3220" s="1450">
        <v>43173</v>
      </c>
      <c r="L3220" s="1447" t="s">
        <v>1485</v>
      </c>
      <c r="M3220" s="1504" t="s">
        <v>4669</v>
      </c>
      <c r="N3220" s="403" t="s">
        <v>47</v>
      </c>
      <c r="O3220" s="403" t="s">
        <v>47</v>
      </c>
      <c r="P3220" s="403" t="s">
        <v>47</v>
      </c>
      <c r="Q3220" s="403" t="s">
        <v>47</v>
      </c>
      <c r="R3220" s="403" t="s">
        <v>47</v>
      </c>
      <c r="S3220" s="320"/>
      <c r="T3220" s="1315"/>
      <c r="U3220" s="264">
        <v>14</v>
      </c>
      <c r="V3220" s="396"/>
      <c r="W3220" s="318" t="s">
        <v>3928</v>
      </c>
      <c r="X3220" s="265" t="s">
        <v>4898</v>
      </c>
      <c r="Y3220" s="324">
        <v>48</v>
      </c>
      <c r="Z3220" s="318"/>
      <c r="AA3220" s="318"/>
      <c r="AB3220" s="1210"/>
      <c r="AC3220" s="249">
        <f>IF(B3220="","",(IFERROR(VLOOKUP(B3220,Projecten!A$4:X$2415,5,FALSE),"niet bekend")))</f>
        <v>1</v>
      </c>
      <c r="AD3220" s="330">
        <f t="shared" si="230"/>
        <v>11442</v>
      </c>
      <c r="AE3220" s="211">
        <f>IF(B3220="","",(IFERROR(VLOOKUP(B3220,Projecten!A$4:X$2415,23,FALSE),"niet bekend")))</f>
        <v>11442</v>
      </c>
      <c r="AF3220" s="330">
        <f>IF(B3220="","",(IFERROR(VLOOKUP(B3220,Projecten!A$4:X$2415,12,FALSE),"niet bekend")))</f>
        <v>11442</v>
      </c>
    </row>
    <row r="3221" spans="1:33" x14ac:dyDescent="0.2">
      <c r="A3221" s="202">
        <v>22645</v>
      </c>
      <c r="B3221" s="1101" t="s">
        <v>4375</v>
      </c>
      <c r="C3221" s="238">
        <v>121849</v>
      </c>
      <c r="D3221" s="238" t="s">
        <v>4407</v>
      </c>
      <c r="E3221" s="240" t="s">
        <v>352</v>
      </c>
      <c r="F3221" s="240">
        <v>1</v>
      </c>
      <c r="G3221" s="240">
        <v>7</v>
      </c>
      <c r="H3221" s="240">
        <v>4</v>
      </c>
      <c r="I3221" s="240">
        <v>3</v>
      </c>
      <c r="J3221" s="1450">
        <v>43168</v>
      </c>
      <c r="K3221" s="1450">
        <v>43171</v>
      </c>
      <c r="L3221" s="1447" t="s">
        <v>1485</v>
      </c>
      <c r="M3221" s="1446" t="s">
        <v>1485</v>
      </c>
      <c r="N3221" s="242" t="s">
        <v>47</v>
      </c>
      <c r="O3221" s="242" t="s">
        <v>47</v>
      </c>
      <c r="P3221" s="242" t="s">
        <v>47</v>
      </c>
      <c r="Q3221" s="242" t="s">
        <v>47</v>
      </c>
      <c r="R3221" s="242" t="s">
        <v>47</v>
      </c>
      <c r="S3221" s="243"/>
      <c r="T3221" s="1371"/>
      <c r="U3221" s="264">
        <v>14</v>
      </c>
      <c r="W3221" s="202" t="s">
        <v>532</v>
      </c>
      <c r="X3221" s="265" t="s">
        <v>4899</v>
      </c>
      <c r="Y3221" s="245">
        <v>14</v>
      </c>
      <c r="Z3221" s="427"/>
      <c r="AA3221" s="202"/>
      <c r="AB3221" s="243"/>
      <c r="AC3221" s="249">
        <f>IF(B3221="","",(IFERROR(VLOOKUP(B3221,Projecten!A$4:X$2415,5,FALSE),"niet bekend")))</f>
        <v>1</v>
      </c>
      <c r="AD3221" s="330">
        <f t="shared" si="230"/>
        <v>2360</v>
      </c>
      <c r="AE3221" s="211">
        <f>IF(B3221="","",(IFERROR(VLOOKUP(B3221,Projecten!A$4:X$2415,23,FALSE),"niet bekend")))</f>
        <v>2360</v>
      </c>
      <c r="AF3221" s="330">
        <f>IF(B3221="","",(IFERROR(VLOOKUP(B3221,Projecten!A$4:X$2415,12,FALSE),"niet bekend")))</f>
        <v>2360</v>
      </c>
      <c r="AG3221" s="209"/>
    </row>
    <row r="3222" spans="1:33" x14ac:dyDescent="0.2">
      <c r="A3222" s="202">
        <v>22646</v>
      </c>
      <c r="B3222" s="1101" t="s">
        <v>4376</v>
      </c>
      <c r="C3222" s="238">
        <v>121849</v>
      </c>
      <c r="D3222" s="238" t="s">
        <v>4407</v>
      </c>
      <c r="E3222" s="240" t="s">
        <v>352</v>
      </c>
      <c r="F3222" s="240">
        <v>1</v>
      </c>
      <c r="G3222" s="240">
        <v>7</v>
      </c>
      <c r="H3222" s="240">
        <v>4</v>
      </c>
      <c r="I3222" s="240">
        <v>3</v>
      </c>
      <c r="J3222" s="1450">
        <v>43168</v>
      </c>
      <c r="K3222" s="1450">
        <v>43171</v>
      </c>
      <c r="L3222" s="1447" t="s">
        <v>1485</v>
      </c>
      <c r="M3222" s="1446" t="s">
        <v>1485</v>
      </c>
      <c r="N3222" s="242" t="s">
        <v>47</v>
      </c>
      <c r="O3222" s="242" t="s">
        <v>47</v>
      </c>
      <c r="P3222" s="242" t="s">
        <v>47</v>
      </c>
      <c r="Q3222" s="242" t="s">
        <v>47</v>
      </c>
      <c r="R3222" s="242" t="s">
        <v>47</v>
      </c>
      <c r="S3222" s="243"/>
      <c r="T3222" s="1371"/>
      <c r="U3222" s="264">
        <v>14</v>
      </c>
      <c r="W3222" s="202" t="s">
        <v>532</v>
      </c>
      <c r="X3222" s="265" t="s">
        <v>4899</v>
      </c>
      <c r="Y3222" s="245">
        <v>14</v>
      </c>
      <c r="Z3222" s="427"/>
      <c r="AA3222" s="202"/>
      <c r="AB3222" s="243"/>
      <c r="AC3222" s="249">
        <f>IF(B3222="","",(IFERROR(VLOOKUP(B3222,Projecten!A$4:X$2415,5,FALSE),"niet bekend")))</f>
        <v>1</v>
      </c>
      <c r="AD3222" s="330">
        <f t="shared" si="230"/>
        <v>2360</v>
      </c>
      <c r="AE3222" s="211">
        <f>IF(B3222="","",(IFERROR(VLOOKUP(B3222,Projecten!A$4:X$2415,23,FALSE),"niet bekend")))</f>
        <v>2360</v>
      </c>
      <c r="AF3222" s="330">
        <f>IF(B3222="","",(IFERROR(VLOOKUP(B3222,Projecten!A$4:X$2415,12,FALSE),"niet bekend")))</f>
        <v>2360</v>
      </c>
      <c r="AG3222" s="209"/>
    </row>
    <row r="3223" spans="1:33" x14ac:dyDescent="0.2">
      <c r="A3223" s="202">
        <v>22647</v>
      </c>
      <c r="B3223" s="1101" t="s">
        <v>4377</v>
      </c>
      <c r="C3223" s="238">
        <v>121849</v>
      </c>
      <c r="D3223" s="238" t="s">
        <v>4407</v>
      </c>
      <c r="E3223" s="240" t="s">
        <v>352</v>
      </c>
      <c r="F3223" s="240">
        <v>1</v>
      </c>
      <c r="G3223" s="240">
        <v>7</v>
      </c>
      <c r="H3223" s="240">
        <v>4</v>
      </c>
      <c r="I3223" s="240">
        <v>3</v>
      </c>
      <c r="J3223" s="1450">
        <v>43168</v>
      </c>
      <c r="K3223" s="1450">
        <v>43171</v>
      </c>
      <c r="L3223" s="1447" t="s">
        <v>1485</v>
      </c>
      <c r="M3223" s="1446" t="s">
        <v>1485</v>
      </c>
      <c r="N3223" s="242" t="s">
        <v>47</v>
      </c>
      <c r="O3223" s="242" t="s">
        <v>47</v>
      </c>
      <c r="P3223" s="242" t="s">
        <v>47</v>
      </c>
      <c r="Q3223" s="242" t="s">
        <v>47</v>
      </c>
      <c r="R3223" s="242" t="s">
        <v>47</v>
      </c>
      <c r="S3223" s="243"/>
      <c r="T3223" s="1371"/>
      <c r="U3223" s="264">
        <v>14</v>
      </c>
      <c r="W3223" s="202" t="s">
        <v>532</v>
      </c>
      <c r="X3223" s="265" t="s">
        <v>4899</v>
      </c>
      <c r="Y3223" s="245">
        <v>14</v>
      </c>
      <c r="Z3223" s="427"/>
      <c r="AA3223" s="202"/>
      <c r="AB3223" s="243"/>
      <c r="AC3223" s="249">
        <f>IF(B3223="","",(IFERROR(VLOOKUP(B3223,Projecten!A$4:X$2415,5,FALSE),"niet bekend")))</f>
        <v>1</v>
      </c>
      <c r="AD3223" s="330">
        <f t="shared" si="230"/>
        <v>2360</v>
      </c>
      <c r="AE3223" s="211">
        <f>IF(B3223="","",(IFERROR(VLOOKUP(B3223,Projecten!A$4:X$2415,23,FALSE),"niet bekend")))</f>
        <v>2360</v>
      </c>
      <c r="AF3223" s="330">
        <f>IF(B3223="","",(IFERROR(VLOOKUP(B3223,Projecten!A$4:X$2415,12,FALSE),"niet bekend")))</f>
        <v>2360</v>
      </c>
      <c r="AG3223" s="209"/>
    </row>
    <row r="3224" spans="1:33" x14ac:dyDescent="0.2">
      <c r="A3224" s="202">
        <v>22648</v>
      </c>
      <c r="B3224" s="1101" t="s">
        <v>4378</v>
      </c>
      <c r="C3224" s="238">
        <v>121849</v>
      </c>
      <c r="D3224" s="238" t="s">
        <v>4407</v>
      </c>
      <c r="E3224" s="240" t="s">
        <v>352</v>
      </c>
      <c r="F3224" s="240">
        <v>1</v>
      </c>
      <c r="G3224" s="240">
        <v>7</v>
      </c>
      <c r="H3224" s="240">
        <v>4</v>
      </c>
      <c r="I3224" s="240">
        <v>3</v>
      </c>
      <c r="J3224" s="1450">
        <v>43168</v>
      </c>
      <c r="K3224" s="1450">
        <v>43171</v>
      </c>
      <c r="L3224" s="1447" t="s">
        <v>1485</v>
      </c>
      <c r="M3224" s="1446" t="s">
        <v>1485</v>
      </c>
      <c r="N3224" s="242" t="s">
        <v>47</v>
      </c>
      <c r="O3224" s="242" t="s">
        <v>47</v>
      </c>
      <c r="P3224" s="242" t="s">
        <v>47</v>
      </c>
      <c r="Q3224" s="242" t="s">
        <v>47</v>
      </c>
      <c r="R3224" s="242" t="s">
        <v>47</v>
      </c>
      <c r="S3224" s="243"/>
      <c r="T3224" s="1371"/>
      <c r="U3224" s="264">
        <v>14</v>
      </c>
      <c r="W3224" s="202" t="s">
        <v>532</v>
      </c>
      <c r="X3224" s="265" t="s">
        <v>4899</v>
      </c>
      <c r="Y3224" s="245">
        <v>14</v>
      </c>
      <c r="Z3224" s="427"/>
      <c r="AA3224" s="202"/>
      <c r="AB3224" s="243"/>
      <c r="AC3224" s="249">
        <f>IF(B3224="","",(IFERROR(VLOOKUP(B3224,Projecten!A$4:X$2415,5,FALSE),"niet bekend")))</f>
        <v>1</v>
      </c>
      <c r="AD3224" s="330">
        <f t="shared" si="230"/>
        <v>2360</v>
      </c>
      <c r="AE3224" s="211">
        <f>IF(B3224="","",(IFERROR(VLOOKUP(B3224,Projecten!A$4:X$2415,23,FALSE),"niet bekend")))</f>
        <v>2360</v>
      </c>
      <c r="AF3224" s="330">
        <f>IF(B3224="","",(IFERROR(VLOOKUP(B3224,Projecten!A$4:X$2415,12,FALSE),"niet bekend")))</f>
        <v>2360</v>
      </c>
      <c r="AG3224" s="209"/>
    </row>
    <row r="3225" spans="1:33" x14ac:dyDescent="0.2">
      <c r="A3225" s="202">
        <v>22649</v>
      </c>
      <c r="B3225" s="1101" t="s">
        <v>4379</v>
      </c>
      <c r="C3225" s="238">
        <v>121849</v>
      </c>
      <c r="D3225" s="238" t="s">
        <v>4407</v>
      </c>
      <c r="E3225" s="240" t="s">
        <v>352</v>
      </c>
      <c r="F3225" s="240">
        <v>1</v>
      </c>
      <c r="G3225" s="240">
        <v>7</v>
      </c>
      <c r="H3225" s="240">
        <v>4</v>
      </c>
      <c r="I3225" s="240">
        <v>3</v>
      </c>
      <c r="J3225" s="1450">
        <v>43168</v>
      </c>
      <c r="K3225" s="1450">
        <v>43171</v>
      </c>
      <c r="L3225" s="1447" t="s">
        <v>1485</v>
      </c>
      <c r="M3225" s="1446" t="s">
        <v>1485</v>
      </c>
      <c r="N3225" s="242" t="s">
        <v>47</v>
      </c>
      <c r="O3225" s="242" t="s">
        <v>47</v>
      </c>
      <c r="P3225" s="242" t="s">
        <v>47</v>
      </c>
      <c r="Q3225" s="242" t="s">
        <v>47</v>
      </c>
      <c r="R3225" s="242" t="s">
        <v>47</v>
      </c>
      <c r="S3225" s="243"/>
      <c r="T3225" s="1371"/>
      <c r="U3225" s="264">
        <v>14</v>
      </c>
      <c r="W3225" s="202" t="s">
        <v>532</v>
      </c>
      <c r="X3225" s="265" t="s">
        <v>4899</v>
      </c>
      <c r="Y3225" s="245">
        <v>14</v>
      </c>
      <c r="Z3225" s="427"/>
      <c r="AA3225" s="202"/>
      <c r="AB3225" s="243"/>
      <c r="AC3225" s="249">
        <f>IF(B3225="","",(IFERROR(VLOOKUP(B3225,Projecten!A$4:X$2415,5,FALSE),"niet bekend")))</f>
        <v>1</v>
      </c>
      <c r="AD3225" s="330">
        <f t="shared" si="230"/>
        <v>2360</v>
      </c>
      <c r="AE3225" s="211">
        <f>IF(B3225="","",(IFERROR(VLOOKUP(B3225,Projecten!A$4:X$2415,23,FALSE),"niet bekend")))</f>
        <v>2360</v>
      </c>
      <c r="AF3225" s="330">
        <f>IF(B3225="","",(IFERROR(VLOOKUP(B3225,Projecten!A$4:X$2415,12,FALSE),"niet bekend")))</f>
        <v>2360</v>
      </c>
      <c r="AG3225" s="209"/>
    </row>
    <row r="3226" spans="1:33" x14ac:dyDescent="0.2">
      <c r="A3226" s="202">
        <v>22650</v>
      </c>
      <c r="B3226" s="1101" t="s">
        <v>4380</v>
      </c>
      <c r="C3226" s="238">
        <v>121849</v>
      </c>
      <c r="D3226" s="238" t="s">
        <v>4407</v>
      </c>
      <c r="E3226" s="240" t="s">
        <v>352</v>
      </c>
      <c r="F3226" s="240">
        <v>1</v>
      </c>
      <c r="G3226" s="240">
        <v>7</v>
      </c>
      <c r="H3226" s="240">
        <v>4</v>
      </c>
      <c r="I3226" s="240">
        <v>3</v>
      </c>
      <c r="J3226" s="1450">
        <v>43168</v>
      </c>
      <c r="K3226" s="1450">
        <v>43171</v>
      </c>
      <c r="L3226" s="1447" t="s">
        <v>1485</v>
      </c>
      <c r="M3226" s="1446" t="s">
        <v>1485</v>
      </c>
      <c r="N3226" s="242" t="s">
        <v>47</v>
      </c>
      <c r="O3226" s="242" t="s">
        <v>47</v>
      </c>
      <c r="P3226" s="242" t="s">
        <v>47</v>
      </c>
      <c r="Q3226" s="242" t="s">
        <v>47</v>
      </c>
      <c r="R3226" s="242" t="s">
        <v>47</v>
      </c>
      <c r="S3226" s="243"/>
      <c r="T3226" s="1371"/>
      <c r="U3226" s="264">
        <v>14</v>
      </c>
      <c r="W3226" s="202" t="s">
        <v>532</v>
      </c>
      <c r="X3226" s="265" t="s">
        <v>4899</v>
      </c>
      <c r="Y3226" s="245">
        <v>14</v>
      </c>
      <c r="Z3226" s="427"/>
      <c r="AA3226" s="202"/>
      <c r="AB3226" s="243"/>
      <c r="AC3226" s="249">
        <f>IF(B3226="","",(IFERROR(VLOOKUP(B3226,Projecten!A$4:X$2415,5,FALSE),"niet bekend")))</f>
        <v>1</v>
      </c>
      <c r="AD3226" s="330">
        <f t="shared" si="230"/>
        <v>2360</v>
      </c>
      <c r="AE3226" s="211">
        <f>IF(B3226="","",(IFERROR(VLOOKUP(B3226,Projecten!A$4:X$2415,23,FALSE),"niet bekend")))</f>
        <v>2360</v>
      </c>
      <c r="AF3226" s="330">
        <f>IF(B3226="","",(IFERROR(VLOOKUP(B3226,Projecten!A$4:X$2415,12,FALSE),"niet bekend")))</f>
        <v>2360</v>
      </c>
      <c r="AG3226" s="209"/>
    </row>
    <row r="3227" spans="1:33" x14ac:dyDescent="0.2">
      <c r="A3227" s="202">
        <v>22651</v>
      </c>
      <c r="B3227" s="496" t="s">
        <v>4691</v>
      </c>
      <c r="C3227" s="272">
        <v>121851</v>
      </c>
      <c r="D3227" s="272" t="s">
        <v>4690</v>
      </c>
      <c r="E3227" s="273" t="s">
        <v>2800</v>
      </c>
      <c r="F3227" s="273">
        <v>0</v>
      </c>
      <c r="G3227" s="273">
        <v>6</v>
      </c>
      <c r="H3227" s="273">
        <v>0</v>
      </c>
      <c r="I3227" s="273">
        <v>0</v>
      </c>
      <c r="J3227" s="262">
        <v>43188</v>
      </c>
      <c r="K3227" s="263" t="s">
        <v>1485</v>
      </c>
      <c r="L3227" s="263" t="s">
        <v>1485</v>
      </c>
      <c r="M3227" s="263" t="s">
        <v>1485</v>
      </c>
      <c r="N3227" s="254" t="s">
        <v>47</v>
      </c>
      <c r="O3227" s="254" t="s">
        <v>47</v>
      </c>
      <c r="P3227" s="254" t="s">
        <v>47</v>
      </c>
      <c r="Q3227" s="254" t="s">
        <v>47</v>
      </c>
      <c r="R3227" s="254" t="s">
        <v>47</v>
      </c>
      <c r="S3227" s="243"/>
      <c r="T3227" s="1371"/>
      <c r="U3227" s="264">
        <v>14</v>
      </c>
      <c r="W3227" s="202" t="s">
        <v>1937</v>
      </c>
      <c r="X3227" s="265" t="s">
        <v>4692</v>
      </c>
      <c r="Y3227" s="248">
        <v>5</v>
      </c>
      <c r="Z3227" s="202"/>
      <c r="AA3227" s="202"/>
      <c r="AB3227" s="499"/>
      <c r="AC3227" s="249">
        <f>IF(B3227="","",(IFERROR(VLOOKUP(B3227,Projecten!A$4:X$2415,5,FALSE),"niet bekend")))</f>
        <v>0</v>
      </c>
      <c r="AD3227" s="330">
        <f t="shared" si="230"/>
        <v>793.8</v>
      </c>
      <c r="AE3227" s="211">
        <f>IF(B3227="","",(IFERROR(VLOOKUP(B3227,Projecten!A$4:X$2415,23,FALSE),"niet bekend")))</f>
        <v>793.8</v>
      </c>
      <c r="AF3227" s="330">
        <f>IF(B3227="","",(IFERROR(VLOOKUP(B3227,Projecten!A$4:X$2415,12,FALSE),"niet bekend")))</f>
        <v>793.8</v>
      </c>
      <c r="AG3227" s="209"/>
    </row>
    <row r="3228" spans="1:33" x14ac:dyDescent="0.2">
      <c r="A3228" s="202"/>
      <c r="B3228" s="496"/>
      <c r="C3228" s="272"/>
      <c r="D3228" s="272"/>
      <c r="E3228" s="273"/>
      <c r="F3228" s="273"/>
      <c r="G3228" s="273"/>
      <c r="H3228" s="273"/>
      <c r="I3228" s="273"/>
      <c r="J3228" s="263"/>
      <c r="K3228" s="263"/>
      <c r="L3228" s="263"/>
      <c r="M3228" s="263"/>
      <c r="S3228" s="243"/>
      <c r="T3228" s="1371"/>
      <c r="U3228" s="264"/>
      <c r="X3228" s="265"/>
      <c r="Y3228" s="248"/>
      <c r="Z3228" s="202"/>
      <c r="AA3228" s="202"/>
      <c r="AB3228" s="499"/>
      <c r="AC3228" s="249"/>
      <c r="AD3228" s="330"/>
      <c r="AE3228" s="211"/>
      <c r="AF3228" s="330"/>
      <c r="AG3228" s="209"/>
    </row>
    <row r="3229" spans="1:33" x14ac:dyDescent="0.2">
      <c r="A3229" s="202">
        <v>22652</v>
      </c>
      <c r="B3229" s="261">
        <v>2018230</v>
      </c>
      <c r="C3229" s="243" t="s">
        <v>4882</v>
      </c>
      <c r="D3229" s="243" t="s">
        <v>4883</v>
      </c>
      <c r="E3229" s="202" t="s">
        <v>26</v>
      </c>
      <c r="F3229" s="202">
        <v>0</v>
      </c>
      <c r="G3229" s="202">
        <v>0</v>
      </c>
      <c r="H3229" s="202">
        <v>0</v>
      </c>
      <c r="I3229" s="202">
        <v>0</v>
      </c>
      <c r="J3229" s="263"/>
      <c r="K3229" s="263"/>
      <c r="L3229" s="263"/>
      <c r="M3229" s="263"/>
      <c r="N3229" s="254" t="s">
        <v>47</v>
      </c>
      <c r="O3229" s="254" t="s">
        <v>47</v>
      </c>
      <c r="P3229" s="254" t="s">
        <v>47</v>
      </c>
      <c r="Q3229" s="254" t="s">
        <v>47</v>
      </c>
      <c r="R3229" s="254" t="s">
        <v>47</v>
      </c>
      <c r="S3229" s="243"/>
      <c r="T3229" s="1371"/>
      <c r="U3229" s="245">
        <v>14</v>
      </c>
      <c r="W3229" s="265" t="s">
        <v>3928</v>
      </c>
      <c r="X3229" s="265"/>
      <c r="Y3229" s="248">
        <v>4</v>
      </c>
      <c r="Z3229" s="202"/>
      <c r="AA3229" s="202"/>
      <c r="AB3229" s="499"/>
      <c r="AC3229" s="249">
        <f>IF(B3229="","",(IFERROR(VLOOKUP(B3229,Projecten!A$4:X$2415,5,FALSE),"niet bekend")))</f>
        <v>0</v>
      </c>
      <c r="AD3229" s="330">
        <f t="shared" ref="AD3229:AD3234" si="231">IF(AC3229="","",(IF(F3229=0,AF3229,(F3229/AC3229*AF3229))))</f>
        <v>684</v>
      </c>
      <c r="AE3229" s="211">
        <f>IF(B3229="","",(IFERROR(VLOOKUP(B3229,Projecten!A$4:X$2415,23,FALSE),"niet bekend")))</f>
        <v>684</v>
      </c>
      <c r="AF3229" s="330">
        <f>IF(B3229="","",(IFERROR(VLOOKUP(B3229,Projecten!A$4:X$2415,12,FALSE),"niet bekend")))</f>
        <v>684</v>
      </c>
      <c r="AG3229" s="209"/>
    </row>
    <row r="3230" spans="1:33" x14ac:dyDescent="0.2">
      <c r="A3230" s="202">
        <v>22653</v>
      </c>
      <c r="B3230" s="272">
        <v>2017837</v>
      </c>
      <c r="C3230" s="496">
        <v>121855</v>
      </c>
      <c r="D3230" s="272" t="s">
        <v>4161</v>
      </c>
      <c r="E3230" s="273" t="s">
        <v>352</v>
      </c>
      <c r="F3230" s="273">
        <v>1</v>
      </c>
      <c r="G3230" s="273">
        <f>F3230*9</f>
        <v>9</v>
      </c>
      <c r="H3230" s="273">
        <f>F3230*5</f>
        <v>5</v>
      </c>
      <c r="I3230" s="273">
        <f>F3230*4</f>
        <v>4</v>
      </c>
      <c r="J3230" s="263">
        <v>43172</v>
      </c>
      <c r="K3230" s="263">
        <v>43131</v>
      </c>
      <c r="L3230" s="263" t="s">
        <v>1485</v>
      </c>
      <c r="M3230" s="263" t="s">
        <v>1485</v>
      </c>
      <c r="N3230" s="254" t="s">
        <v>47</v>
      </c>
      <c r="O3230" s="254" t="s">
        <v>47</v>
      </c>
      <c r="P3230" s="254" t="s">
        <v>47</v>
      </c>
      <c r="Q3230" s="254" t="s">
        <v>47</v>
      </c>
      <c r="R3230" s="254" t="s">
        <v>47</v>
      </c>
      <c r="S3230" s="243"/>
      <c r="T3230" s="1371"/>
      <c r="U3230" s="1503">
        <v>15</v>
      </c>
      <c r="W3230" s="202" t="s">
        <v>532</v>
      </c>
      <c r="X3230" s="265" t="s">
        <v>4654</v>
      </c>
      <c r="Y3230" s="248">
        <v>33</v>
      </c>
      <c r="Z3230" s="202"/>
      <c r="AA3230" s="202"/>
      <c r="AB3230" s="499"/>
      <c r="AC3230" s="249">
        <f>IF(B3230="","",(IFERROR(VLOOKUP(B3230,Projecten!A$4:X$2415,5,FALSE),"niet bekend")))</f>
        <v>11</v>
      </c>
      <c r="AD3230" s="330">
        <f t="shared" si="231"/>
        <v>4845</v>
      </c>
      <c r="AE3230" s="211">
        <f>IF(B3230="","",(IFERROR(VLOOKUP(B3230,Projecten!A$4:X$2415,23,FALSE),"niet bekend")))</f>
        <v>53295</v>
      </c>
      <c r="AF3230" s="330">
        <f>IF(B3230="","",(IFERROR(VLOOKUP(B3230,Projecten!A$4:X$2415,12,FALSE),"niet bekend")))</f>
        <v>53295</v>
      </c>
      <c r="AG3230" s="209"/>
    </row>
    <row r="3231" spans="1:33" x14ac:dyDescent="0.2">
      <c r="A3231" s="202">
        <v>22654</v>
      </c>
      <c r="B3231" s="272">
        <v>2017836</v>
      </c>
      <c r="C3231" s="496">
        <v>121856</v>
      </c>
      <c r="D3231" s="272" t="s">
        <v>4162</v>
      </c>
      <c r="E3231" s="273" t="s">
        <v>352</v>
      </c>
      <c r="F3231" s="273">
        <v>1</v>
      </c>
      <c r="G3231" s="273">
        <f>F3231*12</f>
        <v>12</v>
      </c>
      <c r="H3231" s="273">
        <f>F3231*6</f>
        <v>6</v>
      </c>
      <c r="I3231" s="273">
        <f>F3231*4</f>
        <v>4</v>
      </c>
      <c r="J3231" s="263">
        <v>43172</v>
      </c>
      <c r="K3231" s="263">
        <v>43131</v>
      </c>
      <c r="L3231" s="263" t="s">
        <v>1485</v>
      </c>
      <c r="M3231" s="263" t="s">
        <v>1485</v>
      </c>
      <c r="N3231" s="254" t="s">
        <v>47</v>
      </c>
      <c r="O3231" s="254" t="s">
        <v>47</v>
      </c>
      <c r="P3231" s="254" t="s">
        <v>47</v>
      </c>
      <c r="Q3231" s="254" t="s">
        <v>47</v>
      </c>
      <c r="R3231" s="254" t="s">
        <v>47</v>
      </c>
      <c r="S3231" s="243"/>
      <c r="T3231" s="1371"/>
      <c r="U3231" s="1503">
        <v>15</v>
      </c>
      <c r="W3231" s="202" t="s">
        <v>532</v>
      </c>
      <c r="X3231" s="1482" t="s">
        <v>4855</v>
      </c>
      <c r="Y3231" s="248">
        <v>33</v>
      </c>
      <c r="Z3231" s="202"/>
      <c r="AA3231" s="202"/>
      <c r="AB3231" s="499"/>
      <c r="AC3231" s="249">
        <f>IF(B3231="","",(IFERROR(VLOOKUP(B3231,Projecten!A$4:X$2415,5,FALSE),"niet bekend")))</f>
        <v>23</v>
      </c>
      <c r="AD3231" s="330">
        <f t="shared" si="231"/>
        <v>4816</v>
      </c>
      <c r="AE3231" s="211">
        <f>IF(B3231="","",(IFERROR(VLOOKUP(B3231,Projecten!A$4:X$2415,23,FALSE),"niet bekend")))</f>
        <v>110768</v>
      </c>
      <c r="AF3231" s="330">
        <f>IF(B3231="","",(IFERROR(VLOOKUP(B3231,Projecten!A$4:X$2415,12,FALSE),"niet bekend")))</f>
        <v>110768</v>
      </c>
      <c r="AG3231" s="209"/>
    </row>
    <row r="3232" spans="1:33" x14ac:dyDescent="0.2">
      <c r="A3232" s="202">
        <v>22655</v>
      </c>
      <c r="B3232" s="272">
        <v>2017836</v>
      </c>
      <c r="C3232" s="496">
        <v>121856</v>
      </c>
      <c r="D3232" s="272" t="s">
        <v>4163</v>
      </c>
      <c r="E3232" s="273" t="s">
        <v>352</v>
      </c>
      <c r="F3232" s="273">
        <v>1</v>
      </c>
      <c r="G3232" s="273">
        <f>F3232*12</f>
        <v>12</v>
      </c>
      <c r="H3232" s="273">
        <f>F3232*6</f>
        <v>6</v>
      </c>
      <c r="I3232" s="273">
        <f>F3232*4</f>
        <v>4</v>
      </c>
      <c r="J3232" s="263">
        <v>43172</v>
      </c>
      <c r="K3232" s="263">
        <v>43131</v>
      </c>
      <c r="L3232" s="263" t="s">
        <v>1485</v>
      </c>
      <c r="M3232" s="263" t="s">
        <v>1485</v>
      </c>
      <c r="N3232" s="254" t="s">
        <v>47</v>
      </c>
      <c r="O3232" s="254" t="s">
        <v>47</v>
      </c>
      <c r="P3232" s="254" t="s">
        <v>47</v>
      </c>
      <c r="Q3232" s="254" t="s">
        <v>47</v>
      </c>
      <c r="R3232" s="254" t="s">
        <v>47</v>
      </c>
      <c r="S3232" s="243"/>
      <c r="T3232" s="1371"/>
      <c r="U3232" s="1503">
        <v>15</v>
      </c>
      <c r="W3232" s="202" t="s">
        <v>532</v>
      </c>
      <c r="X3232" s="265" t="s">
        <v>4657</v>
      </c>
      <c r="Y3232" s="248">
        <v>33</v>
      </c>
      <c r="Z3232" s="202"/>
      <c r="AA3232" s="202"/>
      <c r="AB3232" s="499"/>
      <c r="AC3232" s="249">
        <f>IF(B3232="","",(IFERROR(VLOOKUP(B3232,Projecten!A$4:X$2415,5,FALSE),"niet bekend")))</f>
        <v>23</v>
      </c>
      <c r="AD3232" s="330">
        <f t="shared" si="231"/>
        <v>4816</v>
      </c>
      <c r="AE3232" s="211">
        <f>IF(B3232="","",(IFERROR(VLOOKUP(B3232,Projecten!A$4:X$2415,23,FALSE),"niet bekend")))</f>
        <v>110768</v>
      </c>
      <c r="AF3232" s="330">
        <f>IF(B3232="","",(IFERROR(VLOOKUP(B3232,Projecten!A$4:X$2415,12,FALSE),"niet bekend")))</f>
        <v>110768</v>
      </c>
      <c r="AG3232" s="209"/>
    </row>
    <row r="3233" spans="1:33" x14ac:dyDescent="0.2">
      <c r="A3233" s="202">
        <v>22656</v>
      </c>
      <c r="B3233" s="272">
        <v>2018133</v>
      </c>
      <c r="C3233" s="496">
        <v>121870</v>
      </c>
      <c r="D3233" s="272" t="s">
        <v>4693</v>
      </c>
      <c r="E3233" s="273" t="s">
        <v>352</v>
      </c>
      <c r="F3233" s="273">
        <v>0</v>
      </c>
      <c r="G3233" s="273">
        <v>1</v>
      </c>
      <c r="H3233" s="273">
        <v>0</v>
      </c>
      <c r="I3233" s="273">
        <v>2</v>
      </c>
      <c r="J3233" s="262">
        <v>43172</v>
      </c>
      <c r="K3233" s="263" t="s">
        <v>1485</v>
      </c>
      <c r="L3233" s="263" t="s">
        <v>1485</v>
      </c>
      <c r="M3233" s="263" t="s">
        <v>1485</v>
      </c>
      <c r="N3233" s="254" t="s">
        <v>47</v>
      </c>
      <c r="O3233" s="254" t="s">
        <v>47</v>
      </c>
      <c r="P3233" s="254" t="s">
        <v>47</v>
      </c>
      <c r="Q3233" s="254" t="s">
        <v>47</v>
      </c>
      <c r="R3233" s="254" t="s">
        <v>47</v>
      </c>
      <c r="S3233" s="243"/>
      <c r="T3233" s="1371"/>
      <c r="U3233" s="264">
        <v>15</v>
      </c>
      <c r="W3233" s="202" t="s">
        <v>532</v>
      </c>
      <c r="X3233" s="265" t="s">
        <v>1341</v>
      </c>
      <c r="Y3233" s="248">
        <v>5</v>
      </c>
      <c r="Z3233" s="202"/>
      <c r="AA3233" s="202"/>
      <c r="AB3233" s="499"/>
      <c r="AC3233" s="249">
        <f>IF(B3233="","",(IFERROR(VLOOKUP(B3233,Projecten!A$4:X$2415,5,FALSE),"niet bekend")))</f>
        <v>0</v>
      </c>
      <c r="AD3233" s="330">
        <f t="shared" si="231"/>
        <v>808.66</v>
      </c>
      <c r="AE3233" s="211">
        <f>IF(B3233="","",(IFERROR(VLOOKUP(B3233,Projecten!A$4:X$2415,23,FALSE),"niet bekend")))</f>
        <v>808.66</v>
      </c>
      <c r="AF3233" s="330">
        <f>IF(B3233="","",(IFERROR(VLOOKUP(B3233,Projecten!A$4:X$2415,12,FALSE),"niet bekend")))</f>
        <v>808.66</v>
      </c>
      <c r="AG3233" s="209"/>
    </row>
    <row r="3234" spans="1:33" x14ac:dyDescent="0.2">
      <c r="A3234" s="202">
        <v>22657</v>
      </c>
      <c r="B3234" s="332">
        <v>2018181</v>
      </c>
      <c r="C3234" s="1170">
        <v>121871</v>
      </c>
      <c r="D3234" s="333">
        <v>709718</v>
      </c>
      <c r="E3234" s="334" t="s">
        <v>26</v>
      </c>
      <c r="F3234" s="334">
        <v>1</v>
      </c>
      <c r="G3234" s="334">
        <v>9</v>
      </c>
      <c r="H3234" s="334">
        <v>5</v>
      </c>
      <c r="I3234" s="334">
        <v>4</v>
      </c>
      <c r="J3234" s="262">
        <v>43179</v>
      </c>
      <c r="K3234" s="262">
        <v>43180</v>
      </c>
      <c r="L3234" s="263" t="s">
        <v>1485</v>
      </c>
      <c r="M3234" s="263" t="s">
        <v>1485</v>
      </c>
      <c r="N3234" s="254" t="s">
        <v>47</v>
      </c>
      <c r="O3234" s="254" t="s">
        <v>47</v>
      </c>
      <c r="P3234" s="254" t="s">
        <v>47</v>
      </c>
      <c r="Q3234" s="254" t="s">
        <v>47</v>
      </c>
      <c r="R3234" s="254" t="s">
        <v>47</v>
      </c>
      <c r="S3234" s="243"/>
      <c r="T3234" s="1371"/>
      <c r="U3234" s="264">
        <v>16</v>
      </c>
      <c r="V3234" s="427">
        <v>43206</v>
      </c>
      <c r="W3234" s="202" t="s">
        <v>162</v>
      </c>
      <c r="X3234" s="265" t="s">
        <v>1341</v>
      </c>
      <c r="Y3234" s="248">
        <v>20</v>
      </c>
      <c r="Z3234" s="202"/>
      <c r="AA3234" s="202"/>
      <c r="AB3234" s="499"/>
      <c r="AC3234" s="249">
        <f>IF(B3234="","",(IFERROR(VLOOKUP(B3234,Projecten!A$4:X$2415,5,FALSE),"niet bekend")))</f>
        <v>1</v>
      </c>
      <c r="AD3234" s="330">
        <f t="shared" si="231"/>
        <v>3511.17</v>
      </c>
      <c r="AE3234" s="211">
        <f>IF(B3234="","",(IFERROR(VLOOKUP(B3234,Projecten!A$4:X$2415,23,FALSE),"niet bekend")))</f>
        <v>3511.17</v>
      </c>
      <c r="AF3234" s="330">
        <f>IF(B3234="","",(IFERROR(VLOOKUP(B3234,Projecten!A$4:X$2415,12,FALSE),"niet bekend")))</f>
        <v>3511.17</v>
      </c>
      <c r="AG3234" s="209"/>
    </row>
    <row r="3235" spans="1:33" s="312" customFormat="1" x14ac:dyDescent="0.2">
      <c r="A3235" s="298"/>
      <c r="B3235" s="1012"/>
      <c r="C3235" s="299"/>
      <c r="D3235" s="300"/>
      <c r="E3235" s="300"/>
      <c r="F3235" s="300"/>
      <c r="G3235" s="300"/>
      <c r="H3235" s="300"/>
      <c r="I3235" s="300"/>
      <c r="J3235" s="301"/>
      <c r="K3235" s="301"/>
      <c r="L3235" s="301"/>
      <c r="M3235" s="302"/>
      <c r="N3235" s="302"/>
      <c r="O3235" s="302"/>
      <c r="P3235" s="302"/>
      <c r="Q3235" s="302"/>
      <c r="R3235" s="302"/>
      <c r="S3235" s="303"/>
      <c r="T3235" s="1445"/>
      <c r="U3235" s="305"/>
      <c r="V3235" s="305"/>
      <c r="W3235" s="307"/>
      <c r="X3235" s="307"/>
      <c r="Y3235" s="307"/>
      <c r="Z3235" s="298"/>
      <c r="AA3235" s="308"/>
      <c r="AB3235" s="410"/>
      <c r="AC3235" s="310"/>
      <c r="AD3235" s="412"/>
      <c r="AE3235" s="309" t="s">
        <v>3165</v>
      </c>
      <c r="AF3235" s="1360" t="s">
        <v>3165</v>
      </c>
    </row>
    <row r="3236" spans="1:33" s="236" customFormat="1" ht="12" customHeight="1" x14ac:dyDescent="0.2">
      <c r="A3236" s="220"/>
      <c r="C3236" s="221"/>
      <c r="D3236" s="222">
        <f>SUM(G3236:I3236)</f>
        <v>355</v>
      </c>
      <c r="E3236" s="220"/>
      <c r="F3236" s="220">
        <f>SUM(F3237:F3270)</f>
        <v>22</v>
      </c>
      <c r="G3236" s="220">
        <f>SUM(G3237:G3270)</f>
        <v>180</v>
      </c>
      <c r="H3236" s="220">
        <f>SUM(H3237:H3270)</f>
        <v>100</v>
      </c>
      <c r="I3236" s="220">
        <f>SUM(I3237:I3270)</f>
        <v>75</v>
      </c>
      <c r="J3236" s="223"/>
      <c r="K3236" s="223"/>
      <c r="L3236" s="223"/>
      <c r="M3236" s="224"/>
      <c r="N3236" s="224"/>
      <c r="O3236" s="224"/>
      <c r="P3236" s="224"/>
      <c r="Q3236" s="224"/>
      <c r="R3236" s="224"/>
      <c r="S3236" s="225">
        <v>15</v>
      </c>
      <c r="T3236" s="1442"/>
      <c r="U3236" s="227"/>
      <c r="V3236" s="227"/>
      <c r="W3236" s="229"/>
      <c r="X3236" s="230">
        <f>SUM(Y3236:Y3270)</f>
        <v>428.25</v>
      </c>
      <c r="Y3236" s="231"/>
      <c r="Z3236" s="231">
        <v>0</v>
      </c>
      <c r="AA3236" s="232">
        <f>X3236-Z3236</f>
        <v>428.25</v>
      </c>
      <c r="AB3236" s="221"/>
      <c r="AC3236" s="234"/>
      <c r="AD3236" s="384">
        <f>SUM(AD3237:AD3270)</f>
        <v>79067.88</v>
      </c>
      <c r="AE3236" s="1366" t="s">
        <v>3165</v>
      </c>
      <c r="AF3236" s="1364" t="s">
        <v>3165</v>
      </c>
    </row>
    <row r="3237" spans="1:33" x14ac:dyDescent="0.2">
      <c r="A3237" s="202"/>
      <c r="B3237" s="519"/>
      <c r="C3237" s="238"/>
      <c r="D3237" s="239"/>
      <c r="E3237" s="240"/>
      <c r="F3237" s="240"/>
      <c r="G3237" s="240"/>
      <c r="H3237" s="240"/>
      <c r="I3237" s="240"/>
      <c r="J3237" s="241"/>
      <c r="K3237" s="241"/>
      <c r="L3237" s="241"/>
      <c r="M3237" s="242"/>
      <c r="N3237" s="242"/>
      <c r="O3237" s="242"/>
      <c r="P3237" s="242"/>
      <c r="Q3237" s="242"/>
      <c r="R3237" s="242"/>
      <c r="S3237" s="243" t="s">
        <v>3922</v>
      </c>
      <c r="T3237" s="1371"/>
      <c r="U3237" s="245"/>
      <c r="X3237" s="247" t="s">
        <v>4856</v>
      </c>
      <c r="Y3237" s="248"/>
      <c r="Z3237" s="202"/>
      <c r="AA3237" s="202"/>
      <c r="AB3237" s="243"/>
      <c r="AC3237" s="249" t="str">
        <f>IF(B3237="","",(IFERROR(VLOOKUP(B3237,Projecten!A$4:X$2415,5,FALSE),"niet bekend")))</f>
        <v/>
      </c>
      <c r="AD3237" s="330" t="str">
        <f>IF(AC3237="","",(IF(F3237=0,AF3237,(F3237/AC3237*AF3237))))</f>
        <v/>
      </c>
      <c r="AE3237" s="211" t="str">
        <f>IF(B3237="","",(IFERROR(VLOOKUP(B3237,Projecten!A$4:X$2415,23,FALSE),"niet bekend")))</f>
        <v/>
      </c>
      <c r="AF3237" s="330" t="str">
        <f>IF(B3237="","",(IFERROR(VLOOKUP(B3237,Projecten!A$4:X$2415,12,FALSE),"niet bekend")))</f>
        <v/>
      </c>
      <c r="AG3237" s="209"/>
    </row>
    <row r="3238" spans="1:33" s="259" customFormat="1" x14ac:dyDescent="0.2">
      <c r="A3238" s="202"/>
      <c r="B3238" s="250"/>
      <c r="C3238" s="251"/>
      <c r="D3238" s="251"/>
      <c r="E3238" s="239"/>
      <c r="F3238" s="239"/>
      <c r="G3238" s="239"/>
      <c r="H3238" s="239"/>
      <c r="I3238" s="239"/>
      <c r="J3238" s="253"/>
      <c r="K3238" s="253"/>
      <c r="L3238" s="253"/>
      <c r="M3238" s="253"/>
      <c r="N3238" s="254"/>
      <c r="O3238" s="254"/>
      <c r="P3238" s="254"/>
      <c r="Q3238" s="254"/>
      <c r="R3238" s="254"/>
      <c r="S3238" s="243">
        <v>2018</v>
      </c>
      <c r="T3238" s="1443"/>
      <c r="U3238" s="255"/>
      <c r="V3238" s="638"/>
      <c r="W3238" s="239"/>
      <c r="X3238" s="239"/>
      <c r="Y3238" s="257"/>
      <c r="Z3238" s="239"/>
      <c r="AA3238" s="239"/>
      <c r="AB3238" s="1120"/>
      <c r="AC3238" s="249" t="str">
        <f>IF(B3238="","",(IFERROR(VLOOKUP(B3238,Projecten!A$4:X$2415,5,FALSE),"niet bekend")))</f>
        <v/>
      </c>
      <c r="AD3238" s="330" t="str">
        <f>IF(AC3238="","",(IF(F3238=0,AF3238,(F3238/AC3238*AF3238))))</f>
        <v/>
      </c>
      <c r="AE3238" s="211" t="str">
        <f>IF(B3238="","",(IFERROR(VLOOKUP(B3238,Projecten!A$4:X$2415,23,FALSE),"niet bekend")))</f>
        <v/>
      </c>
      <c r="AF3238" s="330" t="str">
        <f>IF(B3238="","",(IFERROR(VLOOKUP(B3238,Projecten!A$4:X$2415,12,FALSE),"niet bekend")))</f>
        <v/>
      </c>
    </row>
    <row r="3239" spans="1:33" s="259" customFormat="1" x14ac:dyDescent="0.2">
      <c r="A3239" s="202">
        <v>22954</v>
      </c>
      <c r="B3239" s="250"/>
      <c r="C3239" s="251"/>
      <c r="D3239" s="252" t="s">
        <v>4913</v>
      </c>
      <c r="E3239" s="239"/>
      <c r="F3239" s="239"/>
      <c r="G3239" s="239"/>
      <c r="H3239" s="239"/>
      <c r="I3239" s="239"/>
      <c r="J3239" s="253"/>
      <c r="K3239" s="253"/>
      <c r="L3239" s="253"/>
      <c r="M3239" s="253"/>
      <c r="N3239" s="254"/>
      <c r="O3239" s="254"/>
      <c r="P3239" s="254"/>
      <c r="Q3239" s="254"/>
      <c r="R3239" s="254"/>
      <c r="S3239" s="243"/>
      <c r="T3239" s="1443"/>
      <c r="U3239" s="255"/>
      <c r="V3239" s="638"/>
      <c r="W3239" s="260"/>
      <c r="X3239" s="239"/>
      <c r="Y3239" s="257">
        <v>8.25</v>
      </c>
      <c r="Z3239" s="239"/>
      <c r="AA3239" s="239"/>
      <c r="AB3239" s="1120"/>
      <c r="AC3239" s="249"/>
      <c r="AD3239" s="330"/>
      <c r="AE3239" s="211"/>
      <c r="AF3239" s="330"/>
    </row>
    <row r="3240" spans="1:33" s="259" customFormat="1" x14ac:dyDescent="0.2">
      <c r="A3240" s="202">
        <v>22955</v>
      </c>
      <c r="B3240" s="250"/>
      <c r="C3240" s="251"/>
      <c r="D3240" s="252" t="s">
        <v>4934</v>
      </c>
      <c r="E3240" s="239"/>
      <c r="F3240" s="239"/>
      <c r="G3240" s="239"/>
      <c r="H3240" s="239"/>
      <c r="I3240" s="239"/>
      <c r="J3240" s="253"/>
      <c r="K3240" s="253"/>
      <c r="L3240" s="253"/>
      <c r="M3240" s="253"/>
      <c r="N3240" s="254"/>
      <c r="O3240" s="254"/>
      <c r="P3240" s="254"/>
      <c r="Q3240" s="254"/>
      <c r="R3240" s="254"/>
      <c r="S3240" s="243"/>
      <c r="T3240" s="1443"/>
      <c r="U3240" s="255"/>
      <c r="V3240" s="638"/>
      <c r="W3240" s="260"/>
      <c r="X3240" s="239"/>
      <c r="Y3240" s="257">
        <v>2</v>
      </c>
      <c r="Z3240" s="239"/>
      <c r="AA3240" s="239"/>
      <c r="AB3240" s="1120"/>
      <c r="AC3240" s="249"/>
      <c r="AD3240" s="330"/>
      <c r="AE3240" s="211"/>
      <c r="AF3240" s="330"/>
    </row>
    <row r="3241" spans="1:33" s="259" customFormat="1" x14ac:dyDescent="0.2">
      <c r="A3241" s="202">
        <v>23109</v>
      </c>
      <c r="B3241" s="250"/>
      <c r="C3241" s="251"/>
      <c r="D3241" s="252" t="s">
        <v>4953</v>
      </c>
      <c r="E3241" s="239"/>
      <c r="F3241" s="239"/>
      <c r="G3241" s="239"/>
      <c r="H3241" s="239"/>
      <c r="I3241" s="239"/>
      <c r="J3241" s="253"/>
      <c r="K3241" s="253"/>
      <c r="L3241" s="253"/>
      <c r="M3241" s="253"/>
      <c r="N3241" s="254"/>
      <c r="O3241" s="254"/>
      <c r="P3241" s="254"/>
      <c r="Q3241" s="254"/>
      <c r="R3241" s="254"/>
      <c r="S3241" s="243"/>
      <c r="T3241" s="1443"/>
      <c r="U3241" s="255"/>
      <c r="V3241" s="638"/>
      <c r="W3241" s="260"/>
      <c r="X3241" s="239"/>
      <c r="Y3241" s="257">
        <v>1</v>
      </c>
      <c r="Z3241" s="239"/>
      <c r="AA3241" s="239"/>
      <c r="AB3241" s="1120"/>
      <c r="AC3241" s="249"/>
      <c r="AD3241" s="330"/>
      <c r="AE3241" s="211"/>
      <c r="AF3241" s="330"/>
    </row>
    <row r="3242" spans="1:33" s="259" customFormat="1" x14ac:dyDescent="0.2">
      <c r="A3242" s="202">
        <v>23110</v>
      </c>
      <c r="B3242" s="250"/>
      <c r="C3242" s="251"/>
      <c r="D3242" s="252" t="s">
        <v>4987</v>
      </c>
      <c r="E3242" s="239"/>
      <c r="F3242" s="239"/>
      <c r="G3242" s="239"/>
      <c r="H3242" s="239"/>
      <c r="I3242" s="239"/>
      <c r="J3242" s="253"/>
      <c r="K3242" s="253"/>
      <c r="L3242" s="253"/>
      <c r="M3242" s="253"/>
      <c r="N3242" s="254"/>
      <c r="O3242" s="254"/>
      <c r="P3242" s="254"/>
      <c r="Q3242" s="254"/>
      <c r="R3242" s="254"/>
      <c r="S3242" s="243"/>
      <c r="T3242" s="1443"/>
      <c r="U3242" s="255"/>
      <c r="V3242" s="638"/>
      <c r="W3242" s="260"/>
      <c r="X3242" s="239"/>
      <c r="Y3242" s="257"/>
      <c r="Z3242" s="239"/>
      <c r="AA3242" s="239"/>
      <c r="AB3242" s="1120"/>
      <c r="AC3242" s="249"/>
      <c r="AD3242" s="330"/>
      <c r="AE3242" s="211"/>
      <c r="AF3242" s="330"/>
    </row>
    <row r="3243" spans="1:33" x14ac:dyDescent="0.2">
      <c r="A3243" s="202">
        <v>22958</v>
      </c>
      <c r="B3243" s="272">
        <v>2018155</v>
      </c>
      <c r="C3243" s="496">
        <v>121870</v>
      </c>
      <c r="D3243" s="272" t="s">
        <v>4737</v>
      </c>
      <c r="E3243" s="273" t="s">
        <v>881</v>
      </c>
      <c r="F3243" s="273">
        <v>1</v>
      </c>
      <c r="G3243" s="273">
        <v>16</v>
      </c>
      <c r="H3243" s="273">
        <v>16</v>
      </c>
      <c r="I3243" s="273">
        <v>4</v>
      </c>
      <c r="J3243" s="262">
        <v>43179</v>
      </c>
      <c r="K3243" s="263" t="s">
        <v>1485</v>
      </c>
      <c r="L3243" s="263" t="s">
        <v>1485</v>
      </c>
      <c r="M3243" s="263" t="s">
        <v>1485</v>
      </c>
      <c r="N3243" s="254" t="s">
        <v>47</v>
      </c>
      <c r="O3243" s="254" t="s">
        <v>47</v>
      </c>
      <c r="P3243" s="254" t="s">
        <v>47</v>
      </c>
      <c r="Q3243" s="254" t="s">
        <v>47</v>
      </c>
      <c r="R3243" s="254" t="s">
        <v>47</v>
      </c>
      <c r="S3243" s="243"/>
      <c r="T3243" s="1371"/>
      <c r="U3243" s="264">
        <v>15</v>
      </c>
      <c r="W3243" s="202" t="s">
        <v>905</v>
      </c>
      <c r="X3243" s="265" t="s">
        <v>4930</v>
      </c>
      <c r="Y3243" s="248">
        <v>31</v>
      </c>
      <c r="Z3243" s="202"/>
      <c r="AA3243" s="202"/>
      <c r="AB3243" s="499"/>
      <c r="AC3243" s="249">
        <f>IF(B3243="","",(IFERROR(VLOOKUP(B3243,Projecten!A$4:X$2415,5,FALSE),"niet bekend")))</f>
        <v>1</v>
      </c>
      <c r="AD3243" s="330">
        <f t="shared" ref="AD3243:AD3259" si="232">IF(AC3243="","",(IF(F3243=0,AF3243,(F3243/AC3243*AF3243))))</f>
        <v>4208.12</v>
      </c>
      <c r="AE3243" s="211">
        <f>IF(B3243="","",(IFERROR(VLOOKUP(B3243,Projecten!A$4:X$2415,23,FALSE),"niet bekend")))</f>
        <v>4208.12</v>
      </c>
      <c r="AF3243" s="330">
        <f>IF(B3243="","",(IFERROR(VLOOKUP(B3243,Projecten!A$4:X$2415,12,FALSE),"niet bekend")))</f>
        <v>4208.12</v>
      </c>
      <c r="AG3243" s="209"/>
    </row>
    <row r="3244" spans="1:33" x14ac:dyDescent="0.2">
      <c r="A3244" s="202">
        <v>22959</v>
      </c>
      <c r="B3244" s="332">
        <v>2018175</v>
      </c>
      <c r="C3244" s="1170">
        <v>121871</v>
      </c>
      <c r="D3244" s="333">
        <v>735918</v>
      </c>
      <c r="E3244" s="334" t="s">
        <v>26</v>
      </c>
      <c r="F3244" s="334">
        <v>1</v>
      </c>
      <c r="G3244" s="334">
        <v>8</v>
      </c>
      <c r="H3244" s="334">
        <v>4</v>
      </c>
      <c r="I3244" s="334">
        <v>2</v>
      </c>
      <c r="J3244" s="262">
        <v>43179</v>
      </c>
      <c r="K3244" s="262">
        <v>43182</v>
      </c>
      <c r="L3244" s="263" t="s">
        <v>1485</v>
      </c>
      <c r="M3244" s="263" t="s">
        <v>1485</v>
      </c>
      <c r="N3244" s="254" t="s">
        <v>47</v>
      </c>
      <c r="O3244" s="254" t="s">
        <v>47</v>
      </c>
      <c r="P3244" s="254" t="s">
        <v>47</v>
      </c>
      <c r="Q3244" s="254" t="s">
        <v>47</v>
      </c>
      <c r="R3244" s="254" t="s">
        <v>47</v>
      </c>
      <c r="S3244" s="243"/>
      <c r="T3244" s="1371"/>
      <c r="U3244" s="264">
        <v>15</v>
      </c>
      <c r="V3244" s="427">
        <v>43202</v>
      </c>
      <c r="W3244" s="202" t="s">
        <v>162</v>
      </c>
      <c r="X3244" s="265" t="s">
        <v>4817</v>
      </c>
      <c r="Y3244" s="248">
        <v>13</v>
      </c>
      <c r="Z3244" s="202"/>
      <c r="AA3244" s="202"/>
      <c r="AB3244" s="499"/>
      <c r="AC3244" s="249">
        <f>IF(B3244="","",(IFERROR(VLOOKUP(B3244,Projecten!A$4:X$2415,5,FALSE),"niet bekend")))</f>
        <v>1</v>
      </c>
      <c r="AD3244" s="330">
        <f t="shared" si="232"/>
        <v>2768.6</v>
      </c>
      <c r="AE3244" s="211">
        <f>IF(B3244="","",(IFERROR(VLOOKUP(B3244,Projecten!A$4:X$2415,23,FALSE),"niet bekend")))</f>
        <v>2768.6</v>
      </c>
      <c r="AF3244" s="330">
        <f>IF(B3244="","",(IFERROR(VLOOKUP(B3244,Projecten!A$4:X$2415,12,FALSE),"niet bekend")))</f>
        <v>2768.6</v>
      </c>
      <c r="AG3244" s="209"/>
    </row>
    <row r="3245" spans="1:33" x14ac:dyDescent="0.2">
      <c r="A3245" s="202">
        <v>22960</v>
      </c>
      <c r="B3245" s="272">
        <v>2018176</v>
      </c>
      <c r="C3245" s="496">
        <v>121871</v>
      </c>
      <c r="D3245" s="272">
        <v>736018</v>
      </c>
      <c r="E3245" s="273" t="s">
        <v>26</v>
      </c>
      <c r="F3245" s="273">
        <v>1</v>
      </c>
      <c r="G3245" s="273">
        <v>8</v>
      </c>
      <c r="H3245" s="273">
        <v>4</v>
      </c>
      <c r="I3245" s="273">
        <v>2</v>
      </c>
      <c r="J3245" s="262">
        <v>43179</v>
      </c>
      <c r="K3245" s="262">
        <v>43180</v>
      </c>
      <c r="L3245" s="263" t="s">
        <v>1485</v>
      </c>
      <c r="M3245" s="263" t="s">
        <v>1485</v>
      </c>
      <c r="N3245" s="254" t="s">
        <v>47</v>
      </c>
      <c r="O3245" s="254" t="s">
        <v>47</v>
      </c>
      <c r="P3245" s="254" t="s">
        <v>47</v>
      </c>
      <c r="Q3245" s="254" t="s">
        <v>47</v>
      </c>
      <c r="R3245" s="254" t="s">
        <v>47</v>
      </c>
      <c r="S3245" s="243"/>
      <c r="T3245" s="1371"/>
      <c r="U3245" s="264">
        <v>15</v>
      </c>
      <c r="V3245" s="427">
        <v>43203</v>
      </c>
      <c r="W3245" s="202" t="s">
        <v>162</v>
      </c>
      <c r="X3245" s="265" t="s">
        <v>4935</v>
      </c>
      <c r="Y3245" s="248">
        <v>13</v>
      </c>
      <c r="Z3245" s="202"/>
      <c r="AA3245" s="202"/>
      <c r="AB3245" s="499"/>
      <c r="AC3245" s="249">
        <f>IF(B3245="","",(IFERROR(VLOOKUP(B3245,Projecten!A$4:X$2415,5,FALSE),"niet bekend")))</f>
        <v>1</v>
      </c>
      <c r="AD3245" s="330">
        <f t="shared" si="232"/>
        <v>2768.6</v>
      </c>
      <c r="AE3245" s="211">
        <f>IF(B3245="","",(IFERROR(VLOOKUP(B3245,Projecten!A$4:X$2415,23,FALSE),"niet bekend")))</f>
        <v>2768.6</v>
      </c>
      <c r="AF3245" s="330">
        <f>IF(B3245="","",(IFERROR(VLOOKUP(B3245,Projecten!A$4:X$2415,12,FALSE),"niet bekend")))</f>
        <v>2768.6</v>
      </c>
      <c r="AG3245" s="209"/>
    </row>
    <row r="3246" spans="1:33" x14ac:dyDescent="0.2">
      <c r="A3246" s="202">
        <v>22961</v>
      </c>
      <c r="B3246" s="272">
        <v>2018177</v>
      </c>
      <c r="C3246" s="496">
        <v>121871</v>
      </c>
      <c r="D3246" s="272">
        <v>736118</v>
      </c>
      <c r="E3246" s="273" t="s">
        <v>26</v>
      </c>
      <c r="F3246" s="273">
        <v>1</v>
      </c>
      <c r="G3246" s="273">
        <v>8</v>
      </c>
      <c r="H3246" s="273">
        <v>4</v>
      </c>
      <c r="I3246" s="273">
        <v>2</v>
      </c>
      <c r="J3246" s="262">
        <v>43179</v>
      </c>
      <c r="K3246" s="262">
        <v>43180</v>
      </c>
      <c r="L3246" s="263" t="s">
        <v>1485</v>
      </c>
      <c r="M3246" s="263" t="s">
        <v>1485</v>
      </c>
      <c r="N3246" s="254" t="s">
        <v>47</v>
      </c>
      <c r="O3246" s="254" t="s">
        <v>47</v>
      </c>
      <c r="P3246" s="254" t="s">
        <v>47</v>
      </c>
      <c r="Q3246" s="254" t="s">
        <v>47</v>
      </c>
      <c r="R3246" s="254" t="s">
        <v>47</v>
      </c>
      <c r="S3246" s="243"/>
      <c r="T3246" s="1371"/>
      <c r="U3246" s="264">
        <v>16</v>
      </c>
      <c r="V3246" s="427">
        <v>43206</v>
      </c>
      <c r="W3246" s="202" t="s">
        <v>162</v>
      </c>
      <c r="X3246" s="265" t="s">
        <v>4818</v>
      </c>
      <c r="Y3246" s="248">
        <v>13</v>
      </c>
      <c r="Z3246" s="202"/>
      <c r="AA3246" s="202"/>
      <c r="AB3246" s="499"/>
      <c r="AC3246" s="249">
        <f>IF(B3246="","",(IFERROR(VLOOKUP(B3246,Projecten!A$4:X$2415,5,FALSE),"niet bekend")))</f>
        <v>1</v>
      </c>
      <c r="AD3246" s="330">
        <f t="shared" si="232"/>
        <v>2768.6</v>
      </c>
      <c r="AE3246" s="211">
        <f>IF(B3246="","",(IFERROR(VLOOKUP(B3246,Projecten!A$4:X$2415,23,FALSE),"niet bekend")))</f>
        <v>2768.6</v>
      </c>
      <c r="AF3246" s="330">
        <f>IF(B3246="","",(IFERROR(VLOOKUP(B3246,Projecten!A$4:X$2415,12,FALSE),"niet bekend")))</f>
        <v>2768.6</v>
      </c>
      <c r="AG3246" s="209"/>
    </row>
    <row r="3247" spans="1:33" x14ac:dyDescent="0.2">
      <c r="A3247" s="202">
        <v>22962</v>
      </c>
      <c r="B3247" s="272">
        <v>2018182</v>
      </c>
      <c r="C3247" s="496">
        <v>121872</v>
      </c>
      <c r="D3247" s="272">
        <v>728718</v>
      </c>
      <c r="E3247" s="273" t="s">
        <v>26</v>
      </c>
      <c r="F3247" s="273">
        <v>1</v>
      </c>
      <c r="G3247" s="273">
        <v>9</v>
      </c>
      <c r="H3247" s="273">
        <v>5</v>
      </c>
      <c r="I3247" s="273">
        <v>2</v>
      </c>
      <c r="J3247" s="262">
        <v>43179</v>
      </c>
      <c r="K3247" s="262">
        <v>43180</v>
      </c>
      <c r="L3247" s="263" t="s">
        <v>1485</v>
      </c>
      <c r="M3247" s="263" t="s">
        <v>1485</v>
      </c>
      <c r="N3247" s="254" t="s">
        <v>47</v>
      </c>
      <c r="O3247" s="254" t="s">
        <v>47</v>
      </c>
      <c r="P3247" s="254" t="s">
        <v>47</v>
      </c>
      <c r="Q3247" s="254" t="s">
        <v>47</v>
      </c>
      <c r="R3247" s="254" t="s">
        <v>47</v>
      </c>
      <c r="S3247" s="243"/>
      <c r="T3247" s="1371"/>
      <c r="U3247" s="264">
        <v>16</v>
      </c>
      <c r="V3247" s="427">
        <v>43207</v>
      </c>
      <c r="W3247" s="202" t="s">
        <v>162</v>
      </c>
      <c r="X3247" s="265" t="s">
        <v>4937</v>
      </c>
      <c r="Y3247" s="248">
        <v>15</v>
      </c>
      <c r="Z3247" s="202"/>
      <c r="AA3247" s="202"/>
      <c r="AB3247" s="499"/>
      <c r="AC3247" s="249">
        <f>IF(B3247="","",(IFERROR(VLOOKUP(B3247,Projecten!A$4:X$2415,5,FALSE),"niet bekend")))</f>
        <v>1</v>
      </c>
      <c r="AD3247" s="330">
        <f t="shared" si="232"/>
        <v>2736.45</v>
      </c>
      <c r="AE3247" s="211">
        <f>IF(B3247="","",(IFERROR(VLOOKUP(B3247,Projecten!A$4:X$2415,23,FALSE),"niet bekend")))</f>
        <v>2736.45</v>
      </c>
      <c r="AF3247" s="330">
        <f>IF(B3247="","",(IFERROR(VLOOKUP(B3247,Projecten!A$4:X$2415,12,FALSE),"niet bekend")))</f>
        <v>2736.45</v>
      </c>
      <c r="AG3247" s="209"/>
    </row>
    <row r="3248" spans="1:33" x14ac:dyDescent="0.2">
      <c r="A3248" s="202">
        <v>22963</v>
      </c>
      <c r="B3248" s="272">
        <v>2018187</v>
      </c>
      <c r="C3248" s="496">
        <v>121872</v>
      </c>
      <c r="D3248" s="272">
        <v>728818</v>
      </c>
      <c r="E3248" s="273" t="s">
        <v>26</v>
      </c>
      <c r="F3248" s="273">
        <v>1</v>
      </c>
      <c r="G3248" s="273">
        <v>9</v>
      </c>
      <c r="H3248" s="273">
        <v>5</v>
      </c>
      <c r="I3248" s="273">
        <v>2</v>
      </c>
      <c r="J3248" s="262">
        <v>43179</v>
      </c>
      <c r="K3248" s="262">
        <v>43180</v>
      </c>
      <c r="L3248" s="263" t="s">
        <v>1485</v>
      </c>
      <c r="M3248" s="263" t="s">
        <v>1485</v>
      </c>
      <c r="N3248" s="254" t="s">
        <v>47</v>
      </c>
      <c r="O3248" s="254" t="s">
        <v>47</v>
      </c>
      <c r="P3248" s="254" t="s">
        <v>47</v>
      </c>
      <c r="Q3248" s="254" t="s">
        <v>47</v>
      </c>
      <c r="R3248" s="254" t="s">
        <v>47</v>
      </c>
      <c r="S3248" s="243"/>
      <c r="T3248" s="1371"/>
      <c r="U3248" s="264">
        <v>16</v>
      </c>
      <c r="V3248" s="427">
        <v>43209</v>
      </c>
      <c r="W3248" s="202" t="s">
        <v>162</v>
      </c>
      <c r="X3248" s="265" t="s">
        <v>4938</v>
      </c>
      <c r="Y3248" s="248">
        <v>15</v>
      </c>
      <c r="Z3248" s="202"/>
      <c r="AA3248" s="202"/>
      <c r="AB3248" s="499"/>
      <c r="AC3248" s="249">
        <f>IF(B3248="","",(IFERROR(VLOOKUP(B3248,Projecten!A$4:X$2415,5,FALSE),"niet bekend")))</f>
        <v>1</v>
      </c>
      <c r="AD3248" s="330">
        <f t="shared" si="232"/>
        <v>2736.45</v>
      </c>
      <c r="AE3248" s="211">
        <f>IF(B3248="","",(IFERROR(VLOOKUP(B3248,Projecten!A$4:X$2415,23,FALSE),"niet bekend")))</f>
        <v>2736.45</v>
      </c>
      <c r="AF3248" s="330">
        <f>IF(B3248="","",(IFERROR(VLOOKUP(B3248,Projecten!A$4:X$2415,12,FALSE),"niet bekend")))</f>
        <v>2736.45</v>
      </c>
      <c r="AG3248" s="209"/>
    </row>
    <row r="3249" spans="1:33" x14ac:dyDescent="0.2">
      <c r="A3249" s="202">
        <v>22964</v>
      </c>
      <c r="B3249" s="272">
        <v>2018183</v>
      </c>
      <c r="C3249" s="496">
        <v>121872</v>
      </c>
      <c r="D3249" s="272">
        <v>708818</v>
      </c>
      <c r="E3249" s="273" t="s">
        <v>26</v>
      </c>
      <c r="F3249" s="273">
        <v>1</v>
      </c>
      <c r="G3249" s="273">
        <v>8</v>
      </c>
      <c r="H3249" s="273">
        <v>5</v>
      </c>
      <c r="I3249" s="273">
        <v>3</v>
      </c>
      <c r="J3249" s="262">
        <v>43179</v>
      </c>
      <c r="K3249" s="262">
        <v>43180</v>
      </c>
      <c r="L3249" s="263" t="s">
        <v>1485</v>
      </c>
      <c r="M3249" s="263" t="s">
        <v>1485</v>
      </c>
      <c r="N3249" s="254" t="s">
        <v>47</v>
      </c>
      <c r="O3249" s="254" t="s">
        <v>47</v>
      </c>
      <c r="P3249" s="254" t="s">
        <v>47</v>
      </c>
      <c r="Q3249" s="254" t="s">
        <v>47</v>
      </c>
      <c r="R3249" s="254" t="s">
        <v>47</v>
      </c>
      <c r="S3249" s="243"/>
      <c r="T3249" s="1371"/>
      <c r="U3249" s="264">
        <v>16</v>
      </c>
      <c r="V3249" s="427">
        <v>43208</v>
      </c>
      <c r="W3249" s="202" t="s">
        <v>162</v>
      </c>
      <c r="X3249" s="265" t="s">
        <v>1341</v>
      </c>
      <c r="Y3249" s="248">
        <v>17</v>
      </c>
      <c r="Z3249" s="202"/>
      <c r="AA3249" s="202"/>
      <c r="AB3249" s="499"/>
      <c r="AC3249" s="249">
        <f>IF(B3249="","",(IFERROR(VLOOKUP(B3249,Projecten!A$4:X$2415,5,FALSE),"niet bekend")))</f>
        <v>1</v>
      </c>
      <c r="AD3249" s="330">
        <f t="shared" si="232"/>
        <v>3057.99</v>
      </c>
      <c r="AE3249" s="211">
        <f>IF(B3249="","",(IFERROR(VLOOKUP(B3249,Projecten!A$4:X$2415,23,FALSE),"niet bekend")))</f>
        <v>3057.99</v>
      </c>
      <c r="AF3249" s="330">
        <f>IF(B3249="","",(IFERROR(VLOOKUP(B3249,Projecten!A$4:X$2415,12,FALSE),"niet bekend")))</f>
        <v>3057.99</v>
      </c>
      <c r="AG3249" s="209"/>
    </row>
    <row r="3250" spans="1:33" x14ac:dyDescent="0.2">
      <c r="A3250" s="202">
        <v>22965</v>
      </c>
      <c r="B3250" s="272">
        <v>2018186</v>
      </c>
      <c r="C3250" s="496">
        <v>121872</v>
      </c>
      <c r="D3250" s="272">
        <v>708918</v>
      </c>
      <c r="E3250" s="273" t="s">
        <v>26</v>
      </c>
      <c r="F3250" s="273">
        <v>1</v>
      </c>
      <c r="G3250" s="273">
        <v>8</v>
      </c>
      <c r="H3250" s="273">
        <v>5</v>
      </c>
      <c r="I3250" s="273">
        <v>3</v>
      </c>
      <c r="J3250" s="262">
        <v>43179</v>
      </c>
      <c r="K3250" s="262">
        <v>43180</v>
      </c>
      <c r="L3250" s="263" t="s">
        <v>1485</v>
      </c>
      <c r="M3250" s="263" t="s">
        <v>1485</v>
      </c>
      <c r="N3250" s="254" t="s">
        <v>47</v>
      </c>
      <c r="O3250" s="254" t="s">
        <v>47</v>
      </c>
      <c r="P3250" s="254" t="s">
        <v>47</v>
      </c>
      <c r="Q3250" s="254" t="s">
        <v>47</v>
      </c>
      <c r="R3250" s="254" t="s">
        <v>47</v>
      </c>
      <c r="S3250" s="243"/>
      <c r="T3250" s="1371"/>
      <c r="U3250" s="264">
        <v>16</v>
      </c>
      <c r="V3250" s="427">
        <v>43209</v>
      </c>
      <c r="W3250" s="202" t="s">
        <v>162</v>
      </c>
      <c r="X3250" s="265" t="s">
        <v>1341</v>
      </c>
      <c r="Y3250" s="248">
        <v>17</v>
      </c>
      <c r="Z3250" s="202"/>
      <c r="AA3250" s="202"/>
      <c r="AB3250" s="499"/>
      <c r="AC3250" s="249">
        <f>IF(B3250="","",(IFERROR(VLOOKUP(B3250,Projecten!A$4:X$2415,5,FALSE),"niet bekend")))</f>
        <v>1</v>
      </c>
      <c r="AD3250" s="330">
        <f t="shared" si="232"/>
        <v>3057.99</v>
      </c>
      <c r="AE3250" s="211">
        <f>IF(B3250="","",(IFERROR(VLOOKUP(B3250,Projecten!A$4:X$2415,23,FALSE),"niet bekend")))</f>
        <v>3057.99</v>
      </c>
      <c r="AF3250" s="330">
        <f>IF(B3250="","",(IFERROR(VLOOKUP(B3250,Projecten!A$4:X$2415,12,FALSE),"niet bekend")))</f>
        <v>3057.99</v>
      </c>
      <c r="AG3250" s="209"/>
    </row>
    <row r="3251" spans="1:33" s="327" customFormat="1" x14ac:dyDescent="0.2">
      <c r="A3251" s="318">
        <v>22966</v>
      </c>
      <c r="B3251" s="272">
        <v>2018054</v>
      </c>
      <c r="C3251" s="496" t="s">
        <v>4870</v>
      </c>
      <c r="D3251" s="272" t="s">
        <v>4309</v>
      </c>
      <c r="E3251" s="273" t="s">
        <v>26</v>
      </c>
      <c r="F3251" s="273">
        <v>1</v>
      </c>
      <c r="G3251" s="273">
        <v>11</v>
      </c>
      <c r="H3251" s="273">
        <v>4</v>
      </c>
      <c r="I3251" s="273">
        <v>12</v>
      </c>
      <c r="J3251" s="1450">
        <v>43179</v>
      </c>
      <c r="K3251" s="1450">
        <v>43180</v>
      </c>
      <c r="L3251" s="1447" t="s">
        <v>1485</v>
      </c>
      <c r="M3251" s="1504" t="s">
        <v>2761</v>
      </c>
      <c r="N3251" s="403" t="s">
        <v>47</v>
      </c>
      <c r="O3251" s="403" t="s">
        <v>47</v>
      </c>
      <c r="P3251" s="403" t="s">
        <v>47</v>
      </c>
      <c r="Q3251" s="403" t="s">
        <v>47</v>
      </c>
      <c r="R3251" s="403" t="s">
        <v>47</v>
      </c>
      <c r="S3251" s="320"/>
      <c r="T3251" s="1315"/>
      <c r="U3251" s="264">
        <v>16</v>
      </c>
      <c r="V3251" s="396">
        <v>43207</v>
      </c>
      <c r="W3251" s="318" t="s">
        <v>3928</v>
      </c>
      <c r="X3251" s="265" t="s">
        <v>2749</v>
      </c>
      <c r="Y3251" s="324">
        <v>48</v>
      </c>
      <c r="Z3251" s="318"/>
      <c r="AA3251" s="318"/>
      <c r="AB3251" s="1210"/>
      <c r="AC3251" s="249">
        <f>IF(B3251="","",(IFERROR(VLOOKUP(B3251,Projecten!A$4:X$2415,5,FALSE),"niet bekend")))</f>
        <v>1</v>
      </c>
      <c r="AD3251" s="330">
        <f t="shared" si="232"/>
        <v>11442</v>
      </c>
      <c r="AE3251" s="211">
        <f>IF(B3251="","",(IFERROR(VLOOKUP(B3251,Projecten!A$4:X$2415,23,FALSE),"niet bekend")))</f>
        <v>11442</v>
      </c>
      <c r="AF3251" s="330">
        <f>IF(B3251="","",(IFERROR(VLOOKUP(B3251,Projecten!A$4:X$2415,12,FALSE),"niet bekend")))</f>
        <v>11442</v>
      </c>
    </row>
    <row r="3252" spans="1:33" x14ac:dyDescent="0.2">
      <c r="A3252" s="202">
        <v>22967</v>
      </c>
      <c r="B3252" s="272" t="s">
        <v>4765</v>
      </c>
      <c r="C3252" s="496" t="s">
        <v>4870</v>
      </c>
      <c r="D3252" s="272">
        <v>705018</v>
      </c>
      <c r="E3252" s="273" t="s">
        <v>26</v>
      </c>
      <c r="F3252" s="273">
        <v>1</v>
      </c>
      <c r="G3252" s="273">
        <v>11</v>
      </c>
      <c r="H3252" s="273">
        <v>6</v>
      </c>
      <c r="I3252" s="273">
        <v>3</v>
      </c>
      <c r="J3252" s="262">
        <v>43179</v>
      </c>
      <c r="K3252" s="262">
        <v>43180</v>
      </c>
      <c r="L3252" s="263"/>
      <c r="M3252" s="262" t="s">
        <v>2761</v>
      </c>
      <c r="N3252" s="254" t="s">
        <v>47</v>
      </c>
      <c r="O3252" s="254" t="s">
        <v>47</v>
      </c>
      <c r="P3252" s="254" t="s">
        <v>47</v>
      </c>
      <c r="Q3252" s="254" t="s">
        <v>47</v>
      </c>
      <c r="R3252" s="254" t="s">
        <v>47</v>
      </c>
      <c r="S3252" s="243"/>
      <c r="T3252" s="1371"/>
      <c r="U3252" s="264">
        <v>15</v>
      </c>
      <c r="W3252" s="202" t="s">
        <v>162</v>
      </c>
      <c r="X3252" s="265" t="s">
        <v>4944</v>
      </c>
      <c r="Y3252" s="248">
        <v>32</v>
      </c>
      <c r="Z3252" s="202"/>
      <c r="AA3252" s="202"/>
      <c r="AB3252" s="499"/>
      <c r="AC3252" s="249">
        <f>IF(B3252="","",(IFERROR(VLOOKUP(B3252,Projecten!A$4:X$2415,5,FALSE),"niet bekend")))</f>
        <v>1</v>
      </c>
      <c r="AD3252" s="330">
        <f t="shared" si="232"/>
        <v>7338.33</v>
      </c>
      <c r="AE3252" s="211">
        <f>IF(B3252="","",(IFERROR(VLOOKUP(B3252,Projecten!A$4:X$2415,23,FALSE),"niet bekend")))</f>
        <v>7338.33</v>
      </c>
      <c r="AF3252" s="330">
        <f>IF(B3252="","",(IFERROR(VLOOKUP(B3252,Projecten!A$4:X$2415,12,FALSE),"niet bekend")))</f>
        <v>7338.33</v>
      </c>
      <c r="AG3252" s="209"/>
    </row>
    <row r="3253" spans="1:33" x14ac:dyDescent="0.2">
      <c r="A3253" s="202">
        <v>22968</v>
      </c>
      <c r="B3253" s="1101" t="s">
        <v>4381</v>
      </c>
      <c r="C3253" s="1109">
        <v>121850</v>
      </c>
      <c r="D3253" s="238" t="s">
        <v>4407</v>
      </c>
      <c r="E3253" s="240" t="s">
        <v>352</v>
      </c>
      <c r="F3253" s="240">
        <v>1</v>
      </c>
      <c r="G3253" s="240">
        <v>7</v>
      </c>
      <c r="H3253" s="240">
        <v>4</v>
      </c>
      <c r="I3253" s="240">
        <v>3</v>
      </c>
      <c r="J3253" s="1450">
        <v>43168</v>
      </c>
      <c r="K3253" s="1450">
        <v>43171</v>
      </c>
      <c r="L3253" s="1447" t="s">
        <v>1485</v>
      </c>
      <c r="M3253" s="1446" t="s">
        <v>1485</v>
      </c>
      <c r="N3253" s="242" t="s">
        <v>47</v>
      </c>
      <c r="O3253" s="242" t="s">
        <v>47</v>
      </c>
      <c r="P3253" s="242" t="s">
        <v>47</v>
      </c>
      <c r="Q3253" s="242" t="s">
        <v>47</v>
      </c>
      <c r="R3253" s="242" t="s">
        <v>47</v>
      </c>
      <c r="S3253" s="243"/>
      <c r="T3253" s="1371"/>
      <c r="U3253" s="264">
        <v>15</v>
      </c>
      <c r="V3253" s="427">
        <v>43207</v>
      </c>
      <c r="W3253" s="202" t="s">
        <v>532</v>
      </c>
      <c r="X3253" s="265" t="s">
        <v>4900</v>
      </c>
      <c r="Y3253" s="245">
        <v>14</v>
      </c>
      <c r="Z3253" s="427"/>
      <c r="AA3253" s="202"/>
      <c r="AB3253" s="243"/>
      <c r="AC3253" s="249">
        <f>IF(B3253="","",(IFERROR(VLOOKUP(B3253,Projecten!A$4:X$2415,5,FALSE),"niet bekend")))</f>
        <v>1</v>
      </c>
      <c r="AD3253" s="330">
        <f t="shared" si="232"/>
        <v>2360</v>
      </c>
      <c r="AE3253" s="211">
        <f>IF(B3253="","",(IFERROR(VLOOKUP(B3253,Projecten!A$4:X$2415,23,FALSE),"niet bekend")))</f>
        <v>2360</v>
      </c>
      <c r="AF3253" s="330">
        <f>IF(B3253="","",(IFERROR(VLOOKUP(B3253,Projecten!A$4:X$2415,12,FALSE),"niet bekend")))</f>
        <v>2360</v>
      </c>
      <c r="AG3253" s="209"/>
    </row>
    <row r="3254" spans="1:33" x14ac:dyDescent="0.2">
      <c r="A3254" s="202">
        <v>22969</v>
      </c>
      <c r="B3254" s="1101" t="s">
        <v>4382</v>
      </c>
      <c r="C3254" s="1109">
        <v>121850</v>
      </c>
      <c r="D3254" s="238" t="s">
        <v>4407</v>
      </c>
      <c r="E3254" s="240" t="s">
        <v>352</v>
      </c>
      <c r="F3254" s="240">
        <v>1</v>
      </c>
      <c r="G3254" s="240">
        <v>7</v>
      </c>
      <c r="H3254" s="240">
        <v>4</v>
      </c>
      <c r="I3254" s="240">
        <v>3</v>
      </c>
      <c r="J3254" s="1450">
        <v>43168</v>
      </c>
      <c r="K3254" s="1450">
        <v>43171</v>
      </c>
      <c r="L3254" s="1447" t="s">
        <v>1485</v>
      </c>
      <c r="M3254" s="1446" t="s">
        <v>1485</v>
      </c>
      <c r="N3254" s="242" t="s">
        <v>47</v>
      </c>
      <c r="O3254" s="242" t="s">
        <v>47</v>
      </c>
      <c r="P3254" s="242" t="s">
        <v>47</v>
      </c>
      <c r="Q3254" s="242" t="s">
        <v>47</v>
      </c>
      <c r="R3254" s="242" t="s">
        <v>47</v>
      </c>
      <c r="S3254" s="243"/>
      <c r="T3254" s="1371"/>
      <c r="U3254" s="264">
        <v>15</v>
      </c>
      <c r="V3254" s="427">
        <v>43207</v>
      </c>
      <c r="W3254" s="202" t="s">
        <v>532</v>
      </c>
      <c r="X3254" s="265" t="s">
        <v>4900</v>
      </c>
      <c r="Y3254" s="245">
        <v>14</v>
      </c>
      <c r="Z3254" s="427"/>
      <c r="AA3254" s="202"/>
      <c r="AB3254" s="243"/>
      <c r="AC3254" s="249">
        <f>IF(B3254="","",(IFERROR(VLOOKUP(B3254,Projecten!A$4:X$2415,5,FALSE),"niet bekend")))</f>
        <v>1</v>
      </c>
      <c r="AD3254" s="330">
        <f t="shared" si="232"/>
        <v>2360</v>
      </c>
      <c r="AE3254" s="211">
        <f>IF(B3254="","",(IFERROR(VLOOKUP(B3254,Projecten!A$4:X$2415,23,FALSE),"niet bekend")))</f>
        <v>2360</v>
      </c>
      <c r="AF3254" s="330">
        <f>IF(B3254="","",(IFERROR(VLOOKUP(B3254,Projecten!A$4:X$2415,12,FALSE),"niet bekend")))</f>
        <v>2360</v>
      </c>
      <c r="AG3254" s="209"/>
    </row>
    <row r="3255" spans="1:33" x14ac:dyDescent="0.2">
      <c r="A3255" s="202">
        <v>22970</v>
      </c>
      <c r="B3255" s="1101" t="s">
        <v>4383</v>
      </c>
      <c r="C3255" s="1109">
        <v>121850</v>
      </c>
      <c r="D3255" s="238" t="s">
        <v>4407</v>
      </c>
      <c r="E3255" s="240" t="s">
        <v>352</v>
      </c>
      <c r="F3255" s="240">
        <v>1</v>
      </c>
      <c r="G3255" s="240">
        <v>7</v>
      </c>
      <c r="H3255" s="240">
        <v>4</v>
      </c>
      <c r="I3255" s="240">
        <v>3</v>
      </c>
      <c r="J3255" s="1450">
        <v>43168</v>
      </c>
      <c r="K3255" s="1450">
        <v>43171</v>
      </c>
      <c r="L3255" s="1447" t="s">
        <v>1485</v>
      </c>
      <c r="M3255" s="1446" t="s">
        <v>1485</v>
      </c>
      <c r="N3255" s="242" t="s">
        <v>47</v>
      </c>
      <c r="O3255" s="242" t="s">
        <v>47</v>
      </c>
      <c r="P3255" s="242" t="s">
        <v>47</v>
      </c>
      <c r="Q3255" s="242" t="s">
        <v>47</v>
      </c>
      <c r="R3255" s="242" t="s">
        <v>47</v>
      </c>
      <c r="S3255" s="243"/>
      <c r="T3255" s="1371"/>
      <c r="U3255" s="264">
        <v>15</v>
      </c>
      <c r="V3255" s="427">
        <v>43207</v>
      </c>
      <c r="W3255" s="202" t="s">
        <v>532</v>
      </c>
      <c r="X3255" s="265" t="s">
        <v>4900</v>
      </c>
      <c r="Y3255" s="245">
        <v>14</v>
      </c>
      <c r="Z3255" s="427"/>
      <c r="AA3255" s="202"/>
      <c r="AB3255" s="243"/>
      <c r="AC3255" s="249">
        <f>IF(B3255="","",(IFERROR(VLOOKUP(B3255,Projecten!A$4:X$2415,5,FALSE),"niet bekend")))</f>
        <v>1</v>
      </c>
      <c r="AD3255" s="330">
        <f t="shared" si="232"/>
        <v>2360</v>
      </c>
      <c r="AE3255" s="211">
        <f>IF(B3255="","",(IFERROR(VLOOKUP(B3255,Projecten!A$4:X$2415,23,FALSE),"niet bekend")))</f>
        <v>2360</v>
      </c>
      <c r="AF3255" s="330">
        <f>IF(B3255="","",(IFERROR(VLOOKUP(B3255,Projecten!A$4:X$2415,12,FALSE),"niet bekend")))</f>
        <v>2360</v>
      </c>
      <c r="AG3255" s="209"/>
    </row>
    <row r="3256" spans="1:33" x14ac:dyDescent="0.2">
      <c r="A3256" s="202">
        <v>22971</v>
      </c>
      <c r="B3256" s="1101" t="s">
        <v>4384</v>
      </c>
      <c r="C3256" s="1109">
        <v>121850</v>
      </c>
      <c r="D3256" s="238" t="s">
        <v>4407</v>
      </c>
      <c r="E3256" s="240" t="s">
        <v>352</v>
      </c>
      <c r="F3256" s="240">
        <v>1</v>
      </c>
      <c r="G3256" s="240">
        <v>7</v>
      </c>
      <c r="H3256" s="240">
        <v>4</v>
      </c>
      <c r="I3256" s="240">
        <v>3</v>
      </c>
      <c r="J3256" s="1450">
        <v>43168</v>
      </c>
      <c r="K3256" s="1450">
        <v>43171</v>
      </c>
      <c r="L3256" s="1447" t="s">
        <v>1485</v>
      </c>
      <c r="M3256" s="1446" t="s">
        <v>1485</v>
      </c>
      <c r="N3256" s="242" t="s">
        <v>47</v>
      </c>
      <c r="O3256" s="242" t="s">
        <v>47</v>
      </c>
      <c r="P3256" s="242" t="s">
        <v>47</v>
      </c>
      <c r="Q3256" s="242" t="s">
        <v>47</v>
      </c>
      <c r="R3256" s="242" t="s">
        <v>47</v>
      </c>
      <c r="S3256" s="243"/>
      <c r="T3256" s="1371"/>
      <c r="U3256" s="264">
        <v>15</v>
      </c>
      <c r="V3256" s="427">
        <v>43207</v>
      </c>
      <c r="W3256" s="202" t="s">
        <v>532</v>
      </c>
      <c r="X3256" s="265" t="s">
        <v>4900</v>
      </c>
      <c r="Y3256" s="245">
        <v>14</v>
      </c>
      <c r="Z3256" s="427"/>
      <c r="AA3256" s="202"/>
      <c r="AB3256" s="243"/>
      <c r="AC3256" s="249">
        <f>IF(B3256="","",(IFERROR(VLOOKUP(B3256,Projecten!A$4:X$2415,5,FALSE),"niet bekend")))</f>
        <v>1</v>
      </c>
      <c r="AD3256" s="330">
        <f t="shared" si="232"/>
        <v>2360</v>
      </c>
      <c r="AE3256" s="211">
        <f>IF(B3256="","",(IFERROR(VLOOKUP(B3256,Projecten!A$4:X$2415,23,FALSE),"niet bekend")))</f>
        <v>2360</v>
      </c>
      <c r="AF3256" s="330">
        <f>IF(B3256="","",(IFERROR(VLOOKUP(B3256,Projecten!A$4:X$2415,12,FALSE),"niet bekend")))</f>
        <v>2360</v>
      </c>
      <c r="AG3256" s="209"/>
    </row>
    <row r="3257" spans="1:33" x14ac:dyDescent="0.2">
      <c r="A3257" s="202">
        <v>22972</v>
      </c>
      <c r="B3257" s="1101" t="s">
        <v>4385</v>
      </c>
      <c r="C3257" s="1109">
        <v>121850</v>
      </c>
      <c r="D3257" s="238" t="s">
        <v>4407</v>
      </c>
      <c r="E3257" s="240" t="s">
        <v>352</v>
      </c>
      <c r="F3257" s="240">
        <v>1</v>
      </c>
      <c r="G3257" s="240">
        <v>7</v>
      </c>
      <c r="H3257" s="240">
        <v>4</v>
      </c>
      <c r="I3257" s="240">
        <v>3</v>
      </c>
      <c r="J3257" s="1450">
        <v>43168</v>
      </c>
      <c r="K3257" s="1450">
        <v>43171</v>
      </c>
      <c r="L3257" s="1447" t="s">
        <v>1485</v>
      </c>
      <c r="M3257" s="1446" t="s">
        <v>1485</v>
      </c>
      <c r="N3257" s="242" t="s">
        <v>47</v>
      </c>
      <c r="O3257" s="242" t="s">
        <v>47</v>
      </c>
      <c r="P3257" s="242" t="s">
        <v>47</v>
      </c>
      <c r="Q3257" s="242" t="s">
        <v>47</v>
      </c>
      <c r="R3257" s="242" t="s">
        <v>47</v>
      </c>
      <c r="S3257" s="243"/>
      <c r="T3257" s="1371"/>
      <c r="U3257" s="264">
        <v>15</v>
      </c>
      <c r="V3257" s="427">
        <v>43207</v>
      </c>
      <c r="W3257" s="202" t="s">
        <v>532</v>
      </c>
      <c r="X3257" s="265" t="s">
        <v>4986</v>
      </c>
      <c r="Y3257" s="245">
        <v>14</v>
      </c>
      <c r="Z3257" s="427"/>
      <c r="AA3257" s="202"/>
      <c r="AB3257" s="243"/>
      <c r="AC3257" s="249">
        <f>IF(B3257="","",(IFERROR(VLOOKUP(B3257,Projecten!A$4:X$2415,5,FALSE),"niet bekend")))</f>
        <v>1</v>
      </c>
      <c r="AD3257" s="330">
        <f t="shared" si="232"/>
        <v>2360</v>
      </c>
      <c r="AE3257" s="211">
        <f>IF(B3257="","",(IFERROR(VLOOKUP(B3257,Projecten!A$4:X$2415,23,FALSE),"niet bekend")))</f>
        <v>2360</v>
      </c>
      <c r="AF3257" s="330">
        <f>IF(B3257="","",(IFERROR(VLOOKUP(B3257,Projecten!A$4:X$2415,12,FALSE),"niet bekend")))</f>
        <v>2360</v>
      </c>
      <c r="AG3257" s="209"/>
    </row>
    <row r="3258" spans="1:33" x14ac:dyDescent="0.2">
      <c r="A3258" s="202">
        <v>22973</v>
      </c>
      <c r="B3258" s="1101" t="s">
        <v>4386</v>
      </c>
      <c r="C3258" s="1109">
        <v>121850</v>
      </c>
      <c r="D3258" s="238" t="s">
        <v>4407</v>
      </c>
      <c r="E3258" s="240" t="s">
        <v>352</v>
      </c>
      <c r="F3258" s="240">
        <v>1</v>
      </c>
      <c r="G3258" s="240">
        <v>7</v>
      </c>
      <c r="H3258" s="240">
        <v>4</v>
      </c>
      <c r="I3258" s="240">
        <v>3</v>
      </c>
      <c r="J3258" s="1450">
        <v>43168</v>
      </c>
      <c r="K3258" s="1450">
        <v>43171</v>
      </c>
      <c r="L3258" s="1447" t="s">
        <v>1485</v>
      </c>
      <c r="M3258" s="1446" t="s">
        <v>1485</v>
      </c>
      <c r="N3258" s="242" t="s">
        <v>47</v>
      </c>
      <c r="O3258" s="242" t="s">
        <v>47</v>
      </c>
      <c r="P3258" s="242" t="s">
        <v>47</v>
      </c>
      <c r="Q3258" s="242" t="s">
        <v>47</v>
      </c>
      <c r="R3258" s="242" t="s">
        <v>47</v>
      </c>
      <c r="S3258" s="243"/>
      <c r="T3258" s="1371"/>
      <c r="U3258" s="264">
        <v>15</v>
      </c>
      <c r="V3258" s="427">
        <v>43207</v>
      </c>
      <c r="W3258" s="202" t="s">
        <v>532</v>
      </c>
      <c r="X3258" s="265" t="s">
        <v>4900</v>
      </c>
      <c r="Y3258" s="245">
        <v>14</v>
      </c>
      <c r="Z3258" s="427"/>
      <c r="AA3258" s="202"/>
      <c r="AB3258" s="243"/>
      <c r="AC3258" s="249">
        <f>IF(B3258="","",(IFERROR(VLOOKUP(B3258,Projecten!A$4:X$2415,5,FALSE),"niet bekend")))</f>
        <v>1</v>
      </c>
      <c r="AD3258" s="330">
        <f t="shared" si="232"/>
        <v>2360</v>
      </c>
      <c r="AE3258" s="211">
        <f>IF(B3258="","",(IFERROR(VLOOKUP(B3258,Projecten!A$4:X$2415,23,FALSE),"niet bekend")))</f>
        <v>2360</v>
      </c>
      <c r="AF3258" s="330">
        <f>IF(B3258="","",(IFERROR(VLOOKUP(B3258,Projecten!A$4:X$2415,12,FALSE),"niet bekend")))</f>
        <v>2360</v>
      </c>
      <c r="AG3258" s="209"/>
    </row>
    <row r="3259" spans="1:33" x14ac:dyDescent="0.2">
      <c r="A3259" s="202">
        <v>22974</v>
      </c>
      <c r="B3259" s="272">
        <v>2018196</v>
      </c>
      <c r="C3259" s="496">
        <v>121839</v>
      </c>
      <c r="D3259" s="272" t="s">
        <v>4810</v>
      </c>
      <c r="E3259" s="273" t="s">
        <v>352</v>
      </c>
      <c r="F3259" s="273">
        <v>0</v>
      </c>
      <c r="G3259" s="273">
        <v>1</v>
      </c>
      <c r="H3259" s="273">
        <v>0</v>
      </c>
      <c r="I3259" s="273">
        <v>2</v>
      </c>
      <c r="J3259" s="263" t="s">
        <v>1485</v>
      </c>
      <c r="K3259" s="263" t="s">
        <v>1485</v>
      </c>
      <c r="L3259" s="263" t="s">
        <v>1485</v>
      </c>
      <c r="M3259" s="263" t="s">
        <v>1485</v>
      </c>
      <c r="N3259" s="254" t="s">
        <v>47</v>
      </c>
      <c r="O3259" s="254" t="s">
        <v>47</v>
      </c>
      <c r="P3259" s="254" t="s">
        <v>47</v>
      </c>
      <c r="Q3259" s="254" t="s">
        <v>47</v>
      </c>
      <c r="R3259" s="254" t="s">
        <v>47</v>
      </c>
      <c r="S3259" s="243"/>
      <c r="T3259" s="1371"/>
      <c r="U3259" s="264">
        <v>15</v>
      </c>
      <c r="V3259" s="427">
        <v>43207</v>
      </c>
      <c r="W3259" s="202" t="s">
        <v>532</v>
      </c>
      <c r="X3259" s="265" t="s">
        <v>4813</v>
      </c>
      <c r="Y3259" s="248">
        <v>5</v>
      </c>
      <c r="Z3259" s="202"/>
      <c r="AA3259" s="202"/>
      <c r="AB3259" s="499"/>
      <c r="AC3259" s="249">
        <f>IF(B3259="","",(IFERROR(VLOOKUP(B3259,Projecten!A$4:X$2415,5,FALSE),"niet bekend")))</f>
        <v>0</v>
      </c>
      <c r="AD3259" s="330">
        <f t="shared" si="232"/>
        <v>776.18</v>
      </c>
      <c r="AE3259" s="211">
        <f>IF(B3259="","",(IFERROR(VLOOKUP(B3259,Projecten!A$4:X$2415,23,FALSE),"niet bekend")))</f>
        <v>776.18</v>
      </c>
      <c r="AF3259" s="330">
        <f>IF(B3259="","",(IFERROR(VLOOKUP(B3259,Projecten!A$4:X$2415,12,FALSE),"niet bekend")))</f>
        <v>776.18</v>
      </c>
      <c r="AG3259" s="209"/>
    </row>
    <row r="3260" spans="1:33" x14ac:dyDescent="0.2">
      <c r="A3260" s="202"/>
      <c r="B3260" s="272"/>
      <c r="C3260" s="496"/>
      <c r="D3260" s="272"/>
      <c r="E3260" s="273"/>
      <c r="F3260" s="273"/>
      <c r="G3260" s="273"/>
      <c r="H3260" s="273"/>
      <c r="I3260" s="273"/>
      <c r="J3260" s="262"/>
      <c r="K3260" s="262"/>
      <c r="L3260" s="263"/>
      <c r="M3260" s="263"/>
      <c r="S3260" s="243"/>
      <c r="T3260" s="1371"/>
      <c r="U3260" s="264"/>
      <c r="X3260" s="265"/>
      <c r="Y3260" s="248"/>
      <c r="Z3260" s="202"/>
      <c r="AA3260" s="202"/>
      <c r="AB3260" s="499"/>
      <c r="AC3260" s="249"/>
      <c r="AD3260" s="330"/>
      <c r="AE3260" s="211"/>
      <c r="AF3260" s="330"/>
      <c r="AG3260" s="209"/>
    </row>
    <row r="3261" spans="1:33" s="327" customFormat="1" x14ac:dyDescent="0.2">
      <c r="A3261" s="318">
        <v>22975</v>
      </c>
      <c r="B3261" s="496">
        <v>2018206</v>
      </c>
      <c r="C3261" s="496" t="s">
        <v>3835</v>
      </c>
      <c r="D3261" s="496" t="s">
        <v>4832</v>
      </c>
      <c r="E3261" s="389" t="s">
        <v>26</v>
      </c>
      <c r="F3261" s="389">
        <v>0</v>
      </c>
      <c r="G3261" s="389">
        <v>1</v>
      </c>
      <c r="H3261" s="389">
        <v>0</v>
      </c>
      <c r="I3261" s="389">
        <v>1</v>
      </c>
      <c r="J3261" s="262">
        <v>43195</v>
      </c>
      <c r="K3261" s="263" t="s">
        <v>1485</v>
      </c>
      <c r="L3261" s="263" t="s">
        <v>1485</v>
      </c>
      <c r="M3261" s="263" t="s">
        <v>1485</v>
      </c>
      <c r="N3261" s="322" t="s">
        <v>47</v>
      </c>
      <c r="O3261" s="322" t="s">
        <v>47</v>
      </c>
      <c r="P3261" s="322" t="s">
        <v>47</v>
      </c>
      <c r="Q3261" s="322" t="s">
        <v>47</v>
      </c>
      <c r="R3261" s="322" t="s">
        <v>47</v>
      </c>
      <c r="S3261" s="320"/>
      <c r="T3261" s="1315"/>
      <c r="U3261" s="264">
        <v>15</v>
      </c>
      <c r="V3261" s="396">
        <v>43203</v>
      </c>
      <c r="W3261" s="318" t="s">
        <v>162</v>
      </c>
      <c r="X3261" s="265" t="s">
        <v>4849</v>
      </c>
      <c r="Y3261" s="324">
        <v>1</v>
      </c>
      <c r="Z3261" s="318"/>
      <c r="AA3261" s="318"/>
      <c r="AB3261" s="707"/>
      <c r="AC3261" s="249">
        <f>IF(B3261="","",(IFERROR(VLOOKUP(B3261,Projecten!A$4:X$2415,5,FALSE),"niet bekend")))</f>
        <v>0</v>
      </c>
      <c r="AD3261" s="330">
        <f t="shared" ref="AD3261:AD3268" si="233">IF(AC3261="","",(IF(F3261=0,AF3261,(F3261/AC3261*AF3261))))</f>
        <v>554</v>
      </c>
      <c r="AE3261" s="211">
        <f>IF(B3261="","",(IFERROR(VLOOKUP(B3261,Projecten!A$4:X$2415,23,FALSE),"niet bekend")))</f>
        <v>554</v>
      </c>
      <c r="AF3261" s="330">
        <f>IF(B3261="","",(IFERROR(VLOOKUP(B3261,Projecten!A$4:X$2415,12,FALSE),"niet bekend")))</f>
        <v>554</v>
      </c>
    </row>
    <row r="3262" spans="1:33" x14ac:dyDescent="0.2">
      <c r="A3262" s="202">
        <v>22976</v>
      </c>
      <c r="B3262" s="272" t="s">
        <v>4471</v>
      </c>
      <c r="C3262" s="496">
        <v>121886</v>
      </c>
      <c r="D3262" s="272" t="s">
        <v>4472</v>
      </c>
      <c r="E3262" s="273" t="s">
        <v>352</v>
      </c>
      <c r="F3262" s="273">
        <v>1</v>
      </c>
      <c r="G3262" s="273">
        <v>7</v>
      </c>
      <c r="H3262" s="273">
        <v>2</v>
      </c>
      <c r="I3262" s="273">
        <v>4</v>
      </c>
      <c r="J3262" s="262">
        <v>43181</v>
      </c>
      <c r="K3262" s="262">
        <v>43178</v>
      </c>
      <c r="L3262" s="263" t="s">
        <v>1485</v>
      </c>
      <c r="M3262" s="263" t="s">
        <v>1485</v>
      </c>
      <c r="N3262" s="254" t="s">
        <v>47</v>
      </c>
      <c r="O3262" s="254" t="s">
        <v>47</v>
      </c>
      <c r="P3262" s="254" t="s">
        <v>47</v>
      </c>
      <c r="Q3262" s="254" t="s">
        <v>47</v>
      </c>
      <c r="R3262" s="254" t="s">
        <v>47</v>
      </c>
      <c r="S3262" s="243"/>
      <c r="T3262" s="1371"/>
      <c r="U3262" s="245">
        <v>16</v>
      </c>
      <c r="V3262" s="427">
        <v>43206</v>
      </c>
      <c r="W3262" s="202" t="s">
        <v>532</v>
      </c>
      <c r="X3262" s="265" t="s">
        <v>4908</v>
      </c>
      <c r="Y3262" s="248">
        <v>18</v>
      </c>
      <c r="Z3262" s="202"/>
      <c r="AA3262" s="202"/>
      <c r="AB3262" s="499"/>
      <c r="AC3262" s="249">
        <f>IF(B3262="","",(IFERROR(VLOOKUP(B3262,Projecten!A$4:X$2415,5,FALSE),"niet bekend")))</f>
        <v>1</v>
      </c>
      <c r="AD3262" s="330">
        <f t="shared" si="233"/>
        <v>3560</v>
      </c>
      <c r="AE3262" s="211">
        <f>IF(B3262="","",(IFERROR(VLOOKUP(B3262,Projecten!A$4:X$2415,23,FALSE),"niet bekend")))</f>
        <v>3560</v>
      </c>
      <c r="AF3262" s="330">
        <f>IF(B3262="","",(IFERROR(VLOOKUP(B3262,Projecten!A$4:X$2415,12,FALSE),"niet bekend")))</f>
        <v>3560</v>
      </c>
      <c r="AG3262" s="209"/>
    </row>
    <row r="3263" spans="1:33" x14ac:dyDescent="0.2">
      <c r="A3263" s="202">
        <v>22977</v>
      </c>
      <c r="B3263" s="272" t="s">
        <v>4473</v>
      </c>
      <c r="C3263" s="496">
        <v>121886</v>
      </c>
      <c r="D3263" s="272" t="s">
        <v>4474</v>
      </c>
      <c r="E3263" s="273" t="s">
        <v>352</v>
      </c>
      <c r="F3263" s="273">
        <v>1</v>
      </c>
      <c r="G3263" s="273">
        <v>7</v>
      </c>
      <c r="H3263" s="273">
        <v>2</v>
      </c>
      <c r="I3263" s="273">
        <v>4</v>
      </c>
      <c r="J3263" s="262">
        <v>43181</v>
      </c>
      <c r="K3263" s="262">
        <v>43178</v>
      </c>
      <c r="L3263" s="263" t="s">
        <v>1485</v>
      </c>
      <c r="M3263" s="263" t="s">
        <v>1485</v>
      </c>
      <c r="N3263" s="254" t="s">
        <v>47</v>
      </c>
      <c r="O3263" s="254" t="s">
        <v>47</v>
      </c>
      <c r="P3263" s="254" t="s">
        <v>47</v>
      </c>
      <c r="Q3263" s="254" t="s">
        <v>47</v>
      </c>
      <c r="R3263" s="254" t="s">
        <v>47</v>
      </c>
      <c r="S3263" s="243"/>
      <c r="T3263" s="1371"/>
      <c r="U3263" s="245">
        <v>16</v>
      </c>
      <c r="V3263" s="427">
        <v>43206</v>
      </c>
      <c r="W3263" s="202" t="s">
        <v>532</v>
      </c>
      <c r="X3263" s="265" t="s">
        <v>4908</v>
      </c>
      <c r="Y3263" s="248">
        <v>18</v>
      </c>
      <c r="Z3263" s="202"/>
      <c r="AA3263" s="202"/>
      <c r="AB3263" s="499"/>
      <c r="AC3263" s="249">
        <f>IF(B3263="","",(IFERROR(VLOOKUP(B3263,Projecten!A$4:X$2415,5,FALSE),"niet bekend")))</f>
        <v>1</v>
      </c>
      <c r="AD3263" s="330">
        <f t="shared" si="233"/>
        <v>3560</v>
      </c>
      <c r="AE3263" s="211">
        <f>IF(B3263="","",(IFERROR(VLOOKUP(B3263,Projecten!A$4:X$2415,23,FALSE),"niet bekend")))</f>
        <v>3560</v>
      </c>
      <c r="AF3263" s="330">
        <f>IF(B3263="","",(IFERROR(VLOOKUP(B3263,Projecten!A$4:X$2415,12,FALSE),"niet bekend")))</f>
        <v>3560</v>
      </c>
      <c r="AG3263" s="209"/>
    </row>
    <row r="3264" spans="1:33" x14ac:dyDescent="0.2">
      <c r="A3264" s="202">
        <v>22978</v>
      </c>
      <c r="B3264" s="272" t="s">
        <v>4475</v>
      </c>
      <c r="C3264" s="496">
        <v>121886</v>
      </c>
      <c r="D3264" s="272" t="s">
        <v>4476</v>
      </c>
      <c r="E3264" s="273" t="s">
        <v>352</v>
      </c>
      <c r="F3264" s="273">
        <v>1</v>
      </c>
      <c r="G3264" s="273">
        <v>7</v>
      </c>
      <c r="H3264" s="273">
        <v>2</v>
      </c>
      <c r="I3264" s="273">
        <v>4</v>
      </c>
      <c r="J3264" s="262">
        <v>43181</v>
      </c>
      <c r="K3264" s="262">
        <v>43178</v>
      </c>
      <c r="L3264" s="263" t="s">
        <v>1485</v>
      </c>
      <c r="M3264" s="263" t="s">
        <v>1485</v>
      </c>
      <c r="N3264" s="254" t="s">
        <v>47</v>
      </c>
      <c r="O3264" s="254" t="s">
        <v>47</v>
      </c>
      <c r="P3264" s="254" t="s">
        <v>47</v>
      </c>
      <c r="Q3264" s="254" t="s">
        <v>47</v>
      </c>
      <c r="R3264" s="254" t="s">
        <v>47</v>
      </c>
      <c r="S3264" s="243"/>
      <c r="T3264" s="1371"/>
      <c r="U3264" s="245">
        <v>16</v>
      </c>
      <c r="V3264" s="427">
        <v>43206</v>
      </c>
      <c r="W3264" s="202" t="s">
        <v>532</v>
      </c>
      <c r="X3264" s="265" t="s">
        <v>4908</v>
      </c>
      <c r="Y3264" s="248">
        <v>18</v>
      </c>
      <c r="Z3264" s="202"/>
      <c r="AA3264" s="202"/>
      <c r="AB3264" s="499"/>
      <c r="AC3264" s="249">
        <f>IF(B3264="","",(IFERROR(VLOOKUP(B3264,Projecten!A$4:X$2415,5,FALSE),"niet bekend")))</f>
        <v>1</v>
      </c>
      <c r="AD3264" s="330">
        <f t="shared" si="233"/>
        <v>3560</v>
      </c>
      <c r="AE3264" s="211">
        <f>IF(B3264="","",(IFERROR(VLOOKUP(B3264,Projecten!A$4:X$2415,23,FALSE),"niet bekend")))</f>
        <v>3560</v>
      </c>
      <c r="AF3264" s="330">
        <f>IF(B3264="","",(IFERROR(VLOOKUP(B3264,Projecten!A$4:X$2415,12,FALSE),"niet bekend")))</f>
        <v>3560</v>
      </c>
      <c r="AG3264" s="209"/>
    </row>
    <row r="3265" spans="1:33" x14ac:dyDescent="0.2">
      <c r="A3265" s="202">
        <v>22979</v>
      </c>
      <c r="B3265" s="272">
        <v>2018198</v>
      </c>
      <c r="C3265" s="496">
        <v>121887</v>
      </c>
      <c r="D3265" s="272">
        <v>687118</v>
      </c>
      <c r="E3265" s="273" t="s">
        <v>26</v>
      </c>
      <c r="F3265" s="273">
        <v>1</v>
      </c>
      <c r="G3265" s="273">
        <v>9</v>
      </c>
      <c r="H3265" s="273">
        <v>5</v>
      </c>
      <c r="I3265" s="273">
        <v>3</v>
      </c>
      <c r="J3265" s="262">
        <v>43186</v>
      </c>
      <c r="K3265" s="262">
        <v>43187</v>
      </c>
      <c r="L3265" s="263" t="s">
        <v>1485</v>
      </c>
      <c r="M3265" s="263" t="s">
        <v>1485</v>
      </c>
      <c r="N3265" s="254" t="s">
        <v>47</v>
      </c>
      <c r="O3265" s="254" t="s">
        <v>47</v>
      </c>
      <c r="P3265" s="254" t="s">
        <v>47</v>
      </c>
      <c r="Q3265" s="254" t="s">
        <v>47</v>
      </c>
      <c r="R3265" s="254" t="s">
        <v>47</v>
      </c>
      <c r="S3265" s="243"/>
      <c r="T3265" s="1371"/>
      <c r="U3265" s="264">
        <v>16</v>
      </c>
      <c r="V3265" s="427">
        <v>43209</v>
      </c>
      <c r="W3265" s="202" t="s">
        <v>162</v>
      </c>
      <c r="X3265" s="265" t="s">
        <v>4936</v>
      </c>
      <c r="Y3265" s="248">
        <v>32</v>
      </c>
      <c r="Z3265" s="202"/>
      <c r="AA3265" s="202"/>
      <c r="AB3265" s="499"/>
      <c r="AC3265" s="249">
        <f>IF(B3265="","",(IFERROR(VLOOKUP(B3265,Projecten!A$4:X$2415,5,FALSE),"niet bekend")))</f>
        <v>1</v>
      </c>
      <c r="AD3265" s="330">
        <f t="shared" si="233"/>
        <v>5804.94</v>
      </c>
      <c r="AE3265" s="211">
        <f>IF(B3265="","",(IFERROR(VLOOKUP(B3265,Projecten!A$4:X$2415,23,FALSE),"niet bekend")))</f>
        <v>5804.94</v>
      </c>
      <c r="AF3265" s="330">
        <f>IF(B3265="","",(IFERROR(VLOOKUP(B3265,Projecten!A$4:X$2415,12,FALSE),"niet bekend")))</f>
        <v>5804.94</v>
      </c>
      <c r="AG3265" s="209"/>
    </row>
    <row r="3266" spans="1:33" x14ac:dyDescent="0.2">
      <c r="A3266" s="202">
        <v>22981</v>
      </c>
      <c r="B3266" s="272">
        <v>2018213</v>
      </c>
      <c r="C3266" s="496">
        <v>121887</v>
      </c>
      <c r="D3266" s="272" t="s">
        <v>4840</v>
      </c>
      <c r="E3266" s="273" t="s">
        <v>26</v>
      </c>
      <c r="F3266" s="273">
        <v>1</v>
      </c>
      <c r="G3266" s="273">
        <v>2</v>
      </c>
      <c r="H3266" s="273">
        <v>1</v>
      </c>
      <c r="I3266" s="273">
        <v>1</v>
      </c>
      <c r="J3266" s="262">
        <v>43188</v>
      </c>
      <c r="K3266" s="263" t="s">
        <v>1485</v>
      </c>
      <c r="L3266" s="263" t="s">
        <v>1485</v>
      </c>
      <c r="M3266" s="263" t="s">
        <v>1485</v>
      </c>
      <c r="N3266" s="254" t="s">
        <v>47</v>
      </c>
      <c r="O3266" s="254" t="s">
        <v>47</v>
      </c>
      <c r="P3266" s="254" t="s">
        <v>47</v>
      </c>
      <c r="Q3266" s="254" t="s">
        <v>47</v>
      </c>
      <c r="R3266" s="254" t="s">
        <v>47</v>
      </c>
      <c r="S3266" s="243"/>
      <c r="T3266" s="1371"/>
      <c r="U3266" s="264">
        <v>16</v>
      </c>
      <c r="V3266" s="427">
        <v>43210</v>
      </c>
      <c r="W3266" s="202" t="s">
        <v>162</v>
      </c>
      <c r="X3266" s="265" t="s">
        <v>1250</v>
      </c>
      <c r="Y3266" s="248">
        <v>5</v>
      </c>
      <c r="Z3266" s="202"/>
      <c r="AA3266" s="202"/>
      <c r="AB3266" s="499"/>
      <c r="AC3266" s="249">
        <f>IF(B3266="","",(IFERROR(VLOOKUP(B3266,Projecten!A$4:X$2415,5,FALSE),"niet bekend")))</f>
        <v>1</v>
      </c>
      <c r="AD3266" s="330">
        <f t="shared" si="233"/>
        <v>748.16</v>
      </c>
      <c r="AE3266" s="211">
        <f>IF(B3266="","",(IFERROR(VLOOKUP(B3266,Projecten!A$4:X$2415,23,FALSE),"niet bekend")))</f>
        <v>748.16</v>
      </c>
      <c r="AF3266" s="330">
        <f>IF(B3266="","",(IFERROR(VLOOKUP(B3266,Projecten!A$4:X$2415,12,FALSE),"niet bekend")))</f>
        <v>748.16</v>
      </c>
      <c r="AG3266" s="209"/>
    </row>
    <row r="3267" spans="1:33" x14ac:dyDescent="0.2">
      <c r="A3267" s="202">
        <v>22983</v>
      </c>
      <c r="B3267" s="272">
        <v>2018243</v>
      </c>
      <c r="C3267" s="496" t="s">
        <v>125</v>
      </c>
      <c r="D3267" s="272" t="s">
        <v>4923</v>
      </c>
      <c r="E3267" s="273" t="s">
        <v>26</v>
      </c>
      <c r="F3267" s="273">
        <v>0</v>
      </c>
      <c r="G3267" s="273">
        <v>0</v>
      </c>
      <c r="H3267" s="273">
        <v>0</v>
      </c>
      <c r="I3267" s="273">
        <v>0</v>
      </c>
      <c r="J3267" s="263"/>
      <c r="K3267" s="263"/>
      <c r="L3267" s="263"/>
      <c r="M3267" s="263"/>
      <c r="N3267" s="254" t="s">
        <v>47</v>
      </c>
      <c r="O3267" s="254" t="s">
        <v>47</v>
      </c>
      <c r="P3267" s="254" t="s">
        <v>47</v>
      </c>
      <c r="Q3267" s="254" t="s">
        <v>47</v>
      </c>
      <c r="R3267" s="254" t="s">
        <v>47</v>
      </c>
      <c r="S3267" s="243"/>
      <c r="T3267" s="1371"/>
      <c r="U3267" s="264">
        <v>16</v>
      </c>
      <c r="W3267" s="202" t="s">
        <v>2509</v>
      </c>
      <c r="X3267" s="265"/>
      <c r="Y3267" s="248">
        <v>5</v>
      </c>
      <c r="Z3267" s="202"/>
      <c r="AA3267" s="202"/>
      <c r="AB3267" s="499"/>
      <c r="AC3267" s="249">
        <f>IF(B3267="","",(IFERROR(VLOOKUP(B3267,Projecten!A$4:X$2415,5,FALSE),"niet bekend")))</f>
        <v>0</v>
      </c>
      <c r="AD3267" s="330">
        <f t="shared" si="233"/>
        <v>801</v>
      </c>
      <c r="AE3267" s="211">
        <f>IF(B3267="","",(IFERROR(VLOOKUP(B3267,Projecten!A$4:X$2415,23,FALSE),"niet bekend")))</f>
        <v>801</v>
      </c>
      <c r="AF3267" s="330">
        <f>IF(B3267="","",(IFERROR(VLOOKUP(B3267,Projecten!A$4:X$2415,12,FALSE),"niet bekend")))</f>
        <v>801</v>
      </c>
      <c r="AG3267" s="209"/>
    </row>
    <row r="3268" spans="1:33" x14ac:dyDescent="0.2">
      <c r="A3268" s="202">
        <v>22986</v>
      </c>
      <c r="B3268" s="272">
        <v>2018201</v>
      </c>
      <c r="C3268" s="496">
        <v>121889</v>
      </c>
      <c r="D3268" s="272">
        <v>706118</v>
      </c>
      <c r="E3268" s="273" t="s">
        <v>26</v>
      </c>
      <c r="F3268" s="273">
        <v>1</v>
      </c>
      <c r="G3268" s="273">
        <v>8</v>
      </c>
      <c r="H3268" s="273">
        <v>6</v>
      </c>
      <c r="I3268" s="273">
        <v>3</v>
      </c>
      <c r="J3268" s="262">
        <v>43193</v>
      </c>
      <c r="K3268" s="262">
        <v>43194</v>
      </c>
      <c r="L3268" s="263" t="s">
        <v>1485</v>
      </c>
      <c r="M3268" s="263" t="s">
        <v>1485</v>
      </c>
      <c r="N3268" s="254" t="s">
        <v>47</v>
      </c>
      <c r="O3268" s="254" t="s">
        <v>47</v>
      </c>
      <c r="P3268" s="254" t="s">
        <v>47</v>
      </c>
      <c r="Q3268" s="254" t="s">
        <v>47</v>
      </c>
      <c r="R3268" s="254" t="s">
        <v>47</v>
      </c>
      <c r="S3268" s="243"/>
      <c r="T3268" s="1371"/>
      <c r="U3268" s="264">
        <v>17</v>
      </c>
      <c r="V3268" s="427">
        <v>43214</v>
      </c>
      <c r="W3268" s="202" t="s">
        <v>162</v>
      </c>
      <c r="X3268" s="265" t="s">
        <v>1341</v>
      </c>
      <c r="Y3268" s="248">
        <v>15</v>
      </c>
      <c r="Z3268" s="202"/>
      <c r="AA3268" s="202"/>
      <c r="AB3268" s="499"/>
      <c r="AC3268" s="249">
        <f>IF(B3268="","",(IFERROR(VLOOKUP(B3268,Projecten!A$4:X$2415,5,FALSE),"niet bekend")))</f>
        <v>1</v>
      </c>
      <c r="AD3268" s="330">
        <f t="shared" si="233"/>
        <v>2660.47</v>
      </c>
      <c r="AE3268" s="211">
        <f>IF(B3268="","",(IFERROR(VLOOKUP(B3268,Projecten!A$4:X$2415,23,FALSE),"niet bekend")))</f>
        <v>2660.47</v>
      </c>
      <c r="AF3268" s="330">
        <f>IF(B3268="","",(IFERROR(VLOOKUP(B3268,Projecten!A$4:X$2415,12,FALSE),"niet bekend")))</f>
        <v>2660.47</v>
      </c>
      <c r="AG3268" s="209"/>
    </row>
    <row r="3269" spans="1:33" s="327" customFormat="1" x14ac:dyDescent="0.2">
      <c r="A3269" s="318">
        <v>22999</v>
      </c>
      <c r="B3269" s="496">
        <v>2018262</v>
      </c>
      <c r="C3269" s="496"/>
      <c r="D3269" s="496" t="s">
        <v>4942</v>
      </c>
      <c r="E3269" s="389" t="s">
        <v>352</v>
      </c>
      <c r="F3269" s="389">
        <v>0</v>
      </c>
      <c r="G3269" s="389">
        <v>0</v>
      </c>
      <c r="H3269" s="389">
        <v>0</v>
      </c>
      <c r="I3269" s="389">
        <v>0</v>
      </c>
      <c r="J3269" s="262"/>
      <c r="K3269" s="263"/>
      <c r="L3269" s="263"/>
      <c r="M3269" s="263"/>
      <c r="N3269" s="322" t="s">
        <v>47</v>
      </c>
      <c r="O3269" s="322" t="s">
        <v>47</v>
      </c>
      <c r="P3269" s="322" t="s">
        <v>47</v>
      </c>
      <c r="Q3269" s="322" t="s">
        <v>47</v>
      </c>
      <c r="R3269" s="322" t="s">
        <v>47</v>
      </c>
      <c r="S3269" s="320"/>
      <c r="T3269" s="1315"/>
      <c r="U3269" s="264">
        <v>15</v>
      </c>
      <c r="V3269" s="427"/>
      <c r="W3269" s="318" t="s">
        <v>532</v>
      </c>
      <c r="X3269" s="265"/>
      <c r="Y3269" s="324">
        <v>2</v>
      </c>
      <c r="Z3269" s="318"/>
      <c r="AA3269" s="318"/>
      <c r="AB3269" s="707"/>
      <c r="AC3269" s="249"/>
      <c r="AD3269" s="330"/>
      <c r="AE3269" s="211"/>
      <c r="AF3269" s="330"/>
    </row>
    <row r="3270" spans="1:33" s="312" customFormat="1" x14ac:dyDescent="0.2">
      <c r="A3270" s="298"/>
      <c r="B3270" s="1012"/>
      <c r="C3270" s="299"/>
      <c r="D3270" s="300"/>
      <c r="E3270" s="300"/>
      <c r="F3270" s="300"/>
      <c r="G3270" s="300"/>
      <c r="H3270" s="300"/>
      <c r="I3270" s="300"/>
      <c r="J3270" s="301"/>
      <c r="K3270" s="301"/>
      <c r="L3270" s="301"/>
      <c r="M3270" s="302"/>
      <c r="N3270" s="302"/>
      <c r="O3270" s="302"/>
      <c r="P3270" s="302"/>
      <c r="Q3270" s="302"/>
      <c r="R3270" s="302"/>
      <c r="S3270" s="303"/>
      <c r="T3270" s="1445"/>
      <c r="U3270" s="305"/>
      <c r="V3270" s="305"/>
      <c r="W3270" s="307"/>
      <c r="X3270" s="307"/>
      <c r="Y3270" s="307"/>
      <c r="Z3270" s="298"/>
      <c r="AA3270" s="308"/>
      <c r="AB3270" s="410"/>
      <c r="AC3270" s="310"/>
      <c r="AD3270" s="412"/>
      <c r="AE3270" s="309" t="s">
        <v>3165</v>
      </c>
      <c r="AF3270" s="1360" t="s">
        <v>3165</v>
      </c>
    </row>
    <row r="3271" spans="1:33" s="236" customFormat="1" ht="12" customHeight="1" x14ac:dyDescent="0.2">
      <c r="A3271" s="220"/>
      <c r="C3271" s="221"/>
      <c r="D3271" s="222">
        <f>SUM(G3271:I3271)</f>
        <v>254</v>
      </c>
      <c r="E3271" s="220"/>
      <c r="F3271" s="220">
        <f>SUM(F3272:F3294)</f>
        <v>16</v>
      </c>
      <c r="G3271" s="220">
        <f>SUM(G3272:G3294)</f>
        <v>125</v>
      </c>
      <c r="H3271" s="220">
        <f>SUM(H3272:H3294)</f>
        <v>61</v>
      </c>
      <c r="I3271" s="220">
        <f>SUM(I3272:I3294)</f>
        <v>68</v>
      </c>
      <c r="J3271" s="223"/>
      <c r="K3271" s="223"/>
      <c r="L3271" s="223"/>
      <c r="M3271" s="224"/>
      <c r="N3271" s="224"/>
      <c r="O3271" s="224"/>
      <c r="P3271" s="224"/>
      <c r="Q3271" s="224"/>
      <c r="R3271" s="224"/>
      <c r="S3271" s="225">
        <v>16</v>
      </c>
      <c r="T3271" s="1442"/>
      <c r="U3271" s="227"/>
      <c r="V3271" s="227"/>
      <c r="W3271" s="229"/>
      <c r="X3271" s="230">
        <f>SUM(Y3271:Y3294)</f>
        <v>340</v>
      </c>
      <c r="Y3271" s="231"/>
      <c r="Z3271" s="231">
        <v>0</v>
      </c>
      <c r="AA3271" s="232">
        <f>X3271-Z3271</f>
        <v>340</v>
      </c>
      <c r="AB3271" s="221"/>
      <c r="AC3271" s="234"/>
      <c r="AD3271" s="384">
        <f>SUM(AD3272:AD3294)</f>
        <v>63071.54</v>
      </c>
      <c r="AE3271" s="1366" t="s">
        <v>3165</v>
      </c>
      <c r="AF3271" s="1364" t="s">
        <v>3165</v>
      </c>
    </row>
    <row r="3272" spans="1:33" x14ac:dyDescent="0.2">
      <c r="A3272" s="202"/>
      <c r="B3272" s="519"/>
      <c r="C3272" s="238"/>
      <c r="D3272" s="239"/>
      <c r="E3272" s="240"/>
      <c r="F3272" s="240"/>
      <c r="G3272" s="240"/>
      <c r="H3272" s="240"/>
      <c r="I3272" s="240"/>
      <c r="J3272" s="241"/>
      <c r="K3272" s="241"/>
      <c r="L3272" s="241"/>
      <c r="M3272" s="242"/>
      <c r="N3272" s="242"/>
      <c r="O3272" s="242"/>
      <c r="P3272" s="242"/>
      <c r="Q3272" s="242"/>
      <c r="R3272" s="242"/>
      <c r="S3272" s="243" t="s">
        <v>3923</v>
      </c>
      <c r="T3272" s="1371"/>
      <c r="U3272" s="245"/>
      <c r="X3272" s="247" t="s">
        <v>4856</v>
      </c>
      <c r="Y3272" s="248"/>
      <c r="Z3272" s="202"/>
      <c r="AA3272" s="202"/>
      <c r="AB3272" s="243"/>
      <c r="AC3272" s="249" t="str">
        <f>IF(B3272="","",(IFERROR(VLOOKUP(B3272,Projecten!A$4:X$2415,5,FALSE),"niet bekend")))</f>
        <v/>
      </c>
      <c r="AD3272" s="330" t="str">
        <f>IF(AC3272="","",(IF(F3272=0,AF3272,(F3272/AC3272*AF3272))))</f>
        <v/>
      </c>
      <c r="AE3272" s="211" t="str">
        <f>IF(B3272="","",(IFERROR(VLOOKUP(B3272,Projecten!A$4:X$2415,23,FALSE),"niet bekend")))</f>
        <v/>
      </c>
      <c r="AF3272" s="330" t="str">
        <f>IF(B3272="","",(IFERROR(VLOOKUP(B3272,Projecten!A$4:X$2415,12,FALSE),"niet bekend")))</f>
        <v/>
      </c>
      <c r="AG3272" s="209"/>
    </row>
    <row r="3273" spans="1:33" s="259" customFormat="1" x14ac:dyDescent="0.2">
      <c r="A3273" s="202"/>
      <c r="B3273" s="250"/>
      <c r="C3273" s="251"/>
      <c r="D3273" s="251"/>
      <c r="E3273" s="239"/>
      <c r="F3273" s="239"/>
      <c r="G3273" s="239"/>
      <c r="H3273" s="239"/>
      <c r="I3273" s="239"/>
      <c r="J3273" s="253"/>
      <c r="K3273" s="253"/>
      <c r="L3273" s="253"/>
      <c r="M3273" s="253"/>
      <c r="N3273" s="254"/>
      <c r="O3273" s="254"/>
      <c r="P3273" s="254"/>
      <c r="Q3273" s="254"/>
      <c r="R3273" s="254"/>
      <c r="S3273" s="243">
        <v>2018</v>
      </c>
      <c r="T3273" s="1443"/>
      <c r="U3273" s="255"/>
      <c r="V3273" s="638"/>
      <c r="W3273" s="239"/>
      <c r="X3273" s="239"/>
      <c r="Y3273" s="257"/>
      <c r="Z3273" s="239"/>
      <c r="AA3273" s="239"/>
      <c r="AB3273" s="1120"/>
      <c r="AC3273" s="249" t="str">
        <f>IF(B3273="","",(IFERROR(VLOOKUP(B3273,Projecten!A$4:X$2415,5,FALSE),"niet bekend")))</f>
        <v/>
      </c>
      <c r="AD3273" s="330" t="str">
        <f>IF(AC3273="","",(IF(F3273=0,AF3273,(F3273/AC3273*AF3273))))</f>
        <v/>
      </c>
      <c r="AE3273" s="211" t="str">
        <f>IF(B3273="","",(IFERROR(VLOOKUP(B3273,Projecten!A$4:X$2415,23,FALSE),"niet bekend")))</f>
        <v/>
      </c>
      <c r="AF3273" s="330" t="str">
        <f>IF(B3273="","",(IFERROR(VLOOKUP(B3273,Projecten!A$4:X$2415,12,FALSE),"niet bekend")))</f>
        <v/>
      </c>
    </row>
    <row r="3274" spans="1:33" s="259" customFormat="1" x14ac:dyDescent="0.2">
      <c r="A3274" s="202">
        <v>23274</v>
      </c>
      <c r="B3274" s="250"/>
      <c r="C3274" s="251"/>
      <c r="D3274" s="252" t="s">
        <v>4988</v>
      </c>
      <c r="E3274" s="239"/>
      <c r="F3274" s="239"/>
      <c r="G3274" s="239"/>
      <c r="H3274" s="239"/>
      <c r="I3274" s="239"/>
      <c r="J3274" s="253"/>
      <c r="K3274" s="253"/>
      <c r="L3274" s="253"/>
      <c r="M3274" s="253"/>
      <c r="N3274" s="254"/>
      <c r="O3274" s="254"/>
      <c r="P3274" s="254"/>
      <c r="Q3274" s="254"/>
      <c r="R3274" s="254"/>
      <c r="S3274" s="243"/>
      <c r="T3274" s="1443"/>
      <c r="U3274" s="255"/>
      <c r="V3274" s="638"/>
      <c r="W3274" s="260"/>
      <c r="X3274" s="239"/>
      <c r="Y3274" s="257"/>
      <c r="Z3274" s="239"/>
      <c r="AA3274" s="239"/>
      <c r="AB3274" s="1120"/>
      <c r="AC3274" s="249"/>
      <c r="AD3274" s="330"/>
      <c r="AE3274" s="211"/>
      <c r="AF3274" s="330"/>
    </row>
    <row r="3275" spans="1:33" s="259" customFormat="1" x14ac:dyDescent="0.2">
      <c r="A3275" s="202">
        <v>23275</v>
      </c>
      <c r="B3275" s="250"/>
      <c r="C3275" s="251"/>
      <c r="D3275" s="252" t="s">
        <v>4880</v>
      </c>
      <c r="E3275" s="239"/>
      <c r="F3275" s="239"/>
      <c r="G3275" s="239"/>
      <c r="H3275" s="239"/>
      <c r="I3275" s="239"/>
      <c r="J3275" s="253"/>
      <c r="K3275" s="253"/>
      <c r="L3275" s="253"/>
      <c r="M3275" s="253"/>
      <c r="N3275" s="254"/>
      <c r="O3275" s="254"/>
      <c r="P3275" s="254"/>
      <c r="Q3275" s="254"/>
      <c r="R3275" s="254"/>
      <c r="S3275" s="251"/>
      <c r="T3275" s="1443"/>
      <c r="U3275" s="255"/>
      <c r="V3275" s="638"/>
      <c r="W3275" s="260"/>
      <c r="X3275" s="239"/>
      <c r="Y3275" s="257">
        <v>3</v>
      </c>
      <c r="Z3275" s="239"/>
      <c r="AA3275" s="239"/>
      <c r="AB3275" s="1120"/>
      <c r="AC3275" s="249" t="str">
        <f>IF(B3275="","",(IFERROR(VLOOKUP(B3275,Projecten!A$4:X$2415,5,FALSE),"niet bekend")))</f>
        <v/>
      </c>
      <c r="AD3275" s="330" t="str">
        <f>IF(AC3275="","",(IF(F3275=0,AF3275,(F3275/AC3275*AF3275))))</f>
        <v/>
      </c>
      <c r="AE3275" s="211" t="str">
        <f>IF(B3275="","",(IFERROR(VLOOKUP(B3275,Projecten!A$4:X$2415,23,FALSE),"niet bekend")))</f>
        <v/>
      </c>
      <c r="AF3275" s="330" t="str">
        <f>IF(B3275="","",(IFERROR(VLOOKUP(B3275,Projecten!A$4:X$2415,12,FALSE),"niet bekend")))</f>
        <v/>
      </c>
    </row>
    <row r="3276" spans="1:33" s="259" customFormat="1" x14ac:dyDescent="0.2">
      <c r="A3276" s="202">
        <v>23276</v>
      </c>
      <c r="B3276" s="250"/>
      <c r="C3276" s="251"/>
      <c r="D3276" s="252" t="s">
        <v>4911</v>
      </c>
      <c r="E3276" s="239"/>
      <c r="F3276" s="239"/>
      <c r="G3276" s="239"/>
      <c r="H3276" s="239"/>
      <c r="I3276" s="239"/>
      <c r="J3276" s="253"/>
      <c r="K3276" s="253"/>
      <c r="L3276" s="253"/>
      <c r="M3276" s="253"/>
      <c r="N3276" s="254"/>
      <c r="O3276" s="254"/>
      <c r="P3276" s="254"/>
      <c r="Q3276" s="254"/>
      <c r="R3276" s="254"/>
      <c r="S3276" s="251"/>
      <c r="T3276" s="1443"/>
      <c r="U3276" s="255"/>
      <c r="V3276" s="638"/>
      <c r="W3276" s="260"/>
      <c r="X3276" s="239"/>
      <c r="Y3276" s="257">
        <v>5</v>
      </c>
      <c r="Z3276" s="239"/>
      <c r="AA3276" s="239"/>
      <c r="AB3276" s="1120"/>
      <c r="AC3276" s="249"/>
      <c r="AD3276" s="330"/>
      <c r="AE3276" s="211"/>
      <c r="AF3276" s="330"/>
    </row>
    <row r="3277" spans="1:33" x14ac:dyDescent="0.2">
      <c r="A3277" s="202">
        <v>23279</v>
      </c>
      <c r="B3277" s="272">
        <v>2018204</v>
      </c>
      <c r="C3277" s="496">
        <v>121887</v>
      </c>
      <c r="D3277" s="272">
        <v>679718</v>
      </c>
      <c r="E3277" s="273" t="s">
        <v>26</v>
      </c>
      <c r="F3277" s="273">
        <v>1</v>
      </c>
      <c r="G3277" s="273">
        <v>7</v>
      </c>
      <c r="H3277" s="273">
        <v>4</v>
      </c>
      <c r="I3277" s="273">
        <v>3</v>
      </c>
      <c r="J3277" s="262">
        <v>43193</v>
      </c>
      <c r="K3277" s="262">
        <v>43194</v>
      </c>
      <c r="L3277" s="263" t="s">
        <v>1485</v>
      </c>
      <c r="M3277" s="263" t="s">
        <v>1485</v>
      </c>
      <c r="N3277" s="254" t="s">
        <v>47</v>
      </c>
      <c r="O3277" s="254" t="s">
        <v>47</v>
      </c>
      <c r="P3277" s="254" t="s">
        <v>47</v>
      </c>
      <c r="Q3277" s="254" t="s">
        <v>47</v>
      </c>
      <c r="R3277" s="254" t="s">
        <v>47</v>
      </c>
      <c r="S3277" s="243"/>
      <c r="T3277" s="1371"/>
      <c r="U3277" s="264">
        <v>16</v>
      </c>
      <c r="V3277" s="427">
        <v>43210</v>
      </c>
      <c r="W3277" s="202" t="s">
        <v>162</v>
      </c>
      <c r="X3277" s="265" t="s">
        <v>4910</v>
      </c>
      <c r="Y3277" s="248">
        <v>16</v>
      </c>
      <c r="Z3277" s="202"/>
      <c r="AA3277" s="202"/>
      <c r="AB3277" s="499"/>
      <c r="AC3277" s="249">
        <f>IF(B3277="","",(IFERROR(VLOOKUP(B3277,Projecten!A$4:X$2415,5,FALSE),"niet bekend")))</f>
        <v>1</v>
      </c>
      <c r="AD3277" s="330">
        <f t="shared" ref="AD3277:AD3293" si="234">IF(AC3277="","",(IF(F3277=0,AF3277,(F3277/AC3277*AF3277))))</f>
        <v>3042.95</v>
      </c>
      <c r="AE3277" s="211">
        <f>IF(B3277="","",(IFERROR(VLOOKUP(B3277,Projecten!A$4:X$2415,23,FALSE),"niet bekend")))</f>
        <v>3042.95</v>
      </c>
      <c r="AF3277" s="330">
        <f>IF(B3277="","",(IFERROR(VLOOKUP(B3277,Projecten!A$4:X$2415,12,FALSE),"niet bekend")))</f>
        <v>3042.95</v>
      </c>
      <c r="AG3277" s="209"/>
    </row>
    <row r="3278" spans="1:33" x14ac:dyDescent="0.2">
      <c r="A3278" s="202">
        <v>23280</v>
      </c>
      <c r="B3278" s="272">
        <v>2018174</v>
      </c>
      <c r="C3278" s="496">
        <v>121888</v>
      </c>
      <c r="D3278" s="272" t="s">
        <v>4764</v>
      </c>
      <c r="E3278" s="273" t="s">
        <v>2330</v>
      </c>
      <c r="F3278" s="273">
        <v>1</v>
      </c>
      <c r="G3278" s="273">
        <v>16</v>
      </c>
      <c r="H3278" s="273">
        <v>5</v>
      </c>
      <c r="I3278" s="273">
        <v>4</v>
      </c>
      <c r="J3278" s="262">
        <v>43193</v>
      </c>
      <c r="K3278" s="262">
        <v>43194</v>
      </c>
      <c r="L3278" s="263" t="s">
        <v>1485</v>
      </c>
      <c r="M3278" s="263" t="s">
        <v>1485</v>
      </c>
      <c r="N3278" s="254" t="s">
        <v>47</v>
      </c>
      <c r="O3278" s="254" t="s">
        <v>47</v>
      </c>
      <c r="P3278" s="254" t="s">
        <v>47</v>
      </c>
      <c r="Q3278" s="254" t="s">
        <v>47</v>
      </c>
      <c r="R3278" s="254" t="s">
        <v>47</v>
      </c>
      <c r="S3278" s="243"/>
      <c r="T3278" s="1371"/>
      <c r="U3278" s="264">
        <v>16</v>
      </c>
      <c r="V3278" s="427">
        <v>43210</v>
      </c>
      <c r="W3278" s="202" t="s">
        <v>2532</v>
      </c>
      <c r="X3278" s="265" t="s">
        <v>4931</v>
      </c>
      <c r="Y3278" s="248">
        <v>25</v>
      </c>
      <c r="Z3278" s="202"/>
      <c r="AA3278" s="202"/>
      <c r="AB3278" s="499"/>
      <c r="AC3278" s="249">
        <f>IF(B3278="","",(IFERROR(VLOOKUP(B3278,Projecten!A$4:X$2415,5,FALSE),"niet bekend")))</f>
        <v>1</v>
      </c>
      <c r="AD3278" s="330">
        <f t="shared" si="234"/>
        <v>5720.67</v>
      </c>
      <c r="AE3278" s="211">
        <f>IF(B3278="","",(IFERROR(VLOOKUP(B3278,Projecten!A$4:X$2415,23,FALSE),"niet bekend")))</f>
        <v>5720.67</v>
      </c>
      <c r="AF3278" s="330">
        <f>IF(B3278="","",(IFERROR(VLOOKUP(B3278,Projecten!A$4:X$2415,12,FALSE),"niet bekend")))</f>
        <v>5720.67</v>
      </c>
      <c r="AG3278" s="209"/>
    </row>
    <row r="3279" spans="1:33" x14ac:dyDescent="0.2">
      <c r="A3279" s="202">
        <v>23281</v>
      </c>
      <c r="B3279" s="272">
        <v>2018199</v>
      </c>
      <c r="C3279" s="496">
        <v>121889</v>
      </c>
      <c r="D3279" s="272">
        <v>690318</v>
      </c>
      <c r="E3279" s="273" t="s">
        <v>26</v>
      </c>
      <c r="F3279" s="273">
        <v>1</v>
      </c>
      <c r="G3279" s="273">
        <v>8</v>
      </c>
      <c r="H3279" s="273">
        <v>2</v>
      </c>
      <c r="I3279" s="273">
        <v>5</v>
      </c>
      <c r="J3279" s="262">
        <v>43193</v>
      </c>
      <c r="K3279" s="262">
        <v>43194</v>
      </c>
      <c r="L3279" s="263" t="s">
        <v>1485</v>
      </c>
      <c r="M3279" s="262" t="s">
        <v>4909</v>
      </c>
      <c r="N3279" s="254" t="s">
        <v>47</v>
      </c>
      <c r="O3279" s="254" t="s">
        <v>47</v>
      </c>
      <c r="P3279" s="254" t="s">
        <v>47</v>
      </c>
      <c r="Q3279" s="254" t="s">
        <v>47</v>
      </c>
      <c r="R3279" s="254" t="s">
        <v>47</v>
      </c>
      <c r="S3279" s="243"/>
      <c r="T3279" s="1371"/>
      <c r="U3279" s="264">
        <v>17</v>
      </c>
      <c r="V3279" s="427">
        <v>43213</v>
      </c>
      <c r="W3279" s="202" t="s">
        <v>162</v>
      </c>
      <c r="X3279" s="265" t="s">
        <v>5022</v>
      </c>
      <c r="Y3279" s="248">
        <v>25</v>
      </c>
      <c r="Z3279" s="202"/>
      <c r="AA3279" s="202"/>
      <c r="AB3279" s="499"/>
      <c r="AC3279" s="249">
        <f>IF(B3279="","",(IFERROR(VLOOKUP(B3279,Projecten!A$4:X$2415,5,FALSE),"niet bekend")))</f>
        <v>1</v>
      </c>
      <c r="AD3279" s="330">
        <f t="shared" si="234"/>
        <v>5388.87</v>
      </c>
      <c r="AE3279" s="211">
        <f>IF(B3279="","",(IFERROR(VLOOKUP(B3279,Projecten!A$4:X$2415,23,FALSE),"niet bekend")))</f>
        <v>5388.87</v>
      </c>
      <c r="AF3279" s="330">
        <f>IF(B3279="","",(IFERROR(VLOOKUP(B3279,Projecten!A$4:X$2415,12,FALSE),"niet bekend")))</f>
        <v>5388.87</v>
      </c>
      <c r="AG3279" s="209"/>
    </row>
    <row r="3280" spans="1:33" x14ac:dyDescent="0.2">
      <c r="A3280" s="202">
        <v>23282</v>
      </c>
      <c r="B3280" s="272">
        <v>2018197</v>
      </c>
      <c r="C3280" s="496">
        <v>121889</v>
      </c>
      <c r="D3280" s="272">
        <v>737918</v>
      </c>
      <c r="E3280" s="273" t="s">
        <v>26</v>
      </c>
      <c r="F3280" s="273">
        <v>1</v>
      </c>
      <c r="G3280" s="273">
        <v>7</v>
      </c>
      <c r="H3280" s="273">
        <v>4</v>
      </c>
      <c r="I3280" s="273">
        <v>3</v>
      </c>
      <c r="J3280" s="262">
        <v>43186</v>
      </c>
      <c r="K3280" s="262">
        <v>43187</v>
      </c>
      <c r="L3280" s="263" t="s">
        <v>1485</v>
      </c>
      <c r="M3280" s="263" t="s">
        <v>1485</v>
      </c>
      <c r="N3280" s="254" t="s">
        <v>47</v>
      </c>
      <c r="O3280" s="254" t="s">
        <v>47</v>
      </c>
      <c r="P3280" s="254" t="s">
        <v>47</v>
      </c>
      <c r="Q3280" s="254" t="s">
        <v>47</v>
      </c>
      <c r="R3280" s="254" t="s">
        <v>47</v>
      </c>
      <c r="S3280" s="243"/>
      <c r="T3280" s="1371"/>
      <c r="U3280" s="264">
        <v>17</v>
      </c>
      <c r="V3280" s="427">
        <v>43214</v>
      </c>
      <c r="W3280" s="202" t="s">
        <v>162</v>
      </c>
      <c r="X3280" s="265" t="s">
        <v>1341</v>
      </c>
      <c r="Y3280" s="248">
        <v>15</v>
      </c>
      <c r="Z3280" s="202"/>
      <c r="AA3280" s="202"/>
      <c r="AB3280" s="499"/>
      <c r="AC3280" s="249">
        <f>IF(B3280="","",(IFERROR(VLOOKUP(B3280,Projecten!A$4:X$2415,5,FALSE),"niet bekend")))</f>
        <v>1</v>
      </c>
      <c r="AD3280" s="330">
        <f t="shared" si="234"/>
        <v>2791.02</v>
      </c>
      <c r="AE3280" s="211">
        <f>IF(B3280="","",(IFERROR(VLOOKUP(B3280,Projecten!A$4:X$2415,23,FALSE),"niet bekend")))</f>
        <v>2791.02</v>
      </c>
      <c r="AF3280" s="330">
        <f>IF(B3280="","",(IFERROR(VLOOKUP(B3280,Projecten!A$4:X$2415,12,FALSE),"niet bekend")))</f>
        <v>2791.02</v>
      </c>
      <c r="AG3280" s="209"/>
    </row>
    <row r="3281" spans="1:33" x14ac:dyDescent="0.2">
      <c r="A3281" s="202">
        <v>23283</v>
      </c>
      <c r="B3281" s="272">
        <v>2018136</v>
      </c>
      <c r="C3281" s="496">
        <v>121889</v>
      </c>
      <c r="D3281" s="272">
        <v>706218</v>
      </c>
      <c r="E3281" s="273" t="s">
        <v>26</v>
      </c>
      <c r="F3281" s="273">
        <v>1</v>
      </c>
      <c r="G3281" s="273">
        <v>7</v>
      </c>
      <c r="H3281" s="273">
        <v>5</v>
      </c>
      <c r="I3281" s="273">
        <v>2</v>
      </c>
      <c r="J3281" s="262">
        <v>43186</v>
      </c>
      <c r="K3281" s="262">
        <v>43187</v>
      </c>
      <c r="L3281" s="263" t="s">
        <v>1485</v>
      </c>
      <c r="M3281" s="263" t="s">
        <v>1485</v>
      </c>
      <c r="N3281" s="254" t="s">
        <v>47</v>
      </c>
      <c r="O3281" s="254" t="s">
        <v>47</v>
      </c>
      <c r="P3281" s="254" t="s">
        <v>47</v>
      </c>
      <c r="Q3281" s="254" t="s">
        <v>47</v>
      </c>
      <c r="R3281" s="254" t="s">
        <v>47</v>
      </c>
      <c r="S3281" s="243"/>
      <c r="T3281" s="1371"/>
      <c r="U3281" s="264">
        <v>17</v>
      </c>
      <c r="V3281" s="427">
        <v>43215</v>
      </c>
      <c r="W3281" s="202" t="s">
        <v>162</v>
      </c>
      <c r="X3281" s="265" t="s">
        <v>1341</v>
      </c>
      <c r="Y3281" s="248">
        <v>14</v>
      </c>
      <c r="Z3281" s="202"/>
      <c r="AA3281" s="202"/>
      <c r="AB3281" s="499"/>
      <c r="AC3281" s="249">
        <f>IF(B3281="","",(IFERROR(VLOOKUP(B3281,Projecten!A$4:X$2415,5,FALSE),"niet bekend")))</f>
        <v>1</v>
      </c>
      <c r="AD3281" s="330">
        <f t="shared" si="234"/>
        <v>2624.8</v>
      </c>
      <c r="AE3281" s="211">
        <f>IF(B3281="","",(IFERROR(VLOOKUP(B3281,Projecten!A$4:X$2415,23,FALSE),"niet bekend")))</f>
        <v>2624.8</v>
      </c>
      <c r="AF3281" s="330">
        <f>IF(B3281="","",(IFERROR(VLOOKUP(B3281,Projecten!A$4:X$2415,12,FALSE),"niet bekend")))</f>
        <v>2624.8</v>
      </c>
      <c r="AG3281" s="209"/>
    </row>
    <row r="3282" spans="1:33" x14ac:dyDescent="0.2">
      <c r="A3282" s="202">
        <v>23284</v>
      </c>
      <c r="B3282" s="272">
        <v>2018203</v>
      </c>
      <c r="C3282" s="496">
        <v>121889</v>
      </c>
      <c r="D3282" s="272">
        <v>706318</v>
      </c>
      <c r="E3282" s="273" t="s">
        <v>26</v>
      </c>
      <c r="F3282" s="273">
        <v>1</v>
      </c>
      <c r="G3282" s="273">
        <v>8</v>
      </c>
      <c r="H3282" s="273">
        <v>5</v>
      </c>
      <c r="I3282" s="273">
        <v>3</v>
      </c>
      <c r="J3282" s="262">
        <v>43186</v>
      </c>
      <c r="K3282" s="262">
        <v>43187</v>
      </c>
      <c r="L3282" s="263" t="s">
        <v>1485</v>
      </c>
      <c r="M3282" s="263" t="s">
        <v>1485</v>
      </c>
      <c r="N3282" s="254" t="s">
        <v>47</v>
      </c>
      <c r="O3282" s="254" t="s">
        <v>47</v>
      </c>
      <c r="P3282" s="254" t="s">
        <v>47</v>
      </c>
      <c r="Q3282" s="254" t="s">
        <v>47</v>
      </c>
      <c r="R3282" s="254" t="s">
        <v>47</v>
      </c>
      <c r="S3282" s="243"/>
      <c r="T3282" s="1371"/>
      <c r="U3282" s="264">
        <v>17</v>
      </c>
      <c r="V3282" s="427">
        <v>43215</v>
      </c>
      <c r="W3282" s="202" t="s">
        <v>162</v>
      </c>
      <c r="X3282" s="265" t="s">
        <v>4948</v>
      </c>
      <c r="Y3282" s="248">
        <v>25</v>
      </c>
      <c r="Z3282" s="202"/>
      <c r="AA3282" s="202"/>
      <c r="AB3282" s="499"/>
      <c r="AC3282" s="249">
        <f>IF(B3282="","",(IFERROR(VLOOKUP(B3282,Projecten!A$4:X$2415,5,FALSE),"niet bekend")))</f>
        <v>1</v>
      </c>
      <c r="AD3282" s="330">
        <f t="shared" si="234"/>
        <v>5192.3999999999996</v>
      </c>
      <c r="AE3282" s="211">
        <f>IF(B3282="","",(IFERROR(VLOOKUP(B3282,Projecten!A$4:X$2415,23,FALSE),"niet bekend")))</f>
        <v>5192.8</v>
      </c>
      <c r="AF3282" s="330">
        <f>IF(B3282="","",(IFERROR(VLOOKUP(B3282,Projecten!A$4:X$2415,12,FALSE),"niet bekend")))</f>
        <v>5192.3999999999996</v>
      </c>
      <c r="AG3282" s="209"/>
    </row>
    <row r="3283" spans="1:33" s="327" customFormat="1" x14ac:dyDescent="0.2">
      <c r="A3283" s="318">
        <v>23285</v>
      </c>
      <c r="B3283" s="272">
        <v>2018055</v>
      </c>
      <c r="C3283" s="496" t="s">
        <v>4932</v>
      </c>
      <c r="D3283" s="272" t="s">
        <v>4310</v>
      </c>
      <c r="E3283" s="273" t="s">
        <v>26</v>
      </c>
      <c r="F3283" s="273">
        <v>1</v>
      </c>
      <c r="G3283" s="273">
        <v>11</v>
      </c>
      <c r="H3283" s="273">
        <v>4</v>
      </c>
      <c r="I3283" s="273">
        <v>12</v>
      </c>
      <c r="J3283" s="1450">
        <v>43186</v>
      </c>
      <c r="K3283" s="1450">
        <v>43185</v>
      </c>
      <c r="L3283" s="1447" t="s">
        <v>1485</v>
      </c>
      <c r="M3283" s="1504" t="s">
        <v>2760</v>
      </c>
      <c r="N3283" s="403" t="s">
        <v>47</v>
      </c>
      <c r="O3283" s="403" t="s">
        <v>47</v>
      </c>
      <c r="P3283" s="403" t="s">
        <v>47</v>
      </c>
      <c r="Q3283" s="403" t="s">
        <v>47</v>
      </c>
      <c r="R3283" s="403" t="s">
        <v>47</v>
      </c>
      <c r="S3283" s="320"/>
      <c r="T3283" s="1315"/>
      <c r="U3283" s="264">
        <v>17</v>
      </c>
      <c r="V3283" s="396">
        <v>43217</v>
      </c>
      <c r="W3283" s="318" t="s">
        <v>3928</v>
      </c>
      <c r="X3283" s="265" t="s">
        <v>1250</v>
      </c>
      <c r="Y3283" s="324">
        <v>48</v>
      </c>
      <c r="Z3283" s="318"/>
      <c r="AA3283" s="318"/>
      <c r="AB3283" s="1210"/>
      <c r="AC3283" s="249">
        <f>IF(B3283="","",(IFERROR(VLOOKUP(B3283,Projecten!A$4:X$2415,5,FALSE),"niet bekend")))</f>
        <v>1</v>
      </c>
      <c r="AD3283" s="330">
        <f t="shared" si="234"/>
        <v>11442</v>
      </c>
      <c r="AE3283" s="211">
        <f>IF(B3283="","",(IFERROR(VLOOKUP(B3283,Projecten!A$4:X$2415,23,FALSE),"niet bekend")))</f>
        <v>11442</v>
      </c>
      <c r="AF3283" s="330">
        <f>IF(B3283="","",(IFERROR(VLOOKUP(B3283,Projecten!A$4:X$2415,12,FALSE),"niet bekend")))</f>
        <v>11442</v>
      </c>
    </row>
    <row r="3284" spans="1:33" x14ac:dyDescent="0.2">
      <c r="A3284" s="202">
        <v>23286</v>
      </c>
      <c r="B3284" s="272" t="s">
        <v>4387</v>
      </c>
      <c r="C3284" s="496">
        <v>121891</v>
      </c>
      <c r="D3284" s="272" t="s">
        <v>4407</v>
      </c>
      <c r="E3284" s="273" t="s">
        <v>352</v>
      </c>
      <c r="F3284" s="273">
        <v>1</v>
      </c>
      <c r="G3284" s="273">
        <v>7</v>
      </c>
      <c r="H3284" s="273">
        <v>4</v>
      </c>
      <c r="I3284" s="273">
        <v>3</v>
      </c>
      <c r="J3284" s="262">
        <v>43175</v>
      </c>
      <c r="K3284" s="262">
        <v>43178</v>
      </c>
      <c r="L3284" s="263" t="s">
        <v>1485</v>
      </c>
      <c r="M3284" s="263" t="s">
        <v>1485</v>
      </c>
      <c r="N3284" s="254" t="s">
        <v>47</v>
      </c>
      <c r="O3284" s="254" t="s">
        <v>47</v>
      </c>
      <c r="P3284" s="254" t="s">
        <v>47</v>
      </c>
      <c r="Q3284" s="254" t="s">
        <v>47</v>
      </c>
      <c r="R3284" s="254" t="s">
        <v>47</v>
      </c>
      <c r="S3284" s="243"/>
      <c r="T3284" s="1371"/>
      <c r="U3284" s="264">
        <v>17</v>
      </c>
      <c r="V3284" s="427">
        <v>43214</v>
      </c>
      <c r="W3284" s="202" t="s">
        <v>532</v>
      </c>
      <c r="X3284" s="1482" t="s">
        <v>4889</v>
      </c>
      <c r="Y3284" s="248">
        <v>16</v>
      </c>
      <c r="Z3284" s="202"/>
      <c r="AA3284" s="202"/>
      <c r="AB3284" s="499"/>
      <c r="AC3284" s="249">
        <f>IF(B3284="","",(IFERROR(VLOOKUP(B3284,Projecten!A$4:X$2415,5,FALSE),"niet bekend")))</f>
        <v>1</v>
      </c>
      <c r="AD3284" s="330">
        <f t="shared" si="234"/>
        <v>2360</v>
      </c>
      <c r="AE3284" s="211">
        <f>IF(B3284="","",(IFERROR(VLOOKUP(B3284,Projecten!A$4:X$2415,23,FALSE),"niet bekend")))</f>
        <v>2360</v>
      </c>
      <c r="AF3284" s="330">
        <f>IF(B3284="","",(IFERROR(VLOOKUP(B3284,Projecten!A$4:X$2415,12,FALSE),"niet bekend")))</f>
        <v>2360</v>
      </c>
      <c r="AG3284" s="209"/>
    </row>
    <row r="3285" spans="1:33" x14ac:dyDescent="0.2">
      <c r="A3285" s="202">
        <v>23287</v>
      </c>
      <c r="B3285" s="272" t="s">
        <v>4388</v>
      </c>
      <c r="C3285" s="496">
        <v>121891</v>
      </c>
      <c r="D3285" s="272" t="s">
        <v>4407</v>
      </c>
      <c r="E3285" s="273" t="s">
        <v>352</v>
      </c>
      <c r="F3285" s="273">
        <v>1</v>
      </c>
      <c r="G3285" s="273">
        <v>7</v>
      </c>
      <c r="H3285" s="273">
        <v>4</v>
      </c>
      <c r="I3285" s="273">
        <v>3</v>
      </c>
      <c r="J3285" s="262">
        <v>43175</v>
      </c>
      <c r="K3285" s="262">
        <v>43178</v>
      </c>
      <c r="L3285" s="263" t="s">
        <v>1485</v>
      </c>
      <c r="M3285" s="263" t="s">
        <v>1485</v>
      </c>
      <c r="N3285" s="254" t="s">
        <v>47</v>
      </c>
      <c r="O3285" s="254" t="s">
        <v>47</v>
      </c>
      <c r="P3285" s="254" t="s">
        <v>47</v>
      </c>
      <c r="Q3285" s="254" t="s">
        <v>47</v>
      </c>
      <c r="R3285" s="254" t="s">
        <v>47</v>
      </c>
      <c r="S3285" s="243"/>
      <c r="T3285" s="1371"/>
      <c r="U3285" s="264">
        <v>17</v>
      </c>
      <c r="V3285" s="427">
        <v>43214</v>
      </c>
      <c r="W3285" s="202" t="s">
        <v>532</v>
      </c>
      <c r="X3285" s="265" t="s">
        <v>4901</v>
      </c>
      <c r="Y3285" s="248">
        <v>16</v>
      </c>
      <c r="Z3285" s="202"/>
      <c r="AA3285" s="202"/>
      <c r="AB3285" s="499"/>
      <c r="AC3285" s="249">
        <f>IF(B3285="","",(IFERROR(VLOOKUP(B3285,Projecten!A$4:X$2415,5,FALSE),"niet bekend")))</f>
        <v>1</v>
      </c>
      <c r="AD3285" s="330">
        <f t="shared" si="234"/>
        <v>2360</v>
      </c>
      <c r="AE3285" s="211">
        <f>IF(B3285="","",(IFERROR(VLOOKUP(B3285,Projecten!A$4:X$2415,23,FALSE),"niet bekend")))</f>
        <v>2360</v>
      </c>
      <c r="AF3285" s="330">
        <f>IF(B3285="","",(IFERROR(VLOOKUP(B3285,Projecten!A$4:X$2415,12,FALSE),"niet bekend")))</f>
        <v>2360</v>
      </c>
      <c r="AG3285" s="209"/>
    </row>
    <row r="3286" spans="1:33" x14ac:dyDescent="0.2">
      <c r="A3286" s="202">
        <v>23288</v>
      </c>
      <c r="B3286" s="272" t="s">
        <v>4389</v>
      </c>
      <c r="C3286" s="496">
        <v>121891</v>
      </c>
      <c r="D3286" s="272" t="s">
        <v>4407</v>
      </c>
      <c r="E3286" s="273" t="s">
        <v>352</v>
      </c>
      <c r="F3286" s="273">
        <v>1</v>
      </c>
      <c r="G3286" s="273">
        <v>7</v>
      </c>
      <c r="H3286" s="273">
        <v>4</v>
      </c>
      <c r="I3286" s="273">
        <v>3</v>
      </c>
      <c r="J3286" s="262">
        <v>43175</v>
      </c>
      <c r="K3286" s="262">
        <v>43178</v>
      </c>
      <c r="L3286" s="263" t="s">
        <v>1485</v>
      </c>
      <c r="M3286" s="263" t="s">
        <v>1485</v>
      </c>
      <c r="N3286" s="254" t="s">
        <v>47</v>
      </c>
      <c r="O3286" s="254" t="s">
        <v>47</v>
      </c>
      <c r="P3286" s="254" t="s">
        <v>47</v>
      </c>
      <c r="Q3286" s="254" t="s">
        <v>47</v>
      </c>
      <c r="R3286" s="254" t="s">
        <v>47</v>
      </c>
      <c r="S3286" s="243"/>
      <c r="T3286" s="1371"/>
      <c r="U3286" s="264">
        <v>17</v>
      </c>
      <c r="V3286" s="427">
        <v>43214</v>
      </c>
      <c r="W3286" s="202" t="s">
        <v>532</v>
      </c>
      <c r="X3286" s="265" t="s">
        <v>4924</v>
      </c>
      <c r="Y3286" s="248">
        <v>16</v>
      </c>
      <c r="Z3286" s="202"/>
      <c r="AA3286" s="202"/>
      <c r="AB3286" s="499"/>
      <c r="AC3286" s="249">
        <f>IF(B3286="","",(IFERROR(VLOOKUP(B3286,Projecten!A$4:X$2415,5,FALSE),"niet bekend")))</f>
        <v>1</v>
      </c>
      <c r="AD3286" s="330">
        <f t="shared" si="234"/>
        <v>2360</v>
      </c>
      <c r="AE3286" s="211">
        <f>IF(B3286="","",(IFERROR(VLOOKUP(B3286,Projecten!A$4:X$2415,23,FALSE),"niet bekend")))</f>
        <v>2360</v>
      </c>
      <c r="AF3286" s="330">
        <f>IF(B3286="","",(IFERROR(VLOOKUP(B3286,Projecten!A$4:X$2415,12,FALSE),"niet bekend")))</f>
        <v>2360</v>
      </c>
      <c r="AG3286" s="209"/>
    </row>
    <row r="3287" spans="1:33" x14ac:dyDescent="0.2">
      <c r="A3287" s="202">
        <v>23289</v>
      </c>
      <c r="B3287" s="272" t="s">
        <v>4390</v>
      </c>
      <c r="C3287" s="496">
        <v>121891</v>
      </c>
      <c r="D3287" s="272" t="s">
        <v>4407</v>
      </c>
      <c r="E3287" s="273" t="s">
        <v>352</v>
      </c>
      <c r="F3287" s="273">
        <v>1</v>
      </c>
      <c r="G3287" s="273">
        <v>7</v>
      </c>
      <c r="H3287" s="273">
        <v>4</v>
      </c>
      <c r="I3287" s="273">
        <v>3</v>
      </c>
      <c r="J3287" s="262">
        <v>43175</v>
      </c>
      <c r="K3287" s="262">
        <v>43178</v>
      </c>
      <c r="L3287" s="263" t="s">
        <v>1485</v>
      </c>
      <c r="M3287" s="263" t="s">
        <v>1485</v>
      </c>
      <c r="N3287" s="254" t="s">
        <v>47</v>
      </c>
      <c r="O3287" s="254" t="s">
        <v>47</v>
      </c>
      <c r="P3287" s="254" t="s">
        <v>47</v>
      </c>
      <c r="Q3287" s="254" t="s">
        <v>47</v>
      </c>
      <c r="R3287" s="254" t="s">
        <v>47</v>
      </c>
      <c r="S3287" s="243"/>
      <c r="T3287" s="1371"/>
      <c r="U3287" s="264">
        <v>17</v>
      </c>
      <c r="V3287" s="427">
        <v>43214</v>
      </c>
      <c r="W3287" s="202" t="s">
        <v>532</v>
      </c>
      <c r="X3287" s="265" t="s">
        <v>5038</v>
      </c>
      <c r="Y3287" s="248">
        <v>16</v>
      </c>
      <c r="Z3287" s="202"/>
      <c r="AA3287" s="202"/>
      <c r="AB3287" s="499"/>
      <c r="AC3287" s="249">
        <f>IF(B3287="","",(IFERROR(VLOOKUP(B3287,Projecten!A$4:X$2415,5,FALSE),"niet bekend")))</f>
        <v>1</v>
      </c>
      <c r="AD3287" s="330">
        <f t="shared" si="234"/>
        <v>2360</v>
      </c>
      <c r="AE3287" s="211">
        <f>IF(B3287="","",(IFERROR(VLOOKUP(B3287,Projecten!A$4:X$2415,23,FALSE),"niet bekend")))</f>
        <v>2360</v>
      </c>
      <c r="AF3287" s="330">
        <f>IF(B3287="","",(IFERROR(VLOOKUP(B3287,Projecten!A$4:X$2415,12,FALSE),"niet bekend")))</f>
        <v>2360</v>
      </c>
      <c r="AG3287" s="209"/>
    </row>
    <row r="3288" spans="1:33" x14ac:dyDescent="0.2">
      <c r="A3288" s="202">
        <v>23290</v>
      </c>
      <c r="B3288" s="272" t="s">
        <v>4391</v>
      </c>
      <c r="C3288" s="496">
        <v>121891</v>
      </c>
      <c r="D3288" s="272" t="s">
        <v>4407</v>
      </c>
      <c r="E3288" s="273" t="s">
        <v>352</v>
      </c>
      <c r="F3288" s="273">
        <v>1</v>
      </c>
      <c r="G3288" s="273">
        <v>7</v>
      </c>
      <c r="H3288" s="273">
        <v>4</v>
      </c>
      <c r="I3288" s="273">
        <v>3</v>
      </c>
      <c r="J3288" s="262">
        <v>43175</v>
      </c>
      <c r="K3288" s="262">
        <v>43178</v>
      </c>
      <c r="L3288" s="263" t="s">
        <v>1485</v>
      </c>
      <c r="M3288" s="263" t="s">
        <v>1485</v>
      </c>
      <c r="N3288" s="254" t="s">
        <v>47</v>
      </c>
      <c r="O3288" s="254" t="s">
        <v>47</v>
      </c>
      <c r="P3288" s="254" t="s">
        <v>47</v>
      </c>
      <c r="Q3288" s="254" t="s">
        <v>47</v>
      </c>
      <c r="R3288" s="254" t="s">
        <v>47</v>
      </c>
      <c r="S3288" s="243"/>
      <c r="T3288" s="1371"/>
      <c r="U3288" s="264">
        <v>17</v>
      </c>
      <c r="V3288" s="427">
        <v>43214</v>
      </c>
      <c r="W3288" s="202" t="s">
        <v>532</v>
      </c>
      <c r="X3288" s="265" t="s">
        <v>4901</v>
      </c>
      <c r="Y3288" s="248">
        <v>16</v>
      </c>
      <c r="Z3288" s="202"/>
      <c r="AA3288" s="202"/>
      <c r="AB3288" s="499"/>
      <c r="AC3288" s="249">
        <f>IF(B3288="","",(IFERROR(VLOOKUP(B3288,Projecten!A$4:X$2415,5,FALSE),"niet bekend")))</f>
        <v>1</v>
      </c>
      <c r="AD3288" s="330">
        <f t="shared" si="234"/>
        <v>2360</v>
      </c>
      <c r="AE3288" s="211">
        <f>IF(B3288="","",(IFERROR(VLOOKUP(B3288,Projecten!A$4:X$2415,23,FALSE),"niet bekend")))</f>
        <v>2360</v>
      </c>
      <c r="AF3288" s="330">
        <f>IF(B3288="","",(IFERROR(VLOOKUP(B3288,Projecten!A$4:X$2415,12,FALSE),"niet bekend")))</f>
        <v>2360</v>
      </c>
      <c r="AG3288" s="209"/>
    </row>
    <row r="3289" spans="1:33" x14ac:dyDescent="0.2">
      <c r="A3289" s="202">
        <v>23291</v>
      </c>
      <c r="B3289" s="272" t="s">
        <v>4392</v>
      </c>
      <c r="C3289" s="496">
        <v>121891</v>
      </c>
      <c r="D3289" s="272" t="s">
        <v>4407</v>
      </c>
      <c r="E3289" s="273" t="s">
        <v>352</v>
      </c>
      <c r="F3289" s="273">
        <v>1</v>
      </c>
      <c r="G3289" s="273">
        <v>7</v>
      </c>
      <c r="H3289" s="273">
        <v>4</v>
      </c>
      <c r="I3289" s="273">
        <v>3</v>
      </c>
      <c r="J3289" s="262">
        <v>43175</v>
      </c>
      <c r="K3289" s="262">
        <v>43178</v>
      </c>
      <c r="L3289" s="263" t="s">
        <v>1485</v>
      </c>
      <c r="M3289" s="263" t="s">
        <v>1485</v>
      </c>
      <c r="N3289" s="254" t="s">
        <v>47</v>
      </c>
      <c r="O3289" s="254" t="s">
        <v>47</v>
      </c>
      <c r="P3289" s="254" t="s">
        <v>47</v>
      </c>
      <c r="Q3289" s="254" t="s">
        <v>47</v>
      </c>
      <c r="R3289" s="254" t="s">
        <v>47</v>
      </c>
      <c r="S3289" s="243"/>
      <c r="T3289" s="1371"/>
      <c r="U3289" s="264">
        <v>17</v>
      </c>
      <c r="V3289" s="427">
        <v>43214</v>
      </c>
      <c r="W3289" s="202" t="s">
        <v>532</v>
      </c>
      <c r="X3289" s="265" t="s">
        <v>4901</v>
      </c>
      <c r="Y3289" s="248">
        <v>16</v>
      </c>
      <c r="Z3289" s="202"/>
      <c r="AA3289" s="202"/>
      <c r="AB3289" s="499"/>
      <c r="AC3289" s="249">
        <f>IF(B3289="","",(IFERROR(VLOOKUP(B3289,Projecten!A$4:X$2415,5,FALSE),"niet bekend")))</f>
        <v>1</v>
      </c>
      <c r="AD3289" s="330">
        <f t="shared" si="234"/>
        <v>2360</v>
      </c>
      <c r="AE3289" s="211">
        <f>IF(B3289="","",(IFERROR(VLOOKUP(B3289,Projecten!A$4:X$2415,23,FALSE),"niet bekend")))</f>
        <v>2360</v>
      </c>
      <c r="AF3289" s="330">
        <f>IF(B3289="","",(IFERROR(VLOOKUP(B3289,Projecten!A$4:X$2415,12,FALSE),"niet bekend")))</f>
        <v>2360</v>
      </c>
      <c r="AG3289" s="209"/>
    </row>
    <row r="3290" spans="1:33" x14ac:dyDescent="0.2">
      <c r="A3290" s="202">
        <v>23292</v>
      </c>
      <c r="B3290" s="272" t="s">
        <v>4433</v>
      </c>
      <c r="C3290" s="496">
        <v>121892</v>
      </c>
      <c r="D3290" s="272" t="s">
        <v>4434</v>
      </c>
      <c r="E3290" s="273" t="s">
        <v>352</v>
      </c>
      <c r="F3290" s="273">
        <v>1</v>
      </c>
      <c r="G3290" s="273">
        <v>8</v>
      </c>
      <c r="H3290" s="273">
        <v>4</v>
      </c>
      <c r="I3290" s="273">
        <v>6</v>
      </c>
      <c r="J3290" s="262">
        <v>43181</v>
      </c>
      <c r="K3290" s="262">
        <v>43178</v>
      </c>
      <c r="L3290" s="263" t="s">
        <v>1485</v>
      </c>
      <c r="M3290" s="263" t="s">
        <v>1485</v>
      </c>
      <c r="N3290" s="254" t="s">
        <v>47</v>
      </c>
      <c r="O3290" s="254" t="s">
        <v>47</v>
      </c>
      <c r="P3290" s="254" t="s">
        <v>47</v>
      </c>
      <c r="Q3290" s="254" t="s">
        <v>47</v>
      </c>
      <c r="R3290" s="254" t="s">
        <v>47</v>
      </c>
      <c r="S3290" s="243"/>
      <c r="T3290" s="1371"/>
      <c r="U3290" s="245">
        <v>17</v>
      </c>
      <c r="V3290" s="427">
        <v>43214</v>
      </c>
      <c r="W3290" s="202" t="s">
        <v>532</v>
      </c>
      <c r="X3290" s="265" t="s">
        <v>4901</v>
      </c>
      <c r="Y3290" s="248">
        <v>25</v>
      </c>
      <c r="Z3290" s="202"/>
      <c r="AA3290" s="202"/>
      <c r="AB3290" s="499"/>
      <c r="AC3290" s="249">
        <f>IF(B3290="","",(IFERROR(VLOOKUP(B3290,Projecten!A$4:X$2415,5,FALSE),"niet bekend")))</f>
        <v>1</v>
      </c>
      <c r="AD3290" s="330">
        <f t="shared" si="234"/>
        <v>5032</v>
      </c>
      <c r="AE3290" s="211">
        <f>IF(B3290="","",(IFERROR(VLOOKUP(B3290,Projecten!A$4:X$2415,23,FALSE),"niet bekend")))</f>
        <v>5032</v>
      </c>
      <c r="AF3290" s="330">
        <f>IF(B3290="","",(IFERROR(VLOOKUP(B3290,Projecten!A$4:X$2415,12,FALSE),"niet bekend")))</f>
        <v>5032</v>
      </c>
      <c r="AG3290" s="209"/>
    </row>
    <row r="3291" spans="1:33" x14ac:dyDescent="0.2">
      <c r="A3291" s="202">
        <v>23293</v>
      </c>
      <c r="B3291" s="272" t="s">
        <v>4441</v>
      </c>
      <c r="C3291" s="496">
        <v>121892</v>
      </c>
      <c r="D3291" s="272" t="s">
        <v>4444</v>
      </c>
      <c r="E3291" s="273" t="s">
        <v>352</v>
      </c>
      <c r="F3291" s="273">
        <v>1</v>
      </c>
      <c r="G3291" s="273">
        <v>8</v>
      </c>
      <c r="H3291" s="273">
        <v>4</v>
      </c>
      <c r="I3291" s="273">
        <v>6</v>
      </c>
      <c r="J3291" s="262">
        <v>43181</v>
      </c>
      <c r="K3291" s="262">
        <v>43178</v>
      </c>
      <c r="L3291" s="263" t="s">
        <v>1485</v>
      </c>
      <c r="M3291" s="263" t="s">
        <v>1485</v>
      </c>
      <c r="N3291" s="254" t="s">
        <v>47</v>
      </c>
      <c r="O3291" s="254" t="s">
        <v>47</v>
      </c>
      <c r="P3291" s="254" t="s">
        <v>47</v>
      </c>
      <c r="Q3291" s="254" t="s">
        <v>47</v>
      </c>
      <c r="R3291" s="254" t="s">
        <v>47</v>
      </c>
      <c r="S3291" s="243"/>
      <c r="T3291" s="1371"/>
      <c r="U3291" s="245">
        <v>17</v>
      </c>
      <c r="V3291" s="427">
        <v>43214</v>
      </c>
      <c r="W3291" s="202" t="s">
        <v>532</v>
      </c>
      <c r="X3291" s="265" t="s">
        <v>4901</v>
      </c>
      <c r="Y3291" s="248">
        <v>25</v>
      </c>
      <c r="Z3291" s="202"/>
      <c r="AA3291" s="202"/>
      <c r="AB3291" s="499"/>
      <c r="AC3291" s="249">
        <f>IF(B3291="","",(IFERROR(VLOOKUP(B3291,Projecten!A$4:X$2415,5,FALSE),"niet bekend")))</f>
        <v>1</v>
      </c>
      <c r="AD3291" s="330">
        <f t="shared" si="234"/>
        <v>5032</v>
      </c>
      <c r="AE3291" s="211">
        <f>IF(B3291="","",(IFERROR(VLOOKUP(B3291,Projecten!A$4:X$2415,23,FALSE),"niet bekend")))</f>
        <v>5032</v>
      </c>
      <c r="AF3291" s="330">
        <f>IF(B3291="","",(IFERROR(VLOOKUP(B3291,Projecten!A$4:X$2415,12,FALSE),"niet bekend")))</f>
        <v>5032</v>
      </c>
      <c r="AG3291" s="209"/>
    </row>
    <row r="3292" spans="1:33" x14ac:dyDescent="0.2">
      <c r="A3292" s="202">
        <v>23422</v>
      </c>
      <c r="B3292" s="272">
        <v>2018287</v>
      </c>
      <c r="C3292" s="496">
        <v>121941</v>
      </c>
      <c r="D3292" s="272" t="s">
        <v>5016</v>
      </c>
      <c r="E3292" s="273" t="s">
        <v>26</v>
      </c>
      <c r="F3292" s="273">
        <v>0</v>
      </c>
      <c r="G3292" s="273">
        <v>1</v>
      </c>
      <c r="H3292" s="273">
        <v>0</v>
      </c>
      <c r="I3292" s="273">
        <v>2</v>
      </c>
      <c r="J3292" s="263" t="s">
        <v>1485</v>
      </c>
      <c r="K3292" s="263" t="s">
        <v>1485</v>
      </c>
      <c r="L3292" s="263" t="s">
        <v>47</v>
      </c>
      <c r="M3292" s="263" t="s">
        <v>1485</v>
      </c>
      <c r="N3292" s="254" t="s">
        <v>47</v>
      </c>
      <c r="O3292" s="254" t="s">
        <v>47</v>
      </c>
      <c r="P3292" s="254" t="s">
        <v>47</v>
      </c>
      <c r="Q3292" s="254" t="s">
        <v>47</v>
      </c>
      <c r="R3292" s="254" t="s">
        <v>47</v>
      </c>
      <c r="S3292" s="243"/>
      <c r="T3292" s="1371"/>
      <c r="U3292" s="264">
        <v>16</v>
      </c>
      <c r="W3292" s="202" t="s">
        <v>3520</v>
      </c>
      <c r="X3292" s="265" t="s">
        <v>5019</v>
      </c>
      <c r="Y3292" s="248">
        <v>5</v>
      </c>
      <c r="Z3292" s="202"/>
      <c r="AA3292" s="202"/>
      <c r="AB3292" s="499"/>
      <c r="AC3292" s="249">
        <f>IF(B3292="","",(IFERROR(VLOOKUP(B3292,Projecten!A$4:X$4452,5,FALSE),"niet bekend")))</f>
        <v>0</v>
      </c>
      <c r="AD3292" s="330">
        <f t="shared" si="234"/>
        <v>958.57</v>
      </c>
      <c r="AE3292" s="211">
        <f>IF(B3292="","",(IFERROR(VLOOKUP(B3292,Projecten!A$4:X$4452,23,FALSE),"niet bekend")))</f>
        <v>958.57</v>
      </c>
      <c r="AF3292" s="330">
        <f>IF(B3292="","",(IFERROR(VLOOKUP(B3292,Projecten!A$4:X$4452,12,FALSE),"niet bekend")))</f>
        <v>958.57</v>
      </c>
      <c r="AG3292" s="209"/>
    </row>
    <row r="3293" spans="1:33" x14ac:dyDescent="0.2">
      <c r="A3293" s="202">
        <v>23296</v>
      </c>
      <c r="B3293" s="261">
        <v>2018216</v>
      </c>
      <c r="C3293" s="320" t="s">
        <v>5015</v>
      </c>
      <c r="D3293" s="243" t="s">
        <v>4852</v>
      </c>
      <c r="E3293" s="202" t="s">
        <v>352</v>
      </c>
      <c r="F3293" s="202">
        <v>1</v>
      </c>
      <c r="G3293" s="202">
        <v>2</v>
      </c>
      <c r="H3293" s="202">
        <v>0</v>
      </c>
      <c r="I3293" s="202">
        <v>4</v>
      </c>
      <c r="J3293" s="262">
        <v>43188</v>
      </c>
      <c r="K3293" s="263" t="s">
        <v>1485</v>
      </c>
      <c r="L3293" s="263" t="s">
        <v>1485</v>
      </c>
      <c r="M3293" s="263" t="s">
        <v>1485</v>
      </c>
      <c r="N3293" s="254" t="s">
        <v>47</v>
      </c>
      <c r="O3293" s="254" t="s">
        <v>47</v>
      </c>
      <c r="P3293" s="254" t="s">
        <v>47</v>
      </c>
      <c r="Q3293" s="254" t="s">
        <v>47</v>
      </c>
      <c r="R3293" s="254" t="s">
        <v>47</v>
      </c>
      <c r="S3293" s="243"/>
      <c r="T3293" s="1371" t="s">
        <v>5034</v>
      </c>
      <c r="U3293" s="245">
        <v>17</v>
      </c>
      <c r="W3293" s="202" t="s">
        <v>532</v>
      </c>
      <c r="X3293" s="265" t="s">
        <v>4943</v>
      </c>
      <c r="Y3293" s="248">
        <v>13</v>
      </c>
      <c r="Z3293" s="202"/>
      <c r="AA3293" s="202"/>
      <c r="AB3293" s="499"/>
      <c r="AC3293" s="249">
        <f>IF(B3293="","",(IFERROR(VLOOKUP(B3293,Projecten!A$4:X$2415,5,FALSE),"niet bekend")))</f>
        <v>1</v>
      </c>
      <c r="AD3293" s="330">
        <f t="shared" si="234"/>
        <v>1686.26</v>
      </c>
      <c r="AE3293" s="211">
        <f>IF(B3293="","",(IFERROR(VLOOKUP(B3293,Projecten!A$4:X$2415,23,FALSE),"niet bekend")))</f>
        <v>1686.26</v>
      </c>
      <c r="AF3293" s="330">
        <f>IF(B3293="","",(IFERROR(VLOOKUP(B3293,Projecten!A$4:X$2415,12,FALSE),"niet bekend")))</f>
        <v>1686.26</v>
      </c>
      <c r="AG3293" s="209"/>
    </row>
    <row r="3294" spans="1:33" s="312" customFormat="1" x14ac:dyDescent="0.2">
      <c r="A3294" s="298"/>
      <c r="B3294" s="1012"/>
      <c r="C3294" s="299"/>
      <c r="D3294" s="300"/>
      <c r="E3294" s="300"/>
      <c r="F3294" s="300"/>
      <c r="G3294" s="300"/>
      <c r="H3294" s="300"/>
      <c r="I3294" s="300"/>
      <c r="J3294" s="301"/>
      <c r="K3294" s="301"/>
      <c r="L3294" s="301"/>
      <c r="M3294" s="302"/>
      <c r="N3294" s="302"/>
      <c r="O3294" s="302"/>
      <c r="P3294" s="302"/>
      <c r="Q3294" s="302"/>
      <c r="R3294" s="302"/>
      <c r="S3294" s="303"/>
      <c r="T3294" s="1445"/>
      <c r="U3294" s="305"/>
      <c r="V3294" s="305"/>
      <c r="W3294" s="307"/>
      <c r="X3294" s="307"/>
      <c r="Y3294" s="307"/>
      <c r="Z3294" s="298"/>
      <c r="AA3294" s="308"/>
      <c r="AB3294" s="410"/>
      <c r="AC3294" s="310"/>
      <c r="AD3294" s="412"/>
      <c r="AE3294" s="309" t="s">
        <v>3165</v>
      </c>
      <c r="AF3294" s="1360" t="s">
        <v>3165</v>
      </c>
    </row>
    <row r="3295" spans="1:33" s="236" customFormat="1" ht="12" customHeight="1" x14ac:dyDescent="0.2">
      <c r="A3295" s="220"/>
      <c r="C3295" s="221"/>
      <c r="D3295" s="222">
        <f>SUM(G3295:I3295)</f>
        <v>371</v>
      </c>
      <c r="E3295" s="220"/>
      <c r="F3295" s="220">
        <f>SUM(F3296:F3321)</f>
        <v>22</v>
      </c>
      <c r="G3295" s="220">
        <f>SUM(G3296:G3321)</f>
        <v>184</v>
      </c>
      <c r="H3295" s="220">
        <f>SUM(H3296:H3321)</f>
        <v>105</v>
      </c>
      <c r="I3295" s="220">
        <f>SUM(I3296:I3321)</f>
        <v>82</v>
      </c>
      <c r="J3295" s="223"/>
      <c r="K3295" s="223"/>
      <c r="L3295" s="223"/>
      <c r="M3295" s="224"/>
      <c r="N3295" s="224"/>
      <c r="O3295" s="224"/>
      <c r="P3295" s="224"/>
      <c r="Q3295" s="224"/>
      <c r="R3295" s="224"/>
      <c r="S3295" s="225">
        <v>17</v>
      </c>
      <c r="T3295" s="1442"/>
      <c r="U3295" s="227"/>
      <c r="V3295" s="227"/>
      <c r="W3295" s="229"/>
      <c r="X3295" s="230">
        <f>SUM(Y3295:Y3321)</f>
        <v>564.5</v>
      </c>
      <c r="Y3295" s="231"/>
      <c r="Z3295" s="231">
        <v>0</v>
      </c>
      <c r="AA3295" s="232">
        <f>X3295-Z3295</f>
        <v>564.5</v>
      </c>
      <c r="AB3295" s="221"/>
      <c r="AC3295" s="234"/>
      <c r="AD3295" s="384">
        <f>SUM(AD3296:AD3321)</f>
        <v>91856.529999999984</v>
      </c>
      <c r="AE3295" s="1366" t="s">
        <v>3165</v>
      </c>
      <c r="AF3295" s="1364" t="s">
        <v>3165</v>
      </c>
    </row>
    <row r="3296" spans="1:33" x14ac:dyDescent="0.2">
      <c r="A3296" s="202"/>
      <c r="B3296" s="519"/>
      <c r="C3296" s="238"/>
      <c r="D3296" s="239"/>
      <c r="E3296" s="240"/>
      <c r="F3296" s="240"/>
      <c r="G3296" s="240"/>
      <c r="H3296" s="240"/>
      <c r="I3296" s="240"/>
      <c r="J3296" s="241"/>
      <c r="K3296" s="241"/>
      <c r="L3296" s="241"/>
      <c r="M3296" s="242"/>
      <c r="N3296" s="242"/>
      <c r="O3296" s="242"/>
      <c r="P3296" s="242"/>
      <c r="Q3296" s="242"/>
      <c r="R3296" s="242"/>
      <c r="S3296" s="243" t="s">
        <v>3924</v>
      </c>
      <c r="T3296" s="1371"/>
      <c r="U3296" s="245"/>
      <c r="X3296" s="247" t="s">
        <v>4856</v>
      </c>
      <c r="Y3296" s="248"/>
      <c r="Z3296" s="202"/>
      <c r="AA3296" s="202"/>
      <c r="AB3296" s="243"/>
      <c r="AC3296" s="249" t="str">
        <f>IF(B3296="","",(IFERROR(VLOOKUP(B3296,Projecten!A$4:X$2415,5,FALSE),"niet bekend")))</f>
        <v/>
      </c>
      <c r="AD3296" s="330" t="str">
        <f>IF(AC3296="","",(IF(F3296=0,AF3296,(F3296/AC3296*AF3296))))</f>
        <v/>
      </c>
      <c r="AE3296" s="211" t="str">
        <f>IF(B3296="","",(IFERROR(VLOOKUP(B3296,Projecten!A$4:X$2415,23,FALSE),"niet bekend")))</f>
        <v/>
      </c>
      <c r="AF3296" s="330" t="str">
        <f>IF(B3296="","",(IFERROR(VLOOKUP(B3296,Projecten!A$4:X$2415,12,FALSE),"niet bekend")))</f>
        <v/>
      </c>
      <c r="AG3296" s="209"/>
    </row>
    <row r="3297" spans="1:33" s="259" customFormat="1" x14ac:dyDescent="0.2">
      <c r="A3297" s="202"/>
      <c r="B3297" s="250"/>
      <c r="C3297" s="251"/>
      <c r="D3297" s="251"/>
      <c r="E3297" s="239"/>
      <c r="F3297" s="239"/>
      <c r="G3297" s="239"/>
      <c r="H3297" s="239"/>
      <c r="I3297" s="239"/>
      <c r="J3297" s="253"/>
      <c r="K3297" s="253"/>
      <c r="L3297" s="253"/>
      <c r="M3297" s="253"/>
      <c r="N3297" s="254"/>
      <c r="O3297" s="254"/>
      <c r="P3297" s="254"/>
      <c r="Q3297" s="254"/>
      <c r="R3297" s="254"/>
      <c r="S3297" s="243">
        <v>2018</v>
      </c>
      <c r="T3297" s="1443"/>
      <c r="U3297" s="255"/>
      <c r="V3297" s="638"/>
      <c r="W3297" s="239"/>
      <c r="X3297" s="239"/>
      <c r="Y3297" s="257"/>
      <c r="Z3297" s="239"/>
      <c r="AA3297" s="239"/>
      <c r="AB3297" s="1120"/>
      <c r="AC3297" s="249" t="str">
        <f>IF(B3297="","",(IFERROR(VLOOKUP(B3297,Projecten!A$4:X$2415,5,FALSE),"niet bekend")))</f>
        <v/>
      </c>
      <c r="AD3297" s="330" t="str">
        <f>IF(AC3297="","",(IF(F3297=0,AF3297,(F3297/AC3297*AF3297))))</f>
        <v/>
      </c>
      <c r="AE3297" s="211" t="str">
        <f>IF(B3297="","",(IFERROR(VLOOKUP(B3297,Projecten!A$4:X$2415,23,FALSE),"niet bekend")))</f>
        <v/>
      </c>
      <c r="AF3297" s="330" t="str">
        <f>IF(B3297="","",(IFERROR(VLOOKUP(B3297,Projecten!A$4:X$2415,12,FALSE),"niet bekend")))</f>
        <v/>
      </c>
    </row>
    <row r="3298" spans="1:33" s="259" customFormat="1" x14ac:dyDescent="0.2">
      <c r="A3298" s="202">
        <v>24330</v>
      </c>
      <c r="B3298" s="250"/>
      <c r="C3298" s="251"/>
      <c r="D3298" s="252" t="s">
        <v>4615</v>
      </c>
      <c r="E3298" s="239"/>
      <c r="F3298" s="239"/>
      <c r="G3298" s="239"/>
      <c r="H3298" s="239"/>
      <c r="I3298" s="239"/>
      <c r="J3298" s="253"/>
      <c r="K3298" s="253"/>
      <c r="L3298" s="253"/>
      <c r="M3298" s="253"/>
      <c r="N3298" s="254"/>
      <c r="O3298" s="254"/>
      <c r="P3298" s="254"/>
      <c r="Q3298" s="254"/>
      <c r="R3298" s="254"/>
      <c r="S3298" s="243"/>
      <c r="T3298" s="1443"/>
      <c r="U3298" s="255"/>
      <c r="V3298" s="638"/>
      <c r="W3298" s="260"/>
      <c r="X3298" s="239"/>
      <c r="Y3298" s="257">
        <v>75</v>
      </c>
      <c r="Z3298" s="239"/>
      <c r="AA3298" s="239"/>
      <c r="AB3298" s="1120"/>
      <c r="AC3298" s="249"/>
      <c r="AD3298" s="330"/>
      <c r="AE3298" s="211"/>
      <c r="AF3298" s="330"/>
    </row>
    <row r="3299" spans="1:33" s="259" customFormat="1" x14ac:dyDescent="0.2">
      <c r="A3299" s="202">
        <v>24331</v>
      </c>
      <c r="B3299" s="250"/>
      <c r="C3299" s="251"/>
      <c r="D3299" s="252" t="s">
        <v>4837</v>
      </c>
      <c r="E3299" s="239"/>
      <c r="F3299" s="239"/>
      <c r="G3299" s="239"/>
      <c r="H3299" s="239"/>
      <c r="I3299" s="239"/>
      <c r="J3299" s="253"/>
      <c r="K3299" s="253"/>
      <c r="L3299" s="253"/>
      <c r="M3299" s="253"/>
      <c r="N3299" s="254"/>
      <c r="O3299" s="254"/>
      <c r="P3299" s="254"/>
      <c r="Q3299" s="254"/>
      <c r="R3299" s="254"/>
      <c r="S3299" s="251"/>
      <c r="T3299" s="1443"/>
      <c r="U3299" s="255"/>
      <c r="V3299" s="638"/>
      <c r="W3299" s="260"/>
      <c r="X3299" s="239"/>
      <c r="Y3299" s="257">
        <v>2</v>
      </c>
      <c r="Z3299" s="239"/>
      <c r="AA3299" s="239"/>
      <c r="AB3299" s="1120"/>
      <c r="AC3299" s="249" t="str">
        <f>IF(B3299="","",(IFERROR(VLOOKUP(B3299,Projecten!A$4:X$2415,5,FALSE),"niet bekend")))</f>
        <v/>
      </c>
      <c r="AD3299" s="330" t="str">
        <f>IF(AC3299="","",(IF(F3299=0,AF3299,(F3299/AC3299*AF3299))))</f>
        <v/>
      </c>
      <c r="AE3299" s="211" t="str">
        <f>IF(B3299="","",(IFERROR(VLOOKUP(B3299,Projecten!A$4:X$2415,23,FALSE),"niet bekend")))</f>
        <v/>
      </c>
      <c r="AF3299" s="330" t="str">
        <f>IF(B3299="","",(IFERROR(VLOOKUP(B3299,Projecten!A$4:X$2415,12,FALSE),"niet bekend")))</f>
        <v/>
      </c>
    </row>
    <row r="3300" spans="1:33" s="259" customFormat="1" x14ac:dyDescent="0.2">
      <c r="A3300" s="202">
        <v>24332</v>
      </c>
      <c r="B3300" s="250"/>
      <c r="C3300" s="251"/>
      <c r="D3300" s="252" t="s">
        <v>5054</v>
      </c>
      <c r="E3300" s="239"/>
      <c r="F3300" s="239"/>
      <c r="G3300" s="239"/>
      <c r="H3300" s="239"/>
      <c r="I3300" s="239"/>
      <c r="J3300" s="253"/>
      <c r="K3300" s="253"/>
      <c r="L3300" s="253"/>
      <c r="M3300" s="253"/>
      <c r="N3300" s="254"/>
      <c r="O3300" s="254"/>
      <c r="P3300" s="254"/>
      <c r="Q3300" s="254"/>
      <c r="R3300" s="254"/>
      <c r="S3300" s="251"/>
      <c r="T3300" s="1443"/>
      <c r="U3300" s="255"/>
      <c r="V3300" s="638"/>
      <c r="W3300" s="260"/>
      <c r="X3300" s="239"/>
      <c r="Y3300" s="257">
        <v>0.5</v>
      </c>
      <c r="Z3300" s="239"/>
      <c r="AA3300" s="239"/>
      <c r="AB3300" s="1120"/>
      <c r="AC3300" s="249"/>
      <c r="AD3300" s="330"/>
      <c r="AE3300" s="211"/>
      <c r="AF3300" s="330"/>
    </row>
    <row r="3301" spans="1:33" x14ac:dyDescent="0.2">
      <c r="A3301" s="202">
        <v>24333</v>
      </c>
      <c r="B3301" s="496" t="s">
        <v>4991</v>
      </c>
      <c r="C3301" s="272">
        <v>121928</v>
      </c>
      <c r="D3301" s="272" t="s">
        <v>4853</v>
      </c>
      <c r="E3301" s="273" t="s">
        <v>352</v>
      </c>
      <c r="F3301" s="273">
        <v>0</v>
      </c>
      <c r="G3301" s="273">
        <v>1</v>
      </c>
      <c r="H3301" s="389">
        <v>0</v>
      </c>
      <c r="I3301" s="389">
        <v>0</v>
      </c>
      <c r="J3301" s="1522">
        <v>43210</v>
      </c>
      <c r="K3301" s="263" t="s">
        <v>1485</v>
      </c>
      <c r="L3301" s="263" t="s">
        <v>1485</v>
      </c>
      <c r="M3301" s="263" t="s">
        <v>1485</v>
      </c>
      <c r="N3301" s="254" t="s">
        <v>47</v>
      </c>
      <c r="O3301" s="254" t="s">
        <v>47</v>
      </c>
      <c r="P3301" s="254" t="s">
        <v>47</v>
      </c>
      <c r="Q3301" s="254" t="s">
        <v>47</v>
      </c>
      <c r="R3301" s="254" t="s">
        <v>47</v>
      </c>
      <c r="S3301" s="243"/>
      <c r="T3301" s="1371"/>
      <c r="U3301" s="264" t="s">
        <v>4854</v>
      </c>
      <c r="W3301" s="202" t="s">
        <v>532</v>
      </c>
      <c r="X3301" s="265" t="s">
        <v>1250</v>
      </c>
      <c r="Y3301" s="248">
        <v>2</v>
      </c>
      <c r="Z3301" s="202"/>
      <c r="AA3301" s="202"/>
      <c r="AB3301" s="499"/>
      <c r="AC3301" s="249">
        <f>IF(B3301="","",(IFERROR(VLOOKUP(B3301,Projecten!A$4:X$2415,5,FALSE),"niet bekend")))</f>
        <v>0</v>
      </c>
      <c r="AD3301" s="330">
        <f t="shared" ref="AD3301:AD3320" si="235">IF(AC3301="","",(IF(F3301=0,AF3301,(F3301/AC3301*AF3301))))</f>
        <v>84.07</v>
      </c>
      <c r="AE3301" s="211">
        <f>IF(B3301="","",(IFERROR(VLOOKUP(B3301,Projecten!A$4:X$2415,23,FALSE),"niet bekend")))</f>
        <v>84.07</v>
      </c>
      <c r="AF3301" s="330">
        <f>IF(B3301="","",(IFERROR(VLOOKUP(B3301,Projecten!A$4:X$2415,12,FALSE),"niet bekend")))</f>
        <v>84.07</v>
      </c>
      <c r="AG3301" s="209"/>
    </row>
    <row r="3302" spans="1:33" x14ac:dyDescent="0.2">
      <c r="A3302" s="202">
        <v>24334</v>
      </c>
      <c r="B3302" s="496">
        <v>2018212</v>
      </c>
      <c r="C3302" s="272" t="s">
        <v>4850</v>
      </c>
      <c r="D3302" s="272" t="s">
        <v>4839</v>
      </c>
      <c r="E3302" s="273" t="s">
        <v>2390</v>
      </c>
      <c r="F3302" s="273">
        <v>0</v>
      </c>
      <c r="G3302" s="273">
        <v>3</v>
      </c>
      <c r="H3302" s="273">
        <v>3</v>
      </c>
      <c r="I3302" s="273">
        <v>0</v>
      </c>
      <c r="J3302" s="263" t="s">
        <v>1485</v>
      </c>
      <c r="K3302" s="263" t="s">
        <v>1485</v>
      </c>
      <c r="L3302" s="263" t="s">
        <v>1485</v>
      </c>
      <c r="M3302" s="263" t="s">
        <v>1485</v>
      </c>
      <c r="N3302" s="254" t="s">
        <v>47</v>
      </c>
      <c r="O3302" s="254" t="s">
        <v>47</v>
      </c>
      <c r="P3302" s="254" t="s">
        <v>47</v>
      </c>
      <c r="Q3302" s="254" t="s">
        <v>47</v>
      </c>
      <c r="R3302" s="254" t="s">
        <v>47</v>
      </c>
      <c r="S3302" s="243"/>
      <c r="T3302" s="1371"/>
      <c r="U3302" s="264">
        <v>14</v>
      </c>
      <c r="W3302" s="202" t="s">
        <v>654</v>
      </c>
      <c r="X3302" s="265" t="s">
        <v>4851</v>
      </c>
      <c r="Y3302" s="248">
        <v>6</v>
      </c>
      <c r="Z3302" s="202"/>
      <c r="AA3302" s="202"/>
      <c r="AB3302" s="499"/>
      <c r="AC3302" s="249">
        <f>IF(B3302="","",(IFERROR(VLOOKUP(B3302,Projecten!A$4:X$2415,5,FALSE),"niet bekend")))</f>
        <v>0</v>
      </c>
      <c r="AD3302" s="330">
        <f t="shared" si="235"/>
        <v>0</v>
      </c>
      <c r="AE3302" s="211">
        <f>IF(B3302="","",(IFERROR(VLOOKUP(B3302,Projecten!A$4:X$2415,23,FALSE),"niet bekend")))</f>
        <v>0</v>
      </c>
      <c r="AF3302" s="330">
        <f>IF(B3302="","",(IFERROR(VLOOKUP(B3302,Projecten!A$4:X$2415,12,FALSE),"niet bekend")))</f>
        <v>0</v>
      </c>
      <c r="AG3302" s="209"/>
    </row>
    <row r="3303" spans="1:33" s="327" customFormat="1" x14ac:dyDescent="0.2">
      <c r="A3303" s="318">
        <v>24335</v>
      </c>
      <c r="B3303" s="496">
        <v>2018209</v>
      </c>
      <c r="C3303" s="496">
        <v>121893</v>
      </c>
      <c r="D3303" s="496" t="s">
        <v>781</v>
      </c>
      <c r="E3303" s="389" t="s">
        <v>1871</v>
      </c>
      <c r="F3303" s="389">
        <v>1</v>
      </c>
      <c r="G3303" s="389">
        <v>2</v>
      </c>
      <c r="H3303" s="389">
        <v>1</v>
      </c>
      <c r="I3303" s="389">
        <v>1</v>
      </c>
      <c r="J3303" s="262">
        <v>43188</v>
      </c>
      <c r="K3303" s="263" t="s">
        <v>1485</v>
      </c>
      <c r="L3303" s="263" t="s">
        <v>1485</v>
      </c>
      <c r="M3303" s="263" t="s">
        <v>1485</v>
      </c>
      <c r="N3303" s="322" t="s">
        <v>47</v>
      </c>
      <c r="O3303" s="322" t="s">
        <v>47</v>
      </c>
      <c r="P3303" s="322" t="s">
        <v>47</v>
      </c>
      <c r="Q3303" s="322" t="s">
        <v>47</v>
      </c>
      <c r="R3303" s="322" t="s">
        <v>47</v>
      </c>
      <c r="S3303" s="320"/>
      <c r="T3303" s="1315" t="s">
        <v>5035</v>
      </c>
      <c r="U3303" s="264">
        <v>17</v>
      </c>
      <c r="V3303" s="427">
        <v>43214</v>
      </c>
      <c r="W3303" s="318" t="s">
        <v>967</v>
      </c>
      <c r="X3303" s="265" t="s">
        <v>5064</v>
      </c>
      <c r="Y3303" s="324">
        <v>5</v>
      </c>
      <c r="Z3303" s="318"/>
      <c r="AA3303" s="318"/>
      <c r="AB3303" s="707"/>
      <c r="AC3303" s="249">
        <f>IF(B3303="","",(IFERROR(VLOOKUP(B3303,Projecten!A$4:X$2415,5,FALSE),"niet bekend")))</f>
        <v>1</v>
      </c>
      <c r="AD3303" s="330">
        <f t="shared" si="235"/>
        <v>1118.9000000000001</v>
      </c>
      <c r="AE3303" s="211">
        <f>IF(B3303="","",(IFERROR(VLOOKUP(B3303,Projecten!A$4:X$2415,23,FALSE),"niet bekend")))</f>
        <v>1118.9000000000001</v>
      </c>
      <c r="AF3303" s="330">
        <f>IF(B3303="","",(IFERROR(VLOOKUP(B3303,Projecten!A$4:X$2415,12,FALSE),"niet bekend")))</f>
        <v>1118.9000000000001</v>
      </c>
    </row>
    <row r="3304" spans="1:33" s="287" customFormat="1" x14ac:dyDescent="0.2">
      <c r="A3304" s="276">
        <v>24336</v>
      </c>
      <c r="B3304" s="1523">
        <v>2018227</v>
      </c>
      <c r="C3304" s="1524" t="s">
        <v>4949</v>
      </c>
      <c r="D3304" s="1525" t="s">
        <v>4876</v>
      </c>
      <c r="E3304" s="1526" t="s">
        <v>26</v>
      </c>
      <c r="F3304" s="1526">
        <v>5</v>
      </c>
      <c r="G3304" s="1526">
        <f>F3304*10</f>
        <v>50</v>
      </c>
      <c r="H3304" s="1526">
        <f>F3304*7</f>
        <v>35</v>
      </c>
      <c r="I3304" s="1526">
        <f>F3304*4</f>
        <v>20</v>
      </c>
      <c r="J3304" s="1527">
        <v>43201</v>
      </c>
      <c r="K3304" s="1527">
        <v>43199</v>
      </c>
      <c r="L3304" s="1527">
        <v>43194</v>
      </c>
      <c r="M3304" s="1528" t="s">
        <v>1485</v>
      </c>
      <c r="N3304" s="280" t="s">
        <v>47</v>
      </c>
      <c r="O3304" s="280" t="s">
        <v>47</v>
      </c>
      <c r="P3304" s="280" t="s">
        <v>47</v>
      </c>
      <c r="Q3304" s="280" t="s">
        <v>47</v>
      </c>
      <c r="R3304" s="280" t="s">
        <v>47</v>
      </c>
      <c r="S3304" s="278"/>
      <c r="T3304" s="1529"/>
      <c r="U3304" s="281">
        <v>17</v>
      </c>
      <c r="V3304" s="1400">
        <v>43216</v>
      </c>
      <c r="W3304" s="276" t="s">
        <v>4879</v>
      </c>
      <c r="X3304" s="1530" t="s">
        <v>5045</v>
      </c>
      <c r="Y3304" s="283">
        <f>F3304*30</f>
        <v>150</v>
      </c>
      <c r="Z3304" s="276"/>
      <c r="AA3304" s="1144"/>
      <c r="AB3304" s="278"/>
      <c r="AC3304" s="1531">
        <f>IF(B3304="","",(IFERROR(VLOOKUP(B3304,Projecten!A$4:X$2415,5,FALSE),"niet bekend")))</f>
        <v>7</v>
      </c>
      <c r="AD3304" s="1532">
        <f t="shared" si="235"/>
        <v>27788.7</v>
      </c>
      <c r="AE3304" s="1533">
        <f>IF(B3304="","",(IFERROR(VLOOKUP(B3304,Projecten!A$4:X$2415,23,FALSE),"niet bekend")))</f>
        <v>38904.18</v>
      </c>
      <c r="AF3304" s="1532">
        <f>IF(B3304="","",(IFERROR(VLOOKUP(B3304,Projecten!A$4:X$2415,12,FALSE),"niet bekend")))</f>
        <v>38904.18</v>
      </c>
    </row>
    <row r="3305" spans="1:33" x14ac:dyDescent="0.2">
      <c r="A3305" s="202">
        <v>24337</v>
      </c>
      <c r="B3305" s="261" t="s">
        <v>4894</v>
      </c>
      <c r="C3305" s="320" t="s">
        <v>5015</v>
      </c>
      <c r="D3305" s="243">
        <v>737818</v>
      </c>
      <c r="E3305" s="202" t="s">
        <v>26</v>
      </c>
      <c r="F3305" s="202">
        <v>1</v>
      </c>
      <c r="G3305" s="202">
        <v>9</v>
      </c>
      <c r="H3305" s="202">
        <v>4</v>
      </c>
      <c r="I3305" s="202">
        <v>4</v>
      </c>
      <c r="J3305" s="262">
        <v>43200</v>
      </c>
      <c r="K3305" s="262">
        <v>43201</v>
      </c>
      <c r="L3305" s="263" t="s">
        <v>1485</v>
      </c>
      <c r="M3305" s="262" t="s">
        <v>4921</v>
      </c>
      <c r="N3305" s="254" t="s">
        <v>47</v>
      </c>
      <c r="O3305" s="254" t="s">
        <v>47</v>
      </c>
      <c r="P3305" s="254" t="s">
        <v>47</v>
      </c>
      <c r="Q3305" s="254" t="s">
        <v>47</v>
      </c>
      <c r="R3305" s="254" t="s">
        <v>47</v>
      </c>
      <c r="S3305" s="243"/>
      <c r="T3305" s="1371"/>
      <c r="U3305" s="245">
        <v>17</v>
      </c>
      <c r="V3305" s="427">
        <v>43215</v>
      </c>
      <c r="W3305" s="202" t="s">
        <v>2509</v>
      </c>
      <c r="X3305" s="265" t="s">
        <v>4920</v>
      </c>
      <c r="Y3305" s="248">
        <v>21</v>
      </c>
      <c r="Z3305" s="202"/>
      <c r="AA3305" s="202"/>
      <c r="AB3305" s="499"/>
      <c r="AC3305" s="249">
        <f>IF(B3305="","",(IFERROR(VLOOKUP(B3305,Projecten!A$4:X$2415,5,FALSE),"niet bekend")))</f>
        <v>1</v>
      </c>
      <c r="AD3305" s="330">
        <f t="shared" si="235"/>
        <v>5324.01</v>
      </c>
      <c r="AE3305" s="211">
        <f>IF(B3305="","",(IFERROR(VLOOKUP(B3305,Projecten!A$4:X$2415,23,FALSE),"niet bekend")))</f>
        <v>5324.01</v>
      </c>
      <c r="AF3305" s="330">
        <f>IF(B3305="","",(IFERROR(VLOOKUP(B3305,Projecten!A$4:X$2415,12,FALSE),"niet bekend")))</f>
        <v>5324.01</v>
      </c>
      <c r="AG3305" s="209"/>
    </row>
    <row r="3306" spans="1:33" x14ac:dyDescent="0.2">
      <c r="A3306" s="202">
        <v>24338</v>
      </c>
      <c r="B3306" s="261">
        <v>2018218</v>
      </c>
      <c r="C3306" s="320" t="s">
        <v>5015</v>
      </c>
      <c r="D3306" s="243">
        <v>709818</v>
      </c>
      <c r="E3306" s="202" t="s">
        <v>26</v>
      </c>
      <c r="F3306" s="202">
        <v>1</v>
      </c>
      <c r="G3306" s="202">
        <v>8</v>
      </c>
      <c r="H3306" s="202">
        <v>5</v>
      </c>
      <c r="I3306" s="202">
        <v>3</v>
      </c>
      <c r="J3306" s="262">
        <v>43200</v>
      </c>
      <c r="K3306" s="262">
        <v>43201</v>
      </c>
      <c r="L3306" s="263" t="s">
        <v>1485</v>
      </c>
      <c r="M3306" s="263" t="s">
        <v>1485</v>
      </c>
      <c r="N3306" s="254" t="s">
        <v>47</v>
      </c>
      <c r="O3306" s="254" t="s">
        <v>47</v>
      </c>
      <c r="P3306" s="254" t="s">
        <v>47</v>
      </c>
      <c r="Q3306" s="254" t="s">
        <v>47</v>
      </c>
      <c r="R3306" s="254" t="s">
        <v>47</v>
      </c>
      <c r="S3306" s="243"/>
      <c r="T3306" s="1371"/>
      <c r="U3306" s="245">
        <v>17</v>
      </c>
      <c r="V3306" s="427">
        <v>43215</v>
      </c>
      <c r="W3306" s="202" t="s">
        <v>2509</v>
      </c>
      <c r="X3306" s="265" t="s">
        <v>5062</v>
      </c>
      <c r="Y3306" s="248">
        <v>17</v>
      </c>
      <c r="Z3306" s="202"/>
      <c r="AA3306" s="202"/>
      <c r="AB3306" s="499"/>
      <c r="AC3306" s="249">
        <f>IF(B3306="","",(IFERROR(VLOOKUP(B3306,Projecten!A$4:X$2415,5,FALSE),"niet bekend")))</f>
        <v>1</v>
      </c>
      <c r="AD3306" s="330">
        <f t="shared" si="235"/>
        <v>3004.51</v>
      </c>
      <c r="AE3306" s="211">
        <f>IF(B3306="","",(IFERROR(VLOOKUP(B3306,Projecten!A$4:X$2415,23,FALSE),"niet bekend")))</f>
        <v>3004.51</v>
      </c>
      <c r="AF3306" s="330">
        <f>IF(B3306="","",(IFERROR(VLOOKUP(B3306,Projecten!A$4:X$2415,12,FALSE),"niet bekend")))</f>
        <v>3004.51</v>
      </c>
      <c r="AG3306" s="209"/>
    </row>
    <row r="3307" spans="1:33" x14ac:dyDescent="0.2">
      <c r="A3307" s="202">
        <v>24339</v>
      </c>
      <c r="B3307" s="261">
        <v>2018210</v>
      </c>
      <c r="C3307" s="320">
        <v>121921</v>
      </c>
      <c r="D3307" s="243">
        <v>709218</v>
      </c>
      <c r="E3307" s="202" t="s">
        <v>26</v>
      </c>
      <c r="F3307" s="202">
        <v>1</v>
      </c>
      <c r="G3307" s="202">
        <v>9</v>
      </c>
      <c r="H3307" s="202">
        <v>3</v>
      </c>
      <c r="I3307" s="202">
        <v>6</v>
      </c>
      <c r="J3307" s="262">
        <v>43200</v>
      </c>
      <c r="K3307" s="262">
        <v>43201</v>
      </c>
      <c r="L3307" s="263" t="s">
        <v>1485</v>
      </c>
      <c r="M3307" s="262" t="s">
        <v>4921</v>
      </c>
      <c r="N3307" s="254" t="s">
        <v>47</v>
      </c>
      <c r="O3307" s="254" t="s">
        <v>47</v>
      </c>
      <c r="P3307" s="254" t="s">
        <v>47</v>
      </c>
      <c r="Q3307" s="254" t="s">
        <v>47</v>
      </c>
      <c r="R3307" s="254" t="s">
        <v>47</v>
      </c>
      <c r="S3307" s="243"/>
      <c r="T3307" s="1371"/>
      <c r="U3307" s="245">
        <v>17</v>
      </c>
      <c r="V3307" s="427">
        <v>43220</v>
      </c>
      <c r="W3307" s="202" t="s">
        <v>2509</v>
      </c>
      <c r="X3307" s="265" t="s">
        <v>5063</v>
      </c>
      <c r="Y3307" s="248">
        <v>26</v>
      </c>
      <c r="Z3307" s="202"/>
      <c r="AA3307" s="202"/>
      <c r="AB3307" s="499"/>
      <c r="AC3307" s="249">
        <f>IF(B3307="","",(IFERROR(VLOOKUP(B3307,Projecten!A$4:X$2415,5,FALSE),"niet bekend")))</f>
        <v>1</v>
      </c>
      <c r="AD3307" s="330">
        <f t="shared" si="235"/>
        <v>5719.75</v>
      </c>
      <c r="AE3307" s="211">
        <f>IF(B3307="","",(IFERROR(VLOOKUP(B3307,Projecten!A$4:X$2415,23,FALSE),"niet bekend")))</f>
        <v>5719.75</v>
      </c>
      <c r="AF3307" s="330">
        <f>IF(B3307="","",(IFERROR(VLOOKUP(B3307,Projecten!A$4:X$2415,12,FALSE),"niet bekend")))</f>
        <v>5719.75</v>
      </c>
      <c r="AG3307" s="209"/>
    </row>
    <row r="3308" spans="1:33" s="327" customFormat="1" x14ac:dyDescent="0.2">
      <c r="A3308" s="318">
        <v>24340</v>
      </c>
      <c r="B3308" s="496">
        <v>2018231</v>
      </c>
      <c r="C3308" s="496">
        <v>121921</v>
      </c>
      <c r="D3308" s="496" t="s">
        <v>4881</v>
      </c>
      <c r="E3308" s="389" t="s">
        <v>881</v>
      </c>
      <c r="F3308" s="389">
        <v>1</v>
      </c>
      <c r="G3308" s="389">
        <v>4</v>
      </c>
      <c r="H3308" s="389">
        <v>4</v>
      </c>
      <c r="I3308" s="389">
        <v>0</v>
      </c>
      <c r="J3308" s="262">
        <v>43200</v>
      </c>
      <c r="K3308" s="263" t="s">
        <v>1485</v>
      </c>
      <c r="L3308" s="263" t="s">
        <v>1485</v>
      </c>
      <c r="M3308" s="263" t="s">
        <v>1485</v>
      </c>
      <c r="N3308" s="322" t="s">
        <v>47</v>
      </c>
      <c r="O3308" s="322" t="s">
        <v>47</v>
      </c>
      <c r="P3308" s="322" t="s">
        <v>47</v>
      </c>
      <c r="Q3308" s="322" t="s">
        <v>47</v>
      </c>
      <c r="R3308" s="322" t="s">
        <v>47</v>
      </c>
      <c r="S3308" s="320"/>
      <c r="T3308" s="1315"/>
      <c r="U3308" s="264">
        <v>17</v>
      </c>
      <c r="V3308" s="427"/>
      <c r="W3308" s="318" t="s">
        <v>905</v>
      </c>
      <c r="X3308" s="265" t="s">
        <v>1341</v>
      </c>
      <c r="Y3308" s="324">
        <v>6</v>
      </c>
      <c r="Z3308" s="318"/>
      <c r="AA3308" s="318"/>
      <c r="AB3308" s="707"/>
      <c r="AC3308" s="249">
        <f>IF(B3308="","",(IFERROR(VLOOKUP(B3308,Projecten!A$4:X$2415,5,FALSE),"niet bekend")))</f>
        <v>1</v>
      </c>
      <c r="AD3308" s="330">
        <f t="shared" si="235"/>
        <v>798.92</v>
      </c>
      <c r="AE3308" s="211">
        <f>IF(B3308="","",(IFERROR(VLOOKUP(B3308,Projecten!A$4:X$2415,23,FALSE),"niet bekend")))</f>
        <v>798.92</v>
      </c>
      <c r="AF3308" s="330">
        <f>IF(B3308="","",(IFERROR(VLOOKUP(B3308,Projecten!A$4:X$2415,12,FALSE),"niet bekend")))</f>
        <v>798.92</v>
      </c>
    </row>
    <row r="3309" spans="1:33" x14ac:dyDescent="0.2">
      <c r="A3309" s="202">
        <v>24341</v>
      </c>
      <c r="B3309" s="261">
        <v>2018207</v>
      </c>
      <c r="C3309" s="320">
        <v>121921</v>
      </c>
      <c r="D3309" s="243">
        <v>723118</v>
      </c>
      <c r="E3309" s="202" t="s">
        <v>26</v>
      </c>
      <c r="F3309" s="202">
        <v>1</v>
      </c>
      <c r="G3309" s="202">
        <v>12</v>
      </c>
      <c r="H3309" s="202">
        <v>5</v>
      </c>
      <c r="I3309" s="202">
        <v>4</v>
      </c>
      <c r="J3309" s="262">
        <v>43200</v>
      </c>
      <c r="K3309" s="262">
        <v>43201</v>
      </c>
      <c r="L3309" s="263" t="s">
        <v>1485</v>
      </c>
      <c r="M3309" s="263" t="s">
        <v>1485</v>
      </c>
      <c r="N3309" s="254" t="s">
        <v>47</v>
      </c>
      <c r="O3309" s="254" t="s">
        <v>47</v>
      </c>
      <c r="P3309" s="254" t="s">
        <v>47</v>
      </c>
      <c r="Q3309" s="254" t="s">
        <v>47</v>
      </c>
      <c r="R3309" s="254" t="s">
        <v>47</v>
      </c>
      <c r="S3309" s="243"/>
      <c r="T3309" s="1371"/>
      <c r="U3309" s="245">
        <v>18</v>
      </c>
      <c r="V3309" s="427">
        <v>43222</v>
      </c>
      <c r="W3309" s="202" t="s">
        <v>2509</v>
      </c>
      <c r="X3309" s="265" t="s">
        <v>1341</v>
      </c>
      <c r="Y3309" s="248">
        <v>22</v>
      </c>
      <c r="Z3309" s="202"/>
      <c r="AA3309" s="202"/>
      <c r="AB3309" s="499"/>
      <c r="AC3309" s="249">
        <f>IF(B3309="","",(IFERROR(VLOOKUP(B3309,Projecten!A$4:X$2415,5,FALSE),"niet bekend")))</f>
        <v>1</v>
      </c>
      <c r="AD3309" s="330">
        <f t="shared" si="235"/>
        <v>4303.63</v>
      </c>
      <c r="AE3309" s="211">
        <f>IF(B3309="","",(IFERROR(VLOOKUP(B3309,Projecten!A$4:X$2415,23,FALSE),"niet bekend")))</f>
        <v>4303.63</v>
      </c>
      <c r="AF3309" s="330">
        <f>IF(B3309="","",(IFERROR(VLOOKUP(B3309,Projecten!A$4:X$2415,12,FALSE),"niet bekend")))</f>
        <v>4303.63</v>
      </c>
      <c r="AG3309" s="209"/>
    </row>
    <row r="3310" spans="1:33" x14ac:dyDescent="0.2">
      <c r="A3310" s="202">
        <v>24342</v>
      </c>
      <c r="B3310" s="261">
        <v>2018219</v>
      </c>
      <c r="C3310" s="320" t="s">
        <v>5017</v>
      </c>
      <c r="D3310" s="243">
        <v>726818</v>
      </c>
      <c r="E3310" s="202" t="s">
        <v>26</v>
      </c>
      <c r="F3310" s="202">
        <v>1</v>
      </c>
      <c r="G3310" s="202">
        <v>8</v>
      </c>
      <c r="H3310" s="202">
        <v>5</v>
      </c>
      <c r="I3310" s="202">
        <v>3</v>
      </c>
      <c r="J3310" s="262">
        <v>43200</v>
      </c>
      <c r="K3310" s="262">
        <v>43201</v>
      </c>
      <c r="L3310" s="263" t="s">
        <v>1485</v>
      </c>
      <c r="M3310" s="263" t="s">
        <v>1485</v>
      </c>
      <c r="N3310" s="254" t="s">
        <v>47</v>
      </c>
      <c r="O3310" s="254" t="s">
        <v>47</v>
      </c>
      <c r="P3310" s="254" t="s">
        <v>47</v>
      </c>
      <c r="Q3310" s="254" t="s">
        <v>47</v>
      </c>
      <c r="R3310" s="254" t="s">
        <v>47</v>
      </c>
      <c r="S3310" s="243"/>
      <c r="T3310" s="1371"/>
      <c r="U3310" s="245">
        <v>18</v>
      </c>
      <c r="V3310" s="427">
        <v>43223</v>
      </c>
      <c r="W3310" s="1059" t="s">
        <v>1880</v>
      </c>
      <c r="X3310" s="265" t="s">
        <v>1341</v>
      </c>
      <c r="Y3310" s="248">
        <v>17</v>
      </c>
      <c r="Z3310" s="202"/>
      <c r="AA3310" s="202"/>
      <c r="AB3310" s="499"/>
      <c r="AC3310" s="249">
        <f>IF(B3310="","",(IFERROR(VLOOKUP(B3310,Projecten!A$4:X$2415,5,FALSE),"niet bekend")))</f>
        <v>1</v>
      </c>
      <c r="AD3310" s="330">
        <f t="shared" si="235"/>
        <v>3290.18</v>
      </c>
      <c r="AE3310" s="211">
        <f>IF(B3310="","",(IFERROR(VLOOKUP(B3310,Projecten!A$4:X$2415,23,FALSE),"niet bekend")))</f>
        <v>3290.18</v>
      </c>
      <c r="AF3310" s="330">
        <f>IF(B3310="","",(IFERROR(VLOOKUP(B3310,Projecten!A$4:X$2415,12,FALSE),"niet bekend")))</f>
        <v>3290.18</v>
      </c>
      <c r="AG3310" s="209"/>
    </row>
    <row r="3311" spans="1:33" x14ac:dyDescent="0.2">
      <c r="A3311" s="202">
        <v>24343</v>
      </c>
      <c r="B3311" s="261">
        <v>2018211</v>
      </c>
      <c r="C3311" s="320" t="s">
        <v>5017</v>
      </c>
      <c r="D3311" s="243">
        <v>709318</v>
      </c>
      <c r="E3311" s="202" t="s">
        <v>26</v>
      </c>
      <c r="F3311" s="202">
        <v>1</v>
      </c>
      <c r="G3311" s="202">
        <v>9</v>
      </c>
      <c r="H3311" s="202">
        <v>2</v>
      </c>
      <c r="I3311" s="202">
        <v>6</v>
      </c>
      <c r="J3311" s="262">
        <v>43207</v>
      </c>
      <c r="K3311" s="262">
        <v>43201</v>
      </c>
      <c r="L3311" s="263" t="s">
        <v>1485</v>
      </c>
      <c r="M3311" s="262" t="s">
        <v>4921</v>
      </c>
      <c r="N3311" s="254" t="s">
        <v>47</v>
      </c>
      <c r="O3311" s="254" t="s">
        <v>47</v>
      </c>
      <c r="P3311" s="254" t="s">
        <v>47</v>
      </c>
      <c r="Q3311" s="254" t="s">
        <v>47</v>
      </c>
      <c r="R3311" s="254" t="s">
        <v>47</v>
      </c>
      <c r="S3311" s="243"/>
      <c r="T3311" s="1371" t="s">
        <v>5030</v>
      </c>
      <c r="U3311" s="245">
        <v>18</v>
      </c>
      <c r="V3311" s="427">
        <v>43222</v>
      </c>
      <c r="W3311" s="202" t="s">
        <v>2509</v>
      </c>
      <c r="X3311" s="265" t="s">
        <v>5063</v>
      </c>
      <c r="Y3311" s="248">
        <v>28</v>
      </c>
      <c r="Z3311" s="202"/>
      <c r="AA3311" s="202"/>
      <c r="AB3311" s="499"/>
      <c r="AC3311" s="249">
        <f>IF(B3311="","",(IFERROR(VLOOKUP(B3311,Projecten!A$4:X$2415,5,FALSE),"niet bekend")))</f>
        <v>1</v>
      </c>
      <c r="AD3311" s="330">
        <f t="shared" si="235"/>
        <v>5768.31</v>
      </c>
      <c r="AE3311" s="211">
        <f>IF(B3311="","",(IFERROR(VLOOKUP(B3311,Projecten!A$4:X$2415,23,FALSE),"niet bekend")))</f>
        <v>5768.31</v>
      </c>
      <c r="AF3311" s="330">
        <f>IF(B3311="","",(IFERROR(VLOOKUP(B3311,Projecten!A$4:X$2415,12,FALSE),"niet bekend")))</f>
        <v>5768.31</v>
      </c>
      <c r="AG3311" s="209"/>
    </row>
    <row r="3312" spans="1:33" x14ac:dyDescent="0.2">
      <c r="A3312" s="202">
        <v>24344</v>
      </c>
      <c r="B3312" s="261" t="s">
        <v>4891</v>
      </c>
      <c r="C3312" s="320" t="s">
        <v>5017</v>
      </c>
      <c r="D3312" s="243">
        <v>648218</v>
      </c>
      <c r="E3312" s="202" t="s">
        <v>26</v>
      </c>
      <c r="F3312" s="202">
        <v>1</v>
      </c>
      <c r="G3312" s="202">
        <v>8</v>
      </c>
      <c r="H3312" s="202">
        <v>5</v>
      </c>
      <c r="I3312" s="202">
        <v>2</v>
      </c>
      <c r="J3312" s="262">
        <v>43200</v>
      </c>
      <c r="K3312" s="262">
        <v>43201</v>
      </c>
      <c r="L3312" s="267">
        <v>43201</v>
      </c>
      <c r="M3312" s="263" t="s">
        <v>1485</v>
      </c>
      <c r="N3312" s="254" t="s">
        <v>47</v>
      </c>
      <c r="O3312" s="254" t="s">
        <v>47</v>
      </c>
      <c r="P3312" s="254" t="s">
        <v>47</v>
      </c>
      <c r="Q3312" s="254" t="s">
        <v>47</v>
      </c>
      <c r="R3312" s="254" t="s">
        <v>47</v>
      </c>
      <c r="S3312" s="243"/>
      <c r="T3312" s="1371"/>
      <c r="U3312" s="245">
        <v>18</v>
      </c>
      <c r="V3312" s="427">
        <v>43223</v>
      </c>
      <c r="W3312" s="202" t="s">
        <v>2509</v>
      </c>
      <c r="X3312" s="265" t="s">
        <v>4892</v>
      </c>
      <c r="Y3312" s="248">
        <v>26</v>
      </c>
      <c r="Z3312" s="202"/>
      <c r="AA3312" s="202"/>
      <c r="AB3312" s="499"/>
      <c r="AC3312" s="249">
        <f>IF(B3312="","",(IFERROR(VLOOKUP(B3312,Projecten!A$4:X$2415,5,FALSE),"niet bekend")))</f>
        <v>1</v>
      </c>
      <c r="AD3312" s="330">
        <f t="shared" si="235"/>
        <v>6013.51</v>
      </c>
      <c r="AE3312" s="211">
        <f>IF(B3312="","",(IFERROR(VLOOKUP(B3312,Projecten!A$4:X$2415,23,FALSE),"niet bekend")))</f>
        <v>6013.51</v>
      </c>
      <c r="AF3312" s="330">
        <f>IF(B3312="","",(IFERROR(VLOOKUP(B3312,Projecten!A$4:X$2415,12,FALSE),"niet bekend")))</f>
        <v>6013.51</v>
      </c>
      <c r="AG3312" s="209"/>
    </row>
    <row r="3313" spans="1:33" s="259" customFormat="1" x14ac:dyDescent="0.2">
      <c r="A3313" s="202">
        <v>24345</v>
      </c>
      <c r="B3313" s="289" t="s">
        <v>4393</v>
      </c>
      <c r="C3313" s="271">
        <v>121909</v>
      </c>
      <c r="D3313" s="271" t="s">
        <v>4407</v>
      </c>
      <c r="E3313" s="288" t="s">
        <v>352</v>
      </c>
      <c r="F3313" s="288">
        <v>1</v>
      </c>
      <c r="G3313" s="288">
        <v>7</v>
      </c>
      <c r="H3313" s="288">
        <v>4</v>
      </c>
      <c r="I3313" s="288">
        <v>3</v>
      </c>
      <c r="J3313" s="262">
        <v>43175</v>
      </c>
      <c r="K3313" s="262">
        <v>43178</v>
      </c>
      <c r="L3313" s="275" t="s">
        <v>1485</v>
      </c>
      <c r="M3313" s="275" t="s">
        <v>1485</v>
      </c>
      <c r="N3313" s="254" t="s">
        <v>47</v>
      </c>
      <c r="O3313" s="254" t="s">
        <v>47</v>
      </c>
      <c r="P3313" s="254" t="s">
        <v>47</v>
      </c>
      <c r="Q3313" s="254" t="s">
        <v>47</v>
      </c>
      <c r="R3313" s="254" t="s">
        <v>47</v>
      </c>
      <c r="S3313" s="251"/>
      <c r="T3313" s="1443"/>
      <c r="U3313" s="264">
        <v>18</v>
      </c>
      <c r="V3313" s="427">
        <v>43221</v>
      </c>
      <c r="W3313" s="202" t="s">
        <v>532</v>
      </c>
      <c r="X3313" s="265" t="s">
        <v>4902</v>
      </c>
      <c r="Y3313" s="248">
        <v>16</v>
      </c>
      <c r="Z3313" s="239"/>
      <c r="AA3313" s="239"/>
      <c r="AB3313" s="1120"/>
      <c r="AC3313" s="249">
        <f>IF(B3313="","",(IFERROR(VLOOKUP(B3313,Projecten!A$4:X$2415,5,FALSE),"niet bekend")))</f>
        <v>1</v>
      </c>
      <c r="AD3313" s="330">
        <f t="shared" si="235"/>
        <v>2360</v>
      </c>
      <c r="AE3313" s="211">
        <f>IF(B3313="","",(IFERROR(VLOOKUP(B3313,Projecten!A$4:X$2415,23,FALSE),"niet bekend")))</f>
        <v>2360</v>
      </c>
      <c r="AF3313" s="330">
        <f>IF(B3313="","",(IFERROR(VLOOKUP(B3313,Projecten!A$4:X$2415,12,FALSE),"niet bekend")))</f>
        <v>2360</v>
      </c>
    </row>
    <row r="3314" spans="1:33" s="259" customFormat="1" x14ac:dyDescent="0.2">
      <c r="A3314" s="202">
        <v>24346</v>
      </c>
      <c r="B3314" s="289" t="s">
        <v>4394</v>
      </c>
      <c r="C3314" s="271">
        <v>121909</v>
      </c>
      <c r="D3314" s="271" t="s">
        <v>4407</v>
      </c>
      <c r="E3314" s="288" t="s">
        <v>352</v>
      </c>
      <c r="F3314" s="288">
        <v>1</v>
      </c>
      <c r="G3314" s="288">
        <v>7</v>
      </c>
      <c r="H3314" s="288">
        <v>4</v>
      </c>
      <c r="I3314" s="288">
        <v>3</v>
      </c>
      <c r="J3314" s="262">
        <v>43175</v>
      </c>
      <c r="K3314" s="262">
        <v>43178</v>
      </c>
      <c r="L3314" s="275" t="s">
        <v>1485</v>
      </c>
      <c r="M3314" s="275" t="s">
        <v>1485</v>
      </c>
      <c r="N3314" s="254" t="s">
        <v>47</v>
      </c>
      <c r="O3314" s="254" t="s">
        <v>47</v>
      </c>
      <c r="P3314" s="254" t="s">
        <v>47</v>
      </c>
      <c r="Q3314" s="254" t="s">
        <v>47</v>
      </c>
      <c r="R3314" s="254" t="s">
        <v>47</v>
      </c>
      <c r="S3314" s="251"/>
      <c r="T3314" s="1443"/>
      <c r="U3314" s="264">
        <v>18</v>
      </c>
      <c r="V3314" s="427">
        <v>43221</v>
      </c>
      <c r="W3314" s="202" t="s">
        <v>532</v>
      </c>
      <c r="X3314" s="265" t="s">
        <v>4902</v>
      </c>
      <c r="Y3314" s="248">
        <v>16</v>
      </c>
      <c r="Z3314" s="239"/>
      <c r="AA3314" s="239"/>
      <c r="AB3314" s="1120"/>
      <c r="AC3314" s="249">
        <f>IF(B3314="","",(IFERROR(VLOOKUP(B3314,Projecten!A$4:X$2415,5,FALSE),"niet bekend")))</f>
        <v>1</v>
      </c>
      <c r="AD3314" s="330">
        <f t="shared" si="235"/>
        <v>2360</v>
      </c>
      <c r="AE3314" s="211">
        <f>IF(B3314="","",(IFERROR(VLOOKUP(B3314,Projecten!A$4:X$2415,23,FALSE),"niet bekend")))</f>
        <v>2360</v>
      </c>
      <c r="AF3314" s="330">
        <f>IF(B3314="","",(IFERROR(VLOOKUP(B3314,Projecten!A$4:X$2415,12,FALSE),"niet bekend")))</f>
        <v>2360</v>
      </c>
    </row>
    <row r="3315" spans="1:33" s="259" customFormat="1" x14ac:dyDescent="0.2">
      <c r="A3315" s="202">
        <v>24347</v>
      </c>
      <c r="B3315" s="289" t="s">
        <v>4395</v>
      </c>
      <c r="C3315" s="271">
        <v>121909</v>
      </c>
      <c r="D3315" s="271" t="s">
        <v>4407</v>
      </c>
      <c r="E3315" s="288" t="s">
        <v>352</v>
      </c>
      <c r="F3315" s="288">
        <v>1</v>
      </c>
      <c r="G3315" s="288">
        <v>7</v>
      </c>
      <c r="H3315" s="288">
        <v>4</v>
      </c>
      <c r="I3315" s="288">
        <v>3</v>
      </c>
      <c r="J3315" s="262">
        <v>43175</v>
      </c>
      <c r="K3315" s="262">
        <v>43178</v>
      </c>
      <c r="L3315" s="275" t="s">
        <v>1485</v>
      </c>
      <c r="M3315" s="275" t="s">
        <v>1485</v>
      </c>
      <c r="N3315" s="254" t="s">
        <v>47</v>
      </c>
      <c r="O3315" s="254" t="s">
        <v>47</v>
      </c>
      <c r="P3315" s="254" t="s">
        <v>47</v>
      </c>
      <c r="Q3315" s="254" t="s">
        <v>47</v>
      </c>
      <c r="R3315" s="254" t="s">
        <v>47</v>
      </c>
      <c r="S3315" s="251"/>
      <c r="T3315" s="1443"/>
      <c r="U3315" s="264">
        <v>18</v>
      </c>
      <c r="V3315" s="427">
        <v>43221</v>
      </c>
      <c r="W3315" s="202" t="s">
        <v>532</v>
      </c>
      <c r="X3315" s="265" t="s">
        <v>4902</v>
      </c>
      <c r="Y3315" s="248">
        <v>16</v>
      </c>
      <c r="Z3315" s="239"/>
      <c r="AA3315" s="239"/>
      <c r="AB3315" s="1120"/>
      <c r="AC3315" s="249">
        <f>IF(B3315="","",(IFERROR(VLOOKUP(B3315,Projecten!A$4:X$2415,5,FALSE),"niet bekend")))</f>
        <v>1</v>
      </c>
      <c r="AD3315" s="330">
        <f t="shared" si="235"/>
        <v>2360</v>
      </c>
      <c r="AE3315" s="211">
        <f>IF(B3315="","",(IFERROR(VLOOKUP(B3315,Projecten!A$4:X$2415,23,FALSE),"niet bekend")))</f>
        <v>2360</v>
      </c>
      <c r="AF3315" s="330">
        <f>IF(B3315="","",(IFERROR(VLOOKUP(B3315,Projecten!A$4:X$2415,12,FALSE),"niet bekend")))</f>
        <v>2360</v>
      </c>
    </row>
    <row r="3316" spans="1:33" s="259" customFormat="1" x14ac:dyDescent="0.2">
      <c r="A3316" s="202">
        <v>24348</v>
      </c>
      <c r="B3316" s="289" t="s">
        <v>4396</v>
      </c>
      <c r="C3316" s="271">
        <v>121909</v>
      </c>
      <c r="D3316" s="271" t="s">
        <v>4407</v>
      </c>
      <c r="E3316" s="288" t="s">
        <v>352</v>
      </c>
      <c r="F3316" s="288">
        <v>1</v>
      </c>
      <c r="G3316" s="288">
        <v>7</v>
      </c>
      <c r="H3316" s="288">
        <v>4</v>
      </c>
      <c r="I3316" s="288">
        <v>3</v>
      </c>
      <c r="J3316" s="262">
        <v>43175</v>
      </c>
      <c r="K3316" s="262">
        <v>43178</v>
      </c>
      <c r="L3316" s="275" t="s">
        <v>1485</v>
      </c>
      <c r="M3316" s="275" t="s">
        <v>1485</v>
      </c>
      <c r="N3316" s="254" t="s">
        <v>47</v>
      </c>
      <c r="O3316" s="254" t="s">
        <v>47</v>
      </c>
      <c r="P3316" s="254" t="s">
        <v>47</v>
      </c>
      <c r="Q3316" s="254" t="s">
        <v>47</v>
      </c>
      <c r="R3316" s="254" t="s">
        <v>47</v>
      </c>
      <c r="S3316" s="251"/>
      <c r="T3316" s="1443"/>
      <c r="U3316" s="264">
        <v>18</v>
      </c>
      <c r="V3316" s="427">
        <v>43221</v>
      </c>
      <c r="W3316" s="202" t="s">
        <v>532</v>
      </c>
      <c r="X3316" s="265" t="s">
        <v>4902</v>
      </c>
      <c r="Y3316" s="248">
        <v>16</v>
      </c>
      <c r="Z3316" s="239"/>
      <c r="AA3316" s="239"/>
      <c r="AB3316" s="1120"/>
      <c r="AC3316" s="249">
        <f>IF(B3316="","",(IFERROR(VLOOKUP(B3316,Projecten!A$4:X$2415,5,FALSE),"niet bekend")))</f>
        <v>1</v>
      </c>
      <c r="AD3316" s="330">
        <f t="shared" si="235"/>
        <v>2360</v>
      </c>
      <c r="AE3316" s="211">
        <f>IF(B3316="","",(IFERROR(VLOOKUP(B3316,Projecten!A$4:X$2415,23,FALSE),"niet bekend")))</f>
        <v>2360</v>
      </c>
      <c r="AF3316" s="330">
        <f>IF(B3316="","",(IFERROR(VLOOKUP(B3316,Projecten!A$4:X$2415,12,FALSE),"niet bekend")))</f>
        <v>2360</v>
      </c>
    </row>
    <row r="3317" spans="1:33" s="259" customFormat="1" x14ac:dyDescent="0.2">
      <c r="A3317" s="202">
        <v>24349</v>
      </c>
      <c r="B3317" s="289" t="s">
        <v>4397</v>
      </c>
      <c r="C3317" s="271">
        <v>121909</v>
      </c>
      <c r="D3317" s="271" t="s">
        <v>4407</v>
      </c>
      <c r="E3317" s="288" t="s">
        <v>352</v>
      </c>
      <c r="F3317" s="288">
        <v>1</v>
      </c>
      <c r="G3317" s="288">
        <v>7</v>
      </c>
      <c r="H3317" s="288">
        <v>4</v>
      </c>
      <c r="I3317" s="288">
        <v>3</v>
      </c>
      <c r="J3317" s="262">
        <v>43175</v>
      </c>
      <c r="K3317" s="262">
        <v>43178</v>
      </c>
      <c r="L3317" s="275" t="s">
        <v>1485</v>
      </c>
      <c r="M3317" s="275" t="s">
        <v>1485</v>
      </c>
      <c r="N3317" s="254" t="s">
        <v>47</v>
      </c>
      <c r="O3317" s="254" t="s">
        <v>47</v>
      </c>
      <c r="P3317" s="254" t="s">
        <v>47</v>
      </c>
      <c r="Q3317" s="254" t="s">
        <v>47</v>
      </c>
      <c r="R3317" s="254" t="s">
        <v>47</v>
      </c>
      <c r="S3317" s="251"/>
      <c r="T3317" s="1443"/>
      <c r="U3317" s="264">
        <v>18</v>
      </c>
      <c r="V3317" s="427">
        <v>43221</v>
      </c>
      <c r="W3317" s="202" t="s">
        <v>532</v>
      </c>
      <c r="X3317" s="265" t="s">
        <v>4902</v>
      </c>
      <c r="Y3317" s="248">
        <v>16</v>
      </c>
      <c r="Z3317" s="239"/>
      <c r="AA3317" s="239"/>
      <c r="AB3317" s="1120"/>
      <c r="AC3317" s="249">
        <f>IF(B3317="","",(IFERROR(VLOOKUP(B3317,Projecten!A$4:X$2415,5,FALSE),"niet bekend")))</f>
        <v>1</v>
      </c>
      <c r="AD3317" s="330">
        <f t="shared" si="235"/>
        <v>2360</v>
      </c>
      <c r="AE3317" s="211">
        <f>IF(B3317="","",(IFERROR(VLOOKUP(B3317,Projecten!A$4:X$2415,23,FALSE),"niet bekend")))</f>
        <v>2360</v>
      </c>
      <c r="AF3317" s="330">
        <f>IF(B3317="","",(IFERROR(VLOOKUP(B3317,Projecten!A$4:X$2415,12,FALSE),"niet bekend")))</f>
        <v>2360</v>
      </c>
    </row>
    <row r="3318" spans="1:33" s="259" customFormat="1" x14ac:dyDescent="0.2">
      <c r="A3318" s="202">
        <v>24350</v>
      </c>
      <c r="B3318" s="289" t="s">
        <v>4398</v>
      </c>
      <c r="C3318" s="271">
        <v>121909</v>
      </c>
      <c r="D3318" s="271" t="s">
        <v>4407</v>
      </c>
      <c r="E3318" s="288" t="s">
        <v>352</v>
      </c>
      <c r="F3318" s="288">
        <v>1</v>
      </c>
      <c r="G3318" s="288">
        <v>7</v>
      </c>
      <c r="H3318" s="288">
        <v>4</v>
      </c>
      <c r="I3318" s="288">
        <v>3</v>
      </c>
      <c r="J3318" s="262">
        <v>43175</v>
      </c>
      <c r="K3318" s="262">
        <v>43178</v>
      </c>
      <c r="L3318" s="275" t="s">
        <v>1485</v>
      </c>
      <c r="M3318" s="275" t="s">
        <v>1485</v>
      </c>
      <c r="N3318" s="254" t="s">
        <v>47</v>
      </c>
      <c r="O3318" s="254" t="s">
        <v>47</v>
      </c>
      <c r="P3318" s="254" t="s">
        <v>47</v>
      </c>
      <c r="Q3318" s="254" t="s">
        <v>47</v>
      </c>
      <c r="R3318" s="254" t="s">
        <v>47</v>
      </c>
      <c r="S3318" s="251"/>
      <c r="T3318" s="1443"/>
      <c r="U3318" s="264">
        <v>18</v>
      </c>
      <c r="V3318" s="427">
        <v>43221</v>
      </c>
      <c r="W3318" s="202" t="s">
        <v>532</v>
      </c>
      <c r="X3318" s="265" t="s">
        <v>4902</v>
      </c>
      <c r="Y3318" s="248">
        <v>16</v>
      </c>
      <c r="Z3318" s="239"/>
      <c r="AA3318" s="239"/>
      <c r="AB3318" s="1120"/>
      <c r="AC3318" s="249">
        <f>IF(B3318="","",(IFERROR(VLOOKUP(B3318,Projecten!A$4:X$2415,5,FALSE),"niet bekend")))</f>
        <v>1</v>
      </c>
      <c r="AD3318" s="330">
        <f t="shared" si="235"/>
        <v>2360</v>
      </c>
      <c r="AE3318" s="211">
        <f>IF(B3318="","",(IFERROR(VLOOKUP(B3318,Projecten!A$4:X$2415,23,FALSE),"niet bekend")))</f>
        <v>2360</v>
      </c>
      <c r="AF3318" s="330">
        <f>IF(B3318="","",(IFERROR(VLOOKUP(B3318,Projecten!A$4:X$2415,12,FALSE),"niet bekend")))</f>
        <v>2360</v>
      </c>
    </row>
    <row r="3319" spans="1:33" s="327" customFormat="1" x14ac:dyDescent="0.2">
      <c r="A3319" s="318">
        <v>24351</v>
      </c>
      <c r="B3319" s="272">
        <v>2018056</v>
      </c>
      <c r="C3319" s="272" t="s">
        <v>5018</v>
      </c>
      <c r="D3319" s="272" t="s">
        <v>4311</v>
      </c>
      <c r="E3319" s="273" t="s">
        <v>26</v>
      </c>
      <c r="F3319" s="273">
        <v>1</v>
      </c>
      <c r="G3319" s="273">
        <v>11</v>
      </c>
      <c r="H3319" s="273">
        <v>4</v>
      </c>
      <c r="I3319" s="273">
        <v>12</v>
      </c>
      <c r="J3319" s="1450">
        <v>43200</v>
      </c>
      <c r="K3319" s="1450">
        <v>43199</v>
      </c>
      <c r="L3319" s="1447" t="s">
        <v>1485</v>
      </c>
      <c r="M3319" s="1504" t="s">
        <v>47</v>
      </c>
      <c r="N3319" s="403" t="s">
        <v>47</v>
      </c>
      <c r="O3319" s="403" t="s">
        <v>47</v>
      </c>
      <c r="P3319" s="403" t="s">
        <v>47</v>
      </c>
      <c r="Q3319" s="403" t="s">
        <v>47</v>
      </c>
      <c r="R3319" s="403" t="s">
        <v>47</v>
      </c>
      <c r="S3319" s="320"/>
      <c r="T3319" s="1315"/>
      <c r="U3319" s="264">
        <v>18</v>
      </c>
      <c r="V3319" s="396">
        <v>43224</v>
      </c>
      <c r="W3319" s="318" t="s">
        <v>3928</v>
      </c>
      <c r="X3319" s="265" t="s">
        <v>1250</v>
      </c>
      <c r="Y3319" s="324">
        <v>48</v>
      </c>
      <c r="Z3319" s="318"/>
      <c r="AA3319" s="318"/>
      <c r="AB3319" s="1210"/>
      <c r="AC3319" s="249">
        <f>IF(B3319="","",(IFERROR(VLOOKUP(B3319,Projecten!A$4:X$2415,5,FALSE),"niet bekend")))</f>
        <v>1</v>
      </c>
      <c r="AD3319" s="330">
        <f t="shared" si="235"/>
        <v>11442</v>
      </c>
      <c r="AE3319" s="211">
        <f>IF(B3319="","",(IFERROR(VLOOKUP(B3319,Projecten!A$4:X$2415,23,FALSE),"niet bekend")))</f>
        <v>11442</v>
      </c>
      <c r="AF3319" s="330">
        <f>IF(B3319="","",(IFERROR(VLOOKUP(B3319,Projecten!A$4:X$2415,12,FALSE),"niet bekend")))</f>
        <v>11442</v>
      </c>
    </row>
    <row r="3320" spans="1:33" x14ac:dyDescent="0.2">
      <c r="A3320" s="202">
        <v>24353</v>
      </c>
      <c r="B3320" s="261">
        <v>2018220</v>
      </c>
      <c r="C3320" s="320">
        <v>121950</v>
      </c>
      <c r="D3320" s="243">
        <v>709918</v>
      </c>
      <c r="E3320" s="202" t="s">
        <v>26</v>
      </c>
      <c r="F3320" s="202">
        <v>1</v>
      </c>
      <c r="G3320" s="202">
        <v>8</v>
      </c>
      <c r="H3320" s="202">
        <v>5</v>
      </c>
      <c r="I3320" s="202">
        <v>3</v>
      </c>
      <c r="J3320" s="262">
        <v>43207</v>
      </c>
      <c r="K3320" s="262">
        <v>43208</v>
      </c>
      <c r="L3320" s="263" t="s">
        <v>1485</v>
      </c>
      <c r="M3320" s="263" t="s">
        <v>1485</v>
      </c>
      <c r="N3320" s="254" t="s">
        <v>47</v>
      </c>
      <c r="O3320" s="254" t="s">
        <v>47</v>
      </c>
      <c r="P3320" s="254" t="s">
        <v>47</v>
      </c>
      <c r="Q3320" s="254" t="s">
        <v>47</v>
      </c>
      <c r="R3320" s="254" t="s">
        <v>47</v>
      </c>
      <c r="S3320" s="243"/>
      <c r="T3320" s="1371" t="s">
        <v>5029</v>
      </c>
      <c r="U3320" s="245">
        <v>18</v>
      </c>
      <c r="V3320" s="427">
        <v>43224</v>
      </c>
      <c r="W3320" s="202" t="s">
        <v>2509</v>
      </c>
      <c r="X3320" s="265" t="s">
        <v>1341</v>
      </c>
      <c r="Y3320" s="248">
        <v>17</v>
      </c>
      <c r="Z3320" s="202"/>
      <c r="AA3320" s="202"/>
      <c r="AB3320" s="499"/>
      <c r="AC3320" s="249">
        <f>IF(B3320="","",(IFERROR(VLOOKUP(B3320,Projecten!A$4:X$2415,5,FALSE),"niet bekend")))</f>
        <v>1</v>
      </c>
      <c r="AD3320" s="330">
        <f t="shared" si="235"/>
        <v>3040.04</v>
      </c>
      <c r="AE3320" s="211">
        <f>IF(B3320="","",(IFERROR(VLOOKUP(B3320,Projecten!A$4:X$2415,23,FALSE),"niet bekend")))</f>
        <v>3040.04</v>
      </c>
      <c r="AF3320" s="330">
        <f>IF(B3320="","",(IFERROR(VLOOKUP(B3320,Projecten!A$4:X$2415,12,FALSE),"niet bekend")))</f>
        <v>3040.04</v>
      </c>
      <c r="AG3320" s="209"/>
    </row>
    <row r="3321" spans="1:33" s="312" customFormat="1" x14ac:dyDescent="0.2">
      <c r="A3321" s="298"/>
      <c r="B3321" s="1012"/>
      <c r="C3321" s="299"/>
      <c r="D3321" s="300"/>
      <c r="E3321" s="300"/>
      <c r="F3321" s="300"/>
      <c r="G3321" s="300"/>
      <c r="H3321" s="300"/>
      <c r="I3321" s="300"/>
      <c r="J3321" s="301"/>
      <c r="K3321" s="301"/>
      <c r="L3321" s="301"/>
      <c r="M3321" s="302"/>
      <c r="N3321" s="302"/>
      <c r="O3321" s="302"/>
      <c r="P3321" s="302"/>
      <c r="Q3321" s="302"/>
      <c r="R3321" s="302"/>
      <c r="S3321" s="303"/>
      <c r="T3321" s="1445"/>
      <c r="U3321" s="305"/>
      <c r="V3321" s="305"/>
      <c r="W3321" s="307"/>
      <c r="X3321" s="307"/>
      <c r="Y3321" s="307"/>
      <c r="Z3321" s="298"/>
      <c r="AA3321" s="308"/>
      <c r="AB3321" s="410"/>
      <c r="AC3321" s="310"/>
      <c r="AD3321" s="412"/>
      <c r="AE3321" s="309" t="s">
        <v>3165</v>
      </c>
      <c r="AF3321" s="1360" t="s">
        <v>3165</v>
      </c>
    </row>
    <row r="3322" spans="1:33" s="236" customFormat="1" ht="12" customHeight="1" x14ac:dyDescent="0.2">
      <c r="A3322" s="220"/>
      <c r="C3322" s="221"/>
      <c r="D3322" s="222">
        <f>SUM(G3322:I3322)</f>
        <v>134</v>
      </c>
      <c r="E3322" s="220"/>
      <c r="F3322" s="220">
        <f>SUM(F3323:F3339)</f>
        <v>8</v>
      </c>
      <c r="G3322" s="220">
        <f>SUM(G3323:G3339)</f>
        <v>69</v>
      </c>
      <c r="H3322" s="220">
        <f>SUM(H3323:H3339)</f>
        <v>39</v>
      </c>
      <c r="I3322" s="220">
        <f>SUM(I3323:I3339)</f>
        <v>26</v>
      </c>
      <c r="J3322" s="223"/>
      <c r="K3322" s="223"/>
      <c r="L3322" s="223"/>
      <c r="M3322" s="224"/>
      <c r="N3322" s="224"/>
      <c r="O3322" s="224"/>
      <c r="P3322" s="224"/>
      <c r="Q3322" s="224"/>
      <c r="R3322" s="224"/>
      <c r="S3322" s="225">
        <v>18</v>
      </c>
      <c r="T3322" s="1442"/>
      <c r="U3322" s="227"/>
      <c r="V3322" s="227"/>
      <c r="W3322" s="229"/>
      <c r="X3322" s="230">
        <f>SUM(Y3322:Y3339)</f>
        <v>209.25</v>
      </c>
      <c r="Y3322" s="231"/>
      <c r="Z3322" s="231">
        <v>0</v>
      </c>
      <c r="AA3322" s="232">
        <f>X3322-Z3322</f>
        <v>209.25</v>
      </c>
      <c r="AB3322" s="221"/>
      <c r="AC3322" s="234"/>
      <c r="AD3322" s="384">
        <f>SUM(AD3323:AD3339)</f>
        <v>33730.03</v>
      </c>
      <c r="AE3322" s="1366" t="s">
        <v>3165</v>
      </c>
      <c r="AF3322" s="1364" t="s">
        <v>3165</v>
      </c>
    </row>
    <row r="3323" spans="1:33" x14ac:dyDescent="0.2">
      <c r="A3323" s="202"/>
      <c r="B3323" s="519"/>
      <c r="C3323" s="238"/>
      <c r="D3323" s="239"/>
      <c r="E3323" s="240"/>
      <c r="F3323" s="240"/>
      <c r="G3323" s="240"/>
      <c r="H3323" s="240"/>
      <c r="I3323" s="240"/>
      <c r="J3323" s="241"/>
      <c r="K3323" s="241"/>
      <c r="L3323" s="241"/>
      <c r="M3323" s="242"/>
      <c r="N3323" s="242"/>
      <c r="O3323" s="242"/>
      <c r="P3323" s="242"/>
      <c r="Q3323" s="242"/>
      <c r="R3323" s="242"/>
      <c r="S3323" s="243" t="s">
        <v>3925</v>
      </c>
      <c r="T3323" s="1371"/>
      <c r="U3323" s="245"/>
      <c r="X3323" s="247" t="s">
        <v>4856</v>
      </c>
      <c r="Y3323" s="248"/>
      <c r="Z3323" s="202"/>
      <c r="AA3323" s="202"/>
      <c r="AB3323" s="243"/>
      <c r="AC3323" s="249" t="str">
        <f>IF(B3323="","",(IFERROR(VLOOKUP(B3323,Projecten!A$4:X$2415,5,FALSE),"niet bekend")))</f>
        <v/>
      </c>
      <c r="AD3323" s="330" t="str">
        <f>IF(AC3323="","",(IF(F3323=0,AF3323,(F3323/AC3323*AF3323))))</f>
        <v/>
      </c>
      <c r="AE3323" s="211" t="str">
        <f>IF(B3323="","",(IFERROR(VLOOKUP(B3323,Projecten!A$4:X$2415,23,FALSE),"niet bekend")))</f>
        <v/>
      </c>
      <c r="AF3323" s="330" t="str">
        <f>IF(B3323="","",(IFERROR(VLOOKUP(B3323,Projecten!A$4:X$2415,12,FALSE),"niet bekend")))</f>
        <v/>
      </c>
      <c r="AG3323" s="209"/>
    </row>
    <row r="3324" spans="1:33" s="259" customFormat="1" x14ac:dyDescent="0.2">
      <c r="A3324" s="202"/>
      <c r="B3324" s="250"/>
      <c r="C3324" s="251"/>
      <c r="D3324" s="252"/>
      <c r="E3324" s="239"/>
      <c r="F3324" s="239"/>
      <c r="G3324" s="239"/>
      <c r="H3324" s="239"/>
      <c r="I3324" s="239"/>
      <c r="J3324" s="253"/>
      <c r="K3324" s="253"/>
      <c r="L3324" s="253"/>
      <c r="M3324" s="253"/>
      <c r="N3324" s="254"/>
      <c r="O3324" s="254"/>
      <c r="P3324" s="254"/>
      <c r="Q3324" s="254"/>
      <c r="R3324" s="254"/>
      <c r="S3324" s="243">
        <v>2018</v>
      </c>
      <c r="T3324" s="1443"/>
      <c r="U3324" s="255"/>
      <c r="V3324" s="638"/>
      <c r="W3324" s="239"/>
      <c r="X3324" s="239"/>
      <c r="Y3324" s="257"/>
      <c r="Z3324" s="239"/>
      <c r="AA3324" s="239"/>
      <c r="AB3324" s="1120"/>
      <c r="AC3324" s="249" t="str">
        <f>IF(B3324="","",(IFERROR(VLOOKUP(B3324,Projecten!A$4:X$2415,5,FALSE),"niet bekend")))</f>
        <v/>
      </c>
      <c r="AD3324" s="330" t="str">
        <f>IF(AC3324="","",(IF(F3324=0,AF3324,(F3324/AC3324*AF3324))))</f>
        <v/>
      </c>
      <c r="AE3324" s="211" t="str">
        <f>IF(B3324="","",(IFERROR(VLOOKUP(B3324,Projecten!A$4:X$2415,23,FALSE),"niet bekend")))</f>
        <v/>
      </c>
      <c r="AF3324" s="330" t="str">
        <f>IF(B3324="","",(IFERROR(VLOOKUP(B3324,Projecten!A$4:X$2415,12,FALSE),"niet bekend")))</f>
        <v/>
      </c>
    </row>
    <row r="3325" spans="1:33" s="259" customFormat="1" x14ac:dyDescent="0.2">
      <c r="A3325" s="202">
        <v>24792</v>
      </c>
      <c r="B3325" s="250"/>
      <c r="C3325" s="251"/>
      <c r="D3325" s="252" t="s">
        <v>4333</v>
      </c>
      <c r="E3325" s="239"/>
      <c r="F3325" s="239"/>
      <c r="G3325" s="239"/>
      <c r="H3325" s="239"/>
      <c r="I3325" s="239"/>
      <c r="J3325" s="253"/>
      <c r="K3325" s="253"/>
      <c r="L3325" s="253"/>
      <c r="M3325" s="253"/>
      <c r="N3325" s="254"/>
      <c r="O3325" s="254"/>
      <c r="P3325" s="254"/>
      <c r="Q3325" s="254"/>
      <c r="R3325" s="254"/>
      <c r="S3325" s="243"/>
      <c r="T3325" s="1443"/>
      <c r="U3325" s="255"/>
      <c r="V3325" s="638"/>
      <c r="W3325" s="260"/>
      <c r="X3325" s="239"/>
      <c r="Y3325" s="257">
        <v>0</v>
      </c>
      <c r="Z3325" s="239"/>
      <c r="AA3325" s="239"/>
      <c r="AB3325" s="1120"/>
      <c r="AC3325" s="249"/>
      <c r="AD3325" s="330"/>
      <c r="AE3325" s="211"/>
      <c r="AF3325" s="330"/>
    </row>
    <row r="3326" spans="1:33" s="259" customFormat="1" x14ac:dyDescent="0.2">
      <c r="A3326" s="202">
        <v>24793</v>
      </c>
      <c r="B3326" s="250"/>
      <c r="C3326" s="251"/>
      <c r="D3326" s="252" t="s">
        <v>5124</v>
      </c>
      <c r="E3326" s="239"/>
      <c r="F3326" s="239"/>
      <c r="G3326" s="239"/>
      <c r="H3326" s="239"/>
      <c r="I3326" s="239"/>
      <c r="J3326" s="253"/>
      <c r="K3326" s="253"/>
      <c r="L3326" s="253"/>
      <c r="M3326" s="253"/>
      <c r="N3326" s="254"/>
      <c r="O3326" s="254"/>
      <c r="P3326" s="254"/>
      <c r="Q3326" s="254"/>
      <c r="R3326" s="254"/>
      <c r="S3326" s="243"/>
      <c r="T3326" s="1443"/>
      <c r="U3326" s="255"/>
      <c r="V3326" s="638"/>
      <c r="W3326" s="260"/>
      <c r="X3326" s="239"/>
      <c r="Y3326" s="257">
        <v>0</v>
      </c>
      <c r="Z3326" s="239"/>
      <c r="AA3326" s="239"/>
      <c r="AB3326" s="1120"/>
      <c r="AC3326" s="249"/>
      <c r="AD3326" s="330"/>
      <c r="AE3326" s="211"/>
      <c r="AF3326" s="330"/>
    </row>
    <row r="3327" spans="1:33" s="259" customFormat="1" x14ac:dyDescent="0.2">
      <c r="A3327" s="202">
        <v>24794</v>
      </c>
      <c r="B3327" s="250"/>
      <c r="C3327" s="251"/>
      <c r="D3327" s="252" t="s">
        <v>5132</v>
      </c>
      <c r="E3327" s="239"/>
      <c r="F3327" s="239"/>
      <c r="G3327" s="239"/>
      <c r="H3327" s="239"/>
      <c r="I3327" s="239"/>
      <c r="J3327" s="253"/>
      <c r="K3327" s="253"/>
      <c r="L3327" s="253"/>
      <c r="M3327" s="253"/>
      <c r="N3327" s="254"/>
      <c r="O3327" s="254"/>
      <c r="P3327" s="254"/>
      <c r="Q3327" s="254"/>
      <c r="R3327" s="254"/>
      <c r="S3327" s="243"/>
      <c r="T3327" s="1443"/>
      <c r="U3327" s="255"/>
      <c r="V3327" s="638"/>
      <c r="W3327" s="260"/>
      <c r="X3327" s="239"/>
      <c r="Y3327" s="257">
        <v>35.25</v>
      </c>
      <c r="Z3327" s="239"/>
      <c r="AA3327" s="239"/>
      <c r="AB3327" s="1120"/>
      <c r="AC3327" s="249"/>
      <c r="AD3327" s="330"/>
      <c r="AE3327" s="211"/>
      <c r="AF3327" s="330"/>
    </row>
    <row r="3328" spans="1:33" s="259" customFormat="1" x14ac:dyDescent="0.2">
      <c r="A3328" s="202">
        <v>24795</v>
      </c>
      <c r="B3328" s="250"/>
      <c r="C3328" s="251"/>
      <c r="D3328" s="252" t="s">
        <v>5039</v>
      </c>
      <c r="E3328" s="239"/>
      <c r="F3328" s="239"/>
      <c r="G3328" s="239"/>
      <c r="H3328" s="239"/>
      <c r="I3328" s="239"/>
      <c r="J3328" s="253"/>
      <c r="K3328" s="253"/>
      <c r="L3328" s="253"/>
      <c r="M3328" s="253"/>
      <c r="N3328" s="254"/>
      <c r="O3328" s="254"/>
      <c r="P3328" s="254"/>
      <c r="Q3328" s="254"/>
      <c r="R3328" s="254"/>
      <c r="S3328" s="243"/>
      <c r="T3328" s="1443"/>
      <c r="U3328" s="255"/>
      <c r="V3328" s="638"/>
      <c r="W3328" s="260"/>
      <c r="X3328" s="239"/>
      <c r="Y3328" s="257">
        <v>0</v>
      </c>
      <c r="Z3328" s="239"/>
      <c r="AA3328" s="239"/>
      <c r="AB3328" s="1120"/>
      <c r="AC3328" s="249"/>
      <c r="AD3328" s="330"/>
      <c r="AE3328" s="211"/>
      <c r="AF3328" s="330"/>
    </row>
    <row r="3329" spans="1:33" s="327" customFormat="1" x14ac:dyDescent="0.2">
      <c r="A3329" s="318">
        <v>24796</v>
      </c>
      <c r="B3329" s="496">
        <v>2018227</v>
      </c>
      <c r="C3329" s="496">
        <v>121949</v>
      </c>
      <c r="D3329" s="496" t="s">
        <v>4876</v>
      </c>
      <c r="E3329" s="389" t="s">
        <v>26</v>
      </c>
      <c r="F3329" s="389">
        <v>2</v>
      </c>
      <c r="G3329" s="389">
        <f>F3329*10</f>
        <v>20</v>
      </c>
      <c r="H3329" s="389">
        <f>F3329*7</f>
        <v>14</v>
      </c>
      <c r="I3329" s="389">
        <f>F3329*4</f>
        <v>8</v>
      </c>
      <c r="J3329" s="262">
        <v>43208</v>
      </c>
      <c r="K3329" s="262">
        <v>43206</v>
      </c>
      <c r="L3329" s="263" t="s">
        <v>1485</v>
      </c>
      <c r="M3329" s="1441" t="s">
        <v>1485</v>
      </c>
      <c r="N3329" s="322" t="s">
        <v>47</v>
      </c>
      <c r="O3329" s="322" t="s">
        <v>47</v>
      </c>
      <c r="P3329" s="322" t="s">
        <v>47</v>
      </c>
      <c r="Q3329" s="322" t="s">
        <v>47</v>
      </c>
      <c r="R3329" s="322" t="s">
        <v>47</v>
      </c>
      <c r="S3329" s="320"/>
      <c r="T3329" s="1315"/>
      <c r="U3329" s="264">
        <v>18</v>
      </c>
      <c r="V3329" s="396">
        <v>43222</v>
      </c>
      <c r="W3329" s="318" t="s">
        <v>4879</v>
      </c>
      <c r="X3329" s="1479" t="s">
        <v>5121</v>
      </c>
      <c r="Y3329" s="324">
        <f>F3329*30</f>
        <v>60</v>
      </c>
      <c r="Z3329" s="318"/>
      <c r="AA3329" s="511"/>
      <c r="AB3329" s="320"/>
      <c r="AC3329" s="249">
        <f>IF(B3329="","",(IFERROR(VLOOKUP(B3329,Projecten!A$4:X$2415,5,FALSE),"niet bekend")))</f>
        <v>7</v>
      </c>
      <c r="AD3329" s="330">
        <f t="shared" ref="AD3329:AD3338" si="236">IF(AC3329="","",(IF(F3329=0,AF3329,(F3329/AC3329*AF3329))))</f>
        <v>11115.48</v>
      </c>
      <c r="AE3329" s="211">
        <f>IF(B3329="","",(IFERROR(VLOOKUP(B3329,Projecten!A$4:X$2415,23,FALSE),"niet bekend")))</f>
        <v>38904.18</v>
      </c>
      <c r="AF3329" s="330">
        <f>IF(B3329="","",(IFERROR(VLOOKUP(B3329,Projecten!A$4:X$2415,12,FALSE),"niet bekend")))</f>
        <v>38904.18</v>
      </c>
    </row>
    <row r="3330" spans="1:33" x14ac:dyDescent="0.2">
      <c r="A3330" s="202">
        <v>24797</v>
      </c>
      <c r="B3330" s="261">
        <v>2018222</v>
      </c>
      <c r="C3330" s="320">
        <v>121950</v>
      </c>
      <c r="D3330" s="243">
        <v>708718</v>
      </c>
      <c r="E3330" s="202" t="s">
        <v>26</v>
      </c>
      <c r="F3330" s="202">
        <v>1</v>
      </c>
      <c r="G3330" s="202">
        <v>9</v>
      </c>
      <c r="H3330" s="202">
        <v>5</v>
      </c>
      <c r="I3330" s="202">
        <v>3</v>
      </c>
      <c r="J3330" s="262">
        <v>43207</v>
      </c>
      <c r="K3330" s="262">
        <v>43208</v>
      </c>
      <c r="L3330" s="263" t="s">
        <v>1485</v>
      </c>
      <c r="M3330" s="263" t="s">
        <v>1485</v>
      </c>
      <c r="N3330" s="254" t="s">
        <v>47</v>
      </c>
      <c r="O3330" s="254" t="s">
        <v>47</v>
      </c>
      <c r="P3330" s="254" t="s">
        <v>47</v>
      </c>
      <c r="Q3330" s="254" t="s">
        <v>47</v>
      </c>
      <c r="R3330" s="254" t="s">
        <v>47</v>
      </c>
      <c r="S3330" s="243"/>
      <c r="T3330" s="1371" t="s">
        <v>5027</v>
      </c>
      <c r="U3330" s="245">
        <v>18</v>
      </c>
      <c r="V3330" s="427">
        <v>43224</v>
      </c>
      <c r="W3330" s="202" t="s">
        <v>2509</v>
      </c>
      <c r="X3330" s="265" t="s">
        <v>5103</v>
      </c>
      <c r="Y3330" s="248">
        <v>19</v>
      </c>
      <c r="Z3330" s="202"/>
      <c r="AA3330" s="202"/>
      <c r="AB3330" s="499"/>
      <c r="AC3330" s="249">
        <f>IF(B3330="","",(IFERROR(VLOOKUP(B3330,Projecten!A$4:X$2415,5,FALSE),"niet bekend")))</f>
        <v>1</v>
      </c>
      <c r="AD3330" s="330">
        <f t="shared" si="236"/>
        <v>3482.25</v>
      </c>
      <c r="AE3330" s="211">
        <f>IF(B3330="","",(IFERROR(VLOOKUP(B3330,Projecten!A$4:X$2415,23,FALSE),"niet bekend")))</f>
        <v>3482.25</v>
      </c>
      <c r="AF3330" s="330">
        <f>IF(B3330="","",(IFERROR(VLOOKUP(B3330,Projecten!A$4:X$2415,12,FALSE),"niet bekend")))</f>
        <v>3482.25</v>
      </c>
      <c r="AG3330" s="209"/>
    </row>
    <row r="3331" spans="1:33" x14ac:dyDescent="0.2">
      <c r="A3331" s="202">
        <v>24801</v>
      </c>
      <c r="B3331" s="261">
        <v>2018235</v>
      </c>
      <c r="C3331" s="320" t="s">
        <v>5065</v>
      </c>
      <c r="D3331" s="243">
        <v>726318</v>
      </c>
      <c r="E3331" s="202" t="s">
        <v>26</v>
      </c>
      <c r="F3331" s="202">
        <v>1</v>
      </c>
      <c r="G3331" s="202">
        <v>8</v>
      </c>
      <c r="H3331" s="202">
        <v>3</v>
      </c>
      <c r="I3331" s="202">
        <v>3</v>
      </c>
      <c r="J3331" s="262">
        <v>43207</v>
      </c>
      <c r="K3331" s="262">
        <v>43208</v>
      </c>
      <c r="L3331" s="263" t="s">
        <v>1485</v>
      </c>
      <c r="M3331" s="267" t="s">
        <v>2913</v>
      </c>
      <c r="N3331" s="254" t="s">
        <v>47</v>
      </c>
      <c r="O3331" s="254" t="s">
        <v>47</v>
      </c>
      <c r="P3331" s="254" t="s">
        <v>47</v>
      </c>
      <c r="Q3331" s="254" t="s">
        <v>47</v>
      </c>
      <c r="R3331" s="254" t="s">
        <v>47</v>
      </c>
      <c r="S3331" s="243"/>
      <c r="T3331" s="1371" t="s">
        <v>5031</v>
      </c>
      <c r="U3331" s="245">
        <v>20</v>
      </c>
      <c r="V3331" s="427">
        <v>43238</v>
      </c>
      <c r="W3331" s="202" t="s">
        <v>2509</v>
      </c>
      <c r="X3331" s="265" t="s">
        <v>1250</v>
      </c>
      <c r="Y3331" s="248">
        <v>19</v>
      </c>
      <c r="Z3331" s="202"/>
      <c r="AA3331" s="202"/>
      <c r="AB3331" s="499"/>
      <c r="AC3331" s="249">
        <f>IF(B3331="","",(IFERROR(VLOOKUP(B3331,Projecten!A$4:X$2415,5,FALSE),"niet bekend")))</f>
        <v>1</v>
      </c>
      <c r="AD3331" s="330">
        <f t="shared" si="236"/>
        <v>4003.21</v>
      </c>
      <c r="AE3331" s="211">
        <f>IF(B3331="","",(IFERROR(VLOOKUP(B3331,Projecten!A$4:X$2415,23,FALSE),"niet bekend")))</f>
        <v>4003.21</v>
      </c>
      <c r="AF3331" s="330">
        <f>IF(B3331="","",(IFERROR(VLOOKUP(B3331,Projecten!A$4:X$2415,12,FALSE),"niet bekend")))</f>
        <v>4003.21</v>
      </c>
      <c r="AG3331" s="209"/>
    </row>
    <row r="3332" spans="1:33" x14ac:dyDescent="0.2">
      <c r="A3332" s="202">
        <v>24802</v>
      </c>
      <c r="B3332" s="261">
        <v>2018226</v>
      </c>
      <c r="C3332" s="320">
        <v>121952</v>
      </c>
      <c r="D3332" s="243">
        <v>723818</v>
      </c>
      <c r="E3332" s="202" t="s">
        <v>26</v>
      </c>
      <c r="F3332" s="202">
        <v>1</v>
      </c>
      <c r="G3332" s="202">
        <v>7</v>
      </c>
      <c r="H3332" s="202">
        <v>3</v>
      </c>
      <c r="I3332" s="202">
        <v>2</v>
      </c>
      <c r="J3332" s="262">
        <v>43207</v>
      </c>
      <c r="K3332" s="262">
        <v>43208</v>
      </c>
      <c r="L3332" s="263" t="s">
        <v>1485</v>
      </c>
      <c r="M3332" s="263" t="s">
        <v>1485</v>
      </c>
      <c r="N3332" s="254" t="s">
        <v>47</v>
      </c>
      <c r="O3332" s="254" t="s">
        <v>47</v>
      </c>
      <c r="P3332" s="254" t="s">
        <v>47</v>
      </c>
      <c r="Q3332" s="254" t="s">
        <v>47</v>
      </c>
      <c r="R3332" s="254" t="s">
        <v>47</v>
      </c>
      <c r="S3332" s="243"/>
      <c r="T3332" s="1371" t="s">
        <v>5028</v>
      </c>
      <c r="U3332" s="245">
        <v>20</v>
      </c>
      <c r="V3332" s="427">
        <v>43235</v>
      </c>
      <c r="W3332" s="202" t="s">
        <v>2509</v>
      </c>
      <c r="X3332" s="265" t="s">
        <v>1341</v>
      </c>
      <c r="Y3332" s="248">
        <v>13</v>
      </c>
      <c r="Z3332" s="202"/>
      <c r="AA3332" s="202"/>
      <c r="AB3332" s="499"/>
      <c r="AC3332" s="249">
        <f>IF(B3332="","",(IFERROR(VLOOKUP(B3332,Projecten!A$4:X$2415,5,FALSE),"niet bekend")))</f>
        <v>1</v>
      </c>
      <c r="AD3332" s="330">
        <f t="shared" si="236"/>
        <v>2607.14</v>
      </c>
      <c r="AE3332" s="211">
        <f>IF(B3332="","",(IFERROR(VLOOKUP(B3332,Projecten!A$4:X$2415,23,FALSE),"niet bekend")))</f>
        <v>2607.14</v>
      </c>
      <c r="AF3332" s="330">
        <f>IF(B3332="","",(IFERROR(VLOOKUP(B3332,Projecten!A$4:X$2415,12,FALSE),"niet bekend")))</f>
        <v>2607.14</v>
      </c>
      <c r="AG3332" s="209"/>
    </row>
    <row r="3333" spans="1:33" x14ac:dyDescent="0.2">
      <c r="A3333" s="202">
        <v>24803</v>
      </c>
      <c r="B3333" s="261">
        <v>2018229</v>
      </c>
      <c r="C3333" s="320">
        <v>121952</v>
      </c>
      <c r="D3333" s="243">
        <v>679818</v>
      </c>
      <c r="E3333" s="202" t="s">
        <v>26</v>
      </c>
      <c r="F3333" s="202">
        <v>1</v>
      </c>
      <c r="G3333" s="202">
        <v>7</v>
      </c>
      <c r="H3333" s="202">
        <v>4</v>
      </c>
      <c r="I3333" s="202">
        <v>3</v>
      </c>
      <c r="J3333" s="262">
        <v>43207</v>
      </c>
      <c r="K3333" s="262">
        <v>43208</v>
      </c>
      <c r="L3333" s="263" t="s">
        <v>1485</v>
      </c>
      <c r="M3333" s="263" t="s">
        <v>1485</v>
      </c>
      <c r="N3333" s="254" t="s">
        <v>47</v>
      </c>
      <c r="O3333" s="254" t="s">
        <v>47</v>
      </c>
      <c r="P3333" s="254" t="s">
        <v>47</v>
      </c>
      <c r="Q3333" s="254" t="s">
        <v>47</v>
      </c>
      <c r="R3333" s="254" t="s">
        <v>47</v>
      </c>
      <c r="S3333" s="243"/>
      <c r="T3333" s="1371" t="s">
        <v>5033</v>
      </c>
      <c r="U3333" s="245">
        <v>20</v>
      </c>
      <c r="V3333" s="427">
        <v>43237</v>
      </c>
      <c r="W3333" s="202" t="s">
        <v>2509</v>
      </c>
      <c r="X3333" s="265" t="s">
        <v>1341</v>
      </c>
      <c r="Y3333" s="248">
        <v>15</v>
      </c>
      <c r="Z3333" s="202"/>
      <c r="AA3333" s="202"/>
      <c r="AB3333" s="499"/>
      <c r="AC3333" s="249">
        <f>IF(B3333="","",(IFERROR(VLOOKUP(B3333,Projecten!A$4:X$2415,5,FALSE),"niet bekend")))</f>
        <v>1</v>
      </c>
      <c r="AD3333" s="330">
        <f t="shared" si="236"/>
        <v>2872.54</v>
      </c>
      <c r="AE3333" s="211">
        <f>IF(B3333="","",(IFERROR(VLOOKUP(B3333,Projecten!A$4:X$2415,23,FALSE),"niet bekend")))</f>
        <v>2872.54</v>
      </c>
      <c r="AF3333" s="330">
        <f>IF(B3333="","",(IFERROR(VLOOKUP(B3333,Projecten!A$4:X$2415,12,FALSE),"niet bekend")))</f>
        <v>2872.54</v>
      </c>
      <c r="AG3333" s="209"/>
    </row>
    <row r="3334" spans="1:33" x14ac:dyDescent="0.2">
      <c r="A3334" s="202">
        <v>24804</v>
      </c>
      <c r="B3334" s="261">
        <v>2018234</v>
      </c>
      <c r="C3334" s="320">
        <v>121952</v>
      </c>
      <c r="D3334" s="243">
        <v>723018</v>
      </c>
      <c r="E3334" s="202" t="s">
        <v>26</v>
      </c>
      <c r="F3334" s="202">
        <v>1</v>
      </c>
      <c r="G3334" s="202">
        <v>8</v>
      </c>
      <c r="H3334" s="202">
        <v>5</v>
      </c>
      <c r="I3334" s="202">
        <v>3</v>
      </c>
      <c r="J3334" s="262">
        <v>43207</v>
      </c>
      <c r="K3334" s="262">
        <v>43208</v>
      </c>
      <c r="L3334" s="263" t="s">
        <v>1485</v>
      </c>
      <c r="M3334" s="263" t="s">
        <v>1485</v>
      </c>
      <c r="N3334" s="254" t="s">
        <v>47</v>
      </c>
      <c r="O3334" s="254" t="s">
        <v>47</v>
      </c>
      <c r="P3334" s="254" t="s">
        <v>47</v>
      </c>
      <c r="Q3334" s="254" t="s">
        <v>47</v>
      </c>
      <c r="R3334" s="254" t="s">
        <v>47</v>
      </c>
      <c r="S3334" s="243"/>
      <c r="T3334" s="1371" t="s">
        <v>5032</v>
      </c>
      <c r="U3334" s="245">
        <v>20</v>
      </c>
      <c r="V3334" s="427">
        <v>43237</v>
      </c>
      <c r="W3334" s="202" t="s">
        <v>2509</v>
      </c>
      <c r="X3334" s="265" t="s">
        <v>1341</v>
      </c>
      <c r="Y3334" s="248">
        <v>17</v>
      </c>
      <c r="Z3334" s="202"/>
      <c r="AA3334" s="202"/>
      <c r="AB3334" s="499"/>
      <c r="AC3334" s="249">
        <f>IF(B3334="","",(IFERROR(VLOOKUP(B3334,Projecten!A$4:X$2415,5,FALSE),"niet bekend")))</f>
        <v>1</v>
      </c>
      <c r="AD3334" s="330">
        <f t="shared" si="236"/>
        <v>3051.63</v>
      </c>
      <c r="AE3334" s="211">
        <f>IF(B3334="","",(IFERROR(VLOOKUP(B3334,Projecten!A$4:X$2415,23,FALSE),"niet bekend")))</f>
        <v>3051.63</v>
      </c>
      <c r="AF3334" s="330">
        <f>IF(B3334="","",(IFERROR(VLOOKUP(B3334,Projecten!A$4:X$2415,12,FALSE),"niet bekend")))</f>
        <v>3051.63</v>
      </c>
      <c r="AG3334" s="209"/>
    </row>
    <row r="3335" spans="1:33" x14ac:dyDescent="0.2">
      <c r="A3335" s="202">
        <v>24805</v>
      </c>
      <c r="B3335" s="261">
        <v>2018233</v>
      </c>
      <c r="C3335" s="1534">
        <v>121952</v>
      </c>
      <c r="D3335" s="1376">
        <v>564918</v>
      </c>
      <c r="E3335" s="1412" t="s">
        <v>26</v>
      </c>
      <c r="F3335" s="1412">
        <v>1</v>
      </c>
      <c r="G3335" s="1412">
        <v>8</v>
      </c>
      <c r="H3335" s="1412">
        <v>5</v>
      </c>
      <c r="I3335" s="1412">
        <v>3</v>
      </c>
      <c r="J3335" s="262">
        <v>43207</v>
      </c>
      <c r="K3335" s="262">
        <v>43208</v>
      </c>
      <c r="L3335" s="263" t="s">
        <v>1485</v>
      </c>
      <c r="M3335" s="263" t="s">
        <v>1485</v>
      </c>
      <c r="N3335" s="254" t="s">
        <v>47</v>
      </c>
      <c r="O3335" s="254" t="s">
        <v>47</v>
      </c>
      <c r="P3335" s="254" t="s">
        <v>47</v>
      </c>
      <c r="Q3335" s="254" t="s">
        <v>47</v>
      </c>
      <c r="R3335" s="254" t="s">
        <v>47</v>
      </c>
      <c r="S3335" s="243"/>
      <c r="T3335" s="1371" t="s">
        <v>5036</v>
      </c>
      <c r="U3335" s="245">
        <v>20</v>
      </c>
      <c r="V3335" s="427">
        <v>43238</v>
      </c>
      <c r="W3335" s="202" t="s">
        <v>2509</v>
      </c>
      <c r="X3335" s="265" t="s">
        <v>1341</v>
      </c>
      <c r="Y3335" s="248">
        <v>17</v>
      </c>
      <c r="Z3335" s="202"/>
      <c r="AA3335" s="202"/>
      <c r="AB3335" s="499"/>
      <c r="AC3335" s="249">
        <f>IF(B3335="","",(IFERROR(VLOOKUP(B3335,Projecten!A$4:X$2415,5,FALSE),"niet bekend")))</f>
        <v>1</v>
      </c>
      <c r="AD3335" s="330">
        <f t="shared" si="236"/>
        <v>3379.78</v>
      </c>
      <c r="AE3335" s="211">
        <f>IF(B3335="","",(IFERROR(VLOOKUP(B3335,Projecten!A$4:X$2415,23,FALSE),"niet bekend")))</f>
        <v>3379.78</v>
      </c>
      <c r="AF3335" s="330">
        <f>IF(B3335="","",(IFERROR(VLOOKUP(B3335,Projecten!A$4:X$2415,12,FALSE),"niet bekend")))</f>
        <v>3379.78</v>
      </c>
      <c r="AG3335" s="209"/>
    </row>
    <row r="3336" spans="1:33" x14ac:dyDescent="0.2">
      <c r="A3336" s="202">
        <v>24806</v>
      </c>
      <c r="B3336" s="261">
        <v>2018295</v>
      </c>
      <c r="C3336" s="320">
        <v>121953</v>
      </c>
      <c r="D3336" s="243" t="s">
        <v>5040</v>
      </c>
      <c r="E3336" s="202" t="s">
        <v>352</v>
      </c>
      <c r="F3336" s="202">
        <v>0</v>
      </c>
      <c r="G3336" s="202">
        <v>1</v>
      </c>
      <c r="H3336" s="202">
        <v>0</v>
      </c>
      <c r="I3336" s="202">
        <v>1</v>
      </c>
      <c r="J3336" s="263" t="s">
        <v>1485</v>
      </c>
      <c r="K3336" s="263" t="s">
        <v>1485</v>
      </c>
      <c r="L3336" s="263" t="s">
        <v>1485</v>
      </c>
      <c r="M3336" s="263" t="s">
        <v>1485</v>
      </c>
      <c r="N3336" s="254" t="s">
        <v>47</v>
      </c>
      <c r="O3336" s="254" t="s">
        <v>47</v>
      </c>
      <c r="P3336" s="254" t="s">
        <v>47</v>
      </c>
      <c r="Q3336" s="254" t="s">
        <v>47</v>
      </c>
      <c r="R3336" s="254" t="s">
        <v>47</v>
      </c>
      <c r="S3336" s="243"/>
      <c r="T3336" s="1371"/>
      <c r="U3336" s="245">
        <v>19</v>
      </c>
      <c r="W3336" s="202" t="s">
        <v>532</v>
      </c>
      <c r="X3336" s="265" t="s">
        <v>960</v>
      </c>
      <c r="Y3336" s="248">
        <v>4</v>
      </c>
      <c r="Z3336" s="202"/>
      <c r="AA3336" s="202"/>
      <c r="AB3336" s="499"/>
      <c r="AC3336" s="249">
        <f>IF(B3336="","",(IFERROR(VLOOKUP(B3336,Projecten!A$4:X$9452,5,FALSE),"niet bekend")))</f>
        <v>0</v>
      </c>
      <c r="AD3336" s="330">
        <f t="shared" si="236"/>
        <v>603</v>
      </c>
      <c r="AE3336" s="211">
        <f>IF(B3336="","",(IFERROR(VLOOKUP(B3336,Projecten!A$4:X$9452,23,FALSE),"niet bekend")))</f>
        <v>603</v>
      </c>
      <c r="AF3336" s="330">
        <f>IF(B3336="","",(IFERROR(VLOOKUP(B3336,Projecten!A$4:X$9452,12,FALSE),"niet bekend")))</f>
        <v>603</v>
      </c>
      <c r="AG3336" s="209"/>
    </row>
    <row r="3337" spans="1:33" x14ac:dyDescent="0.2">
      <c r="A3337" s="202">
        <v>24807</v>
      </c>
      <c r="B3337" s="261">
        <v>2018299</v>
      </c>
      <c r="C3337" s="320">
        <v>121953</v>
      </c>
      <c r="D3337" s="243" t="s">
        <v>5048</v>
      </c>
      <c r="E3337" s="202" t="s">
        <v>352</v>
      </c>
      <c r="F3337" s="202">
        <v>0</v>
      </c>
      <c r="G3337" s="202">
        <v>1</v>
      </c>
      <c r="H3337" s="202">
        <v>0</v>
      </c>
      <c r="I3337" s="202">
        <v>0</v>
      </c>
      <c r="J3337" s="263" t="s">
        <v>1485</v>
      </c>
      <c r="K3337" s="263" t="s">
        <v>1485</v>
      </c>
      <c r="L3337" s="263" t="s">
        <v>1485</v>
      </c>
      <c r="M3337" s="263" t="s">
        <v>1485</v>
      </c>
      <c r="N3337" s="254" t="s">
        <v>47</v>
      </c>
      <c r="O3337" s="254" t="s">
        <v>47</v>
      </c>
      <c r="P3337" s="254" t="s">
        <v>47</v>
      </c>
      <c r="Q3337" s="254" t="s">
        <v>47</v>
      </c>
      <c r="R3337" s="254" t="s">
        <v>47</v>
      </c>
      <c r="S3337" s="243"/>
      <c r="T3337" s="1371"/>
      <c r="U3337" s="245">
        <v>19</v>
      </c>
      <c r="W3337" s="202" t="s">
        <v>532</v>
      </c>
      <c r="X3337" s="265" t="s">
        <v>960</v>
      </c>
      <c r="Y3337" s="248">
        <v>2</v>
      </c>
      <c r="Z3337" s="202"/>
      <c r="AA3337" s="202"/>
      <c r="AB3337" s="499"/>
      <c r="AC3337" s="249">
        <f>IF(B3337="","",(IFERROR(VLOOKUP(B3337,Projecten!A$4:X$9452,5,FALSE),"niet bekend")))</f>
        <v>0</v>
      </c>
      <c r="AD3337" s="330">
        <f t="shared" si="236"/>
        <v>85</v>
      </c>
      <c r="AE3337" s="211">
        <f>IF(B3337="","",(IFERROR(VLOOKUP(B3337,Projecten!A$4:X$9452,23,FALSE),"niet bekend")))</f>
        <v>85</v>
      </c>
      <c r="AF3337" s="330">
        <f>IF(B3337="","",(IFERROR(VLOOKUP(B3337,Projecten!A$4:X$9452,12,FALSE),"niet bekend")))</f>
        <v>85</v>
      </c>
      <c r="AG3337" s="209"/>
    </row>
    <row r="3338" spans="1:33" s="327" customFormat="1" x14ac:dyDescent="0.2">
      <c r="A3338" s="318">
        <v>24820</v>
      </c>
      <c r="B3338" s="319">
        <v>2018320</v>
      </c>
      <c r="C3338" s="320" t="s">
        <v>5130</v>
      </c>
      <c r="D3338" s="320" t="s">
        <v>5129</v>
      </c>
      <c r="E3338" s="318" t="s">
        <v>26</v>
      </c>
      <c r="F3338" s="318">
        <v>0</v>
      </c>
      <c r="G3338" s="318">
        <v>0</v>
      </c>
      <c r="H3338" s="318">
        <v>0</v>
      </c>
      <c r="I3338" s="318">
        <v>0</v>
      </c>
      <c r="J3338" s="263" t="s">
        <v>1485</v>
      </c>
      <c r="K3338" s="263" t="s">
        <v>1485</v>
      </c>
      <c r="L3338" s="263" t="s">
        <v>1485</v>
      </c>
      <c r="M3338" s="263" t="s">
        <v>1485</v>
      </c>
      <c r="N3338" s="322" t="s">
        <v>47</v>
      </c>
      <c r="O3338" s="322" t="s">
        <v>47</v>
      </c>
      <c r="P3338" s="322" t="s">
        <v>47</v>
      </c>
      <c r="Q3338" s="322" t="s">
        <v>47</v>
      </c>
      <c r="R3338" s="322" t="s">
        <v>47</v>
      </c>
      <c r="S3338" s="320"/>
      <c r="T3338" s="1315"/>
      <c r="U3338" s="264">
        <v>18</v>
      </c>
      <c r="V3338" s="396"/>
      <c r="W3338" s="318" t="s">
        <v>4879</v>
      </c>
      <c r="X3338" s="265" t="s">
        <v>5131</v>
      </c>
      <c r="Y3338" s="324">
        <v>8</v>
      </c>
      <c r="Z3338" s="318"/>
      <c r="AA3338" s="318"/>
      <c r="AB3338" s="707"/>
      <c r="AC3338" s="249">
        <f>IF(B3338="","",(IFERROR(VLOOKUP(B3338,Projecten!A$4:X$9452,5,FALSE),"niet bekend")))</f>
        <v>0</v>
      </c>
      <c r="AD3338" s="330">
        <f t="shared" si="236"/>
        <v>2530</v>
      </c>
      <c r="AE3338" s="211">
        <f>IF(B3338="","",(IFERROR(VLOOKUP(B3338,Projecten!A$4:X$9452,23,FALSE),"niet bekend")))</f>
        <v>2530</v>
      </c>
      <c r="AF3338" s="330">
        <f>IF(B3338="","",(IFERROR(VLOOKUP(B3338,Projecten!A$4:X$9452,12,FALSE),"niet bekend")))</f>
        <v>2530</v>
      </c>
    </row>
    <row r="3339" spans="1:33" s="312" customFormat="1" x14ac:dyDescent="0.2">
      <c r="A3339" s="298"/>
      <c r="B3339" s="1012"/>
      <c r="C3339" s="299"/>
      <c r="D3339" s="300"/>
      <c r="E3339" s="300"/>
      <c r="F3339" s="300"/>
      <c r="G3339" s="300"/>
      <c r="H3339" s="300"/>
      <c r="I3339" s="300"/>
      <c r="J3339" s="301"/>
      <c r="K3339" s="301"/>
      <c r="L3339" s="301"/>
      <c r="M3339" s="302"/>
      <c r="N3339" s="302"/>
      <c r="O3339" s="302"/>
      <c r="P3339" s="302"/>
      <c r="Q3339" s="302"/>
      <c r="R3339" s="302"/>
      <c r="S3339" s="303"/>
      <c r="T3339" s="1445"/>
      <c r="U3339" s="305"/>
      <c r="V3339" s="305"/>
      <c r="W3339" s="307"/>
      <c r="X3339" s="307"/>
      <c r="Y3339" s="307"/>
      <c r="Z3339" s="298"/>
      <c r="AA3339" s="308"/>
      <c r="AB3339" s="410"/>
      <c r="AC3339" s="310"/>
      <c r="AD3339" s="412"/>
      <c r="AE3339" s="309" t="s">
        <v>3165</v>
      </c>
      <c r="AF3339" s="1360" t="s">
        <v>3165</v>
      </c>
    </row>
    <row r="3340" spans="1:33" s="236" customFormat="1" ht="12" customHeight="1" x14ac:dyDescent="0.2">
      <c r="A3340" s="220"/>
      <c r="C3340" s="221"/>
      <c r="D3340" s="222">
        <f>SUM(G3340:I3340)</f>
        <v>377</v>
      </c>
      <c r="E3340" s="220"/>
      <c r="F3340" s="220">
        <f>SUM(F3341:F3369)</f>
        <v>18</v>
      </c>
      <c r="G3340" s="220">
        <f>SUM(G3341:G3369)</f>
        <v>184</v>
      </c>
      <c r="H3340" s="220">
        <f>SUM(H3341:H3369)</f>
        <v>115</v>
      </c>
      <c r="I3340" s="220">
        <f>SUM(I3341:I3369)</f>
        <v>78</v>
      </c>
      <c r="J3340" s="223"/>
      <c r="K3340" s="223"/>
      <c r="L3340" s="223"/>
      <c r="M3340" s="224"/>
      <c r="N3340" s="224"/>
      <c r="O3340" s="224"/>
      <c r="P3340" s="224"/>
      <c r="Q3340" s="224"/>
      <c r="R3340" s="224"/>
      <c r="S3340" s="225">
        <v>19</v>
      </c>
      <c r="T3340" s="1442"/>
      <c r="U3340" s="227"/>
      <c r="V3340" s="227"/>
      <c r="W3340" s="229"/>
      <c r="X3340" s="230">
        <f>SUM(Y3340:Y3369)</f>
        <v>753.5</v>
      </c>
      <c r="Y3340" s="231"/>
      <c r="Z3340" s="231">
        <v>0</v>
      </c>
      <c r="AA3340" s="232">
        <f>X3340-Z3340</f>
        <v>753.5</v>
      </c>
      <c r="AB3340" s="221"/>
      <c r="AC3340" s="234"/>
      <c r="AD3340" s="384">
        <f>SUM(AD3341:AD3369)</f>
        <v>104686.59999999998</v>
      </c>
      <c r="AE3340" s="1366" t="s">
        <v>3165</v>
      </c>
      <c r="AF3340" s="1364" t="s">
        <v>3165</v>
      </c>
    </row>
    <row r="3341" spans="1:33" x14ac:dyDescent="0.2">
      <c r="A3341" s="202"/>
      <c r="B3341" s="519"/>
      <c r="C3341" s="238"/>
      <c r="D3341" s="337"/>
      <c r="E3341" s="240"/>
      <c r="F3341" s="240"/>
      <c r="G3341" s="240"/>
      <c r="H3341" s="240"/>
      <c r="I3341" s="240"/>
      <c r="J3341" s="241"/>
      <c r="K3341" s="241"/>
      <c r="L3341" s="241"/>
      <c r="M3341" s="242"/>
      <c r="N3341" s="242"/>
      <c r="O3341" s="242"/>
      <c r="P3341" s="242"/>
      <c r="Q3341" s="242"/>
      <c r="R3341" s="242"/>
      <c r="S3341" s="243" t="s">
        <v>3926</v>
      </c>
      <c r="T3341" s="1371"/>
      <c r="U3341" s="245"/>
      <c r="W3341" s="265" t="s">
        <v>4856</v>
      </c>
      <c r="X3341" s="247" t="s">
        <v>4856</v>
      </c>
      <c r="Y3341" s="248"/>
      <c r="Z3341" s="202"/>
      <c r="AA3341" s="202"/>
      <c r="AB3341" s="243"/>
      <c r="AC3341" s="249" t="str">
        <f>IF(B3341="","",(IFERROR(VLOOKUP(B3341,Projecten!A$4:X$2415,5,FALSE),"niet bekend")))</f>
        <v/>
      </c>
      <c r="AD3341" s="330" t="str">
        <f>IF(AC3341="","",(IF(F3341=0,AF3341,(F3341/AC3341*AF3341))))</f>
        <v/>
      </c>
      <c r="AE3341" s="211" t="str">
        <f>IF(B3341="","",(IFERROR(VLOOKUP(B3341,Projecten!A$4:X$2415,23,FALSE),"niet bekend")))</f>
        <v/>
      </c>
      <c r="AF3341" s="330" t="str">
        <f>IF(B3341="","",(IFERROR(VLOOKUP(B3341,Projecten!A$4:X$2415,12,FALSE),"niet bekend")))</f>
        <v/>
      </c>
      <c r="AG3341" s="209"/>
    </row>
    <row r="3342" spans="1:33" s="259" customFormat="1" x14ac:dyDescent="0.2">
      <c r="A3342" s="202"/>
      <c r="B3342" s="250"/>
      <c r="C3342" s="251"/>
      <c r="D3342" s="251"/>
      <c r="E3342" s="239"/>
      <c r="F3342" s="239"/>
      <c r="G3342" s="239"/>
      <c r="H3342" s="239"/>
      <c r="I3342" s="239"/>
      <c r="J3342" s="253"/>
      <c r="K3342" s="253"/>
      <c r="L3342" s="253"/>
      <c r="M3342" s="253"/>
      <c r="N3342" s="254"/>
      <c r="O3342" s="254"/>
      <c r="P3342" s="254"/>
      <c r="Q3342" s="254"/>
      <c r="R3342" s="254"/>
      <c r="S3342" s="243">
        <v>2018</v>
      </c>
      <c r="T3342" s="1443"/>
      <c r="U3342" s="255"/>
      <c r="V3342" s="638"/>
      <c r="W3342" s="239"/>
      <c r="X3342" s="239"/>
      <c r="Y3342" s="257"/>
      <c r="Z3342" s="239"/>
      <c r="AA3342" s="239"/>
      <c r="AB3342" s="1120"/>
      <c r="AC3342" s="249" t="str">
        <f>IF(B3342="","",(IFERROR(VLOOKUP(B3342,Projecten!A$4:X$2415,5,FALSE),"niet bekend")))</f>
        <v/>
      </c>
      <c r="AD3342" s="330" t="str">
        <f>IF(AC3342="","",(IF(F3342=0,AF3342,(F3342/AC3342*AF3342))))</f>
        <v/>
      </c>
      <c r="AE3342" s="211" t="str">
        <f>IF(B3342="","",(IFERROR(VLOOKUP(B3342,Projecten!A$4:X$2415,23,FALSE),"niet bekend")))</f>
        <v/>
      </c>
      <c r="AF3342" s="330" t="str">
        <f>IF(B3342="","",(IFERROR(VLOOKUP(B3342,Projecten!A$4:X$2415,12,FALSE),"niet bekend")))</f>
        <v/>
      </c>
    </row>
    <row r="3343" spans="1:33" s="259" customFormat="1" x14ac:dyDescent="0.2">
      <c r="A3343" s="202">
        <v>25404</v>
      </c>
      <c r="B3343" s="250"/>
      <c r="C3343" s="251"/>
      <c r="D3343" s="337" t="s">
        <v>4224</v>
      </c>
      <c r="E3343" s="239"/>
      <c r="F3343" s="239"/>
      <c r="G3343" s="239"/>
      <c r="H3343" s="239"/>
      <c r="I3343" s="239"/>
      <c r="J3343" s="253"/>
      <c r="K3343" s="253"/>
      <c r="L3343" s="253"/>
      <c r="M3343" s="253"/>
      <c r="N3343" s="254"/>
      <c r="O3343" s="254"/>
      <c r="P3343" s="254"/>
      <c r="Q3343" s="254"/>
      <c r="R3343" s="254"/>
      <c r="S3343" s="243"/>
      <c r="T3343" s="1443"/>
      <c r="U3343" s="255"/>
      <c r="V3343" s="638"/>
      <c r="W3343" s="260"/>
      <c r="X3343" s="239"/>
      <c r="Y3343" s="257"/>
      <c r="Z3343" s="239"/>
      <c r="AA3343" s="239"/>
      <c r="AB3343" s="1120"/>
      <c r="AC3343" s="249"/>
      <c r="AD3343" s="330"/>
      <c r="AE3343" s="211"/>
      <c r="AF3343" s="330"/>
    </row>
    <row r="3344" spans="1:33" s="259" customFormat="1" x14ac:dyDescent="0.2">
      <c r="A3344" s="202">
        <v>25405</v>
      </c>
      <c r="B3344" s="250"/>
      <c r="C3344" s="251"/>
      <c r="D3344" s="252" t="s">
        <v>4835</v>
      </c>
      <c r="E3344" s="239"/>
      <c r="F3344" s="239"/>
      <c r="G3344" s="239"/>
      <c r="H3344" s="239"/>
      <c r="I3344" s="239"/>
      <c r="J3344" s="253"/>
      <c r="K3344" s="253"/>
      <c r="L3344" s="253"/>
      <c r="M3344" s="253"/>
      <c r="N3344" s="254"/>
      <c r="O3344" s="254"/>
      <c r="P3344" s="254"/>
      <c r="Q3344" s="254"/>
      <c r="R3344" s="254"/>
      <c r="S3344" s="243"/>
      <c r="T3344" s="1443"/>
      <c r="U3344" s="255"/>
      <c r="V3344" s="638"/>
      <c r="W3344" s="260"/>
      <c r="X3344" s="239"/>
      <c r="Y3344" s="257">
        <v>3</v>
      </c>
      <c r="Z3344" s="239"/>
      <c r="AA3344" s="239"/>
      <c r="AB3344" s="1120"/>
      <c r="AC3344" s="249"/>
      <c r="AD3344" s="330"/>
      <c r="AE3344" s="211"/>
      <c r="AF3344" s="330"/>
    </row>
    <row r="3345" spans="1:33" s="259" customFormat="1" x14ac:dyDescent="0.2">
      <c r="A3345" s="202">
        <v>25406</v>
      </c>
      <c r="B3345" s="250"/>
      <c r="C3345" s="251"/>
      <c r="D3345" s="252" t="s">
        <v>4989</v>
      </c>
      <c r="E3345" s="239"/>
      <c r="F3345" s="239"/>
      <c r="G3345" s="239"/>
      <c r="H3345" s="239"/>
      <c r="I3345" s="239"/>
      <c r="J3345" s="253"/>
      <c r="K3345" s="253"/>
      <c r="L3345" s="253"/>
      <c r="M3345" s="253"/>
      <c r="N3345" s="254"/>
      <c r="O3345" s="254"/>
      <c r="P3345" s="254"/>
      <c r="Q3345" s="254"/>
      <c r="R3345" s="254"/>
      <c r="S3345" s="243"/>
      <c r="T3345" s="1443"/>
      <c r="U3345" s="255"/>
      <c r="V3345" s="638"/>
      <c r="W3345" s="260"/>
      <c r="X3345" s="239"/>
      <c r="Y3345" s="257">
        <v>1</v>
      </c>
      <c r="Z3345" s="239"/>
      <c r="AA3345" s="239"/>
      <c r="AB3345" s="1120"/>
      <c r="AC3345" s="249"/>
      <c r="AD3345" s="330"/>
      <c r="AE3345" s="211"/>
      <c r="AF3345" s="330"/>
    </row>
    <row r="3346" spans="1:33" s="259" customFormat="1" x14ac:dyDescent="0.2">
      <c r="A3346" s="202">
        <v>25407</v>
      </c>
      <c r="B3346" s="250"/>
      <c r="C3346" s="251"/>
      <c r="D3346" s="252" t="s">
        <v>5070</v>
      </c>
      <c r="E3346" s="239"/>
      <c r="F3346" s="239"/>
      <c r="G3346" s="239"/>
      <c r="H3346" s="239"/>
      <c r="I3346" s="239"/>
      <c r="J3346" s="253"/>
      <c r="K3346" s="253"/>
      <c r="L3346" s="253"/>
      <c r="M3346" s="253"/>
      <c r="N3346" s="254"/>
      <c r="O3346" s="254"/>
      <c r="P3346" s="254"/>
      <c r="Q3346" s="254"/>
      <c r="R3346" s="254"/>
      <c r="S3346" s="243"/>
      <c r="T3346" s="1443"/>
      <c r="U3346" s="255"/>
      <c r="V3346" s="638"/>
      <c r="W3346" s="260"/>
      <c r="X3346" s="239"/>
      <c r="Y3346" s="257">
        <v>8.25</v>
      </c>
      <c r="Z3346" s="239"/>
      <c r="AA3346" s="239"/>
      <c r="AB3346" s="1120"/>
      <c r="AC3346" s="249"/>
      <c r="AD3346" s="330"/>
      <c r="AE3346" s="211"/>
      <c r="AF3346" s="330"/>
    </row>
    <row r="3347" spans="1:33" s="259" customFormat="1" x14ac:dyDescent="0.2">
      <c r="A3347" s="202">
        <v>25408</v>
      </c>
      <c r="B3347" s="250"/>
      <c r="C3347" s="251"/>
      <c r="D3347" s="252" t="s">
        <v>4178</v>
      </c>
      <c r="E3347" s="239"/>
      <c r="F3347" s="239"/>
      <c r="G3347" s="239"/>
      <c r="H3347" s="239"/>
      <c r="I3347" s="239"/>
      <c r="J3347" s="253"/>
      <c r="K3347" s="253"/>
      <c r="L3347" s="253"/>
      <c r="M3347" s="253"/>
      <c r="N3347" s="254"/>
      <c r="O3347" s="254"/>
      <c r="P3347" s="254"/>
      <c r="Q3347" s="254"/>
      <c r="R3347" s="254"/>
      <c r="S3347" s="251"/>
      <c r="T3347" s="1443"/>
      <c r="U3347" s="255"/>
      <c r="V3347" s="638"/>
      <c r="W3347" s="260"/>
      <c r="X3347" s="239"/>
      <c r="Y3347" s="257">
        <v>198.75</v>
      </c>
      <c r="Z3347" s="239"/>
      <c r="AA3347" s="239"/>
      <c r="AB3347" s="1120"/>
      <c r="AC3347" s="249" t="str">
        <f>IF(B3347="","",(IFERROR(VLOOKUP(B3347,Projecten!A$4:X$2415,5,FALSE),"niet bekend")))</f>
        <v/>
      </c>
      <c r="AD3347" s="330" t="str">
        <f>IF(AC3347="","",(IF(F3347=0,AF3347,(F3347/AC3347*AF3347))))</f>
        <v/>
      </c>
      <c r="AE3347" s="211" t="str">
        <f>IF(B3347="","",(IFERROR(VLOOKUP(B3347,Projecten!A$4:X$2415,23,FALSE),"niet bekend")))</f>
        <v/>
      </c>
      <c r="AF3347" s="330" t="str">
        <f>IF(B3347="","",(IFERROR(VLOOKUP(B3347,Projecten!A$4:X$2415,12,FALSE),"niet bekend")))</f>
        <v/>
      </c>
    </row>
    <row r="3348" spans="1:33" s="259" customFormat="1" x14ac:dyDescent="0.2">
      <c r="A3348" s="202">
        <v>25409</v>
      </c>
      <c r="B3348" s="250"/>
      <c r="C3348" s="251"/>
      <c r="D3348" s="252" t="s">
        <v>5068</v>
      </c>
      <c r="E3348" s="239"/>
      <c r="F3348" s="239"/>
      <c r="G3348" s="239"/>
      <c r="H3348" s="239"/>
      <c r="I3348" s="239"/>
      <c r="J3348" s="253"/>
      <c r="K3348" s="253"/>
      <c r="L3348" s="253"/>
      <c r="M3348" s="253"/>
      <c r="N3348" s="254"/>
      <c r="O3348" s="254"/>
      <c r="P3348" s="254"/>
      <c r="Q3348" s="254"/>
      <c r="R3348" s="254"/>
      <c r="S3348" s="251"/>
      <c r="T3348" s="1443"/>
      <c r="U3348" s="255"/>
      <c r="V3348" s="638"/>
      <c r="W3348" s="260"/>
      <c r="X3348" s="239"/>
      <c r="Y3348" s="257">
        <v>11.25</v>
      </c>
      <c r="Z3348" s="239"/>
      <c r="AA3348" s="239"/>
      <c r="AB3348" s="1120"/>
      <c r="AC3348" s="249"/>
      <c r="AD3348" s="330"/>
      <c r="AE3348" s="211"/>
      <c r="AF3348" s="330"/>
    </row>
    <row r="3349" spans="1:33" s="259" customFormat="1" x14ac:dyDescent="0.2">
      <c r="A3349" s="202">
        <v>25553</v>
      </c>
      <c r="B3349" s="250"/>
      <c r="C3349" s="251"/>
      <c r="D3349" s="252" t="s">
        <v>5149</v>
      </c>
      <c r="E3349" s="239"/>
      <c r="F3349" s="239"/>
      <c r="G3349" s="239"/>
      <c r="H3349" s="239"/>
      <c r="I3349" s="239"/>
      <c r="J3349" s="253"/>
      <c r="K3349" s="253"/>
      <c r="L3349" s="253"/>
      <c r="M3349" s="253"/>
      <c r="N3349" s="254"/>
      <c r="O3349" s="254"/>
      <c r="P3349" s="254"/>
      <c r="Q3349" s="254"/>
      <c r="R3349" s="254"/>
      <c r="S3349" s="251"/>
      <c r="T3349" s="1443"/>
      <c r="U3349" s="255"/>
      <c r="V3349" s="638"/>
      <c r="W3349" s="260"/>
      <c r="X3349" s="239"/>
      <c r="Y3349" s="257">
        <v>1</v>
      </c>
      <c r="Z3349" s="239"/>
      <c r="AA3349" s="239"/>
      <c r="AB3349" s="1120"/>
      <c r="AC3349" s="249"/>
      <c r="AD3349" s="330"/>
      <c r="AE3349" s="211"/>
      <c r="AF3349" s="330"/>
    </row>
    <row r="3350" spans="1:33" s="259" customFormat="1" x14ac:dyDescent="0.2">
      <c r="A3350" s="202">
        <v>25554</v>
      </c>
      <c r="B3350" s="250"/>
      <c r="C3350" s="251"/>
      <c r="D3350" s="252" t="s">
        <v>5132</v>
      </c>
      <c r="E3350" s="239"/>
      <c r="F3350" s="239"/>
      <c r="G3350" s="239"/>
      <c r="H3350" s="239"/>
      <c r="I3350" s="239"/>
      <c r="J3350" s="253"/>
      <c r="K3350" s="253"/>
      <c r="L3350" s="253"/>
      <c r="M3350" s="253"/>
      <c r="N3350" s="254"/>
      <c r="O3350" s="254"/>
      <c r="P3350" s="254"/>
      <c r="Q3350" s="254"/>
      <c r="R3350" s="254"/>
      <c r="S3350" s="251"/>
      <c r="T3350" s="1443"/>
      <c r="U3350" s="255"/>
      <c r="V3350" s="638"/>
      <c r="W3350" s="260"/>
      <c r="X3350" s="239"/>
      <c r="Y3350" s="257">
        <v>8.25</v>
      </c>
      <c r="Z3350" s="239"/>
      <c r="AA3350" s="239"/>
      <c r="AB3350" s="1120"/>
      <c r="AC3350" s="249"/>
      <c r="AD3350" s="330"/>
      <c r="AE3350" s="211"/>
      <c r="AF3350" s="330"/>
    </row>
    <row r="3351" spans="1:33" x14ac:dyDescent="0.2">
      <c r="A3351" s="202">
        <v>25410</v>
      </c>
      <c r="B3351" s="261" t="s">
        <v>4453</v>
      </c>
      <c r="C3351" s="320">
        <v>121912</v>
      </c>
      <c r="D3351" s="243" t="s">
        <v>4454</v>
      </c>
      <c r="E3351" s="202" t="s">
        <v>352</v>
      </c>
      <c r="F3351" s="202">
        <v>1</v>
      </c>
      <c r="G3351" s="202">
        <v>9</v>
      </c>
      <c r="H3351" s="202">
        <v>5</v>
      </c>
      <c r="I3351" s="202">
        <v>6</v>
      </c>
      <c r="J3351" s="262">
        <v>43188</v>
      </c>
      <c r="K3351" s="262">
        <v>43185</v>
      </c>
      <c r="L3351" s="263" t="s">
        <v>1485</v>
      </c>
      <c r="M3351" s="263" t="s">
        <v>1485</v>
      </c>
      <c r="N3351" s="254" t="s">
        <v>47</v>
      </c>
      <c r="O3351" s="254" t="s">
        <v>47</v>
      </c>
      <c r="P3351" s="254" t="s">
        <v>47</v>
      </c>
      <c r="Q3351" s="254" t="s">
        <v>47</v>
      </c>
      <c r="R3351" s="254" t="s">
        <v>47</v>
      </c>
      <c r="S3351" s="243"/>
      <c r="T3351" s="1371"/>
      <c r="U3351" s="245">
        <v>19</v>
      </c>
      <c r="V3351" s="427">
        <v>43227</v>
      </c>
      <c r="W3351" s="202" t="s">
        <v>532</v>
      </c>
      <c r="X3351" s="265" t="s">
        <v>5037</v>
      </c>
      <c r="Y3351" s="248">
        <v>28</v>
      </c>
      <c r="Z3351" s="202"/>
      <c r="AA3351" s="202"/>
      <c r="AB3351" s="499"/>
      <c r="AC3351" s="249">
        <f>IF(B3351="","",(IFERROR(VLOOKUP(B3351,Projecten!A$4:X$2415,5,FALSE),"niet bekend")))</f>
        <v>1</v>
      </c>
      <c r="AD3351" s="330">
        <f t="shared" ref="AD3351:AD3365" si="237">IF(AC3351="","",(IF(F3351=0,AF3351,(F3351/AC3351*AF3351))))</f>
        <v>5519</v>
      </c>
      <c r="AE3351" s="211">
        <f>IF(B3351="","",(IFERROR(VLOOKUP(B3351,Projecten!A$4:X$2415,23,FALSE),"niet bekend")))</f>
        <v>5519</v>
      </c>
      <c r="AF3351" s="330">
        <f>IF(B3351="","",(IFERROR(VLOOKUP(B3351,Projecten!A$4:X$2415,12,FALSE),"niet bekend")))</f>
        <v>5519</v>
      </c>
      <c r="AG3351" s="209"/>
    </row>
    <row r="3352" spans="1:33" x14ac:dyDescent="0.2">
      <c r="A3352" s="202">
        <v>25411</v>
      </c>
      <c r="B3352" s="261" t="s">
        <v>4455</v>
      </c>
      <c r="C3352" s="320">
        <v>121912</v>
      </c>
      <c r="D3352" s="243" t="s">
        <v>4456</v>
      </c>
      <c r="E3352" s="202" t="s">
        <v>352</v>
      </c>
      <c r="F3352" s="202">
        <v>1</v>
      </c>
      <c r="G3352" s="202">
        <v>9</v>
      </c>
      <c r="H3352" s="202">
        <v>5</v>
      </c>
      <c r="I3352" s="202">
        <v>6</v>
      </c>
      <c r="J3352" s="262">
        <v>43188</v>
      </c>
      <c r="K3352" s="262">
        <v>43194</v>
      </c>
      <c r="L3352" s="263" t="s">
        <v>1485</v>
      </c>
      <c r="M3352" s="263" t="s">
        <v>1485</v>
      </c>
      <c r="N3352" s="254" t="s">
        <v>47</v>
      </c>
      <c r="O3352" s="254" t="s">
        <v>47</v>
      </c>
      <c r="P3352" s="254" t="s">
        <v>47</v>
      </c>
      <c r="Q3352" s="254" t="s">
        <v>47</v>
      </c>
      <c r="R3352" s="254" t="s">
        <v>47</v>
      </c>
      <c r="S3352" s="243"/>
      <c r="T3352" s="1371"/>
      <c r="U3352" s="245">
        <v>19</v>
      </c>
      <c r="V3352" s="427">
        <v>43227</v>
      </c>
      <c r="W3352" s="202" t="s">
        <v>532</v>
      </c>
      <c r="X3352" s="265" t="s">
        <v>4927</v>
      </c>
      <c r="Y3352" s="248">
        <v>28</v>
      </c>
      <c r="Z3352" s="202"/>
      <c r="AA3352" s="202"/>
      <c r="AB3352" s="499"/>
      <c r="AC3352" s="249">
        <f>IF(B3352="","",(IFERROR(VLOOKUP(B3352,Projecten!A$4:X$2415,5,FALSE),"niet bekend")))</f>
        <v>1</v>
      </c>
      <c r="AD3352" s="330">
        <f t="shared" si="237"/>
        <v>5519</v>
      </c>
      <c r="AE3352" s="211">
        <f>IF(B3352="","",(IFERROR(VLOOKUP(B3352,Projecten!A$4:X$2415,23,FALSE),"niet bekend")))</f>
        <v>5519</v>
      </c>
      <c r="AF3352" s="330">
        <f>IF(B3352="","",(IFERROR(VLOOKUP(B3352,Projecten!A$4:X$2415,12,FALSE),"niet bekend")))</f>
        <v>5519</v>
      </c>
      <c r="AG3352" s="209"/>
    </row>
    <row r="3353" spans="1:33" x14ac:dyDescent="0.2">
      <c r="A3353" s="202">
        <v>25412</v>
      </c>
      <c r="B3353" s="261" t="s">
        <v>4878</v>
      </c>
      <c r="C3353" s="320" t="s">
        <v>5065</v>
      </c>
      <c r="D3353" s="243">
        <v>698218</v>
      </c>
      <c r="E3353" s="202" t="s">
        <v>26</v>
      </c>
      <c r="F3353" s="202">
        <v>1</v>
      </c>
      <c r="G3353" s="202">
        <v>9</v>
      </c>
      <c r="H3353" s="202">
        <v>6</v>
      </c>
      <c r="I3353" s="202">
        <v>3</v>
      </c>
      <c r="J3353" s="262">
        <v>43207</v>
      </c>
      <c r="K3353" s="262">
        <v>43208</v>
      </c>
      <c r="L3353" s="263" t="s">
        <v>1485</v>
      </c>
      <c r="M3353" s="263" t="s">
        <v>1485</v>
      </c>
      <c r="N3353" s="254" t="s">
        <v>47</v>
      </c>
      <c r="O3353" s="254" t="s">
        <v>47</v>
      </c>
      <c r="P3353" s="254" t="s">
        <v>47</v>
      </c>
      <c r="Q3353" s="254" t="s">
        <v>47</v>
      </c>
      <c r="R3353" s="254" t="s">
        <v>47</v>
      </c>
      <c r="S3353" s="243"/>
      <c r="T3353" s="1371" t="s">
        <v>5029</v>
      </c>
      <c r="U3353" s="245">
        <v>20</v>
      </c>
      <c r="V3353" s="427">
        <v>43235</v>
      </c>
      <c r="W3353" s="202" t="s">
        <v>2509</v>
      </c>
      <c r="X3353" s="265" t="s">
        <v>5150</v>
      </c>
      <c r="Y3353" s="248">
        <v>33</v>
      </c>
      <c r="Z3353" s="202"/>
      <c r="AA3353" s="202"/>
      <c r="AB3353" s="499"/>
      <c r="AC3353" s="249">
        <f>IF(B3353="","",(IFERROR(VLOOKUP(B3353,Projecten!A$4:X$2415,5,FALSE),"niet bekend")))</f>
        <v>1</v>
      </c>
      <c r="AD3353" s="330">
        <f t="shared" si="237"/>
        <v>6727.75</v>
      </c>
      <c r="AE3353" s="211">
        <f>IF(B3353="","",(IFERROR(VLOOKUP(B3353,Projecten!A$4:X$2415,23,FALSE),"niet bekend")))</f>
        <v>6727.75</v>
      </c>
      <c r="AF3353" s="330">
        <f>IF(B3353="","",(IFERROR(VLOOKUP(B3353,Projecten!A$4:X$2415,12,FALSE),"niet bekend")))</f>
        <v>6727.75</v>
      </c>
      <c r="AG3353" s="209"/>
    </row>
    <row r="3354" spans="1:33" s="327" customFormat="1" x14ac:dyDescent="0.2">
      <c r="A3354" s="318">
        <v>25413</v>
      </c>
      <c r="B3354" s="665" t="s">
        <v>4929</v>
      </c>
      <c r="C3354" s="1109" t="s">
        <v>5109</v>
      </c>
      <c r="D3354" s="1109" t="s">
        <v>4912</v>
      </c>
      <c r="E3354" s="1117" t="s">
        <v>26</v>
      </c>
      <c r="F3354" s="1117">
        <v>5</v>
      </c>
      <c r="G3354" s="1117">
        <v>45</v>
      </c>
      <c r="H3354" s="1117">
        <v>25</v>
      </c>
      <c r="I3354" s="1117">
        <v>15</v>
      </c>
      <c r="J3354" s="262">
        <v>43216</v>
      </c>
      <c r="K3354" s="262">
        <v>43215</v>
      </c>
      <c r="L3354" s="263" t="s">
        <v>1485</v>
      </c>
      <c r="M3354" s="1535" t="s">
        <v>2909</v>
      </c>
      <c r="N3354" s="322" t="s">
        <v>47</v>
      </c>
      <c r="O3354" s="322" t="s">
        <v>47</v>
      </c>
      <c r="P3354" s="322" t="s">
        <v>47</v>
      </c>
      <c r="Q3354" s="322" t="s">
        <v>47</v>
      </c>
      <c r="R3354" s="322" t="s">
        <v>47</v>
      </c>
      <c r="S3354" s="320"/>
      <c r="T3354" s="1315"/>
      <c r="U3354" s="264">
        <v>20</v>
      </c>
      <c r="V3354" s="396">
        <v>43234</v>
      </c>
      <c r="W3354" s="276" t="s">
        <v>4879</v>
      </c>
      <c r="X3354" s="1479" t="s">
        <v>5047</v>
      </c>
      <c r="Y3354" s="324">
        <v>145</v>
      </c>
      <c r="Z3354" s="318"/>
      <c r="AA3354" s="511"/>
      <c r="AB3354" s="320"/>
      <c r="AC3354" s="1531">
        <f>IF(B3354="","",(IFERROR(VLOOKUP(B3354,Projecten!A$4:X$2415,5,FALSE),"niet bekend")))</f>
        <v>5</v>
      </c>
      <c r="AD3354" s="1532">
        <f t="shared" si="237"/>
        <v>32633.65</v>
      </c>
      <c r="AE3354" s="1533">
        <f>IF(B3354="","",(IFERROR(VLOOKUP(B3354,Projecten!A$4:X$2415,23,FALSE),"niet bekend")))</f>
        <v>32633.65</v>
      </c>
      <c r="AF3354" s="1532">
        <f>IF(B3354="","",(IFERROR(VLOOKUP(B3354,Projecten!A$4:X$2415,12,FALSE),"niet bekend")))</f>
        <v>32633.65</v>
      </c>
    </row>
    <row r="3355" spans="1:33" x14ac:dyDescent="0.2">
      <c r="A3355" s="202">
        <v>25414</v>
      </c>
      <c r="B3355" s="261" t="s">
        <v>4457</v>
      </c>
      <c r="C3355" s="320">
        <v>121913</v>
      </c>
      <c r="D3355" s="243" t="s">
        <v>4458</v>
      </c>
      <c r="E3355" s="202" t="s">
        <v>352</v>
      </c>
      <c r="F3355" s="202">
        <v>1</v>
      </c>
      <c r="G3355" s="202">
        <v>9</v>
      </c>
      <c r="H3355" s="202">
        <v>5</v>
      </c>
      <c r="I3355" s="202">
        <v>6</v>
      </c>
      <c r="J3355" s="262">
        <v>43188</v>
      </c>
      <c r="K3355" s="262">
        <v>43185</v>
      </c>
      <c r="L3355" s="263" t="s">
        <v>1485</v>
      </c>
      <c r="M3355" s="263" t="s">
        <v>1485</v>
      </c>
      <c r="N3355" s="254" t="s">
        <v>47</v>
      </c>
      <c r="O3355" s="254" t="s">
        <v>47</v>
      </c>
      <c r="P3355" s="254" t="s">
        <v>47</v>
      </c>
      <c r="Q3355" s="254" t="s">
        <v>47</v>
      </c>
      <c r="R3355" s="254" t="s">
        <v>47</v>
      </c>
      <c r="S3355" s="243"/>
      <c r="T3355" s="1371"/>
      <c r="U3355" s="245">
        <v>20</v>
      </c>
      <c r="V3355" s="427">
        <v>43234</v>
      </c>
      <c r="W3355" s="202" t="s">
        <v>532</v>
      </c>
      <c r="X3355" s="265" t="s">
        <v>4903</v>
      </c>
      <c r="Y3355" s="248">
        <v>28</v>
      </c>
      <c r="Z3355" s="202"/>
      <c r="AA3355" s="202"/>
      <c r="AB3355" s="499"/>
      <c r="AC3355" s="249">
        <f>IF(B3355="","",(IFERROR(VLOOKUP(B3355,Projecten!A$4:X$2415,5,FALSE),"niet bekend")))</f>
        <v>1</v>
      </c>
      <c r="AD3355" s="330">
        <f t="shared" si="237"/>
        <v>5519</v>
      </c>
      <c r="AE3355" s="211">
        <f>IF(B3355="","",(IFERROR(VLOOKUP(B3355,Projecten!A$4:X$2415,23,FALSE),"niet bekend")))</f>
        <v>5519</v>
      </c>
      <c r="AF3355" s="330">
        <f>IF(B3355="","",(IFERROR(VLOOKUP(B3355,Projecten!A$4:X$2415,12,FALSE),"niet bekend")))</f>
        <v>5519</v>
      </c>
      <c r="AG3355" s="209"/>
    </row>
    <row r="3356" spans="1:33" x14ac:dyDescent="0.2">
      <c r="A3356" s="202">
        <v>25415</v>
      </c>
      <c r="B3356" s="261" t="s">
        <v>4459</v>
      </c>
      <c r="C3356" s="320">
        <v>121913</v>
      </c>
      <c r="D3356" s="243" t="s">
        <v>4460</v>
      </c>
      <c r="E3356" s="202" t="s">
        <v>352</v>
      </c>
      <c r="F3356" s="202">
        <v>1</v>
      </c>
      <c r="G3356" s="202">
        <v>9</v>
      </c>
      <c r="H3356" s="202">
        <v>5</v>
      </c>
      <c r="I3356" s="202">
        <v>6</v>
      </c>
      <c r="J3356" s="262">
        <v>43188</v>
      </c>
      <c r="K3356" s="262">
        <v>43185</v>
      </c>
      <c r="L3356" s="263" t="s">
        <v>1485</v>
      </c>
      <c r="M3356" s="263" t="s">
        <v>1485</v>
      </c>
      <c r="N3356" s="254" t="s">
        <v>47</v>
      </c>
      <c r="O3356" s="254" t="s">
        <v>47</v>
      </c>
      <c r="P3356" s="254" t="s">
        <v>47</v>
      </c>
      <c r="Q3356" s="254" t="s">
        <v>47</v>
      </c>
      <c r="R3356" s="254" t="s">
        <v>47</v>
      </c>
      <c r="S3356" s="243"/>
      <c r="T3356" s="1371"/>
      <c r="U3356" s="245">
        <v>20</v>
      </c>
      <c r="V3356" s="427">
        <v>43234</v>
      </c>
      <c r="W3356" s="202" t="s">
        <v>532</v>
      </c>
      <c r="X3356" s="265" t="s">
        <v>5127</v>
      </c>
      <c r="Y3356" s="248">
        <v>28</v>
      </c>
      <c r="Z3356" s="202"/>
      <c r="AA3356" s="202"/>
      <c r="AB3356" s="499"/>
      <c r="AC3356" s="249">
        <f>IF(B3356="","",(IFERROR(VLOOKUP(B3356,Projecten!A$4:X$2415,5,FALSE),"niet bekend")))</f>
        <v>1</v>
      </c>
      <c r="AD3356" s="330">
        <f t="shared" si="237"/>
        <v>5519</v>
      </c>
      <c r="AE3356" s="211">
        <f>IF(B3356="","",(IFERROR(VLOOKUP(B3356,Projecten!A$4:X$2415,23,FALSE),"niet bekend")))</f>
        <v>5519</v>
      </c>
      <c r="AF3356" s="330">
        <f>IF(B3356="","",(IFERROR(VLOOKUP(B3356,Projecten!A$4:X$2415,12,FALSE),"niet bekend")))</f>
        <v>5519</v>
      </c>
      <c r="AG3356" s="209"/>
    </row>
    <row r="3357" spans="1:33" x14ac:dyDescent="0.2">
      <c r="A3357" s="202">
        <v>25416</v>
      </c>
      <c r="B3357" s="261" t="s">
        <v>4461</v>
      </c>
      <c r="C3357" s="320">
        <v>121913</v>
      </c>
      <c r="D3357" s="243" t="s">
        <v>4462</v>
      </c>
      <c r="E3357" s="202" t="s">
        <v>352</v>
      </c>
      <c r="F3357" s="202">
        <v>1</v>
      </c>
      <c r="G3357" s="202">
        <v>9</v>
      </c>
      <c r="H3357" s="202">
        <v>5</v>
      </c>
      <c r="I3357" s="202">
        <v>6</v>
      </c>
      <c r="J3357" s="262">
        <v>43188</v>
      </c>
      <c r="K3357" s="262">
        <v>43185</v>
      </c>
      <c r="L3357" s="263" t="s">
        <v>1485</v>
      </c>
      <c r="M3357" s="263" t="s">
        <v>1485</v>
      </c>
      <c r="N3357" s="254" t="s">
        <v>47</v>
      </c>
      <c r="O3357" s="254" t="s">
        <v>47</v>
      </c>
      <c r="P3357" s="254" t="s">
        <v>47</v>
      </c>
      <c r="Q3357" s="254" t="s">
        <v>47</v>
      </c>
      <c r="R3357" s="254" t="s">
        <v>47</v>
      </c>
      <c r="S3357" s="243"/>
      <c r="T3357" s="1371"/>
      <c r="U3357" s="245">
        <v>20</v>
      </c>
      <c r="V3357" s="427">
        <v>43234</v>
      </c>
      <c r="W3357" s="202" t="s">
        <v>532</v>
      </c>
      <c r="X3357" s="265" t="s">
        <v>4904</v>
      </c>
      <c r="Y3357" s="248">
        <v>28</v>
      </c>
      <c r="Z3357" s="202"/>
      <c r="AA3357" s="202"/>
      <c r="AB3357" s="499"/>
      <c r="AC3357" s="249">
        <f>IF(B3357="","",(IFERROR(VLOOKUP(B3357,Projecten!A$4:X$2415,5,FALSE),"niet bekend")))</f>
        <v>1</v>
      </c>
      <c r="AD3357" s="330">
        <f t="shared" si="237"/>
        <v>5519</v>
      </c>
      <c r="AE3357" s="211">
        <f>IF(B3357="","",(IFERROR(VLOOKUP(B3357,Projecten!A$4:X$2415,23,FALSE),"niet bekend")))</f>
        <v>5519</v>
      </c>
      <c r="AF3357" s="330">
        <f>IF(B3357="","",(IFERROR(VLOOKUP(B3357,Projecten!A$4:X$2415,12,FALSE),"niet bekend")))</f>
        <v>5519</v>
      </c>
      <c r="AG3357" s="209"/>
    </row>
    <row r="3358" spans="1:33" x14ac:dyDescent="0.2">
      <c r="A3358" s="202">
        <v>25417</v>
      </c>
      <c r="B3358" s="261" t="s">
        <v>4399</v>
      </c>
      <c r="C3358" s="320">
        <v>121910</v>
      </c>
      <c r="D3358" s="243" t="s">
        <v>4407</v>
      </c>
      <c r="E3358" s="202" t="s">
        <v>352</v>
      </c>
      <c r="F3358" s="202">
        <v>1</v>
      </c>
      <c r="G3358" s="202">
        <v>7</v>
      </c>
      <c r="H3358" s="202">
        <v>4</v>
      </c>
      <c r="I3358" s="202">
        <v>3</v>
      </c>
      <c r="J3358" s="262">
        <v>43175</v>
      </c>
      <c r="K3358" s="262">
        <v>43178</v>
      </c>
      <c r="L3358" s="263" t="s">
        <v>1485</v>
      </c>
      <c r="M3358" s="263" t="s">
        <v>1485</v>
      </c>
      <c r="N3358" s="254" t="s">
        <v>47</v>
      </c>
      <c r="O3358" s="254" t="s">
        <v>47</v>
      </c>
      <c r="P3358" s="254" t="s">
        <v>47</v>
      </c>
      <c r="Q3358" s="254" t="s">
        <v>47</v>
      </c>
      <c r="R3358" s="254" t="s">
        <v>47</v>
      </c>
      <c r="S3358" s="243"/>
      <c r="T3358" s="1371"/>
      <c r="U3358" s="245">
        <v>20</v>
      </c>
      <c r="V3358" s="427">
        <v>43235</v>
      </c>
      <c r="W3358" s="202" t="s">
        <v>532</v>
      </c>
      <c r="X3358" s="265" t="s">
        <v>4905</v>
      </c>
      <c r="Y3358" s="248">
        <v>16</v>
      </c>
      <c r="Z3358" s="202"/>
      <c r="AA3358" s="202"/>
      <c r="AB3358" s="499"/>
      <c r="AC3358" s="249">
        <f>IF(B3358="","",(IFERROR(VLOOKUP(B3358,Projecten!A$4:X$2415,5,FALSE),"niet bekend")))</f>
        <v>1</v>
      </c>
      <c r="AD3358" s="330">
        <f t="shared" si="237"/>
        <v>2360</v>
      </c>
      <c r="AE3358" s="211">
        <f>IF(B3358="","",(IFERROR(VLOOKUP(B3358,Projecten!A$4:X$2415,23,FALSE),"niet bekend")))</f>
        <v>2360</v>
      </c>
      <c r="AF3358" s="330">
        <f>IF(B3358="","",(IFERROR(VLOOKUP(B3358,Projecten!A$4:X$2415,12,FALSE),"niet bekend")))</f>
        <v>2360</v>
      </c>
      <c r="AG3358" s="209"/>
    </row>
    <row r="3359" spans="1:33" x14ac:dyDescent="0.2">
      <c r="A3359" s="202">
        <v>25418</v>
      </c>
      <c r="B3359" s="261" t="s">
        <v>4400</v>
      </c>
      <c r="C3359" s="320">
        <v>121910</v>
      </c>
      <c r="D3359" s="243" t="s">
        <v>4407</v>
      </c>
      <c r="E3359" s="202" t="s">
        <v>352</v>
      </c>
      <c r="F3359" s="202">
        <v>1</v>
      </c>
      <c r="G3359" s="202">
        <v>7</v>
      </c>
      <c r="H3359" s="202">
        <v>4</v>
      </c>
      <c r="I3359" s="202">
        <v>3</v>
      </c>
      <c r="J3359" s="262">
        <v>43175</v>
      </c>
      <c r="K3359" s="262">
        <v>43178</v>
      </c>
      <c r="L3359" s="263" t="s">
        <v>1485</v>
      </c>
      <c r="M3359" s="263" t="s">
        <v>1485</v>
      </c>
      <c r="N3359" s="254" t="s">
        <v>47</v>
      </c>
      <c r="O3359" s="254" t="s">
        <v>47</v>
      </c>
      <c r="P3359" s="254" t="s">
        <v>47</v>
      </c>
      <c r="Q3359" s="254" t="s">
        <v>47</v>
      </c>
      <c r="R3359" s="254" t="s">
        <v>47</v>
      </c>
      <c r="S3359" s="243"/>
      <c r="T3359" s="1371"/>
      <c r="U3359" s="245">
        <v>20</v>
      </c>
      <c r="V3359" s="427">
        <v>43235</v>
      </c>
      <c r="W3359" s="202" t="s">
        <v>532</v>
      </c>
      <c r="X3359" s="265" t="s">
        <v>4905</v>
      </c>
      <c r="Y3359" s="248">
        <v>16</v>
      </c>
      <c r="Z3359" s="202"/>
      <c r="AA3359" s="202"/>
      <c r="AB3359" s="499"/>
      <c r="AC3359" s="249">
        <f>IF(B3359="","",(IFERROR(VLOOKUP(B3359,Projecten!A$4:X$2415,5,FALSE),"niet bekend")))</f>
        <v>1</v>
      </c>
      <c r="AD3359" s="330">
        <f t="shared" si="237"/>
        <v>2360</v>
      </c>
      <c r="AE3359" s="211">
        <f>IF(B3359="","",(IFERROR(VLOOKUP(B3359,Projecten!A$4:X$2415,23,FALSE),"niet bekend")))</f>
        <v>2360</v>
      </c>
      <c r="AF3359" s="330">
        <f>IF(B3359="","",(IFERROR(VLOOKUP(B3359,Projecten!A$4:X$2415,12,FALSE),"niet bekend")))</f>
        <v>2360</v>
      </c>
      <c r="AG3359" s="209"/>
    </row>
    <row r="3360" spans="1:33" x14ac:dyDescent="0.2">
      <c r="A3360" s="202">
        <v>25419</v>
      </c>
      <c r="B3360" s="261" t="s">
        <v>4401</v>
      </c>
      <c r="C3360" s="320">
        <v>121910</v>
      </c>
      <c r="D3360" s="243" t="s">
        <v>4407</v>
      </c>
      <c r="E3360" s="202" t="s">
        <v>352</v>
      </c>
      <c r="F3360" s="202">
        <v>1</v>
      </c>
      <c r="G3360" s="202">
        <v>7</v>
      </c>
      <c r="H3360" s="202">
        <v>4</v>
      </c>
      <c r="I3360" s="202">
        <v>3</v>
      </c>
      <c r="J3360" s="262">
        <v>43175</v>
      </c>
      <c r="K3360" s="262">
        <v>43178</v>
      </c>
      <c r="L3360" s="263" t="s">
        <v>1485</v>
      </c>
      <c r="M3360" s="263" t="s">
        <v>1485</v>
      </c>
      <c r="N3360" s="254" t="s">
        <v>47</v>
      </c>
      <c r="O3360" s="254" t="s">
        <v>47</v>
      </c>
      <c r="P3360" s="254" t="s">
        <v>47</v>
      </c>
      <c r="Q3360" s="254" t="s">
        <v>47</v>
      </c>
      <c r="R3360" s="254" t="s">
        <v>47</v>
      </c>
      <c r="S3360" s="243"/>
      <c r="T3360" s="1371"/>
      <c r="U3360" s="245">
        <v>20</v>
      </c>
      <c r="V3360" s="427">
        <v>43235</v>
      </c>
      <c r="W3360" s="202" t="s">
        <v>532</v>
      </c>
      <c r="X3360" s="265" t="s">
        <v>4905</v>
      </c>
      <c r="Y3360" s="248">
        <v>16</v>
      </c>
      <c r="Z3360" s="202"/>
      <c r="AA3360" s="202"/>
      <c r="AB3360" s="499"/>
      <c r="AC3360" s="249">
        <f>IF(B3360="","",(IFERROR(VLOOKUP(B3360,Projecten!A$4:X$2415,5,FALSE),"niet bekend")))</f>
        <v>1</v>
      </c>
      <c r="AD3360" s="330">
        <f t="shared" si="237"/>
        <v>2360</v>
      </c>
      <c r="AE3360" s="211">
        <f>IF(B3360="","",(IFERROR(VLOOKUP(B3360,Projecten!A$4:X$2415,23,FALSE),"niet bekend")))</f>
        <v>2360</v>
      </c>
      <c r="AF3360" s="330">
        <f>IF(B3360="","",(IFERROR(VLOOKUP(B3360,Projecten!A$4:X$2415,12,FALSE),"niet bekend")))</f>
        <v>2360</v>
      </c>
      <c r="AG3360" s="209"/>
    </row>
    <row r="3361" spans="1:33" x14ac:dyDescent="0.2">
      <c r="A3361" s="202">
        <v>25420</v>
      </c>
      <c r="B3361" s="261" t="s">
        <v>4402</v>
      </c>
      <c r="C3361" s="320">
        <v>121910</v>
      </c>
      <c r="D3361" s="243" t="s">
        <v>4407</v>
      </c>
      <c r="E3361" s="202" t="s">
        <v>352</v>
      </c>
      <c r="F3361" s="202">
        <v>1</v>
      </c>
      <c r="G3361" s="202">
        <v>7</v>
      </c>
      <c r="H3361" s="202">
        <v>4</v>
      </c>
      <c r="I3361" s="202">
        <v>3</v>
      </c>
      <c r="J3361" s="262">
        <v>43175</v>
      </c>
      <c r="K3361" s="262">
        <v>43178</v>
      </c>
      <c r="L3361" s="263" t="s">
        <v>1485</v>
      </c>
      <c r="M3361" s="263" t="s">
        <v>1485</v>
      </c>
      <c r="N3361" s="254" t="s">
        <v>47</v>
      </c>
      <c r="O3361" s="254" t="s">
        <v>47</v>
      </c>
      <c r="P3361" s="254" t="s">
        <v>47</v>
      </c>
      <c r="Q3361" s="254" t="s">
        <v>47</v>
      </c>
      <c r="R3361" s="254" t="s">
        <v>47</v>
      </c>
      <c r="S3361" s="243"/>
      <c r="T3361" s="1371"/>
      <c r="U3361" s="245">
        <v>20</v>
      </c>
      <c r="V3361" s="427">
        <v>43235</v>
      </c>
      <c r="W3361" s="202" t="s">
        <v>532</v>
      </c>
      <c r="X3361" s="265" t="s">
        <v>4905</v>
      </c>
      <c r="Y3361" s="248">
        <v>16</v>
      </c>
      <c r="Z3361" s="202"/>
      <c r="AA3361" s="202"/>
      <c r="AB3361" s="499"/>
      <c r="AC3361" s="249">
        <f>IF(B3361="","",(IFERROR(VLOOKUP(B3361,Projecten!A$4:X$2415,5,FALSE),"niet bekend")))</f>
        <v>1</v>
      </c>
      <c r="AD3361" s="330">
        <f t="shared" si="237"/>
        <v>2360</v>
      </c>
      <c r="AE3361" s="211">
        <f>IF(B3361="","",(IFERROR(VLOOKUP(B3361,Projecten!A$4:X$2415,23,FALSE),"niet bekend")))</f>
        <v>2360</v>
      </c>
      <c r="AF3361" s="330">
        <f>IF(B3361="","",(IFERROR(VLOOKUP(B3361,Projecten!A$4:X$2415,12,FALSE),"niet bekend")))</f>
        <v>2360</v>
      </c>
      <c r="AG3361" s="209"/>
    </row>
    <row r="3362" spans="1:33" x14ac:dyDescent="0.2">
      <c r="A3362" s="202">
        <v>25421</v>
      </c>
      <c r="B3362" s="261" t="s">
        <v>4403</v>
      </c>
      <c r="C3362" s="320">
        <v>121910</v>
      </c>
      <c r="D3362" s="243" t="s">
        <v>4407</v>
      </c>
      <c r="E3362" s="202" t="s">
        <v>352</v>
      </c>
      <c r="F3362" s="202">
        <v>1</v>
      </c>
      <c r="G3362" s="202">
        <v>7</v>
      </c>
      <c r="H3362" s="202">
        <v>4</v>
      </c>
      <c r="I3362" s="202">
        <v>3</v>
      </c>
      <c r="J3362" s="262">
        <v>43175</v>
      </c>
      <c r="K3362" s="262">
        <v>43178</v>
      </c>
      <c r="L3362" s="263" t="s">
        <v>1485</v>
      </c>
      <c r="M3362" s="263" t="s">
        <v>1485</v>
      </c>
      <c r="N3362" s="254" t="s">
        <v>47</v>
      </c>
      <c r="O3362" s="254" t="s">
        <v>47</v>
      </c>
      <c r="P3362" s="254" t="s">
        <v>47</v>
      </c>
      <c r="Q3362" s="254" t="s">
        <v>47</v>
      </c>
      <c r="R3362" s="254" t="s">
        <v>47</v>
      </c>
      <c r="S3362" s="243"/>
      <c r="T3362" s="1371"/>
      <c r="U3362" s="245">
        <v>20</v>
      </c>
      <c r="V3362" s="427">
        <v>43235</v>
      </c>
      <c r="W3362" s="202" t="s">
        <v>532</v>
      </c>
      <c r="X3362" s="265" t="s">
        <v>4905</v>
      </c>
      <c r="Y3362" s="248">
        <v>16</v>
      </c>
      <c r="Z3362" s="202"/>
      <c r="AA3362" s="202"/>
      <c r="AB3362" s="499"/>
      <c r="AC3362" s="249">
        <f>IF(B3362="","",(IFERROR(VLOOKUP(B3362,Projecten!A$4:X$2415,5,FALSE),"niet bekend")))</f>
        <v>1</v>
      </c>
      <c r="AD3362" s="330">
        <f t="shared" si="237"/>
        <v>2360</v>
      </c>
      <c r="AE3362" s="211">
        <f>IF(B3362="","",(IFERROR(VLOOKUP(B3362,Projecten!A$4:X$2415,23,FALSE),"niet bekend")))</f>
        <v>2360</v>
      </c>
      <c r="AF3362" s="330">
        <f>IF(B3362="","",(IFERROR(VLOOKUP(B3362,Projecten!A$4:X$2415,12,FALSE),"niet bekend")))</f>
        <v>2360</v>
      </c>
      <c r="AG3362" s="209"/>
    </row>
    <row r="3363" spans="1:33" x14ac:dyDescent="0.2">
      <c r="A3363" s="202">
        <v>25422</v>
      </c>
      <c r="B3363" s="261" t="s">
        <v>4404</v>
      </c>
      <c r="C3363" s="320">
        <v>121910</v>
      </c>
      <c r="D3363" s="243" t="s">
        <v>4407</v>
      </c>
      <c r="E3363" s="202" t="s">
        <v>352</v>
      </c>
      <c r="F3363" s="202">
        <v>1</v>
      </c>
      <c r="G3363" s="202">
        <v>7</v>
      </c>
      <c r="H3363" s="202">
        <v>4</v>
      </c>
      <c r="I3363" s="202">
        <v>3</v>
      </c>
      <c r="J3363" s="262">
        <v>43175</v>
      </c>
      <c r="K3363" s="262">
        <v>43178</v>
      </c>
      <c r="L3363" s="263" t="s">
        <v>1485</v>
      </c>
      <c r="M3363" s="263" t="s">
        <v>1485</v>
      </c>
      <c r="N3363" s="254" t="s">
        <v>47</v>
      </c>
      <c r="O3363" s="254" t="s">
        <v>47</v>
      </c>
      <c r="P3363" s="254" t="s">
        <v>47</v>
      </c>
      <c r="Q3363" s="254" t="s">
        <v>47</v>
      </c>
      <c r="R3363" s="254" t="s">
        <v>47</v>
      </c>
      <c r="S3363" s="243"/>
      <c r="T3363" s="1371"/>
      <c r="U3363" s="245">
        <v>20</v>
      </c>
      <c r="V3363" s="427">
        <v>43235</v>
      </c>
      <c r="W3363" s="202" t="s">
        <v>532</v>
      </c>
      <c r="X3363" s="265" t="s">
        <v>4905</v>
      </c>
      <c r="Y3363" s="248">
        <v>16</v>
      </c>
      <c r="Z3363" s="202"/>
      <c r="AA3363" s="202"/>
      <c r="AB3363" s="499"/>
      <c r="AC3363" s="249">
        <f>IF(B3363="","",(IFERROR(VLOOKUP(B3363,Projecten!A$4:X$2415,5,FALSE),"niet bekend")))</f>
        <v>1</v>
      </c>
      <c r="AD3363" s="330">
        <f t="shared" si="237"/>
        <v>2360</v>
      </c>
      <c r="AE3363" s="211">
        <f>IF(B3363="","",(IFERROR(VLOOKUP(B3363,Projecten!A$4:X$2415,23,FALSE),"niet bekend")))</f>
        <v>2360</v>
      </c>
      <c r="AF3363" s="330">
        <f>IF(B3363="","",(IFERROR(VLOOKUP(B3363,Projecten!A$4:X$2415,12,FALSE),"niet bekend")))</f>
        <v>2360</v>
      </c>
      <c r="AG3363" s="209"/>
    </row>
    <row r="3364" spans="1:33" x14ac:dyDescent="0.2">
      <c r="A3364" s="202">
        <v>25423</v>
      </c>
      <c r="B3364" s="261">
        <v>2018247</v>
      </c>
      <c r="C3364" s="320">
        <v>121963</v>
      </c>
      <c r="D3364" s="243" t="s">
        <v>5014</v>
      </c>
      <c r="E3364" s="202" t="s">
        <v>26</v>
      </c>
      <c r="F3364" s="273">
        <v>1</v>
      </c>
      <c r="G3364" s="273">
        <f>F3364*11</f>
        <v>11</v>
      </c>
      <c r="H3364" s="273">
        <f>F3364*6</f>
        <v>6</v>
      </c>
      <c r="I3364" s="273">
        <f>F3364*5</f>
        <v>5</v>
      </c>
      <c r="J3364" s="262">
        <v>43220</v>
      </c>
      <c r="K3364" s="262">
        <v>43220</v>
      </c>
      <c r="L3364" s="263" t="s">
        <v>1485</v>
      </c>
      <c r="M3364" s="263" t="s">
        <v>1485</v>
      </c>
      <c r="N3364" s="254" t="s">
        <v>47</v>
      </c>
      <c r="O3364" s="254" t="s">
        <v>47</v>
      </c>
      <c r="P3364" s="254" t="s">
        <v>47</v>
      </c>
      <c r="Q3364" s="254" t="s">
        <v>47</v>
      </c>
      <c r="R3364" s="254" t="s">
        <v>47</v>
      </c>
      <c r="S3364" s="243"/>
      <c r="T3364" s="1371"/>
      <c r="U3364" s="245">
        <v>20</v>
      </c>
      <c r="W3364" s="202" t="s">
        <v>162</v>
      </c>
      <c r="X3364" s="265" t="s">
        <v>5053</v>
      </c>
      <c r="Y3364" s="248">
        <f>F3364*29</f>
        <v>29</v>
      </c>
      <c r="Z3364" s="202"/>
      <c r="AA3364" s="202"/>
      <c r="AB3364" s="499"/>
      <c r="AC3364" s="249">
        <f>IF(B3364="","",(IFERROR(VLOOKUP(B3364,Projecten!A$4:X$2415,5,FALSE),"niet bekend")))</f>
        <v>1</v>
      </c>
      <c r="AD3364" s="330">
        <f t="shared" si="237"/>
        <v>5706.12</v>
      </c>
      <c r="AE3364" s="211">
        <f>IF(B3364="","",(IFERROR(VLOOKUP(B3364,Projecten!A$4:X$2415,23,FALSE),"niet bekend")))</f>
        <v>5706.12</v>
      </c>
      <c r="AF3364" s="330">
        <f>IF(B3364="","",(IFERROR(VLOOKUP(B3364,Projecten!A$4:X$2415,12,FALSE),"niet bekend")))</f>
        <v>5706.12</v>
      </c>
      <c r="AG3364" s="209"/>
    </row>
    <row r="3365" spans="1:33" s="327" customFormat="1" x14ac:dyDescent="0.2">
      <c r="A3365" s="318">
        <v>25424</v>
      </c>
      <c r="B3365" s="319">
        <v>2018296</v>
      </c>
      <c r="C3365" s="320" t="s">
        <v>5123</v>
      </c>
      <c r="D3365" s="320" t="s">
        <v>5042</v>
      </c>
      <c r="E3365" s="318" t="s">
        <v>4990</v>
      </c>
      <c r="F3365" s="318">
        <v>0</v>
      </c>
      <c r="G3365" s="318">
        <v>30</v>
      </c>
      <c r="H3365" s="318">
        <v>29</v>
      </c>
      <c r="I3365" s="318">
        <v>5</v>
      </c>
      <c r="J3365" s="267">
        <v>43235</v>
      </c>
      <c r="K3365" s="267">
        <v>43234</v>
      </c>
      <c r="L3365" s="263" t="s">
        <v>1485</v>
      </c>
      <c r="M3365" s="263" t="s">
        <v>47</v>
      </c>
      <c r="N3365" s="322" t="s">
        <v>47</v>
      </c>
      <c r="O3365" s="322" t="s">
        <v>47</v>
      </c>
      <c r="P3365" s="322" t="s">
        <v>47</v>
      </c>
      <c r="Q3365" s="322" t="s">
        <v>47</v>
      </c>
      <c r="R3365" s="322" t="s">
        <v>47</v>
      </c>
      <c r="S3365" s="320"/>
      <c r="T3365" s="1315"/>
      <c r="U3365" s="264">
        <v>20</v>
      </c>
      <c r="V3365" s="396"/>
      <c r="W3365" s="318" t="s">
        <v>49</v>
      </c>
      <c r="X3365" s="265" t="s">
        <v>5126</v>
      </c>
      <c r="Y3365" s="324">
        <v>71</v>
      </c>
      <c r="Z3365" s="318"/>
      <c r="AA3365" s="318"/>
      <c r="AB3365" s="707"/>
      <c r="AC3365" s="249">
        <f>IF(B3365="","",(IFERROR(VLOOKUP(B3365,Projecten!A$4:X$9452,5,FALSE),"niet bekend")))</f>
        <v>0</v>
      </c>
      <c r="AD3365" s="330">
        <f t="shared" si="237"/>
        <v>16738.509999999998</v>
      </c>
      <c r="AE3365" s="211">
        <f>IF(B3365="","",(IFERROR(VLOOKUP(B3365,Projecten!A$4:X$9452,23,FALSE),"niet bekend")))</f>
        <v>16738.509999999998</v>
      </c>
      <c r="AF3365" s="330">
        <f>IF(B3365="","",(IFERROR(VLOOKUP(B3365,Projecten!A$4:X$9452,12,FALSE),"niet bekend")))</f>
        <v>16738.509999999998</v>
      </c>
    </row>
    <row r="3366" spans="1:33" s="327" customFormat="1" x14ac:dyDescent="0.2">
      <c r="A3366" s="318"/>
      <c r="B3366" s="319"/>
      <c r="C3366" s="320"/>
      <c r="D3366" s="320"/>
      <c r="E3366" s="318"/>
      <c r="F3366" s="318"/>
      <c r="G3366" s="318"/>
      <c r="H3366" s="318"/>
      <c r="I3366" s="318"/>
      <c r="J3366" s="321"/>
      <c r="K3366" s="321"/>
      <c r="L3366" s="321"/>
      <c r="M3366" s="263"/>
      <c r="N3366" s="322"/>
      <c r="O3366" s="322"/>
      <c r="P3366" s="322"/>
      <c r="Q3366" s="322"/>
      <c r="R3366" s="322"/>
      <c r="S3366" s="320"/>
      <c r="T3366" s="1315"/>
      <c r="U3366" s="264"/>
      <c r="V3366" s="396"/>
      <c r="W3366" s="318"/>
      <c r="X3366" s="265"/>
      <c r="Y3366" s="324"/>
      <c r="Z3366" s="318"/>
      <c r="AA3366" s="318"/>
      <c r="AB3366" s="707"/>
      <c r="AC3366" s="249"/>
      <c r="AD3366" s="330"/>
      <c r="AE3366" s="211"/>
      <c r="AF3366" s="330"/>
    </row>
    <row r="3367" spans="1:33" s="297" customFormat="1" x14ac:dyDescent="0.2">
      <c r="A3367" s="288">
        <v>25425</v>
      </c>
      <c r="B3367" s="289">
        <v>2018333</v>
      </c>
      <c r="C3367" s="271">
        <v>121975</v>
      </c>
      <c r="D3367" s="271" t="s">
        <v>5145</v>
      </c>
      <c r="E3367" s="288" t="s">
        <v>471</v>
      </c>
      <c r="F3367" s="288">
        <v>0</v>
      </c>
      <c r="G3367" s="288">
        <v>1</v>
      </c>
      <c r="H3367" s="288">
        <v>0</v>
      </c>
      <c r="I3367" s="288">
        <v>1</v>
      </c>
      <c r="J3367" s="290" t="s">
        <v>47</v>
      </c>
      <c r="K3367" s="290" t="s">
        <v>1485</v>
      </c>
      <c r="L3367" s="290" t="s">
        <v>1485</v>
      </c>
      <c r="M3367" s="290" t="s">
        <v>1485</v>
      </c>
      <c r="N3367" s="291" t="s">
        <v>47</v>
      </c>
      <c r="O3367" s="291" t="s">
        <v>47</v>
      </c>
      <c r="P3367" s="291" t="s">
        <v>47</v>
      </c>
      <c r="Q3367" s="291" t="s">
        <v>47</v>
      </c>
      <c r="R3367" s="291" t="s">
        <v>47</v>
      </c>
      <c r="S3367" s="271"/>
      <c r="T3367" s="1536"/>
      <c r="U3367" s="293">
        <v>19</v>
      </c>
      <c r="V3367" s="719"/>
      <c r="W3367" s="314" t="s">
        <v>350</v>
      </c>
      <c r="X3367" s="314" t="s">
        <v>5146</v>
      </c>
      <c r="Y3367" s="295">
        <v>4</v>
      </c>
      <c r="Z3367" s="288"/>
      <c r="AA3367" s="288"/>
      <c r="AB3367" s="1347"/>
      <c r="AC3367" s="249">
        <f>IF(B3367="","",(IFERROR(VLOOKUP(B3367,Projecten!A$4:X$9452,5,FALSE),"niet bekend")))</f>
        <v>0</v>
      </c>
      <c r="AD3367" s="330">
        <f>IF(AC3367="","",(IF(F3367=0,AF3367,(F3367/AC3367*AF3367))))</f>
        <v>523.91999999999996</v>
      </c>
      <c r="AE3367" s="211">
        <f>IF(B3367="","",(IFERROR(VLOOKUP(B3367,Projecten!A$4:X$9452,23,FALSE),"niet bekend")))</f>
        <v>523.91999999999996</v>
      </c>
      <c r="AF3367" s="330">
        <f>IF(B3367="","",(IFERROR(VLOOKUP(B3367,Projecten!A$4:X$9452,12,FALSE),"niet bekend")))</f>
        <v>523.91999999999996</v>
      </c>
    </row>
    <row r="3368" spans="1:33" x14ac:dyDescent="0.2">
      <c r="A3368" s="202">
        <v>25429</v>
      </c>
      <c r="B3368" s="261">
        <v>2018184</v>
      </c>
      <c r="C3368" s="320">
        <v>121965</v>
      </c>
      <c r="D3368" s="271" t="s">
        <v>4773</v>
      </c>
      <c r="E3368" s="202" t="s">
        <v>352</v>
      </c>
      <c r="F3368" s="202">
        <v>0</v>
      </c>
      <c r="G3368" s="202">
        <v>1</v>
      </c>
      <c r="H3368" s="202">
        <v>0</v>
      </c>
      <c r="I3368" s="202">
        <v>1</v>
      </c>
      <c r="J3368" s="262">
        <v>43223</v>
      </c>
      <c r="K3368" s="263" t="s">
        <v>1485</v>
      </c>
      <c r="L3368" s="263" t="s">
        <v>1485</v>
      </c>
      <c r="M3368" s="263" t="s">
        <v>47</v>
      </c>
      <c r="N3368" s="254" t="s">
        <v>47</v>
      </c>
      <c r="O3368" s="254" t="s">
        <v>47</v>
      </c>
      <c r="P3368" s="254" t="s">
        <v>47</v>
      </c>
      <c r="Q3368" s="254" t="s">
        <v>47</v>
      </c>
      <c r="R3368" s="254" t="s">
        <v>47</v>
      </c>
      <c r="S3368" s="243"/>
      <c r="T3368" s="1371"/>
      <c r="U3368" s="245">
        <v>20</v>
      </c>
      <c r="W3368" s="265" t="s">
        <v>532</v>
      </c>
      <c r="X3368" s="265" t="s">
        <v>1341</v>
      </c>
      <c r="Y3368" s="248">
        <v>4</v>
      </c>
      <c r="Z3368" s="202"/>
      <c r="AA3368" s="202"/>
      <c r="AB3368" s="499"/>
      <c r="AC3368" s="249">
        <f>IF(B3368="","",(IFERROR(VLOOKUP(B3368,Projecten!A$4:X$2415,5,FALSE),"niet bekend")))</f>
        <v>0</v>
      </c>
      <c r="AD3368" s="330">
        <f>IF(AC3368="","",(IF(F3368=0,AF3368,(F3368/AC3368*AF3368))))</f>
        <v>601.65</v>
      </c>
      <c r="AE3368" s="211">
        <f>IF(B3368="","",(IFERROR(VLOOKUP(B3368,Projecten!A$4:X$2415,23,FALSE),"niet bekend")))</f>
        <v>601.65</v>
      </c>
      <c r="AF3368" s="330">
        <f>IF(B3368="","",(IFERROR(VLOOKUP(B3368,Projecten!A$4:X$2415,12,FALSE),"niet bekend")))</f>
        <v>601.65</v>
      </c>
      <c r="AG3368" s="209"/>
    </row>
    <row r="3369" spans="1:33" s="312" customFormat="1" x14ac:dyDescent="0.2">
      <c r="A3369" s="298"/>
      <c r="B3369" s="1012"/>
      <c r="C3369" s="299"/>
      <c r="D3369" s="300"/>
      <c r="E3369" s="300"/>
      <c r="F3369" s="300"/>
      <c r="G3369" s="300"/>
      <c r="H3369" s="300"/>
      <c r="I3369" s="300"/>
      <c r="J3369" s="301"/>
      <c r="K3369" s="301"/>
      <c r="L3369" s="301"/>
      <c r="M3369" s="302"/>
      <c r="N3369" s="302"/>
      <c r="O3369" s="302"/>
      <c r="P3369" s="302"/>
      <c r="Q3369" s="302"/>
      <c r="R3369" s="302"/>
      <c r="S3369" s="303"/>
      <c r="T3369" s="1445"/>
      <c r="U3369" s="305"/>
      <c r="V3369" s="305"/>
      <c r="W3369" s="307"/>
      <c r="X3369" s="307"/>
      <c r="Y3369" s="307"/>
      <c r="Z3369" s="298"/>
      <c r="AA3369" s="308"/>
      <c r="AB3369" s="410"/>
      <c r="AC3369" s="310"/>
      <c r="AD3369" s="412"/>
      <c r="AE3369" s="309" t="s">
        <v>3165</v>
      </c>
      <c r="AF3369" s="1360" t="s">
        <v>3165</v>
      </c>
    </row>
    <row r="3370" spans="1:33" s="236" customFormat="1" ht="12" customHeight="1" x14ac:dyDescent="0.2">
      <c r="A3370" s="220"/>
      <c r="C3370" s="221"/>
      <c r="D3370" s="222">
        <f>SUM(G3370:I3370)</f>
        <v>225</v>
      </c>
      <c r="E3370" s="220"/>
      <c r="F3370" s="220">
        <f>SUM(F3371:F3399)</f>
        <v>12</v>
      </c>
      <c r="G3370" s="220">
        <f>SUM(G3371:G3399)</f>
        <v>110</v>
      </c>
      <c r="H3370" s="220">
        <f>SUM(H3371:H3399)</f>
        <v>63</v>
      </c>
      <c r="I3370" s="220">
        <f>SUM(I3371:I3399)</f>
        <v>52</v>
      </c>
      <c r="J3370" s="223"/>
      <c r="K3370" s="223"/>
      <c r="L3370" s="223"/>
      <c r="M3370" s="224"/>
      <c r="N3370" s="224"/>
      <c r="O3370" s="224"/>
      <c r="P3370" s="224"/>
      <c r="Q3370" s="224"/>
      <c r="R3370" s="224"/>
      <c r="S3370" s="225">
        <v>20</v>
      </c>
      <c r="T3370" s="1442"/>
      <c r="U3370" s="227"/>
      <c r="V3370" s="227"/>
      <c r="W3370" s="229"/>
      <c r="X3370" s="230">
        <f>SUM(Y3370:Y3399)</f>
        <v>352.75</v>
      </c>
      <c r="Y3370" s="231"/>
      <c r="Z3370" s="231">
        <v>0</v>
      </c>
      <c r="AA3370" s="232">
        <f>X3370-Z3370</f>
        <v>352.75</v>
      </c>
      <c r="AB3370" s="221"/>
      <c r="AC3370" s="234"/>
      <c r="AD3370" s="384">
        <f>SUM(AD3371:AD3399)</f>
        <v>55051.029999999992</v>
      </c>
      <c r="AE3370" s="1366" t="s">
        <v>3165</v>
      </c>
      <c r="AF3370" s="1364" t="s">
        <v>3165</v>
      </c>
    </row>
    <row r="3371" spans="1:33" x14ac:dyDescent="0.2">
      <c r="A3371" s="202"/>
      <c r="B3371" s="519"/>
      <c r="C3371" s="238"/>
      <c r="D3371" s="239"/>
      <c r="E3371" s="240"/>
      <c r="F3371" s="240"/>
      <c r="G3371" s="240"/>
      <c r="H3371" s="240"/>
      <c r="I3371" s="240"/>
      <c r="J3371" s="241"/>
      <c r="K3371" s="241"/>
      <c r="L3371" s="241"/>
      <c r="M3371" s="242"/>
      <c r="N3371" s="242"/>
      <c r="O3371" s="242"/>
      <c r="P3371" s="242"/>
      <c r="Q3371" s="242"/>
      <c r="R3371" s="242"/>
      <c r="S3371" s="243" t="s">
        <v>3927</v>
      </c>
      <c r="T3371" s="1371"/>
      <c r="U3371" s="245"/>
      <c r="X3371" s="247" t="s">
        <v>4856</v>
      </c>
      <c r="Y3371" s="248"/>
      <c r="Z3371" s="202"/>
      <c r="AA3371" s="202"/>
      <c r="AB3371" s="243"/>
      <c r="AC3371" s="249" t="str">
        <f>IF(B3371="","",(IFERROR(VLOOKUP(B3371,Projecten!A$4:X$9452,5,FALSE),"niet bekend")))</f>
        <v/>
      </c>
      <c r="AD3371" s="330" t="str">
        <f>IF(AC3371="","",(IF(F3371=0,AF3371,(F3371/AC3371*AF3371))))</f>
        <v/>
      </c>
      <c r="AE3371" s="211" t="str">
        <f>IF(B3371="","",(IFERROR(VLOOKUP(B3371,Projecten!A$4:X$2415,23,FALSE),"niet bekend")))</f>
        <v/>
      </c>
      <c r="AF3371" s="330" t="str">
        <f>IF(B3371="","",(IFERROR(VLOOKUP(B3371,Projecten!A$4:X$2415,12,FALSE),"niet bekend")))</f>
        <v/>
      </c>
      <c r="AG3371" s="209"/>
    </row>
    <row r="3372" spans="1:33" s="259" customFormat="1" x14ac:dyDescent="0.2">
      <c r="A3372" s="202"/>
      <c r="B3372" s="250"/>
      <c r="C3372" s="251"/>
      <c r="D3372" s="251"/>
      <c r="E3372" s="239"/>
      <c r="F3372" s="239"/>
      <c r="G3372" s="239"/>
      <c r="H3372" s="239"/>
      <c r="I3372" s="239"/>
      <c r="J3372" s="253"/>
      <c r="K3372" s="253"/>
      <c r="L3372" s="253"/>
      <c r="M3372" s="253"/>
      <c r="N3372" s="254"/>
      <c r="O3372" s="254"/>
      <c r="P3372" s="254"/>
      <c r="Q3372" s="254"/>
      <c r="R3372" s="254"/>
      <c r="S3372" s="243">
        <v>2018</v>
      </c>
      <c r="T3372" s="1443"/>
      <c r="U3372" s="255"/>
      <c r="V3372" s="638"/>
      <c r="W3372" s="239"/>
      <c r="X3372" s="239"/>
      <c r="Y3372" s="257"/>
      <c r="Z3372" s="239"/>
      <c r="AA3372" s="239"/>
      <c r="AB3372" s="1120"/>
      <c r="AC3372" s="249" t="str">
        <f>IF(B3372="","",(IFERROR(VLOOKUP(B3372,Projecten!A$4:X$9452,5,FALSE),"niet bekend")))</f>
        <v/>
      </c>
      <c r="AD3372" s="330" t="str">
        <f>IF(AC3372="","",(IF(F3372=0,AF3372,(F3372/AC3372*AF3372))))</f>
        <v/>
      </c>
      <c r="AE3372" s="211" t="str">
        <f>IF(B3372="","",(IFERROR(VLOOKUP(B3372,Projecten!A$4:X$2415,23,FALSE),"niet bekend")))</f>
        <v/>
      </c>
      <c r="AF3372" s="330" t="str">
        <f>IF(B3372="","",(IFERROR(VLOOKUP(B3372,Projecten!A$4:X$2415,12,FALSE),"niet bekend")))</f>
        <v/>
      </c>
    </row>
    <row r="3373" spans="1:33" s="259" customFormat="1" x14ac:dyDescent="0.2">
      <c r="A3373" s="202">
        <v>26017</v>
      </c>
      <c r="B3373" s="250"/>
      <c r="C3373" s="251"/>
      <c r="D3373" s="252" t="s">
        <v>4761</v>
      </c>
      <c r="E3373" s="239"/>
      <c r="F3373" s="239"/>
      <c r="G3373" s="239"/>
      <c r="H3373" s="239"/>
      <c r="I3373" s="239"/>
      <c r="J3373" s="253"/>
      <c r="K3373" s="253"/>
      <c r="L3373" s="253"/>
      <c r="M3373" s="253"/>
      <c r="N3373" s="254"/>
      <c r="O3373" s="254"/>
      <c r="P3373" s="254"/>
      <c r="Q3373" s="254"/>
      <c r="R3373" s="254"/>
      <c r="S3373" s="251"/>
      <c r="T3373" s="1443"/>
      <c r="U3373" s="255"/>
      <c r="V3373" s="638"/>
      <c r="W3373" s="260"/>
      <c r="X3373" s="239"/>
      <c r="Y3373" s="257">
        <v>0</v>
      </c>
      <c r="Z3373" s="239"/>
      <c r="AA3373" s="239"/>
      <c r="AB3373" s="1120"/>
      <c r="AC3373" s="249" t="str">
        <f>IF(B3373="","",(IFERROR(VLOOKUP(B3373,Projecten!A$4:X$9452,5,FALSE),"niet bekend")))</f>
        <v/>
      </c>
      <c r="AD3373" s="330" t="str">
        <f>IF(AC3373="","",(IF(F3373=0,AF3373,(F3373/AC3373*AF3373))))</f>
        <v/>
      </c>
      <c r="AE3373" s="211" t="str">
        <f>IF(B3373="","",(IFERROR(VLOOKUP(B3373,Projecten!A$4:X$2415,23,FALSE),"niet bekend")))</f>
        <v/>
      </c>
      <c r="AF3373" s="330" t="str">
        <f>IF(B3373="","",(IFERROR(VLOOKUP(B3373,Projecten!A$4:X$2415,12,FALSE),"niet bekend")))</f>
        <v/>
      </c>
    </row>
    <row r="3374" spans="1:33" s="259" customFormat="1" x14ac:dyDescent="0.2">
      <c r="A3374" s="202">
        <v>26018</v>
      </c>
      <c r="B3374" s="250"/>
      <c r="C3374" s="251"/>
      <c r="D3374" s="252" t="s">
        <v>4760</v>
      </c>
      <c r="E3374" s="239"/>
      <c r="F3374" s="239"/>
      <c r="G3374" s="239"/>
      <c r="H3374" s="239"/>
      <c r="I3374" s="239"/>
      <c r="J3374" s="253"/>
      <c r="K3374" s="253"/>
      <c r="L3374" s="253"/>
      <c r="M3374" s="253"/>
      <c r="N3374" s="254"/>
      <c r="O3374" s="254"/>
      <c r="P3374" s="254"/>
      <c r="Q3374" s="254"/>
      <c r="R3374" s="254"/>
      <c r="S3374" s="251"/>
      <c r="T3374" s="1443"/>
      <c r="U3374" s="255"/>
      <c r="V3374" s="638"/>
      <c r="W3374" s="260"/>
      <c r="X3374" s="239"/>
      <c r="Y3374" s="257">
        <v>8.25</v>
      </c>
      <c r="Z3374" s="239"/>
      <c r="AA3374" s="239"/>
      <c r="AB3374" s="1120"/>
      <c r="AC3374" s="249" t="str">
        <f>IF(B3374="","",(IFERROR(VLOOKUP(B3374,Projecten!A$4:X$9452,5,FALSE),"niet bekend")))</f>
        <v/>
      </c>
      <c r="AD3374" s="330"/>
      <c r="AE3374" s="211"/>
      <c r="AF3374" s="330"/>
    </row>
    <row r="3375" spans="1:33" s="259" customFormat="1" x14ac:dyDescent="0.2">
      <c r="A3375" s="202">
        <v>26019</v>
      </c>
      <c r="B3375" s="250"/>
      <c r="C3375" s="251"/>
      <c r="D3375" s="252" t="s">
        <v>4836</v>
      </c>
      <c r="E3375" s="239"/>
      <c r="F3375" s="239"/>
      <c r="G3375" s="239"/>
      <c r="H3375" s="239"/>
      <c r="I3375" s="239"/>
      <c r="J3375" s="253"/>
      <c r="K3375" s="253"/>
      <c r="L3375" s="253"/>
      <c r="M3375" s="253"/>
      <c r="N3375" s="254"/>
      <c r="O3375" s="254"/>
      <c r="P3375" s="254"/>
      <c r="Q3375" s="254"/>
      <c r="R3375" s="254"/>
      <c r="S3375" s="251"/>
      <c r="T3375" s="1443"/>
      <c r="U3375" s="255"/>
      <c r="V3375" s="638"/>
      <c r="W3375" s="260"/>
      <c r="X3375" s="239"/>
      <c r="Y3375" s="257">
        <v>5.25</v>
      </c>
      <c r="Z3375" s="239"/>
      <c r="AA3375" s="239"/>
      <c r="AB3375" s="1120"/>
      <c r="AC3375" s="249" t="str">
        <f>IF(B3375="","",(IFERROR(VLOOKUP(B3375,Projecten!A$4:X$9452,5,FALSE),"niet bekend")))</f>
        <v/>
      </c>
      <c r="AD3375" s="330"/>
      <c r="AE3375" s="211"/>
      <c r="AF3375" s="330"/>
    </row>
    <row r="3376" spans="1:33" s="259" customFormat="1" x14ac:dyDescent="0.2">
      <c r="A3376" s="202">
        <v>26020</v>
      </c>
      <c r="B3376" s="250"/>
      <c r="C3376" s="251"/>
      <c r="D3376" s="252" t="s">
        <v>4857</v>
      </c>
      <c r="E3376" s="239"/>
      <c r="F3376" s="239"/>
      <c r="G3376" s="239"/>
      <c r="H3376" s="239"/>
      <c r="I3376" s="239"/>
      <c r="J3376" s="253"/>
      <c r="K3376" s="253"/>
      <c r="L3376" s="253"/>
      <c r="M3376" s="253"/>
      <c r="N3376" s="254"/>
      <c r="O3376" s="254"/>
      <c r="P3376" s="254"/>
      <c r="Q3376" s="254"/>
      <c r="R3376" s="254"/>
      <c r="S3376" s="251"/>
      <c r="T3376" s="1443"/>
      <c r="U3376" s="255"/>
      <c r="V3376" s="638"/>
      <c r="W3376" s="260"/>
      <c r="X3376" s="239"/>
      <c r="Y3376" s="257">
        <v>5</v>
      </c>
      <c r="Z3376" s="239"/>
      <c r="AA3376" s="239"/>
      <c r="AB3376" s="1120"/>
      <c r="AC3376" s="249" t="str">
        <f>IF(B3376="","",(IFERROR(VLOOKUP(B3376,Projecten!A$4:X$9452,5,FALSE),"niet bekend")))</f>
        <v/>
      </c>
      <c r="AD3376" s="330"/>
      <c r="AE3376" s="211"/>
      <c r="AF3376" s="330"/>
    </row>
    <row r="3377" spans="1:33" s="259" customFormat="1" x14ac:dyDescent="0.2">
      <c r="A3377" s="202">
        <v>26021</v>
      </c>
      <c r="B3377" s="250"/>
      <c r="C3377" s="251"/>
      <c r="D3377" s="252" t="s">
        <v>5132</v>
      </c>
      <c r="E3377" s="239"/>
      <c r="F3377" s="239"/>
      <c r="G3377" s="239"/>
      <c r="H3377" s="239"/>
      <c r="I3377" s="239"/>
      <c r="J3377" s="253"/>
      <c r="K3377" s="253"/>
      <c r="L3377" s="253"/>
      <c r="M3377" s="253"/>
      <c r="N3377" s="254"/>
      <c r="O3377" s="254"/>
      <c r="P3377" s="254"/>
      <c r="Q3377" s="254"/>
      <c r="R3377" s="254"/>
      <c r="S3377" s="251"/>
      <c r="T3377" s="1443"/>
      <c r="U3377" s="255"/>
      <c r="V3377" s="638"/>
      <c r="W3377" s="260"/>
      <c r="X3377" s="239"/>
      <c r="Y3377" s="257">
        <v>33</v>
      </c>
      <c r="Z3377" s="239"/>
      <c r="AA3377" s="239"/>
      <c r="AB3377" s="1120"/>
      <c r="AC3377" s="249"/>
      <c r="AD3377" s="330"/>
      <c r="AE3377" s="211"/>
      <c r="AF3377" s="330"/>
    </row>
    <row r="3378" spans="1:33" s="259" customFormat="1" x14ac:dyDescent="0.2">
      <c r="A3378" s="202">
        <v>26022</v>
      </c>
      <c r="B3378" s="250"/>
      <c r="C3378" s="251"/>
      <c r="D3378" s="252" t="s">
        <v>5046</v>
      </c>
      <c r="E3378" s="239"/>
      <c r="F3378" s="239"/>
      <c r="G3378" s="239"/>
      <c r="H3378" s="239"/>
      <c r="I3378" s="239"/>
      <c r="J3378" s="253"/>
      <c r="K3378" s="253"/>
      <c r="L3378" s="253"/>
      <c r="M3378" s="253"/>
      <c r="N3378" s="254"/>
      <c r="O3378" s="254"/>
      <c r="P3378" s="254"/>
      <c r="Q3378" s="254"/>
      <c r="R3378" s="254"/>
      <c r="S3378" s="251"/>
      <c r="T3378" s="1443"/>
      <c r="U3378" s="255"/>
      <c r="V3378" s="638"/>
      <c r="W3378" s="260"/>
      <c r="X3378" s="239"/>
      <c r="Y3378" s="257">
        <v>0.5</v>
      </c>
      <c r="Z3378" s="239"/>
      <c r="AA3378" s="239"/>
      <c r="AB3378" s="1120"/>
      <c r="AC3378" s="249"/>
      <c r="AD3378" s="330"/>
      <c r="AE3378" s="211"/>
      <c r="AF3378" s="330"/>
    </row>
    <row r="3379" spans="1:33" s="259" customFormat="1" x14ac:dyDescent="0.2">
      <c r="A3379" s="202">
        <v>26023</v>
      </c>
      <c r="B3379" s="250"/>
      <c r="C3379" s="251"/>
      <c r="D3379" s="252" t="s">
        <v>5172</v>
      </c>
      <c r="E3379" s="239"/>
      <c r="F3379" s="239"/>
      <c r="G3379" s="239"/>
      <c r="H3379" s="239"/>
      <c r="I3379" s="239"/>
      <c r="J3379" s="253"/>
      <c r="K3379" s="253"/>
      <c r="L3379" s="253"/>
      <c r="M3379" s="253"/>
      <c r="N3379" s="254"/>
      <c r="O3379" s="254"/>
      <c r="P3379" s="254"/>
      <c r="Q3379" s="254"/>
      <c r="R3379" s="254"/>
      <c r="S3379" s="251"/>
      <c r="T3379" s="1443"/>
      <c r="U3379" s="255"/>
      <c r="V3379" s="638"/>
      <c r="W3379" s="260"/>
      <c r="X3379" s="239"/>
      <c r="Y3379" s="257">
        <v>0.75</v>
      </c>
      <c r="Z3379" s="239"/>
      <c r="AA3379" s="239"/>
      <c r="AB3379" s="1120"/>
      <c r="AC3379" s="249"/>
      <c r="AD3379" s="330"/>
      <c r="AE3379" s="211"/>
      <c r="AF3379" s="330"/>
    </row>
    <row r="3380" spans="1:33" s="259" customFormat="1" x14ac:dyDescent="0.2">
      <c r="A3380" s="202">
        <v>26024</v>
      </c>
      <c r="B3380" s="250"/>
      <c r="C3380" s="251"/>
      <c r="D3380" s="252" t="s">
        <v>5152</v>
      </c>
      <c r="E3380" s="239"/>
      <c r="F3380" s="239"/>
      <c r="G3380" s="239"/>
      <c r="H3380" s="239"/>
      <c r="I3380" s="239"/>
      <c r="J3380" s="253"/>
      <c r="K3380" s="253"/>
      <c r="L3380" s="253"/>
      <c r="M3380" s="253"/>
      <c r="N3380" s="254"/>
      <c r="O3380" s="254"/>
      <c r="P3380" s="254"/>
      <c r="Q3380" s="254"/>
      <c r="R3380" s="254"/>
      <c r="S3380" s="251"/>
      <c r="T3380" s="1443"/>
      <c r="U3380" s="255"/>
      <c r="V3380" s="638"/>
      <c r="W3380" s="260"/>
      <c r="X3380" s="239"/>
      <c r="Y3380" s="257">
        <v>8.25</v>
      </c>
      <c r="Z3380" s="239"/>
      <c r="AA3380" s="239"/>
      <c r="AB3380" s="1120"/>
      <c r="AC3380" s="249"/>
      <c r="AD3380" s="330"/>
      <c r="AE3380" s="211"/>
      <c r="AF3380" s="330"/>
    </row>
    <row r="3381" spans="1:33" s="259" customFormat="1" x14ac:dyDescent="0.2">
      <c r="A3381" s="202">
        <v>26025</v>
      </c>
      <c r="B3381" s="250"/>
      <c r="C3381" s="251"/>
      <c r="D3381" s="252" t="s">
        <v>5168</v>
      </c>
      <c r="E3381" s="239"/>
      <c r="F3381" s="239"/>
      <c r="G3381" s="239"/>
      <c r="H3381" s="239"/>
      <c r="I3381" s="239"/>
      <c r="J3381" s="253"/>
      <c r="K3381" s="253"/>
      <c r="L3381" s="253"/>
      <c r="M3381" s="253"/>
      <c r="N3381" s="254"/>
      <c r="O3381" s="254"/>
      <c r="P3381" s="254"/>
      <c r="Q3381" s="254"/>
      <c r="R3381" s="254"/>
      <c r="S3381" s="251"/>
      <c r="T3381" s="1443"/>
      <c r="U3381" s="255"/>
      <c r="V3381" s="638"/>
      <c r="W3381" s="260"/>
      <c r="X3381" s="239"/>
      <c r="Y3381" s="257">
        <v>8.25</v>
      </c>
      <c r="Z3381" s="239"/>
      <c r="AA3381" s="239"/>
      <c r="AB3381" s="1120"/>
      <c r="AC3381" s="249"/>
      <c r="AD3381" s="330"/>
      <c r="AE3381" s="211"/>
      <c r="AF3381" s="330"/>
    </row>
    <row r="3382" spans="1:33" s="259" customFormat="1" x14ac:dyDescent="0.2">
      <c r="A3382" s="202">
        <v>26026</v>
      </c>
      <c r="B3382" s="250"/>
      <c r="C3382" s="251"/>
      <c r="D3382" s="252" t="s">
        <v>5161</v>
      </c>
      <c r="E3382" s="239"/>
      <c r="F3382" s="239"/>
      <c r="G3382" s="239"/>
      <c r="H3382" s="239"/>
      <c r="I3382" s="239"/>
      <c r="J3382" s="253"/>
      <c r="K3382" s="253"/>
      <c r="L3382" s="253"/>
      <c r="M3382" s="253"/>
      <c r="N3382" s="254"/>
      <c r="O3382" s="254"/>
      <c r="P3382" s="254"/>
      <c r="Q3382" s="254"/>
      <c r="R3382" s="254"/>
      <c r="S3382" s="251"/>
      <c r="T3382" s="1443"/>
      <c r="U3382" s="255"/>
      <c r="V3382" s="638"/>
      <c r="W3382" s="260"/>
      <c r="X3382" s="239"/>
      <c r="Y3382" s="257">
        <v>0</v>
      </c>
      <c r="Z3382" s="239"/>
      <c r="AA3382" s="239"/>
      <c r="AB3382" s="1120"/>
      <c r="AC3382" s="249"/>
      <c r="AD3382" s="330"/>
      <c r="AE3382" s="211"/>
      <c r="AF3382" s="330"/>
    </row>
    <row r="3383" spans="1:33" s="259" customFormat="1" x14ac:dyDescent="0.2">
      <c r="A3383" s="202">
        <v>26027</v>
      </c>
      <c r="B3383" s="250"/>
      <c r="C3383" s="251"/>
      <c r="D3383" s="252" t="s">
        <v>5196</v>
      </c>
      <c r="E3383" s="239"/>
      <c r="F3383" s="239"/>
      <c r="G3383" s="239"/>
      <c r="H3383" s="239"/>
      <c r="I3383" s="239"/>
      <c r="J3383" s="253"/>
      <c r="K3383" s="253"/>
      <c r="L3383" s="253"/>
      <c r="M3383" s="253"/>
      <c r="N3383" s="254"/>
      <c r="O3383" s="254"/>
      <c r="P3383" s="254"/>
      <c r="Q3383" s="254"/>
      <c r="R3383" s="254"/>
      <c r="S3383" s="251"/>
      <c r="T3383" s="1443"/>
      <c r="U3383" s="255"/>
      <c r="V3383" s="638"/>
      <c r="W3383" s="260"/>
      <c r="X3383" s="239"/>
      <c r="Y3383" s="257">
        <v>0.5</v>
      </c>
      <c r="Z3383" s="239"/>
      <c r="AA3383" s="239"/>
      <c r="AB3383" s="1120"/>
      <c r="AC3383" s="249"/>
      <c r="AD3383" s="330"/>
      <c r="AE3383" s="211"/>
      <c r="AF3383" s="330"/>
    </row>
    <row r="3384" spans="1:33" x14ac:dyDescent="0.2">
      <c r="A3384" s="202">
        <v>26028</v>
      </c>
      <c r="B3384" s="261">
        <v>2018248</v>
      </c>
      <c r="C3384" s="320">
        <v>121955</v>
      </c>
      <c r="D3384" s="243">
        <v>689018</v>
      </c>
      <c r="E3384" s="202" t="s">
        <v>26</v>
      </c>
      <c r="F3384" s="202">
        <v>1</v>
      </c>
      <c r="G3384" s="202">
        <v>9</v>
      </c>
      <c r="H3384" s="202">
        <v>2</v>
      </c>
      <c r="I3384" s="202">
        <v>7</v>
      </c>
      <c r="J3384" s="262">
        <v>43220</v>
      </c>
      <c r="K3384" s="262" t="s">
        <v>47</v>
      </c>
      <c r="L3384" s="263" t="s">
        <v>1485</v>
      </c>
      <c r="M3384" s="262" t="s">
        <v>5006</v>
      </c>
      <c r="N3384" s="254" t="s">
        <v>47</v>
      </c>
      <c r="O3384" s="254" t="s">
        <v>47</v>
      </c>
      <c r="P3384" s="254" t="s">
        <v>47</v>
      </c>
      <c r="Q3384" s="254" t="s">
        <v>47</v>
      </c>
      <c r="R3384" s="254" t="s">
        <v>47</v>
      </c>
      <c r="S3384" s="243"/>
      <c r="T3384" s="1371"/>
      <c r="U3384" s="245">
        <v>20</v>
      </c>
      <c r="W3384" s="202" t="s">
        <v>2509</v>
      </c>
      <c r="X3384" s="265" t="s">
        <v>1341</v>
      </c>
      <c r="Y3384" s="248">
        <v>21</v>
      </c>
      <c r="Z3384" s="202"/>
      <c r="AA3384" s="202"/>
      <c r="AB3384" s="499"/>
      <c r="AC3384" s="249">
        <f>IF(B3384="","",(IFERROR(VLOOKUP(B3384,Projecten!A$4:X$2415,5,FALSE),"niet bekend")))</f>
        <v>1</v>
      </c>
      <c r="AD3384" s="330">
        <f t="shared" ref="AD3384:AD3398" si="238">IF(AC3384="","",(IF(F3384=0,AF3384,(F3384/AC3384*AF3384))))</f>
        <v>3918.44</v>
      </c>
      <c r="AE3384" s="211">
        <f>IF(B3384="","",(IFERROR(VLOOKUP(B3384,Projecten!A$4:X$2415,23,FALSE),"niet bekend")))</f>
        <v>3918.44</v>
      </c>
      <c r="AF3384" s="330">
        <f>IF(B3384="","",(IFERROR(VLOOKUP(B3384,Projecten!A$4:X$2415,12,FALSE),"niet bekend")))</f>
        <v>3918.44</v>
      </c>
      <c r="AG3384" s="209"/>
    </row>
    <row r="3385" spans="1:33" x14ac:dyDescent="0.2">
      <c r="A3385" s="202">
        <v>26029</v>
      </c>
      <c r="B3385" s="261">
        <v>2018249</v>
      </c>
      <c r="C3385" s="320">
        <v>121955</v>
      </c>
      <c r="D3385" s="243">
        <v>740618</v>
      </c>
      <c r="E3385" s="202" t="s">
        <v>26</v>
      </c>
      <c r="F3385" s="202">
        <v>1</v>
      </c>
      <c r="G3385" s="202">
        <v>8</v>
      </c>
      <c r="H3385" s="202">
        <v>6</v>
      </c>
      <c r="I3385" s="202">
        <v>3</v>
      </c>
      <c r="J3385" s="262">
        <v>43223</v>
      </c>
      <c r="K3385" s="262">
        <v>43222</v>
      </c>
      <c r="L3385" s="263" t="s">
        <v>1485</v>
      </c>
      <c r="M3385" s="263" t="s">
        <v>1485</v>
      </c>
      <c r="N3385" s="254" t="s">
        <v>47</v>
      </c>
      <c r="O3385" s="254" t="s">
        <v>47</v>
      </c>
      <c r="P3385" s="254" t="s">
        <v>47</v>
      </c>
      <c r="Q3385" s="254" t="s">
        <v>47</v>
      </c>
      <c r="R3385" s="254" t="s">
        <v>47</v>
      </c>
      <c r="S3385" s="243"/>
      <c r="T3385" s="1371"/>
      <c r="U3385" s="245">
        <v>20</v>
      </c>
      <c r="W3385" s="202" t="s">
        <v>2509</v>
      </c>
      <c r="X3385" s="265" t="s">
        <v>1341</v>
      </c>
      <c r="Y3385" s="248">
        <v>18</v>
      </c>
      <c r="Z3385" s="202"/>
      <c r="AA3385" s="202"/>
      <c r="AB3385" s="499"/>
      <c r="AC3385" s="249">
        <f>IF(B3385="","",(IFERROR(VLOOKUP(B3385,Projecten!A$4:X$2415,5,FALSE),"niet bekend")))</f>
        <v>1</v>
      </c>
      <c r="AD3385" s="330">
        <f t="shared" si="238"/>
        <v>3192.11</v>
      </c>
      <c r="AE3385" s="211">
        <f>IF(B3385="","",(IFERROR(VLOOKUP(B3385,Projecten!A$4:X$2415,23,FALSE),"niet bekend")))</f>
        <v>3192.11</v>
      </c>
      <c r="AF3385" s="330">
        <f>IF(B3385="","",(IFERROR(VLOOKUP(B3385,Projecten!A$4:X$2415,12,FALSE),"niet bekend")))</f>
        <v>3192.11</v>
      </c>
      <c r="AG3385" s="209"/>
    </row>
    <row r="3386" spans="1:33" x14ac:dyDescent="0.2">
      <c r="A3386" s="202">
        <v>26030</v>
      </c>
      <c r="B3386" s="261">
        <v>2018265</v>
      </c>
      <c r="C3386" s="320">
        <v>121965</v>
      </c>
      <c r="D3386" s="271" t="s">
        <v>4951</v>
      </c>
      <c r="E3386" s="202" t="s">
        <v>352</v>
      </c>
      <c r="F3386" s="202">
        <v>1</v>
      </c>
      <c r="G3386" s="202">
        <v>5</v>
      </c>
      <c r="H3386" s="202">
        <v>2</v>
      </c>
      <c r="I3386" s="202">
        <v>3</v>
      </c>
      <c r="J3386" s="262">
        <v>43223</v>
      </c>
      <c r="K3386" s="267">
        <v>43222</v>
      </c>
      <c r="L3386" s="263" t="s">
        <v>1485</v>
      </c>
      <c r="M3386" s="263" t="s">
        <v>1485</v>
      </c>
      <c r="N3386" s="254" t="s">
        <v>47</v>
      </c>
      <c r="O3386" s="254" t="s">
        <v>47</v>
      </c>
      <c r="P3386" s="254" t="s">
        <v>47</v>
      </c>
      <c r="Q3386" s="254" t="s">
        <v>47</v>
      </c>
      <c r="R3386" s="254" t="s">
        <v>47</v>
      </c>
      <c r="S3386" s="243"/>
      <c r="T3386" s="1371"/>
      <c r="U3386" s="245">
        <v>20</v>
      </c>
      <c r="W3386" s="265" t="s">
        <v>532</v>
      </c>
      <c r="X3386" s="265" t="s">
        <v>1341</v>
      </c>
      <c r="Y3386" s="248">
        <v>16</v>
      </c>
      <c r="Z3386" s="202"/>
      <c r="AA3386" s="202"/>
      <c r="AB3386" s="499"/>
      <c r="AC3386" s="249">
        <f>IF(B3386="","",(IFERROR(VLOOKUP(B3386,Projecten!A$4:X$2415,5,FALSE),"niet bekend")))</f>
        <v>1</v>
      </c>
      <c r="AD3386" s="330">
        <f t="shared" si="238"/>
        <v>2439.39</v>
      </c>
      <c r="AE3386" s="211">
        <f>IF(B3386="","",(IFERROR(VLOOKUP(B3386,Projecten!A$4:X$2415,23,FALSE),"niet bekend")))</f>
        <v>2439.39</v>
      </c>
      <c r="AF3386" s="330">
        <f>IF(B3386="","",(IFERROR(VLOOKUP(B3386,Projecten!A$4:X$2415,12,FALSE),"niet bekend")))</f>
        <v>2439.39</v>
      </c>
      <c r="AG3386" s="209"/>
    </row>
    <row r="3387" spans="1:33" x14ac:dyDescent="0.2">
      <c r="A3387" s="202">
        <v>26031</v>
      </c>
      <c r="B3387" s="261">
        <v>2018142</v>
      </c>
      <c r="C3387" s="320">
        <v>121966</v>
      </c>
      <c r="D3387" s="243" t="s">
        <v>4723</v>
      </c>
      <c r="E3387" s="202" t="s">
        <v>26</v>
      </c>
      <c r="F3387" s="202">
        <v>1</v>
      </c>
      <c r="G3387" s="202">
        <v>11</v>
      </c>
      <c r="H3387" s="202">
        <v>4</v>
      </c>
      <c r="I3387" s="202">
        <v>12</v>
      </c>
      <c r="J3387" s="262">
        <v>43215</v>
      </c>
      <c r="K3387" s="262">
        <v>43215</v>
      </c>
      <c r="L3387" s="263" t="s">
        <v>1485</v>
      </c>
      <c r="M3387" s="262" t="s">
        <v>2909</v>
      </c>
      <c r="N3387" s="254" t="s">
        <v>47</v>
      </c>
      <c r="O3387" s="254" t="s">
        <v>47</v>
      </c>
      <c r="P3387" s="254" t="s">
        <v>47</v>
      </c>
      <c r="Q3387" s="254" t="s">
        <v>47</v>
      </c>
      <c r="R3387" s="254" t="s">
        <v>47</v>
      </c>
      <c r="S3387" s="243"/>
      <c r="T3387" s="1371"/>
      <c r="U3387" s="245">
        <v>20</v>
      </c>
      <c r="W3387" s="318" t="s">
        <v>3928</v>
      </c>
      <c r="X3387" s="265" t="s">
        <v>5160</v>
      </c>
      <c r="Y3387" s="248">
        <v>48</v>
      </c>
      <c r="Z3387" s="202"/>
      <c r="AA3387" s="202"/>
      <c r="AB3387" s="499"/>
      <c r="AC3387" s="249">
        <f>IF(B3387="","",(IFERROR(VLOOKUP(B3387,Projecten!A$4:X$2415,5,FALSE),"niet bekend")))</f>
        <v>1</v>
      </c>
      <c r="AD3387" s="330">
        <f t="shared" si="238"/>
        <v>11442</v>
      </c>
      <c r="AE3387" s="211">
        <f>IF(B3387="","",(IFERROR(VLOOKUP(B3387,Projecten!A$4:X$2415,23,FALSE),"niet bekend")))</f>
        <v>11442</v>
      </c>
      <c r="AF3387" s="330">
        <f>IF(B3387="","",(IFERROR(VLOOKUP(B3387,Projecten!A$4:X$2415,12,FALSE),"niet bekend")))</f>
        <v>11442</v>
      </c>
      <c r="AG3387" s="209"/>
    </row>
    <row r="3388" spans="1:33" x14ac:dyDescent="0.2">
      <c r="A3388" s="202">
        <v>26032</v>
      </c>
      <c r="B3388" s="261">
        <v>2018244</v>
      </c>
      <c r="C3388" s="320">
        <v>121976</v>
      </c>
      <c r="D3388" s="243">
        <v>723618</v>
      </c>
      <c r="E3388" s="202" t="s">
        <v>26</v>
      </c>
      <c r="F3388" s="202">
        <v>1</v>
      </c>
      <c r="G3388" s="202">
        <v>11</v>
      </c>
      <c r="H3388" s="202">
        <v>7</v>
      </c>
      <c r="I3388" s="202">
        <v>2</v>
      </c>
      <c r="J3388" s="262">
        <v>43228</v>
      </c>
      <c r="K3388" s="262">
        <v>43229</v>
      </c>
      <c r="L3388" s="263" t="s">
        <v>1485</v>
      </c>
      <c r="M3388" s="263" t="s">
        <v>1485</v>
      </c>
      <c r="N3388" s="254" t="s">
        <v>47</v>
      </c>
      <c r="O3388" s="254" t="s">
        <v>47</v>
      </c>
      <c r="P3388" s="254" t="s">
        <v>47</v>
      </c>
      <c r="Q3388" s="254" t="s">
        <v>47</v>
      </c>
      <c r="R3388" s="254" t="s">
        <v>47</v>
      </c>
      <c r="S3388" s="243"/>
      <c r="T3388" s="1371"/>
      <c r="U3388" s="245">
        <v>21</v>
      </c>
      <c r="W3388" s="318" t="s">
        <v>162</v>
      </c>
      <c r="X3388" s="265" t="s">
        <v>5195</v>
      </c>
      <c r="Y3388" s="248">
        <v>19</v>
      </c>
      <c r="Z3388" s="202"/>
      <c r="AA3388" s="202"/>
      <c r="AB3388" s="499"/>
      <c r="AC3388" s="249">
        <f>IF(B3388="","",(IFERROR(VLOOKUP(B3388,Projecten!A$4:X$9452,5,FALSE),"niet bekend")))</f>
        <v>1</v>
      </c>
      <c r="AD3388" s="330">
        <f t="shared" si="238"/>
        <v>3730.94</v>
      </c>
      <c r="AE3388" s="211">
        <f>IF(B3388="","",(IFERROR(VLOOKUP(B3388,Projecten!A$4:X$9452,23,FALSE),"niet bekend")))</f>
        <v>3730.94</v>
      </c>
      <c r="AF3388" s="330">
        <f>IF(B3388="","",(IFERROR(VLOOKUP(B3388,Projecten!A$4:X$9452,12,FALSE),"niet bekend")))</f>
        <v>3730.94</v>
      </c>
      <c r="AG3388" s="209"/>
    </row>
    <row r="3389" spans="1:33" x14ac:dyDescent="0.2">
      <c r="A3389" s="202">
        <v>26033</v>
      </c>
      <c r="B3389" s="261">
        <v>2018270</v>
      </c>
      <c r="C3389" s="320">
        <v>121976</v>
      </c>
      <c r="D3389" s="243">
        <v>695618</v>
      </c>
      <c r="E3389" s="202" t="s">
        <v>26</v>
      </c>
      <c r="F3389" s="202">
        <v>1</v>
      </c>
      <c r="G3389" s="202">
        <v>9</v>
      </c>
      <c r="H3389" s="202">
        <v>7</v>
      </c>
      <c r="I3389" s="202">
        <v>3</v>
      </c>
      <c r="J3389" s="262">
        <v>43228</v>
      </c>
      <c r="K3389" s="262">
        <v>43229</v>
      </c>
      <c r="L3389" s="263" t="s">
        <v>1485</v>
      </c>
      <c r="M3389" s="263" t="s">
        <v>1485</v>
      </c>
      <c r="N3389" s="254" t="s">
        <v>47</v>
      </c>
      <c r="O3389" s="254" t="s">
        <v>47</v>
      </c>
      <c r="P3389" s="254" t="s">
        <v>47</v>
      </c>
      <c r="Q3389" s="254" t="s">
        <v>47</v>
      </c>
      <c r="R3389" s="254" t="s">
        <v>47</v>
      </c>
      <c r="S3389" s="243"/>
      <c r="T3389" s="1371"/>
      <c r="U3389" s="245">
        <v>21</v>
      </c>
      <c r="W3389" s="318" t="s">
        <v>162</v>
      </c>
      <c r="X3389" s="265" t="s">
        <v>1250</v>
      </c>
      <c r="Y3389" s="248">
        <v>17</v>
      </c>
      <c r="Z3389" s="202"/>
      <c r="AA3389" s="202"/>
      <c r="AB3389" s="499"/>
      <c r="AC3389" s="249">
        <f>IF(B3389="","",(IFERROR(VLOOKUP(B3389,Projecten!A$4:X$9452,5,FALSE),"niet bekend")))</f>
        <v>1</v>
      </c>
      <c r="AD3389" s="330">
        <f t="shared" si="238"/>
        <v>3879.23</v>
      </c>
      <c r="AE3389" s="211">
        <f>IF(B3389="","",(IFERROR(VLOOKUP(B3389,Projecten!A$4:X$9452,23,FALSE),"niet bekend")))</f>
        <v>3879.23</v>
      </c>
      <c r="AF3389" s="330">
        <f>IF(B3389="","",(IFERROR(VLOOKUP(B3389,Projecten!A$4:X$9452,12,FALSE),"niet bekend")))</f>
        <v>3879.23</v>
      </c>
      <c r="AG3389" s="209"/>
    </row>
    <row r="3390" spans="1:33" x14ac:dyDescent="0.2">
      <c r="A3390" s="202">
        <v>26034</v>
      </c>
      <c r="B3390" s="261">
        <v>2018291</v>
      </c>
      <c r="C3390" s="320">
        <v>121976</v>
      </c>
      <c r="D3390" s="243">
        <v>698018</v>
      </c>
      <c r="E3390" s="202" t="s">
        <v>26</v>
      </c>
      <c r="F3390" s="202">
        <v>1</v>
      </c>
      <c r="G3390" s="202">
        <v>8</v>
      </c>
      <c r="H3390" s="202">
        <v>5</v>
      </c>
      <c r="I3390" s="202">
        <v>3</v>
      </c>
      <c r="J3390" s="262">
        <v>43228</v>
      </c>
      <c r="K3390" s="262">
        <v>43229</v>
      </c>
      <c r="L3390" s="263" t="s">
        <v>1485</v>
      </c>
      <c r="M3390" s="263" t="s">
        <v>1485</v>
      </c>
      <c r="N3390" s="254" t="s">
        <v>47</v>
      </c>
      <c r="O3390" s="254" t="s">
        <v>47</v>
      </c>
      <c r="P3390" s="254" t="s">
        <v>47</v>
      </c>
      <c r="Q3390" s="254" t="s">
        <v>47</v>
      </c>
      <c r="R3390" s="254" t="s">
        <v>47</v>
      </c>
      <c r="S3390" s="243"/>
      <c r="T3390" s="1371"/>
      <c r="U3390" s="245">
        <v>21</v>
      </c>
      <c r="W3390" s="318" t="s">
        <v>162</v>
      </c>
      <c r="X3390" s="265" t="s">
        <v>1250</v>
      </c>
      <c r="Y3390" s="248">
        <v>23</v>
      </c>
      <c r="Z3390" s="202"/>
      <c r="AA3390" s="202"/>
      <c r="AB3390" s="499"/>
      <c r="AC3390" s="249">
        <f>IF(B3390="","",(IFERROR(VLOOKUP(B3390,Projecten!A$4:X$9452,5,FALSE),"niet bekend")))</f>
        <v>1</v>
      </c>
      <c r="AD3390" s="330">
        <f t="shared" si="238"/>
        <v>5396.78</v>
      </c>
      <c r="AE3390" s="211">
        <f>IF(B3390="","",(IFERROR(VLOOKUP(B3390,Projecten!A$4:X$9452,23,FALSE),"niet bekend")))</f>
        <v>5396.78</v>
      </c>
      <c r="AF3390" s="330">
        <f>IF(B3390="","",(IFERROR(VLOOKUP(B3390,Projecten!A$4:X$9452,12,FALSE),"niet bekend")))</f>
        <v>5396.78</v>
      </c>
      <c r="AG3390" s="209"/>
    </row>
    <row r="3391" spans="1:33" x14ac:dyDescent="0.2">
      <c r="A3391" s="202">
        <v>26035</v>
      </c>
      <c r="B3391" s="261">
        <v>2018271</v>
      </c>
      <c r="C3391" s="320">
        <v>121977</v>
      </c>
      <c r="D3391" s="243">
        <v>710018</v>
      </c>
      <c r="E3391" s="202" t="s">
        <v>26</v>
      </c>
      <c r="F3391" s="202">
        <v>1</v>
      </c>
      <c r="G3391" s="202">
        <v>8</v>
      </c>
      <c r="H3391" s="202">
        <v>5</v>
      </c>
      <c r="I3391" s="202">
        <v>3</v>
      </c>
      <c r="J3391" s="262">
        <v>43228</v>
      </c>
      <c r="K3391" s="262">
        <v>43229</v>
      </c>
      <c r="L3391" s="263"/>
      <c r="M3391" s="263"/>
      <c r="N3391" s="254" t="s">
        <v>47</v>
      </c>
      <c r="O3391" s="254" t="s">
        <v>47</v>
      </c>
      <c r="P3391" s="254" t="s">
        <v>47</v>
      </c>
      <c r="Q3391" s="254" t="s">
        <v>47</v>
      </c>
      <c r="R3391" s="254" t="s">
        <v>47</v>
      </c>
      <c r="S3391" s="243"/>
      <c r="T3391" s="1371"/>
      <c r="U3391" s="245">
        <v>21</v>
      </c>
      <c r="W3391" s="318" t="s">
        <v>162</v>
      </c>
      <c r="X3391" s="265" t="s">
        <v>1341</v>
      </c>
      <c r="Y3391" s="248">
        <v>18</v>
      </c>
      <c r="Z3391" s="202"/>
      <c r="AA3391" s="202"/>
      <c r="AB3391" s="499"/>
      <c r="AC3391" s="249">
        <f>IF(B3391="","",(IFERROR(VLOOKUP(B3391,Projecten!A$4:X$9452,5,FALSE),"niet bekend")))</f>
        <v>1</v>
      </c>
      <c r="AD3391" s="330">
        <f t="shared" si="238"/>
        <v>3162.85</v>
      </c>
      <c r="AE3391" s="211">
        <f>IF(B3391="","",(IFERROR(VLOOKUP(B3391,Projecten!A$4:X$9452,23,FALSE),"niet bekend")))</f>
        <v>3162.85</v>
      </c>
      <c r="AF3391" s="330">
        <f>IF(B3391="","",(IFERROR(VLOOKUP(B3391,Projecten!A$4:X$9452,12,FALSE),"niet bekend")))</f>
        <v>3162.85</v>
      </c>
      <c r="AG3391" s="209"/>
    </row>
    <row r="3392" spans="1:33" x14ac:dyDescent="0.2">
      <c r="A3392" s="202">
        <v>26037</v>
      </c>
      <c r="B3392" s="261">
        <v>2018284</v>
      </c>
      <c r="C3392" s="320">
        <v>121977</v>
      </c>
      <c r="D3392" s="243">
        <v>720818</v>
      </c>
      <c r="E3392" s="202" t="s">
        <v>26</v>
      </c>
      <c r="F3392" s="202">
        <v>1</v>
      </c>
      <c r="G3392" s="202">
        <v>8</v>
      </c>
      <c r="H3392" s="202">
        <v>5</v>
      </c>
      <c r="I3392" s="202">
        <v>3</v>
      </c>
      <c r="J3392" s="262">
        <v>43228</v>
      </c>
      <c r="K3392" s="262">
        <v>43229</v>
      </c>
      <c r="L3392" s="263" t="s">
        <v>1485</v>
      </c>
      <c r="M3392" s="267" t="s">
        <v>5104</v>
      </c>
      <c r="N3392" s="254" t="s">
        <v>47</v>
      </c>
      <c r="O3392" s="254" t="s">
        <v>47</v>
      </c>
      <c r="P3392" s="254" t="s">
        <v>47</v>
      </c>
      <c r="Q3392" s="254" t="s">
        <v>47</v>
      </c>
      <c r="R3392" s="254" t="s">
        <v>47</v>
      </c>
      <c r="S3392" s="243"/>
      <c r="T3392" s="1371"/>
      <c r="U3392" s="245">
        <v>22</v>
      </c>
      <c r="W3392" s="318" t="s">
        <v>162</v>
      </c>
      <c r="X3392" s="265" t="s">
        <v>1341</v>
      </c>
      <c r="Y3392" s="248">
        <v>18</v>
      </c>
      <c r="Z3392" s="202"/>
      <c r="AA3392" s="202"/>
      <c r="AB3392" s="499"/>
      <c r="AC3392" s="249">
        <f>IF(B3392="","",(IFERROR(VLOOKUP(B3392,Projecten!A$4:X$9452,5,FALSE),"niet bekend")))</f>
        <v>1</v>
      </c>
      <c r="AD3392" s="330">
        <f t="shared" si="238"/>
        <v>3276.33</v>
      </c>
      <c r="AE3392" s="211">
        <f>IF(B3392="","",(IFERROR(VLOOKUP(B3392,Projecten!A$4:X$9452,23,FALSE),"niet bekend")))</f>
        <v>3276.33</v>
      </c>
      <c r="AF3392" s="330">
        <f>IF(B3392="","",(IFERROR(VLOOKUP(B3392,Projecten!A$4:X$9452,12,FALSE),"niet bekend")))</f>
        <v>3276.33</v>
      </c>
      <c r="AG3392" s="209"/>
    </row>
    <row r="3393" spans="1:33" x14ac:dyDescent="0.2">
      <c r="A3393" s="202">
        <v>26038</v>
      </c>
      <c r="B3393" s="261">
        <v>2018292</v>
      </c>
      <c r="C3393" s="320">
        <v>121978</v>
      </c>
      <c r="D3393" s="243">
        <v>698518</v>
      </c>
      <c r="E3393" s="202" t="s">
        <v>26</v>
      </c>
      <c r="F3393" s="202">
        <v>1</v>
      </c>
      <c r="G3393" s="202">
        <v>8</v>
      </c>
      <c r="H3393" s="202">
        <v>5</v>
      </c>
      <c r="I3393" s="202">
        <v>3</v>
      </c>
      <c r="J3393" s="262">
        <v>43228</v>
      </c>
      <c r="K3393" s="262">
        <v>43229</v>
      </c>
      <c r="L3393" s="263" t="s">
        <v>1485</v>
      </c>
      <c r="M3393" s="263" t="s">
        <v>1485</v>
      </c>
      <c r="N3393" s="254" t="s">
        <v>47</v>
      </c>
      <c r="O3393" s="254" t="s">
        <v>47</v>
      </c>
      <c r="P3393" s="254" t="s">
        <v>47</v>
      </c>
      <c r="Q3393" s="254" t="s">
        <v>47</v>
      </c>
      <c r="R3393" s="254" t="s">
        <v>47</v>
      </c>
      <c r="S3393" s="243"/>
      <c r="T3393" s="1371"/>
      <c r="U3393" s="245">
        <v>22</v>
      </c>
      <c r="W3393" s="318" t="s">
        <v>162</v>
      </c>
      <c r="X3393" s="265" t="s">
        <v>1341</v>
      </c>
      <c r="Y3393" s="248">
        <v>17</v>
      </c>
      <c r="Z3393" s="202"/>
      <c r="AA3393" s="202"/>
      <c r="AB3393" s="499"/>
      <c r="AC3393" s="249">
        <f>IF(B3393="","",(IFERROR(VLOOKUP(B3393,Projecten!A$4:X$9452,5,FALSE),"niet bekend")))</f>
        <v>1</v>
      </c>
      <c r="AD3393" s="330">
        <f t="shared" si="238"/>
        <v>3038.52</v>
      </c>
      <c r="AE3393" s="211">
        <f>IF(B3393="","",(IFERROR(VLOOKUP(B3393,Projecten!A$4:X$9452,23,FALSE),"niet bekend")))</f>
        <v>3038.52</v>
      </c>
      <c r="AF3393" s="330">
        <f>IF(B3393="","",(IFERROR(VLOOKUP(B3393,Projecten!A$4:X$9452,12,FALSE),"niet bekend")))</f>
        <v>3038.52</v>
      </c>
      <c r="AG3393" s="209"/>
    </row>
    <row r="3394" spans="1:33" x14ac:dyDescent="0.2">
      <c r="A3394" s="202">
        <v>26039</v>
      </c>
      <c r="B3394" s="261">
        <v>2018298</v>
      </c>
      <c r="C3394" s="320">
        <v>121978</v>
      </c>
      <c r="D3394" s="243">
        <v>721518</v>
      </c>
      <c r="E3394" s="202" t="s">
        <v>26</v>
      </c>
      <c r="F3394" s="202">
        <v>1</v>
      </c>
      <c r="G3394" s="202">
        <v>8</v>
      </c>
      <c r="H3394" s="202">
        <v>4</v>
      </c>
      <c r="I3394" s="202">
        <v>6</v>
      </c>
      <c r="J3394" s="262">
        <v>43228</v>
      </c>
      <c r="K3394" s="262">
        <v>43229</v>
      </c>
      <c r="L3394" s="263" t="s">
        <v>1485</v>
      </c>
      <c r="M3394" s="267" t="s">
        <v>5104</v>
      </c>
      <c r="N3394" s="254" t="s">
        <v>47</v>
      </c>
      <c r="O3394" s="254" t="s">
        <v>47</v>
      </c>
      <c r="P3394" s="254" t="s">
        <v>47</v>
      </c>
      <c r="Q3394" s="254" t="s">
        <v>47</v>
      </c>
      <c r="R3394" s="254" t="s">
        <v>47</v>
      </c>
      <c r="S3394" s="243"/>
      <c r="T3394" s="1371"/>
      <c r="U3394" s="245">
        <v>22</v>
      </c>
      <c r="W3394" s="318" t="s">
        <v>162</v>
      </c>
      <c r="X3394" s="265" t="s">
        <v>1341</v>
      </c>
      <c r="Y3394" s="248">
        <v>22</v>
      </c>
      <c r="Z3394" s="202"/>
      <c r="AA3394" s="202"/>
      <c r="AB3394" s="499"/>
      <c r="AC3394" s="249">
        <f>IF(B3394="","",(IFERROR(VLOOKUP(B3394,Projecten!A$4:X$9452,5,FALSE),"niet bekend")))</f>
        <v>1</v>
      </c>
      <c r="AD3394" s="330">
        <f t="shared" si="238"/>
        <v>4624.8500000000004</v>
      </c>
      <c r="AE3394" s="211">
        <f>IF(B3394="","",(IFERROR(VLOOKUP(B3394,Projecten!A$4:X$9452,23,FALSE),"niet bekend")))</f>
        <v>4624.8500000000004</v>
      </c>
      <c r="AF3394" s="330">
        <f>IF(B3394="","",(IFERROR(VLOOKUP(B3394,Projecten!A$4:X$9452,12,FALSE),"niet bekend")))</f>
        <v>4624.8500000000004</v>
      </c>
      <c r="AG3394" s="209"/>
    </row>
    <row r="3395" spans="1:33" x14ac:dyDescent="0.2">
      <c r="A3395" s="202">
        <v>26041</v>
      </c>
      <c r="B3395" s="261">
        <v>2018240</v>
      </c>
      <c r="C3395" s="320">
        <v>121980</v>
      </c>
      <c r="D3395" s="243" t="s">
        <v>4897</v>
      </c>
      <c r="E3395" s="202" t="s">
        <v>471</v>
      </c>
      <c r="F3395" s="202">
        <v>1</v>
      </c>
      <c r="G3395" s="202">
        <v>13</v>
      </c>
      <c r="H3395" s="202">
        <v>10</v>
      </c>
      <c r="I3395" s="202">
        <v>3</v>
      </c>
      <c r="J3395" s="262">
        <v>43228</v>
      </c>
      <c r="K3395" s="262">
        <v>43229</v>
      </c>
      <c r="L3395" s="263" t="s">
        <v>1485</v>
      </c>
      <c r="M3395" s="263" t="s">
        <v>1485</v>
      </c>
      <c r="N3395" s="254" t="s">
        <v>47</v>
      </c>
      <c r="O3395" s="254" t="s">
        <v>47</v>
      </c>
      <c r="P3395" s="254" t="s">
        <v>47</v>
      </c>
      <c r="Q3395" s="254" t="s">
        <v>47</v>
      </c>
      <c r="R3395" s="254" t="s">
        <v>47</v>
      </c>
      <c r="S3395" s="243"/>
      <c r="T3395" s="1371"/>
      <c r="U3395" s="245">
        <v>21</v>
      </c>
      <c r="W3395" s="318" t="s">
        <v>804</v>
      </c>
      <c r="X3395" s="265" t="s">
        <v>5125</v>
      </c>
      <c r="Y3395" s="248">
        <v>36</v>
      </c>
      <c r="Z3395" s="202"/>
      <c r="AA3395" s="202"/>
      <c r="AB3395" s="499"/>
      <c r="AC3395" s="249">
        <f>IF(B3395="","",(IFERROR(VLOOKUP(B3395,Projecten!A$4:X$9452,5,FALSE),"niet bekend")))</f>
        <v>1</v>
      </c>
      <c r="AD3395" s="330">
        <f t="shared" si="238"/>
        <v>5670.91</v>
      </c>
      <c r="AE3395" s="211">
        <f>IF(B3395="","",(IFERROR(VLOOKUP(B3395,Projecten!A$4:X$9452,23,FALSE),"niet bekend")))</f>
        <v>5670.91</v>
      </c>
      <c r="AF3395" s="330">
        <f>IF(B3395="","",(IFERROR(VLOOKUP(B3395,Projecten!A$4:X$9452,12,FALSE),"niet bekend")))</f>
        <v>5670.91</v>
      </c>
      <c r="AG3395" s="209"/>
    </row>
    <row r="3396" spans="1:33" x14ac:dyDescent="0.2">
      <c r="A3396" s="202">
        <v>26042</v>
      </c>
      <c r="B3396" s="261">
        <v>2018290</v>
      </c>
      <c r="C3396" s="320">
        <v>121980</v>
      </c>
      <c r="D3396" s="243" t="s">
        <v>5023</v>
      </c>
      <c r="E3396" s="202" t="s">
        <v>471</v>
      </c>
      <c r="F3396" s="202">
        <v>0</v>
      </c>
      <c r="G3396" s="202">
        <v>1</v>
      </c>
      <c r="H3396" s="202">
        <v>1</v>
      </c>
      <c r="I3396" s="202">
        <v>0</v>
      </c>
      <c r="J3396" s="267">
        <v>43235</v>
      </c>
      <c r="K3396" s="262" t="s">
        <v>47</v>
      </c>
      <c r="L3396" s="263" t="s">
        <v>1485</v>
      </c>
      <c r="M3396" s="263" t="s">
        <v>1485</v>
      </c>
      <c r="N3396" s="322" t="s">
        <v>47</v>
      </c>
      <c r="O3396" s="254" t="s">
        <v>47</v>
      </c>
      <c r="P3396" s="254" t="s">
        <v>47</v>
      </c>
      <c r="Q3396" s="254" t="s">
        <v>47</v>
      </c>
      <c r="R3396" s="254" t="s">
        <v>47</v>
      </c>
      <c r="S3396" s="243"/>
      <c r="T3396" s="1371"/>
      <c r="U3396" s="245">
        <v>21</v>
      </c>
      <c r="W3396" s="318" t="s">
        <v>804</v>
      </c>
      <c r="X3396" s="265" t="s">
        <v>1341</v>
      </c>
      <c r="Y3396" s="248">
        <v>2</v>
      </c>
      <c r="Z3396" s="202"/>
      <c r="AA3396" s="202"/>
      <c r="AB3396" s="499"/>
      <c r="AC3396" s="249">
        <f>IF(B3396="","",(IFERROR(VLOOKUP(B3396,Projecten!A$4:X$9452,5,FALSE),"niet bekend")))</f>
        <v>0</v>
      </c>
      <c r="AD3396" s="330">
        <f t="shared" si="238"/>
        <v>270.27</v>
      </c>
      <c r="AE3396" s="211">
        <f>IF(B3396="","",(IFERROR(VLOOKUP(B3396,Projecten!A$4:X$9452,23,FALSE),"niet bekend")))</f>
        <v>270.27</v>
      </c>
      <c r="AF3396" s="330">
        <f>IF(B3396="","",(IFERROR(VLOOKUP(B3396,Projecten!A$4:X$9452,12,FALSE),"niet bekend")))</f>
        <v>270.27</v>
      </c>
      <c r="AG3396" s="209"/>
    </row>
    <row r="3397" spans="1:33" x14ac:dyDescent="0.2">
      <c r="A3397" s="202">
        <v>26043</v>
      </c>
      <c r="B3397" s="261">
        <v>2018266</v>
      </c>
      <c r="C3397" s="320">
        <v>121980</v>
      </c>
      <c r="D3397" s="243" t="s">
        <v>4952</v>
      </c>
      <c r="E3397" s="202" t="s">
        <v>892</v>
      </c>
      <c r="F3397" s="202">
        <v>0</v>
      </c>
      <c r="G3397" s="202">
        <v>1</v>
      </c>
      <c r="H3397" s="202">
        <v>0</v>
      </c>
      <c r="I3397" s="202">
        <v>1</v>
      </c>
      <c r="J3397" s="262">
        <v>43228</v>
      </c>
      <c r="K3397" s="263" t="s">
        <v>1485</v>
      </c>
      <c r="L3397" s="263" t="s">
        <v>1485</v>
      </c>
      <c r="M3397" s="263" t="s">
        <v>1485</v>
      </c>
      <c r="N3397" s="254" t="s">
        <v>47</v>
      </c>
      <c r="O3397" s="254" t="s">
        <v>47</v>
      </c>
      <c r="P3397" s="254" t="s">
        <v>47</v>
      </c>
      <c r="Q3397" s="254" t="s">
        <v>47</v>
      </c>
      <c r="R3397" s="254" t="s">
        <v>47</v>
      </c>
      <c r="S3397" s="243"/>
      <c r="T3397" s="1371"/>
      <c r="U3397" s="245">
        <v>21</v>
      </c>
      <c r="W3397" s="318" t="s">
        <v>804</v>
      </c>
      <c r="X3397" s="265" t="s">
        <v>1341</v>
      </c>
      <c r="Y3397" s="248">
        <v>4</v>
      </c>
      <c r="Z3397" s="202"/>
      <c r="AA3397" s="202"/>
      <c r="AB3397" s="499"/>
      <c r="AC3397" s="249">
        <f>IF(B3397="","",(IFERROR(VLOOKUP(B3397,Projecten!A$4:X$9452,5,FALSE),"niet bekend")))</f>
        <v>0</v>
      </c>
      <c r="AD3397" s="330">
        <f t="shared" si="238"/>
        <v>729.01</v>
      </c>
      <c r="AE3397" s="211">
        <f>IF(B3397="","",(IFERROR(VLOOKUP(B3397,Projecten!A$4:X$9452,23,FALSE),"niet bekend")))</f>
        <v>729.01</v>
      </c>
      <c r="AF3397" s="330">
        <f>IF(B3397="","",(IFERROR(VLOOKUP(B3397,Projecten!A$4:X$9452,12,FALSE),"niet bekend")))</f>
        <v>729.01</v>
      </c>
      <c r="AG3397" s="209"/>
    </row>
    <row r="3398" spans="1:33" x14ac:dyDescent="0.2">
      <c r="A3398" s="202">
        <v>26058</v>
      </c>
      <c r="B3398" s="332">
        <v>2018353</v>
      </c>
      <c r="C3398" s="333">
        <v>122007</v>
      </c>
      <c r="D3398" s="333" t="s">
        <v>5189</v>
      </c>
      <c r="E3398" s="334" t="s">
        <v>2330</v>
      </c>
      <c r="F3398" s="334">
        <v>0</v>
      </c>
      <c r="G3398" s="334">
        <v>2</v>
      </c>
      <c r="H3398" s="334">
        <v>0</v>
      </c>
      <c r="I3398" s="334">
        <v>0</v>
      </c>
      <c r="J3398" s="263" t="s">
        <v>1485</v>
      </c>
      <c r="K3398" s="263" t="s">
        <v>1485</v>
      </c>
      <c r="L3398" s="263" t="s">
        <v>1485</v>
      </c>
      <c r="M3398" s="263" t="s">
        <v>1485</v>
      </c>
      <c r="N3398" s="254" t="s">
        <v>47</v>
      </c>
      <c r="O3398" s="254" t="s">
        <v>47</v>
      </c>
      <c r="P3398" s="254" t="s">
        <v>47</v>
      </c>
      <c r="Q3398" s="254" t="s">
        <v>47</v>
      </c>
      <c r="R3398" s="254" t="s">
        <v>47</v>
      </c>
      <c r="S3398" s="243"/>
      <c r="T3398" s="1371"/>
      <c r="U3398" s="245">
        <v>21</v>
      </c>
      <c r="W3398" s="202" t="s">
        <v>2265</v>
      </c>
      <c r="X3398" s="265" t="s">
        <v>5190</v>
      </c>
      <c r="Y3398" s="248">
        <v>4</v>
      </c>
      <c r="Z3398" s="202"/>
      <c r="AA3398" s="202"/>
      <c r="AB3398" s="499"/>
      <c r="AC3398" s="249">
        <f>IF(B3398="","",(IFERROR(VLOOKUP(B3398,Projecten!A$4:X$9452,5,FALSE),"niet bekend")))</f>
        <v>0</v>
      </c>
      <c r="AD3398" s="330">
        <f t="shared" si="238"/>
        <v>279.39999999999998</v>
      </c>
      <c r="AE3398" s="211">
        <f>IF(B3398="","",(IFERROR(VLOOKUP(B3398,Projecten!A$4:X$9452,23,FALSE),"niet bekend")))</f>
        <v>279.39999999999998</v>
      </c>
      <c r="AF3398" s="330">
        <f>IF(B3398="","",(IFERROR(VLOOKUP(B3398,Projecten!A$4:X$9452,12,FALSE),"niet bekend")))</f>
        <v>279.39999999999998</v>
      </c>
      <c r="AG3398" s="209"/>
    </row>
    <row r="3399" spans="1:33" s="312" customFormat="1" x14ac:dyDescent="0.2">
      <c r="A3399" s="298"/>
      <c r="B3399" s="1012"/>
      <c r="C3399" s="299"/>
      <c r="D3399" s="300"/>
      <c r="E3399" s="300"/>
      <c r="F3399" s="300"/>
      <c r="G3399" s="300"/>
      <c r="H3399" s="300"/>
      <c r="I3399" s="300"/>
      <c r="J3399" s="301"/>
      <c r="K3399" s="301"/>
      <c r="L3399" s="301"/>
      <c r="M3399" s="302"/>
      <c r="N3399" s="302"/>
      <c r="O3399" s="302"/>
      <c r="P3399" s="302"/>
      <c r="Q3399" s="302"/>
      <c r="R3399" s="302"/>
      <c r="S3399" s="303"/>
      <c r="T3399" s="1445"/>
      <c r="U3399" s="305"/>
      <c r="V3399" s="305"/>
      <c r="W3399" s="307"/>
      <c r="X3399" s="307"/>
      <c r="Y3399" s="307"/>
      <c r="Z3399" s="298"/>
      <c r="AA3399" s="308"/>
      <c r="AB3399" s="410"/>
      <c r="AC3399" s="310"/>
      <c r="AD3399" s="412"/>
    </row>
    <row r="3400" spans="1:33" s="236" customFormat="1" ht="12" customHeight="1" x14ac:dyDescent="0.2">
      <c r="A3400" s="220"/>
      <c r="C3400" s="221"/>
      <c r="D3400" s="222">
        <f>SUM(G3400:I3400)</f>
        <v>277</v>
      </c>
      <c r="E3400" s="220"/>
      <c r="F3400" s="220">
        <f>SUM(F3401:F3432)</f>
        <v>14</v>
      </c>
      <c r="G3400" s="220">
        <f>SUM(G3401:G3432)</f>
        <v>152</v>
      </c>
      <c r="H3400" s="220">
        <f>SUM(H3401:H3432)</f>
        <v>64</v>
      </c>
      <c r="I3400" s="220">
        <f>SUM(I3401:I3432)</f>
        <v>61</v>
      </c>
      <c r="J3400" s="223"/>
      <c r="K3400" s="223"/>
      <c r="L3400" s="223"/>
      <c r="M3400" s="224"/>
      <c r="N3400" s="224"/>
      <c r="O3400" s="224"/>
      <c r="P3400" s="224"/>
      <c r="Q3400" s="224"/>
      <c r="R3400" s="224"/>
      <c r="S3400" s="225">
        <v>21</v>
      </c>
      <c r="T3400" s="1442"/>
      <c r="U3400" s="227"/>
      <c r="V3400" s="227"/>
      <c r="W3400" s="229"/>
      <c r="X3400" s="230">
        <f>SUM(Y3400:Y3432)</f>
        <v>523</v>
      </c>
      <c r="Y3400" s="231"/>
      <c r="Z3400" s="231">
        <v>0</v>
      </c>
      <c r="AA3400" s="232">
        <f>X3400-Z3400</f>
        <v>523</v>
      </c>
      <c r="AB3400" s="221"/>
      <c r="AC3400" s="234"/>
      <c r="AD3400" s="384">
        <f>SUM(AD3401:AD3432)</f>
        <v>60930.639999999992</v>
      </c>
    </row>
    <row r="3401" spans="1:33" x14ac:dyDescent="0.2">
      <c r="A3401" s="202"/>
      <c r="B3401" s="519"/>
      <c r="C3401" s="238"/>
      <c r="D3401" s="239"/>
      <c r="E3401" s="240"/>
      <c r="F3401" s="240"/>
      <c r="G3401" s="240"/>
      <c r="H3401" s="240"/>
      <c r="I3401" s="240"/>
      <c r="J3401" s="241"/>
      <c r="K3401" s="241"/>
      <c r="L3401" s="241"/>
      <c r="M3401" s="242"/>
      <c r="N3401" s="242"/>
      <c r="O3401" s="242"/>
      <c r="P3401" s="242"/>
      <c r="Q3401" s="242"/>
      <c r="R3401" s="242"/>
      <c r="S3401" s="243" t="s">
        <v>4179</v>
      </c>
      <c r="T3401" s="1371"/>
      <c r="U3401" s="245"/>
      <c r="X3401" s="247" t="s">
        <v>4856</v>
      </c>
      <c r="Y3401" s="248"/>
      <c r="Z3401" s="202"/>
      <c r="AA3401" s="202"/>
      <c r="AB3401" s="243"/>
      <c r="AC3401" s="249" t="str">
        <f>IF(B3401="","",(IFERROR(VLOOKUP(B3401,Projecten!A$4:X$9452,5,FALSE),"niet bekend")))</f>
        <v/>
      </c>
      <c r="AD3401" s="330" t="str">
        <f>IF(AC3401="","",(IF(F3401=0,AF3401,(F3401/AC3401*AF3401))))</f>
        <v/>
      </c>
      <c r="AE3401" s="211" t="str">
        <f>IF(B3401="","",(IFERROR(VLOOKUP(B3401,Projecten!A$4:X$9452,23,FALSE),"niet bekend")))</f>
        <v/>
      </c>
      <c r="AF3401" s="330" t="str">
        <f>IF(B3401="","",(IFERROR(VLOOKUP(B3401,Projecten!A$4:X$9452,12,FALSE),"niet bekend")))</f>
        <v/>
      </c>
      <c r="AG3401" s="209"/>
    </row>
    <row r="3402" spans="1:33" s="259" customFormat="1" x14ac:dyDescent="0.2">
      <c r="A3402" s="202"/>
      <c r="B3402" s="250"/>
      <c r="C3402" s="251"/>
      <c r="D3402" s="251"/>
      <c r="E3402" s="239"/>
      <c r="F3402" s="239"/>
      <c r="G3402" s="239"/>
      <c r="H3402" s="239"/>
      <c r="I3402" s="239"/>
      <c r="J3402" s="253"/>
      <c r="K3402" s="253"/>
      <c r="L3402" s="253"/>
      <c r="M3402" s="253"/>
      <c r="N3402" s="254"/>
      <c r="O3402" s="254"/>
      <c r="P3402" s="254"/>
      <c r="Q3402" s="254"/>
      <c r="R3402" s="254"/>
      <c r="S3402" s="243">
        <v>2018</v>
      </c>
      <c r="T3402" s="1443"/>
      <c r="U3402" s="255"/>
      <c r="V3402" s="638"/>
      <c r="W3402" s="239"/>
      <c r="X3402" s="239"/>
      <c r="Y3402" s="257"/>
      <c r="Z3402" s="239"/>
      <c r="AA3402" s="239"/>
      <c r="AB3402" s="1120"/>
      <c r="AC3402" s="249" t="str">
        <f>IF(B3402="","",(IFERROR(VLOOKUP(B3402,Projecten!A$4:X$9452,5,FALSE),"niet bekend")))</f>
        <v/>
      </c>
      <c r="AD3402" s="330" t="str">
        <f>IF(AC3402="","",(IF(F3402=0,AF3402,(F3402/AC3402*AF3402))))</f>
        <v/>
      </c>
      <c r="AE3402" s="211" t="str">
        <f>IF(B3402="","",(IFERROR(VLOOKUP(B3402,Projecten!A$4:X$9452,23,FALSE),"niet bekend")))</f>
        <v/>
      </c>
      <c r="AF3402" s="330" t="str">
        <f>IF(B3402="","",(IFERROR(VLOOKUP(B3402,Projecten!A$4:X$9452,12,FALSE),"niet bekend")))</f>
        <v/>
      </c>
    </row>
    <row r="3403" spans="1:33" s="259" customFormat="1" x14ac:dyDescent="0.2">
      <c r="A3403" s="202">
        <v>26475</v>
      </c>
      <c r="B3403" s="250"/>
      <c r="C3403" s="251"/>
      <c r="D3403" s="252" t="s">
        <v>5173</v>
      </c>
      <c r="E3403" s="239"/>
      <c r="F3403" s="239"/>
      <c r="G3403" s="239"/>
      <c r="H3403" s="239"/>
      <c r="I3403" s="239"/>
      <c r="J3403" s="253"/>
      <c r="K3403" s="253"/>
      <c r="L3403" s="253"/>
      <c r="M3403" s="253"/>
      <c r="N3403" s="254"/>
      <c r="O3403" s="254"/>
      <c r="P3403" s="254"/>
      <c r="Q3403" s="254"/>
      <c r="R3403" s="254"/>
      <c r="S3403" s="243"/>
      <c r="T3403" s="1443"/>
      <c r="U3403" s="255"/>
      <c r="V3403" s="638"/>
      <c r="W3403" s="260"/>
      <c r="X3403" s="239"/>
      <c r="Y3403" s="257"/>
      <c r="Z3403" s="239"/>
      <c r="AA3403" s="239"/>
      <c r="AB3403" s="1120"/>
      <c r="AC3403" s="249"/>
      <c r="AD3403" s="330"/>
      <c r="AE3403" s="211"/>
      <c r="AF3403" s="330"/>
    </row>
    <row r="3404" spans="1:33" s="259" customFormat="1" x14ac:dyDescent="0.2">
      <c r="A3404" s="202">
        <v>26476</v>
      </c>
      <c r="B3404" s="250"/>
      <c r="C3404" s="251"/>
      <c r="D3404" s="252" t="s">
        <v>4915</v>
      </c>
      <c r="E3404" s="239"/>
      <c r="F3404" s="239"/>
      <c r="G3404" s="239"/>
      <c r="H3404" s="239"/>
      <c r="I3404" s="239"/>
      <c r="J3404" s="253"/>
      <c r="K3404" s="253"/>
      <c r="L3404" s="253"/>
      <c r="M3404" s="253"/>
      <c r="N3404" s="254"/>
      <c r="O3404" s="254"/>
      <c r="P3404" s="254"/>
      <c r="Q3404" s="254"/>
      <c r="R3404" s="254"/>
      <c r="S3404" s="243"/>
      <c r="T3404" s="1443"/>
      <c r="U3404" s="255"/>
      <c r="V3404" s="638"/>
      <c r="W3404" s="260"/>
      <c r="X3404" s="239"/>
      <c r="Y3404" s="257">
        <v>131.25</v>
      </c>
      <c r="Z3404" s="239"/>
      <c r="AA3404" s="239"/>
      <c r="AB3404" s="1120"/>
      <c r="AC3404" s="249" t="str">
        <f>IF(B3404="","",(IFERROR(VLOOKUP(B3404,Projecten!A$4:X$9452,5,FALSE),"niet bekend")))</f>
        <v/>
      </c>
      <c r="AD3404" s="330"/>
      <c r="AE3404" s="211" t="str">
        <f>IF(B3404="","",(IFERROR(VLOOKUP(B3404,Projecten!A$4:X$9452,23,FALSE),"niet bekend")))</f>
        <v/>
      </c>
      <c r="AF3404" s="330" t="str">
        <f>IF(B3404="","",(IFERROR(VLOOKUP(B3404,Projecten!A$4:X$9452,12,FALSE),"niet bekend")))</f>
        <v/>
      </c>
    </row>
    <row r="3405" spans="1:33" s="259" customFormat="1" x14ac:dyDescent="0.2">
      <c r="A3405" s="202">
        <v>26477</v>
      </c>
      <c r="B3405" s="250"/>
      <c r="C3405" s="251"/>
      <c r="D3405" s="252" t="s">
        <v>5199</v>
      </c>
      <c r="E3405" s="239"/>
      <c r="F3405" s="239"/>
      <c r="G3405" s="239"/>
      <c r="H3405" s="239"/>
      <c r="I3405" s="239"/>
      <c r="J3405" s="253"/>
      <c r="K3405" s="253"/>
      <c r="L3405" s="253"/>
      <c r="M3405" s="253"/>
      <c r="N3405" s="254"/>
      <c r="O3405" s="254"/>
      <c r="P3405" s="254"/>
      <c r="Q3405" s="254"/>
      <c r="R3405" s="254"/>
      <c r="S3405" s="243"/>
      <c r="T3405" s="1443"/>
      <c r="U3405" s="255"/>
      <c r="V3405" s="638"/>
      <c r="W3405" s="260"/>
      <c r="X3405" s="239"/>
      <c r="Y3405" s="257">
        <v>0</v>
      </c>
      <c r="Z3405" s="239"/>
      <c r="AA3405" s="239"/>
      <c r="AB3405" s="1120"/>
      <c r="AC3405" s="249"/>
      <c r="AD3405" s="330"/>
      <c r="AE3405" s="211"/>
      <c r="AF3405" s="330"/>
    </row>
    <row r="3406" spans="1:33" s="259" customFormat="1" x14ac:dyDescent="0.2">
      <c r="A3406" s="202">
        <v>26478</v>
      </c>
      <c r="B3406" s="250"/>
      <c r="C3406" s="251"/>
      <c r="D3406" s="252" t="s">
        <v>5169</v>
      </c>
      <c r="E3406" s="239"/>
      <c r="F3406" s="239"/>
      <c r="G3406" s="239"/>
      <c r="H3406" s="239"/>
      <c r="I3406" s="239"/>
      <c r="J3406" s="253"/>
      <c r="K3406" s="253"/>
      <c r="L3406" s="253"/>
      <c r="M3406" s="253"/>
      <c r="N3406" s="254"/>
      <c r="O3406" s="254"/>
      <c r="P3406" s="254"/>
      <c r="Q3406" s="254"/>
      <c r="R3406" s="254"/>
      <c r="S3406" s="243"/>
      <c r="T3406" s="1443"/>
      <c r="U3406" s="255"/>
      <c r="V3406" s="638"/>
      <c r="W3406" s="260"/>
      <c r="X3406" s="239"/>
      <c r="Y3406" s="257">
        <v>3</v>
      </c>
      <c r="Z3406" s="239"/>
      <c r="AA3406" s="239"/>
      <c r="AB3406" s="1120"/>
      <c r="AC3406" s="249"/>
      <c r="AD3406" s="330"/>
      <c r="AE3406" s="211"/>
      <c r="AF3406" s="330"/>
    </row>
    <row r="3407" spans="1:33" s="259" customFormat="1" x14ac:dyDescent="0.2">
      <c r="A3407" s="202">
        <v>26479</v>
      </c>
      <c r="B3407" s="250"/>
      <c r="C3407" s="251"/>
      <c r="D3407" s="252" t="s">
        <v>4914</v>
      </c>
      <c r="E3407" s="239"/>
      <c r="F3407" s="239"/>
      <c r="G3407" s="239"/>
      <c r="H3407" s="239"/>
      <c r="I3407" s="239"/>
      <c r="J3407" s="253"/>
      <c r="K3407" s="253"/>
      <c r="L3407" s="253"/>
      <c r="M3407" s="253"/>
      <c r="N3407" s="254"/>
      <c r="O3407" s="254"/>
      <c r="P3407" s="254"/>
      <c r="Q3407" s="254"/>
      <c r="R3407" s="254"/>
      <c r="S3407" s="243"/>
      <c r="T3407" s="1443"/>
      <c r="U3407" s="255"/>
      <c r="V3407" s="638"/>
      <c r="W3407" s="260"/>
      <c r="X3407" s="239"/>
      <c r="Y3407" s="257">
        <v>5</v>
      </c>
      <c r="Z3407" s="239"/>
      <c r="AA3407" s="239"/>
      <c r="AB3407" s="1120"/>
      <c r="AC3407" s="249" t="str">
        <f>IF(B3407="","",(IFERROR(VLOOKUP(B3407,Projecten!A$4:X$9452,5,FALSE),"niet bekend")))</f>
        <v/>
      </c>
      <c r="AD3407" s="330"/>
      <c r="AE3407" s="211" t="str">
        <f>IF(B3407="","",(IFERROR(VLOOKUP(B3407,Projecten!A$4:X$9452,23,FALSE),"niet bekend")))</f>
        <v/>
      </c>
      <c r="AF3407" s="330" t="str">
        <f>IF(B3407="","",(IFERROR(VLOOKUP(B3407,Projecten!A$4:X$9452,12,FALSE),"niet bekend")))</f>
        <v/>
      </c>
    </row>
    <row r="3408" spans="1:33" s="259" customFormat="1" x14ac:dyDescent="0.2">
      <c r="A3408" s="202">
        <v>26480</v>
      </c>
      <c r="B3408" s="250"/>
      <c r="C3408" s="251"/>
      <c r="D3408" s="252" t="s">
        <v>4945</v>
      </c>
      <c r="E3408" s="239"/>
      <c r="F3408" s="239"/>
      <c r="G3408" s="239"/>
      <c r="H3408" s="239"/>
      <c r="I3408" s="239"/>
      <c r="J3408" s="253"/>
      <c r="K3408" s="253"/>
      <c r="L3408" s="253"/>
      <c r="M3408" s="253"/>
      <c r="N3408" s="254"/>
      <c r="O3408" s="254"/>
      <c r="P3408" s="254"/>
      <c r="Q3408" s="254"/>
      <c r="R3408" s="254"/>
      <c r="S3408" s="243"/>
      <c r="T3408" s="1443"/>
      <c r="U3408" s="255"/>
      <c r="V3408" s="638"/>
      <c r="W3408" s="260"/>
      <c r="X3408" s="239"/>
      <c r="Y3408" s="257">
        <v>5</v>
      </c>
      <c r="Z3408" s="239"/>
      <c r="AA3408" s="239"/>
      <c r="AB3408" s="1120"/>
      <c r="AC3408" s="249" t="str">
        <f>IF(B3408="","",(IFERROR(VLOOKUP(B3408,Projecten!A$4:X$9452,5,FALSE),"niet bekend")))</f>
        <v/>
      </c>
      <c r="AD3408" s="330"/>
      <c r="AE3408" s="211" t="str">
        <f>IF(B3408="","",(IFERROR(VLOOKUP(B3408,Projecten!A$4:X$9452,23,FALSE),"niet bekend")))</f>
        <v/>
      </c>
      <c r="AF3408" s="330" t="str">
        <f>IF(B3408="","",(IFERROR(VLOOKUP(B3408,Projecten!A$4:X$9452,12,FALSE),"niet bekend")))</f>
        <v/>
      </c>
    </row>
    <row r="3409" spans="1:33" s="259" customFormat="1" x14ac:dyDescent="0.2">
      <c r="A3409" s="202">
        <v>26481</v>
      </c>
      <c r="B3409" s="250"/>
      <c r="C3409" s="251"/>
      <c r="D3409" s="252" t="s">
        <v>5132</v>
      </c>
      <c r="E3409" s="239"/>
      <c r="F3409" s="239"/>
      <c r="G3409" s="239"/>
      <c r="H3409" s="239"/>
      <c r="I3409" s="239"/>
      <c r="J3409" s="253"/>
      <c r="K3409" s="253"/>
      <c r="L3409" s="253"/>
      <c r="M3409" s="253"/>
      <c r="N3409" s="254"/>
      <c r="O3409" s="254"/>
      <c r="P3409" s="254"/>
      <c r="Q3409" s="254"/>
      <c r="R3409" s="254"/>
      <c r="S3409" s="251"/>
      <c r="T3409" s="1443"/>
      <c r="U3409" s="255"/>
      <c r="V3409" s="638"/>
      <c r="W3409" s="260"/>
      <c r="X3409" s="239"/>
      <c r="Y3409" s="257">
        <v>29.75</v>
      </c>
      <c r="Z3409" s="239"/>
      <c r="AA3409" s="239"/>
      <c r="AB3409" s="1120"/>
      <c r="AC3409" s="249"/>
      <c r="AD3409" s="330"/>
      <c r="AE3409" s="211"/>
      <c r="AF3409" s="330"/>
    </row>
    <row r="3410" spans="1:33" s="259" customFormat="1" x14ac:dyDescent="0.2">
      <c r="A3410" s="202">
        <v>26482</v>
      </c>
      <c r="B3410" s="250"/>
      <c r="C3410" s="251"/>
      <c r="D3410" s="252" t="s">
        <v>5205</v>
      </c>
      <c r="E3410" s="239"/>
      <c r="F3410" s="239"/>
      <c r="G3410" s="239"/>
      <c r="H3410" s="239"/>
      <c r="I3410" s="239"/>
      <c r="J3410" s="253"/>
      <c r="K3410" s="253"/>
      <c r="L3410" s="253"/>
      <c r="M3410" s="253"/>
      <c r="N3410" s="254"/>
      <c r="O3410" s="254"/>
      <c r="P3410" s="254"/>
      <c r="Q3410" s="254"/>
      <c r="R3410" s="254"/>
      <c r="S3410" s="243"/>
      <c r="T3410" s="1443"/>
      <c r="U3410" s="255"/>
      <c r="V3410" s="638"/>
      <c r="W3410" s="260"/>
      <c r="X3410" s="239"/>
      <c r="Y3410" s="257">
        <v>2</v>
      </c>
      <c r="Z3410" s="239"/>
      <c r="AA3410" s="239"/>
      <c r="AB3410" s="1120"/>
      <c r="AC3410" s="249" t="str">
        <f>IF(B3410="","",(IFERROR(VLOOKUP(B3410,Projecten!A$4:X$9452,5,FALSE),"niet bekend")))</f>
        <v/>
      </c>
      <c r="AD3410" s="330"/>
      <c r="AE3410" s="211" t="str">
        <f>IF(B3410="","",(IFERROR(VLOOKUP(B3410,Projecten!A$4:X$9452,23,FALSE),"niet bekend")))</f>
        <v/>
      </c>
      <c r="AF3410" s="330" t="str">
        <f>IF(B3410="","",(IFERROR(VLOOKUP(B3410,Projecten!A$4:X$9452,12,FALSE),"niet bekend")))</f>
        <v/>
      </c>
    </row>
    <row r="3411" spans="1:33" s="259" customFormat="1" x14ac:dyDescent="0.2">
      <c r="A3411" s="202">
        <v>26483</v>
      </c>
      <c r="B3411" s="250"/>
      <c r="C3411" s="251"/>
      <c r="D3411" s="252" t="s">
        <v>5206</v>
      </c>
      <c r="E3411" s="239"/>
      <c r="F3411" s="239"/>
      <c r="G3411" s="239"/>
      <c r="H3411" s="239"/>
      <c r="I3411" s="239"/>
      <c r="J3411" s="253"/>
      <c r="K3411" s="253"/>
      <c r="L3411" s="253"/>
      <c r="M3411" s="253"/>
      <c r="N3411" s="254"/>
      <c r="O3411" s="254"/>
      <c r="P3411" s="254"/>
      <c r="Q3411" s="254"/>
      <c r="R3411" s="254"/>
      <c r="S3411" s="243"/>
      <c r="T3411" s="1443"/>
      <c r="U3411" s="255"/>
      <c r="V3411" s="638"/>
      <c r="W3411" s="260"/>
      <c r="X3411" s="239"/>
      <c r="Y3411" s="257">
        <v>3</v>
      </c>
      <c r="Z3411" s="239"/>
      <c r="AA3411" s="239"/>
      <c r="AB3411" s="1120"/>
      <c r="AC3411" s="249"/>
      <c r="AD3411" s="330"/>
      <c r="AE3411" s="211"/>
      <c r="AF3411" s="330"/>
    </row>
    <row r="3412" spans="1:33" s="259" customFormat="1" x14ac:dyDescent="0.2">
      <c r="A3412" s="202">
        <v>26484</v>
      </c>
      <c r="B3412" s="250"/>
      <c r="C3412" s="251"/>
      <c r="D3412" s="252" t="s">
        <v>5222</v>
      </c>
      <c r="E3412" s="239"/>
      <c r="F3412" s="239"/>
      <c r="G3412" s="239"/>
      <c r="H3412" s="239"/>
      <c r="I3412" s="239"/>
      <c r="J3412" s="253"/>
      <c r="K3412" s="253"/>
      <c r="L3412" s="253"/>
      <c r="M3412" s="253"/>
      <c r="N3412" s="254"/>
      <c r="O3412" s="254"/>
      <c r="P3412" s="254"/>
      <c r="Q3412" s="254"/>
      <c r="R3412" s="254"/>
      <c r="S3412" s="243"/>
      <c r="T3412" s="1443"/>
      <c r="U3412" s="255"/>
      <c r="V3412" s="638"/>
      <c r="W3412" s="260"/>
      <c r="X3412" s="239"/>
      <c r="Y3412" s="257">
        <v>1</v>
      </c>
      <c r="Z3412" s="239"/>
      <c r="AA3412" s="239"/>
      <c r="AB3412" s="1120"/>
      <c r="AC3412" s="249"/>
      <c r="AD3412" s="330"/>
      <c r="AE3412" s="211"/>
      <c r="AF3412" s="330"/>
    </row>
    <row r="3413" spans="1:33" x14ac:dyDescent="0.2">
      <c r="A3413" s="202">
        <v>26485</v>
      </c>
      <c r="B3413" s="261">
        <v>2018280</v>
      </c>
      <c r="C3413" s="320">
        <v>121977</v>
      </c>
      <c r="D3413" s="243">
        <v>708618</v>
      </c>
      <c r="E3413" s="202" t="s">
        <v>26</v>
      </c>
      <c r="F3413" s="202">
        <v>1</v>
      </c>
      <c r="G3413" s="202">
        <v>9</v>
      </c>
      <c r="H3413" s="202">
        <v>7</v>
      </c>
      <c r="I3413" s="202">
        <v>3</v>
      </c>
      <c r="J3413" s="262">
        <v>43228</v>
      </c>
      <c r="K3413" s="262">
        <v>43229</v>
      </c>
      <c r="L3413" s="263" t="s">
        <v>1485</v>
      </c>
      <c r="M3413" s="263" t="s">
        <v>1485</v>
      </c>
      <c r="N3413" s="254" t="s">
        <v>47</v>
      </c>
      <c r="O3413" s="254" t="s">
        <v>47</v>
      </c>
      <c r="P3413" s="254" t="s">
        <v>47</v>
      </c>
      <c r="Q3413" s="254" t="s">
        <v>47</v>
      </c>
      <c r="R3413" s="254" t="s">
        <v>47</v>
      </c>
      <c r="S3413" s="243"/>
      <c r="T3413" s="1371"/>
      <c r="U3413" s="245">
        <v>21</v>
      </c>
      <c r="W3413" s="318" t="s">
        <v>162</v>
      </c>
      <c r="X3413" s="265" t="s">
        <v>5197</v>
      </c>
      <c r="Y3413" s="248">
        <v>19</v>
      </c>
      <c r="Z3413" s="202"/>
      <c r="AA3413" s="202"/>
      <c r="AB3413" s="499"/>
      <c r="AC3413" s="249">
        <f>IF(B3413="","",(IFERROR(VLOOKUP(B3413,Projecten!A$4:X$9452,5,FALSE),"niet bekend")))</f>
        <v>1</v>
      </c>
      <c r="AD3413" s="330">
        <f t="shared" ref="AD3413:AD3431" si="239">IF(AC3413="","",(IF(F3413=0,AF3413,(F3413/AC3413*AF3413))))</f>
        <v>3586.84</v>
      </c>
      <c r="AE3413" s="211">
        <f>IF(B3413="","",(IFERROR(VLOOKUP(B3413,Projecten!A$4:X$9452,23,FALSE),"niet bekend")))</f>
        <v>3586.84</v>
      </c>
      <c r="AF3413" s="330">
        <f>IF(B3413="","",(IFERROR(VLOOKUP(B3413,Projecten!A$4:X$9452,12,FALSE),"niet bekend")))</f>
        <v>3586.84</v>
      </c>
      <c r="AG3413" s="209"/>
    </row>
    <row r="3414" spans="1:33" x14ac:dyDescent="0.2">
      <c r="A3414" s="202">
        <v>26486</v>
      </c>
      <c r="B3414" s="261">
        <v>2018143</v>
      </c>
      <c r="C3414" s="320" t="s">
        <v>5148</v>
      </c>
      <c r="D3414" s="243" t="s">
        <v>4724</v>
      </c>
      <c r="E3414" s="202" t="s">
        <v>26</v>
      </c>
      <c r="F3414" s="202">
        <v>1</v>
      </c>
      <c r="G3414" s="202">
        <v>11</v>
      </c>
      <c r="H3414" s="202">
        <v>4</v>
      </c>
      <c r="I3414" s="202">
        <v>12</v>
      </c>
      <c r="J3414" s="262">
        <v>43228</v>
      </c>
      <c r="K3414" s="262">
        <v>43227</v>
      </c>
      <c r="L3414" s="263" t="s">
        <v>1485</v>
      </c>
      <c r="M3414" s="267" t="s">
        <v>5104</v>
      </c>
      <c r="N3414" s="254" t="s">
        <v>47</v>
      </c>
      <c r="O3414" s="254" t="s">
        <v>47</v>
      </c>
      <c r="P3414" s="254" t="s">
        <v>47</v>
      </c>
      <c r="Q3414" s="254" t="s">
        <v>47</v>
      </c>
      <c r="R3414" s="254" t="s">
        <v>47</v>
      </c>
      <c r="S3414" s="243"/>
      <c r="T3414" s="1371"/>
      <c r="U3414" s="245">
        <v>21</v>
      </c>
      <c r="W3414" s="318" t="s">
        <v>3928</v>
      </c>
      <c r="X3414" s="265" t="s">
        <v>5243</v>
      </c>
      <c r="Y3414" s="248">
        <v>48</v>
      </c>
      <c r="Z3414" s="202"/>
      <c r="AA3414" s="202"/>
      <c r="AB3414" s="499"/>
      <c r="AC3414" s="249">
        <f>IF(B3414="","",(IFERROR(VLOOKUP(B3414,Projecten!A$4:X$9452,5,FALSE),"niet bekend")))</f>
        <v>1</v>
      </c>
      <c r="AD3414" s="330">
        <f t="shared" si="239"/>
        <v>11442</v>
      </c>
      <c r="AE3414" s="211">
        <f>IF(B3414="","",(IFERROR(VLOOKUP(B3414,Projecten!A$4:X$9452,23,FALSE),"niet bekend")))</f>
        <v>11442</v>
      </c>
      <c r="AF3414" s="330">
        <f>IF(B3414="","",(IFERROR(VLOOKUP(B3414,Projecten!A$4:X$9452,12,FALSE),"niet bekend")))</f>
        <v>11442</v>
      </c>
      <c r="AG3414" s="209"/>
    </row>
    <row r="3415" spans="1:33" x14ac:dyDescent="0.2">
      <c r="A3415" s="202">
        <v>26487</v>
      </c>
      <c r="B3415" s="261" t="s">
        <v>4405</v>
      </c>
      <c r="C3415" s="243">
        <v>121911</v>
      </c>
      <c r="D3415" s="243" t="s">
        <v>4407</v>
      </c>
      <c r="E3415" s="202" t="s">
        <v>352</v>
      </c>
      <c r="F3415" s="202">
        <v>1</v>
      </c>
      <c r="G3415" s="202">
        <v>7</v>
      </c>
      <c r="H3415" s="202">
        <v>4</v>
      </c>
      <c r="I3415" s="202">
        <v>3</v>
      </c>
      <c r="J3415" s="262">
        <v>43175</v>
      </c>
      <c r="K3415" s="263">
        <v>43178</v>
      </c>
      <c r="L3415" s="263" t="s">
        <v>1485</v>
      </c>
      <c r="M3415" s="263" t="s">
        <v>1485</v>
      </c>
      <c r="N3415" s="254" t="s">
        <v>47</v>
      </c>
      <c r="O3415" s="254" t="s">
        <v>47</v>
      </c>
      <c r="P3415" s="254" t="s">
        <v>47</v>
      </c>
      <c r="Q3415" s="254" t="s">
        <v>47</v>
      </c>
      <c r="R3415" s="254" t="s">
        <v>47</v>
      </c>
      <c r="S3415" s="243"/>
      <c r="T3415" s="1371"/>
      <c r="U3415" s="264">
        <v>21</v>
      </c>
      <c r="W3415" s="202" t="s">
        <v>532</v>
      </c>
      <c r="X3415" s="265" t="s">
        <v>4906</v>
      </c>
      <c r="Y3415" s="248">
        <v>16</v>
      </c>
      <c r="Z3415" s="202"/>
      <c r="AA3415" s="202"/>
      <c r="AB3415" s="499"/>
      <c r="AC3415" s="249">
        <f>IF(B3415="","",(IFERROR(VLOOKUP(B3415,Projecten!A$4:X$9452,5,FALSE),"niet bekend")))</f>
        <v>1</v>
      </c>
      <c r="AD3415" s="330">
        <f t="shared" si="239"/>
        <v>2360</v>
      </c>
      <c r="AE3415" s="211">
        <f>IF(B3415="","",(IFERROR(VLOOKUP(B3415,Projecten!A$4:X$9452,23,FALSE),"niet bekend")))</f>
        <v>2360</v>
      </c>
      <c r="AF3415" s="330">
        <f>IF(B3415="","",(IFERROR(VLOOKUP(B3415,Projecten!A$4:X$9452,12,FALSE),"niet bekend")))</f>
        <v>2360</v>
      </c>
      <c r="AG3415" s="209"/>
    </row>
    <row r="3416" spans="1:33" x14ac:dyDescent="0.2">
      <c r="A3416" s="202">
        <v>26488</v>
      </c>
      <c r="B3416" s="261" t="s">
        <v>4406</v>
      </c>
      <c r="C3416" s="243">
        <v>121911</v>
      </c>
      <c r="D3416" s="243" t="s">
        <v>4407</v>
      </c>
      <c r="E3416" s="202" t="s">
        <v>352</v>
      </c>
      <c r="F3416" s="202">
        <v>1</v>
      </c>
      <c r="G3416" s="202">
        <v>7</v>
      </c>
      <c r="H3416" s="202">
        <v>4</v>
      </c>
      <c r="I3416" s="202">
        <v>3</v>
      </c>
      <c r="J3416" s="262">
        <v>43175</v>
      </c>
      <c r="K3416" s="263">
        <v>43178</v>
      </c>
      <c r="L3416" s="263" t="s">
        <v>1485</v>
      </c>
      <c r="M3416" s="263" t="s">
        <v>1485</v>
      </c>
      <c r="N3416" s="254" t="s">
        <v>47</v>
      </c>
      <c r="O3416" s="254" t="s">
        <v>47</v>
      </c>
      <c r="P3416" s="254" t="s">
        <v>47</v>
      </c>
      <c r="Q3416" s="254" t="s">
        <v>47</v>
      </c>
      <c r="R3416" s="254" t="s">
        <v>47</v>
      </c>
      <c r="S3416" s="243"/>
      <c r="T3416" s="1371"/>
      <c r="U3416" s="264">
        <v>21</v>
      </c>
      <c r="W3416" s="202" t="s">
        <v>532</v>
      </c>
      <c r="X3416" s="265" t="s">
        <v>4906</v>
      </c>
      <c r="Y3416" s="248">
        <v>16</v>
      </c>
      <c r="Z3416" s="202"/>
      <c r="AA3416" s="202"/>
      <c r="AB3416" s="499"/>
      <c r="AC3416" s="249">
        <f>IF(B3416="","",(IFERROR(VLOOKUP(B3416,Projecten!A$4:X$9452,5,FALSE),"niet bekend")))</f>
        <v>1</v>
      </c>
      <c r="AD3416" s="330">
        <f t="shared" si="239"/>
        <v>2360</v>
      </c>
      <c r="AE3416" s="211">
        <f>IF(B3416="","",(IFERROR(VLOOKUP(B3416,Projecten!A$4:X$9452,23,FALSE),"niet bekend")))</f>
        <v>2360</v>
      </c>
      <c r="AF3416" s="330">
        <f>IF(B3416="","",(IFERROR(VLOOKUP(B3416,Projecten!A$4:X$9452,12,FALSE),"niet bekend")))</f>
        <v>2360</v>
      </c>
      <c r="AG3416" s="209"/>
    </row>
    <row r="3417" spans="1:33" x14ac:dyDescent="0.2">
      <c r="A3417" s="202">
        <v>26489</v>
      </c>
      <c r="B3417" s="272" t="s">
        <v>4435</v>
      </c>
      <c r="C3417" s="272">
        <v>121914</v>
      </c>
      <c r="D3417" s="272" t="s">
        <v>4436</v>
      </c>
      <c r="E3417" s="273" t="s">
        <v>352</v>
      </c>
      <c r="F3417" s="273">
        <v>1</v>
      </c>
      <c r="G3417" s="273">
        <v>8</v>
      </c>
      <c r="H3417" s="273">
        <v>4</v>
      </c>
      <c r="I3417" s="273">
        <v>6</v>
      </c>
      <c r="J3417" s="262">
        <v>43181</v>
      </c>
      <c r="K3417" s="262">
        <v>43178</v>
      </c>
      <c r="L3417" s="263" t="s">
        <v>1485</v>
      </c>
      <c r="M3417" s="263" t="s">
        <v>1485</v>
      </c>
      <c r="N3417" s="254" t="s">
        <v>47</v>
      </c>
      <c r="O3417" s="254" t="s">
        <v>47</v>
      </c>
      <c r="P3417" s="254" t="s">
        <v>47</v>
      </c>
      <c r="Q3417" s="254" t="s">
        <v>47</v>
      </c>
      <c r="R3417" s="254" t="s">
        <v>47</v>
      </c>
      <c r="S3417" s="243"/>
      <c r="T3417" s="1371"/>
      <c r="U3417" s="245">
        <v>21</v>
      </c>
      <c r="W3417" s="202" t="s">
        <v>532</v>
      </c>
      <c r="X3417" s="265" t="s">
        <v>4907</v>
      </c>
      <c r="Y3417" s="248">
        <v>25</v>
      </c>
      <c r="Z3417" s="202"/>
      <c r="AA3417" s="202"/>
      <c r="AB3417" s="499"/>
      <c r="AC3417" s="249">
        <f>IF(B3417="","",(IFERROR(VLOOKUP(B3417,Projecten!A$4:X$9452,5,FALSE),"niet bekend")))</f>
        <v>1</v>
      </c>
      <c r="AD3417" s="330">
        <f t="shared" si="239"/>
        <v>5032</v>
      </c>
      <c r="AE3417" s="211">
        <f>IF(B3417="","",(IFERROR(VLOOKUP(B3417,Projecten!A$4:X$9452,23,FALSE),"niet bekend")))</f>
        <v>5032</v>
      </c>
      <c r="AF3417" s="330">
        <f>IF(B3417="","",(IFERROR(VLOOKUP(B3417,Projecten!A$4:X$9452,12,FALSE),"niet bekend")))</f>
        <v>5032</v>
      </c>
      <c r="AG3417" s="209"/>
    </row>
    <row r="3418" spans="1:33" x14ac:dyDescent="0.2">
      <c r="A3418" s="202">
        <v>26490</v>
      </c>
      <c r="B3418" s="272" t="s">
        <v>4437</v>
      </c>
      <c r="C3418" s="272">
        <v>121914</v>
      </c>
      <c r="D3418" s="272" t="s">
        <v>4438</v>
      </c>
      <c r="E3418" s="273" t="s">
        <v>352</v>
      </c>
      <c r="F3418" s="273">
        <v>1</v>
      </c>
      <c r="G3418" s="273">
        <v>8</v>
      </c>
      <c r="H3418" s="273">
        <v>4</v>
      </c>
      <c r="I3418" s="273">
        <v>6</v>
      </c>
      <c r="J3418" s="262">
        <v>43181</v>
      </c>
      <c r="K3418" s="262">
        <v>43178</v>
      </c>
      <c r="L3418" s="263" t="s">
        <v>1485</v>
      </c>
      <c r="M3418" s="263" t="s">
        <v>1485</v>
      </c>
      <c r="N3418" s="254" t="s">
        <v>47</v>
      </c>
      <c r="O3418" s="254" t="s">
        <v>47</v>
      </c>
      <c r="P3418" s="254" t="s">
        <v>47</v>
      </c>
      <c r="Q3418" s="254" t="s">
        <v>47</v>
      </c>
      <c r="R3418" s="254" t="s">
        <v>47</v>
      </c>
      <c r="S3418" s="243"/>
      <c r="T3418" s="1371"/>
      <c r="U3418" s="245">
        <v>21</v>
      </c>
      <c r="W3418" s="202" t="s">
        <v>532</v>
      </c>
      <c r="X3418" s="265" t="s">
        <v>4907</v>
      </c>
      <c r="Y3418" s="248">
        <v>25</v>
      </c>
      <c r="Z3418" s="202"/>
      <c r="AA3418" s="202"/>
      <c r="AB3418" s="499"/>
      <c r="AC3418" s="249">
        <f>IF(B3418="","",(IFERROR(VLOOKUP(B3418,Projecten!A$4:X$9452,5,FALSE),"niet bekend")))</f>
        <v>1</v>
      </c>
      <c r="AD3418" s="330">
        <f t="shared" si="239"/>
        <v>5032</v>
      </c>
      <c r="AE3418" s="211">
        <f>IF(B3418="","",(IFERROR(VLOOKUP(B3418,Projecten!A$4:X$9452,23,FALSE),"niet bekend")))</f>
        <v>5032</v>
      </c>
      <c r="AF3418" s="330">
        <f>IF(B3418="","",(IFERROR(VLOOKUP(B3418,Projecten!A$4:X$9452,12,FALSE),"niet bekend")))</f>
        <v>5032</v>
      </c>
      <c r="AG3418" s="209"/>
    </row>
    <row r="3419" spans="1:33" x14ac:dyDescent="0.2">
      <c r="A3419" s="202">
        <v>26491</v>
      </c>
      <c r="B3419" s="272" t="s">
        <v>4439</v>
      </c>
      <c r="C3419" s="272">
        <v>121914</v>
      </c>
      <c r="D3419" s="272" t="s">
        <v>4442</v>
      </c>
      <c r="E3419" s="273" t="s">
        <v>352</v>
      </c>
      <c r="F3419" s="273">
        <v>1</v>
      </c>
      <c r="G3419" s="273">
        <v>8</v>
      </c>
      <c r="H3419" s="273">
        <v>4</v>
      </c>
      <c r="I3419" s="273">
        <v>6</v>
      </c>
      <c r="J3419" s="262">
        <v>43181</v>
      </c>
      <c r="K3419" s="262">
        <v>43178</v>
      </c>
      <c r="L3419" s="263" t="s">
        <v>1485</v>
      </c>
      <c r="M3419" s="263" t="s">
        <v>1485</v>
      </c>
      <c r="N3419" s="254" t="s">
        <v>47</v>
      </c>
      <c r="O3419" s="254" t="s">
        <v>47</v>
      </c>
      <c r="P3419" s="254" t="s">
        <v>47</v>
      </c>
      <c r="Q3419" s="254" t="s">
        <v>47</v>
      </c>
      <c r="R3419" s="254" t="s">
        <v>47</v>
      </c>
      <c r="S3419" s="243"/>
      <c r="T3419" s="1371"/>
      <c r="U3419" s="245">
        <v>21</v>
      </c>
      <c r="W3419" s="202" t="s">
        <v>532</v>
      </c>
      <c r="X3419" s="265" t="s">
        <v>4907</v>
      </c>
      <c r="Y3419" s="248">
        <v>25</v>
      </c>
      <c r="Z3419" s="202"/>
      <c r="AA3419" s="202"/>
      <c r="AB3419" s="499"/>
      <c r="AC3419" s="249">
        <f>IF(B3419="","",(IFERROR(VLOOKUP(B3419,Projecten!A$4:X$9452,5,FALSE),"niet bekend")))</f>
        <v>1</v>
      </c>
      <c r="AD3419" s="330">
        <f t="shared" si="239"/>
        <v>5032</v>
      </c>
      <c r="AE3419" s="211">
        <f>IF(B3419="","",(IFERROR(VLOOKUP(B3419,Projecten!A$4:X$9452,23,FALSE),"niet bekend")))</f>
        <v>5032</v>
      </c>
      <c r="AF3419" s="330">
        <f>IF(B3419="","",(IFERROR(VLOOKUP(B3419,Projecten!A$4:X$9452,12,FALSE),"niet bekend")))</f>
        <v>5032</v>
      </c>
      <c r="AG3419" s="209"/>
    </row>
    <row r="3420" spans="1:33" x14ac:dyDescent="0.2">
      <c r="A3420" s="202">
        <v>26492</v>
      </c>
      <c r="B3420" s="272" t="s">
        <v>4440</v>
      </c>
      <c r="C3420" s="272">
        <v>121914</v>
      </c>
      <c r="D3420" s="272" t="s">
        <v>4443</v>
      </c>
      <c r="E3420" s="273" t="s">
        <v>352</v>
      </c>
      <c r="F3420" s="273">
        <v>1</v>
      </c>
      <c r="G3420" s="273">
        <v>8</v>
      </c>
      <c r="H3420" s="273">
        <v>4</v>
      </c>
      <c r="I3420" s="273">
        <v>6</v>
      </c>
      <c r="J3420" s="262">
        <v>43181</v>
      </c>
      <c r="K3420" s="262">
        <v>43178</v>
      </c>
      <c r="L3420" s="263" t="s">
        <v>1485</v>
      </c>
      <c r="M3420" s="263" t="s">
        <v>1485</v>
      </c>
      <c r="N3420" s="254" t="s">
        <v>47</v>
      </c>
      <c r="O3420" s="254" t="s">
        <v>47</v>
      </c>
      <c r="P3420" s="254" t="s">
        <v>47</v>
      </c>
      <c r="Q3420" s="254" t="s">
        <v>47</v>
      </c>
      <c r="R3420" s="254" t="s">
        <v>47</v>
      </c>
      <c r="S3420" s="243"/>
      <c r="T3420" s="1371"/>
      <c r="U3420" s="245">
        <v>21</v>
      </c>
      <c r="W3420" s="202" t="s">
        <v>532</v>
      </c>
      <c r="X3420" s="265" t="s">
        <v>4907</v>
      </c>
      <c r="Y3420" s="248">
        <v>25</v>
      </c>
      <c r="Z3420" s="202"/>
      <c r="AA3420" s="202"/>
      <c r="AB3420" s="499"/>
      <c r="AC3420" s="249">
        <f>IF(B3420="","",(IFERROR(VLOOKUP(B3420,Projecten!A$4:X$9452,5,FALSE),"niet bekend")))</f>
        <v>1</v>
      </c>
      <c r="AD3420" s="330">
        <f t="shared" si="239"/>
        <v>5032</v>
      </c>
      <c r="AE3420" s="211">
        <f>IF(B3420="","",(IFERROR(VLOOKUP(B3420,Projecten!A$4:X$9452,23,FALSE),"niet bekend")))</f>
        <v>5032</v>
      </c>
      <c r="AF3420" s="330">
        <f>IF(B3420="","",(IFERROR(VLOOKUP(B3420,Projecten!A$4:X$9452,12,FALSE),"niet bekend")))</f>
        <v>5032</v>
      </c>
      <c r="AG3420" s="209"/>
    </row>
    <row r="3421" spans="1:33" s="868" customFormat="1" x14ac:dyDescent="0.2">
      <c r="A3421" s="318">
        <v>26493</v>
      </c>
      <c r="B3421" s="496">
        <v>2018200</v>
      </c>
      <c r="C3421" s="496">
        <v>121981</v>
      </c>
      <c r="D3421" s="496" t="s">
        <v>4831</v>
      </c>
      <c r="E3421" s="389" t="s">
        <v>352</v>
      </c>
      <c r="F3421" s="389">
        <v>1</v>
      </c>
      <c r="G3421" s="389">
        <v>10</v>
      </c>
      <c r="H3421" s="389">
        <v>4</v>
      </c>
      <c r="I3421" s="389">
        <v>3</v>
      </c>
      <c r="J3421" s="262">
        <v>43207</v>
      </c>
      <c r="K3421" s="262">
        <v>43206</v>
      </c>
      <c r="L3421" s="263" t="s">
        <v>1485</v>
      </c>
      <c r="M3421" s="263" t="s">
        <v>1485</v>
      </c>
      <c r="N3421" s="322" t="s">
        <v>47</v>
      </c>
      <c r="O3421" s="322" t="s">
        <v>47</v>
      </c>
      <c r="P3421" s="322" t="s">
        <v>47</v>
      </c>
      <c r="Q3421" s="322" t="s">
        <v>47</v>
      </c>
      <c r="R3421" s="322" t="s">
        <v>47</v>
      </c>
      <c r="S3421" s="667"/>
      <c r="T3421" s="1444" t="s">
        <v>5026</v>
      </c>
      <c r="U3421" s="264">
        <v>21</v>
      </c>
      <c r="V3421" s="867"/>
      <c r="W3421" s="318" t="s">
        <v>532</v>
      </c>
      <c r="X3421" s="1479" t="s">
        <v>5151</v>
      </c>
      <c r="Y3421" s="324">
        <v>20</v>
      </c>
      <c r="Z3421" s="869"/>
      <c r="AA3421" s="869"/>
      <c r="AB3421" s="1124"/>
      <c r="AC3421" s="249">
        <f>IF(B3421="","",(IFERROR(VLOOKUP(B3421,Projecten!A$4:X$9452,5,FALSE),"niet bekend")))</f>
        <v>1</v>
      </c>
      <c r="AD3421" s="330">
        <f t="shared" si="239"/>
        <v>0</v>
      </c>
      <c r="AE3421" s="211">
        <f>IF(B3421="","",(IFERROR(VLOOKUP(B3421,Projecten!A$4:X$9452,23,FALSE),"niet bekend")))</f>
        <v>0</v>
      </c>
      <c r="AF3421" s="330">
        <f>IF(B3421="","",(IFERROR(VLOOKUP(B3421,Projecten!A$4:X$9452,12,FALSE),"niet bekend")))</f>
        <v>0</v>
      </c>
    </row>
    <row r="3422" spans="1:33" x14ac:dyDescent="0.2">
      <c r="A3422" s="202">
        <v>26494</v>
      </c>
      <c r="B3422" s="272">
        <v>2018274</v>
      </c>
      <c r="C3422" s="272">
        <v>121981</v>
      </c>
      <c r="D3422" s="272" t="s">
        <v>4998</v>
      </c>
      <c r="E3422" s="273" t="s">
        <v>352</v>
      </c>
      <c r="F3422" s="273">
        <v>1</v>
      </c>
      <c r="G3422" s="273">
        <v>8</v>
      </c>
      <c r="H3422" s="273">
        <v>5</v>
      </c>
      <c r="I3422" s="273">
        <v>3</v>
      </c>
      <c r="J3422" s="262">
        <v>43228</v>
      </c>
      <c r="K3422" s="262" t="s">
        <v>47</v>
      </c>
      <c r="L3422" s="263" t="s">
        <v>1485</v>
      </c>
      <c r="M3422" s="263" t="s">
        <v>1485</v>
      </c>
      <c r="N3422" s="254" t="s">
        <v>47</v>
      </c>
      <c r="O3422" s="254" t="s">
        <v>47</v>
      </c>
      <c r="P3422" s="254" t="s">
        <v>47</v>
      </c>
      <c r="Q3422" s="254" t="s">
        <v>47</v>
      </c>
      <c r="R3422" s="254" t="s">
        <v>47</v>
      </c>
      <c r="S3422" s="243"/>
      <c r="T3422" s="1371"/>
      <c r="U3422" s="245">
        <v>21</v>
      </c>
      <c r="W3422" s="202" t="s">
        <v>2921</v>
      </c>
      <c r="X3422" s="265" t="s">
        <v>1341</v>
      </c>
      <c r="Y3422" s="248">
        <v>18</v>
      </c>
      <c r="Z3422" s="202"/>
      <c r="AA3422" s="202"/>
      <c r="AB3422" s="499"/>
      <c r="AC3422" s="249">
        <f>IF(B3422="","",(IFERROR(VLOOKUP(B3422,Projecten!A$4:X$9452,5,FALSE),"niet bekend")))</f>
        <v>1</v>
      </c>
      <c r="AD3422" s="330">
        <f t="shared" si="239"/>
        <v>2808.26</v>
      </c>
      <c r="AE3422" s="211">
        <f>IF(B3422="","",(IFERROR(VLOOKUP(B3422,Projecten!A$4:X$9452,23,FALSE),"niet bekend")))</f>
        <v>2808.26</v>
      </c>
      <c r="AF3422" s="330">
        <f>IF(B3422="","",(IFERROR(VLOOKUP(B3422,Projecten!A$4:X$9452,12,FALSE),"niet bekend")))</f>
        <v>2808.26</v>
      </c>
      <c r="AG3422" s="209"/>
    </row>
    <row r="3423" spans="1:33" x14ac:dyDescent="0.2">
      <c r="A3423" s="202">
        <v>26495</v>
      </c>
      <c r="B3423" s="272">
        <v>2018276</v>
      </c>
      <c r="C3423" s="272">
        <v>121981</v>
      </c>
      <c r="D3423" s="272" t="s">
        <v>5001</v>
      </c>
      <c r="E3423" s="273" t="s">
        <v>352</v>
      </c>
      <c r="F3423" s="273">
        <v>1</v>
      </c>
      <c r="G3423" s="273">
        <v>10</v>
      </c>
      <c r="H3423" s="273">
        <v>7</v>
      </c>
      <c r="I3423" s="273">
        <v>4</v>
      </c>
      <c r="J3423" s="262">
        <v>43228</v>
      </c>
      <c r="K3423" s="262">
        <v>43229</v>
      </c>
      <c r="L3423" s="263" t="s">
        <v>1485</v>
      </c>
      <c r="M3423" s="263" t="s">
        <v>1485</v>
      </c>
      <c r="N3423" s="254" t="s">
        <v>47</v>
      </c>
      <c r="O3423" s="254" t="s">
        <v>47</v>
      </c>
      <c r="P3423" s="254" t="s">
        <v>47</v>
      </c>
      <c r="Q3423" s="254" t="s">
        <v>47</v>
      </c>
      <c r="R3423" s="254" t="s">
        <v>47</v>
      </c>
      <c r="S3423" s="243"/>
      <c r="T3423" s="1371"/>
      <c r="U3423" s="245">
        <v>21</v>
      </c>
      <c r="W3423" s="202" t="s">
        <v>2921</v>
      </c>
      <c r="X3423" s="265" t="s">
        <v>1341</v>
      </c>
      <c r="Y3423" s="248">
        <v>24</v>
      </c>
      <c r="Z3423" s="202"/>
      <c r="AA3423" s="202"/>
      <c r="AB3423" s="499"/>
      <c r="AC3423" s="249">
        <f>IF(B3423="","",(IFERROR(VLOOKUP(B3423,Projecten!A$4:X$9452,5,FALSE),"niet bekend")))</f>
        <v>1</v>
      </c>
      <c r="AD3423" s="330">
        <f t="shared" si="239"/>
        <v>3394.79</v>
      </c>
      <c r="AE3423" s="211">
        <f>IF(B3423="","",(IFERROR(VLOOKUP(B3423,Projecten!A$4:X$9452,23,FALSE),"niet bekend")))</f>
        <v>3394.79</v>
      </c>
      <c r="AF3423" s="330">
        <f>IF(B3423="","",(IFERROR(VLOOKUP(B3423,Projecten!A$4:X$9452,12,FALSE),"niet bekend")))</f>
        <v>3394.79</v>
      </c>
      <c r="AG3423" s="209"/>
    </row>
    <row r="3424" spans="1:33" x14ac:dyDescent="0.2">
      <c r="A3424" s="202">
        <v>26496</v>
      </c>
      <c r="B3424" s="272">
        <v>2018278</v>
      </c>
      <c r="C3424" s="272">
        <v>121981</v>
      </c>
      <c r="D3424" s="272" t="s">
        <v>5004</v>
      </c>
      <c r="E3424" s="273" t="s">
        <v>352</v>
      </c>
      <c r="F3424" s="273">
        <v>1</v>
      </c>
      <c r="G3424" s="273">
        <v>8</v>
      </c>
      <c r="H3424" s="273">
        <v>5</v>
      </c>
      <c r="I3424" s="273">
        <v>3</v>
      </c>
      <c r="J3424" s="262">
        <v>43228</v>
      </c>
      <c r="K3424" s="262">
        <v>43229</v>
      </c>
      <c r="L3424" s="263" t="s">
        <v>1485</v>
      </c>
      <c r="M3424" s="263" t="s">
        <v>1485</v>
      </c>
      <c r="N3424" s="254" t="s">
        <v>47</v>
      </c>
      <c r="O3424" s="254" t="s">
        <v>47</v>
      </c>
      <c r="P3424" s="254" t="s">
        <v>47</v>
      </c>
      <c r="Q3424" s="254" t="s">
        <v>47</v>
      </c>
      <c r="R3424" s="254" t="s">
        <v>47</v>
      </c>
      <c r="S3424" s="243"/>
      <c r="T3424" s="1371"/>
      <c r="U3424" s="245">
        <v>21</v>
      </c>
      <c r="W3424" s="202" t="s">
        <v>2921</v>
      </c>
      <c r="X3424" s="265" t="s">
        <v>1341</v>
      </c>
      <c r="Y3424" s="248">
        <v>18</v>
      </c>
      <c r="Z3424" s="202"/>
      <c r="AA3424" s="202"/>
      <c r="AB3424" s="499"/>
      <c r="AC3424" s="249">
        <f>IF(B3424="","",(IFERROR(VLOOKUP(B3424,Projecten!A$4:X$9452,5,FALSE),"niet bekend")))</f>
        <v>1</v>
      </c>
      <c r="AD3424" s="330">
        <f t="shared" si="239"/>
        <v>3062.88</v>
      </c>
      <c r="AE3424" s="211">
        <f>IF(B3424="","",(IFERROR(VLOOKUP(B3424,Projecten!A$4:X$9452,23,FALSE),"niet bekend")))</f>
        <v>3062.88</v>
      </c>
      <c r="AF3424" s="330">
        <f>IF(B3424="","",(IFERROR(VLOOKUP(B3424,Projecten!A$4:X$9452,12,FALSE),"niet bekend")))</f>
        <v>3062.88</v>
      </c>
      <c r="AG3424" s="209"/>
    </row>
    <row r="3425" spans="1:33" x14ac:dyDescent="0.2">
      <c r="A3425" s="202">
        <v>26497</v>
      </c>
      <c r="B3425" s="272">
        <v>2018288</v>
      </c>
      <c r="C3425" s="272">
        <v>121981</v>
      </c>
      <c r="D3425" s="272" t="s">
        <v>5020</v>
      </c>
      <c r="E3425" s="273" t="s">
        <v>352</v>
      </c>
      <c r="F3425" s="273">
        <v>1</v>
      </c>
      <c r="G3425" s="273">
        <v>2</v>
      </c>
      <c r="H3425" s="273">
        <v>1</v>
      </c>
      <c r="I3425" s="273">
        <v>1</v>
      </c>
      <c r="J3425" s="262">
        <v>43228</v>
      </c>
      <c r="K3425" s="263" t="s">
        <v>1485</v>
      </c>
      <c r="L3425" s="263" t="s">
        <v>1485</v>
      </c>
      <c r="M3425" s="263" t="s">
        <v>1485</v>
      </c>
      <c r="N3425" s="254" t="s">
        <v>47</v>
      </c>
      <c r="O3425" s="254" t="s">
        <v>47</v>
      </c>
      <c r="P3425" s="254" t="s">
        <v>47</v>
      </c>
      <c r="Q3425" s="254" t="s">
        <v>47</v>
      </c>
      <c r="R3425" s="254" t="s">
        <v>47</v>
      </c>
      <c r="S3425" s="243"/>
      <c r="T3425" s="1371"/>
      <c r="U3425" s="245">
        <v>21</v>
      </c>
      <c r="W3425" s="202" t="s">
        <v>2921</v>
      </c>
      <c r="X3425" s="265" t="s">
        <v>1341</v>
      </c>
      <c r="Y3425" s="248">
        <v>6</v>
      </c>
      <c r="Z3425" s="202"/>
      <c r="AA3425" s="202"/>
      <c r="AB3425" s="499"/>
      <c r="AC3425" s="249">
        <f>IF(B3425="","",(IFERROR(VLOOKUP(B3425,Projecten!A$4:X$9452,5,FALSE),"niet bekend")))</f>
        <v>1</v>
      </c>
      <c r="AD3425" s="330">
        <f t="shared" si="239"/>
        <v>735.8</v>
      </c>
      <c r="AE3425" s="211">
        <f>IF(B3425="","",(IFERROR(VLOOKUP(B3425,Projecten!A$4:X$9452,23,FALSE),"niet bekend")))</f>
        <v>735.8</v>
      </c>
      <c r="AF3425" s="330">
        <f>IF(B3425="","",(IFERROR(VLOOKUP(B3425,Projecten!A$4:X$9452,12,FALSE),"niet bekend")))</f>
        <v>735.8</v>
      </c>
      <c r="AG3425" s="209"/>
    </row>
    <row r="3426" spans="1:33" x14ac:dyDescent="0.2">
      <c r="A3426" s="202">
        <v>26498</v>
      </c>
      <c r="B3426" s="272" t="s">
        <v>4999</v>
      </c>
      <c r="C3426" s="272">
        <v>121982</v>
      </c>
      <c r="D3426" s="272" t="s">
        <v>5000</v>
      </c>
      <c r="E3426" s="273" t="s">
        <v>352</v>
      </c>
      <c r="F3426" s="273">
        <v>0</v>
      </c>
      <c r="G3426" s="273">
        <v>13</v>
      </c>
      <c r="H3426" s="273">
        <v>0</v>
      </c>
      <c r="I3426" s="273">
        <v>0</v>
      </c>
      <c r="J3426" s="262" t="s">
        <v>47</v>
      </c>
      <c r="K3426" s="263" t="s">
        <v>1485</v>
      </c>
      <c r="L3426" s="263" t="s">
        <v>1485</v>
      </c>
      <c r="M3426" s="263" t="s">
        <v>1485</v>
      </c>
      <c r="N3426" s="254" t="s">
        <v>47</v>
      </c>
      <c r="O3426" s="254" t="s">
        <v>47</v>
      </c>
      <c r="P3426" s="254" t="s">
        <v>47</v>
      </c>
      <c r="Q3426" s="254" t="s">
        <v>47</v>
      </c>
      <c r="R3426" s="254" t="s">
        <v>47</v>
      </c>
      <c r="S3426" s="243"/>
      <c r="T3426" s="1371"/>
      <c r="U3426" s="245">
        <v>21</v>
      </c>
      <c r="W3426" s="202" t="s">
        <v>2921</v>
      </c>
      <c r="X3426" s="265" t="s">
        <v>1250</v>
      </c>
      <c r="Y3426" s="248">
        <v>9</v>
      </c>
      <c r="Z3426" s="202"/>
      <c r="AA3426" s="202"/>
      <c r="AB3426" s="499"/>
      <c r="AC3426" s="249">
        <f>IF(B3426="","",(IFERROR(VLOOKUP(B3426,Projecten!A$4:X$9452,5,FALSE),"niet bekend")))</f>
        <v>0</v>
      </c>
      <c r="AD3426" s="330">
        <f t="shared" si="239"/>
        <v>1569.24</v>
      </c>
      <c r="AE3426" s="211">
        <f>IF(B3426="","",(IFERROR(VLOOKUP(B3426,Projecten!A$4:X$9452,23,FALSE),"niet bekend")))</f>
        <v>1569.24</v>
      </c>
      <c r="AF3426" s="330">
        <f>IF(B3426="","",(IFERROR(VLOOKUP(B3426,Projecten!A$4:X$9452,12,FALSE),"niet bekend")))</f>
        <v>1569.24</v>
      </c>
      <c r="AG3426" s="209"/>
    </row>
    <row r="3427" spans="1:33" x14ac:dyDescent="0.2">
      <c r="A3427" s="202">
        <v>26499</v>
      </c>
      <c r="B3427" s="272" t="s">
        <v>5002</v>
      </c>
      <c r="C3427" s="272">
        <v>121982</v>
      </c>
      <c r="D3427" s="272" t="s">
        <v>5003</v>
      </c>
      <c r="E3427" s="273" t="s">
        <v>352</v>
      </c>
      <c r="F3427" s="273">
        <v>0</v>
      </c>
      <c r="G3427" s="273">
        <v>13</v>
      </c>
      <c r="H3427" s="273">
        <v>0</v>
      </c>
      <c r="I3427" s="273">
        <v>0</v>
      </c>
      <c r="J3427" s="262" t="s">
        <v>47</v>
      </c>
      <c r="K3427" s="263" t="s">
        <v>1485</v>
      </c>
      <c r="L3427" s="263" t="s">
        <v>1485</v>
      </c>
      <c r="M3427" s="263" t="s">
        <v>1485</v>
      </c>
      <c r="N3427" s="254" t="s">
        <v>47</v>
      </c>
      <c r="O3427" s="254" t="s">
        <v>47</v>
      </c>
      <c r="P3427" s="254" t="s">
        <v>47</v>
      </c>
      <c r="Q3427" s="254" t="s">
        <v>47</v>
      </c>
      <c r="R3427" s="254" t="s">
        <v>47</v>
      </c>
      <c r="S3427" s="243"/>
      <c r="T3427" s="1371"/>
      <c r="U3427" s="245">
        <v>21</v>
      </c>
      <c r="W3427" s="202" t="s">
        <v>2921</v>
      </c>
      <c r="X3427" s="265" t="s">
        <v>1250</v>
      </c>
      <c r="Y3427" s="248">
        <v>9</v>
      </c>
      <c r="Z3427" s="202"/>
      <c r="AA3427" s="202"/>
      <c r="AB3427" s="499"/>
      <c r="AC3427" s="249">
        <f>IF(B3427="","",(IFERROR(VLOOKUP(B3427,Projecten!A$4:X$9452,5,FALSE),"niet bekend")))</f>
        <v>0</v>
      </c>
      <c r="AD3427" s="330">
        <f t="shared" si="239"/>
        <v>1510.06</v>
      </c>
      <c r="AE3427" s="211">
        <f>IF(B3427="","",(IFERROR(VLOOKUP(B3427,Projecten!A$4:X$9452,23,FALSE),"niet bekend")))</f>
        <v>1510.06</v>
      </c>
      <c r="AF3427" s="330">
        <f>IF(B3427="","",(IFERROR(VLOOKUP(B3427,Projecten!A$4:X$9452,12,FALSE),"niet bekend")))</f>
        <v>1510.06</v>
      </c>
      <c r="AG3427" s="209"/>
    </row>
    <row r="3428" spans="1:33" x14ac:dyDescent="0.2">
      <c r="A3428" s="202">
        <v>26500</v>
      </c>
      <c r="B3428" s="272" t="s">
        <v>5007</v>
      </c>
      <c r="C3428" s="272">
        <v>121982</v>
      </c>
      <c r="D3428" s="272" t="s">
        <v>5005</v>
      </c>
      <c r="E3428" s="273" t="s">
        <v>352</v>
      </c>
      <c r="F3428" s="273">
        <v>0</v>
      </c>
      <c r="G3428" s="273">
        <v>13</v>
      </c>
      <c r="H3428" s="273">
        <v>0</v>
      </c>
      <c r="I3428" s="273">
        <v>0</v>
      </c>
      <c r="J3428" s="262" t="s">
        <v>47</v>
      </c>
      <c r="K3428" s="263" t="s">
        <v>1485</v>
      </c>
      <c r="L3428" s="263" t="s">
        <v>1485</v>
      </c>
      <c r="M3428" s="263" t="s">
        <v>1485</v>
      </c>
      <c r="N3428" s="254" t="s">
        <v>47</v>
      </c>
      <c r="O3428" s="254" t="s">
        <v>47</v>
      </c>
      <c r="P3428" s="254" t="s">
        <v>47</v>
      </c>
      <c r="Q3428" s="254" t="s">
        <v>47</v>
      </c>
      <c r="R3428" s="254" t="s">
        <v>47</v>
      </c>
      <c r="S3428" s="243"/>
      <c r="T3428" s="1371"/>
      <c r="U3428" s="245">
        <v>21</v>
      </c>
      <c r="W3428" s="202" t="s">
        <v>2921</v>
      </c>
      <c r="X3428" s="265" t="s">
        <v>1250</v>
      </c>
      <c r="Y3428" s="248">
        <v>9</v>
      </c>
      <c r="Z3428" s="202"/>
      <c r="AA3428" s="202"/>
      <c r="AB3428" s="499"/>
      <c r="AC3428" s="249">
        <f>IF(B3428="","",(IFERROR(VLOOKUP(B3428,Projecten!A$4:X$9452,5,FALSE),"niet bekend")))</f>
        <v>0</v>
      </c>
      <c r="AD3428" s="330">
        <f t="shared" si="239"/>
        <v>1596.78</v>
      </c>
      <c r="AE3428" s="211">
        <f>IF(B3428="","",(IFERROR(VLOOKUP(B3428,Projecten!A$4:X$9452,23,FALSE),"niet bekend")))</f>
        <v>1596.78</v>
      </c>
      <c r="AF3428" s="330">
        <f>IF(B3428="","",(IFERROR(VLOOKUP(B3428,Projecten!A$4:X$9452,12,FALSE),"niet bekend")))</f>
        <v>1596.78</v>
      </c>
      <c r="AG3428" s="209"/>
    </row>
    <row r="3429" spans="1:33" x14ac:dyDescent="0.2">
      <c r="A3429" s="202">
        <v>26501</v>
      </c>
      <c r="B3429" s="261" t="s">
        <v>5055</v>
      </c>
      <c r="C3429" s="243" t="s">
        <v>5178</v>
      </c>
      <c r="D3429" s="243">
        <v>698118</v>
      </c>
      <c r="E3429" s="202" t="s">
        <v>26</v>
      </c>
      <c r="F3429" s="202">
        <v>1</v>
      </c>
      <c r="G3429" s="202">
        <v>8</v>
      </c>
      <c r="H3429" s="202">
        <v>4</v>
      </c>
      <c r="I3429" s="202">
        <v>2</v>
      </c>
      <c r="J3429" s="262">
        <v>43228</v>
      </c>
      <c r="K3429" s="262">
        <v>43229</v>
      </c>
      <c r="L3429" s="263" t="s">
        <v>47</v>
      </c>
      <c r="M3429" s="263" t="s">
        <v>1485</v>
      </c>
      <c r="N3429" s="254" t="s">
        <v>47</v>
      </c>
      <c r="O3429" s="254" t="s">
        <v>47</v>
      </c>
      <c r="P3429" s="254" t="s">
        <v>47</v>
      </c>
      <c r="Q3429" s="254" t="s">
        <v>47</v>
      </c>
      <c r="R3429" s="254" t="s">
        <v>47</v>
      </c>
      <c r="S3429" s="243"/>
      <c r="T3429" s="1371"/>
      <c r="U3429" s="1503">
        <v>21</v>
      </c>
      <c r="W3429" s="265" t="s">
        <v>162</v>
      </c>
      <c r="X3429" s="265" t="s">
        <v>5177</v>
      </c>
      <c r="Y3429" s="248">
        <v>25</v>
      </c>
      <c r="Z3429" s="202"/>
      <c r="AA3429" s="202"/>
      <c r="AB3429" s="499"/>
      <c r="AC3429" s="249">
        <f>IF(B3429="","",(IFERROR(VLOOKUP(B3429,Projecten!A$4:X$9452,5,FALSE),"niet bekend")))</f>
        <v>1</v>
      </c>
      <c r="AD3429" s="330">
        <f t="shared" si="239"/>
        <v>6329.99</v>
      </c>
      <c r="AE3429" s="211">
        <f>IF(B3429="","",(IFERROR(VLOOKUP(B3429,Projecten!A$4:X$9452,23,FALSE),"niet bekend")))</f>
        <v>6329.99</v>
      </c>
      <c r="AF3429" s="330">
        <f>IF(B3429="","",(IFERROR(VLOOKUP(B3429,Projecten!A$4:X$9452,12,FALSE),"niet bekend")))</f>
        <v>6329.99</v>
      </c>
      <c r="AG3429" s="209"/>
    </row>
    <row r="3430" spans="1:33" s="327" customFormat="1" ht="24" x14ac:dyDescent="0.2">
      <c r="A3430" s="318">
        <v>26515</v>
      </c>
      <c r="B3430" s="319">
        <v>2018349</v>
      </c>
      <c r="C3430" s="320">
        <v>122005</v>
      </c>
      <c r="D3430" s="320" t="s">
        <v>5181</v>
      </c>
      <c r="E3430" s="318" t="s">
        <v>5182</v>
      </c>
      <c r="F3430" s="318">
        <v>0</v>
      </c>
      <c r="G3430" s="318">
        <v>1</v>
      </c>
      <c r="H3430" s="318">
        <v>2</v>
      </c>
      <c r="I3430" s="318">
        <v>0</v>
      </c>
      <c r="J3430" s="267">
        <v>43244</v>
      </c>
      <c r="K3430" s="263" t="s">
        <v>1485</v>
      </c>
      <c r="L3430" s="263" t="s">
        <v>1485</v>
      </c>
      <c r="M3430" s="263" t="s">
        <v>1485</v>
      </c>
      <c r="N3430" s="322" t="s">
        <v>47</v>
      </c>
      <c r="O3430" s="322" t="s">
        <v>47</v>
      </c>
      <c r="P3430" s="322" t="s">
        <v>47</v>
      </c>
      <c r="Q3430" s="322" t="s">
        <v>47</v>
      </c>
      <c r="R3430" s="322" t="s">
        <v>47</v>
      </c>
      <c r="S3430" s="320"/>
      <c r="T3430" s="1315"/>
      <c r="U3430" s="264">
        <v>21</v>
      </c>
      <c r="V3430" s="396"/>
      <c r="W3430" s="318" t="s">
        <v>5183</v>
      </c>
      <c r="X3430" s="265" t="s">
        <v>5184</v>
      </c>
      <c r="Y3430" s="324">
        <v>4</v>
      </c>
      <c r="Z3430" s="318"/>
      <c r="AA3430" s="318"/>
      <c r="AB3430" s="707"/>
      <c r="AC3430" s="249" t="str">
        <f>IF(B3430="","",(IFERROR(VLOOKUP(B3430,Projecten!A$4:X$9452,5,FALSE),"niet bekend")))</f>
        <v>niet bekend</v>
      </c>
      <c r="AD3430" s="330" t="str">
        <f t="shared" si="239"/>
        <v>niet bekend</v>
      </c>
      <c r="AE3430" s="211" t="str">
        <f>IF(B3430="","",(IFERROR(VLOOKUP(B3430,Projecten!A$4:X$9452,23,FALSE),"niet bekend")))</f>
        <v>niet bekend</v>
      </c>
      <c r="AF3430" s="330" t="str">
        <f>IF(B3430="","",(IFERROR(VLOOKUP(B3430,Projecten!A$4:X$9452,12,FALSE),"niet bekend")))</f>
        <v>niet bekend</v>
      </c>
    </row>
    <row r="3431" spans="1:33" s="327" customFormat="1" x14ac:dyDescent="0.2">
      <c r="A3431" s="318">
        <v>26626</v>
      </c>
      <c r="B3431" s="319">
        <v>2018381</v>
      </c>
      <c r="C3431" s="320">
        <v>122028</v>
      </c>
      <c r="D3431" s="320" t="s">
        <v>5238</v>
      </c>
      <c r="E3431" s="318" t="s">
        <v>26</v>
      </c>
      <c r="F3431" s="318">
        <v>0</v>
      </c>
      <c r="G3431" s="318">
        <v>0</v>
      </c>
      <c r="H3431" s="318">
        <v>1</v>
      </c>
      <c r="I3431" s="318">
        <v>0</v>
      </c>
      <c r="J3431" s="263" t="s">
        <v>1485</v>
      </c>
      <c r="K3431" s="263" t="s">
        <v>1485</v>
      </c>
      <c r="L3431" s="263" t="s">
        <v>1485</v>
      </c>
      <c r="M3431" s="263" t="s">
        <v>1485</v>
      </c>
      <c r="N3431" s="322" t="s">
        <v>47</v>
      </c>
      <c r="O3431" s="322" t="s">
        <v>47</v>
      </c>
      <c r="P3431" s="322" t="s">
        <v>47</v>
      </c>
      <c r="Q3431" s="322" t="s">
        <v>47</v>
      </c>
      <c r="R3431" s="322" t="s">
        <v>47</v>
      </c>
      <c r="S3431" s="320"/>
      <c r="T3431" s="1315"/>
      <c r="U3431" s="264">
        <v>21</v>
      </c>
      <c r="V3431" s="396"/>
      <c r="W3431" s="318" t="s">
        <v>967</v>
      </c>
      <c r="X3431" s="265" t="s">
        <v>5239</v>
      </c>
      <c r="Y3431" s="324">
        <v>2</v>
      </c>
      <c r="Z3431" s="318"/>
      <c r="AA3431" s="318"/>
      <c r="AB3431" s="707"/>
      <c r="AC3431" s="249">
        <f>IF(B3431="","",(IFERROR(VLOOKUP(B3431,Projecten!A$4:X$9452,5,FALSE),"niet bekend")))</f>
        <v>0</v>
      </c>
      <c r="AD3431" s="330">
        <f t="shared" si="239"/>
        <v>46</v>
      </c>
      <c r="AE3431" s="211">
        <f>IF(B3431="","",(IFERROR(VLOOKUP(B3431,Projecten!A$4:X$9452,23,FALSE),"niet bekend")))</f>
        <v>46</v>
      </c>
      <c r="AF3431" s="330">
        <f>IF(B3431="","",(IFERROR(VLOOKUP(B3431,Projecten!A$4:X$9452,12,FALSE),"niet bekend")))</f>
        <v>46</v>
      </c>
    </row>
    <row r="3432" spans="1:33" s="312" customFormat="1" x14ac:dyDescent="0.2">
      <c r="A3432" s="298"/>
      <c r="B3432" s="1012"/>
      <c r="C3432" s="299"/>
      <c r="D3432" s="300"/>
      <c r="E3432" s="300"/>
      <c r="F3432" s="300"/>
      <c r="G3432" s="300"/>
      <c r="H3432" s="300"/>
      <c r="I3432" s="300"/>
      <c r="J3432" s="301"/>
      <c r="K3432" s="301"/>
      <c r="L3432" s="301"/>
      <c r="M3432" s="302"/>
      <c r="N3432" s="302"/>
      <c r="O3432" s="302"/>
      <c r="P3432" s="302"/>
      <c r="Q3432" s="302"/>
      <c r="R3432" s="302"/>
      <c r="S3432" s="303"/>
      <c r="T3432" s="1445"/>
      <c r="U3432" s="305"/>
      <c r="V3432" s="305"/>
      <c r="W3432" s="307"/>
      <c r="X3432" s="307"/>
      <c r="Y3432" s="307"/>
      <c r="Z3432" s="298"/>
      <c r="AA3432" s="308"/>
      <c r="AB3432" s="410"/>
      <c r="AC3432" s="310"/>
      <c r="AD3432" s="412"/>
    </row>
    <row r="3433" spans="1:33" s="236" customFormat="1" ht="12" customHeight="1" x14ac:dyDescent="0.2">
      <c r="A3433" s="220"/>
      <c r="C3433" s="221"/>
      <c r="D3433" s="222">
        <f>SUM(G3433:I3433)</f>
        <v>287</v>
      </c>
      <c r="E3433" s="220"/>
      <c r="F3433" s="220">
        <f>SUM(F3434:F3456)</f>
        <v>16</v>
      </c>
      <c r="G3433" s="220">
        <f>SUM(G3434:G3456)</f>
        <v>147</v>
      </c>
      <c r="H3433" s="220">
        <f>SUM(H3434:H3456)</f>
        <v>87</v>
      </c>
      <c r="I3433" s="220">
        <f>SUM(I3434:I3456)</f>
        <v>53</v>
      </c>
      <c r="J3433" s="223"/>
      <c r="K3433" s="223"/>
      <c r="L3433" s="223"/>
      <c r="M3433" s="224"/>
      <c r="N3433" s="224"/>
      <c r="O3433" s="224"/>
      <c r="P3433" s="224"/>
      <c r="Q3433" s="224"/>
      <c r="R3433" s="224"/>
      <c r="S3433" s="225">
        <v>22</v>
      </c>
      <c r="T3433" s="1442"/>
      <c r="U3433" s="227"/>
      <c r="V3433" s="227"/>
      <c r="W3433" s="229"/>
      <c r="X3433" s="230">
        <f>SUM(Y3433:Y3456)</f>
        <v>321</v>
      </c>
      <c r="Y3433" s="231"/>
      <c r="Z3433" s="231">
        <v>0</v>
      </c>
      <c r="AA3433" s="232">
        <f>X3433-Z3433</f>
        <v>321</v>
      </c>
      <c r="AB3433" s="221"/>
      <c r="AC3433" s="234"/>
      <c r="AD3433" s="384">
        <f>SUM(AD3434:AD3456)</f>
        <v>60414.14</v>
      </c>
    </row>
    <row r="3434" spans="1:33" x14ac:dyDescent="0.2">
      <c r="A3434" s="202"/>
      <c r="B3434" s="519"/>
      <c r="C3434" s="238"/>
      <c r="D3434" s="239"/>
      <c r="E3434" s="240"/>
      <c r="F3434" s="240"/>
      <c r="G3434" s="240"/>
      <c r="H3434" s="240"/>
      <c r="I3434" s="240"/>
      <c r="J3434" s="241"/>
      <c r="K3434" s="241"/>
      <c r="L3434" s="241"/>
      <c r="M3434" s="242"/>
      <c r="N3434" s="242"/>
      <c r="O3434" s="242"/>
      <c r="P3434" s="242"/>
      <c r="Q3434" s="242"/>
      <c r="R3434" s="242"/>
      <c r="S3434" s="243" t="s">
        <v>4480</v>
      </c>
      <c r="T3434" s="1371"/>
      <c r="U3434" s="245"/>
      <c r="X3434" s="247" t="s">
        <v>4856</v>
      </c>
      <c r="Y3434" s="248"/>
      <c r="Z3434" s="202"/>
      <c r="AA3434" s="202"/>
      <c r="AB3434" s="243"/>
      <c r="AC3434" s="249" t="str">
        <f>IF(B3434="","",(IFERROR(VLOOKUP(B3434,Projecten!A$4:X$9452,5,FALSE),"niet bekend")))</f>
        <v/>
      </c>
      <c r="AD3434" s="330" t="str">
        <f>IF(AC3434="","",(IF(F3434=0,AF3434,(F3434/AC3434*AF3434))))</f>
        <v/>
      </c>
      <c r="AE3434" s="211" t="str">
        <f>IF(B3434="","",(IFERROR(VLOOKUP(B3434,Projecten!A$4:X$9452,23,FALSE),"niet bekend")))</f>
        <v/>
      </c>
      <c r="AF3434" s="330" t="str">
        <f>IF(B3434="","",(IFERROR(VLOOKUP(B3434,Projecten!A$4:X$9452,12,FALSE),"niet bekend")))</f>
        <v/>
      </c>
      <c r="AG3434" s="209"/>
    </row>
    <row r="3435" spans="1:33" s="259" customFormat="1" x14ac:dyDescent="0.2">
      <c r="A3435" s="202"/>
      <c r="B3435" s="250"/>
      <c r="C3435" s="251"/>
      <c r="D3435" s="251"/>
      <c r="E3435" s="239"/>
      <c r="F3435" s="239"/>
      <c r="G3435" s="239"/>
      <c r="H3435" s="239"/>
      <c r="I3435" s="239"/>
      <c r="J3435" s="253"/>
      <c r="K3435" s="253"/>
      <c r="L3435" s="253"/>
      <c r="M3435" s="253"/>
      <c r="N3435" s="254"/>
      <c r="O3435" s="254"/>
      <c r="P3435" s="254"/>
      <c r="Q3435" s="254"/>
      <c r="R3435" s="254"/>
      <c r="S3435" s="243">
        <v>2018</v>
      </c>
      <c r="T3435" s="1443"/>
      <c r="U3435" s="255"/>
      <c r="V3435" s="638"/>
      <c r="W3435" s="239"/>
      <c r="X3435" s="247"/>
      <c r="Y3435" s="257"/>
      <c r="Z3435" s="239"/>
      <c r="AA3435" s="239"/>
      <c r="AB3435" s="1120"/>
      <c r="AC3435" s="249" t="str">
        <f>IF(B3435="","",(IFERROR(VLOOKUP(B3435,Projecten!A$4:X$9452,5,FALSE),"niet bekend")))</f>
        <v/>
      </c>
      <c r="AD3435" s="330" t="str">
        <f>IF(AC3435="","",(IF(F3435=0,AF3435,(F3435/AC3435*AF3435))))</f>
        <v/>
      </c>
      <c r="AE3435" s="211" t="str">
        <f>IF(B3435="","",(IFERROR(VLOOKUP(B3435,Projecten!A$4:X$9452,23,FALSE),"niet bekend")))</f>
        <v/>
      </c>
      <c r="AF3435" s="330" t="str">
        <f>IF(B3435="","",(IFERROR(VLOOKUP(B3435,Projecten!A$4:X$9452,12,FALSE),"niet bekend")))</f>
        <v/>
      </c>
    </row>
    <row r="3436" spans="1:33" s="259" customFormat="1" x14ac:dyDescent="0.2">
      <c r="A3436" s="202">
        <v>26900</v>
      </c>
      <c r="B3436" s="250"/>
      <c r="C3436" s="251"/>
      <c r="D3436" s="252" t="s">
        <v>5275</v>
      </c>
      <c r="E3436" s="239"/>
      <c r="F3436" s="239"/>
      <c r="G3436" s="239"/>
      <c r="H3436" s="239"/>
      <c r="I3436" s="239"/>
      <c r="J3436" s="253"/>
      <c r="K3436" s="253"/>
      <c r="L3436" s="253"/>
      <c r="M3436" s="253"/>
      <c r="N3436" s="254"/>
      <c r="O3436" s="254"/>
      <c r="P3436" s="254"/>
      <c r="Q3436" s="254"/>
      <c r="R3436" s="254"/>
      <c r="S3436" s="243"/>
      <c r="T3436" s="1443"/>
      <c r="U3436" s="255"/>
      <c r="V3436" s="638"/>
      <c r="W3436" s="260"/>
      <c r="X3436" s="247"/>
      <c r="Y3436" s="257"/>
      <c r="Z3436" s="239"/>
      <c r="AA3436" s="239"/>
      <c r="AB3436" s="1120"/>
      <c r="AC3436" s="249" t="str">
        <f>IF(B3436="","",(IFERROR(VLOOKUP(B3436,Projecten!A$4:X$9452,5,FALSE),"niet bekend")))</f>
        <v/>
      </c>
      <c r="AD3436" s="330"/>
      <c r="AE3436" s="211" t="str">
        <f>IF(B3436="","",(IFERROR(VLOOKUP(B3436,Projecten!A$4:X$9452,23,FALSE),"niet bekend")))</f>
        <v/>
      </c>
      <c r="AF3436" s="330" t="str">
        <f>IF(B3436="","",(IFERROR(VLOOKUP(B3436,Projecten!A$4:X$9452,12,FALSE),"niet bekend")))</f>
        <v/>
      </c>
    </row>
    <row r="3437" spans="1:33" x14ac:dyDescent="0.2">
      <c r="A3437" s="202">
        <v>26901</v>
      </c>
      <c r="B3437" s="261">
        <v>2018304</v>
      </c>
      <c r="C3437" s="243" t="s">
        <v>5178</v>
      </c>
      <c r="D3437" s="243">
        <v>704618</v>
      </c>
      <c r="E3437" s="202" t="s">
        <v>26</v>
      </c>
      <c r="F3437" s="202">
        <v>1</v>
      </c>
      <c r="G3437" s="202">
        <v>8</v>
      </c>
      <c r="H3437" s="202">
        <v>5</v>
      </c>
      <c r="I3437" s="202">
        <v>3</v>
      </c>
      <c r="J3437" s="262">
        <v>43228</v>
      </c>
      <c r="K3437" s="262">
        <v>43229</v>
      </c>
      <c r="L3437" s="263" t="s">
        <v>1485</v>
      </c>
      <c r="M3437" s="263" t="s">
        <v>1485</v>
      </c>
      <c r="N3437" s="254" t="s">
        <v>47</v>
      </c>
      <c r="O3437" s="254" t="s">
        <v>47</v>
      </c>
      <c r="P3437" s="254" t="s">
        <v>47</v>
      </c>
      <c r="Q3437" s="254" t="s">
        <v>47</v>
      </c>
      <c r="R3437" s="254" t="s">
        <v>47</v>
      </c>
      <c r="S3437" s="243"/>
      <c r="T3437" s="1371"/>
      <c r="U3437" s="1503">
        <v>21</v>
      </c>
      <c r="W3437" s="265" t="s">
        <v>162</v>
      </c>
      <c r="X3437" s="265" t="s">
        <v>1250</v>
      </c>
      <c r="Y3437" s="248">
        <v>18</v>
      </c>
      <c r="Z3437" s="202"/>
      <c r="AA3437" s="202"/>
      <c r="AB3437" s="499"/>
      <c r="AC3437" s="249">
        <f>IF(B3437="","",(IFERROR(VLOOKUP(B3437,Projecten!A$4:X$9452,5,FALSE),"niet bekend")))</f>
        <v>1</v>
      </c>
      <c r="AD3437" s="330">
        <f t="shared" ref="AD3437:AD3455" si="240">IF(AC3437="","",(IF(F3437=0,AF3437,(F3437/AC3437*AF3437))))</f>
        <v>3947.82</v>
      </c>
      <c r="AE3437" s="211">
        <f>IF(B3437="","",(IFERROR(VLOOKUP(B3437,Projecten!A$4:X$9452,23,FALSE),"niet bekend")))</f>
        <v>3947.82</v>
      </c>
      <c r="AF3437" s="330">
        <f>IF(B3437="","",(IFERROR(VLOOKUP(B3437,Projecten!A$4:X$9452,12,FALSE),"niet bekend")))</f>
        <v>3947.82</v>
      </c>
      <c r="AG3437" s="209"/>
    </row>
    <row r="3438" spans="1:33" x14ac:dyDescent="0.2">
      <c r="A3438" s="202">
        <v>26902</v>
      </c>
      <c r="B3438" s="261">
        <v>2018309</v>
      </c>
      <c r="C3438" s="243">
        <v>121998</v>
      </c>
      <c r="D3438" s="243">
        <v>689118</v>
      </c>
      <c r="E3438" s="202" t="s">
        <v>26</v>
      </c>
      <c r="F3438" s="202">
        <v>1</v>
      </c>
      <c r="G3438" s="202">
        <v>9</v>
      </c>
      <c r="H3438" s="202">
        <v>2</v>
      </c>
      <c r="I3438" s="202">
        <v>7</v>
      </c>
      <c r="J3438" s="262">
        <v>43228</v>
      </c>
      <c r="K3438" s="262">
        <v>43229</v>
      </c>
      <c r="L3438" s="263" t="s">
        <v>1485</v>
      </c>
      <c r="M3438" s="262" t="s">
        <v>5104</v>
      </c>
      <c r="N3438" s="254" t="s">
        <v>47</v>
      </c>
      <c r="O3438" s="254" t="s">
        <v>47</v>
      </c>
      <c r="P3438" s="254" t="s">
        <v>47</v>
      </c>
      <c r="Q3438" s="254" t="s">
        <v>47</v>
      </c>
      <c r="R3438" s="254" t="s">
        <v>47</v>
      </c>
      <c r="S3438" s="243"/>
      <c r="T3438" s="1371"/>
      <c r="U3438" s="1503">
        <v>21</v>
      </c>
      <c r="W3438" s="265" t="s">
        <v>162</v>
      </c>
      <c r="X3438" s="265" t="s">
        <v>1341</v>
      </c>
      <c r="Y3438" s="248">
        <v>21</v>
      </c>
      <c r="Z3438" s="202"/>
      <c r="AA3438" s="202"/>
      <c r="AB3438" s="499"/>
      <c r="AC3438" s="249">
        <f>IF(B3438="","",(IFERROR(VLOOKUP(B3438,Projecten!A$4:X$9452,5,FALSE),"niet bekend")))</f>
        <v>1</v>
      </c>
      <c r="AD3438" s="330">
        <f t="shared" si="240"/>
        <v>3918.44</v>
      </c>
      <c r="AE3438" s="211">
        <f>IF(B3438="","",(IFERROR(VLOOKUP(B3438,Projecten!A$4:X$9452,23,FALSE),"niet bekend")))</f>
        <v>3918.44</v>
      </c>
      <c r="AF3438" s="330">
        <f>IF(B3438="","",(IFERROR(VLOOKUP(B3438,Projecten!A$4:X$9452,12,FALSE),"niet bekend")))</f>
        <v>3918.44</v>
      </c>
      <c r="AG3438" s="209"/>
    </row>
    <row r="3439" spans="1:33" x14ac:dyDescent="0.2">
      <c r="A3439" s="202">
        <v>26903</v>
      </c>
      <c r="B3439" s="261">
        <v>2018308</v>
      </c>
      <c r="C3439" s="243">
        <v>121998</v>
      </c>
      <c r="D3439" s="243">
        <v>695718</v>
      </c>
      <c r="E3439" s="202" t="s">
        <v>26</v>
      </c>
      <c r="F3439" s="202">
        <v>1</v>
      </c>
      <c r="G3439" s="202">
        <v>9</v>
      </c>
      <c r="H3439" s="202">
        <v>5</v>
      </c>
      <c r="I3439" s="202">
        <v>3</v>
      </c>
      <c r="J3439" s="262">
        <v>43235</v>
      </c>
      <c r="K3439" s="262">
        <v>43236</v>
      </c>
      <c r="L3439" s="263" t="s">
        <v>1485</v>
      </c>
      <c r="M3439" s="263" t="s">
        <v>1485</v>
      </c>
      <c r="N3439" s="254" t="s">
        <v>47</v>
      </c>
      <c r="O3439" s="254" t="s">
        <v>47</v>
      </c>
      <c r="P3439" s="254" t="s">
        <v>47</v>
      </c>
      <c r="Q3439" s="254" t="s">
        <v>47</v>
      </c>
      <c r="R3439" s="254" t="s">
        <v>47</v>
      </c>
      <c r="S3439" s="243"/>
      <c r="T3439" s="1371"/>
      <c r="U3439" s="245">
        <v>22</v>
      </c>
      <c r="W3439" s="265" t="s">
        <v>162</v>
      </c>
      <c r="X3439" s="265" t="s">
        <v>1341</v>
      </c>
      <c r="Y3439" s="248">
        <v>20</v>
      </c>
      <c r="Z3439" s="202"/>
      <c r="AA3439" s="202"/>
      <c r="AB3439" s="499"/>
      <c r="AC3439" s="249">
        <f>IF(B3439="","",(IFERROR(VLOOKUP(B3439,Projecten!A$4:X$9452,5,FALSE),"niet bekend")))</f>
        <v>1</v>
      </c>
      <c r="AD3439" s="330">
        <f t="shared" si="240"/>
        <v>3268.22</v>
      </c>
      <c r="AE3439" s="211">
        <f>IF(B3439="","",(IFERROR(VLOOKUP(B3439,Projecten!A$4:X$9452,23,FALSE),"niet bekend")))</f>
        <v>3268.22</v>
      </c>
      <c r="AF3439" s="330">
        <f>IF(B3439="","",(IFERROR(VLOOKUP(B3439,Projecten!A$4:X$9452,12,FALSE),"niet bekend")))</f>
        <v>3268.22</v>
      </c>
      <c r="AG3439" s="209"/>
    </row>
    <row r="3440" spans="1:33" x14ac:dyDescent="0.2">
      <c r="A3440" s="202">
        <v>26904</v>
      </c>
      <c r="B3440" s="261">
        <v>2018311</v>
      </c>
      <c r="C3440" s="243">
        <v>121998</v>
      </c>
      <c r="D3440" s="243">
        <v>688618</v>
      </c>
      <c r="E3440" s="202" t="s">
        <v>26</v>
      </c>
      <c r="F3440" s="202">
        <v>1</v>
      </c>
      <c r="G3440" s="202">
        <v>8</v>
      </c>
      <c r="H3440" s="202">
        <v>5</v>
      </c>
      <c r="I3440" s="202">
        <v>2</v>
      </c>
      <c r="J3440" s="262">
        <v>43235</v>
      </c>
      <c r="K3440" s="262">
        <v>43236</v>
      </c>
      <c r="L3440" s="263" t="s">
        <v>1485</v>
      </c>
      <c r="M3440" s="263" t="s">
        <v>1485</v>
      </c>
      <c r="N3440" s="254" t="s">
        <v>47</v>
      </c>
      <c r="O3440" s="254" t="s">
        <v>47</v>
      </c>
      <c r="P3440" s="254" t="s">
        <v>47</v>
      </c>
      <c r="Q3440" s="254" t="s">
        <v>47</v>
      </c>
      <c r="R3440" s="254" t="s">
        <v>47</v>
      </c>
      <c r="S3440" s="243"/>
      <c r="T3440" s="1371"/>
      <c r="U3440" s="245">
        <v>22</v>
      </c>
      <c r="W3440" s="265" t="s">
        <v>162</v>
      </c>
      <c r="X3440" s="265" t="s">
        <v>1341</v>
      </c>
      <c r="Y3440" s="248">
        <v>13</v>
      </c>
      <c r="Z3440" s="202"/>
      <c r="AA3440" s="202"/>
      <c r="AB3440" s="499"/>
      <c r="AC3440" s="249">
        <f>IF(B3440="","",(IFERROR(VLOOKUP(B3440,Projecten!A$4:X$9452,5,FALSE),"niet bekend")))</f>
        <v>1</v>
      </c>
      <c r="AD3440" s="330">
        <f t="shared" si="240"/>
        <v>2425.2199999999998</v>
      </c>
      <c r="AE3440" s="211">
        <f>IF(B3440="","",(IFERROR(VLOOKUP(B3440,Projecten!A$4:X$9452,23,FALSE),"niet bekend")))</f>
        <v>2425.2199999999998</v>
      </c>
      <c r="AF3440" s="330">
        <f>IF(B3440="","",(IFERROR(VLOOKUP(B3440,Projecten!A$4:X$9452,12,FALSE),"niet bekend")))</f>
        <v>2425.2199999999998</v>
      </c>
      <c r="AG3440" s="209"/>
    </row>
    <row r="3441" spans="1:33" x14ac:dyDescent="0.2">
      <c r="A3441" s="202">
        <v>26905</v>
      </c>
      <c r="B3441" s="261">
        <v>2018315</v>
      </c>
      <c r="C3441" s="243">
        <v>121999</v>
      </c>
      <c r="D3441" s="243">
        <v>689218</v>
      </c>
      <c r="E3441" s="202" t="s">
        <v>26</v>
      </c>
      <c r="F3441" s="202">
        <v>1</v>
      </c>
      <c r="G3441" s="202">
        <v>9</v>
      </c>
      <c r="H3441" s="202">
        <v>2</v>
      </c>
      <c r="I3441" s="202">
        <v>7</v>
      </c>
      <c r="J3441" s="262">
        <v>43235</v>
      </c>
      <c r="K3441" s="262">
        <v>43236</v>
      </c>
      <c r="L3441" s="263" t="s">
        <v>1485</v>
      </c>
      <c r="M3441" s="262" t="s">
        <v>3042</v>
      </c>
      <c r="N3441" s="254" t="s">
        <v>47</v>
      </c>
      <c r="O3441" s="254" t="s">
        <v>47</v>
      </c>
      <c r="P3441" s="254" t="s">
        <v>47</v>
      </c>
      <c r="Q3441" s="254" t="s">
        <v>47</v>
      </c>
      <c r="R3441" s="254" t="s">
        <v>47</v>
      </c>
      <c r="S3441" s="243"/>
      <c r="T3441" s="1371"/>
      <c r="U3441" s="245">
        <v>22</v>
      </c>
      <c r="W3441" s="265" t="s">
        <v>162</v>
      </c>
      <c r="X3441" s="265" t="s">
        <v>1341</v>
      </c>
      <c r="Y3441" s="248">
        <v>20</v>
      </c>
      <c r="Z3441" s="202"/>
      <c r="AA3441" s="202"/>
      <c r="AB3441" s="499"/>
      <c r="AC3441" s="249">
        <f>IF(B3441="","",(IFERROR(VLOOKUP(B3441,Projecten!A$4:X$9452,5,FALSE),"niet bekend")))</f>
        <v>1</v>
      </c>
      <c r="AD3441" s="330">
        <f t="shared" si="240"/>
        <v>3918.44</v>
      </c>
      <c r="AE3441" s="211">
        <f>IF(B3441="","",(IFERROR(VLOOKUP(B3441,Projecten!A$4:X$9452,23,FALSE),"niet bekend")))</f>
        <v>3918.44</v>
      </c>
      <c r="AF3441" s="330">
        <f>IF(B3441="","",(IFERROR(VLOOKUP(B3441,Projecten!A$4:X$9452,12,FALSE),"niet bekend")))</f>
        <v>3918.44</v>
      </c>
      <c r="AG3441" s="209"/>
    </row>
    <row r="3442" spans="1:33" x14ac:dyDescent="0.2">
      <c r="A3442" s="202">
        <v>26906</v>
      </c>
      <c r="B3442" s="261">
        <v>2018316</v>
      </c>
      <c r="C3442" s="243">
        <v>121999</v>
      </c>
      <c r="D3442" s="243">
        <v>688718</v>
      </c>
      <c r="E3442" s="202" t="s">
        <v>26</v>
      </c>
      <c r="F3442" s="202">
        <v>1</v>
      </c>
      <c r="G3442" s="202">
        <v>8</v>
      </c>
      <c r="H3442" s="202">
        <v>5</v>
      </c>
      <c r="I3442" s="202">
        <v>2</v>
      </c>
      <c r="J3442" s="262">
        <v>43235</v>
      </c>
      <c r="K3442" s="262">
        <v>43235</v>
      </c>
      <c r="L3442" s="263" t="s">
        <v>1485</v>
      </c>
      <c r="M3442" s="263" t="s">
        <v>1485</v>
      </c>
      <c r="N3442" s="254" t="s">
        <v>47</v>
      </c>
      <c r="O3442" s="254" t="s">
        <v>47</v>
      </c>
      <c r="P3442" s="254" t="s">
        <v>47</v>
      </c>
      <c r="Q3442" s="254" t="s">
        <v>47</v>
      </c>
      <c r="R3442" s="254" t="s">
        <v>47</v>
      </c>
      <c r="S3442" s="243"/>
      <c r="T3442" s="1371"/>
      <c r="U3442" s="245">
        <v>22</v>
      </c>
      <c r="W3442" s="265" t="s">
        <v>162</v>
      </c>
      <c r="X3442" s="265" t="s">
        <v>1341</v>
      </c>
      <c r="Y3442" s="248">
        <v>13</v>
      </c>
      <c r="Z3442" s="202"/>
      <c r="AA3442" s="202"/>
      <c r="AB3442" s="499"/>
      <c r="AC3442" s="249">
        <f>IF(B3442="","",(IFERROR(VLOOKUP(B3442,Projecten!A$4:X$9452,5,FALSE),"niet bekend")))</f>
        <v>1</v>
      </c>
      <c r="AD3442" s="330">
        <f t="shared" si="240"/>
        <v>2425.2199999999998</v>
      </c>
      <c r="AE3442" s="211">
        <f>IF(B3442="","",(IFERROR(VLOOKUP(B3442,Projecten!A$4:X$9452,23,FALSE),"niet bekend")))</f>
        <v>2425.2199999999998</v>
      </c>
      <c r="AF3442" s="330">
        <f>IF(B3442="","",(IFERROR(VLOOKUP(B3442,Projecten!A$4:X$9452,12,FALSE),"niet bekend")))</f>
        <v>2425.2199999999998</v>
      </c>
      <c r="AG3442" s="209"/>
    </row>
    <row r="3443" spans="1:33" x14ac:dyDescent="0.2">
      <c r="A3443" s="202">
        <v>26907</v>
      </c>
      <c r="B3443" s="261" t="s">
        <v>5122</v>
      </c>
      <c r="C3443" s="243" t="s">
        <v>5180</v>
      </c>
      <c r="D3443" s="243">
        <v>668918</v>
      </c>
      <c r="E3443" s="202" t="s">
        <v>26</v>
      </c>
      <c r="F3443" s="202">
        <v>1</v>
      </c>
      <c r="G3443" s="202">
        <v>8</v>
      </c>
      <c r="H3443" s="202">
        <v>5</v>
      </c>
      <c r="I3443" s="202">
        <v>3</v>
      </c>
      <c r="J3443" s="262">
        <v>43235</v>
      </c>
      <c r="K3443" s="262">
        <v>43236</v>
      </c>
      <c r="L3443" s="263" t="s">
        <v>1485</v>
      </c>
      <c r="M3443" s="262" t="s">
        <v>3042</v>
      </c>
      <c r="N3443" s="254" t="s">
        <v>47</v>
      </c>
      <c r="O3443" s="254" t="s">
        <v>47</v>
      </c>
      <c r="P3443" s="254" t="s">
        <v>47</v>
      </c>
      <c r="Q3443" s="254" t="s">
        <v>47</v>
      </c>
      <c r="R3443" s="254" t="s">
        <v>47</v>
      </c>
      <c r="S3443" s="243"/>
      <c r="T3443" s="1371"/>
      <c r="U3443" s="245">
        <v>22</v>
      </c>
      <c r="W3443" s="265" t="s">
        <v>162</v>
      </c>
      <c r="X3443" s="265" t="s">
        <v>5251</v>
      </c>
      <c r="Y3443" s="248">
        <v>25</v>
      </c>
      <c r="Z3443" s="202"/>
      <c r="AA3443" s="202"/>
      <c r="AB3443" s="499"/>
      <c r="AC3443" s="249">
        <f>IF(B3443="","",(IFERROR(VLOOKUP(B3443,Projecten!A$4:X$9452,5,FALSE),"niet bekend")))</f>
        <v>1</v>
      </c>
      <c r="AD3443" s="330">
        <f t="shared" si="240"/>
        <v>5667.47</v>
      </c>
      <c r="AE3443" s="211">
        <f>IF(B3443="","",(IFERROR(VLOOKUP(B3443,Projecten!A$4:X$9452,23,FALSE),"niet bekend")))</f>
        <v>5667.47</v>
      </c>
      <c r="AF3443" s="330">
        <f>IF(B3443="","",(IFERROR(VLOOKUP(B3443,Projecten!A$4:X$9452,12,FALSE),"niet bekend")))</f>
        <v>5667.47</v>
      </c>
      <c r="AG3443" s="209"/>
    </row>
    <row r="3444" spans="1:33" x14ac:dyDescent="0.2">
      <c r="A3444" s="202">
        <v>26908</v>
      </c>
      <c r="B3444" s="261">
        <v>2018303</v>
      </c>
      <c r="C3444" s="243">
        <v>122001</v>
      </c>
      <c r="D3444" s="243" t="s">
        <v>5058</v>
      </c>
      <c r="E3444" s="202" t="s">
        <v>26</v>
      </c>
      <c r="F3444" s="202">
        <v>2</v>
      </c>
      <c r="G3444" s="273">
        <f>F3444*8</f>
        <v>16</v>
      </c>
      <c r="H3444" s="273">
        <f>F3444*5</f>
        <v>10</v>
      </c>
      <c r="I3444" s="273">
        <f>F3444*2</f>
        <v>4</v>
      </c>
      <c r="J3444" s="262">
        <v>43235</v>
      </c>
      <c r="K3444" s="262">
        <v>43234</v>
      </c>
      <c r="L3444" s="263" t="s">
        <v>1485</v>
      </c>
      <c r="M3444" s="263" t="s">
        <v>1485</v>
      </c>
      <c r="N3444" s="254" t="s">
        <v>47</v>
      </c>
      <c r="O3444" s="254" t="s">
        <v>47</v>
      </c>
      <c r="P3444" s="254" t="s">
        <v>47</v>
      </c>
      <c r="Q3444" s="254" t="s">
        <v>47</v>
      </c>
      <c r="R3444" s="254" t="s">
        <v>47</v>
      </c>
      <c r="S3444" s="243"/>
      <c r="T3444" s="1371"/>
      <c r="U3444" s="245">
        <v>22</v>
      </c>
      <c r="W3444" s="265" t="s">
        <v>421</v>
      </c>
      <c r="X3444" s="265" t="s">
        <v>5128</v>
      </c>
      <c r="Y3444" s="248">
        <f>F3444*21</f>
        <v>42</v>
      </c>
      <c r="Z3444" s="202"/>
      <c r="AA3444" s="202"/>
      <c r="AB3444" s="499"/>
      <c r="AC3444" s="249">
        <f>IF(B3444="","",(IFERROR(VLOOKUP(B3444,Projecten!A$4:X$9452,5,FALSE),"niet bekend")))</f>
        <v>9</v>
      </c>
      <c r="AD3444" s="330">
        <f t="shared" si="240"/>
        <v>7000</v>
      </c>
      <c r="AE3444" s="211">
        <f>IF(B3444="","",(IFERROR(VLOOKUP(B3444,Projecten!A$4:X$9452,23,FALSE),"niet bekend")))</f>
        <v>31500</v>
      </c>
      <c r="AF3444" s="330">
        <f>IF(B3444="","",(IFERROR(VLOOKUP(B3444,Projecten!A$4:X$9452,12,FALSE),"niet bekend")))</f>
        <v>31500</v>
      </c>
      <c r="AG3444" s="209"/>
    </row>
    <row r="3445" spans="1:33" x14ac:dyDescent="0.2">
      <c r="A3445" s="202">
        <v>26909</v>
      </c>
      <c r="B3445" s="261">
        <v>2018264</v>
      </c>
      <c r="C3445" s="243">
        <v>122002</v>
      </c>
      <c r="D3445" s="243" t="s">
        <v>4950</v>
      </c>
      <c r="E3445" s="202" t="s">
        <v>317</v>
      </c>
      <c r="F3445" s="202">
        <v>1</v>
      </c>
      <c r="G3445" s="202">
        <v>8</v>
      </c>
      <c r="H3445" s="202">
        <v>6</v>
      </c>
      <c r="I3445" s="202">
        <v>3</v>
      </c>
      <c r="J3445" s="262">
        <v>43235</v>
      </c>
      <c r="K3445" s="262">
        <v>43236</v>
      </c>
      <c r="L3445" s="267">
        <v>43234</v>
      </c>
      <c r="M3445" s="263" t="s">
        <v>1485</v>
      </c>
      <c r="N3445" s="254" t="s">
        <v>47</v>
      </c>
      <c r="O3445" s="254" t="s">
        <v>47</v>
      </c>
      <c r="P3445" s="254" t="s">
        <v>47</v>
      </c>
      <c r="Q3445" s="254" t="s">
        <v>47</v>
      </c>
      <c r="R3445" s="254" t="s">
        <v>47</v>
      </c>
      <c r="S3445" s="243"/>
      <c r="T3445" s="1371"/>
      <c r="U3445" s="245">
        <v>22</v>
      </c>
      <c r="W3445" s="265" t="s">
        <v>777</v>
      </c>
      <c r="X3445" s="265" t="s">
        <v>1341</v>
      </c>
      <c r="Y3445" s="248">
        <v>21</v>
      </c>
      <c r="Z3445" s="202"/>
      <c r="AA3445" s="202"/>
      <c r="AB3445" s="499"/>
      <c r="AC3445" s="249">
        <f>IF(B3445="","",(IFERROR(VLOOKUP(B3445,Projecten!A$4:X$9452,5,FALSE),"niet bekend")))</f>
        <v>1</v>
      </c>
      <c r="AD3445" s="330">
        <f t="shared" si="240"/>
        <v>3309</v>
      </c>
      <c r="AE3445" s="211">
        <f>IF(B3445="","",(IFERROR(VLOOKUP(B3445,Projecten!A$4:X$9452,23,FALSE),"niet bekend")))</f>
        <v>3309</v>
      </c>
      <c r="AF3445" s="330">
        <f>IF(B3445="","",(IFERROR(VLOOKUP(B3445,Projecten!A$4:X$9452,12,FALSE),"niet bekend")))</f>
        <v>3309</v>
      </c>
      <c r="AG3445" s="209"/>
    </row>
    <row r="3446" spans="1:33" x14ac:dyDescent="0.2">
      <c r="A3446" s="202">
        <v>26911</v>
      </c>
      <c r="B3446" s="261">
        <v>2018281</v>
      </c>
      <c r="C3446" s="243">
        <v>122003</v>
      </c>
      <c r="D3446" s="243" t="s">
        <v>5008</v>
      </c>
      <c r="E3446" s="202" t="s">
        <v>2330</v>
      </c>
      <c r="F3446" s="202">
        <v>1</v>
      </c>
      <c r="G3446" s="202">
        <v>8</v>
      </c>
      <c r="H3446" s="202">
        <v>5</v>
      </c>
      <c r="I3446" s="202">
        <v>3</v>
      </c>
      <c r="J3446" s="262">
        <v>43235</v>
      </c>
      <c r="K3446" s="262">
        <v>43236</v>
      </c>
      <c r="L3446" s="267">
        <v>43234</v>
      </c>
      <c r="M3446" s="263" t="s">
        <v>1485</v>
      </c>
      <c r="N3446" s="254" t="s">
        <v>47</v>
      </c>
      <c r="O3446" s="254" t="s">
        <v>47</v>
      </c>
      <c r="P3446" s="254" t="s">
        <v>47</v>
      </c>
      <c r="Q3446" s="254" t="s">
        <v>47</v>
      </c>
      <c r="R3446" s="254" t="s">
        <v>47</v>
      </c>
      <c r="S3446" s="243"/>
      <c r="T3446" s="1371"/>
      <c r="U3446" s="245">
        <v>22</v>
      </c>
      <c r="W3446" s="265" t="s">
        <v>5009</v>
      </c>
      <c r="X3446" s="265" t="s">
        <v>5273</v>
      </c>
      <c r="Y3446" s="248">
        <v>20</v>
      </c>
      <c r="Z3446" s="202"/>
      <c r="AA3446" s="202"/>
      <c r="AB3446" s="499"/>
      <c r="AC3446" s="249">
        <f>IF(B3446="","",(IFERROR(VLOOKUP(B3446,Projecten!A$4:X$9452,5,FALSE),"niet bekend")))</f>
        <v>1</v>
      </c>
      <c r="AD3446" s="330">
        <f t="shared" si="240"/>
        <v>3620.17</v>
      </c>
      <c r="AE3446" s="211">
        <f>IF(B3446="","",(IFERROR(VLOOKUP(B3446,Projecten!A$4:X$9452,23,FALSE),"niet bekend")))</f>
        <v>3620.17</v>
      </c>
      <c r="AF3446" s="330">
        <f>IF(B3446="","",(IFERROR(VLOOKUP(B3446,Projecten!A$4:X$9452,12,FALSE),"niet bekend")))</f>
        <v>3620.17</v>
      </c>
      <c r="AG3446" s="209"/>
    </row>
    <row r="3447" spans="1:33" x14ac:dyDescent="0.2">
      <c r="A3447" s="202">
        <v>26912</v>
      </c>
      <c r="B3447" s="261">
        <v>2018282</v>
      </c>
      <c r="C3447" s="243">
        <v>122003</v>
      </c>
      <c r="D3447" s="243" t="s">
        <v>5010</v>
      </c>
      <c r="E3447" s="202" t="s">
        <v>2330</v>
      </c>
      <c r="F3447" s="202">
        <v>1</v>
      </c>
      <c r="G3447" s="202">
        <v>8</v>
      </c>
      <c r="H3447" s="202">
        <v>4</v>
      </c>
      <c r="I3447" s="202">
        <v>3</v>
      </c>
      <c r="J3447" s="262">
        <v>43235</v>
      </c>
      <c r="K3447" s="262">
        <v>43236</v>
      </c>
      <c r="L3447" s="267">
        <v>43234</v>
      </c>
      <c r="M3447" s="263" t="s">
        <v>1485</v>
      </c>
      <c r="N3447" s="254" t="s">
        <v>47</v>
      </c>
      <c r="O3447" s="254" t="s">
        <v>47</v>
      </c>
      <c r="P3447" s="254" t="s">
        <v>47</v>
      </c>
      <c r="Q3447" s="254" t="s">
        <v>47</v>
      </c>
      <c r="R3447" s="254" t="s">
        <v>47</v>
      </c>
      <c r="S3447" s="243"/>
      <c r="T3447" s="1371"/>
      <c r="U3447" s="245">
        <v>22</v>
      </c>
      <c r="W3447" s="265" t="s">
        <v>5009</v>
      </c>
      <c r="X3447" s="265" t="s">
        <v>5273</v>
      </c>
      <c r="Y3447" s="248">
        <v>20</v>
      </c>
      <c r="Z3447" s="202"/>
      <c r="AA3447" s="202"/>
      <c r="AB3447" s="499"/>
      <c r="AC3447" s="249">
        <f>IF(B3447="","",(IFERROR(VLOOKUP(B3447,Projecten!A$4:X$9452,5,FALSE),"niet bekend")))</f>
        <v>1</v>
      </c>
      <c r="AD3447" s="330">
        <f t="shared" si="240"/>
        <v>3599.32</v>
      </c>
      <c r="AE3447" s="211">
        <f>IF(B3447="","",(IFERROR(VLOOKUP(B3447,Projecten!A$4:X$9452,23,FALSE),"niet bekend")))</f>
        <v>3599.32</v>
      </c>
      <c r="AF3447" s="330">
        <f>IF(B3447="","",(IFERROR(VLOOKUP(B3447,Projecten!A$4:X$9452,12,FALSE),"niet bekend")))</f>
        <v>3599.32</v>
      </c>
      <c r="AG3447" s="209"/>
    </row>
    <row r="3448" spans="1:33" s="327" customFormat="1" x14ac:dyDescent="0.2">
      <c r="A3448" s="318">
        <v>26913</v>
      </c>
      <c r="B3448" s="319" t="s">
        <v>5044</v>
      </c>
      <c r="C3448" s="320">
        <v>121957</v>
      </c>
      <c r="D3448" s="320" t="s">
        <v>5043</v>
      </c>
      <c r="E3448" s="318" t="s">
        <v>4990</v>
      </c>
      <c r="F3448" s="318">
        <v>0</v>
      </c>
      <c r="G3448" s="318">
        <v>12</v>
      </c>
      <c r="H3448" s="318">
        <v>12</v>
      </c>
      <c r="I3448" s="318">
        <v>0</v>
      </c>
      <c r="J3448" s="1522" t="s">
        <v>47</v>
      </c>
      <c r="K3448" s="263" t="s">
        <v>1485</v>
      </c>
      <c r="L3448" s="263" t="s">
        <v>1485</v>
      </c>
      <c r="M3448" s="263" t="s">
        <v>1485</v>
      </c>
      <c r="N3448" s="322" t="s">
        <v>47</v>
      </c>
      <c r="O3448" s="322" t="s">
        <v>47</v>
      </c>
      <c r="P3448" s="322" t="s">
        <v>47</v>
      </c>
      <c r="Q3448" s="322" t="s">
        <v>47</v>
      </c>
      <c r="R3448" s="322" t="s">
        <v>47</v>
      </c>
      <c r="S3448" s="320"/>
      <c r="T3448" s="1315"/>
      <c r="U3448" s="264">
        <v>22</v>
      </c>
      <c r="V3448" s="396"/>
      <c r="W3448" s="318" t="s">
        <v>49</v>
      </c>
      <c r="X3448" s="265" t="s">
        <v>5179</v>
      </c>
      <c r="Y3448" s="324">
        <v>8</v>
      </c>
      <c r="Z3448" s="318"/>
      <c r="AA3448" s="318"/>
      <c r="AB3448" s="707"/>
      <c r="AC3448" s="249">
        <f>IF(B3448="","",(IFERROR(VLOOKUP(B3448,Projecten!A$4:X$9452,5,FALSE),"niet bekend")))</f>
        <v>0</v>
      </c>
      <c r="AD3448" s="330">
        <f t="shared" si="240"/>
        <v>2086.3200000000002</v>
      </c>
      <c r="AE3448" s="211">
        <f>IF(B3448="","",(IFERROR(VLOOKUP(B3448,Projecten!A$4:X$9452,23,FALSE),"niet bekend")))</f>
        <v>2086.3200000000002</v>
      </c>
      <c r="AF3448" s="330">
        <f>IF(B3448="","",(IFERROR(VLOOKUP(B3448,Projecten!A$4:X$9452,12,FALSE),"niet bekend")))</f>
        <v>2086.3200000000002</v>
      </c>
    </row>
    <row r="3449" spans="1:33" x14ac:dyDescent="0.2">
      <c r="A3449" s="202">
        <v>26914</v>
      </c>
      <c r="B3449" s="261">
        <v>2018385</v>
      </c>
      <c r="C3449" s="243">
        <v>122034</v>
      </c>
      <c r="D3449" s="243" t="s">
        <v>5245</v>
      </c>
      <c r="E3449" s="202" t="s">
        <v>26</v>
      </c>
      <c r="F3449" s="202">
        <v>0</v>
      </c>
      <c r="G3449" s="202">
        <v>1</v>
      </c>
      <c r="H3449" s="202">
        <v>0</v>
      </c>
      <c r="I3449" s="202">
        <v>0</v>
      </c>
      <c r="J3449" s="263" t="s">
        <v>1485</v>
      </c>
      <c r="K3449" s="263" t="s">
        <v>1485</v>
      </c>
      <c r="L3449" s="263" t="s">
        <v>1485</v>
      </c>
      <c r="M3449" s="263" t="s">
        <v>1485</v>
      </c>
      <c r="N3449" s="254" t="s">
        <v>47</v>
      </c>
      <c r="O3449" s="254" t="s">
        <v>47</v>
      </c>
      <c r="P3449" s="254" t="s">
        <v>47</v>
      </c>
      <c r="Q3449" s="254" t="s">
        <v>47</v>
      </c>
      <c r="R3449" s="254" t="s">
        <v>47</v>
      </c>
      <c r="S3449" s="243"/>
      <c r="T3449" s="1371"/>
      <c r="U3449" s="245">
        <v>22</v>
      </c>
      <c r="W3449" s="202" t="s">
        <v>162</v>
      </c>
      <c r="X3449" s="1481" t="s">
        <v>5247</v>
      </c>
      <c r="Y3449" s="248">
        <v>2</v>
      </c>
      <c r="Z3449" s="202"/>
      <c r="AA3449" s="202"/>
      <c r="AB3449" s="499"/>
      <c r="AC3449" s="1537">
        <f>IF(B3449="","",(IFERROR(VLOOKUP(B3449,Projecten!A$4:X$9452,5,FALSE),"niet bekend")))</f>
        <v>0</v>
      </c>
      <c r="AD3449" s="330">
        <f t="shared" si="240"/>
        <v>0</v>
      </c>
      <c r="AE3449" s="1538">
        <f>IF(B3449="","",(IFERROR(VLOOKUP(B3449,Projecten!A$4:X$9452,23,FALSE),"niet bekend")))</f>
        <v>0</v>
      </c>
      <c r="AF3449" s="1539">
        <f>IF(B3449="","",(IFERROR(VLOOKUP(B3449,Projecten!A$4:X$9452,12,FALSE),"niet bekend")))</f>
        <v>0</v>
      </c>
      <c r="AG3449" s="209"/>
    </row>
    <row r="3450" spans="1:33" s="297" customFormat="1" x14ac:dyDescent="0.2">
      <c r="A3450" s="288">
        <v>26915</v>
      </c>
      <c r="B3450" s="1540">
        <v>2018318</v>
      </c>
      <c r="C3450" s="1540">
        <v>122019</v>
      </c>
      <c r="D3450" s="1540">
        <v>724018</v>
      </c>
      <c r="E3450" s="737" t="s">
        <v>26</v>
      </c>
      <c r="F3450" s="737">
        <v>1</v>
      </c>
      <c r="G3450" s="288">
        <v>7</v>
      </c>
      <c r="H3450" s="288">
        <v>5</v>
      </c>
      <c r="I3450" s="288">
        <v>2</v>
      </c>
      <c r="J3450" s="315">
        <v>43242</v>
      </c>
      <c r="K3450" s="315">
        <v>43243</v>
      </c>
      <c r="L3450" s="290" t="s">
        <v>1485</v>
      </c>
      <c r="M3450" s="290" t="s">
        <v>1485</v>
      </c>
      <c r="N3450" s="291" t="s">
        <v>47</v>
      </c>
      <c r="O3450" s="291" t="s">
        <v>47</v>
      </c>
      <c r="P3450" s="291" t="s">
        <v>47</v>
      </c>
      <c r="Q3450" s="291" t="s">
        <v>47</v>
      </c>
      <c r="R3450" s="291" t="s">
        <v>47</v>
      </c>
      <c r="S3450" s="271"/>
      <c r="T3450" s="1536"/>
      <c r="U3450" s="293">
        <v>23</v>
      </c>
      <c r="V3450" s="719"/>
      <c r="W3450" s="521" t="s">
        <v>162</v>
      </c>
      <c r="X3450" s="314" t="s">
        <v>1341</v>
      </c>
      <c r="Y3450" s="295">
        <v>14</v>
      </c>
      <c r="Z3450" s="288"/>
      <c r="AA3450" s="288"/>
      <c r="AB3450" s="1347"/>
      <c r="AC3450" s="1537">
        <f>IF(B3450="","",(IFERROR(VLOOKUP(B3450,Projecten!A$4:X$9452,5,FALSE),"niet bekend")))</f>
        <v>1</v>
      </c>
      <c r="AD3450" s="330">
        <f t="shared" si="240"/>
        <v>2449.87</v>
      </c>
      <c r="AE3450" s="1538">
        <f>IF(B3450="","",(IFERROR(VLOOKUP(B3450,Projecten!A$4:X$9452,23,FALSE),"niet bekend")))</f>
        <v>2449.87</v>
      </c>
      <c r="AF3450" s="1539">
        <f>IF(B3450="","",(IFERROR(VLOOKUP(B3450,Projecten!A$4:X$9452,12,FALSE),"niet bekend")))</f>
        <v>2449.87</v>
      </c>
    </row>
    <row r="3451" spans="1:33" s="297" customFormat="1" x14ac:dyDescent="0.2">
      <c r="A3451" s="288">
        <v>26916</v>
      </c>
      <c r="B3451" s="1540">
        <v>2018335</v>
      </c>
      <c r="C3451" s="1540">
        <v>122019</v>
      </c>
      <c r="D3451" s="1540">
        <v>689318</v>
      </c>
      <c r="E3451" s="737" t="s">
        <v>26</v>
      </c>
      <c r="F3451" s="737">
        <v>1</v>
      </c>
      <c r="G3451" s="288">
        <v>9</v>
      </c>
      <c r="H3451" s="288">
        <v>6</v>
      </c>
      <c r="I3451" s="288">
        <v>3</v>
      </c>
      <c r="J3451" s="315">
        <v>43242</v>
      </c>
      <c r="K3451" s="315">
        <v>43243</v>
      </c>
      <c r="L3451" s="290" t="s">
        <v>1485</v>
      </c>
      <c r="M3451" s="315" t="s">
        <v>5105</v>
      </c>
      <c r="N3451" s="291" t="s">
        <v>47</v>
      </c>
      <c r="O3451" s="291" t="s">
        <v>47</v>
      </c>
      <c r="P3451" s="291" t="s">
        <v>47</v>
      </c>
      <c r="Q3451" s="291" t="s">
        <v>47</v>
      </c>
      <c r="R3451" s="291" t="s">
        <v>47</v>
      </c>
      <c r="S3451" s="271"/>
      <c r="T3451" s="1536"/>
      <c r="U3451" s="293">
        <v>23</v>
      </c>
      <c r="V3451" s="719"/>
      <c r="W3451" s="521" t="s">
        <v>162</v>
      </c>
      <c r="X3451" s="314" t="s">
        <v>5285</v>
      </c>
      <c r="Y3451" s="295">
        <v>20</v>
      </c>
      <c r="Z3451" s="288"/>
      <c r="AA3451" s="288"/>
      <c r="AB3451" s="1347"/>
      <c r="AC3451" s="1537">
        <f>IF(B3451="","",(IFERROR(VLOOKUP(B3451,Projecten!A$4:X$9452,5,FALSE),"niet bekend")))</f>
        <v>1</v>
      </c>
      <c r="AD3451" s="330">
        <f t="shared" si="240"/>
        <v>3910.85</v>
      </c>
      <c r="AE3451" s="1538">
        <f>IF(B3451="","",(IFERROR(VLOOKUP(B3451,Projecten!A$4:X$9452,23,FALSE),"niet bekend")))</f>
        <v>3910.85</v>
      </c>
      <c r="AF3451" s="1539">
        <f>IF(B3451="","",(IFERROR(VLOOKUP(B3451,Projecten!A$4:X$9452,12,FALSE),"niet bekend")))</f>
        <v>3910.85</v>
      </c>
    </row>
    <row r="3452" spans="1:33" x14ac:dyDescent="0.2">
      <c r="A3452" s="202">
        <v>26917</v>
      </c>
      <c r="B3452" s="261">
        <v>2018328</v>
      </c>
      <c r="C3452" s="243">
        <v>122019</v>
      </c>
      <c r="D3452" s="243" t="s">
        <v>5140</v>
      </c>
      <c r="E3452" s="202" t="s">
        <v>26</v>
      </c>
      <c r="F3452" s="202">
        <v>0</v>
      </c>
      <c r="G3452" s="273">
        <v>1</v>
      </c>
      <c r="H3452" s="273">
        <v>1</v>
      </c>
      <c r="I3452" s="273">
        <v>0</v>
      </c>
      <c r="J3452" s="262">
        <v>43242</v>
      </c>
      <c r="K3452" s="263" t="s">
        <v>1485</v>
      </c>
      <c r="L3452" s="263" t="s">
        <v>1485</v>
      </c>
      <c r="M3452" s="263" t="s">
        <v>1485</v>
      </c>
      <c r="N3452" s="254" t="s">
        <v>47</v>
      </c>
      <c r="O3452" s="254" t="s">
        <v>47</v>
      </c>
      <c r="P3452" s="254" t="s">
        <v>47</v>
      </c>
      <c r="Q3452" s="254" t="s">
        <v>47</v>
      </c>
      <c r="R3452" s="254" t="s">
        <v>47</v>
      </c>
      <c r="S3452" s="243"/>
      <c r="T3452" s="1371"/>
      <c r="U3452" s="245">
        <v>22</v>
      </c>
      <c r="W3452" s="265" t="s">
        <v>162</v>
      </c>
      <c r="X3452" s="265" t="s">
        <v>1341</v>
      </c>
      <c r="Y3452" s="248">
        <v>2</v>
      </c>
      <c r="Z3452" s="202"/>
      <c r="AA3452" s="202"/>
      <c r="AB3452" s="499"/>
      <c r="AC3452" s="249">
        <f>IF(B3452="","",(IFERROR(VLOOKUP(B3452,Projecten!A$4:X$9452,5,FALSE),"niet bekend")))</f>
        <v>0</v>
      </c>
      <c r="AD3452" s="330">
        <f t="shared" si="240"/>
        <v>248.5</v>
      </c>
      <c r="AE3452" s="211">
        <f>IF(B3452="","",(IFERROR(VLOOKUP(B3452,Projecten!A$4:X$9452,23,FALSE),"niet bekend")))</f>
        <v>248.5</v>
      </c>
      <c r="AF3452" s="330">
        <f>IF(B3452="","",(IFERROR(VLOOKUP(B3452,Projecten!A$4:X$9452,12,FALSE),"niet bekend")))</f>
        <v>248.5</v>
      </c>
      <c r="AG3452" s="209"/>
    </row>
    <row r="3453" spans="1:33" s="297" customFormat="1" x14ac:dyDescent="0.2">
      <c r="A3453" s="288">
        <v>26918</v>
      </c>
      <c r="B3453" s="1540">
        <v>2018331</v>
      </c>
      <c r="C3453" s="1540">
        <v>122020</v>
      </c>
      <c r="D3453" s="1540">
        <v>721718</v>
      </c>
      <c r="E3453" s="737" t="s">
        <v>26</v>
      </c>
      <c r="F3453" s="737">
        <v>1</v>
      </c>
      <c r="G3453" s="288">
        <v>10</v>
      </c>
      <c r="H3453" s="288">
        <v>4</v>
      </c>
      <c r="I3453" s="288">
        <v>5</v>
      </c>
      <c r="J3453" s="315">
        <v>43242</v>
      </c>
      <c r="K3453" s="315">
        <v>43243</v>
      </c>
      <c r="L3453" s="290" t="s">
        <v>1485</v>
      </c>
      <c r="M3453" s="315" t="s">
        <v>5105</v>
      </c>
      <c r="N3453" s="291" t="s">
        <v>47</v>
      </c>
      <c r="O3453" s="291" t="s">
        <v>47</v>
      </c>
      <c r="P3453" s="291" t="s">
        <v>47</v>
      </c>
      <c r="Q3453" s="291" t="s">
        <v>47</v>
      </c>
      <c r="R3453" s="291" t="s">
        <v>47</v>
      </c>
      <c r="S3453" s="271"/>
      <c r="T3453" s="1536"/>
      <c r="U3453" s="293">
        <v>23</v>
      </c>
      <c r="V3453" s="719"/>
      <c r="W3453" s="521" t="s">
        <v>162</v>
      </c>
      <c r="X3453" s="1541" t="s">
        <v>5286</v>
      </c>
      <c r="Y3453" s="295">
        <v>24</v>
      </c>
      <c r="Z3453" s="288"/>
      <c r="AA3453" s="288"/>
      <c r="AB3453" s="1347"/>
      <c r="AC3453" s="1537">
        <f>IF(B3453="","",(IFERROR(VLOOKUP(B3453,Projecten!A$4:X$9452,5,FALSE),"niet bekend")))</f>
        <v>1</v>
      </c>
      <c r="AD3453" s="330">
        <f t="shared" si="240"/>
        <v>5240.3999999999996</v>
      </c>
      <c r="AE3453" s="1538">
        <f>IF(B3453="","",(IFERROR(VLOOKUP(B3453,Projecten!A$4:X$9452,23,FALSE),"niet bekend")))</f>
        <v>5240.3999999999996</v>
      </c>
      <c r="AF3453" s="1539">
        <f>IF(B3453="","",(IFERROR(VLOOKUP(B3453,Projecten!A$4:X$9452,12,FALSE),"niet bekend")))</f>
        <v>5240.3999999999996</v>
      </c>
    </row>
    <row r="3454" spans="1:33" s="297" customFormat="1" x14ac:dyDescent="0.2">
      <c r="A3454" s="288">
        <v>26919</v>
      </c>
      <c r="B3454" s="1540">
        <v>2018332</v>
      </c>
      <c r="C3454" s="1540">
        <v>122020</v>
      </c>
      <c r="D3454" s="1540">
        <v>679900</v>
      </c>
      <c r="E3454" s="737" t="s">
        <v>26</v>
      </c>
      <c r="F3454" s="737">
        <v>1</v>
      </c>
      <c r="G3454" s="288">
        <v>8</v>
      </c>
      <c r="H3454" s="288">
        <v>5</v>
      </c>
      <c r="I3454" s="288">
        <v>3</v>
      </c>
      <c r="J3454" s="315">
        <v>43242</v>
      </c>
      <c r="K3454" s="315">
        <v>43242</v>
      </c>
      <c r="L3454" s="290" t="s">
        <v>1485</v>
      </c>
      <c r="M3454" s="290" t="s">
        <v>1485</v>
      </c>
      <c r="N3454" s="291" t="s">
        <v>47</v>
      </c>
      <c r="O3454" s="291" t="s">
        <v>47</v>
      </c>
      <c r="P3454" s="291" t="s">
        <v>47</v>
      </c>
      <c r="Q3454" s="291" t="s">
        <v>47</v>
      </c>
      <c r="R3454" s="291" t="s">
        <v>47</v>
      </c>
      <c r="S3454" s="271"/>
      <c r="T3454" s="1536"/>
      <c r="U3454" s="293">
        <v>23</v>
      </c>
      <c r="V3454" s="719"/>
      <c r="W3454" s="521" t="s">
        <v>162</v>
      </c>
      <c r="X3454" s="314" t="s">
        <v>1250</v>
      </c>
      <c r="Y3454" s="295">
        <v>16</v>
      </c>
      <c r="Z3454" s="288"/>
      <c r="AA3454" s="288"/>
      <c r="AB3454" s="1347"/>
      <c r="AC3454" s="1537">
        <f>IF(B3454="","",(IFERROR(VLOOKUP(B3454,Projecten!A$4:X$9452,5,FALSE),"niet bekend")))</f>
        <v>1</v>
      </c>
      <c r="AD3454" s="330">
        <f t="shared" si="240"/>
        <v>3041.38</v>
      </c>
      <c r="AE3454" s="1538">
        <f>IF(B3454="","",(IFERROR(VLOOKUP(B3454,Projecten!A$4:X$9452,23,FALSE),"niet bekend")))</f>
        <v>3041.38</v>
      </c>
      <c r="AF3454" s="1539">
        <f>IF(B3454="","",(IFERROR(VLOOKUP(B3454,Projecten!A$4:X$9452,12,FALSE),"niet bekend")))</f>
        <v>3041.38</v>
      </c>
    </row>
    <row r="3455" spans="1:33" s="868" customFormat="1" x14ac:dyDescent="0.2">
      <c r="A3455" s="318">
        <v>26932</v>
      </c>
      <c r="B3455" s="496">
        <v>2018387</v>
      </c>
      <c r="C3455" s="496"/>
      <c r="D3455" s="496" t="s">
        <v>5252</v>
      </c>
      <c r="E3455" s="389" t="s">
        <v>26</v>
      </c>
      <c r="F3455" s="389">
        <v>0</v>
      </c>
      <c r="G3455" s="389">
        <v>0</v>
      </c>
      <c r="H3455" s="389">
        <v>0</v>
      </c>
      <c r="I3455" s="389">
        <v>0</v>
      </c>
      <c r="J3455" s="263" t="s">
        <v>1485</v>
      </c>
      <c r="K3455" s="263" t="s">
        <v>1485</v>
      </c>
      <c r="L3455" s="263" t="s">
        <v>1485</v>
      </c>
      <c r="M3455" s="263" t="s">
        <v>1485</v>
      </c>
      <c r="N3455" s="322"/>
      <c r="O3455" s="322"/>
      <c r="P3455" s="322"/>
      <c r="Q3455" s="322" t="s">
        <v>47</v>
      </c>
      <c r="R3455" s="322" t="s">
        <v>47</v>
      </c>
      <c r="S3455" s="667"/>
      <c r="T3455" s="1444"/>
      <c r="U3455" s="264">
        <v>22</v>
      </c>
      <c r="V3455" s="867"/>
      <c r="W3455" s="521" t="s">
        <v>162</v>
      </c>
      <c r="X3455" s="1479" t="s">
        <v>5253</v>
      </c>
      <c r="Y3455" s="324">
        <v>2</v>
      </c>
      <c r="Z3455" s="869"/>
      <c r="AA3455" s="869"/>
      <c r="AB3455" s="1124"/>
      <c r="AC3455" s="249">
        <f>IF(B3455="","",(IFERROR(VLOOKUP(B3455,Projecten!A$4:X$9452,5,FALSE),"niet bekend")))</f>
        <v>0</v>
      </c>
      <c r="AD3455" s="330">
        <f t="shared" si="240"/>
        <v>337.5</v>
      </c>
      <c r="AE3455" s="211">
        <f>IF(B3455="","",(IFERROR(VLOOKUP(B3455,Projecten!A$4:X$9452,23,FALSE),"niet bekend")))</f>
        <v>337.5</v>
      </c>
      <c r="AF3455" s="330">
        <f>IF(B3455="","",(IFERROR(VLOOKUP(B3455,Projecten!A$4:X$9452,12,FALSE),"niet bekend")))</f>
        <v>337.5</v>
      </c>
    </row>
    <row r="3456" spans="1:33" s="312" customFormat="1" x14ac:dyDescent="0.2">
      <c r="A3456" s="298"/>
      <c r="B3456" s="1012"/>
      <c r="C3456" s="299"/>
      <c r="D3456" s="300"/>
      <c r="E3456" s="300"/>
      <c r="F3456" s="300"/>
      <c r="G3456" s="300"/>
      <c r="H3456" s="300"/>
      <c r="I3456" s="300"/>
      <c r="J3456" s="301"/>
      <c r="K3456" s="301"/>
      <c r="L3456" s="301"/>
      <c r="M3456" s="302"/>
      <c r="N3456" s="302"/>
      <c r="O3456" s="302"/>
      <c r="P3456" s="302"/>
      <c r="Q3456" s="302"/>
      <c r="R3456" s="302"/>
      <c r="S3456" s="303"/>
      <c r="T3456" s="1445"/>
      <c r="U3456" s="305"/>
      <c r="V3456" s="305"/>
      <c r="W3456" s="307"/>
      <c r="X3456" s="307"/>
      <c r="Y3456" s="307"/>
      <c r="Z3456" s="298"/>
      <c r="AA3456" s="308"/>
      <c r="AB3456" s="410"/>
      <c r="AC3456" s="310"/>
      <c r="AD3456" s="412"/>
    </row>
    <row r="3457" spans="1:33" s="236" customFormat="1" ht="12" customHeight="1" x14ac:dyDescent="0.2">
      <c r="A3457" s="220"/>
      <c r="C3457" s="221"/>
      <c r="D3457" s="222">
        <f>SUM(G3457:I3457)</f>
        <v>307</v>
      </c>
      <c r="E3457" s="220"/>
      <c r="F3457" s="220">
        <f>SUM(F3458:F3488)</f>
        <v>19</v>
      </c>
      <c r="G3457" s="220">
        <f>SUM(G3458:G3488)</f>
        <v>152</v>
      </c>
      <c r="H3457" s="220">
        <f>SUM(H3458:H3488)</f>
        <v>85</v>
      </c>
      <c r="I3457" s="220">
        <f>SUM(I3458:I3488)</f>
        <v>70</v>
      </c>
      <c r="J3457" s="223"/>
      <c r="K3457" s="223"/>
      <c r="L3457" s="223"/>
      <c r="M3457" s="224"/>
      <c r="N3457" s="224"/>
      <c r="O3457" s="224"/>
      <c r="P3457" s="224"/>
      <c r="Q3457" s="224"/>
      <c r="R3457" s="224"/>
      <c r="S3457" s="225">
        <v>23</v>
      </c>
      <c r="T3457" s="1442"/>
      <c r="U3457" s="227"/>
      <c r="V3457" s="227"/>
      <c r="W3457" s="229"/>
      <c r="X3457" s="230">
        <f>SUM(Y3457:Y3488)</f>
        <v>437</v>
      </c>
      <c r="Y3457" s="231"/>
      <c r="Z3457" s="231">
        <v>0</v>
      </c>
      <c r="AA3457" s="232">
        <f>X3457-Z3457</f>
        <v>437</v>
      </c>
      <c r="AB3457" s="221"/>
      <c r="AC3457" s="234"/>
      <c r="AD3457" s="384">
        <f>SUM(AD3458:AD3488)</f>
        <v>69061.892999999996</v>
      </c>
    </row>
    <row r="3458" spans="1:33" x14ac:dyDescent="0.2">
      <c r="A3458" s="202">
        <v>28018</v>
      </c>
      <c r="B3458" s="519"/>
      <c r="C3458" s="238"/>
      <c r="D3458" s="239" t="s">
        <v>115</v>
      </c>
      <c r="E3458" s="240"/>
      <c r="F3458" s="240"/>
      <c r="G3458" s="240"/>
      <c r="H3458" s="240"/>
      <c r="I3458" s="240"/>
      <c r="J3458" s="241"/>
      <c r="K3458" s="241"/>
      <c r="L3458" s="241"/>
      <c r="M3458" s="242"/>
      <c r="N3458" s="242"/>
      <c r="O3458" s="242"/>
      <c r="P3458" s="242"/>
      <c r="Q3458" s="242"/>
      <c r="R3458" s="242"/>
      <c r="S3458" s="243" t="s">
        <v>4481</v>
      </c>
      <c r="T3458" s="1371"/>
      <c r="U3458" s="245"/>
      <c r="W3458" s="265" t="s">
        <v>4856</v>
      </c>
      <c r="X3458" s="247" t="s">
        <v>4856</v>
      </c>
      <c r="Y3458" s="248"/>
      <c r="Z3458" s="202"/>
      <c r="AA3458" s="202"/>
      <c r="AB3458" s="243"/>
      <c r="AC3458" s="249" t="str">
        <f>IF(B3458="","",(IFERROR(VLOOKUP(B3458,Projecten!A$4:X$9452,5,FALSE),"niet bekend")))</f>
        <v/>
      </c>
      <c r="AD3458" s="330" t="str">
        <f>IF(AC3458="","",(IF(F3458=0,AF3458,(F3458/AC3458*AF3458))))</f>
        <v/>
      </c>
      <c r="AE3458" s="211" t="str">
        <f>IF(B3458="","",(IFERROR(VLOOKUP(B3458,Projecten!A$4:X$9452,23,FALSE),"niet bekend")))</f>
        <v/>
      </c>
      <c r="AF3458" s="330" t="str">
        <f>IF(B3458="","",(IFERROR(VLOOKUP(B3458,Projecten!A$4:X$9452,12,FALSE),"niet bekend")))</f>
        <v/>
      </c>
      <c r="AG3458" s="209"/>
    </row>
    <row r="3459" spans="1:33" s="259" customFormat="1" x14ac:dyDescent="0.2">
      <c r="A3459" s="202"/>
      <c r="B3459" s="250"/>
      <c r="C3459" s="251"/>
      <c r="D3459" s="251"/>
      <c r="E3459" s="239"/>
      <c r="F3459" s="239"/>
      <c r="G3459" s="239"/>
      <c r="H3459" s="239"/>
      <c r="I3459" s="239"/>
      <c r="J3459" s="253"/>
      <c r="K3459" s="253"/>
      <c r="L3459" s="253"/>
      <c r="M3459" s="253"/>
      <c r="N3459" s="254"/>
      <c r="O3459" s="254"/>
      <c r="P3459" s="254"/>
      <c r="Q3459" s="254"/>
      <c r="R3459" s="254"/>
      <c r="S3459" s="243">
        <v>2018</v>
      </c>
      <c r="T3459" s="1443"/>
      <c r="U3459" s="255"/>
      <c r="V3459" s="638"/>
      <c r="W3459" s="239"/>
      <c r="X3459" s="239"/>
      <c r="Y3459" s="257"/>
      <c r="Z3459" s="239"/>
      <c r="AA3459" s="239"/>
      <c r="AB3459" s="1120"/>
      <c r="AC3459" s="249" t="str">
        <f>IF(B3459="","",(IFERROR(VLOOKUP(B3459,Projecten!A$4:X$9452,5,FALSE),"niet bekend")))</f>
        <v/>
      </c>
      <c r="AD3459" s="330" t="str">
        <f>IF(AC3459="","",(IF(F3459=0,AF3459,(F3459/AC3459*AF3459))))</f>
        <v/>
      </c>
      <c r="AE3459" s="211" t="str">
        <f>IF(B3459="","",(IFERROR(VLOOKUP(B3459,Projecten!A$4:X$9452,23,FALSE),"niet bekend")))</f>
        <v/>
      </c>
      <c r="AF3459" s="330" t="str">
        <f>IF(B3459="","",(IFERROR(VLOOKUP(B3459,Projecten!A$4:X$9452,12,FALSE),"niet bekend")))</f>
        <v/>
      </c>
    </row>
    <row r="3460" spans="1:33" s="259" customFormat="1" x14ac:dyDescent="0.2">
      <c r="A3460" s="202">
        <v>28019</v>
      </c>
      <c r="B3460" s="250"/>
      <c r="C3460" s="251"/>
      <c r="D3460" s="252" t="s">
        <v>5248</v>
      </c>
      <c r="E3460" s="239"/>
      <c r="F3460" s="239"/>
      <c r="G3460" s="239"/>
      <c r="H3460" s="239"/>
      <c r="I3460" s="239"/>
      <c r="J3460" s="253"/>
      <c r="K3460" s="253"/>
      <c r="L3460" s="253"/>
      <c r="M3460" s="253"/>
      <c r="N3460" s="254"/>
      <c r="O3460" s="254"/>
      <c r="P3460" s="254"/>
      <c r="Q3460" s="254"/>
      <c r="R3460" s="254"/>
      <c r="S3460" s="251"/>
      <c r="T3460" s="1443"/>
      <c r="U3460" s="255"/>
      <c r="V3460" s="638"/>
      <c r="W3460" s="260"/>
      <c r="X3460" s="239"/>
      <c r="Y3460" s="257">
        <v>8.25</v>
      </c>
      <c r="Z3460" s="239"/>
      <c r="AA3460" s="239"/>
      <c r="AB3460" s="1120"/>
      <c r="AC3460" s="249" t="str">
        <f>IF(B3460="","",(IFERROR(VLOOKUP(B3460,Projecten!A$4:X$9452,5,FALSE),"niet bekend")))</f>
        <v/>
      </c>
      <c r="AD3460" s="330" t="str">
        <f>IF(AC3460="","",(IF(F3460=0,AF3460,(F3460/AC3460*AF3460))))</f>
        <v/>
      </c>
      <c r="AE3460" s="211" t="str">
        <f>IF(B3460="","",(IFERROR(VLOOKUP(B3460,Projecten!A$4:X$9452,23,FALSE),"niet bekend")))</f>
        <v/>
      </c>
      <c r="AF3460" s="330" t="str">
        <f>IF(B3460="","",(IFERROR(VLOOKUP(B3460,Projecten!A$4:X$9452,12,FALSE),"niet bekend")))</f>
        <v/>
      </c>
    </row>
    <row r="3461" spans="1:33" s="259" customFormat="1" x14ac:dyDescent="0.2">
      <c r="A3461" s="202">
        <v>28020</v>
      </c>
      <c r="B3461" s="250"/>
      <c r="C3461" s="251"/>
      <c r="D3461" s="252" t="s">
        <v>5311</v>
      </c>
      <c r="E3461" s="239"/>
      <c r="F3461" s="239"/>
      <c r="G3461" s="239"/>
      <c r="H3461" s="239"/>
      <c r="I3461" s="239"/>
      <c r="J3461" s="253"/>
      <c r="K3461" s="253"/>
      <c r="L3461" s="253"/>
      <c r="M3461" s="253"/>
      <c r="N3461" s="254"/>
      <c r="O3461" s="254"/>
      <c r="P3461" s="254"/>
      <c r="Q3461" s="254"/>
      <c r="R3461" s="254"/>
      <c r="S3461" s="251"/>
      <c r="T3461" s="1443"/>
      <c r="U3461" s="255"/>
      <c r="V3461" s="638"/>
      <c r="W3461" s="260"/>
      <c r="X3461" s="239"/>
      <c r="Y3461" s="257">
        <v>8.25</v>
      </c>
      <c r="Z3461" s="239"/>
      <c r="AA3461" s="239"/>
      <c r="AB3461" s="1120"/>
      <c r="AC3461" s="249" t="str">
        <f>IF(B3461="","",(IFERROR(VLOOKUP(B3461,Projecten!A$4:X$9452,5,FALSE),"niet bekend")))</f>
        <v/>
      </c>
      <c r="AD3461" s="330"/>
      <c r="AE3461" s="211" t="str">
        <f>IF(B3461="","",(IFERROR(VLOOKUP(B3461,Projecten!A$4:X$9452,23,FALSE),"niet bekend")))</f>
        <v/>
      </c>
      <c r="AF3461" s="330" t="str">
        <f>IF(B3461="","",(IFERROR(VLOOKUP(B3461,Projecten!A$4:X$9452,12,FALSE),"niet bekend")))</f>
        <v/>
      </c>
    </row>
    <row r="3462" spans="1:33" s="259" customFormat="1" x14ac:dyDescent="0.2">
      <c r="A3462" s="202">
        <v>28021</v>
      </c>
      <c r="B3462" s="250"/>
      <c r="C3462" s="251"/>
      <c r="D3462" s="252" t="s">
        <v>5309</v>
      </c>
      <c r="E3462" s="239"/>
      <c r="F3462" s="239"/>
      <c r="G3462" s="239"/>
      <c r="H3462" s="239"/>
      <c r="I3462" s="239"/>
      <c r="J3462" s="253"/>
      <c r="K3462" s="253"/>
      <c r="L3462" s="253"/>
      <c r="M3462" s="253"/>
      <c r="N3462" s="254"/>
      <c r="O3462" s="254"/>
      <c r="P3462" s="254"/>
      <c r="Q3462" s="254"/>
      <c r="R3462" s="254"/>
      <c r="S3462" s="251"/>
      <c r="T3462" s="1443"/>
      <c r="U3462" s="255"/>
      <c r="V3462" s="638"/>
      <c r="W3462" s="260"/>
      <c r="X3462" s="239"/>
      <c r="Y3462" s="257">
        <v>8.25</v>
      </c>
      <c r="Z3462" s="239"/>
      <c r="AA3462" s="239"/>
      <c r="AB3462" s="1120"/>
      <c r="AC3462" s="249"/>
      <c r="AD3462" s="330"/>
      <c r="AE3462" s="211"/>
      <c r="AF3462" s="330"/>
    </row>
    <row r="3463" spans="1:33" s="259" customFormat="1" x14ac:dyDescent="0.2">
      <c r="A3463" s="202">
        <v>28022</v>
      </c>
      <c r="B3463" s="250"/>
      <c r="C3463" s="251"/>
      <c r="D3463" s="252" t="s">
        <v>5310</v>
      </c>
      <c r="E3463" s="239"/>
      <c r="F3463" s="239"/>
      <c r="G3463" s="239"/>
      <c r="H3463" s="239"/>
      <c r="I3463" s="239"/>
      <c r="J3463" s="253"/>
      <c r="K3463" s="253"/>
      <c r="L3463" s="253"/>
      <c r="M3463" s="253"/>
      <c r="N3463" s="254"/>
      <c r="O3463" s="254"/>
      <c r="P3463" s="254"/>
      <c r="Q3463" s="254"/>
      <c r="R3463" s="254"/>
      <c r="S3463" s="251"/>
      <c r="T3463" s="1443"/>
      <c r="U3463" s="255"/>
      <c r="V3463" s="638"/>
      <c r="W3463" s="260"/>
      <c r="X3463" s="239"/>
      <c r="Y3463" s="257">
        <v>8.25</v>
      </c>
      <c r="Z3463" s="239"/>
      <c r="AA3463" s="239"/>
      <c r="AB3463" s="1120"/>
      <c r="AC3463" s="249"/>
      <c r="AD3463" s="330"/>
      <c r="AE3463" s="211"/>
      <c r="AF3463" s="330"/>
    </row>
    <row r="3464" spans="1:33" x14ac:dyDescent="0.2">
      <c r="A3464" s="202">
        <v>28023</v>
      </c>
      <c r="B3464" s="261">
        <v>2018321</v>
      </c>
      <c r="C3464" s="243">
        <v>122002</v>
      </c>
      <c r="D3464" s="243" t="s">
        <v>5133</v>
      </c>
      <c r="E3464" s="202" t="s">
        <v>317</v>
      </c>
      <c r="F3464" s="202">
        <v>1</v>
      </c>
      <c r="G3464" s="202">
        <v>4</v>
      </c>
      <c r="H3464" s="202">
        <v>3</v>
      </c>
      <c r="I3464" s="202">
        <v>2</v>
      </c>
      <c r="J3464" s="262">
        <v>43256</v>
      </c>
      <c r="K3464" s="262">
        <v>43252</v>
      </c>
      <c r="L3464" s="263" t="s">
        <v>1485</v>
      </c>
      <c r="M3464" s="263" t="s">
        <v>1485</v>
      </c>
      <c r="N3464" s="254" t="s">
        <v>47</v>
      </c>
      <c r="O3464" s="254" t="s">
        <v>47</v>
      </c>
      <c r="P3464" s="254" t="s">
        <v>47</v>
      </c>
      <c r="Q3464" s="254" t="s">
        <v>47</v>
      </c>
      <c r="R3464" s="254" t="s">
        <v>47</v>
      </c>
      <c r="S3464" s="243"/>
      <c r="T3464" s="1371"/>
      <c r="U3464" s="245">
        <v>23</v>
      </c>
      <c r="W3464" s="265" t="s">
        <v>777</v>
      </c>
      <c r="X3464" s="265" t="s">
        <v>5288</v>
      </c>
      <c r="Y3464" s="248">
        <v>9</v>
      </c>
      <c r="Z3464" s="202"/>
      <c r="AA3464" s="202"/>
      <c r="AB3464" s="499"/>
      <c r="AC3464" s="249">
        <f>IF(B3464="","",(IFERROR(VLOOKUP(B3464,Projecten!A$4:X$9452,5,FALSE),"niet bekend")))</f>
        <v>1</v>
      </c>
      <c r="AD3464" s="330">
        <f t="shared" ref="AD3464:AD3475" si="241">IF(AC3464="","",(IF(F3464=0,AF3464,(F3464/AC3464*AF3464))))</f>
        <v>1572.39</v>
      </c>
      <c r="AE3464" s="211">
        <f>IF(B3464="","",(IFERROR(VLOOKUP(B3464,Projecten!A$4:X$9452,23,FALSE),"niet bekend")))</f>
        <v>1572.39</v>
      </c>
      <c r="AF3464" s="330">
        <f>IF(B3464="","",(IFERROR(VLOOKUP(B3464,Projecten!A$4:X$9452,12,FALSE),"niet bekend")))</f>
        <v>1572.39</v>
      </c>
      <c r="AG3464" s="209"/>
    </row>
    <row r="3465" spans="1:33" x14ac:dyDescent="0.2">
      <c r="A3465" s="202">
        <v>28024</v>
      </c>
      <c r="B3465" s="261">
        <v>2018319</v>
      </c>
      <c r="C3465" s="243">
        <v>122020</v>
      </c>
      <c r="D3465" s="243">
        <v>721600</v>
      </c>
      <c r="E3465" s="202" t="s">
        <v>26</v>
      </c>
      <c r="F3465" s="202">
        <v>1</v>
      </c>
      <c r="G3465" s="273">
        <v>8</v>
      </c>
      <c r="H3465" s="273">
        <v>4</v>
      </c>
      <c r="I3465" s="273">
        <v>6</v>
      </c>
      <c r="J3465" s="262">
        <v>43242</v>
      </c>
      <c r="K3465" s="262">
        <v>43243</v>
      </c>
      <c r="L3465" s="263" t="s">
        <v>1485</v>
      </c>
      <c r="M3465" s="262" t="s">
        <v>5105</v>
      </c>
      <c r="N3465" s="254" t="s">
        <v>47</v>
      </c>
      <c r="O3465" s="254" t="s">
        <v>47</v>
      </c>
      <c r="P3465" s="254" t="s">
        <v>47</v>
      </c>
      <c r="Q3465" s="254" t="s">
        <v>47</v>
      </c>
      <c r="R3465" s="254" t="s">
        <v>47</v>
      </c>
      <c r="S3465" s="243"/>
      <c r="T3465" s="1371"/>
      <c r="U3465" s="293">
        <v>23</v>
      </c>
      <c r="V3465" s="719"/>
      <c r="W3465" s="521" t="s">
        <v>162</v>
      </c>
      <c r="X3465" s="314" t="s">
        <v>1250</v>
      </c>
      <c r="Y3465" s="295">
        <v>24</v>
      </c>
      <c r="Z3465" s="202"/>
      <c r="AA3465" s="202"/>
      <c r="AB3465" s="499"/>
      <c r="AC3465" s="1424">
        <f>IF(B3465="","",(IFERROR(VLOOKUP(B3465,Projecten!A$4:X$9452,5,FALSE),"niet bekend")))</f>
        <v>1</v>
      </c>
      <c r="AD3465" s="330">
        <f t="shared" si="241"/>
        <v>4694.63</v>
      </c>
      <c r="AE3465" s="1426">
        <f>IF(B3465="","",(IFERROR(VLOOKUP(B3465,Projecten!A$4:X$9452,23,FALSE),"niet bekend")))</f>
        <v>4694.63</v>
      </c>
      <c r="AF3465" s="1425">
        <f>IF(B3465="","",(IFERROR(VLOOKUP(B3465,Projecten!A$4:X$9452,12,FALSE),"niet bekend")))</f>
        <v>4694.63</v>
      </c>
      <c r="AG3465" s="209"/>
    </row>
    <row r="3466" spans="1:33" s="297" customFormat="1" x14ac:dyDescent="0.2">
      <c r="A3466" s="288">
        <v>28025</v>
      </c>
      <c r="B3466" s="1540" t="s">
        <v>5143</v>
      </c>
      <c r="C3466" s="1540" t="s">
        <v>5231</v>
      </c>
      <c r="D3466" s="1540">
        <v>669018</v>
      </c>
      <c r="E3466" s="737" t="s">
        <v>26</v>
      </c>
      <c r="F3466" s="737">
        <v>1</v>
      </c>
      <c r="G3466" s="288">
        <v>10</v>
      </c>
      <c r="H3466" s="288">
        <v>6</v>
      </c>
      <c r="I3466" s="288">
        <v>3</v>
      </c>
      <c r="J3466" s="315">
        <v>43242</v>
      </c>
      <c r="K3466" s="315">
        <v>43245</v>
      </c>
      <c r="L3466" s="290" t="s">
        <v>1485</v>
      </c>
      <c r="M3466" s="315" t="s">
        <v>5105</v>
      </c>
      <c r="N3466" s="291" t="s">
        <v>47</v>
      </c>
      <c r="O3466" s="291" t="s">
        <v>47</v>
      </c>
      <c r="P3466" s="291" t="s">
        <v>47</v>
      </c>
      <c r="Q3466" s="291" t="s">
        <v>47</v>
      </c>
      <c r="R3466" s="291" t="s">
        <v>47</v>
      </c>
      <c r="S3466" s="271"/>
      <c r="T3466" s="1536"/>
      <c r="U3466" s="293">
        <v>23</v>
      </c>
      <c r="V3466" s="719"/>
      <c r="W3466" s="521" t="s">
        <v>162</v>
      </c>
      <c r="X3466" s="314" t="s">
        <v>5290</v>
      </c>
      <c r="Y3466" s="295">
        <v>35</v>
      </c>
      <c r="Z3466" s="288"/>
      <c r="AA3466" s="288"/>
      <c r="AB3466" s="1347"/>
      <c r="AC3466" s="1537">
        <f>IF(B3466="","",(IFERROR(VLOOKUP(B3466,Projecten!A$4:X$9452,5,FALSE),"niet bekend")))</f>
        <v>1</v>
      </c>
      <c r="AD3466" s="330">
        <f t="shared" si="241"/>
        <v>7835.09</v>
      </c>
      <c r="AE3466" s="1538">
        <f>IF(B3466="","",(IFERROR(VLOOKUP(B3466,Projecten!A$4:X$9452,23,FALSE),"niet bekend")))</f>
        <v>7835.09</v>
      </c>
      <c r="AF3466" s="1539">
        <f>IF(B3466="","",(IFERROR(VLOOKUP(B3466,Projecten!A$4:X$9452,12,FALSE),"niet bekend")))</f>
        <v>7835.09</v>
      </c>
    </row>
    <row r="3467" spans="1:33" x14ac:dyDescent="0.2">
      <c r="A3467" s="202">
        <v>28026</v>
      </c>
      <c r="B3467" s="261" t="s">
        <v>5147</v>
      </c>
      <c r="C3467" s="243" t="s">
        <v>5231</v>
      </c>
      <c r="D3467" s="243">
        <v>698618</v>
      </c>
      <c r="E3467" s="202" t="s">
        <v>26</v>
      </c>
      <c r="F3467" s="202">
        <v>1</v>
      </c>
      <c r="G3467" s="273">
        <v>8</v>
      </c>
      <c r="H3467" s="273">
        <v>5</v>
      </c>
      <c r="I3467" s="273">
        <v>3</v>
      </c>
      <c r="J3467" s="262">
        <v>43242</v>
      </c>
      <c r="K3467" s="262">
        <v>43243</v>
      </c>
      <c r="L3467" s="263" t="s">
        <v>1485</v>
      </c>
      <c r="M3467" s="263" t="s">
        <v>1485</v>
      </c>
      <c r="N3467" s="254" t="s">
        <v>47</v>
      </c>
      <c r="O3467" s="254" t="s">
        <v>47</v>
      </c>
      <c r="P3467" s="254" t="s">
        <v>47</v>
      </c>
      <c r="Q3467" s="254" t="s">
        <v>47</v>
      </c>
      <c r="R3467" s="254" t="s">
        <v>47</v>
      </c>
      <c r="S3467" s="243"/>
      <c r="T3467" s="1371"/>
      <c r="U3467" s="293">
        <v>23</v>
      </c>
      <c r="V3467" s="719"/>
      <c r="W3467" s="521" t="s">
        <v>162</v>
      </c>
      <c r="X3467" s="314" t="s">
        <v>5157</v>
      </c>
      <c r="Y3467" s="295">
        <v>29</v>
      </c>
      <c r="Z3467" s="202"/>
      <c r="AA3467" s="202"/>
      <c r="AB3467" s="499"/>
      <c r="AC3467" s="1537">
        <f>IF(B3467="","",(IFERROR(VLOOKUP(B3467,Projecten!A$4:X$9452,5,FALSE),"niet bekend")))</f>
        <v>1</v>
      </c>
      <c r="AD3467" s="330">
        <f t="shared" si="241"/>
        <v>6443.3</v>
      </c>
      <c r="AE3467" s="1538">
        <f>IF(B3467="","",(IFERROR(VLOOKUP(B3467,Projecten!A$4:X$9452,23,FALSE),"niet bekend")))</f>
        <v>6443.3</v>
      </c>
      <c r="AF3467" s="1539">
        <f>IF(B3467="","",(IFERROR(VLOOKUP(B3467,Projecten!A$4:X$9452,12,FALSE),"niet bekend")))</f>
        <v>6443.3</v>
      </c>
      <c r="AG3467" s="209"/>
    </row>
    <row r="3468" spans="1:33" s="557" customFormat="1" ht="12.75" customHeight="1" x14ac:dyDescent="0.2">
      <c r="A3468" s="1412">
        <v>28027</v>
      </c>
      <c r="B3468" s="1542">
        <v>2018303</v>
      </c>
      <c r="C3468" s="1376">
        <v>122022</v>
      </c>
      <c r="D3468" s="1376" t="s">
        <v>5059</v>
      </c>
      <c r="E3468" s="1412" t="s">
        <v>26</v>
      </c>
      <c r="F3468" s="202">
        <v>2</v>
      </c>
      <c r="G3468" s="273">
        <f>F3468*8</f>
        <v>16</v>
      </c>
      <c r="H3468" s="273">
        <f>F3468*5</f>
        <v>10</v>
      </c>
      <c r="I3468" s="273">
        <f>F3468*2</f>
        <v>4</v>
      </c>
      <c r="J3468" s="262">
        <v>43242</v>
      </c>
      <c r="K3468" s="1543">
        <v>43243</v>
      </c>
      <c r="L3468" s="1420" t="s">
        <v>1485</v>
      </c>
      <c r="M3468" s="1420" t="s">
        <v>1485</v>
      </c>
      <c r="N3468" s="556" t="s">
        <v>47</v>
      </c>
      <c r="O3468" s="556" t="s">
        <v>47</v>
      </c>
      <c r="P3468" s="556" t="s">
        <v>47</v>
      </c>
      <c r="Q3468" s="556" t="s">
        <v>47</v>
      </c>
      <c r="R3468" s="556" t="s">
        <v>47</v>
      </c>
      <c r="S3468" s="1376"/>
      <c r="T3468" s="1544"/>
      <c r="U3468" s="599">
        <v>23</v>
      </c>
      <c r="V3468" s="600"/>
      <c r="W3468" s="1545" t="s">
        <v>421</v>
      </c>
      <c r="X3468" s="1545" t="s">
        <v>1250</v>
      </c>
      <c r="Y3468" s="1546">
        <f>F3468*21</f>
        <v>42</v>
      </c>
      <c r="Z3468" s="1412"/>
      <c r="AA3468" s="1412"/>
      <c r="AB3468" s="1547"/>
      <c r="AC3468" s="1424">
        <f>IF(B3468="","",(IFERROR(VLOOKUP(B3468,Projecten!A$4:X$9452,5,FALSE),"niet bekend")))</f>
        <v>9</v>
      </c>
      <c r="AD3468" s="1425">
        <f t="shared" si="241"/>
        <v>7000</v>
      </c>
      <c r="AE3468" s="1426">
        <f>IF(B3468="","",(IFERROR(VLOOKUP(B3468,Projecten!A$4:X$9452,23,FALSE),"niet bekend")))</f>
        <v>31500</v>
      </c>
      <c r="AF3468" s="1425">
        <f>IF(B3468="","",(IFERROR(VLOOKUP(B3468,Projecten!A$4:X$9452,12,FALSE),"niet bekend")))</f>
        <v>31500</v>
      </c>
    </row>
    <row r="3469" spans="1:33" x14ac:dyDescent="0.2">
      <c r="A3469" s="202">
        <v>28028</v>
      </c>
      <c r="B3469" s="261" t="s">
        <v>5142</v>
      </c>
      <c r="C3469" s="243">
        <v>122023</v>
      </c>
      <c r="D3469" s="243" t="s">
        <v>5141</v>
      </c>
      <c r="E3469" s="202" t="s">
        <v>26</v>
      </c>
      <c r="F3469" s="202">
        <v>0</v>
      </c>
      <c r="G3469" s="273">
        <v>2</v>
      </c>
      <c r="H3469" s="273">
        <v>0</v>
      </c>
      <c r="I3469" s="273">
        <v>0</v>
      </c>
      <c r="J3469" s="263" t="s">
        <v>1485</v>
      </c>
      <c r="K3469" s="263" t="s">
        <v>1485</v>
      </c>
      <c r="L3469" s="263" t="s">
        <v>1485</v>
      </c>
      <c r="M3469" s="263" t="s">
        <v>1485</v>
      </c>
      <c r="N3469" s="254" t="s">
        <v>47</v>
      </c>
      <c r="O3469" s="254" t="s">
        <v>47</v>
      </c>
      <c r="P3469" s="254" t="s">
        <v>47</v>
      </c>
      <c r="Q3469" s="254" t="s">
        <v>47</v>
      </c>
      <c r="R3469" s="254" t="s">
        <v>47</v>
      </c>
      <c r="S3469" s="243"/>
      <c r="T3469" s="1371"/>
      <c r="U3469" s="293">
        <v>23</v>
      </c>
      <c r="W3469" s="265" t="s">
        <v>162</v>
      </c>
      <c r="X3469" s="265" t="s">
        <v>5230</v>
      </c>
      <c r="Y3469" s="248">
        <v>2</v>
      </c>
      <c r="Z3469" s="202"/>
      <c r="AA3469" s="202"/>
      <c r="AB3469" s="499"/>
      <c r="AC3469" s="249">
        <f>IF(B3469="","",(IFERROR(VLOOKUP(B3469,Projecten!A$4:X$9452,5,FALSE),"niet bekend")))</f>
        <v>0</v>
      </c>
      <c r="AD3469" s="330">
        <f t="shared" si="241"/>
        <v>153.34</v>
      </c>
      <c r="AE3469" s="211">
        <f>IF(B3469="","",(IFERROR(VLOOKUP(B3469,Projecten!A$4:X$9452,23,FALSE),"niet bekend")))</f>
        <v>153.34</v>
      </c>
      <c r="AF3469" s="330">
        <f>IF(B3469="","",(IFERROR(VLOOKUP(B3469,Projecten!A$4:X$9452,12,FALSE),"niet bekend")))</f>
        <v>153.34</v>
      </c>
      <c r="AG3469" s="209"/>
    </row>
    <row r="3470" spans="1:33" s="297" customFormat="1" x14ac:dyDescent="0.2">
      <c r="A3470" s="288">
        <v>28029</v>
      </c>
      <c r="B3470" s="1540">
        <v>2018310</v>
      </c>
      <c r="C3470" s="1540">
        <v>122024</v>
      </c>
      <c r="D3470" s="1540" t="s">
        <v>5071</v>
      </c>
      <c r="E3470" s="737" t="s">
        <v>352</v>
      </c>
      <c r="F3470" s="737">
        <v>4</v>
      </c>
      <c r="G3470" s="288">
        <v>29</v>
      </c>
      <c r="H3470" s="288">
        <v>16</v>
      </c>
      <c r="I3470" s="288">
        <v>12</v>
      </c>
      <c r="J3470" s="290" t="s">
        <v>1485</v>
      </c>
      <c r="K3470" s="290" t="s">
        <v>1485</v>
      </c>
      <c r="L3470" s="290" t="s">
        <v>1485</v>
      </c>
      <c r="M3470" s="290" t="s">
        <v>1485</v>
      </c>
      <c r="N3470" s="291" t="s">
        <v>47</v>
      </c>
      <c r="O3470" s="291" t="s">
        <v>47</v>
      </c>
      <c r="P3470" s="291" t="s">
        <v>47</v>
      </c>
      <c r="Q3470" s="291" t="s">
        <v>47</v>
      </c>
      <c r="R3470" s="291" t="s">
        <v>47</v>
      </c>
      <c r="S3470" s="271"/>
      <c r="T3470" s="1536"/>
      <c r="U3470" s="293">
        <v>23</v>
      </c>
      <c r="V3470" s="719"/>
      <c r="W3470" s="521" t="s">
        <v>2921</v>
      </c>
      <c r="X3470" s="314" t="s">
        <v>5232</v>
      </c>
      <c r="Y3470" s="295">
        <v>51</v>
      </c>
      <c r="Z3470" s="288"/>
      <c r="AA3470" s="288"/>
      <c r="AB3470" s="1347"/>
      <c r="AC3470" s="268">
        <f>IF(B3470="","",(IFERROR(VLOOKUP(B3470,Projecten!A$4:X$9452,5,FALSE),"niet bekend")))</f>
        <v>4</v>
      </c>
      <c r="AD3470" s="330">
        <f t="shared" si="241"/>
        <v>7100.54</v>
      </c>
      <c r="AE3470" s="296">
        <f>IF(B3470="","",(IFERROR(VLOOKUP(B3470,Projecten!A$4:X$9452,23,FALSE),"niet bekend")))</f>
        <v>7100.54</v>
      </c>
      <c r="AF3470" s="360">
        <f>IF(B3470="","",(IFERROR(VLOOKUP(B3470,Projecten!A$4:X$9452,12,FALSE),"niet bekend")))</f>
        <v>7100.54</v>
      </c>
    </row>
    <row r="3471" spans="1:33" s="297" customFormat="1" x14ac:dyDescent="0.2">
      <c r="A3471" s="288">
        <v>28031</v>
      </c>
      <c r="B3471" s="1540">
        <v>2018324</v>
      </c>
      <c r="C3471" s="1540">
        <v>122025</v>
      </c>
      <c r="D3471" s="1540" t="s">
        <v>5136</v>
      </c>
      <c r="E3471" s="737" t="s">
        <v>352</v>
      </c>
      <c r="F3471" s="737">
        <v>1</v>
      </c>
      <c r="G3471" s="288">
        <v>8</v>
      </c>
      <c r="H3471" s="288">
        <v>5</v>
      </c>
      <c r="I3471" s="288">
        <v>3</v>
      </c>
      <c r="J3471" s="290" t="s">
        <v>1485</v>
      </c>
      <c r="K3471" s="290" t="s">
        <v>1485</v>
      </c>
      <c r="L3471" s="290" t="s">
        <v>1485</v>
      </c>
      <c r="M3471" s="290" t="s">
        <v>1485</v>
      </c>
      <c r="N3471" s="291" t="s">
        <v>47</v>
      </c>
      <c r="O3471" s="291" t="s">
        <v>47</v>
      </c>
      <c r="P3471" s="291" t="s">
        <v>47</v>
      </c>
      <c r="Q3471" s="291" t="s">
        <v>47</v>
      </c>
      <c r="R3471" s="291" t="s">
        <v>47</v>
      </c>
      <c r="S3471" s="271" t="s">
        <v>115</v>
      </c>
      <c r="T3471" s="1536"/>
      <c r="U3471" s="293">
        <v>23</v>
      </c>
      <c r="V3471" s="719"/>
      <c r="W3471" s="521" t="s">
        <v>2921</v>
      </c>
      <c r="X3471" s="314" t="s">
        <v>5233</v>
      </c>
      <c r="Y3471" s="295">
        <v>14</v>
      </c>
      <c r="Z3471" s="288"/>
      <c r="AA3471" s="288"/>
      <c r="AB3471" s="1347"/>
      <c r="AC3471" s="268">
        <f>IF(B3471="","",(IFERROR(VLOOKUP(B3471,Projecten!A$4:X$9452,5,FALSE),"niet bekend")))</f>
        <v>1</v>
      </c>
      <c r="AD3471" s="330">
        <f t="shared" si="241"/>
        <v>1807.02</v>
      </c>
      <c r="AE3471" s="296">
        <f>IF(B3471="","",(IFERROR(VLOOKUP(B3471,Projecten!A$4:X$9452,23,FALSE),"niet bekend")))</f>
        <v>1807.02</v>
      </c>
      <c r="AF3471" s="360">
        <f>IF(B3471="","",(IFERROR(VLOOKUP(B3471,Projecten!A$4:X$9452,12,FALSE),"niet bekend")))</f>
        <v>1807.02</v>
      </c>
    </row>
    <row r="3472" spans="1:33" s="297" customFormat="1" x14ac:dyDescent="0.2">
      <c r="A3472" s="288">
        <v>28032</v>
      </c>
      <c r="B3472" s="1540">
        <v>2018325</v>
      </c>
      <c r="C3472" s="1540">
        <v>122025</v>
      </c>
      <c r="D3472" s="1540" t="s">
        <v>5137</v>
      </c>
      <c r="E3472" s="737" t="s">
        <v>352</v>
      </c>
      <c r="F3472" s="737">
        <v>1</v>
      </c>
      <c r="G3472" s="288">
        <v>9</v>
      </c>
      <c r="H3472" s="288">
        <v>7</v>
      </c>
      <c r="I3472" s="288">
        <v>3</v>
      </c>
      <c r="J3472" s="290" t="s">
        <v>1485</v>
      </c>
      <c r="K3472" s="290" t="s">
        <v>1485</v>
      </c>
      <c r="L3472" s="290" t="s">
        <v>1485</v>
      </c>
      <c r="M3472" s="290" t="s">
        <v>1485</v>
      </c>
      <c r="N3472" s="291" t="s">
        <v>47</v>
      </c>
      <c r="O3472" s="291" t="s">
        <v>47</v>
      </c>
      <c r="P3472" s="291" t="s">
        <v>47</v>
      </c>
      <c r="Q3472" s="291" t="s">
        <v>47</v>
      </c>
      <c r="R3472" s="291" t="s">
        <v>47</v>
      </c>
      <c r="S3472" s="271"/>
      <c r="T3472" s="1536"/>
      <c r="U3472" s="293">
        <v>23</v>
      </c>
      <c r="V3472" s="719"/>
      <c r="W3472" s="521" t="s">
        <v>2921</v>
      </c>
      <c r="X3472" s="314" t="s">
        <v>5233</v>
      </c>
      <c r="Y3472" s="295">
        <v>17</v>
      </c>
      <c r="Z3472" s="288"/>
      <c r="AA3472" s="288"/>
      <c r="AB3472" s="1347"/>
      <c r="AC3472" s="268">
        <f>IF(B3472="","",(IFERROR(VLOOKUP(B3472,Projecten!A$4:X$9452,5,FALSE),"niet bekend")))</f>
        <v>1</v>
      </c>
      <c r="AD3472" s="330">
        <f t="shared" si="241"/>
        <v>2049.1799999999998</v>
      </c>
      <c r="AE3472" s="296">
        <f>IF(B3472="","",(IFERROR(VLOOKUP(B3472,Projecten!A$4:X$9452,23,FALSE),"niet bekend")))</f>
        <v>2049.1799999999998</v>
      </c>
      <c r="AF3472" s="360">
        <f>IF(B3472="","",(IFERROR(VLOOKUP(B3472,Projecten!A$4:X$9452,12,FALSE),"niet bekend")))</f>
        <v>2049.1799999999998</v>
      </c>
    </row>
    <row r="3473" spans="1:33" s="297" customFormat="1" x14ac:dyDescent="0.2">
      <c r="A3473" s="288">
        <v>28033</v>
      </c>
      <c r="B3473" s="1540">
        <v>2018326</v>
      </c>
      <c r="C3473" s="1540">
        <v>122025</v>
      </c>
      <c r="D3473" s="1540" t="s">
        <v>5138</v>
      </c>
      <c r="E3473" s="737" t="s">
        <v>352</v>
      </c>
      <c r="F3473" s="737">
        <v>0</v>
      </c>
      <c r="G3473" s="288">
        <v>1</v>
      </c>
      <c r="H3473" s="288">
        <v>0</v>
      </c>
      <c r="I3473" s="288">
        <v>1</v>
      </c>
      <c r="J3473" s="290" t="s">
        <v>1485</v>
      </c>
      <c r="K3473" s="290" t="s">
        <v>1485</v>
      </c>
      <c r="L3473" s="290" t="s">
        <v>1485</v>
      </c>
      <c r="M3473" s="290" t="s">
        <v>1485</v>
      </c>
      <c r="N3473" s="291" t="s">
        <v>47</v>
      </c>
      <c r="O3473" s="291" t="s">
        <v>47</v>
      </c>
      <c r="P3473" s="291" t="s">
        <v>47</v>
      </c>
      <c r="Q3473" s="291" t="s">
        <v>47</v>
      </c>
      <c r="R3473" s="291" t="s">
        <v>47</v>
      </c>
      <c r="S3473" s="271"/>
      <c r="T3473" s="1536"/>
      <c r="U3473" s="293">
        <v>23</v>
      </c>
      <c r="V3473" s="719"/>
      <c r="W3473" s="521" t="s">
        <v>2921</v>
      </c>
      <c r="X3473" s="314" t="s">
        <v>5233</v>
      </c>
      <c r="Y3473" s="295">
        <v>4</v>
      </c>
      <c r="Z3473" s="288"/>
      <c r="AA3473" s="288"/>
      <c r="AB3473" s="1347"/>
      <c r="AC3473" s="268">
        <f>IF(B3473="","",(IFERROR(VLOOKUP(B3473,Projecten!A$4:X$9452,5,FALSE),"niet bekend")))</f>
        <v>0</v>
      </c>
      <c r="AD3473" s="330">
        <f t="shared" si="241"/>
        <v>439.1</v>
      </c>
      <c r="AE3473" s="296">
        <f>IF(B3473="","",(IFERROR(VLOOKUP(B3473,Projecten!A$4:X$9452,23,FALSE),"niet bekend")))</f>
        <v>439.1</v>
      </c>
      <c r="AF3473" s="360">
        <f>IF(B3473="","",(IFERROR(VLOOKUP(B3473,Projecten!A$4:X$9452,12,FALSE),"niet bekend")))</f>
        <v>439.1</v>
      </c>
    </row>
    <row r="3474" spans="1:33" x14ac:dyDescent="0.2">
      <c r="A3474" s="202">
        <v>28034</v>
      </c>
      <c r="B3474" s="261">
        <v>2018144</v>
      </c>
      <c r="C3474" s="243">
        <v>122026</v>
      </c>
      <c r="D3474" s="243" t="s">
        <v>4726</v>
      </c>
      <c r="E3474" s="202" t="s">
        <v>26</v>
      </c>
      <c r="F3474" s="202">
        <v>1</v>
      </c>
      <c r="G3474" s="202">
        <v>11</v>
      </c>
      <c r="H3474" s="202">
        <v>4</v>
      </c>
      <c r="I3474" s="202">
        <v>12</v>
      </c>
      <c r="J3474" s="262" t="s">
        <v>47</v>
      </c>
      <c r="K3474" s="262">
        <v>43243</v>
      </c>
      <c r="L3474" s="263" t="s">
        <v>1485</v>
      </c>
      <c r="M3474" s="262" t="s">
        <v>5105</v>
      </c>
      <c r="N3474" s="254" t="s">
        <v>47</v>
      </c>
      <c r="O3474" s="254" t="s">
        <v>47</v>
      </c>
      <c r="P3474" s="254" t="s">
        <v>47</v>
      </c>
      <c r="Q3474" s="254" t="s">
        <v>47</v>
      </c>
      <c r="R3474" s="254" t="s">
        <v>47</v>
      </c>
      <c r="S3474" s="243"/>
      <c r="T3474" s="1371"/>
      <c r="U3474" s="245">
        <v>24</v>
      </c>
      <c r="W3474" s="318" t="s">
        <v>3928</v>
      </c>
      <c r="X3474" s="265" t="s">
        <v>5242</v>
      </c>
      <c r="Y3474" s="248">
        <v>48</v>
      </c>
      <c r="Z3474" s="202"/>
      <c r="AA3474" s="202"/>
      <c r="AB3474" s="499"/>
      <c r="AC3474" s="249">
        <f>IF(B3474="","",(IFERROR(VLOOKUP(B3474,Projecten!A$4:X$9452,5,FALSE),"niet bekend")))</f>
        <v>1</v>
      </c>
      <c r="AD3474" s="330">
        <f t="shared" si="241"/>
        <v>11442</v>
      </c>
      <c r="AE3474" s="211">
        <f>IF(B3474="","",(IFERROR(VLOOKUP(B3474,Projecten!A$4:X$9452,23,FALSE),"niet bekend")))</f>
        <v>11442</v>
      </c>
      <c r="AF3474" s="330">
        <f>IF(B3474="","",(IFERROR(VLOOKUP(B3474,Projecten!A$4:X$9452,12,FALSE),"niet bekend")))</f>
        <v>11442</v>
      </c>
      <c r="AG3474" s="209"/>
    </row>
    <row r="3475" spans="1:33" s="868" customFormat="1" ht="24" x14ac:dyDescent="0.2">
      <c r="A3475" s="318">
        <v>28035</v>
      </c>
      <c r="B3475" s="496">
        <v>2018225</v>
      </c>
      <c r="C3475" s="496">
        <v>122035</v>
      </c>
      <c r="D3475" s="496" t="s">
        <v>4872</v>
      </c>
      <c r="E3475" s="389" t="s">
        <v>4871</v>
      </c>
      <c r="F3475" s="389">
        <v>0</v>
      </c>
      <c r="G3475" s="389">
        <v>3</v>
      </c>
      <c r="H3475" s="389">
        <v>0</v>
      </c>
      <c r="I3475" s="389">
        <v>3</v>
      </c>
      <c r="J3475" s="262">
        <v>43256</v>
      </c>
      <c r="K3475" s="263" t="s">
        <v>1485</v>
      </c>
      <c r="L3475" s="263" t="s">
        <v>1485</v>
      </c>
      <c r="M3475" s="267" t="s">
        <v>5325</v>
      </c>
      <c r="N3475" s="322" t="s">
        <v>47</v>
      </c>
      <c r="O3475" s="322" t="s">
        <v>47</v>
      </c>
      <c r="P3475" s="322" t="s">
        <v>47</v>
      </c>
      <c r="Q3475" s="322" t="s">
        <v>47</v>
      </c>
      <c r="R3475" s="322" t="s">
        <v>47</v>
      </c>
      <c r="S3475" s="667"/>
      <c r="T3475" s="1444"/>
      <c r="U3475" s="264">
        <v>22</v>
      </c>
      <c r="V3475" s="867"/>
      <c r="W3475" s="318" t="s">
        <v>654</v>
      </c>
      <c r="X3475" s="1479" t="s">
        <v>5246</v>
      </c>
      <c r="Y3475" s="324">
        <v>15</v>
      </c>
      <c r="Z3475" s="869"/>
      <c r="AA3475" s="869"/>
      <c r="AB3475" s="1124"/>
      <c r="AC3475" s="249" t="str">
        <f>IF(B3475="","",(IFERROR(VLOOKUP(B3475,Projecten!A$4:X$9452,5,FALSE),"niet bekend")))</f>
        <v>niet bekend</v>
      </c>
      <c r="AD3475" s="330" t="str">
        <f t="shared" si="241"/>
        <v>niet bekend</v>
      </c>
      <c r="AE3475" s="211" t="str">
        <f>IF(B3475="","",(IFERROR(VLOOKUP(B3475,Projecten!A$4:X$9452,23,FALSE),"niet bekend")))</f>
        <v>niet bekend</v>
      </c>
      <c r="AF3475" s="330" t="str">
        <f>IF(B3475="","",(IFERROR(VLOOKUP(B3475,Projecten!A$4:X$9452,12,FALSE),"niet bekend")))</f>
        <v>niet bekend</v>
      </c>
    </row>
    <row r="3476" spans="1:33" s="868" customFormat="1" x14ac:dyDescent="0.2">
      <c r="A3476" s="318"/>
      <c r="B3476" s="496"/>
      <c r="C3476" s="496"/>
      <c r="D3476" s="496"/>
      <c r="E3476" s="389"/>
      <c r="F3476" s="389"/>
      <c r="G3476" s="389"/>
      <c r="H3476" s="389"/>
      <c r="I3476" s="389"/>
      <c r="J3476" s="267"/>
      <c r="K3476" s="263"/>
      <c r="L3476" s="263"/>
      <c r="M3476" s="263"/>
      <c r="N3476" s="322"/>
      <c r="O3476" s="322"/>
      <c r="P3476" s="322"/>
      <c r="Q3476" s="322"/>
      <c r="R3476" s="322"/>
      <c r="S3476" s="667"/>
      <c r="T3476" s="1444"/>
      <c r="U3476" s="264"/>
      <c r="V3476" s="867"/>
      <c r="W3476" s="318"/>
      <c r="X3476" s="1479"/>
      <c r="Y3476" s="324"/>
      <c r="Z3476" s="869"/>
      <c r="AA3476" s="869"/>
      <c r="AB3476" s="1124"/>
      <c r="AC3476" s="249"/>
      <c r="AD3476" s="330"/>
      <c r="AE3476" s="211"/>
      <c r="AF3476" s="330"/>
    </row>
    <row r="3477" spans="1:33" s="297" customFormat="1" x14ac:dyDescent="0.2">
      <c r="A3477" s="288">
        <v>28036</v>
      </c>
      <c r="B3477" s="289">
        <v>2018399</v>
      </c>
      <c r="C3477" s="271">
        <v>122060</v>
      </c>
      <c r="D3477" s="271" t="s">
        <v>5284</v>
      </c>
      <c r="E3477" s="288" t="s">
        <v>26</v>
      </c>
      <c r="F3477" s="288">
        <v>0</v>
      </c>
      <c r="G3477" s="288">
        <v>2</v>
      </c>
      <c r="H3477" s="288">
        <v>0</v>
      </c>
      <c r="I3477" s="288">
        <v>2</v>
      </c>
      <c r="J3477" s="290" t="s">
        <v>1485</v>
      </c>
      <c r="K3477" s="290" t="s">
        <v>1485</v>
      </c>
      <c r="L3477" s="290" t="s">
        <v>1485</v>
      </c>
      <c r="M3477" s="290" t="s">
        <v>1485</v>
      </c>
      <c r="N3477" s="291"/>
      <c r="O3477" s="291"/>
      <c r="P3477" s="291" t="s">
        <v>47</v>
      </c>
      <c r="Q3477" s="291" t="s">
        <v>47</v>
      </c>
      <c r="R3477" s="291" t="s">
        <v>47</v>
      </c>
      <c r="S3477" s="271"/>
      <c r="T3477" s="1536"/>
      <c r="U3477" s="293">
        <v>23</v>
      </c>
      <c r="V3477" s="719"/>
      <c r="W3477" s="265" t="s">
        <v>162</v>
      </c>
      <c r="X3477" s="314" t="s">
        <v>5287</v>
      </c>
      <c r="Y3477" s="295">
        <v>10</v>
      </c>
      <c r="Z3477" s="288"/>
      <c r="AA3477" s="288"/>
      <c r="AB3477" s="1347"/>
      <c r="AC3477" s="249">
        <f>IF(B3477="","",(IFERROR(VLOOKUP(B3477,Projecten!A$4:X$9452,5,FALSE),"niet bekend")))</f>
        <v>0</v>
      </c>
      <c r="AD3477" s="330">
        <f>IF(AC3477="","",(IF(F3477=0,AF3477,(F3477/AC3477*AF3477))))</f>
        <v>640.91999999999996</v>
      </c>
      <c r="AE3477" s="211">
        <f>IF(B3477="","",(IFERROR(VLOOKUP(B3477,Projecten!A$4:X$9452,23,FALSE),"niet bekend")))</f>
        <v>640.91999999999996</v>
      </c>
      <c r="AF3477" s="330">
        <f>IF(B3477="","",(IFERROR(VLOOKUP(B3477,Projecten!A$4:X$9452,12,FALSE),"niet bekend")))</f>
        <v>640.91999999999996</v>
      </c>
    </row>
    <row r="3478" spans="1:33" s="297" customFormat="1" x14ac:dyDescent="0.2">
      <c r="A3478" s="288">
        <v>28037</v>
      </c>
      <c r="B3478" s="289">
        <v>2018405</v>
      </c>
      <c r="C3478" s="271">
        <v>144650</v>
      </c>
      <c r="D3478" s="271" t="s">
        <v>5298</v>
      </c>
      <c r="E3478" s="288" t="s">
        <v>26</v>
      </c>
      <c r="F3478" s="288">
        <v>0</v>
      </c>
      <c r="G3478" s="288">
        <v>0</v>
      </c>
      <c r="H3478" s="288">
        <v>0</v>
      </c>
      <c r="I3478" s="288">
        <v>0</v>
      </c>
      <c r="J3478" s="290" t="s">
        <v>1485</v>
      </c>
      <c r="K3478" s="290" t="s">
        <v>1485</v>
      </c>
      <c r="L3478" s="290" t="s">
        <v>1485</v>
      </c>
      <c r="M3478" s="290" t="s">
        <v>1485</v>
      </c>
      <c r="N3478" s="291" t="s">
        <v>47</v>
      </c>
      <c r="O3478" s="291" t="s">
        <v>47</v>
      </c>
      <c r="P3478" s="291" t="s">
        <v>47</v>
      </c>
      <c r="Q3478" s="291" t="s">
        <v>47</v>
      </c>
      <c r="R3478" s="291" t="s">
        <v>47</v>
      </c>
      <c r="S3478" s="271"/>
      <c r="T3478" s="1536"/>
      <c r="U3478" s="293">
        <v>23</v>
      </c>
      <c r="V3478" s="719"/>
      <c r="W3478" s="265" t="s">
        <v>162</v>
      </c>
      <c r="X3478" s="314" t="s">
        <v>5301</v>
      </c>
      <c r="Y3478" s="295">
        <v>10</v>
      </c>
      <c r="Z3478" s="288"/>
      <c r="AA3478" s="288"/>
      <c r="AB3478" s="1347"/>
      <c r="AC3478" s="249">
        <f>IF(B3478="","",(IFERROR(VLOOKUP(B3478,Projecten!A$4:X$9452,5,FALSE),"niet bekend")))</f>
        <v>0</v>
      </c>
      <c r="AD3478" s="330">
        <f>IF(AC3478="","",(IF(F3478=0,AF3478,(F3478/AC3478*AF3478))))</f>
        <v>676.19999999999993</v>
      </c>
      <c r="AE3478" s="211">
        <f>IF(B3478="","",(IFERROR(VLOOKUP(B3478,Projecten!A$4:X$9452,23,FALSE),"niet bekend")))</f>
        <v>676.2</v>
      </c>
      <c r="AF3478" s="330">
        <f>IF(B3478="","",(IFERROR(VLOOKUP(B3478,Projecten!A$4:X$9452,12,FALSE),"niet bekend")))</f>
        <v>676.19999999999993</v>
      </c>
    </row>
    <row r="3479" spans="1:33" s="297" customFormat="1" x14ac:dyDescent="0.2">
      <c r="A3479" s="288"/>
      <c r="B3479" s="289"/>
      <c r="C3479" s="271"/>
      <c r="D3479" s="271"/>
      <c r="E3479" s="288"/>
      <c r="F3479" s="288"/>
      <c r="G3479" s="288"/>
      <c r="H3479" s="288"/>
      <c r="I3479" s="288"/>
      <c r="J3479" s="290"/>
      <c r="K3479" s="290"/>
      <c r="L3479" s="290"/>
      <c r="M3479" s="290"/>
      <c r="N3479" s="291"/>
      <c r="O3479" s="291"/>
      <c r="P3479" s="291"/>
      <c r="Q3479" s="291"/>
      <c r="R3479" s="291"/>
      <c r="S3479" s="271"/>
      <c r="T3479" s="1536"/>
      <c r="U3479" s="293"/>
      <c r="V3479" s="719"/>
      <c r="W3479" s="265"/>
      <c r="X3479" s="314"/>
      <c r="Y3479" s="295"/>
      <c r="Z3479" s="288"/>
      <c r="AA3479" s="288"/>
      <c r="AB3479" s="1347"/>
      <c r="AC3479" s="249"/>
      <c r="AD3479" s="330"/>
      <c r="AE3479" s="211"/>
      <c r="AF3479" s="330"/>
    </row>
    <row r="3480" spans="1:33" x14ac:dyDescent="0.2">
      <c r="A3480" s="202"/>
      <c r="B3480" s="261"/>
      <c r="C3480" s="243"/>
      <c r="F3480" s="202"/>
      <c r="G3480" s="273"/>
      <c r="H3480" s="273"/>
      <c r="I3480" s="273"/>
      <c r="J3480" s="262"/>
      <c r="K3480" s="263"/>
      <c r="L3480" s="263"/>
      <c r="M3480" s="263"/>
      <c r="S3480" s="243"/>
      <c r="T3480" s="1371"/>
      <c r="U3480" s="245"/>
      <c r="W3480" s="265"/>
      <c r="X3480" s="265"/>
      <c r="Y3480" s="248"/>
      <c r="Z3480" s="202"/>
      <c r="AA3480" s="202"/>
      <c r="AB3480" s="499"/>
      <c r="AC3480" s="1424"/>
      <c r="AD3480" s="1425"/>
      <c r="AE3480" s="1426"/>
      <c r="AF3480" s="1425"/>
      <c r="AG3480" s="209"/>
    </row>
    <row r="3481" spans="1:33" x14ac:dyDescent="0.2">
      <c r="A3481" s="202">
        <v>28044</v>
      </c>
      <c r="B3481" s="272">
        <v>2018348</v>
      </c>
      <c r="C3481" s="272">
        <v>122041</v>
      </c>
      <c r="D3481" s="272">
        <v>721418</v>
      </c>
      <c r="E3481" s="273" t="s">
        <v>26</v>
      </c>
      <c r="F3481" s="273">
        <v>1</v>
      </c>
      <c r="G3481" s="273">
        <v>9</v>
      </c>
      <c r="H3481" s="273">
        <v>6</v>
      </c>
      <c r="I3481" s="273">
        <v>5</v>
      </c>
      <c r="J3481" s="262">
        <v>43249</v>
      </c>
      <c r="K3481" s="262">
        <v>43250</v>
      </c>
      <c r="L3481" s="263" t="s">
        <v>1485</v>
      </c>
      <c r="M3481" s="262" t="s">
        <v>3151</v>
      </c>
      <c r="N3481" s="254" t="s">
        <v>47</v>
      </c>
      <c r="O3481" s="254" t="s">
        <v>47</v>
      </c>
      <c r="P3481" s="254" t="s">
        <v>47</v>
      </c>
      <c r="Q3481" s="254" t="s">
        <v>47</v>
      </c>
      <c r="R3481" s="254" t="s">
        <v>47</v>
      </c>
      <c r="S3481" s="243"/>
      <c r="T3481" s="1371"/>
      <c r="U3481" s="245">
        <v>24</v>
      </c>
      <c r="W3481" s="265" t="s">
        <v>162</v>
      </c>
      <c r="X3481" s="265" t="s">
        <v>1250</v>
      </c>
      <c r="Y3481" s="248">
        <v>27</v>
      </c>
      <c r="Z3481" s="202"/>
      <c r="AA3481" s="202"/>
      <c r="AB3481" s="499"/>
      <c r="AC3481" s="249">
        <f>IF(B3481="","",(IFERROR(VLOOKUP(B3481,Projecten!A$4:X$9452,5,FALSE),"niet bekend")))</f>
        <v>1</v>
      </c>
      <c r="AD3481" s="330">
        <f t="shared" ref="AD3481:AD3487" si="242">IF(AC3481="","",(IF(F3481=0,AF3481,(F3481/AC3481*AF3481))))</f>
        <v>5229.71</v>
      </c>
      <c r="AE3481" s="211">
        <f>IF(B3481="","",(IFERROR(VLOOKUP(B3481,Projecten!A$4:X$9452,23,FALSE),"niet bekend")))</f>
        <v>5229.71</v>
      </c>
      <c r="AF3481" s="330">
        <f>IF(B3481="","",(IFERROR(VLOOKUP(B3481,Projecten!A$4:X$9452,12,FALSE),"niet bekend")))</f>
        <v>5229.71</v>
      </c>
      <c r="AG3481" s="209"/>
    </row>
    <row r="3482" spans="1:33" x14ac:dyDescent="0.2">
      <c r="A3482" s="202">
        <v>28047</v>
      </c>
      <c r="B3482" s="261">
        <v>2018355</v>
      </c>
      <c r="C3482" s="243">
        <v>122041</v>
      </c>
      <c r="D3482" s="243" t="s">
        <v>5191</v>
      </c>
      <c r="E3482" s="202" t="s">
        <v>26</v>
      </c>
      <c r="F3482" s="202">
        <v>1</v>
      </c>
      <c r="G3482" s="273">
        <v>2</v>
      </c>
      <c r="H3482" s="273">
        <v>1</v>
      </c>
      <c r="I3482" s="273">
        <v>1</v>
      </c>
      <c r="J3482" s="262">
        <v>43249</v>
      </c>
      <c r="K3482" s="263" t="s">
        <v>1485</v>
      </c>
      <c r="L3482" s="263" t="s">
        <v>1485</v>
      </c>
      <c r="M3482" s="263" t="s">
        <v>1485</v>
      </c>
      <c r="N3482" s="254" t="s">
        <v>47</v>
      </c>
      <c r="O3482" s="254" t="s">
        <v>47</v>
      </c>
      <c r="P3482" s="254" t="s">
        <v>47</v>
      </c>
      <c r="Q3482" s="254" t="s">
        <v>47</v>
      </c>
      <c r="R3482" s="254" t="s">
        <v>47</v>
      </c>
      <c r="S3482" s="243"/>
      <c r="T3482" s="1371"/>
      <c r="U3482" s="245">
        <v>24</v>
      </c>
      <c r="W3482" s="265" t="s">
        <v>162</v>
      </c>
      <c r="X3482" s="265" t="s">
        <v>1250</v>
      </c>
      <c r="Y3482" s="248">
        <v>6</v>
      </c>
      <c r="Z3482" s="202"/>
      <c r="AA3482" s="202"/>
      <c r="AB3482" s="499"/>
      <c r="AC3482" s="1424">
        <f>IF(B3482="","",(IFERROR(VLOOKUP(B3482,Projecten!A$4:X$9452,5,FALSE),"niet bekend")))</f>
        <v>1</v>
      </c>
      <c r="AD3482" s="1425">
        <f t="shared" si="242"/>
        <v>783.65</v>
      </c>
      <c r="AE3482" s="1426">
        <f>IF(B3482="","",(IFERROR(VLOOKUP(B3482,Projecten!A$4:X$9452,23,FALSE),"niet bekend")))</f>
        <v>783.65</v>
      </c>
      <c r="AF3482" s="1425">
        <f>IF(B3482="","",(IFERROR(VLOOKUP(B3482,Projecten!A$4:X$9452,12,FALSE),"niet bekend")))</f>
        <v>783.65</v>
      </c>
      <c r="AG3482" s="209"/>
    </row>
    <row r="3483" spans="1:33" x14ac:dyDescent="0.2">
      <c r="A3483" s="202">
        <v>28048</v>
      </c>
      <c r="B3483" s="261">
        <v>2018356</v>
      </c>
      <c r="C3483" s="243">
        <v>122042</v>
      </c>
      <c r="D3483" s="243">
        <v>688818</v>
      </c>
      <c r="E3483" s="202" t="s">
        <v>26</v>
      </c>
      <c r="F3483" s="202">
        <v>1</v>
      </c>
      <c r="G3483" s="273">
        <v>8</v>
      </c>
      <c r="H3483" s="273">
        <v>5</v>
      </c>
      <c r="I3483" s="273">
        <v>2</v>
      </c>
      <c r="J3483" s="262">
        <v>43249</v>
      </c>
      <c r="K3483" s="262">
        <v>43250</v>
      </c>
      <c r="L3483" s="263" t="s">
        <v>1485</v>
      </c>
      <c r="M3483" s="263" t="s">
        <v>1485</v>
      </c>
      <c r="N3483" s="254" t="s">
        <v>47</v>
      </c>
      <c r="O3483" s="254" t="s">
        <v>47</v>
      </c>
      <c r="P3483" s="254" t="s">
        <v>47</v>
      </c>
      <c r="Q3483" s="254" t="s">
        <v>47</v>
      </c>
      <c r="R3483" s="254" t="s">
        <v>47</v>
      </c>
      <c r="S3483" s="243"/>
      <c r="T3483" s="1371"/>
      <c r="U3483" s="245">
        <v>24</v>
      </c>
      <c r="W3483" s="265" t="s">
        <v>162</v>
      </c>
      <c r="X3483" s="265" t="s">
        <v>1341</v>
      </c>
      <c r="Y3483" s="248">
        <v>13</v>
      </c>
      <c r="Z3483" s="202"/>
      <c r="AA3483" s="202"/>
      <c r="AB3483" s="499"/>
      <c r="AC3483" s="1424">
        <f>IF(B3483="","",(IFERROR(VLOOKUP(B3483,Projecten!A$4:X$9452,5,FALSE),"niet bekend")))</f>
        <v>1</v>
      </c>
      <c r="AD3483" s="1425">
        <f t="shared" si="242"/>
        <v>2425.2199999999998</v>
      </c>
      <c r="AE3483" s="1426">
        <f>IF(B3483="","",(IFERROR(VLOOKUP(B3483,Projecten!A$4:X$9452,23,FALSE),"niet bekend")))</f>
        <v>2425.2199999999998</v>
      </c>
      <c r="AF3483" s="1425">
        <f>IF(B3483="","",(IFERROR(VLOOKUP(B3483,Projecten!A$4:X$9452,12,FALSE),"niet bekend")))</f>
        <v>2425.2199999999998</v>
      </c>
      <c r="AG3483" s="209"/>
    </row>
    <row r="3484" spans="1:33" x14ac:dyDescent="0.2">
      <c r="A3484" s="202">
        <v>28049</v>
      </c>
      <c r="B3484" s="261">
        <v>2018357</v>
      </c>
      <c r="C3484" s="243">
        <v>122042</v>
      </c>
      <c r="D3484" s="243">
        <v>688918</v>
      </c>
      <c r="E3484" s="202" t="s">
        <v>26</v>
      </c>
      <c r="F3484" s="202">
        <v>1</v>
      </c>
      <c r="G3484" s="273">
        <v>8</v>
      </c>
      <c r="H3484" s="273">
        <v>5</v>
      </c>
      <c r="I3484" s="273">
        <v>2</v>
      </c>
      <c r="J3484" s="262">
        <v>43249</v>
      </c>
      <c r="K3484" s="262">
        <v>43250</v>
      </c>
      <c r="L3484" s="263" t="s">
        <v>1485</v>
      </c>
      <c r="M3484" s="263" t="s">
        <v>1485</v>
      </c>
      <c r="N3484" s="254" t="s">
        <v>47</v>
      </c>
      <c r="O3484" s="254" t="s">
        <v>47</v>
      </c>
      <c r="P3484" s="254" t="s">
        <v>47</v>
      </c>
      <c r="Q3484" s="254" t="s">
        <v>47</v>
      </c>
      <c r="R3484" s="254" t="s">
        <v>47</v>
      </c>
      <c r="S3484" s="243"/>
      <c r="T3484" s="1371"/>
      <c r="U3484" s="245">
        <v>24</v>
      </c>
      <c r="W3484" s="265" t="s">
        <v>162</v>
      </c>
      <c r="X3484" s="265" t="s">
        <v>1341</v>
      </c>
      <c r="Y3484" s="248">
        <v>13</v>
      </c>
      <c r="Z3484" s="202"/>
      <c r="AA3484" s="202"/>
      <c r="AB3484" s="499"/>
      <c r="AC3484" s="1424">
        <f>IF(B3484="","",(IFERROR(VLOOKUP(B3484,Projecten!A$4:X$9452,5,FALSE),"niet bekend")))</f>
        <v>1</v>
      </c>
      <c r="AD3484" s="1425">
        <f t="shared" si="242"/>
        <v>2425.2199999999998</v>
      </c>
      <c r="AE3484" s="1426">
        <f>IF(B3484="","",(IFERROR(VLOOKUP(B3484,Projecten!A$4:X$9452,23,FALSE),"niet bekend")))</f>
        <v>2425.2199999999998</v>
      </c>
      <c r="AF3484" s="1425">
        <f>IF(B3484="","",(IFERROR(VLOOKUP(B3484,Projecten!A$4:X$9452,12,FALSE),"niet bekend")))</f>
        <v>2425.2199999999998</v>
      </c>
      <c r="AG3484" s="209"/>
    </row>
    <row r="3485" spans="1:33" x14ac:dyDescent="0.2">
      <c r="A3485" s="202">
        <v>28050</v>
      </c>
      <c r="B3485" s="261">
        <v>2018359</v>
      </c>
      <c r="C3485" s="243">
        <v>122042</v>
      </c>
      <c r="D3485" s="243">
        <v>679418</v>
      </c>
      <c r="E3485" s="202" t="s">
        <v>26</v>
      </c>
      <c r="F3485" s="202">
        <v>1</v>
      </c>
      <c r="G3485" s="273">
        <v>8</v>
      </c>
      <c r="H3485" s="273">
        <v>5</v>
      </c>
      <c r="I3485" s="273">
        <v>2</v>
      </c>
      <c r="J3485" s="262">
        <v>43249</v>
      </c>
      <c r="K3485" s="262">
        <v>43250</v>
      </c>
      <c r="L3485" s="263" t="s">
        <v>1485</v>
      </c>
      <c r="M3485" s="263" t="s">
        <v>1485</v>
      </c>
      <c r="N3485" s="254" t="s">
        <v>47</v>
      </c>
      <c r="O3485" s="254" t="s">
        <v>47</v>
      </c>
      <c r="P3485" s="254" t="s">
        <v>47</v>
      </c>
      <c r="Q3485" s="254" t="s">
        <v>47</v>
      </c>
      <c r="R3485" s="254" t="s">
        <v>47</v>
      </c>
      <c r="S3485" s="243"/>
      <c r="T3485" s="1371"/>
      <c r="U3485" s="245">
        <v>24</v>
      </c>
      <c r="W3485" s="265" t="s">
        <v>162</v>
      </c>
      <c r="X3485" s="265" t="s">
        <v>1341</v>
      </c>
      <c r="Y3485" s="248">
        <v>15</v>
      </c>
      <c r="Z3485" s="202"/>
      <c r="AA3485" s="202"/>
      <c r="AB3485" s="499"/>
      <c r="AC3485" s="1424">
        <f>IF(B3485="","",(IFERROR(VLOOKUP(B3485,Projecten!A$4:X$9452,5,FALSE),"niet bekend")))</f>
        <v>1</v>
      </c>
      <c r="AD3485" s="1425">
        <f t="shared" si="242"/>
        <v>3230.5329999999999</v>
      </c>
      <c r="AE3485" s="1426">
        <f>IF(B3485="","",(IFERROR(VLOOKUP(B3485,Projecten!A$4:X$9452,23,FALSE),"niet bekend")))</f>
        <v>3230.53</v>
      </c>
      <c r="AF3485" s="1425">
        <f>IF(B3485="","",(IFERROR(VLOOKUP(B3485,Projecten!A$4:X$9452,12,FALSE),"niet bekend")))</f>
        <v>3230.5329999999999</v>
      </c>
      <c r="AG3485" s="209"/>
    </row>
    <row r="3486" spans="1:33" x14ac:dyDescent="0.2">
      <c r="A3486" s="202">
        <v>28051</v>
      </c>
      <c r="B3486" s="261">
        <v>2018347</v>
      </c>
      <c r="C3486" s="243">
        <v>122042</v>
      </c>
      <c r="D3486" s="243">
        <v>698818</v>
      </c>
      <c r="E3486" s="202" t="s">
        <v>26</v>
      </c>
      <c r="F3486" s="202">
        <v>1</v>
      </c>
      <c r="G3486" s="273">
        <v>5</v>
      </c>
      <c r="H3486" s="273">
        <v>3</v>
      </c>
      <c r="I3486" s="273">
        <v>3</v>
      </c>
      <c r="J3486" s="262">
        <v>43256</v>
      </c>
      <c r="K3486" s="262">
        <v>43250</v>
      </c>
      <c r="L3486" s="263" t="s">
        <v>1485</v>
      </c>
      <c r="M3486" s="263" t="s">
        <v>1485</v>
      </c>
      <c r="N3486" s="254" t="s">
        <v>47</v>
      </c>
      <c r="O3486" s="254" t="s">
        <v>47</v>
      </c>
      <c r="P3486" s="254" t="s">
        <v>47</v>
      </c>
      <c r="Q3486" s="254" t="s">
        <v>47</v>
      </c>
      <c r="R3486" s="254" t="s">
        <v>47</v>
      </c>
      <c r="S3486" s="243"/>
      <c r="T3486" s="1371"/>
      <c r="U3486" s="245">
        <v>24</v>
      </c>
      <c r="W3486" s="265" t="s">
        <v>162</v>
      </c>
      <c r="X3486" s="265" t="s">
        <v>1341</v>
      </c>
      <c r="Y3486" s="248">
        <v>13</v>
      </c>
      <c r="Z3486" s="202"/>
      <c r="AA3486" s="202"/>
      <c r="AB3486" s="499"/>
      <c r="AC3486" s="1424">
        <f>IF(B3486="","",(IFERROR(VLOOKUP(B3486,Projecten!A$4:X$9452,5,FALSE),"niet bekend")))</f>
        <v>1</v>
      </c>
      <c r="AD3486" s="1425">
        <f t="shared" si="242"/>
        <v>2203.85</v>
      </c>
      <c r="AE3486" s="1426">
        <f>IF(B3486="","",(IFERROR(VLOOKUP(B3486,Projecten!A$4:X$9452,23,FALSE),"niet bekend")))</f>
        <v>2203.85</v>
      </c>
      <c r="AF3486" s="1425">
        <f>IF(B3486="","",(IFERROR(VLOOKUP(B3486,Projecten!A$4:X$9452,12,FALSE),"niet bekend")))</f>
        <v>2203.85</v>
      </c>
      <c r="AG3486" s="209"/>
    </row>
    <row r="3487" spans="1:33" s="297" customFormat="1" x14ac:dyDescent="0.2">
      <c r="A3487" s="288">
        <v>28054</v>
      </c>
      <c r="B3487" s="289">
        <v>2018376</v>
      </c>
      <c r="C3487" s="271">
        <v>122046</v>
      </c>
      <c r="D3487" s="271" t="s">
        <v>5254</v>
      </c>
      <c r="E3487" s="288" t="s">
        <v>1871</v>
      </c>
      <c r="F3487" s="288">
        <v>0</v>
      </c>
      <c r="G3487" s="288">
        <v>1</v>
      </c>
      <c r="H3487" s="288">
        <v>0</v>
      </c>
      <c r="I3487" s="288">
        <v>1</v>
      </c>
      <c r="J3487" s="315">
        <v>43256</v>
      </c>
      <c r="K3487" s="290" t="s">
        <v>1485</v>
      </c>
      <c r="L3487" s="315">
        <v>43255</v>
      </c>
      <c r="M3487" s="290" t="s">
        <v>1485</v>
      </c>
      <c r="N3487" s="291" t="s">
        <v>47</v>
      </c>
      <c r="O3487" s="291" t="s">
        <v>47</v>
      </c>
      <c r="P3487" s="291" t="s">
        <v>47</v>
      </c>
      <c r="Q3487" s="291" t="s">
        <v>47</v>
      </c>
      <c r="R3487" s="291" t="s">
        <v>47</v>
      </c>
      <c r="S3487" s="271"/>
      <c r="T3487" s="1536"/>
      <c r="U3487" s="293">
        <v>23</v>
      </c>
      <c r="V3487" s="719"/>
      <c r="W3487" s="314" t="s">
        <v>967</v>
      </c>
      <c r="X3487" s="314" t="s">
        <v>1341</v>
      </c>
      <c r="Y3487" s="295">
        <v>7</v>
      </c>
      <c r="Z3487" s="288"/>
      <c r="AA3487" s="288"/>
      <c r="AB3487" s="1347"/>
      <c r="AC3487" s="1424">
        <f>IF(B3487="","",(IFERROR(VLOOKUP(B3487,Projecten!A$4:X$9452,5,FALSE),"niet bekend")))</f>
        <v>0</v>
      </c>
      <c r="AD3487" s="1425">
        <f t="shared" si="242"/>
        <v>910</v>
      </c>
      <c r="AE3487" s="1426">
        <f>IF(B3487="","",(IFERROR(VLOOKUP(B3487,Projecten!A$4:X$9452,23,FALSE),"niet bekend")))</f>
        <v>910</v>
      </c>
      <c r="AF3487" s="1425">
        <f>IF(B3487="","",(IFERROR(VLOOKUP(B3487,Projecten!A$4:X$9452,12,FALSE),"niet bekend")))</f>
        <v>910</v>
      </c>
    </row>
    <row r="3488" spans="1:33" s="312" customFormat="1" x14ac:dyDescent="0.2">
      <c r="A3488" s="298"/>
      <c r="B3488" s="1012"/>
      <c r="C3488" s="299"/>
      <c r="D3488" s="300"/>
      <c r="E3488" s="300"/>
      <c r="F3488" s="300"/>
      <c r="G3488" s="300"/>
      <c r="H3488" s="300"/>
      <c r="I3488" s="300"/>
      <c r="J3488" s="301"/>
      <c r="K3488" s="301"/>
      <c r="L3488" s="301"/>
      <c r="M3488" s="302"/>
      <c r="N3488" s="302"/>
      <c r="O3488" s="302"/>
      <c r="P3488" s="302"/>
      <c r="Q3488" s="302"/>
      <c r="R3488" s="302"/>
      <c r="S3488" s="303"/>
      <c r="T3488" s="1445"/>
      <c r="U3488" s="305"/>
      <c r="V3488" s="305"/>
      <c r="W3488" s="307"/>
      <c r="X3488" s="307"/>
      <c r="Y3488" s="307"/>
      <c r="Z3488" s="298"/>
      <c r="AA3488" s="308"/>
      <c r="AB3488" s="410"/>
      <c r="AC3488" s="310"/>
      <c r="AD3488" s="412"/>
    </row>
    <row r="3489" spans="1:33" s="236" customFormat="1" ht="12" customHeight="1" x14ac:dyDescent="0.2">
      <c r="A3489" s="220"/>
      <c r="C3489" s="221"/>
      <c r="D3489" s="222">
        <f>SUM(G3489:I3489)</f>
        <v>369</v>
      </c>
      <c r="E3489" s="220"/>
      <c r="F3489" s="220">
        <f>SUM(F3490:F3507)</f>
        <v>18</v>
      </c>
      <c r="G3489" s="220">
        <f>SUM(G3490:G3507)</f>
        <v>182</v>
      </c>
      <c r="H3489" s="220">
        <f>SUM(H3490:H3507)</f>
        <v>100</v>
      </c>
      <c r="I3489" s="220">
        <f>SUM(I3490:I3507)</f>
        <v>87</v>
      </c>
      <c r="J3489" s="223"/>
      <c r="K3489" s="223"/>
      <c r="L3489" s="223"/>
      <c r="M3489" s="224"/>
      <c r="N3489" s="224"/>
      <c r="O3489" s="224"/>
      <c r="P3489" s="224"/>
      <c r="Q3489" s="224"/>
      <c r="R3489" s="224"/>
      <c r="S3489" s="225">
        <v>24</v>
      </c>
      <c r="T3489" s="1442"/>
      <c r="U3489" s="227"/>
      <c r="V3489" s="227"/>
      <c r="W3489" s="229"/>
      <c r="X3489" s="230">
        <f>SUM(Y3489:Y3507)</f>
        <v>507.25</v>
      </c>
      <c r="Y3489" s="231"/>
      <c r="Z3489" s="231">
        <v>0</v>
      </c>
      <c r="AA3489" s="232">
        <f>X3489-Z3489</f>
        <v>507.25</v>
      </c>
      <c r="AB3489" s="221"/>
      <c r="AC3489" s="234"/>
      <c r="AD3489" s="384">
        <f>SUM(AD3490:AD3507)</f>
        <v>95829.19</v>
      </c>
    </row>
    <row r="3490" spans="1:33" x14ac:dyDescent="0.2">
      <c r="A3490" s="202"/>
      <c r="B3490" s="519"/>
      <c r="C3490" s="238"/>
      <c r="D3490" s="239"/>
      <c r="E3490" s="240"/>
      <c r="F3490" s="240"/>
      <c r="G3490" s="240"/>
      <c r="H3490" s="240"/>
      <c r="I3490" s="240"/>
      <c r="J3490" s="241"/>
      <c r="K3490" s="241"/>
      <c r="L3490" s="241"/>
      <c r="M3490" s="242"/>
      <c r="N3490" s="242"/>
      <c r="O3490" s="242"/>
      <c r="P3490" s="242"/>
      <c r="Q3490" s="242"/>
      <c r="R3490" s="242"/>
      <c r="S3490" s="243" t="s">
        <v>4482</v>
      </c>
      <c r="T3490" s="1371"/>
      <c r="U3490" s="245"/>
      <c r="X3490" s="247" t="s">
        <v>4856</v>
      </c>
      <c r="Y3490" s="248"/>
      <c r="Z3490" s="202"/>
      <c r="AA3490" s="202"/>
      <c r="AB3490" s="243"/>
      <c r="AC3490" s="249" t="str">
        <f>IF(B3490="","",(IFERROR(VLOOKUP(B3490,Projecten!A$4:X$9452,5,FALSE),"niet bekend")))</f>
        <v/>
      </c>
      <c r="AD3490" s="330" t="str">
        <f>IF(AC3490="","",(IF(F3490=0,AF3490,(F3490/AC3490*AF3490))))</f>
        <v/>
      </c>
      <c r="AE3490" s="211" t="str">
        <f>IF(B3490="","",(IFERROR(VLOOKUP(B3490,Projecten!A$4:X$9452,23,FALSE),"niet bekend")))</f>
        <v/>
      </c>
      <c r="AF3490" s="330" t="str">
        <f>IF(B3490="","",(IFERROR(VLOOKUP(B3490,Projecten!A$4:X$9452,12,FALSE),"niet bekend")))</f>
        <v/>
      </c>
      <c r="AG3490" s="209"/>
    </row>
    <row r="3491" spans="1:33" s="259" customFormat="1" x14ac:dyDescent="0.2">
      <c r="A3491" s="202"/>
      <c r="B3491" s="250"/>
      <c r="C3491" s="251"/>
      <c r="D3491" s="251"/>
      <c r="E3491" s="239"/>
      <c r="F3491" s="239"/>
      <c r="G3491" s="239"/>
      <c r="H3491" s="239"/>
      <c r="I3491" s="239"/>
      <c r="J3491" s="253"/>
      <c r="K3491" s="253"/>
      <c r="L3491" s="253"/>
      <c r="M3491" s="253"/>
      <c r="N3491" s="254"/>
      <c r="O3491" s="254"/>
      <c r="P3491" s="254"/>
      <c r="Q3491" s="254"/>
      <c r="R3491" s="254"/>
      <c r="S3491" s="243">
        <v>2018</v>
      </c>
      <c r="T3491" s="1443"/>
      <c r="U3491" s="255"/>
      <c r="V3491" s="638"/>
      <c r="W3491" s="239"/>
      <c r="X3491" s="239"/>
      <c r="Y3491" s="257"/>
      <c r="Z3491" s="239"/>
      <c r="AA3491" s="239"/>
      <c r="AB3491" s="1120"/>
      <c r="AC3491" s="249" t="str">
        <f>IF(B3491="","",(IFERROR(VLOOKUP(B3491,Projecten!A$4:X$9452,5,FALSE),"niet bekend")))</f>
        <v/>
      </c>
      <c r="AD3491" s="330" t="str">
        <f>IF(AC3491="","",(IF(F3491=0,AF3491,(F3491/AC3491*AF3491))))</f>
        <v/>
      </c>
      <c r="AE3491" s="211" t="str">
        <f>IF(B3491="","",(IFERROR(VLOOKUP(B3491,Projecten!A$4:X$9452,23,FALSE),"niet bekend")))</f>
        <v/>
      </c>
      <c r="AF3491" s="330" t="str">
        <f>IF(B3491="","",(IFERROR(VLOOKUP(B3491,Projecten!A$4:X$9452,12,FALSE),"niet bekend")))</f>
        <v/>
      </c>
    </row>
    <row r="3492" spans="1:33" s="259" customFormat="1" x14ac:dyDescent="0.2">
      <c r="A3492" s="202">
        <v>28595</v>
      </c>
      <c r="B3492" s="250"/>
      <c r="C3492" s="251"/>
      <c r="D3492" s="252" t="s">
        <v>5354</v>
      </c>
      <c r="E3492" s="239"/>
      <c r="F3492" s="239"/>
      <c r="G3492" s="239"/>
      <c r="H3492" s="239"/>
      <c r="I3492" s="239"/>
      <c r="J3492" s="253"/>
      <c r="K3492" s="253"/>
      <c r="L3492" s="253"/>
      <c r="M3492" s="253"/>
      <c r="N3492" s="254"/>
      <c r="O3492" s="254"/>
      <c r="P3492" s="254"/>
      <c r="Q3492" s="254"/>
      <c r="R3492" s="254"/>
      <c r="S3492" s="243"/>
      <c r="T3492" s="1443"/>
      <c r="U3492" s="255"/>
      <c r="V3492" s="638"/>
      <c r="W3492" s="260"/>
      <c r="X3492" s="239"/>
      <c r="Y3492" s="257">
        <f>7+8.25</f>
        <v>15.25</v>
      </c>
      <c r="Z3492" s="239"/>
      <c r="AA3492" s="239"/>
      <c r="AB3492" s="1120"/>
      <c r="AC3492" s="249"/>
      <c r="AD3492" s="330"/>
      <c r="AE3492" s="211"/>
      <c r="AF3492" s="330"/>
    </row>
    <row r="3493" spans="1:33" x14ac:dyDescent="0.2">
      <c r="A3493" s="202">
        <v>28596</v>
      </c>
      <c r="B3493" s="261">
        <v>2018419</v>
      </c>
      <c r="C3493" s="243" t="s">
        <v>125</v>
      </c>
      <c r="D3493" s="243" t="s">
        <v>5321</v>
      </c>
      <c r="E3493" s="202" t="s">
        <v>352</v>
      </c>
      <c r="F3493" s="202">
        <v>0</v>
      </c>
      <c r="G3493" s="202">
        <v>1</v>
      </c>
      <c r="H3493" s="202">
        <v>0</v>
      </c>
      <c r="I3493" s="202">
        <v>0</v>
      </c>
      <c r="J3493" s="267">
        <v>43263</v>
      </c>
      <c r="K3493" s="263" t="s">
        <v>1485</v>
      </c>
      <c r="L3493" s="263" t="s">
        <v>1485</v>
      </c>
      <c r="M3493" s="263" t="s">
        <v>1485</v>
      </c>
      <c r="P3493" s="254" t="s">
        <v>47</v>
      </c>
      <c r="R3493" s="254" t="s">
        <v>47</v>
      </c>
      <c r="S3493" s="243"/>
      <c r="T3493" s="1371"/>
      <c r="U3493" s="245">
        <v>24</v>
      </c>
      <c r="W3493" s="265" t="s">
        <v>532</v>
      </c>
      <c r="X3493" s="265" t="s">
        <v>5322</v>
      </c>
      <c r="Y3493" s="248">
        <v>2</v>
      </c>
      <c r="Z3493" s="202"/>
      <c r="AA3493" s="202"/>
      <c r="AB3493" s="499"/>
      <c r="AC3493" s="249">
        <f>IF(B3493="","",(IFERROR(VLOOKUP(B3493,Projecten!A$4:X$9452,5,FALSE),"niet bekend")))</f>
        <v>0</v>
      </c>
      <c r="AD3493" s="330">
        <f t="shared" ref="AD3493:AD3506" si="243">IF(AC3493="","",(IF(F3493=0,AF3493,(F3493/AC3493*AF3493))))</f>
        <v>394</v>
      </c>
      <c r="AE3493" s="211">
        <f>IF(B3493="","",(IFERROR(VLOOKUP(B3493,Projecten!A$4:X$9452,23,FALSE),"niet bekend")))</f>
        <v>394</v>
      </c>
      <c r="AF3493" s="330">
        <f>IF(B3493="","",(IFERROR(VLOOKUP(B3493,Projecten!A$4:X$9452,12,FALSE),"niet bekend")))</f>
        <v>394</v>
      </c>
      <c r="AG3493" s="209"/>
    </row>
    <row r="3494" spans="1:33" x14ac:dyDescent="0.2">
      <c r="A3494" s="202">
        <v>28597</v>
      </c>
      <c r="B3494" s="261">
        <v>2018337</v>
      </c>
      <c r="C3494" s="243">
        <v>122046</v>
      </c>
      <c r="D3494" s="243" t="s">
        <v>5154</v>
      </c>
      <c r="E3494" s="202" t="s">
        <v>317</v>
      </c>
      <c r="F3494" s="202">
        <v>1</v>
      </c>
      <c r="G3494" s="273">
        <v>8</v>
      </c>
      <c r="H3494" s="273">
        <v>5</v>
      </c>
      <c r="I3494" s="273">
        <v>3</v>
      </c>
      <c r="J3494" s="262">
        <v>43242</v>
      </c>
      <c r="K3494" s="263" t="s">
        <v>1485</v>
      </c>
      <c r="L3494" s="263" t="s">
        <v>1485</v>
      </c>
      <c r="M3494" s="263" t="s">
        <v>1485</v>
      </c>
      <c r="N3494" s="254" t="s">
        <v>47</v>
      </c>
      <c r="O3494" s="254" t="s">
        <v>47</v>
      </c>
      <c r="P3494" s="254" t="s">
        <v>47</v>
      </c>
      <c r="Q3494" s="254" t="s">
        <v>47</v>
      </c>
      <c r="R3494" s="254" t="s">
        <v>47</v>
      </c>
      <c r="S3494" s="243"/>
      <c r="T3494" s="1371"/>
      <c r="U3494" s="245">
        <v>24</v>
      </c>
      <c r="W3494" s="265" t="s">
        <v>777</v>
      </c>
      <c r="X3494" s="265" t="s">
        <v>1381</v>
      </c>
      <c r="Y3494" s="248">
        <v>20</v>
      </c>
      <c r="Z3494" s="202"/>
      <c r="AA3494" s="202"/>
      <c r="AB3494" s="499"/>
      <c r="AC3494" s="249">
        <f>IF(B3494="","",(IFERROR(VLOOKUP(B3494,Projecten!A$4:X$9452,5,FALSE),"niet bekend")))</f>
        <v>1</v>
      </c>
      <c r="AD3494" s="330">
        <f t="shared" si="243"/>
        <v>3025.25</v>
      </c>
      <c r="AE3494" s="211">
        <f>IF(B3494="","",(IFERROR(VLOOKUP(B3494,Projecten!A$4:X$9452,23,FALSE),"niet bekend")))</f>
        <v>3025.25</v>
      </c>
      <c r="AF3494" s="330">
        <f>IF(B3494="","",(IFERROR(VLOOKUP(B3494,Projecten!A$4:X$9452,12,FALSE),"niet bekend")))</f>
        <v>3025.25</v>
      </c>
      <c r="AG3494" s="209"/>
    </row>
    <row r="3495" spans="1:33" x14ac:dyDescent="0.2">
      <c r="A3495" s="202">
        <v>28598</v>
      </c>
      <c r="B3495" s="261">
        <v>2018343</v>
      </c>
      <c r="C3495" s="243">
        <v>122046</v>
      </c>
      <c r="D3495" s="243" t="s">
        <v>5225</v>
      </c>
      <c r="E3495" s="202" t="s">
        <v>317</v>
      </c>
      <c r="F3495" s="202">
        <v>0</v>
      </c>
      <c r="G3495" s="273">
        <v>1</v>
      </c>
      <c r="H3495" s="273">
        <v>1</v>
      </c>
      <c r="I3495" s="273">
        <v>0</v>
      </c>
      <c r="J3495" s="262">
        <v>43242</v>
      </c>
      <c r="K3495" s="263" t="s">
        <v>1485</v>
      </c>
      <c r="L3495" s="263" t="s">
        <v>1485</v>
      </c>
      <c r="M3495" s="263" t="s">
        <v>1485</v>
      </c>
      <c r="N3495" s="254" t="s">
        <v>47</v>
      </c>
      <c r="O3495" s="254" t="s">
        <v>47</v>
      </c>
      <c r="P3495" s="254" t="s">
        <v>47</v>
      </c>
      <c r="Q3495" s="254" t="s">
        <v>47</v>
      </c>
      <c r="R3495" s="254" t="s">
        <v>47</v>
      </c>
      <c r="S3495" s="243"/>
      <c r="T3495" s="1371"/>
      <c r="U3495" s="245">
        <v>24</v>
      </c>
      <c r="W3495" s="265" t="s">
        <v>777</v>
      </c>
      <c r="X3495" s="265" t="s">
        <v>1381</v>
      </c>
      <c r="Y3495" s="248">
        <v>3</v>
      </c>
      <c r="Z3495" s="202"/>
      <c r="AA3495" s="202"/>
      <c r="AB3495" s="499"/>
      <c r="AC3495" s="249">
        <f>IF(B3495="","",(IFERROR(VLOOKUP(B3495,Projecten!A$4:X$9452,5,FALSE),"niet bekend")))</f>
        <v>0</v>
      </c>
      <c r="AD3495" s="330">
        <f t="shared" si="243"/>
        <v>181.21</v>
      </c>
      <c r="AE3495" s="211">
        <f>IF(B3495="","",(IFERROR(VLOOKUP(B3495,Projecten!A$4:X$9452,23,FALSE),"niet bekend")))</f>
        <v>181.21</v>
      </c>
      <c r="AF3495" s="330">
        <f>IF(B3495="","",(IFERROR(VLOOKUP(B3495,Projecten!A$4:X$9452,12,FALSE),"niet bekend")))</f>
        <v>181.21</v>
      </c>
      <c r="AG3495" s="209"/>
    </row>
    <row r="3496" spans="1:33" x14ac:dyDescent="0.2">
      <c r="A3496" s="202">
        <v>28599</v>
      </c>
      <c r="B3496" s="261">
        <v>2018351</v>
      </c>
      <c r="C3496" s="243">
        <v>122046</v>
      </c>
      <c r="D3496" s="243" t="s">
        <v>5185</v>
      </c>
      <c r="E3496" s="202" t="s">
        <v>317</v>
      </c>
      <c r="F3496" s="202">
        <v>1</v>
      </c>
      <c r="G3496" s="273">
        <v>2</v>
      </c>
      <c r="H3496" s="273">
        <v>1</v>
      </c>
      <c r="I3496" s="273">
        <v>1</v>
      </c>
      <c r="J3496" s="262">
        <v>43249</v>
      </c>
      <c r="K3496" s="263" t="s">
        <v>1485</v>
      </c>
      <c r="L3496" s="263" t="s">
        <v>1485</v>
      </c>
      <c r="M3496" s="263" t="s">
        <v>1485</v>
      </c>
      <c r="N3496" s="254" t="s">
        <v>47</v>
      </c>
      <c r="P3496" s="254" t="s">
        <v>47</v>
      </c>
      <c r="Q3496" s="254" t="s">
        <v>47</v>
      </c>
      <c r="R3496" s="254" t="s">
        <v>47</v>
      </c>
      <c r="S3496" s="243"/>
      <c r="T3496" s="1371"/>
      <c r="U3496" s="245">
        <v>24</v>
      </c>
      <c r="W3496" s="265" t="s">
        <v>777</v>
      </c>
      <c r="X3496" s="265" t="s">
        <v>1250</v>
      </c>
      <c r="Y3496" s="248">
        <v>6</v>
      </c>
      <c r="Z3496" s="202"/>
      <c r="AA3496" s="202"/>
      <c r="AB3496" s="499"/>
      <c r="AC3496" s="249">
        <f>IF(B3496="","",(IFERROR(VLOOKUP(B3496,Projecten!A$4:X$9452,5,FALSE),"niet bekend")))</f>
        <v>1</v>
      </c>
      <c r="AD3496" s="330">
        <f t="shared" si="243"/>
        <v>1057.6400000000001</v>
      </c>
      <c r="AE3496" s="211">
        <f>IF(B3496="","",(IFERROR(VLOOKUP(B3496,Projecten!A$4:X$9452,23,FALSE),"niet bekend")))</f>
        <v>1057.6400000000001</v>
      </c>
      <c r="AF3496" s="330">
        <f>IF(B3496="","",(IFERROR(VLOOKUP(B3496,Projecten!A$4:X$9452,12,FALSE),"niet bekend")))</f>
        <v>1057.6400000000001</v>
      </c>
      <c r="AG3496" s="209"/>
    </row>
    <row r="3497" spans="1:33" x14ac:dyDescent="0.2">
      <c r="A3497" s="202">
        <v>28600</v>
      </c>
      <c r="B3497" s="261">
        <v>2018338</v>
      </c>
      <c r="C3497" s="243">
        <v>122047</v>
      </c>
      <c r="D3497" s="243" t="s">
        <v>5155</v>
      </c>
      <c r="E3497" s="202" t="s">
        <v>352</v>
      </c>
      <c r="F3497" s="202">
        <v>0</v>
      </c>
      <c r="G3497" s="273">
        <v>2</v>
      </c>
      <c r="H3497" s="273">
        <v>1</v>
      </c>
      <c r="I3497" s="273">
        <v>1</v>
      </c>
      <c r="J3497" s="262">
        <v>43256</v>
      </c>
      <c r="K3497" s="262" t="s">
        <v>47</v>
      </c>
      <c r="L3497" s="263" t="s">
        <v>1485</v>
      </c>
      <c r="M3497" s="263" t="s">
        <v>1485</v>
      </c>
      <c r="N3497" s="254" t="s">
        <v>47</v>
      </c>
      <c r="O3497" s="254" t="s">
        <v>47</v>
      </c>
      <c r="P3497" s="254" t="s">
        <v>47</v>
      </c>
      <c r="Q3497" s="254" t="s">
        <v>47</v>
      </c>
      <c r="R3497" s="254" t="s">
        <v>47</v>
      </c>
      <c r="S3497" s="243"/>
      <c r="T3497" s="1371"/>
      <c r="U3497" s="245">
        <v>24</v>
      </c>
      <c r="W3497" s="265" t="s">
        <v>532</v>
      </c>
      <c r="X3497" s="265" t="s">
        <v>5316</v>
      </c>
      <c r="Y3497" s="248">
        <v>7</v>
      </c>
      <c r="Z3497" s="202"/>
      <c r="AA3497" s="202"/>
      <c r="AB3497" s="499"/>
      <c r="AC3497" s="249">
        <f>IF(B3497="","",(IFERROR(VLOOKUP(B3497,Projecten!A$4:X$9452,5,FALSE),"niet bekend")))</f>
        <v>0</v>
      </c>
      <c r="AD3497" s="330">
        <f t="shared" si="243"/>
        <v>1852</v>
      </c>
      <c r="AE3497" s="211">
        <f>IF(B3497="","",(IFERROR(VLOOKUP(B3497,Projecten!A$4:X$9452,23,FALSE),"niet bekend")))</f>
        <v>1852</v>
      </c>
      <c r="AF3497" s="330">
        <f>IF(B3497="","",(IFERROR(VLOOKUP(B3497,Projecten!A$4:X$9452,12,FALSE),"niet bekend")))</f>
        <v>1852</v>
      </c>
      <c r="AG3497" s="209"/>
    </row>
    <row r="3498" spans="1:33" x14ac:dyDescent="0.2">
      <c r="A3498" s="202">
        <v>28601</v>
      </c>
      <c r="B3498" s="261">
        <v>2018360</v>
      </c>
      <c r="C3498" s="243">
        <v>122047</v>
      </c>
      <c r="D3498" s="243" t="s">
        <v>5193</v>
      </c>
      <c r="E3498" s="202" t="s">
        <v>352</v>
      </c>
      <c r="F3498" s="202">
        <v>0</v>
      </c>
      <c r="G3498" s="273">
        <v>1</v>
      </c>
      <c r="H3498" s="273">
        <v>1</v>
      </c>
      <c r="I3498" s="273">
        <v>0</v>
      </c>
      <c r="J3498" s="262">
        <v>43256</v>
      </c>
      <c r="K3498" s="263" t="s">
        <v>1485</v>
      </c>
      <c r="L3498" s="263" t="s">
        <v>1485</v>
      </c>
      <c r="M3498" s="263" t="s">
        <v>1485</v>
      </c>
      <c r="N3498" s="254" t="s">
        <v>47</v>
      </c>
      <c r="O3498" s="254" t="s">
        <v>47</v>
      </c>
      <c r="P3498" s="254" t="s">
        <v>47</v>
      </c>
      <c r="Q3498" s="254" t="s">
        <v>47</v>
      </c>
      <c r="R3498" s="254" t="s">
        <v>47</v>
      </c>
      <c r="S3498" s="243"/>
      <c r="T3498" s="1371"/>
      <c r="U3498" s="245">
        <v>24</v>
      </c>
      <c r="W3498" s="265" t="s">
        <v>532</v>
      </c>
      <c r="X3498" s="265" t="s">
        <v>960</v>
      </c>
      <c r="Y3498" s="248">
        <v>3</v>
      </c>
      <c r="Z3498" s="202"/>
      <c r="AA3498" s="202"/>
      <c r="AB3498" s="499"/>
      <c r="AC3498" s="249">
        <f>IF(B3498="","",(IFERROR(VLOOKUP(B3498,Projecten!A$4:X$9452,5,FALSE),"niet bekend")))</f>
        <v>0</v>
      </c>
      <c r="AD3498" s="330">
        <f t="shared" si="243"/>
        <v>227.08</v>
      </c>
      <c r="AE3498" s="211">
        <f>IF(B3498="","",(IFERROR(VLOOKUP(B3498,Projecten!A$4:X$9452,23,FALSE),"niet bekend")))</f>
        <v>227.08</v>
      </c>
      <c r="AF3498" s="330">
        <f>IF(B3498="","",(IFERROR(VLOOKUP(B3498,Projecten!A$4:X$9452,12,FALSE),"niet bekend")))</f>
        <v>227.08</v>
      </c>
      <c r="AG3498" s="209"/>
    </row>
    <row r="3499" spans="1:33" x14ac:dyDescent="0.2">
      <c r="A3499" s="202">
        <v>28602</v>
      </c>
      <c r="B3499" s="261">
        <v>2018367</v>
      </c>
      <c r="C3499" s="243">
        <v>122046</v>
      </c>
      <c r="D3499" s="243" t="s">
        <v>5204</v>
      </c>
      <c r="E3499" s="202" t="s">
        <v>317</v>
      </c>
      <c r="F3499" s="202">
        <v>0</v>
      </c>
      <c r="G3499" s="273">
        <v>1</v>
      </c>
      <c r="H3499" s="273">
        <v>0</v>
      </c>
      <c r="I3499" s="273">
        <v>2</v>
      </c>
      <c r="J3499" s="262">
        <v>43256</v>
      </c>
      <c r="K3499" s="263" t="s">
        <v>1485</v>
      </c>
      <c r="L3499" s="263" t="s">
        <v>1485</v>
      </c>
      <c r="M3499" s="263" t="s">
        <v>1485</v>
      </c>
      <c r="N3499" s="254" t="s">
        <v>47</v>
      </c>
      <c r="O3499" s="254" t="s">
        <v>47</v>
      </c>
      <c r="P3499" s="254" t="s">
        <v>47</v>
      </c>
      <c r="Q3499" s="254" t="s">
        <v>47</v>
      </c>
      <c r="R3499" s="254" t="s">
        <v>47</v>
      </c>
      <c r="S3499" s="243"/>
      <c r="T3499" s="1371"/>
      <c r="U3499" s="245">
        <v>24</v>
      </c>
      <c r="W3499" s="265" t="s">
        <v>777</v>
      </c>
      <c r="X3499" s="265" t="s">
        <v>1341</v>
      </c>
      <c r="Y3499" s="248">
        <v>6</v>
      </c>
      <c r="Z3499" s="202"/>
      <c r="AA3499" s="202"/>
      <c r="AB3499" s="499"/>
      <c r="AC3499" s="249">
        <f>IF(B3499="","",(IFERROR(VLOOKUP(B3499,Projecten!A$4:X$9452,5,FALSE),"niet bekend")))</f>
        <v>0</v>
      </c>
      <c r="AD3499" s="330">
        <f t="shared" si="243"/>
        <v>883.98</v>
      </c>
      <c r="AE3499" s="211">
        <f>IF(B3499="","",(IFERROR(VLOOKUP(B3499,Projecten!A$4:X$9452,23,FALSE),"niet bekend")))</f>
        <v>883.98</v>
      </c>
      <c r="AF3499" s="330">
        <f>IF(B3499="","",(IFERROR(VLOOKUP(B3499,Projecten!A$4:X$9452,12,FALSE),"niet bekend")))</f>
        <v>883.98</v>
      </c>
      <c r="AG3499" s="209"/>
    </row>
    <row r="3500" spans="1:33" s="297" customFormat="1" x14ac:dyDescent="0.2">
      <c r="A3500" s="288">
        <v>28603</v>
      </c>
      <c r="B3500" s="1540">
        <v>2018327</v>
      </c>
      <c r="C3500" s="1540">
        <v>122024</v>
      </c>
      <c r="D3500" s="1540" t="s">
        <v>5139</v>
      </c>
      <c r="E3500" s="737" t="s">
        <v>352</v>
      </c>
      <c r="F3500" s="737">
        <v>1</v>
      </c>
      <c r="G3500" s="288">
        <v>9</v>
      </c>
      <c r="H3500" s="288">
        <v>5</v>
      </c>
      <c r="I3500" s="288">
        <v>7</v>
      </c>
      <c r="J3500" s="290" t="s">
        <v>1485</v>
      </c>
      <c r="K3500" s="290" t="s">
        <v>1485</v>
      </c>
      <c r="L3500" s="290" t="s">
        <v>1485</v>
      </c>
      <c r="M3500" s="290" t="s">
        <v>1485</v>
      </c>
      <c r="N3500" s="291" t="s">
        <v>47</v>
      </c>
      <c r="O3500" s="291" t="s">
        <v>47</v>
      </c>
      <c r="P3500" s="291" t="s">
        <v>47</v>
      </c>
      <c r="Q3500" s="291" t="s">
        <v>47</v>
      </c>
      <c r="R3500" s="291" t="s">
        <v>47</v>
      </c>
      <c r="S3500" s="271"/>
      <c r="T3500" s="1536"/>
      <c r="U3500" s="293">
        <v>24</v>
      </c>
      <c r="V3500" s="719"/>
      <c r="W3500" s="521" t="s">
        <v>2921</v>
      </c>
      <c r="X3500" s="314" t="s">
        <v>5314</v>
      </c>
      <c r="Y3500" s="295">
        <v>22</v>
      </c>
      <c r="Z3500" s="288"/>
      <c r="AA3500" s="288"/>
      <c r="AB3500" s="1347"/>
      <c r="AC3500" s="268">
        <f>IF(B3500="","",(IFERROR(VLOOKUP(B3500,Projecten!A$4:X$9452,5,FALSE),"niet bekend")))</f>
        <v>1</v>
      </c>
      <c r="AD3500" s="330">
        <f t="shared" si="243"/>
        <v>3251.16</v>
      </c>
      <c r="AE3500" s="296">
        <f>IF(B3500="","",(IFERROR(VLOOKUP(B3500,Projecten!A$4:X$9452,23,FALSE),"niet bekend")))</f>
        <v>3251.16</v>
      </c>
      <c r="AF3500" s="360">
        <f>IF(B3500="","",(IFERROR(VLOOKUP(B3500,Projecten!A$4:X$9452,12,FALSE),"niet bekend")))</f>
        <v>3251.16</v>
      </c>
    </row>
    <row r="3501" spans="1:33" x14ac:dyDescent="0.2">
      <c r="A3501" s="202">
        <v>28604</v>
      </c>
      <c r="B3501" s="261">
        <v>2018350</v>
      </c>
      <c r="C3501" s="243">
        <v>122041</v>
      </c>
      <c r="D3501" s="243">
        <v>723718</v>
      </c>
      <c r="E3501" s="202" t="s">
        <v>26</v>
      </c>
      <c r="F3501" s="202">
        <v>1</v>
      </c>
      <c r="G3501" s="273">
        <v>9</v>
      </c>
      <c r="H3501" s="273">
        <v>6</v>
      </c>
      <c r="I3501" s="273">
        <v>3</v>
      </c>
      <c r="J3501" s="262">
        <v>43249</v>
      </c>
      <c r="K3501" s="262">
        <v>43250</v>
      </c>
      <c r="L3501" s="263" t="s">
        <v>1485</v>
      </c>
      <c r="M3501" s="263" t="s">
        <v>1485</v>
      </c>
      <c r="N3501" s="254" t="s">
        <v>47</v>
      </c>
      <c r="O3501" s="254" t="s">
        <v>47</v>
      </c>
      <c r="P3501" s="254" t="s">
        <v>47</v>
      </c>
      <c r="Q3501" s="254" t="s">
        <v>47</v>
      </c>
      <c r="R3501" s="254" t="s">
        <v>47</v>
      </c>
      <c r="S3501" s="243"/>
      <c r="T3501" s="1371"/>
      <c r="U3501" s="245">
        <v>24</v>
      </c>
      <c r="W3501" s="265" t="s">
        <v>162</v>
      </c>
      <c r="X3501" s="265" t="s">
        <v>5349</v>
      </c>
      <c r="Y3501" s="248">
        <v>19</v>
      </c>
      <c r="Z3501" s="202"/>
      <c r="AA3501" s="202"/>
      <c r="AB3501" s="499"/>
      <c r="AC3501" s="249">
        <f>IF(B3501="","",(IFERROR(VLOOKUP(B3501,Projecten!A$4:X$9452,5,FALSE),"niet bekend")))</f>
        <v>1</v>
      </c>
      <c r="AD3501" s="330">
        <f t="shared" si="243"/>
        <v>3845.58</v>
      </c>
      <c r="AE3501" s="211">
        <f>IF(B3501="","",(IFERROR(VLOOKUP(B3501,Projecten!A$4:X$9452,23,FALSE),"niet bekend")))</f>
        <v>3845.58</v>
      </c>
      <c r="AF3501" s="330">
        <f>IF(B3501="","",(IFERROR(VLOOKUP(B3501,Projecten!A$4:X$9452,12,FALSE),"niet bekend")))</f>
        <v>3845.58</v>
      </c>
      <c r="AG3501" s="209"/>
    </row>
    <row r="3502" spans="1:33" x14ac:dyDescent="0.2">
      <c r="A3502" s="202">
        <v>28605</v>
      </c>
      <c r="B3502" s="261">
        <v>2018354</v>
      </c>
      <c r="C3502" s="243">
        <v>122041</v>
      </c>
      <c r="D3502" s="243">
        <v>697918</v>
      </c>
      <c r="E3502" s="202" t="s">
        <v>26</v>
      </c>
      <c r="F3502" s="202">
        <v>1</v>
      </c>
      <c r="G3502" s="273">
        <v>11</v>
      </c>
      <c r="H3502" s="273">
        <v>6</v>
      </c>
      <c r="I3502" s="273">
        <v>4</v>
      </c>
      <c r="J3502" s="262">
        <v>43249</v>
      </c>
      <c r="K3502" s="262">
        <v>43250</v>
      </c>
      <c r="L3502" s="263" t="s">
        <v>1485</v>
      </c>
      <c r="M3502" s="262" t="s">
        <v>3151</v>
      </c>
      <c r="N3502" s="254" t="s">
        <v>47</v>
      </c>
      <c r="O3502" s="254" t="s">
        <v>47</v>
      </c>
      <c r="P3502" s="254" t="s">
        <v>47</v>
      </c>
      <c r="Q3502" s="254" t="s">
        <v>47</v>
      </c>
      <c r="R3502" s="254" t="s">
        <v>47</v>
      </c>
      <c r="S3502" s="243"/>
      <c r="T3502" s="1371"/>
      <c r="U3502" s="245">
        <v>24</v>
      </c>
      <c r="W3502" s="265" t="s">
        <v>162</v>
      </c>
      <c r="X3502" s="265" t="s">
        <v>5352</v>
      </c>
      <c r="Y3502" s="248">
        <v>24</v>
      </c>
      <c r="Z3502" s="202"/>
      <c r="AA3502" s="202"/>
      <c r="AB3502" s="499"/>
      <c r="AC3502" s="249">
        <f>IF(B3502="","",(IFERROR(VLOOKUP(B3502,Projecten!A$4:X$9452,5,FALSE),"niet bekend")))</f>
        <v>1</v>
      </c>
      <c r="AD3502" s="330">
        <f t="shared" si="243"/>
        <v>5609.29</v>
      </c>
      <c r="AE3502" s="211">
        <f>IF(B3502="","",(IFERROR(VLOOKUP(B3502,Projecten!A$4:X$9452,23,FALSE),"niet bekend")))</f>
        <v>5609.29</v>
      </c>
      <c r="AF3502" s="330">
        <f>IF(B3502="","",(IFERROR(VLOOKUP(B3502,Projecten!A$4:X$9452,12,FALSE),"niet bekend")))</f>
        <v>5609.29</v>
      </c>
      <c r="AG3502" s="209"/>
    </row>
    <row r="3503" spans="1:33" x14ac:dyDescent="0.2">
      <c r="A3503" s="202">
        <v>28606</v>
      </c>
      <c r="B3503" s="261">
        <v>2018285</v>
      </c>
      <c r="C3503" s="243" t="s">
        <v>5255</v>
      </c>
      <c r="D3503" s="243" t="s">
        <v>5050</v>
      </c>
      <c r="E3503" s="202" t="s">
        <v>26</v>
      </c>
      <c r="F3503" s="273">
        <v>5</v>
      </c>
      <c r="G3503" s="273">
        <f>F3503*11</f>
        <v>55</v>
      </c>
      <c r="H3503" s="273">
        <f>F3503*6</f>
        <v>30</v>
      </c>
      <c r="I3503" s="273">
        <f>F3503*5</f>
        <v>25</v>
      </c>
      <c r="J3503" s="262" t="s">
        <v>47</v>
      </c>
      <c r="K3503" s="262" t="s">
        <v>47</v>
      </c>
      <c r="L3503" s="263" t="s">
        <v>1485</v>
      </c>
      <c r="M3503" s="263" t="s">
        <v>1485</v>
      </c>
      <c r="N3503" s="254" t="s">
        <v>47</v>
      </c>
      <c r="O3503" s="254" t="s">
        <v>47</v>
      </c>
      <c r="P3503" s="254" t="s">
        <v>47</v>
      </c>
      <c r="Q3503" s="254" t="s">
        <v>47</v>
      </c>
      <c r="R3503" s="254" t="s">
        <v>47</v>
      </c>
      <c r="S3503" s="243"/>
      <c r="T3503" s="1371"/>
      <c r="U3503" s="245">
        <v>24</v>
      </c>
      <c r="W3503" s="202" t="s">
        <v>2265</v>
      </c>
      <c r="X3503" s="265" t="s">
        <v>5198</v>
      </c>
      <c r="Y3503" s="248">
        <v>145</v>
      </c>
      <c r="Z3503" s="202"/>
      <c r="AA3503" s="202"/>
      <c r="AB3503" s="499"/>
      <c r="AC3503" s="249">
        <f>IF(B3503="","",(IFERROR(VLOOKUP(B3503,Projecten!A$4:X$9452,5,FALSE),"niet bekend")))</f>
        <v>10</v>
      </c>
      <c r="AD3503" s="330">
        <f t="shared" si="243"/>
        <v>28530</v>
      </c>
      <c r="AE3503" s="211">
        <f>IF(B3503="","",(IFERROR(VLOOKUP(B3503,Projecten!A$4:X$9452,23,FALSE),"niet bekend")))</f>
        <v>57060</v>
      </c>
      <c r="AF3503" s="330">
        <f>IF(B3503="","",(IFERROR(VLOOKUP(B3503,Projecten!A$4:X$9452,12,FALSE),"niet bekend")))</f>
        <v>57060</v>
      </c>
      <c r="AG3503" s="209"/>
    </row>
    <row r="3504" spans="1:33" x14ac:dyDescent="0.2">
      <c r="A3504" s="202">
        <v>28607</v>
      </c>
      <c r="B3504" s="261">
        <v>2018303</v>
      </c>
      <c r="C3504" s="243" t="s">
        <v>5256</v>
      </c>
      <c r="D3504" s="243" t="s">
        <v>5060</v>
      </c>
      <c r="E3504" s="202" t="s">
        <v>26</v>
      </c>
      <c r="F3504" s="202">
        <v>2</v>
      </c>
      <c r="G3504" s="273">
        <f>F3504*8</f>
        <v>16</v>
      </c>
      <c r="H3504" s="273">
        <f>F3504*5</f>
        <v>10</v>
      </c>
      <c r="I3504" s="273">
        <f>F3504*2</f>
        <v>4</v>
      </c>
      <c r="J3504" s="262">
        <v>43249</v>
      </c>
      <c r="K3504" s="262">
        <v>43248</v>
      </c>
      <c r="L3504" s="263" t="s">
        <v>1485</v>
      </c>
      <c r="M3504" s="263" t="s">
        <v>1485</v>
      </c>
      <c r="N3504" s="254" t="s">
        <v>47</v>
      </c>
      <c r="O3504" s="254" t="s">
        <v>47</v>
      </c>
      <c r="P3504" s="254" t="s">
        <v>47</v>
      </c>
      <c r="Q3504" s="254" t="s">
        <v>47</v>
      </c>
      <c r="R3504" s="254" t="s">
        <v>47</v>
      </c>
      <c r="S3504" s="243"/>
      <c r="T3504" s="1371"/>
      <c r="U3504" s="245">
        <v>24</v>
      </c>
      <c r="W3504" s="265" t="s">
        <v>421</v>
      </c>
      <c r="X3504" s="265" t="s">
        <v>1250</v>
      </c>
      <c r="Y3504" s="248">
        <f>F3504*21</f>
        <v>42</v>
      </c>
      <c r="Z3504" s="202"/>
      <c r="AA3504" s="202"/>
      <c r="AB3504" s="499"/>
      <c r="AC3504" s="249">
        <f>IF(B3504="","",(IFERROR(VLOOKUP(B3504,Projecten!A$4:X$9452,5,FALSE),"niet bekend")))</f>
        <v>9</v>
      </c>
      <c r="AD3504" s="330">
        <f t="shared" si="243"/>
        <v>7000</v>
      </c>
      <c r="AE3504" s="211">
        <f>IF(B3504="","",(IFERROR(VLOOKUP(B3504,Projecten!A$4:X$9452,23,FALSE),"niet bekend")))</f>
        <v>31500</v>
      </c>
      <c r="AF3504" s="330">
        <f>IF(B3504="","",(IFERROR(VLOOKUP(B3504,Projecten!A$4:X$9452,12,FALSE),"niet bekend")))</f>
        <v>31500</v>
      </c>
      <c r="AG3504" s="209"/>
    </row>
    <row r="3505" spans="1:33" x14ac:dyDescent="0.2">
      <c r="A3505" s="202">
        <v>28608</v>
      </c>
      <c r="B3505" s="261">
        <v>2018145</v>
      </c>
      <c r="C3505" s="243">
        <v>122048</v>
      </c>
      <c r="D3505" s="243" t="s">
        <v>4727</v>
      </c>
      <c r="E3505" s="202" t="s">
        <v>26</v>
      </c>
      <c r="F3505" s="202">
        <v>1</v>
      </c>
      <c r="G3505" s="202">
        <v>11</v>
      </c>
      <c r="H3505" s="202">
        <v>4</v>
      </c>
      <c r="I3505" s="202">
        <v>12</v>
      </c>
      <c r="J3505" s="262">
        <v>43249</v>
      </c>
      <c r="K3505" s="262">
        <v>43248</v>
      </c>
      <c r="L3505" s="263"/>
      <c r="M3505" s="262" t="s">
        <v>3151</v>
      </c>
      <c r="N3505" s="254" t="s">
        <v>47</v>
      </c>
      <c r="O3505" s="254" t="s">
        <v>47</v>
      </c>
      <c r="P3505" s="254" t="s">
        <v>47</v>
      </c>
      <c r="Q3505" s="254" t="s">
        <v>47</v>
      </c>
      <c r="R3505" s="254" t="s">
        <v>47</v>
      </c>
      <c r="S3505" s="243"/>
      <c r="T3505" s="1371"/>
      <c r="U3505" s="245">
        <v>25</v>
      </c>
      <c r="W3505" s="318" t="s">
        <v>3928</v>
      </c>
      <c r="X3505" s="265" t="s">
        <v>1250</v>
      </c>
      <c r="Y3505" s="248">
        <v>48</v>
      </c>
      <c r="Z3505" s="202"/>
      <c r="AA3505" s="202"/>
      <c r="AB3505" s="499"/>
      <c r="AC3505" s="249">
        <f>IF(B3505="","",(IFERROR(VLOOKUP(B3505,Projecten!A$4:X$9452,5,FALSE),"niet bekend")))</f>
        <v>1</v>
      </c>
      <c r="AD3505" s="330">
        <f t="shared" si="243"/>
        <v>11442</v>
      </c>
      <c r="AE3505" s="211">
        <f>IF(B3505="","",(IFERROR(VLOOKUP(B3505,Projecten!A$4:X$9452,23,FALSE),"niet bekend")))</f>
        <v>11442</v>
      </c>
      <c r="AF3505" s="330">
        <f>IF(B3505="","",(IFERROR(VLOOKUP(B3505,Projecten!A$4:X$9452,12,FALSE),"niet bekend")))</f>
        <v>11442</v>
      </c>
      <c r="AG3505" s="209"/>
    </row>
    <row r="3506" spans="1:33" x14ac:dyDescent="0.2">
      <c r="A3506" s="202">
        <v>28609</v>
      </c>
      <c r="B3506" s="261">
        <v>2018285</v>
      </c>
      <c r="C3506" s="243" t="s">
        <v>5299</v>
      </c>
      <c r="D3506" s="243" t="s">
        <v>5051</v>
      </c>
      <c r="E3506" s="202" t="s">
        <v>26</v>
      </c>
      <c r="F3506" s="273">
        <v>5</v>
      </c>
      <c r="G3506" s="273">
        <f>F3506*11</f>
        <v>55</v>
      </c>
      <c r="H3506" s="273">
        <f>F3506*6</f>
        <v>30</v>
      </c>
      <c r="I3506" s="273">
        <f>F3506*5</f>
        <v>25</v>
      </c>
      <c r="J3506" s="262">
        <v>43213</v>
      </c>
      <c r="K3506" s="262">
        <v>43245</v>
      </c>
      <c r="L3506" s="263" t="s">
        <v>1485</v>
      </c>
      <c r="M3506" s="263" t="s">
        <v>1485</v>
      </c>
      <c r="N3506" s="254" t="s">
        <v>47</v>
      </c>
      <c r="O3506" s="254" t="s">
        <v>47</v>
      </c>
      <c r="P3506" s="254" t="s">
        <v>47</v>
      </c>
      <c r="Q3506" s="254" t="s">
        <v>47</v>
      </c>
      <c r="R3506" s="254" t="s">
        <v>47</v>
      </c>
      <c r="S3506" s="243"/>
      <c r="T3506" s="1371"/>
      <c r="U3506" s="245">
        <v>25</v>
      </c>
      <c r="W3506" s="202" t="s">
        <v>2265</v>
      </c>
      <c r="X3506" s="265" t="s">
        <v>2749</v>
      </c>
      <c r="Y3506" s="248">
        <v>145</v>
      </c>
      <c r="Z3506" s="202"/>
      <c r="AA3506" s="202"/>
      <c r="AB3506" s="499"/>
      <c r="AC3506" s="249">
        <f>IF(B3506="","",(IFERROR(VLOOKUP(B3506,Projecten!A$4:X$9452,5,FALSE),"niet bekend")))</f>
        <v>10</v>
      </c>
      <c r="AD3506" s="330">
        <f t="shared" si="243"/>
        <v>28530</v>
      </c>
      <c r="AE3506" s="211">
        <f>IF(B3506="","",(IFERROR(VLOOKUP(B3506,Projecten!A$4:X$9452,23,FALSE),"niet bekend")))</f>
        <v>57060</v>
      </c>
      <c r="AF3506" s="330">
        <f>IF(B3506="","",(IFERROR(VLOOKUP(B3506,Projecten!A$4:X$9452,12,FALSE),"niet bekend")))</f>
        <v>57060</v>
      </c>
      <c r="AG3506" s="209"/>
    </row>
    <row r="3507" spans="1:33" s="312" customFormat="1" x14ac:dyDescent="0.2">
      <c r="A3507" s="298"/>
      <c r="B3507" s="1012"/>
      <c r="C3507" s="299"/>
      <c r="D3507" s="300"/>
      <c r="E3507" s="300"/>
      <c r="F3507" s="300"/>
      <c r="G3507" s="300"/>
      <c r="H3507" s="300"/>
      <c r="I3507" s="300"/>
      <c r="J3507" s="301"/>
      <c r="K3507" s="301"/>
      <c r="L3507" s="301"/>
      <c r="M3507" s="302"/>
      <c r="N3507" s="302"/>
      <c r="O3507" s="302"/>
      <c r="P3507" s="302"/>
      <c r="Q3507" s="302"/>
      <c r="R3507" s="302"/>
      <c r="S3507" s="303"/>
      <c r="T3507" s="1445"/>
      <c r="U3507" s="305"/>
      <c r="V3507" s="305"/>
      <c r="W3507" s="307"/>
      <c r="X3507" s="307"/>
      <c r="Y3507" s="307"/>
      <c r="Z3507" s="298"/>
      <c r="AA3507" s="308"/>
      <c r="AB3507" s="410"/>
      <c r="AC3507" s="310"/>
      <c r="AD3507" s="412"/>
    </row>
    <row r="3508" spans="1:33" s="236" customFormat="1" ht="12" customHeight="1" x14ac:dyDescent="0.2">
      <c r="A3508" s="220"/>
      <c r="C3508" s="221"/>
      <c r="D3508" s="222">
        <f>SUM(G3508:I3508)</f>
        <v>211</v>
      </c>
      <c r="E3508" s="220"/>
      <c r="F3508" s="220">
        <f>SUM(F3509:F3530)</f>
        <v>14</v>
      </c>
      <c r="G3508" s="220">
        <f>SUM(G3509:G3530)</f>
        <v>109</v>
      </c>
      <c r="H3508" s="220">
        <f>SUM(H3509:H3530)</f>
        <v>67</v>
      </c>
      <c r="I3508" s="220">
        <f>SUM(I3509:I3530)</f>
        <v>35</v>
      </c>
      <c r="J3508" s="223"/>
      <c r="K3508" s="223"/>
      <c r="L3508" s="223"/>
      <c r="M3508" s="224"/>
      <c r="N3508" s="224"/>
      <c r="O3508" s="224"/>
      <c r="P3508" s="224"/>
      <c r="Q3508" s="224"/>
      <c r="R3508" s="224"/>
      <c r="S3508" s="225">
        <v>25</v>
      </c>
      <c r="T3508" s="1442"/>
      <c r="U3508" s="227"/>
      <c r="V3508" s="227"/>
      <c r="W3508" s="229"/>
      <c r="X3508" s="230">
        <f>SUM(Y3508:Y3530)</f>
        <v>317.25</v>
      </c>
      <c r="Y3508" s="231"/>
      <c r="Z3508" s="231">
        <v>0</v>
      </c>
      <c r="AA3508" s="232">
        <f>X3508-Z3508</f>
        <v>317.25</v>
      </c>
      <c r="AB3508" s="221"/>
      <c r="AC3508" s="234"/>
      <c r="AD3508" s="384">
        <f>SUM(AD3509:AD3530)</f>
        <v>43866.02</v>
      </c>
    </row>
    <row r="3509" spans="1:33" x14ac:dyDescent="0.2">
      <c r="A3509" s="202"/>
      <c r="B3509" s="519"/>
      <c r="C3509" s="238"/>
      <c r="D3509" s="239"/>
      <c r="E3509" s="240"/>
      <c r="F3509" s="240"/>
      <c r="G3509" s="240"/>
      <c r="H3509" s="240"/>
      <c r="I3509" s="240"/>
      <c r="J3509" s="241"/>
      <c r="K3509" s="241"/>
      <c r="L3509" s="241"/>
      <c r="M3509" s="242"/>
      <c r="N3509" s="242"/>
      <c r="O3509" s="242"/>
      <c r="P3509" s="242"/>
      <c r="Q3509" s="242"/>
      <c r="R3509" s="242"/>
      <c r="S3509" s="243" t="s">
        <v>4483</v>
      </c>
      <c r="T3509" s="1371"/>
      <c r="U3509" s="245"/>
      <c r="X3509" s="247" t="s">
        <v>4856</v>
      </c>
      <c r="Y3509" s="248"/>
      <c r="Z3509" s="202"/>
      <c r="AA3509" s="202"/>
      <c r="AB3509" s="243"/>
      <c r="AC3509" s="249" t="str">
        <f>IF(B3509="","",(IFERROR(VLOOKUP(B3509,Projecten!A$4:X$9452,5,FALSE),"niet bekend")))</f>
        <v/>
      </c>
      <c r="AD3509" s="330" t="str">
        <f>IF(AC3509="","",(IF(F3509=0,AF3509,(F3509/AC3509*AF3509))))</f>
        <v/>
      </c>
      <c r="AE3509" s="211" t="str">
        <f>IF(B3509="","",(IFERROR(VLOOKUP(B3509,Projecten!A$4:X$9452,23,FALSE),"niet bekend")))</f>
        <v/>
      </c>
      <c r="AF3509" s="330" t="str">
        <f>IF(B3509="","",(IFERROR(VLOOKUP(B3509,Projecten!A$4:X$9452,12,FALSE),"niet bekend")))</f>
        <v/>
      </c>
      <c r="AG3509" s="209"/>
    </row>
    <row r="3510" spans="1:33" s="259" customFormat="1" x14ac:dyDescent="0.2">
      <c r="A3510" s="202"/>
      <c r="B3510" s="250"/>
      <c r="C3510" s="251"/>
      <c r="D3510" s="251"/>
      <c r="E3510" s="239"/>
      <c r="F3510" s="239"/>
      <c r="G3510" s="239"/>
      <c r="H3510" s="239"/>
      <c r="I3510" s="239"/>
      <c r="J3510" s="253"/>
      <c r="K3510" s="253"/>
      <c r="L3510" s="253"/>
      <c r="M3510" s="253"/>
      <c r="N3510" s="254"/>
      <c r="O3510" s="254"/>
      <c r="P3510" s="254"/>
      <c r="Q3510" s="254"/>
      <c r="R3510" s="254"/>
      <c r="S3510" s="243">
        <v>2018</v>
      </c>
      <c r="T3510" s="1443"/>
      <c r="U3510" s="255"/>
      <c r="V3510" s="638"/>
      <c r="W3510" s="239"/>
      <c r="X3510" s="239"/>
      <c r="Y3510" s="257"/>
      <c r="Z3510" s="239"/>
      <c r="AA3510" s="239"/>
      <c r="AB3510" s="1120"/>
      <c r="AC3510" s="249" t="str">
        <f>IF(B3510="","",(IFERROR(VLOOKUP(B3510,Projecten!A$4:X$9452,5,FALSE),"niet bekend")))</f>
        <v/>
      </c>
      <c r="AD3510" s="330" t="str">
        <f>IF(AC3510="","",(IF(F3510=0,AF3510,(F3510/AC3510*AF3510))))</f>
        <v/>
      </c>
      <c r="AE3510" s="211" t="str">
        <f>IF(B3510="","",(IFERROR(VLOOKUP(B3510,Projecten!A$4:X$9452,23,FALSE),"niet bekend")))</f>
        <v/>
      </c>
      <c r="AF3510" s="330" t="str">
        <f>IF(B3510="","",(IFERROR(VLOOKUP(B3510,Projecten!A$4:X$9452,12,FALSE),"niet bekend")))</f>
        <v/>
      </c>
    </row>
    <row r="3511" spans="1:33" s="259" customFormat="1" x14ac:dyDescent="0.2">
      <c r="A3511" s="202">
        <v>29684</v>
      </c>
      <c r="B3511" s="250"/>
      <c r="C3511" s="251"/>
      <c r="D3511" s="252" t="s">
        <v>5171</v>
      </c>
      <c r="E3511" s="239"/>
      <c r="F3511" s="239"/>
      <c r="G3511" s="239"/>
      <c r="H3511" s="239"/>
      <c r="I3511" s="239"/>
      <c r="J3511" s="253"/>
      <c r="K3511" s="253"/>
      <c r="L3511" s="253"/>
      <c r="M3511" s="253"/>
      <c r="N3511" s="254"/>
      <c r="O3511" s="254"/>
      <c r="P3511" s="254"/>
      <c r="Q3511" s="254"/>
      <c r="R3511" s="254"/>
      <c r="S3511" s="251"/>
      <c r="T3511" s="1443"/>
      <c r="U3511" s="255"/>
      <c r="V3511" s="638"/>
      <c r="W3511" s="260"/>
      <c r="X3511" s="239"/>
      <c r="Y3511" s="257">
        <v>8.25</v>
      </c>
      <c r="Z3511" s="239"/>
      <c r="AA3511" s="239"/>
      <c r="AB3511" s="1120"/>
      <c r="AC3511" s="249" t="str">
        <f>IF(B3511="","",(IFERROR(VLOOKUP(B3511,Projecten!A$4:X$9452,5,FALSE),"niet bekend")))</f>
        <v/>
      </c>
      <c r="AD3511" s="330" t="str">
        <f>IF(AC3511="","",(IF(F3511=0,AF3511,(F3511/AC3511*AF3511))))</f>
        <v/>
      </c>
      <c r="AE3511" s="211" t="str">
        <f>IF(B3511="","",(IFERROR(VLOOKUP(B3511,Projecten!A$4:X$9452,23,FALSE),"niet bekend")))</f>
        <v/>
      </c>
      <c r="AF3511" s="330" t="str">
        <f>IF(B3511="","",(IFERROR(VLOOKUP(B3511,Projecten!A$4:X$9452,12,FALSE),"niet bekend")))</f>
        <v/>
      </c>
    </row>
    <row r="3512" spans="1:33" s="259" customFormat="1" x14ac:dyDescent="0.2">
      <c r="A3512" s="202">
        <v>29685</v>
      </c>
      <c r="B3512" s="250"/>
      <c r="C3512" s="251"/>
      <c r="D3512" s="252" t="s">
        <v>5385</v>
      </c>
      <c r="E3512" s="239"/>
      <c r="F3512" s="239"/>
      <c r="G3512" s="239"/>
      <c r="H3512" s="239"/>
      <c r="I3512" s="239"/>
      <c r="J3512" s="253"/>
      <c r="K3512" s="253"/>
      <c r="L3512" s="253"/>
      <c r="M3512" s="253"/>
      <c r="N3512" s="254"/>
      <c r="O3512" s="254"/>
      <c r="P3512" s="254"/>
      <c r="Q3512" s="254"/>
      <c r="R3512" s="254"/>
      <c r="S3512" s="251"/>
      <c r="T3512" s="1443"/>
      <c r="U3512" s="255"/>
      <c r="V3512" s="638"/>
      <c r="W3512" s="260"/>
      <c r="X3512" s="239"/>
      <c r="Y3512" s="257">
        <v>2</v>
      </c>
      <c r="Z3512" s="239"/>
      <c r="AA3512" s="239"/>
      <c r="AB3512" s="1120"/>
      <c r="AC3512" s="249" t="str">
        <f>IF(B3512="","",(IFERROR(VLOOKUP(B3512,Projecten!A$4:X$9452,5,FALSE),"niet bekend")))</f>
        <v/>
      </c>
      <c r="AD3512" s="330"/>
      <c r="AE3512" s="211" t="str">
        <f>IF(B3512="","",(IFERROR(VLOOKUP(B3512,Projecten!A$4:X$9452,23,FALSE),"niet bekend")))</f>
        <v/>
      </c>
      <c r="AF3512" s="330" t="str">
        <f>IF(B3512="","",(IFERROR(VLOOKUP(B3512,Projecten!A$4:X$9452,12,FALSE),"niet bekend")))</f>
        <v/>
      </c>
    </row>
    <row r="3513" spans="1:33" s="259" customFormat="1" x14ac:dyDescent="0.2">
      <c r="A3513" s="202">
        <v>29686</v>
      </c>
      <c r="B3513" s="250"/>
      <c r="C3513" s="251"/>
      <c r="D3513" s="252" t="s">
        <v>5383</v>
      </c>
      <c r="E3513" s="239"/>
      <c r="F3513" s="239"/>
      <c r="G3513" s="239"/>
      <c r="H3513" s="239"/>
      <c r="I3513" s="239"/>
      <c r="J3513" s="253"/>
      <c r="K3513" s="253"/>
      <c r="L3513" s="253"/>
      <c r="M3513" s="253"/>
      <c r="N3513" s="254"/>
      <c r="O3513" s="254"/>
      <c r="P3513" s="254"/>
      <c r="Q3513" s="254"/>
      <c r="R3513" s="254"/>
      <c r="S3513" s="251"/>
      <c r="T3513" s="1443"/>
      <c r="U3513" s="255"/>
      <c r="V3513" s="638"/>
      <c r="W3513" s="260"/>
      <c r="X3513" s="239"/>
      <c r="Y3513" s="257">
        <v>33</v>
      </c>
      <c r="Z3513" s="239"/>
      <c r="AA3513" s="239"/>
      <c r="AB3513" s="1120"/>
      <c r="AC3513" s="249"/>
      <c r="AD3513" s="330"/>
      <c r="AE3513" s="211"/>
      <c r="AF3513" s="330"/>
    </row>
    <row r="3514" spans="1:33" s="259" customFormat="1" x14ac:dyDescent="0.2">
      <c r="A3514" s="202">
        <v>29687</v>
      </c>
      <c r="B3514" s="250"/>
      <c r="C3514" s="251"/>
      <c r="D3514" s="252" t="s">
        <v>5170</v>
      </c>
      <c r="E3514" s="239"/>
      <c r="F3514" s="239"/>
      <c r="G3514" s="239"/>
      <c r="H3514" s="239"/>
      <c r="I3514" s="239"/>
      <c r="J3514" s="253"/>
      <c r="K3514" s="253"/>
      <c r="L3514" s="253"/>
      <c r="M3514" s="253"/>
      <c r="N3514" s="254"/>
      <c r="O3514" s="254"/>
      <c r="P3514" s="254"/>
      <c r="Q3514" s="254"/>
      <c r="R3514" s="254"/>
      <c r="S3514" s="251"/>
      <c r="T3514" s="1443"/>
      <c r="U3514" s="255"/>
      <c r="V3514" s="638"/>
      <c r="W3514" s="260"/>
      <c r="X3514" s="239"/>
      <c r="Y3514" s="257">
        <v>8.25</v>
      </c>
      <c r="Z3514" s="239"/>
      <c r="AA3514" s="239"/>
      <c r="AB3514" s="1120"/>
      <c r="AC3514" s="249"/>
      <c r="AD3514" s="330"/>
      <c r="AE3514" s="211"/>
      <c r="AF3514" s="330"/>
    </row>
    <row r="3515" spans="1:33" s="259" customFormat="1" x14ac:dyDescent="0.2">
      <c r="A3515" s="202">
        <v>29688</v>
      </c>
      <c r="B3515" s="250"/>
      <c r="C3515" s="251"/>
      <c r="D3515" s="252" t="s">
        <v>5187</v>
      </c>
      <c r="E3515" s="239"/>
      <c r="F3515" s="239"/>
      <c r="G3515" s="239"/>
      <c r="H3515" s="239"/>
      <c r="I3515" s="239"/>
      <c r="J3515" s="253"/>
      <c r="K3515" s="253"/>
      <c r="L3515" s="253"/>
      <c r="M3515" s="253"/>
      <c r="N3515" s="254"/>
      <c r="O3515" s="254"/>
      <c r="P3515" s="254"/>
      <c r="Q3515" s="254"/>
      <c r="R3515" s="254"/>
      <c r="S3515" s="251"/>
      <c r="T3515" s="1443"/>
      <c r="U3515" s="255"/>
      <c r="V3515" s="638"/>
      <c r="W3515" s="260"/>
      <c r="X3515" s="239"/>
      <c r="Y3515" s="257">
        <v>2.75</v>
      </c>
      <c r="Z3515" s="239"/>
      <c r="AA3515" s="239"/>
      <c r="AB3515" s="1120"/>
      <c r="AC3515" s="249"/>
      <c r="AD3515" s="330"/>
      <c r="AE3515" s="211"/>
      <c r="AF3515" s="330"/>
    </row>
    <row r="3516" spans="1:33" s="259" customFormat="1" x14ac:dyDescent="0.2">
      <c r="A3516" s="202">
        <v>29689</v>
      </c>
      <c r="B3516" s="250"/>
      <c r="C3516" s="251"/>
      <c r="D3516" s="252" t="s">
        <v>5318</v>
      </c>
      <c r="E3516" s="239"/>
      <c r="F3516" s="239"/>
      <c r="G3516" s="239"/>
      <c r="H3516" s="239"/>
      <c r="I3516" s="239"/>
      <c r="J3516" s="253"/>
      <c r="K3516" s="253"/>
      <c r="L3516" s="253"/>
      <c r="M3516" s="253"/>
      <c r="N3516" s="254"/>
      <c r="O3516" s="254"/>
      <c r="P3516" s="254"/>
      <c r="Q3516" s="254"/>
      <c r="R3516" s="254"/>
      <c r="S3516" s="251"/>
      <c r="T3516" s="1443"/>
      <c r="U3516" s="255"/>
      <c r="V3516" s="638"/>
      <c r="W3516" s="260"/>
      <c r="X3516" s="239"/>
      <c r="Y3516" s="257">
        <v>0</v>
      </c>
      <c r="Z3516" s="239"/>
      <c r="AA3516" s="239"/>
      <c r="AB3516" s="1120"/>
      <c r="AC3516" s="249"/>
      <c r="AD3516" s="330"/>
      <c r="AE3516" s="211"/>
      <c r="AF3516" s="330"/>
    </row>
    <row r="3517" spans="1:33" s="259" customFormat="1" x14ac:dyDescent="0.2">
      <c r="A3517" s="202">
        <v>29690</v>
      </c>
      <c r="B3517" s="250"/>
      <c r="C3517" s="251"/>
      <c r="D3517" s="252" t="s">
        <v>5445</v>
      </c>
      <c r="E3517" s="239"/>
      <c r="F3517" s="239"/>
      <c r="G3517" s="239"/>
      <c r="H3517" s="239"/>
      <c r="I3517" s="239"/>
      <c r="J3517" s="253"/>
      <c r="K3517" s="253"/>
      <c r="L3517" s="253"/>
      <c r="M3517" s="253"/>
      <c r="N3517" s="254"/>
      <c r="O3517" s="254"/>
      <c r="P3517" s="254"/>
      <c r="Q3517" s="254"/>
      <c r="R3517" s="254"/>
      <c r="S3517" s="251"/>
      <c r="T3517" s="1443"/>
      <c r="U3517" s="255"/>
      <c r="V3517" s="638"/>
      <c r="W3517" s="260"/>
      <c r="X3517" s="239"/>
      <c r="Y3517" s="257">
        <v>17</v>
      </c>
      <c r="Z3517" s="239"/>
      <c r="AA3517" s="239"/>
      <c r="AB3517" s="1120"/>
      <c r="AC3517" s="249"/>
      <c r="AD3517" s="330"/>
      <c r="AE3517" s="211"/>
      <c r="AF3517" s="330"/>
    </row>
    <row r="3518" spans="1:33" x14ac:dyDescent="0.2">
      <c r="A3518" s="202">
        <v>29691</v>
      </c>
      <c r="B3518" s="261">
        <v>2018303</v>
      </c>
      <c r="C3518" s="243">
        <v>122064</v>
      </c>
      <c r="D3518" s="243" t="s">
        <v>5061</v>
      </c>
      <c r="E3518" s="202" t="s">
        <v>26</v>
      </c>
      <c r="F3518" s="202">
        <v>3</v>
      </c>
      <c r="G3518" s="273">
        <f>F3518*8</f>
        <v>24</v>
      </c>
      <c r="H3518" s="273">
        <f>F3518*5</f>
        <v>15</v>
      </c>
      <c r="I3518" s="273">
        <f>F3518*2</f>
        <v>6</v>
      </c>
      <c r="J3518" s="262">
        <v>43256</v>
      </c>
      <c r="K3518" s="262">
        <v>43255</v>
      </c>
      <c r="L3518" s="263" t="s">
        <v>1485</v>
      </c>
      <c r="M3518" s="263" t="s">
        <v>1485</v>
      </c>
      <c r="N3518" s="254" t="s">
        <v>47</v>
      </c>
      <c r="O3518" s="254" t="s">
        <v>47</v>
      </c>
      <c r="P3518" s="254" t="s">
        <v>47</v>
      </c>
      <c r="Q3518" s="254" t="s">
        <v>47</v>
      </c>
      <c r="R3518" s="254" t="s">
        <v>47</v>
      </c>
      <c r="S3518" s="243"/>
      <c r="T3518" s="1371"/>
      <c r="U3518" s="245">
        <v>25</v>
      </c>
      <c r="W3518" s="265" t="s">
        <v>421</v>
      </c>
      <c r="X3518" s="265" t="s">
        <v>5384</v>
      </c>
      <c r="Y3518" s="248">
        <f>F3518*21</f>
        <v>63</v>
      </c>
      <c r="Z3518" s="202"/>
      <c r="AA3518" s="202"/>
      <c r="AB3518" s="499"/>
      <c r="AC3518" s="249">
        <f>IF(B3518="","",(IFERROR(VLOOKUP(B3518,Projecten!A$4:X$9452,5,FALSE),"niet bekend")))</f>
        <v>9</v>
      </c>
      <c r="AD3518" s="330">
        <f t="shared" ref="AD3518:AD3529" si="244">IF(AC3518="","",(IF(F3518=0,AF3518,(F3518/AC3518*AF3518))))</f>
        <v>10500</v>
      </c>
      <c r="AE3518" s="211">
        <f>IF(B3518="","",(IFERROR(VLOOKUP(B3518,Projecten!A$4:X$9452,23,FALSE),"niet bekend")))</f>
        <v>31500</v>
      </c>
      <c r="AF3518" s="330">
        <f>IF(B3518="","",(IFERROR(VLOOKUP(B3518,Projecten!A$4:X$9452,12,FALSE),"niet bekend")))</f>
        <v>31500</v>
      </c>
      <c r="AG3518" s="209"/>
    </row>
    <row r="3519" spans="1:33" x14ac:dyDescent="0.2">
      <c r="A3519" s="202">
        <v>29692</v>
      </c>
      <c r="B3519" s="261" t="s">
        <v>5223</v>
      </c>
      <c r="C3519" s="243">
        <v>122065</v>
      </c>
      <c r="D3519" s="243">
        <v>698718</v>
      </c>
      <c r="E3519" s="202" t="s">
        <v>26</v>
      </c>
      <c r="F3519" s="202">
        <v>1</v>
      </c>
      <c r="G3519" s="273">
        <v>8</v>
      </c>
      <c r="H3519" s="273">
        <v>5</v>
      </c>
      <c r="I3519" s="273">
        <v>3</v>
      </c>
      <c r="J3519" s="262">
        <v>43256</v>
      </c>
      <c r="K3519" s="262">
        <v>43257</v>
      </c>
      <c r="L3519" s="263" t="s">
        <v>1485</v>
      </c>
      <c r="M3519" s="263" t="s">
        <v>1485</v>
      </c>
      <c r="N3519" s="254" t="s">
        <v>47</v>
      </c>
      <c r="O3519" s="254" t="s">
        <v>47</v>
      </c>
      <c r="P3519" s="254" t="s">
        <v>47</v>
      </c>
      <c r="Q3519" s="254" t="s">
        <v>47</v>
      </c>
      <c r="R3519" s="254" t="s">
        <v>47</v>
      </c>
      <c r="S3519" s="243"/>
      <c r="T3519" s="1371"/>
      <c r="U3519" s="245">
        <v>25</v>
      </c>
      <c r="W3519" s="265" t="s">
        <v>162</v>
      </c>
      <c r="X3519" s="265" t="s">
        <v>1250</v>
      </c>
      <c r="Y3519" s="248">
        <v>31</v>
      </c>
      <c r="Z3519" s="202"/>
      <c r="AA3519" s="202"/>
      <c r="AB3519" s="499"/>
      <c r="AC3519" s="249">
        <f>IF(B3519="","",(IFERROR(VLOOKUP(B3519,Projecten!A$4:X$9452,5,FALSE),"niet bekend")))</f>
        <v>1</v>
      </c>
      <c r="AD3519" s="330">
        <f t="shared" si="244"/>
        <v>6390.21</v>
      </c>
      <c r="AE3519" s="211">
        <f>IF(B3519="","",(IFERROR(VLOOKUP(B3519,Projecten!A$4:X$9452,23,FALSE),"niet bekend")))</f>
        <v>6390.21</v>
      </c>
      <c r="AF3519" s="330">
        <f>IF(B3519="","",(IFERROR(VLOOKUP(B3519,Projecten!A$4:X$9452,12,FALSE),"niet bekend")))</f>
        <v>6390.21</v>
      </c>
      <c r="AG3519" s="209"/>
    </row>
    <row r="3520" spans="1:33" x14ac:dyDescent="0.2">
      <c r="A3520" s="202">
        <v>29693</v>
      </c>
      <c r="B3520" s="261">
        <v>2018374</v>
      </c>
      <c r="C3520" s="243">
        <v>122066</v>
      </c>
      <c r="D3520" s="243">
        <v>682918</v>
      </c>
      <c r="E3520" s="202" t="s">
        <v>26</v>
      </c>
      <c r="F3520" s="202">
        <v>1</v>
      </c>
      <c r="G3520" s="273">
        <v>7</v>
      </c>
      <c r="H3520" s="273">
        <v>4</v>
      </c>
      <c r="I3520" s="273">
        <v>3</v>
      </c>
      <c r="J3520" s="262">
        <v>43256</v>
      </c>
      <c r="K3520" s="262">
        <v>43257</v>
      </c>
      <c r="L3520" s="263" t="s">
        <v>1485</v>
      </c>
      <c r="M3520" s="263" t="s">
        <v>1485</v>
      </c>
      <c r="N3520" s="254" t="s">
        <v>47</v>
      </c>
      <c r="O3520" s="254" t="s">
        <v>47</v>
      </c>
      <c r="P3520" s="254" t="s">
        <v>47</v>
      </c>
      <c r="Q3520" s="254" t="s">
        <v>47</v>
      </c>
      <c r="R3520" s="254" t="s">
        <v>47</v>
      </c>
      <c r="S3520" s="243"/>
      <c r="T3520" s="1371"/>
      <c r="U3520" s="245">
        <v>25</v>
      </c>
      <c r="W3520" s="265" t="s">
        <v>162</v>
      </c>
      <c r="X3520" s="265" t="s">
        <v>5358</v>
      </c>
      <c r="Y3520" s="248">
        <v>15</v>
      </c>
      <c r="Z3520" s="202"/>
      <c r="AA3520" s="202"/>
      <c r="AB3520" s="499"/>
      <c r="AC3520" s="249">
        <f>IF(B3520="","",(IFERROR(VLOOKUP(B3520,Projecten!A$4:X$9452,5,FALSE),"niet bekend")))</f>
        <v>1</v>
      </c>
      <c r="AD3520" s="330">
        <f t="shared" si="244"/>
        <v>2945.91</v>
      </c>
      <c r="AE3520" s="211">
        <f>IF(B3520="","",(IFERROR(VLOOKUP(B3520,Projecten!A$4:X$9452,23,FALSE),"niet bekend")))</f>
        <v>2945.91</v>
      </c>
      <c r="AF3520" s="330">
        <f>IF(B3520="","",(IFERROR(VLOOKUP(B3520,Projecten!A$4:X$9452,12,FALSE),"niet bekend")))</f>
        <v>2945.91</v>
      </c>
      <c r="AG3520" s="209"/>
    </row>
    <row r="3521" spans="1:33" x14ac:dyDescent="0.2">
      <c r="A3521" s="202">
        <v>29694</v>
      </c>
      <c r="B3521" s="261">
        <v>2018377</v>
      </c>
      <c r="C3521" s="243">
        <v>122066</v>
      </c>
      <c r="D3521" s="243">
        <v>692518</v>
      </c>
      <c r="E3521" s="202" t="s">
        <v>26</v>
      </c>
      <c r="F3521" s="202">
        <v>1</v>
      </c>
      <c r="G3521" s="273">
        <v>7</v>
      </c>
      <c r="H3521" s="273">
        <v>5</v>
      </c>
      <c r="I3521" s="273">
        <v>3</v>
      </c>
      <c r="J3521" s="262">
        <v>43256</v>
      </c>
      <c r="K3521" s="262">
        <v>43257</v>
      </c>
      <c r="L3521" s="263" t="s">
        <v>1485</v>
      </c>
      <c r="M3521" s="263" t="s">
        <v>1485</v>
      </c>
      <c r="N3521" s="254" t="s">
        <v>47</v>
      </c>
      <c r="O3521" s="254" t="s">
        <v>47</v>
      </c>
      <c r="P3521" s="254" t="s">
        <v>47</v>
      </c>
      <c r="Q3521" s="254" t="s">
        <v>47</v>
      </c>
      <c r="R3521" s="254" t="s">
        <v>47</v>
      </c>
      <c r="S3521" s="243"/>
      <c r="T3521" s="1371"/>
      <c r="U3521" s="245">
        <v>25</v>
      </c>
      <c r="W3521" s="265" t="s">
        <v>162</v>
      </c>
      <c r="X3521" s="265" t="s">
        <v>1250</v>
      </c>
      <c r="Y3521" s="248">
        <v>12</v>
      </c>
      <c r="Z3521" s="202"/>
      <c r="AA3521" s="202"/>
      <c r="AB3521" s="499"/>
      <c r="AC3521" s="249">
        <f>IF(B3521="","",(IFERROR(VLOOKUP(B3521,Projecten!A$4:X$9452,5,FALSE),"niet bekend")))</f>
        <v>1</v>
      </c>
      <c r="AD3521" s="330">
        <f t="shared" si="244"/>
        <v>2669.02</v>
      </c>
      <c r="AE3521" s="211">
        <f>IF(B3521="","",(IFERROR(VLOOKUP(B3521,Projecten!A$4:X$9452,23,FALSE),"niet bekend")))</f>
        <v>2669.02</v>
      </c>
      <c r="AF3521" s="330">
        <f>IF(B3521="","",(IFERROR(VLOOKUP(B3521,Projecten!A$4:X$9452,12,FALSE),"niet bekend")))</f>
        <v>2669.02</v>
      </c>
      <c r="AG3521" s="209"/>
    </row>
    <row r="3522" spans="1:33" x14ac:dyDescent="0.2">
      <c r="A3522" s="202">
        <v>29695</v>
      </c>
      <c r="B3522" s="261">
        <v>2018375</v>
      </c>
      <c r="C3522" s="243">
        <v>122066</v>
      </c>
      <c r="D3522" s="243">
        <v>720618</v>
      </c>
      <c r="E3522" s="202" t="s">
        <v>26</v>
      </c>
      <c r="F3522" s="202">
        <v>1</v>
      </c>
      <c r="G3522" s="273">
        <v>6</v>
      </c>
      <c r="H3522" s="273">
        <v>5</v>
      </c>
      <c r="I3522" s="273">
        <v>2</v>
      </c>
      <c r="J3522" s="262">
        <v>43256</v>
      </c>
      <c r="K3522" s="262">
        <v>43257</v>
      </c>
      <c r="L3522" s="263" t="s">
        <v>1485</v>
      </c>
      <c r="M3522" s="263" t="s">
        <v>1485</v>
      </c>
      <c r="N3522" s="254" t="s">
        <v>47</v>
      </c>
      <c r="O3522" s="254" t="s">
        <v>47</v>
      </c>
      <c r="P3522" s="254" t="s">
        <v>47</v>
      </c>
      <c r="Q3522" s="254" t="s">
        <v>47</v>
      </c>
      <c r="R3522" s="254" t="s">
        <v>47</v>
      </c>
      <c r="S3522" s="243"/>
      <c r="T3522" s="1371"/>
      <c r="U3522" s="245">
        <v>26</v>
      </c>
      <c r="W3522" s="265" t="s">
        <v>162</v>
      </c>
      <c r="X3522" s="265" t="s">
        <v>1341</v>
      </c>
      <c r="Y3522" s="248">
        <v>13</v>
      </c>
      <c r="Z3522" s="202"/>
      <c r="AA3522" s="202"/>
      <c r="AB3522" s="499"/>
      <c r="AC3522" s="249">
        <f>IF(B3522="","",(IFERROR(VLOOKUP(B3522,Projecten!A$4:X$9452,5,FALSE),"niet bekend")))</f>
        <v>1</v>
      </c>
      <c r="AD3522" s="330">
        <f t="shared" si="244"/>
        <v>2333.52</v>
      </c>
      <c r="AE3522" s="211">
        <f>IF(B3522="","",(IFERROR(VLOOKUP(B3522,Projecten!A$4:X$9452,23,FALSE),"niet bekend")))</f>
        <v>2333.52</v>
      </c>
      <c r="AF3522" s="330">
        <f>IF(B3522="","",(IFERROR(VLOOKUP(B3522,Projecten!A$4:X$9452,12,FALSE),"niet bekend")))</f>
        <v>2333.52</v>
      </c>
      <c r="AG3522" s="209"/>
    </row>
    <row r="3523" spans="1:33" x14ac:dyDescent="0.2">
      <c r="A3523" s="202">
        <v>29696</v>
      </c>
      <c r="B3523" s="261">
        <v>2018336</v>
      </c>
      <c r="C3523" s="243">
        <v>122067</v>
      </c>
      <c r="D3523" s="243" t="s">
        <v>5153</v>
      </c>
      <c r="E3523" s="202" t="s">
        <v>317</v>
      </c>
      <c r="F3523" s="202">
        <v>1</v>
      </c>
      <c r="G3523" s="273">
        <v>3</v>
      </c>
      <c r="H3523" s="273">
        <v>2</v>
      </c>
      <c r="I3523" s="273">
        <v>2</v>
      </c>
      <c r="J3523" s="262">
        <v>43249</v>
      </c>
      <c r="K3523" s="263" t="s">
        <v>1485</v>
      </c>
      <c r="L3523" s="263" t="s">
        <v>1485</v>
      </c>
      <c r="M3523" s="263" t="s">
        <v>1485</v>
      </c>
      <c r="N3523" s="254" t="s">
        <v>47</v>
      </c>
      <c r="O3523" s="254" t="s">
        <v>47</v>
      </c>
      <c r="P3523" s="254" t="s">
        <v>47</v>
      </c>
      <c r="Q3523" s="254" t="s">
        <v>47</v>
      </c>
      <c r="R3523" s="254" t="s">
        <v>47</v>
      </c>
      <c r="S3523" s="243"/>
      <c r="T3523" s="1371"/>
      <c r="U3523" s="245">
        <v>25</v>
      </c>
      <c r="W3523" s="265" t="s">
        <v>777</v>
      </c>
      <c r="X3523" s="265" t="s">
        <v>1341</v>
      </c>
      <c r="Y3523" s="248">
        <v>7</v>
      </c>
      <c r="Z3523" s="202"/>
      <c r="AA3523" s="202"/>
      <c r="AB3523" s="499"/>
      <c r="AC3523" s="249">
        <f>IF(B3523="","",(IFERROR(VLOOKUP(B3523,Projecten!A$4:X$9452,5,FALSE),"niet bekend")))</f>
        <v>1</v>
      </c>
      <c r="AD3523" s="330">
        <f t="shared" si="244"/>
        <v>1089</v>
      </c>
      <c r="AE3523" s="211">
        <f>IF(B3523="","",(IFERROR(VLOOKUP(B3523,Projecten!A$4:X$9452,23,FALSE),"niet bekend")))</f>
        <v>1089</v>
      </c>
      <c r="AF3523" s="330">
        <f>IF(B3523="","",(IFERROR(VLOOKUP(B3523,Projecten!A$4:X$9452,12,FALSE),"niet bekend")))</f>
        <v>1089</v>
      </c>
      <c r="AG3523" s="209"/>
    </row>
    <row r="3524" spans="1:33" x14ac:dyDescent="0.2">
      <c r="A3524" s="202">
        <v>29697</v>
      </c>
      <c r="B3524" s="261">
        <v>2018339</v>
      </c>
      <c r="C3524" s="243">
        <v>122067</v>
      </c>
      <c r="D3524" s="243" t="s">
        <v>5156</v>
      </c>
      <c r="E3524" s="202" t="s">
        <v>317</v>
      </c>
      <c r="F3524" s="202">
        <v>1</v>
      </c>
      <c r="G3524" s="273">
        <v>10</v>
      </c>
      <c r="H3524" s="273">
        <v>6</v>
      </c>
      <c r="I3524" s="273">
        <v>3</v>
      </c>
      <c r="J3524" s="262">
        <v>43249</v>
      </c>
      <c r="K3524" s="263" t="s">
        <v>1485</v>
      </c>
      <c r="L3524" s="263" t="s">
        <v>1485</v>
      </c>
      <c r="M3524" s="263" t="s">
        <v>1485</v>
      </c>
      <c r="N3524" s="254" t="s">
        <v>47</v>
      </c>
      <c r="O3524" s="254" t="s">
        <v>47</v>
      </c>
      <c r="P3524" s="254" t="s">
        <v>47</v>
      </c>
      <c r="Q3524" s="254" t="s">
        <v>47</v>
      </c>
      <c r="R3524" s="254" t="s">
        <v>47</v>
      </c>
      <c r="S3524" s="243"/>
      <c r="T3524" s="1371"/>
      <c r="U3524" s="245">
        <v>25</v>
      </c>
      <c r="W3524" s="265" t="s">
        <v>777</v>
      </c>
      <c r="X3524" s="265" t="s">
        <v>5300</v>
      </c>
      <c r="Y3524" s="248">
        <v>23</v>
      </c>
      <c r="Z3524" s="202"/>
      <c r="AA3524" s="202"/>
      <c r="AB3524" s="499"/>
      <c r="AC3524" s="249">
        <f>IF(B3524="","",(IFERROR(VLOOKUP(B3524,Projecten!A$4:X$9452,5,FALSE),"niet bekend")))</f>
        <v>1</v>
      </c>
      <c r="AD3524" s="330">
        <f t="shared" si="244"/>
        <v>3650.51</v>
      </c>
      <c r="AE3524" s="211">
        <f>IF(B3524="","",(IFERROR(VLOOKUP(B3524,Projecten!A$4:X$9452,23,FALSE),"niet bekend")))</f>
        <v>3650.51</v>
      </c>
      <c r="AF3524" s="330">
        <f>IF(B3524="","",(IFERROR(VLOOKUP(B3524,Projecten!A$4:X$9452,12,FALSE),"niet bekend")))</f>
        <v>3650.51</v>
      </c>
      <c r="AG3524" s="209"/>
    </row>
    <row r="3525" spans="1:33" x14ac:dyDescent="0.2">
      <c r="A3525" s="202">
        <v>29698</v>
      </c>
      <c r="B3525" s="261">
        <v>2018317</v>
      </c>
      <c r="C3525" s="243">
        <v>122068</v>
      </c>
      <c r="D3525" s="243" t="s">
        <v>5186</v>
      </c>
      <c r="E3525" s="202" t="s">
        <v>471</v>
      </c>
      <c r="F3525" s="202">
        <v>2</v>
      </c>
      <c r="G3525" s="273">
        <v>25</v>
      </c>
      <c r="H3525" s="273">
        <v>14</v>
      </c>
      <c r="I3525" s="273">
        <v>5</v>
      </c>
      <c r="J3525" s="262">
        <v>43259</v>
      </c>
      <c r="K3525" s="262">
        <v>43262</v>
      </c>
      <c r="L3525" s="263" t="s">
        <v>1485</v>
      </c>
      <c r="M3525" s="263" t="s">
        <v>1485</v>
      </c>
      <c r="N3525" s="254" t="s">
        <v>47</v>
      </c>
      <c r="O3525" s="254" t="s">
        <v>47</v>
      </c>
      <c r="P3525" s="254" t="s">
        <v>47</v>
      </c>
      <c r="Q3525" s="254" t="s">
        <v>47</v>
      </c>
      <c r="R3525" s="254" t="s">
        <v>47</v>
      </c>
      <c r="S3525" s="243"/>
      <c r="T3525" s="1371"/>
      <c r="U3525" s="245">
        <v>25</v>
      </c>
      <c r="W3525" s="265" t="s">
        <v>804</v>
      </c>
      <c r="X3525" s="265" t="s">
        <v>5350</v>
      </c>
      <c r="Y3525" s="248">
        <v>44</v>
      </c>
      <c r="Z3525" s="202"/>
      <c r="AA3525" s="202"/>
      <c r="AB3525" s="499"/>
      <c r="AC3525" s="249">
        <f>IF(B3525="","",(IFERROR(VLOOKUP(B3525,Projecten!A$4:X$9452,5,FALSE),"niet bekend")))</f>
        <v>2</v>
      </c>
      <c r="AD3525" s="330">
        <f t="shared" si="244"/>
        <v>9400.0499999999993</v>
      </c>
      <c r="AE3525" s="211">
        <f>IF(B3525="","",(IFERROR(VLOOKUP(B3525,Projecten!A$4:X$9452,23,FALSE),"niet bekend")))</f>
        <v>9400.0499999999993</v>
      </c>
      <c r="AF3525" s="330">
        <f>IF(B3525="","",(IFERROR(VLOOKUP(B3525,Projecten!A$4:X$9452,12,FALSE),"niet bekend")))</f>
        <v>9400.0499999999993</v>
      </c>
      <c r="AG3525" s="209"/>
    </row>
    <row r="3526" spans="1:33" x14ac:dyDescent="0.2">
      <c r="A3526" s="202">
        <v>29700</v>
      </c>
      <c r="B3526" s="261">
        <v>2018366</v>
      </c>
      <c r="C3526" s="243">
        <v>122070</v>
      </c>
      <c r="D3526" s="243" t="s">
        <v>5203</v>
      </c>
      <c r="E3526" s="202" t="s">
        <v>352</v>
      </c>
      <c r="F3526" s="202">
        <v>1</v>
      </c>
      <c r="G3526" s="273">
        <v>8</v>
      </c>
      <c r="H3526" s="273">
        <v>5</v>
      </c>
      <c r="I3526" s="273">
        <v>3</v>
      </c>
      <c r="J3526" s="263" t="s">
        <v>1485</v>
      </c>
      <c r="K3526" s="263" t="s">
        <v>1485</v>
      </c>
      <c r="L3526" s="263" t="s">
        <v>1485</v>
      </c>
      <c r="M3526" s="263" t="s">
        <v>1485</v>
      </c>
      <c r="N3526" s="254" t="s">
        <v>47</v>
      </c>
      <c r="O3526" s="254" t="s">
        <v>47</v>
      </c>
      <c r="P3526" s="254" t="s">
        <v>47</v>
      </c>
      <c r="Q3526" s="254" t="s">
        <v>47</v>
      </c>
      <c r="R3526" s="254" t="s">
        <v>47</v>
      </c>
      <c r="S3526" s="243"/>
      <c r="T3526" s="1371"/>
      <c r="U3526" s="245">
        <v>25</v>
      </c>
      <c r="W3526" s="265" t="s">
        <v>2921</v>
      </c>
      <c r="X3526" s="265" t="s">
        <v>5244</v>
      </c>
      <c r="Y3526" s="248">
        <v>15</v>
      </c>
      <c r="Z3526" s="202"/>
      <c r="AA3526" s="202"/>
      <c r="AB3526" s="499"/>
      <c r="AC3526" s="249">
        <f>IF(B3526="","",(IFERROR(VLOOKUP(B3526,Projecten!A$4:X$9452,5,FALSE),"niet bekend")))</f>
        <v>1</v>
      </c>
      <c r="AD3526" s="330">
        <f t="shared" si="244"/>
        <v>1882.52</v>
      </c>
      <c r="AE3526" s="211">
        <f>IF(B3526="","",(IFERROR(VLOOKUP(B3526,Projecten!A$4:X$9452,23,FALSE),"niet bekend")))</f>
        <v>1882.52</v>
      </c>
      <c r="AF3526" s="330">
        <f>IF(B3526="","",(IFERROR(VLOOKUP(B3526,Projecten!A$4:X$9452,12,FALSE),"niet bekend")))</f>
        <v>1882.52</v>
      </c>
      <c r="AG3526" s="209"/>
    </row>
    <row r="3527" spans="1:33" x14ac:dyDescent="0.2">
      <c r="A3527" s="202">
        <v>29701</v>
      </c>
      <c r="B3527" s="261">
        <v>2018382</v>
      </c>
      <c r="C3527" s="243">
        <v>122070</v>
      </c>
      <c r="D3527" s="243" t="s">
        <v>5240</v>
      </c>
      <c r="E3527" s="202" t="s">
        <v>352</v>
      </c>
      <c r="F3527" s="202">
        <v>1</v>
      </c>
      <c r="G3527" s="273">
        <v>2</v>
      </c>
      <c r="H3527" s="273">
        <v>1</v>
      </c>
      <c r="I3527" s="273">
        <v>1</v>
      </c>
      <c r="J3527" s="263" t="s">
        <v>1485</v>
      </c>
      <c r="K3527" s="263" t="s">
        <v>1485</v>
      </c>
      <c r="L3527" s="263" t="s">
        <v>1485</v>
      </c>
      <c r="M3527" s="263" t="s">
        <v>1485</v>
      </c>
      <c r="N3527" s="254" t="s">
        <v>47</v>
      </c>
      <c r="O3527" s="254" t="s">
        <v>47</v>
      </c>
      <c r="P3527" s="254" t="s">
        <v>47</v>
      </c>
      <c r="Q3527" s="254" t="s">
        <v>47</v>
      </c>
      <c r="R3527" s="254" t="s">
        <v>47</v>
      </c>
      <c r="S3527" s="243"/>
      <c r="T3527" s="1371"/>
      <c r="U3527" s="245">
        <v>25</v>
      </c>
      <c r="W3527" s="265" t="s">
        <v>2921</v>
      </c>
      <c r="X3527" s="265" t="s">
        <v>5244</v>
      </c>
      <c r="Y3527" s="248">
        <v>5</v>
      </c>
      <c r="Z3527" s="202"/>
      <c r="AA3527" s="202"/>
      <c r="AB3527" s="499"/>
      <c r="AC3527" s="249">
        <f>IF(B3527="","",(IFERROR(VLOOKUP(B3527,Projecten!A$4:X$9452,5,FALSE),"niet bekend")))</f>
        <v>1</v>
      </c>
      <c r="AD3527" s="330">
        <f t="shared" si="244"/>
        <v>526.57000000000005</v>
      </c>
      <c r="AE3527" s="211">
        <f>IF(B3527="","",(IFERROR(VLOOKUP(B3527,Projecten!A$4:X$9452,23,FALSE),"niet bekend")))</f>
        <v>526.57000000000005</v>
      </c>
      <c r="AF3527" s="330">
        <f>IF(B3527="","",(IFERROR(VLOOKUP(B3527,Projecten!A$4:X$9452,12,FALSE),"niet bekend")))</f>
        <v>526.57000000000005</v>
      </c>
      <c r="AG3527" s="209"/>
    </row>
    <row r="3528" spans="1:33" x14ac:dyDescent="0.2">
      <c r="A3528" s="202">
        <v>29702</v>
      </c>
      <c r="B3528" s="261">
        <v>2018383</v>
      </c>
      <c r="C3528" s="243">
        <v>122070</v>
      </c>
      <c r="D3528" s="243" t="s">
        <v>5241</v>
      </c>
      <c r="E3528" s="202" t="s">
        <v>352</v>
      </c>
      <c r="F3528" s="202">
        <v>1</v>
      </c>
      <c r="G3528" s="273">
        <v>8</v>
      </c>
      <c r="H3528" s="273">
        <v>5</v>
      </c>
      <c r="I3528" s="273">
        <v>3</v>
      </c>
      <c r="J3528" s="263" t="s">
        <v>1485</v>
      </c>
      <c r="K3528" s="263" t="s">
        <v>1485</v>
      </c>
      <c r="L3528" s="263" t="s">
        <v>1485</v>
      </c>
      <c r="M3528" s="263" t="s">
        <v>1485</v>
      </c>
      <c r="N3528" s="254" t="s">
        <v>47</v>
      </c>
      <c r="O3528" s="254" t="s">
        <v>47</v>
      </c>
      <c r="P3528" s="254" t="s">
        <v>47</v>
      </c>
      <c r="Q3528" s="254" t="s">
        <v>47</v>
      </c>
      <c r="R3528" s="254" t="s">
        <v>47</v>
      </c>
      <c r="S3528" s="243"/>
      <c r="T3528" s="1371"/>
      <c r="U3528" s="245">
        <v>25</v>
      </c>
      <c r="W3528" s="265" t="s">
        <v>2921</v>
      </c>
      <c r="X3528" s="265" t="s">
        <v>5244</v>
      </c>
      <c r="Y3528" s="248">
        <v>13</v>
      </c>
      <c r="Z3528" s="202"/>
      <c r="AA3528" s="202"/>
      <c r="AB3528" s="499"/>
      <c r="AC3528" s="249">
        <f>IF(B3528="","",(IFERROR(VLOOKUP(B3528,Projecten!A$4:X$9452,5,FALSE),"niet bekend")))</f>
        <v>1</v>
      </c>
      <c r="AD3528" s="330">
        <f t="shared" si="244"/>
        <v>1638.77</v>
      </c>
      <c r="AE3528" s="211">
        <f>IF(B3528="","",(IFERROR(VLOOKUP(B3528,Projecten!A$4:X$9452,23,FALSE),"niet bekend")))</f>
        <v>1638.77</v>
      </c>
      <c r="AF3528" s="330">
        <f>IF(B3528="","",(IFERROR(VLOOKUP(B3528,Projecten!A$4:X$9452,12,FALSE),"niet bekend")))</f>
        <v>1638.77</v>
      </c>
      <c r="AG3528" s="209"/>
    </row>
    <row r="3529" spans="1:33" x14ac:dyDescent="0.2">
      <c r="A3529" s="202">
        <v>29705</v>
      </c>
      <c r="B3529" s="261">
        <v>2018364</v>
      </c>
      <c r="C3529" s="243">
        <v>122091</v>
      </c>
      <c r="D3529" s="243" t="s">
        <v>5201</v>
      </c>
      <c r="E3529" s="202" t="s">
        <v>317</v>
      </c>
      <c r="F3529" s="202">
        <v>0</v>
      </c>
      <c r="G3529" s="273">
        <v>1</v>
      </c>
      <c r="H3529" s="273">
        <v>0</v>
      </c>
      <c r="I3529" s="273">
        <v>1</v>
      </c>
      <c r="J3529" s="262">
        <v>43263</v>
      </c>
      <c r="K3529" s="263" t="s">
        <v>1485</v>
      </c>
      <c r="L3529" s="263" t="s">
        <v>1485</v>
      </c>
      <c r="M3529" s="263" t="s">
        <v>1485</v>
      </c>
      <c r="N3529" s="254" t="s">
        <v>47</v>
      </c>
      <c r="O3529" s="254" t="s">
        <v>47</v>
      </c>
      <c r="P3529" s="254" t="s">
        <v>47</v>
      </c>
      <c r="Q3529" s="254" t="s">
        <v>47</v>
      </c>
      <c r="R3529" s="254" t="s">
        <v>47</v>
      </c>
      <c r="S3529" s="243"/>
      <c r="T3529" s="1371"/>
      <c r="U3529" s="245">
        <v>26</v>
      </c>
      <c r="W3529" s="265" t="s">
        <v>777</v>
      </c>
      <c r="X3529" s="265" t="s">
        <v>1250</v>
      </c>
      <c r="Y3529" s="248">
        <v>5</v>
      </c>
      <c r="Z3529" s="202"/>
      <c r="AA3529" s="202"/>
      <c r="AB3529" s="499"/>
      <c r="AC3529" s="249">
        <f>IF(B3529="","",(IFERROR(VLOOKUP(B3529,Projecten!A$4:X$9452,5,FALSE),"niet bekend")))</f>
        <v>0</v>
      </c>
      <c r="AD3529" s="330">
        <f t="shared" si="244"/>
        <v>839.94</v>
      </c>
      <c r="AE3529" s="211">
        <f>IF(B3529="","",(IFERROR(VLOOKUP(B3529,Projecten!A$4:X$9452,23,FALSE),"niet bekend")))</f>
        <v>839.94</v>
      </c>
      <c r="AF3529" s="330">
        <f>IF(B3529="","",(IFERROR(VLOOKUP(B3529,Projecten!A$4:X$9452,12,FALSE),"niet bekend")))</f>
        <v>839.94</v>
      </c>
      <c r="AG3529" s="330" t="str">
        <f>IF(C3529="","",(IFERROR(VLOOKUP(C3529,Projecten!B$4:Y$9452,12,FALSE),"niet bekend")))</f>
        <v>niet bekend</v>
      </c>
    </row>
    <row r="3530" spans="1:33" s="312" customFormat="1" x14ac:dyDescent="0.2">
      <c r="A3530" s="298"/>
      <c r="B3530" s="1012"/>
      <c r="C3530" s="299"/>
      <c r="D3530" s="300"/>
      <c r="E3530" s="300"/>
      <c r="F3530" s="300"/>
      <c r="G3530" s="300"/>
      <c r="H3530" s="300"/>
      <c r="I3530" s="300"/>
      <c r="J3530" s="301"/>
      <c r="K3530" s="301"/>
      <c r="L3530" s="301"/>
      <c r="M3530" s="302"/>
      <c r="N3530" s="302"/>
      <c r="O3530" s="302"/>
      <c r="P3530" s="302"/>
      <c r="Q3530" s="302"/>
      <c r="R3530" s="302"/>
      <c r="S3530" s="303"/>
      <c r="T3530" s="1445"/>
      <c r="U3530" s="305"/>
      <c r="V3530" s="305"/>
      <c r="W3530" s="307"/>
      <c r="X3530" s="307"/>
      <c r="Y3530" s="307"/>
      <c r="Z3530" s="298"/>
      <c r="AA3530" s="308"/>
      <c r="AB3530" s="410"/>
      <c r="AC3530" s="310"/>
      <c r="AD3530" s="412"/>
    </row>
    <row r="3531" spans="1:33" s="236" customFormat="1" ht="12" customHeight="1" x14ac:dyDescent="0.2">
      <c r="A3531" s="220"/>
      <c r="C3531" s="221"/>
      <c r="D3531" s="222">
        <f>SUM(G3531:I3531)</f>
        <v>343</v>
      </c>
      <c r="E3531" s="220"/>
      <c r="F3531" s="220">
        <f>SUM(F3532:F3558)</f>
        <v>17</v>
      </c>
      <c r="G3531" s="220">
        <f>SUM(G3532:G3558)</f>
        <v>174</v>
      </c>
      <c r="H3531" s="220">
        <f>SUM(H3532:H3558)</f>
        <v>90</v>
      </c>
      <c r="I3531" s="220">
        <f>SUM(I3532:I3558)</f>
        <v>79</v>
      </c>
      <c r="J3531" s="223"/>
      <c r="K3531" s="223"/>
      <c r="L3531" s="223"/>
      <c r="M3531" s="224"/>
      <c r="N3531" s="224"/>
      <c r="O3531" s="224"/>
      <c r="P3531" s="224"/>
      <c r="Q3531" s="224"/>
      <c r="R3531" s="224"/>
      <c r="S3531" s="225">
        <v>26</v>
      </c>
      <c r="T3531" s="1442"/>
      <c r="U3531" s="227"/>
      <c r="V3531" s="227"/>
      <c r="W3531" s="229"/>
      <c r="X3531" s="230">
        <f>SUM(Y3531:Y3558)</f>
        <v>519.25</v>
      </c>
      <c r="Y3531" s="231"/>
      <c r="Z3531" s="231">
        <v>0</v>
      </c>
      <c r="AA3531" s="232">
        <f>X3531-Z3531</f>
        <v>519.25</v>
      </c>
      <c r="AB3531" s="221"/>
      <c r="AC3531" s="234"/>
      <c r="AD3531" s="384">
        <f>SUM(AD3532:AD3558)</f>
        <v>84539.309999999983</v>
      </c>
    </row>
    <row r="3532" spans="1:33" x14ac:dyDescent="0.2">
      <c r="A3532" s="202"/>
      <c r="B3532" s="519"/>
      <c r="C3532" s="238"/>
      <c r="D3532" s="239"/>
      <c r="E3532" s="240"/>
      <c r="F3532" s="240"/>
      <c r="G3532" s="240"/>
      <c r="H3532" s="240"/>
      <c r="I3532" s="240"/>
      <c r="J3532" s="241"/>
      <c r="K3532" s="241"/>
      <c r="L3532" s="241"/>
      <c r="M3532" s="242"/>
      <c r="N3532" s="242"/>
      <c r="O3532" s="242"/>
      <c r="P3532" s="242"/>
      <c r="Q3532" s="242"/>
      <c r="R3532" s="242"/>
      <c r="S3532" s="243" t="s">
        <v>4484</v>
      </c>
      <c r="T3532" s="1371"/>
      <c r="U3532" s="245"/>
      <c r="X3532" s="247" t="s">
        <v>4856</v>
      </c>
      <c r="Y3532" s="248"/>
      <c r="Z3532" s="202"/>
      <c r="AA3532" s="202"/>
      <c r="AB3532" s="243"/>
      <c r="AC3532" s="249" t="str">
        <f>IF(B3532="","",(IFERROR(VLOOKUP(B3532,Projecten!A$4:X$9452,5,FALSE),"niet bekend")))</f>
        <v/>
      </c>
      <c r="AD3532" s="330" t="str">
        <f>IF(AC3532="","",(IF(F3532=0,AF3532,(F3532/AC3532*AF3532))))</f>
        <v/>
      </c>
      <c r="AE3532" s="211" t="str">
        <f>IF(B3532="","",(IFERROR(VLOOKUP(B3532,Projecten!A$4:X$9452,23,FALSE),"niet bekend")))</f>
        <v/>
      </c>
      <c r="AF3532" s="330" t="str">
        <f>IF(B3532="","",(IFERROR(VLOOKUP(B3532,Projecten!A$4:X$9452,12,FALSE),"niet bekend")))</f>
        <v/>
      </c>
      <c r="AG3532" s="209"/>
    </row>
    <row r="3533" spans="1:33" s="259" customFormat="1" x14ac:dyDescent="0.2">
      <c r="A3533" s="202"/>
      <c r="B3533" s="250"/>
      <c r="C3533" s="251"/>
      <c r="D3533" s="251"/>
      <c r="E3533" s="239"/>
      <c r="F3533" s="239"/>
      <c r="G3533" s="239"/>
      <c r="H3533" s="239"/>
      <c r="I3533" s="239"/>
      <c r="J3533" s="253"/>
      <c r="K3533" s="253"/>
      <c r="L3533" s="253"/>
      <c r="M3533" s="253"/>
      <c r="N3533" s="254"/>
      <c r="O3533" s="254"/>
      <c r="P3533" s="254"/>
      <c r="Q3533" s="254"/>
      <c r="R3533" s="254"/>
      <c r="S3533" s="243">
        <v>2018</v>
      </c>
      <c r="T3533" s="1443"/>
      <c r="U3533" s="255"/>
      <c r="V3533" s="638"/>
      <c r="W3533" s="239"/>
      <c r="X3533" s="239"/>
      <c r="Y3533" s="257"/>
      <c r="Z3533" s="239"/>
      <c r="AA3533" s="239"/>
      <c r="AB3533" s="1120"/>
      <c r="AC3533" s="249" t="str">
        <f>IF(B3533="","",(IFERROR(VLOOKUP(B3533,Projecten!A$4:X$9452,5,FALSE),"niet bekend")))</f>
        <v/>
      </c>
      <c r="AD3533" s="330" t="str">
        <f>IF(AC3533="","",(IF(F3533=0,AF3533,(F3533/AC3533*AF3533))))</f>
        <v/>
      </c>
      <c r="AE3533" s="211" t="str">
        <f>IF(B3533="","",(IFERROR(VLOOKUP(B3533,Projecten!A$4:X$9452,23,FALSE),"niet bekend")))</f>
        <v/>
      </c>
      <c r="AF3533" s="330" t="str">
        <f>IF(B3533="","",(IFERROR(VLOOKUP(B3533,Projecten!A$4:X$9452,12,FALSE),"niet bekend")))</f>
        <v/>
      </c>
    </row>
    <row r="3534" spans="1:33" s="259" customFormat="1" x14ac:dyDescent="0.2">
      <c r="A3534" s="202">
        <v>30107</v>
      </c>
      <c r="B3534" s="250"/>
      <c r="C3534" s="251"/>
      <c r="D3534" s="252" t="s">
        <v>5067</v>
      </c>
      <c r="E3534" s="239"/>
      <c r="F3534" s="239"/>
      <c r="G3534" s="239"/>
      <c r="H3534" s="239"/>
      <c r="I3534" s="239"/>
      <c r="J3534" s="253"/>
      <c r="K3534" s="253"/>
      <c r="L3534" s="253"/>
      <c r="M3534" s="253"/>
      <c r="N3534" s="254"/>
      <c r="O3534" s="254"/>
      <c r="P3534" s="254"/>
      <c r="Q3534" s="254"/>
      <c r="R3534" s="254"/>
      <c r="S3534" s="251"/>
      <c r="T3534" s="1443"/>
      <c r="U3534" s="255"/>
      <c r="V3534" s="638"/>
      <c r="W3534" s="260"/>
      <c r="X3534" s="239"/>
      <c r="Y3534" s="257">
        <v>8.25</v>
      </c>
      <c r="Z3534" s="239"/>
      <c r="AA3534" s="239"/>
      <c r="AB3534" s="1120"/>
      <c r="AC3534" s="249" t="str">
        <f>IF(B3534="","",(IFERROR(VLOOKUP(B3534,Projecten!A$4:X$9452,5,FALSE),"niet bekend")))</f>
        <v/>
      </c>
      <c r="AD3534" s="330" t="str">
        <f>IF(AC3534="","",(IF(F3534=0,AF3534,(F3534/AC3534*AF3534))))</f>
        <v/>
      </c>
      <c r="AE3534" s="211" t="str">
        <f>IF(B3534="","",(IFERROR(VLOOKUP(B3534,Projecten!A$4:X$9452,23,FALSE),"niet bekend")))</f>
        <v/>
      </c>
      <c r="AF3534" s="330" t="str">
        <f>IF(B3534="","",(IFERROR(VLOOKUP(B3534,Projecten!A$4:X$9452,12,FALSE),"niet bekend")))</f>
        <v/>
      </c>
    </row>
    <row r="3535" spans="1:33" s="259" customFormat="1" x14ac:dyDescent="0.2">
      <c r="A3535" s="202">
        <v>30108</v>
      </c>
      <c r="B3535" s="250"/>
      <c r="C3535" s="251"/>
      <c r="D3535" s="252" t="s">
        <v>5455</v>
      </c>
      <c r="E3535" s="239"/>
      <c r="F3535" s="239"/>
      <c r="G3535" s="239"/>
      <c r="H3535" s="239"/>
      <c r="I3535" s="239"/>
      <c r="J3535" s="253"/>
      <c r="K3535" s="253"/>
      <c r="L3535" s="253"/>
      <c r="M3535" s="253"/>
      <c r="N3535" s="254"/>
      <c r="O3535" s="254"/>
      <c r="P3535" s="254"/>
      <c r="Q3535" s="254"/>
      <c r="R3535" s="254"/>
      <c r="S3535" s="251"/>
      <c r="T3535" s="1443"/>
      <c r="U3535" s="255"/>
      <c r="V3535" s="638"/>
      <c r="W3535" s="260"/>
      <c r="X3535" s="239"/>
      <c r="Y3535" s="257">
        <v>1</v>
      </c>
      <c r="Z3535" s="239"/>
      <c r="AA3535" s="239"/>
      <c r="AB3535" s="1120"/>
      <c r="AC3535" s="249"/>
      <c r="AD3535" s="330"/>
      <c r="AE3535" s="211"/>
      <c r="AF3535" s="330"/>
    </row>
    <row r="3536" spans="1:33" s="259" customFormat="1" x14ac:dyDescent="0.2">
      <c r="A3536" s="202">
        <v>30248</v>
      </c>
      <c r="B3536" s="250"/>
      <c r="C3536" s="251"/>
      <c r="D3536" s="252" t="s">
        <v>5464</v>
      </c>
      <c r="E3536" s="239"/>
      <c r="F3536" s="239"/>
      <c r="G3536" s="239"/>
      <c r="H3536" s="239"/>
      <c r="I3536" s="239"/>
      <c r="J3536" s="253"/>
      <c r="K3536" s="253"/>
      <c r="L3536" s="253"/>
      <c r="M3536" s="253"/>
      <c r="N3536" s="254"/>
      <c r="O3536" s="254"/>
      <c r="P3536" s="254"/>
      <c r="Q3536" s="254"/>
      <c r="R3536" s="254"/>
      <c r="S3536" s="251"/>
      <c r="T3536" s="1443"/>
      <c r="U3536" s="255"/>
      <c r="V3536" s="638"/>
      <c r="W3536" s="260"/>
      <c r="X3536" s="239"/>
      <c r="Y3536" s="257">
        <v>3</v>
      </c>
      <c r="Z3536" s="239"/>
      <c r="AA3536" s="239"/>
      <c r="AB3536" s="1120"/>
      <c r="AC3536" s="249"/>
      <c r="AD3536" s="330"/>
      <c r="AE3536" s="211"/>
      <c r="AF3536" s="330"/>
    </row>
    <row r="3537" spans="1:33" s="259" customFormat="1" x14ac:dyDescent="0.2">
      <c r="A3537" s="202">
        <v>30109</v>
      </c>
      <c r="B3537" s="250"/>
      <c r="C3537" s="251"/>
      <c r="D3537" s="252" t="s">
        <v>5452</v>
      </c>
      <c r="E3537" s="239"/>
      <c r="F3537" s="239"/>
      <c r="G3537" s="239"/>
      <c r="H3537" s="239"/>
      <c r="I3537" s="239"/>
      <c r="J3537" s="253"/>
      <c r="K3537" s="253"/>
      <c r="L3537" s="253"/>
      <c r="M3537" s="253"/>
      <c r="N3537" s="254"/>
      <c r="O3537" s="254"/>
      <c r="P3537" s="254"/>
      <c r="Q3537" s="254"/>
      <c r="R3537" s="254"/>
      <c r="S3537" s="251"/>
      <c r="T3537" s="1443"/>
      <c r="U3537" s="255"/>
      <c r="V3537" s="638"/>
      <c r="W3537" s="260"/>
      <c r="X3537" s="239"/>
      <c r="Y3537" s="257">
        <v>8.25</v>
      </c>
      <c r="Z3537" s="239"/>
      <c r="AA3537" s="239"/>
      <c r="AB3537" s="1120"/>
      <c r="AC3537" s="249"/>
      <c r="AD3537" s="330"/>
      <c r="AE3537" s="211"/>
      <c r="AF3537" s="330"/>
    </row>
    <row r="3538" spans="1:33" s="259" customFormat="1" x14ac:dyDescent="0.2">
      <c r="A3538" s="202">
        <v>30110</v>
      </c>
      <c r="B3538" s="250"/>
      <c r="C3538" s="251"/>
      <c r="D3538" s="252" t="s">
        <v>5453</v>
      </c>
      <c r="E3538" s="239"/>
      <c r="F3538" s="239"/>
      <c r="G3538" s="239"/>
      <c r="H3538" s="239"/>
      <c r="I3538" s="239"/>
      <c r="J3538" s="253"/>
      <c r="K3538" s="253"/>
      <c r="L3538" s="253"/>
      <c r="M3538" s="253"/>
      <c r="N3538" s="254"/>
      <c r="O3538" s="254"/>
      <c r="P3538" s="254"/>
      <c r="Q3538" s="254"/>
      <c r="R3538" s="254"/>
      <c r="S3538" s="251"/>
      <c r="T3538" s="1443"/>
      <c r="U3538" s="255"/>
      <c r="V3538" s="638"/>
      <c r="W3538" s="260"/>
      <c r="X3538" s="239"/>
      <c r="Y3538" s="257">
        <v>21.5</v>
      </c>
      <c r="Z3538" s="239"/>
      <c r="AA3538" s="239"/>
      <c r="AB3538" s="1120"/>
      <c r="AC3538" s="249"/>
      <c r="AD3538" s="330"/>
      <c r="AE3538" s="211"/>
      <c r="AF3538" s="330"/>
    </row>
    <row r="3539" spans="1:33" s="259" customFormat="1" x14ac:dyDescent="0.2">
      <c r="A3539" s="202">
        <v>30111</v>
      </c>
      <c r="B3539" s="250"/>
      <c r="C3539" s="251"/>
      <c r="D3539" s="252" t="s">
        <v>5392</v>
      </c>
      <c r="E3539" s="239"/>
      <c r="F3539" s="239"/>
      <c r="G3539" s="239"/>
      <c r="H3539" s="239"/>
      <c r="I3539" s="239"/>
      <c r="J3539" s="253"/>
      <c r="K3539" s="253"/>
      <c r="L3539" s="253"/>
      <c r="M3539" s="253"/>
      <c r="N3539" s="254"/>
      <c r="O3539" s="254"/>
      <c r="P3539" s="254"/>
      <c r="Q3539" s="254"/>
      <c r="R3539" s="254"/>
      <c r="S3539" s="251"/>
      <c r="T3539" s="1443"/>
      <c r="U3539" s="255"/>
      <c r="V3539" s="638"/>
      <c r="W3539" s="260"/>
      <c r="X3539" s="239"/>
      <c r="Y3539" s="257">
        <v>8.25</v>
      </c>
      <c r="Z3539" s="239"/>
      <c r="AA3539" s="239"/>
      <c r="AB3539" s="1120"/>
      <c r="AC3539" s="249"/>
      <c r="AD3539" s="330"/>
      <c r="AE3539" s="211"/>
      <c r="AF3539" s="330"/>
    </row>
    <row r="3540" spans="1:33" s="259" customFormat="1" x14ac:dyDescent="0.2">
      <c r="A3540" s="202">
        <v>30112</v>
      </c>
      <c r="B3540" s="250"/>
      <c r="C3540" s="251"/>
      <c r="D3540" s="252" t="s">
        <v>5445</v>
      </c>
      <c r="E3540" s="239"/>
      <c r="F3540" s="239"/>
      <c r="G3540" s="239"/>
      <c r="H3540" s="239"/>
      <c r="I3540" s="239"/>
      <c r="J3540" s="253"/>
      <c r="K3540" s="253"/>
      <c r="L3540" s="253"/>
      <c r="M3540" s="253"/>
      <c r="N3540" s="254"/>
      <c r="O3540" s="254"/>
      <c r="P3540" s="254"/>
      <c r="Q3540" s="254"/>
      <c r="R3540" s="254"/>
      <c r="S3540" s="251"/>
      <c r="T3540" s="1443"/>
      <c r="U3540" s="255"/>
      <c r="V3540" s="638"/>
      <c r="W3540" s="260"/>
      <c r="X3540" s="239"/>
      <c r="Y3540" s="257">
        <v>17</v>
      </c>
      <c r="Z3540" s="239"/>
      <c r="AA3540" s="239"/>
      <c r="AB3540" s="1120"/>
      <c r="AC3540" s="249"/>
      <c r="AD3540" s="330"/>
      <c r="AE3540" s="211"/>
      <c r="AF3540" s="330"/>
    </row>
    <row r="3541" spans="1:33" s="259" customFormat="1" x14ac:dyDescent="0.2">
      <c r="A3541" s="202">
        <v>30255</v>
      </c>
      <c r="B3541" s="250"/>
      <c r="C3541" s="251"/>
      <c r="D3541" s="252" t="s">
        <v>5484</v>
      </c>
      <c r="E3541" s="239"/>
      <c r="F3541" s="239"/>
      <c r="G3541" s="239"/>
      <c r="H3541" s="239"/>
      <c r="I3541" s="239"/>
      <c r="J3541" s="253"/>
      <c r="K3541" s="253"/>
      <c r="L3541" s="253"/>
      <c r="M3541" s="253"/>
      <c r="N3541" s="254"/>
      <c r="O3541" s="254"/>
      <c r="P3541" s="254"/>
      <c r="Q3541" s="254"/>
      <c r="R3541" s="254"/>
      <c r="S3541" s="251"/>
      <c r="T3541" s="1443"/>
      <c r="U3541" s="255"/>
      <c r="V3541" s="638"/>
      <c r="W3541" s="260"/>
      <c r="X3541" s="239"/>
      <c r="Y3541" s="257">
        <v>1</v>
      </c>
      <c r="Z3541" s="239"/>
      <c r="AA3541" s="239"/>
      <c r="AB3541" s="1120"/>
      <c r="AC3541" s="249"/>
      <c r="AD3541" s="330"/>
      <c r="AE3541" s="211"/>
      <c r="AF3541" s="330"/>
    </row>
    <row r="3542" spans="1:33" s="259" customFormat="1" x14ac:dyDescent="0.2">
      <c r="A3542" s="202">
        <v>30260</v>
      </c>
      <c r="B3542" s="250"/>
      <c r="C3542" s="251"/>
      <c r="D3542" s="252" t="s">
        <v>5495</v>
      </c>
      <c r="E3542" s="239"/>
      <c r="F3542" s="239"/>
      <c r="G3542" s="239"/>
      <c r="H3542" s="239"/>
      <c r="I3542" s="239"/>
      <c r="J3542" s="253"/>
      <c r="K3542" s="253"/>
      <c r="L3542" s="253"/>
      <c r="M3542" s="253"/>
      <c r="N3542" s="254"/>
      <c r="O3542" s="254"/>
      <c r="P3542" s="254"/>
      <c r="Q3542" s="254"/>
      <c r="R3542" s="254"/>
      <c r="S3542" s="251"/>
      <c r="T3542" s="1443"/>
      <c r="U3542" s="255"/>
      <c r="V3542" s="638"/>
      <c r="W3542" s="260"/>
      <c r="X3542" s="239"/>
      <c r="Y3542" s="257">
        <v>5</v>
      </c>
      <c r="Z3542" s="239"/>
      <c r="AA3542" s="239"/>
      <c r="AB3542" s="1120"/>
      <c r="AC3542" s="249"/>
      <c r="AD3542" s="330"/>
      <c r="AE3542" s="211"/>
      <c r="AF3542" s="330"/>
    </row>
    <row r="3543" spans="1:33" x14ac:dyDescent="0.2">
      <c r="A3543" s="202">
        <v>30113</v>
      </c>
      <c r="B3543" s="261">
        <v>2018365</v>
      </c>
      <c r="C3543" s="243">
        <v>122070</v>
      </c>
      <c r="D3543" s="243" t="s">
        <v>5202</v>
      </c>
      <c r="E3543" s="202" t="s">
        <v>352</v>
      </c>
      <c r="F3543" s="202">
        <v>1</v>
      </c>
      <c r="G3543" s="273">
        <v>8</v>
      </c>
      <c r="H3543" s="273">
        <v>4</v>
      </c>
      <c r="I3543" s="273">
        <v>3</v>
      </c>
      <c r="J3543" s="263" t="s">
        <v>1485</v>
      </c>
      <c r="K3543" s="263" t="s">
        <v>1485</v>
      </c>
      <c r="L3543" s="263" t="s">
        <v>1485</v>
      </c>
      <c r="M3543" s="263" t="s">
        <v>1485</v>
      </c>
      <c r="N3543" s="254" t="s">
        <v>47</v>
      </c>
      <c r="O3543" s="254" t="s">
        <v>47</v>
      </c>
      <c r="P3543" s="254" t="s">
        <v>47</v>
      </c>
      <c r="Q3543" s="254" t="s">
        <v>47</v>
      </c>
      <c r="R3543" s="254" t="s">
        <v>47</v>
      </c>
      <c r="S3543" s="243"/>
      <c r="T3543" s="1371"/>
      <c r="U3543" s="245">
        <v>25</v>
      </c>
      <c r="W3543" s="265" t="s">
        <v>2921</v>
      </c>
      <c r="X3543" s="265" t="s">
        <v>5454</v>
      </c>
      <c r="Y3543" s="248">
        <v>18</v>
      </c>
      <c r="Z3543" s="202"/>
      <c r="AA3543" s="202"/>
      <c r="AB3543" s="499"/>
      <c r="AC3543" s="249">
        <f>IF(B3543="","",(IFERROR(VLOOKUP(B3543,Projecten!A$4:X$9452,5,FALSE),"niet bekend")))</f>
        <v>1</v>
      </c>
      <c r="AD3543" s="330">
        <f t="shared" ref="AD3543:AD3558" si="245">IF(AC3543="","",(IF(F3543=0,AF3543,(F3543/AC3543*AF3543))))</f>
        <v>2521.7399999999998</v>
      </c>
      <c r="AE3543" s="211">
        <f>IF(B3543="","",(IFERROR(VLOOKUP(B3543,Projecten!A$4:X$9452,23,FALSE),"niet bekend")))</f>
        <v>2521.7399999999998</v>
      </c>
      <c r="AF3543" s="330">
        <f>IF(B3543="","",(IFERROR(VLOOKUP(B3543,Projecten!A$4:X$9452,12,FALSE),"niet bekend")))</f>
        <v>2521.7399999999998</v>
      </c>
      <c r="AG3543" s="209"/>
    </row>
    <row r="3544" spans="1:33" x14ac:dyDescent="0.2">
      <c r="A3544" s="202">
        <v>30114</v>
      </c>
      <c r="B3544" s="261">
        <v>2018401</v>
      </c>
      <c r="C3544" s="243">
        <v>120071</v>
      </c>
      <c r="D3544" s="243" t="s">
        <v>5291</v>
      </c>
      <c r="E3544" s="202" t="s">
        <v>2390</v>
      </c>
      <c r="F3544" s="202">
        <v>0</v>
      </c>
      <c r="G3544" s="273">
        <v>1</v>
      </c>
      <c r="H3544" s="273">
        <v>0</v>
      </c>
      <c r="I3544" s="273">
        <v>2</v>
      </c>
      <c r="J3544" s="262">
        <v>43263</v>
      </c>
      <c r="K3544" s="263" t="s">
        <v>1485</v>
      </c>
      <c r="L3544" s="263" t="s">
        <v>1485</v>
      </c>
      <c r="M3544" s="263" t="s">
        <v>1485</v>
      </c>
      <c r="N3544" s="254" t="s">
        <v>47</v>
      </c>
      <c r="O3544" s="254" t="s">
        <v>47</v>
      </c>
      <c r="P3544" s="254" t="s">
        <v>47</v>
      </c>
      <c r="Q3544" s="254" t="s">
        <v>47</v>
      </c>
      <c r="R3544" s="254" t="s">
        <v>47</v>
      </c>
      <c r="S3544" s="243"/>
      <c r="T3544" s="1371"/>
      <c r="U3544" s="245">
        <v>25</v>
      </c>
      <c r="W3544" s="265" t="s">
        <v>3576</v>
      </c>
      <c r="X3544" s="265" t="s">
        <v>5331</v>
      </c>
      <c r="Y3544" s="248">
        <v>12</v>
      </c>
      <c r="Z3544" s="202"/>
      <c r="AA3544" s="202"/>
      <c r="AB3544" s="499"/>
      <c r="AC3544" s="249">
        <f>IF(B3544="","",(IFERROR(VLOOKUP(B3544,Projecten!A$4:X$9452,5,FALSE),"niet bekend")))</f>
        <v>0</v>
      </c>
      <c r="AD3544" s="330">
        <f t="shared" si="245"/>
        <v>0</v>
      </c>
      <c r="AE3544" s="211">
        <f>IF(B3544="","",(IFERROR(VLOOKUP(B3544,Projecten!A$4:X$9452,23,FALSE),"niet bekend")))</f>
        <v>0</v>
      </c>
      <c r="AF3544" s="330">
        <f>IF(B3544="","",(IFERROR(VLOOKUP(B3544,Projecten!A$4:X$9452,12,FALSE),"niet bekend")))</f>
        <v>0</v>
      </c>
      <c r="AG3544" s="209"/>
    </row>
    <row r="3545" spans="1:33" x14ac:dyDescent="0.2">
      <c r="A3545" s="202">
        <v>30115</v>
      </c>
      <c r="B3545" s="261">
        <v>2018286</v>
      </c>
      <c r="C3545" s="243" t="s">
        <v>5336</v>
      </c>
      <c r="D3545" s="272" t="s">
        <v>5052</v>
      </c>
      <c r="E3545" s="202" t="s">
        <v>26</v>
      </c>
      <c r="F3545" s="273">
        <v>5</v>
      </c>
      <c r="G3545" s="273">
        <f>F3545*11</f>
        <v>55</v>
      </c>
      <c r="H3545" s="273">
        <f>F3545*6</f>
        <v>30</v>
      </c>
      <c r="I3545" s="273">
        <f>F3545*5</f>
        <v>25</v>
      </c>
      <c r="J3545" s="262">
        <v>43248</v>
      </c>
      <c r="K3545" s="262">
        <v>43248</v>
      </c>
      <c r="L3545" s="263" t="s">
        <v>1485</v>
      </c>
      <c r="M3545" s="263" t="s">
        <v>1485</v>
      </c>
      <c r="N3545" s="254" t="s">
        <v>47</v>
      </c>
      <c r="O3545" s="254" t="s">
        <v>47</v>
      </c>
      <c r="P3545" s="254" t="s">
        <v>47</v>
      </c>
      <c r="Q3545" s="254" t="s">
        <v>47</v>
      </c>
      <c r="R3545" s="254" t="s">
        <v>47</v>
      </c>
      <c r="S3545" s="243"/>
      <c r="T3545" s="1371"/>
      <c r="U3545" s="245">
        <v>26</v>
      </c>
      <c r="W3545" s="202" t="s">
        <v>2265</v>
      </c>
      <c r="X3545" s="265" t="s">
        <v>5391</v>
      </c>
      <c r="Y3545" s="248">
        <v>145</v>
      </c>
      <c r="Z3545" s="202"/>
      <c r="AA3545" s="202"/>
      <c r="AB3545" s="499"/>
      <c r="AC3545" s="249">
        <f>IF(B3545="","",(IFERROR(VLOOKUP(B3545,Projecten!A$4:X$9452,5,FALSE),"niet bekend")))</f>
        <v>7</v>
      </c>
      <c r="AD3545" s="330">
        <f t="shared" si="245"/>
        <v>28530</v>
      </c>
      <c r="AE3545" s="211">
        <f>IF(B3545="","",(IFERROR(VLOOKUP(B3545,Projecten!A$4:X$9452,23,FALSE),"niet bekend")))</f>
        <v>39942</v>
      </c>
      <c r="AF3545" s="330">
        <f>IF(B3545="","",(IFERROR(VLOOKUP(B3545,Projecten!A$4:X$9452,12,FALSE),"niet bekend")))</f>
        <v>39942</v>
      </c>
      <c r="AG3545" s="209"/>
    </row>
    <row r="3546" spans="1:33" x14ac:dyDescent="0.2">
      <c r="A3546" s="202">
        <v>30116</v>
      </c>
      <c r="B3546" s="261">
        <v>2018388</v>
      </c>
      <c r="C3546" s="243">
        <v>122091</v>
      </c>
      <c r="D3546" s="243">
        <v>682818</v>
      </c>
      <c r="E3546" s="202" t="s">
        <v>26</v>
      </c>
      <c r="F3546" s="202">
        <v>1</v>
      </c>
      <c r="G3546" s="273">
        <v>6</v>
      </c>
      <c r="H3546" s="273">
        <v>4</v>
      </c>
      <c r="I3546" s="273">
        <v>3</v>
      </c>
      <c r="J3546" s="262">
        <v>43263</v>
      </c>
      <c r="K3546" s="262">
        <v>43266</v>
      </c>
      <c r="L3546" s="263" t="s">
        <v>1485</v>
      </c>
      <c r="M3546" s="263" t="s">
        <v>1485</v>
      </c>
      <c r="N3546" s="254" t="s">
        <v>47</v>
      </c>
      <c r="O3546" s="254" t="s">
        <v>47</v>
      </c>
      <c r="P3546" s="254" t="s">
        <v>47</v>
      </c>
      <c r="Q3546" s="254" t="s">
        <v>47</v>
      </c>
      <c r="R3546" s="254" t="s">
        <v>47</v>
      </c>
      <c r="S3546" s="243"/>
      <c r="T3546" s="1371"/>
      <c r="U3546" s="245">
        <v>26</v>
      </c>
      <c r="W3546" s="265" t="s">
        <v>162</v>
      </c>
      <c r="X3546" s="265" t="s">
        <v>1250</v>
      </c>
      <c r="Y3546" s="248">
        <v>14</v>
      </c>
      <c r="Z3546" s="202"/>
      <c r="AA3546" s="202"/>
      <c r="AB3546" s="499"/>
      <c r="AC3546" s="249">
        <f>IF(B3546="","",(IFERROR(VLOOKUP(B3546,Projecten!A$4:X$9452,5,FALSE),"niet bekend")))</f>
        <v>1</v>
      </c>
      <c r="AD3546" s="330">
        <f t="shared" si="245"/>
        <v>2684.28</v>
      </c>
      <c r="AE3546" s="211">
        <f>IF(B3546="","",(IFERROR(VLOOKUP(B3546,Projecten!A$4:X$9452,23,FALSE),"niet bekend")))</f>
        <v>2684.28</v>
      </c>
      <c r="AF3546" s="330">
        <f>IF(B3546="","",(IFERROR(VLOOKUP(B3546,Projecten!A$4:X$9452,12,FALSE),"niet bekend")))</f>
        <v>2684.28</v>
      </c>
      <c r="AG3546" s="330"/>
    </row>
    <row r="3547" spans="1:33" x14ac:dyDescent="0.2">
      <c r="A3547" s="202">
        <v>30117</v>
      </c>
      <c r="B3547" s="261">
        <v>2018363</v>
      </c>
      <c r="C3547" s="243">
        <v>122092</v>
      </c>
      <c r="D3547" s="243" t="s">
        <v>5200</v>
      </c>
      <c r="E3547" s="202" t="s">
        <v>317</v>
      </c>
      <c r="F3547" s="202">
        <v>1</v>
      </c>
      <c r="G3547" s="273">
        <v>15</v>
      </c>
      <c r="H3547" s="273">
        <v>8</v>
      </c>
      <c r="I3547" s="273">
        <v>5</v>
      </c>
      <c r="J3547" s="262">
        <v>43263</v>
      </c>
      <c r="K3547" s="262">
        <v>43266</v>
      </c>
      <c r="L3547" s="263" t="s">
        <v>1485</v>
      </c>
      <c r="M3547" s="263" t="s">
        <v>1485</v>
      </c>
      <c r="N3547" s="254" t="s">
        <v>47</v>
      </c>
      <c r="O3547" s="254" t="s">
        <v>47</v>
      </c>
      <c r="P3547" s="254" t="s">
        <v>47</v>
      </c>
      <c r="Q3547" s="254" t="s">
        <v>47</v>
      </c>
      <c r="R3547" s="254" t="s">
        <v>47</v>
      </c>
      <c r="S3547" s="243"/>
      <c r="T3547" s="1371"/>
      <c r="U3547" s="245">
        <v>26</v>
      </c>
      <c r="W3547" s="265" t="s">
        <v>777</v>
      </c>
      <c r="X3547" s="265" t="s">
        <v>1341</v>
      </c>
      <c r="Y3547" s="248">
        <v>31</v>
      </c>
      <c r="Z3547" s="202"/>
      <c r="AA3547" s="202"/>
      <c r="AB3547" s="499"/>
      <c r="AC3547" s="249">
        <f>IF(B3547="","",(IFERROR(VLOOKUP(B3547,Projecten!A$4:X$9452,5,FALSE),"niet bekend")))</f>
        <v>1</v>
      </c>
      <c r="AD3547" s="330">
        <f t="shared" si="245"/>
        <v>5091.09</v>
      </c>
      <c r="AE3547" s="211">
        <f>IF(B3547="","",(IFERROR(VLOOKUP(B3547,Projecten!A$4:X$9452,23,FALSE),"niet bekend")))</f>
        <v>5091.09</v>
      </c>
      <c r="AF3547" s="330">
        <f>IF(B3547="","",(IFERROR(VLOOKUP(B3547,Projecten!A$4:X$9452,12,FALSE),"niet bekend")))</f>
        <v>5091.09</v>
      </c>
      <c r="AG3547" s="209"/>
    </row>
    <row r="3548" spans="1:33" x14ac:dyDescent="0.2">
      <c r="A3548" s="202">
        <v>30118</v>
      </c>
      <c r="B3548" s="261">
        <v>2018389</v>
      </c>
      <c r="C3548" s="243">
        <v>122092</v>
      </c>
      <c r="D3548" s="243">
        <v>724218</v>
      </c>
      <c r="E3548" s="318" t="s">
        <v>26</v>
      </c>
      <c r="F3548" s="318">
        <v>1</v>
      </c>
      <c r="G3548" s="389">
        <v>9</v>
      </c>
      <c r="H3548" s="389">
        <v>6</v>
      </c>
      <c r="I3548" s="389">
        <v>3</v>
      </c>
      <c r="J3548" s="262">
        <v>43263</v>
      </c>
      <c r="K3548" s="262">
        <v>43264</v>
      </c>
      <c r="L3548" s="263" t="s">
        <v>1485</v>
      </c>
      <c r="M3548" s="263" t="s">
        <v>1485</v>
      </c>
      <c r="N3548" s="254" t="s">
        <v>47</v>
      </c>
      <c r="O3548" s="254" t="s">
        <v>47</v>
      </c>
      <c r="P3548" s="254" t="s">
        <v>47</v>
      </c>
      <c r="Q3548" s="254" t="s">
        <v>47</v>
      </c>
      <c r="R3548" s="254" t="s">
        <v>47</v>
      </c>
      <c r="S3548" s="243"/>
      <c r="T3548" s="1371"/>
      <c r="U3548" s="245">
        <v>26</v>
      </c>
      <c r="W3548" s="265" t="s">
        <v>162</v>
      </c>
      <c r="X3548" s="265" t="s">
        <v>1341</v>
      </c>
      <c r="Y3548" s="248">
        <v>18</v>
      </c>
      <c r="Z3548" s="202"/>
      <c r="AA3548" s="202"/>
      <c r="AB3548" s="499"/>
      <c r="AC3548" s="249">
        <f>IF(B3548="","",(IFERROR(VLOOKUP(B3548,Projecten!A$4:X$9452,5,FALSE),"niet bekend")))</f>
        <v>1</v>
      </c>
      <c r="AD3548" s="330">
        <f t="shared" si="245"/>
        <v>3473.38</v>
      </c>
      <c r="AE3548" s="211">
        <f>IF(B3548="","",(IFERROR(VLOOKUP(B3548,Projecten!A$4:X$9452,23,FALSE),"niet bekend")))</f>
        <v>3473.38</v>
      </c>
      <c r="AF3548" s="330">
        <f>IF(B3548="","",(IFERROR(VLOOKUP(B3548,Projecten!A$4:X$9452,12,FALSE),"niet bekend")))</f>
        <v>3473.38</v>
      </c>
      <c r="AG3548" s="330"/>
    </row>
    <row r="3549" spans="1:33" x14ac:dyDescent="0.2">
      <c r="A3549" s="202">
        <v>30119</v>
      </c>
      <c r="B3549" s="261">
        <v>2018391</v>
      </c>
      <c r="C3549" s="243">
        <v>122092</v>
      </c>
      <c r="D3549" s="243">
        <v>720918</v>
      </c>
      <c r="E3549" s="318" t="s">
        <v>26</v>
      </c>
      <c r="F3549" s="318">
        <v>1</v>
      </c>
      <c r="G3549" s="389">
        <v>8</v>
      </c>
      <c r="H3549" s="389">
        <v>5</v>
      </c>
      <c r="I3549" s="389">
        <v>3</v>
      </c>
      <c r="J3549" s="262">
        <v>43263</v>
      </c>
      <c r="K3549" s="262">
        <v>43264</v>
      </c>
      <c r="L3549" s="263" t="s">
        <v>1485</v>
      </c>
      <c r="M3549" s="263" t="s">
        <v>1485</v>
      </c>
      <c r="N3549" s="254" t="s">
        <v>47</v>
      </c>
      <c r="O3549" s="254" t="s">
        <v>47</v>
      </c>
      <c r="P3549" s="254" t="s">
        <v>47</v>
      </c>
      <c r="Q3549" s="254" t="s">
        <v>47</v>
      </c>
      <c r="R3549" s="254" t="s">
        <v>47</v>
      </c>
      <c r="S3549" s="243"/>
      <c r="T3549" s="1371"/>
      <c r="U3549" s="245">
        <v>26</v>
      </c>
      <c r="W3549" s="265" t="s">
        <v>162</v>
      </c>
      <c r="X3549" s="265" t="s">
        <v>1341</v>
      </c>
      <c r="Y3549" s="248">
        <v>17</v>
      </c>
      <c r="Z3549" s="202"/>
      <c r="AA3549" s="202"/>
      <c r="AB3549" s="499"/>
      <c r="AC3549" s="249">
        <f>IF(B3549="","",(IFERROR(VLOOKUP(B3549,Projecten!A$4:X$9452,5,FALSE),"niet bekend")))</f>
        <v>1</v>
      </c>
      <c r="AD3549" s="330">
        <f t="shared" si="245"/>
        <v>3346.64</v>
      </c>
      <c r="AE3549" s="211">
        <f>IF(B3549="","",(IFERROR(VLOOKUP(B3549,Projecten!A$4:X$9452,23,FALSE),"niet bekend")))</f>
        <v>3346.64</v>
      </c>
      <c r="AF3549" s="330">
        <f>IF(B3549="","",(IFERROR(VLOOKUP(B3549,Projecten!A$4:X$9452,12,FALSE),"niet bekend")))</f>
        <v>3346.64</v>
      </c>
      <c r="AG3549" s="330"/>
    </row>
    <row r="3550" spans="1:33" x14ac:dyDescent="0.2">
      <c r="A3550" s="202">
        <v>30120</v>
      </c>
      <c r="B3550" s="261">
        <v>2018397</v>
      </c>
      <c r="C3550" s="243">
        <v>122092</v>
      </c>
      <c r="D3550" s="243" t="s">
        <v>5278</v>
      </c>
      <c r="E3550" s="202" t="s">
        <v>26</v>
      </c>
      <c r="F3550" s="202">
        <v>0</v>
      </c>
      <c r="G3550" s="273">
        <v>0</v>
      </c>
      <c r="H3550" s="273">
        <v>1</v>
      </c>
      <c r="I3550" s="273">
        <v>0</v>
      </c>
      <c r="J3550" s="263" t="s">
        <v>1485</v>
      </c>
      <c r="K3550" s="263" t="s">
        <v>1485</v>
      </c>
      <c r="L3550" s="263" t="s">
        <v>1485</v>
      </c>
      <c r="M3550" s="263" t="s">
        <v>1485</v>
      </c>
      <c r="N3550" s="254" t="s">
        <v>47</v>
      </c>
      <c r="O3550" s="254" t="s">
        <v>47</v>
      </c>
      <c r="P3550" s="254" t="s">
        <v>47</v>
      </c>
      <c r="Q3550" s="254" t="s">
        <v>47</v>
      </c>
      <c r="R3550" s="254" t="s">
        <v>47</v>
      </c>
      <c r="S3550" s="243"/>
      <c r="T3550" s="1371"/>
      <c r="U3550" s="245">
        <v>26</v>
      </c>
      <c r="W3550" s="265" t="s">
        <v>1542</v>
      </c>
      <c r="X3550" s="265" t="s">
        <v>1341</v>
      </c>
      <c r="Y3550" s="248">
        <v>2</v>
      </c>
      <c r="Z3550" s="202"/>
      <c r="AA3550" s="202"/>
      <c r="AB3550" s="499"/>
      <c r="AC3550" s="249">
        <f>IF(B3550="","",(IFERROR(VLOOKUP(B3550,Projecten!A$4:X$9452,5,FALSE),"niet bekend")))</f>
        <v>0</v>
      </c>
      <c r="AD3550" s="330">
        <f t="shared" si="245"/>
        <v>86.73</v>
      </c>
      <c r="AE3550" s="211">
        <f>IF(B3550="","",(IFERROR(VLOOKUP(B3550,Projecten!A$4:X$9452,23,FALSE),"niet bekend")))</f>
        <v>86.73</v>
      </c>
      <c r="AF3550" s="330">
        <f>IF(B3550="","",(IFERROR(VLOOKUP(B3550,Projecten!A$4:X$9452,12,FALSE),"niet bekend")))</f>
        <v>86.73</v>
      </c>
      <c r="AG3550" s="209"/>
    </row>
    <row r="3551" spans="1:33" x14ac:dyDescent="0.2">
      <c r="A3551" s="202">
        <v>30121</v>
      </c>
      <c r="B3551" s="261">
        <v>2018390</v>
      </c>
      <c r="C3551" s="243">
        <v>122093</v>
      </c>
      <c r="D3551" s="243">
        <v>724718</v>
      </c>
      <c r="E3551" s="318" t="s">
        <v>26</v>
      </c>
      <c r="F3551" s="318">
        <v>1</v>
      </c>
      <c r="G3551" s="389">
        <v>10</v>
      </c>
      <c r="H3551" s="389">
        <v>5</v>
      </c>
      <c r="I3551" s="389">
        <v>3</v>
      </c>
      <c r="J3551" s="262">
        <v>43263</v>
      </c>
      <c r="K3551" s="262">
        <v>43272</v>
      </c>
      <c r="L3551" s="263" t="s">
        <v>1485</v>
      </c>
      <c r="M3551" s="263" t="s">
        <v>1485</v>
      </c>
      <c r="N3551" s="254" t="s">
        <v>47</v>
      </c>
      <c r="O3551" s="254" t="s">
        <v>47</v>
      </c>
      <c r="P3551" s="254" t="s">
        <v>47</v>
      </c>
      <c r="Q3551" s="254" t="s">
        <v>47</v>
      </c>
      <c r="R3551" s="254" t="s">
        <v>47</v>
      </c>
      <c r="S3551" s="243"/>
      <c r="T3551" s="1371"/>
      <c r="U3551" s="245">
        <v>26</v>
      </c>
      <c r="W3551" s="265" t="s">
        <v>162</v>
      </c>
      <c r="X3551" s="265" t="s">
        <v>5274</v>
      </c>
      <c r="Y3551" s="248">
        <v>18</v>
      </c>
      <c r="Z3551" s="202"/>
      <c r="AA3551" s="202"/>
      <c r="AB3551" s="499"/>
      <c r="AC3551" s="249">
        <f>IF(B3551="","",(IFERROR(VLOOKUP(B3551,Projecten!A$4:X$9452,5,FALSE),"niet bekend")))</f>
        <v>1</v>
      </c>
      <c r="AD3551" s="330">
        <f t="shared" si="245"/>
        <v>5616.09</v>
      </c>
      <c r="AE3551" s="211">
        <f>IF(B3551="","",(IFERROR(VLOOKUP(B3551,Projecten!A$4:X$9452,23,FALSE),"niet bekend")))</f>
        <v>5616.09</v>
      </c>
      <c r="AF3551" s="330">
        <f>IF(B3551="","",(IFERROR(VLOOKUP(B3551,Projecten!A$4:X$9452,12,FALSE),"niet bekend")))</f>
        <v>5616.09</v>
      </c>
      <c r="AG3551" s="330"/>
    </row>
    <row r="3552" spans="1:33" x14ac:dyDescent="0.2">
      <c r="A3552" s="202">
        <v>30122</v>
      </c>
      <c r="B3552" s="261">
        <v>2018402</v>
      </c>
      <c r="C3552" s="243">
        <v>122094</v>
      </c>
      <c r="D3552" s="243" t="s">
        <v>5292</v>
      </c>
      <c r="E3552" s="202" t="s">
        <v>352</v>
      </c>
      <c r="F3552" s="202">
        <v>1</v>
      </c>
      <c r="G3552" s="273">
        <v>7</v>
      </c>
      <c r="H3552" s="273">
        <v>4</v>
      </c>
      <c r="I3552" s="273">
        <v>2</v>
      </c>
      <c r="J3552" s="263" t="s">
        <v>1485</v>
      </c>
      <c r="K3552" s="263" t="s">
        <v>1485</v>
      </c>
      <c r="L3552" s="263" t="s">
        <v>1485</v>
      </c>
      <c r="M3552" s="263" t="s">
        <v>1485</v>
      </c>
      <c r="N3552" s="254" t="s">
        <v>47</v>
      </c>
      <c r="O3552" s="254" t="s">
        <v>47</v>
      </c>
      <c r="P3552" s="254" t="s">
        <v>47</v>
      </c>
      <c r="Q3552" s="254" t="s">
        <v>47</v>
      </c>
      <c r="R3552" s="254" t="s">
        <v>47</v>
      </c>
      <c r="S3552" s="243"/>
      <c r="T3552" s="1371"/>
      <c r="U3552" s="245">
        <v>26</v>
      </c>
      <c r="W3552" s="265" t="s">
        <v>2921</v>
      </c>
      <c r="X3552" s="265" t="s">
        <v>1250</v>
      </c>
      <c r="Y3552" s="248">
        <v>16</v>
      </c>
      <c r="Z3552" s="202"/>
      <c r="AA3552" s="202"/>
      <c r="AB3552" s="499"/>
      <c r="AC3552" s="249">
        <f>IF(B3552="","",(IFERROR(VLOOKUP(B3552,Projecten!A$4:X$9452,5,FALSE),"niet bekend")))</f>
        <v>1</v>
      </c>
      <c r="AD3552" s="330">
        <f t="shared" si="245"/>
        <v>2153.2399999999998</v>
      </c>
      <c r="AE3552" s="211">
        <f>IF(B3552="","",(IFERROR(VLOOKUP(B3552,Projecten!A$4:X$9452,23,FALSE),"niet bekend")))</f>
        <v>2153.2399999999998</v>
      </c>
      <c r="AF3552" s="330">
        <f>IF(B3552="","",(IFERROR(VLOOKUP(B3552,Projecten!A$4:X$9452,12,FALSE),"niet bekend")))</f>
        <v>2153.2399999999998</v>
      </c>
      <c r="AG3552" s="209"/>
    </row>
    <row r="3553" spans="1:33" x14ac:dyDescent="0.2">
      <c r="A3553" s="202">
        <v>30123</v>
      </c>
      <c r="B3553" s="261">
        <v>2018403</v>
      </c>
      <c r="C3553" s="243">
        <v>122094</v>
      </c>
      <c r="D3553" s="243" t="s">
        <v>5293</v>
      </c>
      <c r="E3553" s="202" t="s">
        <v>352</v>
      </c>
      <c r="F3553" s="202">
        <v>1</v>
      </c>
      <c r="G3553" s="273">
        <v>10</v>
      </c>
      <c r="H3553" s="273">
        <v>7</v>
      </c>
      <c r="I3553" s="273">
        <v>4</v>
      </c>
      <c r="J3553" s="263" t="s">
        <v>1485</v>
      </c>
      <c r="K3553" s="263" t="s">
        <v>1485</v>
      </c>
      <c r="L3553" s="263" t="s">
        <v>1485</v>
      </c>
      <c r="M3553" s="263" t="s">
        <v>1485</v>
      </c>
      <c r="N3553" s="254" t="s">
        <v>47</v>
      </c>
      <c r="O3553" s="254" t="s">
        <v>47</v>
      </c>
      <c r="P3553" s="254" t="s">
        <v>47</v>
      </c>
      <c r="Q3553" s="254" t="s">
        <v>47</v>
      </c>
      <c r="R3553" s="254" t="s">
        <v>47</v>
      </c>
      <c r="S3553" s="243"/>
      <c r="T3553" s="1371"/>
      <c r="U3553" s="245">
        <v>26</v>
      </c>
      <c r="W3553" s="265" t="s">
        <v>2921</v>
      </c>
      <c r="X3553" s="265" t="s">
        <v>1250</v>
      </c>
      <c r="Y3553" s="248">
        <v>23</v>
      </c>
      <c r="Z3553" s="202"/>
      <c r="AA3553" s="202"/>
      <c r="AB3553" s="499"/>
      <c r="AC3553" s="249">
        <f>IF(B3553="","",(IFERROR(VLOOKUP(B3553,Projecten!A$4:X$9452,5,FALSE),"niet bekend")))</f>
        <v>1</v>
      </c>
      <c r="AD3553" s="330">
        <f t="shared" si="245"/>
        <v>3161.78</v>
      </c>
      <c r="AE3553" s="211">
        <f>IF(B3553="","",(IFERROR(VLOOKUP(B3553,Projecten!A$4:X$9452,23,FALSE),"niet bekend")))</f>
        <v>3161.78</v>
      </c>
      <c r="AF3553" s="330">
        <f>IF(B3553="","",(IFERROR(VLOOKUP(B3553,Projecten!A$4:X$9452,12,FALSE),"niet bekend")))</f>
        <v>3161.78</v>
      </c>
      <c r="AG3553" s="209"/>
    </row>
    <row r="3554" spans="1:33" x14ac:dyDescent="0.2">
      <c r="A3554" s="202">
        <v>30124</v>
      </c>
      <c r="B3554" s="261">
        <v>2018404</v>
      </c>
      <c r="C3554" s="243">
        <v>122094</v>
      </c>
      <c r="D3554" s="243" t="s">
        <v>5294</v>
      </c>
      <c r="E3554" s="202" t="s">
        <v>352</v>
      </c>
      <c r="F3554" s="202">
        <v>1</v>
      </c>
      <c r="G3554" s="273">
        <v>2</v>
      </c>
      <c r="H3554" s="273">
        <v>0</v>
      </c>
      <c r="I3554" s="273">
        <v>2</v>
      </c>
      <c r="J3554" s="263" t="s">
        <v>1485</v>
      </c>
      <c r="K3554" s="263" t="s">
        <v>1485</v>
      </c>
      <c r="L3554" s="263" t="s">
        <v>1485</v>
      </c>
      <c r="M3554" s="263" t="s">
        <v>1485</v>
      </c>
      <c r="N3554" s="254" t="s">
        <v>47</v>
      </c>
      <c r="O3554" s="254" t="s">
        <v>47</v>
      </c>
      <c r="P3554" s="254" t="s">
        <v>47</v>
      </c>
      <c r="Q3554" s="254" t="s">
        <v>47</v>
      </c>
      <c r="R3554" s="254" t="s">
        <v>47</v>
      </c>
      <c r="S3554" s="243"/>
      <c r="T3554" s="1371"/>
      <c r="U3554" s="245">
        <v>26</v>
      </c>
      <c r="W3554" s="265" t="s">
        <v>2921</v>
      </c>
      <c r="X3554" s="265" t="s">
        <v>1250</v>
      </c>
      <c r="Y3554" s="248">
        <v>8</v>
      </c>
      <c r="Z3554" s="202"/>
      <c r="AA3554" s="202"/>
      <c r="AB3554" s="499"/>
      <c r="AC3554" s="249">
        <f>IF(B3554="","",(IFERROR(VLOOKUP(B3554,Projecten!A$4:X$9452,5,FALSE),"niet bekend")))</f>
        <v>1</v>
      </c>
      <c r="AD3554" s="330">
        <f t="shared" si="245"/>
        <v>1037.32</v>
      </c>
      <c r="AE3554" s="211">
        <f>IF(B3554="","",(IFERROR(VLOOKUP(B3554,Projecten!A$4:X$9452,23,FALSE),"niet bekend")))</f>
        <v>1037.32</v>
      </c>
      <c r="AF3554" s="330">
        <f>IF(B3554="","",(IFERROR(VLOOKUP(B3554,Projecten!A$4:X$9452,12,FALSE),"niet bekend")))</f>
        <v>1037.32</v>
      </c>
      <c r="AG3554" s="209"/>
    </row>
    <row r="3555" spans="1:33" x14ac:dyDescent="0.2">
      <c r="A3555" s="202">
        <v>30125</v>
      </c>
      <c r="B3555" s="261">
        <v>2018146</v>
      </c>
      <c r="C3555" s="243" t="s">
        <v>5337</v>
      </c>
      <c r="D3555" s="243" t="s">
        <v>4728</v>
      </c>
      <c r="E3555" s="202" t="s">
        <v>26</v>
      </c>
      <c r="F3555" s="202">
        <v>1</v>
      </c>
      <c r="G3555" s="202">
        <v>11</v>
      </c>
      <c r="H3555" s="202">
        <v>4</v>
      </c>
      <c r="I3555" s="202">
        <v>12</v>
      </c>
      <c r="J3555" s="262">
        <v>43263</v>
      </c>
      <c r="K3555" s="262">
        <v>43262</v>
      </c>
      <c r="L3555" s="263" t="s">
        <v>1485</v>
      </c>
      <c r="M3555" s="267" t="s">
        <v>3044</v>
      </c>
      <c r="N3555" s="254" t="s">
        <v>47</v>
      </c>
      <c r="O3555" s="254" t="s">
        <v>47</v>
      </c>
      <c r="P3555" s="254" t="s">
        <v>47</v>
      </c>
      <c r="Q3555" s="254" t="s">
        <v>47</v>
      </c>
      <c r="R3555" s="254" t="s">
        <v>47</v>
      </c>
      <c r="S3555" s="243"/>
      <c r="T3555" s="1371"/>
      <c r="U3555" s="245">
        <v>27</v>
      </c>
      <c r="W3555" s="318" t="s">
        <v>3928</v>
      </c>
      <c r="X3555" s="265" t="s">
        <v>1250</v>
      </c>
      <c r="Y3555" s="248">
        <v>48</v>
      </c>
      <c r="Z3555" s="202"/>
      <c r="AA3555" s="202"/>
      <c r="AB3555" s="499"/>
      <c r="AC3555" s="249">
        <f>IF(B3555="","",(IFERROR(VLOOKUP(B3555,Projecten!A$4:X$9452,5,FALSE),"niet bekend")))</f>
        <v>1</v>
      </c>
      <c r="AD3555" s="330">
        <f t="shared" si="245"/>
        <v>11442</v>
      </c>
      <c r="AE3555" s="211">
        <f>IF(B3555="","",(IFERROR(VLOOKUP(B3555,Projecten!A$4:X$9452,23,FALSE),"niet bekend")))</f>
        <v>11442</v>
      </c>
      <c r="AF3555" s="330">
        <f>IF(B3555="","",(IFERROR(VLOOKUP(B3555,Projecten!A$4:X$9452,12,FALSE),"niet bekend")))</f>
        <v>11442</v>
      </c>
      <c r="AG3555" s="209"/>
    </row>
    <row r="3556" spans="1:33" x14ac:dyDescent="0.2">
      <c r="A3556" s="202">
        <v>30126</v>
      </c>
      <c r="B3556" s="261">
        <v>2018441</v>
      </c>
      <c r="C3556" s="243">
        <v>122103</v>
      </c>
      <c r="D3556" s="243" t="s">
        <v>5389</v>
      </c>
      <c r="E3556" s="202" t="s">
        <v>881</v>
      </c>
      <c r="F3556" s="202">
        <v>0</v>
      </c>
      <c r="G3556" s="202">
        <v>2</v>
      </c>
      <c r="H3556" s="202">
        <v>0</v>
      </c>
      <c r="I3556" s="202">
        <v>2</v>
      </c>
      <c r="J3556" s="262">
        <v>43278</v>
      </c>
      <c r="K3556" s="263" t="s">
        <v>1485</v>
      </c>
      <c r="L3556" s="263" t="s">
        <v>1485</v>
      </c>
      <c r="M3556" s="263" t="s">
        <v>1485</v>
      </c>
      <c r="N3556" s="322" t="s">
        <v>47</v>
      </c>
      <c r="O3556" s="254" t="s">
        <v>47</v>
      </c>
      <c r="P3556" s="254" t="s">
        <v>47</v>
      </c>
      <c r="Q3556" s="254" t="s">
        <v>47</v>
      </c>
      <c r="R3556" s="254" t="s">
        <v>47</v>
      </c>
      <c r="S3556" s="243"/>
      <c r="T3556" s="1371"/>
      <c r="U3556" s="245">
        <v>26</v>
      </c>
      <c r="W3556" s="202" t="s">
        <v>905</v>
      </c>
      <c r="X3556" s="265" t="s">
        <v>5494</v>
      </c>
      <c r="Y3556" s="248">
        <v>6</v>
      </c>
      <c r="Z3556" s="202"/>
      <c r="AA3556" s="202"/>
      <c r="AB3556" s="499"/>
      <c r="AC3556" s="249">
        <f>IF(B3556="","",(IFERROR(VLOOKUP(B3556,Projecten!A$4:X$9452,5,FALSE),"niet bekend")))</f>
        <v>0</v>
      </c>
      <c r="AD3556" s="330">
        <f t="shared" si="245"/>
        <v>852.48</v>
      </c>
      <c r="AE3556" s="211">
        <f>IF(B3556="","",(IFERROR(VLOOKUP(B3556,Projecten!A$4:X$9452,23,FALSE),"niet bekend")))</f>
        <v>852.48</v>
      </c>
      <c r="AF3556" s="330">
        <f>IF(B3556="","",(IFERROR(VLOOKUP(B3556,Projecten!A$4:X$9452,12,FALSE),"niet bekend")))</f>
        <v>852.48</v>
      </c>
      <c r="AG3556" s="209"/>
    </row>
    <row r="3557" spans="1:33" x14ac:dyDescent="0.2">
      <c r="A3557" s="202">
        <v>30127</v>
      </c>
      <c r="B3557" s="261">
        <v>2018378</v>
      </c>
      <c r="C3557" s="243">
        <v>122103</v>
      </c>
      <c r="D3557" s="243" t="s">
        <v>5235</v>
      </c>
      <c r="E3557" s="202" t="s">
        <v>5236</v>
      </c>
      <c r="F3557" s="202">
        <v>0</v>
      </c>
      <c r="G3557" s="202">
        <v>8</v>
      </c>
      <c r="H3557" s="202">
        <v>0</v>
      </c>
      <c r="I3557" s="202">
        <v>0</v>
      </c>
      <c r="J3557" s="262">
        <v>43270</v>
      </c>
      <c r="K3557" s="263" t="s">
        <v>1485</v>
      </c>
      <c r="L3557" s="263" t="s">
        <v>1485</v>
      </c>
      <c r="M3557" s="263" t="s">
        <v>1485</v>
      </c>
      <c r="N3557" s="254" t="s">
        <v>47</v>
      </c>
      <c r="O3557" s="254" t="s">
        <v>47</v>
      </c>
      <c r="P3557" s="254" t="s">
        <v>47</v>
      </c>
      <c r="Q3557" s="254" t="s">
        <v>47</v>
      </c>
      <c r="R3557" s="254" t="s">
        <v>47</v>
      </c>
      <c r="S3557" s="243"/>
      <c r="T3557" s="1371"/>
      <c r="U3557" s="245">
        <v>27</v>
      </c>
      <c r="W3557" s="202" t="s">
        <v>654</v>
      </c>
      <c r="X3557" s="265" t="s">
        <v>5413</v>
      </c>
      <c r="Y3557" s="248">
        <v>12</v>
      </c>
      <c r="Z3557" s="202"/>
      <c r="AA3557" s="202"/>
      <c r="AB3557" s="499"/>
      <c r="AC3557" s="249">
        <f>IF(B3557="","",(IFERROR(VLOOKUP(B3557,Projecten!A$4:X$9452,5,FALSE),"niet bekend")))</f>
        <v>0</v>
      </c>
      <c r="AD3557" s="330">
        <f t="shared" si="245"/>
        <v>3130.54</v>
      </c>
      <c r="AE3557" s="211">
        <f>IF(B3557="","",(IFERROR(VLOOKUP(B3557,Projecten!A$4:X$9452,23,FALSE),"niet bekend")))</f>
        <v>3130.54</v>
      </c>
      <c r="AF3557" s="330">
        <f>IF(B3557="","",(IFERROR(VLOOKUP(B3557,Projecten!A$4:X$9452,12,FALSE),"niet bekend")))</f>
        <v>3130.54</v>
      </c>
      <c r="AG3557" s="209"/>
    </row>
    <row r="3558" spans="1:33" x14ac:dyDescent="0.2">
      <c r="A3558" s="202">
        <v>30128</v>
      </c>
      <c r="B3558" s="261">
        <v>2018286</v>
      </c>
      <c r="C3558" s="243">
        <v>122104</v>
      </c>
      <c r="D3558" s="243" t="s">
        <v>5297</v>
      </c>
      <c r="E3558" s="202" t="s">
        <v>26</v>
      </c>
      <c r="F3558" s="273">
        <v>2</v>
      </c>
      <c r="G3558" s="273">
        <f>F3558*11</f>
        <v>22</v>
      </c>
      <c r="H3558" s="273">
        <f>F3558*6</f>
        <v>12</v>
      </c>
      <c r="I3558" s="273">
        <f>F3558*5</f>
        <v>10</v>
      </c>
      <c r="J3558" s="262">
        <v>43255</v>
      </c>
      <c r="K3558" s="262">
        <v>43255</v>
      </c>
      <c r="L3558" s="263" t="s">
        <v>1485</v>
      </c>
      <c r="M3558" s="263" t="s">
        <v>1485</v>
      </c>
      <c r="N3558" s="254" t="s">
        <v>47</v>
      </c>
      <c r="O3558" s="254" t="s">
        <v>47</v>
      </c>
      <c r="P3558" s="254" t="s">
        <v>47</v>
      </c>
      <c r="Q3558" s="254" t="s">
        <v>47</v>
      </c>
      <c r="R3558" s="254" t="s">
        <v>47</v>
      </c>
      <c r="S3558" s="243"/>
      <c r="T3558" s="1371"/>
      <c r="U3558" s="245">
        <v>27</v>
      </c>
      <c r="W3558" s="202" t="s">
        <v>2265</v>
      </c>
      <c r="X3558" s="265" t="s">
        <v>1250</v>
      </c>
      <c r="Y3558" s="248">
        <v>58</v>
      </c>
      <c r="Z3558" s="202"/>
      <c r="AA3558" s="202"/>
      <c r="AB3558" s="499"/>
      <c r="AC3558" s="249">
        <f>IF(B3558="","",(IFERROR(VLOOKUP(B3558,Projecten!A$4:X$9452,5,FALSE),"niet bekend")))</f>
        <v>7</v>
      </c>
      <c r="AD3558" s="330">
        <f t="shared" si="245"/>
        <v>11412</v>
      </c>
      <c r="AE3558" s="211">
        <f>IF(B3558="","",(IFERROR(VLOOKUP(B3558,Projecten!A$4:X$9452,23,FALSE),"niet bekend")))</f>
        <v>39942</v>
      </c>
      <c r="AF3558" s="330">
        <f>IF(B3558="","",(IFERROR(VLOOKUP(B3558,Projecten!A$4:X$9452,12,FALSE),"niet bekend")))</f>
        <v>39942</v>
      </c>
      <c r="AG3558" s="209"/>
    </row>
    <row r="3559" spans="1:33" s="312" customFormat="1" x14ac:dyDescent="0.2">
      <c r="A3559" s="298"/>
      <c r="B3559" s="1012"/>
      <c r="C3559" s="299"/>
      <c r="D3559" s="300"/>
      <c r="E3559" s="300"/>
      <c r="F3559" s="300"/>
      <c r="G3559" s="300"/>
      <c r="H3559" s="300"/>
      <c r="I3559" s="300"/>
      <c r="J3559" s="301"/>
      <c r="K3559" s="301"/>
      <c r="L3559" s="301"/>
      <c r="M3559" s="302"/>
      <c r="N3559" s="302"/>
      <c r="O3559" s="302"/>
      <c r="P3559" s="302"/>
      <c r="Q3559" s="302"/>
      <c r="R3559" s="302"/>
      <c r="S3559" s="303"/>
      <c r="T3559" s="1445"/>
      <c r="U3559" s="305"/>
      <c r="V3559" s="305"/>
      <c r="W3559" s="307"/>
      <c r="X3559" s="307"/>
      <c r="Y3559" s="307"/>
      <c r="Z3559" s="298"/>
      <c r="AA3559" s="308"/>
      <c r="AB3559" s="410"/>
      <c r="AC3559" s="310"/>
      <c r="AD3559" s="412"/>
    </row>
    <row r="3560" spans="1:33" s="236" customFormat="1" ht="12" customHeight="1" x14ac:dyDescent="0.2">
      <c r="A3560" s="220"/>
      <c r="C3560" s="221"/>
      <c r="D3560" s="222">
        <f>SUM(G3560:I3560)</f>
        <v>323</v>
      </c>
      <c r="E3560" s="220"/>
      <c r="F3560" s="220">
        <f>SUM(F3561:F3590)</f>
        <v>16</v>
      </c>
      <c r="G3560" s="220">
        <f>SUM(G3561:G3590)</f>
        <v>159</v>
      </c>
      <c r="H3560" s="220">
        <f>SUM(H3561:H3590)</f>
        <v>96</v>
      </c>
      <c r="I3560" s="220">
        <f>SUM(I3561:I3590)</f>
        <v>68</v>
      </c>
      <c r="J3560" s="223"/>
      <c r="K3560" s="223"/>
      <c r="L3560" s="223"/>
      <c r="M3560" s="224"/>
      <c r="N3560" s="224"/>
      <c r="O3560" s="224"/>
      <c r="P3560" s="224"/>
      <c r="Q3560" s="224"/>
      <c r="R3560" s="224"/>
      <c r="S3560" s="225">
        <v>27</v>
      </c>
      <c r="T3560" s="1442"/>
      <c r="U3560" s="227"/>
      <c r="V3560" s="227"/>
      <c r="W3560" s="229"/>
      <c r="X3560" s="230">
        <f>SUM(Y3560:Y3590)</f>
        <v>440</v>
      </c>
      <c r="Y3560" s="231"/>
      <c r="Z3560" s="231">
        <v>0</v>
      </c>
      <c r="AA3560" s="232">
        <f>X3560-Z3560</f>
        <v>440</v>
      </c>
      <c r="AB3560" s="221"/>
      <c r="AC3560" s="234"/>
      <c r="AD3560" s="384">
        <f>SUM(AD3561:AD3590)</f>
        <v>73968.14</v>
      </c>
    </row>
    <row r="3561" spans="1:33" x14ac:dyDescent="0.2">
      <c r="A3561" s="202"/>
      <c r="B3561" s="519"/>
      <c r="C3561" s="238"/>
      <c r="D3561" s="239"/>
      <c r="E3561" s="240"/>
      <c r="F3561" s="240"/>
      <c r="G3561" s="240"/>
      <c r="H3561" s="240"/>
      <c r="I3561" s="240"/>
      <c r="J3561" s="241"/>
      <c r="K3561" s="241"/>
      <c r="L3561" s="241"/>
      <c r="M3561" s="242"/>
      <c r="N3561" s="242"/>
      <c r="O3561" s="242"/>
      <c r="P3561" s="242"/>
      <c r="Q3561" s="242"/>
      <c r="R3561" s="242"/>
      <c r="S3561" s="243" t="s">
        <v>4485</v>
      </c>
      <c r="T3561" s="1371"/>
      <c r="U3561" s="245"/>
      <c r="X3561" s="247" t="s">
        <v>4856</v>
      </c>
      <c r="Y3561" s="248"/>
      <c r="Z3561" s="202"/>
      <c r="AA3561" s="202"/>
      <c r="AB3561" s="243"/>
      <c r="AC3561" s="249" t="str">
        <f>IF(B3561="","",(IFERROR(VLOOKUP(B3561,Projecten!A$4:X$9452,5,FALSE),"niet bekend")))</f>
        <v/>
      </c>
      <c r="AD3561" s="330" t="str">
        <f>IF(AC3561="","",(IF(F3561=0,AF3561,(F3561/AC3561*AF3561))))</f>
        <v/>
      </c>
      <c r="AE3561" s="211" t="str">
        <f>IF(B3561="","",(IFERROR(VLOOKUP(B3561,Projecten!A$4:X$9452,23,FALSE),"niet bekend")))</f>
        <v/>
      </c>
      <c r="AF3561" s="330" t="str">
        <f>IF(B3561="","",(IFERROR(VLOOKUP(B3561,Projecten!A$4:X$9452,12,FALSE),"niet bekend")))</f>
        <v/>
      </c>
      <c r="AG3561" s="209"/>
    </row>
    <row r="3562" spans="1:33" s="259" customFormat="1" x14ac:dyDescent="0.2">
      <c r="A3562" s="202"/>
      <c r="B3562" s="250"/>
      <c r="C3562" s="251"/>
      <c r="D3562" s="251"/>
      <c r="E3562" s="239"/>
      <c r="F3562" s="239"/>
      <c r="G3562" s="239"/>
      <c r="H3562" s="239"/>
      <c r="I3562" s="239"/>
      <c r="J3562" s="253"/>
      <c r="K3562" s="253"/>
      <c r="L3562" s="253"/>
      <c r="M3562" s="253"/>
      <c r="N3562" s="254"/>
      <c r="O3562" s="254"/>
      <c r="P3562" s="254"/>
      <c r="Q3562" s="254"/>
      <c r="R3562" s="254"/>
      <c r="S3562" s="243">
        <v>2018</v>
      </c>
      <c r="T3562" s="1443"/>
      <c r="U3562" s="255"/>
      <c r="V3562" s="638"/>
      <c r="W3562" s="239"/>
      <c r="X3562" s="239"/>
      <c r="Y3562" s="257"/>
      <c r="Z3562" s="239"/>
      <c r="AA3562" s="239"/>
      <c r="AB3562" s="1120"/>
      <c r="AC3562" s="249" t="str">
        <f>IF(B3562="","",(IFERROR(VLOOKUP(B3562,Projecten!A$4:X$9452,5,FALSE),"niet bekend")))</f>
        <v/>
      </c>
      <c r="AD3562" s="330" t="str">
        <f>IF(AC3562="","",(IF(F3562=0,AF3562,(F3562/AC3562*AF3562))))</f>
        <v/>
      </c>
      <c r="AE3562" s="211" t="str">
        <f>IF(B3562="","",(IFERROR(VLOOKUP(B3562,Projecten!A$4:X$9452,23,FALSE),"niet bekend")))</f>
        <v/>
      </c>
      <c r="AF3562" s="330" t="str">
        <f>IF(B3562="","",(IFERROR(VLOOKUP(B3562,Projecten!A$4:X$9452,12,FALSE),"niet bekend")))</f>
        <v/>
      </c>
    </row>
    <row r="3563" spans="1:33" s="259" customFormat="1" x14ac:dyDescent="0.2">
      <c r="A3563" s="202">
        <v>30698</v>
      </c>
      <c r="B3563" s="250"/>
      <c r="C3563" s="251"/>
      <c r="D3563" s="252" t="s">
        <v>5445</v>
      </c>
      <c r="E3563" s="239"/>
      <c r="F3563" s="239"/>
      <c r="G3563" s="239"/>
      <c r="H3563" s="239"/>
      <c r="I3563" s="239"/>
      <c r="J3563" s="253"/>
      <c r="K3563" s="253"/>
      <c r="L3563" s="253"/>
      <c r="M3563" s="253"/>
      <c r="N3563" s="254"/>
      <c r="O3563" s="254"/>
      <c r="P3563" s="254"/>
      <c r="Q3563" s="254"/>
      <c r="R3563" s="254"/>
      <c r="S3563" s="251"/>
      <c r="T3563" s="1443"/>
      <c r="U3563" s="255"/>
      <c r="V3563" s="638"/>
      <c r="W3563" s="260"/>
      <c r="X3563" s="239"/>
      <c r="Y3563" s="257">
        <v>17</v>
      </c>
      <c r="Z3563" s="239"/>
      <c r="AA3563" s="239"/>
      <c r="AB3563" s="1120"/>
      <c r="AC3563" s="249"/>
      <c r="AD3563" s="330"/>
      <c r="AE3563" s="211"/>
      <c r="AF3563" s="330"/>
    </row>
    <row r="3564" spans="1:33" s="259" customFormat="1" x14ac:dyDescent="0.2">
      <c r="A3564" s="202">
        <v>30699</v>
      </c>
      <c r="B3564" s="250"/>
      <c r="C3564" s="251"/>
      <c r="D3564" s="252" t="s">
        <v>5483</v>
      </c>
      <c r="E3564" s="239"/>
      <c r="F3564" s="239"/>
      <c r="G3564" s="239"/>
      <c r="H3564" s="239"/>
      <c r="I3564" s="239"/>
      <c r="J3564" s="253"/>
      <c r="K3564" s="253"/>
      <c r="L3564" s="253"/>
      <c r="M3564" s="253"/>
      <c r="N3564" s="254"/>
      <c r="O3564" s="254"/>
      <c r="P3564" s="254"/>
      <c r="Q3564" s="254"/>
      <c r="R3564" s="254"/>
      <c r="S3564" s="251"/>
      <c r="T3564" s="1443"/>
      <c r="U3564" s="255"/>
      <c r="V3564" s="638"/>
      <c r="W3564" s="260"/>
      <c r="X3564" s="239"/>
      <c r="Y3564" s="257">
        <v>8.25</v>
      </c>
      <c r="Z3564" s="239"/>
      <c r="AA3564" s="239"/>
      <c r="AB3564" s="1120"/>
      <c r="AC3564" s="249"/>
      <c r="AD3564" s="330"/>
      <c r="AE3564" s="211"/>
      <c r="AF3564" s="330"/>
    </row>
    <row r="3565" spans="1:33" s="259" customFormat="1" x14ac:dyDescent="0.2">
      <c r="A3565" s="202">
        <v>30700</v>
      </c>
      <c r="B3565" s="250"/>
      <c r="C3565" s="251"/>
      <c r="D3565" s="252" t="s">
        <v>5443</v>
      </c>
      <c r="E3565" s="239"/>
      <c r="F3565" s="239"/>
      <c r="G3565" s="239"/>
      <c r="H3565" s="239"/>
      <c r="I3565" s="239"/>
      <c r="J3565" s="253"/>
      <c r="K3565" s="253"/>
      <c r="L3565" s="253"/>
      <c r="M3565" s="253"/>
      <c r="N3565" s="254"/>
      <c r="O3565" s="254"/>
      <c r="P3565" s="254"/>
      <c r="Q3565" s="254"/>
      <c r="R3565" s="254"/>
      <c r="S3565" s="251"/>
      <c r="T3565" s="1443"/>
      <c r="U3565" s="255"/>
      <c r="V3565" s="638"/>
      <c r="W3565" s="260"/>
      <c r="X3565" s="239"/>
      <c r="Y3565" s="331">
        <v>4</v>
      </c>
      <c r="Z3565" s="239"/>
      <c r="AA3565" s="239"/>
      <c r="AB3565" s="1120"/>
      <c r="AC3565" s="249"/>
      <c r="AD3565" s="330"/>
      <c r="AE3565" s="211"/>
      <c r="AF3565" s="330"/>
    </row>
    <row r="3566" spans="1:33" s="259" customFormat="1" x14ac:dyDescent="0.2">
      <c r="A3566" s="202">
        <v>30701</v>
      </c>
      <c r="B3566" s="250"/>
      <c r="C3566" s="251"/>
      <c r="D3566" s="252" t="s">
        <v>5489</v>
      </c>
      <c r="E3566" s="239"/>
      <c r="F3566" s="239"/>
      <c r="G3566" s="239"/>
      <c r="H3566" s="239"/>
      <c r="I3566" s="239"/>
      <c r="J3566" s="253"/>
      <c r="K3566" s="253"/>
      <c r="L3566" s="253"/>
      <c r="M3566" s="253"/>
      <c r="N3566" s="254"/>
      <c r="O3566" s="254"/>
      <c r="P3566" s="254"/>
      <c r="Q3566" s="254"/>
      <c r="R3566" s="254"/>
      <c r="S3566" s="251"/>
      <c r="T3566" s="1443"/>
      <c r="U3566" s="255"/>
      <c r="V3566" s="638"/>
      <c r="W3566" s="260"/>
      <c r="X3566" s="239"/>
      <c r="Y3566" s="331">
        <v>0</v>
      </c>
      <c r="Z3566" s="239"/>
      <c r="AA3566" s="239"/>
      <c r="AB3566" s="1120"/>
      <c r="AC3566" s="249"/>
      <c r="AD3566" s="330"/>
      <c r="AE3566" s="211"/>
      <c r="AF3566" s="330"/>
    </row>
    <row r="3567" spans="1:33" s="259" customFormat="1" x14ac:dyDescent="0.2">
      <c r="A3567" s="202">
        <v>30702</v>
      </c>
      <c r="B3567" s="250"/>
      <c r="C3567" s="251"/>
      <c r="D3567" s="252" t="s">
        <v>5487</v>
      </c>
      <c r="E3567" s="239"/>
      <c r="F3567" s="239"/>
      <c r="G3567" s="239"/>
      <c r="H3567" s="239"/>
      <c r="I3567" s="239"/>
      <c r="J3567" s="253"/>
      <c r="K3567" s="253"/>
      <c r="L3567" s="253"/>
      <c r="M3567" s="253"/>
      <c r="N3567" s="254"/>
      <c r="O3567" s="254"/>
      <c r="P3567" s="254"/>
      <c r="Q3567" s="254"/>
      <c r="R3567" s="254"/>
      <c r="S3567" s="251"/>
      <c r="T3567" s="1443"/>
      <c r="U3567" s="255"/>
      <c r="V3567" s="638"/>
      <c r="W3567" s="260"/>
      <c r="X3567" s="239"/>
      <c r="Y3567" s="331">
        <v>16.5</v>
      </c>
      <c r="Z3567" s="239"/>
      <c r="AA3567" s="239"/>
      <c r="AB3567" s="1120"/>
      <c r="AC3567" s="249"/>
      <c r="AD3567" s="330"/>
      <c r="AE3567" s="211"/>
      <c r="AF3567" s="330"/>
    </row>
    <row r="3568" spans="1:33" s="259" customFormat="1" x14ac:dyDescent="0.2">
      <c r="A3568" s="202">
        <v>30703</v>
      </c>
      <c r="B3568" s="250"/>
      <c r="C3568" s="251"/>
      <c r="D3568" s="252" t="s">
        <v>5393</v>
      </c>
      <c r="E3568" s="239"/>
      <c r="F3568" s="239"/>
      <c r="G3568" s="239"/>
      <c r="H3568" s="239"/>
      <c r="I3568" s="239"/>
      <c r="J3568" s="253"/>
      <c r="K3568" s="253"/>
      <c r="L3568" s="253"/>
      <c r="M3568" s="253"/>
      <c r="N3568" s="254"/>
      <c r="O3568" s="254"/>
      <c r="P3568" s="254"/>
      <c r="Q3568" s="254"/>
      <c r="R3568" s="254"/>
      <c r="S3568" s="251"/>
      <c r="T3568" s="1443"/>
      <c r="U3568" s="255"/>
      <c r="V3568" s="638"/>
      <c r="W3568" s="260"/>
      <c r="X3568" s="239"/>
      <c r="Y3568" s="257">
        <v>8.25</v>
      </c>
      <c r="Z3568" s="239"/>
      <c r="AA3568" s="239"/>
      <c r="AB3568" s="1120"/>
      <c r="AC3568" s="249"/>
      <c r="AD3568" s="330"/>
      <c r="AE3568" s="211"/>
      <c r="AF3568" s="330"/>
    </row>
    <row r="3569" spans="1:33" x14ac:dyDescent="0.2">
      <c r="A3569" s="202">
        <v>30704</v>
      </c>
      <c r="B3569" s="261">
        <v>2018395</v>
      </c>
      <c r="C3569" s="243">
        <v>122105</v>
      </c>
      <c r="D3569" s="243" t="s">
        <v>5295</v>
      </c>
      <c r="E3569" s="202" t="s">
        <v>26</v>
      </c>
      <c r="F3569" s="273">
        <v>3</v>
      </c>
      <c r="G3569" s="273">
        <v>33</v>
      </c>
      <c r="H3569" s="273">
        <v>18</v>
      </c>
      <c r="I3569" s="273">
        <v>15</v>
      </c>
      <c r="J3569" s="263" t="s">
        <v>47</v>
      </c>
      <c r="K3569" s="263" t="s">
        <v>47</v>
      </c>
      <c r="L3569" s="263" t="s">
        <v>1485</v>
      </c>
      <c r="M3569" s="263" t="s">
        <v>1485</v>
      </c>
      <c r="N3569" s="254" t="s">
        <v>47</v>
      </c>
      <c r="O3569" s="254" t="s">
        <v>47</v>
      </c>
      <c r="P3569" s="254" t="s">
        <v>47</v>
      </c>
      <c r="Q3569" s="254" t="s">
        <v>47</v>
      </c>
      <c r="R3569" s="254" t="s">
        <v>47</v>
      </c>
      <c r="S3569" s="243"/>
      <c r="T3569" s="1371"/>
      <c r="U3569" s="245">
        <v>27</v>
      </c>
      <c r="W3569" s="202" t="s">
        <v>2265</v>
      </c>
      <c r="X3569" s="265" t="s">
        <v>5395</v>
      </c>
      <c r="Y3569" s="248">
        <v>87</v>
      </c>
      <c r="Z3569" s="202"/>
      <c r="AA3569" s="202"/>
      <c r="AB3569" s="499"/>
      <c r="AC3569" s="249">
        <f>IF(B3569="","",(IFERROR(VLOOKUP(B3569,Projecten!A$4:X$9452,5,FALSE),"niet bekend")))</f>
        <v>3</v>
      </c>
      <c r="AD3569" s="330">
        <f t="shared" ref="AD3569:AD3589" si="246">IF(AC3569="","",(IF(F3569=0,AF3569,(F3569/AC3569*AF3569))))</f>
        <v>17118</v>
      </c>
      <c r="AE3569" s="211">
        <f>IF(B3569="","",(IFERROR(VLOOKUP(B3569,Projecten!A$4:X$9452,23,FALSE),"niet bekend")))</f>
        <v>17118</v>
      </c>
      <c r="AF3569" s="330">
        <f>IF(B3569="","",(IFERROR(VLOOKUP(B3569,Projecten!A$4:X$9452,12,FALSE),"niet bekend")))</f>
        <v>17118</v>
      </c>
      <c r="AG3569" s="209"/>
    </row>
    <row r="3570" spans="1:33" x14ac:dyDescent="0.2">
      <c r="A3570" s="202">
        <v>30705</v>
      </c>
      <c r="B3570" s="261">
        <v>2018386</v>
      </c>
      <c r="C3570" s="243">
        <v>122106</v>
      </c>
      <c r="D3570" s="243" t="s">
        <v>5250</v>
      </c>
      <c r="E3570" s="202" t="s">
        <v>26</v>
      </c>
      <c r="F3570" s="273">
        <v>0</v>
      </c>
      <c r="G3570" s="273">
        <v>4</v>
      </c>
      <c r="H3570" s="273">
        <v>2</v>
      </c>
      <c r="I3570" s="273">
        <v>2</v>
      </c>
      <c r="J3570" s="262">
        <v>43270</v>
      </c>
      <c r="K3570" s="263" t="s">
        <v>1485</v>
      </c>
      <c r="L3570" s="263" t="s">
        <v>1485</v>
      </c>
      <c r="M3570" s="263" t="s">
        <v>1485</v>
      </c>
      <c r="N3570" s="254" t="s">
        <v>47</v>
      </c>
      <c r="O3570" s="254" t="s">
        <v>47</v>
      </c>
      <c r="P3570" s="254" t="s">
        <v>47</v>
      </c>
      <c r="Q3570" s="254" t="s">
        <v>47</v>
      </c>
      <c r="R3570" s="254" t="s">
        <v>47</v>
      </c>
      <c r="S3570" s="243"/>
      <c r="T3570" s="1371"/>
      <c r="U3570" s="245">
        <v>27</v>
      </c>
      <c r="W3570" s="265" t="s">
        <v>162</v>
      </c>
      <c r="X3570" s="265" t="s">
        <v>5414</v>
      </c>
      <c r="Y3570" s="248">
        <v>11</v>
      </c>
      <c r="Z3570" s="202"/>
      <c r="AA3570" s="202"/>
      <c r="AB3570" s="499"/>
      <c r="AC3570" s="249">
        <f>IF(B3570="","",(IFERROR(VLOOKUP(B3570,Projecten!A$4:X$9452,5,FALSE),"niet bekend")))</f>
        <v>0</v>
      </c>
      <c r="AD3570" s="330">
        <f t="shared" si="246"/>
        <v>1830.35</v>
      </c>
      <c r="AE3570" s="211">
        <f>IF(B3570="","",(IFERROR(VLOOKUP(B3570,Projecten!A$4:X$9452,23,FALSE),"niet bekend")))</f>
        <v>1830.35</v>
      </c>
      <c r="AF3570" s="330">
        <f>IF(B3570="","",(IFERROR(VLOOKUP(B3570,Projecten!A$4:X$9452,12,FALSE),"niet bekend")))</f>
        <v>1830.35</v>
      </c>
      <c r="AG3570" s="209"/>
    </row>
    <row r="3571" spans="1:33" x14ac:dyDescent="0.2">
      <c r="A3571" s="202">
        <v>30706</v>
      </c>
      <c r="B3571" s="261">
        <v>2018408</v>
      </c>
      <c r="C3571" s="243">
        <v>122106</v>
      </c>
      <c r="D3571" s="243" t="s">
        <v>5319</v>
      </c>
      <c r="E3571" s="202" t="s">
        <v>26</v>
      </c>
      <c r="F3571" s="273">
        <v>0</v>
      </c>
      <c r="G3571" s="273">
        <v>2</v>
      </c>
      <c r="H3571" s="273">
        <v>1</v>
      </c>
      <c r="I3571" s="389">
        <v>1</v>
      </c>
      <c r="J3571" s="262">
        <v>43270</v>
      </c>
      <c r="K3571" s="263" t="s">
        <v>1485</v>
      </c>
      <c r="L3571" s="263" t="s">
        <v>1485</v>
      </c>
      <c r="M3571" s="263" t="s">
        <v>1485</v>
      </c>
      <c r="N3571" s="254" t="s">
        <v>47</v>
      </c>
      <c r="O3571" s="254" t="s">
        <v>47</v>
      </c>
      <c r="P3571" s="254" t="s">
        <v>47</v>
      </c>
      <c r="Q3571" s="254" t="s">
        <v>47</v>
      </c>
      <c r="R3571" s="254" t="s">
        <v>47</v>
      </c>
      <c r="S3571" s="243"/>
      <c r="T3571" s="1371"/>
      <c r="U3571" s="245">
        <v>27</v>
      </c>
      <c r="W3571" s="265" t="s">
        <v>162</v>
      </c>
      <c r="X3571" s="265" t="s">
        <v>1250</v>
      </c>
      <c r="Y3571" s="248">
        <v>7</v>
      </c>
      <c r="Z3571" s="202"/>
      <c r="AA3571" s="202"/>
      <c r="AB3571" s="499"/>
      <c r="AC3571" s="249">
        <f>IF(B3571="","",(IFERROR(VLOOKUP(B3571,Projecten!A$4:X$9452,5,FALSE),"niet bekend")))</f>
        <v>0</v>
      </c>
      <c r="AD3571" s="330">
        <f t="shared" si="246"/>
        <v>768.95</v>
      </c>
      <c r="AE3571" s="211">
        <f>IF(B3571="","",(IFERROR(VLOOKUP(B3571,Projecten!A$4:X$9452,23,FALSE),"niet bekend")))</f>
        <v>768.95</v>
      </c>
      <c r="AF3571" s="330">
        <f>IF(B3571="","",(IFERROR(VLOOKUP(B3571,Projecten!A$4:X$9452,12,FALSE),"niet bekend")))</f>
        <v>768.95</v>
      </c>
      <c r="AG3571" s="209"/>
    </row>
    <row r="3572" spans="1:33" x14ac:dyDescent="0.2">
      <c r="A3572" s="202">
        <v>30707</v>
      </c>
      <c r="B3572" s="261">
        <v>2018409</v>
      </c>
      <c r="C3572" s="243">
        <v>122106</v>
      </c>
      <c r="D3572" s="243">
        <v>692618</v>
      </c>
      <c r="E3572" s="202" t="s">
        <v>26</v>
      </c>
      <c r="F3572" s="273">
        <v>1</v>
      </c>
      <c r="G3572" s="273">
        <v>7</v>
      </c>
      <c r="H3572" s="273">
        <v>4</v>
      </c>
      <c r="I3572" s="389">
        <v>3</v>
      </c>
      <c r="J3572" s="262">
        <v>43270</v>
      </c>
      <c r="K3572" s="262">
        <v>43271</v>
      </c>
      <c r="L3572" s="263" t="s">
        <v>1485</v>
      </c>
      <c r="M3572" s="263" t="s">
        <v>1485</v>
      </c>
      <c r="N3572" s="254" t="s">
        <v>47</v>
      </c>
      <c r="O3572" s="254" t="s">
        <v>47</v>
      </c>
      <c r="P3572" s="254" t="s">
        <v>47</v>
      </c>
      <c r="Q3572" s="254" t="s">
        <v>47</v>
      </c>
      <c r="R3572" s="254" t="s">
        <v>47</v>
      </c>
      <c r="S3572" s="243"/>
      <c r="T3572" s="1371"/>
      <c r="U3572" s="245">
        <v>27</v>
      </c>
      <c r="W3572" s="265" t="s">
        <v>162</v>
      </c>
      <c r="X3572" s="265" t="s">
        <v>5456</v>
      </c>
      <c r="Y3572" s="248">
        <v>17</v>
      </c>
      <c r="Z3572" s="202"/>
      <c r="AA3572" s="202"/>
      <c r="AB3572" s="499"/>
      <c r="AC3572" s="249">
        <f>IF(B3572="","",(IFERROR(VLOOKUP(B3572,Projecten!A$4:X$9452,5,FALSE),"niet bekend")))</f>
        <v>1</v>
      </c>
      <c r="AD3572" s="330">
        <f t="shared" si="246"/>
        <v>3004.93</v>
      </c>
      <c r="AE3572" s="211">
        <f>IF(B3572="","",(IFERROR(VLOOKUP(B3572,Projecten!A$4:X$9452,23,FALSE),"niet bekend")))</f>
        <v>3004.93</v>
      </c>
      <c r="AF3572" s="330">
        <f>IF(B3572="","",(IFERROR(VLOOKUP(B3572,Projecten!A$4:X$9452,12,FALSE),"niet bekend")))</f>
        <v>3004.93</v>
      </c>
      <c r="AG3572" s="209"/>
    </row>
    <row r="3573" spans="1:33" x14ac:dyDescent="0.2">
      <c r="A3573" s="202">
        <v>30708</v>
      </c>
      <c r="B3573" s="261">
        <v>2018416</v>
      </c>
      <c r="C3573" s="243">
        <v>122106</v>
      </c>
      <c r="D3573" s="243">
        <v>726018</v>
      </c>
      <c r="E3573" s="202" t="s">
        <v>26</v>
      </c>
      <c r="F3573" s="273">
        <v>1</v>
      </c>
      <c r="G3573" s="273">
        <v>9</v>
      </c>
      <c r="H3573" s="273">
        <v>5</v>
      </c>
      <c r="I3573" s="389">
        <v>3</v>
      </c>
      <c r="J3573" s="262">
        <v>43270</v>
      </c>
      <c r="K3573" s="262">
        <v>43271</v>
      </c>
      <c r="L3573" s="263" t="s">
        <v>1485</v>
      </c>
      <c r="M3573" s="263" t="s">
        <v>1485</v>
      </c>
      <c r="N3573" s="254" t="s">
        <v>47</v>
      </c>
      <c r="O3573" s="254" t="s">
        <v>47</v>
      </c>
      <c r="P3573" s="254" t="s">
        <v>47</v>
      </c>
      <c r="Q3573" s="254" t="s">
        <v>47</v>
      </c>
      <c r="R3573" s="254" t="s">
        <v>47</v>
      </c>
      <c r="S3573" s="243"/>
      <c r="T3573" s="1371"/>
      <c r="U3573" s="245">
        <v>27</v>
      </c>
      <c r="W3573" s="265" t="s">
        <v>162</v>
      </c>
      <c r="X3573" s="265" t="s">
        <v>1250</v>
      </c>
      <c r="Y3573" s="248">
        <v>28</v>
      </c>
      <c r="Z3573" s="202"/>
      <c r="AA3573" s="202"/>
      <c r="AB3573" s="499"/>
      <c r="AC3573" s="249">
        <f>IF(B3573="","",(IFERROR(VLOOKUP(B3573,Projecten!A$4:X$9452,5,FALSE),"niet bekend")))</f>
        <v>1</v>
      </c>
      <c r="AD3573" s="330">
        <f t="shared" si="246"/>
        <v>5188.1400000000003</v>
      </c>
      <c r="AE3573" s="211">
        <f>IF(B3573="","",(IFERROR(VLOOKUP(B3573,Projecten!A$4:X$9452,23,FALSE),"niet bekend")))</f>
        <v>5188.1400000000003</v>
      </c>
      <c r="AF3573" s="330">
        <f>IF(B3573="","",(IFERROR(VLOOKUP(B3573,Projecten!A$4:X$9452,12,FALSE),"niet bekend")))</f>
        <v>5188.1400000000003</v>
      </c>
      <c r="AG3573" s="209"/>
    </row>
    <row r="3574" spans="1:33" x14ac:dyDescent="0.2">
      <c r="A3574" s="202">
        <v>30709</v>
      </c>
      <c r="B3574" s="261" t="s">
        <v>5340</v>
      </c>
      <c r="C3574" s="243" t="s">
        <v>5396</v>
      </c>
      <c r="D3574" s="243">
        <v>680018</v>
      </c>
      <c r="E3574" s="202" t="s">
        <v>26</v>
      </c>
      <c r="F3574" s="273">
        <v>1</v>
      </c>
      <c r="G3574" s="273">
        <v>8</v>
      </c>
      <c r="H3574" s="273">
        <v>3</v>
      </c>
      <c r="I3574" s="389">
        <v>5</v>
      </c>
      <c r="J3574" s="262">
        <v>43276</v>
      </c>
      <c r="K3574" s="262">
        <v>43271</v>
      </c>
      <c r="L3574" s="263" t="s">
        <v>1485</v>
      </c>
      <c r="M3574" s="262" t="s">
        <v>5106</v>
      </c>
      <c r="N3574" s="254" t="s">
        <v>47</v>
      </c>
      <c r="O3574" s="254" t="s">
        <v>47</v>
      </c>
      <c r="P3574" s="254" t="s">
        <v>47</v>
      </c>
      <c r="Q3574" s="254" t="s">
        <v>47</v>
      </c>
      <c r="R3574" s="254" t="s">
        <v>47</v>
      </c>
      <c r="S3574" s="243"/>
      <c r="T3574" s="1371"/>
      <c r="U3574" s="245">
        <v>27</v>
      </c>
      <c r="W3574" s="265" t="s">
        <v>162</v>
      </c>
      <c r="X3574" s="265" t="s">
        <v>1250</v>
      </c>
      <c r="Y3574" s="248">
        <v>25</v>
      </c>
      <c r="Z3574" s="202"/>
      <c r="AA3574" s="202"/>
      <c r="AB3574" s="499"/>
      <c r="AC3574" s="249">
        <f>IF(B3574="","",(IFERROR(VLOOKUP(B3574,Projecten!A$4:X$9452,5,FALSE),"niet bekend")))</f>
        <v>1</v>
      </c>
      <c r="AD3574" s="330">
        <f t="shared" si="246"/>
        <v>5446.65</v>
      </c>
      <c r="AE3574" s="211">
        <f>IF(B3574="","",(IFERROR(VLOOKUP(B3574,Projecten!A$4:X$9452,23,FALSE),"niet bekend")))</f>
        <v>5446.65</v>
      </c>
      <c r="AF3574" s="330">
        <f>IF(B3574="","",(IFERROR(VLOOKUP(B3574,Projecten!A$4:X$9452,12,FALSE),"niet bekend")))</f>
        <v>5446.65</v>
      </c>
      <c r="AG3574" s="209"/>
    </row>
    <row r="3575" spans="1:33" x14ac:dyDescent="0.2">
      <c r="A3575" s="202">
        <v>30710</v>
      </c>
      <c r="B3575" s="261">
        <v>2018415</v>
      </c>
      <c r="C3575" s="243">
        <v>122108</v>
      </c>
      <c r="D3575" s="243">
        <v>725018</v>
      </c>
      <c r="E3575" s="202" t="s">
        <v>26</v>
      </c>
      <c r="F3575" s="273">
        <v>1</v>
      </c>
      <c r="G3575" s="273">
        <v>8</v>
      </c>
      <c r="H3575" s="273">
        <v>7</v>
      </c>
      <c r="I3575" s="389">
        <v>2</v>
      </c>
      <c r="J3575" s="262">
        <v>43270</v>
      </c>
      <c r="K3575" s="262">
        <v>43271</v>
      </c>
      <c r="L3575" s="263" t="s">
        <v>1485</v>
      </c>
      <c r="M3575" s="263" t="s">
        <v>1485</v>
      </c>
      <c r="N3575" s="254" t="s">
        <v>47</v>
      </c>
      <c r="O3575" s="254" t="s">
        <v>47</v>
      </c>
      <c r="P3575" s="254" t="s">
        <v>47</v>
      </c>
      <c r="Q3575" s="254" t="s">
        <v>47</v>
      </c>
      <c r="R3575" s="254" t="s">
        <v>47</v>
      </c>
      <c r="S3575" s="243"/>
      <c r="T3575" s="1371"/>
      <c r="U3575" s="245">
        <v>27</v>
      </c>
      <c r="W3575" s="265" t="s">
        <v>162</v>
      </c>
      <c r="X3575" s="265" t="s">
        <v>1341</v>
      </c>
      <c r="Y3575" s="248">
        <v>15</v>
      </c>
      <c r="Z3575" s="202"/>
      <c r="AA3575" s="202"/>
      <c r="AB3575" s="499"/>
      <c r="AC3575" s="249">
        <f>IF(B3575="","",(IFERROR(VLOOKUP(B3575,Projecten!A$4:X$9452,5,FALSE),"niet bekend")))</f>
        <v>1</v>
      </c>
      <c r="AD3575" s="330">
        <f t="shared" si="246"/>
        <v>2749.08</v>
      </c>
      <c r="AE3575" s="211">
        <f>IF(B3575="","",(IFERROR(VLOOKUP(B3575,Projecten!A$4:X$9452,23,FALSE),"niet bekend")))</f>
        <v>2749.08</v>
      </c>
      <c r="AF3575" s="330">
        <f>IF(B3575="","",(IFERROR(VLOOKUP(B3575,Projecten!A$4:X$9452,12,FALSE),"niet bekend")))</f>
        <v>2749.08</v>
      </c>
      <c r="AG3575" s="209"/>
    </row>
    <row r="3576" spans="1:33" x14ac:dyDescent="0.2">
      <c r="A3576" s="202">
        <v>30711</v>
      </c>
      <c r="B3576" s="261">
        <v>2018411</v>
      </c>
      <c r="C3576" s="243">
        <v>122108</v>
      </c>
      <c r="D3576" s="243">
        <v>726118</v>
      </c>
      <c r="E3576" s="202" t="s">
        <v>26</v>
      </c>
      <c r="F3576" s="273">
        <v>1</v>
      </c>
      <c r="G3576" s="273">
        <v>9</v>
      </c>
      <c r="H3576" s="273">
        <v>7</v>
      </c>
      <c r="I3576" s="389">
        <v>3</v>
      </c>
      <c r="J3576" s="262">
        <v>43270</v>
      </c>
      <c r="K3576" s="262" t="s">
        <v>5421</v>
      </c>
      <c r="L3576" s="263" t="s">
        <v>1485</v>
      </c>
      <c r="M3576" s="263" t="s">
        <v>1485</v>
      </c>
      <c r="N3576" s="254" t="s">
        <v>47</v>
      </c>
      <c r="O3576" s="254" t="s">
        <v>47</v>
      </c>
      <c r="P3576" s="254" t="s">
        <v>47</v>
      </c>
      <c r="Q3576" s="254" t="s">
        <v>47</v>
      </c>
      <c r="R3576" s="254" t="s">
        <v>47</v>
      </c>
      <c r="S3576" s="243"/>
      <c r="T3576" s="1371"/>
      <c r="U3576" s="245">
        <v>27</v>
      </c>
      <c r="W3576" s="265" t="s">
        <v>162</v>
      </c>
      <c r="X3576" s="265" t="s">
        <v>1341</v>
      </c>
      <c r="Y3576" s="248">
        <v>19</v>
      </c>
      <c r="Z3576" s="202"/>
      <c r="AA3576" s="202"/>
      <c r="AB3576" s="499"/>
      <c r="AC3576" s="249">
        <f>IF(B3576="","",(IFERROR(VLOOKUP(B3576,Projecten!A$4:X$9452,5,FALSE),"niet bekend")))</f>
        <v>1</v>
      </c>
      <c r="AD3576" s="330">
        <f t="shared" si="246"/>
        <v>3408</v>
      </c>
      <c r="AE3576" s="211">
        <f>IF(B3576="","",(IFERROR(VLOOKUP(B3576,Projecten!A$4:X$9452,23,FALSE),"niet bekend")))</f>
        <v>3408</v>
      </c>
      <c r="AF3576" s="330">
        <f>IF(B3576="","",(IFERROR(VLOOKUP(B3576,Projecten!A$4:X$9452,12,FALSE),"niet bekend")))</f>
        <v>3408</v>
      </c>
      <c r="AG3576" s="209"/>
    </row>
    <row r="3577" spans="1:33" x14ac:dyDescent="0.2">
      <c r="A3577" s="202">
        <v>30712</v>
      </c>
      <c r="B3577" s="261">
        <v>2018412</v>
      </c>
      <c r="C3577" s="243">
        <v>122108</v>
      </c>
      <c r="D3577" s="243" t="s">
        <v>5313</v>
      </c>
      <c r="E3577" s="202" t="s">
        <v>26</v>
      </c>
      <c r="F3577" s="273">
        <v>0</v>
      </c>
      <c r="G3577" s="273">
        <v>1</v>
      </c>
      <c r="H3577" s="273">
        <v>0</v>
      </c>
      <c r="I3577" s="389">
        <v>1</v>
      </c>
      <c r="J3577" s="262">
        <v>43270</v>
      </c>
      <c r="K3577" s="263" t="s">
        <v>1485</v>
      </c>
      <c r="L3577" s="263" t="s">
        <v>1485</v>
      </c>
      <c r="M3577" s="263" t="s">
        <v>1485</v>
      </c>
      <c r="N3577" s="254" t="s">
        <v>47</v>
      </c>
      <c r="O3577" s="254" t="s">
        <v>47</v>
      </c>
      <c r="P3577" s="254" t="s">
        <v>47</v>
      </c>
      <c r="Q3577" s="254" t="s">
        <v>47</v>
      </c>
      <c r="R3577" s="254" t="s">
        <v>47</v>
      </c>
      <c r="S3577" s="243"/>
      <c r="T3577" s="1371"/>
      <c r="U3577" s="245">
        <v>27</v>
      </c>
      <c r="W3577" s="265" t="s">
        <v>162</v>
      </c>
      <c r="X3577" s="265" t="s">
        <v>1341</v>
      </c>
      <c r="Y3577" s="248">
        <v>4</v>
      </c>
      <c r="Z3577" s="202"/>
      <c r="AA3577" s="202"/>
      <c r="AB3577" s="499"/>
      <c r="AC3577" s="249">
        <f>IF(B3577="","",(IFERROR(VLOOKUP(B3577,Projecten!A$4:X$9452,5,FALSE),"niet bekend")))</f>
        <v>0</v>
      </c>
      <c r="AD3577" s="330">
        <f t="shared" si="246"/>
        <v>528.16</v>
      </c>
      <c r="AE3577" s="211">
        <f>IF(B3577="","",(IFERROR(VLOOKUP(B3577,Projecten!A$4:X$9452,23,FALSE),"niet bekend")))</f>
        <v>528.16</v>
      </c>
      <c r="AF3577" s="330">
        <f>IF(B3577="","",(IFERROR(VLOOKUP(B3577,Projecten!A$4:X$9452,12,FALSE),"niet bekend")))</f>
        <v>528.16</v>
      </c>
      <c r="AG3577" s="209"/>
    </row>
    <row r="3578" spans="1:33" x14ac:dyDescent="0.2">
      <c r="A3578" s="202">
        <v>30713</v>
      </c>
      <c r="B3578" s="261">
        <v>2018423</v>
      </c>
      <c r="C3578" s="243">
        <v>122108</v>
      </c>
      <c r="D3578" s="243" t="s">
        <v>5327</v>
      </c>
      <c r="E3578" s="202" t="s">
        <v>26</v>
      </c>
      <c r="F3578" s="273">
        <v>0</v>
      </c>
      <c r="G3578" s="273">
        <v>2</v>
      </c>
      <c r="H3578" s="273">
        <v>1</v>
      </c>
      <c r="I3578" s="389">
        <v>1</v>
      </c>
      <c r="J3578" s="262">
        <v>43270</v>
      </c>
      <c r="K3578" s="263" t="s">
        <v>1485</v>
      </c>
      <c r="L3578" s="263" t="s">
        <v>1485</v>
      </c>
      <c r="M3578" s="263" t="s">
        <v>1485</v>
      </c>
      <c r="N3578" s="254" t="s">
        <v>47</v>
      </c>
      <c r="O3578" s="254" t="s">
        <v>47</v>
      </c>
      <c r="P3578" s="254" t="s">
        <v>47</v>
      </c>
      <c r="Q3578" s="254" t="s">
        <v>47</v>
      </c>
      <c r="R3578" s="254" t="s">
        <v>47</v>
      </c>
      <c r="S3578" s="243"/>
      <c r="T3578" s="1371"/>
      <c r="U3578" s="245">
        <v>27</v>
      </c>
      <c r="W3578" s="265" t="s">
        <v>162</v>
      </c>
      <c r="X3578" s="265" t="s">
        <v>1341</v>
      </c>
      <c r="Y3578" s="248">
        <v>5</v>
      </c>
      <c r="Z3578" s="202"/>
      <c r="AA3578" s="202"/>
      <c r="AB3578" s="499"/>
      <c r="AC3578" s="249">
        <f>IF(B3578="","",(IFERROR(VLOOKUP(B3578,Projecten!A$4:X$9452,5,FALSE),"niet bekend")))</f>
        <v>0</v>
      </c>
      <c r="AD3578" s="330">
        <f t="shared" si="246"/>
        <v>703.73</v>
      </c>
      <c r="AE3578" s="211">
        <f>IF(B3578="","",(IFERROR(VLOOKUP(B3578,Projecten!A$4:X$9452,23,FALSE),"niet bekend")))</f>
        <v>703.73</v>
      </c>
      <c r="AF3578" s="330">
        <f>IF(B3578="","",(IFERROR(VLOOKUP(B3578,Projecten!A$4:X$9452,12,FALSE),"niet bekend")))</f>
        <v>703.73</v>
      </c>
      <c r="AG3578" s="209"/>
    </row>
    <row r="3579" spans="1:33" x14ac:dyDescent="0.2">
      <c r="A3579" s="202">
        <v>30714</v>
      </c>
      <c r="B3579" s="261">
        <v>2018407</v>
      </c>
      <c r="C3579" s="243">
        <v>122109</v>
      </c>
      <c r="D3579" s="243">
        <v>724118</v>
      </c>
      <c r="E3579" s="202" t="s">
        <v>26</v>
      </c>
      <c r="F3579" s="273">
        <v>1</v>
      </c>
      <c r="G3579" s="273">
        <v>9</v>
      </c>
      <c r="H3579" s="273">
        <v>5</v>
      </c>
      <c r="I3579" s="389">
        <v>3</v>
      </c>
      <c r="J3579" s="262">
        <v>43270</v>
      </c>
      <c r="K3579" s="262">
        <v>43271</v>
      </c>
      <c r="L3579" s="263" t="s">
        <v>1485</v>
      </c>
      <c r="M3579" s="263" t="s">
        <v>1485</v>
      </c>
      <c r="N3579" s="254" t="s">
        <v>47</v>
      </c>
      <c r="O3579" s="254" t="s">
        <v>47</v>
      </c>
      <c r="P3579" s="254" t="s">
        <v>47</v>
      </c>
      <c r="Q3579" s="254" t="s">
        <v>47</v>
      </c>
      <c r="R3579" s="254" t="s">
        <v>47</v>
      </c>
      <c r="S3579" s="243"/>
      <c r="T3579" s="1371"/>
      <c r="U3579" s="245">
        <v>27</v>
      </c>
      <c r="W3579" s="265" t="s">
        <v>162</v>
      </c>
      <c r="X3579" s="265" t="s">
        <v>5420</v>
      </c>
      <c r="Y3579" s="248">
        <v>18</v>
      </c>
      <c r="Z3579" s="202"/>
      <c r="AA3579" s="202"/>
      <c r="AB3579" s="499"/>
      <c r="AC3579" s="249">
        <f>IF(B3579="","",(IFERROR(VLOOKUP(B3579,Projecten!A$4:X$9452,5,FALSE),"niet bekend")))</f>
        <v>1</v>
      </c>
      <c r="AD3579" s="330">
        <f t="shared" si="246"/>
        <v>3310.34</v>
      </c>
      <c r="AE3579" s="211">
        <f>IF(B3579="","",(IFERROR(VLOOKUP(B3579,Projecten!A$4:X$9452,23,FALSE),"niet bekend")))</f>
        <v>3310.34</v>
      </c>
      <c r="AF3579" s="330">
        <f>IF(B3579="","",(IFERROR(VLOOKUP(B3579,Projecten!A$4:X$9452,12,FALSE),"niet bekend")))</f>
        <v>3310.34</v>
      </c>
      <c r="AG3579" s="209"/>
    </row>
    <row r="3580" spans="1:33" x14ac:dyDescent="0.2">
      <c r="A3580" s="202">
        <v>30715</v>
      </c>
      <c r="B3580" s="261">
        <v>2018417</v>
      </c>
      <c r="C3580" s="243">
        <v>122109</v>
      </c>
      <c r="D3580" s="243">
        <v>746518</v>
      </c>
      <c r="E3580" s="202" t="s">
        <v>26</v>
      </c>
      <c r="F3580" s="273">
        <v>1</v>
      </c>
      <c r="G3580" s="273">
        <v>11</v>
      </c>
      <c r="H3580" s="273">
        <v>6</v>
      </c>
      <c r="I3580" s="273">
        <v>6</v>
      </c>
      <c r="J3580" s="262">
        <v>43276</v>
      </c>
      <c r="K3580" s="262">
        <v>43273</v>
      </c>
      <c r="L3580" s="263" t="s">
        <v>1485</v>
      </c>
      <c r="M3580" s="263" t="s">
        <v>1485</v>
      </c>
      <c r="N3580" s="254" t="s">
        <v>47</v>
      </c>
      <c r="O3580" s="254" t="s">
        <v>47</v>
      </c>
      <c r="P3580" s="254" t="s">
        <v>47</v>
      </c>
      <c r="Q3580" s="254" t="s">
        <v>47</v>
      </c>
      <c r="R3580" s="254" t="s">
        <v>47</v>
      </c>
      <c r="S3580" s="243"/>
      <c r="T3580" s="1371"/>
      <c r="U3580" s="245">
        <v>27</v>
      </c>
      <c r="W3580" s="265" t="s">
        <v>162</v>
      </c>
      <c r="X3580" s="265" t="s">
        <v>5521</v>
      </c>
      <c r="Y3580" s="248">
        <v>20</v>
      </c>
      <c r="Z3580" s="202"/>
      <c r="AA3580" s="202"/>
      <c r="AB3580" s="499"/>
      <c r="AC3580" s="249">
        <f>IF(B3580="","",(IFERROR(VLOOKUP(B3580,Projecten!A$4:X$9452,5,FALSE),"niet bekend")))</f>
        <v>1</v>
      </c>
      <c r="AD3580" s="330">
        <f t="shared" si="246"/>
        <v>5271.45</v>
      </c>
      <c r="AE3580" s="211">
        <f>IF(B3580="","",(IFERROR(VLOOKUP(B3580,Projecten!A$4:X$9452,23,FALSE),"niet bekend")))</f>
        <v>5271.45</v>
      </c>
      <c r="AF3580" s="330">
        <f>IF(B3580="","",(IFERROR(VLOOKUP(B3580,Projecten!A$4:X$9452,12,FALSE),"niet bekend")))</f>
        <v>5271.45</v>
      </c>
      <c r="AG3580" s="209"/>
    </row>
    <row r="3581" spans="1:33" x14ac:dyDescent="0.2">
      <c r="A3581" s="202">
        <v>30716</v>
      </c>
      <c r="B3581" s="261">
        <v>2018420</v>
      </c>
      <c r="C3581" s="243">
        <v>122110</v>
      </c>
      <c r="D3581" s="243" t="s">
        <v>5324</v>
      </c>
      <c r="E3581" s="202" t="s">
        <v>352</v>
      </c>
      <c r="F3581" s="273">
        <v>0</v>
      </c>
      <c r="G3581" s="273">
        <v>1</v>
      </c>
      <c r="H3581" s="273">
        <v>0</v>
      </c>
      <c r="I3581" s="389">
        <v>2</v>
      </c>
      <c r="J3581" s="263" t="s">
        <v>1485</v>
      </c>
      <c r="K3581" s="263" t="s">
        <v>1485</v>
      </c>
      <c r="L3581" s="263" t="s">
        <v>1485</v>
      </c>
      <c r="M3581" s="263" t="s">
        <v>1485</v>
      </c>
      <c r="N3581" s="254" t="s">
        <v>47</v>
      </c>
      <c r="O3581" s="254" t="s">
        <v>47</v>
      </c>
      <c r="P3581" s="254" t="s">
        <v>47</v>
      </c>
      <c r="Q3581" s="254" t="s">
        <v>47</v>
      </c>
      <c r="R3581" s="254" t="s">
        <v>47</v>
      </c>
      <c r="S3581" s="243"/>
      <c r="T3581" s="1371"/>
      <c r="U3581" s="245">
        <v>27</v>
      </c>
      <c r="W3581" s="265" t="s">
        <v>532</v>
      </c>
      <c r="X3581" s="265" t="s">
        <v>1066</v>
      </c>
      <c r="Y3581" s="248">
        <v>5</v>
      </c>
      <c r="Z3581" s="202"/>
      <c r="AA3581" s="202"/>
      <c r="AB3581" s="499"/>
      <c r="AC3581" s="249">
        <f>IF(B3581="","",(IFERROR(VLOOKUP(B3581,Projecten!A$4:X$9452,5,FALSE),"niet bekend")))</f>
        <v>0</v>
      </c>
      <c r="AD3581" s="330">
        <f t="shared" si="246"/>
        <v>776.18</v>
      </c>
      <c r="AE3581" s="211">
        <f>IF(B3581="","",(IFERROR(VLOOKUP(B3581,Projecten!A$4:X$9452,23,FALSE),"niet bekend")))</f>
        <v>776.18</v>
      </c>
      <c r="AF3581" s="330">
        <f>IF(B3581="","",(IFERROR(VLOOKUP(B3581,Projecten!A$4:X$9452,12,FALSE),"niet bekend")))</f>
        <v>776.18</v>
      </c>
      <c r="AG3581" s="209"/>
    </row>
    <row r="3582" spans="1:33" x14ac:dyDescent="0.2">
      <c r="A3582" s="202">
        <v>30717</v>
      </c>
      <c r="B3582" s="261">
        <v>2018439</v>
      </c>
      <c r="C3582" s="243">
        <v>122110</v>
      </c>
      <c r="D3582" s="243" t="s">
        <v>5382</v>
      </c>
      <c r="E3582" s="202" t="s">
        <v>26</v>
      </c>
      <c r="F3582" s="273">
        <v>0</v>
      </c>
      <c r="G3582" s="273">
        <v>0</v>
      </c>
      <c r="H3582" s="273">
        <v>0</v>
      </c>
      <c r="I3582" s="389">
        <v>2</v>
      </c>
      <c r="J3582" s="263" t="s">
        <v>1485</v>
      </c>
      <c r="K3582" s="263" t="s">
        <v>1485</v>
      </c>
      <c r="L3582" s="263" t="s">
        <v>1485</v>
      </c>
      <c r="M3582" s="263" t="s">
        <v>1485</v>
      </c>
      <c r="N3582" s="254" t="s">
        <v>47</v>
      </c>
      <c r="O3582" s="254" t="s">
        <v>47</v>
      </c>
      <c r="P3582" s="254" t="s">
        <v>47</v>
      </c>
      <c r="Q3582" s="254" t="s">
        <v>47</v>
      </c>
      <c r="R3582" s="254" t="s">
        <v>47</v>
      </c>
      <c r="S3582" s="243"/>
      <c r="T3582" s="1371"/>
      <c r="U3582" s="245">
        <v>27</v>
      </c>
      <c r="W3582" s="265" t="s">
        <v>421</v>
      </c>
      <c r="X3582" s="265" t="s">
        <v>5415</v>
      </c>
      <c r="Y3582" s="248">
        <v>4</v>
      </c>
      <c r="Z3582" s="202"/>
      <c r="AA3582" s="202"/>
      <c r="AB3582" s="499"/>
      <c r="AC3582" s="249">
        <f>IF(B3582="","",(IFERROR(VLOOKUP(B3582,Projecten!A$4:X$9452,5,FALSE),"niet bekend")))</f>
        <v>0</v>
      </c>
      <c r="AD3582" s="330">
        <f t="shared" si="246"/>
        <v>371.25</v>
      </c>
      <c r="AE3582" s="211">
        <f>IF(B3582="","",(IFERROR(VLOOKUP(B3582,Projecten!A$4:X$9452,23,FALSE),"niet bekend")))</f>
        <v>371.25</v>
      </c>
      <c r="AF3582" s="330">
        <f>IF(B3582="","",(IFERROR(VLOOKUP(B3582,Projecten!A$4:X$9452,12,FALSE),"niet bekend")))</f>
        <v>371.25</v>
      </c>
      <c r="AG3582" s="209"/>
    </row>
    <row r="3583" spans="1:33" x14ac:dyDescent="0.2">
      <c r="A3583" s="202">
        <v>30718</v>
      </c>
      <c r="B3583" s="261">
        <v>2018428</v>
      </c>
      <c r="C3583" s="243">
        <v>122122</v>
      </c>
      <c r="D3583" s="243">
        <v>688518</v>
      </c>
      <c r="E3583" s="202" t="s">
        <v>26</v>
      </c>
      <c r="F3583" s="202">
        <v>1</v>
      </c>
      <c r="G3583" s="202">
        <v>7</v>
      </c>
      <c r="H3583" s="202">
        <v>4</v>
      </c>
      <c r="I3583" s="318">
        <v>3</v>
      </c>
      <c r="J3583" s="262">
        <v>43276</v>
      </c>
      <c r="K3583" s="262">
        <v>43278</v>
      </c>
      <c r="L3583" s="263" t="s">
        <v>1485</v>
      </c>
      <c r="M3583" s="263" t="s">
        <v>1485</v>
      </c>
      <c r="N3583" s="322" t="s">
        <v>47</v>
      </c>
      <c r="O3583" s="322" t="s">
        <v>47</v>
      </c>
      <c r="P3583" s="254" t="s">
        <v>47</v>
      </c>
      <c r="Q3583" s="254" t="s">
        <v>47</v>
      </c>
      <c r="R3583" s="254" t="s">
        <v>47</v>
      </c>
      <c r="S3583" s="243"/>
      <c r="T3583" s="1371"/>
      <c r="U3583" s="245">
        <v>28</v>
      </c>
      <c r="W3583" s="318" t="s">
        <v>2509</v>
      </c>
      <c r="X3583" s="265" t="s">
        <v>1341</v>
      </c>
      <c r="Y3583" s="248">
        <v>15</v>
      </c>
      <c r="Z3583" s="202"/>
      <c r="AA3583" s="202"/>
      <c r="AB3583" s="499"/>
      <c r="AC3583" s="249">
        <f>IF(B3583="","",(IFERROR(VLOOKUP(B3583,Projecten!A$4:X$9452,5,FALSE),"niet bekend")))</f>
        <v>1</v>
      </c>
      <c r="AD3583" s="330">
        <f t="shared" si="246"/>
        <v>2763.23</v>
      </c>
      <c r="AE3583" s="211">
        <f>IF(B3583="","",(IFERROR(VLOOKUP(B3583,Projecten!A$4:X$9452,23,FALSE),"niet bekend")))</f>
        <v>2763.23</v>
      </c>
      <c r="AF3583" s="330">
        <f>IF(B3583="","",(IFERROR(VLOOKUP(B3583,Projecten!A$4:X$9452,12,FALSE),"niet bekend")))</f>
        <v>2763.23</v>
      </c>
      <c r="AG3583" s="209"/>
    </row>
    <row r="3584" spans="1:33" x14ac:dyDescent="0.2">
      <c r="A3584" s="202">
        <v>30719</v>
      </c>
      <c r="B3584" s="261">
        <v>2018429</v>
      </c>
      <c r="C3584" s="243">
        <v>122122</v>
      </c>
      <c r="D3584" s="243">
        <v>725718</v>
      </c>
      <c r="E3584" s="202" t="s">
        <v>26</v>
      </c>
      <c r="F3584" s="202">
        <v>1</v>
      </c>
      <c r="G3584" s="202">
        <v>9</v>
      </c>
      <c r="H3584" s="202">
        <v>7</v>
      </c>
      <c r="I3584" s="318">
        <v>3</v>
      </c>
      <c r="J3584" s="262">
        <v>43277</v>
      </c>
      <c r="K3584" s="262">
        <v>43278</v>
      </c>
      <c r="L3584" s="263" t="s">
        <v>1485</v>
      </c>
      <c r="M3584" s="263" t="s">
        <v>1485</v>
      </c>
      <c r="N3584" s="322" t="s">
        <v>47</v>
      </c>
      <c r="O3584" s="322" t="s">
        <v>47</v>
      </c>
      <c r="P3584" s="254" t="s">
        <v>47</v>
      </c>
      <c r="Q3584" s="254" t="s">
        <v>47</v>
      </c>
      <c r="R3584" s="254" t="s">
        <v>47</v>
      </c>
      <c r="S3584" s="243"/>
      <c r="T3584" s="1371"/>
      <c r="U3584" s="245">
        <v>28</v>
      </c>
      <c r="W3584" s="318" t="s">
        <v>2509</v>
      </c>
      <c r="X3584" s="265" t="s">
        <v>1341</v>
      </c>
      <c r="Y3584" s="248">
        <v>19</v>
      </c>
      <c r="Z3584" s="202"/>
      <c r="AA3584" s="202"/>
      <c r="AB3584" s="499"/>
      <c r="AC3584" s="249">
        <f>IF(B3584="","",(IFERROR(VLOOKUP(B3584,Projecten!A$4:X$9452,5,FALSE),"niet bekend")))</f>
        <v>1</v>
      </c>
      <c r="AD3584" s="330">
        <f t="shared" si="246"/>
        <v>3336.56</v>
      </c>
      <c r="AE3584" s="211">
        <f>IF(B3584="","",(IFERROR(VLOOKUP(B3584,Projecten!A$4:X$9452,23,FALSE),"niet bekend")))</f>
        <v>3336.56</v>
      </c>
      <c r="AF3584" s="330">
        <f>IF(B3584="","",(IFERROR(VLOOKUP(B3584,Projecten!A$4:X$9452,12,FALSE),"niet bekend")))</f>
        <v>3336.56</v>
      </c>
      <c r="AG3584" s="209"/>
    </row>
    <row r="3585" spans="1:33" x14ac:dyDescent="0.2">
      <c r="A3585" s="202">
        <v>30720</v>
      </c>
      <c r="B3585" s="261">
        <v>2018431</v>
      </c>
      <c r="C3585" s="243">
        <v>122122</v>
      </c>
      <c r="D3585" s="243">
        <v>727218</v>
      </c>
      <c r="E3585" s="202" t="s">
        <v>26</v>
      </c>
      <c r="F3585" s="202">
        <v>1</v>
      </c>
      <c r="G3585" s="202">
        <v>7</v>
      </c>
      <c r="H3585" s="202">
        <v>4</v>
      </c>
      <c r="I3585" s="318">
        <v>3</v>
      </c>
      <c r="J3585" s="262">
        <v>43276</v>
      </c>
      <c r="K3585" s="262">
        <v>43278</v>
      </c>
      <c r="L3585" s="263" t="s">
        <v>1485</v>
      </c>
      <c r="M3585" s="263" t="s">
        <v>1485</v>
      </c>
      <c r="N3585" s="322" t="s">
        <v>47</v>
      </c>
      <c r="O3585" s="322" t="s">
        <v>47</v>
      </c>
      <c r="P3585" s="254" t="s">
        <v>47</v>
      </c>
      <c r="Q3585" s="254" t="s">
        <v>47</v>
      </c>
      <c r="R3585" s="254" t="s">
        <v>47</v>
      </c>
      <c r="S3585" s="243"/>
      <c r="T3585" s="1371"/>
      <c r="U3585" s="245">
        <v>28</v>
      </c>
      <c r="W3585" s="318" t="s">
        <v>2509</v>
      </c>
      <c r="X3585" s="265" t="s">
        <v>5522</v>
      </c>
      <c r="Y3585" s="248">
        <v>15</v>
      </c>
      <c r="Z3585" s="202"/>
      <c r="AA3585" s="202"/>
      <c r="AB3585" s="499"/>
      <c r="AC3585" s="249">
        <f>IF(B3585="","",(IFERROR(VLOOKUP(B3585,Projecten!A$4:X$9452,5,FALSE),"niet bekend")))</f>
        <v>1</v>
      </c>
      <c r="AD3585" s="330">
        <f t="shared" si="246"/>
        <v>3224.07</v>
      </c>
      <c r="AE3585" s="211">
        <f>IF(B3585="","",(IFERROR(VLOOKUP(B3585,Projecten!A$4:X$9452,23,FALSE),"niet bekend")))</f>
        <v>3224.07</v>
      </c>
      <c r="AF3585" s="330">
        <f>IF(B3585="","",(IFERROR(VLOOKUP(B3585,Projecten!A$4:X$9452,12,FALSE),"niet bekend")))</f>
        <v>3224.07</v>
      </c>
      <c r="AG3585" s="209"/>
    </row>
    <row r="3586" spans="1:33" x14ac:dyDescent="0.2">
      <c r="A3586" s="202">
        <v>30721</v>
      </c>
      <c r="B3586" s="261">
        <v>2018436</v>
      </c>
      <c r="C3586" s="243">
        <v>122123</v>
      </c>
      <c r="D3586" s="243">
        <v>701518</v>
      </c>
      <c r="E3586" s="202" t="s">
        <v>26</v>
      </c>
      <c r="F3586" s="202">
        <v>1</v>
      </c>
      <c r="G3586" s="202">
        <v>11</v>
      </c>
      <c r="H3586" s="202">
        <v>7</v>
      </c>
      <c r="I3586" s="318">
        <v>3</v>
      </c>
      <c r="J3586" s="262">
        <v>43276</v>
      </c>
      <c r="K3586" s="262">
        <v>43278</v>
      </c>
      <c r="L3586" s="263" t="s">
        <v>1485</v>
      </c>
      <c r="M3586" s="263" t="s">
        <v>1485</v>
      </c>
      <c r="N3586" s="322" t="s">
        <v>47</v>
      </c>
      <c r="O3586" s="322" t="s">
        <v>47</v>
      </c>
      <c r="P3586" s="254" t="s">
        <v>47</v>
      </c>
      <c r="Q3586" s="254" t="s">
        <v>47</v>
      </c>
      <c r="R3586" s="254" t="s">
        <v>47</v>
      </c>
      <c r="S3586" s="243"/>
      <c r="T3586" s="1371"/>
      <c r="U3586" s="245">
        <v>28</v>
      </c>
      <c r="W3586" s="318" t="s">
        <v>2509</v>
      </c>
      <c r="X3586" s="265" t="s">
        <v>5488</v>
      </c>
      <c r="Y3586" s="248">
        <v>20</v>
      </c>
      <c r="Z3586" s="202"/>
      <c r="AA3586" s="202"/>
      <c r="AB3586" s="499"/>
      <c r="AC3586" s="249">
        <f>IF(B3586="","",(IFERROR(VLOOKUP(B3586,Projecten!A$4:X$9452,5,FALSE),"niet bekend")))</f>
        <v>1</v>
      </c>
      <c r="AD3586" s="330">
        <f t="shared" si="246"/>
        <v>3586.81</v>
      </c>
      <c r="AE3586" s="211">
        <f>IF(B3586="","",(IFERROR(VLOOKUP(B3586,Projecten!A$4:X$9452,23,FALSE),"niet bekend")))</f>
        <v>3583.81</v>
      </c>
      <c r="AF3586" s="330">
        <f>IF(B3586="","",(IFERROR(VLOOKUP(B3586,Projecten!A$4:X$9452,12,FALSE),"niet bekend")))</f>
        <v>3586.81</v>
      </c>
      <c r="AG3586" s="209"/>
    </row>
    <row r="3587" spans="1:33" x14ac:dyDescent="0.2">
      <c r="A3587" s="202">
        <v>30722</v>
      </c>
      <c r="B3587" s="261">
        <v>2018432</v>
      </c>
      <c r="C3587" s="243">
        <v>122123</v>
      </c>
      <c r="D3587" s="243" t="s">
        <v>5338</v>
      </c>
      <c r="E3587" s="202" t="s">
        <v>26</v>
      </c>
      <c r="F3587" s="202">
        <v>0</v>
      </c>
      <c r="G3587" s="202">
        <v>2</v>
      </c>
      <c r="H3587" s="202">
        <v>2</v>
      </c>
      <c r="I3587" s="318">
        <v>0</v>
      </c>
      <c r="J3587" s="262">
        <v>43277</v>
      </c>
      <c r="K3587" s="263" t="s">
        <v>1485</v>
      </c>
      <c r="L3587" s="263" t="s">
        <v>1485</v>
      </c>
      <c r="M3587" s="263" t="s">
        <v>1485</v>
      </c>
      <c r="N3587" s="322" t="s">
        <v>47</v>
      </c>
      <c r="O3587" s="322" t="s">
        <v>47</v>
      </c>
      <c r="P3587" s="254" t="s">
        <v>47</v>
      </c>
      <c r="Q3587" s="254" t="s">
        <v>47</v>
      </c>
      <c r="R3587" s="254" t="s">
        <v>47</v>
      </c>
      <c r="S3587" s="243"/>
      <c r="T3587" s="1371"/>
      <c r="U3587" s="245">
        <v>28</v>
      </c>
      <c r="W3587" s="318" t="s">
        <v>2509</v>
      </c>
      <c r="X3587" s="265" t="s">
        <v>1341</v>
      </c>
      <c r="Y3587" s="248">
        <v>3</v>
      </c>
      <c r="Z3587" s="202"/>
      <c r="AA3587" s="202"/>
      <c r="AB3587" s="499"/>
      <c r="AC3587" s="249">
        <f>IF(B3587="","",(IFERROR(VLOOKUP(B3587,Projecten!A$4:X$9452,5,FALSE),"niet bekend")))</f>
        <v>0</v>
      </c>
      <c r="AD3587" s="330">
        <f t="shared" si="246"/>
        <v>368.72</v>
      </c>
      <c r="AE3587" s="211">
        <f>IF(B3587="","",(IFERROR(VLOOKUP(B3587,Projecten!A$4:X$9452,23,FALSE),"niet bekend")))</f>
        <v>368.72</v>
      </c>
      <c r="AF3587" s="330">
        <f>IF(B3587="","",(IFERROR(VLOOKUP(B3587,Projecten!A$4:X$9452,12,FALSE),"niet bekend")))</f>
        <v>368.72</v>
      </c>
      <c r="AG3587" s="209"/>
    </row>
    <row r="3588" spans="1:33" x14ac:dyDescent="0.2">
      <c r="A3588" s="202">
        <v>30723</v>
      </c>
      <c r="B3588" s="261">
        <v>2018437</v>
      </c>
      <c r="C3588" s="243">
        <v>122123</v>
      </c>
      <c r="D3588" s="243">
        <v>633518</v>
      </c>
      <c r="E3588" s="202" t="s">
        <v>26</v>
      </c>
      <c r="F3588" s="202">
        <v>1</v>
      </c>
      <c r="G3588" s="202">
        <v>11</v>
      </c>
      <c r="H3588" s="202">
        <v>8</v>
      </c>
      <c r="I3588" s="318">
        <v>4</v>
      </c>
      <c r="J3588" s="262">
        <v>43280</v>
      </c>
      <c r="K3588" s="262">
        <v>43278</v>
      </c>
      <c r="L3588" s="263" t="s">
        <v>1485</v>
      </c>
      <c r="M3588" s="262" t="s">
        <v>5325</v>
      </c>
      <c r="N3588" s="322" t="s">
        <v>47</v>
      </c>
      <c r="O3588" s="322" t="s">
        <v>47</v>
      </c>
      <c r="P3588" s="254" t="s">
        <v>47</v>
      </c>
      <c r="Q3588" s="254" t="s">
        <v>47</v>
      </c>
      <c r="R3588" s="254" t="s">
        <v>47</v>
      </c>
      <c r="S3588" s="243"/>
      <c r="T3588" s="1371"/>
      <c r="U3588" s="245">
        <v>28</v>
      </c>
      <c r="W3588" s="318" t="s">
        <v>2509</v>
      </c>
      <c r="X3588" s="265" t="s">
        <v>1341</v>
      </c>
      <c r="Y3588" s="248">
        <v>24</v>
      </c>
      <c r="Z3588" s="202"/>
      <c r="AA3588" s="202"/>
      <c r="AB3588" s="499"/>
      <c r="AC3588" s="249">
        <f>IF(B3588="","",(IFERROR(VLOOKUP(B3588,Projecten!A$4:X$9452,5,FALSE),"niet bekend")))</f>
        <v>1</v>
      </c>
      <c r="AD3588" s="330">
        <f t="shared" si="246"/>
        <v>4430.5</v>
      </c>
      <c r="AE3588" s="211">
        <f>IF(B3588="","",(IFERROR(VLOOKUP(B3588,Projecten!A$4:X$9452,23,FALSE),"niet bekend")))</f>
        <v>4430.5</v>
      </c>
      <c r="AF3588" s="330">
        <f>IF(B3588="","",(IFERROR(VLOOKUP(B3588,Projecten!A$4:X$9452,12,FALSE),"niet bekend")))</f>
        <v>4430.5</v>
      </c>
      <c r="AG3588" s="209"/>
    </row>
    <row r="3589" spans="1:33" x14ac:dyDescent="0.2">
      <c r="A3589" s="202">
        <v>30724</v>
      </c>
      <c r="B3589" s="261" t="s">
        <v>5332</v>
      </c>
      <c r="C3589" s="243" t="s">
        <v>5460</v>
      </c>
      <c r="D3589" s="243">
        <v>739518</v>
      </c>
      <c r="E3589" s="202" t="s">
        <v>26</v>
      </c>
      <c r="F3589" s="202">
        <v>1</v>
      </c>
      <c r="G3589" s="202">
        <v>8</v>
      </c>
      <c r="H3589" s="202">
        <v>5</v>
      </c>
      <c r="I3589" s="318">
        <v>3</v>
      </c>
      <c r="J3589" s="262">
        <v>43276</v>
      </c>
      <c r="K3589" s="262">
        <v>43278</v>
      </c>
      <c r="L3589" s="263" t="s">
        <v>1485</v>
      </c>
      <c r="M3589" s="262" t="s">
        <v>5325</v>
      </c>
      <c r="N3589" s="322" t="s">
        <v>47</v>
      </c>
      <c r="O3589" s="322" t="s">
        <v>47</v>
      </c>
      <c r="P3589" s="254" t="s">
        <v>47</v>
      </c>
      <c r="Q3589" s="254" t="s">
        <v>47</v>
      </c>
      <c r="R3589" s="254" t="s">
        <v>47</v>
      </c>
      <c r="S3589" s="243"/>
      <c r="T3589" s="1371"/>
      <c r="U3589" s="245">
        <v>28</v>
      </c>
      <c r="W3589" s="318" t="s">
        <v>2509</v>
      </c>
      <c r="X3589" s="265" t="s">
        <v>1250</v>
      </c>
      <c r="Y3589" s="248">
        <v>25</v>
      </c>
      <c r="Z3589" s="202"/>
      <c r="AA3589" s="202"/>
      <c r="AB3589" s="499"/>
      <c r="AC3589" s="249">
        <f>IF(B3589="","",(IFERROR(VLOOKUP(B3589,Projecten!A$4:X$9452,5,FALSE),"niet bekend")))</f>
        <v>1</v>
      </c>
      <c r="AD3589" s="330">
        <f t="shared" si="246"/>
        <v>5783.04</v>
      </c>
      <c r="AE3589" s="211">
        <f>IF(B3589="","",(IFERROR(VLOOKUP(B3589,Projecten!A$4:X$9452,23,FALSE),"niet bekend")))</f>
        <v>5783.04</v>
      </c>
      <c r="AF3589" s="330">
        <f>IF(B3589="","",(IFERROR(VLOOKUP(B3589,Projecten!A$4:X$9452,12,FALSE),"niet bekend")))</f>
        <v>5783.04</v>
      </c>
      <c r="AG3589" s="209"/>
    </row>
    <row r="3590" spans="1:33" s="312" customFormat="1" x14ac:dyDescent="0.2">
      <c r="A3590" s="298"/>
      <c r="B3590" s="1012"/>
      <c r="C3590" s="299"/>
      <c r="D3590" s="300"/>
      <c r="E3590" s="300"/>
      <c r="F3590" s="300"/>
      <c r="G3590" s="300"/>
      <c r="H3590" s="300"/>
      <c r="I3590" s="300"/>
      <c r="J3590" s="301"/>
      <c r="K3590" s="301"/>
      <c r="L3590" s="301"/>
      <c r="M3590" s="302"/>
      <c r="N3590" s="302"/>
      <c r="O3590" s="302"/>
      <c r="P3590" s="302"/>
      <c r="Q3590" s="302"/>
      <c r="R3590" s="302"/>
      <c r="S3590" s="303"/>
      <c r="T3590" s="1445"/>
      <c r="U3590" s="305"/>
      <c r="V3590" s="305"/>
      <c r="W3590" s="307"/>
      <c r="X3590" s="307"/>
      <c r="Y3590" s="307"/>
      <c r="Z3590" s="298"/>
      <c r="AA3590" s="308"/>
      <c r="AB3590" s="410"/>
      <c r="AC3590" s="310"/>
      <c r="AD3590" s="412"/>
    </row>
    <row r="3591" spans="1:33" s="236" customFormat="1" ht="12" customHeight="1" x14ac:dyDescent="0.2">
      <c r="A3591" s="220"/>
      <c r="C3591" s="221"/>
      <c r="D3591" s="222">
        <f>SUM(G3591:I3591)</f>
        <v>209</v>
      </c>
      <c r="E3591" s="220"/>
      <c r="F3591" s="220">
        <f>SUM(F3592:F3614)</f>
        <v>11</v>
      </c>
      <c r="G3591" s="220">
        <f>SUM(G3592:G3614)</f>
        <v>107</v>
      </c>
      <c r="H3591" s="220">
        <f>SUM(H3592:H3614)</f>
        <v>58</v>
      </c>
      <c r="I3591" s="220">
        <f>SUM(I3592:I3614)</f>
        <v>44</v>
      </c>
      <c r="J3591" s="223"/>
      <c r="K3591" s="223"/>
      <c r="L3591" s="223"/>
      <c r="M3591" s="224"/>
      <c r="N3591" s="224"/>
      <c r="O3591" s="224"/>
      <c r="P3591" s="224"/>
      <c r="Q3591" s="224"/>
      <c r="R3591" s="224"/>
      <c r="S3591" s="225">
        <v>28</v>
      </c>
      <c r="T3591" s="1442"/>
      <c r="U3591" s="227"/>
      <c r="V3591" s="227"/>
      <c r="W3591" s="229"/>
      <c r="X3591" s="230">
        <f>SUM(Y3591:Y3614)</f>
        <v>372</v>
      </c>
      <c r="Y3591" s="231"/>
      <c r="Z3591" s="231">
        <v>0</v>
      </c>
      <c r="AA3591" s="232">
        <f>X3591-Z3591</f>
        <v>372</v>
      </c>
      <c r="AB3591" s="221"/>
      <c r="AC3591" s="234"/>
      <c r="AD3591" s="384">
        <f>SUM(AD3592:AD3614)</f>
        <v>56158.15</v>
      </c>
    </row>
    <row r="3592" spans="1:33" x14ac:dyDescent="0.2">
      <c r="A3592" s="202"/>
      <c r="B3592" s="519"/>
      <c r="C3592" s="238"/>
      <c r="D3592" s="239"/>
      <c r="E3592" s="240"/>
      <c r="F3592" s="240"/>
      <c r="G3592" s="240"/>
      <c r="H3592" s="240"/>
      <c r="I3592" s="240"/>
      <c r="J3592" s="241"/>
      <c r="K3592" s="241"/>
      <c r="L3592" s="241"/>
      <c r="M3592" s="242"/>
      <c r="N3592" s="242"/>
      <c r="O3592" s="242"/>
      <c r="P3592" s="242"/>
      <c r="Q3592" s="242"/>
      <c r="R3592" s="242"/>
      <c r="S3592" s="243" t="s">
        <v>4486</v>
      </c>
      <c r="T3592" s="1371"/>
      <c r="U3592" s="245"/>
      <c r="X3592" s="247" t="s">
        <v>4856</v>
      </c>
      <c r="Y3592" s="248"/>
      <c r="Z3592" s="202"/>
      <c r="AA3592" s="202"/>
      <c r="AB3592" s="243"/>
      <c r="AC3592" s="249" t="str">
        <f>IF(B3592="","",(IFERROR(VLOOKUP(B3592,Projecten!A$4:X$9452,5,FALSE),"niet bekend")))</f>
        <v/>
      </c>
      <c r="AD3592" s="330" t="str">
        <f>IF(AC3592="","",(IF(F3592=0,AF3592,(F3592/AC3592*AF3592))))</f>
        <v/>
      </c>
      <c r="AE3592" s="211" t="str">
        <f>IF(B3592="","",(IFERROR(VLOOKUP(B3592,Projecten!A$4:X$9452,23,FALSE),"niet bekend")))</f>
        <v/>
      </c>
      <c r="AF3592" s="330" t="str">
        <f>IF(B3592="","",(IFERROR(VLOOKUP(B3592,Projecten!A$4:X$9452,12,FALSE),"niet bekend")))</f>
        <v/>
      </c>
      <c r="AG3592" s="209"/>
    </row>
    <row r="3593" spans="1:33" s="259" customFormat="1" x14ac:dyDescent="0.2">
      <c r="A3593" s="202"/>
      <c r="B3593" s="250"/>
      <c r="C3593" s="251"/>
      <c r="E3593" s="239"/>
      <c r="F3593" s="239"/>
      <c r="G3593" s="239"/>
      <c r="H3593" s="239"/>
      <c r="I3593" s="239"/>
      <c r="J3593" s="253"/>
      <c r="K3593" s="253"/>
      <c r="L3593" s="253"/>
      <c r="M3593" s="253"/>
      <c r="N3593" s="254"/>
      <c r="O3593" s="254"/>
      <c r="P3593" s="254"/>
      <c r="Q3593" s="254"/>
      <c r="R3593" s="254"/>
      <c r="S3593" s="243">
        <v>2018</v>
      </c>
      <c r="T3593" s="1443"/>
      <c r="U3593" s="255"/>
      <c r="V3593" s="638"/>
      <c r="W3593" s="239"/>
      <c r="X3593" s="239"/>
      <c r="Y3593" s="257"/>
      <c r="Z3593" s="239"/>
      <c r="AA3593" s="239"/>
      <c r="AB3593" s="1120"/>
      <c r="AC3593" s="249" t="str">
        <f>IF(B3593="","",(IFERROR(VLOOKUP(B3593,Projecten!A$4:X$9452,5,FALSE),"niet bekend")))</f>
        <v/>
      </c>
      <c r="AD3593" s="330" t="str">
        <f>IF(AC3593="","",(IF(F3593=0,AF3593,(F3593/AC3593*AF3593))))</f>
        <v/>
      </c>
      <c r="AE3593" s="211" t="str">
        <f>IF(B3593="","",(IFERROR(VLOOKUP(B3593,Projecten!A$4:X$9452,23,FALSE),"niet bekend")))</f>
        <v/>
      </c>
      <c r="AF3593" s="330" t="str">
        <f>IF(B3593="","",(IFERROR(VLOOKUP(B3593,Projecten!A$4:X$9452,12,FALSE),"niet bekend")))</f>
        <v/>
      </c>
    </row>
    <row r="3594" spans="1:33" s="259" customFormat="1" x14ac:dyDescent="0.2">
      <c r="A3594" s="202">
        <v>31403</v>
      </c>
      <c r="B3594" s="250"/>
      <c r="C3594" s="251"/>
      <c r="D3594" s="252" t="s">
        <v>5445</v>
      </c>
      <c r="E3594" s="239"/>
      <c r="F3594" s="239"/>
      <c r="G3594" s="239"/>
      <c r="H3594" s="239"/>
      <c r="I3594" s="239"/>
      <c r="J3594" s="253"/>
      <c r="K3594" s="253"/>
      <c r="L3594" s="253"/>
      <c r="M3594" s="253"/>
      <c r="N3594" s="254"/>
      <c r="O3594" s="254"/>
      <c r="P3594" s="254"/>
      <c r="Q3594" s="254"/>
      <c r="R3594" s="254"/>
      <c r="S3594" s="251"/>
      <c r="T3594" s="1443"/>
      <c r="U3594" s="255"/>
      <c r="V3594" s="638"/>
      <c r="W3594" s="260"/>
      <c r="X3594" s="239"/>
      <c r="Y3594" s="257">
        <v>17</v>
      </c>
      <c r="Z3594" s="239"/>
      <c r="AA3594" s="239"/>
      <c r="AB3594" s="1120"/>
      <c r="AC3594" s="249"/>
      <c r="AD3594" s="330"/>
      <c r="AE3594" s="211"/>
      <c r="AF3594" s="330"/>
    </row>
    <row r="3595" spans="1:33" s="259" customFormat="1" x14ac:dyDescent="0.2">
      <c r="A3595" s="202">
        <v>31404</v>
      </c>
      <c r="B3595" s="250"/>
      <c r="C3595" s="251"/>
      <c r="D3595" s="252" t="s">
        <v>4492</v>
      </c>
      <c r="E3595" s="239"/>
      <c r="F3595" s="239"/>
      <c r="G3595" s="239"/>
      <c r="H3595" s="239"/>
      <c r="I3595" s="239"/>
      <c r="J3595" s="253"/>
      <c r="K3595" s="253"/>
      <c r="L3595" s="253"/>
      <c r="M3595" s="253"/>
      <c r="N3595" s="254"/>
      <c r="O3595" s="254"/>
      <c r="P3595" s="254"/>
      <c r="Q3595" s="254"/>
      <c r="R3595" s="254"/>
      <c r="S3595" s="251"/>
      <c r="T3595" s="1443"/>
      <c r="U3595" s="255"/>
      <c r="V3595" s="638"/>
      <c r="W3595" s="260"/>
      <c r="X3595" s="239"/>
      <c r="Y3595" s="257">
        <v>13.25</v>
      </c>
      <c r="Z3595" s="239"/>
      <c r="AA3595" s="239"/>
      <c r="AB3595" s="1120"/>
      <c r="AC3595" s="249"/>
      <c r="AD3595" s="330"/>
      <c r="AE3595" s="211"/>
      <c r="AF3595" s="330"/>
    </row>
    <row r="3596" spans="1:33" s="259" customFormat="1" x14ac:dyDescent="0.2">
      <c r="A3596" s="202">
        <v>31405</v>
      </c>
      <c r="B3596" s="250"/>
      <c r="C3596" s="251"/>
      <c r="D3596" s="252" t="s">
        <v>5308</v>
      </c>
      <c r="E3596" s="239"/>
      <c r="F3596" s="239"/>
      <c r="G3596" s="239"/>
      <c r="H3596" s="239"/>
      <c r="I3596" s="239"/>
      <c r="J3596" s="253"/>
      <c r="K3596" s="253"/>
      <c r="L3596" s="253"/>
      <c r="M3596" s="253"/>
      <c r="N3596" s="254"/>
      <c r="O3596" s="254"/>
      <c r="P3596" s="254"/>
      <c r="Q3596" s="254"/>
      <c r="R3596" s="254"/>
      <c r="S3596" s="251"/>
      <c r="T3596" s="1443"/>
      <c r="U3596" s="255"/>
      <c r="V3596" s="638"/>
      <c r="W3596" s="260"/>
      <c r="X3596" s="239"/>
      <c r="Y3596" s="257">
        <v>16.5</v>
      </c>
      <c r="Z3596" s="239"/>
      <c r="AA3596" s="239"/>
      <c r="AB3596" s="1120"/>
      <c r="AC3596" s="249"/>
      <c r="AD3596" s="330"/>
      <c r="AE3596" s="211"/>
      <c r="AF3596" s="330"/>
    </row>
    <row r="3597" spans="1:33" s="259" customFormat="1" x14ac:dyDescent="0.2">
      <c r="A3597" s="202">
        <v>31406</v>
      </c>
      <c r="B3597" s="250"/>
      <c r="C3597" s="251"/>
      <c r="D3597" s="252" t="s">
        <v>4916</v>
      </c>
      <c r="E3597" s="239"/>
      <c r="F3597" s="239"/>
      <c r="G3597" s="239"/>
      <c r="H3597" s="239"/>
      <c r="I3597" s="239"/>
      <c r="J3597" s="253"/>
      <c r="K3597" s="253"/>
      <c r="L3597" s="253"/>
      <c r="M3597" s="253"/>
      <c r="N3597" s="254"/>
      <c r="O3597" s="254"/>
      <c r="P3597" s="254"/>
      <c r="Q3597" s="254"/>
      <c r="R3597" s="254"/>
      <c r="S3597" s="251"/>
      <c r="T3597" s="1443"/>
      <c r="U3597" s="255"/>
      <c r="V3597" s="638"/>
      <c r="W3597" s="260"/>
      <c r="X3597" s="239"/>
      <c r="Y3597" s="257">
        <v>8.25</v>
      </c>
      <c r="Z3597" s="239"/>
      <c r="AA3597" s="239"/>
      <c r="AB3597" s="1120"/>
      <c r="AC3597" s="249" t="str">
        <f>IF(B3597="","",(IFERROR(VLOOKUP(B3597,Projecten!A$4:X$9452,5,FALSE),"niet bekend")))</f>
        <v/>
      </c>
      <c r="AD3597" s="330"/>
      <c r="AE3597" s="211" t="str">
        <f>IF(B3597="","",(IFERROR(VLOOKUP(B3597,Projecten!A$4:X$9452,23,FALSE),"niet bekend")))</f>
        <v/>
      </c>
      <c r="AF3597" s="330" t="str">
        <f>IF(B3597="","",(IFERROR(VLOOKUP(B3597,Projecten!A$4:X$9452,12,FALSE),"niet bekend")))</f>
        <v/>
      </c>
    </row>
    <row r="3598" spans="1:33" s="259" customFormat="1" x14ac:dyDescent="0.2">
      <c r="A3598" s="202">
        <v>31407</v>
      </c>
      <c r="B3598" s="250"/>
      <c r="C3598" s="251"/>
      <c r="D3598" s="252" t="s">
        <v>5523</v>
      </c>
      <c r="E3598" s="239"/>
      <c r="F3598" s="239"/>
      <c r="G3598" s="239"/>
      <c r="H3598" s="239"/>
      <c r="I3598" s="239"/>
      <c r="J3598" s="253"/>
      <c r="K3598" s="253"/>
      <c r="L3598" s="253"/>
      <c r="M3598" s="253"/>
      <c r="N3598" s="254"/>
      <c r="O3598" s="254"/>
      <c r="P3598" s="254"/>
      <c r="Q3598" s="254"/>
      <c r="R3598" s="254"/>
      <c r="S3598" s="251"/>
      <c r="T3598" s="1443"/>
      <c r="U3598" s="255"/>
      <c r="V3598" s="638"/>
      <c r="W3598" s="260"/>
      <c r="X3598" s="239"/>
      <c r="Y3598" s="257">
        <v>33</v>
      </c>
      <c r="Z3598" s="239"/>
      <c r="AA3598" s="239"/>
      <c r="AB3598" s="1120"/>
      <c r="AC3598" s="249"/>
      <c r="AD3598" s="330"/>
      <c r="AE3598" s="211"/>
      <c r="AF3598" s="330"/>
    </row>
    <row r="3599" spans="1:33" s="259" customFormat="1" x14ac:dyDescent="0.2">
      <c r="A3599" s="202">
        <v>31408</v>
      </c>
      <c r="B3599" s="250"/>
      <c r="C3599" s="251"/>
      <c r="D3599" s="252" t="s">
        <v>5394</v>
      </c>
      <c r="E3599" s="239"/>
      <c r="F3599" s="239"/>
      <c r="G3599" s="239"/>
      <c r="H3599" s="239"/>
      <c r="I3599" s="239"/>
      <c r="J3599" s="253"/>
      <c r="K3599" s="253"/>
      <c r="L3599" s="253"/>
      <c r="M3599" s="253"/>
      <c r="N3599" s="254"/>
      <c r="O3599" s="254"/>
      <c r="P3599" s="254"/>
      <c r="Q3599" s="254"/>
      <c r="R3599" s="254"/>
      <c r="S3599" s="251"/>
      <c r="T3599" s="1443"/>
      <c r="U3599" s="255"/>
      <c r="V3599" s="638"/>
      <c r="W3599" s="260"/>
      <c r="X3599" s="239"/>
      <c r="Y3599" s="257">
        <v>5</v>
      </c>
      <c r="Z3599" s="239"/>
      <c r="AA3599" s="239"/>
      <c r="AB3599" s="1120"/>
      <c r="AC3599" s="249"/>
      <c r="AD3599" s="330"/>
      <c r="AE3599" s="211"/>
      <c r="AF3599" s="330"/>
    </row>
    <row r="3600" spans="1:33" x14ac:dyDescent="0.2">
      <c r="A3600" s="202">
        <v>31409</v>
      </c>
      <c r="B3600" s="261" t="s">
        <v>5333</v>
      </c>
      <c r="C3600" s="243" t="s">
        <v>5460</v>
      </c>
      <c r="D3600" s="243">
        <v>739618</v>
      </c>
      <c r="E3600" s="202" t="s">
        <v>26</v>
      </c>
      <c r="F3600" s="202">
        <v>1</v>
      </c>
      <c r="G3600" s="202">
        <v>10</v>
      </c>
      <c r="H3600" s="202">
        <v>6</v>
      </c>
      <c r="I3600" s="318">
        <v>3</v>
      </c>
      <c r="J3600" s="262">
        <v>43277</v>
      </c>
      <c r="K3600" s="262">
        <v>43278</v>
      </c>
      <c r="L3600" s="263" t="s">
        <v>1485</v>
      </c>
      <c r="M3600" s="262" t="s">
        <v>5325</v>
      </c>
      <c r="N3600" s="322" t="s">
        <v>47</v>
      </c>
      <c r="O3600" s="322" t="s">
        <v>47</v>
      </c>
      <c r="P3600" s="254" t="s">
        <v>47</v>
      </c>
      <c r="Q3600" s="254" t="s">
        <v>47</v>
      </c>
      <c r="R3600" s="254" t="s">
        <v>47</v>
      </c>
      <c r="S3600" s="243"/>
      <c r="T3600" s="1371"/>
      <c r="U3600" s="245">
        <v>28</v>
      </c>
      <c r="W3600" s="318" t="s">
        <v>2509</v>
      </c>
      <c r="X3600" s="265" t="s">
        <v>5531</v>
      </c>
      <c r="Y3600" s="248">
        <v>35</v>
      </c>
      <c r="Z3600" s="202"/>
      <c r="AA3600" s="202"/>
      <c r="AB3600" s="499"/>
      <c r="AC3600" s="249">
        <f>IF(B3600="","",(IFERROR(VLOOKUP(B3600,Projecten!A$4:X$9452,5,FALSE),"niet bekend")))</f>
        <v>1</v>
      </c>
      <c r="AD3600" s="330">
        <f t="shared" ref="AD3600:AD3613" si="247">IF(AC3600="","",(IF(F3600=0,AF3600,(F3600/AC3600*AF3600))))</f>
        <v>7836.88</v>
      </c>
      <c r="AE3600" s="211">
        <f>IF(B3600="","",(IFERROR(VLOOKUP(B3600,Projecten!A$4:X$9452,23,FALSE),"niet bekend")))</f>
        <v>7836.88</v>
      </c>
      <c r="AF3600" s="330">
        <f>IF(B3600="","",(IFERROR(VLOOKUP(B3600,Projecten!A$4:X$9452,12,FALSE),"niet bekend")))</f>
        <v>7836.88</v>
      </c>
      <c r="AG3600" s="209"/>
    </row>
    <row r="3601" spans="1:33" x14ac:dyDescent="0.2">
      <c r="A3601" s="202">
        <v>31410</v>
      </c>
      <c r="B3601" s="261">
        <v>2018147</v>
      </c>
      <c r="C3601" s="243" t="s">
        <v>5461</v>
      </c>
      <c r="D3601" s="243" t="s">
        <v>4729</v>
      </c>
      <c r="E3601" s="202" t="s">
        <v>26</v>
      </c>
      <c r="F3601" s="202">
        <v>1</v>
      </c>
      <c r="G3601" s="202">
        <v>11</v>
      </c>
      <c r="H3601" s="202">
        <v>4</v>
      </c>
      <c r="I3601" s="202">
        <v>12</v>
      </c>
      <c r="J3601" s="262">
        <v>43270</v>
      </c>
      <c r="K3601" s="262">
        <v>43269</v>
      </c>
      <c r="L3601" s="263" t="s">
        <v>1485</v>
      </c>
      <c r="M3601" s="262" t="s">
        <v>5106</v>
      </c>
      <c r="N3601" s="254" t="s">
        <v>47</v>
      </c>
      <c r="O3601" s="254" t="s">
        <v>47</v>
      </c>
      <c r="P3601" s="254" t="s">
        <v>47</v>
      </c>
      <c r="Q3601" s="254" t="s">
        <v>47</v>
      </c>
      <c r="R3601" s="254" t="s">
        <v>47</v>
      </c>
      <c r="S3601" s="243"/>
      <c r="T3601" s="1371"/>
      <c r="U3601" s="245">
        <v>28</v>
      </c>
      <c r="W3601" s="318" t="s">
        <v>3928</v>
      </c>
      <c r="X3601" s="265" t="s">
        <v>1250</v>
      </c>
      <c r="Y3601" s="248">
        <v>48</v>
      </c>
      <c r="Z3601" s="202"/>
      <c r="AA3601" s="202"/>
      <c r="AB3601" s="499"/>
      <c r="AC3601" s="249">
        <f>IF(B3601="","",(IFERROR(VLOOKUP(B3601,Projecten!A$4:X$9452,5,FALSE),"niet bekend")))</f>
        <v>1</v>
      </c>
      <c r="AD3601" s="330">
        <f t="shared" si="247"/>
        <v>11442</v>
      </c>
      <c r="AE3601" s="211">
        <f>IF(B3601="","",(IFERROR(VLOOKUP(B3601,Projecten!A$4:X$9452,23,FALSE),"niet bekend")))</f>
        <v>11442</v>
      </c>
      <c r="AF3601" s="330">
        <f>IF(B3601="","",(IFERROR(VLOOKUP(B3601,Projecten!A$4:X$9452,12,FALSE),"niet bekend")))</f>
        <v>11442</v>
      </c>
      <c r="AG3601" s="209"/>
    </row>
    <row r="3602" spans="1:33" s="297" customFormat="1" x14ac:dyDescent="0.2">
      <c r="A3602" s="288">
        <v>31411</v>
      </c>
      <c r="B3602" s="289">
        <v>2018461</v>
      </c>
      <c r="C3602" s="271">
        <v>122126</v>
      </c>
      <c r="D3602" s="271" t="s">
        <v>5448</v>
      </c>
      <c r="E3602" s="288" t="s">
        <v>317</v>
      </c>
      <c r="F3602" s="288">
        <v>0</v>
      </c>
      <c r="G3602" s="288">
        <v>1</v>
      </c>
      <c r="H3602" s="288">
        <v>0</v>
      </c>
      <c r="I3602" s="288">
        <v>2</v>
      </c>
      <c r="J3602" s="315">
        <v>43292</v>
      </c>
      <c r="K3602" s="290" t="s">
        <v>1485</v>
      </c>
      <c r="L3602" s="290" t="s">
        <v>1485</v>
      </c>
      <c r="M3602" s="290" t="s">
        <v>1485</v>
      </c>
      <c r="N3602" s="291" t="s">
        <v>47</v>
      </c>
      <c r="O3602" s="291" t="s">
        <v>47</v>
      </c>
      <c r="P3602" s="291" t="s">
        <v>47</v>
      </c>
      <c r="Q3602" s="291" t="s">
        <v>47</v>
      </c>
      <c r="R3602" s="291" t="s">
        <v>47</v>
      </c>
      <c r="S3602" s="271"/>
      <c r="T3602" s="1536"/>
      <c r="U3602" s="293">
        <v>28</v>
      </c>
      <c r="V3602" s="719"/>
      <c r="W3602" s="314" t="s">
        <v>777</v>
      </c>
      <c r="X3602" s="314" t="s">
        <v>1341</v>
      </c>
      <c r="Y3602" s="295">
        <v>8</v>
      </c>
      <c r="Z3602" s="288"/>
      <c r="AA3602" s="288"/>
      <c r="AB3602" s="1347"/>
      <c r="AC3602" s="249">
        <f>IF(B3602="","",(IFERROR(VLOOKUP(B3602,Projecten!A$4:X$9452,5,FALSE),"niet bekend")))</f>
        <v>0</v>
      </c>
      <c r="AD3602" s="330">
        <f t="shared" si="247"/>
        <v>1107.52</v>
      </c>
      <c r="AE3602" s="211">
        <f>IF(B3602="","",(IFERROR(VLOOKUP(B3602,Projecten!A$4:X$9452,23,FALSE),"niet bekend")))</f>
        <v>1107.52</v>
      </c>
      <c r="AF3602" s="330">
        <f>IF(B3602="","",(IFERROR(VLOOKUP(B3602,Projecten!A$4:X$9452,12,FALSE),"niet bekend")))</f>
        <v>1107.52</v>
      </c>
    </row>
    <row r="3603" spans="1:33" x14ac:dyDescent="0.2">
      <c r="A3603" s="202">
        <v>31412</v>
      </c>
      <c r="B3603" s="261">
        <v>2018148</v>
      </c>
      <c r="C3603" s="243" t="s">
        <v>5462</v>
      </c>
      <c r="D3603" s="243" t="s">
        <v>4730</v>
      </c>
      <c r="E3603" s="202" t="s">
        <v>26</v>
      </c>
      <c r="F3603" s="202">
        <v>1</v>
      </c>
      <c r="G3603" s="202">
        <v>11</v>
      </c>
      <c r="H3603" s="202">
        <v>4</v>
      </c>
      <c r="I3603" s="202">
        <v>12</v>
      </c>
      <c r="J3603" s="262">
        <v>43284</v>
      </c>
      <c r="K3603" s="262">
        <v>43283</v>
      </c>
      <c r="L3603" s="263" t="s">
        <v>1485</v>
      </c>
      <c r="M3603" s="262" t="s">
        <v>5107</v>
      </c>
      <c r="N3603" s="254" t="s">
        <v>47</v>
      </c>
      <c r="O3603" s="254" t="s">
        <v>47</v>
      </c>
      <c r="P3603" s="254" t="s">
        <v>47</v>
      </c>
      <c r="Q3603" s="254" t="s">
        <v>47</v>
      </c>
      <c r="R3603" s="254" t="s">
        <v>47</v>
      </c>
      <c r="S3603" s="243"/>
      <c r="T3603" s="1371"/>
      <c r="U3603" s="245" t="s">
        <v>5436</v>
      </c>
      <c r="W3603" s="318" t="s">
        <v>3928</v>
      </c>
      <c r="X3603" s="265" t="s">
        <v>1250</v>
      </c>
      <c r="Y3603" s="248">
        <v>48</v>
      </c>
      <c r="Z3603" s="202"/>
      <c r="AA3603" s="202"/>
      <c r="AB3603" s="499"/>
      <c r="AC3603" s="249">
        <f>IF(B3603="","",(IFERROR(VLOOKUP(B3603,Projecten!A$4:X$9452,5,FALSE),"niet bekend")))</f>
        <v>1</v>
      </c>
      <c r="AD3603" s="330">
        <f t="shared" si="247"/>
        <v>11442</v>
      </c>
      <c r="AE3603" s="211">
        <f>IF(B3603="","",(IFERROR(VLOOKUP(B3603,Projecten!A$4:X$9452,23,FALSE),"niet bekend")))</f>
        <v>11442</v>
      </c>
      <c r="AF3603" s="330">
        <f>IF(B3603="","",(IFERROR(VLOOKUP(B3603,Projecten!A$4:X$9452,12,FALSE),"niet bekend")))</f>
        <v>11442</v>
      </c>
      <c r="AG3603" s="209"/>
    </row>
    <row r="3604" spans="1:33" x14ac:dyDescent="0.2">
      <c r="A3604" s="202">
        <v>31413</v>
      </c>
      <c r="B3604" s="261" t="s">
        <v>5397</v>
      </c>
      <c r="C3604" s="243">
        <v>122132</v>
      </c>
      <c r="D3604" s="271" t="s">
        <v>5405</v>
      </c>
      <c r="E3604" s="202" t="s">
        <v>26</v>
      </c>
      <c r="F3604" s="202">
        <v>2</v>
      </c>
      <c r="G3604" s="202">
        <v>16</v>
      </c>
      <c r="H3604" s="202">
        <v>10</v>
      </c>
      <c r="I3604" s="202">
        <v>4</v>
      </c>
      <c r="J3604" s="262">
        <v>43285</v>
      </c>
      <c r="K3604" s="262">
        <v>43285</v>
      </c>
      <c r="L3604" s="263" t="s">
        <v>1485</v>
      </c>
      <c r="M3604" s="263" t="s">
        <v>1485</v>
      </c>
      <c r="N3604" s="254" t="s">
        <v>47</v>
      </c>
      <c r="O3604" s="254" t="s">
        <v>47</v>
      </c>
      <c r="P3604" s="254" t="s">
        <v>47</v>
      </c>
      <c r="Q3604" s="254" t="s">
        <v>47</v>
      </c>
      <c r="R3604" s="254" t="s">
        <v>47</v>
      </c>
      <c r="S3604" s="243"/>
      <c r="T3604" s="1371"/>
      <c r="U3604" s="245" t="s">
        <v>5437</v>
      </c>
      <c r="W3604" s="265" t="s">
        <v>421</v>
      </c>
      <c r="X3604" s="265" t="s">
        <v>5500</v>
      </c>
      <c r="Y3604" s="248">
        <v>40</v>
      </c>
      <c r="Z3604" s="202"/>
      <c r="AA3604" s="202"/>
      <c r="AB3604" s="499"/>
      <c r="AC3604" s="249">
        <f>IF(B3604="","",(IFERROR(VLOOKUP(B3604,Projecten!A$4:X$9452,5,FALSE),"niet bekend")))</f>
        <v>2</v>
      </c>
      <c r="AD3604" s="330">
        <f t="shared" si="247"/>
        <v>7000</v>
      </c>
      <c r="AE3604" s="211">
        <f>IF(B3604="","",(IFERROR(VLOOKUP(B3604,Projecten!A$4:X$9452,23,FALSE),"niet bekend")))</f>
        <v>7000</v>
      </c>
      <c r="AF3604" s="330">
        <f>IF(B3604="","",(IFERROR(VLOOKUP(B3604,Projecten!A$4:X$9452,12,FALSE),"niet bekend")))</f>
        <v>7000</v>
      </c>
      <c r="AG3604" s="209"/>
    </row>
    <row r="3605" spans="1:33" x14ac:dyDescent="0.2">
      <c r="A3605" s="202">
        <v>31414</v>
      </c>
      <c r="B3605" s="770">
        <v>2018450</v>
      </c>
      <c r="C3605" s="238">
        <v>122134</v>
      </c>
      <c r="D3605" s="238" t="s">
        <v>5438</v>
      </c>
      <c r="E3605" s="240" t="s">
        <v>3054</v>
      </c>
      <c r="F3605" s="240">
        <v>1</v>
      </c>
      <c r="G3605" s="240">
        <v>6</v>
      </c>
      <c r="H3605" s="240">
        <v>4</v>
      </c>
      <c r="I3605" s="240">
        <v>1</v>
      </c>
      <c r="J3605" s="262">
        <v>43285</v>
      </c>
      <c r="K3605" s="263" t="s">
        <v>1485</v>
      </c>
      <c r="L3605" s="263" t="s">
        <v>1485</v>
      </c>
      <c r="M3605" s="1441" t="s">
        <v>1485</v>
      </c>
      <c r="N3605" s="254" t="s">
        <v>47</v>
      </c>
      <c r="O3605" s="254" t="s">
        <v>47</v>
      </c>
      <c r="P3605" s="254" t="s">
        <v>47</v>
      </c>
      <c r="Q3605" s="254" t="s">
        <v>47</v>
      </c>
      <c r="R3605" s="254" t="s">
        <v>47</v>
      </c>
      <c r="S3605" s="243"/>
      <c r="T3605" s="1371"/>
      <c r="U3605" s="245">
        <v>29</v>
      </c>
      <c r="W3605" s="202" t="s">
        <v>1906</v>
      </c>
      <c r="X3605" s="265" t="s">
        <v>1341</v>
      </c>
      <c r="Y3605" s="248">
        <v>10</v>
      </c>
      <c r="Z3605" s="202"/>
      <c r="AA3605" s="489"/>
      <c r="AB3605" s="499"/>
      <c r="AC3605" s="249">
        <f>IF(B3605="","",(IFERROR(VLOOKUP(B3605,Projecten!A$4:X$9452,5,FALSE),"niet bekend")))</f>
        <v>1</v>
      </c>
      <c r="AD3605" s="330">
        <f t="shared" si="247"/>
        <v>2216.56</v>
      </c>
      <c r="AE3605" s="211">
        <f>IF(B3605="","",(IFERROR(VLOOKUP(B3605,Projecten!A$4:X$9452,23,FALSE),"niet bekend")))</f>
        <v>1329.9299999999998</v>
      </c>
      <c r="AF3605" s="330">
        <f>IF(B3605="","",(IFERROR(VLOOKUP(B3605,Projecten!A$4:X$9452,12,FALSE),"niet bekend")))</f>
        <v>2216.56</v>
      </c>
      <c r="AG3605" s="209"/>
    </row>
    <row r="3606" spans="1:33" x14ac:dyDescent="0.2">
      <c r="A3606" s="202">
        <v>31415</v>
      </c>
      <c r="B3606" s="770">
        <v>2018451</v>
      </c>
      <c r="C3606" s="238">
        <v>122134</v>
      </c>
      <c r="D3606" s="238" t="s">
        <v>5439</v>
      </c>
      <c r="E3606" s="240" t="s">
        <v>3054</v>
      </c>
      <c r="F3606" s="240">
        <v>1</v>
      </c>
      <c r="G3606" s="240">
        <v>8</v>
      </c>
      <c r="H3606" s="240">
        <v>6</v>
      </c>
      <c r="I3606" s="240">
        <v>0</v>
      </c>
      <c r="J3606" s="262">
        <v>43285</v>
      </c>
      <c r="K3606" s="263" t="s">
        <v>1485</v>
      </c>
      <c r="L3606" s="263" t="s">
        <v>1485</v>
      </c>
      <c r="M3606" s="1441" t="s">
        <v>1485</v>
      </c>
      <c r="N3606" s="254" t="s">
        <v>47</v>
      </c>
      <c r="O3606" s="254" t="s">
        <v>47</v>
      </c>
      <c r="P3606" s="254" t="s">
        <v>47</v>
      </c>
      <c r="Q3606" s="254" t="s">
        <v>47</v>
      </c>
      <c r="R3606" s="254" t="s">
        <v>47</v>
      </c>
      <c r="S3606" s="243"/>
      <c r="T3606" s="1371"/>
      <c r="U3606" s="245">
        <v>29</v>
      </c>
      <c r="W3606" s="202" t="s">
        <v>1906</v>
      </c>
      <c r="X3606" s="265" t="s">
        <v>1341</v>
      </c>
      <c r="Y3606" s="248">
        <v>11</v>
      </c>
      <c r="Z3606" s="202"/>
      <c r="AA3606" s="489"/>
      <c r="AB3606" s="499"/>
      <c r="AC3606" s="249">
        <f>IF(B3606="","",(IFERROR(VLOOKUP(B3606,Projecten!A$4:X$9452,5,FALSE),"niet bekend")))</f>
        <v>1</v>
      </c>
      <c r="AD3606" s="330">
        <f t="shared" si="247"/>
        <v>1768.33</v>
      </c>
      <c r="AE3606" s="211">
        <f>IF(B3606="","",(IFERROR(VLOOKUP(B3606,Projecten!A$4:X$9452,23,FALSE),"niet bekend")))</f>
        <v>1060.9899999999998</v>
      </c>
      <c r="AF3606" s="330">
        <f>IF(B3606="","",(IFERROR(VLOOKUP(B3606,Projecten!A$4:X$9452,12,FALSE),"niet bekend")))</f>
        <v>1768.33</v>
      </c>
      <c r="AG3606" s="209"/>
    </row>
    <row r="3607" spans="1:33" ht="11.25" customHeight="1" x14ac:dyDescent="0.2">
      <c r="A3607" s="202">
        <v>31416</v>
      </c>
      <c r="B3607" s="770" t="s">
        <v>5498</v>
      </c>
      <c r="C3607" s="238">
        <v>122134</v>
      </c>
      <c r="D3607" s="238" t="s">
        <v>5451</v>
      </c>
      <c r="E3607" s="240" t="s">
        <v>3054</v>
      </c>
      <c r="F3607" s="240">
        <v>0</v>
      </c>
      <c r="G3607" s="240">
        <v>0</v>
      </c>
      <c r="H3607" s="240">
        <v>1</v>
      </c>
      <c r="I3607" s="240">
        <v>0</v>
      </c>
      <c r="J3607" s="263" t="s">
        <v>1485</v>
      </c>
      <c r="K3607" s="263" t="s">
        <v>1485</v>
      </c>
      <c r="L3607" s="263" t="s">
        <v>1485</v>
      </c>
      <c r="M3607" s="1441" t="s">
        <v>1485</v>
      </c>
      <c r="N3607" s="254" t="s">
        <v>47</v>
      </c>
      <c r="O3607" s="254" t="s">
        <v>47</v>
      </c>
      <c r="P3607" s="254" t="s">
        <v>47</v>
      </c>
      <c r="Q3607" s="254" t="s">
        <v>47</v>
      </c>
      <c r="R3607" s="254" t="s">
        <v>47</v>
      </c>
      <c r="S3607" s="243"/>
      <c r="T3607" s="1371"/>
      <c r="U3607" s="245">
        <v>29</v>
      </c>
      <c r="W3607" s="202" t="s">
        <v>1906</v>
      </c>
      <c r="X3607" s="265" t="s">
        <v>5491</v>
      </c>
      <c r="Y3607" s="248">
        <v>2</v>
      </c>
      <c r="Z3607" s="202"/>
      <c r="AA3607" s="489"/>
      <c r="AB3607" s="499"/>
      <c r="AC3607" s="249" t="str">
        <f>IF(B3607="","",(IFERROR(VLOOKUP(B3607,Projecten!A$4:X$9452,5,FALSE),"niet bekend")))</f>
        <v>niet bekend</v>
      </c>
      <c r="AD3607" s="330" t="str">
        <f t="shared" si="247"/>
        <v>niet bekend</v>
      </c>
      <c r="AE3607" s="211" t="str">
        <f>IF(B3607="","",(IFERROR(VLOOKUP(B3607,Projecten!A$4:X$9452,23,FALSE),"niet bekend")))</f>
        <v>niet bekend</v>
      </c>
      <c r="AF3607" s="330" t="str">
        <f>IF(B3607="","",(IFERROR(VLOOKUP(B3607,Projecten!A$4:X$9452,12,FALSE),"niet bekend")))</f>
        <v>niet bekend</v>
      </c>
      <c r="AG3607" s="209"/>
    </row>
    <row r="3608" spans="1:33" x14ac:dyDescent="0.2">
      <c r="A3608" s="202">
        <v>31417</v>
      </c>
      <c r="B3608" s="770">
        <v>2018462</v>
      </c>
      <c r="C3608" s="238">
        <v>122134</v>
      </c>
      <c r="D3608" s="238" t="s">
        <v>5449</v>
      </c>
      <c r="E3608" s="240" t="s">
        <v>317</v>
      </c>
      <c r="F3608" s="240">
        <v>1</v>
      </c>
      <c r="G3608" s="240">
        <v>2</v>
      </c>
      <c r="H3608" s="240">
        <v>1</v>
      </c>
      <c r="I3608" s="240">
        <v>1</v>
      </c>
      <c r="J3608" s="262">
        <v>43290</v>
      </c>
      <c r="K3608" s="263" t="s">
        <v>1485</v>
      </c>
      <c r="L3608" s="263" t="s">
        <v>1485</v>
      </c>
      <c r="M3608" s="1441" t="s">
        <v>1485</v>
      </c>
      <c r="N3608" s="254" t="s">
        <v>47</v>
      </c>
      <c r="O3608" s="254" t="s">
        <v>47</v>
      </c>
      <c r="P3608" s="254" t="s">
        <v>47</v>
      </c>
      <c r="Q3608" s="254" t="s">
        <v>47</v>
      </c>
      <c r="R3608" s="254" t="s">
        <v>47</v>
      </c>
      <c r="S3608" s="243"/>
      <c r="T3608" s="1371"/>
      <c r="U3608" s="245">
        <v>29</v>
      </c>
      <c r="W3608" s="202" t="s">
        <v>777</v>
      </c>
      <c r="X3608" s="265" t="s">
        <v>1341</v>
      </c>
      <c r="Y3608" s="248">
        <v>6</v>
      </c>
      <c r="Z3608" s="202"/>
      <c r="AA3608" s="489"/>
      <c r="AB3608" s="499"/>
      <c r="AC3608" s="249">
        <f>IF(B3608="","",(IFERROR(VLOOKUP(B3608,Projecten!A$4:X$9452,5,FALSE),"niet bekend")))</f>
        <v>1</v>
      </c>
      <c r="AD3608" s="330">
        <f t="shared" si="247"/>
        <v>923.1</v>
      </c>
      <c r="AE3608" s="211">
        <f>IF(B3608="","",(IFERROR(VLOOKUP(B3608,Projecten!A$4:X$9452,23,FALSE),"niet bekend")))</f>
        <v>923.1</v>
      </c>
      <c r="AF3608" s="330">
        <f>IF(B3608="","",(IFERROR(VLOOKUP(B3608,Projecten!A$4:X$9452,12,FALSE),"niet bekend")))</f>
        <v>923.1</v>
      </c>
      <c r="AG3608" s="209"/>
    </row>
    <row r="3609" spans="1:33" ht="13.5" customHeight="1" x14ac:dyDescent="0.2">
      <c r="A3609" s="202">
        <v>31419</v>
      </c>
      <c r="B3609" s="770" t="s">
        <v>5334</v>
      </c>
      <c r="C3609" s="238">
        <v>122136</v>
      </c>
      <c r="D3609" s="240" t="s">
        <v>5335</v>
      </c>
      <c r="E3609" s="240" t="s">
        <v>26</v>
      </c>
      <c r="F3609" s="240">
        <v>0</v>
      </c>
      <c r="G3609" s="240">
        <v>16</v>
      </c>
      <c r="H3609" s="240">
        <v>0</v>
      </c>
      <c r="I3609" s="240">
        <v>0</v>
      </c>
      <c r="J3609" s="262">
        <v>43283</v>
      </c>
      <c r="K3609" s="263" t="s">
        <v>1485</v>
      </c>
      <c r="L3609" s="263" t="s">
        <v>1485</v>
      </c>
      <c r="M3609" s="1441" t="s">
        <v>1485</v>
      </c>
      <c r="N3609" s="254" t="s">
        <v>47</v>
      </c>
      <c r="O3609" s="254" t="s">
        <v>47</v>
      </c>
      <c r="P3609" s="254" t="s">
        <v>47</v>
      </c>
      <c r="Q3609" s="254" t="s">
        <v>47</v>
      </c>
      <c r="R3609" s="254" t="s">
        <v>47</v>
      </c>
      <c r="S3609" s="243"/>
      <c r="T3609" s="1371"/>
      <c r="U3609" s="245">
        <v>35</v>
      </c>
      <c r="W3609" s="202" t="s">
        <v>5355</v>
      </c>
      <c r="X3609" s="265" t="s">
        <v>5357</v>
      </c>
      <c r="Y3609" s="248">
        <v>11</v>
      </c>
      <c r="Z3609" s="202"/>
      <c r="AA3609" s="489"/>
      <c r="AB3609" s="499"/>
      <c r="AC3609" s="249">
        <f>IF(B3609="","",(IFERROR(VLOOKUP(B3609,Projecten!A$4:X$9452,5,FALSE),"niet bekend")))</f>
        <v>0</v>
      </c>
      <c r="AD3609" s="330">
        <f t="shared" si="247"/>
        <v>2148.1799999999998</v>
      </c>
      <c r="AE3609" s="211">
        <f>IF(B3609="","",(IFERROR(VLOOKUP(B3609,Projecten!A$4:X$9452,23,FALSE),"niet bekend")))</f>
        <v>2148.1799999999998</v>
      </c>
      <c r="AF3609" s="330">
        <f>IF(B3609="","",(IFERROR(VLOOKUP(B3609,Projecten!A$4:X$9452,12,FALSE),"niet bekend")))</f>
        <v>2148.1799999999998</v>
      </c>
      <c r="AG3609" s="209"/>
    </row>
    <row r="3610" spans="1:33" x14ac:dyDescent="0.2">
      <c r="A3610" s="202">
        <v>31420</v>
      </c>
      <c r="B3610" s="770">
        <v>2018440</v>
      </c>
      <c r="C3610" s="238">
        <v>122137</v>
      </c>
      <c r="D3610" s="238" t="s">
        <v>5388</v>
      </c>
      <c r="E3610" s="240" t="s">
        <v>317</v>
      </c>
      <c r="F3610" s="240">
        <v>1</v>
      </c>
      <c r="G3610" s="240">
        <v>9</v>
      </c>
      <c r="H3610" s="240">
        <v>9</v>
      </c>
      <c r="I3610" s="240">
        <v>3</v>
      </c>
      <c r="J3610" s="262">
        <v>43290</v>
      </c>
      <c r="K3610" s="263" t="s">
        <v>1485</v>
      </c>
      <c r="L3610" s="263" t="s">
        <v>1485</v>
      </c>
      <c r="M3610" s="1441" t="s">
        <v>1485</v>
      </c>
      <c r="N3610" s="254" t="s">
        <v>47</v>
      </c>
      <c r="O3610" s="254" t="s">
        <v>47</v>
      </c>
      <c r="P3610" s="254" t="s">
        <v>47</v>
      </c>
      <c r="Q3610" s="254" t="s">
        <v>47</v>
      </c>
      <c r="R3610" s="254" t="s">
        <v>47</v>
      </c>
      <c r="S3610" s="243"/>
      <c r="T3610" s="1371"/>
      <c r="U3610" s="245">
        <v>35</v>
      </c>
      <c r="W3610" s="202" t="s">
        <v>777</v>
      </c>
      <c r="X3610" s="265" t="s">
        <v>1250</v>
      </c>
      <c r="Y3610" s="248">
        <v>24</v>
      </c>
      <c r="Z3610" s="202"/>
      <c r="AA3610" s="489"/>
      <c r="AB3610" s="499"/>
      <c r="AC3610" s="249">
        <f>IF(B3610="","",(IFERROR(VLOOKUP(B3610,Projecten!A$4:X$9452,5,FALSE),"niet bekend")))</f>
        <v>1</v>
      </c>
      <c r="AD3610" s="330">
        <f t="shared" si="247"/>
        <v>4148.6099999999997</v>
      </c>
      <c r="AE3610" s="211">
        <f>IF(B3610="","",(IFERROR(VLOOKUP(B3610,Projecten!A$4:X$9452,23,FALSE),"niet bekend")))</f>
        <v>4148.6099999999997</v>
      </c>
      <c r="AF3610" s="330">
        <f>IF(B3610="","",(IFERROR(VLOOKUP(B3610,Projecten!A$4:X$9452,12,FALSE),"niet bekend")))</f>
        <v>4148.6099999999997</v>
      </c>
      <c r="AG3610" s="209"/>
    </row>
    <row r="3611" spans="1:33" x14ac:dyDescent="0.2">
      <c r="A3611" s="202">
        <v>31421</v>
      </c>
      <c r="B3611" s="261">
        <v>2018444</v>
      </c>
      <c r="C3611" s="243">
        <v>122137</v>
      </c>
      <c r="D3611" s="243" t="s">
        <v>5417</v>
      </c>
      <c r="E3611" s="202" t="s">
        <v>26</v>
      </c>
      <c r="F3611" s="202">
        <v>0</v>
      </c>
      <c r="G3611" s="202">
        <v>2</v>
      </c>
      <c r="H3611" s="202">
        <v>1</v>
      </c>
      <c r="I3611" s="202">
        <v>1</v>
      </c>
      <c r="J3611" s="262">
        <v>43290</v>
      </c>
      <c r="K3611" s="263" t="s">
        <v>1485</v>
      </c>
      <c r="L3611" s="263" t="s">
        <v>1485</v>
      </c>
      <c r="M3611" s="263" t="s">
        <v>1485</v>
      </c>
      <c r="N3611" s="254" t="s">
        <v>47</v>
      </c>
      <c r="O3611" s="254" t="s">
        <v>47</v>
      </c>
      <c r="P3611" s="254" t="s">
        <v>47</v>
      </c>
      <c r="Q3611" s="254" t="s">
        <v>47</v>
      </c>
      <c r="R3611" s="254" t="s">
        <v>47</v>
      </c>
      <c r="S3611" s="243"/>
      <c r="T3611" s="1371"/>
      <c r="U3611" s="245" t="s">
        <v>5436</v>
      </c>
      <c r="W3611" s="202" t="s">
        <v>162</v>
      </c>
      <c r="X3611" s="265" t="s">
        <v>1341</v>
      </c>
      <c r="Y3611" s="248">
        <v>5</v>
      </c>
      <c r="Z3611" s="202"/>
      <c r="AA3611" s="202"/>
      <c r="AB3611" s="499"/>
      <c r="AC3611" s="249">
        <f>IF(B3611="","",(IFERROR(VLOOKUP(B3611,Projecten!A$4:X$9452,5,FALSE),"niet bekend")))</f>
        <v>0</v>
      </c>
      <c r="AD3611" s="330">
        <f t="shared" si="247"/>
        <v>691.52</v>
      </c>
      <c r="AE3611" s="211">
        <f>IF(B3611="","",(IFERROR(VLOOKUP(B3611,Projecten!A$4:X$9452,23,FALSE),"niet bekend")))</f>
        <v>691.52</v>
      </c>
      <c r="AF3611" s="330">
        <f>IF(B3611="","",(IFERROR(VLOOKUP(B3611,Projecten!A$4:X$9452,12,FALSE),"niet bekend")))</f>
        <v>691.52</v>
      </c>
      <c r="AG3611" s="209"/>
    </row>
    <row r="3612" spans="1:33" x14ac:dyDescent="0.2">
      <c r="A3612" s="202">
        <v>31422</v>
      </c>
      <c r="B3612" s="770">
        <v>2018448</v>
      </c>
      <c r="C3612" s="238">
        <v>122137</v>
      </c>
      <c r="D3612" s="238">
        <v>727118</v>
      </c>
      <c r="E3612" s="240" t="s">
        <v>26</v>
      </c>
      <c r="F3612" s="240">
        <v>1</v>
      </c>
      <c r="G3612" s="240">
        <v>8</v>
      </c>
      <c r="H3612" s="240">
        <v>6</v>
      </c>
      <c r="I3612" s="240">
        <v>3</v>
      </c>
      <c r="J3612" s="262">
        <v>43290</v>
      </c>
      <c r="K3612" s="262">
        <v>43285</v>
      </c>
      <c r="L3612" s="263" t="s">
        <v>1485</v>
      </c>
      <c r="M3612" s="1441" t="s">
        <v>1485</v>
      </c>
      <c r="N3612" s="254" t="s">
        <v>47</v>
      </c>
      <c r="O3612" s="254" t="s">
        <v>47</v>
      </c>
      <c r="P3612" s="254" t="s">
        <v>47</v>
      </c>
      <c r="Q3612" s="254" t="s">
        <v>47</v>
      </c>
      <c r="R3612" s="254" t="s">
        <v>47</v>
      </c>
      <c r="S3612" s="243"/>
      <c r="T3612" s="1371"/>
      <c r="U3612" s="245" t="s">
        <v>5436</v>
      </c>
      <c r="W3612" s="202" t="s">
        <v>162</v>
      </c>
      <c r="X3612" s="265" t="s">
        <v>1341</v>
      </c>
      <c r="Y3612" s="248">
        <v>17</v>
      </c>
      <c r="Z3612" s="202"/>
      <c r="AA3612" s="489"/>
      <c r="AB3612" s="499"/>
      <c r="AC3612" s="249">
        <f>IF(B3612="","",(IFERROR(VLOOKUP(B3612,Projecten!A$4:X$9452,5,FALSE),"niet bekend")))</f>
        <v>1</v>
      </c>
      <c r="AD3612" s="330">
        <f t="shared" si="247"/>
        <v>2980.8</v>
      </c>
      <c r="AE3612" s="211">
        <f>IF(B3612="","",(IFERROR(VLOOKUP(B3612,Projecten!A$4:X$9452,23,FALSE),"niet bekend")))</f>
        <v>2980.8</v>
      </c>
      <c r="AF3612" s="330">
        <f>IF(B3612="","",(IFERROR(VLOOKUP(B3612,Projecten!A$4:X$9452,12,FALSE),"niet bekend")))</f>
        <v>2980.8</v>
      </c>
      <c r="AG3612" s="209"/>
    </row>
    <row r="3613" spans="1:33" x14ac:dyDescent="0.2">
      <c r="A3613" s="202">
        <v>31425</v>
      </c>
      <c r="B3613" s="770">
        <v>2018456</v>
      </c>
      <c r="C3613" s="238">
        <v>122138</v>
      </c>
      <c r="D3613" s="238">
        <v>748218</v>
      </c>
      <c r="E3613" s="240" t="s">
        <v>26</v>
      </c>
      <c r="F3613" s="240">
        <v>1</v>
      </c>
      <c r="G3613" s="240">
        <v>7</v>
      </c>
      <c r="H3613" s="240">
        <v>6</v>
      </c>
      <c r="I3613" s="240">
        <v>2</v>
      </c>
      <c r="J3613" s="262">
        <v>43290</v>
      </c>
      <c r="K3613" s="262">
        <v>43285</v>
      </c>
      <c r="L3613" s="263" t="s">
        <v>1485</v>
      </c>
      <c r="M3613" s="1441" t="s">
        <v>1485</v>
      </c>
      <c r="N3613" s="254" t="s">
        <v>47</v>
      </c>
      <c r="O3613" s="254" t="s">
        <v>47</v>
      </c>
      <c r="P3613" s="254" t="s">
        <v>47</v>
      </c>
      <c r="Q3613" s="254" t="s">
        <v>47</v>
      </c>
      <c r="R3613" s="254" t="s">
        <v>47</v>
      </c>
      <c r="S3613" s="243"/>
      <c r="T3613" s="1371"/>
      <c r="U3613" s="245" t="s">
        <v>5436</v>
      </c>
      <c r="W3613" s="202" t="s">
        <v>162</v>
      </c>
      <c r="X3613" s="265" t="s">
        <v>1341</v>
      </c>
      <c r="Y3613" s="248">
        <v>14</v>
      </c>
      <c r="Z3613" s="202"/>
      <c r="AA3613" s="489"/>
      <c r="AB3613" s="499"/>
      <c r="AC3613" s="249">
        <f>IF(B3613="","",(IFERROR(VLOOKUP(B3613,Projecten!A$4:X$9452,5,FALSE),"niet bekend")))</f>
        <v>1</v>
      </c>
      <c r="AD3613" s="330">
        <f t="shared" si="247"/>
        <v>2452.65</v>
      </c>
      <c r="AE3613" s="211">
        <f>IF(B3613="","",(IFERROR(VLOOKUP(B3613,Projecten!A$4:X$9452,23,FALSE),"niet bekend")))</f>
        <v>2452.65</v>
      </c>
      <c r="AF3613" s="330">
        <f>IF(B3613="","",(IFERROR(VLOOKUP(B3613,Projecten!A$4:X$9452,12,FALSE),"niet bekend")))</f>
        <v>2452.65</v>
      </c>
      <c r="AG3613" s="209"/>
    </row>
    <row r="3614" spans="1:33" s="312" customFormat="1" x14ac:dyDescent="0.2">
      <c r="A3614" s="298"/>
      <c r="B3614" s="1012"/>
      <c r="C3614" s="299"/>
      <c r="D3614" s="300"/>
      <c r="E3614" s="300"/>
      <c r="F3614" s="300"/>
      <c r="G3614" s="300"/>
      <c r="H3614" s="300"/>
      <c r="I3614" s="300"/>
      <c r="J3614" s="301"/>
      <c r="K3614" s="301"/>
      <c r="L3614" s="301"/>
      <c r="M3614" s="302"/>
      <c r="N3614" s="302"/>
      <c r="O3614" s="302"/>
      <c r="P3614" s="302"/>
      <c r="Q3614" s="302"/>
      <c r="R3614" s="302"/>
      <c r="S3614" s="303"/>
      <c r="T3614" s="1445"/>
      <c r="U3614" s="305"/>
      <c r="V3614" s="305"/>
      <c r="W3614" s="307"/>
      <c r="X3614" s="307"/>
      <c r="Y3614" s="307"/>
      <c r="Z3614" s="298"/>
      <c r="AA3614" s="308"/>
      <c r="AB3614" s="410"/>
      <c r="AC3614" s="310"/>
      <c r="AD3614" s="412"/>
    </row>
    <row r="3615" spans="1:33" s="236" customFormat="1" ht="12" customHeight="1" x14ac:dyDescent="0.2">
      <c r="A3615" s="220"/>
      <c r="C3615" s="221"/>
      <c r="D3615" s="222">
        <f>SUM(G3615:I3615)</f>
        <v>368</v>
      </c>
      <c r="E3615" s="220"/>
      <c r="F3615" s="220">
        <f>SUM(F3616:F3641)</f>
        <v>20</v>
      </c>
      <c r="G3615" s="220">
        <f>SUM(G3616:G3641)</f>
        <v>193</v>
      </c>
      <c r="H3615" s="220">
        <f>SUM(H3616:H3641)</f>
        <v>98</v>
      </c>
      <c r="I3615" s="220">
        <f>SUM(I3616:I3641)</f>
        <v>77</v>
      </c>
      <c r="J3615" s="223"/>
      <c r="K3615" s="223"/>
      <c r="L3615" s="223"/>
      <c r="M3615" s="224"/>
      <c r="N3615" s="224"/>
      <c r="O3615" s="224"/>
      <c r="P3615" s="224"/>
      <c r="Q3615" s="224"/>
      <c r="R3615" s="224"/>
      <c r="S3615" s="225">
        <v>29</v>
      </c>
      <c r="T3615" s="1442"/>
      <c r="U3615" s="227"/>
      <c r="V3615" s="227"/>
      <c r="W3615" s="229"/>
      <c r="X3615" s="230">
        <f>SUM(Y3615:Y3641)</f>
        <v>537</v>
      </c>
      <c r="Y3615" s="231"/>
      <c r="Z3615" s="231">
        <v>0</v>
      </c>
      <c r="AA3615" s="232">
        <f>X3615-Z3615</f>
        <v>537</v>
      </c>
      <c r="AB3615" s="221"/>
      <c r="AC3615" s="234"/>
      <c r="AD3615" s="384">
        <f>SUM(AD3616:AD3641)</f>
        <v>89767.78</v>
      </c>
    </row>
    <row r="3616" spans="1:33" x14ac:dyDescent="0.2">
      <c r="A3616" s="202"/>
      <c r="B3616" s="519"/>
      <c r="C3616" s="238"/>
      <c r="D3616" s="239"/>
      <c r="E3616" s="240"/>
      <c r="F3616" s="240"/>
      <c r="G3616" s="240"/>
      <c r="H3616" s="240"/>
      <c r="I3616" s="240"/>
      <c r="J3616" s="241"/>
      <c r="K3616" s="241"/>
      <c r="L3616" s="241"/>
      <c r="M3616" s="242"/>
      <c r="N3616" s="242"/>
      <c r="O3616" s="242"/>
      <c r="P3616" s="242"/>
      <c r="Q3616" s="242"/>
      <c r="R3616" s="242"/>
      <c r="S3616" s="243" t="s">
        <v>4487</v>
      </c>
      <c r="T3616" s="1371"/>
      <c r="U3616" s="245"/>
      <c r="X3616" s="247" t="s">
        <v>4856</v>
      </c>
      <c r="Y3616" s="248"/>
      <c r="Z3616" s="202"/>
      <c r="AA3616" s="202"/>
      <c r="AB3616" s="243"/>
      <c r="AC3616" s="249" t="str">
        <f>IF(B3616="","",(IFERROR(VLOOKUP(B3616,Projecten!A$4:X$9452,5,FALSE),"niet bekend")))</f>
        <v/>
      </c>
      <c r="AD3616" s="330" t="str">
        <f>IF(AC3616="","",(IF(F3616=0,AF3616,(F3616/AC3616*AF3616))))</f>
        <v/>
      </c>
      <c r="AE3616" s="211" t="str">
        <f>IF(B3616="","",(IFERROR(VLOOKUP(B3616,Projecten!A$4:X$9452,23,FALSE),"niet bekend")))</f>
        <v/>
      </c>
      <c r="AF3616" s="330" t="str">
        <f>IF(B3616="","",(IFERROR(VLOOKUP(B3616,Projecten!A$4:X$9452,12,FALSE),"niet bekend")))</f>
        <v/>
      </c>
      <c r="AG3616" s="209"/>
    </row>
    <row r="3617" spans="1:33" s="259" customFormat="1" x14ac:dyDescent="0.2">
      <c r="A3617" s="202"/>
      <c r="B3617" s="250"/>
      <c r="C3617" s="251"/>
      <c r="D3617" s="251"/>
      <c r="E3617" s="239"/>
      <c r="F3617" s="239"/>
      <c r="G3617" s="239"/>
      <c r="H3617" s="239"/>
      <c r="I3617" s="239"/>
      <c r="J3617" s="253"/>
      <c r="K3617" s="253"/>
      <c r="L3617" s="253"/>
      <c r="M3617" s="253"/>
      <c r="N3617" s="254"/>
      <c r="O3617" s="254"/>
      <c r="P3617" s="254"/>
      <c r="Q3617" s="254"/>
      <c r="R3617" s="254"/>
      <c r="S3617" s="243">
        <v>2018</v>
      </c>
      <c r="T3617" s="1443"/>
      <c r="U3617" s="255"/>
      <c r="V3617" s="638"/>
      <c r="W3617" s="239"/>
      <c r="X3617" s="239"/>
      <c r="Y3617" s="257"/>
      <c r="Z3617" s="239"/>
      <c r="AA3617" s="239"/>
      <c r="AB3617" s="1120"/>
      <c r="AC3617" s="249" t="str">
        <f>IF(B3617="","",(IFERROR(VLOOKUP(B3617,Projecten!A$4:X$9452,5,FALSE),"niet bekend")))</f>
        <v/>
      </c>
      <c r="AD3617" s="330" t="str">
        <f>IF(AC3617="","",(IF(F3617=0,AF3617,(F3617/AC3617*AF3617))))</f>
        <v/>
      </c>
      <c r="AE3617" s="211" t="str">
        <f>IF(B3617="","",(IFERROR(VLOOKUP(B3617,Projecten!A$4:X$9452,23,FALSE),"niet bekend")))</f>
        <v/>
      </c>
      <c r="AF3617" s="330" t="str">
        <f>IF(B3617="","",(IFERROR(VLOOKUP(B3617,Projecten!A$4:X$9452,12,FALSE),"niet bekend")))</f>
        <v/>
      </c>
    </row>
    <row r="3618" spans="1:33" s="259" customFormat="1" x14ac:dyDescent="0.2">
      <c r="A3618" s="202">
        <v>32521</v>
      </c>
      <c r="B3618" s="250"/>
      <c r="C3618" s="251"/>
      <c r="D3618" s="252" t="s">
        <v>4917</v>
      </c>
      <c r="E3618" s="239"/>
      <c r="F3618" s="239"/>
      <c r="G3618" s="239"/>
      <c r="H3618" s="239"/>
      <c r="I3618" s="239"/>
      <c r="J3618" s="253"/>
      <c r="K3618" s="253"/>
      <c r="L3618" s="253"/>
      <c r="M3618" s="253"/>
      <c r="N3618" s="254"/>
      <c r="O3618" s="254"/>
      <c r="P3618" s="254"/>
      <c r="Q3618" s="254"/>
      <c r="R3618" s="254"/>
      <c r="S3618" s="251"/>
      <c r="T3618" s="1443"/>
      <c r="U3618" s="255"/>
      <c r="V3618" s="638"/>
      <c r="W3618" s="260"/>
      <c r="X3618" s="239"/>
      <c r="Y3618" s="257">
        <v>8.25</v>
      </c>
      <c r="Z3618" s="239"/>
      <c r="AA3618" s="239"/>
      <c r="AB3618" s="1120"/>
      <c r="AC3618" s="249" t="str">
        <f>IF(B3618="","",(IFERROR(VLOOKUP(B3618,Projecten!A$4:X$9452,5,FALSE),"niet bekend")))</f>
        <v/>
      </c>
      <c r="AD3618" s="330" t="str">
        <f>IF(AC3618="","",(IF(F3618=0,AF3618,(F3618/AC3618*AF3618))))</f>
        <v/>
      </c>
      <c r="AE3618" s="211" t="str">
        <f>IF(B3618="","",(IFERROR(VLOOKUP(B3618,Projecten!A$4:X$9452,23,FALSE),"niet bekend")))</f>
        <v/>
      </c>
      <c r="AF3618" s="330" t="str">
        <f>IF(B3618="","",(IFERROR(VLOOKUP(B3618,Projecten!A$4:X$9452,12,FALSE),"niet bekend")))</f>
        <v/>
      </c>
    </row>
    <row r="3619" spans="1:33" s="259" customFormat="1" x14ac:dyDescent="0.2">
      <c r="A3619" s="202">
        <v>32522</v>
      </c>
      <c r="B3619" s="250"/>
      <c r="C3619" s="251"/>
      <c r="D3619" s="252" t="s">
        <v>5445</v>
      </c>
      <c r="E3619" s="239"/>
      <c r="F3619" s="239"/>
      <c r="G3619" s="239"/>
      <c r="H3619" s="239"/>
      <c r="I3619" s="239"/>
      <c r="J3619" s="253"/>
      <c r="K3619" s="253"/>
      <c r="L3619" s="253"/>
      <c r="M3619" s="253"/>
      <c r="N3619" s="254"/>
      <c r="O3619" s="254"/>
      <c r="P3619" s="254"/>
      <c r="Q3619" s="254"/>
      <c r="R3619" s="254"/>
      <c r="S3619" s="251"/>
      <c r="T3619" s="1443"/>
      <c r="U3619" s="255"/>
      <c r="V3619" s="638"/>
      <c r="W3619" s="260"/>
      <c r="X3619" s="239"/>
      <c r="Y3619" s="257">
        <v>17</v>
      </c>
      <c r="Z3619" s="239"/>
      <c r="AA3619" s="239"/>
      <c r="AB3619" s="1120"/>
      <c r="AC3619" s="249"/>
      <c r="AD3619" s="330"/>
      <c r="AE3619" s="211"/>
      <c r="AF3619" s="330"/>
    </row>
    <row r="3620" spans="1:33" s="259" customFormat="1" x14ac:dyDescent="0.2">
      <c r="A3620" s="202">
        <v>32523</v>
      </c>
      <c r="B3620" s="250"/>
      <c r="C3620" s="251"/>
      <c r="D3620" s="252" t="s">
        <v>5509</v>
      </c>
      <c r="E3620" s="239"/>
      <c r="F3620" s="239"/>
      <c r="G3620" s="239"/>
      <c r="H3620" s="239"/>
      <c r="I3620" s="239"/>
      <c r="J3620" s="253"/>
      <c r="K3620" s="253"/>
      <c r="L3620" s="253"/>
      <c r="M3620" s="253"/>
      <c r="N3620" s="254"/>
      <c r="O3620" s="254"/>
      <c r="P3620" s="254"/>
      <c r="Q3620" s="254"/>
      <c r="R3620" s="254"/>
      <c r="S3620" s="251"/>
      <c r="T3620" s="1443"/>
      <c r="U3620" s="255"/>
      <c r="V3620" s="638"/>
      <c r="W3620" s="260"/>
      <c r="X3620" s="239"/>
      <c r="Y3620" s="257">
        <v>0</v>
      </c>
      <c r="Z3620" s="239"/>
      <c r="AA3620" s="239"/>
      <c r="AB3620" s="1120"/>
      <c r="AC3620" s="249"/>
      <c r="AD3620" s="330"/>
      <c r="AE3620" s="211"/>
      <c r="AF3620" s="330"/>
    </row>
    <row r="3621" spans="1:33" s="259" customFormat="1" x14ac:dyDescent="0.2">
      <c r="A3621" s="202">
        <v>32524</v>
      </c>
      <c r="B3621" s="250"/>
      <c r="C3621" s="251"/>
      <c r="D3621" s="252" t="s">
        <v>5442</v>
      </c>
      <c r="E3621" s="239"/>
      <c r="F3621" s="239"/>
      <c r="G3621" s="239"/>
      <c r="H3621" s="239"/>
      <c r="I3621" s="239"/>
      <c r="J3621" s="253"/>
      <c r="K3621" s="253"/>
      <c r="L3621" s="253"/>
      <c r="M3621" s="253"/>
      <c r="N3621" s="254"/>
      <c r="O3621" s="254"/>
      <c r="P3621" s="254"/>
      <c r="Q3621" s="254"/>
      <c r="R3621" s="254"/>
      <c r="S3621" s="251"/>
      <c r="T3621" s="1443"/>
      <c r="U3621" s="255"/>
      <c r="V3621" s="638"/>
      <c r="W3621" s="260"/>
      <c r="X3621" s="239"/>
      <c r="Y3621" s="257">
        <v>13.25</v>
      </c>
      <c r="Z3621" s="239"/>
      <c r="AA3621" s="239"/>
      <c r="AB3621" s="1120"/>
      <c r="AC3621" s="249"/>
      <c r="AD3621" s="330"/>
      <c r="AE3621" s="211"/>
      <c r="AF3621" s="330"/>
    </row>
    <row r="3622" spans="1:33" s="259" customFormat="1" x14ac:dyDescent="0.2">
      <c r="A3622" s="202">
        <v>32525</v>
      </c>
      <c r="B3622" s="250"/>
      <c r="C3622" s="251"/>
      <c r="D3622" s="252" t="s">
        <v>5516</v>
      </c>
      <c r="E3622" s="239"/>
      <c r="F3622" s="239"/>
      <c r="G3622" s="239"/>
      <c r="H3622" s="239"/>
      <c r="I3622" s="239"/>
      <c r="J3622" s="253"/>
      <c r="K3622" s="253"/>
      <c r="L3622" s="253"/>
      <c r="M3622" s="253"/>
      <c r="N3622" s="254"/>
      <c r="O3622" s="254"/>
      <c r="P3622" s="254"/>
      <c r="Q3622" s="254"/>
      <c r="R3622" s="254"/>
      <c r="S3622" s="251"/>
      <c r="T3622" s="1443"/>
      <c r="U3622" s="255"/>
      <c r="V3622" s="638"/>
      <c r="W3622" s="260"/>
      <c r="X3622" s="239"/>
      <c r="Y3622" s="257">
        <v>1</v>
      </c>
      <c r="Z3622" s="239"/>
      <c r="AA3622" s="239"/>
      <c r="AB3622" s="1120"/>
      <c r="AC3622" s="249"/>
      <c r="AD3622" s="330"/>
      <c r="AE3622" s="211"/>
      <c r="AF3622" s="330"/>
    </row>
    <row r="3623" spans="1:33" s="259" customFormat="1" x14ac:dyDescent="0.2">
      <c r="A3623" s="202">
        <v>32526</v>
      </c>
      <c r="B3623" s="250"/>
      <c r="C3623" s="251"/>
      <c r="D3623" s="252" t="s">
        <v>5581</v>
      </c>
      <c r="E3623" s="239"/>
      <c r="F3623" s="239"/>
      <c r="G3623" s="239"/>
      <c r="H3623" s="239"/>
      <c r="I3623" s="239"/>
      <c r="J3623" s="253"/>
      <c r="K3623" s="253"/>
      <c r="L3623" s="253"/>
      <c r="M3623" s="253"/>
      <c r="N3623" s="254"/>
      <c r="O3623" s="254"/>
      <c r="P3623" s="254"/>
      <c r="Q3623" s="254"/>
      <c r="R3623" s="254"/>
      <c r="S3623" s="251"/>
      <c r="T3623" s="1443"/>
      <c r="U3623" s="255"/>
      <c r="V3623" s="638"/>
      <c r="W3623" s="260"/>
      <c r="X3623" s="239"/>
      <c r="Y3623" s="257">
        <v>38</v>
      </c>
      <c r="Z3623" s="239"/>
      <c r="AA3623" s="239"/>
      <c r="AB3623" s="1120"/>
      <c r="AC3623" s="249"/>
      <c r="AD3623" s="330"/>
      <c r="AE3623" s="211"/>
      <c r="AF3623" s="330"/>
    </row>
    <row r="3624" spans="1:33" s="259" customFormat="1" x14ac:dyDescent="0.2">
      <c r="A3624" s="202">
        <v>32527</v>
      </c>
      <c r="B3624" s="250"/>
      <c r="C3624" s="251"/>
      <c r="D3624" s="252" t="s">
        <v>5564</v>
      </c>
      <c r="E3624" s="239"/>
      <c r="F3624" s="239"/>
      <c r="G3624" s="239"/>
      <c r="H3624" s="239"/>
      <c r="I3624" s="239"/>
      <c r="J3624" s="253"/>
      <c r="K3624" s="253"/>
      <c r="L3624" s="253"/>
      <c r="M3624" s="253"/>
      <c r="N3624" s="254"/>
      <c r="O3624" s="254"/>
      <c r="P3624" s="254"/>
      <c r="Q3624" s="254"/>
      <c r="R3624" s="254"/>
      <c r="S3624" s="251"/>
      <c r="T3624" s="1443"/>
      <c r="U3624" s="255"/>
      <c r="V3624" s="638"/>
      <c r="W3624" s="260"/>
      <c r="X3624" s="239"/>
      <c r="Y3624" s="257">
        <v>2.5</v>
      </c>
      <c r="Z3624" s="239"/>
      <c r="AA3624" s="239"/>
      <c r="AB3624" s="1120"/>
      <c r="AC3624" s="249"/>
      <c r="AD3624" s="330"/>
      <c r="AE3624" s="211"/>
      <c r="AF3624" s="330"/>
    </row>
    <row r="3625" spans="1:33" s="259" customFormat="1" x14ac:dyDescent="0.2">
      <c r="A3625" s="202">
        <v>32528</v>
      </c>
      <c r="B3625" s="250"/>
      <c r="C3625" s="251"/>
      <c r="D3625" s="252" t="s">
        <v>5566</v>
      </c>
      <c r="E3625" s="239"/>
      <c r="F3625" s="239"/>
      <c r="G3625" s="239"/>
      <c r="H3625" s="239"/>
      <c r="I3625" s="239"/>
      <c r="J3625" s="253"/>
      <c r="K3625" s="253"/>
      <c r="L3625" s="253"/>
      <c r="M3625" s="253"/>
      <c r="N3625" s="254"/>
      <c r="O3625" s="254"/>
      <c r="P3625" s="254"/>
      <c r="Q3625" s="254"/>
      <c r="R3625" s="254"/>
      <c r="S3625" s="251"/>
      <c r="T3625" s="1443"/>
      <c r="U3625" s="255"/>
      <c r="V3625" s="638"/>
      <c r="W3625" s="260"/>
      <c r="X3625" s="239"/>
      <c r="Y3625" s="257">
        <v>2</v>
      </c>
      <c r="Z3625" s="239"/>
      <c r="AA3625" s="239"/>
      <c r="AB3625" s="1120"/>
      <c r="AC3625" s="249"/>
      <c r="AD3625" s="330"/>
      <c r="AE3625" s="211"/>
      <c r="AF3625" s="330"/>
    </row>
    <row r="3626" spans="1:33" x14ac:dyDescent="0.2">
      <c r="A3626" s="202">
        <v>32529</v>
      </c>
      <c r="B3626" s="261" t="s">
        <v>5499</v>
      </c>
      <c r="C3626" s="243">
        <v>122135</v>
      </c>
      <c r="D3626" s="243" t="s">
        <v>5194</v>
      </c>
      <c r="E3626" s="202" t="s">
        <v>4165</v>
      </c>
      <c r="F3626" s="202">
        <v>0</v>
      </c>
      <c r="G3626" s="273">
        <v>2</v>
      </c>
      <c r="H3626" s="273">
        <v>0</v>
      </c>
      <c r="I3626" s="273">
        <v>2</v>
      </c>
      <c r="J3626" s="262">
        <v>43285</v>
      </c>
      <c r="K3626" s="262">
        <v>43284</v>
      </c>
      <c r="L3626" s="262">
        <v>43283</v>
      </c>
      <c r="M3626" s="263" t="s">
        <v>1485</v>
      </c>
      <c r="N3626" s="254" t="s">
        <v>47</v>
      </c>
      <c r="O3626" s="254" t="s">
        <v>47</v>
      </c>
      <c r="P3626" s="254" t="s">
        <v>47</v>
      </c>
      <c r="Q3626" s="254" t="s">
        <v>47</v>
      </c>
      <c r="R3626" s="254" t="s">
        <v>47</v>
      </c>
      <c r="S3626" s="243"/>
      <c r="T3626" s="1371"/>
      <c r="U3626" s="245">
        <v>30</v>
      </c>
      <c r="W3626" s="265" t="s">
        <v>967</v>
      </c>
      <c r="X3626" s="265" t="s">
        <v>4910</v>
      </c>
      <c r="Y3626" s="248">
        <v>16</v>
      </c>
      <c r="Z3626" s="202"/>
      <c r="AA3626" s="202"/>
      <c r="AB3626" s="499"/>
      <c r="AC3626" s="249">
        <f>IF(B3626="","",(IFERROR(VLOOKUP(B3626,Projecten!A$4:X$9452,5,FALSE),"niet bekend")))</f>
        <v>0</v>
      </c>
      <c r="AD3626" s="330">
        <f>IF(AC3626="","",(IF(F3626=0,AF3626,(F3626/AC3626*AF3626))))</f>
        <v>5871.64</v>
      </c>
      <c r="AE3626" s="211">
        <f>IF(B3626="","",(IFERROR(VLOOKUP(B3626,Projecten!A$4:X$9452,23,FALSE),"niet bekend")))</f>
        <v>0</v>
      </c>
      <c r="AF3626" s="330">
        <f>IF(B3626="","",(IFERROR(VLOOKUP(B3626,Projecten!A$4:X$9452,12,FALSE),"niet bekend")))</f>
        <v>5871.64</v>
      </c>
      <c r="AG3626" s="209"/>
    </row>
    <row r="3627" spans="1:33" x14ac:dyDescent="0.2">
      <c r="A3627" s="202">
        <v>32530</v>
      </c>
      <c r="B3627" s="770">
        <v>2018454</v>
      </c>
      <c r="C3627" s="238">
        <v>122138</v>
      </c>
      <c r="D3627" s="238">
        <v>748118</v>
      </c>
      <c r="E3627" s="240" t="s">
        <v>26</v>
      </c>
      <c r="F3627" s="240">
        <v>1</v>
      </c>
      <c r="G3627" s="240">
        <v>7</v>
      </c>
      <c r="H3627" s="240">
        <v>6</v>
      </c>
      <c r="I3627" s="240">
        <v>2</v>
      </c>
      <c r="J3627" s="262">
        <v>43290</v>
      </c>
      <c r="K3627" s="262">
        <v>43287</v>
      </c>
      <c r="L3627" s="263" t="s">
        <v>1485</v>
      </c>
      <c r="M3627" s="1441" t="s">
        <v>1485</v>
      </c>
      <c r="N3627" s="254" t="s">
        <v>47</v>
      </c>
      <c r="O3627" s="254" t="s">
        <v>47</v>
      </c>
      <c r="P3627" s="254" t="s">
        <v>47</v>
      </c>
      <c r="Q3627" s="254" t="s">
        <v>47</v>
      </c>
      <c r="R3627" s="254" t="s">
        <v>47</v>
      </c>
      <c r="S3627" s="243"/>
      <c r="T3627" s="1371"/>
      <c r="U3627" s="245" t="s">
        <v>5436</v>
      </c>
      <c r="W3627" s="202" t="s">
        <v>162</v>
      </c>
      <c r="X3627" s="265" t="s">
        <v>5556</v>
      </c>
      <c r="Y3627" s="248">
        <v>14</v>
      </c>
      <c r="Z3627" s="202"/>
      <c r="AA3627" s="489"/>
      <c r="AB3627" s="499"/>
      <c r="AC3627" s="249">
        <f>IF(B3627="","",(IFERROR(VLOOKUP(B3627,Projecten!A$4:X$9452,5,FALSE),"niet bekend")))</f>
        <v>1</v>
      </c>
      <c r="AD3627" s="330">
        <f>IF(AC3627="","",(IF(F3627=0,AF3627,(F3627/AC3627*AF3627))))</f>
        <v>2452.65</v>
      </c>
      <c r="AE3627" s="211">
        <f>IF(B3627="","",(IFERROR(VLOOKUP(B3627,Projecten!A$4:X$9452,23,FALSE),"niet bekend")))</f>
        <v>2452.65</v>
      </c>
      <c r="AF3627" s="330">
        <f>IF(B3627="","",(IFERROR(VLOOKUP(B3627,Projecten!A$4:X$9452,12,FALSE),"niet bekend")))</f>
        <v>2452.65</v>
      </c>
      <c r="AG3627" s="209"/>
    </row>
    <row r="3628" spans="1:33" x14ac:dyDescent="0.2">
      <c r="A3628" s="202">
        <v>32531</v>
      </c>
      <c r="B3628" s="261" t="s">
        <v>5341</v>
      </c>
      <c r="C3628" s="243" t="s">
        <v>5501</v>
      </c>
      <c r="D3628" s="243" t="s">
        <v>5372</v>
      </c>
      <c r="E3628" s="202" t="s">
        <v>26</v>
      </c>
      <c r="F3628" s="202">
        <v>5</v>
      </c>
      <c r="G3628" s="202">
        <v>50</v>
      </c>
      <c r="H3628" s="202">
        <v>25</v>
      </c>
      <c r="I3628" s="318">
        <v>15</v>
      </c>
      <c r="J3628" s="262"/>
      <c r="K3628" s="262"/>
      <c r="L3628" s="263" t="s">
        <v>1485</v>
      </c>
      <c r="M3628" s="263" t="s">
        <v>1485</v>
      </c>
      <c r="N3628" s="322" t="s">
        <v>47</v>
      </c>
      <c r="O3628" s="322" t="s">
        <v>47</v>
      </c>
      <c r="P3628" s="254" t="s">
        <v>47</v>
      </c>
      <c r="Q3628" s="254" t="s">
        <v>47</v>
      </c>
      <c r="R3628" s="254" t="s">
        <v>47</v>
      </c>
      <c r="S3628" s="243"/>
      <c r="T3628" s="1371"/>
      <c r="U3628" s="245" t="s">
        <v>5437</v>
      </c>
      <c r="W3628" s="318" t="s">
        <v>2265</v>
      </c>
      <c r="X3628" s="265" t="s">
        <v>5416</v>
      </c>
      <c r="Y3628" s="248">
        <f>F3628*20</f>
        <v>100</v>
      </c>
      <c r="Z3628" s="202"/>
      <c r="AA3628" s="202"/>
      <c r="AB3628" s="499"/>
      <c r="AC3628" s="249">
        <f>IF(B3628="","",(IFERROR(VLOOKUP(B3628,Projecten!A$4:X$9452,5,FALSE),"niet bekend")))</f>
        <v>5</v>
      </c>
      <c r="AD3628" s="330">
        <f>IF(AC3628="","",(IF(F3628=0,AF3628,(F3628/AC3628*AF3628))))</f>
        <v>19250</v>
      </c>
      <c r="AE3628" s="211">
        <f>IF(B3628="","",(IFERROR(VLOOKUP(B3628,Projecten!A$4:X$9452,23,FALSE),"niet bekend")))</f>
        <v>19250</v>
      </c>
      <c r="AF3628" s="330">
        <f>IF(B3628="","",(IFERROR(VLOOKUP(B3628,Projecten!A$4:X$9452,12,FALSE),"niet bekend")))</f>
        <v>19250</v>
      </c>
      <c r="AG3628" s="209"/>
    </row>
    <row r="3629" spans="1:33" x14ac:dyDescent="0.2">
      <c r="A3629" s="202"/>
      <c r="B3629" s="261"/>
      <c r="C3629" s="243"/>
      <c r="F3629" s="202"/>
      <c r="I3629" s="318"/>
      <c r="J3629" s="321"/>
      <c r="K3629" s="321"/>
      <c r="L3629" s="321"/>
      <c r="M3629" s="321"/>
      <c r="N3629" s="322"/>
      <c r="O3629" s="322"/>
      <c r="S3629" s="243"/>
      <c r="T3629" s="1371"/>
      <c r="U3629" s="245"/>
      <c r="W3629" s="318"/>
      <c r="X3629" s="265"/>
      <c r="Y3629" s="248"/>
      <c r="Z3629" s="202"/>
      <c r="AA3629" s="202"/>
      <c r="AB3629" s="499"/>
      <c r="AC3629" s="249"/>
      <c r="AD3629" s="330"/>
      <c r="AE3629" s="211"/>
      <c r="AF3629" s="330"/>
      <c r="AG3629" s="209"/>
    </row>
    <row r="3630" spans="1:33" x14ac:dyDescent="0.2">
      <c r="A3630" s="202">
        <v>32532</v>
      </c>
      <c r="B3630" s="261">
        <v>2018463</v>
      </c>
      <c r="C3630" s="243">
        <v>122152</v>
      </c>
      <c r="D3630" s="243" t="s">
        <v>5507</v>
      </c>
      <c r="E3630" s="202" t="s">
        <v>26</v>
      </c>
      <c r="F3630" s="202">
        <v>1</v>
      </c>
      <c r="G3630" s="202">
        <v>9</v>
      </c>
      <c r="H3630" s="202">
        <v>2</v>
      </c>
      <c r="I3630" s="318">
        <v>1</v>
      </c>
      <c r="J3630" s="267"/>
      <c r="K3630" s="263" t="s">
        <v>1485</v>
      </c>
      <c r="L3630" s="263" t="s">
        <v>1485</v>
      </c>
      <c r="M3630" s="263" t="s">
        <v>1485</v>
      </c>
      <c r="N3630" s="322" t="s">
        <v>47</v>
      </c>
      <c r="O3630" s="322" t="s">
        <v>47</v>
      </c>
      <c r="P3630" s="254" t="s">
        <v>47</v>
      </c>
      <c r="Q3630" s="254" t="s">
        <v>47</v>
      </c>
      <c r="R3630" s="254" t="s">
        <v>47</v>
      </c>
      <c r="S3630" s="243"/>
      <c r="T3630" s="1371"/>
      <c r="U3630" s="245">
        <v>29</v>
      </c>
      <c r="W3630" s="318" t="s">
        <v>162</v>
      </c>
      <c r="X3630" s="265" t="s">
        <v>5586</v>
      </c>
      <c r="Y3630" s="248">
        <v>20</v>
      </c>
      <c r="Z3630" s="202"/>
      <c r="AA3630" s="202"/>
      <c r="AB3630" s="499"/>
      <c r="AC3630" s="249">
        <f>IF(B3630="","",(IFERROR(VLOOKUP(B3630,Projecten!A$4:X$9452,5,FALSE),"niet bekend")))</f>
        <v>1</v>
      </c>
      <c r="AD3630" s="330">
        <f t="shared" ref="AD3630:AD3640" si="248">IF(AC3630="","",(IF(F3630=0,AF3630,(F3630/AC3630*AF3630))))</f>
        <v>3831.74</v>
      </c>
      <c r="AE3630" s="211">
        <f>IF(B3630="","",(IFERROR(VLOOKUP(B3630,Projecten!A$4:X$9452,23,FALSE),"niet bekend")))</f>
        <v>3831.74</v>
      </c>
      <c r="AF3630" s="330">
        <f>IF(B3630="","",(IFERROR(VLOOKUP(B3630,Projecten!A$4:X$9452,12,FALSE),"niet bekend")))</f>
        <v>3831.74</v>
      </c>
      <c r="AG3630" s="209"/>
    </row>
    <row r="3631" spans="1:33" x14ac:dyDescent="0.2">
      <c r="A3631" s="202">
        <v>32533</v>
      </c>
      <c r="B3631" s="261">
        <v>2018487</v>
      </c>
      <c r="C3631" s="243">
        <v>122152</v>
      </c>
      <c r="D3631" s="243" t="s">
        <v>4170</v>
      </c>
      <c r="E3631" s="202" t="s">
        <v>5517</v>
      </c>
      <c r="F3631" s="202">
        <v>0</v>
      </c>
      <c r="G3631" s="202">
        <v>1</v>
      </c>
      <c r="H3631" s="202">
        <v>0</v>
      </c>
      <c r="I3631" s="318">
        <v>1</v>
      </c>
      <c r="J3631" s="262">
        <v>43298</v>
      </c>
      <c r="K3631" s="263" t="s">
        <v>1485</v>
      </c>
      <c r="L3631" s="263" t="s">
        <v>1485</v>
      </c>
      <c r="M3631" s="263" t="s">
        <v>1485</v>
      </c>
      <c r="N3631" s="322" t="s">
        <v>47</v>
      </c>
      <c r="O3631" s="322" t="s">
        <v>47</v>
      </c>
      <c r="P3631" s="254" t="s">
        <v>47</v>
      </c>
      <c r="Q3631" s="254" t="s">
        <v>47</v>
      </c>
      <c r="R3631" s="254" t="s">
        <v>47</v>
      </c>
      <c r="S3631" s="243"/>
      <c r="T3631" s="1371"/>
      <c r="U3631" s="245">
        <v>30</v>
      </c>
      <c r="W3631" s="318" t="s">
        <v>5518</v>
      </c>
      <c r="X3631" s="265" t="s">
        <v>1341</v>
      </c>
      <c r="Y3631" s="248">
        <v>4</v>
      </c>
      <c r="Z3631" s="202"/>
      <c r="AA3631" s="202"/>
      <c r="AB3631" s="499"/>
      <c r="AC3631" s="249">
        <f>IF(B3631="","",(IFERROR(VLOOKUP(B3631,Projecten!A$4:X$9452,5,FALSE),"niet bekend")))</f>
        <v>0</v>
      </c>
      <c r="AD3631" s="330">
        <f t="shared" si="248"/>
        <v>728.58</v>
      </c>
      <c r="AE3631" s="211">
        <f>IF(B3631="","",(IFERROR(VLOOKUP(B3631,Projecten!A$4:X$9452,23,FALSE),"niet bekend")))</f>
        <v>728.58</v>
      </c>
      <c r="AF3631" s="330">
        <f>IF(B3631="","",(IFERROR(VLOOKUP(B3631,Projecten!A$4:X$9452,12,FALSE),"niet bekend")))</f>
        <v>728.58</v>
      </c>
      <c r="AG3631" s="209"/>
    </row>
    <row r="3632" spans="1:33" x14ac:dyDescent="0.2">
      <c r="A3632" s="202">
        <v>32534</v>
      </c>
      <c r="B3632" s="261" t="s">
        <v>5466</v>
      </c>
      <c r="C3632" s="243">
        <v>122153</v>
      </c>
      <c r="D3632" s="243" t="s">
        <v>5469</v>
      </c>
      <c r="E3632" s="202" t="s">
        <v>352</v>
      </c>
      <c r="F3632" s="202">
        <v>1</v>
      </c>
      <c r="G3632" s="202">
        <v>9</v>
      </c>
      <c r="H3632" s="202">
        <v>5</v>
      </c>
      <c r="I3632" s="318">
        <v>6</v>
      </c>
      <c r="J3632" s="263" t="s">
        <v>1485</v>
      </c>
      <c r="K3632" s="263" t="s">
        <v>1485</v>
      </c>
      <c r="L3632" s="263" t="s">
        <v>1485</v>
      </c>
      <c r="M3632" s="263" t="s">
        <v>1485</v>
      </c>
      <c r="N3632" s="322" t="s">
        <v>47</v>
      </c>
      <c r="O3632" s="322" t="s">
        <v>47</v>
      </c>
      <c r="P3632" s="254" t="s">
        <v>47</v>
      </c>
      <c r="Q3632" s="254" t="s">
        <v>47</v>
      </c>
      <c r="R3632" s="254" t="s">
        <v>47</v>
      </c>
      <c r="S3632" s="243"/>
      <c r="T3632" s="1371"/>
      <c r="U3632" s="245">
        <v>34</v>
      </c>
      <c r="W3632" s="318" t="s">
        <v>532</v>
      </c>
      <c r="X3632" s="265" t="s">
        <v>4490</v>
      </c>
      <c r="Y3632" s="248">
        <v>25</v>
      </c>
      <c r="Z3632" s="202"/>
      <c r="AA3632" s="202"/>
      <c r="AB3632" s="499"/>
      <c r="AC3632" s="249">
        <f>IF(B3632="","",(IFERROR(VLOOKUP(B3632,Projecten!A$4:X$9452,5,FALSE),"niet bekend")))</f>
        <v>1</v>
      </c>
      <c r="AD3632" s="330">
        <f t="shared" si="248"/>
        <v>4299.99</v>
      </c>
      <c r="AE3632" s="211">
        <f>IF(B3632="","",(IFERROR(VLOOKUP(B3632,Projecten!A$4:X$9452,23,FALSE),"niet bekend")))</f>
        <v>4299.99</v>
      </c>
      <c r="AF3632" s="330">
        <f>IF(B3632="","",(IFERROR(VLOOKUP(B3632,Projecten!A$4:X$9452,12,FALSE),"niet bekend")))</f>
        <v>4299.99</v>
      </c>
      <c r="AG3632" s="209"/>
    </row>
    <row r="3633" spans="1:33" x14ac:dyDescent="0.2">
      <c r="A3633" s="202">
        <v>32535</v>
      </c>
      <c r="B3633" s="261" t="s">
        <v>5467</v>
      </c>
      <c r="C3633" s="243">
        <v>122153</v>
      </c>
      <c r="D3633" s="243" t="s">
        <v>5470</v>
      </c>
      <c r="E3633" s="202" t="s">
        <v>352</v>
      </c>
      <c r="F3633" s="202">
        <v>1</v>
      </c>
      <c r="G3633" s="202">
        <v>9</v>
      </c>
      <c r="H3633" s="202">
        <v>5</v>
      </c>
      <c r="I3633" s="318">
        <v>6</v>
      </c>
      <c r="J3633" s="263" t="s">
        <v>1485</v>
      </c>
      <c r="K3633" s="263" t="s">
        <v>1485</v>
      </c>
      <c r="L3633" s="263" t="s">
        <v>1485</v>
      </c>
      <c r="M3633" s="263" t="s">
        <v>1485</v>
      </c>
      <c r="N3633" s="322" t="s">
        <v>47</v>
      </c>
      <c r="O3633" s="322" t="s">
        <v>47</v>
      </c>
      <c r="P3633" s="254" t="s">
        <v>47</v>
      </c>
      <c r="Q3633" s="254" t="s">
        <v>47</v>
      </c>
      <c r="R3633" s="254" t="s">
        <v>47</v>
      </c>
      <c r="S3633" s="243"/>
      <c r="T3633" s="1371"/>
      <c r="U3633" s="245">
        <v>34</v>
      </c>
      <c r="W3633" s="318" t="s">
        <v>532</v>
      </c>
      <c r="X3633" s="265" t="s">
        <v>4490</v>
      </c>
      <c r="Y3633" s="248">
        <v>25</v>
      </c>
      <c r="Z3633" s="202"/>
      <c r="AA3633" s="202"/>
      <c r="AB3633" s="499"/>
      <c r="AC3633" s="249">
        <f>IF(B3633="","",(IFERROR(VLOOKUP(B3633,Projecten!A$4:X$9452,5,FALSE),"niet bekend")))</f>
        <v>1</v>
      </c>
      <c r="AD3633" s="330">
        <f t="shared" si="248"/>
        <v>4299.99</v>
      </c>
      <c r="AE3633" s="211">
        <f>IF(B3633="","",(IFERROR(VLOOKUP(B3633,Projecten!A$4:X$9452,23,FALSE),"niet bekend")))</f>
        <v>4299.99</v>
      </c>
      <c r="AF3633" s="330">
        <f>IF(B3633="","",(IFERROR(VLOOKUP(B3633,Projecten!A$4:X$9452,12,FALSE),"niet bekend")))</f>
        <v>4299.99</v>
      </c>
      <c r="AG3633" s="209"/>
    </row>
    <row r="3634" spans="1:33" x14ac:dyDescent="0.2">
      <c r="A3634" s="202">
        <v>32536</v>
      </c>
      <c r="B3634" s="261" t="s">
        <v>5468</v>
      </c>
      <c r="C3634" s="243">
        <v>122153</v>
      </c>
      <c r="D3634" s="243" t="s">
        <v>5471</v>
      </c>
      <c r="E3634" s="202" t="s">
        <v>352</v>
      </c>
      <c r="F3634" s="202">
        <v>1</v>
      </c>
      <c r="G3634" s="202">
        <v>9</v>
      </c>
      <c r="H3634" s="202">
        <v>5</v>
      </c>
      <c r="I3634" s="318">
        <v>6</v>
      </c>
      <c r="J3634" s="263" t="s">
        <v>1485</v>
      </c>
      <c r="K3634" s="263" t="s">
        <v>1485</v>
      </c>
      <c r="L3634" s="263" t="s">
        <v>1485</v>
      </c>
      <c r="M3634" s="263" t="s">
        <v>1485</v>
      </c>
      <c r="N3634" s="322" t="s">
        <v>47</v>
      </c>
      <c r="O3634" s="322" t="s">
        <v>47</v>
      </c>
      <c r="P3634" s="254" t="s">
        <v>47</v>
      </c>
      <c r="Q3634" s="254" t="s">
        <v>47</v>
      </c>
      <c r="R3634" s="254" t="s">
        <v>47</v>
      </c>
      <c r="S3634" s="243"/>
      <c r="T3634" s="1371"/>
      <c r="U3634" s="245">
        <v>34</v>
      </c>
      <c r="W3634" s="318" t="s">
        <v>532</v>
      </c>
      <c r="X3634" s="265" t="s">
        <v>4490</v>
      </c>
      <c r="Y3634" s="248">
        <v>25</v>
      </c>
      <c r="Z3634" s="202"/>
      <c r="AA3634" s="202"/>
      <c r="AB3634" s="499"/>
      <c r="AC3634" s="249">
        <f>IF(B3634="","",(IFERROR(VLOOKUP(B3634,Projecten!A$4:X$9452,5,FALSE),"niet bekend")))</f>
        <v>1</v>
      </c>
      <c r="AD3634" s="330">
        <f t="shared" si="248"/>
        <v>4299.99</v>
      </c>
      <c r="AE3634" s="211">
        <f>IF(B3634="","",(IFERROR(VLOOKUP(B3634,Projecten!A$4:X$9452,23,FALSE),"niet bekend")))</f>
        <v>4299.99</v>
      </c>
      <c r="AF3634" s="330">
        <f>IF(B3634="","",(IFERROR(VLOOKUP(B3634,Projecten!A$4:X$9452,12,FALSE),"niet bekend")))</f>
        <v>4299.99</v>
      </c>
      <c r="AG3634" s="209"/>
    </row>
    <row r="3635" spans="1:33" x14ac:dyDescent="0.2">
      <c r="A3635" s="202">
        <v>32537</v>
      </c>
      <c r="B3635" s="261">
        <v>2018498</v>
      </c>
      <c r="C3635" s="243">
        <v>122153</v>
      </c>
      <c r="D3635" s="243" t="s">
        <v>5557</v>
      </c>
      <c r="E3635" s="202" t="s">
        <v>352</v>
      </c>
      <c r="F3635" s="202">
        <v>0</v>
      </c>
      <c r="G3635" s="202">
        <v>1</v>
      </c>
      <c r="H3635" s="202">
        <v>0</v>
      </c>
      <c r="I3635" s="318">
        <v>1</v>
      </c>
      <c r="J3635" s="263" t="s">
        <v>1485</v>
      </c>
      <c r="K3635" s="263" t="s">
        <v>1485</v>
      </c>
      <c r="L3635" s="263" t="s">
        <v>1485</v>
      </c>
      <c r="M3635" s="263" t="s">
        <v>1485</v>
      </c>
      <c r="N3635" s="322" t="s">
        <v>47</v>
      </c>
      <c r="O3635" s="322" t="s">
        <v>47</v>
      </c>
      <c r="P3635" s="254" t="s">
        <v>47</v>
      </c>
      <c r="Q3635" s="254" t="s">
        <v>47</v>
      </c>
      <c r="R3635" s="254" t="s">
        <v>47</v>
      </c>
      <c r="S3635" s="243"/>
      <c r="T3635" s="1371"/>
      <c r="U3635" s="245">
        <v>34</v>
      </c>
      <c r="W3635" s="318" t="s">
        <v>532</v>
      </c>
      <c r="X3635" s="265" t="s">
        <v>5532</v>
      </c>
      <c r="Y3635" s="248">
        <v>4</v>
      </c>
      <c r="Z3635" s="202"/>
      <c r="AA3635" s="202"/>
      <c r="AB3635" s="499"/>
      <c r="AC3635" s="249">
        <f>IF(B3635="","",(IFERROR(VLOOKUP(B3635,Projecten!A$4:X$9452,5,FALSE),"niet bekend")))</f>
        <v>0</v>
      </c>
      <c r="AD3635" s="330">
        <f t="shared" si="248"/>
        <v>776.09</v>
      </c>
      <c r="AE3635" s="211">
        <f>IF(B3635="","",(IFERROR(VLOOKUP(B3635,Projecten!A$4:X$9452,23,FALSE),"niet bekend")))</f>
        <v>776.09</v>
      </c>
      <c r="AF3635" s="330">
        <f>IF(B3635="","",(IFERROR(VLOOKUP(B3635,Projecten!A$4:X$9452,12,FALSE),"niet bekend")))</f>
        <v>776.09</v>
      </c>
      <c r="AG3635" s="209"/>
    </row>
    <row r="3636" spans="1:33" x14ac:dyDescent="0.2">
      <c r="A3636" s="202">
        <v>32538</v>
      </c>
      <c r="B3636" s="261" t="s">
        <v>5398</v>
      </c>
      <c r="C3636" s="243">
        <v>122154</v>
      </c>
      <c r="D3636" s="271" t="s">
        <v>5406</v>
      </c>
      <c r="E3636" s="202" t="s">
        <v>26</v>
      </c>
      <c r="F3636" s="202">
        <v>2</v>
      </c>
      <c r="G3636" s="202">
        <v>16</v>
      </c>
      <c r="H3636" s="202">
        <v>10</v>
      </c>
      <c r="I3636" s="202">
        <v>4</v>
      </c>
      <c r="J3636" s="262">
        <v>43285</v>
      </c>
      <c r="K3636" s="262">
        <v>43285</v>
      </c>
      <c r="L3636" s="263" t="s">
        <v>1485</v>
      </c>
      <c r="M3636" s="263" t="s">
        <v>1485</v>
      </c>
      <c r="N3636" s="254" t="s">
        <v>47</v>
      </c>
      <c r="O3636" s="254" t="s">
        <v>47</v>
      </c>
      <c r="P3636" s="254" t="s">
        <v>47</v>
      </c>
      <c r="Q3636" s="254" t="s">
        <v>47</v>
      </c>
      <c r="R3636" s="254" t="s">
        <v>47</v>
      </c>
      <c r="S3636" s="243"/>
      <c r="T3636" s="1371"/>
      <c r="U3636" s="245" t="s">
        <v>5437</v>
      </c>
      <c r="W3636" s="265" t="s">
        <v>421</v>
      </c>
      <c r="X3636" s="265" t="s">
        <v>1250</v>
      </c>
      <c r="Y3636" s="248">
        <v>40</v>
      </c>
      <c r="Z3636" s="202"/>
      <c r="AA3636" s="202"/>
      <c r="AB3636" s="499"/>
      <c r="AC3636" s="249">
        <f>IF(B3636="","",(IFERROR(VLOOKUP(B3636,Projecten!A$4:X$9452,5,FALSE),"niet bekend")))</f>
        <v>2</v>
      </c>
      <c r="AD3636" s="330">
        <f t="shared" si="248"/>
        <v>7000</v>
      </c>
      <c r="AE3636" s="211">
        <f>IF(B3636="","",(IFERROR(VLOOKUP(B3636,Projecten!A$4:X$9452,23,FALSE),"niet bekend")))</f>
        <v>7000</v>
      </c>
      <c r="AF3636" s="330">
        <f>IF(B3636="","",(IFERROR(VLOOKUP(B3636,Projecten!A$4:X$9452,12,FALSE),"niet bekend")))</f>
        <v>7000</v>
      </c>
      <c r="AG3636" s="209"/>
    </row>
    <row r="3637" spans="1:33" x14ac:dyDescent="0.2">
      <c r="A3637" s="202">
        <v>32539</v>
      </c>
      <c r="B3637" s="261">
        <v>2018459</v>
      </c>
      <c r="C3637" s="243">
        <v>122156</v>
      </c>
      <c r="D3637" s="243">
        <v>704918</v>
      </c>
      <c r="E3637" s="202" t="s">
        <v>26</v>
      </c>
      <c r="F3637" s="202">
        <v>1</v>
      </c>
      <c r="G3637" s="202">
        <v>11</v>
      </c>
      <c r="H3637" s="202">
        <v>6</v>
      </c>
      <c r="I3637" s="318">
        <v>3</v>
      </c>
      <c r="J3637" s="262">
        <v>43290</v>
      </c>
      <c r="K3637" s="262">
        <v>43285</v>
      </c>
      <c r="L3637" s="263" t="s">
        <v>1485</v>
      </c>
      <c r="M3637" s="263" t="s">
        <v>1485</v>
      </c>
      <c r="N3637" s="322" t="s">
        <v>47</v>
      </c>
      <c r="O3637" s="322" t="s">
        <v>47</v>
      </c>
      <c r="P3637" s="254" t="s">
        <v>47</v>
      </c>
      <c r="Q3637" s="254" t="s">
        <v>47</v>
      </c>
      <c r="R3637" s="254" t="s">
        <v>47</v>
      </c>
      <c r="S3637" s="243"/>
      <c r="T3637" s="1371"/>
      <c r="U3637" s="245" t="s">
        <v>5436</v>
      </c>
      <c r="W3637" s="202" t="s">
        <v>162</v>
      </c>
      <c r="X3637" s="265" t="s">
        <v>1341</v>
      </c>
      <c r="Y3637" s="248">
        <v>17</v>
      </c>
      <c r="Z3637" s="202"/>
      <c r="AA3637" s="202"/>
      <c r="AB3637" s="499"/>
      <c r="AC3637" s="249">
        <f>IF(B3637="","",(IFERROR(VLOOKUP(B3637,Projecten!A$4:X$9452,5,FALSE),"niet bekend")))</f>
        <v>1</v>
      </c>
      <c r="AD3637" s="330">
        <f t="shared" si="248"/>
        <v>3114.31</v>
      </c>
      <c r="AE3637" s="211">
        <f>IF(B3637="","",(IFERROR(VLOOKUP(B3637,Projecten!A$4:X$9452,23,FALSE),"niet bekend")))</f>
        <v>3114.31</v>
      </c>
      <c r="AF3637" s="330">
        <f>IF(B3637="","",(IFERROR(VLOOKUP(B3637,Projecten!A$4:X$9452,12,FALSE),"niet bekend")))</f>
        <v>3114.31</v>
      </c>
      <c r="AG3637" s="209"/>
    </row>
    <row r="3638" spans="1:33" x14ac:dyDescent="0.2">
      <c r="A3638" s="202">
        <v>32540</v>
      </c>
      <c r="B3638" s="261">
        <v>2018464</v>
      </c>
      <c r="C3638" s="243">
        <v>122156</v>
      </c>
      <c r="D3638" s="243">
        <v>727718</v>
      </c>
      <c r="E3638" s="202" t="s">
        <v>26</v>
      </c>
      <c r="F3638" s="202">
        <v>1</v>
      </c>
      <c r="G3638" s="202">
        <v>8</v>
      </c>
      <c r="H3638" s="202">
        <v>5</v>
      </c>
      <c r="I3638" s="318">
        <v>3</v>
      </c>
      <c r="J3638" s="262">
        <v>43290</v>
      </c>
      <c r="K3638" s="262">
        <v>43285</v>
      </c>
      <c r="L3638" s="263" t="s">
        <v>1485</v>
      </c>
      <c r="M3638" s="263" t="s">
        <v>1485</v>
      </c>
      <c r="N3638" s="322" t="s">
        <v>47</v>
      </c>
      <c r="O3638" s="322" t="s">
        <v>47</v>
      </c>
      <c r="P3638" s="254" t="s">
        <v>47</v>
      </c>
      <c r="Q3638" s="254" t="s">
        <v>47</v>
      </c>
      <c r="R3638" s="254" t="s">
        <v>47</v>
      </c>
      <c r="S3638" s="243"/>
      <c r="T3638" s="1371"/>
      <c r="U3638" s="245" t="s">
        <v>5436</v>
      </c>
      <c r="W3638" s="202" t="s">
        <v>162</v>
      </c>
      <c r="X3638" s="265" t="s">
        <v>1341</v>
      </c>
      <c r="Y3638" s="248">
        <v>17</v>
      </c>
      <c r="Z3638" s="202"/>
      <c r="AA3638" s="202"/>
      <c r="AB3638" s="499"/>
      <c r="AC3638" s="249">
        <f>IF(B3638="","",(IFERROR(VLOOKUP(B3638,Projecten!A$4:X$9452,5,FALSE),"niet bekend")))</f>
        <v>1</v>
      </c>
      <c r="AD3638" s="330">
        <f t="shared" si="248"/>
        <v>3150.8</v>
      </c>
      <c r="AE3638" s="211">
        <f>IF(B3638="","",(IFERROR(VLOOKUP(B3638,Projecten!A$4:X$9452,23,FALSE),"niet bekend")))</f>
        <v>3150.8</v>
      </c>
      <c r="AF3638" s="330">
        <f>IF(B3638="","",(IFERROR(VLOOKUP(B3638,Projecten!A$4:X$9452,12,FALSE),"niet bekend")))</f>
        <v>3150.8</v>
      </c>
      <c r="AG3638" s="209"/>
    </row>
    <row r="3639" spans="1:33" x14ac:dyDescent="0.2">
      <c r="A3639" s="202">
        <v>32541</v>
      </c>
      <c r="B3639" s="261">
        <v>2018149</v>
      </c>
      <c r="C3639" s="243" t="s">
        <v>5533</v>
      </c>
      <c r="D3639" s="243" t="s">
        <v>4731</v>
      </c>
      <c r="E3639" s="202" t="s">
        <v>26</v>
      </c>
      <c r="F3639" s="202">
        <v>1</v>
      </c>
      <c r="G3639" s="202">
        <v>11</v>
      </c>
      <c r="H3639" s="202">
        <v>4</v>
      </c>
      <c r="I3639" s="202">
        <v>12</v>
      </c>
      <c r="J3639" s="262">
        <v>43294</v>
      </c>
      <c r="K3639" s="262">
        <v>43290</v>
      </c>
      <c r="L3639" s="263" t="s">
        <v>1485</v>
      </c>
      <c r="M3639" s="262" t="s">
        <v>5108</v>
      </c>
      <c r="N3639" s="254" t="s">
        <v>47</v>
      </c>
      <c r="O3639" s="254" t="s">
        <v>47</v>
      </c>
      <c r="P3639" s="254" t="s">
        <v>47</v>
      </c>
      <c r="Q3639" s="254" t="s">
        <v>47</v>
      </c>
      <c r="R3639" s="254" t="s">
        <v>47</v>
      </c>
      <c r="S3639" s="243"/>
      <c r="T3639" s="1371"/>
      <c r="U3639" s="245" t="s">
        <v>5437</v>
      </c>
      <c r="W3639" s="318" t="s">
        <v>3928</v>
      </c>
      <c r="X3639" s="265" t="s">
        <v>5536</v>
      </c>
      <c r="Y3639" s="248">
        <v>48</v>
      </c>
      <c r="Z3639" s="202"/>
      <c r="AA3639" s="202"/>
      <c r="AB3639" s="499"/>
      <c r="AC3639" s="249">
        <f>IF(B3639="","",(IFERROR(VLOOKUP(B3639,Projecten!A$4:X$9452,5,FALSE),"niet bekend")))</f>
        <v>1</v>
      </c>
      <c r="AD3639" s="330">
        <f t="shared" si="248"/>
        <v>11442</v>
      </c>
      <c r="AE3639" s="211">
        <f>IF(B3639="","",(IFERROR(VLOOKUP(B3639,Projecten!A$4:X$9452,23,FALSE),"niet bekend")))</f>
        <v>11442</v>
      </c>
      <c r="AF3639" s="330">
        <f>IF(B3639="","",(IFERROR(VLOOKUP(B3639,Projecten!A$4:X$9452,12,FALSE),"niet bekend")))</f>
        <v>11442</v>
      </c>
      <c r="AG3639" s="209"/>
    </row>
    <row r="3640" spans="1:33" x14ac:dyDescent="0.2">
      <c r="A3640" s="202">
        <v>32542</v>
      </c>
      <c r="B3640" s="261" t="s">
        <v>5342</v>
      </c>
      <c r="C3640" s="243" t="s">
        <v>5534</v>
      </c>
      <c r="D3640" s="243" t="s">
        <v>5373</v>
      </c>
      <c r="E3640" s="202" t="s">
        <v>26</v>
      </c>
      <c r="F3640" s="202">
        <v>5</v>
      </c>
      <c r="G3640" s="202">
        <v>50</v>
      </c>
      <c r="H3640" s="202">
        <v>25</v>
      </c>
      <c r="I3640" s="318">
        <v>15</v>
      </c>
      <c r="J3640" s="262"/>
      <c r="K3640" s="262"/>
      <c r="L3640" s="263" t="s">
        <v>1485</v>
      </c>
      <c r="M3640" s="263" t="s">
        <v>1485</v>
      </c>
      <c r="N3640" s="322" t="s">
        <v>47</v>
      </c>
      <c r="O3640" s="254" t="s">
        <v>47</v>
      </c>
      <c r="P3640" s="254" t="s">
        <v>47</v>
      </c>
      <c r="Q3640" s="254" t="s">
        <v>47</v>
      </c>
      <c r="R3640" s="254" t="s">
        <v>47</v>
      </c>
      <c r="S3640" s="243"/>
      <c r="T3640" s="1371"/>
      <c r="U3640" s="245">
        <v>37</v>
      </c>
      <c r="W3640" s="318" t="s">
        <v>2265</v>
      </c>
      <c r="X3640" s="265" t="s">
        <v>5416</v>
      </c>
      <c r="Y3640" s="248">
        <v>100</v>
      </c>
      <c r="Z3640" s="202"/>
      <c r="AA3640" s="202"/>
      <c r="AB3640" s="499"/>
      <c r="AC3640" s="249">
        <f>IF(B3640="","",(IFERROR(VLOOKUP(B3640,Projecten!A$4:X$9452,5,FALSE),"niet bekend")))</f>
        <v>5</v>
      </c>
      <c r="AD3640" s="330">
        <f t="shared" si="248"/>
        <v>19250</v>
      </c>
      <c r="AE3640" s="211">
        <f>IF(B3640="","",(IFERROR(VLOOKUP(B3640,Projecten!A$4:X$9452,23,FALSE),"niet bekend")))</f>
        <v>19250</v>
      </c>
      <c r="AF3640" s="330">
        <f>IF(B3640="","",(IFERROR(VLOOKUP(B3640,Projecten!A$4:X$9452,12,FALSE),"niet bekend")))</f>
        <v>19250</v>
      </c>
      <c r="AG3640" s="209"/>
    </row>
    <row r="3641" spans="1:33" s="312" customFormat="1" x14ac:dyDescent="0.2">
      <c r="A3641" s="298"/>
      <c r="B3641" s="1012"/>
      <c r="C3641" s="299"/>
      <c r="D3641" s="300"/>
      <c r="E3641" s="300"/>
      <c r="F3641" s="300"/>
      <c r="G3641" s="300"/>
      <c r="H3641" s="300"/>
      <c r="I3641" s="300"/>
      <c r="J3641" s="301"/>
      <c r="K3641" s="301"/>
      <c r="L3641" s="301"/>
      <c r="M3641" s="302"/>
      <c r="N3641" s="302"/>
      <c r="O3641" s="302"/>
      <c r="P3641" s="302"/>
      <c r="Q3641" s="302"/>
      <c r="R3641" s="302"/>
      <c r="S3641" s="303"/>
      <c r="T3641" s="1445"/>
      <c r="U3641" s="305"/>
      <c r="V3641" s="305"/>
      <c r="W3641" s="307"/>
      <c r="X3641" s="307"/>
      <c r="Y3641" s="307"/>
      <c r="Z3641" s="298"/>
      <c r="AA3641" s="308"/>
      <c r="AB3641" s="410"/>
      <c r="AC3641" s="310"/>
      <c r="AD3641" s="412"/>
    </row>
    <row r="3642" spans="1:33" s="236" customFormat="1" ht="12" customHeight="1" x14ac:dyDescent="0.2">
      <c r="A3642" s="220"/>
      <c r="C3642" s="221"/>
      <c r="D3642" s="222">
        <f>SUM(G3642:I3642)</f>
        <v>194</v>
      </c>
      <c r="E3642" s="220"/>
      <c r="F3642" s="220">
        <f>SUM(F3643:F3670)</f>
        <v>8</v>
      </c>
      <c r="G3642" s="220">
        <f>SUM(G3643:G3670)</f>
        <v>109</v>
      </c>
      <c r="H3642" s="220">
        <f>SUM(H3643:H3670)</f>
        <v>47</v>
      </c>
      <c r="I3642" s="220">
        <f>SUM(I3643:I3670)</f>
        <v>38</v>
      </c>
      <c r="J3642" s="223"/>
      <c r="K3642" s="223"/>
      <c r="L3642" s="223"/>
      <c r="M3642" s="224"/>
      <c r="N3642" s="224"/>
      <c r="O3642" s="224"/>
      <c r="P3642" s="224"/>
      <c r="Q3642" s="224"/>
      <c r="R3642" s="224"/>
      <c r="S3642" s="225">
        <v>30</v>
      </c>
      <c r="T3642" s="1442"/>
      <c r="U3642" s="227"/>
      <c r="V3642" s="227"/>
      <c r="W3642" s="229"/>
      <c r="X3642" s="230">
        <f>SUM(Y3642:Y3670)</f>
        <v>380.25</v>
      </c>
      <c r="Y3642" s="231"/>
      <c r="Z3642" s="231">
        <v>0</v>
      </c>
      <c r="AA3642" s="232">
        <f>X3642-Z3642</f>
        <v>380.25</v>
      </c>
      <c r="AB3642" s="221"/>
      <c r="AC3642" s="234"/>
      <c r="AD3642" s="384">
        <f>SUM(AD3643:AD3670)</f>
        <v>28582.359999999997</v>
      </c>
    </row>
    <row r="3643" spans="1:33" x14ac:dyDescent="0.2">
      <c r="A3643" s="202"/>
      <c r="B3643" s="519"/>
      <c r="C3643" s="238"/>
      <c r="D3643" s="239"/>
      <c r="E3643" s="240"/>
      <c r="F3643" s="240"/>
      <c r="G3643" s="240"/>
      <c r="H3643" s="240"/>
      <c r="I3643" s="240"/>
      <c r="J3643" s="241"/>
      <c r="K3643" s="241"/>
      <c r="L3643" s="241"/>
      <c r="M3643" s="242"/>
      <c r="N3643" s="242"/>
      <c r="O3643" s="242"/>
      <c r="P3643" s="242"/>
      <c r="Q3643" s="242"/>
      <c r="R3643" s="242"/>
      <c r="S3643" s="243" t="s">
        <v>4488</v>
      </c>
      <c r="T3643" s="1371"/>
      <c r="U3643" s="245"/>
      <c r="X3643" s="247" t="s">
        <v>4856</v>
      </c>
      <c r="Y3643" s="248"/>
      <c r="Z3643" s="202"/>
      <c r="AA3643" s="202"/>
      <c r="AB3643" s="243"/>
      <c r="AC3643" s="249" t="str">
        <f>IF(B3643="","",(IFERROR(VLOOKUP(B3643,Projecten!A$4:X$9452,5,FALSE),"niet bekend")))</f>
        <v/>
      </c>
      <c r="AD3643" s="330" t="str">
        <f>IF(AC3643="","",(IF(F3643=0,AF3643,(F3643/AC3643*AF3643))))</f>
        <v/>
      </c>
      <c r="AE3643" s="211" t="str">
        <f>IF(B3643="","",(IFERROR(VLOOKUP(B3643,Projecten!A$4:X$9452,23,FALSE),"niet bekend")))</f>
        <v/>
      </c>
      <c r="AF3643" s="330" t="str">
        <f>IF(B3643="","",(IFERROR(VLOOKUP(B3643,Projecten!A$4:X$9452,12,FALSE),"niet bekend")))</f>
        <v/>
      </c>
      <c r="AG3643" s="209"/>
    </row>
    <row r="3644" spans="1:33" s="259" customFormat="1" x14ac:dyDescent="0.2">
      <c r="A3644" s="202"/>
      <c r="B3644" s="250"/>
      <c r="C3644" s="251"/>
      <c r="E3644" s="239"/>
      <c r="F3644" s="239"/>
      <c r="G3644" s="239"/>
      <c r="H3644" s="239"/>
      <c r="I3644" s="239"/>
      <c r="J3644" s="253"/>
      <c r="K3644" s="253"/>
      <c r="L3644" s="253"/>
      <c r="M3644" s="253"/>
      <c r="N3644" s="254"/>
      <c r="O3644" s="254"/>
      <c r="P3644" s="254"/>
      <c r="Q3644" s="254"/>
      <c r="R3644" s="254"/>
      <c r="S3644" s="243">
        <v>2018</v>
      </c>
      <c r="T3644" s="1443"/>
      <c r="U3644" s="255"/>
      <c r="V3644" s="638"/>
      <c r="W3644" s="260"/>
      <c r="X3644" s="239"/>
      <c r="Y3644" s="257"/>
      <c r="Z3644" s="239"/>
      <c r="AA3644" s="239"/>
      <c r="AB3644" s="1120"/>
      <c r="AC3644" s="249" t="str">
        <f>IF(B3644="","",(IFERROR(VLOOKUP(B3644,Projecten!A$4:X$9452,5,FALSE),"niet bekend")))</f>
        <v/>
      </c>
      <c r="AD3644" s="330" t="str">
        <f>IF(AC3644="","",(IF(F3644=0,AF3644,(F3644/AC3644*AF3644))))</f>
        <v/>
      </c>
      <c r="AE3644" s="211" t="str">
        <f>IF(B3644="","",(IFERROR(VLOOKUP(B3644,Projecten!A$4:X$9452,23,FALSE),"niet bekend")))</f>
        <v/>
      </c>
      <c r="AF3644" s="330" t="str">
        <f>IF(B3644="","",(IFERROR(VLOOKUP(B3644,Projecten!A$4:X$9452,12,FALSE),"niet bekend")))</f>
        <v/>
      </c>
    </row>
    <row r="3645" spans="1:33" s="259" customFormat="1" x14ac:dyDescent="0.2">
      <c r="A3645" s="202">
        <v>32945</v>
      </c>
      <c r="B3645" s="250"/>
      <c r="C3645" s="251"/>
      <c r="D3645" s="252" t="s">
        <v>4565</v>
      </c>
      <c r="E3645" s="239"/>
      <c r="F3645" s="239"/>
      <c r="G3645" s="239"/>
      <c r="H3645" s="239"/>
      <c r="I3645" s="239"/>
      <c r="J3645" s="253"/>
      <c r="K3645" s="253"/>
      <c r="L3645" s="253"/>
      <c r="M3645" s="253"/>
      <c r="N3645" s="254"/>
      <c r="O3645" s="254"/>
      <c r="P3645" s="254"/>
      <c r="Q3645" s="254"/>
      <c r="R3645" s="254"/>
      <c r="S3645" s="251"/>
      <c r="T3645" s="1443"/>
      <c r="U3645" s="255"/>
      <c r="V3645" s="638"/>
      <c r="W3645" s="260"/>
      <c r="X3645" s="239"/>
      <c r="Y3645" s="257">
        <v>0</v>
      </c>
      <c r="Z3645" s="239"/>
      <c r="AA3645" s="239"/>
      <c r="AB3645" s="1120"/>
      <c r="AC3645" s="249" t="str">
        <f>IF(B3645="","",(IFERROR(VLOOKUP(B3645,Projecten!A$4:X$9452,5,FALSE),"niet bekend")))</f>
        <v/>
      </c>
      <c r="AD3645" s="330" t="str">
        <f>IF(AC3645="","",(IF(F3645=0,AF3645,(F3645/AC3645*AF3645))))</f>
        <v/>
      </c>
      <c r="AE3645" s="211" t="str">
        <f>IF(B3645="","",(IFERROR(VLOOKUP(B3645,Projecten!A$4:X$9452,23,FALSE),"niet bekend")))</f>
        <v/>
      </c>
      <c r="AF3645" s="330" t="str">
        <f>IF(B3645="","",(IFERROR(VLOOKUP(B3645,Projecten!A$4:X$9452,12,FALSE),"niet bekend")))</f>
        <v/>
      </c>
    </row>
    <row r="3646" spans="1:33" s="259" customFormat="1" x14ac:dyDescent="0.2">
      <c r="A3646" s="202">
        <v>32946</v>
      </c>
      <c r="B3646" s="250"/>
      <c r="C3646" s="251"/>
      <c r="D3646" s="252" t="s">
        <v>5445</v>
      </c>
      <c r="E3646" s="239"/>
      <c r="F3646" s="239"/>
      <c r="G3646" s="239"/>
      <c r="H3646" s="239"/>
      <c r="I3646" s="239"/>
      <c r="J3646" s="253"/>
      <c r="K3646" s="253"/>
      <c r="L3646" s="253"/>
      <c r="M3646" s="253"/>
      <c r="N3646" s="254"/>
      <c r="O3646" s="254"/>
      <c r="P3646" s="254"/>
      <c r="Q3646" s="254"/>
      <c r="R3646" s="254"/>
      <c r="S3646" s="251"/>
      <c r="T3646" s="1443"/>
      <c r="U3646" s="255"/>
      <c r="V3646" s="638"/>
      <c r="W3646" s="260"/>
      <c r="X3646" s="239"/>
      <c r="Y3646" s="257">
        <v>17</v>
      </c>
      <c r="Z3646" s="239"/>
      <c r="AA3646" s="239"/>
      <c r="AB3646" s="1120"/>
      <c r="AC3646" s="249"/>
      <c r="AD3646" s="330"/>
      <c r="AE3646" s="211"/>
      <c r="AF3646" s="330"/>
    </row>
    <row r="3647" spans="1:33" s="259" customFormat="1" x14ac:dyDescent="0.2">
      <c r="A3647" s="202">
        <v>32947</v>
      </c>
      <c r="B3647" s="250"/>
      <c r="C3647" s="251"/>
      <c r="D3647" s="252" t="s">
        <v>5600</v>
      </c>
      <c r="E3647" s="239"/>
      <c r="F3647" s="239"/>
      <c r="G3647" s="239"/>
      <c r="H3647" s="239"/>
      <c r="I3647" s="239"/>
      <c r="J3647" s="253"/>
      <c r="K3647" s="253"/>
      <c r="L3647" s="253"/>
      <c r="M3647" s="253"/>
      <c r="N3647" s="254"/>
      <c r="O3647" s="254"/>
      <c r="P3647" s="254"/>
      <c r="Q3647" s="254"/>
      <c r="R3647" s="254"/>
      <c r="S3647" s="251"/>
      <c r="T3647" s="1443"/>
      <c r="U3647" s="255"/>
      <c r="V3647" s="638"/>
      <c r="W3647" s="260"/>
      <c r="X3647" s="239"/>
      <c r="Y3647" s="257">
        <v>2</v>
      </c>
      <c r="Z3647" s="239"/>
      <c r="AA3647" s="239"/>
      <c r="AB3647" s="1120"/>
      <c r="AC3647" s="249"/>
      <c r="AD3647" s="330"/>
      <c r="AE3647" s="211"/>
      <c r="AF3647" s="330"/>
    </row>
    <row r="3648" spans="1:33" s="259" customFormat="1" x14ac:dyDescent="0.2">
      <c r="A3648" s="202">
        <v>32948</v>
      </c>
      <c r="B3648" s="250"/>
      <c r="C3648" s="251"/>
      <c r="D3648" s="252" t="s">
        <v>5584</v>
      </c>
      <c r="E3648" s="239"/>
      <c r="F3648" s="239"/>
      <c r="G3648" s="239"/>
      <c r="H3648" s="239"/>
      <c r="I3648" s="239"/>
      <c r="J3648" s="253"/>
      <c r="K3648" s="253"/>
      <c r="L3648" s="253"/>
      <c r="M3648" s="253"/>
      <c r="N3648" s="254"/>
      <c r="O3648" s="254"/>
      <c r="P3648" s="254"/>
      <c r="Q3648" s="254"/>
      <c r="R3648" s="254"/>
      <c r="S3648" s="251"/>
      <c r="T3648" s="1443"/>
      <c r="U3648" s="255"/>
      <c r="V3648" s="638"/>
      <c r="W3648" s="260"/>
      <c r="X3648" s="239"/>
      <c r="Y3648" s="257">
        <v>16.5</v>
      </c>
      <c r="Z3648" s="239"/>
      <c r="AA3648" s="239"/>
      <c r="AB3648" s="1120"/>
      <c r="AC3648" s="249"/>
      <c r="AD3648" s="330"/>
      <c r="AE3648" s="211"/>
      <c r="AF3648" s="330"/>
    </row>
    <row r="3649" spans="1:33" s="259" customFormat="1" x14ac:dyDescent="0.2">
      <c r="A3649" s="202">
        <v>32949</v>
      </c>
      <c r="B3649" s="250"/>
      <c r="C3649" s="251"/>
      <c r="D3649" s="252" t="s">
        <v>5583</v>
      </c>
      <c r="E3649" s="239"/>
      <c r="F3649" s="239"/>
      <c r="G3649" s="239"/>
      <c r="H3649" s="239"/>
      <c r="I3649" s="239"/>
      <c r="J3649" s="253"/>
      <c r="K3649" s="253"/>
      <c r="L3649" s="253"/>
      <c r="M3649" s="253"/>
      <c r="N3649" s="254"/>
      <c r="O3649" s="254"/>
      <c r="P3649" s="254"/>
      <c r="Q3649" s="254"/>
      <c r="R3649" s="254"/>
      <c r="S3649" s="251"/>
      <c r="T3649" s="1443"/>
      <c r="U3649" s="255"/>
      <c r="V3649" s="638"/>
      <c r="W3649" s="260"/>
      <c r="X3649" s="239"/>
      <c r="Y3649" s="257">
        <v>8.25</v>
      </c>
      <c r="Z3649" s="239"/>
      <c r="AA3649" s="239"/>
      <c r="AB3649" s="1120"/>
      <c r="AC3649" s="249"/>
      <c r="AD3649" s="330"/>
      <c r="AE3649" s="211"/>
      <c r="AF3649" s="330"/>
    </row>
    <row r="3650" spans="1:33" s="259" customFormat="1" x14ac:dyDescent="0.2">
      <c r="A3650" s="202">
        <v>32950</v>
      </c>
      <c r="B3650" s="250"/>
      <c r="C3650" s="251"/>
      <c r="D3650" s="252" t="s">
        <v>5570</v>
      </c>
      <c r="E3650" s="239"/>
      <c r="F3650" s="239"/>
      <c r="G3650" s="239"/>
      <c r="H3650" s="239"/>
      <c r="I3650" s="239"/>
      <c r="J3650" s="253"/>
      <c r="K3650" s="253"/>
      <c r="L3650" s="253"/>
      <c r="M3650" s="253"/>
      <c r="N3650" s="254"/>
      <c r="O3650" s="254"/>
      <c r="P3650" s="254"/>
      <c r="Q3650" s="254"/>
      <c r="R3650" s="254"/>
      <c r="S3650" s="251"/>
      <c r="T3650" s="1443"/>
      <c r="U3650" s="255"/>
      <c r="V3650" s="638"/>
      <c r="W3650" s="260"/>
      <c r="X3650" s="239"/>
      <c r="Y3650" s="257">
        <v>42.5</v>
      </c>
      <c r="Z3650" s="239"/>
      <c r="AA3650" s="239"/>
      <c r="AB3650" s="1120"/>
      <c r="AC3650" s="249"/>
      <c r="AD3650" s="330"/>
      <c r="AE3650" s="211"/>
      <c r="AF3650" s="330"/>
    </row>
    <row r="3651" spans="1:33" s="259" customFormat="1" x14ac:dyDescent="0.2">
      <c r="A3651" s="202">
        <v>32951</v>
      </c>
      <c r="B3651" s="250"/>
      <c r="C3651" s="251"/>
      <c r="D3651" s="252" t="s">
        <v>5571</v>
      </c>
      <c r="E3651" s="239"/>
      <c r="F3651" s="239"/>
      <c r="G3651" s="239"/>
      <c r="H3651" s="239"/>
      <c r="I3651" s="239"/>
      <c r="J3651" s="253"/>
      <c r="K3651" s="253"/>
      <c r="L3651" s="253"/>
      <c r="M3651" s="253"/>
      <c r="N3651" s="254"/>
      <c r="O3651" s="254"/>
      <c r="P3651" s="254"/>
      <c r="Q3651" s="254"/>
      <c r="R3651" s="254"/>
      <c r="S3651" s="251"/>
      <c r="T3651" s="1443"/>
      <c r="U3651" s="255"/>
      <c r="V3651" s="638"/>
      <c r="W3651" s="260"/>
      <c r="X3651" s="239"/>
      <c r="Y3651" s="257">
        <v>0</v>
      </c>
      <c r="Z3651" s="239"/>
      <c r="AA3651" s="239"/>
      <c r="AB3651" s="1120"/>
      <c r="AC3651" s="249"/>
      <c r="AD3651" s="330"/>
      <c r="AE3651" s="211"/>
      <c r="AF3651" s="330"/>
    </row>
    <row r="3652" spans="1:33" s="259" customFormat="1" x14ac:dyDescent="0.2">
      <c r="A3652" s="202">
        <v>32952</v>
      </c>
      <c r="B3652" s="250"/>
      <c r="C3652" s="251"/>
      <c r="D3652" s="252" t="s">
        <v>5585</v>
      </c>
      <c r="E3652" s="239"/>
      <c r="F3652" s="239"/>
      <c r="G3652" s="239"/>
      <c r="H3652" s="239"/>
      <c r="I3652" s="239"/>
      <c r="J3652" s="253"/>
      <c r="K3652" s="253"/>
      <c r="L3652" s="253"/>
      <c r="M3652" s="253"/>
      <c r="N3652" s="254"/>
      <c r="O3652" s="254"/>
      <c r="P3652" s="254"/>
      <c r="Q3652" s="254"/>
      <c r="R3652" s="254"/>
      <c r="S3652" s="251"/>
      <c r="T3652" s="1443"/>
      <c r="U3652" s="255"/>
      <c r="V3652" s="638"/>
      <c r="W3652" s="260"/>
      <c r="X3652" s="239"/>
      <c r="Y3652" s="257">
        <v>85</v>
      </c>
      <c r="Z3652" s="239"/>
      <c r="AA3652" s="239"/>
      <c r="AB3652" s="1120"/>
      <c r="AC3652" s="249"/>
      <c r="AD3652" s="330"/>
      <c r="AE3652" s="211"/>
      <c r="AF3652" s="330"/>
    </row>
    <row r="3653" spans="1:33" x14ac:dyDescent="0.2">
      <c r="A3653" s="202"/>
      <c r="B3653" s="261"/>
      <c r="C3653" s="243"/>
      <c r="F3653" s="202"/>
      <c r="I3653" s="318"/>
      <c r="J3653" s="321"/>
      <c r="K3653" s="321"/>
      <c r="L3653" s="321"/>
      <c r="M3653" s="263"/>
      <c r="N3653" s="322"/>
      <c r="O3653" s="322"/>
      <c r="S3653" s="243"/>
      <c r="T3653" s="1371"/>
      <c r="U3653" s="245"/>
      <c r="X3653" s="265"/>
      <c r="Y3653" s="248"/>
      <c r="Z3653" s="202"/>
      <c r="AA3653" s="202"/>
      <c r="AB3653" s="499"/>
      <c r="AC3653" s="249"/>
      <c r="AD3653" s="330"/>
      <c r="AE3653" s="211"/>
      <c r="AF3653" s="330"/>
      <c r="AG3653" s="209"/>
    </row>
    <row r="3654" spans="1:33" s="297" customFormat="1" x14ac:dyDescent="0.2">
      <c r="A3654" s="288">
        <v>32956</v>
      </c>
      <c r="B3654" s="289">
        <v>2018522</v>
      </c>
      <c r="C3654" s="271">
        <v>122179</v>
      </c>
      <c r="D3654" s="271" t="s">
        <v>5588</v>
      </c>
      <c r="E3654" s="288" t="s">
        <v>5236</v>
      </c>
      <c r="F3654" s="288">
        <v>0</v>
      </c>
      <c r="G3654" s="288">
        <v>6</v>
      </c>
      <c r="H3654" s="288">
        <v>0</v>
      </c>
      <c r="I3654" s="288">
        <v>0</v>
      </c>
      <c r="J3654" s="313">
        <v>43333</v>
      </c>
      <c r="K3654" s="290" t="s">
        <v>1485</v>
      </c>
      <c r="L3654" s="290" t="s">
        <v>1485</v>
      </c>
      <c r="M3654" s="290" t="s">
        <v>1485</v>
      </c>
      <c r="N3654" s="291" t="s">
        <v>47</v>
      </c>
      <c r="O3654" s="291" t="s">
        <v>47</v>
      </c>
      <c r="P3654" s="291" t="s">
        <v>47</v>
      </c>
      <c r="Q3654" s="291" t="s">
        <v>47</v>
      </c>
      <c r="R3654" s="291" t="s">
        <v>47</v>
      </c>
      <c r="S3654" s="271"/>
      <c r="T3654" s="1536"/>
      <c r="U3654" s="293">
        <v>30</v>
      </c>
      <c r="V3654" s="719"/>
      <c r="W3654" s="521" t="s">
        <v>967</v>
      </c>
      <c r="X3654" s="314" t="s">
        <v>5597</v>
      </c>
      <c r="Y3654" s="295">
        <v>5</v>
      </c>
      <c r="Z3654" s="288"/>
      <c r="AA3654" s="288"/>
      <c r="AB3654" s="1347"/>
      <c r="AC3654" s="249">
        <f>IF(B3654="","",(IFERROR(VLOOKUP(B3654,Projecten!A$4:X$9452,5,FALSE),"niet bekend")))</f>
        <v>0</v>
      </c>
      <c r="AD3654" s="330">
        <f>IF(AC3654="","",(IF(F3654=0,AF3654,(F3654/AC3654*AF3654))))</f>
        <v>1850.68</v>
      </c>
      <c r="AE3654" s="211">
        <f>IF(B3654="","",(IFERROR(VLOOKUP(B3654,Projecten!A$4:X$9452,23,FALSE),"niet bekend")))</f>
        <v>1850.68</v>
      </c>
      <c r="AF3654" s="330">
        <f>IF(B3654="","",(IFERROR(VLOOKUP(B3654,Projecten!A$4:X$9452,12,FALSE),"niet bekend")))</f>
        <v>1850.68</v>
      </c>
    </row>
    <row r="3655" spans="1:33" s="708" customFormat="1" ht="12.75" customHeight="1" x14ac:dyDescent="0.2">
      <c r="A3655" s="521">
        <v>32957</v>
      </c>
      <c r="B3655" s="709" t="s">
        <v>5609</v>
      </c>
      <c r="C3655" s="709">
        <v>122167</v>
      </c>
      <c r="D3655" s="709" t="s">
        <v>5558</v>
      </c>
      <c r="E3655" s="521" t="s">
        <v>2390</v>
      </c>
      <c r="F3655" s="521">
        <v>0</v>
      </c>
      <c r="G3655" s="521">
        <v>3</v>
      </c>
      <c r="H3655" s="521">
        <v>0</v>
      </c>
      <c r="I3655" s="521">
        <v>6</v>
      </c>
      <c r="J3655" s="315">
        <v>43305</v>
      </c>
      <c r="K3655" s="290" t="s">
        <v>1485</v>
      </c>
      <c r="L3655" s="290" t="s">
        <v>1485</v>
      </c>
      <c r="M3655" s="290" t="s">
        <v>1485</v>
      </c>
      <c r="N3655" s="705" t="s">
        <v>47</v>
      </c>
      <c r="O3655" s="705" t="s">
        <v>47</v>
      </c>
      <c r="P3655" s="705" t="s">
        <v>47</v>
      </c>
      <c r="Q3655" s="705" t="s">
        <v>47</v>
      </c>
      <c r="R3655" s="705" t="s">
        <v>47</v>
      </c>
      <c r="S3655" s="709"/>
      <c r="T3655" s="1548"/>
      <c r="U3655" s="694">
        <v>30</v>
      </c>
      <c r="V3655" s="520"/>
      <c r="W3655" s="521" t="s">
        <v>967</v>
      </c>
      <c r="X3655" s="314" t="s">
        <v>1250</v>
      </c>
      <c r="Y3655" s="497">
        <v>16</v>
      </c>
      <c r="Z3655" s="521"/>
      <c r="AA3655" s="521"/>
      <c r="AB3655" s="1094"/>
      <c r="AC3655" s="249">
        <f>IF(B3655="","",(IFERROR(VLOOKUP(B3655,Projecten!A$4:X$9452,5,FALSE),"niet bekend")))</f>
        <v>0</v>
      </c>
      <c r="AD3655" s="330">
        <f>IF(AC3655="","",(IF(F3655=0,AF3655,(F3655/AC3655*AF3655))))</f>
        <v>0</v>
      </c>
      <c r="AE3655" s="211">
        <f>IF(B3655="","",(IFERROR(VLOOKUP(B3655,Projecten!A$4:X$9452,23,FALSE),"niet bekend")))</f>
        <v>0</v>
      </c>
      <c r="AF3655" s="330">
        <f>IF(B3655="","",(IFERROR(VLOOKUP(B3655,Projecten!A$4:X$9452,12,FALSE),"niet bekend")))</f>
        <v>0</v>
      </c>
    </row>
    <row r="3656" spans="1:33" s="297" customFormat="1" x14ac:dyDescent="0.2">
      <c r="A3656" s="288">
        <v>32958</v>
      </c>
      <c r="B3656" s="289" t="s">
        <v>5511</v>
      </c>
      <c r="C3656" s="271">
        <v>122168</v>
      </c>
      <c r="D3656" s="271" t="s">
        <v>5459</v>
      </c>
      <c r="E3656" s="288" t="s">
        <v>2800</v>
      </c>
      <c r="F3656" s="288">
        <v>0</v>
      </c>
      <c r="G3656" s="288">
        <v>4</v>
      </c>
      <c r="H3656" s="288">
        <v>0</v>
      </c>
      <c r="I3656" s="288">
        <v>0</v>
      </c>
      <c r="J3656" s="1549">
        <v>43307</v>
      </c>
      <c r="K3656" s="290" t="s">
        <v>1485</v>
      </c>
      <c r="L3656" s="290" t="s">
        <v>1485</v>
      </c>
      <c r="M3656" s="290" t="s">
        <v>1485</v>
      </c>
      <c r="N3656" s="291" t="s">
        <v>47</v>
      </c>
      <c r="O3656" s="291" t="s">
        <v>47</v>
      </c>
      <c r="P3656" s="291" t="s">
        <v>47</v>
      </c>
      <c r="Q3656" s="291" t="s">
        <v>47</v>
      </c>
      <c r="R3656" s="291" t="s">
        <v>47</v>
      </c>
      <c r="S3656" s="271"/>
      <c r="T3656" s="1536"/>
      <c r="U3656" s="293">
        <v>30</v>
      </c>
      <c r="V3656" s="719"/>
      <c r="W3656" s="314" t="s">
        <v>5510</v>
      </c>
      <c r="X3656" s="314" t="s">
        <v>5628</v>
      </c>
      <c r="Y3656" s="295">
        <v>4</v>
      </c>
      <c r="Z3656" s="288"/>
      <c r="AA3656" s="288"/>
      <c r="AB3656" s="1347"/>
      <c r="AC3656" s="249">
        <f>IF(B3656="","",(IFERROR(VLOOKUP(B3656,Projecten!A$4:X$9452,5,FALSE),"niet bekend")))</f>
        <v>0</v>
      </c>
      <c r="AD3656" s="330">
        <f>IF(AC3656="","",(IF(F3656=0,AF3656,(F3656/AC3656*AF3656))))</f>
        <v>589.04</v>
      </c>
      <c r="AE3656" s="211">
        <f>IF(B3656="","",(IFERROR(VLOOKUP(B3656,Projecten!A$4:X$9452,23,FALSE),"niet bekend")))</f>
        <v>589.04</v>
      </c>
      <c r="AF3656" s="330">
        <f>IF(B3656="","",(IFERROR(VLOOKUP(B3656,Projecten!A$4:X$9452,12,FALSE),"niet bekend")))</f>
        <v>589.04</v>
      </c>
    </row>
    <row r="3657" spans="1:33" s="297" customFormat="1" x14ac:dyDescent="0.2">
      <c r="A3657" s="288">
        <v>32959</v>
      </c>
      <c r="B3657" s="289" t="s">
        <v>5512</v>
      </c>
      <c r="C3657" s="271">
        <v>122168</v>
      </c>
      <c r="D3657" s="271" t="s">
        <v>5514</v>
      </c>
      <c r="E3657" s="288" t="s">
        <v>5513</v>
      </c>
      <c r="F3657" s="288">
        <v>0</v>
      </c>
      <c r="G3657" s="288">
        <v>4</v>
      </c>
      <c r="H3657" s="288">
        <v>0</v>
      </c>
      <c r="I3657" s="288">
        <v>0</v>
      </c>
      <c r="J3657" s="1549">
        <v>43307</v>
      </c>
      <c r="K3657" s="290" t="s">
        <v>1485</v>
      </c>
      <c r="L3657" s="290" t="s">
        <v>1485</v>
      </c>
      <c r="M3657" s="290" t="s">
        <v>1485</v>
      </c>
      <c r="N3657" s="291" t="s">
        <v>47</v>
      </c>
      <c r="O3657" s="291" t="s">
        <v>47</v>
      </c>
      <c r="P3657" s="291" t="s">
        <v>47</v>
      </c>
      <c r="Q3657" s="291" t="s">
        <v>47</v>
      </c>
      <c r="R3657" s="291" t="s">
        <v>47</v>
      </c>
      <c r="S3657" s="271"/>
      <c r="T3657" s="1536"/>
      <c r="U3657" s="293">
        <v>33</v>
      </c>
      <c r="V3657" s="719"/>
      <c r="W3657" s="314" t="s">
        <v>5510</v>
      </c>
      <c r="X3657" s="314" t="s">
        <v>5515</v>
      </c>
      <c r="Y3657" s="295">
        <v>4</v>
      </c>
      <c r="Z3657" s="288"/>
      <c r="AA3657" s="288"/>
      <c r="AB3657" s="1347"/>
      <c r="AC3657" s="249">
        <f>IF(B3657="","",(IFERROR(VLOOKUP(B3657,Projecten!A$4:X$9452,5,FALSE),"niet bekend")))</f>
        <v>0</v>
      </c>
      <c r="AD3657" s="330">
        <v>364.92</v>
      </c>
      <c r="AE3657" s="211">
        <f>IF(B3657="","",(IFERROR(VLOOKUP(B3657,Projecten!A$4:X$9452,23,FALSE),"niet bekend")))</f>
        <v>364.92</v>
      </c>
      <c r="AF3657" s="330">
        <f>IF(B3657="","",(IFERROR(VLOOKUP(B3657,Projecten!A$4:X$9452,12,FALSE),"niet bekend")))</f>
        <v>364.92</v>
      </c>
    </row>
    <row r="3658" spans="1:33" x14ac:dyDescent="0.2">
      <c r="A3658" s="202">
        <v>32960</v>
      </c>
      <c r="B3658" s="261" t="s">
        <v>5446</v>
      </c>
      <c r="C3658" s="243">
        <v>122168</v>
      </c>
      <c r="D3658" s="243" t="s">
        <v>5447</v>
      </c>
      <c r="E3658" s="202" t="s">
        <v>26</v>
      </c>
      <c r="F3658" s="202">
        <v>0</v>
      </c>
      <c r="G3658" s="202">
        <v>14</v>
      </c>
      <c r="H3658" s="202">
        <v>0</v>
      </c>
      <c r="I3658" s="202">
        <v>0</v>
      </c>
      <c r="J3658" s="262">
        <v>43297</v>
      </c>
      <c r="K3658" s="263" t="s">
        <v>1485</v>
      </c>
      <c r="L3658" s="263" t="s">
        <v>1485</v>
      </c>
      <c r="M3658" s="263" t="s">
        <v>1485</v>
      </c>
      <c r="N3658" s="254" t="s">
        <v>47</v>
      </c>
      <c r="O3658" s="254" t="s">
        <v>47</v>
      </c>
      <c r="P3658" s="254" t="s">
        <v>47</v>
      </c>
      <c r="Q3658" s="254" t="s">
        <v>47</v>
      </c>
      <c r="R3658" s="254" t="s">
        <v>47</v>
      </c>
      <c r="S3658" s="243"/>
      <c r="T3658" s="1371"/>
      <c r="U3658" s="245" t="s">
        <v>5437</v>
      </c>
      <c r="W3658" s="202" t="s">
        <v>162</v>
      </c>
      <c r="X3658" s="265" t="s">
        <v>5493</v>
      </c>
      <c r="Y3658" s="248">
        <v>8</v>
      </c>
      <c r="Z3658" s="202"/>
      <c r="AA3658" s="202"/>
      <c r="AB3658" s="499"/>
      <c r="AC3658" s="249">
        <f>IF(B3658="","",(IFERROR(VLOOKUP(B3658,Projecten!A$4:X$9452,5,FALSE),"niet bekend")))</f>
        <v>0</v>
      </c>
      <c r="AD3658" s="330">
        <f t="shared" ref="AD3658:AD3669" si="249">IF(AC3658="","",(IF(F3658=0,AF3658,(F3658/AC3658*AF3658))))</f>
        <v>1456.38</v>
      </c>
      <c r="AE3658" s="211">
        <f>IF(B3658="","",(IFERROR(VLOOKUP(B3658,Projecten!A$4:X$9452,23,FALSE),"niet bekend")))</f>
        <v>1456.38</v>
      </c>
      <c r="AF3658" s="330">
        <f>IF(B3658="","",(IFERROR(VLOOKUP(B3658,Projecten!A$4:X$9452,12,FALSE),"niet bekend")))</f>
        <v>1456.38</v>
      </c>
      <c r="AG3658" s="209"/>
    </row>
    <row r="3659" spans="1:33" x14ac:dyDescent="0.2">
      <c r="A3659" s="202">
        <v>32961</v>
      </c>
      <c r="B3659" s="261">
        <v>2018470</v>
      </c>
      <c r="C3659" s="243">
        <v>122169</v>
      </c>
      <c r="D3659" s="243" t="s">
        <v>5463</v>
      </c>
      <c r="E3659" s="202" t="s">
        <v>471</v>
      </c>
      <c r="F3659" s="202">
        <v>1</v>
      </c>
      <c r="G3659" s="202">
        <v>8</v>
      </c>
      <c r="H3659" s="202">
        <v>5</v>
      </c>
      <c r="I3659" s="318">
        <v>3</v>
      </c>
      <c r="J3659" s="262">
        <v>43299</v>
      </c>
      <c r="K3659" s="262">
        <v>43292</v>
      </c>
      <c r="L3659" s="263" t="s">
        <v>1485</v>
      </c>
      <c r="M3659" s="263" t="s">
        <v>1485</v>
      </c>
      <c r="N3659" s="322" t="s">
        <v>47</v>
      </c>
      <c r="O3659" s="322" t="s">
        <v>47</v>
      </c>
      <c r="P3659" s="254" t="s">
        <v>47</v>
      </c>
      <c r="Q3659" s="254" t="s">
        <v>47</v>
      </c>
      <c r="R3659" s="254" t="s">
        <v>47</v>
      </c>
      <c r="S3659" s="243"/>
      <c r="T3659" s="1371"/>
      <c r="U3659" s="245">
        <v>35</v>
      </c>
      <c r="W3659" s="202" t="s">
        <v>804</v>
      </c>
      <c r="X3659" s="265" t="s">
        <v>1556</v>
      </c>
      <c r="Y3659" s="248">
        <v>20</v>
      </c>
      <c r="Z3659" s="202"/>
      <c r="AA3659" s="202"/>
      <c r="AB3659" s="499"/>
      <c r="AC3659" s="249">
        <f>IF(B3659="","",(IFERROR(VLOOKUP(B3659,Projecten!A$4:X$9452,5,FALSE),"niet bekend")))</f>
        <v>1</v>
      </c>
      <c r="AD3659" s="330">
        <f t="shared" si="249"/>
        <v>3447.21</v>
      </c>
      <c r="AE3659" s="211">
        <f>IF(B3659="","",(IFERROR(VLOOKUP(B3659,Projecten!A$4:X$9452,23,FALSE),"niet bekend")))</f>
        <v>3447.21</v>
      </c>
      <c r="AF3659" s="330">
        <f>IF(B3659="","",(IFERROR(VLOOKUP(B3659,Projecten!A$4:X$9452,12,FALSE),"niet bekend")))</f>
        <v>3447.21</v>
      </c>
      <c r="AG3659" s="209"/>
    </row>
    <row r="3660" spans="1:33" s="297" customFormat="1" x14ac:dyDescent="0.2">
      <c r="A3660" s="288">
        <v>32962</v>
      </c>
      <c r="B3660" s="289">
        <v>2018479</v>
      </c>
      <c r="C3660" s="271">
        <v>122170</v>
      </c>
      <c r="D3660" s="271" t="s">
        <v>5502</v>
      </c>
      <c r="E3660" s="288" t="s">
        <v>352</v>
      </c>
      <c r="F3660" s="288">
        <v>1</v>
      </c>
      <c r="G3660" s="288">
        <v>8</v>
      </c>
      <c r="H3660" s="288">
        <v>5</v>
      </c>
      <c r="I3660" s="288">
        <v>3</v>
      </c>
      <c r="J3660" s="290" t="s">
        <v>1485</v>
      </c>
      <c r="K3660" s="290" t="s">
        <v>1485</v>
      </c>
      <c r="L3660" s="290" t="s">
        <v>1485</v>
      </c>
      <c r="M3660" s="290" t="s">
        <v>1485</v>
      </c>
      <c r="N3660" s="291" t="s">
        <v>47</v>
      </c>
      <c r="O3660" s="291" t="s">
        <v>47</v>
      </c>
      <c r="P3660" s="291" t="s">
        <v>47</v>
      </c>
      <c r="Q3660" s="291" t="s">
        <v>47</v>
      </c>
      <c r="R3660" s="291" t="s">
        <v>47</v>
      </c>
      <c r="S3660" s="271"/>
      <c r="T3660" s="1536"/>
      <c r="U3660" s="293">
        <v>34</v>
      </c>
      <c r="V3660" s="719"/>
      <c r="W3660" s="318" t="s">
        <v>2921</v>
      </c>
      <c r="X3660" s="1550" t="s">
        <v>1250</v>
      </c>
      <c r="Y3660" s="295">
        <v>17</v>
      </c>
      <c r="Z3660" s="288"/>
      <c r="AA3660" s="288"/>
      <c r="AB3660" s="1347"/>
      <c r="AC3660" s="249">
        <f>IF(B3660="","",(IFERROR(VLOOKUP(B3660,Projecten!A$4:X$9452,5,FALSE),"niet bekend")))</f>
        <v>1</v>
      </c>
      <c r="AD3660" s="330">
        <f t="shared" si="249"/>
        <v>2315.62</v>
      </c>
      <c r="AE3660" s="211">
        <f>IF(B3660="","",(IFERROR(VLOOKUP(B3660,Projecten!A$4:X$9452,23,FALSE),"niet bekend")))</f>
        <v>2315.62</v>
      </c>
      <c r="AF3660" s="330">
        <f>IF(B3660="","",(IFERROR(VLOOKUP(B3660,Projecten!A$4:X$9452,12,FALSE),"niet bekend")))</f>
        <v>2315.62</v>
      </c>
    </row>
    <row r="3661" spans="1:33" s="297" customFormat="1" x14ac:dyDescent="0.2">
      <c r="A3661" s="288">
        <v>32963</v>
      </c>
      <c r="B3661" s="289">
        <v>2018480</v>
      </c>
      <c r="C3661" s="271">
        <v>122170</v>
      </c>
      <c r="D3661" s="271" t="s">
        <v>5503</v>
      </c>
      <c r="E3661" s="288" t="s">
        <v>352</v>
      </c>
      <c r="F3661" s="288">
        <v>1</v>
      </c>
      <c r="G3661" s="288">
        <v>9</v>
      </c>
      <c r="H3661" s="288">
        <v>8</v>
      </c>
      <c r="I3661" s="288">
        <v>3</v>
      </c>
      <c r="J3661" s="290" t="s">
        <v>1485</v>
      </c>
      <c r="K3661" s="290" t="s">
        <v>1485</v>
      </c>
      <c r="L3661" s="290"/>
      <c r="M3661" s="290"/>
      <c r="N3661" s="291" t="s">
        <v>47</v>
      </c>
      <c r="O3661" s="291" t="s">
        <v>47</v>
      </c>
      <c r="P3661" s="291" t="s">
        <v>47</v>
      </c>
      <c r="Q3661" s="291" t="s">
        <v>47</v>
      </c>
      <c r="R3661" s="291" t="s">
        <v>47</v>
      </c>
      <c r="S3661" s="271"/>
      <c r="T3661" s="1536"/>
      <c r="U3661" s="293">
        <v>34</v>
      </c>
      <c r="V3661" s="719"/>
      <c r="W3661" s="318" t="s">
        <v>2921</v>
      </c>
      <c r="X3661" s="314" t="s">
        <v>1341</v>
      </c>
      <c r="Y3661" s="295">
        <v>16</v>
      </c>
      <c r="Z3661" s="288"/>
      <c r="AA3661" s="288"/>
      <c r="AB3661" s="1347"/>
      <c r="AC3661" s="249">
        <f>IF(B3661="","",(IFERROR(VLOOKUP(B3661,Projecten!A$4:X$9452,5,FALSE),"niet bekend")))</f>
        <v>1</v>
      </c>
      <c r="AD3661" s="330">
        <f t="shared" si="249"/>
        <v>1947.02</v>
      </c>
      <c r="AE3661" s="211">
        <f>IF(B3661="","",(IFERROR(VLOOKUP(B3661,Projecten!A$4:X$9452,23,FALSE),"niet bekend")))</f>
        <v>1947.02</v>
      </c>
      <c r="AF3661" s="330">
        <f>IF(B3661="","",(IFERROR(VLOOKUP(B3661,Projecten!A$4:X$9452,12,FALSE),"niet bekend")))</f>
        <v>1947.02</v>
      </c>
    </row>
    <row r="3662" spans="1:33" s="297" customFormat="1" x14ac:dyDescent="0.2">
      <c r="A3662" s="288">
        <v>32964</v>
      </c>
      <c r="B3662" s="289">
        <v>2018481</v>
      </c>
      <c r="C3662" s="271">
        <v>122170</v>
      </c>
      <c r="D3662" s="271" t="s">
        <v>5504</v>
      </c>
      <c r="E3662" s="288" t="s">
        <v>352</v>
      </c>
      <c r="F3662" s="288">
        <v>1</v>
      </c>
      <c r="G3662" s="288">
        <v>11</v>
      </c>
      <c r="H3662" s="288">
        <v>9</v>
      </c>
      <c r="I3662" s="288">
        <v>3</v>
      </c>
      <c r="J3662" s="290" t="s">
        <v>1485</v>
      </c>
      <c r="K3662" s="290" t="s">
        <v>1485</v>
      </c>
      <c r="L3662" s="290" t="s">
        <v>1485</v>
      </c>
      <c r="M3662" s="290" t="s">
        <v>1485</v>
      </c>
      <c r="N3662" s="291" t="s">
        <v>47</v>
      </c>
      <c r="O3662" s="291" t="s">
        <v>47</v>
      </c>
      <c r="P3662" s="291" t="s">
        <v>47</v>
      </c>
      <c r="Q3662" s="291" t="s">
        <v>47</v>
      </c>
      <c r="R3662" s="291" t="s">
        <v>47</v>
      </c>
      <c r="S3662" s="271"/>
      <c r="T3662" s="1536"/>
      <c r="U3662" s="293">
        <v>34</v>
      </c>
      <c r="V3662" s="719"/>
      <c r="W3662" s="318" t="s">
        <v>2921</v>
      </c>
      <c r="X3662" s="314" t="s">
        <v>1341</v>
      </c>
      <c r="Y3662" s="295">
        <v>21</v>
      </c>
      <c r="Z3662" s="288"/>
      <c r="AA3662" s="288"/>
      <c r="AB3662" s="1347"/>
      <c r="AC3662" s="249">
        <f>IF(B3662="","",(IFERROR(VLOOKUP(B3662,Projecten!A$4:X$9452,5,FALSE),"niet bekend")))</f>
        <v>1</v>
      </c>
      <c r="AD3662" s="330">
        <f t="shared" si="249"/>
        <v>2388.16</v>
      </c>
      <c r="AE3662" s="211">
        <f>IF(B3662="","",(IFERROR(VLOOKUP(B3662,Projecten!A$4:X$9452,23,FALSE),"niet bekend")))</f>
        <v>2388.16</v>
      </c>
      <c r="AF3662" s="330">
        <f>IF(B3662="","",(IFERROR(VLOOKUP(B3662,Projecten!A$4:X$9452,12,FALSE),"niet bekend")))</f>
        <v>2388.16</v>
      </c>
    </row>
    <row r="3663" spans="1:33" x14ac:dyDescent="0.2">
      <c r="A3663" s="202">
        <v>32965</v>
      </c>
      <c r="B3663" s="332">
        <v>2018501</v>
      </c>
      <c r="C3663" s="333">
        <v>122170</v>
      </c>
      <c r="D3663" s="333" t="s">
        <v>5535</v>
      </c>
      <c r="E3663" s="334" t="s">
        <v>352</v>
      </c>
      <c r="F3663" s="334">
        <v>1</v>
      </c>
      <c r="G3663" s="334">
        <v>7</v>
      </c>
      <c r="H3663" s="334">
        <v>4</v>
      </c>
      <c r="I3663" s="334">
        <v>3</v>
      </c>
      <c r="J3663" s="263" t="s">
        <v>1485</v>
      </c>
      <c r="K3663" s="263" t="s">
        <v>1485</v>
      </c>
      <c r="L3663" s="263" t="s">
        <v>1485</v>
      </c>
      <c r="M3663" s="263" t="s">
        <v>1485</v>
      </c>
      <c r="N3663" s="254" t="s">
        <v>47</v>
      </c>
      <c r="O3663" s="254" t="s">
        <v>47</v>
      </c>
      <c r="P3663" s="254" t="s">
        <v>47</v>
      </c>
      <c r="Q3663" s="254" t="s">
        <v>47</v>
      </c>
      <c r="R3663" s="254" t="s">
        <v>47</v>
      </c>
      <c r="S3663" s="243"/>
      <c r="T3663" s="1371"/>
      <c r="U3663" s="245">
        <v>34</v>
      </c>
      <c r="W3663" s="318" t="s">
        <v>2921</v>
      </c>
      <c r="X3663" s="265" t="s">
        <v>1341</v>
      </c>
      <c r="Y3663" s="248">
        <v>14</v>
      </c>
      <c r="Z3663" s="202"/>
      <c r="AA3663" s="202"/>
      <c r="AB3663" s="499"/>
      <c r="AC3663" s="249">
        <f>IF(B3663="","",(IFERROR(VLOOKUP(B3663,Projecten!A$4:X$9452,5,FALSE),"niet bekend")))</f>
        <v>1</v>
      </c>
      <c r="AD3663" s="330">
        <f t="shared" si="249"/>
        <v>1618.66</v>
      </c>
      <c r="AE3663" s="211">
        <f>IF(B3663="","",(IFERROR(VLOOKUP(B3663,Projecten!A$4:X$9452,23,FALSE),"niet bekend")))</f>
        <v>1618.66</v>
      </c>
      <c r="AF3663" s="330">
        <f>IF(B3663="","",(IFERROR(VLOOKUP(B3663,Projecten!A$4:X$9452,12,FALSE),"niet bekend")))</f>
        <v>1618.66</v>
      </c>
      <c r="AG3663" s="209"/>
    </row>
    <row r="3664" spans="1:33" s="297" customFormat="1" x14ac:dyDescent="0.2">
      <c r="A3664" s="288">
        <v>32966</v>
      </c>
      <c r="B3664" s="289">
        <v>2018493</v>
      </c>
      <c r="C3664" s="271">
        <v>122170</v>
      </c>
      <c r="D3664" s="271" t="s">
        <v>5526</v>
      </c>
      <c r="E3664" s="288" t="s">
        <v>26</v>
      </c>
      <c r="F3664" s="288">
        <v>0</v>
      </c>
      <c r="G3664" s="288">
        <v>1</v>
      </c>
      <c r="H3664" s="288">
        <v>0</v>
      </c>
      <c r="I3664" s="288">
        <v>2</v>
      </c>
      <c r="J3664" s="290" t="s">
        <v>1485</v>
      </c>
      <c r="K3664" s="290" t="s">
        <v>1485</v>
      </c>
      <c r="L3664" s="290" t="s">
        <v>1485</v>
      </c>
      <c r="M3664" s="290" t="s">
        <v>1485</v>
      </c>
      <c r="N3664" s="291" t="s">
        <v>47</v>
      </c>
      <c r="O3664" s="291" t="s">
        <v>47</v>
      </c>
      <c r="P3664" s="291" t="s">
        <v>47</v>
      </c>
      <c r="Q3664" s="291" t="s">
        <v>47</v>
      </c>
      <c r="R3664" s="291" t="s">
        <v>47</v>
      </c>
      <c r="S3664" s="271"/>
      <c r="T3664" s="1536"/>
      <c r="U3664" s="293">
        <v>34</v>
      </c>
      <c r="V3664" s="719"/>
      <c r="W3664" s="314" t="s">
        <v>532</v>
      </c>
      <c r="X3664" s="314" t="s">
        <v>960</v>
      </c>
      <c r="Y3664" s="295">
        <v>4</v>
      </c>
      <c r="Z3664" s="288"/>
      <c r="AA3664" s="288"/>
      <c r="AB3664" s="1347"/>
      <c r="AC3664" s="249">
        <f>IF(B3664="","",(IFERROR(VLOOKUP(B3664,Projecten!A$4:X$9452,5,FALSE),"niet bekend")))</f>
        <v>0</v>
      </c>
      <c r="AD3664" s="330">
        <f t="shared" si="249"/>
        <v>605.4</v>
      </c>
      <c r="AE3664" s="211">
        <f>IF(B3664="","",(IFERROR(VLOOKUP(B3664,Projecten!A$4:X$9452,23,FALSE),"niet bekend")))</f>
        <v>605.4</v>
      </c>
      <c r="AF3664" s="330">
        <f>IF(B3664="","",(IFERROR(VLOOKUP(B3664,Projecten!A$4:X$9452,12,FALSE),"niet bekend")))</f>
        <v>605.4</v>
      </c>
    </row>
    <row r="3665" spans="1:33" x14ac:dyDescent="0.2">
      <c r="A3665" s="202">
        <v>32967</v>
      </c>
      <c r="B3665" s="261">
        <v>2018475</v>
      </c>
      <c r="C3665" s="243">
        <v>122171</v>
      </c>
      <c r="D3665" s="333" t="s">
        <v>5490</v>
      </c>
      <c r="E3665" s="202" t="s">
        <v>26</v>
      </c>
      <c r="F3665" s="202">
        <v>1</v>
      </c>
      <c r="G3665" s="202">
        <v>10</v>
      </c>
      <c r="H3665" s="202">
        <v>5</v>
      </c>
      <c r="I3665" s="202">
        <v>3</v>
      </c>
      <c r="J3665" s="262">
        <v>43299</v>
      </c>
      <c r="K3665" s="262">
        <v>43292</v>
      </c>
      <c r="L3665" s="263" t="s">
        <v>1485</v>
      </c>
      <c r="M3665" s="263" t="s">
        <v>1485</v>
      </c>
      <c r="N3665" s="254" t="s">
        <v>47</v>
      </c>
      <c r="O3665" s="254" t="s">
        <v>47</v>
      </c>
      <c r="P3665" s="254" t="s">
        <v>47</v>
      </c>
      <c r="Q3665" s="254" t="s">
        <v>47</v>
      </c>
      <c r="R3665" s="254" t="s">
        <v>47</v>
      </c>
      <c r="S3665" s="243"/>
      <c r="T3665" s="1371"/>
      <c r="U3665" s="245" t="s">
        <v>5437</v>
      </c>
      <c r="W3665" s="202" t="s">
        <v>162</v>
      </c>
      <c r="X3665" s="265" t="s">
        <v>1250</v>
      </c>
      <c r="Y3665" s="248">
        <v>20</v>
      </c>
      <c r="Z3665" s="202"/>
      <c r="AA3665" s="202"/>
      <c r="AB3665" s="499"/>
      <c r="AC3665" s="249">
        <f>IF(B3665="","",(IFERROR(VLOOKUP(B3665,Projecten!A$4:X$9452,5,FALSE),"niet bekend")))</f>
        <v>1</v>
      </c>
      <c r="AD3665" s="330">
        <f t="shared" si="249"/>
        <v>3850</v>
      </c>
      <c r="AE3665" s="211">
        <f>IF(B3665="","",(IFERROR(VLOOKUP(B3665,Projecten!A$4:X$9452,23,FALSE),"niet bekend")))</f>
        <v>3850</v>
      </c>
      <c r="AF3665" s="330">
        <f>IF(B3665="","",(IFERROR(VLOOKUP(B3665,Projecten!A$4:X$9452,12,FALSE),"niet bekend")))</f>
        <v>3850</v>
      </c>
      <c r="AG3665" s="209"/>
    </row>
    <row r="3666" spans="1:33" x14ac:dyDescent="0.2">
      <c r="A3666" s="202">
        <v>32968</v>
      </c>
      <c r="B3666" s="261">
        <v>2018476</v>
      </c>
      <c r="C3666" s="243">
        <v>122171</v>
      </c>
      <c r="D3666" s="243" t="s">
        <v>5492</v>
      </c>
      <c r="E3666" s="202" t="s">
        <v>26</v>
      </c>
      <c r="F3666" s="202">
        <v>1</v>
      </c>
      <c r="G3666" s="202">
        <v>10</v>
      </c>
      <c r="H3666" s="202">
        <v>5</v>
      </c>
      <c r="I3666" s="202">
        <v>3</v>
      </c>
      <c r="J3666" s="262">
        <v>43299</v>
      </c>
      <c r="K3666" s="262">
        <v>43292</v>
      </c>
      <c r="L3666" s="263" t="s">
        <v>1485</v>
      </c>
      <c r="M3666" s="263" t="s">
        <v>1485</v>
      </c>
      <c r="N3666" s="254" t="s">
        <v>47</v>
      </c>
      <c r="O3666" s="254" t="s">
        <v>47</v>
      </c>
      <c r="P3666" s="254" t="s">
        <v>47</v>
      </c>
      <c r="Q3666" s="254" t="s">
        <v>47</v>
      </c>
      <c r="R3666" s="254" t="s">
        <v>47</v>
      </c>
      <c r="S3666" s="243"/>
      <c r="T3666" s="1371"/>
      <c r="U3666" s="245" t="s">
        <v>5437</v>
      </c>
      <c r="W3666" s="202" t="s">
        <v>162</v>
      </c>
      <c r="X3666" s="265" t="s">
        <v>1250</v>
      </c>
      <c r="Y3666" s="248">
        <v>20</v>
      </c>
      <c r="Z3666" s="202"/>
      <c r="AA3666" s="202"/>
      <c r="AB3666" s="499"/>
      <c r="AC3666" s="249">
        <f>IF(B3666="","",(IFERROR(VLOOKUP(B3666,Projecten!A$4:X$9452,5,FALSE),"niet bekend")))</f>
        <v>1</v>
      </c>
      <c r="AD3666" s="330">
        <f t="shared" si="249"/>
        <v>3850</v>
      </c>
      <c r="AE3666" s="211">
        <f>IF(B3666="","",(IFERROR(VLOOKUP(B3666,Projecten!A$4:X$9452,23,FALSE),"niet bekend")))</f>
        <v>3850</v>
      </c>
      <c r="AF3666" s="330">
        <f>IF(B3666="","",(IFERROR(VLOOKUP(B3666,Projecten!A$4:X$9452,12,FALSE),"niet bekend")))</f>
        <v>3850</v>
      </c>
      <c r="AG3666" s="209"/>
    </row>
    <row r="3667" spans="1:33" x14ac:dyDescent="0.2">
      <c r="A3667" s="202">
        <v>32970</v>
      </c>
      <c r="B3667" s="261">
        <v>2018489</v>
      </c>
      <c r="C3667" s="243">
        <v>122172</v>
      </c>
      <c r="D3667" s="243" t="s">
        <v>5520</v>
      </c>
      <c r="E3667" s="202" t="s">
        <v>317</v>
      </c>
      <c r="F3667" s="202">
        <v>1</v>
      </c>
      <c r="G3667" s="202">
        <v>10</v>
      </c>
      <c r="H3667" s="202">
        <v>6</v>
      </c>
      <c r="I3667" s="202">
        <v>3</v>
      </c>
      <c r="J3667" s="262">
        <v>43304</v>
      </c>
      <c r="K3667" s="262">
        <v>43299</v>
      </c>
      <c r="L3667" s="263" t="s">
        <v>1485</v>
      </c>
      <c r="M3667" s="263" t="s">
        <v>1485</v>
      </c>
      <c r="N3667" s="254" t="s">
        <v>47</v>
      </c>
      <c r="O3667" s="254" t="s">
        <v>47</v>
      </c>
      <c r="P3667" s="254" t="s">
        <v>47</v>
      </c>
      <c r="Q3667" s="254" t="s">
        <v>47</v>
      </c>
      <c r="R3667" s="254" t="s">
        <v>47</v>
      </c>
      <c r="S3667" s="243"/>
      <c r="T3667" s="1371"/>
      <c r="U3667" s="245">
        <v>35</v>
      </c>
      <c r="W3667" s="202" t="s">
        <v>777</v>
      </c>
      <c r="X3667" s="265" t="s">
        <v>5565</v>
      </c>
      <c r="Y3667" s="248">
        <v>23</v>
      </c>
      <c r="Z3667" s="202"/>
      <c r="AA3667" s="202"/>
      <c r="AB3667" s="499"/>
      <c r="AC3667" s="249">
        <f>IF(B3667="","",(IFERROR(VLOOKUP(B3667,Projecten!A$4:X$9452,5,FALSE),"niet bekend")))</f>
        <v>1</v>
      </c>
      <c r="AD3667" s="330">
        <f t="shared" si="249"/>
        <v>4231.01</v>
      </c>
      <c r="AE3667" s="211">
        <f>IF(B3667="","",(IFERROR(VLOOKUP(B3667,Projecten!A$4:X$9452,23,FALSE),"niet bekend")))</f>
        <v>4231.01</v>
      </c>
      <c r="AF3667" s="330">
        <f>IF(B3667="","",(IFERROR(VLOOKUP(B3667,Projecten!A$4:X$9452,12,FALSE),"niet bekend")))</f>
        <v>4231.01</v>
      </c>
      <c r="AG3667" s="209"/>
    </row>
    <row r="3668" spans="1:33" s="708" customFormat="1" ht="12.75" customHeight="1" x14ac:dyDescent="0.2">
      <c r="A3668" s="521">
        <v>32971</v>
      </c>
      <c r="B3668" s="709" t="s">
        <v>5610</v>
      </c>
      <c r="C3668" s="709">
        <v>122177</v>
      </c>
      <c r="D3668" s="709" t="s">
        <v>5611</v>
      </c>
      <c r="E3668" s="521" t="s">
        <v>2390</v>
      </c>
      <c r="F3668" s="521">
        <v>0</v>
      </c>
      <c r="G3668" s="521">
        <v>3</v>
      </c>
      <c r="H3668" s="521">
        <v>0</v>
      </c>
      <c r="I3668" s="521">
        <v>6</v>
      </c>
      <c r="J3668" s="290" t="s">
        <v>47</v>
      </c>
      <c r="K3668" s="290" t="s">
        <v>1485</v>
      </c>
      <c r="L3668" s="290" t="s">
        <v>1485</v>
      </c>
      <c r="M3668" s="290" t="s">
        <v>1485</v>
      </c>
      <c r="N3668" s="705" t="s">
        <v>47</v>
      </c>
      <c r="O3668" s="705" t="s">
        <v>47</v>
      </c>
      <c r="P3668" s="705" t="s">
        <v>47</v>
      </c>
      <c r="Q3668" s="705" t="s">
        <v>47</v>
      </c>
      <c r="R3668" s="705" t="s">
        <v>47</v>
      </c>
      <c r="S3668" s="709"/>
      <c r="T3668" s="1548"/>
      <c r="U3668" s="694">
        <v>30</v>
      </c>
      <c r="V3668" s="520"/>
      <c r="W3668" s="521" t="s">
        <v>967</v>
      </c>
      <c r="X3668" s="314" t="s">
        <v>1250</v>
      </c>
      <c r="Y3668" s="497">
        <v>16</v>
      </c>
      <c r="Z3668" s="521"/>
      <c r="AA3668" s="521"/>
      <c r="AB3668" s="1094"/>
      <c r="AC3668" s="249">
        <f>IF(B3668="","",(IFERROR(VLOOKUP(B3668,Projecten!A$4:X$9452,5,FALSE),"niet bekend")))</f>
        <v>0</v>
      </c>
      <c r="AD3668" s="330">
        <f t="shared" si="249"/>
        <v>0</v>
      </c>
      <c r="AE3668" s="211">
        <f>IF(B3668="","",(IFERROR(VLOOKUP(B3668,Projecten!A$4:X$9452,23,FALSE),"niet bekend")))</f>
        <v>0</v>
      </c>
      <c r="AF3668" s="330">
        <f>IF(B3668="","",(IFERROR(VLOOKUP(B3668,Projecten!A$4:X$9452,12,FALSE),"niet bekend")))</f>
        <v>0</v>
      </c>
    </row>
    <row r="3669" spans="1:33" x14ac:dyDescent="0.2">
      <c r="A3669" s="202">
        <v>33108</v>
      </c>
      <c r="B3669" s="272">
        <v>2018519</v>
      </c>
      <c r="C3669" s="272">
        <v>122181</v>
      </c>
      <c r="D3669" s="272" t="s">
        <v>5579</v>
      </c>
      <c r="E3669" s="273" t="s">
        <v>352</v>
      </c>
      <c r="F3669" s="273">
        <v>0</v>
      </c>
      <c r="G3669" s="273">
        <v>1</v>
      </c>
      <c r="H3669" s="273">
        <v>0</v>
      </c>
      <c r="I3669" s="273">
        <v>0</v>
      </c>
      <c r="J3669" s="263" t="s">
        <v>1485</v>
      </c>
      <c r="K3669" s="263" t="s">
        <v>1485</v>
      </c>
      <c r="L3669" s="263" t="s">
        <v>1485</v>
      </c>
      <c r="M3669" s="263" t="s">
        <v>1485</v>
      </c>
      <c r="N3669" s="254" t="s">
        <v>47</v>
      </c>
      <c r="O3669" s="254" t="s">
        <v>47</v>
      </c>
      <c r="P3669" s="254" t="s">
        <v>47</v>
      </c>
      <c r="Q3669" s="254" t="s">
        <v>47</v>
      </c>
      <c r="S3669" s="243"/>
      <c r="T3669" s="1371"/>
      <c r="U3669" s="245">
        <v>35</v>
      </c>
      <c r="W3669" s="318" t="s">
        <v>2921</v>
      </c>
      <c r="X3669" s="265" t="s">
        <v>5493</v>
      </c>
      <c r="Y3669" s="248">
        <v>1</v>
      </c>
      <c r="Z3669" s="202"/>
      <c r="AA3669" s="202"/>
      <c r="AB3669" s="499"/>
      <c r="AC3669" s="249">
        <f>IF(B3669="","",(IFERROR(VLOOKUP(B3669,Projecten!A$4:X$9452,5,FALSE),"niet bekend")))</f>
        <v>0</v>
      </c>
      <c r="AD3669" s="330">
        <f t="shared" si="249"/>
        <v>68.260000000000005</v>
      </c>
      <c r="AE3669" s="211">
        <f>IF(B3669="","",(IFERROR(VLOOKUP(B3669,Projecten!A$4:X$9452,23,FALSE),"niet bekend")))</f>
        <v>68.260000000000005</v>
      </c>
      <c r="AF3669" s="330">
        <f>IF(B3669="","",(IFERROR(VLOOKUP(B3669,Projecten!A$4:X$9452,12,FALSE),"niet bekend")))</f>
        <v>68.260000000000005</v>
      </c>
      <c r="AG3669" s="209"/>
    </row>
    <row r="3670" spans="1:33" s="312" customFormat="1" x14ac:dyDescent="0.2">
      <c r="A3670" s="298"/>
      <c r="B3670" s="1012"/>
      <c r="C3670" s="299"/>
      <c r="D3670" s="300"/>
      <c r="E3670" s="300"/>
      <c r="F3670" s="300"/>
      <c r="G3670" s="300"/>
      <c r="H3670" s="300"/>
      <c r="I3670" s="300"/>
      <c r="J3670" s="301"/>
      <c r="K3670" s="301"/>
      <c r="L3670" s="301"/>
      <c r="M3670" s="302"/>
      <c r="N3670" s="302"/>
      <c r="O3670" s="302"/>
      <c r="P3670" s="302"/>
      <c r="Q3670" s="302"/>
      <c r="R3670" s="302"/>
      <c r="S3670" s="303"/>
      <c r="T3670" s="1445"/>
      <c r="U3670" s="305"/>
      <c r="V3670" s="305"/>
      <c r="W3670" s="307"/>
      <c r="X3670" s="307"/>
      <c r="Y3670" s="307"/>
      <c r="Z3670" s="298"/>
      <c r="AA3670" s="308"/>
      <c r="AB3670" s="410"/>
      <c r="AC3670" s="310"/>
      <c r="AD3670" s="412"/>
    </row>
    <row r="3671" spans="1:33" s="236" customFormat="1" ht="12" customHeight="1" x14ac:dyDescent="0.2">
      <c r="A3671" s="220"/>
      <c r="C3671" s="221"/>
      <c r="D3671" s="222">
        <f>SUM(G3671:I3671)</f>
        <v>0</v>
      </c>
      <c r="E3671" s="220"/>
      <c r="F3671" s="220">
        <f>SUM(F3672:F3675)</f>
        <v>0</v>
      </c>
      <c r="G3671" s="220">
        <f>SUM(G3672:G3675)</f>
        <v>0</v>
      </c>
      <c r="H3671" s="220">
        <f>SUM(H3672:H3675)</f>
        <v>0</v>
      </c>
      <c r="I3671" s="220">
        <f>SUM(I3672:I3675)</f>
        <v>0</v>
      </c>
      <c r="J3671" s="223"/>
      <c r="K3671" s="223"/>
      <c r="L3671" s="223"/>
      <c r="M3671" s="224"/>
      <c r="N3671" s="224"/>
      <c r="O3671" s="224"/>
      <c r="P3671" s="224"/>
      <c r="Q3671" s="224"/>
      <c r="R3671" s="224"/>
      <c r="S3671" s="225">
        <v>31</v>
      </c>
      <c r="T3671" s="1442"/>
      <c r="U3671" s="227"/>
      <c r="V3671" s="227"/>
      <c r="W3671" s="229"/>
      <c r="X3671" s="230">
        <f>SUM(Y3671:Y3675)</f>
        <v>0</v>
      </c>
      <c r="Y3671" s="231"/>
      <c r="Z3671" s="231">
        <v>0</v>
      </c>
      <c r="AA3671" s="232">
        <f>X3671-Z3671</f>
        <v>0</v>
      </c>
      <c r="AB3671" s="221"/>
      <c r="AC3671" s="234"/>
      <c r="AD3671" s="384">
        <f>SUM(AD3672:AD3675)</f>
        <v>0</v>
      </c>
    </row>
    <row r="3672" spans="1:33" x14ac:dyDescent="0.2">
      <c r="A3672" s="202"/>
      <c r="B3672" s="519"/>
      <c r="C3672" s="238"/>
      <c r="D3672" s="239"/>
      <c r="E3672" s="240"/>
      <c r="F3672" s="240"/>
      <c r="G3672" s="240"/>
      <c r="H3672" s="240"/>
      <c r="I3672" s="240"/>
      <c r="J3672" s="241"/>
      <c r="K3672" s="241"/>
      <c r="L3672" s="241"/>
      <c r="M3672" s="242"/>
      <c r="N3672" s="242"/>
      <c r="O3672" s="242"/>
      <c r="P3672" s="242"/>
      <c r="Q3672" s="242"/>
      <c r="R3672" s="242"/>
      <c r="S3672" s="243" t="s">
        <v>4537</v>
      </c>
      <c r="T3672" s="1371"/>
      <c r="U3672" s="245"/>
      <c r="X3672" s="247"/>
      <c r="Y3672" s="248"/>
      <c r="Z3672" s="202"/>
      <c r="AA3672" s="202"/>
      <c r="AB3672" s="243"/>
      <c r="AC3672" s="249" t="str">
        <f>IF(B3672="","",(IFERROR(VLOOKUP(B3672,Projecten!A$4:X$9452,5,FALSE),"niet bekend")))</f>
        <v/>
      </c>
      <c r="AD3672" s="330" t="str">
        <f>IF(AC3672="","",(IF(F3672=0,AF3672,(F3672/AC3672*AF3672))))</f>
        <v/>
      </c>
      <c r="AE3672" s="211" t="str">
        <f>IF(B3672="","",(IFERROR(VLOOKUP(B3672,Projecten!A$4:X$9452,23,FALSE),"niet bekend")))</f>
        <v/>
      </c>
      <c r="AF3672" s="330" t="str">
        <f>IF(B3672="","",(IFERROR(VLOOKUP(B3672,Projecten!A$4:X$9452,12,FALSE),"niet bekend")))</f>
        <v/>
      </c>
      <c r="AG3672" s="209"/>
    </row>
    <row r="3673" spans="1:33" s="259" customFormat="1" x14ac:dyDescent="0.2">
      <c r="A3673" s="202">
        <v>33600</v>
      </c>
      <c r="B3673" s="250"/>
      <c r="C3673" s="251"/>
      <c r="D3673" s="252" t="s">
        <v>4538</v>
      </c>
      <c r="E3673" s="239"/>
      <c r="F3673" s="239"/>
      <c r="G3673" s="239"/>
      <c r="H3673" s="239"/>
      <c r="I3673" s="239"/>
      <c r="J3673" s="253"/>
      <c r="K3673" s="253"/>
      <c r="L3673" s="253"/>
      <c r="M3673" s="253"/>
      <c r="N3673" s="254"/>
      <c r="O3673" s="254"/>
      <c r="P3673" s="254"/>
      <c r="Q3673" s="254"/>
      <c r="R3673" s="254"/>
      <c r="S3673" s="243">
        <v>2018</v>
      </c>
      <c r="T3673" s="1443"/>
      <c r="U3673" s="255"/>
      <c r="V3673" s="638"/>
      <c r="W3673" s="260"/>
      <c r="X3673" s="239"/>
      <c r="Y3673" s="257"/>
      <c r="Z3673" s="239"/>
      <c r="AA3673" s="239"/>
      <c r="AB3673" s="1120"/>
      <c r="AC3673" s="249" t="str">
        <f>IF(B3673="","",(IFERROR(VLOOKUP(B3673,Projecten!A$4:X$9452,5,FALSE),"niet bekend")))</f>
        <v/>
      </c>
      <c r="AD3673" s="330" t="str">
        <f>IF(AC3673="","",(IF(F3673=0,AF3673,(F3673/AC3673*AF3673))))</f>
        <v/>
      </c>
      <c r="AE3673" s="211" t="str">
        <f>IF(B3673="","",(IFERROR(VLOOKUP(B3673,Projecten!A$4:X$9452,23,FALSE),"niet bekend")))</f>
        <v/>
      </c>
      <c r="AF3673" s="330" t="str">
        <f>IF(B3673="","",(IFERROR(VLOOKUP(B3673,Projecten!A$4:X$9452,12,FALSE),"niet bekend")))</f>
        <v/>
      </c>
    </row>
    <row r="3674" spans="1:33" s="259" customFormat="1" x14ac:dyDescent="0.2">
      <c r="A3674" s="202"/>
      <c r="B3674" s="250"/>
      <c r="C3674" s="251"/>
      <c r="D3674" s="251"/>
      <c r="E3674" s="239"/>
      <c r="F3674" s="239"/>
      <c r="G3674" s="239"/>
      <c r="H3674" s="239"/>
      <c r="I3674" s="239"/>
      <c r="J3674" s="253"/>
      <c r="K3674" s="253"/>
      <c r="L3674" s="253"/>
      <c r="M3674" s="253"/>
      <c r="N3674" s="254"/>
      <c r="O3674" s="254"/>
      <c r="P3674" s="254"/>
      <c r="Q3674" s="254"/>
      <c r="R3674" s="254"/>
      <c r="S3674" s="251"/>
      <c r="T3674" s="1443"/>
      <c r="U3674" s="255"/>
      <c r="V3674" s="638"/>
      <c r="W3674" s="239"/>
      <c r="X3674" s="239"/>
      <c r="Y3674" s="257"/>
      <c r="Z3674" s="239"/>
      <c r="AA3674" s="239"/>
      <c r="AB3674" s="1120"/>
      <c r="AC3674" s="249" t="str">
        <f>IF(B3674="","",(IFERROR(VLOOKUP(B3674,Projecten!A$4:X$9452,5,FALSE),"niet bekend")))</f>
        <v/>
      </c>
      <c r="AD3674" s="330" t="str">
        <f>IF(AC3674="","",(IF(F3674=0,AF3674,(F3674/AC3674*AF3674))))</f>
        <v/>
      </c>
      <c r="AE3674" s="211" t="str">
        <f>IF(B3674="","",(IFERROR(VLOOKUP(B3674,Projecten!A$4:X$9452,23,FALSE),"niet bekend")))</f>
        <v/>
      </c>
      <c r="AF3674" s="330" t="str">
        <f>IF(B3674="","",(IFERROR(VLOOKUP(B3674,Projecten!A$4:X$9452,12,FALSE),"niet bekend")))</f>
        <v/>
      </c>
    </row>
    <row r="3675" spans="1:33" s="312" customFormat="1" x14ac:dyDescent="0.2">
      <c r="A3675" s="298"/>
      <c r="B3675" s="1012"/>
      <c r="C3675" s="299"/>
      <c r="D3675" s="300"/>
      <c r="E3675" s="300"/>
      <c r="F3675" s="300"/>
      <c r="G3675" s="300"/>
      <c r="H3675" s="300"/>
      <c r="I3675" s="300"/>
      <c r="J3675" s="301"/>
      <c r="K3675" s="301"/>
      <c r="L3675" s="301"/>
      <c r="M3675" s="302"/>
      <c r="N3675" s="302"/>
      <c r="O3675" s="302"/>
      <c r="P3675" s="302"/>
      <c r="Q3675" s="302"/>
      <c r="R3675" s="302"/>
      <c r="S3675" s="303"/>
      <c r="T3675" s="1445"/>
      <c r="U3675" s="305"/>
      <c r="V3675" s="305"/>
      <c r="W3675" s="307"/>
      <c r="X3675" s="307"/>
      <c r="Y3675" s="307"/>
      <c r="Z3675" s="298"/>
      <c r="AA3675" s="308"/>
      <c r="AB3675" s="410"/>
      <c r="AC3675" s="310"/>
      <c r="AD3675" s="412"/>
    </row>
    <row r="3676" spans="1:33" s="236" customFormat="1" ht="12" customHeight="1" x14ac:dyDescent="0.2">
      <c r="A3676" s="220"/>
      <c r="C3676" s="221"/>
      <c r="D3676" s="222">
        <f>SUM(G3676:I3676)</f>
        <v>0</v>
      </c>
      <c r="E3676" s="220"/>
      <c r="F3676" s="220">
        <f>SUM(F3677:F3680)</f>
        <v>0</v>
      </c>
      <c r="G3676" s="220">
        <f>SUM(G3677:G3680)</f>
        <v>0</v>
      </c>
      <c r="H3676" s="220">
        <f>SUM(H3677:H3680)</f>
        <v>0</v>
      </c>
      <c r="I3676" s="220">
        <f>SUM(I3677:I3680)</f>
        <v>0</v>
      </c>
      <c r="J3676" s="223"/>
      <c r="K3676" s="223"/>
      <c r="L3676" s="223"/>
      <c r="M3676" s="224"/>
      <c r="N3676" s="224"/>
      <c r="O3676" s="224"/>
      <c r="P3676" s="224"/>
      <c r="Q3676" s="224"/>
      <c r="R3676" s="224"/>
      <c r="S3676" s="225">
        <v>32</v>
      </c>
      <c r="T3676" s="1442"/>
      <c r="U3676" s="227"/>
      <c r="V3676" s="227"/>
      <c r="W3676" s="229"/>
      <c r="X3676" s="230">
        <f>SUM(Y3676:Y3680)</f>
        <v>0</v>
      </c>
      <c r="Y3676" s="231"/>
      <c r="Z3676" s="231">
        <v>0</v>
      </c>
      <c r="AA3676" s="232">
        <f>X3676-Z3676</f>
        <v>0</v>
      </c>
      <c r="AB3676" s="221"/>
      <c r="AC3676" s="234"/>
      <c r="AD3676" s="384">
        <f>SUM(AD3677:AD3680)</f>
        <v>0</v>
      </c>
    </row>
    <row r="3677" spans="1:33" x14ac:dyDescent="0.2">
      <c r="A3677" s="202"/>
      <c r="B3677" s="519"/>
      <c r="C3677" s="238"/>
      <c r="D3677" s="239"/>
      <c r="E3677" s="240"/>
      <c r="F3677" s="240"/>
      <c r="G3677" s="240"/>
      <c r="H3677" s="240"/>
      <c r="I3677" s="240"/>
      <c r="J3677" s="241"/>
      <c r="K3677" s="241"/>
      <c r="L3677" s="241"/>
      <c r="M3677" s="242"/>
      <c r="N3677" s="242"/>
      <c r="O3677" s="242"/>
      <c r="P3677" s="242"/>
      <c r="Q3677" s="242"/>
      <c r="R3677" s="242"/>
      <c r="S3677" s="243" t="s">
        <v>4539</v>
      </c>
      <c r="T3677" s="1371"/>
      <c r="U3677" s="245"/>
      <c r="X3677" s="247"/>
      <c r="Y3677" s="248"/>
      <c r="Z3677" s="202"/>
      <c r="AA3677" s="202"/>
      <c r="AB3677" s="243"/>
      <c r="AC3677" s="249" t="str">
        <f>IF(B3677="","",(IFERROR(VLOOKUP(B3677,Projecten!A$4:X$9452,5,FALSE),"niet bekend")))</f>
        <v/>
      </c>
      <c r="AD3677" s="330" t="str">
        <f>IF(AC3677="","",(IF(F3677=0,AF3677,(F3677/AC3677*AF3677))))</f>
        <v/>
      </c>
      <c r="AE3677" s="211" t="str">
        <f>IF(B3677="","",(IFERROR(VLOOKUP(B3677,Projecten!A$4:X$9452,23,FALSE),"niet bekend")))</f>
        <v/>
      </c>
      <c r="AF3677" s="330" t="str">
        <f>IF(B3677="","",(IFERROR(VLOOKUP(B3677,Projecten!A$4:X$9452,12,FALSE),"niet bekend")))</f>
        <v/>
      </c>
      <c r="AG3677" s="209"/>
    </row>
    <row r="3678" spans="1:33" s="259" customFormat="1" x14ac:dyDescent="0.2">
      <c r="A3678" s="202">
        <v>33601</v>
      </c>
      <c r="B3678" s="250"/>
      <c r="C3678" s="251"/>
      <c r="D3678" s="252" t="s">
        <v>4538</v>
      </c>
      <c r="E3678" s="239"/>
      <c r="F3678" s="239"/>
      <c r="G3678" s="239"/>
      <c r="H3678" s="239"/>
      <c r="I3678" s="239"/>
      <c r="J3678" s="253"/>
      <c r="K3678" s="253"/>
      <c r="L3678" s="253"/>
      <c r="M3678" s="253"/>
      <c r="N3678" s="254"/>
      <c r="O3678" s="254"/>
      <c r="P3678" s="254"/>
      <c r="Q3678" s="254"/>
      <c r="R3678" s="254"/>
      <c r="S3678" s="243">
        <v>2018</v>
      </c>
      <c r="T3678" s="1443"/>
      <c r="U3678" s="255"/>
      <c r="V3678" s="638"/>
      <c r="W3678" s="260"/>
      <c r="X3678" s="239"/>
      <c r="Y3678" s="257"/>
      <c r="Z3678" s="239"/>
      <c r="AA3678" s="239"/>
      <c r="AB3678" s="1120"/>
      <c r="AC3678" s="249" t="str">
        <f>IF(B3678="","",(IFERROR(VLOOKUP(B3678,Projecten!A$4:X$9452,5,FALSE),"niet bekend")))</f>
        <v/>
      </c>
      <c r="AD3678" s="330" t="str">
        <f>IF(AC3678="","",(IF(F3678=0,AF3678,(F3678/AC3678*AF3678))))</f>
        <v/>
      </c>
      <c r="AE3678" s="211" t="str">
        <f>IF(B3678="","",(IFERROR(VLOOKUP(B3678,Projecten!A$4:X$9452,23,FALSE),"niet bekend")))</f>
        <v/>
      </c>
      <c r="AF3678" s="330" t="str">
        <f>IF(B3678="","",(IFERROR(VLOOKUP(B3678,Projecten!A$4:X$9452,12,FALSE),"niet bekend")))</f>
        <v/>
      </c>
    </row>
    <row r="3679" spans="1:33" s="259" customFormat="1" x14ac:dyDescent="0.2">
      <c r="A3679" s="202"/>
      <c r="B3679" s="250"/>
      <c r="C3679" s="251"/>
      <c r="D3679" s="251"/>
      <c r="E3679" s="239"/>
      <c r="F3679" s="239"/>
      <c r="G3679" s="239"/>
      <c r="H3679" s="239"/>
      <c r="I3679" s="239"/>
      <c r="J3679" s="253"/>
      <c r="K3679" s="253"/>
      <c r="L3679" s="253"/>
      <c r="M3679" s="253"/>
      <c r="N3679" s="254"/>
      <c r="O3679" s="254"/>
      <c r="P3679" s="254"/>
      <c r="Q3679" s="254"/>
      <c r="R3679" s="254"/>
      <c r="S3679" s="251"/>
      <c r="T3679" s="1443"/>
      <c r="U3679" s="255"/>
      <c r="V3679" s="638"/>
      <c r="W3679" s="239"/>
      <c r="X3679" s="239"/>
      <c r="Y3679" s="257"/>
      <c r="Z3679" s="239"/>
      <c r="AA3679" s="239"/>
      <c r="AB3679" s="1120"/>
      <c r="AC3679" s="249" t="str">
        <f>IF(B3679="","",(IFERROR(VLOOKUP(B3679,Projecten!A$4:X$9452,5,FALSE),"niet bekend")))</f>
        <v/>
      </c>
      <c r="AD3679" s="330" t="str">
        <f>IF(AC3679="","",(IF(F3679=0,AF3679,(F3679/AC3679*AF3679))))</f>
        <v/>
      </c>
      <c r="AE3679" s="211" t="str">
        <f>IF(B3679="","",(IFERROR(VLOOKUP(B3679,Projecten!A$4:X$9452,23,FALSE),"niet bekend")))</f>
        <v/>
      </c>
      <c r="AF3679" s="330" t="str">
        <f>IF(B3679="","",(IFERROR(VLOOKUP(B3679,Projecten!A$4:X$9452,12,FALSE),"niet bekend")))</f>
        <v/>
      </c>
    </row>
    <row r="3680" spans="1:33" s="312" customFormat="1" x14ac:dyDescent="0.2">
      <c r="A3680" s="298"/>
      <c r="B3680" s="1012"/>
      <c r="C3680" s="299"/>
      <c r="D3680" s="300"/>
      <c r="E3680" s="300"/>
      <c r="F3680" s="300"/>
      <c r="G3680" s="300"/>
      <c r="H3680" s="300"/>
      <c r="I3680" s="300"/>
      <c r="J3680" s="301"/>
      <c r="K3680" s="301"/>
      <c r="L3680" s="301"/>
      <c r="M3680" s="302"/>
      <c r="N3680" s="302"/>
      <c r="O3680" s="302"/>
      <c r="P3680" s="302"/>
      <c r="Q3680" s="302"/>
      <c r="R3680" s="302"/>
      <c r="S3680" s="303"/>
      <c r="T3680" s="1445"/>
      <c r="U3680" s="305"/>
      <c r="V3680" s="305"/>
      <c r="W3680" s="307"/>
      <c r="X3680" s="307"/>
      <c r="Y3680" s="307"/>
      <c r="Z3680" s="298"/>
      <c r="AA3680" s="308"/>
      <c r="AB3680" s="410"/>
      <c r="AC3680" s="310"/>
      <c r="AD3680" s="412"/>
    </row>
    <row r="3681" spans="1:33" s="236" customFormat="1" ht="12" customHeight="1" x14ac:dyDescent="0.2">
      <c r="A3681" s="220"/>
      <c r="C3681" s="221"/>
      <c r="D3681" s="222">
        <f>SUM(G3681:I3681)</f>
        <v>0</v>
      </c>
      <c r="E3681" s="220"/>
      <c r="F3681" s="220">
        <f>SUM(F3682:F3685)</f>
        <v>0</v>
      </c>
      <c r="G3681" s="220">
        <f>SUM(G3682:G3685)</f>
        <v>0</v>
      </c>
      <c r="H3681" s="220">
        <f>SUM(H3682:H3685)</f>
        <v>0</v>
      </c>
      <c r="I3681" s="220">
        <f>SUM(I3682:I3685)</f>
        <v>0</v>
      </c>
      <c r="J3681" s="223"/>
      <c r="K3681" s="223"/>
      <c r="L3681" s="223"/>
      <c r="M3681" s="224"/>
      <c r="N3681" s="224"/>
      <c r="O3681" s="224"/>
      <c r="P3681" s="224"/>
      <c r="Q3681" s="224"/>
      <c r="R3681" s="224"/>
      <c r="S3681" s="225">
        <v>33</v>
      </c>
      <c r="T3681" s="1442"/>
      <c r="U3681" s="227"/>
      <c r="V3681" s="227"/>
      <c r="W3681" s="229"/>
      <c r="X3681" s="230">
        <f>SUM(Y3681:Y3685)</f>
        <v>0</v>
      </c>
      <c r="Y3681" s="231"/>
      <c r="Z3681" s="231">
        <v>0</v>
      </c>
      <c r="AA3681" s="232">
        <f>X3681-Z3681</f>
        <v>0</v>
      </c>
      <c r="AB3681" s="221"/>
      <c r="AC3681" s="234"/>
      <c r="AD3681" s="384">
        <f>SUM(AD3682:AD3685)</f>
        <v>0</v>
      </c>
    </row>
    <row r="3682" spans="1:33" x14ac:dyDescent="0.2">
      <c r="A3682" s="202"/>
      <c r="B3682" s="519"/>
      <c r="C3682" s="238"/>
      <c r="D3682" s="239"/>
      <c r="E3682" s="240"/>
      <c r="F3682" s="240"/>
      <c r="G3682" s="240"/>
      <c r="H3682" s="240"/>
      <c r="I3682" s="240"/>
      <c r="J3682" s="241"/>
      <c r="K3682" s="241"/>
      <c r="L3682" s="241"/>
      <c r="M3682" s="242"/>
      <c r="N3682" s="242"/>
      <c r="O3682" s="242"/>
      <c r="P3682" s="242"/>
      <c r="Q3682" s="242"/>
      <c r="R3682" s="242"/>
      <c r="S3682" s="243" t="s">
        <v>4540</v>
      </c>
      <c r="T3682" s="1371"/>
      <c r="U3682" s="245"/>
      <c r="X3682" s="247"/>
      <c r="Y3682" s="248"/>
      <c r="Z3682" s="202"/>
      <c r="AA3682" s="202"/>
      <c r="AB3682" s="243"/>
      <c r="AC3682" s="249" t="str">
        <f>IF(B3682="","",(IFERROR(VLOOKUP(B3682,Projecten!A$4:X$9452,5,FALSE),"niet bekend")))</f>
        <v/>
      </c>
      <c r="AD3682" s="330" t="str">
        <f>IF(AC3682="","",(IF(F3682=0,AF3682,(F3682/AC3682*AF3682))))</f>
        <v/>
      </c>
      <c r="AE3682" s="211" t="str">
        <f>IF(B3682="","",(IFERROR(VLOOKUP(B3682,Projecten!A$4:X$9452,23,FALSE),"niet bekend")))</f>
        <v/>
      </c>
      <c r="AF3682" s="330" t="str">
        <f>IF(B3682="","",(IFERROR(VLOOKUP(B3682,Projecten!A$4:X$9452,12,FALSE),"niet bekend")))</f>
        <v/>
      </c>
      <c r="AG3682" s="209"/>
    </row>
    <row r="3683" spans="1:33" s="259" customFormat="1" x14ac:dyDescent="0.2">
      <c r="A3683" s="202">
        <v>33602</v>
      </c>
      <c r="B3683" s="250"/>
      <c r="C3683" s="251"/>
      <c r="D3683" s="252" t="s">
        <v>4538</v>
      </c>
      <c r="E3683" s="239"/>
      <c r="F3683" s="239"/>
      <c r="G3683" s="239"/>
      <c r="H3683" s="239"/>
      <c r="I3683" s="239"/>
      <c r="J3683" s="253"/>
      <c r="K3683" s="253"/>
      <c r="L3683" s="253"/>
      <c r="M3683" s="253"/>
      <c r="N3683" s="254"/>
      <c r="O3683" s="254"/>
      <c r="P3683" s="254"/>
      <c r="Q3683" s="254"/>
      <c r="R3683" s="254"/>
      <c r="S3683" s="243">
        <v>2018</v>
      </c>
      <c r="T3683" s="1443"/>
      <c r="U3683" s="255"/>
      <c r="V3683" s="638"/>
      <c r="W3683" s="260"/>
      <c r="X3683" s="239"/>
      <c r="Y3683" s="257"/>
      <c r="Z3683" s="239"/>
      <c r="AA3683" s="239"/>
      <c r="AB3683" s="1120"/>
      <c r="AC3683" s="249" t="str">
        <f>IF(B3683="","",(IFERROR(VLOOKUP(B3683,Projecten!A$4:X$9452,5,FALSE),"niet bekend")))</f>
        <v/>
      </c>
      <c r="AD3683" s="330" t="str">
        <f>IF(AC3683="","",(IF(F3683=0,AF3683,(F3683/AC3683*AF3683))))</f>
        <v/>
      </c>
      <c r="AE3683" s="211" t="str">
        <f>IF(B3683="","",(IFERROR(VLOOKUP(B3683,Projecten!A$4:X$9452,23,FALSE),"niet bekend")))</f>
        <v/>
      </c>
      <c r="AF3683" s="330" t="str">
        <f>IF(B3683="","",(IFERROR(VLOOKUP(B3683,Projecten!A$4:X$9452,12,FALSE),"niet bekend")))</f>
        <v/>
      </c>
    </row>
    <row r="3684" spans="1:33" s="259" customFormat="1" x14ac:dyDescent="0.2">
      <c r="A3684" s="202"/>
      <c r="B3684" s="250"/>
      <c r="C3684" s="251"/>
      <c r="D3684" s="251"/>
      <c r="E3684" s="239"/>
      <c r="F3684" s="239"/>
      <c r="G3684" s="239"/>
      <c r="H3684" s="239"/>
      <c r="I3684" s="239"/>
      <c r="J3684" s="253"/>
      <c r="K3684" s="253"/>
      <c r="L3684" s="253"/>
      <c r="M3684" s="253"/>
      <c r="N3684" s="254"/>
      <c r="O3684" s="254"/>
      <c r="P3684" s="254"/>
      <c r="Q3684" s="254"/>
      <c r="R3684" s="254"/>
      <c r="S3684" s="251"/>
      <c r="T3684" s="1443"/>
      <c r="U3684" s="255"/>
      <c r="V3684" s="638"/>
      <c r="W3684" s="239"/>
      <c r="X3684" s="239"/>
      <c r="Y3684" s="257"/>
      <c r="Z3684" s="239"/>
      <c r="AA3684" s="239"/>
      <c r="AB3684" s="1120"/>
      <c r="AC3684" s="249" t="str">
        <f>IF(B3684="","",(IFERROR(VLOOKUP(B3684,Projecten!A$4:X$9452,5,FALSE),"niet bekend")))</f>
        <v/>
      </c>
      <c r="AD3684" s="330" t="str">
        <f>IF(AC3684="","",(IF(F3684=0,AF3684,(F3684/AC3684*AF3684))))</f>
        <v/>
      </c>
      <c r="AE3684" s="211" t="str">
        <f>IF(B3684="","",(IFERROR(VLOOKUP(B3684,Projecten!A$4:X$9452,23,FALSE),"niet bekend")))</f>
        <v/>
      </c>
      <c r="AF3684" s="330" t="str">
        <f>IF(B3684="","",(IFERROR(VLOOKUP(B3684,Projecten!A$4:X$9452,12,FALSE),"niet bekend")))</f>
        <v/>
      </c>
    </row>
    <row r="3685" spans="1:33" s="312" customFormat="1" x14ac:dyDescent="0.2">
      <c r="A3685" s="298"/>
      <c r="B3685" s="1012"/>
      <c r="C3685" s="299"/>
      <c r="D3685" s="300"/>
      <c r="E3685" s="300"/>
      <c r="F3685" s="300"/>
      <c r="G3685" s="300"/>
      <c r="H3685" s="300"/>
      <c r="I3685" s="300"/>
      <c r="J3685" s="301"/>
      <c r="K3685" s="301"/>
      <c r="L3685" s="301"/>
      <c r="M3685" s="302"/>
      <c r="N3685" s="302"/>
      <c r="O3685" s="302"/>
      <c r="P3685" s="302"/>
      <c r="Q3685" s="302"/>
      <c r="R3685" s="302"/>
      <c r="S3685" s="303"/>
      <c r="T3685" s="1445"/>
      <c r="U3685" s="305"/>
      <c r="V3685" s="305"/>
      <c r="W3685" s="307"/>
      <c r="X3685" s="307"/>
      <c r="Y3685" s="307"/>
      <c r="Z3685" s="298"/>
      <c r="AA3685" s="308"/>
      <c r="AB3685" s="410"/>
      <c r="AC3685" s="310"/>
      <c r="AD3685" s="412"/>
    </row>
    <row r="3686" spans="1:33" s="236" customFormat="1" ht="12" customHeight="1" x14ac:dyDescent="0.2">
      <c r="A3686" s="220"/>
      <c r="C3686" s="221"/>
      <c r="D3686" s="222">
        <f>SUM(G3686:I3686)</f>
        <v>0</v>
      </c>
      <c r="E3686" s="220"/>
      <c r="F3686" s="220">
        <f>SUM(F3687:F3692)</f>
        <v>0</v>
      </c>
      <c r="G3686" s="220">
        <f>SUM(G3687:G3692)</f>
        <v>0</v>
      </c>
      <c r="H3686" s="220">
        <f>SUM(H3687:H3692)</f>
        <v>0</v>
      </c>
      <c r="I3686" s="220">
        <f>SUM(I3687:I3692)</f>
        <v>0</v>
      </c>
      <c r="J3686" s="223"/>
      <c r="K3686" s="223"/>
      <c r="L3686" s="223"/>
      <c r="M3686" s="224"/>
      <c r="N3686" s="224"/>
      <c r="O3686" s="224"/>
      <c r="P3686" s="224"/>
      <c r="Q3686" s="224"/>
      <c r="R3686" s="224"/>
      <c r="S3686" s="225">
        <v>34</v>
      </c>
      <c r="T3686" s="1442"/>
      <c r="U3686" s="227"/>
      <c r="V3686" s="227"/>
      <c r="W3686" s="229"/>
      <c r="X3686" s="230">
        <f>SUM(Y3686:Y3692)</f>
        <v>0</v>
      </c>
      <c r="Y3686" s="231"/>
      <c r="Z3686" s="231">
        <v>0</v>
      </c>
      <c r="AA3686" s="232">
        <f>X3686-Z3686</f>
        <v>0</v>
      </c>
      <c r="AB3686" s="221"/>
      <c r="AC3686" s="234"/>
      <c r="AD3686" s="384">
        <f>SUM(AD3687:AD3692)</f>
        <v>0</v>
      </c>
    </row>
    <row r="3687" spans="1:33" x14ac:dyDescent="0.2">
      <c r="A3687" s="202"/>
      <c r="B3687" s="519"/>
      <c r="C3687" s="238"/>
      <c r="D3687" s="239"/>
      <c r="E3687" s="240"/>
      <c r="F3687" s="240"/>
      <c r="G3687" s="240"/>
      <c r="H3687" s="240"/>
      <c r="I3687" s="240"/>
      <c r="J3687" s="241"/>
      <c r="K3687" s="241"/>
      <c r="L3687" s="241"/>
      <c r="M3687" s="242"/>
      <c r="N3687" s="242"/>
      <c r="O3687" s="242"/>
      <c r="P3687" s="242"/>
      <c r="Q3687" s="242"/>
      <c r="R3687" s="242"/>
      <c r="S3687" s="243" t="s">
        <v>4541</v>
      </c>
      <c r="T3687" s="1371"/>
      <c r="U3687" s="245"/>
      <c r="X3687" s="247"/>
      <c r="Y3687" s="248"/>
      <c r="Z3687" s="202"/>
      <c r="AA3687" s="202"/>
      <c r="AB3687" s="243"/>
      <c r="AC3687" s="249" t="str">
        <f>IF(B3687="","",(IFERROR(VLOOKUP(B3687,Projecten!A$4:X$9452,5,FALSE),"niet bekend")))</f>
        <v/>
      </c>
      <c r="AD3687" s="330" t="str">
        <f>IF(AC3687="","",(IF(F3687=0,AF3687,(F3687/AC3687*AF3687))))</f>
        <v/>
      </c>
      <c r="AE3687" s="211" t="str">
        <f>IF(B3687="","",(IFERROR(VLOOKUP(B3687,Projecten!A$4:X$9452,23,FALSE),"niet bekend")))</f>
        <v/>
      </c>
      <c r="AF3687" s="330" t="str">
        <f>IF(B3687="","",(IFERROR(VLOOKUP(B3687,Projecten!A$4:X$9452,12,FALSE),"niet bekend")))</f>
        <v/>
      </c>
      <c r="AG3687" s="209"/>
    </row>
    <row r="3688" spans="1:33" s="259" customFormat="1" x14ac:dyDescent="0.2">
      <c r="A3688" s="202">
        <v>33603</v>
      </c>
      <c r="B3688" s="250"/>
      <c r="C3688" s="251"/>
      <c r="D3688" s="252" t="s">
        <v>4538</v>
      </c>
      <c r="E3688" s="239"/>
      <c r="F3688" s="239"/>
      <c r="G3688" s="239"/>
      <c r="H3688" s="239"/>
      <c r="I3688" s="239"/>
      <c r="J3688" s="253"/>
      <c r="K3688" s="253"/>
      <c r="L3688" s="253"/>
      <c r="M3688" s="253"/>
      <c r="N3688" s="254"/>
      <c r="O3688" s="254"/>
      <c r="P3688" s="254"/>
      <c r="Q3688" s="254"/>
      <c r="R3688" s="254"/>
      <c r="S3688" s="243">
        <v>2018</v>
      </c>
      <c r="T3688" s="1443"/>
      <c r="U3688" s="255"/>
      <c r="V3688" s="638"/>
      <c r="W3688" s="260"/>
      <c r="X3688" s="239"/>
      <c r="Y3688" s="257"/>
      <c r="Z3688" s="239"/>
      <c r="AA3688" s="239"/>
      <c r="AB3688" s="1120"/>
      <c r="AC3688" s="249" t="str">
        <f>IF(B3688="","",(IFERROR(VLOOKUP(B3688,Projecten!A$4:X$9452,5,FALSE),"niet bekend")))</f>
        <v/>
      </c>
      <c r="AD3688" s="330" t="str">
        <f>IF(AC3688="","",(IF(F3688=0,AF3688,(F3688/AC3688*AF3688))))</f>
        <v/>
      </c>
      <c r="AE3688" s="211" t="str">
        <f>IF(B3688="","",(IFERROR(VLOOKUP(B3688,Projecten!A$4:X$9452,23,FALSE),"niet bekend")))</f>
        <v/>
      </c>
      <c r="AF3688" s="330" t="str">
        <f>IF(B3688="","",(IFERROR(VLOOKUP(B3688,Projecten!A$4:X$9452,12,FALSE),"niet bekend")))</f>
        <v/>
      </c>
    </row>
    <row r="3689" spans="1:33" s="259" customFormat="1" x14ac:dyDescent="0.2">
      <c r="A3689" s="202"/>
      <c r="B3689" s="250"/>
      <c r="C3689" s="251"/>
      <c r="D3689" s="252"/>
      <c r="E3689" s="239"/>
      <c r="F3689" s="239"/>
      <c r="G3689" s="239"/>
      <c r="H3689" s="239"/>
      <c r="I3689" s="239"/>
      <c r="J3689" s="253"/>
      <c r="K3689" s="253"/>
      <c r="L3689" s="253"/>
      <c r="M3689" s="253"/>
      <c r="N3689" s="254"/>
      <c r="O3689" s="254"/>
      <c r="P3689" s="254"/>
      <c r="Q3689" s="254"/>
      <c r="R3689" s="254"/>
      <c r="S3689" s="243"/>
      <c r="T3689" s="1443"/>
      <c r="U3689" s="255"/>
      <c r="V3689" s="638"/>
      <c r="W3689" s="239"/>
      <c r="X3689" s="239"/>
      <c r="Y3689" s="257"/>
      <c r="Z3689" s="239"/>
      <c r="AA3689" s="239"/>
      <c r="AB3689" s="1120"/>
      <c r="AC3689" s="249" t="str">
        <f>IF(B3689="","",(IFERROR(VLOOKUP(B3689,Projecten!A$4:X$9452,5,FALSE),"niet bekend")))</f>
        <v/>
      </c>
      <c r="AD3689" s="330"/>
      <c r="AE3689" s="211" t="str">
        <f>IF(B3689="","",(IFERROR(VLOOKUP(B3689,Projecten!A$4:X$9452,23,FALSE),"niet bekend")))</f>
        <v/>
      </c>
      <c r="AF3689" s="330" t="str">
        <f>IF(B3689="","",(IFERROR(VLOOKUP(B3689,Projecten!A$4:X$9452,12,FALSE),"niet bekend")))</f>
        <v/>
      </c>
    </row>
    <row r="3690" spans="1:33" s="259" customFormat="1" x14ac:dyDescent="0.2">
      <c r="A3690" s="202">
        <v>33604</v>
      </c>
      <c r="B3690" s="250"/>
      <c r="C3690" s="251"/>
      <c r="D3690" s="252" t="s">
        <v>5632</v>
      </c>
      <c r="E3690" s="239"/>
      <c r="F3690" s="239"/>
      <c r="G3690" s="239"/>
      <c r="H3690" s="239"/>
      <c r="I3690" s="239"/>
      <c r="J3690" s="253"/>
      <c r="K3690" s="253"/>
      <c r="L3690" s="253"/>
      <c r="M3690" s="253"/>
      <c r="N3690" s="254"/>
      <c r="O3690" s="254"/>
      <c r="P3690" s="254"/>
      <c r="Q3690" s="254"/>
      <c r="R3690" s="254"/>
      <c r="S3690" s="251"/>
      <c r="T3690" s="1443"/>
      <c r="U3690" s="255"/>
      <c r="V3690" s="638"/>
      <c r="W3690" s="260"/>
      <c r="X3690" s="239"/>
      <c r="Y3690" s="257"/>
      <c r="Z3690" s="239"/>
      <c r="AA3690" s="239"/>
      <c r="AB3690" s="1120"/>
      <c r="AC3690" s="249" t="str">
        <f>IF(B3690="","",(IFERROR(VLOOKUP(B3690,Projecten!A$4:X$9452,5,FALSE),"niet bekend")))</f>
        <v/>
      </c>
      <c r="AD3690" s="330" t="str">
        <f>IF(AC3690="","",(IF(F3690=0,AF3690,(F3690/AC3690*AF3690))))</f>
        <v/>
      </c>
      <c r="AE3690" s="211" t="str">
        <f>IF(B3690="","",(IFERROR(VLOOKUP(B3690,Projecten!A$4:X$9452,23,FALSE),"niet bekend")))</f>
        <v/>
      </c>
      <c r="AF3690" s="330" t="str">
        <f>IF(B3690="","",(IFERROR(VLOOKUP(B3690,Projecten!A$4:X$9452,12,FALSE),"niet bekend")))</f>
        <v/>
      </c>
    </row>
    <row r="3691" spans="1:33" s="259" customFormat="1" x14ac:dyDescent="0.2">
      <c r="A3691" s="202">
        <v>33605</v>
      </c>
      <c r="B3691" s="250"/>
      <c r="C3691" s="251"/>
      <c r="D3691" s="252" t="s">
        <v>5530</v>
      </c>
      <c r="E3691" s="239"/>
      <c r="F3691" s="239"/>
      <c r="G3691" s="239"/>
      <c r="H3691" s="239"/>
      <c r="I3691" s="239"/>
      <c r="J3691" s="253"/>
      <c r="K3691" s="253"/>
      <c r="L3691" s="253"/>
      <c r="M3691" s="253"/>
      <c r="N3691" s="254"/>
      <c r="O3691" s="254"/>
      <c r="P3691" s="254"/>
      <c r="Q3691" s="254"/>
      <c r="R3691" s="254"/>
      <c r="S3691" s="251"/>
      <c r="T3691" s="1443"/>
      <c r="U3691" s="255"/>
      <c r="V3691" s="638"/>
      <c r="W3691" s="260"/>
      <c r="X3691" s="239"/>
      <c r="Y3691" s="257"/>
      <c r="Z3691" s="239"/>
      <c r="AA3691" s="239"/>
      <c r="AB3691" s="1120"/>
      <c r="AC3691" s="249" t="str">
        <f>IF(B3691="","",(IFERROR(VLOOKUP(B3691,Projecten!A$4:X$9452,5,FALSE),"niet bekend")))</f>
        <v/>
      </c>
      <c r="AD3691" s="330"/>
      <c r="AE3691" s="211" t="str">
        <f>IF(B3691="","",(IFERROR(VLOOKUP(B3691,Projecten!A$4:X$9452,23,FALSE),"niet bekend")))</f>
        <v/>
      </c>
      <c r="AF3691" s="330" t="str">
        <f>IF(B3691="","",(IFERROR(VLOOKUP(B3691,Projecten!A$4:X$9452,12,FALSE),"niet bekend")))</f>
        <v/>
      </c>
    </row>
    <row r="3692" spans="1:33" s="312" customFormat="1" x14ac:dyDescent="0.2">
      <c r="A3692" s="298"/>
      <c r="B3692" s="1012"/>
      <c r="C3692" s="299"/>
      <c r="D3692" s="300"/>
      <c r="E3692" s="300"/>
      <c r="F3692" s="300"/>
      <c r="G3692" s="300"/>
      <c r="H3692" s="300"/>
      <c r="I3692" s="300"/>
      <c r="J3692" s="301"/>
      <c r="K3692" s="301"/>
      <c r="L3692" s="301"/>
      <c r="M3692" s="302"/>
      <c r="N3692" s="302"/>
      <c r="O3692" s="302"/>
      <c r="P3692" s="302"/>
      <c r="Q3692" s="302"/>
      <c r="R3692" s="302"/>
      <c r="S3692" s="303"/>
      <c r="T3692" s="1445"/>
      <c r="U3692" s="305"/>
      <c r="V3692" s="305"/>
      <c r="W3692" s="307"/>
      <c r="X3692" s="307"/>
      <c r="Y3692" s="307"/>
      <c r="Z3692" s="298"/>
      <c r="AA3692" s="308"/>
      <c r="AB3692" s="410"/>
      <c r="AC3692" s="310"/>
      <c r="AD3692" s="412"/>
    </row>
    <row r="3693" spans="1:33" s="236" customFormat="1" ht="12" customHeight="1" x14ac:dyDescent="0.2">
      <c r="A3693" s="220"/>
      <c r="C3693" s="221"/>
      <c r="D3693" s="222">
        <f>SUM(G3693:I3693)</f>
        <v>203</v>
      </c>
      <c r="E3693" s="220"/>
      <c r="F3693" s="220">
        <f>SUM(F3694:F3717)</f>
        <v>14</v>
      </c>
      <c r="G3693" s="220">
        <f>SUM(G3694:G3717)</f>
        <v>102</v>
      </c>
      <c r="H3693" s="220">
        <f>SUM(H3694:H3717)</f>
        <v>67</v>
      </c>
      <c r="I3693" s="220">
        <f>SUM(I3694:I3717)</f>
        <v>34</v>
      </c>
      <c r="J3693" s="223"/>
      <c r="K3693" s="223"/>
      <c r="L3693" s="223"/>
      <c r="M3693" s="224"/>
      <c r="N3693" s="224"/>
      <c r="O3693" s="224"/>
      <c r="P3693" s="224"/>
      <c r="Q3693" s="224"/>
      <c r="R3693" s="224"/>
      <c r="S3693" s="225">
        <v>35</v>
      </c>
      <c r="T3693" s="1442"/>
      <c r="U3693" s="227"/>
      <c r="V3693" s="227"/>
      <c r="W3693" s="229"/>
      <c r="X3693" s="230">
        <f>SUM(Y3693:Y3717)</f>
        <v>291.75</v>
      </c>
      <c r="Y3693" s="231"/>
      <c r="Z3693" s="231">
        <v>0</v>
      </c>
      <c r="AA3693" s="232">
        <f>X3693-Z3693</f>
        <v>291.75</v>
      </c>
      <c r="AB3693" s="221"/>
      <c r="AC3693" s="234"/>
      <c r="AD3693" s="384">
        <f>SUM(AD3694:AD3717)</f>
        <v>44226.51</v>
      </c>
    </row>
    <row r="3694" spans="1:33" x14ac:dyDescent="0.2">
      <c r="A3694" s="202"/>
      <c r="B3694" s="519"/>
      <c r="C3694" s="238"/>
      <c r="D3694" s="239"/>
      <c r="E3694" s="240"/>
      <c r="F3694" s="240"/>
      <c r="G3694" s="240"/>
      <c r="H3694" s="240"/>
      <c r="I3694" s="240"/>
      <c r="J3694" s="241"/>
      <c r="K3694" s="241"/>
      <c r="L3694" s="241"/>
      <c r="M3694" s="242"/>
      <c r="N3694" s="242"/>
      <c r="O3694" s="242"/>
      <c r="P3694" s="242"/>
      <c r="Q3694" s="242"/>
      <c r="R3694" s="242"/>
      <c r="S3694" s="243" t="s">
        <v>4542</v>
      </c>
      <c r="T3694" s="1371"/>
      <c r="U3694" s="245"/>
      <c r="X3694" s="247" t="s">
        <v>4856</v>
      </c>
      <c r="Y3694" s="248"/>
      <c r="Z3694" s="202"/>
      <c r="AA3694" s="202"/>
      <c r="AB3694" s="243"/>
      <c r="AC3694" s="249" t="str">
        <f>IF(B3694="","",(IFERROR(VLOOKUP(B3694,Projecten!A$4:X$9452,5,FALSE),"niet bekend")))</f>
        <v/>
      </c>
      <c r="AD3694" s="330" t="str">
        <f>IF(AC3694="","",(IF(F3694=0,AF3694,(F3694/AC3694*AF3694))))</f>
        <v/>
      </c>
      <c r="AE3694" s="211" t="str">
        <f>IF(B3694="","",(IFERROR(VLOOKUP(B3694,Projecten!A$4:X$9452,23,FALSE),"niet bekend")))</f>
        <v/>
      </c>
      <c r="AF3694" s="330" t="str">
        <f>IF(B3694="","",(IFERROR(VLOOKUP(B3694,Projecten!A$4:X$9452,12,FALSE),"niet bekend")))</f>
        <v/>
      </c>
      <c r="AG3694" s="209"/>
    </row>
    <row r="3695" spans="1:33" x14ac:dyDescent="0.2">
      <c r="A3695" s="202"/>
      <c r="B3695" s="519"/>
      <c r="C3695" s="238"/>
      <c r="D3695" s="239"/>
      <c r="E3695" s="240"/>
      <c r="F3695" s="240"/>
      <c r="G3695" s="240"/>
      <c r="H3695" s="240"/>
      <c r="I3695" s="240"/>
      <c r="J3695" s="241"/>
      <c r="K3695" s="241"/>
      <c r="L3695" s="241"/>
      <c r="M3695" s="242"/>
      <c r="N3695" s="242"/>
      <c r="O3695" s="242"/>
      <c r="P3695" s="242"/>
      <c r="Q3695" s="242"/>
      <c r="R3695" s="242"/>
      <c r="S3695" s="243">
        <v>2018</v>
      </c>
      <c r="T3695" s="1371"/>
      <c r="U3695" s="245"/>
      <c r="X3695" s="247"/>
      <c r="Y3695" s="248"/>
      <c r="Z3695" s="202"/>
      <c r="AA3695" s="202"/>
      <c r="AB3695" s="243"/>
      <c r="AC3695" s="249"/>
      <c r="AD3695" s="330"/>
      <c r="AE3695" s="211"/>
      <c r="AF3695" s="330"/>
      <c r="AG3695" s="209"/>
    </row>
    <row r="3696" spans="1:33" s="259" customFormat="1" x14ac:dyDescent="0.2">
      <c r="A3696" s="202">
        <v>34290</v>
      </c>
      <c r="B3696" s="250"/>
      <c r="C3696" s="251"/>
      <c r="D3696" s="252" t="s">
        <v>4565</v>
      </c>
      <c r="E3696" s="239"/>
      <c r="F3696" s="239"/>
      <c r="G3696" s="239"/>
      <c r="H3696" s="239"/>
      <c r="I3696" s="239"/>
      <c r="J3696" s="253"/>
      <c r="K3696" s="253"/>
      <c r="L3696" s="253"/>
      <c r="M3696" s="253"/>
      <c r="N3696" s="254"/>
      <c r="O3696" s="254"/>
      <c r="P3696" s="254"/>
      <c r="Q3696" s="254"/>
      <c r="R3696" s="254"/>
      <c r="S3696" s="243"/>
      <c r="T3696" s="1443"/>
      <c r="U3696" s="255"/>
      <c r="V3696" s="638"/>
      <c r="W3696" s="260"/>
      <c r="X3696" s="239"/>
      <c r="Y3696" s="257"/>
      <c r="Z3696" s="239"/>
      <c r="AA3696" s="239"/>
      <c r="AB3696" s="1120"/>
      <c r="AC3696" s="249" t="str">
        <f>IF(B3696="","",(IFERROR(VLOOKUP(B3696,Projecten!A$4:X$9452,5,FALSE),"niet bekend")))</f>
        <v/>
      </c>
      <c r="AD3696" s="330" t="str">
        <f>IF(AC3696="","",(IF(F3696=0,AF3696,(F3696/AC3696*AF3696))))</f>
        <v/>
      </c>
      <c r="AE3696" s="211" t="str">
        <f>IF(B3696="","",(IFERROR(VLOOKUP(B3696,Projecten!A$4:X$9452,23,FALSE),"niet bekend")))</f>
        <v/>
      </c>
      <c r="AF3696" s="330" t="str">
        <f>IF(B3696="","",(IFERROR(VLOOKUP(B3696,Projecten!A$4:X$9452,12,FALSE),"niet bekend")))</f>
        <v/>
      </c>
    </row>
    <row r="3697" spans="1:33" s="259" customFormat="1" x14ac:dyDescent="0.2">
      <c r="A3697" s="202">
        <v>34291</v>
      </c>
      <c r="B3697" s="250"/>
      <c r="C3697" s="251"/>
      <c r="D3697" s="252" t="s">
        <v>5450</v>
      </c>
      <c r="E3697" s="239"/>
      <c r="F3697" s="239"/>
      <c r="G3697" s="239"/>
      <c r="H3697" s="239"/>
      <c r="I3697" s="239"/>
      <c r="J3697" s="253"/>
      <c r="K3697" s="253"/>
      <c r="L3697" s="253"/>
      <c r="M3697" s="253"/>
      <c r="N3697" s="254"/>
      <c r="O3697" s="254"/>
      <c r="P3697" s="254"/>
      <c r="Q3697" s="254"/>
      <c r="R3697" s="254"/>
      <c r="S3697" s="251"/>
      <c r="T3697" s="1443"/>
      <c r="U3697" s="255"/>
      <c r="V3697" s="638"/>
      <c r="W3697" s="260"/>
      <c r="X3697" s="239"/>
      <c r="Y3697" s="257">
        <v>16.5</v>
      </c>
      <c r="Z3697" s="239"/>
      <c r="AA3697" s="239"/>
      <c r="AB3697" s="1120"/>
      <c r="AC3697" s="249"/>
      <c r="AD3697" s="330"/>
      <c r="AE3697" s="211"/>
      <c r="AF3697" s="330"/>
    </row>
    <row r="3698" spans="1:33" s="259" customFormat="1" x14ac:dyDescent="0.2">
      <c r="A3698" s="202">
        <v>34292</v>
      </c>
      <c r="B3698" s="250"/>
      <c r="C3698" s="251"/>
      <c r="D3698" s="252" t="s">
        <v>5643</v>
      </c>
      <c r="E3698" s="239"/>
      <c r="F3698" s="239"/>
      <c r="G3698" s="239"/>
      <c r="H3698" s="239"/>
      <c r="I3698" s="239"/>
      <c r="J3698" s="253"/>
      <c r="K3698" s="253"/>
      <c r="L3698" s="253"/>
      <c r="M3698" s="253"/>
      <c r="N3698" s="254"/>
      <c r="O3698" s="254"/>
      <c r="P3698" s="254"/>
      <c r="Q3698" s="254"/>
      <c r="R3698" s="254"/>
      <c r="S3698" s="251"/>
      <c r="T3698" s="1443"/>
      <c r="U3698" s="255"/>
      <c r="V3698" s="638"/>
      <c r="W3698" s="260"/>
      <c r="X3698" s="239"/>
      <c r="Y3698" s="257">
        <v>8.25</v>
      </c>
      <c r="Z3698" s="239"/>
      <c r="AA3698" s="239"/>
      <c r="AB3698" s="1120"/>
      <c r="AC3698" s="249"/>
      <c r="AD3698" s="330"/>
      <c r="AE3698" s="211"/>
      <c r="AF3698" s="330"/>
    </row>
    <row r="3699" spans="1:33" s="259" customFormat="1" x14ac:dyDescent="0.2">
      <c r="A3699" s="202">
        <v>34293</v>
      </c>
      <c r="B3699" s="250"/>
      <c r="C3699" s="251"/>
      <c r="D3699" s="252" t="s">
        <v>5656</v>
      </c>
      <c r="E3699" s="239"/>
      <c r="F3699" s="239"/>
      <c r="G3699" s="239"/>
      <c r="H3699" s="239"/>
      <c r="I3699" s="239"/>
      <c r="J3699" s="253"/>
      <c r="K3699" s="253"/>
      <c r="L3699" s="253"/>
      <c r="M3699" s="253"/>
      <c r="N3699" s="254"/>
      <c r="O3699" s="254"/>
      <c r="P3699" s="254"/>
      <c r="Q3699" s="254"/>
      <c r="R3699" s="254"/>
      <c r="S3699" s="251"/>
      <c r="T3699" s="1443"/>
      <c r="U3699" s="255"/>
      <c r="V3699" s="638"/>
      <c r="W3699" s="260"/>
      <c r="X3699" s="239"/>
      <c r="Y3699" s="257">
        <v>5</v>
      </c>
      <c r="Z3699" s="239"/>
      <c r="AA3699" s="239"/>
      <c r="AB3699" s="1120"/>
      <c r="AC3699" s="249"/>
      <c r="AD3699" s="330"/>
      <c r="AE3699" s="211"/>
      <c r="AF3699" s="330"/>
    </row>
    <row r="3700" spans="1:33" s="259" customFormat="1" x14ac:dyDescent="0.2">
      <c r="A3700" s="202">
        <v>34294</v>
      </c>
      <c r="B3700" s="250"/>
      <c r="C3700" s="251"/>
      <c r="D3700" s="252" t="s">
        <v>5663</v>
      </c>
      <c r="E3700" s="239"/>
      <c r="F3700" s="239"/>
      <c r="G3700" s="239"/>
      <c r="H3700" s="239"/>
      <c r="I3700" s="239"/>
      <c r="J3700" s="253"/>
      <c r="K3700" s="253"/>
      <c r="L3700" s="253"/>
      <c r="M3700" s="253"/>
      <c r="N3700" s="254"/>
      <c r="O3700" s="254"/>
      <c r="P3700" s="254"/>
      <c r="Q3700" s="254"/>
      <c r="R3700" s="254"/>
      <c r="S3700" s="251"/>
      <c r="T3700" s="1443"/>
      <c r="U3700" s="255"/>
      <c r="V3700" s="638"/>
      <c r="W3700" s="260"/>
      <c r="X3700" s="239"/>
      <c r="Y3700" s="257">
        <v>3</v>
      </c>
      <c r="Z3700" s="239"/>
      <c r="AA3700" s="239"/>
      <c r="AB3700" s="1120"/>
      <c r="AC3700" s="249"/>
      <c r="AD3700" s="330"/>
      <c r="AE3700" s="211"/>
      <c r="AF3700" s="330"/>
    </row>
    <row r="3701" spans="1:33" s="259" customFormat="1" x14ac:dyDescent="0.2">
      <c r="A3701" s="202">
        <v>34295</v>
      </c>
      <c r="B3701" s="250"/>
      <c r="C3701" s="251"/>
      <c r="D3701" s="252" t="s">
        <v>5445</v>
      </c>
      <c r="E3701" s="239"/>
      <c r="F3701" s="239"/>
      <c r="G3701" s="239"/>
      <c r="H3701" s="239"/>
      <c r="I3701" s="239"/>
      <c r="J3701" s="253"/>
      <c r="K3701" s="253"/>
      <c r="L3701" s="253"/>
      <c r="M3701" s="253"/>
      <c r="N3701" s="254"/>
      <c r="O3701" s="254"/>
      <c r="P3701" s="254"/>
      <c r="Q3701" s="254"/>
      <c r="R3701" s="254"/>
      <c r="S3701" s="251"/>
      <c r="T3701" s="1443"/>
      <c r="U3701" s="255"/>
      <c r="V3701" s="638"/>
      <c r="W3701" s="260"/>
      <c r="X3701" s="239"/>
      <c r="Y3701" s="257">
        <v>17</v>
      </c>
      <c r="Z3701" s="239"/>
      <c r="AA3701" s="239"/>
      <c r="AB3701" s="1120"/>
      <c r="AC3701" s="249"/>
      <c r="AD3701" s="330"/>
      <c r="AE3701" s="211"/>
      <c r="AF3701" s="330"/>
    </row>
    <row r="3702" spans="1:33" x14ac:dyDescent="0.2">
      <c r="A3702" s="202">
        <v>34296</v>
      </c>
      <c r="B3702" s="770">
        <v>2018449</v>
      </c>
      <c r="C3702" s="238">
        <v>122138</v>
      </c>
      <c r="D3702" s="238">
        <v>723918</v>
      </c>
      <c r="E3702" s="240" t="s">
        <v>26</v>
      </c>
      <c r="F3702" s="240">
        <v>1</v>
      </c>
      <c r="G3702" s="240">
        <v>8</v>
      </c>
      <c r="H3702" s="240">
        <v>5</v>
      </c>
      <c r="I3702" s="240">
        <v>3</v>
      </c>
      <c r="J3702" s="262">
        <v>43290</v>
      </c>
      <c r="K3702" s="262">
        <v>43285</v>
      </c>
      <c r="L3702" s="263" t="s">
        <v>1485</v>
      </c>
      <c r="M3702" s="1441" t="s">
        <v>1485</v>
      </c>
      <c r="N3702" s="254" t="s">
        <v>47</v>
      </c>
      <c r="O3702" s="254" t="s">
        <v>47</v>
      </c>
      <c r="P3702" s="254" t="s">
        <v>47</v>
      </c>
      <c r="Q3702" s="254" t="s">
        <v>47</v>
      </c>
      <c r="R3702" s="254" t="s">
        <v>47</v>
      </c>
      <c r="S3702" s="243"/>
      <c r="T3702" s="1371"/>
      <c r="U3702" s="245" t="s">
        <v>5436</v>
      </c>
      <c r="W3702" s="202" t="s">
        <v>162</v>
      </c>
      <c r="X3702" s="265" t="s">
        <v>5629</v>
      </c>
      <c r="Y3702" s="248">
        <v>17</v>
      </c>
      <c r="Z3702" s="202"/>
      <c r="AA3702" s="489"/>
      <c r="AB3702" s="499"/>
      <c r="AC3702" s="249">
        <f>IF(B3702="","",(IFERROR(VLOOKUP(B3702,Projecten!A$4:X$9452,5,FALSE),"niet bekend")))</f>
        <v>1</v>
      </c>
      <c r="AD3702" s="330">
        <f>IF(AC3702="","",(IF(F3702=0,AF3702,(F3702/AC3702*AF3702))))</f>
        <v>2978.6</v>
      </c>
      <c r="AE3702" s="211">
        <f>IF(B3702="","",(IFERROR(VLOOKUP(B3702,Projecten!A$4:X$9452,23,FALSE),"niet bekend")))</f>
        <v>2978.6</v>
      </c>
      <c r="AF3702" s="330">
        <f>IF(B3702="","",(IFERROR(VLOOKUP(B3702,Projecten!A$4:X$9452,12,FALSE),"niet bekend")))</f>
        <v>2978.6</v>
      </c>
      <c r="AG3702" s="209"/>
    </row>
    <row r="3703" spans="1:33" x14ac:dyDescent="0.2">
      <c r="A3703" s="202">
        <v>34297</v>
      </c>
      <c r="B3703" s="261">
        <v>2018457</v>
      </c>
      <c r="C3703" s="243">
        <v>122156</v>
      </c>
      <c r="D3703" s="243">
        <v>725818</v>
      </c>
      <c r="E3703" s="202" t="s">
        <v>26</v>
      </c>
      <c r="F3703" s="202">
        <v>1</v>
      </c>
      <c r="G3703" s="202">
        <v>9</v>
      </c>
      <c r="H3703" s="202">
        <v>7</v>
      </c>
      <c r="I3703" s="318">
        <v>3</v>
      </c>
      <c r="J3703" s="262">
        <v>43290</v>
      </c>
      <c r="K3703" s="262">
        <v>43285</v>
      </c>
      <c r="L3703" s="263" t="s">
        <v>1485</v>
      </c>
      <c r="M3703" s="263" t="s">
        <v>1485</v>
      </c>
      <c r="N3703" s="322" t="s">
        <v>47</v>
      </c>
      <c r="O3703" s="322" t="s">
        <v>47</v>
      </c>
      <c r="P3703" s="254" t="s">
        <v>47</v>
      </c>
      <c r="Q3703" s="254" t="s">
        <v>47</v>
      </c>
      <c r="R3703" s="254" t="s">
        <v>47</v>
      </c>
      <c r="S3703" s="243"/>
      <c r="T3703" s="1371"/>
      <c r="U3703" s="245" t="s">
        <v>5436</v>
      </c>
      <c r="W3703" s="202" t="s">
        <v>162</v>
      </c>
      <c r="X3703" s="265" t="s">
        <v>5630</v>
      </c>
      <c r="Y3703" s="248">
        <v>19</v>
      </c>
      <c r="Z3703" s="202"/>
      <c r="AA3703" s="202"/>
      <c r="AB3703" s="499"/>
      <c r="AC3703" s="249">
        <f>IF(B3703="","",(IFERROR(VLOOKUP(B3703,Projecten!A$4:X$9452,5,FALSE),"niet bekend")))</f>
        <v>1</v>
      </c>
      <c r="AD3703" s="330">
        <f>IF(AC3703="","",(IF(F3703=0,AF3703,(F3703/AC3703*AF3703))))</f>
        <v>3191.19</v>
      </c>
      <c r="AE3703" s="211">
        <f>IF(B3703="","",(IFERROR(VLOOKUP(B3703,Projecten!A$4:X$9452,23,FALSE),"niet bekend")))</f>
        <v>3191.19</v>
      </c>
      <c r="AF3703" s="330">
        <f>IF(B3703="","",(IFERROR(VLOOKUP(B3703,Projecten!A$4:X$9452,12,FALSE),"niet bekend")))</f>
        <v>3191.19</v>
      </c>
      <c r="AG3703" s="209"/>
    </row>
    <row r="3704" spans="1:33" x14ac:dyDescent="0.2">
      <c r="A3704" s="202">
        <v>34298</v>
      </c>
      <c r="B3704" s="261">
        <v>2018469</v>
      </c>
      <c r="C3704" s="243">
        <v>122156</v>
      </c>
      <c r="D3704" s="243">
        <v>748318</v>
      </c>
      <c r="E3704" s="202" t="s">
        <v>26</v>
      </c>
      <c r="F3704" s="202">
        <v>1</v>
      </c>
      <c r="G3704" s="202">
        <v>6</v>
      </c>
      <c r="H3704" s="202">
        <v>5</v>
      </c>
      <c r="I3704" s="318">
        <v>2</v>
      </c>
      <c r="J3704" s="262">
        <v>43292</v>
      </c>
      <c r="K3704" s="262">
        <v>43292</v>
      </c>
      <c r="L3704" s="263" t="s">
        <v>1485</v>
      </c>
      <c r="M3704" s="263" t="s">
        <v>1485</v>
      </c>
      <c r="N3704" s="322" t="s">
        <v>47</v>
      </c>
      <c r="O3704" s="322" t="s">
        <v>47</v>
      </c>
      <c r="P3704" s="254" t="s">
        <v>47</v>
      </c>
      <c r="Q3704" s="254" t="s">
        <v>47</v>
      </c>
      <c r="R3704" s="254" t="s">
        <v>47</v>
      </c>
      <c r="S3704" s="243"/>
      <c r="T3704" s="1371"/>
      <c r="U3704" s="245" t="s">
        <v>5436</v>
      </c>
      <c r="W3704" s="202" t="s">
        <v>162</v>
      </c>
      <c r="X3704" s="265" t="s">
        <v>5631</v>
      </c>
      <c r="Y3704" s="248">
        <v>13</v>
      </c>
      <c r="Z3704" s="202"/>
      <c r="AA3704" s="202"/>
      <c r="AB3704" s="499"/>
      <c r="AC3704" s="249">
        <f>IF(B3704="","",(IFERROR(VLOOKUP(B3704,Projecten!A$4:X$9452,5,FALSE),"niet bekend")))</f>
        <v>1</v>
      </c>
      <c r="AD3704" s="330">
        <f>IF(AC3704="","",(IF(F3704=0,AF3704,(F3704/AC3704*AF3704))))</f>
        <v>2276.81</v>
      </c>
      <c r="AE3704" s="211">
        <f>IF(B3704="","",(IFERROR(VLOOKUP(B3704,Projecten!A$4:X$9452,23,FALSE),"niet bekend")))</f>
        <v>2276.81</v>
      </c>
      <c r="AF3704" s="330">
        <f>IF(B3704="","",(IFERROR(VLOOKUP(B3704,Projecten!A$4:X$9452,12,FALSE),"niet bekend")))</f>
        <v>2276.81</v>
      </c>
      <c r="AG3704" s="209"/>
    </row>
    <row r="3705" spans="1:33" x14ac:dyDescent="0.2">
      <c r="A3705" s="202">
        <v>34299</v>
      </c>
      <c r="B3705" s="261">
        <v>2018490</v>
      </c>
      <c r="C3705" s="243">
        <v>122171</v>
      </c>
      <c r="D3705" s="243" t="s">
        <v>5524</v>
      </c>
      <c r="E3705" s="202" t="s">
        <v>26</v>
      </c>
      <c r="F3705" s="202">
        <v>0</v>
      </c>
      <c r="G3705" s="202">
        <v>1</v>
      </c>
      <c r="H3705" s="202">
        <v>1</v>
      </c>
      <c r="I3705" s="202">
        <v>0</v>
      </c>
      <c r="J3705" s="262">
        <v>43333</v>
      </c>
      <c r="K3705" s="263" t="s">
        <v>1485</v>
      </c>
      <c r="L3705" s="263" t="s">
        <v>1485</v>
      </c>
      <c r="M3705" s="263" t="s">
        <v>1485</v>
      </c>
      <c r="N3705" s="254" t="s">
        <v>47</v>
      </c>
      <c r="O3705" s="254" t="s">
        <v>47</v>
      </c>
      <c r="P3705" s="254" t="s">
        <v>47</v>
      </c>
      <c r="Q3705" s="254" t="s">
        <v>47</v>
      </c>
      <c r="R3705" s="254" t="s">
        <v>47</v>
      </c>
      <c r="S3705" s="243"/>
      <c r="T3705" s="1371"/>
      <c r="U3705" s="245" t="s">
        <v>5436</v>
      </c>
      <c r="W3705" s="202" t="s">
        <v>162</v>
      </c>
      <c r="X3705" s="265" t="s">
        <v>5608</v>
      </c>
      <c r="Y3705" s="248">
        <v>2</v>
      </c>
      <c r="Z3705" s="202"/>
      <c r="AA3705" s="202"/>
      <c r="AB3705" s="499"/>
      <c r="AC3705" s="249">
        <f>IF(B3705="","",(IFERROR(VLOOKUP(B3705,Projecten!A$4:X$9452,5,FALSE),"niet bekend")))</f>
        <v>0</v>
      </c>
      <c r="AD3705" s="330">
        <f>IF(AC3705="","",(IF(F3705=0,AF3705,(F3705/AC3705*AF3705))))</f>
        <v>185.6</v>
      </c>
      <c r="AE3705" s="211">
        <f>IF(B3705="","",(IFERROR(VLOOKUP(B3705,Projecten!A$4:X$9452,23,FALSE),"niet bekend")))</f>
        <v>185.6</v>
      </c>
      <c r="AF3705" s="330">
        <f>IF(B3705="","",(IFERROR(VLOOKUP(B3705,Projecten!A$4:X$9452,12,FALSE),"niet bekend")))</f>
        <v>185.6</v>
      </c>
      <c r="AG3705" s="209"/>
    </row>
    <row r="3706" spans="1:33" x14ac:dyDescent="0.2">
      <c r="A3706" s="202"/>
      <c r="B3706" s="261"/>
      <c r="C3706" s="243"/>
      <c r="F3706" s="202"/>
      <c r="I3706" s="318"/>
      <c r="J3706" s="321"/>
      <c r="K3706" s="321"/>
      <c r="L3706" s="263"/>
      <c r="M3706" s="263"/>
      <c r="S3706" s="243"/>
      <c r="T3706" s="1371"/>
      <c r="U3706" s="245"/>
      <c r="X3706" s="265"/>
      <c r="Y3706" s="248"/>
      <c r="Z3706" s="202"/>
      <c r="AA3706" s="202"/>
      <c r="AB3706" s="499"/>
      <c r="AC3706" s="249"/>
      <c r="AD3706" s="330"/>
      <c r="AE3706" s="211"/>
      <c r="AF3706" s="330"/>
      <c r="AG3706" s="209"/>
    </row>
    <row r="3707" spans="1:33" s="297" customFormat="1" x14ac:dyDescent="0.2">
      <c r="A3707" s="288">
        <v>34300</v>
      </c>
      <c r="B3707" s="289">
        <v>2018511</v>
      </c>
      <c r="C3707" s="271">
        <v>122182</v>
      </c>
      <c r="D3707" s="271" t="s">
        <v>4137</v>
      </c>
      <c r="E3707" s="288" t="s">
        <v>317</v>
      </c>
      <c r="F3707" s="288">
        <v>0</v>
      </c>
      <c r="G3707" s="288">
        <v>1</v>
      </c>
      <c r="H3707" s="288">
        <v>1</v>
      </c>
      <c r="I3707" s="288">
        <v>0</v>
      </c>
      <c r="J3707" s="315">
        <v>43333</v>
      </c>
      <c r="K3707" s="290" t="s">
        <v>1485</v>
      </c>
      <c r="L3707" s="290" t="s">
        <v>1485</v>
      </c>
      <c r="M3707" s="290" t="s">
        <v>1485</v>
      </c>
      <c r="N3707" s="291" t="s">
        <v>47</v>
      </c>
      <c r="O3707" s="291" t="s">
        <v>47</v>
      </c>
      <c r="P3707" s="291" t="s">
        <v>47</v>
      </c>
      <c r="Q3707" s="291" t="s">
        <v>47</v>
      </c>
      <c r="R3707" s="291" t="s">
        <v>47</v>
      </c>
      <c r="S3707" s="271"/>
      <c r="T3707" s="1536"/>
      <c r="U3707" s="293">
        <v>35</v>
      </c>
      <c r="V3707" s="719"/>
      <c r="W3707" s="314" t="s">
        <v>777</v>
      </c>
      <c r="X3707" s="314" t="s">
        <v>5606</v>
      </c>
      <c r="Y3707" s="295">
        <v>2</v>
      </c>
      <c r="Z3707" s="288"/>
      <c r="AA3707" s="288"/>
      <c r="AB3707" s="1347"/>
      <c r="AC3707" s="249">
        <f>IF(B3707="","",(IFERROR(VLOOKUP(B3707,Projecten!A$4:X$9452,5,FALSE),"niet bekend")))</f>
        <v>0</v>
      </c>
      <c r="AD3707" s="330">
        <f t="shared" ref="AD3707:AD3717" si="250">IF(AC3707="","",(IF(F3707=0,AF3707,(F3707/AC3707*AF3707))))</f>
        <v>309.60000000000002</v>
      </c>
      <c r="AE3707" s="211">
        <f>IF(B3707="","",(IFERROR(VLOOKUP(B3707,Projecten!A$4:X$9452,23,FALSE),"niet bekend")))</f>
        <v>309.60000000000002</v>
      </c>
      <c r="AF3707" s="330">
        <f>IF(B3707="","",(IFERROR(VLOOKUP(B3707,Projecten!A$4:X$9452,12,FALSE),"niet bekend")))</f>
        <v>309.60000000000002</v>
      </c>
    </row>
    <row r="3708" spans="1:33" x14ac:dyDescent="0.2">
      <c r="A3708" s="202">
        <v>34301</v>
      </c>
      <c r="B3708" s="261" t="s">
        <v>5399</v>
      </c>
      <c r="C3708" s="243">
        <v>122183</v>
      </c>
      <c r="D3708" s="271" t="s">
        <v>5407</v>
      </c>
      <c r="E3708" s="202" t="s">
        <v>26</v>
      </c>
      <c r="F3708" s="202">
        <v>2</v>
      </c>
      <c r="G3708" s="202">
        <v>16</v>
      </c>
      <c r="H3708" s="202">
        <v>10</v>
      </c>
      <c r="I3708" s="202">
        <v>4</v>
      </c>
      <c r="J3708" s="262">
        <v>43334</v>
      </c>
      <c r="K3708" s="262">
        <v>43332</v>
      </c>
      <c r="L3708" s="263" t="s">
        <v>1485</v>
      </c>
      <c r="M3708" s="263" t="s">
        <v>1485</v>
      </c>
      <c r="N3708" s="254" t="s">
        <v>47</v>
      </c>
      <c r="O3708" s="254" t="s">
        <v>47</v>
      </c>
      <c r="P3708" s="254" t="s">
        <v>47</v>
      </c>
      <c r="Q3708" s="254" t="s">
        <v>47</v>
      </c>
      <c r="R3708" s="254" t="s">
        <v>47</v>
      </c>
      <c r="S3708" s="243"/>
      <c r="T3708" s="1371"/>
      <c r="U3708" s="245" t="s">
        <v>5437</v>
      </c>
      <c r="W3708" s="265" t="s">
        <v>421</v>
      </c>
      <c r="X3708" s="265" t="s">
        <v>1250</v>
      </c>
      <c r="Y3708" s="248">
        <v>40</v>
      </c>
      <c r="Z3708" s="202"/>
      <c r="AA3708" s="202"/>
      <c r="AB3708" s="499"/>
      <c r="AC3708" s="249">
        <f>IF(B3708="","",(IFERROR(VLOOKUP(B3708,Projecten!A$4:X$9452,5,FALSE),"niet bekend")))</f>
        <v>2</v>
      </c>
      <c r="AD3708" s="330">
        <f t="shared" si="250"/>
        <v>7000</v>
      </c>
      <c r="AE3708" s="211">
        <f>IF(B3708="","",(IFERROR(VLOOKUP(B3708,Projecten!A$4:X$9452,23,FALSE),"niet bekend")))</f>
        <v>7000</v>
      </c>
      <c r="AF3708" s="330">
        <f>IF(B3708="","",(IFERROR(VLOOKUP(B3708,Projecten!A$4:X$9452,12,FALSE),"niet bekend")))</f>
        <v>7000</v>
      </c>
      <c r="AG3708" s="209"/>
    </row>
    <row r="3709" spans="1:33" x14ac:dyDescent="0.2">
      <c r="A3709" s="202">
        <v>34302</v>
      </c>
      <c r="B3709" s="261">
        <v>2018488</v>
      </c>
      <c r="C3709" s="243" t="s">
        <v>5601</v>
      </c>
      <c r="D3709" s="271" t="s">
        <v>5519</v>
      </c>
      <c r="E3709" s="202" t="s">
        <v>26</v>
      </c>
      <c r="F3709" s="202">
        <v>1</v>
      </c>
      <c r="G3709" s="202">
        <v>10</v>
      </c>
      <c r="H3709" s="202">
        <v>7</v>
      </c>
      <c r="I3709" s="202">
        <v>4</v>
      </c>
      <c r="J3709" s="262">
        <v>43333</v>
      </c>
      <c r="K3709" s="262">
        <v>43334</v>
      </c>
      <c r="L3709" s="263" t="s">
        <v>1485</v>
      </c>
      <c r="M3709" s="263" t="s">
        <v>1485</v>
      </c>
      <c r="N3709" s="254" t="s">
        <v>47</v>
      </c>
      <c r="O3709" s="254" t="s">
        <v>47</v>
      </c>
      <c r="P3709" s="254" t="s">
        <v>47</v>
      </c>
      <c r="Q3709" s="254" t="s">
        <v>47</v>
      </c>
      <c r="R3709" s="254" t="s">
        <v>47</v>
      </c>
      <c r="S3709" s="243"/>
      <c r="T3709" s="1371"/>
      <c r="U3709" s="245" t="s">
        <v>5437</v>
      </c>
      <c r="W3709" s="265" t="s">
        <v>162</v>
      </c>
      <c r="X3709" s="265" t="s">
        <v>1250</v>
      </c>
      <c r="Y3709" s="248">
        <v>30</v>
      </c>
      <c r="Z3709" s="202"/>
      <c r="AA3709" s="202"/>
      <c r="AB3709" s="499"/>
      <c r="AC3709" s="249">
        <f>IF(B3709="","",(IFERROR(VLOOKUP(B3709,Projecten!A$4:X$9452,5,FALSE),"niet bekend")))</f>
        <v>1</v>
      </c>
      <c r="AD3709" s="330">
        <f t="shared" si="250"/>
        <v>5753.75</v>
      </c>
      <c r="AE3709" s="211">
        <f>IF(B3709="","",(IFERROR(VLOOKUP(B3709,Projecten!A$4:X$9452,23,FALSE),"niet bekend")))</f>
        <v>5753.75</v>
      </c>
      <c r="AF3709" s="330">
        <f>IF(B3709="","",(IFERROR(VLOOKUP(B3709,Projecten!A$4:X$9452,12,FALSE),"niet bekend")))</f>
        <v>5753.75</v>
      </c>
      <c r="AG3709" s="209"/>
    </row>
    <row r="3710" spans="1:33" x14ac:dyDescent="0.2">
      <c r="A3710" s="202">
        <v>34303</v>
      </c>
      <c r="B3710" s="261">
        <v>2018495</v>
      </c>
      <c r="C3710" s="243" t="s">
        <v>5601</v>
      </c>
      <c r="D3710" s="271">
        <v>683018</v>
      </c>
      <c r="E3710" s="202" t="s">
        <v>26</v>
      </c>
      <c r="F3710" s="202">
        <v>1</v>
      </c>
      <c r="G3710" s="202">
        <v>8</v>
      </c>
      <c r="H3710" s="202">
        <v>4</v>
      </c>
      <c r="I3710" s="202">
        <v>3</v>
      </c>
      <c r="J3710" s="262">
        <v>43333</v>
      </c>
      <c r="K3710" s="262">
        <v>43334</v>
      </c>
      <c r="L3710" s="263" t="s">
        <v>1485</v>
      </c>
      <c r="M3710" s="263" t="s">
        <v>1485</v>
      </c>
      <c r="N3710" s="254" t="s">
        <v>47</v>
      </c>
      <c r="O3710" s="254" t="s">
        <v>47</v>
      </c>
      <c r="P3710" s="254" t="s">
        <v>47</v>
      </c>
      <c r="Q3710" s="254" t="s">
        <v>47</v>
      </c>
      <c r="R3710" s="254" t="s">
        <v>47</v>
      </c>
      <c r="S3710" s="243"/>
      <c r="T3710" s="1371"/>
      <c r="U3710" s="245" t="s">
        <v>5437</v>
      </c>
      <c r="W3710" s="265" t="s">
        <v>162</v>
      </c>
      <c r="X3710" s="265" t="s">
        <v>1250</v>
      </c>
      <c r="Y3710" s="248">
        <v>17</v>
      </c>
      <c r="Z3710" s="202"/>
      <c r="AA3710" s="202"/>
      <c r="AB3710" s="499"/>
      <c r="AC3710" s="249">
        <f>IF(B3710="","",(IFERROR(VLOOKUP(B3710,Projecten!A$4:X$9452,5,FALSE),"niet bekend")))</f>
        <v>1</v>
      </c>
      <c r="AD3710" s="330">
        <f t="shared" si="250"/>
        <v>3346.4</v>
      </c>
      <c r="AE3710" s="211">
        <f>IF(B3710="","",(IFERROR(VLOOKUP(B3710,Projecten!A$4:X$9452,23,FALSE),"niet bekend")))</f>
        <v>3346.4</v>
      </c>
      <c r="AF3710" s="330">
        <f>IF(B3710="","",(IFERROR(VLOOKUP(B3710,Projecten!A$4:X$9452,12,FALSE),"niet bekend")))</f>
        <v>3346.4</v>
      </c>
      <c r="AG3710" s="209"/>
    </row>
    <row r="3711" spans="1:33" x14ac:dyDescent="0.2">
      <c r="A3711" s="202">
        <v>34304</v>
      </c>
      <c r="B3711" s="261" t="s">
        <v>5553</v>
      </c>
      <c r="C3711" s="243" t="s">
        <v>5601</v>
      </c>
      <c r="D3711" s="271">
        <v>748018</v>
      </c>
      <c r="E3711" s="202" t="s">
        <v>26</v>
      </c>
      <c r="F3711" s="202">
        <v>1</v>
      </c>
      <c r="G3711" s="202">
        <v>8</v>
      </c>
      <c r="H3711" s="202">
        <v>5</v>
      </c>
      <c r="I3711" s="202">
        <v>2</v>
      </c>
      <c r="J3711" s="262">
        <v>43333</v>
      </c>
      <c r="K3711" s="262">
        <v>43334</v>
      </c>
      <c r="L3711" s="262">
        <v>43332</v>
      </c>
      <c r="M3711" s="263" t="s">
        <v>1485</v>
      </c>
      <c r="N3711" s="254" t="s">
        <v>47</v>
      </c>
      <c r="O3711" s="254" t="s">
        <v>47</v>
      </c>
      <c r="P3711" s="254" t="s">
        <v>47</v>
      </c>
      <c r="Q3711" s="254" t="s">
        <v>47</v>
      </c>
      <c r="R3711" s="254" t="s">
        <v>47</v>
      </c>
      <c r="S3711" s="243"/>
      <c r="T3711" s="1371"/>
      <c r="U3711" s="245" t="s">
        <v>5437</v>
      </c>
      <c r="W3711" s="265" t="s">
        <v>162</v>
      </c>
      <c r="X3711" s="265" t="s">
        <v>5555</v>
      </c>
      <c r="Y3711" s="248">
        <v>26</v>
      </c>
      <c r="Z3711" s="202"/>
      <c r="AA3711" s="202"/>
      <c r="AB3711" s="499"/>
      <c r="AC3711" s="249">
        <f>IF(B3711="","",(IFERROR(VLOOKUP(B3711,Projecten!A$4:X$9452,5,FALSE),"niet bekend")))</f>
        <v>1</v>
      </c>
      <c r="AD3711" s="330">
        <f t="shared" si="250"/>
        <v>6031.34</v>
      </c>
      <c r="AE3711" s="211">
        <f>IF(B3711="","",(IFERROR(VLOOKUP(B3711,Projecten!A$4:X$9452,23,FALSE),"niet bekend")))</f>
        <v>6031.34</v>
      </c>
      <c r="AF3711" s="330">
        <f>IF(B3711="","",(IFERROR(VLOOKUP(B3711,Projecten!A$4:X$9452,12,FALSE),"niet bekend")))</f>
        <v>6031.34</v>
      </c>
      <c r="AG3711" s="209"/>
    </row>
    <row r="3712" spans="1:33" x14ac:dyDescent="0.2">
      <c r="A3712" s="202">
        <v>34305</v>
      </c>
      <c r="B3712" s="261">
        <v>2018492</v>
      </c>
      <c r="C3712" s="243">
        <v>122186</v>
      </c>
      <c r="D3712" s="271">
        <v>724918</v>
      </c>
      <c r="E3712" s="202" t="s">
        <v>26</v>
      </c>
      <c r="F3712" s="202">
        <v>1</v>
      </c>
      <c r="G3712" s="202">
        <v>7</v>
      </c>
      <c r="H3712" s="202">
        <v>5</v>
      </c>
      <c r="I3712" s="202">
        <v>2</v>
      </c>
      <c r="J3712" s="262">
        <v>43333</v>
      </c>
      <c r="K3712" s="262">
        <v>43334</v>
      </c>
      <c r="L3712" s="263" t="s">
        <v>1485</v>
      </c>
      <c r="M3712" s="263" t="s">
        <v>1485</v>
      </c>
      <c r="N3712" s="254" t="s">
        <v>47</v>
      </c>
      <c r="O3712" s="254" t="s">
        <v>47</v>
      </c>
      <c r="P3712" s="254" t="s">
        <v>47</v>
      </c>
      <c r="Q3712" s="254" t="s">
        <v>47</v>
      </c>
      <c r="R3712" s="254" t="s">
        <v>47</v>
      </c>
      <c r="S3712" s="243"/>
      <c r="T3712" s="1371"/>
      <c r="U3712" s="245" t="s">
        <v>5437</v>
      </c>
      <c r="W3712" s="265" t="s">
        <v>162</v>
      </c>
      <c r="X3712" s="265" t="s">
        <v>1341</v>
      </c>
      <c r="Y3712" s="248">
        <v>14</v>
      </c>
      <c r="Z3712" s="202"/>
      <c r="AA3712" s="202"/>
      <c r="AB3712" s="499"/>
      <c r="AC3712" s="249">
        <f>IF(B3712="","",(IFERROR(VLOOKUP(B3712,Projecten!A$4:X$9452,5,FALSE),"niet bekend")))</f>
        <v>1</v>
      </c>
      <c r="AD3712" s="330">
        <f t="shared" si="250"/>
        <v>2581.4899999999998</v>
      </c>
      <c r="AE3712" s="211">
        <f>IF(B3712="","",(IFERROR(VLOOKUP(B3712,Projecten!A$4:X$9452,23,FALSE),"niet bekend")))</f>
        <v>2581.4899999999998</v>
      </c>
      <c r="AF3712" s="330">
        <f>IF(B3712="","",(IFERROR(VLOOKUP(B3712,Projecten!A$4:X$9452,12,FALSE),"niet bekend")))</f>
        <v>2581.4899999999998</v>
      </c>
      <c r="AG3712" s="209"/>
    </row>
    <row r="3713" spans="1:33" x14ac:dyDescent="0.2">
      <c r="A3713" s="202">
        <v>34306</v>
      </c>
      <c r="B3713" s="261">
        <v>2018491</v>
      </c>
      <c r="C3713" s="243">
        <v>122186</v>
      </c>
      <c r="D3713" s="271" t="s">
        <v>5525</v>
      </c>
      <c r="E3713" s="202" t="s">
        <v>26</v>
      </c>
      <c r="F3713" s="202">
        <v>1</v>
      </c>
      <c r="G3713" s="202">
        <v>2</v>
      </c>
      <c r="H3713" s="202">
        <v>1</v>
      </c>
      <c r="I3713" s="202">
        <v>1</v>
      </c>
      <c r="J3713" s="262">
        <v>43333</v>
      </c>
      <c r="K3713" s="263" t="s">
        <v>1485</v>
      </c>
      <c r="L3713" s="263" t="s">
        <v>1485</v>
      </c>
      <c r="M3713" s="263" t="s">
        <v>1485</v>
      </c>
      <c r="N3713" s="254" t="s">
        <v>47</v>
      </c>
      <c r="O3713" s="254" t="s">
        <v>47</v>
      </c>
      <c r="P3713" s="254" t="s">
        <v>47</v>
      </c>
      <c r="Q3713" s="254" t="s">
        <v>47</v>
      </c>
      <c r="R3713" s="254" t="s">
        <v>47</v>
      </c>
      <c r="S3713" s="243"/>
      <c r="T3713" s="1371"/>
      <c r="U3713" s="245" t="s">
        <v>5437</v>
      </c>
      <c r="W3713" s="265" t="s">
        <v>162</v>
      </c>
      <c r="X3713" s="265" t="s">
        <v>1341</v>
      </c>
      <c r="Y3713" s="248">
        <v>5</v>
      </c>
      <c r="Z3713" s="202"/>
      <c r="AA3713" s="202"/>
      <c r="AB3713" s="499"/>
      <c r="AC3713" s="249">
        <f>IF(B3713="","",(IFERROR(VLOOKUP(B3713,Projecten!A$4:X$9452,5,FALSE),"niet bekend")))</f>
        <v>1</v>
      </c>
      <c r="AD3713" s="330">
        <f t="shared" si="250"/>
        <v>653.41999999999996</v>
      </c>
      <c r="AE3713" s="211">
        <f>IF(B3713="","",(IFERROR(VLOOKUP(B3713,Projecten!A$4:X$9452,23,FALSE),"niet bekend")))</f>
        <v>653.41999999999996</v>
      </c>
      <c r="AF3713" s="330">
        <f>IF(B3713="","",(IFERROR(VLOOKUP(B3713,Projecten!A$4:X$9452,12,FALSE),"niet bekend")))</f>
        <v>653.41999999999996</v>
      </c>
      <c r="AG3713" s="209"/>
    </row>
    <row r="3714" spans="1:33" x14ac:dyDescent="0.2">
      <c r="A3714" s="202">
        <v>34307</v>
      </c>
      <c r="B3714" s="261">
        <v>2018503</v>
      </c>
      <c r="C3714" s="243">
        <v>122186</v>
      </c>
      <c r="D3714" s="271">
        <v>722418</v>
      </c>
      <c r="E3714" s="202" t="s">
        <v>26</v>
      </c>
      <c r="F3714" s="202">
        <v>1</v>
      </c>
      <c r="G3714" s="202">
        <v>8</v>
      </c>
      <c r="H3714" s="202">
        <v>5</v>
      </c>
      <c r="I3714" s="202">
        <v>3</v>
      </c>
      <c r="J3714" s="262">
        <v>43333</v>
      </c>
      <c r="K3714" s="262">
        <v>43334</v>
      </c>
      <c r="L3714" s="263" t="s">
        <v>1485</v>
      </c>
      <c r="M3714" s="263" t="s">
        <v>1485</v>
      </c>
      <c r="N3714" s="254" t="s">
        <v>47</v>
      </c>
      <c r="O3714" s="254" t="s">
        <v>47</v>
      </c>
      <c r="P3714" s="254" t="s">
        <v>47</v>
      </c>
      <c r="Q3714" s="254" t="s">
        <v>47</v>
      </c>
      <c r="R3714" s="254" t="s">
        <v>47</v>
      </c>
      <c r="S3714" s="243"/>
      <c r="T3714" s="1371"/>
      <c r="U3714" s="245" t="s">
        <v>5437</v>
      </c>
      <c r="W3714" s="265" t="s">
        <v>162</v>
      </c>
      <c r="X3714" s="265" t="s">
        <v>1341</v>
      </c>
      <c r="Y3714" s="248">
        <v>17</v>
      </c>
      <c r="Z3714" s="202"/>
      <c r="AA3714" s="202"/>
      <c r="AB3714" s="499"/>
      <c r="AC3714" s="249">
        <f>IF(B3714="","",(IFERROR(VLOOKUP(B3714,Projecten!A$4:X$9452,5,FALSE),"niet bekend")))</f>
        <v>1</v>
      </c>
      <c r="AD3714" s="330">
        <f t="shared" si="250"/>
        <v>3042.31</v>
      </c>
      <c r="AE3714" s="211">
        <f>IF(B3714="","",(IFERROR(VLOOKUP(B3714,Projecten!A$4:X$9452,23,FALSE),"niet bekend")))</f>
        <v>3042.31</v>
      </c>
      <c r="AF3714" s="330">
        <f>IF(B3714="","",(IFERROR(VLOOKUP(B3714,Projecten!A$4:X$9452,12,FALSE),"niet bekend")))</f>
        <v>3042.31</v>
      </c>
      <c r="AG3714" s="209"/>
    </row>
    <row r="3715" spans="1:33" x14ac:dyDescent="0.2">
      <c r="A3715" s="202">
        <v>34308</v>
      </c>
      <c r="B3715" s="261">
        <v>2018505</v>
      </c>
      <c r="C3715" s="243">
        <v>122186</v>
      </c>
      <c r="D3715" s="271">
        <v>722518</v>
      </c>
      <c r="E3715" s="202" t="s">
        <v>26</v>
      </c>
      <c r="F3715" s="202">
        <v>1</v>
      </c>
      <c r="G3715" s="202">
        <v>8</v>
      </c>
      <c r="H3715" s="202">
        <v>5</v>
      </c>
      <c r="I3715" s="202">
        <v>3</v>
      </c>
      <c r="J3715" s="262">
        <v>43333</v>
      </c>
      <c r="K3715" s="262">
        <v>43334</v>
      </c>
      <c r="L3715" s="263" t="s">
        <v>1485</v>
      </c>
      <c r="M3715" s="263" t="s">
        <v>1485</v>
      </c>
      <c r="N3715" s="254" t="s">
        <v>47</v>
      </c>
      <c r="O3715" s="254" t="s">
        <v>47</v>
      </c>
      <c r="P3715" s="254" t="s">
        <v>47</v>
      </c>
      <c r="Q3715" s="254" t="s">
        <v>47</v>
      </c>
      <c r="R3715" s="254" t="s">
        <v>47</v>
      </c>
      <c r="S3715" s="243"/>
      <c r="T3715" s="1371"/>
      <c r="U3715" s="245" t="s">
        <v>5437</v>
      </c>
      <c r="W3715" s="265" t="s">
        <v>162</v>
      </c>
      <c r="X3715" s="265" t="s">
        <v>1341</v>
      </c>
      <c r="Y3715" s="248">
        <v>17</v>
      </c>
      <c r="Z3715" s="202"/>
      <c r="AA3715" s="202"/>
      <c r="AB3715" s="499"/>
      <c r="AC3715" s="249">
        <f>IF(B3715="","",(IFERROR(VLOOKUP(B3715,Projecten!A$4:X$9452,5,FALSE),"niet bekend")))</f>
        <v>1</v>
      </c>
      <c r="AD3715" s="330">
        <f t="shared" si="250"/>
        <v>2976.5</v>
      </c>
      <c r="AE3715" s="211">
        <f>IF(B3715="","",(IFERROR(VLOOKUP(B3715,Projecten!A$4:X$9452,23,FALSE),"niet bekend")))</f>
        <v>2976.5</v>
      </c>
      <c r="AF3715" s="330">
        <f>IF(B3715="","",(IFERROR(VLOOKUP(B3715,Projecten!A$4:X$9452,12,FALSE),"niet bekend")))</f>
        <v>2976.5</v>
      </c>
      <c r="AG3715" s="209"/>
    </row>
    <row r="3716" spans="1:33" x14ac:dyDescent="0.2">
      <c r="A3716" s="202">
        <v>34309</v>
      </c>
      <c r="B3716" s="261">
        <v>2018507</v>
      </c>
      <c r="C3716" s="243">
        <v>122186</v>
      </c>
      <c r="D3716" s="271">
        <v>750218</v>
      </c>
      <c r="E3716" s="202" t="s">
        <v>26</v>
      </c>
      <c r="F3716" s="202">
        <v>1</v>
      </c>
      <c r="G3716" s="202">
        <v>8</v>
      </c>
      <c r="H3716" s="202">
        <v>5</v>
      </c>
      <c r="I3716" s="202">
        <v>3</v>
      </c>
      <c r="J3716" s="262">
        <v>43333</v>
      </c>
      <c r="K3716" s="262">
        <v>43334</v>
      </c>
      <c r="L3716" s="263" t="s">
        <v>1485</v>
      </c>
      <c r="M3716" s="263" t="s">
        <v>1485</v>
      </c>
      <c r="N3716" s="254" t="s">
        <v>47</v>
      </c>
      <c r="O3716" s="254" t="s">
        <v>47</v>
      </c>
      <c r="P3716" s="254" t="s">
        <v>47</v>
      </c>
      <c r="Q3716" s="254" t="s">
        <v>47</v>
      </c>
      <c r="R3716" s="254" t="s">
        <v>47</v>
      </c>
      <c r="S3716" s="243"/>
      <c r="T3716" s="1371"/>
      <c r="U3716" s="245" t="s">
        <v>5437</v>
      </c>
      <c r="W3716" s="265" t="s">
        <v>162</v>
      </c>
      <c r="X3716" s="265" t="s">
        <v>1341</v>
      </c>
      <c r="Y3716" s="248">
        <v>17</v>
      </c>
      <c r="Z3716" s="202"/>
      <c r="AA3716" s="202"/>
      <c r="AB3716" s="499"/>
      <c r="AC3716" s="249">
        <f>IF(B3716="","",(IFERROR(VLOOKUP(B3716,Projecten!A$4:X$9452,5,FALSE),"niet bekend")))</f>
        <v>1</v>
      </c>
      <c r="AD3716" s="330">
        <f t="shared" si="250"/>
        <v>3002.33</v>
      </c>
      <c r="AE3716" s="211">
        <f>IF(B3716="","",(IFERROR(VLOOKUP(B3716,Projecten!A$4:X$9452,23,FALSE),"niet bekend")))</f>
        <v>3002.33</v>
      </c>
      <c r="AF3716" s="330">
        <f>IF(B3716="","",(IFERROR(VLOOKUP(B3716,Projecten!A$4:X$9452,12,FALSE),"niet bekend")))</f>
        <v>3002.33</v>
      </c>
      <c r="AG3716" s="209"/>
    </row>
    <row r="3717" spans="1:33" x14ac:dyDescent="0.2">
      <c r="A3717" s="202">
        <v>34310</v>
      </c>
      <c r="B3717" s="261">
        <v>2018499</v>
      </c>
      <c r="C3717" s="243">
        <v>122186</v>
      </c>
      <c r="D3717" s="271" t="s">
        <v>5529</v>
      </c>
      <c r="E3717" s="202" t="s">
        <v>317</v>
      </c>
      <c r="F3717" s="202">
        <v>1</v>
      </c>
      <c r="G3717" s="202">
        <v>2</v>
      </c>
      <c r="H3717" s="202">
        <v>1</v>
      </c>
      <c r="I3717" s="202">
        <v>1</v>
      </c>
      <c r="J3717" s="262">
        <v>43333</v>
      </c>
      <c r="K3717" s="263" t="s">
        <v>1485</v>
      </c>
      <c r="L3717" s="263" t="s">
        <v>1485</v>
      </c>
      <c r="M3717" s="263" t="s">
        <v>1485</v>
      </c>
      <c r="N3717" s="254" t="s">
        <v>47</v>
      </c>
      <c r="O3717" s="254" t="s">
        <v>47</v>
      </c>
      <c r="P3717" s="254" t="s">
        <v>47</v>
      </c>
      <c r="Q3717" s="254" t="s">
        <v>47</v>
      </c>
      <c r="R3717" s="254" t="s">
        <v>47</v>
      </c>
      <c r="S3717" s="243"/>
      <c r="T3717" s="1371"/>
      <c r="U3717" s="245">
        <v>36</v>
      </c>
      <c r="W3717" s="265" t="s">
        <v>777</v>
      </c>
      <c r="X3717" s="265" t="s">
        <v>1341</v>
      </c>
      <c r="Y3717" s="248">
        <v>6</v>
      </c>
      <c r="Z3717" s="202"/>
      <c r="AA3717" s="202"/>
      <c r="AB3717" s="499"/>
      <c r="AC3717" s="249">
        <f>IF(B3717="","",(IFERROR(VLOOKUP(B3717,Projecten!A$4:X$9452,5,FALSE),"niet bekend")))</f>
        <v>1</v>
      </c>
      <c r="AD3717" s="330">
        <f t="shared" si="250"/>
        <v>897.17</v>
      </c>
      <c r="AE3717" s="211">
        <f>IF(B3717="","",(IFERROR(VLOOKUP(B3717,Projecten!A$4:X$9452,23,FALSE),"niet bekend")))</f>
        <v>897.17</v>
      </c>
      <c r="AF3717" s="330">
        <f>IF(B3717="","",(IFERROR(VLOOKUP(B3717,Projecten!A$4:X$9452,12,FALSE),"niet bekend")))</f>
        <v>897.17</v>
      </c>
      <c r="AG3717" s="209"/>
    </row>
    <row r="3718" spans="1:33" s="312" customFormat="1" x14ac:dyDescent="0.2">
      <c r="A3718" s="298"/>
      <c r="B3718" s="1012"/>
      <c r="C3718" s="299"/>
      <c r="D3718" s="300"/>
      <c r="E3718" s="300"/>
      <c r="F3718" s="300"/>
      <c r="G3718" s="300"/>
      <c r="H3718" s="300"/>
      <c r="I3718" s="300"/>
      <c r="J3718" s="301"/>
      <c r="K3718" s="301"/>
      <c r="L3718" s="301"/>
      <c r="M3718" s="302"/>
      <c r="N3718" s="302"/>
      <c r="O3718" s="302"/>
      <c r="P3718" s="302"/>
      <c r="Q3718" s="302"/>
      <c r="R3718" s="302"/>
      <c r="S3718" s="303"/>
      <c r="T3718" s="1445"/>
      <c r="U3718" s="305"/>
      <c r="V3718" s="305"/>
      <c r="W3718" s="307"/>
      <c r="X3718" s="307"/>
      <c r="Y3718" s="307"/>
      <c r="Z3718" s="298"/>
      <c r="AA3718" s="308"/>
      <c r="AB3718" s="410"/>
      <c r="AC3718" s="310"/>
      <c r="AD3718" s="412"/>
    </row>
    <row r="3719" spans="1:33" s="236" customFormat="1" ht="12" customHeight="1" x14ac:dyDescent="0.2">
      <c r="A3719" s="220"/>
      <c r="C3719" s="221"/>
      <c r="D3719" s="222">
        <f>SUM(G3719:I3719)</f>
        <v>335</v>
      </c>
      <c r="E3719" s="220"/>
      <c r="F3719" s="220">
        <f>SUM(F3720:F3745)</f>
        <v>17</v>
      </c>
      <c r="G3719" s="220">
        <f>SUM(G3720:G3745)</f>
        <v>173</v>
      </c>
      <c r="H3719" s="220">
        <f>SUM(H3720:H3745)</f>
        <v>84</v>
      </c>
      <c r="I3719" s="220">
        <f>SUM(I3720:I3745)</f>
        <v>78</v>
      </c>
      <c r="J3719" s="223"/>
      <c r="K3719" s="223"/>
      <c r="L3719" s="223"/>
      <c r="M3719" s="224"/>
      <c r="N3719" s="224"/>
      <c r="O3719" s="224"/>
      <c r="P3719" s="224"/>
      <c r="Q3719" s="224"/>
      <c r="R3719" s="224"/>
      <c r="S3719" s="225">
        <v>36</v>
      </c>
      <c r="T3719" s="1442"/>
      <c r="U3719" s="227"/>
      <c r="V3719" s="227"/>
      <c r="W3719" s="229"/>
      <c r="X3719" s="230">
        <f>SUM(Y3719:Y3745)</f>
        <v>457.5</v>
      </c>
      <c r="Y3719" s="231"/>
      <c r="Z3719" s="231">
        <v>0</v>
      </c>
      <c r="AA3719" s="232">
        <f>X3719-Z3719</f>
        <v>457.5</v>
      </c>
      <c r="AB3719" s="221"/>
      <c r="AC3719" s="234"/>
      <c r="AD3719" s="384">
        <f>SUM(AD3720:AD3745)</f>
        <v>71143.95</v>
      </c>
    </row>
    <row r="3720" spans="1:33" x14ac:dyDescent="0.2">
      <c r="A3720" s="202"/>
      <c r="B3720" s="519"/>
      <c r="C3720" s="238"/>
      <c r="D3720" s="239"/>
      <c r="E3720" s="240"/>
      <c r="F3720" s="240"/>
      <c r="G3720" s="240"/>
      <c r="H3720" s="240"/>
      <c r="I3720" s="240"/>
      <c r="J3720" s="241"/>
      <c r="K3720" s="241"/>
      <c r="L3720" s="241"/>
      <c r="M3720" s="242"/>
      <c r="N3720" s="242"/>
      <c r="O3720" s="242"/>
      <c r="P3720" s="242"/>
      <c r="Q3720" s="242"/>
      <c r="R3720" s="242"/>
      <c r="S3720" s="243" t="s">
        <v>4543</v>
      </c>
      <c r="T3720" s="1371"/>
      <c r="U3720" s="245"/>
      <c r="X3720" s="247" t="s">
        <v>4856</v>
      </c>
      <c r="Y3720" s="248"/>
      <c r="Z3720" s="202"/>
      <c r="AA3720" s="202"/>
      <c r="AB3720" s="243"/>
      <c r="AC3720" s="249" t="str">
        <f>IF(B3720="","",(IFERROR(VLOOKUP(B3720,Projecten!A$4:X$9452,5,FALSE),"niet bekend")))</f>
        <v/>
      </c>
      <c r="AD3720" s="330" t="str">
        <f>IF(AC3720="","",(IF(F3720=0,AF3720,(F3720/AC3720*AF3720))))</f>
        <v/>
      </c>
      <c r="AE3720" s="211" t="str">
        <f>IF(B3720="","",(IFERROR(VLOOKUP(B3720,Projecten!A$4:X$9452,23,FALSE),"niet bekend")))</f>
        <v/>
      </c>
      <c r="AF3720" s="330" t="str">
        <f>IF(B3720="","",(IFERROR(VLOOKUP(B3720,Projecten!A$4:X$9452,12,FALSE),"niet bekend")))</f>
        <v/>
      </c>
      <c r="AG3720" s="209"/>
    </row>
    <row r="3721" spans="1:33" s="259" customFormat="1" x14ac:dyDescent="0.2">
      <c r="A3721" s="202"/>
      <c r="B3721" s="250"/>
      <c r="C3721" s="251"/>
      <c r="D3721" s="252"/>
      <c r="E3721" s="239"/>
      <c r="F3721" s="239"/>
      <c r="G3721" s="239"/>
      <c r="H3721" s="239"/>
      <c r="I3721" s="239"/>
      <c r="J3721" s="253"/>
      <c r="K3721" s="253"/>
      <c r="L3721" s="253"/>
      <c r="M3721" s="253"/>
      <c r="N3721" s="254"/>
      <c r="O3721" s="254"/>
      <c r="P3721" s="254"/>
      <c r="Q3721" s="254"/>
      <c r="R3721" s="254"/>
      <c r="S3721" s="243">
        <v>2018</v>
      </c>
      <c r="T3721" s="1443"/>
      <c r="U3721" s="255"/>
      <c r="V3721" s="638"/>
      <c r="W3721" s="239"/>
      <c r="X3721" s="239"/>
      <c r="Y3721" s="257"/>
      <c r="Z3721" s="239"/>
      <c r="AA3721" s="239"/>
      <c r="AB3721" s="1120"/>
      <c r="AC3721" s="249" t="str">
        <f>IF(B3721="","",(IFERROR(VLOOKUP(B3721,Projecten!A$4:X$9452,5,FALSE),"niet bekend")))</f>
        <v/>
      </c>
      <c r="AD3721" s="330" t="str">
        <f>IF(AC3721="","",(IF(F3721=0,AF3721,(F3721/AC3721*AF3721))))</f>
        <v/>
      </c>
      <c r="AE3721" s="211" t="str">
        <f>IF(B3721="","",(IFERROR(VLOOKUP(B3721,Projecten!A$4:X$9452,23,FALSE),"niet bekend")))</f>
        <v/>
      </c>
      <c r="AF3721" s="330" t="str">
        <f>IF(B3721="","",(IFERROR(VLOOKUP(B3721,Projecten!A$4:X$9452,12,FALSE),"niet bekend")))</f>
        <v/>
      </c>
    </row>
    <row r="3722" spans="1:33" s="259" customFormat="1" x14ac:dyDescent="0.2">
      <c r="A3722" s="202">
        <v>34836</v>
      </c>
      <c r="B3722" s="250"/>
      <c r="C3722" s="251"/>
      <c r="D3722" s="252" t="s">
        <v>4563</v>
      </c>
      <c r="E3722" s="239"/>
      <c r="F3722" s="239"/>
      <c r="G3722" s="239"/>
      <c r="H3722" s="239"/>
      <c r="I3722" s="239"/>
      <c r="J3722" s="253"/>
      <c r="K3722" s="253"/>
      <c r="L3722" s="253"/>
      <c r="M3722" s="253"/>
      <c r="N3722" s="254"/>
      <c r="O3722" s="254"/>
      <c r="P3722" s="254"/>
      <c r="Q3722" s="254"/>
      <c r="R3722" s="254"/>
      <c r="S3722" s="251"/>
      <c r="T3722" s="1443"/>
      <c r="U3722" s="255"/>
      <c r="V3722" s="638"/>
      <c r="W3722" s="260"/>
      <c r="X3722" s="239"/>
      <c r="Y3722" s="257">
        <v>5</v>
      </c>
      <c r="Z3722" s="239"/>
      <c r="AA3722" s="239"/>
      <c r="AB3722" s="1120"/>
      <c r="AC3722" s="249" t="str">
        <f>IF(B3722="","",(IFERROR(VLOOKUP(B3722,Projecten!A$4:X$9452,5,FALSE),"niet bekend")))</f>
        <v/>
      </c>
      <c r="AD3722" s="330" t="str">
        <f>IF(AC3722="","",(IF(F3722=0,AF3722,(F3722/AC3722*AF3722))))</f>
        <v/>
      </c>
      <c r="AE3722" s="211" t="str">
        <f>IF(B3722="","",(IFERROR(VLOOKUP(B3722,Projecten!A$4:X$9452,23,FALSE),"niet bekend")))</f>
        <v/>
      </c>
      <c r="AF3722" s="330" t="str">
        <f>IF(B3722="","",(IFERROR(VLOOKUP(B3722,Projecten!A$4:X$9452,12,FALSE),"niet bekend")))</f>
        <v/>
      </c>
    </row>
    <row r="3723" spans="1:33" s="259" customFormat="1" x14ac:dyDescent="0.2">
      <c r="A3723" s="202">
        <v>34837</v>
      </c>
      <c r="B3723" s="250"/>
      <c r="C3723" s="251"/>
      <c r="D3723" s="252" t="s">
        <v>5764</v>
      </c>
      <c r="E3723" s="239"/>
      <c r="F3723" s="239"/>
      <c r="G3723" s="239"/>
      <c r="H3723" s="239"/>
      <c r="I3723" s="239"/>
      <c r="J3723" s="253"/>
      <c r="K3723" s="253"/>
      <c r="L3723" s="253"/>
      <c r="M3723" s="253"/>
      <c r="N3723" s="254"/>
      <c r="O3723" s="254"/>
      <c r="P3723" s="254"/>
      <c r="Q3723" s="254"/>
      <c r="R3723" s="254"/>
      <c r="S3723" s="251"/>
      <c r="T3723" s="1443"/>
      <c r="U3723" s="255"/>
      <c r="V3723" s="638"/>
      <c r="W3723" s="260"/>
      <c r="X3723" s="239"/>
      <c r="Y3723" s="257">
        <v>0</v>
      </c>
      <c r="Z3723" s="239"/>
      <c r="AA3723" s="239"/>
      <c r="AB3723" s="1120"/>
      <c r="AC3723" s="249"/>
      <c r="AD3723" s="330"/>
      <c r="AE3723" s="211"/>
      <c r="AF3723" s="330"/>
    </row>
    <row r="3724" spans="1:33" s="259" customFormat="1" x14ac:dyDescent="0.2">
      <c r="A3724" s="202">
        <v>34838</v>
      </c>
      <c r="B3724" s="250"/>
      <c r="C3724" s="251"/>
      <c r="D3724" s="252" t="s">
        <v>5774</v>
      </c>
      <c r="E3724" s="239"/>
      <c r="F3724" s="239"/>
      <c r="G3724" s="239"/>
      <c r="H3724" s="239"/>
      <c r="I3724" s="239"/>
      <c r="J3724" s="253"/>
      <c r="K3724" s="253"/>
      <c r="L3724" s="253"/>
      <c r="M3724" s="253"/>
      <c r="N3724" s="254"/>
      <c r="O3724" s="254"/>
      <c r="P3724" s="254"/>
      <c r="Q3724" s="254"/>
      <c r="R3724" s="254"/>
      <c r="S3724" s="251"/>
      <c r="T3724" s="1443"/>
      <c r="U3724" s="255"/>
      <c r="V3724" s="638"/>
      <c r="W3724" s="260"/>
      <c r="X3724" s="239"/>
      <c r="Y3724" s="257">
        <v>9</v>
      </c>
      <c r="Z3724" s="239"/>
      <c r="AA3724" s="239"/>
      <c r="AB3724" s="1120"/>
      <c r="AC3724" s="249"/>
      <c r="AD3724" s="330"/>
      <c r="AE3724" s="211"/>
      <c r="AF3724" s="330"/>
    </row>
    <row r="3725" spans="1:33" s="259" customFormat="1" x14ac:dyDescent="0.2">
      <c r="A3725" s="202">
        <v>35007</v>
      </c>
      <c r="B3725" s="250"/>
      <c r="C3725" s="251"/>
      <c r="D3725" s="252" t="s">
        <v>5784</v>
      </c>
      <c r="E3725" s="239"/>
      <c r="F3725" s="239"/>
      <c r="G3725" s="239"/>
      <c r="H3725" s="239"/>
      <c r="I3725" s="239"/>
      <c r="J3725" s="253"/>
      <c r="K3725" s="253"/>
      <c r="L3725" s="253"/>
      <c r="M3725" s="253"/>
      <c r="N3725" s="254"/>
      <c r="O3725" s="254"/>
      <c r="P3725" s="254"/>
      <c r="Q3725" s="254"/>
      <c r="R3725" s="254"/>
      <c r="S3725" s="251"/>
      <c r="T3725" s="1443"/>
      <c r="U3725" s="255"/>
      <c r="V3725" s="638"/>
      <c r="W3725" s="260"/>
      <c r="X3725" s="239"/>
      <c r="Y3725" s="257">
        <v>16.5</v>
      </c>
      <c r="Z3725" s="239"/>
      <c r="AA3725" s="239"/>
      <c r="AB3725" s="1120"/>
      <c r="AC3725" s="249"/>
      <c r="AD3725" s="330"/>
      <c r="AE3725" s="211"/>
      <c r="AF3725" s="330"/>
    </row>
    <row r="3726" spans="1:33" s="259" customFormat="1" x14ac:dyDescent="0.2">
      <c r="A3726" s="202">
        <v>34839</v>
      </c>
      <c r="B3726" s="250"/>
      <c r="C3726" s="251"/>
      <c r="D3726" s="252" t="s">
        <v>5445</v>
      </c>
      <c r="E3726" s="239"/>
      <c r="F3726" s="239"/>
      <c r="G3726" s="239"/>
      <c r="H3726" s="239"/>
      <c r="I3726" s="239"/>
      <c r="J3726" s="253"/>
      <c r="K3726" s="253"/>
      <c r="L3726" s="253"/>
      <c r="M3726" s="253"/>
      <c r="N3726" s="254"/>
      <c r="O3726" s="254"/>
      <c r="P3726" s="254"/>
      <c r="Q3726" s="254"/>
      <c r="R3726" s="254"/>
      <c r="S3726" s="251"/>
      <c r="T3726" s="1443"/>
      <c r="U3726" s="255"/>
      <c r="V3726" s="638"/>
      <c r="W3726" s="260"/>
      <c r="X3726" s="239"/>
      <c r="Y3726" s="257">
        <v>17</v>
      </c>
      <c r="Z3726" s="239"/>
      <c r="AA3726" s="239"/>
      <c r="AB3726" s="1120"/>
      <c r="AC3726" s="249"/>
      <c r="AD3726" s="330"/>
      <c r="AE3726" s="211"/>
      <c r="AF3726" s="330"/>
    </row>
    <row r="3727" spans="1:33" s="259" customFormat="1" x14ac:dyDescent="0.2">
      <c r="A3727" s="202">
        <v>35010</v>
      </c>
      <c r="B3727" s="250"/>
      <c r="C3727" s="251"/>
      <c r="D3727" s="252" t="s">
        <v>5788</v>
      </c>
      <c r="E3727" s="239"/>
      <c r="F3727" s="239"/>
      <c r="G3727" s="239"/>
      <c r="H3727" s="239"/>
      <c r="I3727" s="239"/>
      <c r="J3727" s="253"/>
      <c r="K3727" s="253"/>
      <c r="L3727" s="253"/>
      <c r="M3727" s="253"/>
      <c r="N3727" s="254"/>
      <c r="O3727" s="254"/>
      <c r="P3727" s="254"/>
      <c r="Q3727" s="254"/>
      <c r="R3727" s="254"/>
      <c r="S3727" s="251"/>
      <c r="T3727" s="1443"/>
      <c r="U3727" s="255"/>
      <c r="V3727" s="638"/>
      <c r="W3727" s="260"/>
      <c r="X3727" s="239"/>
      <c r="Y3727" s="257">
        <v>3</v>
      </c>
      <c r="Z3727" s="239"/>
      <c r="AA3727" s="239"/>
      <c r="AB3727" s="1120"/>
      <c r="AC3727" s="249"/>
      <c r="AD3727" s="330"/>
      <c r="AE3727" s="211"/>
      <c r="AF3727" s="330"/>
    </row>
    <row r="3728" spans="1:33" x14ac:dyDescent="0.2">
      <c r="A3728" s="202">
        <v>34840</v>
      </c>
      <c r="B3728" s="261">
        <v>2018521</v>
      </c>
      <c r="C3728" s="243">
        <v>122187</v>
      </c>
      <c r="D3728" s="271" t="s">
        <v>5569</v>
      </c>
      <c r="E3728" s="202" t="s">
        <v>352</v>
      </c>
      <c r="F3728" s="202">
        <v>0</v>
      </c>
      <c r="G3728" s="202">
        <v>19</v>
      </c>
      <c r="H3728" s="202">
        <v>0</v>
      </c>
      <c r="I3728" s="202">
        <v>19</v>
      </c>
      <c r="J3728" s="263" t="s">
        <v>1485</v>
      </c>
      <c r="K3728" s="263" t="s">
        <v>1485</v>
      </c>
      <c r="L3728" s="263" t="s">
        <v>1485</v>
      </c>
      <c r="M3728" s="263" t="s">
        <v>1485</v>
      </c>
      <c r="N3728" s="254" t="s">
        <v>47</v>
      </c>
      <c r="O3728" s="254" t="s">
        <v>47</v>
      </c>
      <c r="P3728" s="254" t="s">
        <v>47</v>
      </c>
      <c r="Q3728" s="254" t="s">
        <v>47</v>
      </c>
      <c r="R3728" s="254" t="s">
        <v>47</v>
      </c>
      <c r="S3728" s="243"/>
      <c r="T3728" s="1371"/>
      <c r="U3728" s="245">
        <v>36</v>
      </c>
      <c r="W3728" s="318" t="s">
        <v>5572</v>
      </c>
      <c r="X3728" s="265" t="s">
        <v>1341</v>
      </c>
      <c r="Y3728" s="248">
        <v>67</v>
      </c>
      <c r="Z3728" s="202"/>
      <c r="AA3728" s="202"/>
      <c r="AB3728" s="499"/>
      <c r="AC3728" s="249">
        <f>IF(B3728="","",(IFERROR(VLOOKUP(B3728,Projecten!A$4:X$9452,5,FALSE),"niet bekend")))</f>
        <v>0</v>
      </c>
      <c r="AD3728" s="330">
        <f>IF(AC3728="","",(IF(F3728=0,AF3728,(F3728/AC3728*AF3728))))</f>
        <v>8868.25</v>
      </c>
      <c r="AE3728" s="211">
        <f>IF(B3728="","",(IFERROR(VLOOKUP(B3728,Projecten!A$4:X$9452,23,FALSE),"niet bekend")))</f>
        <v>8868.25</v>
      </c>
      <c r="AF3728" s="330">
        <f>IF(B3728="","",(IFERROR(VLOOKUP(B3728,Projecten!A$4:X$9452,12,FALSE),"niet bekend")))</f>
        <v>8868.25</v>
      </c>
      <c r="AG3728" s="209"/>
    </row>
    <row r="3729" spans="1:36" x14ac:dyDescent="0.2">
      <c r="A3729" s="202">
        <v>34841</v>
      </c>
      <c r="B3729" s="261" t="s">
        <v>5345</v>
      </c>
      <c r="C3729" s="243" t="s">
        <v>5602</v>
      </c>
      <c r="D3729" s="243" t="s">
        <v>5374</v>
      </c>
      <c r="E3729" s="202" t="s">
        <v>26</v>
      </c>
      <c r="F3729" s="202">
        <v>5</v>
      </c>
      <c r="G3729" s="202">
        <v>50</v>
      </c>
      <c r="H3729" s="202">
        <v>25</v>
      </c>
      <c r="I3729" s="318">
        <v>15</v>
      </c>
      <c r="J3729" s="262">
        <v>43290</v>
      </c>
      <c r="K3729" s="262">
        <v>43292</v>
      </c>
      <c r="L3729" s="263" t="s">
        <v>1485</v>
      </c>
      <c r="M3729" s="263" t="s">
        <v>1485</v>
      </c>
      <c r="N3729" s="322" t="s">
        <v>47</v>
      </c>
      <c r="O3729" s="254" t="s">
        <v>47</v>
      </c>
      <c r="P3729" s="254" t="s">
        <v>47</v>
      </c>
      <c r="Q3729" s="254" t="s">
        <v>47</v>
      </c>
      <c r="R3729" s="254" t="s">
        <v>47</v>
      </c>
      <c r="S3729" s="243"/>
      <c r="T3729" s="1371"/>
      <c r="U3729" s="245">
        <v>38</v>
      </c>
      <c r="W3729" s="318" t="s">
        <v>2265</v>
      </c>
      <c r="X3729" s="265" t="s">
        <v>5655</v>
      </c>
      <c r="Y3729" s="248">
        <v>100</v>
      </c>
      <c r="Z3729" s="202"/>
      <c r="AA3729" s="202"/>
      <c r="AB3729" s="499"/>
      <c r="AC3729" s="249">
        <f>IF(B3729="","",(IFERROR(VLOOKUP(B3729,Projecten!A$4:X$9452,5,FALSE),"niet bekend")))</f>
        <v>5</v>
      </c>
      <c r="AD3729" s="330">
        <f>IF(AC3729="","",(IF(F3729=0,AF3729,(F3729/AC3729*AF3729))))</f>
        <v>19250</v>
      </c>
      <c r="AE3729" s="211">
        <f>IF(B3729="","",(IFERROR(VLOOKUP(B3729,Projecten!A$4:X$9452,23,FALSE),"niet bekend")))</f>
        <v>19250</v>
      </c>
      <c r="AF3729" s="330">
        <f>IF(B3729="","",(IFERROR(VLOOKUP(B3729,Projecten!A$4:X$9452,12,FALSE),"niet bekend")))</f>
        <v>19250</v>
      </c>
      <c r="AG3729" s="209"/>
    </row>
    <row r="3730" spans="1:36" s="297" customFormat="1" x14ac:dyDescent="0.2">
      <c r="A3730" s="288">
        <v>34843</v>
      </c>
      <c r="B3730" s="1551">
        <v>2018577</v>
      </c>
      <c r="C3730" s="333">
        <v>122236</v>
      </c>
      <c r="D3730" s="333" t="s">
        <v>5662</v>
      </c>
      <c r="E3730" s="334" t="s">
        <v>352</v>
      </c>
      <c r="F3730" s="334">
        <v>0</v>
      </c>
      <c r="G3730" s="334">
        <v>1</v>
      </c>
      <c r="H3730" s="334">
        <v>0</v>
      </c>
      <c r="I3730" s="334">
        <v>0</v>
      </c>
      <c r="J3730" s="290" t="s">
        <v>1485</v>
      </c>
      <c r="K3730" s="290" t="s">
        <v>1485</v>
      </c>
      <c r="L3730" s="290" t="s">
        <v>1485</v>
      </c>
      <c r="M3730" s="290" t="s">
        <v>1485</v>
      </c>
      <c r="N3730" s="291" t="s">
        <v>47</v>
      </c>
      <c r="O3730" s="291" t="s">
        <v>47</v>
      </c>
      <c r="P3730" s="291" t="s">
        <v>47</v>
      </c>
      <c r="Q3730" s="291" t="s">
        <v>47</v>
      </c>
      <c r="R3730" s="291" t="s">
        <v>47</v>
      </c>
      <c r="S3730" s="271"/>
      <c r="T3730" s="1536"/>
      <c r="U3730" s="293">
        <v>36</v>
      </c>
      <c r="V3730" s="719"/>
      <c r="W3730" s="318" t="s">
        <v>5572</v>
      </c>
      <c r="X3730" s="314"/>
      <c r="Y3730" s="295">
        <v>2</v>
      </c>
      <c r="Z3730" s="288"/>
      <c r="AA3730" s="288"/>
      <c r="AB3730" s="1347"/>
      <c r="AC3730" s="268">
        <f>IF(B3730="","",(IFERROR(VLOOKUP(B3730,Projecten!A$4:X$9452,5,FALSE),"niet bekend")))</f>
        <v>0</v>
      </c>
      <c r="AD3730" s="360">
        <f>IF(AC3730="","",(IF(F3730=0,AF3730,(F3730/AC3730*AF3730))))</f>
        <v>163.34</v>
      </c>
      <c r="AE3730" s="296">
        <f>IF(B3730="","",(IFERROR(VLOOKUP(B3730,Projecten!A$4:X$9452,23,FALSE),"niet bekend")))</f>
        <v>163.34</v>
      </c>
      <c r="AF3730" s="360">
        <f>IF(B3730="","",(IFERROR(VLOOKUP(B3730,Projecten!A$4:X$9452,12,FALSE),"niet bekend")))</f>
        <v>163.34</v>
      </c>
      <c r="AG3730" s="268"/>
      <c r="AH3730" s="360"/>
      <c r="AI3730" s="296"/>
      <c r="AJ3730" s="360"/>
    </row>
    <row r="3731" spans="1:36" s="297" customFormat="1" x14ac:dyDescent="0.2">
      <c r="A3731" s="288"/>
      <c r="B3731" s="560"/>
      <c r="C3731" s="560"/>
      <c r="D3731" s="560"/>
      <c r="E3731" s="562"/>
      <c r="F3731" s="562"/>
      <c r="G3731" s="562"/>
      <c r="H3731" s="562"/>
      <c r="I3731" s="562"/>
      <c r="J3731" s="290"/>
      <c r="K3731" s="290"/>
      <c r="L3731" s="290"/>
      <c r="M3731" s="290"/>
      <c r="N3731" s="291"/>
      <c r="O3731" s="291"/>
      <c r="P3731" s="291"/>
      <c r="Q3731" s="291"/>
      <c r="R3731" s="291"/>
      <c r="S3731" s="271"/>
      <c r="T3731" s="1536"/>
      <c r="U3731" s="293"/>
      <c r="V3731" s="719"/>
      <c r="W3731" s="318"/>
      <c r="X3731" s="314"/>
      <c r="Y3731" s="295"/>
      <c r="Z3731" s="288"/>
      <c r="AA3731" s="288"/>
      <c r="AB3731" s="1347"/>
      <c r="AC3731" s="268"/>
      <c r="AD3731" s="360"/>
      <c r="AE3731" s="296"/>
      <c r="AF3731" s="360"/>
      <c r="AG3731" s="268"/>
      <c r="AH3731" s="360"/>
      <c r="AI3731" s="296"/>
      <c r="AJ3731" s="360"/>
    </row>
    <row r="3732" spans="1:36" s="297" customFormat="1" x14ac:dyDescent="0.2">
      <c r="A3732" s="288">
        <v>34844</v>
      </c>
      <c r="B3732" s="289">
        <v>2018578</v>
      </c>
      <c r="C3732" s="271">
        <v>122240</v>
      </c>
      <c r="D3732" s="271" t="s">
        <v>5665</v>
      </c>
      <c r="E3732" s="288" t="s">
        <v>26</v>
      </c>
      <c r="F3732" s="288">
        <v>0</v>
      </c>
      <c r="G3732" s="288">
        <v>2</v>
      </c>
      <c r="H3732" s="288">
        <v>0</v>
      </c>
      <c r="I3732" s="288">
        <v>3</v>
      </c>
      <c r="J3732" s="313">
        <v>43354</v>
      </c>
      <c r="K3732" s="290" t="s">
        <v>1485</v>
      </c>
      <c r="L3732" s="290" t="s">
        <v>1485</v>
      </c>
      <c r="M3732" s="290" t="s">
        <v>1485</v>
      </c>
      <c r="N3732" s="291" t="s">
        <v>47</v>
      </c>
      <c r="O3732" s="291" t="s">
        <v>47</v>
      </c>
      <c r="P3732" s="291" t="s">
        <v>47</v>
      </c>
      <c r="Q3732" s="291" t="s">
        <v>47</v>
      </c>
      <c r="R3732" s="291" t="s">
        <v>47</v>
      </c>
      <c r="S3732" s="271"/>
      <c r="T3732" s="1536"/>
      <c r="U3732" s="293">
        <v>36</v>
      </c>
      <c r="V3732" s="719"/>
      <c r="W3732" s="314" t="s">
        <v>162</v>
      </c>
      <c r="X3732" s="314" t="s">
        <v>5798</v>
      </c>
      <c r="Y3732" s="295">
        <v>9</v>
      </c>
      <c r="Z3732" s="288"/>
      <c r="AA3732" s="288"/>
      <c r="AB3732" s="1347"/>
      <c r="AC3732" s="249">
        <f>IF(B3732="","",(IFERROR(VLOOKUP(B3732,Projecten!A$4:X$9452,5,FALSE),"niet bekend")))</f>
        <v>0</v>
      </c>
      <c r="AD3732" s="330">
        <f t="shared" ref="AD3732:AD3744" si="251">IF(AC3732="","",(IF(F3732=0,AF3732,(F3732/AC3732*AF3732))))</f>
        <v>1651.42</v>
      </c>
      <c r="AE3732" s="211">
        <f>IF(B3732="","",(IFERROR(VLOOKUP(B3732,Projecten!A$4:X$9452,23,FALSE),"niet bekend")))</f>
        <v>1651.42</v>
      </c>
      <c r="AF3732" s="330">
        <f>IF(B3732="","",(IFERROR(VLOOKUP(B3732,Projecten!A$4:X$9452,12,FALSE),"niet bekend")))</f>
        <v>1651.42</v>
      </c>
    </row>
    <row r="3733" spans="1:36" s="297" customFormat="1" x14ac:dyDescent="0.2">
      <c r="A3733" s="288">
        <v>34845</v>
      </c>
      <c r="B3733" s="332">
        <v>2018580</v>
      </c>
      <c r="C3733" s="333">
        <v>122240</v>
      </c>
      <c r="D3733" s="333" t="s">
        <v>5737</v>
      </c>
      <c r="E3733" s="334" t="s">
        <v>352</v>
      </c>
      <c r="F3733" s="334">
        <v>0</v>
      </c>
      <c r="G3733" s="334">
        <v>1</v>
      </c>
      <c r="H3733" s="334">
        <v>1</v>
      </c>
      <c r="I3733" s="334">
        <v>0</v>
      </c>
      <c r="J3733" s="290" t="s">
        <v>1485</v>
      </c>
      <c r="K3733" s="290" t="s">
        <v>1485</v>
      </c>
      <c r="L3733" s="290" t="s">
        <v>1485</v>
      </c>
      <c r="M3733" s="290" t="s">
        <v>1485</v>
      </c>
      <c r="N3733" s="291" t="s">
        <v>47</v>
      </c>
      <c r="O3733" s="291" t="s">
        <v>47</v>
      </c>
      <c r="P3733" s="291" t="s">
        <v>47</v>
      </c>
      <c r="Q3733" s="291" t="s">
        <v>47</v>
      </c>
      <c r="R3733" s="291" t="s">
        <v>47</v>
      </c>
      <c r="S3733" s="271"/>
      <c r="T3733" s="1536"/>
      <c r="U3733" s="293">
        <v>36</v>
      </c>
      <c r="V3733" s="719"/>
      <c r="W3733" s="314" t="s">
        <v>532</v>
      </c>
      <c r="X3733" s="314" t="s">
        <v>1250</v>
      </c>
      <c r="Y3733" s="295">
        <v>2</v>
      </c>
      <c r="Z3733" s="288"/>
      <c r="AA3733" s="288"/>
      <c r="AB3733" s="1347"/>
      <c r="AC3733" s="249">
        <f>IF(B3733="","",(IFERROR(VLOOKUP(B3733,Projecten!A$4:X$9452,5,FALSE),"niet bekend")))</f>
        <v>0</v>
      </c>
      <c r="AD3733" s="330">
        <f t="shared" si="251"/>
        <v>202.17</v>
      </c>
      <c r="AE3733" s="211">
        <f>IF(B3733="","",(IFERROR(VLOOKUP(B3733,Projecten!A$4:X$9452,23,FALSE),"niet bekend")))</f>
        <v>202.17</v>
      </c>
      <c r="AF3733" s="330">
        <f>IF(B3733="","",(IFERROR(VLOOKUP(B3733,Projecten!A$4:X$9452,12,FALSE),"niet bekend")))</f>
        <v>202.17</v>
      </c>
    </row>
    <row r="3734" spans="1:36" x14ac:dyDescent="0.2">
      <c r="A3734" s="202">
        <v>34846</v>
      </c>
      <c r="B3734" s="261" t="s">
        <v>5400</v>
      </c>
      <c r="C3734" s="243">
        <v>122221</v>
      </c>
      <c r="D3734" s="271" t="s">
        <v>5408</v>
      </c>
      <c r="E3734" s="202" t="s">
        <v>26</v>
      </c>
      <c r="F3734" s="202">
        <v>2</v>
      </c>
      <c r="G3734" s="202">
        <v>16</v>
      </c>
      <c r="H3734" s="202">
        <v>10</v>
      </c>
      <c r="I3734" s="202">
        <v>4</v>
      </c>
      <c r="J3734" s="262">
        <v>43334</v>
      </c>
      <c r="K3734" s="262">
        <v>43332</v>
      </c>
      <c r="L3734" s="263" t="s">
        <v>1485</v>
      </c>
      <c r="M3734" s="263" t="s">
        <v>1485</v>
      </c>
      <c r="N3734" s="254" t="s">
        <v>47</v>
      </c>
      <c r="O3734" s="254" t="s">
        <v>47</v>
      </c>
      <c r="P3734" s="254" t="s">
        <v>47</v>
      </c>
      <c r="Q3734" s="254" t="s">
        <v>47</v>
      </c>
      <c r="R3734" s="254" t="s">
        <v>47</v>
      </c>
      <c r="S3734" s="243"/>
      <c r="T3734" s="1371" t="s">
        <v>47</v>
      </c>
      <c r="U3734" s="245">
        <v>37</v>
      </c>
      <c r="W3734" s="265" t="s">
        <v>421</v>
      </c>
      <c r="X3734" s="265" t="s">
        <v>1250</v>
      </c>
      <c r="Y3734" s="248">
        <v>40</v>
      </c>
      <c r="Z3734" s="202"/>
      <c r="AA3734" s="202"/>
      <c r="AB3734" s="499"/>
      <c r="AC3734" s="249">
        <f>IF(B3734="","",(IFERROR(VLOOKUP(B3734,Projecten!A$4:X$9452,5,FALSE),"niet bekend")))</f>
        <v>2</v>
      </c>
      <c r="AD3734" s="330">
        <f t="shared" si="251"/>
        <v>7000</v>
      </c>
      <c r="AE3734" s="211">
        <f>IF(B3734="","",(IFERROR(VLOOKUP(B3734,Projecten!A$4:X$9452,23,FALSE),"niet bekend")))</f>
        <v>7000</v>
      </c>
      <c r="AF3734" s="330">
        <f>IF(B3734="","",(IFERROR(VLOOKUP(B3734,Projecten!A$4:X$9452,12,FALSE),"niet bekend")))</f>
        <v>7000</v>
      </c>
      <c r="AG3734" s="209"/>
    </row>
    <row r="3735" spans="1:36" x14ac:dyDescent="0.2">
      <c r="A3735" s="202">
        <v>34849</v>
      </c>
      <c r="B3735" s="261">
        <v>2018508</v>
      </c>
      <c r="C3735" s="243">
        <v>122224</v>
      </c>
      <c r="D3735" s="271" t="s">
        <v>5545</v>
      </c>
      <c r="E3735" s="202" t="s">
        <v>26</v>
      </c>
      <c r="F3735" s="202">
        <v>1</v>
      </c>
      <c r="G3735" s="202">
        <v>2</v>
      </c>
      <c r="H3735" s="202">
        <v>1</v>
      </c>
      <c r="I3735" s="318">
        <v>1</v>
      </c>
      <c r="J3735" s="262">
        <v>43333</v>
      </c>
      <c r="K3735" s="263" t="s">
        <v>1485</v>
      </c>
      <c r="L3735" s="263" t="s">
        <v>1485</v>
      </c>
      <c r="M3735" s="263" t="s">
        <v>1485</v>
      </c>
      <c r="N3735" s="254" t="s">
        <v>47</v>
      </c>
      <c r="O3735" s="254" t="s">
        <v>47</v>
      </c>
      <c r="P3735" s="254" t="s">
        <v>47</v>
      </c>
      <c r="Q3735" s="254" t="s">
        <v>47</v>
      </c>
      <c r="R3735" s="254" t="s">
        <v>47</v>
      </c>
      <c r="S3735" s="243"/>
      <c r="T3735" s="1371" t="s">
        <v>47</v>
      </c>
      <c r="U3735" s="245">
        <v>37</v>
      </c>
      <c r="W3735" s="265" t="s">
        <v>162</v>
      </c>
      <c r="X3735" s="265" t="s">
        <v>1341</v>
      </c>
      <c r="Y3735" s="248">
        <v>5</v>
      </c>
      <c r="Z3735" s="202"/>
      <c r="AA3735" s="202"/>
      <c r="AB3735" s="499"/>
      <c r="AC3735" s="249">
        <f>IF(B3735="","",(IFERROR(VLOOKUP(B3735,Projecten!A$4:X$9452,5,FALSE),"niet bekend")))</f>
        <v>1</v>
      </c>
      <c r="AD3735" s="330">
        <f t="shared" si="251"/>
        <v>691.64</v>
      </c>
      <c r="AE3735" s="211">
        <f>IF(B3735="","",(IFERROR(VLOOKUP(B3735,Projecten!A$4:X$9452,23,FALSE),"niet bekend")))</f>
        <v>691.64</v>
      </c>
      <c r="AF3735" s="330">
        <f>IF(B3735="","",(IFERROR(VLOOKUP(B3735,Projecten!A$4:X$9452,12,FALSE),"niet bekend")))</f>
        <v>691.64</v>
      </c>
      <c r="AG3735" s="209"/>
    </row>
    <row r="3736" spans="1:36" x14ac:dyDescent="0.2">
      <c r="A3736" s="202">
        <v>34850</v>
      </c>
      <c r="B3736" s="261">
        <v>2018512</v>
      </c>
      <c r="C3736" s="243">
        <v>122224</v>
      </c>
      <c r="D3736" s="271">
        <v>729018</v>
      </c>
      <c r="E3736" s="202" t="s">
        <v>26</v>
      </c>
      <c r="F3736" s="202">
        <v>1</v>
      </c>
      <c r="G3736" s="202">
        <v>8</v>
      </c>
      <c r="H3736" s="202">
        <v>5</v>
      </c>
      <c r="I3736" s="318">
        <v>3</v>
      </c>
      <c r="J3736" s="262">
        <v>43340</v>
      </c>
      <c r="K3736" s="262">
        <v>43341</v>
      </c>
      <c r="L3736" s="263" t="s">
        <v>1485</v>
      </c>
      <c r="M3736" s="263" t="s">
        <v>1485</v>
      </c>
      <c r="N3736" s="254" t="s">
        <v>47</v>
      </c>
      <c r="O3736" s="254" t="s">
        <v>47</v>
      </c>
      <c r="P3736" s="254" t="s">
        <v>47</v>
      </c>
      <c r="Q3736" s="254" t="s">
        <v>47</v>
      </c>
      <c r="R3736" s="254" t="s">
        <v>47</v>
      </c>
      <c r="S3736" s="243"/>
      <c r="T3736" s="1371" t="s">
        <v>47</v>
      </c>
      <c r="U3736" s="245">
        <v>37</v>
      </c>
      <c r="W3736" s="265" t="s">
        <v>162</v>
      </c>
      <c r="X3736" s="265" t="s">
        <v>1341</v>
      </c>
      <c r="Y3736" s="248">
        <v>17</v>
      </c>
      <c r="Z3736" s="202"/>
      <c r="AA3736" s="202"/>
      <c r="AB3736" s="499"/>
      <c r="AC3736" s="249">
        <f>IF(B3736="","",(IFERROR(VLOOKUP(B3736,Projecten!A$4:X$9452,5,FALSE),"niet bekend")))</f>
        <v>1</v>
      </c>
      <c r="AD3736" s="330">
        <f t="shared" si="251"/>
        <v>3039.95</v>
      </c>
      <c r="AE3736" s="211">
        <f>IF(B3736="","",(IFERROR(VLOOKUP(B3736,Projecten!A$4:X$9452,23,FALSE),"niet bekend")))</f>
        <v>3039.95</v>
      </c>
      <c r="AF3736" s="330">
        <f>IF(B3736="","",(IFERROR(VLOOKUP(B3736,Projecten!A$4:X$9452,12,FALSE),"niet bekend")))</f>
        <v>3039.95</v>
      </c>
      <c r="AG3736" s="209"/>
    </row>
    <row r="3737" spans="1:36" x14ac:dyDescent="0.2">
      <c r="A3737" s="202">
        <v>34851</v>
      </c>
      <c r="B3737" s="261">
        <v>2018513</v>
      </c>
      <c r="C3737" s="243">
        <v>122224</v>
      </c>
      <c r="D3737" s="271">
        <v>675418</v>
      </c>
      <c r="E3737" s="202" t="s">
        <v>26</v>
      </c>
      <c r="F3737" s="202">
        <v>1</v>
      </c>
      <c r="G3737" s="202">
        <v>9</v>
      </c>
      <c r="H3737" s="202">
        <v>5</v>
      </c>
      <c r="I3737" s="318">
        <v>3</v>
      </c>
      <c r="J3737" s="262">
        <v>43333</v>
      </c>
      <c r="K3737" s="262">
        <v>43334</v>
      </c>
      <c r="L3737" s="263" t="s">
        <v>1485</v>
      </c>
      <c r="M3737" s="263" t="s">
        <v>1485</v>
      </c>
      <c r="N3737" s="254" t="s">
        <v>47</v>
      </c>
      <c r="O3737" s="254" t="s">
        <v>47</v>
      </c>
      <c r="P3737" s="254" t="s">
        <v>47</v>
      </c>
      <c r="Q3737" s="254" t="s">
        <v>47</v>
      </c>
      <c r="R3737" s="254" t="s">
        <v>47</v>
      </c>
      <c r="S3737" s="243"/>
      <c r="T3737" s="1371" t="s">
        <v>47</v>
      </c>
      <c r="U3737" s="245">
        <v>37</v>
      </c>
      <c r="W3737" s="265" t="s">
        <v>162</v>
      </c>
      <c r="X3737" s="265" t="s">
        <v>1341</v>
      </c>
      <c r="Y3737" s="248">
        <v>18</v>
      </c>
      <c r="Z3737" s="202"/>
      <c r="AA3737" s="202"/>
      <c r="AB3737" s="499"/>
      <c r="AC3737" s="249">
        <f>IF(B3737="","",(IFERROR(VLOOKUP(B3737,Projecten!A$4:X$9452,5,FALSE),"niet bekend")))</f>
        <v>1</v>
      </c>
      <c r="AD3737" s="330">
        <f t="shared" si="251"/>
        <v>3482.66</v>
      </c>
      <c r="AE3737" s="211">
        <f>IF(B3737="","",(IFERROR(VLOOKUP(B3737,Projecten!A$4:X$9452,23,FALSE),"niet bekend")))</f>
        <v>3482.66</v>
      </c>
      <c r="AF3737" s="330">
        <f>IF(B3737="","",(IFERROR(VLOOKUP(B3737,Projecten!A$4:X$9452,12,FALSE),"niet bekend")))</f>
        <v>3482.66</v>
      </c>
      <c r="AG3737" s="209"/>
    </row>
    <row r="3738" spans="1:36" x14ac:dyDescent="0.2">
      <c r="A3738" s="202">
        <v>34852</v>
      </c>
      <c r="B3738" s="261">
        <v>2018515</v>
      </c>
      <c r="C3738" s="243">
        <v>122224</v>
      </c>
      <c r="D3738" s="271">
        <v>750118</v>
      </c>
      <c r="E3738" s="202" t="s">
        <v>26</v>
      </c>
      <c r="F3738" s="202">
        <v>1</v>
      </c>
      <c r="G3738" s="202">
        <v>9</v>
      </c>
      <c r="H3738" s="202">
        <v>5</v>
      </c>
      <c r="I3738" s="318">
        <v>2</v>
      </c>
      <c r="J3738" s="262">
        <v>43333</v>
      </c>
      <c r="K3738" s="262">
        <v>43334</v>
      </c>
      <c r="L3738" s="263" t="s">
        <v>1485</v>
      </c>
      <c r="M3738" s="263" t="s">
        <v>1485</v>
      </c>
      <c r="N3738" s="254" t="s">
        <v>47</v>
      </c>
      <c r="O3738" s="254" t="s">
        <v>47</v>
      </c>
      <c r="P3738" s="254" t="s">
        <v>47</v>
      </c>
      <c r="Q3738" s="254" t="s">
        <v>47</v>
      </c>
      <c r="R3738" s="254" t="s">
        <v>47</v>
      </c>
      <c r="S3738" s="243"/>
      <c r="T3738" s="1371" t="s">
        <v>47</v>
      </c>
      <c r="U3738" s="245">
        <v>37</v>
      </c>
      <c r="W3738" s="265" t="s">
        <v>162</v>
      </c>
      <c r="X3738" s="265" t="s">
        <v>1341</v>
      </c>
      <c r="Y3738" s="248">
        <v>15</v>
      </c>
      <c r="Z3738" s="202"/>
      <c r="AA3738" s="202"/>
      <c r="AB3738" s="499"/>
      <c r="AC3738" s="249">
        <f>IF(B3738="","",(IFERROR(VLOOKUP(B3738,Projecten!A$4:X$9452,5,FALSE),"niet bekend")))</f>
        <v>1</v>
      </c>
      <c r="AD3738" s="330">
        <f t="shared" si="251"/>
        <v>3165.59</v>
      </c>
      <c r="AE3738" s="211">
        <f>IF(B3738="","",(IFERROR(VLOOKUP(B3738,Projecten!A$4:X$9452,23,FALSE),"niet bekend")))</f>
        <v>3165.59</v>
      </c>
      <c r="AF3738" s="330">
        <f>IF(B3738="","",(IFERROR(VLOOKUP(B3738,Projecten!A$4:X$9452,12,FALSE),"niet bekend")))</f>
        <v>3165.59</v>
      </c>
      <c r="AG3738" s="209"/>
    </row>
    <row r="3739" spans="1:36" x14ac:dyDescent="0.2">
      <c r="A3739" s="202">
        <v>34853</v>
      </c>
      <c r="B3739" s="261">
        <v>2018518</v>
      </c>
      <c r="C3739" s="243">
        <v>122225</v>
      </c>
      <c r="D3739" s="271">
        <v>749018</v>
      </c>
      <c r="E3739" s="202" t="s">
        <v>26</v>
      </c>
      <c r="F3739" s="202">
        <v>1</v>
      </c>
      <c r="G3739" s="202">
        <v>10</v>
      </c>
      <c r="H3739" s="202">
        <v>5</v>
      </c>
      <c r="I3739" s="318">
        <v>4</v>
      </c>
      <c r="J3739" s="262">
        <v>43333</v>
      </c>
      <c r="K3739" s="262">
        <v>43334</v>
      </c>
      <c r="L3739" s="263" t="s">
        <v>1485</v>
      </c>
      <c r="M3739" s="263" t="s">
        <v>1485</v>
      </c>
      <c r="N3739" s="254" t="s">
        <v>47</v>
      </c>
      <c r="O3739" s="254" t="s">
        <v>47</v>
      </c>
      <c r="P3739" s="254" t="s">
        <v>47</v>
      </c>
      <c r="Q3739" s="254" t="s">
        <v>47</v>
      </c>
      <c r="R3739" s="254" t="s">
        <v>47</v>
      </c>
      <c r="S3739" s="243"/>
      <c r="T3739" s="1371" t="s">
        <v>47</v>
      </c>
      <c r="U3739" s="245">
        <v>37</v>
      </c>
      <c r="W3739" s="265" t="s">
        <v>162</v>
      </c>
      <c r="X3739" s="265" t="s">
        <v>1341</v>
      </c>
      <c r="Y3739" s="248">
        <v>21</v>
      </c>
      <c r="Z3739" s="202"/>
      <c r="AA3739" s="202"/>
      <c r="AB3739" s="499"/>
      <c r="AC3739" s="249">
        <f>IF(B3739="","",(IFERROR(VLOOKUP(B3739,Projecten!A$4:X$9452,5,FALSE),"niet bekend")))</f>
        <v>1</v>
      </c>
      <c r="AD3739" s="330">
        <f t="shared" si="251"/>
        <v>3705.7</v>
      </c>
      <c r="AE3739" s="211">
        <f>IF(B3739="","",(IFERROR(VLOOKUP(B3739,Projecten!A$4:X$9452,23,FALSE),"niet bekend")))</f>
        <v>3705.7</v>
      </c>
      <c r="AF3739" s="330">
        <f>IF(B3739="","",(IFERROR(VLOOKUP(B3739,Projecten!A$4:X$9452,12,FALSE),"niet bekend")))</f>
        <v>3705.7</v>
      </c>
      <c r="AG3739" s="209"/>
    </row>
    <row r="3740" spans="1:36" x14ac:dyDescent="0.2">
      <c r="A3740" s="202">
        <v>34854</v>
      </c>
      <c r="B3740" s="261">
        <v>2018520</v>
      </c>
      <c r="C3740" s="243">
        <v>122225</v>
      </c>
      <c r="D3740" s="271">
        <v>753618</v>
      </c>
      <c r="E3740" s="202" t="s">
        <v>26</v>
      </c>
      <c r="F3740" s="202">
        <v>1</v>
      </c>
      <c r="G3740" s="202">
        <v>8</v>
      </c>
      <c r="H3740" s="202">
        <v>5</v>
      </c>
      <c r="I3740" s="318">
        <v>3</v>
      </c>
      <c r="J3740" s="262">
        <v>43333</v>
      </c>
      <c r="K3740" s="262">
        <v>43334</v>
      </c>
      <c r="L3740" s="263" t="s">
        <v>1485</v>
      </c>
      <c r="M3740" s="263" t="s">
        <v>1485</v>
      </c>
      <c r="N3740" s="254" t="s">
        <v>47</v>
      </c>
      <c r="O3740" s="254" t="s">
        <v>47</v>
      </c>
      <c r="P3740" s="254" t="s">
        <v>47</v>
      </c>
      <c r="Q3740" s="254" t="s">
        <v>47</v>
      </c>
      <c r="R3740" s="254" t="s">
        <v>47</v>
      </c>
      <c r="S3740" s="243"/>
      <c r="T3740" s="1371" t="s">
        <v>47</v>
      </c>
      <c r="U3740" s="245">
        <v>37</v>
      </c>
      <c r="W3740" s="265" t="s">
        <v>162</v>
      </c>
      <c r="X3740" s="265" t="s">
        <v>1341</v>
      </c>
      <c r="Y3740" s="248">
        <v>17</v>
      </c>
      <c r="Z3740" s="202"/>
      <c r="AA3740" s="202"/>
      <c r="AB3740" s="499"/>
      <c r="AC3740" s="249">
        <f>IF(B3740="","",(IFERROR(VLOOKUP(B3740,Projecten!A$4:X$9452,5,FALSE),"niet bekend")))</f>
        <v>1</v>
      </c>
      <c r="AD3740" s="330">
        <f t="shared" si="251"/>
        <v>3305.75</v>
      </c>
      <c r="AE3740" s="211">
        <f>IF(B3740="","",(IFERROR(VLOOKUP(B3740,Projecten!A$4:X$9452,23,FALSE),"niet bekend")))</f>
        <v>3305.75</v>
      </c>
      <c r="AF3740" s="330">
        <f>IF(B3740="","",(IFERROR(VLOOKUP(B3740,Projecten!A$4:X$9452,12,FALSE),"niet bekend")))</f>
        <v>3305.75</v>
      </c>
      <c r="AG3740" s="209"/>
    </row>
    <row r="3741" spans="1:36" x14ac:dyDescent="0.2">
      <c r="A3741" s="202">
        <v>34855</v>
      </c>
      <c r="B3741" s="261">
        <v>2018525</v>
      </c>
      <c r="C3741" s="243">
        <v>122225</v>
      </c>
      <c r="D3741" s="271">
        <v>701718</v>
      </c>
      <c r="E3741" s="202" t="s">
        <v>26</v>
      </c>
      <c r="F3741" s="202">
        <v>1</v>
      </c>
      <c r="G3741" s="202">
        <v>11</v>
      </c>
      <c r="H3741" s="202">
        <v>7</v>
      </c>
      <c r="I3741" s="318">
        <v>3</v>
      </c>
      <c r="J3741" s="262">
        <v>43333</v>
      </c>
      <c r="K3741" s="262">
        <v>43334</v>
      </c>
      <c r="L3741" s="263" t="s">
        <v>1485</v>
      </c>
      <c r="M3741" s="263" t="s">
        <v>1485</v>
      </c>
      <c r="N3741" s="254" t="s">
        <v>47</v>
      </c>
      <c r="O3741" s="254" t="s">
        <v>47</v>
      </c>
      <c r="P3741" s="254" t="s">
        <v>47</v>
      </c>
      <c r="Q3741" s="254" t="s">
        <v>47</v>
      </c>
      <c r="R3741" s="254" t="s">
        <v>47</v>
      </c>
      <c r="S3741" s="243"/>
      <c r="T3741" s="1371" t="s">
        <v>47</v>
      </c>
      <c r="U3741" s="245">
        <v>37</v>
      </c>
      <c r="W3741" s="265" t="s">
        <v>162</v>
      </c>
      <c r="X3741" s="265" t="s">
        <v>1341</v>
      </c>
      <c r="Y3741" s="248">
        <v>19</v>
      </c>
      <c r="Z3741" s="202"/>
      <c r="AA3741" s="202"/>
      <c r="AB3741" s="499"/>
      <c r="AC3741" s="249">
        <f>IF(B3741="","",(IFERROR(VLOOKUP(B3741,Projecten!A$4:X$9452,5,FALSE),"niet bekend")))</f>
        <v>1</v>
      </c>
      <c r="AD3741" s="330">
        <f t="shared" si="251"/>
        <v>3717.51</v>
      </c>
      <c r="AE3741" s="211">
        <f>IF(B3741="","",(IFERROR(VLOOKUP(B3741,Projecten!A$4:X$9452,23,FALSE),"niet bekend")))</f>
        <v>3717.51</v>
      </c>
      <c r="AF3741" s="330">
        <f>IF(B3741="","",(IFERROR(VLOOKUP(B3741,Projecten!A$4:X$9452,12,FALSE),"niet bekend")))</f>
        <v>3717.51</v>
      </c>
      <c r="AG3741" s="209"/>
    </row>
    <row r="3742" spans="1:36" x14ac:dyDescent="0.2">
      <c r="A3742" s="202">
        <v>34856</v>
      </c>
      <c r="B3742" s="770" t="s">
        <v>5573</v>
      </c>
      <c r="C3742" s="238">
        <v>122226</v>
      </c>
      <c r="D3742" s="238" t="s">
        <v>5576</v>
      </c>
      <c r="E3742" s="240" t="s">
        <v>352</v>
      </c>
      <c r="F3742" s="240">
        <v>1</v>
      </c>
      <c r="G3742" s="240">
        <v>9</v>
      </c>
      <c r="H3742" s="240">
        <v>5</v>
      </c>
      <c r="I3742" s="240">
        <v>6</v>
      </c>
      <c r="J3742" s="263" t="s">
        <v>1485</v>
      </c>
      <c r="K3742" s="263" t="s">
        <v>1485</v>
      </c>
      <c r="L3742" s="262" t="s">
        <v>1485</v>
      </c>
      <c r="M3742" s="1441" t="s">
        <v>1485</v>
      </c>
      <c r="N3742" s="254" t="s">
        <v>47</v>
      </c>
      <c r="O3742" s="254" t="s">
        <v>47</v>
      </c>
      <c r="P3742" s="254" t="s">
        <v>47</v>
      </c>
      <c r="Q3742" s="254" t="s">
        <v>47</v>
      </c>
      <c r="R3742" s="254" t="s">
        <v>47</v>
      </c>
      <c r="S3742" s="243"/>
      <c r="T3742" s="1371" t="s">
        <v>47</v>
      </c>
      <c r="U3742" s="245">
        <v>37</v>
      </c>
      <c r="W3742" s="318" t="s">
        <v>532</v>
      </c>
      <c r="X3742" s="265" t="s">
        <v>4490</v>
      </c>
      <c r="Y3742" s="248">
        <v>25</v>
      </c>
      <c r="Z3742" s="202"/>
      <c r="AA3742" s="489"/>
      <c r="AB3742" s="499"/>
      <c r="AC3742" s="249">
        <f>IF(B3742="","",(IFERROR(VLOOKUP(B3742,Projecten!A$4:X$9452,5,FALSE),"niet bekend")))</f>
        <v>1</v>
      </c>
      <c r="AD3742" s="330">
        <f t="shared" si="251"/>
        <v>4299.99</v>
      </c>
      <c r="AE3742" s="211">
        <f>IF(B3742="","",(IFERROR(VLOOKUP(B3742,Projecten!A$4:X$9452,23,FALSE),"niet bekend")))</f>
        <v>4299.99</v>
      </c>
      <c r="AF3742" s="330">
        <f>IF(B3742="","",(IFERROR(VLOOKUP(B3742,Projecten!A$4:X$9452,12,FALSE),"niet bekend")))</f>
        <v>4299.99</v>
      </c>
      <c r="AG3742" s="209"/>
    </row>
    <row r="3743" spans="1:36" x14ac:dyDescent="0.2">
      <c r="A3743" s="202">
        <v>34857</v>
      </c>
      <c r="B3743" s="770" t="s">
        <v>5574</v>
      </c>
      <c r="C3743" s="238">
        <v>122226</v>
      </c>
      <c r="D3743" s="238" t="s">
        <v>5577</v>
      </c>
      <c r="E3743" s="240" t="s">
        <v>352</v>
      </c>
      <c r="F3743" s="240">
        <v>1</v>
      </c>
      <c r="G3743" s="240">
        <v>9</v>
      </c>
      <c r="H3743" s="240">
        <v>5</v>
      </c>
      <c r="I3743" s="240">
        <v>6</v>
      </c>
      <c r="J3743" s="263" t="s">
        <v>1485</v>
      </c>
      <c r="K3743" s="263" t="s">
        <v>1485</v>
      </c>
      <c r="L3743" s="263" t="s">
        <v>1485</v>
      </c>
      <c r="M3743" s="1441" t="s">
        <v>1485</v>
      </c>
      <c r="N3743" s="254" t="s">
        <v>47</v>
      </c>
      <c r="O3743" s="254" t="s">
        <v>47</v>
      </c>
      <c r="P3743" s="254" t="s">
        <v>47</v>
      </c>
      <c r="Q3743" s="254" t="s">
        <v>47</v>
      </c>
      <c r="R3743" s="254" t="s">
        <v>47</v>
      </c>
      <c r="S3743" s="243"/>
      <c r="T3743" s="1371" t="s">
        <v>47</v>
      </c>
      <c r="U3743" s="245">
        <v>37</v>
      </c>
      <c r="W3743" s="318" t="s">
        <v>532</v>
      </c>
      <c r="X3743" s="265" t="s">
        <v>4490</v>
      </c>
      <c r="Y3743" s="248">
        <v>25</v>
      </c>
      <c r="Z3743" s="202"/>
      <c r="AA3743" s="489"/>
      <c r="AB3743" s="499"/>
      <c r="AC3743" s="249">
        <f>IF(B3743="","",(IFERROR(VLOOKUP(B3743,Projecten!A$4:X$9452,5,FALSE),"niet bekend")))</f>
        <v>1</v>
      </c>
      <c r="AD3743" s="330">
        <f t="shared" si="251"/>
        <v>4299.99</v>
      </c>
      <c r="AE3743" s="211">
        <f>IF(B3743="","",(IFERROR(VLOOKUP(B3743,Projecten!A$4:X$9452,23,FALSE),"niet bekend")))</f>
        <v>4299.99</v>
      </c>
      <c r="AF3743" s="330">
        <f>IF(B3743="","",(IFERROR(VLOOKUP(B3743,Projecten!A$4:X$9452,12,FALSE),"niet bekend")))</f>
        <v>4299.99</v>
      </c>
      <c r="AG3743" s="209"/>
    </row>
    <row r="3744" spans="1:36" x14ac:dyDescent="0.2">
      <c r="A3744" s="202">
        <v>34858</v>
      </c>
      <c r="B3744" s="770" t="s">
        <v>5575</v>
      </c>
      <c r="C3744" s="238">
        <v>122226</v>
      </c>
      <c r="D3744" s="238" t="s">
        <v>5578</v>
      </c>
      <c r="E3744" s="240" t="s">
        <v>352</v>
      </c>
      <c r="F3744" s="240">
        <v>1</v>
      </c>
      <c r="G3744" s="240">
        <v>9</v>
      </c>
      <c r="H3744" s="240">
        <v>5</v>
      </c>
      <c r="I3744" s="240">
        <v>6</v>
      </c>
      <c r="J3744" s="263" t="s">
        <v>1485</v>
      </c>
      <c r="K3744" s="263" t="s">
        <v>1485</v>
      </c>
      <c r="L3744" s="263" t="s">
        <v>1485</v>
      </c>
      <c r="M3744" s="1441" t="s">
        <v>1485</v>
      </c>
      <c r="N3744" s="254" t="s">
        <v>47</v>
      </c>
      <c r="O3744" s="254" t="s">
        <v>47</v>
      </c>
      <c r="P3744" s="254" t="s">
        <v>47</v>
      </c>
      <c r="Q3744" s="254" t="s">
        <v>47</v>
      </c>
      <c r="R3744" s="254" t="s">
        <v>47</v>
      </c>
      <c r="S3744" s="243"/>
      <c r="T3744" s="1371" t="s">
        <v>47</v>
      </c>
      <c r="U3744" s="245">
        <v>37</v>
      </c>
      <c r="W3744" s="318" t="s">
        <v>532</v>
      </c>
      <c r="X3744" s="265" t="s">
        <v>4490</v>
      </c>
      <c r="Y3744" s="248">
        <v>25</v>
      </c>
      <c r="Z3744" s="202"/>
      <c r="AA3744" s="489"/>
      <c r="AB3744" s="499"/>
      <c r="AC3744" s="249">
        <f>IF(B3744="","",(IFERROR(VLOOKUP(B3744,Projecten!A$4:X$9452,5,FALSE),"niet bekend")))</f>
        <v>1</v>
      </c>
      <c r="AD3744" s="330">
        <f t="shared" si="251"/>
        <v>4299.99</v>
      </c>
      <c r="AE3744" s="211">
        <f>IF(B3744="","",(IFERROR(VLOOKUP(B3744,Projecten!A$4:X$9452,23,FALSE),"niet bekend")))</f>
        <v>4299.99</v>
      </c>
      <c r="AF3744" s="330">
        <f>IF(B3744="","",(IFERROR(VLOOKUP(B3744,Projecten!A$4:X$9452,12,FALSE),"niet bekend")))</f>
        <v>4299.99</v>
      </c>
      <c r="AG3744" s="209"/>
    </row>
    <row r="3745" spans="1:36" s="312" customFormat="1" x14ac:dyDescent="0.2">
      <c r="A3745" s="298"/>
      <c r="B3745" s="1012"/>
      <c r="C3745" s="299"/>
      <c r="D3745" s="300"/>
      <c r="E3745" s="300"/>
      <c r="F3745" s="300"/>
      <c r="G3745" s="300"/>
      <c r="H3745" s="300"/>
      <c r="I3745" s="300"/>
      <c r="J3745" s="301"/>
      <c r="K3745" s="301"/>
      <c r="L3745" s="301"/>
      <c r="M3745" s="302"/>
      <c r="N3745" s="302"/>
      <c r="O3745" s="302"/>
      <c r="P3745" s="302"/>
      <c r="Q3745" s="302"/>
      <c r="R3745" s="302"/>
      <c r="S3745" s="303"/>
      <c r="T3745" s="1445"/>
      <c r="U3745" s="305"/>
      <c r="V3745" s="305"/>
      <c r="W3745" s="307"/>
      <c r="X3745" s="307"/>
      <c r="Y3745" s="307"/>
      <c r="Z3745" s="298"/>
      <c r="AA3745" s="308"/>
      <c r="AB3745" s="410"/>
      <c r="AC3745" s="310"/>
      <c r="AD3745" s="412"/>
    </row>
    <row r="3746" spans="1:36" s="236" customFormat="1" ht="12" customHeight="1" x14ac:dyDescent="0.2">
      <c r="A3746" s="220"/>
      <c r="C3746" s="221"/>
      <c r="D3746" s="222">
        <f>SUM(G3746:I3746)</f>
        <v>279</v>
      </c>
      <c r="E3746" s="220"/>
      <c r="F3746" s="220">
        <f>SUM(F3747:F3770)</f>
        <v>16</v>
      </c>
      <c r="G3746" s="220">
        <f>SUM(G3747:G3770)</f>
        <v>144</v>
      </c>
      <c r="H3746" s="220">
        <f>SUM(H3747:H3770)</f>
        <v>87</v>
      </c>
      <c r="I3746" s="220">
        <f>SUM(I3747:I3770)</f>
        <v>48</v>
      </c>
      <c r="J3746" s="223"/>
      <c r="K3746" s="223"/>
      <c r="L3746" s="223"/>
      <c r="M3746" s="224"/>
      <c r="N3746" s="224"/>
      <c r="O3746" s="224"/>
      <c r="P3746" s="224"/>
      <c r="Q3746" s="224"/>
      <c r="R3746" s="224"/>
      <c r="S3746" s="225">
        <v>37</v>
      </c>
      <c r="T3746" s="1442"/>
      <c r="U3746" s="227"/>
      <c r="V3746" s="227"/>
      <c r="W3746" s="229"/>
      <c r="X3746" s="230">
        <f>SUM(Y3746:Y3770)</f>
        <v>408.75</v>
      </c>
      <c r="Y3746" s="231"/>
      <c r="Z3746" s="231">
        <v>0</v>
      </c>
      <c r="AA3746" s="232">
        <f>X3746-Z3746</f>
        <v>408.75</v>
      </c>
      <c r="AB3746" s="221"/>
      <c r="AC3746" s="234"/>
      <c r="AD3746" s="384">
        <f>SUM(AD3747:AD3770)</f>
        <v>58306.46</v>
      </c>
    </row>
    <row r="3747" spans="1:36" x14ac:dyDescent="0.2">
      <c r="A3747" s="202"/>
      <c r="B3747" s="519"/>
      <c r="C3747" s="238"/>
      <c r="D3747" s="239"/>
      <c r="E3747" s="240"/>
      <c r="F3747" s="240"/>
      <c r="G3747" s="240"/>
      <c r="H3747" s="240"/>
      <c r="I3747" s="240"/>
      <c r="J3747" s="241"/>
      <c r="K3747" s="241"/>
      <c r="L3747" s="241"/>
      <c r="M3747" s="242"/>
      <c r="N3747" s="242"/>
      <c r="O3747" s="242"/>
      <c r="P3747" s="242"/>
      <c r="Q3747" s="242"/>
      <c r="R3747" s="242"/>
      <c r="S3747" s="243" t="s">
        <v>4544</v>
      </c>
      <c r="T3747" s="1371"/>
      <c r="U3747" s="245"/>
      <c r="X3747" s="247" t="s">
        <v>4856</v>
      </c>
      <c r="Y3747" s="248"/>
      <c r="Z3747" s="202"/>
      <c r="AA3747" s="202"/>
      <c r="AB3747" s="243"/>
      <c r="AC3747" s="249" t="str">
        <f>IF(B3747="","",(IFERROR(VLOOKUP(B3747,Projecten!A$4:X$9452,5,FALSE),"niet bekend")))</f>
        <v/>
      </c>
      <c r="AD3747" s="330" t="str">
        <f>IF(AC3747="","",(IF(F3747=0,AF3747,(F3747/AC3747*AF3747))))</f>
        <v/>
      </c>
      <c r="AE3747" s="211" t="str">
        <f>IF(B3747="","",(IFERROR(VLOOKUP(B3747,Projecten!A$4:X$9452,23,FALSE),"niet bekend")))</f>
        <v/>
      </c>
      <c r="AF3747" s="330" t="str">
        <f>IF(B3747="","",(IFERROR(VLOOKUP(B3747,Projecten!A$4:X$9452,12,FALSE),"niet bekend")))</f>
        <v/>
      </c>
      <c r="AG3747" s="209"/>
    </row>
    <row r="3748" spans="1:36" s="259" customFormat="1" x14ac:dyDescent="0.2">
      <c r="A3748" s="202"/>
      <c r="B3748" s="250"/>
      <c r="C3748" s="251"/>
      <c r="D3748" s="251"/>
      <c r="E3748" s="239"/>
      <c r="F3748" s="239"/>
      <c r="G3748" s="239"/>
      <c r="H3748" s="239"/>
      <c r="I3748" s="239"/>
      <c r="J3748" s="253"/>
      <c r="K3748" s="253"/>
      <c r="L3748" s="253"/>
      <c r="M3748" s="253"/>
      <c r="N3748" s="254"/>
      <c r="O3748" s="254"/>
      <c r="P3748" s="254"/>
      <c r="Q3748" s="254"/>
      <c r="R3748" s="254"/>
      <c r="S3748" s="243">
        <v>2018</v>
      </c>
      <c r="T3748" s="1443"/>
      <c r="U3748" s="255"/>
      <c r="V3748" s="638"/>
      <c r="W3748" s="239"/>
      <c r="X3748" s="239"/>
      <c r="Y3748" s="257"/>
      <c r="Z3748" s="239"/>
      <c r="AA3748" s="239"/>
      <c r="AB3748" s="1120"/>
      <c r="AC3748" s="249" t="str">
        <f>IF(B3748="","",(IFERROR(VLOOKUP(B3748,Projecten!A$4:X$9452,5,FALSE),"niet bekend")))</f>
        <v/>
      </c>
      <c r="AD3748" s="330" t="str">
        <f>IF(AC3748="","",(IF(F3748=0,AF3748,(F3748/AC3748*AF3748))))</f>
        <v/>
      </c>
      <c r="AE3748" s="211" t="str">
        <f>IF(B3748="","",(IFERROR(VLOOKUP(B3748,Projecten!A$4:X$9452,23,FALSE),"niet bekend")))</f>
        <v/>
      </c>
      <c r="AF3748" s="330" t="str">
        <f>IF(B3748="","",(IFERROR(VLOOKUP(B3748,Projecten!A$4:X$9452,12,FALSE),"niet bekend")))</f>
        <v/>
      </c>
    </row>
    <row r="3749" spans="1:36" s="259" customFormat="1" x14ac:dyDescent="0.2">
      <c r="A3749" s="202">
        <v>35190</v>
      </c>
      <c r="B3749" s="250"/>
      <c r="C3749" s="251"/>
      <c r="D3749" s="252" t="s">
        <v>4564</v>
      </c>
      <c r="E3749" s="239"/>
      <c r="F3749" s="239"/>
      <c r="G3749" s="239"/>
      <c r="H3749" s="239"/>
      <c r="I3749" s="239"/>
      <c r="J3749" s="253"/>
      <c r="K3749" s="253"/>
      <c r="L3749" s="253"/>
      <c r="M3749" s="253"/>
      <c r="N3749" s="254"/>
      <c r="O3749" s="254"/>
      <c r="P3749" s="254"/>
      <c r="Q3749" s="254"/>
      <c r="R3749" s="254"/>
      <c r="S3749" s="251"/>
      <c r="T3749" s="1443"/>
      <c r="U3749" s="255"/>
      <c r="V3749" s="638"/>
      <c r="W3749" s="260"/>
      <c r="X3749" s="239"/>
      <c r="Y3749" s="257">
        <v>38</v>
      </c>
      <c r="Z3749" s="239"/>
      <c r="AA3749" s="239"/>
      <c r="AB3749" s="1120"/>
      <c r="AC3749" s="249" t="str">
        <f>IF(B3749="","",(IFERROR(VLOOKUP(B3749,Projecten!A$4:X$9452,5,FALSE),"niet bekend")))</f>
        <v/>
      </c>
      <c r="AD3749" s="330" t="str">
        <f>IF(AC3749="","",(IF(F3749=0,AF3749,(F3749/AC3749*AF3749))))</f>
        <v/>
      </c>
      <c r="AE3749" s="211" t="str">
        <f>IF(B3749="","",(IFERROR(VLOOKUP(B3749,Projecten!A$4:X$9452,23,FALSE),"niet bekend")))</f>
        <v/>
      </c>
      <c r="AF3749" s="330" t="str">
        <f>IF(B3749="","",(IFERROR(VLOOKUP(B3749,Projecten!A$4:X$9452,12,FALSE),"niet bekend")))</f>
        <v/>
      </c>
    </row>
    <row r="3750" spans="1:36" s="259" customFormat="1" x14ac:dyDescent="0.2">
      <c r="A3750" s="202">
        <v>35191</v>
      </c>
      <c r="B3750" s="250"/>
      <c r="C3750" s="251"/>
      <c r="D3750" s="252" t="s">
        <v>5799</v>
      </c>
      <c r="E3750" s="239"/>
      <c r="F3750" s="239"/>
      <c r="G3750" s="239"/>
      <c r="H3750" s="239"/>
      <c r="I3750" s="239"/>
      <c r="J3750" s="253"/>
      <c r="K3750" s="253"/>
      <c r="L3750" s="253"/>
      <c r="M3750" s="253"/>
      <c r="N3750" s="254"/>
      <c r="O3750" s="254"/>
      <c r="P3750" s="254"/>
      <c r="Q3750" s="254"/>
      <c r="R3750" s="254"/>
      <c r="S3750" s="251"/>
      <c r="T3750" s="1443"/>
      <c r="U3750" s="255"/>
      <c r="V3750" s="638"/>
      <c r="W3750" s="260"/>
      <c r="X3750" s="239"/>
      <c r="Y3750" s="257">
        <v>8.25</v>
      </c>
      <c r="Z3750" s="239"/>
      <c r="AA3750" s="239"/>
      <c r="AB3750" s="1120"/>
      <c r="AC3750" s="249"/>
      <c r="AD3750" s="330"/>
      <c r="AE3750" s="211"/>
      <c r="AF3750" s="330"/>
    </row>
    <row r="3751" spans="1:36" s="259" customFormat="1" x14ac:dyDescent="0.2">
      <c r="A3751" s="202">
        <v>35192</v>
      </c>
      <c r="B3751" s="250"/>
      <c r="C3751" s="251"/>
      <c r="D3751" s="252" t="s">
        <v>5661</v>
      </c>
      <c r="E3751" s="239"/>
      <c r="F3751" s="239"/>
      <c r="G3751" s="239"/>
      <c r="H3751" s="239"/>
      <c r="I3751" s="239"/>
      <c r="J3751" s="253"/>
      <c r="K3751" s="253"/>
      <c r="L3751" s="253"/>
      <c r="M3751" s="253"/>
      <c r="N3751" s="254"/>
      <c r="O3751" s="254"/>
      <c r="P3751" s="254"/>
      <c r="Q3751" s="254"/>
      <c r="R3751" s="254"/>
      <c r="S3751" s="251"/>
      <c r="T3751" s="1443"/>
      <c r="U3751" s="255"/>
      <c r="V3751" s="638"/>
      <c r="W3751" s="260"/>
      <c r="X3751" s="239"/>
      <c r="Y3751" s="257">
        <v>16.5</v>
      </c>
      <c r="Z3751" s="239"/>
      <c r="AA3751" s="239"/>
      <c r="AB3751" s="1120"/>
      <c r="AC3751" s="249" t="str">
        <f>IF(B3751="","",(IFERROR(VLOOKUP(B3751,Projecten!A$4:X$9452,5,FALSE),"niet bekend")))</f>
        <v/>
      </c>
      <c r="AD3751" s="330"/>
      <c r="AE3751" s="211" t="str">
        <f>IF(B3751="","",(IFERROR(VLOOKUP(B3751,Projecten!A$4:X$9452,23,FALSE),"niet bekend")))</f>
        <v/>
      </c>
      <c r="AF3751" s="330" t="str">
        <f>IF(B3751="","",(IFERROR(VLOOKUP(B3751,Projecten!A$4:X$9452,12,FALSE),"niet bekend")))</f>
        <v/>
      </c>
    </row>
    <row r="3752" spans="1:36" s="259" customFormat="1" x14ac:dyDescent="0.2">
      <c r="A3752" s="202">
        <v>35193</v>
      </c>
      <c r="B3752" s="250"/>
      <c r="C3752" s="251"/>
      <c r="D3752" s="252" t="s">
        <v>5738</v>
      </c>
      <c r="E3752" s="239"/>
      <c r="F3752" s="239"/>
      <c r="G3752" s="239"/>
      <c r="H3752" s="239"/>
      <c r="I3752" s="239"/>
      <c r="J3752" s="253"/>
      <c r="K3752" s="253"/>
      <c r="L3752" s="253"/>
      <c r="M3752" s="253"/>
      <c r="N3752" s="254"/>
      <c r="O3752" s="254"/>
      <c r="P3752" s="254"/>
      <c r="Q3752" s="254"/>
      <c r="R3752" s="254"/>
      <c r="S3752" s="251"/>
      <c r="T3752" s="1443"/>
      <c r="U3752" s="255"/>
      <c r="V3752" s="638"/>
      <c r="W3752" s="260"/>
      <c r="X3752" s="239"/>
      <c r="Y3752" s="257">
        <v>2</v>
      </c>
      <c r="Z3752" s="239"/>
      <c r="AA3752" s="239"/>
      <c r="AB3752" s="1120"/>
      <c r="AC3752" s="249"/>
      <c r="AD3752" s="330"/>
      <c r="AE3752" s="211"/>
      <c r="AF3752" s="330"/>
    </row>
    <row r="3753" spans="1:36" s="259" customFormat="1" x14ac:dyDescent="0.2">
      <c r="A3753" s="202">
        <v>35194</v>
      </c>
      <c r="B3753" s="250"/>
      <c r="C3753" s="251"/>
      <c r="D3753" s="252" t="s">
        <v>5445</v>
      </c>
      <c r="E3753" s="239"/>
      <c r="F3753" s="239"/>
      <c r="G3753" s="239"/>
      <c r="H3753" s="239"/>
      <c r="I3753" s="239"/>
      <c r="J3753" s="253"/>
      <c r="K3753" s="253"/>
      <c r="L3753" s="253"/>
      <c r="M3753" s="253"/>
      <c r="N3753" s="254"/>
      <c r="O3753" s="254"/>
      <c r="P3753" s="254"/>
      <c r="Q3753" s="254"/>
      <c r="R3753" s="254"/>
      <c r="S3753" s="251"/>
      <c r="T3753" s="1443"/>
      <c r="U3753" s="255"/>
      <c r="V3753" s="638"/>
      <c r="W3753" s="260"/>
      <c r="X3753" s="239"/>
      <c r="Y3753" s="257">
        <v>11</v>
      </c>
      <c r="Z3753" s="239"/>
      <c r="AA3753" s="239"/>
      <c r="AB3753" s="1120"/>
      <c r="AC3753" s="249"/>
      <c r="AD3753" s="330"/>
      <c r="AE3753" s="211"/>
      <c r="AF3753" s="330"/>
    </row>
    <row r="3754" spans="1:36" s="259" customFormat="1" x14ac:dyDescent="0.2">
      <c r="A3754" s="202">
        <v>35195</v>
      </c>
      <c r="B3754" s="250"/>
      <c r="C3754" s="251"/>
      <c r="D3754" s="252" t="s">
        <v>5765</v>
      </c>
      <c r="E3754" s="239"/>
      <c r="F3754" s="239"/>
      <c r="G3754" s="239"/>
      <c r="H3754" s="239"/>
      <c r="I3754" s="239"/>
      <c r="J3754" s="253"/>
      <c r="K3754" s="253"/>
      <c r="L3754" s="253"/>
      <c r="M3754" s="253"/>
      <c r="N3754" s="254"/>
      <c r="O3754" s="254"/>
      <c r="P3754" s="254"/>
      <c r="Q3754" s="254"/>
      <c r="R3754" s="254"/>
      <c r="S3754" s="251"/>
      <c r="T3754" s="1443"/>
      <c r="U3754" s="255"/>
      <c r="V3754" s="638"/>
      <c r="W3754" s="260"/>
      <c r="X3754" s="239"/>
      <c r="Y3754" s="257">
        <v>0</v>
      </c>
      <c r="Z3754" s="239"/>
      <c r="AA3754" s="239"/>
      <c r="AB3754" s="1120"/>
      <c r="AC3754" s="249"/>
      <c r="AD3754" s="330"/>
      <c r="AE3754" s="211"/>
      <c r="AF3754" s="330"/>
    </row>
    <row r="3755" spans="1:36" s="259" customFormat="1" x14ac:dyDescent="0.2">
      <c r="A3755" s="202">
        <v>35196</v>
      </c>
      <c r="B3755" s="250"/>
      <c r="C3755" s="251"/>
      <c r="D3755" s="252" t="s">
        <v>5808</v>
      </c>
      <c r="E3755" s="239"/>
      <c r="F3755" s="239"/>
      <c r="G3755" s="239"/>
      <c r="H3755" s="239"/>
      <c r="I3755" s="239"/>
      <c r="J3755" s="253"/>
      <c r="K3755" s="253"/>
      <c r="L3755" s="253"/>
      <c r="M3755" s="253"/>
      <c r="N3755" s="254"/>
      <c r="O3755" s="254"/>
      <c r="P3755" s="254"/>
      <c r="Q3755" s="254"/>
      <c r="R3755" s="254"/>
      <c r="S3755" s="251"/>
      <c r="T3755" s="1443"/>
      <c r="U3755" s="255"/>
      <c r="V3755" s="638"/>
      <c r="W3755" s="260"/>
      <c r="X3755" s="239"/>
      <c r="Y3755" s="257"/>
      <c r="Z3755" s="239"/>
      <c r="AA3755" s="239"/>
      <c r="AB3755" s="1120"/>
      <c r="AC3755" s="249"/>
      <c r="AD3755" s="330"/>
      <c r="AE3755" s="211"/>
      <c r="AF3755" s="330"/>
    </row>
    <row r="3756" spans="1:36" s="297" customFormat="1" x14ac:dyDescent="0.2">
      <c r="A3756" s="288">
        <v>35197</v>
      </c>
      <c r="B3756" s="289" t="s">
        <v>5346</v>
      </c>
      <c r="C3756" s="271">
        <v>122190</v>
      </c>
      <c r="D3756" s="271" t="s">
        <v>5375</v>
      </c>
      <c r="E3756" s="288" t="s">
        <v>26</v>
      </c>
      <c r="F3756" s="288">
        <v>3</v>
      </c>
      <c r="G3756" s="288">
        <v>30</v>
      </c>
      <c r="H3756" s="288">
        <v>15</v>
      </c>
      <c r="I3756" s="288">
        <v>9</v>
      </c>
      <c r="J3756" s="315">
        <v>43334</v>
      </c>
      <c r="K3756" s="315">
        <v>43292</v>
      </c>
      <c r="L3756" s="290" t="s">
        <v>1485</v>
      </c>
      <c r="M3756" s="290" t="s">
        <v>1485</v>
      </c>
      <c r="N3756" s="291" t="s">
        <v>47</v>
      </c>
      <c r="O3756" s="291" t="s">
        <v>47</v>
      </c>
      <c r="P3756" s="291" t="s">
        <v>47</v>
      </c>
      <c r="Q3756" s="291" t="s">
        <v>47</v>
      </c>
      <c r="R3756" s="291" t="s">
        <v>47</v>
      </c>
      <c r="S3756" s="271" t="s">
        <v>5804</v>
      </c>
      <c r="T3756" s="1552" t="s">
        <v>47</v>
      </c>
      <c r="U3756" s="293">
        <v>39</v>
      </c>
      <c r="V3756" s="719"/>
      <c r="W3756" s="521" t="s">
        <v>2265</v>
      </c>
      <c r="X3756" s="314" t="s">
        <v>5797</v>
      </c>
      <c r="Y3756" s="295">
        <v>60</v>
      </c>
      <c r="Z3756" s="288"/>
      <c r="AA3756" s="288"/>
      <c r="AB3756" s="1347"/>
      <c r="AC3756" s="268">
        <f>IF(B3756="","",(IFERROR(VLOOKUP(B3756,Projecten!A$4:X$9452,5,FALSE),"niet bekend")))</f>
        <v>3</v>
      </c>
      <c r="AD3756" s="360">
        <f t="shared" ref="AD3756:AD3763" si="252">IF(AC3756="","",(IF(F3756=0,AF3756,(F3756/AC3756*AF3756))))</f>
        <v>11550</v>
      </c>
      <c r="AE3756" s="296">
        <f>IF(B3756="","",(IFERROR(VLOOKUP(B3756,Projecten!A$4:X$9452,23,FALSE),"niet bekend")))</f>
        <v>11550</v>
      </c>
      <c r="AF3756" s="360">
        <f>IF(B3756="","",(IFERROR(VLOOKUP(B3756,Projecten!A$4:X$9452,12,FALSE),"niet bekend")))</f>
        <v>11550</v>
      </c>
      <c r="AG3756" s="268">
        <f>IF(F3756="","",(IFERROR(VLOOKUP(F3756,Projecten!E$4:AB$9452,5,FALSE),"niet bekend")))</f>
        <v>1</v>
      </c>
      <c r="AH3756" s="360">
        <f>IF(AG3756="","",(IF(J3756=0,AJ3756,(J3756/AG3756*AJ3756))))</f>
        <v>0</v>
      </c>
      <c r="AI3756" s="296" t="str">
        <f>IF(F3756="","",(IFERROR(VLOOKUP(F3756,Projecten!E$4:AB$9452,23,FALSE),"niet bekend")))</f>
        <v>ja</v>
      </c>
      <c r="AJ3756" s="360"/>
    </row>
    <row r="3757" spans="1:36" x14ac:dyDescent="0.2">
      <c r="A3757" s="202">
        <v>35198</v>
      </c>
      <c r="B3757" s="261" t="s">
        <v>5775</v>
      </c>
      <c r="C3757" s="243" t="s">
        <v>5776</v>
      </c>
      <c r="D3757" s="271">
        <v>725118</v>
      </c>
      <c r="E3757" s="202" t="s">
        <v>26</v>
      </c>
      <c r="F3757" s="202">
        <v>1</v>
      </c>
      <c r="G3757" s="202">
        <v>8</v>
      </c>
      <c r="H3757" s="202">
        <v>3</v>
      </c>
      <c r="I3757" s="318">
        <v>3</v>
      </c>
      <c r="J3757" s="262">
        <v>43333</v>
      </c>
      <c r="K3757" s="262">
        <v>43334</v>
      </c>
      <c r="L3757" s="262" t="s">
        <v>1485</v>
      </c>
      <c r="M3757" s="263" t="s">
        <v>1485</v>
      </c>
      <c r="N3757" s="254" t="s">
        <v>47</v>
      </c>
      <c r="O3757" s="254" t="s">
        <v>47</v>
      </c>
      <c r="P3757" s="254" t="s">
        <v>47</v>
      </c>
      <c r="Q3757" s="254" t="s">
        <v>47</v>
      </c>
      <c r="R3757" s="254" t="s">
        <v>47</v>
      </c>
      <c r="S3757" s="243" t="s">
        <v>5803</v>
      </c>
      <c r="T3757" s="1552" t="s">
        <v>47</v>
      </c>
      <c r="U3757" s="245">
        <v>37</v>
      </c>
      <c r="W3757" s="265" t="s">
        <v>162</v>
      </c>
      <c r="X3757" s="265" t="s">
        <v>5647</v>
      </c>
      <c r="Y3757" s="248">
        <v>18</v>
      </c>
      <c r="Z3757" s="202"/>
      <c r="AA3757" s="202"/>
      <c r="AB3757" s="499"/>
      <c r="AC3757" s="249">
        <f>IF(B3757="","",(IFERROR(VLOOKUP(B3757,Projecten!A$4:X$9452,5,FALSE),"niet bekend")))</f>
        <v>1</v>
      </c>
      <c r="AD3757" s="330">
        <f t="shared" si="252"/>
        <v>4429.5</v>
      </c>
      <c r="AE3757" s="211">
        <f>IF(B3757="","",(IFERROR(VLOOKUP(B3757,Projecten!A$4:X$9452,23,FALSE),"niet bekend")))</f>
        <v>4429.5</v>
      </c>
      <c r="AF3757" s="330">
        <f>IF(B3757="","",(IFERROR(VLOOKUP(B3757,Projecten!A$4:X$9452,12,FALSE),"niet bekend")))</f>
        <v>4429.5</v>
      </c>
      <c r="AG3757" s="209"/>
    </row>
    <row r="3758" spans="1:36" x14ac:dyDescent="0.2">
      <c r="A3758" s="202">
        <v>35199</v>
      </c>
      <c r="B3758" s="261" t="s">
        <v>5546</v>
      </c>
      <c r="C3758" s="243" t="s">
        <v>5776</v>
      </c>
      <c r="D3758" s="271">
        <v>698318</v>
      </c>
      <c r="E3758" s="202" t="s">
        <v>26</v>
      </c>
      <c r="F3758" s="202">
        <v>1</v>
      </c>
      <c r="G3758" s="202">
        <v>9</v>
      </c>
      <c r="H3758" s="202">
        <v>6</v>
      </c>
      <c r="I3758" s="318">
        <v>3</v>
      </c>
      <c r="J3758" s="262">
        <v>43333</v>
      </c>
      <c r="K3758" s="262">
        <v>43334</v>
      </c>
      <c r="L3758" s="263" t="s">
        <v>1485</v>
      </c>
      <c r="M3758" s="263" t="s">
        <v>1485</v>
      </c>
      <c r="N3758" s="254" t="s">
        <v>47</v>
      </c>
      <c r="O3758" s="254" t="s">
        <v>47</v>
      </c>
      <c r="P3758" s="254" t="s">
        <v>47</v>
      </c>
      <c r="Q3758" s="254" t="s">
        <v>47</v>
      </c>
      <c r="R3758" s="254" t="s">
        <v>47</v>
      </c>
      <c r="S3758" s="243" t="s">
        <v>5803</v>
      </c>
      <c r="T3758" s="1552" t="s">
        <v>47</v>
      </c>
      <c r="U3758" s="245">
        <v>37</v>
      </c>
      <c r="W3758" s="265" t="s">
        <v>162</v>
      </c>
      <c r="X3758" s="265" t="s">
        <v>1250</v>
      </c>
      <c r="Y3758" s="248">
        <v>34</v>
      </c>
      <c r="Z3758" s="202"/>
      <c r="AA3758" s="202"/>
      <c r="AB3758" s="499"/>
      <c r="AC3758" s="249">
        <f>IF(B3758="","",(IFERROR(VLOOKUP(B3758,Projecten!A$4:X$9452,5,FALSE),"niet bekend")))</f>
        <v>1</v>
      </c>
      <c r="AD3758" s="330">
        <f t="shared" si="252"/>
        <v>6627.67</v>
      </c>
      <c r="AE3758" s="211">
        <f>IF(B3758="","",(IFERROR(VLOOKUP(B3758,Projecten!A$4:X$9452,23,FALSE),"niet bekend")))</f>
        <v>6627.67</v>
      </c>
      <c r="AF3758" s="330">
        <f>IF(B3758="","",(IFERROR(VLOOKUP(B3758,Projecten!A$4:X$9452,12,FALSE),"niet bekend")))</f>
        <v>6627.67</v>
      </c>
      <c r="AG3758" s="209"/>
    </row>
    <row r="3759" spans="1:36" x14ac:dyDescent="0.2">
      <c r="A3759" s="202">
        <v>35200</v>
      </c>
      <c r="B3759" s="770">
        <v>2018523</v>
      </c>
      <c r="C3759" s="238">
        <v>122227</v>
      </c>
      <c r="D3759" s="238" t="s">
        <v>5580</v>
      </c>
      <c r="E3759" s="240" t="s">
        <v>352</v>
      </c>
      <c r="F3759" s="240">
        <v>1</v>
      </c>
      <c r="G3759" s="240">
        <v>11</v>
      </c>
      <c r="H3759" s="240">
        <v>8</v>
      </c>
      <c r="I3759" s="240">
        <v>7</v>
      </c>
      <c r="J3759" s="263" t="s">
        <v>1485</v>
      </c>
      <c r="K3759" s="263" t="s">
        <v>1485</v>
      </c>
      <c r="L3759" s="263" t="s">
        <v>1485</v>
      </c>
      <c r="M3759" s="1441" t="s">
        <v>1485</v>
      </c>
      <c r="N3759" s="254" t="s">
        <v>47</v>
      </c>
      <c r="O3759" s="254" t="s">
        <v>47</v>
      </c>
      <c r="P3759" s="254" t="s">
        <v>47</v>
      </c>
      <c r="Q3759" s="254" t="s">
        <v>47</v>
      </c>
      <c r="R3759" s="254" t="s">
        <v>47</v>
      </c>
      <c r="S3759" s="243"/>
      <c r="T3759" s="1552" t="s">
        <v>47</v>
      </c>
      <c r="U3759" s="245">
        <v>37</v>
      </c>
      <c r="W3759" s="318" t="s">
        <v>532</v>
      </c>
      <c r="X3759" s="265" t="s">
        <v>1250</v>
      </c>
      <c r="Y3759" s="248">
        <v>35</v>
      </c>
      <c r="Z3759" s="202"/>
      <c r="AA3759" s="489"/>
      <c r="AB3759" s="499"/>
      <c r="AC3759" s="249">
        <f>IF(B3759="","",(IFERROR(VLOOKUP(B3759,Projecten!A$4:X$9452,5,FALSE),"niet bekend")))</f>
        <v>1</v>
      </c>
      <c r="AD3759" s="330">
        <f t="shared" si="252"/>
        <v>4476.78</v>
      </c>
      <c r="AE3759" s="211">
        <f>IF(B3759="","",(IFERROR(VLOOKUP(B3759,Projecten!A$4:X$9452,23,FALSE),"niet bekend")))</f>
        <v>4476.78</v>
      </c>
      <c r="AF3759" s="330">
        <f>IF(B3759="","",(IFERROR(VLOOKUP(B3759,Projecten!A$4:X$9452,12,FALSE),"niet bekend")))</f>
        <v>4476.78</v>
      </c>
      <c r="AG3759" s="209"/>
    </row>
    <row r="3760" spans="1:36" s="327" customFormat="1" x14ac:dyDescent="0.2">
      <c r="A3760" s="318">
        <v>35201</v>
      </c>
      <c r="B3760" s="1101">
        <v>2018558</v>
      </c>
      <c r="C3760" s="1109">
        <v>122227</v>
      </c>
      <c r="D3760" s="1109" t="s">
        <v>5636</v>
      </c>
      <c r="E3760" s="1117" t="s">
        <v>352</v>
      </c>
      <c r="F3760" s="1117">
        <v>1</v>
      </c>
      <c r="G3760" s="1117">
        <v>10</v>
      </c>
      <c r="H3760" s="1117">
        <v>8</v>
      </c>
      <c r="I3760" s="1117">
        <v>3</v>
      </c>
      <c r="J3760" s="263" t="s">
        <v>1485</v>
      </c>
      <c r="K3760" s="263" t="s">
        <v>1485</v>
      </c>
      <c r="L3760" s="263" t="s">
        <v>1485</v>
      </c>
      <c r="M3760" s="1441" t="s">
        <v>1485</v>
      </c>
      <c r="N3760" s="322" t="s">
        <v>47</v>
      </c>
      <c r="O3760" s="322" t="s">
        <v>47</v>
      </c>
      <c r="P3760" s="322" t="s">
        <v>47</v>
      </c>
      <c r="Q3760" s="322" t="s">
        <v>47</v>
      </c>
      <c r="R3760" s="322" t="s">
        <v>47</v>
      </c>
      <c r="S3760" s="320"/>
      <c r="T3760" s="1553" t="s">
        <v>47</v>
      </c>
      <c r="U3760" s="245">
        <v>37</v>
      </c>
      <c r="V3760" s="396"/>
      <c r="W3760" s="318" t="s">
        <v>532</v>
      </c>
      <c r="X3760" s="265" t="s">
        <v>1341</v>
      </c>
      <c r="Y3760" s="324">
        <v>18</v>
      </c>
      <c r="Z3760" s="318"/>
      <c r="AA3760" s="511"/>
      <c r="AB3760" s="707"/>
      <c r="AC3760" s="249">
        <f>IF(B3760="","",(IFERROR(VLOOKUP(B3760,Projecten!A$4:X$9452,5,FALSE),"niet bekend")))</f>
        <v>1</v>
      </c>
      <c r="AD3760" s="330">
        <f t="shared" si="252"/>
        <v>2155.86</v>
      </c>
      <c r="AE3760" s="211">
        <f>IF(B3760="","",(IFERROR(VLOOKUP(B3760,Projecten!A$4:X$9452,23,FALSE),"niet bekend")))</f>
        <v>2155.86</v>
      </c>
      <c r="AF3760" s="330">
        <f>IF(B3760="","",(IFERROR(VLOOKUP(B3760,Projecten!A$4:X$9452,12,FALSE),"niet bekend")))</f>
        <v>2155.86</v>
      </c>
    </row>
    <row r="3761" spans="1:36" x14ac:dyDescent="0.2">
      <c r="A3761" s="202">
        <v>35202</v>
      </c>
      <c r="B3761" s="770">
        <v>2018534</v>
      </c>
      <c r="C3761" s="238">
        <v>122227</v>
      </c>
      <c r="D3761" s="238" t="s">
        <v>5605</v>
      </c>
      <c r="E3761" s="240" t="s">
        <v>881</v>
      </c>
      <c r="F3761" s="240">
        <v>1</v>
      </c>
      <c r="G3761" s="240">
        <v>5</v>
      </c>
      <c r="H3761" s="240">
        <v>4</v>
      </c>
      <c r="I3761" s="240">
        <v>2</v>
      </c>
      <c r="J3761" s="262">
        <v>43333</v>
      </c>
      <c r="K3761" s="263" t="s">
        <v>1485</v>
      </c>
      <c r="L3761" s="263" t="s">
        <v>1485</v>
      </c>
      <c r="M3761" s="1441" t="s">
        <v>1485</v>
      </c>
      <c r="N3761" s="254" t="s">
        <v>47</v>
      </c>
      <c r="O3761" s="254" t="s">
        <v>47</v>
      </c>
      <c r="P3761" s="254" t="s">
        <v>47</v>
      </c>
      <c r="Q3761" s="254" t="s">
        <v>47</v>
      </c>
      <c r="R3761" s="254" t="s">
        <v>47</v>
      </c>
      <c r="S3761" s="243"/>
      <c r="T3761" s="1552" t="s">
        <v>47</v>
      </c>
      <c r="U3761" s="245">
        <v>37</v>
      </c>
      <c r="W3761" s="318" t="s">
        <v>905</v>
      </c>
      <c r="X3761" s="265" t="s">
        <v>1341</v>
      </c>
      <c r="Y3761" s="248">
        <v>22</v>
      </c>
      <c r="Z3761" s="202"/>
      <c r="AA3761" s="489"/>
      <c r="AB3761" s="499"/>
      <c r="AC3761" s="249">
        <f>IF(B3761="","",(IFERROR(VLOOKUP(B3761,Projecten!A$4:X$9452,5,FALSE),"niet bekend")))</f>
        <v>1</v>
      </c>
      <c r="AD3761" s="330">
        <f t="shared" si="252"/>
        <v>2418.06</v>
      </c>
      <c r="AE3761" s="211">
        <f>IF(B3761="","",(IFERROR(VLOOKUP(B3761,Projecten!A$4:X$9452,23,FALSE),"niet bekend")))</f>
        <v>2418.06</v>
      </c>
      <c r="AF3761" s="330">
        <f>IF(B3761="","",(IFERROR(VLOOKUP(B3761,Projecten!A$4:X$9452,12,FALSE),"niet bekend")))</f>
        <v>2418.06</v>
      </c>
      <c r="AG3761" s="209"/>
    </row>
    <row r="3762" spans="1:36" x14ac:dyDescent="0.2">
      <c r="A3762" s="202">
        <v>35203</v>
      </c>
      <c r="B3762" s="261" t="s">
        <v>5401</v>
      </c>
      <c r="C3762" s="243">
        <v>122228</v>
      </c>
      <c r="D3762" s="271" t="s">
        <v>5409</v>
      </c>
      <c r="E3762" s="202" t="s">
        <v>26</v>
      </c>
      <c r="F3762" s="202">
        <v>2</v>
      </c>
      <c r="G3762" s="202">
        <v>16</v>
      </c>
      <c r="H3762" s="202">
        <v>10</v>
      </c>
      <c r="I3762" s="202">
        <v>4</v>
      </c>
      <c r="J3762" s="262">
        <v>43341</v>
      </c>
      <c r="K3762" s="262">
        <v>43339</v>
      </c>
      <c r="L3762" s="263" t="s">
        <v>1485</v>
      </c>
      <c r="M3762" s="263" t="s">
        <v>1485</v>
      </c>
      <c r="N3762" s="254" t="s">
        <v>47</v>
      </c>
      <c r="O3762" s="254" t="s">
        <v>47</v>
      </c>
      <c r="P3762" s="254" t="s">
        <v>47</v>
      </c>
      <c r="Q3762" s="254" t="s">
        <v>47</v>
      </c>
      <c r="R3762" s="254" t="s">
        <v>47</v>
      </c>
      <c r="S3762" s="243"/>
      <c r="T3762" s="1371" t="s">
        <v>47</v>
      </c>
      <c r="U3762" s="245">
        <v>38</v>
      </c>
      <c r="W3762" s="265" t="s">
        <v>421</v>
      </c>
      <c r="X3762" s="265" t="s">
        <v>1250</v>
      </c>
      <c r="Y3762" s="248">
        <v>40</v>
      </c>
      <c r="Z3762" s="202"/>
      <c r="AA3762" s="202"/>
      <c r="AB3762" s="499"/>
      <c r="AC3762" s="249">
        <f>IF(B3762="","",(IFERROR(VLOOKUP(B3762,Projecten!A$4:X$9452,5,FALSE),"niet bekend")))</f>
        <v>2</v>
      </c>
      <c r="AD3762" s="330">
        <f t="shared" si="252"/>
        <v>7000</v>
      </c>
      <c r="AE3762" s="211">
        <f>IF(B3762="","",(IFERROR(VLOOKUP(B3762,Projecten!A$4:X$9452,23,FALSE),"niet bekend")))</f>
        <v>7000</v>
      </c>
      <c r="AF3762" s="330">
        <f>IF(B3762="","",(IFERROR(VLOOKUP(B3762,Projecten!A$4:X$9452,12,FALSE),"niet bekend")))</f>
        <v>7000</v>
      </c>
      <c r="AG3762" s="209"/>
    </row>
    <row r="3763" spans="1:36" x14ac:dyDescent="0.2">
      <c r="A3763" s="202">
        <v>35204</v>
      </c>
      <c r="B3763" s="261" t="s">
        <v>5343</v>
      </c>
      <c r="C3763" s="243">
        <v>122230</v>
      </c>
      <c r="D3763" s="243" t="s">
        <v>5376</v>
      </c>
      <c r="E3763" s="202" t="s">
        <v>26</v>
      </c>
      <c r="F3763" s="202">
        <v>2</v>
      </c>
      <c r="G3763" s="202">
        <v>20</v>
      </c>
      <c r="H3763" s="202">
        <v>10</v>
      </c>
      <c r="I3763" s="202">
        <v>6</v>
      </c>
      <c r="J3763" s="262">
        <v>43340</v>
      </c>
      <c r="K3763" s="262">
        <v>43341</v>
      </c>
      <c r="L3763" s="263" t="s">
        <v>1485</v>
      </c>
      <c r="M3763" s="263" t="s">
        <v>1485</v>
      </c>
      <c r="N3763" s="254" t="s">
        <v>47</v>
      </c>
      <c r="O3763" s="254" t="s">
        <v>47</v>
      </c>
      <c r="P3763" s="254" t="s">
        <v>47</v>
      </c>
      <c r="Q3763" s="254" t="s">
        <v>47</v>
      </c>
      <c r="R3763" s="254" t="s">
        <v>47</v>
      </c>
      <c r="S3763" s="243"/>
      <c r="T3763" s="1371" t="s">
        <v>47</v>
      </c>
      <c r="U3763" s="293">
        <v>39</v>
      </c>
      <c r="V3763" s="719"/>
      <c r="W3763" s="521" t="s">
        <v>2265</v>
      </c>
      <c r="X3763" s="314" t="s">
        <v>1250</v>
      </c>
      <c r="Y3763" s="295">
        <v>40</v>
      </c>
      <c r="Z3763" s="288"/>
      <c r="AA3763" s="288"/>
      <c r="AB3763" s="1347"/>
      <c r="AC3763" s="268">
        <f>IF(B3763="","",(IFERROR(VLOOKUP(B3763,Projecten!A$4:X$9452,5,FALSE),"niet bekend")))</f>
        <v>2</v>
      </c>
      <c r="AD3763" s="360">
        <f t="shared" si="252"/>
        <v>7700</v>
      </c>
      <c r="AE3763" s="296">
        <f>IF(B3763="","",(IFERROR(VLOOKUP(B3763,Projecten!A$4:X$9452,23,FALSE),"niet bekend")))</f>
        <v>7700</v>
      </c>
      <c r="AF3763" s="360">
        <f>IF(B3763="","",(IFERROR(VLOOKUP(B3763,Projecten!A$4:X$9452,12,FALSE),"niet bekend")))</f>
        <v>7700</v>
      </c>
      <c r="AG3763" s="209"/>
    </row>
    <row r="3764" spans="1:36" s="297" customFormat="1" x14ac:dyDescent="0.2">
      <c r="A3764" s="288"/>
      <c r="B3764" s="289"/>
      <c r="C3764" s="271"/>
      <c r="D3764" s="271"/>
      <c r="E3764" s="288"/>
      <c r="F3764" s="288"/>
      <c r="G3764" s="288"/>
      <c r="H3764" s="288"/>
      <c r="I3764" s="288"/>
      <c r="J3764" s="315"/>
      <c r="K3764" s="315"/>
      <c r="L3764" s="290"/>
      <c r="M3764" s="290"/>
      <c r="N3764" s="291"/>
      <c r="O3764" s="291"/>
      <c r="P3764" s="291"/>
      <c r="Q3764" s="291"/>
      <c r="R3764" s="291"/>
      <c r="S3764" s="271"/>
      <c r="T3764" s="1536"/>
      <c r="U3764" s="293"/>
      <c r="V3764" s="719"/>
      <c r="W3764" s="521"/>
      <c r="X3764" s="314"/>
      <c r="Y3764" s="295"/>
      <c r="Z3764" s="288"/>
      <c r="AA3764" s="288"/>
      <c r="AB3764" s="1347"/>
      <c r="AC3764" s="268"/>
      <c r="AD3764" s="360"/>
      <c r="AE3764" s="296"/>
      <c r="AF3764" s="360"/>
      <c r="AG3764" s="268"/>
      <c r="AH3764" s="360"/>
      <c r="AI3764" s="296"/>
      <c r="AJ3764" s="360"/>
    </row>
    <row r="3765" spans="1:36" x14ac:dyDescent="0.2">
      <c r="A3765" s="202">
        <v>35208</v>
      </c>
      <c r="B3765" s="261">
        <v>2018531</v>
      </c>
      <c r="C3765" s="243">
        <v>122245</v>
      </c>
      <c r="D3765" s="271">
        <v>689418</v>
      </c>
      <c r="E3765" s="202" t="s">
        <v>26</v>
      </c>
      <c r="F3765" s="202">
        <v>1</v>
      </c>
      <c r="G3765" s="202">
        <v>10</v>
      </c>
      <c r="H3765" s="202">
        <v>7</v>
      </c>
      <c r="I3765" s="318">
        <v>2</v>
      </c>
      <c r="J3765" s="262">
        <v>43347</v>
      </c>
      <c r="K3765" s="262">
        <v>43348</v>
      </c>
      <c r="L3765" s="263" t="s">
        <v>1485</v>
      </c>
      <c r="M3765" s="263" t="s">
        <v>1485</v>
      </c>
      <c r="N3765" s="254" t="s">
        <v>47</v>
      </c>
      <c r="O3765" s="254" t="s">
        <v>47</v>
      </c>
      <c r="P3765" s="254" t="s">
        <v>47</v>
      </c>
      <c r="Q3765" s="254" t="s">
        <v>47</v>
      </c>
      <c r="R3765" s="254" t="s">
        <v>47</v>
      </c>
      <c r="S3765" s="243"/>
      <c r="T3765" s="1371" t="s">
        <v>47</v>
      </c>
      <c r="U3765" s="245">
        <v>38</v>
      </c>
      <c r="W3765" s="265" t="s">
        <v>162</v>
      </c>
      <c r="X3765" s="265" t="s">
        <v>1341</v>
      </c>
      <c r="Y3765" s="248">
        <v>16</v>
      </c>
      <c r="Z3765" s="202"/>
      <c r="AA3765" s="202"/>
      <c r="AB3765" s="499"/>
      <c r="AC3765" s="249">
        <f>IF(B3765="","",(IFERROR(VLOOKUP(B3765,Projecten!A$4:X$9452,5,FALSE),"niet bekend")))</f>
        <v>1</v>
      </c>
      <c r="AD3765" s="330">
        <f>IF(AC3765="","",(IF(F3765=0,AF3765,(F3765/AC3765*AF3765))))</f>
        <v>2903.22</v>
      </c>
      <c r="AE3765" s="211">
        <f>IF(B3765="","",(IFERROR(VLOOKUP(B3765,Projecten!A$4:X$9452,23,FALSE),"niet bekend")))</f>
        <v>2903.22</v>
      </c>
      <c r="AF3765" s="330">
        <f>IF(B3765="","",(IFERROR(VLOOKUP(B3765,Projecten!A$4:X$9452,12,FALSE),"niet bekend")))</f>
        <v>2903.22</v>
      </c>
      <c r="AG3765" s="209"/>
    </row>
    <row r="3766" spans="1:36" x14ac:dyDescent="0.2">
      <c r="A3766" s="202">
        <v>35209</v>
      </c>
      <c r="B3766" s="261">
        <v>2018532</v>
      </c>
      <c r="C3766" s="243">
        <v>122245</v>
      </c>
      <c r="D3766" s="271">
        <v>748818</v>
      </c>
      <c r="E3766" s="202" t="s">
        <v>26</v>
      </c>
      <c r="F3766" s="202">
        <v>1</v>
      </c>
      <c r="G3766" s="202">
        <v>8</v>
      </c>
      <c r="H3766" s="202">
        <v>5</v>
      </c>
      <c r="I3766" s="318">
        <v>3</v>
      </c>
      <c r="J3766" s="262">
        <v>43347</v>
      </c>
      <c r="K3766" s="262">
        <v>43348</v>
      </c>
      <c r="L3766" s="263" t="s">
        <v>1485</v>
      </c>
      <c r="M3766" s="263" t="s">
        <v>1485</v>
      </c>
      <c r="N3766" s="254" t="s">
        <v>47</v>
      </c>
      <c r="O3766" s="254" t="s">
        <v>47</v>
      </c>
      <c r="P3766" s="254" t="s">
        <v>47</v>
      </c>
      <c r="Q3766" s="254" t="s">
        <v>47</v>
      </c>
      <c r="R3766" s="254" t="s">
        <v>47</v>
      </c>
      <c r="S3766" s="243"/>
      <c r="T3766" s="1371" t="s">
        <v>47</v>
      </c>
      <c r="U3766" s="245">
        <v>38</v>
      </c>
      <c r="W3766" s="265" t="s">
        <v>162</v>
      </c>
      <c r="X3766" s="265" t="s">
        <v>1341</v>
      </c>
      <c r="Y3766" s="248">
        <v>17</v>
      </c>
      <c r="Z3766" s="202"/>
      <c r="AA3766" s="202"/>
      <c r="AB3766" s="499"/>
      <c r="AC3766" s="249">
        <f>IF(B3766="","",(IFERROR(VLOOKUP(B3766,Projecten!A$4:X$9452,5,FALSE),"niet bekend")))</f>
        <v>1</v>
      </c>
      <c r="AD3766" s="330">
        <f>IF(AC3766="","",(IF(F3766=0,AF3766,(F3766/AC3766*AF3766))))</f>
        <v>3064.04</v>
      </c>
      <c r="AE3766" s="211">
        <f>IF(B3766="","",(IFERROR(VLOOKUP(B3766,Projecten!A$4:X$9452,23,FALSE),"niet bekend")))</f>
        <v>3064.04</v>
      </c>
      <c r="AF3766" s="330">
        <f>IF(B3766="","",(IFERROR(VLOOKUP(B3766,Projecten!A$4:X$9452,12,FALSE),"niet bekend")))</f>
        <v>3064.04</v>
      </c>
      <c r="AG3766" s="209"/>
    </row>
    <row r="3767" spans="1:36" x14ac:dyDescent="0.2">
      <c r="A3767" s="202">
        <v>35210</v>
      </c>
      <c r="B3767" s="261">
        <v>2018533</v>
      </c>
      <c r="C3767" s="243">
        <v>122245</v>
      </c>
      <c r="D3767" s="271">
        <v>725218</v>
      </c>
      <c r="E3767" s="202" t="s">
        <v>26</v>
      </c>
      <c r="F3767" s="202">
        <v>1</v>
      </c>
      <c r="G3767" s="202">
        <v>9</v>
      </c>
      <c r="H3767" s="202">
        <v>6</v>
      </c>
      <c r="I3767" s="318">
        <v>2</v>
      </c>
      <c r="J3767" s="262">
        <v>43347</v>
      </c>
      <c r="K3767" s="262">
        <v>43348</v>
      </c>
      <c r="L3767" s="263" t="s">
        <v>1485</v>
      </c>
      <c r="M3767" s="263" t="s">
        <v>1485</v>
      </c>
      <c r="N3767" s="254" t="s">
        <v>47</v>
      </c>
      <c r="O3767" s="254" t="s">
        <v>47</v>
      </c>
      <c r="P3767" s="254" t="s">
        <v>47</v>
      </c>
      <c r="Q3767" s="254" t="s">
        <v>47</v>
      </c>
      <c r="R3767" s="254" t="s">
        <v>47</v>
      </c>
      <c r="S3767" s="243"/>
      <c r="T3767" s="1371" t="s">
        <v>47</v>
      </c>
      <c r="U3767" s="245">
        <v>38</v>
      </c>
      <c r="W3767" s="265" t="s">
        <v>162</v>
      </c>
      <c r="X3767" s="1554" t="s">
        <v>1341</v>
      </c>
      <c r="Y3767" s="248">
        <v>15</v>
      </c>
      <c r="Z3767" s="265"/>
      <c r="AA3767" s="257"/>
      <c r="AB3767" s="499"/>
      <c r="AC3767" s="249">
        <f>IF(B3767="","",(IFERROR(VLOOKUP(B3767,Projecten!A$4:X$9452,5,FALSE),"niet bekend")))</f>
        <v>1</v>
      </c>
      <c r="AD3767" s="330">
        <f>IF(AC3767="","",(IF(F3767=0,AF3767,(F3767/AC3767*AF3767))))</f>
        <v>2810.6</v>
      </c>
      <c r="AE3767" s="211">
        <f>IF(B3767="","",(IFERROR(VLOOKUP(B3767,Projecten!A$4:X$9452,23,FALSE),"niet bekend")))</f>
        <v>2810.6</v>
      </c>
      <c r="AF3767" s="330">
        <f>IF(B3767="","",(IFERROR(VLOOKUP(B3767,Projecten!A$4:X$9452,12,FALSE),"niet bekend")))</f>
        <v>2810.6</v>
      </c>
      <c r="AG3767" s="209"/>
    </row>
    <row r="3768" spans="1:36" x14ac:dyDescent="0.2">
      <c r="A3768" s="202">
        <v>35215</v>
      </c>
      <c r="B3768" s="770">
        <v>2018557</v>
      </c>
      <c r="C3768" s="238">
        <v>122247</v>
      </c>
      <c r="D3768" s="238" t="s">
        <v>5635</v>
      </c>
      <c r="E3768" s="240" t="s">
        <v>2800</v>
      </c>
      <c r="F3768" s="240">
        <v>1</v>
      </c>
      <c r="G3768" s="240">
        <v>7</v>
      </c>
      <c r="H3768" s="240">
        <v>5</v>
      </c>
      <c r="I3768" s="240">
        <v>3</v>
      </c>
      <c r="J3768" s="262">
        <v>43354</v>
      </c>
      <c r="K3768" s="267">
        <v>43355</v>
      </c>
      <c r="L3768" s="263" t="s">
        <v>1485</v>
      </c>
      <c r="M3768" s="1441" t="s">
        <v>1485</v>
      </c>
      <c r="N3768" s="254" t="s">
        <v>47</v>
      </c>
      <c r="O3768" s="254" t="s">
        <v>47</v>
      </c>
      <c r="P3768" s="254" t="s">
        <v>47</v>
      </c>
      <c r="Q3768" s="254" t="s">
        <v>47</v>
      </c>
      <c r="R3768" s="254" t="s">
        <v>47</v>
      </c>
      <c r="S3768" s="243"/>
      <c r="T3768" s="1371" t="s">
        <v>47</v>
      </c>
      <c r="U3768" s="245">
        <v>38</v>
      </c>
      <c r="W3768" s="202" t="s">
        <v>1937</v>
      </c>
      <c r="X3768" s="265" t="s">
        <v>5666</v>
      </c>
      <c r="Y3768" s="248">
        <v>16</v>
      </c>
      <c r="Z3768" s="202"/>
      <c r="AA3768" s="489"/>
      <c r="AB3768" s="499"/>
      <c r="AC3768" s="249">
        <f>IF(B3768="","",(IFERROR(VLOOKUP(B3768,Projecten!A$4:X$9452,5,FALSE),"niet bekend")))</f>
        <v>1</v>
      </c>
      <c r="AD3768" s="330">
        <f>IF(AC3768="","",(IF(F3768=0,AF3768,(F3768/AC3768*AF3768))))</f>
        <v>3170.73</v>
      </c>
      <c r="AE3768" s="211">
        <f>IF(B3768="","",(IFERROR(VLOOKUP(B3768,Projecten!A$4:X$9452,23,FALSE),"niet bekend")))</f>
        <v>3170.74</v>
      </c>
      <c r="AF3768" s="330">
        <f>IF(B3768="","",(IFERROR(VLOOKUP(B3768,Projecten!A$4:X$9452,12,FALSE),"niet bekend")))</f>
        <v>3170.73</v>
      </c>
      <c r="AG3768" s="209"/>
    </row>
    <row r="3769" spans="1:36" x14ac:dyDescent="0.2">
      <c r="A3769" s="202">
        <v>35216</v>
      </c>
      <c r="B3769" s="770">
        <v>2018624</v>
      </c>
      <c r="C3769" s="238"/>
      <c r="D3769" s="238" t="s">
        <v>5809</v>
      </c>
      <c r="E3769" s="240" t="s">
        <v>352</v>
      </c>
      <c r="F3769" s="240">
        <v>0</v>
      </c>
      <c r="G3769" s="240">
        <v>1</v>
      </c>
      <c r="H3769" s="240">
        <v>0</v>
      </c>
      <c r="I3769" s="240">
        <v>1</v>
      </c>
      <c r="J3769" s="263"/>
      <c r="K3769" s="263"/>
      <c r="L3769" s="263"/>
      <c r="M3769" s="1441"/>
      <c r="N3769" s="254" t="s">
        <v>47</v>
      </c>
      <c r="O3769" s="254" t="s">
        <v>47</v>
      </c>
      <c r="P3769" s="254" t="s">
        <v>47</v>
      </c>
      <c r="Q3769" s="254" t="s">
        <v>47</v>
      </c>
      <c r="R3769" s="254" t="s">
        <v>47</v>
      </c>
      <c r="S3769" s="243"/>
      <c r="T3769" s="1371" t="s">
        <v>47</v>
      </c>
      <c r="U3769" s="245">
        <v>37</v>
      </c>
      <c r="W3769" s="202" t="s">
        <v>532</v>
      </c>
      <c r="X3769" s="265"/>
      <c r="Y3769" s="248">
        <v>2</v>
      </c>
      <c r="Z3769" s="202"/>
      <c r="AA3769" s="489"/>
      <c r="AB3769" s="499"/>
      <c r="AC3769" s="249">
        <f>IF(B3769="","",(IFERROR(VLOOKUP(B3769,Projecten!A$4:X$9452,5,FALSE),"niet bekend")))</f>
        <v>0</v>
      </c>
      <c r="AD3769" s="330">
        <f>IF(AC3769="","",(IF(F3769=0,AF3769,(F3769/AC3769*AF3769))))</f>
        <v>0</v>
      </c>
      <c r="AE3769" s="211">
        <f>IF(B3769="","",(IFERROR(VLOOKUP(B3769,Projecten!A$4:X$9452,23,FALSE),"niet bekend")))</f>
        <v>0</v>
      </c>
      <c r="AF3769" s="330">
        <f>IF(B3769="","",(IFERROR(VLOOKUP(B3769,Projecten!A$4:X$9452,12,FALSE),"niet bekend")))</f>
        <v>0</v>
      </c>
      <c r="AG3769" s="209"/>
    </row>
    <row r="3770" spans="1:36" s="312" customFormat="1" x14ac:dyDescent="0.2">
      <c r="A3770" s="298"/>
      <c r="B3770" s="1012"/>
      <c r="C3770" s="299"/>
      <c r="D3770" s="300"/>
      <c r="E3770" s="300"/>
      <c r="F3770" s="300"/>
      <c r="G3770" s="300"/>
      <c r="H3770" s="300"/>
      <c r="I3770" s="300"/>
      <c r="J3770" s="301"/>
      <c r="K3770" s="301"/>
      <c r="L3770" s="301"/>
      <c r="M3770" s="302"/>
      <c r="N3770" s="302"/>
      <c r="O3770" s="302"/>
      <c r="P3770" s="302"/>
      <c r="Q3770" s="302"/>
      <c r="R3770" s="302"/>
      <c r="S3770" s="303"/>
      <c r="T3770" s="1445"/>
      <c r="U3770" s="305"/>
      <c r="V3770" s="305"/>
      <c r="W3770" s="307"/>
      <c r="X3770" s="307"/>
      <c r="Y3770" s="307"/>
      <c r="Z3770" s="298"/>
      <c r="AA3770" s="308"/>
      <c r="AB3770" s="410"/>
      <c r="AC3770" s="310"/>
      <c r="AD3770" s="412"/>
    </row>
    <row r="3771" spans="1:36" s="236" customFormat="1" ht="12" customHeight="1" x14ac:dyDescent="0.2">
      <c r="A3771" s="220"/>
      <c r="C3771" s="221"/>
      <c r="D3771" s="222">
        <f>SUM(G3771:I3771)</f>
        <v>325</v>
      </c>
      <c r="E3771" s="220"/>
      <c r="F3771" s="220">
        <f>SUM(F3772:F3795)</f>
        <v>18</v>
      </c>
      <c r="G3771" s="220">
        <f>SUM(G3772:G3795)</f>
        <v>174</v>
      </c>
      <c r="H3771" s="220">
        <f>SUM(H3772:H3795)</f>
        <v>89</v>
      </c>
      <c r="I3771" s="220">
        <f>SUM(I3772:I3795)</f>
        <v>62</v>
      </c>
      <c r="J3771" s="223"/>
      <c r="K3771" s="223"/>
      <c r="L3771" s="223"/>
      <c r="M3771" s="224"/>
      <c r="N3771" s="224"/>
      <c r="O3771" s="224"/>
      <c r="P3771" s="224"/>
      <c r="Q3771" s="224"/>
      <c r="R3771" s="224"/>
      <c r="S3771" s="225">
        <v>38</v>
      </c>
      <c r="T3771" s="1442"/>
      <c r="U3771" s="227"/>
      <c r="V3771" s="227"/>
      <c r="W3771" s="229"/>
      <c r="X3771" s="230">
        <f>SUM(Y3771:Y3795)</f>
        <v>419.25</v>
      </c>
      <c r="Y3771" s="231"/>
      <c r="Z3771" s="231">
        <v>0</v>
      </c>
      <c r="AA3771" s="232">
        <f>X3771-Z3771</f>
        <v>419.25</v>
      </c>
      <c r="AB3771" s="221"/>
      <c r="AC3771" s="234"/>
      <c r="AD3771" s="384">
        <f>SUM(AD3772:AD3795)</f>
        <v>68381.990000000005</v>
      </c>
    </row>
    <row r="3772" spans="1:36" x14ac:dyDescent="0.2">
      <c r="A3772" s="202"/>
      <c r="B3772" s="519"/>
      <c r="C3772" s="238"/>
      <c r="D3772" s="239"/>
      <c r="E3772" s="240"/>
      <c r="F3772" s="240"/>
      <c r="G3772" s="240"/>
      <c r="H3772" s="240"/>
      <c r="I3772" s="240"/>
      <c r="J3772" s="241"/>
      <c r="K3772" s="241"/>
      <c r="L3772" s="241"/>
      <c r="M3772" s="242"/>
      <c r="N3772" s="242"/>
      <c r="O3772" s="242"/>
      <c r="P3772" s="242"/>
      <c r="Q3772" s="242"/>
      <c r="R3772" s="242"/>
      <c r="S3772" s="243" t="s">
        <v>4545</v>
      </c>
      <c r="T3772" s="1371"/>
      <c r="U3772" s="245"/>
      <c r="X3772" s="247" t="s">
        <v>4856</v>
      </c>
      <c r="Y3772" s="248"/>
      <c r="Z3772" s="202"/>
      <c r="AA3772" s="202"/>
      <c r="AB3772" s="243"/>
      <c r="AC3772" s="249" t="str">
        <f>IF(B3772="","",(IFERROR(VLOOKUP(B3772,Projecten!A$4:X$9452,5,FALSE),"niet bekend")))</f>
        <v/>
      </c>
      <c r="AD3772" s="330" t="str">
        <f>IF(AC3772="","",(IF(F3772=0,AF3772,(F3772/AC3772*AF3772))))</f>
        <v/>
      </c>
      <c r="AE3772" s="211" t="str">
        <f>IF(B3772="","",(IFERROR(VLOOKUP(B3772,Projecten!A$4:X$9452,23,FALSE),"niet bekend")))</f>
        <v/>
      </c>
      <c r="AF3772" s="330" t="str">
        <f>IF(B3772="","",(IFERROR(VLOOKUP(B3772,Projecten!A$4:X$9452,12,FALSE),"niet bekend")))</f>
        <v/>
      </c>
      <c r="AG3772" s="209"/>
    </row>
    <row r="3773" spans="1:36" s="259" customFormat="1" x14ac:dyDescent="0.2">
      <c r="A3773" s="202"/>
      <c r="B3773" s="250"/>
      <c r="C3773" s="251"/>
      <c r="D3773" s="251"/>
      <c r="E3773" s="239"/>
      <c r="F3773" s="239"/>
      <c r="G3773" s="239"/>
      <c r="H3773" s="239"/>
      <c r="I3773" s="239"/>
      <c r="J3773" s="253"/>
      <c r="K3773" s="253"/>
      <c r="L3773" s="253"/>
      <c r="M3773" s="253"/>
      <c r="N3773" s="254"/>
      <c r="O3773" s="254"/>
      <c r="P3773" s="254"/>
      <c r="Q3773" s="254"/>
      <c r="R3773" s="254"/>
      <c r="S3773" s="243">
        <v>2018</v>
      </c>
      <c r="T3773" s="1443"/>
      <c r="U3773" s="255"/>
      <c r="V3773" s="638"/>
      <c r="W3773" s="239"/>
      <c r="X3773" s="239"/>
      <c r="Y3773" s="257"/>
      <c r="Z3773" s="239"/>
      <c r="AA3773" s="239"/>
      <c r="AB3773" s="1120"/>
      <c r="AC3773" s="249" t="str">
        <f>IF(B3773="","",(IFERROR(VLOOKUP(B3773,Projecten!A$4:X$9452,5,FALSE),"niet bekend")))</f>
        <v/>
      </c>
      <c r="AD3773" s="330" t="str">
        <f>IF(AC3773="","",(IF(F3773=0,AF3773,(F3773/AC3773*AF3773))))</f>
        <v/>
      </c>
      <c r="AE3773" s="211" t="str">
        <f>IF(B3773="","",(IFERROR(VLOOKUP(B3773,Projecten!A$4:X$9452,23,FALSE),"niet bekend")))</f>
        <v/>
      </c>
      <c r="AF3773" s="330" t="str">
        <f>IF(B3773="","",(IFERROR(VLOOKUP(B3773,Projecten!A$4:X$9452,12,FALSE),"niet bekend")))</f>
        <v/>
      </c>
    </row>
    <row r="3774" spans="1:36" s="259" customFormat="1" x14ac:dyDescent="0.2">
      <c r="A3774" s="202"/>
      <c r="B3774" s="250"/>
      <c r="C3774" s="251"/>
      <c r="D3774" s="251"/>
      <c r="E3774" s="239"/>
      <c r="F3774" s="239"/>
      <c r="G3774" s="239"/>
      <c r="H3774" s="239"/>
      <c r="I3774" s="239"/>
      <c r="J3774" s="253"/>
      <c r="K3774" s="253"/>
      <c r="L3774" s="253"/>
      <c r="M3774" s="253"/>
      <c r="N3774" s="254"/>
      <c r="O3774" s="254"/>
      <c r="P3774" s="254"/>
      <c r="Q3774" s="254"/>
      <c r="R3774" s="254"/>
      <c r="S3774" s="251"/>
      <c r="T3774" s="1443"/>
      <c r="U3774" s="255"/>
      <c r="V3774" s="638"/>
      <c r="W3774" s="239"/>
      <c r="X3774" s="239"/>
      <c r="Y3774" s="257"/>
      <c r="Z3774" s="239"/>
      <c r="AA3774" s="239"/>
      <c r="AB3774" s="1120"/>
      <c r="AC3774" s="249" t="str">
        <f>IF(B3774="","",(IFERROR(VLOOKUP(B3774,Projecten!A$4:X$9452,5,FALSE),"niet bekend")))</f>
        <v/>
      </c>
      <c r="AD3774" s="330" t="str">
        <f>IF(AC3774="","",(IF(F3774=0,AF3774,(F3774/AC3774*AF3774))))</f>
        <v/>
      </c>
      <c r="AE3774" s="211" t="str">
        <f>IF(B3774="","",(IFERROR(VLOOKUP(B3774,Projecten!A$4:X$9452,23,FALSE),"niet bekend")))</f>
        <v/>
      </c>
      <c r="AF3774" s="330" t="str">
        <f>IF(B3774="","",(IFERROR(VLOOKUP(B3774,Projecten!A$4:X$9452,12,FALSE),"niet bekend")))</f>
        <v/>
      </c>
    </row>
    <row r="3775" spans="1:36" s="259" customFormat="1" x14ac:dyDescent="0.2">
      <c r="A3775" s="202">
        <v>35541</v>
      </c>
      <c r="B3775" s="250"/>
      <c r="C3775" s="251"/>
      <c r="D3775" s="252" t="s">
        <v>5445</v>
      </c>
      <c r="E3775" s="239"/>
      <c r="F3775" s="239"/>
      <c r="G3775" s="239"/>
      <c r="H3775" s="239"/>
      <c r="I3775" s="239"/>
      <c r="J3775" s="253"/>
      <c r="K3775" s="253"/>
      <c r="L3775" s="253"/>
      <c r="M3775" s="253"/>
      <c r="N3775" s="254"/>
      <c r="O3775" s="254"/>
      <c r="P3775" s="254"/>
      <c r="Q3775" s="254"/>
      <c r="R3775" s="254"/>
      <c r="S3775" s="251"/>
      <c r="T3775" s="1443"/>
      <c r="U3775" s="255"/>
      <c r="V3775" s="638"/>
      <c r="W3775" s="260"/>
      <c r="X3775" s="239"/>
      <c r="Y3775" s="257">
        <v>17</v>
      </c>
      <c r="Z3775" s="239"/>
      <c r="AA3775" s="239"/>
      <c r="AB3775" s="1120"/>
      <c r="AC3775" s="249"/>
      <c r="AD3775" s="330"/>
      <c r="AE3775" s="211"/>
      <c r="AF3775" s="330"/>
    </row>
    <row r="3776" spans="1:36" s="259" customFormat="1" x14ac:dyDescent="0.2">
      <c r="A3776" s="202">
        <v>35542</v>
      </c>
      <c r="B3776" s="250"/>
      <c r="C3776" s="251"/>
      <c r="D3776" s="252" t="s">
        <v>5752</v>
      </c>
      <c r="E3776" s="239"/>
      <c r="F3776" s="239"/>
      <c r="G3776" s="239"/>
      <c r="H3776" s="239"/>
      <c r="I3776" s="239"/>
      <c r="J3776" s="253"/>
      <c r="K3776" s="253"/>
      <c r="L3776" s="253"/>
      <c r="M3776" s="253"/>
      <c r="N3776" s="254"/>
      <c r="O3776" s="254"/>
      <c r="P3776" s="254"/>
      <c r="Q3776" s="254"/>
      <c r="R3776" s="254"/>
      <c r="S3776" s="251"/>
      <c r="T3776" s="1443"/>
      <c r="U3776" s="255"/>
      <c r="V3776" s="638"/>
      <c r="W3776" s="260"/>
      <c r="X3776" s="239"/>
      <c r="Y3776" s="257">
        <v>8.25</v>
      </c>
      <c r="Z3776" s="239"/>
      <c r="AA3776" s="239"/>
      <c r="AB3776" s="1120"/>
      <c r="AC3776" s="249"/>
      <c r="AD3776" s="330"/>
      <c r="AE3776" s="211"/>
      <c r="AF3776" s="330"/>
    </row>
    <row r="3777" spans="1:33" x14ac:dyDescent="0.2">
      <c r="A3777" s="202">
        <v>35543</v>
      </c>
      <c r="B3777" s="261">
        <v>2018528</v>
      </c>
      <c r="C3777" s="243" t="s">
        <v>5777</v>
      </c>
      <c r="D3777" s="271">
        <v>721018</v>
      </c>
      <c r="E3777" s="202" t="s">
        <v>26</v>
      </c>
      <c r="F3777" s="202">
        <v>1</v>
      </c>
      <c r="G3777" s="202">
        <v>10</v>
      </c>
      <c r="H3777" s="202">
        <v>4</v>
      </c>
      <c r="I3777" s="318">
        <v>3</v>
      </c>
      <c r="J3777" s="262">
        <v>43347</v>
      </c>
      <c r="K3777" s="262">
        <v>43348</v>
      </c>
      <c r="L3777" s="263" t="s">
        <v>1485</v>
      </c>
      <c r="M3777" s="262" t="s">
        <v>3600</v>
      </c>
      <c r="N3777" s="254" t="s">
        <v>47</v>
      </c>
      <c r="O3777" s="254" t="s">
        <v>47</v>
      </c>
      <c r="P3777" s="254" t="s">
        <v>47</v>
      </c>
      <c r="Q3777" s="254" t="s">
        <v>47</v>
      </c>
      <c r="R3777" s="254" t="s">
        <v>47</v>
      </c>
      <c r="S3777" s="243"/>
      <c r="T3777" s="1371" t="s">
        <v>47</v>
      </c>
      <c r="U3777" s="245">
        <v>38</v>
      </c>
      <c r="W3777" s="265" t="s">
        <v>162</v>
      </c>
      <c r="X3777" s="265" t="s">
        <v>5834</v>
      </c>
      <c r="Y3777" s="248">
        <v>18</v>
      </c>
      <c r="Z3777" s="202"/>
      <c r="AA3777" s="202"/>
      <c r="AB3777" s="499"/>
      <c r="AC3777" s="249">
        <f>IF(B3777="","",(IFERROR(VLOOKUP(B3777,Projecten!A$4:X$9452,5,FALSE),"niet bekend")))</f>
        <v>1</v>
      </c>
      <c r="AD3777" s="330">
        <f t="shared" ref="AD3777:AD3789" si="253">IF(AC3777="","",(IF(F3777=0,AF3777,(F3777/AC3777*AF3777))))</f>
        <v>5119.18</v>
      </c>
      <c r="AE3777" s="211">
        <f>IF(B3777="","",(IFERROR(VLOOKUP(B3777,Projecten!A$4:X$9452,23,FALSE),"niet bekend")))</f>
        <v>5119.18</v>
      </c>
      <c r="AF3777" s="330">
        <f>IF(B3777="","",(IFERROR(VLOOKUP(B3777,Projecten!A$4:X$9452,12,FALSE),"niet bekend")))</f>
        <v>5119.18</v>
      </c>
      <c r="AG3777" s="209"/>
    </row>
    <row r="3778" spans="1:33" x14ac:dyDescent="0.2">
      <c r="A3778" s="202">
        <v>35544</v>
      </c>
      <c r="B3778" s="261">
        <v>2018530</v>
      </c>
      <c r="C3778" s="243" t="s">
        <v>5777</v>
      </c>
      <c r="D3778" s="272" t="s">
        <v>5627</v>
      </c>
      <c r="E3778" s="202" t="s">
        <v>26</v>
      </c>
      <c r="F3778" s="202">
        <v>1</v>
      </c>
      <c r="G3778" s="202">
        <v>8</v>
      </c>
      <c r="H3778" s="202">
        <v>3</v>
      </c>
      <c r="I3778" s="318">
        <v>2</v>
      </c>
      <c r="J3778" s="262">
        <v>43347</v>
      </c>
      <c r="K3778" s="262">
        <v>43348</v>
      </c>
      <c r="L3778" s="263" t="s">
        <v>1485</v>
      </c>
      <c r="M3778" s="263" t="s">
        <v>1485</v>
      </c>
      <c r="N3778" s="254" t="s">
        <v>47</v>
      </c>
      <c r="O3778" s="254" t="s">
        <v>47</v>
      </c>
      <c r="P3778" s="254" t="s">
        <v>47</v>
      </c>
      <c r="Q3778" s="254" t="s">
        <v>47</v>
      </c>
      <c r="R3778" s="254" t="s">
        <v>47</v>
      </c>
      <c r="S3778" s="243"/>
      <c r="T3778" s="1371" t="s">
        <v>47</v>
      </c>
      <c r="U3778" s="245">
        <v>38</v>
      </c>
      <c r="W3778" s="265" t="s">
        <v>162</v>
      </c>
      <c r="X3778" s="265" t="s">
        <v>5847</v>
      </c>
      <c r="Y3778" s="248">
        <v>16</v>
      </c>
      <c r="Z3778" s="202"/>
      <c r="AA3778" s="202"/>
      <c r="AB3778" s="499"/>
      <c r="AC3778" s="249">
        <f>IF(B3778="","",(IFERROR(VLOOKUP(B3778,Projecten!A$4:X$9452,5,FALSE),"niet bekend")))</f>
        <v>1</v>
      </c>
      <c r="AD3778" s="330">
        <f t="shared" si="253"/>
        <v>3253.66</v>
      </c>
      <c r="AE3778" s="211">
        <f>IF(B3778="","",(IFERROR(VLOOKUP(B3778,Projecten!A$4:X$9452,23,FALSE),"niet bekend")))</f>
        <v>3253.66</v>
      </c>
      <c r="AF3778" s="330">
        <f>IF(B3778="","",(IFERROR(VLOOKUP(B3778,Projecten!A$4:X$9452,12,FALSE),"niet bekend")))</f>
        <v>3253.66</v>
      </c>
      <c r="AG3778" s="209"/>
    </row>
    <row r="3779" spans="1:33" x14ac:dyDescent="0.2">
      <c r="A3779" s="202">
        <v>35545</v>
      </c>
      <c r="B3779" s="261" t="s">
        <v>5625</v>
      </c>
      <c r="C3779" s="243" t="s">
        <v>5777</v>
      </c>
      <c r="D3779" s="271">
        <v>748718</v>
      </c>
      <c r="E3779" s="202" t="s">
        <v>26</v>
      </c>
      <c r="F3779" s="202">
        <v>1</v>
      </c>
      <c r="G3779" s="202">
        <v>8</v>
      </c>
      <c r="H3779" s="202">
        <v>5</v>
      </c>
      <c r="I3779" s="318">
        <v>3</v>
      </c>
      <c r="J3779" s="262">
        <v>43349</v>
      </c>
      <c r="K3779" s="262">
        <v>43348</v>
      </c>
      <c r="L3779" s="262">
        <v>43348</v>
      </c>
      <c r="M3779" s="262" t="s">
        <v>5772</v>
      </c>
      <c r="N3779" s="254" t="s">
        <v>47</v>
      </c>
      <c r="O3779" s="254" t="s">
        <v>47</v>
      </c>
      <c r="P3779" s="254" t="s">
        <v>47</v>
      </c>
      <c r="Q3779" s="254" t="s">
        <v>47</v>
      </c>
      <c r="R3779" s="254" t="s">
        <v>47</v>
      </c>
      <c r="S3779" s="243"/>
      <c r="T3779" s="1371" t="s">
        <v>47</v>
      </c>
      <c r="U3779" s="245">
        <v>38</v>
      </c>
      <c r="W3779" s="265" t="s">
        <v>162</v>
      </c>
      <c r="X3779" s="265" t="s">
        <v>5778</v>
      </c>
      <c r="Y3779" s="248">
        <v>26</v>
      </c>
      <c r="Z3779" s="202"/>
      <c r="AA3779" s="202"/>
      <c r="AB3779" s="499"/>
      <c r="AC3779" s="249">
        <f>IF(B3779="","",(IFERROR(VLOOKUP(B3779,Projecten!A$4:X$9452,5,FALSE),"niet bekend")))</f>
        <v>1</v>
      </c>
      <c r="AD3779" s="330">
        <f t="shared" si="253"/>
        <v>5910.77</v>
      </c>
      <c r="AE3779" s="211">
        <f>IF(B3779="","",(IFERROR(VLOOKUP(B3779,Projecten!A$4:X$9452,23,FALSE),"niet bekend")))</f>
        <v>5910.77</v>
      </c>
      <c r="AF3779" s="330">
        <f>IF(B3779="","",(IFERROR(VLOOKUP(B3779,Projecten!A$4:X$9452,12,FALSE),"niet bekend")))</f>
        <v>5910.77</v>
      </c>
      <c r="AG3779" s="209"/>
    </row>
    <row r="3780" spans="1:33" x14ac:dyDescent="0.2">
      <c r="A3780" s="202">
        <v>35546</v>
      </c>
      <c r="B3780" s="770">
        <v>2018555</v>
      </c>
      <c r="C3780" s="238">
        <v>122246</v>
      </c>
      <c r="D3780" s="238" t="s">
        <v>5633</v>
      </c>
      <c r="E3780" s="240" t="s">
        <v>317</v>
      </c>
      <c r="F3780" s="240">
        <v>1</v>
      </c>
      <c r="G3780" s="240">
        <v>10</v>
      </c>
      <c r="H3780" s="240">
        <v>6</v>
      </c>
      <c r="I3780" s="240">
        <v>3</v>
      </c>
      <c r="J3780" s="262">
        <v>43347</v>
      </c>
      <c r="K3780" s="262">
        <v>43347</v>
      </c>
      <c r="L3780" s="262">
        <v>43346</v>
      </c>
      <c r="M3780" s="1441" t="s">
        <v>1485</v>
      </c>
      <c r="N3780" s="254" t="s">
        <v>47</v>
      </c>
      <c r="O3780" s="254" t="s">
        <v>47</v>
      </c>
      <c r="P3780" s="254" t="s">
        <v>47</v>
      </c>
      <c r="Q3780" s="254" t="s">
        <v>47</v>
      </c>
      <c r="R3780" s="254" t="s">
        <v>47</v>
      </c>
      <c r="S3780" s="243"/>
      <c r="T3780" s="1371"/>
      <c r="U3780" s="245">
        <v>38</v>
      </c>
      <c r="W3780" s="202" t="s">
        <v>777</v>
      </c>
      <c r="X3780" s="265" t="s">
        <v>1341</v>
      </c>
      <c r="Y3780" s="248">
        <v>28</v>
      </c>
      <c r="Z3780" s="202"/>
      <c r="AA3780" s="489"/>
      <c r="AB3780" s="499"/>
      <c r="AC3780" s="249">
        <f>IF(B3780="","",(IFERROR(VLOOKUP(B3780,Projecten!A$4:X$9452,5,FALSE),"niet bekend")))</f>
        <v>1</v>
      </c>
      <c r="AD3780" s="330">
        <f t="shared" si="253"/>
        <v>4128.79</v>
      </c>
      <c r="AE3780" s="211">
        <f>IF(B3780="","",(IFERROR(VLOOKUP(B3780,Projecten!A$4:X$9452,23,FALSE),"niet bekend")))</f>
        <v>4128.79</v>
      </c>
      <c r="AF3780" s="330">
        <f>IF(B3780="","",(IFERROR(VLOOKUP(B3780,Projecten!A$4:X$9452,12,FALSE),"niet bekend")))</f>
        <v>4128.79</v>
      </c>
      <c r="AG3780" s="209"/>
    </row>
    <row r="3781" spans="1:33" s="327" customFormat="1" x14ac:dyDescent="0.2">
      <c r="A3781" s="318">
        <v>35547</v>
      </c>
      <c r="B3781" s="1101">
        <v>2018570</v>
      </c>
      <c r="C3781" s="1109">
        <v>122246</v>
      </c>
      <c r="D3781" s="1109" t="s">
        <v>5654</v>
      </c>
      <c r="E3781" s="1117" t="s">
        <v>317</v>
      </c>
      <c r="F3781" s="1117">
        <v>1</v>
      </c>
      <c r="G3781" s="1117">
        <v>8</v>
      </c>
      <c r="H3781" s="1117">
        <v>6</v>
      </c>
      <c r="I3781" s="1117">
        <v>2</v>
      </c>
      <c r="J3781" s="262">
        <v>43347</v>
      </c>
      <c r="K3781" s="263" t="s">
        <v>1485</v>
      </c>
      <c r="L3781" s="263" t="s">
        <v>1485</v>
      </c>
      <c r="M3781" s="1441" t="s">
        <v>1485</v>
      </c>
      <c r="N3781" s="322" t="s">
        <v>47</v>
      </c>
      <c r="O3781" s="322" t="s">
        <v>47</v>
      </c>
      <c r="P3781" s="322" t="s">
        <v>47</v>
      </c>
      <c r="Q3781" s="322" t="s">
        <v>47</v>
      </c>
      <c r="R3781" s="322" t="s">
        <v>47</v>
      </c>
      <c r="S3781" s="320"/>
      <c r="T3781" s="1315"/>
      <c r="U3781" s="245">
        <v>38</v>
      </c>
      <c r="V3781" s="427"/>
      <c r="W3781" s="202" t="s">
        <v>777</v>
      </c>
      <c r="X3781" s="265" t="s">
        <v>1341</v>
      </c>
      <c r="Y3781" s="324">
        <v>20</v>
      </c>
      <c r="Z3781" s="318"/>
      <c r="AA3781" s="511"/>
      <c r="AB3781" s="707"/>
      <c r="AC3781" s="249">
        <f>IF(B3781="","",(IFERROR(VLOOKUP(B3781,Projecten!A$4:X$9452,5,FALSE),"niet bekend")))</f>
        <v>1</v>
      </c>
      <c r="AD3781" s="330">
        <f t="shared" si="253"/>
        <v>2883.79</v>
      </c>
      <c r="AE3781" s="211">
        <f>IF(B3781="","",(IFERROR(VLOOKUP(B3781,Projecten!A$4:X$9452,23,FALSE),"niet bekend")))</f>
        <v>2883.79</v>
      </c>
      <c r="AF3781" s="330">
        <f>IF(B3781="","",(IFERROR(VLOOKUP(B3781,Projecten!A$4:X$9452,12,FALSE),"niet bekend")))</f>
        <v>2883.79</v>
      </c>
    </row>
    <row r="3782" spans="1:33" x14ac:dyDescent="0.2">
      <c r="A3782" s="202">
        <v>35548</v>
      </c>
      <c r="B3782" s="770">
        <v>2018556</v>
      </c>
      <c r="C3782" s="238">
        <v>122246</v>
      </c>
      <c r="D3782" s="238" t="s">
        <v>5634</v>
      </c>
      <c r="E3782" s="240" t="s">
        <v>317</v>
      </c>
      <c r="F3782" s="240">
        <v>1</v>
      </c>
      <c r="G3782" s="240">
        <v>2</v>
      </c>
      <c r="H3782" s="240">
        <v>1</v>
      </c>
      <c r="I3782" s="240">
        <v>1</v>
      </c>
      <c r="J3782" s="262">
        <v>43347</v>
      </c>
      <c r="K3782" s="263" t="s">
        <v>1485</v>
      </c>
      <c r="L3782" s="263" t="s">
        <v>1485</v>
      </c>
      <c r="M3782" s="1441" t="s">
        <v>1485</v>
      </c>
      <c r="N3782" s="254" t="s">
        <v>47</v>
      </c>
      <c r="O3782" s="254" t="s">
        <v>47</v>
      </c>
      <c r="P3782" s="254" t="s">
        <v>47</v>
      </c>
      <c r="Q3782" s="254" t="s">
        <v>47</v>
      </c>
      <c r="R3782" s="254" t="s">
        <v>47</v>
      </c>
      <c r="S3782" s="243"/>
      <c r="T3782" s="1371"/>
      <c r="U3782" s="245">
        <v>38</v>
      </c>
      <c r="W3782" s="202" t="s">
        <v>777</v>
      </c>
      <c r="X3782" s="265" t="s">
        <v>1250</v>
      </c>
      <c r="Y3782" s="248">
        <v>6</v>
      </c>
      <c r="Z3782" s="202"/>
      <c r="AA3782" s="489"/>
      <c r="AB3782" s="499"/>
      <c r="AC3782" s="249">
        <f>IF(B3782="","",(IFERROR(VLOOKUP(B3782,Projecten!A$4:X$9452,5,FALSE),"niet bekend")))</f>
        <v>1</v>
      </c>
      <c r="AD3782" s="330">
        <f t="shared" si="253"/>
        <v>1054.68</v>
      </c>
      <c r="AE3782" s="211">
        <f>IF(B3782="","",(IFERROR(VLOOKUP(B3782,Projecten!A$4:X$9452,23,FALSE),"niet bekend")))</f>
        <v>1054.68</v>
      </c>
      <c r="AF3782" s="330">
        <f>IF(B3782="","",(IFERROR(VLOOKUP(B3782,Projecten!A$4:X$9452,12,FALSE),"niet bekend")))</f>
        <v>1054.68</v>
      </c>
      <c r="AG3782" s="209"/>
    </row>
    <row r="3783" spans="1:33" s="327" customFormat="1" x14ac:dyDescent="0.2">
      <c r="A3783" s="318">
        <v>35549</v>
      </c>
      <c r="B3783" s="1101">
        <v>2018609</v>
      </c>
      <c r="C3783" s="1109">
        <v>122246</v>
      </c>
      <c r="D3783" s="1109" t="s">
        <v>5767</v>
      </c>
      <c r="E3783" s="1117" t="s">
        <v>317</v>
      </c>
      <c r="F3783" s="1117">
        <v>0</v>
      </c>
      <c r="G3783" s="1117">
        <v>1</v>
      </c>
      <c r="H3783" s="1117">
        <v>0</v>
      </c>
      <c r="I3783" s="1117">
        <v>1</v>
      </c>
      <c r="J3783" s="262">
        <v>43354</v>
      </c>
      <c r="K3783" s="263" t="s">
        <v>1485</v>
      </c>
      <c r="L3783" s="263" t="s">
        <v>1485</v>
      </c>
      <c r="M3783" s="1441" t="s">
        <v>1485</v>
      </c>
      <c r="N3783" s="322" t="s">
        <v>47</v>
      </c>
      <c r="O3783" s="322" t="s">
        <v>47</v>
      </c>
      <c r="P3783" s="322" t="s">
        <v>47</v>
      </c>
      <c r="Q3783" s="322" t="s">
        <v>47</v>
      </c>
      <c r="R3783" s="322" t="s">
        <v>47</v>
      </c>
      <c r="S3783" s="320"/>
      <c r="T3783" s="1315"/>
      <c r="U3783" s="245">
        <v>38</v>
      </c>
      <c r="V3783" s="427"/>
      <c r="W3783" s="202" t="s">
        <v>777</v>
      </c>
      <c r="X3783" s="265" t="s">
        <v>1250</v>
      </c>
      <c r="Y3783" s="324">
        <v>5</v>
      </c>
      <c r="Z3783" s="318"/>
      <c r="AA3783" s="511"/>
      <c r="AB3783" s="707"/>
      <c r="AC3783" s="249">
        <f>IF(B3783="","",(IFERROR(VLOOKUP(B3783,Projecten!A$4:X$9452,5,FALSE),"niet bekend")))</f>
        <v>0</v>
      </c>
      <c r="AD3783" s="330">
        <f t="shared" si="253"/>
        <v>672.13</v>
      </c>
      <c r="AE3783" s="211">
        <f>IF(B3783="","",(IFERROR(VLOOKUP(B3783,Projecten!A$4:X$9452,23,FALSE),"niet bekend")))</f>
        <v>672.13</v>
      </c>
      <c r="AF3783" s="330">
        <f>IF(B3783="","",(IFERROR(VLOOKUP(B3783,Projecten!A$4:X$9452,12,FALSE),"niet bekend")))</f>
        <v>672.13</v>
      </c>
    </row>
    <row r="3784" spans="1:33" s="327" customFormat="1" x14ac:dyDescent="0.2">
      <c r="A3784" s="318">
        <v>35550</v>
      </c>
      <c r="B3784" s="1101">
        <v>2018559</v>
      </c>
      <c r="C3784" s="1109">
        <v>122248</v>
      </c>
      <c r="D3784" s="1109" t="s">
        <v>5637</v>
      </c>
      <c r="E3784" s="1117" t="s">
        <v>352</v>
      </c>
      <c r="F3784" s="1117">
        <v>1</v>
      </c>
      <c r="G3784" s="1117">
        <v>12</v>
      </c>
      <c r="H3784" s="1117">
        <v>6</v>
      </c>
      <c r="I3784" s="1117">
        <v>4</v>
      </c>
      <c r="J3784" s="263" t="s">
        <v>1485</v>
      </c>
      <c r="K3784" s="263" t="s">
        <v>1485</v>
      </c>
      <c r="L3784" s="263" t="s">
        <v>1485</v>
      </c>
      <c r="M3784" s="1441" t="s">
        <v>1485</v>
      </c>
      <c r="N3784" s="322" t="s">
        <v>47</v>
      </c>
      <c r="O3784" s="322" t="s">
        <v>47</v>
      </c>
      <c r="P3784" s="322" t="s">
        <v>47</v>
      </c>
      <c r="Q3784" s="322" t="s">
        <v>47</v>
      </c>
      <c r="R3784" s="322" t="s">
        <v>47</v>
      </c>
      <c r="S3784" s="320"/>
      <c r="T3784" s="1315"/>
      <c r="U3784" s="245">
        <v>38</v>
      </c>
      <c r="V3784" s="396"/>
      <c r="W3784" s="318" t="s">
        <v>532</v>
      </c>
      <c r="X3784" s="265" t="s">
        <v>2862</v>
      </c>
      <c r="Y3784" s="324">
        <v>24</v>
      </c>
      <c r="Z3784" s="318"/>
      <c r="AA3784" s="511"/>
      <c r="AB3784" s="707"/>
      <c r="AC3784" s="249">
        <f>IF(B3784="","",(IFERROR(VLOOKUP(B3784,Projecten!A$4:X$9452,5,FALSE),"niet bekend")))</f>
        <v>1</v>
      </c>
      <c r="AD3784" s="330">
        <f t="shared" si="253"/>
        <v>3042.77</v>
      </c>
      <c r="AE3784" s="211">
        <f>IF(B3784="","",(IFERROR(VLOOKUP(B3784,Projecten!A$4:X$9452,23,FALSE),"niet bekend")))</f>
        <v>3042.77</v>
      </c>
      <c r="AF3784" s="330">
        <f>IF(B3784="","",(IFERROR(VLOOKUP(B3784,Projecten!A$4:X$9452,12,FALSE),"niet bekend")))</f>
        <v>3042.77</v>
      </c>
    </row>
    <row r="3785" spans="1:33" s="327" customFormat="1" x14ac:dyDescent="0.2">
      <c r="A3785" s="318">
        <v>35551</v>
      </c>
      <c r="B3785" s="1101">
        <v>2018561</v>
      </c>
      <c r="C3785" s="1109">
        <v>122248</v>
      </c>
      <c r="D3785" s="1109" t="s">
        <v>5638</v>
      </c>
      <c r="E3785" s="1117" t="s">
        <v>352</v>
      </c>
      <c r="F3785" s="1117">
        <v>1</v>
      </c>
      <c r="G3785" s="1117">
        <v>13</v>
      </c>
      <c r="H3785" s="1117">
        <v>5</v>
      </c>
      <c r="I3785" s="1117">
        <v>7</v>
      </c>
      <c r="J3785" s="263" t="s">
        <v>1485</v>
      </c>
      <c r="K3785" s="263" t="s">
        <v>1485</v>
      </c>
      <c r="L3785" s="263" t="s">
        <v>1485</v>
      </c>
      <c r="M3785" s="1441" t="s">
        <v>1485</v>
      </c>
      <c r="N3785" s="322" t="s">
        <v>47</v>
      </c>
      <c r="O3785" s="322" t="s">
        <v>47</v>
      </c>
      <c r="P3785" s="322" t="s">
        <v>47</v>
      </c>
      <c r="Q3785" s="322" t="s">
        <v>47</v>
      </c>
      <c r="R3785" s="322" t="s">
        <v>47</v>
      </c>
      <c r="S3785" s="320"/>
      <c r="T3785" s="1315"/>
      <c r="U3785" s="245">
        <v>38</v>
      </c>
      <c r="V3785" s="396"/>
      <c r="W3785" s="318" t="s">
        <v>532</v>
      </c>
      <c r="X3785" s="265" t="s">
        <v>1341</v>
      </c>
      <c r="Y3785" s="324">
        <v>26</v>
      </c>
      <c r="Z3785" s="318"/>
      <c r="AA3785" s="511"/>
      <c r="AB3785" s="707"/>
      <c r="AC3785" s="249">
        <f>IF(B3785="","",(IFERROR(VLOOKUP(B3785,Projecten!A$4:X$9452,5,FALSE),"niet bekend")))</f>
        <v>1</v>
      </c>
      <c r="AD3785" s="330">
        <f t="shared" si="253"/>
        <v>3261.32</v>
      </c>
      <c r="AE3785" s="211">
        <f>IF(B3785="","",(IFERROR(VLOOKUP(B3785,Projecten!A$4:X$9452,23,FALSE),"niet bekend")))</f>
        <v>3261.32</v>
      </c>
      <c r="AF3785" s="330">
        <f>IF(B3785="","",(IFERROR(VLOOKUP(B3785,Projecten!A$4:X$9452,12,FALSE),"niet bekend")))</f>
        <v>3261.32</v>
      </c>
    </row>
    <row r="3786" spans="1:33" s="327" customFormat="1" x14ac:dyDescent="0.2">
      <c r="A3786" s="318">
        <v>35552</v>
      </c>
      <c r="B3786" s="1101">
        <v>2018562</v>
      </c>
      <c r="C3786" s="1109">
        <v>122248</v>
      </c>
      <c r="D3786" s="1109" t="s">
        <v>5639</v>
      </c>
      <c r="E3786" s="1117" t="s">
        <v>352</v>
      </c>
      <c r="F3786" s="1117">
        <v>1</v>
      </c>
      <c r="G3786" s="1117">
        <v>7</v>
      </c>
      <c r="H3786" s="1117">
        <v>4</v>
      </c>
      <c r="I3786" s="1117">
        <v>4</v>
      </c>
      <c r="J3786" s="263" t="s">
        <v>1485</v>
      </c>
      <c r="K3786" s="263" t="s">
        <v>1485</v>
      </c>
      <c r="L3786" s="263" t="s">
        <v>1485</v>
      </c>
      <c r="M3786" s="1441" t="s">
        <v>1485</v>
      </c>
      <c r="N3786" s="322" t="s">
        <v>47</v>
      </c>
      <c r="O3786" s="322" t="s">
        <v>47</v>
      </c>
      <c r="P3786" s="322" t="s">
        <v>47</v>
      </c>
      <c r="Q3786" s="322" t="s">
        <v>47</v>
      </c>
      <c r="R3786" s="322" t="s">
        <v>47</v>
      </c>
      <c r="S3786" s="320"/>
      <c r="T3786" s="1315"/>
      <c r="U3786" s="245">
        <v>38</v>
      </c>
      <c r="V3786" s="396"/>
      <c r="W3786" s="318" t="s">
        <v>532</v>
      </c>
      <c r="X3786" s="265" t="s">
        <v>1250</v>
      </c>
      <c r="Y3786" s="324">
        <v>15</v>
      </c>
      <c r="Z3786" s="318"/>
      <c r="AA3786" s="511"/>
      <c r="AB3786" s="707"/>
      <c r="AC3786" s="249">
        <f>IF(B3786="","",(IFERROR(VLOOKUP(B3786,Projecten!A$4:X$9452,5,FALSE),"niet bekend")))</f>
        <v>1</v>
      </c>
      <c r="AD3786" s="330">
        <f t="shared" si="253"/>
        <v>2333.6999999999998</v>
      </c>
      <c r="AE3786" s="211">
        <f>IF(B3786="","",(IFERROR(VLOOKUP(B3786,Projecten!A$4:X$9452,23,FALSE),"niet bekend")))</f>
        <v>2333.6999999999998</v>
      </c>
      <c r="AF3786" s="330">
        <f>IF(B3786="","",(IFERROR(VLOOKUP(B3786,Projecten!A$4:X$9452,12,FALSE),"niet bekend")))</f>
        <v>2333.6999999999998</v>
      </c>
    </row>
    <row r="3787" spans="1:33" s="327" customFormat="1" x14ac:dyDescent="0.2">
      <c r="A3787" s="318">
        <v>35553</v>
      </c>
      <c r="B3787" s="1101">
        <v>2018563</v>
      </c>
      <c r="C3787" s="1109">
        <v>122248</v>
      </c>
      <c r="D3787" s="1109" t="s">
        <v>5640</v>
      </c>
      <c r="E3787" s="1117" t="s">
        <v>352</v>
      </c>
      <c r="F3787" s="1117">
        <v>0</v>
      </c>
      <c r="G3787" s="1117">
        <v>1</v>
      </c>
      <c r="H3787" s="1117">
        <v>0</v>
      </c>
      <c r="I3787" s="1117">
        <v>1</v>
      </c>
      <c r="J3787" s="263" t="s">
        <v>1485</v>
      </c>
      <c r="K3787" s="263" t="s">
        <v>1485</v>
      </c>
      <c r="L3787" s="263" t="s">
        <v>1485</v>
      </c>
      <c r="M3787" s="1441"/>
      <c r="N3787" s="322" t="s">
        <v>47</v>
      </c>
      <c r="O3787" s="322" t="s">
        <v>47</v>
      </c>
      <c r="P3787" s="322" t="s">
        <v>47</v>
      </c>
      <c r="Q3787" s="322" t="s">
        <v>47</v>
      </c>
      <c r="R3787" s="322" t="s">
        <v>47</v>
      </c>
      <c r="S3787" s="320"/>
      <c r="T3787" s="1315"/>
      <c r="U3787" s="245">
        <v>38</v>
      </c>
      <c r="V3787" s="396"/>
      <c r="W3787" s="318" t="s">
        <v>532</v>
      </c>
      <c r="X3787" s="265"/>
      <c r="Y3787" s="324">
        <v>4</v>
      </c>
      <c r="Z3787" s="318"/>
      <c r="AA3787" s="511"/>
      <c r="AB3787" s="707"/>
      <c r="AC3787" s="249">
        <f>IF(B3787="","",(IFERROR(VLOOKUP(B3787,Projecten!A$4:X$9452,5,FALSE),"niet bekend")))</f>
        <v>0</v>
      </c>
      <c r="AD3787" s="330">
        <f t="shared" si="253"/>
        <v>469.88</v>
      </c>
      <c r="AE3787" s="211">
        <f>IF(B3787="","",(IFERROR(VLOOKUP(B3787,Projecten!A$4:X$9452,23,FALSE),"niet bekend")))</f>
        <v>469.88</v>
      </c>
      <c r="AF3787" s="330">
        <f>IF(B3787="","",(IFERROR(VLOOKUP(B3787,Projecten!A$4:X$9452,12,FALSE),"niet bekend")))</f>
        <v>469.88</v>
      </c>
    </row>
    <row r="3788" spans="1:33" x14ac:dyDescent="0.2">
      <c r="A3788" s="202">
        <v>35554</v>
      </c>
      <c r="B3788" s="261">
        <v>2018529</v>
      </c>
      <c r="C3788" s="243">
        <v>122249</v>
      </c>
      <c r="D3788" s="271" t="s">
        <v>5596</v>
      </c>
      <c r="E3788" s="202" t="s">
        <v>26</v>
      </c>
      <c r="F3788" s="202">
        <v>1</v>
      </c>
      <c r="G3788" s="202">
        <v>13</v>
      </c>
      <c r="H3788" s="202">
        <v>11</v>
      </c>
      <c r="I3788" s="318">
        <v>3</v>
      </c>
      <c r="J3788" s="262" t="s">
        <v>47</v>
      </c>
      <c r="K3788" s="262">
        <v>43348</v>
      </c>
      <c r="L3788" s="262">
        <v>43339</v>
      </c>
      <c r="M3788" s="263" t="s">
        <v>1485</v>
      </c>
      <c r="N3788" s="254" t="s">
        <v>47</v>
      </c>
      <c r="O3788" s="254" t="s">
        <v>47</v>
      </c>
      <c r="P3788" s="254" t="s">
        <v>47</v>
      </c>
      <c r="Q3788" s="254" t="s">
        <v>47</v>
      </c>
      <c r="R3788" s="254" t="s">
        <v>47</v>
      </c>
      <c r="S3788" s="243"/>
      <c r="T3788" s="1371"/>
      <c r="U3788" s="245">
        <v>38</v>
      </c>
      <c r="W3788" s="265" t="s">
        <v>162</v>
      </c>
      <c r="X3788" s="265" t="s">
        <v>5835</v>
      </c>
      <c r="Y3788" s="248">
        <v>42</v>
      </c>
      <c r="Z3788" s="202"/>
      <c r="AA3788" s="202"/>
      <c r="AB3788" s="499"/>
      <c r="AC3788" s="249">
        <f>IF(B3788="","",(IFERROR(VLOOKUP(B3788,Projecten!A$4:X$9452,5,FALSE),"niet bekend")))</f>
        <v>1</v>
      </c>
      <c r="AD3788" s="330">
        <f t="shared" si="253"/>
        <v>6398.39</v>
      </c>
      <c r="AE3788" s="211">
        <f>IF(B3788="","",(IFERROR(VLOOKUP(B3788,Projecten!A$4:X$9452,23,FALSE),"niet bekend")))</f>
        <v>6398.39</v>
      </c>
      <c r="AF3788" s="330">
        <f>IF(B3788="","",(IFERROR(VLOOKUP(B3788,Projecten!A$4:X$9452,12,FALSE),"niet bekend")))</f>
        <v>6398.39</v>
      </c>
      <c r="AG3788" s="209"/>
    </row>
    <row r="3789" spans="1:33" x14ac:dyDescent="0.2">
      <c r="A3789" s="202">
        <v>35555</v>
      </c>
      <c r="B3789" s="770" t="s">
        <v>5344</v>
      </c>
      <c r="C3789" s="238" t="s">
        <v>5817</v>
      </c>
      <c r="D3789" s="240" t="s">
        <v>5377</v>
      </c>
      <c r="E3789" s="240" t="s">
        <v>26</v>
      </c>
      <c r="F3789" s="240">
        <v>5</v>
      </c>
      <c r="G3789" s="240">
        <v>50</v>
      </c>
      <c r="H3789" s="240">
        <v>25</v>
      </c>
      <c r="I3789" s="240">
        <v>15</v>
      </c>
      <c r="J3789" s="262">
        <v>43355</v>
      </c>
      <c r="K3789" s="262">
        <v>43348</v>
      </c>
      <c r="L3789" s="263" t="s">
        <v>1485</v>
      </c>
      <c r="M3789" s="1441" t="s">
        <v>1485</v>
      </c>
      <c r="N3789" s="254" t="s">
        <v>47</v>
      </c>
      <c r="O3789" s="254" t="s">
        <v>47</v>
      </c>
      <c r="P3789" s="254" t="s">
        <v>47</v>
      </c>
      <c r="Q3789" s="254" t="s">
        <v>47</v>
      </c>
      <c r="R3789" s="254" t="s">
        <v>47</v>
      </c>
      <c r="S3789" s="243"/>
      <c r="T3789" s="1371" t="s">
        <v>47</v>
      </c>
      <c r="U3789" s="293">
        <v>40</v>
      </c>
      <c r="V3789" s="719"/>
      <c r="W3789" s="521" t="s">
        <v>2265</v>
      </c>
      <c r="X3789" s="314" t="s">
        <v>5779</v>
      </c>
      <c r="Y3789" s="295">
        <v>100</v>
      </c>
      <c r="Z3789" s="288"/>
      <c r="AA3789" s="288"/>
      <c r="AB3789" s="1347"/>
      <c r="AC3789" s="268">
        <f>IF(B3789="","",(IFERROR(VLOOKUP(B3789,Projecten!A$4:X$9452,5,FALSE),"niet bekend")))</f>
        <v>5</v>
      </c>
      <c r="AD3789" s="360">
        <f t="shared" si="253"/>
        <v>19250</v>
      </c>
      <c r="AE3789" s="296">
        <f>IF(B3789="","",(IFERROR(VLOOKUP(B3789,Projecten!A$4:X$9452,23,FALSE),"niet bekend")))</f>
        <v>19250</v>
      </c>
      <c r="AF3789" s="360">
        <f>IF(B3789="","",(IFERROR(VLOOKUP(B3789,Projecten!A$4:X$9452,12,FALSE),"niet bekend")))</f>
        <v>19250</v>
      </c>
      <c r="AG3789" s="209"/>
    </row>
    <row r="3790" spans="1:33" x14ac:dyDescent="0.2">
      <c r="A3790" s="202"/>
      <c r="B3790" s="261"/>
      <c r="C3790" s="243"/>
      <c r="D3790" s="271"/>
      <c r="F3790" s="202"/>
      <c r="H3790" s="318"/>
      <c r="I3790" s="318"/>
      <c r="J3790" s="321"/>
      <c r="K3790" s="321"/>
      <c r="L3790" s="321"/>
      <c r="M3790" s="321"/>
      <c r="N3790" s="322"/>
      <c r="O3790" s="322"/>
      <c r="P3790" s="322"/>
      <c r="Q3790" s="322"/>
      <c r="R3790" s="322"/>
      <c r="S3790" s="320"/>
      <c r="T3790" s="1371"/>
      <c r="U3790" s="245"/>
      <c r="W3790" s="265"/>
      <c r="X3790" s="265"/>
      <c r="Y3790" s="248"/>
      <c r="Z3790" s="202"/>
      <c r="AA3790" s="202"/>
      <c r="AB3790" s="499"/>
      <c r="AC3790" s="249"/>
      <c r="AD3790" s="330"/>
      <c r="AE3790" s="211"/>
      <c r="AF3790" s="330"/>
      <c r="AG3790" s="209"/>
    </row>
    <row r="3791" spans="1:33" x14ac:dyDescent="0.2">
      <c r="A3791" s="202">
        <v>35558</v>
      </c>
      <c r="B3791" s="261">
        <v>2018547</v>
      </c>
      <c r="C3791" s="243">
        <v>122259</v>
      </c>
      <c r="D3791" s="271">
        <v>748918</v>
      </c>
      <c r="E3791" s="202" t="s">
        <v>26</v>
      </c>
      <c r="F3791" s="202">
        <v>1</v>
      </c>
      <c r="G3791" s="202">
        <v>8</v>
      </c>
      <c r="H3791" s="202">
        <v>5</v>
      </c>
      <c r="I3791" s="318">
        <v>3</v>
      </c>
      <c r="J3791" s="262">
        <v>43354</v>
      </c>
      <c r="K3791" s="262">
        <v>43355</v>
      </c>
      <c r="L3791" s="263" t="s">
        <v>1485</v>
      </c>
      <c r="M3791" s="263" t="s">
        <v>1485</v>
      </c>
      <c r="N3791" s="254" t="s">
        <v>47</v>
      </c>
      <c r="O3791" s="254" t="s">
        <v>47</v>
      </c>
      <c r="P3791" s="254" t="s">
        <v>47</v>
      </c>
      <c r="Q3791" s="254" t="s">
        <v>47</v>
      </c>
      <c r="R3791" s="254" t="s">
        <v>47</v>
      </c>
      <c r="S3791" s="243"/>
      <c r="T3791" s="1371" t="s">
        <v>47</v>
      </c>
      <c r="U3791" s="245">
        <v>39</v>
      </c>
      <c r="W3791" s="265" t="s">
        <v>162</v>
      </c>
      <c r="X3791" s="265" t="s">
        <v>1341</v>
      </c>
      <c r="Y3791" s="248">
        <v>17</v>
      </c>
      <c r="Z3791" s="202"/>
      <c r="AA3791" s="202"/>
      <c r="AB3791" s="499"/>
      <c r="AC3791" s="249">
        <f>IF(B3791="","",(IFERROR(VLOOKUP(B3791,Projecten!A$4:X$9452,5,FALSE),"niet bekend")))</f>
        <v>1</v>
      </c>
      <c r="AD3791" s="330">
        <f>IF(AC3791="","",(IF(F3791=0,AF3791,(F3791/AC3791*AF3791))))</f>
        <v>3305.85</v>
      </c>
      <c r="AE3791" s="211">
        <f>IF(B3791="","",(IFERROR(VLOOKUP(B3791,Projecten!A$4:X$9452,23,FALSE),"niet bekend")))</f>
        <v>3305.85</v>
      </c>
      <c r="AF3791" s="330">
        <f>IF(B3791="","",(IFERROR(VLOOKUP(B3791,Projecten!A$4:X$9452,12,FALSE),"niet bekend")))</f>
        <v>3305.85</v>
      </c>
      <c r="AG3791" s="209"/>
    </row>
    <row r="3792" spans="1:33" x14ac:dyDescent="0.2">
      <c r="A3792" s="202">
        <v>35559</v>
      </c>
      <c r="B3792" s="261">
        <v>2018549</v>
      </c>
      <c r="C3792" s="243">
        <v>122259</v>
      </c>
      <c r="D3792" s="271">
        <v>721118</v>
      </c>
      <c r="E3792" s="202" t="s">
        <v>26</v>
      </c>
      <c r="F3792" s="202">
        <v>1</v>
      </c>
      <c r="G3792" s="202">
        <v>9</v>
      </c>
      <c r="H3792" s="202">
        <v>3</v>
      </c>
      <c r="I3792" s="318">
        <v>6</v>
      </c>
      <c r="J3792" s="262">
        <v>43354</v>
      </c>
      <c r="K3792" s="262">
        <v>43355</v>
      </c>
      <c r="L3792" s="262">
        <v>43353</v>
      </c>
      <c r="M3792" s="263" t="s">
        <v>1485</v>
      </c>
      <c r="N3792" s="254" t="s">
        <v>47</v>
      </c>
      <c r="O3792" s="254" t="s">
        <v>47</v>
      </c>
      <c r="P3792" s="254" t="s">
        <v>47</v>
      </c>
      <c r="Q3792" s="254" t="s">
        <v>47</v>
      </c>
      <c r="R3792" s="254" t="s">
        <v>47</v>
      </c>
      <c r="S3792" s="243"/>
      <c r="T3792" s="1371" t="s">
        <v>47</v>
      </c>
      <c r="U3792" s="245">
        <v>39</v>
      </c>
      <c r="W3792" s="265" t="s">
        <v>162</v>
      </c>
      <c r="X3792" s="265" t="s">
        <v>5653</v>
      </c>
      <c r="Y3792" s="248">
        <v>22</v>
      </c>
      <c r="Z3792" s="202"/>
      <c r="AA3792" s="202"/>
      <c r="AB3792" s="499"/>
      <c r="AC3792" s="249">
        <f>IF(B3792="","",(IFERROR(VLOOKUP(B3792,Projecten!A$4:X$9452,5,FALSE),"niet bekend")))</f>
        <v>1</v>
      </c>
      <c r="AD3792" s="330">
        <f>IF(AC3792="","",(IF(F3792=0,AF3792,(F3792/AC3792*AF3792))))</f>
        <v>3681.58</v>
      </c>
      <c r="AE3792" s="211">
        <f>IF(B3792="","",(IFERROR(VLOOKUP(B3792,Projecten!A$4:X$9452,23,FALSE),"niet bekend")))</f>
        <v>3681.58</v>
      </c>
      <c r="AF3792" s="330">
        <f>IF(B3792="","",(IFERROR(VLOOKUP(B3792,Projecten!A$4:X$9452,12,FALSE),"niet bekend")))</f>
        <v>3681.58</v>
      </c>
      <c r="AG3792" s="209"/>
    </row>
    <row r="3793" spans="1:33" x14ac:dyDescent="0.2">
      <c r="A3793" s="202">
        <v>35560</v>
      </c>
      <c r="B3793" s="261">
        <v>2018550</v>
      </c>
      <c r="C3793" s="243">
        <v>122259</v>
      </c>
      <c r="D3793" s="271">
        <v>723518</v>
      </c>
      <c r="E3793" s="202" t="s">
        <v>26</v>
      </c>
      <c r="F3793" s="202">
        <v>1</v>
      </c>
      <c r="G3793" s="202">
        <v>9</v>
      </c>
      <c r="H3793" s="202">
        <v>5</v>
      </c>
      <c r="I3793" s="318">
        <v>4</v>
      </c>
      <c r="J3793" s="262">
        <v>43354</v>
      </c>
      <c r="K3793" s="262">
        <v>43355</v>
      </c>
      <c r="L3793" s="263" t="s">
        <v>1485</v>
      </c>
      <c r="M3793" s="263" t="s">
        <v>1485</v>
      </c>
      <c r="N3793" s="254" t="s">
        <v>47</v>
      </c>
      <c r="O3793" s="254" t="s">
        <v>47</v>
      </c>
      <c r="P3793" s="254" t="s">
        <v>47</v>
      </c>
      <c r="Q3793" s="254" t="s">
        <v>47</v>
      </c>
      <c r="R3793" s="254" t="s">
        <v>47</v>
      </c>
      <c r="S3793" s="243"/>
      <c r="T3793" s="1371" t="s">
        <v>47</v>
      </c>
      <c r="U3793" s="245">
        <v>39</v>
      </c>
      <c r="W3793" s="265" t="s">
        <v>162</v>
      </c>
      <c r="X3793" s="265" t="s">
        <v>1341</v>
      </c>
      <c r="Y3793" s="248">
        <v>20</v>
      </c>
      <c r="Z3793" s="202"/>
      <c r="AA3793" s="202"/>
      <c r="AB3793" s="499"/>
      <c r="AC3793" s="249">
        <f>IF(B3793="","",(IFERROR(VLOOKUP(B3793,Projecten!A$4:X$9452,5,FALSE),"niet bekend")))</f>
        <v>1</v>
      </c>
      <c r="AD3793" s="330">
        <f>IF(AC3793="","",(IF(F3793=0,AF3793,(F3793/AC3793*AF3793))))</f>
        <v>3615.5</v>
      </c>
      <c r="AE3793" s="211">
        <f>IF(B3793="","",(IFERROR(VLOOKUP(B3793,Projecten!A$4:X$9452,23,FALSE),"niet bekend")))</f>
        <v>3615.5</v>
      </c>
      <c r="AF3793" s="330">
        <f>IF(B3793="","",(IFERROR(VLOOKUP(B3793,Projecten!A$4:X$9452,12,FALSE),"niet bekend")))</f>
        <v>3615.5</v>
      </c>
      <c r="AG3793" s="209"/>
    </row>
    <row r="3794" spans="1:33" x14ac:dyDescent="0.2">
      <c r="A3794" s="202">
        <v>35566</v>
      </c>
      <c r="B3794" s="261" t="s">
        <v>5816</v>
      </c>
      <c r="C3794" s="243">
        <v>122261</v>
      </c>
      <c r="D3794" s="271" t="s">
        <v>5813</v>
      </c>
      <c r="E3794" s="202" t="s">
        <v>2390</v>
      </c>
      <c r="F3794" s="202">
        <v>0</v>
      </c>
      <c r="G3794" s="202">
        <v>5</v>
      </c>
      <c r="H3794" s="202">
        <v>0</v>
      </c>
      <c r="I3794" s="318">
        <v>0</v>
      </c>
      <c r="J3794" s="263" t="s">
        <v>1485</v>
      </c>
      <c r="K3794" s="263" t="s">
        <v>1485</v>
      </c>
      <c r="L3794" s="263" t="s">
        <v>1485</v>
      </c>
      <c r="M3794" s="263" t="s">
        <v>1485</v>
      </c>
      <c r="N3794" s="254" t="s">
        <v>47</v>
      </c>
      <c r="O3794" s="254" t="s">
        <v>47</v>
      </c>
      <c r="P3794" s="254" t="s">
        <v>47</v>
      </c>
      <c r="Q3794" s="254" t="s">
        <v>47</v>
      </c>
      <c r="R3794" s="254" t="s">
        <v>47</v>
      </c>
      <c r="S3794" s="243"/>
      <c r="T3794" s="1371" t="s">
        <v>47</v>
      </c>
      <c r="U3794" s="245">
        <v>39</v>
      </c>
      <c r="W3794" s="265" t="s">
        <v>5814</v>
      </c>
      <c r="X3794" s="265" t="s">
        <v>5819</v>
      </c>
      <c r="Y3794" s="248">
        <v>5</v>
      </c>
      <c r="Z3794" s="202"/>
      <c r="AA3794" s="202"/>
      <c r="AB3794" s="499"/>
      <c r="AC3794" s="249">
        <f>IF(B3794="","",(IFERROR(VLOOKUP(B3794,Projecten!A$4:X$9452,5,FALSE),"niet bekend")))</f>
        <v>0</v>
      </c>
      <c r="AD3794" s="330">
        <f>IF(AC3794="","",(IF(F3794=0,AF3794,(F3794/AC3794*AF3794))))</f>
        <v>0</v>
      </c>
      <c r="AE3794" s="211">
        <f>IF(B3794="","",(IFERROR(VLOOKUP(B3794,Projecten!A$4:X$9452,23,FALSE),"niet bekend")))</f>
        <v>0</v>
      </c>
      <c r="AF3794" s="330">
        <f>IF(B3794="","",(IFERROR(VLOOKUP(B3794,Projecten!A$4:X$9452,12,FALSE),"niet bekend")))</f>
        <v>0</v>
      </c>
      <c r="AG3794" s="209"/>
    </row>
    <row r="3795" spans="1:33" s="312" customFormat="1" x14ac:dyDescent="0.2">
      <c r="A3795" s="298"/>
      <c r="B3795" s="1012"/>
      <c r="C3795" s="299"/>
      <c r="D3795" s="300"/>
      <c r="E3795" s="300"/>
      <c r="F3795" s="300"/>
      <c r="G3795" s="300"/>
      <c r="H3795" s="300"/>
      <c r="I3795" s="300"/>
      <c r="J3795" s="301"/>
      <c r="K3795" s="301"/>
      <c r="L3795" s="301"/>
      <c r="M3795" s="302"/>
      <c r="N3795" s="302"/>
      <c r="O3795" s="302"/>
      <c r="P3795" s="302"/>
      <c r="Q3795" s="302"/>
      <c r="R3795" s="302"/>
      <c r="S3795" s="303"/>
      <c r="T3795" s="1445"/>
      <c r="U3795" s="305"/>
      <c r="V3795" s="305"/>
      <c r="W3795" s="307"/>
      <c r="X3795" s="307"/>
      <c r="Y3795" s="307"/>
      <c r="Z3795" s="298"/>
      <c r="AA3795" s="308"/>
      <c r="AB3795" s="410"/>
      <c r="AC3795" s="310"/>
      <c r="AD3795" s="412"/>
    </row>
    <row r="3796" spans="1:33" s="236" customFormat="1" ht="12" customHeight="1" x14ac:dyDescent="0.2">
      <c r="A3796" s="220"/>
      <c r="C3796" s="221"/>
      <c r="D3796" s="222">
        <f>SUM(G3796:I3796)</f>
        <v>328</v>
      </c>
      <c r="E3796" s="220"/>
      <c r="F3796" s="220">
        <f>SUM(F3797:F3826)</f>
        <v>17</v>
      </c>
      <c r="G3796" s="220">
        <f>SUM(G3797:G3826)</f>
        <v>158</v>
      </c>
      <c r="H3796" s="220">
        <f>SUM(H3797:H3826)</f>
        <v>89</v>
      </c>
      <c r="I3796" s="220">
        <f>SUM(I3797:I3826)</f>
        <v>81</v>
      </c>
      <c r="J3796" s="223"/>
      <c r="K3796" s="223"/>
      <c r="L3796" s="223"/>
      <c r="M3796" s="224"/>
      <c r="N3796" s="224"/>
      <c r="O3796" s="224"/>
      <c r="P3796" s="224"/>
      <c r="Q3796" s="224"/>
      <c r="R3796" s="224"/>
      <c r="S3796" s="225">
        <v>39</v>
      </c>
      <c r="T3796" s="1442"/>
      <c r="U3796" s="227"/>
      <c r="V3796" s="227"/>
      <c r="W3796" s="229"/>
      <c r="X3796" s="230">
        <f>SUM(Y3796:Y3826)</f>
        <v>482.25</v>
      </c>
      <c r="Y3796" s="231"/>
      <c r="Z3796" s="231">
        <v>0</v>
      </c>
      <c r="AA3796" s="232">
        <f>X3796-Z3796</f>
        <v>482.25</v>
      </c>
      <c r="AB3796" s="221"/>
      <c r="AC3796" s="234"/>
      <c r="AD3796" s="384">
        <f>SUM(AD3797:AD3826)</f>
        <v>86155.88</v>
      </c>
    </row>
    <row r="3797" spans="1:33" x14ac:dyDescent="0.2">
      <c r="A3797" s="202"/>
      <c r="B3797" s="519"/>
      <c r="C3797" s="238"/>
      <c r="D3797" s="239"/>
      <c r="E3797" s="240"/>
      <c r="F3797" s="240"/>
      <c r="G3797" s="240"/>
      <c r="H3797" s="240"/>
      <c r="I3797" s="240"/>
      <c r="J3797" s="241"/>
      <c r="K3797" s="241"/>
      <c r="L3797" s="241"/>
      <c r="M3797" s="242"/>
      <c r="N3797" s="242"/>
      <c r="O3797" s="242"/>
      <c r="P3797" s="242"/>
      <c r="Q3797" s="242"/>
      <c r="R3797" s="242"/>
      <c r="S3797" s="243" t="s">
        <v>4546</v>
      </c>
      <c r="T3797" s="1371"/>
      <c r="U3797" s="245"/>
      <c r="X3797" s="247" t="s">
        <v>4856</v>
      </c>
      <c r="Y3797" s="248"/>
      <c r="Z3797" s="202"/>
      <c r="AA3797" s="202"/>
      <c r="AB3797" s="243"/>
      <c r="AC3797" s="249" t="str">
        <f>IF(B3797="","",(IFERROR(VLOOKUP(B3797,Projecten!A$4:X$9452,5,FALSE),"niet bekend")))</f>
        <v/>
      </c>
      <c r="AD3797" s="330" t="str">
        <f>IF(AC3797="","",(IF(F3797=0,AF3797,(F3797/AC3797*AF3797))))</f>
        <v/>
      </c>
      <c r="AE3797" s="211" t="str">
        <f>IF(B3797="","",(IFERROR(VLOOKUP(B3797,Projecten!A$4:X$9452,23,FALSE),"niet bekend")))</f>
        <v/>
      </c>
      <c r="AF3797" s="330" t="str">
        <f>IF(B3797="","",(IFERROR(VLOOKUP(B3797,Projecten!A$4:X$9452,12,FALSE),"niet bekend")))</f>
        <v/>
      </c>
      <c r="AG3797" s="209"/>
    </row>
    <row r="3798" spans="1:33" s="259" customFormat="1" x14ac:dyDescent="0.2">
      <c r="A3798" s="202">
        <v>36213</v>
      </c>
      <c r="B3798" s="250"/>
      <c r="C3798" s="251"/>
      <c r="D3798" s="252" t="s">
        <v>4827</v>
      </c>
      <c r="E3798" s="239"/>
      <c r="F3798" s="239"/>
      <c r="G3798" s="239"/>
      <c r="H3798" s="239"/>
      <c r="I3798" s="239"/>
      <c r="J3798" s="253"/>
      <c r="K3798" s="253"/>
      <c r="L3798" s="253"/>
      <c r="M3798" s="253"/>
      <c r="N3798" s="254"/>
      <c r="O3798" s="254"/>
      <c r="P3798" s="254"/>
      <c r="Q3798" s="254"/>
      <c r="R3798" s="254"/>
      <c r="S3798" s="243">
        <v>2018</v>
      </c>
      <c r="T3798" s="1443"/>
      <c r="U3798" s="255"/>
      <c r="V3798" s="638"/>
      <c r="W3798" s="260"/>
      <c r="X3798" s="239"/>
      <c r="Y3798" s="257">
        <v>0.5</v>
      </c>
      <c r="Z3798" s="239"/>
      <c r="AA3798" s="239"/>
      <c r="AB3798" s="1120"/>
      <c r="AC3798" s="249" t="str">
        <f>IF(B3798="","",(IFERROR(VLOOKUP(B3798,Projecten!A$4:X$9452,5,FALSE),"niet bekend")))</f>
        <v/>
      </c>
      <c r="AD3798" s="330" t="str">
        <f>IF(AC3798="","",(IF(F3798=0,AF3798,(F3798/AC3798*AF3798))))</f>
        <v/>
      </c>
      <c r="AE3798" s="211" t="str">
        <f>IF(B3798="","",(IFERROR(VLOOKUP(B3798,Projecten!A$4:X$9452,23,FALSE),"niet bekend")))</f>
        <v/>
      </c>
      <c r="AF3798" s="330" t="str">
        <f>IF(B3798="","",(IFERROR(VLOOKUP(B3798,Projecten!A$4:X$9452,12,FALSE),"niet bekend")))</f>
        <v/>
      </c>
    </row>
    <row r="3799" spans="1:33" s="259" customFormat="1" x14ac:dyDescent="0.2">
      <c r="A3799" s="202">
        <v>36214</v>
      </c>
      <c r="B3799" s="250"/>
      <c r="C3799" s="251"/>
      <c r="D3799" s="252" t="s">
        <v>5937</v>
      </c>
      <c r="E3799" s="239"/>
      <c r="F3799" s="239"/>
      <c r="G3799" s="239"/>
      <c r="H3799" s="239"/>
      <c r="I3799" s="239"/>
      <c r="J3799" s="253"/>
      <c r="K3799" s="253"/>
      <c r="L3799" s="253"/>
      <c r="M3799" s="253"/>
      <c r="N3799" s="254"/>
      <c r="O3799" s="254"/>
      <c r="P3799" s="254"/>
      <c r="Q3799" s="254"/>
      <c r="R3799" s="254"/>
      <c r="S3799" s="243"/>
      <c r="T3799" s="1443"/>
      <c r="U3799" s="255"/>
      <c r="V3799" s="638"/>
      <c r="W3799" s="260"/>
      <c r="X3799" s="239"/>
      <c r="Y3799" s="257">
        <v>21.5</v>
      </c>
      <c r="Z3799" s="239"/>
      <c r="AA3799" s="239"/>
      <c r="AB3799" s="1120"/>
      <c r="AC3799" s="249"/>
      <c r="AD3799" s="330"/>
      <c r="AE3799" s="211"/>
      <c r="AF3799" s="330"/>
    </row>
    <row r="3800" spans="1:33" s="259" customFormat="1" x14ac:dyDescent="0.2">
      <c r="A3800" s="202">
        <v>36215</v>
      </c>
      <c r="B3800" s="250"/>
      <c r="C3800" s="251"/>
      <c r="D3800" s="252" t="s">
        <v>5938</v>
      </c>
      <c r="E3800" s="239"/>
      <c r="F3800" s="239"/>
      <c r="G3800" s="239"/>
      <c r="H3800" s="239"/>
      <c r="I3800" s="239"/>
      <c r="J3800" s="253"/>
      <c r="K3800" s="253"/>
      <c r="L3800" s="253"/>
      <c r="M3800" s="253"/>
      <c r="N3800" s="254"/>
      <c r="O3800" s="254"/>
      <c r="P3800" s="254"/>
      <c r="Q3800" s="254"/>
      <c r="R3800" s="254"/>
      <c r="S3800" s="243"/>
      <c r="T3800" s="1443"/>
      <c r="U3800" s="255"/>
      <c r="V3800" s="638"/>
      <c r="W3800" s="260"/>
      <c r="X3800" s="239"/>
      <c r="Y3800" s="257">
        <v>10</v>
      </c>
      <c r="Z3800" s="239"/>
      <c r="AA3800" s="239"/>
      <c r="AB3800" s="1120"/>
      <c r="AC3800" s="249"/>
      <c r="AD3800" s="330"/>
      <c r="AE3800" s="211"/>
      <c r="AF3800" s="330"/>
    </row>
    <row r="3801" spans="1:33" s="259" customFormat="1" x14ac:dyDescent="0.2">
      <c r="A3801" s="202">
        <v>36216</v>
      </c>
      <c r="B3801" s="250"/>
      <c r="C3801" s="251"/>
      <c r="D3801" s="252" t="s">
        <v>5598</v>
      </c>
      <c r="E3801" s="239"/>
      <c r="F3801" s="239"/>
      <c r="G3801" s="239"/>
      <c r="H3801" s="239"/>
      <c r="I3801" s="239"/>
      <c r="J3801" s="253"/>
      <c r="K3801" s="253"/>
      <c r="L3801" s="253"/>
      <c r="M3801" s="253"/>
      <c r="N3801" s="254"/>
      <c r="O3801" s="254"/>
      <c r="P3801" s="254"/>
      <c r="Q3801" s="254"/>
      <c r="R3801" s="254"/>
      <c r="S3801" s="243"/>
      <c r="T3801" s="1443"/>
      <c r="U3801" s="255"/>
      <c r="V3801" s="638"/>
      <c r="W3801" s="260"/>
      <c r="X3801" s="239"/>
      <c r="Y3801" s="257">
        <v>13.25</v>
      </c>
      <c r="Z3801" s="239"/>
      <c r="AA3801" s="239"/>
      <c r="AB3801" s="1120"/>
      <c r="AC3801" s="249"/>
      <c r="AD3801" s="330"/>
      <c r="AE3801" s="211"/>
      <c r="AF3801" s="330"/>
    </row>
    <row r="3803" spans="1:33" s="259" customFormat="1" x14ac:dyDescent="0.2">
      <c r="A3803" s="202">
        <v>36218</v>
      </c>
      <c r="B3803" s="250"/>
      <c r="C3803" s="251"/>
      <c r="D3803" s="252" t="s">
        <v>5915</v>
      </c>
      <c r="E3803" s="239"/>
      <c r="F3803" s="239"/>
      <c r="G3803" s="239"/>
      <c r="H3803" s="239"/>
      <c r="I3803" s="239"/>
      <c r="J3803" s="253"/>
      <c r="K3803" s="253"/>
      <c r="L3803" s="253"/>
      <c r="M3803" s="253"/>
      <c r="N3803" s="254"/>
      <c r="O3803" s="254"/>
      <c r="P3803" s="254"/>
      <c r="Q3803" s="254"/>
      <c r="R3803" s="254"/>
      <c r="S3803" s="251"/>
      <c r="T3803" s="1443"/>
      <c r="U3803" s="255"/>
      <c r="V3803" s="638"/>
      <c r="W3803" s="260"/>
      <c r="X3803" s="239"/>
      <c r="Y3803" s="257">
        <v>7</v>
      </c>
      <c r="Z3803" s="239"/>
      <c r="AA3803" s="239"/>
      <c r="AB3803" s="1120"/>
      <c r="AC3803" s="249" t="str">
        <f>IF(B3803="","",(IFERROR(VLOOKUP(B3803,Projecten!A$4:X$9452,5,FALSE),"niet bekend")))</f>
        <v/>
      </c>
      <c r="AD3803" s="330" t="str">
        <f t="shared" ref="AD3803:AD3817" si="254">IF(AC3803="","",(IF(F3803=0,AF3803,(F3803/AC3803*AF3803))))</f>
        <v/>
      </c>
      <c r="AE3803" s="211" t="str">
        <f>IF(B3803="","",(IFERROR(VLOOKUP(B3803,Projecten!A$4:X$9452,23,FALSE),"niet bekend")))</f>
        <v/>
      </c>
      <c r="AF3803" s="330" t="str">
        <f>IF(B3803="","",(IFERROR(VLOOKUP(B3803,Projecten!A$4:X$9452,12,FALSE),"niet bekend")))</f>
        <v/>
      </c>
    </row>
    <row r="3804" spans="1:33" x14ac:dyDescent="0.2">
      <c r="A3804" s="202">
        <v>36219</v>
      </c>
      <c r="B3804" s="261" t="s">
        <v>5402</v>
      </c>
      <c r="C3804" s="243">
        <v>122257</v>
      </c>
      <c r="D3804" s="271" t="s">
        <v>5410</v>
      </c>
      <c r="E3804" s="202" t="s">
        <v>26</v>
      </c>
      <c r="F3804" s="202">
        <v>2</v>
      </c>
      <c r="G3804" s="202">
        <v>16</v>
      </c>
      <c r="H3804" s="202">
        <v>10</v>
      </c>
      <c r="I3804" s="202">
        <v>4</v>
      </c>
      <c r="J3804" s="262">
        <v>43348</v>
      </c>
      <c r="K3804" s="262">
        <v>43346</v>
      </c>
      <c r="L3804" s="263" t="s">
        <v>1485</v>
      </c>
      <c r="M3804" s="263" t="s">
        <v>1485</v>
      </c>
      <c r="N3804" s="254" t="s">
        <v>47</v>
      </c>
      <c r="O3804" s="254" t="s">
        <v>47</v>
      </c>
      <c r="P3804" s="254" t="s">
        <v>47</v>
      </c>
      <c r="Q3804" s="254" t="s">
        <v>47</v>
      </c>
      <c r="R3804" s="254" t="s">
        <v>47</v>
      </c>
      <c r="S3804" s="243"/>
      <c r="T3804" s="1555" t="s">
        <v>47</v>
      </c>
      <c r="U3804" s="245">
        <v>39</v>
      </c>
      <c r="W3804" s="265" t="s">
        <v>421</v>
      </c>
      <c r="X3804" s="265" t="s">
        <v>5885</v>
      </c>
      <c r="Y3804" s="248">
        <v>40</v>
      </c>
      <c r="Z3804" s="202"/>
      <c r="AA3804" s="202"/>
      <c r="AB3804" s="499"/>
      <c r="AC3804" s="249">
        <f>IF(B3804="","",(IFERROR(VLOOKUP(B3804,Projecten!A$4:X$9452,5,FALSE),"niet bekend")))</f>
        <v>2</v>
      </c>
      <c r="AD3804" s="330">
        <f t="shared" si="254"/>
        <v>7000</v>
      </c>
      <c r="AE3804" s="211">
        <f>IF(B3804="","",(IFERROR(VLOOKUP(B3804,Projecten!A$4:X$9452,23,FALSE),"niet bekend")))</f>
        <v>7000</v>
      </c>
      <c r="AF3804" s="330">
        <f>IF(B3804="","",(IFERROR(VLOOKUP(B3804,Projecten!A$4:X$9452,12,FALSE),"niet bekend")))</f>
        <v>7000</v>
      </c>
      <c r="AG3804" s="209"/>
    </row>
    <row r="3805" spans="1:33" x14ac:dyDescent="0.2">
      <c r="A3805" s="202">
        <v>36220</v>
      </c>
      <c r="B3805" s="261">
        <v>2018548</v>
      </c>
      <c r="C3805" s="243">
        <v>122257</v>
      </c>
      <c r="D3805" s="271">
        <v>753318</v>
      </c>
      <c r="E3805" s="202" t="s">
        <v>26</v>
      </c>
      <c r="F3805" s="202">
        <v>1</v>
      </c>
      <c r="G3805" s="202">
        <v>8</v>
      </c>
      <c r="H3805" s="202">
        <v>5</v>
      </c>
      <c r="I3805" s="318">
        <v>3</v>
      </c>
      <c r="J3805" s="262">
        <v>43354</v>
      </c>
      <c r="K3805" s="262">
        <v>43355</v>
      </c>
      <c r="L3805" s="263" t="s">
        <v>1485</v>
      </c>
      <c r="M3805" s="263" t="s">
        <v>1485</v>
      </c>
      <c r="N3805" s="254" t="s">
        <v>47</v>
      </c>
      <c r="O3805" s="254" t="s">
        <v>47</v>
      </c>
      <c r="P3805" s="254" t="s">
        <v>47</v>
      </c>
      <c r="Q3805" s="254" t="s">
        <v>47</v>
      </c>
      <c r="R3805" s="254" t="s">
        <v>47</v>
      </c>
      <c r="S3805" s="243"/>
      <c r="T3805" s="1555" t="s">
        <v>47</v>
      </c>
      <c r="U3805" s="245">
        <v>39</v>
      </c>
      <c r="W3805" s="265" t="s">
        <v>162</v>
      </c>
      <c r="X3805" s="265" t="s">
        <v>5860</v>
      </c>
      <c r="Y3805" s="248">
        <v>19</v>
      </c>
      <c r="Z3805" s="202"/>
      <c r="AA3805" s="202"/>
      <c r="AB3805" s="499"/>
      <c r="AC3805" s="249">
        <f>IF(B3805="","",(IFERROR(VLOOKUP(B3805,Projecten!A$4:X$9452,5,FALSE),"niet bekend")))</f>
        <v>1</v>
      </c>
      <c r="AD3805" s="330">
        <f t="shared" si="254"/>
        <v>4006.39</v>
      </c>
      <c r="AE3805" s="211">
        <f>IF(B3805="","",(IFERROR(VLOOKUP(B3805,Projecten!A$4:X$9452,23,FALSE),"niet bekend")))</f>
        <v>4006.39</v>
      </c>
      <c r="AF3805" s="330">
        <f>IF(B3805="","",(IFERROR(VLOOKUP(B3805,Projecten!A$4:X$9452,12,FALSE),"niet bekend")))</f>
        <v>4006.39</v>
      </c>
      <c r="AG3805" s="209"/>
    </row>
    <row r="3806" spans="1:33" x14ac:dyDescent="0.2">
      <c r="A3806" s="202">
        <v>36221</v>
      </c>
      <c r="B3806" s="261">
        <v>2018551</v>
      </c>
      <c r="C3806" s="243">
        <v>122260</v>
      </c>
      <c r="D3806" s="271">
        <v>701618</v>
      </c>
      <c r="E3806" s="202" t="s">
        <v>26</v>
      </c>
      <c r="F3806" s="273">
        <v>1</v>
      </c>
      <c r="G3806" s="273">
        <v>9</v>
      </c>
      <c r="H3806" s="273">
        <v>6</v>
      </c>
      <c r="I3806" s="273">
        <v>3</v>
      </c>
      <c r="J3806" s="262">
        <v>43354</v>
      </c>
      <c r="K3806" s="262">
        <v>43355</v>
      </c>
      <c r="L3806" s="263" t="s">
        <v>1485</v>
      </c>
      <c r="M3806" s="263" t="s">
        <v>1485</v>
      </c>
      <c r="N3806" s="254" t="s">
        <v>47</v>
      </c>
      <c r="O3806" s="254" t="s">
        <v>47</v>
      </c>
      <c r="P3806" s="254" t="s">
        <v>47</v>
      </c>
      <c r="Q3806" s="254" t="s">
        <v>47</v>
      </c>
      <c r="R3806" s="254" t="s">
        <v>47</v>
      </c>
      <c r="S3806" s="243"/>
      <c r="T3806" s="1555" t="s">
        <v>47</v>
      </c>
      <c r="U3806" s="245">
        <v>39</v>
      </c>
      <c r="W3806" s="265" t="s">
        <v>162</v>
      </c>
      <c r="X3806" s="265" t="s">
        <v>5866</v>
      </c>
      <c r="Y3806" s="248">
        <v>19</v>
      </c>
      <c r="Z3806" s="202"/>
      <c r="AA3806" s="202"/>
      <c r="AB3806" s="499"/>
      <c r="AC3806" s="249">
        <f>IF(B3806="","",(IFERROR(VLOOKUP(B3806,Projecten!A$4:X$9452,5,FALSE),"niet bekend")))</f>
        <v>1</v>
      </c>
      <c r="AD3806" s="330">
        <f t="shared" si="254"/>
        <v>3543.66</v>
      </c>
      <c r="AE3806" s="211">
        <f>IF(B3806="","",(IFERROR(VLOOKUP(B3806,Projecten!A$4:X$9452,23,FALSE),"niet bekend")))</f>
        <v>3543.66</v>
      </c>
      <c r="AF3806" s="330">
        <f>IF(B3806="","",(IFERROR(VLOOKUP(B3806,Projecten!A$4:X$9452,12,FALSE),"niet bekend")))</f>
        <v>3543.66</v>
      </c>
      <c r="AG3806" s="209"/>
    </row>
    <row r="3807" spans="1:33" x14ac:dyDescent="0.2">
      <c r="A3807" s="202">
        <v>36222</v>
      </c>
      <c r="B3807" s="261">
        <v>2018552</v>
      </c>
      <c r="C3807" s="243">
        <v>122260</v>
      </c>
      <c r="D3807" s="271">
        <v>701318</v>
      </c>
      <c r="E3807" s="202" t="s">
        <v>26</v>
      </c>
      <c r="F3807" s="273">
        <v>1</v>
      </c>
      <c r="G3807" s="273">
        <v>8</v>
      </c>
      <c r="H3807" s="273">
        <v>5</v>
      </c>
      <c r="I3807" s="273">
        <v>3</v>
      </c>
      <c r="J3807" s="262">
        <v>43354</v>
      </c>
      <c r="K3807" s="262">
        <v>43355</v>
      </c>
      <c r="L3807" s="263" t="s">
        <v>1485</v>
      </c>
      <c r="M3807" s="263" t="s">
        <v>1485</v>
      </c>
      <c r="N3807" s="254" t="s">
        <v>47</v>
      </c>
      <c r="O3807" s="254" t="s">
        <v>47</v>
      </c>
      <c r="P3807" s="254" t="s">
        <v>47</v>
      </c>
      <c r="Q3807" s="254" t="s">
        <v>47</v>
      </c>
      <c r="R3807" s="254" t="s">
        <v>47</v>
      </c>
      <c r="S3807" s="243"/>
      <c r="T3807" s="1555" t="s">
        <v>47</v>
      </c>
      <c r="U3807" s="245">
        <v>39</v>
      </c>
      <c r="W3807" s="265" t="s">
        <v>162</v>
      </c>
      <c r="X3807" s="265" t="s">
        <v>5867</v>
      </c>
      <c r="Y3807" s="248">
        <v>17</v>
      </c>
      <c r="Z3807" s="202"/>
      <c r="AA3807" s="202"/>
      <c r="AB3807" s="499"/>
      <c r="AC3807" s="249">
        <f>IF(B3807="","",(IFERROR(VLOOKUP(B3807,Projecten!A$4:X$9452,5,FALSE),"niet bekend")))</f>
        <v>1</v>
      </c>
      <c r="AD3807" s="330">
        <f t="shared" si="254"/>
        <v>2988.24</v>
      </c>
      <c r="AE3807" s="211">
        <f>IF(B3807="","",(IFERROR(VLOOKUP(B3807,Projecten!A$4:X$9452,23,FALSE),"niet bekend")))</f>
        <v>2988.24</v>
      </c>
      <c r="AF3807" s="330">
        <f>IF(B3807="","",(IFERROR(VLOOKUP(B3807,Projecten!A$4:X$9452,12,FALSE),"niet bekend")))</f>
        <v>2988.24</v>
      </c>
      <c r="AG3807" s="209"/>
    </row>
    <row r="3808" spans="1:33" x14ac:dyDescent="0.2">
      <c r="A3808" s="202">
        <v>36223</v>
      </c>
      <c r="B3808" s="261">
        <v>2018553</v>
      </c>
      <c r="C3808" s="243">
        <v>122260</v>
      </c>
      <c r="D3808" s="271">
        <v>753718</v>
      </c>
      <c r="E3808" s="202" t="s">
        <v>26</v>
      </c>
      <c r="F3808" s="273">
        <v>1</v>
      </c>
      <c r="G3808" s="273">
        <v>8</v>
      </c>
      <c r="H3808" s="273">
        <v>5</v>
      </c>
      <c r="I3808" s="273">
        <v>3</v>
      </c>
      <c r="J3808" s="262">
        <v>43354</v>
      </c>
      <c r="K3808" s="262">
        <v>43355</v>
      </c>
      <c r="L3808" s="263" t="s">
        <v>1485</v>
      </c>
      <c r="M3808" s="263" t="s">
        <v>1485</v>
      </c>
      <c r="N3808" s="254" t="s">
        <v>47</v>
      </c>
      <c r="O3808" s="254" t="s">
        <v>47</v>
      </c>
      <c r="P3808" s="254" t="s">
        <v>47</v>
      </c>
      <c r="Q3808" s="254" t="s">
        <v>47</v>
      </c>
      <c r="R3808" s="254" t="s">
        <v>47</v>
      </c>
      <c r="S3808" s="243"/>
      <c r="T3808" s="1555" t="s">
        <v>47</v>
      </c>
      <c r="U3808" s="245">
        <v>39</v>
      </c>
      <c r="W3808" s="265" t="s">
        <v>162</v>
      </c>
      <c r="X3808" s="265" t="s">
        <v>5868</v>
      </c>
      <c r="Y3808" s="248">
        <v>18</v>
      </c>
      <c r="Z3808" s="202"/>
      <c r="AA3808" s="202"/>
      <c r="AB3808" s="499"/>
      <c r="AC3808" s="249">
        <f>IF(B3808="","",(IFERROR(VLOOKUP(B3808,Projecten!A$4:X$9452,5,FALSE),"niet bekend")))</f>
        <v>1</v>
      </c>
      <c r="AD3808" s="330">
        <f t="shared" si="254"/>
        <v>3283.04</v>
      </c>
      <c r="AE3808" s="211">
        <f>IF(B3808="","",(IFERROR(VLOOKUP(B3808,Projecten!A$4:X$9452,23,FALSE),"niet bekend")))</f>
        <v>3283.04</v>
      </c>
      <c r="AF3808" s="330">
        <f>IF(B3808="","",(IFERROR(VLOOKUP(B3808,Projecten!A$4:X$9452,12,FALSE),"niet bekend")))</f>
        <v>3283.04</v>
      </c>
      <c r="AG3808" s="209"/>
    </row>
    <row r="3809" spans="1:33" x14ac:dyDescent="0.2">
      <c r="A3809" s="202">
        <v>36224</v>
      </c>
      <c r="B3809" s="261">
        <v>2018584</v>
      </c>
      <c r="C3809" s="243">
        <v>122260</v>
      </c>
      <c r="D3809" s="271" t="s">
        <v>5736</v>
      </c>
      <c r="E3809" s="202" t="s">
        <v>26</v>
      </c>
      <c r="F3809" s="202">
        <v>0</v>
      </c>
      <c r="G3809" s="202">
        <v>2</v>
      </c>
      <c r="H3809" s="202">
        <v>1</v>
      </c>
      <c r="I3809" s="318">
        <v>1</v>
      </c>
      <c r="J3809" s="262">
        <v>43354</v>
      </c>
      <c r="K3809" s="263" t="s">
        <v>1485</v>
      </c>
      <c r="L3809" s="263" t="s">
        <v>1485</v>
      </c>
      <c r="M3809" s="263" t="s">
        <v>1485</v>
      </c>
      <c r="N3809" s="254" t="s">
        <v>47</v>
      </c>
      <c r="O3809" s="254" t="s">
        <v>47</v>
      </c>
      <c r="P3809" s="254" t="s">
        <v>47</v>
      </c>
      <c r="Q3809" s="254" t="s">
        <v>47</v>
      </c>
      <c r="R3809" s="254" t="s">
        <v>47</v>
      </c>
      <c r="S3809" s="243"/>
      <c r="T3809" s="1555" t="s">
        <v>47</v>
      </c>
      <c r="U3809" s="245">
        <v>39</v>
      </c>
      <c r="W3809" s="265" t="s">
        <v>162</v>
      </c>
      <c r="X3809" s="265" t="s">
        <v>1341</v>
      </c>
      <c r="Y3809" s="248">
        <v>5</v>
      </c>
      <c r="Z3809" s="202"/>
      <c r="AA3809" s="202"/>
      <c r="AB3809" s="499"/>
      <c r="AC3809" s="249">
        <f>IF(B3809="","",(IFERROR(VLOOKUP(B3809,Projecten!A$4:X$9452,5,FALSE),"niet bekend")))</f>
        <v>0</v>
      </c>
      <c r="AD3809" s="330">
        <f t="shared" si="254"/>
        <v>690.26</v>
      </c>
      <c r="AE3809" s="211">
        <f>IF(B3809="","",(IFERROR(VLOOKUP(B3809,Projecten!A$4:X$9452,23,FALSE),"niet bekend")))</f>
        <v>690.26</v>
      </c>
      <c r="AF3809" s="330">
        <f>IF(B3809="","",(IFERROR(VLOOKUP(B3809,Projecten!A$4:X$9452,12,FALSE),"niet bekend")))</f>
        <v>690.26</v>
      </c>
      <c r="AG3809" s="209"/>
    </row>
    <row r="3810" spans="1:33" s="297" customFormat="1" x14ac:dyDescent="0.2">
      <c r="A3810" s="288">
        <v>36225</v>
      </c>
      <c r="B3810" s="289">
        <v>2018564</v>
      </c>
      <c r="C3810" s="271">
        <v>122260</v>
      </c>
      <c r="D3810" s="271" t="s">
        <v>5644</v>
      </c>
      <c r="E3810" s="288" t="s">
        <v>471</v>
      </c>
      <c r="F3810" s="288">
        <v>0</v>
      </c>
      <c r="G3810" s="288">
        <v>2</v>
      </c>
      <c r="H3810" s="288">
        <v>2</v>
      </c>
      <c r="I3810" s="288">
        <v>0</v>
      </c>
      <c r="J3810" s="315">
        <v>43361</v>
      </c>
      <c r="K3810" s="290" t="s">
        <v>1485</v>
      </c>
      <c r="L3810" s="290" t="s">
        <v>1485</v>
      </c>
      <c r="M3810" s="290" t="s">
        <v>1485</v>
      </c>
      <c r="N3810" s="291" t="s">
        <v>47</v>
      </c>
      <c r="O3810" s="291" t="s">
        <v>47</v>
      </c>
      <c r="P3810" s="291" t="s">
        <v>47</v>
      </c>
      <c r="Q3810" s="291" t="s">
        <v>47</v>
      </c>
      <c r="R3810" s="291" t="s">
        <v>47</v>
      </c>
      <c r="S3810" s="271"/>
      <c r="T3810" s="1555" t="s">
        <v>47</v>
      </c>
      <c r="U3810" s="293">
        <v>39</v>
      </c>
      <c r="V3810" s="719"/>
      <c r="W3810" s="314" t="s">
        <v>804</v>
      </c>
      <c r="X3810" s="314" t="s">
        <v>5818</v>
      </c>
      <c r="Y3810" s="295">
        <v>4</v>
      </c>
      <c r="Z3810" s="288"/>
      <c r="AA3810" s="288"/>
      <c r="AB3810" s="1347"/>
      <c r="AC3810" s="249">
        <f>IF(B3810="","",(IFERROR(VLOOKUP(B3810,Projecten!A$4:X$9452,5,FALSE),"niet bekend")))</f>
        <v>0</v>
      </c>
      <c r="AD3810" s="330">
        <f t="shared" si="254"/>
        <v>364.82</v>
      </c>
      <c r="AE3810" s="211">
        <f>IF(B3810="","",(IFERROR(VLOOKUP(B3810,Projecten!A$4:X$9452,23,FALSE),"niet bekend")))</f>
        <v>364.82</v>
      </c>
      <c r="AF3810" s="330">
        <f>IF(B3810="","",(IFERROR(VLOOKUP(B3810,Projecten!A$4:X$9452,12,FALSE),"niet bekend")))</f>
        <v>364.82</v>
      </c>
    </row>
    <row r="3811" spans="1:33" x14ac:dyDescent="0.2">
      <c r="A3811" s="202">
        <v>36226</v>
      </c>
      <c r="B3811" s="261">
        <v>2018545</v>
      </c>
      <c r="C3811" s="243">
        <v>122262</v>
      </c>
      <c r="D3811" s="271" t="s">
        <v>5624</v>
      </c>
      <c r="E3811" s="202" t="s">
        <v>2800</v>
      </c>
      <c r="F3811" s="334">
        <v>1</v>
      </c>
      <c r="G3811" s="334">
        <v>8</v>
      </c>
      <c r="H3811" s="334">
        <v>4</v>
      </c>
      <c r="I3811" s="334">
        <v>3</v>
      </c>
      <c r="J3811" s="262">
        <v>43354</v>
      </c>
      <c r="K3811" s="262">
        <v>43355</v>
      </c>
      <c r="L3811" s="263" t="s">
        <v>1485</v>
      </c>
      <c r="M3811" s="263" t="s">
        <v>1485</v>
      </c>
      <c r="N3811" s="254" t="s">
        <v>47</v>
      </c>
      <c r="O3811" s="254" t="s">
        <v>47</v>
      </c>
      <c r="P3811" s="254" t="s">
        <v>47</v>
      </c>
      <c r="Q3811" s="254" t="s">
        <v>47</v>
      </c>
      <c r="R3811" s="254" t="s">
        <v>47</v>
      </c>
      <c r="S3811" s="243"/>
      <c r="T3811" s="1555" t="s">
        <v>47</v>
      </c>
      <c r="U3811" s="245">
        <v>39</v>
      </c>
      <c r="W3811" s="265" t="s">
        <v>1937</v>
      </c>
      <c r="X3811" s="265" t="s">
        <v>5815</v>
      </c>
      <c r="Y3811" s="248">
        <v>17</v>
      </c>
      <c r="Z3811" s="202"/>
      <c r="AA3811" s="202"/>
      <c r="AB3811" s="499"/>
      <c r="AC3811" s="249">
        <f>IF(B3811="","",(IFERROR(VLOOKUP(B3811,Projecten!A$4:X$9452,5,FALSE),"niet bekend")))</f>
        <v>1</v>
      </c>
      <c r="AD3811" s="330">
        <f t="shared" si="254"/>
        <v>4280.95</v>
      </c>
      <c r="AE3811" s="211">
        <f>IF(B3811="","",(IFERROR(VLOOKUP(B3811,Projecten!A$4:X$9452,23,FALSE),"niet bekend")))</f>
        <v>4280.95</v>
      </c>
      <c r="AF3811" s="330">
        <f>IF(B3811="","",(IFERROR(VLOOKUP(B3811,Projecten!A$4:X$9452,12,FALSE),"niet bekend")))</f>
        <v>4280.95</v>
      </c>
      <c r="AG3811" s="209"/>
    </row>
    <row r="3812" spans="1:33" x14ac:dyDescent="0.2">
      <c r="A3812" s="202">
        <v>36227</v>
      </c>
      <c r="B3812" s="261" t="s">
        <v>5681</v>
      </c>
      <c r="C3812" s="243">
        <v>122264</v>
      </c>
      <c r="D3812" s="271" t="s">
        <v>5680</v>
      </c>
      <c r="E3812" s="202" t="s">
        <v>352</v>
      </c>
      <c r="F3812" s="202">
        <v>1</v>
      </c>
      <c r="G3812" s="202">
        <v>8</v>
      </c>
      <c r="H3812" s="202">
        <v>4</v>
      </c>
      <c r="I3812" s="318">
        <v>6</v>
      </c>
      <c r="J3812" s="262">
        <v>43368</v>
      </c>
      <c r="K3812" s="267">
        <v>43377</v>
      </c>
      <c r="L3812" s="263" t="s">
        <v>1485</v>
      </c>
      <c r="M3812" s="263" t="s">
        <v>1485</v>
      </c>
      <c r="N3812" s="254" t="s">
        <v>47</v>
      </c>
      <c r="O3812" s="254" t="s">
        <v>47</v>
      </c>
      <c r="P3812" s="254" t="s">
        <v>47</v>
      </c>
      <c r="Q3812" s="254" t="s">
        <v>47</v>
      </c>
      <c r="R3812" s="254" t="s">
        <v>47</v>
      </c>
      <c r="S3812" s="243"/>
      <c r="T3812" s="1555" t="s">
        <v>47</v>
      </c>
      <c r="U3812" s="245">
        <v>40</v>
      </c>
      <c r="W3812" s="265" t="s">
        <v>5727</v>
      </c>
      <c r="X3812" s="265" t="s">
        <v>5820</v>
      </c>
      <c r="Y3812" s="248">
        <v>24</v>
      </c>
      <c r="Z3812" s="202"/>
      <c r="AA3812" s="202"/>
      <c r="AB3812" s="499"/>
      <c r="AC3812" s="249">
        <f>IF(B3812="","",(IFERROR(VLOOKUP(B3812,Projecten!A$4:X$9452,5,FALSE),"niet bekend")))</f>
        <v>1</v>
      </c>
      <c r="AD3812" s="330">
        <f t="shared" si="254"/>
        <v>4851.3999999999996</v>
      </c>
      <c r="AE3812" s="211">
        <f>IF(B3812="","",(IFERROR(VLOOKUP(B3812,Projecten!A$4:X$9452,23,FALSE),"niet bekend")))</f>
        <v>4851.3999999999996</v>
      </c>
      <c r="AF3812" s="330">
        <f>IF(B3812="","",(IFERROR(VLOOKUP(B3812,Projecten!A$4:X$9452,12,FALSE),"niet bekend")))</f>
        <v>4851.3999999999996</v>
      </c>
      <c r="AG3812" s="209"/>
    </row>
    <row r="3813" spans="1:33" x14ac:dyDescent="0.2">
      <c r="A3813" s="202">
        <v>36228</v>
      </c>
      <c r="B3813" s="261" t="s">
        <v>5682</v>
      </c>
      <c r="C3813" s="243">
        <v>122264</v>
      </c>
      <c r="D3813" s="271" t="s">
        <v>5685</v>
      </c>
      <c r="E3813" s="202" t="s">
        <v>352</v>
      </c>
      <c r="F3813" s="202">
        <v>1</v>
      </c>
      <c r="G3813" s="202">
        <v>8</v>
      </c>
      <c r="H3813" s="202">
        <v>4</v>
      </c>
      <c r="I3813" s="318">
        <v>6</v>
      </c>
      <c r="J3813" s="262">
        <v>43368</v>
      </c>
      <c r="K3813" s="267">
        <v>43377</v>
      </c>
      <c r="L3813" s="263" t="s">
        <v>1485</v>
      </c>
      <c r="M3813" s="263" t="s">
        <v>1485</v>
      </c>
      <c r="N3813" s="254" t="s">
        <v>47</v>
      </c>
      <c r="O3813" s="254" t="s">
        <v>47</v>
      </c>
      <c r="P3813" s="254" t="s">
        <v>47</v>
      </c>
      <c r="Q3813" s="254" t="s">
        <v>47</v>
      </c>
      <c r="R3813" s="254" t="s">
        <v>47</v>
      </c>
      <c r="S3813" s="243"/>
      <c r="T3813" s="1371" t="s">
        <v>47</v>
      </c>
      <c r="U3813" s="245">
        <v>40</v>
      </c>
      <c r="W3813" s="265" t="s">
        <v>5727</v>
      </c>
      <c r="X3813" s="265" t="s">
        <v>5820</v>
      </c>
      <c r="Y3813" s="248">
        <v>24</v>
      </c>
      <c r="Z3813" s="202"/>
      <c r="AA3813" s="202"/>
      <c r="AB3813" s="499"/>
      <c r="AC3813" s="249">
        <f>IF(B3813="","",(IFERROR(VLOOKUP(B3813,Projecten!A$4:X$9452,5,FALSE),"niet bekend")))</f>
        <v>1</v>
      </c>
      <c r="AD3813" s="330">
        <f t="shared" si="254"/>
        <v>4851.3999999999996</v>
      </c>
      <c r="AE3813" s="211">
        <f>IF(B3813="","",(IFERROR(VLOOKUP(B3813,Projecten!A$4:X$9452,23,FALSE),"niet bekend")))</f>
        <v>4851.3999999999996</v>
      </c>
      <c r="AF3813" s="330">
        <f>IF(B3813="","",(IFERROR(VLOOKUP(B3813,Projecten!A$4:X$9452,12,FALSE),"niet bekend")))</f>
        <v>4851.3999999999996</v>
      </c>
      <c r="AG3813" s="209"/>
    </row>
    <row r="3814" spans="1:33" x14ac:dyDescent="0.2">
      <c r="A3814" s="202">
        <v>36229</v>
      </c>
      <c r="B3814" s="261" t="s">
        <v>5683</v>
      </c>
      <c r="C3814" s="243">
        <v>122264</v>
      </c>
      <c r="D3814" s="271" t="s">
        <v>5686</v>
      </c>
      <c r="E3814" s="202" t="s">
        <v>352</v>
      </c>
      <c r="F3814" s="202">
        <v>1</v>
      </c>
      <c r="G3814" s="202">
        <v>8</v>
      </c>
      <c r="H3814" s="202">
        <v>4</v>
      </c>
      <c r="I3814" s="318">
        <v>6</v>
      </c>
      <c r="J3814" s="262">
        <v>43368</v>
      </c>
      <c r="K3814" s="267">
        <v>43377</v>
      </c>
      <c r="L3814" s="263" t="s">
        <v>1485</v>
      </c>
      <c r="M3814" s="263" t="s">
        <v>1485</v>
      </c>
      <c r="N3814" s="254" t="s">
        <v>47</v>
      </c>
      <c r="O3814" s="254" t="s">
        <v>47</v>
      </c>
      <c r="P3814" s="254" t="s">
        <v>47</v>
      </c>
      <c r="Q3814" s="254" t="s">
        <v>47</v>
      </c>
      <c r="R3814" s="254" t="s">
        <v>47</v>
      </c>
      <c r="S3814" s="243"/>
      <c r="T3814" s="1371" t="s">
        <v>47</v>
      </c>
      <c r="U3814" s="245">
        <v>40</v>
      </c>
      <c r="W3814" s="265" t="s">
        <v>5727</v>
      </c>
      <c r="X3814" s="265" t="s">
        <v>5820</v>
      </c>
      <c r="Y3814" s="248">
        <v>24</v>
      </c>
      <c r="Z3814" s="202"/>
      <c r="AA3814" s="202"/>
      <c r="AB3814" s="499"/>
      <c r="AC3814" s="249">
        <f>IF(B3814="","",(IFERROR(VLOOKUP(B3814,Projecten!A$4:X$9452,5,FALSE),"niet bekend")))</f>
        <v>1</v>
      </c>
      <c r="AD3814" s="330">
        <f t="shared" si="254"/>
        <v>4851.3999999999996</v>
      </c>
      <c r="AE3814" s="211">
        <f>IF(B3814="","",(IFERROR(VLOOKUP(B3814,Projecten!A$4:X$9452,23,FALSE),"niet bekend")))</f>
        <v>4851.3999999999996</v>
      </c>
      <c r="AF3814" s="330">
        <f>IF(B3814="","",(IFERROR(VLOOKUP(B3814,Projecten!A$4:X$9452,12,FALSE),"niet bekend")))</f>
        <v>4851.3999999999996</v>
      </c>
      <c r="AG3814" s="209"/>
    </row>
    <row r="3815" spans="1:33" x14ac:dyDescent="0.2">
      <c r="A3815" s="202">
        <v>36230</v>
      </c>
      <c r="B3815" s="261" t="s">
        <v>5684</v>
      </c>
      <c r="C3815" s="243">
        <v>122264</v>
      </c>
      <c r="D3815" s="271" t="s">
        <v>5687</v>
      </c>
      <c r="E3815" s="202" t="s">
        <v>352</v>
      </c>
      <c r="F3815" s="202">
        <v>1</v>
      </c>
      <c r="G3815" s="202">
        <v>8</v>
      </c>
      <c r="H3815" s="202">
        <v>4</v>
      </c>
      <c r="I3815" s="318">
        <v>6</v>
      </c>
      <c r="J3815" s="262">
        <v>43368</v>
      </c>
      <c r="K3815" s="267">
        <v>43377</v>
      </c>
      <c r="L3815" s="263" t="s">
        <v>1485</v>
      </c>
      <c r="M3815" s="263" t="s">
        <v>1485</v>
      </c>
      <c r="N3815" s="254" t="s">
        <v>47</v>
      </c>
      <c r="O3815" s="254" t="s">
        <v>47</v>
      </c>
      <c r="P3815" s="254" t="s">
        <v>47</v>
      </c>
      <c r="Q3815" s="254" t="s">
        <v>47</v>
      </c>
      <c r="R3815" s="254" t="s">
        <v>47</v>
      </c>
      <c r="S3815" s="243"/>
      <c r="T3815" s="1371" t="s">
        <v>47</v>
      </c>
      <c r="U3815" s="245">
        <v>40</v>
      </c>
      <c r="W3815" s="265" t="s">
        <v>5727</v>
      </c>
      <c r="X3815" s="265" t="s">
        <v>5820</v>
      </c>
      <c r="Y3815" s="248">
        <v>24</v>
      </c>
      <c r="Z3815" s="202"/>
      <c r="AA3815" s="202"/>
      <c r="AB3815" s="499"/>
      <c r="AC3815" s="249">
        <f>IF(B3815="","",(IFERROR(VLOOKUP(B3815,Projecten!A$4:X$9452,5,FALSE),"niet bekend")))</f>
        <v>1</v>
      </c>
      <c r="AD3815" s="330">
        <f t="shared" si="254"/>
        <v>4851.3999999999996</v>
      </c>
      <c r="AE3815" s="211">
        <f>IF(B3815="","",(IFERROR(VLOOKUP(B3815,Projecten!A$4:X$9452,23,FALSE),"niet bekend")))</f>
        <v>4851.3999999999996</v>
      </c>
      <c r="AF3815" s="330">
        <f>IF(B3815="","",(IFERROR(VLOOKUP(B3815,Projecten!A$4:X$9452,12,FALSE),"niet bekend")))</f>
        <v>4851.3999999999996</v>
      </c>
      <c r="AG3815" s="209"/>
    </row>
    <row r="3816" spans="1:33" x14ac:dyDescent="0.2">
      <c r="A3816" s="202">
        <v>36231</v>
      </c>
      <c r="B3816" s="261">
        <v>2018150</v>
      </c>
      <c r="C3816" s="243" t="s">
        <v>5821</v>
      </c>
      <c r="D3816" s="243" t="s">
        <v>4732</v>
      </c>
      <c r="E3816" s="202" t="s">
        <v>26</v>
      </c>
      <c r="F3816" s="202">
        <v>1</v>
      </c>
      <c r="G3816" s="202">
        <v>11</v>
      </c>
      <c r="H3816" s="202">
        <v>4</v>
      </c>
      <c r="I3816" s="202">
        <v>12</v>
      </c>
      <c r="J3816" s="262">
        <v>43347</v>
      </c>
      <c r="K3816" s="262">
        <v>43346</v>
      </c>
      <c r="L3816" s="263" t="s">
        <v>1485</v>
      </c>
      <c r="M3816" s="262" t="s">
        <v>3600</v>
      </c>
      <c r="N3816" s="254" t="s">
        <v>47</v>
      </c>
      <c r="O3816" s="254" t="s">
        <v>47</v>
      </c>
      <c r="P3816" s="254" t="s">
        <v>47</v>
      </c>
      <c r="Q3816" s="254" t="s">
        <v>47</v>
      </c>
      <c r="R3816" s="254" t="s">
        <v>47</v>
      </c>
      <c r="S3816" s="243"/>
      <c r="T3816" s="1371" t="s">
        <v>47</v>
      </c>
      <c r="U3816" s="245">
        <v>42</v>
      </c>
      <c r="W3816" s="318" t="s">
        <v>3928</v>
      </c>
      <c r="X3816" s="265" t="s">
        <v>1250</v>
      </c>
      <c r="Y3816" s="248">
        <v>48</v>
      </c>
      <c r="Z3816" s="202"/>
      <c r="AA3816" s="202"/>
      <c r="AB3816" s="499"/>
      <c r="AC3816" s="249">
        <f>IF(B3816="","",(IFERROR(VLOOKUP(B3816,Projecten!A$4:X$9452,5,FALSE),"niet bekend")))</f>
        <v>1</v>
      </c>
      <c r="AD3816" s="330">
        <f t="shared" si="254"/>
        <v>11442</v>
      </c>
      <c r="AE3816" s="211">
        <f>IF(B3816="","",(IFERROR(VLOOKUP(B3816,Projecten!A$4:X$9452,23,FALSE),"niet bekend")))</f>
        <v>11442</v>
      </c>
      <c r="AF3816" s="330">
        <f>IF(B3816="","",(IFERROR(VLOOKUP(B3816,Projecten!A$4:X$9452,12,FALSE),"niet bekend")))</f>
        <v>11442</v>
      </c>
      <c r="AG3816" s="209"/>
    </row>
    <row r="3817" spans="1:33" x14ac:dyDescent="0.2">
      <c r="A3817" s="202">
        <v>36232</v>
      </c>
      <c r="B3817" s="261">
        <v>2018151</v>
      </c>
      <c r="C3817" s="243" t="s">
        <v>5822</v>
      </c>
      <c r="D3817" s="243" t="s">
        <v>4733</v>
      </c>
      <c r="E3817" s="202" t="s">
        <v>26</v>
      </c>
      <c r="F3817" s="202">
        <v>1</v>
      </c>
      <c r="G3817" s="202">
        <v>11</v>
      </c>
      <c r="H3817" s="202">
        <v>4</v>
      </c>
      <c r="I3817" s="202">
        <v>12</v>
      </c>
      <c r="J3817" s="262">
        <v>43354</v>
      </c>
      <c r="K3817" s="262">
        <v>43353</v>
      </c>
      <c r="L3817" s="263" t="s">
        <v>1485</v>
      </c>
      <c r="M3817" s="267">
        <v>38</v>
      </c>
      <c r="N3817" s="254" t="s">
        <v>47</v>
      </c>
      <c r="O3817" s="254" t="s">
        <v>47</v>
      </c>
      <c r="P3817" s="254" t="s">
        <v>47</v>
      </c>
      <c r="Q3817" s="254" t="s">
        <v>47</v>
      </c>
      <c r="R3817" s="254" t="s">
        <v>47</v>
      </c>
      <c r="S3817" s="243"/>
      <c r="T3817" s="1371" t="s">
        <v>47</v>
      </c>
      <c r="U3817" s="245">
        <v>44</v>
      </c>
      <c r="W3817" s="318" t="s">
        <v>3928</v>
      </c>
      <c r="X3817" s="265" t="s">
        <v>5832</v>
      </c>
      <c r="Y3817" s="248">
        <v>48</v>
      </c>
      <c r="Z3817" s="202"/>
      <c r="AA3817" s="202"/>
      <c r="AB3817" s="499"/>
      <c r="AC3817" s="249">
        <f>IF(B3817="","",(IFERROR(VLOOKUP(B3817,Projecten!A$4:X$9452,5,FALSE),"niet bekend")))</f>
        <v>1</v>
      </c>
      <c r="AD3817" s="330">
        <f t="shared" si="254"/>
        <v>11442</v>
      </c>
      <c r="AE3817" s="211">
        <f>IF(B3817="","",(IFERROR(VLOOKUP(B3817,Projecten!A$4:X$9452,23,FALSE),"niet bekend")))</f>
        <v>11442</v>
      </c>
      <c r="AF3817" s="330">
        <f>IF(B3817="","",(IFERROR(VLOOKUP(B3817,Projecten!A$4:X$9452,12,FALSE),"niet bekend")))</f>
        <v>11442</v>
      </c>
      <c r="AG3817" s="209"/>
    </row>
    <row r="3818" spans="1:33" x14ac:dyDescent="0.2">
      <c r="A3818" s="202"/>
      <c r="B3818" s="261"/>
      <c r="C3818" s="243"/>
      <c r="D3818" s="271"/>
      <c r="F3818" s="202"/>
      <c r="I3818" s="318"/>
      <c r="J3818" s="321"/>
      <c r="K3818" s="321"/>
      <c r="L3818" s="321"/>
      <c r="M3818" s="321"/>
      <c r="N3818" s="322"/>
      <c r="O3818" s="322"/>
      <c r="P3818" s="322"/>
      <c r="Q3818" s="322"/>
      <c r="R3818" s="322"/>
      <c r="S3818" s="243"/>
      <c r="T3818" s="1371"/>
      <c r="U3818" s="245"/>
      <c r="W3818" s="265"/>
      <c r="X3818" s="265"/>
      <c r="Y3818" s="248"/>
      <c r="Z3818" s="202"/>
      <c r="AA3818" s="202"/>
      <c r="AB3818" s="499"/>
      <c r="AC3818" s="249"/>
      <c r="AD3818" s="330"/>
      <c r="AE3818" s="211"/>
      <c r="AF3818" s="330"/>
      <c r="AG3818" s="209"/>
    </row>
    <row r="3819" spans="1:33" x14ac:dyDescent="0.2">
      <c r="A3819" s="202">
        <v>36233</v>
      </c>
      <c r="B3819" s="261">
        <v>2018674</v>
      </c>
      <c r="C3819" s="243">
        <v>122306</v>
      </c>
      <c r="D3819" s="271" t="s">
        <v>5913</v>
      </c>
      <c r="E3819" s="202" t="s">
        <v>352</v>
      </c>
      <c r="F3819" s="202">
        <v>0</v>
      </c>
      <c r="G3819" s="202">
        <v>5</v>
      </c>
      <c r="H3819" s="202">
        <v>5</v>
      </c>
      <c r="I3819" s="318">
        <v>0</v>
      </c>
      <c r="J3819" s="263" t="s">
        <v>1485</v>
      </c>
      <c r="K3819" s="263" t="s">
        <v>1485</v>
      </c>
      <c r="L3819" s="263" t="s">
        <v>1485</v>
      </c>
      <c r="M3819" s="263"/>
      <c r="N3819" s="322" t="s">
        <v>47</v>
      </c>
      <c r="O3819" s="322" t="s">
        <v>47</v>
      </c>
      <c r="P3819" s="322" t="s">
        <v>47</v>
      </c>
      <c r="Q3819" s="322" t="s">
        <v>47</v>
      </c>
      <c r="R3819" s="322" t="s">
        <v>47</v>
      </c>
      <c r="S3819" s="243"/>
      <c r="T3819" s="1371"/>
      <c r="U3819" s="245">
        <v>40</v>
      </c>
      <c r="W3819" s="265" t="s">
        <v>5727</v>
      </c>
      <c r="X3819" s="265" t="s">
        <v>5914</v>
      </c>
      <c r="Y3819" s="248">
        <v>10</v>
      </c>
      <c r="Z3819" s="202"/>
      <c r="AA3819" s="202"/>
      <c r="AB3819" s="499"/>
      <c r="AC3819" s="249">
        <f>IF(B3819="","",(IFERROR(VLOOKUP(B3819,Projecten!A$4:X$9452,5,FALSE),"niet bekend")))</f>
        <v>0</v>
      </c>
      <c r="AD3819" s="330">
        <f t="shared" ref="AD3819:AD3825" si="255">IF(AC3819="","",(IF(F3819=0,AF3819,(F3819/AC3819*AF3819))))</f>
        <v>999</v>
      </c>
      <c r="AE3819" s="211">
        <f>IF(B3819="","",(IFERROR(VLOOKUP(B3819,Projecten!A$4:X$9452,23,FALSE),"niet bekend")))</f>
        <v>999</v>
      </c>
      <c r="AF3819" s="330">
        <f>IF(B3819="","",(IFERROR(VLOOKUP(B3819,Projecten!A$4:X$9452,12,FALSE),"niet bekend")))</f>
        <v>999</v>
      </c>
      <c r="AG3819" s="209"/>
    </row>
    <row r="3820" spans="1:33" x14ac:dyDescent="0.2">
      <c r="A3820" s="202">
        <v>36234</v>
      </c>
      <c r="B3820" s="261">
        <v>2018665</v>
      </c>
      <c r="C3820" s="243">
        <v>122293</v>
      </c>
      <c r="D3820" s="271" t="s">
        <v>5869</v>
      </c>
      <c r="E3820" s="202" t="s">
        <v>2390</v>
      </c>
      <c r="F3820" s="202">
        <v>0</v>
      </c>
      <c r="G3820" s="202">
        <v>3</v>
      </c>
      <c r="H3820" s="202">
        <v>0</v>
      </c>
      <c r="I3820" s="318">
        <v>0</v>
      </c>
      <c r="J3820" s="263" t="s">
        <v>1485</v>
      </c>
      <c r="K3820" s="263" t="s">
        <v>1485</v>
      </c>
      <c r="L3820" s="263" t="s">
        <v>1485</v>
      </c>
      <c r="M3820" s="263" t="s">
        <v>1485</v>
      </c>
      <c r="N3820" s="322" t="s">
        <v>47</v>
      </c>
      <c r="O3820" s="322" t="s">
        <v>47</v>
      </c>
      <c r="P3820" s="322" t="s">
        <v>47</v>
      </c>
      <c r="Q3820" s="322" t="s">
        <v>47</v>
      </c>
      <c r="R3820" s="322" t="s">
        <v>47</v>
      </c>
      <c r="S3820" s="243"/>
      <c r="T3820" s="1371"/>
      <c r="U3820" s="245">
        <v>39</v>
      </c>
      <c r="W3820" s="265" t="s">
        <v>3576</v>
      </c>
      <c r="X3820" s="265" t="s">
        <v>1341</v>
      </c>
      <c r="Y3820" s="248">
        <v>2</v>
      </c>
      <c r="Z3820" s="202"/>
      <c r="AA3820" s="202"/>
      <c r="AB3820" s="499"/>
      <c r="AC3820" s="249">
        <f>IF(B3820="","",(IFERROR(VLOOKUP(B3820,Projecten!A$4:X$9452,5,FALSE),"niet bekend")))</f>
        <v>0</v>
      </c>
      <c r="AD3820" s="330">
        <f t="shared" si="255"/>
        <v>0</v>
      </c>
      <c r="AE3820" s="211">
        <f>IF(B3820="","",(IFERROR(VLOOKUP(B3820,Projecten!A$4:X$9452,23,FALSE),"niet bekend")))</f>
        <v>0</v>
      </c>
      <c r="AF3820" s="330">
        <f>IF(B3820="","",(IFERROR(VLOOKUP(B3820,Projecten!A$4:X$9452,12,FALSE),"niet bekend")))</f>
        <v>0</v>
      </c>
      <c r="AG3820" s="209"/>
    </row>
    <row r="3821" spans="1:33" x14ac:dyDescent="0.2">
      <c r="A3821" s="202">
        <v>36235</v>
      </c>
      <c r="B3821" s="261">
        <v>2018568</v>
      </c>
      <c r="C3821" s="243" t="s">
        <v>5852</v>
      </c>
      <c r="D3821" s="271" t="s">
        <v>5649</v>
      </c>
      <c r="E3821" s="202" t="s">
        <v>892</v>
      </c>
      <c r="F3821" s="202">
        <v>0</v>
      </c>
      <c r="G3821" s="202">
        <v>1</v>
      </c>
      <c r="H3821" s="202">
        <v>0</v>
      </c>
      <c r="I3821" s="202">
        <v>1</v>
      </c>
      <c r="J3821" s="262">
        <v>43361</v>
      </c>
      <c r="K3821" s="263" t="s">
        <v>1485</v>
      </c>
      <c r="L3821" s="263" t="s">
        <v>1485</v>
      </c>
      <c r="M3821" s="263" t="s">
        <v>1485</v>
      </c>
      <c r="N3821" s="254" t="s">
        <v>47</v>
      </c>
      <c r="O3821" s="254" t="s">
        <v>47</v>
      </c>
      <c r="P3821" s="254" t="s">
        <v>47</v>
      </c>
      <c r="Q3821" s="254" t="s">
        <v>47</v>
      </c>
      <c r="R3821" s="254" t="s">
        <v>47</v>
      </c>
      <c r="S3821" s="243"/>
      <c r="T3821" s="1371" t="s">
        <v>47</v>
      </c>
      <c r="U3821" s="245">
        <v>40</v>
      </c>
      <c r="W3821" s="265" t="s">
        <v>804</v>
      </c>
      <c r="X3821" s="265" t="s">
        <v>1250</v>
      </c>
      <c r="Y3821" s="248">
        <v>4</v>
      </c>
      <c r="Z3821" s="202"/>
      <c r="AA3821" s="202"/>
      <c r="AB3821" s="499"/>
      <c r="AC3821" s="249">
        <f>IF(B3821="","",(IFERROR(VLOOKUP(B3821,Projecten!A$4:X$9452,5,FALSE),"niet bekend")))</f>
        <v>0</v>
      </c>
      <c r="AD3821" s="330">
        <f t="shared" si="255"/>
        <v>776.25</v>
      </c>
      <c r="AE3821" s="211">
        <f>IF(B3821="","",(IFERROR(VLOOKUP(B3821,Projecten!A$4:X$9452,23,FALSE),"niet bekend")))</f>
        <v>776.25</v>
      </c>
      <c r="AF3821" s="330">
        <f>IF(B3821="","",(IFERROR(VLOOKUP(B3821,Projecten!A$4:X$9452,12,FALSE),"niet bekend")))</f>
        <v>776.25</v>
      </c>
      <c r="AG3821" s="209"/>
    </row>
    <row r="3822" spans="1:33" x14ac:dyDescent="0.2">
      <c r="A3822" s="202">
        <v>36236</v>
      </c>
      <c r="B3822" s="261" t="s">
        <v>5805</v>
      </c>
      <c r="C3822" s="243" t="s">
        <v>5852</v>
      </c>
      <c r="D3822" s="271">
        <v>743818</v>
      </c>
      <c r="E3822" s="202" t="s">
        <v>26</v>
      </c>
      <c r="F3822" s="202">
        <v>1</v>
      </c>
      <c r="G3822" s="202">
        <v>8</v>
      </c>
      <c r="H3822" s="202">
        <v>5</v>
      </c>
      <c r="I3822" s="318">
        <v>3</v>
      </c>
      <c r="J3822" s="262">
        <v>43361</v>
      </c>
      <c r="K3822" s="262">
        <v>43362</v>
      </c>
      <c r="L3822" s="262">
        <v>43360</v>
      </c>
      <c r="M3822" s="263" t="s">
        <v>1485</v>
      </c>
      <c r="N3822" s="254" t="s">
        <v>47</v>
      </c>
      <c r="O3822" s="254" t="s">
        <v>47</v>
      </c>
      <c r="P3822" s="254" t="s">
        <v>47</v>
      </c>
      <c r="Q3822" s="254" t="s">
        <v>47</v>
      </c>
      <c r="R3822" s="254" t="s">
        <v>47</v>
      </c>
      <c r="S3822" s="243"/>
      <c r="T3822" s="1371" t="s">
        <v>47</v>
      </c>
      <c r="U3822" s="245">
        <v>40</v>
      </c>
      <c r="W3822" s="265" t="s">
        <v>162</v>
      </c>
      <c r="X3822" s="265" t="s">
        <v>5785</v>
      </c>
      <c r="Y3822" s="248">
        <v>26</v>
      </c>
      <c r="Z3822" s="202"/>
      <c r="AA3822" s="202"/>
      <c r="AB3822" s="499"/>
      <c r="AC3822" s="249">
        <f>IF(B3822="","",(IFERROR(VLOOKUP(B3822,Projecten!A$4:X$9452,5,FALSE),"niet bekend")))</f>
        <v>1</v>
      </c>
      <c r="AD3822" s="330">
        <f t="shared" si="255"/>
        <v>6091.02</v>
      </c>
      <c r="AE3822" s="211">
        <f>IF(B3822="","",(IFERROR(VLOOKUP(B3822,Projecten!A$4:X$9452,23,FALSE),"niet bekend")))</f>
        <v>6091.02</v>
      </c>
      <c r="AF3822" s="330">
        <f>IF(B3822="","",(IFERROR(VLOOKUP(B3822,Projecten!A$4:X$9452,12,FALSE),"niet bekend")))</f>
        <v>6091.02</v>
      </c>
      <c r="AG3822" s="209"/>
    </row>
    <row r="3823" spans="1:33" x14ac:dyDescent="0.2">
      <c r="A3823" s="202">
        <v>36237</v>
      </c>
      <c r="B3823" s="261">
        <v>2018621</v>
      </c>
      <c r="C3823" s="243" t="s">
        <v>5852</v>
      </c>
      <c r="D3823" s="271">
        <v>746618</v>
      </c>
      <c r="E3823" s="202" t="s">
        <v>26</v>
      </c>
      <c r="F3823" s="202">
        <v>1</v>
      </c>
      <c r="G3823" s="202">
        <v>8</v>
      </c>
      <c r="H3823" s="202">
        <v>5</v>
      </c>
      <c r="I3823" s="318">
        <v>3</v>
      </c>
      <c r="J3823" s="262">
        <v>43361</v>
      </c>
      <c r="K3823" s="262">
        <v>43362</v>
      </c>
      <c r="L3823" s="263" t="s">
        <v>1485</v>
      </c>
      <c r="M3823" s="263"/>
      <c r="N3823" s="254" t="s">
        <v>47</v>
      </c>
      <c r="O3823" s="254" t="s">
        <v>47</v>
      </c>
      <c r="P3823" s="254" t="s">
        <v>47</v>
      </c>
      <c r="Q3823" s="254" t="s">
        <v>47</v>
      </c>
      <c r="R3823" s="254" t="s">
        <v>47</v>
      </c>
      <c r="S3823" s="243"/>
      <c r="T3823" s="1371" t="s">
        <v>47</v>
      </c>
      <c r="U3823" s="245">
        <v>40</v>
      </c>
      <c r="W3823" s="265" t="s">
        <v>162</v>
      </c>
      <c r="X3823" s="265" t="s">
        <v>1250</v>
      </c>
      <c r="Y3823" s="248">
        <v>18</v>
      </c>
      <c r="Z3823" s="202"/>
      <c r="AA3823" s="202"/>
      <c r="AB3823" s="499"/>
      <c r="AC3823" s="249">
        <f>IF(B3823="","",(IFERROR(VLOOKUP(B3823,Projecten!A$4:X$9452,5,FALSE),"niet bekend")))</f>
        <v>1</v>
      </c>
      <c r="AD3823" s="330">
        <f t="shared" si="255"/>
        <v>3518.27</v>
      </c>
      <c r="AE3823" s="211">
        <f>IF(B3823="","",(IFERROR(VLOOKUP(B3823,Projecten!A$4:X$9452,23,FALSE),"niet bekend")))</f>
        <v>3518.27</v>
      </c>
      <c r="AF3823" s="330">
        <f>IF(B3823="","",(IFERROR(VLOOKUP(B3823,Projecten!A$4:X$9452,12,FALSE),"niet bekend")))</f>
        <v>3518.27</v>
      </c>
      <c r="AG3823" s="209"/>
    </row>
    <row r="3824" spans="1:33" x14ac:dyDescent="0.2">
      <c r="A3824" s="202">
        <v>36238</v>
      </c>
      <c r="B3824" s="261">
        <v>2018566</v>
      </c>
      <c r="C3824" s="243">
        <v>122276</v>
      </c>
      <c r="D3824" s="271" t="s">
        <v>5646</v>
      </c>
      <c r="E3824" s="202" t="s">
        <v>471</v>
      </c>
      <c r="F3824" s="202">
        <v>2</v>
      </c>
      <c r="G3824" s="202">
        <v>16</v>
      </c>
      <c r="H3824" s="202">
        <v>10</v>
      </c>
      <c r="I3824" s="202">
        <v>6</v>
      </c>
      <c r="J3824" s="262">
        <v>43361</v>
      </c>
      <c r="K3824" s="262">
        <v>43362</v>
      </c>
      <c r="L3824" s="263" t="s">
        <v>1485</v>
      </c>
      <c r="M3824" s="263" t="s">
        <v>1485</v>
      </c>
      <c r="N3824" s="254" t="s">
        <v>47</v>
      </c>
      <c r="O3824" s="254" t="s">
        <v>47</v>
      </c>
      <c r="P3824" s="254" t="s">
        <v>47</v>
      </c>
      <c r="Q3824" s="254" t="s">
        <v>47</v>
      </c>
      <c r="R3824" s="254" t="s">
        <v>47</v>
      </c>
      <c r="S3824" s="243"/>
      <c r="T3824" s="1371" t="s">
        <v>47</v>
      </c>
      <c r="U3824" s="245">
        <v>40</v>
      </c>
      <c r="W3824" s="265" t="s">
        <v>804</v>
      </c>
      <c r="X3824" s="265" t="s">
        <v>1341</v>
      </c>
      <c r="Y3824" s="248">
        <v>35</v>
      </c>
      <c r="Z3824" s="202"/>
      <c r="AA3824" s="202"/>
      <c r="AB3824" s="499"/>
      <c r="AC3824" s="249">
        <f>IF(B3824="","",(IFERROR(VLOOKUP(B3824,Projecten!A$4:X$9452,5,FALSE),"niet bekend")))</f>
        <v>2</v>
      </c>
      <c r="AD3824" s="330">
        <f t="shared" si="255"/>
        <v>5847.2</v>
      </c>
      <c r="AE3824" s="211">
        <f>IF(B3824="","",(IFERROR(VLOOKUP(B3824,Projecten!A$4:X$9452,23,FALSE),"niet bekend")))</f>
        <v>5847.2</v>
      </c>
      <c r="AF3824" s="330">
        <f>IF(B3824="","",(IFERROR(VLOOKUP(B3824,Projecten!A$4:X$9452,12,FALSE),"niet bekend")))</f>
        <v>5847.2</v>
      </c>
      <c r="AG3824" s="209"/>
    </row>
    <row r="3825" spans="1:33" x14ac:dyDescent="0.2">
      <c r="A3825" s="202">
        <v>36244</v>
      </c>
      <c r="B3825" s="319">
        <v>2018636</v>
      </c>
      <c r="C3825" s="243">
        <v>122280</v>
      </c>
      <c r="D3825" s="271" t="s">
        <v>5851</v>
      </c>
      <c r="E3825" s="202" t="s">
        <v>352</v>
      </c>
      <c r="F3825" s="202">
        <v>0</v>
      </c>
      <c r="G3825" s="202">
        <v>2</v>
      </c>
      <c r="H3825" s="202">
        <v>2</v>
      </c>
      <c r="I3825" s="318">
        <v>0</v>
      </c>
      <c r="J3825" s="262">
        <v>43368</v>
      </c>
      <c r="K3825" s="267">
        <v>43377</v>
      </c>
      <c r="L3825" s="263" t="s">
        <v>1485</v>
      </c>
      <c r="M3825" s="263" t="s">
        <v>1485</v>
      </c>
      <c r="N3825" s="254" t="s">
        <v>47</v>
      </c>
      <c r="O3825" s="254" t="s">
        <v>47</v>
      </c>
      <c r="P3825" s="254" t="s">
        <v>47</v>
      </c>
      <c r="Q3825" s="254" t="s">
        <v>47</v>
      </c>
      <c r="R3825" s="254" t="s">
        <v>47</v>
      </c>
      <c r="S3825" s="243"/>
      <c r="T3825" s="1371" t="s">
        <v>47</v>
      </c>
      <c r="U3825" s="245">
        <v>40</v>
      </c>
      <c r="W3825" s="265" t="s">
        <v>5727</v>
      </c>
      <c r="X3825" s="265" t="s">
        <v>960</v>
      </c>
      <c r="Y3825" s="248">
        <v>4</v>
      </c>
      <c r="Z3825" s="202"/>
      <c r="AA3825" s="202"/>
      <c r="AB3825" s="499"/>
      <c r="AC3825" s="249">
        <f>IF(B3825="","",(IFERROR(VLOOKUP(B3825,Projecten!A$4:X$9452,5,FALSE),"niet bekend")))</f>
        <v>0</v>
      </c>
      <c r="AD3825" s="330">
        <f t="shared" si="255"/>
        <v>477.18</v>
      </c>
      <c r="AE3825" s="211">
        <f>IF(B3825="","",(IFERROR(VLOOKUP(B3825,Projecten!A$4:X$9452,23,FALSE),"niet bekend")))</f>
        <v>477.18</v>
      </c>
      <c r="AF3825" s="330">
        <f>IF(B3825="","",(IFERROR(VLOOKUP(B3825,Projecten!A$4:X$9452,12,FALSE),"niet bekend")))</f>
        <v>477.18</v>
      </c>
      <c r="AG3825" s="209"/>
    </row>
    <row r="3826" spans="1:33" s="312" customFormat="1" x14ac:dyDescent="0.2">
      <c r="A3826" s="298"/>
      <c r="B3826" s="1012"/>
      <c r="C3826" s="299"/>
      <c r="D3826" s="300"/>
      <c r="E3826" s="300"/>
      <c r="F3826" s="300"/>
      <c r="G3826" s="300"/>
      <c r="H3826" s="300"/>
      <c r="I3826" s="300"/>
      <c r="J3826" s="301"/>
      <c r="K3826" s="301"/>
      <c r="L3826" s="301"/>
      <c r="M3826" s="302"/>
      <c r="N3826" s="302"/>
      <c r="O3826" s="302"/>
      <c r="P3826" s="302"/>
      <c r="Q3826" s="302"/>
      <c r="R3826" s="302"/>
      <c r="S3826" s="303"/>
      <c r="T3826" s="1445"/>
      <c r="U3826" s="305"/>
      <c r="V3826" s="305"/>
      <c r="W3826" s="307"/>
      <c r="X3826" s="307"/>
      <c r="Y3826" s="307"/>
      <c r="Z3826" s="298"/>
      <c r="AA3826" s="308"/>
      <c r="AB3826" s="410"/>
      <c r="AC3826" s="310"/>
      <c r="AD3826" s="412"/>
    </row>
    <row r="3827" spans="1:33" s="236" customFormat="1" ht="12" customHeight="1" x14ac:dyDescent="0.2">
      <c r="A3827" s="220"/>
      <c r="C3827" s="221"/>
      <c r="D3827" s="222">
        <f>SUM(G3827:I3827)</f>
        <v>330</v>
      </c>
      <c r="E3827" s="220"/>
      <c r="F3827" s="220">
        <f>SUM(F3828:F3862)</f>
        <v>18</v>
      </c>
      <c r="G3827" s="220">
        <f>SUM(G3828:G3862)</f>
        <v>185</v>
      </c>
      <c r="H3827" s="220">
        <f>SUM(H3828:H3862)</f>
        <v>94</v>
      </c>
      <c r="I3827" s="220">
        <f>SUM(I3828:I3862)</f>
        <v>51</v>
      </c>
      <c r="J3827" s="223"/>
      <c r="K3827" s="223"/>
      <c r="L3827" s="223"/>
      <c r="M3827" s="224"/>
      <c r="N3827" s="224"/>
      <c r="O3827" s="224"/>
      <c r="P3827" s="224"/>
      <c r="Q3827" s="224"/>
      <c r="R3827" s="224"/>
      <c r="S3827" s="225">
        <v>40</v>
      </c>
      <c r="T3827" s="1442"/>
      <c r="U3827" s="227"/>
      <c r="V3827" s="228"/>
      <c r="W3827" s="229"/>
      <c r="X3827" s="230">
        <f>SUM(Y3827:Y3862)</f>
        <v>490</v>
      </c>
      <c r="Y3827" s="231"/>
      <c r="Z3827" s="231">
        <v>0</v>
      </c>
      <c r="AA3827" s="232">
        <f>X3827-Z3827</f>
        <v>490</v>
      </c>
      <c r="AB3827" s="221"/>
      <c r="AC3827" s="234"/>
      <c r="AD3827" s="384">
        <f>SUM(AD3828:AD3862)</f>
        <v>74406.169999999984</v>
      </c>
    </row>
    <row r="3828" spans="1:33" x14ac:dyDescent="0.2">
      <c r="A3828" s="202"/>
      <c r="B3828" s="519"/>
      <c r="C3828" s="238"/>
      <c r="D3828" s="239"/>
      <c r="E3828" s="240"/>
      <c r="F3828" s="240"/>
      <c r="G3828" s="240"/>
      <c r="H3828" s="240"/>
      <c r="I3828" s="240"/>
      <c r="J3828" s="241"/>
      <c r="K3828" s="241"/>
      <c r="L3828" s="241"/>
      <c r="M3828" s="242"/>
      <c r="N3828" s="242"/>
      <c r="O3828" s="242"/>
      <c r="P3828" s="242"/>
      <c r="Q3828" s="242"/>
      <c r="R3828" s="242"/>
      <c r="S3828" s="243" t="s">
        <v>4547</v>
      </c>
      <c r="T3828" s="1371"/>
      <c r="U3828" s="245"/>
      <c r="V3828" s="246"/>
      <c r="X3828" s="247" t="s">
        <v>4856</v>
      </c>
      <c r="Y3828" s="248"/>
      <c r="Z3828" s="202"/>
      <c r="AA3828" s="202"/>
      <c r="AB3828" s="243"/>
      <c r="AC3828" s="249" t="str">
        <f>IF(B3828="","",(IFERROR(VLOOKUP(B3828,Projecten!A$4:X$9452,5,FALSE),"niet bekend")))</f>
        <v/>
      </c>
      <c r="AD3828" s="330" t="str">
        <f>IF(AC3828="","",(IF(F3828=0,AF3828,(F3828/AC3828*AF3828))))</f>
        <v/>
      </c>
      <c r="AE3828" s="211" t="str">
        <f>IF(B3828="","",(IFERROR(VLOOKUP(B3828,Projecten!A$4:X$9452,23,FALSE),"niet bekend")))</f>
        <v/>
      </c>
      <c r="AF3828" s="330" t="str">
        <f>IF(B3828="","",(IFERROR(VLOOKUP(B3828,Projecten!A$4:X$9452,12,FALSE),"niet bekend")))</f>
        <v/>
      </c>
      <c r="AG3828" s="209"/>
    </row>
    <row r="3829" spans="1:33" s="259" customFormat="1" x14ac:dyDescent="0.2">
      <c r="A3829" s="202"/>
      <c r="B3829" s="250"/>
      <c r="C3829" s="251"/>
      <c r="D3829" s="251"/>
      <c r="E3829" s="239"/>
      <c r="F3829" s="239"/>
      <c r="G3829" s="239"/>
      <c r="H3829" s="239"/>
      <c r="I3829" s="239"/>
      <c r="J3829" s="253"/>
      <c r="K3829" s="253"/>
      <c r="L3829" s="253"/>
      <c r="M3829" s="253"/>
      <c r="N3829" s="254"/>
      <c r="O3829" s="254"/>
      <c r="P3829" s="254"/>
      <c r="Q3829" s="254"/>
      <c r="R3829" s="254"/>
      <c r="S3829" s="243">
        <v>2018</v>
      </c>
      <c r="T3829" s="1443"/>
      <c r="U3829" s="255"/>
      <c r="V3829" s="256"/>
      <c r="W3829" s="239"/>
      <c r="X3829" s="239"/>
      <c r="Y3829" s="257"/>
      <c r="Z3829" s="239"/>
      <c r="AA3829" s="239"/>
      <c r="AB3829" s="1120"/>
      <c r="AC3829" s="249" t="str">
        <f>IF(B3829="","",(IFERROR(VLOOKUP(B3829,Projecten!A$4:X$9452,5,FALSE),"niet bekend")))</f>
        <v/>
      </c>
      <c r="AD3829" s="330" t="str">
        <f>IF(AC3829="","",(IF(F3829=0,AF3829,(F3829/AC3829*AF3829))))</f>
        <v/>
      </c>
      <c r="AE3829" s="211" t="str">
        <f>IF(B3829="","",(IFERROR(VLOOKUP(B3829,Projecten!A$4:X$9452,23,FALSE),"niet bekend")))</f>
        <v/>
      </c>
      <c r="AF3829" s="330" t="str">
        <f>IF(B3829="","",(IFERROR(VLOOKUP(B3829,Projecten!A$4:X$9452,12,FALSE),"niet bekend")))</f>
        <v/>
      </c>
    </row>
    <row r="3830" spans="1:33" s="259" customFormat="1" x14ac:dyDescent="0.2">
      <c r="A3830" s="202">
        <v>36699</v>
      </c>
      <c r="B3830" s="250"/>
      <c r="C3830" s="251"/>
      <c r="D3830" s="252" t="s">
        <v>5942</v>
      </c>
      <c r="E3830" s="239"/>
      <c r="F3830" s="239"/>
      <c r="G3830" s="239"/>
      <c r="H3830" s="239"/>
      <c r="I3830" s="239"/>
      <c r="J3830" s="253"/>
      <c r="K3830" s="253"/>
      <c r="L3830" s="253"/>
      <c r="M3830" s="253"/>
      <c r="N3830" s="254"/>
      <c r="O3830" s="254"/>
      <c r="P3830" s="254"/>
      <c r="Q3830" s="254"/>
      <c r="R3830" s="254"/>
      <c r="S3830" s="251"/>
      <c r="T3830" s="1443"/>
      <c r="U3830" s="255"/>
      <c r="V3830" s="256"/>
      <c r="W3830" s="260"/>
      <c r="X3830" s="239"/>
      <c r="Y3830" s="257">
        <v>0</v>
      </c>
      <c r="Z3830" s="239"/>
      <c r="AA3830" s="239"/>
      <c r="AB3830" s="1120"/>
      <c r="AC3830" s="249" t="str">
        <f>IF(B3830="","",(IFERROR(VLOOKUP(B3830,Projecten!A$4:X$9452,5,FALSE),"niet bekend")))</f>
        <v/>
      </c>
      <c r="AD3830" s="330" t="str">
        <f>IF(AC3830="","",(IF(F3830=0,AF3830,(F3830/AC3830*AF3830))))</f>
        <v/>
      </c>
      <c r="AE3830" s="211" t="str">
        <f>IF(B3830="","",(IFERROR(VLOOKUP(B3830,Projecten!A$4:X$9452,23,FALSE),"niet bekend")))</f>
        <v/>
      </c>
      <c r="AF3830" s="330" t="str">
        <f>IF(B3830="","",(IFERROR(VLOOKUP(B3830,Projecten!A$4:X$9452,12,FALSE),"niet bekend")))</f>
        <v/>
      </c>
    </row>
    <row r="3831" spans="1:33" s="259" customFormat="1" ht="12.75" customHeight="1" x14ac:dyDescent="0.2">
      <c r="A3831" s="202">
        <v>36700</v>
      </c>
      <c r="B3831" s="250"/>
      <c r="C3831" s="251"/>
      <c r="D3831" s="252" t="s">
        <v>5950</v>
      </c>
      <c r="E3831" s="239"/>
      <c r="F3831" s="239"/>
      <c r="G3831" s="239"/>
      <c r="H3831" s="239"/>
      <c r="I3831" s="239"/>
      <c r="J3831" s="253"/>
      <c r="K3831" s="253"/>
      <c r="L3831" s="253"/>
      <c r="M3831" s="253"/>
      <c r="N3831" s="254"/>
      <c r="O3831" s="254"/>
      <c r="P3831" s="254"/>
      <c r="Q3831" s="254"/>
      <c r="R3831" s="254"/>
      <c r="S3831" s="251"/>
      <c r="T3831" s="1443"/>
      <c r="U3831" s="255"/>
      <c r="V3831" s="256"/>
      <c r="W3831" s="260"/>
      <c r="X3831" s="239"/>
      <c r="Y3831" s="257">
        <v>2</v>
      </c>
      <c r="Z3831" s="239"/>
      <c r="AA3831" s="239"/>
      <c r="AB3831" s="1120"/>
      <c r="AC3831" s="249"/>
      <c r="AD3831" s="330"/>
      <c r="AE3831" s="211"/>
      <c r="AF3831" s="330"/>
    </row>
    <row r="3832" spans="1:33" s="259" customFormat="1" ht="12.75" customHeight="1" x14ac:dyDescent="0.2">
      <c r="A3832" s="202">
        <v>36700</v>
      </c>
      <c r="B3832" s="250"/>
      <c r="C3832" s="251"/>
      <c r="D3832" s="252" t="s">
        <v>6000</v>
      </c>
      <c r="E3832" s="239"/>
      <c r="F3832" s="239"/>
      <c r="G3832" s="239"/>
      <c r="H3832" s="239"/>
      <c r="I3832" s="239"/>
      <c r="J3832" s="253"/>
      <c r="K3832" s="253"/>
      <c r="L3832" s="253"/>
      <c r="M3832" s="253"/>
      <c r="N3832" s="254"/>
      <c r="O3832" s="254"/>
      <c r="P3832" s="254"/>
      <c r="Q3832" s="254"/>
      <c r="R3832" s="254"/>
      <c r="S3832" s="251"/>
      <c r="T3832" s="1443"/>
      <c r="U3832" s="255"/>
      <c r="V3832" s="256"/>
      <c r="W3832" s="260"/>
      <c r="X3832" s="239"/>
      <c r="Y3832" s="257">
        <v>3</v>
      </c>
      <c r="Z3832" s="239"/>
      <c r="AA3832" s="239"/>
      <c r="AB3832" s="1120"/>
      <c r="AC3832" s="249"/>
      <c r="AD3832" s="330"/>
      <c r="AE3832" s="211"/>
      <c r="AF3832" s="330"/>
    </row>
    <row r="3833" spans="1:33" s="259" customFormat="1" ht="12.75" customHeight="1" x14ac:dyDescent="0.2">
      <c r="A3833" s="202">
        <v>36701</v>
      </c>
      <c r="B3833" s="250"/>
      <c r="C3833" s="251"/>
      <c r="D3833" s="252" t="s">
        <v>5949</v>
      </c>
      <c r="E3833" s="239"/>
      <c r="F3833" s="239"/>
      <c r="G3833" s="239"/>
      <c r="H3833" s="239"/>
      <c r="I3833" s="239"/>
      <c r="J3833" s="253"/>
      <c r="K3833" s="253"/>
      <c r="L3833" s="253"/>
      <c r="M3833" s="253"/>
      <c r="N3833" s="254"/>
      <c r="O3833" s="254"/>
      <c r="P3833" s="254"/>
      <c r="Q3833" s="254"/>
      <c r="R3833" s="254"/>
      <c r="S3833" s="251"/>
      <c r="T3833" s="1443"/>
      <c r="U3833" s="255"/>
      <c r="V3833" s="256"/>
      <c r="W3833" s="260"/>
      <c r="X3833" s="239"/>
      <c r="Y3833" s="257">
        <v>8.25</v>
      </c>
      <c r="Z3833" s="239"/>
      <c r="AA3833" s="239"/>
      <c r="AB3833" s="1120"/>
      <c r="AC3833" s="249"/>
      <c r="AD3833" s="330"/>
      <c r="AE3833" s="211"/>
      <c r="AF3833" s="330"/>
    </row>
    <row r="3834" spans="1:33" s="259" customFormat="1" ht="12.75" customHeight="1" x14ac:dyDescent="0.2">
      <c r="A3834" s="202">
        <v>36702</v>
      </c>
      <c r="B3834" s="250"/>
      <c r="C3834" s="251"/>
      <c r="D3834" s="252" t="s">
        <v>5956</v>
      </c>
      <c r="E3834" s="239"/>
      <c r="F3834" s="239"/>
      <c r="G3834" s="239"/>
      <c r="H3834" s="239"/>
      <c r="I3834" s="239"/>
      <c r="J3834" s="253"/>
      <c r="K3834" s="253"/>
      <c r="L3834" s="253"/>
      <c r="M3834" s="253"/>
      <c r="N3834" s="254"/>
      <c r="O3834" s="254"/>
      <c r="P3834" s="254"/>
      <c r="Q3834" s="254"/>
      <c r="R3834" s="254"/>
      <c r="S3834" s="251"/>
      <c r="T3834" s="1443"/>
      <c r="U3834" s="255"/>
      <c r="V3834" s="256"/>
      <c r="W3834" s="260"/>
      <c r="X3834" s="239"/>
      <c r="Y3834" s="257">
        <v>24.75</v>
      </c>
      <c r="Z3834" s="239"/>
      <c r="AA3834" s="239"/>
      <c r="AB3834" s="1120"/>
      <c r="AC3834" s="249"/>
      <c r="AD3834" s="330"/>
      <c r="AE3834" s="211"/>
      <c r="AF3834" s="330"/>
    </row>
    <row r="3835" spans="1:33" s="259" customFormat="1" ht="12.75" customHeight="1" x14ac:dyDescent="0.2">
      <c r="A3835" s="202">
        <v>36857</v>
      </c>
      <c r="B3835" s="250"/>
      <c r="C3835" s="251"/>
      <c r="D3835" s="252" t="s">
        <v>5997</v>
      </c>
      <c r="E3835" s="239"/>
      <c r="F3835" s="239"/>
      <c r="G3835" s="239"/>
      <c r="H3835" s="239"/>
      <c r="I3835" s="239"/>
      <c r="J3835" s="253"/>
      <c r="K3835" s="253"/>
      <c r="L3835" s="253"/>
      <c r="M3835" s="253"/>
      <c r="N3835" s="254"/>
      <c r="O3835" s="254"/>
      <c r="P3835" s="254"/>
      <c r="Q3835" s="254"/>
      <c r="R3835" s="254"/>
      <c r="S3835" s="251"/>
      <c r="T3835" s="1443"/>
      <c r="U3835" s="255"/>
      <c r="V3835" s="256"/>
      <c r="W3835" s="260"/>
      <c r="X3835" s="239"/>
      <c r="Y3835" s="257">
        <v>20</v>
      </c>
      <c r="Z3835" s="239"/>
      <c r="AA3835" s="239"/>
      <c r="AB3835" s="1120"/>
      <c r="AC3835" s="249"/>
      <c r="AD3835" s="330"/>
      <c r="AE3835" s="211"/>
      <c r="AF3835" s="330"/>
    </row>
    <row r="3836" spans="1:33" s="259" customFormat="1" x14ac:dyDescent="0.2">
      <c r="A3836" s="202">
        <v>36703</v>
      </c>
      <c r="B3836" s="250"/>
      <c r="C3836" s="251"/>
      <c r="D3836" s="252" t="s">
        <v>5944</v>
      </c>
      <c r="E3836" s="239"/>
      <c r="F3836" s="239"/>
      <c r="G3836" s="239"/>
      <c r="H3836" s="239"/>
      <c r="I3836" s="239"/>
      <c r="J3836" s="253"/>
      <c r="K3836" s="253"/>
      <c r="L3836" s="253"/>
      <c r="M3836" s="253"/>
      <c r="N3836" s="254"/>
      <c r="O3836" s="254"/>
      <c r="P3836" s="254"/>
      <c r="Q3836" s="254"/>
      <c r="R3836" s="254"/>
      <c r="S3836" s="251"/>
      <c r="T3836" s="1443"/>
      <c r="U3836" s="255"/>
      <c r="V3836" s="256"/>
      <c r="W3836" s="260"/>
      <c r="X3836" s="239"/>
      <c r="Y3836" s="257">
        <v>5</v>
      </c>
      <c r="Z3836" s="239"/>
      <c r="AA3836" s="239"/>
      <c r="AB3836" s="1120"/>
      <c r="AC3836" s="249"/>
      <c r="AD3836" s="330"/>
      <c r="AE3836" s="211"/>
      <c r="AF3836" s="330"/>
    </row>
    <row r="3837" spans="1:33" s="259" customFormat="1" x14ac:dyDescent="0.2">
      <c r="A3837" s="202">
        <v>36704</v>
      </c>
      <c r="B3837" s="250"/>
      <c r="C3837" s="251"/>
      <c r="D3837" s="252" t="s">
        <v>5445</v>
      </c>
      <c r="E3837" s="239"/>
      <c r="F3837" s="239"/>
      <c r="G3837" s="239"/>
      <c r="H3837" s="239"/>
      <c r="I3837" s="239"/>
      <c r="J3837" s="253"/>
      <c r="K3837" s="253"/>
      <c r="L3837" s="253"/>
      <c r="M3837" s="253"/>
      <c r="N3837" s="254"/>
      <c r="O3837" s="254"/>
      <c r="P3837" s="254"/>
      <c r="Q3837" s="254"/>
      <c r="R3837" s="254"/>
      <c r="S3837" s="251"/>
      <c r="T3837" s="1443"/>
      <c r="U3837" s="255"/>
      <c r="V3837" s="256"/>
      <c r="W3837" s="260"/>
      <c r="X3837" s="239"/>
      <c r="Y3837" s="257">
        <v>17</v>
      </c>
      <c r="Z3837" s="239"/>
      <c r="AA3837" s="239"/>
      <c r="AB3837" s="1120"/>
      <c r="AC3837" s="249"/>
      <c r="AD3837" s="330"/>
      <c r="AE3837" s="211"/>
      <c r="AF3837" s="330"/>
    </row>
    <row r="3838" spans="1:33" s="259" customFormat="1" x14ac:dyDescent="0.2">
      <c r="A3838" s="202"/>
      <c r="B3838" s="250"/>
      <c r="C3838" s="251"/>
      <c r="D3838" s="251"/>
      <c r="E3838" s="239"/>
      <c r="F3838" s="239"/>
      <c r="G3838" s="239"/>
      <c r="H3838" s="239"/>
      <c r="I3838" s="239"/>
      <c r="J3838" s="253"/>
      <c r="K3838" s="253"/>
      <c r="L3838" s="253"/>
      <c r="M3838" s="253"/>
      <c r="N3838" s="254"/>
      <c r="O3838" s="254"/>
      <c r="P3838" s="254"/>
      <c r="Q3838" s="254"/>
      <c r="R3838" s="254"/>
      <c r="S3838" s="251"/>
      <c r="T3838" s="1443"/>
      <c r="U3838" s="255"/>
      <c r="V3838" s="256"/>
      <c r="W3838" s="239"/>
      <c r="X3838" s="239"/>
      <c r="Y3838" s="257"/>
      <c r="Z3838" s="239"/>
      <c r="AA3838" s="239"/>
      <c r="AB3838" s="1120"/>
      <c r="AC3838" s="249"/>
      <c r="AD3838" s="330"/>
      <c r="AE3838" s="211"/>
      <c r="AF3838" s="330"/>
    </row>
    <row r="3839" spans="1:33" x14ac:dyDescent="0.2">
      <c r="A3839" s="202">
        <v>36705</v>
      </c>
      <c r="B3839" s="261">
        <v>2018554</v>
      </c>
      <c r="C3839" s="243">
        <v>122276</v>
      </c>
      <c r="D3839" s="271">
        <v>689518</v>
      </c>
      <c r="E3839" s="202" t="s">
        <v>26</v>
      </c>
      <c r="F3839" s="202">
        <v>1</v>
      </c>
      <c r="G3839" s="202">
        <v>10</v>
      </c>
      <c r="H3839" s="202">
        <v>7</v>
      </c>
      <c r="I3839" s="318">
        <v>2</v>
      </c>
      <c r="J3839" s="262">
        <v>43361</v>
      </c>
      <c r="K3839" s="262">
        <v>43362</v>
      </c>
      <c r="L3839" s="263" t="s">
        <v>1485</v>
      </c>
      <c r="M3839" s="263" t="s">
        <v>1485</v>
      </c>
      <c r="N3839" s="254" t="s">
        <v>47</v>
      </c>
      <c r="O3839" s="254" t="s">
        <v>47</v>
      </c>
      <c r="P3839" s="254" t="s">
        <v>47</v>
      </c>
      <c r="Q3839" s="254" t="s">
        <v>47</v>
      </c>
      <c r="R3839" s="254" t="s">
        <v>47</v>
      </c>
      <c r="S3839" s="243"/>
      <c r="T3839" s="1371" t="s">
        <v>47</v>
      </c>
      <c r="U3839" s="1503">
        <v>39</v>
      </c>
      <c r="V3839" s="246" t="s">
        <v>47</v>
      </c>
      <c r="W3839" s="265" t="s">
        <v>162</v>
      </c>
      <c r="X3839" s="265" t="s">
        <v>5957</v>
      </c>
      <c r="Y3839" s="248">
        <v>16</v>
      </c>
      <c r="Z3839" s="202"/>
      <c r="AA3839" s="202"/>
      <c r="AB3839" s="499"/>
      <c r="AC3839" s="249">
        <f>IF(B3839="","",(IFERROR(VLOOKUP(B3839,Projecten!A$4:X$9452,5,FALSE),"niet bekend")))</f>
        <v>1</v>
      </c>
      <c r="AD3839" s="330">
        <f t="shared" ref="AD3839:AD3845" si="256">IF(AC3839="","",(IF(F3839=0,AF3839,(F3839/AC3839*AF3839))))</f>
        <v>2876.17</v>
      </c>
      <c r="AE3839" s="211">
        <f>IF(B3839="","",(IFERROR(VLOOKUP(B3839,Projecten!A$4:X$9452,23,FALSE),"niet bekend")))</f>
        <v>2876.17</v>
      </c>
      <c r="AF3839" s="330">
        <f>IF(B3839="","",(IFERROR(VLOOKUP(B3839,Projecten!A$4:X$9452,12,FALSE),"niet bekend")))</f>
        <v>2876.17</v>
      </c>
      <c r="AG3839" s="209"/>
    </row>
    <row r="3840" spans="1:33" x14ac:dyDescent="0.2">
      <c r="A3840" s="202">
        <v>36706</v>
      </c>
      <c r="B3840" s="261">
        <v>2018618</v>
      </c>
      <c r="C3840" s="243">
        <v>122277</v>
      </c>
      <c r="D3840" s="271">
        <v>701218</v>
      </c>
      <c r="E3840" s="202" t="s">
        <v>26</v>
      </c>
      <c r="F3840" s="202">
        <v>1</v>
      </c>
      <c r="G3840" s="202">
        <v>10</v>
      </c>
      <c r="H3840" s="202">
        <v>7</v>
      </c>
      <c r="I3840" s="318">
        <v>3</v>
      </c>
      <c r="J3840" s="262">
        <v>43361</v>
      </c>
      <c r="K3840" s="262">
        <v>43362</v>
      </c>
      <c r="L3840" s="263" t="s">
        <v>1485</v>
      </c>
      <c r="M3840" s="263" t="s">
        <v>1485</v>
      </c>
      <c r="N3840" s="254" t="s">
        <v>47</v>
      </c>
      <c r="O3840" s="254" t="s">
        <v>47</v>
      </c>
      <c r="P3840" s="254" t="s">
        <v>47</v>
      </c>
      <c r="Q3840" s="254" t="s">
        <v>47</v>
      </c>
      <c r="R3840" s="254" t="s">
        <v>47</v>
      </c>
      <c r="S3840" s="243"/>
      <c r="T3840" s="1371" t="s">
        <v>47</v>
      </c>
      <c r="U3840" s="245">
        <v>40</v>
      </c>
      <c r="V3840" s="246" t="s">
        <v>47</v>
      </c>
      <c r="W3840" s="265" t="s">
        <v>162</v>
      </c>
      <c r="X3840" s="265" t="s">
        <v>5556</v>
      </c>
      <c r="Y3840" s="248">
        <v>20</v>
      </c>
      <c r="Z3840" s="202"/>
      <c r="AA3840" s="202"/>
      <c r="AB3840" s="499"/>
      <c r="AC3840" s="249">
        <f>IF(B3840="","",(IFERROR(VLOOKUP(B3840,Projecten!A$4:X$9452,5,FALSE),"niet bekend")))</f>
        <v>1</v>
      </c>
      <c r="AD3840" s="330">
        <f t="shared" si="256"/>
        <v>3831.98</v>
      </c>
      <c r="AE3840" s="211">
        <f>IF(B3840="","",(IFERROR(VLOOKUP(B3840,Projecten!A$4:X$9452,23,FALSE),"niet bekend")))</f>
        <v>3831.98</v>
      </c>
      <c r="AF3840" s="330">
        <f>IF(B3840="","",(IFERROR(VLOOKUP(B3840,Projecten!A$4:X$9452,12,FALSE),"niet bekend")))</f>
        <v>3831.98</v>
      </c>
      <c r="AG3840" s="209"/>
    </row>
    <row r="3841" spans="1:33" x14ac:dyDescent="0.2">
      <c r="A3841" s="202">
        <v>36707</v>
      </c>
      <c r="B3841" s="261">
        <v>2018619</v>
      </c>
      <c r="C3841" s="243">
        <v>122277</v>
      </c>
      <c r="D3841" s="271">
        <v>726718</v>
      </c>
      <c r="E3841" s="202" t="s">
        <v>26</v>
      </c>
      <c r="F3841" s="202">
        <v>1</v>
      </c>
      <c r="G3841" s="202">
        <v>9</v>
      </c>
      <c r="H3841" s="202">
        <v>6</v>
      </c>
      <c r="I3841" s="318">
        <v>3</v>
      </c>
      <c r="J3841" s="262">
        <v>43361</v>
      </c>
      <c r="K3841" s="262">
        <v>43362</v>
      </c>
      <c r="L3841" s="263" t="s">
        <v>1485</v>
      </c>
      <c r="M3841" s="263" t="s">
        <v>1485</v>
      </c>
      <c r="N3841" s="254" t="s">
        <v>47</v>
      </c>
      <c r="O3841" s="254" t="s">
        <v>47</v>
      </c>
      <c r="P3841" s="254" t="s">
        <v>47</v>
      </c>
      <c r="Q3841" s="254" t="s">
        <v>47</v>
      </c>
      <c r="R3841" s="254" t="s">
        <v>47</v>
      </c>
      <c r="S3841" s="243"/>
      <c r="T3841" s="1371" t="s">
        <v>47</v>
      </c>
      <c r="U3841" s="245">
        <v>40</v>
      </c>
      <c r="V3841" s="246" t="s">
        <v>47</v>
      </c>
      <c r="W3841" s="265" t="s">
        <v>162</v>
      </c>
      <c r="X3841" s="265" t="s">
        <v>1341</v>
      </c>
      <c r="Y3841" s="248">
        <v>18</v>
      </c>
      <c r="Z3841" s="202"/>
      <c r="AA3841" s="202"/>
      <c r="AB3841" s="499"/>
      <c r="AC3841" s="249">
        <f>IF(B3841="","",(IFERROR(VLOOKUP(B3841,Projecten!A$4:X$9452,5,FALSE),"niet bekend")))</f>
        <v>1</v>
      </c>
      <c r="AD3841" s="330">
        <f t="shared" si="256"/>
        <v>3441.75</v>
      </c>
      <c r="AE3841" s="211">
        <f>IF(B3841="","",(IFERROR(VLOOKUP(B3841,Projecten!A$4:X$9452,23,FALSE),"niet bekend")))</f>
        <v>3441.75</v>
      </c>
      <c r="AF3841" s="330">
        <f>IF(B3841="","",(IFERROR(VLOOKUP(B3841,Projecten!A$4:X$9452,12,FALSE),"niet bekend")))</f>
        <v>3441.75</v>
      </c>
      <c r="AG3841" s="209"/>
    </row>
    <row r="3842" spans="1:33" x14ac:dyDescent="0.2">
      <c r="A3842" s="202">
        <v>36708</v>
      </c>
      <c r="B3842" s="261" t="s">
        <v>5403</v>
      </c>
      <c r="C3842" s="243">
        <v>122278</v>
      </c>
      <c r="D3842" s="271" t="s">
        <v>5411</v>
      </c>
      <c r="E3842" s="202" t="s">
        <v>26</v>
      </c>
      <c r="F3842" s="202">
        <v>2</v>
      </c>
      <c r="G3842" s="202">
        <v>16</v>
      </c>
      <c r="H3842" s="202">
        <v>10</v>
      </c>
      <c r="I3842" s="202">
        <v>4</v>
      </c>
      <c r="J3842" s="262">
        <v>43355</v>
      </c>
      <c r="K3842" s="262">
        <v>43353</v>
      </c>
      <c r="L3842" s="263" t="s">
        <v>1485</v>
      </c>
      <c r="M3842" s="263" t="s">
        <v>1485</v>
      </c>
      <c r="N3842" s="254" t="s">
        <v>47</v>
      </c>
      <c r="O3842" s="254" t="s">
        <v>47</v>
      </c>
      <c r="P3842" s="254" t="s">
        <v>47</v>
      </c>
      <c r="Q3842" s="254" t="s">
        <v>47</v>
      </c>
      <c r="R3842" s="254" t="s">
        <v>47</v>
      </c>
      <c r="S3842" s="243"/>
      <c r="T3842" s="1371" t="s">
        <v>47</v>
      </c>
      <c r="U3842" s="245">
        <v>40</v>
      </c>
      <c r="V3842" s="246" t="s">
        <v>47</v>
      </c>
      <c r="W3842" s="265" t="s">
        <v>421</v>
      </c>
      <c r="X3842" s="265" t="s">
        <v>5857</v>
      </c>
      <c r="Y3842" s="248">
        <v>40</v>
      </c>
      <c r="Z3842" s="202"/>
      <c r="AA3842" s="202"/>
      <c r="AB3842" s="499"/>
      <c r="AC3842" s="249">
        <f>IF(B3842="","",(IFERROR(VLOOKUP(B3842,Projecten!A$4:X$9452,5,FALSE),"niet bekend")))</f>
        <v>2</v>
      </c>
      <c r="AD3842" s="330">
        <f t="shared" si="256"/>
        <v>7000</v>
      </c>
      <c r="AE3842" s="211">
        <f>IF(B3842="","",(IFERROR(VLOOKUP(B3842,Projecten!A$4:X$9452,23,FALSE),"niet bekend")))</f>
        <v>7000</v>
      </c>
      <c r="AF3842" s="330">
        <f>IF(B3842="","",(IFERROR(VLOOKUP(B3842,Projecten!A$4:X$9452,12,FALSE),"niet bekend")))</f>
        <v>7000</v>
      </c>
      <c r="AG3842" s="209"/>
    </row>
    <row r="3843" spans="1:33" x14ac:dyDescent="0.2">
      <c r="A3843" s="202">
        <v>36709</v>
      </c>
      <c r="B3843" s="261">
        <v>2018579</v>
      </c>
      <c r="C3843" s="243">
        <v>122280</v>
      </c>
      <c r="D3843" s="271" t="s">
        <v>5667</v>
      </c>
      <c r="E3843" s="202" t="s">
        <v>317</v>
      </c>
      <c r="F3843" s="202">
        <v>1</v>
      </c>
      <c r="G3843" s="202">
        <v>6</v>
      </c>
      <c r="H3843" s="202">
        <v>3</v>
      </c>
      <c r="I3843" s="318">
        <v>8</v>
      </c>
      <c r="J3843" s="262">
        <v>43361</v>
      </c>
      <c r="K3843" s="267">
        <v>43375</v>
      </c>
      <c r="L3843" s="263" t="s">
        <v>1485</v>
      </c>
      <c r="M3843" s="263" t="s">
        <v>1485</v>
      </c>
      <c r="N3843" s="254" t="s">
        <v>47</v>
      </c>
      <c r="O3843" s="254" t="s">
        <v>47</v>
      </c>
      <c r="P3843" s="254" t="s">
        <v>47</v>
      </c>
      <c r="Q3843" s="254" t="s">
        <v>47</v>
      </c>
      <c r="R3843" s="254" t="s">
        <v>47</v>
      </c>
      <c r="S3843" s="243"/>
      <c r="T3843" s="1371" t="s">
        <v>47</v>
      </c>
      <c r="U3843" s="245">
        <v>40</v>
      </c>
      <c r="V3843" s="246" t="s">
        <v>47</v>
      </c>
      <c r="W3843" s="265" t="s">
        <v>777</v>
      </c>
      <c r="X3843" s="265" t="s">
        <v>5890</v>
      </c>
      <c r="Y3843" s="248">
        <v>35</v>
      </c>
      <c r="Z3843" s="202"/>
      <c r="AA3843" s="202"/>
      <c r="AB3843" s="499"/>
      <c r="AC3843" s="249">
        <f>IF(B3843="","",(IFERROR(VLOOKUP(B3843,Projecten!A$4:X$9452,5,FALSE),"niet bekend")))</f>
        <v>1</v>
      </c>
      <c r="AD3843" s="330">
        <f t="shared" si="256"/>
        <v>5783.95</v>
      </c>
      <c r="AE3843" s="211">
        <f>IF(B3843="","",(IFERROR(VLOOKUP(B3843,Projecten!A$4:X$9452,23,FALSE),"niet bekend")))</f>
        <v>5783.95</v>
      </c>
      <c r="AF3843" s="330">
        <f>IF(B3843="","",(IFERROR(VLOOKUP(B3843,Projecten!A$4:X$9452,12,FALSE),"niet bekend")))</f>
        <v>5783.95</v>
      </c>
      <c r="AG3843" s="209"/>
    </row>
    <row r="3844" spans="1:33" x14ac:dyDescent="0.2">
      <c r="A3844" s="202">
        <v>36710</v>
      </c>
      <c r="B3844" s="319">
        <v>2018585</v>
      </c>
      <c r="C3844" s="243">
        <v>122281</v>
      </c>
      <c r="D3844" s="271" t="s">
        <v>5747</v>
      </c>
      <c r="E3844" s="202" t="s">
        <v>26</v>
      </c>
      <c r="F3844" s="273">
        <v>1</v>
      </c>
      <c r="G3844" s="273">
        <v>14</v>
      </c>
      <c r="H3844" s="273">
        <v>6</v>
      </c>
      <c r="I3844" s="273">
        <v>5</v>
      </c>
      <c r="J3844" s="262">
        <v>43361</v>
      </c>
      <c r="K3844" s="262">
        <v>43362</v>
      </c>
      <c r="L3844" s="263" t="s">
        <v>1485</v>
      </c>
      <c r="M3844" s="263" t="s">
        <v>1485</v>
      </c>
      <c r="N3844" s="254" t="s">
        <v>47</v>
      </c>
      <c r="O3844" s="254" t="s">
        <v>47</v>
      </c>
      <c r="P3844" s="254" t="s">
        <v>47</v>
      </c>
      <c r="Q3844" s="254" t="s">
        <v>47</v>
      </c>
      <c r="R3844" s="254" t="s">
        <v>47</v>
      </c>
      <c r="S3844" s="243"/>
      <c r="T3844" s="1371" t="s">
        <v>47</v>
      </c>
      <c r="U3844" s="245">
        <v>40</v>
      </c>
      <c r="V3844" s="246" t="s">
        <v>47</v>
      </c>
      <c r="W3844" s="265" t="s">
        <v>162</v>
      </c>
      <c r="X3844" s="265" t="s">
        <v>5810</v>
      </c>
      <c r="Y3844" s="248">
        <v>27</v>
      </c>
      <c r="Z3844" s="202"/>
      <c r="AA3844" s="202"/>
      <c r="AB3844" s="499"/>
      <c r="AC3844" s="249">
        <f>IF(B3844="","",(IFERROR(VLOOKUP(B3844,Projecten!A$4:X$9452,5,FALSE),"niet bekend")))</f>
        <v>1</v>
      </c>
      <c r="AD3844" s="330">
        <f t="shared" si="256"/>
        <v>7321.13</v>
      </c>
      <c r="AE3844" s="211">
        <f>IF(B3844="","",(IFERROR(VLOOKUP(B3844,Projecten!A$4:X$9452,23,FALSE),"niet bekend")))</f>
        <v>7321.13</v>
      </c>
      <c r="AF3844" s="330">
        <f>IF(B3844="","",(IFERROR(VLOOKUP(B3844,Projecten!A$4:X$9452,12,FALSE),"niet bekend")))</f>
        <v>7321.13</v>
      </c>
      <c r="AG3844" s="209"/>
    </row>
    <row r="3845" spans="1:33" x14ac:dyDescent="0.2">
      <c r="A3845" s="202">
        <v>36719</v>
      </c>
      <c r="B3845" s="261" t="s">
        <v>5404</v>
      </c>
      <c r="C3845" s="243">
        <v>122294</v>
      </c>
      <c r="D3845" s="271" t="s">
        <v>5412</v>
      </c>
      <c r="E3845" s="202" t="s">
        <v>26</v>
      </c>
      <c r="F3845" s="202">
        <v>2</v>
      </c>
      <c r="G3845" s="202">
        <v>16</v>
      </c>
      <c r="H3845" s="202">
        <v>10</v>
      </c>
      <c r="I3845" s="202">
        <v>4</v>
      </c>
      <c r="J3845" s="262">
        <v>43362</v>
      </c>
      <c r="K3845" s="262">
        <v>43360</v>
      </c>
      <c r="L3845" s="263" t="s">
        <v>1485</v>
      </c>
      <c r="M3845" s="263" t="s">
        <v>1485</v>
      </c>
      <c r="N3845" s="254" t="s">
        <v>47</v>
      </c>
      <c r="O3845" s="254" t="s">
        <v>47</v>
      </c>
      <c r="P3845" s="254" t="s">
        <v>47</v>
      </c>
      <c r="Q3845" s="254" t="s">
        <v>47</v>
      </c>
      <c r="R3845" s="254" t="s">
        <v>47</v>
      </c>
      <c r="S3845" s="243"/>
      <c r="T3845" s="1371"/>
      <c r="U3845" s="245">
        <v>41</v>
      </c>
      <c r="V3845" s="246" t="s">
        <v>47</v>
      </c>
      <c r="W3845" s="265" t="s">
        <v>421</v>
      </c>
      <c r="X3845" s="265" t="s">
        <v>5971</v>
      </c>
      <c r="Y3845" s="248">
        <v>40</v>
      </c>
      <c r="Z3845" s="202"/>
      <c r="AA3845" s="202"/>
      <c r="AB3845" s="499"/>
      <c r="AC3845" s="249">
        <f>IF(B3845="","",(IFERROR(VLOOKUP(B3845,Projecten!A$4:X$9452,5,FALSE),"niet bekend")))</f>
        <v>2</v>
      </c>
      <c r="AD3845" s="330">
        <f t="shared" si="256"/>
        <v>7000</v>
      </c>
      <c r="AE3845" s="211">
        <f>IF(B3845="","",(IFERROR(VLOOKUP(B3845,Projecten!A$4:X$9452,23,FALSE),"niet bekend")))</f>
        <v>7000</v>
      </c>
      <c r="AF3845" s="330">
        <f>IF(B3845="","",(IFERROR(VLOOKUP(B3845,Projecten!A$4:X$9452,12,FALSE),"niet bekend")))</f>
        <v>7000</v>
      </c>
      <c r="AG3845" s="209"/>
    </row>
    <row r="3846" spans="1:33" x14ac:dyDescent="0.2">
      <c r="A3846" s="202"/>
      <c r="B3846" s="319"/>
      <c r="C3846" s="243"/>
      <c r="D3846" s="271"/>
      <c r="F3846" s="273"/>
      <c r="G3846" s="273"/>
      <c r="H3846" s="389"/>
      <c r="I3846" s="389"/>
      <c r="J3846" s="321"/>
      <c r="K3846" s="321"/>
      <c r="L3846" s="321"/>
      <c r="M3846" s="263"/>
      <c r="S3846" s="243"/>
      <c r="T3846" s="1371"/>
      <c r="U3846" s="245"/>
      <c r="V3846" s="246"/>
      <c r="W3846" s="265"/>
      <c r="X3846" s="265"/>
      <c r="Y3846" s="248"/>
      <c r="Z3846" s="202"/>
      <c r="AA3846" s="202"/>
      <c r="AB3846" s="499"/>
      <c r="AC3846" s="249"/>
      <c r="AD3846" s="330"/>
      <c r="AE3846" s="211"/>
      <c r="AF3846" s="330"/>
      <c r="AG3846" s="209"/>
    </row>
    <row r="3847" spans="1:33" x14ac:dyDescent="0.2">
      <c r="A3847" s="202">
        <v>36716</v>
      </c>
      <c r="B3847" s="319">
        <v>2018687</v>
      </c>
      <c r="C3847" s="243">
        <v>122328</v>
      </c>
      <c r="D3847" s="271" t="s">
        <v>5966</v>
      </c>
      <c r="E3847" s="202" t="s">
        <v>26</v>
      </c>
      <c r="F3847" s="273">
        <v>0</v>
      </c>
      <c r="G3847" s="273">
        <v>1</v>
      </c>
      <c r="H3847" s="389">
        <v>0</v>
      </c>
      <c r="I3847" s="389">
        <v>1</v>
      </c>
      <c r="J3847" s="263" t="s">
        <v>47</v>
      </c>
      <c r="K3847" s="263" t="s">
        <v>1485</v>
      </c>
      <c r="L3847" s="263" t="s">
        <v>1485</v>
      </c>
      <c r="M3847" s="263" t="s">
        <v>1485</v>
      </c>
      <c r="N3847" s="254" t="s">
        <v>47</v>
      </c>
      <c r="O3847" s="254" t="s">
        <v>47</v>
      </c>
      <c r="P3847" s="254" t="s">
        <v>47</v>
      </c>
      <c r="Q3847" s="254" t="s">
        <v>47</v>
      </c>
      <c r="R3847" s="254" t="s">
        <v>47</v>
      </c>
      <c r="S3847" s="243"/>
      <c r="T3847" s="1371"/>
      <c r="U3847" s="245">
        <v>40</v>
      </c>
      <c r="V3847" s="246"/>
      <c r="W3847" s="265" t="s">
        <v>162</v>
      </c>
      <c r="X3847" s="265" t="s">
        <v>6001</v>
      </c>
      <c r="Y3847" s="248">
        <v>4</v>
      </c>
      <c r="Z3847" s="202"/>
      <c r="AA3847" s="202"/>
      <c r="AB3847" s="499"/>
      <c r="AC3847" s="249">
        <f>IF(B3847="","",(IFERROR(VLOOKUP(B3847,Projecten!A$4:X$9452,5,FALSE),"niet bekend")))</f>
        <v>0</v>
      </c>
      <c r="AD3847" s="330">
        <f t="shared" ref="AD3847:AD3860" si="257">IF(AC3847="","",(IF(F3847=0,AF3847,(F3847/AC3847*AF3847))))</f>
        <v>538.89</v>
      </c>
      <c r="AE3847" s="211">
        <f>IF(B3847="","",(IFERROR(VLOOKUP(B3847,Projecten!A$4:X$9452,23,FALSE),"niet bekend")))</f>
        <v>538.89</v>
      </c>
      <c r="AF3847" s="330">
        <f>IF(B3847="","",(IFERROR(VLOOKUP(B3847,Projecten!A$4:X$9452,12,FALSE),"niet bekend")))</f>
        <v>538.89</v>
      </c>
      <c r="AG3847" s="209"/>
    </row>
    <row r="3848" spans="1:33" x14ac:dyDescent="0.2">
      <c r="A3848" s="202">
        <v>36717</v>
      </c>
      <c r="B3848" s="319">
        <v>2018682</v>
      </c>
      <c r="C3848" s="243" t="s">
        <v>5961</v>
      </c>
      <c r="D3848" s="271" t="s">
        <v>5955</v>
      </c>
      <c r="E3848" s="202" t="s">
        <v>352</v>
      </c>
      <c r="F3848" s="273">
        <v>0</v>
      </c>
      <c r="G3848" s="273">
        <v>3</v>
      </c>
      <c r="H3848" s="389">
        <v>3</v>
      </c>
      <c r="I3848" s="389">
        <v>0</v>
      </c>
      <c r="J3848" s="263" t="s">
        <v>1485</v>
      </c>
      <c r="K3848" s="263" t="s">
        <v>1485</v>
      </c>
      <c r="L3848" s="263" t="s">
        <v>1485</v>
      </c>
      <c r="M3848" s="263" t="s">
        <v>1485</v>
      </c>
      <c r="N3848" s="254" t="s">
        <v>47</v>
      </c>
      <c r="O3848" s="254" t="s">
        <v>47</v>
      </c>
      <c r="P3848" s="254" t="s">
        <v>47</v>
      </c>
      <c r="Q3848" s="254" t="s">
        <v>47</v>
      </c>
      <c r="R3848" s="254" t="s">
        <v>47</v>
      </c>
      <c r="S3848" s="243"/>
      <c r="T3848" s="1371"/>
      <c r="U3848" s="245">
        <v>40</v>
      </c>
      <c r="V3848" s="246" t="s">
        <v>47</v>
      </c>
      <c r="W3848" s="202" t="s">
        <v>5727</v>
      </c>
      <c r="X3848" s="265" t="s">
        <v>5962</v>
      </c>
      <c r="Y3848" s="248">
        <v>6</v>
      </c>
      <c r="Z3848" s="202"/>
      <c r="AA3848" s="202"/>
      <c r="AB3848" s="499"/>
      <c r="AC3848" s="249">
        <f>IF(B3848="","",(IFERROR(VLOOKUP(B3848,Projecten!A$4:X$9452,5,FALSE),"niet bekend")))</f>
        <v>0</v>
      </c>
      <c r="AD3848" s="330">
        <f t="shared" si="257"/>
        <v>636.24</v>
      </c>
      <c r="AE3848" s="211">
        <f>IF(B3848="","",(IFERROR(VLOOKUP(B3848,Projecten!A$4:X$9452,23,FALSE),"niet bekend")))</f>
        <v>636.24</v>
      </c>
      <c r="AF3848" s="330">
        <f>IF(B3848="","",(IFERROR(VLOOKUP(B3848,Projecten!A$4:X$9452,12,FALSE),"niet bekend")))</f>
        <v>636.24</v>
      </c>
      <c r="AG3848" s="209"/>
    </row>
    <row r="3849" spans="1:33" x14ac:dyDescent="0.2">
      <c r="A3849" s="202">
        <v>36718</v>
      </c>
      <c r="B3849" s="261">
        <v>2018677</v>
      </c>
      <c r="C3849" s="243" t="s">
        <v>5951</v>
      </c>
      <c r="D3849" s="243" t="s">
        <v>5943</v>
      </c>
      <c r="E3849" s="202" t="s">
        <v>26</v>
      </c>
      <c r="F3849" s="202">
        <v>0</v>
      </c>
      <c r="G3849" s="202">
        <v>0</v>
      </c>
      <c r="H3849" s="202">
        <v>0</v>
      </c>
      <c r="I3849" s="202">
        <v>1</v>
      </c>
      <c r="J3849" s="263" t="s">
        <v>47</v>
      </c>
      <c r="K3849" s="263" t="s">
        <v>47</v>
      </c>
      <c r="L3849" s="263" t="s">
        <v>47</v>
      </c>
      <c r="M3849" s="263" t="s">
        <v>1485</v>
      </c>
      <c r="N3849" s="254" t="s">
        <v>47</v>
      </c>
      <c r="O3849" s="254" t="s">
        <v>47</v>
      </c>
      <c r="P3849" s="254" t="s">
        <v>47</v>
      </c>
      <c r="Q3849" s="254" t="s">
        <v>47</v>
      </c>
      <c r="R3849" s="254" t="s">
        <v>47</v>
      </c>
      <c r="S3849" s="243"/>
      <c r="T3849" s="1371"/>
      <c r="U3849" s="245">
        <v>41</v>
      </c>
      <c r="V3849" s="246" t="s">
        <v>47</v>
      </c>
      <c r="W3849" s="202" t="s">
        <v>5780</v>
      </c>
      <c r="X3849" s="265" t="s">
        <v>5945</v>
      </c>
      <c r="Y3849" s="248">
        <v>4</v>
      </c>
      <c r="Z3849" s="202"/>
      <c r="AA3849" s="202"/>
      <c r="AB3849" s="499"/>
      <c r="AC3849" s="249">
        <f>IF(B3849="","",(IFERROR(VLOOKUP(B3849,Projecten!A$4:X$9452,5,FALSE),"niet bekend")))</f>
        <v>0</v>
      </c>
      <c r="AD3849" s="330">
        <f t="shared" si="257"/>
        <v>0</v>
      </c>
      <c r="AE3849" s="211">
        <f>IF(B3849="","",(IFERROR(VLOOKUP(B3849,Projecten!A$4:X$9452,23,FALSE),"niet bekend")))</f>
        <v>0</v>
      </c>
      <c r="AF3849" s="330">
        <f>IF(B3849="","",(IFERROR(VLOOKUP(B3849,Projecten!A$4:X$9452,12,FALSE),"niet bekend")))</f>
        <v>0</v>
      </c>
      <c r="AG3849" s="209"/>
    </row>
    <row r="3850" spans="1:33" x14ac:dyDescent="0.2">
      <c r="A3850" s="202">
        <v>36720</v>
      </c>
      <c r="B3850" s="261">
        <v>2018535</v>
      </c>
      <c r="C3850" s="243">
        <v>122294</v>
      </c>
      <c r="D3850" s="271" t="s">
        <v>5603</v>
      </c>
      <c r="E3850" s="202" t="s">
        <v>881</v>
      </c>
      <c r="F3850" s="202">
        <v>1</v>
      </c>
      <c r="G3850" s="202">
        <v>6</v>
      </c>
      <c r="H3850" s="202">
        <v>2</v>
      </c>
      <c r="I3850" s="318">
        <v>4</v>
      </c>
      <c r="J3850" s="262">
        <v>43361</v>
      </c>
      <c r="K3850" s="263" t="s">
        <v>1485</v>
      </c>
      <c r="L3850" s="263" t="s">
        <v>1485</v>
      </c>
      <c r="M3850" s="263" t="s">
        <v>1485</v>
      </c>
      <c r="N3850" s="254" t="s">
        <v>47</v>
      </c>
      <c r="O3850" s="254" t="s">
        <v>47</v>
      </c>
      <c r="P3850" s="254" t="s">
        <v>47</v>
      </c>
      <c r="Q3850" s="254" t="s">
        <v>47</v>
      </c>
      <c r="R3850" s="254" t="s">
        <v>47</v>
      </c>
      <c r="S3850" s="243"/>
      <c r="T3850" s="1371"/>
      <c r="U3850" s="245">
        <v>41</v>
      </c>
      <c r="V3850" s="246" t="s">
        <v>47</v>
      </c>
      <c r="W3850" s="265" t="s">
        <v>905</v>
      </c>
      <c r="X3850" s="265" t="s">
        <v>1250</v>
      </c>
      <c r="Y3850" s="248">
        <v>19</v>
      </c>
      <c r="Z3850" s="202"/>
      <c r="AA3850" s="202"/>
      <c r="AB3850" s="499"/>
      <c r="AC3850" s="249">
        <f>IF(B3850="","",(IFERROR(VLOOKUP(B3850,Projecten!A$4:X$9452,5,FALSE),"niet bekend")))</f>
        <v>1</v>
      </c>
      <c r="AD3850" s="330">
        <f t="shared" si="257"/>
        <v>2847.62</v>
      </c>
      <c r="AE3850" s="211">
        <f>IF(B3850="","",(IFERROR(VLOOKUP(B3850,Projecten!A$4:X$9452,23,FALSE),"niet bekend")))</f>
        <v>2847.62</v>
      </c>
      <c r="AF3850" s="330">
        <f>IF(B3850="","",(IFERROR(VLOOKUP(B3850,Projecten!A$4:X$9452,12,FALSE),"niet bekend")))</f>
        <v>2847.62</v>
      </c>
      <c r="AG3850" s="209"/>
    </row>
    <row r="3851" spans="1:33" x14ac:dyDescent="0.2">
      <c r="A3851" s="202">
        <v>36721</v>
      </c>
      <c r="B3851" s="243">
        <v>2018586</v>
      </c>
      <c r="C3851" s="243">
        <v>122296</v>
      </c>
      <c r="D3851" s="243" t="s">
        <v>5748</v>
      </c>
      <c r="E3851" s="202" t="s">
        <v>26</v>
      </c>
      <c r="F3851" s="273">
        <v>1</v>
      </c>
      <c r="G3851" s="273">
        <v>9</v>
      </c>
      <c r="H3851" s="273">
        <v>5</v>
      </c>
      <c r="I3851" s="273">
        <v>2</v>
      </c>
      <c r="J3851" s="262">
        <v>43368</v>
      </c>
      <c r="K3851" s="262">
        <v>43369</v>
      </c>
      <c r="L3851" s="1556">
        <v>43368</v>
      </c>
      <c r="M3851" s="1441" t="s">
        <v>1485</v>
      </c>
      <c r="N3851" s="254" t="s">
        <v>47</v>
      </c>
      <c r="O3851" s="254" t="s">
        <v>47</v>
      </c>
      <c r="P3851" s="254" t="s">
        <v>47</v>
      </c>
      <c r="Q3851" s="254" t="s">
        <v>47</v>
      </c>
      <c r="R3851" s="254" t="s">
        <v>47</v>
      </c>
      <c r="S3851" s="243"/>
      <c r="T3851" s="1371"/>
      <c r="U3851" s="254">
        <v>41</v>
      </c>
      <c r="V3851" s="246" t="s">
        <v>47</v>
      </c>
      <c r="W3851" s="202" t="s">
        <v>162</v>
      </c>
      <c r="X3851" s="265" t="s">
        <v>5892</v>
      </c>
      <c r="Y3851" s="248">
        <v>21</v>
      </c>
      <c r="Z3851" s="202"/>
      <c r="AA3851" s="202"/>
      <c r="AB3851" s="243"/>
      <c r="AC3851" s="249">
        <f>IF(B3851="","",(IFERROR(VLOOKUP(B3851,Projecten!A$4:X$9452,5,FALSE),"niet bekend")))</f>
        <v>1</v>
      </c>
      <c r="AD3851" s="330">
        <f t="shared" si="257"/>
        <v>3888.84</v>
      </c>
      <c r="AE3851" s="211">
        <f>IF(B3851="","",(IFERROR(VLOOKUP(B3851,Projecten!A$4:X$9452,23,FALSE),"niet bekend")))</f>
        <v>3888.84</v>
      </c>
      <c r="AF3851" s="330">
        <f>IF(B3851="","",(IFERROR(VLOOKUP(B3851,Projecten!A$4:X$9452,12,FALSE),"niet bekend")))</f>
        <v>3888.84</v>
      </c>
      <c r="AG3851" s="209"/>
    </row>
    <row r="3852" spans="1:33" x14ac:dyDescent="0.2">
      <c r="A3852" s="202">
        <v>36722</v>
      </c>
      <c r="B3852" s="243">
        <v>2018587</v>
      </c>
      <c r="C3852" s="243">
        <v>122296</v>
      </c>
      <c r="D3852" s="243" t="s">
        <v>5749</v>
      </c>
      <c r="E3852" s="202" t="s">
        <v>26</v>
      </c>
      <c r="F3852" s="273">
        <v>1</v>
      </c>
      <c r="G3852" s="273">
        <v>9</v>
      </c>
      <c r="H3852" s="273">
        <v>5</v>
      </c>
      <c r="I3852" s="273">
        <v>2</v>
      </c>
      <c r="J3852" s="262">
        <v>43368</v>
      </c>
      <c r="K3852" s="262">
        <v>43369</v>
      </c>
      <c r="L3852" s="1556">
        <v>43368</v>
      </c>
      <c r="M3852" s="1441" t="s">
        <v>1485</v>
      </c>
      <c r="N3852" s="254" t="s">
        <v>47</v>
      </c>
      <c r="O3852" s="254" t="s">
        <v>47</v>
      </c>
      <c r="P3852" s="254" t="s">
        <v>47</v>
      </c>
      <c r="Q3852" s="254" t="s">
        <v>47</v>
      </c>
      <c r="R3852" s="254" t="s">
        <v>47</v>
      </c>
      <c r="S3852" s="243"/>
      <c r="T3852" s="1371"/>
      <c r="U3852" s="254">
        <v>41</v>
      </c>
      <c r="V3852" s="246" t="s">
        <v>47</v>
      </c>
      <c r="W3852" s="202" t="s">
        <v>162</v>
      </c>
      <c r="X3852" s="265" t="s">
        <v>5892</v>
      </c>
      <c r="Y3852" s="248">
        <v>21</v>
      </c>
      <c r="Z3852" s="202"/>
      <c r="AA3852" s="202"/>
      <c r="AB3852" s="243"/>
      <c r="AC3852" s="249">
        <f>IF(B3852="","",(IFERROR(VLOOKUP(B3852,Projecten!A$4:X$9452,5,FALSE),"niet bekend")))</f>
        <v>1</v>
      </c>
      <c r="AD3852" s="330">
        <f t="shared" si="257"/>
        <v>3888.84</v>
      </c>
      <c r="AE3852" s="211">
        <f>IF(B3852="","",(IFERROR(VLOOKUP(B3852,Projecten!A$4:X$9452,23,FALSE),"niet bekend")))</f>
        <v>3888.84</v>
      </c>
      <c r="AF3852" s="330">
        <f>IF(B3852="","",(IFERROR(VLOOKUP(B3852,Projecten!A$4:X$9452,12,FALSE),"niet bekend")))</f>
        <v>3888.84</v>
      </c>
      <c r="AG3852" s="209"/>
    </row>
    <row r="3853" spans="1:33" x14ac:dyDescent="0.2">
      <c r="A3853" s="202">
        <v>36723</v>
      </c>
      <c r="B3853" s="243">
        <v>2018588</v>
      </c>
      <c r="C3853" s="243">
        <v>122296</v>
      </c>
      <c r="D3853" s="243" t="s">
        <v>5750</v>
      </c>
      <c r="E3853" s="202" t="s">
        <v>26</v>
      </c>
      <c r="F3853" s="273">
        <v>1</v>
      </c>
      <c r="G3853" s="273">
        <v>9</v>
      </c>
      <c r="H3853" s="273">
        <v>5</v>
      </c>
      <c r="I3853" s="273">
        <v>2</v>
      </c>
      <c r="J3853" s="262">
        <v>43368</v>
      </c>
      <c r="K3853" s="262">
        <v>43369</v>
      </c>
      <c r="L3853" s="1556">
        <v>43368</v>
      </c>
      <c r="M3853" s="1441" t="s">
        <v>1485</v>
      </c>
      <c r="N3853" s="254" t="s">
        <v>47</v>
      </c>
      <c r="O3853" s="254" t="s">
        <v>47</v>
      </c>
      <c r="P3853" s="254" t="s">
        <v>47</v>
      </c>
      <c r="Q3853" s="254" t="s">
        <v>47</v>
      </c>
      <c r="R3853" s="254" t="s">
        <v>47</v>
      </c>
      <c r="S3853" s="243"/>
      <c r="T3853" s="1371"/>
      <c r="U3853" s="254">
        <v>41</v>
      </c>
      <c r="V3853" s="246" t="s">
        <v>47</v>
      </c>
      <c r="W3853" s="202" t="s">
        <v>162</v>
      </c>
      <c r="X3853" s="265" t="s">
        <v>5892</v>
      </c>
      <c r="Y3853" s="248">
        <v>21</v>
      </c>
      <c r="Z3853" s="202"/>
      <c r="AA3853" s="202"/>
      <c r="AB3853" s="243"/>
      <c r="AC3853" s="249">
        <f>IF(B3853="","",(IFERROR(VLOOKUP(B3853,Projecten!A$4:X$9452,5,FALSE),"niet bekend")))</f>
        <v>1</v>
      </c>
      <c r="AD3853" s="330">
        <f t="shared" si="257"/>
        <v>3888.84</v>
      </c>
      <c r="AE3853" s="211">
        <f>IF(B3853="","",(IFERROR(VLOOKUP(B3853,Projecten!A$4:X$9452,23,FALSE),"niet bekend")))</f>
        <v>3888.84</v>
      </c>
      <c r="AF3853" s="330">
        <f>IF(B3853="","",(IFERROR(VLOOKUP(B3853,Projecten!A$4:X$9452,12,FALSE),"niet bekend")))</f>
        <v>3888.84</v>
      </c>
      <c r="AG3853" s="209"/>
    </row>
    <row r="3854" spans="1:33" x14ac:dyDescent="0.2">
      <c r="A3854" s="202">
        <v>36724</v>
      </c>
      <c r="B3854" s="243">
        <v>2018589</v>
      </c>
      <c r="C3854" s="243">
        <v>122296</v>
      </c>
      <c r="D3854" s="243" t="s">
        <v>5751</v>
      </c>
      <c r="E3854" s="202" t="s">
        <v>26</v>
      </c>
      <c r="F3854" s="273">
        <v>1</v>
      </c>
      <c r="G3854" s="273">
        <v>9</v>
      </c>
      <c r="H3854" s="273">
        <v>5</v>
      </c>
      <c r="I3854" s="273">
        <v>2</v>
      </c>
      <c r="J3854" s="262">
        <v>43368</v>
      </c>
      <c r="K3854" s="262">
        <v>43369</v>
      </c>
      <c r="L3854" s="1556">
        <v>43368</v>
      </c>
      <c r="M3854" s="1441" t="s">
        <v>1485</v>
      </c>
      <c r="N3854" s="254" t="s">
        <v>47</v>
      </c>
      <c r="O3854" s="254" t="s">
        <v>47</v>
      </c>
      <c r="P3854" s="254" t="s">
        <v>47</v>
      </c>
      <c r="Q3854" s="254" t="s">
        <v>47</v>
      </c>
      <c r="R3854" s="254" t="s">
        <v>47</v>
      </c>
      <c r="S3854" s="243"/>
      <c r="T3854" s="1371"/>
      <c r="U3854" s="254">
        <v>41</v>
      </c>
      <c r="V3854" s="246" t="s">
        <v>47</v>
      </c>
      <c r="W3854" s="202" t="s">
        <v>162</v>
      </c>
      <c r="X3854" s="265" t="s">
        <v>5892</v>
      </c>
      <c r="Y3854" s="248">
        <v>21</v>
      </c>
      <c r="Z3854" s="202"/>
      <c r="AA3854" s="202"/>
      <c r="AB3854" s="243"/>
      <c r="AC3854" s="249">
        <f>IF(B3854="","",(IFERROR(VLOOKUP(B3854,Projecten!A$4:X$9452,5,FALSE),"niet bekend")))</f>
        <v>1</v>
      </c>
      <c r="AD3854" s="330">
        <f t="shared" si="257"/>
        <v>3888.84</v>
      </c>
      <c r="AE3854" s="211">
        <f>IF(B3854="","",(IFERROR(VLOOKUP(B3854,Projecten!A$4:X$9452,23,FALSE),"niet bekend")))</f>
        <v>3888.84</v>
      </c>
      <c r="AF3854" s="330">
        <f>IF(B3854="","",(IFERROR(VLOOKUP(B3854,Projecten!A$4:X$9452,12,FALSE),"niet bekend")))</f>
        <v>3888.84</v>
      </c>
      <c r="AG3854" s="209"/>
    </row>
    <row r="3855" spans="1:33" x14ac:dyDescent="0.2">
      <c r="A3855" s="202">
        <v>36725</v>
      </c>
      <c r="B3855" s="243">
        <v>2018590</v>
      </c>
      <c r="C3855" s="243">
        <v>122297</v>
      </c>
      <c r="D3855" s="272" t="s">
        <v>5791</v>
      </c>
      <c r="E3855" s="202" t="s">
        <v>26</v>
      </c>
      <c r="F3855" s="273">
        <v>1</v>
      </c>
      <c r="G3855" s="273">
        <v>9</v>
      </c>
      <c r="H3855" s="273">
        <v>5</v>
      </c>
      <c r="I3855" s="273">
        <v>2</v>
      </c>
      <c r="J3855" s="262">
        <v>43368</v>
      </c>
      <c r="K3855" s="262">
        <v>43369</v>
      </c>
      <c r="L3855" s="1556">
        <v>43368</v>
      </c>
      <c r="M3855" s="1441" t="s">
        <v>1485</v>
      </c>
      <c r="N3855" s="254" t="s">
        <v>47</v>
      </c>
      <c r="O3855" s="254" t="s">
        <v>47</v>
      </c>
      <c r="P3855" s="254" t="s">
        <v>47</v>
      </c>
      <c r="Q3855" s="254" t="s">
        <v>47</v>
      </c>
      <c r="R3855" s="254" t="s">
        <v>47</v>
      </c>
      <c r="S3855" s="243"/>
      <c r="T3855" s="1371"/>
      <c r="U3855" s="254">
        <v>41</v>
      </c>
      <c r="V3855" s="246" t="s">
        <v>47</v>
      </c>
      <c r="W3855" s="202" t="s">
        <v>162</v>
      </c>
      <c r="X3855" s="265" t="s">
        <v>5892</v>
      </c>
      <c r="Y3855" s="248">
        <v>21</v>
      </c>
      <c r="Z3855" s="202"/>
      <c r="AA3855" s="202"/>
      <c r="AB3855" s="243"/>
      <c r="AC3855" s="249">
        <f>IF(B3855="","",(IFERROR(VLOOKUP(B3855,Projecten!A$4:X$9452,5,FALSE),"niet bekend")))</f>
        <v>1</v>
      </c>
      <c r="AD3855" s="330">
        <f t="shared" si="257"/>
        <v>3888.84</v>
      </c>
      <c r="AE3855" s="211">
        <f>IF(B3855="","",(IFERROR(VLOOKUP(B3855,Projecten!A$4:X$9452,23,FALSE),"niet bekend")))</f>
        <v>3888.84</v>
      </c>
      <c r="AF3855" s="330">
        <f>IF(B3855="","",(IFERROR(VLOOKUP(B3855,Projecten!A$4:X$9452,12,FALSE),"niet bekend")))</f>
        <v>3888.84</v>
      </c>
      <c r="AG3855" s="209"/>
    </row>
    <row r="3856" spans="1:33" x14ac:dyDescent="0.2">
      <c r="A3856" s="202">
        <v>36726</v>
      </c>
      <c r="B3856" s="243">
        <v>2018591</v>
      </c>
      <c r="C3856" s="243">
        <v>122297</v>
      </c>
      <c r="D3856" s="272" t="s">
        <v>5792</v>
      </c>
      <c r="E3856" s="202" t="s">
        <v>26</v>
      </c>
      <c r="F3856" s="273">
        <v>1</v>
      </c>
      <c r="G3856" s="273">
        <v>9</v>
      </c>
      <c r="H3856" s="273">
        <v>5</v>
      </c>
      <c r="I3856" s="273">
        <v>2</v>
      </c>
      <c r="J3856" s="262">
        <v>43368</v>
      </c>
      <c r="K3856" s="262">
        <v>43369</v>
      </c>
      <c r="L3856" s="1556">
        <v>43368</v>
      </c>
      <c r="M3856" s="1441" t="s">
        <v>1485</v>
      </c>
      <c r="N3856" s="254" t="s">
        <v>47</v>
      </c>
      <c r="O3856" s="254" t="s">
        <v>47</v>
      </c>
      <c r="P3856" s="254" t="s">
        <v>47</v>
      </c>
      <c r="Q3856" s="254" t="s">
        <v>47</v>
      </c>
      <c r="R3856" s="254" t="s">
        <v>47</v>
      </c>
      <c r="S3856" s="243"/>
      <c r="T3856" s="1371"/>
      <c r="U3856" s="254">
        <v>41</v>
      </c>
      <c r="V3856" s="246" t="s">
        <v>47</v>
      </c>
      <c r="W3856" s="202" t="s">
        <v>162</v>
      </c>
      <c r="X3856" s="265" t="s">
        <v>5892</v>
      </c>
      <c r="Y3856" s="248">
        <v>21</v>
      </c>
      <c r="Z3856" s="202"/>
      <c r="AA3856" s="202"/>
      <c r="AB3856" s="243"/>
      <c r="AC3856" s="249">
        <f>IF(B3856="","",(IFERROR(VLOOKUP(B3856,Projecten!A$4:X$9452,5,FALSE),"niet bekend")))</f>
        <v>1</v>
      </c>
      <c r="AD3856" s="330">
        <f t="shared" si="257"/>
        <v>3888.84</v>
      </c>
      <c r="AE3856" s="211">
        <f>IF(B3856="","",(IFERROR(VLOOKUP(B3856,Projecten!A$4:X$9452,23,FALSE),"niet bekend")))</f>
        <v>3888.84</v>
      </c>
      <c r="AF3856" s="330">
        <f>IF(B3856="","",(IFERROR(VLOOKUP(B3856,Projecten!A$4:X$9452,12,FALSE),"niet bekend")))</f>
        <v>3888.84</v>
      </c>
      <c r="AG3856" s="209"/>
    </row>
    <row r="3857" spans="1:33" x14ac:dyDescent="0.2">
      <c r="A3857" s="202">
        <v>36727</v>
      </c>
      <c r="B3857" s="243">
        <v>2018592</v>
      </c>
      <c r="C3857" s="243">
        <v>122297</v>
      </c>
      <c r="D3857" s="272" t="s">
        <v>5793</v>
      </c>
      <c r="E3857" s="202" t="s">
        <v>26</v>
      </c>
      <c r="F3857" s="273">
        <v>1</v>
      </c>
      <c r="G3857" s="273">
        <v>9</v>
      </c>
      <c r="H3857" s="273">
        <v>5</v>
      </c>
      <c r="I3857" s="273">
        <v>2</v>
      </c>
      <c r="J3857" s="262">
        <v>43368</v>
      </c>
      <c r="K3857" s="262">
        <v>43369</v>
      </c>
      <c r="L3857" s="1556">
        <v>43368</v>
      </c>
      <c r="M3857" s="1441" t="s">
        <v>1485</v>
      </c>
      <c r="N3857" s="254" t="s">
        <v>47</v>
      </c>
      <c r="O3857" s="254" t="s">
        <v>47</v>
      </c>
      <c r="P3857" s="254" t="s">
        <v>47</v>
      </c>
      <c r="Q3857" s="254" t="s">
        <v>47</v>
      </c>
      <c r="R3857" s="254" t="s">
        <v>47</v>
      </c>
      <c r="S3857" s="243"/>
      <c r="T3857" s="1371"/>
      <c r="U3857" s="254">
        <v>41</v>
      </c>
      <c r="V3857" s="246" t="s">
        <v>47</v>
      </c>
      <c r="W3857" s="202" t="s">
        <v>162</v>
      </c>
      <c r="X3857" s="265" t="s">
        <v>5892</v>
      </c>
      <c r="Y3857" s="248">
        <v>21</v>
      </c>
      <c r="Z3857" s="202"/>
      <c r="AA3857" s="202"/>
      <c r="AB3857" s="243"/>
      <c r="AC3857" s="249">
        <f>IF(B3857="","",(IFERROR(VLOOKUP(B3857,Projecten!A$4:X$9452,5,FALSE),"niet bekend")))</f>
        <v>1</v>
      </c>
      <c r="AD3857" s="330">
        <f t="shared" si="257"/>
        <v>3888.84</v>
      </c>
      <c r="AE3857" s="211">
        <f>IF(B3857="","",(IFERROR(VLOOKUP(B3857,Projecten!A$4:X$9452,23,FALSE),"niet bekend")))</f>
        <v>3888.84</v>
      </c>
      <c r="AF3857" s="330">
        <f>IF(B3857="","",(IFERROR(VLOOKUP(B3857,Projecten!A$4:X$9452,12,FALSE),"niet bekend")))</f>
        <v>3888.84</v>
      </c>
      <c r="AG3857" s="209"/>
    </row>
    <row r="3858" spans="1:33" x14ac:dyDescent="0.2">
      <c r="A3858" s="202">
        <v>36728</v>
      </c>
      <c r="B3858" s="243">
        <v>2018593</v>
      </c>
      <c r="C3858" s="243">
        <v>122297</v>
      </c>
      <c r="D3858" s="272" t="s">
        <v>5794</v>
      </c>
      <c r="E3858" s="202" t="s">
        <v>26</v>
      </c>
      <c r="F3858" s="273">
        <v>1</v>
      </c>
      <c r="G3858" s="273">
        <v>9</v>
      </c>
      <c r="H3858" s="273">
        <v>5</v>
      </c>
      <c r="I3858" s="273">
        <v>2</v>
      </c>
      <c r="J3858" s="262">
        <v>43368</v>
      </c>
      <c r="K3858" s="262">
        <v>43369</v>
      </c>
      <c r="L3858" s="1556">
        <v>43368</v>
      </c>
      <c r="M3858" s="1441" t="s">
        <v>1485</v>
      </c>
      <c r="N3858" s="254" t="s">
        <v>47</v>
      </c>
      <c r="O3858" s="254" t="s">
        <v>47</v>
      </c>
      <c r="P3858" s="254" t="s">
        <v>47</v>
      </c>
      <c r="Q3858" s="254" t="s">
        <v>47</v>
      </c>
      <c r="R3858" s="254" t="s">
        <v>47</v>
      </c>
      <c r="S3858" s="243"/>
      <c r="T3858" s="1371"/>
      <c r="U3858" s="254">
        <v>41</v>
      </c>
      <c r="V3858" s="246" t="s">
        <v>47</v>
      </c>
      <c r="W3858" s="202" t="s">
        <v>162</v>
      </c>
      <c r="X3858" s="265" t="s">
        <v>5892</v>
      </c>
      <c r="Y3858" s="248">
        <v>21</v>
      </c>
      <c r="Z3858" s="202"/>
      <c r="AA3858" s="202"/>
      <c r="AB3858" s="243"/>
      <c r="AC3858" s="249">
        <f>IF(B3858="","",(IFERROR(VLOOKUP(B3858,Projecten!A$4:X$9452,5,FALSE),"niet bekend")))</f>
        <v>1</v>
      </c>
      <c r="AD3858" s="330">
        <f t="shared" si="257"/>
        <v>3888.84</v>
      </c>
      <c r="AE3858" s="211">
        <f>IF(B3858="","",(IFERROR(VLOOKUP(B3858,Projecten!A$4:X$9452,23,FALSE),"niet bekend")))</f>
        <v>3888.84</v>
      </c>
      <c r="AF3858" s="330">
        <f>IF(B3858="","",(IFERROR(VLOOKUP(B3858,Projecten!A$4:X$9452,12,FALSE),"niet bekend")))</f>
        <v>3888.84</v>
      </c>
      <c r="AG3858" s="209"/>
    </row>
    <row r="3859" spans="1:33" x14ac:dyDescent="0.2">
      <c r="A3859" s="202">
        <v>36732</v>
      </c>
      <c r="B3859" s="261" t="s">
        <v>5829</v>
      </c>
      <c r="C3859" s="243">
        <v>122299</v>
      </c>
      <c r="D3859" s="271" t="s">
        <v>5781</v>
      </c>
      <c r="E3859" s="202" t="s">
        <v>26</v>
      </c>
      <c r="F3859" s="202">
        <v>0</v>
      </c>
      <c r="G3859" s="202">
        <v>8</v>
      </c>
      <c r="H3859" s="202">
        <v>0</v>
      </c>
      <c r="I3859" s="318">
        <v>0</v>
      </c>
      <c r="J3859" s="262">
        <v>43367</v>
      </c>
      <c r="K3859" s="263" t="s">
        <v>1485</v>
      </c>
      <c r="L3859" s="263" t="s">
        <v>1485</v>
      </c>
      <c r="M3859" s="263" t="s">
        <v>1485</v>
      </c>
      <c r="N3859" s="254" t="s">
        <v>47</v>
      </c>
      <c r="O3859" s="254" t="s">
        <v>47</v>
      </c>
      <c r="P3859" s="254" t="s">
        <v>47</v>
      </c>
      <c r="Q3859" s="254" t="s">
        <v>47</v>
      </c>
      <c r="R3859" s="254" t="s">
        <v>47</v>
      </c>
      <c r="S3859" s="243"/>
      <c r="T3859" s="1371"/>
      <c r="U3859" s="245">
        <v>41</v>
      </c>
      <c r="V3859" s="246"/>
      <c r="W3859" s="265" t="s">
        <v>5780</v>
      </c>
      <c r="X3859" s="265" t="s">
        <v>5800</v>
      </c>
      <c r="Y3859" s="248">
        <v>5</v>
      </c>
      <c r="Z3859" s="202"/>
      <c r="AA3859" s="202"/>
      <c r="AB3859" s="499"/>
      <c r="AC3859" s="249">
        <f>IF(B3859="","",(IFERROR(VLOOKUP(B3859,Projecten!A$4:X$9452,5,FALSE),"niet bekend")))</f>
        <v>0</v>
      </c>
      <c r="AD3859" s="330">
        <f t="shared" si="257"/>
        <v>735.32</v>
      </c>
      <c r="AE3859" s="211">
        <f>IF(B3859="","",(IFERROR(VLOOKUP(B3859,Projecten!A$4:X$9452,23,FALSE),"niet bekend")))</f>
        <v>735.32</v>
      </c>
      <c r="AF3859" s="330">
        <f>IF(B3859="","",(IFERROR(VLOOKUP(B3859,Projecten!A$4:X$9452,12,FALSE),"niet bekend")))</f>
        <v>735.32</v>
      </c>
      <c r="AG3859" s="209"/>
    </row>
    <row r="3860" spans="1:33" x14ac:dyDescent="0.2">
      <c r="A3860" s="202">
        <v>36733</v>
      </c>
      <c r="B3860" s="261" t="s">
        <v>5801</v>
      </c>
      <c r="C3860" s="243">
        <v>122299</v>
      </c>
      <c r="D3860" s="271">
        <v>701218</v>
      </c>
      <c r="E3860" s="202" t="s">
        <v>26</v>
      </c>
      <c r="F3860" s="202">
        <v>0</v>
      </c>
      <c r="G3860" s="202">
        <v>14</v>
      </c>
      <c r="H3860" s="202">
        <v>0</v>
      </c>
      <c r="I3860" s="318">
        <v>0</v>
      </c>
      <c r="J3860" s="262">
        <v>43367</v>
      </c>
      <c r="K3860" s="263" t="s">
        <v>1485</v>
      </c>
      <c r="L3860" s="263" t="s">
        <v>1485</v>
      </c>
      <c r="M3860" s="263" t="s">
        <v>1485</v>
      </c>
      <c r="N3860" s="254" t="s">
        <v>47</v>
      </c>
      <c r="O3860" s="254" t="s">
        <v>47</v>
      </c>
      <c r="P3860" s="254" t="s">
        <v>47</v>
      </c>
      <c r="Q3860" s="254" t="s">
        <v>47</v>
      </c>
      <c r="R3860" s="254" t="s">
        <v>47</v>
      </c>
      <c r="S3860" s="243"/>
      <c r="T3860" s="1371"/>
      <c r="U3860" s="245">
        <v>41</v>
      </c>
      <c r="V3860" s="246"/>
      <c r="W3860" s="265" t="s">
        <v>5780</v>
      </c>
      <c r="X3860" s="265" t="s">
        <v>5888</v>
      </c>
      <c r="Y3860" s="248">
        <v>8</v>
      </c>
      <c r="Z3860" s="202"/>
      <c r="AA3860" s="202"/>
      <c r="AB3860" s="499"/>
      <c r="AC3860" s="249">
        <f>IF(B3860="","",(IFERROR(VLOOKUP(B3860,Projecten!A$4:X$9452,5,FALSE),"niet bekend")))</f>
        <v>0</v>
      </c>
      <c r="AD3860" s="330">
        <f t="shared" si="257"/>
        <v>1282.4000000000001</v>
      </c>
      <c r="AE3860" s="211">
        <f>IF(B3860="","",(IFERROR(VLOOKUP(B3860,Projecten!A$4:X$9452,23,FALSE),"niet bekend")))</f>
        <v>1282.4000000000001</v>
      </c>
      <c r="AF3860" s="330">
        <f>IF(B3860="","",(IFERROR(VLOOKUP(B3860,Projecten!A$4:X$9452,12,FALSE),"niet bekend")))</f>
        <v>1282.4000000000001</v>
      </c>
      <c r="AG3860" s="209"/>
    </row>
    <row r="3861" spans="1:33" x14ac:dyDescent="0.2">
      <c r="A3861" s="202"/>
      <c r="B3861" s="261"/>
      <c r="C3861" s="243"/>
      <c r="D3861" s="271"/>
      <c r="F3861" s="202"/>
      <c r="I3861" s="318"/>
      <c r="J3861" s="263"/>
      <c r="K3861" s="263"/>
      <c r="L3861" s="263"/>
      <c r="M3861" s="263"/>
      <c r="S3861" s="243"/>
      <c r="T3861" s="1371"/>
      <c r="U3861" s="245"/>
      <c r="V3861" s="246"/>
      <c r="W3861" s="265"/>
      <c r="X3861" s="265"/>
      <c r="Y3861" s="248"/>
      <c r="Z3861" s="202"/>
      <c r="AA3861" s="202"/>
      <c r="AB3861" s="499"/>
      <c r="AC3861" s="249"/>
      <c r="AD3861" s="330"/>
      <c r="AE3861" s="211"/>
      <c r="AF3861" s="330"/>
      <c r="AG3861" s="209"/>
    </row>
    <row r="3862" spans="1:33" s="312" customFormat="1" x14ac:dyDescent="0.2">
      <c r="A3862" s="298"/>
      <c r="B3862" s="1012"/>
      <c r="C3862" s="299"/>
      <c r="D3862" s="300"/>
      <c r="E3862" s="300"/>
      <c r="F3862" s="300"/>
      <c r="G3862" s="300"/>
      <c r="H3862" s="300"/>
      <c r="I3862" s="300"/>
      <c r="J3862" s="301"/>
      <c r="K3862" s="301"/>
      <c r="L3862" s="301"/>
      <c r="M3862" s="302"/>
      <c r="N3862" s="302"/>
      <c r="O3862" s="302"/>
      <c r="P3862" s="302"/>
      <c r="Q3862" s="302"/>
      <c r="R3862" s="302"/>
      <c r="S3862" s="303"/>
      <c r="T3862" s="1445"/>
      <c r="U3862" s="305"/>
      <c r="V3862" s="306"/>
      <c r="W3862" s="307"/>
      <c r="X3862" s="307"/>
      <c r="Y3862" s="307"/>
      <c r="Z3862" s="298"/>
      <c r="AA3862" s="308"/>
      <c r="AB3862" s="410"/>
      <c r="AC3862" s="310"/>
      <c r="AD3862" s="412"/>
    </row>
    <row r="3863" spans="1:33" s="236" customFormat="1" ht="12" customHeight="1" x14ac:dyDescent="0.2">
      <c r="A3863" s="220"/>
      <c r="B3863" s="221"/>
      <c r="C3863" s="221"/>
      <c r="D3863" s="222">
        <f>SUM(G3863:I3863)</f>
        <v>285</v>
      </c>
      <c r="E3863" s="220"/>
      <c r="F3863" s="220">
        <f>SUM(F3864:F3895)</f>
        <v>15</v>
      </c>
      <c r="G3863" s="220">
        <f>SUM(G3864:G3895)</f>
        <v>146</v>
      </c>
      <c r="H3863" s="220">
        <f>SUM(H3864:H3895)</f>
        <v>89</v>
      </c>
      <c r="I3863" s="220">
        <f>SUM(I3864:I3895)</f>
        <v>50</v>
      </c>
      <c r="J3863" s="223"/>
      <c r="K3863" s="223"/>
      <c r="L3863" s="223"/>
      <c r="M3863" s="224"/>
      <c r="N3863" s="224"/>
      <c r="O3863" s="224"/>
      <c r="P3863" s="224"/>
      <c r="Q3863" s="224"/>
      <c r="R3863" s="224"/>
      <c r="S3863" s="225">
        <v>41</v>
      </c>
      <c r="T3863" s="1442"/>
      <c r="U3863" s="227"/>
      <c r="V3863" s="228"/>
      <c r="W3863" s="229"/>
      <c r="X3863" s="230">
        <f>SUM(Y3863:Y3895)</f>
        <v>390.5</v>
      </c>
      <c r="Y3863" s="231"/>
      <c r="Z3863" s="231">
        <v>0</v>
      </c>
      <c r="AA3863" s="232">
        <f>X3863-Z3863</f>
        <v>390.5</v>
      </c>
      <c r="AB3863" s="221"/>
      <c r="AC3863" s="234"/>
      <c r="AD3863" s="384">
        <f>SUM(AD3864:AD3895)</f>
        <v>57937.94999999999</v>
      </c>
    </row>
    <row r="3864" spans="1:33" x14ac:dyDescent="0.2">
      <c r="A3864" s="202"/>
      <c r="B3864" s="237"/>
      <c r="C3864" s="238"/>
      <c r="D3864" s="239"/>
      <c r="E3864" s="240"/>
      <c r="F3864" s="240"/>
      <c r="G3864" s="240"/>
      <c r="H3864" s="240"/>
      <c r="I3864" s="240"/>
      <c r="J3864" s="241"/>
      <c r="K3864" s="241"/>
      <c r="L3864" s="241"/>
      <c r="M3864" s="242"/>
      <c r="N3864" s="242"/>
      <c r="O3864" s="242"/>
      <c r="P3864" s="242"/>
      <c r="Q3864" s="242"/>
      <c r="R3864" s="242"/>
      <c r="S3864" s="243" t="s">
        <v>4548</v>
      </c>
      <c r="T3864" s="1371"/>
      <c r="U3864" s="245"/>
      <c r="V3864" s="246"/>
      <c r="X3864" s="247" t="s">
        <v>4856</v>
      </c>
      <c r="Y3864" s="248"/>
      <c r="Z3864" s="202"/>
      <c r="AA3864" s="202"/>
      <c r="AB3864" s="243"/>
      <c r="AC3864" s="249" t="str">
        <f>IF(B3864="","",(IFERROR(VLOOKUP(B3864,Projecten!A$4:X$9452,5,FALSE),"niet bekend")))</f>
        <v/>
      </c>
      <c r="AD3864" s="330" t="str">
        <f>IF(AC3864="","",(IF(F3864=0,AF3864,(F3864/AC3864*AF3864))))</f>
        <v/>
      </c>
      <c r="AE3864" s="211" t="str">
        <f>IF(B3864="","",(IFERROR(VLOOKUP(B3864,Projecten!A$4:X$9452,23,FALSE),"niet bekend")))</f>
        <v/>
      </c>
      <c r="AF3864" s="330" t="str">
        <f>IF(B3864="","",(IFERROR(VLOOKUP(B3864,Projecten!A$4:X$9452,12,FALSE),"niet bekend")))</f>
        <v/>
      </c>
      <c r="AG3864" s="209"/>
    </row>
    <row r="3865" spans="1:33" s="259" customFormat="1" x14ac:dyDescent="0.2">
      <c r="A3865" s="202"/>
      <c r="B3865" s="250"/>
      <c r="C3865" s="251"/>
      <c r="D3865" s="251"/>
      <c r="E3865" s="239"/>
      <c r="F3865" s="239"/>
      <c r="G3865" s="239"/>
      <c r="H3865" s="239"/>
      <c r="I3865" s="239"/>
      <c r="J3865" s="253"/>
      <c r="K3865" s="253"/>
      <c r="L3865" s="253"/>
      <c r="M3865" s="253"/>
      <c r="N3865" s="254"/>
      <c r="O3865" s="254"/>
      <c r="P3865" s="254"/>
      <c r="Q3865" s="254"/>
      <c r="R3865" s="254"/>
      <c r="S3865" s="243">
        <v>2018</v>
      </c>
      <c r="T3865" s="1443"/>
      <c r="U3865" s="255"/>
      <c r="V3865" s="256"/>
      <c r="W3865" s="239"/>
      <c r="X3865" s="239"/>
      <c r="Y3865" s="257"/>
      <c r="Z3865" s="239"/>
      <c r="AA3865" s="239"/>
      <c r="AB3865" s="1120"/>
      <c r="AC3865" s="249" t="str">
        <f>IF(B3865="","",(IFERROR(VLOOKUP(B3865,Projecten!A$4:X$9452,5,FALSE),"niet bekend")))</f>
        <v/>
      </c>
      <c r="AD3865" s="330" t="str">
        <f>IF(AC3865="","",(IF(F3865=0,AF3865,(F3865/AC3865*AF3865))))</f>
        <v/>
      </c>
      <c r="AE3865" s="211" t="str">
        <f>IF(B3865="","",(IFERROR(VLOOKUP(B3865,Projecten!A$4:X$9452,23,FALSE),"niet bekend")))</f>
        <v/>
      </c>
      <c r="AF3865" s="330" t="str">
        <f>IF(B3865="","",(IFERROR(VLOOKUP(B3865,Projecten!A$4:X$9452,12,FALSE),"niet bekend")))</f>
        <v/>
      </c>
    </row>
    <row r="3866" spans="1:33" s="259" customFormat="1" x14ac:dyDescent="0.2">
      <c r="A3866" s="202">
        <v>37505</v>
      </c>
      <c r="B3866" s="250"/>
      <c r="C3866" s="251"/>
      <c r="D3866" s="252" t="s">
        <v>5768</v>
      </c>
      <c r="E3866" s="239"/>
      <c r="F3866" s="239"/>
      <c r="G3866" s="239"/>
      <c r="H3866" s="239"/>
      <c r="I3866" s="239"/>
      <c r="J3866" s="253"/>
      <c r="K3866" s="253"/>
      <c r="L3866" s="253"/>
      <c r="M3866" s="253"/>
      <c r="N3866" s="254"/>
      <c r="O3866" s="254"/>
      <c r="P3866" s="254"/>
      <c r="Q3866" s="254"/>
      <c r="R3866" s="254"/>
      <c r="S3866" s="251"/>
      <c r="T3866" s="1443"/>
      <c r="U3866" s="255"/>
      <c r="V3866" s="256"/>
      <c r="W3866" s="260"/>
      <c r="X3866" s="239"/>
      <c r="Y3866" s="257">
        <v>8.25</v>
      </c>
      <c r="Z3866" s="239"/>
      <c r="AA3866" s="239"/>
      <c r="AB3866" s="1120"/>
      <c r="AC3866" s="249" t="str">
        <f>IF(B3866="","",(IFERROR(VLOOKUP(B3866,Projecten!A$4:X$9452,5,FALSE),"niet bekend")))</f>
        <v/>
      </c>
      <c r="AD3866" s="330"/>
      <c r="AE3866" s="211" t="str">
        <f>IF(B3866="","",(IFERROR(VLOOKUP(B3866,Projecten!A$4:X$9452,23,FALSE),"niet bekend")))</f>
        <v/>
      </c>
      <c r="AF3866" s="330" t="str">
        <f>IF(B3866="","",(IFERROR(VLOOKUP(B3866,Projecten!A$4:X$9452,12,FALSE),"niet bekend")))</f>
        <v/>
      </c>
    </row>
    <row r="3867" spans="1:33" s="259" customFormat="1" x14ac:dyDescent="0.2">
      <c r="A3867" s="202">
        <v>37506</v>
      </c>
      <c r="B3867" s="250"/>
      <c r="C3867" s="251"/>
      <c r="D3867" s="252" t="s">
        <v>6012</v>
      </c>
      <c r="E3867" s="239"/>
      <c r="F3867" s="239"/>
      <c r="G3867" s="239"/>
      <c r="H3867" s="239"/>
      <c r="I3867" s="239"/>
      <c r="J3867" s="253"/>
      <c r="K3867" s="253"/>
      <c r="L3867" s="253"/>
      <c r="M3867" s="253"/>
      <c r="N3867" s="254"/>
      <c r="O3867" s="254"/>
      <c r="P3867" s="254"/>
      <c r="Q3867" s="254"/>
      <c r="R3867" s="254"/>
      <c r="S3867" s="251"/>
      <c r="T3867" s="1443"/>
      <c r="U3867" s="255"/>
      <c r="V3867" s="256"/>
      <c r="W3867" s="260"/>
      <c r="X3867" s="239"/>
      <c r="Y3867" s="257">
        <v>21.5</v>
      </c>
      <c r="Z3867" s="239"/>
      <c r="AA3867" s="239"/>
      <c r="AB3867" s="1120"/>
      <c r="AC3867" s="249"/>
      <c r="AD3867" s="330"/>
      <c r="AE3867" s="211"/>
      <c r="AF3867" s="330"/>
    </row>
    <row r="3868" spans="1:33" s="259" customFormat="1" x14ac:dyDescent="0.2">
      <c r="A3868" s="202">
        <v>37671</v>
      </c>
      <c r="B3868" s="250"/>
      <c r="C3868" s="251"/>
      <c r="D3868" s="252" t="s">
        <v>6037</v>
      </c>
      <c r="E3868" s="239"/>
      <c r="F3868" s="239"/>
      <c r="G3868" s="239"/>
      <c r="H3868" s="239"/>
      <c r="I3868" s="239"/>
      <c r="J3868" s="253"/>
      <c r="K3868" s="253"/>
      <c r="L3868" s="253"/>
      <c r="M3868" s="253"/>
      <c r="N3868" s="254"/>
      <c r="O3868" s="254"/>
      <c r="P3868" s="254"/>
      <c r="Q3868" s="254"/>
      <c r="R3868" s="254"/>
      <c r="S3868" s="251"/>
      <c r="T3868" s="1443"/>
      <c r="U3868" s="255"/>
      <c r="V3868" s="256"/>
      <c r="W3868" s="260"/>
      <c r="X3868" s="239"/>
      <c r="Y3868" s="257">
        <v>8.25</v>
      </c>
      <c r="Z3868" s="239"/>
      <c r="AA3868" s="239"/>
      <c r="AB3868" s="1120"/>
      <c r="AC3868" s="249"/>
      <c r="AD3868" s="330"/>
      <c r="AE3868" s="211"/>
      <c r="AF3868" s="330"/>
    </row>
    <row r="3869" spans="1:33" s="259" customFormat="1" x14ac:dyDescent="0.2">
      <c r="A3869" s="202">
        <v>37507</v>
      </c>
      <c r="B3869" s="250"/>
      <c r="C3869" s="251"/>
      <c r="D3869" s="252" t="s">
        <v>5861</v>
      </c>
      <c r="E3869" s="239"/>
      <c r="F3869" s="239"/>
      <c r="G3869" s="239"/>
      <c r="H3869" s="239"/>
      <c r="I3869" s="239"/>
      <c r="J3869" s="253"/>
      <c r="K3869" s="253"/>
      <c r="L3869" s="253"/>
      <c r="M3869" s="253"/>
      <c r="N3869" s="254"/>
      <c r="O3869" s="254"/>
      <c r="P3869" s="254"/>
      <c r="Q3869" s="254"/>
      <c r="R3869" s="254"/>
      <c r="S3869" s="251"/>
      <c r="T3869" s="1443"/>
      <c r="U3869" s="255"/>
      <c r="V3869" s="256"/>
      <c r="W3869" s="260"/>
      <c r="X3869" s="239"/>
      <c r="Y3869" s="257">
        <v>8.25</v>
      </c>
      <c r="Z3869" s="239"/>
      <c r="AA3869" s="239"/>
      <c r="AB3869" s="1120"/>
      <c r="AC3869" s="249"/>
      <c r="AD3869" s="330"/>
      <c r="AE3869" s="211"/>
      <c r="AF3869" s="330"/>
    </row>
    <row r="3870" spans="1:33" s="259" customFormat="1" x14ac:dyDescent="0.2">
      <c r="A3870" s="202">
        <v>37508</v>
      </c>
      <c r="B3870" s="250"/>
      <c r="C3870" s="251"/>
      <c r="D3870" s="252" t="s">
        <v>6028</v>
      </c>
      <c r="E3870" s="239"/>
      <c r="F3870" s="239"/>
      <c r="G3870" s="239"/>
      <c r="H3870" s="239"/>
      <c r="I3870" s="239"/>
      <c r="J3870" s="253"/>
      <c r="K3870" s="253"/>
      <c r="L3870" s="253"/>
      <c r="M3870" s="253"/>
      <c r="N3870" s="254"/>
      <c r="O3870" s="254"/>
      <c r="P3870" s="254"/>
      <c r="Q3870" s="254"/>
      <c r="R3870" s="254"/>
      <c r="S3870" s="251"/>
      <c r="T3870" s="1443"/>
      <c r="U3870" s="255"/>
      <c r="V3870" s="256"/>
      <c r="W3870" s="260"/>
      <c r="X3870" s="239"/>
      <c r="Y3870" s="257">
        <v>17</v>
      </c>
      <c r="Z3870" s="239"/>
      <c r="AA3870" s="239"/>
      <c r="AB3870" s="1120"/>
      <c r="AC3870" s="249"/>
      <c r="AD3870" s="330"/>
      <c r="AE3870" s="211"/>
      <c r="AF3870" s="330"/>
    </row>
    <row r="3871" spans="1:33" s="259" customFormat="1" x14ac:dyDescent="0.2">
      <c r="A3871" s="202">
        <v>37509</v>
      </c>
      <c r="B3871" s="250"/>
      <c r="C3871" s="251"/>
      <c r="D3871" s="252" t="s">
        <v>5999</v>
      </c>
      <c r="E3871" s="239"/>
      <c r="F3871" s="239"/>
      <c r="G3871" s="239"/>
      <c r="H3871" s="239"/>
      <c r="I3871" s="239"/>
      <c r="J3871" s="253"/>
      <c r="K3871" s="253"/>
      <c r="L3871" s="253"/>
      <c r="M3871" s="253"/>
      <c r="N3871" s="254"/>
      <c r="O3871" s="254"/>
      <c r="P3871" s="254"/>
      <c r="Q3871" s="254"/>
      <c r="R3871" s="254"/>
      <c r="S3871" s="251"/>
      <c r="T3871" s="1443"/>
      <c r="U3871" s="255"/>
      <c r="V3871" s="256"/>
      <c r="W3871" s="260"/>
      <c r="X3871" s="239"/>
      <c r="Y3871" s="257">
        <v>8.25</v>
      </c>
      <c r="Z3871" s="239"/>
      <c r="AA3871" s="239"/>
      <c r="AB3871" s="1120"/>
      <c r="AC3871" s="249" t="str">
        <f>IF(B3871="","",(IFERROR(VLOOKUP(B3871,Projecten!A$4:X$9452,5,FALSE),"niet bekend")))</f>
        <v/>
      </c>
      <c r="AD3871" s="330" t="str">
        <f t="shared" ref="AD3871:AD3888" si="258">IF(AC3871="","",(IF(F3871=0,AF3871,(F3871/AC3871*AF3871))))</f>
        <v/>
      </c>
      <c r="AE3871" s="211" t="str">
        <f>IF(B3871="","",(IFERROR(VLOOKUP(B3871,Projecten!A$4:X$9452,23,FALSE),"niet bekend")))</f>
        <v/>
      </c>
      <c r="AF3871" s="330" t="str">
        <f>IF(B3871="","",(IFERROR(VLOOKUP(B3871,Projecten!A$4:X$9452,12,FALSE),"niet bekend")))</f>
        <v/>
      </c>
    </row>
    <row r="3872" spans="1:33" x14ac:dyDescent="0.2">
      <c r="A3872" s="202">
        <v>37510</v>
      </c>
      <c r="B3872" s="319">
        <v>2018601</v>
      </c>
      <c r="C3872" s="243">
        <v>122281</v>
      </c>
      <c r="D3872" s="271" t="s">
        <v>5757</v>
      </c>
      <c r="E3872" s="202" t="s">
        <v>26</v>
      </c>
      <c r="F3872" s="273">
        <v>1</v>
      </c>
      <c r="G3872" s="273">
        <v>11</v>
      </c>
      <c r="H3872" s="273">
        <v>7</v>
      </c>
      <c r="I3872" s="273">
        <v>2</v>
      </c>
      <c r="J3872" s="262">
        <v>43361</v>
      </c>
      <c r="K3872" s="262">
        <v>43362</v>
      </c>
      <c r="L3872" s="263" t="s">
        <v>1485</v>
      </c>
      <c r="M3872" s="263" t="s">
        <v>1485</v>
      </c>
      <c r="N3872" s="254" t="s">
        <v>47</v>
      </c>
      <c r="O3872" s="254" t="s">
        <v>47</v>
      </c>
      <c r="P3872" s="254" t="s">
        <v>47</v>
      </c>
      <c r="Q3872" s="254" t="s">
        <v>47</v>
      </c>
      <c r="R3872" s="254" t="s">
        <v>47</v>
      </c>
      <c r="S3872" s="243"/>
      <c r="T3872" s="1371"/>
      <c r="U3872" s="245">
        <v>42</v>
      </c>
      <c r="V3872" s="246" t="s">
        <v>47</v>
      </c>
      <c r="W3872" s="265" t="s">
        <v>2265</v>
      </c>
      <c r="X3872" s="265" t="s">
        <v>5967</v>
      </c>
      <c r="Y3872" s="248">
        <v>21</v>
      </c>
      <c r="Z3872" s="202"/>
      <c r="AA3872" s="202"/>
      <c r="AB3872" s="499"/>
      <c r="AC3872" s="249">
        <f>IF(B3872="","",(IFERROR(VLOOKUP(B3872,Projecten!A$4:X$9452,5,FALSE),"niet bekend")))</f>
        <v>1</v>
      </c>
      <c r="AD3872" s="330">
        <f t="shared" si="258"/>
        <v>4575.1099999999997</v>
      </c>
      <c r="AE3872" s="211">
        <f>IF(B3872="","",(IFERROR(VLOOKUP(B3872,Projecten!A$4:X$9452,23,FALSE),"niet bekend")))</f>
        <v>4575.1099999999997</v>
      </c>
      <c r="AF3872" s="330">
        <f>IF(B3872="","",(IFERROR(VLOOKUP(B3872,Projecten!A$4:X$9452,12,FALSE),"niet bekend")))</f>
        <v>4575.1099999999997</v>
      </c>
      <c r="AG3872" s="209"/>
    </row>
    <row r="3873" spans="1:33" x14ac:dyDescent="0.2">
      <c r="A3873" s="202">
        <v>37511</v>
      </c>
      <c r="B3873" s="319">
        <v>2018602</v>
      </c>
      <c r="C3873" s="243">
        <v>122283</v>
      </c>
      <c r="D3873" s="271" t="s">
        <v>5758</v>
      </c>
      <c r="E3873" s="202" t="s">
        <v>26</v>
      </c>
      <c r="F3873" s="273">
        <v>1</v>
      </c>
      <c r="G3873" s="273">
        <v>11</v>
      </c>
      <c r="H3873" s="273">
        <v>7</v>
      </c>
      <c r="I3873" s="273">
        <v>2</v>
      </c>
      <c r="J3873" s="262">
        <v>43361</v>
      </c>
      <c r="K3873" s="262">
        <v>43362</v>
      </c>
      <c r="L3873" s="263" t="s">
        <v>1485</v>
      </c>
      <c r="M3873" s="263" t="s">
        <v>1485</v>
      </c>
      <c r="N3873" s="254" t="s">
        <v>47</v>
      </c>
      <c r="O3873" s="254" t="s">
        <v>47</v>
      </c>
      <c r="P3873" s="254" t="s">
        <v>47</v>
      </c>
      <c r="Q3873" s="254" t="s">
        <v>47</v>
      </c>
      <c r="R3873" s="254" t="s">
        <v>47</v>
      </c>
      <c r="S3873" s="243"/>
      <c r="T3873" s="1371"/>
      <c r="U3873" s="245">
        <v>42</v>
      </c>
      <c r="V3873" s="246" t="s">
        <v>47</v>
      </c>
      <c r="W3873" s="265" t="s">
        <v>2265</v>
      </c>
      <c r="X3873" s="265" t="s">
        <v>1250</v>
      </c>
      <c r="Y3873" s="248">
        <v>21</v>
      </c>
      <c r="Z3873" s="202"/>
      <c r="AA3873" s="202"/>
      <c r="AB3873" s="499"/>
      <c r="AC3873" s="249">
        <f>IF(B3873="","",(IFERROR(VLOOKUP(B3873,Projecten!A$4:X$9452,5,FALSE),"niet bekend")))</f>
        <v>1</v>
      </c>
      <c r="AD3873" s="330">
        <f t="shared" si="258"/>
        <v>4575.1099999999997</v>
      </c>
      <c r="AE3873" s="211">
        <f>IF(B3873="","",(IFERROR(VLOOKUP(B3873,Projecten!A$4:X$9452,23,FALSE),"niet bekend")))</f>
        <v>4575.1099999999997</v>
      </c>
      <c r="AF3873" s="330">
        <f>IF(B3873="","",(IFERROR(VLOOKUP(B3873,Projecten!A$4:X$9452,12,FALSE),"niet bekend")))</f>
        <v>4575.1099999999997</v>
      </c>
      <c r="AG3873" s="209"/>
    </row>
    <row r="3874" spans="1:33" x14ac:dyDescent="0.2">
      <c r="A3874" s="202">
        <v>37512</v>
      </c>
      <c r="B3874" s="319">
        <v>2018603</v>
      </c>
      <c r="C3874" s="243">
        <v>122283</v>
      </c>
      <c r="D3874" s="271" t="s">
        <v>5759</v>
      </c>
      <c r="E3874" s="202" t="s">
        <v>26</v>
      </c>
      <c r="F3874" s="273">
        <v>1</v>
      </c>
      <c r="G3874" s="273">
        <v>11</v>
      </c>
      <c r="H3874" s="273">
        <v>7</v>
      </c>
      <c r="I3874" s="273">
        <v>2</v>
      </c>
      <c r="J3874" s="262">
        <v>43361</v>
      </c>
      <c r="K3874" s="262">
        <v>43362</v>
      </c>
      <c r="L3874" s="263" t="s">
        <v>1485</v>
      </c>
      <c r="M3874" s="263" t="s">
        <v>1485</v>
      </c>
      <c r="N3874" s="254" t="s">
        <v>47</v>
      </c>
      <c r="O3874" s="254" t="s">
        <v>47</v>
      </c>
      <c r="P3874" s="254" t="s">
        <v>47</v>
      </c>
      <c r="Q3874" s="254" t="s">
        <v>47</v>
      </c>
      <c r="R3874" s="254" t="s">
        <v>47</v>
      </c>
      <c r="S3874" s="243"/>
      <c r="T3874" s="1371"/>
      <c r="U3874" s="245">
        <v>42</v>
      </c>
      <c r="V3874" s="246" t="s">
        <v>47</v>
      </c>
      <c r="W3874" s="265" t="s">
        <v>2265</v>
      </c>
      <c r="X3874" s="265" t="s">
        <v>1250</v>
      </c>
      <c r="Y3874" s="248">
        <v>21</v>
      </c>
      <c r="Z3874" s="202"/>
      <c r="AA3874" s="202"/>
      <c r="AB3874" s="499"/>
      <c r="AC3874" s="249">
        <f>IF(B3874="","",(IFERROR(VLOOKUP(B3874,Projecten!A$4:X$9452,5,FALSE),"niet bekend")))</f>
        <v>1</v>
      </c>
      <c r="AD3874" s="330">
        <f t="shared" si="258"/>
        <v>4575.1099999999997</v>
      </c>
      <c r="AE3874" s="211">
        <f>IF(B3874="","",(IFERROR(VLOOKUP(B3874,Projecten!A$4:X$9452,23,FALSE),"niet bekend")))</f>
        <v>4575.1099999999997</v>
      </c>
      <c r="AF3874" s="330">
        <f>IF(B3874="","",(IFERROR(VLOOKUP(B3874,Projecten!A$4:X$9452,12,FALSE),"niet bekend")))</f>
        <v>4575.1099999999997</v>
      </c>
      <c r="AG3874" s="209"/>
    </row>
    <row r="3875" spans="1:33" x14ac:dyDescent="0.2">
      <c r="A3875" s="202">
        <v>37513</v>
      </c>
      <c r="B3875" s="319">
        <v>2018604</v>
      </c>
      <c r="C3875" s="243">
        <v>122284</v>
      </c>
      <c r="D3875" s="271" t="s">
        <v>5760</v>
      </c>
      <c r="E3875" s="202" t="s">
        <v>26</v>
      </c>
      <c r="F3875" s="273">
        <v>1</v>
      </c>
      <c r="G3875" s="273">
        <v>11</v>
      </c>
      <c r="H3875" s="273">
        <v>7</v>
      </c>
      <c r="I3875" s="273">
        <v>2</v>
      </c>
      <c r="J3875" s="262">
        <v>43361</v>
      </c>
      <c r="K3875" s="262">
        <v>43362</v>
      </c>
      <c r="L3875" s="263" t="s">
        <v>1485</v>
      </c>
      <c r="M3875" s="263" t="s">
        <v>1485</v>
      </c>
      <c r="N3875" s="254" t="s">
        <v>47</v>
      </c>
      <c r="O3875" s="254" t="s">
        <v>47</v>
      </c>
      <c r="P3875" s="254" t="s">
        <v>47</v>
      </c>
      <c r="Q3875" s="254" t="s">
        <v>47</v>
      </c>
      <c r="R3875" s="254" t="s">
        <v>47</v>
      </c>
      <c r="S3875" s="243"/>
      <c r="T3875" s="1371"/>
      <c r="U3875" s="245">
        <v>42</v>
      </c>
      <c r="V3875" s="246" t="s">
        <v>47</v>
      </c>
      <c r="W3875" s="265" t="s">
        <v>2265</v>
      </c>
      <c r="X3875" s="265" t="s">
        <v>1250</v>
      </c>
      <c r="Y3875" s="248">
        <v>21</v>
      </c>
      <c r="Z3875" s="202"/>
      <c r="AA3875" s="202"/>
      <c r="AB3875" s="499"/>
      <c r="AC3875" s="249">
        <f>IF(B3875="","",(IFERROR(VLOOKUP(B3875,Projecten!A$4:X$9452,5,FALSE),"niet bekend")))</f>
        <v>1</v>
      </c>
      <c r="AD3875" s="330">
        <f t="shared" si="258"/>
        <v>4575.1099999999997</v>
      </c>
      <c r="AE3875" s="211">
        <f>IF(B3875="","",(IFERROR(VLOOKUP(B3875,Projecten!A$4:X$9452,23,FALSE),"niet bekend")))</f>
        <v>4575.1099999999997</v>
      </c>
      <c r="AF3875" s="330">
        <f>IF(B3875="","",(IFERROR(VLOOKUP(B3875,Projecten!A$4:X$9452,12,FALSE),"niet bekend")))</f>
        <v>4575.1099999999997</v>
      </c>
      <c r="AG3875" s="209"/>
    </row>
    <row r="3876" spans="1:33" x14ac:dyDescent="0.2">
      <c r="A3876" s="202">
        <v>37514</v>
      </c>
      <c r="B3876" s="319">
        <v>2018605</v>
      </c>
      <c r="C3876" s="243">
        <v>122284</v>
      </c>
      <c r="D3876" s="271" t="s">
        <v>5761</v>
      </c>
      <c r="E3876" s="202" t="s">
        <v>26</v>
      </c>
      <c r="F3876" s="273">
        <v>1</v>
      </c>
      <c r="G3876" s="273">
        <v>11</v>
      </c>
      <c r="H3876" s="273">
        <v>7</v>
      </c>
      <c r="I3876" s="273">
        <v>2</v>
      </c>
      <c r="J3876" s="262">
        <v>43361</v>
      </c>
      <c r="K3876" s="262">
        <v>43362</v>
      </c>
      <c r="L3876" s="263" t="s">
        <v>1485</v>
      </c>
      <c r="M3876" s="263" t="s">
        <v>1485</v>
      </c>
      <c r="N3876" s="254" t="s">
        <v>47</v>
      </c>
      <c r="O3876" s="254" t="s">
        <v>47</v>
      </c>
      <c r="P3876" s="254" t="s">
        <v>47</v>
      </c>
      <c r="Q3876" s="254" t="s">
        <v>47</v>
      </c>
      <c r="R3876" s="254" t="s">
        <v>47</v>
      </c>
      <c r="S3876" s="243"/>
      <c r="T3876" s="1371"/>
      <c r="U3876" s="245">
        <v>42</v>
      </c>
      <c r="V3876" s="246" t="s">
        <v>47</v>
      </c>
      <c r="W3876" s="265" t="s">
        <v>2265</v>
      </c>
      <c r="X3876" s="265" t="s">
        <v>6009</v>
      </c>
      <c r="Y3876" s="248">
        <v>21</v>
      </c>
      <c r="Z3876" s="202"/>
      <c r="AA3876" s="202"/>
      <c r="AB3876" s="499"/>
      <c r="AC3876" s="249">
        <f>IF(B3876="","",(IFERROR(VLOOKUP(B3876,Projecten!A$4:X$9452,5,FALSE),"niet bekend")))</f>
        <v>1</v>
      </c>
      <c r="AD3876" s="330">
        <f t="shared" si="258"/>
        <v>4575.1099999999997</v>
      </c>
      <c r="AE3876" s="211">
        <f>IF(B3876="","",(IFERROR(VLOOKUP(B3876,Projecten!A$4:X$9452,23,FALSE),"niet bekend")))</f>
        <v>4575.1099999999997</v>
      </c>
      <c r="AF3876" s="330">
        <f>IF(B3876="","",(IFERROR(VLOOKUP(B3876,Projecten!A$4:X$9452,12,FALSE),"niet bekend")))</f>
        <v>4575.1099999999997</v>
      </c>
      <c r="AG3876" s="209"/>
    </row>
    <row r="3877" spans="1:33" x14ac:dyDescent="0.2">
      <c r="A3877" s="202">
        <v>37515</v>
      </c>
      <c r="B3877" s="243">
        <v>2018606</v>
      </c>
      <c r="C3877" s="243">
        <v>122298</v>
      </c>
      <c r="D3877" s="243" t="s">
        <v>5762</v>
      </c>
      <c r="E3877" s="202" t="s">
        <v>26</v>
      </c>
      <c r="F3877" s="273">
        <v>1</v>
      </c>
      <c r="G3877" s="273">
        <v>11</v>
      </c>
      <c r="H3877" s="273">
        <v>7</v>
      </c>
      <c r="I3877" s="273">
        <v>2</v>
      </c>
      <c r="J3877" s="262">
        <v>43361</v>
      </c>
      <c r="K3877" s="262">
        <v>43362</v>
      </c>
      <c r="L3877" s="1441" t="s">
        <v>1485</v>
      </c>
      <c r="M3877" s="1441" t="s">
        <v>1485</v>
      </c>
      <c r="N3877" s="254" t="s">
        <v>47</v>
      </c>
      <c r="O3877" s="254" t="s">
        <v>47</v>
      </c>
      <c r="P3877" s="254" t="s">
        <v>47</v>
      </c>
      <c r="Q3877" s="254" t="s">
        <v>47</v>
      </c>
      <c r="R3877" s="254" t="s">
        <v>47</v>
      </c>
      <c r="S3877" s="243"/>
      <c r="T3877" s="1371"/>
      <c r="U3877" s="245">
        <v>42</v>
      </c>
      <c r="V3877" s="246"/>
      <c r="W3877" s="265" t="s">
        <v>2265</v>
      </c>
      <c r="X3877" s="265" t="s">
        <v>6032</v>
      </c>
      <c r="Y3877" s="248">
        <v>21</v>
      </c>
      <c r="Z3877" s="202"/>
      <c r="AA3877" s="202"/>
      <c r="AB3877" s="243"/>
      <c r="AC3877" s="249">
        <f>IF(B3877="","",(IFERROR(VLOOKUP(B3877,Projecten!A$4:X$9452,5,FALSE),"niet bekend")))</f>
        <v>1</v>
      </c>
      <c r="AD3877" s="330">
        <f t="shared" si="258"/>
        <v>4575.1099999999997</v>
      </c>
      <c r="AE3877" s="211">
        <f>IF(B3877="","",(IFERROR(VLOOKUP(B3877,Projecten!A$4:X$9452,23,FALSE),"niet bekend")))</f>
        <v>4584</v>
      </c>
      <c r="AF3877" s="330">
        <f>IF(B3877="","",(IFERROR(VLOOKUP(B3877,Projecten!A$4:X$9452,12,FALSE),"niet bekend")))</f>
        <v>4575.1099999999997</v>
      </c>
      <c r="AG3877" s="209"/>
    </row>
    <row r="3878" spans="1:33" x14ac:dyDescent="0.2">
      <c r="A3878" s="202">
        <v>37516</v>
      </c>
      <c r="B3878" s="243">
        <v>2018640</v>
      </c>
      <c r="C3878" s="243">
        <v>122298</v>
      </c>
      <c r="D3878" s="272">
        <v>767118</v>
      </c>
      <c r="E3878" s="202" t="s">
        <v>26</v>
      </c>
      <c r="F3878" s="202">
        <v>0</v>
      </c>
      <c r="G3878" s="202">
        <v>1</v>
      </c>
      <c r="H3878" s="202">
        <v>0</v>
      </c>
      <c r="I3878" s="202">
        <v>1</v>
      </c>
      <c r="J3878" s="262">
        <v>43368</v>
      </c>
      <c r="K3878" s="263" t="s">
        <v>1485</v>
      </c>
      <c r="L3878" s="1441" t="s">
        <v>1485</v>
      </c>
      <c r="M3878" s="1441" t="s">
        <v>1485</v>
      </c>
      <c r="N3878" s="254" t="s">
        <v>47</v>
      </c>
      <c r="O3878" s="254" t="s">
        <v>47</v>
      </c>
      <c r="P3878" s="254" t="s">
        <v>47</v>
      </c>
      <c r="Q3878" s="254" t="s">
        <v>47</v>
      </c>
      <c r="R3878" s="254" t="s">
        <v>47</v>
      </c>
      <c r="S3878" s="243"/>
      <c r="T3878" s="1371"/>
      <c r="U3878" s="254">
        <v>41</v>
      </c>
      <c r="V3878" s="246"/>
      <c r="W3878" s="202" t="s">
        <v>162</v>
      </c>
      <c r="X3878" s="265" t="s">
        <v>1341</v>
      </c>
      <c r="Y3878" s="248">
        <v>4</v>
      </c>
      <c r="Z3878" s="202"/>
      <c r="AA3878" s="202"/>
      <c r="AB3878" s="243"/>
      <c r="AC3878" s="249">
        <f>IF(B3878="","",(IFERROR(VLOOKUP(B3878,Projecten!A$4:X$9452,5,FALSE),"niet bekend")))</f>
        <v>0</v>
      </c>
      <c r="AD3878" s="330">
        <f t="shared" si="258"/>
        <v>498.82</v>
      </c>
      <c r="AE3878" s="211">
        <f>IF(B3878="","",(IFERROR(VLOOKUP(B3878,Projecten!A$4:X$9452,23,FALSE),"niet bekend")))</f>
        <v>498.82</v>
      </c>
      <c r="AF3878" s="330">
        <f>IF(B3878="","",(IFERROR(VLOOKUP(B3878,Projecten!A$4:X$9452,12,FALSE),"niet bekend")))</f>
        <v>498.82</v>
      </c>
      <c r="AG3878" s="209"/>
    </row>
    <row r="3879" spans="1:33" x14ac:dyDescent="0.2">
      <c r="A3879" s="202">
        <v>37517</v>
      </c>
      <c r="B3879" s="243">
        <v>2018641</v>
      </c>
      <c r="C3879" s="243">
        <v>122298</v>
      </c>
      <c r="D3879" s="272">
        <v>721218</v>
      </c>
      <c r="E3879" s="202" t="s">
        <v>26</v>
      </c>
      <c r="F3879" s="202">
        <v>1</v>
      </c>
      <c r="G3879" s="202">
        <v>9</v>
      </c>
      <c r="H3879" s="202">
        <v>6</v>
      </c>
      <c r="I3879" s="202">
        <v>3</v>
      </c>
      <c r="J3879" s="262">
        <v>43368</v>
      </c>
      <c r="K3879" s="262">
        <v>43369</v>
      </c>
      <c r="L3879" s="1441" t="s">
        <v>1485</v>
      </c>
      <c r="M3879" s="1441" t="s">
        <v>1485</v>
      </c>
      <c r="N3879" s="254" t="s">
        <v>47</v>
      </c>
      <c r="O3879" s="254" t="s">
        <v>47</v>
      </c>
      <c r="P3879" s="254" t="s">
        <v>47</v>
      </c>
      <c r="Q3879" s="254" t="s">
        <v>47</v>
      </c>
      <c r="R3879" s="254" t="s">
        <v>47</v>
      </c>
      <c r="S3879" s="243"/>
      <c r="T3879" s="1371"/>
      <c r="U3879" s="254">
        <v>41</v>
      </c>
      <c r="V3879" s="246"/>
      <c r="W3879" s="202" t="s">
        <v>162</v>
      </c>
      <c r="X3879" s="265" t="s">
        <v>1341</v>
      </c>
      <c r="Y3879" s="248">
        <v>20</v>
      </c>
      <c r="Z3879" s="202"/>
      <c r="AA3879" s="202"/>
      <c r="AB3879" s="243"/>
      <c r="AC3879" s="249">
        <f>IF(B3879="","",(IFERROR(VLOOKUP(B3879,Projecten!A$4:X$9452,5,FALSE),"niet bekend")))</f>
        <v>1</v>
      </c>
      <c r="AD3879" s="330">
        <f t="shared" si="258"/>
        <v>3552.26</v>
      </c>
      <c r="AE3879" s="211">
        <f>IF(B3879="","",(IFERROR(VLOOKUP(B3879,Projecten!A$4:X$9452,23,FALSE),"niet bekend")))</f>
        <v>3552.26</v>
      </c>
      <c r="AF3879" s="330">
        <f>IF(B3879="","",(IFERROR(VLOOKUP(B3879,Projecten!A$4:X$9452,12,FALSE),"niet bekend")))</f>
        <v>3552.26</v>
      </c>
      <c r="AG3879" s="209"/>
    </row>
    <row r="3880" spans="1:33" x14ac:dyDescent="0.2">
      <c r="A3880" s="202">
        <v>37518</v>
      </c>
      <c r="B3880" s="243">
        <v>2018616</v>
      </c>
      <c r="C3880" s="243">
        <v>122300</v>
      </c>
      <c r="D3880" s="243" t="s">
        <v>5786</v>
      </c>
      <c r="E3880" s="202" t="s">
        <v>352</v>
      </c>
      <c r="F3880" s="202">
        <v>1</v>
      </c>
      <c r="G3880" s="202">
        <v>7</v>
      </c>
      <c r="H3880" s="202">
        <v>4</v>
      </c>
      <c r="I3880" s="202">
        <v>3</v>
      </c>
      <c r="J3880" s="262">
        <v>43368</v>
      </c>
      <c r="K3880" s="262">
        <v>43376</v>
      </c>
      <c r="L3880" s="1441" t="s">
        <v>1485</v>
      </c>
      <c r="M3880" s="1441" t="s">
        <v>1485</v>
      </c>
      <c r="N3880" s="254" t="s">
        <v>47</v>
      </c>
      <c r="O3880" s="254" t="s">
        <v>47</v>
      </c>
      <c r="P3880" s="254" t="s">
        <v>47</v>
      </c>
      <c r="Q3880" s="254" t="s">
        <v>47</v>
      </c>
      <c r="R3880" s="254" t="s">
        <v>47</v>
      </c>
      <c r="S3880" s="243"/>
      <c r="T3880" s="1371"/>
      <c r="U3880" s="254">
        <v>41</v>
      </c>
      <c r="V3880" s="246"/>
      <c r="W3880" s="202" t="s">
        <v>5727</v>
      </c>
      <c r="X3880" s="265" t="s">
        <v>5891</v>
      </c>
      <c r="Y3880" s="248">
        <v>18</v>
      </c>
      <c r="Z3880" s="202"/>
      <c r="AA3880" s="202"/>
      <c r="AB3880" s="243"/>
      <c r="AC3880" s="249">
        <f>IF(B3880="","",(IFERROR(VLOOKUP(B3880,Projecten!A$4:X$9452,5,FALSE),"niet bekend")))</f>
        <v>1</v>
      </c>
      <c r="AD3880" s="330">
        <f t="shared" si="258"/>
        <v>3036.97</v>
      </c>
      <c r="AE3880" s="211">
        <f>IF(B3880="","",(IFERROR(VLOOKUP(B3880,Projecten!A$4:X$9452,23,FALSE),"niet bekend")))</f>
        <v>3036.97</v>
      </c>
      <c r="AF3880" s="330">
        <f>IF(B3880="","",(IFERROR(VLOOKUP(B3880,Projecten!A$4:X$9452,12,FALSE),"niet bekend")))</f>
        <v>3036.97</v>
      </c>
      <c r="AG3880" s="209"/>
    </row>
    <row r="3881" spans="1:33" x14ac:dyDescent="0.2">
      <c r="A3881" s="202">
        <v>37519</v>
      </c>
      <c r="B3881" s="243">
        <v>2018617</v>
      </c>
      <c r="C3881" s="243">
        <v>122300</v>
      </c>
      <c r="D3881" s="243" t="s">
        <v>5787</v>
      </c>
      <c r="E3881" s="202" t="s">
        <v>352</v>
      </c>
      <c r="F3881" s="202">
        <v>0</v>
      </c>
      <c r="G3881" s="202">
        <v>1</v>
      </c>
      <c r="H3881" s="202">
        <v>0</v>
      </c>
      <c r="I3881" s="202">
        <v>1</v>
      </c>
      <c r="J3881" s="262">
        <v>43368</v>
      </c>
      <c r="K3881" s="263" t="s">
        <v>1485</v>
      </c>
      <c r="L3881" s="1441" t="s">
        <v>1485</v>
      </c>
      <c r="M3881" s="1441" t="s">
        <v>1485</v>
      </c>
      <c r="N3881" s="254" t="s">
        <v>47</v>
      </c>
      <c r="O3881" s="254" t="s">
        <v>47</v>
      </c>
      <c r="P3881" s="254" t="s">
        <v>47</v>
      </c>
      <c r="Q3881" s="254" t="s">
        <v>47</v>
      </c>
      <c r="R3881" s="254" t="s">
        <v>47</v>
      </c>
      <c r="S3881" s="243"/>
      <c r="T3881" s="1371"/>
      <c r="U3881" s="254">
        <v>41</v>
      </c>
      <c r="V3881" s="246"/>
      <c r="W3881" s="202" t="s">
        <v>5572</v>
      </c>
      <c r="X3881" s="265" t="s">
        <v>5911</v>
      </c>
      <c r="Y3881" s="248">
        <v>4</v>
      </c>
      <c r="Z3881" s="202"/>
      <c r="AA3881" s="202"/>
      <c r="AB3881" s="243"/>
      <c r="AC3881" s="249">
        <f>IF(B3881="","",(IFERROR(VLOOKUP(B3881,Projecten!A$4:X$9452,5,FALSE),"niet bekend")))</f>
        <v>0</v>
      </c>
      <c r="AD3881" s="330">
        <f t="shared" si="258"/>
        <v>508.32</v>
      </c>
      <c r="AE3881" s="211">
        <f>IF(B3881="","",(IFERROR(VLOOKUP(B3881,Projecten!A$4:X$9452,23,FALSE),"niet bekend")))</f>
        <v>508.32</v>
      </c>
      <c r="AF3881" s="330">
        <f>IF(B3881="","",(IFERROR(VLOOKUP(B3881,Projecten!A$4:X$9452,12,FALSE),"niet bekend")))</f>
        <v>508.32</v>
      </c>
      <c r="AG3881" s="209"/>
    </row>
    <row r="3882" spans="1:33" x14ac:dyDescent="0.2">
      <c r="A3882" s="202">
        <v>37520</v>
      </c>
      <c r="B3882" s="770">
        <v>2018629</v>
      </c>
      <c r="C3882" s="238">
        <v>122300</v>
      </c>
      <c r="D3882" s="238" t="s">
        <v>5824</v>
      </c>
      <c r="E3882" s="240" t="s">
        <v>352</v>
      </c>
      <c r="F3882" s="240">
        <v>1</v>
      </c>
      <c r="G3882" s="240">
        <v>8</v>
      </c>
      <c r="H3882" s="240">
        <v>5</v>
      </c>
      <c r="I3882" s="240">
        <v>3</v>
      </c>
      <c r="J3882" s="262">
        <v>43375</v>
      </c>
      <c r="K3882" s="262">
        <v>43376</v>
      </c>
      <c r="L3882" s="263" t="s">
        <v>1485</v>
      </c>
      <c r="M3882" s="1441" t="s">
        <v>1485</v>
      </c>
      <c r="N3882" s="254" t="s">
        <v>47</v>
      </c>
      <c r="O3882" s="254" t="s">
        <v>47</v>
      </c>
      <c r="P3882" s="254" t="s">
        <v>47</v>
      </c>
      <c r="Q3882" s="254" t="s">
        <v>47</v>
      </c>
      <c r="R3882" s="254" t="s">
        <v>47</v>
      </c>
      <c r="S3882" s="243"/>
      <c r="T3882" s="1371"/>
      <c r="U3882" s="245">
        <v>41</v>
      </c>
      <c r="V3882" s="246"/>
      <c r="W3882" s="202" t="s">
        <v>5827</v>
      </c>
      <c r="X3882" s="265" t="s">
        <v>5893</v>
      </c>
      <c r="Y3882" s="248">
        <v>16</v>
      </c>
      <c r="Z3882" s="202"/>
      <c r="AA3882" s="489"/>
      <c r="AB3882" s="499"/>
      <c r="AC3882" s="249">
        <f>IF(B3882="","",(IFERROR(VLOOKUP(B3882,Projecten!A$4:X$9452,5,FALSE),"niet bekend")))</f>
        <v>1</v>
      </c>
      <c r="AD3882" s="330">
        <f t="shared" si="258"/>
        <v>2440.38</v>
      </c>
      <c r="AE3882" s="211">
        <f>IF(B3882="","",(IFERROR(VLOOKUP(B3882,Projecten!A$4:X$9452,23,FALSE),"niet bekend")))</f>
        <v>2440.38</v>
      </c>
      <c r="AF3882" s="330">
        <f>IF(B3882="","",(IFERROR(VLOOKUP(B3882,Projecten!A$4:X$9452,12,FALSE),"niet bekend")))</f>
        <v>2440.38</v>
      </c>
      <c r="AG3882" s="209"/>
    </row>
    <row r="3883" spans="1:33" x14ac:dyDescent="0.2">
      <c r="A3883" s="202">
        <v>37521</v>
      </c>
      <c r="B3883" s="770">
        <v>2018630</v>
      </c>
      <c r="C3883" s="238">
        <v>122300</v>
      </c>
      <c r="D3883" s="238" t="s">
        <v>5825</v>
      </c>
      <c r="E3883" s="240" t="s">
        <v>352</v>
      </c>
      <c r="F3883" s="240">
        <v>1</v>
      </c>
      <c r="G3883" s="240">
        <v>8</v>
      </c>
      <c r="H3883" s="240">
        <v>5</v>
      </c>
      <c r="I3883" s="240">
        <v>3</v>
      </c>
      <c r="J3883" s="262">
        <v>43375</v>
      </c>
      <c r="K3883" s="262">
        <v>43376</v>
      </c>
      <c r="L3883" s="263" t="s">
        <v>1485</v>
      </c>
      <c r="M3883" s="1441" t="s">
        <v>1485</v>
      </c>
      <c r="N3883" s="254" t="s">
        <v>47</v>
      </c>
      <c r="O3883" s="254" t="s">
        <v>47</v>
      </c>
      <c r="P3883" s="254" t="s">
        <v>47</v>
      </c>
      <c r="Q3883" s="254" t="s">
        <v>47</v>
      </c>
      <c r="R3883" s="254" t="s">
        <v>47</v>
      </c>
      <c r="S3883" s="243"/>
      <c r="T3883" s="1371"/>
      <c r="U3883" s="245">
        <v>41</v>
      </c>
      <c r="V3883" s="246"/>
      <c r="W3883" s="202" t="s">
        <v>5827</v>
      </c>
      <c r="X3883" s="265" t="s">
        <v>5893</v>
      </c>
      <c r="Y3883" s="248">
        <v>16</v>
      </c>
      <c r="Z3883" s="202"/>
      <c r="AA3883" s="489"/>
      <c r="AB3883" s="499"/>
      <c r="AC3883" s="249">
        <f>IF(B3883="","",(IFERROR(VLOOKUP(B3883,Projecten!A$4:X$9452,5,FALSE),"niet bekend")))</f>
        <v>1</v>
      </c>
      <c r="AD3883" s="330">
        <f t="shared" si="258"/>
        <v>2451.1</v>
      </c>
      <c r="AE3883" s="211">
        <f>IF(B3883="","",(IFERROR(VLOOKUP(B3883,Projecten!A$4:X$9452,23,FALSE),"niet bekend")))</f>
        <v>2451.1</v>
      </c>
      <c r="AF3883" s="330">
        <f>IF(B3883="","",(IFERROR(VLOOKUP(B3883,Projecten!A$4:X$9452,12,FALSE),"niet bekend")))</f>
        <v>2451.1</v>
      </c>
      <c r="AG3883" s="209"/>
    </row>
    <row r="3884" spans="1:33" x14ac:dyDescent="0.2">
      <c r="A3884" s="202">
        <v>37522</v>
      </c>
      <c r="B3884" s="770">
        <v>2018631</v>
      </c>
      <c r="C3884" s="238">
        <v>122300</v>
      </c>
      <c r="D3884" s="238" t="s">
        <v>5826</v>
      </c>
      <c r="E3884" s="240" t="s">
        <v>352</v>
      </c>
      <c r="F3884" s="240">
        <v>1</v>
      </c>
      <c r="G3884" s="240">
        <v>9</v>
      </c>
      <c r="H3884" s="240">
        <v>7</v>
      </c>
      <c r="I3884" s="240">
        <v>3</v>
      </c>
      <c r="J3884" s="262">
        <v>43375</v>
      </c>
      <c r="K3884" s="262">
        <v>43376</v>
      </c>
      <c r="L3884" s="263" t="s">
        <v>1485</v>
      </c>
      <c r="M3884" s="1441" t="s">
        <v>1485</v>
      </c>
      <c r="N3884" s="254" t="s">
        <v>47</v>
      </c>
      <c r="O3884" s="254" t="s">
        <v>47</v>
      </c>
      <c r="P3884" s="254" t="s">
        <v>47</v>
      </c>
      <c r="Q3884" s="254" t="s">
        <v>47</v>
      </c>
      <c r="R3884" s="254" t="s">
        <v>47</v>
      </c>
      <c r="S3884" s="243"/>
      <c r="T3884" s="1371"/>
      <c r="U3884" s="245">
        <v>41</v>
      </c>
      <c r="V3884" s="246"/>
      <c r="W3884" s="202" t="s">
        <v>5827</v>
      </c>
      <c r="X3884" s="265" t="s">
        <v>5893</v>
      </c>
      <c r="Y3884" s="248">
        <v>20</v>
      </c>
      <c r="Z3884" s="202"/>
      <c r="AA3884" s="489"/>
      <c r="AB3884" s="499"/>
      <c r="AC3884" s="249">
        <f>IF(B3884="","",(IFERROR(VLOOKUP(B3884,Projecten!A$4:X$9452,5,FALSE),"niet bekend")))</f>
        <v>1</v>
      </c>
      <c r="AD3884" s="330">
        <f t="shared" si="258"/>
        <v>2657.11</v>
      </c>
      <c r="AE3884" s="211">
        <f>IF(B3884="","",(IFERROR(VLOOKUP(B3884,Projecten!A$4:X$9452,23,FALSE),"niet bekend")))</f>
        <v>2657.11</v>
      </c>
      <c r="AF3884" s="330">
        <f>IF(B3884="","",(IFERROR(VLOOKUP(B3884,Projecten!A$4:X$9452,12,FALSE),"niet bekend")))</f>
        <v>2657.11</v>
      </c>
      <c r="AG3884" s="209"/>
    </row>
    <row r="3885" spans="1:33" x14ac:dyDescent="0.2">
      <c r="A3885" s="202">
        <v>37523</v>
      </c>
      <c r="B3885" s="272">
        <v>2018637</v>
      </c>
      <c r="C3885" s="272">
        <v>122300</v>
      </c>
      <c r="D3885" s="272" t="s">
        <v>5831</v>
      </c>
      <c r="E3885" s="273" t="s">
        <v>352</v>
      </c>
      <c r="F3885" s="273">
        <v>0</v>
      </c>
      <c r="G3885" s="273">
        <v>1</v>
      </c>
      <c r="H3885" s="273">
        <v>1</v>
      </c>
      <c r="I3885" s="273">
        <v>0</v>
      </c>
      <c r="J3885" s="263" t="s">
        <v>1485</v>
      </c>
      <c r="K3885" s="263" t="s">
        <v>1485</v>
      </c>
      <c r="L3885" s="263" t="s">
        <v>1485</v>
      </c>
      <c r="M3885" s="1441" t="s">
        <v>1485</v>
      </c>
      <c r="N3885" s="254" t="s">
        <v>47</v>
      </c>
      <c r="O3885" s="254" t="s">
        <v>47</v>
      </c>
      <c r="P3885" s="254" t="s">
        <v>47</v>
      </c>
      <c r="Q3885" s="254" t="s">
        <v>47</v>
      </c>
      <c r="R3885" s="254" t="s">
        <v>47</v>
      </c>
      <c r="S3885" s="243"/>
      <c r="T3885" s="1371"/>
      <c r="U3885" s="245">
        <v>41</v>
      </c>
      <c r="V3885" s="246"/>
      <c r="W3885" s="202" t="s">
        <v>5827</v>
      </c>
      <c r="X3885" s="265" t="s">
        <v>5894</v>
      </c>
      <c r="Y3885" s="248">
        <v>3</v>
      </c>
      <c r="Z3885" s="202"/>
      <c r="AA3885" s="489"/>
      <c r="AB3885" s="499"/>
      <c r="AC3885" s="249">
        <f>IF(B3885="","",(IFERROR(VLOOKUP(B3885,Projecten!A$4:X$9452,5,FALSE),"niet bekend")))</f>
        <v>0</v>
      </c>
      <c r="AD3885" s="330">
        <f t="shared" si="258"/>
        <v>250.6</v>
      </c>
      <c r="AE3885" s="211">
        <f>IF(B3885="","",(IFERROR(VLOOKUP(B3885,Projecten!A$4:X$9452,23,FALSE),"niet bekend")))</f>
        <v>250.6</v>
      </c>
      <c r="AF3885" s="330">
        <f>IF(B3885="","",(IFERROR(VLOOKUP(B3885,Projecten!A$4:X$9452,12,FALSE),"niet bekend")))</f>
        <v>250.6</v>
      </c>
      <c r="AG3885" s="209"/>
    </row>
    <row r="3886" spans="1:33" x14ac:dyDescent="0.2">
      <c r="A3886" s="202">
        <v>37524</v>
      </c>
      <c r="B3886" s="272">
        <v>2018639</v>
      </c>
      <c r="C3886" s="272">
        <v>122300</v>
      </c>
      <c r="D3886" s="272" t="s">
        <v>5833</v>
      </c>
      <c r="E3886" s="273" t="s">
        <v>352</v>
      </c>
      <c r="F3886" s="273">
        <v>0</v>
      </c>
      <c r="G3886" s="273">
        <v>1</v>
      </c>
      <c r="H3886" s="273">
        <v>0</v>
      </c>
      <c r="I3886" s="273">
        <v>2</v>
      </c>
      <c r="J3886" s="262">
        <v>43375</v>
      </c>
      <c r="K3886" s="263" t="s">
        <v>1485</v>
      </c>
      <c r="L3886" s="263" t="s">
        <v>1485</v>
      </c>
      <c r="M3886" s="1441"/>
      <c r="N3886" s="254" t="s">
        <v>47</v>
      </c>
      <c r="O3886" s="254" t="s">
        <v>47</v>
      </c>
      <c r="P3886" s="254" t="s">
        <v>47</v>
      </c>
      <c r="Q3886" s="254" t="s">
        <v>47</v>
      </c>
      <c r="R3886" s="254" t="s">
        <v>47</v>
      </c>
      <c r="S3886" s="243"/>
      <c r="T3886" s="1371"/>
      <c r="U3886" s="245">
        <v>41</v>
      </c>
      <c r="V3886" s="246"/>
      <c r="W3886" s="202" t="s">
        <v>5827</v>
      </c>
      <c r="X3886" s="265" t="s">
        <v>5939</v>
      </c>
      <c r="Y3886" s="248">
        <v>5</v>
      </c>
      <c r="Z3886" s="202"/>
      <c r="AA3886" s="489"/>
      <c r="AB3886" s="499"/>
      <c r="AC3886" s="249">
        <f>IF(B3886="","",(IFERROR(VLOOKUP(B3886,Projecten!A$4:X$9452,5,FALSE),"niet bekend")))</f>
        <v>0</v>
      </c>
      <c r="AD3886" s="330">
        <f t="shared" si="258"/>
        <v>958.14</v>
      </c>
      <c r="AE3886" s="211">
        <f>IF(B3886="","",(IFERROR(VLOOKUP(B3886,Projecten!A$4:X$9452,23,FALSE),"niet bekend")))</f>
        <v>958.14</v>
      </c>
      <c r="AF3886" s="330">
        <f>IF(B3886="","",(IFERROR(VLOOKUP(B3886,Projecten!A$4:X$9452,12,FALSE),"niet bekend")))</f>
        <v>958.14</v>
      </c>
      <c r="AG3886" s="209"/>
    </row>
    <row r="3887" spans="1:33" x14ac:dyDescent="0.2">
      <c r="A3887" s="202">
        <v>37525</v>
      </c>
      <c r="B3887" s="243">
        <v>2018607</v>
      </c>
      <c r="C3887" s="243">
        <v>122301</v>
      </c>
      <c r="D3887" s="243" t="s">
        <v>5789</v>
      </c>
      <c r="E3887" s="202" t="s">
        <v>26</v>
      </c>
      <c r="F3887" s="273">
        <v>1</v>
      </c>
      <c r="G3887" s="273">
        <v>11</v>
      </c>
      <c r="H3887" s="273">
        <v>7</v>
      </c>
      <c r="I3887" s="273">
        <v>2</v>
      </c>
      <c r="J3887" s="262">
        <v>43375</v>
      </c>
      <c r="K3887" s="262">
        <v>43376</v>
      </c>
      <c r="L3887" s="1441" t="s">
        <v>1485</v>
      </c>
      <c r="M3887" s="1441" t="s">
        <v>1485</v>
      </c>
      <c r="N3887" s="254" t="s">
        <v>47</v>
      </c>
      <c r="O3887" s="254" t="s">
        <v>47</v>
      </c>
      <c r="P3887" s="254" t="s">
        <v>47</v>
      </c>
      <c r="Q3887" s="254" t="s">
        <v>47</v>
      </c>
      <c r="R3887" s="254" t="s">
        <v>47</v>
      </c>
      <c r="S3887" s="243"/>
      <c r="T3887" s="1371"/>
      <c r="U3887" s="245">
        <v>44</v>
      </c>
      <c r="V3887" s="246"/>
      <c r="W3887" s="265" t="s">
        <v>2265</v>
      </c>
      <c r="X3887" s="265" t="s">
        <v>5995</v>
      </c>
      <c r="Y3887" s="248">
        <v>21</v>
      </c>
      <c r="Z3887" s="202"/>
      <c r="AA3887" s="202"/>
      <c r="AB3887" s="243"/>
      <c r="AC3887" s="249">
        <f>IF(B3887="","",(IFERROR(VLOOKUP(B3887,Projecten!A$4:X$9452,5,FALSE),"niet bekend")))</f>
        <v>1</v>
      </c>
      <c r="AD3887" s="330">
        <f t="shared" si="258"/>
        <v>4575.1099999999997</v>
      </c>
      <c r="AE3887" s="211">
        <f>IF(B3887="","",(IFERROR(VLOOKUP(B3887,Projecten!A$4:X$9452,23,FALSE),"niet bekend")))</f>
        <v>4575.1099999999997</v>
      </c>
      <c r="AF3887" s="330">
        <f>IF(B3887="","",(IFERROR(VLOOKUP(B3887,Projecten!A$4:X$9452,12,FALSE),"niet bekend")))</f>
        <v>4575.1099999999997</v>
      </c>
      <c r="AG3887" s="209"/>
    </row>
    <row r="3888" spans="1:33" x14ac:dyDescent="0.2">
      <c r="A3888" s="202">
        <v>37526</v>
      </c>
      <c r="B3888" s="243">
        <v>2018623</v>
      </c>
      <c r="C3888" s="243" t="s">
        <v>5895</v>
      </c>
      <c r="D3888" s="243" t="s">
        <v>5802</v>
      </c>
      <c r="E3888" s="202" t="s">
        <v>2390</v>
      </c>
      <c r="F3888" s="202">
        <v>0</v>
      </c>
      <c r="G3888" s="202">
        <v>2</v>
      </c>
      <c r="H3888" s="202">
        <v>0</v>
      </c>
      <c r="I3888" s="202">
        <v>4</v>
      </c>
      <c r="J3888" s="262">
        <v>43368</v>
      </c>
      <c r="K3888" s="263" t="s">
        <v>1485</v>
      </c>
      <c r="L3888" s="1441" t="s">
        <v>1485</v>
      </c>
      <c r="M3888" s="1441" t="s">
        <v>1485</v>
      </c>
      <c r="N3888" s="254" t="s">
        <v>47</v>
      </c>
      <c r="O3888" s="254" t="s">
        <v>47</v>
      </c>
      <c r="P3888" s="254" t="s">
        <v>47</v>
      </c>
      <c r="Q3888" s="254" t="s">
        <v>47</v>
      </c>
      <c r="R3888" s="254" t="s">
        <v>47</v>
      </c>
      <c r="S3888" s="243"/>
      <c r="T3888" s="1371"/>
      <c r="U3888" s="245">
        <v>42</v>
      </c>
      <c r="V3888" s="246"/>
      <c r="W3888" s="265" t="s">
        <v>654</v>
      </c>
      <c r="X3888" s="265" t="s">
        <v>5889</v>
      </c>
      <c r="Y3888" s="248">
        <v>16</v>
      </c>
      <c r="Z3888" s="202"/>
      <c r="AA3888" s="202"/>
      <c r="AB3888" s="243"/>
      <c r="AC3888" s="249">
        <f>IF(B3888="","",(IFERROR(VLOOKUP(B3888,Projecten!A$4:X$9452,5,FALSE),"niet bekend")))</f>
        <v>0</v>
      </c>
      <c r="AD3888" s="330">
        <f t="shared" si="258"/>
        <v>0</v>
      </c>
      <c r="AE3888" s="211">
        <f>IF(B3888="","",(IFERROR(VLOOKUP(B3888,Projecten!A$4:X$9452,23,FALSE),"niet bekend")))</f>
        <v>0</v>
      </c>
      <c r="AF3888" s="330">
        <f>IF(B3888="","",(IFERROR(VLOOKUP(B3888,Projecten!A$4:X$9452,12,FALSE),"niet bekend")))</f>
        <v>0</v>
      </c>
      <c r="AG3888" s="209"/>
    </row>
    <row r="3889" spans="1:33" x14ac:dyDescent="0.2">
      <c r="A3889" s="202"/>
      <c r="B3889" s="261"/>
      <c r="C3889" s="243"/>
      <c r="D3889" s="271"/>
      <c r="F3889" s="202"/>
      <c r="I3889" s="318"/>
      <c r="J3889" s="321"/>
      <c r="K3889" s="321"/>
      <c r="L3889" s="321"/>
      <c r="M3889" s="263"/>
      <c r="S3889" s="243"/>
      <c r="T3889" s="1371"/>
      <c r="U3889" s="245"/>
      <c r="V3889" s="246"/>
      <c r="W3889" s="265"/>
      <c r="X3889" s="265"/>
      <c r="Y3889" s="248"/>
      <c r="Z3889" s="202"/>
      <c r="AA3889" s="202"/>
      <c r="AB3889" s="499"/>
      <c r="AC3889" s="249"/>
      <c r="AD3889" s="330"/>
      <c r="AE3889" s="211"/>
      <c r="AF3889" s="330"/>
      <c r="AG3889" s="209"/>
    </row>
    <row r="3890" spans="1:33" x14ac:dyDescent="0.2">
      <c r="A3890" s="202">
        <v>37527</v>
      </c>
      <c r="B3890" s="261">
        <v>2018728</v>
      </c>
      <c r="C3890" s="243">
        <v>122331</v>
      </c>
      <c r="D3890" s="271" t="s">
        <v>6010</v>
      </c>
      <c r="E3890" s="202" t="s">
        <v>26</v>
      </c>
      <c r="F3890" s="202">
        <v>0</v>
      </c>
      <c r="G3890" s="202">
        <v>2</v>
      </c>
      <c r="H3890" s="202">
        <v>0</v>
      </c>
      <c r="I3890" s="318">
        <v>4</v>
      </c>
      <c r="J3890" s="267">
        <v>43396</v>
      </c>
      <c r="K3890" s="263" t="s">
        <v>1485</v>
      </c>
      <c r="L3890" s="267">
        <v>43383</v>
      </c>
      <c r="M3890" s="263" t="s">
        <v>1485</v>
      </c>
      <c r="N3890" s="254" t="s">
        <v>47</v>
      </c>
      <c r="O3890" s="254" t="s">
        <v>47</v>
      </c>
      <c r="P3890" s="254" t="s">
        <v>47</v>
      </c>
      <c r="Q3890" s="254" t="s">
        <v>47</v>
      </c>
      <c r="R3890" s="254" t="s">
        <v>47</v>
      </c>
      <c r="S3890" s="243"/>
      <c r="T3890" s="1371"/>
      <c r="U3890" s="245">
        <v>42</v>
      </c>
      <c r="V3890" s="246"/>
      <c r="W3890" s="265" t="s">
        <v>2265</v>
      </c>
      <c r="X3890" s="265" t="s">
        <v>6013</v>
      </c>
      <c r="Y3890" s="248">
        <v>7</v>
      </c>
      <c r="Z3890" s="202"/>
      <c r="AA3890" s="202"/>
      <c r="AB3890" s="499"/>
      <c r="AC3890" s="249">
        <f>IF(B3890="","",(IFERROR(VLOOKUP(B3890,Projecten!A$4:X$9452,5,FALSE),"niet bekend")))</f>
        <v>0</v>
      </c>
      <c r="AD3890" s="330">
        <f>IF(AC3890="","",(IF(F3890=0,AF3890,(F3890/AC3890*AF3890))))</f>
        <v>2398.02</v>
      </c>
      <c r="AE3890" s="211">
        <f>IF(B3890="","",(IFERROR(VLOOKUP(B3890,Projecten!A$4:X$9452,23,FALSE),"niet bekend")))</f>
        <v>2481</v>
      </c>
      <c r="AF3890" s="330">
        <f>IF(B3890="","",(IFERROR(VLOOKUP(B3890,Projecten!A$4:X$9452,12,FALSE),"niet bekend")))</f>
        <v>2398.02</v>
      </c>
      <c r="AG3890" s="209"/>
    </row>
    <row r="3891" spans="1:33" x14ac:dyDescent="0.2">
      <c r="A3891" s="202">
        <v>37528</v>
      </c>
      <c r="B3891" s="243">
        <v>2018632</v>
      </c>
      <c r="C3891" s="243">
        <v>122313</v>
      </c>
      <c r="D3891" s="243" t="s">
        <v>5848</v>
      </c>
      <c r="E3891" s="202" t="s">
        <v>352</v>
      </c>
      <c r="F3891" s="202">
        <v>1</v>
      </c>
      <c r="G3891" s="202">
        <v>7</v>
      </c>
      <c r="H3891" s="202">
        <v>4</v>
      </c>
      <c r="I3891" s="202">
        <v>3</v>
      </c>
      <c r="J3891" s="267">
        <v>43391</v>
      </c>
      <c r="K3891" s="267">
        <v>43390</v>
      </c>
      <c r="L3891" s="1441" t="s">
        <v>1485</v>
      </c>
      <c r="M3891" s="1441" t="s">
        <v>1485</v>
      </c>
      <c r="N3891" s="254" t="s">
        <v>47</v>
      </c>
      <c r="O3891" s="254" t="s">
        <v>47</v>
      </c>
      <c r="P3891" s="254" t="s">
        <v>47</v>
      </c>
      <c r="Q3891" s="254" t="s">
        <v>47</v>
      </c>
      <c r="R3891" s="254" t="s">
        <v>47</v>
      </c>
      <c r="S3891" s="243"/>
      <c r="T3891" s="1371"/>
      <c r="U3891" s="254">
        <v>42</v>
      </c>
      <c r="V3891" s="246"/>
      <c r="W3891" s="202" t="s">
        <v>2921</v>
      </c>
      <c r="X3891" s="265" t="s">
        <v>5963</v>
      </c>
      <c r="Y3891" s="248">
        <v>14</v>
      </c>
      <c r="Z3891" s="202"/>
      <c r="AA3891" s="202"/>
      <c r="AB3891" s="243"/>
      <c r="AC3891" s="249">
        <f>IF(B3891="","",(IFERROR(VLOOKUP(B3891,Projecten!A$4:X$9452,5,FALSE),"niet bekend")))</f>
        <v>1</v>
      </c>
      <c r="AD3891" s="330">
        <f>IF(AC3891="","",(IF(F3891=0,AF3891,(F3891/AC3891*AF3891))))</f>
        <v>2267.7800000000002</v>
      </c>
      <c r="AE3891" s="211">
        <f>IF(B3891="","",(IFERROR(VLOOKUP(B3891,Projecten!A$4:X$9452,23,FALSE),"niet bekend")))</f>
        <v>2267.7800000000002</v>
      </c>
      <c r="AF3891" s="330">
        <f>IF(B3891="","",(IFERROR(VLOOKUP(B3891,Projecten!A$4:X$9452,12,FALSE),"niet bekend")))</f>
        <v>2267.7800000000002</v>
      </c>
      <c r="AG3891" s="209"/>
    </row>
    <row r="3892" spans="1:33" x14ac:dyDescent="0.2">
      <c r="A3892" s="202">
        <v>37529</v>
      </c>
      <c r="B3892" s="243">
        <v>2018633</v>
      </c>
      <c r="C3892" s="243">
        <v>122313</v>
      </c>
      <c r="D3892" s="243" t="s">
        <v>5849</v>
      </c>
      <c r="E3892" s="202" t="s">
        <v>352</v>
      </c>
      <c r="F3892" s="202">
        <v>1</v>
      </c>
      <c r="G3892" s="202">
        <v>8</v>
      </c>
      <c r="H3892" s="202">
        <v>5</v>
      </c>
      <c r="I3892" s="202">
        <v>3</v>
      </c>
      <c r="J3892" s="267">
        <v>43391</v>
      </c>
      <c r="K3892" s="267">
        <v>43390</v>
      </c>
      <c r="L3892" s="1441" t="s">
        <v>1485</v>
      </c>
      <c r="M3892" s="1441" t="s">
        <v>1485</v>
      </c>
      <c r="N3892" s="254" t="s">
        <v>47</v>
      </c>
      <c r="O3892" s="254" t="s">
        <v>47</v>
      </c>
      <c r="P3892" s="254" t="s">
        <v>47</v>
      </c>
      <c r="Q3892" s="254" t="s">
        <v>47</v>
      </c>
      <c r="R3892" s="254" t="s">
        <v>47</v>
      </c>
      <c r="S3892" s="243"/>
      <c r="T3892" s="1371"/>
      <c r="U3892" s="254">
        <v>42</v>
      </c>
      <c r="V3892" s="246"/>
      <c r="W3892" s="202" t="s">
        <v>2921</v>
      </c>
      <c r="X3892" s="265" t="s">
        <v>5964</v>
      </c>
      <c r="Y3892" s="248">
        <v>14</v>
      </c>
      <c r="Z3892" s="202"/>
      <c r="AA3892" s="202"/>
      <c r="AB3892" s="243"/>
      <c r="AC3892" s="249">
        <f>IF(B3892="","",(IFERROR(VLOOKUP(B3892,Projecten!A$4:X$9452,5,FALSE),"niet bekend")))</f>
        <v>1</v>
      </c>
      <c r="AD3892" s="330">
        <f>IF(AC3892="","",(IF(F3892=0,AF3892,(F3892/AC3892*AF3892))))</f>
        <v>2570.6799999999998</v>
      </c>
      <c r="AE3892" s="211">
        <f>IF(B3892="","",(IFERROR(VLOOKUP(B3892,Projecten!A$4:X$9452,23,FALSE),"niet bekend")))</f>
        <v>2570.6799999999998</v>
      </c>
      <c r="AF3892" s="330">
        <f>IF(B3892="","",(IFERROR(VLOOKUP(B3892,Projecten!A$4:X$9452,12,FALSE),"niet bekend")))</f>
        <v>2570.6799999999998</v>
      </c>
      <c r="AG3892" s="209"/>
    </row>
    <row r="3893" spans="1:33" x14ac:dyDescent="0.2">
      <c r="A3893" s="202">
        <v>37530</v>
      </c>
      <c r="B3893" s="320">
        <v>2018634</v>
      </c>
      <c r="C3893" s="243">
        <v>122313</v>
      </c>
      <c r="D3893" s="243" t="s">
        <v>5850</v>
      </c>
      <c r="E3893" s="202" t="s">
        <v>352</v>
      </c>
      <c r="F3893" s="202">
        <v>1</v>
      </c>
      <c r="G3893" s="202">
        <v>5</v>
      </c>
      <c r="H3893" s="202">
        <v>3</v>
      </c>
      <c r="I3893" s="202">
        <v>3</v>
      </c>
      <c r="J3893" s="267">
        <v>43391</v>
      </c>
      <c r="K3893" s="263" t="s">
        <v>47</v>
      </c>
      <c r="L3893" s="1441" t="s">
        <v>1485</v>
      </c>
      <c r="M3893" s="1441" t="s">
        <v>1485</v>
      </c>
      <c r="N3893" s="254" t="s">
        <v>47</v>
      </c>
      <c r="O3893" s="254" t="s">
        <v>47</v>
      </c>
      <c r="P3893" s="254" t="s">
        <v>47</v>
      </c>
      <c r="Q3893" s="254" t="s">
        <v>47</v>
      </c>
      <c r="R3893" s="254" t="s">
        <v>47</v>
      </c>
      <c r="S3893" s="243"/>
      <c r="T3893" s="1371"/>
      <c r="U3893" s="254">
        <v>42</v>
      </c>
      <c r="V3893" s="246"/>
      <c r="W3893" s="202" t="s">
        <v>2921</v>
      </c>
      <c r="X3893" s="265" t="s">
        <v>5965</v>
      </c>
      <c r="Y3893" s="248">
        <v>15</v>
      </c>
      <c r="Z3893" s="202"/>
      <c r="AA3893" s="202"/>
      <c r="AB3893" s="243"/>
      <c r="AC3893" s="249">
        <f>IF(B3893="","",(IFERROR(VLOOKUP(B3893,Projecten!A$4:X$9452,5,FALSE),"niet bekend")))</f>
        <v>1</v>
      </c>
      <c r="AD3893" s="330">
        <f>IF(AC3893="","",(IF(F3893=0,AF3893,(F3893/AC3893*AF3893))))</f>
        <v>2322</v>
      </c>
      <c r="AE3893" s="211">
        <f>IF(B3893="","",(IFERROR(VLOOKUP(B3893,Projecten!A$4:X$9452,23,FALSE),"niet bekend")))</f>
        <v>2322</v>
      </c>
      <c r="AF3893" s="330">
        <f>IF(B3893="","",(IFERROR(VLOOKUP(B3893,Projecten!A$4:X$9452,12,FALSE),"niet bekend")))</f>
        <v>2322</v>
      </c>
      <c r="AG3893" s="209"/>
    </row>
    <row r="3894" spans="1:33" x14ac:dyDescent="0.2">
      <c r="A3894" s="202"/>
      <c r="B3894" s="243"/>
      <c r="C3894" s="243"/>
      <c r="F3894" s="202"/>
      <c r="J3894" s="263"/>
      <c r="K3894" s="263"/>
      <c r="L3894" s="1441"/>
      <c r="M3894" s="1441"/>
      <c r="S3894" s="243"/>
      <c r="T3894" s="1371"/>
      <c r="V3894" s="246"/>
      <c r="X3894" s="265"/>
      <c r="Y3894" s="295"/>
      <c r="Z3894" s="202"/>
      <c r="AA3894" s="202"/>
      <c r="AB3894" s="243"/>
      <c r="AC3894" s="249" t="str">
        <f>IF(B3894="","",(IFERROR(VLOOKUP(B3894,Projecten!A$4:X$9452,5,FALSE),"niet bekend")))</f>
        <v/>
      </c>
      <c r="AD3894" s="330" t="str">
        <f>IF(AC3894="","",(IF(F3894=0,AF3894,(F3894/AC3894*AF3894))))</f>
        <v/>
      </c>
      <c r="AE3894" s="211" t="str">
        <f>IF(B3894="","",(IFERROR(VLOOKUP(B3894,Projecten!A$4:X$9452,23,FALSE),"niet bekend")))</f>
        <v/>
      </c>
      <c r="AF3894" s="330" t="str">
        <f>IF(B3894="","",(IFERROR(VLOOKUP(B3894,Projecten!A$4:X$9452,12,FALSE),"niet bekend")))</f>
        <v/>
      </c>
      <c r="AG3894" s="209"/>
    </row>
    <row r="3895" spans="1:33" s="312" customFormat="1" x14ac:dyDescent="0.2">
      <c r="A3895" s="298"/>
      <c r="B3895" s="299"/>
      <c r="C3895" s="299"/>
      <c r="D3895" s="300"/>
      <c r="E3895" s="300"/>
      <c r="F3895" s="300"/>
      <c r="G3895" s="300"/>
      <c r="H3895" s="300"/>
      <c r="I3895" s="300"/>
      <c r="J3895" s="301"/>
      <c r="K3895" s="301"/>
      <c r="L3895" s="301"/>
      <c r="M3895" s="302"/>
      <c r="N3895" s="302"/>
      <c r="O3895" s="302"/>
      <c r="P3895" s="302"/>
      <c r="Q3895" s="302"/>
      <c r="R3895" s="302"/>
      <c r="S3895" s="303"/>
      <c r="T3895" s="1445"/>
      <c r="U3895" s="305"/>
      <c r="V3895" s="306"/>
      <c r="W3895" s="307"/>
      <c r="X3895" s="307"/>
      <c r="Y3895" s="307"/>
      <c r="Z3895" s="298"/>
      <c r="AA3895" s="308"/>
      <c r="AB3895" s="410"/>
      <c r="AC3895" s="310"/>
      <c r="AD3895" s="412"/>
    </row>
    <row r="3896" spans="1:33" s="236" customFormat="1" ht="12" customHeight="1" x14ac:dyDescent="0.2">
      <c r="A3896" s="220"/>
      <c r="B3896" s="221"/>
      <c r="C3896" s="221"/>
      <c r="D3896" s="222">
        <f>SUM(G3896:I3896)</f>
        <v>342</v>
      </c>
      <c r="E3896" s="220"/>
      <c r="F3896" s="220">
        <f>SUM(F3897:F3929)</f>
        <v>22</v>
      </c>
      <c r="G3896" s="220">
        <f>SUM(G3897:G3929)</f>
        <v>183</v>
      </c>
      <c r="H3896" s="220">
        <f>SUM(H3897:H3929)</f>
        <v>91</v>
      </c>
      <c r="I3896" s="220">
        <f>SUM(I3897:I3929)</f>
        <v>68</v>
      </c>
      <c r="J3896" s="223"/>
      <c r="K3896" s="223"/>
      <c r="L3896" s="223"/>
      <c r="M3896" s="224"/>
      <c r="N3896" s="224"/>
      <c r="O3896" s="224"/>
      <c r="P3896" s="224"/>
      <c r="Q3896" s="224"/>
      <c r="R3896" s="224"/>
      <c r="S3896" s="225">
        <v>42</v>
      </c>
      <c r="T3896" s="1442"/>
      <c r="U3896" s="227"/>
      <c r="V3896" s="228"/>
      <c r="W3896" s="229"/>
      <c r="X3896" s="230">
        <f>SUM(Y3896:Y3929)</f>
        <v>454.5</v>
      </c>
      <c r="Y3896" s="231"/>
      <c r="Z3896" s="231">
        <v>0</v>
      </c>
      <c r="AA3896" s="232">
        <f>X3896-Z3896</f>
        <v>454.5</v>
      </c>
      <c r="AB3896" s="221"/>
      <c r="AC3896" s="234"/>
      <c r="AD3896" s="384">
        <f>SUM(AD3897:AD3929)</f>
        <v>80023.210000000006</v>
      </c>
    </row>
    <row r="3897" spans="1:33" x14ac:dyDescent="0.2">
      <c r="A3897" s="202"/>
      <c r="B3897" s="237"/>
      <c r="C3897" s="238"/>
      <c r="D3897" s="239"/>
      <c r="E3897" s="240"/>
      <c r="F3897" s="240"/>
      <c r="G3897" s="240"/>
      <c r="H3897" s="240"/>
      <c r="I3897" s="240"/>
      <c r="J3897" s="241"/>
      <c r="K3897" s="241"/>
      <c r="L3897" s="241"/>
      <c r="M3897" s="242"/>
      <c r="N3897" s="242"/>
      <c r="O3897" s="242"/>
      <c r="P3897" s="242"/>
      <c r="Q3897" s="242"/>
      <c r="R3897" s="242"/>
      <c r="S3897" s="243" t="s">
        <v>4549</v>
      </c>
      <c r="T3897" s="1371"/>
      <c r="U3897" s="245"/>
      <c r="V3897" s="246"/>
      <c r="X3897" s="247" t="s">
        <v>4856</v>
      </c>
      <c r="Y3897" s="248"/>
      <c r="Z3897" s="202"/>
      <c r="AA3897" s="202"/>
      <c r="AB3897" s="243"/>
      <c r="AC3897" s="249" t="str">
        <f>IF(B3897="","",(IFERROR(VLOOKUP(B3897,Projecten!A$4:X$9452,5,FALSE),"niet bekend")))</f>
        <v/>
      </c>
      <c r="AD3897" s="330" t="str">
        <f>IF(AC3897="","",(IF(F3897=0,AF3897,(F3897/AC3897*AF3897))))</f>
        <v/>
      </c>
      <c r="AE3897" s="211" t="str">
        <f>IF(B3897="","",(IFERROR(VLOOKUP(B3897,Projecten!A$4:X$9452,23,FALSE),"niet bekend")))</f>
        <v/>
      </c>
      <c r="AF3897" s="330" t="str">
        <f>IF(B3897="","",(IFERROR(VLOOKUP(B3897,Projecten!A$4:X$9452,12,FALSE),"niet bekend")))</f>
        <v/>
      </c>
      <c r="AG3897" s="209"/>
    </row>
    <row r="3898" spans="1:33" s="259" customFormat="1" x14ac:dyDescent="0.2">
      <c r="A3898" s="202"/>
      <c r="B3898" s="250"/>
      <c r="C3898" s="251"/>
      <c r="D3898" s="251"/>
      <c r="E3898" s="239"/>
      <c r="F3898" s="239"/>
      <c r="G3898" s="239"/>
      <c r="H3898" s="239"/>
      <c r="I3898" s="239"/>
      <c r="J3898" s="253"/>
      <c r="K3898" s="253"/>
      <c r="L3898" s="253"/>
      <c r="M3898" s="253"/>
      <c r="N3898" s="254"/>
      <c r="O3898" s="254"/>
      <c r="P3898" s="254"/>
      <c r="Q3898" s="254"/>
      <c r="R3898" s="254"/>
      <c r="S3898" s="243">
        <v>2018</v>
      </c>
      <c r="T3898" s="1443"/>
      <c r="U3898" s="255"/>
      <c r="V3898" s="256"/>
      <c r="W3898" s="239"/>
      <c r="X3898" s="239"/>
      <c r="Y3898" s="257"/>
      <c r="Z3898" s="239"/>
      <c r="AA3898" s="239"/>
      <c r="AB3898" s="1120"/>
      <c r="AC3898" s="249" t="str">
        <f>IF(B3898="","",(IFERROR(VLOOKUP(B3898,Projecten!A$4:X$9452,5,FALSE),"niet bekend")))</f>
        <v/>
      </c>
      <c r="AD3898" s="330" t="str">
        <f>IF(AC3898="","",(IF(F3898=0,AF3898,(F3898/AC3898*AF3898))))</f>
        <v/>
      </c>
      <c r="AE3898" s="211" t="str">
        <f>IF(B3898="","",(IFERROR(VLOOKUP(B3898,Projecten!A$4:X$9452,23,FALSE),"niet bekend")))</f>
        <v/>
      </c>
      <c r="AF3898" s="330" t="str">
        <f>IF(B3898="","",(IFERROR(VLOOKUP(B3898,Projecten!A$4:X$9452,12,FALSE),"niet bekend")))</f>
        <v/>
      </c>
    </row>
    <row r="3899" spans="1:33" s="259" customFormat="1" x14ac:dyDescent="0.2">
      <c r="A3899" s="202">
        <v>37965</v>
      </c>
      <c r="B3899" s="250"/>
      <c r="C3899" s="251"/>
      <c r="D3899" s="252" t="s">
        <v>5993</v>
      </c>
      <c r="E3899" s="239"/>
      <c r="F3899" s="239"/>
      <c r="G3899" s="239"/>
      <c r="H3899" s="239"/>
      <c r="I3899" s="239"/>
      <c r="J3899" s="253"/>
      <c r="K3899" s="253"/>
      <c r="L3899" s="253"/>
      <c r="M3899" s="253"/>
      <c r="N3899" s="254"/>
      <c r="O3899" s="254"/>
      <c r="P3899" s="254"/>
      <c r="Q3899" s="254"/>
      <c r="R3899" s="254"/>
      <c r="S3899" s="251"/>
      <c r="T3899" s="1443"/>
      <c r="U3899" s="255"/>
      <c r="V3899" s="256"/>
      <c r="W3899" s="260"/>
      <c r="X3899" s="239"/>
      <c r="Y3899" s="257">
        <v>3</v>
      </c>
      <c r="Z3899" s="239"/>
      <c r="AA3899" s="239"/>
      <c r="AB3899" s="1120"/>
      <c r="AC3899" s="249"/>
      <c r="AD3899" s="330"/>
      <c r="AE3899" s="211"/>
      <c r="AF3899" s="330"/>
    </row>
    <row r="3900" spans="1:33" s="259" customFormat="1" x14ac:dyDescent="0.2">
      <c r="A3900" s="202">
        <v>37966</v>
      </c>
      <c r="B3900" s="250"/>
      <c r="C3900" s="251"/>
      <c r="D3900" s="252" t="s">
        <v>6046</v>
      </c>
      <c r="E3900" s="239"/>
      <c r="F3900" s="239"/>
      <c r="G3900" s="239"/>
      <c r="H3900" s="239"/>
      <c r="I3900" s="239"/>
      <c r="J3900" s="253"/>
      <c r="K3900" s="253"/>
      <c r="L3900" s="253"/>
      <c r="M3900" s="253"/>
      <c r="N3900" s="254"/>
      <c r="O3900" s="254"/>
      <c r="P3900" s="254"/>
      <c r="Q3900" s="254"/>
      <c r="R3900" s="254"/>
      <c r="S3900" s="251"/>
      <c r="T3900" s="1443"/>
      <c r="U3900" s="255"/>
      <c r="V3900" s="256"/>
      <c r="W3900" s="260"/>
      <c r="X3900" s="239"/>
      <c r="Y3900" s="257">
        <v>8.25</v>
      </c>
      <c r="Z3900" s="239"/>
      <c r="AA3900" s="239"/>
      <c r="AB3900" s="1120"/>
      <c r="AC3900" s="249"/>
      <c r="AD3900" s="330"/>
      <c r="AE3900" s="211"/>
      <c r="AF3900" s="330"/>
    </row>
    <row r="3901" spans="1:33" s="259" customFormat="1" x14ac:dyDescent="0.2">
      <c r="A3901" s="202">
        <v>37967</v>
      </c>
      <c r="B3901" s="250"/>
      <c r="C3901" s="251"/>
      <c r="D3901" s="252" t="s">
        <v>6036</v>
      </c>
      <c r="E3901" s="239"/>
      <c r="F3901" s="239"/>
      <c r="G3901" s="239"/>
      <c r="H3901" s="239"/>
      <c r="I3901" s="239"/>
      <c r="J3901" s="253"/>
      <c r="K3901" s="253"/>
      <c r="L3901" s="253"/>
      <c r="M3901" s="253"/>
      <c r="N3901" s="254"/>
      <c r="O3901" s="254"/>
      <c r="P3901" s="254"/>
      <c r="Q3901" s="254"/>
      <c r="R3901" s="254"/>
      <c r="S3901" s="251"/>
      <c r="T3901" s="1443"/>
      <c r="U3901" s="255"/>
      <c r="V3901" s="256"/>
      <c r="W3901" s="260"/>
      <c r="X3901" s="239"/>
      <c r="Y3901" s="257">
        <v>8.25</v>
      </c>
      <c r="Z3901" s="239"/>
      <c r="AA3901" s="239"/>
      <c r="AB3901" s="1120"/>
      <c r="AC3901" s="249"/>
      <c r="AD3901" s="330"/>
      <c r="AE3901" s="211"/>
      <c r="AF3901" s="330"/>
    </row>
    <row r="3902" spans="1:33" s="259" customFormat="1" x14ac:dyDescent="0.2">
      <c r="A3902" s="202">
        <v>37968</v>
      </c>
      <c r="B3902" s="250"/>
      <c r="C3902" s="251"/>
      <c r="D3902" s="252" t="s">
        <v>6028</v>
      </c>
      <c r="E3902" s="239"/>
      <c r="F3902" s="239"/>
      <c r="G3902" s="239"/>
      <c r="H3902" s="239"/>
      <c r="I3902" s="239"/>
      <c r="J3902" s="253"/>
      <c r="K3902" s="253"/>
      <c r="L3902" s="253"/>
      <c r="M3902" s="253"/>
      <c r="N3902" s="254"/>
      <c r="O3902" s="254"/>
      <c r="P3902" s="254"/>
      <c r="Q3902" s="254"/>
      <c r="R3902" s="254"/>
      <c r="S3902" s="251"/>
      <c r="T3902" s="1443"/>
      <c r="U3902" s="255"/>
      <c r="V3902" s="256"/>
      <c r="W3902" s="260"/>
      <c r="X3902" s="239"/>
      <c r="Y3902" s="257">
        <v>17</v>
      </c>
      <c r="Z3902" s="239"/>
      <c r="AA3902" s="239"/>
      <c r="AB3902" s="1120"/>
      <c r="AC3902" s="249"/>
      <c r="AD3902" s="330"/>
      <c r="AE3902" s="211"/>
      <c r="AF3902" s="330"/>
    </row>
    <row r="3903" spans="1:33" x14ac:dyDescent="0.2">
      <c r="A3903" s="202">
        <v>37969</v>
      </c>
      <c r="B3903" s="243" t="s">
        <v>5694</v>
      </c>
      <c r="C3903" s="243">
        <v>122314</v>
      </c>
      <c r="D3903" s="243" t="s">
        <v>5695</v>
      </c>
      <c r="E3903" s="202" t="s">
        <v>352</v>
      </c>
      <c r="F3903" s="202">
        <v>1</v>
      </c>
      <c r="G3903" s="202">
        <v>7</v>
      </c>
      <c r="H3903" s="202">
        <v>2</v>
      </c>
      <c r="I3903" s="202">
        <v>4</v>
      </c>
      <c r="J3903" s="267">
        <v>43391</v>
      </c>
      <c r="K3903" s="267">
        <v>43388</v>
      </c>
      <c r="L3903" s="1441" t="s">
        <v>1485</v>
      </c>
      <c r="M3903" s="1441" t="s">
        <v>1485</v>
      </c>
      <c r="N3903" s="254" t="s">
        <v>47</v>
      </c>
      <c r="O3903" s="254" t="s">
        <v>47</v>
      </c>
      <c r="P3903" s="254" t="s">
        <v>47</v>
      </c>
      <c r="Q3903" s="254" t="s">
        <v>47</v>
      </c>
      <c r="R3903" s="254" t="s">
        <v>47</v>
      </c>
      <c r="S3903" s="243"/>
      <c r="T3903" s="1371"/>
      <c r="U3903" s="254">
        <v>42</v>
      </c>
      <c r="V3903" s="246"/>
      <c r="W3903" s="202" t="s">
        <v>5727</v>
      </c>
      <c r="X3903" s="265" t="s">
        <v>6033</v>
      </c>
      <c r="Y3903" s="248">
        <v>18</v>
      </c>
      <c r="Z3903" s="202"/>
      <c r="AA3903" s="202"/>
      <c r="AB3903" s="243"/>
      <c r="AC3903" s="249">
        <f>IF(B3903="","",(IFERROR(VLOOKUP(B3903,Projecten!A$4:X$9452,5,FALSE),"niet bekend")))</f>
        <v>1</v>
      </c>
      <c r="AD3903" s="330">
        <f t="shared" ref="AD3903:AD3919" si="259">IF(AC3903="","",(IF(F3903=0,AF3903,(F3903/AC3903*AF3903))))</f>
        <v>3473.49</v>
      </c>
      <c r="AE3903" s="211">
        <f>IF(B3903="","",(IFERROR(VLOOKUP(B3903,Projecten!A$4:X$9452,23,FALSE),"niet bekend")))</f>
        <v>3473.49</v>
      </c>
      <c r="AF3903" s="330">
        <f>IF(B3903="","",(IFERROR(VLOOKUP(B3903,Projecten!A$4:X$9452,12,FALSE),"niet bekend")))</f>
        <v>3473.49</v>
      </c>
      <c r="AG3903" s="209"/>
    </row>
    <row r="3904" spans="1:33" x14ac:dyDescent="0.2">
      <c r="A3904" s="202">
        <v>37970</v>
      </c>
      <c r="B3904" s="243" t="s">
        <v>5696</v>
      </c>
      <c r="C3904" s="243">
        <v>122314</v>
      </c>
      <c r="D3904" s="243" t="s">
        <v>5697</v>
      </c>
      <c r="E3904" s="202" t="s">
        <v>352</v>
      </c>
      <c r="F3904" s="202">
        <v>1</v>
      </c>
      <c r="G3904" s="202">
        <v>7</v>
      </c>
      <c r="H3904" s="202">
        <v>2</v>
      </c>
      <c r="I3904" s="202">
        <v>4</v>
      </c>
      <c r="J3904" s="267">
        <v>43391</v>
      </c>
      <c r="K3904" s="267">
        <v>43388</v>
      </c>
      <c r="L3904" s="1441" t="s">
        <v>1485</v>
      </c>
      <c r="M3904" s="1441" t="s">
        <v>1485</v>
      </c>
      <c r="N3904" s="254" t="s">
        <v>47</v>
      </c>
      <c r="O3904" s="254" t="s">
        <v>47</v>
      </c>
      <c r="P3904" s="254" t="s">
        <v>47</v>
      </c>
      <c r="Q3904" s="254" t="s">
        <v>47</v>
      </c>
      <c r="R3904" s="254" t="s">
        <v>47</v>
      </c>
      <c r="S3904" s="243"/>
      <c r="T3904" s="1371"/>
      <c r="U3904" s="254">
        <v>42</v>
      </c>
      <c r="V3904" s="246"/>
      <c r="W3904" s="202" t="s">
        <v>5727</v>
      </c>
      <c r="X3904" s="265" t="s">
        <v>6033</v>
      </c>
      <c r="Y3904" s="248">
        <v>18</v>
      </c>
      <c r="Z3904" s="202"/>
      <c r="AA3904" s="202"/>
      <c r="AB3904" s="243"/>
      <c r="AC3904" s="249">
        <f>IF(B3904="","",(IFERROR(VLOOKUP(B3904,Projecten!A$4:X$9452,5,FALSE),"niet bekend")))</f>
        <v>1</v>
      </c>
      <c r="AD3904" s="330">
        <f t="shared" si="259"/>
        <v>3473.49</v>
      </c>
      <c r="AE3904" s="211">
        <f>IF(B3904="","",(IFERROR(VLOOKUP(B3904,Projecten!A$4:X$9452,23,FALSE),"niet bekend")))</f>
        <v>3473.49</v>
      </c>
      <c r="AF3904" s="330">
        <f>IF(B3904="","",(IFERROR(VLOOKUP(B3904,Projecten!A$4:X$9452,12,FALSE),"niet bekend")))</f>
        <v>3473.49</v>
      </c>
      <c r="AG3904" s="209"/>
    </row>
    <row r="3905" spans="1:33" x14ac:dyDescent="0.2">
      <c r="A3905" s="202">
        <v>37971</v>
      </c>
      <c r="B3905" s="243" t="s">
        <v>5698</v>
      </c>
      <c r="C3905" s="243">
        <v>122314</v>
      </c>
      <c r="D3905" s="243" t="s">
        <v>5699</v>
      </c>
      <c r="E3905" s="202" t="s">
        <v>352</v>
      </c>
      <c r="F3905" s="202">
        <v>1</v>
      </c>
      <c r="G3905" s="202">
        <v>7</v>
      </c>
      <c r="H3905" s="202">
        <v>2</v>
      </c>
      <c r="I3905" s="202">
        <v>4</v>
      </c>
      <c r="J3905" s="267">
        <v>43391</v>
      </c>
      <c r="K3905" s="267">
        <v>43388</v>
      </c>
      <c r="L3905" s="1441" t="s">
        <v>1485</v>
      </c>
      <c r="M3905" s="1441" t="s">
        <v>1485</v>
      </c>
      <c r="N3905" s="254" t="s">
        <v>47</v>
      </c>
      <c r="O3905" s="254" t="s">
        <v>47</v>
      </c>
      <c r="P3905" s="254" t="s">
        <v>47</v>
      </c>
      <c r="Q3905" s="254" t="s">
        <v>47</v>
      </c>
      <c r="R3905" s="254" t="s">
        <v>47</v>
      </c>
      <c r="S3905" s="243"/>
      <c r="T3905" s="1371"/>
      <c r="U3905" s="254">
        <v>42</v>
      </c>
      <c r="V3905" s="246"/>
      <c r="W3905" s="202" t="s">
        <v>5727</v>
      </c>
      <c r="X3905" s="265" t="s">
        <v>6034</v>
      </c>
      <c r="Y3905" s="248">
        <v>18</v>
      </c>
      <c r="Z3905" s="202"/>
      <c r="AA3905" s="202"/>
      <c r="AB3905" s="243"/>
      <c r="AC3905" s="249">
        <f>IF(B3905="","",(IFERROR(VLOOKUP(B3905,Projecten!A$4:X$9452,5,FALSE),"niet bekend")))</f>
        <v>1</v>
      </c>
      <c r="AD3905" s="330">
        <f t="shared" si="259"/>
        <v>3473.49</v>
      </c>
      <c r="AE3905" s="211">
        <f>IF(B3905="","",(IFERROR(VLOOKUP(B3905,Projecten!A$4:X$9452,23,FALSE),"niet bekend")))</f>
        <v>3473.49</v>
      </c>
      <c r="AF3905" s="330">
        <f>IF(B3905="","",(IFERROR(VLOOKUP(B3905,Projecten!A$4:X$9452,12,FALSE),"niet bekend")))</f>
        <v>3473.49</v>
      </c>
      <c r="AG3905" s="209"/>
    </row>
    <row r="3906" spans="1:33" x14ac:dyDescent="0.2">
      <c r="A3906" s="202">
        <v>37972</v>
      </c>
      <c r="B3906" s="243" t="s">
        <v>5700</v>
      </c>
      <c r="C3906" s="243">
        <v>122314</v>
      </c>
      <c r="D3906" s="243" t="s">
        <v>5704</v>
      </c>
      <c r="E3906" s="202" t="s">
        <v>352</v>
      </c>
      <c r="F3906" s="202">
        <v>1</v>
      </c>
      <c r="G3906" s="202">
        <v>7</v>
      </c>
      <c r="H3906" s="202">
        <v>2</v>
      </c>
      <c r="I3906" s="202">
        <v>4</v>
      </c>
      <c r="J3906" s="267">
        <v>43398</v>
      </c>
      <c r="K3906" s="267">
        <v>43395</v>
      </c>
      <c r="L3906" s="1441" t="s">
        <v>1485</v>
      </c>
      <c r="M3906" s="1441" t="s">
        <v>1485</v>
      </c>
      <c r="N3906" s="254" t="s">
        <v>47</v>
      </c>
      <c r="O3906" s="254" t="s">
        <v>47</v>
      </c>
      <c r="P3906" s="254" t="s">
        <v>47</v>
      </c>
      <c r="Q3906" s="254" t="s">
        <v>47</v>
      </c>
      <c r="R3906" s="254" t="s">
        <v>47</v>
      </c>
      <c r="S3906" s="243"/>
      <c r="T3906" s="1371"/>
      <c r="U3906" s="254">
        <v>43</v>
      </c>
      <c r="V3906" s="246"/>
      <c r="W3906" s="202" t="s">
        <v>5727</v>
      </c>
      <c r="X3906" s="265" t="s">
        <v>6033</v>
      </c>
      <c r="Y3906" s="248">
        <v>18</v>
      </c>
      <c r="Z3906" s="202"/>
      <c r="AA3906" s="202"/>
      <c r="AB3906" s="243"/>
      <c r="AC3906" s="249">
        <f>IF(B3906="","",(IFERROR(VLOOKUP(B3906,Projecten!A$4:X$9452,5,FALSE),"niet bekend")))</f>
        <v>1</v>
      </c>
      <c r="AD3906" s="330">
        <f t="shared" si="259"/>
        <v>3473.49</v>
      </c>
      <c r="AE3906" s="211">
        <f>IF(B3906="","",(IFERROR(VLOOKUP(B3906,Projecten!A$4:X$9452,23,FALSE),"niet bekend")))</f>
        <v>3473.49</v>
      </c>
      <c r="AF3906" s="330">
        <f>IF(B3906="","",(IFERROR(VLOOKUP(B3906,Projecten!A$4:X$9452,12,FALSE),"niet bekend")))</f>
        <v>3473.49</v>
      </c>
      <c r="AG3906" s="209"/>
    </row>
    <row r="3907" spans="1:33" x14ac:dyDescent="0.2">
      <c r="A3907" s="202">
        <v>37973</v>
      </c>
      <c r="B3907" s="243" t="s">
        <v>5701</v>
      </c>
      <c r="C3907" s="243">
        <v>122315</v>
      </c>
      <c r="D3907" s="243" t="s">
        <v>5705</v>
      </c>
      <c r="E3907" s="202" t="s">
        <v>352</v>
      </c>
      <c r="F3907" s="202">
        <v>1</v>
      </c>
      <c r="G3907" s="202">
        <v>7</v>
      </c>
      <c r="H3907" s="202">
        <v>2</v>
      </c>
      <c r="I3907" s="202">
        <v>4</v>
      </c>
      <c r="J3907" s="267">
        <v>43398</v>
      </c>
      <c r="K3907" s="267">
        <v>43395</v>
      </c>
      <c r="L3907" s="1441" t="s">
        <v>1485</v>
      </c>
      <c r="M3907" s="1441" t="s">
        <v>1485</v>
      </c>
      <c r="N3907" s="254" t="s">
        <v>47</v>
      </c>
      <c r="O3907" s="254" t="s">
        <v>47</v>
      </c>
      <c r="P3907" s="254" t="s">
        <v>47</v>
      </c>
      <c r="Q3907" s="254" t="s">
        <v>47</v>
      </c>
      <c r="R3907" s="254" t="s">
        <v>47</v>
      </c>
      <c r="S3907" s="243"/>
      <c r="T3907" s="1371"/>
      <c r="U3907" s="254">
        <v>43</v>
      </c>
      <c r="V3907" s="246"/>
      <c r="W3907" s="202" t="s">
        <v>5727</v>
      </c>
      <c r="X3907" s="265" t="s">
        <v>6034</v>
      </c>
      <c r="Y3907" s="248">
        <v>18</v>
      </c>
      <c r="Z3907" s="202"/>
      <c r="AA3907" s="202"/>
      <c r="AB3907" s="243"/>
      <c r="AC3907" s="249">
        <f>IF(B3907="","",(IFERROR(VLOOKUP(B3907,Projecten!A$4:X$9452,5,FALSE),"niet bekend")))</f>
        <v>1</v>
      </c>
      <c r="AD3907" s="330">
        <f t="shared" si="259"/>
        <v>3473.49</v>
      </c>
      <c r="AE3907" s="211">
        <f>IF(B3907="","",(IFERROR(VLOOKUP(B3907,Projecten!A$4:X$9452,23,FALSE),"niet bekend")))</f>
        <v>3473.49</v>
      </c>
      <c r="AF3907" s="330">
        <f>IF(B3907="","",(IFERROR(VLOOKUP(B3907,Projecten!A$4:X$9452,12,FALSE),"niet bekend")))</f>
        <v>3473.49</v>
      </c>
      <c r="AG3907" s="209"/>
    </row>
    <row r="3908" spans="1:33" x14ac:dyDescent="0.2">
      <c r="A3908" s="202">
        <v>37974</v>
      </c>
      <c r="B3908" s="243" t="s">
        <v>5702</v>
      </c>
      <c r="C3908" s="243">
        <v>122315</v>
      </c>
      <c r="D3908" s="243" t="s">
        <v>5706</v>
      </c>
      <c r="E3908" s="202" t="s">
        <v>352</v>
      </c>
      <c r="F3908" s="202">
        <v>1</v>
      </c>
      <c r="G3908" s="202">
        <v>7</v>
      </c>
      <c r="H3908" s="202">
        <v>2</v>
      </c>
      <c r="I3908" s="202">
        <v>4</v>
      </c>
      <c r="J3908" s="267">
        <v>43398</v>
      </c>
      <c r="K3908" s="267">
        <v>43395</v>
      </c>
      <c r="L3908" s="1441" t="s">
        <v>1485</v>
      </c>
      <c r="M3908" s="1441" t="s">
        <v>1485</v>
      </c>
      <c r="N3908" s="254" t="s">
        <v>47</v>
      </c>
      <c r="O3908" s="254" t="s">
        <v>47</v>
      </c>
      <c r="P3908" s="254" t="s">
        <v>47</v>
      </c>
      <c r="Q3908" s="254" t="s">
        <v>47</v>
      </c>
      <c r="R3908" s="254" t="s">
        <v>47</v>
      </c>
      <c r="S3908" s="243"/>
      <c r="T3908" s="1371"/>
      <c r="U3908" s="254">
        <v>43</v>
      </c>
      <c r="V3908" s="246"/>
      <c r="W3908" s="202" t="s">
        <v>5727</v>
      </c>
      <c r="X3908" s="265" t="s">
        <v>6033</v>
      </c>
      <c r="Y3908" s="248">
        <v>18</v>
      </c>
      <c r="Z3908" s="202"/>
      <c r="AA3908" s="202"/>
      <c r="AB3908" s="243"/>
      <c r="AC3908" s="249">
        <f>IF(B3908="","",(IFERROR(VLOOKUP(B3908,Projecten!A$4:X$9452,5,FALSE),"niet bekend")))</f>
        <v>1</v>
      </c>
      <c r="AD3908" s="330">
        <f t="shared" si="259"/>
        <v>3473.49</v>
      </c>
      <c r="AE3908" s="211">
        <f>IF(B3908="","",(IFERROR(VLOOKUP(B3908,Projecten!A$4:X$9452,23,FALSE),"niet bekend")))</f>
        <v>3473.49</v>
      </c>
      <c r="AF3908" s="330">
        <f>IF(B3908="","",(IFERROR(VLOOKUP(B3908,Projecten!A$4:X$9452,12,FALSE),"niet bekend")))</f>
        <v>3473.49</v>
      </c>
      <c r="AG3908" s="209"/>
    </row>
    <row r="3909" spans="1:33" x14ac:dyDescent="0.2">
      <c r="A3909" s="202">
        <v>37975</v>
      </c>
      <c r="B3909" s="243" t="s">
        <v>5703</v>
      </c>
      <c r="C3909" s="243">
        <v>122315</v>
      </c>
      <c r="D3909" s="243" t="s">
        <v>5707</v>
      </c>
      <c r="E3909" s="202" t="s">
        <v>352</v>
      </c>
      <c r="F3909" s="202">
        <v>1</v>
      </c>
      <c r="G3909" s="202">
        <v>7</v>
      </c>
      <c r="H3909" s="202">
        <v>2</v>
      </c>
      <c r="I3909" s="202">
        <v>4</v>
      </c>
      <c r="J3909" s="267">
        <v>43398</v>
      </c>
      <c r="K3909" s="267">
        <v>43395</v>
      </c>
      <c r="L3909" s="1441" t="s">
        <v>1485</v>
      </c>
      <c r="M3909" s="1441" t="s">
        <v>1485</v>
      </c>
      <c r="N3909" s="254" t="s">
        <v>47</v>
      </c>
      <c r="O3909" s="254" t="s">
        <v>47</v>
      </c>
      <c r="P3909" s="254" t="s">
        <v>47</v>
      </c>
      <c r="Q3909" s="254" t="s">
        <v>47</v>
      </c>
      <c r="R3909" s="254" t="s">
        <v>47</v>
      </c>
      <c r="S3909" s="243"/>
      <c r="T3909" s="1371"/>
      <c r="U3909" s="254">
        <v>43</v>
      </c>
      <c r="V3909" s="246"/>
      <c r="W3909" s="202" t="s">
        <v>5727</v>
      </c>
      <c r="X3909" s="265" t="s">
        <v>6033</v>
      </c>
      <c r="Y3909" s="248">
        <v>18</v>
      </c>
      <c r="Z3909" s="202"/>
      <c r="AA3909" s="202"/>
      <c r="AB3909" s="243"/>
      <c r="AC3909" s="249">
        <f>IF(B3909="","",(IFERROR(VLOOKUP(B3909,Projecten!A$4:X$9452,5,FALSE),"niet bekend")))</f>
        <v>1</v>
      </c>
      <c r="AD3909" s="330">
        <f t="shared" si="259"/>
        <v>3473.49</v>
      </c>
      <c r="AE3909" s="211">
        <f>IF(B3909="","",(IFERROR(VLOOKUP(B3909,Projecten!A$4:X$9452,23,FALSE),"niet bekend")))</f>
        <v>3473.49</v>
      </c>
      <c r="AF3909" s="330">
        <f>IF(B3909="","",(IFERROR(VLOOKUP(B3909,Projecten!A$4:X$9452,12,FALSE),"niet bekend")))</f>
        <v>3473.49</v>
      </c>
      <c r="AG3909" s="209"/>
    </row>
    <row r="3910" spans="1:33" x14ac:dyDescent="0.2">
      <c r="A3910" s="202">
        <v>37976</v>
      </c>
      <c r="B3910" s="243" t="s">
        <v>5728</v>
      </c>
      <c r="C3910" s="243">
        <v>122315</v>
      </c>
      <c r="D3910" s="243" t="s">
        <v>5718</v>
      </c>
      <c r="E3910" s="202" t="s">
        <v>352</v>
      </c>
      <c r="F3910" s="202">
        <v>1</v>
      </c>
      <c r="G3910" s="202">
        <v>9</v>
      </c>
      <c r="H3910" s="202">
        <v>3</v>
      </c>
      <c r="I3910" s="202">
        <v>4</v>
      </c>
      <c r="J3910" s="267">
        <v>43398</v>
      </c>
      <c r="K3910" s="267">
        <v>43395</v>
      </c>
      <c r="L3910" s="1441" t="s">
        <v>1485</v>
      </c>
      <c r="M3910" s="1441" t="s">
        <v>1485</v>
      </c>
      <c r="N3910" s="254" t="s">
        <v>47</v>
      </c>
      <c r="O3910" s="254" t="s">
        <v>47</v>
      </c>
      <c r="P3910" s="254" t="s">
        <v>47</v>
      </c>
      <c r="Q3910" s="254" t="s">
        <v>47</v>
      </c>
      <c r="R3910" s="254" t="s">
        <v>47</v>
      </c>
      <c r="S3910" s="243"/>
      <c r="T3910" s="1371"/>
      <c r="U3910" s="254">
        <v>43</v>
      </c>
      <c r="V3910" s="246"/>
      <c r="W3910" s="202" t="s">
        <v>5727</v>
      </c>
      <c r="X3910" s="265" t="s">
        <v>6035</v>
      </c>
      <c r="Y3910" s="295">
        <v>21</v>
      </c>
      <c r="Z3910" s="202"/>
      <c r="AA3910" s="202"/>
      <c r="AB3910" s="243"/>
      <c r="AC3910" s="249">
        <f>IF(B3910="","",(IFERROR(VLOOKUP(B3910,Projecten!A$4:X$9452,5,FALSE),"niet bekend")))</f>
        <v>1</v>
      </c>
      <c r="AD3910" s="330">
        <f t="shared" si="259"/>
        <v>4662.96</v>
      </c>
      <c r="AE3910" s="211">
        <f>IF(B3910="","",(IFERROR(VLOOKUP(B3910,Projecten!A$4:X$9452,23,FALSE),"niet bekend")))</f>
        <v>4662.96</v>
      </c>
      <c r="AF3910" s="330">
        <f>IF(B3910="","",(IFERROR(VLOOKUP(B3910,Projecten!A$4:X$9452,12,FALSE),"niet bekend")))</f>
        <v>4662.96</v>
      </c>
      <c r="AG3910" s="209"/>
    </row>
    <row r="3911" spans="1:33" x14ac:dyDescent="0.2">
      <c r="A3911" s="202">
        <v>37977</v>
      </c>
      <c r="B3911" s="243">
        <v>2018648</v>
      </c>
      <c r="C3911" s="243">
        <v>122316</v>
      </c>
      <c r="D3911" s="243">
        <v>722618</v>
      </c>
      <c r="E3911" s="202" t="s">
        <v>26</v>
      </c>
      <c r="F3911" s="202">
        <v>1</v>
      </c>
      <c r="G3911" s="202">
        <v>8</v>
      </c>
      <c r="H3911" s="202">
        <v>5</v>
      </c>
      <c r="I3911" s="202">
        <v>3</v>
      </c>
      <c r="J3911" s="262">
        <v>43375</v>
      </c>
      <c r="K3911" s="262">
        <v>43376</v>
      </c>
      <c r="L3911" s="1441" t="s">
        <v>1485</v>
      </c>
      <c r="M3911" s="1441" t="s">
        <v>1485</v>
      </c>
      <c r="N3911" s="254" t="s">
        <v>47</v>
      </c>
      <c r="O3911" s="254" t="s">
        <v>47</v>
      </c>
      <c r="P3911" s="254" t="s">
        <v>47</v>
      </c>
      <c r="Q3911" s="254" t="s">
        <v>47</v>
      </c>
      <c r="R3911" s="254" t="s">
        <v>47</v>
      </c>
      <c r="S3911" s="243"/>
      <c r="T3911" s="1371"/>
      <c r="U3911" s="254">
        <v>42</v>
      </c>
      <c r="V3911" s="246"/>
      <c r="W3911" s="202" t="s">
        <v>162</v>
      </c>
      <c r="X3911" s="265" t="s">
        <v>1341</v>
      </c>
      <c r="Y3911" s="295">
        <v>17</v>
      </c>
      <c r="Z3911" s="202"/>
      <c r="AA3911" s="202"/>
      <c r="AB3911" s="243"/>
      <c r="AC3911" s="249">
        <f>IF(B3911="","",(IFERROR(VLOOKUP(B3911,Projecten!A$4:X$9452,5,FALSE),"niet bekend")))</f>
        <v>1</v>
      </c>
      <c r="AD3911" s="330">
        <f t="shared" si="259"/>
        <v>3030.29</v>
      </c>
      <c r="AE3911" s="211">
        <f>IF(B3911="","",(IFERROR(VLOOKUP(B3911,Projecten!A$4:X$9452,23,FALSE),"niet bekend")))</f>
        <v>3030.29</v>
      </c>
      <c r="AF3911" s="330">
        <f>IF(B3911="","",(IFERROR(VLOOKUP(B3911,Projecten!A$4:X$9452,12,FALSE),"niet bekend")))</f>
        <v>3030.29</v>
      </c>
      <c r="AG3911" s="209"/>
    </row>
    <row r="3912" spans="1:33" x14ac:dyDescent="0.2">
      <c r="A3912" s="202">
        <v>37978</v>
      </c>
      <c r="B3912" s="243">
        <v>2018649</v>
      </c>
      <c r="C3912" s="243">
        <v>122316</v>
      </c>
      <c r="D3912" s="243">
        <v>672818</v>
      </c>
      <c r="E3912" s="202" t="s">
        <v>26</v>
      </c>
      <c r="F3912" s="202">
        <v>1</v>
      </c>
      <c r="G3912" s="202">
        <v>9</v>
      </c>
      <c r="H3912" s="202">
        <v>6</v>
      </c>
      <c r="I3912" s="202">
        <v>3</v>
      </c>
      <c r="J3912" s="262">
        <v>43375</v>
      </c>
      <c r="K3912" s="262">
        <v>43376</v>
      </c>
      <c r="L3912" s="1441" t="s">
        <v>1485</v>
      </c>
      <c r="M3912" s="1441" t="s">
        <v>1485</v>
      </c>
      <c r="N3912" s="254" t="s">
        <v>47</v>
      </c>
      <c r="O3912" s="254" t="s">
        <v>47</v>
      </c>
      <c r="P3912" s="254" t="s">
        <v>47</v>
      </c>
      <c r="Q3912" s="254" t="s">
        <v>47</v>
      </c>
      <c r="R3912" s="254" t="s">
        <v>47</v>
      </c>
      <c r="S3912" s="243"/>
      <c r="T3912" s="1371"/>
      <c r="U3912" s="254">
        <v>42</v>
      </c>
      <c r="V3912" s="246"/>
      <c r="W3912" s="202" t="s">
        <v>162</v>
      </c>
      <c r="X3912" s="265" t="s">
        <v>6026</v>
      </c>
      <c r="Y3912" s="295">
        <v>18</v>
      </c>
      <c r="Z3912" s="202"/>
      <c r="AA3912" s="202"/>
      <c r="AB3912" s="243"/>
      <c r="AC3912" s="249">
        <f>IF(B3912="","",(IFERROR(VLOOKUP(B3912,Projecten!A$4:X$9452,5,FALSE),"niet bekend")))</f>
        <v>1</v>
      </c>
      <c r="AD3912" s="330">
        <f t="shared" si="259"/>
        <v>3282.04</v>
      </c>
      <c r="AE3912" s="211">
        <f>IF(B3912="","",(IFERROR(VLOOKUP(B3912,Projecten!A$4:X$9452,23,FALSE),"niet bekend")))</f>
        <v>3282.04</v>
      </c>
      <c r="AF3912" s="330">
        <f>IF(B3912="","",(IFERROR(VLOOKUP(B3912,Projecten!A$4:X$9452,12,FALSE),"niet bekend")))</f>
        <v>3282.04</v>
      </c>
      <c r="AG3912" s="209"/>
    </row>
    <row r="3913" spans="1:33" x14ac:dyDescent="0.2">
      <c r="A3913" s="202">
        <v>37979</v>
      </c>
      <c r="B3913" s="243">
        <v>2018650</v>
      </c>
      <c r="C3913" s="243">
        <v>122316</v>
      </c>
      <c r="D3913" s="243">
        <v>722718</v>
      </c>
      <c r="E3913" s="202" t="s">
        <v>26</v>
      </c>
      <c r="F3913" s="202">
        <v>1</v>
      </c>
      <c r="G3913" s="202">
        <v>8</v>
      </c>
      <c r="H3913" s="202">
        <v>5</v>
      </c>
      <c r="I3913" s="202">
        <v>3</v>
      </c>
      <c r="J3913" s="262">
        <v>43375</v>
      </c>
      <c r="K3913" s="262">
        <v>43376</v>
      </c>
      <c r="L3913" s="1441" t="s">
        <v>1485</v>
      </c>
      <c r="M3913" s="1441" t="s">
        <v>1485</v>
      </c>
      <c r="N3913" s="254" t="s">
        <v>47</v>
      </c>
      <c r="O3913" s="254" t="s">
        <v>47</v>
      </c>
      <c r="P3913" s="254" t="s">
        <v>47</v>
      </c>
      <c r="Q3913" s="254" t="s">
        <v>47</v>
      </c>
      <c r="R3913" s="254" t="s">
        <v>47</v>
      </c>
      <c r="S3913" s="243"/>
      <c r="T3913" s="1371"/>
      <c r="U3913" s="254">
        <v>42</v>
      </c>
      <c r="V3913" s="246"/>
      <c r="W3913" s="202" t="s">
        <v>162</v>
      </c>
      <c r="X3913" s="265" t="s">
        <v>1341</v>
      </c>
      <c r="Y3913" s="295">
        <v>17</v>
      </c>
      <c r="Z3913" s="202"/>
      <c r="AA3913" s="202"/>
      <c r="AB3913" s="243"/>
      <c r="AC3913" s="249">
        <f>IF(B3913="","",(IFERROR(VLOOKUP(B3913,Projecten!A$4:X$9452,5,FALSE),"niet bekend")))</f>
        <v>1</v>
      </c>
      <c r="AD3913" s="330">
        <f t="shared" si="259"/>
        <v>3010.54</v>
      </c>
      <c r="AE3913" s="211">
        <f>IF(B3913="","",(IFERROR(VLOOKUP(B3913,Projecten!A$4:X$9452,23,FALSE),"niet bekend")))</f>
        <v>3010.54</v>
      </c>
      <c r="AF3913" s="330">
        <f>IF(B3913="","",(IFERROR(VLOOKUP(B3913,Projecten!A$4:X$9452,12,FALSE),"niet bekend")))</f>
        <v>3010.54</v>
      </c>
      <c r="AG3913" s="209"/>
    </row>
    <row r="3914" spans="1:33" x14ac:dyDescent="0.2">
      <c r="A3914" s="202">
        <v>37980</v>
      </c>
      <c r="B3914" s="243">
        <v>2018594</v>
      </c>
      <c r="C3914" s="243">
        <v>122317</v>
      </c>
      <c r="D3914" s="243" t="s">
        <v>5763</v>
      </c>
      <c r="E3914" s="202" t="s">
        <v>26</v>
      </c>
      <c r="F3914" s="273">
        <v>1</v>
      </c>
      <c r="G3914" s="273">
        <v>14</v>
      </c>
      <c r="H3914" s="273">
        <v>6</v>
      </c>
      <c r="I3914" s="273">
        <v>5</v>
      </c>
      <c r="J3914" s="262">
        <v>43375</v>
      </c>
      <c r="K3914" s="262">
        <v>43376</v>
      </c>
      <c r="L3914" s="1441" t="s">
        <v>1485</v>
      </c>
      <c r="M3914" s="1441" t="s">
        <v>1485</v>
      </c>
      <c r="N3914" s="254" t="s">
        <v>47</v>
      </c>
      <c r="O3914" s="254" t="s">
        <v>47</v>
      </c>
      <c r="P3914" s="254" t="s">
        <v>47</v>
      </c>
      <c r="Q3914" s="254" t="s">
        <v>47</v>
      </c>
      <c r="R3914" s="254" t="s">
        <v>47</v>
      </c>
      <c r="S3914" s="243"/>
      <c r="T3914" s="1371"/>
      <c r="U3914" s="254">
        <v>42</v>
      </c>
      <c r="V3914" s="246"/>
      <c r="W3914" s="202" t="s">
        <v>162</v>
      </c>
      <c r="X3914" s="265" t="s">
        <v>5941</v>
      </c>
      <c r="Y3914" s="248">
        <v>27</v>
      </c>
      <c r="Z3914" s="202"/>
      <c r="AA3914" s="202"/>
      <c r="AB3914" s="243"/>
      <c r="AC3914" s="249">
        <f>IF(B3914="","",(IFERROR(VLOOKUP(B3914,Projecten!A$4:X$9452,5,FALSE),"niet bekend")))</f>
        <v>1</v>
      </c>
      <c r="AD3914" s="330">
        <f t="shared" si="259"/>
        <v>7321.13</v>
      </c>
      <c r="AE3914" s="211">
        <f>IF(B3914="","",(IFERROR(VLOOKUP(B3914,Projecten!A$4:X$9452,23,FALSE),"niet bekend")))</f>
        <v>7321.13</v>
      </c>
      <c r="AF3914" s="330">
        <f>IF(B3914="","",(IFERROR(VLOOKUP(B3914,Projecten!A$4:X$9452,12,FALSE),"niet bekend")))</f>
        <v>7321.13</v>
      </c>
      <c r="AG3914" s="209"/>
    </row>
    <row r="3915" spans="1:33" x14ac:dyDescent="0.2">
      <c r="A3915" s="202"/>
      <c r="B3915" s="243"/>
      <c r="C3915" s="243"/>
      <c r="F3915" s="202"/>
      <c r="J3915" s="263"/>
      <c r="K3915" s="263"/>
      <c r="L3915" s="1441"/>
      <c r="M3915" s="1441"/>
      <c r="S3915" s="243"/>
      <c r="T3915" s="1371"/>
      <c r="V3915" s="246"/>
      <c r="X3915" s="265"/>
      <c r="Y3915" s="295"/>
      <c r="Z3915" s="202"/>
      <c r="AA3915" s="202"/>
      <c r="AB3915" s="243"/>
      <c r="AC3915" s="249" t="str">
        <f>IF(B3915="","",(IFERROR(VLOOKUP(B3915,Projecten!A$4:X$9452,5,FALSE),"niet bekend")))</f>
        <v/>
      </c>
      <c r="AD3915" s="330" t="str">
        <f t="shared" si="259"/>
        <v/>
      </c>
      <c r="AE3915" s="211" t="str">
        <f>IF(B3915="","",(IFERROR(VLOOKUP(B3915,Projecten!A$4:X$9452,23,FALSE),"niet bekend")))</f>
        <v/>
      </c>
      <c r="AF3915" s="330" t="str">
        <f>IF(B3915="","",(IFERROR(VLOOKUP(B3915,Projecten!A$4:X$9452,12,FALSE),"niet bekend")))</f>
        <v/>
      </c>
      <c r="AG3915" s="209"/>
    </row>
    <row r="3916" spans="1:33" x14ac:dyDescent="0.2">
      <c r="A3916" s="202">
        <v>37983</v>
      </c>
      <c r="B3916" s="243">
        <v>2018660</v>
      </c>
      <c r="C3916" s="243">
        <v>122319</v>
      </c>
      <c r="D3916" s="243" t="s">
        <v>5862</v>
      </c>
      <c r="E3916" s="202" t="s">
        <v>317</v>
      </c>
      <c r="F3916" s="202">
        <v>1</v>
      </c>
      <c r="G3916" s="202">
        <v>2</v>
      </c>
      <c r="H3916" s="202">
        <v>1</v>
      </c>
      <c r="I3916" s="202">
        <v>1</v>
      </c>
      <c r="J3916" s="262">
        <v>43382</v>
      </c>
      <c r="K3916" s="263" t="s">
        <v>1485</v>
      </c>
      <c r="L3916" s="1441" t="s">
        <v>1485</v>
      </c>
      <c r="M3916" s="1441" t="s">
        <v>1485</v>
      </c>
      <c r="N3916" s="254" t="s">
        <v>47</v>
      </c>
      <c r="O3916" s="254" t="s">
        <v>47</v>
      </c>
      <c r="P3916" s="254" t="s">
        <v>47</v>
      </c>
      <c r="Q3916" s="254" t="s">
        <v>47</v>
      </c>
      <c r="R3916" s="254" t="s">
        <v>47</v>
      </c>
      <c r="S3916" s="243"/>
      <c r="T3916" s="1371"/>
      <c r="U3916" s="254">
        <v>42</v>
      </c>
      <c r="V3916" s="246"/>
      <c r="W3916" s="202" t="s">
        <v>777</v>
      </c>
      <c r="X3916" s="265" t="s">
        <v>1341</v>
      </c>
      <c r="Y3916" s="295">
        <v>6</v>
      </c>
      <c r="Z3916" s="202"/>
      <c r="AA3916" s="202"/>
      <c r="AB3916" s="243"/>
      <c r="AC3916" s="249">
        <f>IF(B3916="","",(IFERROR(VLOOKUP(B3916,Projecten!A$4:X$9452,5,FALSE),"niet bekend")))</f>
        <v>1</v>
      </c>
      <c r="AD3916" s="330">
        <f t="shared" si="259"/>
        <v>919.76</v>
      </c>
      <c r="AE3916" s="211">
        <f>IF(B3916="","",(IFERROR(VLOOKUP(B3916,Projecten!A$4:X$9452,23,FALSE),"niet bekend")))</f>
        <v>919.76</v>
      </c>
      <c r="AF3916" s="330">
        <f>IF(B3916="","",(IFERROR(VLOOKUP(B3916,Projecten!A$4:X$9452,12,FALSE),"niet bekend")))</f>
        <v>919.76</v>
      </c>
      <c r="AG3916" s="209"/>
    </row>
    <row r="3917" spans="1:33" x14ac:dyDescent="0.2">
      <c r="A3917" s="202">
        <v>37984</v>
      </c>
      <c r="B3917" s="243">
        <v>2018661</v>
      </c>
      <c r="C3917" s="243">
        <v>122319</v>
      </c>
      <c r="D3917" s="243" t="s">
        <v>5863</v>
      </c>
      <c r="E3917" s="202" t="s">
        <v>317</v>
      </c>
      <c r="F3917" s="202">
        <v>1</v>
      </c>
      <c r="G3917" s="202">
        <v>9</v>
      </c>
      <c r="H3917" s="202">
        <v>6</v>
      </c>
      <c r="I3917" s="202">
        <v>3</v>
      </c>
      <c r="J3917" s="262">
        <v>43382</v>
      </c>
      <c r="K3917" s="263" t="s">
        <v>1485</v>
      </c>
      <c r="L3917" s="1441" t="s">
        <v>1485</v>
      </c>
      <c r="M3917" s="1441" t="s">
        <v>1485</v>
      </c>
      <c r="N3917" s="254" t="s">
        <v>47</v>
      </c>
      <c r="O3917" s="254" t="s">
        <v>47</v>
      </c>
      <c r="P3917" s="254" t="s">
        <v>47</v>
      </c>
      <c r="Q3917" s="254" t="s">
        <v>47</v>
      </c>
      <c r="R3917" s="254" t="s">
        <v>47</v>
      </c>
      <c r="S3917" s="243"/>
      <c r="T3917" s="1371"/>
      <c r="U3917" s="254">
        <v>42</v>
      </c>
      <c r="V3917" s="246"/>
      <c r="W3917" s="202" t="s">
        <v>777</v>
      </c>
      <c r="X3917" s="265" t="s">
        <v>1250</v>
      </c>
      <c r="Y3917" s="295">
        <v>20</v>
      </c>
      <c r="Z3917" s="202"/>
      <c r="AA3917" s="202"/>
      <c r="AB3917" s="243"/>
      <c r="AC3917" s="249">
        <f>IF(B3917="","",(IFERROR(VLOOKUP(B3917,Projecten!A$4:X$9452,5,FALSE),"niet bekend")))</f>
        <v>1</v>
      </c>
      <c r="AD3917" s="330">
        <f t="shared" si="259"/>
        <v>3378.33</v>
      </c>
      <c r="AE3917" s="211">
        <f>IF(B3917="","",(IFERROR(VLOOKUP(B3917,Projecten!A$4:X$9452,23,FALSE),"niet bekend")))</f>
        <v>3378.33</v>
      </c>
      <c r="AF3917" s="330">
        <f>IF(B3917="","",(IFERROR(VLOOKUP(B3917,Projecten!A$4:X$9452,12,FALSE),"niet bekend")))</f>
        <v>3378.33</v>
      </c>
      <c r="AG3917" s="209"/>
    </row>
    <row r="3918" spans="1:33" x14ac:dyDescent="0.2">
      <c r="A3918" s="202">
        <v>37985</v>
      </c>
      <c r="B3918" s="243">
        <v>2018653</v>
      </c>
      <c r="C3918" s="243">
        <v>122319</v>
      </c>
      <c r="D3918" s="243" t="s">
        <v>5858</v>
      </c>
      <c r="E3918" s="202" t="s">
        <v>881</v>
      </c>
      <c r="F3918" s="202">
        <v>1</v>
      </c>
      <c r="G3918" s="202">
        <v>8</v>
      </c>
      <c r="H3918" s="202">
        <v>7</v>
      </c>
      <c r="I3918" s="202">
        <v>1</v>
      </c>
      <c r="J3918" s="262">
        <v>43382</v>
      </c>
      <c r="K3918" s="263" t="s">
        <v>1485</v>
      </c>
      <c r="L3918" s="1441" t="s">
        <v>1485</v>
      </c>
      <c r="M3918" s="1441" t="s">
        <v>1485</v>
      </c>
      <c r="N3918" s="254" t="s">
        <v>47</v>
      </c>
      <c r="O3918" s="254" t="s">
        <v>47</v>
      </c>
      <c r="P3918" s="254" t="s">
        <v>47</v>
      </c>
      <c r="Q3918" s="254" t="s">
        <v>47</v>
      </c>
      <c r="R3918" s="254" t="s">
        <v>47</v>
      </c>
      <c r="S3918" s="243"/>
      <c r="T3918" s="1371"/>
      <c r="U3918" s="254">
        <v>42</v>
      </c>
      <c r="V3918" s="246"/>
      <c r="W3918" s="202" t="s">
        <v>905</v>
      </c>
      <c r="X3918" s="265" t="s">
        <v>1341</v>
      </c>
      <c r="Y3918" s="295">
        <v>16</v>
      </c>
      <c r="Z3918" s="202"/>
      <c r="AA3918" s="202"/>
      <c r="AB3918" s="243"/>
      <c r="AC3918" s="249">
        <f>IF(B3918="","",(IFERROR(VLOOKUP(B3918,Projecten!A$4:X$9452,5,FALSE),"niet bekend")))</f>
        <v>1</v>
      </c>
      <c r="AD3918" s="330">
        <f t="shared" si="259"/>
        <v>1756.27</v>
      </c>
      <c r="AE3918" s="211">
        <f>IF(B3918="","",(IFERROR(VLOOKUP(B3918,Projecten!A$4:X$9452,23,FALSE),"niet bekend")))</f>
        <v>1756.27</v>
      </c>
      <c r="AF3918" s="330">
        <f>IF(B3918="","",(IFERROR(VLOOKUP(B3918,Projecten!A$4:X$9452,12,FALSE),"niet bekend")))</f>
        <v>1756.27</v>
      </c>
      <c r="AG3918" s="209"/>
    </row>
    <row r="3919" spans="1:33" x14ac:dyDescent="0.2">
      <c r="A3919" s="202">
        <v>37986</v>
      </c>
      <c r="B3919" s="243">
        <v>2018654</v>
      </c>
      <c r="C3919" s="243">
        <v>122319</v>
      </c>
      <c r="D3919" s="243" t="s">
        <v>5603</v>
      </c>
      <c r="E3919" s="202" t="s">
        <v>881</v>
      </c>
      <c r="F3919" s="202">
        <v>1</v>
      </c>
      <c r="G3919" s="202">
        <v>5</v>
      </c>
      <c r="H3919" s="202">
        <v>4</v>
      </c>
      <c r="I3919" s="202">
        <v>1</v>
      </c>
      <c r="J3919" s="262">
        <v>43382</v>
      </c>
      <c r="K3919" s="263" t="s">
        <v>1485</v>
      </c>
      <c r="L3919" s="1441" t="s">
        <v>1485</v>
      </c>
      <c r="M3919" s="1441" t="s">
        <v>1485</v>
      </c>
      <c r="N3919" s="254" t="s">
        <v>47</v>
      </c>
      <c r="O3919" s="254" t="s">
        <v>47</v>
      </c>
      <c r="P3919" s="254" t="s">
        <v>47</v>
      </c>
      <c r="Q3919" s="254" t="s">
        <v>47</v>
      </c>
      <c r="R3919" s="254" t="s">
        <v>47</v>
      </c>
      <c r="S3919" s="243"/>
      <c r="T3919" s="1371"/>
      <c r="U3919" s="254">
        <v>42</v>
      </c>
      <c r="V3919" s="246"/>
      <c r="W3919" s="202" t="s">
        <v>905</v>
      </c>
      <c r="X3919" s="265" t="s">
        <v>1250</v>
      </c>
      <c r="Y3919" s="295">
        <v>16</v>
      </c>
      <c r="Z3919" s="202"/>
      <c r="AA3919" s="202"/>
      <c r="AB3919" s="243"/>
      <c r="AC3919" s="249">
        <f>IF(B3919="","",(IFERROR(VLOOKUP(B3919,Projecten!A$4:X$9452,5,FALSE),"niet bekend")))</f>
        <v>1</v>
      </c>
      <c r="AD3919" s="330">
        <f t="shared" si="259"/>
        <v>2395.85</v>
      </c>
      <c r="AE3919" s="211">
        <f>IF(B3919="","",(IFERROR(VLOOKUP(B3919,Projecten!A$4:X$9452,23,FALSE),"niet bekend")))</f>
        <v>2395.85</v>
      </c>
      <c r="AF3919" s="330">
        <f>IF(B3919="","",(IFERROR(VLOOKUP(B3919,Projecten!A$4:X$9452,12,FALSE),"niet bekend")))</f>
        <v>2395.85</v>
      </c>
      <c r="AG3919" s="209"/>
    </row>
    <row r="3920" spans="1:33" x14ac:dyDescent="0.2">
      <c r="A3920" s="202"/>
      <c r="B3920" s="243"/>
      <c r="C3920" s="243"/>
      <c r="F3920" s="202"/>
      <c r="H3920" s="318"/>
      <c r="I3920" s="318"/>
      <c r="J3920" s="321"/>
      <c r="K3920" s="321"/>
      <c r="L3920" s="1441"/>
      <c r="M3920" s="1441"/>
      <c r="S3920" s="243"/>
      <c r="T3920" s="1371"/>
      <c r="V3920" s="246"/>
      <c r="X3920" s="265"/>
      <c r="Y3920" s="331"/>
      <c r="Z3920" s="202"/>
      <c r="AA3920" s="202"/>
      <c r="AB3920" s="243"/>
      <c r="AC3920" s="249"/>
      <c r="AD3920" s="330"/>
      <c r="AE3920" s="211"/>
      <c r="AF3920" s="330"/>
      <c r="AG3920" s="209"/>
    </row>
    <row r="3921" spans="1:33" x14ac:dyDescent="0.2">
      <c r="A3921" s="202">
        <v>37987</v>
      </c>
      <c r="B3921" s="261">
        <v>2018565</v>
      </c>
      <c r="C3921" s="243" t="s">
        <v>6015</v>
      </c>
      <c r="D3921" s="243" t="s">
        <v>5645</v>
      </c>
      <c r="E3921" s="202" t="s">
        <v>471</v>
      </c>
      <c r="F3921" s="202">
        <v>1</v>
      </c>
      <c r="G3921" s="202">
        <v>13</v>
      </c>
      <c r="H3921" s="202">
        <v>7</v>
      </c>
      <c r="I3921" s="202">
        <v>3</v>
      </c>
      <c r="J3921" s="262">
        <v>43382</v>
      </c>
      <c r="K3921" s="262">
        <v>43383</v>
      </c>
      <c r="L3921" s="263" t="s">
        <v>1485</v>
      </c>
      <c r="M3921" s="263" t="s">
        <v>1485</v>
      </c>
      <c r="N3921" s="254" t="s">
        <v>47</v>
      </c>
      <c r="O3921" s="254" t="s">
        <v>47</v>
      </c>
      <c r="P3921" s="254" t="s">
        <v>47</v>
      </c>
      <c r="Q3921" s="254" t="s">
        <v>47</v>
      </c>
      <c r="R3921" s="254" t="s">
        <v>47</v>
      </c>
      <c r="S3921" s="243"/>
      <c r="T3921" s="1371"/>
      <c r="U3921" s="245">
        <v>43</v>
      </c>
      <c r="V3921" s="246"/>
      <c r="W3921" s="202" t="s">
        <v>804</v>
      </c>
      <c r="X3921" s="265" t="s">
        <v>5954</v>
      </c>
      <c r="Y3921" s="248">
        <v>25</v>
      </c>
      <c r="Z3921" s="202"/>
      <c r="AA3921" s="202"/>
      <c r="AB3921" s="499"/>
      <c r="AC3921" s="249">
        <f>IF(B3921="","",(IFERROR(VLOOKUP(B3921,Projecten!A$4:X$9452,5,FALSE),"niet bekend")))</f>
        <v>1</v>
      </c>
      <c r="AD3921" s="330">
        <f t="shared" ref="AD3921:AD3928" si="260">IF(AC3921="","",(IF(F3921=0,AF3921,(F3921/AC3921*AF3921))))</f>
        <v>5031.6899999999996</v>
      </c>
      <c r="AE3921" s="211">
        <f>IF(B3921="","",(IFERROR(VLOOKUP(B3921,Projecten!A$4:X$9452,23,FALSE),"niet bekend")))</f>
        <v>5031.6899999999996</v>
      </c>
      <c r="AF3921" s="330">
        <f>IF(B3921="","",(IFERROR(VLOOKUP(B3921,Projecten!A$4:X$9452,12,FALSE),"niet bekend")))</f>
        <v>5031.6899999999996</v>
      </c>
      <c r="AG3921" s="209"/>
    </row>
    <row r="3922" spans="1:33" x14ac:dyDescent="0.2">
      <c r="A3922" s="202">
        <v>37989</v>
      </c>
      <c r="B3922" s="261">
        <v>2018613</v>
      </c>
      <c r="C3922" s="243">
        <v>122332</v>
      </c>
      <c r="D3922" s="243" t="s">
        <v>5782</v>
      </c>
      <c r="E3922" s="202" t="s">
        <v>2800</v>
      </c>
      <c r="F3922" s="202">
        <v>1</v>
      </c>
      <c r="G3922" s="202">
        <v>8</v>
      </c>
      <c r="H3922" s="202">
        <v>3</v>
      </c>
      <c r="I3922" s="202">
        <v>4</v>
      </c>
      <c r="J3922" s="262">
        <v>43382</v>
      </c>
      <c r="K3922" s="263" t="s">
        <v>1485</v>
      </c>
      <c r="L3922" s="263" t="s">
        <v>1485</v>
      </c>
      <c r="M3922" s="263" t="s">
        <v>1485</v>
      </c>
      <c r="N3922" s="254" t="s">
        <v>47</v>
      </c>
      <c r="O3922" s="254" t="s">
        <v>47</v>
      </c>
      <c r="P3922" s="254" t="s">
        <v>47</v>
      </c>
      <c r="Q3922" s="254" t="s">
        <v>47</v>
      </c>
      <c r="R3922" s="254" t="s">
        <v>47</v>
      </c>
      <c r="S3922" s="243"/>
      <c r="T3922" s="1371"/>
      <c r="U3922" s="245">
        <v>43</v>
      </c>
      <c r="V3922" s="246"/>
      <c r="W3922" s="202" t="s">
        <v>1937</v>
      </c>
      <c r="X3922" s="265" t="s">
        <v>1250</v>
      </c>
      <c r="Y3922" s="248">
        <v>17</v>
      </c>
      <c r="Z3922" s="202"/>
      <c r="AA3922" s="202"/>
      <c r="AB3922" s="499"/>
      <c r="AC3922" s="249">
        <f>IF(B3922="","",(IFERROR(VLOOKUP(B3922,Projecten!A$4:X$9452,5,FALSE),"niet bekend")))</f>
        <v>1</v>
      </c>
      <c r="AD3922" s="330">
        <f t="shared" si="260"/>
        <v>2944.97</v>
      </c>
      <c r="AE3922" s="211">
        <f>IF(B3922="","",(IFERROR(VLOOKUP(B3922,Projecten!A$4:X$9452,23,FALSE),"niet bekend")))</f>
        <v>2944.97</v>
      </c>
      <c r="AF3922" s="330">
        <f>IF(B3922="","",(IFERROR(VLOOKUP(B3922,Projecten!A$4:X$9452,12,FALSE),"niet bekend")))</f>
        <v>2944.97</v>
      </c>
      <c r="AG3922" s="209"/>
    </row>
    <row r="3923" spans="1:33" x14ac:dyDescent="0.2">
      <c r="A3923" s="202">
        <v>37990</v>
      </c>
      <c r="B3923" s="272">
        <v>2018664</v>
      </c>
      <c r="C3923" s="272">
        <v>122332</v>
      </c>
      <c r="D3923" s="272" t="s">
        <v>5864</v>
      </c>
      <c r="E3923" s="273" t="s">
        <v>352</v>
      </c>
      <c r="F3923" s="273">
        <v>0</v>
      </c>
      <c r="G3923" s="273">
        <v>1</v>
      </c>
      <c r="H3923" s="273">
        <v>0</v>
      </c>
      <c r="I3923" s="273">
        <v>1</v>
      </c>
      <c r="J3923" s="262">
        <v>43382</v>
      </c>
      <c r="K3923" s="263" t="s">
        <v>1485</v>
      </c>
      <c r="L3923" s="263" t="s">
        <v>1485</v>
      </c>
      <c r="M3923" s="1441" t="s">
        <v>1485</v>
      </c>
      <c r="N3923" s="322" t="s">
        <v>47</v>
      </c>
      <c r="O3923" s="322" t="s">
        <v>47</v>
      </c>
      <c r="P3923" s="254" t="s">
        <v>47</v>
      </c>
      <c r="Q3923" s="254" t="s">
        <v>47</v>
      </c>
      <c r="R3923" s="254" t="s">
        <v>47</v>
      </c>
      <c r="S3923" s="243"/>
      <c r="T3923" s="1371"/>
      <c r="U3923" s="245">
        <v>43</v>
      </c>
      <c r="V3923" s="246"/>
      <c r="W3923" s="521" t="s">
        <v>5865</v>
      </c>
      <c r="X3923" s="314" t="s">
        <v>1341</v>
      </c>
      <c r="Y3923" s="295">
        <v>4</v>
      </c>
      <c r="Z3923" s="288"/>
      <c r="AA3923" s="288"/>
      <c r="AB3923" s="1347"/>
      <c r="AC3923" s="268">
        <f>IF(B3923="","",(IFERROR(VLOOKUP(B3923,Projecten!A$4:X$9452,5,FALSE),"niet bekend")))</f>
        <v>0</v>
      </c>
      <c r="AD3923" s="360">
        <f t="shared" si="260"/>
        <v>515.75</v>
      </c>
      <c r="AE3923" s="296">
        <f>IF(B3923="","",(IFERROR(VLOOKUP(B3923,Projecten!A$4:X$9452,23,FALSE),"niet bekend")))</f>
        <v>515.75</v>
      </c>
      <c r="AF3923" s="360">
        <f>IF(B3923="","",(IFERROR(VLOOKUP(B3923,Projecten!A$4:X$9452,12,FALSE),"niet bekend")))</f>
        <v>515.75</v>
      </c>
      <c r="AG3923" s="209"/>
    </row>
    <row r="3924" spans="1:33" x14ac:dyDescent="0.2">
      <c r="A3924" s="202">
        <v>37991</v>
      </c>
      <c r="B3924" s="770">
        <v>2018595</v>
      </c>
      <c r="C3924" s="238">
        <v>122337</v>
      </c>
      <c r="D3924" s="240" t="s">
        <v>5853</v>
      </c>
      <c r="E3924" s="240" t="s">
        <v>26</v>
      </c>
      <c r="F3924" s="273">
        <v>1</v>
      </c>
      <c r="G3924" s="273">
        <v>10</v>
      </c>
      <c r="H3924" s="273">
        <v>6</v>
      </c>
      <c r="I3924" s="273">
        <v>2</v>
      </c>
      <c r="J3924" s="262">
        <v>43384</v>
      </c>
      <c r="K3924" s="262">
        <v>43383</v>
      </c>
      <c r="L3924" s="262">
        <v>43381</v>
      </c>
      <c r="M3924" s="1441" t="s">
        <v>1485</v>
      </c>
      <c r="N3924" s="254" t="s">
        <v>47</v>
      </c>
      <c r="O3924" s="254" t="s">
        <v>47</v>
      </c>
      <c r="P3924" s="254" t="s">
        <v>47</v>
      </c>
      <c r="Q3924" s="254" t="s">
        <v>47</v>
      </c>
      <c r="R3924" s="254" t="s">
        <v>47</v>
      </c>
      <c r="S3924" s="243"/>
      <c r="T3924" s="1371"/>
      <c r="U3924" s="1503">
        <v>44</v>
      </c>
      <c r="V3924" s="246"/>
      <c r="W3924" s="521" t="s">
        <v>162</v>
      </c>
      <c r="X3924" s="314" t="s">
        <v>1250</v>
      </c>
      <c r="Y3924" s="295">
        <v>22</v>
      </c>
      <c r="Z3924" s="288"/>
      <c r="AA3924" s="288"/>
      <c r="AB3924" s="1347"/>
      <c r="AC3924" s="268">
        <f>IF(B3924="","",(IFERROR(VLOOKUP(B3924,Projecten!A$4:X$9452,5,FALSE),"niet bekend")))</f>
        <v>1</v>
      </c>
      <c r="AD3924" s="360">
        <f t="shared" si="260"/>
        <v>4364.8</v>
      </c>
      <c r="AE3924" s="296">
        <f>IF(B3924="","",(IFERROR(VLOOKUP(B3924,Projecten!A$4:X$9452,23,FALSE),"niet bekend")))</f>
        <v>4364.8</v>
      </c>
      <c r="AF3924" s="360">
        <f>IF(B3924="","",(IFERROR(VLOOKUP(B3924,Projecten!A$4:X$9452,12,FALSE),"niet bekend")))</f>
        <v>4364.8</v>
      </c>
      <c r="AG3924" s="209"/>
    </row>
    <row r="3925" spans="1:33" x14ac:dyDescent="0.2">
      <c r="A3925" s="202">
        <v>37992</v>
      </c>
      <c r="B3925" s="770">
        <v>2018596</v>
      </c>
      <c r="C3925" s="238">
        <v>122337</v>
      </c>
      <c r="D3925" s="240" t="s">
        <v>5854</v>
      </c>
      <c r="E3925" s="240" t="s">
        <v>26</v>
      </c>
      <c r="F3925" s="273">
        <v>1</v>
      </c>
      <c r="G3925" s="273">
        <v>10</v>
      </c>
      <c r="H3925" s="273">
        <v>6</v>
      </c>
      <c r="I3925" s="273">
        <v>2</v>
      </c>
      <c r="J3925" s="262">
        <v>43384</v>
      </c>
      <c r="K3925" s="262">
        <v>43383</v>
      </c>
      <c r="L3925" s="262">
        <v>43381</v>
      </c>
      <c r="M3925" s="1441" t="s">
        <v>1485</v>
      </c>
      <c r="N3925" s="254" t="s">
        <v>47</v>
      </c>
      <c r="O3925" s="254" t="s">
        <v>47</v>
      </c>
      <c r="P3925" s="254" t="s">
        <v>47</v>
      </c>
      <c r="Q3925" s="254" t="s">
        <v>47</v>
      </c>
      <c r="R3925" s="254" t="s">
        <v>47</v>
      </c>
      <c r="S3925" s="243"/>
      <c r="T3925" s="1371"/>
      <c r="U3925" s="1503">
        <v>44</v>
      </c>
      <c r="V3925" s="246"/>
      <c r="W3925" s="521" t="s">
        <v>162</v>
      </c>
      <c r="X3925" s="314" t="s">
        <v>1250</v>
      </c>
      <c r="Y3925" s="295">
        <v>22</v>
      </c>
      <c r="Z3925" s="288"/>
      <c r="AA3925" s="288"/>
      <c r="AB3925" s="1347"/>
      <c r="AC3925" s="268">
        <f>IF(B3925="","",(IFERROR(VLOOKUP(B3925,Projecten!A$4:X$9452,5,FALSE),"niet bekend")))</f>
        <v>1</v>
      </c>
      <c r="AD3925" s="360">
        <f t="shared" si="260"/>
        <v>4364.8</v>
      </c>
      <c r="AE3925" s="296">
        <f>IF(B3925="","",(IFERROR(VLOOKUP(B3925,Projecten!A$4:X$9452,23,FALSE),"niet bekend")))</f>
        <v>4364.8</v>
      </c>
      <c r="AF3925" s="360">
        <f>IF(B3925="","",(IFERROR(VLOOKUP(B3925,Projecten!A$4:X$9452,12,FALSE),"niet bekend")))</f>
        <v>4364.8</v>
      </c>
      <c r="AG3925" s="209"/>
    </row>
    <row r="3926" spans="1:33" x14ac:dyDescent="0.2">
      <c r="A3926" s="202">
        <v>37993</v>
      </c>
      <c r="B3926" s="770">
        <v>2018597</v>
      </c>
      <c r="C3926" s="238">
        <v>122337</v>
      </c>
      <c r="D3926" s="240" t="s">
        <v>5855</v>
      </c>
      <c r="E3926" s="240" t="s">
        <v>26</v>
      </c>
      <c r="F3926" s="273">
        <v>1</v>
      </c>
      <c r="G3926" s="273">
        <v>10</v>
      </c>
      <c r="H3926" s="273">
        <v>6</v>
      </c>
      <c r="I3926" s="273">
        <v>2</v>
      </c>
      <c r="J3926" s="262">
        <v>43384</v>
      </c>
      <c r="K3926" s="262">
        <v>43383</v>
      </c>
      <c r="L3926" s="262">
        <v>43381</v>
      </c>
      <c r="M3926" s="1441" t="s">
        <v>1485</v>
      </c>
      <c r="N3926" s="254" t="s">
        <v>47</v>
      </c>
      <c r="O3926" s="254" t="s">
        <v>47</v>
      </c>
      <c r="P3926" s="254" t="s">
        <v>47</v>
      </c>
      <c r="Q3926" s="254" t="s">
        <v>47</v>
      </c>
      <c r="R3926" s="254" t="s">
        <v>47</v>
      </c>
      <c r="S3926" s="243"/>
      <c r="T3926" s="1371"/>
      <c r="U3926" s="1503">
        <v>44</v>
      </c>
      <c r="V3926" s="246"/>
      <c r="W3926" s="521" t="s">
        <v>162</v>
      </c>
      <c r="X3926" s="314" t="s">
        <v>1250</v>
      </c>
      <c r="Y3926" s="295">
        <v>22</v>
      </c>
      <c r="Z3926" s="288"/>
      <c r="AA3926" s="288"/>
      <c r="AB3926" s="1347"/>
      <c r="AC3926" s="268">
        <f>IF(B3926="","",(IFERROR(VLOOKUP(B3926,Projecten!A$4:X$9452,5,FALSE),"niet bekend")))</f>
        <v>1</v>
      </c>
      <c r="AD3926" s="360">
        <f t="shared" si="260"/>
        <v>4364.8</v>
      </c>
      <c r="AE3926" s="296">
        <f>IF(B3926="","",(IFERROR(VLOOKUP(B3926,Projecten!A$4:X$9452,23,FALSE),"niet bekend")))</f>
        <v>4364.8</v>
      </c>
      <c r="AF3926" s="360">
        <f>IF(B3926="","",(IFERROR(VLOOKUP(B3926,Projecten!A$4:X$9452,12,FALSE),"niet bekend")))</f>
        <v>4364.8</v>
      </c>
      <c r="AG3926" s="209"/>
    </row>
    <row r="3927" spans="1:33" x14ac:dyDescent="0.2">
      <c r="A3927" s="202">
        <v>37994</v>
      </c>
      <c r="B3927" s="770">
        <v>2018598</v>
      </c>
      <c r="C3927" s="238">
        <v>122338</v>
      </c>
      <c r="D3927" s="240" t="s">
        <v>5856</v>
      </c>
      <c r="E3927" s="240" t="s">
        <v>26</v>
      </c>
      <c r="F3927" s="273">
        <v>1</v>
      </c>
      <c r="G3927" s="273">
        <v>10</v>
      </c>
      <c r="H3927" s="273">
        <v>6</v>
      </c>
      <c r="I3927" s="273">
        <v>2</v>
      </c>
      <c r="J3927" s="262">
        <v>43384</v>
      </c>
      <c r="K3927" s="262">
        <v>43383</v>
      </c>
      <c r="L3927" s="262">
        <v>43381</v>
      </c>
      <c r="M3927" s="1441" t="s">
        <v>1485</v>
      </c>
      <c r="N3927" s="254" t="s">
        <v>47</v>
      </c>
      <c r="O3927" s="254" t="s">
        <v>47</v>
      </c>
      <c r="P3927" s="254" t="s">
        <v>47</v>
      </c>
      <c r="Q3927" s="254" t="s">
        <v>47</v>
      </c>
      <c r="R3927" s="254" t="s">
        <v>47</v>
      </c>
      <c r="S3927" s="243"/>
      <c r="T3927" s="1371"/>
      <c r="U3927" s="1503">
        <v>44</v>
      </c>
      <c r="V3927" s="246"/>
      <c r="W3927" s="521" t="s">
        <v>162</v>
      </c>
      <c r="X3927" s="314" t="s">
        <v>1250</v>
      </c>
      <c r="Y3927" s="295">
        <v>22</v>
      </c>
      <c r="Z3927" s="288"/>
      <c r="AA3927" s="288"/>
      <c r="AB3927" s="1347"/>
      <c r="AC3927" s="268">
        <f>IF(B3927="","",(IFERROR(VLOOKUP(B3927,Projecten!A$4:X$9452,5,FALSE),"niet bekend")))</f>
        <v>1</v>
      </c>
      <c r="AD3927" s="360">
        <f t="shared" si="260"/>
        <v>4364.8</v>
      </c>
      <c r="AE3927" s="296">
        <f>IF(B3927="","",(IFERROR(VLOOKUP(B3927,Projecten!A$4:X$9452,23,FALSE),"niet bekend")))</f>
        <v>4364.8</v>
      </c>
      <c r="AF3927" s="360">
        <f>IF(B3927="","",(IFERROR(VLOOKUP(B3927,Projecten!A$4:X$9452,12,FALSE),"niet bekend")))</f>
        <v>4364.8</v>
      </c>
      <c r="AG3927" s="209"/>
    </row>
    <row r="3928" spans="1:33" x14ac:dyDescent="0.2">
      <c r="A3928" s="202"/>
      <c r="B3928" s="272"/>
      <c r="C3928" s="272"/>
      <c r="D3928" s="272"/>
      <c r="E3928" s="273"/>
      <c r="F3928" s="273"/>
      <c r="G3928" s="273"/>
      <c r="H3928" s="273"/>
      <c r="I3928" s="273"/>
      <c r="J3928" s="263"/>
      <c r="K3928" s="263"/>
      <c r="L3928" s="263"/>
      <c r="M3928" s="1441"/>
      <c r="N3928" s="322"/>
      <c r="O3928" s="322"/>
      <c r="S3928" s="243"/>
      <c r="T3928" s="1371"/>
      <c r="U3928" s="245"/>
      <c r="V3928" s="246"/>
      <c r="W3928" s="521"/>
      <c r="X3928" s="314"/>
      <c r="Y3928" s="295"/>
      <c r="Z3928" s="288"/>
      <c r="AA3928" s="288"/>
      <c r="AB3928" s="1347"/>
      <c r="AC3928" s="268" t="str">
        <f>IF(B3928="","",(IFERROR(VLOOKUP(B3928,Projecten!A$4:X$9452,5,FALSE),"niet bekend")))</f>
        <v/>
      </c>
      <c r="AD3928" s="360" t="str">
        <f t="shared" si="260"/>
        <v/>
      </c>
      <c r="AE3928" s="296" t="str">
        <f>IF(B3928="","",(IFERROR(VLOOKUP(B3928,Projecten!A$4:X$9452,23,FALSE),"niet bekend")))</f>
        <v/>
      </c>
      <c r="AF3928" s="360" t="str">
        <f>IF(B3928="","",(IFERROR(VLOOKUP(B3928,Projecten!A$4:X$9452,12,FALSE),"niet bekend")))</f>
        <v/>
      </c>
      <c r="AG3928" s="209"/>
    </row>
    <row r="3929" spans="1:33" s="312" customFormat="1" x14ac:dyDescent="0.2">
      <c r="A3929" s="298"/>
      <c r="B3929" s="299"/>
      <c r="C3929" s="299"/>
      <c r="D3929" s="300"/>
      <c r="E3929" s="300"/>
      <c r="F3929" s="300"/>
      <c r="G3929" s="300"/>
      <c r="H3929" s="300"/>
      <c r="I3929" s="300"/>
      <c r="J3929" s="301"/>
      <c r="K3929" s="301"/>
      <c r="L3929" s="301"/>
      <c r="M3929" s="302"/>
      <c r="N3929" s="302"/>
      <c r="O3929" s="302"/>
      <c r="P3929" s="302"/>
      <c r="Q3929" s="302"/>
      <c r="R3929" s="302"/>
      <c r="S3929" s="303"/>
      <c r="T3929" s="1445"/>
      <c r="U3929" s="305"/>
      <c r="V3929" s="306"/>
      <c r="W3929" s="307"/>
      <c r="X3929" s="307"/>
      <c r="Y3929" s="307"/>
      <c r="Z3929" s="298"/>
      <c r="AA3929" s="308"/>
      <c r="AB3929" s="410"/>
      <c r="AC3929" s="310"/>
      <c r="AD3929" s="412"/>
    </row>
    <row r="3930" spans="1:33" s="236" customFormat="1" ht="12" customHeight="1" x14ac:dyDescent="0.2">
      <c r="A3930" s="220"/>
      <c r="B3930" s="221"/>
      <c r="C3930" s="221"/>
      <c r="D3930" s="222">
        <f>SUM(G3930:I3930)</f>
        <v>275</v>
      </c>
      <c r="E3930" s="220"/>
      <c r="F3930" s="220">
        <f>SUM(F3931:F3956)</f>
        <v>14</v>
      </c>
      <c r="G3930" s="220">
        <f>SUM(G3931:G3956)</f>
        <v>140</v>
      </c>
      <c r="H3930" s="220">
        <f>SUM(H3931:H3956)</f>
        <v>57</v>
      </c>
      <c r="I3930" s="220">
        <f>SUM(I3931:I3956)</f>
        <v>78</v>
      </c>
      <c r="J3930" s="223"/>
      <c r="K3930" s="223"/>
      <c r="L3930" s="223"/>
      <c r="M3930" s="224"/>
      <c r="N3930" s="224"/>
      <c r="O3930" s="224"/>
      <c r="P3930" s="224"/>
      <c r="Q3930" s="224"/>
      <c r="R3930" s="224"/>
      <c r="S3930" s="225">
        <v>43</v>
      </c>
      <c r="T3930" s="1442"/>
      <c r="U3930" s="227"/>
      <c r="V3930" s="228"/>
      <c r="W3930" s="229"/>
      <c r="X3930" s="230">
        <f>SUM(Y3930:Y3956)</f>
        <v>413.25</v>
      </c>
      <c r="Y3930" s="231"/>
      <c r="Z3930" s="231">
        <v>0</v>
      </c>
      <c r="AA3930" s="232">
        <f>X3930-Z3930</f>
        <v>413.25</v>
      </c>
      <c r="AB3930" s="221"/>
      <c r="AC3930" s="234"/>
      <c r="AD3930" s="384">
        <f>SUM(AD3931:AD3956)</f>
        <v>83325.16</v>
      </c>
    </row>
    <row r="3931" spans="1:33" x14ac:dyDescent="0.2">
      <c r="A3931" s="202"/>
      <c r="B3931" s="237"/>
      <c r="C3931" s="238"/>
      <c r="D3931" s="239"/>
      <c r="E3931" s="240"/>
      <c r="F3931" s="240"/>
      <c r="G3931" s="240"/>
      <c r="H3931" s="240"/>
      <c r="I3931" s="240"/>
      <c r="J3931" s="241"/>
      <c r="K3931" s="241"/>
      <c r="L3931" s="241"/>
      <c r="M3931" s="242"/>
      <c r="N3931" s="242"/>
      <c r="O3931" s="242"/>
      <c r="P3931" s="242"/>
      <c r="Q3931" s="242"/>
      <c r="R3931" s="242"/>
      <c r="S3931" s="243" t="s">
        <v>4550</v>
      </c>
      <c r="T3931" s="1371"/>
      <c r="U3931" s="245"/>
      <c r="V3931" s="246"/>
      <c r="X3931" s="247" t="s">
        <v>4856</v>
      </c>
      <c r="Y3931" s="248"/>
      <c r="Z3931" s="202"/>
      <c r="AA3931" s="202"/>
      <c r="AB3931" s="243"/>
      <c r="AC3931" s="249" t="str">
        <f>IF(B3931="","",(IFERROR(VLOOKUP(B3931,Projecten!A$4:X$9452,5,FALSE),"niet bekend")))</f>
        <v/>
      </c>
      <c r="AD3931" s="330" t="str">
        <f>IF(AC3931="","",(IF(F3931=0,AF3931,(F3931/AC3931*AF3931))))</f>
        <v/>
      </c>
      <c r="AE3931" s="211" t="str">
        <f>IF(B3931="","",(IFERROR(VLOOKUP(B3931,Projecten!A$4:X$9452,23,FALSE),"niet bekend")))</f>
        <v/>
      </c>
      <c r="AF3931" s="330" t="str">
        <f>IF(B3931="","",(IFERROR(VLOOKUP(B3931,Projecten!A$4:X$9452,12,FALSE),"niet bekend")))</f>
        <v/>
      </c>
      <c r="AG3931" s="209"/>
    </row>
    <row r="3932" spans="1:33" s="259" customFormat="1" x14ac:dyDescent="0.2">
      <c r="A3932" s="202"/>
      <c r="B3932" s="250"/>
      <c r="C3932" s="251"/>
      <c r="D3932" s="251"/>
      <c r="E3932" s="239"/>
      <c r="F3932" s="239"/>
      <c r="G3932" s="239"/>
      <c r="H3932" s="239"/>
      <c r="I3932" s="239"/>
      <c r="J3932" s="253"/>
      <c r="K3932" s="253"/>
      <c r="L3932" s="253"/>
      <c r="M3932" s="253"/>
      <c r="N3932" s="254"/>
      <c r="O3932" s="254"/>
      <c r="P3932" s="254"/>
      <c r="Q3932" s="254"/>
      <c r="R3932" s="254"/>
      <c r="S3932" s="243">
        <v>2018</v>
      </c>
      <c r="T3932" s="1443"/>
      <c r="U3932" s="255"/>
      <c r="V3932" s="256"/>
      <c r="W3932" s="239"/>
      <c r="X3932" s="239"/>
      <c r="Y3932" s="257"/>
      <c r="Z3932" s="239"/>
      <c r="AA3932" s="239"/>
      <c r="AB3932" s="1120"/>
      <c r="AC3932" s="249" t="str">
        <f>IF(B3932="","",(IFERROR(VLOOKUP(B3932,Projecten!A$4:X$9452,5,FALSE),"niet bekend")))</f>
        <v/>
      </c>
      <c r="AD3932" s="330" t="str">
        <f>IF(AC3932="","",(IF(F3932=0,AF3932,(F3932/AC3932*AF3932))))</f>
        <v/>
      </c>
      <c r="AE3932" s="211" t="str">
        <f>IF(B3932="","",(IFERROR(VLOOKUP(B3932,Projecten!A$4:X$9452,23,FALSE),"niet bekend")))</f>
        <v/>
      </c>
      <c r="AF3932" s="330" t="str">
        <f>IF(B3932="","",(IFERROR(VLOOKUP(B3932,Projecten!A$4:X$9452,12,FALSE),"niet bekend")))</f>
        <v/>
      </c>
    </row>
    <row r="3933" spans="1:33" s="259" customFormat="1" x14ac:dyDescent="0.2">
      <c r="A3933" s="202">
        <v>38818</v>
      </c>
      <c r="B3933" s="250"/>
      <c r="C3933" s="251"/>
      <c r="D3933" s="252" t="s">
        <v>5371</v>
      </c>
      <c r="E3933" s="239"/>
      <c r="F3933" s="239"/>
      <c r="G3933" s="239"/>
      <c r="H3933" s="239"/>
      <c r="I3933" s="239"/>
      <c r="J3933" s="253"/>
      <c r="K3933" s="253"/>
      <c r="L3933" s="253"/>
      <c r="M3933" s="253"/>
      <c r="N3933" s="254"/>
      <c r="O3933" s="254"/>
      <c r="P3933" s="254"/>
      <c r="Q3933" s="254"/>
      <c r="R3933" s="254"/>
      <c r="S3933" s="251"/>
      <c r="T3933" s="1443"/>
      <c r="U3933" s="255"/>
      <c r="V3933" s="256"/>
      <c r="W3933" s="260"/>
      <c r="X3933" s="239"/>
      <c r="Y3933" s="257"/>
      <c r="Z3933" s="239"/>
      <c r="AA3933" s="239"/>
      <c r="AB3933" s="1120"/>
      <c r="AC3933" s="249" t="str">
        <f>IF(B3933="","",(IFERROR(VLOOKUP(B3933,Projecten!A$4:X$9452,5,FALSE),"niet bekend")))</f>
        <v/>
      </c>
      <c r="AD3933" s="330" t="str">
        <f>IF(AC3933="","",(IF(F3933=0,AF3933,(F3933/AC3933*AF3933))))</f>
        <v/>
      </c>
      <c r="AE3933" s="211" t="str">
        <f>IF(B3933="","",(IFERROR(VLOOKUP(B3933,Projecten!A$4:X$9452,23,FALSE),"niet bekend")))</f>
        <v/>
      </c>
      <c r="AF3933" s="330" t="str">
        <f>IF(B3933="","",(IFERROR(VLOOKUP(B3933,Projecten!A$4:X$9452,12,FALSE),"niet bekend")))</f>
        <v/>
      </c>
    </row>
    <row r="3934" spans="1:33" s="259" customFormat="1" x14ac:dyDescent="0.2">
      <c r="A3934" s="202">
        <v>38819</v>
      </c>
      <c r="B3934" s="250"/>
      <c r="C3934" s="251"/>
      <c r="D3934" s="252" t="s">
        <v>5870</v>
      </c>
      <c r="E3934" s="239"/>
      <c r="F3934" s="239"/>
      <c r="G3934" s="239"/>
      <c r="H3934" s="239"/>
      <c r="I3934" s="239"/>
      <c r="J3934" s="253"/>
      <c r="K3934" s="253"/>
      <c r="L3934" s="253"/>
      <c r="M3934" s="253"/>
      <c r="N3934" s="254"/>
      <c r="O3934" s="254"/>
      <c r="P3934" s="254"/>
      <c r="Q3934" s="254"/>
      <c r="R3934" s="254"/>
      <c r="S3934" s="251"/>
      <c r="T3934" s="1443"/>
      <c r="U3934" s="255"/>
      <c r="V3934" s="256"/>
      <c r="W3934" s="260"/>
      <c r="X3934" s="239"/>
      <c r="Y3934" s="257">
        <v>8.25</v>
      </c>
      <c r="Z3934" s="239"/>
      <c r="AA3934" s="239"/>
      <c r="AB3934" s="1120"/>
      <c r="AC3934" s="249"/>
      <c r="AD3934" s="330"/>
      <c r="AE3934" s="211"/>
      <c r="AF3934" s="330"/>
    </row>
    <row r="3935" spans="1:33" s="259" customFormat="1" x14ac:dyDescent="0.2">
      <c r="A3935" s="202">
        <v>38820</v>
      </c>
      <c r="B3935" s="250"/>
      <c r="C3935" s="251"/>
      <c r="D3935" s="252" t="s">
        <v>6028</v>
      </c>
      <c r="E3935" s="239"/>
      <c r="F3935" s="239"/>
      <c r="G3935" s="239"/>
      <c r="H3935" s="239"/>
      <c r="I3935" s="239"/>
      <c r="J3935" s="253"/>
      <c r="K3935" s="253"/>
      <c r="L3935" s="253"/>
      <c r="M3935" s="253"/>
      <c r="N3935" s="254"/>
      <c r="O3935" s="254"/>
      <c r="P3935" s="254"/>
      <c r="Q3935" s="254"/>
      <c r="R3935" s="254"/>
      <c r="S3935" s="251"/>
      <c r="T3935" s="1443"/>
      <c r="U3935" s="255"/>
      <c r="V3935" s="256"/>
      <c r="W3935" s="260"/>
      <c r="X3935" s="239"/>
      <c r="Y3935" s="257">
        <v>17</v>
      </c>
      <c r="Z3935" s="239"/>
      <c r="AA3935" s="239"/>
      <c r="AB3935" s="1120"/>
      <c r="AC3935" s="249"/>
      <c r="AD3935" s="330"/>
      <c r="AE3935" s="211"/>
      <c r="AF3935" s="330"/>
    </row>
    <row r="3936" spans="1:33" s="259" customFormat="1" x14ac:dyDescent="0.2">
      <c r="A3936" s="202">
        <v>38821</v>
      </c>
      <c r="B3936" s="250"/>
      <c r="C3936" s="251"/>
      <c r="D3936" s="252" t="s">
        <v>6031</v>
      </c>
      <c r="E3936" s="239"/>
      <c r="F3936" s="239"/>
      <c r="G3936" s="239"/>
      <c r="H3936" s="239"/>
      <c r="I3936" s="239"/>
      <c r="J3936" s="253"/>
      <c r="K3936" s="253"/>
      <c r="L3936" s="253"/>
      <c r="M3936" s="253"/>
      <c r="N3936" s="254"/>
      <c r="O3936" s="254"/>
      <c r="P3936" s="254"/>
      <c r="Q3936" s="254"/>
      <c r="R3936" s="254"/>
      <c r="S3936" s="251"/>
      <c r="T3936" s="1443"/>
      <c r="U3936" s="255"/>
      <c r="V3936" s="256"/>
      <c r="W3936" s="260"/>
      <c r="X3936" s="239"/>
      <c r="Y3936" s="257">
        <v>0</v>
      </c>
      <c r="Z3936" s="239"/>
      <c r="AA3936" s="239"/>
      <c r="AB3936" s="1120"/>
      <c r="AC3936" s="249"/>
      <c r="AD3936" s="330"/>
      <c r="AE3936" s="211"/>
      <c r="AF3936" s="330"/>
    </row>
    <row r="3937" spans="1:33" s="259" customFormat="1" x14ac:dyDescent="0.2">
      <c r="A3937" s="202">
        <v>38975</v>
      </c>
      <c r="B3937" s="250"/>
      <c r="C3937" s="251"/>
      <c r="D3937" s="252" t="s">
        <v>6092</v>
      </c>
      <c r="E3937" s="239"/>
      <c r="F3937" s="239"/>
      <c r="G3937" s="239"/>
      <c r="H3937" s="239"/>
      <c r="I3937" s="239"/>
      <c r="J3937" s="253"/>
      <c r="K3937" s="253"/>
      <c r="L3937" s="253"/>
      <c r="M3937" s="253"/>
      <c r="N3937" s="254"/>
      <c r="O3937" s="254"/>
      <c r="P3937" s="254"/>
      <c r="Q3937" s="254"/>
      <c r="R3937" s="254"/>
      <c r="S3937" s="251"/>
      <c r="T3937" s="1443"/>
      <c r="U3937" s="255"/>
      <c r="V3937" s="256"/>
      <c r="W3937" s="260"/>
      <c r="X3937" s="239"/>
      <c r="Y3937" s="257">
        <v>3</v>
      </c>
      <c r="Z3937" s="239"/>
      <c r="AA3937" s="239"/>
      <c r="AB3937" s="1120"/>
      <c r="AC3937" s="249"/>
      <c r="AD3937" s="330"/>
      <c r="AE3937" s="211"/>
      <c r="AF3937" s="330"/>
    </row>
    <row r="3938" spans="1:33" s="259" customFormat="1" x14ac:dyDescent="0.2">
      <c r="A3938" s="202">
        <v>38822</v>
      </c>
      <c r="B3938" s="250"/>
      <c r="C3938" s="251"/>
      <c r="D3938" s="252" t="s">
        <v>6072</v>
      </c>
      <c r="E3938" s="239"/>
      <c r="F3938" s="239"/>
      <c r="G3938" s="239"/>
      <c r="H3938" s="239"/>
      <c r="I3938" s="239"/>
      <c r="J3938" s="253"/>
      <c r="K3938" s="253"/>
      <c r="L3938" s="253"/>
      <c r="M3938" s="253"/>
      <c r="N3938" s="254"/>
      <c r="O3938" s="254"/>
      <c r="P3938" s="254"/>
      <c r="Q3938" s="254"/>
      <c r="R3938" s="254"/>
      <c r="S3938" s="251"/>
      <c r="T3938" s="1443"/>
      <c r="U3938" s="255"/>
      <c r="V3938" s="256"/>
      <c r="W3938" s="260"/>
      <c r="X3938" s="239"/>
      <c r="Y3938" s="257">
        <v>5</v>
      </c>
      <c r="Z3938" s="239"/>
      <c r="AA3938" s="239"/>
      <c r="AB3938" s="1120"/>
      <c r="AC3938" s="249"/>
      <c r="AD3938" s="330"/>
      <c r="AE3938" s="211"/>
      <c r="AF3938" s="330"/>
    </row>
    <row r="3939" spans="1:33" s="259" customFormat="1" x14ac:dyDescent="0.2">
      <c r="A3939" s="202"/>
      <c r="B3939" s="250"/>
      <c r="C3939" s="251"/>
      <c r="D3939" s="251"/>
      <c r="E3939" s="239"/>
      <c r="F3939" s="239"/>
      <c r="G3939" s="239"/>
      <c r="H3939" s="239"/>
      <c r="I3939" s="239"/>
      <c r="J3939" s="253"/>
      <c r="K3939" s="253"/>
      <c r="L3939" s="253"/>
      <c r="M3939" s="253"/>
      <c r="N3939" s="254"/>
      <c r="O3939" s="254"/>
      <c r="P3939" s="254"/>
      <c r="Q3939" s="254"/>
      <c r="R3939" s="254"/>
      <c r="S3939" s="251"/>
      <c r="T3939" s="1443"/>
      <c r="U3939" s="255"/>
      <c r="V3939" s="256"/>
      <c r="W3939" s="239"/>
      <c r="X3939" s="239"/>
      <c r="Y3939" s="257"/>
      <c r="Z3939" s="239"/>
      <c r="AA3939" s="239"/>
      <c r="AB3939" s="1120"/>
      <c r="AC3939" s="249" t="str">
        <f>IF(B3939="","",(IFERROR(VLOOKUP(B3939,Projecten!A$4:X$9452,5,FALSE),"niet bekend")))</f>
        <v/>
      </c>
      <c r="AD3939" s="330" t="str">
        <f t="shared" ref="AD3939:AD3945" si="261">IF(AC3939="","",(IF(F3939=0,AF3939,(F3939/AC3939*AF3939))))</f>
        <v/>
      </c>
      <c r="AE3939" s="211" t="str">
        <f>IF(B3939="","",(IFERROR(VLOOKUP(B3939,Projecten!A$4:X$9452,23,FALSE),"niet bekend")))</f>
        <v/>
      </c>
      <c r="AF3939" s="330" t="str">
        <f>IF(B3939="","",(IFERROR(VLOOKUP(B3939,Projecten!A$4:X$9452,12,FALSE),"niet bekend")))</f>
        <v/>
      </c>
    </row>
    <row r="3940" spans="1:33" x14ac:dyDescent="0.2">
      <c r="A3940" s="202">
        <v>38823</v>
      </c>
      <c r="B3940" s="243">
        <v>2018608</v>
      </c>
      <c r="C3940" s="243">
        <v>122317</v>
      </c>
      <c r="D3940" s="243" t="s">
        <v>5790</v>
      </c>
      <c r="E3940" s="202" t="s">
        <v>26</v>
      </c>
      <c r="F3940" s="273">
        <v>1</v>
      </c>
      <c r="G3940" s="273">
        <v>11</v>
      </c>
      <c r="H3940" s="273">
        <v>7</v>
      </c>
      <c r="I3940" s="273">
        <v>2</v>
      </c>
      <c r="J3940" s="262">
        <v>43375</v>
      </c>
      <c r="K3940" s="262">
        <v>43376</v>
      </c>
      <c r="L3940" s="1441" t="s">
        <v>1485</v>
      </c>
      <c r="M3940" s="1441" t="s">
        <v>1485</v>
      </c>
      <c r="N3940" s="254" t="s">
        <v>47</v>
      </c>
      <c r="O3940" s="254" t="s">
        <v>47</v>
      </c>
      <c r="P3940" s="254" t="s">
        <v>47</v>
      </c>
      <c r="Q3940" s="254" t="s">
        <v>47</v>
      </c>
      <c r="R3940" s="254" t="s">
        <v>47</v>
      </c>
      <c r="S3940" s="243"/>
      <c r="T3940" s="1371"/>
      <c r="U3940" s="245">
        <v>44</v>
      </c>
      <c r="V3940" s="246" t="s">
        <v>47</v>
      </c>
      <c r="W3940" s="265" t="s">
        <v>2265</v>
      </c>
      <c r="X3940" s="265" t="s">
        <v>2749</v>
      </c>
      <c r="Y3940" s="248">
        <v>21</v>
      </c>
      <c r="Z3940" s="202"/>
      <c r="AA3940" s="202"/>
      <c r="AB3940" s="243"/>
      <c r="AC3940" s="249">
        <f>IF(B3940="","",(IFERROR(VLOOKUP(B3940,Projecten!A$4:X$9452,5,FALSE),"niet bekend")))</f>
        <v>1</v>
      </c>
      <c r="AD3940" s="330">
        <f t="shared" si="261"/>
        <v>4575.1099999999997</v>
      </c>
      <c r="AE3940" s="211">
        <f>IF(B3940="","",(IFERROR(VLOOKUP(B3940,Projecten!A$4:X$9452,23,FALSE),"niet bekend")))</f>
        <v>4575.1099999999997</v>
      </c>
      <c r="AF3940" s="330">
        <f>IF(B3940="","",(IFERROR(VLOOKUP(B3940,Projecten!A$4:X$9452,12,FALSE),"niet bekend")))</f>
        <v>4575.1099999999997</v>
      </c>
      <c r="AG3940" s="209"/>
    </row>
    <row r="3941" spans="1:33" x14ac:dyDescent="0.2">
      <c r="A3941" s="202">
        <v>38824</v>
      </c>
      <c r="B3941" s="272">
        <v>2018642</v>
      </c>
      <c r="C3941" s="272">
        <v>122319</v>
      </c>
      <c r="D3941" s="272" t="s">
        <v>5836</v>
      </c>
      <c r="E3941" s="273" t="s">
        <v>317</v>
      </c>
      <c r="F3941" s="273">
        <v>1</v>
      </c>
      <c r="G3941" s="273">
        <v>7</v>
      </c>
      <c r="H3941" s="273">
        <v>0</v>
      </c>
      <c r="I3941" s="273">
        <v>5</v>
      </c>
      <c r="J3941" s="262">
        <v>43382</v>
      </c>
      <c r="K3941" s="263" t="s">
        <v>1485</v>
      </c>
      <c r="L3941" s="263" t="s">
        <v>1485</v>
      </c>
      <c r="M3941" s="1441" t="s">
        <v>1485</v>
      </c>
      <c r="N3941" s="254" t="s">
        <v>47</v>
      </c>
      <c r="O3941" s="254" t="s">
        <v>47</v>
      </c>
      <c r="P3941" s="254" t="s">
        <v>47</v>
      </c>
      <c r="Q3941" s="254" t="s">
        <v>47</v>
      </c>
      <c r="R3941" s="254" t="s">
        <v>47</v>
      </c>
      <c r="S3941" s="243"/>
      <c r="T3941" s="1371"/>
      <c r="U3941" s="264">
        <v>43</v>
      </c>
      <c r="V3941" s="246" t="s">
        <v>47</v>
      </c>
      <c r="W3941" s="202" t="s">
        <v>777</v>
      </c>
      <c r="X3941" s="265" t="s">
        <v>1341</v>
      </c>
      <c r="Y3941" s="248">
        <v>18</v>
      </c>
      <c r="Z3941" s="202"/>
      <c r="AA3941" s="489"/>
      <c r="AB3941" s="499"/>
      <c r="AC3941" s="249">
        <f>IF(B3941="","",(IFERROR(VLOOKUP(B3941,Projecten!A$4:X$9452,5,FALSE),"niet bekend")))</f>
        <v>1</v>
      </c>
      <c r="AD3941" s="330">
        <f t="shared" si="261"/>
        <v>3865.16</v>
      </c>
      <c r="AE3941" s="211">
        <f>IF(B3941="","",(IFERROR(VLOOKUP(B3941,Projecten!A$4:X$9452,23,FALSE),"niet bekend")))</f>
        <v>3865.16</v>
      </c>
      <c r="AF3941" s="330">
        <f>IF(B3941="","",(IFERROR(VLOOKUP(B3941,Projecten!A$4:X$9452,12,FALSE),"niet bekend")))</f>
        <v>3865.16</v>
      </c>
      <c r="AG3941" s="209"/>
    </row>
    <row r="3942" spans="1:33" x14ac:dyDescent="0.2">
      <c r="A3942" s="202">
        <v>38825</v>
      </c>
      <c r="B3942" s="261">
        <v>2018625</v>
      </c>
      <c r="C3942" s="243" t="s">
        <v>6018</v>
      </c>
      <c r="D3942" s="243" t="s">
        <v>5812</v>
      </c>
      <c r="E3942" s="202" t="s">
        <v>471</v>
      </c>
      <c r="F3942" s="202">
        <v>1</v>
      </c>
      <c r="G3942" s="202">
        <v>12</v>
      </c>
      <c r="H3942" s="202">
        <v>6</v>
      </c>
      <c r="I3942" s="318">
        <v>3</v>
      </c>
      <c r="J3942" s="262">
        <v>43382</v>
      </c>
      <c r="K3942" s="262">
        <v>43383</v>
      </c>
      <c r="L3942" s="263" t="s">
        <v>1485</v>
      </c>
      <c r="M3942" s="263" t="s">
        <v>1485</v>
      </c>
      <c r="N3942" s="254" t="s">
        <v>47</v>
      </c>
      <c r="O3942" s="254" t="s">
        <v>47</v>
      </c>
      <c r="P3942" s="254" t="s">
        <v>47</v>
      </c>
      <c r="Q3942" s="254" t="s">
        <v>47</v>
      </c>
      <c r="R3942" s="254" t="s">
        <v>47</v>
      </c>
      <c r="S3942" s="243"/>
      <c r="T3942" s="1371"/>
      <c r="U3942" s="245">
        <v>43</v>
      </c>
      <c r="V3942" s="246" t="s">
        <v>47</v>
      </c>
      <c r="W3942" s="202" t="s">
        <v>804</v>
      </c>
      <c r="X3942" s="265" t="s">
        <v>6089</v>
      </c>
      <c r="Y3942" s="248">
        <v>25</v>
      </c>
      <c r="Z3942" s="202"/>
      <c r="AA3942" s="202"/>
      <c r="AB3942" s="499"/>
      <c r="AC3942" s="249">
        <f>IF(B3942="","",(IFERROR(VLOOKUP(B3942,Projecten!A$4:X$9452,5,FALSE),"niet bekend")))</f>
        <v>1</v>
      </c>
      <c r="AD3942" s="330">
        <f t="shared" si="261"/>
        <v>5235.29</v>
      </c>
      <c r="AE3942" s="211">
        <f>IF(B3942="","",(IFERROR(VLOOKUP(B3942,Projecten!A$4:X$9452,23,FALSE),"niet bekend")))</f>
        <v>5235.29</v>
      </c>
      <c r="AF3942" s="330">
        <f>IF(B3942="","",(IFERROR(VLOOKUP(B3942,Projecten!A$4:X$9452,12,FALSE),"niet bekend")))</f>
        <v>5235.29</v>
      </c>
      <c r="AG3942" s="209"/>
    </row>
    <row r="3943" spans="1:33" x14ac:dyDescent="0.2">
      <c r="A3943" s="202">
        <v>38826</v>
      </c>
      <c r="B3943" s="770">
        <v>2018729</v>
      </c>
      <c r="C3943" s="238">
        <v>122338</v>
      </c>
      <c r="D3943" s="240" t="s">
        <v>6011</v>
      </c>
      <c r="E3943" s="240" t="s">
        <v>26</v>
      </c>
      <c r="F3943" s="273">
        <v>0</v>
      </c>
      <c r="G3943" s="273">
        <v>6</v>
      </c>
      <c r="H3943" s="273">
        <v>0</v>
      </c>
      <c r="I3943" s="273">
        <v>12</v>
      </c>
      <c r="J3943" s="262">
        <v>43396</v>
      </c>
      <c r="K3943" s="263" t="s">
        <v>1485</v>
      </c>
      <c r="L3943" s="267">
        <v>43383</v>
      </c>
      <c r="M3943" s="1441" t="s">
        <v>1485</v>
      </c>
      <c r="N3943" s="254" t="s">
        <v>47</v>
      </c>
      <c r="O3943" s="254" t="s">
        <v>47</v>
      </c>
      <c r="P3943" s="254" t="s">
        <v>47</v>
      </c>
      <c r="Q3943" s="254" t="s">
        <v>47</v>
      </c>
      <c r="R3943" s="254" t="s">
        <v>47</v>
      </c>
      <c r="S3943" s="243"/>
      <c r="T3943" s="1371"/>
      <c r="U3943" s="264">
        <v>44</v>
      </c>
      <c r="V3943" s="246" t="s">
        <v>47</v>
      </c>
      <c r="W3943" s="521" t="s">
        <v>2265</v>
      </c>
      <c r="X3943" s="314" t="s">
        <v>5892</v>
      </c>
      <c r="Y3943" s="295">
        <v>43</v>
      </c>
      <c r="Z3943" s="288"/>
      <c r="AA3943" s="288"/>
      <c r="AB3943" s="1347"/>
      <c r="AC3943" s="268">
        <f>IF(B3943="","",(IFERROR(VLOOKUP(B3943,Projecten!A$4:X$9452,5,FALSE),"niet bekend")))</f>
        <v>0</v>
      </c>
      <c r="AD3943" s="360">
        <f t="shared" si="261"/>
        <v>7194.05</v>
      </c>
      <c r="AE3943" s="296">
        <f>IF(B3943="","",(IFERROR(VLOOKUP(B3943,Projecten!A$4:X$9452,23,FALSE),"niet bekend")))</f>
        <v>7194.05</v>
      </c>
      <c r="AF3943" s="360">
        <f>IF(B3943="","",(IFERROR(VLOOKUP(B3943,Projecten!A$4:X$9452,12,FALSE),"niet bekend")))</f>
        <v>7194.05</v>
      </c>
      <c r="AG3943" s="209"/>
    </row>
    <row r="3944" spans="1:33" x14ac:dyDescent="0.2">
      <c r="A3944" s="202">
        <v>38830</v>
      </c>
      <c r="B3944" s="261">
        <v>2018152</v>
      </c>
      <c r="C3944" s="243" t="s">
        <v>6020</v>
      </c>
      <c r="D3944" s="243" t="s">
        <v>4734</v>
      </c>
      <c r="E3944" s="202" t="s">
        <v>26</v>
      </c>
      <c r="F3944" s="202">
        <v>1</v>
      </c>
      <c r="G3944" s="202">
        <v>11</v>
      </c>
      <c r="H3944" s="202">
        <v>4</v>
      </c>
      <c r="I3944" s="202">
        <v>12</v>
      </c>
      <c r="J3944" s="262">
        <v>43368</v>
      </c>
      <c r="K3944" s="262">
        <v>43367</v>
      </c>
      <c r="L3944" s="263" t="s">
        <v>1485</v>
      </c>
      <c r="M3944" s="267" t="s">
        <v>5811</v>
      </c>
      <c r="N3944" s="254" t="s">
        <v>47</v>
      </c>
      <c r="O3944" s="254" t="s">
        <v>47</v>
      </c>
      <c r="P3944" s="254" t="s">
        <v>47</v>
      </c>
      <c r="Q3944" s="254" t="s">
        <v>47</v>
      </c>
      <c r="R3944" s="254" t="s">
        <v>47</v>
      </c>
      <c r="S3944" s="243"/>
      <c r="T3944" s="1371"/>
      <c r="U3944" s="245">
        <v>46</v>
      </c>
      <c r="V3944" s="246" t="s">
        <v>47</v>
      </c>
      <c r="W3944" s="318" t="s">
        <v>3928</v>
      </c>
      <c r="X3944" s="265" t="s">
        <v>1250</v>
      </c>
      <c r="Y3944" s="248">
        <v>48</v>
      </c>
      <c r="Z3944" s="202"/>
      <c r="AA3944" s="202"/>
      <c r="AB3944" s="499"/>
      <c r="AC3944" s="249">
        <f>IF(B3944="","",(IFERROR(VLOOKUP(B3944,Projecten!A$4:X$9452,5,FALSE),"niet bekend")))</f>
        <v>1</v>
      </c>
      <c r="AD3944" s="330">
        <f t="shared" si="261"/>
        <v>11442</v>
      </c>
      <c r="AE3944" s="211">
        <f>IF(B3944="","",(IFERROR(VLOOKUP(B3944,Projecten!A$4:X$9452,23,FALSE),"niet bekend")))</f>
        <v>11442</v>
      </c>
      <c r="AF3944" s="330">
        <f>IF(B3944="","",(IFERROR(VLOOKUP(B3944,Projecten!A$4:X$9452,12,FALSE),"niet bekend")))</f>
        <v>11442</v>
      </c>
      <c r="AG3944" s="209"/>
    </row>
    <row r="3945" spans="1:33" x14ac:dyDescent="0.2">
      <c r="A3945" s="202">
        <v>38831</v>
      </c>
      <c r="B3945" s="261">
        <v>2018153</v>
      </c>
      <c r="C3945" s="243" t="s">
        <v>6021</v>
      </c>
      <c r="D3945" s="243" t="s">
        <v>4735</v>
      </c>
      <c r="E3945" s="202" t="s">
        <v>26</v>
      </c>
      <c r="F3945" s="202">
        <v>1</v>
      </c>
      <c r="G3945" s="202">
        <v>11</v>
      </c>
      <c r="H3945" s="202">
        <v>4</v>
      </c>
      <c r="I3945" s="202">
        <v>12</v>
      </c>
      <c r="J3945" s="262">
        <v>43375</v>
      </c>
      <c r="K3945" s="262">
        <v>43374</v>
      </c>
      <c r="L3945" s="263" t="s">
        <v>1485</v>
      </c>
      <c r="M3945" s="262" t="s">
        <v>47</v>
      </c>
      <c r="N3945" s="254" t="s">
        <v>47</v>
      </c>
      <c r="O3945" s="254" t="s">
        <v>47</v>
      </c>
      <c r="P3945" s="254" t="s">
        <v>47</v>
      </c>
      <c r="Q3945" s="254" t="s">
        <v>47</v>
      </c>
      <c r="R3945" s="254" t="s">
        <v>47</v>
      </c>
      <c r="S3945" s="243"/>
      <c r="T3945" s="1371"/>
      <c r="U3945" s="245">
        <v>47</v>
      </c>
      <c r="V3945" s="246" t="s">
        <v>47</v>
      </c>
      <c r="W3945" s="318" t="s">
        <v>3928</v>
      </c>
      <c r="X3945" s="265" t="s">
        <v>6102</v>
      </c>
      <c r="Y3945" s="248">
        <v>48</v>
      </c>
      <c r="Z3945" s="202"/>
      <c r="AA3945" s="202"/>
      <c r="AB3945" s="499"/>
      <c r="AC3945" s="249">
        <f>IF(B3945="","",(IFERROR(VLOOKUP(B3945,Projecten!A$4:X$9452,5,FALSE),"niet bekend")))</f>
        <v>1</v>
      </c>
      <c r="AD3945" s="330">
        <f t="shared" si="261"/>
        <v>11442</v>
      </c>
      <c r="AE3945" s="211">
        <f>IF(B3945="","",(IFERROR(VLOOKUP(B3945,Projecten!A$4:X$9452,23,FALSE),"niet bekend")))</f>
        <v>11442</v>
      </c>
      <c r="AF3945" s="330">
        <f>IF(B3945="","",(IFERROR(VLOOKUP(B3945,Projecten!A$4:X$9452,12,FALSE),"niet bekend")))</f>
        <v>11442</v>
      </c>
      <c r="AG3945" s="209"/>
    </row>
    <row r="3946" spans="1:33" x14ac:dyDescent="0.2">
      <c r="A3946" s="202"/>
      <c r="B3946" s="243"/>
      <c r="C3946" s="243"/>
      <c r="F3946" s="273"/>
      <c r="G3946" s="273"/>
      <c r="H3946" s="273"/>
      <c r="I3946" s="389"/>
      <c r="J3946" s="321"/>
      <c r="K3946" s="321"/>
      <c r="L3946" s="322"/>
      <c r="M3946" s="1441"/>
      <c r="S3946" s="243"/>
      <c r="T3946" s="1371"/>
      <c r="U3946" s="245"/>
      <c r="V3946" s="246"/>
      <c r="W3946" s="265"/>
      <c r="X3946" s="265"/>
      <c r="Y3946" s="248"/>
      <c r="Z3946" s="202"/>
      <c r="AA3946" s="202"/>
      <c r="AB3946" s="243"/>
      <c r="AC3946" s="249"/>
      <c r="AD3946" s="330"/>
      <c r="AE3946" s="211"/>
      <c r="AF3946" s="330"/>
      <c r="AG3946" s="209"/>
    </row>
    <row r="3947" spans="1:33" x14ac:dyDescent="0.2">
      <c r="A3947" s="202">
        <v>38832</v>
      </c>
      <c r="B3947" s="770" t="s">
        <v>5729</v>
      </c>
      <c r="C3947" s="238">
        <v>122348</v>
      </c>
      <c r="D3947" s="240" t="s">
        <v>5719</v>
      </c>
      <c r="E3947" s="240" t="s">
        <v>352</v>
      </c>
      <c r="F3947" s="240">
        <v>1</v>
      </c>
      <c r="G3947" s="240">
        <v>9</v>
      </c>
      <c r="H3947" s="240">
        <v>3</v>
      </c>
      <c r="I3947" s="1117">
        <v>4</v>
      </c>
      <c r="J3947" s="267">
        <v>43404</v>
      </c>
      <c r="K3947" s="267">
        <v>43404</v>
      </c>
      <c r="L3947" s="263" t="s">
        <v>1485</v>
      </c>
      <c r="M3947" s="1441" t="s">
        <v>1485</v>
      </c>
      <c r="N3947" s="322" t="s">
        <v>47</v>
      </c>
      <c r="O3947" s="322" t="s">
        <v>47</v>
      </c>
      <c r="P3947" s="254" t="s">
        <v>47</v>
      </c>
      <c r="Q3947" s="254" t="s">
        <v>47</v>
      </c>
      <c r="R3947" s="254" t="s">
        <v>47</v>
      </c>
      <c r="S3947" s="243"/>
      <c r="T3947" s="1371"/>
      <c r="U3947" s="245">
        <v>44</v>
      </c>
      <c r="V3947" s="246" t="s">
        <v>47</v>
      </c>
      <c r="W3947" s="521" t="s">
        <v>5727</v>
      </c>
      <c r="X3947" s="314" t="s">
        <v>6023</v>
      </c>
      <c r="Y3947" s="295">
        <v>21</v>
      </c>
      <c r="Z3947" s="288"/>
      <c r="AA3947" s="288"/>
      <c r="AB3947" s="1347"/>
      <c r="AC3947" s="268">
        <f>IF(B3947="","",(IFERROR(VLOOKUP(B3947,Projecten!A$4:X$9452,5,FALSE),"niet bekend")))</f>
        <v>1</v>
      </c>
      <c r="AD3947" s="360">
        <f t="shared" ref="AD3947:AD3955" si="262">IF(AC3947="","",(IF(F3947=0,AF3947,(F3947/AC3947*AF3947))))</f>
        <v>4662.96</v>
      </c>
      <c r="AE3947" s="296">
        <f>IF(B3947="","",(IFERROR(VLOOKUP(B3947,Projecten!A$4:X$9452,23,FALSE),"niet bekend")))</f>
        <v>4662.96</v>
      </c>
      <c r="AF3947" s="360">
        <f>IF(B3947="","",(IFERROR(VLOOKUP(B3947,Projecten!A$4:X$9452,12,FALSE),"niet bekend")))</f>
        <v>4662.96</v>
      </c>
      <c r="AG3947" s="209"/>
    </row>
    <row r="3948" spans="1:33" x14ac:dyDescent="0.2">
      <c r="A3948" s="202">
        <v>38833</v>
      </c>
      <c r="B3948" s="770" t="s">
        <v>5731</v>
      </c>
      <c r="C3948" s="238">
        <v>122348</v>
      </c>
      <c r="D3948" s="240" t="s">
        <v>5720</v>
      </c>
      <c r="E3948" s="240" t="s">
        <v>352</v>
      </c>
      <c r="F3948" s="240">
        <v>1</v>
      </c>
      <c r="G3948" s="240">
        <v>9</v>
      </c>
      <c r="H3948" s="240">
        <v>3</v>
      </c>
      <c r="I3948" s="1117">
        <v>4</v>
      </c>
      <c r="J3948" s="267">
        <v>43404</v>
      </c>
      <c r="K3948" s="267">
        <v>43404</v>
      </c>
      <c r="L3948" s="263" t="s">
        <v>1485</v>
      </c>
      <c r="M3948" s="1441" t="s">
        <v>1485</v>
      </c>
      <c r="N3948" s="322" t="s">
        <v>47</v>
      </c>
      <c r="O3948" s="322" t="s">
        <v>47</v>
      </c>
      <c r="P3948" s="254" t="s">
        <v>47</v>
      </c>
      <c r="Q3948" s="254" t="s">
        <v>47</v>
      </c>
      <c r="R3948" s="254" t="s">
        <v>47</v>
      </c>
      <c r="S3948" s="243"/>
      <c r="T3948" s="1371"/>
      <c r="U3948" s="245">
        <v>44</v>
      </c>
      <c r="V3948" s="246" t="s">
        <v>47</v>
      </c>
      <c r="W3948" s="521" t="s">
        <v>5727</v>
      </c>
      <c r="X3948" s="314" t="s">
        <v>6023</v>
      </c>
      <c r="Y3948" s="295">
        <v>21</v>
      </c>
      <c r="Z3948" s="288"/>
      <c r="AA3948" s="288"/>
      <c r="AB3948" s="1347"/>
      <c r="AC3948" s="268">
        <f>IF(B3948="","",(IFERROR(VLOOKUP(B3948,Projecten!A$4:X$9452,5,FALSE),"niet bekend")))</f>
        <v>1</v>
      </c>
      <c r="AD3948" s="360">
        <f t="shared" si="262"/>
        <v>4662.96</v>
      </c>
      <c r="AE3948" s="296">
        <f>IF(B3948="","",(IFERROR(VLOOKUP(B3948,Projecten!A$4:X$9452,23,FALSE),"niet bekend")))</f>
        <v>4662.96</v>
      </c>
      <c r="AF3948" s="360">
        <f>IF(B3948="","",(IFERROR(VLOOKUP(B3948,Projecten!A$4:X$9452,12,FALSE),"niet bekend")))</f>
        <v>4662.96</v>
      </c>
      <c r="AG3948" s="209"/>
    </row>
    <row r="3949" spans="1:33" x14ac:dyDescent="0.2">
      <c r="A3949" s="202">
        <v>38834</v>
      </c>
      <c r="B3949" s="770" t="s">
        <v>5732</v>
      </c>
      <c r="C3949" s="238">
        <v>122348</v>
      </c>
      <c r="D3949" s="240" t="s">
        <v>5721</v>
      </c>
      <c r="E3949" s="240" t="s">
        <v>352</v>
      </c>
      <c r="F3949" s="240">
        <v>1</v>
      </c>
      <c r="G3949" s="240">
        <v>9</v>
      </c>
      <c r="H3949" s="240">
        <v>3</v>
      </c>
      <c r="I3949" s="1117">
        <v>4</v>
      </c>
      <c r="J3949" s="267">
        <v>43404</v>
      </c>
      <c r="K3949" s="267">
        <v>43404</v>
      </c>
      <c r="L3949" s="263" t="s">
        <v>1485</v>
      </c>
      <c r="M3949" s="1441" t="s">
        <v>1485</v>
      </c>
      <c r="N3949" s="322" t="s">
        <v>47</v>
      </c>
      <c r="O3949" s="322" t="s">
        <v>47</v>
      </c>
      <c r="P3949" s="254" t="s">
        <v>47</v>
      </c>
      <c r="Q3949" s="254" t="s">
        <v>47</v>
      </c>
      <c r="R3949" s="254" t="s">
        <v>47</v>
      </c>
      <c r="S3949" s="243"/>
      <c r="T3949" s="1371"/>
      <c r="U3949" s="245">
        <v>44</v>
      </c>
      <c r="V3949" s="246" t="s">
        <v>47</v>
      </c>
      <c r="W3949" s="521" t="s">
        <v>5727</v>
      </c>
      <c r="X3949" s="314" t="s">
        <v>6024</v>
      </c>
      <c r="Y3949" s="295">
        <v>21</v>
      </c>
      <c r="Z3949" s="288"/>
      <c r="AA3949" s="288"/>
      <c r="AB3949" s="1347"/>
      <c r="AC3949" s="268">
        <f>IF(B3949="","",(IFERROR(VLOOKUP(B3949,Projecten!A$4:X$9452,5,FALSE),"niet bekend")))</f>
        <v>1</v>
      </c>
      <c r="AD3949" s="360">
        <f t="shared" si="262"/>
        <v>4662.96</v>
      </c>
      <c r="AE3949" s="296">
        <f>IF(B3949="","",(IFERROR(VLOOKUP(B3949,Projecten!A$4:X$9452,23,FALSE),"niet bekend")))</f>
        <v>4662.96</v>
      </c>
      <c r="AF3949" s="360">
        <f>IF(B3949="","",(IFERROR(VLOOKUP(B3949,Projecten!A$4:X$9452,12,FALSE),"niet bekend")))</f>
        <v>4662.96</v>
      </c>
      <c r="AG3949" s="209"/>
    </row>
    <row r="3950" spans="1:33" x14ac:dyDescent="0.2">
      <c r="A3950" s="202">
        <v>38835</v>
      </c>
      <c r="B3950" s="770" t="s">
        <v>5733</v>
      </c>
      <c r="C3950" s="238">
        <v>122348</v>
      </c>
      <c r="D3950" s="240" t="s">
        <v>5722</v>
      </c>
      <c r="E3950" s="240" t="s">
        <v>352</v>
      </c>
      <c r="F3950" s="240">
        <v>1</v>
      </c>
      <c r="G3950" s="240">
        <v>9</v>
      </c>
      <c r="H3950" s="240">
        <v>3</v>
      </c>
      <c r="I3950" s="1117">
        <v>4</v>
      </c>
      <c r="J3950" s="267">
        <v>43404</v>
      </c>
      <c r="K3950" s="267">
        <v>43404</v>
      </c>
      <c r="L3950" s="263" t="s">
        <v>1485</v>
      </c>
      <c r="M3950" s="1441" t="s">
        <v>1485</v>
      </c>
      <c r="N3950" s="322" t="s">
        <v>47</v>
      </c>
      <c r="O3950" s="322" t="s">
        <v>47</v>
      </c>
      <c r="P3950" s="254" t="s">
        <v>47</v>
      </c>
      <c r="Q3950" s="254" t="s">
        <v>47</v>
      </c>
      <c r="R3950" s="254" t="s">
        <v>47</v>
      </c>
      <c r="S3950" s="243"/>
      <c r="T3950" s="1371"/>
      <c r="U3950" s="245">
        <v>44</v>
      </c>
      <c r="V3950" s="246" t="s">
        <v>47</v>
      </c>
      <c r="W3950" s="521" t="s">
        <v>5727</v>
      </c>
      <c r="X3950" s="314" t="s">
        <v>6025</v>
      </c>
      <c r="Y3950" s="295">
        <v>21</v>
      </c>
      <c r="Z3950" s="288"/>
      <c r="AA3950" s="288"/>
      <c r="AB3950" s="1347"/>
      <c r="AC3950" s="268">
        <f>IF(B3950="","",(IFERROR(VLOOKUP(B3950,Projecten!A$4:X$9452,5,FALSE),"niet bekend")))</f>
        <v>1</v>
      </c>
      <c r="AD3950" s="360">
        <f t="shared" si="262"/>
        <v>4662.96</v>
      </c>
      <c r="AE3950" s="296">
        <f>IF(B3950="","",(IFERROR(VLOOKUP(B3950,Projecten!A$4:X$9452,23,FALSE),"niet bekend")))</f>
        <v>4662.96</v>
      </c>
      <c r="AF3950" s="360">
        <f>IF(B3950="","",(IFERROR(VLOOKUP(B3950,Projecten!A$4:X$9452,12,FALSE),"niet bekend")))</f>
        <v>4662.96</v>
      </c>
      <c r="AG3950" s="209"/>
    </row>
    <row r="3951" spans="1:33" x14ac:dyDescent="0.2">
      <c r="A3951" s="202">
        <v>38836</v>
      </c>
      <c r="B3951" s="770" t="s">
        <v>5730</v>
      </c>
      <c r="C3951" s="238">
        <v>122349</v>
      </c>
      <c r="D3951" s="240" t="s">
        <v>5725</v>
      </c>
      <c r="E3951" s="240" t="s">
        <v>352</v>
      </c>
      <c r="F3951" s="240">
        <v>1</v>
      </c>
      <c r="G3951" s="240">
        <v>9</v>
      </c>
      <c r="H3951" s="240">
        <v>3</v>
      </c>
      <c r="I3951" s="1117">
        <v>4</v>
      </c>
      <c r="J3951" s="267">
        <v>43404</v>
      </c>
      <c r="K3951" s="267">
        <v>43404</v>
      </c>
      <c r="L3951" s="263" t="s">
        <v>1485</v>
      </c>
      <c r="M3951" s="1441" t="s">
        <v>1485</v>
      </c>
      <c r="N3951" s="322" t="s">
        <v>47</v>
      </c>
      <c r="O3951" s="322" t="s">
        <v>47</v>
      </c>
      <c r="P3951" s="254" t="s">
        <v>47</v>
      </c>
      <c r="Q3951" s="254" t="s">
        <v>47</v>
      </c>
      <c r="R3951" s="254" t="s">
        <v>47</v>
      </c>
      <c r="S3951" s="243"/>
      <c r="T3951" s="1371"/>
      <c r="U3951" s="245">
        <v>44</v>
      </c>
      <c r="V3951" s="246" t="s">
        <v>47</v>
      </c>
      <c r="W3951" s="521" t="s">
        <v>5727</v>
      </c>
      <c r="X3951" s="314" t="s">
        <v>6023</v>
      </c>
      <c r="Y3951" s="295">
        <v>21</v>
      </c>
      <c r="Z3951" s="288"/>
      <c r="AA3951" s="288"/>
      <c r="AB3951" s="1347"/>
      <c r="AC3951" s="268">
        <f>IF(B3951="","",(IFERROR(VLOOKUP(B3951,Projecten!A$4:X$9452,5,FALSE),"niet bekend")))</f>
        <v>1</v>
      </c>
      <c r="AD3951" s="360">
        <f t="shared" si="262"/>
        <v>4662.96</v>
      </c>
      <c r="AE3951" s="296">
        <f>IF(B3951="","",(IFERROR(VLOOKUP(B3951,Projecten!A$4:X$9452,23,FALSE),"niet bekend")))</f>
        <v>4662.96</v>
      </c>
      <c r="AF3951" s="360">
        <f>IF(B3951="","",(IFERROR(VLOOKUP(B3951,Projecten!A$4:X$9452,12,FALSE),"niet bekend")))</f>
        <v>4662.96</v>
      </c>
      <c r="AG3951" s="209"/>
    </row>
    <row r="3952" spans="1:33" x14ac:dyDescent="0.2">
      <c r="A3952" s="202">
        <v>38838</v>
      </c>
      <c r="B3952" s="770">
        <v>2018681</v>
      </c>
      <c r="C3952" s="238">
        <v>122350</v>
      </c>
      <c r="D3952" s="238">
        <v>743018</v>
      </c>
      <c r="E3952" s="240" t="s">
        <v>26</v>
      </c>
      <c r="F3952" s="240">
        <v>1</v>
      </c>
      <c r="G3952" s="240">
        <v>6</v>
      </c>
      <c r="H3952" s="240">
        <v>5</v>
      </c>
      <c r="I3952" s="1117">
        <v>1</v>
      </c>
      <c r="J3952" s="262">
        <v>43396</v>
      </c>
      <c r="K3952" s="262">
        <v>43397</v>
      </c>
      <c r="L3952" s="263" t="s">
        <v>1485</v>
      </c>
      <c r="M3952" s="1441" t="s">
        <v>1485</v>
      </c>
      <c r="N3952" s="322" t="s">
        <v>47</v>
      </c>
      <c r="O3952" s="322" t="s">
        <v>47</v>
      </c>
      <c r="P3952" s="254" t="s">
        <v>47</v>
      </c>
      <c r="Q3952" s="254" t="s">
        <v>47</v>
      </c>
      <c r="R3952" s="254" t="s">
        <v>47</v>
      </c>
      <c r="S3952" s="243"/>
      <c r="T3952" s="1371"/>
      <c r="U3952" s="245">
        <v>44</v>
      </c>
      <c r="V3952" s="246" t="s">
        <v>47</v>
      </c>
      <c r="W3952" s="521" t="s">
        <v>162</v>
      </c>
      <c r="X3952" s="314" t="s">
        <v>1341</v>
      </c>
      <c r="Y3952" s="497">
        <v>11</v>
      </c>
      <c r="Z3952" s="288"/>
      <c r="AA3952" s="288"/>
      <c r="AB3952" s="1347"/>
      <c r="AC3952" s="268">
        <f>IF(B3952="","",(IFERROR(VLOOKUP(B3952,Projecten!A$4:X$9452,5,FALSE),"niet bekend")))</f>
        <v>1</v>
      </c>
      <c r="AD3952" s="360">
        <f t="shared" si="262"/>
        <v>1816.15</v>
      </c>
      <c r="AE3952" s="296">
        <f>IF(B3952="","",(IFERROR(VLOOKUP(B3952,Projecten!A$4:X$9452,23,FALSE),"niet bekend")))</f>
        <v>1816.15</v>
      </c>
      <c r="AF3952" s="360">
        <f>IF(B3952="","",(IFERROR(VLOOKUP(B3952,Projecten!A$4:X$9452,12,FALSE),"niet bekend")))</f>
        <v>1816.15</v>
      </c>
      <c r="AG3952" s="209"/>
    </row>
    <row r="3953" spans="1:33" x14ac:dyDescent="0.2">
      <c r="A3953" s="202">
        <v>38839</v>
      </c>
      <c r="B3953" s="770">
        <v>2018689</v>
      </c>
      <c r="C3953" s="238">
        <v>122350</v>
      </c>
      <c r="D3953" s="238">
        <v>748418</v>
      </c>
      <c r="E3953" s="240" t="s">
        <v>26</v>
      </c>
      <c r="F3953" s="240">
        <v>1</v>
      </c>
      <c r="G3953" s="240">
        <v>8</v>
      </c>
      <c r="H3953" s="240">
        <v>5</v>
      </c>
      <c r="I3953" s="1117">
        <v>3</v>
      </c>
      <c r="J3953" s="262">
        <v>43396</v>
      </c>
      <c r="K3953" s="262">
        <v>43390</v>
      </c>
      <c r="L3953" s="263" t="s">
        <v>1485</v>
      </c>
      <c r="M3953" s="1020" t="s">
        <v>59</v>
      </c>
      <c r="N3953" s="322" t="s">
        <v>47</v>
      </c>
      <c r="O3953" s="322" t="s">
        <v>47</v>
      </c>
      <c r="P3953" s="254" t="s">
        <v>47</v>
      </c>
      <c r="Q3953" s="254" t="s">
        <v>47</v>
      </c>
      <c r="R3953" s="254" t="s">
        <v>47</v>
      </c>
      <c r="S3953" s="243"/>
      <c r="T3953" s="1371"/>
      <c r="U3953" s="245">
        <v>44</v>
      </c>
      <c r="V3953" s="246" t="s">
        <v>47</v>
      </c>
      <c r="W3953" s="521" t="s">
        <v>162</v>
      </c>
      <c r="X3953" s="314" t="s">
        <v>1341</v>
      </c>
      <c r="Y3953" s="497">
        <v>17</v>
      </c>
      <c r="Z3953" s="288"/>
      <c r="AA3953" s="288"/>
      <c r="AB3953" s="1347"/>
      <c r="AC3953" s="268">
        <f>IF(B3953="","",(IFERROR(VLOOKUP(B3953,Projecten!A$4:X$9452,5,FALSE),"niet bekend")))</f>
        <v>1</v>
      </c>
      <c r="AD3953" s="360">
        <f t="shared" si="262"/>
        <v>3177.56</v>
      </c>
      <c r="AE3953" s="296">
        <f>IF(B3953="","",(IFERROR(VLOOKUP(B3953,Projecten!A$4:X$9452,23,FALSE),"niet bekend")))</f>
        <v>3177.56</v>
      </c>
      <c r="AF3953" s="360">
        <f>IF(B3953="","",(IFERROR(VLOOKUP(B3953,Projecten!A$4:X$9452,12,FALSE),"niet bekend")))</f>
        <v>3177.56</v>
      </c>
      <c r="AG3953" s="209"/>
    </row>
    <row r="3954" spans="1:33" x14ac:dyDescent="0.2">
      <c r="A3954" s="202">
        <v>38840</v>
      </c>
      <c r="B3954" s="770">
        <v>2018685</v>
      </c>
      <c r="C3954" s="238">
        <v>122351</v>
      </c>
      <c r="D3954" s="238">
        <v>676418</v>
      </c>
      <c r="E3954" s="240" t="s">
        <v>26</v>
      </c>
      <c r="F3954" s="240">
        <v>1</v>
      </c>
      <c r="G3954" s="240">
        <v>9</v>
      </c>
      <c r="H3954" s="240">
        <v>5</v>
      </c>
      <c r="I3954" s="1117">
        <v>3</v>
      </c>
      <c r="J3954" s="262">
        <v>43396</v>
      </c>
      <c r="K3954" s="262">
        <v>43397</v>
      </c>
      <c r="L3954" s="263" t="s">
        <v>1485</v>
      </c>
      <c r="M3954" s="1441" t="s">
        <v>1485</v>
      </c>
      <c r="N3954" s="322" t="s">
        <v>47</v>
      </c>
      <c r="O3954" s="322" t="s">
        <v>47</v>
      </c>
      <c r="P3954" s="254" t="s">
        <v>47</v>
      </c>
      <c r="Q3954" s="254" t="s">
        <v>47</v>
      </c>
      <c r="R3954" s="254" t="s">
        <v>47</v>
      </c>
      <c r="S3954" s="243"/>
      <c r="T3954" s="1371"/>
      <c r="U3954" s="245">
        <v>44</v>
      </c>
      <c r="V3954" s="246" t="s">
        <v>47</v>
      </c>
      <c r="W3954" s="521" t="s">
        <v>162</v>
      </c>
      <c r="X3954" s="314" t="s">
        <v>1250</v>
      </c>
      <c r="Y3954" s="497">
        <v>19</v>
      </c>
      <c r="Z3954" s="288"/>
      <c r="AA3954" s="288"/>
      <c r="AB3954" s="1347"/>
      <c r="AC3954" s="268">
        <f>IF(B3954="","",(IFERROR(VLOOKUP(B3954,Projecten!A$4:X$9452,5,FALSE),"niet bekend")))</f>
        <v>1</v>
      </c>
      <c r="AD3954" s="360">
        <f t="shared" si="262"/>
        <v>3941.91</v>
      </c>
      <c r="AE3954" s="296">
        <f>IF(B3954="","",(IFERROR(VLOOKUP(B3954,Projecten!A$4:X$9452,23,FALSE),"niet bekend")))</f>
        <v>3941.91</v>
      </c>
      <c r="AF3954" s="360">
        <f>IF(B3954="","",(IFERROR(VLOOKUP(B3954,Projecten!A$4:X$9452,12,FALSE),"niet bekend")))</f>
        <v>3941.91</v>
      </c>
      <c r="AG3954" s="209"/>
    </row>
    <row r="3955" spans="1:33" x14ac:dyDescent="0.2">
      <c r="A3955" s="202">
        <v>38841</v>
      </c>
      <c r="B3955" s="770">
        <v>2018599</v>
      </c>
      <c r="C3955" s="238" t="s">
        <v>6041</v>
      </c>
      <c r="D3955" s="240" t="s">
        <v>5795</v>
      </c>
      <c r="E3955" s="240" t="s">
        <v>26</v>
      </c>
      <c r="F3955" s="273">
        <v>1</v>
      </c>
      <c r="G3955" s="273">
        <v>14</v>
      </c>
      <c r="H3955" s="273">
        <v>6</v>
      </c>
      <c r="I3955" s="273">
        <v>5</v>
      </c>
      <c r="J3955" s="262">
        <v>43389</v>
      </c>
      <c r="K3955" s="262">
        <v>43390</v>
      </c>
      <c r="L3955" s="263" t="s">
        <v>1485</v>
      </c>
      <c r="M3955" s="1441" t="s">
        <v>1485</v>
      </c>
      <c r="N3955" s="254" t="s">
        <v>47</v>
      </c>
      <c r="O3955" s="254" t="s">
        <v>47</v>
      </c>
      <c r="P3955" s="254" t="s">
        <v>47</v>
      </c>
      <c r="Q3955" s="254" t="s">
        <v>47</v>
      </c>
      <c r="R3955" s="254" t="s">
        <v>47</v>
      </c>
      <c r="S3955" s="243"/>
      <c r="T3955" s="1371"/>
      <c r="U3955" s="264">
        <v>44</v>
      </c>
      <c r="V3955" s="246" t="s">
        <v>47</v>
      </c>
      <c r="W3955" s="521" t="s">
        <v>162</v>
      </c>
      <c r="X3955" s="314" t="s">
        <v>6101</v>
      </c>
      <c r="Y3955" s="295">
        <v>25</v>
      </c>
      <c r="Z3955" s="288"/>
      <c r="AA3955" s="288"/>
      <c r="AB3955" s="1347"/>
      <c r="AC3955" s="268">
        <f>IF(B3955="","",(IFERROR(VLOOKUP(B3955,Projecten!A$4:X$9452,5,FALSE),"niet bekend")))</f>
        <v>1</v>
      </c>
      <c r="AD3955" s="360">
        <f t="shared" si="262"/>
        <v>7321.13</v>
      </c>
      <c r="AE3955" s="296">
        <f>IF(B3955="","",(IFERROR(VLOOKUP(B3955,Projecten!A$4:X$9452,23,FALSE),"niet bekend")))</f>
        <v>7321.13</v>
      </c>
      <c r="AF3955" s="360">
        <f>IF(B3955="","",(IFERROR(VLOOKUP(B3955,Projecten!A$4:X$9452,12,FALSE),"niet bekend")))</f>
        <v>7321.13</v>
      </c>
      <c r="AG3955" s="209"/>
    </row>
    <row r="3956" spans="1:33" s="312" customFormat="1" x14ac:dyDescent="0.2">
      <c r="A3956" s="298"/>
      <c r="B3956" s="299"/>
      <c r="C3956" s="299"/>
      <c r="D3956" s="300"/>
      <c r="E3956" s="300"/>
      <c r="F3956" s="300"/>
      <c r="G3956" s="300"/>
      <c r="H3956" s="300"/>
      <c r="I3956" s="300"/>
      <c r="J3956" s="301"/>
      <c r="K3956" s="301"/>
      <c r="L3956" s="301"/>
      <c r="M3956" s="302"/>
      <c r="N3956" s="302"/>
      <c r="O3956" s="302"/>
      <c r="P3956" s="302"/>
      <c r="Q3956" s="302"/>
      <c r="R3956" s="302"/>
      <c r="S3956" s="303"/>
      <c r="T3956" s="1445"/>
      <c r="U3956" s="305"/>
      <c r="V3956" s="306"/>
      <c r="W3956" s="307"/>
      <c r="X3956" s="307"/>
      <c r="Y3956" s="307"/>
      <c r="Z3956" s="298"/>
      <c r="AA3956" s="308"/>
      <c r="AB3956" s="410"/>
      <c r="AC3956" s="310"/>
      <c r="AD3956" s="412"/>
    </row>
    <row r="3957" spans="1:33" s="236" customFormat="1" ht="12" customHeight="1" x14ac:dyDescent="0.2">
      <c r="A3957" s="220"/>
      <c r="B3957" s="221"/>
      <c r="C3957" s="221"/>
      <c r="D3957" s="222">
        <f>SUM(G3957:I3957)</f>
        <v>371</v>
      </c>
      <c r="E3957" s="220"/>
      <c r="F3957" s="220">
        <f>SUM(F3958:F3988)</f>
        <v>19</v>
      </c>
      <c r="G3957" s="220">
        <f>SUM(G3958:G3988)</f>
        <v>192</v>
      </c>
      <c r="H3957" s="220">
        <f>SUM(H3958:H3988)</f>
        <v>113</v>
      </c>
      <c r="I3957" s="220">
        <f>SUM(I3958:I3988)</f>
        <v>66</v>
      </c>
      <c r="J3957" s="223"/>
      <c r="K3957" s="223"/>
      <c r="L3957" s="223"/>
      <c r="M3957" s="224"/>
      <c r="N3957" s="224"/>
      <c r="O3957" s="224"/>
      <c r="P3957" s="224"/>
      <c r="Q3957" s="224"/>
      <c r="R3957" s="224"/>
      <c r="S3957" s="225">
        <v>44</v>
      </c>
      <c r="T3957" s="1442"/>
      <c r="U3957" s="227"/>
      <c r="V3957" s="228"/>
      <c r="W3957" s="229"/>
      <c r="X3957" s="230">
        <f>SUM(Y3957:Y3988)</f>
        <v>502.25</v>
      </c>
      <c r="Y3957" s="231"/>
      <c r="Z3957" s="231">
        <v>0</v>
      </c>
      <c r="AA3957" s="232">
        <f>X3957-Z3957</f>
        <v>502.25</v>
      </c>
      <c r="AB3957" s="221"/>
      <c r="AC3957" s="234"/>
      <c r="AD3957" s="384">
        <f>SUM(AD3958:AD3988)</f>
        <v>81300.040000000023</v>
      </c>
    </row>
    <row r="3958" spans="1:33" x14ac:dyDescent="0.2">
      <c r="A3958" s="202"/>
      <c r="B3958" s="237"/>
      <c r="C3958" s="238"/>
      <c r="D3958" s="239"/>
      <c r="E3958" s="240"/>
      <c r="F3958" s="240"/>
      <c r="G3958" s="240"/>
      <c r="H3958" s="240"/>
      <c r="I3958" s="240"/>
      <c r="J3958" s="241"/>
      <c r="K3958" s="241"/>
      <c r="L3958" s="241"/>
      <c r="M3958" s="242"/>
      <c r="N3958" s="242"/>
      <c r="O3958" s="242"/>
      <c r="P3958" s="242"/>
      <c r="Q3958" s="242"/>
      <c r="R3958" s="242"/>
      <c r="S3958" s="243" t="s">
        <v>4551</v>
      </c>
      <c r="T3958" s="1371"/>
      <c r="U3958" s="245"/>
      <c r="V3958" s="246"/>
      <c r="X3958" s="247" t="s">
        <v>4856</v>
      </c>
      <c r="Y3958" s="248"/>
      <c r="Z3958" s="202"/>
      <c r="AA3958" s="202"/>
      <c r="AB3958" s="243"/>
      <c r="AC3958" s="249" t="str">
        <f>IF(B3958="","",(IFERROR(VLOOKUP(B3958,Projecten!A$4:X$9452,5,FALSE),"niet bekend")))</f>
        <v/>
      </c>
      <c r="AD3958" s="330" t="str">
        <f>IF(AC3958="","",(IF(F3958=0,AF3958,(F3958/AC3958*AF3958))))</f>
        <v/>
      </c>
      <c r="AE3958" s="211" t="str">
        <f>IF(B3958="","",(IFERROR(VLOOKUP(B3958,Projecten!A$4:X$9452,23,FALSE),"niet bekend")))</f>
        <v/>
      </c>
      <c r="AF3958" s="330" t="str">
        <f>IF(B3958="","",(IFERROR(VLOOKUP(B3958,Projecten!A$4:X$9452,12,FALSE),"niet bekend")))</f>
        <v/>
      </c>
      <c r="AG3958" s="209"/>
    </row>
    <row r="3959" spans="1:33" s="259" customFormat="1" x14ac:dyDescent="0.2">
      <c r="A3959" s="202"/>
      <c r="B3959" s="250"/>
      <c r="C3959" s="251"/>
      <c r="D3959" s="251"/>
      <c r="E3959" s="239"/>
      <c r="F3959" s="239"/>
      <c r="G3959" s="239"/>
      <c r="H3959" s="239"/>
      <c r="I3959" s="239"/>
      <c r="J3959" s="253"/>
      <c r="K3959" s="253"/>
      <c r="L3959" s="253"/>
      <c r="M3959" s="253"/>
      <c r="N3959" s="254"/>
      <c r="O3959" s="254"/>
      <c r="P3959" s="254"/>
      <c r="Q3959" s="254"/>
      <c r="R3959" s="254"/>
      <c r="S3959" s="243">
        <v>2018</v>
      </c>
      <c r="T3959" s="1443"/>
      <c r="U3959" s="255"/>
      <c r="V3959" s="256"/>
      <c r="W3959" s="239"/>
      <c r="X3959" s="239"/>
      <c r="Y3959" s="257"/>
      <c r="Z3959" s="239"/>
      <c r="AA3959" s="239"/>
      <c r="AB3959" s="1120"/>
      <c r="AC3959" s="249" t="str">
        <f>IF(B3959="","",(IFERROR(VLOOKUP(B3959,Projecten!A$4:X$9452,5,FALSE),"niet bekend")))</f>
        <v/>
      </c>
      <c r="AD3959" s="330" t="str">
        <f>IF(AC3959="","",(IF(F3959=0,AF3959,(F3959/AC3959*AF3959))))</f>
        <v/>
      </c>
      <c r="AE3959" s="211" t="str">
        <f>IF(B3959="","",(IFERROR(VLOOKUP(B3959,Projecten!A$4:X$9452,23,FALSE),"niet bekend")))</f>
        <v/>
      </c>
      <c r="AF3959" s="330" t="str">
        <f>IF(B3959="","",(IFERROR(VLOOKUP(B3959,Projecten!A$4:X$9452,12,FALSE),"niet bekend")))</f>
        <v/>
      </c>
    </row>
    <row r="3960" spans="1:33" s="259" customFormat="1" x14ac:dyDescent="0.2">
      <c r="A3960" s="202">
        <v>39468</v>
      </c>
      <c r="B3960" s="250"/>
      <c r="C3960" s="251"/>
      <c r="D3960" s="252" t="s">
        <v>5871</v>
      </c>
      <c r="E3960" s="239"/>
      <c r="F3960" s="239"/>
      <c r="G3960" s="239"/>
      <c r="H3960" s="239"/>
      <c r="I3960" s="239"/>
      <c r="J3960" s="253"/>
      <c r="K3960" s="253"/>
      <c r="L3960" s="253"/>
      <c r="M3960" s="253"/>
      <c r="N3960" s="254"/>
      <c r="O3960" s="254"/>
      <c r="P3960" s="254"/>
      <c r="Q3960" s="254"/>
      <c r="R3960" s="254"/>
      <c r="S3960" s="251"/>
      <c r="T3960" s="1443"/>
      <c r="U3960" s="255"/>
      <c r="V3960" s="256"/>
      <c r="W3960" s="260"/>
      <c r="X3960" s="239"/>
      <c r="Y3960" s="257">
        <v>0</v>
      </c>
      <c r="Z3960" s="239"/>
      <c r="AA3960" s="239"/>
      <c r="AB3960" s="1120"/>
      <c r="AC3960" s="249" t="str">
        <f>IF(B3960="","",(IFERROR(VLOOKUP(B3960,Projecten!A$4:X$9452,5,FALSE),"niet bekend")))</f>
        <v/>
      </c>
      <c r="AD3960" s="330" t="str">
        <f>IF(AC3960="","",(IF(F3960=0,AF3960,(F3960/AC3960*AF3960))))</f>
        <v/>
      </c>
      <c r="AE3960" s="211" t="str">
        <f>IF(B3960="","",(IFERROR(VLOOKUP(B3960,Projecten!A$4:X$9452,23,FALSE),"niet bekend")))</f>
        <v/>
      </c>
      <c r="AF3960" s="330" t="str">
        <f>IF(B3960="","",(IFERROR(VLOOKUP(B3960,Projecten!A$4:X$9452,12,FALSE),"niet bekend")))</f>
        <v/>
      </c>
    </row>
    <row r="3961" spans="1:33" s="259" customFormat="1" x14ac:dyDescent="0.2">
      <c r="A3961" s="202">
        <v>39469</v>
      </c>
      <c r="B3961" s="250"/>
      <c r="C3961" s="251"/>
      <c r="D3961" s="252" t="s">
        <v>6123</v>
      </c>
      <c r="E3961" s="239"/>
      <c r="F3961" s="239"/>
      <c r="G3961" s="239"/>
      <c r="H3961" s="239"/>
      <c r="I3961" s="239"/>
      <c r="J3961" s="253"/>
      <c r="K3961" s="253"/>
      <c r="L3961" s="253"/>
      <c r="M3961" s="253"/>
      <c r="N3961" s="254"/>
      <c r="O3961" s="254"/>
      <c r="P3961" s="254"/>
      <c r="Q3961" s="254"/>
      <c r="R3961" s="254"/>
      <c r="S3961" s="251"/>
      <c r="T3961" s="1443"/>
      <c r="U3961" s="255"/>
      <c r="V3961" s="256"/>
      <c r="W3961" s="260"/>
      <c r="X3961" s="239"/>
      <c r="Y3961" s="257">
        <v>0</v>
      </c>
      <c r="Z3961" s="239"/>
      <c r="AA3961" s="239"/>
      <c r="AB3961" s="1120"/>
      <c r="AC3961" s="249"/>
      <c r="AD3961" s="330"/>
      <c r="AE3961" s="211"/>
      <c r="AF3961" s="330"/>
    </row>
    <row r="3962" spans="1:33" s="259" customFormat="1" x14ac:dyDescent="0.2">
      <c r="A3962" s="202">
        <v>39470</v>
      </c>
      <c r="B3962" s="250"/>
      <c r="C3962" s="251"/>
      <c r="D3962" s="252" t="s">
        <v>6105</v>
      </c>
      <c r="E3962" s="239"/>
      <c r="F3962" s="239"/>
      <c r="G3962" s="239"/>
      <c r="H3962" s="239"/>
      <c r="I3962" s="239"/>
      <c r="J3962" s="253"/>
      <c r="K3962" s="253"/>
      <c r="L3962" s="253"/>
      <c r="M3962" s="253"/>
      <c r="N3962" s="254"/>
      <c r="O3962" s="254"/>
      <c r="P3962" s="254"/>
      <c r="Q3962" s="254"/>
      <c r="R3962" s="254"/>
      <c r="S3962" s="251"/>
      <c r="T3962" s="1443"/>
      <c r="U3962" s="255"/>
      <c r="V3962" s="256"/>
      <c r="W3962" s="260"/>
      <c r="X3962" s="239"/>
      <c r="Y3962" s="257">
        <v>8.25</v>
      </c>
      <c r="Z3962" s="239"/>
      <c r="AA3962" s="239"/>
      <c r="AB3962" s="1120"/>
      <c r="AC3962" s="249"/>
      <c r="AD3962" s="330"/>
      <c r="AE3962" s="211"/>
      <c r="AF3962" s="330"/>
    </row>
    <row r="3963" spans="1:33" s="259" customFormat="1" x14ac:dyDescent="0.2">
      <c r="A3963" s="202">
        <v>39471</v>
      </c>
      <c r="B3963" s="250"/>
      <c r="C3963" s="251"/>
      <c r="D3963" s="252" t="s">
        <v>6075</v>
      </c>
      <c r="E3963" s="239"/>
      <c r="F3963" s="239"/>
      <c r="G3963" s="239"/>
      <c r="H3963" s="239"/>
      <c r="I3963" s="239"/>
      <c r="J3963" s="253"/>
      <c r="K3963" s="253"/>
      <c r="L3963" s="253"/>
      <c r="M3963" s="253"/>
      <c r="N3963" s="254"/>
      <c r="O3963" s="254"/>
      <c r="P3963" s="254"/>
      <c r="Q3963" s="254"/>
      <c r="R3963" s="254"/>
      <c r="S3963" s="251"/>
      <c r="T3963" s="1443"/>
      <c r="U3963" s="255"/>
      <c r="V3963" s="256"/>
      <c r="W3963" s="260"/>
      <c r="X3963" s="239"/>
      <c r="Y3963" s="257">
        <v>0</v>
      </c>
      <c r="Z3963" s="239"/>
      <c r="AA3963" s="239"/>
      <c r="AB3963" s="1120"/>
      <c r="AC3963" s="249"/>
      <c r="AD3963" s="330"/>
      <c r="AE3963" s="211"/>
      <c r="AF3963" s="330"/>
    </row>
    <row r="3964" spans="1:33" s="259" customFormat="1" x14ac:dyDescent="0.2">
      <c r="A3964" s="202">
        <v>39472</v>
      </c>
      <c r="B3964" s="250"/>
      <c r="C3964" s="251"/>
      <c r="D3964" s="252" t="s">
        <v>6028</v>
      </c>
      <c r="E3964" s="239"/>
      <c r="F3964" s="239"/>
      <c r="G3964" s="239"/>
      <c r="H3964" s="239"/>
      <c r="I3964" s="239"/>
      <c r="J3964" s="253"/>
      <c r="K3964" s="253"/>
      <c r="L3964" s="253"/>
      <c r="M3964" s="253"/>
      <c r="N3964" s="254"/>
      <c r="O3964" s="254"/>
      <c r="P3964" s="254"/>
      <c r="Q3964" s="254"/>
      <c r="R3964" s="254"/>
      <c r="S3964" s="251"/>
      <c r="T3964" s="1443"/>
      <c r="U3964" s="255"/>
      <c r="V3964" s="256"/>
      <c r="W3964" s="260"/>
      <c r="X3964" s="239"/>
      <c r="Y3964" s="257">
        <v>17</v>
      </c>
      <c r="Z3964" s="239"/>
      <c r="AA3964" s="239"/>
      <c r="AB3964" s="1120"/>
      <c r="AC3964" s="249"/>
      <c r="AD3964" s="330"/>
      <c r="AE3964" s="211"/>
      <c r="AF3964" s="330"/>
    </row>
    <row r="3965" spans="1:33" s="259" customFormat="1" x14ac:dyDescent="0.2">
      <c r="A3965" s="202">
        <v>39473</v>
      </c>
      <c r="B3965" s="250"/>
      <c r="C3965" s="251"/>
      <c r="D3965" s="252" t="s">
        <v>6094</v>
      </c>
      <c r="E3965" s="239"/>
      <c r="F3965" s="239"/>
      <c r="G3965" s="239"/>
      <c r="H3965" s="239"/>
      <c r="I3965" s="239"/>
      <c r="J3965" s="253"/>
      <c r="K3965" s="253"/>
      <c r="L3965" s="253"/>
      <c r="M3965" s="253"/>
      <c r="N3965" s="254"/>
      <c r="O3965" s="254"/>
      <c r="P3965" s="254"/>
      <c r="Q3965" s="254"/>
      <c r="R3965" s="254"/>
      <c r="S3965" s="251"/>
      <c r="T3965" s="1443"/>
      <c r="U3965" s="255"/>
      <c r="V3965" s="256"/>
      <c r="W3965" s="260"/>
      <c r="X3965" s="239"/>
      <c r="Y3965" s="257">
        <v>16</v>
      </c>
      <c r="Z3965" s="239"/>
      <c r="AA3965" s="239"/>
      <c r="AB3965" s="1120"/>
      <c r="AC3965" s="249"/>
      <c r="AD3965" s="330"/>
      <c r="AE3965" s="211"/>
      <c r="AF3965" s="330"/>
    </row>
    <row r="3966" spans="1:33" s="259" customFormat="1" x14ac:dyDescent="0.2">
      <c r="A3966" s="202">
        <v>39627</v>
      </c>
      <c r="B3966" s="250"/>
      <c r="C3966" s="251"/>
      <c r="D3966" s="252" t="s">
        <v>6124</v>
      </c>
      <c r="E3966" s="239"/>
      <c r="F3966" s="239"/>
      <c r="G3966" s="239"/>
      <c r="H3966" s="239"/>
      <c r="I3966" s="239"/>
      <c r="J3966" s="253"/>
      <c r="K3966" s="253"/>
      <c r="L3966" s="253"/>
      <c r="M3966" s="253"/>
      <c r="N3966" s="254"/>
      <c r="O3966" s="254"/>
      <c r="P3966" s="254"/>
      <c r="Q3966" s="254"/>
      <c r="R3966" s="254"/>
      <c r="S3966" s="251"/>
      <c r="T3966" s="1443"/>
      <c r="U3966" s="255"/>
      <c r="V3966" s="256"/>
      <c r="W3966" s="260"/>
      <c r="X3966" s="239"/>
      <c r="Y3966" s="257"/>
      <c r="Z3966" s="239"/>
      <c r="AA3966" s="239"/>
      <c r="AB3966" s="1120"/>
      <c r="AC3966" s="249"/>
      <c r="AD3966" s="330"/>
      <c r="AE3966" s="211"/>
      <c r="AF3966" s="330"/>
    </row>
    <row r="3967" spans="1:33" s="259" customFormat="1" x14ac:dyDescent="0.2">
      <c r="A3967" s="202"/>
      <c r="B3967" s="250"/>
      <c r="C3967" s="251"/>
      <c r="D3967" s="251"/>
      <c r="E3967" s="239"/>
      <c r="F3967" s="239"/>
      <c r="G3967" s="239"/>
      <c r="H3967" s="239"/>
      <c r="I3967" s="239"/>
      <c r="J3967" s="253"/>
      <c r="K3967" s="253"/>
      <c r="L3967" s="253"/>
      <c r="M3967" s="253"/>
      <c r="N3967" s="254"/>
      <c r="O3967" s="254"/>
      <c r="P3967" s="254"/>
      <c r="Q3967" s="254"/>
      <c r="R3967" s="254"/>
      <c r="S3967" s="251"/>
      <c r="T3967" s="1443"/>
      <c r="U3967" s="255"/>
      <c r="V3967" s="256"/>
      <c r="W3967" s="239"/>
      <c r="X3967" s="239"/>
      <c r="Y3967" s="257"/>
      <c r="Z3967" s="239"/>
      <c r="AA3967" s="239"/>
      <c r="AB3967" s="1120"/>
      <c r="AC3967" s="249"/>
      <c r="AD3967" s="330"/>
      <c r="AE3967" s="211"/>
      <c r="AF3967" s="330"/>
    </row>
    <row r="3968" spans="1:33" x14ac:dyDescent="0.2">
      <c r="A3968" s="202">
        <v>39474</v>
      </c>
      <c r="B3968" s="272" t="s">
        <v>6014</v>
      </c>
      <c r="C3968" s="272">
        <v>122336</v>
      </c>
      <c r="D3968" s="272" t="s">
        <v>6147</v>
      </c>
      <c r="E3968" s="273" t="s">
        <v>352</v>
      </c>
      <c r="F3968" s="273">
        <v>1</v>
      </c>
      <c r="G3968" s="273">
        <v>12</v>
      </c>
      <c r="H3968" s="273">
        <v>6</v>
      </c>
      <c r="I3968" s="273">
        <f>F3968*4</f>
        <v>4</v>
      </c>
      <c r="J3968" s="267">
        <v>43398</v>
      </c>
      <c r="K3968" s="267">
        <v>43397</v>
      </c>
      <c r="L3968" s="262">
        <v>43383</v>
      </c>
      <c r="M3968" s="1441" t="s">
        <v>1485</v>
      </c>
      <c r="N3968" s="322" t="s">
        <v>47</v>
      </c>
      <c r="O3968" s="322" t="s">
        <v>47</v>
      </c>
      <c r="P3968" s="254" t="s">
        <v>47</v>
      </c>
      <c r="Q3968" s="254" t="s">
        <v>47</v>
      </c>
      <c r="R3968" s="254" t="s">
        <v>47</v>
      </c>
      <c r="S3968" s="243"/>
      <c r="T3968" s="1371"/>
      <c r="U3968" s="245">
        <v>44</v>
      </c>
      <c r="V3968" s="246" t="s">
        <v>47</v>
      </c>
      <c r="W3968" s="521" t="s">
        <v>5727</v>
      </c>
      <c r="X3968" s="314" t="s">
        <v>6107</v>
      </c>
      <c r="Y3968" s="295">
        <v>28</v>
      </c>
      <c r="Z3968" s="288"/>
      <c r="AA3968" s="288"/>
      <c r="AB3968" s="1347"/>
      <c r="AC3968" s="268">
        <f>IF(B3968="","",(IFERROR(VLOOKUP(B3968,Projecten!A$4:X$9452,5,FALSE),"niet bekend")))</f>
        <v>1</v>
      </c>
      <c r="AD3968" s="360">
        <f t="shared" ref="AD3968:AD3975" si="263">IF(AC3968="","",(IF(F3968=0,AF3968,(F3968/AC3968*AF3968))))</f>
        <v>4448</v>
      </c>
      <c r="AE3968" s="296">
        <f>IF(B3968="","",(IFERROR(VLOOKUP(B3968,Projecten!A$4:X$9452,23,FALSE),"niet bekend")))</f>
        <v>4448</v>
      </c>
      <c r="AF3968" s="360">
        <f>IF(B3968="","",(IFERROR(VLOOKUP(B3968,Projecten!A$4:X$9452,12,FALSE),"niet bekend")))</f>
        <v>4448</v>
      </c>
      <c r="AG3968" s="209"/>
    </row>
    <row r="3969" spans="1:33" x14ac:dyDescent="0.2">
      <c r="A3969" s="202">
        <v>39475</v>
      </c>
      <c r="B3969" s="272" t="s">
        <v>5922</v>
      </c>
      <c r="C3969" s="272">
        <v>122336</v>
      </c>
      <c r="D3969" s="272" t="s">
        <v>6148</v>
      </c>
      <c r="E3969" s="273" t="s">
        <v>352</v>
      </c>
      <c r="F3969" s="273">
        <v>1</v>
      </c>
      <c r="G3969" s="273">
        <v>12</v>
      </c>
      <c r="H3969" s="273">
        <v>6</v>
      </c>
      <c r="I3969" s="273">
        <f>F3969*4</f>
        <v>4</v>
      </c>
      <c r="J3969" s="267">
        <v>43398</v>
      </c>
      <c r="K3969" s="267">
        <v>43397</v>
      </c>
      <c r="L3969" s="262">
        <v>43383</v>
      </c>
      <c r="M3969" s="1441" t="s">
        <v>1485</v>
      </c>
      <c r="N3969" s="322" t="s">
        <v>47</v>
      </c>
      <c r="O3969" s="322" t="s">
        <v>47</v>
      </c>
      <c r="P3969" s="254" t="s">
        <v>47</v>
      </c>
      <c r="Q3969" s="254" t="s">
        <v>47</v>
      </c>
      <c r="R3969" s="254" t="s">
        <v>47</v>
      </c>
      <c r="S3969" s="243"/>
      <c r="T3969" s="1371"/>
      <c r="U3969" s="245">
        <v>44</v>
      </c>
      <c r="V3969" s="256" t="s">
        <v>47</v>
      </c>
      <c r="W3969" s="521" t="s">
        <v>5727</v>
      </c>
      <c r="X3969" s="314" t="s">
        <v>6108</v>
      </c>
      <c r="Y3969" s="295">
        <v>28</v>
      </c>
      <c r="Z3969" s="288"/>
      <c r="AA3969" s="288"/>
      <c r="AB3969" s="1347"/>
      <c r="AC3969" s="268">
        <f>IF(B3969="","",(IFERROR(VLOOKUP(B3969,Projecten!A$4:X$9452,5,FALSE),"niet bekend")))</f>
        <v>1</v>
      </c>
      <c r="AD3969" s="360">
        <f t="shared" si="263"/>
        <v>4448</v>
      </c>
      <c r="AE3969" s="296">
        <f>IF(B3969="","",(IFERROR(VLOOKUP(B3969,Projecten!A$4:X$9452,23,FALSE),"niet bekend")))</f>
        <v>4448</v>
      </c>
      <c r="AF3969" s="360">
        <f>IF(B3969="","",(IFERROR(VLOOKUP(B3969,Projecten!A$4:X$9452,12,FALSE),"niet bekend")))</f>
        <v>4448</v>
      </c>
      <c r="AG3969" s="209"/>
    </row>
    <row r="3970" spans="1:33" x14ac:dyDescent="0.2">
      <c r="A3970" s="202">
        <v>39476</v>
      </c>
      <c r="B3970" s="272" t="s">
        <v>6019</v>
      </c>
      <c r="C3970" s="272">
        <v>122336</v>
      </c>
      <c r="D3970" s="272" t="s">
        <v>6149</v>
      </c>
      <c r="E3970" s="273" t="s">
        <v>352</v>
      </c>
      <c r="F3970" s="273">
        <v>1</v>
      </c>
      <c r="G3970" s="273">
        <v>12</v>
      </c>
      <c r="H3970" s="273">
        <v>6</v>
      </c>
      <c r="I3970" s="273">
        <f>F3970*4</f>
        <v>4</v>
      </c>
      <c r="J3970" s="267">
        <v>43398</v>
      </c>
      <c r="K3970" s="267">
        <v>43397</v>
      </c>
      <c r="L3970" s="262" t="s">
        <v>47</v>
      </c>
      <c r="M3970" s="1441" t="s">
        <v>1485</v>
      </c>
      <c r="N3970" s="322" t="s">
        <v>47</v>
      </c>
      <c r="O3970" s="322" t="s">
        <v>47</v>
      </c>
      <c r="P3970" s="254" t="s">
        <v>47</v>
      </c>
      <c r="Q3970" s="254" t="s">
        <v>47</v>
      </c>
      <c r="R3970" s="254" t="s">
        <v>47</v>
      </c>
      <c r="S3970" s="243"/>
      <c r="T3970" s="1371"/>
      <c r="U3970" s="245">
        <v>44</v>
      </c>
      <c r="V3970" s="256" t="s">
        <v>47</v>
      </c>
      <c r="W3970" s="521" t="s">
        <v>5727</v>
      </c>
      <c r="X3970" s="314" t="s">
        <v>6108</v>
      </c>
      <c r="Y3970" s="295">
        <v>28</v>
      </c>
      <c r="Z3970" s="288"/>
      <c r="AA3970" s="288"/>
      <c r="AB3970" s="1347"/>
      <c r="AC3970" s="268">
        <f>IF(B3970="","",(IFERROR(VLOOKUP(B3970,Projecten!A$4:X$9452,5,FALSE),"niet bekend")))</f>
        <v>1</v>
      </c>
      <c r="AD3970" s="360">
        <f t="shared" si="263"/>
        <v>4448</v>
      </c>
      <c r="AE3970" s="296">
        <f>IF(B3970="","",(IFERROR(VLOOKUP(B3970,Projecten!A$4:X$9452,23,FALSE),"niet bekend")))</f>
        <v>4448</v>
      </c>
      <c r="AF3970" s="360">
        <f>IF(B3970="","",(IFERROR(VLOOKUP(B3970,Projecten!A$4:X$9452,12,FALSE),"niet bekend")))</f>
        <v>4448</v>
      </c>
      <c r="AG3970" s="209"/>
    </row>
    <row r="3971" spans="1:33" x14ac:dyDescent="0.2">
      <c r="A3971" s="202">
        <v>39477</v>
      </c>
      <c r="B3971" s="770">
        <v>2018680</v>
      </c>
      <c r="C3971" s="238">
        <v>122350</v>
      </c>
      <c r="D3971" s="238">
        <v>721318</v>
      </c>
      <c r="E3971" s="240" t="s">
        <v>26</v>
      </c>
      <c r="F3971" s="240">
        <v>1</v>
      </c>
      <c r="G3971" s="240">
        <v>8</v>
      </c>
      <c r="H3971" s="240">
        <v>5</v>
      </c>
      <c r="I3971" s="1117">
        <v>3</v>
      </c>
      <c r="J3971" s="262">
        <v>43403</v>
      </c>
      <c r="K3971" s="262">
        <v>43397</v>
      </c>
      <c r="L3971" s="263" t="s">
        <v>1485</v>
      </c>
      <c r="M3971" s="1441" t="s">
        <v>1485</v>
      </c>
      <c r="N3971" s="322" t="s">
        <v>47</v>
      </c>
      <c r="O3971" s="322" t="s">
        <v>47</v>
      </c>
      <c r="P3971" s="254" t="s">
        <v>47</v>
      </c>
      <c r="Q3971" s="254" t="s">
        <v>47</v>
      </c>
      <c r="R3971" s="254" t="s">
        <v>47</v>
      </c>
      <c r="S3971" s="243"/>
      <c r="T3971" s="1371"/>
      <c r="U3971" s="245">
        <v>44</v>
      </c>
      <c r="V3971" s="256" t="s">
        <v>47</v>
      </c>
      <c r="W3971" s="521" t="s">
        <v>162</v>
      </c>
      <c r="X3971" s="314" t="s">
        <v>6104</v>
      </c>
      <c r="Y3971" s="497">
        <v>17</v>
      </c>
      <c r="Z3971" s="288"/>
      <c r="AA3971" s="288"/>
      <c r="AB3971" s="1347"/>
      <c r="AC3971" s="268">
        <f>IF(B3971="","",(IFERROR(VLOOKUP(B3971,Projecten!A$4:X$9452,5,FALSE),"niet bekend")))</f>
        <v>1</v>
      </c>
      <c r="AD3971" s="360">
        <f t="shared" si="263"/>
        <v>3285.71</v>
      </c>
      <c r="AE3971" s="296">
        <f>IF(B3971="","",(IFERROR(VLOOKUP(B3971,Projecten!A$4:X$9452,23,FALSE),"niet bekend")))</f>
        <v>3285.71</v>
      </c>
      <c r="AF3971" s="360">
        <f>IF(B3971="","",(IFERROR(VLOOKUP(B3971,Projecten!A$4:X$9452,12,FALSE),"niet bekend")))</f>
        <v>3285.71</v>
      </c>
      <c r="AG3971" s="209"/>
    </row>
    <row r="3972" spans="1:33" x14ac:dyDescent="0.2">
      <c r="A3972" s="202">
        <v>39479</v>
      </c>
      <c r="B3972" s="770">
        <v>2018679</v>
      </c>
      <c r="C3972" s="238">
        <v>122353</v>
      </c>
      <c r="D3972" s="240" t="s">
        <v>5948</v>
      </c>
      <c r="E3972" s="240" t="s">
        <v>317</v>
      </c>
      <c r="F3972" s="273">
        <v>1</v>
      </c>
      <c r="G3972" s="273">
        <v>12</v>
      </c>
      <c r="H3972" s="273">
        <v>7</v>
      </c>
      <c r="I3972" s="273">
        <v>4</v>
      </c>
      <c r="J3972" s="262">
        <v>43396</v>
      </c>
      <c r="K3972" s="262">
        <v>43390</v>
      </c>
      <c r="L3972" s="263" t="s">
        <v>1485</v>
      </c>
      <c r="M3972" s="1441" t="s">
        <v>1485</v>
      </c>
      <c r="N3972" s="322" t="s">
        <v>47</v>
      </c>
      <c r="O3972" s="322" t="s">
        <v>47</v>
      </c>
      <c r="P3972" s="254" t="s">
        <v>47</v>
      </c>
      <c r="Q3972" s="254" t="s">
        <v>47</v>
      </c>
      <c r="R3972" s="254" t="s">
        <v>47</v>
      </c>
      <c r="S3972" s="243"/>
      <c r="T3972" s="1371"/>
      <c r="U3972" s="245">
        <v>44</v>
      </c>
      <c r="V3972" s="256" t="s">
        <v>47</v>
      </c>
      <c r="W3972" s="521" t="s">
        <v>777</v>
      </c>
      <c r="X3972" s="314" t="s">
        <v>1250</v>
      </c>
      <c r="Y3972" s="497">
        <v>28</v>
      </c>
      <c r="Z3972" s="288"/>
      <c r="AA3972" s="288"/>
      <c r="AB3972" s="1347"/>
      <c r="AC3972" s="268">
        <f>IF(B3972="","",(IFERROR(VLOOKUP(B3972,Projecten!A$4:X$9452,5,FALSE),"niet bekend")))</f>
        <v>1</v>
      </c>
      <c r="AD3972" s="360">
        <f t="shared" si="263"/>
        <v>5367.89</v>
      </c>
      <c r="AE3972" s="296">
        <f>IF(B3972="","",(IFERROR(VLOOKUP(B3972,Projecten!A$4:X$9452,23,FALSE),"niet bekend")))</f>
        <v>5367.89</v>
      </c>
      <c r="AF3972" s="360">
        <f>IF(B3972="","",(IFERROR(VLOOKUP(B3972,Projecten!A$4:X$9452,12,FALSE),"niet bekend")))</f>
        <v>5367.89</v>
      </c>
      <c r="AG3972" s="209"/>
    </row>
    <row r="3973" spans="1:33" x14ac:dyDescent="0.2">
      <c r="A3973" s="202">
        <v>39480</v>
      </c>
      <c r="B3973" s="770">
        <v>2018693</v>
      </c>
      <c r="C3973" s="238" t="s">
        <v>6042</v>
      </c>
      <c r="D3973" s="238" t="s">
        <v>5994</v>
      </c>
      <c r="E3973" s="240" t="s">
        <v>26</v>
      </c>
      <c r="F3973" s="240">
        <v>5</v>
      </c>
      <c r="G3973" s="240">
        <v>40</v>
      </c>
      <c r="H3973" s="240">
        <v>25</v>
      </c>
      <c r="I3973" s="1117">
        <v>10</v>
      </c>
      <c r="J3973" s="262">
        <v>43396</v>
      </c>
      <c r="K3973" s="262">
        <v>43397</v>
      </c>
      <c r="L3973" s="263" t="s">
        <v>1485</v>
      </c>
      <c r="M3973" s="1441" t="s">
        <v>1485</v>
      </c>
      <c r="N3973" s="322" t="s">
        <v>47</v>
      </c>
      <c r="O3973" s="322" t="s">
        <v>47</v>
      </c>
      <c r="P3973" s="254" t="s">
        <v>47</v>
      </c>
      <c r="Q3973" s="254" t="s">
        <v>47</v>
      </c>
      <c r="R3973" s="254" t="s">
        <v>47</v>
      </c>
      <c r="S3973" s="243"/>
      <c r="T3973" s="1371"/>
      <c r="U3973" s="245">
        <v>44</v>
      </c>
      <c r="V3973" s="256" t="s">
        <v>47</v>
      </c>
      <c r="W3973" s="521" t="s">
        <v>421</v>
      </c>
      <c r="X3973" s="314" t="s">
        <v>6022</v>
      </c>
      <c r="Y3973" s="497">
        <v>100</v>
      </c>
      <c r="Z3973" s="288"/>
      <c r="AA3973" s="288"/>
      <c r="AB3973" s="1347"/>
      <c r="AC3973" s="268">
        <f>IF(B3973="","",(IFERROR(VLOOKUP(B3973,Projecten!A$4:X$9452,5,FALSE),"niet bekend")))</f>
        <v>5</v>
      </c>
      <c r="AD3973" s="360">
        <f t="shared" si="263"/>
        <v>17500</v>
      </c>
      <c r="AE3973" s="296">
        <f>IF(B3973="","",(IFERROR(VLOOKUP(B3973,Projecten!A$4:X$9452,23,FALSE),"niet bekend")))</f>
        <v>17500</v>
      </c>
      <c r="AF3973" s="360">
        <f>IF(B3973="","",(IFERROR(VLOOKUP(B3973,Projecten!A$4:X$9452,12,FALSE),"niet bekend")))</f>
        <v>17500</v>
      </c>
      <c r="AG3973" s="209"/>
    </row>
    <row r="3974" spans="1:33" s="327" customFormat="1" x14ac:dyDescent="0.2">
      <c r="A3974" s="318">
        <v>39481</v>
      </c>
      <c r="B3974" s="665">
        <v>2018538</v>
      </c>
      <c r="C3974" s="238">
        <v>122356</v>
      </c>
      <c r="D3974" s="1109" t="s">
        <v>5612</v>
      </c>
      <c r="E3974" s="1117" t="s">
        <v>3054</v>
      </c>
      <c r="F3974" s="1117">
        <v>1</v>
      </c>
      <c r="G3974" s="1117">
        <v>1</v>
      </c>
      <c r="H3974" s="1117">
        <v>10</v>
      </c>
      <c r="I3974" s="1117">
        <v>1</v>
      </c>
      <c r="J3974" s="262">
        <v>43396</v>
      </c>
      <c r="K3974" s="263" t="s">
        <v>1485</v>
      </c>
      <c r="L3974" s="263" t="s">
        <v>1485</v>
      </c>
      <c r="M3974" s="1441" t="s">
        <v>1485</v>
      </c>
      <c r="N3974" s="322" t="s">
        <v>47</v>
      </c>
      <c r="O3974" s="322" t="s">
        <v>47</v>
      </c>
      <c r="P3974" s="322" t="s">
        <v>47</v>
      </c>
      <c r="Q3974" s="322" t="s">
        <v>47</v>
      </c>
      <c r="R3974" s="322" t="s">
        <v>47</v>
      </c>
      <c r="S3974" s="320"/>
      <c r="T3974" s="1315"/>
      <c r="U3974" s="264">
        <v>44</v>
      </c>
      <c r="V3974" s="256" t="s">
        <v>47</v>
      </c>
      <c r="W3974" s="318" t="s">
        <v>6039</v>
      </c>
      <c r="X3974" s="265" t="s">
        <v>1341</v>
      </c>
      <c r="Y3974" s="324">
        <v>16</v>
      </c>
      <c r="Z3974" s="318"/>
      <c r="AA3974" s="511"/>
      <c r="AB3974" s="320"/>
      <c r="AC3974" s="268">
        <f>IF(B3974="","",(IFERROR(VLOOKUP(B3974,Projecten!A$4:X$9452,5,FALSE),"niet bekend")))</f>
        <v>1</v>
      </c>
      <c r="AD3974" s="360">
        <f t="shared" si="263"/>
        <v>3243.11</v>
      </c>
      <c r="AE3974" s="296">
        <f>IF(B3974="","",(IFERROR(VLOOKUP(B3974,Projecten!A$4:X$9452,23,FALSE),"niet bekend")))</f>
        <v>3243.11</v>
      </c>
      <c r="AF3974" s="360">
        <f>IF(B3974="","",(IFERROR(VLOOKUP(B3974,Projecten!A$4:X$9452,12,FALSE),"niet bekend")))</f>
        <v>3243.11</v>
      </c>
    </row>
    <row r="3975" spans="1:33" s="327" customFormat="1" x14ac:dyDescent="0.2">
      <c r="A3975" s="318">
        <v>39482</v>
      </c>
      <c r="B3975" s="665">
        <v>2018740</v>
      </c>
      <c r="C3975" s="1109">
        <v>122356</v>
      </c>
      <c r="D3975" s="1109" t="s">
        <v>6040</v>
      </c>
      <c r="E3975" s="1117" t="s">
        <v>3054</v>
      </c>
      <c r="F3975" s="273">
        <v>0</v>
      </c>
      <c r="G3975" s="273">
        <v>1</v>
      </c>
      <c r="H3975" s="273">
        <v>0</v>
      </c>
      <c r="I3975" s="273">
        <v>1</v>
      </c>
      <c r="J3975" s="262">
        <v>43396</v>
      </c>
      <c r="K3975" s="263" t="s">
        <v>1485</v>
      </c>
      <c r="L3975" s="263" t="s">
        <v>1485</v>
      </c>
      <c r="M3975" s="1441"/>
      <c r="N3975" s="322" t="s">
        <v>47</v>
      </c>
      <c r="O3975" s="322" t="s">
        <v>47</v>
      </c>
      <c r="P3975" s="322" t="s">
        <v>47</v>
      </c>
      <c r="Q3975" s="322" t="s">
        <v>47</v>
      </c>
      <c r="R3975" s="322" t="s">
        <v>47</v>
      </c>
      <c r="S3975" s="320"/>
      <c r="T3975" s="1315"/>
      <c r="U3975" s="264">
        <v>44</v>
      </c>
      <c r="V3975" s="256" t="s">
        <v>47</v>
      </c>
      <c r="W3975" s="318" t="s">
        <v>6039</v>
      </c>
      <c r="X3975" s="265" t="s">
        <v>1341</v>
      </c>
      <c r="Y3975" s="324">
        <v>3</v>
      </c>
      <c r="Z3975" s="318"/>
      <c r="AA3975" s="511"/>
      <c r="AB3975" s="320"/>
      <c r="AC3975" s="268">
        <f>IF(B3975="","",(IFERROR(VLOOKUP(B3975,Projecten!A$4:X$9452,5,FALSE),"niet bekend")))</f>
        <v>0</v>
      </c>
      <c r="AD3975" s="360">
        <f t="shared" si="263"/>
        <v>766.15</v>
      </c>
      <c r="AE3975" s="296">
        <f>IF(B3975="","",(IFERROR(VLOOKUP(B3975,Projecten!A$4:X$9452,23,FALSE),"niet bekend")))</f>
        <v>766.15</v>
      </c>
      <c r="AF3975" s="360">
        <f>IF(B3975="","",(IFERROR(VLOOKUP(B3975,Projecten!A$4:X$9452,12,FALSE),"niet bekend")))</f>
        <v>766.15</v>
      </c>
    </row>
    <row r="3976" spans="1:33" x14ac:dyDescent="0.2">
      <c r="A3976" s="202"/>
      <c r="B3976" s="272"/>
      <c r="C3976" s="272"/>
      <c r="D3976" s="272"/>
      <c r="E3976" s="273"/>
      <c r="F3976" s="273"/>
      <c r="G3976" s="273"/>
      <c r="H3976" s="273"/>
      <c r="I3976" s="389"/>
      <c r="J3976" s="321"/>
      <c r="K3976" s="321"/>
      <c r="L3976" s="321"/>
      <c r="M3976" s="322"/>
      <c r="N3976" s="322"/>
      <c r="O3976" s="322"/>
      <c r="S3976" s="243"/>
      <c r="T3976" s="1371"/>
      <c r="U3976" s="245"/>
      <c r="V3976" s="246"/>
      <c r="W3976" s="521"/>
      <c r="X3976" s="314"/>
      <c r="Y3976" s="295"/>
      <c r="Z3976" s="288"/>
      <c r="AA3976" s="288"/>
      <c r="AB3976" s="1347"/>
      <c r="AC3976" s="268"/>
      <c r="AD3976" s="360"/>
      <c r="AE3976" s="296"/>
      <c r="AF3976" s="360"/>
      <c r="AG3976" s="209"/>
    </row>
    <row r="3977" spans="1:33" x14ac:dyDescent="0.2">
      <c r="A3977" s="202">
        <v>39483</v>
      </c>
      <c r="B3977" s="261">
        <v>2018762</v>
      </c>
      <c r="C3977" s="243" t="s">
        <v>6109</v>
      </c>
      <c r="D3977" s="243" t="s">
        <v>6086</v>
      </c>
      <c r="E3977" s="202" t="s">
        <v>2390</v>
      </c>
      <c r="F3977" s="202">
        <v>0</v>
      </c>
      <c r="G3977" s="202">
        <v>2</v>
      </c>
      <c r="H3977" s="202">
        <v>0</v>
      </c>
      <c r="I3977" s="202">
        <v>2</v>
      </c>
      <c r="J3977" s="267">
        <v>43413</v>
      </c>
      <c r="K3977" s="263" t="s">
        <v>1485</v>
      </c>
      <c r="L3977" s="262" t="s">
        <v>1485</v>
      </c>
      <c r="M3977" s="263" t="s">
        <v>1485</v>
      </c>
      <c r="N3977" s="254" t="s">
        <v>47</v>
      </c>
      <c r="O3977" s="254" t="s">
        <v>47</v>
      </c>
      <c r="P3977" s="254" t="s">
        <v>47</v>
      </c>
      <c r="Q3977" s="254" t="s">
        <v>47</v>
      </c>
      <c r="R3977" s="254" t="s">
        <v>47</v>
      </c>
      <c r="S3977" s="243"/>
      <c r="T3977" s="1371"/>
      <c r="U3977" s="245">
        <v>45</v>
      </c>
      <c r="V3977" s="246" t="s">
        <v>47</v>
      </c>
      <c r="W3977" s="202" t="s">
        <v>967</v>
      </c>
      <c r="X3977" s="265" t="s">
        <v>6162</v>
      </c>
      <c r="Y3977" s="248">
        <v>16</v>
      </c>
      <c r="Z3977" s="202"/>
      <c r="AA3977" s="202"/>
      <c r="AB3977" s="499"/>
      <c r="AC3977" s="268">
        <f>IF(B3977="","",(IFERROR(VLOOKUP(B3977,Projecten!A$4:X$9452,5,FALSE),"niet bekend")))</f>
        <v>0</v>
      </c>
      <c r="AD3977" s="360">
        <f t="shared" ref="AD3977:AD3987" si="264">IF(AC3977="","",(IF(F3977=0,AF3977,(F3977/AC3977*AF3977))))</f>
        <v>0</v>
      </c>
      <c r="AE3977" s="296">
        <f>IF(B3977="","",(IFERROR(VLOOKUP(B3977,Projecten!A$4:X$9452,23,FALSE),"niet bekend")))</f>
        <v>0</v>
      </c>
      <c r="AF3977" s="360">
        <f>IF(B3977="","",(IFERROR(VLOOKUP(B3977,Projecten!A$4:X$9452,12,FALSE),"niet bekend")))</f>
        <v>0</v>
      </c>
      <c r="AG3977" s="209"/>
    </row>
    <row r="3978" spans="1:33" x14ac:dyDescent="0.2">
      <c r="A3978" s="202">
        <v>39484</v>
      </c>
      <c r="B3978" s="272" t="s">
        <v>5925</v>
      </c>
      <c r="C3978" s="272">
        <v>122362</v>
      </c>
      <c r="D3978" s="272" t="s">
        <v>6150</v>
      </c>
      <c r="E3978" s="273" t="s">
        <v>352</v>
      </c>
      <c r="F3978" s="273">
        <v>1</v>
      </c>
      <c r="G3978" s="273">
        <v>12</v>
      </c>
      <c r="H3978" s="273">
        <v>6</v>
      </c>
      <c r="I3978" s="273">
        <f>F3978*4</f>
        <v>4</v>
      </c>
      <c r="J3978" s="267">
        <v>43412</v>
      </c>
      <c r="K3978" s="267">
        <v>43411</v>
      </c>
      <c r="L3978" s="262">
        <v>43395</v>
      </c>
      <c r="M3978" s="1441" t="s">
        <v>1485</v>
      </c>
      <c r="N3978" s="322" t="s">
        <v>47</v>
      </c>
      <c r="O3978" s="322" t="s">
        <v>47</v>
      </c>
      <c r="P3978" s="254" t="s">
        <v>47</v>
      </c>
      <c r="Q3978" s="254" t="s">
        <v>47</v>
      </c>
      <c r="R3978" s="254" t="s">
        <v>47</v>
      </c>
      <c r="S3978" s="243"/>
      <c r="T3978" s="1371"/>
      <c r="U3978" s="245">
        <v>45</v>
      </c>
      <c r="V3978" s="246" t="s">
        <v>47</v>
      </c>
      <c r="W3978" s="521" t="s">
        <v>2921</v>
      </c>
      <c r="X3978" s="314" t="s">
        <v>6110</v>
      </c>
      <c r="Y3978" s="295">
        <v>28</v>
      </c>
      <c r="Z3978" s="288"/>
      <c r="AA3978" s="288"/>
      <c r="AB3978" s="1347"/>
      <c r="AC3978" s="268">
        <f>IF(B3978="","",(IFERROR(VLOOKUP(B3978,Projecten!A$4:X$9452,5,FALSE),"niet bekend")))</f>
        <v>1</v>
      </c>
      <c r="AD3978" s="360">
        <f t="shared" si="264"/>
        <v>4448</v>
      </c>
      <c r="AE3978" s="296">
        <f>IF(B3978="","",(IFERROR(VLOOKUP(B3978,Projecten!A$4:X$9452,23,FALSE),"niet bekend")))</f>
        <v>4448</v>
      </c>
      <c r="AF3978" s="360">
        <f>IF(B3978="","",(IFERROR(VLOOKUP(B3978,Projecten!A$4:X$9452,12,FALSE),"niet bekend")))</f>
        <v>4448</v>
      </c>
      <c r="AG3978" s="209"/>
    </row>
    <row r="3979" spans="1:33" x14ac:dyDescent="0.2">
      <c r="A3979" s="202">
        <v>39485</v>
      </c>
      <c r="B3979" s="272" t="s">
        <v>5927</v>
      </c>
      <c r="C3979" s="272">
        <v>122362</v>
      </c>
      <c r="D3979" s="272" t="s">
        <v>6151</v>
      </c>
      <c r="E3979" s="273" t="s">
        <v>352</v>
      </c>
      <c r="F3979" s="273">
        <v>1</v>
      </c>
      <c r="G3979" s="273">
        <v>12</v>
      </c>
      <c r="H3979" s="273">
        <v>6</v>
      </c>
      <c r="I3979" s="273">
        <f>F3979*4</f>
        <v>4</v>
      </c>
      <c r="J3979" s="267">
        <v>43412</v>
      </c>
      <c r="K3979" s="267">
        <v>43411</v>
      </c>
      <c r="L3979" s="262">
        <v>43395</v>
      </c>
      <c r="M3979" s="1441" t="s">
        <v>1485</v>
      </c>
      <c r="N3979" s="322" t="s">
        <v>47</v>
      </c>
      <c r="O3979" s="322" t="s">
        <v>47</v>
      </c>
      <c r="P3979" s="254" t="s">
        <v>47</v>
      </c>
      <c r="Q3979" s="254" t="s">
        <v>47</v>
      </c>
      <c r="R3979" s="254" t="s">
        <v>47</v>
      </c>
      <c r="S3979" s="243"/>
      <c r="T3979" s="1371"/>
      <c r="U3979" s="245">
        <v>45</v>
      </c>
      <c r="V3979" s="246" t="s">
        <v>47</v>
      </c>
      <c r="W3979" s="521" t="s">
        <v>2921</v>
      </c>
      <c r="X3979" s="314" t="s">
        <v>6110</v>
      </c>
      <c r="Y3979" s="295">
        <v>28</v>
      </c>
      <c r="Z3979" s="288"/>
      <c r="AA3979" s="288"/>
      <c r="AB3979" s="1347"/>
      <c r="AC3979" s="268">
        <f>IF(B3979="","",(IFERROR(VLOOKUP(B3979,Projecten!A$4:X$9452,5,FALSE),"niet bekend")))</f>
        <v>1</v>
      </c>
      <c r="AD3979" s="360">
        <f t="shared" si="264"/>
        <v>4448</v>
      </c>
      <c r="AE3979" s="296">
        <f>IF(B3979="","",(IFERROR(VLOOKUP(B3979,Projecten!A$4:X$9452,23,FALSE),"niet bekend")))</f>
        <v>4448</v>
      </c>
      <c r="AF3979" s="360">
        <f>IF(B3979="","",(IFERROR(VLOOKUP(B3979,Projecten!A$4:X$9452,12,FALSE),"niet bekend")))</f>
        <v>4448</v>
      </c>
      <c r="AG3979" s="209"/>
    </row>
    <row r="3980" spans="1:33" x14ac:dyDescent="0.2">
      <c r="A3980" s="202">
        <v>39486</v>
      </c>
      <c r="B3980" s="272" t="s">
        <v>5929</v>
      </c>
      <c r="C3980" s="272">
        <v>122362</v>
      </c>
      <c r="D3980" s="272" t="s">
        <v>6152</v>
      </c>
      <c r="E3980" s="273" t="s">
        <v>352</v>
      </c>
      <c r="F3980" s="273">
        <v>1</v>
      </c>
      <c r="G3980" s="273">
        <v>12</v>
      </c>
      <c r="H3980" s="273">
        <v>6</v>
      </c>
      <c r="I3980" s="273">
        <f>F3980*4</f>
        <v>4</v>
      </c>
      <c r="J3980" s="267">
        <v>43412</v>
      </c>
      <c r="K3980" s="267">
        <v>43411</v>
      </c>
      <c r="L3980" s="262">
        <v>43395</v>
      </c>
      <c r="M3980" s="1441" t="s">
        <v>1485</v>
      </c>
      <c r="N3980" s="322" t="s">
        <v>47</v>
      </c>
      <c r="O3980" s="322" t="s">
        <v>47</v>
      </c>
      <c r="P3980" s="254" t="s">
        <v>47</v>
      </c>
      <c r="Q3980" s="254" t="s">
        <v>47</v>
      </c>
      <c r="R3980" s="254" t="s">
        <v>47</v>
      </c>
      <c r="S3980" s="243"/>
      <c r="T3980" s="1371"/>
      <c r="U3980" s="245">
        <v>45</v>
      </c>
      <c r="V3980" s="246" t="s">
        <v>47</v>
      </c>
      <c r="W3980" s="521" t="s">
        <v>2921</v>
      </c>
      <c r="X3980" s="314" t="s">
        <v>6110</v>
      </c>
      <c r="Y3980" s="295">
        <v>28</v>
      </c>
      <c r="Z3980" s="288"/>
      <c r="AA3980" s="288"/>
      <c r="AB3980" s="1347"/>
      <c r="AC3980" s="268">
        <f>IF(B3980="","",(IFERROR(VLOOKUP(B3980,Projecten!A$4:X$9452,5,FALSE),"niet bekend")))</f>
        <v>1</v>
      </c>
      <c r="AD3980" s="360">
        <f t="shared" si="264"/>
        <v>4448</v>
      </c>
      <c r="AE3980" s="296">
        <f>IF(B3980="","",(IFERROR(VLOOKUP(B3980,Projecten!A$4:X$9452,23,FALSE),"niet bekend")))</f>
        <v>4448</v>
      </c>
      <c r="AF3980" s="360">
        <f>IF(B3980="","",(IFERROR(VLOOKUP(B3980,Projecten!A$4:X$9452,12,FALSE),"niet bekend")))</f>
        <v>4448</v>
      </c>
      <c r="AG3980" s="209"/>
    </row>
    <row r="3981" spans="1:33" s="557" customFormat="1" ht="12.75" thickBot="1" x14ac:dyDescent="0.25">
      <c r="A3981" s="1412">
        <v>39487</v>
      </c>
      <c r="B3981" s="1376">
        <v>2018691</v>
      </c>
      <c r="C3981" s="1376">
        <v>122363</v>
      </c>
      <c r="D3981" s="557" t="s">
        <v>5970</v>
      </c>
      <c r="E3981" s="557" t="s">
        <v>317</v>
      </c>
      <c r="F3981" s="557">
        <v>0</v>
      </c>
      <c r="G3981" s="557">
        <v>1</v>
      </c>
      <c r="H3981" s="557">
        <v>0</v>
      </c>
      <c r="I3981" s="557">
        <v>2</v>
      </c>
      <c r="J3981" s="1543">
        <v>43396</v>
      </c>
      <c r="K3981" s="1420" t="s">
        <v>1485</v>
      </c>
      <c r="L3981" s="1420" t="s">
        <v>1485</v>
      </c>
      <c r="M3981" s="1420" t="s">
        <v>1485</v>
      </c>
      <c r="N3981" s="556" t="s">
        <v>47</v>
      </c>
      <c r="O3981" s="556" t="s">
        <v>47</v>
      </c>
      <c r="P3981" s="556" t="s">
        <v>47</v>
      </c>
      <c r="Q3981" s="556" t="s">
        <v>47</v>
      </c>
      <c r="R3981" s="556" t="s">
        <v>47</v>
      </c>
      <c r="S3981" s="1376"/>
      <c r="T3981" s="1544"/>
      <c r="U3981" s="599">
        <v>46</v>
      </c>
      <c r="V3981" s="1557" t="s">
        <v>47</v>
      </c>
      <c r="W3981" s="1412" t="s">
        <v>777</v>
      </c>
      <c r="X3981" s="1545" t="s">
        <v>1250</v>
      </c>
      <c r="Y3981" s="1546">
        <v>5</v>
      </c>
      <c r="Z3981" s="1412"/>
      <c r="AA3981" s="1412"/>
      <c r="AB3981" s="1547"/>
      <c r="AC3981" s="1537">
        <f>IF(B3981="","",(IFERROR(VLOOKUP(B3981,Projecten!A$4:X$9452,5,FALSE),"niet bekend")))</f>
        <v>0</v>
      </c>
      <c r="AD3981" s="1539">
        <f t="shared" si="264"/>
        <v>910.41</v>
      </c>
      <c r="AE3981" s="1538">
        <f>IF(B3981="","",(IFERROR(VLOOKUP(B3981,Projecten!A$4:X$9452,23,FALSE),"niet bekend")))</f>
        <v>910.41</v>
      </c>
      <c r="AF3981" s="1539">
        <f>IF(B3981="","",(IFERROR(VLOOKUP(B3981,Projecten!A$4:X$9452,12,FALSE),"niet bekend")))</f>
        <v>910.41</v>
      </c>
    </row>
    <row r="3982" spans="1:33" s="1560" customFormat="1" ht="12.75" thickTop="1" x14ac:dyDescent="0.2">
      <c r="A3982" s="1558">
        <v>39488</v>
      </c>
      <c r="B3982" s="1559">
        <v>2018696</v>
      </c>
      <c r="C3982" s="1559" t="s">
        <v>6866</v>
      </c>
      <c r="D3982" s="1560" t="s">
        <v>6867</v>
      </c>
      <c r="E3982" s="1560" t="s">
        <v>26</v>
      </c>
      <c r="F3982" s="1560">
        <v>1</v>
      </c>
      <c r="G3982" s="1560">
        <v>10</v>
      </c>
      <c r="H3982" s="1560">
        <v>5</v>
      </c>
      <c r="I3982" s="1560">
        <v>3</v>
      </c>
      <c r="J3982" s="1561">
        <v>43397</v>
      </c>
      <c r="K3982" s="1561">
        <v>43397</v>
      </c>
      <c r="L3982" s="1562" t="s">
        <v>1485</v>
      </c>
      <c r="M3982" s="1562" t="s">
        <v>1485</v>
      </c>
      <c r="N3982" s="1563" t="s">
        <v>47</v>
      </c>
      <c r="O3982" s="1563" t="s">
        <v>47</v>
      </c>
      <c r="P3982" s="1563" t="s">
        <v>47</v>
      </c>
      <c r="Q3982" s="1563" t="s">
        <v>47</v>
      </c>
      <c r="R3982" s="1563" t="s">
        <v>47</v>
      </c>
      <c r="S3982" s="1559"/>
      <c r="T3982" s="1564"/>
      <c r="U3982" s="1565">
        <v>45</v>
      </c>
      <c r="V3982" s="1566" t="s">
        <v>47</v>
      </c>
      <c r="W3982" s="1558" t="s">
        <v>162</v>
      </c>
      <c r="X3982" s="1567" t="s">
        <v>1250</v>
      </c>
      <c r="Y3982" s="1568">
        <v>20</v>
      </c>
      <c r="Z3982" s="1558"/>
      <c r="AA3982" s="1558"/>
      <c r="AB3982" s="1569"/>
      <c r="AC3982" s="1570">
        <f>IF(B3982="","",(IFERROR(VLOOKUP(B3982,Projecten!A$4:X$9452,5,FALSE),"niet bekend")))</f>
        <v>1</v>
      </c>
      <c r="AD3982" s="1571">
        <f t="shared" si="264"/>
        <v>3875</v>
      </c>
      <c r="AE3982" s="1572">
        <f>IF(B3982="","",(IFERROR(VLOOKUP(B3982,Projecten!A$4:X$9452,23,FALSE),"niet bekend")))</f>
        <v>3875</v>
      </c>
      <c r="AF3982" s="1571">
        <f>IF(B3982="","",(IFERROR(VLOOKUP(B3982,Projecten!A$4:X$9452,12,FALSE),"niet bekend")))</f>
        <v>3875</v>
      </c>
    </row>
    <row r="3983" spans="1:33" x14ac:dyDescent="0.2">
      <c r="A3983" s="202">
        <v>39489</v>
      </c>
      <c r="B3983" s="770">
        <v>2018600</v>
      </c>
      <c r="C3983" s="238" t="s">
        <v>6073</v>
      </c>
      <c r="D3983" s="240" t="s">
        <v>5796</v>
      </c>
      <c r="E3983" s="240" t="s">
        <v>26</v>
      </c>
      <c r="F3983" s="273">
        <v>1</v>
      </c>
      <c r="G3983" s="273">
        <v>14</v>
      </c>
      <c r="H3983" s="273">
        <v>6</v>
      </c>
      <c r="I3983" s="273">
        <v>5</v>
      </c>
      <c r="J3983" s="262">
        <v>43403</v>
      </c>
      <c r="K3983" s="1573">
        <v>43404</v>
      </c>
      <c r="L3983" s="263" t="s">
        <v>1485</v>
      </c>
      <c r="M3983" s="1441" t="s">
        <v>1485</v>
      </c>
      <c r="N3983" s="254" t="s">
        <v>47</v>
      </c>
      <c r="O3983" s="254" t="s">
        <v>47</v>
      </c>
      <c r="P3983" s="254" t="s">
        <v>47</v>
      </c>
      <c r="Q3983" s="254" t="s">
        <v>47</v>
      </c>
      <c r="R3983" s="254" t="s">
        <v>47</v>
      </c>
      <c r="S3983" s="243"/>
      <c r="T3983" s="1371"/>
      <c r="U3983" s="264">
        <v>45</v>
      </c>
      <c r="V3983" s="246" t="s">
        <v>47</v>
      </c>
      <c r="W3983" s="521" t="s">
        <v>162</v>
      </c>
      <c r="X3983" s="314" t="s">
        <v>5941</v>
      </c>
      <c r="Y3983" s="295">
        <v>25</v>
      </c>
      <c r="Z3983" s="288"/>
      <c r="AA3983" s="288"/>
      <c r="AB3983" s="1347"/>
      <c r="AC3983" s="268">
        <f>IF(B3983="","",(IFERROR(VLOOKUP(B3983,Projecten!A$4:X$9452,5,FALSE),"niet bekend")))</f>
        <v>1</v>
      </c>
      <c r="AD3983" s="360">
        <f t="shared" si="264"/>
        <v>7321.13</v>
      </c>
      <c r="AE3983" s="296">
        <f>IF(B3983="","",(IFERROR(VLOOKUP(B3983,Projecten!A$4:X$9452,23,FALSE),"niet bekend")))</f>
        <v>7321.13</v>
      </c>
      <c r="AF3983" s="360">
        <f>IF(B3983="","",(IFERROR(VLOOKUP(B3983,Projecten!A$4:X$9452,12,FALSE),"niet bekend")))</f>
        <v>7321.13</v>
      </c>
      <c r="AG3983" s="209"/>
    </row>
    <row r="3984" spans="1:33" x14ac:dyDescent="0.2">
      <c r="A3984" s="202">
        <v>39490</v>
      </c>
      <c r="B3984" s="272">
        <v>2018690</v>
      </c>
      <c r="C3984" s="272">
        <v>122365</v>
      </c>
      <c r="D3984" s="272" t="s">
        <v>5969</v>
      </c>
      <c r="E3984" s="273" t="s">
        <v>26</v>
      </c>
      <c r="F3984" s="273">
        <v>0</v>
      </c>
      <c r="G3984" s="273">
        <v>1</v>
      </c>
      <c r="H3984" s="273">
        <v>0</v>
      </c>
      <c r="I3984" s="273">
        <v>2</v>
      </c>
      <c r="J3984" s="262">
        <v>43396</v>
      </c>
      <c r="K3984" s="263" t="s">
        <v>1485</v>
      </c>
      <c r="L3984" s="263" t="s">
        <v>1485</v>
      </c>
      <c r="M3984" s="1441" t="s">
        <v>1485</v>
      </c>
      <c r="N3984" s="322" t="s">
        <v>47</v>
      </c>
      <c r="O3984" s="322" t="s">
        <v>47</v>
      </c>
      <c r="P3984" s="254" t="s">
        <v>47</v>
      </c>
      <c r="Q3984" s="254" t="s">
        <v>47</v>
      </c>
      <c r="R3984" s="254" t="s">
        <v>47</v>
      </c>
      <c r="S3984" s="243"/>
      <c r="T3984" s="1371"/>
      <c r="U3984" s="245">
        <v>45</v>
      </c>
      <c r="V3984" s="246" t="s">
        <v>47</v>
      </c>
      <c r="W3984" s="521" t="s">
        <v>1542</v>
      </c>
      <c r="X3984" s="314" t="s">
        <v>1341</v>
      </c>
      <c r="Y3984" s="295">
        <v>5</v>
      </c>
      <c r="Z3984" s="288"/>
      <c r="AA3984" s="288"/>
      <c r="AB3984" s="1347"/>
      <c r="AC3984" s="268">
        <f>IF(B3984="","",(IFERROR(VLOOKUP(B3984,Projecten!A$4:X$9452,5,FALSE),"niet bekend")))</f>
        <v>0</v>
      </c>
      <c r="AD3984" s="360">
        <f t="shared" si="264"/>
        <v>904.6</v>
      </c>
      <c r="AE3984" s="296">
        <f>IF(B3984="","",(IFERROR(VLOOKUP(B3984,Projecten!A$4:X$9452,23,FALSE),"niet bekend")))</f>
        <v>904.6</v>
      </c>
      <c r="AF3984" s="360">
        <f>IF(B3984="","",(IFERROR(VLOOKUP(B3984,Projecten!A$4:X$9452,12,FALSE),"niet bekend")))</f>
        <v>904.6</v>
      </c>
      <c r="AG3984" s="209"/>
    </row>
    <row r="3985" spans="1:33" x14ac:dyDescent="0.2">
      <c r="A3985" s="202">
        <v>39491</v>
      </c>
      <c r="B3985" s="770">
        <v>2018737</v>
      </c>
      <c r="C3985" s="238">
        <v>122365</v>
      </c>
      <c r="D3985" s="238">
        <v>748618</v>
      </c>
      <c r="E3985" s="240" t="s">
        <v>26</v>
      </c>
      <c r="F3985" s="273">
        <v>1</v>
      </c>
      <c r="G3985" s="273">
        <v>14</v>
      </c>
      <c r="H3985" s="273">
        <v>9</v>
      </c>
      <c r="I3985" s="273">
        <v>3</v>
      </c>
      <c r="J3985" s="262">
        <v>43396</v>
      </c>
      <c r="K3985" s="262">
        <v>43397</v>
      </c>
      <c r="L3985" s="263" t="s">
        <v>1485</v>
      </c>
      <c r="M3985" s="1441" t="s">
        <v>1485</v>
      </c>
      <c r="N3985" s="254" t="s">
        <v>47</v>
      </c>
      <c r="O3985" s="254" t="s">
        <v>47</v>
      </c>
      <c r="P3985" s="254" t="s">
        <v>47</v>
      </c>
      <c r="Q3985" s="254" t="s">
        <v>47</v>
      </c>
      <c r="R3985" s="254" t="s">
        <v>47</v>
      </c>
      <c r="S3985" s="243"/>
      <c r="T3985" s="1371"/>
      <c r="U3985" s="245">
        <v>45</v>
      </c>
      <c r="V3985" s="246" t="s">
        <v>47</v>
      </c>
      <c r="W3985" s="202" t="s">
        <v>162</v>
      </c>
      <c r="X3985" s="265" t="s">
        <v>6166</v>
      </c>
      <c r="Y3985" s="248">
        <v>24</v>
      </c>
      <c r="Z3985" s="288"/>
      <c r="AA3985" s="288"/>
      <c r="AB3985" s="1347"/>
      <c r="AC3985" s="268">
        <f>IF(B3985="","",(IFERROR(VLOOKUP(B3985,Projecten!A$4:X$9452,5,FALSE),"niet bekend")))</f>
        <v>1</v>
      </c>
      <c r="AD3985" s="360">
        <f t="shared" si="264"/>
        <v>4978.3100000000004</v>
      </c>
      <c r="AE3985" s="296">
        <f>IF(B3985="","",(IFERROR(VLOOKUP(B3985,Projecten!A$4:X$9452,23,FALSE),"niet bekend")))</f>
        <v>4978.3100000000004</v>
      </c>
      <c r="AF3985" s="360">
        <f>IF(B3985="","",(IFERROR(VLOOKUP(B3985,Projecten!A$4:X$9452,12,FALSE),"niet bekend")))</f>
        <v>4978.3100000000004</v>
      </c>
      <c r="AG3985" s="209"/>
    </row>
    <row r="3986" spans="1:33" x14ac:dyDescent="0.2">
      <c r="A3986" s="202">
        <v>39492</v>
      </c>
      <c r="B3986" s="243">
        <v>2018695</v>
      </c>
      <c r="C3986" s="243">
        <v>122365</v>
      </c>
      <c r="D3986" s="243">
        <v>694018</v>
      </c>
      <c r="E3986" s="209" t="s">
        <v>26</v>
      </c>
      <c r="F3986" s="209">
        <v>1</v>
      </c>
      <c r="G3986" s="209">
        <v>8</v>
      </c>
      <c r="H3986" s="209">
        <v>5</v>
      </c>
      <c r="I3986" s="209">
        <v>3</v>
      </c>
      <c r="J3986" s="262">
        <v>43403</v>
      </c>
      <c r="K3986" s="262">
        <v>43397</v>
      </c>
      <c r="L3986" s="263" t="s">
        <v>1485</v>
      </c>
      <c r="M3986" s="263" t="s">
        <v>1485</v>
      </c>
      <c r="N3986" s="254" t="s">
        <v>47</v>
      </c>
      <c r="O3986" s="254" t="s">
        <v>47</v>
      </c>
      <c r="P3986" s="254" t="s">
        <v>47</v>
      </c>
      <c r="Q3986" s="254" t="s">
        <v>47</v>
      </c>
      <c r="R3986" s="254" t="s">
        <v>47</v>
      </c>
      <c r="S3986" s="243"/>
      <c r="T3986" s="1371"/>
      <c r="U3986" s="245">
        <v>45</v>
      </c>
      <c r="V3986" s="246" t="s">
        <v>47</v>
      </c>
      <c r="W3986" s="202" t="s">
        <v>162</v>
      </c>
      <c r="X3986" s="265" t="s">
        <v>1341</v>
      </c>
      <c r="Y3986" s="248">
        <v>17</v>
      </c>
      <c r="Z3986" s="202"/>
      <c r="AA3986" s="202"/>
      <c r="AB3986" s="499"/>
      <c r="AC3986" s="268">
        <f>IF(B3986="","",(IFERROR(VLOOKUP(B3986,Projecten!A$4:X$9452,5,FALSE),"niet bekend")))</f>
        <v>1</v>
      </c>
      <c r="AD3986" s="360">
        <f t="shared" si="264"/>
        <v>3383.74</v>
      </c>
      <c r="AE3986" s="296">
        <f>IF(B3986="","",(IFERROR(VLOOKUP(B3986,Projecten!A$4:X$9452,23,FALSE),"niet bekend")))</f>
        <v>3383.74</v>
      </c>
      <c r="AF3986" s="360">
        <f>IF(B3986="","",(IFERROR(VLOOKUP(B3986,Projecten!A$4:X$9452,12,FALSE),"niet bekend")))</f>
        <v>3383.74</v>
      </c>
      <c r="AG3986" s="209"/>
    </row>
    <row r="3987" spans="1:33" x14ac:dyDescent="0.2">
      <c r="A3987" s="202">
        <v>39493</v>
      </c>
      <c r="B3987" s="770">
        <v>2018730</v>
      </c>
      <c r="C3987" s="238">
        <v>122366</v>
      </c>
      <c r="D3987" s="238">
        <v>753018</v>
      </c>
      <c r="E3987" s="240" t="s">
        <v>26</v>
      </c>
      <c r="F3987" s="273">
        <v>1</v>
      </c>
      <c r="G3987" s="273">
        <v>8</v>
      </c>
      <c r="H3987" s="273">
        <v>5</v>
      </c>
      <c r="I3987" s="273">
        <v>3</v>
      </c>
      <c r="J3987" s="262">
        <v>43403</v>
      </c>
      <c r="K3987" s="262">
        <v>43397</v>
      </c>
      <c r="L3987" s="263" t="s">
        <v>1485</v>
      </c>
      <c r="M3987" s="1441" t="s">
        <v>1485</v>
      </c>
      <c r="N3987" s="254" t="s">
        <v>47</v>
      </c>
      <c r="O3987" s="254" t="s">
        <v>47</v>
      </c>
      <c r="P3987" s="254" t="s">
        <v>47</v>
      </c>
      <c r="Q3987" s="254" t="s">
        <v>47</v>
      </c>
      <c r="R3987" s="254" t="s">
        <v>47</v>
      </c>
      <c r="S3987" s="243"/>
      <c r="T3987" s="1371"/>
      <c r="U3987" s="245">
        <v>45</v>
      </c>
      <c r="V3987" s="246" t="s">
        <v>47</v>
      </c>
      <c r="W3987" s="202" t="s">
        <v>162</v>
      </c>
      <c r="X3987" s="265" t="s">
        <v>6117</v>
      </c>
      <c r="Y3987" s="248">
        <v>17</v>
      </c>
      <c r="Z3987" s="288"/>
      <c r="AA3987" s="288"/>
      <c r="AB3987" s="1347"/>
      <c r="AC3987" s="268">
        <f>IF(B3987="","",(IFERROR(VLOOKUP(B3987,Projecten!A$4:X$9452,5,FALSE),"niet bekend")))</f>
        <v>1</v>
      </c>
      <c r="AD3987" s="360">
        <f t="shared" si="264"/>
        <v>3075.99</v>
      </c>
      <c r="AE3987" s="296">
        <f>IF(B3987="","",(IFERROR(VLOOKUP(B3987,Projecten!A$4:X$9452,23,FALSE),"niet bekend")))</f>
        <v>3075.99</v>
      </c>
      <c r="AF3987" s="360">
        <f>IF(B3987="","",(IFERROR(VLOOKUP(B3987,Projecten!A$4:X$9452,12,FALSE),"niet bekend")))</f>
        <v>3075.99</v>
      </c>
      <c r="AG3987" s="209"/>
    </row>
    <row r="3988" spans="1:33" s="312" customFormat="1" x14ac:dyDescent="0.2">
      <c r="A3988" s="298"/>
      <c r="B3988" s="299"/>
      <c r="C3988" s="299"/>
      <c r="D3988" s="300"/>
      <c r="E3988" s="300"/>
      <c r="F3988" s="300"/>
      <c r="G3988" s="300"/>
      <c r="H3988" s="300"/>
      <c r="I3988" s="300"/>
      <c r="J3988" s="301"/>
      <c r="K3988" s="301"/>
      <c r="L3988" s="301"/>
      <c r="M3988" s="302"/>
      <c r="N3988" s="302"/>
      <c r="O3988" s="302"/>
      <c r="P3988" s="302"/>
      <c r="Q3988" s="302"/>
      <c r="R3988" s="302"/>
      <c r="S3988" s="303"/>
      <c r="T3988" s="1445"/>
      <c r="U3988" s="305"/>
      <c r="V3988" s="306"/>
      <c r="W3988" s="307"/>
      <c r="X3988" s="307"/>
      <c r="Y3988" s="307"/>
      <c r="Z3988" s="298"/>
      <c r="AA3988" s="308"/>
      <c r="AB3988" s="410"/>
      <c r="AC3988" s="310"/>
      <c r="AD3988" s="412"/>
    </row>
    <row r="3989" spans="1:33" s="236" customFormat="1" ht="12" customHeight="1" x14ac:dyDescent="0.2">
      <c r="A3989" s="220"/>
      <c r="B3989" s="221"/>
      <c r="C3989" s="221"/>
      <c r="D3989" s="222">
        <f>SUM(G3989:I3989)</f>
        <v>389</v>
      </c>
      <c r="E3989" s="220"/>
      <c r="F3989" s="220">
        <f>SUM(F3990:F4019)</f>
        <v>20</v>
      </c>
      <c r="G3989" s="220">
        <f>SUM(G3990:G4019)</f>
        <v>218</v>
      </c>
      <c r="H3989" s="220">
        <f>SUM(H3990:H4019)</f>
        <v>103</v>
      </c>
      <c r="I3989" s="220">
        <f>SUM(I3990:I4019)</f>
        <v>68</v>
      </c>
      <c r="J3989" s="223"/>
      <c r="K3989" s="223"/>
      <c r="L3989" s="223"/>
      <c r="M3989" s="224"/>
      <c r="N3989" s="224"/>
      <c r="O3989" s="224"/>
      <c r="P3989" s="224"/>
      <c r="Q3989" s="224"/>
      <c r="R3989" s="224"/>
      <c r="S3989" s="225">
        <v>45</v>
      </c>
      <c r="T3989" s="1442"/>
      <c r="U3989" s="227"/>
      <c r="V3989" s="228"/>
      <c r="W3989" s="229"/>
      <c r="X3989" s="230">
        <f>SUM(Y3989:Y4019)</f>
        <v>555.5</v>
      </c>
      <c r="Y3989" s="231"/>
      <c r="Z3989" s="231">
        <v>0</v>
      </c>
      <c r="AA3989" s="232">
        <f>X3989-Z3989</f>
        <v>555.5</v>
      </c>
      <c r="AB3989" s="221"/>
      <c r="AC3989" s="234"/>
      <c r="AD3989" s="384">
        <f>SUM(AD3990:AD4019)</f>
        <v>87469.849999999991</v>
      </c>
    </row>
    <row r="3990" spans="1:33" x14ac:dyDescent="0.2">
      <c r="A3990" s="202"/>
      <c r="B3990" s="237"/>
      <c r="C3990" s="238"/>
      <c r="D3990" s="239"/>
      <c r="E3990" s="240"/>
      <c r="F3990" s="240"/>
      <c r="G3990" s="240"/>
      <c r="H3990" s="240"/>
      <c r="I3990" s="240"/>
      <c r="J3990" s="241"/>
      <c r="K3990" s="241"/>
      <c r="L3990" s="241"/>
      <c r="M3990" s="242"/>
      <c r="N3990" s="242"/>
      <c r="O3990" s="242"/>
      <c r="P3990" s="242"/>
      <c r="Q3990" s="242"/>
      <c r="R3990" s="242"/>
      <c r="S3990" s="243" t="s">
        <v>4552</v>
      </c>
      <c r="T3990" s="1371"/>
      <c r="U3990" s="245"/>
      <c r="V3990" s="246"/>
      <c r="X3990" s="247" t="s">
        <v>4856</v>
      </c>
      <c r="Y3990" s="248"/>
      <c r="Z3990" s="202"/>
      <c r="AA3990" s="202"/>
      <c r="AB3990" s="243"/>
      <c r="AC3990" s="268" t="str">
        <f>IF(B3990="","",(IFERROR(VLOOKUP(B3990,Projecten!A$4:X$9452,5,FALSE),"niet bekend")))</f>
        <v/>
      </c>
      <c r="AD3990" s="360" t="str">
        <f>IF(AC3990="","",(IF(F3990=0,AF3990,(F3990/AC3990*AF3990))))</f>
        <v/>
      </c>
      <c r="AE3990" s="296" t="str">
        <f>IF(B3990="","",(IFERROR(VLOOKUP(B3990,Projecten!A$4:X$9452,23,FALSE),"niet bekend")))</f>
        <v/>
      </c>
      <c r="AF3990" s="360" t="str">
        <f>IF(B3990="","",(IFERROR(VLOOKUP(B3990,Projecten!A$4:X$9452,12,FALSE),"niet bekend")))</f>
        <v/>
      </c>
      <c r="AG3990" s="209"/>
    </row>
    <row r="3991" spans="1:33" s="259" customFormat="1" x14ac:dyDescent="0.2">
      <c r="A3991" s="202"/>
      <c r="B3991" s="250"/>
      <c r="C3991" s="251"/>
      <c r="D3991" s="251"/>
      <c r="E3991" s="239"/>
      <c r="F3991" s="239"/>
      <c r="G3991" s="239"/>
      <c r="H3991" s="239"/>
      <c r="I3991" s="239"/>
      <c r="J3991" s="253"/>
      <c r="K3991" s="253"/>
      <c r="L3991" s="253"/>
      <c r="M3991" s="253"/>
      <c r="N3991" s="254"/>
      <c r="O3991" s="254"/>
      <c r="P3991" s="254"/>
      <c r="Q3991" s="254"/>
      <c r="R3991" s="254"/>
      <c r="S3991" s="243">
        <v>2018</v>
      </c>
      <c r="T3991" s="1443"/>
      <c r="U3991" s="255"/>
      <c r="V3991" s="256"/>
      <c r="W3991" s="239"/>
      <c r="X3991" s="239"/>
      <c r="Y3991" s="257"/>
      <c r="Z3991" s="239"/>
      <c r="AA3991" s="239"/>
      <c r="AB3991" s="1120"/>
      <c r="AC3991" s="268" t="str">
        <f>IF(B3991="","",(IFERROR(VLOOKUP(B3991,Projecten!A$4:X$9452,5,FALSE),"niet bekend")))</f>
        <v/>
      </c>
      <c r="AD3991" s="360" t="str">
        <f>IF(AC3991="","",(IF(F3991=0,AF3991,(F3991/AC3991*AF3991))))</f>
        <v/>
      </c>
      <c r="AE3991" s="296" t="str">
        <f>IF(B3991="","",(IFERROR(VLOOKUP(B3991,Projecten!A$4:X$9452,23,FALSE),"niet bekend")))</f>
        <v/>
      </c>
      <c r="AF3991" s="360" t="str">
        <f>IF(B3991="","",(IFERROR(VLOOKUP(B3991,Projecten!A$4:X$9452,12,FALSE),"niet bekend")))</f>
        <v/>
      </c>
    </row>
    <row r="3992" spans="1:33" s="259" customFormat="1" x14ac:dyDescent="0.2">
      <c r="A3992" s="202">
        <v>39796</v>
      </c>
      <c r="B3992" s="250"/>
      <c r="C3992" s="251"/>
      <c r="D3992" s="252" t="s">
        <v>6028</v>
      </c>
      <c r="E3992" s="239"/>
      <c r="F3992" s="239"/>
      <c r="G3992" s="239"/>
      <c r="H3992" s="239"/>
      <c r="I3992" s="239"/>
      <c r="J3992" s="253"/>
      <c r="K3992" s="253"/>
      <c r="L3992" s="253"/>
      <c r="M3992" s="253"/>
      <c r="N3992" s="254"/>
      <c r="O3992" s="254"/>
      <c r="P3992" s="254"/>
      <c r="Q3992" s="254"/>
      <c r="R3992" s="254"/>
      <c r="S3992" s="251"/>
      <c r="T3992" s="1443"/>
      <c r="U3992" s="255"/>
      <c r="V3992" s="256"/>
      <c r="W3992" s="260"/>
      <c r="X3992" s="239"/>
      <c r="Y3992" s="257">
        <v>17</v>
      </c>
      <c r="Z3992" s="239"/>
      <c r="AA3992" s="239"/>
      <c r="AB3992" s="1120"/>
      <c r="AC3992" s="249"/>
      <c r="AD3992" s="330"/>
      <c r="AE3992" s="211"/>
      <c r="AF3992" s="330"/>
    </row>
    <row r="3993" spans="1:33" s="259" customFormat="1" x14ac:dyDescent="0.2">
      <c r="A3993" s="202">
        <v>39797</v>
      </c>
      <c r="B3993" s="250"/>
      <c r="C3993" s="251"/>
      <c r="D3993" s="252" t="s">
        <v>5915</v>
      </c>
      <c r="E3993" s="239"/>
      <c r="F3993" s="239"/>
      <c r="G3993" s="239"/>
      <c r="H3993" s="239"/>
      <c r="I3993" s="239"/>
      <c r="J3993" s="253"/>
      <c r="K3993" s="253"/>
      <c r="L3993" s="253"/>
      <c r="M3993" s="253"/>
      <c r="N3993" s="254"/>
      <c r="O3993" s="254"/>
      <c r="P3993" s="254"/>
      <c r="Q3993" s="254"/>
      <c r="R3993" s="254"/>
      <c r="S3993" s="251"/>
      <c r="T3993" s="1443"/>
      <c r="U3993" s="255"/>
      <c r="V3993" s="638"/>
      <c r="W3993" s="260"/>
      <c r="X3993" s="239"/>
      <c r="Y3993" s="257">
        <v>9</v>
      </c>
      <c r="Z3993" s="239"/>
      <c r="AA3993" s="239"/>
      <c r="AB3993" s="1120"/>
      <c r="AC3993" s="249" t="str">
        <f>IF(B3993="","",(IFERROR(VLOOKUP(B3993,Projecten!A$4:X$9452,5,FALSE),"niet bekend")))</f>
        <v/>
      </c>
      <c r="AD3993" s="330" t="str">
        <f>IF(AC3993="","",(IF(F3993=0,AF3993,(F3993/AC3993*AF3993))))</f>
        <v/>
      </c>
      <c r="AE3993" s="211" t="str">
        <f>IF(B3993="","",(IFERROR(VLOOKUP(B3993,Projecten!A$4:X$9452,23,FALSE),"niet bekend")))</f>
        <v/>
      </c>
      <c r="AF3993" s="330" t="str">
        <f>IF(B3993="","",(IFERROR(VLOOKUP(B3993,Projecten!A$4:X$9452,12,FALSE),"niet bekend")))</f>
        <v/>
      </c>
    </row>
    <row r="3994" spans="1:33" s="259" customFormat="1" x14ac:dyDescent="0.2">
      <c r="A3994" s="202">
        <v>39798</v>
      </c>
      <c r="B3994" s="250"/>
      <c r="C3994" s="251"/>
      <c r="D3994" s="252" t="s">
        <v>6165</v>
      </c>
      <c r="E3994" s="239"/>
      <c r="F3994" s="239"/>
      <c r="G3994" s="239"/>
      <c r="H3994" s="239"/>
      <c r="I3994" s="239"/>
      <c r="J3994" s="253"/>
      <c r="K3994" s="253"/>
      <c r="L3994" s="253"/>
      <c r="M3994" s="253"/>
      <c r="N3994" s="254"/>
      <c r="O3994" s="254"/>
      <c r="P3994" s="254"/>
      <c r="Q3994" s="254"/>
      <c r="R3994" s="254"/>
      <c r="S3994" s="251"/>
      <c r="T3994" s="1443"/>
      <c r="U3994" s="255"/>
      <c r="V3994" s="638"/>
      <c r="W3994" s="260"/>
      <c r="X3994" s="239"/>
      <c r="Y3994" s="257">
        <v>8.25</v>
      </c>
      <c r="Z3994" s="239"/>
      <c r="AA3994" s="239"/>
      <c r="AB3994" s="1120"/>
      <c r="AC3994" s="249"/>
      <c r="AD3994" s="330"/>
      <c r="AE3994" s="211"/>
      <c r="AF3994" s="330"/>
    </row>
    <row r="3995" spans="1:33" s="259" customFormat="1" x14ac:dyDescent="0.2">
      <c r="A3995" s="202">
        <v>39799</v>
      </c>
      <c r="B3995" s="250"/>
      <c r="C3995" s="251"/>
      <c r="D3995" s="252" t="s">
        <v>6164</v>
      </c>
      <c r="E3995" s="239"/>
      <c r="F3995" s="239"/>
      <c r="G3995" s="239"/>
      <c r="H3995" s="239"/>
      <c r="I3995" s="239"/>
      <c r="J3995" s="253"/>
      <c r="K3995" s="253"/>
      <c r="L3995" s="253"/>
      <c r="M3995" s="253"/>
      <c r="N3995" s="254"/>
      <c r="O3995" s="254"/>
      <c r="P3995" s="254"/>
      <c r="Q3995" s="254"/>
      <c r="R3995" s="254"/>
      <c r="S3995" s="251"/>
      <c r="T3995" s="1443"/>
      <c r="U3995" s="255"/>
      <c r="V3995" s="256"/>
      <c r="W3995" s="260"/>
      <c r="X3995" s="239"/>
      <c r="Y3995" s="257">
        <v>38</v>
      </c>
      <c r="Z3995" s="239"/>
      <c r="AA3995" s="239"/>
      <c r="AB3995" s="1120"/>
      <c r="AC3995" s="268" t="str">
        <f>IF(B3995="","",(IFERROR(VLOOKUP(B3995,Projecten!A$4:X$9452,5,FALSE),"niet bekend")))</f>
        <v/>
      </c>
      <c r="AD3995" s="360" t="str">
        <f>IF(AC3995="","",(IF(F3995=0,AF3995,(F3995/AC3995*AF3995))))</f>
        <v/>
      </c>
      <c r="AE3995" s="296" t="str">
        <f>IF(B3995="","",(IFERROR(VLOOKUP(B3995,Projecten!A$4:X$9452,23,FALSE),"niet bekend")))</f>
        <v/>
      </c>
      <c r="AF3995" s="360" t="str">
        <f>IF(B3995="","",(IFERROR(VLOOKUP(B3995,Projecten!A$4:X$9452,12,FALSE),"niet bekend")))</f>
        <v/>
      </c>
    </row>
    <row r="3996" spans="1:33" s="259" customFormat="1" x14ac:dyDescent="0.2">
      <c r="A3996" s="202">
        <v>39948</v>
      </c>
      <c r="B3996" s="250"/>
      <c r="C3996" s="251"/>
      <c r="D3996" s="252" t="s">
        <v>6178</v>
      </c>
      <c r="E3996" s="239"/>
      <c r="F3996" s="239"/>
      <c r="G3996" s="239"/>
      <c r="H3996" s="239"/>
      <c r="I3996" s="239"/>
      <c r="J3996" s="253"/>
      <c r="K3996" s="253"/>
      <c r="L3996" s="253"/>
      <c r="M3996" s="253"/>
      <c r="N3996" s="254"/>
      <c r="O3996" s="254"/>
      <c r="P3996" s="254"/>
      <c r="Q3996" s="254"/>
      <c r="R3996" s="254"/>
      <c r="S3996" s="251"/>
      <c r="T3996" s="1443"/>
      <c r="U3996" s="255"/>
      <c r="V3996" s="256"/>
      <c r="W3996" s="260"/>
      <c r="X3996" s="239"/>
      <c r="Y3996" s="257">
        <v>8.25</v>
      </c>
      <c r="Z3996" s="239"/>
      <c r="AA3996" s="239"/>
      <c r="AB3996" s="1120"/>
      <c r="AC3996" s="268"/>
      <c r="AD3996" s="360"/>
      <c r="AE3996" s="296"/>
      <c r="AF3996" s="360"/>
    </row>
    <row r="3997" spans="1:33" s="259" customFormat="1" x14ac:dyDescent="0.2">
      <c r="A3997" s="202">
        <v>39974</v>
      </c>
      <c r="B3997" s="250"/>
      <c r="C3997" s="251"/>
      <c r="D3997" s="252" t="s">
        <v>6201</v>
      </c>
      <c r="E3997" s="239"/>
      <c r="F3997" s="239"/>
      <c r="G3997" s="239"/>
      <c r="H3997" s="239"/>
      <c r="I3997" s="239"/>
      <c r="J3997" s="253"/>
      <c r="K3997" s="253"/>
      <c r="L3997" s="253"/>
      <c r="M3997" s="253"/>
      <c r="N3997" s="254"/>
      <c r="O3997" s="254"/>
      <c r="P3997" s="254"/>
      <c r="Q3997" s="254"/>
      <c r="R3997" s="254"/>
      <c r="S3997" s="251"/>
      <c r="T3997" s="1443"/>
      <c r="U3997" s="255"/>
      <c r="V3997" s="256"/>
      <c r="W3997" s="260"/>
      <c r="X3997" s="239"/>
      <c r="Y3997" s="257">
        <v>1</v>
      </c>
      <c r="Z3997" s="239"/>
      <c r="AA3997" s="239"/>
      <c r="AB3997" s="1120"/>
      <c r="AC3997" s="268"/>
      <c r="AD3997" s="360"/>
      <c r="AE3997" s="296"/>
      <c r="AF3997" s="360"/>
    </row>
    <row r="3998" spans="1:33" ht="12" customHeight="1" x14ac:dyDescent="0.2">
      <c r="A3998" s="202"/>
      <c r="B3998" s="261"/>
      <c r="C3998" s="243"/>
      <c r="F3998" s="202"/>
      <c r="J3998" s="263"/>
      <c r="K3998" s="263"/>
      <c r="L3998" s="263"/>
      <c r="M3998" s="263"/>
      <c r="S3998" s="243"/>
      <c r="T3998" s="1371"/>
      <c r="U3998" s="245"/>
      <c r="V3998" s="246"/>
      <c r="W3998" s="521"/>
      <c r="X3998" s="314"/>
      <c r="Y3998" s="295"/>
      <c r="Z3998" s="202"/>
      <c r="AA3998" s="202"/>
      <c r="AB3998" s="499"/>
      <c r="AC3998" s="268"/>
      <c r="AD3998" s="360"/>
      <c r="AE3998" s="296"/>
      <c r="AF3998" s="360"/>
      <c r="AG3998" s="209"/>
    </row>
    <row r="3999" spans="1:33" x14ac:dyDescent="0.2">
      <c r="A3999" s="202">
        <v>39800</v>
      </c>
      <c r="B3999" s="770" t="s">
        <v>5996</v>
      </c>
      <c r="C3999" s="238">
        <v>122351</v>
      </c>
      <c r="D3999" s="238">
        <v>698418</v>
      </c>
      <c r="E3999" s="240" t="s">
        <v>26</v>
      </c>
      <c r="F3999" s="240">
        <v>1</v>
      </c>
      <c r="G3999" s="240">
        <v>9</v>
      </c>
      <c r="H3999" s="240">
        <v>6</v>
      </c>
      <c r="I3999" s="1117">
        <v>3</v>
      </c>
      <c r="J3999" s="262">
        <v>43403</v>
      </c>
      <c r="K3999" s="262">
        <v>43397</v>
      </c>
      <c r="L3999" s="263" t="s">
        <v>1485</v>
      </c>
      <c r="M3999" s="1441" t="s">
        <v>1485</v>
      </c>
      <c r="N3999" s="322" t="s">
        <v>47</v>
      </c>
      <c r="O3999" s="322" t="s">
        <v>47</v>
      </c>
      <c r="P3999" s="254" t="s">
        <v>47</v>
      </c>
      <c r="Q3999" s="254" t="s">
        <v>47</v>
      </c>
      <c r="R3999" s="254" t="s">
        <v>47</v>
      </c>
      <c r="S3999" s="243"/>
      <c r="T3999" s="1371"/>
      <c r="U3999" s="245">
        <v>45</v>
      </c>
      <c r="V3999" s="256" t="s">
        <v>47</v>
      </c>
      <c r="W3999" s="521" t="s">
        <v>162</v>
      </c>
      <c r="X3999" s="314" t="s">
        <v>6185</v>
      </c>
      <c r="Y3999" s="497">
        <v>31</v>
      </c>
      <c r="Z3999" s="288"/>
      <c r="AA3999" s="288"/>
      <c r="AB3999" s="1347"/>
      <c r="AC3999" s="268">
        <f>IF(B3999="","",(IFERROR(VLOOKUP(B3999,Projecten!A$4:X$9452,5,FALSE),"niet bekend")))</f>
        <v>1</v>
      </c>
      <c r="AD3999" s="360">
        <f t="shared" ref="AD3999:AD4018" si="265">IF(AC3999="","",(IF(F3999=0,AF3999,(F3999/AC3999*AF3999))))</f>
        <v>6658.62</v>
      </c>
      <c r="AE3999" s="296">
        <f>IF(B3999="","",(IFERROR(VLOOKUP(B3999,Projecten!A$4:X$9452,23,FALSE),"niet bekend")))</f>
        <v>6658.62</v>
      </c>
      <c r="AF3999" s="360">
        <f>IF(B3999="","",(IFERROR(VLOOKUP(B3999,Projecten!A$4:X$9452,12,FALSE),"niet bekend")))</f>
        <v>6658.62</v>
      </c>
      <c r="AG3999" s="209"/>
    </row>
    <row r="4000" spans="1:33" x14ac:dyDescent="0.2">
      <c r="A4000" s="202">
        <v>39801</v>
      </c>
      <c r="B4000" s="261">
        <v>2018694</v>
      </c>
      <c r="C4000" s="243">
        <v>122366</v>
      </c>
      <c r="D4000" s="243" t="s">
        <v>5998</v>
      </c>
      <c r="E4000" s="202" t="s">
        <v>2390</v>
      </c>
      <c r="F4000" s="202">
        <v>0</v>
      </c>
      <c r="G4000" s="202">
        <v>1</v>
      </c>
      <c r="H4000" s="202">
        <v>1</v>
      </c>
      <c r="I4000" s="202">
        <v>1</v>
      </c>
      <c r="J4000" s="262">
        <v>43403</v>
      </c>
      <c r="K4000" s="263" t="s">
        <v>1485</v>
      </c>
      <c r="L4000" s="263" t="s">
        <v>1485</v>
      </c>
      <c r="M4000" s="263" t="s">
        <v>1485</v>
      </c>
      <c r="N4000" s="254" t="s">
        <v>47</v>
      </c>
      <c r="O4000" s="254" t="s">
        <v>47</v>
      </c>
      <c r="P4000" s="254" t="s">
        <v>47</v>
      </c>
      <c r="Q4000" s="254" t="s">
        <v>47</v>
      </c>
      <c r="R4000" s="254" t="s">
        <v>47</v>
      </c>
      <c r="S4000" s="243"/>
      <c r="T4000" s="1371"/>
      <c r="U4000" s="245">
        <v>45</v>
      </c>
      <c r="V4000" s="256" t="s">
        <v>47</v>
      </c>
      <c r="W4000" s="521" t="s">
        <v>967</v>
      </c>
      <c r="X4000" s="314" t="s">
        <v>6027</v>
      </c>
      <c r="Y4000" s="295">
        <v>13</v>
      </c>
      <c r="Z4000" s="202"/>
      <c r="AA4000" s="202"/>
      <c r="AB4000" s="499"/>
      <c r="AC4000" s="268">
        <f>IF(B4000="","",(IFERROR(VLOOKUP(B4000,Projecten!A$4:X$9452,5,FALSE),"niet bekend")))</f>
        <v>0</v>
      </c>
      <c r="AD4000" s="360">
        <f t="shared" si="265"/>
        <v>0</v>
      </c>
      <c r="AE4000" s="296">
        <f>IF(B4000="","",(IFERROR(VLOOKUP(B4000,Projecten!A$4:X$9452,23,FALSE),"niet bekend")))</f>
        <v>0</v>
      </c>
      <c r="AF4000" s="360">
        <f>IF(B4000="","",(IFERROR(VLOOKUP(B4000,Projecten!A$4:X$9452,12,FALSE),"niet bekend")))</f>
        <v>0</v>
      </c>
      <c r="AG4000" s="209"/>
    </row>
    <row r="4001" spans="1:33" x14ac:dyDescent="0.2">
      <c r="A4001" s="202">
        <v>39802</v>
      </c>
      <c r="B4001" s="770">
        <v>2018735</v>
      </c>
      <c r="C4001" s="238">
        <v>122366</v>
      </c>
      <c r="D4001" s="238">
        <v>728318</v>
      </c>
      <c r="E4001" s="240" t="s">
        <v>26</v>
      </c>
      <c r="F4001" s="273">
        <v>1</v>
      </c>
      <c r="G4001" s="273">
        <v>11</v>
      </c>
      <c r="H4001" s="273">
        <v>6</v>
      </c>
      <c r="I4001" s="273">
        <v>3</v>
      </c>
      <c r="J4001" s="262">
        <v>43403</v>
      </c>
      <c r="K4001" s="262">
        <v>43404</v>
      </c>
      <c r="L4001" s="263" t="s">
        <v>1485</v>
      </c>
      <c r="M4001" s="1441" t="s">
        <v>1485</v>
      </c>
      <c r="N4001" s="254" t="s">
        <v>47</v>
      </c>
      <c r="O4001" s="254" t="s">
        <v>47</v>
      </c>
      <c r="P4001" s="254" t="s">
        <v>47</v>
      </c>
      <c r="Q4001" s="254" t="s">
        <v>47</v>
      </c>
      <c r="R4001" s="254" t="s">
        <v>47</v>
      </c>
      <c r="S4001" s="243"/>
      <c r="T4001" s="1371"/>
      <c r="U4001" s="245">
        <v>46</v>
      </c>
      <c r="V4001" s="256" t="s">
        <v>47</v>
      </c>
      <c r="W4001" s="202" t="s">
        <v>162</v>
      </c>
      <c r="X4001" s="265" t="s">
        <v>6163</v>
      </c>
      <c r="Y4001" s="248">
        <v>18</v>
      </c>
      <c r="Z4001" s="288"/>
      <c r="AA4001" s="288"/>
      <c r="AB4001" s="1347"/>
      <c r="AC4001" s="268">
        <f>IF(B4001="","",(IFERROR(VLOOKUP(B4001,Projecten!A$4:X$9452,5,FALSE),"niet bekend")))</f>
        <v>1</v>
      </c>
      <c r="AD4001" s="360">
        <f t="shared" si="265"/>
        <v>3053.88</v>
      </c>
      <c r="AE4001" s="296">
        <f>IF(B4001="","",(IFERROR(VLOOKUP(B4001,Projecten!A$4:X$9452,23,FALSE),"niet bekend")))</f>
        <v>3053.88</v>
      </c>
      <c r="AF4001" s="360">
        <f>IF(B4001="","",(IFERROR(VLOOKUP(B4001,Projecten!A$4:X$9452,12,FALSE),"niet bekend")))</f>
        <v>3053.88</v>
      </c>
      <c r="AG4001" s="209"/>
    </row>
    <row r="4002" spans="1:33" x14ac:dyDescent="0.2">
      <c r="A4002" s="202">
        <v>39803</v>
      </c>
      <c r="B4002" s="770" t="s">
        <v>5347</v>
      </c>
      <c r="C4002" s="238" t="s">
        <v>6074</v>
      </c>
      <c r="D4002" s="240" t="s">
        <v>5378</v>
      </c>
      <c r="E4002" s="240" t="s">
        <v>26</v>
      </c>
      <c r="F4002" s="240">
        <v>5</v>
      </c>
      <c r="G4002" s="240">
        <v>55</v>
      </c>
      <c r="H4002" s="240">
        <v>30</v>
      </c>
      <c r="I4002" s="240">
        <v>15</v>
      </c>
      <c r="J4002" s="262">
        <v>43355</v>
      </c>
      <c r="K4002" s="262">
        <v>43355</v>
      </c>
      <c r="L4002" s="263" t="s">
        <v>1485</v>
      </c>
      <c r="M4002" s="1441" t="s">
        <v>1485</v>
      </c>
      <c r="N4002" s="254" t="s">
        <v>47</v>
      </c>
      <c r="O4002" s="254" t="s">
        <v>47</v>
      </c>
      <c r="P4002" s="254" t="s">
        <v>47</v>
      </c>
      <c r="Q4002" s="254" t="s">
        <v>47</v>
      </c>
      <c r="R4002" s="254" t="s">
        <v>47</v>
      </c>
      <c r="S4002" s="243"/>
      <c r="T4002" s="1371"/>
      <c r="U4002" s="245">
        <v>46</v>
      </c>
      <c r="V4002" s="256" t="s">
        <v>47</v>
      </c>
      <c r="W4002" s="521" t="s">
        <v>2265</v>
      </c>
      <c r="X4002" s="314" t="s">
        <v>1250</v>
      </c>
      <c r="Y4002" s="295">
        <v>110</v>
      </c>
      <c r="Z4002" s="288"/>
      <c r="AA4002" s="288"/>
      <c r="AB4002" s="1347"/>
      <c r="AC4002" s="268">
        <f>IF(B4002="","",(IFERROR(VLOOKUP(B4002,Projecten!A$4:X$9452,5,FALSE),"niet bekend")))</f>
        <v>5</v>
      </c>
      <c r="AD4002" s="360">
        <f t="shared" si="265"/>
        <v>20875</v>
      </c>
      <c r="AE4002" s="296">
        <f>IF(B4002="","",(IFERROR(VLOOKUP(B4002,Projecten!A$4:X$9452,23,FALSE),"niet bekend")))</f>
        <v>20875</v>
      </c>
      <c r="AF4002" s="360">
        <f>IF(B4002="","",(IFERROR(VLOOKUP(B4002,Projecten!A$4:X$9452,12,FALSE),"niet bekend")))</f>
        <v>20875</v>
      </c>
      <c r="AG4002" s="209"/>
    </row>
    <row r="4003" spans="1:33" x14ac:dyDescent="0.2">
      <c r="A4003" s="202">
        <v>39804</v>
      </c>
      <c r="B4003" s="243">
        <v>2018697</v>
      </c>
      <c r="C4003" s="243">
        <v>122368</v>
      </c>
      <c r="D4003" s="209" t="s">
        <v>6006</v>
      </c>
      <c r="E4003" s="209" t="s">
        <v>26</v>
      </c>
      <c r="F4003" s="209">
        <v>1</v>
      </c>
      <c r="G4003" s="209">
        <v>10</v>
      </c>
      <c r="H4003" s="209">
        <v>5</v>
      </c>
      <c r="I4003" s="209">
        <v>3</v>
      </c>
      <c r="J4003" s="262">
        <v>43404</v>
      </c>
      <c r="K4003" s="262">
        <v>43404</v>
      </c>
      <c r="L4003" s="263" t="s">
        <v>1485</v>
      </c>
      <c r="M4003" s="263" t="s">
        <v>1485</v>
      </c>
      <c r="N4003" s="254" t="s">
        <v>47</v>
      </c>
      <c r="O4003" s="254" t="s">
        <v>47</v>
      </c>
      <c r="P4003" s="254" t="s">
        <v>47</v>
      </c>
      <c r="Q4003" s="254" t="s">
        <v>47</v>
      </c>
      <c r="R4003" s="254" t="s">
        <v>47</v>
      </c>
      <c r="S4003" s="243"/>
      <c r="T4003" s="1371"/>
      <c r="U4003" s="245">
        <v>46</v>
      </c>
      <c r="V4003" s="256" t="s">
        <v>47</v>
      </c>
      <c r="W4003" s="202" t="s">
        <v>162</v>
      </c>
      <c r="X4003" s="265" t="s">
        <v>1250</v>
      </c>
      <c r="Y4003" s="248">
        <v>20</v>
      </c>
      <c r="Z4003" s="202"/>
      <c r="AA4003" s="202"/>
      <c r="AB4003" s="499"/>
      <c r="AC4003" s="268">
        <f>IF(B4003="","",(IFERROR(VLOOKUP(B4003,Projecten!A$4:X$9452,5,FALSE),"niet bekend")))</f>
        <v>1</v>
      </c>
      <c r="AD4003" s="360">
        <f t="shared" si="265"/>
        <v>3875</v>
      </c>
      <c r="AE4003" s="296">
        <f>IF(B4003="","",(IFERROR(VLOOKUP(B4003,Projecten!A$4:X$9452,23,FALSE),"niet bekend")))</f>
        <v>3875</v>
      </c>
      <c r="AF4003" s="360">
        <f>IF(B4003="","",(IFERROR(VLOOKUP(B4003,Projecten!A$4:X$9452,12,FALSE),"niet bekend")))</f>
        <v>3875</v>
      </c>
      <c r="AG4003" s="209"/>
    </row>
    <row r="4004" spans="1:33" x14ac:dyDescent="0.2">
      <c r="A4004" s="202">
        <v>39805</v>
      </c>
      <c r="B4004" s="261" t="s">
        <v>5734</v>
      </c>
      <c r="C4004" s="243">
        <v>122369</v>
      </c>
      <c r="D4004" s="243" t="s">
        <v>5723</v>
      </c>
      <c r="E4004" s="202" t="s">
        <v>352</v>
      </c>
      <c r="F4004" s="202">
        <v>1</v>
      </c>
      <c r="G4004" s="202">
        <v>9</v>
      </c>
      <c r="H4004" s="202">
        <v>3</v>
      </c>
      <c r="I4004" s="202">
        <v>4</v>
      </c>
      <c r="J4004" s="267">
        <v>43419</v>
      </c>
      <c r="K4004" s="267">
        <v>43418</v>
      </c>
      <c r="L4004" s="263" t="s">
        <v>1485</v>
      </c>
      <c r="M4004" s="263" t="s">
        <v>1485</v>
      </c>
      <c r="N4004" s="254" t="s">
        <v>47</v>
      </c>
      <c r="O4004" s="254" t="s">
        <v>47</v>
      </c>
      <c r="P4004" s="254" t="s">
        <v>47</v>
      </c>
      <c r="Q4004" s="254" t="s">
        <v>47</v>
      </c>
      <c r="R4004" s="254" t="s">
        <v>47</v>
      </c>
      <c r="S4004" s="243"/>
      <c r="T4004" s="1371"/>
      <c r="U4004" s="245">
        <v>46</v>
      </c>
      <c r="V4004" s="256" t="s">
        <v>47</v>
      </c>
      <c r="W4004" s="202" t="s">
        <v>2910</v>
      </c>
      <c r="X4004" s="265" t="s">
        <v>6077</v>
      </c>
      <c r="Y4004" s="295">
        <v>21</v>
      </c>
      <c r="Z4004" s="202"/>
      <c r="AA4004" s="202"/>
      <c r="AB4004" s="499"/>
      <c r="AC4004" s="268">
        <f>IF(B4004="","",(IFERROR(VLOOKUP(B4004,Projecten!A$4:X$9452,5,FALSE),"niet bekend")))</f>
        <v>1</v>
      </c>
      <c r="AD4004" s="360">
        <f t="shared" si="265"/>
        <v>4662.96</v>
      </c>
      <c r="AE4004" s="296">
        <f>IF(B4004="","",(IFERROR(VLOOKUP(B4004,Projecten!A$4:X$9452,23,FALSE),"niet bekend")))</f>
        <v>4662.96</v>
      </c>
      <c r="AF4004" s="360">
        <f>IF(B4004="","",(IFERROR(VLOOKUP(B4004,Projecten!A$4:X$9452,12,FALSE),"niet bekend")))</f>
        <v>4662.96</v>
      </c>
      <c r="AG4004" s="209"/>
    </row>
    <row r="4005" spans="1:33" x14ac:dyDescent="0.2">
      <c r="A4005" s="202">
        <v>39806</v>
      </c>
      <c r="B4005" s="261" t="s">
        <v>5735</v>
      </c>
      <c r="C4005" s="243">
        <v>122369</v>
      </c>
      <c r="D4005" s="243" t="s">
        <v>5724</v>
      </c>
      <c r="E4005" s="202" t="s">
        <v>352</v>
      </c>
      <c r="F4005" s="202">
        <v>1</v>
      </c>
      <c r="G4005" s="202">
        <v>9</v>
      </c>
      <c r="H4005" s="202">
        <v>3</v>
      </c>
      <c r="I4005" s="202">
        <v>4</v>
      </c>
      <c r="J4005" s="267">
        <v>43419</v>
      </c>
      <c r="K4005" s="267">
        <v>43418</v>
      </c>
      <c r="L4005" s="263" t="s">
        <v>1485</v>
      </c>
      <c r="M4005" s="263" t="s">
        <v>1485</v>
      </c>
      <c r="N4005" s="254" t="s">
        <v>47</v>
      </c>
      <c r="O4005" s="254" t="s">
        <v>47</v>
      </c>
      <c r="P4005" s="254" t="s">
        <v>47</v>
      </c>
      <c r="Q4005" s="254" t="s">
        <v>47</v>
      </c>
      <c r="R4005" s="254" t="s">
        <v>47</v>
      </c>
      <c r="S4005" s="243"/>
      <c r="T4005" s="1371"/>
      <c r="U4005" s="245">
        <v>46</v>
      </c>
      <c r="V4005" s="256" t="s">
        <v>47</v>
      </c>
      <c r="W4005" s="202" t="s">
        <v>2910</v>
      </c>
      <c r="X4005" s="265" t="s">
        <v>6078</v>
      </c>
      <c r="Y4005" s="295">
        <v>21</v>
      </c>
      <c r="Z4005" s="202"/>
      <c r="AA4005" s="202"/>
      <c r="AB4005" s="499"/>
      <c r="AC4005" s="268">
        <f>IF(B4005="","",(IFERROR(VLOOKUP(B4005,Projecten!A$4:X$9452,5,FALSE),"niet bekend")))</f>
        <v>1</v>
      </c>
      <c r="AD4005" s="360">
        <f t="shared" si="265"/>
        <v>4662.96</v>
      </c>
      <c r="AE4005" s="296">
        <f>IF(B4005="","",(IFERROR(VLOOKUP(B4005,Projecten!A$4:X$9452,23,FALSE),"niet bekend")))</f>
        <v>4662.96</v>
      </c>
      <c r="AF4005" s="360">
        <f>IF(B4005="","",(IFERROR(VLOOKUP(B4005,Projecten!A$4:X$9452,12,FALSE),"niet bekend")))</f>
        <v>4662.96</v>
      </c>
      <c r="AG4005" s="209"/>
    </row>
    <row r="4006" spans="1:33" x14ac:dyDescent="0.2">
      <c r="A4006" s="202">
        <v>39807</v>
      </c>
      <c r="B4006" s="261" t="s">
        <v>5708</v>
      </c>
      <c r="C4006" s="243">
        <v>122370</v>
      </c>
      <c r="D4006" s="243" t="s">
        <v>5711</v>
      </c>
      <c r="E4006" s="202" t="s">
        <v>352</v>
      </c>
      <c r="F4006" s="202">
        <v>1</v>
      </c>
      <c r="G4006" s="202">
        <v>7</v>
      </c>
      <c r="H4006" s="202">
        <v>2</v>
      </c>
      <c r="I4006" s="202">
        <v>4</v>
      </c>
      <c r="J4006" s="267">
        <v>43419</v>
      </c>
      <c r="K4006" s="267">
        <v>43418</v>
      </c>
      <c r="L4006" s="263" t="s">
        <v>1485</v>
      </c>
      <c r="M4006" s="263" t="s">
        <v>1485</v>
      </c>
      <c r="N4006" s="254" t="s">
        <v>47</v>
      </c>
      <c r="O4006" s="254" t="s">
        <v>47</v>
      </c>
      <c r="P4006" s="254" t="s">
        <v>47</v>
      </c>
      <c r="Q4006" s="254" t="s">
        <v>47</v>
      </c>
      <c r="R4006" s="254" t="s">
        <v>47</v>
      </c>
      <c r="S4006" s="243"/>
      <c r="T4006" s="1371"/>
      <c r="U4006" s="245">
        <v>46</v>
      </c>
      <c r="V4006" s="246" t="s">
        <v>47</v>
      </c>
      <c r="W4006" s="202" t="s">
        <v>2910</v>
      </c>
      <c r="X4006" s="265" t="s">
        <v>6079</v>
      </c>
      <c r="Y4006" s="248">
        <v>21</v>
      </c>
      <c r="Z4006" s="202"/>
      <c r="AA4006" s="202"/>
      <c r="AB4006" s="499"/>
      <c r="AC4006" s="268">
        <f>IF(B4006="","",(IFERROR(VLOOKUP(B4006,Projecten!A$4:X$9452,5,FALSE),"niet bekend")))</f>
        <v>1</v>
      </c>
      <c r="AD4006" s="360">
        <f t="shared" si="265"/>
        <v>3473.49</v>
      </c>
      <c r="AE4006" s="296">
        <f>IF(B4006="","",(IFERROR(VLOOKUP(B4006,Projecten!A$4:X$9452,23,FALSE),"niet bekend")))</f>
        <v>3473.49</v>
      </c>
      <c r="AF4006" s="360">
        <f>IF(B4006="","",(IFERROR(VLOOKUP(B4006,Projecten!A$4:X$9452,12,FALSE),"niet bekend")))</f>
        <v>3473.49</v>
      </c>
      <c r="AG4006" s="209"/>
    </row>
    <row r="4007" spans="1:33" x14ac:dyDescent="0.2">
      <c r="A4007" s="202">
        <v>39808</v>
      </c>
      <c r="B4007" s="261" t="s">
        <v>5709</v>
      </c>
      <c r="C4007" s="243">
        <v>122370</v>
      </c>
      <c r="D4007" s="243" t="s">
        <v>5712</v>
      </c>
      <c r="E4007" s="202" t="s">
        <v>352</v>
      </c>
      <c r="F4007" s="202">
        <v>1</v>
      </c>
      <c r="G4007" s="202">
        <v>7</v>
      </c>
      <c r="H4007" s="202">
        <v>2</v>
      </c>
      <c r="I4007" s="202">
        <v>4</v>
      </c>
      <c r="J4007" s="267">
        <v>43419</v>
      </c>
      <c r="K4007" s="267">
        <v>43418</v>
      </c>
      <c r="L4007" s="263" t="s">
        <v>1485</v>
      </c>
      <c r="M4007" s="263" t="s">
        <v>1485</v>
      </c>
      <c r="N4007" s="254" t="s">
        <v>47</v>
      </c>
      <c r="O4007" s="254" t="s">
        <v>47</v>
      </c>
      <c r="P4007" s="254" t="s">
        <v>47</v>
      </c>
      <c r="Q4007" s="254" t="s">
        <v>47</v>
      </c>
      <c r="R4007" s="254" t="s">
        <v>47</v>
      </c>
      <c r="S4007" s="243"/>
      <c r="T4007" s="1371"/>
      <c r="U4007" s="245">
        <v>46</v>
      </c>
      <c r="V4007" s="246" t="s">
        <v>47</v>
      </c>
      <c r="W4007" s="202" t="s">
        <v>2910</v>
      </c>
      <c r="X4007" s="265" t="s">
        <v>6079</v>
      </c>
      <c r="Y4007" s="248">
        <v>21</v>
      </c>
      <c r="Z4007" s="202"/>
      <c r="AA4007" s="202"/>
      <c r="AB4007" s="499"/>
      <c r="AC4007" s="268">
        <f>IF(B4007="","",(IFERROR(VLOOKUP(B4007,Projecten!A$4:X$9452,5,FALSE),"niet bekend")))</f>
        <v>1</v>
      </c>
      <c r="AD4007" s="360">
        <f t="shared" si="265"/>
        <v>3473.49</v>
      </c>
      <c r="AE4007" s="296">
        <f>IF(B4007="","",(IFERROR(VLOOKUP(B4007,Projecten!A$4:X$9452,23,FALSE),"niet bekend")))</f>
        <v>3473.49</v>
      </c>
      <c r="AF4007" s="360">
        <f>IF(B4007="","",(IFERROR(VLOOKUP(B4007,Projecten!A$4:X$9452,12,FALSE),"niet bekend")))</f>
        <v>3473.49</v>
      </c>
      <c r="AG4007" s="209"/>
    </row>
    <row r="4008" spans="1:33" x14ac:dyDescent="0.2">
      <c r="A4008" s="202">
        <v>39809</v>
      </c>
      <c r="B4008" s="261" t="s">
        <v>5710</v>
      </c>
      <c r="C4008" s="243">
        <v>122370</v>
      </c>
      <c r="D4008" s="243" t="s">
        <v>5713</v>
      </c>
      <c r="E4008" s="202" t="s">
        <v>352</v>
      </c>
      <c r="F4008" s="202">
        <v>1</v>
      </c>
      <c r="G4008" s="202">
        <v>7</v>
      </c>
      <c r="H4008" s="202">
        <v>2</v>
      </c>
      <c r="I4008" s="202">
        <v>4</v>
      </c>
      <c r="J4008" s="267">
        <v>43419</v>
      </c>
      <c r="K4008" s="267">
        <v>43418</v>
      </c>
      <c r="L4008" s="263" t="s">
        <v>1485</v>
      </c>
      <c r="M4008" s="263" t="s">
        <v>1485</v>
      </c>
      <c r="N4008" s="254" t="s">
        <v>47</v>
      </c>
      <c r="O4008" s="254" t="s">
        <v>47</v>
      </c>
      <c r="P4008" s="254" t="s">
        <v>47</v>
      </c>
      <c r="Q4008" s="254" t="s">
        <v>47</v>
      </c>
      <c r="R4008" s="254" t="s">
        <v>47</v>
      </c>
      <c r="S4008" s="243"/>
      <c r="T4008" s="1371"/>
      <c r="U4008" s="245">
        <v>46</v>
      </c>
      <c r="V4008" s="246" t="s">
        <v>47</v>
      </c>
      <c r="W4008" s="202" t="s">
        <v>2910</v>
      </c>
      <c r="X4008" s="265" t="s">
        <v>6080</v>
      </c>
      <c r="Y4008" s="248">
        <v>21</v>
      </c>
      <c r="Z4008" s="202"/>
      <c r="AA4008" s="202"/>
      <c r="AB4008" s="499"/>
      <c r="AC4008" s="268">
        <f>IF(B4008="","",(IFERROR(VLOOKUP(B4008,Projecten!A$4:X$9452,5,FALSE),"niet bekend")))</f>
        <v>1</v>
      </c>
      <c r="AD4008" s="360">
        <f t="shared" si="265"/>
        <v>3473.49</v>
      </c>
      <c r="AE4008" s="296">
        <f>IF(B4008="","",(IFERROR(VLOOKUP(B4008,Projecten!A$4:X$9452,23,FALSE),"niet bekend")))</f>
        <v>3473.49</v>
      </c>
      <c r="AF4008" s="360">
        <f>IF(B4008="","",(IFERROR(VLOOKUP(B4008,Projecten!A$4:X$9452,12,FALSE),"niet bekend")))</f>
        <v>3473.49</v>
      </c>
      <c r="AG4008" s="209"/>
    </row>
    <row r="4009" spans="1:33" ht="12" customHeight="1" x14ac:dyDescent="0.2">
      <c r="A4009" s="202">
        <v>39810</v>
      </c>
      <c r="B4009" s="261">
        <v>2018743</v>
      </c>
      <c r="C4009" s="243">
        <v>122387</v>
      </c>
      <c r="D4009" s="243" t="s">
        <v>6189</v>
      </c>
      <c r="E4009" s="202" t="s">
        <v>26</v>
      </c>
      <c r="F4009" s="202">
        <v>0</v>
      </c>
      <c r="G4009" s="202">
        <v>2</v>
      </c>
      <c r="H4009" s="202">
        <v>1</v>
      </c>
      <c r="I4009" s="202">
        <v>1</v>
      </c>
      <c r="J4009" s="262">
        <v>43410</v>
      </c>
      <c r="K4009" s="263" t="s">
        <v>1485</v>
      </c>
      <c r="L4009" s="263" t="s">
        <v>1485</v>
      </c>
      <c r="M4009" s="263" t="s">
        <v>1485</v>
      </c>
      <c r="N4009" s="254" t="s">
        <v>47</v>
      </c>
      <c r="O4009" s="254" t="s">
        <v>47</v>
      </c>
      <c r="P4009" s="254" t="s">
        <v>47</v>
      </c>
      <c r="Q4009" s="254" t="s">
        <v>47</v>
      </c>
      <c r="R4009" s="254" t="s">
        <v>47</v>
      </c>
      <c r="S4009" s="243"/>
      <c r="T4009" s="1371"/>
      <c r="U4009" s="245">
        <v>46</v>
      </c>
      <c r="V4009" s="246" t="s">
        <v>47</v>
      </c>
      <c r="W4009" s="202" t="s">
        <v>162</v>
      </c>
      <c r="X4009" s="265" t="s">
        <v>1341</v>
      </c>
      <c r="Y4009" s="248">
        <v>5</v>
      </c>
      <c r="Z4009" s="202"/>
      <c r="AA4009" s="202"/>
      <c r="AB4009" s="499"/>
      <c r="AC4009" s="268">
        <f>IF(B4009="","",(IFERROR(VLOOKUP(B4009,Projecten!A$4:X$9452,5,FALSE),"niet bekend")))</f>
        <v>0</v>
      </c>
      <c r="AD4009" s="360">
        <f t="shared" si="265"/>
        <v>705.82</v>
      </c>
      <c r="AE4009" s="296">
        <f>IF(B4009="","",(IFERROR(VLOOKUP(B4009,Projecten!A$4:X$9452,23,FALSE),"niet bekend")))</f>
        <v>705.82</v>
      </c>
      <c r="AF4009" s="360">
        <f>IF(B4009="","",(IFERROR(VLOOKUP(B4009,Projecten!A$4:X$9452,12,FALSE),"niet bekend")))</f>
        <v>705.82</v>
      </c>
      <c r="AG4009" s="209"/>
    </row>
    <row r="4010" spans="1:33" x14ac:dyDescent="0.2">
      <c r="A4010" s="202">
        <v>39811</v>
      </c>
      <c r="B4010" s="261">
        <v>2018742</v>
      </c>
      <c r="C4010" s="243" t="s">
        <v>6120</v>
      </c>
      <c r="D4010" s="243" t="s">
        <v>6190</v>
      </c>
      <c r="E4010" s="202" t="s">
        <v>26</v>
      </c>
      <c r="F4010" s="202">
        <v>1</v>
      </c>
      <c r="G4010" s="202">
        <v>10</v>
      </c>
      <c r="H4010" s="202">
        <v>8</v>
      </c>
      <c r="I4010" s="202">
        <v>1</v>
      </c>
      <c r="J4010" s="262">
        <v>43403</v>
      </c>
      <c r="K4010" s="262">
        <v>43404</v>
      </c>
      <c r="L4010" s="263" t="s">
        <v>1485</v>
      </c>
      <c r="M4010" s="263" t="s">
        <v>1485</v>
      </c>
      <c r="N4010" s="254" t="s">
        <v>47</v>
      </c>
      <c r="O4010" s="254" t="s">
        <v>47</v>
      </c>
      <c r="P4010" s="254" t="s">
        <v>47</v>
      </c>
      <c r="Q4010" s="254" t="s">
        <v>47</v>
      </c>
      <c r="R4010" s="254" t="s">
        <v>47</v>
      </c>
      <c r="S4010" s="243"/>
      <c r="T4010" s="1371"/>
      <c r="U4010" s="245">
        <v>46</v>
      </c>
      <c r="V4010" s="246" t="s">
        <v>47</v>
      </c>
      <c r="W4010" s="202" t="s">
        <v>162</v>
      </c>
      <c r="X4010" s="265" t="s">
        <v>6187</v>
      </c>
      <c r="Y4010" s="248">
        <v>18</v>
      </c>
      <c r="Z4010" s="202"/>
      <c r="AA4010" s="202"/>
      <c r="AB4010" s="499"/>
      <c r="AC4010" s="268">
        <f>IF(B4010="","",(IFERROR(VLOOKUP(B4010,Projecten!A$4:X$9452,5,FALSE),"niet bekend")))</f>
        <v>1</v>
      </c>
      <c r="AD4010" s="360">
        <f t="shared" si="265"/>
        <v>4516.41</v>
      </c>
      <c r="AE4010" s="296">
        <f>IF(B4010="","",(IFERROR(VLOOKUP(B4010,Projecten!A$4:X$9452,23,FALSE),"niet bekend")))</f>
        <v>4516.41</v>
      </c>
      <c r="AF4010" s="360">
        <f>IF(B4010="","",(IFERROR(VLOOKUP(B4010,Projecten!A$4:X$9452,12,FALSE),"niet bekend")))</f>
        <v>4516.41</v>
      </c>
      <c r="AG4010" s="209"/>
    </row>
    <row r="4011" spans="1:33" x14ac:dyDescent="0.2">
      <c r="A4011" s="202">
        <v>39812</v>
      </c>
      <c r="B4011" s="261">
        <v>2018744</v>
      </c>
      <c r="C4011" s="243">
        <v>122387</v>
      </c>
      <c r="D4011" s="243" t="s">
        <v>6191</v>
      </c>
      <c r="E4011" s="202" t="s">
        <v>26</v>
      </c>
      <c r="F4011" s="202">
        <v>0</v>
      </c>
      <c r="G4011" s="202">
        <v>2</v>
      </c>
      <c r="H4011" s="202">
        <v>1</v>
      </c>
      <c r="I4011" s="202">
        <v>1</v>
      </c>
      <c r="J4011" s="262">
        <v>43403</v>
      </c>
      <c r="K4011" s="263" t="s">
        <v>1485</v>
      </c>
      <c r="L4011" s="263" t="s">
        <v>1485</v>
      </c>
      <c r="M4011" s="263" t="s">
        <v>1485</v>
      </c>
      <c r="N4011" s="254" t="s">
        <v>47</v>
      </c>
      <c r="O4011" s="254" t="s">
        <v>47</v>
      </c>
      <c r="P4011" s="254" t="s">
        <v>47</v>
      </c>
      <c r="Q4011" s="254" t="s">
        <v>47</v>
      </c>
      <c r="R4011" s="254" t="s">
        <v>47</v>
      </c>
      <c r="S4011" s="243"/>
      <c r="T4011" s="1371"/>
      <c r="U4011" s="245">
        <v>46</v>
      </c>
      <c r="V4011" s="246" t="s">
        <v>47</v>
      </c>
      <c r="W4011" s="202" t="s">
        <v>162</v>
      </c>
      <c r="X4011" s="265" t="s">
        <v>1341</v>
      </c>
      <c r="Y4011" s="248">
        <v>5</v>
      </c>
      <c r="Z4011" s="202"/>
      <c r="AA4011" s="202"/>
      <c r="AB4011" s="499"/>
      <c r="AC4011" s="268">
        <f>IF(B4011="","",(IFERROR(VLOOKUP(B4011,Projecten!A$4:X$9452,5,FALSE),"niet bekend")))</f>
        <v>0</v>
      </c>
      <c r="AD4011" s="360">
        <f t="shared" si="265"/>
        <v>705.82</v>
      </c>
      <c r="AE4011" s="296">
        <f>IF(B4011="","",(IFERROR(VLOOKUP(B4011,Projecten!A$4:X$9452,23,FALSE),"niet bekend")))</f>
        <v>705.82</v>
      </c>
      <c r="AF4011" s="360">
        <f>IF(B4011="","",(IFERROR(VLOOKUP(B4011,Projecten!A$4:X$9452,12,FALSE),"niet bekend")))</f>
        <v>705.82</v>
      </c>
      <c r="AG4011" s="209"/>
    </row>
    <row r="4012" spans="1:33" x14ac:dyDescent="0.2">
      <c r="A4012" s="202">
        <v>39813</v>
      </c>
      <c r="B4012" s="261">
        <v>2018746</v>
      </c>
      <c r="C4012" s="243" t="s">
        <v>6121</v>
      </c>
      <c r="D4012" s="243" t="s">
        <v>6192</v>
      </c>
      <c r="E4012" s="202" t="s">
        <v>26</v>
      </c>
      <c r="F4012" s="202">
        <v>1</v>
      </c>
      <c r="G4012" s="202">
        <v>12</v>
      </c>
      <c r="H4012" s="202">
        <v>6</v>
      </c>
      <c r="I4012" s="202">
        <v>3</v>
      </c>
      <c r="J4012" s="262">
        <v>43403</v>
      </c>
      <c r="K4012" s="262">
        <v>43404</v>
      </c>
      <c r="L4012" s="263" t="s">
        <v>1485</v>
      </c>
      <c r="M4012" s="263" t="s">
        <v>1485</v>
      </c>
      <c r="N4012" s="254" t="s">
        <v>47</v>
      </c>
      <c r="O4012" s="254" t="s">
        <v>47</v>
      </c>
      <c r="P4012" s="254" t="s">
        <v>47</v>
      </c>
      <c r="Q4012" s="254" t="s">
        <v>47</v>
      </c>
      <c r="R4012" s="254" t="s">
        <v>47</v>
      </c>
      <c r="S4012" s="243"/>
      <c r="T4012" s="1371"/>
      <c r="U4012" s="245">
        <v>46</v>
      </c>
      <c r="V4012" s="246" t="s">
        <v>47</v>
      </c>
      <c r="W4012" s="202" t="s">
        <v>162</v>
      </c>
      <c r="X4012" s="265" t="s">
        <v>6188</v>
      </c>
      <c r="Y4012" s="248">
        <v>21</v>
      </c>
      <c r="Z4012" s="202"/>
      <c r="AA4012" s="202"/>
      <c r="AB4012" s="499"/>
      <c r="AC4012" s="268">
        <f>IF(B4012="","",(IFERROR(VLOOKUP(B4012,Projecten!A$4:X$9452,5,FALSE),"niet bekend")))</f>
        <v>1</v>
      </c>
      <c r="AD4012" s="360">
        <f t="shared" si="265"/>
        <v>4652.82</v>
      </c>
      <c r="AE4012" s="296">
        <f>IF(B4012="","",(IFERROR(VLOOKUP(B4012,Projecten!A$4:X$9452,23,FALSE),"niet bekend")))</f>
        <v>4652.82</v>
      </c>
      <c r="AF4012" s="360">
        <f>IF(B4012="","",(IFERROR(VLOOKUP(B4012,Projecten!A$4:X$9452,12,FALSE),"niet bekend")))</f>
        <v>4652.82</v>
      </c>
      <c r="AG4012" s="209"/>
    </row>
    <row r="4013" spans="1:33" x14ac:dyDescent="0.2">
      <c r="A4013" s="202">
        <v>39814</v>
      </c>
      <c r="B4013" s="261">
        <v>2018748</v>
      </c>
      <c r="C4013" s="243">
        <v>122389</v>
      </c>
      <c r="D4013" s="243" t="s">
        <v>6193</v>
      </c>
      <c r="E4013" s="202" t="s">
        <v>26</v>
      </c>
      <c r="F4013" s="202">
        <v>1</v>
      </c>
      <c r="G4013" s="202">
        <v>11</v>
      </c>
      <c r="H4013" s="202">
        <v>7</v>
      </c>
      <c r="I4013" s="202">
        <v>2</v>
      </c>
      <c r="J4013" s="262">
        <v>43403</v>
      </c>
      <c r="K4013" s="262">
        <v>43404</v>
      </c>
      <c r="L4013" s="263" t="s">
        <v>1485</v>
      </c>
      <c r="M4013" s="263" t="s">
        <v>1485</v>
      </c>
      <c r="N4013" s="254" t="s">
        <v>47</v>
      </c>
      <c r="O4013" s="254" t="s">
        <v>47</v>
      </c>
      <c r="P4013" s="254" t="s">
        <v>47</v>
      </c>
      <c r="Q4013" s="254" t="s">
        <v>47</v>
      </c>
      <c r="R4013" s="254" t="s">
        <v>47</v>
      </c>
      <c r="S4013" s="243"/>
      <c r="T4013" s="1371"/>
      <c r="U4013" s="245">
        <v>46</v>
      </c>
      <c r="V4013" s="246" t="s">
        <v>47</v>
      </c>
      <c r="W4013" s="202" t="s">
        <v>162</v>
      </c>
      <c r="X4013" s="265" t="s">
        <v>6186</v>
      </c>
      <c r="Y4013" s="248">
        <v>18</v>
      </c>
      <c r="Z4013" s="202"/>
      <c r="AA4013" s="202"/>
      <c r="AB4013" s="499"/>
      <c r="AC4013" s="268">
        <f>IF(B4013="","",(IFERROR(VLOOKUP(B4013,Projecten!A$4:X$9452,5,FALSE),"niet bekend")))</f>
        <v>1</v>
      </c>
      <c r="AD4013" s="360">
        <f t="shared" si="265"/>
        <v>3821.98</v>
      </c>
      <c r="AE4013" s="296">
        <f>IF(B4013="","",(IFERROR(VLOOKUP(B4013,Projecten!A$4:X$9452,23,FALSE),"niet bekend")))</f>
        <v>3821.98</v>
      </c>
      <c r="AF4013" s="360">
        <f>IF(B4013="","",(IFERROR(VLOOKUP(B4013,Projecten!A$4:X$9452,12,FALSE),"niet bekend")))</f>
        <v>3821.98</v>
      </c>
      <c r="AG4013" s="209"/>
    </row>
    <row r="4014" spans="1:33" x14ac:dyDescent="0.2">
      <c r="A4014" s="202">
        <v>39815</v>
      </c>
      <c r="B4014" s="261">
        <v>2018749</v>
      </c>
      <c r="C4014" s="243">
        <v>122389</v>
      </c>
      <c r="D4014" s="243" t="s">
        <v>6194</v>
      </c>
      <c r="E4014" s="202" t="s">
        <v>26</v>
      </c>
      <c r="F4014" s="202">
        <v>1</v>
      </c>
      <c r="G4014" s="202">
        <v>9</v>
      </c>
      <c r="H4014" s="202">
        <v>4</v>
      </c>
      <c r="I4014" s="202">
        <v>3</v>
      </c>
      <c r="J4014" s="262">
        <v>43403</v>
      </c>
      <c r="K4014" s="262">
        <v>43404</v>
      </c>
      <c r="L4014" s="263" t="s">
        <v>1485</v>
      </c>
      <c r="M4014" s="263" t="s">
        <v>1485</v>
      </c>
      <c r="N4014" s="254" t="s">
        <v>47</v>
      </c>
      <c r="O4014" s="254" t="s">
        <v>47</v>
      </c>
      <c r="P4014" s="254" t="s">
        <v>47</v>
      </c>
      <c r="Q4014" s="254" t="s">
        <v>47</v>
      </c>
      <c r="R4014" s="254" t="s">
        <v>47</v>
      </c>
      <c r="S4014" s="243"/>
      <c r="T4014" s="1371"/>
      <c r="U4014" s="245">
        <v>46</v>
      </c>
      <c r="V4014" s="246" t="s">
        <v>47</v>
      </c>
      <c r="W4014" s="202" t="s">
        <v>162</v>
      </c>
      <c r="X4014" s="265" t="s">
        <v>1341</v>
      </c>
      <c r="Y4014" s="248">
        <v>16</v>
      </c>
      <c r="Z4014" s="202"/>
      <c r="AA4014" s="202"/>
      <c r="AB4014" s="499"/>
      <c r="AC4014" s="268">
        <f>IF(B4014="","",(IFERROR(VLOOKUP(B4014,Projecten!A$4:X$9452,5,FALSE),"niet bekend")))</f>
        <v>1</v>
      </c>
      <c r="AD4014" s="360">
        <f t="shared" si="265"/>
        <v>3573.79</v>
      </c>
      <c r="AE4014" s="296">
        <f>IF(B4014="","",(IFERROR(VLOOKUP(B4014,Projecten!A$4:X$9452,23,FALSE),"niet bekend")))</f>
        <v>3573.79</v>
      </c>
      <c r="AF4014" s="360">
        <f>IF(B4014="","",(IFERROR(VLOOKUP(B4014,Projecten!A$4:X$9452,12,FALSE),"niet bekend")))</f>
        <v>3573.79</v>
      </c>
      <c r="AG4014" s="209"/>
    </row>
    <row r="4015" spans="1:33" x14ac:dyDescent="0.2">
      <c r="A4015" s="202">
        <v>39816</v>
      </c>
      <c r="B4015" s="261" t="s">
        <v>6030</v>
      </c>
      <c r="C4015" s="243">
        <v>122390</v>
      </c>
      <c r="D4015" s="243" t="s">
        <v>6029</v>
      </c>
      <c r="E4015" s="202" t="s">
        <v>26</v>
      </c>
      <c r="F4015" s="202">
        <v>0</v>
      </c>
      <c r="G4015" s="202">
        <v>17</v>
      </c>
      <c r="H4015" s="202">
        <v>0</v>
      </c>
      <c r="I4015" s="202">
        <v>0</v>
      </c>
      <c r="J4015" s="262">
        <v>43410</v>
      </c>
      <c r="K4015" s="263" t="s">
        <v>1485</v>
      </c>
      <c r="L4015" s="263" t="s">
        <v>1485</v>
      </c>
      <c r="M4015" s="263" t="s">
        <v>1485</v>
      </c>
      <c r="N4015" s="254" t="s">
        <v>47</v>
      </c>
      <c r="O4015" s="254" t="s">
        <v>47</v>
      </c>
      <c r="P4015" s="254" t="s">
        <v>47</v>
      </c>
      <c r="Q4015" s="254" t="s">
        <v>47</v>
      </c>
      <c r="R4015" s="254" t="s">
        <v>47</v>
      </c>
      <c r="S4015" s="243"/>
      <c r="T4015" s="1371"/>
      <c r="U4015" s="245">
        <v>46</v>
      </c>
      <c r="V4015" s="246" t="s">
        <v>47</v>
      </c>
      <c r="W4015" s="202" t="s">
        <v>1542</v>
      </c>
      <c r="X4015" s="265" t="s">
        <v>6118</v>
      </c>
      <c r="Y4015" s="248">
        <v>12</v>
      </c>
      <c r="Z4015" s="202"/>
      <c r="AA4015" s="202"/>
      <c r="AB4015" s="499"/>
      <c r="AC4015" s="268">
        <f>IF(B4015="","",(IFERROR(VLOOKUP(B4015,Projecten!A$4:X$9452,5,FALSE),"niet bekend")))</f>
        <v>0</v>
      </c>
      <c r="AD4015" s="360">
        <f t="shared" si="265"/>
        <v>1858.32</v>
      </c>
      <c r="AE4015" s="296">
        <f>IF(B4015="","",(IFERROR(VLOOKUP(B4015,Projecten!A$4:X$9452,23,FALSE),"niet bekend")))</f>
        <v>1858.32</v>
      </c>
      <c r="AF4015" s="360">
        <f>IF(B4015="","",(IFERROR(VLOOKUP(B4015,Projecten!A$4:X$9452,12,FALSE),"niet bekend")))</f>
        <v>1858.32</v>
      </c>
      <c r="AG4015" s="209"/>
    </row>
    <row r="4016" spans="1:33" x14ac:dyDescent="0.2">
      <c r="A4016" s="202">
        <v>39817</v>
      </c>
      <c r="B4016" s="261" t="s">
        <v>5931</v>
      </c>
      <c r="C4016" s="243">
        <v>122391</v>
      </c>
      <c r="D4016" s="243" t="s">
        <v>6153</v>
      </c>
      <c r="E4016" s="202" t="s">
        <v>352</v>
      </c>
      <c r="F4016" s="202">
        <v>1</v>
      </c>
      <c r="G4016" s="202">
        <v>12</v>
      </c>
      <c r="H4016" s="202">
        <v>6</v>
      </c>
      <c r="I4016" s="202">
        <v>4</v>
      </c>
      <c r="J4016" s="267">
        <v>43420</v>
      </c>
      <c r="K4016" s="267">
        <v>43418</v>
      </c>
      <c r="L4016" s="262">
        <v>43409</v>
      </c>
      <c r="M4016" s="263" t="s">
        <v>1485</v>
      </c>
      <c r="N4016" s="254" t="s">
        <v>47</v>
      </c>
      <c r="O4016" s="254" t="s">
        <v>47</v>
      </c>
      <c r="P4016" s="254" t="s">
        <v>47</v>
      </c>
      <c r="Q4016" s="254" t="s">
        <v>47</v>
      </c>
      <c r="R4016" s="254" t="s">
        <v>47</v>
      </c>
      <c r="S4016" s="243"/>
      <c r="T4016" s="1371"/>
      <c r="U4016" s="245">
        <v>46</v>
      </c>
      <c r="V4016" s="246" t="s">
        <v>47</v>
      </c>
      <c r="W4016" s="521" t="s">
        <v>2921</v>
      </c>
      <c r="X4016" s="314" t="s">
        <v>5972</v>
      </c>
      <c r="Y4016" s="295">
        <v>28</v>
      </c>
      <c r="Z4016" s="202"/>
      <c r="AA4016" s="202"/>
      <c r="AB4016" s="499"/>
      <c r="AC4016" s="268">
        <f>IF(B4016="","",(IFERROR(VLOOKUP(B4016,Projecten!A$4:X$9452,5,FALSE),"niet bekend")))</f>
        <v>1</v>
      </c>
      <c r="AD4016" s="360">
        <f t="shared" si="265"/>
        <v>4448</v>
      </c>
      <c r="AE4016" s="296">
        <f>IF(B4016="","",(IFERROR(VLOOKUP(B4016,Projecten!A$4:X$9452,23,FALSE),"niet bekend")))</f>
        <v>4448</v>
      </c>
      <c r="AF4016" s="360">
        <f>IF(B4016="","",(IFERROR(VLOOKUP(B4016,Projecten!A$4:X$9452,12,FALSE),"niet bekend")))</f>
        <v>4448</v>
      </c>
      <c r="AG4016" s="209"/>
    </row>
    <row r="4017" spans="1:33" x14ac:dyDescent="0.2">
      <c r="A4017" s="202">
        <v>39818</v>
      </c>
      <c r="B4017" s="261" t="s">
        <v>5933</v>
      </c>
      <c r="C4017" s="243">
        <v>122391</v>
      </c>
      <c r="D4017" s="243" t="s">
        <v>6154</v>
      </c>
      <c r="E4017" s="202" t="s">
        <v>352</v>
      </c>
      <c r="F4017" s="202">
        <v>1</v>
      </c>
      <c r="G4017" s="202">
        <v>9</v>
      </c>
      <c r="H4017" s="202">
        <v>5</v>
      </c>
      <c r="I4017" s="202">
        <v>4</v>
      </c>
      <c r="J4017" s="267">
        <v>43420</v>
      </c>
      <c r="K4017" s="267">
        <v>43418</v>
      </c>
      <c r="L4017" s="263" t="s">
        <v>47</v>
      </c>
      <c r="M4017" s="263" t="s">
        <v>1485</v>
      </c>
      <c r="N4017" s="254" t="s">
        <v>47</v>
      </c>
      <c r="O4017" s="254" t="s">
        <v>47</v>
      </c>
      <c r="P4017" s="254" t="s">
        <v>47</v>
      </c>
      <c r="Q4017" s="254" t="s">
        <v>47</v>
      </c>
      <c r="R4017" s="254" t="s">
        <v>47</v>
      </c>
      <c r="S4017" s="243"/>
      <c r="T4017" s="1371"/>
      <c r="U4017" s="245">
        <v>46</v>
      </c>
      <c r="V4017" s="246" t="s">
        <v>47</v>
      </c>
      <c r="W4017" s="521" t="s">
        <v>2921</v>
      </c>
      <c r="X4017" s="314" t="s">
        <v>5972</v>
      </c>
      <c r="Y4017" s="295">
        <v>27</v>
      </c>
      <c r="Z4017" s="202"/>
      <c r="AA4017" s="202"/>
      <c r="AB4017" s="499"/>
      <c r="AC4017" s="268">
        <f>IF(B4017="","",(IFERROR(VLOOKUP(B4017,Projecten!A$4:X$9452,5,FALSE),"niet bekend")))</f>
        <v>1</v>
      </c>
      <c r="AD4017" s="360">
        <f t="shared" si="265"/>
        <v>4489</v>
      </c>
      <c r="AE4017" s="296">
        <f>IF(B4017="","",(IFERROR(VLOOKUP(B4017,Projecten!A$4:X$9452,23,FALSE),"niet bekend")))</f>
        <v>4489</v>
      </c>
      <c r="AF4017" s="360">
        <f>IF(B4017="","",(IFERROR(VLOOKUP(B4017,Projecten!A$4:X$9452,12,FALSE),"niet bekend")))</f>
        <v>4489</v>
      </c>
      <c r="AG4017" s="209"/>
    </row>
    <row r="4018" spans="1:33" x14ac:dyDescent="0.2">
      <c r="A4018" s="202">
        <v>39819</v>
      </c>
      <c r="B4018" s="261" t="s">
        <v>5934</v>
      </c>
      <c r="C4018" s="243">
        <v>122391</v>
      </c>
      <c r="D4018" s="243" t="s">
        <v>6155</v>
      </c>
      <c r="E4018" s="202" t="s">
        <v>352</v>
      </c>
      <c r="F4018" s="202">
        <v>1</v>
      </c>
      <c r="G4018" s="202">
        <v>9</v>
      </c>
      <c r="H4018" s="202">
        <v>5</v>
      </c>
      <c r="I4018" s="202">
        <v>4</v>
      </c>
      <c r="J4018" s="267">
        <v>43420</v>
      </c>
      <c r="K4018" s="267">
        <v>43418</v>
      </c>
      <c r="L4018" s="263" t="s">
        <v>47</v>
      </c>
      <c r="M4018" s="263" t="s">
        <v>1485</v>
      </c>
      <c r="N4018" s="254" t="s">
        <v>47</v>
      </c>
      <c r="O4018" s="254" t="s">
        <v>47</v>
      </c>
      <c r="P4018" s="254" t="s">
        <v>47</v>
      </c>
      <c r="Q4018" s="254" t="s">
        <v>47</v>
      </c>
      <c r="R4018" s="254" t="s">
        <v>47</v>
      </c>
      <c r="S4018" s="243"/>
      <c r="T4018" s="1371"/>
      <c r="U4018" s="245">
        <v>46</v>
      </c>
      <c r="V4018" s="246" t="s">
        <v>47</v>
      </c>
      <c r="W4018" s="521" t="s">
        <v>2921</v>
      </c>
      <c r="X4018" s="314" t="s">
        <v>5972</v>
      </c>
      <c r="Y4018" s="295">
        <v>27</v>
      </c>
      <c r="Z4018" s="202"/>
      <c r="AA4018" s="202"/>
      <c r="AB4018" s="499"/>
      <c r="AC4018" s="268">
        <f>IF(B4018="","",(IFERROR(VLOOKUP(B4018,Projecten!A$4:X$9452,5,FALSE),"niet bekend")))</f>
        <v>1</v>
      </c>
      <c r="AD4018" s="360">
        <f t="shared" si="265"/>
        <v>4489</v>
      </c>
      <c r="AE4018" s="296">
        <f>IF(B4018="","",(IFERROR(VLOOKUP(B4018,Projecten!A$4:X$9452,23,FALSE),"niet bekend")))</f>
        <v>4489</v>
      </c>
      <c r="AF4018" s="360">
        <f>IF(B4018="","",(IFERROR(VLOOKUP(B4018,Projecten!A$4:X$9452,12,FALSE),"niet bekend")))</f>
        <v>4489</v>
      </c>
      <c r="AG4018" s="209"/>
    </row>
    <row r="4019" spans="1:33" s="312" customFormat="1" x14ac:dyDescent="0.2">
      <c r="A4019" s="298"/>
      <c r="B4019" s="299"/>
      <c r="C4019" s="299"/>
      <c r="D4019" s="300"/>
      <c r="E4019" s="300"/>
      <c r="F4019" s="300"/>
      <c r="G4019" s="300"/>
      <c r="H4019" s="300"/>
      <c r="I4019" s="300"/>
      <c r="J4019" s="301"/>
      <c r="K4019" s="301"/>
      <c r="L4019" s="301"/>
      <c r="M4019" s="302"/>
      <c r="N4019" s="302"/>
      <c r="O4019" s="302"/>
      <c r="P4019" s="302"/>
      <c r="Q4019" s="302"/>
      <c r="R4019" s="302"/>
      <c r="S4019" s="303"/>
      <c r="T4019" s="1445"/>
      <c r="U4019" s="305"/>
      <c r="V4019" s="306"/>
      <c r="W4019" s="307"/>
      <c r="X4019" s="307"/>
      <c r="Y4019" s="307"/>
      <c r="Z4019" s="298"/>
      <c r="AA4019" s="308"/>
      <c r="AB4019" s="410"/>
      <c r="AC4019" s="310"/>
      <c r="AD4019" s="412"/>
    </row>
    <row r="4020" spans="1:33" s="236" customFormat="1" ht="12" customHeight="1" x14ac:dyDescent="0.2">
      <c r="A4020" s="220"/>
      <c r="B4020" s="221"/>
      <c r="C4020" s="221"/>
      <c r="D4020" s="222">
        <f>SUM(G4020:I4020)</f>
        <v>224</v>
      </c>
      <c r="E4020" s="220"/>
      <c r="F4020" s="220">
        <f>SUM(F4021:F4046)</f>
        <v>11</v>
      </c>
      <c r="G4020" s="220">
        <f>SUM(G4021:G4046)</f>
        <v>118</v>
      </c>
      <c r="H4020" s="220">
        <f>SUM(H4021:H4046)</f>
        <v>68</v>
      </c>
      <c r="I4020" s="220">
        <f>SUM(I4021:I4046)</f>
        <v>38</v>
      </c>
      <c r="J4020" s="223"/>
      <c r="K4020" s="223"/>
      <c r="L4020" s="223"/>
      <c r="M4020" s="224"/>
      <c r="N4020" s="224"/>
      <c r="O4020" s="224"/>
      <c r="P4020" s="224"/>
      <c r="Q4020" s="224"/>
      <c r="R4020" s="224"/>
      <c r="S4020" s="225">
        <v>46</v>
      </c>
      <c r="T4020" s="1442"/>
      <c r="U4020" s="227"/>
      <c r="V4020" s="228"/>
      <c r="W4020" s="229"/>
      <c r="X4020" s="230">
        <f>SUM(Y4020:Y4046)</f>
        <v>346.75</v>
      </c>
      <c r="Y4020" s="231"/>
      <c r="Z4020" s="231">
        <v>0</v>
      </c>
      <c r="AA4020" s="232">
        <f>X4020-Z4020</f>
        <v>346.75</v>
      </c>
      <c r="AB4020" s="221"/>
      <c r="AC4020" s="234"/>
      <c r="AD4020" s="384">
        <f>SUM(AD4021:AD4046)</f>
        <v>49235.45</v>
      </c>
    </row>
    <row r="4021" spans="1:33" x14ac:dyDescent="0.2">
      <c r="A4021" s="202"/>
      <c r="B4021" s="237"/>
      <c r="C4021" s="238"/>
      <c r="D4021" s="239"/>
      <c r="E4021" s="240"/>
      <c r="F4021" s="240"/>
      <c r="G4021" s="240"/>
      <c r="H4021" s="240"/>
      <c r="I4021" s="240"/>
      <c r="J4021" s="241"/>
      <c r="K4021" s="241"/>
      <c r="L4021" s="241"/>
      <c r="M4021" s="242"/>
      <c r="N4021" s="242"/>
      <c r="O4021" s="242"/>
      <c r="P4021" s="242"/>
      <c r="Q4021" s="242"/>
      <c r="R4021" s="242"/>
      <c r="S4021" s="243" t="s">
        <v>4553</v>
      </c>
      <c r="T4021" s="1371"/>
      <c r="U4021" s="245"/>
      <c r="V4021" s="246"/>
      <c r="X4021" s="247" t="s">
        <v>4856</v>
      </c>
      <c r="Y4021" s="248"/>
      <c r="Z4021" s="202"/>
      <c r="AA4021" s="202"/>
      <c r="AB4021" s="243"/>
      <c r="AC4021" s="249" t="str">
        <f>IF(B4021="","",(IFERROR(VLOOKUP(B4021,Projecten!A$4:X$9452,5,FALSE),"niet bekend")))</f>
        <v/>
      </c>
      <c r="AD4021" s="330" t="str">
        <f>IF(AC4021="","",(IF(F4021=0,AF4021,(F4021/AC4021*AF4021))))</f>
        <v/>
      </c>
      <c r="AE4021" s="211" t="str">
        <f>IF(B4021="","",(IFERROR(VLOOKUP(B4021,Projecten!A$4:X$9452,23,FALSE),"niet bekend")))</f>
        <v/>
      </c>
      <c r="AF4021" s="330" t="str">
        <f>IF(B4021="","",(IFERROR(VLOOKUP(B4021,Projecten!A$4:X$9452,12,FALSE),"niet bekend")))</f>
        <v/>
      </c>
      <c r="AG4021" s="209"/>
    </row>
    <row r="4022" spans="1:33" s="259" customFormat="1" x14ac:dyDescent="0.2">
      <c r="A4022" s="202"/>
      <c r="B4022" s="250"/>
      <c r="C4022" s="251"/>
      <c r="D4022" s="251"/>
      <c r="E4022" s="239"/>
      <c r="F4022" s="239"/>
      <c r="G4022" s="239"/>
      <c r="H4022" s="239"/>
      <c r="I4022" s="239"/>
      <c r="J4022" s="253"/>
      <c r="K4022" s="253"/>
      <c r="L4022" s="253"/>
      <c r="M4022" s="253"/>
      <c r="N4022" s="254"/>
      <c r="O4022" s="254"/>
      <c r="P4022" s="254"/>
      <c r="Q4022" s="254"/>
      <c r="R4022" s="254"/>
      <c r="S4022" s="243">
        <v>2018</v>
      </c>
      <c r="T4022" s="1443"/>
      <c r="U4022" s="255"/>
      <c r="V4022" s="256"/>
      <c r="W4022" s="239"/>
      <c r="X4022" s="239"/>
      <c r="Y4022" s="257"/>
      <c r="Z4022" s="239"/>
      <c r="AA4022" s="239"/>
      <c r="AB4022" s="1120"/>
      <c r="AC4022" s="268" t="str">
        <f>IF(B4022="","",(IFERROR(VLOOKUP(B4022,Projecten!A$4:X$9452,5,FALSE),"niet bekend")))</f>
        <v/>
      </c>
      <c r="AD4022" s="360" t="str">
        <f>IF(AC4022="","",(IF(F4022=0,AF4022,(F4022/AC4022*AF4022))))</f>
        <v/>
      </c>
      <c r="AE4022" s="296" t="str">
        <f>IF(B4022="","",(IFERROR(VLOOKUP(B4022,Projecten!A$4:X$9452,23,FALSE),"niet bekend")))</f>
        <v/>
      </c>
      <c r="AF4022" s="360" t="str">
        <f>IF(B4022="","",(IFERROR(VLOOKUP(B4022,Projecten!A$4:X$9452,12,FALSE),"niet bekend")))</f>
        <v/>
      </c>
    </row>
    <row r="4023" spans="1:33" s="259" customFormat="1" x14ac:dyDescent="0.2">
      <c r="A4023" s="202">
        <v>40333</v>
      </c>
      <c r="B4023" s="250"/>
      <c r="C4023" s="251"/>
      <c r="D4023" s="252" t="s">
        <v>6198</v>
      </c>
      <c r="E4023" s="239"/>
      <c r="F4023" s="239"/>
      <c r="G4023" s="239"/>
      <c r="H4023" s="239"/>
      <c r="I4023" s="239"/>
      <c r="J4023" s="253"/>
      <c r="K4023" s="253"/>
      <c r="L4023" s="253"/>
      <c r="M4023" s="253"/>
      <c r="N4023" s="254"/>
      <c r="O4023" s="254"/>
      <c r="P4023" s="254"/>
      <c r="Q4023" s="254"/>
      <c r="R4023" s="254"/>
      <c r="S4023" s="251"/>
      <c r="T4023" s="1443"/>
      <c r="U4023" s="255"/>
      <c r="V4023" s="256"/>
      <c r="W4023" s="260"/>
      <c r="X4023" s="239"/>
      <c r="Y4023" s="257">
        <v>2</v>
      </c>
      <c r="Z4023" s="239"/>
      <c r="AA4023" s="239"/>
      <c r="AB4023" s="1120"/>
      <c r="AC4023" s="249"/>
      <c r="AD4023" s="330"/>
      <c r="AE4023" s="211"/>
      <c r="AF4023" s="330"/>
    </row>
    <row r="4024" spans="1:33" s="259" customFormat="1" x14ac:dyDescent="0.2">
      <c r="A4024" s="202">
        <v>40334</v>
      </c>
      <c r="B4024" s="250"/>
      <c r="C4024" s="251"/>
      <c r="D4024" s="252" t="s">
        <v>6200</v>
      </c>
      <c r="E4024" s="239"/>
      <c r="F4024" s="239"/>
      <c r="G4024" s="239"/>
      <c r="H4024" s="239"/>
      <c r="I4024" s="239"/>
      <c r="J4024" s="253"/>
      <c r="K4024" s="253"/>
      <c r="L4024" s="253"/>
      <c r="M4024" s="253"/>
      <c r="N4024" s="254"/>
      <c r="O4024" s="254"/>
      <c r="P4024" s="254"/>
      <c r="Q4024" s="254"/>
      <c r="R4024" s="254"/>
      <c r="S4024" s="251"/>
      <c r="T4024" s="1443"/>
      <c r="U4024" s="255"/>
      <c r="V4024" s="256"/>
      <c r="W4024" s="260"/>
      <c r="X4024" s="239"/>
      <c r="Y4024" s="257">
        <v>16.5</v>
      </c>
      <c r="Z4024" s="239"/>
      <c r="AA4024" s="239"/>
      <c r="AB4024" s="1120"/>
      <c r="AC4024" s="268"/>
      <c r="AD4024" s="360"/>
      <c r="AE4024" s="296"/>
      <c r="AF4024" s="360"/>
    </row>
    <row r="4025" spans="1:33" s="259" customFormat="1" x14ac:dyDescent="0.2">
      <c r="A4025" s="202">
        <v>40335</v>
      </c>
      <c r="B4025" s="250"/>
      <c r="C4025" s="251"/>
      <c r="D4025" s="252" t="s">
        <v>6331</v>
      </c>
      <c r="E4025" s="239"/>
      <c r="F4025" s="239"/>
      <c r="G4025" s="239"/>
      <c r="H4025" s="239"/>
      <c r="I4025" s="239"/>
      <c r="J4025" s="253"/>
      <c r="K4025" s="253"/>
      <c r="L4025" s="253"/>
      <c r="M4025" s="253"/>
      <c r="N4025" s="254"/>
      <c r="O4025" s="254"/>
      <c r="P4025" s="254"/>
      <c r="Q4025" s="254"/>
      <c r="R4025" s="254"/>
      <c r="S4025" s="251"/>
      <c r="T4025" s="1443"/>
      <c r="U4025" s="255"/>
      <c r="V4025" s="256"/>
      <c r="W4025" s="260"/>
      <c r="X4025" s="239"/>
      <c r="Y4025" s="257">
        <v>16.5</v>
      </c>
      <c r="Z4025" s="239"/>
      <c r="AA4025" s="239"/>
      <c r="AB4025" s="1120"/>
      <c r="AC4025" s="268" t="str">
        <f>IF(B4025="","",(IFERROR(VLOOKUP(B4025,Projecten!A$4:X$9452,5,FALSE),"niet bekend")))</f>
        <v/>
      </c>
      <c r="AD4025" s="360" t="str">
        <f>IF(AC4025="","",(IF(F4025=0,AF4025,(F4025/AC4025*AF4025))))</f>
        <v/>
      </c>
      <c r="AE4025" s="296" t="str">
        <f>IF(B4025="","",(IFERROR(VLOOKUP(B4025,Projecten!A$4:X$9452,23,FALSE),"niet bekend")))</f>
        <v/>
      </c>
      <c r="AF4025" s="360" t="str">
        <f>IF(B4025="","",(IFERROR(VLOOKUP(B4025,Projecten!A$4:X$9452,12,FALSE),"niet bekend")))</f>
        <v/>
      </c>
    </row>
    <row r="4026" spans="1:33" s="259" customFormat="1" x14ac:dyDescent="0.2">
      <c r="A4026" s="202">
        <v>40336</v>
      </c>
      <c r="B4026" s="250"/>
      <c r="C4026" s="251"/>
      <c r="D4026" s="252" t="s">
        <v>6330</v>
      </c>
      <c r="E4026" s="239"/>
      <c r="F4026" s="239"/>
      <c r="G4026" s="239"/>
      <c r="H4026" s="239"/>
      <c r="I4026" s="239"/>
      <c r="J4026" s="253"/>
      <c r="K4026" s="253"/>
      <c r="L4026" s="253"/>
      <c r="M4026" s="253"/>
      <c r="N4026" s="254"/>
      <c r="O4026" s="254"/>
      <c r="P4026" s="254"/>
      <c r="Q4026" s="254"/>
      <c r="R4026" s="254"/>
      <c r="S4026" s="251"/>
      <c r="T4026" s="1443"/>
      <c r="U4026" s="255"/>
      <c r="V4026" s="256"/>
      <c r="W4026" s="260"/>
      <c r="X4026" s="239"/>
      <c r="Y4026" s="257">
        <v>8.25</v>
      </c>
      <c r="Z4026" s="239"/>
      <c r="AA4026" s="239"/>
      <c r="AB4026" s="1120"/>
      <c r="AC4026" s="268" t="str">
        <f>IF(B4026="","",(IFERROR(VLOOKUP(B4026,Projecten!A$4:X$9452,5,FALSE),"niet bekend")))</f>
        <v/>
      </c>
      <c r="AD4026" s="360" t="str">
        <f>IF(AC4026="","",(IF(F4026=0,AF4026,(F4026/AC4026*AF4026))))</f>
        <v/>
      </c>
      <c r="AE4026" s="296" t="str">
        <f>IF(B4026="","",(IFERROR(VLOOKUP(B4026,Projecten!A$4:X$9452,23,FALSE),"niet bekend")))</f>
        <v/>
      </c>
      <c r="AF4026" s="360" t="str">
        <f>IF(B4026="","",(IFERROR(VLOOKUP(B4026,Projecten!A$4:X$9452,12,FALSE),"niet bekend")))</f>
        <v/>
      </c>
    </row>
    <row r="4027" spans="1:33" s="259" customFormat="1" x14ac:dyDescent="0.2">
      <c r="A4027" s="202">
        <v>40337</v>
      </c>
      <c r="B4027" s="250"/>
      <c r="C4027" s="251"/>
      <c r="D4027" s="252" t="s">
        <v>6329</v>
      </c>
      <c r="E4027" s="239"/>
      <c r="F4027" s="239"/>
      <c r="G4027" s="239"/>
      <c r="H4027" s="239"/>
      <c r="I4027" s="239"/>
      <c r="J4027" s="253"/>
      <c r="K4027" s="253"/>
      <c r="L4027" s="253"/>
      <c r="M4027" s="253"/>
      <c r="N4027" s="254"/>
      <c r="O4027" s="254"/>
      <c r="P4027" s="254"/>
      <c r="Q4027" s="254"/>
      <c r="R4027" s="254"/>
      <c r="S4027" s="251"/>
      <c r="T4027" s="1443"/>
      <c r="U4027" s="255"/>
      <c r="V4027" s="256"/>
      <c r="W4027" s="260"/>
      <c r="X4027" s="239"/>
      <c r="Y4027" s="257">
        <v>8.25</v>
      </c>
      <c r="Z4027" s="239"/>
      <c r="AA4027" s="239"/>
      <c r="AB4027" s="1120"/>
      <c r="AC4027" s="268" t="str">
        <f>IF(B4027="","",(IFERROR(VLOOKUP(B4027,Projecten!A$4:X$9452,5,FALSE),"niet bekend")))</f>
        <v/>
      </c>
      <c r="AD4027" s="360" t="str">
        <f>IF(AC4027="","",(IF(F4027=0,AF4027,(F4027/AC4027*AF4027))))</f>
        <v/>
      </c>
      <c r="AE4027" s="296" t="str">
        <f>IF(B4027="","",(IFERROR(VLOOKUP(B4027,Projecten!A$4:X$9452,23,FALSE),"niet bekend")))</f>
        <v/>
      </c>
      <c r="AF4027" s="360" t="str">
        <f>IF(B4027="","",(IFERROR(VLOOKUP(B4027,Projecten!A$4:X$9452,12,FALSE),"niet bekend")))</f>
        <v/>
      </c>
    </row>
    <row r="4028" spans="1:33" s="259" customFormat="1" x14ac:dyDescent="0.2">
      <c r="A4028" s="202">
        <v>40338</v>
      </c>
      <c r="B4028" s="250"/>
      <c r="C4028" s="251"/>
      <c r="D4028" s="252" t="s">
        <v>5909</v>
      </c>
      <c r="E4028" s="239"/>
      <c r="F4028" s="239"/>
      <c r="G4028" s="239"/>
      <c r="H4028" s="239"/>
      <c r="I4028" s="239"/>
      <c r="J4028" s="253"/>
      <c r="K4028" s="253"/>
      <c r="L4028" s="253"/>
      <c r="M4028" s="253"/>
      <c r="N4028" s="254"/>
      <c r="O4028" s="254"/>
      <c r="P4028" s="254"/>
      <c r="Q4028" s="254"/>
      <c r="R4028" s="254"/>
      <c r="S4028" s="251"/>
      <c r="T4028" s="1443"/>
      <c r="U4028" s="255"/>
      <c r="V4028" s="256"/>
      <c r="W4028" s="260"/>
      <c r="X4028" s="239"/>
      <c r="Y4028" s="257">
        <v>8.25</v>
      </c>
      <c r="Z4028" s="239"/>
      <c r="AA4028" s="239"/>
      <c r="AB4028" s="1120"/>
      <c r="AC4028" s="268" t="str">
        <f>IF(B4028="","",(IFERROR(VLOOKUP(B4028,Projecten!A$4:X$9452,5,FALSE),"niet bekend")))</f>
        <v/>
      </c>
      <c r="AD4028" s="360" t="str">
        <f>IF(AC4028="","",(IF(F4028=0,AF4028,(F4028/AC4028*AF4028))))</f>
        <v/>
      </c>
      <c r="AE4028" s="296" t="str">
        <f>IF(B4028="","",(IFERROR(VLOOKUP(B4028,Projecten!A$4:X$9452,23,FALSE),"niet bekend")))</f>
        <v/>
      </c>
      <c r="AF4028" s="360" t="str">
        <f>IF(B4028="","",(IFERROR(VLOOKUP(B4028,Projecten!A$4:X$9452,12,FALSE),"niet bekend")))</f>
        <v/>
      </c>
    </row>
    <row r="4029" spans="1:33" s="259" customFormat="1" x14ac:dyDescent="0.2">
      <c r="A4029" s="202">
        <v>40339</v>
      </c>
      <c r="B4029" s="250"/>
      <c r="C4029" s="251"/>
      <c r="D4029" s="252" t="s">
        <v>6332</v>
      </c>
      <c r="E4029" s="239"/>
      <c r="F4029" s="239"/>
      <c r="G4029" s="239"/>
      <c r="H4029" s="239"/>
      <c r="I4029" s="239"/>
      <c r="J4029" s="253"/>
      <c r="K4029" s="253"/>
      <c r="L4029" s="253"/>
      <c r="M4029" s="253"/>
      <c r="N4029" s="254"/>
      <c r="O4029" s="254"/>
      <c r="P4029" s="254"/>
      <c r="Q4029" s="254"/>
      <c r="R4029" s="254"/>
      <c r="S4029" s="251"/>
      <c r="T4029" s="1443"/>
      <c r="U4029" s="255"/>
      <c r="V4029" s="256"/>
      <c r="W4029" s="260"/>
      <c r="X4029" s="239"/>
      <c r="Y4029" s="257">
        <v>5</v>
      </c>
      <c r="Z4029" s="239"/>
      <c r="AA4029" s="239"/>
      <c r="AB4029" s="1120"/>
      <c r="AC4029" s="268"/>
      <c r="AD4029" s="360"/>
      <c r="AE4029" s="296"/>
      <c r="AF4029" s="360"/>
    </row>
    <row r="4030" spans="1:33" s="259" customFormat="1" x14ac:dyDescent="0.2">
      <c r="A4030" s="202">
        <v>40340</v>
      </c>
      <c r="B4030" s="250"/>
      <c r="C4030" s="251"/>
      <c r="D4030" s="252" t="s">
        <v>6028</v>
      </c>
      <c r="E4030" s="239"/>
      <c r="F4030" s="239"/>
      <c r="G4030" s="239"/>
      <c r="H4030" s="239"/>
      <c r="I4030" s="239"/>
      <c r="J4030" s="253"/>
      <c r="K4030" s="253"/>
      <c r="L4030" s="253"/>
      <c r="M4030" s="253"/>
      <c r="N4030" s="254"/>
      <c r="O4030" s="254"/>
      <c r="P4030" s="254"/>
      <c r="Q4030" s="254"/>
      <c r="R4030" s="254"/>
      <c r="S4030" s="251"/>
      <c r="T4030" s="1443"/>
      <c r="U4030" s="255"/>
      <c r="V4030" s="256"/>
      <c r="W4030" s="260"/>
      <c r="X4030" s="239"/>
      <c r="Y4030" s="257">
        <v>17</v>
      </c>
      <c r="Z4030" s="239"/>
      <c r="AA4030" s="239"/>
      <c r="AB4030" s="1120"/>
      <c r="AC4030" s="249"/>
      <c r="AD4030" s="330"/>
      <c r="AE4030" s="211"/>
      <c r="AF4030" s="330"/>
    </row>
    <row r="4031" spans="1:33" x14ac:dyDescent="0.2">
      <c r="A4031" s="202"/>
      <c r="B4031" s="261"/>
      <c r="C4031" s="243"/>
      <c r="F4031" s="202"/>
      <c r="J4031" s="244"/>
      <c r="K4031" s="244"/>
      <c r="L4031" s="244"/>
      <c r="M4031" s="244"/>
      <c r="S4031" s="243"/>
      <c r="T4031" s="1371"/>
      <c r="U4031" s="245"/>
      <c r="V4031" s="246"/>
      <c r="Y4031" s="248"/>
      <c r="Z4031" s="202"/>
      <c r="AA4031" s="202"/>
      <c r="AB4031" s="499"/>
      <c r="AC4031" s="268" t="str">
        <f>IF(B4031="","",(IFERROR(VLOOKUP(B4031,Projecten!A$4:X$9452,5,FALSE),"niet bekend")))</f>
        <v/>
      </c>
      <c r="AD4031" s="360" t="str">
        <f>IF(AC4031="","",(IF(F4031=0,AF4031,(F4031/AC4031*AF4031))))</f>
        <v/>
      </c>
      <c r="AE4031" s="296" t="str">
        <f>IF(B4031="","",(IFERROR(VLOOKUP(B4031,Projecten!A$4:X$9452,23,FALSE),"niet bekend")))</f>
        <v/>
      </c>
      <c r="AF4031" s="360" t="str">
        <f>IF(B4031="","",(IFERROR(VLOOKUP(B4031,Projecten!A$4:X$9452,12,FALSE),"niet bekend")))</f>
        <v/>
      </c>
      <c r="AG4031" s="209"/>
    </row>
    <row r="4032" spans="1:33" x14ac:dyDescent="0.2">
      <c r="A4032" s="202">
        <v>40341</v>
      </c>
      <c r="B4032" s="1574" t="s">
        <v>5348</v>
      </c>
      <c r="C4032" s="243" t="s">
        <v>6122</v>
      </c>
      <c r="D4032" s="243" t="s">
        <v>6202</v>
      </c>
      <c r="E4032" s="202" t="s">
        <v>26</v>
      </c>
      <c r="F4032" s="202">
        <v>5</v>
      </c>
      <c r="G4032" s="202">
        <v>55</v>
      </c>
      <c r="H4032" s="202">
        <v>30</v>
      </c>
      <c r="I4032" s="202">
        <v>15</v>
      </c>
      <c r="J4032" s="262">
        <v>43360</v>
      </c>
      <c r="K4032" s="262">
        <v>43362</v>
      </c>
      <c r="L4032" s="263" t="s">
        <v>1485</v>
      </c>
      <c r="M4032" s="263" t="s">
        <v>1485</v>
      </c>
      <c r="N4032" s="254" t="s">
        <v>47</v>
      </c>
      <c r="O4032" s="254" t="s">
        <v>47</v>
      </c>
      <c r="P4032" s="254" t="s">
        <v>47</v>
      </c>
      <c r="Q4032" s="254" t="s">
        <v>47</v>
      </c>
      <c r="R4032" s="254" t="s">
        <v>47</v>
      </c>
      <c r="S4032" s="243"/>
      <c r="T4032" s="1371"/>
      <c r="U4032" s="245">
        <v>47</v>
      </c>
      <c r="V4032" s="256" t="s">
        <v>47</v>
      </c>
      <c r="W4032" s="521" t="s">
        <v>2265</v>
      </c>
      <c r="X4032" s="314" t="s">
        <v>6230</v>
      </c>
      <c r="Y4032" s="295">
        <v>110</v>
      </c>
      <c r="Z4032" s="288"/>
      <c r="AA4032" s="288"/>
      <c r="AB4032" s="1347"/>
      <c r="AC4032" s="268">
        <f>IF(B4032="","",(IFERROR(VLOOKUP(B4032,Projecten!A$4:X$9452,5,FALSE),"niet bekend")))</f>
        <v>5</v>
      </c>
      <c r="AD4032" s="360">
        <f>IF(AC4032="","",(IF(F4032=0,AF4032,(F4032/AC4032*AF4032))))</f>
        <v>20875</v>
      </c>
      <c r="AE4032" s="296">
        <f>IF(B4032="","",(IFERROR(VLOOKUP(B4032,Projecten!A$4:X$9452,23,FALSE),"niet bekend")))</f>
        <v>20875</v>
      </c>
      <c r="AF4032" s="360">
        <f>IF(B4032="","",(IFERROR(VLOOKUP(B4032,Projecten!A$4:X$9452,12,FALSE),"niet bekend")))</f>
        <v>20875</v>
      </c>
      <c r="AG4032" s="209"/>
    </row>
    <row r="4033" spans="1:33" x14ac:dyDescent="0.2">
      <c r="A4033" s="202">
        <v>40342</v>
      </c>
      <c r="B4033" s="1574" t="s">
        <v>6119</v>
      </c>
      <c r="C4033" s="243">
        <v>122394</v>
      </c>
      <c r="D4033" s="243" t="s">
        <v>6076</v>
      </c>
      <c r="E4033" s="202" t="s">
        <v>5517</v>
      </c>
      <c r="F4033" s="202">
        <v>0</v>
      </c>
      <c r="G4033" s="202">
        <v>1</v>
      </c>
      <c r="H4033" s="202">
        <v>2</v>
      </c>
      <c r="I4033" s="202">
        <v>0</v>
      </c>
      <c r="J4033" s="262">
        <v>43410</v>
      </c>
      <c r="K4033" s="263" t="s">
        <v>1485</v>
      </c>
      <c r="L4033" s="263" t="s">
        <v>1485</v>
      </c>
      <c r="M4033" s="263" t="s">
        <v>1485</v>
      </c>
      <c r="N4033" s="254" t="s">
        <v>47</v>
      </c>
      <c r="O4033" s="254" t="s">
        <v>47</v>
      </c>
      <c r="P4033" s="254" t="s">
        <v>47</v>
      </c>
      <c r="Q4033" s="254" t="s">
        <v>47</v>
      </c>
      <c r="R4033" s="254" t="s">
        <v>47</v>
      </c>
      <c r="S4033" s="243"/>
      <c r="T4033" s="1371"/>
      <c r="U4033" s="245">
        <v>47</v>
      </c>
      <c r="V4033" s="256" t="s">
        <v>47</v>
      </c>
      <c r="W4033" s="202" t="s">
        <v>6199</v>
      </c>
      <c r="X4033" s="265" t="s">
        <v>1341</v>
      </c>
      <c r="Y4033" s="248">
        <v>4</v>
      </c>
      <c r="Z4033" s="202"/>
      <c r="AA4033" s="202"/>
      <c r="AB4033" s="499"/>
      <c r="AC4033" s="268">
        <f>IF(B4033="","",(IFERROR(VLOOKUP(B4033,Projecten!A$4:X$9452,5,FALSE),"niet bekend")))</f>
        <v>0</v>
      </c>
      <c r="AD4033" s="1575">
        <f>IF(AC4033="","",(IF(F4033=0,AF4033,(F4033/AC4033*AF4033))))</f>
        <v>614.63</v>
      </c>
      <c r="AE4033" s="1576">
        <f>IF(B4033="","",(IFERROR(VLOOKUP(B4033,Projecten!A$4:X$9452,23,FALSE),"niet bekend")))</f>
        <v>614.63</v>
      </c>
      <c r="AF4033" s="1575">
        <f>IF(B4033="","",(IFERROR(VLOOKUP(B4033,Projecten!A$4:X$9452,12,FALSE),"niet bekend")))</f>
        <v>614.63</v>
      </c>
      <c r="AG4033" s="209"/>
    </row>
    <row r="4034" spans="1:33" x14ac:dyDescent="0.2">
      <c r="A4034" s="202"/>
      <c r="B4034" s="261"/>
      <c r="C4034" s="243"/>
      <c r="F4034" s="202"/>
      <c r="I4034" s="318"/>
      <c r="J4034" s="321"/>
      <c r="K4034" s="321"/>
      <c r="L4034" s="321"/>
      <c r="M4034" s="263"/>
      <c r="S4034" s="243"/>
      <c r="T4034" s="1371"/>
      <c r="U4034" s="245"/>
      <c r="V4034" s="246"/>
      <c r="X4034" s="265"/>
      <c r="Y4034" s="248"/>
      <c r="Z4034" s="202"/>
      <c r="AA4034" s="202"/>
      <c r="AB4034" s="499"/>
      <c r="AC4034" s="268"/>
      <c r="AD4034" s="1575"/>
      <c r="AE4034" s="1576"/>
      <c r="AF4034" s="1575"/>
      <c r="AG4034" s="209"/>
    </row>
    <row r="4035" spans="1:33" x14ac:dyDescent="0.2">
      <c r="A4035" s="202">
        <v>40343</v>
      </c>
      <c r="B4035" s="1574">
        <v>2018798</v>
      </c>
      <c r="C4035" s="243">
        <v>122404</v>
      </c>
      <c r="D4035" s="243" t="s">
        <v>6156</v>
      </c>
      <c r="E4035" s="202" t="s">
        <v>26</v>
      </c>
      <c r="F4035" s="202">
        <v>0</v>
      </c>
      <c r="G4035" s="202">
        <v>0</v>
      </c>
      <c r="H4035" s="202">
        <v>0</v>
      </c>
      <c r="I4035" s="202">
        <v>0</v>
      </c>
      <c r="J4035" s="263" t="s">
        <v>1485</v>
      </c>
      <c r="K4035" s="263" t="s">
        <v>1485</v>
      </c>
      <c r="L4035" s="263" t="s">
        <v>1485</v>
      </c>
      <c r="M4035" s="263" t="s">
        <v>1485</v>
      </c>
      <c r="N4035" s="254" t="s">
        <v>47</v>
      </c>
      <c r="O4035" s="254" t="s">
        <v>47</v>
      </c>
      <c r="P4035" s="254" t="s">
        <v>47</v>
      </c>
      <c r="Q4035" s="254" t="s">
        <v>47</v>
      </c>
      <c r="R4035" s="254" t="s">
        <v>47</v>
      </c>
      <c r="S4035" s="243"/>
      <c r="T4035" s="1371"/>
      <c r="U4035" s="245">
        <v>47</v>
      </c>
      <c r="V4035" s="246" t="s">
        <v>47</v>
      </c>
      <c r="W4035" s="202" t="s">
        <v>421</v>
      </c>
      <c r="X4035" s="265" t="s">
        <v>6168</v>
      </c>
      <c r="Y4035" s="295">
        <v>5</v>
      </c>
      <c r="Z4035" s="202"/>
      <c r="AA4035" s="202"/>
      <c r="AB4035" s="499"/>
      <c r="AC4035" s="268">
        <f>IF(B4035="","",(IFERROR(VLOOKUP(B4035,Projecten!A$4:X$9452,5,FALSE),"niet bekend")))</f>
        <v>0</v>
      </c>
      <c r="AD4035" s="1575">
        <f t="shared" ref="AD4035:AD4041" si="266">IF(AC4035="","",(IF(F4035=0,AF4035,(F4035/AC4035*AF4035))))</f>
        <v>2028</v>
      </c>
      <c r="AE4035" s="1576">
        <f>IF(B4035="","",(IFERROR(VLOOKUP(B4035,Projecten!A$4:X$9452,23,FALSE),"niet bekend")))</f>
        <v>2028</v>
      </c>
      <c r="AF4035" s="1575">
        <f>IF(B4035="","",(IFERROR(VLOOKUP(B4035,Projecten!A$4:X$9452,12,FALSE),"niet bekend")))</f>
        <v>2028</v>
      </c>
      <c r="AG4035" s="209"/>
    </row>
    <row r="4036" spans="1:33" x14ac:dyDescent="0.2">
      <c r="A4036" s="202">
        <v>40344</v>
      </c>
      <c r="B4036" s="617">
        <v>2018801</v>
      </c>
      <c r="C4036" s="332">
        <v>122405</v>
      </c>
      <c r="D4036" s="333" t="s">
        <v>6157</v>
      </c>
      <c r="E4036" s="334" t="s">
        <v>26</v>
      </c>
      <c r="F4036" s="334">
        <v>0</v>
      </c>
      <c r="G4036" s="334">
        <v>0</v>
      </c>
      <c r="H4036" s="334">
        <v>0</v>
      </c>
      <c r="I4036" s="334">
        <v>0</v>
      </c>
      <c r="J4036" s="263" t="s">
        <v>1485</v>
      </c>
      <c r="K4036" s="263" t="s">
        <v>1485</v>
      </c>
      <c r="L4036" s="263" t="s">
        <v>1485</v>
      </c>
      <c r="M4036" s="263" t="s">
        <v>1485</v>
      </c>
      <c r="N4036" s="254" t="s">
        <v>47</v>
      </c>
      <c r="O4036" s="254" t="s">
        <v>47</v>
      </c>
      <c r="P4036" s="254" t="s">
        <v>47</v>
      </c>
      <c r="Q4036" s="254" t="s">
        <v>47</v>
      </c>
      <c r="R4036" s="254" t="s">
        <v>47</v>
      </c>
      <c r="S4036" s="243"/>
      <c r="T4036" s="1371"/>
      <c r="U4036" s="245">
        <v>47</v>
      </c>
      <c r="V4036" s="246" t="s">
        <v>47</v>
      </c>
      <c r="W4036" s="202" t="s">
        <v>2265</v>
      </c>
      <c r="X4036" s="265" t="s">
        <v>6168</v>
      </c>
      <c r="Y4036" s="295">
        <v>4</v>
      </c>
      <c r="Z4036" s="202"/>
      <c r="AA4036" s="202"/>
      <c r="AB4036" s="499"/>
      <c r="AC4036" s="268">
        <f>IF(B4036="","",(IFERROR(VLOOKUP(B4036,Projecten!A$4:X$9452,5,FALSE),"niet bekend")))</f>
        <v>0</v>
      </c>
      <c r="AD4036" s="1575">
        <f t="shared" si="266"/>
        <v>1690</v>
      </c>
      <c r="AE4036" s="1576">
        <f>IF(B4036="","",(IFERROR(VLOOKUP(B4036,Projecten!A$4:X$9452,23,FALSE),"niet bekend")))</f>
        <v>1690</v>
      </c>
      <c r="AF4036" s="1575">
        <f>IF(B4036="","",(IFERROR(VLOOKUP(B4036,Projecten!A$4:X$9452,12,FALSE),"niet bekend")))</f>
        <v>1690</v>
      </c>
      <c r="AG4036" s="209"/>
    </row>
    <row r="4037" spans="1:33" x14ac:dyDescent="0.2">
      <c r="A4037" s="202">
        <v>40345</v>
      </c>
      <c r="B4037" s="1574">
        <v>2018770</v>
      </c>
      <c r="C4037" s="243">
        <v>122406</v>
      </c>
      <c r="D4037" s="243" t="s">
        <v>6098</v>
      </c>
      <c r="E4037" s="202" t="s">
        <v>317</v>
      </c>
      <c r="F4037" s="202">
        <v>0</v>
      </c>
      <c r="G4037" s="202">
        <v>1</v>
      </c>
      <c r="H4037" s="202">
        <v>0</v>
      </c>
      <c r="I4037" s="202">
        <v>2</v>
      </c>
      <c r="J4037" s="263" t="s">
        <v>1485</v>
      </c>
      <c r="K4037" s="263" t="s">
        <v>1485</v>
      </c>
      <c r="L4037" s="263" t="s">
        <v>1485</v>
      </c>
      <c r="M4037" s="263" t="s">
        <v>1485</v>
      </c>
      <c r="N4037" s="254" t="s">
        <v>47</v>
      </c>
      <c r="O4037" s="254" t="s">
        <v>47</v>
      </c>
      <c r="P4037" s="254" t="s">
        <v>47</v>
      </c>
      <c r="Q4037" s="254" t="s">
        <v>47</v>
      </c>
      <c r="R4037" s="254" t="s">
        <v>47</v>
      </c>
      <c r="S4037" s="243"/>
      <c r="T4037" s="1371"/>
      <c r="U4037" s="245">
        <v>46</v>
      </c>
      <c r="V4037" s="246" t="s">
        <v>47</v>
      </c>
      <c r="W4037" s="202" t="s">
        <v>777</v>
      </c>
      <c r="X4037" s="265" t="s">
        <v>6173</v>
      </c>
      <c r="Y4037" s="248">
        <v>5</v>
      </c>
      <c r="Z4037" s="202"/>
      <c r="AA4037" s="202"/>
      <c r="AB4037" s="499"/>
      <c r="AC4037" s="268">
        <f>IF(B4037="","",(IFERROR(VLOOKUP(B4037,Projecten!A$4:X$9452,5,FALSE),"niet bekend")))</f>
        <v>0</v>
      </c>
      <c r="AD4037" s="360">
        <f t="shared" si="266"/>
        <v>867.07</v>
      </c>
      <c r="AE4037" s="296">
        <f>IF(B4037="","",(IFERROR(VLOOKUP(B4037,Projecten!A$4:X$9452,23,FALSE),"niet bekend")))</f>
        <v>867.07</v>
      </c>
      <c r="AF4037" s="360">
        <f>IF(B4037="","",(IFERROR(VLOOKUP(B4037,Projecten!A$4:X$9452,12,FALSE),"niet bekend")))</f>
        <v>867.07</v>
      </c>
      <c r="AG4037" s="209"/>
    </row>
    <row r="4038" spans="1:33" x14ac:dyDescent="0.2">
      <c r="A4038" s="202">
        <v>40346</v>
      </c>
      <c r="B4038" s="1574" t="s">
        <v>5935</v>
      </c>
      <c r="C4038" s="243">
        <v>122407</v>
      </c>
      <c r="D4038" s="272" t="s">
        <v>6342</v>
      </c>
      <c r="E4038" s="202" t="s">
        <v>352</v>
      </c>
      <c r="F4038" s="202">
        <v>1</v>
      </c>
      <c r="G4038" s="202">
        <v>9</v>
      </c>
      <c r="H4038" s="202">
        <v>5</v>
      </c>
      <c r="I4038" s="202">
        <v>4</v>
      </c>
      <c r="J4038" s="267">
        <v>43426</v>
      </c>
      <c r="K4038" s="267">
        <v>43425</v>
      </c>
      <c r="L4038" s="262" t="s">
        <v>47</v>
      </c>
      <c r="M4038" s="263" t="s">
        <v>1485</v>
      </c>
      <c r="N4038" s="254" t="s">
        <v>47</v>
      </c>
      <c r="O4038" s="254" t="s">
        <v>47</v>
      </c>
      <c r="P4038" s="254" t="s">
        <v>47</v>
      </c>
      <c r="Q4038" s="254" t="s">
        <v>47</v>
      </c>
      <c r="R4038" s="254" t="s">
        <v>47</v>
      </c>
      <c r="S4038" s="243"/>
      <c r="T4038" s="1371"/>
      <c r="U4038" s="245">
        <v>47</v>
      </c>
      <c r="V4038" s="246" t="s">
        <v>47</v>
      </c>
      <c r="W4038" s="521" t="s">
        <v>2921</v>
      </c>
      <c r="X4038" s="314" t="s">
        <v>6174</v>
      </c>
      <c r="Y4038" s="295">
        <v>27</v>
      </c>
      <c r="Z4038" s="202"/>
      <c r="AA4038" s="202"/>
      <c r="AB4038" s="499"/>
      <c r="AC4038" s="268">
        <f>IF(B4038="","",(IFERROR(VLOOKUP(B4038,Projecten!A$4:X$9452,5,FALSE),"niet bekend")))</f>
        <v>1</v>
      </c>
      <c r="AD4038" s="360">
        <f t="shared" si="266"/>
        <v>4489</v>
      </c>
      <c r="AE4038" s="296">
        <f>IF(B4038="","",(IFERROR(VLOOKUP(B4038,Projecten!A$4:X$9452,23,FALSE),"niet bekend")))</f>
        <v>4489</v>
      </c>
      <c r="AF4038" s="360">
        <f>IF(B4038="","",(IFERROR(VLOOKUP(B4038,Projecten!A$4:X$9452,12,FALSE),"niet bekend")))</f>
        <v>4489</v>
      </c>
      <c r="AG4038" s="209"/>
    </row>
    <row r="4039" spans="1:33" x14ac:dyDescent="0.2">
      <c r="A4039" s="202">
        <v>40347</v>
      </c>
      <c r="B4039" s="1574" t="s">
        <v>5936</v>
      </c>
      <c r="C4039" s="243">
        <v>122407</v>
      </c>
      <c r="D4039" s="272" t="s">
        <v>6343</v>
      </c>
      <c r="E4039" s="202" t="s">
        <v>352</v>
      </c>
      <c r="F4039" s="202">
        <v>1</v>
      </c>
      <c r="G4039" s="202">
        <v>9</v>
      </c>
      <c r="H4039" s="202">
        <v>5</v>
      </c>
      <c r="I4039" s="202">
        <v>4</v>
      </c>
      <c r="J4039" s="267">
        <v>43426</v>
      </c>
      <c r="K4039" s="267">
        <v>43425</v>
      </c>
      <c r="L4039" s="262" t="s">
        <v>47</v>
      </c>
      <c r="M4039" s="263" t="s">
        <v>1485</v>
      </c>
      <c r="N4039" s="254" t="s">
        <v>47</v>
      </c>
      <c r="O4039" s="254" t="s">
        <v>47</v>
      </c>
      <c r="P4039" s="254" t="s">
        <v>47</v>
      </c>
      <c r="Q4039" s="254" t="s">
        <v>47</v>
      </c>
      <c r="R4039" s="254" t="s">
        <v>47</v>
      </c>
      <c r="S4039" s="243"/>
      <c r="T4039" s="1371"/>
      <c r="U4039" s="245">
        <v>47</v>
      </c>
      <c r="V4039" s="246" t="s">
        <v>47</v>
      </c>
      <c r="W4039" s="521" t="s">
        <v>2921</v>
      </c>
      <c r="X4039" s="314" t="s">
        <v>6174</v>
      </c>
      <c r="Y4039" s="295">
        <v>27</v>
      </c>
      <c r="Z4039" s="202"/>
      <c r="AA4039" s="202"/>
      <c r="AB4039" s="499"/>
      <c r="AC4039" s="268">
        <f>IF(B4039="","",(IFERROR(VLOOKUP(B4039,Projecten!A$4:X$9452,5,FALSE),"niet bekend")))</f>
        <v>1</v>
      </c>
      <c r="AD4039" s="360">
        <f t="shared" si="266"/>
        <v>4489</v>
      </c>
      <c r="AE4039" s="296">
        <f>IF(B4039="","",(IFERROR(VLOOKUP(B4039,Projecten!A$4:X$9452,23,FALSE),"niet bekend")))</f>
        <v>4489</v>
      </c>
      <c r="AF4039" s="360">
        <f>IF(B4039="","",(IFERROR(VLOOKUP(B4039,Projecten!A$4:X$9452,12,FALSE),"niet bekend")))</f>
        <v>4489</v>
      </c>
      <c r="AG4039" s="209"/>
    </row>
    <row r="4040" spans="1:33" x14ac:dyDescent="0.2">
      <c r="A4040" s="202">
        <v>40348</v>
      </c>
      <c r="B4040" s="1574">
        <v>2018745</v>
      </c>
      <c r="C4040" s="243">
        <v>122407</v>
      </c>
      <c r="D4040" s="243" t="s">
        <v>6045</v>
      </c>
      <c r="E4040" s="202" t="s">
        <v>352</v>
      </c>
      <c r="F4040" s="202">
        <v>1</v>
      </c>
      <c r="G4040" s="202">
        <v>11</v>
      </c>
      <c r="H4040" s="202">
        <v>7</v>
      </c>
      <c r="I4040" s="202">
        <v>4</v>
      </c>
      <c r="J4040" s="267">
        <v>43426</v>
      </c>
      <c r="K4040" s="267">
        <v>43425</v>
      </c>
      <c r="L4040" s="263" t="s">
        <v>1485</v>
      </c>
      <c r="M4040" s="263" t="s">
        <v>1485</v>
      </c>
      <c r="N4040" s="254" t="s">
        <v>47</v>
      </c>
      <c r="O4040" s="254" t="s">
        <v>47</v>
      </c>
      <c r="P4040" s="254" t="s">
        <v>47</v>
      </c>
      <c r="Q4040" s="254" t="s">
        <v>47</v>
      </c>
      <c r="R4040" s="254" t="s">
        <v>47</v>
      </c>
      <c r="S4040" s="243"/>
      <c r="T4040" s="1371"/>
      <c r="U4040" s="245">
        <v>47</v>
      </c>
      <c r="V4040" s="246" t="s">
        <v>47</v>
      </c>
      <c r="W4040" s="202" t="s">
        <v>2921</v>
      </c>
      <c r="X4040" s="265" t="s">
        <v>6175</v>
      </c>
      <c r="Y4040" s="248">
        <v>22</v>
      </c>
      <c r="Z4040" s="202"/>
      <c r="AA4040" s="202"/>
      <c r="AB4040" s="499"/>
      <c r="AC4040" s="268">
        <f>IF(B4040="","",(IFERROR(VLOOKUP(B4040,Projecten!A$4:X$9452,5,FALSE),"niet bekend")))</f>
        <v>1</v>
      </c>
      <c r="AD4040" s="360">
        <f t="shared" si="266"/>
        <v>3286.61</v>
      </c>
      <c r="AE4040" s="296">
        <f>IF(B4040="","",(IFERROR(VLOOKUP(B4040,Projecten!A$4:X$9452,23,FALSE),"niet bekend")))</f>
        <v>3286.61</v>
      </c>
      <c r="AF4040" s="360">
        <f>IF(B4040="","",(IFERROR(VLOOKUP(B4040,Projecten!A$4:X$9452,12,FALSE),"niet bekend")))</f>
        <v>3286.61</v>
      </c>
      <c r="AG4040" s="209"/>
    </row>
    <row r="4041" spans="1:33" x14ac:dyDescent="0.2">
      <c r="A4041" s="202">
        <v>40349</v>
      </c>
      <c r="B4041" s="1574">
        <v>2018831</v>
      </c>
      <c r="C4041" s="243">
        <v>122415</v>
      </c>
      <c r="D4041" s="243" t="s">
        <v>6204</v>
      </c>
      <c r="E4041" s="202" t="s">
        <v>352</v>
      </c>
      <c r="F4041" s="202">
        <v>0</v>
      </c>
      <c r="G4041" s="202">
        <v>2</v>
      </c>
      <c r="H4041" s="202">
        <v>2</v>
      </c>
      <c r="I4041" s="202">
        <v>0</v>
      </c>
      <c r="J4041" s="263" t="s">
        <v>1485</v>
      </c>
      <c r="K4041" s="263" t="s">
        <v>1485</v>
      </c>
      <c r="L4041" s="263" t="s">
        <v>1485</v>
      </c>
      <c r="M4041" s="263"/>
      <c r="N4041" s="254" t="s">
        <v>47</v>
      </c>
      <c r="O4041" s="254" t="s">
        <v>47</v>
      </c>
      <c r="P4041" s="254" t="s">
        <v>47</v>
      </c>
      <c r="Q4041" s="254" t="s">
        <v>47</v>
      </c>
      <c r="R4041" s="254" t="s">
        <v>47</v>
      </c>
      <c r="S4041" s="243"/>
      <c r="T4041" s="1371"/>
      <c r="U4041" s="245">
        <v>46</v>
      </c>
      <c r="V4041" s="246" t="s">
        <v>47</v>
      </c>
      <c r="W4041" s="202" t="s">
        <v>2921</v>
      </c>
      <c r="X4041" s="314" t="s">
        <v>6205</v>
      </c>
      <c r="Y4041" s="295">
        <v>4</v>
      </c>
      <c r="Z4041" s="202"/>
      <c r="AA4041" s="202"/>
      <c r="AB4041" s="499"/>
      <c r="AC4041" s="268">
        <f>IF(B4041="","",(IFERROR(VLOOKUP(B4041,Projecten!A$4:X$9452,5,FALSE),"niet bekend")))</f>
        <v>0</v>
      </c>
      <c r="AD4041" s="360">
        <f t="shared" si="266"/>
        <v>0</v>
      </c>
      <c r="AE4041" s="296">
        <f>IF(B4041="","",(IFERROR(VLOOKUP(B4041,Projecten!A$4:X$9452,23,FALSE),"niet bekend")))</f>
        <v>0</v>
      </c>
      <c r="AF4041" s="360">
        <f>IF(B4041="","",(IFERROR(VLOOKUP(B4041,Projecten!A$4:X$9452,12,FALSE),"niet bekend")))</f>
        <v>0</v>
      </c>
      <c r="AG4041" s="209"/>
    </row>
    <row r="4042" spans="1:33" x14ac:dyDescent="0.2">
      <c r="A4042" s="202"/>
      <c r="B4042" s="261"/>
      <c r="C4042" s="243"/>
      <c r="F4042" s="202"/>
      <c r="J4042" s="263"/>
      <c r="K4042" s="263"/>
      <c r="L4042" s="263"/>
      <c r="M4042" s="263"/>
      <c r="S4042" s="243"/>
      <c r="T4042" s="1371"/>
      <c r="U4042" s="245"/>
      <c r="V4042" s="246"/>
      <c r="W4042" s="521"/>
      <c r="X4042" s="314"/>
      <c r="Y4042" s="295"/>
      <c r="Z4042" s="202"/>
      <c r="AA4042" s="202"/>
      <c r="AB4042" s="499"/>
      <c r="AC4042" s="268"/>
      <c r="AD4042" s="360"/>
      <c r="AE4042" s="296"/>
      <c r="AF4042" s="360"/>
      <c r="AG4042" s="209"/>
    </row>
    <row r="4043" spans="1:33" x14ac:dyDescent="0.2">
      <c r="A4043" s="202">
        <v>40350</v>
      </c>
      <c r="B4043" s="1574">
        <v>2018750</v>
      </c>
      <c r="C4043" s="243">
        <v>122408</v>
      </c>
      <c r="D4043" s="243">
        <v>746718</v>
      </c>
      <c r="E4043" s="202" t="s">
        <v>26</v>
      </c>
      <c r="F4043" s="202">
        <v>1</v>
      </c>
      <c r="G4043" s="202">
        <v>10</v>
      </c>
      <c r="H4043" s="202">
        <v>5</v>
      </c>
      <c r="I4043" s="202">
        <v>3</v>
      </c>
      <c r="J4043" s="262">
        <v>43410</v>
      </c>
      <c r="K4043" s="262">
        <v>43411</v>
      </c>
      <c r="L4043" s="263" t="s">
        <v>1485</v>
      </c>
      <c r="M4043" s="263" t="s">
        <v>1485</v>
      </c>
      <c r="N4043" s="254" t="s">
        <v>47</v>
      </c>
      <c r="O4043" s="254" t="s">
        <v>47</v>
      </c>
      <c r="P4043" s="254" t="s">
        <v>47</v>
      </c>
      <c r="Q4043" s="254" t="s">
        <v>47</v>
      </c>
      <c r="R4043" s="254" t="s">
        <v>47</v>
      </c>
      <c r="S4043" s="243"/>
      <c r="T4043" s="1371"/>
      <c r="U4043" s="245">
        <v>47</v>
      </c>
      <c r="V4043" s="246" t="s">
        <v>47</v>
      </c>
      <c r="W4043" s="521" t="s">
        <v>162</v>
      </c>
      <c r="X4043" s="314" t="s">
        <v>6341</v>
      </c>
      <c r="Y4043" s="295">
        <v>18</v>
      </c>
      <c r="Z4043" s="202"/>
      <c r="AA4043" s="202"/>
      <c r="AB4043" s="499"/>
      <c r="AC4043" s="268">
        <f>IF(B4043="","",(IFERROR(VLOOKUP(B4043,Projecten!A$4:X$9452,5,FALSE),"niet bekend")))</f>
        <v>1</v>
      </c>
      <c r="AD4043" s="360">
        <f>IF(AC4043="","",(IF(F4043=0,AF4043,(F4043/AC4043*AF4043))))</f>
        <v>3583.54</v>
      </c>
      <c r="AE4043" s="296">
        <f>IF(B4043="","",(IFERROR(VLOOKUP(B4043,Projecten!A$4:X$9452,23,FALSE),"niet bekend")))</f>
        <v>3583.54</v>
      </c>
      <c r="AF4043" s="360">
        <f>IF(B4043="","",(IFERROR(VLOOKUP(B4043,Projecten!A$4:X$9452,12,FALSE),"niet bekend")))</f>
        <v>3583.54</v>
      </c>
      <c r="AG4043" s="209"/>
    </row>
    <row r="4044" spans="1:33" x14ac:dyDescent="0.2">
      <c r="A4044" s="202">
        <v>40351</v>
      </c>
      <c r="B4044" s="1574">
        <v>2018759</v>
      </c>
      <c r="C4044" s="243">
        <v>122409</v>
      </c>
      <c r="D4044" s="243">
        <v>750319</v>
      </c>
      <c r="E4044" s="202" t="s">
        <v>26</v>
      </c>
      <c r="F4044" s="202">
        <v>1</v>
      </c>
      <c r="G4044" s="202">
        <v>8</v>
      </c>
      <c r="H4044" s="202">
        <v>5</v>
      </c>
      <c r="I4044" s="202">
        <v>3</v>
      </c>
      <c r="J4044" s="262">
        <v>43413</v>
      </c>
      <c r="K4044" s="262">
        <v>43411</v>
      </c>
      <c r="L4044" s="263" t="s">
        <v>1485</v>
      </c>
      <c r="M4044" s="263" t="s">
        <v>1485</v>
      </c>
      <c r="N4044" s="254" t="s">
        <v>47</v>
      </c>
      <c r="O4044" s="254" t="s">
        <v>47</v>
      </c>
      <c r="P4044" s="254" t="s">
        <v>47</v>
      </c>
      <c r="Q4044" s="254" t="s">
        <v>47</v>
      </c>
      <c r="R4044" s="254" t="s">
        <v>47</v>
      </c>
      <c r="S4044" s="243"/>
      <c r="T4044" s="1371"/>
      <c r="U4044" s="245">
        <v>47</v>
      </c>
      <c r="V4044" s="246" t="s">
        <v>47</v>
      </c>
      <c r="W4044" s="521" t="s">
        <v>162</v>
      </c>
      <c r="X4044" s="314" t="s">
        <v>6182</v>
      </c>
      <c r="Y4044" s="295">
        <v>18</v>
      </c>
      <c r="Z4044" s="202"/>
      <c r="AA4044" s="202"/>
      <c r="AB4044" s="499"/>
      <c r="AC4044" s="268">
        <f>IF(B4044="","",(IFERROR(VLOOKUP(B4044,Projecten!A$4:X$9452,5,FALSE),"niet bekend")))</f>
        <v>1</v>
      </c>
      <c r="AD4044" s="360">
        <f>IF(AC4044="","",(IF(F4044=0,AF4044,(F4044/AC4044*AF4044))))</f>
        <v>3304.56</v>
      </c>
      <c r="AE4044" s="296">
        <f>IF(B4044="","",(IFERROR(VLOOKUP(B4044,Projecten!A$4:X$9452,23,FALSE),"niet bekend")))</f>
        <v>3304.56</v>
      </c>
      <c r="AF4044" s="360">
        <f>IF(B4044="","",(IFERROR(VLOOKUP(B4044,Projecten!A$4:X$9452,12,FALSE),"niet bekend")))</f>
        <v>3304.56</v>
      </c>
      <c r="AG4044" s="209"/>
    </row>
    <row r="4045" spans="1:33" x14ac:dyDescent="0.2">
      <c r="A4045" s="202">
        <v>40352</v>
      </c>
      <c r="B4045" s="1574">
        <v>2018763</v>
      </c>
      <c r="C4045" s="243">
        <v>122409</v>
      </c>
      <c r="D4045" s="243">
        <v>675219</v>
      </c>
      <c r="E4045" s="202" t="s">
        <v>26</v>
      </c>
      <c r="F4045" s="202">
        <v>1</v>
      </c>
      <c r="G4045" s="202">
        <v>12</v>
      </c>
      <c r="H4045" s="202">
        <v>7</v>
      </c>
      <c r="I4045" s="202">
        <v>3</v>
      </c>
      <c r="J4045" s="262">
        <v>43413</v>
      </c>
      <c r="K4045" s="262">
        <v>43411</v>
      </c>
      <c r="L4045" s="263" t="s">
        <v>1485</v>
      </c>
      <c r="M4045" s="263" t="s">
        <v>1485</v>
      </c>
      <c r="N4045" s="254" t="s">
        <v>47</v>
      </c>
      <c r="O4045" s="254" t="s">
        <v>47</v>
      </c>
      <c r="P4045" s="254" t="s">
        <v>47</v>
      </c>
      <c r="Q4045" s="254" t="s">
        <v>47</v>
      </c>
      <c r="R4045" s="254" t="s">
        <v>47</v>
      </c>
      <c r="S4045" s="243"/>
      <c r="T4045" s="1371"/>
      <c r="U4045" s="245">
        <v>47</v>
      </c>
      <c r="V4045" s="246" t="s">
        <v>47</v>
      </c>
      <c r="W4045" s="521" t="s">
        <v>162</v>
      </c>
      <c r="X4045" s="314" t="s">
        <v>1341</v>
      </c>
      <c r="Y4045" s="295">
        <v>21</v>
      </c>
      <c r="Z4045" s="202"/>
      <c r="AA4045" s="202"/>
      <c r="AB4045" s="499"/>
      <c r="AC4045" s="268">
        <f>IF(B4045="","",(IFERROR(VLOOKUP(B4045,Projecten!A$4:X$9452,5,FALSE),"niet bekend")))</f>
        <v>1</v>
      </c>
      <c r="AD4045" s="360">
        <f>IF(AC4045="","",(IF(F4045=0,AF4045,(F4045/AC4045*AF4045))))</f>
        <v>4008.04</v>
      </c>
      <c r="AE4045" s="296">
        <f>IF(B4045="","",(IFERROR(VLOOKUP(B4045,Projecten!A$4:X$9452,23,FALSE),"niet bekend")))</f>
        <v>4008.04</v>
      </c>
      <c r="AF4045" s="360">
        <f>IF(B4045="","",(IFERROR(VLOOKUP(B4045,Projecten!A$4:X$9452,12,FALSE),"niet bekend")))</f>
        <v>4008.04</v>
      </c>
      <c r="AG4045" s="209"/>
    </row>
    <row r="4046" spans="1:33" s="312" customFormat="1" x14ac:dyDescent="0.2">
      <c r="A4046" s="298"/>
      <c r="B4046" s="299"/>
      <c r="C4046" s="299"/>
      <c r="D4046" s="300"/>
      <c r="E4046" s="300"/>
      <c r="F4046" s="300"/>
      <c r="G4046" s="300"/>
      <c r="H4046" s="300"/>
      <c r="I4046" s="300"/>
      <c r="J4046" s="301"/>
      <c r="K4046" s="301"/>
      <c r="L4046" s="301"/>
      <c r="M4046" s="302"/>
      <c r="N4046" s="302"/>
      <c r="O4046" s="302"/>
      <c r="P4046" s="302"/>
      <c r="Q4046" s="302"/>
      <c r="R4046" s="302"/>
      <c r="S4046" s="303"/>
      <c r="T4046" s="1445"/>
      <c r="U4046" s="305"/>
      <c r="V4046" s="306"/>
      <c r="W4046" s="307"/>
      <c r="X4046" s="307"/>
      <c r="Y4046" s="307"/>
      <c r="Z4046" s="298"/>
      <c r="AA4046" s="308"/>
      <c r="AB4046" s="410"/>
      <c r="AC4046" s="310"/>
      <c r="AD4046" s="412"/>
    </row>
    <row r="4047" spans="1:33" s="236" customFormat="1" ht="12" customHeight="1" x14ac:dyDescent="0.2">
      <c r="A4047" s="220"/>
      <c r="B4047" s="221"/>
      <c r="C4047" s="221"/>
      <c r="D4047" s="222">
        <f>SUM(G4047:I4047)</f>
        <v>250</v>
      </c>
      <c r="E4047" s="220"/>
      <c r="F4047" s="220">
        <f>SUM(F4048:F4071)</f>
        <v>16</v>
      </c>
      <c r="G4047" s="220">
        <f>SUM(G4048:G4071)</f>
        <v>126</v>
      </c>
      <c r="H4047" s="220">
        <f>SUM(H4048:H4071)</f>
        <v>81</v>
      </c>
      <c r="I4047" s="220">
        <f>SUM(I4048:I4071)</f>
        <v>43</v>
      </c>
      <c r="J4047" s="223"/>
      <c r="K4047" s="223"/>
      <c r="L4047" s="223"/>
      <c r="M4047" s="224"/>
      <c r="N4047" s="224"/>
      <c r="O4047" s="224"/>
      <c r="P4047" s="224"/>
      <c r="Q4047" s="224"/>
      <c r="R4047" s="224"/>
      <c r="S4047" s="225">
        <v>47</v>
      </c>
      <c r="T4047" s="1442"/>
      <c r="U4047" s="227"/>
      <c r="V4047" s="228"/>
      <c r="W4047" s="229"/>
      <c r="X4047" s="230">
        <f>SUM(Y4047:Y4071)</f>
        <v>329</v>
      </c>
      <c r="Y4047" s="231"/>
      <c r="Z4047" s="231">
        <v>0</v>
      </c>
      <c r="AA4047" s="232">
        <f>X4047-Z4047</f>
        <v>329</v>
      </c>
      <c r="AB4047" s="221"/>
      <c r="AC4047" s="234"/>
      <c r="AD4047" s="384">
        <f>SUM(AD4048:AD4071)</f>
        <v>54004.939999999988</v>
      </c>
    </row>
    <row r="4048" spans="1:33" x14ac:dyDescent="0.2">
      <c r="A4048" s="202"/>
      <c r="B4048" s="237"/>
      <c r="C4048" s="238"/>
      <c r="D4048" s="239"/>
      <c r="E4048" s="240"/>
      <c r="F4048" s="240"/>
      <c r="G4048" s="240"/>
      <c r="H4048" s="240"/>
      <c r="I4048" s="240"/>
      <c r="J4048" s="241"/>
      <c r="K4048" s="241"/>
      <c r="L4048" s="241"/>
      <c r="M4048" s="242"/>
      <c r="N4048" s="242"/>
      <c r="O4048" s="242"/>
      <c r="P4048" s="242"/>
      <c r="Q4048" s="242"/>
      <c r="R4048" s="242"/>
      <c r="S4048" s="243" t="s">
        <v>4554</v>
      </c>
      <c r="T4048" s="1371"/>
      <c r="U4048" s="245"/>
      <c r="V4048" s="246"/>
      <c r="X4048" s="247" t="s">
        <v>4856</v>
      </c>
      <c r="Y4048" s="248"/>
      <c r="Z4048" s="202"/>
      <c r="AA4048" s="202"/>
      <c r="AB4048" s="243"/>
      <c r="AC4048" s="249" t="str">
        <f>IF(B4048="","",(IFERROR(VLOOKUP(B4048,Projecten!A$4:X$9452,5,FALSE),"niet bekend")))</f>
        <v/>
      </c>
      <c r="AD4048" s="330" t="str">
        <f>IF(AC4048="","",(IF(F4048=0,AF4048,(F4048/AC4048*AF4048))))</f>
        <v/>
      </c>
      <c r="AE4048" s="211" t="str">
        <f>IF(B4048="","",(IFERROR(VLOOKUP(B4048,Projecten!A$4:X$9452,23,FALSE),"niet bekend")))</f>
        <v/>
      </c>
      <c r="AF4048" s="330" t="str">
        <f>IF(B4048="","",(IFERROR(VLOOKUP(B4048,Projecten!A$4:X$9452,12,FALSE),"niet bekend")))</f>
        <v/>
      </c>
      <c r="AG4048" s="209"/>
    </row>
    <row r="4049" spans="1:33" s="259" customFormat="1" x14ac:dyDescent="0.2">
      <c r="A4049" s="202"/>
      <c r="B4049" s="250"/>
      <c r="C4049" s="251"/>
      <c r="D4049" s="251"/>
      <c r="E4049" s="239"/>
      <c r="F4049" s="239"/>
      <c r="G4049" s="239"/>
      <c r="H4049" s="239"/>
      <c r="I4049" s="239"/>
      <c r="J4049" s="253"/>
      <c r="K4049" s="253"/>
      <c r="L4049" s="253"/>
      <c r="M4049" s="253"/>
      <c r="N4049" s="254"/>
      <c r="O4049" s="254"/>
      <c r="P4049" s="254"/>
      <c r="Q4049" s="254"/>
      <c r="R4049" s="254"/>
      <c r="S4049" s="243">
        <v>2018</v>
      </c>
      <c r="T4049" s="1443"/>
      <c r="U4049" s="255"/>
      <c r="V4049" s="256"/>
      <c r="W4049" s="239"/>
      <c r="X4049" s="239"/>
      <c r="Y4049" s="257"/>
      <c r="Z4049" s="239"/>
      <c r="AA4049" s="239"/>
      <c r="AB4049" s="1120"/>
      <c r="AC4049" s="249" t="str">
        <f>IF(B4049="","",(IFERROR(VLOOKUP(B4049,Projecten!A$4:X$9452,5,FALSE),"niet bekend")))</f>
        <v/>
      </c>
      <c r="AD4049" s="330" t="str">
        <f>IF(AC4049="","",(IF(F4049=0,AF4049,(F4049/AC4049*AF4049))))</f>
        <v/>
      </c>
      <c r="AE4049" s="211" t="str">
        <f>IF(B4049="","",(IFERROR(VLOOKUP(B4049,Projecten!A$4:X$9452,23,FALSE),"niet bekend")))</f>
        <v/>
      </c>
      <c r="AF4049" s="330" t="str">
        <f>IF(B4049="","",(IFERROR(VLOOKUP(B4049,Projecten!A$4:X$9452,12,FALSE),"niet bekend")))</f>
        <v/>
      </c>
    </row>
    <row r="4050" spans="1:33" s="259" customFormat="1" x14ac:dyDescent="0.2">
      <c r="A4050" s="202"/>
      <c r="B4050" s="250"/>
      <c r="C4050" s="251"/>
      <c r="D4050" s="251"/>
      <c r="E4050" s="239"/>
      <c r="F4050" s="239"/>
      <c r="G4050" s="239"/>
      <c r="H4050" s="239"/>
      <c r="I4050" s="239"/>
      <c r="J4050" s="253"/>
      <c r="K4050" s="253"/>
      <c r="L4050" s="253"/>
      <c r="M4050" s="253"/>
      <c r="N4050" s="254"/>
      <c r="O4050" s="254"/>
      <c r="P4050" s="254"/>
      <c r="Q4050" s="254"/>
      <c r="R4050" s="254"/>
      <c r="S4050" s="251"/>
      <c r="T4050" s="1443"/>
      <c r="U4050" s="255"/>
      <c r="V4050" s="256"/>
      <c r="W4050" s="239"/>
      <c r="X4050" s="239"/>
      <c r="Y4050" s="257"/>
      <c r="Z4050" s="239"/>
      <c r="AA4050" s="239"/>
      <c r="AB4050" s="1120"/>
      <c r="AC4050" s="249" t="str">
        <f>IF(B4050="","",(IFERROR(VLOOKUP(B4050,Projecten!A$4:X$9452,5,FALSE),"niet bekend")))</f>
        <v/>
      </c>
      <c r="AD4050" s="330" t="str">
        <f>IF(AC4050="","",(IF(F4050=0,AF4050,(F4050/AC4050*AF4050))))</f>
        <v/>
      </c>
      <c r="AE4050" s="211" t="str">
        <f>IF(B4050="","",(IFERROR(VLOOKUP(B4050,Projecten!A$4:X$9452,23,FALSE),"niet bekend")))</f>
        <v/>
      </c>
      <c r="AF4050" s="330" t="str">
        <f>IF(B4050="","",(IFERROR(VLOOKUP(B4050,Projecten!A$4:X$9452,12,FALSE),"niet bekend")))</f>
        <v/>
      </c>
    </row>
    <row r="4051" spans="1:33" s="259" customFormat="1" x14ac:dyDescent="0.2">
      <c r="A4051" s="202">
        <v>40997</v>
      </c>
      <c r="B4051" s="250"/>
      <c r="C4051" s="251"/>
      <c r="D4051" s="252" t="s">
        <v>6028</v>
      </c>
      <c r="E4051" s="239"/>
      <c r="F4051" s="239"/>
      <c r="G4051" s="239"/>
      <c r="H4051" s="239"/>
      <c r="I4051" s="239"/>
      <c r="J4051" s="253"/>
      <c r="K4051" s="253"/>
      <c r="L4051" s="253"/>
      <c r="M4051" s="253"/>
      <c r="N4051" s="254"/>
      <c r="O4051" s="254"/>
      <c r="P4051" s="254"/>
      <c r="Q4051" s="254"/>
      <c r="R4051" s="254"/>
      <c r="S4051" s="251"/>
      <c r="T4051" s="1443"/>
      <c r="U4051" s="255"/>
      <c r="V4051" s="256"/>
      <c r="W4051" s="260"/>
      <c r="X4051" s="239"/>
      <c r="Y4051" s="257">
        <v>17</v>
      </c>
      <c r="Z4051" s="239"/>
      <c r="AA4051" s="239"/>
      <c r="AB4051" s="1120"/>
      <c r="AC4051" s="249"/>
      <c r="AD4051" s="330"/>
      <c r="AE4051" s="211"/>
      <c r="AF4051" s="330"/>
    </row>
    <row r="4052" spans="1:33" s="259" customFormat="1" x14ac:dyDescent="0.2">
      <c r="A4052" s="202">
        <v>40998</v>
      </c>
      <c r="B4052" s="250"/>
      <c r="C4052" s="251"/>
      <c r="D4052" s="252" t="s">
        <v>6346</v>
      </c>
      <c r="E4052" s="239"/>
      <c r="F4052" s="239"/>
      <c r="G4052" s="239"/>
      <c r="H4052" s="239"/>
      <c r="I4052" s="239"/>
      <c r="J4052" s="253"/>
      <c r="K4052" s="253"/>
      <c r="L4052" s="253"/>
      <c r="M4052" s="253"/>
      <c r="N4052" s="254"/>
      <c r="O4052" s="254"/>
      <c r="P4052" s="254"/>
      <c r="Q4052" s="254"/>
      <c r="R4052" s="254"/>
      <c r="S4052" s="251"/>
      <c r="T4052" s="1443"/>
      <c r="U4052" s="255"/>
      <c r="V4052" s="256"/>
      <c r="W4052" s="260"/>
      <c r="X4052" s="239"/>
      <c r="Y4052" s="257">
        <v>2.5</v>
      </c>
      <c r="Z4052" s="239"/>
      <c r="AA4052" s="239"/>
      <c r="AB4052" s="1120"/>
      <c r="AC4052" s="249"/>
      <c r="AD4052" s="330"/>
      <c r="AE4052" s="211"/>
      <c r="AF4052" s="330"/>
    </row>
    <row r="4053" spans="1:33" s="259" customFormat="1" x14ac:dyDescent="0.2">
      <c r="A4053" s="202">
        <v>40999</v>
      </c>
      <c r="B4053" s="250"/>
      <c r="C4053" s="251"/>
      <c r="D4053" s="252" t="s">
        <v>6361</v>
      </c>
      <c r="E4053" s="239"/>
      <c r="F4053" s="239"/>
      <c r="G4053" s="239"/>
      <c r="H4053" s="239"/>
      <c r="I4053" s="239"/>
      <c r="J4053" s="253"/>
      <c r="K4053" s="253"/>
      <c r="L4053" s="253"/>
      <c r="M4053" s="253"/>
      <c r="N4053" s="254"/>
      <c r="O4053" s="254"/>
      <c r="P4053" s="254"/>
      <c r="Q4053" s="254"/>
      <c r="R4053" s="254"/>
      <c r="S4053" s="251"/>
      <c r="T4053" s="1443"/>
      <c r="U4053" s="255"/>
      <c r="V4053" s="256"/>
      <c r="W4053" s="260"/>
      <c r="X4053" s="239"/>
      <c r="Y4053" s="257">
        <v>29.75</v>
      </c>
      <c r="Z4053" s="239"/>
      <c r="AA4053" s="239"/>
      <c r="AB4053" s="1120"/>
      <c r="AC4053" s="249"/>
      <c r="AD4053" s="330"/>
      <c r="AE4053" s="211"/>
      <c r="AF4053" s="330"/>
    </row>
    <row r="4054" spans="1:33" s="259" customFormat="1" x14ac:dyDescent="0.2">
      <c r="A4054" s="202">
        <v>41165</v>
      </c>
      <c r="B4054" s="250"/>
      <c r="C4054" s="251"/>
      <c r="D4054" s="252" t="s">
        <v>6383</v>
      </c>
      <c r="E4054" s="239"/>
      <c r="F4054" s="239"/>
      <c r="G4054" s="239"/>
      <c r="H4054" s="239"/>
      <c r="I4054" s="239"/>
      <c r="J4054" s="253"/>
      <c r="K4054" s="253"/>
      <c r="L4054" s="253"/>
      <c r="M4054" s="253"/>
      <c r="N4054" s="254"/>
      <c r="O4054" s="254"/>
      <c r="P4054" s="254"/>
      <c r="Q4054" s="254"/>
      <c r="R4054" s="254"/>
      <c r="S4054" s="251"/>
      <c r="T4054" s="1443"/>
      <c r="U4054" s="255"/>
      <c r="V4054" s="256"/>
      <c r="W4054" s="260"/>
      <c r="X4054" s="239"/>
      <c r="Y4054" s="257">
        <v>0.5</v>
      </c>
      <c r="Z4054" s="239"/>
      <c r="AA4054" s="239"/>
      <c r="AB4054" s="1120"/>
      <c r="AC4054" s="249"/>
      <c r="AD4054" s="330"/>
      <c r="AE4054" s="211"/>
      <c r="AF4054" s="330"/>
    </row>
    <row r="4055" spans="1:33" s="259" customFormat="1" x14ac:dyDescent="0.2">
      <c r="A4055" s="202">
        <v>41166</v>
      </c>
      <c r="B4055" s="250"/>
      <c r="C4055" s="251"/>
      <c r="D4055" s="252" t="s">
        <v>6384</v>
      </c>
      <c r="E4055" s="239"/>
      <c r="F4055" s="239"/>
      <c r="G4055" s="239"/>
      <c r="H4055" s="239"/>
      <c r="I4055" s="239"/>
      <c r="J4055" s="253"/>
      <c r="K4055" s="253"/>
      <c r="L4055" s="253"/>
      <c r="M4055" s="253"/>
      <c r="N4055" s="254"/>
      <c r="O4055" s="254"/>
      <c r="P4055" s="254"/>
      <c r="Q4055" s="254"/>
      <c r="R4055" s="254"/>
      <c r="S4055" s="251"/>
      <c r="T4055" s="1443"/>
      <c r="U4055" s="255"/>
      <c r="V4055" s="256"/>
      <c r="W4055" s="260"/>
      <c r="X4055" s="239"/>
      <c r="Y4055" s="257">
        <v>0.25</v>
      </c>
      <c r="Z4055" s="239"/>
      <c r="AA4055" s="239"/>
      <c r="AB4055" s="1120"/>
      <c r="AC4055" s="249"/>
      <c r="AD4055" s="330"/>
      <c r="AE4055" s="211"/>
      <c r="AF4055" s="330"/>
    </row>
    <row r="4056" spans="1:33" x14ac:dyDescent="0.2">
      <c r="A4056" s="202"/>
      <c r="B4056" s="243"/>
      <c r="C4056" s="243"/>
      <c r="F4056" s="202"/>
      <c r="J4056" s="244"/>
      <c r="K4056" s="244"/>
      <c r="L4056" s="244"/>
      <c r="M4056" s="244"/>
      <c r="S4056" s="243"/>
      <c r="T4056" s="1371"/>
      <c r="U4056" s="245"/>
      <c r="V4056" s="246"/>
      <c r="Y4056" s="248"/>
      <c r="Z4056" s="202"/>
      <c r="AA4056" s="202"/>
      <c r="AB4056" s="499"/>
      <c r="AC4056" s="268">
        <f>IF(B4066="","",(IFERROR(VLOOKUP(B4066,Projecten!A$4:X$9452,5,FALSE),"niet bekend")))</f>
        <v>1</v>
      </c>
      <c r="AD4056" s="360">
        <f>IF(AC4056="","",(IF(F4066=0,AF4056,(F4066/AC4056*AF4056))))</f>
        <v>705.82</v>
      </c>
      <c r="AE4056" s="296">
        <f>IF(B4066="","",(IFERROR(VLOOKUP(B4066,Projecten!A$4:X$9452,23,FALSE),"niet bekend")))</f>
        <v>705.82</v>
      </c>
      <c r="AF4056" s="360">
        <f>IF(B4066="","",(IFERROR(VLOOKUP(B4066,Projecten!A$4:X$9452,12,FALSE),"niet bekend")))</f>
        <v>705.82</v>
      </c>
      <c r="AG4056" s="209"/>
    </row>
    <row r="4057" spans="1:33" x14ac:dyDescent="0.2">
      <c r="A4057" s="202">
        <v>41000</v>
      </c>
      <c r="B4057" s="1574">
        <v>2018751</v>
      </c>
      <c r="C4057" s="243">
        <v>122408</v>
      </c>
      <c r="D4057" s="243">
        <v>746818</v>
      </c>
      <c r="E4057" s="202" t="s">
        <v>26</v>
      </c>
      <c r="F4057" s="202">
        <v>1</v>
      </c>
      <c r="G4057" s="202">
        <v>8</v>
      </c>
      <c r="H4057" s="202">
        <v>6</v>
      </c>
      <c r="I4057" s="202">
        <v>2</v>
      </c>
      <c r="J4057" s="262">
        <v>43410</v>
      </c>
      <c r="K4057" s="262">
        <v>43411</v>
      </c>
      <c r="L4057" s="263" t="s">
        <v>1485</v>
      </c>
      <c r="M4057" s="263" t="s">
        <v>1485</v>
      </c>
      <c r="N4057" s="254" t="s">
        <v>47</v>
      </c>
      <c r="O4057" s="254" t="s">
        <v>47</v>
      </c>
      <c r="P4057" s="254" t="s">
        <v>47</v>
      </c>
      <c r="Q4057" s="254" t="s">
        <v>47</v>
      </c>
      <c r="R4057" s="254" t="s">
        <v>47</v>
      </c>
      <c r="S4057" s="243"/>
      <c r="T4057" s="1371"/>
      <c r="U4057" s="245">
        <v>47</v>
      </c>
      <c r="V4057" s="256" t="s">
        <v>47</v>
      </c>
      <c r="W4057" s="521" t="s">
        <v>162</v>
      </c>
      <c r="X4057" s="314" t="s">
        <v>1341</v>
      </c>
      <c r="Y4057" s="295">
        <v>18</v>
      </c>
      <c r="Z4057" s="202"/>
      <c r="AA4057" s="202"/>
      <c r="AB4057" s="499"/>
      <c r="AC4057" s="268">
        <f>IF(B4057="","",(IFERROR(VLOOKUP(B4057,Projecten!A$4:X$9452,5,FALSE),"niet bekend")))</f>
        <v>1</v>
      </c>
      <c r="AD4057" s="360">
        <f t="shared" ref="AD4057:AD4070" si="267">IF(AC4057="","",(IF(F4057=0,AF4057,(F4057/AC4057*AF4057))))</f>
        <v>3246.06</v>
      </c>
      <c r="AE4057" s="296">
        <f>IF(B4057="","",(IFERROR(VLOOKUP(B4057,Projecten!A$4:X$9452,23,FALSE),"niet bekend")))</f>
        <v>3246.06</v>
      </c>
      <c r="AF4057" s="360">
        <f>IF(B4057="","",(IFERROR(VLOOKUP(B4057,Projecten!A$4:X$9452,12,FALSE),"niet bekend")))</f>
        <v>3246.06</v>
      </c>
      <c r="AG4057" s="209"/>
    </row>
    <row r="4058" spans="1:33" x14ac:dyDescent="0.2">
      <c r="A4058" s="202">
        <v>41001</v>
      </c>
      <c r="B4058" s="1574">
        <v>2018755</v>
      </c>
      <c r="C4058" s="243">
        <v>122408</v>
      </c>
      <c r="D4058" s="243">
        <v>734518</v>
      </c>
      <c r="E4058" s="202" t="s">
        <v>26</v>
      </c>
      <c r="F4058" s="202">
        <v>1</v>
      </c>
      <c r="G4058" s="202">
        <v>9</v>
      </c>
      <c r="H4058" s="202">
        <v>7</v>
      </c>
      <c r="I4058" s="202">
        <v>3</v>
      </c>
      <c r="J4058" s="262">
        <v>43413</v>
      </c>
      <c r="K4058" s="262">
        <v>43411</v>
      </c>
      <c r="L4058" s="263" t="s">
        <v>1485</v>
      </c>
      <c r="M4058" s="263" t="s">
        <v>1485</v>
      </c>
      <c r="N4058" s="254" t="s">
        <v>47</v>
      </c>
      <c r="O4058" s="254" t="s">
        <v>47</v>
      </c>
      <c r="P4058" s="254" t="s">
        <v>47</v>
      </c>
      <c r="Q4058" s="254" t="s">
        <v>47</v>
      </c>
      <c r="R4058" s="254" t="s">
        <v>47</v>
      </c>
      <c r="S4058" s="243"/>
      <c r="T4058" s="1371"/>
      <c r="U4058" s="245">
        <v>47</v>
      </c>
      <c r="V4058" s="256" t="s">
        <v>47</v>
      </c>
      <c r="W4058" s="521" t="s">
        <v>162</v>
      </c>
      <c r="X4058" s="314" t="s">
        <v>6336</v>
      </c>
      <c r="Y4058" s="295">
        <v>19</v>
      </c>
      <c r="Z4058" s="202"/>
      <c r="AA4058" s="202"/>
      <c r="AB4058" s="499"/>
      <c r="AC4058" s="268">
        <f>IF(B4058="","",(IFERROR(VLOOKUP(B4058,Projecten!A$4:X$9452,5,FALSE),"niet bekend")))</f>
        <v>1</v>
      </c>
      <c r="AD4058" s="360">
        <f t="shared" si="267"/>
        <v>3379.87</v>
      </c>
      <c r="AE4058" s="296">
        <f>IF(B4058="","",(IFERROR(VLOOKUP(B4058,Projecten!A$4:X$9452,23,FALSE),"niet bekend")))</f>
        <v>3379.87</v>
      </c>
      <c r="AF4058" s="360">
        <f>IF(B4058="","",(IFERROR(VLOOKUP(B4058,Projecten!A$4:X$9452,12,FALSE),"niet bekend")))</f>
        <v>3379.87</v>
      </c>
      <c r="AG4058" s="209"/>
    </row>
    <row r="4059" spans="1:33" x14ac:dyDescent="0.2">
      <c r="A4059" s="202">
        <v>41002</v>
      </c>
      <c r="B4059" s="1574">
        <v>2018756</v>
      </c>
      <c r="C4059" s="243">
        <v>122408</v>
      </c>
      <c r="D4059" s="243" t="s">
        <v>6083</v>
      </c>
      <c r="E4059" s="202" t="s">
        <v>26</v>
      </c>
      <c r="F4059" s="202">
        <v>0</v>
      </c>
      <c r="G4059" s="202">
        <v>3</v>
      </c>
      <c r="H4059" s="202">
        <v>3</v>
      </c>
      <c r="I4059" s="202">
        <v>0</v>
      </c>
      <c r="J4059" s="262">
        <v>43413</v>
      </c>
      <c r="K4059" s="262">
        <v>43411</v>
      </c>
      <c r="L4059" s="263" t="s">
        <v>1485</v>
      </c>
      <c r="M4059" s="263" t="s">
        <v>1485</v>
      </c>
      <c r="N4059" s="254" t="s">
        <v>47</v>
      </c>
      <c r="O4059" s="254" t="s">
        <v>47</v>
      </c>
      <c r="P4059" s="254" t="s">
        <v>47</v>
      </c>
      <c r="Q4059" s="254" t="s">
        <v>47</v>
      </c>
      <c r="R4059" s="254" t="s">
        <v>47</v>
      </c>
      <c r="S4059" s="243"/>
      <c r="T4059" s="1371"/>
      <c r="U4059" s="245">
        <v>47</v>
      </c>
      <c r="V4059" s="256" t="s">
        <v>47</v>
      </c>
      <c r="W4059" s="521" t="s">
        <v>162</v>
      </c>
      <c r="X4059" s="314" t="s">
        <v>1341</v>
      </c>
      <c r="Y4059" s="295">
        <v>4</v>
      </c>
      <c r="Z4059" s="202"/>
      <c r="AA4059" s="202"/>
      <c r="AB4059" s="499"/>
      <c r="AC4059" s="268">
        <f>IF(B4059="","",(IFERROR(VLOOKUP(B4059,Projecten!A$4:X$9452,5,FALSE),"niet bekend")))</f>
        <v>0</v>
      </c>
      <c r="AD4059" s="360">
        <f t="shared" si="267"/>
        <v>548.64</v>
      </c>
      <c r="AE4059" s="296">
        <f>IF(B4059="","",(IFERROR(VLOOKUP(B4059,Projecten!A$4:X$9452,23,FALSE),"niet bekend")))</f>
        <v>548.64</v>
      </c>
      <c r="AF4059" s="360">
        <f>IF(B4059="","",(IFERROR(VLOOKUP(B4059,Projecten!A$4:X$9452,12,FALSE),"niet bekend")))</f>
        <v>548.64</v>
      </c>
      <c r="AG4059" s="209"/>
    </row>
    <row r="4060" spans="1:33" x14ac:dyDescent="0.2">
      <c r="A4060" s="202">
        <v>41004</v>
      </c>
      <c r="B4060" s="1574" t="s">
        <v>6084</v>
      </c>
      <c r="C4060" s="243" t="s">
        <v>6176</v>
      </c>
      <c r="D4060" s="243">
        <v>734618</v>
      </c>
      <c r="E4060" s="202" t="s">
        <v>26</v>
      </c>
      <c r="F4060" s="202">
        <v>1</v>
      </c>
      <c r="G4060" s="202">
        <v>8</v>
      </c>
      <c r="H4060" s="202">
        <v>5</v>
      </c>
      <c r="I4060" s="202">
        <v>2</v>
      </c>
      <c r="J4060" s="262">
        <v>43413</v>
      </c>
      <c r="K4060" s="262">
        <v>43411</v>
      </c>
      <c r="L4060" s="262">
        <v>43416</v>
      </c>
      <c r="M4060" s="263" t="s">
        <v>1485</v>
      </c>
      <c r="N4060" s="254" t="s">
        <v>47</v>
      </c>
      <c r="O4060" s="254" t="s">
        <v>47</v>
      </c>
      <c r="P4060" s="254" t="s">
        <v>47</v>
      </c>
      <c r="Q4060" s="254" t="s">
        <v>47</v>
      </c>
      <c r="R4060" s="254" t="s">
        <v>47</v>
      </c>
      <c r="S4060" s="243"/>
      <c r="T4060" s="1371"/>
      <c r="U4060" s="245">
        <v>47</v>
      </c>
      <c r="V4060" s="256" t="s">
        <v>47</v>
      </c>
      <c r="W4060" s="521" t="s">
        <v>162</v>
      </c>
      <c r="X4060" s="314" t="s">
        <v>6167</v>
      </c>
      <c r="Y4060" s="295">
        <v>25</v>
      </c>
      <c r="Z4060" s="202"/>
      <c r="AA4060" s="202"/>
      <c r="AB4060" s="499"/>
      <c r="AC4060" s="268">
        <f>IF(B4060="","",(IFERROR(VLOOKUP(B4060,Projecten!A$4:X$9452,5,FALSE),"niet bekend")))</f>
        <v>1</v>
      </c>
      <c r="AD4060" s="360">
        <f t="shared" si="267"/>
        <v>5981.77</v>
      </c>
      <c r="AE4060" s="296">
        <f>IF(B4060="","",(IFERROR(VLOOKUP(B4060,Projecten!A$4:X$9452,23,FALSE),"niet bekend")))</f>
        <v>5981.77</v>
      </c>
      <c r="AF4060" s="360">
        <f>IF(B4060="","",(IFERROR(VLOOKUP(B4060,Projecten!A$4:X$9452,12,FALSE),"niet bekend")))</f>
        <v>5981.77</v>
      </c>
      <c r="AG4060" s="209"/>
    </row>
    <row r="4061" spans="1:33" x14ac:dyDescent="0.2">
      <c r="A4061" s="202">
        <v>41005</v>
      </c>
      <c r="B4061" s="1574">
        <v>2018758</v>
      </c>
      <c r="C4061" s="243" t="s">
        <v>6176</v>
      </c>
      <c r="D4061" s="243">
        <v>761718</v>
      </c>
      <c r="E4061" s="202" t="s">
        <v>26</v>
      </c>
      <c r="F4061" s="202">
        <v>1</v>
      </c>
      <c r="G4061" s="202">
        <v>10</v>
      </c>
      <c r="H4061" s="202">
        <v>5</v>
      </c>
      <c r="I4061" s="202">
        <v>3</v>
      </c>
      <c r="J4061" s="262">
        <v>43413</v>
      </c>
      <c r="K4061" s="262">
        <v>43411</v>
      </c>
      <c r="L4061" s="263" t="s">
        <v>1485</v>
      </c>
      <c r="M4061" s="263" t="s">
        <v>1485</v>
      </c>
      <c r="N4061" s="254" t="s">
        <v>47</v>
      </c>
      <c r="O4061" s="254" t="s">
        <v>47</v>
      </c>
      <c r="P4061" s="254" t="s">
        <v>47</v>
      </c>
      <c r="Q4061" s="254" t="s">
        <v>47</v>
      </c>
      <c r="R4061" s="254" t="s">
        <v>47</v>
      </c>
      <c r="S4061" s="243"/>
      <c r="T4061" s="1371"/>
      <c r="U4061" s="245">
        <v>47</v>
      </c>
      <c r="V4061" s="256" t="s">
        <v>47</v>
      </c>
      <c r="W4061" s="521" t="s">
        <v>162</v>
      </c>
      <c r="X4061" s="314" t="s">
        <v>1250</v>
      </c>
      <c r="Y4061" s="295">
        <v>20</v>
      </c>
      <c r="Z4061" s="202"/>
      <c r="AA4061" s="202"/>
      <c r="AB4061" s="499"/>
      <c r="AC4061" s="268">
        <f>IF(B4061="","",(IFERROR(VLOOKUP(B4061,Projecten!A$4:X$9452,5,FALSE),"niet bekend")))</f>
        <v>1</v>
      </c>
      <c r="AD4061" s="360">
        <f t="shared" si="267"/>
        <v>4499.0600000000004</v>
      </c>
      <c r="AE4061" s="296">
        <f>IF(B4061="","",(IFERROR(VLOOKUP(B4061,Projecten!A$4:X$9452,23,FALSE),"niet bekend")))</f>
        <v>4499.0600000000004</v>
      </c>
      <c r="AF4061" s="360">
        <f>IF(B4061="","",(IFERROR(VLOOKUP(B4061,Projecten!A$4:X$9452,12,FALSE),"niet bekend")))</f>
        <v>4499.0600000000004</v>
      </c>
      <c r="AG4061" s="209"/>
    </row>
    <row r="4062" spans="1:33" x14ac:dyDescent="0.2">
      <c r="A4062" s="202">
        <v>41006</v>
      </c>
      <c r="B4062" s="1574">
        <v>2018760</v>
      </c>
      <c r="C4062" s="243" t="s">
        <v>6176</v>
      </c>
      <c r="D4062" s="243">
        <v>755118</v>
      </c>
      <c r="E4062" s="202" t="s">
        <v>26</v>
      </c>
      <c r="F4062" s="202">
        <v>1</v>
      </c>
      <c r="G4062" s="202">
        <v>3</v>
      </c>
      <c r="H4062" s="202">
        <v>1</v>
      </c>
      <c r="I4062" s="202">
        <v>3</v>
      </c>
      <c r="J4062" s="262">
        <v>43413</v>
      </c>
      <c r="K4062" s="262">
        <v>43411</v>
      </c>
      <c r="L4062" s="263" t="s">
        <v>1485</v>
      </c>
      <c r="M4062" s="267" t="s">
        <v>4048</v>
      </c>
      <c r="N4062" s="254" t="s">
        <v>47</v>
      </c>
      <c r="O4062" s="254" t="s">
        <v>47</v>
      </c>
      <c r="P4062" s="254" t="s">
        <v>47</v>
      </c>
      <c r="Q4062" s="254" t="s">
        <v>47</v>
      </c>
      <c r="R4062" s="254" t="s">
        <v>47</v>
      </c>
      <c r="S4062" s="243"/>
      <c r="T4062" s="1371"/>
      <c r="U4062" s="245">
        <v>47</v>
      </c>
      <c r="V4062" s="256" t="s">
        <v>47</v>
      </c>
      <c r="W4062" s="521" t="s">
        <v>162</v>
      </c>
      <c r="X4062" s="314" t="s">
        <v>6368</v>
      </c>
      <c r="Y4062" s="295">
        <v>8</v>
      </c>
      <c r="Z4062" s="202"/>
      <c r="AA4062" s="202"/>
      <c r="AB4062" s="499"/>
      <c r="AC4062" s="268">
        <f>IF(B4062="","",(IFERROR(VLOOKUP(B4062,Projecten!A$4:X$9452,5,FALSE),"niet bekend")))</f>
        <v>1</v>
      </c>
      <c r="AD4062" s="360">
        <f t="shared" si="267"/>
        <v>1507.73</v>
      </c>
      <c r="AE4062" s="296">
        <f>IF(B4062="","",(IFERROR(VLOOKUP(B4062,Projecten!A$4:X$9452,23,FALSE),"niet bekend")))</f>
        <v>1507.73</v>
      </c>
      <c r="AF4062" s="360">
        <f>IF(B4062="","",(IFERROR(VLOOKUP(B4062,Projecten!A$4:X$9452,12,FALSE),"niet bekend")))</f>
        <v>1507.73</v>
      </c>
      <c r="AG4062" s="209"/>
    </row>
    <row r="4063" spans="1:33" x14ac:dyDescent="0.2">
      <c r="A4063" s="202">
        <v>41007</v>
      </c>
      <c r="B4063" s="1574">
        <v>2018768</v>
      </c>
      <c r="C4063" s="243">
        <v>122411</v>
      </c>
      <c r="D4063" s="243" t="s">
        <v>6093</v>
      </c>
      <c r="E4063" s="202" t="s">
        <v>2800</v>
      </c>
      <c r="F4063" s="202">
        <v>4</v>
      </c>
      <c r="G4063" s="202">
        <v>32</v>
      </c>
      <c r="H4063" s="202">
        <v>20</v>
      </c>
      <c r="I4063" s="202">
        <v>12</v>
      </c>
      <c r="J4063" s="262">
        <v>43416</v>
      </c>
      <c r="K4063" s="262">
        <v>43411</v>
      </c>
      <c r="L4063" s="262" t="s">
        <v>1485</v>
      </c>
      <c r="M4063" s="263" t="s">
        <v>1485</v>
      </c>
      <c r="N4063" s="254" t="s">
        <v>47</v>
      </c>
      <c r="O4063" s="254" t="s">
        <v>47</v>
      </c>
      <c r="P4063" s="254" t="s">
        <v>47</v>
      </c>
      <c r="Q4063" s="254" t="s">
        <v>47</v>
      </c>
      <c r="R4063" s="254" t="s">
        <v>47</v>
      </c>
      <c r="S4063" s="243"/>
      <c r="T4063" s="1371"/>
      <c r="U4063" s="264">
        <v>47</v>
      </c>
      <c r="V4063" s="256" t="s">
        <v>47</v>
      </c>
      <c r="W4063" s="521" t="s">
        <v>1937</v>
      </c>
      <c r="X4063" s="314" t="s">
        <v>1250</v>
      </c>
      <c r="Y4063" s="295">
        <v>73</v>
      </c>
      <c r="Z4063" s="202"/>
      <c r="AA4063" s="202"/>
      <c r="AB4063" s="499"/>
      <c r="AC4063" s="268">
        <f>IF(B4063="","",(IFERROR(VLOOKUP(B4063,Projecten!A$4:X$9452,5,FALSE),"niet bekend")))</f>
        <v>4</v>
      </c>
      <c r="AD4063" s="360">
        <f t="shared" si="267"/>
        <v>13000</v>
      </c>
      <c r="AE4063" s="296">
        <f>IF(B4063="","",(IFERROR(VLOOKUP(B4063,Projecten!A$4:X$9452,23,FALSE),"niet bekend")))</f>
        <v>13000</v>
      </c>
      <c r="AF4063" s="360">
        <f>IF(B4063="","",(IFERROR(VLOOKUP(B4063,Projecten!A$4:X$9452,12,FALSE),"niet bekend")))</f>
        <v>13000</v>
      </c>
      <c r="AG4063" s="209"/>
    </row>
    <row r="4064" spans="1:33" x14ac:dyDescent="0.2">
      <c r="A4064" s="202">
        <v>41012</v>
      </c>
      <c r="B4064" s="1574">
        <v>2018764</v>
      </c>
      <c r="C4064" s="243">
        <v>122418</v>
      </c>
      <c r="D4064" s="243">
        <v>723218</v>
      </c>
      <c r="E4064" s="202" t="s">
        <v>26</v>
      </c>
      <c r="F4064" s="202">
        <v>1</v>
      </c>
      <c r="G4064" s="202">
        <v>9</v>
      </c>
      <c r="H4064" s="202">
        <v>7</v>
      </c>
      <c r="I4064" s="202">
        <v>3</v>
      </c>
      <c r="J4064" s="262">
        <v>43413</v>
      </c>
      <c r="K4064" s="262">
        <v>43416</v>
      </c>
      <c r="L4064" s="263" t="s">
        <v>1485</v>
      </c>
      <c r="M4064" s="263" t="s">
        <v>1485</v>
      </c>
      <c r="N4064" s="254" t="s">
        <v>47</v>
      </c>
      <c r="O4064" s="254" t="s">
        <v>47</v>
      </c>
      <c r="P4064" s="254" t="s">
        <v>47</v>
      </c>
      <c r="Q4064" s="254" t="s">
        <v>47</v>
      </c>
      <c r="R4064" s="254" t="s">
        <v>47</v>
      </c>
      <c r="S4064" s="243"/>
      <c r="T4064" s="1371"/>
      <c r="U4064" s="245">
        <v>48</v>
      </c>
      <c r="V4064" s="246" t="s">
        <v>47</v>
      </c>
      <c r="W4064" s="521" t="s">
        <v>162</v>
      </c>
      <c r="X4064" s="314" t="s">
        <v>1341</v>
      </c>
      <c r="Y4064" s="295">
        <v>20</v>
      </c>
      <c r="Z4064" s="202"/>
      <c r="AA4064" s="202"/>
      <c r="AB4064" s="499"/>
      <c r="AC4064" s="268">
        <f>IF(B4064="","",(IFERROR(VLOOKUP(B4064,Projecten!A$4:X$9452,5,FALSE),"niet bekend")))</f>
        <v>1</v>
      </c>
      <c r="AD4064" s="360">
        <f t="shared" si="267"/>
        <v>3537.03</v>
      </c>
      <c r="AE4064" s="296">
        <f>IF(B4064="","",(IFERROR(VLOOKUP(B4064,Projecten!A$4:X$9452,23,FALSE),"niet bekend")))</f>
        <v>3537.03</v>
      </c>
      <c r="AF4064" s="360">
        <f>IF(B4064="","",(IFERROR(VLOOKUP(B4064,Projecten!A$4:X$9452,12,FALSE),"niet bekend")))</f>
        <v>3537.03</v>
      </c>
      <c r="AG4064" s="209"/>
    </row>
    <row r="4065" spans="1:33" x14ac:dyDescent="0.2">
      <c r="A4065" s="202">
        <v>41013</v>
      </c>
      <c r="B4065" s="1574">
        <v>2018765</v>
      </c>
      <c r="C4065" s="243">
        <v>122418</v>
      </c>
      <c r="D4065" s="243">
        <v>744418</v>
      </c>
      <c r="E4065" s="202" t="s">
        <v>26</v>
      </c>
      <c r="F4065" s="202">
        <v>1</v>
      </c>
      <c r="G4065" s="202">
        <v>8</v>
      </c>
      <c r="H4065" s="202">
        <v>5</v>
      </c>
      <c r="I4065" s="202">
        <v>3</v>
      </c>
      <c r="J4065" s="262">
        <v>43413</v>
      </c>
      <c r="K4065" s="262">
        <v>43416</v>
      </c>
      <c r="L4065" s="263" t="s">
        <v>1485</v>
      </c>
      <c r="M4065" s="263" t="s">
        <v>1485</v>
      </c>
      <c r="N4065" s="254" t="s">
        <v>47</v>
      </c>
      <c r="O4065" s="254" t="s">
        <v>47</v>
      </c>
      <c r="P4065" s="254" t="s">
        <v>47</v>
      </c>
      <c r="Q4065" s="254" t="s">
        <v>47</v>
      </c>
      <c r="R4065" s="254" t="s">
        <v>47</v>
      </c>
      <c r="S4065" s="243"/>
      <c r="T4065" s="1371"/>
      <c r="U4065" s="264">
        <v>48</v>
      </c>
      <c r="V4065" s="246" t="s">
        <v>47</v>
      </c>
      <c r="W4065" s="521" t="s">
        <v>162</v>
      </c>
      <c r="X4065" s="314" t="s">
        <v>1341</v>
      </c>
      <c r="Y4065" s="295">
        <v>17</v>
      </c>
      <c r="Z4065" s="202"/>
      <c r="AA4065" s="202"/>
      <c r="AB4065" s="499"/>
      <c r="AC4065" s="268">
        <f>IF(B4065="","",(IFERROR(VLOOKUP(B4065,Projecten!A$4:X$9452,5,FALSE),"niet bekend")))</f>
        <v>1</v>
      </c>
      <c r="AD4065" s="360">
        <f t="shared" si="267"/>
        <v>3300.5</v>
      </c>
      <c r="AE4065" s="296">
        <f>IF(B4065="","",(IFERROR(VLOOKUP(B4065,Projecten!A$4:X$9452,23,FALSE),"niet bekend")))</f>
        <v>3300.5</v>
      </c>
      <c r="AF4065" s="360">
        <f>IF(B4065="","",(IFERROR(VLOOKUP(B4065,Projecten!A$4:X$9452,12,FALSE),"niet bekend")))</f>
        <v>3300.5</v>
      </c>
      <c r="AG4065" s="209"/>
    </row>
    <row r="4066" spans="1:33" x14ac:dyDescent="0.2">
      <c r="A4066" s="202">
        <v>41014</v>
      </c>
      <c r="B4066" s="1574">
        <v>2018773</v>
      </c>
      <c r="C4066" s="243">
        <v>122418</v>
      </c>
      <c r="D4066" s="243" t="s">
        <v>6100</v>
      </c>
      <c r="E4066" s="202" t="s">
        <v>26</v>
      </c>
      <c r="F4066" s="202">
        <v>1</v>
      </c>
      <c r="G4066" s="202">
        <v>2</v>
      </c>
      <c r="H4066" s="202">
        <v>1</v>
      </c>
      <c r="I4066" s="202">
        <v>1</v>
      </c>
      <c r="J4066" s="262">
        <v>43417</v>
      </c>
      <c r="K4066" s="263" t="s">
        <v>1485</v>
      </c>
      <c r="L4066" s="263" t="s">
        <v>1485</v>
      </c>
      <c r="M4066" s="263" t="s">
        <v>1485</v>
      </c>
      <c r="N4066" s="254" t="s">
        <v>47</v>
      </c>
      <c r="O4066" s="254" t="s">
        <v>47</v>
      </c>
      <c r="P4066" s="254" t="s">
        <v>47</v>
      </c>
      <c r="Q4066" s="254" t="s">
        <v>47</v>
      </c>
      <c r="R4066" s="254" t="s">
        <v>47</v>
      </c>
      <c r="S4066" s="243"/>
      <c r="T4066" s="1371"/>
      <c r="U4066" s="245">
        <v>48</v>
      </c>
      <c r="V4066" s="246" t="s">
        <v>47</v>
      </c>
      <c r="W4066" s="521" t="s">
        <v>162</v>
      </c>
      <c r="X4066" s="314" t="s">
        <v>1341</v>
      </c>
      <c r="Y4066" s="295">
        <v>5</v>
      </c>
      <c r="Z4066" s="202"/>
      <c r="AA4066" s="202"/>
      <c r="AB4066" s="499"/>
      <c r="AC4066" s="268">
        <f>IF(B4066="","",(IFERROR(VLOOKUP(B4066,Projecten!A$4:X$9452,5,FALSE),"niet bekend")))</f>
        <v>1</v>
      </c>
      <c r="AD4066" s="360">
        <f t="shared" si="267"/>
        <v>705.82</v>
      </c>
      <c r="AE4066" s="296">
        <f>IF(B4066="","",(IFERROR(VLOOKUP(B4066,Projecten!A$4:X$9452,23,FALSE),"niet bekend")))</f>
        <v>705.82</v>
      </c>
      <c r="AF4066" s="360">
        <f>IF(B4066="","",(IFERROR(VLOOKUP(B4066,Projecten!A$4:X$9452,12,FALSE),"niet bekend")))</f>
        <v>705.82</v>
      </c>
      <c r="AG4066" s="209"/>
    </row>
    <row r="4067" spans="1:33" x14ac:dyDescent="0.2">
      <c r="A4067" s="202">
        <v>41015</v>
      </c>
      <c r="B4067" s="1574">
        <v>2018776</v>
      </c>
      <c r="C4067" s="243">
        <v>122418</v>
      </c>
      <c r="D4067" s="243">
        <v>773818</v>
      </c>
      <c r="E4067" s="202" t="s">
        <v>26</v>
      </c>
      <c r="F4067" s="202">
        <v>1</v>
      </c>
      <c r="G4067" s="202">
        <v>8</v>
      </c>
      <c r="H4067" s="202">
        <v>5</v>
      </c>
      <c r="I4067" s="202">
        <v>3</v>
      </c>
      <c r="J4067" s="262">
        <v>43417</v>
      </c>
      <c r="K4067" s="262">
        <v>43418</v>
      </c>
      <c r="L4067" s="263" t="s">
        <v>1485</v>
      </c>
      <c r="M4067" s="263" t="s">
        <v>1485</v>
      </c>
      <c r="N4067" s="254" t="s">
        <v>47</v>
      </c>
      <c r="O4067" s="254" t="s">
        <v>47</v>
      </c>
      <c r="P4067" s="254" t="s">
        <v>47</v>
      </c>
      <c r="Q4067" s="254" t="s">
        <v>47</v>
      </c>
      <c r="R4067" s="254" t="s">
        <v>47</v>
      </c>
      <c r="S4067" s="243"/>
      <c r="T4067" s="1371"/>
      <c r="U4067" s="264">
        <v>48</v>
      </c>
      <c r="V4067" s="246" t="s">
        <v>47</v>
      </c>
      <c r="W4067" s="521" t="s">
        <v>162</v>
      </c>
      <c r="X4067" s="314" t="s">
        <v>1341</v>
      </c>
      <c r="Y4067" s="295">
        <v>17</v>
      </c>
      <c r="Z4067" s="202"/>
      <c r="AA4067" s="202"/>
      <c r="AB4067" s="499"/>
      <c r="AC4067" s="268">
        <f>IF(B4067="","",(IFERROR(VLOOKUP(B4067,Projecten!A$4:X$9452,5,FALSE),"niet bekend")))</f>
        <v>1</v>
      </c>
      <c r="AD4067" s="360">
        <f t="shared" si="267"/>
        <v>3346.16</v>
      </c>
      <c r="AE4067" s="296">
        <f>IF(B4067="","",(IFERROR(VLOOKUP(B4067,Projecten!A$4:X$9452,23,FALSE),"niet bekend")))</f>
        <v>3346.16</v>
      </c>
      <c r="AF4067" s="360">
        <f>IF(B4067="","",(IFERROR(VLOOKUP(B4067,Projecten!A$4:X$9452,12,FALSE),"niet bekend")))</f>
        <v>3346.16</v>
      </c>
      <c r="AG4067" s="209"/>
    </row>
    <row r="4068" spans="1:33" x14ac:dyDescent="0.2">
      <c r="A4068" s="202">
        <v>41016</v>
      </c>
      <c r="B4068" s="1574">
        <v>2018777</v>
      </c>
      <c r="C4068" s="243">
        <v>122418</v>
      </c>
      <c r="D4068" s="243">
        <v>745719</v>
      </c>
      <c r="E4068" s="202" t="s">
        <v>26</v>
      </c>
      <c r="F4068" s="202">
        <v>1</v>
      </c>
      <c r="G4068" s="202">
        <v>8</v>
      </c>
      <c r="H4068" s="202">
        <v>5</v>
      </c>
      <c r="I4068" s="202">
        <v>3</v>
      </c>
      <c r="J4068" s="262">
        <v>43417</v>
      </c>
      <c r="K4068" s="262">
        <v>43418</v>
      </c>
      <c r="L4068" s="263" t="s">
        <v>1485</v>
      </c>
      <c r="M4068" s="263" t="s">
        <v>1485</v>
      </c>
      <c r="N4068" s="254" t="s">
        <v>47</v>
      </c>
      <c r="O4068" s="254" t="s">
        <v>47</v>
      </c>
      <c r="P4068" s="254" t="s">
        <v>47</v>
      </c>
      <c r="Q4068" s="254" t="s">
        <v>47</v>
      </c>
      <c r="R4068" s="254" t="s">
        <v>47</v>
      </c>
      <c r="S4068" s="243"/>
      <c r="T4068" s="1371"/>
      <c r="U4068" s="264">
        <v>48</v>
      </c>
      <c r="V4068" s="246" t="s">
        <v>47</v>
      </c>
      <c r="W4068" s="521" t="s">
        <v>162</v>
      </c>
      <c r="X4068" s="314" t="s">
        <v>1341</v>
      </c>
      <c r="Y4068" s="295">
        <v>18</v>
      </c>
      <c r="Z4068" s="202"/>
      <c r="AA4068" s="202"/>
      <c r="AB4068" s="499"/>
      <c r="AC4068" s="268">
        <f>IF(B4068="","",(IFERROR(VLOOKUP(B4068,Projecten!A$4:X$9452,5,FALSE),"niet bekend")))</f>
        <v>1</v>
      </c>
      <c r="AD4068" s="360">
        <f t="shared" si="267"/>
        <v>3304.56</v>
      </c>
      <c r="AE4068" s="296">
        <f>IF(B4068="","",(IFERROR(VLOOKUP(B4068,Projecten!A$4:X$9452,23,FALSE),"niet bekend")))</f>
        <v>3304.56</v>
      </c>
      <c r="AF4068" s="360">
        <f>IF(B4068="","",(IFERROR(VLOOKUP(B4068,Projecten!A$4:X$9452,12,FALSE),"niet bekend")))</f>
        <v>3304.56</v>
      </c>
      <c r="AG4068" s="209"/>
    </row>
    <row r="4069" spans="1:33" x14ac:dyDescent="0.2">
      <c r="A4069" s="202">
        <v>41018</v>
      </c>
      <c r="B4069" s="617">
        <v>2018802</v>
      </c>
      <c r="C4069" s="272" t="s">
        <v>6211</v>
      </c>
      <c r="D4069" s="272">
        <v>742219</v>
      </c>
      <c r="E4069" s="273" t="s">
        <v>26</v>
      </c>
      <c r="F4069" s="273">
        <v>1</v>
      </c>
      <c r="G4069" s="273">
        <v>10</v>
      </c>
      <c r="H4069" s="273">
        <v>6</v>
      </c>
      <c r="I4069" s="273">
        <v>2</v>
      </c>
      <c r="J4069" s="262">
        <v>43424</v>
      </c>
      <c r="K4069" s="262">
        <v>43423</v>
      </c>
      <c r="L4069" s="263" t="s">
        <v>1485</v>
      </c>
      <c r="M4069" s="263" t="s">
        <v>1485</v>
      </c>
      <c r="N4069" s="254" t="s">
        <v>47</v>
      </c>
      <c r="O4069" s="254" t="s">
        <v>47</v>
      </c>
      <c r="P4069" s="254" t="s">
        <v>47</v>
      </c>
      <c r="Q4069" s="254" t="s">
        <v>47</v>
      </c>
      <c r="R4069" s="254" t="s">
        <v>47</v>
      </c>
      <c r="S4069" s="243"/>
      <c r="T4069" s="1371"/>
      <c r="U4069" s="245">
        <v>48</v>
      </c>
      <c r="V4069" s="246" t="s">
        <v>47</v>
      </c>
      <c r="W4069" s="202" t="s">
        <v>6146</v>
      </c>
      <c r="X4069" s="265" t="s">
        <v>6386</v>
      </c>
      <c r="Y4069" s="248">
        <v>17</v>
      </c>
      <c r="Z4069" s="202"/>
      <c r="AA4069" s="202"/>
      <c r="AB4069" s="499"/>
      <c r="AC4069" s="268">
        <f>IF(B4069="","",(IFERROR(VLOOKUP(B4069,Projecten!A$4:X$9452,5,FALSE),"niet bekend")))</f>
        <v>1</v>
      </c>
      <c r="AD4069" s="360">
        <f t="shared" si="267"/>
        <v>3637.36</v>
      </c>
      <c r="AE4069" s="296">
        <f>IF(B4069="","",(IFERROR(VLOOKUP(B4069,Projecten!A$4:X$9452,23,FALSE),"niet bekend")))</f>
        <v>3637.36</v>
      </c>
      <c r="AF4069" s="360">
        <f>IF(B4069="","",(IFERROR(VLOOKUP(B4069,Projecten!A$4:X$9452,12,FALSE),"niet bekend")))</f>
        <v>3637.36</v>
      </c>
      <c r="AG4069" s="209"/>
    </row>
    <row r="4070" spans="1:33" x14ac:dyDescent="0.2">
      <c r="A4070" s="202">
        <v>41021</v>
      </c>
      <c r="B4070" s="1574">
        <v>2018778</v>
      </c>
      <c r="C4070" s="243">
        <v>122422</v>
      </c>
      <c r="D4070" s="243">
        <v>745819</v>
      </c>
      <c r="E4070" s="202" t="s">
        <v>26</v>
      </c>
      <c r="F4070" s="202">
        <v>1</v>
      </c>
      <c r="G4070" s="202">
        <v>8</v>
      </c>
      <c r="H4070" s="202">
        <v>5</v>
      </c>
      <c r="I4070" s="202">
        <v>3</v>
      </c>
      <c r="J4070" s="262">
        <v>43417</v>
      </c>
      <c r="K4070" s="262">
        <v>43418</v>
      </c>
      <c r="L4070" s="263" t="s">
        <v>1485</v>
      </c>
      <c r="M4070" s="263" t="s">
        <v>1485</v>
      </c>
      <c r="N4070" s="254" t="s">
        <v>47</v>
      </c>
      <c r="O4070" s="254" t="s">
        <v>47</v>
      </c>
      <c r="P4070" s="254" t="s">
        <v>47</v>
      </c>
      <c r="Q4070" s="254" t="s">
        <v>47</v>
      </c>
      <c r="R4070" s="254" t="s">
        <v>47</v>
      </c>
      <c r="S4070" s="243"/>
      <c r="T4070" s="1371"/>
      <c r="U4070" s="264">
        <v>49</v>
      </c>
      <c r="V4070" s="246" t="s">
        <v>47</v>
      </c>
      <c r="W4070" s="521" t="s">
        <v>162</v>
      </c>
      <c r="X4070" s="314" t="s">
        <v>1341</v>
      </c>
      <c r="Y4070" s="295">
        <v>18</v>
      </c>
      <c r="Z4070" s="202"/>
      <c r="AA4070" s="202"/>
      <c r="AB4070" s="499"/>
      <c r="AC4070" s="268">
        <f>IF(B4070="","",(IFERROR(VLOOKUP(B4070,Projecten!A$4:X$9452,5,FALSE),"niet bekend")))</f>
        <v>1</v>
      </c>
      <c r="AD4070" s="360">
        <f t="shared" si="267"/>
        <v>3304.56</v>
      </c>
      <c r="AE4070" s="296">
        <f>IF(B4070="","",(IFERROR(VLOOKUP(B4070,Projecten!A$4:X$9452,23,FALSE),"niet bekend")))</f>
        <v>3304.56</v>
      </c>
      <c r="AF4070" s="360">
        <f>IF(B4070="","",(IFERROR(VLOOKUP(B4070,Projecten!A$4:X$9452,12,FALSE),"niet bekend")))</f>
        <v>3304.56</v>
      </c>
      <c r="AG4070" s="209"/>
    </row>
    <row r="4071" spans="1:33" s="312" customFormat="1" x14ac:dyDescent="0.2">
      <c r="A4071" s="298"/>
      <c r="B4071" s="299"/>
      <c r="C4071" s="299"/>
      <c r="D4071" s="300"/>
      <c r="E4071" s="300"/>
      <c r="F4071" s="300"/>
      <c r="G4071" s="300"/>
      <c r="H4071" s="300"/>
      <c r="I4071" s="300"/>
      <c r="J4071" s="301"/>
      <c r="K4071" s="301"/>
      <c r="L4071" s="301"/>
      <c r="M4071" s="302"/>
      <c r="N4071" s="302"/>
      <c r="O4071" s="302"/>
      <c r="P4071" s="302"/>
      <c r="Q4071" s="302"/>
      <c r="R4071" s="302"/>
      <c r="S4071" s="303"/>
      <c r="T4071" s="1445"/>
      <c r="U4071" s="305"/>
      <c r="V4071" s="306"/>
      <c r="W4071" s="307"/>
      <c r="X4071" s="307"/>
      <c r="Y4071" s="307"/>
      <c r="Z4071" s="298"/>
      <c r="AA4071" s="308"/>
      <c r="AB4071" s="410"/>
      <c r="AC4071" s="310"/>
      <c r="AD4071" s="412"/>
    </row>
    <row r="4072" spans="1:33" s="236" customFormat="1" ht="12" customHeight="1" x14ac:dyDescent="0.2">
      <c r="A4072" s="220"/>
      <c r="B4072" s="221"/>
      <c r="C4072" s="221"/>
      <c r="D4072" s="222">
        <f>SUM(G4072:I4072)</f>
        <v>372</v>
      </c>
      <c r="E4072" s="220"/>
      <c r="F4072" s="220">
        <f>SUM(F4073:F4110)</f>
        <v>22</v>
      </c>
      <c r="G4072" s="220">
        <f>SUM(G4073:G4110)</f>
        <v>179</v>
      </c>
      <c r="H4072" s="220">
        <f>SUM(H4073:H4110)</f>
        <v>116</v>
      </c>
      <c r="I4072" s="220">
        <f>SUM(I4073:I4110)</f>
        <v>77</v>
      </c>
      <c r="J4072" s="223"/>
      <c r="K4072" s="223"/>
      <c r="L4072" s="223"/>
      <c r="M4072" s="224"/>
      <c r="N4072" s="224"/>
      <c r="O4072" s="224"/>
      <c r="P4072" s="224"/>
      <c r="Q4072" s="224"/>
      <c r="R4072" s="224"/>
      <c r="S4072" s="225">
        <v>48</v>
      </c>
      <c r="T4072" s="1442"/>
      <c r="U4072" s="227"/>
      <c r="V4072" s="228"/>
      <c r="W4072" s="229"/>
      <c r="X4072" s="230">
        <f>SUM(Y4072:Y4110)</f>
        <v>553</v>
      </c>
      <c r="Y4072" s="231"/>
      <c r="Z4072" s="231">
        <v>0</v>
      </c>
      <c r="AA4072" s="232">
        <f>X4072-Z4072</f>
        <v>553</v>
      </c>
      <c r="AB4072" s="221"/>
      <c r="AC4072" s="234"/>
      <c r="AD4072" s="384">
        <f>SUM(AD4073:AD4110)</f>
        <v>84185.749999999971</v>
      </c>
    </row>
    <row r="4073" spans="1:33" x14ac:dyDescent="0.2">
      <c r="A4073" s="202"/>
      <c r="B4073" s="237"/>
      <c r="C4073" s="238"/>
      <c r="D4073" s="239"/>
      <c r="E4073" s="240"/>
      <c r="F4073" s="240"/>
      <c r="G4073" s="240"/>
      <c r="H4073" s="240"/>
      <c r="I4073" s="240"/>
      <c r="J4073" s="241"/>
      <c r="K4073" s="241"/>
      <c r="L4073" s="241"/>
      <c r="M4073" s="242"/>
      <c r="N4073" s="242"/>
      <c r="O4073" s="242"/>
      <c r="P4073" s="242"/>
      <c r="Q4073" s="242"/>
      <c r="R4073" s="242"/>
      <c r="S4073" s="243" t="s">
        <v>4555</v>
      </c>
      <c r="T4073" s="1371"/>
      <c r="U4073" s="245"/>
      <c r="V4073" s="246"/>
      <c r="X4073" s="247" t="s">
        <v>4856</v>
      </c>
      <c r="Y4073" s="248"/>
      <c r="Z4073" s="202"/>
      <c r="AA4073" s="202"/>
      <c r="AB4073" s="243"/>
      <c r="AC4073" s="249" t="str">
        <f>IF(B4073="","",(IFERROR(VLOOKUP(B4073,Projecten!A$4:X$9452,5,FALSE),"niet bekend")))</f>
        <v/>
      </c>
      <c r="AD4073" s="330" t="str">
        <f>IF(AC4073="","",(IF(F4073=0,AF4073,(F4073/AC4073*AF4073))))</f>
        <v/>
      </c>
      <c r="AE4073" s="211" t="str">
        <f>IF(B4073="","",(IFERROR(VLOOKUP(B4073,Projecten!A$4:X$9452,23,FALSE),"niet bekend")))</f>
        <v/>
      </c>
      <c r="AF4073" s="330" t="str">
        <f>IF(B4073="","",(IFERROR(VLOOKUP(B4073,Projecten!A$4:X$9452,12,FALSE),"niet bekend")))</f>
        <v/>
      </c>
      <c r="AG4073" s="209"/>
    </row>
    <row r="4074" spans="1:33" s="259" customFormat="1" x14ac:dyDescent="0.2">
      <c r="A4074" s="202"/>
      <c r="B4074" s="250"/>
      <c r="C4074" s="251"/>
      <c r="D4074" s="251"/>
      <c r="E4074" s="239"/>
      <c r="F4074" s="239"/>
      <c r="G4074" s="239"/>
      <c r="H4074" s="239"/>
      <c r="I4074" s="239"/>
      <c r="J4074" s="253"/>
      <c r="K4074" s="253"/>
      <c r="L4074" s="253"/>
      <c r="M4074" s="253"/>
      <c r="N4074" s="254"/>
      <c r="O4074" s="254"/>
      <c r="P4074" s="254"/>
      <c r="Q4074" s="254"/>
      <c r="R4074" s="254"/>
      <c r="S4074" s="243">
        <v>2018</v>
      </c>
      <c r="T4074" s="1443"/>
      <c r="U4074" s="255"/>
      <c r="V4074" s="256"/>
      <c r="W4074" s="239"/>
      <c r="X4074" s="239"/>
      <c r="Y4074" s="257"/>
      <c r="Z4074" s="239"/>
      <c r="AA4074" s="239"/>
      <c r="AB4074" s="1120"/>
      <c r="AC4074" s="268" t="str">
        <f>IF(B4074="","",(IFERROR(VLOOKUP(B4074,Projecten!A$4:X$9452,5,FALSE),"niet bekend")))</f>
        <v/>
      </c>
      <c r="AD4074" s="360" t="str">
        <f>IF(AC4074="","",(IF(F4074=0,AF4074,(F4074/AC4074*AF4074))))</f>
        <v/>
      </c>
      <c r="AE4074" s="296" t="str">
        <f>IF(B4074="","",(IFERROR(VLOOKUP(B4074,Projecten!A$4:X$9452,23,FALSE),"niet bekend")))</f>
        <v/>
      </c>
      <c r="AF4074" s="360" t="str">
        <f>IF(B4074="","",(IFERROR(VLOOKUP(B4074,Projecten!A$4:X$9452,12,FALSE),"niet bekend")))</f>
        <v/>
      </c>
    </row>
    <row r="4075" spans="1:33" x14ac:dyDescent="0.2">
      <c r="B4075" s="243"/>
      <c r="C4075" s="243"/>
      <c r="D4075" s="209"/>
      <c r="E4075" s="209"/>
      <c r="F4075" s="209"/>
      <c r="G4075" s="209"/>
      <c r="H4075" s="209"/>
      <c r="I4075" s="209"/>
      <c r="J4075" s="244"/>
      <c r="K4075" s="244"/>
      <c r="L4075" s="244"/>
      <c r="M4075" s="244"/>
      <c r="S4075" s="243"/>
      <c r="T4075" s="1371"/>
      <c r="U4075" s="245"/>
      <c r="V4075" s="246"/>
      <c r="Y4075" s="248"/>
      <c r="Z4075" s="202"/>
      <c r="AA4075" s="202"/>
      <c r="AB4075" s="499"/>
      <c r="AC4075" s="268"/>
      <c r="AD4075" s="360"/>
      <c r="AE4075" s="296"/>
      <c r="AF4075" s="360"/>
      <c r="AG4075" s="209"/>
    </row>
    <row r="4076" spans="1:33" s="347" customFormat="1" x14ac:dyDescent="0.2">
      <c r="A4076" s="347">
        <v>41341</v>
      </c>
      <c r="B4076" s="252"/>
      <c r="C4076" s="252"/>
      <c r="D4076" s="347" t="s">
        <v>6362</v>
      </c>
      <c r="J4076" s="341"/>
      <c r="K4076" s="341"/>
      <c r="L4076" s="341"/>
      <c r="M4076" s="341"/>
      <c r="N4076" s="340"/>
      <c r="O4076" s="340"/>
      <c r="P4076" s="340"/>
      <c r="Q4076" s="340"/>
      <c r="R4076" s="340"/>
      <c r="S4076" s="252"/>
      <c r="T4076" s="1577"/>
      <c r="U4076" s="342"/>
      <c r="V4076" s="343"/>
      <c r="W4076" s="344"/>
      <c r="X4076" s="337"/>
      <c r="Y4076" s="351">
        <v>24.75</v>
      </c>
      <c r="Z4076" s="337"/>
      <c r="AA4076" s="337"/>
      <c r="AB4076" s="1578"/>
      <c r="AC4076" s="346"/>
      <c r="AD4076" s="1579"/>
      <c r="AE4076" s="345"/>
      <c r="AF4076" s="1579"/>
    </row>
    <row r="4077" spans="1:33" s="259" customFormat="1" x14ac:dyDescent="0.2">
      <c r="A4077" s="337">
        <v>41342</v>
      </c>
      <c r="B4077" s="250"/>
      <c r="C4077" s="251"/>
      <c r="D4077" s="252" t="s">
        <v>6028</v>
      </c>
      <c r="E4077" s="239"/>
      <c r="F4077" s="239"/>
      <c r="G4077" s="239"/>
      <c r="H4077" s="239"/>
      <c r="I4077" s="239"/>
      <c r="J4077" s="253"/>
      <c r="K4077" s="253"/>
      <c r="L4077" s="253"/>
      <c r="M4077" s="253"/>
      <c r="N4077" s="254"/>
      <c r="O4077" s="254"/>
      <c r="P4077" s="254"/>
      <c r="Q4077" s="254"/>
      <c r="R4077" s="254"/>
      <c r="S4077" s="251"/>
      <c r="T4077" s="1443"/>
      <c r="U4077" s="255"/>
      <c r="V4077" s="256"/>
      <c r="W4077" s="260"/>
      <c r="X4077" s="239"/>
      <c r="Y4077" s="351">
        <v>17</v>
      </c>
      <c r="Z4077" s="239"/>
      <c r="AA4077" s="239"/>
      <c r="AB4077" s="1120"/>
      <c r="AC4077" s="249"/>
      <c r="AD4077" s="330"/>
      <c r="AE4077" s="211"/>
      <c r="AF4077" s="330"/>
    </row>
    <row r="4078" spans="1:33" s="259" customFormat="1" x14ac:dyDescent="0.2">
      <c r="A4078" s="337">
        <v>41344</v>
      </c>
      <c r="B4078" s="250"/>
      <c r="C4078" s="251"/>
      <c r="D4078" s="252" t="s">
        <v>6398</v>
      </c>
      <c r="E4078" s="239"/>
      <c r="F4078" s="239"/>
      <c r="G4078" s="239"/>
      <c r="H4078" s="239"/>
      <c r="I4078" s="239"/>
      <c r="J4078" s="253"/>
      <c r="K4078" s="253"/>
      <c r="L4078" s="253"/>
      <c r="M4078" s="253"/>
      <c r="N4078" s="254"/>
      <c r="O4078" s="254"/>
      <c r="P4078" s="254"/>
      <c r="Q4078" s="254"/>
      <c r="R4078" s="254"/>
      <c r="S4078" s="251"/>
      <c r="T4078" s="1443"/>
      <c r="U4078" s="255"/>
      <c r="V4078" s="256"/>
      <c r="W4078" s="260"/>
      <c r="X4078" s="239"/>
      <c r="Y4078" s="351">
        <v>8.25</v>
      </c>
      <c r="Z4078" s="239"/>
      <c r="AA4078" s="239"/>
      <c r="AB4078" s="1120"/>
      <c r="AC4078" s="249"/>
      <c r="AD4078" s="330"/>
      <c r="AE4078" s="211"/>
      <c r="AF4078" s="330"/>
    </row>
    <row r="4079" spans="1:33" s="259" customFormat="1" x14ac:dyDescent="0.2">
      <c r="A4079" s="337">
        <v>41345</v>
      </c>
      <c r="B4079" s="250"/>
      <c r="C4079" s="251"/>
      <c r="D4079" s="252" t="s">
        <v>6387</v>
      </c>
      <c r="E4079" s="239"/>
      <c r="F4079" s="239"/>
      <c r="G4079" s="239"/>
      <c r="H4079" s="239"/>
      <c r="I4079" s="239"/>
      <c r="J4079" s="253"/>
      <c r="K4079" s="253"/>
      <c r="L4079" s="253"/>
      <c r="M4079" s="253"/>
      <c r="N4079" s="254"/>
      <c r="O4079" s="254"/>
      <c r="P4079" s="254"/>
      <c r="Q4079" s="254"/>
      <c r="R4079" s="254"/>
      <c r="S4079" s="251"/>
      <c r="T4079" s="1443"/>
      <c r="U4079" s="255"/>
      <c r="V4079" s="256"/>
      <c r="W4079" s="260"/>
      <c r="X4079" s="239"/>
      <c r="Y4079" s="351">
        <v>38</v>
      </c>
      <c r="Z4079" s="239"/>
      <c r="AA4079" s="239"/>
      <c r="AB4079" s="1120"/>
      <c r="AC4079" s="249"/>
      <c r="AD4079" s="330"/>
      <c r="AE4079" s="211"/>
      <c r="AF4079" s="330"/>
    </row>
    <row r="4080" spans="1:33" s="259" customFormat="1" x14ac:dyDescent="0.2">
      <c r="A4080" s="337">
        <v>41346</v>
      </c>
      <c r="B4080" s="250"/>
      <c r="C4080" s="251"/>
      <c r="D4080" s="252" t="s">
        <v>6388</v>
      </c>
      <c r="E4080" s="239"/>
      <c r="F4080" s="239"/>
      <c r="G4080" s="239"/>
      <c r="H4080" s="239"/>
      <c r="I4080" s="239"/>
      <c r="J4080" s="253"/>
      <c r="K4080" s="253"/>
      <c r="L4080" s="253"/>
      <c r="M4080" s="253"/>
      <c r="N4080" s="254"/>
      <c r="O4080" s="254"/>
      <c r="P4080" s="254"/>
      <c r="Q4080" s="254"/>
      <c r="R4080" s="254"/>
      <c r="S4080" s="251"/>
      <c r="T4080" s="1443"/>
      <c r="U4080" s="255"/>
      <c r="V4080" s="256"/>
      <c r="W4080" s="260"/>
      <c r="X4080" s="239"/>
      <c r="Y4080" s="351">
        <v>16.5</v>
      </c>
      <c r="Z4080" s="239"/>
      <c r="AA4080" s="239"/>
      <c r="AB4080" s="1120"/>
      <c r="AC4080" s="249"/>
      <c r="AD4080" s="330"/>
      <c r="AE4080" s="211"/>
      <c r="AF4080" s="330"/>
    </row>
    <row r="4081" spans="1:33" s="259" customFormat="1" x14ac:dyDescent="0.2">
      <c r="A4081" s="337">
        <v>41347</v>
      </c>
      <c r="B4081" s="250"/>
      <c r="C4081" s="251"/>
      <c r="D4081" s="252" t="s">
        <v>6389</v>
      </c>
      <c r="E4081" s="239"/>
      <c r="F4081" s="239"/>
      <c r="G4081" s="239"/>
      <c r="H4081" s="239"/>
      <c r="I4081" s="239"/>
      <c r="J4081" s="253"/>
      <c r="K4081" s="253"/>
      <c r="L4081" s="253"/>
      <c r="M4081" s="253"/>
      <c r="N4081" s="254"/>
      <c r="O4081" s="254"/>
      <c r="P4081" s="254"/>
      <c r="Q4081" s="254"/>
      <c r="R4081" s="254"/>
      <c r="S4081" s="251"/>
      <c r="T4081" s="1443"/>
      <c r="U4081" s="255"/>
      <c r="V4081" s="256"/>
      <c r="W4081" s="260"/>
      <c r="X4081" s="239"/>
      <c r="Y4081" s="351">
        <v>0</v>
      </c>
      <c r="Z4081" s="239"/>
      <c r="AA4081" s="239"/>
      <c r="AB4081" s="1120"/>
      <c r="AC4081" s="249"/>
      <c r="AD4081" s="330"/>
      <c r="AE4081" s="211"/>
      <c r="AF4081" s="330"/>
    </row>
    <row r="4082" spans="1:33" s="259" customFormat="1" x14ac:dyDescent="0.2">
      <c r="A4082" s="337">
        <v>41348</v>
      </c>
      <c r="B4082" s="250"/>
      <c r="C4082" s="251"/>
      <c r="D4082" s="252" t="s">
        <v>6391</v>
      </c>
      <c r="E4082" s="239"/>
      <c r="F4082" s="239"/>
      <c r="G4082" s="239"/>
      <c r="H4082" s="239"/>
      <c r="I4082" s="239"/>
      <c r="J4082" s="253"/>
      <c r="K4082" s="253"/>
      <c r="L4082" s="253"/>
      <c r="M4082" s="253"/>
      <c r="N4082" s="254"/>
      <c r="O4082" s="254"/>
      <c r="P4082" s="254"/>
      <c r="Q4082" s="254"/>
      <c r="R4082" s="254"/>
      <c r="S4082" s="251"/>
      <c r="T4082" s="1443"/>
      <c r="U4082" s="255"/>
      <c r="V4082" s="256"/>
      <c r="W4082" s="260"/>
      <c r="X4082" s="239"/>
      <c r="Y4082" s="351">
        <v>2</v>
      </c>
      <c r="Z4082" s="239"/>
      <c r="AA4082" s="239"/>
      <c r="AB4082" s="1120"/>
      <c r="AC4082" s="249"/>
      <c r="AD4082" s="330"/>
      <c r="AE4082" s="211"/>
      <c r="AF4082" s="330"/>
    </row>
    <row r="4083" spans="1:33" s="259" customFormat="1" x14ac:dyDescent="0.2">
      <c r="A4083" s="337">
        <v>41509</v>
      </c>
      <c r="B4083" s="250"/>
      <c r="C4083" s="251"/>
      <c r="D4083" s="252" t="s">
        <v>6405</v>
      </c>
      <c r="E4083" s="239"/>
      <c r="F4083" s="239"/>
      <c r="G4083" s="239"/>
      <c r="H4083" s="239"/>
      <c r="I4083" s="239"/>
      <c r="J4083" s="253"/>
      <c r="K4083" s="253"/>
      <c r="L4083" s="253"/>
      <c r="M4083" s="253"/>
      <c r="N4083" s="254"/>
      <c r="O4083" s="254"/>
      <c r="P4083" s="254"/>
      <c r="Q4083" s="254"/>
      <c r="R4083" s="254"/>
      <c r="S4083" s="251"/>
      <c r="T4083" s="1443"/>
      <c r="U4083" s="255"/>
      <c r="V4083" s="256"/>
      <c r="W4083" s="260"/>
      <c r="X4083" s="239"/>
      <c r="Y4083" s="351">
        <v>0.5</v>
      </c>
      <c r="Z4083" s="239"/>
      <c r="AA4083" s="239"/>
      <c r="AB4083" s="1120"/>
      <c r="AC4083" s="249"/>
      <c r="AD4083" s="330"/>
      <c r="AE4083" s="211"/>
      <c r="AF4083" s="330"/>
    </row>
    <row r="4084" spans="1:33" s="259" customFormat="1" x14ac:dyDescent="0.2">
      <c r="A4084" s="202"/>
      <c r="B4084" s="250"/>
      <c r="C4084" s="251"/>
      <c r="D4084" s="252"/>
      <c r="E4084" s="239"/>
      <c r="F4084" s="239"/>
      <c r="G4084" s="239"/>
      <c r="H4084" s="239"/>
      <c r="I4084" s="239"/>
      <c r="J4084" s="253"/>
      <c r="K4084" s="253"/>
      <c r="L4084" s="253"/>
      <c r="M4084" s="253"/>
      <c r="N4084" s="254"/>
      <c r="O4084" s="254"/>
      <c r="P4084" s="254"/>
      <c r="Q4084" s="254"/>
      <c r="R4084" s="254"/>
      <c r="S4084" s="251"/>
      <c r="T4084" s="1443"/>
      <c r="U4084" s="255"/>
      <c r="V4084" s="256"/>
      <c r="W4084" s="260"/>
      <c r="X4084" s="239"/>
      <c r="Y4084" s="257"/>
      <c r="Z4084" s="239"/>
      <c r="AA4084" s="239"/>
      <c r="AB4084" s="1120"/>
      <c r="AC4084" s="249"/>
      <c r="AD4084" s="330"/>
      <c r="AE4084" s="211"/>
      <c r="AF4084" s="330"/>
    </row>
    <row r="4085" spans="1:33" x14ac:dyDescent="0.2">
      <c r="A4085" s="202">
        <v>41349</v>
      </c>
      <c r="B4085" s="1574">
        <v>2018754</v>
      </c>
      <c r="C4085" s="243">
        <v>122409</v>
      </c>
      <c r="D4085" s="243">
        <v>741119</v>
      </c>
      <c r="E4085" s="202" t="s">
        <v>26</v>
      </c>
      <c r="F4085" s="202">
        <v>1</v>
      </c>
      <c r="G4085" s="202">
        <v>7</v>
      </c>
      <c r="H4085" s="202">
        <v>5</v>
      </c>
      <c r="I4085" s="202">
        <v>2</v>
      </c>
      <c r="J4085" s="262">
        <v>43413</v>
      </c>
      <c r="K4085" s="262">
        <v>43411</v>
      </c>
      <c r="L4085" s="263" t="s">
        <v>1485</v>
      </c>
      <c r="M4085" s="263" t="s">
        <v>1485</v>
      </c>
      <c r="N4085" s="254" t="s">
        <v>47</v>
      </c>
      <c r="O4085" s="254" t="s">
        <v>47</v>
      </c>
      <c r="P4085" s="254" t="s">
        <v>47</v>
      </c>
      <c r="Q4085" s="254" t="s">
        <v>47</v>
      </c>
      <c r="R4085" s="254" t="s">
        <v>47</v>
      </c>
      <c r="S4085" s="243"/>
      <c r="T4085" s="1371"/>
      <c r="U4085" s="245">
        <v>47</v>
      </c>
      <c r="V4085" s="256" t="s">
        <v>47</v>
      </c>
      <c r="W4085" s="521" t="s">
        <v>6085</v>
      </c>
      <c r="X4085" s="314" t="s">
        <v>6385</v>
      </c>
      <c r="Y4085" s="295">
        <v>14</v>
      </c>
      <c r="Z4085" s="202"/>
      <c r="AA4085" s="202"/>
      <c r="AB4085" s="499"/>
      <c r="AC4085" s="268">
        <f>IF(B4085="","",(IFERROR(VLOOKUP(B4085,Projecten!A$4:X$9452,5,FALSE),"niet bekend")))</f>
        <v>1</v>
      </c>
      <c r="AD4085" s="360">
        <f t="shared" ref="AD4085:AD4102" si="268">IF(AC4085="","",(IF(F4085=0,AF4085,(F4085/AC4085*AF4085))))</f>
        <v>2573.5</v>
      </c>
      <c r="AE4085" s="296">
        <f>IF(B4085="","",(IFERROR(VLOOKUP(B4085,Projecten!A$4:X$9452,23,FALSE),"niet bekend")))</f>
        <v>2573.5</v>
      </c>
      <c r="AF4085" s="360">
        <f>IF(B4085="","",(IFERROR(VLOOKUP(B4085,Projecten!A$4:X$9452,12,FALSE),"niet bekend")))</f>
        <v>2573.5</v>
      </c>
      <c r="AG4085" s="209"/>
    </row>
    <row r="4086" spans="1:33" x14ac:dyDescent="0.2">
      <c r="A4086" s="202">
        <v>41350</v>
      </c>
      <c r="B4086" s="1574">
        <v>2018761</v>
      </c>
      <c r="C4086" s="243">
        <v>122412</v>
      </c>
      <c r="D4086" s="243">
        <v>741219</v>
      </c>
      <c r="E4086" s="202" t="s">
        <v>26</v>
      </c>
      <c r="F4086" s="202">
        <v>1</v>
      </c>
      <c r="G4086" s="202">
        <v>7</v>
      </c>
      <c r="H4086" s="202">
        <v>5</v>
      </c>
      <c r="I4086" s="202">
        <v>2</v>
      </c>
      <c r="J4086" s="262">
        <v>43413</v>
      </c>
      <c r="K4086" s="262">
        <v>43411</v>
      </c>
      <c r="L4086" s="263" t="s">
        <v>47</v>
      </c>
      <c r="M4086" s="263" t="s">
        <v>47</v>
      </c>
      <c r="N4086" s="254" t="s">
        <v>47</v>
      </c>
      <c r="O4086" s="254" t="s">
        <v>47</v>
      </c>
      <c r="P4086" s="254" t="s">
        <v>47</v>
      </c>
      <c r="Q4086" s="254" t="s">
        <v>47</v>
      </c>
      <c r="R4086" s="254" t="s">
        <v>47</v>
      </c>
      <c r="S4086" s="243"/>
      <c r="T4086" s="1371"/>
      <c r="U4086" s="245">
        <v>48</v>
      </c>
      <c r="V4086" s="256" t="s">
        <v>47</v>
      </c>
      <c r="W4086" s="521" t="s">
        <v>6085</v>
      </c>
      <c r="X4086" s="314" t="s">
        <v>6380</v>
      </c>
      <c r="Y4086" s="295">
        <v>14</v>
      </c>
      <c r="Z4086" s="202"/>
      <c r="AA4086" s="202"/>
      <c r="AB4086" s="499"/>
      <c r="AC4086" s="268">
        <f>IF(B4086="","",(IFERROR(VLOOKUP(B4086,Projecten!A$4:X$9452,5,FALSE),"niet bekend")))</f>
        <v>1</v>
      </c>
      <c r="AD4086" s="360">
        <f t="shared" si="268"/>
        <v>2573.5</v>
      </c>
      <c r="AE4086" s="296">
        <f>IF(B4086="","",(IFERROR(VLOOKUP(B4086,Projecten!A$4:X$9452,23,FALSE),"niet bekend")))</f>
        <v>2573.5</v>
      </c>
      <c r="AF4086" s="360">
        <f>IF(B4086="","",(IFERROR(VLOOKUP(B4086,Projecten!A$4:X$9452,12,FALSE),"niet bekend")))</f>
        <v>2573.5</v>
      </c>
      <c r="AG4086" s="209"/>
    </row>
    <row r="4087" spans="1:33" x14ac:dyDescent="0.2">
      <c r="A4087" s="202">
        <v>41351</v>
      </c>
      <c r="B4087" s="1574">
        <v>2018772</v>
      </c>
      <c r="C4087" s="243">
        <v>122412</v>
      </c>
      <c r="D4087" s="243">
        <v>741319</v>
      </c>
      <c r="E4087" s="202" t="s">
        <v>26</v>
      </c>
      <c r="F4087" s="202">
        <v>1</v>
      </c>
      <c r="G4087" s="202">
        <v>7</v>
      </c>
      <c r="H4087" s="202">
        <v>5</v>
      </c>
      <c r="I4087" s="202">
        <v>2</v>
      </c>
      <c r="J4087" s="262">
        <v>43417</v>
      </c>
      <c r="K4087" s="262">
        <v>43418</v>
      </c>
      <c r="L4087" s="263" t="s">
        <v>1485</v>
      </c>
      <c r="M4087" s="263" t="s">
        <v>1485</v>
      </c>
      <c r="N4087" s="254" t="s">
        <v>47</v>
      </c>
      <c r="O4087" s="254" t="s">
        <v>47</v>
      </c>
      <c r="P4087" s="254" t="s">
        <v>47</v>
      </c>
      <c r="Q4087" s="254" t="s">
        <v>47</v>
      </c>
      <c r="R4087" s="254" t="s">
        <v>47</v>
      </c>
      <c r="S4087" s="243"/>
      <c r="T4087" s="1371"/>
      <c r="U4087" s="245">
        <v>48</v>
      </c>
      <c r="V4087" s="256" t="s">
        <v>47</v>
      </c>
      <c r="W4087" s="521" t="s">
        <v>6085</v>
      </c>
      <c r="X4087" s="314" t="s">
        <v>6366</v>
      </c>
      <c r="Y4087" s="295">
        <v>14</v>
      </c>
      <c r="Z4087" s="202"/>
      <c r="AA4087" s="202"/>
      <c r="AB4087" s="499"/>
      <c r="AC4087" s="268">
        <f>IF(B4087="","",(IFERROR(VLOOKUP(B4087,Projecten!A$4:X$9452,5,FALSE),"niet bekend")))</f>
        <v>1</v>
      </c>
      <c r="AD4087" s="360">
        <f t="shared" si="268"/>
        <v>2573.5</v>
      </c>
      <c r="AE4087" s="296">
        <f>IF(B4087="","",(IFERROR(VLOOKUP(B4087,Projecten!A$4:X$9452,23,FALSE),"niet bekend")))</f>
        <v>2573.5</v>
      </c>
      <c r="AF4087" s="360">
        <f>IF(B4087="","",(IFERROR(VLOOKUP(B4087,Projecten!A$4:X$9452,12,FALSE),"niet bekend")))</f>
        <v>2573.5</v>
      </c>
      <c r="AG4087" s="209"/>
    </row>
    <row r="4088" spans="1:33" x14ac:dyDescent="0.2">
      <c r="A4088" s="202">
        <v>41352</v>
      </c>
      <c r="B4088" s="1574">
        <v>2018789</v>
      </c>
      <c r="C4088" s="243">
        <v>122412</v>
      </c>
      <c r="D4088" s="243">
        <v>741419</v>
      </c>
      <c r="E4088" s="202" t="s">
        <v>26</v>
      </c>
      <c r="F4088" s="202">
        <v>1</v>
      </c>
      <c r="G4088" s="202">
        <v>7</v>
      </c>
      <c r="H4088" s="202">
        <v>6</v>
      </c>
      <c r="I4088" s="202">
        <v>2</v>
      </c>
      <c r="J4088" s="262">
        <v>43417</v>
      </c>
      <c r="K4088" s="262">
        <v>43418</v>
      </c>
      <c r="L4088" s="263" t="s">
        <v>1485</v>
      </c>
      <c r="M4088" s="263" t="s">
        <v>1485</v>
      </c>
      <c r="N4088" s="254" t="s">
        <v>47</v>
      </c>
      <c r="O4088" s="254" t="s">
        <v>47</v>
      </c>
      <c r="P4088" s="254" t="s">
        <v>47</v>
      </c>
      <c r="Q4088" s="254" t="s">
        <v>47</v>
      </c>
      <c r="R4088" s="254" t="s">
        <v>47</v>
      </c>
      <c r="S4088" s="243"/>
      <c r="T4088" s="1371"/>
      <c r="U4088" s="245">
        <v>48</v>
      </c>
      <c r="V4088" s="256" t="s">
        <v>47</v>
      </c>
      <c r="W4088" s="521" t="s">
        <v>6085</v>
      </c>
      <c r="X4088" s="314" t="s">
        <v>6381</v>
      </c>
      <c r="Y4088" s="295">
        <v>14</v>
      </c>
      <c r="Z4088" s="202"/>
      <c r="AA4088" s="202"/>
      <c r="AB4088" s="499"/>
      <c r="AC4088" s="268">
        <f>IF(B4088="","",(IFERROR(VLOOKUP(B4088,Projecten!A$4:X$9452,5,FALSE),"niet bekend")))</f>
        <v>1</v>
      </c>
      <c r="AD4088" s="360">
        <f t="shared" si="268"/>
        <v>2573.5</v>
      </c>
      <c r="AE4088" s="296">
        <f>IF(B4088="","",(IFERROR(VLOOKUP(B4088,Projecten!A$4:X$9452,23,FALSE),"niet bekend")))</f>
        <v>2573.5</v>
      </c>
      <c r="AF4088" s="360">
        <f>IF(B4088="","",(IFERROR(VLOOKUP(B4088,Projecten!A$4:X$9452,12,FALSE),"niet bekend")))</f>
        <v>2573.5</v>
      </c>
      <c r="AG4088" s="209"/>
    </row>
    <row r="4089" spans="1:33" x14ac:dyDescent="0.2">
      <c r="A4089" s="202">
        <v>41353</v>
      </c>
      <c r="B4089" s="1574">
        <v>2018790</v>
      </c>
      <c r="C4089" s="243">
        <v>122412</v>
      </c>
      <c r="D4089" s="243">
        <v>741519</v>
      </c>
      <c r="E4089" s="202" t="s">
        <v>26</v>
      </c>
      <c r="F4089" s="202">
        <v>1</v>
      </c>
      <c r="G4089" s="202">
        <v>7</v>
      </c>
      <c r="H4089" s="202">
        <v>6</v>
      </c>
      <c r="I4089" s="202">
        <v>2</v>
      </c>
      <c r="J4089" s="262">
        <v>43417</v>
      </c>
      <c r="K4089" s="262">
        <v>43418</v>
      </c>
      <c r="L4089" s="263" t="s">
        <v>1485</v>
      </c>
      <c r="M4089" s="263" t="s">
        <v>1485</v>
      </c>
      <c r="N4089" s="254" t="s">
        <v>47</v>
      </c>
      <c r="O4089" s="254" t="s">
        <v>47</v>
      </c>
      <c r="P4089" s="254" t="s">
        <v>47</v>
      </c>
      <c r="Q4089" s="254" t="s">
        <v>47</v>
      </c>
      <c r="R4089" s="254" t="s">
        <v>47</v>
      </c>
      <c r="S4089" s="243"/>
      <c r="T4089" s="1371"/>
      <c r="U4089" s="245">
        <v>48</v>
      </c>
      <c r="V4089" s="256" t="s">
        <v>47</v>
      </c>
      <c r="W4089" s="521" t="s">
        <v>6085</v>
      </c>
      <c r="X4089" s="314" t="s">
        <v>6401</v>
      </c>
      <c r="Y4089" s="295">
        <v>14</v>
      </c>
      <c r="Z4089" s="202"/>
      <c r="AA4089" s="202"/>
      <c r="AB4089" s="499"/>
      <c r="AC4089" s="268">
        <f>IF(B4089="","",(IFERROR(VLOOKUP(B4089,Projecten!A$4:X$9452,5,FALSE),"niet bekend")))</f>
        <v>1</v>
      </c>
      <c r="AD4089" s="360">
        <f t="shared" si="268"/>
        <v>2573.5</v>
      </c>
      <c r="AE4089" s="296">
        <f>IF(B4089="","",(IFERROR(VLOOKUP(B4089,Projecten!A$4:X$9452,23,FALSE),"niet bekend")))</f>
        <v>2573.5</v>
      </c>
      <c r="AF4089" s="360">
        <f>IF(B4089="","",(IFERROR(VLOOKUP(B4089,Projecten!A$4:X$9452,12,FALSE),"niet bekend")))</f>
        <v>2573.5</v>
      </c>
      <c r="AG4089" s="209"/>
    </row>
    <row r="4090" spans="1:33" x14ac:dyDescent="0.2">
      <c r="A4090" s="202">
        <v>41354</v>
      </c>
      <c r="B4090" s="1574" t="s">
        <v>6091</v>
      </c>
      <c r="C4090" s="243" t="s">
        <v>6210</v>
      </c>
      <c r="D4090" s="243">
        <v>739218</v>
      </c>
      <c r="E4090" s="202" t="s">
        <v>26</v>
      </c>
      <c r="F4090" s="202">
        <v>1</v>
      </c>
      <c r="G4090" s="202">
        <v>9</v>
      </c>
      <c r="H4090" s="202">
        <v>6</v>
      </c>
      <c r="I4090" s="202">
        <v>3</v>
      </c>
      <c r="J4090" s="262">
        <v>43417</v>
      </c>
      <c r="K4090" s="262">
        <v>43418</v>
      </c>
      <c r="L4090" s="263" t="s">
        <v>1485</v>
      </c>
      <c r="M4090" s="263" t="s">
        <v>1485</v>
      </c>
      <c r="N4090" s="254" t="s">
        <v>47</v>
      </c>
      <c r="O4090" s="254" t="s">
        <v>47</v>
      </c>
      <c r="P4090" s="254" t="s">
        <v>47</v>
      </c>
      <c r="Q4090" s="254" t="s">
        <v>47</v>
      </c>
      <c r="R4090" s="254" t="s">
        <v>47</v>
      </c>
      <c r="S4090" s="243"/>
      <c r="T4090" s="1371"/>
      <c r="U4090" s="264">
        <v>48</v>
      </c>
      <c r="V4090" s="246" t="s">
        <v>47</v>
      </c>
      <c r="W4090" s="521" t="s">
        <v>162</v>
      </c>
      <c r="X4090" s="314" t="s">
        <v>2749</v>
      </c>
      <c r="Y4090" s="295">
        <v>29</v>
      </c>
      <c r="Z4090" s="202"/>
      <c r="AA4090" s="202"/>
      <c r="AB4090" s="499"/>
      <c r="AC4090" s="268">
        <f>IF(B4090="","",(IFERROR(VLOOKUP(B4090,Projecten!A$4:X$9452,5,FALSE),"niet bekend")))</f>
        <v>1</v>
      </c>
      <c r="AD4090" s="360">
        <f t="shared" si="268"/>
        <v>6220.1</v>
      </c>
      <c r="AE4090" s="296">
        <f>IF(B4090="","",(IFERROR(VLOOKUP(B4090,Projecten!A$4:X$9452,23,FALSE),"niet bekend")))</f>
        <v>6220.1</v>
      </c>
      <c r="AF4090" s="360">
        <f>IF(B4090="","",(IFERROR(VLOOKUP(B4090,Projecten!A$4:X$9452,12,FALSE),"niet bekend")))</f>
        <v>6220.1</v>
      </c>
      <c r="AG4090" s="209"/>
    </row>
    <row r="4091" spans="1:33" x14ac:dyDescent="0.2">
      <c r="A4091" s="202">
        <v>41355</v>
      </c>
      <c r="B4091" s="617">
        <v>2018808</v>
      </c>
      <c r="C4091" s="272">
        <v>122420</v>
      </c>
      <c r="D4091" s="272" t="s">
        <v>6172</v>
      </c>
      <c r="E4091" s="273" t="s">
        <v>26</v>
      </c>
      <c r="F4091" s="273">
        <v>0</v>
      </c>
      <c r="G4091" s="273">
        <v>5</v>
      </c>
      <c r="H4091" s="273">
        <v>5</v>
      </c>
      <c r="I4091" s="273">
        <v>0</v>
      </c>
      <c r="J4091" s="262">
        <v>43424</v>
      </c>
      <c r="K4091" s="262">
        <v>43425</v>
      </c>
      <c r="L4091" s="263" t="s">
        <v>1485</v>
      </c>
      <c r="M4091" s="263" t="s">
        <v>1485</v>
      </c>
      <c r="N4091" s="254" t="s">
        <v>47</v>
      </c>
      <c r="O4091" s="254" t="s">
        <v>47</v>
      </c>
      <c r="P4091" s="254" t="s">
        <v>47</v>
      </c>
      <c r="Q4091" s="254" t="s">
        <v>47</v>
      </c>
      <c r="R4091" s="254" t="s">
        <v>47</v>
      </c>
      <c r="S4091" s="243"/>
      <c r="T4091" s="1371"/>
      <c r="U4091" s="245">
        <v>48</v>
      </c>
      <c r="V4091" s="246" t="s">
        <v>47</v>
      </c>
      <c r="W4091" s="202" t="s">
        <v>6146</v>
      </c>
      <c r="X4091" s="265" t="s">
        <v>1341</v>
      </c>
      <c r="Y4091" s="248">
        <v>7</v>
      </c>
      <c r="Z4091" s="202"/>
      <c r="AA4091" s="202"/>
      <c r="AB4091" s="499"/>
      <c r="AC4091" s="268">
        <f>IF(B4091="","",(IFERROR(VLOOKUP(B4091,Projecten!A$4:X$9452,5,FALSE),"niet bekend")))</f>
        <v>0</v>
      </c>
      <c r="AD4091" s="360">
        <f t="shared" si="268"/>
        <v>1235.3499999999999</v>
      </c>
      <c r="AE4091" s="296">
        <f>IF(B4091="","",(IFERROR(VLOOKUP(B4091,Projecten!A$4:X$9452,23,FALSE),"niet bekend")))</f>
        <v>1235.3499999999999</v>
      </c>
      <c r="AF4091" s="360">
        <f>IF(B4091="","",(IFERROR(VLOOKUP(B4091,Projecten!A$4:X$9452,12,FALSE),"niet bekend")))</f>
        <v>1235.3499999999999</v>
      </c>
      <c r="AG4091" s="209"/>
    </row>
    <row r="4092" spans="1:33" x14ac:dyDescent="0.2">
      <c r="A4092" s="202">
        <v>41356</v>
      </c>
      <c r="B4092" s="1574">
        <v>2018807</v>
      </c>
      <c r="C4092" s="243">
        <v>122420</v>
      </c>
      <c r="D4092" s="243" t="s">
        <v>6158</v>
      </c>
      <c r="E4092" s="202" t="s">
        <v>317</v>
      </c>
      <c r="F4092" s="202">
        <v>0</v>
      </c>
      <c r="G4092" s="202">
        <v>2</v>
      </c>
      <c r="H4092" s="202">
        <v>0</v>
      </c>
      <c r="I4092" s="202">
        <v>1</v>
      </c>
      <c r="J4092" s="262">
        <v>43424</v>
      </c>
      <c r="K4092" s="263" t="s">
        <v>1485</v>
      </c>
      <c r="L4092" s="263" t="s">
        <v>1485</v>
      </c>
      <c r="M4092" s="263" t="s">
        <v>1485</v>
      </c>
      <c r="N4092" s="254" t="s">
        <v>47</v>
      </c>
      <c r="O4092" s="254" t="s">
        <v>47</v>
      </c>
      <c r="P4092" s="254" t="s">
        <v>47</v>
      </c>
      <c r="Q4092" s="254" t="s">
        <v>47</v>
      </c>
      <c r="R4092" s="254" t="s">
        <v>47</v>
      </c>
      <c r="S4092" s="243"/>
      <c r="T4092" s="1371"/>
      <c r="U4092" s="245">
        <v>48</v>
      </c>
      <c r="V4092" s="246" t="s">
        <v>47</v>
      </c>
      <c r="W4092" s="427" t="s">
        <v>777</v>
      </c>
      <c r="X4092" s="265" t="s">
        <v>1250</v>
      </c>
      <c r="Y4092" s="248">
        <v>6</v>
      </c>
      <c r="Z4092" s="202"/>
      <c r="AA4092" s="202"/>
      <c r="AB4092" s="499"/>
      <c r="AC4092" s="268">
        <f>IF(B4092="","",(IFERROR(VLOOKUP(B4092,Projecten!A$4:X$9452,5,FALSE),"niet bekend")))</f>
        <v>0</v>
      </c>
      <c r="AD4092" s="360">
        <f t="shared" si="268"/>
        <v>1054.68</v>
      </c>
      <c r="AE4092" s="296">
        <f>IF(B4092="","",(IFERROR(VLOOKUP(B4092,Projecten!A$4:X$9452,23,FALSE),"niet bekend")))</f>
        <v>1054.68</v>
      </c>
      <c r="AF4092" s="360">
        <f>IF(B4092="","",(IFERROR(VLOOKUP(B4092,Projecten!A$4:X$9452,12,FALSE),"niet bekend")))</f>
        <v>1054.68</v>
      </c>
      <c r="AG4092" s="209"/>
    </row>
    <row r="4093" spans="1:33" x14ac:dyDescent="0.2">
      <c r="A4093" s="202">
        <v>41357</v>
      </c>
      <c r="B4093" s="1574">
        <v>2018774</v>
      </c>
      <c r="C4093" s="243">
        <v>122422</v>
      </c>
      <c r="D4093" s="243">
        <v>766418</v>
      </c>
      <c r="E4093" s="202" t="s">
        <v>26</v>
      </c>
      <c r="F4093" s="202">
        <v>1</v>
      </c>
      <c r="G4093" s="202">
        <v>9</v>
      </c>
      <c r="H4093" s="202">
        <v>6</v>
      </c>
      <c r="I4093" s="202">
        <v>3</v>
      </c>
      <c r="J4093" s="262">
        <v>43417</v>
      </c>
      <c r="K4093" s="262">
        <v>43418</v>
      </c>
      <c r="L4093" s="263" t="s">
        <v>1485</v>
      </c>
      <c r="M4093" s="263" t="s">
        <v>1485</v>
      </c>
      <c r="N4093" s="254" t="s">
        <v>47</v>
      </c>
      <c r="O4093" s="254" t="s">
        <v>47</v>
      </c>
      <c r="P4093" s="254" t="s">
        <v>47</v>
      </c>
      <c r="Q4093" s="254" t="s">
        <v>47</v>
      </c>
      <c r="R4093" s="254" t="s">
        <v>47</v>
      </c>
      <c r="S4093" s="243"/>
      <c r="T4093" s="1371"/>
      <c r="U4093" s="264">
        <v>49</v>
      </c>
      <c r="V4093" s="246" t="s">
        <v>47</v>
      </c>
      <c r="W4093" s="521" t="s">
        <v>162</v>
      </c>
      <c r="X4093" s="314" t="s">
        <v>5556</v>
      </c>
      <c r="Y4093" s="295">
        <v>18</v>
      </c>
      <c r="Z4093" s="202"/>
      <c r="AA4093" s="202"/>
      <c r="AB4093" s="499"/>
      <c r="AC4093" s="268">
        <f>IF(B4093="","",(IFERROR(VLOOKUP(B4093,Projecten!A$4:X$9452,5,FALSE),"niet bekend")))</f>
        <v>1</v>
      </c>
      <c r="AD4093" s="360">
        <f t="shared" si="268"/>
        <v>3382.38</v>
      </c>
      <c r="AE4093" s="296">
        <f>IF(B4093="","",(IFERROR(VLOOKUP(B4093,Projecten!A$4:X$9452,23,FALSE),"niet bekend")))</f>
        <v>3382.38</v>
      </c>
      <c r="AF4093" s="360">
        <f>IF(B4093="","",(IFERROR(VLOOKUP(B4093,Projecten!A$4:X$9452,12,FALSE),"niet bekend")))</f>
        <v>3382.38</v>
      </c>
      <c r="AG4093" s="209"/>
    </row>
    <row r="4094" spans="1:33" x14ac:dyDescent="0.2">
      <c r="A4094" s="202">
        <v>41358</v>
      </c>
      <c r="B4094" s="1574">
        <v>2018791</v>
      </c>
      <c r="C4094" s="243">
        <v>122422</v>
      </c>
      <c r="D4094" s="243">
        <v>741619</v>
      </c>
      <c r="E4094" s="202" t="s">
        <v>26</v>
      </c>
      <c r="F4094" s="202">
        <v>1</v>
      </c>
      <c r="G4094" s="202">
        <v>7</v>
      </c>
      <c r="H4094" s="202">
        <v>6</v>
      </c>
      <c r="I4094" s="202">
        <v>2</v>
      </c>
      <c r="J4094" s="262">
        <v>43420</v>
      </c>
      <c r="K4094" s="262">
        <v>43418</v>
      </c>
      <c r="L4094" s="263" t="s">
        <v>1485</v>
      </c>
      <c r="M4094" s="263" t="s">
        <v>1485</v>
      </c>
      <c r="N4094" s="254" t="s">
        <v>47</v>
      </c>
      <c r="O4094" s="254" t="s">
        <v>47</v>
      </c>
      <c r="P4094" s="254" t="s">
        <v>47</v>
      </c>
      <c r="Q4094" s="254" t="s">
        <v>47</v>
      </c>
      <c r="R4094" s="254" t="s">
        <v>47</v>
      </c>
      <c r="S4094" s="243"/>
      <c r="T4094" s="1371"/>
      <c r="U4094" s="245">
        <v>49</v>
      </c>
      <c r="V4094" s="246" t="s">
        <v>47</v>
      </c>
      <c r="W4094" s="521" t="s">
        <v>2265</v>
      </c>
      <c r="X4094" s="314" t="s">
        <v>1341</v>
      </c>
      <c r="Y4094" s="295">
        <v>14</v>
      </c>
      <c r="Z4094" s="202"/>
      <c r="AA4094" s="202"/>
      <c r="AB4094" s="499"/>
      <c r="AC4094" s="268">
        <f>IF(B4094="","",(IFERROR(VLOOKUP(B4094,Projecten!A$4:X$9452,5,FALSE),"niet bekend")))</f>
        <v>1</v>
      </c>
      <c r="AD4094" s="360">
        <f t="shared" si="268"/>
        <v>2573.5</v>
      </c>
      <c r="AE4094" s="296">
        <f>IF(B4094="","",(IFERROR(VLOOKUP(B4094,Projecten!A$4:X$9452,23,FALSE),"niet bekend")))</f>
        <v>2573.5</v>
      </c>
      <c r="AF4094" s="360">
        <f>IF(B4094="","",(IFERROR(VLOOKUP(B4094,Projecten!A$4:X$9452,12,FALSE),"niet bekend")))</f>
        <v>2573.5</v>
      </c>
      <c r="AG4094" s="209"/>
    </row>
    <row r="4095" spans="1:33" x14ac:dyDescent="0.2">
      <c r="A4095" s="202">
        <v>41359</v>
      </c>
      <c r="B4095" s="1574">
        <v>2018792</v>
      </c>
      <c r="C4095" s="243">
        <v>122422</v>
      </c>
      <c r="D4095" s="243">
        <v>741719</v>
      </c>
      <c r="E4095" s="202" t="s">
        <v>26</v>
      </c>
      <c r="F4095" s="202">
        <v>1</v>
      </c>
      <c r="G4095" s="202">
        <v>7</v>
      </c>
      <c r="H4095" s="202">
        <v>6</v>
      </c>
      <c r="I4095" s="202">
        <v>2</v>
      </c>
      <c r="J4095" s="262">
        <v>43420</v>
      </c>
      <c r="K4095" s="262">
        <v>43418</v>
      </c>
      <c r="L4095" s="263" t="s">
        <v>1485</v>
      </c>
      <c r="M4095" s="263" t="s">
        <v>1485</v>
      </c>
      <c r="N4095" s="254" t="s">
        <v>47</v>
      </c>
      <c r="O4095" s="254" t="s">
        <v>47</v>
      </c>
      <c r="P4095" s="254" t="s">
        <v>47</v>
      </c>
      <c r="Q4095" s="254" t="s">
        <v>47</v>
      </c>
      <c r="R4095" s="254" t="s">
        <v>47</v>
      </c>
      <c r="S4095" s="243"/>
      <c r="T4095" s="1371"/>
      <c r="U4095" s="245">
        <v>49</v>
      </c>
      <c r="V4095" s="246" t="s">
        <v>47</v>
      </c>
      <c r="W4095" s="521" t="s">
        <v>2265</v>
      </c>
      <c r="X4095" s="314" t="s">
        <v>1341</v>
      </c>
      <c r="Y4095" s="295">
        <v>14</v>
      </c>
      <c r="Z4095" s="202"/>
      <c r="AA4095" s="202"/>
      <c r="AB4095" s="499"/>
      <c r="AC4095" s="268">
        <f>IF(B4095="","",(IFERROR(VLOOKUP(B4095,Projecten!A$4:X$9452,5,FALSE),"niet bekend")))</f>
        <v>1</v>
      </c>
      <c r="AD4095" s="360">
        <f t="shared" si="268"/>
        <v>2573.5</v>
      </c>
      <c r="AE4095" s="296">
        <f>IF(B4095="","",(IFERROR(VLOOKUP(B4095,Projecten!A$4:X$9452,23,FALSE),"niet bekend")))</f>
        <v>2573.5</v>
      </c>
      <c r="AF4095" s="360">
        <f>IF(B4095="","",(IFERROR(VLOOKUP(B4095,Projecten!A$4:X$9452,12,FALSE),"niet bekend")))</f>
        <v>2573.5</v>
      </c>
      <c r="AG4095" s="209"/>
    </row>
    <row r="4096" spans="1:33" x14ac:dyDescent="0.2">
      <c r="A4096" s="202">
        <v>41360</v>
      </c>
      <c r="B4096" s="1574">
        <v>2018793</v>
      </c>
      <c r="C4096" s="243">
        <v>122423</v>
      </c>
      <c r="D4096" s="243">
        <v>741819</v>
      </c>
      <c r="E4096" s="202" t="s">
        <v>26</v>
      </c>
      <c r="F4096" s="202">
        <v>1</v>
      </c>
      <c r="G4096" s="202">
        <v>7</v>
      </c>
      <c r="H4096" s="202">
        <v>6</v>
      </c>
      <c r="I4096" s="202">
        <v>2</v>
      </c>
      <c r="J4096" s="262">
        <v>43420</v>
      </c>
      <c r="K4096" s="262">
        <v>43418</v>
      </c>
      <c r="L4096" s="263" t="s">
        <v>1485</v>
      </c>
      <c r="M4096" s="263" t="s">
        <v>1485</v>
      </c>
      <c r="N4096" s="254" t="s">
        <v>47</v>
      </c>
      <c r="O4096" s="254" t="s">
        <v>47</v>
      </c>
      <c r="P4096" s="254" t="s">
        <v>47</v>
      </c>
      <c r="Q4096" s="254" t="s">
        <v>47</v>
      </c>
      <c r="R4096" s="254" t="s">
        <v>47</v>
      </c>
      <c r="S4096" s="243"/>
      <c r="T4096" s="1371"/>
      <c r="U4096" s="245">
        <v>49</v>
      </c>
      <c r="V4096" s="246" t="s">
        <v>47</v>
      </c>
      <c r="W4096" s="521" t="s">
        <v>2265</v>
      </c>
      <c r="X4096" s="314" t="s">
        <v>1341</v>
      </c>
      <c r="Y4096" s="295">
        <v>14</v>
      </c>
      <c r="Z4096" s="202"/>
      <c r="AA4096" s="202"/>
      <c r="AB4096" s="499"/>
      <c r="AC4096" s="268">
        <f>IF(B4096="","",(IFERROR(VLOOKUP(B4096,Projecten!A$4:X$9452,5,FALSE),"niet bekend")))</f>
        <v>1</v>
      </c>
      <c r="AD4096" s="360">
        <f t="shared" si="268"/>
        <v>2573.5</v>
      </c>
      <c r="AE4096" s="296">
        <f>IF(B4096="","",(IFERROR(VLOOKUP(B4096,Projecten!A$4:X$9452,23,FALSE),"niet bekend")))</f>
        <v>2573.5</v>
      </c>
      <c r="AF4096" s="360">
        <f>IF(B4096="","",(IFERROR(VLOOKUP(B4096,Projecten!A$4:X$9452,12,FALSE),"niet bekend")))</f>
        <v>2573.5</v>
      </c>
      <c r="AG4096" s="209"/>
    </row>
    <row r="4097" spans="1:33" x14ac:dyDescent="0.2">
      <c r="A4097" s="202">
        <v>41361</v>
      </c>
      <c r="B4097" s="1574">
        <v>2018794</v>
      </c>
      <c r="C4097" s="243">
        <v>122423</v>
      </c>
      <c r="D4097" s="243">
        <v>741919</v>
      </c>
      <c r="E4097" s="202" t="s">
        <v>26</v>
      </c>
      <c r="F4097" s="202">
        <v>1</v>
      </c>
      <c r="G4097" s="202">
        <v>7</v>
      </c>
      <c r="H4097" s="202">
        <v>6</v>
      </c>
      <c r="I4097" s="202">
        <v>2</v>
      </c>
      <c r="J4097" s="262">
        <v>43420</v>
      </c>
      <c r="K4097" s="262">
        <v>43418</v>
      </c>
      <c r="L4097" s="263" t="s">
        <v>1485</v>
      </c>
      <c r="M4097" s="263" t="s">
        <v>1485</v>
      </c>
      <c r="N4097" s="254" t="s">
        <v>47</v>
      </c>
      <c r="O4097" s="254" t="s">
        <v>47</v>
      </c>
      <c r="P4097" s="254" t="s">
        <v>47</v>
      </c>
      <c r="Q4097" s="254" t="s">
        <v>47</v>
      </c>
      <c r="R4097" s="254" t="s">
        <v>47</v>
      </c>
      <c r="S4097" s="243"/>
      <c r="T4097" s="1371"/>
      <c r="U4097" s="245">
        <v>49</v>
      </c>
      <c r="V4097" s="246" t="s">
        <v>47</v>
      </c>
      <c r="W4097" s="521" t="s">
        <v>2265</v>
      </c>
      <c r="X4097" s="314" t="s">
        <v>1341</v>
      </c>
      <c r="Y4097" s="295">
        <v>14</v>
      </c>
      <c r="Z4097" s="202"/>
      <c r="AA4097" s="202"/>
      <c r="AB4097" s="499"/>
      <c r="AC4097" s="268">
        <f>IF(B4097="","",(IFERROR(VLOOKUP(B4097,Projecten!A$4:X$9452,5,FALSE),"niet bekend")))</f>
        <v>1</v>
      </c>
      <c r="AD4097" s="360">
        <f t="shared" si="268"/>
        <v>2573.5</v>
      </c>
      <c r="AE4097" s="296">
        <f>IF(B4097="","",(IFERROR(VLOOKUP(B4097,Projecten!A$4:X$9452,23,FALSE),"niet bekend")))</f>
        <v>2573.5</v>
      </c>
      <c r="AF4097" s="360">
        <f>IF(B4097="","",(IFERROR(VLOOKUP(B4097,Projecten!A$4:X$9452,12,FALSE),"niet bekend")))</f>
        <v>2573.5</v>
      </c>
      <c r="AG4097" s="209"/>
    </row>
    <row r="4098" spans="1:33" x14ac:dyDescent="0.2">
      <c r="A4098" s="202">
        <v>41362</v>
      </c>
      <c r="B4098" s="1574">
        <v>2018783</v>
      </c>
      <c r="C4098" s="243">
        <v>122423</v>
      </c>
      <c r="D4098" s="243">
        <v>701818</v>
      </c>
      <c r="E4098" s="202" t="s">
        <v>26</v>
      </c>
      <c r="F4098" s="202">
        <v>1</v>
      </c>
      <c r="G4098" s="202">
        <v>9</v>
      </c>
      <c r="H4098" s="202">
        <v>6</v>
      </c>
      <c r="I4098" s="202">
        <v>2</v>
      </c>
      <c r="J4098" s="262">
        <v>43420</v>
      </c>
      <c r="K4098" s="262">
        <v>43418</v>
      </c>
      <c r="L4098" s="263" t="s">
        <v>1485</v>
      </c>
      <c r="M4098" s="263" t="s">
        <v>1485</v>
      </c>
      <c r="N4098" s="254" t="s">
        <v>47</v>
      </c>
      <c r="O4098" s="254" t="s">
        <v>47</v>
      </c>
      <c r="P4098" s="254" t="s">
        <v>47</v>
      </c>
      <c r="Q4098" s="254" t="s">
        <v>47</v>
      </c>
      <c r="R4098" s="254" t="s">
        <v>47</v>
      </c>
      <c r="S4098" s="243"/>
      <c r="T4098" s="1371"/>
      <c r="U4098" s="264">
        <v>49</v>
      </c>
      <c r="V4098" s="246" t="s">
        <v>47</v>
      </c>
      <c r="W4098" s="521" t="s">
        <v>162</v>
      </c>
      <c r="X4098" s="314" t="s">
        <v>1341</v>
      </c>
      <c r="Y4098" s="295">
        <v>16</v>
      </c>
      <c r="Z4098" s="202"/>
      <c r="AA4098" s="202"/>
      <c r="AB4098" s="499"/>
      <c r="AC4098" s="268">
        <f>IF(B4098="","",(IFERROR(VLOOKUP(B4098,Projecten!A$4:X$9452,5,FALSE),"niet bekend")))</f>
        <v>1</v>
      </c>
      <c r="AD4098" s="360">
        <f t="shared" si="268"/>
        <v>3021.84</v>
      </c>
      <c r="AE4098" s="296">
        <f>IF(B4098="","",(IFERROR(VLOOKUP(B4098,Projecten!A$4:X$9452,23,FALSE),"niet bekend")))</f>
        <v>3021.84</v>
      </c>
      <c r="AF4098" s="360">
        <f>IF(B4098="","",(IFERROR(VLOOKUP(B4098,Projecten!A$4:X$9452,12,FALSE),"niet bekend")))</f>
        <v>3021.84</v>
      </c>
      <c r="AG4098" s="209"/>
    </row>
    <row r="4099" spans="1:33" x14ac:dyDescent="0.2">
      <c r="A4099" s="202">
        <v>41363</v>
      </c>
      <c r="B4099" s="1574">
        <v>2018782</v>
      </c>
      <c r="C4099" s="243" t="s">
        <v>6212</v>
      </c>
      <c r="D4099" s="243">
        <v>725419</v>
      </c>
      <c r="E4099" s="202" t="s">
        <v>26</v>
      </c>
      <c r="F4099" s="202">
        <v>1</v>
      </c>
      <c r="G4099" s="202">
        <v>8</v>
      </c>
      <c r="H4099" s="202">
        <v>5</v>
      </c>
      <c r="I4099" s="202">
        <v>3</v>
      </c>
      <c r="J4099" s="262">
        <v>43424</v>
      </c>
      <c r="K4099" s="262">
        <v>43418</v>
      </c>
      <c r="L4099" s="263" t="s">
        <v>1485</v>
      </c>
      <c r="M4099" s="263" t="s">
        <v>1485</v>
      </c>
      <c r="N4099" s="254" t="s">
        <v>47</v>
      </c>
      <c r="O4099" s="254" t="s">
        <v>47</v>
      </c>
      <c r="P4099" s="254" t="s">
        <v>47</v>
      </c>
      <c r="Q4099" s="254" t="s">
        <v>47</v>
      </c>
      <c r="R4099" s="254" t="s">
        <v>47</v>
      </c>
      <c r="S4099" s="243"/>
      <c r="T4099" s="1371"/>
      <c r="U4099" s="264">
        <v>49</v>
      </c>
      <c r="V4099" s="246" t="s">
        <v>47</v>
      </c>
      <c r="W4099" s="521" t="s">
        <v>162</v>
      </c>
      <c r="X4099" s="314" t="s">
        <v>6394</v>
      </c>
      <c r="Y4099" s="295">
        <v>26</v>
      </c>
      <c r="Z4099" s="202"/>
      <c r="AA4099" s="202"/>
      <c r="AB4099" s="499"/>
      <c r="AC4099" s="268">
        <f>IF(B4099="","",(IFERROR(VLOOKUP(B4099,Projecten!A$4:X$9452,5,FALSE),"niet bekend")))</f>
        <v>1</v>
      </c>
      <c r="AD4099" s="360">
        <f t="shared" si="268"/>
        <v>5752.04</v>
      </c>
      <c r="AE4099" s="296">
        <f>IF(B4099="","",(IFERROR(VLOOKUP(B4099,Projecten!A$4:X$9452,23,FALSE),"niet bekend")))</f>
        <v>5752.04</v>
      </c>
      <c r="AF4099" s="360">
        <f>IF(B4099="","",(IFERROR(VLOOKUP(B4099,Projecten!A$4:X$9452,12,FALSE),"niet bekend")))</f>
        <v>5752.04</v>
      </c>
      <c r="AG4099" s="209"/>
    </row>
    <row r="4100" spans="1:33" x14ac:dyDescent="0.2">
      <c r="A4100" s="202">
        <v>41364</v>
      </c>
      <c r="B4100" s="617" t="s">
        <v>6112</v>
      </c>
      <c r="C4100" s="272" t="s">
        <v>6213</v>
      </c>
      <c r="D4100" s="272">
        <v>771019</v>
      </c>
      <c r="E4100" s="202" t="s">
        <v>26</v>
      </c>
      <c r="F4100" s="202">
        <v>1</v>
      </c>
      <c r="G4100" s="202">
        <v>8</v>
      </c>
      <c r="H4100" s="202">
        <v>5</v>
      </c>
      <c r="I4100" s="202">
        <v>3</v>
      </c>
      <c r="J4100" s="262">
        <v>43424</v>
      </c>
      <c r="K4100" s="262">
        <v>43423</v>
      </c>
      <c r="L4100" s="263" t="s">
        <v>1485</v>
      </c>
      <c r="M4100" s="262" t="s">
        <v>61</v>
      </c>
      <c r="N4100" s="254" t="s">
        <v>47</v>
      </c>
      <c r="O4100" s="254" t="s">
        <v>47</v>
      </c>
      <c r="P4100" s="254" t="s">
        <v>47</v>
      </c>
      <c r="Q4100" s="254" t="s">
        <v>47</v>
      </c>
      <c r="R4100" s="254" t="s">
        <v>47</v>
      </c>
      <c r="S4100" s="243"/>
      <c r="T4100" s="1371"/>
      <c r="U4100" s="264">
        <v>49</v>
      </c>
      <c r="V4100" s="246" t="s">
        <v>47</v>
      </c>
      <c r="W4100" s="521" t="s">
        <v>162</v>
      </c>
      <c r="X4100" s="314" t="s">
        <v>6402</v>
      </c>
      <c r="Y4100" s="295">
        <v>23</v>
      </c>
      <c r="Z4100" s="202"/>
      <c r="AA4100" s="202"/>
      <c r="AB4100" s="499"/>
      <c r="AC4100" s="268">
        <f>IF(B4100="","",(IFERROR(VLOOKUP(B4100,Projecten!A$4:X$9452,5,FALSE),"niet bekend")))</f>
        <v>1</v>
      </c>
      <c r="AD4100" s="360">
        <f t="shared" si="268"/>
        <v>5466.6</v>
      </c>
      <c r="AE4100" s="296">
        <f>IF(B4100="","",(IFERROR(VLOOKUP(B4100,Projecten!A$4:X$9452,23,FALSE),"niet bekend")))</f>
        <v>5466.6</v>
      </c>
      <c r="AF4100" s="360">
        <f>IF(B4100="","",(IFERROR(VLOOKUP(B4100,Projecten!A$4:X$9452,12,FALSE),"niet bekend")))</f>
        <v>5466.6</v>
      </c>
      <c r="AG4100" s="209"/>
    </row>
    <row r="4101" spans="1:33" s="557" customFormat="1" ht="12" customHeight="1" x14ac:dyDescent="0.2">
      <c r="A4101" s="1412">
        <v>41366</v>
      </c>
      <c r="B4101" s="1542">
        <v>2018815</v>
      </c>
      <c r="C4101" s="1376">
        <v>122428</v>
      </c>
      <c r="D4101" s="1376" t="s">
        <v>6203</v>
      </c>
      <c r="E4101" s="1412" t="s">
        <v>352</v>
      </c>
      <c r="F4101" s="1412">
        <v>1</v>
      </c>
      <c r="G4101" s="1412">
        <v>12</v>
      </c>
      <c r="H4101" s="1412">
        <v>6</v>
      </c>
      <c r="I4101" s="1412">
        <v>9</v>
      </c>
      <c r="J4101" s="1580">
        <v>43447</v>
      </c>
      <c r="K4101" s="1580">
        <v>43444</v>
      </c>
      <c r="L4101" s="1420" t="s">
        <v>1485</v>
      </c>
      <c r="M4101" s="1420" t="s">
        <v>1485</v>
      </c>
      <c r="N4101" s="556" t="s">
        <v>47</v>
      </c>
      <c r="O4101" s="556" t="s">
        <v>47</v>
      </c>
      <c r="P4101" s="556" t="s">
        <v>47</v>
      </c>
      <c r="Q4101" s="556" t="s">
        <v>47</v>
      </c>
      <c r="R4101" s="556" t="s">
        <v>47</v>
      </c>
      <c r="S4101" s="1376"/>
      <c r="T4101" s="1544"/>
      <c r="U4101" s="599">
        <v>50</v>
      </c>
      <c r="V4101" s="1557"/>
      <c r="W4101" s="1412" t="s">
        <v>2921</v>
      </c>
      <c r="X4101" s="1545" t="s">
        <v>2749</v>
      </c>
      <c r="Y4101" s="1546">
        <v>36</v>
      </c>
      <c r="Z4101" s="1412"/>
      <c r="AA4101" s="1412"/>
      <c r="AB4101" s="1547"/>
      <c r="AC4101" s="1537">
        <f>IF(B4101="","",(IFERROR(VLOOKUP(B4101,Projecten!A$4:X$9452,5,FALSE),"niet bekend")))</f>
        <v>1</v>
      </c>
      <c r="AD4101" s="1539">
        <f t="shared" si="268"/>
        <v>6492.95</v>
      </c>
      <c r="AE4101" s="1538">
        <f>IF(B4101="","",(IFERROR(VLOOKUP(B4101,Projecten!A$4:X$9452,23,FALSE),"niet bekend")))</f>
        <v>6492.95</v>
      </c>
      <c r="AF4101" s="1539">
        <f>IF(B4101="","",(IFERROR(VLOOKUP(B4101,Projecten!A$4:X$9452,12,FALSE),"niet bekend")))</f>
        <v>6492.95</v>
      </c>
    </row>
    <row r="4102" spans="1:33" s="566" customFormat="1" ht="12" customHeight="1" x14ac:dyDescent="0.2">
      <c r="A4102" s="585">
        <v>41367</v>
      </c>
      <c r="B4102" s="1581">
        <v>2018816</v>
      </c>
      <c r="C4102" s="674">
        <v>122428</v>
      </c>
      <c r="D4102" s="674" t="s">
        <v>6181</v>
      </c>
      <c r="E4102" s="585" t="s">
        <v>352</v>
      </c>
      <c r="F4102" s="562">
        <v>1</v>
      </c>
      <c r="G4102" s="562">
        <v>10</v>
      </c>
      <c r="H4102" s="562">
        <v>6</v>
      </c>
      <c r="I4102" s="562">
        <v>6</v>
      </c>
      <c r="J4102" s="1582">
        <v>43447</v>
      </c>
      <c r="K4102" s="1582">
        <v>43444</v>
      </c>
      <c r="L4102" s="1583" t="s">
        <v>1485</v>
      </c>
      <c r="M4102" s="1583" t="s">
        <v>1485</v>
      </c>
      <c r="N4102" s="676" t="s">
        <v>47</v>
      </c>
      <c r="O4102" s="676" t="s">
        <v>47</v>
      </c>
      <c r="P4102" s="676" t="s">
        <v>47</v>
      </c>
      <c r="Q4102" s="676" t="s">
        <v>47</v>
      </c>
      <c r="R4102" s="676" t="s">
        <v>47</v>
      </c>
      <c r="S4102" s="674"/>
      <c r="T4102" s="1584"/>
      <c r="U4102" s="568">
        <v>50</v>
      </c>
      <c r="V4102" s="1585"/>
      <c r="W4102" s="585" t="s">
        <v>2921</v>
      </c>
      <c r="X4102" s="1586" t="s">
        <v>2749</v>
      </c>
      <c r="Y4102" s="1587">
        <v>28</v>
      </c>
      <c r="Z4102" s="585"/>
      <c r="AA4102" s="585"/>
      <c r="AB4102" s="1588"/>
      <c r="AC4102" s="1589">
        <f>IF(B4102="","",(IFERROR(VLOOKUP(B4102,Projecten!A$4:X$9452,5,FALSE),"niet bekend")))</f>
        <v>1</v>
      </c>
      <c r="AD4102" s="1590">
        <f t="shared" si="268"/>
        <v>4777.57</v>
      </c>
      <c r="AE4102" s="1591">
        <f>IF(B4102="","",(IFERROR(VLOOKUP(B4102,Projecten!A$4:X$9452,23,FALSE),"niet bekend")))</f>
        <v>4777.57</v>
      </c>
      <c r="AF4102" s="1590">
        <f>IF(B4102="","",(IFERROR(VLOOKUP(B4102,Projecten!A$4:X$9452,12,FALSE),"niet bekend")))</f>
        <v>4777.57</v>
      </c>
    </row>
    <row r="4103" spans="1:33" s="287" customFormat="1" x14ac:dyDescent="0.2">
      <c r="A4103" s="276"/>
      <c r="B4103" s="277"/>
      <c r="C4103" s="278"/>
      <c r="D4103" s="278"/>
      <c r="E4103" s="276"/>
      <c r="F4103" s="276"/>
      <c r="G4103" s="276"/>
      <c r="H4103" s="276"/>
      <c r="I4103" s="276"/>
      <c r="J4103" s="279"/>
      <c r="K4103" s="279"/>
      <c r="L4103" s="279"/>
      <c r="M4103" s="279"/>
      <c r="N4103" s="280"/>
      <c r="O4103" s="280"/>
      <c r="P4103" s="280"/>
      <c r="Q4103" s="280"/>
      <c r="R4103" s="280"/>
      <c r="S4103" s="278"/>
      <c r="T4103" s="1529"/>
      <c r="U4103" s="281"/>
      <c r="V4103" s="282"/>
      <c r="W4103" s="1592"/>
      <c r="X4103" s="1592"/>
      <c r="Y4103" s="1593"/>
      <c r="Z4103" s="276"/>
      <c r="AA4103" s="276"/>
      <c r="AB4103" s="1145"/>
      <c r="AC4103" s="1594"/>
      <c r="AD4103" s="1595"/>
      <c r="AE4103" s="1596"/>
      <c r="AF4103" s="1595"/>
    </row>
    <row r="4104" spans="1:33" x14ac:dyDescent="0.2">
      <c r="A4104" s="202">
        <v>41368</v>
      </c>
      <c r="B4104" s="261" t="s">
        <v>5714</v>
      </c>
      <c r="C4104" s="243">
        <v>122433</v>
      </c>
      <c r="D4104" s="243" t="s">
        <v>5716</v>
      </c>
      <c r="E4104" s="202" t="s">
        <v>352</v>
      </c>
      <c r="F4104" s="202">
        <v>1</v>
      </c>
      <c r="G4104" s="202">
        <v>7</v>
      </c>
      <c r="H4104" s="202">
        <v>2</v>
      </c>
      <c r="I4104" s="202">
        <v>4</v>
      </c>
      <c r="J4104" s="267">
        <v>43447</v>
      </c>
      <c r="K4104" s="267">
        <v>43446</v>
      </c>
      <c r="L4104" s="263" t="s">
        <v>1485</v>
      </c>
      <c r="M4104" s="263" t="s">
        <v>1485</v>
      </c>
      <c r="N4104" s="254" t="s">
        <v>47</v>
      </c>
      <c r="O4104" s="254" t="s">
        <v>47</v>
      </c>
      <c r="P4104" s="254" t="s">
        <v>47</v>
      </c>
      <c r="Q4104" s="254" t="s">
        <v>47</v>
      </c>
      <c r="R4104" s="254" t="s">
        <v>47</v>
      </c>
      <c r="S4104" s="243"/>
      <c r="T4104" s="1371"/>
      <c r="U4104" s="245">
        <v>49</v>
      </c>
      <c r="V4104" s="246"/>
      <c r="W4104" s="202" t="s">
        <v>2910</v>
      </c>
      <c r="X4104" s="265" t="s">
        <v>5556</v>
      </c>
      <c r="Y4104" s="248">
        <v>22</v>
      </c>
      <c r="Z4104" s="202"/>
      <c r="AA4104" s="202"/>
      <c r="AB4104" s="499"/>
      <c r="AC4104" s="268">
        <f>IF(B4104="","",(IFERROR(VLOOKUP(B4104,Projecten!A$4:X$9452,5,FALSE),"niet bekend")))</f>
        <v>1</v>
      </c>
      <c r="AD4104" s="360">
        <f t="shared" ref="AD4104:AD4109" si="269">IF(AC4104="","",(IF(F4104=0,AF4104,(F4104/AC4104*AF4104))))</f>
        <v>3473.49</v>
      </c>
      <c r="AE4104" s="296">
        <f>IF(B4104="","",(IFERROR(VLOOKUP(B4104,Projecten!A$4:X$9452,23,FALSE),"niet bekend")))</f>
        <v>3473.49</v>
      </c>
      <c r="AF4104" s="360">
        <f>IF(B4104="","",(IFERROR(VLOOKUP(B4104,Projecten!A$4:X$9452,12,FALSE),"niet bekend")))</f>
        <v>3473.49</v>
      </c>
      <c r="AG4104" s="209"/>
    </row>
    <row r="4105" spans="1:33" x14ac:dyDescent="0.2">
      <c r="A4105" s="202">
        <v>41369</v>
      </c>
      <c r="B4105" s="261" t="s">
        <v>5715</v>
      </c>
      <c r="C4105" s="243">
        <v>122433</v>
      </c>
      <c r="D4105" s="243" t="s">
        <v>5717</v>
      </c>
      <c r="E4105" s="202" t="s">
        <v>352</v>
      </c>
      <c r="F4105" s="202">
        <v>1</v>
      </c>
      <c r="G4105" s="202">
        <v>7</v>
      </c>
      <c r="H4105" s="202">
        <v>2</v>
      </c>
      <c r="I4105" s="202">
        <v>4</v>
      </c>
      <c r="J4105" s="267">
        <v>43447</v>
      </c>
      <c r="K4105" s="267">
        <v>43446</v>
      </c>
      <c r="L4105" s="263" t="s">
        <v>1485</v>
      </c>
      <c r="M4105" s="263" t="s">
        <v>1485</v>
      </c>
      <c r="N4105" s="254" t="s">
        <v>47</v>
      </c>
      <c r="O4105" s="254" t="s">
        <v>47</v>
      </c>
      <c r="P4105" s="254" t="s">
        <v>47</v>
      </c>
      <c r="Q4105" s="254" t="s">
        <v>47</v>
      </c>
      <c r="R4105" s="254" t="s">
        <v>47</v>
      </c>
      <c r="S4105" s="243"/>
      <c r="T4105" s="1371"/>
      <c r="U4105" s="245">
        <v>49</v>
      </c>
      <c r="V4105" s="246"/>
      <c r="W4105" s="202" t="s">
        <v>2910</v>
      </c>
      <c r="X4105" s="265" t="s">
        <v>1341</v>
      </c>
      <c r="Y4105" s="248">
        <v>22</v>
      </c>
      <c r="Z4105" s="202"/>
      <c r="AA4105" s="202"/>
      <c r="AB4105" s="499"/>
      <c r="AC4105" s="268">
        <f>IF(B4105="","",(IFERROR(VLOOKUP(B4105,Projecten!A$4:X$9452,5,FALSE),"niet bekend")))</f>
        <v>1</v>
      </c>
      <c r="AD4105" s="360">
        <f t="shared" si="269"/>
        <v>3473.49</v>
      </c>
      <c r="AE4105" s="296">
        <f>IF(B4105="","",(IFERROR(VLOOKUP(B4105,Projecten!A$4:X$9452,23,FALSE),"niet bekend")))</f>
        <v>3473.49</v>
      </c>
      <c r="AF4105" s="360">
        <f>IF(B4105="","",(IFERROR(VLOOKUP(B4105,Projecten!A$4:X$9452,12,FALSE),"niet bekend")))</f>
        <v>3473.49</v>
      </c>
      <c r="AG4105" s="209"/>
    </row>
    <row r="4106" spans="1:33" x14ac:dyDescent="0.2">
      <c r="A4106" s="202">
        <v>41370</v>
      </c>
      <c r="B4106" s="261" t="s">
        <v>5688</v>
      </c>
      <c r="C4106" s="243">
        <v>122434</v>
      </c>
      <c r="D4106" s="243" t="s">
        <v>5689</v>
      </c>
      <c r="E4106" s="202" t="s">
        <v>352</v>
      </c>
      <c r="F4106" s="202">
        <v>1</v>
      </c>
      <c r="G4106" s="202">
        <v>8</v>
      </c>
      <c r="H4106" s="202">
        <v>4</v>
      </c>
      <c r="I4106" s="202">
        <v>6</v>
      </c>
      <c r="J4106" s="267">
        <v>43447</v>
      </c>
      <c r="K4106" s="267">
        <v>43446</v>
      </c>
      <c r="L4106" s="263" t="s">
        <v>1485</v>
      </c>
      <c r="M4106" s="263" t="s">
        <v>1485</v>
      </c>
      <c r="N4106" s="254" t="s">
        <v>47</v>
      </c>
      <c r="O4106" s="254" t="s">
        <v>47</v>
      </c>
      <c r="P4106" s="254" t="s">
        <v>47</v>
      </c>
      <c r="Q4106" s="254" t="s">
        <v>47</v>
      </c>
      <c r="R4106" s="254" t="s">
        <v>47</v>
      </c>
      <c r="S4106" s="243"/>
      <c r="T4106" s="1371"/>
      <c r="U4106" s="245">
        <v>49</v>
      </c>
      <c r="V4106" s="246"/>
      <c r="W4106" s="202" t="s">
        <v>2910</v>
      </c>
      <c r="X4106" s="265" t="s">
        <v>4490</v>
      </c>
      <c r="Y4106" s="248">
        <v>24</v>
      </c>
      <c r="Z4106" s="202"/>
      <c r="AA4106" s="202"/>
      <c r="AB4106" s="499"/>
      <c r="AC4106" s="268">
        <f>IF(B4106="","",(IFERROR(VLOOKUP(B4106,Projecten!A$4:X$9452,5,FALSE),"niet bekend")))</f>
        <v>1</v>
      </c>
      <c r="AD4106" s="360">
        <f t="shared" si="269"/>
        <v>4851.3999999999996</v>
      </c>
      <c r="AE4106" s="296">
        <f>IF(B4106="","",(IFERROR(VLOOKUP(B4106,Projecten!A$4:X$9452,23,FALSE),"niet bekend")))</f>
        <v>4851.3999999999996</v>
      </c>
      <c r="AF4106" s="360">
        <f>IF(B4106="","",(IFERROR(VLOOKUP(B4106,Projecten!A$4:X$9452,12,FALSE),"niet bekend")))</f>
        <v>4851.3999999999996</v>
      </c>
      <c r="AG4106" s="209"/>
    </row>
    <row r="4107" spans="1:33" x14ac:dyDescent="0.2">
      <c r="A4107" s="202">
        <v>41371</v>
      </c>
      <c r="B4107" s="261" t="s">
        <v>5690</v>
      </c>
      <c r="C4107" s="243">
        <v>122434</v>
      </c>
      <c r="D4107" s="243" t="s">
        <v>5691</v>
      </c>
      <c r="E4107" s="202" t="s">
        <v>352</v>
      </c>
      <c r="F4107" s="202">
        <v>1</v>
      </c>
      <c r="G4107" s="202">
        <v>8</v>
      </c>
      <c r="H4107" s="202">
        <v>4</v>
      </c>
      <c r="I4107" s="202">
        <v>6</v>
      </c>
      <c r="J4107" s="267">
        <v>43447</v>
      </c>
      <c r="K4107" s="267">
        <v>43446</v>
      </c>
      <c r="L4107" s="263" t="s">
        <v>1485</v>
      </c>
      <c r="M4107" s="263"/>
      <c r="N4107" s="254" t="s">
        <v>47</v>
      </c>
      <c r="O4107" s="254" t="s">
        <v>47</v>
      </c>
      <c r="P4107" s="254" t="s">
        <v>47</v>
      </c>
      <c r="Q4107" s="254" t="s">
        <v>47</v>
      </c>
      <c r="R4107" s="254" t="s">
        <v>47</v>
      </c>
      <c r="S4107" s="243"/>
      <c r="T4107" s="1371"/>
      <c r="U4107" s="245">
        <v>49</v>
      </c>
      <c r="V4107" s="246"/>
      <c r="W4107" s="202" t="s">
        <v>2910</v>
      </c>
      <c r="X4107" s="265" t="s">
        <v>4490</v>
      </c>
      <c r="Y4107" s="248">
        <v>24</v>
      </c>
      <c r="Z4107" s="202"/>
      <c r="AA4107" s="202"/>
      <c r="AB4107" s="499"/>
      <c r="AC4107" s="268">
        <f>IF(B4107="","",(IFERROR(VLOOKUP(B4107,Projecten!A$4:X$9452,5,FALSE),"niet bekend")))</f>
        <v>1</v>
      </c>
      <c r="AD4107" s="360">
        <f t="shared" si="269"/>
        <v>4851.3999999999996</v>
      </c>
      <c r="AE4107" s="296">
        <f>IF(B4107="","",(IFERROR(VLOOKUP(B4107,Projecten!A$4:X$9452,23,FALSE),"niet bekend")))</f>
        <v>4851.3999999999996</v>
      </c>
      <c r="AF4107" s="360">
        <f>IF(B4107="","",(IFERROR(VLOOKUP(B4107,Projecten!A$4:X$9452,12,FALSE),"niet bekend")))</f>
        <v>4851.3999999999996</v>
      </c>
      <c r="AG4107" s="209"/>
    </row>
    <row r="4108" spans="1:33" x14ac:dyDescent="0.2">
      <c r="A4108" s="202">
        <v>41372</v>
      </c>
      <c r="B4108" s="261" t="s">
        <v>5692</v>
      </c>
      <c r="C4108" s="243">
        <v>122434</v>
      </c>
      <c r="D4108" s="243" t="s">
        <v>5693</v>
      </c>
      <c r="E4108" s="202" t="s">
        <v>352</v>
      </c>
      <c r="F4108" s="202">
        <v>1</v>
      </c>
      <c r="G4108" s="202">
        <v>8</v>
      </c>
      <c r="H4108" s="202">
        <v>4</v>
      </c>
      <c r="I4108" s="202">
        <v>6</v>
      </c>
      <c r="J4108" s="267">
        <v>43447</v>
      </c>
      <c r="K4108" s="267">
        <v>43446</v>
      </c>
      <c r="L4108" s="263" t="s">
        <v>1485</v>
      </c>
      <c r="M4108" s="263"/>
      <c r="N4108" s="254" t="s">
        <v>47</v>
      </c>
      <c r="O4108" s="254" t="s">
        <v>47</v>
      </c>
      <c r="P4108" s="254" t="s">
        <v>47</v>
      </c>
      <c r="Q4108" s="254" t="s">
        <v>47</v>
      </c>
      <c r="R4108" s="254" t="s">
        <v>47</v>
      </c>
      <c r="S4108" s="243"/>
      <c r="T4108" s="1371"/>
      <c r="U4108" s="245">
        <v>49</v>
      </c>
      <c r="V4108" s="246"/>
      <c r="W4108" s="202" t="s">
        <v>2910</v>
      </c>
      <c r="X4108" s="265" t="s">
        <v>4490</v>
      </c>
      <c r="Y4108" s="248">
        <v>24</v>
      </c>
      <c r="Z4108" s="202"/>
      <c r="AA4108" s="202"/>
      <c r="AB4108" s="499"/>
      <c r="AC4108" s="268">
        <f>IF(B4108="","",(IFERROR(VLOOKUP(B4108,Projecten!A$4:X$9452,5,FALSE),"niet bekend")))</f>
        <v>1</v>
      </c>
      <c r="AD4108" s="360">
        <f t="shared" si="269"/>
        <v>4851.3999999999996</v>
      </c>
      <c r="AE4108" s="296">
        <f>IF(B4108="","",(IFERROR(VLOOKUP(B4108,Projecten!A$4:X$9452,23,FALSE),"niet bekend")))</f>
        <v>4851.3999999999996</v>
      </c>
      <c r="AF4108" s="360">
        <f>IF(B4108="","",(IFERROR(VLOOKUP(B4108,Projecten!A$4:X$9452,12,FALSE),"niet bekend")))</f>
        <v>4851.3999999999996</v>
      </c>
      <c r="AG4108" s="209"/>
    </row>
    <row r="4109" spans="1:33" s="297" customFormat="1" x14ac:dyDescent="0.2">
      <c r="A4109" s="288">
        <v>41373</v>
      </c>
      <c r="B4109" s="289">
        <v>2018814</v>
      </c>
      <c r="C4109" s="271">
        <v>122435</v>
      </c>
      <c r="D4109" s="271" t="s">
        <v>6180</v>
      </c>
      <c r="E4109" s="288" t="s">
        <v>2800</v>
      </c>
      <c r="F4109" s="288">
        <v>1</v>
      </c>
      <c r="G4109" s="288">
        <v>6</v>
      </c>
      <c r="H4109" s="288">
        <v>4</v>
      </c>
      <c r="I4109" s="288">
        <v>3</v>
      </c>
      <c r="J4109" s="315">
        <v>43426</v>
      </c>
      <c r="K4109" s="315">
        <v>43425</v>
      </c>
      <c r="L4109" s="290" t="s">
        <v>1485</v>
      </c>
      <c r="M4109" s="290" t="s">
        <v>1485</v>
      </c>
      <c r="N4109" s="291" t="s">
        <v>47</v>
      </c>
      <c r="O4109" s="291" t="s">
        <v>47</v>
      </c>
      <c r="P4109" s="291" t="s">
        <v>47</v>
      </c>
      <c r="Q4109" s="291" t="s">
        <v>47</v>
      </c>
      <c r="R4109" s="291" t="s">
        <v>47</v>
      </c>
      <c r="S4109" s="271"/>
      <c r="T4109" s="1536"/>
      <c r="U4109" s="1597">
        <v>48</v>
      </c>
      <c r="V4109" s="294"/>
      <c r="W4109" s="314" t="s">
        <v>1937</v>
      </c>
      <c r="X4109" s="314" t="s">
        <v>1381</v>
      </c>
      <c r="Y4109" s="295">
        <v>15</v>
      </c>
      <c r="Z4109" s="288"/>
      <c r="AA4109" s="288"/>
      <c r="AB4109" s="1347"/>
      <c r="AC4109" s="268">
        <f>IF(B4109="","",(IFERROR(VLOOKUP(B4109,Projecten!A$4:X$9452,5,FALSE),"niet bekend")))</f>
        <v>1</v>
      </c>
      <c r="AD4109" s="360">
        <f t="shared" si="269"/>
        <v>2119.56</v>
      </c>
      <c r="AE4109" s="296">
        <f>IF(B4109="","",(IFERROR(VLOOKUP(B4109,Projecten!A$4:X$9452,23,FALSE),"niet bekend")))</f>
        <v>2119.56</v>
      </c>
      <c r="AF4109" s="360">
        <f>IF(B4109="","",(IFERROR(VLOOKUP(B4109,Projecten!A$4:X$9452,12,FALSE),"niet bekend")))</f>
        <v>2119.56</v>
      </c>
    </row>
    <row r="4110" spans="1:33" s="312" customFormat="1" x14ac:dyDescent="0.2">
      <c r="A4110" s="298"/>
      <c r="B4110" s="299"/>
      <c r="C4110" s="299"/>
      <c r="D4110" s="300"/>
      <c r="E4110" s="300"/>
      <c r="F4110" s="300"/>
      <c r="G4110" s="300"/>
      <c r="H4110" s="300"/>
      <c r="I4110" s="300"/>
      <c r="J4110" s="301"/>
      <c r="K4110" s="301"/>
      <c r="L4110" s="301"/>
      <c r="M4110" s="302"/>
      <c r="N4110" s="302"/>
      <c r="O4110" s="302"/>
      <c r="P4110" s="302"/>
      <c r="Q4110" s="302"/>
      <c r="R4110" s="302"/>
      <c r="S4110" s="303"/>
      <c r="T4110" s="1445"/>
      <c r="U4110" s="305"/>
      <c r="V4110" s="306"/>
      <c r="W4110" s="307"/>
      <c r="X4110" s="307"/>
      <c r="Y4110" s="307"/>
      <c r="Z4110" s="298"/>
      <c r="AA4110" s="308"/>
      <c r="AB4110" s="410"/>
      <c r="AC4110" s="310"/>
      <c r="AD4110" s="412"/>
    </row>
    <row r="4111" spans="1:33" s="236" customFormat="1" ht="12" customHeight="1" x14ac:dyDescent="0.2">
      <c r="A4111" s="220"/>
      <c r="B4111" s="221"/>
      <c r="C4111" s="221"/>
      <c r="D4111" s="222">
        <f>SUM(G4111:I4111)</f>
        <v>435</v>
      </c>
      <c r="E4111" s="220"/>
      <c r="F4111" s="220">
        <f>SUM(F4112:F4152)</f>
        <v>24</v>
      </c>
      <c r="G4111" s="220">
        <f>SUM(G4112:G4152)</f>
        <v>217</v>
      </c>
      <c r="H4111" s="220">
        <f>SUM(H4112:H4152)</f>
        <v>133</v>
      </c>
      <c r="I4111" s="220">
        <f>SUM(I4112:I4152)</f>
        <v>85</v>
      </c>
      <c r="J4111" s="223"/>
      <c r="K4111" s="223"/>
      <c r="L4111" s="223"/>
      <c r="M4111" s="224"/>
      <c r="N4111" s="224"/>
      <c r="O4111" s="224"/>
      <c r="P4111" s="224"/>
      <c r="Q4111" s="224"/>
      <c r="R4111" s="224"/>
      <c r="S4111" s="225">
        <v>49</v>
      </c>
      <c r="T4111" s="1442"/>
      <c r="U4111" s="227"/>
      <c r="V4111" s="228"/>
      <c r="W4111" s="229"/>
      <c r="X4111" s="230">
        <f>SUM(Y4111:Y4152)</f>
        <v>512.25</v>
      </c>
      <c r="Y4111" s="231"/>
      <c r="Z4111" s="231">
        <v>0</v>
      </c>
      <c r="AA4111" s="232">
        <f>X4111-Z4111</f>
        <v>512.25</v>
      </c>
      <c r="AB4111" s="221"/>
      <c r="AC4111" s="234"/>
      <c r="AD4111" s="384">
        <f>SUM(AD4112:AD4152)</f>
        <v>94974.000000000015</v>
      </c>
    </row>
    <row r="4112" spans="1:33" x14ac:dyDescent="0.2">
      <c r="A4112" s="202"/>
      <c r="B4112" s="237"/>
      <c r="C4112" s="238"/>
      <c r="D4112" s="239"/>
      <c r="E4112" s="240"/>
      <c r="F4112" s="240"/>
      <c r="G4112" s="240"/>
      <c r="H4112" s="240"/>
      <c r="I4112" s="240"/>
      <c r="J4112" s="241"/>
      <c r="K4112" s="241"/>
      <c r="L4112" s="241"/>
      <c r="M4112" s="242"/>
      <c r="N4112" s="242"/>
      <c r="O4112" s="242"/>
      <c r="P4112" s="242"/>
      <c r="Q4112" s="242"/>
      <c r="R4112" s="242"/>
      <c r="S4112" s="243" t="s">
        <v>4556</v>
      </c>
      <c r="T4112" s="1371"/>
      <c r="U4112" s="245"/>
      <c r="V4112" s="246"/>
      <c r="X4112" s="247" t="s">
        <v>4856</v>
      </c>
      <c r="Y4112" s="248"/>
      <c r="Z4112" s="202"/>
      <c r="AA4112" s="202"/>
      <c r="AB4112" s="243"/>
      <c r="AC4112" s="249" t="str">
        <f>IF(B4112="","",(IFERROR(VLOOKUP(B4112,Projecten!A$4:X$9452,5,FALSE),"niet bekend")))</f>
        <v/>
      </c>
      <c r="AD4112" s="330" t="str">
        <f>IF(AC4112="","",(IF(F4112=0,AF4112,(F4112/AC4112*AF4112))))</f>
        <v/>
      </c>
      <c r="AE4112" s="211" t="str">
        <f>IF(B4112="","",(IFERROR(VLOOKUP(B4112,Projecten!A$4:X$9452,23,FALSE),"niet bekend")))</f>
        <v/>
      </c>
      <c r="AF4112" s="330" t="str">
        <f>IF(B4112="","",(IFERROR(VLOOKUP(B4112,Projecten!A$4:X$9452,12,FALSE),"niet bekend")))</f>
        <v/>
      </c>
      <c r="AG4112" s="209"/>
    </row>
    <row r="4113" spans="1:33" s="259" customFormat="1" x14ac:dyDescent="0.2">
      <c r="A4113" s="202"/>
      <c r="B4113" s="250"/>
      <c r="C4113" s="251"/>
      <c r="D4113" s="251"/>
      <c r="E4113" s="239"/>
      <c r="F4113" s="239"/>
      <c r="G4113" s="239"/>
      <c r="H4113" s="239"/>
      <c r="I4113" s="239"/>
      <c r="J4113" s="253"/>
      <c r="K4113" s="253"/>
      <c r="L4113" s="253"/>
      <c r="M4113" s="253"/>
      <c r="N4113" s="254"/>
      <c r="O4113" s="254"/>
      <c r="P4113" s="254"/>
      <c r="Q4113" s="254"/>
      <c r="R4113" s="254"/>
      <c r="S4113" s="243">
        <v>2018</v>
      </c>
      <c r="T4113" s="1443"/>
      <c r="U4113" s="255"/>
      <c r="V4113" s="256"/>
      <c r="W4113" s="239"/>
      <c r="X4113" s="239"/>
      <c r="Y4113" s="257"/>
      <c r="Z4113" s="239"/>
      <c r="AA4113" s="239"/>
      <c r="AB4113" s="1120"/>
      <c r="AC4113" s="268" t="str">
        <f>IF(B4113="","",(IFERROR(VLOOKUP(B4113,Projecten!A$4:X$9452,5,FALSE),"niet bekend")))</f>
        <v/>
      </c>
      <c r="AD4113" s="360" t="str">
        <f>IF(AC4113="","",(IF(F4113=0,AF4113,(F4113/AC4113*AF4113))))</f>
        <v/>
      </c>
      <c r="AE4113" s="296" t="str">
        <f>IF(B4113="","",(IFERROR(VLOOKUP(B4113,Projecten!A$4:X$9452,23,FALSE),"niet bekend")))</f>
        <v/>
      </c>
      <c r="AF4113" s="360" t="str">
        <f>IF(B4113="","",(IFERROR(VLOOKUP(B4113,Projecten!A$4:X$9452,12,FALSE),"niet bekend")))</f>
        <v/>
      </c>
    </row>
    <row r="4114" spans="1:33" s="259" customFormat="1" x14ac:dyDescent="0.2">
      <c r="A4114" s="239">
        <v>41681</v>
      </c>
      <c r="B4114" s="250"/>
      <c r="C4114" s="251"/>
      <c r="D4114" s="252" t="s">
        <v>6028</v>
      </c>
      <c r="E4114" s="239"/>
      <c r="F4114" s="239"/>
      <c r="G4114" s="239"/>
      <c r="H4114" s="239"/>
      <c r="I4114" s="239"/>
      <c r="J4114" s="253"/>
      <c r="K4114" s="253"/>
      <c r="L4114" s="253"/>
      <c r="M4114" s="253"/>
      <c r="N4114" s="254"/>
      <c r="O4114" s="254"/>
      <c r="P4114" s="254"/>
      <c r="Q4114" s="254"/>
      <c r="R4114" s="254"/>
      <c r="S4114" s="251"/>
      <c r="T4114" s="1443"/>
      <c r="U4114" s="255"/>
      <c r="V4114" s="256"/>
      <c r="W4114" s="260"/>
      <c r="X4114" s="239"/>
      <c r="Y4114" s="257">
        <v>17</v>
      </c>
      <c r="Z4114" s="239"/>
      <c r="AA4114" s="239"/>
      <c r="AB4114" s="1120"/>
      <c r="AC4114" s="249"/>
      <c r="AD4114" s="330"/>
      <c r="AE4114" s="211"/>
      <c r="AF4114" s="330"/>
    </row>
    <row r="4115" spans="1:33" s="259" customFormat="1" x14ac:dyDescent="0.2">
      <c r="A4115" s="239">
        <v>41682</v>
      </c>
      <c r="B4115" s="250"/>
      <c r="C4115" s="251"/>
      <c r="D4115" s="252" t="s">
        <v>6424</v>
      </c>
      <c r="E4115" s="239"/>
      <c r="F4115" s="239"/>
      <c r="G4115" s="239"/>
      <c r="H4115" s="239"/>
      <c r="I4115" s="239"/>
      <c r="J4115" s="253"/>
      <c r="K4115" s="253"/>
      <c r="L4115" s="253"/>
      <c r="M4115" s="253"/>
      <c r="N4115" s="254"/>
      <c r="O4115" s="254"/>
      <c r="P4115" s="254"/>
      <c r="Q4115" s="254"/>
      <c r="R4115" s="254"/>
      <c r="S4115" s="251"/>
      <c r="T4115" s="1443"/>
      <c r="U4115" s="255"/>
      <c r="V4115" s="256"/>
      <c r="W4115" s="260"/>
      <c r="X4115" s="239"/>
      <c r="Y4115" s="257">
        <v>0</v>
      </c>
      <c r="Z4115" s="239"/>
      <c r="AA4115" s="239"/>
      <c r="AB4115" s="1120"/>
      <c r="AC4115" s="249"/>
      <c r="AD4115" s="330"/>
      <c r="AE4115" s="211"/>
      <c r="AF4115" s="330"/>
    </row>
    <row r="4116" spans="1:33" s="259" customFormat="1" x14ac:dyDescent="0.2">
      <c r="A4116" s="239">
        <v>41682</v>
      </c>
      <c r="B4116" s="250"/>
      <c r="C4116" s="251"/>
      <c r="D4116" s="252" t="s">
        <v>6464</v>
      </c>
      <c r="E4116" s="239"/>
      <c r="F4116" s="239"/>
      <c r="G4116" s="239"/>
      <c r="H4116" s="239"/>
      <c r="I4116" s="239"/>
      <c r="J4116" s="253"/>
      <c r="K4116" s="253"/>
      <c r="L4116" s="253"/>
      <c r="M4116" s="253"/>
      <c r="N4116" s="254"/>
      <c r="O4116" s="254"/>
      <c r="P4116" s="254"/>
      <c r="Q4116" s="254"/>
      <c r="R4116" s="254"/>
      <c r="S4116" s="251"/>
      <c r="T4116" s="1443"/>
      <c r="U4116" s="255"/>
      <c r="V4116" s="256"/>
      <c r="W4116" s="260"/>
      <c r="X4116" s="239"/>
      <c r="Y4116" s="257">
        <v>8.25</v>
      </c>
      <c r="Z4116" s="239"/>
      <c r="AA4116" s="239"/>
      <c r="AB4116" s="1120"/>
      <c r="AC4116" s="249"/>
      <c r="AD4116" s="330"/>
      <c r="AE4116" s="211"/>
      <c r="AF4116" s="330"/>
    </row>
    <row r="4117" spans="1:33" x14ac:dyDescent="0.2">
      <c r="A4117" s="202"/>
      <c r="B4117" s="261"/>
      <c r="C4117" s="243"/>
      <c r="F4117" s="202"/>
      <c r="J4117" s="244"/>
      <c r="K4117" s="244"/>
      <c r="L4117" s="244"/>
      <c r="M4117" s="244"/>
      <c r="S4117" s="243"/>
      <c r="T4117" s="1371"/>
      <c r="U4117" s="245"/>
      <c r="V4117" s="246"/>
      <c r="Y4117" s="248"/>
      <c r="Z4117" s="202"/>
      <c r="AA4117" s="202"/>
      <c r="AB4117" s="499"/>
      <c r="AC4117" s="268" t="str">
        <f>IF(B4117="","",(IFERROR(VLOOKUP(B4117,Projecten!A$4:X$9452,5,FALSE),"niet bekend")))</f>
        <v/>
      </c>
      <c r="AD4117" s="360" t="str">
        <f t="shared" ref="AD4117:AD4127" si="270">IF(AC4117="","",(IF(F4117=0,AF4117,(F4117/AC4117*AF4117))))</f>
        <v/>
      </c>
      <c r="AE4117" s="296" t="str">
        <f>IF(B4117="","",(IFERROR(VLOOKUP(B4117,Projecten!A$4:X$9452,23,FALSE),"niet bekend")))</f>
        <v/>
      </c>
      <c r="AF4117" s="360" t="str">
        <f>IF(B4117="","",(IFERROR(VLOOKUP(B4117,Projecten!A$4:X$9452,12,FALSE),"niet bekend")))</f>
        <v/>
      </c>
      <c r="AG4117" s="209"/>
    </row>
    <row r="4118" spans="1:33" x14ac:dyDescent="0.2">
      <c r="A4118" s="202">
        <v>41684</v>
      </c>
      <c r="B4118" s="261">
        <v>2018766</v>
      </c>
      <c r="C4118" s="243">
        <v>122436</v>
      </c>
      <c r="D4118" s="243" t="s">
        <v>6090</v>
      </c>
      <c r="E4118" s="202" t="s">
        <v>317</v>
      </c>
      <c r="F4118" s="202">
        <v>1</v>
      </c>
      <c r="G4118" s="202">
        <v>8</v>
      </c>
      <c r="H4118" s="202">
        <v>6</v>
      </c>
      <c r="I4118" s="202">
        <v>3</v>
      </c>
      <c r="J4118" s="262">
        <v>43424</v>
      </c>
      <c r="K4118" s="263" t="s">
        <v>1485</v>
      </c>
      <c r="L4118" s="263" t="s">
        <v>1485</v>
      </c>
      <c r="M4118" s="263" t="s">
        <v>1485</v>
      </c>
      <c r="N4118" s="254" t="s">
        <v>47</v>
      </c>
      <c r="O4118" s="254" t="s">
        <v>47</v>
      </c>
      <c r="P4118" s="254" t="s">
        <v>47</v>
      </c>
      <c r="Q4118" s="254" t="s">
        <v>47</v>
      </c>
      <c r="R4118" s="254" t="s">
        <v>47</v>
      </c>
      <c r="S4118" s="243"/>
      <c r="T4118" s="1371"/>
      <c r="U4118" s="245">
        <v>49</v>
      </c>
      <c r="V4118" s="294" t="s">
        <v>47</v>
      </c>
      <c r="W4118" s="202" t="s">
        <v>777</v>
      </c>
      <c r="X4118" s="265" t="s">
        <v>1341</v>
      </c>
      <c r="Y4118" s="248">
        <v>19</v>
      </c>
      <c r="Z4118" s="202"/>
      <c r="AA4118" s="202"/>
      <c r="AB4118" s="499"/>
      <c r="AC4118" s="268">
        <f>IF(B4118="","",(IFERROR(VLOOKUP(B4118,Projecten!A$4:X$9452,5,FALSE),"niet bekend")))</f>
        <v>1</v>
      </c>
      <c r="AD4118" s="360">
        <f t="shared" si="270"/>
        <v>3250.05</v>
      </c>
      <c r="AE4118" s="296">
        <f>IF(B4118="","",(IFERROR(VLOOKUP(B4118,Projecten!A$4:X$9452,23,FALSE),"niet bekend")))</f>
        <v>3250.05</v>
      </c>
      <c r="AF4118" s="360">
        <f>IF(B4118="","",(IFERROR(VLOOKUP(B4118,Projecten!A$4:X$9452,12,FALSE),"niet bekend")))</f>
        <v>3250.05</v>
      </c>
      <c r="AG4118" s="209"/>
    </row>
    <row r="4119" spans="1:33" ht="12" customHeight="1" x14ac:dyDescent="0.2">
      <c r="A4119" s="202">
        <v>41685</v>
      </c>
      <c r="B4119" s="261">
        <v>2018771</v>
      </c>
      <c r="C4119" s="243">
        <v>122436</v>
      </c>
      <c r="D4119" s="243" t="s">
        <v>6099</v>
      </c>
      <c r="E4119" s="202" t="s">
        <v>317</v>
      </c>
      <c r="F4119" s="202">
        <v>0</v>
      </c>
      <c r="G4119" s="202">
        <v>1</v>
      </c>
      <c r="H4119" s="202">
        <v>0</v>
      </c>
      <c r="I4119" s="202">
        <v>1</v>
      </c>
      <c r="J4119" s="262">
        <v>43424</v>
      </c>
      <c r="K4119" s="263" t="s">
        <v>1485</v>
      </c>
      <c r="L4119" s="263" t="s">
        <v>1485</v>
      </c>
      <c r="M4119" s="263" t="s">
        <v>1485</v>
      </c>
      <c r="N4119" s="254" t="s">
        <v>47</v>
      </c>
      <c r="O4119" s="254" t="s">
        <v>47</v>
      </c>
      <c r="P4119" s="254" t="s">
        <v>47</v>
      </c>
      <c r="Q4119" s="254" t="s">
        <v>47</v>
      </c>
      <c r="R4119" s="254" t="s">
        <v>47</v>
      </c>
      <c r="S4119" s="243"/>
      <c r="T4119" s="1371"/>
      <c r="U4119" s="245">
        <v>49</v>
      </c>
      <c r="V4119" s="294" t="s">
        <v>47</v>
      </c>
      <c r="W4119" s="202" t="s">
        <v>777</v>
      </c>
      <c r="X4119" s="265" t="s">
        <v>1250</v>
      </c>
      <c r="Y4119" s="248">
        <v>5</v>
      </c>
      <c r="Z4119" s="202"/>
      <c r="AA4119" s="202"/>
      <c r="AB4119" s="499"/>
      <c r="AC4119" s="268">
        <f>IF(B4119="","",(IFERROR(VLOOKUP(B4119,Projecten!A$4:X$9452,5,FALSE),"niet bekend")))</f>
        <v>0</v>
      </c>
      <c r="AD4119" s="360">
        <f t="shared" si="270"/>
        <v>801.79</v>
      </c>
      <c r="AE4119" s="296">
        <f>IF(B4119="","",(IFERROR(VLOOKUP(B4119,Projecten!A$4:X$9452,23,FALSE),"niet bekend")))</f>
        <v>801.79</v>
      </c>
      <c r="AF4119" s="360">
        <f>IF(B4119="","",(IFERROR(VLOOKUP(B4119,Projecten!A$4:X$9452,12,FALSE),"niet bekend")))</f>
        <v>801.79</v>
      </c>
      <c r="AG4119" s="209"/>
    </row>
    <row r="4120" spans="1:33" x14ac:dyDescent="0.2">
      <c r="A4120" s="202">
        <v>41686</v>
      </c>
      <c r="B4120" s="261">
        <v>2018704</v>
      </c>
      <c r="C4120" s="243" t="s">
        <v>6352</v>
      </c>
      <c r="D4120" s="243" t="s">
        <v>6007</v>
      </c>
      <c r="E4120" s="202" t="s">
        <v>26</v>
      </c>
      <c r="F4120" s="202">
        <v>1</v>
      </c>
      <c r="G4120" s="202">
        <v>10</v>
      </c>
      <c r="H4120" s="202">
        <v>5</v>
      </c>
      <c r="I4120" s="202">
        <v>3</v>
      </c>
      <c r="J4120" s="262">
        <v>43424</v>
      </c>
      <c r="K4120" s="262">
        <v>43425</v>
      </c>
      <c r="L4120" s="263" t="s">
        <v>1485</v>
      </c>
      <c r="M4120" s="263" t="s">
        <v>1485</v>
      </c>
      <c r="N4120" s="254" t="s">
        <v>47</v>
      </c>
      <c r="O4120" s="254" t="s">
        <v>47</v>
      </c>
      <c r="P4120" s="254" t="s">
        <v>47</v>
      </c>
      <c r="Q4120" s="254" t="s">
        <v>47</v>
      </c>
      <c r="R4120" s="254" t="s">
        <v>47</v>
      </c>
      <c r="S4120" s="243"/>
      <c r="T4120" s="1371"/>
      <c r="U4120" s="264">
        <v>49</v>
      </c>
      <c r="V4120" s="294" t="s">
        <v>47</v>
      </c>
      <c r="W4120" s="202" t="s">
        <v>162</v>
      </c>
      <c r="X4120" s="265" t="s">
        <v>1250</v>
      </c>
      <c r="Y4120" s="248">
        <v>20</v>
      </c>
      <c r="Z4120" s="202"/>
      <c r="AA4120" s="202"/>
      <c r="AB4120" s="499"/>
      <c r="AC4120" s="268">
        <f>IF(B4120="","",(IFERROR(VLOOKUP(B4120,Projecten!A$4:X$9452,5,FALSE),"niet bekend")))</f>
        <v>1</v>
      </c>
      <c r="AD4120" s="360">
        <f t="shared" si="270"/>
        <v>3875</v>
      </c>
      <c r="AE4120" s="296">
        <f>IF(B4120="","",(IFERROR(VLOOKUP(B4120,Projecten!A$4:X$9452,23,FALSE),"niet bekend")))</f>
        <v>3875</v>
      </c>
      <c r="AF4120" s="360">
        <f>IF(B4120="","",(IFERROR(VLOOKUP(B4120,Projecten!A$4:X$9452,12,FALSE),"niet bekend")))</f>
        <v>3875</v>
      </c>
      <c r="AG4120" s="209"/>
    </row>
    <row r="4121" spans="1:33" x14ac:dyDescent="0.2">
      <c r="A4121" s="202">
        <v>41687</v>
      </c>
      <c r="B4121" s="261" t="s">
        <v>6113</v>
      </c>
      <c r="C4121" s="243" t="s">
        <v>6352</v>
      </c>
      <c r="D4121" s="243">
        <v>771119</v>
      </c>
      <c r="E4121" s="202" t="s">
        <v>26</v>
      </c>
      <c r="F4121" s="202">
        <v>1</v>
      </c>
      <c r="G4121" s="202">
        <v>8</v>
      </c>
      <c r="H4121" s="202">
        <v>5</v>
      </c>
      <c r="I4121" s="202">
        <v>3</v>
      </c>
      <c r="J4121" s="262">
        <v>43424</v>
      </c>
      <c r="K4121" s="262">
        <v>43425</v>
      </c>
      <c r="L4121" s="263" t="s">
        <v>1485</v>
      </c>
      <c r="M4121" s="262" t="s">
        <v>4048</v>
      </c>
      <c r="N4121" s="254" t="s">
        <v>47</v>
      </c>
      <c r="O4121" s="254" t="s">
        <v>47</v>
      </c>
      <c r="P4121" s="254" t="s">
        <v>47</v>
      </c>
      <c r="Q4121" s="254" t="s">
        <v>47</v>
      </c>
      <c r="R4121" s="254" t="s">
        <v>47</v>
      </c>
      <c r="S4121" s="243"/>
      <c r="T4121" s="1371"/>
      <c r="U4121" s="264">
        <v>49</v>
      </c>
      <c r="V4121" s="294" t="s">
        <v>47</v>
      </c>
      <c r="W4121" s="202" t="s">
        <v>162</v>
      </c>
      <c r="X4121" s="265" t="s">
        <v>6418</v>
      </c>
      <c r="Y4121" s="248">
        <v>23</v>
      </c>
      <c r="Z4121" s="202"/>
      <c r="AA4121" s="202"/>
      <c r="AB4121" s="499"/>
      <c r="AC4121" s="268">
        <f>IF(B4121="","",(IFERROR(VLOOKUP(B4121,Projecten!A$4:X$9452,5,FALSE),"niet bekend")))</f>
        <v>1</v>
      </c>
      <c r="AD4121" s="360">
        <f t="shared" si="270"/>
        <v>5466.6</v>
      </c>
      <c r="AE4121" s="296">
        <f>IF(B4121="","",(IFERROR(VLOOKUP(B4121,Projecten!A$4:X$9452,23,FALSE),"niet bekend")))</f>
        <v>5466.6</v>
      </c>
      <c r="AF4121" s="360">
        <f>IF(B4121="","",(IFERROR(VLOOKUP(B4121,Projecten!A$4:X$9452,12,FALSE),"niet bekend")))</f>
        <v>5466.6</v>
      </c>
      <c r="AG4121" s="209"/>
    </row>
    <row r="4122" spans="1:33" x14ac:dyDescent="0.2">
      <c r="A4122" s="202">
        <v>41688</v>
      </c>
      <c r="B4122" s="272">
        <v>2018803</v>
      </c>
      <c r="C4122" s="272" t="s">
        <v>6353</v>
      </c>
      <c r="D4122" s="272">
        <v>742319</v>
      </c>
      <c r="E4122" s="273" t="s">
        <v>26</v>
      </c>
      <c r="F4122" s="273">
        <v>1</v>
      </c>
      <c r="G4122" s="273">
        <v>10</v>
      </c>
      <c r="H4122" s="273">
        <v>6</v>
      </c>
      <c r="I4122" s="273">
        <v>2</v>
      </c>
      <c r="J4122" s="262">
        <v>43424</v>
      </c>
      <c r="K4122" s="262">
        <v>43423</v>
      </c>
      <c r="L4122" s="263" t="s">
        <v>1485</v>
      </c>
      <c r="M4122" s="263" t="s">
        <v>1485</v>
      </c>
      <c r="N4122" s="254" t="s">
        <v>47</v>
      </c>
      <c r="O4122" s="254" t="s">
        <v>47</v>
      </c>
      <c r="P4122" s="254" t="s">
        <v>47</v>
      </c>
      <c r="Q4122" s="254" t="s">
        <v>47</v>
      </c>
      <c r="R4122" s="254" t="s">
        <v>47</v>
      </c>
      <c r="S4122" s="243"/>
      <c r="T4122" s="1371"/>
      <c r="U4122" s="245">
        <v>49</v>
      </c>
      <c r="V4122" s="294" t="s">
        <v>47</v>
      </c>
      <c r="W4122" s="202" t="s">
        <v>3716</v>
      </c>
      <c r="X4122" s="265" t="s">
        <v>6419</v>
      </c>
      <c r="Y4122" s="248">
        <v>18</v>
      </c>
      <c r="Z4122" s="202"/>
      <c r="AA4122" s="202"/>
      <c r="AB4122" s="499"/>
      <c r="AC4122" s="268">
        <f>IF(B4122="","",(IFERROR(VLOOKUP(B4122,Projecten!A$4:X$9452,5,FALSE),"niet bekend")))</f>
        <v>1</v>
      </c>
      <c r="AD4122" s="360">
        <f t="shared" si="270"/>
        <v>3637.36</v>
      </c>
      <c r="AE4122" s="296">
        <f>IF(B4122="","",(IFERROR(VLOOKUP(B4122,Projecten!A$4:X$9452,23,FALSE),"niet bekend")))</f>
        <v>3637.36</v>
      </c>
      <c r="AF4122" s="360">
        <f>IF(B4122="","",(IFERROR(VLOOKUP(B4122,Projecten!A$4:X$9452,12,FALSE),"niet bekend")))</f>
        <v>3637.36</v>
      </c>
      <c r="AG4122" s="209"/>
    </row>
    <row r="4123" spans="1:33" x14ac:dyDescent="0.2">
      <c r="A4123" s="202">
        <v>41689</v>
      </c>
      <c r="B4123" s="261">
        <v>2018769</v>
      </c>
      <c r="C4123" s="243">
        <v>122438</v>
      </c>
      <c r="D4123" s="243" t="s">
        <v>6096</v>
      </c>
      <c r="E4123" s="202" t="s">
        <v>6095</v>
      </c>
      <c r="F4123" s="334">
        <v>1</v>
      </c>
      <c r="G4123" s="334">
        <v>9</v>
      </c>
      <c r="H4123" s="334">
        <v>9</v>
      </c>
      <c r="I4123" s="334">
        <v>3</v>
      </c>
      <c r="J4123" s="262">
        <v>43431</v>
      </c>
      <c r="K4123" s="262">
        <v>43425</v>
      </c>
      <c r="L4123" s="263" t="s">
        <v>1485</v>
      </c>
      <c r="M4123" s="262" t="s">
        <v>4048</v>
      </c>
      <c r="N4123" s="254" t="s">
        <v>47</v>
      </c>
      <c r="O4123" s="254" t="s">
        <v>47</v>
      </c>
      <c r="P4123" s="254" t="s">
        <v>47</v>
      </c>
      <c r="Q4123" s="254" t="s">
        <v>47</v>
      </c>
      <c r="R4123" s="254" t="s">
        <v>47</v>
      </c>
      <c r="S4123" s="243"/>
      <c r="T4123" s="1371"/>
      <c r="U4123" s="245">
        <v>49</v>
      </c>
      <c r="V4123" s="294" t="s">
        <v>47</v>
      </c>
      <c r="W4123" s="202" t="s">
        <v>6097</v>
      </c>
      <c r="X4123" s="265" t="s">
        <v>6420</v>
      </c>
      <c r="Y4123" s="248">
        <v>23</v>
      </c>
      <c r="Z4123" s="202"/>
      <c r="AA4123" s="202"/>
      <c r="AB4123" s="499"/>
      <c r="AC4123" s="268">
        <f>IF(B4123="","",(IFERROR(VLOOKUP(B4123,Projecten!A$4:X$9452,5,FALSE),"niet bekend")))</f>
        <v>1</v>
      </c>
      <c r="AD4123" s="360">
        <f t="shared" si="270"/>
        <v>3874.46</v>
      </c>
      <c r="AE4123" s="296">
        <f>IF(B4123="","",(IFERROR(VLOOKUP(B4123,Projecten!A$4:X$9452,23,FALSE),"niet bekend")))</f>
        <v>3874.46</v>
      </c>
      <c r="AF4123" s="360">
        <f>IF(B4123="","",(IFERROR(VLOOKUP(B4123,Projecten!A$4:X$9452,12,FALSE),"niet bekend")))</f>
        <v>3874.46</v>
      </c>
      <c r="AG4123" s="209"/>
    </row>
    <row r="4124" spans="1:33" x14ac:dyDescent="0.2">
      <c r="A4124" s="202">
        <v>41690</v>
      </c>
      <c r="B4124" s="261" t="s">
        <v>6114</v>
      </c>
      <c r="C4124" s="243" t="s">
        <v>6354</v>
      </c>
      <c r="D4124" s="243">
        <v>771219</v>
      </c>
      <c r="E4124" s="202" t="s">
        <v>26</v>
      </c>
      <c r="F4124" s="202">
        <v>1</v>
      </c>
      <c r="G4124" s="202">
        <v>8</v>
      </c>
      <c r="H4124" s="202">
        <v>5</v>
      </c>
      <c r="I4124" s="202">
        <v>3</v>
      </c>
      <c r="J4124" s="262">
        <v>43424</v>
      </c>
      <c r="K4124" s="262">
        <v>43425</v>
      </c>
      <c r="L4124" s="263" t="s">
        <v>1485</v>
      </c>
      <c r="M4124" s="262" t="s">
        <v>4048</v>
      </c>
      <c r="N4124" s="254" t="s">
        <v>47</v>
      </c>
      <c r="O4124" s="254" t="s">
        <v>47</v>
      </c>
      <c r="P4124" s="254" t="s">
        <v>47</v>
      </c>
      <c r="Q4124" s="254" t="s">
        <v>47</v>
      </c>
      <c r="R4124" s="254" t="s">
        <v>47</v>
      </c>
      <c r="S4124" s="243"/>
      <c r="T4124" s="1371"/>
      <c r="U4124" s="264" t="s">
        <v>6458</v>
      </c>
      <c r="V4124" s="294" t="s">
        <v>47</v>
      </c>
      <c r="W4124" s="202" t="s">
        <v>162</v>
      </c>
      <c r="X4124" s="265" t="s">
        <v>6418</v>
      </c>
      <c r="Y4124" s="248">
        <v>23</v>
      </c>
      <c r="Z4124" s="202"/>
      <c r="AA4124" s="202"/>
      <c r="AB4124" s="499"/>
      <c r="AC4124" s="268">
        <f>IF(B4124="","",(IFERROR(VLOOKUP(B4124,Projecten!A$4:X$9452,5,FALSE),"niet bekend")))</f>
        <v>1</v>
      </c>
      <c r="AD4124" s="360">
        <f t="shared" si="270"/>
        <v>5466.6</v>
      </c>
      <c r="AE4124" s="296">
        <f>IF(B4124="","",(IFERROR(VLOOKUP(B4124,Projecten!A$4:X$9452,23,FALSE),"niet bekend")))</f>
        <v>5466.6</v>
      </c>
      <c r="AF4124" s="360">
        <f>IF(B4124="","",(IFERROR(VLOOKUP(B4124,Projecten!A$4:X$9452,12,FALSE),"niet bekend")))</f>
        <v>5466.6</v>
      </c>
      <c r="AG4124" s="209"/>
    </row>
    <row r="4125" spans="1:33" x14ac:dyDescent="0.2">
      <c r="A4125" s="202">
        <v>41691</v>
      </c>
      <c r="B4125" s="261">
        <v>2018705</v>
      </c>
      <c r="C4125" s="243" t="s">
        <v>6354</v>
      </c>
      <c r="D4125" s="243" t="s">
        <v>6125</v>
      </c>
      <c r="E4125" s="202" t="s">
        <v>26</v>
      </c>
      <c r="F4125" s="202">
        <v>1</v>
      </c>
      <c r="G4125" s="202">
        <v>10</v>
      </c>
      <c r="H4125" s="202">
        <v>5</v>
      </c>
      <c r="I4125" s="202">
        <v>3</v>
      </c>
      <c r="J4125" s="262">
        <v>43424</v>
      </c>
      <c r="K4125" s="262">
        <v>43425</v>
      </c>
      <c r="L4125" s="263" t="s">
        <v>1485</v>
      </c>
      <c r="M4125" s="263" t="s">
        <v>1485</v>
      </c>
      <c r="N4125" s="254" t="s">
        <v>47</v>
      </c>
      <c r="O4125" s="254" t="s">
        <v>47</v>
      </c>
      <c r="P4125" s="254" t="s">
        <v>47</v>
      </c>
      <c r="Q4125" s="254" t="s">
        <v>47</v>
      </c>
      <c r="R4125" s="254" t="s">
        <v>47</v>
      </c>
      <c r="S4125" s="243"/>
      <c r="T4125" s="1371"/>
      <c r="U4125" s="264" t="s">
        <v>6458</v>
      </c>
      <c r="V4125" s="294" t="s">
        <v>47</v>
      </c>
      <c r="W4125" s="202" t="s">
        <v>162</v>
      </c>
      <c r="X4125" s="265" t="s">
        <v>1250</v>
      </c>
      <c r="Y4125" s="248">
        <v>20</v>
      </c>
      <c r="Z4125" s="202"/>
      <c r="AA4125" s="202"/>
      <c r="AB4125" s="499"/>
      <c r="AC4125" s="268">
        <f>IF(B4125="","",(IFERROR(VLOOKUP(B4125,Projecten!A$4:X$9452,5,FALSE),"niet bekend")))</f>
        <v>1</v>
      </c>
      <c r="AD4125" s="360">
        <f t="shared" si="270"/>
        <v>3875</v>
      </c>
      <c r="AE4125" s="296">
        <f>IF(B4125="","",(IFERROR(VLOOKUP(B4125,Projecten!A$4:X$9452,23,FALSE),"niet bekend")))</f>
        <v>3875</v>
      </c>
      <c r="AF4125" s="360">
        <f>IF(B4125="","",(IFERROR(VLOOKUP(B4125,Projecten!A$4:X$9452,12,FALSE),"niet bekend")))</f>
        <v>3875</v>
      </c>
      <c r="AG4125" s="209"/>
    </row>
    <row r="4126" spans="1:33" x14ac:dyDescent="0.2">
      <c r="A4126" s="202">
        <v>41692</v>
      </c>
      <c r="B4126" s="261">
        <v>2018797</v>
      </c>
      <c r="C4126" s="243">
        <v>122441</v>
      </c>
      <c r="D4126" s="243">
        <v>728419</v>
      </c>
      <c r="E4126" s="202" t="s">
        <v>26</v>
      </c>
      <c r="F4126" s="202">
        <v>1</v>
      </c>
      <c r="G4126" s="202">
        <v>8</v>
      </c>
      <c r="H4126" s="202">
        <v>5</v>
      </c>
      <c r="I4126" s="202">
        <v>3</v>
      </c>
      <c r="J4126" s="262">
        <v>43424</v>
      </c>
      <c r="K4126" s="262">
        <v>43423</v>
      </c>
      <c r="L4126" s="263" t="s">
        <v>1485</v>
      </c>
      <c r="M4126" s="263" t="s">
        <v>1485</v>
      </c>
      <c r="N4126" s="254" t="s">
        <v>47</v>
      </c>
      <c r="O4126" s="254" t="s">
        <v>47</v>
      </c>
      <c r="P4126" s="254" t="s">
        <v>47</v>
      </c>
      <c r="Q4126" s="254" t="s">
        <v>47</v>
      </c>
      <c r="R4126" s="254" t="s">
        <v>47</v>
      </c>
      <c r="S4126" s="243"/>
      <c r="T4126" s="1371"/>
      <c r="U4126" s="264" t="s">
        <v>6458</v>
      </c>
      <c r="V4126" s="294" t="s">
        <v>47</v>
      </c>
      <c r="W4126" s="202" t="s">
        <v>162</v>
      </c>
      <c r="X4126" s="265" t="s">
        <v>1341</v>
      </c>
      <c r="Y4126" s="248">
        <v>17</v>
      </c>
      <c r="Z4126" s="202"/>
      <c r="AA4126" s="202"/>
      <c r="AB4126" s="499"/>
      <c r="AC4126" s="268">
        <f>IF(B4126="","",(IFERROR(VLOOKUP(B4126,Projecten!A$4:X$9452,5,FALSE),"niet bekend")))</f>
        <v>1</v>
      </c>
      <c r="AD4126" s="360">
        <f t="shared" si="270"/>
        <v>3044.71</v>
      </c>
      <c r="AE4126" s="296">
        <f>IF(B4126="","",(IFERROR(VLOOKUP(B4126,Projecten!A$4:X$9452,23,FALSE),"niet bekend")))</f>
        <v>3044.71</v>
      </c>
      <c r="AF4126" s="360">
        <f>IF(B4126="","",(IFERROR(VLOOKUP(B4126,Projecten!A$4:X$9452,12,FALSE),"niet bekend")))</f>
        <v>3044.71</v>
      </c>
      <c r="AG4126" s="209"/>
    </row>
    <row r="4127" spans="1:33" x14ac:dyDescent="0.2">
      <c r="A4127" s="202">
        <v>41693</v>
      </c>
      <c r="B4127" s="261">
        <v>2018799</v>
      </c>
      <c r="C4127" s="243">
        <v>122441</v>
      </c>
      <c r="D4127" s="243">
        <v>675319</v>
      </c>
      <c r="E4127" s="202" t="s">
        <v>26</v>
      </c>
      <c r="F4127" s="202">
        <v>1</v>
      </c>
      <c r="G4127" s="202">
        <v>11</v>
      </c>
      <c r="H4127" s="202">
        <v>7</v>
      </c>
      <c r="I4127" s="202">
        <v>2</v>
      </c>
      <c r="J4127" s="262">
        <v>43424</v>
      </c>
      <c r="K4127" s="262">
        <v>43423</v>
      </c>
      <c r="L4127" s="263" t="s">
        <v>1485</v>
      </c>
      <c r="M4127" s="263" t="s">
        <v>1485</v>
      </c>
      <c r="N4127" s="254" t="s">
        <v>47</v>
      </c>
      <c r="O4127" s="254" t="s">
        <v>47</v>
      </c>
      <c r="P4127" s="254" t="s">
        <v>47</v>
      </c>
      <c r="Q4127" s="254" t="s">
        <v>47</v>
      </c>
      <c r="R4127" s="254" t="s">
        <v>47</v>
      </c>
      <c r="S4127" s="243"/>
      <c r="T4127" s="1371"/>
      <c r="U4127" s="264" t="s">
        <v>6458</v>
      </c>
      <c r="V4127" s="294" t="s">
        <v>47</v>
      </c>
      <c r="W4127" s="202" t="s">
        <v>162</v>
      </c>
      <c r="X4127" s="265" t="s">
        <v>5556</v>
      </c>
      <c r="Y4127" s="248">
        <v>17</v>
      </c>
      <c r="Z4127" s="202"/>
      <c r="AA4127" s="202"/>
      <c r="AB4127" s="499"/>
      <c r="AC4127" s="268">
        <f>IF(B4127="","",(IFERROR(VLOOKUP(B4127,Projecten!A$4:X$9452,5,FALSE),"niet bekend")))</f>
        <v>1</v>
      </c>
      <c r="AD4127" s="360">
        <f t="shared" si="270"/>
        <v>3553.47</v>
      </c>
      <c r="AE4127" s="296">
        <f>IF(B4127="","",(IFERROR(VLOOKUP(B4127,Projecten!A$4:X$9452,23,FALSE),"niet bekend")))</f>
        <v>3553.47</v>
      </c>
      <c r="AF4127" s="360">
        <f>IF(B4127="","",(IFERROR(VLOOKUP(B4127,Projecten!A$4:X$9452,12,FALSE),"niet bekend")))</f>
        <v>3553.47</v>
      </c>
      <c r="AG4127" s="209"/>
    </row>
    <row r="4128" spans="1:33" x14ac:dyDescent="0.2">
      <c r="A4128" s="202"/>
      <c r="B4128" s="261"/>
      <c r="C4128" s="243"/>
      <c r="F4128" s="202"/>
      <c r="J4128" s="263"/>
      <c r="K4128" s="263"/>
      <c r="L4128" s="263"/>
      <c r="M4128" s="263"/>
      <c r="S4128" s="243"/>
      <c r="T4128" s="1371"/>
      <c r="U4128" s="245"/>
      <c r="V4128" s="246"/>
      <c r="X4128" s="265"/>
      <c r="Y4128" s="257"/>
      <c r="Z4128" s="202"/>
      <c r="AA4128" s="202"/>
      <c r="AB4128" s="499"/>
      <c r="AC4128" s="268"/>
      <c r="AD4128" s="360"/>
      <c r="AE4128" s="296"/>
      <c r="AF4128" s="360"/>
      <c r="AG4128" s="209"/>
    </row>
    <row r="4129" spans="1:33" x14ac:dyDescent="0.2">
      <c r="A4129" s="202">
        <v>41694</v>
      </c>
      <c r="B4129" s="261">
        <v>2018795</v>
      </c>
      <c r="C4129" s="243">
        <v>122441</v>
      </c>
      <c r="D4129" s="243">
        <v>742019</v>
      </c>
      <c r="E4129" s="202" t="s">
        <v>26</v>
      </c>
      <c r="F4129" s="202">
        <v>1</v>
      </c>
      <c r="G4129" s="202">
        <v>7</v>
      </c>
      <c r="H4129" s="202">
        <v>6</v>
      </c>
      <c r="I4129" s="202">
        <v>2</v>
      </c>
      <c r="J4129" s="262">
        <v>43424</v>
      </c>
      <c r="K4129" s="262">
        <v>43418</v>
      </c>
      <c r="L4129" s="263" t="s">
        <v>1485</v>
      </c>
      <c r="M4129" s="263" t="s">
        <v>1485</v>
      </c>
      <c r="N4129" s="254" t="s">
        <v>47</v>
      </c>
      <c r="O4129" s="254" t="s">
        <v>47</v>
      </c>
      <c r="P4129" s="254" t="s">
        <v>47</v>
      </c>
      <c r="Q4129" s="254" t="s">
        <v>47</v>
      </c>
      <c r="R4129" s="254" t="s">
        <v>47</v>
      </c>
      <c r="S4129" s="243"/>
      <c r="T4129" s="1371"/>
      <c r="U4129" s="245">
        <v>50</v>
      </c>
      <c r="V4129" s="294" t="s">
        <v>47</v>
      </c>
      <c r="W4129" s="202" t="s">
        <v>2265</v>
      </c>
      <c r="X4129" s="265" t="s">
        <v>5556</v>
      </c>
      <c r="Y4129" s="248">
        <v>14</v>
      </c>
      <c r="Z4129" s="202"/>
      <c r="AA4129" s="202"/>
      <c r="AB4129" s="499"/>
      <c r="AC4129" s="268">
        <f>IF(B4129="","",(IFERROR(VLOOKUP(B4129,Projecten!A$4:X$9452,5,FALSE),"niet bekend")))</f>
        <v>1</v>
      </c>
      <c r="AD4129" s="360">
        <f>IF(AC4129="","",(IF(F4129=0,AF4129,(F4129/AC4129*AF4129))))</f>
        <v>2573.5</v>
      </c>
      <c r="AE4129" s="296">
        <f>IF(B4129="","",(IFERROR(VLOOKUP(B4129,Projecten!A$4:X$9452,23,FALSE),"niet bekend")))</f>
        <v>2575.92</v>
      </c>
      <c r="AF4129" s="360">
        <f>IF(B4129="","",(IFERROR(VLOOKUP(B4129,Projecten!A$4:X$9452,12,FALSE),"niet bekend")))</f>
        <v>2573.5</v>
      </c>
      <c r="AG4129" s="209"/>
    </row>
    <row r="4130" spans="1:33" x14ac:dyDescent="0.2">
      <c r="A4130" s="202">
        <v>41695</v>
      </c>
      <c r="B4130" s="261">
        <v>2018796</v>
      </c>
      <c r="C4130" s="243">
        <v>122441</v>
      </c>
      <c r="D4130" s="243">
        <v>742119</v>
      </c>
      <c r="E4130" s="202" t="s">
        <v>26</v>
      </c>
      <c r="F4130" s="202">
        <v>1</v>
      </c>
      <c r="G4130" s="202">
        <v>7</v>
      </c>
      <c r="H4130" s="202">
        <v>6</v>
      </c>
      <c r="I4130" s="202">
        <v>2</v>
      </c>
      <c r="J4130" s="262">
        <v>43424</v>
      </c>
      <c r="K4130" s="262">
        <v>43418</v>
      </c>
      <c r="L4130" s="263" t="s">
        <v>1485</v>
      </c>
      <c r="M4130" s="263" t="s">
        <v>1485</v>
      </c>
      <c r="N4130" s="254" t="s">
        <v>47</v>
      </c>
      <c r="O4130" s="254" t="s">
        <v>47</v>
      </c>
      <c r="P4130" s="254" t="s">
        <v>47</v>
      </c>
      <c r="Q4130" s="254" t="s">
        <v>47</v>
      </c>
      <c r="R4130" s="254" t="s">
        <v>47</v>
      </c>
      <c r="S4130" s="243"/>
      <c r="T4130" s="1371"/>
      <c r="U4130" s="264" t="s">
        <v>6458</v>
      </c>
      <c r="V4130" s="294" t="s">
        <v>47</v>
      </c>
      <c r="W4130" s="202" t="s">
        <v>2265</v>
      </c>
      <c r="X4130" s="265" t="s">
        <v>1341</v>
      </c>
      <c r="Y4130" s="248">
        <v>14</v>
      </c>
      <c r="Z4130" s="202"/>
      <c r="AA4130" s="202"/>
      <c r="AB4130" s="499"/>
      <c r="AC4130" s="268">
        <f>IF(B4130="","",(IFERROR(VLOOKUP(B4130,Projecten!A$4:X$9452,5,FALSE),"niet bekend")))</f>
        <v>1</v>
      </c>
      <c r="AD4130" s="360">
        <f>IF(AC4130="","",(IF(F4130=0,AF4130,(F4130/AC4130*AF4130))))</f>
        <v>2573.5</v>
      </c>
      <c r="AE4130" s="296">
        <f>IF(B4130="","",(IFERROR(VLOOKUP(B4130,Projecten!A$4:X$9452,23,FALSE),"niet bekend")))</f>
        <v>2573.5</v>
      </c>
      <c r="AF4130" s="360">
        <f>IF(B4130="","",(IFERROR(VLOOKUP(B4130,Projecten!A$4:X$9452,12,FALSE),"niet bekend")))</f>
        <v>2573.5</v>
      </c>
      <c r="AG4130" s="209"/>
    </row>
    <row r="4131" spans="1:33" x14ac:dyDescent="0.2">
      <c r="A4131" s="202">
        <v>41696</v>
      </c>
      <c r="B4131" s="261" t="s">
        <v>5668</v>
      </c>
      <c r="C4131" s="243">
        <v>122442</v>
      </c>
      <c r="D4131" s="243" t="s">
        <v>5671</v>
      </c>
      <c r="E4131" s="202" t="s">
        <v>352</v>
      </c>
      <c r="F4131" s="202">
        <v>1</v>
      </c>
      <c r="G4131" s="202">
        <v>9</v>
      </c>
      <c r="H4131" s="202">
        <v>5</v>
      </c>
      <c r="I4131" s="202">
        <v>6</v>
      </c>
      <c r="J4131" s="267">
        <v>43447</v>
      </c>
      <c r="K4131" s="267">
        <v>43446</v>
      </c>
      <c r="L4131" s="263"/>
      <c r="M4131" s="263"/>
      <c r="N4131" s="254" t="s">
        <v>47</v>
      </c>
      <c r="O4131" s="254" t="s">
        <v>47</v>
      </c>
      <c r="P4131" s="254" t="s">
        <v>47</v>
      </c>
      <c r="Q4131" s="254" t="s">
        <v>47</v>
      </c>
      <c r="R4131" s="254" t="s">
        <v>47</v>
      </c>
      <c r="S4131" s="243"/>
      <c r="T4131" s="1371"/>
      <c r="U4131" s="245">
        <v>50</v>
      </c>
      <c r="V4131" s="294" t="s">
        <v>47</v>
      </c>
      <c r="W4131" s="202" t="s">
        <v>2910</v>
      </c>
      <c r="X4131" s="265"/>
      <c r="Y4131" s="248">
        <v>25</v>
      </c>
      <c r="Z4131" s="202"/>
      <c r="AA4131" s="202"/>
      <c r="AB4131" s="499"/>
      <c r="AC4131" s="268">
        <f>IF(B4131="","",(IFERROR(VLOOKUP(B4131,Projecten!A$4:X$9452,5,FALSE),"niet bekend")))</f>
        <v>1</v>
      </c>
      <c r="AD4131" s="360">
        <f>IF(AC4131="","",(IF(F4131=0,AF4131,(F4131/AC4131*AF4131))))</f>
        <v>5146.28</v>
      </c>
      <c r="AE4131" s="296">
        <f>IF(B4131="","",(IFERROR(VLOOKUP(B4131,Projecten!A$4:X$9452,23,FALSE),"niet bekend")))</f>
        <v>5146.28</v>
      </c>
      <c r="AF4131" s="360">
        <f>IF(B4131="","",(IFERROR(VLOOKUP(B4131,Projecten!A$4:X$9452,12,FALSE),"niet bekend")))</f>
        <v>5146.28</v>
      </c>
      <c r="AG4131" s="209"/>
    </row>
    <row r="4132" spans="1:33" x14ac:dyDescent="0.2">
      <c r="A4132" s="202">
        <v>41697</v>
      </c>
      <c r="B4132" s="261" t="s">
        <v>5669</v>
      </c>
      <c r="C4132" s="243">
        <v>122442</v>
      </c>
      <c r="D4132" s="243" t="s">
        <v>5670</v>
      </c>
      <c r="E4132" s="202" t="s">
        <v>352</v>
      </c>
      <c r="F4132" s="202">
        <v>1</v>
      </c>
      <c r="G4132" s="202">
        <v>9</v>
      </c>
      <c r="H4132" s="202">
        <v>5</v>
      </c>
      <c r="I4132" s="202">
        <v>6</v>
      </c>
      <c r="J4132" s="267">
        <v>43447</v>
      </c>
      <c r="K4132" s="267">
        <v>43446</v>
      </c>
      <c r="L4132" s="263"/>
      <c r="M4132" s="263"/>
      <c r="N4132" s="254" t="s">
        <v>47</v>
      </c>
      <c r="O4132" s="254" t="s">
        <v>47</v>
      </c>
      <c r="P4132" s="254" t="s">
        <v>47</v>
      </c>
      <c r="Q4132" s="254" t="s">
        <v>47</v>
      </c>
      <c r="R4132" s="254" t="s">
        <v>47</v>
      </c>
      <c r="S4132" s="243"/>
      <c r="T4132" s="1371"/>
      <c r="U4132" s="245">
        <v>50</v>
      </c>
      <c r="V4132" s="294" t="s">
        <v>47</v>
      </c>
      <c r="W4132" s="202" t="s">
        <v>2910</v>
      </c>
      <c r="X4132" s="265"/>
      <c r="Y4132" s="248">
        <v>25</v>
      </c>
      <c r="Z4132" s="202"/>
      <c r="AA4132" s="202"/>
      <c r="AB4132" s="499"/>
      <c r="AC4132" s="268">
        <f>IF(B4132="","",(IFERROR(VLOOKUP(B4132,Projecten!A$4:X$9452,5,FALSE),"niet bekend")))</f>
        <v>1</v>
      </c>
      <c r="AD4132" s="360">
        <f>IF(AC4132="","",(IF(F4132=0,AF4132,(F4132/AC4132*AF4132))))</f>
        <v>5146.28</v>
      </c>
      <c r="AE4132" s="296">
        <f>IF(B4132="","",(IFERROR(VLOOKUP(B4132,Projecten!A$4:X$9452,23,FALSE),"niet bekend")))</f>
        <v>5146.28</v>
      </c>
      <c r="AF4132" s="360">
        <f>IF(B4132="","",(IFERROR(VLOOKUP(B4132,Projecten!A$4:X$9452,12,FALSE),"niet bekend")))</f>
        <v>5146.28</v>
      </c>
      <c r="AG4132" s="209"/>
    </row>
    <row r="4133" spans="1:33" x14ac:dyDescent="0.2">
      <c r="A4133" s="202">
        <v>41698</v>
      </c>
      <c r="B4133" s="261" t="s">
        <v>5673</v>
      </c>
      <c r="C4133" s="243">
        <v>122442</v>
      </c>
      <c r="D4133" s="243" t="s">
        <v>5672</v>
      </c>
      <c r="E4133" s="202" t="s">
        <v>352</v>
      </c>
      <c r="F4133" s="202">
        <v>1</v>
      </c>
      <c r="G4133" s="202">
        <v>9</v>
      </c>
      <c r="H4133" s="202">
        <v>5</v>
      </c>
      <c r="I4133" s="202">
        <v>6</v>
      </c>
      <c r="J4133" s="267">
        <v>43447</v>
      </c>
      <c r="K4133" s="267">
        <v>43446</v>
      </c>
      <c r="L4133" s="263"/>
      <c r="M4133" s="263"/>
      <c r="N4133" s="254" t="s">
        <v>47</v>
      </c>
      <c r="O4133" s="254" t="s">
        <v>47</v>
      </c>
      <c r="P4133" s="254" t="s">
        <v>47</v>
      </c>
      <c r="Q4133" s="254" t="s">
        <v>47</v>
      </c>
      <c r="R4133" s="254" t="s">
        <v>47</v>
      </c>
      <c r="S4133" s="243"/>
      <c r="T4133" s="1371"/>
      <c r="U4133" s="245">
        <v>50</v>
      </c>
      <c r="V4133" s="294" t="s">
        <v>47</v>
      </c>
      <c r="W4133" s="202" t="s">
        <v>2910</v>
      </c>
      <c r="X4133" s="265"/>
      <c r="Y4133" s="248">
        <v>25</v>
      </c>
      <c r="Z4133" s="202"/>
      <c r="AA4133" s="202"/>
      <c r="AB4133" s="499"/>
      <c r="AC4133" s="268">
        <f>IF(B4133="","",(IFERROR(VLOOKUP(B4133,Projecten!A$4:X$9452,5,FALSE),"niet bekend")))</f>
        <v>1</v>
      </c>
      <c r="AD4133" s="360">
        <f>IF(AC4133="","",(IF(F4133=0,AF4133,(F4133/AC4133*AF4133))))</f>
        <v>5146.28</v>
      </c>
      <c r="AE4133" s="296">
        <f>IF(B4133="","",(IFERROR(VLOOKUP(B4133,Projecten!A$4:X$9452,23,FALSE),"niet bekend")))</f>
        <v>5146.28</v>
      </c>
      <c r="AF4133" s="360">
        <f>IF(B4133="","",(IFERROR(VLOOKUP(B4133,Projecten!A$4:X$9452,12,FALSE),"niet bekend")))</f>
        <v>5146.28</v>
      </c>
      <c r="AG4133" s="209"/>
    </row>
    <row r="4134" spans="1:33" x14ac:dyDescent="0.2">
      <c r="A4134" s="202"/>
      <c r="B4134" s="261"/>
      <c r="C4134" s="243"/>
      <c r="F4134" s="202"/>
      <c r="I4134" s="318"/>
      <c r="J4134" s="321"/>
      <c r="K4134" s="321"/>
      <c r="L4134" s="321"/>
      <c r="M4134" s="321"/>
      <c r="N4134" s="322"/>
      <c r="O4134" s="322"/>
      <c r="P4134" s="322"/>
      <c r="Q4134" s="322"/>
      <c r="R4134" s="322"/>
      <c r="S4134" s="320"/>
      <c r="T4134" s="1315"/>
      <c r="U4134" s="264"/>
      <c r="V4134" s="323"/>
      <c r="W4134" s="521"/>
      <c r="X4134" s="314"/>
      <c r="Y4134" s="295"/>
      <c r="Z4134" s="202"/>
      <c r="AA4134" s="202"/>
      <c r="AB4134" s="499"/>
      <c r="AC4134" s="268"/>
      <c r="AD4134" s="360"/>
      <c r="AE4134" s="296"/>
      <c r="AF4134" s="360"/>
      <c r="AG4134" s="209"/>
    </row>
    <row r="4135" spans="1:33" x14ac:dyDescent="0.2">
      <c r="A4135" s="202">
        <v>41700</v>
      </c>
      <c r="B4135" s="261">
        <v>2018877</v>
      </c>
      <c r="C4135" s="243">
        <v>122451</v>
      </c>
      <c r="D4135" s="243" t="s">
        <v>6359</v>
      </c>
      <c r="E4135" s="202" t="s">
        <v>6360</v>
      </c>
      <c r="F4135" s="202">
        <v>0</v>
      </c>
      <c r="G4135" s="202">
        <v>2</v>
      </c>
      <c r="H4135" s="202">
        <v>1</v>
      </c>
      <c r="I4135" s="202">
        <v>1</v>
      </c>
      <c r="J4135" s="262">
        <v>43438</v>
      </c>
      <c r="K4135" s="263" t="s">
        <v>1485</v>
      </c>
      <c r="L4135" s="263" t="s">
        <v>1485</v>
      </c>
      <c r="M4135" s="263" t="s">
        <v>1485</v>
      </c>
      <c r="N4135" s="254" t="s">
        <v>47</v>
      </c>
      <c r="O4135" s="254" t="s">
        <v>47</v>
      </c>
      <c r="P4135" s="254" t="s">
        <v>47</v>
      </c>
      <c r="Q4135" s="254" t="s">
        <v>47</v>
      </c>
      <c r="R4135" s="254" t="s">
        <v>47</v>
      </c>
      <c r="S4135" s="243"/>
      <c r="T4135" s="1371"/>
      <c r="U4135" s="264">
        <v>50</v>
      </c>
      <c r="V4135" s="246" t="s">
        <v>47</v>
      </c>
      <c r="W4135" s="202" t="s">
        <v>804</v>
      </c>
      <c r="X4135" s="265" t="s">
        <v>5493</v>
      </c>
      <c r="Y4135" s="248">
        <v>6</v>
      </c>
      <c r="Z4135" s="202"/>
      <c r="AA4135" s="202"/>
      <c r="AB4135" s="499"/>
      <c r="AC4135" s="268">
        <f>IF(B4135="","",(IFERROR(VLOOKUP(B4135,Projecten!A$4:X$9452,5,FALSE),"niet bekend")))</f>
        <v>0</v>
      </c>
      <c r="AD4135" s="360">
        <f t="shared" ref="AD4135:AD4144" si="271">IF(AC4135="","",(IF(F4135=0,AF4135,(F4135/AC4135*AF4135))))</f>
        <v>944.18</v>
      </c>
      <c r="AE4135" s="296">
        <f>IF(B4135="","",(IFERROR(VLOOKUP(B4135,Projecten!A$4:X$9452,23,FALSE),"niet bekend")))</f>
        <v>944.18</v>
      </c>
      <c r="AF4135" s="360">
        <f>IF(B4135="","",(IFERROR(VLOOKUP(B4135,Projecten!A$4:X$9452,12,FALSE),"niet bekend")))</f>
        <v>944.18</v>
      </c>
      <c r="AG4135" s="209"/>
    </row>
    <row r="4136" spans="1:33" x14ac:dyDescent="0.2">
      <c r="A4136" s="202">
        <v>41701</v>
      </c>
      <c r="B4136" s="272">
        <v>2018841</v>
      </c>
      <c r="C4136" s="272">
        <v>122451</v>
      </c>
      <c r="D4136" s="272" t="s">
        <v>6229</v>
      </c>
      <c r="E4136" s="273" t="s">
        <v>317</v>
      </c>
      <c r="F4136" s="273">
        <v>1</v>
      </c>
      <c r="G4136" s="273">
        <v>2</v>
      </c>
      <c r="H4136" s="273">
        <v>1</v>
      </c>
      <c r="I4136" s="273">
        <v>1</v>
      </c>
      <c r="J4136" s="262">
        <v>43431</v>
      </c>
      <c r="K4136" s="263" t="s">
        <v>1485</v>
      </c>
      <c r="L4136" s="263" t="s">
        <v>1485</v>
      </c>
      <c r="M4136" s="263" t="s">
        <v>1485</v>
      </c>
      <c r="N4136" s="254" t="s">
        <v>47</v>
      </c>
      <c r="O4136" s="254" t="s">
        <v>47</v>
      </c>
      <c r="P4136" s="254" t="s">
        <v>47</v>
      </c>
      <c r="Q4136" s="254" t="s">
        <v>47</v>
      </c>
      <c r="R4136" s="254" t="s">
        <v>47</v>
      </c>
      <c r="S4136" s="243"/>
      <c r="T4136" s="1371"/>
      <c r="U4136" s="245">
        <v>50</v>
      </c>
      <c r="V4136" s="246" t="s">
        <v>47</v>
      </c>
      <c r="W4136" s="202" t="s">
        <v>777</v>
      </c>
      <c r="X4136" s="265" t="s">
        <v>1250</v>
      </c>
      <c r="Y4136" s="248">
        <v>6</v>
      </c>
      <c r="Z4136" s="202"/>
      <c r="AA4136" s="202"/>
      <c r="AB4136" s="499"/>
      <c r="AC4136" s="268">
        <f>IF(B4136="","",(IFERROR(VLOOKUP(B4136,Projecten!A$4:X$9452,5,FALSE),"niet bekend")))</f>
        <v>1</v>
      </c>
      <c r="AD4136" s="360">
        <f t="shared" si="271"/>
        <v>1050.79</v>
      </c>
      <c r="AE4136" s="296">
        <f>IF(B4136="","",(IFERROR(VLOOKUP(B4136,Projecten!A$4:X$9452,23,FALSE),"niet bekend")))</f>
        <v>1050.79</v>
      </c>
      <c r="AF4136" s="360">
        <f>IF(B4136="","",(IFERROR(VLOOKUP(B4136,Projecten!A$4:X$9452,12,FALSE),"niet bekend")))</f>
        <v>1050.79</v>
      </c>
      <c r="AG4136" s="209"/>
    </row>
    <row r="4137" spans="1:33" x14ac:dyDescent="0.2">
      <c r="A4137" s="202"/>
      <c r="B4137" s="261"/>
      <c r="C4137" s="243"/>
      <c r="F4137" s="202"/>
      <c r="J4137" s="244"/>
      <c r="K4137" s="244"/>
      <c r="L4137" s="244"/>
      <c r="M4137" s="244"/>
      <c r="S4137" s="243"/>
      <c r="T4137" s="1371"/>
      <c r="U4137" s="245"/>
      <c r="V4137" s="246"/>
      <c r="Y4137" s="248"/>
      <c r="Z4137" s="202"/>
      <c r="AA4137" s="202"/>
      <c r="AB4137" s="499"/>
      <c r="AC4137" s="268" t="str">
        <f>IF(B4137="","",(IFERROR(VLOOKUP(B4137,Projecten!A$4:X$9452,5,FALSE),"niet bekend")))</f>
        <v/>
      </c>
      <c r="AD4137" s="360" t="str">
        <f t="shared" si="271"/>
        <v/>
      </c>
      <c r="AE4137" s="296" t="str">
        <f>IF(B4137="","",(IFERROR(VLOOKUP(B4137,Projecten!A$4:X$9452,23,FALSE),"niet bekend")))</f>
        <v/>
      </c>
      <c r="AF4137" s="360" t="str">
        <f>IF(B4137="","",(IFERROR(VLOOKUP(B4137,Projecten!A$4:X$9452,12,FALSE),"niet bekend")))</f>
        <v/>
      </c>
      <c r="AG4137" s="209"/>
    </row>
    <row r="4138" spans="1:33" x14ac:dyDescent="0.2">
      <c r="A4138" s="202">
        <v>41702</v>
      </c>
      <c r="B4138" s="272">
        <v>2018804</v>
      </c>
      <c r="C4138" s="272" t="s">
        <v>6403</v>
      </c>
      <c r="D4138" s="272">
        <v>742419</v>
      </c>
      <c r="E4138" s="273" t="s">
        <v>26</v>
      </c>
      <c r="F4138" s="273">
        <v>1</v>
      </c>
      <c r="G4138" s="273">
        <v>10</v>
      </c>
      <c r="H4138" s="273">
        <v>6</v>
      </c>
      <c r="I4138" s="273">
        <v>2</v>
      </c>
      <c r="J4138" s="262">
        <v>43431</v>
      </c>
      <c r="K4138" s="262">
        <v>43432</v>
      </c>
      <c r="L4138" s="263" t="s">
        <v>1485</v>
      </c>
      <c r="M4138" s="263" t="s">
        <v>1485</v>
      </c>
      <c r="N4138" s="254" t="s">
        <v>47</v>
      </c>
      <c r="O4138" s="254" t="s">
        <v>47</v>
      </c>
      <c r="P4138" s="254" t="s">
        <v>47</v>
      </c>
      <c r="Q4138" s="254" t="s">
        <v>47</v>
      </c>
      <c r="R4138" s="254" t="s">
        <v>47</v>
      </c>
      <c r="S4138" s="243"/>
      <c r="T4138" s="1371"/>
      <c r="U4138" s="245">
        <v>50</v>
      </c>
      <c r="V4138" s="294" t="s">
        <v>47</v>
      </c>
      <c r="W4138" s="202" t="s">
        <v>6146</v>
      </c>
      <c r="X4138" s="265" t="s">
        <v>6438</v>
      </c>
      <c r="Y4138" s="248">
        <v>17</v>
      </c>
      <c r="Z4138" s="202"/>
      <c r="AA4138" s="202"/>
      <c r="AB4138" s="499"/>
      <c r="AC4138" s="268">
        <f>IF(B4138="","",(IFERROR(VLOOKUP(B4138,Projecten!A$4:X$9452,5,FALSE),"niet bekend")))</f>
        <v>1</v>
      </c>
      <c r="AD4138" s="360">
        <f t="shared" si="271"/>
        <v>3637.36</v>
      </c>
      <c r="AE4138" s="296">
        <f>IF(B4138="","",(IFERROR(VLOOKUP(B4138,Projecten!A$4:X$9452,23,FALSE),"niet bekend")))</f>
        <v>3637.36</v>
      </c>
      <c r="AF4138" s="360">
        <f>IF(B4138="","",(IFERROR(VLOOKUP(B4138,Projecten!A$4:X$9452,12,FALSE),"niet bekend")))</f>
        <v>3637.36</v>
      </c>
      <c r="AG4138" s="209"/>
    </row>
    <row r="4139" spans="1:33" x14ac:dyDescent="0.2">
      <c r="A4139" s="202">
        <v>41703</v>
      </c>
      <c r="B4139" s="272">
        <v>2018811</v>
      </c>
      <c r="C4139" s="272">
        <v>122452</v>
      </c>
      <c r="D4139" s="272">
        <v>725519</v>
      </c>
      <c r="E4139" s="273" t="s">
        <v>26</v>
      </c>
      <c r="F4139" s="273">
        <v>1</v>
      </c>
      <c r="G4139" s="273">
        <v>9</v>
      </c>
      <c r="H4139" s="273">
        <v>6</v>
      </c>
      <c r="I4139" s="273">
        <v>3</v>
      </c>
      <c r="J4139" s="262">
        <v>43431</v>
      </c>
      <c r="K4139" s="262">
        <v>43432</v>
      </c>
      <c r="L4139" s="263" t="s">
        <v>1485</v>
      </c>
      <c r="M4139" s="263" t="s">
        <v>1485</v>
      </c>
      <c r="N4139" s="254" t="s">
        <v>47</v>
      </c>
      <c r="O4139" s="254" t="s">
        <v>47</v>
      </c>
      <c r="P4139" s="254" t="s">
        <v>47</v>
      </c>
      <c r="Q4139" s="254" t="s">
        <v>47</v>
      </c>
      <c r="R4139" s="254" t="s">
        <v>47</v>
      </c>
      <c r="S4139" s="243"/>
      <c r="T4139" s="1371"/>
      <c r="U4139" s="245">
        <v>50</v>
      </c>
      <c r="V4139" s="294" t="s">
        <v>47</v>
      </c>
      <c r="W4139" s="202" t="s">
        <v>6002</v>
      </c>
      <c r="X4139" s="265" t="s">
        <v>1341</v>
      </c>
      <c r="Y4139" s="248">
        <v>18</v>
      </c>
      <c r="Z4139" s="202"/>
      <c r="AA4139" s="202"/>
      <c r="AB4139" s="499"/>
      <c r="AC4139" s="268">
        <f>IF(B4139="","",(IFERROR(VLOOKUP(B4139,Projecten!A$4:X$9452,5,FALSE),"niet bekend")))</f>
        <v>1</v>
      </c>
      <c r="AD4139" s="360">
        <f t="shared" si="271"/>
        <v>3342.45</v>
      </c>
      <c r="AE4139" s="296">
        <f>IF(B4139="","",(IFERROR(VLOOKUP(B4139,Projecten!A$4:X$9452,23,FALSE),"niet bekend")))</f>
        <v>3342.45</v>
      </c>
      <c r="AF4139" s="360">
        <f>IF(B4139="","",(IFERROR(VLOOKUP(B4139,Projecten!A$4:X$9452,12,FALSE),"niet bekend")))</f>
        <v>3342.45</v>
      </c>
      <c r="AG4139" s="209"/>
    </row>
    <row r="4140" spans="1:33" x14ac:dyDescent="0.2">
      <c r="A4140" s="202">
        <v>41704</v>
      </c>
      <c r="B4140" s="272">
        <v>2018812</v>
      </c>
      <c r="C4140" s="272">
        <v>122452</v>
      </c>
      <c r="D4140" s="272">
        <v>744219</v>
      </c>
      <c r="E4140" s="273" t="s">
        <v>26</v>
      </c>
      <c r="F4140" s="273">
        <v>1</v>
      </c>
      <c r="G4140" s="273">
        <v>8</v>
      </c>
      <c r="H4140" s="273">
        <v>5</v>
      </c>
      <c r="I4140" s="273">
        <v>2</v>
      </c>
      <c r="J4140" s="262">
        <v>43431</v>
      </c>
      <c r="K4140" s="262">
        <v>43431</v>
      </c>
      <c r="L4140" s="263" t="s">
        <v>1485</v>
      </c>
      <c r="M4140" s="263" t="s">
        <v>1485</v>
      </c>
      <c r="N4140" s="254" t="s">
        <v>47</v>
      </c>
      <c r="O4140" s="254" t="s">
        <v>47</v>
      </c>
      <c r="P4140" s="254" t="s">
        <v>47</v>
      </c>
      <c r="Q4140" s="254" t="s">
        <v>47</v>
      </c>
      <c r="R4140" s="254" t="s">
        <v>47</v>
      </c>
      <c r="S4140" s="243"/>
      <c r="T4140" s="1371"/>
      <c r="U4140" s="264" t="s">
        <v>6458</v>
      </c>
      <c r="V4140" s="294" t="s">
        <v>47</v>
      </c>
      <c r="W4140" s="202" t="s">
        <v>6002</v>
      </c>
      <c r="X4140" s="265" t="s">
        <v>1341</v>
      </c>
      <c r="Y4140" s="248">
        <v>14</v>
      </c>
      <c r="Z4140" s="202"/>
      <c r="AA4140" s="202"/>
      <c r="AB4140" s="499"/>
      <c r="AC4140" s="268">
        <f>IF(B4140="","",(IFERROR(VLOOKUP(B4140,Projecten!A$4:X$9452,5,FALSE),"niet bekend")))</f>
        <v>1</v>
      </c>
      <c r="AD4140" s="360">
        <f t="shared" si="271"/>
        <v>2615.37</v>
      </c>
      <c r="AE4140" s="296">
        <f>IF(B4140="","",(IFERROR(VLOOKUP(B4140,Projecten!A$4:X$9452,23,FALSE),"niet bekend")))</f>
        <v>2615.37</v>
      </c>
      <c r="AF4140" s="360">
        <f>IF(B4140="","",(IFERROR(VLOOKUP(B4140,Projecten!A$4:X$9452,12,FALSE),"niet bekend")))</f>
        <v>2615.37</v>
      </c>
      <c r="AG4140" s="209"/>
    </row>
    <row r="4141" spans="1:33" x14ac:dyDescent="0.2">
      <c r="A4141" s="202">
        <v>41705</v>
      </c>
      <c r="B4141" s="272">
        <v>2018813</v>
      </c>
      <c r="C4141" s="272" t="s">
        <v>6404</v>
      </c>
      <c r="D4141" s="272">
        <v>744319</v>
      </c>
      <c r="E4141" s="273" t="s">
        <v>26</v>
      </c>
      <c r="F4141" s="273">
        <v>1</v>
      </c>
      <c r="G4141" s="273">
        <v>8</v>
      </c>
      <c r="H4141" s="273">
        <v>5</v>
      </c>
      <c r="I4141" s="273">
        <v>2</v>
      </c>
      <c r="J4141" s="262">
        <v>43431</v>
      </c>
      <c r="K4141" s="262">
        <v>43432</v>
      </c>
      <c r="L4141" s="263" t="s">
        <v>1485</v>
      </c>
      <c r="M4141" s="263" t="s">
        <v>1485</v>
      </c>
      <c r="N4141" s="254" t="s">
        <v>47</v>
      </c>
      <c r="O4141" s="254" t="s">
        <v>47</v>
      </c>
      <c r="P4141" s="254" t="s">
        <v>47</v>
      </c>
      <c r="Q4141" s="254" t="s">
        <v>47</v>
      </c>
      <c r="R4141" s="254" t="s">
        <v>47</v>
      </c>
      <c r="S4141" s="243"/>
      <c r="T4141" s="1371"/>
      <c r="U4141" s="264" t="s">
        <v>6458</v>
      </c>
      <c r="V4141" s="294" t="s">
        <v>47</v>
      </c>
      <c r="W4141" s="202" t="s">
        <v>6002</v>
      </c>
      <c r="X4141" s="265" t="s">
        <v>1341</v>
      </c>
      <c r="Y4141" s="248">
        <v>14</v>
      </c>
      <c r="Z4141" s="202"/>
      <c r="AA4141" s="202"/>
      <c r="AB4141" s="499"/>
      <c r="AC4141" s="268">
        <f>IF(B4141="","",(IFERROR(VLOOKUP(B4141,Projecten!A$4:X$9452,5,FALSE),"niet bekend")))</f>
        <v>1</v>
      </c>
      <c r="AD4141" s="360">
        <f t="shared" si="271"/>
        <v>2615.37</v>
      </c>
      <c r="AE4141" s="296">
        <f>IF(B4141="","",(IFERROR(VLOOKUP(B4141,Projecten!A$4:X$9452,23,FALSE),"niet bekend")))</f>
        <v>2615.37</v>
      </c>
      <c r="AF4141" s="360">
        <f>IF(B4141="","",(IFERROR(VLOOKUP(B4141,Projecten!A$4:X$9452,12,FALSE),"niet bekend")))</f>
        <v>2615.37</v>
      </c>
      <c r="AG4141" s="209"/>
    </row>
    <row r="4142" spans="1:33" x14ac:dyDescent="0.2">
      <c r="A4142" s="202">
        <v>41706</v>
      </c>
      <c r="B4142" s="261" t="s">
        <v>6115</v>
      </c>
      <c r="C4142" s="243" t="s">
        <v>6404</v>
      </c>
      <c r="D4142" s="243" t="s">
        <v>6868</v>
      </c>
      <c r="E4142" s="202" t="s">
        <v>26</v>
      </c>
      <c r="F4142" s="202">
        <v>1</v>
      </c>
      <c r="G4142" s="202">
        <v>8</v>
      </c>
      <c r="H4142" s="202">
        <v>5</v>
      </c>
      <c r="I4142" s="202">
        <v>3</v>
      </c>
      <c r="J4142" s="262">
        <v>43431</v>
      </c>
      <c r="K4142" s="262">
        <v>43432</v>
      </c>
      <c r="L4142" s="263" t="s">
        <v>1485</v>
      </c>
      <c r="M4142" s="262" t="s">
        <v>2168</v>
      </c>
      <c r="N4142" s="254" t="s">
        <v>47</v>
      </c>
      <c r="O4142" s="254" t="s">
        <v>47</v>
      </c>
      <c r="P4142" s="254" t="s">
        <v>47</v>
      </c>
      <c r="Q4142" s="254" t="s">
        <v>47</v>
      </c>
      <c r="R4142" s="254" t="s">
        <v>47</v>
      </c>
      <c r="S4142" s="243"/>
      <c r="T4142" s="1371"/>
      <c r="U4142" s="264" t="s">
        <v>6458</v>
      </c>
      <c r="V4142" s="294" t="s">
        <v>47</v>
      </c>
      <c r="W4142" s="202" t="s">
        <v>6002</v>
      </c>
      <c r="X4142" s="1023" t="s">
        <v>6461</v>
      </c>
      <c r="Y4142" s="248">
        <v>18</v>
      </c>
      <c r="Z4142" s="202"/>
      <c r="AA4142" s="202"/>
      <c r="AB4142" s="499"/>
      <c r="AC4142" s="268">
        <f>IF(B4142="","",(IFERROR(VLOOKUP(B4142,Projecten!A$4:X$9452,5,FALSE),"niet bekend")))</f>
        <v>1</v>
      </c>
      <c r="AD4142" s="360">
        <f t="shared" si="271"/>
        <v>5466.6</v>
      </c>
      <c r="AE4142" s="296">
        <f>IF(B4142="","",(IFERROR(VLOOKUP(B4142,Projecten!A$4:X$9452,23,FALSE),"niet bekend")))</f>
        <v>5466</v>
      </c>
      <c r="AF4142" s="360">
        <f>IF(B4142="","",(IFERROR(VLOOKUP(B4142,Projecten!A$4:X$9452,12,FALSE),"niet bekend")))</f>
        <v>5466.6</v>
      </c>
      <c r="AG4142" s="209"/>
    </row>
    <row r="4143" spans="1:33" x14ac:dyDescent="0.2">
      <c r="A4143" s="202">
        <v>41707</v>
      </c>
      <c r="B4143" s="272">
        <v>2018832</v>
      </c>
      <c r="C4143" s="272" t="s">
        <v>6404</v>
      </c>
      <c r="D4143" s="272" t="s">
        <v>6208</v>
      </c>
      <c r="E4143" s="273" t="s">
        <v>26</v>
      </c>
      <c r="F4143" s="273">
        <v>0</v>
      </c>
      <c r="G4143" s="273">
        <v>7</v>
      </c>
      <c r="H4143" s="273">
        <v>0</v>
      </c>
      <c r="I4143" s="273">
        <v>7</v>
      </c>
      <c r="J4143" s="263" t="s">
        <v>1485</v>
      </c>
      <c r="K4143" s="263" t="s">
        <v>1485</v>
      </c>
      <c r="L4143" s="263" t="s">
        <v>47</v>
      </c>
      <c r="M4143" s="263" t="s">
        <v>1485</v>
      </c>
      <c r="N4143" s="254" t="s">
        <v>47</v>
      </c>
      <c r="O4143" s="254" t="s">
        <v>47</v>
      </c>
      <c r="P4143" s="254" t="s">
        <v>47</v>
      </c>
      <c r="Q4143" s="254" t="s">
        <v>47</v>
      </c>
      <c r="R4143" s="254" t="s">
        <v>47</v>
      </c>
      <c r="S4143" s="243"/>
      <c r="T4143" s="1371"/>
      <c r="U4143" s="245">
        <v>50</v>
      </c>
      <c r="V4143" s="294" t="s">
        <v>47</v>
      </c>
      <c r="W4143" s="202" t="s">
        <v>6209</v>
      </c>
      <c r="X4143" s="265" t="s">
        <v>6278</v>
      </c>
      <c r="Y4143" s="248">
        <v>21</v>
      </c>
      <c r="Z4143" s="202"/>
      <c r="AA4143" s="202"/>
      <c r="AB4143" s="499"/>
      <c r="AC4143" s="268">
        <f>IF(B4143="","",(IFERROR(VLOOKUP(B4143,Projecten!A$4:X$9452,5,FALSE),"niet bekend")))</f>
        <v>0</v>
      </c>
      <c r="AD4143" s="360">
        <f t="shared" si="271"/>
        <v>3954.16</v>
      </c>
      <c r="AE4143" s="296">
        <f>IF(B4143="","",(IFERROR(VLOOKUP(B4143,Projecten!A$4:X$9452,23,FALSE),"niet bekend")))</f>
        <v>3954.16</v>
      </c>
      <c r="AF4143" s="360">
        <f>IF(B4143="","",(IFERROR(VLOOKUP(B4143,Projecten!A$4:X$9452,12,FALSE),"niet bekend")))</f>
        <v>3954.16</v>
      </c>
      <c r="AG4143" s="209"/>
    </row>
    <row r="4144" spans="1:33" x14ac:dyDescent="0.2">
      <c r="A4144" s="202">
        <v>41708</v>
      </c>
      <c r="B4144" s="261">
        <v>2018870</v>
      </c>
      <c r="C4144" s="243">
        <v>122455</v>
      </c>
      <c r="D4144" s="243" t="s">
        <v>6340</v>
      </c>
      <c r="E4144" s="202" t="s">
        <v>26</v>
      </c>
      <c r="F4144" s="202">
        <v>0</v>
      </c>
      <c r="G4144" s="202">
        <v>0</v>
      </c>
      <c r="H4144" s="202">
        <v>0</v>
      </c>
      <c r="I4144" s="202">
        <v>1</v>
      </c>
      <c r="J4144" s="263" t="s">
        <v>1485</v>
      </c>
      <c r="K4144" s="263" t="s">
        <v>1485</v>
      </c>
      <c r="L4144" s="263" t="s">
        <v>1485</v>
      </c>
      <c r="M4144" s="263" t="s">
        <v>1485</v>
      </c>
      <c r="N4144" s="254" t="s">
        <v>47</v>
      </c>
      <c r="O4144" s="254" t="s">
        <v>47</v>
      </c>
      <c r="P4144" s="254" t="s">
        <v>47</v>
      </c>
      <c r="Q4144" s="254" t="s">
        <v>47</v>
      </c>
      <c r="R4144" s="254" t="s">
        <v>47</v>
      </c>
      <c r="S4144" s="243"/>
      <c r="T4144" s="1371"/>
      <c r="U4144" s="264">
        <v>50</v>
      </c>
      <c r="V4144" s="294" t="s">
        <v>47</v>
      </c>
      <c r="W4144" s="202" t="s">
        <v>5780</v>
      </c>
      <c r="X4144" s="265" t="s">
        <v>6395</v>
      </c>
      <c r="Y4144" s="248">
        <v>3</v>
      </c>
      <c r="Z4144" s="202"/>
      <c r="AA4144" s="202"/>
      <c r="AB4144" s="499"/>
      <c r="AC4144" s="268">
        <f>IF(B4144="","",(IFERROR(VLOOKUP(B4144,Projecten!A$4:X$9452,5,FALSE),"niet bekend")))</f>
        <v>0</v>
      </c>
      <c r="AD4144" s="360">
        <f t="shared" si="271"/>
        <v>232.5</v>
      </c>
      <c r="AE4144" s="296">
        <f>IF(B4144="","",(IFERROR(VLOOKUP(B4144,Projecten!A$4:X$9452,23,FALSE),"niet bekend")))</f>
        <v>232.5</v>
      </c>
      <c r="AF4144" s="360">
        <f>IF(B4144="","",(IFERROR(VLOOKUP(B4144,Projecten!A$4:X$9452,12,FALSE),"niet bekend")))</f>
        <v>232.5</v>
      </c>
      <c r="AG4144" s="209"/>
    </row>
    <row r="4145" spans="1:33" x14ac:dyDescent="0.2">
      <c r="A4145" s="202"/>
      <c r="B4145" s="272"/>
      <c r="C4145" s="272"/>
      <c r="D4145" s="272"/>
      <c r="E4145" s="273"/>
      <c r="F4145" s="273"/>
      <c r="G4145" s="273"/>
      <c r="H4145" s="273"/>
      <c r="I4145" s="273"/>
      <c r="J4145" s="263"/>
      <c r="K4145" s="263"/>
      <c r="L4145" s="263"/>
      <c r="M4145" s="263"/>
      <c r="S4145" s="243"/>
      <c r="T4145" s="1371"/>
      <c r="U4145" s="245"/>
      <c r="V4145" s="246"/>
      <c r="X4145" s="265"/>
      <c r="Y4145" s="248"/>
      <c r="Z4145" s="202"/>
      <c r="AA4145" s="202"/>
      <c r="AB4145" s="499"/>
      <c r="AC4145" s="268"/>
      <c r="AD4145" s="360"/>
      <c r="AE4145" s="296"/>
      <c r="AF4145" s="360"/>
      <c r="AG4145" s="209"/>
    </row>
    <row r="4146" spans="1:33" x14ac:dyDescent="0.2">
      <c r="A4146" s="202">
        <v>41709</v>
      </c>
      <c r="B4146" s="272">
        <v>2018833</v>
      </c>
      <c r="C4146" s="272">
        <v>122456</v>
      </c>
      <c r="D4146" s="272" t="s">
        <v>6215</v>
      </c>
      <c r="E4146" s="273" t="s">
        <v>352</v>
      </c>
      <c r="F4146" s="273">
        <v>1</v>
      </c>
      <c r="G4146" s="273">
        <v>9</v>
      </c>
      <c r="H4146" s="273">
        <v>6</v>
      </c>
      <c r="I4146" s="273">
        <v>3</v>
      </c>
      <c r="J4146" s="267">
        <v>43447</v>
      </c>
      <c r="K4146" s="267">
        <v>43446</v>
      </c>
      <c r="L4146" s="263" t="s">
        <v>1485</v>
      </c>
      <c r="M4146" s="263" t="s">
        <v>1485</v>
      </c>
      <c r="N4146" s="254" t="s">
        <v>47</v>
      </c>
      <c r="O4146" s="254" t="s">
        <v>47</v>
      </c>
      <c r="P4146" s="254" t="s">
        <v>47</v>
      </c>
      <c r="Q4146" s="254" t="s">
        <v>47</v>
      </c>
      <c r="R4146" s="254" t="s">
        <v>47</v>
      </c>
      <c r="S4146" s="243"/>
      <c r="T4146" s="1371"/>
      <c r="U4146" s="245">
        <v>50</v>
      </c>
      <c r="V4146" s="294" t="s">
        <v>47</v>
      </c>
      <c r="W4146" s="202" t="s">
        <v>6223</v>
      </c>
      <c r="X4146" s="265" t="s">
        <v>1250</v>
      </c>
      <c r="Y4146" s="248">
        <v>18</v>
      </c>
      <c r="Z4146" s="202"/>
      <c r="AA4146" s="202"/>
      <c r="AB4146" s="499"/>
      <c r="AC4146" s="268">
        <f>IF(B4146="","",(IFERROR(VLOOKUP(B4146,Projecten!A$4:X$9452,5,FALSE),"niet bekend")))</f>
        <v>1</v>
      </c>
      <c r="AD4146" s="360">
        <f t="shared" ref="AD4146:AD4151" si="272">IF(AC4146="","",(IF(F4146=0,AF4146,(F4146/AC4146*AF4146))))</f>
        <v>3066.94</v>
      </c>
      <c r="AE4146" s="296">
        <f>IF(B4146="","",(IFERROR(VLOOKUP(B4146,Projecten!A$4:X$9452,23,FALSE),"niet bekend")))</f>
        <v>3066.94</v>
      </c>
      <c r="AF4146" s="360">
        <f>IF(B4146="","",(IFERROR(VLOOKUP(B4146,Projecten!A$4:X$9452,12,FALSE),"niet bekend")))</f>
        <v>3066.94</v>
      </c>
      <c r="AG4146" s="209"/>
    </row>
    <row r="4147" spans="1:33" x14ac:dyDescent="0.2">
      <c r="A4147" s="202">
        <v>41710</v>
      </c>
      <c r="B4147" s="272">
        <v>2018834</v>
      </c>
      <c r="C4147" s="272">
        <v>122456</v>
      </c>
      <c r="D4147" s="272" t="s">
        <v>6216</v>
      </c>
      <c r="E4147" s="273" t="s">
        <v>352</v>
      </c>
      <c r="F4147" s="273">
        <v>1</v>
      </c>
      <c r="G4147" s="273">
        <v>9</v>
      </c>
      <c r="H4147" s="273">
        <v>6</v>
      </c>
      <c r="I4147" s="273">
        <v>3</v>
      </c>
      <c r="J4147" s="267">
        <v>43447</v>
      </c>
      <c r="K4147" s="267">
        <v>43446</v>
      </c>
      <c r="L4147" s="263" t="s">
        <v>1485</v>
      </c>
      <c r="M4147" s="263" t="s">
        <v>1485</v>
      </c>
      <c r="N4147" s="254" t="s">
        <v>47</v>
      </c>
      <c r="O4147" s="254" t="s">
        <v>47</v>
      </c>
      <c r="P4147" s="254" t="s">
        <v>47</v>
      </c>
      <c r="Q4147" s="254" t="s">
        <v>47</v>
      </c>
      <c r="R4147" s="254" t="s">
        <v>47</v>
      </c>
      <c r="S4147" s="243"/>
      <c r="T4147" s="1371"/>
      <c r="U4147" s="245">
        <v>50</v>
      </c>
      <c r="V4147" s="294" t="s">
        <v>47</v>
      </c>
      <c r="W4147" s="202" t="s">
        <v>6223</v>
      </c>
      <c r="X4147" s="265" t="s">
        <v>1250</v>
      </c>
      <c r="Y4147" s="248">
        <v>18</v>
      </c>
      <c r="Z4147" s="202"/>
      <c r="AA4147" s="202"/>
      <c r="AB4147" s="499"/>
      <c r="AC4147" s="268">
        <f>IF(B4147="","",(IFERROR(VLOOKUP(B4147,Projecten!A$4:X$9452,5,FALSE),"niet bekend")))</f>
        <v>1</v>
      </c>
      <c r="AD4147" s="360">
        <f t="shared" si="272"/>
        <v>3066.94</v>
      </c>
      <c r="AE4147" s="296">
        <f>IF(B4147="","",(IFERROR(VLOOKUP(B4147,Projecten!A$4:X$9452,23,FALSE),"niet bekend")))</f>
        <v>3066.94</v>
      </c>
      <c r="AF4147" s="360">
        <f>IF(B4147="","",(IFERROR(VLOOKUP(B4147,Projecten!A$4:X$9452,12,FALSE),"niet bekend")))</f>
        <v>3066.94</v>
      </c>
      <c r="AG4147" s="209"/>
    </row>
    <row r="4148" spans="1:33" x14ac:dyDescent="0.2">
      <c r="A4148" s="202">
        <v>41711</v>
      </c>
      <c r="B4148" s="272">
        <v>2018835</v>
      </c>
      <c r="C4148" s="272">
        <v>122456</v>
      </c>
      <c r="D4148" s="272" t="s">
        <v>6217</v>
      </c>
      <c r="E4148" s="273" t="s">
        <v>352</v>
      </c>
      <c r="F4148" s="273">
        <v>1</v>
      </c>
      <c r="G4148" s="273">
        <v>9</v>
      </c>
      <c r="H4148" s="273">
        <v>6</v>
      </c>
      <c r="I4148" s="273">
        <v>3</v>
      </c>
      <c r="J4148" s="267">
        <v>43447</v>
      </c>
      <c r="K4148" s="267">
        <v>43446</v>
      </c>
      <c r="L4148" s="263" t="s">
        <v>1485</v>
      </c>
      <c r="M4148" s="263"/>
      <c r="N4148" s="254" t="s">
        <v>47</v>
      </c>
      <c r="O4148" s="254" t="s">
        <v>47</v>
      </c>
      <c r="P4148" s="254" t="s">
        <v>47</v>
      </c>
      <c r="Q4148" s="254" t="s">
        <v>47</v>
      </c>
      <c r="R4148" s="254" t="s">
        <v>47</v>
      </c>
      <c r="S4148" s="243"/>
      <c r="T4148" s="1371"/>
      <c r="U4148" s="245">
        <v>50</v>
      </c>
      <c r="V4148" s="294" t="s">
        <v>47</v>
      </c>
      <c r="W4148" s="202" t="s">
        <v>6223</v>
      </c>
      <c r="X4148" s="265" t="s">
        <v>1250</v>
      </c>
      <c r="Y4148" s="248">
        <v>18</v>
      </c>
      <c r="Z4148" s="202"/>
      <c r="AA4148" s="202"/>
      <c r="AB4148" s="499"/>
      <c r="AC4148" s="268">
        <f>IF(B4148="","",(IFERROR(VLOOKUP(B4148,Projecten!A$4:X$9452,5,FALSE),"niet bekend")))</f>
        <v>1</v>
      </c>
      <c r="AD4148" s="360">
        <f t="shared" si="272"/>
        <v>3066.94</v>
      </c>
      <c r="AE4148" s="296">
        <f>IF(B4148="","",(IFERROR(VLOOKUP(B4148,Projecten!A$4:X$9452,23,FALSE),"niet bekend")))</f>
        <v>3066.94</v>
      </c>
      <c r="AF4148" s="360">
        <f>IF(B4148="","",(IFERROR(VLOOKUP(B4148,Projecten!A$4:X$9452,12,FALSE),"niet bekend")))</f>
        <v>3066.94</v>
      </c>
      <c r="AG4148" s="209"/>
    </row>
    <row r="4149" spans="1:33" x14ac:dyDescent="0.2">
      <c r="A4149" s="202">
        <v>41712</v>
      </c>
      <c r="B4149" s="272">
        <v>2018836</v>
      </c>
      <c r="C4149" s="272">
        <v>122456</v>
      </c>
      <c r="D4149" s="272" t="s">
        <v>6218</v>
      </c>
      <c r="E4149" s="273" t="s">
        <v>352</v>
      </c>
      <c r="F4149" s="273">
        <v>1</v>
      </c>
      <c r="G4149" s="273">
        <v>9</v>
      </c>
      <c r="H4149" s="273">
        <v>6</v>
      </c>
      <c r="I4149" s="273">
        <v>3</v>
      </c>
      <c r="J4149" s="267">
        <v>43447</v>
      </c>
      <c r="K4149" s="267">
        <v>43438</v>
      </c>
      <c r="L4149" s="263" t="s">
        <v>1485</v>
      </c>
      <c r="M4149" s="263" t="s">
        <v>1485</v>
      </c>
      <c r="N4149" s="254" t="s">
        <v>47</v>
      </c>
      <c r="O4149" s="254" t="s">
        <v>47</v>
      </c>
      <c r="P4149" s="254" t="s">
        <v>47</v>
      </c>
      <c r="Q4149" s="254" t="s">
        <v>47</v>
      </c>
      <c r="R4149" s="254" t="s">
        <v>47</v>
      </c>
      <c r="S4149" s="243"/>
      <c r="T4149" s="1371"/>
      <c r="U4149" s="245">
        <v>50</v>
      </c>
      <c r="V4149" s="294" t="s">
        <v>47</v>
      </c>
      <c r="W4149" s="202" t="s">
        <v>6223</v>
      </c>
      <c r="X4149" s="265" t="s">
        <v>1250</v>
      </c>
      <c r="Y4149" s="248">
        <v>18</v>
      </c>
      <c r="Z4149" s="202"/>
      <c r="AA4149" s="202"/>
      <c r="AB4149" s="499"/>
      <c r="AC4149" s="268">
        <f>IF(B4149="","",(IFERROR(VLOOKUP(B4149,Projecten!A$4:X$9452,5,FALSE),"niet bekend")))</f>
        <v>1</v>
      </c>
      <c r="AD4149" s="360">
        <f t="shared" si="272"/>
        <v>3066.94</v>
      </c>
      <c r="AE4149" s="296">
        <f>IF(B4149="","",(IFERROR(VLOOKUP(B4149,Projecten!A$4:X$9452,23,FALSE),"niet bekend")))</f>
        <v>3066.94</v>
      </c>
      <c r="AF4149" s="360">
        <f>IF(B4149="","",(IFERROR(VLOOKUP(B4149,Projecten!A$4:X$9452,12,FALSE),"niet bekend")))</f>
        <v>3066.94</v>
      </c>
      <c r="AG4149" s="209"/>
    </row>
    <row r="4150" spans="1:33" x14ac:dyDescent="0.2">
      <c r="A4150" s="202">
        <v>41713</v>
      </c>
      <c r="B4150" s="272">
        <v>2018876</v>
      </c>
      <c r="C4150" s="272">
        <v>122457</v>
      </c>
      <c r="D4150" s="272" t="s">
        <v>6358</v>
      </c>
      <c r="E4150" s="273" t="s">
        <v>352</v>
      </c>
      <c r="F4150" s="273">
        <v>0</v>
      </c>
      <c r="G4150" s="273">
        <v>2</v>
      </c>
      <c r="H4150" s="273">
        <v>0</v>
      </c>
      <c r="I4150" s="273">
        <v>2</v>
      </c>
      <c r="J4150" s="263" t="s">
        <v>1485</v>
      </c>
      <c r="K4150" s="263" t="s">
        <v>1485</v>
      </c>
      <c r="L4150" s="263" t="s">
        <v>1485</v>
      </c>
      <c r="M4150" s="263" t="s">
        <v>1485</v>
      </c>
      <c r="N4150" s="254" t="s">
        <v>47</v>
      </c>
      <c r="O4150" s="254" t="s">
        <v>47</v>
      </c>
      <c r="P4150" s="254" t="s">
        <v>47</v>
      </c>
      <c r="Q4150" s="254" t="s">
        <v>47</v>
      </c>
      <c r="R4150" s="254" t="s">
        <v>47</v>
      </c>
      <c r="S4150" s="243"/>
      <c r="T4150" s="1371"/>
      <c r="U4150" s="245">
        <v>50</v>
      </c>
      <c r="V4150" s="294" t="s">
        <v>47</v>
      </c>
      <c r="W4150" s="202" t="s">
        <v>2910</v>
      </c>
      <c r="X4150" s="265" t="s">
        <v>6396</v>
      </c>
      <c r="Y4150" s="248">
        <v>7</v>
      </c>
      <c r="Z4150" s="202"/>
      <c r="AA4150" s="202"/>
      <c r="AB4150" s="499"/>
      <c r="AC4150" s="268">
        <f>IF(B4150="","",(IFERROR(VLOOKUP(B4150,Projecten!A$4:X$9452,5,FALSE),"niet bekend")))</f>
        <v>0</v>
      </c>
      <c r="AD4150" s="360">
        <f t="shared" si="272"/>
        <v>903.76</v>
      </c>
      <c r="AE4150" s="296">
        <f>IF(B4150="","",(IFERROR(VLOOKUP(B4150,Projecten!A$4:X$9452,23,FALSE),"niet bekend")))</f>
        <v>903.76</v>
      </c>
      <c r="AF4150" s="360">
        <f>IF(B4150="","",(IFERROR(VLOOKUP(B4150,Projecten!A$4:X$9452,12,FALSE),"niet bekend")))</f>
        <v>903.76</v>
      </c>
      <c r="AG4150" s="209"/>
    </row>
    <row r="4151" spans="1:33" s="297" customFormat="1" x14ac:dyDescent="0.2">
      <c r="A4151" s="288">
        <v>41843</v>
      </c>
      <c r="B4151" s="289">
        <v>2018911</v>
      </c>
      <c r="C4151" s="271">
        <v>122469</v>
      </c>
      <c r="D4151" s="271" t="s">
        <v>6434</v>
      </c>
      <c r="E4151" s="288" t="s">
        <v>26</v>
      </c>
      <c r="F4151" s="288">
        <v>0</v>
      </c>
      <c r="G4151" s="288">
        <v>1</v>
      </c>
      <c r="H4151" s="288">
        <v>0</v>
      </c>
      <c r="I4151" s="288">
        <v>1</v>
      </c>
      <c r="J4151" s="313">
        <v>43110</v>
      </c>
      <c r="K4151" s="290" t="s">
        <v>1485</v>
      </c>
      <c r="L4151" s="290" t="s">
        <v>1485</v>
      </c>
      <c r="M4151" s="290" t="s">
        <v>1485</v>
      </c>
      <c r="N4151" s="291" t="s">
        <v>47</v>
      </c>
      <c r="O4151" s="291" t="s">
        <v>47</v>
      </c>
      <c r="P4151" s="291" t="s">
        <v>47</v>
      </c>
      <c r="Q4151" s="291" t="s">
        <v>47</v>
      </c>
      <c r="R4151" s="291" t="s">
        <v>47</v>
      </c>
      <c r="S4151" s="271"/>
      <c r="T4151" s="1536"/>
      <c r="U4151" s="293">
        <v>49</v>
      </c>
      <c r="V4151" s="294" t="s">
        <v>47</v>
      </c>
      <c r="W4151" s="202" t="s">
        <v>2509</v>
      </c>
      <c r="X4151" s="314"/>
      <c r="Y4151" s="295">
        <v>3</v>
      </c>
      <c r="Z4151" s="288"/>
      <c r="AA4151" s="288"/>
      <c r="AB4151" s="1347"/>
      <c r="AC4151" s="268">
        <f>IF(B4151="","",(IFERROR(VLOOKUP(B4151,Projecten!A$4:X$9452,5,FALSE),"niet bekend")))</f>
        <v>0</v>
      </c>
      <c r="AD4151" s="360">
        <f t="shared" si="272"/>
        <v>512.82000000000005</v>
      </c>
      <c r="AE4151" s="296">
        <f>IF(B4151="","",(IFERROR(VLOOKUP(B4151,Projecten!A$4:X$9452,23,FALSE),"niet bekend")))</f>
        <v>512.82000000000005</v>
      </c>
      <c r="AF4151" s="360">
        <f>IF(B4151="","",(IFERROR(VLOOKUP(B4151,Projecten!A$4:X$9452,12,FALSE),"niet bekend")))</f>
        <v>512.82000000000005</v>
      </c>
    </row>
    <row r="4152" spans="1:33" s="312" customFormat="1" x14ac:dyDescent="0.2">
      <c r="A4152" s="298"/>
      <c r="B4152" s="299"/>
      <c r="C4152" s="299"/>
      <c r="D4152" s="300"/>
      <c r="E4152" s="300"/>
      <c r="F4152" s="300"/>
      <c r="G4152" s="300"/>
      <c r="H4152" s="300"/>
      <c r="I4152" s="300"/>
      <c r="J4152" s="301"/>
      <c r="K4152" s="301"/>
      <c r="L4152" s="301"/>
      <c r="M4152" s="302"/>
      <c r="N4152" s="302"/>
      <c r="O4152" s="302"/>
      <c r="P4152" s="302"/>
      <c r="Q4152" s="302"/>
      <c r="R4152" s="302"/>
      <c r="S4152" s="303"/>
      <c r="T4152" s="1445"/>
      <c r="U4152" s="305"/>
      <c r="V4152" s="306"/>
      <c r="W4152" s="307"/>
      <c r="X4152" s="307"/>
      <c r="Y4152" s="307"/>
      <c r="Z4152" s="298"/>
      <c r="AA4152" s="308"/>
      <c r="AB4152" s="410"/>
      <c r="AC4152" s="310"/>
      <c r="AD4152" s="412"/>
    </row>
    <row r="4153" spans="1:33" s="236" customFormat="1" ht="12" customHeight="1" x14ac:dyDescent="0.2">
      <c r="A4153" s="220"/>
      <c r="B4153" s="221"/>
      <c r="C4153" s="221"/>
      <c r="D4153" s="222">
        <f>SUM(G4153:I4153)</f>
        <v>326</v>
      </c>
      <c r="E4153" s="220"/>
      <c r="F4153" s="220">
        <f>SUM(F4154:F4186)</f>
        <v>18</v>
      </c>
      <c r="G4153" s="220">
        <f>SUM(G4154:G4186)</f>
        <v>165</v>
      </c>
      <c r="H4153" s="220">
        <f>SUM(H4154:H4186)</f>
        <v>105</v>
      </c>
      <c r="I4153" s="220">
        <f>SUM(I4154:I4186)</f>
        <v>56</v>
      </c>
      <c r="J4153" s="223"/>
      <c r="K4153" s="223"/>
      <c r="L4153" s="223"/>
      <c r="M4153" s="224"/>
      <c r="N4153" s="224"/>
      <c r="O4153" s="224"/>
      <c r="P4153" s="224"/>
      <c r="Q4153" s="224"/>
      <c r="R4153" s="224"/>
      <c r="S4153" s="225">
        <v>50</v>
      </c>
      <c r="T4153" s="1442"/>
      <c r="U4153" s="227"/>
      <c r="V4153" s="228"/>
      <c r="W4153" s="229"/>
      <c r="X4153" s="230">
        <f>SUM(Y4153:Y4186)</f>
        <v>398.5</v>
      </c>
      <c r="Y4153" s="231"/>
      <c r="Z4153" s="231">
        <v>0</v>
      </c>
      <c r="AA4153" s="232">
        <f>X4153-Z4153</f>
        <v>398.5</v>
      </c>
      <c r="AB4153" s="221"/>
      <c r="AC4153" s="234"/>
      <c r="AD4153" s="384">
        <f>SUM(AD4154:AD4186)</f>
        <v>63334.599999999991</v>
      </c>
    </row>
    <row r="4154" spans="1:33" x14ac:dyDescent="0.2">
      <c r="A4154" s="202"/>
      <c r="B4154" s="237"/>
      <c r="C4154" s="238"/>
      <c r="D4154" s="239"/>
      <c r="E4154" s="240"/>
      <c r="F4154" s="240"/>
      <c r="G4154" s="240"/>
      <c r="H4154" s="240"/>
      <c r="I4154" s="240"/>
      <c r="J4154" s="241"/>
      <c r="K4154" s="241"/>
      <c r="L4154" s="241"/>
      <c r="M4154" s="242"/>
      <c r="N4154" s="242"/>
      <c r="O4154" s="242"/>
      <c r="P4154" s="242"/>
      <c r="Q4154" s="242"/>
      <c r="R4154" s="242"/>
      <c r="S4154" s="243" t="s">
        <v>4557</v>
      </c>
      <c r="T4154" s="1371"/>
      <c r="U4154" s="245"/>
      <c r="V4154" s="246"/>
      <c r="X4154" s="247" t="s">
        <v>4856</v>
      </c>
      <c r="Y4154" s="248"/>
      <c r="Z4154" s="202"/>
      <c r="AA4154" s="202"/>
      <c r="AB4154" s="243"/>
      <c r="AC4154" s="249" t="str">
        <f>IF(B4154="","",(IFERROR(VLOOKUP(B4154,Projecten!A$4:X$9452,5,FALSE),"niet bekend")))</f>
        <v/>
      </c>
      <c r="AD4154" s="330" t="str">
        <f>IF(AC4154="","",(IF(F4154=0,AF4154,(F4154/AC4154*AF4154))))</f>
        <v/>
      </c>
      <c r="AE4154" s="211" t="str">
        <f>IF(B4154="","",(IFERROR(VLOOKUP(B4154,Projecten!A$4:X$9452,23,FALSE),"niet bekend")))</f>
        <v/>
      </c>
      <c r="AF4154" s="330" t="str">
        <f>IF(B4154="","",(IFERROR(VLOOKUP(B4154,Projecten!A$4:X$9452,12,FALSE),"niet bekend")))</f>
        <v/>
      </c>
      <c r="AG4154" s="209"/>
    </row>
    <row r="4155" spans="1:33" s="259" customFormat="1" x14ac:dyDescent="0.2">
      <c r="A4155" s="202"/>
      <c r="B4155" s="250"/>
      <c r="C4155" s="251"/>
      <c r="D4155" s="251"/>
      <c r="E4155" s="239"/>
      <c r="F4155" s="239"/>
      <c r="G4155" s="239"/>
      <c r="H4155" s="239"/>
      <c r="I4155" s="239"/>
      <c r="J4155" s="253"/>
      <c r="K4155" s="253"/>
      <c r="L4155" s="253"/>
      <c r="M4155" s="253"/>
      <c r="N4155" s="254"/>
      <c r="O4155" s="254"/>
      <c r="P4155" s="254"/>
      <c r="Q4155" s="254"/>
      <c r="R4155" s="254"/>
      <c r="S4155" s="243">
        <v>2018</v>
      </c>
      <c r="T4155" s="1443"/>
      <c r="U4155" s="255"/>
      <c r="V4155" s="256"/>
      <c r="W4155" s="239"/>
      <c r="X4155" s="239"/>
      <c r="Y4155" s="257"/>
      <c r="Z4155" s="239"/>
      <c r="AA4155" s="239"/>
      <c r="AB4155" s="1120"/>
      <c r="AC4155" s="249" t="str">
        <f>IF(B4155="","",(IFERROR(VLOOKUP(B4155,Projecten!A$4:X$9452,5,FALSE),"niet bekend")))</f>
        <v/>
      </c>
      <c r="AD4155" s="330" t="str">
        <f>IF(AC4155="","",(IF(F4155=0,AF4155,(F4155/AC4155*AF4155))))</f>
        <v/>
      </c>
      <c r="AE4155" s="211" t="str">
        <f>IF(B4155="","",(IFERROR(VLOOKUP(B4155,Projecten!A$4:X$9452,23,FALSE),"niet bekend")))</f>
        <v/>
      </c>
      <c r="AF4155" s="330" t="str">
        <f>IF(B4155="","",(IFERROR(VLOOKUP(B4155,Projecten!A$4:X$9452,12,FALSE),"niet bekend")))</f>
        <v/>
      </c>
    </row>
    <row r="4156" spans="1:33" s="259" customFormat="1" x14ac:dyDescent="0.2">
      <c r="A4156" s="239">
        <v>42015</v>
      </c>
      <c r="B4156" s="250"/>
      <c r="C4156" s="251"/>
      <c r="D4156" s="252" t="s">
        <v>6495</v>
      </c>
      <c r="E4156" s="239"/>
      <c r="F4156" s="239"/>
      <c r="G4156" s="239"/>
      <c r="H4156" s="239"/>
      <c r="I4156" s="239"/>
      <c r="J4156" s="253"/>
      <c r="K4156" s="253"/>
      <c r="L4156" s="253"/>
      <c r="M4156" s="253"/>
      <c r="N4156" s="254"/>
      <c r="O4156" s="254"/>
      <c r="P4156" s="254"/>
      <c r="Q4156" s="254"/>
      <c r="R4156" s="254"/>
      <c r="S4156" s="251"/>
      <c r="T4156" s="1443"/>
      <c r="U4156" s="255"/>
      <c r="V4156" s="256"/>
      <c r="W4156" s="260"/>
      <c r="X4156" s="239"/>
      <c r="Y4156" s="257">
        <v>2.5</v>
      </c>
      <c r="Z4156" s="239"/>
      <c r="AA4156" s="239"/>
      <c r="AB4156" s="1120"/>
      <c r="AC4156" s="249" t="str">
        <f>IF(B4156="","",(IFERROR(VLOOKUP(B4156,Projecten!A$4:X$9452,5,FALSE),"niet bekend")))</f>
        <v/>
      </c>
      <c r="AD4156" s="330" t="str">
        <f>IF(AC4156="","",(IF(F4156=0,AF4156,(F4156/AC4156*AF4156))))</f>
        <v/>
      </c>
      <c r="AE4156" s="211" t="str">
        <f>IF(B4156="","",(IFERROR(VLOOKUP(B4156,Projecten!A$4:X$9452,23,FALSE),"niet bekend")))</f>
        <v/>
      </c>
      <c r="AF4156" s="330" t="str">
        <f>IF(B4156="","",(IFERROR(VLOOKUP(B4156,Projecten!A$4:X$9452,12,FALSE),"niet bekend")))</f>
        <v/>
      </c>
    </row>
    <row r="4157" spans="1:33" s="259" customFormat="1" x14ac:dyDescent="0.2">
      <c r="A4157" s="239">
        <v>42015</v>
      </c>
      <c r="B4157" s="250"/>
      <c r="C4157" s="251"/>
      <c r="D4157" s="252" t="s">
        <v>6494</v>
      </c>
      <c r="E4157" s="239"/>
      <c r="F4157" s="239"/>
      <c r="G4157" s="239"/>
      <c r="H4157" s="239"/>
      <c r="I4157" s="239"/>
      <c r="J4157" s="253"/>
      <c r="K4157" s="253"/>
      <c r="L4157" s="253"/>
      <c r="M4157" s="253"/>
      <c r="N4157" s="254"/>
      <c r="O4157" s="254"/>
      <c r="P4157" s="254"/>
      <c r="Q4157" s="254"/>
      <c r="R4157" s="254"/>
      <c r="S4157" s="251"/>
      <c r="T4157" s="1443"/>
      <c r="U4157" s="255"/>
      <c r="V4157" s="256"/>
      <c r="W4157" s="260"/>
      <c r="X4157" s="239"/>
      <c r="Y4157" s="257">
        <v>2.5</v>
      </c>
      <c r="Z4157" s="239"/>
      <c r="AA4157" s="239"/>
      <c r="AB4157" s="1120"/>
      <c r="AC4157" s="249" t="str">
        <f>IF(B4157="","",(IFERROR(VLOOKUP(B4157,Projecten!A$4:X$9452,5,FALSE),"niet bekend")))</f>
        <v/>
      </c>
      <c r="AD4157" s="330" t="str">
        <f>IF(AC4157="","",(IF(F4157=0,AF4157,(F4157/AC4157*AF4157))))</f>
        <v/>
      </c>
      <c r="AE4157" s="211" t="str">
        <f>IF(B4157="","",(IFERROR(VLOOKUP(B4157,Projecten!A$4:X$9452,23,FALSE),"niet bekend")))</f>
        <v/>
      </c>
      <c r="AF4157" s="330" t="str">
        <f>IF(B4157="","",(IFERROR(VLOOKUP(B4157,Projecten!A$4:X$9452,12,FALSE),"niet bekend")))</f>
        <v/>
      </c>
    </row>
    <row r="4158" spans="1:33" s="259" customFormat="1" x14ac:dyDescent="0.2">
      <c r="A4158" s="239">
        <v>42016</v>
      </c>
      <c r="B4158" s="250"/>
      <c r="C4158" s="251"/>
      <c r="D4158" s="252" t="s">
        <v>6470</v>
      </c>
      <c r="E4158" s="239"/>
      <c r="F4158" s="239"/>
      <c r="G4158" s="239"/>
      <c r="H4158" s="239"/>
      <c r="I4158" s="239"/>
      <c r="J4158" s="253"/>
      <c r="K4158" s="253"/>
      <c r="L4158" s="253"/>
      <c r="M4158" s="253"/>
      <c r="N4158" s="254"/>
      <c r="O4158" s="254"/>
      <c r="P4158" s="254"/>
      <c r="Q4158" s="254"/>
      <c r="R4158" s="254"/>
      <c r="S4158" s="251"/>
      <c r="T4158" s="1443"/>
      <c r="U4158" s="255"/>
      <c r="V4158" s="256"/>
      <c r="W4158" s="260"/>
      <c r="X4158" s="239"/>
      <c r="Y4158" s="257">
        <v>3.25</v>
      </c>
      <c r="Z4158" s="239"/>
      <c r="AA4158" s="239"/>
      <c r="AB4158" s="1120"/>
      <c r="AC4158" s="249"/>
      <c r="AD4158" s="330"/>
      <c r="AE4158" s="211"/>
      <c r="AF4158" s="330"/>
    </row>
    <row r="4159" spans="1:33" s="259" customFormat="1" x14ac:dyDescent="0.2">
      <c r="A4159" s="239">
        <v>42017</v>
      </c>
      <c r="B4159" s="250"/>
      <c r="C4159" s="251"/>
      <c r="D4159" s="252" t="s">
        <v>6028</v>
      </c>
      <c r="E4159" s="239"/>
      <c r="F4159" s="239"/>
      <c r="G4159" s="239"/>
      <c r="H4159" s="239"/>
      <c r="I4159" s="239"/>
      <c r="J4159" s="253"/>
      <c r="K4159" s="253"/>
      <c r="L4159" s="253"/>
      <c r="M4159" s="253"/>
      <c r="N4159" s="254"/>
      <c r="O4159" s="254"/>
      <c r="P4159" s="254"/>
      <c r="Q4159" s="254"/>
      <c r="R4159" s="254"/>
      <c r="S4159" s="251"/>
      <c r="T4159" s="1443"/>
      <c r="U4159" s="255"/>
      <c r="V4159" s="256"/>
      <c r="W4159" s="260"/>
      <c r="X4159" s="239"/>
      <c r="Y4159" s="257">
        <v>17</v>
      </c>
      <c r="Z4159" s="239"/>
      <c r="AA4159" s="239"/>
      <c r="AB4159" s="1120"/>
      <c r="AC4159" s="249"/>
      <c r="AD4159" s="330"/>
      <c r="AE4159" s="211"/>
      <c r="AF4159" s="330"/>
    </row>
    <row r="4160" spans="1:33" s="259" customFormat="1" x14ac:dyDescent="0.2">
      <c r="A4160" s="239">
        <v>42018</v>
      </c>
      <c r="B4160" s="250"/>
      <c r="C4160" s="251"/>
      <c r="D4160" s="252" t="s">
        <v>6413</v>
      </c>
      <c r="E4160" s="239"/>
      <c r="F4160" s="239"/>
      <c r="G4160" s="239"/>
      <c r="H4160" s="239"/>
      <c r="I4160" s="239"/>
      <c r="J4160" s="253"/>
      <c r="K4160" s="253"/>
      <c r="L4160" s="253"/>
      <c r="M4160" s="253"/>
      <c r="N4160" s="254"/>
      <c r="O4160" s="254"/>
      <c r="P4160" s="254"/>
      <c r="Q4160" s="254"/>
      <c r="R4160" s="254"/>
      <c r="S4160" s="251"/>
      <c r="T4160" s="1443"/>
      <c r="U4160" s="255"/>
      <c r="V4160" s="256"/>
      <c r="W4160" s="260"/>
      <c r="X4160" s="239"/>
      <c r="Y4160" s="257">
        <v>3</v>
      </c>
      <c r="Z4160" s="239"/>
      <c r="AA4160" s="239"/>
      <c r="AB4160" s="1120"/>
      <c r="AC4160" s="249" t="str">
        <f>IF(B4160="","",(IFERROR(VLOOKUP(B4160,Projecten!A$4:X$9452,5,FALSE),"niet bekend")))</f>
        <v/>
      </c>
      <c r="AD4160" s="330"/>
      <c r="AE4160" s="211" t="str">
        <f>IF(B4160="","",(IFERROR(VLOOKUP(B4160,Projecten!A$4:X$9452,23,FALSE),"niet bekend")))</f>
        <v/>
      </c>
      <c r="AF4160" s="330" t="str">
        <f>IF(B4160="","",(IFERROR(VLOOKUP(B4160,Projecten!A$4:X$9452,12,FALSE),"niet bekend")))</f>
        <v/>
      </c>
    </row>
    <row r="4161" spans="1:33" s="259" customFormat="1" x14ac:dyDescent="0.2">
      <c r="A4161" s="239">
        <v>42019</v>
      </c>
      <c r="B4161" s="250"/>
      <c r="C4161" s="251"/>
      <c r="D4161" s="252" t="s">
        <v>6493</v>
      </c>
      <c r="E4161" s="239"/>
      <c r="F4161" s="239"/>
      <c r="G4161" s="239"/>
      <c r="H4161" s="239"/>
      <c r="I4161" s="239"/>
      <c r="J4161" s="253"/>
      <c r="K4161" s="253"/>
      <c r="L4161" s="253"/>
      <c r="M4161" s="253"/>
      <c r="N4161" s="254"/>
      <c r="O4161" s="254"/>
      <c r="P4161" s="254"/>
      <c r="Q4161" s="254"/>
      <c r="R4161" s="254"/>
      <c r="S4161" s="251"/>
      <c r="T4161" s="1443"/>
      <c r="U4161" s="255"/>
      <c r="V4161" s="256"/>
      <c r="W4161" s="260"/>
      <c r="X4161" s="239"/>
      <c r="Y4161" s="257">
        <v>2</v>
      </c>
      <c r="Z4161" s="239"/>
      <c r="AA4161" s="239"/>
      <c r="AB4161" s="1120"/>
      <c r="AC4161" s="249"/>
      <c r="AD4161" s="330"/>
      <c r="AE4161" s="211"/>
      <c r="AF4161" s="330"/>
    </row>
    <row r="4162" spans="1:33" s="259" customFormat="1" x14ac:dyDescent="0.2">
      <c r="A4162" s="239">
        <v>42020</v>
      </c>
      <c r="B4162" s="250"/>
      <c r="C4162" s="251"/>
      <c r="D4162" s="252" t="s">
        <v>6480</v>
      </c>
      <c r="E4162" s="239"/>
      <c r="F4162" s="239"/>
      <c r="G4162" s="239"/>
      <c r="H4162" s="239"/>
      <c r="I4162" s="239"/>
      <c r="J4162" s="253"/>
      <c r="K4162" s="253"/>
      <c r="L4162" s="253"/>
      <c r="M4162" s="253"/>
      <c r="N4162" s="254"/>
      <c r="O4162" s="254"/>
      <c r="P4162" s="254"/>
      <c r="Q4162" s="254"/>
      <c r="R4162" s="254"/>
      <c r="S4162" s="251"/>
      <c r="T4162" s="1443"/>
      <c r="U4162" s="255"/>
      <c r="V4162" s="256"/>
      <c r="W4162" s="260"/>
      <c r="X4162" s="239"/>
      <c r="Y4162" s="257">
        <v>4.25</v>
      </c>
      <c r="Z4162" s="239"/>
      <c r="AA4162" s="239"/>
      <c r="AB4162" s="1120"/>
      <c r="AC4162" s="249"/>
      <c r="AD4162" s="330"/>
      <c r="AE4162" s="211"/>
      <c r="AF4162" s="330"/>
    </row>
    <row r="4163" spans="1:33" s="259" customFormat="1" x14ac:dyDescent="0.2">
      <c r="A4163" s="239">
        <v>42021</v>
      </c>
      <c r="B4163" s="250"/>
      <c r="C4163" s="251"/>
      <c r="D4163" s="252" t="s">
        <v>6462</v>
      </c>
      <c r="E4163" s="239"/>
      <c r="F4163" s="239"/>
      <c r="G4163" s="239"/>
      <c r="H4163" s="239"/>
      <c r="I4163" s="239"/>
      <c r="J4163" s="253"/>
      <c r="K4163" s="253"/>
      <c r="L4163" s="253"/>
      <c r="M4163" s="253"/>
      <c r="N4163" s="254"/>
      <c r="O4163" s="254"/>
      <c r="P4163" s="254"/>
      <c r="Q4163" s="254"/>
      <c r="R4163" s="254"/>
      <c r="S4163" s="251"/>
      <c r="T4163" s="1443"/>
      <c r="U4163" s="255"/>
      <c r="V4163" s="256"/>
      <c r="W4163" s="260"/>
      <c r="X4163" s="239"/>
      <c r="Y4163" s="257">
        <v>3</v>
      </c>
      <c r="Z4163" s="239"/>
      <c r="AA4163" s="239"/>
      <c r="AB4163" s="1120"/>
      <c r="AC4163" s="249"/>
      <c r="AD4163" s="330"/>
      <c r="AE4163" s="211"/>
      <c r="AF4163" s="330"/>
    </row>
    <row r="4164" spans="1:33" s="297" customFormat="1" x14ac:dyDescent="0.2">
      <c r="A4164" s="288"/>
      <c r="B4164" s="289"/>
      <c r="C4164" s="271"/>
      <c r="D4164" s="271"/>
      <c r="E4164" s="288"/>
      <c r="F4164" s="288"/>
      <c r="G4164" s="288"/>
      <c r="H4164" s="288"/>
      <c r="I4164" s="288"/>
      <c r="J4164" s="290"/>
      <c r="K4164" s="290"/>
      <c r="L4164" s="290"/>
      <c r="M4164" s="290"/>
      <c r="N4164" s="291"/>
      <c r="O4164" s="291"/>
      <c r="P4164" s="291"/>
      <c r="Q4164" s="291"/>
      <c r="R4164" s="291"/>
      <c r="S4164" s="271"/>
      <c r="T4164" s="1536"/>
      <c r="U4164" s="293"/>
      <c r="V4164" s="294"/>
      <c r="W4164" s="288"/>
      <c r="X4164" s="314"/>
      <c r="Y4164" s="295"/>
      <c r="Z4164" s="288"/>
      <c r="AA4164" s="288"/>
      <c r="AB4164" s="1347"/>
      <c r="AC4164" s="268" t="str">
        <f>IF(B4164="","",(IFERROR(VLOOKUP(B4164,Projecten!A$4:X$9452,5,FALSE),"niet bekend")))</f>
        <v/>
      </c>
      <c r="AD4164" s="360" t="str">
        <f t="shared" ref="AD4164:AD4169" si="273">IF(AC4164="","",(IF(F4164=0,AF4164,(F4164/AC4164*AF4164))))</f>
        <v/>
      </c>
      <c r="AE4164" s="296" t="str">
        <f>IF(B4164="","",(IFERROR(VLOOKUP(B4164,Projecten!A$4:X$9452,23,FALSE),"niet bekend")))</f>
        <v/>
      </c>
      <c r="AF4164" s="360" t="str">
        <f>IF(B4164="","",(IFERROR(VLOOKUP(B4164,Projecten!A$4:X$9452,12,FALSE),"niet bekend")))</f>
        <v/>
      </c>
    </row>
    <row r="4165" spans="1:33" x14ac:dyDescent="0.2">
      <c r="A4165" s="202">
        <v>42022</v>
      </c>
      <c r="B4165" s="261">
        <v>2018775</v>
      </c>
      <c r="C4165" s="243" t="s">
        <v>6214</v>
      </c>
      <c r="D4165" s="243" t="s">
        <v>6103</v>
      </c>
      <c r="E4165" s="202" t="s">
        <v>2800</v>
      </c>
      <c r="F4165" s="202">
        <v>4</v>
      </c>
      <c r="G4165" s="202">
        <v>32</v>
      </c>
      <c r="H4165" s="202">
        <v>20</v>
      </c>
      <c r="I4165" s="202">
        <v>4</v>
      </c>
      <c r="J4165" s="262">
        <v>43431</v>
      </c>
      <c r="K4165" s="263" t="s">
        <v>1485</v>
      </c>
      <c r="L4165" s="263" t="s">
        <v>1485</v>
      </c>
      <c r="M4165" s="263" t="s">
        <v>1485</v>
      </c>
      <c r="N4165" s="254" t="s">
        <v>47</v>
      </c>
      <c r="O4165" s="254" t="s">
        <v>47</v>
      </c>
      <c r="P4165" s="254" t="s">
        <v>47</v>
      </c>
      <c r="Q4165" s="254" t="s">
        <v>47</v>
      </c>
      <c r="R4165" s="254" t="s">
        <v>470</v>
      </c>
      <c r="S4165" s="243"/>
      <c r="T4165" s="1371"/>
      <c r="U4165" s="264">
        <v>50</v>
      </c>
      <c r="V4165" s="1598" t="s">
        <v>47</v>
      </c>
      <c r="W4165" s="521" t="s">
        <v>1937</v>
      </c>
      <c r="X4165" s="1541" t="s">
        <v>6500</v>
      </c>
      <c r="Y4165" s="295">
        <v>54</v>
      </c>
      <c r="Z4165" s="202"/>
      <c r="AA4165" s="202"/>
      <c r="AB4165" s="499"/>
      <c r="AC4165" s="268">
        <f>IF(B4165="","",(IFERROR(VLOOKUP(B4165,Projecten!A$4:X$9452,5,FALSE),"niet bekend")))</f>
        <v>4</v>
      </c>
      <c r="AD4165" s="360">
        <f t="shared" si="273"/>
        <v>10000</v>
      </c>
      <c r="AE4165" s="296">
        <f>IF(B4165="","",(IFERROR(VLOOKUP(B4165,Projecten!A$4:X$9452,23,FALSE),"niet bekend")))</f>
        <v>10000</v>
      </c>
      <c r="AF4165" s="360">
        <f>IF(B4165="","",(IFERROR(VLOOKUP(B4165,Projecten!A$4:X$9452,12,FALSE),"niet bekend")))</f>
        <v>10000</v>
      </c>
      <c r="AG4165" s="209"/>
    </row>
    <row r="4166" spans="1:33" x14ac:dyDescent="0.2">
      <c r="A4166" s="202">
        <v>42023</v>
      </c>
      <c r="B4166" s="261">
        <v>2018866</v>
      </c>
      <c r="C4166" s="243">
        <v>122451</v>
      </c>
      <c r="D4166" s="243" t="s">
        <v>6333</v>
      </c>
      <c r="E4166" s="202" t="s">
        <v>471</v>
      </c>
      <c r="F4166" s="202">
        <v>1</v>
      </c>
      <c r="G4166" s="202">
        <v>8</v>
      </c>
      <c r="H4166" s="202">
        <v>6</v>
      </c>
      <c r="I4166" s="202">
        <v>3</v>
      </c>
      <c r="J4166" s="262">
        <v>43434</v>
      </c>
      <c r="K4166" s="262" t="s">
        <v>47</v>
      </c>
      <c r="L4166" s="263" t="s">
        <v>1485</v>
      </c>
      <c r="M4166" s="263" t="s">
        <v>1485</v>
      </c>
      <c r="N4166" s="254" t="s">
        <v>47</v>
      </c>
      <c r="O4166" s="254" t="s">
        <v>47</v>
      </c>
      <c r="P4166" s="254" t="s">
        <v>47</v>
      </c>
      <c r="Q4166" s="254" t="s">
        <v>47</v>
      </c>
      <c r="R4166" s="254" t="s">
        <v>47</v>
      </c>
      <c r="S4166" s="243"/>
      <c r="T4166" s="1371"/>
      <c r="U4166" s="264">
        <v>50</v>
      </c>
      <c r="V4166" s="1598" t="s">
        <v>47</v>
      </c>
      <c r="W4166" s="202" t="s">
        <v>804</v>
      </c>
      <c r="X4166" s="1023" t="s">
        <v>6501</v>
      </c>
      <c r="Y4166" s="248">
        <v>23</v>
      </c>
      <c r="Z4166" s="202"/>
      <c r="AA4166" s="202"/>
      <c r="AB4166" s="499"/>
      <c r="AC4166" s="268">
        <f>IF(B4166="","",(IFERROR(VLOOKUP(B4166,Projecten!A$4:X$9452,5,FALSE),"niet bekend")))</f>
        <v>1</v>
      </c>
      <c r="AD4166" s="360">
        <f t="shared" si="273"/>
        <v>3675.49</v>
      </c>
      <c r="AE4166" s="296">
        <f>IF(B4166="","",(IFERROR(VLOOKUP(B4166,Projecten!A$4:X$9452,23,FALSE),"niet bekend")))</f>
        <v>3675.49</v>
      </c>
      <c r="AF4166" s="360">
        <f>IF(B4166="","",(IFERROR(VLOOKUP(B4166,Projecten!A$4:X$9452,12,FALSE),"niet bekend")))</f>
        <v>3675.49</v>
      </c>
      <c r="AG4166" s="209"/>
    </row>
    <row r="4167" spans="1:33" x14ac:dyDescent="0.2">
      <c r="A4167" s="202">
        <v>42025</v>
      </c>
      <c r="B4167" s="261">
        <v>2018781</v>
      </c>
      <c r="C4167" s="243">
        <v>122457</v>
      </c>
      <c r="D4167" s="243" t="s">
        <v>6111</v>
      </c>
      <c r="E4167" s="202" t="s">
        <v>2330</v>
      </c>
      <c r="F4167" s="202">
        <v>1</v>
      </c>
      <c r="G4167" s="202">
        <v>18</v>
      </c>
      <c r="H4167" s="202">
        <v>10</v>
      </c>
      <c r="I4167" s="202">
        <v>4</v>
      </c>
      <c r="J4167" s="262">
        <v>43438</v>
      </c>
      <c r="K4167" s="262">
        <v>43432</v>
      </c>
      <c r="L4167" s="263" t="s">
        <v>1485</v>
      </c>
      <c r="M4167" s="263" t="s">
        <v>1485</v>
      </c>
      <c r="N4167" s="254" t="s">
        <v>47</v>
      </c>
      <c r="O4167" s="254" t="s">
        <v>47</v>
      </c>
      <c r="P4167" s="254" t="s">
        <v>47</v>
      </c>
      <c r="Q4167" s="254" t="s">
        <v>47</v>
      </c>
      <c r="R4167" s="254" t="s">
        <v>47</v>
      </c>
      <c r="S4167" s="243"/>
      <c r="T4167" s="1371"/>
      <c r="U4167" s="245">
        <v>50</v>
      </c>
      <c r="V4167" s="1598" t="s">
        <v>47</v>
      </c>
      <c r="W4167" s="202" t="s">
        <v>6161</v>
      </c>
      <c r="X4167" s="265" t="s">
        <v>6474</v>
      </c>
      <c r="Y4167" s="248">
        <v>40</v>
      </c>
      <c r="Z4167" s="202"/>
      <c r="AA4167" s="202"/>
      <c r="AB4167" s="499"/>
      <c r="AC4167" s="268">
        <f>IF(B4167="","",(IFERROR(VLOOKUP(B4167,Projecten!A$4:X$9452,5,FALSE),"niet bekend")))</f>
        <v>1</v>
      </c>
      <c r="AD4167" s="360">
        <f t="shared" si="273"/>
        <v>3331.51</v>
      </c>
      <c r="AE4167" s="296">
        <f>IF(B4167="","",(IFERROR(VLOOKUP(B4167,Projecten!A$4:X$9452,23,FALSE),"niet bekend")))</f>
        <v>3331.51</v>
      </c>
      <c r="AF4167" s="360">
        <f>IF(B4167="","",(IFERROR(VLOOKUP(B4167,Projecten!A$4:X$9452,12,FALSE),"niet bekend")))</f>
        <v>3331.51</v>
      </c>
      <c r="AG4167" s="209"/>
    </row>
    <row r="4168" spans="1:33" x14ac:dyDescent="0.2">
      <c r="A4168" s="202">
        <v>42026</v>
      </c>
      <c r="B4168" s="272">
        <v>2018882</v>
      </c>
      <c r="C4168" s="272">
        <v>122457</v>
      </c>
      <c r="D4168" s="272" t="s">
        <v>6377</v>
      </c>
      <c r="E4168" s="273" t="s">
        <v>317</v>
      </c>
      <c r="F4168" s="273">
        <v>0</v>
      </c>
      <c r="G4168" s="273">
        <v>1</v>
      </c>
      <c r="H4168" s="273">
        <v>0</v>
      </c>
      <c r="I4168" s="273">
        <v>2</v>
      </c>
      <c r="J4168" s="262">
        <v>43441</v>
      </c>
      <c r="K4168" s="263" t="s">
        <v>1485</v>
      </c>
      <c r="L4168" s="263" t="s">
        <v>1485</v>
      </c>
      <c r="M4168" s="263"/>
      <c r="N4168" s="254" t="s">
        <v>47</v>
      </c>
      <c r="O4168" s="254" t="s">
        <v>47</v>
      </c>
      <c r="P4168" s="254" t="s">
        <v>47</v>
      </c>
      <c r="Q4168" s="254" t="s">
        <v>47</v>
      </c>
      <c r="R4168" s="254" t="s">
        <v>47</v>
      </c>
      <c r="S4168" s="243"/>
      <c r="T4168" s="1371"/>
      <c r="U4168" s="245">
        <v>50</v>
      </c>
      <c r="V4168" s="1598" t="s">
        <v>47</v>
      </c>
      <c r="W4168" s="202" t="s">
        <v>777</v>
      </c>
      <c r="X4168" s="265" t="s">
        <v>1250</v>
      </c>
      <c r="Y4168" s="248">
        <v>6</v>
      </c>
      <c r="Z4168" s="202"/>
      <c r="AA4168" s="202"/>
      <c r="AB4168" s="499"/>
      <c r="AC4168" s="268">
        <f>IF(B4168="","",(IFERROR(VLOOKUP(B4168,Projecten!A$4:X$9452,5,FALSE),"niet bekend")))</f>
        <v>0</v>
      </c>
      <c r="AD4168" s="360">
        <f t="shared" si="273"/>
        <v>897.89</v>
      </c>
      <c r="AE4168" s="296">
        <f>IF(B4168="","",(IFERROR(VLOOKUP(B4168,Projecten!A$4:X$9452,23,FALSE),"niet bekend")))</f>
        <v>897.89</v>
      </c>
      <c r="AF4168" s="360">
        <f>IF(B4168="","",(IFERROR(VLOOKUP(B4168,Projecten!A$4:X$9452,12,FALSE),"niet bekend")))</f>
        <v>897.89</v>
      </c>
      <c r="AG4168" s="209"/>
    </row>
    <row r="4169" spans="1:33" x14ac:dyDescent="0.2">
      <c r="A4169" s="202">
        <v>42027</v>
      </c>
      <c r="B4169" s="272">
        <v>2018904</v>
      </c>
      <c r="C4169" s="272">
        <v>122468</v>
      </c>
      <c r="D4169" s="272" t="s">
        <v>6417</v>
      </c>
      <c r="E4169" s="273" t="s">
        <v>471</v>
      </c>
      <c r="F4169" s="273">
        <v>0</v>
      </c>
      <c r="G4169" s="273">
        <v>1</v>
      </c>
      <c r="H4169" s="273">
        <v>1</v>
      </c>
      <c r="I4169" s="273">
        <v>0</v>
      </c>
      <c r="J4169" s="267">
        <v>43445</v>
      </c>
      <c r="K4169" s="263" t="s">
        <v>1485</v>
      </c>
      <c r="L4169" s="263" t="s">
        <v>1485</v>
      </c>
      <c r="M4169" s="263"/>
      <c r="N4169" s="254" t="s">
        <v>47</v>
      </c>
      <c r="O4169" s="254" t="s">
        <v>47</v>
      </c>
      <c r="P4169" s="254" t="s">
        <v>47</v>
      </c>
      <c r="Q4169" s="254" t="s">
        <v>47</v>
      </c>
      <c r="R4169" s="254" t="s">
        <v>47</v>
      </c>
      <c r="S4169" s="243"/>
      <c r="T4169" s="1371"/>
      <c r="U4169" s="245">
        <v>50</v>
      </c>
      <c r="V4169" s="1598" t="s">
        <v>47</v>
      </c>
      <c r="W4169" s="202" t="s">
        <v>804</v>
      </c>
      <c r="X4169" s="265" t="s">
        <v>1556</v>
      </c>
      <c r="Y4169" s="248">
        <v>1</v>
      </c>
      <c r="Z4169" s="202"/>
      <c r="AA4169" s="202"/>
      <c r="AB4169" s="499"/>
      <c r="AC4169" s="268">
        <f>IF(B4169="","",(IFERROR(VLOOKUP(B4169,Projecten!A$4:X$9452,5,FALSE),"niet bekend")))</f>
        <v>0</v>
      </c>
      <c r="AD4169" s="360">
        <f t="shared" si="273"/>
        <v>221.77</v>
      </c>
      <c r="AE4169" s="296">
        <f>IF(B4169="","",(IFERROR(VLOOKUP(B4169,Projecten!A$4:X$9452,23,FALSE),"niet bekend")))</f>
        <v>221.77</v>
      </c>
      <c r="AF4169" s="360">
        <f>IF(B4169="","",(IFERROR(VLOOKUP(B4169,Projecten!A$4:X$9452,12,FALSE),"niet bekend")))</f>
        <v>221.77</v>
      </c>
      <c r="AG4169" s="209"/>
    </row>
    <row r="4170" spans="1:33" x14ac:dyDescent="0.2">
      <c r="A4170" s="1599">
        <v>42172</v>
      </c>
      <c r="B4170" s="1600">
        <v>2018930</v>
      </c>
      <c r="C4170" s="1601"/>
      <c r="D4170" s="1601" t="s">
        <v>6477</v>
      </c>
      <c r="E4170" s="1599" t="s">
        <v>471</v>
      </c>
      <c r="F4170" s="1599">
        <v>0</v>
      </c>
      <c r="G4170" s="1599">
        <v>0</v>
      </c>
      <c r="H4170" s="1599">
        <v>0</v>
      </c>
      <c r="I4170" s="1599">
        <v>0</v>
      </c>
      <c r="J4170" s="263"/>
      <c r="K4170" s="263"/>
      <c r="L4170" s="263"/>
      <c r="M4170" s="263"/>
      <c r="N4170" s="1602" t="s">
        <v>47</v>
      </c>
      <c r="O4170" s="1602" t="s">
        <v>47</v>
      </c>
      <c r="P4170" s="1602" t="s">
        <v>47</v>
      </c>
      <c r="Q4170" s="1602" t="s">
        <v>47</v>
      </c>
      <c r="R4170" s="1602" t="s">
        <v>47</v>
      </c>
      <c r="S4170" s="1601"/>
      <c r="T4170" s="1603"/>
      <c r="U4170" s="1604">
        <v>50</v>
      </c>
      <c r="V4170" s="1605" t="s">
        <v>47</v>
      </c>
      <c r="W4170" s="202" t="s">
        <v>804</v>
      </c>
      <c r="X4170" s="265" t="s">
        <v>6506</v>
      </c>
      <c r="Y4170" s="248">
        <v>3</v>
      </c>
      <c r="Z4170" s="202"/>
      <c r="AA4170" s="202"/>
      <c r="AB4170" s="499"/>
      <c r="AC4170" s="268"/>
      <c r="AD4170" s="360"/>
      <c r="AE4170" s="296"/>
      <c r="AF4170" s="360"/>
      <c r="AG4170" s="209"/>
    </row>
    <row r="4171" spans="1:33" x14ac:dyDescent="0.2">
      <c r="A4171" s="202"/>
      <c r="B4171" s="261"/>
      <c r="C4171" s="243"/>
      <c r="F4171" s="202"/>
      <c r="I4171" s="318"/>
      <c r="J4171" s="321"/>
      <c r="K4171" s="321"/>
      <c r="L4171" s="321"/>
      <c r="M4171" s="321"/>
      <c r="S4171" s="243"/>
      <c r="T4171" s="1371"/>
      <c r="U4171" s="245"/>
      <c r="V4171" s="1598"/>
      <c r="X4171" s="265"/>
      <c r="Y4171" s="248"/>
      <c r="Z4171" s="202"/>
      <c r="AA4171" s="202"/>
      <c r="AB4171" s="499"/>
      <c r="AC4171" s="268"/>
      <c r="AD4171" s="360"/>
      <c r="AE4171" s="296"/>
      <c r="AF4171" s="360"/>
      <c r="AG4171" s="209"/>
    </row>
    <row r="4172" spans="1:33" ht="10.5" customHeight="1" x14ac:dyDescent="0.2">
      <c r="A4172" s="202">
        <v>42028</v>
      </c>
      <c r="B4172" s="272">
        <v>2018837</v>
      </c>
      <c r="C4172" s="272">
        <v>122458</v>
      </c>
      <c r="D4172" s="272" t="s">
        <v>6219</v>
      </c>
      <c r="E4172" s="273" t="s">
        <v>352</v>
      </c>
      <c r="F4172" s="273">
        <v>1</v>
      </c>
      <c r="G4172" s="273">
        <v>9</v>
      </c>
      <c r="H4172" s="273">
        <v>6</v>
      </c>
      <c r="I4172" s="273">
        <v>3</v>
      </c>
      <c r="J4172" s="267">
        <v>43453</v>
      </c>
      <c r="K4172" s="267">
        <v>43451</v>
      </c>
      <c r="L4172" s="263" t="s">
        <v>1485</v>
      </c>
      <c r="M4172" s="263" t="s">
        <v>1485</v>
      </c>
      <c r="N4172" s="254" t="s">
        <v>47</v>
      </c>
      <c r="O4172" s="254" t="s">
        <v>47</v>
      </c>
      <c r="P4172" s="254" t="s">
        <v>47</v>
      </c>
      <c r="Q4172" s="254" t="s">
        <v>47</v>
      </c>
      <c r="R4172" s="254" t="s">
        <v>47</v>
      </c>
      <c r="S4172" s="243"/>
      <c r="T4172" s="1371"/>
      <c r="U4172" s="245">
        <v>51</v>
      </c>
      <c r="V4172" s="1598" t="s">
        <v>47</v>
      </c>
      <c r="W4172" s="202" t="s">
        <v>6223</v>
      </c>
      <c r="X4172" s="265" t="s">
        <v>1250</v>
      </c>
      <c r="Y4172" s="248">
        <v>18</v>
      </c>
      <c r="Z4172" s="202"/>
      <c r="AA4172" s="202"/>
      <c r="AB4172" s="499"/>
      <c r="AC4172" s="268">
        <f>IF(B4172="","",(IFERROR(VLOOKUP(B4172,Projecten!A$4:X$9452,5,FALSE),"niet bekend")))</f>
        <v>1</v>
      </c>
      <c r="AD4172" s="360">
        <f t="shared" ref="AD4172:AD4178" si="274">IF(AC4172="","",(IF(F4172=0,AF4172,(F4172/AC4172*AF4172))))</f>
        <v>3066.94</v>
      </c>
      <c r="AE4172" s="296">
        <f>IF(B4172="","",(IFERROR(VLOOKUP(B4172,Projecten!A$4:X$9452,23,FALSE),"niet bekend")))</f>
        <v>3066.94</v>
      </c>
      <c r="AF4172" s="360">
        <f>IF(B4172="","",(IFERROR(VLOOKUP(B4172,Projecten!A$4:X$9452,12,FALSE),"niet bekend")))</f>
        <v>3066.94</v>
      </c>
      <c r="AG4172" s="209"/>
    </row>
    <row r="4173" spans="1:33" x14ac:dyDescent="0.2">
      <c r="A4173" s="202">
        <v>42029</v>
      </c>
      <c r="B4173" s="272">
        <v>2018838</v>
      </c>
      <c r="C4173" s="272">
        <v>122458</v>
      </c>
      <c r="D4173" s="272" t="s">
        <v>6220</v>
      </c>
      <c r="E4173" s="273" t="s">
        <v>352</v>
      </c>
      <c r="F4173" s="273">
        <v>1</v>
      </c>
      <c r="G4173" s="273">
        <v>9</v>
      </c>
      <c r="H4173" s="273">
        <v>6</v>
      </c>
      <c r="I4173" s="273">
        <v>3</v>
      </c>
      <c r="J4173" s="267">
        <v>43453</v>
      </c>
      <c r="K4173" s="267">
        <v>43451</v>
      </c>
      <c r="L4173" s="263" t="s">
        <v>1485</v>
      </c>
      <c r="M4173" s="263" t="s">
        <v>1485</v>
      </c>
      <c r="N4173" s="254" t="s">
        <v>47</v>
      </c>
      <c r="O4173" s="254" t="s">
        <v>47</v>
      </c>
      <c r="P4173" s="254" t="s">
        <v>47</v>
      </c>
      <c r="Q4173" s="254" t="s">
        <v>47</v>
      </c>
      <c r="R4173" s="254" t="s">
        <v>47</v>
      </c>
      <c r="S4173" s="243"/>
      <c r="T4173" s="1371"/>
      <c r="U4173" s="245">
        <v>51</v>
      </c>
      <c r="V4173" s="1598" t="s">
        <v>47</v>
      </c>
      <c r="W4173" s="202" t="s">
        <v>6223</v>
      </c>
      <c r="X4173" s="265" t="s">
        <v>1250</v>
      </c>
      <c r="Y4173" s="248">
        <v>18</v>
      </c>
      <c r="Z4173" s="202"/>
      <c r="AA4173" s="202"/>
      <c r="AB4173" s="499"/>
      <c r="AC4173" s="268">
        <f>IF(B4173="","",(IFERROR(VLOOKUP(B4173,Projecten!A$4:X$9452,5,FALSE),"niet bekend")))</f>
        <v>1</v>
      </c>
      <c r="AD4173" s="360">
        <f t="shared" si="274"/>
        <v>3066.94</v>
      </c>
      <c r="AE4173" s="296">
        <f>IF(B4173="","",(IFERROR(VLOOKUP(B4173,Projecten!A$4:X$9452,23,FALSE),"niet bekend")))</f>
        <v>3066.94</v>
      </c>
      <c r="AF4173" s="360">
        <f>IF(B4173="","",(IFERROR(VLOOKUP(B4173,Projecten!A$4:X$9452,12,FALSE),"niet bekend")))</f>
        <v>3066.94</v>
      </c>
      <c r="AG4173" s="209"/>
    </row>
    <row r="4174" spans="1:33" x14ac:dyDescent="0.2">
      <c r="A4174" s="202">
        <v>42030</v>
      </c>
      <c r="B4174" s="272">
        <v>2018839</v>
      </c>
      <c r="C4174" s="272">
        <v>122458</v>
      </c>
      <c r="D4174" s="272" t="s">
        <v>6221</v>
      </c>
      <c r="E4174" s="273" t="s">
        <v>352</v>
      </c>
      <c r="F4174" s="273">
        <v>1</v>
      </c>
      <c r="G4174" s="273">
        <v>9</v>
      </c>
      <c r="H4174" s="273">
        <v>6</v>
      </c>
      <c r="I4174" s="273">
        <v>3</v>
      </c>
      <c r="J4174" s="267">
        <v>43453</v>
      </c>
      <c r="K4174" s="267">
        <v>43451</v>
      </c>
      <c r="L4174" s="263" t="s">
        <v>1485</v>
      </c>
      <c r="M4174" s="263" t="s">
        <v>1485</v>
      </c>
      <c r="N4174" s="254" t="s">
        <v>47</v>
      </c>
      <c r="O4174" s="254" t="s">
        <v>47</v>
      </c>
      <c r="P4174" s="254" t="s">
        <v>47</v>
      </c>
      <c r="Q4174" s="254" t="s">
        <v>47</v>
      </c>
      <c r="R4174" s="254" t="s">
        <v>47</v>
      </c>
      <c r="S4174" s="243"/>
      <c r="T4174" s="1371"/>
      <c r="U4174" s="245">
        <v>51</v>
      </c>
      <c r="V4174" s="1598" t="s">
        <v>47</v>
      </c>
      <c r="W4174" s="202" t="s">
        <v>6223</v>
      </c>
      <c r="X4174" s="265" t="s">
        <v>1250</v>
      </c>
      <c r="Y4174" s="248">
        <v>18</v>
      </c>
      <c r="Z4174" s="202"/>
      <c r="AA4174" s="202"/>
      <c r="AB4174" s="499"/>
      <c r="AC4174" s="268">
        <f>IF(B4174="","",(IFERROR(VLOOKUP(B4174,Projecten!A$4:X$9452,5,FALSE),"niet bekend")))</f>
        <v>1</v>
      </c>
      <c r="AD4174" s="360">
        <f t="shared" si="274"/>
        <v>3066.94</v>
      </c>
      <c r="AE4174" s="296">
        <f>IF(B4174="","",(IFERROR(VLOOKUP(B4174,Projecten!A$4:X$9452,23,FALSE),"niet bekend")))</f>
        <v>3066.94</v>
      </c>
      <c r="AF4174" s="360">
        <f>IF(B4174="","",(IFERROR(VLOOKUP(B4174,Projecten!A$4:X$9452,12,FALSE),"niet bekend")))</f>
        <v>3066.94</v>
      </c>
      <c r="AG4174" s="209"/>
    </row>
    <row r="4175" spans="1:33" x14ac:dyDescent="0.2">
      <c r="A4175" s="202">
        <v>42031</v>
      </c>
      <c r="B4175" s="272">
        <v>2018840</v>
      </c>
      <c r="C4175" s="272">
        <v>122458</v>
      </c>
      <c r="D4175" s="272" t="s">
        <v>6222</v>
      </c>
      <c r="E4175" s="273" t="s">
        <v>352</v>
      </c>
      <c r="F4175" s="273">
        <v>1</v>
      </c>
      <c r="G4175" s="273">
        <v>9</v>
      </c>
      <c r="H4175" s="273">
        <v>6</v>
      </c>
      <c r="I4175" s="273">
        <v>3</v>
      </c>
      <c r="J4175" s="267">
        <v>43453</v>
      </c>
      <c r="K4175" s="267">
        <v>43451</v>
      </c>
      <c r="L4175" s="263" t="s">
        <v>1485</v>
      </c>
      <c r="M4175" s="263" t="s">
        <v>1485</v>
      </c>
      <c r="N4175" s="254" t="s">
        <v>47</v>
      </c>
      <c r="O4175" s="254" t="s">
        <v>47</v>
      </c>
      <c r="P4175" s="254" t="s">
        <v>47</v>
      </c>
      <c r="Q4175" s="254" t="s">
        <v>47</v>
      </c>
      <c r="R4175" s="254" t="s">
        <v>47</v>
      </c>
      <c r="S4175" s="243"/>
      <c r="T4175" s="1371"/>
      <c r="U4175" s="245">
        <v>51</v>
      </c>
      <c r="V4175" s="1598" t="s">
        <v>47</v>
      </c>
      <c r="W4175" s="202" t="s">
        <v>6223</v>
      </c>
      <c r="X4175" s="265" t="s">
        <v>1250</v>
      </c>
      <c r="Y4175" s="248">
        <v>18</v>
      </c>
      <c r="Z4175" s="202"/>
      <c r="AA4175" s="202"/>
      <c r="AB4175" s="499"/>
      <c r="AC4175" s="268">
        <f>IF(B4175="","",(IFERROR(VLOOKUP(B4175,Projecten!A$4:X$9452,5,FALSE),"niet bekend")))</f>
        <v>1</v>
      </c>
      <c r="AD4175" s="360">
        <f t="shared" si="274"/>
        <v>3066.94</v>
      </c>
      <c r="AE4175" s="296">
        <f>IF(B4175="","",(IFERROR(VLOOKUP(B4175,Projecten!A$4:X$9452,23,FALSE),"niet bekend")))</f>
        <v>3066.94</v>
      </c>
      <c r="AF4175" s="360">
        <f>IF(B4175="","",(IFERROR(VLOOKUP(B4175,Projecten!A$4:X$9452,12,FALSE),"niet bekend")))</f>
        <v>3066.94</v>
      </c>
      <c r="AG4175" s="209"/>
    </row>
    <row r="4176" spans="1:33" s="297" customFormat="1" x14ac:dyDescent="0.2">
      <c r="A4176" s="288">
        <v>42032</v>
      </c>
      <c r="B4176" s="289" t="s">
        <v>5674</v>
      </c>
      <c r="C4176" s="271">
        <v>122459</v>
      </c>
      <c r="D4176" s="271" t="s">
        <v>5677</v>
      </c>
      <c r="E4176" s="288" t="s">
        <v>352</v>
      </c>
      <c r="F4176" s="288">
        <v>1</v>
      </c>
      <c r="G4176" s="288">
        <v>9</v>
      </c>
      <c r="H4176" s="288">
        <v>5</v>
      </c>
      <c r="I4176" s="288">
        <v>6</v>
      </c>
      <c r="J4176" s="313">
        <v>43453</v>
      </c>
      <c r="K4176" s="313">
        <v>43453</v>
      </c>
      <c r="L4176" s="290" t="s">
        <v>1485</v>
      </c>
      <c r="M4176" s="290" t="s">
        <v>1485</v>
      </c>
      <c r="N4176" s="291" t="s">
        <v>47</v>
      </c>
      <c r="O4176" s="291" t="s">
        <v>47</v>
      </c>
      <c r="P4176" s="291" t="s">
        <v>47</v>
      </c>
      <c r="Q4176" s="291" t="s">
        <v>47</v>
      </c>
      <c r="R4176" s="291" t="s">
        <v>47</v>
      </c>
      <c r="S4176" s="271"/>
      <c r="T4176" s="1536"/>
      <c r="U4176" s="293">
        <v>51</v>
      </c>
      <c r="V4176" s="1598" t="s">
        <v>47</v>
      </c>
      <c r="W4176" s="202" t="s">
        <v>2910</v>
      </c>
      <c r="X4176" s="314" t="s">
        <v>6396</v>
      </c>
      <c r="Y4176" s="295">
        <v>25</v>
      </c>
      <c r="Z4176" s="288"/>
      <c r="AA4176" s="288"/>
      <c r="AB4176" s="1347"/>
      <c r="AC4176" s="268">
        <f>IF(B4176="","",(IFERROR(VLOOKUP(B4176,Projecten!A$4:X$9452,5,FALSE),"niet bekend")))</f>
        <v>1</v>
      </c>
      <c r="AD4176" s="360">
        <f t="shared" si="274"/>
        <v>5146.28</v>
      </c>
      <c r="AE4176" s="296">
        <f>IF(B4176="","",(IFERROR(VLOOKUP(B4176,Projecten!A$4:X$9452,23,FALSE),"niet bekend")))</f>
        <v>5146.28</v>
      </c>
      <c r="AF4176" s="360">
        <f>IF(B4176="","",(IFERROR(VLOOKUP(B4176,Projecten!A$4:X$9452,12,FALSE),"niet bekend")))</f>
        <v>5146.28</v>
      </c>
    </row>
    <row r="4177" spans="1:33" s="297" customFormat="1" x14ac:dyDescent="0.2">
      <c r="A4177" s="288">
        <v>42033</v>
      </c>
      <c r="B4177" s="289" t="s">
        <v>5675</v>
      </c>
      <c r="C4177" s="271">
        <v>122459</v>
      </c>
      <c r="D4177" s="271" t="s">
        <v>5678</v>
      </c>
      <c r="E4177" s="288" t="s">
        <v>352</v>
      </c>
      <c r="F4177" s="288">
        <v>1</v>
      </c>
      <c r="G4177" s="288">
        <v>9</v>
      </c>
      <c r="H4177" s="288">
        <v>5</v>
      </c>
      <c r="I4177" s="288">
        <v>6</v>
      </c>
      <c r="J4177" s="313">
        <v>43453</v>
      </c>
      <c r="K4177" s="313">
        <v>43453</v>
      </c>
      <c r="L4177" s="290" t="s">
        <v>1485</v>
      </c>
      <c r="M4177" s="290" t="s">
        <v>1485</v>
      </c>
      <c r="N4177" s="291" t="s">
        <v>47</v>
      </c>
      <c r="O4177" s="291" t="s">
        <v>47</v>
      </c>
      <c r="P4177" s="291" t="s">
        <v>47</v>
      </c>
      <c r="Q4177" s="291" t="s">
        <v>47</v>
      </c>
      <c r="R4177" s="291" t="s">
        <v>47</v>
      </c>
      <c r="S4177" s="271"/>
      <c r="T4177" s="1536"/>
      <c r="U4177" s="293">
        <v>51</v>
      </c>
      <c r="V4177" s="1598" t="s">
        <v>47</v>
      </c>
      <c r="W4177" s="202" t="s">
        <v>2910</v>
      </c>
      <c r="X4177" s="314" t="s">
        <v>6396</v>
      </c>
      <c r="Y4177" s="295">
        <v>25</v>
      </c>
      <c r="Z4177" s="288"/>
      <c r="AA4177" s="288"/>
      <c r="AB4177" s="1347"/>
      <c r="AC4177" s="268">
        <f>IF(B4177="","",(IFERROR(VLOOKUP(B4177,Projecten!A$4:X$9452,5,FALSE),"niet bekend")))</f>
        <v>1</v>
      </c>
      <c r="AD4177" s="360">
        <f t="shared" si="274"/>
        <v>5146.28</v>
      </c>
      <c r="AE4177" s="296">
        <f>IF(B4177="","",(IFERROR(VLOOKUP(B4177,Projecten!A$4:X$9452,23,FALSE),"niet bekend")))</f>
        <v>5146.28</v>
      </c>
      <c r="AF4177" s="360">
        <f>IF(B4177="","",(IFERROR(VLOOKUP(B4177,Projecten!A$4:X$9452,12,FALSE),"niet bekend")))</f>
        <v>5146.28</v>
      </c>
    </row>
    <row r="4178" spans="1:33" s="297" customFormat="1" x14ac:dyDescent="0.2">
      <c r="A4178" s="288">
        <v>42035</v>
      </c>
      <c r="B4178" s="289" t="s">
        <v>5726</v>
      </c>
      <c r="C4178" s="271">
        <v>122459</v>
      </c>
      <c r="D4178" s="271" t="s">
        <v>6397</v>
      </c>
      <c r="E4178" s="288" t="s">
        <v>352</v>
      </c>
      <c r="F4178" s="288">
        <v>1</v>
      </c>
      <c r="G4178" s="288">
        <v>8</v>
      </c>
      <c r="H4178" s="288">
        <v>5</v>
      </c>
      <c r="I4178" s="288">
        <v>5</v>
      </c>
      <c r="J4178" s="313">
        <v>43453</v>
      </c>
      <c r="K4178" s="313">
        <v>43453</v>
      </c>
      <c r="L4178" s="290" t="s">
        <v>1485</v>
      </c>
      <c r="M4178" s="290" t="s">
        <v>1485</v>
      </c>
      <c r="N4178" s="291" t="s">
        <v>47</v>
      </c>
      <c r="O4178" s="291" t="s">
        <v>47</v>
      </c>
      <c r="P4178" s="291" t="s">
        <v>47</v>
      </c>
      <c r="Q4178" s="291" t="s">
        <v>47</v>
      </c>
      <c r="R4178" s="291" t="s">
        <v>47</v>
      </c>
      <c r="S4178" s="271"/>
      <c r="T4178" s="1536"/>
      <c r="U4178" s="293">
        <v>51</v>
      </c>
      <c r="V4178" s="1598" t="s">
        <v>47</v>
      </c>
      <c r="W4178" s="202" t="s">
        <v>2910</v>
      </c>
      <c r="X4178" s="314" t="s">
        <v>6396</v>
      </c>
      <c r="Y4178" s="295">
        <v>22</v>
      </c>
      <c r="Z4178" s="288"/>
      <c r="AA4178" s="288"/>
      <c r="AB4178" s="1347"/>
      <c r="AC4178" s="268">
        <f>IF(B4178="","",(IFERROR(VLOOKUP(B4178,Projecten!A$4:X$9452,5,FALSE),"niet bekend")))</f>
        <v>1</v>
      </c>
      <c r="AD4178" s="360">
        <f t="shared" si="274"/>
        <v>4488.63</v>
      </c>
      <c r="AE4178" s="296">
        <f>IF(B4178="","",(IFERROR(VLOOKUP(B4178,Projecten!A$4:X$9452,23,FALSE),"niet bekend")))</f>
        <v>4488.63</v>
      </c>
      <c r="AF4178" s="360">
        <f>IF(B4178="","",(IFERROR(VLOOKUP(B4178,Projecten!A$4:X$9452,12,FALSE),"niet bekend")))</f>
        <v>4488.63</v>
      </c>
    </row>
    <row r="4179" spans="1:33" s="327" customFormat="1" x14ac:dyDescent="0.2">
      <c r="A4179" s="318"/>
      <c r="B4179" s="319"/>
      <c r="C4179" s="320"/>
      <c r="D4179" s="320"/>
      <c r="E4179" s="318"/>
      <c r="F4179" s="318"/>
      <c r="G4179" s="318"/>
      <c r="H4179" s="318"/>
      <c r="I4179" s="318"/>
      <c r="J4179" s="321"/>
      <c r="K4179" s="321"/>
      <c r="L4179" s="321"/>
      <c r="M4179" s="321"/>
      <c r="N4179" s="322"/>
      <c r="O4179" s="322"/>
      <c r="P4179" s="322"/>
      <c r="Q4179" s="322"/>
      <c r="R4179" s="322"/>
      <c r="S4179" s="320"/>
      <c r="T4179" s="1315"/>
      <c r="U4179" s="264"/>
      <c r="V4179" s="1606"/>
      <c r="W4179" s="318"/>
      <c r="X4179" s="318"/>
      <c r="Y4179" s="324"/>
      <c r="Z4179" s="318"/>
      <c r="AA4179" s="318"/>
      <c r="AB4179" s="707"/>
      <c r="AC4179" s="326"/>
      <c r="AD4179" s="398"/>
      <c r="AE4179" s="1607"/>
      <c r="AF4179" s="398"/>
    </row>
    <row r="4180" spans="1:33" x14ac:dyDescent="0.2">
      <c r="A4180" s="202">
        <v>42036</v>
      </c>
      <c r="B4180" s="272">
        <v>2018805</v>
      </c>
      <c r="C4180" s="320" t="s">
        <v>6439</v>
      </c>
      <c r="D4180" s="243">
        <v>742519</v>
      </c>
      <c r="E4180" s="202" t="s">
        <v>26</v>
      </c>
      <c r="F4180" s="202">
        <v>1</v>
      </c>
      <c r="G4180" s="202">
        <v>10</v>
      </c>
      <c r="H4180" s="202">
        <v>6</v>
      </c>
      <c r="I4180" s="202">
        <v>2</v>
      </c>
      <c r="J4180" s="262">
        <v>43438</v>
      </c>
      <c r="K4180" s="262">
        <v>43439</v>
      </c>
      <c r="L4180" s="263" t="s">
        <v>1485</v>
      </c>
      <c r="M4180" s="263" t="s">
        <v>1485</v>
      </c>
      <c r="N4180" s="254" t="s">
        <v>47</v>
      </c>
      <c r="O4180" s="254" t="s">
        <v>47</v>
      </c>
      <c r="P4180" s="254" t="s">
        <v>47</v>
      </c>
      <c r="Q4180" s="254" t="s">
        <v>47</v>
      </c>
      <c r="R4180" s="254" t="s">
        <v>47</v>
      </c>
      <c r="S4180" s="243"/>
      <c r="T4180" s="1371"/>
      <c r="U4180" s="245">
        <v>51</v>
      </c>
      <c r="V4180" s="246"/>
      <c r="W4180" s="202" t="s">
        <v>6146</v>
      </c>
      <c r="X4180" s="1023" t="s">
        <v>6502</v>
      </c>
      <c r="Y4180" s="248">
        <v>17</v>
      </c>
      <c r="Z4180" s="202"/>
      <c r="AA4180" s="202"/>
      <c r="AB4180" s="499"/>
      <c r="AC4180" s="268">
        <f>IF(B4180="","",(IFERROR(VLOOKUP(B4180,Projecten!A$4:X$9452,5,FALSE),"niet bekend")))</f>
        <v>1</v>
      </c>
      <c r="AD4180" s="360">
        <f>IF(AC4180="","",(IF(F4180=0,AF4180,(F4180/AC4180*AF4180))))</f>
        <v>3637.36</v>
      </c>
      <c r="AE4180" s="296">
        <f>IF(B4180="","",(IFERROR(VLOOKUP(B4180,Projecten!A$4:X$9452,23,FALSE),"niet bekend")))</f>
        <v>3637.36</v>
      </c>
      <c r="AF4180" s="360">
        <f>IF(B4180="","",(IFERROR(VLOOKUP(B4180,Projecten!A$4:X$9452,12,FALSE),"niet bekend")))</f>
        <v>3637.36</v>
      </c>
      <c r="AG4180" s="209"/>
    </row>
    <row r="4181" spans="1:33" x14ac:dyDescent="0.2">
      <c r="A4181" s="202">
        <v>42038</v>
      </c>
      <c r="B4181" s="261">
        <v>2018818</v>
      </c>
      <c r="C4181" s="320">
        <v>122470</v>
      </c>
      <c r="D4181" s="243">
        <v>648119</v>
      </c>
      <c r="E4181" s="202" t="s">
        <v>26</v>
      </c>
      <c r="F4181" s="334">
        <v>1</v>
      </c>
      <c r="G4181" s="334">
        <v>8</v>
      </c>
      <c r="H4181" s="334">
        <v>5</v>
      </c>
      <c r="I4181" s="334">
        <v>3</v>
      </c>
      <c r="J4181" s="262">
        <v>43438</v>
      </c>
      <c r="K4181" s="262">
        <v>43439</v>
      </c>
      <c r="L4181" s="263" t="s">
        <v>1485</v>
      </c>
      <c r="M4181" s="263" t="s">
        <v>1485</v>
      </c>
      <c r="N4181" s="254" t="s">
        <v>47</v>
      </c>
      <c r="O4181" s="254" t="s">
        <v>47</v>
      </c>
      <c r="P4181" s="254" t="s">
        <v>47</v>
      </c>
      <c r="Q4181" s="254" t="s">
        <v>47</v>
      </c>
      <c r="R4181" s="254" t="s">
        <v>47</v>
      </c>
      <c r="S4181" s="243"/>
      <c r="T4181" s="1371"/>
      <c r="U4181" s="264" t="s">
        <v>6463</v>
      </c>
      <c r="V4181" s="246" t="s">
        <v>47</v>
      </c>
      <c r="W4181" s="202" t="s">
        <v>6002</v>
      </c>
      <c r="X4181" s="265" t="s">
        <v>1341</v>
      </c>
      <c r="Y4181" s="248">
        <v>17</v>
      </c>
      <c r="Z4181" s="202"/>
      <c r="AA4181" s="202"/>
      <c r="AB4181" s="499"/>
      <c r="AC4181" s="268">
        <f>IF(B4181="","",(IFERROR(VLOOKUP(B4181,Projecten!A$4:X$9452,5,FALSE),"niet bekend")))</f>
        <v>1</v>
      </c>
      <c r="AD4181" s="360">
        <f>IF(AC4181="","",(IF(F4181=0,AF4181,(F4181/AC4181*AF4181))))</f>
        <v>3310.1</v>
      </c>
      <c r="AE4181" s="296">
        <f>IF(B4181="","",(IFERROR(VLOOKUP(B4181,Projecten!A$4:X$9452,23,FALSE),"niet bekend")))</f>
        <v>3310.1</v>
      </c>
      <c r="AF4181" s="360">
        <f>IF(B4181="","",(IFERROR(VLOOKUP(B4181,Projecten!A$4:X$9452,12,FALSE),"niet bekend")))</f>
        <v>3310.1</v>
      </c>
      <c r="AG4181" s="209"/>
    </row>
    <row r="4182" spans="1:33" x14ac:dyDescent="0.2">
      <c r="A4182" s="202">
        <v>42040</v>
      </c>
      <c r="B4182" s="261">
        <v>2018820</v>
      </c>
      <c r="C4182" s="320" t="s">
        <v>6440</v>
      </c>
      <c r="D4182" s="243">
        <v>766519</v>
      </c>
      <c r="E4182" s="202" t="s">
        <v>26</v>
      </c>
      <c r="F4182" s="334">
        <v>1</v>
      </c>
      <c r="G4182" s="334">
        <v>9</v>
      </c>
      <c r="H4182" s="334">
        <v>5</v>
      </c>
      <c r="I4182" s="334">
        <v>3</v>
      </c>
      <c r="J4182" s="262">
        <v>43438</v>
      </c>
      <c r="K4182" s="262">
        <v>43444</v>
      </c>
      <c r="L4182" s="263" t="s">
        <v>1485</v>
      </c>
      <c r="M4182" s="263" t="s">
        <v>1485</v>
      </c>
      <c r="N4182" s="254" t="s">
        <v>47</v>
      </c>
      <c r="O4182" s="254" t="s">
        <v>47</v>
      </c>
      <c r="P4182" s="254" t="s">
        <v>47</v>
      </c>
      <c r="Q4182" s="254" t="s">
        <v>47</v>
      </c>
      <c r="R4182" s="254" t="s">
        <v>47</v>
      </c>
      <c r="S4182" s="243"/>
      <c r="T4182" s="1371"/>
      <c r="U4182" s="264" t="s">
        <v>6459</v>
      </c>
      <c r="V4182" s="246" t="s">
        <v>47</v>
      </c>
      <c r="W4182" s="202" t="s">
        <v>6002</v>
      </c>
      <c r="X4182" s="265" t="s">
        <v>1250</v>
      </c>
      <c r="Y4182" s="248">
        <v>21</v>
      </c>
      <c r="Z4182" s="202"/>
      <c r="AA4182" s="202"/>
      <c r="AB4182" s="499"/>
      <c r="AC4182" s="268">
        <f>IF(B4182="","",(IFERROR(VLOOKUP(B4182,Projecten!A$4:X$9452,5,FALSE),"niet bekend")))</f>
        <v>1</v>
      </c>
      <c r="AD4182" s="360">
        <f>IF(AC4182="","",(IF(F4182=0,AF4182,(F4182/AC4182*AF4182))))</f>
        <v>4715.1099999999997</v>
      </c>
      <c r="AE4182" s="296">
        <f>IF(B4182="","",(IFERROR(VLOOKUP(B4182,Projecten!A$4:X$9452,23,FALSE),"niet bekend")))</f>
        <v>4715.1099999999997</v>
      </c>
      <c r="AF4182" s="360">
        <f>IF(B4182="","",(IFERROR(VLOOKUP(B4182,Projecten!A$4:X$9452,12,FALSE),"niet bekend")))</f>
        <v>4715.1099999999997</v>
      </c>
      <c r="AG4182" s="209"/>
    </row>
    <row r="4183" spans="1:33" x14ac:dyDescent="0.2">
      <c r="A4183" s="202">
        <v>42041</v>
      </c>
      <c r="B4183" s="261">
        <v>2018821</v>
      </c>
      <c r="C4183" s="320">
        <v>122475</v>
      </c>
      <c r="D4183" s="243">
        <v>702219</v>
      </c>
      <c r="E4183" s="202" t="s">
        <v>26</v>
      </c>
      <c r="F4183" s="334">
        <v>1</v>
      </c>
      <c r="G4183" s="334">
        <v>9</v>
      </c>
      <c r="H4183" s="334">
        <v>7</v>
      </c>
      <c r="I4183" s="334">
        <v>3</v>
      </c>
      <c r="J4183" s="262">
        <v>43438</v>
      </c>
      <c r="K4183" s="262">
        <v>43439</v>
      </c>
      <c r="L4183" s="263" t="s">
        <v>1485</v>
      </c>
      <c r="M4183" s="263" t="s">
        <v>1485</v>
      </c>
      <c r="N4183" s="254" t="s">
        <v>47</v>
      </c>
      <c r="O4183" s="254" t="s">
        <v>47</v>
      </c>
      <c r="P4183" s="254" t="s">
        <v>47</v>
      </c>
      <c r="Q4183" s="254" t="s">
        <v>47</v>
      </c>
      <c r="R4183" s="254" t="s">
        <v>47</v>
      </c>
      <c r="S4183" s="243"/>
      <c r="T4183" s="1371"/>
      <c r="U4183" s="264" t="s">
        <v>6459</v>
      </c>
      <c r="V4183" s="246" t="s">
        <v>47</v>
      </c>
      <c r="W4183" s="202" t="s">
        <v>6002</v>
      </c>
      <c r="X4183" s="265" t="s">
        <v>1341</v>
      </c>
      <c r="Y4183" s="248">
        <v>18</v>
      </c>
      <c r="Z4183" s="202"/>
      <c r="AA4183" s="202"/>
      <c r="AB4183" s="499"/>
      <c r="AC4183" s="268">
        <f>IF(B4183="","",(IFERROR(VLOOKUP(B4183,Projecten!A$4:X$9452,5,FALSE),"niet bekend")))</f>
        <v>1</v>
      </c>
      <c r="AD4183" s="360">
        <f>IF(AC4183="","",(IF(F4183=0,AF4183,(F4183/AC4183*AF4183))))</f>
        <v>3540.95</v>
      </c>
      <c r="AE4183" s="296">
        <f>IF(B4183="","",(IFERROR(VLOOKUP(B4183,Projecten!A$4:X$9452,23,FALSE),"niet bekend")))</f>
        <v>3540.95</v>
      </c>
      <c r="AF4183" s="360">
        <f>IF(B4183="","",(IFERROR(VLOOKUP(B4183,Projecten!A$4:X$9452,12,FALSE),"niet bekend")))</f>
        <v>3540.95</v>
      </c>
      <c r="AG4183" s="209"/>
    </row>
    <row r="4184" spans="1:33" x14ac:dyDescent="0.2">
      <c r="A4184" s="202">
        <v>42043</v>
      </c>
      <c r="B4184" s="261">
        <v>2018819</v>
      </c>
      <c r="C4184" s="320">
        <v>122475</v>
      </c>
      <c r="D4184" s="243">
        <v>772819</v>
      </c>
      <c r="E4184" s="202" t="s">
        <v>26</v>
      </c>
      <c r="F4184" s="334">
        <v>1</v>
      </c>
      <c r="G4184" s="334">
        <v>7</v>
      </c>
      <c r="H4184" s="334">
        <v>6</v>
      </c>
      <c r="I4184" s="334">
        <v>3</v>
      </c>
      <c r="J4184" s="262">
        <v>43445</v>
      </c>
      <c r="K4184" s="262">
        <v>43446</v>
      </c>
      <c r="L4184" s="263" t="s">
        <v>1485</v>
      </c>
      <c r="M4184" s="263" t="s">
        <v>1485</v>
      </c>
      <c r="N4184" s="254" t="s">
        <v>47</v>
      </c>
      <c r="O4184" s="254" t="s">
        <v>47</v>
      </c>
      <c r="P4184" s="254" t="s">
        <v>47</v>
      </c>
      <c r="Q4184" s="254" t="s">
        <v>47</v>
      </c>
      <c r="R4184" s="254" t="s">
        <v>47</v>
      </c>
      <c r="S4184" s="243"/>
      <c r="T4184" s="1371"/>
      <c r="U4184" s="264" t="s">
        <v>6459</v>
      </c>
      <c r="V4184" s="246" t="s">
        <v>47</v>
      </c>
      <c r="W4184" s="202" t="s">
        <v>6002</v>
      </c>
      <c r="X4184" s="265" t="s">
        <v>1341</v>
      </c>
      <c r="Y4184" s="248">
        <v>17</v>
      </c>
      <c r="Z4184" s="202"/>
      <c r="AA4184" s="202"/>
      <c r="AB4184" s="499"/>
      <c r="AC4184" s="268">
        <f>IF(B4184="","",(IFERROR(VLOOKUP(B4184,Projecten!A$4:X$9452,5,FALSE),"niet bekend")))</f>
        <v>1</v>
      </c>
      <c r="AD4184" s="360">
        <f>IF(AC4184="","",(IF(F4184=0,AF4184,(F4184/AC4184*AF4184))))</f>
        <v>2955.47</v>
      </c>
      <c r="AE4184" s="296">
        <f>IF(B4184="","",(IFERROR(VLOOKUP(B4184,Projecten!A$4:X$9452,23,FALSE),"niet bekend")))</f>
        <v>2955.47</v>
      </c>
      <c r="AF4184" s="360">
        <f>IF(B4184="","",(IFERROR(VLOOKUP(B4184,Projecten!A$4:X$9452,12,FALSE),"niet bekend")))</f>
        <v>2955.47</v>
      </c>
      <c r="AG4184" s="209"/>
    </row>
    <row r="4185" spans="1:33" x14ac:dyDescent="0.2">
      <c r="A4185" s="202"/>
      <c r="B4185" s="261"/>
      <c r="C4185" s="320"/>
      <c r="F4185" s="202"/>
      <c r="J4185" s="263"/>
      <c r="K4185" s="263"/>
      <c r="L4185" s="263"/>
      <c r="M4185" s="263"/>
      <c r="S4185" s="243"/>
      <c r="T4185" s="1371"/>
      <c r="U4185" s="264"/>
      <c r="V4185" s="246"/>
      <c r="X4185" s="265"/>
      <c r="Y4185" s="257"/>
      <c r="Z4185" s="202"/>
      <c r="AA4185" s="202"/>
      <c r="AB4185" s="499"/>
      <c r="AC4185" s="268"/>
      <c r="AD4185" s="398"/>
      <c r="AE4185" s="296"/>
      <c r="AF4185" s="360"/>
      <c r="AG4185" s="209"/>
    </row>
    <row r="4186" spans="1:33" s="312" customFormat="1" x14ac:dyDescent="0.2">
      <c r="A4186" s="298"/>
      <c r="B4186" s="299"/>
      <c r="C4186" s="299"/>
      <c r="D4186" s="300"/>
      <c r="E4186" s="300"/>
      <c r="F4186" s="300"/>
      <c r="G4186" s="300"/>
      <c r="H4186" s="300"/>
      <c r="I4186" s="300"/>
      <c r="J4186" s="301"/>
      <c r="K4186" s="301"/>
      <c r="L4186" s="301"/>
      <c r="M4186" s="302"/>
      <c r="N4186" s="302"/>
      <c r="O4186" s="302"/>
      <c r="P4186" s="302"/>
      <c r="Q4186" s="302"/>
      <c r="R4186" s="302"/>
      <c r="S4186" s="303"/>
      <c r="T4186" s="1445"/>
      <c r="U4186" s="305"/>
      <c r="V4186" s="306"/>
      <c r="W4186" s="307"/>
      <c r="X4186" s="307"/>
      <c r="Y4186" s="307"/>
      <c r="Z4186" s="298"/>
      <c r="AA4186" s="308"/>
      <c r="AB4186" s="410"/>
      <c r="AC4186" s="310"/>
      <c r="AD4186" s="412"/>
    </row>
    <row r="4187" spans="1:33" s="236" customFormat="1" ht="12" customHeight="1" x14ac:dyDescent="0.2">
      <c r="A4187" s="220"/>
      <c r="B4187" s="221"/>
      <c r="C4187" s="221"/>
      <c r="D4187" s="222">
        <f>SUM(G4187:I4187)</f>
        <v>429</v>
      </c>
      <c r="E4187" s="220"/>
      <c r="F4187" s="220">
        <f>SUM(F4188:F4235)</f>
        <v>24</v>
      </c>
      <c r="G4187" s="220">
        <f>SUM(G4188:G4235)</f>
        <v>226</v>
      </c>
      <c r="H4187" s="220">
        <f>SUM(H4188:H4235)</f>
        <v>130</v>
      </c>
      <c r="I4187" s="220">
        <f>SUM(I4188:I4235)</f>
        <v>73</v>
      </c>
      <c r="J4187" s="223"/>
      <c r="K4187" s="223"/>
      <c r="L4187" s="223"/>
      <c r="M4187" s="224"/>
      <c r="N4187" s="224"/>
      <c r="O4187" s="224"/>
      <c r="P4187" s="224"/>
      <c r="Q4187" s="224"/>
      <c r="R4187" s="224"/>
      <c r="S4187" s="225">
        <v>51</v>
      </c>
      <c r="T4187" s="1442"/>
      <c r="U4187" s="227"/>
      <c r="V4187" s="228"/>
      <c r="W4187" s="229"/>
      <c r="X4187" s="230">
        <f>SUM(Y4187:Y4235)</f>
        <v>714.5</v>
      </c>
      <c r="Y4187" s="231"/>
      <c r="Z4187" s="231">
        <v>0</v>
      </c>
      <c r="AA4187" s="232">
        <f>X4187-Z4187</f>
        <v>714.5</v>
      </c>
      <c r="AB4187" s="221"/>
      <c r="AC4187" s="234"/>
      <c r="AD4187" s="384">
        <f>SUM(AD4188:AD4235)</f>
        <v>121654.81000000001</v>
      </c>
    </row>
    <row r="4188" spans="1:33" x14ac:dyDescent="0.2">
      <c r="A4188" s="202"/>
      <c r="B4188" s="237"/>
      <c r="C4188" s="238"/>
      <c r="D4188" s="239"/>
      <c r="E4188" s="240"/>
      <c r="F4188" s="240"/>
      <c r="G4188" s="240"/>
      <c r="H4188" s="240"/>
      <c r="I4188" s="240"/>
      <c r="J4188" s="241"/>
      <c r="K4188" s="241"/>
      <c r="L4188" s="241"/>
      <c r="M4188" s="242"/>
      <c r="N4188" s="242"/>
      <c r="O4188" s="242"/>
      <c r="P4188" s="242"/>
      <c r="Q4188" s="242"/>
      <c r="R4188" s="242"/>
      <c r="S4188" s="243" t="s">
        <v>4558</v>
      </c>
      <c r="T4188" s="1371"/>
      <c r="U4188" s="245"/>
      <c r="V4188" s="246"/>
      <c r="X4188" s="247" t="s">
        <v>4856</v>
      </c>
      <c r="Y4188" s="248"/>
      <c r="Z4188" s="202"/>
      <c r="AA4188" s="202"/>
      <c r="AB4188" s="243"/>
      <c r="AC4188" s="249" t="str">
        <f>IF(B4188="","",(IFERROR(VLOOKUP(B4188,Projecten!A$4:X$9452,5,FALSE),"niet bekend")))</f>
        <v/>
      </c>
      <c r="AD4188" s="330" t="str">
        <f>IF(AC4188="","",(IF(F4188=0,AF4188,(F4188/AC4188*AF4188))))</f>
        <v/>
      </c>
      <c r="AE4188" s="211" t="str">
        <f>IF(B4188="","",(IFERROR(VLOOKUP(B4188,Projecten!A$4:X$9452,23,FALSE),"niet bekend")))</f>
        <v/>
      </c>
      <c r="AF4188" s="330" t="str">
        <f>IF(B4188="","",(IFERROR(VLOOKUP(B4188,Projecten!A$4:X$9452,12,FALSE),"niet bekend")))</f>
        <v/>
      </c>
      <c r="AG4188" s="209"/>
    </row>
    <row r="4189" spans="1:33" s="259" customFormat="1" x14ac:dyDescent="0.2">
      <c r="A4189" s="202"/>
      <c r="B4189" s="250"/>
      <c r="C4189" s="251"/>
      <c r="D4189" s="251"/>
      <c r="E4189" s="239"/>
      <c r="F4189" s="239"/>
      <c r="G4189" s="239"/>
      <c r="H4189" s="239"/>
      <c r="I4189" s="239"/>
      <c r="J4189" s="253"/>
      <c r="K4189" s="253"/>
      <c r="L4189" s="253"/>
      <c r="M4189" s="253"/>
      <c r="N4189" s="254"/>
      <c r="O4189" s="254"/>
      <c r="P4189" s="254"/>
      <c r="Q4189" s="254"/>
      <c r="R4189" s="254"/>
      <c r="S4189" s="243">
        <v>2018</v>
      </c>
      <c r="T4189" s="1443"/>
      <c r="U4189" s="255"/>
      <c r="V4189" s="256"/>
      <c r="W4189" s="239"/>
      <c r="X4189" s="239"/>
      <c r="Y4189" s="257"/>
      <c r="Z4189" s="239"/>
      <c r="AA4189" s="239"/>
      <c r="AB4189" s="1120"/>
      <c r="AC4189" s="249" t="str">
        <f>IF(B4189="","",(IFERROR(VLOOKUP(B4189,Projecten!A$4:X$9452,5,FALSE),"niet bekend")))</f>
        <v/>
      </c>
      <c r="AD4189" s="330" t="str">
        <f>IF(AC4189="","",(IF(F4189=0,AF4189,(F4189/AC4189*AF4189))))</f>
        <v/>
      </c>
      <c r="AE4189" s="211" t="str">
        <f>IF(B4189="","",(IFERROR(VLOOKUP(B4189,Projecten!A$4:X$9452,23,FALSE),"niet bekend")))</f>
        <v/>
      </c>
      <c r="AF4189" s="330" t="str">
        <f>IF(B4189="","",(IFERROR(VLOOKUP(B4189,Projecten!A$4:X$9452,12,FALSE),"niet bekend")))</f>
        <v/>
      </c>
    </row>
    <row r="4190" spans="1:33" s="259" customFormat="1" x14ac:dyDescent="0.2">
      <c r="A4190" s="202"/>
      <c r="B4190" s="250"/>
      <c r="C4190" s="251"/>
      <c r="D4190" s="251"/>
      <c r="E4190" s="239"/>
      <c r="F4190" s="239"/>
      <c r="G4190" s="239"/>
      <c r="H4190" s="239"/>
      <c r="I4190" s="239"/>
      <c r="J4190" s="253"/>
      <c r="K4190" s="253"/>
      <c r="L4190" s="253"/>
      <c r="M4190" s="253"/>
      <c r="N4190" s="254"/>
      <c r="O4190" s="254"/>
      <c r="P4190" s="254"/>
      <c r="Q4190" s="254"/>
      <c r="R4190" s="254"/>
      <c r="S4190" s="251"/>
      <c r="T4190" s="1443"/>
      <c r="U4190" s="255"/>
      <c r="V4190" s="256"/>
      <c r="W4190" s="239"/>
      <c r="X4190" s="239"/>
      <c r="Y4190" s="257"/>
      <c r="Z4190" s="239"/>
      <c r="AA4190" s="239"/>
      <c r="AB4190" s="1120"/>
      <c r="AC4190" s="249" t="str">
        <f>IF(B4190="","",(IFERROR(VLOOKUP(B4190,Projecten!A$4:X$9452,5,FALSE),"niet bekend")))</f>
        <v/>
      </c>
      <c r="AD4190" s="330" t="str">
        <f>IF(AC4190="","",(IF(F4190=0,AF4190,(F4190/AC4190*AF4190))))</f>
        <v/>
      </c>
      <c r="AE4190" s="211" t="str">
        <f>IF(B4190="","",(IFERROR(VLOOKUP(B4190,Projecten!A$4:X$9452,23,FALSE),"niet bekend")))</f>
        <v/>
      </c>
      <c r="AF4190" s="330" t="str">
        <f>IF(B4190="","",(IFERROR(VLOOKUP(B4190,Projecten!A$4:X$9452,12,FALSE),"niet bekend")))</f>
        <v/>
      </c>
    </row>
    <row r="4191" spans="1:33" s="259" customFormat="1" x14ac:dyDescent="0.2">
      <c r="A4191" s="202">
        <v>42501</v>
      </c>
      <c r="B4191" s="250"/>
      <c r="C4191" s="251"/>
      <c r="D4191" s="252" t="s">
        <v>6487</v>
      </c>
      <c r="E4191" s="239"/>
      <c r="F4191" s="239"/>
      <c r="G4191" s="239"/>
      <c r="H4191" s="239"/>
      <c r="I4191" s="239"/>
      <c r="J4191" s="253"/>
      <c r="K4191" s="253"/>
      <c r="L4191" s="253"/>
      <c r="M4191" s="253"/>
      <c r="N4191" s="254"/>
      <c r="O4191" s="254"/>
      <c r="P4191" s="254"/>
      <c r="Q4191" s="254"/>
      <c r="R4191" s="254"/>
      <c r="S4191" s="251"/>
      <c r="T4191" s="1443"/>
      <c r="U4191" s="255"/>
      <c r="V4191" s="256"/>
      <c r="W4191" s="260"/>
      <c r="X4191" s="239"/>
      <c r="Y4191" s="351">
        <v>8.25</v>
      </c>
      <c r="Z4191" s="239"/>
      <c r="AA4191" s="239"/>
      <c r="AB4191" s="1120"/>
      <c r="AC4191" s="249"/>
      <c r="AD4191" s="330"/>
      <c r="AE4191" s="211"/>
      <c r="AF4191" s="330"/>
    </row>
    <row r="4192" spans="1:33" s="259" customFormat="1" x14ac:dyDescent="0.2">
      <c r="A4192" s="202">
        <v>42502</v>
      </c>
      <c r="B4192" s="250"/>
      <c r="C4192" s="251"/>
      <c r="D4192" s="252" t="s">
        <v>6525</v>
      </c>
      <c r="E4192" s="239"/>
      <c r="F4192" s="239"/>
      <c r="G4192" s="239"/>
      <c r="H4192" s="239"/>
      <c r="I4192" s="239"/>
      <c r="J4192" s="253"/>
      <c r="K4192" s="253"/>
      <c r="L4192" s="253"/>
      <c r="M4192" s="253"/>
      <c r="N4192" s="254"/>
      <c r="O4192" s="254"/>
      <c r="P4192" s="254"/>
      <c r="Q4192" s="254"/>
      <c r="R4192" s="254"/>
      <c r="S4192" s="251"/>
      <c r="T4192" s="1443"/>
      <c r="U4192" s="255"/>
      <c r="V4192" s="256"/>
      <c r="W4192" s="260"/>
      <c r="X4192" s="239"/>
      <c r="Y4192" s="351">
        <v>2</v>
      </c>
      <c r="Z4192" s="239"/>
      <c r="AA4192" s="239"/>
      <c r="AB4192" s="1120"/>
      <c r="AC4192" s="249"/>
      <c r="AD4192" s="330"/>
      <c r="AE4192" s="211"/>
      <c r="AF4192" s="330"/>
    </row>
    <row r="4193" spans="1:33" s="259" customFormat="1" x14ac:dyDescent="0.2">
      <c r="A4193" s="202">
        <v>42503</v>
      </c>
      <c r="B4193" s="250"/>
      <c r="C4193" s="251"/>
      <c r="D4193" s="252" t="s">
        <v>6526</v>
      </c>
      <c r="E4193" s="239"/>
      <c r="F4193" s="239"/>
      <c r="G4193" s="239"/>
      <c r="H4193" s="239"/>
      <c r="I4193" s="239"/>
      <c r="J4193" s="253"/>
      <c r="K4193" s="253"/>
      <c r="L4193" s="253"/>
      <c r="M4193" s="253"/>
      <c r="N4193" s="254"/>
      <c r="O4193" s="254"/>
      <c r="P4193" s="254"/>
      <c r="Q4193" s="254"/>
      <c r="R4193" s="254"/>
      <c r="S4193" s="251"/>
      <c r="T4193" s="1443"/>
      <c r="U4193" s="255"/>
      <c r="V4193" s="256"/>
      <c r="W4193" s="260"/>
      <c r="X4193" s="239"/>
      <c r="Y4193" s="351">
        <v>8.25</v>
      </c>
      <c r="Z4193" s="239"/>
      <c r="AA4193" s="239"/>
      <c r="AB4193" s="1120"/>
      <c r="AC4193" s="249"/>
      <c r="AD4193" s="330"/>
      <c r="AE4193" s="211"/>
      <c r="AF4193" s="330"/>
    </row>
    <row r="4194" spans="1:33" x14ac:dyDescent="0.2">
      <c r="A4194" s="202">
        <v>42504</v>
      </c>
      <c r="B4194" s="261"/>
      <c r="C4194" s="243"/>
      <c r="D4194" s="252" t="s">
        <v>6082</v>
      </c>
      <c r="F4194" s="202"/>
      <c r="J4194" s="244"/>
      <c r="K4194" s="244"/>
      <c r="L4194" s="244"/>
      <c r="M4194" s="244"/>
      <c r="S4194" s="243"/>
      <c r="T4194" s="1371"/>
      <c r="U4194" s="245"/>
      <c r="V4194" s="246"/>
      <c r="W4194" s="265"/>
      <c r="Y4194" s="351">
        <v>0</v>
      </c>
      <c r="Z4194" s="202"/>
      <c r="AA4194" s="202"/>
      <c r="AB4194" s="499"/>
      <c r="AC4194" s="249" t="str">
        <f>IF(B4194="","",(IFERROR(VLOOKUP(B4194,Projecten!A$4:X$9452,5,FALSE),"niet bekend")))</f>
        <v/>
      </c>
      <c r="AD4194" s="330"/>
      <c r="AE4194" s="211" t="str">
        <f>IF(B4194="","",(IFERROR(VLOOKUP(B4194,Projecten!A$4:X$9452,23,FALSE),"niet bekend")))</f>
        <v/>
      </c>
      <c r="AF4194" s="330" t="str">
        <f>IF(B4194="","",(IFERROR(VLOOKUP(B4194,Projecten!A$4:X$9452,12,FALSE),"niet bekend")))</f>
        <v/>
      </c>
      <c r="AG4194" s="330" t="str">
        <f>IF(C4194="","",(IFERROR(VLOOKUP(C4194,Projecten!B$4:Y$9452,12,FALSE),"niet bekend")))</f>
        <v/>
      </c>
    </row>
    <row r="4195" spans="1:33" x14ac:dyDescent="0.2">
      <c r="A4195" s="202">
        <v>42505</v>
      </c>
      <c r="B4195" s="261"/>
      <c r="C4195" s="243"/>
      <c r="D4195" s="252" t="s">
        <v>6469</v>
      </c>
      <c r="F4195" s="202"/>
      <c r="J4195" s="244"/>
      <c r="K4195" s="244"/>
      <c r="L4195" s="244"/>
      <c r="M4195" s="244"/>
      <c r="S4195" s="243"/>
      <c r="T4195" s="1371"/>
      <c r="U4195" s="245"/>
      <c r="V4195" s="246"/>
      <c r="W4195" s="265"/>
      <c r="Y4195" s="351">
        <v>2</v>
      </c>
      <c r="Z4195" s="202"/>
      <c r="AA4195" s="202"/>
      <c r="AB4195" s="499"/>
      <c r="AC4195" s="249"/>
      <c r="AD4195" s="330"/>
      <c r="AE4195" s="211"/>
      <c r="AF4195" s="330"/>
      <c r="AG4195" s="330"/>
    </row>
    <row r="4196" spans="1:33" x14ac:dyDescent="0.2">
      <c r="A4196" s="202">
        <v>42506</v>
      </c>
      <c r="B4196" s="261"/>
      <c r="C4196" s="243"/>
      <c r="D4196" s="252" t="s">
        <v>6429</v>
      </c>
      <c r="F4196" s="202"/>
      <c r="J4196" s="244"/>
      <c r="K4196" s="244"/>
      <c r="L4196" s="244"/>
      <c r="M4196" s="244"/>
      <c r="S4196" s="243"/>
      <c r="T4196" s="1371"/>
      <c r="U4196" s="245"/>
      <c r="V4196" s="246"/>
      <c r="W4196" s="265"/>
      <c r="Y4196" s="351">
        <v>0</v>
      </c>
      <c r="Z4196" s="202"/>
      <c r="AA4196" s="202"/>
      <c r="AB4196" s="499"/>
      <c r="AC4196" s="249"/>
      <c r="AD4196" s="330"/>
      <c r="AE4196" s="211"/>
      <c r="AF4196" s="330"/>
      <c r="AG4196" s="330"/>
    </row>
    <row r="4197" spans="1:33" s="608" customFormat="1" x14ac:dyDescent="0.2">
      <c r="A4197" s="652">
        <v>42507</v>
      </c>
      <c r="B4197" s="1608"/>
      <c r="C4197" s="352"/>
      <c r="D4197" s="252" t="s">
        <v>6160</v>
      </c>
      <c r="E4197" s="652"/>
      <c r="F4197" s="652"/>
      <c r="G4197" s="652"/>
      <c r="H4197" s="652"/>
      <c r="I4197" s="652"/>
      <c r="J4197" s="1609"/>
      <c r="K4197" s="1609"/>
      <c r="L4197" s="1609"/>
      <c r="M4197" s="1609"/>
      <c r="N4197" s="1610"/>
      <c r="O4197" s="1610"/>
      <c r="P4197" s="1610"/>
      <c r="Q4197" s="1610"/>
      <c r="R4197" s="1610"/>
      <c r="S4197" s="352"/>
      <c r="T4197" s="1611"/>
      <c r="U4197" s="649"/>
      <c r="V4197" s="650"/>
      <c r="W4197" s="1612"/>
      <c r="X4197" s="652"/>
      <c r="Y4197" s="351">
        <v>85</v>
      </c>
      <c r="Z4197" s="652"/>
      <c r="AA4197" s="652"/>
      <c r="AB4197" s="1613"/>
      <c r="AC4197" s="1614" t="str">
        <f>IF(B4197="","",(IFERROR(VLOOKUP(B4197,Projecten!A$4:X$9452,5,FALSE),"niet bekend")))</f>
        <v/>
      </c>
      <c r="AD4197" s="1615"/>
      <c r="AE4197" s="1616" t="str">
        <f>IF(B4197="","",(IFERROR(VLOOKUP(B4197,Projecten!A$4:X$9452,23,FALSE),"niet bekend")))</f>
        <v/>
      </c>
      <c r="AF4197" s="1615" t="str">
        <f>IF(B4197="","",(IFERROR(VLOOKUP(B4197,Projecten!A$4:X$9452,12,FALSE),"niet bekend")))</f>
        <v/>
      </c>
      <c r="AG4197" s="1615" t="str">
        <f>IF(C4197="","",(IFERROR(VLOOKUP(C4197,Projecten!B$4:Y$9452,12,FALSE),"niet bekend")))</f>
        <v/>
      </c>
    </row>
    <row r="4198" spans="1:33" s="259" customFormat="1" x14ac:dyDescent="0.2">
      <c r="A4198" s="202">
        <v>42508</v>
      </c>
      <c r="B4198" s="250"/>
      <c r="C4198" s="251"/>
      <c r="D4198" s="252" t="s">
        <v>6028</v>
      </c>
      <c r="E4198" s="239"/>
      <c r="F4198" s="239"/>
      <c r="G4198" s="239"/>
      <c r="H4198" s="239"/>
      <c r="I4198" s="239"/>
      <c r="J4198" s="253"/>
      <c r="K4198" s="253"/>
      <c r="L4198" s="253"/>
      <c r="M4198" s="253"/>
      <c r="N4198" s="254"/>
      <c r="O4198" s="254"/>
      <c r="P4198" s="254"/>
      <c r="Q4198" s="254"/>
      <c r="R4198" s="254"/>
      <c r="S4198" s="251"/>
      <c r="T4198" s="1443"/>
      <c r="U4198" s="255"/>
      <c r="V4198" s="256"/>
      <c r="W4198" s="260"/>
      <c r="X4198" s="239"/>
      <c r="Y4198" s="351">
        <v>17</v>
      </c>
      <c r="Z4198" s="239"/>
      <c r="AA4198" s="239"/>
      <c r="AB4198" s="1120"/>
      <c r="AC4198" s="249"/>
      <c r="AD4198" s="330"/>
      <c r="AE4198" s="211"/>
      <c r="AF4198" s="330"/>
    </row>
    <row r="4199" spans="1:33" s="259" customFormat="1" x14ac:dyDescent="0.2">
      <c r="A4199" s="202">
        <v>42509</v>
      </c>
      <c r="B4199" s="250"/>
      <c r="C4199" s="251"/>
      <c r="D4199" s="252" t="s">
        <v>6327</v>
      </c>
      <c r="E4199" s="239"/>
      <c r="F4199" s="239"/>
      <c r="G4199" s="239"/>
      <c r="H4199" s="239"/>
      <c r="I4199" s="239"/>
      <c r="J4199" s="253"/>
      <c r="K4199" s="253"/>
      <c r="L4199" s="253"/>
      <c r="M4199" s="253"/>
      <c r="N4199" s="254"/>
      <c r="O4199" s="254"/>
      <c r="P4199" s="254"/>
      <c r="Q4199" s="254"/>
      <c r="R4199" s="254"/>
      <c r="S4199" s="251"/>
      <c r="T4199" s="1443"/>
      <c r="U4199" s="255"/>
      <c r="V4199" s="256"/>
      <c r="W4199" s="260"/>
      <c r="X4199" s="239"/>
      <c r="Y4199" s="351">
        <v>0</v>
      </c>
      <c r="Z4199" s="239"/>
      <c r="AA4199" s="239"/>
      <c r="AB4199" s="1120"/>
      <c r="AC4199" s="249"/>
      <c r="AD4199" s="330"/>
      <c r="AE4199" s="211"/>
      <c r="AF4199" s="330"/>
    </row>
    <row r="4200" spans="1:33" s="259" customFormat="1" x14ac:dyDescent="0.2">
      <c r="A4200" s="202">
        <v>42510</v>
      </c>
      <c r="B4200" s="250"/>
      <c r="C4200" s="251"/>
      <c r="D4200" s="252" t="s">
        <v>6328</v>
      </c>
      <c r="E4200" s="239"/>
      <c r="F4200" s="239"/>
      <c r="G4200" s="239"/>
      <c r="H4200" s="239"/>
      <c r="I4200" s="239"/>
      <c r="J4200" s="253"/>
      <c r="K4200" s="253"/>
      <c r="L4200" s="253"/>
      <c r="M4200" s="253"/>
      <c r="N4200" s="254"/>
      <c r="O4200" s="254"/>
      <c r="P4200" s="254"/>
      <c r="Q4200" s="254"/>
      <c r="R4200" s="254"/>
      <c r="S4200" s="251"/>
      <c r="T4200" s="1443"/>
      <c r="U4200" s="255"/>
      <c r="V4200" s="256"/>
      <c r="W4200" s="260"/>
      <c r="X4200" s="239"/>
      <c r="Y4200" s="351">
        <v>45</v>
      </c>
      <c r="Z4200" s="239"/>
      <c r="AA4200" s="239"/>
      <c r="AB4200" s="1120"/>
      <c r="AC4200" s="249"/>
      <c r="AD4200" s="330"/>
      <c r="AE4200" s="211"/>
      <c r="AF4200" s="330"/>
    </row>
    <row r="4201" spans="1:33" x14ac:dyDescent="0.2">
      <c r="A4201" s="202"/>
      <c r="B4201" s="261"/>
      <c r="C4201" s="243"/>
      <c r="F4201" s="202"/>
      <c r="J4201" s="244"/>
      <c r="K4201" s="244"/>
      <c r="L4201" s="244"/>
      <c r="M4201" s="244"/>
      <c r="S4201" s="243"/>
      <c r="T4201" s="1371"/>
      <c r="U4201" s="245"/>
      <c r="V4201" s="246"/>
      <c r="Y4201" s="248"/>
      <c r="Z4201" s="202"/>
      <c r="AA4201" s="202"/>
      <c r="AB4201" s="499"/>
      <c r="AC4201" s="249" t="str">
        <f>IF(B4201="","",(IFERROR(VLOOKUP(B4201,Projecten!A$4:X$9452,5,FALSE),"niet bekend")))</f>
        <v/>
      </c>
      <c r="AD4201" s="330"/>
      <c r="AE4201" s="211" t="str">
        <f>IF(B4201="","",(IFERROR(VLOOKUP(B4201,Projecten!A$4:X$9452,23,FALSE),"niet bekend")))</f>
        <v/>
      </c>
      <c r="AF4201" s="330" t="str">
        <f>IF(B4201="","",(IFERROR(VLOOKUP(B4201,Projecten!A$4:X$9452,12,FALSE),"niet bekend")))</f>
        <v/>
      </c>
      <c r="AG4201" s="330"/>
    </row>
    <row r="4202" spans="1:33" x14ac:dyDescent="0.2">
      <c r="A4202" s="202"/>
      <c r="B4202" s="770"/>
      <c r="C4202" s="238"/>
      <c r="D4202" s="238"/>
      <c r="E4202" s="240"/>
      <c r="F4202" s="240"/>
      <c r="G4202" s="240"/>
      <c r="H4202" s="240"/>
      <c r="I4202" s="240"/>
      <c r="J4202" s="263"/>
      <c r="K4202" s="263"/>
      <c r="L4202" s="263"/>
      <c r="M4202" s="1441"/>
      <c r="S4202" s="243"/>
      <c r="T4202" s="1371"/>
      <c r="U4202" s="245"/>
      <c r="V4202" s="246"/>
      <c r="X4202" s="265"/>
      <c r="Y4202" s="257"/>
      <c r="Z4202" s="202"/>
      <c r="AA4202" s="489"/>
      <c r="AB4202" s="499"/>
      <c r="AC4202" s="249"/>
      <c r="AD4202" s="1316"/>
      <c r="AE4202" s="211"/>
      <c r="AF4202" s="330"/>
      <c r="AG4202" s="209"/>
    </row>
    <row r="4203" spans="1:33" ht="24" x14ac:dyDescent="0.2">
      <c r="A4203" s="202">
        <v>42511</v>
      </c>
      <c r="B4203" s="1574" t="s">
        <v>6467</v>
      </c>
      <c r="C4203" s="243" t="s">
        <v>6404</v>
      </c>
      <c r="D4203" s="243" t="s">
        <v>6868</v>
      </c>
      <c r="E4203" s="202" t="s">
        <v>26</v>
      </c>
      <c r="F4203" s="202">
        <v>0</v>
      </c>
      <c r="G4203" s="202">
        <v>1</v>
      </c>
      <c r="H4203" s="202">
        <v>0</v>
      </c>
      <c r="I4203" s="202">
        <v>1</v>
      </c>
      <c r="J4203" s="262">
        <v>43431</v>
      </c>
      <c r="K4203" s="262">
        <v>43432</v>
      </c>
      <c r="L4203" s="263" t="s">
        <v>1485</v>
      </c>
      <c r="M4203" s="262" t="s">
        <v>2168</v>
      </c>
      <c r="N4203" s="254" t="s">
        <v>47</v>
      </c>
      <c r="O4203" s="254" t="s">
        <v>47</v>
      </c>
      <c r="P4203" s="254" t="s">
        <v>47</v>
      </c>
      <c r="Q4203" s="254" t="s">
        <v>47</v>
      </c>
      <c r="R4203" s="254" t="s">
        <v>47</v>
      </c>
      <c r="S4203" s="243"/>
      <c r="T4203" s="1371"/>
      <c r="U4203" s="264" t="s">
        <v>6458</v>
      </c>
      <c r="V4203" s="1598" t="s">
        <v>47</v>
      </c>
      <c r="W4203" s="202" t="s">
        <v>6002</v>
      </c>
      <c r="X4203" s="265" t="s">
        <v>6542</v>
      </c>
      <c r="Y4203" s="248">
        <v>5</v>
      </c>
      <c r="Z4203" s="202"/>
      <c r="AA4203" s="202"/>
      <c r="AB4203" s="499"/>
      <c r="AC4203" s="268" t="str">
        <f>IF(B4203="","",(IFERROR(VLOOKUP(B4203,Projecten!A$4:X$9452,5,FALSE),"niet bekend")))</f>
        <v>niet bekend</v>
      </c>
      <c r="AD4203" s="360" t="str">
        <f t="shared" ref="AD4203:AD4212" si="275">IF(AC4203="","",(IF(F4203=0,AF4203,(F4203/AC4203*AF4203))))</f>
        <v>niet bekend</v>
      </c>
      <c r="AE4203" s="296" t="str">
        <f>IF(B4203="","",(IFERROR(VLOOKUP(B4203,Projecten!A$4:X$9452,23,FALSE),"niet bekend")))</f>
        <v>niet bekend</v>
      </c>
      <c r="AF4203" s="360" t="str">
        <f>IF(B4203="","",(IFERROR(VLOOKUP(B4203,Projecten!A$4:X$9452,12,FALSE),"niet bekend")))</f>
        <v>niet bekend</v>
      </c>
      <c r="AG4203" s="209"/>
    </row>
    <row r="4204" spans="1:33" s="297" customFormat="1" x14ac:dyDescent="0.2">
      <c r="A4204" s="288">
        <v>42512</v>
      </c>
      <c r="B4204" s="1617" t="s">
        <v>5676</v>
      </c>
      <c r="C4204" s="271">
        <v>122459</v>
      </c>
      <c r="D4204" s="271" t="s">
        <v>5679</v>
      </c>
      <c r="E4204" s="288" t="s">
        <v>352</v>
      </c>
      <c r="F4204" s="288">
        <v>1</v>
      </c>
      <c r="G4204" s="288">
        <v>9</v>
      </c>
      <c r="H4204" s="288">
        <v>5</v>
      </c>
      <c r="I4204" s="288">
        <v>6</v>
      </c>
      <c r="J4204" s="313">
        <v>43453</v>
      </c>
      <c r="K4204" s="313">
        <v>43453</v>
      </c>
      <c r="L4204" s="290" t="s">
        <v>1485</v>
      </c>
      <c r="M4204" s="290" t="s">
        <v>1485</v>
      </c>
      <c r="N4204" s="291" t="s">
        <v>47</v>
      </c>
      <c r="O4204" s="291" t="s">
        <v>47</v>
      </c>
      <c r="P4204" s="291" t="s">
        <v>47</v>
      </c>
      <c r="Q4204" s="291" t="s">
        <v>47</v>
      </c>
      <c r="R4204" s="291" t="s">
        <v>47</v>
      </c>
      <c r="S4204" s="271"/>
      <c r="T4204" s="1536"/>
      <c r="U4204" s="293">
        <v>51</v>
      </c>
      <c r="V4204" s="1598" t="s">
        <v>47</v>
      </c>
      <c r="W4204" s="202" t="s">
        <v>2910</v>
      </c>
      <c r="X4204" s="314" t="s">
        <v>6396</v>
      </c>
      <c r="Y4204" s="295">
        <v>25</v>
      </c>
      <c r="Z4204" s="288"/>
      <c r="AA4204" s="288"/>
      <c r="AB4204" s="1347"/>
      <c r="AC4204" s="268">
        <f>IF(B4204="","",(IFERROR(VLOOKUP(B4204,Projecten!A$4:X$9452,5,FALSE),"niet bekend")))</f>
        <v>1</v>
      </c>
      <c r="AD4204" s="360">
        <f t="shared" si="275"/>
        <v>5146.28</v>
      </c>
      <c r="AE4204" s="296">
        <f>IF(B4204="","",(IFERROR(VLOOKUP(B4204,Projecten!A$4:X$9452,23,FALSE),"niet bekend")))</f>
        <v>5146.28</v>
      </c>
      <c r="AF4204" s="360">
        <f>IF(B4204="","",(IFERROR(VLOOKUP(B4204,Projecten!A$4:X$9452,12,FALSE),"niet bekend")))</f>
        <v>5146.28</v>
      </c>
    </row>
    <row r="4205" spans="1:33" x14ac:dyDescent="0.2">
      <c r="A4205" s="202">
        <v>42513</v>
      </c>
      <c r="B4205" s="272">
        <v>2018806</v>
      </c>
      <c r="C4205" s="320" t="s">
        <v>6439</v>
      </c>
      <c r="D4205" s="243">
        <v>742619</v>
      </c>
      <c r="E4205" s="202" t="s">
        <v>26</v>
      </c>
      <c r="F4205" s="202">
        <v>1</v>
      </c>
      <c r="G4205" s="202">
        <v>10</v>
      </c>
      <c r="H4205" s="202">
        <v>6</v>
      </c>
      <c r="I4205" s="202">
        <v>2</v>
      </c>
      <c r="J4205" s="262">
        <v>43438</v>
      </c>
      <c r="K4205" s="262">
        <v>43439</v>
      </c>
      <c r="L4205" s="263" t="s">
        <v>1485</v>
      </c>
      <c r="M4205" s="263" t="s">
        <v>1485</v>
      </c>
      <c r="N4205" s="254" t="s">
        <v>47</v>
      </c>
      <c r="O4205" s="254" t="s">
        <v>47</v>
      </c>
      <c r="P4205" s="254" t="s">
        <v>47</v>
      </c>
      <c r="Q4205" s="254" t="s">
        <v>47</v>
      </c>
      <c r="R4205" s="254" t="s">
        <v>47</v>
      </c>
      <c r="S4205" s="243"/>
      <c r="T4205" s="1371"/>
      <c r="U4205" s="245">
        <v>51</v>
      </c>
      <c r="V4205" s="246" t="s">
        <v>47</v>
      </c>
      <c r="W4205" s="202" t="s">
        <v>6146</v>
      </c>
      <c r="X4205" s="265" t="s">
        <v>6503</v>
      </c>
      <c r="Y4205" s="248">
        <v>17</v>
      </c>
      <c r="Z4205" s="202"/>
      <c r="AA4205" s="202"/>
      <c r="AB4205" s="499"/>
      <c r="AC4205" s="268">
        <f>IF(B4205="","",(IFERROR(VLOOKUP(B4205,Projecten!A$4:X$9452,5,FALSE),"niet bekend")))</f>
        <v>1</v>
      </c>
      <c r="AD4205" s="360">
        <f t="shared" si="275"/>
        <v>3637.36</v>
      </c>
      <c r="AE4205" s="296">
        <f>IF(B4205="","",(IFERROR(VLOOKUP(B4205,Projecten!A$4:X$9452,23,FALSE),"niet bekend")))</f>
        <v>3637.36</v>
      </c>
      <c r="AF4205" s="360">
        <f>IF(B4205="","",(IFERROR(VLOOKUP(B4205,Projecten!A$4:X$9452,12,FALSE),"niet bekend")))</f>
        <v>3637.36</v>
      </c>
      <c r="AG4205" s="209"/>
    </row>
    <row r="4206" spans="1:33" x14ac:dyDescent="0.2">
      <c r="A4206" s="202">
        <v>42514</v>
      </c>
      <c r="B4206" s="261" t="s">
        <v>6116</v>
      </c>
      <c r="C4206" s="320" t="s">
        <v>6440</v>
      </c>
      <c r="D4206" s="243">
        <v>771419</v>
      </c>
      <c r="E4206" s="202" t="s">
        <v>26</v>
      </c>
      <c r="F4206" s="202">
        <v>1</v>
      </c>
      <c r="G4206" s="202">
        <v>8</v>
      </c>
      <c r="H4206" s="202">
        <v>5</v>
      </c>
      <c r="I4206" s="202">
        <v>3</v>
      </c>
      <c r="J4206" s="262">
        <v>43431</v>
      </c>
      <c r="K4206" s="262">
        <v>43432</v>
      </c>
      <c r="L4206" s="263" t="s">
        <v>1485</v>
      </c>
      <c r="M4206" s="262" t="s">
        <v>2168</v>
      </c>
      <c r="N4206" s="254" t="s">
        <v>47</v>
      </c>
      <c r="O4206" s="254" t="s">
        <v>47</v>
      </c>
      <c r="P4206" s="254" t="s">
        <v>47</v>
      </c>
      <c r="Q4206" s="254" t="s">
        <v>47</v>
      </c>
      <c r="R4206" s="254" t="s">
        <v>47</v>
      </c>
      <c r="S4206" s="243"/>
      <c r="T4206" s="1371"/>
      <c r="U4206" s="264" t="s">
        <v>6463</v>
      </c>
      <c r="V4206" s="246" t="s">
        <v>47</v>
      </c>
      <c r="W4206" s="202" t="s">
        <v>6002</v>
      </c>
      <c r="X4206" s="265" t="s">
        <v>1250</v>
      </c>
      <c r="Y4206" s="248">
        <v>23</v>
      </c>
      <c r="Z4206" s="202"/>
      <c r="AA4206" s="202"/>
      <c r="AB4206" s="499"/>
      <c r="AC4206" s="268">
        <f>IF(B4206="","",(IFERROR(VLOOKUP(B4206,Projecten!A$4:X$9452,5,FALSE),"niet bekend")))</f>
        <v>1</v>
      </c>
      <c r="AD4206" s="360">
        <f t="shared" si="275"/>
        <v>5466.6</v>
      </c>
      <c r="AE4206" s="296">
        <f>IF(B4206="","",(IFERROR(VLOOKUP(B4206,Projecten!A$4:X$9452,23,FALSE),"niet bekend")))</f>
        <v>5530.45</v>
      </c>
      <c r="AF4206" s="360">
        <f>IF(B4206="","",(IFERROR(VLOOKUP(B4206,Projecten!A$4:X$9452,12,FALSE),"niet bekend")))</f>
        <v>5466.6</v>
      </c>
      <c r="AG4206" s="209"/>
    </row>
    <row r="4207" spans="1:33" x14ac:dyDescent="0.2">
      <c r="A4207" s="202">
        <v>42515</v>
      </c>
      <c r="B4207" s="1574">
        <v>2018879</v>
      </c>
      <c r="C4207" s="320" t="s">
        <v>6443</v>
      </c>
      <c r="D4207" s="243">
        <v>780519</v>
      </c>
      <c r="E4207" s="202" t="s">
        <v>26</v>
      </c>
      <c r="F4207" s="562">
        <v>1</v>
      </c>
      <c r="G4207" s="562">
        <v>8</v>
      </c>
      <c r="H4207" s="562">
        <v>5</v>
      </c>
      <c r="I4207" s="562">
        <v>3</v>
      </c>
      <c r="J4207" s="262">
        <v>43438</v>
      </c>
      <c r="K4207" s="262">
        <v>43439</v>
      </c>
      <c r="L4207" s="263" t="s">
        <v>1485</v>
      </c>
      <c r="M4207" s="263" t="s">
        <v>1485</v>
      </c>
      <c r="N4207" s="254" t="s">
        <v>47</v>
      </c>
      <c r="O4207" s="254" t="s">
        <v>47</v>
      </c>
      <c r="P4207" s="254" t="s">
        <v>47</v>
      </c>
      <c r="Q4207" s="254" t="s">
        <v>47</v>
      </c>
      <c r="R4207" s="254" t="s">
        <v>47</v>
      </c>
      <c r="S4207" s="243"/>
      <c r="T4207" s="1371"/>
      <c r="U4207" s="264">
        <v>51</v>
      </c>
      <c r="V4207" s="246" t="s">
        <v>47</v>
      </c>
      <c r="W4207" s="202" t="s">
        <v>164</v>
      </c>
      <c r="X4207" s="265" t="s">
        <v>6543</v>
      </c>
      <c r="Y4207" s="248">
        <v>16</v>
      </c>
      <c r="Z4207" s="202"/>
      <c r="AA4207" s="202"/>
      <c r="AB4207" s="499"/>
      <c r="AC4207" s="268">
        <f>IF(B4207="","",(IFERROR(VLOOKUP(B4207,Projecten!A$4:X$9452,5,FALSE),"niet bekend")))</f>
        <v>1</v>
      </c>
      <c r="AD4207" s="360">
        <f t="shared" si="275"/>
        <v>3777.03</v>
      </c>
      <c r="AE4207" s="296">
        <f>IF(B4207="","",(IFERROR(VLOOKUP(B4207,Projecten!A$4:X$9452,23,FALSE),"niet bekend")))</f>
        <v>3777.03</v>
      </c>
      <c r="AF4207" s="360">
        <f>IF(B4207="","",(IFERROR(VLOOKUP(B4207,Projecten!A$4:X$9452,12,FALSE),"niet bekend")))</f>
        <v>3777.03</v>
      </c>
      <c r="AG4207" s="209"/>
    </row>
    <row r="4208" spans="1:33" s="297" customFormat="1" x14ac:dyDescent="0.2">
      <c r="A4208" s="288">
        <v>42516</v>
      </c>
      <c r="B4208" s="1617" t="s">
        <v>6280</v>
      </c>
      <c r="C4208" s="709" t="s">
        <v>6446</v>
      </c>
      <c r="D4208" s="271" t="s">
        <v>6279</v>
      </c>
      <c r="E4208" s="288" t="s">
        <v>26</v>
      </c>
      <c r="F4208" s="288">
        <v>1</v>
      </c>
      <c r="G4208" s="288">
        <v>10</v>
      </c>
      <c r="H4208" s="288">
        <v>6</v>
      </c>
      <c r="I4208" s="288">
        <v>3</v>
      </c>
      <c r="J4208" s="315">
        <v>43441</v>
      </c>
      <c r="K4208" s="315">
        <v>43439</v>
      </c>
      <c r="L4208" s="1618" t="s">
        <v>6421</v>
      </c>
      <c r="M4208" s="290" t="s">
        <v>1485</v>
      </c>
      <c r="N4208" s="291" t="s">
        <v>47</v>
      </c>
      <c r="O4208" s="291" t="s">
        <v>47</v>
      </c>
      <c r="P4208" s="291" t="s">
        <v>47</v>
      </c>
      <c r="Q4208" s="291" t="s">
        <v>47</v>
      </c>
      <c r="R4208" s="291" t="s">
        <v>47</v>
      </c>
      <c r="S4208" s="271"/>
      <c r="T4208" s="1536"/>
      <c r="U4208" s="245">
        <v>51</v>
      </c>
      <c r="V4208" s="256" t="s">
        <v>47</v>
      </c>
      <c r="W4208" s="202" t="s">
        <v>2265</v>
      </c>
      <c r="X4208" s="265" t="s">
        <v>6426</v>
      </c>
      <c r="Y4208" s="248">
        <v>29</v>
      </c>
      <c r="Z4208" s="288"/>
      <c r="AA4208" s="288"/>
      <c r="AB4208" s="1347"/>
      <c r="AC4208" s="249">
        <f>IF(B4208="","",(IFERROR(VLOOKUP(B4208,Projecten!A$4:X$9452,5,FALSE),"niet bekend")))</f>
        <v>1</v>
      </c>
      <c r="AD4208" s="1316">
        <f t="shared" si="275"/>
        <v>6987.87</v>
      </c>
      <c r="AE4208" s="211">
        <f>IF(B4208="","",(IFERROR(VLOOKUP(B4208,Projecten!A$4:X$9452,23,FALSE),"niet bekend")))</f>
        <v>6987.87</v>
      </c>
      <c r="AF4208" s="330">
        <f>IF(B4208="","",(IFERROR(VLOOKUP(B4208,Projecten!A$4:X$9452,12,FALSE),"niet bekend")))</f>
        <v>6987.87</v>
      </c>
    </row>
    <row r="4209" spans="1:33" s="297" customFormat="1" x14ac:dyDescent="0.2">
      <c r="A4209" s="288">
        <v>42517</v>
      </c>
      <c r="B4209" s="1617" t="s">
        <v>6281</v>
      </c>
      <c r="C4209" s="709" t="s">
        <v>6446</v>
      </c>
      <c r="D4209" s="271" t="s">
        <v>6285</v>
      </c>
      <c r="E4209" s="288" t="s">
        <v>26</v>
      </c>
      <c r="F4209" s="288">
        <v>1</v>
      </c>
      <c r="G4209" s="288">
        <v>10</v>
      </c>
      <c r="H4209" s="288">
        <v>6</v>
      </c>
      <c r="I4209" s="288">
        <v>3</v>
      </c>
      <c r="J4209" s="315">
        <v>43441</v>
      </c>
      <c r="K4209" s="315">
        <v>43439</v>
      </c>
      <c r="L4209" s="1618" t="s">
        <v>6421</v>
      </c>
      <c r="M4209" s="290" t="s">
        <v>1485</v>
      </c>
      <c r="N4209" s="291" t="s">
        <v>47</v>
      </c>
      <c r="O4209" s="291" t="s">
        <v>47</v>
      </c>
      <c r="P4209" s="291" t="s">
        <v>47</v>
      </c>
      <c r="Q4209" s="291" t="s">
        <v>47</v>
      </c>
      <c r="R4209" s="291" t="s">
        <v>47</v>
      </c>
      <c r="S4209" s="271"/>
      <c r="T4209" s="1536"/>
      <c r="U4209" s="245">
        <v>51</v>
      </c>
      <c r="V4209" s="256" t="s">
        <v>47</v>
      </c>
      <c r="W4209" s="202" t="s">
        <v>2265</v>
      </c>
      <c r="X4209" s="265" t="s">
        <v>6427</v>
      </c>
      <c r="Y4209" s="248">
        <v>29</v>
      </c>
      <c r="Z4209" s="288"/>
      <c r="AA4209" s="288"/>
      <c r="AB4209" s="1347"/>
      <c r="AC4209" s="249">
        <f>IF(B4209="","",(IFERROR(VLOOKUP(B4209,Projecten!A$4:X$9452,5,FALSE),"niet bekend")))</f>
        <v>1</v>
      </c>
      <c r="AD4209" s="1316">
        <f t="shared" si="275"/>
        <v>6987.87</v>
      </c>
      <c r="AE4209" s="211">
        <f>IF(B4209="","",(IFERROR(VLOOKUP(B4209,Projecten!A$4:X$9452,23,FALSE),"niet bekend")))</f>
        <v>6987.87</v>
      </c>
      <c r="AF4209" s="330">
        <f>IF(B4209="","",(IFERROR(VLOOKUP(B4209,Projecten!A$4:X$9452,12,FALSE),"niet bekend")))</f>
        <v>6987.87</v>
      </c>
    </row>
    <row r="4210" spans="1:33" s="297" customFormat="1" x14ac:dyDescent="0.2">
      <c r="A4210" s="288">
        <v>42518</v>
      </c>
      <c r="B4210" s="1617" t="s">
        <v>6282</v>
      </c>
      <c r="C4210" s="709" t="s">
        <v>6447</v>
      </c>
      <c r="D4210" s="271" t="s">
        <v>6286</v>
      </c>
      <c r="E4210" s="288" t="s">
        <v>26</v>
      </c>
      <c r="F4210" s="288">
        <v>1</v>
      </c>
      <c r="G4210" s="288">
        <v>10</v>
      </c>
      <c r="H4210" s="288">
        <v>6</v>
      </c>
      <c r="I4210" s="288">
        <v>3</v>
      </c>
      <c r="J4210" s="315">
        <v>43441</v>
      </c>
      <c r="K4210" s="315">
        <v>43439</v>
      </c>
      <c r="L4210" s="1618" t="s">
        <v>6421</v>
      </c>
      <c r="M4210" s="290" t="s">
        <v>1485</v>
      </c>
      <c r="N4210" s="291" t="s">
        <v>47</v>
      </c>
      <c r="O4210" s="291" t="s">
        <v>47</v>
      </c>
      <c r="P4210" s="291" t="s">
        <v>47</v>
      </c>
      <c r="Q4210" s="291" t="s">
        <v>47</v>
      </c>
      <c r="R4210" s="291" t="s">
        <v>47</v>
      </c>
      <c r="S4210" s="271"/>
      <c r="T4210" s="1536"/>
      <c r="U4210" s="245">
        <v>51</v>
      </c>
      <c r="V4210" s="256" t="s">
        <v>47</v>
      </c>
      <c r="W4210" s="202" t="s">
        <v>2265</v>
      </c>
      <c r="X4210" s="265" t="s">
        <v>6428</v>
      </c>
      <c r="Y4210" s="248">
        <v>29</v>
      </c>
      <c r="Z4210" s="288"/>
      <c r="AA4210" s="288"/>
      <c r="AB4210" s="1347"/>
      <c r="AC4210" s="249">
        <f>IF(B4210="","",(IFERROR(VLOOKUP(B4210,Projecten!A$4:X$9452,5,FALSE),"niet bekend")))</f>
        <v>1</v>
      </c>
      <c r="AD4210" s="1316">
        <f t="shared" si="275"/>
        <v>6987.87</v>
      </c>
      <c r="AE4210" s="211">
        <f>IF(B4210="","",(IFERROR(VLOOKUP(B4210,Projecten!A$4:X$9452,23,FALSE),"niet bekend")))</f>
        <v>6987.87</v>
      </c>
      <c r="AF4210" s="330">
        <f>IF(B4210="","",(IFERROR(VLOOKUP(B4210,Projecten!A$4:X$9452,12,FALSE),"niet bekend")))</f>
        <v>6987.87</v>
      </c>
    </row>
    <row r="4211" spans="1:33" x14ac:dyDescent="0.2">
      <c r="A4211" s="202">
        <v>42519</v>
      </c>
      <c r="B4211" s="1619" t="s">
        <v>6283</v>
      </c>
      <c r="C4211" s="1109" t="s">
        <v>6447</v>
      </c>
      <c r="D4211" s="238" t="s">
        <v>6287</v>
      </c>
      <c r="E4211" s="240" t="s">
        <v>26</v>
      </c>
      <c r="F4211" s="240">
        <v>1</v>
      </c>
      <c r="G4211" s="240">
        <v>10</v>
      </c>
      <c r="H4211" s="240">
        <v>6</v>
      </c>
      <c r="I4211" s="240">
        <v>3</v>
      </c>
      <c r="J4211" s="262">
        <v>43441</v>
      </c>
      <c r="K4211" s="262">
        <v>43439</v>
      </c>
      <c r="L4211" s="1452" t="s">
        <v>6421</v>
      </c>
      <c r="M4211" s="1441" t="s">
        <v>1485</v>
      </c>
      <c r="N4211" s="254" t="s">
        <v>47</v>
      </c>
      <c r="O4211" s="254" t="s">
        <v>47</v>
      </c>
      <c r="P4211" s="254" t="s">
        <v>47</v>
      </c>
      <c r="Q4211" s="254" t="s">
        <v>47</v>
      </c>
      <c r="R4211" s="254" t="s">
        <v>47</v>
      </c>
      <c r="S4211" s="243"/>
      <c r="T4211" s="1371"/>
      <c r="U4211" s="245">
        <v>51</v>
      </c>
      <c r="V4211" s="256" t="s">
        <v>47</v>
      </c>
      <c r="W4211" s="202" t="s">
        <v>2265</v>
      </c>
      <c r="X4211" s="265" t="s">
        <v>6532</v>
      </c>
      <c r="Y4211" s="248">
        <v>29</v>
      </c>
      <c r="Z4211" s="202"/>
      <c r="AA4211" s="489"/>
      <c r="AB4211" s="499"/>
      <c r="AC4211" s="249">
        <f>IF(B4211="","",(IFERROR(VLOOKUP(B4211,Projecten!A$4:X$9452,5,FALSE),"niet bekend")))</f>
        <v>1</v>
      </c>
      <c r="AD4211" s="1316">
        <f t="shared" si="275"/>
        <v>6987.87</v>
      </c>
      <c r="AE4211" s="211">
        <f>IF(B4211="","",(IFERROR(VLOOKUP(B4211,Projecten!A$4:X$9452,23,FALSE),"niet bekend")))</f>
        <v>6987.87</v>
      </c>
      <c r="AF4211" s="330">
        <f>IF(B4211="","",(IFERROR(VLOOKUP(B4211,Projecten!A$4:X$9452,12,FALSE),"niet bekend")))</f>
        <v>6987.87</v>
      </c>
      <c r="AG4211" s="209"/>
    </row>
    <row r="4212" spans="1:33" x14ac:dyDescent="0.2">
      <c r="A4212" s="202">
        <v>42520</v>
      </c>
      <c r="B4212" s="1619" t="s">
        <v>6284</v>
      </c>
      <c r="C4212" s="1109" t="s">
        <v>6447</v>
      </c>
      <c r="D4212" s="238" t="s">
        <v>6288</v>
      </c>
      <c r="E4212" s="240" t="s">
        <v>26</v>
      </c>
      <c r="F4212" s="240">
        <v>1</v>
      </c>
      <c r="G4212" s="240">
        <v>10</v>
      </c>
      <c r="H4212" s="240">
        <v>6</v>
      </c>
      <c r="I4212" s="240">
        <v>3</v>
      </c>
      <c r="J4212" s="262">
        <v>43441</v>
      </c>
      <c r="K4212" s="262">
        <v>43444</v>
      </c>
      <c r="L4212" s="1452" t="s">
        <v>6421</v>
      </c>
      <c r="M4212" s="1441" t="s">
        <v>1485</v>
      </c>
      <c r="N4212" s="254" t="s">
        <v>47</v>
      </c>
      <c r="O4212" s="254" t="s">
        <v>47</v>
      </c>
      <c r="P4212" s="254" t="s">
        <v>47</v>
      </c>
      <c r="Q4212" s="254" t="s">
        <v>47</v>
      </c>
      <c r="R4212" s="254" t="s">
        <v>47</v>
      </c>
      <c r="S4212" s="243"/>
      <c r="T4212" s="1371"/>
      <c r="U4212" s="245">
        <v>51</v>
      </c>
      <c r="V4212" s="256" t="s">
        <v>47</v>
      </c>
      <c r="W4212" s="202" t="s">
        <v>2265</v>
      </c>
      <c r="X4212" s="265" t="s">
        <v>6550</v>
      </c>
      <c r="Y4212" s="248">
        <v>29</v>
      </c>
      <c r="Z4212" s="202"/>
      <c r="AA4212" s="489"/>
      <c r="AB4212" s="499"/>
      <c r="AC4212" s="249">
        <f>IF(B4212="","",(IFERROR(VLOOKUP(B4212,Projecten!A$4:X$9452,5,FALSE),"niet bekend")))</f>
        <v>1</v>
      </c>
      <c r="AD4212" s="1316">
        <f t="shared" si="275"/>
        <v>6987.87</v>
      </c>
      <c r="AE4212" s="211">
        <f>IF(B4212="","",(IFERROR(VLOOKUP(B4212,Projecten!A$4:X$9452,23,FALSE),"niet bekend")))</f>
        <v>6987.87</v>
      </c>
      <c r="AF4212" s="330">
        <f>IF(B4212="","",(IFERROR(VLOOKUP(B4212,Projecten!A$4:X$9452,12,FALSE),"niet bekend")))</f>
        <v>6987.87</v>
      </c>
      <c r="AG4212" s="209"/>
    </row>
    <row r="4213" spans="1:33" s="327" customFormat="1" x14ac:dyDescent="0.2">
      <c r="A4213" s="318"/>
      <c r="B4213" s="1101"/>
      <c r="C4213" s="1109"/>
      <c r="D4213" s="1109"/>
      <c r="E4213" s="1117"/>
      <c r="F4213" s="1117"/>
      <c r="G4213" s="1117"/>
      <c r="H4213" s="1117"/>
      <c r="I4213" s="1117"/>
      <c r="J4213" s="321"/>
      <c r="K4213" s="321"/>
      <c r="L4213" s="321"/>
      <c r="M4213" s="322"/>
      <c r="N4213" s="322"/>
      <c r="O4213" s="322"/>
      <c r="P4213" s="322"/>
      <c r="Q4213" s="322"/>
      <c r="R4213" s="322"/>
      <c r="S4213" s="320"/>
      <c r="T4213" s="1315"/>
      <c r="U4213" s="264"/>
      <c r="V4213" s="1620"/>
      <c r="W4213" s="318"/>
      <c r="X4213" s="318"/>
      <c r="Y4213" s="324"/>
      <c r="Z4213" s="318"/>
      <c r="AA4213" s="511"/>
      <c r="AB4213" s="707"/>
      <c r="AC4213" s="329"/>
      <c r="AD4213" s="1316"/>
      <c r="AE4213" s="325"/>
      <c r="AF4213" s="1316"/>
    </row>
    <row r="4214" spans="1:33" x14ac:dyDescent="0.2">
      <c r="A4214" s="202">
        <v>42521</v>
      </c>
      <c r="B4214" s="1619">
        <v>2018873</v>
      </c>
      <c r="C4214" s="1109">
        <v>122479</v>
      </c>
      <c r="D4214" s="238" t="s">
        <v>6355</v>
      </c>
      <c r="E4214" s="240" t="s">
        <v>317</v>
      </c>
      <c r="F4214" s="240">
        <v>0</v>
      </c>
      <c r="G4214" s="240">
        <v>1</v>
      </c>
      <c r="H4214" s="240">
        <v>0</v>
      </c>
      <c r="I4214" s="240">
        <v>0</v>
      </c>
      <c r="J4214" s="262">
        <v>43438</v>
      </c>
      <c r="K4214" s="263" t="s">
        <v>1485</v>
      </c>
      <c r="L4214" s="263" t="s">
        <v>1485</v>
      </c>
      <c r="M4214" s="1441" t="s">
        <v>1485</v>
      </c>
      <c r="N4214" s="254" t="s">
        <v>47</v>
      </c>
      <c r="O4214" s="254" t="s">
        <v>47</v>
      </c>
      <c r="P4214" s="254" t="s">
        <v>47</v>
      </c>
      <c r="Q4214" s="254" t="s">
        <v>47</v>
      </c>
      <c r="R4214" s="254" t="s">
        <v>47</v>
      </c>
      <c r="S4214" s="243"/>
      <c r="T4214" s="1371"/>
      <c r="U4214" s="245">
        <v>51</v>
      </c>
      <c r="V4214" s="246" t="s">
        <v>47</v>
      </c>
      <c r="W4214" s="202" t="s">
        <v>777</v>
      </c>
      <c r="X4214" s="265" t="s">
        <v>3542</v>
      </c>
      <c r="Y4214" s="248">
        <v>2</v>
      </c>
      <c r="Z4214" s="202"/>
      <c r="AA4214" s="489"/>
      <c r="AB4214" s="499"/>
      <c r="AC4214" s="249">
        <f>IF(B4214="","",(IFERROR(VLOOKUP(B4214,Projecten!A$4:X$9452,5,FALSE),"niet bekend")))</f>
        <v>0</v>
      </c>
      <c r="AD4214" s="1316">
        <f>IF(AC4214="","",(IF(F4214=0,AF4214,(F4214/AC4214*AF4214))))</f>
        <v>479.67</v>
      </c>
      <c r="AE4214" s="211">
        <f>IF(B4214="","",(IFERROR(VLOOKUP(B4214,Projecten!A$4:X$9452,23,FALSE),"niet bekend")))</f>
        <v>479.67</v>
      </c>
      <c r="AF4214" s="330">
        <f>IF(B4214="","",(IFERROR(VLOOKUP(B4214,Projecten!A$4:X$9452,12,FALSE),"niet bekend")))</f>
        <v>479.67</v>
      </c>
      <c r="AG4214" s="209"/>
    </row>
    <row r="4215" spans="1:33" x14ac:dyDescent="0.2">
      <c r="A4215" s="202">
        <v>42522</v>
      </c>
      <c r="B4215" s="1619">
        <v>2018886</v>
      </c>
      <c r="C4215" s="1109">
        <v>122479</v>
      </c>
      <c r="D4215" s="238" t="s">
        <v>6393</v>
      </c>
      <c r="E4215" s="240" t="s">
        <v>352</v>
      </c>
      <c r="F4215" s="240">
        <v>1</v>
      </c>
      <c r="G4215" s="240">
        <v>9</v>
      </c>
      <c r="H4215" s="240">
        <v>5</v>
      </c>
      <c r="I4215" s="240">
        <v>3</v>
      </c>
      <c r="J4215" s="267">
        <v>43453</v>
      </c>
      <c r="K4215" s="267">
        <v>43451</v>
      </c>
      <c r="L4215" s="263" t="s">
        <v>1485</v>
      </c>
      <c r="M4215" s="1441" t="s">
        <v>1485</v>
      </c>
      <c r="N4215" s="254" t="s">
        <v>47</v>
      </c>
      <c r="O4215" s="254" t="s">
        <v>47</v>
      </c>
      <c r="P4215" s="254" t="s">
        <v>47</v>
      </c>
      <c r="Q4215" s="254" t="s">
        <v>47</v>
      </c>
      <c r="R4215" s="254" t="s">
        <v>47</v>
      </c>
      <c r="S4215" s="243"/>
      <c r="T4215" s="1371"/>
      <c r="U4215" s="245">
        <v>51</v>
      </c>
      <c r="V4215" s="256" t="s">
        <v>47</v>
      </c>
      <c r="W4215" s="202" t="s">
        <v>6399</v>
      </c>
      <c r="X4215" s="265" t="s">
        <v>1341</v>
      </c>
      <c r="Y4215" s="248">
        <v>18</v>
      </c>
      <c r="Z4215" s="202"/>
      <c r="AA4215" s="489"/>
      <c r="AB4215" s="499"/>
      <c r="AC4215" s="249">
        <f>IF(B4215="","",(IFERROR(VLOOKUP(B4215,Projecten!A$4:X$9452,5,FALSE),"niet bekend")))</f>
        <v>1</v>
      </c>
      <c r="AD4215" s="1316">
        <f>IF(AC4215="","",(IF(F4215=0,AF4215,(F4215/AC4215*AF4215))))</f>
        <v>2888.05</v>
      </c>
      <c r="AE4215" s="211">
        <f>IF(B4215="","",(IFERROR(VLOOKUP(B4215,Projecten!A$4:X$9452,23,FALSE),"niet bekend")))</f>
        <v>2888.05</v>
      </c>
      <c r="AF4215" s="330">
        <f>IF(B4215="","",(IFERROR(VLOOKUP(B4215,Projecten!A$4:X$9452,12,FALSE),"niet bekend")))</f>
        <v>2888.05</v>
      </c>
      <c r="AG4215" s="209"/>
    </row>
    <row r="4216" spans="1:33" x14ac:dyDescent="0.2">
      <c r="A4216" s="202"/>
      <c r="B4216" s="770"/>
      <c r="C4216" s="1109"/>
      <c r="D4216" s="238"/>
      <c r="E4216" s="240"/>
      <c r="F4216" s="240"/>
      <c r="G4216" s="240"/>
      <c r="H4216" s="240"/>
      <c r="I4216" s="240"/>
      <c r="J4216" s="263"/>
      <c r="K4216" s="263"/>
      <c r="L4216" s="263"/>
      <c r="M4216" s="1441"/>
      <c r="S4216" s="243"/>
      <c r="T4216" s="1371"/>
      <c r="U4216" s="245"/>
      <c r="V4216" s="256"/>
      <c r="X4216" s="265"/>
      <c r="Y4216" s="257"/>
      <c r="Z4216" s="202"/>
      <c r="AA4216" s="489"/>
      <c r="AB4216" s="499"/>
      <c r="AC4216" s="249"/>
      <c r="AD4216" s="1316"/>
      <c r="AE4216" s="211"/>
      <c r="AF4216" s="330"/>
      <c r="AG4216" s="209"/>
    </row>
    <row r="4217" spans="1:33" x14ac:dyDescent="0.2">
      <c r="A4217" s="202">
        <v>42523</v>
      </c>
      <c r="B4217" s="1574">
        <v>2018822</v>
      </c>
      <c r="C4217" s="320">
        <v>122479</v>
      </c>
      <c r="D4217" s="243">
        <v>745919</v>
      </c>
      <c r="E4217" s="202" t="s">
        <v>26</v>
      </c>
      <c r="F4217" s="334">
        <v>1</v>
      </c>
      <c r="G4217" s="334">
        <v>9</v>
      </c>
      <c r="H4217" s="334">
        <v>7</v>
      </c>
      <c r="I4217" s="334">
        <v>2</v>
      </c>
      <c r="J4217" s="262">
        <v>43438</v>
      </c>
      <c r="K4217" s="262">
        <v>43439</v>
      </c>
      <c r="L4217" s="263" t="s">
        <v>1485</v>
      </c>
      <c r="M4217" s="263" t="s">
        <v>1485</v>
      </c>
      <c r="N4217" s="254" t="s">
        <v>47</v>
      </c>
      <c r="O4217" s="254" t="s">
        <v>47</v>
      </c>
      <c r="P4217" s="254" t="s">
        <v>47</v>
      </c>
      <c r="Q4217" s="254" t="s">
        <v>47</v>
      </c>
      <c r="R4217" s="254" t="s">
        <v>47</v>
      </c>
      <c r="S4217" s="243"/>
      <c r="T4217" s="1371"/>
      <c r="U4217" s="264" t="s">
        <v>6459</v>
      </c>
      <c r="V4217" s="256" t="s">
        <v>47</v>
      </c>
      <c r="W4217" s="202" t="s">
        <v>6002</v>
      </c>
      <c r="X4217" s="265" t="s">
        <v>1341</v>
      </c>
      <c r="Y4217" s="248">
        <v>19</v>
      </c>
      <c r="Z4217" s="202"/>
      <c r="AA4217" s="202"/>
      <c r="AB4217" s="499"/>
      <c r="AC4217" s="249">
        <f>IF(B4217="","",(IFERROR(VLOOKUP(B4217,Projecten!A$4:X$9452,5,FALSE),"niet bekend")))</f>
        <v>1</v>
      </c>
      <c r="AD4217" s="1316">
        <f t="shared" ref="AD4217:AD4222" si="276">IF(AC4217="","",(IF(F4217=0,AF4217,(F4217/AC4217*AF4217))))</f>
        <v>3749.84</v>
      </c>
      <c r="AE4217" s="211">
        <f>IF(B4217="","",(IFERROR(VLOOKUP(B4217,Projecten!A$4:X$9452,23,FALSE),"niet bekend")))</f>
        <v>3749.84</v>
      </c>
      <c r="AF4217" s="330">
        <f>IF(B4217="","",(IFERROR(VLOOKUP(B4217,Projecten!A$4:X$9452,12,FALSE),"niet bekend")))</f>
        <v>3749.84</v>
      </c>
      <c r="AG4217" s="209"/>
    </row>
    <row r="4218" spans="1:33" x14ac:dyDescent="0.2">
      <c r="A4218" s="202">
        <v>42524</v>
      </c>
      <c r="B4218" s="1574">
        <v>2018825</v>
      </c>
      <c r="C4218" s="320">
        <v>122479</v>
      </c>
      <c r="D4218" s="243">
        <v>746019</v>
      </c>
      <c r="E4218" s="202" t="s">
        <v>26</v>
      </c>
      <c r="F4218" s="334">
        <v>1</v>
      </c>
      <c r="G4218" s="334">
        <v>9</v>
      </c>
      <c r="H4218" s="334">
        <v>7</v>
      </c>
      <c r="I4218" s="334">
        <v>2</v>
      </c>
      <c r="J4218" s="262">
        <v>43438</v>
      </c>
      <c r="K4218" s="262">
        <v>43439</v>
      </c>
      <c r="L4218" s="263" t="s">
        <v>1485</v>
      </c>
      <c r="M4218" s="263" t="s">
        <v>1485</v>
      </c>
      <c r="N4218" s="254" t="s">
        <v>47</v>
      </c>
      <c r="O4218" s="254" t="s">
        <v>47</v>
      </c>
      <c r="P4218" s="254" t="s">
        <v>47</v>
      </c>
      <c r="Q4218" s="254" t="s">
        <v>47</v>
      </c>
      <c r="R4218" s="254" t="s">
        <v>47</v>
      </c>
      <c r="S4218" s="243"/>
      <c r="T4218" s="1371"/>
      <c r="U4218" s="264" t="s">
        <v>6196</v>
      </c>
      <c r="V4218" s="256" t="s">
        <v>47</v>
      </c>
      <c r="W4218" s="202" t="s">
        <v>6002</v>
      </c>
      <c r="X4218" s="265" t="s">
        <v>1341</v>
      </c>
      <c r="Y4218" s="248">
        <v>19</v>
      </c>
      <c r="Z4218" s="202"/>
      <c r="AA4218" s="202"/>
      <c r="AB4218" s="499"/>
      <c r="AC4218" s="249">
        <f>IF(B4218="","",(IFERROR(VLOOKUP(B4218,Projecten!A$4:X$9452,5,FALSE),"niet bekend")))</f>
        <v>1</v>
      </c>
      <c r="AD4218" s="1316">
        <f t="shared" si="276"/>
        <v>3749.84</v>
      </c>
      <c r="AE4218" s="211">
        <f>IF(B4218="","",(IFERROR(VLOOKUP(B4218,Projecten!A$4:X$9452,23,FALSE),"niet bekend")))</f>
        <v>3749.84</v>
      </c>
      <c r="AF4218" s="330">
        <f>IF(B4218="","",(IFERROR(VLOOKUP(B4218,Projecten!A$4:X$9452,12,FALSE),"niet bekend")))</f>
        <v>3749.84</v>
      </c>
      <c r="AG4218" s="209"/>
    </row>
    <row r="4219" spans="1:33" x14ac:dyDescent="0.2">
      <c r="A4219" s="202">
        <v>42525</v>
      </c>
      <c r="B4219" s="1621">
        <v>2018823</v>
      </c>
      <c r="C4219" s="1170">
        <v>122480</v>
      </c>
      <c r="D4219" s="333">
        <v>675119</v>
      </c>
      <c r="E4219" s="334" t="s">
        <v>26</v>
      </c>
      <c r="F4219" s="334">
        <v>1</v>
      </c>
      <c r="G4219" s="334">
        <v>11</v>
      </c>
      <c r="H4219" s="334">
        <v>6</v>
      </c>
      <c r="I4219" s="334">
        <v>2</v>
      </c>
      <c r="J4219" s="262">
        <v>43445</v>
      </c>
      <c r="K4219" s="267">
        <v>43446</v>
      </c>
      <c r="L4219" s="263" t="s">
        <v>1485</v>
      </c>
      <c r="M4219" s="263" t="s">
        <v>1485</v>
      </c>
      <c r="N4219" s="254" t="s">
        <v>47</v>
      </c>
      <c r="O4219" s="254" t="s">
        <v>47</v>
      </c>
      <c r="P4219" s="254" t="s">
        <v>47</v>
      </c>
      <c r="Q4219" s="254" t="s">
        <v>47</v>
      </c>
      <c r="R4219" s="254" t="s">
        <v>47</v>
      </c>
      <c r="S4219" s="243"/>
      <c r="T4219" s="1371"/>
      <c r="U4219" s="264" t="s">
        <v>6459</v>
      </c>
      <c r="V4219" s="256" t="s">
        <v>47</v>
      </c>
      <c r="W4219" s="202" t="s">
        <v>6002</v>
      </c>
      <c r="X4219" s="265" t="s">
        <v>1341</v>
      </c>
      <c r="Y4219" s="248">
        <v>19</v>
      </c>
      <c r="Z4219" s="202"/>
      <c r="AA4219" s="202"/>
      <c r="AB4219" s="499"/>
      <c r="AC4219" s="268">
        <f>IF(B4219="","",(IFERROR(VLOOKUP(B4219,Projecten!A$4:X$9452,5,FALSE),"niet bekend")))</f>
        <v>1</v>
      </c>
      <c r="AD4219" s="1316">
        <f t="shared" si="276"/>
        <v>3746.57</v>
      </c>
      <c r="AE4219" s="296">
        <f>IF(B4219="","",(IFERROR(VLOOKUP(B4219,Projecten!A$4:X$9452,23,FALSE),"niet bekend")))</f>
        <v>3746.57</v>
      </c>
      <c r="AF4219" s="360">
        <f>IF(B4219="","",(IFERROR(VLOOKUP(B4219,Projecten!A$4:X$9452,12,FALSE),"niet bekend")))</f>
        <v>3746.57</v>
      </c>
      <c r="AG4219" s="209"/>
    </row>
    <row r="4220" spans="1:33" x14ac:dyDescent="0.2">
      <c r="A4220" s="202">
        <v>42526</v>
      </c>
      <c r="B4220" s="1574">
        <v>2018824</v>
      </c>
      <c r="C4220" s="320" t="s">
        <v>6441</v>
      </c>
      <c r="D4220" s="243">
        <v>706019</v>
      </c>
      <c r="E4220" s="202" t="s">
        <v>26</v>
      </c>
      <c r="F4220" s="202">
        <v>1</v>
      </c>
      <c r="G4220" s="202">
        <v>12</v>
      </c>
      <c r="H4220" s="202">
        <v>6</v>
      </c>
      <c r="I4220" s="202">
        <v>5</v>
      </c>
      <c r="J4220" s="262">
        <v>43445</v>
      </c>
      <c r="K4220" s="262">
        <v>43446</v>
      </c>
      <c r="L4220" s="263" t="s">
        <v>1485</v>
      </c>
      <c r="M4220" s="262" t="s">
        <v>6415</v>
      </c>
      <c r="N4220" s="254" t="s">
        <v>47</v>
      </c>
      <c r="O4220" s="254" t="s">
        <v>47</v>
      </c>
      <c r="P4220" s="254" t="s">
        <v>47</v>
      </c>
      <c r="Q4220" s="254" t="s">
        <v>47</v>
      </c>
      <c r="R4220" s="254" t="s">
        <v>47</v>
      </c>
      <c r="S4220" s="243"/>
      <c r="T4220" s="1371"/>
      <c r="U4220" s="264" t="s">
        <v>6459</v>
      </c>
      <c r="V4220" s="256" t="s">
        <v>47</v>
      </c>
      <c r="W4220" s="202" t="s">
        <v>6002</v>
      </c>
      <c r="X4220" s="265" t="s">
        <v>6544</v>
      </c>
      <c r="Y4220" s="248">
        <v>32</v>
      </c>
      <c r="Z4220" s="202"/>
      <c r="AA4220" s="202"/>
      <c r="AB4220" s="499"/>
      <c r="AC4220" s="268">
        <f>IF(B4220="","",(IFERROR(VLOOKUP(B4220,Projecten!A$4:X$9452,5,FALSE),"niet bekend")))</f>
        <v>1</v>
      </c>
      <c r="AD4220" s="1316">
        <f t="shared" si="276"/>
        <v>7819.19</v>
      </c>
      <c r="AE4220" s="296">
        <f>IF(B4220="","",(IFERROR(VLOOKUP(B4220,Projecten!A$4:X$9452,23,FALSE),"niet bekend")))</f>
        <v>7819.19</v>
      </c>
      <c r="AF4220" s="360">
        <f>IF(B4220="","",(IFERROR(VLOOKUP(B4220,Projecten!A$4:X$9452,12,FALSE),"niet bekend")))</f>
        <v>7819.19</v>
      </c>
      <c r="AG4220" s="209"/>
    </row>
    <row r="4221" spans="1:33" x14ac:dyDescent="0.2">
      <c r="A4221" s="202">
        <v>42527</v>
      </c>
      <c r="B4221" s="1619" t="s">
        <v>6290</v>
      </c>
      <c r="C4221" s="1109" t="s">
        <v>6442</v>
      </c>
      <c r="D4221" s="238" t="s">
        <v>6291</v>
      </c>
      <c r="E4221" s="240" t="s">
        <v>26</v>
      </c>
      <c r="F4221" s="240">
        <v>1</v>
      </c>
      <c r="G4221" s="240">
        <v>10</v>
      </c>
      <c r="H4221" s="240">
        <v>5</v>
      </c>
      <c r="I4221" s="240">
        <v>4</v>
      </c>
      <c r="J4221" s="262">
        <v>43441</v>
      </c>
      <c r="K4221" s="262">
        <v>43439</v>
      </c>
      <c r="L4221" s="1452" t="s">
        <v>6421</v>
      </c>
      <c r="M4221" s="1441"/>
      <c r="N4221" s="254" t="s">
        <v>47</v>
      </c>
      <c r="O4221" s="254" t="s">
        <v>47</v>
      </c>
      <c r="P4221" s="254" t="s">
        <v>47</v>
      </c>
      <c r="Q4221" s="254" t="s">
        <v>47</v>
      </c>
      <c r="R4221" s="254" t="s">
        <v>47</v>
      </c>
      <c r="S4221" s="243"/>
      <c r="T4221" s="1371"/>
      <c r="U4221" s="245" t="s">
        <v>6488</v>
      </c>
      <c r="V4221" s="256" t="s">
        <v>47</v>
      </c>
      <c r="W4221" s="202" t="s">
        <v>2265</v>
      </c>
      <c r="X4221" s="265" t="s">
        <v>6551</v>
      </c>
      <c r="Y4221" s="248">
        <v>32</v>
      </c>
      <c r="Z4221" s="202"/>
      <c r="AA4221" s="489"/>
      <c r="AB4221" s="499"/>
      <c r="AC4221" s="249">
        <f>IF(B4221="","",(IFERROR(VLOOKUP(B4221,Projecten!A$4:X$9452,5,FALSE),"niet bekend")))</f>
        <v>1</v>
      </c>
      <c r="AD4221" s="1316">
        <f t="shared" si="276"/>
        <v>7829.22</v>
      </c>
      <c r="AE4221" s="211">
        <f>IF(B4221="","",(IFERROR(VLOOKUP(B4221,Projecten!A$4:X$9452,23,FALSE),"niet bekend")))</f>
        <v>7829.22</v>
      </c>
      <c r="AF4221" s="330">
        <f>IF(B4221="","",(IFERROR(VLOOKUP(B4221,Projecten!A$4:X$9452,12,FALSE),"niet bekend")))</f>
        <v>7829.22</v>
      </c>
      <c r="AG4221" s="209"/>
    </row>
    <row r="4222" spans="1:33" x14ac:dyDescent="0.2">
      <c r="A4222" s="202">
        <v>42528</v>
      </c>
      <c r="B4222" s="1619" t="s">
        <v>6309</v>
      </c>
      <c r="C4222" s="1109" t="s">
        <v>6442</v>
      </c>
      <c r="D4222" s="238" t="s">
        <v>6292</v>
      </c>
      <c r="E4222" s="240" t="s">
        <v>26</v>
      </c>
      <c r="F4222" s="240">
        <v>1</v>
      </c>
      <c r="G4222" s="240">
        <v>10</v>
      </c>
      <c r="H4222" s="240">
        <v>5</v>
      </c>
      <c r="I4222" s="240">
        <v>4</v>
      </c>
      <c r="J4222" s="262">
        <v>43441</v>
      </c>
      <c r="K4222" s="262">
        <v>43444</v>
      </c>
      <c r="L4222" s="1452" t="s">
        <v>6421</v>
      </c>
      <c r="M4222" s="1441"/>
      <c r="N4222" s="254" t="s">
        <v>47</v>
      </c>
      <c r="O4222" s="254" t="s">
        <v>47</v>
      </c>
      <c r="P4222" s="254" t="s">
        <v>47</v>
      </c>
      <c r="Q4222" s="254" t="s">
        <v>47</v>
      </c>
      <c r="R4222" s="254" t="s">
        <v>47</v>
      </c>
      <c r="S4222" s="243"/>
      <c r="T4222" s="1371"/>
      <c r="U4222" s="245" t="s">
        <v>6488</v>
      </c>
      <c r="V4222" s="256" t="s">
        <v>47</v>
      </c>
      <c r="W4222" s="202" t="s">
        <v>2265</v>
      </c>
      <c r="X4222" s="265" t="s">
        <v>6552</v>
      </c>
      <c r="Y4222" s="248">
        <v>32</v>
      </c>
      <c r="Z4222" s="202"/>
      <c r="AA4222" s="489"/>
      <c r="AB4222" s="499"/>
      <c r="AC4222" s="249">
        <f>IF(B4222="","",(IFERROR(VLOOKUP(B4222,Projecten!A$4:X$9452,5,FALSE),"niet bekend")))</f>
        <v>1</v>
      </c>
      <c r="AD4222" s="1316">
        <f t="shared" si="276"/>
        <v>7829.22</v>
      </c>
      <c r="AE4222" s="211">
        <f>IF(B4222="","",(IFERROR(VLOOKUP(B4222,Projecten!A$4:X$9452,23,FALSE),"niet bekend")))</f>
        <v>7829.22</v>
      </c>
      <c r="AF4222" s="330">
        <f>IF(B4222="","",(IFERROR(VLOOKUP(B4222,Projecten!A$4:X$9452,12,FALSE),"niet bekend")))</f>
        <v>7829.22</v>
      </c>
      <c r="AG4222" s="209"/>
    </row>
    <row r="4223" spans="1:33" s="327" customFormat="1" x14ac:dyDescent="0.2">
      <c r="A4223" s="318"/>
      <c r="B4223" s="319"/>
      <c r="C4223" s="320"/>
      <c r="D4223" s="320"/>
      <c r="E4223" s="318"/>
      <c r="F4223" s="318"/>
      <c r="G4223" s="318"/>
      <c r="H4223" s="318"/>
      <c r="I4223" s="318"/>
      <c r="J4223" s="321"/>
      <c r="K4223" s="321"/>
      <c r="L4223" s="321"/>
      <c r="M4223" s="321"/>
      <c r="N4223" s="322"/>
      <c r="O4223" s="322"/>
      <c r="P4223" s="322"/>
      <c r="Q4223" s="322"/>
      <c r="R4223" s="322"/>
      <c r="S4223" s="320"/>
      <c r="T4223" s="1315"/>
      <c r="U4223" s="264"/>
      <c r="V4223" s="1606"/>
      <c r="W4223" s="318"/>
      <c r="X4223" s="318"/>
      <c r="Y4223" s="324"/>
      <c r="Z4223" s="318"/>
      <c r="AA4223" s="318"/>
      <c r="AB4223" s="707"/>
      <c r="AC4223" s="326"/>
      <c r="AD4223" s="398"/>
      <c r="AE4223" s="1607"/>
      <c r="AF4223" s="398"/>
    </row>
    <row r="4224" spans="1:33" x14ac:dyDescent="0.2">
      <c r="A4224" s="202">
        <v>42529</v>
      </c>
      <c r="B4224" s="1619">
        <v>2018940</v>
      </c>
      <c r="C4224" s="238">
        <v>122502</v>
      </c>
      <c r="D4224" s="238" t="s">
        <v>6496</v>
      </c>
      <c r="E4224" s="240" t="s">
        <v>26</v>
      </c>
      <c r="F4224" s="240">
        <v>0</v>
      </c>
      <c r="G4224" s="240">
        <v>0</v>
      </c>
      <c r="H4224" s="240">
        <v>0</v>
      </c>
      <c r="I4224" s="240">
        <v>0</v>
      </c>
      <c r="J4224" s="263" t="s">
        <v>1485</v>
      </c>
      <c r="K4224" s="263" t="s">
        <v>1485</v>
      </c>
      <c r="L4224" s="263" t="s">
        <v>1485</v>
      </c>
      <c r="M4224" s="1441"/>
      <c r="N4224" s="254" t="s">
        <v>47</v>
      </c>
      <c r="O4224" s="254" t="s">
        <v>47</v>
      </c>
      <c r="P4224" s="254" t="s">
        <v>47</v>
      </c>
      <c r="Q4224" s="254" t="s">
        <v>47</v>
      </c>
      <c r="R4224" s="254" t="s">
        <v>47</v>
      </c>
      <c r="S4224" s="243"/>
      <c r="T4224" s="1371"/>
      <c r="U4224" s="245">
        <v>51</v>
      </c>
      <c r="V4224" s="246" t="s">
        <v>47</v>
      </c>
      <c r="W4224" s="202" t="s">
        <v>421</v>
      </c>
      <c r="X4224" s="265" t="s">
        <v>6498</v>
      </c>
      <c r="Y4224" s="248">
        <v>2</v>
      </c>
      <c r="Z4224" s="202"/>
      <c r="AA4224" s="489"/>
      <c r="AB4224" s="499"/>
      <c r="AC4224" s="268">
        <f>IF(B4224="","",(IFERROR(VLOOKUP(B4224,Projecten!A$4:X$9452,5,FALSE),"niet bekend")))</f>
        <v>0</v>
      </c>
      <c r="AD4224" s="360">
        <f t="shared" ref="AD4224:AD4234" si="277">IF(AC4224="","",(IF(F4224=0,AF4224,(F4224/AC4224*AF4224))))</f>
        <v>338</v>
      </c>
      <c r="AE4224" s="296">
        <f>IF(B4224="","",(IFERROR(VLOOKUP(B4224,Projecten!A$4:X$9452,23,FALSE),"niet bekend")))</f>
        <v>338</v>
      </c>
      <c r="AF4224" s="360">
        <f>IF(B4224="","",(IFERROR(VLOOKUP(B4224,Projecten!A$4:X$9452,12,FALSE),"niet bekend")))</f>
        <v>338</v>
      </c>
      <c r="AG4224" s="209"/>
    </row>
    <row r="4225" spans="1:33" x14ac:dyDescent="0.2">
      <c r="A4225" s="202">
        <v>42530</v>
      </c>
      <c r="B4225" s="1619">
        <v>2018887</v>
      </c>
      <c r="C4225" s="238">
        <v>122493</v>
      </c>
      <c r="D4225" s="238" t="s">
        <v>6410</v>
      </c>
      <c r="E4225" s="240" t="s">
        <v>26</v>
      </c>
      <c r="F4225" s="240">
        <v>0</v>
      </c>
      <c r="G4225" s="240">
        <v>0</v>
      </c>
      <c r="H4225" s="240">
        <v>0</v>
      </c>
      <c r="I4225" s="240">
        <v>0</v>
      </c>
      <c r="J4225" s="263" t="s">
        <v>1485</v>
      </c>
      <c r="K4225" s="263" t="s">
        <v>1485</v>
      </c>
      <c r="L4225" s="263" t="s">
        <v>1485</v>
      </c>
      <c r="M4225" s="1441" t="s">
        <v>1485</v>
      </c>
      <c r="N4225" s="254" t="s">
        <v>47</v>
      </c>
      <c r="O4225" s="254" t="s">
        <v>47</v>
      </c>
      <c r="P4225" s="254" t="s">
        <v>47</v>
      </c>
      <c r="Q4225" s="254" t="s">
        <v>47</v>
      </c>
      <c r="R4225" s="254" t="s">
        <v>47</v>
      </c>
      <c r="S4225" s="243"/>
      <c r="T4225" s="1371"/>
      <c r="U4225" s="264" t="s">
        <v>6196</v>
      </c>
      <c r="V4225" s="246" t="s">
        <v>47</v>
      </c>
      <c r="W4225" s="202" t="s">
        <v>6002</v>
      </c>
      <c r="X4225" s="265" t="s">
        <v>6468</v>
      </c>
      <c r="Y4225" s="248">
        <v>3</v>
      </c>
      <c r="Z4225" s="202"/>
      <c r="AA4225" s="489"/>
      <c r="AB4225" s="499"/>
      <c r="AC4225" s="268">
        <f>IF(B4225="","",(IFERROR(VLOOKUP(B4225,Projecten!A$4:X$9452,5,FALSE),"niet bekend")))</f>
        <v>0</v>
      </c>
      <c r="AD4225" s="360">
        <f t="shared" si="277"/>
        <v>751.5</v>
      </c>
      <c r="AE4225" s="296">
        <f>IF(B4225="","",(IFERROR(VLOOKUP(B4225,Projecten!A$4:X$9452,23,FALSE),"niet bekend")))</f>
        <v>751.5</v>
      </c>
      <c r="AF4225" s="360">
        <f>IF(B4225="","",(IFERROR(VLOOKUP(B4225,Projecten!A$4:X$9452,12,FALSE),"niet bekend")))</f>
        <v>751.5</v>
      </c>
      <c r="AG4225" s="209"/>
    </row>
    <row r="4226" spans="1:33" s="297" customFormat="1" x14ac:dyDescent="0.2">
      <c r="A4226" s="288">
        <v>42531</v>
      </c>
      <c r="B4226" s="1617">
        <v>2018706</v>
      </c>
      <c r="C4226" s="271">
        <v>122494</v>
      </c>
      <c r="D4226" s="271" t="s">
        <v>6195</v>
      </c>
      <c r="E4226" s="288" t="s">
        <v>26</v>
      </c>
      <c r="F4226" s="288">
        <v>1</v>
      </c>
      <c r="G4226" s="288">
        <v>10</v>
      </c>
      <c r="H4226" s="288">
        <v>5</v>
      </c>
      <c r="I4226" s="288">
        <v>3</v>
      </c>
      <c r="J4226" s="315">
        <v>43438</v>
      </c>
      <c r="K4226" s="315">
        <v>43444</v>
      </c>
      <c r="L4226" s="290" t="s">
        <v>1485</v>
      </c>
      <c r="M4226" s="290" t="s">
        <v>1485</v>
      </c>
      <c r="N4226" s="291" t="s">
        <v>47</v>
      </c>
      <c r="O4226" s="291" t="s">
        <v>47</v>
      </c>
      <c r="P4226" s="291" t="s">
        <v>47</v>
      </c>
      <c r="Q4226" s="291" t="s">
        <v>47</v>
      </c>
      <c r="R4226" s="291" t="s">
        <v>47</v>
      </c>
      <c r="S4226" s="271"/>
      <c r="T4226" s="1536"/>
      <c r="U4226" s="264" t="s">
        <v>6196</v>
      </c>
      <c r="V4226" s="246" t="s">
        <v>47</v>
      </c>
      <c r="W4226" s="202" t="s">
        <v>6002</v>
      </c>
      <c r="X4226" s="265" t="s">
        <v>1250</v>
      </c>
      <c r="Y4226" s="248">
        <v>20</v>
      </c>
      <c r="Z4226" s="288"/>
      <c r="AA4226" s="288"/>
      <c r="AB4226" s="1347"/>
      <c r="AC4226" s="268">
        <f>IF(B4226="","",(IFERROR(VLOOKUP(B4226,Projecten!A$4:X$9452,5,FALSE),"niet bekend")))</f>
        <v>1</v>
      </c>
      <c r="AD4226" s="360">
        <f t="shared" si="277"/>
        <v>3875</v>
      </c>
      <c r="AE4226" s="296">
        <f>IF(B4226="","",(IFERROR(VLOOKUP(B4226,Projecten!A$4:X$9452,23,FALSE),"niet bekend")))</f>
        <v>3875</v>
      </c>
      <c r="AF4226" s="360">
        <f>IF(B4226="","",(IFERROR(VLOOKUP(B4226,Projecten!A$4:X$9452,12,FALSE),"niet bekend")))</f>
        <v>3875</v>
      </c>
    </row>
    <row r="4227" spans="1:33" s="297" customFormat="1" x14ac:dyDescent="0.2">
      <c r="A4227" s="288">
        <v>42532</v>
      </c>
      <c r="B4227" s="1617">
        <v>2018826</v>
      </c>
      <c r="C4227" s="271">
        <v>122494</v>
      </c>
      <c r="D4227" s="271">
        <v>779519</v>
      </c>
      <c r="E4227" s="288" t="s">
        <v>26</v>
      </c>
      <c r="F4227" s="334">
        <v>1</v>
      </c>
      <c r="G4227" s="334">
        <v>7</v>
      </c>
      <c r="H4227" s="334">
        <v>3</v>
      </c>
      <c r="I4227" s="334">
        <v>2</v>
      </c>
      <c r="J4227" s="315">
        <v>43445</v>
      </c>
      <c r="K4227" s="315">
        <v>43446</v>
      </c>
      <c r="L4227" s="290" t="s">
        <v>1485</v>
      </c>
      <c r="M4227" s="290" t="s">
        <v>1485</v>
      </c>
      <c r="N4227" s="291" t="s">
        <v>47</v>
      </c>
      <c r="O4227" s="291" t="s">
        <v>47</v>
      </c>
      <c r="P4227" s="291" t="s">
        <v>47</v>
      </c>
      <c r="Q4227" s="291" t="s">
        <v>47</v>
      </c>
      <c r="R4227" s="291" t="s">
        <v>47</v>
      </c>
      <c r="S4227" s="271"/>
      <c r="T4227" s="1536"/>
      <c r="U4227" s="264" t="s">
        <v>6196</v>
      </c>
      <c r="V4227" s="246" t="s">
        <v>47</v>
      </c>
      <c r="W4227" s="202" t="s">
        <v>6002</v>
      </c>
      <c r="X4227" s="265" t="s">
        <v>1341</v>
      </c>
      <c r="Y4227" s="248">
        <v>13</v>
      </c>
      <c r="Z4227" s="288"/>
      <c r="AA4227" s="288"/>
      <c r="AB4227" s="1347"/>
      <c r="AC4227" s="268">
        <f>IF(B4227="","",(IFERROR(VLOOKUP(B4227,Projecten!A$4:X$9452,5,FALSE),"niet bekend")))</f>
        <v>1</v>
      </c>
      <c r="AD4227" s="360">
        <f t="shared" si="277"/>
        <v>2711.53</v>
      </c>
      <c r="AE4227" s="296">
        <f>IF(B4227="","",(IFERROR(VLOOKUP(B4227,Projecten!A$4:X$9452,23,FALSE),"niet bekend")))</f>
        <v>2711.53</v>
      </c>
      <c r="AF4227" s="360">
        <f>IF(B4227="","",(IFERROR(VLOOKUP(B4227,Projecten!A$4:X$9452,12,FALSE),"niet bekend")))</f>
        <v>2711.53</v>
      </c>
    </row>
    <row r="4228" spans="1:33" s="297" customFormat="1" x14ac:dyDescent="0.2">
      <c r="A4228" s="288">
        <v>42533</v>
      </c>
      <c r="B4228" s="1617">
        <v>2018827</v>
      </c>
      <c r="C4228" s="271" t="s">
        <v>6483</v>
      </c>
      <c r="D4228" s="271">
        <v>772119</v>
      </c>
      <c r="E4228" s="288" t="s">
        <v>26</v>
      </c>
      <c r="F4228" s="288">
        <v>1</v>
      </c>
      <c r="G4228" s="288">
        <v>8</v>
      </c>
      <c r="H4228" s="288">
        <v>5</v>
      </c>
      <c r="I4228" s="288">
        <v>3</v>
      </c>
      <c r="J4228" s="315">
        <v>43445</v>
      </c>
      <c r="K4228" s="315">
        <v>43446</v>
      </c>
      <c r="L4228" s="290" t="s">
        <v>1485</v>
      </c>
      <c r="M4228" s="290" t="s">
        <v>1485</v>
      </c>
      <c r="N4228" s="291" t="s">
        <v>47</v>
      </c>
      <c r="O4228" s="291" t="s">
        <v>47</v>
      </c>
      <c r="P4228" s="291" t="s">
        <v>47</v>
      </c>
      <c r="Q4228" s="291" t="s">
        <v>47</v>
      </c>
      <c r="R4228" s="291" t="s">
        <v>47</v>
      </c>
      <c r="S4228" s="271"/>
      <c r="T4228" s="1536"/>
      <c r="U4228" s="264" t="s">
        <v>6196</v>
      </c>
      <c r="V4228" s="246" t="s">
        <v>47</v>
      </c>
      <c r="W4228" s="202" t="s">
        <v>6002</v>
      </c>
      <c r="X4228" s="265" t="s">
        <v>6543</v>
      </c>
      <c r="Y4228" s="248">
        <v>19</v>
      </c>
      <c r="Z4228" s="288"/>
      <c r="AA4228" s="288"/>
      <c r="AB4228" s="1347"/>
      <c r="AC4228" s="268">
        <f>IF(B4228="","",(IFERROR(VLOOKUP(B4228,Projecten!A$4:X$9452,5,FALSE),"niet bekend")))</f>
        <v>1</v>
      </c>
      <c r="AD4228" s="360">
        <f t="shared" si="277"/>
        <v>4808.25</v>
      </c>
      <c r="AE4228" s="296">
        <f>IF(B4228="","",(IFERROR(VLOOKUP(B4228,Projecten!A$4:X$9452,23,FALSE),"niet bekend")))</f>
        <v>4808.25</v>
      </c>
      <c r="AF4228" s="360">
        <f>IF(B4228="","",(IFERROR(VLOOKUP(B4228,Projecten!A$4:X$9452,12,FALSE),"niet bekend")))</f>
        <v>4808.25</v>
      </c>
    </row>
    <row r="4229" spans="1:33" s="297" customFormat="1" x14ac:dyDescent="0.2">
      <c r="A4229" s="288">
        <v>42534</v>
      </c>
      <c r="B4229" s="1617">
        <v>2018829</v>
      </c>
      <c r="C4229" s="271">
        <v>122494</v>
      </c>
      <c r="D4229" s="271">
        <v>746119</v>
      </c>
      <c r="E4229" s="288" t="s">
        <v>26</v>
      </c>
      <c r="F4229" s="334">
        <v>1</v>
      </c>
      <c r="G4229" s="334">
        <v>9</v>
      </c>
      <c r="H4229" s="334">
        <v>7</v>
      </c>
      <c r="I4229" s="334">
        <v>2</v>
      </c>
      <c r="J4229" s="315">
        <v>43445</v>
      </c>
      <c r="K4229" s="315">
        <v>43446</v>
      </c>
      <c r="L4229" s="290" t="s">
        <v>1485</v>
      </c>
      <c r="M4229" s="290" t="s">
        <v>1485</v>
      </c>
      <c r="N4229" s="291" t="s">
        <v>47</v>
      </c>
      <c r="O4229" s="291" t="s">
        <v>47</v>
      </c>
      <c r="P4229" s="291" t="s">
        <v>47</v>
      </c>
      <c r="Q4229" s="291" t="s">
        <v>47</v>
      </c>
      <c r="R4229" s="291" t="s">
        <v>47</v>
      </c>
      <c r="S4229" s="271"/>
      <c r="T4229" s="1536"/>
      <c r="U4229" s="264" t="s">
        <v>6196</v>
      </c>
      <c r="V4229" s="246" t="s">
        <v>47</v>
      </c>
      <c r="W4229" s="202" t="s">
        <v>6002</v>
      </c>
      <c r="X4229" s="265" t="s">
        <v>1341</v>
      </c>
      <c r="Y4229" s="248">
        <v>19</v>
      </c>
      <c r="Z4229" s="288"/>
      <c r="AA4229" s="288"/>
      <c r="AB4229" s="1347"/>
      <c r="AC4229" s="268">
        <f>IF(B4229="","",(IFERROR(VLOOKUP(B4229,Projecten!A$4:X$9452,5,FALSE),"niet bekend")))</f>
        <v>1</v>
      </c>
      <c r="AD4229" s="360">
        <f t="shared" si="277"/>
        <v>3749.84</v>
      </c>
      <c r="AE4229" s="296">
        <f>IF(B4229="","",(IFERROR(VLOOKUP(B4229,Projecten!A$4:X$9452,23,FALSE),"niet bekend")))</f>
        <v>3749.84</v>
      </c>
      <c r="AF4229" s="360">
        <f>IF(B4229="","",(IFERROR(VLOOKUP(B4229,Projecten!A$4:X$9452,12,FALSE),"niet bekend")))</f>
        <v>3749.84</v>
      </c>
    </row>
    <row r="4230" spans="1:33" s="297" customFormat="1" x14ac:dyDescent="0.2">
      <c r="A4230" s="288">
        <v>42535</v>
      </c>
      <c r="B4230" s="1617">
        <v>2018830</v>
      </c>
      <c r="C4230" s="271">
        <v>122496</v>
      </c>
      <c r="D4230" s="271">
        <v>779619</v>
      </c>
      <c r="E4230" s="288" t="s">
        <v>26</v>
      </c>
      <c r="F4230" s="334">
        <v>1</v>
      </c>
      <c r="G4230" s="334">
        <v>7</v>
      </c>
      <c r="H4230" s="334">
        <v>3</v>
      </c>
      <c r="I4230" s="334">
        <v>2</v>
      </c>
      <c r="J4230" s="315">
        <v>43445</v>
      </c>
      <c r="K4230" s="315">
        <v>43446</v>
      </c>
      <c r="L4230" s="290" t="s">
        <v>1485</v>
      </c>
      <c r="M4230" s="290" t="s">
        <v>1485</v>
      </c>
      <c r="N4230" s="291" t="s">
        <v>47</v>
      </c>
      <c r="O4230" s="291" t="s">
        <v>47</v>
      </c>
      <c r="P4230" s="291" t="s">
        <v>47</v>
      </c>
      <c r="Q4230" s="291" t="s">
        <v>47</v>
      </c>
      <c r="R4230" s="291" t="s">
        <v>47</v>
      </c>
      <c r="S4230" s="271"/>
      <c r="T4230" s="1536"/>
      <c r="U4230" s="264" t="s">
        <v>6196</v>
      </c>
      <c r="V4230" s="246" t="s">
        <v>47</v>
      </c>
      <c r="W4230" s="202" t="s">
        <v>6002</v>
      </c>
      <c r="X4230" s="265" t="s">
        <v>1341</v>
      </c>
      <c r="Y4230" s="248">
        <v>13</v>
      </c>
      <c r="Z4230" s="288"/>
      <c r="AA4230" s="288"/>
      <c r="AB4230" s="1347"/>
      <c r="AC4230" s="268">
        <f>IF(B4230="","",(IFERROR(VLOOKUP(B4230,Projecten!A$4:X$9452,5,FALSE),"niet bekend")))</f>
        <v>1</v>
      </c>
      <c r="AD4230" s="360">
        <f t="shared" si="277"/>
        <v>2711.53</v>
      </c>
      <c r="AE4230" s="296">
        <f>IF(B4230="","",(IFERROR(VLOOKUP(B4230,Projecten!A$4:X$9452,23,FALSE),"niet bekend")))</f>
        <v>2711.53</v>
      </c>
      <c r="AF4230" s="360">
        <f>IF(B4230="","",(IFERROR(VLOOKUP(B4230,Projecten!A$4:X$9452,12,FALSE),"niet bekend")))</f>
        <v>2711.53</v>
      </c>
    </row>
    <row r="4231" spans="1:33" s="297" customFormat="1" x14ac:dyDescent="0.2">
      <c r="A4231" s="288">
        <v>42536</v>
      </c>
      <c r="B4231" s="1617">
        <v>2018828</v>
      </c>
      <c r="C4231" s="271">
        <v>122496</v>
      </c>
      <c r="D4231" s="271">
        <v>771619</v>
      </c>
      <c r="E4231" s="288" t="s">
        <v>26</v>
      </c>
      <c r="F4231" s="334">
        <v>1</v>
      </c>
      <c r="G4231" s="334">
        <v>9</v>
      </c>
      <c r="H4231" s="334">
        <v>5</v>
      </c>
      <c r="I4231" s="334">
        <v>3</v>
      </c>
      <c r="J4231" s="315">
        <v>43445</v>
      </c>
      <c r="K4231" s="315">
        <v>43446</v>
      </c>
      <c r="L4231" s="290" t="s">
        <v>1485</v>
      </c>
      <c r="M4231" s="290" t="s">
        <v>1485</v>
      </c>
      <c r="N4231" s="291" t="s">
        <v>47</v>
      </c>
      <c r="O4231" s="291" t="s">
        <v>47</v>
      </c>
      <c r="P4231" s="291" t="s">
        <v>47</v>
      </c>
      <c r="Q4231" s="291" t="s">
        <v>47</v>
      </c>
      <c r="R4231" s="291" t="s">
        <v>47</v>
      </c>
      <c r="S4231" s="271"/>
      <c r="T4231" s="1536"/>
      <c r="U4231" s="264" t="s">
        <v>6196</v>
      </c>
      <c r="V4231" s="246" t="s">
        <v>47</v>
      </c>
      <c r="W4231" s="202" t="s">
        <v>6002</v>
      </c>
      <c r="X4231" s="265" t="s">
        <v>2749</v>
      </c>
      <c r="Y4231" s="248">
        <v>17</v>
      </c>
      <c r="Z4231" s="288"/>
      <c r="AA4231" s="288"/>
      <c r="AB4231" s="1347"/>
      <c r="AC4231" s="268">
        <f>IF(B4231="","",(IFERROR(VLOOKUP(B4231,Projecten!A$4:X$9452,5,FALSE),"niet bekend")))</f>
        <v>1</v>
      </c>
      <c r="AD4231" s="360">
        <f t="shared" si="277"/>
        <v>3887.97</v>
      </c>
      <c r="AE4231" s="296">
        <f>IF(B4231="","",(IFERROR(VLOOKUP(B4231,Projecten!A$4:X$9452,23,FALSE),"niet bekend")))</f>
        <v>3887.97</v>
      </c>
      <c r="AF4231" s="360">
        <f>IF(B4231="","",(IFERROR(VLOOKUP(B4231,Projecten!A$4:X$9452,12,FALSE),"niet bekend")))</f>
        <v>3887.97</v>
      </c>
    </row>
    <row r="4232" spans="1:33" s="297" customFormat="1" x14ac:dyDescent="0.2">
      <c r="A4232" s="288">
        <v>42537</v>
      </c>
      <c r="B4232" s="1617">
        <v>2018707</v>
      </c>
      <c r="C4232" s="271">
        <v>122496</v>
      </c>
      <c r="D4232" s="271" t="s">
        <v>6127</v>
      </c>
      <c r="E4232" s="288" t="s">
        <v>26</v>
      </c>
      <c r="F4232" s="288">
        <v>1</v>
      </c>
      <c r="G4232" s="288">
        <v>10</v>
      </c>
      <c r="H4232" s="288">
        <v>5</v>
      </c>
      <c r="I4232" s="288">
        <v>3</v>
      </c>
      <c r="J4232" s="315">
        <v>43438</v>
      </c>
      <c r="K4232" s="315">
        <v>43444</v>
      </c>
      <c r="L4232" s="290" t="s">
        <v>1485</v>
      </c>
      <c r="M4232" s="290" t="s">
        <v>1485</v>
      </c>
      <c r="N4232" s="291" t="s">
        <v>47</v>
      </c>
      <c r="O4232" s="291" t="s">
        <v>47</v>
      </c>
      <c r="P4232" s="291" t="s">
        <v>47</v>
      </c>
      <c r="Q4232" s="291" t="s">
        <v>47</v>
      </c>
      <c r="R4232" s="291" t="s">
        <v>47</v>
      </c>
      <c r="S4232" s="271"/>
      <c r="T4232" s="1536"/>
      <c r="U4232" s="245" t="s">
        <v>6197</v>
      </c>
      <c r="V4232" s="246" t="s">
        <v>47</v>
      </c>
      <c r="W4232" s="202" t="s">
        <v>6002</v>
      </c>
      <c r="X4232" s="265" t="s">
        <v>6553</v>
      </c>
      <c r="Y4232" s="248">
        <v>20</v>
      </c>
      <c r="Z4232" s="288"/>
      <c r="AA4232" s="288"/>
      <c r="AB4232" s="1347"/>
      <c r="AC4232" s="268">
        <f>IF(B4232="","",(IFERROR(VLOOKUP(B4232,Projecten!A$4:X$9452,5,FALSE),"niet bekend")))</f>
        <v>1</v>
      </c>
      <c r="AD4232" s="360">
        <f t="shared" si="277"/>
        <v>3875</v>
      </c>
      <c r="AE4232" s="296">
        <f>IF(B4232="","",(IFERROR(VLOOKUP(B4232,Projecten!A$4:X$9452,23,FALSE),"niet bekend")))</f>
        <v>3875</v>
      </c>
      <c r="AF4232" s="360">
        <f>IF(B4232="","",(IFERROR(VLOOKUP(B4232,Projecten!A$4:X$9452,12,FALSE),"niet bekend")))</f>
        <v>3875</v>
      </c>
    </row>
    <row r="4233" spans="1:33" x14ac:dyDescent="0.2">
      <c r="A4233" s="202">
        <v>42538</v>
      </c>
      <c r="B4233" s="1619">
        <v>2018891</v>
      </c>
      <c r="C4233" s="238">
        <v>122496</v>
      </c>
      <c r="D4233" s="238">
        <v>771719</v>
      </c>
      <c r="E4233" s="240" t="s">
        <v>26</v>
      </c>
      <c r="F4233" s="240">
        <v>1</v>
      </c>
      <c r="G4233" s="240">
        <v>9</v>
      </c>
      <c r="H4233" s="240">
        <v>5</v>
      </c>
      <c r="I4233" s="240">
        <v>3</v>
      </c>
      <c r="J4233" s="262">
        <v>43452</v>
      </c>
      <c r="K4233" s="262">
        <v>43446</v>
      </c>
      <c r="L4233" s="263" t="s">
        <v>1485</v>
      </c>
      <c r="M4233" s="1441" t="s">
        <v>1485</v>
      </c>
      <c r="N4233" s="254" t="s">
        <v>47</v>
      </c>
      <c r="O4233" s="254" t="s">
        <v>47</v>
      </c>
      <c r="P4233" s="254" t="s">
        <v>47</v>
      </c>
      <c r="Q4233" s="254" t="s">
        <v>47</v>
      </c>
      <c r="R4233" s="254" t="s">
        <v>47</v>
      </c>
      <c r="S4233" s="243"/>
      <c r="T4233" s="1371"/>
      <c r="U4233" s="245" t="s">
        <v>6197</v>
      </c>
      <c r="V4233" s="246" t="s">
        <v>47</v>
      </c>
      <c r="W4233" s="202" t="s">
        <v>6002</v>
      </c>
      <c r="X4233" s="265" t="s">
        <v>1250</v>
      </c>
      <c r="Y4233" s="248">
        <v>17</v>
      </c>
      <c r="Z4233" s="202"/>
      <c r="AA4233" s="489"/>
      <c r="AB4233" s="499"/>
      <c r="AC4233" s="249">
        <f>IF(B4233="","",(IFERROR(VLOOKUP(B4233,Projecten!A$4:X$9452,5,FALSE),"niet bekend")))</f>
        <v>1</v>
      </c>
      <c r="AD4233" s="330">
        <f t="shared" si="277"/>
        <v>3887.97</v>
      </c>
      <c r="AE4233" s="211">
        <f>IF(B4233="","",(IFERROR(VLOOKUP(B4233,Projecten!A$4:X$9452,23,FALSE),"niet bekend")))</f>
        <v>3887.97</v>
      </c>
      <c r="AF4233" s="330">
        <f>IF(B4233="","",(IFERROR(VLOOKUP(B4233,Projecten!A$4:X$9452,12,FALSE),"niet bekend")))</f>
        <v>3887.97</v>
      </c>
      <c r="AG4233" s="209"/>
    </row>
    <row r="4234" spans="1:33" x14ac:dyDescent="0.2">
      <c r="A4234" s="202"/>
      <c r="B4234" s="770"/>
      <c r="C4234" s="238"/>
      <c r="D4234" s="238"/>
      <c r="E4234" s="240"/>
      <c r="F4234" s="240"/>
      <c r="G4234" s="240"/>
      <c r="H4234" s="240"/>
      <c r="I4234" s="240"/>
      <c r="J4234" s="263"/>
      <c r="K4234" s="263"/>
      <c r="L4234" s="263"/>
      <c r="M4234" s="1441"/>
      <c r="S4234" s="243"/>
      <c r="T4234" s="1371"/>
      <c r="U4234" s="245"/>
      <c r="V4234" s="246"/>
      <c r="X4234" s="265"/>
      <c r="Y4234" s="248"/>
      <c r="Z4234" s="202"/>
      <c r="AA4234" s="489"/>
      <c r="AB4234" s="499"/>
      <c r="AC4234" s="249" t="str">
        <f>IF(B4234="","",(IFERROR(VLOOKUP(B4234,Projecten!A$4:X$9452,5,FALSE),"niet bekend")))</f>
        <v/>
      </c>
      <c r="AD4234" s="330" t="str">
        <f t="shared" si="277"/>
        <v/>
      </c>
      <c r="AE4234" s="211" t="str">
        <f>IF(B4234="","",(IFERROR(VLOOKUP(B4234,Projecten!A$4:X$9452,23,FALSE),"niet bekend")))</f>
        <v/>
      </c>
      <c r="AF4234" s="330" t="str">
        <f>IF(B4234="","",(IFERROR(VLOOKUP(B4234,Projecten!A$4:X$9452,12,FALSE),"niet bekend")))</f>
        <v/>
      </c>
      <c r="AG4234" s="209"/>
    </row>
    <row r="4235" spans="1:33" s="312" customFormat="1" x14ac:dyDescent="0.2">
      <c r="A4235" s="298"/>
      <c r="B4235" s="299"/>
      <c r="C4235" s="299"/>
      <c r="D4235" s="300"/>
      <c r="E4235" s="300"/>
      <c r="F4235" s="300"/>
      <c r="G4235" s="300"/>
      <c r="H4235" s="300"/>
      <c r="I4235" s="300"/>
      <c r="J4235" s="301"/>
      <c r="K4235" s="301"/>
      <c r="L4235" s="301"/>
      <c r="M4235" s="302"/>
      <c r="N4235" s="302"/>
      <c r="O4235" s="302"/>
      <c r="P4235" s="302"/>
      <c r="Q4235" s="302"/>
      <c r="R4235" s="302"/>
      <c r="S4235" s="303"/>
      <c r="T4235" s="1445"/>
      <c r="U4235" s="305"/>
      <c r="V4235" s="306"/>
      <c r="W4235" s="307"/>
      <c r="X4235" s="307"/>
      <c r="Y4235" s="307"/>
      <c r="Z4235" s="298"/>
      <c r="AA4235" s="308"/>
      <c r="AB4235" s="410"/>
      <c r="AC4235" s="310"/>
      <c r="AD4235" s="412"/>
    </row>
    <row r="4236" spans="1:33" s="236" customFormat="1" ht="12" customHeight="1" x14ac:dyDescent="0.2">
      <c r="A4236" s="220"/>
      <c r="B4236" s="221"/>
      <c r="C4236" s="221"/>
      <c r="D4236" s="222">
        <f>SUM(G4236:I4236)</f>
        <v>0</v>
      </c>
      <c r="E4236" s="220"/>
      <c r="F4236" s="220">
        <f>SUM(F4237:F4240)</f>
        <v>0</v>
      </c>
      <c r="G4236" s="220">
        <f>SUM(G4237:G4240)</f>
        <v>0</v>
      </c>
      <c r="H4236" s="220">
        <f>SUM(H4237:H4240)</f>
        <v>0</v>
      </c>
      <c r="I4236" s="220">
        <f>SUM(I4237:I4240)</f>
        <v>0</v>
      </c>
      <c r="J4236" s="223"/>
      <c r="K4236" s="223"/>
      <c r="L4236" s="223"/>
      <c r="M4236" s="224"/>
      <c r="N4236" s="224"/>
      <c r="O4236" s="224"/>
      <c r="P4236" s="224"/>
      <c r="Q4236" s="224"/>
      <c r="R4236" s="224"/>
      <c r="S4236" s="225">
        <v>52</v>
      </c>
      <c r="T4236" s="1442"/>
      <c r="U4236" s="227"/>
      <c r="V4236" s="228"/>
      <c r="W4236" s="229"/>
      <c r="X4236" s="230">
        <f>SUM(Y4236:Y4240)</f>
        <v>0</v>
      </c>
      <c r="Y4236" s="231"/>
      <c r="Z4236" s="231">
        <v>0</v>
      </c>
      <c r="AA4236" s="232">
        <f>X4236-Z4236</f>
        <v>0</v>
      </c>
      <c r="AB4236" s="221"/>
      <c r="AC4236" s="234"/>
      <c r="AD4236" s="384">
        <f>SUM(AD4237:AD4240)</f>
        <v>0</v>
      </c>
    </row>
    <row r="4237" spans="1:33" x14ac:dyDescent="0.2">
      <c r="A4237" s="202"/>
      <c r="B4237" s="237"/>
      <c r="C4237" s="238"/>
      <c r="D4237" s="239"/>
      <c r="E4237" s="240"/>
      <c r="F4237" s="240"/>
      <c r="G4237" s="240"/>
      <c r="H4237" s="240"/>
      <c r="I4237" s="240"/>
      <c r="J4237" s="241"/>
      <c r="K4237" s="241"/>
      <c r="L4237" s="241"/>
      <c r="M4237" s="242"/>
      <c r="N4237" s="242"/>
      <c r="O4237" s="242"/>
      <c r="P4237" s="242"/>
      <c r="Q4237" s="242"/>
      <c r="R4237" s="242"/>
      <c r="S4237" s="243" t="s">
        <v>4559</v>
      </c>
      <c r="T4237" s="1371"/>
      <c r="U4237" s="245"/>
      <c r="V4237" s="246"/>
      <c r="X4237" s="247"/>
      <c r="Y4237" s="248"/>
      <c r="Z4237" s="202"/>
      <c r="AA4237" s="202"/>
      <c r="AB4237" s="243"/>
      <c r="AC4237" s="249" t="str">
        <f>IF(B4237="","",(IFERROR(VLOOKUP(B4237,Projecten!A$4:X$9452,5,FALSE),"niet bekend")))</f>
        <v/>
      </c>
      <c r="AD4237" s="330" t="str">
        <f>IF(AC4237="","",(IF(F4237=0,AF4237,(F4237/AC4237*AF4237))))</f>
        <v/>
      </c>
      <c r="AE4237" s="211" t="str">
        <f>IF(B4237="","",(IFERROR(VLOOKUP(B4237,Projecten!A$4:X$9452,23,FALSE),"niet bekend")))</f>
        <v/>
      </c>
      <c r="AF4237" s="330" t="str">
        <f>IF(B4237="","",(IFERROR(VLOOKUP(B4237,Projecten!A$4:X$9452,12,FALSE),"niet bekend")))</f>
        <v/>
      </c>
      <c r="AG4237" s="209"/>
    </row>
    <row r="4238" spans="1:33" s="259" customFormat="1" x14ac:dyDescent="0.2">
      <c r="A4238" s="202"/>
      <c r="B4238" s="250"/>
      <c r="C4238" s="251"/>
      <c r="D4238" s="252"/>
      <c r="E4238" s="239"/>
      <c r="F4238" s="239"/>
      <c r="G4238" s="239"/>
      <c r="H4238" s="239"/>
      <c r="I4238" s="239"/>
      <c r="J4238" s="253"/>
      <c r="K4238" s="253"/>
      <c r="L4238" s="253"/>
      <c r="M4238" s="253"/>
      <c r="N4238" s="254"/>
      <c r="O4238" s="254"/>
      <c r="P4238" s="254"/>
      <c r="Q4238" s="254"/>
      <c r="R4238" s="254"/>
      <c r="S4238" s="243">
        <v>2018</v>
      </c>
      <c r="T4238" s="1443"/>
      <c r="U4238" s="255"/>
      <c r="V4238" s="256"/>
      <c r="W4238" s="260"/>
      <c r="X4238" s="239"/>
      <c r="Y4238" s="257"/>
      <c r="Z4238" s="239"/>
      <c r="AA4238" s="239"/>
      <c r="AB4238" s="1120"/>
      <c r="AC4238" s="249" t="str">
        <f>IF(B4238="","",(IFERROR(VLOOKUP(B4238,Projecten!A$4:X$9452,5,FALSE),"niet bekend")))</f>
        <v/>
      </c>
      <c r="AD4238" s="330" t="str">
        <f>IF(AC4238="","",(IF(F4238=0,AF4238,(F4238/AC4238*AF4238))))</f>
        <v/>
      </c>
      <c r="AE4238" s="211" t="str">
        <f>IF(B4238="","",(IFERROR(VLOOKUP(B4238,Projecten!A$4:X$9452,23,FALSE),"niet bekend")))</f>
        <v/>
      </c>
      <c r="AF4238" s="330" t="str">
        <f>IF(B4238="","",(IFERROR(VLOOKUP(B4238,Projecten!A$4:X$9452,12,FALSE),"niet bekend")))</f>
        <v/>
      </c>
    </row>
    <row r="4239" spans="1:33" s="259" customFormat="1" x14ac:dyDescent="0.2">
      <c r="A4239" s="202">
        <v>42545</v>
      </c>
      <c r="B4239" s="250"/>
      <c r="C4239" s="251"/>
      <c r="D4239" s="252" t="s">
        <v>4560</v>
      </c>
      <c r="E4239" s="239"/>
      <c r="F4239" s="239"/>
      <c r="G4239" s="239"/>
      <c r="H4239" s="239"/>
      <c r="I4239" s="239"/>
      <c r="J4239" s="253"/>
      <c r="K4239" s="253"/>
      <c r="L4239" s="253"/>
      <c r="M4239" s="253"/>
      <c r="N4239" s="254"/>
      <c r="O4239" s="254"/>
      <c r="P4239" s="254"/>
      <c r="Q4239" s="254"/>
      <c r="R4239" s="254"/>
      <c r="S4239" s="251"/>
      <c r="T4239" s="1443"/>
      <c r="U4239" s="255"/>
      <c r="V4239" s="256"/>
      <c r="W4239" s="260"/>
      <c r="X4239" s="239"/>
      <c r="Y4239" s="257"/>
      <c r="Z4239" s="239"/>
      <c r="AA4239" s="239"/>
      <c r="AB4239" s="1120"/>
      <c r="AC4239" s="249" t="str">
        <f>IF(B4239="","",(IFERROR(VLOOKUP(B4239,Projecten!A$4:X$9452,5,FALSE),"niet bekend")))</f>
        <v/>
      </c>
      <c r="AD4239" s="330" t="str">
        <f>IF(AC4239="","",(IF(F4239=0,AF4239,(F4239/AC4239*AF4239))))</f>
        <v/>
      </c>
      <c r="AE4239" s="211" t="str">
        <f>IF(B4239="","",(IFERROR(VLOOKUP(B4239,Projecten!A$4:X$9452,23,FALSE),"niet bekend")))</f>
        <v/>
      </c>
      <c r="AF4239" s="330" t="str">
        <f>IF(B4239="","",(IFERROR(VLOOKUP(B4239,Projecten!A$4:X$9452,12,FALSE),"niet bekend")))</f>
        <v/>
      </c>
    </row>
    <row r="4240" spans="1:33" s="312" customFormat="1" x14ac:dyDescent="0.2">
      <c r="A4240" s="298"/>
      <c r="B4240" s="299"/>
      <c r="C4240" s="299"/>
      <c r="D4240" s="300"/>
      <c r="E4240" s="300"/>
      <c r="F4240" s="300"/>
      <c r="G4240" s="300"/>
      <c r="H4240" s="300"/>
      <c r="I4240" s="300"/>
      <c r="J4240" s="301"/>
      <c r="K4240" s="301"/>
      <c r="L4240" s="301"/>
      <c r="M4240" s="302"/>
      <c r="N4240" s="302"/>
      <c r="O4240" s="302"/>
      <c r="P4240" s="302"/>
      <c r="Q4240" s="302"/>
      <c r="R4240" s="302"/>
      <c r="S4240" s="303"/>
      <c r="T4240" s="1445"/>
      <c r="U4240" s="305"/>
      <c r="V4240" s="306"/>
      <c r="W4240" s="307"/>
      <c r="X4240" s="307"/>
      <c r="Y4240" s="307"/>
      <c r="Z4240" s="298"/>
      <c r="AA4240" s="308"/>
      <c r="AB4240" s="410"/>
      <c r="AC4240" s="310"/>
      <c r="AD4240" s="412"/>
    </row>
    <row r="4241" spans="1:33" s="1458" customFormat="1" x14ac:dyDescent="0.2">
      <c r="B4241" s="1459"/>
      <c r="C4241" s="1460"/>
      <c r="D4241" s="1622">
        <v>2019</v>
      </c>
      <c r="E4241" s="1461"/>
      <c r="F4241" s="1462"/>
      <c r="G4241" s="1462"/>
      <c r="H4241" s="1462"/>
      <c r="I4241" s="1462"/>
      <c r="J4241" s="1463"/>
      <c r="K4241" s="1463"/>
      <c r="L4241" s="1463"/>
      <c r="M4241" s="1462"/>
      <c r="N4241" s="1462"/>
      <c r="O4241" s="1462"/>
      <c r="P4241" s="1462"/>
      <c r="Q4241" s="1462"/>
      <c r="R4241" s="1462"/>
      <c r="S4241" s="1464"/>
      <c r="T4241" s="1465"/>
      <c r="U4241" s="1466"/>
      <c r="V4241" s="1467"/>
      <c r="W4241" s="1468"/>
      <c r="X4241" s="1468"/>
      <c r="Y4241" s="1468"/>
      <c r="Z4241" s="1469"/>
      <c r="AA4241" s="1470"/>
      <c r="AB4241" s="1471"/>
      <c r="AC4241" s="1472"/>
      <c r="AD4241" s="1623"/>
      <c r="AE4241" s="1624"/>
      <c r="AF4241" s="1624"/>
    </row>
    <row r="4242" spans="1:33" s="236" customFormat="1" ht="12" customHeight="1" x14ac:dyDescent="0.2">
      <c r="A4242" s="220"/>
      <c r="B4242" s="221"/>
      <c r="C4242" s="221"/>
      <c r="D4242" s="222">
        <f>SUM(G4242:I4242)</f>
        <v>0</v>
      </c>
      <c r="E4242" s="220"/>
      <c r="F4242" s="220">
        <f>SUM(F4243:F4246)</f>
        <v>0</v>
      </c>
      <c r="G4242" s="220">
        <f>SUM(G4243:G4246)</f>
        <v>0</v>
      </c>
      <c r="H4242" s="220">
        <f>SUM(H4243:H4246)</f>
        <v>0</v>
      </c>
      <c r="I4242" s="220">
        <f>SUM(I4243:I4246)</f>
        <v>0</v>
      </c>
      <c r="J4242" s="223"/>
      <c r="K4242" s="223"/>
      <c r="L4242" s="223"/>
      <c r="M4242" s="224"/>
      <c r="N4242" s="224"/>
      <c r="O4242" s="224"/>
      <c r="P4242" s="224"/>
      <c r="Q4242" s="224"/>
      <c r="R4242" s="224"/>
      <c r="S4242" s="225">
        <v>1</v>
      </c>
      <c r="T4242" s="1442"/>
      <c r="U4242" s="227"/>
      <c r="V4242" s="228"/>
      <c r="W4242" s="229"/>
      <c r="X4242" s="230">
        <f>SUM(Y4242:Y4246)</f>
        <v>0</v>
      </c>
      <c r="Y4242" s="231"/>
      <c r="Z4242" s="231">
        <v>0</v>
      </c>
      <c r="AA4242" s="232">
        <f>X4242-Z4242</f>
        <v>0</v>
      </c>
      <c r="AB4242" s="221"/>
      <c r="AC4242" s="234"/>
      <c r="AD4242" s="384">
        <f>SUM(AD4243:AD4246)</f>
        <v>0</v>
      </c>
    </row>
    <row r="4243" spans="1:33" x14ac:dyDescent="0.2">
      <c r="A4243" s="202"/>
      <c r="B4243" s="237"/>
      <c r="C4243" s="238"/>
      <c r="D4243" s="252"/>
      <c r="E4243" s="240"/>
      <c r="F4243" s="240"/>
      <c r="G4243" s="240"/>
      <c r="H4243" s="240"/>
      <c r="I4243" s="240"/>
      <c r="J4243" s="241"/>
      <c r="K4243" s="241"/>
      <c r="L4243" s="241"/>
      <c r="M4243" s="242"/>
      <c r="N4243" s="242"/>
      <c r="O4243" s="242"/>
      <c r="P4243" s="242"/>
      <c r="Q4243" s="242"/>
      <c r="R4243" s="242"/>
      <c r="S4243" s="243" t="s">
        <v>4561</v>
      </c>
      <c r="T4243" s="1371"/>
      <c r="U4243" s="245"/>
      <c r="V4243" s="246"/>
      <c r="X4243" s="247"/>
      <c r="Y4243" s="248"/>
      <c r="Z4243" s="202"/>
      <c r="AA4243" s="202"/>
      <c r="AB4243" s="243"/>
      <c r="AC4243" s="249" t="str">
        <f>IF(B4243="","",(IFERROR(VLOOKUP(B4243,Projecten!A$4:X$9452,5,FALSE),"niet bekend")))</f>
        <v/>
      </c>
      <c r="AD4243" s="330" t="str">
        <f>IF(AC4243="","",(IF(F4243=0,AF4243,(F4243/AC4243*AF4243))))</f>
        <v/>
      </c>
      <c r="AE4243" s="211" t="str">
        <f>IF(B4243="","",(IFERROR(VLOOKUP(B4243,Projecten!A$4:X$9452,23,FALSE),"niet bekend")))</f>
        <v/>
      </c>
      <c r="AF4243" s="330" t="str">
        <f>IF(B4243="","",(IFERROR(VLOOKUP(B4243,Projecten!A$4:X$9452,12,FALSE),"niet bekend")))</f>
        <v/>
      </c>
      <c r="AG4243" s="209"/>
    </row>
    <row r="4244" spans="1:33" s="259" customFormat="1" x14ac:dyDescent="0.2">
      <c r="A4244" s="202"/>
      <c r="B4244" s="250"/>
      <c r="C4244" s="251"/>
      <c r="D4244" s="252"/>
      <c r="E4244" s="239"/>
      <c r="F4244" s="239"/>
      <c r="G4244" s="239"/>
      <c r="H4244" s="239"/>
      <c r="I4244" s="239"/>
      <c r="J4244" s="253"/>
      <c r="K4244" s="253"/>
      <c r="L4244" s="253"/>
      <c r="M4244" s="253"/>
      <c r="N4244" s="254"/>
      <c r="O4244" s="254"/>
      <c r="P4244" s="254"/>
      <c r="Q4244" s="254"/>
      <c r="R4244" s="254"/>
      <c r="S4244" s="243">
        <v>2018</v>
      </c>
      <c r="T4244" s="1443"/>
      <c r="U4244" s="255"/>
      <c r="V4244" s="256"/>
      <c r="W4244" s="260"/>
      <c r="X4244" s="239"/>
      <c r="Y4244" s="257"/>
      <c r="Z4244" s="239"/>
      <c r="AA4244" s="239"/>
      <c r="AB4244" s="1120"/>
      <c r="AC4244" s="249" t="str">
        <f>IF(B4244="","",(IFERROR(VLOOKUP(B4244,Projecten!A$4:X$9452,5,FALSE),"niet bekend")))</f>
        <v/>
      </c>
      <c r="AD4244" s="330" t="str">
        <f>IF(AC4244="","",(IF(F4244=0,AF4244,(F4244/AC4244*AF4244))))</f>
        <v/>
      </c>
      <c r="AE4244" s="211" t="str">
        <f>IF(B4244="","",(IFERROR(VLOOKUP(B4244,Projecten!A$4:X$9452,23,FALSE),"niet bekend")))</f>
        <v/>
      </c>
      <c r="AF4244" s="330" t="str">
        <f>IF(B4244="","",(IFERROR(VLOOKUP(B4244,Projecten!A$4:X$9452,12,FALSE),"niet bekend")))</f>
        <v/>
      </c>
    </row>
    <row r="4245" spans="1:33" s="259" customFormat="1" x14ac:dyDescent="0.2">
      <c r="A4245" s="202">
        <v>42546</v>
      </c>
      <c r="B4245" s="250"/>
      <c r="C4245" s="251"/>
      <c r="D4245" s="252" t="s">
        <v>4560</v>
      </c>
      <c r="E4245" s="239"/>
      <c r="F4245" s="239"/>
      <c r="G4245" s="239"/>
      <c r="H4245" s="239"/>
      <c r="I4245" s="239"/>
      <c r="J4245" s="253"/>
      <c r="K4245" s="253"/>
      <c r="L4245" s="253"/>
      <c r="M4245" s="253"/>
      <c r="N4245" s="254"/>
      <c r="O4245" s="254"/>
      <c r="P4245" s="254"/>
      <c r="Q4245" s="254"/>
      <c r="R4245" s="254"/>
      <c r="S4245" s="243"/>
      <c r="T4245" s="1443"/>
      <c r="U4245" s="255"/>
      <c r="V4245" s="256"/>
      <c r="W4245" s="260"/>
      <c r="X4245" s="239"/>
      <c r="Y4245" s="257"/>
      <c r="Z4245" s="239"/>
      <c r="AA4245" s="239"/>
      <c r="AB4245" s="1120"/>
      <c r="AC4245" s="249"/>
      <c r="AD4245" s="330"/>
      <c r="AE4245" s="211"/>
      <c r="AF4245" s="330"/>
    </row>
    <row r="4246" spans="1:33" s="312" customFormat="1" x14ac:dyDescent="0.2">
      <c r="A4246" s="298"/>
      <c r="B4246" s="299"/>
      <c r="C4246" s="299"/>
      <c r="D4246" s="300"/>
      <c r="E4246" s="300"/>
      <c r="F4246" s="300"/>
      <c r="G4246" s="300"/>
      <c r="H4246" s="300"/>
      <c r="I4246" s="300"/>
      <c r="J4246" s="301"/>
      <c r="K4246" s="301"/>
      <c r="L4246" s="301"/>
      <c r="M4246" s="302"/>
      <c r="N4246" s="302"/>
      <c r="O4246" s="302"/>
      <c r="P4246" s="302"/>
      <c r="Q4246" s="302"/>
      <c r="R4246" s="302"/>
      <c r="S4246" s="303"/>
      <c r="T4246" s="1445"/>
      <c r="U4246" s="305"/>
      <c r="V4246" s="306"/>
      <c r="W4246" s="307"/>
      <c r="X4246" s="307"/>
      <c r="Y4246" s="307"/>
      <c r="Z4246" s="298"/>
      <c r="AA4246" s="308"/>
      <c r="AB4246" s="410"/>
      <c r="AC4246" s="310"/>
      <c r="AD4246" s="412"/>
    </row>
    <row r="4247" spans="1:33" s="236" customFormat="1" ht="12" customHeight="1" x14ac:dyDescent="0.2">
      <c r="A4247" s="220">
        <v>42547</v>
      </c>
      <c r="B4247" s="221" t="s">
        <v>115</v>
      </c>
      <c r="C4247" s="221"/>
      <c r="D4247" s="222">
        <f>SUM(G4247:I4247)</f>
        <v>266</v>
      </c>
      <c r="E4247" s="220"/>
      <c r="F4247" s="220">
        <f>SUM(F4248:F4270)</f>
        <v>10</v>
      </c>
      <c r="G4247" s="220">
        <f>SUM(G4248:G4270)</f>
        <v>160</v>
      </c>
      <c r="H4247" s="220">
        <f>SUM(H4248:H4270)</f>
        <v>67</v>
      </c>
      <c r="I4247" s="220">
        <f>SUM(I4248:I4270)</f>
        <v>39</v>
      </c>
      <c r="J4247" s="1625"/>
      <c r="K4247" s="1625"/>
      <c r="L4247" s="1625"/>
      <c r="M4247" s="1626"/>
      <c r="N4247" s="224"/>
      <c r="O4247" s="224"/>
      <c r="P4247" s="224"/>
      <c r="Q4247" s="224"/>
      <c r="R4247" s="224"/>
      <c r="S4247" s="225">
        <v>2</v>
      </c>
      <c r="T4247" s="1442"/>
      <c r="U4247" s="227"/>
      <c r="V4247" s="228"/>
      <c r="W4247" s="229"/>
      <c r="X4247" s="230">
        <f>SUM(Y4247:Y4270)</f>
        <v>377.5</v>
      </c>
      <c r="Y4247" s="231"/>
      <c r="Z4247" s="231">
        <v>0</v>
      </c>
      <c r="AA4247" s="232">
        <f>X4247-Z4247</f>
        <v>377.5</v>
      </c>
      <c r="AB4247" s="233" t="str">
        <f>CONCATENATE("week ",S4247)</f>
        <v>week 2</v>
      </c>
      <c r="AC4247" s="234"/>
      <c r="AD4247" s="384">
        <f>SUM(AD4248:AD4270)</f>
        <v>68309.090000000011</v>
      </c>
    </row>
    <row r="4248" spans="1:33" x14ac:dyDescent="0.2">
      <c r="A4248" s="202"/>
      <c r="B4248" s="237"/>
      <c r="C4248" s="238"/>
      <c r="D4248" s="239"/>
      <c r="E4248" s="240"/>
      <c r="F4248" s="240"/>
      <c r="G4248" s="240"/>
      <c r="H4248" s="240"/>
      <c r="I4248" s="240"/>
      <c r="J4248" s="241"/>
      <c r="K4248" s="241"/>
      <c r="L4248" s="241"/>
      <c r="M4248" s="242"/>
      <c r="N4248" s="242"/>
      <c r="O4248" s="242"/>
      <c r="P4248" s="242"/>
      <c r="Q4248" s="242"/>
      <c r="R4248" s="242"/>
      <c r="S4248" s="243" t="s">
        <v>4562</v>
      </c>
      <c r="T4248" s="1371"/>
      <c r="U4248" s="245"/>
      <c r="V4248" s="246"/>
      <c r="X4248" s="247" t="s">
        <v>4856</v>
      </c>
      <c r="Y4248" s="248"/>
      <c r="Z4248" s="202"/>
      <c r="AA4248" s="202"/>
      <c r="AB4248" s="211"/>
      <c r="AC4248" s="249" t="str">
        <f>IF(B4248="","",(IFERROR(VLOOKUP(B4248,Projecten!A$4:X$9452,5,FALSE),"niet bekend")))</f>
        <v/>
      </c>
      <c r="AD4248" s="330" t="str">
        <f>IF(AC4248="","",(IF(F4248=0,AF4248,(F4248/AC4248*AF4248))))</f>
        <v/>
      </c>
      <c r="AE4248" s="211" t="str">
        <f>IF(B4248="","",(IFERROR(VLOOKUP(B4248,Projecten!A$4:X$9452,23,FALSE),"niet bekend")))</f>
        <v/>
      </c>
      <c r="AF4248" s="330" t="str">
        <f>IF(B4248="","",(IFERROR(VLOOKUP(B4248,Projecten!A$4:X$9452,12,FALSE),"niet bekend")))</f>
        <v/>
      </c>
      <c r="AG4248" s="209"/>
    </row>
    <row r="4249" spans="1:33" s="259" customFormat="1" x14ac:dyDescent="0.2">
      <c r="A4249" s="202"/>
      <c r="B4249" s="250"/>
      <c r="C4249" s="251"/>
      <c r="D4249" s="252"/>
      <c r="E4249" s="239"/>
      <c r="F4249" s="239"/>
      <c r="G4249" s="239"/>
      <c r="H4249" s="239"/>
      <c r="I4249" s="239"/>
      <c r="J4249" s="253"/>
      <c r="K4249" s="253"/>
      <c r="L4249" s="253"/>
      <c r="M4249" s="253"/>
      <c r="N4249" s="254"/>
      <c r="O4249" s="254"/>
      <c r="P4249" s="254"/>
      <c r="Q4249" s="254"/>
      <c r="R4249" s="254"/>
      <c r="S4249" s="243">
        <v>2019</v>
      </c>
      <c r="T4249" s="1443"/>
      <c r="U4249" s="255"/>
      <c r="V4249" s="256"/>
      <c r="W4249" s="239"/>
      <c r="X4249" s="239"/>
      <c r="Y4249" s="257"/>
      <c r="Z4249" s="239"/>
      <c r="AA4249" s="239"/>
      <c r="AB4249" s="258"/>
      <c r="AC4249" s="249" t="str">
        <f>IF(B4249="","",(IFERROR(VLOOKUP(B4249,Projecten!A$4:X$9452,5,FALSE),"niet bekend")))</f>
        <v/>
      </c>
      <c r="AD4249" s="330" t="str">
        <f>IF(AC4249="","",(IF(F4249=0,AF4249,(F4249/AC4249*AF4249))))</f>
        <v/>
      </c>
      <c r="AE4249" s="211" t="str">
        <f>IF(B4249="","",(IFERROR(VLOOKUP(B4249,Projecten!A$4:X$9452,23,FALSE),"niet bekend")))</f>
        <v/>
      </c>
      <c r="AF4249" s="330" t="str">
        <f>IF(B4249="","",(IFERROR(VLOOKUP(B4249,Projecten!A$4:X$9452,12,FALSE),"niet bekend")))</f>
        <v/>
      </c>
    </row>
    <row r="4250" spans="1:33" s="297" customFormat="1" x14ac:dyDescent="0.2">
      <c r="A4250" s="288">
        <v>43787</v>
      </c>
      <c r="B4250" s="289"/>
      <c r="C4250" s="271"/>
      <c r="D4250" s="252" t="s">
        <v>6588</v>
      </c>
      <c r="E4250" s="288"/>
      <c r="F4250" s="288"/>
      <c r="G4250" s="288"/>
      <c r="H4250" s="288"/>
      <c r="I4250" s="288"/>
      <c r="J4250" s="292"/>
      <c r="K4250" s="292"/>
      <c r="L4250" s="292"/>
      <c r="M4250" s="292"/>
      <c r="N4250" s="291"/>
      <c r="O4250" s="291"/>
      <c r="P4250" s="291"/>
      <c r="Q4250" s="291"/>
      <c r="R4250" s="291"/>
      <c r="S4250" s="271"/>
      <c r="T4250" s="1536"/>
      <c r="U4250" s="293"/>
      <c r="V4250" s="294"/>
      <c r="W4250" s="314"/>
      <c r="X4250" s="288"/>
      <c r="Y4250" s="295"/>
      <c r="Z4250" s="288"/>
      <c r="AA4250" s="288"/>
      <c r="AB4250" s="296"/>
      <c r="AC4250" s="249"/>
      <c r="AD4250" s="330"/>
      <c r="AE4250" s="211"/>
      <c r="AF4250" s="330"/>
    </row>
    <row r="4251" spans="1:33" s="297" customFormat="1" x14ac:dyDescent="0.2">
      <c r="A4251" s="288">
        <v>43788</v>
      </c>
      <c r="B4251" s="289"/>
      <c r="C4251" s="271"/>
      <c r="D4251" s="252" t="s">
        <v>6603</v>
      </c>
      <c r="E4251" s="288"/>
      <c r="F4251" s="288"/>
      <c r="G4251" s="288"/>
      <c r="H4251" s="288"/>
      <c r="I4251" s="288"/>
      <c r="J4251" s="292"/>
      <c r="K4251" s="292"/>
      <c r="L4251" s="292"/>
      <c r="M4251" s="292"/>
      <c r="N4251" s="291"/>
      <c r="O4251" s="291"/>
      <c r="P4251" s="291"/>
      <c r="Q4251" s="291"/>
      <c r="R4251" s="291"/>
      <c r="S4251" s="271"/>
      <c r="T4251" s="1536"/>
      <c r="U4251" s="293"/>
      <c r="V4251" s="294"/>
      <c r="W4251" s="314"/>
      <c r="X4251" s="288"/>
      <c r="Y4251" s="331">
        <v>21.5</v>
      </c>
      <c r="Z4251" s="288"/>
      <c r="AA4251" s="288"/>
      <c r="AB4251" s="296"/>
      <c r="AC4251" s="249"/>
      <c r="AD4251" s="330"/>
      <c r="AE4251" s="211"/>
      <c r="AF4251" s="330"/>
    </row>
    <row r="4252" spans="1:33" s="297" customFormat="1" x14ac:dyDescent="0.2">
      <c r="A4252" s="288">
        <v>43936</v>
      </c>
      <c r="B4252" s="289"/>
      <c r="C4252" s="271"/>
      <c r="D4252" s="252" t="s">
        <v>6615</v>
      </c>
      <c r="E4252" s="288"/>
      <c r="F4252" s="288"/>
      <c r="G4252" s="288"/>
      <c r="H4252" s="288"/>
      <c r="I4252" s="288"/>
      <c r="J4252" s="290"/>
      <c r="K4252" s="290"/>
      <c r="L4252" s="290"/>
      <c r="M4252" s="290"/>
      <c r="N4252" s="291"/>
      <c r="O4252" s="291"/>
      <c r="P4252" s="291"/>
      <c r="Q4252" s="291"/>
      <c r="R4252" s="291"/>
      <c r="S4252" s="271"/>
      <c r="T4252" s="1536"/>
      <c r="U4252" s="245"/>
      <c r="V4252" s="246"/>
      <c r="W4252" s="265"/>
      <c r="X4252" s="314"/>
      <c r="Y4252" s="257">
        <v>4</v>
      </c>
      <c r="Z4252" s="288"/>
      <c r="AA4252" s="288"/>
      <c r="AB4252" s="296"/>
      <c r="AC4252" s="249" t="str">
        <f>IF(B4252="","",(IFERROR(VLOOKUP(B4252,Projecten!A$4:X$9452,5,FALSE),"niet bekend")))</f>
        <v/>
      </c>
      <c r="AD4252" s="330" t="str">
        <f t="shared" ref="AD4252:AD4260" si="278">IF(AC4252="","",(IF(F4252=0,AF4252,(F4252/AC4252*AF4252))))</f>
        <v/>
      </c>
      <c r="AE4252" s="211" t="str">
        <f>IF(B4252="","",(IFERROR(VLOOKUP(B4252,Projecten!A$4:X$9452,23,FALSE),"niet bekend")))</f>
        <v/>
      </c>
      <c r="AF4252" s="330" t="str">
        <f>IF(B4252="","",(IFERROR(VLOOKUP(B4252,Projecten!A$4:X$9452,12,FALSE),"niet bekend")))</f>
        <v/>
      </c>
    </row>
    <row r="4253" spans="1:33" s="297" customFormat="1" x14ac:dyDescent="0.2">
      <c r="A4253" s="288">
        <v>43789</v>
      </c>
      <c r="B4253" s="289">
        <v>20190009</v>
      </c>
      <c r="C4253" s="271" t="s">
        <v>6583</v>
      </c>
      <c r="D4253" s="271" t="s">
        <v>6582</v>
      </c>
      <c r="E4253" s="288" t="s">
        <v>26</v>
      </c>
      <c r="F4253" s="288">
        <v>0</v>
      </c>
      <c r="G4253" s="288">
        <v>0</v>
      </c>
      <c r="H4253" s="288">
        <v>0</v>
      </c>
      <c r="I4253" s="288">
        <v>0</v>
      </c>
      <c r="J4253" s="290" t="s">
        <v>1485</v>
      </c>
      <c r="K4253" s="290" t="s">
        <v>1485</v>
      </c>
      <c r="L4253" s="290" t="s">
        <v>1485</v>
      </c>
      <c r="M4253" s="290"/>
      <c r="N4253" s="291"/>
      <c r="O4253" s="291"/>
      <c r="P4253" s="291"/>
      <c r="Q4253" s="291"/>
      <c r="R4253" s="291"/>
      <c r="S4253" s="271"/>
      <c r="T4253" s="1536"/>
      <c r="U4253" s="245">
        <v>2</v>
      </c>
      <c r="V4253" s="246"/>
      <c r="W4253" s="202" t="s">
        <v>2265</v>
      </c>
      <c r="X4253" s="314" t="s">
        <v>6584</v>
      </c>
      <c r="Y4253" s="248">
        <v>4</v>
      </c>
      <c r="Z4253" s="288"/>
      <c r="AA4253" s="288"/>
      <c r="AB4253" s="296"/>
      <c r="AC4253" s="249">
        <f>IF(B4253="","",(IFERROR(VLOOKUP(B4253,Projecten!A$4:X$9452,5,FALSE),"niet bekend")))</f>
        <v>0</v>
      </c>
      <c r="AD4253" s="1316">
        <f t="shared" si="278"/>
        <v>1540</v>
      </c>
      <c r="AE4253" s="211">
        <f>IF(B4253="","",(IFERROR(VLOOKUP(B4253,Projecten!A$4:X$9452,23,FALSE),"niet bekend")))</f>
        <v>0</v>
      </c>
      <c r="AF4253" s="330">
        <f>IF(B4253="","",(IFERROR(VLOOKUP(B4253,Projecten!A$4:X$9452,12,FALSE),"niet bekend")))</f>
        <v>1540</v>
      </c>
    </row>
    <row r="4254" spans="1:33" s="297" customFormat="1" x14ac:dyDescent="0.2">
      <c r="A4254" s="288">
        <v>43790</v>
      </c>
      <c r="B4254" s="289">
        <v>20190012</v>
      </c>
      <c r="C4254" s="271" t="s">
        <v>6601</v>
      </c>
      <c r="D4254" s="271" t="s">
        <v>6600</v>
      </c>
      <c r="E4254" s="288" t="s">
        <v>471</v>
      </c>
      <c r="F4254" s="288">
        <v>0</v>
      </c>
      <c r="G4254" s="288">
        <v>1</v>
      </c>
      <c r="H4254" s="288">
        <v>0</v>
      </c>
      <c r="I4254" s="288">
        <v>2</v>
      </c>
      <c r="J4254" s="290" t="s">
        <v>1485</v>
      </c>
      <c r="K4254" s="290" t="s">
        <v>1485</v>
      </c>
      <c r="L4254" s="290" t="s">
        <v>1485</v>
      </c>
      <c r="M4254" s="290" t="s">
        <v>1485</v>
      </c>
      <c r="N4254" s="291" t="s">
        <v>47</v>
      </c>
      <c r="O4254" s="291" t="s">
        <v>47</v>
      </c>
      <c r="P4254" s="291" t="s">
        <v>47</v>
      </c>
      <c r="Q4254" s="291" t="s">
        <v>47</v>
      </c>
      <c r="R4254" s="291" t="s">
        <v>47</v>
      </c>
      <c r="S4254" s="271"/>
      <c r="T4254" s="1536"/>
      <c r="U4254" s="245">
        <v>2</v>
      </c>
      <c r="V4254" s="246"/>
      <c r="W4254" s="202" t="s">
        <v>804</v>
      </c>
      <c r="X4254" s="314" t="s">
        <v>6602</v>
      </c>
      <c r="Y4254" s="248">
        <v>4</v>
      </c>
      <c r="Z4254" s="288"/>
      <c r="AA4254" s="288"/>
      <c r="AB4254" s="296"/>
      <c r="AC4254" s="249">
        <f>IF(B4254="","",(IFERROR(VLOOKUP(B4254,Projecten!A$4:X$9452,5,FALSE),"niet bekend")))</f>
        <v>0</v>
      </c>
      <c r="AD4254" s="1316">
        <f t="shared" si="278"/>
        <v>0</v>
      </c>
      <c r="AE4254" s="211">
        <f>IF(B4254="","",(IFERROR(VLOOKUP(B4254,Projecten!A$4:X$9452,23,FALSE),"niet bekend")))</f>
        <v>0</v>
      </c>
      <c r="AF4254" s="330">
        <f>IF(B4254="","",(IFERROR(VLOOKUP(B4254,Projecten!A$4:X$9452,12,FALSE),"niet bekend")))</f>
        <v>0</v>
      </c>
    </row>
    <row r="4255" spans="1:33" x14ac:dyDescent="0.2">
      <c r="A4255" s="202">
        <v>43791</v>
      </c>
      <c r="B4255" s="770" t="s">
        <v>6310</v>
      </c>
      <c r="C4255" s="238" t="s">
        <v>6484</v>
      </c>
      <c r="D4255" s="238" t="s">
        <v>6293</v>
      </c>
      <c r="E4255" s="240" t="s">
        <v>26</v>
      </c>
      <c r="F4255" s="240">
        <v>1</v>
      </c>
      <c r="G4255" s="240">
        <v>10</v>
      </c>
      <c r="H4255" s="240">
        <v>5</v>
      </c>
      <c r="I4255" s="240">
        <v>4</v>
      </c>
      <c r="J4255" s="262">
        <v>43445</v>
      </c>
      <c r="K4255" s="262">
        <v>43446</v>
      </c>
      <c r="L4255" s="1452" t="s">
        <v>6421</v>
      </c>
      <c r="M4255" s="1441" t="s">
        <v>1485</v>
      </c>
      <c r="N4255" s="254" t="s">
        <v>47</v>
      </c>
      <c r="O4255" s="254" t="s">
        <v>47</v>
      </c>
      <c r="P4255" s="254" t="s">
        <v>47</v>
      </c>
      <c r="Q4255" s="254" t="s">
        <v>47</v>
      </c>
      <c r="R4255" s="254" t="s">
        <v>47</v>
      </c>
      <c r="S4255" s="243"/>
      <c r="T4255" s="1371"/>
      <c r="U4255" s="245" t="s">
        <v>6489</v>
      </c>
      <c r="V4255" s="246"/>
      <c r="W4255" s="202" t="s">
        <v>2265</v>
      </c>
      <c r="X4255" s="265" t="s">
        <v>6587</v>
      </c>
      <c r="Y4255" s="248">
        <v>32</v>
      </c>
      <c r="Z4255" s="202"/>
      <c r="AA4255" s="489"/>
      <c r="AB4255" s="211"/>
      <c r="AC4255" s="249">
        <f>IF(B4255="","",(IFERROR(VLOOKUP(B4255,Projecten!A$4:X$9452,5,FALSE),"niet bekend")))</f>
        <v>1</v>
      </c>
      <c r="AD4255" s="1316">
        <f t="shared" si="278"/>
        <v>7829.22</v>
      </c>
      <c r="AE4255" s="211">
        <f>IF(B4255="","",(IFERROR(VLOOKUP(B4255,Projecten!A$4:X$9452,23,FALSE),"niet bekend")))</f>
        <v>7829.22</v>
      </c>
      <c r="AF4255" s="330">
        <f>IF(B4255="","",(IFERROR(VLOOKUP(B4255,Projecten!A$4:X$9452,12,FALSE),"niet bekend")))</f>
        <v>7829.22</v>
      </c>
      <c r="AG4255" s="209"/>
    </row>
    <row r="4256" spans="1:33" x14ac:dyDescent="0.2">
      <c r="A4256" s="202">
        <v>43792</v>
      </c>
      <c r="B4256" s="770" t="s">
        <v>6311</v>
      </c>
      <c r="C4256" s="238" t="s">
        <v>6484</v>
      </c>
      <c r="D4256" s="238" t="s">
        <v>6294</v>
      </c>
      <c r="E4256" s="240" t="s">
        <v>26</v>
      </c>
      <c r="F4256" s="240">
        <v>1</v>
      </c>
      <c r="G4256" s="240">
        <v>10</v>
      </c>
      <c r="H4256" s="240">
        <v>5</v>
      </c>
      <c r="I4256" s="240">
        <v>4</v>
      </c>
      <c r="J4256" s="262">
        <v>43445</v>
      </c>
      <c r="K4256" s="262">
        <v>43446</v>
      </c>
      <c r="L4256" s="1452" t="s">
        <v>6421</v>
      </c>
      <c r="M4256" s="1441" t="s">
        <v>1485</v>
      </c>
      <c r="N4256" s="254" t="s">
        <v>47</v>
      </c>
      <c r="O4256" s="254" t="s">
        <v>47</v>
      </c>
      <c r="P4256" s="254" t="s">
        <v>47</v>
      </c>
      <c r="Q4256" s="254" t="s">
        <v>47</v>
      </c>
      <c r="R4256" s="254" t="s">
        <v>47</v>
      </c>
      <c r="S4256" s="243"/>
      <c r="T4256" s="1371"/>
      <c r="U4256" s="245" t="s">
        <v>6489</v>
      </c>
      <c r="V4256" s="246"/>
      <c r="W4256" s="202" t="s">
        <v>2265</v>
      </c>
      <c r="X4256" s="265" t="s">
        <v>6587</v>
      </c>
      <c r="Y4256" s="248">
        <v>32</v>
      </c>
      <c r="Z4256" s="202"/>
      <c r="AA4256" s="489"/>
      <c r="AB4256" s="211"/>
      <c r="AC4256" s="249">
        <f>IF(B4256="","",(IFERROR(VLOOKUP(B4256,Projecten!A$4:X$9452,5,FALSE),"niet bekend")))</f>
        <v>1</v>
      </c>
      <c r="AD4256" s="1316">
        <f t="shared" si="278"/>
        <v>7829.22</v>
      </c>
      <c r="AE4256" s="211">
        <f>IF(B4256="","",(IFERROR(VLOOKUP(B4256,Projecten!A$4:X$9452,23,FALSE),"niet bekend")))</f>
        <v>7829.22</v>
      </c>
      <c r="AF4256" s="330">
        <f>IF(B4256="","",(IFERROR(VLOOKUP(B4256,Projecten!A$4:X$9452,12,FALSE),"niet bekend")))</f>
        <v>7829.22</v>
      </c>
      <c r="AG4256" s="209"/>
    </row>
    <row r="4257" spans="1:33" x14ac:dyDescent="0.2">
      <c r="A4257" s="202">
        <v>43793</v>
      </c>
      <c r="B4257" s="770" t="s">
        <v>6312</v>
      </c>
      <c r="C4257" s="238" t="s">
        <v>6485</v>
      </c>
      <c r="D4257" s="238" t="s">
        <v>6295</v>
      </c>
      <c r="E4257" s="240" t="s">
        <v>26</v>
      </c>
      <c r="F4257" s="240">
        <v>1</v>
      </c>
      <c r="G4257" s="240">
        <v>10</v>
      </c>
      <c r="H4257" s="240">
        <v>5</v>
      </c>
      <c r="I4257" s="240">
        <v>4</v>
      </c>
      <c r="J4257" s="262">
        <v>43445</v>
      </c>
      <c r="K4257" s="262">
        <v>43446</v>
      </c>
      <c r="L4257" s="1452" t="s">
        <v>6421</v>
      </c>
      <c r="M4257" s="1441" t="s">
        <v>1485</v>
      </c>
      <c r="N4257" s="254" t="s">
        <v>47</v>
      </c>
      <c r="O4257" s="254" t="s">
        <v>47</v>
      </c>
      <c r="P4257" s="254" t="s">
        <v>47</v>
      </c>
      <c r="Q4257" s="254" t="s">
        <v>47</v>
      </c>
      <c r="R4257" s="254" t="s">
        <v>47</v>
      </c>
      <c r="S4257" s="243"/>
      <c r="T4257" s="1371"/>
      <c r="U4257" s="245" t="s">
        <v>6489</v>
      </c>
      <c r="V4257" s="246"/>
      <c r="W4257" s="202" t="s">
        <v>2265</v>
      </c>
      <c r="X4257" s="265" t="s">
        <v>6587</v>
      </c>
      <c r="Y4257" s="248">
        <v>32</v>
      </c>
      <c r="Z4257" s="202"/>
      <c r="AA4257" s="489"/>
      <c r="AB4257" s="211"/>
      <c r="AC4257" s="249">
        <f>IF(B4257="","",(IFERROR(VLOOKUP(B4257,Projecten!A$4:X$9452,5,FALSE),"niet bekend")))</f>
        <v>1</v>
      </c>
      <c r="AD4257" s="1316">
        <f t="shared" si="278"/>
        <v>7829.22</v>
      </c>
      <c r="AE4257" s="211">
        <f>IF(B4257="","",(IFERROR(VLOOKUP(B4257,Projecten!A$4:X$9452,23,FALSE),"niet bekend")))</f>
        <v>7829.22</v>
      </c>
      <c r="AF4257" s="330">
        <f>IF(B4257="","",(IFERROR(VLOOKUP(B4257,Projecten!A$4:X$9452,12,FALSE),"niet bekend")))</f>
        <v>7829.22</v>
      </c>
      <c r="AG4257" s="209"/>
    </row>
    <row r="4258" spans="1:33" x14ac:dyDescent="0.2">
      <c r="A4258" s="202">
        <v>43794</v>
      </c>
      <c r="B4258" s="770" t="s">
        <v>6313</v>
      </c>
      <c r="C4258" s="238" t="s">
        <v>6485</v>
      </c>
      <c r="D4258" s="238" t="s">
        <v>6296</v>
      </c>
      <c r="E4258" s="240" t="s">
        <v>26</v>
      </c>
      <c r="F4258" s="240">
        <v>1</v>
      </c>
      <c r="G4258" s="240">
        <v>10</v>
      </c>
      <c r="H4258" s="240">
        <v>5</v>
      </c>
      <c r="I4258" s="240">
        <v>4</v>
      </c>
      <c r="J4258" s="262">
        <v>43445</v>
      </c>
      <c r="K4258" s="262">
        <v>43446</v>
      </c>
      <c r="L4258" s="1452" t="s">
        <v>6421</v>
      </c>
      <c r="M4258" s="1441" t="s">
        <v>1485</v>
      </c>
      <c r="N4258" s="254" t="s">
        <v>47</v>
      </c>
      <c r="O4258" s="254" t="s">
        <v>47</v>
      </c>
      <c r="P4258" s="254" t="s">
        <v>47</v>
      </c>
      <c r="Q4258" s="254" t="s">
        <v>47</v>
      </c>
      <c r="R4258" s="254" t="s">
        <v>47</v>
      </c>
      <c r="S4258" s="243"/>
      <c r="T4258" s="1371"/>
      <c r="U4258" s="245" t="s">
        <v>6489</v>
      </c>
      <c r="V4258" s="246"/>
      <c r="W4258" s="202" t="s">
        <v>2265</v>
      </c>
      <c r="X4258" s="265" t="s">
        <v>6587</v>
      </c>
      <c r="Y4258" s="248">
        <v>32</v>
      </c>
      <c r="Z4258" s="202"/>
      <c r="AA4258" s="489"/>
      <c r="AB4258" s="211"/>
      <c r="AC4258" s="249">
        <f>IF(B4258="","",(IFERROR(VLOOKUP(B4258,Projecten!A$4:X$9452,5,FALSE),"niet bekend")))</f>
        <v>1</v>
      </c>
      <c r="AD4258" s="1316">
        <f t="shared" si="278"/>
        <v>7829.22</v>
      </c>
      <c r="AE4258" s="211">
        <f>IF(B4258="","",(IFERROR(VLOOKUP(B4258,Projecten!A$4:X$9452,23,FALSE),"niet bekend")))</f>
        <v>7829.22</v>
      </c>
      <c r="AF4258" s="330">
        <f>IF(B4258="","",(IFERROR(VLOOKUP(B4258,Projecten!A$4:X$9452,12,FALSE),"niet bekend")))</f>
        <v>7829.22</v>
      </c>
      <c r="AG4258" s="209"/>
    </row>
    <row r="4259" spans="1:33" x14ac:dyDescent="0.2">
      <c r="A4259" s="202">
        <v>43795</v>
      </c>
      <c r="B4259" s="770">
        <v>2018890</v>
      </c>
      <c r="C4259" s="238">
        <v>122499</v>
      </c>
      <c r="D4259" s="238" t="s">
        <v>6408</v>
      </c>
      <c r="E4259" s="240" t="s">
        <v>317</v>
      </c>
      <c r="F4259" s="240">
        <v>1</v>
      </c>
      <c r="G4259" s="240">
        <v>13</v>
      </c>
      <c r="H4259" s="240">
        <v>9</v>
      </c>
      <c r="I4259" s="240">
        <v>3</v>
      </c>
      <c r="J4259" s="262">
        <v>43452</v>
      </c>
      <c r="K4259" s="262">
        <v>43453</v>
      </c>
      <c r="L4259" s="263" t="s">
        <v>1485</v>
      </c>
      <c r="M4259" s="1441" t="s">
        <v>1485</v>
      </c>
      <c r="N4259" s="322" t="s">
        <v>47</v>
      </c>
      <c r="O4259" s="254" t="s">
        <v>47</v>
      </c>
      <c r="P4259" s="254" t="s">
        <v>47</v>
      </c>
      <c r="Q4259" s="254" t="s">
        <v>47</v>
      </c>
      <c r="R4259" s="254" t="s">
        <v>47</v>
      </c>
      <c r="S4259" s="243"/>
      <c r="T4259" s="1371"/>
      <c r="U4259" s="245" t="s">
        <v>6489</v>
      </c>
      <c r="V4259" s="246"/>
      <c r="W4259" s="202" t="s">
        <v>777</v>
      </c>
      <c r="X4259" s="265" t="s">
        <v>6599</v>
      </c>
      <c r="Y4259" s="248">
        <v>24</v>
      </c>
      <c r="Z4259" s="202"/>
      <c r="AA4259" s="489"/>
      <c r="AB4259" s="211"/>
      <c r="AC4259" s="249">
        <f>IF(B4259="","",(IFERROR(VLOOKUP(B4259,Projecten!A$4:X$9452,5,FALSE),"niet bekend")))</f>
        <v>1</v>
      </c>
      <c r="AD4259" s="1316">
        <f t="shared" si="278"/>
        <v>4273.3999999999996</v>
      </c>
      <c r="AE4259" s="211">
        <f>IF(B4259="","",(IFERROR(VLOOKUP(B4259,Projecten!A$4:X$9452,23,FALSE),"niet bekend")))</f>
        <v>4273.3999999999996</v>
      </c>
      <c r="AF4259" s="330">
        <f>IF(B4259="","",(IFERROR(VLOOKUP(B4259,Projecten!A$4:X$9452,12,FALSE),"niet bekend")))</f>
        <v>4273.3999999999996</v>
      </c>
      <c r="AG4259" s="209"/>
    </row>
    <row r="4260" spans="1:33" s="297" customFormat="1" x14ac:dyDescent="0.2">
      <c r="A4260" s="288">
        <v>43796</v>
      </c>
      <c r="B4260" s="289">
        <v>2018809</v>
      </c>
      <c r="C4260" s="271" t="s">
        <v>6521</v>
      </c>
      <c r="D4260" s="271" t="s">
        <v>6179</v>
      </c>
      <c r="E4260" s="288" t="s">
        <v>2390</v>
      </c>
      <c r="F4260" s="288">
        <v>0</v>
      </c>
      <c r="G4260" s="288">
        <v>10</v>
      </c>
      <c r="H4260" s="288">
        <v>6</v>
      </c>
      <c r="I4260" s="288">
        <v>4</v>
      </c>
      <c r="J4260" s="313">
        <v>43117</v>
      </c>
      <c r="K4260" s="313">
        <v>43116</v>
      </c>
      <c r="L4260" s="290" t="s">
        <v>47</v>
      </c>
      <c r="M4260" s="290" t="s">
        <v>1485</v>
      </c>
      <c r="N4260" s="291" t="s">
        <v>47</v>
      </c>
      <c r="O4260" s="291" t="s">
        <v>47</v>
      </c>
      <c r="P4260" s="291" t="s">
        <v>47</v>
      </c>
      <c r="Q4260" s="291" t="s">
        <v>47</v>
      </c>
      <c r="R4260" s="291" t="s">
        <v>47</v>
      </c>
      <c r="S4260" s="271"/>
      <c r="T4260" s="1536"/>
      <c r="U4260" s="245">
        <v>3</v>
      </c>
      <c r="V4260" s="246"/>
      <c r="W4260" s="202" t="s">
        <v>654</v>
      </c>
      <c r="X4260" s="1023" t="s">
        <v>6626</v>
      </c>
      <c r="Y4260" s="248">
        <v>50</v>
      </c>
      <c r="Z4260" s="288"/>
      <c r="AA4260" s="288"/>
      <c r="AB4260" s="296"/>
      <c r="AC4260" s="268">
        <f>IF(B4260="","",(IFERROR(VLOOKUP(B4260,Projecten!A$4:X$9452,5,FALSE),"niet bekend")))</f>
        <v>0</v>
      </c>
      <c r="AD4260" s="360">
        <f t="shared" si="278"/>
        <v>7500</v>
      </c>
      <c r="AE4260" s="296">
        <f>IF(B4260="","",(IFERROR(VLOOKUP(B4260,Projecten!A$4:X$9452,23,FALSE),"niet bekend")))</f>
        <v>0</v>
      </c>
      <c r="AF4260" s="360">
        <f>IF(B4260="","",(IFERROR(VLOOKUP(B4260,Projecten!A$4:X$9452,12,FALSE),"niet bekend")))</f>
        <v>7500</v>
      </c>
    </row>
    <row r="4261" spans="1:33" s="708" customFormat="1" x14ac:dyDescent="0.2">
      <c r="A4261" s="521"/>
      <c r="B4261" s="1126"/>
      <c r="C4261" s="709"/>
      <c r="D4261" s="709"/>
      <c r="E4261" s="521"/>
      <c r="F4261" s="521"/>
      <c r="G4261" s="521"/>
      <c r="H4261" s="521"/>
      <c r="I4261" s="521"/>
      <c r="J4261" s="1093"/>
      <c r="K4261" s="1093"/>
      <c r="L4261" s="1093"/>
      <c r="M4261" s="1093"/>
      <c r="N4261" s="705"/>
      <c r="O4261" s="705"/>
      <c r="P4261" s="705"/>
      <c r="Q4261" s="705"/>
      <c r="R4261" s="705"/>
      <c r="S4261" s="709"/>
      <c r="T4261" s="1548"/>
      <c r="U4261" s="264"/>
      <c r="V4261" s="323"/>
      <c r="W4261" s="318"/>
      <c r="X4261" s="318"/>
      <c r="Y4261" s="324"/>
      <c r="Z4261" s="521"/>
      <c r="AA4261" s="521"/>
      <c r="AB4261" s="1607"/>
      <c r="AC4261" s="326"/>
      <c r="AD4261" s="398"/>
      <c r="AE4261" s="1607"/>
      <c r="AF4261" s="398"/>
    </row>
    <row r="4262" spans="1:33" s="297" customFormat="1" x14ac:dyDescent="0.2">
      <c r="A4262" s="288">
        <v>43797</v>
      </c>
      <c r="B4262" s="289">
        <v>2018871</v>
      </c>
      <c r="C4262" s="271">
        <v>122511</v>
      </c>
      <c r="D4262" s="271">
        <v>746219</v>
      </c>
      <c r="E4262" s="288" t="s">
        <v>26</v>
      </c>
      <c r="F4262" s="288">
        <v>1</v>
      </c>
      <c r="G4262" s="288">
        <v>9</v>
      </c>
      <c r="H4262" s="288">
        <v>7</v>
      </c>
      <c r="I4262" s="288">
        <v>2</v>
      </c>
      <c r="J4262" s="315">
        <v>43445</v>
      </c>
      <c r="K4262" s="315">
        <v>43446</v>
      </c>
      <c r="L4262" s="290" t="s">
        <v>1485</v>
      </c>
      <c r="M4262" s="290" t="s">
        <v>1485</v>
      </c>
      <c r="N4262" s="291" t="s">
        <v>47</v>
      </c>
      <c r="O4262" s="291" t="s">
        <v>47</v>
      </c>
      <c r="P4262" s="291" t="s">
        <v>47</v>
      </c>
      <c r="Q4262" s="291" t="s">
        <v>47</v>
      </c>
      <c r="R4262" s="291" t="s">
        <v>47</v>
      </c>
      <c r="S4262" s="271"/>
      <c r="T4262" s="1536"/>
      <c r="U4262" s="1503" t="s">
        <v>6197</v>
      </c>
      <c r="V4262" s="246"/>
      <c r="W4262" s="202" t="s">
        <v>162</v>
      </c>
      <c r="X4262" s="314" t="s">
        <v>1341</v>
      </c>
      <c r="Y4262" s="248">
        <v>19</v>
      </c>
      <c r="Z4262" s="288"/>
      <c r="AA4262" s="288"/>
      <c r="AB4262" s="296"/>
      <c r="AC4262" s="249">
        <f>IF(B4262="","",(IFERROR(VLOOKUP(B4262,Projecten!A$4:X$9452,5,FALSE),"niet bekend")))</f>
        <v>1</v>
      </c>
      <c r="AD4262" s="330">
        <f t="shared" ref="AD4262:AD4269" si="279">IF(AC4262="","",(IF(F4262=0,AF4262,(F4262/AC4262*AF4262))))</f>
        <v>3749.84</v>
      </c>
      <c r="AE4262" s="211">
        <f>IF(B4262="","",(IFERROR(VLOOKUP(B4262,Projecten!A$4:X$9452,23,FALSE),"niet bekend")))</f>
        <v>3749.84</v>
      </c>
      <c r="AF4262" s="330">
        <f>IF(B4262="","",(IFERROR(VLOOKUP(B4262,Projecten!A$4:X$9452,12,FALSE),"niet bekend")))</f>
        <v>3749.84</v>
      </c>
    </row>
    <row r="4263" spans="1:33" s="297" customFormat="1" x14ac:dyDescent="0.2">
      <c r="A4263" s="288">
        <v>43798</v>
      </c>
      <c r="B4263" s="289">
        <v>2018892</v>
      </c>
      <c r="C4263" s="271">
        <v>122511</v>
      </c>
      <c r="D4263" s="271">
        <v>771819</v>
      </c>
      <c r="E4263" s="288" t="s">
        <v>26</v>
      </c>
      <c r="F4263" s="288">
        <v>1</v>
      </c>
      <c r="G4263" s="288">
        <v>9</v>
      </c>
      <c r="H4263" s="288">
        <v>5</v>
      </c>
      <c r="I4263" s="288">
        <v>3</v>
      </c>
      <c r="J4263" s="262">
        <v>43452</v>
      </c>
      <c r="K4263" s="262">
        <v>43453</v>
      </c>
      <c r="L4263" s="290" t="s">
        <v>1485</v>
      </c>
      <c r="M4263" s="290" t="s">
        <v>1485</v>
      </c>
      <c r="N4263" s="291" t="s">
        <v>47</v>
      </c>
      <c r="O4263" s="291" t="s">
        <v>47</v>
      </c>
      <c r="P4263" s="291" t="s">
        <v>47</v>
      </c>
      <c r="Q4263" s="291" t="s">
        <v>47</v>
      </c>
      <c r="R4263" s="291" t="s">
        <v>47</v>
      </c>
      <c r="S4263" s="271"/>
      <c r="T4263" s="1536"/>
      <c r="U4263" s="1503" t="s">
        <v>6197</v>
      </c>
      <c r="V4263" s="294"/>
      <c r="W4263" s="202" t="s">
        <v>162</v>
      </c>
      <c r="X4263" s="314" t="s">
        <v>1250</v>
      </c>
      <c r="Y4263" s="331">
        <v>20</v>
      </c>
      <c r="Z4263" s="288"/>
      <c r="AA4263" s="288"/>
      <c r="AB4263" s="296"/>
      <c r="AC4263" s="249">
        <f>IF(B4263="","",(IFERROR(VLOOKUP(B4263,Projecten!A$4:X$9452,5,FALSE),"niet bekend")))</f>
        <v>1</v>
      </c>
      <c r="AD4263" s="330">
        <f t="shared" si="279"/>
        <v>3887.97</v>
      </c>
      <c r="AE4263" s="211">
        <f>IF(B4263="","",(IFERROR(VLOOKUP(B4263,Projecten!A$4:X$9452,23,FALSE),"niet bekend")))</f>
        <v>3887.97</v>
      </c>
      <c r="AF4263" s="330">
        <f>IF(B4263="","",(IFERROR(VLOOKUP(B4263,Projecten!A$4:X$9452,12,FALSE),"niet bekend")))</f>
        <v>3887.97</v>
      </c>
    </row>
    <row r="4264" spans="1:33" x14ac:dyDescent="0.2">
      <c r="A4264" s="202">
        <v>43799</v>
      </c>
      <c r="B4264" s="261">
        <v>2018708</v>
      </c>
      <c r="C4264" s="243">
        <v>122511</v>
      </c>
      <c r="D4264" s="243" t="s">
        <v>6128</v>
      </c>
      <c r="E4264" s="202" t="s">
        <v>26</v>
      </c>
      <c r="F4264" s="202">
        <v>1</v>
      </c>
      <c r="G4264" s="202">
        <v>10</v>
      </c>
      <c r="H4264" s="202">
        <v>5</v>
      </c>
      <c r="I4264" s="202">
        <v>3</v>
      </c>
      <c r="J4264" s="262">
        <v>43452</v>
      </c>
      <c r="K4264" s="262">
        <v>43453</v>
      </c>
      <c r="L4264" s="263" t="s">
        <v>1485</v>
      </c>
      <c r="M4264" s="263" t="s">
        <v>1485</v>
      </c>
      <c r="N4264" s="254" t="s">
        <v>47</v>
      </c>
      <c r="O4264" s="254" t="s">
        <v>47</v>
      </c>
      <c r="P4264" s="254" t="s">
        <v>47</v>
      </c>
      <c r="Q4264" s="254" t="s">
        <v>47</v>
      </c>
      <c r="R4264" s="254" t="s">
        <v>47</v>
      </c>
      <c r="S4264" s="243"/>
      <c r="T4264" s="1371"/>
      <c r="U4264" s="1503" t="s">
        <v>6197</v>
      </c>
      <c r="V4264" s="246"/>
      <c r="W4264" s="202" t="s">
        <v>162</v>
      </c>
      <c r="X4264" s="265" t="s">
        <v>1250</v>
      </c>
      <c r="Y4264" s="248">
        <v>20</v>
      </c>
      <c r="Z4264" s="202"/>
      <c r="AA4264" s="202"/>
      <c r="AB4264" s="211"/>
      <c r="AC4264" s="249">
        <f>IF(B4264="","",(IFERROR(VLOOKUP(B4264,Projecten!A$4:X$9452,5,FALSE),"niet bekend")))</f>
        <v>1</v>
      </c>
      <c r="AD4264" s="1316">
        <f t="shared" si="279"/>
        <v>3875</v>
      </c>
      <c r="AE4264" s="211">
        <f>IF(B4264="","",(IFERROR(VLOOKUP(B4264,Projecten!A$4:X$9452,23,FALSE),"niet bekend")))</f>
        <v>3875</v>
      </c>
      <c r="AF4264" s="330">
        <f>IF(B4264="","",(IFERROR(VLOOKUP(B4264,Projecten!A$4:X$9452,12,FALSE),"niet bekend")))</f>
        <v>3875</v>
      </c>
      <c r="AG4264" s="209"/>
    </row>
    <row r="4265" spans="1:33" x14ac:dyDescent="0.2">
      <c r="A4265" s="202">
        <v>43800</v>
      </c>
      <c r="B4265" s="261">
        <v>2018709</v>
      </c>
      <c r="C4265" s="243">
        <v>122513</v>
      </c>
      <c r="D4265" s="243" t="s">
        <v>6129</v>
      </c>
      <c r="E4265" s="202" t="s">
        <v>26</v>
      </c>
      <c r="F4265" s="202">
        <v>1</v>
      </c>
      <c r="G4265" s="202">
        <v>10</v>
      </c>
      <c r="H4265" s="202">
        <v>5</v>
      </c>
      <c r="I4265" s="202">
        <v>3</v>
      </c>
      <c r="J4265" s="262">
        <v>43452</v>
      </c>
      <c r="K4265" s="262">
        <v>43453</v>
      </c>
      <c r="L4265" s="263" t="s">
        <v>1485</v>
      </c>
      <c r="M4265" s="263" t="s">
        <v>1485</v>
      </c>
      <c r="N4265" s="254" t="s">
        <v>47</v>
      </c>
      <c r="O4265" s="254" t="s">
        <v>47</v>
      </c>
      <c r="P4265" s="254" t="s">
        <v>47</v>
      </c>
      <c r="Q4265" s="254" t="s">
        <v>47</v>
      </c>
      <c r="R4265" s="254" t="s">
        <v>47</v>
      </c>
      <c r="S4265" s="243"/>
      <c r="T4265" s="1371"/>
      <c r="U4265" s="1503" t="s">
        <v>6197</v>
      </c>
      <c r="V4265" s="246"/>
      <c r="W4265" s="202" t="s">
        <v>162</v>
      </c>
      <c r="X4265" s="265" t="s">
        <v>1250</v>
      </c>
      <c r="Y4265" s="248">
        <v>20</v>
      </c>
      <c r="Z4265" s="202"/>
      <c r="AA4265" s="202"/>
      <c r="AB4265" s="211"/>
      <c r="AC4265" s="249">
        <f>IF(B4265="","",(IFERROR(VLOOKUP(B4265,Projecten!A$4:X$9452,5,FALSE),"niet bekend")))</f>
        <v>1</v>
      </c>
      <c r="AD4265" s="1316">
        <f t="shared" si="279"/>
        <v>3875</v>
      </c>
      <c r="AE4265" s="211">
        <f>IF(B4265="","",(IFERROR(VLOOKUP(B4265,Projecten!A$4:X$9452,23,FALSE),"niet bekend")))</f>
        <v>3875</v>
      </c>
      <c r="AF4265" s="330">
        <f>IF(B4265="","",(IFERROR(VLOOKUP(B4265,Projecten!A$4:X$9452,12,FALSE),"niet bekend")))</f>
        <v>3875</v>
      </c>
      <c r="AG4265" s="330"/>
    </row>
    <row r="4266" spans="1:33" x14ac:dyDescent="0.2">
      <c r="A4266" s="202">
        <v>43801</v>
      </c>
      <c r="B4266" s="261">
        <v>2018710</v>
      </c>
      <c r="C4266" s="243">
        <v>122513</v>
      </c>
      <c r="D4266" s="243" t="s">
        <v>6130</v>
      </c>
      <c r="E4266" s="202" t="s">
        <v>26</v>
      </c>
      <c r="F4266" s="202">
        <v>1</v>
      </c>
      <c r="G4266" s="202">
        <v>10</v>
      </c>
      <c r="H4266" s="202">
        <v>5</v>
      </c>
      <c r="I4266" s="202">
        <v>3</v>
      </c>
      <c r="J4266" s="262">
        <v>43452</v>
      </c>
      <c r="K4266" s="262">
        <v>43453</v>
      </c>
      <c r="L4266" s="263" t="s">
        <v>1485</v>
      </c>
      <c r="M4266" s="263" t="s">
        <v>1485</v>
      </c>
      <c r="N4266" s="254" t="s">
        <v>47</v>
      </c>
      <c r="O4266" s="254" t="s">
        <v>47</v>
      </c>
      <c r="P4266" s="254" t="s">
        <v>47</v>
      </c>
      <c r="Q4266" s="254" t="s">
        <v>47</v>
      </c>
      <c r="R4266" s="254" t="s">
        <v>47</v>
      </c>
      <c r="S4266" s="243"/>
      <c r="T4266" s="1371"/>
      <c r="U4266" s="1503" t="s">
        <v>6197</v>
      </c>
      <c r="V4266" s="246"/>
      <c r="W4266" s="202" t="s">
        <v>162</v>
      </c>
      <c r="X4266" s="265" t="s">
        <v>1250</v>
      </c>
      <c r="Y4266" s="248">
        <v>20</v>
      </c>
      <c r="Z4266" s="202"/>
      <c r="AA4266" s="202"/>
      <c r="AB4266" s="211"/>
      <c r="AC4266" s="249">
        <f>IF(B4266="","",(IFERROR(VLOOKUP(B4266,Projecten!A$4:X$9452,5,FALSE),"niet bekend")))</f>
        <v>1</v>
      </c>
      <c r="AD4266" s="1316">
        <f t="shared" si="279"/>
        <v>3875</v>
      </c>
      <c r="AE4266" s="211">
        <f>IF(B4266="","",(IFERROR(VLOOKUP(B4266,Projecten!A$4:X$9452,23,FALSE),"niet bekend")))</f>
        <v>3875</v>
      </c>
      <c r="AF4266" s="330">
        <f>IF(B4266="","",(IFERROR(VLOOKUP(B4266,Projecten!A$4:X$9452,12,FALSE),"niet bekend")))</f>
        <v>3875</v>
      </c>
      <c r="AG4266" s="330"/>
    </row>
    <row r="4267" spans="1:33" s="297" customFormat="1" x14ac:dyDescent="0.2">
      <c r="A4267" s="288">
        <v>43804</v>
      </c>
      <c r="B4267" s="289" t="s">
        <v>6370</v>
      </c>
      <c r="C4267" s="271">
        <v>122516</v>
      </c>
      <c r="D4267" s="271" t="s">
        <v>6373</v>
      </c>
      <c r="E4267" s="288" t="s">
        <v>26</v>
      </c>
      <c r="F4267" s="288">
        <v>0</v>
      </c>
      <c r="G4267" s="288">
        <v>48</v>
      </c>
      <c r="H4267" s="288">
        <v>0</v>
      </c>
      <c r="I4267" s="288">
        <v>0</v>
      </c>
      <c r="J4267" s="315">
        <v>43107</v>
      </c>
      <c r="K4267" s="290" t="s">
        <v>1485</v>
      </c>
      <c r="L4267" s="290" t="s">
        <v>1485</v>
      </c>
      <c r="M4267" s="290" t="s">
        <v>1485</v>
      </c>
      <c r="N4267" s="291" t="s">
        <v>47</v>
      </c>
      <c r="O4267" s="291" t="s">
        <v>47</v>
      </c>
      <c r="P4267" s="291" t="s">
        <v>47</v>
      </c>
      <c r="Q4267" s="291" t="s">
        <v>47</v>
      </c>
      <c r="R4267" s="291" t="s">
        <v>47</v>
      </c>
      <c r="S4267" s="271"/>
      <c r="T4267" s="1536"/>
      <c r="U4267" s="245">
        <v>3</v>
      </c>
      <c r="V4267" s="246"/>
      <c r="W4267" s="202" t="s">
        <v>6345</v>
      </c>
      <c r="X4267" s="314" t="s">
        <v>1556</v>
      </c>
      <c r="Y4267" s="248">
        <v>33</v>
      </c>
      <c r="Z4267" s="288"/>
      <c r="AA4267" s="288"/>
      <c r="AB4267" s="296"/>
      <c r="AC4267" s="249">
        <f>IF(B4267="","",(IFERROR(VLOOKUP(B4267,Projecten!A$4:X$9452,5,FALSE),"niet bekend")))</f>
        <v>0</v>
      </c>
      <c r="AD4267" s="330">
        <f t="shared" si="279"/>
        <v>4416</v>
      </c>
      <c r="AE4267" s="211">
        <f>IF(B4267="","",(IFERROR(VLOOKUP(B4267,Projecten!A$4:X$9452,23,FALSE),"niet bekend")))</f>
        <v>4416</v>
      </c>
      <c r="AF4267" s="330">
        <f>IF(B4267="","",(IFERROR(VLOOKUP(B4267,Projecten!A$4:X$9452,12,FALSE),"niet bekend")))</f>
        <v>4416</v>
      </c>
    </row>
    <row r="4268" spans="1:33" s="297" customFormat="1" x14ac:dyDescent="0.2">
      <c r="A4268" s="288">
        <v>43805</v>
      </c>
      <c r="B4268" s="289" t="s">
        <v>6529</v>
      </c>
      <c r="C4268" s="271">
        <v>122517</v>
      </c>
      <c r="D4268" s="271" t="s">
        <v>6527</v>
      </c>
      <c r="E4268" s="288" t="s">
        <v>26</v>
      </c>
      <c r="F4268" s="288">
        <v>0</v>
      </c>
      <c r="G4268" s="288">
        <v>0</v>
      </c>
      <c r="H4268" s="288">
        <v>5</v>
      </c>
      <c r="I4268" s="288">
        <v>0</v>
      </c>
      <c r="J4268" s="290" t="s">
        <v>1485</v>
      </c>
      <c r="K4268" s="290" t="s">
        <v>1485</v>
      </c>
      <c r="L4268" s="290" t="s">
        <v>1485</v>
      </c>
      <c r="M4268" s="290" t="s">
        <v>1485</v>
      </c>
      <c r="N4268" s="291" t="s">
        <v>47</v>
      </c>
      <c r="O4268" s="291" t="s">
        <v>47</v>
      </c>
      <c r="P4268" s="291" t="s">
        <v>47</v>
      </c>
      <c r="Q4268" s="291" t="s">
        <v>47</v>
      </c>
      <c r="R4268" s="291" t="s">
        <v>47</v>
      </c>
      <c r="S4268" s="271"/>
      <c r="T4268" s="1536"/>
      <c r="U4268" s="245">
        <v>3</v>
      </c>
      <c r="V4268" s="246"/>
      <c r="W4268" s="202" t="s">
        <v>162</v>
      </c>
      <c r="X4268" s="314" t="s">
        <v>6534</v>
      </c>
      <c r="Y4268" s="248">
        <v>10</v>
      </c>
      <c r="Z4268" s="288"/>
      <c r="AA4268" s="288"/>
      <c r="AB4268" s="296"/>
      <c r="AC4268" s="249">
        <f>IF(B4268="","",(IFERROR(VLOOKUP(B4268,Projecten!A$4:X$9452,5,FALSE),"niet bekend")))</f>
        <v>0</v>
      </c>
      <c r="AD4268" s="330">
        <f t="shared" si="279"/>
        <v>0</v>
      </c>
      <c r="AE4268" s="211">
        <f>IF(B4268="","",(IFERROR(VLOOKUP(B4268,Projecten!A$4:X$9452,23,FALSE),"niet bekend")))</f>
        <v>0</v>
      </c>
      <c r="AF4268" s="330">
        <f>IF(B4268="","",(IFERROR(VLOOKUP(B4268,Projecten!A$4:X$9452,12,FALSE),"niet bekend")))</f>
        <v>0</v>
      </c>
    </row>
    <row r="4269" spans="1:33" s="297" customFormat="1" x14ac:dyDescent="0.2">
      <c r="A4269" s="288"/>
      <c r="B4269" s="289"/>
      <c r="C4269" s="271"/>
      <c r="D4269" s="271"/>
      <c r="E4269" s="288"/>
      <c r="F4269" s="288"/>
      <c r="G4269" s="288"/>
      <c r="H4269" s="288"/>
      <c r="I4269" s="521"/>
      <c r="J4269" s="1093"/>
      <c r="K4269" s="1093"/>
      <c r="L4269" s="290"/>
      <c r="M4269" s="290"/>
      <c r="N4269" s="291"/>
      <c r="O4269" s="291"/>
      <c r="P4269" s="291"/>
      <c r="Q4269" s="291"/>
      <c r="R4269" s="291"/>
      <c r="S4269" s="271"/>
      <c r="T4269" s="1536"/>
      <c r="U4269" s="293"/>
      <c r="V4269" s="294"/>
      <c r="W4269" s="202"/>
      <c r="X4269" s="314"/>
      <c r="Y4269" s="331"/>
      <c r="Z4269" s="288"/>
      <c r="AA4269" s="288"/>
      <c r="AB4269" s="296"/>
      <c r="AC4269" s="249" t="str">
        <f>IF(B4269="","",(IFERROR(VLOOKUP(B4269,Projecten!A$4:X$9452,5,FALSE),"niet bekend")))</f>
        <v/>
      </c>
      <c r="AD4269" s="1316" t="str">
        <f t="shared" si="279"/>
        <v/>
      </c>
      <c r="AE4269" s="211" t="str">
        <f>IF(B4269="","",(IFERROR(VLOOKUP(B4269,Projecten!A$4:X$9452,23,FALSE),"niet bekend")))</f>
        <v/>
      </c>
      <c r="AF4269" s="330" t="str">
        <f>IF(B4269="","",(IFERROR(VLOOKUP(B4269,Projecten!A$4:X$9452,12,FALSE),"niet bekend")))</f>
        <v/>
      </c>
    </row>
    <row r="4270" spans="1:33" s="312" customFormat="1" x14ac:dyDescent="0.2">
      <c r="A4270" s="298"/>
      <c r="B4270" s="299"/>
      <c r="C4270" s="299"/>
      <c r="D4270" s="300"/>
      <c r="E4270" s="300"/>
      <c r="F4270" s="300"/>
      <c r="G4270" s="300"/>
      <c r="H4270" s="300"/>
      <c r="I4270" s="300"/>
      <c r="J4270" s="301"/>
      <c r="K4270" s="301"/>
      <c r="L4270" s="301"/>
      <c r="M4270" s="302"/>
      <c r="N4270" s="302"/>
      <c r="O4270" s="302"/>
      <c r="P4270" s="302"/>
      <c r="Q4270" s="302"/>
      <c r="R4270" s="302"/>
      <c r="S4270" s="303"/>
      <c r="T4270" s="1445"/>
      <c r="U4270" s="305"/>
      <c r="V4270" s="306"/>
      <c r="W4270" s="307"/>
      <c r="X4270" s="307"/>
      <c r="Y4270" s="307"/>
      <c r="Z4270" s="298"/>
      <c r="AA4270" s="308"/>
      <c r="AB4270" s="309"/>
      <c r="AC4270" s="310"/>
      <c r="AD4270" s="412"/>
      <c r="AE4270" s="412"/>
      <c r="AF4270" s="412"/>
    </row>
    <row r="4271" spans="1:33" s="236" customFormat="1" ht="12" customHeight="1" x14ac:dyDescent="0.2">
      <c r="A4271" s="220"/>
      <c r="B4271" s="221"/>
      <c r="C4271" s="221"/>
      <c r="D4271" s="222">
        <f>SUM(G4271:I4271)</f>
        <v>345</v>
      </c>
      <c r="E4271" s="220"/>
      <c r="F4271" s="220">
        <f>SUM(F4272:F4308)</f>
        <v>18</v>
      </c>
      <c r="G4271" s="220">
        <f>SUM(G4272:G4308)</f>
        <v>189</v>
      </c>
      <c r="H4271" s="220">
        <f>SUM(H4272:H4308)</f>
        <v>94</v>
      </c>
      <c r="I4271" s="220">
        <f>SUM(I4272:I4308)</f>
        <v>62</v>
      </c>
      <c r="J4271" s="223"/>
      <c r="K4271" s="223"/>
      <c r="L4271" s="223"/>
      <c r="M4271" s="224"/>
      <c r="N4271" s="224"/>
      <c r="O4271" s="224"/>
      <c r="P4271" s="224"/>
      <c r="Q4271" s="224"/>
      <c r="R4271" s="224"/>
      <c r="S4271" s="225">
        <v>3</v>
      </c>
      <c r="T4271" s="226"/>
      <c r="U4271" s="227"/>
      <c r="V4271" s="228"/>
      <c r="W4271" s="229"/>
      <c r="X4271" s="230">
        <f>SUM(Y4271:Y4308)</f>
        <v>440.75</v>
      </c>
      <c r="Y4271" s="231"/>
      <c r="Z4271" s="231">
        <v>0</v>
      </c>
      <c r="AA4271" s="232">
        <f>X4271-Z4271</f>
        <v>440.75</v>
      </c>
      <c r="AB4271" s="233" t="str">
        <f>CONCATENATE("week ",S4271)</f>
        <v>week 3</v>
      </c>
      <c r="AC4271" s="234"/>
      <c r="AD4271" s="384">
        <f>SUM(AD4272:AD4308)</f>
        <v>87125.130000000019</v>
      </c>
    </row>
    <row r="4272" spans="1:33" x14ac:dyDescent="0.2">
      <c r="A4272" s="202"/>
      <c r="B4272" s="237"/>
      <c r="C4272" s="238"/>
      <c r="D4272" s="239"/>
      <c r="E4272" s="240"/>
      <c r="F4272" s="240"/>
      <c r="G4272" s="240"/>
      <c r="H4272" s="240"/>
      <c r="I4272" s="240"/>
      <c r="J4272" s="241"/>
      <c r="K4272" s="241"/>
      <c r="L4272" s="241"/>
      <c r="M4272" s="242"/>
      <c r="N4272" s="242"/>
      <c r="O4272" s="242"/>
      <c r="P4272" s="242"/>
      <c r="Q4272" s="242"/>
      <c r="R4272" s="242"/>
      <c r="S4272" s="243" t="s">
        <v>5740</v>
      </c>
      <c r="T4272" s="244"/>
      <c r="U4272" s="245"/>
      <c r="V4272" s="246"/>
      <c r="X4272" s="247" t="s">
        <v>4856</v>
      </c>
      <c r="Y4272" s="248"/>
      <c r="Z4272" s="202"/>
      <c r="AA4272" s="202"/>
      <c r="AB4272" s="211"/>
      <c r="AC4272" s="249" t="str">
        <f>IF(B4272="","",(IFERROR(VLOOKUP(B4272,Projecten!A$4:X$9452,5,FALSE),"niet bekend")))</f>
        <v/>
      </c>
      <c r="AD4272" s="330" t="str">
        <f>IF(AC4272="","",(IF(F4272=0,AF4272,(F4272/AC4272*AF4272))))</f>
        <v/>
      </c>
      <c r="AE4272" s="211" t="str">
        <f>IF(B4272="","",(IFERROR(VLOOKUP(B4272,Projecten!A$4:X$9452,23,FALSE),"niet bekend")))</f>
        <v/>
      </c>
      <c r="AF4272" s="330" t="str">
        <f>IF(B4272="","",(IFERROR(VLOOKUP(B4272,Projecten!A$4:X$9452,12,FALSE),"niet bekend")))</f>
        <v/>
      </c>
      <c r="AG4272" s="209"/>
    </row>
    <row r="4273" spans="1:36" s="259" customFormat="1" x14ac:dyDescent="0.2">
      <c r="A4273" s="202"/>
      <c r="B4273" s="250"/>
      <c r="C4273" s="251"/>
      <c r="D4273" s="252"/>
      <c r="E4273" s="239"/>
      <c r="F4273" s="239"/>
      <c r="G4273" s="239"/>
      <c r="H4273" s="239"/>
      <c r="I4273" s="239"/>
      <c r="J4273" s="253"/>
      <c r="K4273" s="253"/>
      <c r="L4273" s="253"/>
      <c r="M4273" s="253"/>
      <c r="N4273" s="254"/>
      <c r="O4273" s="254"/>
      <c r="P4273" s="254"/>
      <c r="Q4273" s="254"/>
      <c r="R4273" s="254"/>
      <c r="S4273" s="243">
        <v>2019</v>
      </c>
      <c r="T4273" s="253"/>
      <c r="U4273" s="255"/>
      <c r="V4273" s="256"/>
      <c r="W4273" s="239"/>
      <c r="X4273" s="239"/>
      <c r="Y4273" s="257"/>
      <c r="Z4273" s="239"/>
      <c r="AA4273" s="239"/>
      <c r="AB4273" s="258"/>
      <c r="AC4273" s="249" t="str">
        <f>IF(B4273="","",(IFERROR(VLOOKUP(B4273,Projecten!A$4:X$9452,5,FALSE),"niet bekend")))</f>
        <v/>
      </c>
      <c r="AD4273" s="330" t="str">
        <f>IF(AC4273="","",(IF(F4273=0,AF4273,(F4273/AC4273*AF4273))))</f>
        <v/>
      </c>
      <c r="AE4273" s="211" t="str">
        <f>IF(B4273="","",(IFERROR(VLOOKUP(B4273,Projecten!A$4:X$9452,23,FALSE),"niet bekend")))</f>
        <v/>
      </c>
      <c r="AF4273" s="330" t="str">
        <f>IF(B4273="","",(IFERROR(VLOOKUP(B4273,Projecten!A$4:X$9452,12,FALSE),"niet bekend")))</f>
        <v/>
      </c>
    </row>
    <row r="4274" spans="1:36" s="297" customFormat="1" x14ac:dyDescent="0.2">
      <c r="A4274" s="288">
        <v>44383</v>
      </c>
      <c r="B4274" s="289"/>
      <c r="C4274" s="271"/>
      <c r="D4274" s="252" t="s">
        <v>6629</v>
      </c>
      <c r="E4274" s="288"/>
      <c r="F4274" s="288"/>
      <c r="G4274" s="288"/>
      <c r="H4274" s="288"/>
      <c r="I4274" s="288"/>
      <c r="J4274" s="292"/>
      <c r="K4274" s="292"/>
      <c r="L4274" s="292"/>
      <c r="M4274" s="292"/>
      <c r="N4274" s="291"/>
      <c r="O4274" s="291"/>
      <c r="P4274" s="291"/>
      <c r="Q4274" s="291"/>
      <c r="R4274" s="291"/>
      <c r="S4274" s="271"/>
      <c r="T4274" s="292"/>
      <c r="U4274" s="293"/>
      <c r="V4274" s="294"/>
      <c r="W4274" s="314"/>
      <c r="X4274" s="288"/>
      <c r="Y4274" s="331">
        <v>8.25</v>
      </c>
      <c r="Z4274" s="288"/>
      <c r="AA4274" s="288"/>
      <c r="AB4274" s="296"/>
      <c r="AC4274" s="249"/>
      <c r="AD4274" s="330"/>
      <c r="AE4274" s="211"/>
      <c r="AF4274" s="330"/>
    </row>
    <row r="4275" spans="1:36" s="259" customFormat="1" x14ac:dyDescent="0.2">
      <c r="A4275" s="202">
        <v>44384</v>
      </c>
      <c r="B4275" s="250"/>
      <c r="C4275" s="251"/>
      <c r="D4275" s="252" t="s">
        <v>6630</v>
      </c>
      <c r="E4275" s="239"/>
      <c r="F4275" s="239"/>
      <c r="G4275" s="239"/>
      <c r="H4275" s="239"/>
      <c r="I4275" s="239"/>
      <c r="J4275" s="253"/>
      <c r="K4275" s="253"/>
      <c r="L4275" s="253"/>
      <c r="M4275" s="253"/>
      <c r="N4275" s="254"/>
      <c r="O4275" s="254"/>
      <c r="P4275" s="254"/>
      <c r="Q4275" s="254"/>
      <c r="R4275" s="254"/>
      <c r="S4275" s="243"/>
      <c r="T4275" s="253"/>
      <c r="U4275" s="255"/>
      <c r="V4275" s="256"/>
      <c r="W4275" s="260"/>
      <c r="X4275" s="239"/>
      <c r="Y4275" s="257">
        <v>0</v>
      </c>
      <c r="Z4275" s="239"/>
      <c r="AA4275" s="239"/>
      <c r="AB4275" s="258"/>
      <c r="AC4275" s="249"/>
      <c r="AD4275" s="330"/>
      <c r="AE4275" s="211"/>
      <c r="AF4275" s="330"/>
    </row>
    <row r="4276" spans="1:36" s="259" customFormat="1" x14ac:dyDescent="0.2">
      <c r="A4276" s="202">
        <v>44386</v>
      </c>
      <c r="B4276" s="250"/>
      <c r="C4276" s="251"/>
      <c r="D4276" s="252" t="s">
        <v>5915</v>
      </c>
      <c r="E4276" s="239"/>
      <c r="F4276" s="239"/>
      <c r="G4276" s="239"/>
      <c r="H4276" s="239"/>
      <c r="I4276" s="239"/>
      <c r="J4276" s="253"/>
      <c r="K4276" s="253"/>
      <c r="L4276" s="253"/>
      <c r="M4276" s="253"/>
      <c r="N4276" s="254"/>
      <c r="O4276" s="254"/>
      <c r="P4276" s="254"/>
      <c r="Q4276" s="254"/>
      <c r="R4276" s="254"/>
      <c r="S4276" s="251"/>
      <c r="T4276" s="1443"/>
      <c r="U4276" s="255"/>
      <c r="V4276" s="638"/>
      <c r="W4276" s="260"/>
      <c r="X4276" s="239"/>
      <c r="Y4276" s="257">
        <v>9</v>
      </c>
      <c r="Z4276" s="239"/>
      <c r="AA4276" s="239"/>
      <c r="AB4276" s="1120"/>
      <c r="AD4276" s="258"/>
      <c r="AE4276" s="258"/>
      <c r="AF4276" s="258"/>
      <c r="AG4276" s="249" t="str">
        <f>IF(B4276="","",(IFERROR(VLOOKUP(B4276,Projecten!A$4:X$9452,5,FALSE),"niet bekend")))</f>
        <v/>
      </c>
      <c r="AH4276" s="330" t="str">
        <f>IF(AG4276="","",(IF(F4276=0,AJ4276,(F4276/AG4276*AJ4276))))</f>
        <v/>
      </c>
      <c r="AI4276" s="211" t="str">
        <f>IF(B4276="","",(IFERROR(VLOOKUP(B4276,Projecten!A$4:X$9452,23,FALSE),"niet bekend")))</f>
        <v/>
      </c>
      <c r="AJ4276" s="330" t="str">
        <f>IF(B4276="","",(IFERROR(VLOOKUP(B4276,Projecten!A$4:X$9452,12,FALSE),"niet bekend")))</f>
        <v/>
      </c>
    </row>
    <row r="4277" spans="1:36" s="259" customFormat="1" x14ac:dyDescent="0.2">
      <c r="A4277" s="202">
        <v>44387</v>
      </c>
      <c r="B4277" s="250"/>
      <c r="C4277" s="251"/>
      <c r="D4277" s="252" t="s">
        <v>6662</v>
      </c>
      <c r="E4277" s="239"/>
      <c r="F4277" s="239"/>
      <c r="G4277" s="239"/>
      <c r="H4277" s="239"/>
      <c r="I4277" s="239"/>
      <c r="J4277" s="253"/>
      <c r="K4277" s="253"/>
      <c r="L4277" s="253"/>
      <c r="M4277" s="253"/>
      <c r="N4277" s="254"/>
      <c r="O4277" s="254"/>
      <c r="P4277" s="254"/>
      <c r="Q4277" s="254"/>
      <c r="R4277" s="254"/>
      <c r="S4277" s="251"/>
      <c r="T4277" s="1443"/>
      <c r="U4277" s="255"/>
      <c r="V4277" s="638"/>
      <c r="W4277" s="260"/>
      <c r="X4277" s="239"/>
      <c r="Y4277" s="257">
        <v>1.5</v>
      </c>
      <c r="Z4277" s="239"/>
      <c r="AA4277" s="239"/>
      <c r="AB4277" s="1120"/>
      <c r="AD4277" s="258"/>
      <c r="AE4277" s="258"/>
      <c r="AF4277" s="258"/>
      <c r="AG4277" s="249"/>
      <c r="AH4277" s="330"/>
      <c r="AI4277" s="211"/>
      <c r="AJ4277" s="330"/>
    </row>
    <row r="4278" spans="1:36" s="259" customFormat="1" x14ac:dyDescent="0.2">
      <c r="A4278" s="202">
        <v>44388</v>
      </c>
      <c r="B4278" s="250"/>
      <c r="C4278" s="251"/>
      <c r="D4278" s="252" t="s">
        <v>5739</v>
      </c>
      <c r="E4278" s="239"/>
      <c r="F4278" s="239"/>
      <c r="G4278" s="239"/>
      <c r="H4278" s="239"/>
      <c r="I4278" s="239"/>
      <c r="J4278" s="253"/>
      <c r="K4278" s="253"/>
      <c r="L4278" s="253"/>
      <c r="M4278" s="253"/>
      <c r="N4278" s="254"/>
      <c r="O4278" s="254"/>
      <c r="P4278" s="254"/>
      <c r="Q4278" s="254"/>
      <c r="R4278" s="254"/>
      <c r="S4278" s="251"/>
      <c r="T4278" s="253"/>
      <c r="U4278" s="255"/>
      <c r="V4278" s="256"/>
      <c r="W4278" s="260"/>
      <c r="X4278" s="239"/>
      <c r="Y4278" s="257">
        <v>3</v>
      </c>
      <c r="Z4278" s="239"/>
      <c r="AA4278" s="239"/>
      <c r="AB4278" s="258"/>
      <c r="AC4278" s="249" t="str">
        <f>IF(B4278="","",(IFERROR(VLOOKUP(B4278,Projecten!A$4:X$9452,5,FALSE),"niet bekend")))</f>
        <v/>
      </c>
      <c r="AD4278" s="330" t="str">
        <f>IF(AC4278="","",(IF(F4278=0,AF4278,(F4278/AC4278*AF4278))))</f>
        <v/>
      </c>
      <c r="AE4278" s="211" t="str">
        <f>IF(B4278="","",(IFERROR(VLOOKUP(B4278,Projecten!A$4:X$9452,23,FALSE),"niet bekend")))</f>
        <v/>
      </c>
      <c r="AF4278" s="330" t="str">
        <f>IF(B4278="","",(IFERROR(VLOOKUP(B4278,Projecten!A$4:X$9452,12,FALSE),"niet bekend")))</f>
        <v/>
      </c>
    </row>
    <row r="4279" spans="1:36" s="259" customFormat="1" x14ac:dyDescent="0.2">
      <c r="A4279" s="202">
        <v>44389</v>
      </c>
      <c r="B4279" s="250"/>
      <c r="C4279" s="251"/>
      <c r="D4279" s="252" t="s">
        <v>6611</v>
      </c>
      <c r="E4279" s="239"/>
      <c r="F4279" s="239"/>
      <c r="G4279" s="239"/>
      <c r="H4279" s="239"/>
      <c r="I4279" s="239"/>
      <c r="J4279" s="253"/>
      <c r="K4279" s="253"/>
      <c r="L4279" s="253"/>
      <c r="M4279" s="253"/>
      <c r="N4279" s="254"/>
      <c r="O4279" s="254"/>
      <c r="P4279" s="254"/>
      <c r="Q4279" s="254"/>
      <c r="R4279" s="254"/>
      <c r="S4279" s="251"/>
      <c r="T4279" s="253"/>
      <c r="U4279" s="255"/>
      <c r="V4279" s="256"/>
      <c r="W4279" s="260"/>
      <c r="X4279" s="239"/>
      <c r="Y4279" s="257">
        <v>0</v>
      </c>
      <c r="Z4279" s="239"/>
      <c r="AA4279" s="239"/>
      <c r="AB4279" s="258"/>
      <c r="AC4279" s="249"/>
      <c r="AD4279" s="330"/>
      <c r="AE4279" s="211"/>
      <c r="AF4279" s="330"/>
    </row>
    <row r="4280" spans="1:36" s="259" customFormat="1" x14ac:dyDescent="0.2">
      <c r="A4280" s="202">
        <v>44390</v>
      </c>
      <c r="B4280" s="250"/>
      <c r="C4280" s="251"/>
      <c r="D4280" s="252" t="s">
        <v>6648</v>
      </c>
      <c r="E4280" s="239"/>
      <c r="F4280" s="239"/>
      <c r="G4280" s="239"/>
      <c r="H4280" s="239"/>
      <c r="I4280" s="239"/>
      <c r="J4280" s="253"/>
      <c r="K4280" s="253"/>
      <c r="L4280" s="253"/>
      <c r="M4280" s="253"/>
      <c r="N4280" s="254"/>
      <c r="O4280" s="254"/>
      <c r="P4280" s="254"/>
      <c r="Q4280" s="254"/>
      <c r="R4280" s="254"/>
      <c r="S4280" s="251"/>
      <c r="T4280" s="253"/>
      <c r="U4280" s="255"/>
      <c r="V4280" s="256"/>
      <c r="W4280" s="260"/>
      <c r="X4280" s="239"/>
      <c r="Y4280" s="257">
        <v>0</v>
      </c>
      <c r="Z4280" s="239"/>
      <c r="AA4280" s="239"/>
      <c r="AB4280" s="258"/>
      <c r="AC4280" s="249"/>
      <c r="AD4280" s="330"/>
      <c r="AE4280" s="211"/>
      <c r="AF4280" s="330"/>
    </row>
    <row r="4281" spans="1:36" s="259" customFormat="1" x14ac:dyDescent="0.2">
      <c r="A4281" s="202">
        <v>44391</v>
      </c>
      <c r="B4281" s="250"/>
      <c r="C4281" s="251"/>
      <c r="D4281" s="252" t="s">
        <v>6539</v>
      </c>
      <c r="E4281" s="239"/>
      <c r="F4281" s="239"/>
      <c r="G4281" s="239"/>
      <c r="H4281" s="239"/>
      <c r="I4281" s="239"/>
      <c r="J4281" s="253"/>
      <c r="K4281" s="253"/>
      <c r="L4281" s="253"/>
      <c r="M4281" s="253"/>
      <c r="N4281" s="254"/>
      <c r="O4281" s="254"/>
      <c r="P4281" s="254"/>
      <c r="Q4281" s="254"/>
      <c r="R4281" s="254"/>
      <c r="S4281" s="251"/>
      <c r="T4281" s="253"/>
      <c r="U4281" s="255"/>
      <c r="V4281" s="256"/>
      <c r="W4281" s="260"/>
      <c r="X4281" s="239"/>
      <c r="Y4281" s="257">
        <v>0</v>
      </c>
      <c r="Z4281" s="239"/>
      <c r="AA4281" s="239"/>
      <c r="AB4281" s="258"/>
      <c r="AC4281" s="249"/>
      <c r="AD4281" s="330"/>
      <c r="AE4281" s="211"/>
      <c r="AF4281" s="330"/>
    </row>
    <row r="4282" spans="1:36" s="259" customFormat="1" x14ac:dyDescent="0.2">
      <c r="A4282" s="202"/>
      <c r="B4282" s="250"/>
      <c r="C4282" s="251"/>
      <c r="D4282" s="251"/>
      <c r="E4282" s="239"/>
      <c r="F4282" s="239"/>
      <c r="G4282" s="239"/>
      <c r="H4282" s="239"/>
      <c r="I4282" s="239"/>
      <c r="J4282" s="253"/>
      <c r="K4282" s="253"/>
      <c r="L4282" s="253"/>
      <c r="M4282" s="253"/>
      <c r="N4282" s="254"/>
      <c r="O4282" s="254"/>
      <c r="P4282" s="254"/>
      <c r="Q4282" s="254"/>
      <c r="R4282" s="254"/>
      <c r="S4282" s="251"/>
      <c r="T4282" s="253"/>
      <c r="U4282" s="255"/>
      <c r="V4282" s="256"/>
      <c r="W4282" s="239"/>
      <c r="X4282" s="239"/>
      <c r="Y4282" s="257"/>
      <c r="Z4282" s="239"/>
      <c r="AA4282" s="239"/>
      <c r="AB4282" s="258"/>
      <c r="AC4282" s="249" t="str">
        <f>IF(B4282="","",(IFERROR(VLOOKUP(B4282,Projecten!A$4:X$9452,5,FALSE),"niet bekend")))</f>
        <v/>
      </c>
      <c r="AD4282" s="330"/>
      <c r="AE4282" s="211" t="str">
        <f>IF(B4282="","",(IFERROR(VLOOKUP(B4282,Projecten!A$4:X$9452,23,FALSE),"niet bekend")))</f>
        <v/>
      </c>
      <c r="AF4282" s="330" t="str">
        <f>IF(B4282="","",(IFERROR(VLOOKUP(B4282,Projecten!A$4:X$9452,12,FALSE),"niet bekend")))</f>
        <v/>
      </c>
    </row>
    <row r="4283" spans="1:36" s="297" customFormat="1" ht="10.5" customHeight="1" x14ac:dyDescent="0.2">
      <c r="A4283" s="288">
        <v>44392</v>
      </c>
      <c r="B4283" s="272" t="s">
        <v>6448</v>
      </c>
      <c r="C4283" s="272">
        <v>122521</v>
      </c>
      <c r="D4283" s="272" t="s">
        <v>6675</v>
      </c>
      <c r="E4283" s="273" t="s">
        <v>352</v>
      </c>
      <c r="F4283" s="273">
        <v>1</v>
      </c>
      <c r="G4283" s="273">
        <v>15</v>
      </c>
      <c r="H4283" s="273">
        <v>5</v>
      </c>
      <c r="I4283" s="273">
        <v>4</v>
      </c>
      <c r="J4283" s="313">
        <v>43117</v>
      </c>
      <c r="K4283" s="290" t="s">
        <v>47</v>
      </c>
      <c r="L4283" s="290">
        <v>43109</v>
      </c>
      <c r="M4283" s="290" t="s">
        <v>1485</v>
      </c>
      <c r="N4283" s="291" t="s">
        <v>47</v>
      </c>
      <c r="O4283" s="291" t="s">
        <v>47</v>
      </c>
      <c r="P4283" s="291" t="s">
        <v>47</v>
      </c>
      <c r="Q4283" s="291" t="s">
        <v>47</v>
      </c>
      <c r="R4283" s="291" t="s">
        <v>47</v>
      </c>
      <c r="S4283" s="271"/>
      <c r="T4283" s="292"/>
      <c r="U4283" s="293">
        <v>3</v>
      </c>
      <c r="V4283" s="294"/>
      <c r="W4283" s="202" t="s">
        <v>2910</v>
      </c>
      <c r="X4283" s="314" t="s">
        <v>6627</v>
      </c>
      <c r="Y4283" s="295">
        <v>33</v>
      </c>
      <c r="Z4283" s="288"/>
      <c r="AA4283" s="288"/>
      <c r="AB4283" s="296"/>
      <c r="AC4283" s="249">
        <f>IF(B4283="","",(IFERROR(VLOOKUP(B4283,Projecten!A$4:X$9452,5,FALSE),"niet bekend")))</f>
        <v>1</v>
      </c>
      <c r="AD4283" s="330">
        <f t="shared" ref="AD4283:AD4288" si="280">IF(AC4283="","",(IF(F4283=0,AF4283,(F4283/AC4283*AF4283))))</f>
        <v>5800</v>
      </c>
      <c r="AE4283" s="211">
        <f>IF(B4283="","",(IFERROR(VLOOKUP(B4283,Projecten!A$4:X$9452,23,FALSE),"niet bekend")))</f>
        <v>5800</v>
      </c>
      <c r="AF4283" s="330">
        <f>IF(B4283="","",(IFERROR(VLOOKUP(B4283,Projecten!A$4:X$9452,12,FALSE),"niet bekend")))</f>
        <v>5800</v>
      </c>
    </row>
    <row r="4284" spans="1:36" s="297" customFormat="1" ht="9.75" customHeight="1" x14ac:dyDescent="0.2">
      <c r="A4284" s="288">
        <v>44393</v>
      </c>
      <c r="B4284" s="272">
        <v>2018951</v>
      </c>
      <c r="C4284" s="272" t="s">
        <v>6545</v>
      </c>
      <c r="D4284" s="272" t="s">
        <v>6541</v>
      </c>
      <c r="E4284" s="273" t="s">
        <v>352</v>
      </c>
      <c r="F4284" s="273">
        <v>0</v>
      </c>
      <c r="G4284" s="273">
        <v>1</v>
      </c>
      <c r="H4284" s="273">
        <v>0</v>
      </c>
      <c r="I4284" s="273">
        <v>1</v>
      </c>
      <c r="J4284" s="313">
        <v>43117</v>
      </c>
      <c r="K4284" s="290" t="s">
        <v>1485</v>
      </c>
      <c r="L4284" s="290" t="s">
        <v>1485</v>
      </c>
      <c r="M4284" s="290" t="s">
        <v>1485</v>
      </c>
      <c r="N4284" s="291" t="s">
        <v>47</v>
      </c>
      <c r="O4284" s="291" t="s">
        <v>47</v>
      </c>
      <c r="P4284" s="291" t="s">
        <v>47</v>
      </c>
      <c r="Q4284" s="291" t="s">
        <v>47</v>
      </c>
      <c r="R4284" s="291" t="s">
        <v>47</v>
      </c>
      <c r="S4284" s="271"/>
      <c r="T4284" s="292"/>
      <c r="U4284" s="293">
        <v>3</v>
      </c>
      <c r="V4284" s="294"/>
      <c r="W4284" s="202" t="s">
        <v>2910</v>
      </c>
      <c r="X4284" s="314" t="s">
        <v>1341</v>
      </c>
      <c r="Y4284" s="295">
        <v>4</v>
      </c>
      <c r="Z4284" s="288"/>
      <c r="AA4284" s="288"/>
      <c r="AB4284" s="296"/>
      <c r="AC4284" s="249">
        <f>IF(B4284="","",(IFERROR(VLOOKUP(B4284,Projecten!A$4:X$9452,5,FALSE),"niet bekend")))</f>
        <v>0</v>
      </c>
      <c r="AD4284" s="330">
        <f t="shared" si="280"/>
        <v>505.97</v>
      </c>
      <c r="AE4284" s="211">
        <f>IF(B4284="","",(IFERROR(VLOOKUP(B4284,Projecten!A$4:X$9452,23,FALSE),"niet bekend")))</f>
        <v>505.97</v>
      </c>
      <c r="AF4284" s="330">
        <f>IF(B4284="","",(IFERROR(VLOOKUP(B4284,Projecten!A$4:X$9452,12,FALSE),"niet bekend")))</f>
        <v>505.97</v>
      </c>
    </row>
    <row r="4285" spans="1:36" s="297" customFormat="1" x14ac:dyDescent="0.2">
      <c r="A4285" s="288">
        <v>44394</v>
      </c>
      <c r="B4285" s="289">
        <v>2018900</v>
      </c>
      <c r="C4285" s="271">
        <v>122514</v>
      </c>
      <c r="D4285" s="271">
        <v>746319</v>
      </c>
      <c r="E4285" s="288" t="s">
        <v>26</v>
      </c>
      <c r="F4285" s="288">
        <v>1</v>
      </c>
      <c r="G4285" s="288">
        <v>9</v>
      </c>
      <c r="H4285" s="288">
        <v>6</v>
      </c>
      <c r="I4285" s="288">
        <v>3</v>
      </c>
      <c r="J4285" s="313">
        <v>43111</v>
      </c>
      <c r="K4285" s="315">
        <v>43454</v>
      </c>
      <c r="L4285" s="290" t="s">
        <v>1485</v>
      </c>
      <c r="M4285" s="290" t="s">
        <v>1485</v>
      </c>
      <c r="N4285" s="291" t="s">
        <v>47</v>
      </c>
      <c r="O4285" s="291" t="s">
        <v>47</v>
      </c>
      <c r="P4285" s="291" t="s">
        <v>47</v>
      </c>
      <c r="Q4285" s="291" t="s">
        <v>47</v>
      </c>
      <c r="R4285" s="291" t="s">
        <v>47</v>
      </c>
      <c r="S4285" s="271"/>
      <c r="T4285" s="292"/>
      <c r="U4285" s="293" t="s">
        <v>6460</v>
      </c>
      <c r="V4285" s="294"/>
      <c r="W4285" s="202" t="s">
        <v>162</v>
      </c>
      <c r="X4285" s="314" t="s">
        <v>6665</v>
      </c>
      <c r="Y4285" s="295">
        <v>18</v>
      </c>
      <c r="Z4285" s="288"/>
      <c r="AA4285" s="288"/>
      <c r="AB4285" s="296"/>
      <c r="AC4285" s="249">
        <f>IF(B4285="","",(IFERROR(VLOOKUP(B4285,Projecten!A$4:X$9452,5,FALSE),"niet bekend")))</f>
        <v>1</v>
      </c>
      <c r="AD4285" s="1316">
        <f t="shared" si="280"/>
        <v>3510.81</v>
      </c>
      <c r="AE4285" s="211">
        <f>IF(B4285="","",(IFERROR(VLOOKUP(B4285,Projecten!A$4:X$9452,23,FALSE),"niet bekend")))</f>
        <v>3510.81</v>
      </c>
      <c r="AF4285" s="330">
        <f>IF(B4285="","",(IFERROR(VLOOKUP(B4285,Projecten!A$4:X$9452,12,FALSE),"niet bekend")))</f>
        <v>3510.81</v>
      </c>
    </row>
    <row r="4286" spans="1:36" s="297" customFormat="1" x14ac:dyDescent="0.2">
      <c r="A4286" s="288">
        <v>44395</v>
      </c>
      <c r="B4286" s="289">
        <v>2018901</v>
      </c>
      <c r="C4286" s="271">
        <v>122514</v>
      </c>
      <c r="D4286" s="271">
        <v>746419</v>
      </c>
      <c r="E4286" s="288" t="s">
        <v>26</v>
      </c>
      <c r="F4286" s="288">
        <v>1</v>
      </c>
      <c r="G4286" s="288">
        <v>9</v>
      </c>
      <c r="H4286" s="288">
        <v>6</v>
      </c>
      <c r="I4286" s="288">
        <v>3</v>
      </c>
      <c r="J4286" s="313">
        <v>43111</v>
      </c>
      <c r="K4286" s="315">
        <v>43454</v>
      </c>
      <c r="L4286" s="290" t="s">
        <v>1485</v>
      </c>
      <c r="M4286" s="290" t="s">
        <v>1485</v>
      </c>
      <c r="N4286" s="291" t="s">
        <v>47</v>
      </c>
      <c r="O4286" s="291" t="s">
        <v>47</v>
      </c>
      <c r="P4286" s="291" t="s">
        <v>47</v>
      </c>
      <c r="Q4286" s="291" t="s">
        <v>47</v>
      </c>
      <c r="R4286" s="291" t="s">
        <v>47</v>
      </c>
      <c r="S4286" s="271"/>
      <c r="T4286" s="292"/>
      <c r="U4286" s="293" t="s">
        <v>6460</v>
      </c>
      <c r="V4286" s="294"/>
      <c r="W4286" s="202" t="s">
        <v>162</v>
      </c>
      <c r="X4286" s="314" t="s">
        <v>6666</v>
      </c>
      <c r="Y4286" s="295">
        <v>18</v>
      </c>
      <c r="Z4286" s="288"/>
      <c r="AA4286" s="288"/>
      <c r="AB4286" s="296"/>
      <c r="AC4286" s="249">
        <f>IF(B4286="","",(IFERROR(VLOOKUP(B4286,Projecten!A$4:X$9452,5,FALSE),"niet bekend")))</f>
        <v>1</v>
      </c>
      <c r="AD4286" s="1316">
        <f t="shared" si="280"/>
        <v>3510.81</v>
      </c>
      <c r="AE4286" s="211">
        <f>IF(B4286="","",(IFERROR(VLOOKUP(B4286,Projecten!A$4:X$9452,23,FALSE),"niet bekend")))</f>
        <v>3510.81</v>
      </c>
      <c r="AF4286" s="330">
        <f>IF(B4286="","",(IFERROR(VLOOKUP(B4286,Projecten!A$4:X$9452,12,FALSE),"niet bekend")))</f>
        <v>3510.81</v>
      </c>
    </row>
    <row r="4287" spans="1:36" s="297" customFormat="1" x14ac:dyDescent="0.2">
      <c r="A4287" s="288">
        <v>44396</v>
      </c>
      <c r="B4287" s="289">
        <v>2018914</v>
      </c>
      <c r="C4287" s="271">
        <v>122518</v>
      </c>
      <c r="D4287" s="271" t="s">
        <v>6528</v>
      </c>
      <c r="E4287" s="288" t="s">
        <v>317</v>
      </c>
      <c r="F4287" s="288">
        <v>1</v>
      </c>
      <c r="G4287" s="288">
        <v>12</v>
      </c>
      <c r="H4287" s="288">
        <v>6</v>
      </c>
      <c r="I4287" s="288">
        <v>5</v>
      </c>
      <c r="J4287" s="315">
        <v>43452</v>
      </c>
      <c r="K4287" s="315">
        <v>43451</v>
      </c>
      <c r="L4287" s="290" t="s">
        <v>1485</v>
      </c>
      <c r="M4287" s="290" t="s">
        <v>1485</v>
      </c>
      <c r="N4287" s="291" t="s">
        <v>47</v>
      </c>
      <c r="O4287" s="291" t="s">
        <v>47</v>
      </c>
      <c r="P4287" s="291" t="s">
        <v>47</v>
      </c>
      <c r="Q4287" s="291" t="s">
        <v>47</v>
      </c>
      <c r="R4287" s="291" t="s">
        <v>47</v>
      </c>
      <c r="S4287" s="271"/>
      <c r="T4287" s="292"/>
      <c r="U4287" s="293">
        <v>3</v>
      </c>
      <c r="V4287" s="294"/>
      <c r="W4287" s="202" t="s">
        <v>777</v>
      </c>
      <c r="X4287" s="314" t="s">
        <v>6638</v>
      </c>
      <c r="Y4287" s="295">
        <v>29</v>
      </c>
      <c r="Z4287" s="288"/>
      <c r="AA4287" s="288"/>
      <c r="AB4287" s="296"/>
      <c r="AC4287" s="249">
        <f>IF(B4287="","",(IFERROR(VLOOKUP(B4287,Projecten!A$4:X$9452,5,FALSE),"niet bekend")))</f>
        <v>1</v>
      </c>
      <c r="AD4287" s="1316">
        <f t="shared" si="280"/>
        <v>5020.18</v>
      </c>
      <c r="AE4287" s="211">
        <f>IF(B4287="","",(IFERROR(VLOOKUP(B4287,Projecten!A$4:X$9452,23,FALSE),"niet bekend")))</f>
        <v>5020.18</v>
      </c>
      <c r="AF4287" s="330">
        <f>IF(B4287="","",(IFERROR(VLOOKUP(B4287,Projecten!A$4:X$9452,12,FALSE),"niet bekend")))</f>
        <v>5020.18</v>
      </c>
    </row>
    <row r="4288" spans="1:36" s="297" customFormat="1" x14ac:dyDescent="0.2">
      <c r="A4288" s="288">
        <v>44397</v>
      </c>
      <c r="B4288" s="289" t="s">
        <v>6445</v>
      </c>
      <c r="C4288" s="271">
        <v>122519</v>
      </c>
      <c r="D4288" s="271" t="s">
        <v>6444</v>
      </c>
      <c r="E4288" s="288" t="s">
        <v>317</v>
      </c>
      <c r="F4288" s="288">
        <v>0</v>
      </c>
      <c r="G4288" s="288">
        <v>11</v>
      </c>
      <c r="H4288" s="288">
        <v>0</v>
      </c>
      <c r="I4288" s="288">
        <v>0</v>
      </c>
      <c r="J4288" s="315">
        <v>43109</v>
      </c>
      <c r="K4288" s="290" t="s">
        <v>1485</v>
      </c>
      <c r="L4288" s="290" t="s">
        <v>1485</v>
      </c>
      <c r="M4288" s="290" t="s">
        <v>1485</v>
      </c>
      <c r="N4288" s="291" t="s">
        <v>47</v>
      </c>
      <c r="O4288" s="291" t="s">
        <v>47</v>
      </c>
      <c r="P4288" s="291" t="s">
        <v>47</v>
      </c>
      <c r="Q4288" s="291" t="s">
        <v>47</v>
      </c>
      <c r="R4288" s="291" t="s">
        <v>47</v>
      </c>
      <c r="S4288" s="271"/>
      <c r="T4288" s="292"/>
      <c r="U4288" s="293">
        <v>3</v>
      </c>
      <c r="V4288" s="294"/>
      <c r="W4288" s="202" t="s">
        <v>777</v>
      </c>
      <c r="X4288" s="314" t="s">
        <v>1250</v>
      </c>
      <c r="Y4288" s="295">
        <v>7</v>
      </c>
      <c r="Z4288" s="288"/>
      <c r="AA4288" s="288"/>
      <c r="AB4288" s="296"/>
      <c r="AC4288" s="249">
        <f>IF(B4288="","",(IFERROR(VLOOKUP(B4288,Projecten!A$4:X$9452,5,FALSE),"niet bekend")))</f>
        <v>0</v>
      </c>
      <c r="AD4288" s="1316">
        <f t="shared" si="280"/>
        <v>1236.95</v>
      </c>
      <c r="AE4288" s="211">
        <f>IF(B4288="","",(IFERROR(VLOOKUP(B4288,Projecten!A$4:X$9452,23,FALSE),"niet bekend")))</f>
        <v>1236.95</v>
      </c>
      <c r="AF4288" s="330">
        <f>IF(B4288="","",(IFERROR(VLOOKUP(B4288,Projecten!A$4:X$9452,12,FALSE),"niet bekend")))</f>
        <v>1236.95</v>
      </c>
    </row>
    <row r="4289" spans="1:33" s="297" customFormat="1" x14ac:dyDescent="0.2">
      <c r="A4289" s="288"/>
      <c r="B4289" s="289"/>
      <c r="C4289" s="271"/>
      <c r="D4289" s="271"/>
      <c r="E4289" s="288"/>
      <c r="F4289" s="288"/>
      <c r="G4289" s="288"/>
      <c r="H4289" s="288"/>
      <c r="I4289" s="288"/>
      <c r="J4289" s="315"/>
      <c r="K4289" s="290"/>
      <c r="L4289" s="290"/>
      <c r="M4289" s="290"/>
      <c r="N4289" s="291"/>
      <c r="O4289" s="291"/>
      <c r="P4289" s="291"/>
      <c r="Q4289" s="291"/>
      <c r="R4289" s="291"/>
      <c r="S4289" s="271"/>
      <c r="T4289" s="292"/>
      <c r="U4289" s="293"/>
      <c r="V4289" s="294"/>
      <c r="W4289" s="202"/>
      <c r="X4289" s="314"/>
      <c r="Y4289" s="295"/>
      <c r="Z4289" s="288"/>
      <c r="AA4289" s="288"/>
      <c r="AB4289" s="296"/>
      <c r="AC4289" s="249"/>
      <c r="AD4289" s="1316"/>
      <c r="AE4289" s="211"/>
      <c r="AF4289" s="330"/>
    </row>
    <row r="4290" spans="1:33" s="297" customFormat="1" x14ac:dyDescent="0.2">
      <c r="A4290" s="288">
        <v>44398</v>
      </c>
      <c r="B4290" s="289" t="s">
        <v>6314</v>
      </c>
      <c r="C4290" s="271" t="s">
        <v>6530</v>
      </c>
      <c r="D4290" s="271" t="s">
        <v>6297</v>
      </c>
      <c r="E4290" s="288" t="s">
        <v>26</v>
      </c>
      <c r="F4290" s="288">
        <v>1</v>
      </c>
      <c r="G4290" s="288">
        <v>10</v>
      </c>
      <c r="H4290" s="288">
        <v>5</v>
      </c>
      <c r="I4290" s="288">
        <v>4</v>
      </c>
      <c r="J4290" s="315">
        <v>43445</v>
      </c>
      <c r="K4290" s="315">
        <v>43446</v>
      </c>
      <c r="L4290" s="315">
        <v>43107</v>
      </c>
      <c r="M4290" s="290" t="s">
        <v>1485</v>
      </c>
      <c r="N4290" s="291" t="s">
        <v>47</v>
      </c>
      <c r="O4290" s="291" t="s">
        <v>47</v>
      </c>
      <c r="P4290" s="291" t="s">
        <v>47</v>
      </c>
      <c r="Q4290" s="291" t="s">
        <v>47</v>
      </c>
      <c r="R4290" s="291" t="s">
        <v>47</v>
      </c>
      <c r="S4290" s="271"/>
      <c r="T4290" s="292"/>
      <c r="U4290" s="245" t="s">
        <v>6490</v>
      </c>
      <c r="V4290" s="246"/>
      <c r="W4290" s="202" t="s">
        <v>2265</v>
      </c>
      <c r="X4290" s="314" t="s">
        <v>6633</v>
      </c>
      <c r="Y4290" s="248">
        <v>32</v>
      </c>
      <c r="Z4290" s="288"/>
      <c r="AA4290" s="288"/>
      <c r="AB4290" s="296"/>
      <c r="AC4290" s="249">
        <f>IF(B4290="","",(IFERROR(VLOOKUP(B4290,Projecten!A$4:X$9452,5,FALSE),"niet bekend")))</f>
        <v>1</v>
      </c>
      <c r="AD4290" s="1316">
        <f>IF(AC4290="","",(IF(F4290=0,AF4290,(F4290/AC4290*AF4290))))</f>
        <v>7829.22</v>
      </c>
      <c r="AE4290" s="211">
        <f>IF(B4290="","",(IFERROR(VLOOKUP(B4290,Projecten!A$4:X$9452,23,FALSE),"niet bekend")))</f>
        <v>7829.22</v>
      </c>
      <c r="AF4290" s="330">
        <f>IF(B4290="","",(IFERROR(VLOOKUP(B4290,Projecten!A$4:X$9452,12,FALSE),"niet bekend")))</f>
        <v>7829.22</v>
      </c>
    </row>
    <row r="4291" spans="1:33" s="297" customFormat="1" x14ac:dyDescent="0.2">
      <c r="A4291" s="288">
        <v>44399</v>
      </c>
      <c r="B4291" s="289" t="s">
        <v>6315</v>
      </c>
      <c r="C4291" s="271" t="s">
        <v>6530</v>
      </c>
      <c r="D4291" s="271" t="s">
        <v>6298</v>
      </c>
      <c r="E4291" s="288" t="s">
        <v>26</v>
      </c>
      <c r="F4291" s="288">
        <v>1</v>
      </c>
      <c r="G4291" s="288">
        <v>10</v>
      </c>
      <c r="H4291" s="288">
        <v>5</v>
      </c>
      <c r="I4291" s="288">
        <v>4</v>
      </c>
      <c r="J4291" s="315">
        <v>43445</v>
      </c>
      <c r="K4291" s="315">
        <v>43445</v>
      </c>
      <c r="L4291" s="315">
        <v>43107</v>
      </c>
      <c r="M4291" s="290" t="s">
        <v>1485</v>
      </c>
      <c r="N4291" s="291" t="s">
        <v>47</v>
      </c>
      <c r="O4291" s="291" t="s">
        <v>47</v>
      </c>
      <c r="P4291" s="291" t="s">
        <v>47</v>
      </c>
      <c r="Q4291" s="291" t="s">
        <v>47</v>
      </c>
      <c r="R4291" s="291" t="s">
        <v>47</v>
      </c>
      <c r="S4291" s="271"/>
      <c r="T4291" s="292"/>
      <c r="U4291" s="245" t="s">
        <v>6490</v>
      </c>
      <c r="V4291" s="246"/>
      <c r="W4291" s="202" t="s">
        <v>2265</v>
      </c>
      <c r="X4291" s="314" t="s">
        <v>6633</v>
      </c>
      <c r="Y4291" s="248">
        <v>32</v>
      </c>
      <c r="Z4291" s="288"/>
      <c r="AA4291" s="288"/>
      <c r="AB4291" s="296"/>
      <c r="AC4291" s="249">
        <f>IF(B4291="","",(IFERROR(VLOOKUP(B4291,Projecten!A$4:X$9452,5,FALSE),"niet bekend")))</f>
        <v>1</v>
      </c>
      <c r="AD4291" s="1316">
        <f>IF(AC4291="","",(IF(F4291=0,AF4291,(F4291/AC4291*AF4291))))</f>
        <v>7829.22</v>
      </c>
      <c r="AE4291" s="211">
        <f>IF(B4291="","",(IFERROR(VLOOKUP(B4291,Projecten!A$4:X$9452,23,FALSE),"niet bekend")))</f>
        <v>7829.22</v>
      </c>
      <c r="AF4291" s="330">
        <f>IF(B4291="","",(IFERROR(VLOOKUP(B4291,Projecten!A$4:X$9452,12,FALSE),"niet bekend")))</f>
        <v>7829.22</v>
      </c>
    </row>
    <row r="4292" spans="1:33" s="297" customFormat="1" x14ac:dyDescent="0.2">
      <c r="A4292" s="288">
        <v>44400</v>
      </c>
      <c r="B4292" s="289" t="s">
        <v>6316</v>
      </c>
      <c r="C4292" s="271" t="s">
        <v>6531</v>
      </c>
      <c r="D4292" s="271" t="s">
        <v>6299</v>
      </c>
      <c r="E4292" s="288" t="s">
        <v>26</v>
      </c>
      <c r="F4292" s="288">
        <v>1</v>
      </c>
      <c r="G4292" s="288">
        <v>10</v>
      </c>
      <c r="H4292" s="288">
        <v>5</v>
      </c>
      <c r="I4292" s="288">
        <v>4</v>
      </c>
      <c r="J4292" s="315">
        <v>43445</v>
      </c>
      <c r="K4292" s="315">
        <v>43446</v>
      </c>
      <c r="L4292" s="315">
        <v>43107</v>
      </c>
      <c r="M4292" s="290" t="s">
        <v>1485</v>
      </c>
      <c r="N4292" s="291" t="s">
        <v>47</v>
      </c>
      <c r="O4292" s="291" t="s">
        <v>47</v>
      </c>
      <c r="P4292" s="291" t="s">
        <v>47</v>
      </c>
      <c r="Q4292" s="291" t="s">
        <v>47</v>
      </c>
      <c r="R4292" s="291" t="s">
        <v>47</v>
      </c>
      <c r="S4292" s="271"/>
      <c r="T4292" s="292"/>
      <c r="U4292" s="245" t="s">
        <v>6490</v>
      </c>
      <c r="V4292" s="246"/>
      <c r="W4292" s="202" t="s">
        <v>2265</v>
      </c>
      <c r="X4292" s="314" t="s">
        <v>6634</v>
      </c>
      <c r="Y4292" s="248">
        <v>32</v>
      </c>
      <c r="Z4292" s="288"/>
      <c r="AA4292" s="288"/>
      <c r="AB4292" s="296"/>
      <c r="AC4292" s="249">
        <f>IF(B4292="","",(IFERROR(VLOOKUP(B4292,Projecten!A$4:X$9452,5,FALSE),"niet bekend")))</f>
        <v>1</v>
      </c>
      <c r="AD4292" s="1316">
        <f>IF(AC4292="","",(IF(F4292=0,AF4292,(F4292/AC4292*AF4292))))</f>
        <v>7829.22</v>
      </c>
      <c r="AE4292" s="211">
        <f>IF(B4292="","",(IFERROR(VLOOKUP(B4292,Projecten!A$4:X$9452,23,FALSE),"niet bekend")))</f>
        <v>7829.22</v>
      </c>
      <c r="AF4292" s="330">
        <f>IF(B4292="","",(IFERROR(VLOOKUP(B4292,Projecten!A$4:X$9452,12,FALSE),"niet bekend")))</f>
        <v>7829.22</v>
      </c>
    </row>
    <row r="4293" spans="1:33" s="297" customFormat="1" x14ac:dyDescent="0.2">
      <c r="A4293" s="288">
        <v>44401</v>
      </c>
      <c r="B4293" s="289" t="s">
        <v>6317</v>
      </c>
      <c r="C4293" s="271" t="s">
        <v>6531</v>
      </c>
      <c r="D4293" s="271" t="s">
        <v>6300</v>
      </c>
      <c r="E4293" s="288" t="s">
        <v>26</v>
      </c>
      <c r="F4293" s="288">
        <v>1</v>
      </c>
      <c r="G4293" s="288">
        <v>10</v>
      </c>
      <c r="H4293" s="288">
        <v>5</v>
      </c>
      <c r="I4293" s="288">
        <v>4</v>
      </c>
      <c r="J4293" s="315">
        <v>43445</v>
      </c>
      <c r="K4293" s="315">
        <v>43446</v>
      </c>
      <c r="L4293" s="315">
        <v>43107</v>
      </c>
      <c r="M4293" s="290" t="s">
        <v>1485</v>
      </c>
      <c r="N4293" s="291" t="s">
        <v>47</v>
      </c>
      <c r="O4293" s="291" t="s">
        <v>47</v>
      </c>
      <c r="P4293" s="291" t="s">
        <v>47</v>
      </c>
      <c r="Q4293" s="291" t="s">
        <v>47</v>
      </c>
      <c r="R4293" s="291" t="s">
        <v>47</v>
      </c>
      <c r="S4293" s="271"/>
      <c r="T4293" s="292"/>
      <c r="U4293" s="245" t="s">
        <v>6490</v>
      </c>
      <c r="V4293" s="246"/>
      <c r="W4293" s="202" t="s">
        <v>2265</v>
      </c>
      <c r="X4293" s="314" t="s">
        <v>6639</v>
      </c>
      <c r="Y4293" s="248">
        <v>32</v>
      </c>
      <c r="Z4293" s="288"/>
      <c r="AA4293" s="288"/>
      <c r="AB4293" s="296"/>
      <c r="AC4293" s="249">
        <f>IF(B4293="","",(IFERROR(VLOOKUP(B4293,Projecten!A$4:X$9452,5,FALSE),"niet bekend")))</f>
        <v>1</v>
      </c>
      <c r="AD4293" s="1316">
        <f>IF(AC4293="","",(IF(F4293=0,AF4293,(F4293/AC4293*AF4293))))</f>
        <v>7829.22</v>
      </c>
      <c r="AE4293" s="211">
        <f>IF(B4293="","",(IFERROR(VLOOKUP(B4293,Projecten!A$4:X$9452,23,FALSE),"niet bekend")))</f>
        <v>7829.22</v>
      </c>
      <c r="AF4293" s="330">
        <f>IF(B4293="","",(IFERROR(VLOOKUP(B4293,Projecten!A$4:X$9452,12,FALSE),"niet bekend")))</f>
        <v>7829.22</v>
      </c>
    </row>
    <row r="4294" spans="1:33" s="297" customFormat="1" x14ac:dyDescent="0.2">
      <c r="A4294" s="288"/>
      <c r="B4294" s="289"/>
      <c r="C4294" s="271"/>
      <c r="D4294" s="271"/>
      <c r="E4294" s="288"/>
      <c r="F4294" s="288"/>
      <c r="G4294" s="288"/>
      <c r="H4294" s="288"/>
      <c r="I4294" s="521"/>
      <c r="J4294" s="1093"/>
      <c r="K4294" s="1093"/>
      <c r="L4294" s="1093"/>
      <c r="M4294" s="1093"/>
      <c r="N4294" s="291"/>
      <c r="O4294" s="291"/>
      <c r="P4294" s="291"/>
      <c r="Q4294" s="291"/>
      <c r="R4294" s="291"/>
      <c r="S4294" s="271"/>
      <c r="T4294" s="292"/>
      <c r="U4294" s="245"/>
      <c r="V4294" s="246"/>
      <c r="W4294" s="202"/>
      <c r="X4294" s="314"/>
      <c r="Y4294" s="248"/>
      <c r="Z4294" s="288"/>
      <c r="AA4294" s="288"/>
      <c r="AB4294" s="296"/>
      <c r="AC4294" s="249"/>
      <c r="AD4294" s="1316"/>
      <c r="AE4294" s="211"/>
      <c r="AF4294" s="330"/>
    </row>
    <row r="4295" spans="1:33" x14ac:dyDescent="0.2">
      <c r="A4295" s="202">
        <v>44402</v>
      </c>
      <c r="B4295" s="261">
        <v>2018893</v>
      </c>
      <c r="C4295" s="243">
        <v>122544</v>
      </c>
      <c r="D4295" s="243">
        <v>771919</v>
      </c>
      <c r="E4295" s="202" t="s">
        <v>26</v>
      </c>
      <c r="F4295" s="202">
        <v>1</v>
      </c>
      <c r="G4295" s="202">
        <v>9</v>
      </c>
      <c r="H4295" s="202">
        <v>5</v>
      </c>
      <c r="I4295" s="202">
        <v>3</v>
      </c>
      <c r="J4295" s="262">
        <v>43110</v>
      </c>
      <c r="K4295" s="262">
        <v>43109</v>
      </c>
      <c r="L4295" s="263" t="s">
        <v>1485</v>
      </c>
      <c r="M4295" s="263" t="s">
        <v>1485</v>
      </c>
      <c r="N4295" s="254" t="s">
        <v>47</v>
      </c>
      <c r="O4295" s="254" t="s">
        <v>47</v>
      </c>
      <c r="P4295" s="254" t="s">
        <v>47</v>
      </c>
      <c r="Q4295" s="254" t="s">
        <v>47</v>
      </c>
      <c r="R4295" s="254" t="s">
        <v>47</v>
      </c>
      <c r="S4295" s="243"/>
      <c r="T4295" s="244"/>
      <c r="U4295" s="1503" t="s">
        <v>6460</v>
      </c>
      <c r="V4295" s="246"/>
      <c r="W4295" s="202" t="s">
        <v>162</v>
      </c>
      <c r="X4295" s="265" t="s">
        <v>6640</v>
      </c>
      <c r="Y4295" s="248">
        <v>17</v>
      </c>
      <c r="Z4295" s="202"/>
      <c r="AA4295" s="202"/>
      <c r="AB4295" s="211"/>
      <c r="AC4295" s="249">
        <f>IF(B4295="","",(IFERROR(VLOOKUP(B4295,Projecten!A$4:X$9452,5,FALSE),"niet bekend")))</f>
        <v>1</v>
      </c>
      <c r="AD4295" s="1316">
        <f>IF(AC4295="","",(IF(F4295=0,AF4295,(F4295/AC4295*AF4295))))</f>
        <v>3887.97</v>
      </c>
      <c r="AE4295" s="211">
        <f>IF(B4295="","",(IFERROR(VLOOKUP(B4295,Projecten!A$4:X$9452,23,FALSE),"niet bekend")))</f>
        <v>3887.97</v>
      </c>
      <c r="AF4295" s="330">
        <f>IF(B4295="","",(IFERROR(VLOOKUP(B4295,Projecten!A$4:X$9452,12,FALSE),"niet bekend")))</f>
        <v>3887.97</v>
      </c>
      <c r="AG4295" s="330"/>
    </row>
    <row r="4296" spans="1:33" x14ac:dyDescent="0.2">
      <c r="A4296" s="202">
        <v>44403</v>
      </c>
      <c r="B4296" s="261">
        <v>2018894</v>
      </c>
      <c r="C4296" s="243">
        <v>122544</v>
      </c>
      <c r="D4296" s="243">
        <v>772019</v>
      </c>
      <c r="E4296" s="202" t="s">
        <v>26</v>
      </c>
      <c r="F4296" s="202">
        <v>1</v>
      </c>
      <c r="G4296" s="202">
        <v>9</v>
      </c>
      <c r="H4296" s="202">
        <v>5</v>
      </c>
      <c r="I4296" s="202">
        <v>3</v>
      </c>
      <c r="J4296" s="262">
        <v>43110</v>
      </c>
      <c r="K4296" s="262">
        <v>43109</v>
      </c>
      <c r="L4296" s="263" t="s">
        <v>1485</v>
      </c>
      <c r="M4296" s="263" t="s">
        <v>1485</v>
      </c>
      <c r="N4296" s="254" t="s">
        <v>47</v>
      </c>
      <c r="O4296" s="254" t="s">
        <v>47</v>
      </c>
      <c r="P4296" s="254" t="s">
        <v>47</v>
      </c>
      <c r="Q4296" s="254" t="s">
        <v>47</v>
      </c>
      <c r="R4296" s="254" t="s">
        <v>47</v>
      </c>
      <c r="S4296" s="243"/>
      <c r="T4296" s="244" t="s">
        <v>47</v>
      </c>
      <c r="U4296" s="1503" t="s">
        <v>6460</v>
      </c>
      <c r="V4296" s="246"/>
      <c r="W4296" s="202" t="s">
        <v>162</v>
      </c>
      <c r="X4296" s="265" t="s">
        <v>6667</v>
      </c>
      <c r="Y4296" s="248">
        <v>17</v>
      </c>
      <c r="Z4296" s="202"/>
      <c r="AA4296" s="202"/>
      <c r="AB4296" s="211"/>
      <c r="AC4296" s="249">
        <f>IF(B4296="","",(IFERROR(VLOOKUP(B4296,Projecten!A$4:X$9452,5,FALSE),"niet bekend")))</f>
        <v>1</v>
      </c>
      <c r="AD4296" s="1316">
        <f>IF(AC4296="","",(IF(F4296=0,AF4296,(F4296/AC4296*AF4296))))</f>
        <v>3887.97</v>
      </c>
      <c r="AE4296" s="211">
        <f>IF(B4296="","",(IFERROR(VLOOKUP(B4296,Projecten!A$4:X$9452,23,FALSE),"niet bekend")))</f>
        <v>3887.97</v>
      </c>
      <c r="AF4296" s="330">
        <f>IF(B4296="","",(IFERROR(VLOOKUP(B4296,Projecten!A$4:X$9452,12,FALSE),"niet bekend")))</f>
        <v>3887.97</v>
      </c>
      <c r="AG4296" s="330"/>
    </row>
    <row r="4297" spans="1:33" x14ac:dyDescent="0.2">
      <c r="A4297" s="202">
        <v>44404</v>
      </c>
      <c r="B4297" s="261">
        <v>2018907</v>
      </c>
      <c r="C4297" s="243">
        <v>122545</v>
      </c>
      <c r="D4297" s="243" t="s">
        <v>6507</v>
      </c>
      <c r="E4297" s="202" t="s">
        <v>26</v>
      </c>
      <c r="F4297" s="202">
        <v>1</v>
      </c>
      <c r="G4297" s="202">
        <v>9</v>
      </c>
      <c r="H4297" s="202">
        <v>5</v>
      </c>
      <c r="I4297" s="202">
        <v>3</v>
      </c>
      <c r="J4297" s="262">
        <v>43111</v>
      </c>
      <c r="K4297" s="262">
        <v>43474</v>
      </c>
      <c r="L4297" s="263" t="s">
        <v>1485</v>
      </c>
      <c r="M4297" s="263" t="s">
        <v>1485</v>
      </c>
      <c r="N4297" s="254" t="s">
        <v>47</v>
      </c>
      <c r="O4297" s="254" t="s">
        <v>47</v>
      </c>
      <c r="P4297" s="254" t="s">
        <v>47</v>
      </c>
      <c r="Q4297" s="254" t="s">
        <v>47</v>
      </c>
      <c r="R4297" s="254" t="s">
        <v>47</v>
      </c>
      <c r="S4297" s="243"/>
      <c r="T4297" s="244" t="s">
        <v>47</v>
      </c>
      <c r="U4297" s="1503" t="s">
        <v>6460</v>
      </c>
      <c r="V4297" s="246"/>
      <c r="W4297" s="202" t="s">
        <v>162</v>
      </c>
      <c r="X4297" s="265" t="s">
        <v>1341</v>
      </c>
      <c r="Y4297" s="248">
        <v>17</v>
      </c>
      <c r="Z4297" s="202"/>
      <c r="AA4297" s="202"/>
      <c r="AB4297" s="211"/>
      <c r="AC4297" s="249">
        <f>IF(B4297="","",(IFERROR(VLOOKUP(B4297,Projecten!A$4:X$9452,5,FALSE),"niet bekend")))</f>
        <v>1</v>
      </c>
      <c r="AD4297" s="1316">
        <f>IF(AC4297="","",(IF(F4297=0,AF4297,(F4297/AC4297*AF4297))))</f>
        <v>3613.82</v>
      </c>
      <c r="AE4297" s="211">
        <f>IF(B4297="","",(IFERROR(VLOOKUP(B4297,Projecten!A$4:X$9452,23,FALSE),"niet bekend")))</f>
        <v>3613.82</v>
      </c>
      <c r="AF4297" s="330">
        <f>IF(B4297="","",(IFERROR(VLOOKUP(B4297,Projecten!A$4:X$9452,12,FALSE),"niet bekend")))</f>
        <v>3613.82</v>
      </c>
      <c r="AG4297" s="330"/>
    </row>
    <row r="4298" spans="1:33" x14ac:dyDescent="0.2">
      <c r="A4298" s="202">
        <v>44405</v>
      </c>
      <c r="B4298" s="261">
        <v>2018913</v>
      </c>
      <c r="C4298" s="243">
        <v>122545</v>
      </c>
      <c r="D4298" s="243" t="s">
        <v>6508</v>
      </c>
      <c r="E4298" s="202" t="s">
        <v>26</v>
      </c>
      <c r="F4298" s="202">
        <v>1</v>
      </c>
      <c r="G4298" s="202">
        <v>10</v>
      </c>
      <c r="H4298" s="202">
        <v>8</v>
      </c>
      <c r="I4298" s="202">
        <v>3</v>
      </c>
      <c r="J4298" s="267">
        <v>43111</v>
      </c>
      <c r="K4298" s="262">
        <v>43474</v>
      </c>
      <c r="L4298" s="263" t="s">
        <v>1485</v>
      </c>
      <c r="M4298" s="263" t="s">
        <v>1485</v>
      </c>
      <c r="N4298" s="254" t="s">
        <v>47</v>
      </c>
      <c r="O4298" s="254" t="s">
        <v>47</v>
      </c>
      <c r="P4298" s="254" t="s">
        <v>47</v>
      </c>
      <c r="Q4298" s="254" t="s">
        <v>47</v>
      </c>
      <c r="R4298" s="254" t="s">
        <v>47</v>
      </c>
      <c r="S4298" s="243"/>
      <c r="T4298" s="244" t="s">
        <v>47</v>
      </c>
      <c r="U4298" s="1503" t="s">
        <v>6460</v>
      </c>
      <c r="V4298" s="246"/>
      <c r="W4298" s="202" t="s">
        <v>162</v>
      </c>
      <c r="X4298" s="265" t="s">
        <v>1341</v>
      </c>
      <c r="Y4298" s="248">
        <v>20</v>
      </c>
      <c r="Z4298" s="202"/>
      <c r="AA4298" s="202"/>
      <c r="AB4298" s="211"/>
      <c r="AC4298" s="249">
        <f>IF(B4298="","",(IFERROR(VLOOKUP(B4298,Projecten!A$4:X$9452,5,FALSE),"niet bekend")))</f>
        <v>1</v>
      </c>
      <c r="AD4298" s="1316">
        <f>IF(AC4298="","",(IF(F4298=0,AF4298,(F4298/AC4298*AF4298))))</f>
        <v>3688.7</v>
      </c>
      <c r="AE4298" s="211">
        <f>IF(B4298="","",(IFERROR(VLOOKUP(B4298,Projecten!A$4:X$9452,23,FALSE),"niet bekend")))</f>
        <v>3688.7</v>
      </c>
      <c r="AF4298" s="330">
        <f>IF(B4298="","",(IFERROR(VLOOKUP(B4298,Projecten!A$4:X$9452,12,FALSE),"niet bekend")))</f>
        <v>3688.7</v>
      </c>
      <c r="AG4298" s="330"/>
    </row>
    <row r="4299" spans="1:33" s="297" customFormat="1" x14ac:dyDescent="0.2">
      <c r="A4299" s="288"/>
      <c r="B4299" s="289"/>
      <c r="C4299" s="271"/>
      <c r="D4299" s="271"/>
      <c r="E4299" s="288"/>
      <c r="F4299" s="288"/>
      <c r="G4299" s="288"/>
      <c r="H4299" s="288"/>
      <c r="I4299" s="521"/>
      <c r="J4299" s="1093"/>
      <c r="K4299" s="1093"/>
      <c r="L4299" s="1093"/>
      <c r="M4299" s="1093"/>
      <c r="N4299" s="291"/>
      <c r="O4299" s="291"/>
      <c r="P4299" s="291"/>
      <c r="Q4299" s="291"/>
      <c r="R4299" s="291"/>
      <c r="S4299" s="271"/>
      <c r="T4299" s="292"/>
      <c r="U4299" s="293"/>
      <c r="V4299" s="294"/>
      <c r="W4299" s="202"/>
      <c r="X4299" s="1627"/>
      <c r="Y4299" s="295"/>
      <c r="Z4299" s="288"/>
      <c r="AA4299" s="288"/>
      <c r="AB4299" s="296"/>
      <c r="AC4299" s="249"/>
      <c r="AD4299" s="1316"/>
      <c r="AE4299" s="211"/>
      <c r="AF4299" s="330"/>
    </row>
    <row r="4300" spans="1:33" s="297" customFormat="1" ht="10.5" customHeight="1" x14ac:dyDescent="0.2">
      <c r="A4300" s="288">
        <v>44406</v>
      </c>
      <c r="B4300" s="272" t="s">
        <v>6451</v>
      </c>
      <c r="C4300" s="496">
        <v>122522</v>
      </c>
      <c r="D4300" s="272" t="s">
        <v>6673</v>
      </c>
      <c r="E4300" s="273" t="s">
        <v>352</v>
      </c>
      <c r="F4300" s="273">
        <v>1</v>
      </c>
      <c r="G4300" s="273">
        <v>15</v>
      </c>
      <c r="H4300" s="273">
        <v>5</v>
      </c>
      <c r="I4300" s="273">
        <v>4</v>
      </c>
      <c r="J4300" s="313">
        <v>43117</v>
      </c>
      <c r="K4300" s="290" t="s">
        <v>47</v>
      </c>
      <c r="L4300" s="315">
        <v>43109</v>
      </c>
      <c r="M4300" s="290" t="s">
        <v>1485</v>
      </c>
      <c r="N4300" s="291" t="s">
        <v>47</v>
      </c>
      <c r="O4300" s="291" t="s">
        <v>47</v>
      </c>
      <c r="P4300" s="291" t="s">
        <v>47</v>
      </c>
      <c r="Q4300" s="291" t="s">
        <v>47</v>
      </c>
      <c r="R4300" s="291" t="s">
        <v>47</v>
      </c>
      <c r="S4300" s="271"/>
      <c r="T4300" s="292"/>
      <c r="U4300" s="293">
        <v>3</v>
      </c>
      <c r="V4300" s="294"/>
      <c r="W4300" s="202" t="s">
        <v>2910</v>
      </c>
      <c r="X4300" s="314" t="s">
        <v>6635</v>
      </c>
      <c r="Y4300" s="295">
        <v>33</v>
      </c>
      <c r="Z4300" s="288"/>
      <c r="AA4300" s="288"/>
      <c r="AB4300" s="296"/>
      <c r="AC4300" s="249">
        <f>IF(B4300="","",(IFERROR(VLOOKUP(B4300,Projecten!A$4:X$9452,5,FALSE),"niet bekend")))</f>
        <v>1</v>
      </c>
      <c r="AD4300" s="330">
        <f>IF(AC4300="","",(IF(F4300=0,AF4300,(F4300/AC4300*AF4300))))</f>
        <v>5800</v>
      </c>
      <c r="AE4300" s="211">
        <f>IF(B4300="","",(IFERROR(VLOOKUP(B4300,Projecten!A$4:X$9452,23,FALSE),"niet bekend")))</f>
        <v>5800</v>
      </c>
      <c r="AF4300" s="330">
        <f>IF(B4300="","",(IFERROR(VLOOKUP(B4300,Projecten!A$4:X$9452,12,FALSE),"niet bekend")))</f>
        <v>5800</v>
      </c>
    </row>
    <row r="4301" spans="1:33" x14ac:dyDescent="0.2">
      <c r="A4301" s="202"/>
      <c r="B4301" s="261"/>
      <c r="C4301" s="243"/>
      <c r="F4301" s="202"/>
      <c r="I4301" s="318"/>
      <c r="J4301" s="321"/>
      <c r="K4301" s="321"/>
      <c r="L4301" s="321"/>
      <c r="M4301" s="263"/>
      <c r="S4301" s="243"/>
      <c r="T4301" s="321"/>
      <c r="U4301" s="264"/>
      <c r="V4301" s="323"/>
      <c r="W4301" s="318"/>
      <c r="X4301" s="265"/>
      <c r="Y4301" s="248"/>
      <c r="Z4301" s="202"/>
      <c r="AA4301" s="202"/>
      <c r="AB4301" s="211"/>
      <c r="AC4301" s="249"/>
      <c r="AD4301" s="1316"/>
      <c r="AE4301" s="211"/>
      <c r="AF4301" s="330"/>
      <c r="AG4301" s="330"/>
    </row>
    <row r="4302" spans="1:33" x14ac:dyDescent="0.2">
      <c r="A4302" s="202">
        <v>44408</v>
      </c>
      <c r="B4302" s="261">
        <v>2018916</v>
      </c>
      <c r="C4302" s="243">
        <v>122546</v>
      </c>
      <c r="D4302" s="243" t="s">
        <v>6509</v>
      </c>
      <c r="E4302" s="202" t="s">
        <v>26</v>
      </c>
      <c r="F4302" s="202">
        <v>1</v>
      </c>
      <c r="G4302" s="202">
        <v>6</v>
      </c>
      <c r="H4302" s="202">
        <v>5</v>
      </c>
      <c r="I4302" s="202">
        <v>2</v>
      </c>
      <c r="J4302" s="262">
        <v>43111</v>
      </c>
      <c r="K4302" s="262">
        <v>43474</v>
      </c>
      <c r="L4302" s="263" t="s">
        <v>1485</v>
      </c>
      <c r="M4302" s="263" t="s">
        <v>1485</v>
      </c>
      <c r="N4302" s="254" t="s">
        <v>47</v>
      </c>
      <c r="O4302" s="254" t="s">
        <v>47</v>
      </c>
      <c r="P4302" s="254" t="s">
        <v>47</v>
      </c>
      <c r="Q4302" s="254" t="s">
        <v>47</v>
      </c>
      <c r="R4302" s="254" t="s">
        <v>47</v>
      </c>
      <c r="S4302" s="243"/>
      <c r="T4302" s="244" t="s">
        <v>47</v>
      </c>
      <c r="U4302" s="245">
        <v>4</v>
      </c>
      <c r="V4302" s="246"/>
      <c r="W4302" s="202" t="s">
        <v>162</v>
      </c>
      <c r="X4302" s="265" t="s">
        <v>1341</v>
      </c>
      <c r="Y4302" s="324">
        <v>12</v>
      </c>
      <c r="Z4302" s="202"/>
      <c r="AA4302" s="202"/>
      <c r="AB4302" s="211"/>
      <c r="AC4302" s="249">
        <f>IF(B4302="","",(IFERROR(VLOOKUP(B4302,Projecten!A$4:X$9452,5,FALSE),"niet bekend")))</f>
        <v>1</v>
      </c>
      <c r="AD4302" s="1316">
        <f>IF(AC4302="","",(IF(F4302=0,AF4302,(F4302/AC4302*AF4302))))</f>
        <v>2219.92</v>
      </c>
      <c r="AE4302" s="211">
        <f>IF(B4302="","",(IFERROR(VLOOKUP(B4302,Projecten!A$4:X$9452,23,FALSE),"niet bekend")))</f>
        <v>2219.92</v>
      </c>
      <c r="AF4302" s="330">
        <f>IF(B4302="","",(IFERROR(VLOOKUP(B4302,Projecten!A$4:X$9452,12,FALSE),"niet bekend")))</f>
        <v>2219.92</v>
      </c>
      <c r="AG4302" s="330"/>
    </row>
    <row r="4303" spans="1:33" x14ac:dyDescent="0.2">
      <c r="A4303" s="202">
        <v>44409</v>
      </c>
      <c r="B4303" s="261">
        <v>2018922</v>
      </c>
      <c r="C4303" s="243">
        <v>122546</v>
      </c>
      <c r="D4303" s="243" t="s">
        <v>6510</v>
      </c>
      <c r="E4303" s="202" t="s">
        <v>26</v>
      </c>
      <c r="F4303" s="202">
        <v>1</v>
      </c>
      <c r="G4303" s="202">
        <v>8</v>
      </c>
      <c r="H4303" s="202">
        <v>5</v>
      </c>
      <c r="I4303" s="202">
        <v>3</v>
      </c>
      <c r="J4303" s="262">
        <v>43476</v>
      </c>
      <c r="K4303" s="262">
        <v>43474</v>
      </c>
      <c r="L4303" s="263" t="s">
        <v>1485</v>
      </c>
      <c r="M4303" s="263" t="s">
        <v>1485</v>
      </c>
      <c r="N4303" s="254" t="s">
        <v>47</v>
      </c>
      <c r="O4303" s="254" t="s">
        <v>47</v>
      </c>
      <c r="P4303" s="254" t="s">
        <v>47</v>
      </c>
      <c r="Q4303" s="254" t="s">
        <v>47</v>
      </c>
      <c r="R4303" s="254" t="s">
        <v>47</v>
      </c>
      <c r="S4303" s="243"/>
      <c r="T4303" s="244" t="s">
        <v>47</v>
      </c>
      <c r="U4303" s="245">
        <v>4</v>
      </c>
      <c r="V4303" s="246"/>
      <c r="W4303" s="202" t="s">
        <v>162</v>
      </c>
      <c r="X4303" s="265" t="s">
        <v>1341</v>
      </c>
      <c r="Y4303" s="324">
        <v>17</v>
      </c>
      <c r="Z4303" s="202"/>
      <c r="AA4303" s="202"/>
      <c r="AB4303" s="211"/>
      <c r="AC4303" s="249">
        <f>IF(B4303="","",(IFERROR(VLOOKUP(B4303,Projecten!A$4:X$9452,5,FALSE),"niet bekend")))</f>
        <v>1</v>
      </c>
      <c r="AD4303" s="1316">
        <f>IF(AC4303="","",(IF(F4303=0,AF4303,(F4303/AC4303*AF4303))))</f>
        <v>3371.73</v>
      </c>
      <c r="AE4303" s="211">
        <f>IF(B4303="","",(IFERROR(VLOOKUP(B4303,Projecten!A$4:X$9452,23,FALSE),"niet bekend")))</f>
        <v>3371.73</v>
      </c>
      <c r="AF4303" s="330">
        <f>IF(B4303="","",(IFERROR(VLOOKUP(B4303,Projecten!A$4:X$9452,12,FALSE),"niet bekend")))</f>
        <v>3371.73</v>
      </c>
      <c r="AG4303" s="330"/>
    </row>
    <row r="4304" spans="1:33" x14ac:dyDescent="0.2">
      <c r="A4304" s="202">
        <v>44410</v>
      </c>
      <c r="B4304" s="261">
        <v>2018923</v>
      </c>
      <c r="C4304" s="243">
        <v>122546</v>
      </c>
      <c r="D4304" s="243" t="s">
        <v>6511</v>
      </c>
      <c r="E4304" s="202" t="s">
        <v>26</v>
      </c>
      <c r="F4304" s="202">
        <v>1</v>
      </c>
      <c r="G4304" s="202">
        <v>7</v>
      </c>
      <c r="H4304" s="202">
        <v>3</v>
      </c>
      <c r="I4304" s="202">
        <v>3</v>
      </c>
      <c r="J4304" s="262">
        <v>43111</v>
      </c>
      <c r="K4304" s="262">
        <v>43474</v>
      </c>
      <c r="L4304" s="263" t="s">
        <v>1485</v>
      </c>
      <c r="M4304" s="262" t="s">
        <v>2289</v>
      </c>
      <c r="N4304" s="254" t="s">
        <v>47</v>
      </c>
      <c r="O4304" s="254" t="s">
        <v>47</v>
      </c>
      <c r="P4304" s="254" t="s">
        <v>47</v>
      </c>
      <c r="Q4304" s="254" t="s">
        <v>47</v>
      </c>
      <c r="R4304" s="254" t="s">
        <v>47</v>
      </c>
      <c r="S4304" s="243"/>
      <c r="T4304" s="244" t="s">
        <v>47</v>
      </c>
      <c r="U4304" s="245">
        <v>4</v>
      </c>
      <c r="V4304" s="246"/>
      <c r="W4304" s="202" t="s">
        <v>162</v>
      </c>
      <c r="X4304" s="265" t="s">
        <v>1341</v>
      </c>
      <c r="Y4304" s="324">
        <v>14</v>
      </c>
      <c r="Z4304" s="202"/>
      <c r="AA4304" s="202"/>
      <c r="AB4304" s="211"/>
      <c r="AC4304" s="249">
        <f>IF(B4304="","",(IFERROR(VLOOKUP(B4304,Projecten!A$4:X$9452,5,FALSE),"niet bekend")))</f>
        <v>1</v>
      </c>
      <c r="AD4304" s="1316">
        <f>IF(AC4304="","",(IF(F4304=0,AF4304,(F4304/AC4304*AF4304))))</f>
        <v>2881.77</v>
      </c>
      <c r="AE4304" s="211">
        <f>IF(B4304="","",(IFERROR(VLOOKUP(B4304,Projecten!A$4:X$9452,23,FALSE),"niet bekend")))</f>
        <v>2881.77</v>
      </c>
      <c r="AF4304" s="330">
        <f>IF(B4304="","",(IFERROR(VLOOKUP(B4304,Projecten!A$4:X$9452,12,FALSE),"niet bekend")))</f>
        <v>2881.77</v>
      </c>
      <c r="AG4304" s="330"/>
    </row>
    <row r="4305" spans="1:33" x14ac:dyDescent="0.2">
      <c r="A4305" s="202">
        <v>44411</v>
      </c>
      <c r="B4305" s="261">
        <v>2018924</v>
      </c>
      <c r="C4305" s="243">
        <v>122546</v>
      </c>
      <c r="D4305" s="243" t="s">
        <v>6515</v>
      </c>
      <c r="E4305" s="202" t="s">
        <v>26</v>
      </c>
      <c r="F4305" s="202">
        <v>1</v>
      </c>
      <c r="G4305" s="202">
        <v>9</v>
      </c>
      <c r="H4305" s="202">
        <v>5</v>
      </c>
      <c r="I4305" s="202">
        <v>3</v>
      </c>
      <c r="J4305" s="262">
        <v>43111</v>
      </c>
      <c r="K4305" s="262">
        <v>43474</v>
      </c>
      <c r="L4305" s="263" t="s">
        <v>1485</v>
      </c>
      <c r="M4305" s="263" t="s">
        <v>1485</v>
      </c>
      <c r="N4305" s="254" t="s">
        <v>47</v>
      </c>
      <c r="O4305" s="254" t="s">
        <v>47</v>
      </c>
      <c r="P4305" s="254" t="s">
        <v>47</v>
      </c>
      <c r="Q4305" s="254" t="s">
        <v>47</v>
      </c>
      <c r="R4305" s="254" t="s">
        <v>47</v>
      </c>
      <c r="S4305" s="243"/>
      <c r="T4305" s="244" t="s">
        <v>47</v>
      </c>
      <c r="U4305" s="245">
        <v>4</v>
      </c>
      <c r="V4305" s="246"/>
      <c r="W4305" s="202" t="s">
        <v>162</v>
      </c>
      <c r="X4305" s="265" t="s">
        <v>6677</v>
      </c>
      <c r="Y4305" s="248">
        <v>17</v>
      </c>
      <c r="Z4305" s="202"/>
      <c r="AA4305" s="202"/>
      <c r="AB4305" s="211"/>
      <c r="AC4305" s="249">
        <f>IF(B4305="","",(IFERROR(VLOOKUP(B4305,Projecten!A$4:X$9452,5,FALSE),"niet bekend")))</f>
        <v>1</v>
      </c>
      <c r="AD4305" s="1316">
        <f>IF(AC4305="","",(IF(F4305=0,AF4305,(F4305/AC4305*AF4305))))</f>
        <v>3235.13</v>
      </c>
      <c r="AE4305" s="211">
        <f>IF(B4305="","",(IFERROR(VLOOKUP(B4305,Projecten!A$4:X$9452,23,FALSE),"niet bekend")))</f>
        <v>3235.13</v>
      </c>
      <c r="AF4305" s="330">
        <f>IF(B4305="","",(IFERROR(VLOOKUP(B4305,Projecten!A$4:X$9452,12,FALSE),"niet bekend")))</f>
        <v>3235.13</v>
      </c>
      <c r="AG4305" s="209"/>
    </row>
    <row r="4306" spans="1:33" x14ac:dyDescent="0.2">
      <c r="A4306" s="202">
        <v>44412</v>
      </c>
      <c r="B4306" s="261">
        <v>2018931</v>
      </c>
      <c r="C4306" s="243">
        <v>122547</v>
      </c>
      <c r="D4306" s="243" t="s">
        <v>6512</v>
      </c>
      <c r="E4306" s="202" t="s">
        <v>26</v>
      </c>
      <c r="F4306" s="202">
        <v>1</v>
      </c>
      <c r="G4306" s="202">
        <v>10</v>
      </c>
      <c r="H4306" s="202">
        <v>5</v>
      </c>
      <c r="I4306" s="202">
        <v>3</v>
      </c>
      <c r="J4306" s="262">
        <v>43111</v>
      </c>
      <c r="K4306" s="262">
        <v>43474</v>
      </c>
      <c r="L4306" s="263" t="s">
        <v>47</v>
      </c>
      <c r="M4306" s="263" t="s">
        <v>1485</v>
      </c>
      <c r="N4306" s="254" t="s">
        <v>47</v>
      </c>
      <c r="O4306" s="254" t="s">
        <v>47</v>
      </c>
      <c r="P4306" s="254" t="s">
        <v>47</v>
      </c>
      <c r="Q4306" s="254" t="s">
        <v>47</v>
      </c>
      <c r="R4306" s="254" t="s">
        <v>47</v>
      </c>
      <c r="S4306" s="243"/>
      <c r="T4306" s="244" t="s">
        <v>47</v>
      </c>
      <c r="U4306" s="245">
        <v>4</v>
      </c>
      <c r="V4306" s="246"/>
      <c r="W4306" s="202" t="s">
        <v>162</v>
      </c>
      <c r="X4306" s="265" t="s">
        <v>5556</v>
      </c>
      <c r="Y4306" s="248">
        <v>18</v>
      </c>
      <c r="Z4306" s="202"/>
      <c r="AA4306" s="202"/>
      <c r="AB4306" s="211"/>
      <c r="AC4306" s="249">
        <f>IF(B4306="","",(IFERROR(VLOOKUP(B4306,Projecten!A$4:X$9452,5,FALSE),"niet bekend")))</f>
        <v>1</v>
      </c>
      <c r="AD4306" s="1316">
        <f>IF(AC4306="","",(IF(F4306=0,AF4306,(F4306/AC4306*AF4306))))</f>
        <v>3636.52</v>
      </c>
      <c r="AE4306" s="211">
        <f>IF(B4306="","",(IFERROR(VLOOKUP(B4306,Projecten!A$4:X$9452,23,FALSE),"niet bekend")))</f>
        <v>3636.52</v>
      </c>
      <c r="AF4306" s="330">
        <f>IF(B4306="","",(IFERROR(VLOOKUP(B4306,Projecten!A$4:X$9452,12,FALSE),"niet bekend")))</f>
        <v>3636.52</v>
      </c>
      <c r="AG4306" s="209"/>
    </row>
    <row r="4307" spans="1:33" x14ac:dyDescent="0.2">
      <c r="A4307" s="202"/>
      <c r="B4307" s="261"/>
      <c r="C4307" s="243"/>
      <c r="F4307" s="202"/>
      <c r="J4307" s="263"/>
      <c r="K4307" s="263"/>
      <c r="L4307" s="263"/>
      <c r="M4307" s="263"/>
      <c r="S4307" s="243"/>
      <c r="T4307" s="244"/>
      <c r="U4307" s="245"/>
      <c r="V4307" s="246"/>
      <c r="X4307" s="265"/>
      <c r="Y4307" s="248"/>
      <c r="Z4307" s="202"/>
      <c r="AA4307" s="202"/>
      <c r="AB4307" s="211"/>
      <c r="AC4307" s="249"/>
      <c r="AD4307" s="1316"/>
      <c r="AE4307" s="211"/>
      <c r="AF4307" s="330"/>
      <c r="AG4307" s="209"/>
    </row>
    <row r="4308" spans="1:33" s="312" customFormat="1" x14ac:dyDescent="0.2">
      <c r="A4308" s="298"/>
      <c r="B4308" s="299"/>
      <c r="C4308" s="299"/>
      <c r="D4308" s="300"/>
      <c r="E4308" s="300"/>
      <c r="F4308" s="300"/>
      <c r="G4308" s="300"/>
      <c r="H4308" s="300"/>
      <c r="I4308" s="300"/>
      <c r="J4308" s="301"/>
      <c r="K4308" s="301"/>
      <c r="L4308" s="301"/>
      <c r="M4308" s="302"/>
      <c r="N4308" s="302"/>
      <c r="O4308" s="302"/>
      <c r="P4308" s="302"/>
      <c r="Q4308" s="302"/>
      <c r="R4308" s="302"/>
      <c r="S4308" s="303"/>
      <c r="T4308" s="304"/>
      <c r="U4308" s="305"/>
      <c r="V4308" s="306"/>
      <c r="W4308" s="307"/>
      <c r="X4308" s="307"/>
      <c r="Y4308" s="307"/>
      <c r="Z4308" s="298"/>
      <c r="AA4308" s="308"/>
      <c r="AB4308" s="309"/>
      <c r="AC4308" s="310"/>
      <c r="AD4308" s="412"/>
      <c r="AE4308" s="412"/>
      <c r="AF4308" s="412"/>
    </row>
    <row r="4309" spans="1:33" s="236" customFormat="1" ht="12" customHeight="1" x14ac:dyDescent="0.2">
      <c r="A4309" s="220"/>
      <c r="B4309" s="221"/>
      <c r="C4309" s="221"/>
      <c r="D4309" s="222">
        <f>SUM(G4309:I4309)</f>
        <v>219</v>
      </c>
      <c r="E4309" s="220"/>
      <c r="F4309" s="220">
        <f>SUM(F4310:F4334)</f>
        <v>12</v>
      </c>
      <c r="G4309" s="220">
        <f>SUM(G4310:G4334)</f>
        <v>117</v>
      </c>
      <c r="H4309" s="220">
        <f>SUM(H4310:H4334)</f>
        <v>53</v>
      </c>
      <c r="I4309" s="220">
        <f>SUM(I4310:I4334)</f>
        <v>49</v>
      </c>
      <c r="J4309" s="223"/>
      <c r="K4309" s="223"/>
      <c r="L4309" s="223"/>
      <c r="M4309" s="224"/>
      <c r="N4309" s="224"/>
      <c r="O4309" s="224"/>
      <c r="P4309" s="224"/>
      <c r="Q4309" s="224"/>
      <c r="R4309" s="224"/>
      <c r="S4309" s="225">
        <v>4</v>
      </c>
      <c r="T4309" s="226"/>
      <c r="U4309" s="227"/>
      <c r="V4309" s="228"/>
      <c r="W4309" s="229"/>
      <c r="X4309" s="230">
        <f>SUM(Y4309:Y4334)</f>
        <v>377.75</v>
      </c>
      <c r="Y4309" s="231"/>
      <c r="Z4309" s="231">
        <v>0</v>
      </c>
      <c r="AA4309" s="232">
        <f>X4309-Z4309</f>
        <v>377.75</v>
      </c>
      <c r="AB4309" s="233" t="str">
        <f>CONCATENATE("week ",S4309)</f>
        <v>week 4</v>
      </c>
      <c r="AC4309" s="234"/>
      <c r="AD4309" s="384">
        <f>SUM(AD4310:AD4334)</f>
        <v>61975.760000000009</v>
      </c>
    </row>
    <row r="4310" spans="1:33" x14ac:dyDescent="0.2">
      <c r="A4310" s="202"/>
      <c r="B4310" s="237"/>
      <c r="C4310" s="238"/>
      <c r="D4310" s="239"/>
      <c r="E4310" s="240"/>
      <c r="F4310" s="240"/>
      <c r="G4310" s="240"/>
      <c r="H4310" s="240"/>
      <c r="I4310" s="240"/>
      <c r="J4310" s="241"/>
      <c r="K4310" s="241"/>
      <c r="L4310" s="241"/>
      <c r="M4310" s="242"/>
      <c r="N4310" s="242"/>
      <c r="O4310" s="242"/>
      <c r="P4310" s="242"/>
      <c r="Q4310" s="242"/>
      <c r="R4310" s="242"/>
      <c r="S4310" s="243" t="s">
        <v>5741</v>
      </c>
      <c r="T4310" s="244"/>
      <c r="U4310" s="245"/>
      <c r="V4310" s="246"/>
      <c r="X4310" s="247" t="s">
        <v>115</v>
      </c>
      <c r="Y4310" s="248"/>
      <c r="Z4310" s="202"/>
      <c r="AA4310" s="202"/>
      <c r="AB4310" s="211"/>
      <c r="AC4310" s="249" t="str">
        <f>IF(B4310="","",(IFERROR(VLOOKUP(B4310,Projecten!A$4:X$9452,5,FALSE),"niet bekend")))</f>
        <v/>
      </c>
      <c r="AD4310" s="330" t="str">
        <f>IF(AC4310="","",(IF(F4310=0,AF4310,(F4310/AC4310*AF4310))))</f>
        <v/>
      </c>
      <c r="AE4310" s="211" t="str">
        <f>IF(B4310="","",(IFERROR(VLOOKUP(B4310,Projecten!A$4:X$9452,23,FALSE),"niet bekend")))</f>
        <v/>
      </c>
      <c r="AF4310" s="330" t="str">
        <f>IF(B4310="","",(IFERROR(VLOOKUP(B4310,Projecten!A$4:X$9452,12,FALSE),"niet bekend")))</f>
        <v/>
      </c>
      <c r="AG4310" s="209"/>
    </row>
    <row r="4311" spans="1:33" s="259" customFormat="1" x14ac:dyDescent="0.2">
      <c r="A4311" s="202"/>
      <c r="B4311" s="250"/>
      <c r="C4311" s="251"/>
      <c r="D4311" s="252"/>
      <c r="E4311" s="239"/>
      <c r="F4311" s="239"/>
      <c r="G4311" s="239"/>
      <c r="H4311" s="239"/>
      <c r="I4311" s="239"/>
      <c r="J4311" s="253"/>
      <c r="K4311" s="253"/>
      <c r="L4311" s="253"/>
      <c r="M4311" s="253"/>
      <c r="N4311" s="254"/>
      <c r="O4311" s="254"/>
      <c r="P4311" s="254"/>
      <c r="Q4311" s="254"/>
      <c r="R4311" s="254"/>
      <c r="S4311" s="243">
        <v>2019</v>
      </c>
      <c r="T4311" s="253"/>
      <c r="U4311" s="255"/>
      <c r="V4311" s="256"/>
      <c r="W4311" s="239"/>
      <c r="X4311" s="239"/>
      <c r="Y4311" s="257"/>
      <c r="Z4311" s="239"/>
      <c r="AA4311" s="239"/>
      <c r="AB4311" s="258"/>
      <c r="AC4311" s="249" t="str">
        <f>IF(B4311="","",(IFERROR(VLOOKUP(B4311,Projecten!A$4:X$9452,5,FALSE),"niet bekend")))</f>
        <v/>
      </c>
      <c r="AD4311" s="330"/>
      <c r="AE4311" s="211" t="str">
        <f>IF(B4311="","",(IFERROR(VLOOKUP(B4311,Projecten!A$4:X$9452,23,FALSE),"niet bekend")))</f>
        <v/>
      </c>
      <c r="AF4311" s="330" t="str">
        <f>IF(B4311="","",(IFERROR(VLOOKUP(B4311,Projecten!A$4:X$9452,12,FALSE),"niet bekend")))</f>
        <v/>
      </c>
    </row>
    <row r="4312" spans="1:33" s="259" customFormat="1" x14ac:dyDescent="0.2">
      <c r="A4312" s="202">
        <v>44839</v>
      </c>
      <c r="B4312" s="250"/>
      <c r="C4312" s="251"/>
      <c r="D4312" s="252" t="s">
        <v>6688</v>
      </c>
      <c r="E4312" s="239"/>
      <c r="F4312" s="239"/>
      <c r="G4312" s="239"/>
      <c r="H4312" s="239"/>
      <c r="I4312" s="239"/>
      <c r="J4312" s="253"/>
      <c r="K4312" s="253"/>
      <c r="L4312" s="253"/>
      <c r="M4312" s="253"/>
      <c r="N4312" s="254"/>
      <c r="O4312" s="254"/>
      <c r="P4312" s="254"/>
      <c r="Q4312" s="254"/>
      <c r="R4312" s="254"/>
      <c r="S4312" s="243"/>
      <c r="T4312" s="253"/>
      <c r="U4312" s="255"/>
      <c r="V4312" s="256"/>
      <c r="W4312" s="260"/>
      <c r="X4312" s="239"/>
      <c r="Y4312" s="257">
        <v>38</v>
      </c>
      <c r="Z4312" s="239"/>
      <c r="AA4312" s="239"/>
      <c r="AB4312" s="258"/>
      <c r="AC4312" s="249"/>
      <c r="AD4312" s="330"/>
      <c r="AE4312" s="211"/>
      <c r="AF4312" s="330"/>
    </row>
    <row r="4313" spans="1:33" s="259" customFormat="1" x14ac:dyDescent="0.2">
      <c r="A4313" s="202">
        <v>44840</v>
      </c>
      <c r="B4313" s="250"/>
      <c r="C4313" s="251"/>
      <c r="D4313" s="252" t="s">
        <v>6678</v>
      </c>
      <c r="E4313" s="239"/>
      <c r="F4313" s="239"/>
      <c r="G4313" s="239"/>
      <c r="H4313" s="239"/>
      <c r="I4313" s="239"/>
      <c r="J4313" s="253"/>
      <c r="K4313" s="253"/>
      <c r="L4313" s="253"/>
      <c r="M4313" s="253"/>
      <c r="N4313" s="254"/>
      <c r="O4313" s="254"/>
      <c r="P4313" s="254"/>
      <c r="Q4313" s="254"/>
      <c r="R4313" s="254"/>
      <c r="S4313" s="243"/>
      <c r="T4313" s="253"/>
      <c r="U4313" s="255"/>
      <c r="V4313" s="256"/>
      <c r="W4313" s="260"/>
      <c r="X4313" s="239"/>
      <c r="Y4313" s="257">
        <v>0</v>
      </c>
      <c r="Z4313" s="239"/>
      <c r="AA4313" s="239"/>
      <c r="AB4313" s="258"/>
      <c r="AC4313" s="249"/>
      <c r="AD4313" s="330"/>
      <c r="AE4313" s="211"/>
      <c r="AF4313" s="330"/>
    </row>
    <row r="4314" spans="1:33" s="259" customFormat="1" x14ac:dyDescent="0.2">
      <c r="A4314" s="202">
        <v>44841</v>
      </c>
      <c r="B4314" s="250"/>
      <c r="C4314" s="251"/>
      <c r="D4314" s="252" t="s">
        <v>6680</v>
      </c>
      <c r="E4314" s="239"/>
      <c r="F4314" s="239"/>
      <c r="G4314" s="239"/>
      <c r="H4314" s="239"/>
      <c r="I4314" s="239"/>
      <c r="J4314" s="253"/>
      <c r="K4314" s="253"/>
      <c r="L4314" s="253"/>
      <c r="M4314" s="253"/>
      <c r="N4314" s="254"/>
      <c r="O4314" s="254"/>
      <c r="P4314" s="254"/>
      <c r="Q4314" s="254"/>
      <c r="R4314" s="254"/>
      <c r="S4314" s="243"/>
      <c r="T4314" s="253"/>
      <c r="U4314" s="255"/>
      <c r="V4314" s="256"/>
      <c r="W4314" s="260"/>
      <c r="X4314" s="239"/>
      <c r="Y4314" s="257">
        <v>34.75</v>
      </c>
      <c r="Z4314" s="239"/>
      <c r="AA4314" s="239"/>
      <c r="AB4314" s="258"/>
      <c r="AC4314" s="249"/>
      <c r="AD4314" s="330"/>
      <c r="AE4314" s="211"/>
      <c r="AF4314" s="330"/>
    </row>
    <row r="4315" spans="1:33" s="259" customFormat="1" x14ac:dyDescent="0.2">
      <c r="A4315" s="202">
        <v>45000</v>
      </c>
      <c r="B4315" s="250"/>
      <c r="C4315" s="251"/>
      <c r="D4315" s="252" t="s">
        <v>6725</v>
      </c>
      <c r="E4315" s="239"/>
      <c r="F4315" s="239"/>
      <c r="G4315" s="239"/>
      <c r="H4315" s="239"/>
      <c r="I4315" s="239"/>
      <c r="J4315" s="253"/>
      <c r="K4315" s="253"/>
      <c r="L4315" s="253"/>
      <c r="M4315" s="253"/>
      <c r="N4315" s="254"/>
      <c r="O4315" s="254"/>
      <c r="P4315" s="254"/>
      <c r="Q4315" s="254"/>
      <c r="R4315" s="254"/>
      <c r="S4315" s="243"/>
      <c r="T4315" s="253"/>
      <c r="U4315" s="255"/>
      <c r="V4315" s="256"/>
      <c r="W4315" s="260"/>
      <c r="X4315" s="239"/>
      <c r="Y4315" s="257">
        <v>5</v>
      </c>
      <c r="Z4315" s="239"/>
      <c r="AA4315" s="239"/>
      <c r="AB4315" s="258"/>
      <c r="AC4315" s="249"/>
      <c r="AD4315" s="330"/>
      <c r="AE4315" s="211"/>
      <c r="AF4315" s="330"/>
    </row>
    <row r="4316" spans="1:33" s="259" customFormat="1" x14ac:dyDescent="0.2">
      <c r="A4316" s="202"/>
      <c r="B4316" s="250"/>
      <c r="C4316" s="251"/>
      <c r="D4316" s="251"/>
      <c r="E4316" s="239"/>
      <c r="F4316" s="239"/>
      <c r="G4316" s="239"/>
      <c r="H4316" s="239"/>
      <c r="I4316" s="239"/>
      <c r="J4316" s="253"/>
      <c r="K4316" s="253"/>
      <c r="L4316" s="253"/>
      <c r="M4316" s="253"/>
      <c r="N4316" s="254"/>
      <c r="O4316" s="254"/>
      <c r="P4316" s="254"/>
      <c r="Q4316" s="254"/>
      <c r="R4316" s="254"/>
      <c r="S4316" s="251"/>
      <c r="T4316" s="253"/>
      <c r="U4316" s="255"/>
      <c r="V4316" s="256"/>
      <c r="W4316" s="239"/>
      <c r="X4316" s="239"/>
      <c r="Y4316" s="257"/>
      <c r="Z4316" s="239"/>
      <c r="AA4316" s="239"/>
      <c r="AB4316" s="258"/>
      <c r="AC4316" s="249" t="str">
        <f>IF(B4316="","",(IFERROR(VLOOKUP(B4316,Projecten!A$4:X$9452,5,FALSE),"niet bekend")))</f>
        <v/>
      </c>
      <c r="AD4316" s="330"/>
      <c r="AE4316" s="211" t="str">
        <f>IF(B4316="","",(IFERROR(VLOOKUP(B4316,Projecten!A$4:X$9452,23,FALSE),"niet bekend")))</f>
        <v/>
      </c>
      <c r="AF4316" s="330" t="str">
        <f>IF(B4316="","",(IFERROR(VLOOKUP(B4316,Projecten!A$4:X$9452,12,FALSE),"niet bekend")))</f>
        <v/>
      </c>
    </row>
    <row r="4317" spans="1:33" s="297" customFormat="1" ht="10.5" customHeight="1" x14ac:dyDescent="0.2">
      <c r="A4317" s="288">
        <v>44842</v>
      </c>
      <c r="B4317" s="272" t="s">
        <v>6452</v>
      </c>
      <c r="C4317" s="496">
        <v>122523</v>
      </c>
      <c r="D4317" s="272" t="s">
        <v>6674</v>
      </c>
      <c r="E4317" s="273" t="s">
        <v>352</v>
      </c>
      <c r="F4317" s="273">
        <v>1</v>
      </c>
      <c r="G4317" s="273">
        <v>15</v>
      </c>
      <c r="H4317" s="273">
        <v>5</v>
      </c>
      <c r="I4317" s="273">
        <v>4</v>
      </c>
      <c r="J4317" s="313" t="s">
        <v>47</v>
      </c>
      <c r="K4317" s="290" t="s">
        <v>47</v>
      </c>
      <c r="L4317" s="315">
        <v>43109</v>
      </c>
      <c r="M4317" s="290" t="s">
        <v>1485</v>
      </c>
      <c r="N4317" s="291" t="s">
        <v>47</v>
      </c>
      <c r="O4317" s="291" t="s">
        <v>47</v>
      </c>
      <c r="P4317" s="291" t="s">
        <v>47</v>
      </c>
      <c r="Q4317" s="291" t="s">
        <v>47</v>
      </c>
      <c r="R4317" s="291" t="s">
        <v>47</v>
      </c>
      <c r="S4317" s="271"/>
      <c r="T4317" s="292" t="s">
        <v>47</v>
      </c>
      <c r="U4317" s="293">
        <v>3</v>
      </c>
      <c r="V4317" s="294"/>
      <c r="W4317" s="202" t="s">
        <v>2910</v>
      </c>
      <c r="X4317" s="314" t="s">
        <v>6685</v>
      </c>
      <c r="Y4317" s="295">
        <v>33</v>
      </c>
      <c r="Z4317" s="288"/>
      <c r="AA4317" s="288"/>
      <c r="AB4317" s="296"/>
      <c r="AC4317" s="249">
        <f>IF(B4317="","",(IFERROR(VLOOKUP(B4317,Projecten!A$4:X$9452,5,FALSE),"niet bekend")))</f>
        <v>1</v>
      </c>
      <c r="AD4317" s="330">
        <f>IF(AC4317="","",(IF(F4317=0,AF4317,(F4317/AC4317*AF4317))))</f>
        <v>5800</v>
      </c>
      <c r="AE4317" s="211">
        <f>IF(B4317="","",(IFERROR(VLOOKUP(B4317,Projecten!A$4:X$9452,23,FALSE),"niet bekend")))</f>
        <v>5800</v>
      </c>
      <c r="AF4317" s="330">
        <f>IF(B4317="","",(IFERROR(VLOOKUP(B4317,Projecten!A$4:X$9452,12,FALSE),"niet bekend")))</f>
        <v>5800</v>
      </c>
    </row>
    <row r="4318" spans="1:33" x14ac:dyDescent="0.2">
      <c r="A4318" s="202">
        <v>44843</v>
      </c>
      <c r="B4318" s="261">
        <v>2018933</v>
      </c>
      <c r="C4318" s="243">
        <v>122547</v>
      </c>
      <c r="D4318" s="243" t="s">
        <v>6513</v>
      </c>
      <c r="E4318" s="202" t="s">
        <v>26</v>
      </c>
      <c r="F4318" s="202">
        <v>1</v>
      </c>
      <c r="G4318" s="202">
        <v>7</v>
      </c>
      <c r="H4318" s="202">
        <v>5</v>
      </c>
      <c r="I4318" s="202">
        <v>2</v>
      </c>
      <c r="J4318" s="262">
        <v>43111</v>
      </c>
      <c r="K4318" s="262">
        <v>43474</v>
      </c>
      <c r="L4318" s="263" t="s">
        <v>1485</v>
      </c>
      <c r="M4318" s="263" t="s">
        <v>1485</v>
      </c>
      <c r="N4318" s="254" t="s">
        <v>47</v>
      </c>
      <c r="O4318" s="254" t="s">
        <v>47</v>
      </c>
      <c r="P4318" s="254" t="s">
        <v>47</v>
      </c>
      <c r="Q4318" s="254" t="s">
        <v>47</v>
      </c>
      <c r="R4318" s="254" t="s">
        <v>47</v>
      </c>
      <c r="S4318" s="243"/>
      <c r="T4318" s="253" t="s">
        <v>47</v>
      </c>
      <c r="U4318" s="245">
        <v>4</v>
      </c>
      <c r="V4318" s="246"/>
      <c r="W4318" s="202" t="s">
        <v>162</v>
      </c>
      <c r="X4318" s="265" t="s">
        <v>1341</v>
      </c>
      <c r="Y4318" s="248">
        <v>13</v>
      </c>
      <c r="Z4318" s="202"/>
      <c r="AA4318" s="202"/>
      <c r="AB4318" s="211"/>
      <c r="AC4318" s="249">
        <f>IF(B4318="","",(IFERROR(VLOOKUP(B4318,Projecten!A$4:X$9452,5,FALSE),"niet bekend")))</f>
        <v>1</v>
      </c>
      <c r="AD4318" s="1316">
        <f>IF(AC4318="","",(IF(F4318=0,AF4318,(F4318/AC4318*AF4318))))</f>
        <v>2416.91</v>
      </c>
      <c r="AE4318" s="211">
        <f>IF(B4318="","",(IFERROR(VLOOKUP(B4318,Projecten!A$4:X$9452,23,FALSE),"niet bekend")))</f>
        <v>2416.91</v>
      </c>
      <c r="AF4318" s="330">
        <f>IF(B4318="","",(IFERROR(VLOOKUP(B4318,Projecten!A$4:X$9452,12,FALSE),"niet bekend")))</f>
        <v>2416.91</v>
      </c>
      <c r="AG4318" s="209"/>
    </row>
    <row r="4319" spans="1:33" x14ac:dyDescent="0.2">
      <c r="A4319" s="202">
        <v>44844</v>
      </c>
      <c r="B4319" s="261">
        <v>2018936</v>
      </c>
      <c r="C4319" s="243">
        <v>122547</v>
      </c>
      <c r="D4319" s="243" t="s">
        <v>6514</v>
      </c>
      <c r="E4319" s="202" t="s">
        <v>26</v>
      </c>
      <c r="F4319" s="202">
        <v>1</v>
      </c>
      <c r="G4319" s="202">
        <v>8</v>
      </c>
      <c r="H4319" s="202">
        <v>5</v>
      </c>
      <c r="I4319" s="202">
        <v>5</v>
      </c>
      <c r="J4319" s="262">
        <v>43111</v>
      </c>
      <c r="K4319" s="262">
        <v>43474</v>
      </c>
      <c r="L4319" s="263" t="s">
        <v>1485</v>
      </c>
      <c r="M4319" s="263" t="s">
        <v>1485</v>
      </c>
      <c r="N4319" s="254" t="s">
        <v>47</v>
      </c>
      <c r="O4319" s="254" t="s">
        <v>47</v>
      </c>
      <c r="P4319" s="254" t="s">
        <v>47</v>
      </c>
      <c r="Q4319" s="254" t="s">
        <v>47</v>
      </c>
      <c r="R4319" s="254" t="s">
        <v>47</v>
      </c>
      <c r="S4319" s="243"/>
      <c r="T4319" s="253" t="s">
        <v>47</v>
      </c>
      <c r="U4319" s="245">
        <v>4</v>
      </c>
      <c r="V4319" s="246"/>
      <c r="W4319" s="202" t="s">
        <v>162</v>
      </c>
      <c r="X4319" s="265" t="s">
        <v>1341</v>
      </c>
      <c r="Y4319" s="248">
        <v>20</v>
      </c>
      <c r="Z4319" s="202"/>
      <c r="AA4319" s="202"/>
      <c r="AB4319" s="211"/>
      <c r="AC4319" s="249">
        <f>IF(B4319="","",(IFERROR(VLOOKUP(B4319,Projecten!A$4:X$9452,5,FALSE),"niet bekend")))</f>
        <v>1</v>
      </c>
      <c r="AD4319" s="1316">
        <f>IF(AC4319="","",(IF(F4319=0,AF4319,(F4319/AC4319*AF4319))))</f>
        <v>3503.63</v>
      </c>
      <c r="AE4319" s="211">
        <f>IF(B4319="","",(IFERROR(VLOOKUP(B4319,Projecten!A$4:X$9452,23,FALSE),"niet bekend")))</f>
        <v>3503.63</v>
      </c>
      <c r="AF4319" s="330">
        <f>IF(B4319="","",(IFERROR(VLOOKUP(B4319,Projecten!A$4:X$9452,12,FALSE),"niet bekend")))</f>
        <v>3503.63</v>
      </c>
      <c r="AG4319" s="209"/>
    </row>
    <row r="4320" spans="1:33" x14ac:dyDescent="0.2">
      <c r="A4320" s="202">
        <v>44845</v>
      </c>
      <c r="B4320" s="261" t="s">
        <v>6605</v>
      </c>
      <c r="C4320" s="243" t="s">
        <v>6607</v>
      </c>
      <c r="D4320" s="243" t="s">
        <v>6504</v>
      </c>
      <c r="E4320" s="202" t="s">
        <v>26</v>
      </c>
      <c r="F4320" s="202">
        <v>1</v>
      </c>
      <c r="G4320" s="202">
        <v>10</v>
      </c>
      <c r="H4320" s="202">
        <v>4</v>
      </c>
      <c r="I4320" s="202">
        <v>8</v>
      </c>
      <c r="J4320" s="262">
        <v>43111</v>
      </c>
      <c r="K4320" s="262">
        <v>43109</v>
      </c>
      <c r="L4320" s="263" t="s">
        <v>1485</v>
      </c>
      <c r="M4320" s="262" t="s">
        <v>6533</v>
      </c>
      <c r="N4320" s="254" t="s">
        <v>47</v>
      </c>
      <c r="O4320" s="254" t="s">
        <v>47</v>
      </c>
      <c r="P4320" s="254" t="s">
        <v>47</v>
      </c>
      <c r="Q4320" s="254" t="s">
        <v>47</v>
      </c>
      <c r="R4320" s="254" t="s">
        <v>47</v>
      </c>
      <c r="S4320" s="243"/>
      <c r="T4320" s="253" t="s">
        <v>47</v>
      </c>
      <c r="U4320" s="245">
        <v>4</v>
      </c>
      <c r="V4320" s="246"/>
      <c r="W4320" s="202" t="s">
        <v>421</v>
      </c>
      <c r="X4320" s="265" t="s">
        <v>1250</v>
      </c>
      <c r="Y4320" s="248">
        <v>48</v>
      </c>
      <c r="Z4320" s="202"/>
      <c r="AA4320" s="202"/>
      <c r="AB4320" s="211"/>
      <c r="AC4320" s="249">
        <f>IF(B4320="","",(IFERROR(VLOOKUP(B4320,Projecten!A$4:X$9452,5,FALSE),"niet bekend")))</f>
        <v>1</v>
      </c>
      <c r="AD4320" s="1316">
        <f>IF(AC4320="","",(IF(F4320=0,AF4320,(F4320/AC4320*AF4320))))</f>
        <v>11442</v>
      </c>
      <c r="AE4320" s="211">
        <f>IF(B4320="","",(IFERROR(VLOOKUP(B4320,Projecten!A$4:X$9452,23,FALSE),"niet bekend")))</f>
        <v>11442</v>
      </c>
      <c r="AF4320" s="330">
        <f>IF(B4320="","",(IFERROR(VLOOKUP(B4320,Projecten!A$4:X$9452,12,FALSE),"niet bekend")))</f>
        <v>11442</v>
      </c>
      <c r="AG4320" s="209"/>
    </row>
    <row r="4321" spans="1:33" x14ac:dyDescent="0.2">
      <c r="A4321" s="202"/>
      <c r="B4321" s="261"/>
      <c r="C4321" s="243"/>
      <c r="F4321" s="202"/>
      <c r="I4321" s="318"/>
      <c r="J4321" s="321"/>
      <c r="K4321" s="321"/>
      <c r="L4321" s="321"/>
      <c r="M4321" s="321"/>
      <c r="N4321" s="322"/>
      <c r="S4321" s="243"/>
      <c r="T4321" s="253"/>
      <c r="U4321" s="245"/>
      <c r="V4321" s="246"/>
      <c r="X4321" s="265"/>
      <c r="Y4321" s="248"/>
      <c r="Z4321" s="202"/>
      <c r="AA4321" s="202"/>
      <c r="AB4321" s="211"/>
      <c r="AC4321" s="249"/>
      <c r="AD4321" s="1316"/>
      <c r="AE4321" s="211"/>
      <c r="AF4321" s="330"/>
      <c r="AG4321" s="209"/>
    </row>
    <row r="4322" spans="1:33" x14ac:dyDescent="0.2">
      <c r="A4322" s="202">
        <v>44846</v>
      </c>
      <c r="B4322" s="261">
        <v>2018905</v>
      </c>
      <c r="C4322" s="243">
        <v>122550</v>
      </c>
      <c r="D4322" s="243" t="s">
        <v>6672</v>
      </c>
      <c r="E4322" s="202" t="s">
        <v>317</v>
      </c>
      <c r="F4322" s="202">
        <v>0</v>
      </c>
      <c r="G4322" s="202">
        <v>1</v>
      </c>
      <c r="H4322" s="202">
        <v>0</v>
      </c>
      <c r="I4322" s="202">
        <v>2</v>
      </c>
      <c r="J4322" s="262">
        <v>43111</v>
      </c>
      <c r="K4322" s="263" t="s">
        <v>1485</v>
      </c>
      <c r="L4322" s="263" t="s">
        <v>1485</v>
      </c>
      <c r="M4322" s="263" t="s">
        <v>1485</v>
      </c>
      <c r="N4322" s="254" t="s">
        <v>47</v>
      </c>
      <c r="O4322" s="254" t="s">
        <v>47</v>
      </c>
      <c r="P4322" s="254" t="s">
        <v>47</v>
      </c>
      <c r="Q4322" s="254" t="s">
        <v>47</v>
      </c>
      <c r="R4322" s="254" t="s">
        <v>47</v>
      </c>
      <c r="S4322" s="243"/>
      <c r="T4322" s="253" t="s">
        <v>47</v>
      </c>
      <c r="U4322" s="245">
        <v>4</v>
      </c>
      <c r="V4322" s="246"/>
      <c r="W4322" s="202" t="s">
        <v>777</v>
      </c>
      <c r="X4322" s="265" t="s">
        <v>1341</v>
      </c>
      <c r="Y4322" s="248">
        <v>6</v>
      </c>
      <c r="Z4322" s="202"/>
      <c r="AA4322" s="202"/>
      <c r="AB4322" s="211"/>
      <c r="AC4322" s="249">
        <f>IF(B4322="","",(IFERROR(VLOOKUP(B4322,Projecten!A$4:X$9452,5,FALSE),"niet bekend")))</f>
        <v>0</v>
      </c>
      <c r="AD4322" s="1316">
        <f>IF(AC4322="","",(IF(F4322=0,AF4322,(F4322/AC4322*AF4322))))</f>
        <v>941.1</v>
      </c>
      <c r="AE4322" s="211">
        <f>IF(B4322="","",(IFERROR(VLOOKUP(B4322,Projecten!A$4:X$9452,23,FALSE),"niet bekend")))</f>
        <v>941.1</v>
      </c>
      <c r="AF4322" s="330">
        <f>IF(B4322="","",(IFERROR(VLOOKUP(B4322,Projecten!A$4:X$9452,12,FALSE),"niet bekend")))</f>
        <v>941.1</v>
      </c>
      <c r="AG4322" s="209"/>
    </row>
    <row r="4323" spans="1:33" x14ac:dyDescent="0.2">
      <c r="A4323" s="202">
        <v>44847</v>
      </c>
      <c r="B4323" s="261">
        <v>2018912</v>
      </c>
      <c r="C4323" s="243">
        <v>122550</v>
      </c>
      <c r="D4323" s="243" t="s">
        <v>6620</v>
      </c>
      <c r="E4323" s="202" t="s">
        <v>2800</v>
      </c>
      <c r="F4323" s="202">
        <v>2</v>
      </c>
      <c r="G4323" s="202">
        <v>16</v>
      </c>
      <c r="H4323" s="202">
        <v>10</v>
      </c>
      <c r="I4323" s="202">
        <v>6</v>
      </c>
      <c r="J4323" s="262">
        <v>43111</v>
      </c>
      <c r="K4323" s="262">
        <v>43474</v>
      </c>
      <c r="L4323" s="263" t="s">
        <v>1485</v>
      </c>
      <c r="M4323" s="263" t="s">
        <v>1485</v>
      </c>
      <c r="N4323" s="254" t="s">
        <v>47</v>
      </c>
      <c r="O4323" s="254" t="s">
        <v>47</v>
      </c>
      <c r="P4323" s="254" t="s">
        <v>47</v>
      </c>
      <c r="Q4323" s="254" t="s">
        <v>47</v>
      </c>
      <c r="R4323" s="254" t="s">
        <v>47</v>
      </c>
      <c r="S4323" s="243"/>
      <c r="T4323" s="253" t="s">
        <v>47</v>
      </c>
      <c r="U4323" s="245">
        <v>4</v>
      </c>
      <c r="V4323" s="246"/>
      <c r="W4323" s="202" t="s">
        <v>1937</v>
      </c>
      <c r="X4323" s="265" t="s">
        <v>1250</v>
      </c>
      <c r="Y4323" s="248">
        <v>37</v>
      </c>
      <c r="Z4323" s="202"/>
      <c r="AA4323" s="202"/>
      <c r="AB4323" s="211"/>
      <c r="AC4323" s="249">
        <f>IF(B4323="","",(IFERROR(VLOOKUP(B4323,Projecten!A$4:X$9452,5,FALSE),"niet bekend")))</f>
        <v>2</v>
      </c>
      <c r="AD4323" s="1316">
        <f>IF(AC4323="","",(IF(F4323=0,AF4323,(F4323/AC4323*AF4323))))</f>
        <v>6500</v>
      </c>
      <c r="AE4323" s="211">
        <f>IF(B4323="","",(IFERROR(VLOOKUP(B4323,Projecten!A$4:X$9452,23,FALSE),"niet bekend")))</f>
        <v>6500</v>
      </c>
      <c r="AF4323" s="330">
        <f>IF(B4323="","",(IFERROR(VLOOKUP(B4323,Projecten!A$4:X$9452,12,FALSE),"niet bekend")))</f>
        <v>6500</v>
      </c>
      <c r="AG4323" s="209"/>
    </row>
    <row r="4324" spans="1:33" x14ac:dyDescent="0.2">
      <c r="A4324" s="202"/>
      <c r="B4324" s="261"/>
      <c r="C4324" s="243"/>
      <c r="F4324" s="202"/>
      <c r="J4324" s="263"/>
      <c r="K4324" s="263"/>
      <c r="L4324" s="263"/>
      <c r="M4324" s="263"/>
      <c r="S4324" s="243"/>
      <c r="T4324" s="244"/>
      <c r="U4324" s="245"/>
      <c r="V4324" s="246"/>
      <c r="X4324" s="265"/>
      <c r="Y4324" s="248"/>
      <c r="Z4324" s="202"/>
      <c r="AA4324" s="202"/>
      <c r="AB4324" s="211"/>
      <c r="AC4324" s="249"/>
      <c r="AD4324" s="1316"/>
      <c r="AE4324" s="211"/>
      <c r="AF4324" s="330"/>
      <c r="AG4324" s="209"/>
    </row>
    <row r="4325" spans="1:33" x14ac:dyDescent="0.2">
      <c r="A4325" s="202">
        <v>44848</v>
      </c>
      <c r="B4325" s="261" t="s">
        <v>6555</v>
      </c>
      <c r="C4325" s="243">
        <v>122551</v>
      </c>
      <c r="D4325" s="243" t="s">
        <v>6682</v>
      </c>
      <c r="E4325" s="202" t="s">
        <v>352</v>
      </c>
      <c r="F4325" s="202">
        <v>1</v>
      </c>
      <c r="G4325" s="202">
        <v>10</v>
      </c>
      <c r="H4325" s="202">
        <v>1</v>
      </c>
      <c r="I4325" s="202">
        <v>4</v>
      </c>
      <c r="J4325" s="267">
        <v>43489</v>
      </c>
      <c r="K4325" s="267">
        <v>43486</v>
      </c>
      <c r="L4325" s="263">
        <v>43475</v>
      </c>
      <c r="M4325" s="263" t="s">
        <v>1485</v>
      </c>
      <c r="N4325" s="254" t="s">
        <v>47</v>
      </c>
      <c r="O4325" s="254" t="s">
        <v>47</v>
      </c>
      <c r="P4325" s="254" t="s">
        <v>47</v>
      </c>
      <c r="Q4325" s="254" t="s">
        <v>47</v>
      </c>
      <c r="R4325" s="254" t="s">
        <v>47</v>
      </c>
      <c r="S4325" s="243"/>
      <c r="T4325" s="244" t="s">
        <v>47</v>
      </c>
      <c r="U4325" s="245">
        <v>4</v>
      </c>
      <c r="V4325" s="246"/>
      <c r="W4325" s="202" t="s">
        <v>3757</v>
      </c>
      <c r="X4325" s="265" t="s">
        <v>6713</v>
      </c>
      <c r="Y4325" s="248">
        <v>19</v>
      </c>
      <c r="Z4325" s="202"/>
      <c r="AA4325" s="202"/>
      <c r="AB4325" s="211"/>
      <c r="AC4325" s="249">
        <f>IF(B4325="","",(IFERROR(VLOOKUP(B4325,Projecten!A$4:X$9452,5,FALSE),"niet bekend")))</f>
        <v>1</v>
      </c>
      <c r="AD4325" s="1316">
        <f t="shared" ref="AD4325:AD4330" si="281">IF(AC4325="","",(IF(F4325=0,AF4325,(F4325/AC4325*AF4325))))</f>
        <v>4198.3999999999996</v>
      </c>
      <c r="AE4325" s="211">
        <f>IF(B4325="","",(IFERROR(VLOOKUP(B4325,Projecten!A$4:X$9452,23,FALSE),"niet bekend")))</f>
        <v>4198.3999999999996</v>
      </c>
      <c r="AF4325" s="330">
        <f>IF(B4325="","",(IFERROR(VLOOKUP(B4325,Projecten!A$4:X$9452,12,FALSE),"niet bekend")))</f>
        <v>4198.3999999999996</v>
      </c>
      <c r="AG4325" s="209"/>
    </row>
    <row r="4326" spans="1:33" x14ac:dyDescent="0.2">
      <c r="A4326" s="202">
        <v>44849</v>
      </c>
      <c r="B4326" s="261" t="s">
        <v>6556</v>
      </c>
      <c r="C4326" s="243">
        <v>122551</v>
      </c>
      <c r="D4326" s="243" t="s">
        <v>6558</v>
      </c>
      <c r="E4326" s="202" t="s">
        <v>352</v>
      </c>
      <c r="F4326" s="202">
        <v>1</v>
      </c>
      <c r="G4326" s="202">
        <v>10</v>
      </c>
      <c r="H4326" s="202">
        <v>1</v>
      </c>
      <c r="I4326" s="202">
        <v>4</v>
      </c>
      <c r="J4326" s="267">
        <v>43489</v>
      </c>
      <c r="K4326" s="267">
        <v>43486</v>
      </c>
      <c r="L4326" s="263">
        <v>43475</v>
      </c>
      <c r="M4326" s="263" t="s">
        <v>1485</v>
      </c>
      <c r="N4326" s="254" t="s">
        <v>47</v>
      </c>
      <c r="O4326" s="254" t="s">
        <v>47</v>
      </c>
      <c r="P4326" s="254" t="s">
        <v>47</v>
      </c>
      <c r="Q4326" s="254" t="s">
        <v>47</v>
      </c>
      <c r="R4326" s="254" t="s">
        <v>47</v>
      </c>
      <c r="S4326" s="243"/>
      <c r="T4326" s="244" t="s">
        <v>47</v>
      </c>
      <c r="U4326" s="245">
        <v>4</v>
      </c>
      <c r="V4326" s="246"/>
      <c r="W4326" s="202" t="s">
        <v>3757</v>
      </c>
      <c r="X4326" s="265" t="s">
        <v>6574</v>
      </c>
      <c r="Y4326" s="248">
        <v>19</v>
      </c>
      <c r="Z4326" s="202"/>
      <c r="AA4326" s="202"/>
      <c r="AB4326" s="211"/>
      <c r="AC4326" s="249">
        <f>IF(B4326="","",(IFERROR(VLOOKUP(B4326,Projecten!A$4:X$9452,5,FALSE),"niet bekend")))</f>
        <v>1</v>
      </c>
      <c r="AD4326" s="1316">
        <f t="shared" si="281"/>
        <v>4198.3999999999996</v>
      </c>
      <c r="AE4326" s="211">
        <f>IF(B4326="","",(IFERROR(VLOOKUP(B4326,Projecten!A$4:X$9452,23,FALSE),"niet bekend")))</f>
        <v>4198.3999999999996</v>
      </c>
      <c r="AF4326" s="330">
        <f>IF(B4326="","",(IFERROR(VLOOKUP(B4326,Projecten!A$4:X$9452,12,FALSE),"niet bekend")))</f>
        <v>4198.3999999999996</v>
      </c>
      <c r="AG4326" s="209"/>
    </row>
    <row r="4327" spans="1:33" x14ac:dyDescent="0.2">
      <c r="A4327" s="202">
        <v>44850</v>
      </c>
      <c r="B4327" s="261" t="s">
        <v>6557</v>
      </c>
      <c r="C4327" s="243">
        <v>122551</v>
      </c>
      <c r="D4327" s="243" t="s">
        <v>6559</v>
      </c>
      <c r="E4327" s="202" t="s">
        <v>352</v>
      </c>
      <c r="F4327" s="202">
        <v>1</v>
      </c>
      <c r="G4327" s="202">
        <v>10</v>
      </c>
      <c r="H4327" s="202">
        <v>1</v>
      </c>
      <c r="I4327" s="202">
        <v>4</v>
      </c>
      <c r="J4327" s="267">
        <v>43489</v>
      </c>
      <c r="K4327" s="267">
        <v>43486</v>
      </c>
      <c r="L4327" s="263">
        <v>43475</v>
      </c>
      <c r="M4327" s="263" t="s">
        <v>1485</v>
      </c>
      <c r="N4327" s="254" t="s">
        <v>47</v>
      </c>
      <c r="O4327" s="254" t="s">
        <v>47</v>
      </c>
      <c r="P4327" s="254" t="s">
        <v>47</v>
      </c>
      <c r="Q4327" s="254" t="s">
        <v>47</v>
      </c>
      <c r="R4327" s="254" t="s">
        <v>47</v>
      </c>
      <c r="S4327" s="243"/>
      <c r="T4327" s="244" t="s">
        <v>47</v>
      </c>
      <c r="U4327" s="245">
        <v>4</v>
      </c>
      <c r="V4327" s="246"/>
      <c r="W4327" s="202" t="s">
        <v>3757</v>
      </c>
      <c r="X4327" s="265" t="s">
        <v>6574</v>
      </c>
      <c r="Y4327" s="248">
        <v>19</v>
      </c>
      <c r="Z4327" s="202"/>
      <c r="AA4327" s="202"/>
      <c r="AB4327" s="211"/>
      <c r="AC4327" s="249">
        <f>IF(B4327="","",(IFERROR(VLOOKUP(B4327,Projecten!A$4:X$9452,5,FALSE),"niet bekend")))</f>
        <v>1</v>
      </c>
      <c r="AD4327" s="1316">
        <f t="shared" si="281"/>
        <v>4198.3999999999996</v>
      </c>
      <c r="AE4327" s="211">
        <f>IF(B4327="","",(IFERROR(VLOOKUP(B4327,Projecten!A$4:X$9452,23,FALSE),"niet bekend")))</f>
        <v>4198.3999999999996</v>
      </c>
      <c r="AF4327" s="330">
        <f>IF(B4327="","",(IFERROR(VLOOKUP(B4327,Projecten!A$4:X$9452,12,FALSE),"niet bekend")))</f>
        <v>4198.3999999999996</v>
      </c>
      <c r="AG4327" s="209"/>
    </row>
    <row r="4328" spans="1:33" x14ac:dyDescent="0.2">
      <c r="A4328" s="202">
        <v>44851</v>
      </c>
      <c r="B4328" s="261">
        <v>2018927</v>
      </c>
      <c r="C4328" s="243">
        <v>122554</v>
      </c>
      <c r="D4328" s="243" t="s">
        <v>6748</v>
      </c>
      <c r="E4328" s="202" t="s">
        <v>26</v>
      </c>
      <c r="F4328" s="202">
        <v>1</v>
      </c>
      <c r="G4328" s="202">
        <v>14</v>
      </c>
      <c r="H4328" s="202">
        <v>5</v>
      </c>
      <c r="I4328" s="202">
        <v>4</v>
      </c>
      <c r="J4328" s="267">
        <v>43483</v>
      </c>
      <c r="K4328" s="262">
        <v>43474</v>
      </c>
      <c r="L4328" s="262" t="s">
        <v>1485</v>
      </c>
      <c r="M4328" s="263" t="s">
        <v>1485</v>
      </c>
      <c r="N4328" s="254" t="s">
        <v>47</v>
      </c>
      <c r="O4328" s="254" t="s">
        <v>47</v>
      </c>
      <c r="P4328" s="254" t="s">
        <v>47</v>
      </c>
      <c r="Q4328" s="254" t="s">
        <v>47</v>
      </c>
      <c r="R4328" s="254" t="s">
        <v>47</v>
      </c>
      <c r="S4328" s="243"/>
      <c r="T4328" s="244" t="s">
        <v>47</v>
      </c>
      <c r="U4328" s="245">
        <v>4</v>
      </c>
      <c r="V4328" s="246"/>
      <c r="W4328" s="202" t="s">
        <v>162</v>
      </c>
      <c r="X4328" s="265" t="s">
        <v>6714</v>
      </c>
      <c r="Y4328" s="248">
        <v>27</v>
      </c>
      <c r="Z4328" s="202"/>
      <c r="AA4328" s="202"/>
      <c r="AB4328" s="211"/>
      <c r="AC4328" s="249">
        <f>IF(B4328="","",(IFERROR(VLOOKUP(B4328,Projecten!A$4:X$9452,5,FALSE),"niet bekend")))</f>
        <v>1</v>
      </c>
      <c r="AD4328" s="1316">
        <f t="shared" si="281"/>
        <v>7035.05</v>
      </c>
      <c r="AE4328" s="211">
        <f>IF(B4328="","",(IFERROR(VLOOKUP(B4328,Projecten!A$4:X$9452,23,FALSE),"niet bekend")))</f>
        <v>7035.05</v>
      </c>
      <c r="AF4328" s="330">
        <f>IF(B4328="","",(IFERROR(VLOOKUP(B4328,Projecten!A$4:X$9452,12,FALSE),"niet bekend")))</f>
        <v>7035.05</v>
      </c>
      <c r="AG4328" s="209"/>
    </row>
    <row r="4329" spans="1:33" x14ac:dyDescent="0.2">
      <c r="A4329" s="202">
        <v>44852</v>
      </c>
      <c r="B4329" s="261">
        <v>2018944</v>
      </c>
      <c r="C4329" s="243">
        <v>122554</v>
      </c>
      <c r="D4329" s="243" t="s">
        <v>6683</v>
      </c>
      <c r="E4329" s="202" t="s">
        <v>317</v>
      </c>
      <c r="F4329" s="202">
        <v>1</v>
      </c>
      <c r="G4329" s="202">
        <v>2</v>
      </c>
      <c r="H4329" s="202">
        <v>1</v>
      </c>
      <c r="I4329" s="327">
        <v>1</v>
      </c>
      <c r="J4329" s="262">
        <v>43118</v>
      </c>
      <c r="K4329" s="263" t="s">
        <v>1485</v>
      </c>
      <c r="L4329" s="263" t="s">
        <v>1485</v>
      </c>
      <c r="M4329" s="263" t="s">
        <v>1485</v>
      </c>
      <c r="N4329" s="254" t="s">
        <v>47</v>
      </c>
      <c r="O4329" s="254" t="s">
        <v>47</v>
      </c>
      <c r="P4329" s="254" t="s">
        <v>47</v>
      </c>
      <c r="Q4329" s="254" t="s">
        <v>47</v>
      </c>
      <c r="R4329" s="254" t="s">
        <v>47</v>
      </c>
      <c r="S4329" s="243"/>
      <c r="T4329" s="244" t="s">
        <v>47</v>
      </c>
      <c r="U4329" s="245">
        <v>4</v>
      </c>
      <c r="V4329" s="246"/>
      <c r="W4329" s="202" t="s">
        <v>777</v>
      </c>
      <c r="X4329" s="265" t="s">
        <v>1341</v>
      </c>
      <c r="Y4329" s="248">
        <v>6</v>
      </c>
      <c r="Z4329" s="202"/>
      <c r="AA4329" s="202"/>
      <c r="AB4329" s="211"/>
      <c r="AC4329" s="249">
        <f>IF(B4329="","",(IFERROR(VLOOKUP(B4329,Projecten!A$4:X$9452,5,FALSE),"niet bekend")))</f>
        <v>1</v>
      </c>
      <c r="AD4329" s="1316">
        <f t="shared" si="281"/>
        <v>924.04</v>
      </c>
      <c r="AE4329" s="211">
        <f>IF(B4329="","",(IFERROR(VLOOKUP(B4329,Projecten!A$4:X$9452,23,FALSE),"niet bekend")))</f>
        <v>924.04</v>
      </c>
      <c r="AF4329" s="330">
        <f>IF(B4329="","",(IFERROR(VLOOKUP(B4329,Projecten!A$4:X$9452,12,FALSE),"niet bekend")))</f>
        <v>924.04</v>
      </c>
      <c r="AG4329" s="209"/>
    </row>
    <row r="4330" spans="1:33" x14ac:dyDescent="0.2">
      <c r="A4330" s="202">
        <v>44853</v>
      </c>
      <c r="B4330" s="261" t="s">
        <v>6604</v>
      </c>
      <c r="C4330" s="243">
        <v>122553</v>
      </c>
      <c r="D4330" s="243" t="s">
        <v>6684</v>
      </c>
      <c r="E4330" s="202" t="s">
        <v>6339</v>
      </c>
      <c r="F4330" s="202">
        <v>1</v>
      </c>
      <c r="G4330" s="202">
        <v>14</v>
      </c>
      <c r="H4330" s="202">
        <v>15</v>
      </c>
      <c r="I4330" s="202">
        <v>4</v>
      </c>
      <c r="J4330" s="267">
        <v>43494</v>
      </c>
      <c r="K4330" s="262">
        <v>43488</v>
      </c>
      <c r="L4330" s="263" t="s">
        <v>47</v>
      </c>
      <c r="M4330" s="267" t="s">
        <v>2366</v>
      </c>
      <c r="N4330" s="254" t="s">
        <v>47</v>
      </c>
      <c r="O4330" s="254" t="s">
        <v>47</v>
      </c>
      <c r="P4330" s="254" t="s">
        <v>47</v>
      </c>
      <c r="Q4330" s="254" t="s">
        <v>47</v>
      </c>
      <c r="R4330" s="254" t="s">
        <v>47</v>
      </c>
      <c r="S4330" s="243"/>
      <c r="T4330" s="244" t="s">
        <v>47</v>
      </c>
      <c r="U4330" s="245" t="s">
        <v>6497</v>
      </c>
      <c r="V4330" s="246"/>
      <c r="W4330" s="202" t="s">
        <v>6338</v>
      </c>
      <c r="X4330" s="265" t="s">
        <v>6671</v>
      </c>
      <c r="Y4330" s="248">
        <v>50</v>
      </c>
      <c r="Z4330" s="202"/>
      <c r="AA4330" s="202"/>
      <c r="AB4330" s="211"/>
      <c r="AC4330" s="249">
        <f>IF(B4330="","",(IFERROR(VLOOKUP(B4330,Projecten!A$4:X$9452,5,FALSE),"niet bekend")))</f>
        <v>1</v>
      </c>
      <c r="AD4330" s="1316">
        <f t="shared" si="281"/>
        <v>10585.33</v>
      </c>
      <c r="AE4330" s="211">
        <f>IF(B4330="","",(IFERROR(VLOOKUP(B4330,Projecten!A$4:X$9452,23,FALSE),"niet bekend")))</f>
        <v>10585.33</v>
      </c>
      <c r="AF4330" s="330">
        <f>IF(B4330="","",(IFERROR(VLOOKUP(B4330,Projecten!A$4:X$9452,12,FALSE),"niet bekend")))</f>
        <v>10585.33</v>
      </c>
      <c r="AG4330" s="209"/>
    </row>
    <row r="4331" spans="1:33" s="708" customFormat="1" ht="10.5" customHeight="1" x14ac:dyDescent="0.2">
      <c r="A4331" s="521"/>
      <c r="B4331" s="496"/>
      <c r="C4331" s="496"/>
      <c r="D4331" s="496"/>
      <c r="E4331" s="389"/>
      <c r="F4331" s="389"/>
      <c r="G4331" s="389"/>
      <c r="H4331" s="389"/>
      <c r="I4331" s="389"/>
      <c r="J4331" s="1093"/>
      <c r="K4331" s="1093"/>
      <c r="L4331" s="1093"/>
      <c r="M4331" s="1093"/>
      <c r="N4331" s="705"/>
      <c r="O4331" s="705"/>
      <c r="P4331" s="705"/>
      <c r="Q4331" s="705"/>
      <c r="R4331" s="705"/>
      <c r="S4331" s="709"/>
      <c r="T4331" s="1093"/>
      <c r="U4331" s="694"/>
      <c r="V4331" s="1628"/>
      <c r="W4331" s="318"/>
      <c r="X4331" s="521"/>
      <c r="Y4331" s="497"/>
      <c r="Z4331" s="521"/>
      <c r="AA4331" s="521"/>
      <c r="AB4331" s="1607"/>
      <c r="AC4331" s="329"/>
      <c r="AD4331" s="1316"/>
      <c r="AE4331" s="325"/>
      <c r="AF4331" s="1316"/>
    </row>
    <row r="4332" spans="1:33" s="297" customFormat="1" x14ac:dyDescent="0.2">
      <c r="A4332" s="288">
        <v>44855</v>
      </c>
      <c r="B4332" s="289" t="s">
        <v>6631</v>
      </c>
      <c r="C4332" s="271">
        <v>122600</v>
      </c>
      <c r="D4332" s="271" t="s">
        <v>6632</v>
      </c>
      <c r="E4332" s="288" t="s">
        <v>26</v>
      </c>
      <c r="F4332" s="288">
        <v>0</v>
      </c>
      <c r="G4332" s="288">
        <v>0</v>
      </c>
      <c r="H4332" s="288">
        <v>0</v>
      </c>
      <c r="I4332" s="288">
        <v>1</v>
      </c>
      <c r="J4332" s="290"/>
      <c r="K4332" s="290"/>
      <c r="L4332" s="290"/>
      <c r="M4332" s="290"/>
      <c r="N4332" s="291" t="s">
        <v>47</v>
      </c>
      <c r="O4332" s="291" t="s">
        <v>47</v>
      </c>
      <c r="P4332" s="291" t="s">
        <v>47</v>
      </c>
      <c r="Q4332" s="291" t="s">
        <v>47</v>
      </c>
      <c r="R4332" s="291" t="s">
        <v>47</v>
      </c>
      <c r="S4332" s="271"/>
      <c r="T4332" s="292" t="s">
        <v>47</v>
      </c>
      <c r="U4332" s="245">
        <v>4</v>
      </c>
      <c r="V4332" s="246"/>
      <c r="W4332" s="202" t="s">
        <v>162</v>
      </c>
      <c r="X4332" s="265" t="s">
        <v>6681</v>
      </c>
      <c r="Y4332" s="248">
        <v>3</v>
      </c>
      <c r="Z4332" s="288"/>
      <c r="AA4332" s="288"/>
      <c r="AB4332" s="296"/>
      <c r="AC4332" s="249">
        <f>IF(B4332="","",(IFERROR(VLOOKUP(B4332,Projecten!A$4:X$9452,5,FALSE),"niet bekend")))</f>
        <v>0</v>
      </c>
      <c r="AD4332" s="1316">
        <f>IF(AC4332="","",(IF(F4332=0,AF4332,(F4332/AC4332*AF4332))))</f>
        <v>232.5</v>
      </c>
      <c r="AE4332" s="211">
        <f>IF(B4332="","",(IFERROR(VLOOKUP(B4332,Projecten!A$4:X$9452,23,FALSE),"niet bekend")))</f>
        <v>232.5</v>
      </c>
      <c r="AF4332" s="330">
        <f>IF(B4332="","",(IFERROR(VLOOKUP(B4332,Projecten!A$4:X$9452,12,FALSE),"niet bekend")))</f>
        <v>232.5</v>
      </c>
    </row>
    <row r="4333" spans="1:33" s="708" customFormat="1" x14ac:dyDescent="0.2">
      <c r="A4333" s="521"/>
      <c r="B4333" s="1126"/>
      <c r="C4333" s="709"/>
      <c r="D4333" s="709"/>
      <c r="E4333" s="521"/>
      <c r="F4333" s="521"/>
      <c r="G4333" s="521"/>
      <c r="H4333" s="521"/>
      <c r="I4333" s="521"/>
      <c r="J4333" s="1093"/>
      <c r="K4333" s="1093"/>
      <c r="L4333" s="1093"/>
      <c r="M4333" s="1093"/>
      <c r="N4333" s="705"/>
      <c r="O4333" s="705"/>
      <c r="P4333" s="705"/>
      <c r="Q4333" s="705"/>
      <c r="R4333" s="705"/>
      <c r="S4333" s="709"/>
      <c r="T4333" s="1093"/>
      <c r="U4333" s="264"/>
      <c r="V4333" s="323"/>
      <c r="W4333" s="318"/>
      <c r="X4333" s="318"/>
      <c r="Y4333" s="324"/>
      <c r="Z4333" s="521"/>
      <c r="AA4333" s="521"/>
      <c r="AB4333" s="1607"/>
      <c r="AC4333" s="326"/>
      <c r="AD4333" s="398"/>
      <c r="AE4333" s="1607"/>
      <c r="AF4333" s="398"/>
    </row>
    <row r="4334" spans="1:33" s="312" customFormat="1" x14ac:dyDescent="0.2">
      <c r="A4334" s="298"/>
      <c r="B4334" s="299"/>
      <c r="C4334" s="299"/>
      <c r="D4334" s="300"/>
      <c r="E4334" s="300"/>
      <c r="F4334" s="300"/>
      <c r="G4334" s="300"/>
      <c r="H4334" s="300"/>
      <c r="I4334" s="300"/>
      <c r="J4334" s="301"/>
      <c r="K4334" s="301"/>
      <c r="L4334" s="301"/>
      <c r="M4334" s="302"/>
      <c r="N4334" s="302"/>
      <c r="O4334" s="302"/>
      <c r="P4334" s="302"/>
      <c r="Q4334" s="302"/>
      <c r="R4334" s="302"/>
      <c r="S4334" s="303"/>
      <c r="T4334" s="304"/>
      <c r="U4334" s="305"/>
      <c r="V4334" s="306"/>
      <c r="W4334" s="307"/>
      <c r="X4334" s="307"/>
      <c r="Y4334" s="307"/>
      <c r="Z4334" s="298"/>
      <c r="AA4334" s="308"/>
      <c r="AB4334" s="309"/>
      <c r="AC4334" s="310"/>
      <c r="AD4334" s="412"/>
      <c r="AE4334" s="412"/>
      <c r="AF4334" s="412"/>
    </row>
    <row r="4335" spans="1:33" s="236" customFormat="1" ht="12" customHeight="1" x14ac:dyDescent="0.2">
      <c r="A4335" s="220"/>
      <c r="B4335" s="221"/>
      <c r="C4335" s="221"/>
      <c r="D4335" s="222">
        <f>SUM(G4335:I4335)</f>
        <v>186</v>
      </c>
      <c r="E4335" s="220"/>
      <c r="F4335" s="220">
        <f>SUM(F4336:F4358)</f>
        <v>8</v>
      </c>
      <c r="G4335" s="220">
        <f>SUM(G4336:G4358)</f>
        <v>117</v>
      </c>
      <c r="H4335" s="220">
        <f>SUM(H4336:H4358)</f>
        <v>40</v>
      </c>
      <c r="I4335" s="220">
        <f>SUM(I4336:I4358)</f>
        <v>29</v>
      </c>
      <c r="J4335" s="223"/>
      <c r="K4335" s="223"/>
      <c r="L4335" s="223"/>
      <c r="M4335" s="224"/>
      <c r="N4335" s="224"/>
      <c r="O4335" s="224"/>
      <c r="P4335" s="224"/>
      <c r="Q4335" s="224"/>
      <c r="R4335" s="224"/>
      <c r="S4335" s="225">
        <v>5</v>
      </c>
      <c r="T4335" s="226"/>
      <c r="U4335" s="227"/>
      <c r="V4335" s="228"/>
      <c r="W4335" s="229"/>
      <c r="X4335" s="230">
        <f>SUM(Y4335:Y4358)</f>
        <v>350.75</v>
      </c>
      <c r="Y4335" s="231"/>
      <c r="Z4335" s="231">
        <v>0</v>
      </c>
      <c r="AA4335" s="232">
        <f>X4335-Z4335</f>
        <v>350.75</v>
      </c>
      <c r="AB4335" s="233" t="str">
        <f>CONCATENATE("week ",S4335)</f>
        <v>week 5</v>
      </c>
      <c r="AC4335" s="234"/>
      <c r="AD4335" s="384">
        <f>SUM(AD4336:AD4358)</f>
        <v>50647.009999999995</v>
      </c>
    </row>
    <row r="4336" spans="1:33" x14ac:dyDescent="0.2">
      <c r="A4336" s="202"/>
      <c r="B4336" s="237"/>
      <c r="C4336" s="238"/>
      <c r="D4336" s="239"/>
      <c r="E4336" s="240"/>
      <c r="F4336" s="240"/>
      <c r="G4336" s="240"/>
      <c r="H4336" s="240"/>
      <c r="I4336" s="240"/>
      <c r="J4336" s="241"/>
      <c r="K4336" s="241"/>
      <c r="L4336" s="241"/>
      <c r="M4336" s="242"/>
      <c r="N4336" s="242"/>
      <c r="O4336" s="242"/>
      <c r="P4336" s="242"/>
      <c r="Q4336" s="242"/>
      <c r="R4336" s="242"/>
      <c r="S4336" s="243" t="s">
        <v>5742</v>
      </c>
      <c r="T4336" s="244"/>
      <c r="U4336" s="245"/>
      <c r="V4336" s="246"/>
      <c r="X4336" s="247" t="s">
        <v>4856</v>
      </c>
      <c r="Y4336" s="248"/>
      <c r="Z4336" s="202"/>
      <c r="AA4336" s="202"/>
      <c r="AB4336" s="211"/>
      <c r="AC4336" s="249" t="str">
        <f>IF(B4336="","",(IFERROR(VLOOKUP(B4336,Projecten!A$4:X$9452,5,FALSE),"niet bekend")))</f>
        <v/>
      </c>
      <c r="AD4336" s="330" t="str">
        <f>IF(AC4336="","",(IF(F4336=0,AF4336,(F4336/AC4336*AF4336))))</f>
        <v/>
      </c>
      <c r="AE4336" s="211" t="str">
        <f>IF(B4336="","",(IFERROR(VLOOKUP(B4336,Projecten!A$4:X$9452,23,FALSE),"niet bekend")))</f>
        <v/>
      </c>
      <c r="AF4336" s="330" t="str">
        <f>IF(B4336="","",(IFERROR(VLOOKUP(B4336,Projecten!A$4:X$9452,12,FALSE),"niet bekend")))</f>
        <v/>
      </c>
      <c r="AG4336" s="209"/>
    </row>
    <row r="4337" spans="1:33" s="259" customFormat="1" x14ac:dyDescent="0.2">
      <c r="A4337" s="202"/>
      <c r="B4337" s="250"/>
      <c r="C4337" s="251"/>
      <c r="D4337" s="252"/>
      <c r="E4337" s="239"/>
      <c r="F4337" s="239"/>
      <c r="G4337" s="239"/>
      <c r="H4337" s="239"/>
      <c r="I4337" s="239"/>
      <c r="J4337" s="253"/>
      <c r="K4337" s="253"/>
      <c r="L4337" s="253"/>
      <c r="M4337" s="253"/>
      <c r="N4337" s="254"/>
      <c r="O4337" s="254"/>
      <c r="P4337" s="254"/>
      <c r="Q4337" s="254"/>
      <c r="R4337" s="254"/>
      <c r="S4337" s="243">
        <v>2019</v>
      </c>
      <c r="T4337" s="253"/>
      <c r="U4337" s="255"/>
      <c r="V4337" s="256"/>
      <c r="W4337" s="239"/>
      <c r="X4337" s="239"/>
      <c r="Y4337" s="257"/>
      <c r="Z4337" s="239"/>
      <c r="AA4337" s="239"/>
      <c r="AB4337" s="258"/>
      <c r="AC4337" s="249" t="str">
        <f>IF(B4337="","",(IFERROR(VLOOKUP(B4337,Projecten!A$4:X$9452,5,FALSE),"niet bekend")))</f>
        <v/>
      </c>
      <c r="AD4337" s="330" t="str">
        <f>IF(AC4337="","",(IF(F4337=0,AF4337,(F4337/AC4337*AF4337))))</f>
        <v/>
      </c>
      <c r="AE4337" s="211" t="str">
        <f>IF(B4337="","",(IFERROR(VLOOKUP(B4337,Projecten!A$4:X$9452,23,FALSE),"niet bekend")))</f>
        <v/>
      </c>
      <c r="AF4337" s="330" t="str">
        <f>IF(B4337="","",(IFERROR(VLOOKUP(B4337,Projecten!A$4:X$9452,12,FALSE),"niet bekend")))</f>
        <v/>
      </c>
    </row>
    <row r="4338" spans="1:33" s="259" customFormat="1" x14ac:dyDescent="0.2">
      <c r="A4338" s="202">
        <v>45782</v>
      </c>
      <c r="B4338" s="250"/>
      <c r="C4338" s="251"/>
      <c r="D4338" s="252" t="s">
        <v>6753</v>
      </c>
      <c r="E4338" s="239"/>
      <c r="F4338" s="239"/>
      <c r="G4338" s="239"/>
      <c r="H4338" s="239"/>
      <c r="I4338" s="239"/>
      <c r="J4338" s="253"/>
      <c r="K4338" s="253"/>
      <c r="L4338" s="253"/>
      <c r="M4338" s="253"/>
      <c r="N4338" s="254"/>
      <c r="O4338" s="254"/>
      <c r="P4338" s="254"/>
      <c r="Q4338" s="254"/>
      <c r="R4338" s="254"/>
      <c r="S4338" s="243"/>
      <c r="T4338" s="253"/>
      <c r="U4338" s="255"/>
      <c r="V4338" s="256"/>
      <c r="W4338" s="260"/>
      <c r="X4338" s="239"/>
      <c r="Y4338" s="257">
        <v>24.75</v>
      </c>
      <c r="Z4338" s="239"/>
      <c r="AA4338" s="239"/>
      <c r="AB4338" s="258"/>
      <c r="AC4338" s="249"/>
      <c r="AD4338" s="330"/>
      <c r="AE4338" s="211"/>
      <c r="AF4338" s="330"/>
    </row>
    <row r="4339" spans="1:33" s="259" customFormat="1" x14ac:dyDescent="0.2">
      <c r="A4339" s="202">
        <v>45616</v>
      </c>
      <c r="B4339" s="250"/>
      <c r="C4339" s="251"/>
      <c r="D4339" s="252" t="s">
        <v>6704</v>
      </c>
      <c r="E4339" s="239"/>
      <c r="F4339" s="239"/>
      <c r="G4339" s="239"/>
      <c r="H4339" s="239"/>
      <c r="I4339" s="239"/>
      <c r="J4339" s="253"/>
      <c r="K4339" s="253"/>
      <c r="L4339" s="253"/>
      <c r="M4339" s="253"/>
      <c r="N4339" s="254"/>
      <c r="O4339" s="254"/>
      <c r="P4339" s="254"/>
      <c r="Q4339" s="254"/>
      <c r="R4339" s="254"/>
      <c r="S4339" s="243"/>
      <c r="T4339" s="253"/>
      <c r="U4339" s="255"/>
      <c r="V4339" s="256"/>
      <c r="W4339" s="260"/>
      <c r="X4339" s="239"/>
      <c r="Y4339" s="257">
        <v>0</v>
      </c>
      <c r="Z4339" s="239"/>
      <c r="AA4339" s="239"/>
      <c r="AB4339" s="258"/>
      <c r="AC4339" s="249"/>
      <c r="AD4339" s="330"/>
      <c r="AE4339" s="211"/>
      <c r="AF4339" s="330"/>
    </row>
    <row r="4340" spans="1:33" s="259" customFormat="1" x14ac:dyDescent="0.2">
      <c r="A4340" s="202">
        <v>45617</v>
      </c>
      <c r="B4340" s="250"/>
      <c r="C4340" s="251"/>
      <c r="D4340" s="252" t="s">
        <v>6742</v>
      </c>
      <c r="E4340" s="239"/>
      <c r="F4340" s="239"/>
      <c r="G4340" s="239"/>
      <c r="H4340" s="239"/>
      <c r="I4340" s="239"/>
      <c r="J4340" s="253"/>
      <c r="K4340" s="253"/>
      <c r="L4340" s="253"/>
      <c r="M4340" s="253"/>
      <c r="N4340" s="254"/>
      <c r="O4340" s="254"/>
      <c r="P4340" s="254"/>
      <c r="Q4340" s="254"/>
      <c r="R4340" s="254"/>
      <c r="S4340" s="243"/>
      <c r="T4340" s="253"/>
      <c r="U4340" s="255"/>
      <c r="V4340" s="256"/>
      <c r="W4340" s="260"/>
      <c r="X4340" s="239"/>
      <c r="Y4340" s="257">
        <v>29.75</v>
      </c>
      <c r="Z4340" s="239"/>
      <c r="AA4340" s="239"/>
      <c r="AB4340" s="258"/>
      <c r="AC4340" s="249"/>
      <c r="AD4340" s="330"/>
      <c r="AE4340" s="211"/>
      <c r="AF4340" s="330"/>
    </row>
    <row r="4341" spans="1:33" s="259" customFormat="1" x14ac:dyDescent="0.2">
      <c r="A4341" s="202">
        <v>45618</v>
      </c>
      <c r="B4341" s="250"/>
      <c r="C4341" s="251"/>
      <c r="D4341" s="252" t="s">
        <v>6757</v>
      </c>
      <c r="E4341" s="239"/>
      <c r="F4341" s="239"/>
      <c r="G4341" s="239"/>
      <c r="H4341" s="239"/>
      <c r="I4341" s="239"/>
      <c r="J4341" s="253"/>
      <c r="K4341" s="253"/>
      <c r="L4341" s="253"/>
      <c r="M4341" s="253"/>
      <c r="N4341" s="254"/>
      <c r="O4341" s="254"/>
      <c r="P4341" s="254"/>
      <c r="Q4341" s="254"/>
      <c r="R4341" s="254"/>
      <c r="S4341" s="243"/>
      <c r="T4341" s="253"/>
      <c r="U4341" s="255"/>
      <c r="V4341" s="256"/>
      <c r="W4341" s="260"/>
      <c r="X4341" s="239"/>
      <c r="Y4341" s="257">
        <v>8</v>
      </c>
      <c r="Z4341" s="239"/>
      <c r="AA4341" s="239"/>
      <c r="AB4341" s="258"/>
      <c r="AC4341" s="249"/>
      <c r="AD4341" s="330"/>
      <c r="AE4341" s="211"/>
      <c r="AF4341" s="330"/>
    </row>
    <row r="4342" spans="1:33" s="259" customFormat="1" x14ac:dyDescent="0.2">
      <c r="A4342" s="202">
        <v>45619</v>
      </c>
      <c r="B4342" s="250"/>
      <c r="C4342" s="251"/>
      <c r="D4342" s="252" t="s">
        <v>6730</v>
      </c>
      <c r="E4342" s="239"/>
      <c r="F4342" s="239"/>
      <c r="G4342" s="239"/>
      <c r="H4342" s="239"/>
      <c r="I4342" s="239"/>
      <c r="J4342" s="253"/>
      <c r="K4342" s="253"/>
      <c r="L4342" s="253"/>
      <c r="M4342" s="253"/>
      <c r="N4342" s="254"/>
      <c r="O4342" s="254"/>
      <c r="P4342" s="254"/>
      <c r="Q4342" s="254"/>
      <c r="R4342" s="254"/>
      <c r="S4342" s="243"/>
      <c r="T4342" s="253"/>
      <c r="U4342" s="255"/>
      <c r="V4342" s="256"/>
      <c r="W4342" s="260"/>
      <c r="X4342" s="239"/>
      <c r="Y4342" s="257">
        <v>16.5</v>
      </c>
      <c r="Z4342" s="239"/>
      <c r="AA4342" s="239"/>
      <c r="AB4342" s="258"/>
      <c r="AC4342" s="249"/>
      <c r="AD4342" s="330"/>
      <c r="AE4342" s="211"/>
      <c r="AF4342" s="330"/>
    </row>
    <row r="4343" spans="1:33" s="259" customFormat="1" x14ac:dyDescent="0.2">
      <c r="A4343" s="202">
        <v>45620</v>
      </c>
      <c r="B4343" s="250"/>
      <c r="C4343" s="251"/>
      <c r="D4343" s="252" t="s">
        <v>6716</v>
      </c>
      <c r="E4343" s="239"/>
      <c r="F4343" s="239"/>
      <c r="G4343" s="239"/>
      <c r="H4343" s="239"/>
      <c r="I4343" s="239"/>
      <c r="J4343" s="253"/>
      <c r="K4343" s="253"/>
      <c r="L4343" s="253"/>
      <c r="M4343" s="253"/>
      <c r="N4343" s="254"/>
      <c r="O4343" s="254"/>
      <c r="P4343" s="254"/>
      <c r="Q4343" s="254"/>
      <c r="R4343" s="254"/>
      <c r="S4343" s="243"/>
      <c r="T4343" s="253"/>
      <c r="U4343" s="255"/>
      <c r="V4343" s="256"/>
      <c r="W4343" s="260"/>
      <c r="X4343" s="239"/>
      <c r="Y4343" s="257">
        <v>24.75</v>
      </c>
      <c r="Z4343" s="239"/>
      <c r="AA4343" s="239"/>
      <c r="AB4343" s="258"/>
      <c r="AC4343" s="249"/>
      <c r="AD4343" s="330"/>
      <c r="AE4343" s="211"/>
      <c r="AF4343" s="330"/>
    </row>
    <row r="4344" spans="1:33" s="259" customFormat="1" x14ac:dyDescent="0.2">
      <c r="A4344" s="202">
        <v>45621</v>
      </c>
      <c r="B4344" s="250"/>
      <c r="C4344" s="251"/>
      <c r="D4344" s="252" t="s">
        <v>6717</v>
      </c>
      <c r="E4344" s="239"/>
      <c r="F4344" s="239"/>
      <c r="G4344" s="239"/>
      <c r="H4344" s="239"/>
      <c r="I4344" s="239"/>
      <c r="J4344" s="253"/>
      <c r="K4344" s="253"/>
      <c r="L4344" s="253"/>
      <c r="M4344" s="253"/>
      <c r="N4344" s="254"/>
      <c r="O4344" s="254"/>
      <c r="P4344" s="254"/>
      <c r="Q4344" s="254"/>
      <c r="R4344" s="254"/>
      <c r="S4344" s="243"/>
      <c r="T4344" s="253"/>
      <c r="U4344" s="255"/>
      <c r="V4344" s="256"/>
      <c r="W4344" s="260"/>
      <c r="X4344" s="239"/>
      <c r="Y4344" s="257">
        <v>15</v>
      </c>
      <c r="Z4344" s="239"/>
      <c r="AA4344" s="239"/>
      <c r="AB4344" s="258"/>
      <c r="AC4344" s="249"/>
      <c r="AD4344" s="330"/>
      <c r="AE4344" s="211"/>
      <c r="AF4344" s="330"/>
    </row>
    <row r="4345" spans="1:33" s="259" customFormat="1" x14ac:dyDescent="0.2">
      <c r="A4345" s="202">
        <v>45622</v>
      </c>
      <c r="B4345" s="250"/>
      <c r="C4345" s="251"/>
      <c r="D4345" s="252" t="s">
        <v>6699</v>
      </c>
      <c r="E4345" s="239"/>
      <c r="F4345" s="239"/>
      <c r="G4345" s="239"/>
      <c r="H4345" s="239"/>
      <c r="I4345" s="239"/>
      <c r="J4345" s="253"/>
      <c r="K4345" s="253"/>
      <c r="L4345" s="253"/>
      <c r="M4345" s="253"/>
      <c r="N4345" s="254"/>
      <c r="O4345" s="254"/>
      <c r="P4345" s="254"/>
      <c r="Q4345" s="254"/>
      <c r="R4345" s="254"/>
      <c r="S4345" s="243"/>
      <c r="T4345" s="253"/>
      <c r="U4345" s="255"/>
      <c r="V4345" s="256"/>
      <c r="W4345" s="260"/>
      <c r="X4345" s="239"/>
      <c r="Y4345" s="257">
        <v>0</v>
      </c>
      <c r="Z4345" s="239"/>
      <c r="AA4345" s="239"/>
      <c r="AB4345" s="258"/>
      <c r="AC4345" s="249"/>
      <c r="AD4345" s="330"/>
      <c r="AE4345" s="211"/>
      <c r="AF4345" s="330"/>
    </row>
    <row r="4346" spans="1:33" s="259" customFormat="1" x14ac:dyDescent="0.2">
      <c r="A4346" s="202">
        <v>45623</v>
      </c>
      <c r="B4346" s="250"/>
      <c r="C4346" s="251"/>
      <c r="D4346" s="252" t="s">
        <v>6536</v>
      </c>
      <c r="E4346" s="239"/>
      <c r="F4346" s="239"/>
      <c r="G4346" s="239"/>
      <c r="H4346" s="239"/>
      <c r="I4346" s="239"/>
      <c r="J4346" s="253"/>
      <c r="K4346" s="253"/>
      <c r="L4346" s="253"/>
      <c r="M4346" s="253"/>
      <c r="N4346" s="254"/>
      <c r="O4346" s="254"/>
      <c r="P4346" s="254"/>
      <c r="Q4346" s="254"/>
      <c r="R4346" s="254"/>
      <c r="S4346" s="243"/>
      <c r="T4346" s="253"/>
      <c r="U4346" s="255"/>
      <c r="V4346" s="256"/>
      <c r="W4346" s="260"/>
      <c r="X4346" s="239"/>
      <c r="Y4346" s="257">
        <v>0</v>
      </c>
      <c r="Z4346" s="239"/>
      <c r="AA4346" s="239"/>
      <c r="AB4346" s="258"/>
      <c r="AC4346" s="249"/>
      <c r="AD4346" s="330"/>
      <c r="AE4346" s="211"/>
      <c r="AF4346" s="330"/>
    </row>
    <row r="4347" spans="1:33" x14ac:dyDescent="0.2">
      <c r="A4347" s="202"/>
      <c r="B4347" s="261"/>
      <c r="C4347" s="243"/>
      <c r="F4347" s="202"/>
      <c r="J4347" s="263"/>
      <c r="K4347" s="263"/>
      <c r="L4347" s="263"/>
      <c r="M4347" s="263"/>
      <c r="S4347" s="243"/>
      <c r="T4347" s="244"/>
      <c r="U4347" s="245"/>
      <c r="V4347" s="246"/>
      <c r="X4347" s="265"/>
      <c r="Y4347" s="248"/>
      <c r="Z4347" s="202"/>
      <c r="AA4347" s="202"/>
      <c r="AB4347" s="211"/>
      <c r="AC4347" s="249"/>
      <c r="AD4347" s="330"/>
      <c r="AE4347" s="211"/>
      <c r="AF4347" s="330"/>
      <c r="AG4347" s="209"/>
    </row>
    <row r="4348" spans="1:33" x14ac:dyDescent="0.2">
      <c r="A4348" s="202">
        <v>45624</v>
      </c>
      <c r="B4348" s="261" t="s">
        <v>6318</v>
      </c>
      <c r="C4348" s="243" t="s">
        <v>6641</v>
      </c>
      <c r="D4348" s="243" t="s">
        <v>6692</v>
      </c>
      <c r="E4348" s="202" t="s">
        <v>26</v>
      </c>
      <c r="F4348" s="202">
        <v>1</v>
      </c>
      <c r="G4348" s="202">
        <v>10</v>
      </c>
      <c r="H4348" s="202">
        <v>5</v>
      </c>
      <c r="I4348" s="202">
        <v>4</v>
      </c>
      <c r="J4348" s="262">
        <v>43110</v>
      </c>
      <c r="K4348" s="262">
        <v>43109</v>
      </c>
      <c r="L4348" s="267">
        <v>43109</v>
      </c>
      <c r="M4348" s="263" t="s">
        <v>1485</v>
      </c>
      <c r="N4348" s="254" t="s">
        <v>47</v>
      </c>
      <c r="O4348" s="254" t="s">
        <v>47</v>
      </c>
      <c r="P4348" s="254" t="s">
        <v>47</v>
      </c>
      <c r="Q4348" s="254" t="s">
        <v>47</v>
      </c>
      <c r="R4348" s="254" t="s">
        <v>47</v>
      </c>
      <c r="S4348" s="243"/>
      <c r="T4348" s="253" t="s">
        <v>47</v>
      </c>
      <c r="U4348" s="245" t="s">
        <v>6491</v>
      </c>
      <c r="V4348" s="246"/>
      <c r="W4348" s="202" t="s">
        <v>2265</v>
      </c>
      <c r="X4348" s="265" t="s">
        <v>6422</v>
      </c>
      <c r="Y4348" s="248">
        <v>32</v>
      </c>
      <c r="Z4348" s="202"/>
      <c r="AA4348" s="202"/>
      <c r="AB4348" s="211"/>
      <c r="AC4348" s="249">
        <f>IF(B4348="","",(IFERROR(VLOOKUP(B4348,Projecten!A$4:X$9452,5,FALSE),"niet bekend")))</f>
        <v>1</v>
      </c>
      <c r="AD4348" s="1316">
        <f t="shared" ref="AD4348:AD4357" si="282">IF(AC4348="","",(IF(F4348=0,AF4348,(F4348/AC4348*AF4348))))</f>
        <v>7829.22</v>
      </c>
      <c r="AE4348" s="211">
        <f>IF(B4348="","",(IFERROR(VLOOKUP(B4348,Projecten!A$4:X$9452,23,FALSE),"niet bekend")))</f>
        <v>7829.22</v>
      </c>
      <c r="AF4348" s="330">
        <f>IF(B4348="","",(IFERROR(VLOOKUP(B4348,Projecten!A$4:X$9452,12,FALSE),"niet bekend")))</f>
        <v>7829.22</v>
      </c>
      <c r="AG4348" s="209"/>
    </row>
    <row r="4349" spans="1:33" x14ac:dyDescent="0.2">
      <c r="A4349" s="202">
        <v>45625</v>
      </c>
      <c r="B4349" s="261" t="s">
        <v>6319</v>
      </c>
      <c r="C4349" s="243" t="s">
        <v>6641</v>
      </c>
      <c r="D4349" s="243" t="s">
        <v>6693</v>
      </c>
      <c r="E4349" s="202" t="s">
        <v>26</v>
      </c>
      <c r="F4349" s="202">
        <v>1</v>
      </c>
      <c r="G4349" s="202">
        <v>10</v>
      </c>
      <c r="H4349" s="202">
        <v>5</v>
      </c>
      <c r="I4349" s="202">
        <v>4</v>
      </c>
      <c r="J4349" s="262">
        <v>43110</v>
      </c>
      <c r="K4349" s="262">
        <v>43444</v>
      </c>
      <c r="L4349" s="267">
        <v>43109</v>
      </c>
      <c r="M4349" s="263" t="s">
        <v>1485</v>
      </c>
      <c r="N4349" s="254" t="s">
        <v>47</v>
      </c>
      <c r="O4349" s="254" t="s">
        <v>47</v>
      </c>
      <c r="P4349" s="254" t="s">
        <v>47</v>
      </c>
      <c r="Q4349" s="254" t="s">
        <v>47</v>
      </c>
      <c r="R4349" s="254" t="s">
        <v>47</v>
      </c>
      <c r="S4349" s="243"/>
      <c r="T4349" s="253" t="s">
        <v>47</v>
      </c>
      <c r="U4349" s="245" t="s">
        <v>6491</v>
      </c>
      <c r="V4349" s="246"/>
      <c r="W4349" s="202" t="s">
        <v>2265</v>
      </c>
      <c r="X4349" s="1023" t="s">
        <v>6628</v>
      </c>
      <c r="Y4349" s="248">
        <v>32</v>
      </c>
      <c r="Z4349" s="202"/>
      <c r="AA4349" s="202"/>
      <c r="AB4349" s="211"/>
      <c r="AC4349" s="249">
        <f>IF(B4349="","",(IFERROR(VLOOKUP(B4349,Projecten!A$4:X$9452,5,FALSE),"niet bekend")))</f>
        <v>1</v>
      </c>
      <c r="AD4349" s="1316">
        <f t="shared" si="282"/>
        <v>7829.22</v>
      </c>
      <c r="AE4349" s="211">
        <f>IF(B4349="","",(IFERROR(VLOOKUP(B4349,Projecten!A$4:X$9452,23,FALSE),"niet bekend")))</f>
        <v>7829.22</v>
      </c>
      <c r="AF4349" s="330">
        <f>IF(B4349="","",(IFERROR(VLOOKUP(B4349,Projecten!A$4:X$9452,12,FALSE),"niet bekend")))</f>
        <v>7829.22</v>
      </c>
      <c r="AG4349" s="209"/>
    </row>
    <row r="4350" spans="1:33" x14ac:dyDescent="0.2">
      <c r="A4350" s="202">
        <v>45626</v>
      </c>
      <c r="B4350" s="261" t="s">
        <v>6320</v>
      </c>
      <c r="C4350" s="243" t="s">
        <v>6644</v>
      </c>
      <c r="D4350" s="243" t="s">
        <v>6694</v>
      </c>
      <c r="E4350" s="202" t="s">
        <v>26</v>
      </c>
      <c r="F4350" s="202">
        <v>1</v>
      </c>
      <c r="G4350" s="202">
        <v>10</v>
      </c>
      <c r="H4350" s="202">
        <v>5</v>
      </c>
      <c r="I4350" s="202">
        <v>4</v>
      </c>
      <c r="J4350" s="262">
        <v>43110</v>
      </c>
      <c r="K4350" s="262">
        <v>43109</v>
      </c>
      <c r="L4350" s="267">
        <v>43109</v>
      </c>
      <c r="M4350" s="263" t="s">
        <v>1485</v>
      </c>
      <c r="N4350" s="254" t="s">
        <v>47</v>
      </c>
      <c r="O4350" s="254" t="s">
        <v>47</v>
      </c>
      <c r="P4350" s="254" t="s">
        <v>47</v>
      </c>
      <c r="Q4350" s="254" t="s">
        <v>47</v>
      </c>
      <c r="R4350" s="254" t="s">
        <v>47</v>
      </c>
      <c r="S4350" s="243"/>
      <c r="T4350" s="253" t="s">
        <v>47</v>
      </c>
      <c r="U4350" s="245" t="s">
        <v>6491</v>
      </c>
      <c r="V4350" s="246"/>
      <c r="W4350" s="202" t="s">
        <v>2265</v>
      </c>
      <c r="X4350" s="265" t="s">
        <v>6547</v>
      </c>
      <c r="Y4350" s="248">
        <v>32</v>
      </c>
      <c r="Z4350" s="202"/>
      <c r="AA4350" s="202"/>
      <c r="AB4350" s="211"/>
      <c r="AC4350" s="249">
        <f>IF(B4350="","",(IFERROR(VLOOKUP(B4350,Projecten!A$4:X$9452,5,FALSE),"niet bekend")))</f>
        <v>1</v>
      </c>
      <c r="AD4350" s="1316">
        <f t="shared" si="282"/>
        <v>7829.22</v>
      </c>
      <c r="AE4350" s="211">
        <f>IF(B4350="","",(IFERROR(VLOOKUP(B4350,Projecten!A$4:X$9452,23,FALSE),"niet bekend")))</f>
        <v>7829.22</v>
      </c>
      <c r="AF4350" s="330">
        <f>IF(B4350="","",(IFERROR(VLOOKUP(B4350,Projecten!A$4:X$9452,12,FALSE),"niet bekend")))</f>
        <v>7829.22</v>
      </c>
      <c r="AG4350" s="209"/>
    </row>
    <row r="4351" spans="1:33" x14ac:dyDescent="0.2">
      <c r="A4351" s="202">
        <v>45627</v>
      </c>
      <c r="B4351" s="261" t="s">
        <v>6321</v>
      </c>
      <c r="C4351" s="243" t="s">
        <v>6644</v>
      </c>
      <c r="D4351" s="243" t="s">
        <v>6304</v>
      </c>
      <c r="E4351" s="202" t="s">
        <v>26</v>
      </c>
      <c r="F4351" s="202">
        <v>1</v>
      </c>
      <c r="G4351" s="202">
        <v>10</v>
      </c>
      <c r="H4351" s="202">
        <v>5</v>
      </c>
      <c r="I4351" s="202">
        <v>4</v>
      </c>
      <c r="J4351" s="262">
        <v>43110</v>
      </c>
      <c r="K4351" s="262">
        <v>43109</v>
      </c>
      <c r="L4351" s="267">
        <v>43109</v>
      </c>
      <c r="M4351" s="263" t="s">
        <v>1485</v>
      </c>
      <c r="N4351" s="254" t="s">
        <v>47</v>
      </c>
      <c r="O4351" s="254" t="s">
        <v>47</v>
      </c>
      <c r="P4351" s="254" t="s">
        <v>47</v>
      </c>
      <c r="Q4351" s="254" t="s">
        <v>47</v>
      </c>
      <c r="R4351" s="254" t="s">
        <v>47</v>
      </c>
      <c r="S4351" s="243"/>
      <c r="T4351" s="253" t="s">
        <v>47</v>
      </c>
      <c r="U4351" s="245" t="s">
        <v>6491</v>
      </c>
      <c r="V4351" s="246"/>
      <c r="W4351" s="202" t="s">
        <v>2265</v>
      </c>
      <c r="X4351" s="265" t="s">
        <v>6547</v>
      </c>
      <c r="Y4351" s="248">
        <v>32</v>
      </c>
      <c r="Z4351" s="202"/>
      <c r="AA4351" s="202"/>
      <c r="AB4351" s="211"/>
      <c r="AC4351" s="249">
        <f>IF(B4351="","",(IFERROR(VLOOKUP(B4351,Projecten!A$4:X$9452,5,FALSE),"niet bekend")))</f>
        <v>1</v>
      </c>
      <c r="AD4351" s="1316">
        <f t="shared" si="282"/>
        <v>7829.22</v>
      </c>
      <c r="AE4351" s="211">
        <f>IF(B4351="","",(IFERROR(VLOOKUP(B4351,Projecten!A$4:X$9452,23,FALSE),"niet bekend")))</f>
        <v>7829.22</v>
      </c>
      <c r="AF4351" s="330">
        <f>IF(B4351="","",(IFERROR(VLOOKUP(B4351,Projecten!A$4:X$9452,12,FALSE),"niet bekend")))</f>
        <v>7829.22</v>
      </c>
      <c r="AG4351" s="209"/>
    </row>
    <row r="4352" spans="1:33" s="327" customFormat="1" x14ac:dyDescent="0.2">
      <c r="A4352" s="318">
        <v>45630</v>
      </c>
      <c r="B4352" s="319">
        <v>2018943</v>
      </c>
      <c r="C4352" s="320">
        <v>122579</v>
      </c>
      <c r="D4352" s="320" t="s">
        <v>6749</v>
      </c>
      <c r="E4352" s="318" t="s">
        <v>26</v>
      </c>
      <c r="F4352" s="318">
        <v>1</v>
      </c>
      <c r="G4352" s="318">
        <v>9</v>
      </c>
      <c r="H4352" s="318">
        <v>5</v>
      </c>
      <c r="I4352" s="318">
        <v>3</v>
      </c>
      <c r="J4352" s="262">
        <v>43115</v>
      </c>
      <c r="K4352" s="262">
        <v>43481</v>
      </c>
      <c r="L4352" s="263" t="s">
        <v>1485</v>
      </c>
      <c r="M4352" s="263" t="s">
        <v>1485</v>
      </c>
      <c r="N4352" s="322" t="s">
        <v>47</v>
      </c>
      <c r="O4352" s="322" t="s">
        <v>47</v>
      </c>
      <c r="P4352" s="322" t="s">
        <v>47</v>
      </c>
      <c r="Q4352" s="322" t="s">
        <v>47</v>
      </c>
      <c r="R4352" s="322" t="s">
        <v>47</v>
      </c>
      <c r="S4352" s="320"/>
      <c r="T4352" s="1123" t="s">
        <v>47</v>
      </c>
      <c r="U4352" s="245">
        <v>5</v>
      </c>
      <c r="V4352" s="323"/>
      <c r="W4352" s="202" t="s">
        <v>162</v>
      </c>
      <c r="X4352" s="265" t="s">
        <v>1341</v>
      </c>
      <c r="Y4352" s="324">
        <v>19</v>
      </c>
      <c r="Z4352" s="318"/>
      <c r="AA4352" s="318"/>
      <c r="AB4352" s="325"/>
      <c r="AC4352" s="249">
        <f>IF(B4352="","",(IFERROR(VLOOKUP(B4352,Projecten!A$4:X$9452,5,FALSE),"niet bekend")))</f>
        <v>1</v>
      </c>
      <c r="AD4352" s="1316">
        <f t="shared" si="282"/>
        <v>3393.76</v>
      </c>
      <c r="AE4352" s="211">
        <f>IF(B4352="","",(IFERROR(VLOOKUP(B4352,Projecten!A$4:X$9452,23,FALSE),"niet bekend")))</f>
        <v>3393.76</v>
      </c>
      <c r="AF4352" s="330">
        <f>IF(B4352="","",(IFERROR(VLOOKUP(B4352,Projecten!A$4:X$9452,12,FALSE),"niet bekend")))</f>
        <v>3393.76</v>
      </c>
    </row>
    <row r="4353" spans="1:33" s="327" customFormat="1" x14ac:dyDescent="0.2">
      <c r="A4353" s="318">
        <v>45631</v>
      </c>
      <c r="B4353" s="319">
        <v>2018946</v>
      </c>
      <c r="C4353" s="320">
        <v>122579</v>
      </c>
      <c r="D4353" s="320">
        <v>744119</v>
      </c>
      <c r="E4353" s="318" t="s">
        <v>26</v>
      </c>
      <c r="F4353" s="318">
        <v>1</v>
      </c>
      <c r="G4353" s="318">
        <v>11</v>
      </c>
      <c r="H4353" s="318">
        <v>5</v>
      </c>
      <c r="I4353" s="318">
        <v>3</v>
      </c>
      <c r="J4353" s="262">
        <v>43118</v>
      </c>
      <c r="K4353" s="262">
        <v>43481</v>
      </c>
      <c r="L4353" s="263" t="s">
        <v>1485</v>
      </c>
      <c r="M4353" s="263" t="s">
        <v>1485</v>
      </c>
      <c r="N4353" s="322" t="s">
        <v>47</v>
      </c>
      <c r="O4353" s="322" t="s">
        <v>47</v>
      </c>
      <c r="P4353" s="322" t="s">
        <v>47</v>
      </c>
      <c r="Q4353" s="322" t="s">
        <v>47</v>
      </c>
      <c r="R4353" s="322" t="s">
        <v>47</v>
      </c>
      <c r="S4353" s="320"/>
      <c r="T4353" s="1123" t="s">
        <v>47</v>
      </c>
      <c r="U4353" s="245">
        <v>5</v>
      </c>
      <c r="V4353" s="323"/>
      <c r="W4353" s="202" t="s">
        <v>162</v>
      </c>
      <c r="X4353" s="265" t="s">
        <v>1341</v>
      </c>
      <c r="Y4353" s="324">
        <v>21</v>
      </c>
      <c r="Z4353" s="318"/>
      <c r="AA4353" s="318"/>
      <c r="AB4353" s="325"/>
      <c r="AC4353" s="249">
        <f>IF(B4353="","",(IFERROR(VLOOKUP(B4353,Projecten!A$4:X$9452,5,FALSE),"niet bekend")))</f>
        <v>1</v>
      </c>
      <c r="AD4353" s="1316">
        <f t="shared" si="282"/>
        <v>4388.42</v>
      </c>
      <c r="AE4353" s="211">
        <f>IF(B4353="","",(IFERROR(VLOOKUP(B4353,Projecten!A$4:X$9452,23,FALSE),"niet bekend")))</f>
        <v>4388.42</v>
      </c>
      <c r="AF4353" s="330">
        <f>IF(B4353="","",(IFERROR(VLOOKUP(B4353,Projecten!A$4:X$9452,12,FALSE),"niet bekend")))</f>
        <v>4388.42</v>
      </c>
    </row>
    <row r="4354" spans="1:33" s="327" customFormat="1" x14ac:dyDescent="0.2">
      <c r="A4354" s="318">
        <v>45632</v>
      </c>
      <c r="B4354" s="319">
        <v>2018954</v>
      </c>
      <c r="C4354" s="320">
        <v>122580</v>
      </c>
      <c r="D4354" s="320">
        <v>776819</v>
      </c>
      <c r="E4354" s="318" t="s">
        <v>26</v>
      </c>
      <c r="F4354" s="318">
        <v>1</v>
      </c>
      <c r="G4354" s="318">
        <v>11</v>
      </c>
      <c r="H4354" s="318">
        <v>5</v>
      </c>
      <c r="I4354" s="318">
        <v>4</v>
      </c>
      <c r="J4354" s="262">
        <v>43483</v>
      </c>
      <c r="K4354" s="262">
        <v>43481</v>
      </c>
      <c r="L4354" s="263" t="s">
        <v>1485</v>
      </c>
      <c r="M4354" s="263" t="s">
        <v>1485</v>
      </c>
      <c r="N4354" s="322" t="s">
        <v>47</v>
      </c>
      <c r="O4354" s="322" t="s">
        <v>47</v>
      </c>
      <c r="P4354" s="322" t="s">
        <v>47</v>
      </c>
      <c r="Q4354" s="322" t="s">
        <v>47</v>
      </c>
      <c r="R4354" s="322" t="s">
        <v>47</v>
      </c>
      <c r="S4354" s="320"/>
      <c r="T4354" s="1123" t="s">
        <v>47</v>
      </c>
      <c r="U4354" s="245">
        <v>5</v>
      </c>
      <c r="V4354" s="323"/>
      <c r="W4354" s="202" t="s">
        <v>162</v>
      </c>
      <c r="X4354" s="265" t="s">
        <v>6750</v>
      </c>
      <c r="Y4354" s="324">
        <v>21</v>
      </c>
      <c r="Z4354" s="318"/>
      <c r="AA4354" s="318"/>
      <c r="AB4354" s="325"/>
      <c r="AC4354" s="249">
        <f>IF(B4354="","",(IFERROR(VLOOKUP(B4354,Projecten!A$4:X$9452,5,FALSE),"niet bekend")))</f>
        <v>1</v>
      </c>
      <c r="AD4354" s="1316">
        <f t="shared" si="282"/>
        <v>4500.17</v>
      </c>
      <c r="AE4354" s="211">
        <f>IF(B4354="","",(IFERROR(VLOOKUP(B4354,Projecten!A$4:X$9452,23,FALSE),"niet bekend")))</f>
        <v>4500.17</v>
      </c>
      <c r="AF4354" s="330">
        <f>IF(B4354="","",(IFERROR(VLOOKUP(B4354,Projecten!A$4:X$9452,12,FALSE),"niet bekend")))</f>
        <v>4500.17</v>
      </c>
    </row>
    <row r="4355" spans="1:33" s="327" customFormat="1" x14ac:dyDescent="0.2">
      <c r="A4355" s="318">
        <v>45633</v>
      </c>
      <c r="B4355" s="319">
        <v>2018955</v>
      </c>
      <c r="C4355" s="320">
        <v>122580</v>
      </c>
      <c r="D4355" s="320">
        <v>765619</v>
      </c>
      <c r="E4355" s="318" t="s">
        <v>26</v>
      </c>
      <c r="F4355" s="318">
        <v>1</v>
      </c>
      <c r="G4355" s="318">
        <v>9</v>
      </c>
      <c r="H4355" s="318">
        <v>5</v>
      </c>
      <c r="I4355" s="318">
        <v>2</v>
      </c>
      <c r="J4355" s="262">
        <v>43118</v>
      </c>
      <c r="K4355" s="262">
        <v>43481</v>
      </c>
      <c r="L4355" s="263" t="s">
        <v>1485</v>
      </c>
      <c r="M4355" s="263" t="s">
        <v>1485</v>
      </c>
      <c r="N4355" s="322" t="s">
        <v>47</v>
      </c>
      <c r="O4355" s="322" t="s">
        <v>47</v>
      </c>
      <c r="P4355" s="322" t="s">
        <v>47</v>
      </c>
      <c r="Q4355" s="322" t="s">
        <v>47</v>
      </c>
      <c r="R4355" s="322" t="s">
        <v>47</v>
      </c>
      <c r="S4355" s="320"/>
      <c r="T4355" s="1123" t="s">
        <v>47</v>
      </c>
      <c r="U4355" s="245">
        <v>5</v>
      </c>
      <c r="V4355" s="323"/>
      <c r="W4355" s="202" t="s">
        <v>162</v>
      </c>
      <c r="X4355" s="265" t="s">
        <v>5556</v>
      </c>
      <c r="Y4355" s="324">
        <v>15</v>
      </c>
      <c r="Z4355" s="318"/>
      <c r="AA4355" s="318"/>
      <c r="AB4355" s="325"/>
      <c r="AC4355" s="249">
        <f>IF(B4355="","",(IFERROR(VLOOKUP(B4355,Projecten!A$4:X$9452,5,FALSE),"niet bekend")))</f>
        <v>1</v>
      </c>
      <c r="AD4355" s="1316">
        <f t="shared" si="282"/>
        <v>3181.65</v>
      </c>
      <c r="AE4355" s="211">
        <f>IF(B4355="","",(IFERROR(VLOOKUP(B4355,Projecten!A$4:X$9452,23,FALSE),"niet bekend")))</f>
        <v>3181.65</v>
      </c>
      <c r="AF4355" s="330">
        <f>IF(B4355="","",(IFERROR(VLOOKUP(B4355,Projecten!A$4:X$9452,12,FALSE),"niet bekend")))</f>
        <v>3181.65</v>
      </c>
    </row>
    <row r="4356" spans="1:33" s="297" customFormat="1" x14ac:dyDescent="0.2">
      <c r="A4356" s="288">
        <v>45636</v>
      </c>
      <c r="B4356" s="289">
        <v>2018885</v>
      </c>
      <c r="C4356" s="271">
        <v>122580</v>
      </c>
      <c r="D4356" s="271" t="s">
        <v>6392</v>
      </c>
      <c r="E4356" s="288" t="s">
        <v>26</v>
      </c>
      <c r="F4356" s="288">
        <v>0</v>
      </c>
      <c r="G4356" s="288">
        <v>1</v>
      </c>
      <c r="H4356" s="288">
        <v>0</v>
      </c>
      <c r="I4356" s="288">
        <v>1</v>
      </c>
      <c r="J4356" s="315">
        <v>43115</v>
      </c>
      <c r="K4356" s="290" t="s">
        <v>1485</v>
      </c>
      <c r="L4356" s="290" t="s">
        <v>1485</v>
      </c>
      <c r="M4356" s="290" t="s">
        <v>1485</v>
      </c>
      <c r="N4356" s="291" t="s">
        <v>47</v>
      </c>
      <c r="O4356" s="291" t="s">
        <v>47</v>
      </c>
      <c r="P4356" s="291" t="s">
        <v>47</v>
      </c>
      <c r="Q4356" s="291" t="s">
        <v>47</v>
      </c>
      <c r="R4356" s="291" t="s">
        <v>47</v>
      </c>
      <c r="S4356" s="271"/>
      <c r="T4356" s="253" t="s">
        <v>47</v>
      </c>
      <c r="U4356" s="245">
        <v>5</v>
      </c>
      <c r="V4356" s="246"/>
      <c r="W4356" s="202" t="s">
        <v>162</v>
      </c>
      <c r="X4356" s="314" t="s">
        <v>1341</v>
      </c>
      <c r="Y4356" s="248">
        <v>3</v>
      </c>
      <c r="Z4356" s="288"/>
      <c r="AA4356" s="288"/>
      <c r="AB4356" s="296"/>
      <c r="AC4356" s="249">
        <f>IF(B4356="","",(IFERROR(VLOOKUP(B4356,Projecten!A$4:X$9452,5,FALSE),"niet bekend")))</f>
        <v>0</v>
      </c>
      <c r="AD4356" s="330">
        <f t="shared" si="282"/>
        <v>554.13</v>
      </c>
      <c r="AE4356" s="211">
        <f>IF(B4356="","",(IFERROR(VLOOKUP(B4356,Projecten!A$4:X$9452,23,FALSE),"niet bekend")))</f>
        <v>544.13</v>
      </c>
      <c r="AF4356" s="330">
        <f>IF(B4356="","",(IFERROR(VLOOKUP(B4356,Projecten!A$4:X$9452,12,FALSE),"niet bekend")))</f>
        <v>554.13</v>
      </c>
    </row>
    <row r="4357" spans="1:33" s="297" customFormat="1" x14ac:dyDescent="0.2">
      <c r="A4357" s="288">
        <v>45637</v>
      </c>
      <c r="B4357" s="289" t="s">
        <v>6371</v>
      </c>
      <c r="C4357" s="271">
        <v>122581</v>
      </c>
      <c r="D4357" s="271" t="s">
        <v>6374</v>
      </c>
      <c r="E4357" s="288" t="s">
        <v>26</v>
      </c>
      <c r="F4357" s="288">
        <v>0</v>
      </c>
      <c r="G4357" s="288">
        <v>36</v>
      </c>
      <c r="H4357" s="288">
        <v>0</v>
      </c>
      <c r="I4357" s="288">
        <v>0</v>
      </c>
      <c r="J4357" s="315" t="s">
        <v>47</v>
      </c>
      <c r="K4357" s="290"/>
      <c r="L4357" s="290"/>
      <c r="M4357" s="290"/>
      <c r="N4357" s="291" t="s">
        <v>47</v>
      </c>
      <c r="O4357" s="291" t="s">
        <v>47</v>
      </c>
      <c r="P4357" s="291" t="s">
        <v>47</v>
      </c>
      <c r="Q4357" s="291" t="s">
        <v>47</v>
      </c>
      <c r="R4357" s="291" t="s">
        <v>47</v>
      </c>
      <c r="S4357" s="271"/>
      <c r="T4357" s="253" t="s">
        <v>47</v>
      </c>
      <c r="U4357" s="245">
        <v>5</v>
      </c>
      <c r="V4357" s="246"/>
      <c r="W4357" s="202" t="s">
        <v>6345</v>
      </c>
      <c r="X4357" s="314" t="s">
        <v>1556</v>
      </c>
      <c r="Y4357" s="248">
        <v>25</v>
      </c>
      <c r="Z4357" s="288"/>
      <c r="AA4357" s="288"/>
      <c r="AB4357" s="296"/>
      <c r="AC4357" s="249">
        <f>IF(B4357="","",(IFERROR(VLOOKUP(B4357,Projecten!A$4:X$9452,5,FALSE),"niet bekend")))</f>
        <v>0</v>
      </c>
      <c r="AD4357" s="330">
        <f t="shared" si="282"/>
        <v>3312</v>
      </c>
      <c r="AE4357" s="211">
        <f>IF(B4357="","",(IFERROR(VLOOKUP(B4357,Projecten!A$4:X$9452,23,FALSE),"niet bekend")))</f>
        <v>3312</v>
      </c>
      <c r="AF4357" s="330">
        <f>IF(B4357="","",(IFERROR(VLOOKUP(B4357,Projecten!A$4:X$9452,12,FALSE),"niet bekend")))</f>
        <v>3312</v>
      </c>
    </row>
    <row r="4358" spans="1:33" s="312" customFormat="1" x14ac:dyDescent="0.2">
      <c r="A4358" s="298"/>
      <c r="B4358" s="299"/>
      <c r="C4358" s="299"/>
      <c r="D4358" s="300"/>
      <c r="E4358" s="300"/>
      <c r="F4358" s="300"/>
      <c r="G4358" s="300"/>
      <c r="H4358" s="300"/>
      <c r="I4358" s="300"/>
      <c r="J4358" s="301"/>
      <c r="K4358" s="301"/>
      <c r="L4358" s="301"/>
      <c r="M4358" s="302"/>
      <c r="N4358" s="302"/>
      <c r="O4358" s="302"/>
      <c r="P4358" s="302"/>
      <c r="Q4358" s="302"/>
      <c r="R4358" s="302"/>
      <c r="S4358" s="303"/>
      <c r="T4358" s="304"/>
      <c r="U4358" s="305"/>
      <c r="V4358" s="306"/>
      <c r="W4358" s="307"/>
      <c r="X4358" s="307"/>
      <c r="Y4358" s="307"/>
      <c r="Z4358" s="298"/>
      <c r="AA4358" s="308"/>
      <c r="AB4358" s="309"/>
      <c r="AC4358" s="310"/>
      <c r="AD4358" s="412"/>
      <c r="AE4358" s="412"/>
      <c r="AF4358" s="412"/>
    </row>
    <row r="4359" spans="1:33" s="236" customFormat="1" ht="12" customHeight="1" x14ac:dyDescent="0.2">
      <c r="A4359" s="220"/>
      <c r="B4359" s="221"/>
      <c r="C4359" s="221"/>
      <c r="D4359" s="222">
        <f>SUM(G4359:I4359)</f>
        <v>367</v>
      </c>
      <c r="E4359" s="220"/>
      <c r="F4359" s="220">
        <f>SUM(F4360:F4399)</f>
        <v>21</v>
      </c>
      <c r="G4359" s="220">
        <f>SUM(G4360:G4399)</f>
        <v>217</v>
      </c>
      <c r="H4359" s="220">
        <f>SUM(H4360:H4399)</f>
        <v>78</v>
      </c>
      <c r="I4359" s="220">
        <f>SUM(I4360:I4399)</f>
        <v>72</v>
      </c>
      <c r="J4359" s="223"/>
      <c r="K4359" s="223"/>
      <c r="L4359" s="223"/>
      <c r="M4359" s="224"/>
      <c r="N4359" s="224"/>
      <c r="O4359" s="224"/>
      <c r="P4359" s="224"/>
      <c r="Q4359" s="224"/>
      <c r="R4359" s="224"/>
      <c r="S4359" s="225">
        <v>6</v>
      </c>
      <c r="T4359" s="226"/>
      <c r="U4359" s="227"/>
      <c r="V4359" s="228"/>
      <c r="W4359" s="229"/>
      <c r="X4359" s="230">
        <f>SUM(Y4359:Y4399)</f>
        <v>541.75</v>
      </c>
      <c r="Y4359" s="231"/>
      <c r="Z4359" s="231">
        <v>0</v>
      </c>
      <c r="AA4359" s="232">
        <f>X4359-Z4359</f>
        <v>541.75</v>
      </c>
      <c r="AB4359" s="233" t="str">
        <f>CONCATENATE("week ",S4359)</f>
        <v>week 6</v>
      </c>
      <c r="AC4359" s="234"/>
      <c r="AD4359" s="384">
        <f>SUM(AD4360:AD4399)</f>
        <v>100836.63</v>
      </c>
    </row>
    <row r="4360" spans="1:33" x14ac:dyDescent="0.2">
      <c r="A4360" s="202"/>
      <c r="B4360" s="237"/>
      <c r="C4360" s="238"/>
      <c r="D4360" s="239"/>
      <c r="E4360" s="240"/>
      <c r="F4360" s="240"/>
      <c r="G4360" s="240"/>
      <c r="H4360" s="240"/>
      <c r="I4360" s="240"/>
      <c r="J4360" s="241"/>
      <c r="K4360" s="241"/>
      <c r="L4360" s="241"/>
      <c r="M4360" s="242"/>
      <c r="N4360" s="242"/>
      <c r="O4360" s="242"/>
      <c r="P4360" s="242"/>
      <c r="Q4360" s="242"/>
      <c r="R4360" s="242"/>
      <c r="S4360" s="243" t="s">
        <v>5743</v>
      </c>
      <c r="T4360" s="244"/>
      <c r="U4360" s="245"/>
      <c r="V4360" s="246"/>
      <c r="X4360" s="247" t="s">
        <v>4856</v>
      </c>
      <c r="Y4360" s="248"/>
      <c r="Z4360" s="202"/>
      <c r="AA4360" s="202"/>
      <c r="AB4360" s="211"/>
      <c r="AC4360" s="249" t="str">
        <f>IF(B4360="","",(IFERROR(VLOOKUP(B4360,Projecten!A$4:X$9452,5,FALSE),"niet bekend")))</f>
        <v/>
      </c>
      <c r="AD4360" s="330" t="str">
        <f>IF(AC4360="","",(IF(F4360=0,AF4360,(F4360/AC4360*AF4360))))</f>
        <v/>
      </c>
      <c r="AE4360" s="211" t="str">
        <f>IF(B4360="","",(IFERROR(VLOOKUP(B4360,Projecten!A$4:X$9452,23,FALSE),"niet bekend")))</f>
        <v/>
      </c>
      <c r="AF4360" s="330" t="str">
        <f>IF(B4360="","",(IFERROR(VLOOKUP(B4360,Projecten!A$4:X$9452,12,FALSE),"niet bekend")))</f>
        <v/>
      </c>
      <c r="AG4360" s="209"/>
    </row>
    <row r="4361" spans="1:33" s="259" customFormat="1" x14ac:dyDescent="0.2">
      <c r="A4361" s="202"/>
      <c r="B4361" s="250"/>
      <c r="C4361" s="251"/>
      <c r="D4361" s="252"/>
      <c r="E4361" s="239"/>
      <c r="F4361" s="239"/>
      <c r="G4361" s="239"/>
      <c r="H4361" s="239"/>
      <c r="I4361" s="239"/>
      <c r="J4361" s="253"/>
      <c r="K4361" s="253"/>
      <c r="L4361" s="253"/>
      <c r="M4361" s="253"/>
      <c r="N4361" s="254"/>
      <c r="O4361" s="254"/>
      <c r="P4361" s="254"/>
      <c r="Q4361" s="254"/>
      <c r="R4361" s="254"/>
      <c r="S4361" s="243">
        <v>2019</v>
      </c>
      <c r="T4361" s="253"/>
      <c r="U4361" s="255"/>
      <c r="V4361" s="256"/>
      <c r="W4361" s="239"/>
      <c r="X4361" s="239"/>
      <c r="Y4361" s="257"/>
      <c r="Z4361" s="239"/>
      <c r="AA4361" s="239"/>
      <c r="AB4361" s="258"/>
      <c r="AC4361" s="249" t="str">
        <f>IF(B4361="","",(IFERROR(VLOOKUP(B4361,Projecten!A$4:X$9452,5,FALSE),"niet bekend")))</f>
        <v/>
      </c>
      <c r="AD4361" s="330" t="str">
        <f>IF(AC4361="","",(IF(F4361=0,AF4361,(F4361/AC4361*AF4361))))</f>
        <v/>
      </c>
      <c r="AE4361" s="211" t="str">
        <f>IF(B4361="","",(IFERROR(VLOOKUP(B4361,Projecten!A$4:X$9452,23,FALSE),"niet bekend")))</f>
        <v/>
      </c>
      <c r="AF4361" s="330" t="str">
        <f>IF(B4361="","",(IFERROR(VLOOKUP(B4361,Projecten!A$4:X$9452,12,FALSE),"niet bekend")))</f>
        <v/>
      </c>
    </row>
    <row r="4362" spans="1:33" s="259" customFormat="1" x14ac:dyDescent="0.2">
      <c r="A4362" s="202">
        <v>46420</v>
      </c>
      <c r="B4362" s="250"/>
      <c r="C4362" s="251"/>
      <c r="D4362" s="252" t="s">
        <v>6732</v>
      </c>
      <c r="E4362" s="239"/>
      <c r="F4362" s="239"/>
      <c r="G4362" s="239"/>
      <c r="H4362" s="239"/>
      <c r="I4362" s="239"/>
      <c r="J4362" s="253"/>
      <c r="K4362" s="253"/>
      <c r="L4362" s="253"/>
      <c r="M4362" s="253"/>
      <c r="N4362" s="254"/>
      <c r="O4362" s="254"/>
      <c r="P4362" s="254"/>
      <c r="Q4362" s="254"/>
      <c r="R4362" s="254"/>
      <c r="S4362" s="243"/>
      <c r="T4362" s="253"/>
      <c r="U4362" s="255"/>
      <c r="V4362" s="256"/>
      <c r="W4362" s="260"/>
      <c r="X4362" s="239"/>
      <c r="Y4362" s="257">
        <v>8.25</v>
      </c>
      <c r="Z4362" s="239"/>
      <c r="AA4362" s="239"/>
      <c r="AB4362" s="258"/>
      <c r="AC4362" s="249"/>
      <c r="AD4362" s="330"/>
      <c r="AE4362" s="211"/>
      <c r="AF4362" s="330"/>
    </row>
    <row r="4363" spans="1:33" s="259" customFormat="1" x14ac:dyDescent="0.2">
      <c r="A4363" s="202">
        <v>46421</v>
      </c>
      <c r="B4363" s="250"/>
      <c r="C4363" s="251"/>
      <c r="D4363" s="252" t="s">
        <v>6747</v>
      </c>
      <c r="E4363" s="239"/>
      <c r="F4363" s="239"/>
      <c r="G4363" s="239"/>
      <c r="H4363" s="239"/>
      <c r="I4363" s="239"/>
      <c r="J4363" s="253"/>
      <c r="K4363" s="253"/>
      <c r="L4363" s="253"/>
      <c r="M4363" s="253"/>
      <c r="N4363" s="254"/>
      <c r="O4363" s="254"/>
      <c r="P4363" s="254"/>
      <c r="Q4363" s="254"/>
      <c r="R4363" s="254"/>
      <c r="S4363" s="243"/>
      <c r="T4363" s="253"/>
      <c r="U4363" s="255"/>
      <c r="V4363" s="256"/>
      <c r="W4363" s="260"/>
      <c r="X4363" s="239"/>
      <c r="Y4363" s="257">
        <v>2</v>
      </c>
      <c r="Z4363" s="239"/>
      <c r="AA4363" s="239"/>
      <c r="AB4363" s="258"/>
      <c r="AC4363" s="249"/>
      <c r="AD4363" s="330"/>
      <c r="AE4363" s="211"/>
      <c r="AF4363" s="330"/>
    </row>
    <row r="4364" spans="1:33" s="259" customFormat="1" x14ac:dyDescent="0.2">
      <c r="A4364" s="202">
        <v>46422</v>
      </c>
      <c r="B4364" s="250"/>
      <c r="C4364" s="251"/>
      <c r="D4364" s="252" t="s">
        <v>6779</v>
      </c>
      <c r="E4364" s="239"/>
      <c r="F4364" s="239"/>
      <c r="G4364" s="239"/>
      <c r="H4364" s="239"/>
      <c r="I4364" s="239"/>
      <c r="J4364" s="253"/>
      <c r="K4364" s="253"/>
      <c r="L4364" s="253"/>
      <c r="M4364" s="253"/>
      <c r="N4364" s="254"/>
      <c r="O4364" s="254"/>
      <c r="P4364" s="254"/>
      <c r="Q4364" s="254"/>
      <c r="R4364" s="254"/>
      <c r="S4364" s="251"/>
      <c r="T4364" s="253"/>
      <c r="U4364" s="255"/>
      <c r="V4364" s="256"/>
      <c r="W4364" s="260"/>
      <c r="X4364" s="239"/>
      <c r="Y4364" s="257">
        <v>3</v>
      </c>
      <c r="Z4364" s="239"/>
      <c r="AA4364" s="239"/>
      <c r="AB4364" s="258"/>
      <c r="AC4364" s="249" t="str">
        <f>IF(B4364="","",(IFERROR(VLOOKUP(B4364,Projecten!A$4:X$9452,5,FALSE),"niet bekend")))</f>
        <v/>
      </c>
      <c r="AD4364" s="330" t="str">
        <f>IF(AC4364="","",(IF(F4364=0,AF4364,(F4364/AC4364*AF4364))))</f>
        <v/>
      </c>
      <c r="AE4364" s="211" t="str">
        <f>IF(B4364="","",(IFERROR(VLOOKUP(B4364,Projecten!A$4:X$9452,23,FALSE),"niet bekend")))</f>
        <v/>
      </c>
      <c r="AF4364" s="330" t="str">
        <f>IF(B4364="","",(IFERROR(VLOOKUP(B4364,Projecten!A$4:X$9452,12,FALSE),"niet bekend")))</f>
        <v/>
      </c>
    </row>
    <row r="4365" spans="1:33" s="259" customFormat="1" x14ac:dyDescent="0.2">
      <c r="A4365" s="202">
        <v>46423</v>
      </c>
      <c r="B4365" s="250"/>
      <c r="C4365" s="251"/>
      <c r="D4365" s="252" t="s">
        <v>6728</v>
      </c>
      <c r="E4365" s="239"/>
      <c r="F4365" s="239"/>
      <c r="G4365" s="239"/>
      <c r="H4365" s="239"/>
      <c r="I4365" s="239"/>
      <c r="J4365" s="253"/>
      <c r="K4365" s="253"/>
      <c r="L4365" s="253"/>
      <c r="M4365" s="253"/>
      <c r="N4365" s="254"/>
      <c r="O4365" s="254"/>
      <c r="P4365" s="254"/>
      <c r="Q4365" s="254"/>
      <c r="R4365" s="254"/>
      <c r="S4365" s="243"/>
      <c r="T4365" s="253"/>
      <c r="U4365" s="255"/>
      <c r="V4365" s="256"/>
      <c r="W4365" s="260"/>
      <c r="X4365" s="239"/>
      <c r="Y4365" s="257">
        <v>0</v>
      </c>
      <c r="Z4365" s="239"/>
      <c r="AA4365" s="239"/>
      <c r="AB4365" s="258"/>
      <c r="AC4365" s="249"/>
      <c r="AD4365" s="330"/>
      <c r="AE4365" s="211"/>
      <c r="AF4365" s="330"/>
    </row>
    <row r="4366" spans="1:33" s="259" customFormat="1" x14ac:dyDescent="0.2">
      <c r="A4366" s="202">
        <v>46424</v>
      </c>
      <c r="B4366" s="250"/>
      <c r="C4366" s="251"/>
      <c r="D4366" s="252" t="s">
        <v>6754</v>
      </c>
      <c r="E4366" s="239"/>
      <c r="F4366" s="239"/>
      <c r="G4366" s="239"/>
      <c r="H4366" s="239"/>
      <c r="I4366" s="239"/>
      <c r="J4366" s="253"/>
      <c r="K4366" s="253"/>
      <c r="L4366" s="253"/>
      <c r="M4366" s="253"/>
      <c r="N4366" s="254"/>
      <c r="O4366" s="254"/>
      <c r="P4366" s="254"/>
      <c r="Q4366" s="254"/>
      <c r="R4366" s="254"/>
      <c r="S4366" s="251"/>
      <c r="T4366" s="253"/>
      <c r="U4366" s="255"/>
      <c r="V4366" s="256"/>
      <c r="W4366" s="260"/>
      <c r="X4366" s="239"/>
      <c r="Y4366" s="257">
        <v>8.25</v>
      </c>
      <c r="Z4366" s="239"/>
      <c r="AA4366" s="239"/>
      <c r="AB4366" s="258"/>
      <c r="AC4366" s="249"/>
      <c r="AD4366" s="330"/>
      <c r="AE4366" s="211"/>
      <c r="AF4366" s="330"/>
    </row>
    <row r="4367" spans="1:33" s="259" customFormat="1" x14ac:dyDescent="0.2">
      <c r="A4367" s="202">
        <v>46425</v>
      </c>
      <c r="B4367" s="250"/>
      <c r="C4367" s="251"/>
      <c r="D4367" s="252" t="s">
        <v>6755</v>
      </c>
      <c r="E4367" s="239"/>
      <c r="F4367" s="239"/>
      <c r="G4367" s="239"/>
      <c r="H4367" s="239"/>
      <c r="I4367" s="239"/>
      <c r="J4367" s="253"/>
      <c r="K4367" s="253"/>
      <c r="L4367" s="253"/>
      <c r="M4367" s="253"/>
      <c r="N4367" s="254"/>
      <c r="O4367" s="254"/>
      <c r="P4367" s="254"/>
      <c r="Q4367" s="254"/>
      <c r="R4367" s="254"/>
      <c r="S4367" s="243"/>
      <c r="T4367" s="253"/>
      <c r="U4367" s="255"/>
      <c r="V4367" s="256"/>
      <c r="W4367" s="260"/>
      <c r="X4367" s="239"/>
      <c r="Y4367" s="257">
        <v>8.25</v>
      </c>
      <c r="Z4367" s="239"/>
      <c r="AA4367" s="239"/>
      <c r="AB4367" s="258"/>
      <c r="AC4367" s="249"/>
      <c r="AD4367" s="330"/>
      <c r="AE4367" s="211"/>
      <c r="AF4367" s="330"/>
    </row>
    <row r="4368" spans="1:33" s="259" customFormat="1" x14ac:dyDescent="0.2">
      <c r="A4368" s="202">
        <v>46426</v>
      </c>
      <c r="B4368" s="250"/>
      <c r="C4368" s="251"/>
      <c r="D4368" s="252" t="s">
        <v>6776</v>
      </c>
      <c r="E4368" s="239"/>
      <c r="F4368" s="239"/>
      <c r="G4368" s="239"/>
      <c r="H4368" s="239"/>
      <c r="I4368" s="239"/>
      <c r="J4368" s="253"/>
      <c r="K4368" s="253"/>
      <c r="L4368" s="253"/>
      <c r="M4368" s="253"/>
      <c r="N4368" s="254"/>
      <c r="O4368" s="254"/>
      <c r="P4368" s="254"/>
      <c r="Q4368" s="254"/>
      <c r="R4368" s="254"/>
      <c r="S4368" s="243"/>
      <c r="T4368" s="253"/>
      <c r="U4368" s="255"/>
      <c r="V4368" s="256"/>
      <c r="W4368" s="260"/>
      <c r="X4368" s="239"/>
      <c r="Y4368" s="257">
        <v>15</v>
      </c>
      <c r="Z4368" s="239"/>
      <c r="AA4368" s="239"/>
      <c r="AB4368" s="258"/>
      <c r="AC4368" s="249"/>
      <c r="AD4368" s="330"/>
      <c r="AE4368" s="211"/>
      <c r="AF4368" s="330"/>
    </row>
    <row r="4369" spans="1:33" s="259" customFormat="1" x14ac:dyDescent="0.2">
      <c r="A4369" s="202"/>
      <c r="B4369" s="250"/>
      <c r="C4369" s="251"/>
      <c r="D4369" s="252"/>
      <c r="E4369" s="239"/>
      <c r="F4369" s="239"/>
      <c r="G4369" s="239"/>
      <c r="H4369" s="239"/>
      <c r="I4369" s="239"/>
      <c r="J4369" s="253"/>
      <c r="K4369" s="253"/>
      <c r="L4369" s="253"/>
      <c r="M4369" s="253"/>
      <c r="N4369" s="254"/>
      <c r="O4369" s="254"/>
      <c r="P4369" s="254"/>
      <c r="Q4369" s="254"/>
      <c r="R4369" s="254"/>
      <c r="S4369" s="243"/>
      <c r="T4369" s="253"/>
      <c r="U4369" s="255"/>
      <c r="V4369" s="256"/>
      <c r="W4369" s="260"/>
      <c r="X4369" s="239"/>
      <c r="Y4369" s="257"/>
      <c r="Z4369" s="239"/>
      <c r="AA4369" s="239"/>
      <c r="AB4369" s="258"/>
      <c r="AC4369" s="249"/>
      <c r="AD4369" s="330"/>
      <c r="AE4369" s="211"/>
      <c r="AF4369" s="330"/>
    </row>
    <row r="4370" spans="1:33" s="327" customFormat="1" x14ac:dyDescent="0.2">
      <c r="A4370" s="318">
        <v>46427</v>
      </c>
      <c r="B4370" s="319" t="s">
        <v>6520</v>
      </c>
      <c r="C4370" s="320" t="s">
        <v>6645</v>
      </c>
      <c r="D4370" s="320">
        <v>778819</v>
      </c>
      <c r="E4370" s="318" t="s">
        <v>26</v>
      </c>
      <c r="F4370" s="318">
        <v>1</v>
      </c>
      <c r="G4370" s="318">
        <v>9</v>
      </c>
      <c r="H4370" s="318">
        <v>6</v>
      </c>
      <c r="I4370" s="318">
        <v>2</v>
      </c>
      <c r="J4370" s="262">
        <v>43118</v>
      </c>
      <c r="K4370" s="262">
        <v>43481</v>
      </c>
      <c r="L4370" s="263" t="s">
        <v>47</v>
      </c>
      <c r="M4370" s="263" t="s">
        <v>1485</v>
      </c>
      <c r="N4370" s="322" t="s">
        <v>47</v>
      </c>
      <c r="O4370" s="322" t="s">
        <v>47</v>
      </c>
      <c r="P4370" s="322" t="s">
        <v>47</v>
      </c>
      <c r="Q4370" s="322" t="s">
        <v>47</v>
      </c>
      <c r="R4370" s="322" t="s">
        <v>47</v>
      </c>
      <c r="S4370" s="320"/>
      <c r="T4370" s="1123" t="s">
        <v>47</v>
      </c>
      <c r="U4370" s="245">
        <v>5</v>
      </c>
      <c r="V4370" s="323"/>
      <c r="W4370" s="202" t="s">
        <v>162</v>
      </c>
      <c r="X4370" s="265" t="s">
        <v>6548</v>
      </c>
      <c r="Y4370" s="324">
        <v>27</v>
      </c>
      <c r="Z4370" s="318"/>
      <c r="AA4370" s="318"/>
      <c r="AB4370" s="325"/>
      <c r="AC4370" s="249">
        <f>IF(B4370="","",(IFERROR(VLOOKUP(B4370,Projecten!A$4:X$9452,5,FALSE),"niet bekend")))</f>
        <v>1</v>
      </c>
      <c r="AD4370" s="1316">
        <f>IF(AC4370="","",(IF(F4370=0,AF4370,(F4370/AC4370*AF4370))))</f>
        <v>6632.64</v>
      </c>
      <c r="AE4370" s="211">
        <f>IF(B4370="","",(IFERROR(VLOOKUP(B4370,Projecten!A$4:X$9452,23,FALSE),"niet bekend")))</f>
        <v>6632.64</v>
      </c>
      <c r="AF4370" s="330">
        <f>IF(B4370="","",(IFERROR(VLOOKUP(B4370,Projecten!A$4:X$9452,12,FALSE),"niet bekend")))</f>
        <v>6632.64</v>
      </c>
    </row>
    <row r="4371" spans="1:33" s="327" customFormat="1" x14ac:dyDescent="0.2">
      <c r="A4371" s="318">
        <v>46428</v>
      </c>
      <c r="B4371" s="319">
        <v>2018934</v>
      </c>
      <c r="C4371" s="320">
        <v>122579</v>
      </c>
      <c r="D4371" s="320">
        <v>777019</v>
      </c>
      <c r="E4371" s="318" t="s">
        <v>26</v>
      </c>
      <c r="F4371" s="318">
        <v>1</v>
      </c>
      <c r="G4371" s="318">
        <v>7</v>
      </c>
      <c r="H4371" s="318">
        <v>5</v>
      </c>
      <c r="I4371" s="318">
        <v>2</v>
      </c>
      <c r="J4371" s="262">
        <v>43118</v>
      </c>
      <c r="K4371" s="262">
        <v>43481</v>
      </c>
      <c r="L4371" s="263" t="s">
        <v>1485</v>
      </c>
      <c r="M4371" s="263" t="s">
        <v>1485</v>
      </c>
      <c r="N4371" s="322" t="s">
        <v>47</v>
      </c>
      <c r="O4371" s="322" t="s">
        <v>47</v>
      </c>
      <c r="P4371" s="322" t="s">
        <v>47</v>
      </c>
      <c r="Q4371" s="322" t="s">
        <v>47</v>
      </c>
      <c r="R4371" s="322" t="s">
        <v>47</v>
      </c>
      <c r="S4371" s="320"/>
      <c r="T4371" s="1123" t="s">
        <v>47</v>
      </c>
      <c r="U4371" s="245">
        <v>5</v>
      </c>
      <c r="V4371" s="323"/>
      <c r="W4371" s="202" t="s">
        <v>162</v>
      </c>
      <c r="X4371" s="1023" t="s">
        <v>6740</v>
      </c>
      <c r="Y4371" s="324">
        <v>13</v>
      </c>
      <c r="Z4371" s="318"/>
      <c r="AA4371" s="318"/>
      <c r="AB4371" s="325"/>
      <c r="AC4371" s="249">
        <f>IF(B4371="","",(IFERROR(VLOOKUP(B4371,Projecten!A$4:X$9452,5,FALSE),"niet bekend")))</f>
        <v>1</v>
      </c>
      <c r="AD4371" s="1316">
        <f>IF(AC4371="","",(IF(F4371=0,AF4371,(F4371/AC4371*AF4371))))</f>
        <v>2416.91</v>
      </c>
      <c r="AE4371" s="211">
        <f>IF(B4371="","",(IFERROR(VLOOKUP(B4371,Projecten!A$4:X$9452,23,FALSE),"niet bekend")))</f>
        <v>2416.91</v>
      </c>
      <c r="AF4371" s="330">
        <f>IF(B4371="","",(IFERROR(VLOOKUP(B4371,Projecten!A$4:X$9452,12,FALSE),"niet bekend")))</f>
        <v>2416.91</v>
      </c>
    </row>
    <row r="4372" spans="1:33" x14ac:dyDescent="0.2">
      <c r="A4372" s="202">
        <v>46429</v>
      </c>
      <c r="B4372" s="261">
        <v>2018909</v>
      </c>
      <c r="C4372" s="243">
        <v>122580</v>
      </c>
      <c r="D4372" s="243" t="s">
        <v>6432</v>
      </c>
      <c r="E4372" s="202" t="s">
        <v>881</v>
      </c>
      <c r="F4372" s="202">
        <v>1</v>
      </c>
      <c r="G4372" s="202">
        <v>5</v>
      </c>
      <c r="H4372" s="202">
        <v>0</v>
      </c>
      <c r="I4372" s="202">
        <v>5</v>
      </c>
      <c r="J4372" s="262">
        <v>43118</v>
      </c>
      <c r="K4372" s="263" t="s">
        <v>1485</v>
      </c>
      <c r="L4372" s="263" t="s">
        <v>1485</v>
      </c>
      <c r="M4372" s="263"/>
      <c r="N4372" s="254" t="s">
        <v>47</v>
      </c>
      <c r="O4372" s="254" t="s">
        <v>47</v>
      </c>
      <c r="P4372" s="254" t="s">
        <v>47</v>
      </c>
      <c r="Q4372" s="254" t="s">
        <v>47</v>
      </c>
      <c r="R4372" s="254" t="s">
        <v>47</v>
      </c>
      <c r="S4372" s="243"/>
      <c r="T4372" s="253" t="s">
        <v>47</v>
      </c>
      <c r="U4372" s="245">
        <v>5</v>
      </c>
      <c r="V4372" s="246"/>
      <c r="W4372" s="202" t="s">
        <v>905</v>
      </c>
      <c r="X4372" s="265" t="s">
        <v>6729</v>
      </c>
      <c r="Y4372" s="248">
        <v>16</v>
      </c>
      <c r="Z4372" s="202"/>
      <c r="AA4372" s="202"/>
      <c r="AB4372" s="211"/>
      <c r="AC4372" s="249">
        <f>IF(B4372="","",(IFERROR(VLOOKUP(B4372,Projecten!A$4:X$9452,5,FALSE),"niet bekend")))</f>
        <v>1</v>
      </c>
      <c r="AD4372" s="1316">
        <f>IF(AC4372="","",(IF(F4372=0,AF4372,(F4372/AC4372*AF4372))))</f>
        <v>2630.25</v>
      </c>
      <c r="AE4372" s="211">
        <f>IF(B4372="","",(IFERROR(VLOOKUP(B4372,Projecten!A$4:X$9452,23,FALSE),"niet bekend")))</f>
        <v>2630.25</v>
      </c>
      <c r="AF4372" s="330">
        <f>IF(B4372="","",(IFERROR(VLOOKUP(B4372,Projecten!A$4:X$9452,12,FALSE),"niet bekend")))</f>
        <v>2630.25</v>
      </c>
      <c r="AG4372" s="209"/>
    </row>
    <row r="4373" spans="1:33" x14ac:dyDescent="0.2">
      <c r="A4373" s="202">
        <v>46430</v>
      </c>
      <c r="B4373" s="261">
        <v>2018910</v>
      </c>
      <c r="C4373" s="243">
        <v>122580</v>
      </c>
      <c r="D4373" s="243" t="s">
        <v>6433</v>
      </c>
      <c r="E4373" s="202" t="s">
        <v>881</v>
      </c>
      <c r="F4373" s="202">
        <v>1</v>
      </c>
      <c r="G4373" s="202">
        <v>4</v>
      </c>
      <c r="H4373" s="202">
        <v>0</v>
      </c>
      <c r="I4373" s="202">
        <v>4</v>
      </c>
      <c r="J4373" s="262">
        <v>43118</v>
      </c>
      <c r="K4373" s="263" t="s">
        <v>1485</v>
      </c>
      <c r="L4373" s="263" t="s">
        <v>1485</v>
      </c>
      <c r="M4373" s="263" t="s">
        <v>1485</v>
      </c>
      <c r="N4373" s="254" t="s">
        <v>47</v>
      </c>
      <c r="O4373" s="254" t="s">
        <v>47</v>
      </c>
      <c r="P4373" s="254" t="s">
        <v>47</v>
      </c>
      <c r="Q4373" s="254" t="s">
        <v>47</v>
      </c>
      <c r="R4373" s="254" t="s">
        <v>47</v>
      </c>
      <c r="S4373" s="243"/>
      <c r="T4373" s="253" t="s">
        <v>47</v>
      </c>
      <c r="U4373" s="245">
        <v>5</v>
      </c>
      <c r="V4373" s="246"/>
      <c r="W4373" s="202" t="s">
        <v>905</v>
      </c>
      <c r="X4373" s="265" t="s">
        <v>1341</v>
      </c>
      <c r="Y4373" s="248">
        <v>13</v>
      </c>
      <c r="Z4373" s="202"/>
      <c r="AA4373" s="202"/>
      <c r="AB4373" s="211"/>
      <c r="AC4373" s="249">
        <f>IF(B4373="","",(IFERROR(VLOOKUP(B4373,Projecten!A$4:X$9452,5,FALSE),"niet bekend")))</f>
        <v>1</v>
      </c>
      <c r="AD4373" s="1316">
        <f>IF(AC4373="","",(IF(F4373=0,AF4373,(F4373/AC4373*AF4373))))</f>
        <v>2104.1999999999998</v>
      </c>
      <c r="AE4373" s="211">
        <f>IF(B4373="","",(IFERROR(VLOOKUP(B4373,Projecten!A$4:X$9452,23,FALSE),"niet bekend")))</f>
        <v>2104.1999999999998</v>
      </c>
      <c r="AF4373" s="330">
        <f>IF(B4373="","",(IFERROR(VLOOKUP(B4373,Projecten!A$4:X$9452,12,FALSE),"niet bekend")))</f>
        <v>2104.1999999999998</v>
      </c>
      <c r="AG4373" s="209"/>
    </row>
    <row r="4374" spans="1:33" s="327" customFormat="1" x14ac:dyDescent="0.2">
      <c r="A4374" s="318"/>
      <c r="B4374" s="319"/>
      <c r="C4374" s="320"/>
      <c r="D4374" s="320"/>
      <c r="E4374" s="318"/>
      <c r="F4374" s="318"/>
      <c r="G4374" s="318"/>
      <c r="H4374" s="318"/>
      <c r="I4374" s="318"/>
      <c r="J4374" s="321"/>
      <c r="K4374" s="321"/>
      <c r="L4374" s="321"/>
      <c r="M4374" s="321"/>
      <c r="N4374" s="322"/>
      <c r="O4374" s="322"/>
      <c r="P4374" s="322"/>
      <c r="Q4374" s="322"/>
      <c r="R4374" s="322"/>
      <c r="S4374" s="320"/>
      <c r="T4374" s="1123"/>
      <c r="U4374" s="264"/>
      <c r="V4374" s="323"/>
      <c r="W4374" s="318"/>
      <c r="X4374" s="318"/>
      <c r="Y4374" s="324"/>
      <c r="Z4374" s="318"/>
      <c r="AA4374" s="318"/>
      <c r="AB4374" s="325"/>
      <c r="AC4374" s="329"/>
      <c r="AD4374" s="1316"/>
      <c r="AE4374" s="325"/>
      <c r="AF4374" s="1316"/>
    </row>
    <row r="4375" spans="1:33" s="557" customFormat="1" x14ac:dyDescent="0.2">
      <c r="A4375" s="1412">
        <v>46431</v>
      </c>
      <c r="B4375" s="1542" t="s">
        <v>6322</v>
      </c>
      <c r="C4375" s="1376" t="s">
        <v>6647</v>
      </c>
      <c r="D4375" s="1376" t="s">
        <v>6305</v>
      </c>
      <c r="E4375" s="1412" t="s">
        <v>26</v>
      </c>
      <c r="F4375" s="1412">
        <v>1</v>
      </c>
      <c r="G4375" s="1412">
        <v>10</v>
      </c>
      <c r="H4375" s="1412">
        <v>5</v>
      </c>
      <c r="I4375" s="1412">
        <v>4</v>
      </c>
      <c r="J4375" s="1543">
        <v>43115</v>
      </c>
      <c r="K4375" s="1543">
        <v>43116</v>
      </c>
      <c r="L4375" s="1580">
        <v>43116</v>
      </c>
      <c r="M4375" s="1420" t="s">
        <v>1485</v>
      </c>
      <c r="N4375" s="556" t="s">
        <v>47</v>
      </c>
      <c r="O4375" s="556" t="s">
        <v>47</v>
      </c>
      <c r="P4375" s="556" t="s">
        <v>47</v>
      </c>
      <c r="Q4375" s="556" t="s">
        <v>47</v>
      </c>
      <c r="R4375" s="556" t="s">
        <v>47</v>
      </c>
      <c r="S4375" s="1376"/>
      <c r="T4375" s="1629" t="s">
        <v>47</v>
      </c>
      <c r="U4375" s="599" t="s">
        <v>6733</v>
      </c>
      <c r="V4375" s="1557"/>
      <c r="W4375" s="1412" t="s">
        <v>2265</v>
      </c>
      <c r="X4375" s="1545" t="s">
        <v>6547</v>
      </c>
      <c r="Y4375" s="1546">
        <v>32</v>
      </c>
      <c r="Z4375" s="1412"/>
      <c r="AA4375" s="1412"/>
      <c r="AB4375" s="1426"/>
      <c r="AC4375" s="1424">
        <f>IF(B4375="","",(IFERROR(VLOOKUP(B4375,Projecten!A$4:X$9452,5,FALSE),"niet bekend")))</f>
        <v>1</v>
      </c>
      <c r="AD4375" s="1630">
        <f>IF(AC4375="","",(IF(F4375=0,AF4375,(F4375/AC4375*AF4375))))</f>
        <v>7829.22</v>
      </c>
      <c r="AE4375" s="1426">
        <f>IF(B4375="","",(IFERROR(VLOOKUP(B4375,Projecten!A$4:X$9452,23,FALSE),"niet bekend")))</f>
        <v>7820.2</v>
      </c>
      <c r="AF4375" s="1425">
        <f>IF(B4375="","",(IFERROR(VLOOKUP(B4375,Projecten!A$4:X$9452,12,FALSE),"niet bekend")))</f>
        <v>7829.22</v>
      </c>
    </row>
    <row r="4376" spans="1:33" x14ac:dyDescent="0.2">
      <c r="A4376" s="202">
        <v>46432</v>
      </c>
      <c r="B4376" s="261" t="s">
        <v>6323</v>
      </c>
      <c r="C4376" s="243" t="s">
        <v>6647</v>
      </c>
      <c r="D4376" s="243" t="s">
        <v>6306</v>
      </c>
      <c r="E4376" s="202" t="s">
        <v>26</v>
      </c>
      <c r="F4376" s="202">
        <v>1</v>
      </c>
      <c r="G4376" s="202">
        <v>10</v>
      </c>
      <c r="H4376" s="202">
        <v>5</v>
      </c>
      <c r="I4376" s="202">
        <v>4</v>
      </c>
      <c r="J4376" s="262">
        <v>43115</v>
      </c>
      <c r="K4376" s="262">
        <v>43116</v>
      </c>
      <c r="L4376" s="267">
        <v>43116</v>
      </c>
      <c r="M4376" s="263" t="s">
        <v>1485</v>
      </c>
      <c r="N4376" s="254" t="s">
        <v>47</v>
      </c>
      <c r="O4376" s="254" t="s">
        <v>47</v>
      </c>
      <c r="P4376" s="254" t="s">
        <v>47</v>
      </c>
      <c r="Q4376" s="254" t="s">
        <v>47</v>
      </c>
      <c r="R4376" s="254" t="s">
        <v>47</v>
      </c>
      <c r="S4376" s="243"/>
      <c r="T4376" s="244" t="s">
        <v>47</v>
      </c>
      <c r="U4376" s="245" t="s">
        <v>6733</v>
      </c>
      <c r="V4376" s="246"/>
      <c r="W4376" s="202" t="s">
        <v>2265</v>
      </c>
      <c r="X4376" s="265" t="s">
        <v>6547</v>
      </c>
      <c r="Y4376" s="248">
        <v>32</v>
      </c>
      <c r="Z4376" s="202"/>
      <c r="AA4376" s="202"/>
      <c r="AB4376" s="211"/>
      <c r="AC4376" s="249">
        <f>IF(B4376="","",(IFERROR(VLOOKUP(B4376,Projecten!A$4:X$9452,5,FALSE),"niet bekend")))</f>
        <v>1</v>
      </c>
      <c r="AD4376" s="1316">
        <f>IF(AC4376="","",(IF(F4376=0,AF4376,(F4376/AC4376*AF4376))))</f>
        <v>7829.22</v>
      </c>
      <c r="AE4376" s="211">
        <f>IF(B4376="","",(IFERROR(VLOOKUP(B4376,Projecten!A$4:X$9452,23,FALSE),"niet bekend")))</f>
        <v>7829.22</v>
      </c>
      <c r="AF4376" s="330">
        <f>IF(B4376="","",(IFERROR(VLOOKUP(B4376,Projecten!A$4:X$9452,12,FALSE),"niet bekend")))</f>
        <v>7829.22</v>
      </c>
      <c r="AG4376" s="209"/>
    </row>
    <row r="4377" spans="1:33" x14ac:dyDescent="0.2">
      <c r="A4377" s="202">
        <v>46433</v>
      </c>
      <c r="B4377" s="261" t="s">
        <v>6324</v>
      </c>
      <c r="C4377" s="243" t="s">
        <v>6700</v>
      </c>
      <c r="D4377" s="243" t="s">
        <v>6689</v>
      </c>
      <c r="E4377" s="202" t="s">
        <v>26</v>
      </c>
      <c r="F4377" s="202">
        <v>1</v>
      </c>
      <c r="G4377" s="202">
        <v>10</v>
      </c>
      <c r="H4377" s="202">
        <v>5</v>
      </c>
      <c r="I4377" s="202">
        <v>4</v>
      </c>
      <c r="J4377" s="262">
        <v>43115</v>
      </c>
      <c r="K4377" s="262">
        <v>43116</v>
      </c>
      <c r="L4377" s="267">
        <v>43116</v>
      </c>
      <c r="M4377" s="263" t="s">
        <v>1485</v>
      </c>
      <c r="N4377" s="254" t="s">
        <v>47</v>
      </c>
      <c r="O4377" s="254" t="s">
        <v>47</v>
      </c>
      <c r="P4377" s="254" t="s">
        <v>47</v>
      </c>
      <c r="Q4377" s="254" t="s">
        <v>47</v>
      </c>
      <c r="R4377" s="254" t="s">
        <v>47</v>
      </c>
      <c r="S4377" s="243"/>
      <c r="T4377" s="244" t="s">
        <v>47</v>
      </c>
      <c r="U4377" s="245" t="s">
        <v>6733</v>
      </c>
      <c r="V4377" s="246"/>
      <c r="W4377" s="202" t="s">
        <v>2265</v>
      </c>
      <c r="X4377" s="265" t="s">
        <v>6423</v>
      </c>
      <c r="Y4377" s="248">
        <v>32</v>
      </c>
      <c r="Z4377" s="202"/>
      <c r="AA4377" s="202"/>
      <c r="AB4377" s="211"/>
      <c r="AC4377" s="249">
        <f>IF(B4377="","",(IFERROR(VLOOKUP(B4377,Projecten!A$4:X$9452,5,FALSE),"niet bekend")))</f>
        <v>1</v>
      </c>
      <c r="AD4377" s="1316">
        <f>IF(AC4377="","",(IF(F4377=0,AF4377,(F4377/AC4377*AF4377))))</f>
        <v>7829.22</v>
      </c>
      <c r="AE4377" s="211">
        <f>IF(B4377="","",(IFERROR(VLOOKUP(B4377,Projecten!A$4:X$9452,23,FALSE),"niet bekend")))</f>
        <v>7829.22</v>
      </c>
      <c r="AF4377" s="330">
        <f>IF(B4377="","",(IFERROR(VLOOKUP(B4377,Projecten!A$4:X$9452,12,FALSE),"niet bekend")))</f>
        <v>7829.22</v>
      </c>
      <c r="AG4377" s="209"/>
    </row>
    <row r="4378" spans="1:33" x14ac:dyDescent="0.2">
      <c r="A4378" s="202">
        <v>46434</v>
      </c>
      <c r="B4378" s="261" t="s">
        <v>6325</v>
      </c>
      <c r="C4378" s="243" t="s">
        <v>6700</v>
      </c>
      <c r="D4378" s="243" t="s">
        <v>6690</v>
      </c>
      <c r="E4378" s="202" t="s">
        <v>26</v>
      </c>
      <c r="F4378" s="202">
        <v>1</v>
      </c>
      <c r="G4378" s="202">
        <v>10</v>
      </c>
      <c r="H4378" s="202">
        <v>5</v>
      </c>
      <c r="I4378" s="202">
        <v>4</v>
      </c>
      <c r="J4378" s="262">
        <v>43115</v>
      </c>
      <c r="K4378" s="262">
        <v>43116</v>
      </c>
      <c r="L4378" s="267">
        <v>43116</v>
      </c>
      <c r="M4378" s="263" t="s">
        <v>1485</v>
      </c>
      <c r="N4378" s="254" t="s">
        <v>47</v>
      </c>
      <c r="O4378" s="254" t="s">
        <v>47</v>
      </c>
      <c r="P4378" s="254" t="s">
        <v>47</v>
      </c>
      <c r="Q4378" s="254" t="s">
        <v>47</v>
      </c>
      <c r="R4378" s="254" t="s">
        <v>47</v>
      </c>
      <c r="S4378" s="243"/>
      <c r="T4378" s="244" t="s">
        <v>47</v>
      </c>
      <c r="U4378" s="245" t="s">
        <v>6733</v>
      </c>
      <c r="V4378" s="246"/>
      <c r="W4378" s="202" t="s">
        <v>2265</v>
      </c>
      <c r="X4378" s="265" t="s">
        <v>6423</v>
      </c>
      <c r="Y4378" s="248">
        <v>32</v>
      </c>
      <c r="Z4378" s="202"/>
      <c r="AA4378" s="202"/>
      <c r="AB4378" s="211"/>
      <c r="AC4378" s="249">
        <f>IF(B4378="","",(IFERROR(VLOOKUP(B4378,Projecten!A$4:X$9452,5,FALSE),"niet bekend")))</f>
        <v>1</v>
      </c>
      <c r="AD4378" s="1316">
        <f>IF(AC4378="","",(IF(F4378=0,AF4378,(F4378/AC4378*AF4378))))</f>
        <v>7829.22</v>
      </c>
      <c r="AE4378" s="211">
        <f>IF(B4378="","",(IFERROR(VLOOKUP(B4378,Projecten!A$4:X$9452,23,FALSE),"niet bekend")))</f>
        <v>7829.22</v>
      </c>
      <c r="AF4378" s="330">
        <f>IF(B4378="","",(IFERROR(VLOOKUP(B4378,Projecten!A$4:X$9452,12,FALSE),"niet bekend")))</f>
        <v>7829.22</v>
      </c>
      <c r="AG4378" s="209"/>
    </row>
    <row r="4379" spans="1:33" s="327" customFormat="1" x14ac:dyDescent="0.2">
      <c r="A4379" s="318"/>
      <c r="B4379" s="319"/>
      <c r="C4379" s="320"/>
      <c r="D4379" s="320"/>
      <c r="E4379" s="318"/>
      <c r="F4379" s="318"/>
      <c r="G4379" s="318"/>
      <c r="H4379" s="318"/>
      <c r="I4379" s="318"/>
      <c r="J4379" s="321"/>
      <c r="K4379" s="321"/>
      <c r="L4379" s="321"/>
      <c r="M4379" s="321"/>
      <c r="N4379" s="322"/>
      <c r="O4379" s="322"/>
      <c r="P4379" s="322"/>
      <c r="Q4379" s="322"/>
      <c r="R4379" s="322"/>
      <c r="S4379" s="320"/>
      <c r="T4379" s="321"/>
      <c r="U4379" s="264"/>
      <c r="V4379" s="323"/>
      <c r="W4379" s="318"/>
      <c r="X4379" s="318"/>
      <c r="Y4379" s="324"/>
      <c r="Z4379" s="318"/>
      <c r="AA4379" s="318"/>
      <c r="AB4379" s="325"/>
      <c r="AC4379" s="329"/>
      <c r="AD4379" s="1316"/>
      <c r="AE4379" s="325"/>
      <c r="AF4379" s="1316"/>
    </row>
    <row r="4380" spans="1:33" s="297" customFormat="1" x14ac:dyDescent="0.2">
      <c r="A4380" s="288">
        <v>46435</v>
      </c>
      <c r="B4380" s="289" t="s">
        <v>6565</v>
      </c>
      <c r="C4380" s="271">
        <v>122582</v>
      </c>
      <c r="D4380" s="271" t="s">
        <v>6763</v>
      </c>
      <c r="E4380" s="288" t="s">
        <v>352</v>
      </c>
      <c r="F4380" s="288">
        <v>1</v>
      </c>
      <c r="G4380" s="288">
        <v>10</v>
      </c>
      <c r="H4380" s="288">
        <v>1</v>
      </c>
      <c r="I4380" s="288">
        <v>4</v>
      </c>
      <c r="J4380" s="313">
        <v>43496</v>
      </c>
      <c r="K4380" s="313">
        <v>43493</v>
      </c>
      <c r="L4380" s="290">
        <v>43481</v>
      </c>
      <c r="M4380" s="290" t="s">
        <v>1485</v>
      </c>
      <c r="N4380" s="291" t="s">
        <v>47</v>
      </c>
      <c r="O4380" s="291" t="s">
        <v>47</v>
      </c>
      <c r="P4380" s="291" t="s">
        <v>47</v>
      </c>
      <c r="Q4380" s="291" t="s">
        <v>47</v>
      </c>
      <c r="R4380" s="291" t="s">
        <v>47</v>
      </c>
      <c r="S4380" s="271"/>
      <c r="T4380" s="292" t="s">
        <v>47</v>
      </c>
      <c r="U4380" s="264" t="s">
        <v>6734</v>
      </c>
      <c r="V4380" s="246"/>
      <c r="W4380" s="202" t="s">
        <v>3757</v>
      </c>
      <c r="X4380" s="314" t="s">
        <v>960</v>
      </c>
      <c r="Y4380" s="248">
        <v>19</v>
      </c>
      <c r="Z4380" s="288"/>
      <c r="AA4380" s="288"/>
      <c r="AB4380" s="296"/>
      <c r="AC4380" s="249">
        <f>IF(B4380="","",(IFERROR(VLOOKUP(B4380,Projecten!A$4:X$9452,5,FALSE),"niet bekend")))</f>
        <v>1</v>
      </c>
      <c r="AD4380" s="330">
        <f t="shared" ref="AD4380:AD4386" si="283">IF(AC4380="","",(IF(F4380=0,AF4380,(F4380/AC4380*AF4380))))</f>
        <v>4411.53</v>
      </c>
      <c r="AE4380" s="211">
        <f>IF(B4380="","",(IFERROR(VLOOKUP(B4380,Projecten!A$4:X$9452,23,FALSE),"niet bekend")))</f>
        <v>4411.53</v>
      </c>
      <c r="AF4380" s="330">
        <f>IF(B4380="","",(IFERROR(VLOOKUP(B4380,Projecten!A$4:X$9452,12,FALSE),"niet bekend")))</f>
        <v>4411.53</v>
      </c>
    </row>
    <row r="4381" spans="1:33" s="297" customFormat="1" x14ac:dyDescent="0.2">
      <c r="A4381" s="288">
        <v>46436</v>
      </c>
      <c r="B4381" s="289" t="s">
        <v>6567</v>
      </c>
      <c r="C4381" s="271">
        <v>122582</v>
      </c>
      <c r="D4381" s="271" t="s">
        <v>6764</v>
      </c>
      <c r="E4381" s="288" t="s">
        <v>352</v>
      </c>
      <c r="F4381" s="288">
        <v>1</v>
      </c>
      <c r="G4381" s="288">
        <v>10</v>
      </c>
      <c r="H4381" s="288">
        <v>1</v>
      </c>
      <c r="I4381" s="288">
        <v>4</v>
      </c>
      <c r="J4381" s="313">
        <v>43496</v>
      </c>
      <c r="K4381" s="313">
        <v>43493</v>
      </c>
      <c r="L4381" s="290">
        <v>43481</v>
      </c>
      <c r="M4381" s="290" t="s">
        <v>1485</v>
      </c>
      <c r="N4381" s="291" t="s">
        <v>47</v>
      </c>
      <c r="O4381" s="291" t="s">
        <v>47</v>
      </c>
      <c r="P4381" s="291" t="s">
        <v>47</v>
      </c>
      <c r="Q4381" s="291" t="s">
        <v>47</v>
      </c>
      <c r="R4381" s="291" t="s">
        <v>47</v>
      </c>
      <c r="S4381" s="271"/>
      <c r="T4381" s="292" t="s">
        <v>47</v>
      </c>
      <c r="U4381" s="264" t="s">
        <v>6734</v>
      </c>
      <c r="V4381" s="246"/>
      <c r="W4381" s="202" t="s">
        <v>3757</v>
      </c>
      <c r="X4381" s="314" t="s">
        <v>960</v>
      </c>
      <c r="Y4381" s="248">
        <v>19</v>
      </c>
      <c r="Z4381" s="288"/>
      <c r="AA4381" s="288"/>
      <c r="AB4381" s="296"/>
      <c r="AC4381" s="249">
        <f>IF(B4381="","",(IFERROR(VLOOKUP(B4381,Projecten!A$4:X$9452,5,FALSE),"niet bekend")))</f>
        <v>1</v>
      </c>
      <c r="AD4381" s="330">
        <f t="shared" si="283"/>
        <v>4411.53</v>
      </c>
      <c r="AE4381" s="211">
        <f>IF(B4381="","",(IFERROR(VLOOKUP(B4381,Projecten!A$4:X$9452,23,FALSE),"niet bekend")))</f>
        <v>4411.53</v>
      </c>
      <c r="AF4381" s="330">
        <f>IF(B4381="","",(IFERROR(VLOOKUP(B4381,Projecten!A$4:X$9452,12,FALSE),"niet bekend")))</f>
        <v>4411.53</v>
      </c>
    </row>
    <row r="4382" spans="1:33" s="297" customFormat="1" x14ac:dyDescent="0.2">
      <c r="A4382" s="288">
        <v>46437</v>
      </c>
      <c r="B4382" s="289" t="s">
        <v>6569</v>
      </c>
      <c r="C4382" s="271">
        <v>122582</v>
      </c>
      <c r="D4382" s="271" t="s">
        <v>6765</v>
      </c>
      <c r="E4382" s="288" t="s">
        <v>352</v>
      </c>
      <c r="F4382" s="288">
        <v>1</v>
      </c>
      <c r="G4382" s="288">
        <v>10</v>
      </c>
      <c r="H4382" s="288">
        <v>1</v>
      </c>
      <c r="I4382" s="288">
        <v>4</v>
      </c>
      <c r="J4382" s="313">
        <v>43496</v>
      </c>
      <c r="K4382" s="313">
        <v>43493</v>
      </c>
      <c r="L4382" s="290">
        <v>43481</v>
      </c>
      <c r="M4382" s="290" t="s">
        <v>1485</v>
      </c>
      <c r="N4382" s="291" t="s">
        <v>47</v>
      </c>
      <c r="O4382" s="291" t="s">
        <v>47</v>
      </c>
      <c r="P4382" s="291" t="s">
        <v>47</v>
      </c>
      <c r="Q4382" s="291" t="s">
        <v>47</v>
      </c>
      <c r="R4382" s="291" t="s">
        <v>47</v>
      </c>
      <c r="S4382" s="271"/>
      <c r="T4382" s="292" t="s">
        <v>47</v>
      </c>
      <c r="U4382" s="264" t="s">
        <v>6734</v>
      </c>
      <c r="V4382" s="246"/>
      <c r="W4382" s="202" t="s">
        <v>3757</v>
      </c>
      <c r="X4382" s="314" t="s">
        <v>960</v>
      </c>
      <c r="Y4382" s="248">
        <v>19</v>
      </c>
      <c r="Z4382" s="288"/>
      <c r="AA4382" s="288"/>
      <c r="AB4382" s="296"/>
      <c r="AC4382" s="249">
        <f>IF(B4382="","",(IFERROR(VLOOKUP(B4382,Projecten!A$4:X$9452,5,FALSE),"niet bekend")))</f>
        <v>1</v>
      </c>
      <c r="AD4382" s="330">
        <f t="shared" si="283"/>
        <v>4411.53</v>
      </c>
      <c r="AE4382" s="211">
        <f>IF(B4382="","",(IFERROR(VLOOKUP(B4382,Projecten!A$4:X$9452,23,FALSE),"niet bekend")))</f>
        <v>4411.53</v>
      </c>
      <c r="AF4382" s="330">
        <f>IF(B4382="","",(IFERROR(VLOOKUP(B4382,Projecten!A$4:X$9452,12,FALSE),"niet bekend")))</f>
        <v>4411.53</v>
      </c>
    </row>
    <row r="4383" spans="1:33" s="297" customFormat="1" x14ac:dyDescent="0.2">
      <c r="A4383" s="288">
        <v>46438</v>
      </c>
      <c r="B4383" s="289">
        <v>2018884</v>
      </c>
      <c r="C4383" s="271">
        <v>122552</v>
      </c>
      <c r="D4383" s="271" t="s">
        <v>6697</v>
      </c>
      <c r="E4383" s="288" t="s">
        <v>352</v>
      </c>
      <c r="F4383" s="288">
        <v>0</v>
      </c>
      <c r="G4383" s="288">
        <v>1</v>
      </c>
      <c r="H4383" s="288">
        <v>0</v>
      </c>
      <c r="I4383" s="288">
        <v>2</v>
      </c>
      <c r="J4383" s="290" t="s">
        <v>1485</v>
      </c>
      <c r="K4383" s="290" t="s">
        <v>1485</v>
      </c>
      <c r="L4383" s="290" t="s">
        <v>1485</v>
      </c>
      <c r="M4383" s="290" t="s">
        <v>1485</v>
      </c>
      <c r="N4383" s="291" t="s">
        <v>47</v>
      </c>
      <c r="O4383" s="291" t="s">
        <v>47</v>
      </c>
      <c r="P4383" s="291" t="s">
        <v>47</v>
      </c>
      <c r="Q4383" s="291" t="s">
        <v>47</v>
      </c>
      <c r="R4383" s="291" t="s">
        <v>47</v>
      </c>
      <c r="S4383" s="271"/>
      <c r="T4383" s="292"/>
      <c r="U4383" s="245" t="s">
        <v>6743</v>
      </c>
      <c r="V4383" s="246"/>
      <c r="W4383" s="202" t="s">
        <v>3757</v>
      </c>
      <c r="X4383" s="314" t="s">
        <v>6702</v>
      </c>
      <c r="Y4383" s="248">
        <v>6</v>
      </c>
      <c r="Z4383" s="288"/>
      <c r="AA4383" s="288"/>
      <c r="AB4383" s="296"/>
      <c r="AC4383" s="249">
        <f>IF(B4383="","",(IFERROR(VLOOKUP(B4383,Projecten!A$4:X$9452,5,FALSE),"niet bekend")))</f>
        <v>0</v>
      </c>
      <c r="AD4383" s="330">
        <f t="shared" si="283"/>
        <v>0</v>
      </c>
      <c r="AE4383" s="211">
        <f>IF(B4383="","",(IFERROR(VLOOKUP(B4383,Projecten!A$4:X$9452,23,FALSE),"niet bekend")))</f>
        <v>0</v>
      </c>
      <c r="AF4383" s="330">
        <f>IF(B4383="","",(IFERROR(VLOOKUP(B4383,Projecten!A$4:X$9452,12,FALSE),"niet bekend")))</f>
        <v>0</v>
      </c>
    </row>
    <row r="4384" spans="1:33" x14ac:dyDescent="0.2">
      <c r="A4384" s="202">
        <v>46439</v>
      </c>
      <c r="B4384" s="261" t="s">
        <v>6573</v>
      </c>
      <c r="C4384" s="243">
        <v>122607</v>
      </c>
      <c r="D4384" s="333" t="s">
        <v>6598</v>
      </c>
      <c r="E4384" s="202" t="s">
        <v>352</v>
      </c>
      <c r="F4384" s="202">
        <v>1</v>
      </c>
      <c r="G4384" s="202">
        <v>11</v>
      </c>
      <c r="H4384" s="202">
        <v>2</v>
      </c>
      <c r="I4384" s="202">
        <v>4</v>
      </c>
      <c r="J4384" s="267">
        <v>43503</v>
      </c>
      <c r="K4384" s="267">
        <v>43500</v>
      </c>
      <c r="L4384" s="263" t="s">
        <v>1485</v>
      </c>
      <c r="M4384" s="263" t="s">
        <v>1485</v>
      </c>
      <c r="N4384" s="254" t="s">
        <v>47</v>
      </c>
      <c r="O4384" s="254" t="s">
        <v>47</v>
      </c>
      <c r="P4384" s="254" t="s">
        <v>47</v>
      </c>
      <c r="Q4384" s="254" t="s">
        <v>47</v>
      </c>
      <c r="R4384" s="254" t="s">
        <v>47</v>
      </c>
      <c r="S4384" s="243"/>
      <c r="T4384" s="244"/>
      <c r="U4384" s="245" t="s">
        <v>6743</v>
      </c>
      <c r="V4384" s="246"/>
      <c r="W4384" s="202" t="s">
        <v>3757</v>
      </c>
      <c r="X4384" s="265" t="s">
        <v>1250</v>
      </c>
      <c r="Y4384" s="248">
        <v>29</v>
      </c>
      <c r="Z4384" s="202"/>
      <c r="AA4384" s="202"/>
      <c r="AB4384" s="211"/>
      <c r="AC4384" s="249">
        <f>IF(B4384="","",(IFERROR(VLOOKUP(B4384,Projecten!A$4:X$9452,5,FALSE),"niet bekend")))</f>
        <v>1</v>
      </c>
      <c r="AD4384" s="330">
        <f t="shared" si="283"/>
        <v>5155.25</v>
      </c>
      <c r="AE4384" s="211">
        <f>IF(B4384="","",(IFERROR(VLOOKUP(B4384,Projecten!A$4:X$9452,23,FALSE),"niet bekend")))</f>
        <v>5155.25</v>
      </c>
      <c r="AF4384" s="330">
        <f>IF(B4384="","",(IFERROR(VLOOKUP(B4384,Projecten!A$4:X$9452,12,FALSE),"niet bekend")))</f>
        <v>5155.25</v>
      </c>
      <c r="AG4384" s="209"/>
    </row>
    <row r="4385" spans="1:33" x14ac:dyDescent="0.2">
      <c r="A4385" s="202">
        <v>46440</v>
      </c>
      <c r="B4385" s="261" t="s">
        <v>6591</v>
      </c>
      <c r="C4385" s="243">
        <v>122607</v>
      </c>
      <c r="D4385" s="333" t="s">
        <v>6655</v>
      </c>
      <c r="E4385" s="202" t="s">
        <v>352</v>
      </c>
      <c r="F4385" s="202">
        <v>1</v>
      </c>
      <c r="G4385" s="202">
        <v>11</v>
      </c>
      <c r="H4385" s="202">
        <v>2</v>
      </c>
      <c r="I4385" s="202">
        <v>4</v>
      </c>
      <c r="J4385" s="267">
        <v>43503</v>
      </c>
      <c r="K4385" s="267">
        <v>43500</v>
      </c>
      <c r="L4385" s="263" t="s">
        <v>1485</v>
      </c>
      <c r="M4385" s="263" t="s">
        <v>1485</v>
      </c>
      <c r="N4385" s="254" t="s">
        <v>47</v>
      </c>
      <c r="O4385" s="254" t="s">
        <v>47</v>
      </c>
      <c r="P4385" s="254" t="s">
        <v>47</v>
      </c>
      <c r="Q4385" s="254" t="s">
        <v>47</v>
      </c>
      <c r="R4385" s="254" t="s">
        <v>47</v>
      </c>
      <c r="S4385" s="243"/>
      <c r="T4385" s="244"/>
      <c r="U4385" s="245" t="s">
        <v>6743</v>
      </c>
      <c r="V4385" s="246"/>
      <c r="W4385" s="202" t="s">
        <v>3757</v>
      </c>
      <c r="X4385" s="265" t="s">
        <v>1250</v>
      </c>
      <c r="Y4385" s="248">
        <v>29</v>
      </c>
      <c r="Z4385" s="202"/>
      <c r="AA4385" s="202"/>
      <c r="AB4385" s="211"/>
      <c r="AC4385" s="249">
        <f>IF(B4385="","",(IFERROR(VLOOKUP(B4385,Projecten!A$4:X$9452,5,FALSE),"niet bekend")))</f>
        <v>1</v>
      </c>
      <c r="AD4385" s="330">
        <f t="shared" si="283"/>
        <v>5155.25</v>
      </c>
      <c r="AE4385" s="211">
        <f>IF(B4385="","",(IFERROR(VLOOKUP(B4385,Projecten!A$4:X$9452,23,FALSE),"niet bekend")))</f>
        <v>5155.25</v>
      </c>
      <c r="AF4385" s="330">
        <f>IF(B4385="","",(IFERROR(VLOOKUP(B4385,Projecten!A$4:X$9452,12,FALSE),"niet bekend")))</f>
        <v>5155.25</v>
      </c>
      <c r="AG4385" s="209"/>
    </row>
    <row r="4386" spans="1:33" x14ac:dyDescent="0.2">
      <c r="A4386" s="202">
        <v>46441</v>
      </c>
      <c r="B4386" s="261">
        <v>20190015</v>
      </c>
      <c r="C4386" s="243">
        <v>122607</v>
      </c>
      <c r="D4386" s="243" t="s">
        <v>6613</v>
      </c>
      <c r="E4386" s="202" t="s">
        <v>352</v>
      </c>
      <c r="F4386" s="202">
        <v>0</v>
      </c>
      <c r="G4386" s="202">
        <v>1</v>
      </c>
      <c r="H4386" s="202">
        <v>0</v>
      </c>
      <c r="I4386" s="202">
        <v>0</v>
      </c>
      <c r="J4386" s="267">
        <v>43510</v>
      </c>
      <c r="K4386" s="263" t="s">
        <v>1485</v>
      </c>
      <c r="L4386" s="263" t="s">
        <v>1485</v>
      </c>
      <c r="M4386" s="263" t="s">
        <v>1485</v>
      </c>
      <c r="N4386" s="254" t="s">
        <v>47</v>
      </c>
      <c r="O4386" s="254" t="s">
        <v>47</v>
      </c>
      <c r="P4386" s="254" t="s">
        <v>47</v>
      </c>
      <c r="Q4386" s="254" t="s">
        <v>47</v>
      </c>
      <c r="R4386" s="254" t="s">
        <v>47</v>
      </c>
      <c r="S4386" s="243"/>
      <c r="T4386" s="244"/>
      <c r="U4386" s="245" t="s">
        <v>6743</v>
      </c>
      <c r="V4386" s="246"/>
      <c r="W4386" s="202" t="s">
        <v>3757</v>
      </c>
      <c r="X4386" s="265" t="s">
        <v>1250</v>
      </c>
      <c r="Y4386" s="248">
        <v>2</v>
      </c>
      <c r="Z4386" s="202"/>
      <c r="AA4386" s="202"/>
      <c r="AB4386" s="211"/>
      <c r="AC4386" s="249">
        <f>IF(B4386="","",(IFERROR(VLOOKUP(B4386,Projecten!A$4:X$9452,5,FALSE),"niet bekend")))</f>
        <v>0</v>
      </c>
      <c r="AD4386" s="330">
        <f t="shared" si="283"/>
        <v>183.58</v>
      </c>
      <c r="AE4386" s="211">
        <f>IF(B4386="","",(IFERROR(VLOOKUP(B4386,Projecten!A$4:X$9452,23,FALSE),"niet bekend")))</f>
        <v>183.58</v>
      </c>
      <c r="AF4386" s="330">
        <f>IF(B4386="","",(IFERROR(VLOOKUP(B4386,Projecten!A$4:X$9452,12,FALSE),"niet bekend")))</f>
        <v>183.58</v>
      </c>
      <c r="AG4386" s="209"/>
    </row>
    <row r="4387" spans="1:33" s="1641" customFormat="1" x14ac:dyDescent="0.2">
      <c r="A4387" s="1631"/>
      <c r="B4387" s="1632"/>
      <c r="C4387" s="1633"/>
      <c r="D4387" s="1633"/>
      <c r="E4387" s="1631"/>
      <c r="F4387" s="1631"/>
      <c r="G4387" s="1631"/>
      <c r="H4387" s="1631"/>
      <c r="I4387" s="1631"/>
      <c r="J4387" s="1634"/>
      <c r="K4387" s="1634"/>
      <c r="L4387" s="1634"/>
      <c r="M4387" s="1634"/>
      <c r="N4387" s="1635"/>
      <c r="O4387" s="1635"/>
      <c r="P4387" s="1635"/>
      <c r="Q4387" s="1635"/>
      <c r="R4387" s="1635"/>
      <c r="S4387" s="1633"/>
      <c r="T4387" s="1634"/>
      <c r="U4387" s="1636"/>
      <c r="V4387" s="1637"/>
      <c r="W4387" s="1407"/>
      <c r="X4387" s="1631"/>
      <c r="Y4387" s="1421"/>
      <c r="Z4387" s="1631"/>
      <c r="AA4387" s="1631"/>
      <c r="AB4387" s="1638"/>
      <c r="AC4387" s="1639"/>
      <c r="AD4387" s="1630"/>
      <c r="AE4387" s="1640"/>
      <c r="AF4387" s="1630"/>
    </row>
    <row r="4388" spans="1:33" x14ac:dyDescent="0.2">
      <c r="A4388" s="202">
        <v>46443</v>
      </c>
      <c r="B4388" s="261" t="s">
        <v>6668</v>
      </c>
      <c r="C4388" s="243" t="s">
        <v>6700</v>
      </c>
      <c r="D4388" s="243" t="s">
        <v>6696</v>
      </c>
      <c r="E4388" s="202" t="s">
        <v>5517</v>
      </c>
      <c r="F4388" s="202">
        <v>1</v>
      </c>
      <c r="G4388" s="202">
        <v>4</v>
      </c>
      <c r="H4388" s="202">
        <v>2</v>
      </c>
      <c r="I4388" s="202">
        <v>2</v>
      </c>
      <c r="J4388" s="262">
        <v>43495</v>
      </c>
      <c r="K4388" s="263" t="s">
        <v>1485</v>
      </c>
      <c r="L4388" s="267">
        <v>43493</v>
      </c>
      <c r="M4388" s="263" t="s">
        <v>1485</v>
      </c>
      <c r="N4388" s="254" t="s">
        <v>47</v>
      </c>
      <c r="O4388" s="254" t="s">
        <v>47</v>
      </c>
      <c r="P4388" s="254" t="s">
        <v>47</v>
      </c>
      <c r="Q4388" s="254" t="s">
        <v>47</v>
      </c>
      <c r="R4388" s="254" t="s">
        <v>47</v>
      </c>
      <c r="S4388" s="243"/>
      <c r="T4388" s="244" t="s">
        <v>47</v>
      </c>
      <c r="U4388" s="245">
        <v>6</v>
      </c>
      <c r="V4388" s="246"/>
      <c r="W4388" s="202" t="s">
        <v>6519</v>
      </c>
      <c r="X4388" s="265" t="s">
        <v>6701</v>
      </c>
      <c r="Y4388" s="248">
        <v>17</v>
      </c>
      <c r="Z4388" s="202"/>
      <c r="AA4388" s="202"/>
      <c r="AB4388" s="211"/>
      <c r="AC4388" s="249">
        <f>IF(B4388="","",(IFERROR(VLOOKUP(B4388,Projecten!A$4:X$9452,5,FALSE),"niet bekend")))</f>
        <v>1</v>
      </c>
      <c r="AD4388" s="1316">
        <f t="shared" ref="AD4388:AD4398" si="284">IF(AC4388="","",(IF(F4388=0,AF4388,(F4388/AC4388*AF4388))))</f>
        <v>3561.69</v>
      </c>
      <c r="AE4388" s="211">
        <f>IF(B4388="","",(IFERROR(VLOOKUP(B4388,Projecten!A$4:X$9452,23,FALSE),"niet bekend")))</f>
        <v>3561.69</v>
      </c>
      <c r="AF4388" s="330">
        <f>IF(B4388="","",(IFERROR(VLOOKUP(B4388,Projecten!A$4:X$9452,12,FALSE),"niet bekend")))</f>
        <v>3561.69</v>
      </c>
      <c r="AG4388" s="209"/>
    </row>
    <row r="4389" spans="1:33" x14ac:dyDescent="0.2">
      <c r="A4389" s="202">
        <v>46444</v>
      </c>
      <c r="B4389" s="261" t="s">
        <v>6585</v>
      </c>
      <c r="C4389" s="243" t="s">
        <v>6700</v>
      </c>
      <c r="D4389" s="243" t="s">
        <v>6691</v>
      </c>
      <c r="E4389" s="202" t="s">
        <v>26</v>
      </c>
      <c r="F4389" s="202">
        <v>1</v>
      </c>
      <c r="G4389" s="202">
        <v>8</v>
      </c>
      <c r="H4389" s="202">
        <v>4</v>
      </c>
      <c r="I4389" s="202">
        <v>3</v>
      </c>
      <c r="J4389" s="262">
        <v>43487</v>
      </c>
      <c r="K4389" s="262">
        <v>43488</v>
      </c>
      <c r="L4389" s="263" t="s">
        <v>1485</v>
      </c>
      <c r="M4389" s="262" t="s">
        <v>2366</v>
      </c>
      <c r="N4389" s="254" t="s">
        <v>47</v>
      </c>
      <c r="O4389" s="254" t="s">
        <v>47</v>
      </c>
      <c r="P4389" s="254" t="s">
        <v>47</v>
      </c>
      <c r="Q4389" s="254" t="s">
        <v>47</v>
      </c>
      <c r="R4389" s="254" t="s">
        <v>47</v>
      </c>
      <c r="S4389" s="243"/>
      <c r="T4389" s="244" t="s">
        <v>47</v>
      </c>
      <c r="U4389" s="245">
        <v>6</v>
      </c>
      <c r="V4389" s="246"/>
      <c r="W4389" s="202" t="s">
        <v>162</v>
      </c>
      <c r="X4389" s="265" t="s">
        <v>2749</v>
      </c>
      <c r="Y4389" s="248">
        <v>33</v>
      </c>
      <c r="Z4389" s="202"/>
      <c r="AA4389" s="202"/>
      <c r="AB4389" s="211"/>
      <c r="AC4389" s="249">
        <f>IF(B4389="","",(IFERROR(VLOOKUP(B4389,Projecten!A$4:X$9452,5,FALSE),"niet bekend")))</f>
        <v>1</v>
      </c>
      <c r="AD4389" s="1316">
        <f t="shared" si="284"/>
        <v>6822.55</v>
      </c>
      <c r="AE4389" s="211">
        <f>IF(B4389="","",(IFERROR(VLOOKUP(B4389,Projecten!A$4:X$9452,23,FALSE),"niet bekend")))</f>
        <v>6822.55</v>
      </c>
      <c r="AF4389" s="330">
        <f>IF(B4389="","",(IFERROR(VLOOKUP(B4389,Projecten!A$4:X$9452,12,FALSE),"niet bekend")))</f>
        <v>6822.55</v>
      </c>
      <c r="AG4389" s="209"/>
    </row>
    <row r="4390" spans="1:33" x14ac:dyDescent="0.2">
      <c r="A4390" s="202">
        <v>46445</v>
      </c>
      <c r="B4390" s="261">
        <v>20190031</v>
      </c>
      <c r="C4390" s="243" t="s">
        <v>6700</v>
      </c>
      <c r="D4390" s="243" t="s">
        <v>6646</v>
      </c>
      <c r="E4390" s="202" t="s">
        <v>26</v>
      </c>
      <c r="F4390" s="202">
        <v>0</v>
      </c>
      <c r="G4390" s="202">
        <v>1</v>
      </c>
      <c r="H4390" s="202">
        <v>0</v>
      </c>
      <c r="I4390" s="202">
        <v>1</v>
      </c>
      <c r="J4390" s="262">
        <v>43496</v>
      </c>
      <c r="K4390" s="263" t="s">
        <v>1485</v>
      </c>
      <c r="L4390" s="263" t="s">
        <v>1485</v>
      </c>
      <c r="M4390" s="263" t="s">
        <v>1485</v>
      </c>
      <c r="N4390" s="254" t="s">
        <v>47</v>
      </c>
      <c r="O4390" s="254" t="s">
        <v>47</v>
      </c>
      <c r="P4390" s="254" t="s">
        <v>47</v>
      </c>
      <c r="Q4390" s="254" t="s">
        <v>47</v>
      </c>
      <c r="R4390" s="254" t="s">
        <v>47</v>
      </c>
      <c r="S4390" s="243"/>
      <c r="T4390" s="244" t="s">
        <v>47</v>
      </c>
      <c r="U4390" s="245">
        <v>6</v>
      </c>
      <c r="V4390" s="246"/>
      <c r="W4390" s="202" t="s">
        <v>162</v>
      </c>
      <c r="X4390" s="265" t="s">
        <v>2749</v>
      </c>
      <c r="Y4390" s="248">
        <v>4</v>
      </c>
      <c r="Z4390" s="202"/>
      <c r="AA4390" s="202"/>
      <c r="AB4390" s="211"/>
      <c r="AC4390" s="249">
        <f>IF(B4390="","",(IFERROR(VLOOKUP(B4390,Projecten!A$4:X$9452,5,FALSE),"niet bekend")))</f>
        <v>0</v>
      </c>
      <c r="AD4390" s="1316">
        <f t="shared" si="284"/>
        <v>612.11</v>
      </c>
      <c r="AE4390" s="211">
        <f>IF(B4390="","",(IFERROR(VLOOKUP(B4390,Projecten!A$4:X$9452,23,FALSE),"niet bekend")))</f>
        <v>612.11</v>
      </c>
      <c r="AF4390" s="330">
        <f>IF(B4390="","",(IFERROR(VLOOKUP(B4390,Projecten!A$4:X$9452,12,FALSE),"niet bekend")))</f>
        <v>612.11</v>
      </c>
      <c r="AG4390" s="209"/>
    </row>
    <row r="4391" spans="1:33" x14ac:dyDescent="0.2">
      <c r="A4391" s="202">
        <v>46446</v>
      </c>
      <c r="B4391" s="261">
        <v>20190001</v>
      </c>
      <c r="C4391" s="243">
        <v>122605</v>
      </c>
      <c r="D4391" s="243">
        <v>765919</v>
      </c>
      <c r="E4391" s="202" t="s">
        <v>26</v>
      </c>
      <c r="F4391" s="202">
        <v>1</v>
      </c>
      <c r="G4391" s="202">
        <v>8</v>
      </c>
      <c r="H4391" s="202">
        <v>5</v>
      </c>
      <c r="I4391" s="202">
        <v>3</v>
      </c>
      <c r="J4391" s="262">
        <v>43487</v>
      </c>
      <c r="K4391" s="262">
        <v>43488</v>
      </c>
      <c r="L4391" s="263" t="s">
        <v>1485</v>
      </c>
      <c r="M4391" s="263" t="s">
        <v>1485</v>
      </c>
      <c r="N4391" s="254" t="s">
        <v>47</v>
      </c>
      <c r="O4391" s="254" t="s">
        <v>47</v>
      </c>
      <c r="P4391" s="254" t="s">
        <v>47</v>
      </c>
      <c r="Q4391" s="254" t="s">
        <v>47</v>
      </c>
      <c r="R4391" s="254" t="s">
        <v>47</v>
      </c>
      <c r="S4391" s="243"/>
      <c r="T4391" s="244"/>
      <c r="U4391" s="245">
        <v>6</v>
      </c>
      <c r="V4391" s="246"/>
      <c r="W4391" s="202" t="s">
        <v>162</v>
      </c>
      <c r="X4391" s="265" t="s">
        <v>6770</v>
      </c>
      <c r="Y4391" s="248">
        <v>17</v>
      </c>
      <c r="Z4391" s="202"/>
      <c r="AA4391" s="202"/>
      <c r="AB4391" s="211"/>
      <c r="AC4391" s="249">
        <f>IF(B4391="","",(IFERROR(VLOOKUP(B4391,Projecten!A$4:X$9452,5,FALSE),"niet bekend")))</f>
        <v>1</v>
      </c>
      <c r="AD4391" s="1316">
        <f t="shared" si="284"/>
        <v>3431.5</v>
      </c>
      <c r="AE4391" s="211">
        <f>IF(B4391="","",(IFERROR(VLOOKUP(B4391,Projecten!A$4:X$9452,23,FALSE),"niet bekend")))</f>
        <v>3431.5</v>
      </c>
      <c r="AF4391" s="330">
        <f>IF(B4391="","",(IFERROR(VLOOKUP(B4391,Projecten!A$4:X$9452,12,FALSE),"niet bekend")))</f>
        <v>3431.5</v>
      </c>
      <c r="AG4391" s="209"/>
    </row>
    <row r="4392" spans="1:33" x14ac:dyDescent="0.2">
      <c r="A4392" s="202">
        <v>46447</v>
      </c>
      <c r="B4392" s="261">
        <v>20190002</v>
      </c>
      <c r="C4392" s="243">
        <v>122605</v>
      </c>
      <c r="D4392" s="243">
        <v>773919</v>
      </c>
      <c r="E4392" s="202" t="s">
        <v>26</v>
      </c>
      <c r="F4392" s="202">
        <v>1</v>
      </c>
      <c r="G4392" s="202">
        <v>7</v>
      </c>
      <c r="H4392" s="202">
        <v>6</v>
      </c>
      <c r="I4392" s="202">
        <v>2</v>
      </c>
      <c r="J4392" s="262">
        <v>43487</v>
      </c>
      <c r="K4392" s="262">
        <v>43488</v>
      </c>
      <c r="L4392" s="263" t="s">
        <v>1485</v>
      </c>
      <c r="M4392" s="263" t="s">
        <v>1485</v>
      </c>
      <c r="N4392" s="254" t="s">
        <v>47</v>
      </c>
      <c r="O4392" s="254" t="s">
        <v>47</v>
      </c>
      <c r="P4392" s="254" t="s">
        <v>47</v>
      </c>
      <c r="Q4392" s="254" t="s">
        <v>47</v>
      </c>
      <c r="R4392" s="254" t="s">
        <v>47</v>
      </c>
      <c r="S4392" s="243"/>
      <c r="T4392" s="244"/>
      <c r="U4392" s="245">
        <v>6</v>
      </c>
      <c r="V4392" s="246"/>
      <c r="W4392" s="202" t="s">
        <v>162</v>
      </c>
      <c r="X4392" s="265" t="s">
        <v>1341</v>
      </c>
      <c r="Y4392" s="248">
        <v>14</v>
      </c>
      <c r="Z4392" s="202"/>
      <c r="AA4392" s="202"/>
      <c r="AB4392" s="211"/>
      <c r="AC4392" s="249">
        <f>IF(B4392="","",(IFERROR(VLOOKUP(B4392,Projecten!A$4:X$9452,5,FALSE),"niet bekend")))</f>
        <v>1</v>
      </c>
      <c r="AD4392" s="1316">
        <f t="shared" si="284"/>
        <v>2552.88</v>
      </c>
      <c r="AE4392" s="211">
        <f>IF(B4392="","",(IFERROR(VLOOKUP(B4392,Projecten!A$4:X$9452,23,FALSE),"niet bekend")))</f>
        <v>2552.88</v>
      </c>
      <c r="AF4392" s="330">
        <f>IF(B4392="","",(IFERROR(VLOOKUP(B4392,Projecten!A$4:X$9452,12,FALSE),"niet bekend")))</f>
        <v>2552.88</v>
      </c>
      <c r="AG4392" s="209"/>
    </row>
    <row r="4393" spans="1:33" x14ac:dyDescent="0.2">
      <c r="A4393" s="202">
        <v>46448</v>
      </c>
      <c r="B4393" s="261">
        <v>20190004</v>
      </c>
      <c r="C4393" s="243">
        <v>122605</v>
      </c>
      <c r="D4393" s="243">
        <v>674119</v>
      </c>
      <c r="E4393" s="202" t="s">
        <v>26</v>
      </c>
      <c r="F4393" s="202">
        <v>1</v>
      </c>
      <c r="G4393" s="202">
        <v>8</v>
      </c>
      <c r="H4393" s="202">
        <v>6</v>
      </c>
      <c r="I4393" s="202">
        <v>2</v>
      </c>
      <c r="J4393" s="262">
        <v>43487</v>
      </c>
      <c r="K4393" s="262">
        <v>43488</v>
      </c>
      <c r="L4393" s="263" t="s">
        <v>1485</v>
      </c>
      <c r="M4393" s="263" t="s">
        <v>1485</v>
      </c>
      <c r="N4393" s="254" t="s">
        <v>47</v>
      </c>
      <c r="O4393" s="254" t="s">
        <v>47</v>
      </c>
      <c r="P4393" s="254" t="s">
        <v>47</v>
      </c>
      <c r="Q4393" s="254" t="s">
        <v>47</v>
      </c>
      <c r="R4393" s="254" t="s">
        <v>47</v>
      </c>
      <c r="S4393" s="243"/>
      <c r="T4393" s="244"/>
      <c r="U4393" s="245">
        <v>6</v>
      </c>
      <c r="V4393" s="246"/>
      <c r="W4393" s="202" t="s">
        <v>162</v>
      </c>
      <c r="X4393" s="265" t="s">
        <v>1341</v>
      </c>
      <c r="Y4393" s="248">
        <v>15</v>
      </c>
      <c r="Z4393" s="202"/>
      <c r="AA4393" s="202"/>
      <c r="AB4393" s="211"/>
      <c r="AC4393" s="249">
        <f>IF(B4393="","",(IFERROR(VLOOKUP(B4393,Projecten!A$4:X$9452,5,FALSE),"niet bekend")))</f>
        <v>1</v>
      </c>
      <c r="AD4393" s="1316">
        <f t="shared" si="284"/>
        <v>2618.69</v>
      </c>
      <c r="AE4393" s="211">
        <f>IF(B4393="","",(IFERROR(VLOOKUP(B4393,Projecten!A$4:X$9452,23,FALSE),"niet bekend")))</f>
        <v>2618.69</v>
      </c>
      <c r="AF4393" s="330">
        <f>IF(B4393="","",(IFERROR(VLOOKUP(B4393,Projecten!A$4:X$9452,12,FALSE),"niet bekend")))</f>
        <v>2618.69</v>
      </c>
      <c r="AG4393" s="209"/>
    </row>
    <row r="4394" spans="1:33" x14ac:dyDescent="0.2">
      <c r="A4394" s="202">
        <v>46449</v>
      </c>
      <c r="B4394" s="261">
        <v>20190005</v>
      </c>
      <c r="C4394" s="243">
        <v>122605</v>
      </c>
      <c r="D4394" s="243">
        <v>674319</v>
      </c>
      <c r="E4394" s="202" t="s">
        <v>26</v>
      </c>
      <c r="F4394" s="202">
        <v>1</v>
      </c>
      <c r="G4394" s="202">
        <v>8</v>
      </c>
      <c r="H4394" s="202">
        <v>6</v>
      </c>
      <c r="I4394" s="202">
        <v>2</v>
      </c>
      <c r="J4394" s="262">
        <v>43487</v>
      </c>
      <c r="K4394" s="262">
        <v>43489</v>
      </c>
      <c r="L4394" s="263" t="s">
        <v>1485</v>
      </c>
      <c r="M4394" s="263" t="s">
        <v>1485</v>
      </c>
      <c r="N4394" s="254" t="s">
        <v>47</v>
      </c>
      <c r="O4394" s="254" t="s">
        <v>47</v>
      </c>
      <c r="P4394" s="254" t="s">
        <v>47</v>
      </c>
      <c r="Q4394" s="254" t="s">
        <v>47</v>
      </c>
      <c r="R4394" s="254" t="s">
        <v>47</v>
      </c>
      <c r="S4394" s="243"/>
      <c r="T4394" s="244"/>
      <c r="U4394" s="245">
        <v>6</v>
      </c>
      <c r="V4394" s="246"/>
      <c r="W4394" s="202" t="s">
        <v>162</v>
      </c>
      <c r="X4394" s="265" t="s">
        <v>1341</v>
      </c>
      <c r="Y4394" s="248">
        <v>15</v>
      </c>
      <c r="Z4394" s="202"/>
      <c r="AA4394" s="202"/>
      <c r="AB4394" s="211"/>
      <c r="AC4394" s="249">
        <f>IF(B4394="","",(IFERROR(VLOOKUP(B4394,Projecten!A$4:X$9452,5,FALSE),"niet bekend")))</f>
        <v>1</v>
      </c>
      <c r="AD4394" s="1316">
        <f t="shared" si="284"/>
        <v>2618.69</v>
      </c>
      <c r="AE4394" s="211">
        <f>IF(B4394="","",(IFERROR(VLOOKUP(B4394,Projecten!A$4:X$9452,23,FALSE),"niet bekend")))</f>
        <v>2618.69</v>
      </c>
      <c r="AF4394" s="330">
        <f>IF(B4394="","",(IFERROR(VLOOKUP(B4394,Projecten!A$4:X$9452,12,FALSE),"niet bekend")))</f>
        <v>2618.69</v>
      </c>
      <c r="AG4394" s="209"/>
    </row>
    <row r="4395" spans="1:33" x14ac:dyDescent="0.2">
      <c r="A4395" s="202">
        <v>46450</v>
      </c>
      <c r="B4395" s="261">
        <v>20190006</v>
      </c>
      <c r="C4395" s="243">
        <v>122606</v>
      </c>
      <c r="D4395" s="243">
        <v>772419</v>
      </c>
      <c r="E4395" s="202" t="s">
        <v>26</v>
      </c>
      <c r="F4395" s="202">
        <v>1</v>
      </c>
      <c r="G4395" s="202">
        <v>8</v>
      </c>
      <c r="H4395" s="202">
        <v>5</v>
      </c>
      <c r="I4395" s="202">
        <v>3</v>
      </c>
      <c r="J4395" s="262">
        <v>43487</v>
      </c>
      <c r="K4395" s="262">
        <v>43488</v>
      </c>
      <c r="L4395" s="263" t="s">
        <v>1485</v>
      </c>
      <c r="M4395" s="263" t="s">
        <v>1485</v>
      </c>
      <c r="N4395" s="254" t="s">
        <v>47</v>
      </c>
      <c r="O4395" s="254" t="s">
        <v>47</v>
      </c>
      <c r="P4395" s="254" t="s">
        <v>47</v>
      </c>
      <c r="Q4395" s="254" t="s">
        <v>47</v>
      </c>
      <c r="R4395" s="254" t="s">
        <v>47</v>
      </c>
      <c r="S4395" s="243"/>
      <c r="T4395" s="244"/>
      <c r="U4395" s="245">
        <v>6</v>
      </c>
      <c r="V4395" s="246"/>
      <c r="W4395" s="202" t="s">
        <v>162</v>
      </c>
      <c r="X4395" s="265" t="s">
        <v>1341</v>
      </c>
      <c r="Y4395" s="248">
        <v>18</v>
      </c>
      <c r="Z4395" s="202"/>
      <c r="AA4395" s="202"/>
      <c r="AB4395" s="211"/>
      <c r="AC4395" s="249">
        <f>IF(B4395="","",(IFERROR(VLOOKUP(B4395,Projecten!A$4:X$9452,5,FALSE),"niet bekend")))</f>
        <v>1</v>
      </c>
      <c r="AD4395" s="1316">
        <f t="shared" si="284"/>
        <v>3173.18</v>
      </c>
      <c r="AE4395" s="211">
        <f>IF(B4395="","",(IFERROR(VLOOKUP(B4395,Projecten!A$4:X$9452,23,FALSE),"niet bekend")))</f>
        <v>3173.18</v>
      </c>
      <c r="AF4395" s="330">
        <f>IF(B4395="","",(IFERROR(VLOOKUP(B4395,Projecten!A$4:X$9452,12,FALSE),"niet bekend")))</f>
        <v>3173.18</v>
      </c>
      <c r="AG4395" s="209"/>
    </row>
    <row r="4396" spans="1:33" x14ac:dyDescent="0.2">
      <c r="A4396" s="202">
        <v>46451</v>
      </c>
      <c r="B4396" s="261">
        <v>20190007</v>
      </c>
      <c r="C4396" s="243">
        <v>122606</v>
      </c>
      <c r="D4396" s="243">
        <v>694419</v>
      </c>
      <c r="E4396" s="202" t="s">
        <v>26</v>
      </c>
      <c r="F4396" s="202">
        <v>1</v>
      </c>
      <c r="G4396" s="202">
        <v>9</v>
      </c>
      <c r="H4396" s="202">
        <v>5</v>
      </c>
      <c r="I4396" s="202">
        <v>3</v>
      </c>
      <c r="J4396" s="262">
        <v>43487</v>
      </c>
      <c r="K4396" s="262">
        <v>43488</v>
      </c>
      <c r="L4396" s="263" t="s">
        <v>1485</v>
      </c>
      <c r="M4396" s="263" t="s">
        <v>1485</v>
      </c>
      <c r="N4396" s="254" t="s">
        <v>47</v>
      </c>
      <c r="O4396" s="254" t="s">
        <v>47</v>
      </c>
      <c r="P4396" s="254" t="s">
        <v>47</v>
      </c>
      <c r="Q4396" s="254" t="s">
        <v>47</v>
      </c>
      <c r="R4396" s="254" t="s">
        <v>47</v>
      </c>
      <c r="S4396" s="243"/>
      <c r="T4396" s="244"/>
      <c r="U4396" s="245">
        <v>6</v>
      </c>
      <c r="V4396" s="246"/>
      <c r="W4396" s="202" t="s">
        <v>162</v>
      </c>
      <c r="X4396" s="265" t="s">
        <v>1341</v>
      </c>
      <c r="Y4396" s="248">
        <v>17</v>
      </c>
      <c r="Z4396" s="202"/>
      <c r="AA4396" s="202"/>
      <c r="AB4396" s="211"/>
      <c r="AC4396" s="249">
        <f>IF(B4396="","",(IFERROR(VLOOKUP(B4396,Projecten!A$4:X$9452,5,FALSE),"niet bekend")))</f>
        <v>1</v>
      </c>
      <c r="AD4396" s="1316">
        <f t="shared" si="284"/>
        <v>3119.2</v>
      </c>
      <c r="AE4396" s="211">
        <f>IF(B4396="","",(IFERROR(VLOOKUP(B4396,Projecten!A$4:X$9452,23,FALSE),"niet bekend")))</f>
        <v>3119.2</v>
      </c>
      <c r="AF4396" s="330">
        <f>IF(B4396="","",(IFERROR(VLOOKUP(B4396,Projecten!A$4:X$9452,12,FALSE),"niet bekend")))</f>
        <v>3119.2</v>
      </c>
      <c r="AG4396" s="209"/>
    </row>
    <row r="4397" spans="1:33" x14ac:dyDescent="0.2">
      <c r="A4397" s="202">
        <v>46452</v>
      </c>
      <c r="B4397" s="261">
        <v>20190042</v>
      </c>
      <c r="C4397" s="243">
        <v>122606</v>
      </c>
      <c r="D4397" s="243" t="s">
        <v>6669</v>
      </c>
      <c r="E4397" s="202" t="s">
        <v>26</v>
      </c>
      <c r="F4397" s="202">
        <v>0</v>
      </c>
      <c r="G4397" s="202">
        <v>1</v>
      </c>
      <c r="H4397" s="202">
        <v>1</v>
      </c>
      <c r="I4397" s="202">
        <v>0</v>
      </c>
      <c r="J4397" s="262">
        <v>43496</v>
      </c>
      <c r="K4397" s="263" t="s">
        <v>1485</v>
      </c>
      <c r="L4397" s="263" t="s">
        <v>1485</v>
      </c>
      <c r="M4397" s="263" t="s">
        <v>1485</v>
      </c>
      <c r="N4397" s="254" t="s">
        <v>47</v>
      </c>
      <c r="O4397" s="254" t="s">
        <v>47</v>
      </c>
      <c r="P4397" s="254" t="s">
        <v>47</v>
      </c>
      <c r="Q4397" s="254" t="s">
        <v>47</v>
      </c>
      <c r="R4397" s="254" t="s">
        <v>47</v>
      </c>
      <c r="S4397" s="243"/>
      <c r="T4397" s="244"/>
      <c r="U4397" s="245">
        <v>6</v>
      </c>
      <c r="V4397" s="246"/>
      <c r="W4397" s="202" t="s">
        <v>162</v>
      </c>
      <c r="X4397" s="265" t="s">
        <v>1341</v>
      </c>
      <c r="Y4397" s="248">
        <v>2</v>
      </c>
      <c r="Z4397" s="202"/>
      <c r="AA4397" s="202"/>
      <c r="AB4397" s="211"/>
      <c r="AC4397" s="249">
        <f>IF(B4397="","",(IFERROR(VLOOKUP(B4397,Projecten!A$4:X$9452,5,FALSE),"niet bekend")))</f>
        <v>0</v>
      </c>
      <c r="AD4397" s="1316">
        <f t="shared" si="284"/>
        <v>184.59</v>
      </c>
      <c r="AE4397" s="211">
        <f>IF(B4397="","",(IFERROR(VLOOKUP(B4397,Projecten!A$4:X$9452,23,FALSE),"niet bekend")))</f>
        <v>184.59</v>
      </c>
      <c r="AF4397" s="330">
        <f>IF(B4397="","",(IFERROR(VLOOKUP(B4397,Projecten!A$4:X$9452,12,FALSE),"niet bekend")))</f>
        <v>184.59</v>
      </c>
      <c r="AG4397" s="209"/>
    </row>
    <row r="4398" spans="1:33" s="297" customFormat="1" x14ac:dyDescent="0.2">
      <c r="A4398" s="288">
        <v>46463</v>
      </c>
      <c r="B4398" s="289" t="s">
        <v>6372</v>
      </c>
      <c r="C4398" s="271">
        <v>122629</v>
      </c>
      <c r="D4398" s="271" t="s">
        <v>6375</v>
      </c>
      <c r="E4398" s="288" t="s">
        <v>26</v>
      </c>
      <c r="F4398" s="288">
        <v>0</v>
      </c>
      <c r="G4398" s="288">
        <v>36</v>
      </c>
      <c r="H4398" s="288">
        <v>0</v>
      </c>
      <c r="I4398" s="288">
        <v>0</v>
      </c>
      <c r="J4398" s="315"/>
      <c r="K4398" s="290" t="s">
        <v>1485</v>
      </c>
      <c r="L4398" s="290" t="s">
        <v>1485</v>
      </c>
      <c r="M4398" s="290" t="s">
        <v>1485</v>
      </c>
      <c r="N4398" s="291" t="s">
        <v>47</v>
      </c>
      <c r="O4398" s="291" t="s">
        <v>47</v>
      </c>
      <c r="P4398" s="291" t="s">
        <v>47</v>
      </c>
      <c r="Q4398" s="291" t="s">
        <v>47</v>
      </c>
      <c r="R4398" s="291" t="s">
        <v>47</v>
      </c>
      <c r="S4398" s="271"/>
      <c r="T4398" s="292"/>
      <c r="U4398" s="245">
        <v>7</v>
      </c>
      <c r="V4398" s="246"/>
      <c r="W4398" s="202" t="s">
        <v>6345</v>
      </c>
      <c r="X4398" s="314" t="s">
        <v>1556</v>
      </c>
      <c r="Y4398" s="248">
        <v>25</v>
      </c>
      <c r="Z4398" s="288"/>
      <c r="AA4398" s="288"/>
      <c r="AB4398" s="296"/>
      <c r="AC4398" s="249">
        <f>IF(B4398="","",(IFERROR(VLOOKUP(B4398,Projecten!A$4:X$9452,5,FALSE),"niet bekend")))</f>
        <v>0</v>
      </c>
      <c r="AD4398" s="330">
        <f t="shared" si="284"/>
        <v>3312</v>
      </c>
      <c r="AE4398" s="211">
        <f>IF(B4398="","",(IFERROR(VLOOKUP(B4398,Projecten!A$4:X$9452,23,FALSE),"niet bekend")))</f>
        <v>3312</v>
      </c>
      <c r="AF4398" s="330">
        <f>IF(B4398="","",(IFERROR(VLOOKUP(B4398,Projecten!A$4:X$9452,12,FALSE),"niet bekend")))</f>
        <v>3312</v>
      </c>
    </row>
    <row r="4399" spans="1:33" s="312" customFormat="1" x14ac:dyDescent="0.2">
      <c r="A4399" s="298"/>
      <c r="B4399" s="299"/>
      <c r="C4399" s="299"/>
      <c r="D4399" s="300"/>
      <c r="E4399" s="300"/>
      <c r="F4399" s="300"/>
      <c r="G4399" s="300"/>
      <c r="H4399" s="300"/>
      <c r="I4399" s="300"/>
      <c r="J4399" s="301"/>
      <c r="K4399" s="301"/>
      <c r="L4399" s="301"/>
      <c r="M4399" s="302"/>
      <c r="N4399" s="302"/>
      <c r="O4399" s="302"/>
      <c r="P4399" s="302"/>
      <c r="Q4399" s="302"/>
      <c r="R4399" s="302"/>
      <c r="S4399" s="303"/>
      <c r="T4399" s="304"/>
      <c r="U4399" s="305"/>
      <c r="V4399" s="306"/>
      <c r="W4399" s="307"/>
      <c r="X4399" s="307"/>
      <c r="Y4399" s="307"/>
      <c r="Z4399" s="298"/>
      <c r="AA4399" s="308"/>
      <c r="AB4399" s="309"/>
      <c r="AC4399" s="310"/>
      <c r="AD4399" s="412"/>
      <c r="AE4399" s="412"/>
      <c r="AF4399" s="412"/>
    </row>
    <row r="4400" spans="1:33" s="236" customFormat="1" x14ac:dyDescent="0.2">
      <c r="A4400" s="220"/>
      <c r="B4400" s="221"/>
      <c r="C4400" s="221"/>
      <c r="D4400" s="222">
        <f>SUM(G4400:I4400)</f>
        <v>322</v>
      </c>
      <c r="E4400" s="220"/>
      <c r="F4400" s="220">
        <f>SUM(F4401:F4434)</f>
        <v>19</v>
      </c>
      <c r="G4400" s="220">
        <f>SUM(G4401:G4434)</f>
        <v>171</v>
      </c>
      <c r="H4400" s="220">
        <f>SUM(H4401:H4434)</f>
        <v>83</v>
      </c>
      <c r="I4400" s="220">
        <f>SUM(I4401:I4434)</f>
        <v>68</v>
      </c>
      <c r="J4400" s="223"/>
      <c r="K4400" s="223"/>
      <c r="L4400" s="223"/>
      <c r="M4400" s="224"/>
      <c r="N4400" s="224"/>
      <c r="O4400" s="224"/>
      <c r="P4400" s="224"/>
      <c r="Q4400" s="224"/>
      <c r="R4400" s="224"/>
      <c r="S4400" s="225">
        <v>7</v>
      </c>
      <c r="T4400" s="226"/>
      <c r="U4400" s="227"/>
      <c r="V4400" s="228"/>
      <c r="W4400" s="229"/>
      <c r="X4400" s="230">
        <f>SUM(Y4400:Y4434)</f>
        <v>449</v>
      </c>
      <c r="Y4400" s="231"/>
      <c r="Z4400" s="231">
        <v>0</v>
      </c>
      <c r="AA4400" s="232">
        <f>X4400-Z4400</f>
        <v>449</v>
      </c>
      <c r="AB4400" s="233" t="str">
        <f>CONCATENATE("week ",S4400)</f>
        <v>week 7</v>
      </c>
      <c r="AC4400" s="234"/>
      <c r="AD4400" s="235">
        <f>SUM(AD4401:AD4434)</f>
        <v>71356.38</v>
      </c>
      <c r="AE4400" s="235"/>
      <c r="AF4400" s="235"/>
    </row>
    <row r="4401" spans="1:33" x14ac:dyDescent="0.2">
      <c r="A4401" s="202"/>
      <c r="B4401" s="237"/>
      <c r="C4401" s="238"/>
      <c r="D4401" s="239"/>
      <c r="E4401" s="240"/>
      <c r="F4401" s="240"/>
      <c r="G4401" s="240"/>
      <c r="H4401" s="240"/>
      <c r="I4401" s="240"/>
      <c r="J4401" s="241"/>
      <c r="K4401" s="241"/>
      <c r="L4401" s="241"/>
      <c r="M4401" s="242"/>
      <c r="N4401" s="242"/>
      <c r="O4401" s="242"/>
      <c r="P4401" s="242"/>
      <c r="Q4401" s="242"/>
      <c r="R4401" s="242"/>
      <c r="S4401" s="243" t="s">
        <v>5744</v>
      </c>
      <c r="T4401" s="244"/>
      <c r="U4401" s="245"/>
      <c r="V4401" s="246"/>
      <c r="X4401" s="247" t="s">
        <v>4856</v>
      </c>
      <c r="Y4401" s="248"/>
      <c r="Z4401" s="202"/>
      <c r="AA4401" s="202"/>
      <c r="AB4401" s="211"/>
      <c r="AC4401" s="249" t="str">
        <f>IF(B4401="","",(IFERROR(VLOOKUP(B4401,Projecten!A$4:X$9452,5,FALSE),"niet bekend")))</f>
        <v/>
      </c>
      <c r="AD4401" s="213" t="str">
        <f>IF(AC4401="","",(IF(F4401=0,AF4401,(F4401/AC4401*AF4401))))</f>
        <v/>
      </c>
      <c r="AE4401" s="213" t="str">
        <f>IF(B4401="","",(IFERROR(VLOOKUP(B4401,Projecten!A$4:X$9452,23,FALSE),"niet bekend")))</f>
        <v/>
      </c>
      <c r="AF4401" s="213" t="str">
        <f>IF(B4401="","",(IFERROR(VLOOKUP(B4401,Projecten!A$4:X$9452,12,FALSE),"niet bekend")))</f>
        <v/>
      </c>
      <c r="AG4401" s="209"/>
    </row>
    <row r="4402" spans="1:33" x14ac:dyDescent="0.2">
      <c r="A4402" s="202"/>
      <c r="B4402" s="237"/>
      <c r="C4402" s="238"/>
      <c r="D4402" s="239"/>
      <c r="E4402" s="240"/>
      <c r="F4402" s="240"/>
      <c r="G4402" s="240"/>
      <c r="H4402" s="240"/>
      <c r="I4402" s="240"/>
      <c r="J4402" s="241"/>
      <c r="K4402" s="241"/>
      <c r="L4402" s="241"/>
      <c r="M4402" s="242"/>
      <c r="N4402" s="242"/>
      <c r="O4402" s="242"/>
      <c r="P4402" s="242"/>
      <c r="Q4402" s="242"/>
      <c r="R4402" s="242"/>
      <c r="S4402" s="243">
        <v>2019</v>
      </c>
      <c r="T4402" s="244"/>
      <c r="U4402" s="245"/>
      <c r="V4402" s="246"/>
      <c r="X4402" s="247"/>
      <c r="Y4402" s="248"/>
      <c r="Z4402" s="202"/>
      <c r="AA4402" s="202"/>
      <c r="AB4402" s="211"/>
      <c r="AC4402" s="249"/>
      <c r="AG4402" s="209"/>
    </row>
    <row r="4403" spans="1:33" s="259" customFormat="1" x14ac:dyDescent="0.2">
      <c r="A4403" s="202">
        <v>47050</v>
      </c>
      <c r="B4403" s="250"/>
      <c r="C4403" s="251"/>
      <c r="D4403" s="252" t="s">
        <v>6589</v>
      </c>
      <c r="E4403" s="239"/>
      <c r="F4403" s="239"/>
      <c r="G4403" s="239"/>
      <c r="H4403" s="239"/>
      <c r="I4403" s="239"/>
      <c r="J4403" s="253"/>
      <c r="K4403" s="253"/>
      <c r="L4403" s="253"/>
      <c r="M4403" s="253"/>
      <c r="N4403" s="254"/>
      <c r="O4403" s="254"/>
      <c r="P4403" s="254"/>
      <c r="Q4403" s="254"/>
      <c r="R4403" s="254"/>
      <c r="S4403" s="251"/>
      <c r="T4403" s="253"/>
      <c r="U4403" s="255"/>
      <c r="V4403" s="256"/>
      <c r="W4403" s="260"/>
      <c r="X4403" s="239"/>
      <c r="Y4403" s="257"/>
      <c r="Z4403" s="239"/>
      <c r="AA4403" s="239"/>
      <c r="AB4403" s="258"/>
      <c r="AC4403" s="249" t="str">
        <f>IF(B4403="","",(IFERROR(VLOOKUP(B4403,Projecten!A$4:X$9452,5,FALSE),"niet bekend")))</f>
        <v/>
      </c>
      <c r="AD4403" s="213" t="str">
        <f>IF(AC4403="","",(IF(F4403=0,AF4403,(F4403/AC4403*AF4403))))</f>
        <v/>
      </c>
      <c r="AE4403" s="213" t="str">
        <f>IF(B4403="","",(IFERROR(VLOOKUP(B4403,Projecten!A$4:X$9452,23,FALSE),"niet bekend")))</f>
        <v/>
      </c>
      <c r="AF4403" s="213" t="str">
        <f>IF(B4403="","",(IFERROR(VLOOKUP(B4403,Projecten!A$4:X$9452,12,FALSE),"niet bekend")))</f>
        <v/>
      </c>
    </row>
    <row r="4404" spans="1:33" s="259" customFormat="1" x14ac:dyDescent="0.2">
      <c r="A4404" s="202">
        <v>47051</v>
      </c>
      <c r="B4404" s="250"/>
      <c r="C4404" s="251"/>
      <c r="D4404" s="252" t="s">
        <v>6793</v>
      </c>
      <c r="E4404" s="239"/>
      <c r="F4404" s="239"/>
      <c r="G4404" s="239"/>
      <c r="H4404" s="239"/>
      <c r="I4404" s="239"/>
      <c r="J4404" s="253"/>
      <c r="K4404" s="253"/>
      <c r="L4404" s="253"/>
      <c r="M4404" s="253"/>
      <c r="N4404" s="254"/>
      <c r="O4404" s="254"/>
      <c r="P4404" s="254"/>
      <c r="Q4404" s="254"/>
      <c r="R4404" s="254"/>
      <c r="S4404" s="251"/>
      <c r="T4404" s="253"/>
      <c r="U4404" s="255"/>
      <c r="V4404" s="256"/>
      <c r="W4404" s="260"/>
      <c r="X4404" s="239"/>
      <c r="Y4404" s="257">
        <v>8.25</v>
      </c>
      <c r="Z4404" s="239"/>
      <c r="AA4404" s="239"/>
      <c r="AB4404" s="258"/>
      <c r="AC4404" s="249"/>
      <c r="AD4404" s="213"/>
      <c r="AE4404" s="213"/>
      <c r="AF4404" s="213"/>
    </row>
    <row r="4405" spans="1:33" s="259" customFormat="1" x14ac:dyDescent="0.2">
      <c r="A4405" s="202">
        <v>47052</v>
      </c>
      <c r="B4405" s="250"/>
      <c r="C4405" s="251"/>
      <c r="D4405" s="252" t="s">
        <v>6815</v>
      </c>
      <c r="E4405" s="239"/>
      <c r="F4405" s="239"/>
      <c r="G4405" s="239"/>
      <c r="H4405" s="239"/>
      <c r="I4405" s="239"/>
      <c r="J4405" s="253"/>
      <c r="K4405" s="253"/>
      <c r="L4405" s="253"/>
      <c r="M4405" s="253"/>
      <c r="N4405" s="254"/>
      <c r="O4405" s="254"/>
      <c r="P4405" s="254"/>
      <c r="Q4405" s="254"/>
      <c r="R4405" s="254"/>
      <c r="S4405" s="251"/>
      <c r="T4405" s="253"/>
      <c r="U4405" s="255"/>
      <c r="V4405" s="256"/>
      <c r="W4405" s="260"/>
      <c r="X4405" s="239"/>
      <c r="Y4405" s="257"/>
      <c r="Z4405" s="239"/>
      <c r="AA4405" s="239"/>
      <c r="AB4405" s="258"/>
      <c r="AC4405" s="249"/>
      <c r="AD4405" s="213"/>
      <c r="AE4405" s="213"/>
      <c r="AF4405" s="213"/>
    </row>
    <row r="4406" spans="1:33" s="259" customFormat="1" x14ac:dyDescent="0.2">
      <c r="A4406" s="202">
        <v>47053</v>
      </c>
      <c r="B4406" s="250"/>
      <c r="C4406" s="251"/>
      <c r="D4406" s="252" t="s">
        <v>6731</v>
      </c>
      <c r="E4406" s="239"/>
      <c r="F4406" s="239"/>
      <c r="G4406" s="239"/>
      <c r="H4406" s="239"/>
      <c r="I4406" s="239"/>
      <c r="J4406" s="253"/>
      <c r="K4406" s="253"/>
      <c r="L4406" s="253"/>
      <c r="M4406" s="253"/>
      <c r="N4406" s="254"/>
      <c r="O4406" s="254"/>
      <c r="P4406" s="254"/>
      <c r="Q4406" s="254"/>
      <c r="R4406" s="254"/>
      <c r="S4406" s="251"/>
      <c r="T4406" s="253"/>
      <c r="U4406" s="255"/>
      <c r="V4406" s="256"/>
      <c r="W4406" s="260"/>
      <c r="X4406" s="239"/>
      <c r="Y4406" s="257">
        <v>0</v>
      </c>
      <c r="Z4406" s="239"/>
      <c r="AA4406" s="239"/>
      <c r="AB4406" s="258"/>
      <c r="AC4406" s="249"/>
      <c r="AD4406" s="213"/>
      <c r="AE4406" s="213"/>
      <c r="AF4406" s="213"/>
    </row>
    <row r="4407" spans="1:33" s="259" customFormat="1" x14ac:dyDescent="0.2">
      <c r="A4407" s="202">
        <v>47054</v>
      </c>
      <c r="B4407" s="250"/>
      <c r="C4407" s="251"/>
      <c r="D4407" s="252" t="s">
        <v>6814</v>
      </c>
      <c r="E4407" s="239"/>
      <c r="F4407" s="239"/>
      <c r="G4407" s="239"/>
      <c r="H4407" s="239"/>
      <c r="I4407" s="239"/>
      <c r="J4407" s="253"/>
      <c r="K4407" s="253"/>
      <c r="L4407" s="253"/>
      <c r="M4407" s="253"/>
      <c r="N4407" s="254"/>
      <c r="O4407" s="254"/>
      <c r="P4407" s="254"/>
      <c r="Q4407" s="254"/>
      <c r="R4407" s="254"/>
      <c r="S4407" s="251"/>
      <c r="T4407" s="253"/>
      <c r="U4407" s="255"/>
      <c r="V4407" s="256"/>
      <c r="W4407" s="260"/>
      <c r="X4407" s="239"/>
      <c r="Y4407" s="257">
        <v>3</v>
      </c>
      <c r="Z4407" s="239"/>
      <c r="AA4407" s="239"/>
      <c r="AB4407" s="258"/>
      <c r="AC4407" s="249"/>
      <c r="AD4407" s="213"/>
      <c r="AE4407" s="213"/>
      <c r="AF4407" s="213"/>
    </row>
    <row r="4408" spans="1:33" s="259" customFormat="1" x14ac:dyDescent="0.2">
      <c r="A4408" s="202">
        <v>47055</v>
      </c>
      <c r="B4408" s="250"/>
      <c r="C4408" s="251"/>
      <c r="D4408" s="252" t="s">
        <v>6804</v>
      </c>
      <c r="E4408" s="239"/>
      <c r="F4408" s="239"/>
      <c r="G4408" s="239"/>
      <c r="H4408" s="239"/>
      <c r="I4408" s="239"/>
      <c r="J4408" s="253"/>
      <c r="K4408" s="253"/>
      <c r="L4408" s="253"/>
      <c r="M4408" s="253"/>
      <c r="N4408" s="254"/>
      <c r="O4408" s="254"/>
      <c r="P4408" s="254"/>
      <c r="Q4408" s="254"/>
      <c r="R4408" s="254"/>
      <c r="S4408" s="251"/>
      <c r="T4408" s="253"/>
      <c r="U4408" s="255"/>
      <c r="V4408" s="256"/>
      <c r="W4408" s="260"/>
      <c r="X4408" s="239"/>
      <c r="Y4408" s="257">
        <v>0</v>
      </c>
      <c r="Z4408" s="239"/>
      <c r="AA4408" s="239"/>
      <c r="AB4408" s="258"/>
      <c r="AC4408" s="249"/>
      <c r="AD4408" s="213"/>
      <c r="AE4408" s="213"/>
      <c r="AF4408" s="213"/>
    </row>
    <row r="4409" spans="1:33" s="259" customFormat="1" x14ac:dyDescent="0.2">
      <c r="A4409" s="202">
        <v>47056</v>
      </c>
      <c r="B4409" s="250"/>
      <c r="C4409" s="251"/>
      <c r="D4409" s="252" t="s">
        <v>6794</v>
      </c>
      <c r="E4409" s="239"/>
      <c r="F4409" s="239"/>
      <c r="G4409" s="239"/>
      <c r="H4409" s="239"/>
      <c r="I4409" s="239"/>
      <c r="J4409" s="253"/>
      <c r="K4409" s="253"/>
      <c r="L4409" s="253"/>
      <c r="M4409" s="253"/>
      <c r="N4409" s="254"/>
      <c r="O4409" s="254"/>
      <c r="P4409" s="254"/>
      <c r="Q4409" s="254"/>
      <c r="R4409" s="254"/>
      <c r="S4409" s="251"/>
      <c r="T4409" s="253"/>
      <c r="U4409" s="255"/>
      <c r="V4409" s="256"/>
      <c r="W4409" s="260"/>
      <c r="X4409" s="239"/>
      <c r="Y4409" s="257">
        <v>16.5</v>
      </c>
      <c r="Z4409" s="239"/>
      <c r="AA4409" s="239"/>
      <c r="AB4409" s="258"/>
      <c r="AC4409" s="249"/>
      <c r="AD4409" s="213"/>
      <c r="AE4409" s="213"/>
      <c r="AF4409" s="213"/>
    </row>
    <row r="4410" spans="1:33" s="259" customFormat="1" x14ac:dyDescent="0.2">
      <c r="A4410" s="202">
        <v>47057</v>
      </c>
      <c r="B4410" s="250"/>
      <c r="C4410" s="251"/>
      <c r="D4410" s="252" t="s">
        <v>6758</v>
      </c>
      <c r="E4410" s="239"/>
      <c r="F4410" s="239"/>
      <c r="G4410" s="239"/>
      <c r="H4410" s="239"/>
      <c r="I4410" s="239"/>
      <c r="J4410" s="253"/>
      <c r="K4410" s="253"/>
      <c r="L4410" s="253"/>
      <c r="M4410" s="253"/>
      <c r="N4410" s="254"/>
      <c r="O4410" s="254"/>
      <c r="P4410" s="254"/>
      <c r="Q4410" s="254"/>
      <c r="R4410" s="254"/>
      <c r="S4410" s="251"/>
      <c r="T4410" s="253"/>
      <c r="U4410" s="255"/>
      <c r="V4410" s="256"/>
      <c r="W4410" s="260"/>
      <c r="X4410" s="239"/>
      <c r="Y4410" s="257">
        <v>8.25</v>
      </c>
      <c r="Z4410" s="239"/>
      <c r="AA4410" s="239"/>
      <c r="AB4410" s="258"/>
      <c r="AC4410" s="249"/>
      <c r="AD4410" s="213"/>
      <c r="AE4410" s="213"/>
      <c r="AF4410" s="213"/>
    </row>
    <row r="4411" spans="1:33" s="259" customFormat="1" x14ac:dyDescent="0.2">
      <c r="A4411" s="202"/>
      <c r="B4411" s="250"/>
      <c r="C4411" s="251"/>
      <c r="D4411" s="252"/>
      <c r="E4411" s="239"/>
      <c r="F4411" s="239"/>
      <c r="G4411" s="239"/>
      <c r="H4411" s="239"/>
      <c r="I4411" s="239"/>
      <c r="J4411" s="253"/>
      <c r="K4411" s="253"/>
      <c r="L4411" s="253"/>
      <c r="M4411" s="253"/>
      <c r="N4411" s="254"/>
      <c r="O4411" s="254"/>
      <c r="P4411" s="254"/>
      <c r="Q4411" s="254"/>
      <c r="R4411" s="254"/>
      <c r="S4411" s="251"/>
      <c r="T4411" s="253"/>
      <c r="U4411" s="255"/>
      <c r="V4411" s="256"/>
      <c r="W4411" s="239"/>
      <c r="X4411" s="239"/>
      <c r="Y4411" s="257"/>
      <c r="Z4411" s="239"/>
      <c r="AA4411" s="239"/>
      <c r="AB4411" s="258"/>
      <c r="AC4411" s="249"/>
      <c r="AD4411" s="213"/>
      <c r="AE4411" s="213"/>
      <c r="AF4411" s="213"/>
    </row>
    <row r="4412" spans="1:33" x14ac:dyDescent="0.2">
      <c r="A4412" s="202">
        <v>47059</v>
      </c>
      <c r="B4412" s="261">
        <v>20190010</v>
      </c>
      <c r="C4412" s="243">
        <v>122631</v>
      </c>
      <c r="D4412" s="243" t="s">
        <v>6586</v>
      </c>
      <c r="E4412" s="202" t="s">
        <v>26</v>
      </c>
      <c r="F4412" s="202">
        <v>1</v>
      </c>
      <c r="G4412" s="202">
        <v>2</v>
      </c>
      <c r="H4412" s="202">
        <v>1</v>
      </c>
      <c r="I4412" s="202">
        <v>1</v>
      </c>
      <c r="J4412" s="262">
        <v>43487</v>
      </c>
      <c r="K4412" s="263" t="s">
        <v>1485</v>
      </c>
      <c r="L4412" s="263" t="s">
        <v>1485</v>
      </c>
      <c r="M4412" s="263" t="s">
        <v>1485</v>
      </c>
      <c r="N4412" s="254" t="s">
        <v>47</v>
      </c>
      <c r="O4412" s="254" t="s">
        <v>47</v>
      </c>
      <c r="P4412" s="254" t="s">
        <v>47</v>
      </c>
      <c r="Q4412" s="254" t="s">
        <v>47</v>
      </c>
      <c r="R4412" s="254" t="s">
        <v>47</v>
      </c>
      <c r="S4412" s="243"/>
      <c r="T4412" s="244"/>
      <c r="U4412" s="264" t="s">
        <v>6807</v>
      </c>
      <c r="V4412" s="246"/>
      <c r="W4412" s="202" t="s">
        <v>162</v>
      </c>
      <c r="X4412" s="265" t="s">
        <v>6790</v>
      </c>
      <c r="Y4412" s="248">
        <v>5</v>
      </c>
      <c r="Z4412" s="202"/>
      <c r="AA4412" s="202"/>
      <c r="AB4412" s="211"/>
      <c r="AC4412" s="249">
        <f>IF(B4412="","",(IFERROR(VLOOKUP(B4412,Projecten!A$4:X$9452,5,FALSE),"niet bekend")))</f>
        <v>1</v>
      </c>
      <c r="AD4412" s="266">
        <f t="shared" ref="AD4412:AD4423" si="285">IF(AC4412="","",(IF(F4412=0,AF4412,(F4412/AC4412*AF4412))))</f>
        <v>807.3</v>
      </c>
      <c r="AE4412" s="213">
        <f>IF(B4412="","",(IFERROR(VLOOKUP(B4412,Projecten!A$4:X$9452,23,FALSE),"niet bekend")))</f>
        <v>807.3</v>
      </c>
      <c r="AF4412" s="213">
        <f>IF(B4412="","",(IFERROR(VLOOKUP(B4412,Projecten!A$4:X$9452,12,FALSE),"niet bekend")))</f>
        <v>807.3</v>
      </c>
      <c r="AG4412" s="209"/>
    </row>
    <row r="4413" spans="1:33" x14ac:dyDescent="0.2">
      <c r="A4413" s="202">
        <v>47060</v>
      </c>
      <c r="B4413" s="261" t="s">
        <v>6706</v>
      </c>
      <c r="C4413" s="243"/>
      <c r="D4413" s="243" t="s">
        <v>6952</v>
      </c>
      <c r="E4413" s="202" t="s">
        <v>352</v>
      </c>
      <c r="F4413" s="202">
        <v>0</v>
      </c>
      <c r="G4413" s="202">
        <v>3</v>
      </c>
      <c r="H4413" s="202">
        <v>0</v>
      </c>
      <c r="I4413" s="202">
        <v>6</v>
      </c>
      <c r="J4413" s="267">
        <v>43503</v>
      </c>
      <c r="K4413" s="263" t="s">
        <v>1485</v>
      </c>
      <c r="L4413" s="263" t="s">
        <v>1485</v>
      </c>
      <c r="M4413" s="263">
        <v>43495</v>
      </c>
      <c r="N4413" s="254" t="s">
        <v>47</v>
      </c>
      <c r="O4413" s="254" t="s">
        <v>47</v>
      </c>
      <c r="P4413" s="254" t="s">
        <v>47</v>
      </c>
      <c r="Q4413" s="254" t="s">
        <v>47</v>
      </c>
      <c r="R4413" s="254" t="s">
        <v>47</v>
      </c>
      <c r="S4413" s="243"/>
      <c r="T4413" s="244"/>
      <c r="U4413" s="264" t="s">
        <v>6807</v>
      </c>
      <c r="V4413" s="246"/>
      <c r="W4413" s="202" t="s">
        <v>3757</v>
      </c>
      <c r="X4413" s="265" t="s">
        <v>1341</v>
      </c>
      <c r="Y4413" s="248">
        <v>30</v>
      </c>
      <c r="Z4413" s="202"/>
      <c r="AA4413" s="202"/>
      <c r="AB4413" s="211"/>
      <c r="AC4413" s="249">
        <f>IF(B4413="","",(IFERROR(VLOOKUP(B4413,Projecten!A$4:X$9452,5,FALSE),"niet bekend")))</f>
        <v>0</v>
      </c>
      <c r="AD4413" s="266">
        <f t="shared" si="285"/>
        <v>0</v>
      </c>
      <c r="AE4413" s="213">
        <f>IF(B4413="","",(IFERROR(VLOOKUP(B4413,Projecten!A$4:X$9452,23,FALSE),"niet bekend")))</f>
        <v>0</v>
      </c>
      <c r="AF4413" s="213">
        <f>IF(B4413="","",(IFERROR(VLOOKUP(B4413,Projecten!A$4:X$9452,12,FALSE),"niet bekend")))</f>
        <v>0</v>
      </c>
      <c r="AG4413" s="209"/>
    </row>
    <row r="4414" spans="1:33" x14ac:dyDescent="0.2">
      <c r="A4414" s="202">
        <v>47061</v>
      </c>
      <c r="B4414" s="261">
        <v>2018711</v>
      </c>
      <c r="C4414" s="243">
        <v>122631</v>
      </c>
      <c r="D4414" s="243" t="s">
        <v>6622</v>
      </c>
      <c r="E4414" s="202" t="s">
        <v>26</v>
      </c>
      <c r="F4414" s="202">
        <v>1</v>
      </c>
      <c r="G4414" s="202">
        <v>11</v>
      </c>
      <c r="H4414" s="202">
        <v>6</v>
      </c>
      <c r="I4414" s="202">
        <v>3</v>
      </c>
      <c r="J4414" s="262">
        <v>43497</v>
      </c>
      <c r="K4414" s="262">
        <v>43495</v>
      </c>
      <c r="L4414" s="263" t="s">
        <v>1485</v>
      </c>
      <c r="M4414" s="263" t="s">
        <v>1485</v>
      </c>
      <c r="N4414" s="254" t="s">
        <v>47</v>
      </c>
      <c r="O4414" s="254" t="s">
        <v>47</v>
      </c>
      <c r="P4414" s="254" t="s">
        <v>47</v>
      </c>
      <c r="Q4414" s="254" t="s">
        <v>47</v>
      </c>
      <c r="R4414" s="254" t="s">
        <v>47</v>
      </c>
      <c r="S4414" s="243"/>
      <c r="T4414" s="244"/>
      <c r="U4414" s="264" t="s">
        <v>6808</v>
      </c>
      <c r="V4414" s="246"/>
      <c r="W4414" s="202" t="s">
        <v>2265</v>
      </c>
      <c r="X4414" s="265" t="s">
        <v>6820</v>
      </c>
      <c r="Y4414" s="248">
        <v>21</v>
      </c>
      <c r="Z4414" s="202"/>
      <c r="AA4414" s="202"/>
      <c r="AB4414" s="211"/>
      <c r="AC4414" s="268">
        <f>IF(B4414="","",(IFERROR(VLOOKUP(B4414,Projecten!A$4:X$9452,5,FALSE),"niet bekend")))</f>
        <v>1</v>
      </c>
      <c r="AD4414" s="213">
        <f t="shared" si="285"/>
        <v>4175</v>
      </c>
      <c r="AE4414" s="213">
        <f>IF(B4414="","",(IFERROR(VLOOKUP(B4414,Projecten!A$4:X$9452,23,FALSE),"niet bekend")))</f>
        <v>4175</v>
      </c>
      <c r="AF4414" s="213">
        <f>IF(B4414="","",(IFERROR(VLOOKUP(B4414,Projecten!A$4:X$9452,12,FALSE),"niet bekend")))</f>
        <v>4175</v>
      </c>
      <c r="AG4414" s="209"/>
    </row>
    <row r="4415" spans="1:33" x14ac:dyDescent="0.2">
      <c r="A4415" s="202">
        <v>47062</v>
      </c>
      <c r="B4415" s="261">
        <v>2018712</v>
      </c>
      <c r="C4415" s="243">
        <v>122631</v>
      </c>
      <c r="D4415" s="243" t="s">
        <v>6623</v>
      </c>
      <c r="E4415" s="202" t="s">
        <v>26</v>
      </c>
      <c r="F4415" s="202">
        <v>1</v>
      </c>
      <c r="G4415" s="202">
        <v>11</v>
      </c>
      <c r="H4415" s="202">
        <v>6</v>
      </c>
      <c r="I4415" s="202">
        <v>3</v>
      </c>
      <c r="J4415" s="262">
        <v>43497</v>
      </c>
      <c r="K4415" s="262" t="s">
        <v>1485</v>
      </c>
      <c r="L4415" s="263" t="s">
        <v>1485</v>
      </c>
      <c r="M4415" s="263" t="s">
        <v>1485</v>
      </c>
      <c r="N4415" s="254" t="s">
        <v>47</v>
      </c>
      <c r="O4415" s="254" t="s">
        <v>47</v>
      </c>
      <c r="P4415" s="254" t="s">
        <v>47</v>
      </c>
      <c r="Q4415" s="254" t="s">
        <v>47</v>
      </c>
      <c r="R4415" s="254" t="s">
        <v>47</v>
      </c>
      <c r="S4415" s="243"/>
      <c r="T4415" s="244"/>
      <c r="U4415" s="264" t="s">
        <v>6808</v>
      </c>
      <c r="V4415" s="246"/>
      <c r="W4415" s="202" t="s">
        <v>2265</v>
      </c>
      <c r="X4415" s="265" t="s">
        <v>1250</v>
      </c>
      <c r="Y4415" s="248">
        <v>21</v>
      </c>
      <c r="Z4415" s="202"/>
      <c r="AA4415" s="202"/>
      <c r="AB4415" s="211"/>
      <c r="AC4415" s="268">
        <f>IF(B4415="","",(IFERROR(VLOOKUP(B4415,Projecten!A$4:X$9452,5,FALSE),"niet bekend")))</f>
        <v>1</v>
      </c>
      <c r="AD4415" s="213">
        <f t="shared" si="285"/>
        <v>4175</v>
      </c>
      <c r="AE4415" s="213">
        <f>IF(B4415="","",(IFERROR(VLOOKUP(B4415,Projecten!A$4:X$9452,23,FALSE),"niet bekend")))</f>
        <v>4175</v>
      </c>
      <c r="AF4415" s="213">
        <f>IF(B4415="","",(IFERROR(VLOOKUP(B4415,Projecten!A$4:X$9452,12,FALSE),"niet bekend")))</f>
        <v>4175</v>
      </c>
      <c r="AG4415" s="209"/>
    </row>
    <row r="4416" spans="1:33" x14ac:dyDescent="0.2">
      <c r="A4416" s="202">
        <v>47063</v>
      </c>
      <c r="B4416" s="269" t="s">
        <v>6571</v>
      </c>
      <c r="C4416" s="269">
        <v>122630</v>
      </c>
      <c r="D4416" s="269" t="s">
        <v>6572</v>
      </c>
      <c r="E4416" s="270" t="s">
        <v>352</v>
      </c>
      <c r="F4416" s="270">
        <v>1</v>
      </c>
      <c r="G4416" s="270">
        <v>10</v>
      </c>
      <c r="H4416" s="270">
        <v>1</v>
      </c>
      <c r="I4416" s="270">
        <v>4</v>
      </c>
      <c r="J4416" s="267">
        <v>43510</v>
      </c>
      <c r="K4416" s="263" t="s">
        <v>47</v>
      </c>
      <c r="L4416" s="263">
        <v>43481</v>
      </c>
      <c r="M4416" s="263" t="s">
        <v>1485</v>
      </c>
      <c r="N4416" s="254" t="s">
        <v>47</v>
      </c>
      <c r="O4416" s="254" t="s">
        <v>47</v>
      </c>
      <c r="P4416" s="254" t="s">
        <v>47</v>
      </c>
      <c r="Q4416" s="254" t="s">
        <v>47</v>
      </c>
      <c r="R4416" s="254" t="s">
        <v>47</v>
      </c>
      <c r="S4416" s="243"/>
      <c r="T4416" s="244"/>
      <c r="U4416" s="264" t="s">
        <v>6808</v>
      </c>
      <c r="V4416" s="246"/>
      <c r="W4416" s="202" t="s">
        <v>3757</v>
      </c>
      <c r="X4416" s="265" t="s">
        <v>960</v>
      </c>
      <c r="Y4416" s="248">
        <v>19</v>
      </c>
      <c r="Z4416" s="202"/>
      <c r="AA4416" s="202"/>
      <c r="AB4416" s="211"/>
      <c r="AC4416" s="249">
        <f>IF(B4416="","",(IFERROR(VLOOKUP(B4416,Projecten!A$4:X$9452,5,FALSE),"niet bekend")))</f>
        <v>1</v>
      </c>
      <c r="AD4416" s="266">
        <f t="shared" si="285"/>
        <v>4411.53</v>
      </c>
      <c r="AE4416" s="213">
        <f>IF(B4416="","",(IFERROR(VLOOKUP(B4416,Projecten!A$4:X$9452,23,FALSE),"niet bekend")))</f>
        <v>4411.53</v>
      </c>
      <c r="AF4416" s="213">
        <f>IF(B4416="","",(IFERROR(VLOOKUP(B4416,Projecten!A$4:X$9452,12,FALSE),"niet bekend")))</f>
        <v>4411.53</v>
      </c>
      <c r="AG4416" s="209"/>
    </row>
    <row r="4417" spans="1:33" x14ac:dyDescent="0.2">
      <c r="A4417" s="202">
        <v>47064</v>
      </c>
      <c r="B4417" s="269" t="s">
        <v>6561</v>
      </c>
      <c r="C4417" s="269">
        <v>122630</v>
      </c>
      <c r="D4417" s="269" t="s">
        <v>6562</v>
      </c>
      <c r="E4417" s="270" t="s">
        <v>352</v>
      </c>
      <c r="F4417" s="270">
        <v>1</v>
      </c>
      <c r="G4417" s="270">
        <v>10</v>
      </c>
      <c r="H4417" s="270">
        <v>1</v>
      </c>
      <c r="I4417" s="270">
        <v>4</v>
      </c>
      <c r="J4417" s="267">
        <v>43510</v>
      </c>
      <c r="K4417" s="263" t="s">
        <v>47</v>
      </c>
      <c r="L4417" s="263">
        <v>43481</v>
      </c>
      <c r="M4417" s="263" t="s">
        <v>1485</v>
      </c>
      <c r="N4417" s="254" t="s">
        <v>47</v>
      </c>
      <c r="O4417" s="254" t="s">
        <v>47</v>
      </c>
      <c r="P4417" s="254" t="s">
        <v>47</v>
      </c>
      <c r="Q4417" s="254" t="s">
        <v>47</v>
      </c>
      <c r="R4417" s="254" t="s">
        <v>47</v>
      </c>
      <c r="S4417" s="243"/>
      <c r="T4417" s="244"/>
      <c r="U4417" s="264" t="s">
        <v>6808</v>
      </c>
      <c r="V4417" s="246"/>
      <c r="W4417" s="202" t="s">
        <v>3757</v>
      </c>
      <c r="X4417" s="265" t="s">
        <v>960</v>
      </c>
      <c r="Y4417" s="248">
        <v>19</v>
      </c>
      <c r="Z4417" s="202"/>
      <c r="AA4417" s="202"/>
      <c r="AB4417" s="211"/>
      <c r="AC4417" s="249">
        <f>IF(B4417="","",(IFERROR(VLOOKUP(B4417,Projecten!A$4:X$9452,5,FALSE),"niet bekend")))</f>
        <v>1</v>
      </c>
      <c r="AD4417" s="266">
        <f t="shared" si="285"/>
        <v>4198.3999999999996</v>
      </c>
      <c r="AE4417" s="213">
        <f>IF(B4417="","",(IFERROR(VLOOKUP(B4417,Projecten!A$4:X$9452,23,FALSE),"niet bekend")))</f>
        <v>4198.3999999999996</v>
      </c>
      <c r="AF4417" s="213">
        <f>IF(B4417="","",(IFERROR(VLOOKUP(B4417,Projecten!A$4:X$9452,12,FALSE),"niet bekend")))</f>
        <v>4198.3999999999996</v>
      </c>
      <c r="AG4417" s="209"/>
    </row>
    <row r="4418" spans="1:33" x14ac:dyDescent="0.2">
      <c r="A4418" s="202">
        <v>47065</v>
      </c>
      <c r="B4418" s="269" t="s">
        <v>6563</v>
      </c>
      <c r="C4418" s="269">
        <v>122630</v>
      </c>
      <c r="D4418" s="269" t="s">
        <v>6564</v>
      </c>
      <c r="E4418" s="270" t="s">
        <v>352</v>
      </c>
      <c r="F4418" s="270">
        <v>1</v>
      </c>
      <c r="G4418" s="270">
        <v>10</v>
      </c>
      <c r="H4418" s="270">
        <v>1</v>
      </c>
      <c r="I4418" s="270">
        <v>4</v>
      </c>
      <c r="J4418" s="267">
        <v>43510</v>
      </c>
      <c r="K4418" s="263" t="s">
        <v>47</v>
      </c>
      <c r="L4418" s="263">
        <v>43481</v>
      </c>
      <c r="M4418" s="263" t="s">
        <v>1485</v>
      </c>
      <c r="N4418" s="254" t="s">
        <v>47</v>
      </c>
      <c r="O4418" s="254" t="s">
        <v>47</v>
      </c>
      <c r="P4418" s="254" t="s">
        <v>47</v>
      </c>
      <c r="Q4418" s="254" t="s">
        <v>47</v>
      </c>
      <c r="R4418" s="254" t="s">
        <v>47</v>
      </c>
      <c r="S4418" s="243"/>
      <c r="T4418" s="244"/>
      <c r="U4418" s="264" t="s">
        <v>6808</v>
      </c>
      <c r="V4418" s="246"/>
      <c r="W4418" s="202" t="s">
        <v>3757</v>
      </c>
      <c r="X4418" s="265" t="s">
        <v>960</v>
      </c>
      <c r="Y4418" s="248">
        <v>19</v>
      </c>
      <c r="Z4418" s="202"/>
      <c r="AA4418" s="202"/>
      <c r="AB4418" s="211"/>
      <c r="AC4418" s="249">
        <f>IF(B4418="","",(IFERROR(VLOOKUP(B4418,Projecten!A$4:X$9452,5,FALSE),"niet bekend")))</f>
        <v>1</v>
      </c>
      <c r="AD4418" s="266">
        <f t="shared" si="285"/>
        <v>4198.3999999999996</v>
      </c>
      <c r="AE4418" s="213">
        <f>IF(B4418="","",(IFERROR(VLOOKUP(B4418,Projecten!A$4:X$9452,23,FALSE),"niet bekend")))</f>
        <v>4198.3999999999996</v>
      </c>
      <c r="AF4418" s="213">
        <f>IF(B4418="","",(IFERROR(VLOOKUP(B4418,Projecten!A$4:X$9452,12,FALSE),"niet bekend")))</f>
        <v>4198.3999999999996</v>
      </c>
      <c r="AG4418" s="209"/>
    </row>
    <row r="4419" spans="1:33" x14ac:dyDescent="0.2">
      <c r="A4419" s="202">
        <v>47067</v>
      </c>
      <c r="B4419" s="261" t="s">
        <v>6606</v>
      </c>
      <c r="C4419" s="243" t="s">
        <v>6703</v>
      </c>
      <c r="D4419" s="271" t="s">
        <v>6695</v>
      </c>
      <c r="E4419" s="202" t="s">
        <v>26</v>
      </c>
      <c r="F4419" s="202">
        <v>1</v>
      </c>
      <c r="G4419" s="202">
        <v>11</v>
      </c>
      <c r="H4419" s="202">
        <v>4</v>
      </c>
      <c r="I4419" s="202">
        <v>12</v>
      </c>
      <c r="J4419" s="267">
        <v>43487</v>
      </c>
      <c r="K4419" s="262">
        <v>43488</v>
      </c>
      <c r="L4419" s="263" t="s">
        <v>1485</v>
      </c>
      <c r="M4419" s="262" t="s">
        <v>2340</v>
      </c>
      <c r="N4419" s="254" t="s">
        <v>47</v>
      </c>
      <c r="O4419" s="254" t="s">
        <v>47</v>
      </c>
      <c r="P4419" s="254" t="s">
        <v>47</v>
      </c>
      <c r="Q4419" s="254" t="s">
        <v>47</v>
      </c>
      <c r="R4419" s="254" t="s">
        <v>47</v>
      </c>
      <c r="S4419" s="243"/>
      <c r="T4419" s="244"/>
      <c r="U4419" s="264" t="s">
        <v>6761</v>
      </c>
      <c r="V4419" s="246"/>
      <c r="W4419" s="202" t="s">
        <v>421</v>
      </c>
      <c r="X4419" s="265" t="s">
        <v>6715</v>
      </c>
      <c r="Y4419" s="248">
        <v>48</v>
      </c>
      <c r="Z4419" s="202"/>
      <c r="AA4419" s="202"/>
      <c r="AB4419" s="211"/>
      <c r="AC4419" s="249">
        <f>IF(B4419="","",(IFERROR(VLOOKUP(B4419,Projecten!A$4:X$9452,5,FALSE),"niet bekend")))</f>
        <v>1</v>
      </c>
      <c r="AD4419" s="266">
        <f t="shared" si="285"/>
        <v>11442</v>
      </c>
      <c r="AE4419" s="213">
        <f>IF(B4419="","",(IFERROR(VLOOKUP(B4419,Projecten!A$4:X$9452,23,FALSE),"niet bekend")))</f>
        <v>11442</v>
      </c>
      <c r="AF4419" s="213">
        <f>IF(B4419="","",(IFERROR(VLOOKUP(B4419,Projecten!A$4:X$9452,12,FALSE),"niet bekend")))</f>
        <v>11442</v>
      </c>
      <c r="AG4419" s="209"/>
    </row>
    <row r="4420" spans="1:33" x14ac:dyDescent="0.2">
      <c r="A4420" s="202">
        <v>47069</v>
      </c>
      <c r="B4420" s="261">
        <v>20190003</v>
      </c>
      <c r="C4420" s="243">
        <v>122632</v>
      </c>
      <c r="D4420" s="243">
        <v>774019</v>
      </c>
      <c r="E4420" s="202" t="s">
        <v>26</v>
      </c>
      <c r="F4420" s="202">
        <v>1</v>
      </c>
      <c r="G4420" s="202">
        <v>7</v>
      </c>
      <c r="H4420" s="202">
        <v>6</v>
      </c>
      <c r="I4420" s="202">
        <v>2</v>
      </c>
      <c r="J4420" s="262">
        <v>43494</v>
      </c>
      <c r="K4420" s="262">
        <v>43495</v>
      </c>
      <c r="L4420" s="263" t="s">
        <v>1485</v>
      </c>
      <c r="M4420" s="263" t="s">
        <v>1485</v>
      </c>
      <c r="N4420" s="254" t="s">
        <v>47</v>
      </c>
      <c r="O4420" s="254" t="s">
        <v>47</v>
      </c>
      <c r="P4420" s="254" t="s">
        <v>47</v>
      </c>
      <c r="Q4420" s="254" t="s">
        <v>47</v>
      </c>
      <c r="R4420" s="254" t="s">
        <v>47</v>
      </c>
      <c r="S4420" s="243"/>
      <c r="T4420" s="244"/>
      <c r="U4420" s="264" t="s">
        <v>6761</v>
      </c>
      <c r="V4420" s="246"/>
      <c r="W4420" s="202" t="s">
        <v>162</v>
      </c>
      <c r="X4420" s="265" t="s">
        <v>1341</v>
      </c>
      <c r="Y4420" s="248">
        <v>14</v>
      </c>
      <c r="Z4420" s="202"/>
      <c r="AA4420" s="202"/>
      <c r="AB4420" s="211"/>
      <c r="AC4420" s="249">
        <f>IF(B4420="","",(IFERROR(VLOOKUP(B4420,Projecten!A$4:X$9452,5,FALSE),"niet bekend")))</f>
        <v>1</v>
      </c>
      <c r="AD4420" s="266">
        <f t="shared" si="285"/>
        <v>2552.88</v>
      </c>
      <c r="AE4420" s="213">
        <f>IF(B4420="","",(IFERROR(VLOOKUP(B4420,Projecten!A$4:X$9452,23,FALSE),"niet bekend")))</f>
        <v>2552.88</v>
      </c>
      <c r="AF4420" s="213">
        <f>IF(B4420="","",(IFERROR(VLOOKUP(B4420,Projecten!A$4:X$9452,12,FALSE),"niet bekend")))</f>
        <v>2552.88</v>
      </c>
      <c r="AG4420" s="209"/>
    </row>
    <row r="4421" spans="1:33" x14ac:dyDescent="0.2">
      <c r="A4421" s="202">
        <v>47070</v>
      </c>
      <c r="B4421" s="261">
        <v>20190022</v>
      </c>
      <c r="C4421" s="243">
        <v>122632</v>
      </c>
      <c r="D4421" s="243" t="s">
        <v>6741</v>
      </c>
      <c r="E4421" s="202" t="s">
        <v>26</v>
      </c>
      <c r="F4421" s="202">
        <v>1</v>
      </c>
      <c r="G4421" s="202">
        <v>7</v>
      </c>
      <c r="H4421" s="202">
        <v>5</v>
      </c>
      <c r="I4421" s="202">
        <v>3</v>
      </c>
      <c r="J4421" s="262">
        <v>43494</v>
      </c>
      <c r="K4421" s="262">
        <v>43495</v>
      </c>
      <c r="L4421" s="263" t="s">
        <v>1485</v>
      </c>
      <c r="M4421" s="263" t="s">
        <v>1485</v>
      </c>
      <c r="N4421" s="254" t="s">
        <v>47</v>
      </c>
      <c r="O4421" s="254" t="s">
        <v>47</v>
      </c>
      <c r="P4421" s="254" t="s">
        <v>47</v>
      </c>
      <c r="Q4421" s="254" t="s">
        <v>47</v>
      </c>
      <c r="R4421" s="254" t="s">
        <v>47</v>
      </c>
      <c r="S4421" s="243"/>
      <c r="T4421" s="244"/>
      <c r="U4421" s="264" t="s">
        <v>6761</v>
      </c>
      <c r="V4421" s="246"/>
      <c r="W4421" s="202" t="s">
        <v>162</v>
      </c>
      <c r="X4421" s="265" t="s">
        <v>6651</v>
      </c>
      <c r="Y4421" s="248">
        <v>16</v>
      </c>
      <c r="Z4421" s="202"/>
      <c r="AA4421" s="202"/>
      <c r="AB4421" s="211"/>
      <c r="AC4421" s="249">
        <f>IF(B4421="","",(IFERROR(VLOOKUP(B4421,Projecten!A$4:X$9452,5,FALSE),"niet bekend")))</f>
        <v>1</v>
      </c>
      <c r="AD4421" s="266">
        <f t="shared" si="285"/>
        <v>4792.97</v>
      </c>
      <c r="AE4421" s="213">
        <f>IF(B4421="","",(IFERROR(VLOOKUP(B4421,Projecten!A$4:X$9452,23,FALSE),"niet bekend")))</f>
        <v>4792.97</v>
      </c>
      <c r="AF4421" s="213">
        <f>IF(B4421="","",(IFERROR(VLOOKUP(B4421,Projecten!A$4:X$9452,12,FALSE),"niet bekend")))</f>
        <v>4792.97</v>
      </c>
      <c r="AG4421" s="209"/>
    </row>
    <row r="4422" spans="1:33" x14ac:dyDescent="0.2">
      <c r="A4422" s="202">
        <v>47071</v>
      </c>
      <c r="B4422" s="261">
        <v>20190023</v>
      </c>
      <c r="C4422" s="243">
        <v>122632</v>
      </c>
      <c r="D4422" s="243">
        <v>720319</v>
      </c>
      <c r="E4422" s="202" t="s">
        <v>26</v>
      </c>
      <c r="F4422" s="202">
        <v>1</v>
      </c>
      <c r="G4422" s="202">
        <v>6</v>
      </c>
      <c r="H4422" s="202">
        <v>5</v>
      </c>
      <c r="I4422" s="202">
        <v>2</v>
      </c>
      <c r="J4422" s="262">
        <v>43494</v>
      </c>
      <c r="K4422" s="262">
        <v>43495</v>
      </c>
      <c r="L4422" s="263" t="s">
        <v>1485</v>
      </c>
      <c r="M4422" s="263" t="s">
        <v>1485</v>
      </c>
      <c r="N4422" s="254" t="s">
        <v>47</v>
      </c>
      <c r="O4422" s="254" t="s">
        <v>47</v>
      </c>
      <c r="P4422" s="254" t="s">
        <v>47</v>
      </c>
      <c r="Q4422" s="254" t="s">
        <v>47</v>
      </c>
      <c r="R4422" s="254" t="s">
        <v>47</v>
      </c>
      <c r="S4422" s="243"/>
      <c r="T4422" s="244"/>
      <c r="U4422" s="264" t="s">
        <v>6761</v>
      </c>
      <c r="V4422" s="246"/>
      <c r="W4422" s="202" t="s">
        <v>2509</v>
      </c>
      <c r="X4422" s="265" t="s">
        <v>1341</v>
      </c>
      <c r="Y4422" s="248">
        <v>13</v>
      </c>
      <c r="Z4422" s="202"/>
      <c r="AA4422" s="202"/>
      <c r="AB4422" s="211"/>
      <c r="AC4422" s="249">
        <f>IF(B4422="","",(IFERROR(VLOOKUP(B4422,Projecten!A$4:X$9452,5,FALSE),"niet bekend")))</f>
        <v>1</v>
      </c>
      <c r="AD4422" s="266">
        <f t="shared" si="285"/>
        <v>2234.5500000000002</v>
      </c>
      <c r="AE4422" s="213">
        <f>IF(B4422="","",(IFERROR(VLOOKUP(B4422,Projecten!A$4:X$9452,23,FALSE),"niet bekend")))</f>
        <v>2234.5500000000002</v>
      </c>
      <c r="AF4422" s="213">
        <f>IF(B4422="","",(IFERROR(VLOOKUP(B4422,Projecten!A$4:X$9452,12,FALSE),"niet bekend")))</f>
        <v>2234.5500000000002</v>
      </c>
      <c r="AG4422" s="209"/>
    </row>
    <row r="4423" spans="1:33" x14ac:dyDescent="0.2">
      <c r="A4423" s="202">
        <v>47072</v>
      </c>
      <c r="B4423" s="261">
        <v>20190024</v>
      </c>
      <c r="C4423" s="243">
        <v>122632</v>
      </c>
      <c r="D4423" s="243">
        <v>766619</v>
      </c>
      <c r="E4423" s="202" t="s">
        <v>26</v>
      </c>
      <c r="F4423" s="202">
        <v>1</v>
      </c>
      <c r="G4423" s="202">
        <v>9</v>
      </c>
      <c r="H4423" s="202">
        <v>4</v>
      </c>
      <c r="I4423" s="202">
        <v>3</v>
      </c>
      <c r="J4423" s="262">
        <v>43494</v>
      </c>
      <c r="K4423" s="262">
        <v>43495</v>
      </c>
      <c r="L4423" s="263" t="s">
        <v>1485</v>
      </c>
      <c r="M4423" s="263" t="s">
        <v>1485</v>
      </c>
      <c r="N4423" s="254" t="s">
        <v>47</v>
      </c>
      <c r="O4423" s="254" t="s">
        <v>47</v>
      </c>
      <c r="P4423" s="254" t="s">
        <v>47</v>
      </c>
      <c r="Q4423" s="254" t="s">
        <v>47</v>
      </c>
      <c r="R4423" s="254" t="s">
        <v>47</v>
      </c>
      <c r="S4423" s="243"/>
      <c r="T4423" s="244"/>
      <c r="U4423" s="264" t="s">
        <v>6761</v>
      </c>
      <c r="V4423" s="246"/>
      <c r="W4423" s="202" t="s">
        <v>2509</v>
      </c>
      <c r="X4423" s="265" t="s">
        <v>6756</v>
      </c>
      <c r="Y4423" s="248">
        <v>18</v>
      </c>
      <c r="Z4423" s="202"/>
      <c r="AA4423" s="202"/>
      <c r="AB4423" s="211"/>
      <c r="AC4423" s="249">
        <f>IF(B4423="","",(IFERROR(VLOOKUP(B4423,Projecten!A$4:X$9452,5,FALSE),"niet bekend")))</f>
        <v>1</v>
      </c>
      <c r="AD4423" s="266">
        <f t="shared" si="285"/>
        <v>3667.97</v>
      </c>
      <c r="AE4423" s="213">
        <f>IF(B4423="","",(IFERROR(VLOOKUP(B4423,Projecten!A$4:X$9452,23,FALSE),"niet bekend")))</f>
        <v>3667.97</v>
      </c>
      <c r="AF4423" s="213">
        <f>IF(B4423="","",(IFERROR(VLOOKUP(B4423,Projecten!A$4:X$9452,12,FALSE),"niet bekend")))</f>
        <v>3667.97</v>
      </c>
      <c r="AG4423" s="209"/>
    </row>
    <row r="4424" spans="1:33" x14ac:dyDescent="0.2">
      <c r="A4424" s="202">
        <v>47073</v>
      </c>
      <c r="B4424" s="261">
        <v>20190096</v>
      </c>
      <c r="C4424" s="243" t="s">
        <v>6777</v>
      </c>
      <c r="D4424" s="271" t="s">
        <v>6768</v>
      </c>
      <c r="E4424" s="202" t="s">
        <v>26</v>
      </c>
      <c r="F4424" s="202">
        <v>1</v>
      </c>
      <c r="G4424" s="202">
        <v>10</v>
      </c>
      <c r="H4424" s="202">
        <v>5</v>
      </c>
      <c r="I4424" s="202">
        <v>3</v>
      </c>
      <c r="J4424" s="263" t="s">
        <v>47</v>
      </c>
      <c r="K4424" s="262">
        <v>43502</v>
      </c>
      <c r="L4424" s="263" t="s">
        <v>1485</v>
      </c>
      <c r="M4424" s="263" t="s">
        <v>1485</v>
      </c>
      <c r="N4424" s="254" t="s">
        <v>47</v>
      </c>
      <c r="O4424" s="254" t="s">
        <v>47</v>
      </c>
      <c r="P4424" s="254" t="s">
        <v>47</v>
      </c>
      <c r="Q4424" s="254" t="s">
        <v>47</v>
      </c>
      <c r="R4424" s="254" t="s">
        <v>47</v>
      </c>
      <c r="S4424" s="243"/>
      <c r="T4424" s="244"/>
      <c r="U4424" s="264" t="s">
        <v>6761</v>
      </c>
      <c r="V4424" s="246"/>
      <c r="W4424" s="202" t="s">
        <v>162</v>
      </c>
      <c r="X4424" s="265" t="s">
        <v>1250</v>
      </c>
      <c r="Y4424" s="248">
        <v>20</v>
      </c>
      <c r="Z4424" s="202"/>
      <c r="AA4424" s="202"/>
      <c r="AB4424" s="211"/>
      <c r="AC4424" s="249"/>
      <c r="AD4424" s="266"/>
      <c r="AG4424" s="209"/>
    </row>
    <row r="4425" spans="1:33" s="259" customFormat="1" x14ac:dyDescent="0.2">
      <c r="A4425" s="202">
        <v>47074</v>
      </c>
      <c r="B4425" s="272">
        <v>2018945</v>
      </c>
      <c r="C4425" s="272">
        <v>122635</v>
      </c>
      <c r="D4425" s="272" t="s">
        <v>6518</v>
      </c>
      <c r="E4425" s="273" t="s">
        <v>5517</v>
      </c>
      <c r="F4425" s="273">
        <v>1</v>
      </c>
      <c r="G4425" s="273">
        <v>7</v>
      </c>
      <c r="H4425" s="273">
        <v>0</v>
      </c>
      <c r="I4425" s="273">
        <v>0</v>
      </c>
      <c r="J4425" s="274">
        <v>43500</v>
      </c>
      <c r="K4425" s="275" t="s">
        <v>1485</v>
      </c>
      <c r="L4425" s="275" t="s">
        <v>1485</v>
      </c>
      <c r="M4425" s="275" t="s">
        <v>1485</v>
      </c>
      <c r="N4425" s="254" t="s">
        <v>47</v>
      </c>
      <c r="O4425" s="254" t="s">
        <v>47</v>
      </c>
      <c r="P4425" s="254" t="s">
        <v>47</v>
      </c>
      <c r="Q4425" s="254" t="s">
        <v>47</v>
      </c>
      <c r="R4425" s="254" t="s">
        <v>47</v>
      </c>
      <c r="S4425" s="243"/>
      <c r="T4425" s="253"/>
      <c r="U4425" s="264" t="s">
        <v>6761</v>
      </c>
      <c r="V4425" s="256"/>
      <c r="W4425" s="202" t="s">
        <v>6519</v>
      </c>
      <c r="X4425" s="265" t="s">
        <v>6614</v>
      </c>
      <c r="Y4425" s="248">
        <v>27</v>
      </c>
      <c r="Z4425" s="239"/>
      <c r="AA4425" s="239"/>
      <c r="AB4425" s="258"/>
      <c r="AC4425" s="249">
        <f>IF(B4425="","",(IFERROR(VLOOKUP(B4425,Projecten!A$4:X$9452,5,FALSE),"niet bekend")))</f>
        <v>1</v>
      </c>
      <c r="AD4425" s="266">
        <f>IF(AC4425="","",(IF(F4425=0,AF4425,(F4425/AC4425*AF4425))))</f>
        <v>5097.21</v>
      </c>
      <c r="AE4425" s="213">
        <f>IF(B4425="","",(IFERROR(VLOOKUP(B4425,Projecten!A$4:X$9452,23,FALSE),"niet bekend")))</f>
        <v>5097.21</v>
      </c>
      <c r="AF4425" s="213">
        <f>IF(B4425="","",(IFERROR(VLOOKUP(B4425,Projecten!A$4:X$9452,12,FALSE),"niet bekend")))</f>
        <v>5097.21</v>
      </c>
    </row>
    <row r="4426" spans="1:33" s="287" customFormat="1" x14ac:dyDescent="0.2">
      <c r="A4426" s="276"/>
      <c r="B4426" s="277"/>
      <c r="C4426" s="278"/>
      <c r="D4426" s="278"/>
      <c r="E4426" s="276"/>
      <c r="F4426" s="276"/>
      <c r="G4426" s="276"/>
      <c r="H4426" s="276"/>
      <c r="I4426" s="276"/>
      <c r="J4426" s="279"/>
      <c r="K4426" s="279"/>
      <c r="L4426" s="279"/>
      <c r="M4426" s="279"/>
      <c r="N4426" s="280"/>
      <c r="O4426" s="280"/>
      <c r="P4426" s="280"/>
      <c r="Q4426" s="280"/>
      <c r="R4426" s="280"/>
      <c r="S4426" s="278"/>
      <c r="T4426" s="279"/>
      <c r="U4426" s="281"/>
      <c r="V4426" s="282"/>
      <c r="W4426" s="276"/>
      <c r="X4426" s="276"/>
      <c r="Y4426" s="283"/>
      <c r="Z4426" s="276"/>
      <c r="AA4426" s="276"/>
      <c r="AB4426" s="284"/>
      <c r="AC4426" s="285"/>
      <c r="AD4426" s="286"/>
      <c r="AE4426" s="286"/>
      <c r="AF4426" s="286"/>
    </row>
    <row r="4427" spans="1:33" x14ac:dyDescent="0.2">
      <c r="A4427" s="202">
        <v>47077</v>
      </c>
      <c r="B4427" s="269">
        <v>20190017</v>
      </c>
      <c r="C4427" s="269">
        <v>122608</v>
      </c>
      <c r="D4427" s="269" t="s">
        <v>6616</v>
      </c>
      <c r="E4427" s="270" t="s">
        <v>317</v>
      </c>
      <c r="F4427" s="270">
        <v>1</v>
      </c>
      <c r="G4427" s="270">
        <v>10</v>
      </c>
      <c r="H4427" s="270">
        <v>7</v>
      </c>
      <c r="I4427" s="270">
        <v>3</v>
      </c>
      <c r="J4427" s="262">
        <v>43486</v>
      </c>
      <c r="K4427" s="262">
        <v>43488</v>
      </c>
      <c r="L4427" s="263" t="s">
        <v>1485</v>
      </c>
      <c r="M4427" s="263" t="s">
        <v>1485</v>
      </c>
      <c r="N4427" s="254" t="s">
        <v>47</v>
      </c>
      <c r="O4427" s="254" t="s">
        <v>47</v>
      </c>
      <c r="P4427" s="254" t="s">
        <v>47</v>
      </c>
      <c r="Q4427" s="254" t="s">
        <v>47</v>
      </c>
      <c r="R4427" s="254" t="s">
        <v>47</v>
      </c>
      <c r="S4427" s="243"/>
      <c r="T4427" s="244"/>
      <c r="U4427" s="264" t="s">
        <v>6809</v>
      </c>
      <c r="V4427" s="246"/>
      <c r="W4427" s="202" t="s">
        <v>777</v>
      </c>
      <c r="X4427" s="265" t="s">
        <v>1381</v>
      </c>
      <c r="Y4427" s="248">
        <v>23</v>
      </c>
      <c r="Z4427" s="202"/>
      <c r="AA4427" s="202"/>
      <c r="AB4427" s="211"/>
      <c r="AC4427" s="249">
        <f>IF(B4427="","",(IFERROR(VLOOKUP(B4427,Projecten!A$4:X$9452,5,FALSE),"niet bekend")))</f>
        <v>1</v>
      </c>
      <c r="AD4427" s="266">
        <f t="shared" ref="AD4427:AD4433" si="286">IF(AC4427="","",(IF(F4427=0,AF4427,(F4427/AC4427*AF4427))))</f>
        <v>3634.11</v>
      </c>
      <c r="AE4427" s="213">
        <f>IF(B4427="","",(IFERROR(VLOOKUP(B4427,Projecten!A$4:X$9452,23,FALSE),"niet bekend")))</f>
        <v>3634.11</v>
      </c>
      <c r="AF4427" s="213">
        <f>IF(B4427="","",(IFERROR(VLOOKUP(B4427,Projecten!A$4:X$9452,12,FALSE),"niet bekend")))</f>
        <v>3634.11</v>
      </c>
      <c r="AG4427" s="209"/>
    </row>
    <row r="4428" spans="1:33" x14ac:dyDescent="0.2">
      <c r="A4428" s="202">
        <v>47078</v>
      </c>
      <c r="B4428" s="269">
        <v>20190018</v>
      </c>
      <c r="C4428" s="269">
        <v>122608</v>
      </c>
      <c r="D4428" s="269" t="s">
        <v>6617</v>
      </c>
      <c r="E4428" s="270" t="s">
        <v>317</v>
      </c>
      <c r="F4428" s="270">
        <v>1</v>
      </c>
      <c r="G4428" s="270">
        <v>8</v>
      </c>
      <c r="H4428" s="270">
        <v>5</v>
      </c>
      <c r="I4428" s="270">
        <v>3</v>
      </c>
      <c r="J4428" s="262">
        <v>43486</v>
      </c>
      <c r="K4428" s="262">
        <v>43488</v>
      </c>
      <c r="L4428" s="263" t="s">
        <v>1485</v>
      </c>
      <c r="M4428" s="263" t="s">
        <v>1485</v>
      </c>
      <c r="N4428" s="254" t="s">
        <v>47</v>
      </c>
      <c r="O4428" s="254" t="s">
        <v>47</v>
      </c>
      <c r="P4428" s="254" t="s">
        <v>47</v>
      </c>
      <c r="Q4428" s="254" t="s">
        <v>47</v>
      </c>
      <c r="R4428" s="254" t="s">
        <v>47</v>
      </c>
      <c r="S4428" s="243"/>
      <c r="T4428" s="244"/>
      <c r="U4428" s="264" t="s">
        <v>6809</v>
      </c>
      <c r="V4428" s="246"/>
      <c r="W4428" s="202" t="s">
        <v>777</v>
      </c>
      <c r="X4428" s="265" t="s">
        <v>1381</v>
      </c>
      <c r="Y4428" s="248">
        <v>19</v>
      </c>
      <c r="Z4428" s="202"/>
      <c r="AA4428" s="202"/>
      <c r="AB4428" s="211"/>
      <c r="AC4428" s="249">
        <f>IF(B4428="","",(IFERROR(VLOOKUP(B4428,Projecten!A$4:X$9452,5,FALSE),"niet bekend")))</f>
        <v>1</v>
      </c>
      <c r="AD4428" s="266">
        <f t="shared" si="286"/>
        <v>3123.14</v>
      </c>
      <c r="AE4428" s="213">
        <f>IF(B4428="","",(IFERROR(VLOOKUP(B4428,Projecten!A$4:X$9452,23,FALSE),"niet bekend")))</f>
        <v>3123.14</v>
      </c>
      <c r="AF4428" s="213">
        <f>IF(B4428="","",(IFERROR(VLOOKUP(B4428,Projecten!A$4:X$9452,12,FALSE),"niet bekend")))</f>
        <v>3123.14</v>
      </c>
      <c r="AG4428" s="209"/>
    </row>
    <row r="4429" spans="1:33" x14ac:dyDescent="0.2">
      <c r="A4429" s="202">
        <v>47080</v>
      </c>
      <c r="B4429" s="261">
        <v>20190025</v>
      </c>
      <c r="C4429" s="243">
        <v>122633</v>
      </c>
      <c r="D4429" s="243">
        <v>778119</v>
      </c>
      <c r="E4429" s="202" t="s">
        <v>26</v>
      </c>
      <c r="F4429" s="202">
        <v>1</v>
      </c>
      <c r="G4429" s="202">
        <v>8</v>
      </c>
      <c r="H4429" s="202">
        <v>5</v>
      </c>
      <c r="I4429" s="202">
        <v>3</v>
      </c>
      <c r="J4429" s="262">
        <v>43494</v>
      </c>
      <c r="K4429" s="262">
        <v>43495</v>
      </c>
      <c r="L4429" s="263" t="s">
        <v>1485</v>
      </c>
      <c r="M4429" s="263" t="s">
        <v>1485</v>
      </c>
      <c r="N4429" s="254" t="s">
        <v>47</v>
      </c>
      <c r="O4429" s="254" t="s">
        <v>47</v>
      </c>
      <c r="P4429" s="254" t="s">
        <v>47</v>
      </c>
      <c r="Q4429" s="254" t="s">
        <v>47</v>
      </c>
      <c r="R4429" s="254" t="s">
        <v>47</v>
      </c>
      <c r="S4429" s="243"/>
      <c r="T4429" s="244"/>
      <c r="U4429" s="264" t="s">
        <v>6810</v>
      </c>
      <c r="V4429" s="246"/>
      <c r="W4429" s="202" t="s">
        <v>2509</v>
      </c>
      <c r="X4429" s="265" t="s">
        <v>1341</v>
      </c>
      <c r="Y4429" s="248">
        <v>18</v>
      </c>
      <c r="Z4429" s="202"/>
      <c r="AA4429" s="202"/>
      <c r="AB4429" s="211"/>
      <c r="AC4429" s="249">
        <f>IF(B4429="","",(IFERROR(VLOOKUP(B4429,Projecten!A$4:X$9452,5,FALSE),"niet bekend")))</f>
        <v>1</v>
      </c>
      <c r="AD4429" s="266">
        <f t="shared" si="286"/>
        <v>3157.67</v>
      </c>
      <c r="AE4429" s="213">
        <f>IF(B4429="","",(IFERROR(VLOOKUP(B4429,Projecten!A$4:X$9452,23,FALSE),"niet bekend")))</f>
        <v>3157.67</v>
      </c>
      <c r="AF4429" s="213">
        <f>IF(B4429="","",(IFERROR(VLOOKUP(B4429,Projecten!A$4:X$9452,12,FALSE),"niet bekend")))</f>
        <v>3157.67</v>
      </c>
      <c r="AG4429" s="209"/>
    </row>
    <row r="4430" spans="1:33" x14ac:dyDescent="0.2">
      <c r="A4430" s="202">
        <v>47081</v>
      </c>
      <c r="B4430" s="261">
        <v>20190026</v>
      </c>
      <c r="C4430" s="243">
        <v>122633</v>
      </c>
      <c r="D4430" s="243">
        <v>772519</v>
      </c>
      <c r="E4430" s="202" t="s">
        <v>26</v>
      </c>
      <c r="F4430" s="202">
        <v>1</v>
      </c>
      <c r="G4430" s="202">
        <v>8</v>
      </c>
      <c r="H4430" s="202">
        <v>4</v>
      </c>
      <c r="I4430" s="202">
        <v>3</v>
      </c>
      <c r="J4430" s="262">
        <v>43494</v>
      </c>
      <c r="K4430" s="262">
        <v>43495</v>
      </c>
      <c r="L4430" s="263" t="s">
        <v>1485</v>
      </c>
      <c r="M4430" s="263" t="s">
        <v>1485</v>
      </c>
      <c r="N4430" s="254" t="s">
        <v>47</v>
      </c>
      <c r="O4430" s="254" t="s">
        <v>47</v>
      </c>
      <c r="P4430" s="254" t="s">
        <v>47</v>
      </c>
      <c r="Q4430" s="254" t="s">
        <v>47</v>
      </c>
      <c r="R4430" s="254" t="s">
        <v>47</v>
      </c>
      <c r="S4430" s="243"/>
      <c r="T4430" s="244"/>
      <c r="U4430" s="264" t="s">
        <v>6810</v>
      </c>
      <c r="V4430" s="246"/>
      <c r="W4430" s="202" t="s">
        <v>2509</v>
      </c>
      <c r="X4430" s="265" t="s">
        <v>1341</v>
      </c>
      <c r="Y4430" s="248">
        <v>15</v>
      </c>
      <c r="Z4430" s="202"/>
      <c r="AA4430" s="202"/>
      <c r="AB4430" s="211"/>
      <c r="AC4430" s="249">
        <f>IF(B4430="","",(IFERROR(VLOOKUP(B4430,Projecten!A$4:X$9452,5,FALSE),"niet bekend")))</f>
        <v>1</v>
      </c>
      <c r="AD4430" s="266">
        <f t="shared" si="286"/>
        <v>3117.37</v>
      </c>
      <c r="AE4430" s="213">
        <f>IF(B4430="","",(IFERROR(VLOOKUP(B4430,Projecten!A$4:X$9452,23,FALSE),"niet bekend")))</f>
        <v>3117.37</v>
      </c>
      <c r="AF4430" s="213">
        <f>IF(B4430="","",(IFERROR(VLOOKUP(B4430,Projecten!A$4:X$9452,12,FALSE),"niet bekend")))</f>
        <v>3117.37</v>
      </c>
      <c r="AG4430" s="209"/>
    </row>
    <row r="4431" spans="1:33" x14ac:dyDescent="0.2">
      <c r="A4431" s="202">
        <v>47082</v>
      </c>
      <c r="B4431" s="261">
        <v>20190027</v>
      </c>
      <c r="C4431" s="243">
        <v>122633</v>
      </c>
      <c r="D4431" s="243">
        <v>766919</v>
      </c>
      <c r="E4431" s="202" t="s">
        <v>26</v>
      </c>
      <c r="F4431" s="202">
        <v>1</v>
      </c>
      <c r="G4431" s="202">
        <v>8</v>
      </c>
      <c r="H4431" s="202">
        <v>5</v>
      </c>
      <c r="I4431" s="202">
        <v>3</v>
      </c>
      <c r="J4431" s="262">
        <v>43496</v>
      </c>
      <c r="K4431" s="262">
        <v>43495</v>
      </c>
      <c r="L4431" s="263" t="s">
        <v>1485</v>
      </c>
      <c r="M4431" s="263" t="s">
        <v>1485</v>
      </c>
      <c r="N4431" s="254" t="s">
        <v>47</v>
      </c>
      <c r="O4431" s="254" t="s">
        <v>47</v>
      </c>
      <c r="P4431" s="254" t="s">
        <v>47</v>
      </c>
      <c r="Q4431" s="254" t="s">
        <v>47</v>
      </c>
      <c r="R4431" s="254" t="s">
        <v>47</v>
      </c>
      <c r="S4431" s="243"/>
      <c r="T4431" s="244"/>
      <c r="U4431" s="264" t="s">
        <v>6810</v>
      </c>
      <c r="V4431" s="246"/>
      <c r="W4431" s="202" t="s">
        <v>2509</v>
      </c>
      <c r="X4431" s="265" t="s">
        <v>1341</v>
      </c>
      <c r="Y4431" s="248">
        <v>17</v>
      </c>
      <c r="Z4431" s="202"/>
      <c r="AA4431" s="202"/>
      <c r="AB4431" s="211"/>
      <c r="AC4431" s="249">
        <f>IF(B4431="","",(IFERROR(VLOOKUP(B4431,Projecten!A$4:X$9452,5,FALSE),"niet bekend")))</f>
        <v>1</v>
      </c>
      <c r="AD4431" s="266">
        <f t="shared" si="286"/>
        <v>3047.61</v>
      </c>
      <c r="AE4431" s="213">
        <f>IF(B4431="","",(IFERROR(VLOOKUP(B4431,Projecten!A$4:X$9452,23,FALSE),"niet bekend")))</f>
        <v>3047.61</v>
      </c>
      <c r="AF4431" s="213">
        <f>IF(B4431="","",(IFERROR(VLOOKUP(B4431,Projecten!A$4:X$9452,12,FALSE),"niet bekend")))</f>
        <v>3047.61</v>
      </c>
      <c r="AG4431" s="209"/>
    </row>
    <row r="4432" spans="1:33" s="297" customFormat="1" x14ac:dyDescent="0.2">
      <c r="A4432" s="288">
        <v>47083</v>
      </c>
      <c r="B4432" s="289">
        <v>20190098</v>
      </c>
      <c r="C4432" s="271">
        <v>122660</v>
      </c>
      <c r="D4432" s="271" t="s">
        <v>6773</v>
      </c>
      <c r="E4432" s="288" t="s">
        <v>352</v>
      </c>
      <c r="F4432" s="288">
        <v>0</v>
      </c>
      <c r="G4432" s="288">
        <v>5</v>
      </c>
      <c r="H4432" s="288">
        <v>5</v>
      </c>
      <c r="I4432" s="288">
        <v>0</v>
      </c>
      <c r="J4432" s="313">
        <v>43517</v>
      </c>
      <c r="K4432" s="313">
        <v>43522</v>
      </c>
      <c r="L4432" s="290" t="s">
        <v>1485</v>
      </c>
      <c r="M4432" s="290" t="s">
        <v>1485</v>
      </c>
      <c r="N4432" s="291" t="s">
        <v>47</v>
      </c>
      <c r="O4432" s="291" t="s">
        <v>47</v>
      </c>
      <c r="P4432" s="291" t="s">
        <v>47</v>
      </c>
      <c r="Q4432" s="291" t="s">
        <v>47</v>
      </c>
      <c r="R4432" s="291" t="s">
        <v>47</v>
      </c>
      <c r="S4432" s="271"/>
      <c r="T4432" s="292"/>
      <c r="U4432" s="293" t="s">
        <v>6811</v>
      </c>
      <c r="V4432" s="294"/>
      <c r="W4432" s="202" t="s">
        <v>3757</v>
      </c>
      <c r="X4432" s="265" t="s">
        <v>6911</v>
      </c>
      <c r="Y4432" s="295">
        <v>11</v>
      </c>
      <c r="Z4432" s="288"/>
      <c r="AA4432" s="288"/>
      <c r="AB4432" s="296"/>
      <c r="AC4432" s="249">
        <f>IF(B4432="","",(IFERROR(VLOOKUP(B4432,Projecten!A$4:X$9452,5,FALSE),"niet bekend")))</f>
        <v>0</v>
      </c>
      <c r="AD4432" s="266">
        <f t="shared" si="286"/>
        <v>0</v>
      </c>
      <c r="AE4432" s="213">
        <f>IF(B4432="","",(IFERROR(VLOOKUP(B4432,Projecten!A$4:X$9452,23,FALSE),"niet bekend")))</f>
        <v>0</v>
      </c>
      <c r="AF4432" s="213">
        <f>IF(B4432="","",(IFERROR(VLOOKUP(B4432,Projecten!A$4:X$9452,12,FALSE),"niet bekend")))</f>
        <v>0</v>
      </c>
    </row>
    <row r="4433" spans="1:33" x14ac:dyDescent="0.2">
      <c r="A4433" s="202">
        <v>47088</v>
      </c>
      <c r="B4433" s="261">
        <v>20190035</v>
      </c>
      <c r="C4433" s="243">
        <v>122633</v>
      </c>
      <c r="D4433" s="243">
        <v>699519</v>
      </c>
      <c r="E4433" s="202" t="s">
        <v>26</v>
      </c>
      <c r="F4433" s="202">
        <v>1</v>
      </c>
      <c r="G4433" s="202">
        <v>10</v>
      </c>
      <c r="H4433" s="202">
        <v>7</v>
      </c>
      <c r="I4433" s="202">
        <v>3</v>
      </c>
      <c r="J4433" s="262">
        <v>43496</v>
      </c>
      <c r="K4433" s="262">
        <v>43495</v>
      </c>
      <c r="L4433" s="263" t="s">
        <v>1485</v>
      </c>
      <c r="M4433" s="263" t="s">
        <v>1485</v>
      </c>
      <c r="N4433" s="254" t="s">
        <v>47</v>
      </c>
      <c r="O4433" s="254" t="s">
        <v>47</v>
      </c>
      <c r="P4433" s="254" t="s">
        <v>47</v>
      </c>
      <c r="Q4433" s="254" t="s">
        <v>47</v>
      </c>
      <c r="R4433" s="254" t="s">
        <v>47</v>
      </c>
      <c r="S4433" s="243"/>
      <c r="T4433" s="244"/>
      <c r="U4433" s="245" t="s">
        <v>6812</v>
      </c>
      <c r="V4433" s="246"/>
      <c r="W4433" s="202" t="s">
        <v>2509</v>
      </c>
      <c r="X4433" s="265" t="s">
        <v>1341</v>
      </c>
      <c r="Y4433" s="248">
        <v>20</v>
      </c>
      <c r="Z4433" s="202"/>
      <c r="AA4433" s="202"/>
      <c r="AB4433" s="211"/>
      <c r="AC4433" s="249">
        <f>IF(B4433="","",(IFERROR(VLOOKUP(B4433,Projecten!A$4:X$9452,5,FALSE),"niet bekend")))</f>
        <v>1</v>
      </c>
      <c r="AD4433" s="266">
        <f t="shared" si="286"/>
        <v>3523.27</v>
      </c>
      <c r="AE4433" s="213">
        <f>IF(B4433="","",(IFERROR(VLOOKUP(B4433,Projecten!A$4:X$9452,23,FALSE),"niet bekend")))</f>
        <v>3523.27</v>
      </c>
      <c r="AF4433" s="213">
        <f>IF(B4433="","",(IFERROR(VLOOKUP(B4433,Projecten!A$4:X$9452,12,FALSE),"niet bekend")))</f>
        <v>3523.27</v>
      </c>
      <c r="AG4433" s="209"/>
    </row>
    <row r="4434" spans="1:33" s="312" customFormat="1" x14ac:dyDescent="0.2">
      <c r="A4434" s="298"/>
      <c r="B4434" s="299"/>
      <c r="C4434" s="299"/>
      <c r="D4434" s="300"/>
      <c r="E4434" s="300"/>
      <c r="F4434" s="300"/>
      <c r="G4434" s="300"/>
      <c r="H4434" s="300"/>
      <c r="I4434" s="300"/>
      <c r="J4434" s="301"/>
      <c r="K4434" s="301"/>
      <c r="L4434" s="301"/>
      <c r="M4434" s="302"/>
      <c r="N4434" s="302"/>
      <c r="O4434" s="302"/>
      <c r="P4434" s="302"/>
      <c r="Q4434" s="302"/>
      <c r="R4434" s="302"/>
      <c r="S4434" s="303"/>
      <c r="T4434" s="304"/>
      <c r="U4434" s="305"/>
      <c r="V4434" s="306"/>
      <c r="W4434" s="307"/>
      <c r="X4434" s="307"/>
      <c r="Y4434" s="307"/>
      <c r="Z4434" s="298"/>
      <c r="AA4434" s="308"/>
      <c r="AB4434" s="309"/>
      <c r="AC4434" s="310"/>
      <c r="AD4434" s="311"/>
      <c r="AE4434" s="311"/>
      <c r="AF4434" s="311"/>
    </row>
    <row r="4435" spans="1:33" s="236" customFormat="1" x14ac:dyDescent="0.2">
      <c r="A4435" s="220"/>
      <c r="B4435" s="221"/>
      <c r="C4435" s="221"/>
      <c r="D4435" s="222">
        <f>SUM(G4435:I4435)</f>
        <v>398</v>
      </c>
      <c r="E4435" s="220"/>
      <c r="F4435" s="220">
        <f>SUM(F4436:F4466)</f>
        <v>21</v>
      </c>
      <c r="G4435" s="220">
        <f>SUM(G4436:G4466)</f>
        <v>208</v>
      </c>
      <c r="H4435" s="220">
        <f>SUM(H4436:H4466)</f>
        <v>119</v>
      </c>
      <c r="I4435" s="220">
        <f>SUM(I4436:I4466)</f>
        <v>71</v>
      </c>
      <c r="J4435" s="223"/>
      <c r="K4435" s="223"/>
      <c r="L4435" s="223"/>
      <c r="M4435" s="224"/>
      <c r="N4435" s="224"/>
      <c r="O4435" s="224"/>
      <c r="P4435" s="224"/>
      <c r="Q4435" s="224"/>
      <c r="R4435" s="224"/>
      <c r="S4435" s="225">
        <v>8</v>
      </c>
      <c r="T4435" s="226"/>
      <c r="U4435" s="227"/>
      <c r="V4435" s="228"/>
      <c r="W4435" s="229"/>
      <c r="X4435" s="230">
        <f>SUM(Y4435:Y4466)</f>
        <v>487</v>
      </c>
      <c r="Y4435" s="231"/>
      <c r="Z4435" s="231">
        <v>0</v>
      </c>
      <c r="AA4435" s="232">
        <f>X4435-Z4435</f>
        <v>487</v>
      </c>
      <c r="AB4435" s="233" t="str">
        <f>CONCATENATE("week ",S4435)</f>
        <v>week 8</v>
      </c>
      <c r="AC4435" s="234"/>
      <c r="AD4435" s="235">
        <f>SUM(AD4436:AD4466)</f>
        <v>92058.790000000023</v>
      </c>
      <c r="AE4435" s="235"/>
      <c r="AF4435" s="235"/>
    </row>
    <row r="4436" spans="1:33" x14ac:dyDescent="0.2">
      <c r="A4436" s="202"/>
      <c r="B4436" s="237"/>
      <c r="C4436" s="238"/>
      <c r="D4436" s="239"/>
      <c r="E4436" s="240"/>
      <c r="F4436" s="240"/>
      <c r="G4436" s="240"/>
      <c r="H4436" s="240"/>
      <c r="I4436" s="240"/>
      <c r="J4436" s="241"/>
      <c r="K4436" s="241"/>
      <c r="L4436" s="241"/>
      <c r="M4436" s="242"/>
      <c r="N4436" s="242"/>
      <c r="O4436" s="242"/>
      <c r="P4436" s="242"/>
      <c r="Q4436" s="242"/>
      <c r="R4436" s="242"/>
      <c r="S4436" s="243" t="s">
        <v>5745</v>
      </c>
      <c r="T4436" s="244"/>
      <c r="U4436" s="245"/>
      <c r="V4436" s="246"/>
      <c r="X4436" s="247" t="s">
        <v>4856</v>
      </c>
      <c r="Y4436" s="248"/>
      <c r="Z4436" s="202"/>
      <c r="AA4436" s="202"/>
      <c r="AB4436" s="211"/>
      <c r="AC4436" s="249" t="str">
        <f>IF(B4436="","",(IFERROR(VLOOKUP(B4436,Projecten!A$4:X$9452,5,FALSE),"niet bekend")))</f>
        <v/>
      </c>
      <c r="AD4436" s="213" t="str">
        <f>IF(AC4436="","",(IF(F4436=0,AF4436,(F4436/AC4436*AF4436))))</f>
        <v/>
      </c>
      <c r="AE4436" s="213" t="str">
        <f>IF(B4436="","",(IFERROR(VLOOKUP(B4436,Projecten!A$4:X$9452,23,FALSE),"niet bekend")))</f>
        <v/>
      </c>
      <c r="AF4436" s="213" t="str">
        <f>IF(B4436="","",(IFERROR(VLOOKUP(B4436,Projecten!A$4:X$9452,12,FALSE),"niet bekend")))</f>
        <v/>
      </c>
      <c r="AG4436" s="209"/>
    </row>
    <row r="4437" spans="1:33" x14ac:dyDescent="0.2">
      <c r="A4437" s="202"/>
      <c r="B4437" s="237"/>
      <c r="C4437" s="238"/>
      <c r="D4437" s="239"/>
      <c r="E4437" s="240"/>
      <c r="F4437" s="240"/>
      <c r="G4437" s="240"/>
      <c r="H4437" s="240"/>
      <c r="I4437" s="240"/>
      <c r="J4437" s="241"/>
      <c r="K4437" s="241"/>
      <c r="L4437" s="241"/>
      <c r="M4437" s="242"/>
      <c r="N4437" s="242"/>
      <c r="O4437" s="242"/>
      <c r="P4437" s="242"/>
      <c r="Q4437" s="242"/>
      <c r="R4437" s="242"/>
      <c r="S4437" s="243">
        <v>2019</v>
      </c>
      <c r="T4437" s="244"/>
      <c r="U4437" s="245"/>
      <c r="V4437" s="246"/>
      <c r="X4437" s="247"/>
      <c r="Y4437" s="248"/>
      <c r="Z4437" s="202"/>
      <c r="AA4437" s="202"/>
      <c r="AB4437" s="211"/>
      <c r="AC4437" s="249"/>
      <c r="AG4437" s="209"/>
    </row>
    <row r="4438" spans="1:33" s="259" customFormat="1" x14ac:dyDescent="0.2">
      <c r="A4438" s="202">
        <v>47582</v>
      </c>
      <c r="B4438" s="250"/>
      <c r="C4438" s="251"/>
      <c r="D4438" s="252" t="s">
        <v>6816</v>
      </c>
      <c r="E4438" s="239"/>
      <c r="F4438" s="239"/>
      <c r="G4438" s="239"/>
      <c r="H4438" s="239"/>
      <c r="I4438" s="239"/>
      <c r="J4438" s="253"/>
      <c r="K4438" s="253"/>
      <c r="L4438" s="253"/>
      <c r="M4438" s="253"/>
      <c r="N4438" s="254"/>
      <c r="O4438" s="254"/>
      <c r="P4438" s="254"/>
      <c r="Q4438" s="254"/>
      <c r="R4438" s="254"/>
      <c r="S4438" s="243"/>
      <c r="T4438" s="253"/>
      <c r="U4438" s="255"/>
      <c r="V4438" s="256"/>
      <c r="W4438" s="260"/>
      <c r="X4438" s="239"/>
      <c r="Y4438" s="257">
        <v>1</v>
      </c>
      <c r="Z4438" s="239"/>
      <c r="AA4438" s="239"/>
      <c r="AB4438" s="258"/>
      <c r="AC4438" s="249"/>
      <c r="AD4438" s="213"/>
      <c r="AE4438" s="213"/>
      <c r="AF4438" s="213"/>
    </row>
    <row r="4439" spans="1:33" s="259" customFormat="1" x14ac:dyDescent="0.2">
      <c r="A4439" s="202">
        <v>47583</v>
      </c>
      <c r="B4439" s="250"/>
      <c r="C4439" s="251"/>
      <c r="D4439" s="252" t="s">
        <v>6869</v>
      </c>
      <c r="E4439" s="239"/>
      <c r="F4439" s="239"/>
      <c r="G4439" s="239"/>
      <c r="H4439" s="239"/>
      <c r="I4439" s="239"/>
      <c r="J4439" s="253"/>
      <c r="K4439" s="253"/>
      <c r="L4439" s="253"/>
      <c r="M4439" s="253"/>
      <c r="N4439" s="254"/>
      <c r="O4439" s="254"/>
      <c r="P4439" s="254"/>
      <c r="Q4439" s="254"/>
      <c r="R4439" s="254"/>
      <c r="S4439" s="243"/>
      <c r="T4439" s="253"/>
      <c r="U4439" s="255"/>
      <c r="V4439" s="256"/>
      <c r="W4439" s="260"/>
      <c r="X4439" s="239"/>
      <c r="Y4439" s="257">
        <v>0</v>
      </c>
      <c r="Z4439" s="239"/>
      <c r="AA4439" s="239"/>
      <c r="AB4439" s="258"/>
      <c r="AC4439" s="249"/>
      <c r="AD4439" s="213"/>
      <c r="AE4439" s="213"/>
      <c r="AF4439" s="213"/>
    </row>
    <row r="4440" spans="1:33" s="259" customFormat="1" x14ac:dyDescent="0.2">
      <c r="A4440" s="202">
        <v>47584</v>
      </c>
      <c r="B4440" s="250"/>
      <c r="C4440" s="251"/>
      <c r="D4440" s="252" t="s">
        <v>6963</v>
      </c>
      <c r="E4440" s="239"/>
      <c r="F4440" s="239"/>
      <c r="G4440" s="239"/>
      <c r="H4440" s="239"/>
      <c r="I4440" s="239"/>
      <c r="J4440" s="253"/>
      <c r="K4440" s="253"/>
      <c r="L4440" s="253"/>
      <c r="M4440" s="253"/>
      <c r="N4440" s="254"/>
      <c r="O4440" s="254"/>
      <c r="P4440" s="254"/>
      <c r="Q4440" s="254"/>
      <c r="R4440" s="254"/>
      <c r="S4440" s="243"/>
      <c r="T4440" s="253"/>
      <c r="U4440" s="255"/>
      <c r="V4440" s="256"/>
      <c r="W4440" s="260"/>
      <c r="X4440" s="239"/>
      <c r="Y4440" s="257">
        <v>0</v>
      </c>
      <c r="Z4440" s="239"/>
      <c r="AA4440" s="239"/>
      <c r="AB4440" s="258"/>
      <c r="AC4440" s="249"/>
      <c r="AD4440" s="213"/>
      <c r="AE4440" s="213"/>
      <c r="AF4440" s="213"/>
    </row>
    <row r="4441" spans="1:33" s="259" customFormat="1" x14ac:dyDescent="0.2">
      <c r="A4441" s="202">
        <v>47585</v>
      </c>
      <c r="B4441" s="250"/>
      <c r="C4441" s="251"/>
      <c r="D4441" s="252" t="s">
        <v>6774</v>
      </c>
      <c r="E4441" s="239"/>
      <c r="F4441" s="239"/>
      <c r="G4441" s="239"/>
      <c r="H4441" s="239"/>
      <c r="I4441" s="239"/>
      <c r="J4441" s="253"/>
      <c r="K4441" s="253"/>
      <c r="L4441" s="253"/>
      <c r="M4441" s="253"/>
      <c r="N4441" s="254"/>
      <c r="O4441" s="254"/>
      <c r="P4441" s="254"/>
      <c r="Q4441" s="254"/>
      <c r="R4441" s="254"/>
      <c r="S4441" s="243"/>
      <c r="T4441" s="253"/>
      <c r="U4441" s="255"/>
      <c r="V4441" s="256"/>
      <c r="W4441" s="260"/>
      <c r="X4441" s="239"/>
      <c r="Y4441" s="257">
        <v>3</v>
      </c>
      <c r="Z4441" s="239"/>
      <c r="AA4441" s="239"/>
      <c r="AB4441" s="258"/>
      <c r="AC4441" s="249"/>
      <c r="AD4441" s="213"/>
      <c r="AE4441" s="213"/>
      <c r="AF4441" s="213"/>
    </row>
    <row r="4442" spans="1:33" s="259" customFormat="1" x14ac:dyDescent="0.2">
      <c r="A4442" s="202">
        <v>47586</v>
      </c>
      <c r="B4442" s="250"/>
      <c r="C4442" s="251"/>
      <c r="D4442" s="252" t="s">
        <v>6537</v>
      </c>
      <c r="E4442" s="239"/>
      <c r="F4442" s="239"/>
      <c r="G4442" s="239"/>
      <c r="H4442" s="239"/>
      <c r="I4442" s="239"/>
      <c r="J4442" s="253"/>
      <c r="K4442" s="253"/>
      <c r="L4442" s="253"/>
      <c r="M4442" s="253"/>
      <c r="N4442" s="254"/>
      <c r="O4442" s="254"/>
      <c r="P4442" s="254"/>
      <c r="Q4442" s="254"/>
      <c r="R4442" s="254"/>
      <c r="S4442" s="243"/>
      <c r="T4442" s="253"/>
      <c r="U4442" s="255"/>
      <c r="V4442" s="256"/>
      <c r="W4442" s="260"/>
      <c r="X4442" s="239"/>
      <c r="Y4442" s="257">
        <v>0</v>
      </c>
      <c r="Z4442" s="239"/>
      <c r="AA4442" s="239"/>
      <c r="AB4442" s="258"/>
      <c r="AC4442" s="249"/>
      <c r="AD4442" s="213"/>
      <c r="AE4442" s="213"/>
      <c r="AF4442" s="213"/>
    </row>
    <row r="4443" spans="1:33" s="259" customFormat="1" x14ac:dyDescent="0.2">
      <c r="A4443" s="202"/>
      <c r="B4443" s="250"/>
      <c r="C4443" s="251"/>
      <c r="D4443" s="252"/>
      <c r="E4443" s="239"/>
      <c r="F4443" s="239"/>
      <c r="G4443" s="239"/>
      <c r="H4443" s="239"/>
      <c r="I4443" s="239"/>
      <c r="J4443" s="253"/>
      <c r="K4443" s="253"/>
      <c r="L4443" s="253"/>
      <c r="M4443" s="253"/>
      <c r="N4443" s="254"/>
      <c r="O4443" s="254"/>
      <c r="P4443" s="254"/>
      <c r="Q4443" s="254"/>
      <c r="R4443" s="254"/>
      <c r="S4443" s="243"/>
      <c r="T4443" s="253"/>
      <c r="U4443" s="255"/>
      <c r="V4443" s="256"/>
      <c r="W4443" s="260"/>
      <c r="X4443" s="239"/>
      <c r="Y4443" s="257"/>
      <c r="Z4443" s="239"/>
      <c r="AA4443" s="239"/>
      <c r="AB4443" s="258"/>
      <c r="AC4443" s="249"/>
      <c r="AD4443" s="213"/>
      <c r="AE4443" s="213"/>
      <c r="AF4443" s="213"/>
    </row>
    <row r="4444" spans="1:33" x14ac:dyDescent="0.2">
      <c r="A4444" s="202">
        <v>47587</v>
      </c>
      <c r="B4444" s="261">
        <v>2018908</v>
      </c>
      <c r="C4444" s="243">
        <v>122658</v>
      </c>
      <c r="D4444" s="243" t="s">
        <v>6817</v>
      </c>
      <c r="E4444" s="202" t="s">
        <v>881</v>
      </c>
      <c r="F4444" s="202">
        <v>1</v>
      </c>
      <c r="G4444" s="202">
        <v>10</v>
      </c>
      <c r="H4444" s="202">
        <v>0</v>
      </c>
      <c r="I4444" s="202">
        <v>10</v>
      </c>
      <c r="J4444" s="262">
        <v>43509</v>
      </c>
      <c r="K4444" s="263" t="s">
        <v>1485</v>
      </c>
      <c r="L4444" s="263" t="s">
        <v>47</v>
      </c>
      <c r="M4444" s="263" t="s">
        <v>1485</v>
      </c>
      <c r="N4444" s="254" t="s">
        <v>47</v>
      </c>
      <c r="O4444" s="254" t="s">
        <v>47</v>
      </c>
      <c r="P4444" s="254" t="s">
        <v>47</v>
      </c>
      <c r="Q4444" s="254" t="s">
        <v>47</v>
      </c>
      <c r="R4444" s="254" t="s">
        <v>47</v>
      </c>
      <c r="S4444" s="243"/>
      <c r="T4444" s="244" t="s">
        <v>47</v>
      </c>
      <c r="U4444" s="264" t="s">
        <v>6818</v>
      </c>
      <c r="V4444" s="246"/>
      <c r="W4444" s="202" t="s">
        <v>905</v>
      </c>
      <c r="X4444" s="265" t="s">
        <v>6965</v>
      </c>
      <c r="Y4444" s="248">
        <v>38</v>
      </c>
      <c r="Z4444" s="202"/>
      <c r="AA4444" s="202"/>
      <c r="AB4444" s="211"/>
      <c r="AC4444" s="249">
        <f>IF(B4444="","",(IFERROR(VLOOKUP(B4444,Projecten!A$4:X$9452,5,FALSE),"niet bekend")))</f>
        <v>1</v>
      </c>
      <c r="AD4444" s="266">
        <f t="shared" ref="AD4444:AD4454" si="287">IF(AC4444="","",(IF(F4444=0,AF4444,(F4444/AC4444*AF4444))))</f>
        <v>7852.22</v>
      </c>
      <c r="AE4444" s="213">
        <f>IF(B4444="","",(IFERROR(VLOOKUP(B4444,Projecten!A$4:X$9452,23,FALSE),"niet bekend")))</f>
        <v>7852.52</v>
      </c>
      <c r="AF4444" s="213">
        <f>IF(B4444="","",(IFERROR(VLOOKUP(B4444,Projecten!A$4:X$9452,12,FALSE),"niet bekend")))</f>
        <v>7852.22</v>
      </c>
      <c r="AG4444" s="209"/>
    </row>
    <row r="4445" spans="1:33" x14ac:dyDescent="0.2">
      <c r="A4445" s="202">
        <v>47588</v>
      </c>
      <c r="B4445" s="1574">
        <v>20190095</v>
      </c>
      <c r="C4445" s="243" t="s">
        <v>6777</v>
      </c>
      <c r="D4445" s="271" t="s">
        <v>6766</v>
      </c>
      <c r="E4445" s="202" t="s">
        <v>471</v>
      </c>
      <c r="F4445" s="202">
        <v>0</v>
      </c>
      <c r="G4445" s="202">
        <v>2</v>
      </c>
      <c r="H4445" s="202">
        <v>2</v>
      </c>
      <c r="I4445" s="202">
        <v>0</v>
      </c>
      <c r="J4445" s="262">
        <v>43509</v>
      </c>
      <c r="K4445" s="262">
        <v>43509</v>
      </c>
      <c r="L4445" s="263" t="s">
        <v>1485</v>
      </c>
      <c r="M4445" s="263" t="s">
        <v>1485</v>
      </c>
      <c r="N4445" s="254" t="s">
        <v>47</v>
      </c>
      <c r="O4445" s="254" t="s">
        <v>47</v>
      </c>
      <c r="P4445" s="254" t="s">
        <v>47</v>
      </c>
      <c r="Q4445" s="254" t="s">
        <v>47</v>
      </c>
      <c r="R4445" s="254" t="s">
        <v>47</v>
      </c>
      <c r="S4445" s="243"/>
      <c r="T4445" s="244" t="s">
        <v>47</v>
      </c>
      <c r="U4445" s="264" t="s">
        <v>6761</v>
      </c>
      <c r="V4445" s="246"/>
      <c r="W4445" s="202" t="s">
        <v>804</v>
      </c>
      <c r="X4445" s="265" t="s">
        <v>1250</v>
      </c>
      <c r="Y4445" s="248">
        <v>4</v>
      </c>
      <c r="Z4445" s="202"/>
      <c r="AA4445" s="202"/>
      <c r="AB4445" s="211"/>
      <c r="AC4445" s="249">
        <f>IF(B4445="","",(IFERROR(VLOOKUP(B4445,Projecten!A$4:X$9452,5,FALSE),"niet bekend")))</f>
        <v>0</v>
      </c>
      <c r="AD4445" s="266">
        <f t="shared" si="287"/>
        <v>549.87</v>
      </c>
      <c r="AE4445" s="213">
        <f>IF(B4445="","",(IFERROR(VLOOKUP(B4445,Projecten!A$4:X$9452,23,FALSE),"niet bekend")))</f>
        <v>549.87</v>
      </c>
      <c r="AF4445" s="213">
        <f>IF(B4445="","",(IFERROR(VLOOKUP(B4445,Projecten!A$4:X$9452,12,FALSE),"niet bekend")))</f>
        <v>549.87</v>
      </c>
      <c r="AG4445" s="209"/>
    </row>
    <row r="4446" spans="1:33" x14ac:dyDescent="0.2">
      <c r="A4446" s="202">
        <v>47589</v>
      </c>
      <c r="B4446" s="1574">
        <v>2018942</v>
      </c>
      <c r="C4446" s="243">
        <v>122634</v>
      </c>
      <c r="D4446" s="243" t="s">
        <v>6516</v>
      </c>
      <c r="E4446" s="202" t="s">
        <v>471</v>
      </c>
      <c r="F4446" s="202">
        <v>1</v>
      </c>
      <c r="G4446" s="202">
        <v>8</v>
      </c>
      <c r="H4446" s="202">
        <v>6</v>
      </c>
      <c r="I4446" s="202">
        <v>3</v>
      </c>
      <c r="J4446" s="262">
        <v>43129</v>
      </c>
      <c r="K4446" s="262">
        <v>43495</v>
      </c>
      <c r="L4446" s="263" t="s">
        <v>1485</v>
      </c>
      <c r="M4446" s="263" t="s">
        <v>1485</v>
      </c>
      <c r="N4446" s="254" t="s">
        <v>47</v>
      </c>
      <c r="O4446" s="254" t="s">
        <v>47</v>
      </c>
      <c r="P4446" s="254" t="s">
        <v>47</v>
      </c>
      <c r="Q4446" s="254" t="s">
        <v>47</v>
      </c>
      <c r="R4446" s="254" t="s">
        <v>47</v>
      </c>
      <c r="S4446" s="243"/>
      <c r="T4446" s="244" t="s">
        <v>47</v>
      </c>
      <c r="U4446" s="264" t="s">
        <v>6761</v>
      </c>
      <c r="V4446" s="246"/>
      <c r="W4446" s="202" t="s">
        <v>804</v>
      </c>
      <c r="X4446" s="265" t="s">
        <v>1250</v>
      </c>
      <c r="Y4446" s="248">
        <v>18</v>
      </c>
      <c r="Z4446" s="202"/>
      <c r="AA4446" s="202"/>
      <c r="AB4446" s="211"/>
      <c r="AC4446" s="249">
        <f>IF(B4446="","",(IFERROR(VLOOKUP(B4446,Projecten!A$4:X$9452,5,FALSE),"niet bekend")))</f>
        <v>1</v>
      </c>
      <c r="AD4446" s="266">
        <f t="shared" si="287"/>
        <v>3294.77</v>
      </c>
      <c r="AE4446" s="213">
        <f>IF(B4446="","",(IFERROR(VLOOKUP(B4446,Projecten!A$4:X$9452,23,FALSE),"niet bekend")))</f>
        <v>3294.77</v>
      </c>
      <c r="AF4446" s="213">
        <f>IF(B4446="","",(IFERROR(VLOOKUP(B4446,Projecten!A$4:X$9452,12,FALSE),"niet bekend")))</f>
        <v>3294.77</v>
      </c>
      <c r="AG4446" s="209"/>
    </row>
    <row r="4447" spans="1:33" x14ac:dyDescent="0.2">
      <c r="A4447" s="202">
        <v>47590</v>
      </c>
      <c r="B4447" s="1574">
        <v>20190034</v>
      </c>
      <c r="C4447" s="243" t="s">
        <v>6777</v>
      </c>
      <c r="D4447" s="243" t="s">
        <v>6737</v>
      </c>
      <c r="E4447" s="202" t="s">
        <v>26</v>
      </c>
      <c r="F4447" s="202">
        <v>1</v>
      </c>
      <c r="G4447" s="202">
        <v>7</v>
      </c>
      <c r="H4447" s="202">
        <v>5</v>
      </c>
      <c r="I4447" s="202">
        <v>2</v>
      </c>
      <c r="J4447" s="262">
        <v>43501</v>
      </c>
      <c r="K4447" s="262">
        <v>43495</v>
      </c>
      <c r="L4447" s="263" t="s">
        <v>1485</v>
      </c>
      <c r="M4447" s="263" t="s">
        <v>1485</v>
      </c>
      <c r="N4447" s="254" t="s">
        <v>47</v>
      </c>
      <c r="O4447" s="254" t="s">
        <v>47</v>
      </c>
      <c r="P4447" s="254" t="s">
        <v>47</v>
      </c>
      <c r="Q4447" s="254" t="s">
        <v>47</v>
      </c>
      <c r="R4447" s="254" t="s">
        <v>47</v>
      </c>
      <c r="S4447" s="243"/>
      <c r="T4447" s="244" t="s">
        <v>47</v>
      </c>
      <c r="U4447" s="264" t="s">
        <v>6810</v>
      </c>
      <c r="V4447" s="246"/>
      <c r="W4447" s="202" t="s">
        <v>2509</v>
      </c>
      <c r="X4447" s="1059" t="s">
        <v>6883</v>
      </c>
      <c r="Y4447" s="248">
        <v>15</v>
      </c>
      <c r="Z4447" s="202"/>
      <c r="AA4447" s="202"/>
      <c r="AB4447" s="211"/>
      <c r="AC4447" s="249">
        <f>IF(B4447="","",(IFERROR(VLOOKUP(B4447,Projecten!A$4:X$9452,5,FALSE),"niet bekend")))</f>
        <v>1</v>
      </c>
      <c r="AD4447" s="266">
        <f t="shared" si="287"/>
        <v>3102.34</v>
      </c>
      <c r="AE4447" s="213">
        <f>IF(B4447="","",(IFERROR(VLOOKUP(B4447,Projecten!A$4:X$9452,23,FALSE),"niet bekend")))</f>
        <v>3102.34</v>
      </c>
      <c r="AF4447" s="213">
        <f>IF(B4447="","",(IFERROR(VLOOKUP(B4447,Projecten!A$4:X$9452,12,FALSE),"niet bekend")))</f>
        <v>3102.34</v>
      </c>
      <c r="AG4447" s="209"/>
    </row>
    <row r="4448" spans="1:33" x14ac:dyDescent="0.2">
      <c r="A4448" s="202">
        <v>47591</v>
      </c>
      <c r="B4448" s="1574">
        <v>2018713</v>
      </c>
      <c r="C4448" s="243">
        <v>122661</v>
      </c>
      <c r="D4448" s="243" t="s">
        <v>6624</v>
      </c>
      <c r="E4448" s="202" t="s">
        <v>26</v>
      </c>
      <c r="F4448" s="202">
        <v>1</v>
      </c>
      <c r="G4448" s="202">
        <v>11</v>
      </c>
      <c r="H4448" s="202">
        <v>6</v>
      </c>
      <c r="I4448" s="202">
        <v>3</v>
      </c>
      <c r="J4448" s="262">
        <v>43497</v>
      </c>
      <c r="K4448" s="262" t="s">
        <v>1485</v>
      </c>
      <c r="L4448" s="263" t="s">
        <v>1485</v>
      </c>
      <c r="M4448" s="263" t="s">
        <v>1485</v>
      </c>
      <c r="N4448" s="254" t="s">
        <v>47</v>
      </c>
      <c r="O4448" s="254" t="s">
        <v>47</v>
      </c>
      <c r="P4448" s="254" t="s">
        <v>47</v>
      </c>
      <c r="Q4448" s="254" t="s">
        <v>47</v>
      </c>
      <c r="R4448" s="254" t="s">
        <v>47</v>
      </c>
      <c r="S4448" s="243"/>
      <c r="T4448" s="244" t="s">
        <v>47</v>
      </c>
      <c r="U4448" s="293" t="s">
        <v>6811</v>
      </c>
      <c r="V4448" s="246"/>
      <c r="W4448" s="202" t="s">
        <v>2265</v>
      </c>
      <c r="X4448" s="265" t="s">
        <v>1250</v>
      </c>
      <c r="Y4448" s="248">
        <v>21</v>
      </c>
      <c r="Z4448" s="202"/>
      <c r="AA4448" s="202"/>
      <c r="AB4448" s="211"/>
      <c r="AC4448" s="268">
        <f>IF(B4448="","",(IFERROR(VLOOKUP(B4448,Projecten!A$4:X$9452,5,FALSE),"niet bekend")))</f>
        <v>1</v>
      </c>
      <c r="AD4448" s="213">
        <f t="shared" si="287"/>
        <v>4175</v>
      </c>
      <c r="AE4448" s="213">
        <f>IF(B4448="","",(IFERROR(VLOOKUP(B4448,Projecten!A$4:X$9452,23,FALSE),"niet bekend")))</f>
        <v>4175</v>
      </c>
      <c r="AF4448" s="213">
        <f>IF(B4448="","",(IFERROR(VLOOKUP(B4448,Projecten!A$4:X$9452,12,FALSE),"niet bekend")))</f>
        <v>4175</v>
      </c>
      <c r="AG4448" s="209"/>
    </row>
    <row r="4449" spans="1:33" x14ac:dyDescent="0.2">
      <c r="A4449" s="202">
        <v>47592</v>
      </c>
      <c r="B4449" s="1574">
        <v>2018714</v>
      </c>
      <c r="C4449" s="243">
        <v>122661</v>
      </c>
      <c r="D4449" s="243" t="s">
        <v>6625</v>
      </c>
      <c r="E4449" s="202" t="s">
        <v>26</v>
      </c>
      <c r="F4449" s="202">
        <v>1</v>
      </c>
      <c r="G4449" s="202">
        <v>11</v>
      </c>
      <c r="H4449" s="202">
        <v>6</v>
      </c>
      <c r="I4449" s="202">
        <v>3</v>
      </c>
      <c r="J4449" s="262">
        <v>43497</v>
      </c>
      <c r="K4449" s="262" t="s">
        <v>1485</v>
      </c>
      <c r="L4449" s="263" t="s">
        <v>1485</v>
      </c>
      <c r="M4449" s="263" t="s">
        <v>1485</v>
      </c>
      <c r="N4449" s="254" t="s">
        <v>47</v>
      </c>
      <c r="O4449" s="254" t="s">
        <v>47</v>
      </c>
      <c r="P4449" s="254" t="s">
        <v>47</v>
      </c>
      <c r="Q4449" s="254" t="s">
        <v>47</v>
      </c>
      <c r="R4449" s="254" t="s">
        <v>47</v>
      </c>
      <c r="S4449" s="243"/>
      <c r="T4449" s="244" t="s">
        <v>47</v>
      </c>
      <c r="U4449" s="293" t="s">
        <v>6811</v>
      </c>
      <c r="V4449" s="246"/>
      <c r="W4449" s="202" t="s">
        <v>2265</v>
      </c>
      <c r="X4449" s="265" t="s">
        <v>1250</v>
      </c>
      <c r="Y4449" s="248">
        <v>21</v>
      </c>
      <c r="Z4449" s="202"/>
      <c r="AA4449" s="202"/>
      <c r="AB4449" s="211"/>
      <c r="AC4449" s="268">
        <f>IF(B4449="","",(IFERROR(VLOOKUP(B4449,Projecten!A$4:X$9452,5,FALSE),"niet bekend")))</f>
        <v>1</v>
      </c>
      <c r="AD4449" s="213">
        <f t="shared" si="287"/>
        <v>4175</v>
      </c>
      <c r="AE4449" s="213">
        <f>IF(B4449="","",(IFERROR(VLOOKUP(B4449,Projecten!A$4:X$9452,23,FALSE),"niet bekend")))</f>
        <v>4175</v>
      </c>
      <c r="AF4449" s="213">
        <f>IF(B4449="","",(IFERROR(VLOOKUP(B4449,Projecten!A$4:X$9452,12,FALSE),"niet bekend")))</f>
        <v>4175</v>
      </c>
      <c r="AG4449" s="209"/>
    </row>
    <row r="4450" spans="1:33" x14ac:dyDescent="0.2">
      <c r="A4450" s="202">
        <v>47593</v>
      </c>
      <c r="B4450" s="1574">
        <v>2018716</v>
      </c>
      <c r="C4450" s="243">
        <v>122662</v>
      </c>
      <c r="D4450" s="243" t="s">
        <v>6136</v>
      </c>
      <c r="E4450" s="202" t="s">
        <v>26</v>
      </c>
      <c r="F4450" s="202">
        <v>1</v>
      </c>
      <c r="G4450" s="202">
        <v>11</v>
      </c>
      <c r="H4450" s="202">
        <v>6</v>
      </c>
      <c r="I4450" s="202">
        <v>3</v>
      </c>
      <c r="J4450" s="262">
        <v>43504</v>
      </c>
      <c r="K4450" s="262">
        <v>43502</v>
      </c>
      <c r="L4450" s="263" t="s">
        <v>1485</v>
      </c>
      <c r="M4450" s="263" t="s">
        <v>1485</v>
      </c>
      <c r="N4450" s="254" t="s">
        <v>47</v>
      </c>
      <c r="O4450" s="254" t="s">
        <v>47</v>
      </c>
      <c r="P4450" s="254" t="s">
        <v>47</v>
      </c>
      <c r="Q4450" s="254" t="s">
        <v>47</v>
      </c>
      <c r="R4450" s="254" t="s">
        <v>47</v>
      </c>
      <c r="S4450" s="243"/>
      <c r="T4450" s="244" t="s">
        <v>47</v>
      </c>
      <c r="U4450" s="293" t="s">
        <v>6811</v>
      </c>
      <c r="V4450" s="246"/>
      <c r="W4450" s="202" t="s">
        <v>2265</v>
      </c>
      <c r="X4450" s="265" t="s">
        <v>1250</v>
      </c>
      <c r="Y4450" s="248">
        <v>21</v>
      </c>
      <c r="Z4450" s="202"/>
      <c r="AA4450" s="202"/>
      <c r="AB4450" s="211"/>
      <c r="AC4450" s="268">
        <f>IF(B4450="","",(IFERROR(VLOOKUP(B4450,Projecten!A$4:X$9452,5,FALSE),"niet bekend")))</f>
        <v>1</v>
      </c>
      <c r="AD4450" s="213">
        <f t="shared" si="287"/>
        <v>4175</v>
      </c>
      <c r="AE4450" s="213">
        <f>IF(B4450="","",(IFERROR(VLOOKUP(B4450,Projecten!A$4:X$9452,23,FALSE),"niet bekend")))</f>
        <v>4175</v>
      </c>
      <c r="AF4450" s="213">
        <f>IF(B4450="","",(IFERROR(VLOOKUP(B4450,Projecten!A$4:X$9452,12,FALSE),"niet bekend")))</f>
        <v>4175</v>
      </c>
      <c r="AG4450" s="209"/>
    </row>
    <row r="4451" spans="1:33" x14ac:dyDescent="0.2">
      <c r="A4451" s="202">
        <v>47594</v>
      </c>
      <c r="B4451" s="1574">
        <v>2018717</v>
      </c>
      <c r="C4451" s="243">
        <v>122662</v>
      </c>
      <c r="D4451" s="243" t="s">
        <v>6137</v>
      </c>
      <c r="E4451" s="202" t="s">
        <v>26</v>
      </c>
      <c r="F4451" s="202">
        <v>1</v>
      </c>
      <c r="G4451" s="202">
        <v>11</v>
      </c>
      <c r="H4451" s="202">
        <v>6</v>
      </c>
      <c r="I4451" s="202">
        <v>3</v>
      </c>
      <c r="J4451" s="262">
        <v>43504</v>
      </c>
      <c r="K4451" s="262">
        <v>43502</v>
      </c>
      <c r="L4451" s="263" t="s">
        <v>1485</v>
      </c>
      <c r="M4451" s="263" t="s">
        <v>1485</v>
      </c>
      <c r="N4451" s="254" t="s">
        <v>47</v>
      </c>
      <c r="O4451" s="254" t="s">
        <v>47</v>
      </c>
      <c r="P4451" s="254" t="s">
        <v>47</v>
      </c>
      <c r="Q4451" s="254" t="s">
        <v>47</v>
      </c>
      <c r="R4451" s="254" t="s">
        <v>47</v>
      </c>
      <c r="S4451" s="243"/>
      <c r="T4451" s="244" t="s">
        <v>47</v>
      </c>
      <c r="U4451" s="293" t="s">
        <v>6811</v>
      </c>
      <c r="V4451" s="246"/>
      <c r="W4451" s="202" t="s">
        <v>2265</v>
      </c>
      <c r="X4451" s="265" t="s">
        <v>1250</v>
      </c>
      <c r="Y4451" s="248">
        <v>21</v>
      </c>
      <c r="Z4451" s="202"/>
      <c r="AA4451" s="202"/>
      <c r="AB4451" s="211"/>
      <c r="AC4451" s="268">
        <f>IF(B4451="","",(IFERROR(VLOOKUP(B4451,Projecten!A$4:X$9452,5,FALSE),"niet bekend")))</f>
        <v>1</v>
      </c>
      <c r="AD4451" s="213">
        <f t="shared" si="287"/>
        <v>4175</v>
      </c>
      <c r="AE4451" s="213">
        <f>IF(B4451="","",(IFERROR(VLOOKUP(B4451,Projecten!A$4:X$9452,23,FALSE),"niet bekend")))</f>
        <v>4175</v>
      </c>
      <c r="AF4451" s="213">
        <f>IF(B4451="","",(IFERROR(VLOOKUP(B4451,Projecten!A$4:X$9452,12,FALSE),"niet bekend")))</f>
        <v>4175</v>
      </c>
      <c r="AG4451" s="209"/>
    </row>
    <row r="4452" spans="1:33" x14ac:dyDescent="0.2">
      <c r="A4452" s="202">
        <v>47595</v>
      </c>
      <c r="B4452" s="1574" t="s">
        <v>6664</v>
      </c>
      <c r="C4452" s="243" t="s">
        <v>6777</v>
      </c>
      <c r="D4452" s="243" t="s">
        <v>6738</v>
      </c>
      <c r="E4452" s="202" t="s">
        <v>26</v>
      </c>
      <c r="F4452" s="202">
        <v>1</v>
      </c>
      <c r="G4452" s="202">
        <v>11</v>
      </c>
      <c r="H4452" s="202">
        <v>4</v>
      </c>
      <c r="I4452" s="202">
        <v>5</v>
      </c>
      <c r="J4452" s="262">
        <v>43501</v>
      </c>
      <c r="K4452" s="262">
        <v>43495</v>
      </c>
      <c r="L4452" s="263" t="s">
        <v>1485</v>
      </c>
      <c r="M4452" s="263" t="s">
        <v>1485</v>
      </c>
      <c r="N4452" s="254" t="s">
        <v>47</v>
      </c>
      <c r="O4452" s="254" t="s">
        <v>47</v>
      </c>
      <c r="P4452" s="254" t="s">
        <v>47</v>
      </c>
      <c r="Q4452" s="254" t="s">
        <v>47</v>
      </c>
      <c r="R4452" s="254" t="s">
        <v>47</v>
      </c>
      <c r="S4452" s="243"/>
      <c r="T4452" s="244" t="s">
        <v>47</v>
      </c>
      <c r="U4452" s="245" t="s">
        <v>6812</v>
      </c>
      <c r="V4452" s="246"/>
      <c r="W4452" s="202" t="s">
        <v>162</v>
      </c>
      <c r="X4452" s="265" t="s">
        <v>6959</v>
      </c>
      <c r="Y4452" s="248">
        <v>42</v>
      </c>
      <c r="Z4452" s="202"/>
      <c r="AA4452" s="202"/>
      <c r="AB4452" s="211"/>
      <c r="AC4452" s="249">
        <f>IF(B4452="","",(IFERROR(VLOOKUP(B4452,Projecten!A$4:X$9452,5,FALSE),"niet bekend")))</f>
        <v>1</v>
      </c>
      <c r="AD4452" s="266">
        <f t="shared" si="287"/>
        <v>8757.3799999999992</v>
      </c>
      <c r="AE4452" s="213">
        <f>IF(B4452="","",(IFERROR(VLOOKUP(B4452,Projecten!A$4:X$9452,23,FALSE),"niet bekend")))</f>
        <v>8757.3799999999992</v>
      </c>
      <c r="AF4452" s="213">
        <f>IF(B4452="","",(IFERROR(VLOOKUP(B4452,Projecten!A$4:X$9452,12,FALSE),"niet bekend")))</f>
        <v>8757.3799999999992</v>
      </c>
      <c r="AG4452" s="209"/>
    </row>
    <row r="4453" spans="1:33" x14ac:dyDescent="0.2">
      <c r="A4453" s="202">
        <v>47596</v>
      </c>
      <c r="B4453" s="261">
        <v>20190021</v>
      </c>
      <c r="C4453" s="243">
        <v>122663</v>
      </c>
      <c r="D4453" s="243" t="s">
        <v>6621</v>
      </c>
      <c r="E4453" s="202" t="s">
        <v>26</v>
      </c>
      <c r="F4453" s="202">
        <v>1</v>
      </c>
      <c r="G4453" s="202">
        <v>8</v>
      </c>
      <c r="H4453" s="202">
        <v>5</v>
      </c>
      <c r="I4453" s="202">
        <v>3</v>
      </c>
      <c r="J4453" s="262">
        <v>43501</v>
      </c>
      <c r="K4453" s="262">
        <v>43502</v>
      </c>
      <c r="L4453" s="263" t="s">
        <v>1485</v>
      </c>
      <c r="M4453" s="263" t="s">
        <v>1485</v>
      </c>
      <c r="N4453" s="254" t="s">
        <v>47</v>
      </c>
      <c r="O4453" s="254" t="s">
        <v>47</v>
      </c>
      <c r="P4453" s="254" t="s">
        <v>47</v>
      </c>
      <c r="Q4453" s="254" t="s">
        <v>47</v>
      </c>
      <c r="R4453" s="254" t="s">
        <v>47</v>
      </c>
      <c r="S4453" s="243"/>
      <c r="T4453" s="244" t="s">
        <v>47</v>
      </c>
      <c r="U4453" s="245" t="s">
        <v>6812</v>
      </c>
      <c r="V4453" s="246"/>
      <c r="W4453" s="202" t="s">
        <v>421</v>
      </c>
      <c r="X4453" s="265" t="s">
        <v>1341</v>
      </c>
      <c r="Y4453" s="248">
        <v>16</v>
      </c>
      <c r="Z4453" s="202"/>
      <c r="AA4453" s="202"/>
      <c r="AB4453" s="211"/>
      <c r="AC4453" s="268">
        <f>IF(B4453="","",(IFERROR(VLOOKUP(B4453,Projecten!A$4:X$9452,5,FALSE),"niet bekend")))</f>
        <v>1</v>
      </c>
      <c r="AD4453" s="213">
        <f t="shared" si="287"/>
        <v>3051.54</v>
      </c>
      <c r="AE4453" s="213">
        <f>IF(B4453="","",(IFERROR(VLOOKUP(B4453,Projecten!A$4:X$9452,23,FALSE),"niet bekend")))</f>
        <v>3051.54</v>
      </c>
      <c r="AF4453" s="213">
        <f>IF(B4453="","",(IFERROR(VLOOKUP(B4453,Projecten!A$4:X$9452,12,FALSE),"niet bekend")))</f>
        <v>3051.54</v>
      </c>
      <c r="AG4453" s="209"/>
    </row>
    <row r="4454" spans="1:33" x14ac:dyDescent="0.2">
      <c r="A4454" s="202">
        <v>47597</v>
      </c>
      <c r="B4454" s="261">
        <v>20190041</v>
      </c>
      <c r="C4454" s="243">
        <v>122663</v>
      </c>
      <c r="D4454" s="243">
        <v>787519</v>
      </c>
      <c r="E4454" s="202" t="s">
        <v>26</v>
      </c>
      <c r="F4454" s="202">
        <v>1</v>
      </c>
      <c r="G4454" s="202">
        <v>16</v>
      </c>
      <c r="H4454" s="202">
        <v>15</v>
      </c>
      <c r="I4454" s="202">
        <v>1</v>
      </c>
      <c r="J4454" s="262">
        <v>43501</v>
      </c>
      <c r="K4454" s="262">
        <v>43502</v>
      </c>
      <c r="L4454" s="263" t="s">
        <v>1485</v>
      </c>
      <c r="M4454" s="263" t="s">
        <v>1485</v>
      </c>
      <c r="N4454" s="254" t="s">
        <v>47</v>
      </c>
      <c r="O4454" s="254" t="s">
        <v>47</v>
      </c>
      <c r="P4454" s="254" t="s">
        <v>47</v>
      </c>
      <c r="Q4454" s="254" t="s">
        <v>47</v>
      </c>
      <c r="R4454" s="254" t="s">
        <v>47</v>
      </c>
      <c r="S4454" s="243"/>
      <c r="T4454" s="244" t="s">
        <v>47</v>
      </c>
      <c r="U4454" s="245" t="s">
        <v>6812</v>
      </c>
      <c r="V4454" s="246"/>
      <c r="W4454" s="202" t="s">
        <v>1880</v>
      </c>
      <c r="X4454" s="265" t="s">
        <v>1341</v>
      </c>
      <c r="Y4454" s="248">
        <v>29</v>
      </c>
      <c r="Z4454" s="202"/>
      <c r="AA4454" s="202"/>
      <c r="AB4454" s="211"/>
      <c r="AC4454" s="268">
        <f>IF(B4454="","",(IFERROR(VLOOKUP(B4454,Projecten!A$4:X$9452,5,FALSE),"niet bekend")))</f>
        <v>1</v>
      </c>
      <c r="AD4454" s="213">
        <f t="shared" si="287"/>
        <v>5160.51</v>
      </c>
      <c r="AE4454" s="213">
        <f>IF(B4454="","",(IFERROR(VLOOKUP(B4454,Projecten!A$4:X$9452,23,FALSE),"niet bekend")))</f>
        <v>5160.51</v>
      </c>
      <c r="AF4454" s="213">
        <f>IF(B4454="","",(IFERROR(VLOOKUP(B4454,Projecten!A$4:X$9452,12,FALSE),"niet bekend")))</f>
        <v>5160.51</v>
      </c>
      <c r="AG4454" s="209"/>
    </row>
    <row r="4455" spans="1:33" x14ac:dyDescent="0.2">
      <c r="A4455" s="202">
        <v>47598</v>
      </c>
      <c r="B4455" s="261">
        <v>20190051</v>
      </c>
      <c r="C4455" s="243">
        <v>122663</v>
      </c>
      <c r="D4455" s="243">
        <v>772219</v>
      </c>
      <c r="E4455" s="202" t="s">
        <v>26</v>
      </c>
      <c r="F4455" s="202">
        <v>1</v>
      </c>
      <c r="G4455" s="202">
        <v>8</v>
      </c>
      <c r="H4455" s="202">
        <v>5</v>
      </c>
      <c r="I4455" s="202">
        <v>3</v>
      </c>
      <c r="J4455" s="262">
        <v>43501</v>
      </c>
      <c r="K4455" s="262">
        <v>43502</v>
      </c>
      <c r="L4455" s="263" t="s">
        <v>1485</v>
      </c>
      <c r="M4455" s="263" t="s">
        <v>1485</v>
      </c>
      <c r="N4455" s="254" t="s">
        <v>47</v>
      </c>
      <c r="O4455" s="254" t="s">
        <v>47</v>
      </c>
      <c r="P4455" s="254" t="s">
        <v>47</v>
      </c>
      <c r="Q4455" s="254" t="s">
        <v>47</v>
      </c>
      <c r="R4455" s="254" t="s">
        <v>47</v>
      </c>
      <c r="S4455" s="243"/>
      <c r="T4455" s="244" t="s">
        <v>47</v>
      </c>
      <c r="U4455" s="245" t="s">
        <v>6812</v>
      </c>
      <c r="V4455" s="246"/>
      <c r="W4455" s="202" t="s">
        <v>1880</v>
      </c>
      <c r="X4455" s="265" t="s">
        <v>1341</v>
      </c>
      <c r="Y4455" s="248">
        <v>18</v>
      </c>
      <c r="Z4455" s="202"/>
      <c r="AA4455" s="202"/>
      <c r="AB4455" s="211"/>
      <c r="AC4455" s="268"/>
      <c r="AG4455" s="209"/>
    </row>
    <row r="4456" spans="1:33" x14ac:dyDescent="0.2">
      <c r="A4456" s="202">
        <v>47599</v>
      </c>
      <c r="B4456" s="261">
        <v>20190038</v>
      </c>
      <c r="C4456" s="243" t="s">
        <v>6778</v>
      </c>
      <c r="D4456" s="243">
        <v>778219</v>
      </c>
      <c r="E4456" s="202" t="s">
        <v>26</v>
      </c>
      <c r="F4456" s="202">
        <v>1</v>
      </c>
      <c r="G4456" s="202">
        <v>8</v>
      </c>
      <c r="H4456" s="202">
        <v>5</v>
      </c>
      <c r="I4456" s="202">
        <v>3</v>
      </c>
      <c r="J4456" s="262">
        <v>43501</v>
      </c>
      <c r="K4456" s="262">
        <v>43502</v>
      </c>
      <c r="L4456" s="263" t="s">
        <v>1485</v>
      </c>
      <c r="M4456" s="263" t="s">
        <v>1485</v>
      </c>
      <c r="N4456" s="254" t="s">
        <v>47</v>
      </c>
      <c r="O4456" s="254" t="s">
        <v>47</v>
      </c>
      <c r="P4456" s="254" t="s">
        <v>47</v>
      </c>
      <c r="Q4456" s="254" t="s">
        <v>47</v>
      </c>
      <c r="R4456" s="254" t="s">
        <v>47</v>
      </c>
      <c r="S4456" s="243"/>
      <c r="T4456" s="244" t="s">
        <v>47</v>
      </c>
      <c r="U4456" s="245" t="s">
        <v>6812</v>
      </c>
      <c r="V4456" s="246"/>
      <c r="W4456" s="202" t="s">
        <v>162</v>
      </c>
      <c r="X4456" s="265" t="s">
        <v>1341</v>
      </c>
      <c r="Y4456" s="248">
        <v>18</v>
      </c>
      <c r="Z4456" s="202"/>
      <c r="AA4456" s="202"/>
      <c r="AB4456" s="211"/>
      <c r="AC4456" s="268">
        <f>IF(B4456="","",(IFERROR(VLOOKUP(B4456,Projecten!A$4:X$9452,5,FALSE),"niet bekend")))</f>
        <v>1</v>
      </c>
      <c r="AD4456" s="213">
        <f t="shared" ref="AD4456:AD4466" si="288">IF(AC4456="","",(IF(F4456=0,AF4456,(F4456/AC4456*AF4456))))</f>
        <v>3157.67</v>
      </c>
      <c r="AE4456" s="213">
        <f>IF(B4456="","",(IFERROR(VLOOKUP(B4456,Projecten!A$4:X$9452,23,FALSE),"niet bekend")))</f>
        <v>3157.67</v>
      </c>
      <c r="AF4456" s="213">
        <f>IF(B4456="","",(IFERROR(VLOOKUP(B4456,Projecten!A$4:X$9452,12,FALSE),"niet bekend")))</f>
        <v>3157.67</v>
      </c>
      <c r="AG4456" s="209"/>
    </row>
    <row r="4457" spans="1:33" x14ac:dyDescent="0.2">
      <c r="A4457" s="202">
        <v>47600</v>
      </c>
      <c r="B4457" s="261">
        <v>20190039</v>
      </c>
      <c r="C4457" s="243" t="s">
        <v>6778</v>
      </c>
      <c r="D4457" s="243">
        <v>737419</v>
      </c>
      <c r="E4457" s="202" t="s">
        <v>26</v>
      </c>
      <c r="F4457" s="202">
        <v>1</v>
      </c>
      <c r="G4457" s="202">
        <v>8</v>
      </c>
      <c r="H4457" s="202">
        <v>5</v>
      </c>
      <c r="I4457" s="202">
        <v>3</v>
      </c>
      <c r="J4457" s="262">
        <v>43501</v>
      </c>
      <c r="K4457" s="262">
        <v>43502</v>
      </c>
      <c r="L4457" s="263" t="s">
        <v>1485</v>
      </c>
      <c r="M4457" s="263" t="s">
        <v>1485</v>
      </c>
      <c r="N4457" s="254" t="s">
        <v>47</v>
      </c>
      <c r="O4457" s="254" t="s">
        <v>47</v>
      </c>
      <c r="P4457" s="254" t="s">
        <v>47</v>
      </c>
      <c r="Q4457" s="254" t="s">
        <v>47</v>
      </c>
      <c r="R4457" s="254" t="s">
        <v>47</v>
      </c>
      <c r="S4457" s="243"/>
      <c r="T4457" s="244" t="s">
        <v>47</v>
      </c>
      <c r="U4457" s="245" t="s">
        <v>6812</v>
      </c>
      <c r="V4457" s="246"/>
      <c r="W4457" s="202" t="s">
        <v>162</v>
      </c>
      <c r="X4457" s="1059" t="s">
        <v>6960</v>
      </c>
      <c r="Y4457" s="248">
        <v>20</v>
      </c>
      <c r="Z4457" s="202"/>
      <c r="AA4457" s="202"/>
      <c r="AB4457" s="211"/>
      <c r="AC4457" s="268">
        <f>IF(B4457="","",(IFERROR(VLOOKUP(B4457,Projecten!A$4:X$9452,5,FALSE),"niet bekend")))</f>
        <v>1</v>
      </c>
      <c r="AD4457" s="213">
        <f t="shared" si="288"/>
        <v>3412.07</v>
      </c>
      <c r="AE4457" s="213">
        <f>IF(B4457="","",(IFERROR(VLOOKUP(B4457,Projecten!A$4:X$9452,23,FALSE),"niet bekend")))</f>
        <v>3412.07</v>
      </c>
      <c r="AF4457" s="213">
        <f>IF(B4457="","",(IFERROR(VLOOKUP(B4457,Projecten!A$4:X$9452,12,FALSE),"niet bekend")))</f>
        <v>3412.07</v>
      </c>
      <c r="AG4457" s="209"/>
    </row>
    <row r="4458" spans="1:33" x14ac:dyDescent="0.2">
      <c r="A4458" s="202">
        <v>47601</v>
      </c>
      <c r="B4458" s="261">
        <v>20190040</v>
      </c>
      <c r="C4458" s="243" t="s">
        <v>6778</v>
      </c>
      <c r="D4458" s="243">
        <v>776419</v>
      </c>
      <c r="E4458" s="202" t="s">
        <v>26</v>
      </c>
      <c r="F4458" s="202">
        <v>1</v>
      </c>
      <c r="G4458" s="202">
        <v>8</v>
      </c>
      <c r="H4458" s="202">
        <v>5</v>
      </c>
      <c r="I4458" s="202">
        <v>3</v>
      </c>
      <c r="J4458" s="262">
        <v>43501</v>
      </c>
      <c r="K4458" s="262">
        <v>43502</v>
      </c>
      <c r="L4458" s="263" t="s">
        <v>1485</v>
      </c>
      <c r="M4458" s="263" t="s">
        <v>1485</v>
      </c>
      <c r="N4458" s="254" t="s">
        <v>47</v>
      </c>
      <c r="O4458" s="254" t="s">
        <v>47</v>
      </c>
      <c r="P4458" s="254" t="s">
        <v>47</v>
      </c>
      <c r="Q4458" s="254" t="s">
        <v>47</v>
      </c>
      <c r="R4458" s="254" t="s">
        <v>47</v>
      </c>
      <c r="S4458" s="243"/>
      <c r="T4458" s="244" t="s">
        <v>47</v>
      </c>
      <c r="U4458" s="245" t="s">
        <v>6812</v>
      </c>
      <c r="V4458" s="246"/>
      <c r="W4458" s="202" t="s">
        <v>162</v>
      </c>
      <c r="X4458" s="265" t="s">
        <v>1341</v>
      </c>
      <c r="Y4458" s="248">
        <v>17</v>
      </c>
      <c r="Z4458" s="202"/>
      <c r="AA4458" s="202"/>
      <c r="AB4458" s="211"/>
      <c r="AC4458" s="268">
        <f>IF(B4458="","",(IFERROR(VLOOKUP(B4458,Projecten!A$4:X$9452,5,FALSE),"niet bekend")))</f>
        <v>1</v>
      </c>
      <c r="AD4458" s="213">
        <f t="shared" si="288"/>
        <v>3346.1</v>
      </c>
      <c r="AE4458" s="213">
        <f>IF(B4458="","",(IFERROR(VLOOKUP(B4458,Projecten!A$4:X$9452,23,FALSE),"niet bekend")))</f>
        <v>3346.1</v>
      </c>
      <c r="AF4458" s="213">
        <f>IF(B4458="","",(IFERROR(VLOOKUP(B4458,Projecten!A$4:X$9452,12,FALSE),"niet bekend")))</f>
        <v>3346.1</v>
      </c>
      <c r="AG4458" s="209"/>
    </row>
    <row r="4459" spans="1:33" x14ac:dyDescent="0.2">
      <c r="A4459" s="202">
        <v>47602</v>
      </c>
      <c r="B4459" s="261" t="s">
        <v>6670</v>
      </c>
      <c r="C4459" s="243" t="s">
        <v>6778</v>
      </c>
      <c r="D4459" s="243">
        <v>773019</v>
      </c>
      <c r="E4459" s="202" t="s">
        <v>26</v>
      </c>
      <c r="F4459" s="202">
        <v>1</v>
      </c>
      <c r="G4459" s="202">
        <v>9</v>
      </c>
      <c r="H4459" s="202">
        <v>5</v>
      </c>
      <c r="I4459" s="202">
        <v>2</v>
      </c>
      <c r="J4459" s="262" t="s">
        <v>6771</v>
      </c>
      <c r="K4459" s="262">
        <v>43502</v>
      </c>
      <c r="L4459" s="267">
        <v>43502</v>
      </c>
      <c r="M4459" s="262" t="s">
        <v>2513</v>
      </c>
      <c r="N4459" s="254" t="s">
        <v>47</v>
      </c>
      <c r="O4459" s="254" t="s">
        <v>47</v>
      </c>
      <c r="P4459" s="254" t="s">
        <v>47</v>
      </c>
      <c r="Q4459" s="254" t="s">
        <v>47</v>
      </c>
      <c r="R4459" s="254" t="s">
        <v>47</v>
      </c>
      <c r="S4459" s="243"/>
      <c r="T4459" s="244" t="s">
        <v>47</v>
      </c>
      <c r="U4459" s="245" t="s">
        <v>6812</v>
      </c>
      <c r="V4459" s="246"/>
      <c r="W4459" s="202" t="s">
        <v>162</v>
      </c>
      <c r="X4459" s="265" t="s">
        <v>1250</v>
      </c>
      <c r="Y4459" s="248">
        <v>28</v>
      </c>
      <c r="Z4459" s="202"/>
      <c r="AA4459" s="202"/>
      <c r="AB4459" s="211"/>
      <c r="AC4459" s="268">
        <f>IF(B4459="","",(IFERROR(VLOOKUP(B4459,Projecten!A$4:X$9452,5,FALSE),"niet bekend")))</f>
        <v>1</v>
      </c>
      <c r="AD4459" s="213">
        <f t="shared" si="288"/>
        <v>6754.19</v>
      </c>
      <c r="AE4459" s="213">
        <f>IF(B4459="","",(IFERROR(VLOOKUP(B4459,Projecten!A$4:X$9452,23,FALSE),"niet bekend")))</f>
        <v>6754.19</v>
      </c>
      <c r="AF4459" s="213">
        <f>IF(B4459="","",(IFERROR(VLOOKUP(B4459,Projecten!A$4:X$9452,12,FALSE),"niet bekend")))</f>
        <v>6754.19</v>
      </c>
      <c r="AG4459" s="209"/>
    </row>
    <row r="4460" spans="1:33" x14ac:dyDescent="0.2">
      <c r="A4460" s="202">
        <v>47603</v>
      </c>
      <c r="B4460" s="261">
        <v>20190045</v>
      </c>
      <c r="C4460" s="243">
        <v>122665</v>
      </c>
      <c r="D4460" s="243">
        <v>776819</v>
      </c>
      <c r="E4460" s="202" t="s">
        <v>26</v>
      </c>
      <c r="F4460" s="202">
        <v>1</v>
      </c>
      <c r="G4460" s="202">
        <v>9</v>
      </c>
      <c r="H4460" s="202">
        <v>5</v>
      </c>
      <c r="I4460" s="202">
        <v>2</v>
      </c>
      <c r="J4460" s="262">
        <v>43501</v>
      </c>
      <c r="K4460" s="262">
        <v>43502</v>
      </c>
      <c r="L4460" s="263" t="s">
        <v>1485</v>
      </c>
      <c r="M4460" s="263" t="s">
        <v>1485</v>
      </c>
      <c r="N4460" s="254" t="s">
        <v>47</v>
      </c>
      <c r="O4460" s="254" t="s">
        <v>47</v>
      </c>
      <c r="P4460" s="254" t="s">
        <v>47</v>
      </c>
      <c r="Q4460" s="254" t="s">
        <v>47</v>
      </c>
      <c r="R4460" s="254" t="s">
        <v>47</v>
      </c>
      <c r="S4460" s="243"/>
      <c r="T4460" s="244" t="s">
        <v>47</v>
      </c>
      <c r="U4460" s="245" t="s">
        <v>6812</v>
      </c>
      <c r="V4460" s="246"/>
      <c r="W4460" s="202" t="s">
        <v>162</v>
      </c>
      <c r="X4460" s="265" t="s">
        <v>6980</v>
      </c>
      <c r="Y4460" s="248">
        <v>14</v>
      </c>
      <c r="Z4460" s="202"/>
      <c r="AA4460" s="202"/>
      <c r="AB4460" s="211"/>
      <c r="AC4460" s="268">
        <f>IF(B4460="","",(IFERROR(VLOOKUP(B4460,Projecten!A$4:X$9452,5,FALSE),"niet bekend")))</f>
        <v>1</v>
      </c>
      <c r="AD4460" s="213">
        <f t="shared" si="288"/>
        <v>2776.49</v>
      </c>
      <c r="AE4460" s="213">
        <f>IF(B4460="","",(IFERROR(VLOOKUP(B4460,Projecten!A$4:X$9452,23,FALSE),"niet bekend")))</f>
        <v>2776.49</v>
      </c>
      <c r="AF4460" s="213">
        <f>IF(B4460="","",(IFERROR(VLOOKUP(B4460,Projecten!A$4:X$9452,12,FALSE),"niet bekend")))</f>
        <v>2776.49</v>
      </c>
      <c r="AG4460" s="209"/>
    </row>
    <row r="4461" spans="1:33" x14ac:dyDescent="0.2">
      <c r="A4461" s="202">
        <v>47604</v>
      </c>
      <c r="B4461" s="261">
        <v>20190048</v>
      </c>
      <c r="C4461" s="243">
        <v>122665</v>
      </c>
      <c r="D4461" s="243">
        <v>699619</v>
      </c>
      <c r="E4461" s="202" t="s">
        <v>26</v>
      </c>
      <c r="F4461" s="202">
        <v>1</v>
      </c>
      <c r="G4461" s="202">
        <v>8</v>
      </c>
      <c r="H4461" s="202">
        <v>5</v>
      </c>
      <c r="I4461" s="202">
        <v>3</v>
      </c>
      <c r="J4461" s="262">
        <v>43501</v>
      </c>
      <c r="K4461" s="262">
        <v>43502</v>
      </c>
      <c r="L4461" s="263" t="s">
        <v>1485</v>
      </c>
      <c r="M4461" s="263" t="s">
        <v>1485</v>
      </c>
      <c r="N4461" s="254" t="s">
        <v>47</v>
      </c>
      <c r="O4461" s="254" t="s">
        <v>47</v>
      </c>
      <c r="P4461" s="254" t="s">
        <v>47</v>
      </c>
      <c r="Q4461" s="254" t="s">
        <v>47</v>
      </c>
      <c r="R4461" s="254" t="s">
        <v>47</v>
      </c>
      <c r="S4461" s="243"/>
      <c r="T4461" s="244" t="s">
        <v>47</v>
      </c>
      <c r="U4461" s="245" t="s">
        <v>6812</v>
      </c>
      <c r="V4461" s="246"/>
      <c r="W4461" s="202" t="s">
        <v>162</v>
      </c>
      <c r="X4461" s="265" t="s">
        <v>1341</v>
      </c>
      <c r="Y4461" s="248">
        <v>17</v>
      </c>
      <c r="Z4461" s="202"/>
      <c r="AA4461" s="202"/>
      <c r="AB4461" s="211"/>
      <c r="AC4461" s="268">
        <f>IF(B4461="","",(IFERROR(VLOOKUP(B4461,Projecten!A$4:X$9452,5,FALSE),"niet bekend")))</f>
        <v>1</v>
      </c>
      <c r="AD4461" s="213">
        <f t="shared" si="288"/>
        <v>3130.46</v>
      </c>
      <c r="AE4461" s="213">
        <f>IF(B4461="","",(IFERROR(VLOOKUP(B4461,Projecten!A$4:X$9452,23,FALSE),"niet bekend")))</f>
        <v>3130.46</v>
      </c>
      <c r="AF4461" s="213">
        <f>IF(B4461="","",(IFERROR(VLOOKUP(B4461,Projecten!A$4:X$9452,12,FALSE),"niet bekend")))</f>
        <v>3130.46</v>
      </c>
      <c r="AG4461" s="209"/>
    </row>
    <row r="4462" spans="1:33" x14ac:dyDescent="0.2">
      <c r="A4462" s="202">
        <v>47605</v>
      </c>
      <c r="B4462" s="261">
        <v>20190049</v>
      </c>
      <c r="C4462" s="243">
        <v>122665</v>
      </c>
      <c r="D4462" s="243">
        <v>674419</v>
      </c>
      <c r="E4462" s="202" t="s">
        <v>26</v>
      </c>
      <c r="F4462" s="202">
        <v>1</v>
      </c>
      <c r="G4462" s="202">
        <v>11</v>
      </c>
      <c r="H4462" s="202">
        <v>7</v>
      </c>
      <c r="I4462" s="202">
        <v>3</v>
      </c>
      <c r="J4462" s="262">
        <v>43501</v>
      </c>
      <c r="K4462" s="262">
        <v>43502</v>
      </c>
      <c r="L4462" s="263" t="s">
        <v>1485</v>
      </c>
      <c r="M4462" s="263" t="s">
        <v>1485</v>
      </c>
      <c r="N4462" s="254" t="s">
        <v>47</v>
      </c>
      <c r="O4462" s="254" t="s">
        <v>47</v>
      </c>
      <c r="P4462" s="254" t="s">
        <v>47</v>
      </c>
      <c r="Q4462" s="254" t="s">
        <v>47</v>
      </c>
      <c r="R4462" s="254" t="s">
        <v>47</v>
      </c>
      <c r="S4462" s="243"/>
      <c r="T4462" s="244" t="s">
        <v>47</v>
      </c>
      <c r="U4462" s="245" t="s">
        <v>6812</v>
      </c>
      <c r="V4462" s="246"/>
      <c r="W4462" s="202" t="s">
        <v>162</v>
      </c>
      <c r="X4462" s="1023" t="s">
        <v>6979</v>
      </c>
      <c r="Y4462" s="248">
        <v>24</v>
      </c>
      <c r="Z4462" s="202"/>
      <c r="AA4462" s="202"/>
      <c r="AB4462" s="211"/>
      <c r="AC4462" s="268">
        <f>IF(B4462="","",(IFERROR(VLOOKUP(B4462,Projecten!A$4:X$9452,5,FALSE),"niet bekend")))</f>
        <v>1</v>
      </c>
      <c r="AD4462" s="213">
        <f t="shared" si="288"/>
        <v>4911.05</v>
      </c>
      <c r="AE4462" s="213">
        <f>IF(B4462="","",(IFERROR(VLOOKUP(B4462,Projecten!A$4:X$9452,23,FALSE),"niet bekend")))</f>
        <v>4911.05</v>
      </c>
      <c r="AF4462" s="213">
        <f>IF(B4462="","",(IFERROR(VLOOKUP(B4462,Projecten!A$4:X$9452,12,FALSE),"niet bekend")))</f>
        <v>4911.05</v>
      </c>
      <c r="AG4462" s="209"/>
    </row>
    <row r="4463" spans="1:33" s="297" customFormat="1" x14ac:dyDescent="0.2">
      <c r="A4463" s="288">
        <v>47607</v>
      </c>
      <c r="B4463" s="289">
        <v>20190050</v>
      </c>
      <c r="C4463" s="271">
        <v>122674</v>
      </c>
      <c r="D4463" s="271" t="s">
        <v>6679</v>
      </c>
      <c r="E4463" s="288" t="s">
        <v>352</v>
      </c>
      <c r="F4463" s="288">
        <v>0</v>
      </c>
      <c r="G4463" s="288">
        <v>3</v>
      </c>
      <c r="H4463" s="288">
        <v>0</v>
      </c>
      <c r="I4463" s="288">
        <v>3</v>
      </c>
      <c r="J4463" s="313">
        <v>43510</v>
      </c>
      <c r="K4463" s="290" t="s">
        <v>1485</v>
      </c>
      <c r="L4463" s="290" t="s">
        <v>1485</v>
      </c>
      <c r="M4463" s="290" t="s">
        <v>1485</v>
      </c>
      <c r="N4463" s="291" t="s">
        <v>47</v>
      </c>
      <c r="O4463" s="291" t="s">
        <v>47</v>
      </c>
      <c r="P4463" s="291" t="s">
        <v>47</v>
      </c>
      <c r="Q4463" s="291" t="s">
        <v>47</v>
      </c>
      <c r="R4463" s="291" t="s">
        <v>47</v>
      </c>
      <c r="S4463" s="271"/>
      <c r="T4463" s="292" t="s">
        <v>47</v>
      </c>
      <c r="U4463" s="293" t="s">
        <v>6813</v>
      </c>
      <c r="V4463" s="294"/>
      <c r="W4463" s="288" t="s">
        <v>3757</v>
      </c>
      <c r="X4463" s="314" t="s">
        <v>1341</v>
      </c>
      <c r="Y4463" s="295">
        <v>11</v>
      </c>
      <c r="Z4463" s="288"/>
      <c r="AA4463" s="288"/>
      <c r="AB4463" s="296"/>
      <c r="AC4463" s="268">
        <f>IF(B4463="","",(IFERROR(VLOOKUP(B4463,Projecten!A$4:X$9452,5,FALSE),"niet bekend")))</f>
        <v>0</v>
      </c>
      <c r="AD4463" s="213">
        <f t="shared" si="288"/>
        <v>1517.91</v>
      </c>
      <c r="AE4463" s="213">
        <f>IF(B4463="","",(IFERROR(VLOOKUP(B4463,Projecten!A$4:X$9452,23,FALSE),"niet bekend")))</f>
        <v>1517.91</v>
      </c>
      <c r="AF4463" s="213">
        <f>IF(B4463="","",(IFERROR(VLOOKUP(B4463,Projecten!A$4:X$9452,12,FALSE),"niet bekend")))</f>
        <v>1517.91</v>
      </c>
    </row>
    <row r="4464" spans="1:33" x14ac:dyDescent="0.2">
      <c r="A4464" s="202">
        <v>47611</v>
      </c>
      <c r="B4464" s="261">
        <v>2018720</v>
      </c>
      <c r="C4464" s="243">
        <v>122676</v>
      </c>
      <c r="D4464" s="243" t="s">
        <v>6140</v>
      </c>
      <c r="E4464" s="202" t="s">
        <v>26</v>
      </c>
      <c r="F4464" s="202">
        <v>1</v>
      </c>
      <c r="G4464" s="202">
        <v>11</v>
      </c>
      <c r="H4464" s="202">
        <v>6</v>
      </c>
      <c r="I4464" s="202">
        <v>3</v>
      </c>
      <c r="J4464" s="262">
        <v>43511</v>
      </c>
      <c r="K4464" s="262">
        <v>43509</v>
      </c>
      <c r="L4464" s="263" t="s">
        <v>1485</v>
      </c>
      <c r="M4464" s="263" t="s">
        <v>1485</v>
      </c>
      <c r="N4464" s="254" t="s">
        <v>47</v>
      </c>
      <c r="O4464" s="254" t="s">
        <v>47</v>
      </c>
      <c r="P4464" s="254" t="s">
        <v>47</v>
      </c>
      <c r="Q4464" s="254" t="s">
        <v>47</v>
      </c>
      <c r="R4464" s="254" t="s">
        <v>47</v>
      </c>
      <c r="S4464" s="243"/>
      <c r="T4464" s="292" t="s">
        <v>47</v>
      </c>
      <c r="U4464" s="245" t="s">
        <v>6813</v>
      </c>
      <c r="V4464" s="246"/>
      <c r="W4464" s="202" t="s">
        <v>2265</v>
      </c>
      <c r="X4464" s="265" t="s">
        <v>1250</v>
      </c>
      <c r="Y4464" s="248">
        <v>21</v>
      </c>
      <c r="Z4464" s="202"/>
      <c r="AA4464" s="202"/>
      <c r="AB4464" s="211"/>
      <c r="AC4464" s="268">
        <f>IF(B4464="","",(IFERROR(VLOOKUP(B4464,Projecten!A$4:X$9452,5,FALSE),"niet bekend")))</f>
        <v>1</v>
      </c>
      <c r="AD4464" s="213">
        <f t="shared" si="288"/>
        <v>4175</v>
      </c>
      <c r="AE4464" s="213">
        <f>IF(B4464="","",(IFERROR(VLOOKUP(B4464,Projecten!A$4:X$9452,23,FALSE),"niet bekend")))</f>
        <v>4175</v>
      </c>
      <c r="AF4464" s="213">
        <f>IF(B4464="","",(IFERROR(VLOOKUP(B4464,Projecten!A$4:X$9452,12,FALSE),"niet bekend")))</f>
        <v>4175</v>
      </c>
      <c r="AG4464" s="209"/>
    </row>
    <row r="4465" spans="1:33" s="297" customFormat="1" x14ac:dyDescent="0.2">
      <c r="A4465" s="288">
        <v>47613</v>
      </c>
      <c r="B4465" s="271">
        <v>20190062</v>
      </c>
      <c r="C4465" s="271">
        <v>122677</v>
      </c>
      <c r="D4465" s="271">
        <v>674519</v>
      </c>
      <c r="E4465" s="288" t="s">
        <v>26</v>
      </c>
      <c r="F4465" s="288">
        <v>1</v>
      </c>
      <c r="G4465" s="288">
        <v>9</v>
      </c>
      <c r="H4465" s="288">
        <v>5</v>
      </c>
      <c r="I4465" s="288">
        <v>4</v>
      </c>
      <c r="J4465" s="315">
        <v>43508</v>
      </c>
      <c r="K4465" s="315">
        <v>43509</v>
      </c>
      <c r="L4465" s="316" t="s">
        <v>1485</v>
      </c>
      <c r="M4465" s="316" t="s">
        <v>1485</v>
      </c>
      <c r="N4465" s="291" t="s">
        <v>47</v>
      </c>
      <c r="O4465" s="291" t="s">
        <v>47</v>
      </c>
      <c r="P4465" s="291" t="s">
        <v>47</v>
      </c>
      <c r="Q4465" s="291" t="s">
        <v>47</v>
      </c>
      <c r="R4465" s="291" t="s">
        <v>47</v>
      </c>
      <c r="S4465" s="271"/>
      <c r="T4465" s="292" t="s">
        <v>47</v>
      </c>
      <c r="U4465" s="245" t="s">
        <v>6818</v>
      </c>
      <c r="V4465" s="246"/>
      <c r="W4465" s="202" t="s">
        <v>162</v>
      </c>
      <c r="X4465" s="314" t="s">
        <v>1341</v>
      </c>
      <c r="Y4465" s="295">
        <v>20</v>
      </c>
      <c r="Z4465" s="288"/>
      <c r="AA4465" s="288"/>
      <c r="AB4465" s="296"/>
      <c r="AC4465" s="268">
        <f>IF(B4465="","",(IFERROR(VLOOKUP(B4465,Projecten!A$4:X$9452,5,FALSE),"niet bekend")))</f>
        <v>1</v>
      </c>
      <c r="AD4465" s="213">
        <f t="shared" si="288"/>
        <v>3562.96</v>
      </c>
      <c r="AE4465" s="213">
        <f>IF(B4465="","",(IFERROR(VLOOKUP(B4465,Projecten!A$4:X$9452,23,FALSE),"niet bekend")))</f>
        <v>3562.96</v>
      </c>
      <c r="AF4465" s="213">
        <f>IF(B4465="","",(IFERROR(VLOOKUP(B4465,Projecten!A$4:X$9452,12,FALSE),"niet bekend")))</f>
        <v>3562.96</v>
      </c>
    </row>
    <row r="4466" spans="1:33" s="297" customFormat="1" x14ac:dyDescent="0.2">
      <c r="A4466" s="288">
        <v>47615</v>
      </c>
      <c r="B4466" s="271" t="s">
        <v>6724</v>
      </c>
      <c r="C4466" s="271" t="s">
        <v>6825</v>
      </c>
      <c r="D4466" s="271">
        <v>766119</v>
      </c>
      <c r="E4466" s="288" t="s">
        <v>26</v>
      </c>
      <c r="F4466" s="288">
        <v>1</v>
      </c>
      <c r="G4466" s="288">
        <v>10</v>
      </c>
      <c r="H4466" s="288">
        <v>5</v>
      </c>
      <c r="I4466" s="288">
        <v>3</v>
      </c>
      <c r="J4466" s="315">
        <v>43508</v>
      </c>
      <c r="K4466" s="315">
        <v>43509</v>
      </c>
      <c r="L4466" s="317">
        <v>43507</v>
      </c>
      <c r="M4466" s="316" t="s">
        <v>1485</v>
      </c>
      <c r="N4466" s="291" t="s">
        <v>47</v>
      </c>
      <c r="O4466" s="291" t="s">
        <v>47</v>
      </c>
      <c r="P4466" s="291" t="s">
        <v>47</v>
      </c>
      <c r="Q4466" s="291" t="s">
        <v>47</v>
      </c>
      <c r="R4466" s="291" t="s">
        <v>47</v>
      </c>
      <c r="S4466" s="271"/>
      <c r="T4466" s="292" t="s">
        <v>47</v>
      </c>
      <c r="U4466" s="245" t="s">
        <v>6818</v>
      </c>
      <c r="V4466" s="246"/>
      <c r="W4466" s="202" t="s">
        <v>162</v>
      </c>
      <c r="X4466" s="314" t="s">
        <v>6746</v>
      </c>
      <c r="Y4466" s="295">
        <v>29</v>
      </c>
      <c r="Z4466" s="288"/>
      <c r="AA4466" s="288"/>
      <c r="AB4466" s="296"/>
      <c r="AC4466" s="268">
        <f>IF(B4466="","",(IFERROR(VLOOKUP(B4466,Projecten!A$4:X$9452,5,FALSE),"niet bekend")))</f>
        <v>1</v>
      </c>
      <c r="AD4466" s="213">
        <f t="shared" si="288"/>
        <v>6846.26</v>
      </c>
      <c r="AE4466" s="213">
        <f>IF(B4466="","",(IFERROR(VLOOKUP(B4466,Projecten!A$4:X$9452,23,FALSE),"niet bekend")))</f>
        <v>6846.26</v>
      </c>
      <c r="AF4466" s="213">
        <f>IF(B4466="","",(IFERROR(VLOOKUP(B4466,Projecten!A$4:X$9452,12,FALSE),"niet bekend")))</f>
        <v>6846.26</v>
      </c>
    </row>
    <row r="4467" spans="1:33" s="312" customFormat="1" x14ac:dyDescent="0.2">
      <c r="A4467" s="298"/>
      <c r="B4467" s="299"/>
      <c r="C4467" s="299"/>
      <c r="D4467" s="300"/>
      <c r="E4467" s="300"/>
      <c r="F4467" s="300"/>
      <c r="G4467" s="300"/>
      <c r="H4467" s="300"/>
      <c r="I4467" s="300"/>
      <c r="J4467" s="301"/>
      <c r="K4467" s="301"/>
      <c r="L4467" s="301"/>
      <c r="M4467" s="302"/>
      <c r="N4467" s="302"/>
      <c r="O4467" s="302"/>
      <c r="P4467" s="302"/>
      <c r="Q4467" s="302"/>
      <c r="R4467" s="302"/>
      <c r="S4467" s="303"/>
      <c r="T4467" s="304"/>
      <c r="U4467" s="305"/>
      <c r="V4467" s="306"/>
      <c r="W4467" s="307"/>
      <c r="X4467" s="307"/>
      <c r="Y4467" s="307"/>
      <c r="Z4467" s="298"/>
      <c r="AA4467" s="308"/>
      <c r="AB4467" s="309"/>
      <c r="AC4467" s="310"/>
      <c r="AD4467" s="311"/>
      <c r="AE4467" s="311"/>
      <c r="AF4467" s="311"/>
    </row>
    <row r="4468" spans="1:33" s="236" customFormat="1" x14ac:dyDescent="0.2">
      <c r="A4468" s="220"/>
      <c r="B4468" s="221"/>
      <c r="C4468" s="221"/>
      <c r="D4468" s="222">
        <f>SUM(G4468:I4468)</f>
        <v>446</v>
      </c>
      <c r="E4468" s="220"/>
      <c r="F4468" s="220">
        <f>SUM(F4469:F4504)</f>
        <v>24</v>
      </c>
      <c r="G4468" s="220">
        <f>SUM(G4469:G4504)</f>
        <v>244</v>
      </c>
      <c r="H4468" s="220">
        <f>SUM(H4469:H4504)</f>
        <v>127</v>
      </c>
      <c r="I4468" s="220">
        <f>SUM(I4469:I4504)</f>
        <v>75</v>
      </c>
      <c r="J4468" s="223"/>
      <c r="K4468" s="223"/>
      <c r="L4468" s="223"/>
      <c r="M4468" s="224"/>
      <c r="N4468" s="224"/>
      <c r="O4468" s="224"/>
      <c r="P4468" s="224"/>
      <c r="Q4468" s="224"/>
      <c r="R4468" s="224"/>
      <c r="S4468" s="225">
        <v>9</v>
      </c>
      <c r="T4468" s="226"/>
      <c r="U4468" s="227"/>
      <c r="V4468" s="228"/>
      <c r="W4468" s="229"/>
      <c r="X4468" s="230">
        <f>SUM(Y4468:Y4504)</f>
        <v>541.25</v>
      </c>
      <c r="Y4468" s="231"/>
      <c r="Z4468" s="231">
        <v>0</v>
      </c>
      <c r="AA4468" s="232">
        <f>X4468-Z4468</f>
        <v>541.25</v>
      </c>
      <c r="AB4468" s="233" t="str">
        <f>CONCATENATE("week ",S4468)</f>
        <v>week 9</v>
      </c>
      <c r="AC4468" s="234"/>
      <c r="AD4468" s="235">
        <f>SUM(AD4469:AD4504)</f>
        <v>94029.73000000001</v>
      </c>
      <c r="AE4468" s="235"/>
      <c r="AF4468" s="235"/>
    </row>
    <row r="4469" spans="1:33" x14ac:dyDescent="0.2">
      <c r="A4469" s="202"/>
      <c r="B4469" s="237"/>
      <c r="C4469" s="238"/>
      <c r="D4469" s="239"/>
      <c r="E4469" s="240"/>
      <c r="F4469" s="240"/>
      <c r="G4469" s="240"/>
      <c r="H4469" s="240"/>
      <c r="I4469" s="240"/>
      <c r="J4469" s="241"/>
      <c r="K4469" s="241"/>
      <c r="L4469" s="241"/>
      <c r="M4469" s="242"/>
      <c r="N4469" s="242"/>
      <c r="O4469" s="242"/>
      <c r="P4469" s="242"/>
      <c r="Q4469" s="242"/>
      <c r="R4469" s="242"/>
      <c r="S4469" s="243" t="s">
        <v>5746</v>
      </c>
      <c r="T4469" s="244"/>
      <c r="U4469" s="245"/>
      <c r="V4469" s="246"/>
      <c r="X4469" s="247" t="s">
        <v>4856</v>
      </c>
      <c r="Y4469" s="248"/>
      <c r="Z4469" s="202"/>
      <c r="AA4469" s="202"/>
      <c r="AB4469" s="211"/>
      <c r="AC4469" s="249" t="str">
        <f>IF(B4469="","",(IFERROR(VLOOKUP(B4469,Projecten!A$4:X$9452,5,FALSE),"niet bekend")))</f>
        <v/>
      </c>
      <c r="AD4469" s="213" t="str">
        <f>IF(AC4469="","",(IF(F4469=0,AF4469,(F4469/AC4469*AF4469))))</f>
        <v/>
      </c>
      <c r="AE4469" s="213" t="str">
        <f>IF(B4469="","",(IFERROR(VLOOKUP(B4469,Projecten!A$4:X$9452,23,FALSE),"niet bekend")))</f>
        <v/>
      </c>
      <c r="AF4469" s="213" t="str">
        <f>IF(B4469="","",(IFERROR(VLOOKUP(B4469,Projecten!A$4:X$9452,12,FALSE),"niet bekend")))</f>
        <v/>
      </c>
      <c r="AG4469" s="209"/>
    </row>
    <row r="4470" spans="1:33" x14ac:dyDescent="0.2">
      <c r="A4470" s="202"/>
      <c r="B4470" s="237"/>
      <c r="C4470" s="238"/>
      <c r="D4470" s="239"/>
      <c r="E4470" s="240"/>
      <c r="F4470" s="240"/>
      <c r="G4470" s="240"/>
      <c r="H4470" s="240"/>
      <c r="I4470" s="240"/>
      <c r="J4470" s="241"/>
      <c r="K4470" s="241"/>
      <c r="L4470" s="241"/>
      <c r="M4470" s="242"/>
      <c r="N4470" s="242"/>
      <c r="O4470" s="242"/>
      <c r="P4470" s="242"/>
      <c r="Q4470" s="242"/>
      <c r="R4470" s="242"/>
      <c r="S4470" s="243">
        <v>2019</v>
      </c>
      <c r="T4470" s="244"/>
      <c r="U4470" s="245"/>
      <c r="V4470" s="246"/>
      <c r="X4470" s="247"/>
      <c r="Y4470" s="248"/>
      <c r="Z4470" s="202"/>
      <c r="AA4470" s="202"/>
      <c r="AB4470" s="211"/>
      <c r="AC4470" s="249"/>
      <c r="AG4470" s="209"/>
    </row>
    <row r="4471" spans="1:33" s="259" customFormat="1" x14ac:dyDescent="0.2">
      <c r="A4471" s="202">
        <v>48107</v>
      </c>
      <c r="B4471" s="250"/>
      <c r="C4471" s="251"/>
      <c r="D4471" s="252" t="s">
        <v>7003</v>
      </c>
      <c r="E4471" s="239"/>
      <c r="F4471" s="239"/>
      <c r="G4471" s="239"/>
      <c r="H4471" s="239"/>
      <c r="I4471" s="239"/>
      <c r="J4471" s="253"/>
      <c r="K4471" s="253"/>
      <c r="L4471" s="253"/>
      <c r="M4471" s="253"/>
      <c r="N4471" s="254"/>
      <c r="O4471" s="254"/>
      <c r="P4471" s="254"/>
      <c r="Q4471" s="254"/>
      <c r="R4471" s="254"/>
      <c r="S4471" s="243"/>
      <c r="T4471" s="253"/>
      <c r="U4471" s="255"/>
      <c r="V4471" s="256"/>
      <c r="W4471" s="260"/>
      <c r="X4471" s="239"/>
      <c r="Y4471" s="257">
        <v>6</v>
      </c>
      <c r="Z4471" s="239"/>
      <c r="AA4471" s="239"/>
      <c r="AB4471" s="258"/>
      <c r="AC4471" s="249"/>
      <c r="AD4471" s="213"/>
      <c r="AE4471" s="213"/>
      <c r="AF4471" s="213"/>
    </row>
    <row r="4472" spans="1:33" s="259" customFormat="1" x14ac:dyDescent="0.2">
      <c r="A4472" s="202">
        <v>48108</v>
      </c>
      <c r="B4472" s="250"/>
      <c r="C4472" s="251"/>
      <c r="D4472" s="252" t="s">
        <v>7034</v>
      </c>
      <c r="E4472" s="239"/>
      <c r="F4472" s="239"/>
      <c r="G4472" s="239"/>
      <c r="H4472" s="239"/>
      <c r="I4472" s="239"/>
      <c r="J4472" s="253"/>
      <c r="K4472" s="253"/>
      <c r="L4472" s="253"/>
      <c r="M4472" s="253"/>
      <c r="N4472" s="254"/>
      <c r="O4472" s="254"/>
      <c r="P4472" s="254"/>
      <c r="Q4472" s="254"/>
      <c r="R4472" s="254"/>
      <c r="S4472" s="243"/>
      <c r="T4472" s="253"/>
      <c r="U4472" s="255"/>
      <c r="V4472" s="256"/>
      <c r="W4472" s="260"/>
      <c r="X4472" s="239"/>
      <c r="Y4472" s="257">
        <v>12</v>
      </c>
      <c r="Z4472" s="239"/>
      <c r="AA4472" s="239"/>
      <c r="AB4472" s="258"/>
      <c r="AC4472" s="249"/>
      <c r="AD4472" s="213"/>
      <c r="AE4472" s="213"/>
      <c r="AF4472" s="213"/>
    </row>
    <row r="4473" spans="1:33" s="259" customFormat="1" x14ac:dyDescent="0.2">
      <c r="A4473" s="202">
        <v>48291</v>
      </c>
      <c r="B4473" s="250"/>
      <c r="C4473" s="251"/>
      <c r="D4473" s="252" t="s">
        <v>7039</v>
      </c>
      <c r="E4473" s="239"/>
      <c r="F4473" s="239"/>
      <c r="G4473" s="239"/>
      <c r="H4473" s="239"/>
      <c r="I4473" s="239"/>
      <c r="J4473" s="253"/>
      <c r="K4473" s="253"/>
      <c r="L4473" s="253"/>
      <c r="M4473" s="253"/>
      <c r="N4473" s="254"/>
      <c r="O4473" s="254"/>
      <c r="P4473" s="254"/>
      <c r="Q4473" s="254"/>
      <c r="R4473" s="254"/>
      <c r="S4473" s="243"/>
      <c r="T4473" s="253"/>
      <c r="U4473" s="255"/>
      <c r="V4473" s="256"/>
      <c r="W4473" s="260"/>
      <c r="X4473" s="239"/>
      <c r="Y4473" s="257">
        <v>1.25</v>
      </c>
      <c r="Z4473" s="239"/>
      <c r="AA4473" s="239"/>
      <c r="AB4473" s="258"/>
      <c r="AC4473" s="249"/>
      <c r="AD4473" s="213"/>
      <c r="AE4473" s="213"/>
      <c r="AF4473" s="213"/>
    </row>
    <row r="4474" spans="1:33" s="259" customFormat="1" x14ac:dyDescent="0.2">
      <c r="A4474" s="202"/>
      <c r="B4474" s="250"/>
      <c r="C4474" s="251"/>
      <c r="D4474" s="252"/>
      <c r="E4474" s="239"/>
      <c r="F4474" s="239"/>
      <c r="G4474" s="239"/>
      <c r="H4474" s="239"/>
      <c r="I4474" s="239"/>
      <c r="J4474" s="253"/>
      <c r="K4474" s="253"/>
      <c r="L4474" s="253"/>
      <c r="M4474" s="253"/>
      <c r="N4474" s="254"/>
      <c r="O4474" s="254"/>
      <c r="P4474" s="254"/>
      <c r="Q4474" s="254"/>
      <c r="R4474" s="254"/>
      <c r="S4474" s="251"/>
      <c r="T4474" s="253"/>
      <c r="U4474" s="255"/>
      <c r="V4474" s="256"/>
      <c r="W4474" s="239"/>
      <c r="X4474" s="239"/>
      <c r="Y4474" s="257"/>
      <c r="Z4474" s="239"/>
      <c r="AA4474" s="239"/>
      <c r="AB4474" s="258"/>
      <c r="AC4474" s="249" t="str">
        <f>IF(B4474="","",(IFERROR(VLOOKUP(B4474,Projecten!A$4:X$9452,5,FALSE),"niet bekend")))</f>
        <v/>
      </c>
      <c r="AD4474" s="213" t="str">
        <f t="shared" ref="AD4474:AD4488" si="289">IF(AC4474="","",(IF(F4474=0,AF4474,(F4474/AC4474*AF4474))))</f>
        <v/>
      </c>
      <c r="AE4474" s="213" t="str">
        <f>IF(B4474="","",(IFERROR(VLOOKUP(B4474,Projecten!A$4:X$9452,23,FALSE),"niet bekend")))</f>
        <v/>
      </c>
      <c r="AF4474" s="213" t="str">
        <f>IF(B4474="","",(IFERROR(VLOOKUP(B4474,Projecten!A$4:X$9452,12,FALSE),"niet bekend")))</f>
        <v/>
      </c>
    </row>
    <row r="4475" spans="1:33" x14ac:dyDescent="0.2">
      <c r="A4475" s="202">
        <v>48109</v>
      </c>
      <c r="B4475" s="261">
        <v>2018715</v>
      </c>
      <c r="C4475" s="243">
        <v>122675</v>
      </c>
      <c r="D4475" s="243" t="s">
        <v>6786</v>
      </c>
      <c r="E4475" s="202" t="s">
        <v>26</v>
      </c>
      <c r="F4475" s="202">
        <v>1</v>
      </c>
      <c r="G4475" s="202">
        <v>11</v>
      </c>
      <c r="H4475" s="202">
        <v>6</v>
      </c>
      <c r="I4475" s="202">
        <v>3</v>
      </c>
      <c r="J4475" s="262">
        <v>43504</v>
      </c>
      <c r="K4475" s="262">
        <v>43502</v>
      </c>
      <c r="L4475" s="263" t="s">
        <v>1485</v>
      </c>
      <c r="M4475" s="263" t="s">
        <v>1485</v>
      </c>
      <c r="N4475" s="254" t="s">
        <v>47</v>
      </c>
      <c r="O4475" s="254" t="s">
        <v>47</v>
      </c>
      <c r="P4475" s="254" t="s">
        <v>47</v>
      </c>
      <c r="Q4475" s="254" t="s">
        <v>47</v>
      </c>
      <c r="R4475" s="254" t="s">
        <v>47</v>
      </c>
      <c r="S4475" s="243"/>
      <c r="T4475" s="1010" t="s">
        <v>47</v>
      </c>
      <c r="U4475" s="245" t="s">
        <v>6813</v>
      </c>
      <c r="V4475" s="246"/>
      <c r="W4475" s="202" t="s">
        <v>2265</v>
      </c>
      <c r="X4475" s="265" t="s">
        <v>6772</v>
      </c>
      <c r="Y4475" s="248">
        <v>21</v>
      </c>
      <c r="Z4475" s="202"/>
      <c r="AA4475" s="202"/>
      <c r="AB4475" s="211"/>
      <c r="AC4475" s="268">
        <f>IF(B4475="","",(IFERROR(VLOOKUP(B4475,Projecten!A$4:X$9452,5,FALSE),"niet bekend")))</f>
        <v>1</v>
      </c>
      <c r="AD4475" s="213">
        <f t="shared" si="289"/>
        <v>4175</v>
      </c>
      <c r="AE4475" s="213">
        <f>IF(B4475="","",(IFERROR(VLOOKUP(B4475,Projecten!A$4:X$9452,23,FALSE),"niet bekend")))</f>
        <v>4175</v>
      </c>
      <c r="AF4475" s="213">
        <f>IF(B4475="","",(IFERROR(VLOOKUP(B4475,Projecten!A$4:X$9452,12,FALSE),"niet bekend")))</f>
        <v>4175</v>
      </c>
      <c r="AG4475" s="209"/>
    </row>
    <row r="4476" spans="1:33" x14ac:dyDescent="0.2">
      <c r="A4476" s="202">
        <v>48110</v>
      </c>
      <c r="B4476" s="261">
        <v>2018718</v>
      </c>
      <c r="C4476" s="243">
        <v>122675</v>
      </c>
      <c r="D4476" s="243" t="s">
        <v>6138</v>
      </c>
      <c r="E4476" s="202" t="s">
        <v>26</v>
      </c>
      <c r="F4476" s="202">
        <v>1</v>
      </c>
      <c r="G4476" s="202">
        <v>11</v>
      </c>
      <c r="H4476" s="202">
        <v>6</v>
      </c>
      <c r="I4476" s="202">
        <v>3</v>
      </c>
      <c r="J4476" s="262">
        <v>43511</v>
      </c>
      <c r="K4476" s="262">
        <v>43509</v>
      </c>
      <c r="L4476" s="263" t="s">
        <v>1485</v>
      </c>
      <c r="M4476" s="263" t="s">
        <v>1485</v>
      </c>
      <c r="N4476" s="254" t="s">
        <v>47</v>
      </c>
      <c r="O4476" s="254" t="s">
        <v>47</v>
      </c>
      <c r="P4476" s="254" t="s">
        <v>47</v>
      </c>
      <c r="Q4476" s="254" t="s">
        <v>47</v>
      </c>
      <c r="R4476" s="254" t="s">
        <v>47</v>
      </c>
      <c r="S4476" s="243"/>
      <c r="T4476" s="1010" t="s">
        <v>47</v>
      </c>
      <c r="U4476" s="245" t="s">
        <v>6813</v>
      </c>
      <c r="V4476" s="246"/>
      <c r="W4476" s="202" t="s">
        <v>2265</v>
      </c>
      <c r="X4476" s="265" t="s">
        <v>1250</v>
      </c>
      <c r="Y4476" s="248">
        <v>21</v>
      </c>
      <c r="Z4476" s="202"/>
      <c r="AA4476" s="202"/>
      <c r="AB4476" s="211"/>
      <c r="AC4476" s="268">
        <f>IF(B4476="","",(IFERROR(VLOOKUP(B4476,Projecten!A$4:X$9452,5,FALSE),"niet bekend")))</f>
        <v>1</v>
      </c>
      <c r="AD4476" s="213">
        <f t="shared" si="289"/>
        <v>4175</v>
      </c>
      <c r="AE4476" s="213">
        <f>IF(B4476="","",(IFERROR(VLOOKUP(B4476,Projecten!A$4:X$9452,23,FALSE),"niet bekend")))</f>
        <v>4175</v>
      </c>
      <c r="AF4476" s="213">
        <f>IF(B4476="","",(IFERROR(VLOOKUP(B4476,Projecten!A$4:X$9452,12,FALSE),"niet bekend")))</f>
        <v>4175</v>
      </c>
      <c r="AG4476" s="209"/>
    </row>
    <row r="4477" spans="1:33" x14ac:dyDescent="0.2">
      <c r="A4477" s="202">
        <v>48111</v>
      </c>
      <c r="B4477" s="261">
        <v>2018719</v>
      </c>
      <c r="C4477" s="243">
        <v>122676</v>
      </c>
      <c r="D4477" s="243" t="s">
        <v>6139</v>
      </c>
      <c r="E4477" s="202" t="s">
        <v>26</v>
      </c>
      <c r="F4477" s="202">
        <v>1</v>
      </c>
      <c r="G4477" s="202">
        <v>11</v>
      </c>
      <c r="H4477" s="202">
        <v>6</v>
      </c>
      <c r="I4477" s="202">
        <v>3</v>
      </c>
      <c r="J4477" s="262">
        <v>43511</v>
      </c>
      <c r="K4477" s="262">
        <v>43509</v>
      </c>
      <c r="L4477" s="263" t="s">
        <v>1485</v>
      </c>
      <c r="M4477" s="263" t="s">
        <v>1485</v>
      </c>
      <c r="N4477" s="254" t="s">
        <v>47</v>
      </c>
      <c r="O4477" s="254" t="s">
        <v>47</v>
      </c>
      <c r="P4477" s="254" t="s">
        <v>47</v>
      </c>
      <c r="Q4477" s="254" t="s">
        <v>47</v>
      </c>
      <c r="R4477" s="254" t="s">
        <v>47</v>
      </c>
      <c r="S4477" s="243"/>
      <c r="T4477" s="1010" t="s">
        <v>47</v>
      </c>
      <c r="U4477" s="245" t="s">
        <v>6813</v>
      </c>
      <c r="V4477" s="246"/>
      <c r="W4477" s="202" t="s">
        <v>2265</v>
      </c>
      <c r="X4477" s="265" t="s">
        <v>1250</v>
      </c>
      <c r="Y4477" s="248">
        <v>21</v>
      </c>
      <c r="Z4477" s="202"/>
      <c r="AA4477" s="202"/>
      <c r="AB4477" s="211"/>
      <c r="AC4477" s="268">
        <f>IF(B4477="","",(IFERROR(VLOOKUP(B4477,Projecten!A$4:X$9452,5,FALSE),"niet bekend")))</f>
        <v>1</v>
      </c>
      <c r="AD4477" s="213">
        <f t="shared" si="289"/>
        <v>4175</v>
      </c>
      <c r="AE4477" s="213">
        <f>IF(B4477="","",(IFERROR(VLOOKUP(B4477,Projecten!A$4:X$9452,23,FALSE),"niet bekend")))</f>
        <v>4175</v>
      </c>
      <c r="AF4477" s="213">
        <f>IF(B4477="","",(IFERROR(VLOOKUP(B4477,Projecten!A$4:X$9452,12,FALSE),"niet bekend")))</f>
        <v>4175</v>
      </c>
      <c r="AG4477" s="209"/>
    </row>
    <row r="4478" spans="1:33" s="297" customFormat="1" x14ac:dyDescent="0.2">
      <c r="A4478" s="288">
        <v>48112</v>
      </c>
      <c r="B4478" s="289">
        <v>20190046</v>
      </c>
      <c r="C4478" s="271">
        <v>122677</v>
      </c>
      <c r="D4478" s="271">
        <v>776619</v>
      </c>
      <c r="E4478" s="288" t="s">
        <v>26</v>
      </c>
      <c r="F4478" s="288">
        <v>1</v>
      </c>
      <c r="G4478" s="288">
        <v>9</v>
      </c>
      <c r="H4478" s="288">
        <v>5</v>
      </c>
      <c r="I4478" s="288">
        <v>2</v>
      </c>
      <c r="J4478" s="315">
        <v>43501</v>
      </c>
      <c r="K4478" s="315">
        <v>43502</v>
      </c>
      <c r="L4478" s="290" t="s">
        <v>1485</v>
      </c>
      <c r="M4478" s="290" t="s">
        <v>1485</v>
      </c>
      <c r="N4478" s="291" t="s">
        <v>47</v>
      </c>
      <c r="O4478" s="291" t="s">
        <v>47</v>
      </c>
      <c r="P4478" s="291" t="s">
        <v>47</v>
      </c>
      <c r="Q4478" s="291" t="s">
        <v>47</v>
      </c>
      <c r="R4478" s="291" t="s">
        <v>47</v>
      </c>
      <c r="S4478" s="271"/>
      <c r="T4478" s="1010" t="s">
        <v>47</v>
      </c>
      <c r="U4478" s="245" t="s">
        <v>6818</v>
      </c>
      <c r="V4478" s="294"/>
      <c r="W4478" s="288" t="s">
        <v>162</v>
      </c>
      <c r="X4478" s="314" t="s">
        <v>1341</v>
      </c>
      <c r="Y4478" s="295">
        <v>14</v>
      </c>
      <c r="Z4478" s="288"/>
      <c r="AA4478" s="288"/>
      <c r="AB4478" s="296"/>
      <c r="AC4478" s="268">
        <f>IF(B4478="","",(IFERROR(VLOOKUP(B4478,Projecten!A$4:X$9452,5,FALSE),"niet bekend")))</f>
        <v>1</v>
      </c>
      <c r="AD4478" s="213">
        <f t="shared" si="289"/>
        <v>2776.49</v>
      </c>
      <c r="AE4478" s="213">
        <f>IF(B4478="","",(IFERROR(VLOOKUP(B4478,Projecten!A$4:X$9452,23,FALSE),"niet bekend")))</f>
        <v>2776.49</v>
      </c>
      <c r="AF4478" s="213">
        <f>IF(B4478="","",(IFERROR(VLOOKUP(B4478,Projecten!A$4:X$9452,12,FALSE),"niet bekend")))</f>
        <v>2776.49</v>
      </c>
    </row>
    <row r="4479" spans="1:33" x14ac:dyDescent="0.2">
      <c r="A4479" s="202">
        <v>48113</v>
      </c>
      <c r="B4479" s="261">
        <v>20190044</v>
      </c>
      <c r="C4479" s="243">
        <v>122677</v>
      </c>
      <c r="D4479" s="243">
        <v>776719</v>
      </c>
      <c r="E4479" s="202" t="s">
        <v>26</v>
      </c>
      <c r="F4479" s="202">
        <v>1</v>
      </c>
      <c r="G4479" s="202">
        <v>9</v>
      </c>
      <c r="H4479" s="202">
        <v>5</v>
      </c>
      <c r="I4479" s="202">
        <v>2</v>
      </c>
      <c r="J4479" s="262">
        <v>43501</v>
      </c>
      <c r="K4479" s="262">
        <v>43502</v>
      </c>
      <c r="L4479" s="263" t="s">
        <v>1485</v>
      </c>
      <c r="M4479" s="263" t="s">
        <v>1485</v>
      </c>
      <c r="N4479" s="254" t="s">
        <v>47</v>
      </c>
      <c r="O4479" s="254" t="s">
        <v>47</v>
      </c>
      <c r="P4479" s="254" t="s">
        <v>47</v>
      </c>
      <c r="Q4479" s="254" t="s">
        <v>47</v>
      </c>
      <c r="R4479" s="254" t="s">
        <v>47</v>
      </c>
      <c r="S4479" s="243"/>
      <c r="T4479" s="1010" t="s">
        <v>47</v>
      </c>
      <c r="U4479" s="245" t="s">
        <v>6818</v>
      </c>
      <c r="V4479" s="246"/>
      <c r="W4479" s="202" t="s">
        <v>162</v>
      </c>
      <c r="X4479" s="265" t="s">
        <v>1341</v>
      </c>
      <c r="Y4479" s="248">
        <v>14</v>
      </c>
      <c r="Z4479" s="202"/>
      <c r="AA4479" s="202"/>
      <c r="AB4479" s="211"/>
      <c r="AC4479" s="268">
        <f>IF(B4479="","",(IFERROR(VLOOKUP(B4479,Projecten!A$4:X$9452,5,FALSE),"niet bekend")))</f>
        <v>1</v>
      </c>
      <c r="AD4479" s="213">
        <f t="shared" si="289"/>
        <v>2776.49</v>
      </c>
      <c r="AE4479" s="213">
        <f>IF(B4479="","",(IFERROR(VLOOKUP(B4479,Projecten!A$4:X$9452,23,FALSE),"niet bekend")))</f>
        <v>2776.49</v>
      </c>
      <c r="AF4479" s="213">
        <f>IF(B4479="","",(IFERROR(VLOOKUP(B4479,Projecten!A$4:X$9452,12,FALSE),"niet bekend")))</f>
        <v>2776.49</v>
      </c>
      <c r="AG4479" s="209"/>
    </row>
    <row r="4480" spans="1:33" s="297" customFormat="1" x14ac:dyDescent="0.2">
      <c r="A4480" s="288">
        <v>48114</v>
      </c>
      <c r="B4480" s="271">
        <v>20190066</v>
      </c>
      <c r="C4480" s="271">
        <v>122679</v>
      </c>
      <c r="D4480" s="271">
        <v>782019</v>
      </c>
      <c r="E4480" s="288" t="s">
        <v>26</v>
      </c>
      <c r="F4480" s="288">
        <v>1</v>
      </c>
      <c r="G4480" s="288">
        <v>8</v>
      </c>
      <c r="H4480" s="288">
        <v>5</v>
      </c>
      <c r="I4480" s="288">
        <v>3</v>
      </c>
      <c r="J4480" s="315">
        <v>43508</v>
      </c>
      <c r="K4480" s="315">
        <v>43509</v>
      </c>
      <c r="L4480" s="316"/>
      <c r="M4480" s="316"/>
      <c r="N4480" s="291" t="s">
        <v>47</v>
      </c>
      <c r="O4480" s="291" t="s">
        <v>47</v>
      </c>
      <c r="P4480" s="291" t="s">
        <v>47</v>
      </c>
      <c r="Q4480" s="291" t="s">
        <v>47</v>
      </c>
      <c r="R4480" s="291" t="s">
        <v>47</v>
      </c>
      <c r="S4480" s="271"/>
      <c r="T4480" s="1010" t="s">
        <v>47</v>
      </c>
      <c r="U4480" s="245" t="s">
        <v>6818</v>
      </c>
      <c r="V4480" s="246"/>
      <c r="W4480" s="202" t="s">
        <v>162</v>
      </c>
      <c r="X4480" s="314"/>
      <c r="Y4480" s="295">
        <v>17</v>
      </c>
      <c r="Z4480" s="288"/>
      <c r="AA4480" s="288"/>
      <c r="AB4480" s="296"/>
      <c r="AC4480" s="268">
        <f>IF(B4480="","",(IFERROR(VLOOKUP(B4480,Projecten!A$4:X$9452,5,FALSE),"niet bekend")))</f>
        <v>1</v>
      </c>
      <c r="AD4480" s="213">
        <f t="shared" si="289"/>
        <v>3129.88</v>
      </c>
      <c r="AE4480" s="213">
        <f>IF(B4480="","",(IFERROR(VLOOKUP(B4480,Projecten!A$4:X$9452,23,FALSE),"niet bekend")))</f>
        <v>3129.88</v>
      </c>
      <c r="AF4480" s="213">
        <f>IF(B4480="","",(IFERROR(VLOOKUP(B4480,Projecten!A$4:X$9452,12,FALSE),"niet bekend")))</f>
        <v>3129.88</v>
      </c>
    </row>
    <row r="4481" spans="1:33" s="297" customFormat="1" x14ac:dyDescent="0.2">
      <c r="A4481" s="288">
        <v>48115</v>
      </c>
      <c r="B4481" s="271">
        <v>20190065</v>
      </c>
      <c r="C4481" s="271">
        <v>122679</v>
      </c>
      <c r="D4481" s="271">
        <v>673019</v>
      </c>
      <c r="E4481" s="288" t="s">
        <v>26</v>
      </c>
      <c r="F4481" s="288">
        <v>1</v>
      </c>
      <c r="G4481" s="288">
        <v>11</v>
      </c>
      <c r="H4481" s="288">
        <v>6</v>
      </c>
      <c r="I4481" s="288">
        <v>3</v>
      </c>
      <c r="J4481" s="315">
        <v>43508</v>
      </c>
      <c r="K4481" s="315">
        <v>43509</v>
      </c>
      <c r="L4481" s="316" t="s">
        <v>1485</v>
      </c>
      <c r="M4481" s="316" t="s">
        <v>1485</v>
      </c>
      <c r="N4481" s="291" t="s">
        <v>47</v>
      </c>
      <c r="O4481" s="291" t="s">
        <v>47</v>
      </c>
      <c r="P4481" s="291" t="s">
        <v>47</v>
      </c>
      <c r="Q4481" s="291" t="s">
        <v>47</v>
      </c>
      <c r="R4481" s="291" t="s">
        <v>47</v>
      </c>
      <c r="S4481" s="271"/>
      <c r="T4481" s="1010" t="s">
        <v>47</v>
      </c>
      <c r="U4481" s="245" t="s">
        <v>6818</v>
      </c>
      <c r="V4481" s="246"/>
      <c r="W4481" s="202" t="s">
        <v>162</v>
      </c>
      <c r="X4481" s="314" t="s">
        <v>6999</v>
      </c>
      <c r="Y4481" s="295">
        <v>22</v>
      </c>
      <c r="Z4481" s="288"/>
      <c r="AA4481" s="288"/>
      <c r="AB4481" s="296"/>
      <c r="AC4481" s="268">
        <f>IF(B4481="","",(IFERROR(VLOOKUP(B4481,Projecten!A$4:X$9452,5,FALSE),"niet bekend")))</f>
        <v>1</v>
      </c>
      <c r="AD4481" s="213">
        <f t="shared" si="289"/>
        <v>4027.02</v>
      </c>
      <c r="AE4481" s="213">
        <f>IF(B4481="","",(IFERROR(VLOOKUP(B4481,Projecten!A$4:X$9452,23,FALSE),"niet bekend")))</f>
        <v>4027.02</v>
      </c>
      <c r="AF4481" s="213">
        <f>IF(B4481="","",(IFERROR(VLOOKUP(B4481,Projecten!A$4:X$9452,12,FALSE),"niet bekend")))</f>
        <v>4027.02</v>
      </c>
    </row>
    <row r="4482" spans="1:33" s="297" customFormat="1" x14ac:dyDescent="0.2">
      <c r="A4482" s="288">
        <v>48116</v>
      </c>
      <c r="B4482" s="271">
        <v>20190064</v>
      </c>
      <c r="C4482" s="271">
        <v>122679</v>
      </c>
      <c r="D4482" s="271">
        <v>749119</v>
      </c>
      <c r="E4482" s="288" t="s">
        <v>26</v>
      </c>
      <c r="F4482" s="288">
        <v>1</v>
      </c>
      <c r="G4482" s="288">
        <v>8</v>
      </c>
      <c r="H4482" s="288">
        <v>5</v>
      </c>
      <c r="I4482" s="288">
        <v>3</v>
      </c>
      <c r="J4482" s="315">
        <v>43508</v>
      </c>
      <c r="K4482" s="315">
        <v>43509</v>
      </c>
      <c r="L4482" s="316" t="s">
        <v>1485</v>
      </c>
      <c r="M4482" s="316" t="s">
        <v>1485</v>
      </c>
      <c r="N4482" s="291" t="s">
        <v>47</v>
      </c>
      <c r="O4482" s="291" t="s">
        <v>47</v>
      </c>
      <c r="P4482" s="291" t="s">
        <v>47</v>
      </c>
      <c r="Q4482" s="291" t="s">
        <v>47</v>
      </c>
      <c r="R4482" s="291" t="s">
        <v>47</v>
      </c>
      <c r="S4482" s="271"/>
      <c r="T4482" s="1010" t="s">
        <v>47</v>
      </c>
      <c r="U4482" s="245" t="s">
        <v>6818</v>
      </c>
      <c r="V4482" s="246"/>
      <c r="W4482" s="202" t="s">
        <v>162</v>
      </c>
      <c r="X4482" s="314" t="s">
        <v>1341</v>
      </c>
      <c r="Y4482" s="295">
        <v>18</v>
      </c>
      <c r="Z4482" s="288"/>
      <c r="AA4482" s="288"/>
      <c r="AB4482" s="296"/>
      <c r="AC4482" s="268">
        <f>IF(B4482="","",(IFERROR(VLOOKUP(B4482,Projecten!A$4:X$9452,5,FALSE),"niet bekend")))</f>
        <v>1</v>
      </c>
      <c r="AD4482" s="213">
        <f t="shared" si="289"/>
        <v>3404.31</v>
      </c>
      <c r="AE4482" s="213">
        <f>IF(B4482="","",(IFERROR(VLOOKUP(B4482,Projecten!A$4:X$9452,23,FALSE),"niet bekend")))</f>
        <v>3404.31</v>
      </c>
      <c r="AF4482" s="213">
        <f>IF(B4482="","",(IFERROR(VLOOKUP(B4482,Projecten!A$4:X$9452,12,FALSE),"niet bekend")))</f>
        <v>3404.31</v>
      </c>
    </row>
    <row r="4483" spans="1:33" x14ac:dyDescent="0.2">
      <c r="A4483" s="202">
        <v>48117</v>
      </c>
      <c r="B4483" s="261">
        <v>20190052</v>
      </c>
      <c r="C4483" s="243">
        <v>122680</v>
      </c>
      <c r="D4483" s="243">
        <v>772319</v>
      </c>
      <c r="E4483" s="202" t="s">
        <v>26</v>
      </c>
      <c r="F4483" s="202">
        <v>1</v>
      </c>
      <c r="G4483" s="202">
        <v>8</v>
      </c>
      <c r="H4483" s="202">
        <v>5</v>
      </c>
      <c r="I4483" s="202">
        <v>3</v>
      </c>
      <c r="J4483" s="262">
        <v>43508</v>
      </c>
      <c r="K4483" s="262">
        <v>43509</v>
      </c>
      <c r="L4483" s="263" t="s">
        <v>1485</v>
      </c>
      <c r="M4483" s="263" t="s">
        <v>1485</v>
      </c>
      <c r="N4483" s="254" t="s">
        <v>47</v>
      </c>
      <c r="O4483" s="254" t="s">
        <v>47</v>
      </c>
      <c r="P4483" s="254" t="s">
        <v>47</v>
      </c>
      <c r="Q4483" s="254" t="s">
        <v>47</v>
      </c>
      <c r="R4483" s="254" t="s">
        <v>47</v>
      </c>
      <c r="S4483" s="243"/>
      <c r="T4483" s="1010" t="s">
        <v>47</v>
      </c>
      <c r="U4483" s="245" t="s">
        <v>6818</v>
      </c>
      <c r="V4483" s="246"/>
      <c r="W4483" s="202" t="s">
        <v>421</v>
      </c>
      <c r="X4483" s="265" t="s">
        <v>1341</v>
      </c>
      <c r="Y4483" s="248">
        <v>18</v>
      </c>
      <c r="Z4483" s="202"/>
      <c r="AA4483" s="202"/>
      <c r="AB4483" s="211"/>
      <c r="AC4483" s="268">
        <f>IF(B4483="","",(IFERROR(VLOOKUP(B4483,Projecten!A$4:X$9452,5,FALSE),"niet bekend")))</f>
        <v>1</v>
      </c>
      <c r="AD4483" s="213">
        <f t="shared" si="289"/>
        <v>3117.89</v>
      </c>
      <c r="AE4483" s="213">
        <f>IF(B4483="","",(IFERROR(VLOOKUP(B4483,Projecten!A$4:X$9452,23,FALSE),"niet bekend")))</f>
        <v>3117.89</v>
      </c>
      <c r="AF4483" s="213">
        <f>IF(B4483="","",(IFERROR(VLOOKUP(B4483,Projecten!A$4:X$9452,12,FALSE),"niet bekend")))</f>
        <v>3117.89</v>
      </c>
      <c r="AG4483" s="209"/>
    </row>
    <row r="4484" spans="1:33" x14ac:dyDescent="0.2">
      <c r="A4484" s="202">
        <v>48118</v>
      </c>
      <c r="B4484" s="261">
        <v>20190075</v>
      </c>
      <c r="C4484" s="243">
        <v>122680</v>
      </c>
      <c r="D4484" s="243">
        <v>703019</v>
      </c>
      <c r="E4484" s="202" t="s">
        <v>26</v>
      </c>
      <c r="F4484" s="202">
        <v>1</v>
      </c>
      <c r="G4484" s="202">
        <v>9</v>
      </c>
      <c r="H4484" s="202">
        <v>5</v>
      </c>
      <c r="I4484" s="202">
        <v>3</v>
      </c>
      <c r="J4484" s="262">
        <v>43508</v>
      </c>
      <c r="K4484" s="262">
        <v>43509</v>
      </c>
      <c r="L4484" s="263" t="s">
        <v>1485</v>
      </c>
      <c r="M4484" s="263" t="s">
        <v>1485</v>
      </c>
      <c r="N4484" s="254" t="s">
        <v>47</v>
      </c>
      <c r="O4484" s="254" t="s">
        <v>47</v>
      </c>
      <c r="P4484" s="254" t="s">
        <v>47</v>
      </c>
      <c r="Q4484" s="254" t="s">
        <v>47</v>
      </c>
      <c r="R4484" s="254" t="s">
        <v>47</v>
      </c>
      <c r="S4484" s="243"/>
      <c r="T4484" s="1010" t="s">
        <v>47</v>
      </c>
      <c r="U4484" s="245" t="s">
        <v>6818</v>
      </c>
      <c r="V4484" s="246"/>
      <c r="W4484" s="202" t="s">
        <v>421</v>
      </c>
      <c r="X4484" s="265" t="s">
        <v>1341</v>
      </c>
      <c r="Y4484" s="248">
        <v>16</v>
      </c>
      <c r="Z4484" s="202"/>
      <c r="AA4484" s="202"/>
      <c r="AB4484" s="211"/>
      <c r="AC4484" s="268">
        <f>IF(B4484="","",(IFERROR(VLOOKUP(B4484,Projecten!A$4:X$9452,5,FALSE),"niet bekend")))</f>
        <v>1</v>
      </c>
      <c r="AD4484" s="213">
        <f t="shared" si="289"/>
        <v>2950.85</v>
      </c>
      <c r="AE4484" s="213">
        <f>IF(B4484="","",(IFERROR(VLOOKUP(B4484,Projecten!A$4:X$9452,23,FALSE),"niet bekend")))</f>
        <v>2950.85</v>
      </c>
      <c r="AF4484" s="213">
        <f>IF(B4484="","",(IFERROR(VLOOKUP(B4484,Projecten!A$4:X$9452,12,FALSE),"niet bekend")))</f>
        <v>2950.85</v>
      </c>
      <c r="AG4484" s="209"/>
    </row>
    <row r="4485" spans="1:33" x14ac:dyDescent="0.2">
      <c r="A4485" s="202">
        <v>48119</v>
      </c>
      <c r="B4485" s="261">
        <v>20190054</v>
      </c>
      <c r="C4485" s="243" t="s">
        <v>6826</v>
      </c>
      <c r="D4485" s="243" t="s">
        <v>6687</v>
      </c>
      <c r="E4485" s="202" t="s">
        <v>881</v>
      </c>
      <c r="F4485" s="202">
        <v>1</v>
      </c>
      <c r="G4485" s="202">
        <v>4</v>
      </c>
      <c r="H4485" s="202">
        <v>0</v>
      </c>
      <c r="I4485" s="202">
        <v>4</v>
      </c>
      <c r="J4485" s="262">
        <v>43507</v>
      </c>
      <c r="K4485" s="263" t="s">
        <v>1485</v>
      </c>
      <c r="L4485" s="263" t="s">
        <v>1485</v>
      </c>
      <c r="M4485" s="263" t="s">
        <v>1485</v>
      </c>
      <c r="N4485" s="254" t="s">
        <v>47</v>
      </c>
      <c r="O4485" s="254" t="s">
        <v>47</v>
      </c>
      <c r="P4485" s="254" t="s">
        <v>47</v>
      </c>
      <c r="Q4485" s="254" t="s">
        <v>47</v>
      </c>
      <c r="R4485" s="254" t="s">
        <v>47</v>
      </c>
      <c r="S4485" s="243"/>
      <c r="T4485" s="1010" t="s">
        <v>47</v>
      </c>
      <c r="U4485" s="245" t="s">
        <v>6818</v>
      </c>
      <c r="V4485" s="246"/>
      <c r="W4485" s="202" t="s">
        <v>905</v>
      </c>
      <c r="X4485" s="265" t="s">
        <v>6729</v>
      </c>
      <c r="Y4485" s="248">
        <v>13</v>
      </c>
      <c r="Z4485" s="202"/>
      <c r="AA4485" s="202"/>
      <c r="AB4485" s="211"/>
      <c r="AC4485" s="268">
        <f>IF(B4485="","",(IFERROR(VLOOKUP(B4485,Projecten!A$4:X$9452,5,FALSE),"niet bekend")))</f>
        <v>1</v>
      </c>
      <c r="AD4485" s="213">
        <f t="shared" si="289"/>
        <v>2104.1999999999998</v>
      </c>
      <c r="AE4485" s="213">
        <f>IF(B4485="","",(IFERROR(VLOOKUP(B4485,Projecten!A$4:X$9452,23,FALSE),"niet bekend")))</f>
        <v>2104.1999999999998</v>
      </c>
      <c r="AF4485" s="213">
        <f>IF(B4485="","",(IFERROR(VLOOKUP(B4485,Projecten!A$4:X$9452,12,FALSE),"niet bekend")))</f>
        <v>2104.1999999999998</v>
      </c>
      <c r="AG4485" s="209"/>
    </row>
    <row r="4486" spans="1:33" s="297" customFormat="1" x14ac:dyDescent="0.2">
      <c r="A4486" s="288">
        <v>48120</v>
      </c>
      <c r="B4486" s="289" t="s">
        <v>6709</v>
      </c>
      <c r="C4486" s="243" t="s">
        <v>6826</v>
      </c>
      <c r="D4486" s="271" t="s">
        <v>3535</v>
      </c>
      <c r="E4486" s="288" t="s">
        <v>5517</v>
      </c>
      <c r="F4486" s="288">
        <v>0</v>
      </c>
      <c r="G4486" s="288">
        <v>1</v>
      </c>
      <c r="H4486" s="288">
        <v>0</v>
      </c>
      <c r="I4486" s="288">
        <v>2</v>
      </c>
      <c r="J4486" s="315">
        <v>43507</v>
      </c>
      <c r="K4486" s="315">
        <v>43509</v>
      </c>
      <c r="L4486" s="313">
        <v>43507</v>
      </c>
      <c r="M4486" s="290" t="s">
        <v>1485</v>
      </c>
      <c r="N4486" s="291" t="s">
        <v>47</v>
      </c>
      <c r="O4486" s="291" t="s">
        <v>47</v>
      </c>
      <c r="P4486" s="291" t="s">
        <v>47</v>
      </c>
      <c r="Q4486" s="291" t="s">
        <v>47</v>
      </c>
      <c r="R4486" s="291" t="s">
        <v>47</v>
      </c>
      <c r="S4486" s="271"/>
      <c r="T4486" s="1010" t="s">
        <v>47</v>
      </c>
      <c r="U4486" s="245" t="s">
        <v>6818</v>
      </c>
      <c r="V4486" s="294"/>
      <c r="W4486" s="288" t="s">
        <v>6519</v>
      </c>
      <c r="X4486" s="314" t="s">
        <v>5556</v>
      </c>
      <c r="Y4486" s="295">
        <v>7</v>
      </c>
      <c r="Z4486" s="288"/>
      <c r="AA4486" s="288"/>
      <c r="AB4486" s="296"/>
      <c r="AC4486" s="268">
        <f>IF(B4486="","",(IFERROR(VLOOKUP(B4486,Projecten!A$4:X$9452,5,FALSE),"niet bekend")))</f>
        <v>0</v>
      </c>
      <c r="AD4486" s="213">
        <f t="shared" si="289"/>
        <v>1551.39</v>
      </c>
      <c r="AE4486" s="213">
        <f>IF(B4486="","",(IFERROR(VLOOKUP(B4486,Projecten!A$4:X$9452,23,FALSE),"niet bekend")))</f>
        <v>1551.39</v>
      </c>
      <c r="AF4486" s="213">
        <f>IF(B4486="","",(IFERROR(VLOOKUP(B4486,Projecten!A$4:X$9452,12,FALSE),"niet bekend")))</f>
        <v>1551.39</v>
      </c>
    </row>
    <row r="4487" spans="1:33" s="297" customFormat="1" x14ac:dyDescent="0.2">
      <c r="A4487" s="288">
        <v>48121</v>
      </c>
      <c r="B4487" s="289" t="s">
        <v>6871</v>
      </c>
      <c r="C4487" s="271">
        <v>122686</v>
      </c>
      <c r="D4487" s="271" t="s">
        <v>6789</v>
      </c>
      <c r="E4487" s="288" t="s">
        <v>5517</v>
      </c>
      <c r="F4487" s="288">
        <v>0</v>
      </c>
      <c r="G4487" s="288">
        <v>2</v>
      </c>
      <c r="H4487" s="288">
        <v>2</v>
      </c>
      <c r="I4487" s="288">
        <v>0</v>
      </c>
      <c r="J4487" s="315">
        <v>43514</v>
      </c>
      <c r="K4487" s="290" t="s">
        <v>1485</v>
      </c>
      <c r="L4487" s="290" t="s">
        <v>1485</v>
      </c>
      <c r="M4487" s="290" t="s">
        <v>1485</v>
      </c>
      <c r="N4487" s="291" t="s">
        <v>47</v>
      </c>
      <c r="O4487" s="291" t="s">
        <v>47</v>
      </c>
      <c r="P4487" s="291" t="s">
        <v>47</v>
      </c>
      <c r="Q4487" s="291" t="s">
        <v>47</v>
      </c>
      <c r="R4487" s="291" t="s">
        <v>47</v>
      </c>
      <c r="S4487" s="271"/>
      <c r="T4487" s="1672" t="s">
        <v>47</v>
      </c>
      <c r="U4487" s="293" t="s">
        <v>6818</v>
      </c>
      <c r="V4487" s="294"/>
      <c r="W4487" s="314" t="s">
        <v>6519</v>
      </c>
      <c r="X4487" s="314" t="s">
        <v>1250</v>
      </c>
      <c r="Y4487" s="295">
        <v>6</v>
      </c>
      <c r="Z4487" s="288"/>
      <c r="AA4487" s="288"/>
      <c r="AB4487" s="296"/>
      <c r="AC4487" s="268">
        <f>IF(B4487="","",(IFERROR(VLOOKUP(B4487,Projecten!A$4:X$9452,5,FALSE),"niet bekend")))</f>
        <v>0</v>
      </c>
      <c r="AD4487" s="213">
        <f t="shared" si="289"/>
        <v>1153.8599999999999</v>
      </c>
      <c r="AE4487" s="213">
        <f>IF(B4487="","",(IFERROR(VLOOKUP(B4487,Projecten!A$4:X$9452,23,FALSE),"niet bekend")))</f>
        <v>1153.8599999999999</v>
      </c>
      <c r="AF4487" s="213">
        <f>IF(B4487="","",(IFERROR(VLOOKUP(B4487,Projecten!A$4:X$9452,12,FALSE),"niet bekend")))</f>
        <v>1153.8599999999999</v>
      </c>
    </row>
    <row r="4488" spans="1:33" s="297" customFormat="1" x14ac:dyDescent="0.2">
      <c r="A4488" s="288">
        <v>48122</v>
      </c>
      <c r="B4488" s="271">
        <v>20190079</v>
      </c>
      <c r="C4488" s="243" t="s">
        <v>6826</v>
      </c>
      <c r="D4488" s="271" t="s">
        <v>6736</v>
      </c>
      <c r="E4488" s="288" t="s">
        <v>2800</v>
      </c>
      <c r="F4488" s="288">
        <v>0</v>
      </c>
      <c r="G4488" s="288">
        <v>2</v>
      </c>
      <c r="H4488" s="288">
        <v>0</v>
      </c>
      <c r="I4488" s="288">
        <v>0</v>
      </c>
      <c r="J4488" s="315">
        <v>43502</v>
      </c>
      <c r="K4488" s="315">
        <v>43509</v>
      </c>
      <c r="L4488" s="316" t="s">
        <v>1485</v>
      </c>
      <c r="M4488" s="316" t="s">
        <v>1485</v>
      </c>
      <c r="N4488" s="291" t="s">
        <v>47</v>
      </c>
      <c r="O4488" s="291" t="s">
        <v>47</v>
      </c>
      <c r="P4488" s="291" t="s">
        <v>47</v>
      </c>
      <c r="Q4488" s="291" t="s">
        <v>47</v>
      </c>
      <c r="R4488" s="291" t="s">
        <v>47</v>
      </c>
      <c r="S4488" s="271"/>
      <c r="T4488" s="1672" t="s">
        <v>47</v>
      </c>
      <c r="U4488" s="245" t="s">
        <v>6818</v>
      </c>
      <c r="V4488" s="294"/>
      <c r="W4488" s="202" t="s">
        <v>1937</v>
      </c>
      <c r="X4488" s="314" t="s">
        <v>1250</v>
      </c>
      <c r="Y4488" s="295">
        <v>4</v>
      </c>
      <c r="Z4488" s="288"/>
      <c r="AA4488" s="288"/>
      <c r="AB4488" s="296"/>
      <c r="AC4488" s="268">
        <f>IF(B4488="","",(IFERROR(VLOOKUP(B4488,Projecten!A$4:X$9452,5,FALSE),"niet bekend")))</f>
        <v>0</v>
      </c>
      <c r="AD4488" s="213">
        <f t="shared" si="289"/>
        <v>816.12</v>
      </c>
      <c r="AE4488" s="213">
        <f>IF(B4488="","",(IFERROR(VLOOKUP(B4488,Projecten!A$4:X$9452,23,FALSE),"niet bekend")))</f>
        <v>816.12</v>
      </c>
      <c r="AF4488" s="213">
        <f>IF(B4488="","",(IFERROR(VLOOKUP(B4488,Projecten!A$4:X$9452,12,FALSE),"niet bekend")))</f>
        <v>816.12</v>
      </c>
    </row>
    <row r="4489" spans="1:33" s="1671" customFormat="1" ht="12.75" thickBot="1" x14ac:dyDescent="0.25">
      <c r="A4489" s="1660"/>
      <c r="B4489" s="1661"/>
      <c r="C4489" s="1662"/>
      <c r="D4489" s="1662"/>
      <c r="E4489" s="1660"/>
      <c r="F4489" s="1660"/>
      <c r="G4489" s="1660"/>
      <c r="H4489" s="1660"/>
      <c r="I4489" s="1660"/>
      <c r="J4489" s="1663"/>
      <c r="K4489" s="1663"/>
      <c r="L4489" s="1663"/>
      <c r="M4489" s="1663"/>
      <c r="N4489" s="1664"/>
      <c r="O4489" s="1664"/>
      <c r="P4489" s="1664"/>
      <c r="Q4489" s="1664"/>
      <c r="R4489" s="1664"/>
      <c r="S4489" s="1662"/>
      <c r="T4489" s="1665"/>
      <c r="U4489" s="1666"/>
      <c r="V4489" s="1667"/>
      <c r="W4489" s="1660"/>
      <c r="X4489" s="1660"/>
      <c r="Y4489" s="1668"/>
      <c r="Z4489" s="1660"/>
      <c r="AA4489" s="1660"/>
      <c r="AB4489" s="1669"/>
      <c r="AC4489" s="1670"/>
      <c r="AD4489" s="1644"/>
      <c r="AE4489" s="1644"/>
      <c r="AF4489" s="1644"/>
    </row>
    <row r="4490" spans="1:33" s="1659" customFormat="1" x14ac:dyDescent="0.2">
      <c r="A4490" s="1646">
        <v>48125</v>
      </c>
      <c r="B4490" s="1647">
        <v>20190133</v>
      </c>
      <c r="C4490" s="1648">
        <v>122699</v>
      </c>
      <c r="D4490" s="1648" t="s">
        <v>6882</v>
      </c>
      <c r="E4490" s="1646" t="s">
        <v>352</v>
      </c>
      <c r="F4490" s="1646">
        <v>0</v>
      </c>
      <c r="G4490" s="1646">
        <v>12</v>
      </c>
      <c r="H4490" s="1646">
        <v>12</v>
      </c>
      <c r="I4490" s="1646">
        <v>0</v>
      </c>
      <c r="J4490" s="1649">
        <v>43524</v>
      </c>
      <c r="K4490" s="1649">
        <v>43521</v>
      </c>
      <c r="L4490" s="1650" t="s">
        <v>1485</v>
      </c>
      <c r="M4490" s="1650" t="s">
        <v>1485</v>
      </c>
      <c r="N4490" s="1651" t="s">
        <v>47</v>
      </c>
      <c r="O4490" s="1651" t="s">
        <v>47</v>
      </c>
      <c r="P4490" s="1651" t="s">
        <v>47</v>
      </c>
      <c r="Q4490" s="1651" t="s">
        <v>47</v>
      </c>
      <c r="R4490" s="1651" t="s">
        <v>47</v>
      </c>
      <c r="S4490" s="1648"/>
      <c r="T4490" s="1673" t="s">
        <v>47</v>
      </c>
      <c r="U4490" s="1652" t="s">
        <v>6813</v>
      </c>
      <c r="V4490" s="1653"/>
      <c r="W4490" s="1654" t="s">
        <v>3757</v>
      </c>
      <c r="X4490" s="1655" t="s">
        <v>960</v>
      </c>
      <c r="Y4490" s="582">
        <v>21</v>
      </c>
      <c r="Z4490" s="1646"/>
      <c r="AA4490" s="1646"/>
      <c r="AB4490" s="1656"/>
      <c r="AC4490" s="1657">
        <f>IF(B4490="","",(IFERROR(VLOOKUP(B4490,Projecten!A$4:X$9452,5,FALSE),"niet bekend")))</f>
        <v>0</v>
      </c>
      <c r="AD4490" s="1658">
        <f t="shared" ref="AD4490:AD4503" si="290">IF(AC4490="","",(IF(F4490=0,AF4490,(F4490/AC4490*AF4490))))</f>
        <v>0</v>
      </c>
      <c r="AE4490" s="1658">
        <f>IF(B4490="","",(IFERROR(VLOOKUP(B4490,Projecten!A$4:X$9452,23,FALSE),"niet bekend")))</f>
        <v>0</v>
      </c>
      <c r="AF4490" s="1658">
        <f>IF(B4490="","",(IFERROR(VLOOKUP(B4490,Projecten!A$4:X$9452,12,FALSE),"niet bekend")))</f>
        <v>0</v>
      </c>
    </row>
    <row r="4491" spans="1:33" s="297" customFormat="1" x14ac:dyDescent="0.2">
      <c r="A4491" s="288">
        <v>48126</v>
      </c>
      <c r="B4491" s="289" t="s">
        <v>6592</v>
      </c>
      <c r="C4491" s="271">
        <v>122700</v>
      </c>
      <c r="D4491" s="271" t="s">
        <v>6791</v>
      </c>
      <c r="E4491" s="288" t="s">
        <v>352</v>
      </c>
      <c r="F4491" s="288">
        <v>1</v>
      </c>
      <c r="G4491" s="288">
        <v>11</v>
      </c>
      <c r="H4491" s="288">
        <v>2</v>
      </c>
      <c r="I4491" s="288">
        <v>4</v>
      </c>
      <c r="J4491" s="313">
        <v>43531</v>
      </c>
      <c r="K4491" s="313">
        <v>43528</v>
      </c>
      <c r="L4491" s="290"/>
      <c r="M4491" s="290"/>
      <c r="N4491" s="291" t="s">
        <v>47</v>
      </c>
      <c r="O4491" s="291" t="s">
        <v>47</v>
      </c>
      <c r="P4491" s="291" t="s">
        <v>47</v>
      </c>
      <c r="Q4491" s="291" t="s">
        <v>47</v>
      </c>
      <c r="R4491" s="291" t="s">
        <v>47</v>
      </c>
      <c r="S4491" s="271"/>
      <c r="T4491" s="1672" t="s">
        <v>47</v>
      </c>
      <c r="U4491" s="293" t="s">
        <v>6938</v>
      </c>
      <c r="V4491" s="294"/>
      <c r="W4491" s="202" t="s">
        <v>3757</v>
      </c>
      <c r="X4491" s="314" t="s">
        <v>6759</v>
      </c>
      <c r="Y4491" s="295">
        <v>31</v>
      </c>
      <c r="Z4491" s="288"/>
      <c r="AA4491" s="288"/>
      <c r="AB4491" s="296"/>
      <c r="AC4491" s="268">
        <f>IF(B4491="","",(IFERROR(VLOOKUP(B4491,Projecten!A$4:X$9452,5,FALSE),"niet bekend")))</f>
        <v>1</v>
      </c>
      <c r="AD4491" s="213">
        <f t="shared" si="290"/>
        <v>5155.25</v>
      </c>
      <c r="AE4491" s="213">
        <f>IF(B4491="","",(IFERROR(VLOOKUP(B4491,Projecten!A$4:X$9452,23,FALSE),"niet bekend")))</f>
        <v>5179.8900000000003</v>
      </c>
      <c r="AF4491" s="213">
        <f>IF(B4491="","",(IFERROR(VLOOKUP(B4491,Projecten!A$4:X$9452,12,FALSE),"niet bekend")))</f>
        <v>5155.25</v>
      </c>
    </row>
    <row r="4492" spans="1:33" s="297" customFormat="1" x14ac:dyDescent="0.2">
      <c r="A4492" s="288">
        <v>48127</v>
      </c>
      <c r="B4492" s="289" t="s">
        <v>6593</v>
      </c>
      <c r="C4492" s="271">
        <v>122700</v>
      </c>
      <c r="D4492" s="271" t="s">
        <v>6657</v>
      </c>
      <c r="E4492" s="288" t="s">
        <v>352</v>
      </c>
      <c r="F4492" s="288">
        <v>1</v>
      </c>
      <c r="G4492" s="288">
        <v>11</v>
      </c>
      <c r="H4492" s="288">
        <v>2</v>
      </c>
      <c r="I4492" s="288">
        <v>4</v>
      </c>
      <c r="J4492" s="313">
        <v>43531</v>
      </c>
      <c r="K4492" s="313">
        <v>43528</v>
      </c>
      <c r="L4492" s="290"/>
      <c r="M4492" s="290"/>
      <c r="N4492" s="291" t="s">
        <v>47</v>
      </c>
      <c r="O4492" s="291" t="s">
        <v>47</v>
      </c>
      <c r="P4492" s="291" t="s">
        <v>47</v>
      </c>
      <c r="Q4492" s="291" t="s">
        <v>47</v>
      </c>
      <c r="R4492" s="291" t="s">
        <v>47</v>
      </c>
      <c r="S4492" s="271"/>
      <c r="T4492" s="1672" t="s">
        <v>47</v>
      </c>
      <c r="U4492" s="293" t="s">
        <v>6938</v>
      </c>
      <c r="V4492" s="294"/>
      <c r="W4492" s="202" t="s">
        <v>3757</v>
      </c>
      <c r="X4492" s="314" t="s">
        <v>1250</v>
      </c>
      <c r="Y4492" s="295">
        <v>31</v>
      </c>
      <c r="Z4492" s="288"/>
      <c r="AA4492" s="288"/>
      <c r="AB4492" s="296"/>
      <c r="AC4492" s="268">
        <f>IF(B4492="","",(IFERROR(VLOOKUP(B4492,Projecten!A$4:X$9452,5,FALSE),"niet bekend")))</f>
        <v>1</v>
      </c>
      <c r="AD4492" s="213">
        <f t="shared" si="290"/>
        <v>5155.25</v>
      </c>
      <c r="AE4492" s="213">
        <f>IF(B4492="","",(IFERROR(VLOOKUP(B4492,Projecten!A$4:X$9452,23,FALSE),"niet bekend")))</f>
        <v>5155.25</v>
      </c>
      <c r="AF4492" s="213">
        <f>IF(B4492="","",(IFERROR(VLOOKUP(B4492,Projecten!A$4:X$9452,12,FALSE),"niet bekend")))</f>
        <v>5155.25</v>
      </c>
    </row>
    <row r="4493" spans="1:33" s="297" customFormat="1" x14ac:dyDescent="0.2">
      <c r="A4493" s="288">
        <v>48128</v>
      </c>
      <c r="B4493" s="289" t="s">
        <v>6594</v>
      </c>
      <c r="C4493" s="271">
        <v>122701</v>
      </c>
      <c r="D4493" s="271" t="s">
        <v>6974</v>
      </c>
      <c r="E4493" s="288" t="s">
        <v>352</v>
      </c>
      <c r="F4493" s="288">
        <v>1</v>
      </c>
      <c r="G4493" s="288">
        <v>11</v>
      </c>
      <c r="H4493" s="288">
        <v>2</v>
      </c>
      <c r="I4493" s="288">
        <v>4</v>
      </c>
      <c r="J4493" s="313">
        <v>43531</v>
      </c>
      <c r="K4493" s="313">
        <v>43528</v>
      </c>
      <c r="L4493" s="290"/>
      <c r="M4493" s="290"/>
      <c r="N4493" s="291" t="s">
        <v>47</v>
      </c>
      <c r="O4493" s="291" t="s">
        <v>47</v>
      </c>
      <c r="P4493" s="291" t="s">
        <v>47</v>
      </c>
      <c r="Q4493" s="291" t="s">
        <v>47</v>
      </c>
      <c r="R4493" s="291" t="s">
        <v>47</v>
      </c>
      <c r="S4493" s="271"/>
      <c r="T4493" s="1672" t="s">
        <v>47</v>
      </c>
      <c r="U4493" s="293" t="s">
        <v>6938</v>
      </c>
      <c r="V4493" s="294"/>
      <c r="W4493" s="202" t="s">
        <v>3757</v>
      </c>
      <c r="X4493" s="314" t="s">
        <v>6760</v>
      </c>
      <c r="Y4493" s="295">
        <v>31</v>
      </c>
      <c r="Z4493" s="288"/>
      <c r="AA4493" s="288"/>
      <c r="AB4493" s="296"/>
      <c r="AC4493" s="268">
        <f>IF(B4493="","",(IFERROR(VLOOKUP(B4493,Projecten!A$4:X$9452,5,FALSE),"niet bekend")))</f>
        <v>1</v>
      </c>
      <c r="AD4493" s="213">
        <f t="shared" si="290"/>
        <v>5155.25</v>
      </c>
      <c r="AE4493" s="213">
        <f>IF(B4493="","",(IFERROR(VLOOKUP(B4493,Projecten!A$4:X$9452,23,FALSE),"niet bekend")))</f>
        <v>5155.25</v>
      </c>
      <c r="AF4493" s="213">
        <f>IF(B4493="","",(IFERROR(VLOOKUP(B4493,Projecten!A$4:X$9452,12,FALSE),"niet bekend")))</f>
        <v>5155.25</v>
      </c>
    </row>
    <row r="4494" spans="1:33" s="297" customFormat="1" x14ac:dyDescent="0.2">
      <c r="A4494" s="288">
        <v>48129</v>
      </c>
      <c r="B4494" s="289" t="s">
        <v>6595</v>
      </c>
      <c r="C4494" s="271">
        <v>122701</v>
      </c>
      <c r="D4494" s="271" t="s">
        <v>6658</v>
      </c>
      <c r="E4494" s="288" t="s">
        <v>352</v>
      </c>
      <c r="F4494" s="288">
        <v>1</v>
      </c>
      <c r="G4494" s="288">
        <v>11</v>
      </c>
      <c r="H4494" s="288">
        <v>2</v>
      </c>
      <c r="I4494" s="288">
        <v>4</v>
      </c>
      <c r="J4494" s="313">
        <v>43531</v>
      </c>
      <c r="K4494" s="313">
        <v>43528</v>
      </c>
      <c r="L4494" s="290"/>
      <c r="M4494" s="290"/>
      <c r="N4494" s="291" t="s">
        <v>47</v>
      </c>
      <c r="O4494" s="291" t="s">
        <v>47</v>
      </c>
      <c r="P4494" s="291" t="s">
        <v>47</v>
      </c>
      <c r="Q4494" s="291" t="s">
        <v>47</v>
      </c>
      <c r="R4494" s="291" t="s">
        <v>47</v>
      </c>
      <c r="S4494" s="271"/>
      <c r="T4494" s="1672" t="s">
        <v>47</v>
      </c>
      <c r="U4494" s="293" t="s">
        <v>6938</v>
      </c>
      <c r="V4494" s="294"/>
      <c r="W4494" s="202" t="s">
        <v>3757</v>
      </c>
      <c r="X4494" s="314" t="s">
        <v>1250</v>
      </c>
      <c r="Y4494" s="295">
        <v>31</v>
      </c>
      <c r="Z4494" s="288"/>
      <c r="AA4494" s="288"/>
      <c r="AB4494" s="296"/>
      <c r="AC4494" s="268">
        <f>IF(B4494="","",(IFERROR(VLOOKUP(B4494,Projecten!A$4:X$9452,5,FALSE),"niet bekend")))</f>
        <v>1</v>
      </c>
      <c r="AD4494" s="213">
        <f t="shared" si="290"/>
        <v>5155.25</v>
      </c>
      <c r="AE4494" s="213">
        <f>IF(B4494="","",(IFERROR(VLOOKUP(B4494,Projecten!A$4:X$9452,23,FALSE),"niet bekend")))</f>
        <v>5155.25</v>
      </c>
      <c r="AF4494" s="213">
        <f>IF(B4494="","",(IFERROR(VLOOKUP(B4494,Projecten!A$4:X$9452,12,FALSE),"niet bekend")))</f>
        <v>5155.25</v>
      </c>
    </row>
    <row r="4495" spans="1:33" x14ac:dyDescent="0.2">
      <c r="A4495" s="202">
        <v>48130</v>
      </c>
      <c r="B4495" s="261">
        <v>2018698</v>
      </c>
      <c r="C4495" s="243">
        <v>122702</v>
      </c>
      <c r="D4495" s="243" t="s">
        <v>6347</v>
      </c>
      <c r="E4495" s="202" t="s">
        <v>26</v>
      </c>
      <c r="F4495" s="202">
        <v>1</v>
      </c>
      <c r="G4495" s="202">
        <v>10</v>
      </c>
      <c r="H4495" s="202">
        <v>5</v>
      </c>
      <c r="I4495" s="202">
        <v>3</v>
      </c>
      <c r="J4495" s="262">
        <v>43518</v>
      </c>
      <c r="K4495" s="262">
        <v>43516</v>
      </c>
      <c r="L4495" s="263" t="s">
        <v>1485</v>
      </c>
      <c r="M4495" s="263" t="s">
        <v>1485</v>
      </c>
      <c r="N4495" s="254" t="s">
        <v>47</v>
      </c>
      <c r="O4495" s="254" t="s">
        <v>47</v>
      </c>
      <c r="P4495" s="254" t="s">
        <v>47</v>
      </c>
      <c r="Q4495" s="254" t="s">
        <v>47</v>
      </c>
      <c r="R4495" s="254" t="s">
        <v>47</v>
      </c>
      <c r="S4495" s="243"/>
      <c r="T4495" s="1672" t="s">
        <v>47</v>
      </c>
      <c r="U4495" s="245" t="s">
        <v>6938</v>
      </c>
      <c r="V4495" s="246"/>
      <c r="W4495" s="202" t="s">
        <v>2265</v>
      </c>
      <c r="X4495" s="314" t="s">
        <v>1250</v>
      </c>
      <c r="Y4495" s="295">
        <v>20</v>
      </c>
      <c r="Z4495" s="202"/>
      <c r="AA4495" s="202"/>
      <c r="AB4495" s="211"/>
      <c r="AC4495" s="268">
        <f>IF(B4495="","",(IFERROR(VLOOKUP(B4495,Projecten!A$4:X$9452,5,FALSE),"niet bekend")))</f>
        <v>1</v>
      </c>
      <c r="AD4495" s="213">
        <f t="shared" si="290"/>
        <v>3875</v>
      </c>
      <c r="AE4495" s="213">
        <f>IF(B4495="","",(IFERROR(VLOOKUP(B4495,Projecten!A$4:X$9452,23,FALSE),"niet bekend")))</f>
        <v>3875</v>
      </c>
      <c r="AF4495" s="213">
        <f>IF(B4495="","",(IFERROR(VLOOKUP(B4495,Projecten!A$4:X$9452,12,FALSE),"niet bekend")))</f>
        <v>3875</v>
      </c>
      <c r="AG4495" s="209"/>
    </row>
    <row r="4496" spans="1:33" x14ac:dyDescent="0.2">
      <c r="A4496" s="202">
        <v>48131</v>
      </c>
      <c r="B4496" s="261">
        <v>2018699</v>
      </c>
      <c r="C4496" s="243">
        <v>122702</v>
      </c>
      <c r="D4496" s="243" t="s">
        <v>6348</v>
      </c>
      <c r="E4496" s="202" t="s">
        <v>26</v>
      </c>
      <c r="F4496" s="202">
        <v>1</v>
      </c>
      <c r="G4496" s="202">
        <v>10</v>
      </c>
      <c r="H4496" s="202">
        <v>5</v>
      </c>
      <c r="I4496" s="202">
        <v>3</v>
      </c>
      <c r="J4496" s="262">
        <v>43518</v>
      </c>
      <c r="K4496" s="262">
        <v>43516</v>
      </c>
      <c r="L4496" s="263" t="s">
        <v>1485</v>
      </c>
      <c r="M4496" s="263" t="s">
        <v>1485</v>
      </c>
      <c r="N4496" s="254" t="s">
        <v>47</v>
      </c>
      <c r="O4496" s="254" t="s">
        <v>47</v>
      </c>
      <c r="P4496" s="254" t="s">
        <v>47</v>
      </c>
      <c r="Q4496" s="254" t="s">
        <v>47</v>
      </c>
      <c r="R4496" s="254" t="s">
        <v>47</v>
      </c>
      <c r="S4496" s="243"/>
      <c r="T4496" s="1672" t="s">
        <v>47</v>
      </c>
      <c r="U4496" s="245" t="s">
        <v>6938</v>
      </c>
      <c r="V4496" s="246"/>
      <c r="W4496" s="202" t="s">
        <v>2265</v>
      </c>
      <c r="X4496" s="314" t="s">
        <v>1250</v>
      </c>
      <c r="Y4496" s="295">
        <v>20</v>
      </c>
      <c r="Z4496" s="202"/>
      <c r="AA4496" s="202"/>
      <c r="AB4496" s="211"/>
      <c r="AC4496" s="268">
        <f>IF(B4496="","",(IFERROR(VLOOKUP(B4496,Projecten!A$4:X$9452,5,FALSE),"niet bekend")))</f>
        <v>1</v>
      </c>
      <c r="AD4496" s="213">
        <f t="shared" si="290"/>
        <v>3875</v>
      </c>
      <c r="AE4496" s="213">
        <f>IF(B4496="","",(IFERROR(VLOOKUP(B4496,Projecten!A$4:X$9452,23,FALSE),"niet bekend")))</f>
        <v>3875</v>
      </c>
      <c r="AF4496" s="213">
        <f>IF(B4496="","",(IFERROR(VLOOKUP(B4496,Projecten!A$4:X$9452,12,FALSE),"niet bekend")))</f>
        <v>3875</v>
      </c>
      <c r="AG4496" s="209"/>
    </row>
    <row r="4497" spans="1:33" x14ac:dyDescent="0.2">
      <c r="A4497" s="202">
        <v>48132</v>
      </c>
      <c r="B4497" s="261">
        <v>2018700</v>
      </c>
      <c r="C4497" s="243">
        <v>122702</v>
      </c>
      <c r="D4497" s="243" t="s">
        <v>6349</v>
      </c>
      <c r="E4497" s="202" t="s">
        <v>26</v>
      </c>
      <c r="F4497" s="202">
        <v>1</v>
      </c>
      <c r="G4497" s="202">
        <v>10</v>
      </c>
      <c r="H4497" s="202">
        <v>5</v>
      </c>
      <c r="I4497" s="202">
        <v>3</v>
      </c>
      <c r="J4497" s="262">
        <v>43518</v>
      </c>
      <c r="K4497" s="262">
        <v>43516</v>
      </c>
      <c r="L4497" s="263" t="s">
        <v>1485</v>
      </c>
      <c r="M4497" s="263" t="s">
        <v>1485</v>
      </c>
      <c r="N4497" s="254" t="s">
        <v>47</v>
      </c>
      <c r="O4497" s="254" t="s">
        <v>47</v>
      </c>
      <c r="P4497" s="254" t="s">
        <v>47</v>
      </c>
      <c r="Q4497" s="254" t="s">
        <v>47</v>
      </c>
      <c r="R4497" s="254" t="s">
        <v>47</v>
      </c>
      <c r="S4497" s="243"/>
      <c r="T4497" s="1672" t="s">
        <v>47</v>
      </c>
      <c r="U4497" s="245" t="s">
        <v>6938</v>
      </c>
      <c r="V4497" s="246"/>
      <c r="W4497" s="202" t="s">
        <v>2265</v>
      </c>
      <c r="X4497" s="314" t="s">
        <v>1250</v>
      </c>
      <c r="Y4497" s="295">
        <v>20</v>
      </c>
      <c r="Z4497" s="202"/>
      <c r="AA4497" s="202"/>
      <c r="AB4497" s="211"/>
      <c r="AC4497" s="268">
        <f>IF(B4497="","",(IFERROR(VLOOKUP(B4497,Projecten!A$4:X$9452,5,FALSE),"niet bekend")))</f>
        <v>1</v>
      </c>
      <c r="AD4497" s="213">
        <f t="shared" si="290"/>
        <v>3875</v>
      </c>
      <c r="AE4497" s="213">
        <f>IF(B4497="","",(IFERROR(VLOOKUP(B4497,Projecten!A$4:X$9452,23,FALSE),"niet bekend")))</f>
        <v>3875</v>
      </c>
      <c r="AF4497" s="213">
        <f>IF(B4497="","",(IFERROR(VLOOKUP(B4497,Projecten!A$4:X$9452,12,FALSE),"niet bekend")))</f>
        <v>3875</v>
      </c>
      <c r="AG4497" s="209"/>
    </row>
    <row r="4498" spans="1:33" x14ac:dyDescent="0.2">
      <c r="A4498" s="202">
        <v>48133</v>
      </c>
      <c r="B4498" s="261">
        <v>2018701</v>
      </c>
      <c r="C4498" s="243">
        <v>122703</v>
      </c>
      <c r="D4498" s="243" t="s">
        <v>6350</v>
      </c>
      <c r="E4498" s="202" t="s">
        <v>26</v>
      </c>
      <c r="F4498" s="202">
        <v>1</v>
      </c>
      <c r="G4498" s="202">
        <v>10</v>
      </c>
      <c r="H4498" s="202">
        <v>5</v>
      </c>
      <c r="I4498" s="202">
        <v>3</v>
      </c>
      <c r="J4498" s="262">
        <v>43518</v>
      </c>
      <c r="K4498" s="262">
        <v>43516</v>
      </c>
      <c r="L4498" s="263" t="s">
        <v>1485</v>
      </c>
      <c r="M4498" s="263" t="s">
        <v>1485</v>
      </c>
      <c r="N4498" s="254" t="s">
        <v>47</v>
      </c>
      <c r="O4498" s="254" t="s">
        <v>47</v>
      </c>
      <c r="P4498" s="254" t="s">
        <v>47</v>
      </c>
      <c r="Q4498" s="254" t="s">
        <v>47</v>
      </c>
      <c r="R4498" s="254" t="s">
        <v>47</v>
      </c>
      <c r="S4498" s="243"/>
      <c r="T4498" s="1672" t="s">
        <v>47</v>
      </c>
      <c r="U4498" s="245" t="s">
        <v>6938</v>
      </c>
      <c r="V4498" s="246"/>
      <c r="W4498" s="202" t="s">
        <v>2265</v>
      </c>
      <c r="X4498" s="265" t="s">
        <v>1250</v>
      </c>
      <c r="Y4498" s="248">
        <v>20</v>
      </c>
      <c r="Z4498" s="202"/>
      <c r="AA4498" s="202"/>
      <c r="AB4498" s="211"/>
      <c r="AC4498" s="268">
        <f>IF(B4498="","",(IFERROR(VLOOKUP(B4498,Projecten!A$4:X$9452,5,FALSE),"niet bekend")))</f>
        <v>1</v>
      </c>
      <c r="AD4498" s="213">
        <f t="shared" si="290"/>
        <v>3875</v>
      </c>
      <c r="AE4498" s="213">
        <f>IF(B4498="","",(IFERROR(VLOOKUP(B4498,Projecten!A$4:X$9452,23,FALSE),"niet bekend")))</f>
        <v>3875</v>
      </c>
      <c r="AF4498" s="213">
        <f>IF(B4498="","",(IFERROR(VLOOKUP(B4498,Projecten!A$4:X$9452,12,FALSE),"niet bekend")))</f>
        <v>3875</v>
      </c>
      <c r="AG4498" s="209"/>
    </row>
    <row r="4499" spans="1:33" x14ac:dyDescent="0.2">
      <c r="A4499" s="202">
        <v>48134</v>
      </c>
      <c r="B4499" s="261">
        <v>2018702</v>
      </c>
      <c r="C4499" s="243">
        <v>122703</v>
      </c>
      <c r="D4499" s="243" t="s">
        <v>6351</v>
      </c>
      <c r="E4499" s="202" t="s">
        <v>26</v>
      </c>
      <c r="F4499" s="202">
        <v>1</v>
      </c>
      <c r="G4499" s="202">
        <v>10</v>
      </c>
      <c r="H4499" s="202">
        <v>5</v>
      </c>
      <c r="I4499" s="202">
        <v>3</v>
      </c>
      <c r="J4499" s="262">
        <v>43518</v>
      </c>
      <c r="K4499" s="262">
        <v>43516</v>
      </c>
      <c r="L4499" s="263" t="s">
        <v>1485</v>
      </c>
      <c r="M4499" s="263" t="s">
        <v>1485</v>
      </c>
      <c r="N4499" s="254" t="s">
        <v>47</v>
      </c>
      <c r="O4499" s="254" t="s">
        <v>47</v>
      </c>
      <c r="P4499" s="254" t="s">
        <v>47</v>
      </c>
      <c r="Q4499" s="254" t="s">
        <v>47</v>
      </c>
      <c r="R4499" s="254" t="s">
        <v>47</v>
      </c>
      <c r="S4499" s="243"/>
      <c r="T4499" s="1672" t="s">
        <v>47</v>
      </c>
      <c r="U4499" s="245" t="s">
        <v>6938</v>
      </c>
      <c r="V4499" s="246"/>
      <c r="W4499" s="202" t="s">
        <v>2265</v>
      </c>
      <c r="X4499" s="265" t="s">
        <v>1250</v>
      </c>
      <c r="Y4499" s="248">
        <v>20</v>
      </c>
      <c r="Z4499" s="202"/>
      <c r="AA4499" s="202"/>
      <c r="AB4499" s="211"/>
      <c r="AC4499" s="268">
        <f>IF(B4499="","",(IFERROR(VLOOKUP(B4499,Projecten!A$4:X$9452,5,FALSE),"niet bekend")))</f>
        <v>1</v>
      </c>
      <c r="AD4499" s="213">
        <f t="shared" si="290"/>
        <v>3875</v>
      </c>
      <c r="AE4499" s="213">
        <f>IF(B4499="","",(IFERROR(VLOOKUP(B4499,Projecten!A$4:X$9452,23,FALSE),"niet bekend")))</f>
        <v>3875</v>
      </c>
      <c r="AF4499" s="213">
        <f>IF(B4499="","",(IFERROR(VLOOKUP(B4499,Projecten!A$4:X$9452,12,FALSE),"niet bekend")))</f>
        <v>3875</v>
      </c>
      <c r="AG4499" s="209"/>
    </row>
    <row r="4500" spans="1:33" s="297" customFormat="1" x14ac:dyDescent="0.2">
      <c r="A4500" s="288">
        <v>48135</v>
      </c>
      <c r="B4500" s="289">
        <v>20190076</v>
      </c>
      <c r="C4500" s="271">
        <v>122704</v>
      </c>
      <c r="D4500" s="271">
        <v>703119</v>
      </c>
      <c r="E4500" s="288" t="s">
        <v>26</v>
      </c>
      <c r="F4500" s="288">
        <v>1</v>
      </c>
      <c r="G4500" s="288">
        <v>8</v>
      </c>
      <c r="H4500" s="288">
        <v>5</v>
      </c>
      <c r="I4500" s="288">
        <v>3</v>
      </c>
      <c r="J4500" s="315">
        <v>43515</v>
      </c>
      <c r="K4500" s="315">
        <v>43516</v>
      </c>
      <c r="L4500" s="290" t="s">
        <v>1485</v>
      </c>
      <c r="M4500" s="290" t="s">
        <v>1485</v>
      </c>
      <c r="N4500" s="291" t="s">
        <v>47</v>
      </c>
      <c r="O4500" s="291" t="s">
        <v>47</v>
      </c>
      <c r="P4500" s="291" t="s">
        <v>47</v>
      </c>
      <c r="Q4500" s="291" t="s">
        <v>47</v>
      </c>
      <c r="R4500" s="291" t="s">
        <v>47</v>
      </c>
      <c r="S4500" s="271"/>
      <c r="T4500" s="1672" t="s">
        <v>47</v>
      </c>
      <c r="U4500" s="245" t="s">
        <v>6819</v>
      </c>
      <c r="V4500" s="246"/>
      <c r="W4500" s="202" t="s">
        <v>421</v>
      </c>
      <c r="X4500" s="265" t="s">
        <v>1341</v>
      </c>
      <c r="Y4500" s="248">
        <v>17</v>
      </c>
      <c r="Z4500" s="288"/>
      <c r="AA4500" s="288"/>
      <c r="AB4500" s="296"/>
      <c r="AC4500" s="268">
        <f>IF(B4500="","",(IFERROR(VLOOKUP(B4500,Projecten!A$4:X$9452,5,FALSE),"niet bekend")))</f>
        <v>1</v>
      </c>
      <c r="AD4500" s="213">
        <f t="shared" si="290"/>
        <v>3047.61</v>
      </c>
      <c r="AE4500" s="213">
        <f>IF(B4500="","",(IFERROR(VLOOKUP(B4500,Projecten!A$4:X$9452,23,FALSE),"niet bekend")))</f>
        <v>3047.61</v>
      </c>
      <c r="AF4500" s="213">
        <f>IF(B4500="","",(IFERROR(VLOOKUP(B4500,Projecten!A$4:X$9452,12,FALSE),"niet bekend")))</f>
        <v>3047.61</v>
      </c>
    </row>
    <row r="4501" spans="1:33" x14ac:dyDescent="0.2">
      <c r="A4501" s="202">
        <v>48136</v>
      </c>
      <c r="B4501" s="261">
        <v>20190068</v>
      </c>
      <c r="C4501" s="243">
        <v>122704</v>
      </c>
      <c r="D4501" s="243">
        <v>773119</v>
      </c>
      <c r="E4501" s="202" t="s">
        <v>26</v>
      </c>
      <c r="F4501" s="202">
        <v>1</v>
      </c>
      <c r="G4501" s="202">
        <v>8</v>
      </c>
      <c r="H4501" s="202">
        <v>5</v>
      </c>
      <c r="I4501" s="202">
        <v>3</v>
      </c>
      <c r="J4501" s="262">
        <v>43515</v>
      </c>
      <c r="K4501" s="262">
        <v>43516</v>
      </c>
      <c r="L4501" s="263" t="s">
        <v>1485</v>
      </c>
      <c r="M4501" s="263" t="s">
        <v>1485</v>
      </c>
      <c r="N4501" s="254" t="s">
        <v>47</v>
      </c>
      <c r="O4501" s="254" t="s">
        <v>47</v>
      </c>
      <c r="P4501" s="254" t="s">
        <v>47</v>
      </c>
      <c r="Q4501" s="254" t="s">
        <v>47</v>
      </c>
      <c r="R4501" s="254" t="s">
        <v>47</v>
      </c>
      <c r="S4501" s="243"/>
      <c r="T4501" s="1672" t="s">
        <v>47</v>
      </c>
      <c r="U4501" s="245" t="s">
        <v>6819</v>
      </c>
      <c r="V4501" s="246"/>
      <c r="W4501" s="202" t="s">
        <v>421</v>
      </c>
      <c r="X4501" s="265" t="s">
        <v>1341</v>
      </c>
      <c r="Y4501" s="248">
        <v>16</v>
      </c>
      <c r="Z4501" s="202"/>
      <c r="AA4501" s="202"/>
      <c r="AB4501" s="211"/>
      <c r="AC4501" s="268">
        <f>IF(B4501="","",(IFERROR(VLOOKUP(B4501,Projecten!A$4:X$9452,5,FALSE),"niet bekend")))</f>
        <v>1</v>
      </c>
      <c r="AD4501" s="213">
        <f t="shared" si="290"/>
        <v>3049.86</v>
      </c>
      <c r="AE4501" s="213">
        <f>IF(B4501="","",(IFERROR(VLOOKUP(B4501,Projecten!A$4:X$9452,23,FALSE),"niet bekend")))</f>
        <v>3049.86</v>
      </c>
      <c r="AF4501" s="213">
        <f>IF(B4501="","",(IFERROR(VLOOKUP(B4501,Projecten!A$4:X$9452,12,FALSE),"niet bekend")))</f>
        <v>3049.86</v>
      </c>
      <c r="AG4501" s="209"/>
    </row>
    <row r="4502" spans="1:33" x14ac:dyDescent="0.2">
      <c r="A4502" s="202">
        <v>48138</v>
      </c>
      <c r="B4502" s="261">
        <v>20190069</v>
      </c>
      <c r="C4502" s="243">
        <v>122706</v>
      </c>
      <c r="D4502" s="243">
        <v>788419</v>
      </c>
      <c r="E4502" s="202" t="s">
        <v>26</v>
      </c>
      <c r="F4502" s="202">
        <v>1</v>
      </c>
      <c r="G4502" s="202">
        <v>9</v>
      </c>
      <c r="H4502" s="202">
        <v>8</v>
      </c>
      <c r="I4502" s="202">
        <v>2</v>
      </c>
      <c r="J4502" s="262">
        <v>43515</v>
      </c>
      <c r="K4502" s="262">
        <v>43516</v>
      </c>
      <c r="L4502" s="263" t="s">
        <v>1485</v>
      </c>
      <c r="M4502" s="263" t="s">
        <v>1485</v>
      </c>
      <c r="N4502" s="254" t="s">
        <v>47</v>
      </c>
      <c r="O4502" s="254" t="s">
        <v>47</v>
      </c>
      <c r="P4502" s="254" t="s">
        <v>47</v>
      </c>
      <c r="Q4502" s="254" t="s">
        <v>47</v>
      </c>
      <c r="R4502" s="254" t="s">
        <v>47</v>
      </c>
      <c r="S4502" s="243"/>
      <c r="T4502" s="244" t="s">
        <v>47</v>
      </c>
      <c r="U4502" s="245" t="s">
        <v>6819</v>
      </c>
      <c r="V4502" s="246"/>
      <c r="W4502" s="202" t="s">
        <v>162</v>
      </c>
      <c r="X4502" s="265" t="s">
        <v>6828</v>
      </c>
      <c r="Y4502" s="248">
        <v>16</v>
      </c>
      <c r="Z4502" s="202"/>
      <c r="AA4502" s="202"/>
      <c r="AB4502" s="211"/>
      <c r="AC4502" s="268">
        <f>IF(B4502="","",(IFERROR(VLOOKUP(B4502,Projecten!A$4:X$9452,5,FALSE),"niet bekend")))</f>
        <v>1</v>
      </c>
      <c r="AD4502" s="213">
        <f t="shared" si="290"/>
        <v>3801.38</v>
      </c>
      <c r="AE4502" s="213">
        <f>IF(B4502="","",(IFERROR(VLOOKUP(B4502,Projecten!A$4:X$9452,23,FALSE),"niet bekend")))</f>
        <v>3801.38</v>
      </c>
      <c r="AF4502" s="213">
        <f>IF(B4502="","",(IFERROR(VLOOKUP(B4502,Projecten!A$4:X$9452,12,FALSE),"niet bekend")))</f>
        <v>3801.38</v>
      </c>
      <c r="AG4502" s="209"/>
    </row>
    <row r="4503" spans="1:33" x14ac:dyDescent="0.2">
      <c r="A4503" s="202">
        <v>48139</v>
      </c>
      <c r="B4503" s="261">
        <v>20190083</v>
      </c>
      <c r="C4503" s="243">
        <v>122706</v>
      </c>
      <c r="D4503" s="243">
        <v>788519</v>
      </c>
      <c r="E4503" s="202" t="s">
        <v>26</v>
      </c>
      <c r="F4503" s="202">
        <v>1</v>
      </c>
      <c r="G4503" s="202">
        <v>9</v>
      </c>
      <c r="H4503" s="202">
        <v>8</v>
      </c>
      <c r="I4503" s="202">
        <v>2</v>
      </c>
      <c r="J4503" s="262">
        <v>43515</v>
      </c>
      <c r="K4503" s="262">
        <v>43516</v>
      </c>
      <c r="L4503" s="263" t="s">
        <v>1485</v>
      </c>
      <c r="M4503" s="263" t="s">
        <v>1485</v>
      </c>
      <c r="N4503" s="254" t="s">
        <v>47</v>
      </c>
      <c r="O4503" s="254" t="s">
        <v>47</v>
      </c>
      <c r="P4503" s="254" t="s">
        <v>47</v>
      </c>
      <c r="Q4503" s="254" t="s">
        <v>47</v>
      </c>
      <c r="R4503" s="254" t="s">
        <v>47</v>
      </c>
      <c r="S4503" s="243"/>
      <c r="T4503" s="244" t="s">
        <v>47</v>
      </c>
      <c r="U4503" s="245" t="s">
        <v>6819</v>
      </c>
      <c r="V4503" s="246"/>
      <c r="W4503" s="202" t="s">
        <v>162</v>
      </c>
      <c r="X4503" s="265" t="s">
        <v>6829</v>
      </c>
      <c r="Y4503" s="248">
        <v>16</v>
      </c>
      <c r="Z4503" s="202"/>
      <c r="AA4503" s="202"/>
      <c r="AB4503" s="211"/>
      <c r="AC4503" s="268">
        <f>IF(B4503="","",(IFERROR(VLOOKUP(B4503,Projecten!A$4:X$9452,5,FALSE),"niet bekend")))</f>
        <v>1</v>
      </c>
      <c r="AD4503" s="213">
        <f t="shared" si="290"/>
        <v>3801.38</v>
      </c>
      <c r="AE4503" s="213">
        <f>IF(B4503="","",(IFERROR(VLOOKUP(B4503,Projecten!A$4:X$9452,23,FALSE),"niet bekend")))</f>
        <v>3801.38</v>
      </c>
      <c r="AF4503" s="213">
        <f>IF(B4503="","",(IFERROR(VLOOKUP(B4503,Projecten!A$4:X$9452,12,FALSE),"niet bekend")))</f>
        <v>3801.38</v>
      </c>
      <c r="AG4503" s="209"/>
    </row>
    <row r="4504" spans="1:33" s="312" customFormat="1" x14ac:dyDescent="0.2">
      <c r="A4504" s="298"/>
      <c r="B4504" s="299"/>
      <c r="C4504" s="299"/>
      <c r="D4504" s="300"/>
      <c r="E4504" s="300"/>
      <c r="F4504" s="300"/>
      <c r="G4504" s="300"/>
      <c r="H4504" s="300"/>
      <c r="I4504" s="300"/>
      <c r="J4504" s="301"/>
      <c r="K4504" s="301"/>
      <c r="L4504" s="301"/>
      <c r="M4504" s="302"/>
      <c r="N4504" s="302"/>
      <c r="O4504" s="302"/>
      <c r="P4504" s="302"/>
      <c r="Q4504" s="302"/>
      <c r="R4504" s="302"/>
      <c r="S4504" s="303"/>
      <c r="T4504" s="304"/>
      <c r="U4504" s="305"/>
      <c r="V4504" s="306"/>
      <c r="W4504" s="307"/>
      <c r="X4504" s="307"/>
      <c r="Y4504" s="307"/>
      <c r="Z4504" s="298"/>
      <c r="AA4504" s="308"/>
      <c r="AB4504" s="309"/>
      <c r="AC4504" s="310"/>
      <c r="AD4504" s="311"/>
      <c r="AE4504" s="311"/>
      <c r="AF4504" s="311"/>
    </row>
    <row r="4505" spans="1:33" s="236" customFormat="1" x14ac:dyDescent="0.2">
      <c r="A4505" s="220"/>
      <c r="B4505" s="221"/>
      <c r="C4505" s="221"/>
      <c r="D4505" s="222">
        <f>SUM(G4505:I4505)</f>
        <v>233</v>
      </c>
      <c r="E4505" s="220"/>
      <c r="F4505" s="220">
        <f>SUM(F4506:F4539)</f>
        <v>15</v>
      </c>
      <c r="G4505" s="220">
        <f>SUM(G4506:G4539)</f>
        <v>116</v>
      </c>
      <c r="H4505" s="220">
        <f>SUM(H4506:H4539)</f>
        <v>68</v>
      </c>
      <c r="I4505" s="220">
        <f>SUM(I4506:I4539)</f>
        <v>49</v>
      </c>
      <c r="J4505" s="223"/>
      <c r="K4505" s="223"/>
      <c r="L4505" s="223"/>
      <c r="M4505" s="224"/>
      <c r="N4505" s="224"/>
      <c r="O4505" s="224"/>
      <c r="P4505" s="224"/>
      <c r="Q4505" s="224"/>
      <c r="R4505" s="224"/>
      <c r="S4505" s="225">
        <v>10</v>
      </c>
      <c r="T4505" s="226"/>
      <c r="U4505" s="227"/>
      <c r="V4505" s="228"/>
      <c r="W4505" s="229"/>
      <c r="X4505" s="230">
        <f>SUM(Y4505:Y4539)</f>
        <v>400.25</v>
      </c>
      <c r="Y4505" s="231"/>
      <c r="Z4505" s="231">
        <v>0</v>
      </c>
      <c r="AA4505" s="232">
        <f>X4505-Z4505</f>
        <v>400.25</v>
      </c>
      <c r="AB4505" s="233" t="str">
        <f>CONCATENATE("week ",S4505)</f>
        <v>week 10</v>
      </c>
      <c r="AC4505" s="234"/>
      <c r="AD4505" s="235">
        <f>SUM(AD4506:AD4539)</f>
        <v>54001.520000000004</v>
      </c>
      <c r="AE4505" s="235"/>
      <c r="AF4505" s="235"/>
    </row>
    <row r="4506" spans="1:33" x14ac:dyDescent="0.2">
      <c r="A4506" s="202"/>
      <c r="B4506" s="237"/>
      <c r="C4506" s="238"/>
      <c r="D4506" s="239"/>
      <c r="E4506" s="240"/>
      <c r="F4506" s="240"/>
      <c r="G4506" s="240"/>
      <c r="H4506" s="240"/>
      <c r="I4506" s="240"/>
      <c r="J4506" s="241"/>
      <c r="K4506" s="241"/>
      <c r="L4506" s="241"/>
      <c r="M4506" s="242"/>
      <c r="N4506" s="242"/>
      <c r="O4506" s="242"/>
      <c r="P4506" s="242"/>
      <c r="Q4506" s="242"/>
      <c r="R4506" s="242"/>
      <c r="S4506" s="243" t="s">
        <v>6231</v>
      </c>
      <c r="T4506" s="244"/>
      <c r="U4506" s="245"/>
      <c r="V4506" s="246"/>
      <c r="X4506" s="247" t="s">
        <v>4856</v>
      </c>
      <c r="Y4506" s="248"/>
      <c r="Z4506" s="202"/>
      <c r="AA4506" s="202"/>
      <c r="AB4506" s="211"/>
      <c r="AC4506" s="249" t="str">
        <f>IF(B4506="","",(IFERROR(VLOOKUP(B4506,Projecten!A$4:X$9452,5,FALSE),"niet bekend")))</f>
        <v/>
      </c>
      <c r="AD4506" s="213" t="str">
        <f>IF(AC4506="","",(IF(F4506=0,AF4506,(F4506/AC4506*AF4506))))</f>
        <v/>
      </c>
      <c r="AE4506" s="213" t="str">
        <f>IF(B4506="","",(IFERROR(VLOOKUP(B4506,Projecten!A$4:X$9452,23,FALSE),"niet bekend")))</f>
        <v/>
      </c>
      <c r="AF4506" s="213" t="str">
        <f>IF(B4506="","",(IFERROR(VLOOKUP(B4506,Projecten!A$4:X$9452,12,FALSE),"niet bekend")))</f>
        <v/>
      </c>
      <c r="AG4506" s="209"/>
    </row>
    <row r="4507" spans="1:33" x14ac:dyDescent="0.2">
      <c r="A4507" s="202"/>
      <c r="B4507" s="237"/>
      <c r="C4507" s="238"/>
      <c r="D4507" s="239"/>
      <c r="E4507" s="240"/>
      <c r="F4507" s="240"/>
      <c r="G4507" s="240"/>
      <c r="H4507" s="240"/>
      <c r="I4507" s="240"/>
      <c r="J4507" s="241"/>
      <c r="K4507" s="241"/>
      <c r="L4507" s="241"/>
      <c r="M4507" s="242"/>
      <c r="N4507" s="242"/>
      <c r="O4507" s="242"/>
      <c r="P4507" s="242"/>
      <c r="Q4507" s="242"/>
      <c r="R4507" s="242"/>
      <c r="S4507" s="243">
        <v>2019</v>
      </c>
      <c r="T4507" s="244"/>
      <c r="U4507" s="245"/>
      <c r="V4507" s="246"/>
      <c r="X4507" s="247"/>
      <c r="Y4507" s="248"/>
      <c r="Z4507" s="202"/>
      <c r="AA4507" s="202"/>
      <c r="AB4507" s="211"/>
      <c r="AC4507" s="249"/>
      <c r="AG4507" s="209"/>
    </row>
    <row r="4508" spans="1:33" s="259" customFormat="1" x14ac:dyDescent="0.2">
      <c r="A4508" s="202">
        <v>48636</v>
      </c>
      <c r="B4508" s="250"/>
      <c r="C4508" s="251"/>
      <c r="D4508" s="252" t="s">
        <v>6775</v>
      </c>
      <c r="E4508" s="239"/>
      <c r="F4508" s="239"/>
      <c r="G4508" s="239"/>
      <c r="H4508" s="239"/>
      <c r="I4508" s="239"/>
      <c r="J4508" s="253"/>
      <c r="K4508" s="253"/>
      <c r="L4508" s="253"/>
      <c r="M4508" s="253"/>
      <c r="N4508" s="254"/>
      <c r="O4508" s="254"/>
      <c r="P4508" s="254"/>
      <c r="Q4508" s="254"/>
      <c r="R4508" s="254"/>
      <c r="S4508" s="243"/>
      <c r="T4508" s="253"/>
      <c r="U4508" s="255"/>
      <c r="V4508" s="256"/>
      <c r="W4508" s="260"/>
      <c r="X4508" s="239"/>
      <c r="Y4508" s="257">
        <v>4</v>
      </c>
      <c r="Z4508" s="239"/>
      <c r="AA4508" s="239"/>
      <c r="AB4508" s="258"/>
      <c r="AC4508" s="249"/>
      <c r="AD4508" s="213"/>
      <c r="AE4508" s="213"/>
      <c r="AF4508" s="213"/>
    </row>
    <row r="4509" spans="1:33" s="259" customFormat="1" x14ac:dyDescent="0.2">
      <c r="A4509" s="202">
        <v>48804</v>
      </c>
      <c r="B4509" s="250"/>
      <c r="C4509" s="251"/>
      <c r="D4509" s="252" t="s">
        <v>7059</v>
      </c>
      <c r="E4509" s="239"/>
      <c r="F4509" s="239"/>
      <c r="G4509" s="239"/>
      <c r="H4509" s="239"/>
      <c r="I4509" s="239"/>
      <c r="J4509" s="253"/>
      <c r="K4509" s="253"/>
      <c r="L4509" s="253"/>
      <c r="M4509" s="253"/>
      <c r="N4509" s="254"/>
      <c r="O4509" s="254"/>
      <c r="P4509" s="254"/>
      <c r="Q4509" s="254"/>
      <c r="R4509" s="254"/>
      <c r="S4509" s="243"/>
      <c r="T4509" s="253"/>
      <c r="U4509" s="255"/>
      <c r="V4509" s="256"/>
      <c r="W4509" s="260"/>
      <c r="X4509" s="239"/>
      <c r="Y4509" s="257">
        <v>0</v>
      </c>
      <c r="Z4509" s="239"/>
      <c r="AA4509" s="239"/>
      <c r="AB4509" s="258"/>
      <c r="AC4509" s="249"/>
      <c r="AD4509" s="213"/>
      <c r="AE4509" s="213"/>
      <c r="AF4509" s="213"/>
    </row>
    <row r="4510" spans="1:33" s="259" customFormat="1" x14ac:dyDescent="0.2">
      <c r="A4510" s="202">
        <v>48809</v>
      </c>
      <c r="B4510" s="250"/>
      <c r="C4510" s="251"/>
      <c r="D4510" s="252" t="s">
        <v>7062</v>
      </c>
      <c r="E4510" s="239"/>
      <c r="F4510" s="239"/>
      <c r="G4510" s="239"/>
      <c r="H4510" s="239"/>
      <c r="I4510" s="239"/>
      <c r="J4510" s="253"/>
      <c r="K4510" s="253"/>
      <c r="L4510" s="253"/>
      <c r="M4510" s="253"/>
      <c r="N4510" s="254"/>
      <c r="O4510" s="254"/>
      <c r="P4510" s="254"/>
      <c r="Q4510" s="254"/>
      <c r="R4510" s="254"/>
      <c r="S4510" s="243"/>
      <c r="T4510" s="253"/>
      <c r="U4510" s="255"/>
      <c r="V4510" s="256"/>
      <c r="W4510" s="260"/>
      <c r="X4510" s="239"/>
      <c r="Y4510" s="257">
        <v>16.5</v>
      </c>
      <c r="Z4510" s="239"/>
      <c r="AA4510" s="239"/>
      <c r="AB4510" s="258"/>
      <c r="AC4510" s="249"/>
      <c r="AD4510" s="213"/>
      <c r="AE4510" s="213"/>
      <c r="AF4510" s="213"/>
    </row>
    <row r="4511" spans="1:33" s="259" customFormat="1" x14ac:dyDescent="0.2">
      <c r="A4511" s="202">
        <v>48637</v>
      </c>
      <c r="B4511" s="250"/>
      <c r="C4511" s="251"/>
      <c r="D4511" s="252" t="s">
        <v>6575</v>
      </c>
      <c r="E4511" s="239"/>
      <c r="F4511" s="239"/>
      <c r="G4511" s="239"/>
      <c r="H4511" s="239"/>
      <c r="I4511" s="239"/>
      <c r="J4511" s="253"/>
      <c r="K4511" s="253"/>
      <c r="L4511" s="253"/>
      <c r="M4511" s="253"/>
      <c r="N4511" s="254"/>
      <c r="O4511" s="254"/>
      <c r="P4511" s="254"/>
      <c r="Q4511" s="254"/>
      <c r="R4511" s="254"/>
      <c r="S4511" s="243"/>
      <c r="T4511" s="253"/>
      <c r="U4511" s="255"/>
      <c r="V4511" s="256"/>
      <c r="W4511" s="260"/>
      <c r="X4511" s="239"/>
      <c r="Y4511" s="257">
        <v>0</v>
      </c>
      <c r="Z4511" s="239"/>
      <c r="AA4511" s="239"/>
      <c r="AB4511" s="258"/>
      <c r="AC4511" s="249"/>
      <c r="AD4511" s="213"/>
      <c r="AE4511" s="213"/>
      <c r="AF4511" s="213"/>
    </row>
    <row r="4512" spans="1:33" s="259" customFormat="1" x14ac:dyDescent="0.2">
      <c r="A4512" s="202">
        <v>48638</v>
      </c>
      <c r="B4512" s="250"/>
      <c r="C4512" s="251"/>
      <c r="D4512" s="252" t="s">
        <v>7057</v>
      </c>
      <c r="E4512" s="239"/>
      <c r="F4512" s="239"/>
      <c r="G4512" s="239"/>
      <c r="H4512" s="239"/>
      <c r="I4512" s="239"/>
      <c r="J4512" s="253"/>
      <c r="K4512" s="253"/>
      <c r="L4512" s="253"/>
      <c r="M4512" s="253"/>
      <c r="N4512" s="254"/>
      <c r="O4512" s="254"/>
      <c r="P4512" s="254"/>
      <c r="Q4512" s="254"/>
      <c r="R4512" s="254"/>
      <c r="S4512" s="243"/>
      <c r="T4512" s="253"/>
      <c r="U4512" s="255"/>
      <c r="V4512" s="256"/>
      <c r="W4512" s="260"/>
      <c r="X4512" s="239"/>
      <c r="Y4512" s="257">
        <v>8.25</v>
      </c>
      <c r="Z4512" s="239"/>
      <c r="AA4512" s="239"/>
      <c r="AB4512" s="258"/>
      <c r="AC4512" s="249"/>
      <c r="AD4512" s="213"/>
      <c r="AE4512" s="213"/>
      <c r="AF4512" s="213"/>
    </row>
    <row r="4513" spans="1:33" s="259" customFormat="1" x14ac:dyDescent="0.2">
      <c r="A4513" s="202">
        <v>48639</v>
      </c>
      <c r="B4513" s="250"/>
      <c r="C4513" s="251"/>
      <c r="D4513" s="252" t="s">
        <v>7036</v>
      </c>
      <c r="E4513" s="239"/>
      <c r="F4513" s="239"/>
      <c r="G4513" s="239"/>
      <c r="H4513" s="239"/>
      <c r="I4513" s="239"/>
      <c r="J4513" s="253"/>
      <c r="K4513" s="253"/>
      <c r="L4513" s="253"/>
      <c r="M4513" s="253"/>
      <c r="N4513" s="254"/>
      <c r="O4513" s="254"/>
      <c r="P4513" s="254"/>
      <c r="Q4513" s="254"/>
      <c r="R4513" s="254"/>
      <c r="S4513" s="243"/>
      <c r="T4513" s="253"/>
      <c r="U4513" s="255"/>
      <c r="V4513" s="256"/>
      <c r="W4513" s="260"/>
      <c r="X4513" s="239"/>
      <c r="Y4513" s="257">
        <v>8.25</v>
      </c>
      <c r="Z4513" s="239"/>
      <c r="AA4513" s="239"/>
      <c r="AB4513" s="258"/>
      <c r="AC4513" s="249"/>
      <c r="AD4513" s="213"/>
      <c r="AE4513" s="213"/>
      <c r="AF4513" s="213"/>
    </row>
    <row r="4514" spans="1:33" x14ac:dyDescent="0.2">
      <c r="A4514" s="202">
        <v>48640</v>
      </c>
      <c r="B4514" s="261"/>
      <c r="C4514" s="243"/>
      <c r="D4514" s="252" t="s">
        <v>7069</v>
      </c>
      <c r="F4514" s="202"/>
      <c r="J4514" s="263"/>
      <c r="K4514" s="263"/>
      <c r="L4514" s="263"/>
      <c r="M4514" s="263"/>
      <c r="S4514" s="243"/>
      <c r="T4514" s="244"/>
      <c r="U4514" s="245"/>
      <c r="V4514" s="246"/>
      <c r="W4514" s="265"/>
      <c r="X4514" s="265"/>
      <c r="Y4514" s="257">
        <v>33</v>
      </c>
      <c r="Z4514" s="202"/>
      <c r="AA4514" s="202"/>
      <c r="AB4514" s="211"/>
      <c r="AC4514" s="268"/>
      <c r="AG4514" s="209"/>
    </row>
    <row r="4515" spans="1:33" s="1686" customFormat="1" x14ac:dyDescent="0.2">
      <c r="A4515" s="140">
        <v>48641</v>
      </c>
      <c r="B4515" s="1674"/>
      <c r="C4515" s="1675"/>
      <c r="D4515" s="1096" t="s">
        <v>7033</v>
      </c>
      <c r="E4515" s="1676"/>
      <c r="F4515" s="1676"/>
      <c r="G4515" s="1676"/>
      <c r="H4515" s="1676"/>
      <c r="I4515" s="1676"/>
      <c r="J4515" s="1677"/>
      <c r="K4515" s="1677"/>
      <c r="L4515" s="1677"/>
      <c r="M4515" s="1677"/>
      <c r="N4515" s="1678"/>
      <c r="O4515" s="1678"/>
      <c r="P4515" s="1678"/>
      <c r="Q4515" s="1678"/>
      <c r="R4515" s="1678"/>
      <c r="S4515" s="139"/>
      <c r="T4515" s="1677"/>
      <c r="U4515" s="1679"/>
      <c r="V4515" s="1680"/>
      <c r="W4515" s="1681"/>
      <c r="X4515" s="1676"/>
      <c r="Y4515" s="1682">
        <v>24.75</v>
      </c>
      <c r="Z4515" s="1676"/>
      <c r="AA4515" s="1676"/>
      <c r="AB4515" s="1683"/>
      <c r="AC4515" s="1684"/>
      <c r="AD4515" s="1685"/>
      <c r="AE4515" s="1685"/>
      <c r="AF4515" s="1685"/>
    </row>
    <row r="4516" spans="1:33" s="259" customFormat="1" x14ac:dyDescent="0.2">
      <c r="A4516" s="202">
        <v>48642</v>
      </c>
      <c r="B4516" s="250"/>
      <c r="C4516" s="251"/>
      <c r="D4516" s="252" t="s">
        <v>7037</v>
      </c>
      <c r="E4516" s="239"/>
      <c r="F4516" s="239"/>
      <c r="G4516" s="239"/>
      <c r="H4516" s="239"/>
      <c r="I4516" s="239"/>
      <c r="J4516" s="253"/>
      <c r="K4516" s="253"/>
      <c r="L4516" s="253"/>
      <c r="M4516" s="253"/>
      <c r="N4516" s="254"/>
      <c r="O4516" s="254"/>
      <c r="P4516" s="254"/>
      <c r="Q4516" s="254"/>
      <c r="R4516" s="254"/>
      <c r="S4516" s="243"/>
      <c r="T4516" s="253"/>
      <c r="U4516" s="255"/>
      <c r="V4516" s="256"/>
      <c r="W4516" s="260"/>
      <c r="X4516" s="239"/>
      <c r="Y4516" s="257">
        <v>0</v>
      </c>
      <c r="Z4516" s="239"/>
      <c r="AA4516" s="239"/>
      <c r="AB4516" s="258"/>
      <c r="AC4516" s="249"/>
      <c r="AD4516" s="213"/>
      <c r="AE4516" s="213"/>
      <c r="AF4516" s="213"/>
    </row>
    <row r="4517" spans="1:33" x14ac:dyDescent="0.2">
      <c r="A4517" s="202">
        <v>48643</v>
      </c>
      <c r="B4517" s="261"/>
      <c r="C4517" s="243"/>
      <c r="D4517" s="252" t="s">
        <v>6363</v>
      </c>
      <c r="F4517" s="202"/>
      <c r="J4517" s="263"/>
      <c r="K4517" s="263"/>
      <c r="L4517" s="263"/>
      <c r="M4517" s="263"/>
      <c r="S4517" s="243"/>
      <c r="T4517" s="244"/>
      <c r="U4517" s="245"/>
      <c r="V4517" s="246"/>
      <c r="W4517" s="265"/>
      <c r="X4517" s="265"/>
      <c r="Y4517" s="257">
        <v>13.25</v>
      </c>
      <c r="Z4517" s="202"/>
      <c r="AA4517" s="202"/>
      <c r="AB4517" s="211"/>
      <c r="AC4517" s="268"/>
      <c r="AG4517" s="209"/>
    </row>
    <row r="4518" spans="1:33" x14ac:dyDescent="0.2">
      <c r="A4518" s="202">
        <v>48644</v>
      </c>
      <c r="B4518" s="261"/>
      <c r="C4518" s="243"/>
      <c r="D4518" s="252" t="s">
        <v>6762</v>
      </c>
      <c r="F4518" s="202"/>
      <c r="J4518" s="263"/>
      <c r="K4518" s="263"/>
      <c r="L4518" s="263"/>
      <c r="M4518" s="263"/>
      <c r="S4518" s="243"/>
      <c r="T4518" s="244"/>
      <c r="U4518" s="245"/>
      <c r="V4518" s="246"/>
      <c r="W4518" s="265"/>
      <c r="X4518" s="265"/>
      <c r="Y4518" s="257">
        <v>5</v>
      </c>
      <c r="Z4518" s="202"/>
      <c r="AA4518" s="202"/>
      <c r="AB4518" s="211"/>
      <c r="AC4518" s="268"/>
      <c r="AG4518" s="209"/>
    </row>
    <row r="4519" spans="1:33" x14ac:dyDescent="0.2">
      <c r="A4519" s="202">
        <v>48645</v>
      </c>
      <c r="B4519" s="261"/>
      <c r="C4519" s="243"/>
      <c r="D4519" s="252" t="s">
        <v>6608</v>
      </c>
      <c r="F4519" s="202"/>
      <c r="J4519" s="263"/>
      <c r="K4519" s="263"/>
      <c r="L4519" s="263"/>
      <c r="M4519" s="263"/>
      <c r="S4519" s="243"/>
      <c r="T4519" s="244"/>
      <c r="U4519" s="245"/>
      <c r="V4519" s="246"/>
      <c r="W4519" s="265"/>
      <c r="X4519" s="265"/>
      <c r="Y4519" s="257">
        <v>0</v>
      </c>
      <c r="Z4519" s="202"/>
      <c r="AA4519" s="202"/>
      <c r="AB4519" s="211"/>
      <c r="AC4519" s="268"/>
      <c r="AG4519" s="209"/>
    </row>
    <row r="4520" spans="1:33" x14ac:dyDescent="0.2">
      <c r="A4520" s="202">
        <v>48646</v>
      </c>
      <c r="B4520" s="261"/>
      <c r="C4520" s="243"/>
      <c r="D4520" s="252" t="s">
        <v>6028</v>
      </c>
      <c r="F4520" s="202"/>
      <c r="J4520" s="263"/>
      <c r="K4520" s="263"/>
      <c r="L4520" s="263"/>
      <c r="M4520" s="263"/>
      <c r="S4520" s="243"/>
      <c r="T4520" s="244"/>
      <c r="U4520" s="245"/>
      <c r="V4520" s="246"/>
      <c r="W4520" s="265"/>
      <c r="X4520" s="265"/>
      <c r="Y4520" s="257">
        <v>13.25</v>
      </c>
      <c r="Z4520" s="202"/>
      <c r="AA4520" s="202"/>
      <c r="AB4520" s="211"/>
      <c r="AC4520" s="268"/>
      <c r="AG4520" s="209"/>
    </row>
    <row r="4521" spans="1:33" x14ac:dyDescent="0.2">
      <c r="A4521" s="202">
        <v>48647</v>
      </c>
      <c r="B4521" s="261"/>
      <c r="C4521" s="243"/>
      <c r="D4521" s="252" t="s">
        <v>7047</v>
      </c>
      <c r="F4521" s="202"/>
      <c r="J4521" s="263"/>
      <c r="K4521" s="263"/>
      <c r="L4521" s="263"/>
      <c r="M4521" s="263"/>
      <c r="S4521" s="243"/>
      <c r="T4521" s="244"/>
      <c r="U4521" s="245"/>
      <c r="V4521" s="246"/>
      <c r="W4521" s="265"/>
      <c r="X4521" s="265"/>
      <c r="Y4521" s="257">
        <v>5</v>
      </c>
      <c r="Z4521" s="202"/>
      <c r="AA4521" s="202"/>
      <c r="AB4521" s="211"/>
      <c r="AC4521" s="268" t="str">
        <f>IF(B4521="","",(IFERROR(VLOOKUP(B4521,Projecten!A$4:X$9452,5,FALSE),"niet bekend")))</f>
        <v/>
      </c>
      <c r="AD4521" s="213" t="str">
        <f t="shared" ref="AD4521:AD4537" si="291">IF(AC4521="","",(IF(F4521=0,AF4521,(F4521/AC4521*AF4521))))</f>
        <v/>
      </c>
      <c r="AE4521" s="213" t="str">
        <f>IF(B4521="","",(IFERROR(VLOOKUP(B4521,Projecten!A$4:X$9452,23,FALSE),"niet bekend")))</f>
        <v/>
      </c>
      <c r="AF4521" s="213" t="str">
        <f>IF(B4521="","",(IFERROR(VLOOKUP(B4521,Projecten!A$4:X$9452,12,FALSE),"niet bekend")))</f>
        <v/>
      </c>
      <c r="AG4521" s="209"/>
    </row>
    <row r="4522" spans="1:33" x14ac:dyDescent="0.2">
      <c r="A4522" s="202">
        <v>48648</v>
      </c>
      <c r="B4522" s="261">
        <v>2018959</v>
      </c>
      <c r="C4522" s="243" t="s">
        <v>6827</v>
      </c>
      <c r="D4522" s="243" t="s">
        <v>6822</v>
      </c>
      <c r="E4522" s="202" t="s">
        <v>2800</v>
      </c>
      <c r="F4522" s="202">
        <v>1</v>
      </c>
      <c r="G4522" s="202">
        <v>8</v>
      </c>
      <c r="H4522" s="202">
        <v>3</v>
      </c>
      <c r="I4522" s="202">
        <v>7</v>
      </c>
      <c r="J4522" s="262">
        <v>43500</v>
      </c>
      <c r="K4522" s="262">
        <v>43502</v>
      </c>
      <c r="L4522" s="263" t="s">
        <v>1485</v>
      </c>
      <c r="M4522" s="263" t="s">
        <v>1485</v>
      </c>
      <c r="N4522" s="254" t="s">
        <v>47</v>
      </c>
      <c r="O4522" s="254" t="s">
        <v>47</v>
      </c>
      <c r="P4522" s="254" t="s">
        <v>47</v>
      </c>
      <c r="Q4522" s="254" t="s">
        <v>47</v>
      </c>
      <c r="R4522" s="254" t="s">
        <v>47</v>
      </c>
      <c r="S4522" s="243"/>
      <c r="T4522" s="1687" t="s">
        <v>47</v>
      </c>
      <c r="U4522" s="245" t="s">
        <v>6819</v>
      </c>
      <c r="V4522" s="246"/>
      <c r="W4522" s="202" t="s">
        <v>1937</v>
      </c>
      <c r="X4522" s="1023" t="s">
        <v>7056</v>
      </c>
      <c r="Y4522" s="248">
        <v>25</v>
      </c>
      <c r="Z4522" s="202"/>
      <c r="AA4522" s="202"/>
      <c r="AB4522" s="211"/>
      <c r="AC4522" s="268">
        <f>IF(B4522="","",(IFERROR(VLOOKUP(B4522,Projecten!A$4:X$9452,5,FALSE),"niet bekend")))</f>
        <v>1</v>
      </c>
      <c r="AD4522" s="213">
        <f t="shared" si="291"/>
        <v>6830</v>
      </c>
      <c r="AE4522" s="213">
        <f>IF(B4522="","",(IFERROR(VLOOKUP(B4522,Projecten!A$4:X$9452,23,FALSE),"niet bekend")))</f>
        <v>6830</v>
      </c>
      <c r="AF4522" s="213">
        <f>IF(B4522="","",(IFERROR(VLOOKUP(B4522,Projecten!A$4:X$9452,12,FALSE),"niet bekend")))</f>
        <v>6830</v>
      </c>
      <c r="AG4522" s="209"/>
    </row>
    <row r="4523" spans="1:33" x14ac:dyDescent="0.2">
      <c r="A4523" s="202">
        <v>48649</v>
      </c>
      <c r="B4523" s="261" t="s">
        <v>6735</v>
      </c>
      <c r="C4523" s="243" t="s">
        <v>6975</v>
      </c>
      <c r="D4523" s="243">
        <v>674219</v>
      </c>
      <c r="E4523" s="202" t="s">
        <v>26</v>
      </c>
      <c r="F4523" s="202">
        <v>1</v>
      </c>
      <c r="G4523" s="202">
        <v>9</v>
      </c>
      <c r="H4523" s="202">
        <v>5</v>
      </c>
      <c r="I4523" s="202">
        <v>3</v>
      </c>
      <c r="J4523" s="262">
        <v>43515</v>
      </c>
      <c r="K4523" s="262">
        <v>43516</v>
      </c>
      <c r="L4523" s="267">
        <v>43514</v>
      </c>
      <c r="M4523" s="263" t="s">
        <v>1485</v>
      </c>
      <c r="N4523" s="254" t="s">
        <v>47</v>
      </c>
      <c r="O4523" s="254" t="s">
        <v>47</v>
      </c>
      <c r="P4523" s="254" t="s">
        <v>47</v>
      </c>
      <c r="Q4523" s="254" t="s">
        <v>47</v>
      </c>
      <c r="R4523" s="254" t="s">
        <v>47</v>
      </c>
      <c r="S4523" s="243"/>
      <c r="T4523" s="253" t="s">
        <v>47</v>
      </c>
      <c r="U4523" s="245" t="s">
        <v>6819</v>
      </c>
      <c r="V4523" s="246"/>
      <c r="W4523" s="202" t="s">
        <v>162</v>
      </c>
      <c r="X4523" s="265" t="s">
        <v>7040</v>
      </c>
      <c r="Y4523" s="248">
        <v>29</v>
      </c>
      <c r="Z4523" s="202"/>
      <c r="AA4523" s="202"/>
      <c r="AB4523" s="211"/>
      <c r="AC4523" s="268">
        <f>IF(B4523="","",(IFERROR(VLOOKUP(B4523,Projecten!A$4:X$9452,5,FALSE),"niet bekend")))</f>
        <v>1</v>
      </c>
      <c r="AD4523" s="213">
        <f t="shared" si="291"/>
        <v>6816.97</v>
      </c>
      <c r="AE4523" s="213">
        <f>IF(B4523="","",(IFERROR(VLOOKUP(B4523,Projecten!A$4:X$9452,23,FALSE),"niet bekend")))</f>
        <v>6816.97</v>
      </c>
      <c r="AF4523" s="213">
        <f>IF(B4523="","",(IFERROR(VLOOKUP(B4523,Projecten!A$4:X$9452,12,FALSE),"niet bekend")))</f>
        <v>6816.97</v>
      </c>
      <c r="AG4523" s="209"/>
    </row>
    <row r="4524" spans="1:33" x14ac:dyDescent="0.2">
      <c r="A4524" s="202">
        <v>48650</v>
      </c>
      <c r="B4524" s="261">
        <v>20190071</v>
      </c>
      <c r="C4524" s="243">
        <v>122706</v>
      </c>
      <c r="D4524" s="243">
        <v>767619</v>
      </c>
      <c r="E4524" s="202" t="s">
        <v>26</v>
      </c>
      <c r="F4524" s="202">
        <v>1</v>
      </c>
      <c r="G4524" s="202">
        <v>10</v>
      </c>
      <c r="H4524" s="202">
        <v>7</v>
      </c>
      <c r="I4524" s="202">
        <v>3</v>
      </c>
      <c r="J4524" s="262">
        <v>43515</v>
      </c>
      <c r="K4524" s="262">
        <v>43516</v>
      </c>
      <c r="L4524" s="263" t="s">
        <v>1485</v>
      </c>
      <c r="M4524" s="263" t="s">
        <v>1485</v>
      </c>
      <c r="N4524" s="254" t="s">
        <v>47</v>
      </c>
      <c r="O4524" s="254" t="s">
        <v>47</v>
      </c>
      <c r="P4524" s="254" t="s">
        <v>47</v>
      </c>
      <c r="Q4524" s="254" t="s">
        <v>47</v>
      </c>
      <c r="R4524" s="254" t="s">
        <v>47</v>
      </c>
      <c r="S4524" s="243"/>
      <c r="T4524" s="253" t="s">
        <v>47</v>
      </c>
      <c r="U4524" s="245" t="s">
        <v>6819</v>
      </c>
      <c r="V4524" s="246"/>
      <c r="W4524" s="202" t="s">
        <v>162</v>
      </c>
      <c r="X4524" s="265" t="s">
        <v>1341</v>
      </c>
      <c r="Y4524" s="248">
        <v>19</v>
      </c>
      <c r="Z4524" s="202"/>
      <c r="AA4524" s="202"/>
      <c r="AB4524" s="211"/>
      <c r="AC4524" s="268">
        <f>IF(B4524="","",(IFERROR(VLOOKUP(B4524,Projecten!A$4:X$9452,5,FALSE),"niet bekend")))</f>
        <v>1</v>
      </c>
      <c r="AD4524" s="213">
        <f t="shared" si="291"/>
        <v>3435.74</v>
      </c>
      <c r="AE4524" s="213">
        <f>IF(B4524="","",(IFERROR(VLOOKUP(B4524,Projecten!A$4:X$9452,23,FALSE),"niet bekend")))</f>
        <v>3435.74</v>
      </c>
      <c r="AF4524" s="213">
        <f>IF(B4524="","",(IFERROR(VLOOKUP(B4524,Projecten!A$4:X$9452,12,FALSE),"niet bekend")))</f>
        <v>3435.74</v>
      </c>
      <c r="AG4524" s="209"/>
    </row>
    <row r="4525" spans="1:33" x14ac:dyDescent="0.2">
      <c r="A4525" s="202">
        <v>48651</v>
      </c>
      <c r="B4525" s="261">
        <v>20190084</v>
      </c>
      <c r="C4525" s="243">
        <v>122706</v>
      </c>
      <c r="D4525" s="243">
        <v>702319</v>
      </c>
      <c r="E4525" s="202" t="s">
        <v>26</v>
      </c>
      <c r="F4525" s="202">
        <v>1</v>
      </c>
      <c r="G4525" s="202">
        <v>8</v>
      </c>
      <c r="H4525" s="202">
        <v>5</v>
      </c>
      <c r="I4525" s="202">
        <v>3</v>
      </c>
      <c r="J4525" s="262">
        <v>43515</v>
      </c>
      <c r="K4525" s="262">
        <v>43516</v>
      </c>
      <c r="L4525" s="263" t="s">
        <v>1485</v>
      </c>
      <c r="M4525" s="263" t="s">
        <v>1485</v>
      </c>
      <c r="N4525" s="254" t="s">
        <v>47</v>
      </c>
      <c r="O4525" s="254" t="s">
        <v>47</v>
      </c>
      <c r="P4525" s="254" t="s">
        <v>47</v>
      </c>
      <c r="Q4525" s="254" t="s">
        <v>47</v>
      </c>
      <c r="R4525" s="254" t="s">
        <v>47</v>
      </c>
      <c r="S4525" s="243"/>
      <c r="T4525" s="253" t="s">
        <v>47</v>
      </c>
      <c r="U4525" s="245" t="s">
        <v>6819</v>
      </c>
      <c r="V4525" s="246"/>
      <c r="W4525" s="202" t="s">
        <v>162</v>
      </c>
      <c r="X4525" s="265" t="s">
        <v>1250</v>
      </c>
      <c r="Y4525" s="248">
        <v>19</v>
      </c>
      <c r="Z4525" s="202"/>
      <c r="AA4525" s="202"/>
      <c r="AB4525" s="211"/>
      <c r="AC4525" s="268">
        <f>IF(B4525="","",(IFERROR(VLOOKUP(B4525,Projecten!A$4:X$9452,5,FALSE),"niet bekend")))</f>
        <v>1</v>
      </c>
      <c r="AD4525" s="213">
        <f t="shared" si="291"/>
        <v>3997.19</v>
      </c>
      <c r="AE4525" s="213">
        <f>IF(B4525="","",(IFERROR(VLOOKUP(B4525,Projecten!A$4:X$9452,23,FALSE),"niet bekend")))</f>
        <v>3997.19</v>
      </c>
      <c r="AF4525" s="213">
        <f>IF(B4525="","",(IFERROR(VLOOKUP(B4525,Projecten!A$4:X$9452,12,FALSE),"niet bekend")))</f>
        <v>3997.19</v>
      </c>
      <c r="AG4525" s="209"/>
    </row>
    <row r="4526" spans="1:33" x14ac:dyDescent="0.2">
      <c r="A4526" s="202">
        <v>48652</v>
      </c>
      <c r="B4526" s="261">
        <v>20190085</v>
      </c>
      <c r="C4526" s="243">
        <v>122707</v>
      </c>
      <c r="D4526" s="243">
        <v>710619</v>
      </c>
      <c r="E4526" s="202" t="s">
        <v>26</v>
      </c>
      <c r="F4526" s="202">
        <v>1</v>
      </c>
      <c r="G4526" s="202">
        <v>8</v>
      </c>
      <c r="H4526" s="202">
        <v>1</v>
      </c>
      <c r="I4526" s="202">
        <v>4</v>
      </c>
      <c r="J4526" s="262">
        <v>43515</v>
      </c>
      <c r="K4526" s="262">
        <v>43516</v>
      </c>
      <c r="L4526" s="263" t="s">
        <v>1485</v>
      </c>
      <c r="M4526" s="262" t="s">
        <v>2613</v>
      </c>
      <c r="N4526" s="254" t="s">
        <v>47</v>
      </c>
      <c r="O4526" s="254" t="s">
        <v>47</v>
      </c>
      <c r="P4526" s="254" t="s">
        <v>47</v>
      </c>
      <c r="Q4526" s="254" t="s">
        <v>47</v>
      </c>
      <c r="R4526" s="254" t="s">
        <v>47</v>
      </c>
      <c r="S4526" s="243"/>
      <c r="T4526" s="253" t="s">
        <v>47</v>
      </c>
      <c r="U4526" s="245" t="s">
        <v>6819</v>
      </c>
      <c r="V4526" s="246"/>
      <c r="W4526" s="202" t="s">
        <v>162</v>
      </c>
      <c r="X4526" s="265" t="s">
        <v>1250</v>
      </c>
      <c r="Y4526" s="248">
        <v>16</v>
      </c>
      <c r="Z4526" s="202"/>
      <c r="AA4526" s="202"/>
      <c r="AB4526" s="211"/>
      <c r="AC4526" s="268">
        <f>IF(B4526="","",(IFERROR(VLOOKUP(B4526,Projecten!A$4:X$9452,5,FALSE),"niet bekend")))</f>
        <v>1</v>
      </c>
      <c r="AD4526" s="213">
        <f t="shared" si="291"/>
        <v>4259.5</v>
      </c>
      <c r="AE4526" s="213">
        <f>IF(B4526="","",(IFERROR(VLOOKUP(B4526,Projecten!A$4:X$9452,23,FALSE),"niet bekend")))</f>
        <v>4259.5</v>
      </c>
      <c r="AF4526" s="213">
        <f>IF(B4526="","",(IFERROR(VLOOKUP(B4526,Projecten!A$4:X$9452,12,FALSE),"niet bekend")))</f>
        <v>4259.5</v>
      </c>
      <c r="AG4526" s="209"/>
    </row>
    <row r="4527" spans="1:33" x14ac:dyDescent="0.2">
      <c r="A4527" s="202">
        <v>48653</v>
      </c>
      <c r="B4527" s="261">
        <v>20190086</v>
      </c>
      <c r="C4527" s="243">
        <v>122707</v>
      </c>
      <c r="D4527" s="243">
        <v>710719</v>
      </c>
      <c r="E4527" s="202" t="s">
        <v>26</v>
      </c>
      <c r="F4527" s="202">
        <v>1</v>
      </c>
      <c r="G4527" s="202">
        <v>8</v>
      </c>
      <c r="H4527" s="202">
        <v>1</v>
      </c>
      <c r="I4527" s="202">
        <v>4</v>
      </c>
      <c r="J4527" s="262">
        <v>43515</v>
      </c>
      <c r="K4527" s="262">
        <v>43516</v>
      </c>
      <c r="L4527" s="263" t="s">
        <v>1485</v>
      </c>
      <c r="M4527" s="262" t="s">
        <v>2613</v>
      </c>
      <c r="N4527" s="254" t="s">
        <v>47</v>
      </c>
      <c r="O4527" s="254" t="s">
        <v>47</v>
      </c>
      <c r="P4527" s="254" t="s">
        <v>47</v>
      </c>
      <c r="Q4527" s="254" t="s">
        <v>47</v>
      </c>
      <c r="R4527" s="254" t="s">
        <v>47</v>
      </c>
      <c r="S4527" s="243"/>
      <c r="T4527" s="253" t="s">
        <v>47</v>
      </c>
      <c r="U4527" s="245" t="s">
        <v>6819</v>
      </c>
      <c r="V4527" s="246"/>
      <c r="W4527" s="202" t="s">
        <v>162</v>
      </c>
      <c r="X4527" s="265" t="s">
        <v>1250</v>
      </c>
      <c r="Y4527" s="248">
        <v>16</v>
      </c>
      <c r="Z4527" s="202"/>
      <c r="AA4527" s="202"/>
      <c r="AB4527" s="211"/>
      <c r="AC4527" s="268">
        <f>IF(B4527="","",(IFERROR(VLOOKUP(B4527,Projecten!A$4:X$9452,5,FALSE),"niet bekend")))</f>
        <v>1</v>
      </c>
      <c r="AD4527" s="213">
        <f t="shared" si="291"/>
        <v>4259.5</v>
      </c>
      <c r="AE4527" s="213">
        <f>IF(B4527="","",(IFERROR(VLOOKUP(B4527,Projecten!A$4:X$9452,23,FALSE),"niet bekend")))</f>
        <v>4259.5</v>
      </c>
      <c r="AF4527" s="213">
        <f>IF(B4527="","",(IFERROR(VLOOKUP(B4527,Projecten!A$4:X$9452,12,FALSE),"niet bekend")))</f>
        <v>4259.5</v>
      </c>
      <c r="AG4527" s="209"/>
    </row>
    <row r="4528" spans="1:33" x14ac:dyDescent="0.2">
      <c r="A4528" s="202">
        <v>48654</v>
      </c>
      <c r="B4528" s="261">
        <v>20190088</v>
      </c>
      <c r="C4528" s="243">
        <v>122707</v>
      </c>
      <c r="D4528" s="243">
        <v>781319</v>
      </c>
      <c r="E4528" s="202" t="s">
        <v>26</v>
      </c>
      <c r="F4528" s="202">
        <v>1</v>
      </c>
      <c r="G4528" s="202">
        <v>7</v>
      </c>
      <c r="H4528" s="202">
        <v>6</v>
      </c>
      <c r="I4528" s="202">
        <v>2</v>
      </c>
      <c r="J4528" s="262">
        <v>43515</v>
      </c>
      <c r="K4528" s="262">
        <v>43516</v>
      </c>
      <c r="L4528" s="263" t="s">
        <v>1485</v>
      </c>
      <c r="M4528" s="263" t="s">
        <v>1485</v>
      </c>
      <c r="N4528" s="254" t="s">
        <v>47</v>
      </c>
      <c r="O4528" s="254" t="s">
        <v>47</v>
      </c>
      <c r="P4528" s="254" t="s">
        <v>47</v>
      </c>
      <c r="Q4528" s="254" t="s">
        <v>47</v>
      </c>
      <c r="R4528" s="254" t="s">
        <v>47</v>
      </c>
      <c r="S4528" s="243"/>
      <c r="T4528" s="1688" t="s">
        <v>47</v>
      </c>
      <c r="U4528" s="245" t="s">
        <v>6819</v>
      </c>
      <c r="V4528" s="246"/>
      <c r="W4528" s="202" t="s">
        <v>162</v>
      </c>
      <c r="X4528" s="265" t="s">
        <v>7029</v>
      </c>
      <c r="Y4528" s="248">
        <v>13</v>
      </c>
      <c r="Z4528" s="202"/>
      <c r="AA4528" s="202"/>
      <c r="AB4528" s="211"/>
      <c r="AC4528" s="268">
        <f>IF(B4528="","",(IFERROR(VLOOKUP(B4528,Projecten!A$4:X$9452,5,FALSE),"niet bekend")))</f>
        <v>1</v>
      </c>
      <c r="AD4528" s="213">
        <f t="shared" si="291"/>
        <v>2441.73</v>
      </c>
      <c r="AE4528" s="213">
        <f>IF(B4528="","",(IFERROR(VLOOKUP(B4528,Projecten!A$4:X$9452,23,FALSE),"niet bekend")))</f>
        <v>2441.73</v>
      </c>
      <c r="AF4528" s="213">
        <f>IF(B4528="","",(IFERROR(VLOOKUP(B4528,Projecten!A$4:X$9452,12,FALSE),"niet bekend")))</f>
        <v>2441.73</v>
      </c>
      <c r="AG4528" s="209"/>
    </row>
    <row r="4529" spans="1:33" x14ac:dyDescent="0.2">
      <c r="A4529" s="202">
        <v>48655</v>
      </c>
      <c r="B4529" s="261">
        <v>20190089</v>
      </c>
      <c r="C4529" s="243">
        <v>122707</v>
      </c>
      <c r="D4529" s="243">
        <v>781419</v>
      </c>
      <c r="E4529" s="202" t="s">
        <v>26</v>
      </c>
      <c r="F4529" s="202">
        <v>1</v>
      </c>
      <c r="G4529" s="202">
        <v>7</v>
      </c>
      <c r="H4529" s="202">
        <v>6</v>
      </c>
      <c r="I4529" s="202">
        <v>2</v>
      </c>
      <c r="J4529" s="262">
        <v>43515</v>
      </c>
      <c r="K4529" s="262">
        <v>43516</v>
      </c>
      <c r="L4529" s="263" t="s">
        <v>1485</v>
      </c>
      <c r="M4529" s="263" t="s">
        <v>1485</v>
      </c>
      <c r="N4529" s="254" t="s">
        <v>47</v>
      </c>
      <c r="O4529" s="254" t="s">
        <v>47</v>
      </c>
      <c r="P4529" s="254" t="s">
        <v>47</v>
      </c>
      <c r="Q4529" s="254" t="s">
        <v>47</v>
      </c>
      <c r="R4529" s="254" t="s">
        <v>47</v>
      </c>
      <c r="S4529" s="243"/>
      <c r="T4529" s="1688" t="s">
        <v>47</v>
      </c>
      <c r="U4529" s="245" t="s">
        <v>6819</v>
      </c>
      <c r="V4529" s="246"/>
      <c r="W4529" s="202" t="s">
        <v>162</v>
      </c>
      <c r="X4529" s="265" t="s">
        <v>7030</v>
      </c>
      <c r="Y4529" s="248">
        <v>13</v>
      </c>
      <c r="Z4529" s="202"/>
      <c r="AA4529" s="202"/>
      <c r="AB4529" s="211"/>
      <c r="AC4529" s="268">
        <f>IF(B4529="","",(IFERROR(VLOOKUP(B4529,Projecten!A$4:X$9452,5,FALSE),"niet bekend")))</f>
        <v>1</v>
      </c>
      <c r="AD4529" s="213">
        <f t="shared" si="291"/>
        <v>2441.73</v>
      </c>
      <c r="AE4529" s="213">
        <f>IF(B4529="","",(IFERROR(VLOOKUP(B4529,Projecten!A$4:X$9452,23,FALSE),"niet bekend")))</f>
        <v>2441.73</v>
      </c>
      <c r="AF4529" s="213">
        <f>IF(B4529="","",(IFERROR(VLOOKUP(B4529,Projecten!A$4:X$9452,12,FALSE),"niet bekend")))</f>
        <v>2441.73</v>
      </c>
      <c r="AG4529" s="209"/>
    </row>
    <row r="4530" spans="1:33" x14ac:dyDescent="0.2">
      <c r="A4530" s="202">
        <v>48656</v>
      </c>
      <c r="B4530" s="261">
        <v>20190081</v>
      </c>
      <c r="C4530" s="243">
        <v>122707</v>
      </c>
      <c r="D4530" s="243" t="s">
        <v>6744</v>
      </c>
      <c r="E4530" s="202" t="s">
        <v>881</v>
      </c>
      <c r="F4530" s="202">
        <v>1</v>
      </c>
      <c r="G4530" s="202">
        <v>6</v>
      </c>
      <c r="H4530" s="202">
        <v>0</v>
      </c>
      <c r="I4530" s="202">
        <v>6</v>
      </c>
      <c r="J4530" s="262">
        <v>43523</v>
      </c>
      <c r="K4530" s="263" t="s">
        <v>1485</v>
      </c>
      <c r="L4530" s="263" t="s">
        <v>1485</v>
      </c>
      <c r="M4530" s="263" t="s">
        <v>1485</v>
      </c>
      <c r="N4530" s="254" t="s">
        <v>47</v>
      </c>
      <c r="O4530" s="254" t="s">
        <v>47</v>
      </c>
      <c r="P4530" s="254" t="s">
        <v>47</v>
      </c>
      <c r="Q4530" s="254" t="s">
        <v>47</v>
      </c>
      <c r="R4530" s="254" t="s">
        <v>47</v>
      </c>
      <c r="S4530" s="243"/>
      <c r="T4530" s="1688" t="s">
        <v>47</v>
      </c>
      <c r="U4530" s="245" t="s">
        <v>6819</v>
      </c>
      <c r="V4530" s="246"/>
      <c r="W4530" s="202" t="s">
        <v>905</v>
      </c>
      <c r="X4530" s="265" t="s">
        <v>6981</v>
      </c>
      <c r="Y4530" s="248">
        <v>24</v>
      </c>
      <c r="Z4530" s="202"/>
      <c r="AA4530" s="202"/>
      <c r="AB4530" s="211"/>
      <c r="AC4530" s="268">
        <f>IF(B4530="","",(IFERROR(VLOOKUP(B4530,Projecten!A$4:X$9452,5,FALSE),"niet bekend")))</f>
        <v>1</v>
      </c>
      <c r="AD4530" s="213">
        <f t="shared" si="291"/>
        <v>3655.14</v>
      </c>
      <c r="AE4530" s="213">
        <f>IF(B4530="","",(IFERROR(VLOOKUP(B4530,Projecten!A$4:X$9452,23,FALSE),"niet bekend")))</f>
        <v>3655.14</v>
      </c>
      <c r="AF4530" s="213">
        <f>IF(B4530="","",(IFERROR(VLOOKUP(B4530,Projecten!A$4:X$9452,12,FALSE),"niet bekend")))</f>
        <v>3655.14</v>
      </c>
      <c r="AG4530" s="209"/>
    </row>
    <row r="4531" spans="1:33" x14ac:dyDescent="0.2">
      <c r="A4531" s="202">
        <v>48657</v>
      </c>
      <c r="B4531" s="261">
        <v>20190213</v>
      </c>
      <c r="C4531" s="243" t="s">
        <v>7006</v>
      </c>
      <c r="D4531" s="243" t="s">
        <v>6989</v>
      </c>
      <c r="E4531" s="202" t="s">
        <v>352</v>
      </c>
      <c r="F4531" s="202">
        <v>0</v>
      </c>
      <c r="G4531" s="202">
        <v>0</v>
      </c>
      <c r="H4531" s="202">
        <v>1</v>
      </c>
      <c r="I4531" s="202">
        <v>0</v>
      </c>
      <c r="J4531" s="263" t="s">
        <v>1485</v>
      </c>
      <c r="K4531" s="263" t="s">
        <v>1485</v>
      </c>
      <c r="L4531" s="263" t="s">
        <v>1485</v>
      </c>
      <c r="M4531" s="263" t="s">
        <v>1485</v>
      </c>
      <c r="N4531" s="254" t="s">
        <v>47</v>
      </c>
      <c r="O4531" s="254" t="s">
        <v>47</v>
      </c>
      <c r="P4531" s="254" t="s">
        <v>47</v>
      </c>
      <c r="Q4531" s="254" t="s">
        <v>47</v>
      </c>
      <c r="R4531" s="254" t="s">
        <v>47</v>
      </c>
      <c r="S4531" s="243"/>
      <c r="T4531" s="1688" t="s">
        <v>47</v>
      </c>
      <c r="U4531" s="245" t="s">
        <v>6938</v>
      </c>
      <c r="V4531" s="246"/>
      <c r="W4531" s="202" t="s">
        <v>3520</v>
      </c>
      <c r="X4531" s="265" t="s">
        <v>6995</v>
      </c>
      <c r="Y4531" s="248">
        <v>2</v>
      </c>
      <c r="Z4531" s="202"/>
      <c r="AA4531" s="202"/>
      <c r="AB4531" s="211"/>
      <c r="AC4531" s="268">
        <f>IF(B4531="","",(IFERROR(VLOOKUP(B4531,Projecten!A$4:X$9452,5,FALSE),"niet bekend")))</f>
        <v>0</v>
      </c>
      <c r="AD4531" s="213">
        <f t="shared" si="291"/>
        <v>275.89999999999998</v>
      </c>
      <c r="AE4531" s="213">
        <f>IF(B4531="","",(IFERROR(VLOOKUP(B4531,Projecten!A$4:X$9452,23,FALSE),"niet bekend")))</f>
        <v>275.89999999999998</v>
      </c>
      <c r="AF4531" s="213">
        <f>IF(B4531="","",(IFERROR(VLOOKUP(B4531,Projecten!A$4:X$9452,12,FALSE),"niet bekend")))</f>
        <v>275.89999999999998</v>
      </c>
      <c r="AG4531" s="209"/>
    </row>
    <row r="4532" spans="1:33" x14ac:dyDescent="0.2">
      <c r="A4532" s="202">
        <v>48664</v>
      </c>
      <c r="B4532" s="332">
        <v>20190112</v>
      </c>
      <c r="C4532" s="333">
        <v>122729</v>
      </c>
      <c r="D4532" s="333" t="s">
        <v>6797</v>
      </c>
      <c r="E4532" s="334" t="s">
        <v>352</v>
      </c>
      <c r="F4532" s="334">
        <v>1</v>
      </c>
      <c r="G4532" s="334">
        <v>8</v>
      </c>
      <c r="H4532" s="334">
        <v>5</v>
      </c>
      <c r="I4532" s="334">
        <v>3</v>
      </c>
      <c r="J4532" s="267">
        <v>43538</v>
      </c>
      <c r="K4532" s="267">
        <v>43535</v>
      </c>
      <c r="L4532" s="263" t="s">
        <v>1485</v>
      </c>
      <c r="M4532" s="263" t="s">
        <v>1485</v>
      </c>
      <c r="N4532" s="254" t="s">
        <v>47</v>
      </c>
      <c r="O4532" s="254" t="s">
        <v>47</v>
      </c>
      <c r="P4532" s="254" t="s">
        <v>47</v>
      </c>
      <c r="Q4532" s="254" t="s">
        <v>47</v>
      </c>
      <c r="R4532" s="254" t="s">
        <v>47</v>
      </c>
      <c r="S4532" s="243"/>
      <c r="T4532" s="1688" t="s">
        <v>47</v>
      </c>
      <c r="U4532" s="245" t="s">
        <v>6939</v>
      </c>
      <c r="V4532" s="246"/>
      <c r="W4532" s="202" t="s">
        <v>6796</v>
      </c>
      <c r="X4532" s="265" t="s">
        <v>1341</v>
      </c>
      <c r="Y4532" s="248">
        <v>21</v>
      </c>
      <c r="Z4532" s="202"/>
      <c r="AA4532" s="202"/>
      <c r="AB4532" s="211"/>
      <c r="AC4532" s="268">
        <f>IF(B4532="","",(IFERROR(VLOOKUP(B4532,Projecten!A$4:X$9452,5,FALSE),"niet bekend")))</f>
        <v>1</v>
      </c>
      <c r="AD4532" s="213">
        <f t="shared" si="291"/>
        <v>3173.26</v>
      </c>
      <c r="AE4532" s="213">
        <f>IF(B4532="","",(IFERROR(VLOOKUP(B4532,Projecten!A$4:X$9452,23,FALSE),"niet bekend")))</f>
        <v>3173.26</v>
      </c>
      <c r="AF4532" s="213">
        <f>IF(B4532="","",(IFERROR(VLOOKUP(B4532,Projecten!A$4:X$9452,12,FALSE),"niet bekend")))</f>
        <v>3173.26</v>
      </c>
      <c r="AG4532" s="330"/>
    </row>
    <row r="4533" spans="1:33" x14ac:dyDescent="0.2">
      <c r="A4533" s="202">
        <v>48666</v>
      </c>
      <c r="B4533" s="261">
        <v>20190115</v>
      </c>
      <c r="C4533" s="243">
        <v>122730</v>
      </c>
      <c r="D4533" s="243" t="s">
        <v>6801</v>
      </c>
      <c r="E4533" s="202" t="s">
        <v>352</v>
      </c>
      <c r="F4533" s="202">
        <v>1</v>
      </c>
      <c r="G4533" s="202">
        <v>8</v>
      </c>
      <c r="H4533" s="202">
        <v>5</v>
      </c>
      <c r="I4533" s="202">
        <v>3</v>
      </c>
      <c r="J4533" s="267">
        <v>43538</v>
      </c>
      <c r="K4533" s="263" t="s">
        <v>47</v>
      </c>
      <c r="L4533" s="263" t="s">
        <v>1485</v>
      </c>
      <c r="M4533" s="263" t="s">
        <v>1485</v>
      </c>
      <c r="N4533" s="254" t="s">
        <v>47</v>
      </c>
      <c r="O4533" s="254" t="s">
        <v>47</v>
      </c>
      <c r="P4533" s="254" t="s">
        <v>47</v>
      </c>
      <c r="Q4533" s="254" t="s">
        <v>47</v>
      </c>
      <c r="R4533" s="254" t="s">
        <v>47</v>
      </c>
      <c r="S4533" s="243"/>
      <c r="T4533" s="1688" t="s">
        <v>47</v>
      </c>
      <c r="U4533" s="245" t="s">
        <v>6939</v>
      </c>
      <c r="V4533" s="246"/>
      <c r="W4533" s="202" t="s">
        <v>6796</v>
      </c>
      <c r="X4533" s="265" t="s">
        <v>1341</v>
      </c>
      <c r="Y4533" s="248">
        <v>16</v>
      </c>
      <c r="Z4533" s="202"/>
      <c r="AA4533" s="202"/>
      <c r="AB4533" s="211"/>
      <c r="AC4533" s="268">
        <f>IF(B4533="","",(IFERROR(VLOOKUP(B4533,Projecten!A$4:X$9452,5,FALSE),"niet bekend")))</f>
        <v>1</v>
      </c>
      <c r="AD4533" s="213">
        <f t="shared" si="291"/>
        <v>2907.06</v>
      </c>
      <c r="AE4533" s="213">
        <f>IF(B4533="","",(IFERROR(VLOOKUP(B4533,Projecten!A$4:X$9452,23,FALSE),"niet bekend")))</f>
        <v>2907.06</v>
      </c>
      <c r="AF4533" s="213">
        <f>IF(B4533="","",(IFERROR(VLOOKUP(B4533,Projecten!A$4:X$9452,12,FALSE),"niet bekend")))</f>
        <v>2907.06</v>
      </c>
      <c r="AG4533" s="330"/>
    </row>
    <row r="4534" spans="1:33" x14ac:dyDescent="0.2">
      <c r="A4534" s="202">
        <v>48667</v>
      </c>
      <c r="B4534" s="261">
        <v>20190177</v>
      </c>
      <c r="C4534" s="243">
        <v>122730</v>
      </c>
      <c r="D4534" s="243" t="s">
        <v>6929</v>
      </c>
      <c r="E4534" s="202" t="s">
        <v>352</v>
      </c>
      <c r="F4534" s="202">
        <v>1</v>
      </c>
      <c r="G4534" s="202">
        <v>7</v>
      </c>
      <c r="H4534" s="202">
        <v>4</v>
      </c>
      <c r="I4534" s="202">
        <v>3</v>
      </c>
      <c r="J4534" s="267">
        <v>43538</v>
      </c>
      <c r="K4534" s="263" t="s">
        <v>47</v>
      </c>
      <c r="L4534" s="263" t="s">
        <v>1485</v>
      </c>
      <c r="M4534" s="263" t="s">
        <v>1485</v>
      </c>
      <c r="N4534" s="254" t="s">
        <v>47</v>
      </c>
      <c r="O4534" s="254" t="s">
        <v>47</v>
      </c>
      <c r="P4534" s="254" t="s">
        <v>47</v>
      </c>
      <c r="Q4534" s="254" t="s">
        <v>47</v>
      </c>
      <c r="R4534" s="254" t="s">
        <v>47</v>
      </c>
      <c r="S4534" s="243"/>
      <c r="T4534" s="1688" t="s">
        <v>47</v>
      </c>
      <c r="U4534" s="245" t="s">
        <v>6939</v>
      </c>
      <c r="V4534" s="246"/>
      <c r="W4534" s="202" t="s">
        <v>2921</v>
      </c>
      <c r="X4534" s="265" t="s">
        <v>6977</v>
      </c>
      <c r="Y4534" s="248">
        <v>12</v>
      </c>
      <c r="Z4534" s="202"/>
      <c r="AA4534" s="202"/>
      <c r="AB4534" s="211"/>
      <c r="AC4534" s="268">
        <f>IF(B4534="","",(IFERROR(VLOOKUP(B4534,Projecten!A$4:X$9452,5,FALSE),"niet bekend")))</f>
        <v>1</v>
      </c>
      <c r="AD4534" s="213">
        <f t="shared" si="291"/>
        <v>2203.56</v>
      </c>
      <c r="AE4534" s="213">
        <f>IF(B4534="","",(IFERROR(VLOOKUP(B4534,Projecten!A$4:X$9452,23,FALSE),"niet bekend")))</f>
        <v>2203.56</v>
      </c>
      <c r="AF4534" s="213">
        <f>IF(B4534="","",(IFERROR(VLOOKUP(B4534,Projecten!A$4:X$9452,12,FALSE),"niet bekend")))</f>
        <v>2203.56</v>
      </c>
      <c r="AG4534" s="209"/>
    </row>
    <row r="4535" spans="1:33" x14ac:dyDescent="0.2">
      <c r="A4535" s="202">
        <v>48669</v>
      </c>
      <c r="B4535" s="261">
        <v>20190091</v>
      </c>
      <c r="C4535" s="243">
        <v>122731</v>
      </c>
      <c r="D4535" s="243">
        <v>781519</v>
      </c>
      <c r="E4535" s="202" t="s">
        <v>26</v>
      </c>
      <c r="F4535" s="202">
        <v>1</v>
      </c>
      <c r="G4535" s="202">
        <v>7</v>
      </c>
      <c r="H4535" s="202">
        <v>6</v>
      </c>
      <c r="I4535" s="202">
        <v>2</v>
      </c>
      <c r="J4535" s="262">
        <v>43522</v>
      </c>
      <c r="K4535" s="262">
        <v>43523</v>
      </c>
      <c r="L4535" s="263" t="s">
        <v>1485</v>
      </c>
      <c r="M4535" s="263" t="s">
        <v>1485</v>
      </c>
      <c r="N4535" s="254" t="s">
        <v>47</v>
      </c>
      <c r="O4535" s="254" t="s">
        <v>47</v>
      </c>
      <c r="P4535" s="254" t="s">
        <v>47</v>
      </c>
      <c r="Q4535" s="254" t="s">
        <v>47</v>
      </c>
      <c r="R4535" s="254" t="s">
        <v>47</v>
      </c>
      <c r="S4535" s="243"/>
      <c r="T4535" s="1688" t="s">
        <v>47</v>
      </c>
      <c r="U4535" s="245" t="s">
        <v>6940</v>
      </c>
      <c r="V4535" s="246"/>
      <c r="W4535" s="202" t="s">
        <v>162</v>
      </c>
      <c r="X4535" s="265" t="s">
        <v>1341</v>
      </c>
      <c r="Y4535" s="248">
        <v>13</v>
      </c>
      <c r="Z4535" s="202"/>
      <c r="AA4535" s="202"/>
      <c r="AB4535" s="211"/>
      <c r="AC4535" s="268">
        <f>IF(B4535="","",(IFERROR(VLOOKUP(B4535,Projecten!A$4:X$9452,5,FALSE),"niet bekend")))</f>
        <v>1</v>
      </c>
      <c r="AD4535" s="213">
        <f t="shared" si="291"/>
        <v>2441.73</v>
      </c>
      <c r="AE4535" s="213">
        <f>IF(B4535="","",(IFERROR(VLOOKUP(B4535,Projecten!A$4:X$9452,23,FALSE),"niet bekend")))</f>
        <v>2441.73</v>
      </c>
      <c r="AF4535" s="213">
        <f>IF(B4535="","",(IFERROR(VLOOKUP(B4535,Projecten!A$4:X$9452,12,FALSE),"niet bekend")))</f>
        <v>2441.73</v>
      </c>
      <c r="AG4535" s="209"/>
    </row>
    <row r="4536" spans="1:33" x14ac:dyDescent="0.2">
      <c r="A4536" s="202">
        <v>48670</v>
      </c>
      <c r="B4536" s="261">
        <v>20190092</v>
      </c>
      <c r="C4536" s="243">
        <v>122731</v>
      </c>
      <c r="D4536" s="243">
        <v>781619</v>
      </c>
      <c r="E4536" s="202" t="s">
        <v>26</v>
      </c>
      <c r="F4536" s="202">
        <v>1</v>
      </c>
      <c r="G4536" s="202">
        <v>7</v>
      </c>
      <c r="H4536" s="202">
        <v>6</v>
      </c>
      <c r="I4536" s="202">
        <v>2</v>
      </c>
      <c r="J4536" s="262">
        <v>43522</v>
      </c>
      <c r="K4536" s="262">
        <v>43523</v>
      </c>
      <c r="L4536" s="263" t="s">
        <v>1485</v>
      </c>
      <c r="M4536" s="263" t="s">
        <v>1485</v>
      </c>
      <c r="N4536" s="254" t="s">
        <v>47</v>
      </c>
      <c r="O4536" s="254" t="s">
        <v>47</v>
      </c>
      <c r="P4536" s="254" t="s">
        <v>47</v>
      </c>
      <c r="Q4536" s="254" t="s">
        <v>47</v>
      </c>
      <c r="R4536" s="254" t="s">
        <v>47</v>
      </c>
      <c r="S4536" s="243"/>
      <c r="T4536" s="1688" t="s">
        <v>47</v>
      </c>
      <c r="U4536" s="245" t="s">
        <v>6940</v>
      </c>
      <c r="V4536" s="246"/>
      <c r="W4536" s="202" t="s">
        <v>162</v>
      </c>
      <c r="X4536" s="265" t="s">
        <v>1341</v>
      </c>
      <c r="Y4536" s="248">
        <v>13</v>
      </c>
      <c r="Z4536" s="202"/>
      <c r="AA4536" s="202"/>
      <c r="AB4536" s="211"/>
      <c r="AC4536" s="268">
        <f>IF(B4536="","",(IFERROR(VLOOKUP(B4536,Projecten!A$4:X$9452,5,FALSE),"niet bekend")))</f>
        <v>1</v>
      </c>
      <c r="AD4536" s="213">
        <f t="shared" si="291"/>
        <v>2441.73</v>
      </c>
      <c r="AE4536" s="213">
        <f>IF(B4536="","",(IFERROR(VLOOKUP(B4536,Projecten!A$4:X$9452,23,FALSE),"niet bekend")))</f>
        <v>2441.73</v>
      </c>
      <c r="AF4536" s="213">
        <f>IF(B4536="","",(IFERROR(VLOOKUP(B4536,Projecten!A$4:X$9452,12,FALSE),"niet bekend")))</f>
        <v>2441.73</v>
      </c>
      <c r="AG4536" s="209"/>
    </row>
    <row r="4537" spans="1:33" x14ac:dyDescent="0.2">
      <c r="A4537" s="202">
        <v>48673</v>
      </c>
      <c r="B4537" s="261">
        <v>20190102</v>
      </c>
      <c r="C4537" s="243">
        <v>122732</v>
      </c>
      <c r="D4537" s="243">
        <v>778719</v>
      </c>
      <c r="E4537" s="202" t="s">
        <v>26</v>
      </c>
      <c r="F4537" s="202">
        <v>1</v>
      </c>
      <c r="G4537" s="202">
        <v>7</v>
      </c>
      <c r="H4537" s="202">
        <v>6</v>
      </c>
      <c r="I4537" s="202">
        <v>2</v>
      </c>
      <c r="J4537" s="262">
        <v>43522</v>
      </c>
      <c r="K4537" s="262">
        <v>43523</v>
      </c>
      <c r="L4537" s="263" t="s">
        <v>1485</v>
      </c>
      <c r="M4537" s="263" t="s">
        <v>1485</v>
      </c>
      <c r="N4537" s="254" t="s">
        <v>47</v>
      </c>
      <c r="O4537" s="254" t="s">
        <v>47</v>
      </c>
      <c r="P4537" s="254" t="s">
        <v>47</v>
      </c>
      <c r="Q4537" s="254" t="s">
        <v>47</v>
      </c>
      <c r="R4537" s="254" t="s">
        <v>47</v>
      </c>
      <c r="S4537" s="243"/>
      <c r="T4537" s="1688" t="s">
        <v>47</v>
      </c>
      <c r="U4537" s="245" t="s">
        <v>6940</v>
      </c>
      <c r="V4537" s="246"/>
      <c r="W4537" s="202" t="s">
        <v>162</v>
      </c>
      <c r="X4537" s="265" t="s">
        <v>1341</v>
      </c>
      <c r="Y4537" s="248">
        <v>13</v>
      </c>
      <c r="Z4537" s="202"/>
      <c r="AA4537" s="202"/>
      <c r="AB4537" s="211"/>
      <c r="AC4537" s="268">
        <f>IF(B4537="","",(IFERROR(VLOOKUP(B4537,Projecten!A$4:X$9452,5,FALSE),"niet bekend")))</f>
        <v>1</v>
      </c>
      <c r="AD4537" s="213">
        <f t="shared" si="291"/>
        <v>2420.7800000000002</v>
      </c>
      <c r="AE4537" s="213">
        <f>IF(B4537="","",(IFERROR(VLOOKUP(B4537,Projecten!A$4:X$9452,23,FALSE),"niet bekend")))</f>
        <v>2420.7800000000002</v>
      </c>
      <c r="AF4537" s="213">
        <f>IF(B4537="","",(IFERROR(VLOOKUP(B4537,Projecten!A$4:X$9452,12,FALSE),"niet bekend")))</f>
        <v>2420.7800000000002</v>
      </c>
      <c r="AG4537" s="209"/>
    </row>
    <row r="4538" spans="1:33" s="297" customFormat="1" x14ac:dyDescent="0.2">
      <c r="A4538" s="288">
        <v>48815</v>
      </c>
      <c r="B4538" s="289">
        <v>20190261</v>
      </c>
      <c r="C4538" s="271">
        <v>122758</v>
      </c>
      <c r="D4538" s="271" t="s">
        <v>7066</v>
      </c>
      <c r="E4538" s="288" t="s">
        <v>2390</v>
      </c>
      <c r="F4538" s="288">
        <v>0</v>
      </c>
      <c r="G4538" s="288">
        <v>1</v>
      </c>
      <c r="H4538" s="288">
        <v>1</v>
      </c>
      <c r="I4538" s="288">
        <v>0</v>
      </c>
      <c r="J4538" s="290"/>
      <c r="K4538" s="290"/>
      <c r="L4538" s="290"/>
      <c r="M4538" s="290"/>
      <c r="N4538" s="291"/>
      <c r="O4538" s="291"/>
      <c r="P4538" s="291"/>
      <c r="Q4538" s="291"/>
      <c r="R4538" s="291"/>
      <c r="S4538" s="271"/>
      <c r="T4538" s="244"/>
      <c r="U4538" s="245">
        <v>11</v>
      </c>
      <c r="V4538" s="246"/>
      <c r="W4538" s="202" t="s">
        <v>7067</v>
      </c>
      <c r="X4538" s="265" t="s">
        <v>7068</v>
      </c>
      <c r="Y4538" s="248">
        <v>5</v>
      </c>
      <c r="Z4538" s="288"/>
      <c r="AA4538" s="288"/>
      <c r="AB4538" s="296"/>
      <c r="AC4538" s="268"/>
      <c r="AD4538" s="213"/>
      <c r="AE4538" s="213"/>
      <c r="AF4538" s="213"/>
    </row>
    <row r="4539" spans="1:33" s="312" customFormat="1" x14ac:dyDescent="0.2">
      <c r="A4539" s="298"/>
      <c r="B4539" s="299"/>
      <c r="C4539" s="299"/>
      <c r="D4539" s="300"/>
      <c r="E4539" s="300"/>
      <c r="F4539" s="300"/>
      <c r="G4539" s="300"/>
      <c r="H4539" s="300"/>
      <c r="I4539" s="300"/>
      <c r="J4539" s="301"/>
      <c r="K4539" s="301"/>
      <c r="L4539" s="301"/>
      <c r="M4539" s="302"/>
      <c r="N4539" s="302"/>
      <c r="O4539" s="302"/>
      <c r="P4539" s="302"/>
      <c r="Q4539" s="302"/>
      <c r="R4539" s="302"/>
      <c r="S4539" s="303"/>
      <c r="T4539" s="304"/>
      <c r="U4539" s="305"/>
      <c r="V4539" s="306"/>
      <c r="W4539" s="307"/>
      <c r="X4539" s="307"/>
      <c r="Y4539" s="307"/>
      <c r="Z4539" s="298"/>
      <c r="AA4539" s="308"/>
      <c r="AB4539" s="309"/>
      <c r="AC4539" s="310"/>
      <c r="AD4539" s="311"/>
      <c r="AE4539" s="311"/>
      <c r="AF4539" s="311"/>
    </row>
    <row r="4540" spans="1:33" s="236" customFormat="1" x14ac:dyDescent="0.2">
      <c r="A4540" s="220"/>
      <c r="B4540" s="221"/>
      <c r="C4540" s="221"/>
      <c r="D4540" s="222">
        <f>SUM(G4540:I4540)</f>
        <v>427</v>
      </c>
      <c r="E4540" s="220"/>
      <c r="F4540" s="220">
        <f>SUM(F4541:F4584)</f>
        <v>26</v>
      </c>
      <c r="G4540" s="220">
        <f>SUM(G4541:G4584)</f>
        <v>237</v>
      </c>
      <c r="H4540" s="220">
        <f>SUM(H4541:H4584)</f>
        <v>120</v>
      </c>
      <c r="I4540" s="220">
        <f>SUM(I4541:I4584)</f>
        <v>70</v>
      </c>
      <c r="J4540" s="223"/>
      <c r="K4540" s="223"/>
      <c r="L4540" s="223"/>
      <c r="M4540" s="224"/>
      <c r="N4540" s="224"/>
      <c r="O4540" s="224"/>
      <c r="P4540" s="224"/>
      <c r="Q4540" s="224"/>
      <c r="R4540" s="224"/>
      <c r="S4540" s="225">
        <v>11</v>
      </c>
      <c r="T4540" s="226"/>
      <c r="U4540" s="227"/>
      <c r="V4540" s="228"/>
      <c r="W4540" s="229"/>
      <c r="X4540" s="230">
        <f>SUM(Y4540:Y4584)</f>
        <v>583.25</v>
      </c>
      <c r="Y4540" s="231"/>
      <c r="Z4540" s="231">
        <v>0</v>
      </c>
      <c r="AA4540" s="232">
        <f>X4540-Z4540</f>
        <v>583.25</v>
      </c>
      <c r="AB4540" s="233" t="str">
        <f>CONCATENATE("week ",S4540)</f>
        <v>week 11</v>
      </c>
      <c r="AC4540" s="234"/>
      <c r="AD4540" s="235">
        <f>SUM(AD4541:AD4584)</f>
        <v>87191.79</v>
      </c>
      <c r="AE4540" s="235"/>
      <c r="AF4540" s="235"/>
    </row>
    <row r="4541" spans="1:33" x14ac:dyDescent="0.2">
      <c r="A4541" s="202"/>
      <c r="B4541" s="237"/>
      <c r="C4541" s="238"/>
      <c r="D4541" s="239"/>
      <c r="E4541" s="240"/>
      <c r="F4541" s="240"/>
      <c r="G4541" s="240"/>
      <c r="H4541" s="240"/>
      <c r="I4541" s="240"/>
      <c r="J4541" s="241"/>
      <c r="K4541" s="241"/>
      <c r="L4541" s="241"/>
      <c r="M4541" s="242"/>
      <c r="N4541" s="242"/>
      <c r="O4541" s="242"/>
      <c r="P4541" s="242"/>
      <c r="Q4541" s="242"/>
      <c r="R4541" s="242"/>
      <c r="S4541" s="243" t="s">
        <v>6232</v>
      </c>
      <c r="T4541" s="244"/>
      <c r="U4541" s="245"/>
      <c r="V4541" s="246"/>
      <c r="X4541" s="247" t="s">
        <v>4856</v>
      </c>
      <c r="Y4541" s="248"/>
      <c r="Z4541" s="202"/>
      <c r="AA4541" s="202"/>
      <c r="AB4541" s="211"/>
      <c r="AC4541" s="249" t="str">
        <f>IF(B4541="","",(IFERROR(VLOOKUP(B4541,Projecten!A$4:X$9452,5,FALSE),"niet bekend")))</f>
        <v/>
      </c>
      <c r="AD4541" s="213" t="str">
        <f>IF(AC4541="","",(IF(F4541=0,AF4541,(F4541/AC4541*AF4541))))</f>
        <v/>
      </c>
      <c r="AE4541" s="213" t="str">
        <f>IF(B4541="","",(IFERROR(VLOOKUP(B4541,Projecten!A$4:X$9452,23,FALSE),"niet bekend")))</f>
        <v/>
      </c>
      <c r="AF4541" s="213" t="str">
        <f>IF(B4541="","",(IFERROR(VLOOKUP(B4541,Projecten!A$4:X$9452,12,FALSE),"niet bekend")))</f>
        <v/>
      </c>
      <c r="AG4541" s="209"/>
    </row>
    <row r="4542" spans="1:33" x14ac:dyDescent="0.2">
      <c r="A4542" s="202"/>
      <c r="B4542" s="237"/>
      <c r="C4542" s="238"/>
      <c r="D4542" s="239"/>
      <c r="E4542" s="240"/>
      <c r="F4542" s="240"/>
      <c r="G4542" s="240"/>
      <c r="H4542" s="240"/>
      <c r="I4542" s="240"/>
      <c r="J4542" s="241"/>
      <c r="K4542" s="241"/>
      <c r="L4542" s="241"/>
      <c r="M4542" s="242"/>
      <c r="N4542" s="242"/>
      <c r="O4542" s="242"/>
      <c r="P4542" s="242"/>
      <c r="Q4542" s="242"/>
      <c r="R4542" s="242"/>
      <c r="S4542" s="243">
        <v>2019</v>
      </c>
      <c r="T4542" s="244"/>
      <c r="U4542" s="245"/>
      <c r="V4542" s="246"/>
      <c r="X4542" s="247"/>
      <c r="Y4542" s="248"/>
      <c r="Z4542" s="202"/>
      <c r="AA4542" s="202"/>
      <c r="AB4542" s="211"/>
      <c r="AC4542" s="249"/>
      <c r="AG4542" s="209"/>
    </row>
    <row r="4543" spans="1:33" x14ac:dyDescent="0.2">
      <c r="A4543" s="202">
        <v>48983</v>
      </c>
      <c r="B4543" s="261"/>
      <c r="C4543" s="243"/>
      <c r="D4543" s="252" t="s">
        <v>6363</v>
      </c>
      <c r="F4543" s="202"/>
      <c r="J4543" s="263"/>
      <c r="K4543" s="263"/>
      <c r="L4543" s="263"/>
      <c r="M4543" s="263"/>
      <c r="S4543" s="243"/>
      <c r="T4543" s="244"/>
      <c r="U4543" s="245"/>
      <c r="V4543" s="246"/>
      <c r="W4543" s="265"/>
      <c r="X4543" s="265"/>
      <c r="Y4543" s="331">
        <v>8.25</v>
      </c>
      <c r="Z4543" s="202"/>
      <c r="AA4543" s="202"/>
      <c r="AB4543" s="211"/>
      <c r="AC4543" s="268"/>
      <c r="AG4543" s="209"/>
    </row>
    <row r="4544" spans="1:33" x14ac:dyDescent="0.2">
      <c r="A4544" s="202">
        <v>48984</v>
      </c>
      <c r="B4544" s="261"/>
      <c r="C4544" s="243"/>
      <c r="D4544" s="252" t="s">
        <v>7061</v>
      </c>
      <c r="F4544" s="202"/>
      <c r="J4544" s="263"/>
      <c r="K4544" s="263"/>
      <c r="L4544" s="263"/>
      <c r="M4544" s="263"/>
      <c r="S4544" s="243"/>
      <c r="T4544" s="244"/>
      <c r="U4544" s="245"/>
      <c r="V4544" s="246"/>
      <c r="W4544" s="265"/>
      <c r="X4544" s="265"/>
      <c r="Y4544" s="331">
        <v>0</v>
      </c>
      <c r="Z4544" s="202"/>
      <c r="AA4544" s="202"/>
      <c r="AB4544" s="211"/>
      <c r="AC4544" s="268"/>
      <c r="AG4544" s="209"/>
    </row>
    <row r="4545" spans="1:33" x14ac:dyDescent="0.2">
      <c r="A4545" s="202">
        <v>48985</v>
      </c>
      <c r="B4545" s="261"/>
      <c r="C4545" s="243"/>
      <c r="D4545" s="252" t="s">
        <v>7073</v>
      </c>
      <c r="F4545" s="202"/>
      <c r="J4545" s="263"/>
      <c r="K4545" s="263"/>
      <c r="L4545" s="263"/>
      <c r="M4545" s="263"/>
      <c r="S4545" s="243"/>
      <c r="T4545" s="244"/>
      <c r="U4545" s="245"/>
      <c r="V4545" s="246"/>
      <c r="W4545" s="265"/>
      <c r="X4545" s="265"/>
      <c r="Y4545" s="331">
        <v>5</v>
      </c>
      <c r="Z4545" s="202"/>
      <c r="AA4545" s="202"/>
      <c r="AB4545" s="211"/>
      <c r="AC4545" s="268"/>
      <c r="AG4545" s="209"/>
    </row>
    <row r="4546" spans="1:33" x14ac:dyDescent="0.2">
      <c r="A4546" s="202">
        <v>48986</v>
      </c>
      <c r="B4546" s="261"/>
      <c r="C4546" s="243"/>
      <c r="D4546" s="252" t="s">
        <v>7099</v>
      </c>
      <c r="F4546" s="202"/>
      <c r="J4546" s="263"/>
      <c r="K4546" s="263"/>
      <c r="L4546" s="263"/>
      <c r="M4546" s="263"/>
      <c r="S4546" s="243"/>
      <c r="T4546" s="244"/>
      <c r="U4546" s="245"/>
      <c r="V4546" s="246"/>
      <c r="W4546" s="265"/>
      <c r="X4546" s="265"/>
      <c r="Y4546" s="331">
        <v>38</v>
      </c>
      <c r="Z4546" s="202"/>
      <c r="AA4546" s="202"/>
      <c r="AB4546" s="211"/>
      <c r="AC4546" s="268"/>
      <c r="AG4546" s="209"/>
    </row>
    <row r="4547" spans="1:33" x14ac:dyDescent="0.2">
      <c r="A4547" s="202">
        <v>48987</v>
      </c>
      <c r="B4547" s="261"/>
      <c r="C4547" s="243"/>
      <c r="D4547" s="252" t="s">
        <v>7072</v>
      </c>
      <c r="F4547" s="202"/>
      <c r="J4547" s="263"/>
      <c r="K4547" s="263"/>
      <c r="L4547" s="263"/>
      <c r="M4547" s="263"/>
      <c r="S4547" s="243"/>
      <c r="T4547" s="244"/>
      <c r="U4547" s="245"/>
      <c r="V4547" s="246"/>
      <c r="W4547" s="265"/>
      <c r="X4547" s="265"/>
      <c r="Y4547" s="257">
        <v>12.25</v>
      </c>
      <c r="Z4547" s="202"/>
      <c r="AA4547" s="202"/>
      <c r="AB4547" s="211"/>
      <c r="AC4547" s="268"/>
      <c r="AG4547" s="209"/>
    </row>
    <row r="4548" spans="1:33" x14ac:dyDescent="0.2">
      <c r="A4548" s="202">
        <v>48988</v>
      </c>
      <c r="B4548" s="261"/>
      <c r="C4548" s="243"/>
      <c r="D4548" s="252" t="s">
        <v>6538</v>
      </c>
      <c r="F4548" s="202"/>
      <c r="J4548" s="263"/>
      <c r="K4548" s="263"/>
      <c r="L4548" s="263"/>
      <c r="M4548" s="263"/>
      <c r="S4548" s="243"/>
      <c r="T4548" s="244"/>
      <c r="U4548" s="245"/>
      <c r="V4548" s="246"/>
      <c r="W4548" s="265"/>
      <c r="X4548" s="265"/>
      <c r="Y4548" s="257">
        <v>0</v>
      </c>
      <c r="Z4548" s="202"/>
      <c r="AA4548" s="202"/>
      <c r="AB4548" s="211"/>
      <c r="AC4548" s="268"/>
      <c r="AG4548" s="209"/>
    </row>
    <row r="4549" spans="1:33" x14ac:dyDescent="0.2">
      <c r="A4549" s="202">
        <v>48989</v>
      </c>
      <c r="B4549" s="261"/>
      <c r="C4549" s="243"/>
      <c r="D4549" s="252" t="s">
        <v>7105</v>
      </c>
      <c r="F4549" s="202"/>
      <c r="J4549" s="263"/>
      <c r="K4549" s="263"/>
      <c r="L4549" s="263"/>
      <c r="M4549" s="263"/>
      <c r="S4549" s="243"/>
      <c r="T4549" s="244"/>
      <c r="U4549" s="245"/>
      <c r="V4549" s="246"/>
      <c r="W4549" s="265"/>
      <c r="X4549" s="265"/>
      <c r="Y4549" s="257">
        <v>16.5</v>
      </c>
      <c r="Z4549" s="202"/>
      <c r="AA4549" s="202"/>
      <c r="AB4549" s="211"/>
      <c r="AC4549" s="268"/>
      <c r="AG4549" s="209"/>
    </row>
    <row r="4550" spans="1:33" x14ac:dyDescent="0.2">
      <c r="A4550" s="202">
        <v>48990</v>
      </c>
      <c r="B4550" s="261"/>
      <c r="C4550" s="243"/>
      <c r="D4550" s="252" t="s">
        <v>6609</v>
      </c>
      <c r="F4550" s="202"/>
      <c r="J4550" s="263"/>
      <c r="K4550" s="263"/>
      <c r="L4550" s="263"/>
      <c r="M4550" s="263"/>
      <c r="S4550" s="243"/>
      <c r="T4550" s="244"/>
      <c r="U4550" s="245"/>
      <c r="V4550" s="246"/>
      <c r="W4550" s="265"/>
      <c r="X4550" s="265"/>
      <c r="Y4550" s="257">
        <v>0</v>
      </c>
      <c r="Z4550" s="202"/>
      <c r="AA4550" s="202"/>
      <c r="AB4550" s="211"/>
      <c r="AC4550" s="268" t="str">
        <f>IF(B4550="","",(IFERROR(VLOOKUP(B4550,Projecten!A$4:X$9452,5,FALSE),"niet bekend")))</f>
        <v/>
      </c>
      <c r="AD4550" s="213" t="str">
        <f>IF(AC4550="","",(IF(F4550=0,AF4550,(F4550/AC4550*AF4550))))</f>
        <v/>
      </c>
      <c r="AE4550" s="213" t="str">
        <f>IF(B4550="","",(IFERROR(VLOOKUP(B4550,Projecten!A$4:X$9452,23,FALSE),"niet bekend")))</f>
        <v/>
      </c>
      <c r="AF4550" s="213" t="str">
        <f>IF(B4550="","",(IFERROR(VLOOKUP(B4550,Projecten!A$4:X$9452,12,FALSE),"niet bekend")))</f>
        <v/>
      </c>
      <c r="AG4550" s="209"/>
    </row>
    <row r="4551" spans="1:33" x14ac:dyDescent="0.2">
      <c r="A4551" s="202">
        <v>48991</v>
      </c>
      <c r="B4551" s="261"/>
      <c r="C4551" s="243"/>
      <c r="D4551" s="252" t="s">
        <v>7060</v>
      </c>
      <c r="F4551" s="202"/>
      <c r="J4551" s="263"/>
      <c r="K4551" s="263"/>
      <c r="L4551" s="263"/>
      <c r="M4551" s="263"/>
      <c r="S4551" s="243"/>
      <c r="T4551" s="244"/>
      <c r="U4551" s="245"/>
      <c r="V4551" s="246"/>
      <c r="W4551" s="265"/>
      <c r="X4551" s="265"/>
      <c r="Y4551" s="257">
        <v>0</v>
      </c>
      <c r="Z4551" s="202"/>
      <c r="AA4551" s="202"/>
      <c r="AB4551" s="211"/>
      <c r="AC4551" s="268"/>
      <c r="AG4551" s="209"/>
    </row>
    <row r="4552" spans="1:33" x14ac:dyDescent="0.2">
      <c r="A4552" s="202">
        <v>48992</v>
      </c>
      <c r="B4552" s="261"/>
      <c r="C4552" s="243"/>
      <c r="D4552" s="252" t="s">
        <v>7075</v>
      </c>
      <c r="F4552" s="202"/>
      <c r="J4552" s="263"/>
      <c r="K4552" s="263"/>
      <c r="L4552" s="263"/>
      <c r="M4552" s="263"/>
      <c r="S4552" s="243"/>
      <c r="T4552" s="244"/>
      <c r="U4552" s="245"/>
      <c r="V4552" s="246"/>
      <c r="W4552" s="265"/>
      <c r="X4552" s="265"/>
      <c r="Y4552" s="257">
        <v>3.25</v>
      </c>
      <c r="Z4552" s="202"/>
      <c r="AA4552" s="202"/>
      <c r="AB4552" s="211"/>
      <c r="AC4552" s="268"/>
      <c r="AG4552" s="209"/>
    </row>
    <row r="4553" spans="1:33" x14ac:dyDescent="0.2">
      <c r="A4553" s="202">
        <v>48993</v>
      </c>
      <c r="B4553" s="261"/>
      <c r="C4553" s="243"/>
      <c r="D4553" s="252" t="s">
        <v>7000</v>
      </c>
      <c r="F4553" s="202"/>
      <c r="J4553" s="263"/>
      <c r="K4553" s="263"/>
      <c r="L4553" s="263"/>
      <c r="M4553" s="263"/>
      <c r="S4553" s="243"/>
      <c r="T4553" s="244"/>
      <c r="U4553" s="245"/>
      <c r="V4553" s="246"/>
      <c r="W4553" s="265"/>
      <c r="X4553" s="265"/>
      <c r="Y4553" s="257">
        <v>17</v>
      </c>
      <c r="Z4553" s="202"/>
      <c r="AA4553" s="202"/>
      <c r="AB4553" s="211"/>
      <c r="AC4553" s="268"/>
      <c r="AG4553" s="209"/>
    </row>
    <row r="4554" spans="1:33" s="297" customFormat="1" x14ac:dyDescent="0.2">
      <c r="A4554" s="288"/>
      <c r="B4554" s="289"/>
      <c r="C4554" s="271"/>
      <c r="D4554" s="271"/>
      <c r="E4554" s="288"/>
      <c r="F4554" s="288"/>
      <c r="G4554" s="288"/>
      <c r="H4554" s="288"/>
      <c r="I4554" s="288"/>
      <c r="J4554" s="290"/>
      <c r="K4554" s="290"/>
      <c r="L4554" s="290"/>
      <c r="M4554" s="290"/>
      <c r="N4554" s="291"/>
      <c r="O4554" s="291"/>
      <c r="P4554" s="291"/>
      <c r="Q4554" s="291"/>
      <c r="R4554" s="291"/>
      <c r="S4554" s="271"/>
      <c r="T4554" s="292"/>
      <c r="U4554" s="245"/>
      <c r="V4554" s="246"/>
      <c r="W4554" s="202"/>
      <c r="X4554" s="265"/>
      <c r="Y4554" s="248"/>
      <c r="Z4554" s="288"/>
      <c r="AA4554" s="288"/>
      <c r="AB4554" s="296"/>
      <c r="AC4554" s="268" t="str">
        <f>IF(B4554="","",(IFERROR(VLOOKUP(B4554,Projecten!A$4:X$9452,5,FALSE),"niet bekend")))</f>
        <v/>
      </c>
      <c r="AD4554" s="213" t="str">
        <f t="shared" ref="AD4554:AD4567" si="292">IF(AC4554="","",(IF(F4554=0,AF4554,(F4554/AC4554*AF4554))))</f>
        <v/>
      </c>
      <c r="AE4554" s="213" t="str">
        <f>IF(B4554="","",(IFERROR(VLOOKUP(B4554,Projecten!A$4:X$9452,23,FALSE),"niet bekend")))</f>
        <v/>
      </c>
      <c r="AF4554" s="213" t="str">
        <f>IF(B4554="","",(IFERROR(VLOOKUP(B4554,Projecten!A$4:X$9452,12,FALSE),"niet bekend")))</f>
        <v/>
      </c>
    </row>
    <row r="4555" spans="1:33" x14ac:dyDescent="0.2">
      <c r="A4555" s="202">
        <v>48994</v>
      </c>
      <c r="B4555" s="261">
        <v>20190072</v>
      </c>
      <c r="C4555" s="243" t="s">
        <v>7005</v>
      </c>
      <c r="D4555" s="243" t="s">
        <v>6872</v>
      </c>
      <c r="E4555" s="202" t="s">
        <v>26</v>
      </c>
      <c r="F4555" s="202">
        <v>1</v>
      </c>
      <c r="G4555" s="202">
        <v>9</v>
      </c>
      <c r="H4555" s="202">
        <v>5</v>
      </c>
      <c r="I4555" s="202">
        <v>2</v>
      </c>
      <c r="J4555" s="262">
        <v>43525</v>
      </c>
      <c r="K4555" s="262">
        <v>43523</v>
      </c>
      <c r="L4555" s="267">
        <v>43521</v>
      </c>
      <c r="M4555" s="263" t="s">
        <v>1485</v>
      </c>
      <c r="N4555" s="254" t="s">
        <v>47</v>
      </c>
      <c r="O4555" s="254" t="s">
        <v>47</v>
      </c>
      <c r="P4555" s="254" t="s">
        <v>47</v>
      </c>
      <c r="Q4555" s="254" t="s">
        <v>47</v>
      </c>
      <c r="R4555" s="254" t="s">
        <v>47</v>
      </c>
      <c r="S4555" s="243"/>
      <c r="T4555" s="341" t="s">
        <v>47</v>
      </c>
      <c r="U4555" s="264" t="s">
        <v>6939</v>
      </c>
      <c r="V4555" s="246"/>
      <c r="W4555" s="202" t="s">
        <v>2265</v>
      </c>
      <c r="X4555" s="265" t="s">
        <v>7041</v>
      </c>
      <c r="Y4555" s="248">
        <v>22</v>
      </c>
      <c r="Z4555" s="202"/>
      <c r="AA4555" s="202"/>
      <c r="AB4555" s="211"/>
      <c r="AC4555" s="268">
        <f>IF(B4555="","",(IFERROR(VLOOKUP(B4555,Projecten!A$4:X$9452,5,FALSE),"niet bekend")))</f>
        <v>1</v>
      </c>
      <c r="AD4555" s="213">
        <f t="shared" si="292"/>
        <v>4058</v>
      </c>
      <c r="AE4555" s="213">
        <f>IF(B4555="","",(IFERROR(VLOOKUP(B4555,Projecten!A$4:X$9452,23,FALSE),"niet bekend")))</f>
        <v>4058</v>
      </c>
      <c r="AF4555" s="213">
        <f>IF(B4555="","",(IFERROR(VLOOKUP(B4555,Projecten!A$4:X$9452,12,FALSE),"niet bekend")))</f>
        <v>4058</v>
      </c>
      <c r="AG4555" s="330"/>
    </row>
    <row r="4556" spans="1:33" x14ac:dyDescent="0.2">
      <c r="A4556" s="202">
        <v>48995</v>
      </c>
      <c r="B4556" s="261">
        <v>20190073</v>
      </c>
      <c r="C4556" s="243" t="s">
        <v>7005</v>
      </c>
      <c r="D4556" s="243" t="s">
        <v>6873</v>
      </c>
      <c r="E4556" s="202" t="s">
        <v>26</v>
      </c>
      <c r="F4556" s="202">
        <v>1</v>
      </c>
      <c r="G4556" s="202">
        <v>9</v>
      </c>
      <c r="H4556" s="202">
        <v>5</v>
      </c>
      <c r="I4556" s="202">
        <v>2</v>
      </c>
      <c r="J4556" s="262">
        <v>43531</v>
      </c>
      <c r="K4556" s="262">
        <v>43523</v>
      </c>
      <c r="L4556" s="267">
        <v>43521</v>
      </c>
      <c r="M4556" s="263" t="s">
        <v>1485</v>
      </c>
      <c r="N4556" s="254" t="s">
        <v>47</v>
      </c>
      <c r="O4556" s="254" t="s">
        <v>47</v>
      </c>
      <c r="P4556" s="254" t="s">
        <v>47</v>
      </c>
      <c r="Q4556" s="254" t="s">
        <v>47</v>
      </c>
      <c r="R4556" s="254" t="s">
        <v>47</v>
      </c>
      <c r="S4556" s="243"/>
      <c r="T4556" s="341" t="s">
        <v>47</v>
      </c>
      <c r="U4556" s="264" t="s">
        <v>6939</v>
      </c>
      <c r="V4556" s="246"/>
      <c r="W4556" s="202" t="s">
        <v>2265</v>
      </c>
      <c r="X4556" s="265" t="s">
        <v>7083</v>
      </c>
      <c r="Y4556" s="248">
        <v>22</v>
      </c>
      <c r="Z4556" s="202"/>
      <c r="AA4556" s="202"/>
      <c r="AB4556" s="211"/>
      <c r="AC4556" s="268">
        <f>IF(B4556="","",(IFERROR(VLOOKUP(B4556,Projecten!A$4:X$9452,5,FALSE),"niet bekend")))</f>
        <v>1</v>
      </c>
      <c r="AD4556" s="213">
        <f t="shared" si="292"/>
        <v>4058</v>
      </c>
      <c r="AE4556" s="213">
        <f>IF(B4556="","",(IFERROR(VLOOKUP(B4556,Projecten!A$4:X$9452,23,FALSE),"niet bekend")))</f>
        <v>4058</v>
      </c>
      <c r="AF4556" s="213">
        <f>IF(B4556="","",(IFERROR(VLOOKUP(B4556,Projecten!A$4:X$9452,12,FALSE),"niet bekend")))</f>
        <v>4058</v>
      </c>
      <c r="AG4556" s="330"/>
    </row>
    <row r="4557" spans="1:33" x14ac:dyDescent="0.2">
      <c r="A4557" s="202">
        <v>48996</v>
      </c>
      <c r="B4557" s="261">
        <v>20190125</v>
      </c>
      <c r="C4557" s="243" t="s">
        <v>7004</v>
      </c>
      <c r="D4557" s="243" t="s">
        <v>6874</v>
      </c>
      <c r="E4557" s="202" t="s">
        <v>26</v>
      </c>
      <c r="F4557" s="202">
        <v>1</v>
      </c>
      <c r="G4557" s="202">
        <v>9</v>
      </c>
      <c r="H4557" s="202">
        <v>5</v>
      </c>
      <c r="I4557" s="202">
        <v>2</v>
      </c>
      <c r="J4557" s="262">
        <v>43525</v>
      </c>
      <c r="K4557" s="262">
        <v>43523</v>
      </c>
      <c r="L4557" s="267">
        <v>43521</v>
      </c>
      <c r="M4557" s="263" t="s">
        <v>1485</v>
      </c>
      <c r="N4557" s="254" t="s">
        <v>47</v>
      </c>
      <c r="O4557" s="254" t="s">
        <v>47</v>
      </c>
      <c r="P4557" s="254" t="s">
        <v>47</v>
      </c>
      <c r="Q4557" s="254" t="s">
        <v>47</v>
      </c>
      <c r="R4557" s="254" t="s">
        <v>47</v>
      </c>
      <c r="S4557" s="243"/>
      <c r="T4557" s="341" t="s">
        <v>47</v>
      </c>
      <c r="U4557" s="264" t="s">
        <v>6939</v>
      </c>
      <c r="V4557" s="246"/>
      <c r="W4557" s="202" t="s">
        <v>2265</v>
      </c>
      <c r="X4557" s="265" t="s">
        <v>7041</v>
      </c>
      <c r="Y4557" s="248">
        <v>22</v>
      </c>
      <c r="Z4557" s="202"/>
      <c r="AA4557" s="202"/>
      <c r="AB4557" s="211"/>
      <c r="AC4557" s="268">
        <f>IF(B4557="","",(IFERROR(VLOOKUP(B4557,Projecten!A$4:X$9452,5,FALSE),"niet bekend")))</f>
        <v>1</v>
      </c>
      <c r="AD4557" s="213">
        <f t="shared" si="292"/>
        <v>4058</v>
      </c>
      <c r="AE4557" s="213">
        <f>IF(B4557="","",(IFERROR(VLOOKUP(B4557,Projecten!A$4:X$9452,23,FALSE),"niet bekend")))</f>
        <v>4058</v>
      </c>
      <c r="AF4557" s="213">
        <f>IF(B4557="","",(IFERROR(VLOOKUP(B4557,Projecten!A$4:X$9452,12,FALSE),"niet bekend")))</f>
        <v>4058</v>
      </c>
      <c r="AG4557" s="330"/>
    </row>
    <row r="4558" spans="1:33" x14ac:dyDescent="0.2">
      <c r="A4558" s="202">
        <v>48997</v>
      </c>
      <c r="B4558" s="261">
        <v>20190126</v>
      </c>
      <c r="C4558" s="243" t="s">
        <v>7004</v>
      </c>
      <c r="D4558" s="243" t="s">
        <v>6875</v>
      </c>
      <c r="E4558" s="202" t="s">
        <v>26</v>
      </c>
      <c r="F4558" s="202">
        <v>1</v>
      </c>
      <c r="G4558" s="202">
        <v>9</v>
      </c>
      <c r="H4558" s="202">
        <v>5</v>
      </c>
      <c r="I4558" s="202">
        <v>2</v>
      </c>
      <c r="J4558" s="262">
        <v>43531</v>
      </c>
      <c r="K4558" s="262">
        <v>43523</v>
      </c>
      <c r="L4558" s="267">
        <v>43521</v>
      </c>
      <c r="M4558" s="263" t="s">
        <v>1485</v>
      </c>
      <c r="N4558" s="254" t="s">
        <v>47</v>
      </c>
      <c r="O4558" s="254" t="s">
        <v>47</v>
      </c>
      <c r="P4558" s="254" t="s">
        <v>47</v>
      </c>
      <c r="Q4558" s="254" t="s">
        <v>47</v>
      </c>
      <c r="R4558" s="254" t="s">
        <v>47</v>
      </c>
      <c r="S4558" s="243"/>
      <c r="T4558" s="341" t="s">
        <v>47</v>
      </c>
      <c r="U4558" s="264" t="s">
        <v>6939</v>
      </c>
      <c r="V4558" s="246"/>
      <c r="W4558" s="202" t="s">
        <v>2265</v>
      </c>
      <c r="X4558" s="265" t="s">
        <v>7084</v>
      </c>
      <c r="Y4558" s="248">
        <v>22</v>
      </c>
      <c r="Z4558" s="202"/>
      <c r="AA4558" s="202"/>
      <c r="AB4558" s="211"/>
      <c r="AC4558" s="268">
        <f>IF(B4558="","",(IFERROR(VLOOKUP(B4558,Projecten!A$4:X$9452,5,FALSE),"niet bekend")))</f>
        <v>1</v>
      </c>
      <c r="AD4558" s="213">
        <f t="shared" si="292"/>
        <v>4058</v>
      </c>
      <c r="AE4558" s="213">
        <f>IF(B4558="","",(IFERROR(VLOOKUP(B4558,Projecten!A$4:X$9452,23,FALSE),"niet bekend")))</f>
        <v>4058</v>
      </c>
      <c r="AF4558" s="213">
        <f>IF(B4558="","",(IFERROR(VLOOKUP(B4558,Projecten!A$4:X$9452,12,FALSE),"niet bekend")))</f>
        <v>4058</v>
      </c>
      <c r="AG4558" s="330"/>
    </row>
    <row r="4559" spans="1:33" x14ac:dyDescent="0.2">
      <c r="A4559" s="202">
        <v>48998</v>
      </c>
      <c r="B4559" s="261">
        <v>20190127</v>
      </c>
      <c r="C4559" s="243" t="s">
        <v>7004</v>
      </c>
      <c r="D4559" s="243" t="s">
        <v>6876</v>
      </c>
      <c r="E4559" s="202" t="s">
        <v>26</v>
      </c>
      <c r="F4559" s="202">
        <v>1</v>
      </c>
      <c r="G4559" s="202">
        <v>9</v>
      </c>
      <c r="H4559" s="202">
        <v>5</v>
      </c>
      <c r="I4559" s="202">
        <v>2</v>
      </c>
      <c r="J4559" s="262">
        <v>43531</v>
      </c>
      <c r="K4559" s="262">
        <v>43523</v>
      </c>
      <c r="L4559" s="267">
        <v>43521</v>
      </c>
      <c r="M4559" s="263" t="s">
        <v>1485</v>
      </c>
      <c r="N4559" s="254" t="s">
        <v>47</v>
      </c>
      <c r="O4559" s="254" t="s">
        <v>47</v>
      </c>
      <c r="P4559" s="254" t="s">
        <v>47</v>
      </c>
      <c r="Q4559" s="254" t="s">
        <v>47</v>
      </c>
      <c r="R4559" s="254" t="s">
        <v>47</v>
      </c>
      <c r="S4559" s="243"/>
      <c r="T4559" s="341" t="s">
        <v>47</v>
      </c>
      <c r="U4559" s="264" t="s">
        <v>6939</v>
      </c>
      <c r="V4559" s="246"/>
      <c r="W4559" s="202" t="s">
        <v>2265</v>
      </c>
      <c r="X4559" s="265" t="s">
        <v>7041</v>
      </c>
      <c r="Y4559" s="248">
        <v>22</v>
      </c>
      <c r="Z4559" s="202"/>
      <c r="AA4559" s="202"/>
      <c r="AB4559" s="211"/>
      <c r="AC4559" s="268">
        <f>IF(B4559="","",(IFERROR(VLOOKUP(B4559,Projecten!A$4:X$9452,5,FALSE),"niet bekend")))</f>
        <v>1</v>
      </c>
      <c r="AD4559" s="213">
        <f t="shared" si="292"/>
        <v>4058</v>
      </c>
      <c r="AE4559" s="213">
        <f>IF(B4559="","",(IFERROR(VLOOKUP(B4559,Projecten!A$4:X$9452,23,FALSE),"niet bekend")))</f>
        <v>4058</v>
      </c>
      <c r="AF4559" s="213">
        <f>IF(B4559="","",(IFERROR(VLOOKUP(B4559,Projecten!A$4:X$9452,12,FALSE),"niet bekend")))</f>
        <v>4058</v>
      </c>
      <c r="AG4559" s="330"/>
    </row>
    <row r="4560" spans="1:33" x14ac:dyDescent="0.2">
      <c r="A4560" s="202">
        <v>48999</v>
      </c>
      <c r="B4560" s="261">
        <v>20190111</v>
      </c>
      <c r="C4560" s="243">
        <v>122729</v>
      </c>
      <c r="D4560" s="243" t="s">
        <v>6795</v>
      </c>
      <c r="E4560" s="202" t="s">
        <v>352</v>
      </c>
      <c r="F4560" s="202">
        <v>1</v>
      </c>
      <c r="G4560" s="202">
        <v>7</v>
      </c>
      <c r="H4560" s="202">
        <v>3</v>
      </c>
      <c r="I4560" s="202">
        <v>3</v>
      </c>
      <c r="J4560" s="267">
        <v>43538</v>
      </c>
      <c r="K4560" s="267">
        <v>43537</v>
      </c>
      <c r="L4560" s="263" t="s">
        <v>1485</v>
      </c>
      <c r="M4560" s="263" t="s">
        <v>1485</v>
      </c>
      <c r="N4560" s="254" t="s">
        <v>47</v>
      </c>
      <c r="O4560" s="254" t="s">
        <v>47</v>
      </c>
      <c r="P4560" s="254" t="s">
        <v>47</v>
      </c>
      <c r="Q4560" s="254" t="s">
        <v>47</v>
      </c>
      <c r="R4560" s="254" t="s">
        <v>47</v>
      </c>
      <c r="S4560" s="243"/>
      <c r="T4560" s="341" t="s">
        <v>47</v>
      </c>
      <c r="U4560" s="245" t="s">
        <v>6939</v>
      </c>
      <c r="V4560" s="246"/>
      <c r="W4560" s="202" t="s">
        <v>6796</v>
      </c>
      <c r="X4560" s="265" t="s">
        <v>1250</v>
      </c>
      <c r="Y4560" s="248">
        <v>16</v>
      </c>
      <c r="Z4560" s="202"/>
      <c r="AA4560" s="202"/>
      <c r="AB4560" s="211"/>
      <c r="AC4560" s="268">
        <f>IF(B4560="","",(IFERROR(VLOOKUP(B4560,Projecten!A$4:X$9452,5,FALSE),"niet bekend")))</f>
        <v>1</v>
      </c>
      <c r="AD4560" s="213">
        <f t="shared" si="292"/>
        <v>2523.7600000000002</v>
      </c>
      <c r="AE4560" s="213">
        <f>IF(B4560="","",(IFERROR(VLOOKUP(B4560,Projecten!A$4:X$9452,23,FALSE),"niet bekend")))</f>
        <v>2523.7600000000002</v>
      </c>
      <c r="AF4560" s="213">
        <f>IF(B4560="","",(IFERROR(VLOOKUP(B4560,Projecten!A$4:X$9452,12,FALSE),"niet bekend")))</f>
        <v>2523.7600000000002</v>
      </c>
      <c r="AG4560" s="330"/>
    </row>
    <row r="4561" spans="1:33" x14ac:dyDescent="0.2">
      <c r="A4561" s="202">
        <v>49000</v>
      </c>
      <c r="B4561" s="261">
        <v>20190113</v>
      </c>
      <c r="C4561" s="243">
        <v>122729</v>
      </c>
      <c r="D4561" s="243" t="s">
        <v>6798</v>
      </c>
      <c r="E4561" s="202" t="s">
        <v>352</v>
      </c>
      <c r="F4561" s="202">
        <v>1</v>
      </c>
      <c r="G4561" s="202">
        <v>9</v>
      </c>
      <c r="H4561" s="202">
        <v>6</v>
      </c>
      <c r="I4561" s="202">
        <v>3</v>
      </c>
      <c r="J4561" s="267">
        <v>43538</v>
      </c>
      <c r="K4561" s="267">
        <v>43537</v>
      </c>
      <c r="L4561" s="263" t="s">
        <v>1485</v>
      </c>
      <c r="M4561" s="263" t="s">
        <v>1485</v>
      </c>
      <c r="N4561" s="254" t="s">
        <v>47</v>
      </c>
      <c r="O4561" s="254" t="s">
        <v>47</v>
      </c>
      <c r="P4561" s="254" t="s">
        <v>47</v>
      </c>
      <c r="Q4561" s="254" t="s">
        <v>47</v>
      </c>
      <c r="R4561" s="254" t="s">
        <v>47</v>
      </c>
      <c r="S4561" s="243"/>
      <c r="T4561" s="341" t="s">
        <v>47</v>
      </c>
      <c r="U4561" s="245" t="s">
        <v>6939</v>
      </c>
      <c r="V4561" s="246"/>
      <c r="W4561" s="202" t="s">
        <v>6796</v>
      </c>
      <c r="X4561" s="265" t="s">
        <v>1341</v>
      </c>
      <c r="Y4561" s="248">
        <v>18</v>
      </c>
      <c r="Z4561" s="202"/>
      <c r="AA4561" s="202"/>
      <c r="AB4561" s="211"/>
      <c r="AC4561" s="268">
        <f>IF(B4561="","",(IFERROR(VLOOKUP(B4561,Projecten!A$4:X$9452,5,FALSE),"niet bekend")))</f>
        <v>1</v>
      </c>
      <c r="AD4561" s="213">
        <f t="shared" si="292"/>
        <v>3126.84</v>
      </c>
      <c r="AE4561" s="213">
        <f>IF(B4561="","",(IFERROR(VLOOKUP(B4561,Projecten!A$4:X$9452,23,FALSE),"niet bekend")))</f>
        <v>3126.84</v>
      </c>
      <c r="AF4561" s="213">
        <f>IF(B4561="","",(IFERROR(VLOOKUP(B4561,Projecten!A$4:X$9452,12,FALSE),"niet bekend")))</f>
        <v>3126.84</v>
      </c>
      <c r="AG4561" s="330"/>
    </row>
    <row r="4562" spans="1:33" x14ac:dyDescent="0.2">
      <c r="A4562" s="202">
        <v>49001</v>
      </c>
      <c r="B4562" s="261">
        <v>20190090</v>
      </c>
      <c r="C4562" s="243">
        <v>122731</v>
      </c>
      <c r="D4562" s="243">
        <v>710819</v>
      </c>
      <c r="E4562" s="202" t="s">
        <v>26</v>
      </c>
      <c r="F4562" s="202">
        <v>1</v>
      </c>
      <c r="G4562" s="202">
        <v>8</v>
      </c>
      <c r="H4562" s="202">
        <v>1</v>
      </c>
      <c r="I4562" s="202">
        <v>4</v>
      </c>
      <c r="J4562" s="262">
        <v>43522</v>
      </c>
      <c r="K4562" s="262">
        <v>43523</v>
      </c>
      <c r="L4562" s="263" t="s">
        <v>1485</v>
      </c>
      <c r="M4562" s="262" t="s">
        <v>2562</v>
      </c>
      <c r="N4562" s="254" t="s">
        <v>47</v>
      </c>
      <c r="O4562" s="254" t="s">
        <v>47</v>
      </c>
      <c r="P4562" s="254" t="s">
        <v>47</v>
      </c>
      <c r="Q4562" s="254" t="s">
        <v>47</v>
      </c>
      <c r="R4562" s="254" t="s">
        <v>47</v>
      </c>
      <c r="S4562" s="243"/>
      <c r="T4562" s="341" t="s">
        <v>47</v>
      </c>
      <c r="U4562" s="245" t="s">
        <v>6940</v>
      </c>
      <c r="V4562" s="246"/>
      <c r="W4562" s="202" t="s">
        <v>162</v>
      </c>
      <c r="X4562" s="265" t="s">
        <v>1250</v>
      </c>
      <c r="Y4562" s="248">
        <v>16</v>
      </c>
      <c r="Z4562" s="202"/>
      <c r="AA4562" s="202"/>
      <c r="AB4562" s="211"/>
      <c r="AC4562" s="268">
        <f>IF(B4562="","",(IFERROR(VLOOKUP(B4562,Projecten!A$4:X$9452,5,FALSE),"niet bekend")))</f>
        <v>1</v>
      </c>
      <c r="AD4562" s="213">
        <f t="shared" si="292"/>
        <v>4259.5</v>
      </c>
      <c r="AE4562" s="213">
        <f>IF(B4562="","",(IFERROR(VLOOKUP(B4562,Projecten!A$4:X$9452,23,FALSE),"niet bekend")))</f>
        <v>4259.5</v>
      </c>
      <c r="AF4562" s="213">
        <f>IF(B4562="","",(IFERROR(VLOOKUP(B4562,Projecten!A$4:X$9452,12,FALSE),"niet bekend")))</f>
        <v>4259.5</v>
      </c>
      <c r="AG4562" s="209"/>
    </row>
    <row r="4563" spans="1:33" x14ac:dyDescent="0.2">
      <c r="A4563" s="202">
        <v>49002</v>
      </c>
      <c r="B4563" s="261">
        <v>20190100</v>
      </c>
      <c r="C4563" s="243">
        <v>122731</v>
      </c>
      <c r="D4563" s="243">
        <v>778319</v>
      </c>
      <c r="E4563" s="202" t="s">
        <v>26</v>
      </c>
      <c r="F4563" s="202">
        <v>1</v>
      </c>
      <c r="G4563" s="202">
        <v>8</v>
      </c>
      <c r="H4563" s="202">
        <v>6</v>
      </c>
      <c r="I4563" s="202">
        <v>3</v>
      </c>
      <c r="J4563" s="262">
        <v>43522</v>
      </c>
      <c r="K4563" s="262">
        <v>43523</v>
      </c>
      <c r="L4563" s="263" t="s">
        <v>1485</v>
      </c>
      <c r="M4563" s="263" t="s">
        <v>1485</v>
      </c>
      <c r="N4563" s="254" t="s">
        <v>47</v>
      </c>
      <c r="O4563" s="254" t="s">
        <v>47</v>
      </c>
      <c r="P4563" s="254" t="s">
        <v>47</v>
      </c>
      <c r="Q4563" s="254" t="s">
        <v>47</v>
      </c>
      <c r="R4563" s="254" t="s">
        <v>47</v>
      </c>
      <c r="S4563" s="243"/>
      <c r="T4563" s="341" t="s">
        <v>47</v>
      </c>
      <c r="U4563" s="245" t="s">
        <v>6940</v>
      </c>
      <c r="V4563" s="246"/>
      <c r="W4563" s="202" t="s">
        <v>162</v>
      </c>
      <c r="X4563" s="265" t="s">
        <v>1341</v>
      </c>
      <c r="Y4563" s="248">
        <v>16</v>
      </c>
      <c r="Z4563" s="202"/>
      <c r="AA4563" s="202"/>
      <c r="AB4563" s="211"/>
      <c r="AC4563" s="268">
        <f>IF(B4563="","",(IFERROR(VLOOKUP(B4563,Projecten!A$4:X$9452,5,FALSE),"niet bekend")))</f>
        <v>1</v>
      </c>
      <c r="AD4563" s="213">
        <f t="shared" si="292"/>
        <v>2943.61</v>
      </c>
      <c r="AE4563" s="213">
        <f>IF(B4563="","",(IFERROR(VLOOKUP(B4563,Projecten!A$4:X$9452,23,FALSE),"niet bekend")))</f>
        <v>2943.61</v>
      </c>
      <c r="AF4563" s="213">
        <f>IF(B4563="","",(IFERROR(VLOOKUP(B4563,Projecten!A$4:X$9452,12,FALSE),"niet bekend")))</f>
        <v>2943.61</v>
      </c>
      <c r="AG4563" s="209"/>
    </row>
    <row r="4564" spans="1:33" x14ac:dyDescent="0.2">
      <c r="A4564" s="202">
        <v>49003</v>
      </c>
      <c r="B4564" s="261">
        <v>20190101</v>
      </c>
      <c r="C4564" s="243">
        <v>122732</v>
      </c>
      <c r="D4564" s="243">
        <v>780019</v>
      </c>
      <c r="E4564" s="202" t="s">
        <v>26</v>
      </c>
      <c r="F4564" s="202">
        <v>1</v>
      </c>
      <c r="G4564" s="202">
        <v>7</v>
      </c>
      <c r="H4564" s="202">
        <v>6</v>
      </c>
      <c r="I4564" s="202">
        <v>2</v>
      </c>
      <c r="J4564" s="262">
        <v>43522</v>
      </c>
      <c r="K4564" s="262">
        <v>43523</v>
      </c>
      <c r="L4564" s="263" t="s">
        <v>1485</v>
      </c>
      <c r="M4564" s="263" t="s">
        <v>1485</v>
      </c>
      <c r="N4564" s="254" t="s">
        <v>47</v>
      </c>
      <c r="O4564" s="254" t="s">
        <v>47</v>
      </c>
      <c r="P4564" s="254" t="s">
        <v>47</v>
      </c>
      <c r="Q4564" s="254" t="s">
        <v>47</v>
      </c>
      <c r="R4564" s="254" t="s">
        <v>47</v>
      </c>
      <c r="S4564" s="243"/>
      <c r="T4564" s="341" t="s">
        <v>47</v>
      </c>
      <c r="U4564" s="245" t="s">
        <v>6940</v>
      </c>
      <c r="V4564" s="246"/>
      <c r="W4564" s="202" t="s">
        <v>162</v>
      </c>
      <c r="X4564" s="265" t="s">
        <v>1341</v>
      </c>
      <c r="Y4564" s="248">
        <v>13</v>
      </c>
      <c r="Z4564" s="202"/>
      <c r="AA4564" s="202"/>
      <c r="AB4564" s="211"/>
      <c r="AC4564" s="268">
        <f>IF(B4564="","",(IFERROR(VLOOKUP(B4564,Projecten!A$4:X$9452,5,FALSE),"niet bekend")))</f>
        <v>1</v>
      </c>
      <c r="AD4564" s="213">
        <f t="shared" si="292"/>
        <v>2459.3000000000002</v>
      </c>
      <c r="AE4564" s="213">
        <f>IF(B4564="","",(IFERROR(VLOOKUP(B4564,Projecten!A$4:X$9452,23,FALSE),"niet bekend")))</f>
        <v>2459.3000000000002</v>
      </c>
      <c r="AF4564" s="213">
        <f>IF(B4564="","",(IFERROR(VLOOKUP(B4564,Projecten!A$4:X$9452,12,FALSE),"niet bekend")))</f>
        <v>2459.3000000000002</v>
      </c>
      <c r="AG4564" s="209"/>
    </row>
    <row r="4565" spans="1:33" x14ac:dyDescent="0.2">
      <c r="A4565" s="202">
        <v>49004</v>
      </c>
      <c r="B4565" s="261">
        <v>20190106</v>
      </c>
      <c r="C4565" s="243">
        <v>122732</v>
      </c>
      <c r="D4565" s="243">
        <v>702119</v>
      </c>
      <c r="E4565" s="202" t="s">
        <v>26</v>
      </c>
      <c r="F4565" s="202">
        <v>1</v>
      </c>
      <c r="G4565" s="202">
        <v>9</v>
      </c>
      <c r="H4565" s="202">
        <v>5</v>
      </c>
      <c r="I4565" s="202">
        <v>3</v>
      </c>
      <c r="J4565" s="262">
        <v>43522</v>
      </c>
      <c r="K4565" s="262">
        <v>43523</v>
      </c>
      <c r="L4565" s="263" t="s">
        <v>1485</v>
      </c>
      <c r="M4565" s="263" t="s">
        <v>1485</v>
      </c>
      <c r="N4565" s="254" t="s">
        <v>47</v>
      </c>
      <c r="O4565" s="254" t="s">
        <v>47</v>
      </c>
      <c r="P4565" s="254" t="s">
        <v>47</v>
      </c>
      <c r="Q4565" s="254" t="s">
        <v>47</v>
      </c>
      <c r="R4565" s="254" t="s">
        <v>47</v>
      </c>
      <c r="S4565" s="243"/>
      <c r="T4565" s="341" t="s">
        <v>47</v>
      </c>
      <c r="U4565" s="245" t="s">
        <v>6940</v>
      </c>
      <c r="V4565" s="246"/>
      <c r="W4565" s="202" t="s">
        <v>162</v>
      </c>
      <c r="X4565" s="265" t="s">
        <v>5556</v>
      </c>
      <c r="Y4565" s="248">
        <v>17</v>
      </c>
      <c r="Z4565" s="202"/>
      <c r="AA4565" s="202"/>
      <c r="AB4565" s="211"/>
      <c r="AC4565" s="268">
        <f>IF(B4565="","",(IFERROR(VLOOKUP(B4565,Projecten!A$4:X$9452,5,FALSE),"niet bekend")))</f>
        <v>1</v>
      </c>
      <c r="AD4565" s="213">
        <f t="shared" si="292"/>
        <v>3020.9</v>
      </c>
      <c r="AE4565" s="213">
        <f>IF(B4565="","",(IFERROR(VLOOKUP(B4565,Projecten!A$4:X$9452,23,FALSE),"niet bekend")))</f>
        <v>3020.9</v>
      </c>
      <c r="AF4565" s="213">
        <f>IF(B4565="","",(IFERROR(VLOOKUP(B4565,Projecten!A$4:X$9452,12,FALSE),"niet bekend")))</f>
        <v>3020.9</v>
      </c>
      <c r="AG4565" s="209"/>
    </row>
    <row r="4566" spans="1:33" s="297" customFormat="1" x14ac:dyDescent="0.2">
      <c r="A4566" s="288">
        <v>49005</v>
      </c>
      <c r="B4566" s="289">
        <v>20190107</v>
      </c>
      <c r="C4566" s="271">
        <v>122733</v>
      </c>
      <c r="D4566" s="271" t="s">
        <v>6787</v>
      </c>
      <c r="E4566" s="288" t="s">
        <v>26</v>
      </c>
      <c r="F4566" s="288">
        <v>1</v>
      </c>
      <c r="G4566" s="288">
        <v>10</v>
      </c>
      <c r="H4566" s="288">
        <v>5</v>
      </c>
      <c r="I4566" s="288">
        <v>3</v>
      </c>
      <c r="J4566" s="315">
        <v>43518</v>
      </c>
      <c r="K4566" s="315">
        <v>43523</v>
      </c>
      <c r="L4566" s="290" t="s">
        <v>1485</v>
      </c>
      <c r="M4566" s="290" t="s">
        <v>1485</v>
      </c>
      <c r="N4566" s="291" t="s">
        <v>47</v>
      </c>
      <c r="O4566" s="291" t="s">
        <v>47</v>
      </c>
      <c r="P4566" s="291" t="s">
        <v>47</v>
      </c>
      <c r="Q4566" s="291" t="s">
        <v>47</v>
      </c>
      <c r="R4566" s="291" t="s">
        <v>47</v>
      </c>
      <c r="S4566" s="271"/>
      <c r="T4566" s="341" t="s">
        <v>47</v>
      </c>
      <c r="U4566" s="245" t="s">
        <v>6940</v>
      </c>
      <c r="V4566" s="246"/>
      <c r="W4566" s="202" t="s">
        <v>162</v>
      </c>
      <c r="X4566" s="265" t="s">
        <v>1250</v>
      </c>
      <c r="Y4566" s="248">
        <v>20</v>
      </c>
      <c r="Z4566" s="288"/>
      <c r="AA4566" s="288"/>
      <c r="AB4566" s="296"/>
      <c r="AC4566" s="268">
        <f>IF(B4566="","",(IFERROR(VLOOKUP(B4566,Projecten!A$4:X$9452,5,FALSE),"niet bekend")))</f>
        <v>1</v>
      </c>
      <c r="AD4566" s="213">
        <f t="shared" si="292"/>
        <v>3875</v>
      </c>
      <c r="AE4566" s="213">
        <f>IF(B4566="","",(IFERROR(VLOOKUP(B4566,Projecten!A$4:X$9452,23,FALSE),"niet bekend")))</f>
        <v>3875</v>
      </c>
      <c r="AF4566" s="213">
        <f>IF(B4566="","",(IFERROR(VLOOKUP(B4566,Projecten!A$4:X$9452,12,FALSE),"niet bekend")))</f>
        <v>3875</v>
      </c>
    </row>
    <row r="4567" spans="1:33" s="1705" customFormat="1" ht="12.75" thickBot="1" x14ac:dyDescent="0.25">
      <c r="A4567" s="1691">
        <v>49006</v>
      </c>
      <c r="B4567" s="1692">
        <v>20190108</v>
      </c>
      <c r="C4567" s="1693" t="s">
        <v>7035</v>
      </c>
      <c r="D4567" s="1693">
        <v>772619</v>
      </c>
      <c r="E4567" s="1691" t="s">
        <v>26</v>
      </c>
      <c r="F4567" s="1691">
        <v>1</v>
      </c>
      <c r="G4567" s="1691">
        <v>11</v>
      </c>
      <c r="H4567" s="1691">
        <v>5</v>
      </c>
      <c r="I4567" s="1691">
        <v>3</v>
      </c>
      <c r="J4567" s="1694">
        <v>43522</v>
      </c>
      <c r="K4567" s="1694">
        <v>43523</v>
      </c>
      <c r="L4567" s="1695" t="s">
        <v>1485</v>
      </c>
      <c r="M4567" s="1695" t="s">
        <v>1485</v>
      </c>
      <c r="N4567" s="1696" t="s">
        <v>47</v>
      </c>
      <c r="O4567" s="1696" t="s">
        <v>47</v>
      </c>
      <c r="P4567" s="1696" t="s">
        <v>47</v>
      </c>
      <c r="Q4567" s="1696" t="s">
        <v>47</v>
      </c>
      <c r="R4567" s="1696" t="s">
        <v>47</v>
      </c>
      <c r="S4567" s="1693"/>
      <c r="T4567" s="1706" t="s">
        <v>47</v>
      </c>
      <c r="U4567" s="1697" t="s">
        <v>6940</v>
      </c>
      <c r="V4567" s="1698"/>
      <c r="W4567" s="1699" t="s">
        <v>162</v>
      </c>
      <c r="X4567" s="1700" t="s">
        <v>6966</v>
      </c>
      <c r="Y4567" s="1701">
        <v>18</v>
      </c>
      <c r="Z4567" s="1691"/>
      <c r="AA4567" s="1691"/>
      <c r="AB4567" s="1702"/>
      <c r="AC4567" s="1703">
        <f>IF(B4567="","",(IFERROR(VLOOKUP(B4567,Projecten!A$4:X$9452,5,FALSE),"niet bekend")))</f>
        <v>1</v>
      </c>
      <c r="AD4567" s="1704">
        <f t="shared" si="292"/>
        <v>3981.45</v>
      </c>
      <c r="AE4567" s="1704">
        <f>IF(B4567="","",(IFERROR(VLOOKUP(B4567,Projecten!A$4:X$9452,23,FALSE),"niet bekend")))</f>
        <v>3981.45</v>
      </c>
      <c r="AF4567" s="1704">
        <f>IF(B4567="","",(IFERROR(VLOOKUP(B4567,Projecten!A$4:X$9452,12,FALSE),"niet bekend")))</f>
        <v>3981.45</v>
      </c>
    </row>
    <row r="4568" spans="1:33" s="287" customFormat="1" x14ac:dyDescent="0.2">
      <c r="A4568" s="276"/>
      <c r="B4568" s="277"/>
      <c r="C4568" s="278"/>
      <c r="D4568" s="278"/>
      <c r="E4568" s="276"/>
      <c r="F4568" s="276"/>
      <c r="G4568" s="276"/>
      <c r="H4568" s="276"/>
      <c r="I4568" s="276"/>
      <c r="J4568" s="279"/>
      <c r="K4568" s="279"/>
      <c r="L4568" s="279"/>
      <c r="M4568" s="279"/>
      <c r="N4568" s="280"/>
      <c r="O4568" s="280"/>
      <c r="P4568" s="280"/>
      <c r="Q4568" s="280"/>
      <c r="R4568" s="280"/>
      <c r="S4568" s="278"/>
      <c r="T4568" s="1689"/>
      <c r="U4568" s="281"/>
      <c r="V4568" s="282"/>
      <c r="W4568" s="276"/>
      <c r="X4568" s="276"/>
      <c r="Y4568" s="283"/>
      <c r="Z4568" s="276"/>
      <c r="AA4568" s="276"/>
      <c r="AB4568" s="284"/>
      <c r="AC4568" s="1594"/>
      <c r="AD4568" s="286"/>
      <c r="AE4568" s="286"/>
      <c r="AF4568" s="286"/>
      <c r="AG4568" s="1690"/>
    </row>
    <row r="4569" spans="1:33" x14ac:dyDescent="0.2">
      <c r="A4569" s="202">
        <v>49007</v>
      </c>
      <c r="B4569" s="261">
        <v>20190033</v>
      </c>
      <c r="C4569" s="243">
        <v>122734</v>
      </c>
      <c r="D4569" s="243" t="s">
        <v>6652</v>
      </c>
      <c r="E4569" s="202" t="s">
        <v>317</v>
      </c>
      <c r="F4569" s="202">
        <v>1</v>
      </c>
      <c r="G4569" s="202">
        <v>10</v>
      </c>
      <c r="H4569" s="202">
        <v>7</v>
      </c>
      <c r="I4569" s="202">
        <v>3</v>
      </c>
      <c r="J4569" s="262">
        <v>43514</v>
      </c>
      <c r="K4569" s="262">
        <v>43516</v>
      </c>
      <c r="L4569" s="263" t="s">
        <v>1485</v>
      </c>
      <c r="M4569" s="263" t="s">
        <v>1485</v>
      </c>
      <c r="N4569" s="254" t="s">
        <v>47</v>
      </c>
      <c r="O4569" s="254" t="s">
        <v>47</v>
      </c>
      <c r="P4569" s="254" t="s">
        <v>47</v>
      </c>
      <c r="Q4569" s="254" t="s">
        <v>47</v>
      </c>
      <c r="R4569" s="254" t="s">
        <v>47</v>
      </c>
      <c r="S4569" s="243"/>
      <c r="T4569" s="1689" t="s">
        <v>47</v>
      </c>
      <c r="U4569" s="245" t="s">
        <v>6941</v>
      </c>
      <c r="V4569" s="246"/>
      <c r="W4569" s="202" t="s">
        <v>777</v>
      </c>
      <c r="X4569" s="265" t="s">
        <v>1341</v>
      </c>
      <c r="Y4569" s="248">
        <v>28</v>
      </c>
      <c r="Z4569" s="202"/>
      <c r="AA4569" s="202"/>
      <c r="AB4569" s="211"/>
      <c r="AC4569" s="268">
        <f>IF(B4569="","",(IFERROR(VLOOKUP(B4569,Projecten!A$4:X$9452,5,FALSE),"niet bekend")))</f>
        <v>1</v>
      </c>
      <c r="AD4569" s="213">
        <f t="shared" ref="AD4569:AD4583" si="293">IF(AC4569="","",(IF(F4569=0,AF4569,(F4569/AC4569*AF4569))))</f>
        <v>4165.6899999999996</v>
      </c>
      <c r="AE4569" s="213">
        <f>IF(B4569="","",(IFERROR(VLOOKUP(B4569,Projecten!A$4:X$9452,23,FALSE),"niet bekend")))</f>
        <v>4165.6899999999996</v>
      </c>
      <c r="AF4569" s="213">
        <f>IF(B4569="","",(IFERROR(VLOOKUP(B4569,Projecten!A$4:X$9452,12,FALSE),"niet bekend")))</f>
        <v>4165.6899999999996</v>
      </c>
      <c r="AG4569" s="209"/>
    </row>
    <row r="4570" spans="1:33" s="297" customFormat="1" x14ac:dyDescent="0.2">
      <c r="A4570" s="288">
        <v>49008</v>
      </c>
      <c r="B4570" s="289">
        <v>20190055</v>
      </c>
      <c r="C4570" s="271">
        <v>122734</v>
      </c>
      <c r="D4570" s="271" t="s">
        <v>6698</v>
      </c>
      <c r="E4570" s="288" t="s">
        <v>317</v>
      </c>
      <c r="F4570" s="288">
        <v>1</v>
      </c>
      <c r="G4570" s="288">
        <v>10</v>
      </c>
      <c r="H4570" s="288">
        <v>8</v>
      </c>
      <c r="I4570" s="288">
        <v>5</v>
      </c>
      <c r="J4570" s="315">
        <v>43514</v>
      </c>
      <c r="K4570" s="315">
        <v>43516</v>
      </c>
      <c r="L4570" s="290" t="s">
        <v>1485</v>
      </c>
      <c r="M4570" s="290" t="s">
        <v>1485</v>
      </c>
      <c r="N4570" s="291" t="s">
        <v>47</v>
      </c>
      <c r="O4570" s="291" t="s">
        <v>47</v>
      </c>
      <c r="P4570" s="291" t="s">
        <v>47</v>
      </c>
      <c r="Q4570" s="291" t="s">
        <v>47</v>
      </c>
      <c r="R4570" s="291" t="s">
        <v>47</v>
      </c>
      <c r="S4570" s="271"/>
      <c r="T4570" s="1689" t="s">
        <v>47</v>
      </c>
      <c r="U4570" s="245" t="s">
        <v>6941</v>
      </c>
      <c r="V4570" s="294"/>
      <c r="W4570" s="288" t="s">
        <v>777</v>
      </c>
      <c r="X4570" s="314" t="s">
        <v>6968</v>
      </c>
      <c r="Y4570" s="295">
        <v>21</v>
      </c>
      <c r="Z4570" s="288"/>
      <c r="AA4570" s="288"/>
      <c r="AB4570" s="296"/>
      <c r="AC4570" s="268">
        <f>IF(B4570="","",(IFERROR(VLOOKUP(B4570,Projecten!A$4:X$9452,5,FALSE),"niet bekend")))</f>
        <v>1</v>
      </c>
      <c r="AD4570" s="213">
        <f t="shared" si="293"/>
        <v>3716.88</v>
      </c>
      <c r="AE4570" s="213">
        <f>IF(B4570="","",(IFERROR(VLOOKUP(B4570,Projecten!A$4:X$9452,23,FALSE),"niet bekend")))</f>
        <v>3716.88</v>
      </c>
      <c r="AF4570" s="213">
        <f>IF(B4570="","",(IFERROR(VLOOKUP(B4570,Projecten!A$4:X$9452,12,FALSE),"niet bekend")))</f>
        <v>3716.88</v>
      </c>
    </row>
    <row r="4571" spans="1:33" s="297" customFormat="1" x14ac:dyDescent="0.2">
      <c r="A4571" s="288">
        <v>49009</v>
      </c>
      <c r="B4571" s="271">
        <v>20190087</v>
      </c>
      <c r="C4571" s="271">
        <v>122734</v>
      </c>
      <c r="D4571" s="271" t="s">
        <v>6752</v>
      </c>
      <c r="E4571" s="288" t="s">
        <v>317</v>
      </c>
      <c r="F4571" s="288">
        <v>1</v>
      </c>
      <c r="G4571" s="288">
        <v>1</v>
      </c>
      <c r="H4571" s="288">
        <v>0</v>
      </c>
      <c r="I4571" s="288">
        <v>2</v>
      </c>
      <c r="J4571" s="315">
        <v>43514</v>
      </c>
      <c r="K4571" s="290" t="s">
        <v>1485</v>
      </c>
      <c r="L4571" s="316" t="s">
        <v>1485</v>
      </c>
      <c r="M4571" s="316" t="s">
        <v>1485</v>
      </c>
      <c r="N4571" s="291" t="s">
        <v>47</v>
      </c>
      <c r="O4571" s="291" t="s">
        <v>47</v>
      </c>
      <c r="P4571" s="291" t="s">
        <v>47</v>
      </c>
      <c r="Q4571" s="291" t="s">
        <v>47</v>
      </c>
      <c r="R4571" s="291" t="s">
        <v>47</v>
      </c>
      <c r="S4571" s="271"/>
      <c r="T4571" s="1689" t="s">
        <v>47</v>
      </c>
      <c r="U4571" s="245" t="s">
        <v>6941</v>
      </c>
      <c r="V4571" s="294"/>
      <c r="W4571" s="288" t="s">
        <v>777</v>
      </c>
      <c r="X4571" s="314" t="s">
        <v>1381</v>
      </c>
      <c r="Y4571" s="295">
        <v>15</v>
      </c>
      <c r="Z4571" s="288"/>
      <c r="AA4571" s="288"/>
      <c r="AB4571" s="296"/>
      <c r="AC4571" s="268">
        <f>IF(B4571="","",(IFERROR(VLOOKUP(B4571,Projecten!A$4:X$9452,5,FALSE),"niet bekend")))</f>
        <v>1</v>
      </c>
      <c r="AD4571" s="213">
        <f t="shared" si="293"/>
        <v>1451.26</v>
      </c>
      <c r="AE4571" s="213">
        <f>IF(B4571="","",(IFERROR(VLOOKUP(B4571,Projecten!A$4:X$9452,23,FALSE),"niet bekend")))</f>
        <v>1451.26</v>
      </c>
      <c r="AF4571" s="213">
        <f>IF(B4571="","",(IFERROR(VLOOKUP(B4571,Projecten!A$4:X$9452,12,FALSE),"niet bekend")))</f>
        <v>1451.26</v>
      </c>
    </row>
    <row r="4572" spans="1:33" s="708" customFormat="1" x14ac:dyDescent="0.2">
      <c r="A4572" s="521">
        <v>49010</v>
      </c>
      <c r="B4572" s="709">
        <v>20190074</v>
      </c>
      <c r="C4572" s="709"/>
      <c r="D4572" s="709" t="s">
        <v>6723</v>
      </c>
      <c r="E4572" s="521" t="s">
        <v>317</v>
      </c>
      <c r="F4572" s="521">
        <v>1</v>
      </c>
      <c r="G4572" s="521">
        <v>9</v>
      </c>
      <c r="H4572" s="521">
        <v>6</v>
      </c>
      <c r="I4572" s="521">
        <v>3</v>
      </c>
      <c r="J4572" s="315">
        <v>43514</v>
      </c>
      <c r="K4572" s="315">
        <v>43516</v>
      </c>
      <c r="L4572" s="316" t="s">
        <v>1485</v>
      </c>
      <c r="M4572" s="316" t="s">
        <v>1485</v>
      </c>
      <c r="N4572" s="705" t="s">
        <v>47</v>
      </c>
      <c r="O4572" s="705" t="s">
        <v>47</v>
      </c>
      <c r="P4572" s="705" t="s">
        <v>47</v>
      </c>
      <c r="Q4572" s="705" t="s">
        <v>47</v>
      </c>
      <c r="R4572" s="705" t="s">
        <v>47</v>
      </c>
      <c r="S4572" s="709"/>
      <c r="T4572" s="1689" t="s">
        <v>47</v>
      </c>
      <c r="U4572" s="264" t="s">
        <v>6944</v>
      </c>
      <c r="V4572" s="1628"/>
      <c r="W4572" s="521" t="s">
        <v>777</v>
      </c>
      <c r="X4572" s="314" t="s">
        <v>1341</v>
      </c>
      <c r="Y4572" s="497">
        <v>22</v>
      </c>
      <c r="Z4572" s="521"/>
      <c r="AA4572" s="521"/>
      <c r="AB4572" s="1607"/>
      <c r="AC4572" s="326">
        <f>IF(B4572="","",(IFERROR(VLOOKUP(B4572,Projecten!A$4:X$9452,5,FALSE),"niet bekend")))</f>
        <v>1</v>
      </c>
      <c r="AD4572" s="266">
        <f t="shared" si="293"/>
        <v>3424.1</v>
      </c>
      <c r="AE4572" s="266">
        <f>IF(B4572="","",(IFERROR(VLOOKUP(B4572,Projecten!A$4:X$9452,23,FALSE),"niet bekend")))</f>
        <v>0</v>
      </c>
      <c r="AF4572" s="266">
        <f>IF(B4572="","",(IFERROR(VLOOKUP(B4572,Projecten!A$4:X$9452,12,FALSE),"niet bekend")))</f>
        <v>3424.1</v>
      </c>
    </row>
    <row r="4573" spans="1:33" x14ac:dyDescent="0.2">
      <c r="A4573" s="202">
        <v>49011</v>
      </c>
      <c r="B4573" s="261" t="s">
        <v>6799</v>
      </c>
      <c r="C4573" s="243">
        <v>122745</v>
      </c>
      <c r="D4573" s="243" t="s">
        <v>6800</v>
      </c>
      <c r="E4573" s="202" t="s">
        <v>352</v>
      </c>
      <c r="F4573" s="202">
        <v>0</v>
      </c>
      <c r="G4573" s="202">
        <v>15</v>
      </c>
      <c r="H4573" s="202">
        <v>0</v>
      </c>
      <c r="I4573" s="202">
        <v>0</v>
      </c>
      <c r="J4573" s="262">
        <v>43529</v>
      </c>
      <c r="K4573" s="263" t="s">
        <v>1485</v>
      </c>
      <c r="L4573" s="263" t="s">
        <v>1485</v>
      </c>
      <c r="M4573" s="263" t="s">
        <v>1485</v>
      </c>
      <c r="N4573" s="254" t="s">
        <v>47</v>
      </c>
      <c r="O4573" s="254" t="s">
        <v>47</v>
      </c>
      <c r="P4573" s="254" t="s">
        <v>47</v>
      </c>
      <c r="Q4573" s="254" t="s">
        <v>47</v>
      </c>
      <c r="R4573" s="254" t="s">
        <v>47</v>
      </c>
      <c r="S4573" s="243"/>
      <c r="T4573" s="1689" t="s">
        <v>47</v>
      </c>
      <c r="U4573" s="245" t="s">
        <v>6941</v>
      </c>
      <c r="V4573" s="246"/>
      <c r="W4573" s="202" t="s">
        <v>6796</v>
      </c>
      <c r="X4573" s="265" t="s">
        <v>6996</v>
      </c>
      <c r="Y4573" s="248">
        <v>10</v>
      </c>
      <c r="Z4573" s="202"/>
      <c r="AA4573" s="202"/>
      <c r="AB4573" s="211"/>
      <c r="AC4573" s="268">
        <f>IF(B4573="","",(IFERROR(VLOOKUP(B4573,Projecten!A$4:X$9452,5,FALSE),"niet bekend")))</f>
        <v>0</v>
      </c>
      <c r="AD4573" s="213">
        <f t="shared" si="293"/>
        <v>1784.26</v>
      </c>
      <c r="AE4573" s="213">
        <f>IF(B4573="","",(IFERROR(VLOOKUP(B4573,Projecten!A$4:X$9452,23,FALSE),"niet bekend")))</f>
        <v>1784.26</v>
      </c>
      <c r="AF4573" s="213">
        <f>IF(B4573="","",(IFERROR(VLOOKUP(B4573,Projecten!A$4:X$9452,12,FALSE),"niet bekend")))</f>
        <v>1784.26</v>
      </c>
      <c r="AG4573" s="330"/>
    </row>
    <row r="4574" spans="1:33" x14ac:dyDescent="0.2">
      <c r="A4574" s="202">
        <v>49012</v>
      </c>
      <c r="B4574" s="261" t="s">
        <v>6802</v>
      </c>
      <c r="C4574" s="243">
        <v>122745</v>
      </c>
      <c r="D4574" s="243" t="s">
        <v>6803</v>
      </c>
      <c r="E4574" s="202" t="s">
        <v>352</v>
      </c>
      <c r="F4574" s="202">
        <v>1</v>
      </c>
      <c r="G4574" s="202">
        <v>13</v>
      </c>
      <c r="H4574" s="202">
        <v>0</v>
      </c>
      <c r="I4574" s="202">
        <v>0</v>
      </c>
      <c r="J4574" s="262">
        <v>43529</v>
      </c>
      <c r="K4574" s="263" t="s">
        <v>1485</v>
      </c>
      <c r="L4574" s="263" t="s">
        <v>1485</v>
      </c>
      <c r="M4574" s="263" t="s">
        <v>1485</v>
      </c>
      <c r="N4574" s="254" t="s">
        <v>47</v>
      </c>
      <c r="O4574" s="254" t="s">
        <v>47</v>
      </c>
      <c r="P4574" s="254" t="s">
        <v>47</v>
      </c>
      <c r="Q4574" s="254" t="s">
        <v>47</v>
      </c>
      <c r="R4574" s="254" t="s">
        <v>47</v>
      </c>
      <c r="S4574" s="243"/>
      <c r="T4574" s="1689" t="s">
        <v>47</v>
      </c>
      <c r="U4574" s="245" t="s">
        <v>6941</v>
      </c>
      <c r="V4574" s="246"/>
      <c r="W4574" s="202" t="s">
        <v>6796</v>
      </c>
      <c r="X4574" s="265" t="s">
        <v>6996</v>
      </c>
      <c r="Y4574" s="248">
        <v>9</v>
      </c>
      <c r="Z4574" s="202"/>
      <c r="AA4574" s="202"/>
      <c r="AB4574" s="211"/>
      <c r="AC4574" s="268">
        <f>IF(B4574="","",(IFERROR(VLOOKUP(B4574,Projecten!A$4:X$9452,5,FALSE),"niet bekend")))</f>
        <v>1</v>
      </c>
      <c r="AD4574" s="213">
        <f t="shared" si="293"/>
        <v>1569.04</v>
      </c>
      <c r="AE4574" s="213">
        <f>IF(B4574="","",(IFERROR(VLOOKUP(B4574,Projecten!A$4:X$9452,23,FALSE),"niet bekend")))</f>
        <v>1569.04</v>
      </c>
      <c r="AF4574" s="213">
        <f>IF(B4574="","",(IFERROR(VLOOKUP(B4574,Projecten!A$4:X$9452,12,FALSE),"niet bekend")))</f>
        <v>1569.04</v>
      </c>
      <c r="AG4574" s="330"/>
    </row>
    <row r="4575" spans="1:33" s="297" customFormat="1" x14ac:dyDescent="0.2">
      <c r="A4575" s="288">
        <v>49013</v>
      </c>
      <c r="B4575" s="289">
        <v>20190162</v>
      </c>
      <c r="C4575" s="271">
        <v>122746</v>
      </c>
      <c r="D4575" s="271" t="s">
        <v>6913</v>
      </c>
      <c r="E4575" s="288" t="s">
        <v>352</v>
      </c>
      <c r="F4575" s="288">
        <v>1</v>
      </c>
      <c r="G4575" s="288">
        <v>7</v>
      </c>
      <c r="H4575" s="288">
        <v>4</v>
      </c>
      <c r="I4575" s="288">
        <v>3</v>
      </c>
      <c r="J4575" s="313">
        <v>43545</v>
      </c>
      <c r="K4575" s="313">
        <v>43544</v>
      </c>
      <c r="L4575" s="290" t="s">
        <v>1485</v>
      </c>
      <c r="M4575" s="290" t="s">
        <v>1485</v>
      </c>
      <c r="N4575" s="291" t="s">
        <v>47</v>
      </c>
      <c r="O4575" s="291" t="s">
        <v>47</v>
      </c>
      <c r="P4575" s="291" t="s">
        <v>47</v>
      </c>
      <c r="Q4575" s="291" t="s">
        <v>47</v>
      </c>
      <c r="R4575" s="291" t="s">
        <v>47</v>
      </c>
      <c r="S4575" s="271"/>
      <c r="T4575" s="1689" t="s">
        <v>47</v>
      </c>
      <c r="U4575" s="245" t="s">
        <v>6941</v>
      </c>
      <c r="V4575" s="246"/>
      <c r="W4575" s="202" t="s">
        <v>2921</v>
      </c>
      <c r="X4575" s="265" t="s">
        <v>6977</v>
      </c>
      <c r="Y4575" s="248">
        <v>12</v>
      </c>
      <c r="Z4575" s="288"/>
      <c r="AA4575" s="288"/>
      <c r="AB4575" s="296"/>
      <c r="AC4575" s="268">
        <f>IF(B4575="","",(IFERROR(VLOOKUP(B4575,Projecten!A$4:X$9452,5,FALSE),"niet bekend")))</f>
        <v>1</v>
      </c>
      <c r="AD4575" s="213">
        <f t="shared" si="293"/>
        <v>2203.56</v>
      </c>
      <c r="AE4575" s="213">
        <f>IF(B4575="","",(IFERROR(VLOOKUP(B4575,Projecten!A$4:X$9452,23,FALSE),"niet bekend")))</f>
        <v>2203.56</v>
      </c>
      <c r="AF4575" s="213">
        <f>IF(B4575="","",(IFERROR(VLOOKUP(B4575,Projecten!A$4:X$9452,12,FALSE),"niet bekend")))</f>
        <v>2203.56</v>
      </c>
    </row>
    <row r="4576" spans="1:33" s="297" customFormat="1" x14ac:dyDescent="0.2">
      <c r="A4576" s="288">
        <v>49014</v>
      </c>
      <c r="B4576" s="289">
        <v>20190163</v>
      </c>
      <c r="C4576" s="271">
        <v>122746</v>
      </c>
      <c r="D4576" s="271" t="s">
        <v>6915</v>
      </c>
      <c r="E4576" s="288" t="s">
        <v>352</v>
      </c>
      <c r="F4576" s="288">
        <v>1</v>
      </c>
      <c r="G4576" s="288">
        <v>7</v>
      </c>
      <c r="H4576" s="288">
        <v>4</v>
      </c>
      <c r="I4576" s="288">
        <v>3</v>
      </c>
      <c r="J4576" s="313">
        <v>43545</v>
      </c>
      <c r="K4576" s="313">
        <v>43544</v>
      </c>
      <c r="L4576" s="290" t="s">
        <v>1485</v>
      </c>
      <c r="M4576" s="290" t="s">
        <v>1485</v>
      </c>
      <c r="N4576" s="291" t="s">
        <v>47</v>
      </c>
      <c r="O4576" s="291" t="s">
        <v>47</v>
      </c>
      <c r="P4576" s="291" t="s">
        <v>47</v>
      </c>
      <c r="Q4576" s="291" t="s">
        <v>47</v>
      </c>
      <c r="R4576" s="291" t="s">
        <v>47</v>
      </c>
      <c r="S4576" s="271"/>
      <c r="T4576" s="1689" t="s">
        <v>47</v>
      </c>
      <c r="U4576" s="245" t="s">
        <v>6941</v>
      </c>
      <c r="V4576" s="246"/>
      <c r="W4576" s="202" t="s">
        <v>2921</v>
      </c>
      <c r="X4576" s="265" t="s">
        <v>6977</v>
      </c>
      <c r="Y4576" s="248">
        <v>12</v>
      </c>
      <c r="Z4576" s="288"/>
      <c r="AA4576" s="288"/>
      <c r="AB4576" s="296"/>
      <c r="AC4576" s="268">
        <f>IF(B4576="","",(IFERROR(VLOOKUP(B4576,Projecten!A$4:X$9452,5,FALSE),"niet bekend")))</f>
        <v>1</v>
      </c>
      <c r="AD4576" s="213">
        <f t="shared" si="293"/>
        <v>2203.56</v>
      </c>
      <c r="AE4576" s="213">
        <f>IF(B4576="","",(IFERROR(VLOOKUP(B4576,Projecten!A$4:X$9452,23,FALSE),"niet bekend")))</f>
        <v>2203.56</v>
      </c>
      <c r="AF4576" s="213">
        <f>IF(B4576="","",(IFERROR(VLOOKUP(B4576,Projecten!A$4:X$9452,12,FALSE),"niet bekend")))</f>
        <v>2203.56</v>
      </c>
    </row>
    <row r="4577" spans="1:33" s="297" customFormat="1" x14ac:dyDescent="0.2">
      <c r="A4577" s="288">
        <v>49015</v>
      </c>
      <c r="B4577" s="289">
        <v>20190164</v>
      </c>
      <c r="C4577" s="271">
        <v>122746</v>
      </c>
      <c r="D4577" s="271" t="s">
        <v>6916</v>
      </c>
      <c r="E4577" s="288" t="s">
        <v>352</v>
      </c>
      <c r="F4577" s="288">
        <v>1</v>
      </c>
      <c r="G4577" s="288">
        <v>7</v>
      </c>
      <c r="H4577" s="288">
        <v>4</v>
      </c>
      <c r="I4577" s="288">
        <v>3</v>
      </c>
      <c r="J4577" s="313">
        <v>43545</v>
      </c>
      <c r="K4577" s="313">
        <v>43544</v>
      </c>
      <c r="L4577" s="290" t="s">
        <v>1485</v>
      </c>
      <c r="M4577" s="290" t="s">
        <v>1485</v>
      </c>
      <c r="N4577" s="291" t="s">
        <v>47</v>
      </c>
      <c r="O4577" s="291" t="s">
        <v>47</v>
      </c>
      <c r="P4577" s="291" t="s">
        <v>47</v>
      </c>
      <c r="Q4577" s="291" t="s">
        <v>47</v>
      </c>
      <c r="R4577" s="291" t="s">
        <v>47</v>
      </c>
      <c r="S4577" s="271"/>
      <c r="T4577" s="1689" t="s">
        <v>47</v>
      </c>
      <c r="U4577" s="245" t="s">
        <v>6941</v>
      </c>
      <c r="V4577" s="246"/>
      <c r="W4577" s="202" t="s">
        <v>2921</v>
      </c>
      <c r="X4577" s="265" t="s">
        <v>6977</v>
      </c>
      <c r="Y4577" s="248">
        <v>12</v>
      </c>
      <c r="Z4577" s="288"/>
      <c r="AA4577" s="288"/>
      <c r="AB4577" s="296"/>
      <c r="AC4577" s="268">
        <f>IF(B4577="","",(IFERROR(VLOOKUP(B4577,Projecten!A$4:X$9452,5,FALSE),"niet bekend")))</f>
        <v>1</v>
      </c>
      <c r="AD4577" s="213">
        <f t="shared" si="293"/>
        <v>2203.56</v>
      </c>
      <c r="AE4577" s="213">
        <f>IF(B4577="","",(IFERROR(VLOOKUP(B4577,Projecten!A$4:X$9452,23,FALSE),"niet bekend")))</f>
        <v>2203.56</v>
      </c>
      <c r="AF4577" s="213">
        <f>IF(B4577="","",(IFERROR(VLOOKUP(B4577,Projecten!A$4:X$9452,12,FALSE),"niet bekend")))</f>
        <v>2203.56</v>
      </c>
    </row>
    <row r="4578" spans="1:33" s="297" customFormat="1" x14ac:dyDescent="0.2">
      <c r="A4578" s="288">
        <v>49016</v>
      </c>
      <c r="B4578" s="289">
        <v>20190214</v>
      </c>
      <c r="C4578" s="271">
        <v>122748</v>
      </c>
      <c r="D4578" s="271" t="s">
        <v>6990</v>
      </c>
      <c r="E4578" s="288" t="s">
        <v>352</v>
      </c>
      <c r="F4578" s="288">
        <v>0</v>
      </c>
      <c r="G4578" s="288">
        <v>0</v>
      </c>
      <c r="H4578" s="288">
        <v>0</v>
      </c>
      <c r="I4578" s="288">
        <v>1</v>
      </c>
      <c r="J4578" s="290" t="s">
        <v>1485</v>
      </c>
      <c r="K4578" s="290" t="s">
        <v>1485</v>
      </c>
      <c r="L4578" s="290" t="s">
        <v>1485</v>
      </c>
      <c r="M4578" s="290" t="s">
        <v>1485</v>
      </c>
      <c r="N4578" s="291" t="s">
        <v>47</v>
      </c>
      <c r="O4578" s="291" t="s">
        <v>47</v>
      </c>
      <c r="P4578" s="291" t="s">
        <v>47</v>
      </c>
      <c r="Q4578" s="291" t="s">
        <v>47</v>
      </c>
      <c r="R4578" s="291" t="s">
        <v>47</v>
      </c>
      <c r="S4578" s="271"/>
      <c r="T4578" s="1689" t="s">
        <v>47</v>
      </c>
      <c r="U4578" s="245" t="s">
        <v>6941</v>
      </c>
      <c r="V4578" s="246"/>
      <c r="W4578" s="202" t="s">
        <v>2921</v>
      </c>
      <c r="X4578" s="265" t="s">
        <v>6997</v>
      </c>
      <c r="Y4578" s="248">
        <v>2</v>
      </c>
      <c r="Z4578" s="288"/>
      <c r="AA4578" s="288"/>
      <c r="AB4578" s="296"/>
      <c r="AC4578" s="268">
        <f>IF(B4578="","",(IFERROR(VLOOKUP(B4578,Projecten!A$4:X$9452,5,FALSE),"niet bekend")))</f>
        <v>0</v>
      </c>
      <c r="AD4578" s="213">
        <f t="shared" si="293"/>
        <v>0</v>
      </c>
      <c r="AE4578" s="213">
        <f>IF(B4578="","",(IFERROR(VLOOKUP(B4578,Projecten!A$4:X$9452,23,FALSE),"niet bekend")))</f>
        <v>0</v>
      </c>
      <c r="AF4578" s="213">
        <f>IF(B4578="","",(IFERROR(VLOOKUP(B4578,Projecten!A$4:X$9452,12,FALSE),"niet bekend")))</f>
        <v>0</v>
      </c>
    </row>
    <row r="4579" spans="1:33" x14ac:dyDescent="0.2">
      <c r="A4579" s="202">
        <v>49017</v>
      </c>
      <c r="B4579" s="261">
        <v>20190128</v>
      </c>
      <c r="C4579" s="243" t="s">
        <v>7100</v>
      </c>
      <c r="D4579" s="243" t="s">
        <v>6877</v>
      </c>
      <c r="E4579" s="202" t="s">
        <v>26</v>
      </c>
      <c r="F4579" s="202">
        <v>1</v>
      </c>
      <c r="G4579" s="202">
        <v>9</v>
      </c>
      <c r="H4579" s="202">
        <v>5</v>
      </c>
      <c r="I4579" s="202">
        <v>2</v>
      </c>
      <c r="J4579" s="262">
        <v>43532</v>
      </c>
      <c r="K4579" s="262">
        <v>43530</v>
      </c>
      <c r="L4579" s="267">
        <v>43521</v>
      </c>
      <c r="M4579" s="263" t="s">
        <v>1485</v>
      </c>
      <c r="N4579" s="254" t="s">
        <v>47</v>
      </c>
      <c r="O4579" s="254" t="s">
        <v>47</v>
      </c>
      <c r="P4579" s="254" t="s">
        <v>47</v>
      </c>
      <c r="Q4579" s="254" t="s">
        <v>47</v>
      </c>
      <c r="R4579" s="254" t="s">
        <v>47</v>
      </c>
      <c r="S4579" s="243"/>
      <c r="T4579" s="1689" t="s">
        <v>47</v>
      </c>
      <c r="U4579" s="245" t="s">
        <v>6941</v>
      </c>
      <c r="V4579" s="246"/>
      <c r="W4579" s="202" t="s">
        <v>2265</v>
      </c>
      <c r="X4579" s="265" t="s">
        <v>7058</v>
      </c>
      <c r="Y4579" s="248">
        <v>22</v>
      </c>
      <c r="Z4579" s="202"/>
      <c r="AA4579" s="202"/>
      <c r="AB4579" s="211"/>
      <c r="AC4579" s="268">
        <f>IF(B4579="","",(IFERROR(VLOOKUP(B4579,Projecten!A$4:X$9452,5,FALSE),"niet bekend")))</f>
        <v>1</v>
      </c>
      <c r="AD4579" s="213">
        <f t="shared" si="293"/>
        <v>4058</v>
      </c>
      <c r="AE4579" s="213">
        <f>IF(B4579="","",(IFERROR(VLOOKUP(B4579,Projecten!A$4:X$9452,23,FALSE),"niet bekend")))</f>
        <v>4058</v>
      </c>
      <c r="AF4579" s="213">
        <f>IF(B4579="","",(IFERROR(VLOOKUP(B4579,Projecten!A$4:X$9452,12,FALSE),"niet bekend")))</f>
        <v>4058</v>
      </c>
      <c r="AG4579" s="330"/>
    </row>
    <row r="4580" spans="1:33" x14ac:dyDescent="0.2">
      <c r="A4580" s="202">
        <v>49018</v>
      </c>
      <c r="B4580" s="261">
        <v>20190129</v>
      </c>
      <c r="C4580" s="243" t="s">
        <v>7100</v>
      </c>
      <c r="D4580" s="243" t="s">
        <v>6878</v>
      </c>
      <c r="E4580" s="202" t="s">
        <v>26</v>
      </c>
      <c r="F4580" s="202">
        <v>1</v>
      </c>
      <c r="G4580" s="202">
        <v>9</v>
      </c>
      <c r="H4580" s="202">
        <v>5</v>
      </c>
      <c r="I4580" s="202">
        <v>2</v>
      </c>
      <c r="J4580" s="262">
        <v>43532</v>
      </c>
      <c r="K4580" s="262">
        <v>43530</v>
      </c>
      <c r="L4580" s="267">
        <v>43521</v>
      </c>
      <c r="M4580" s="263" t="s">
        <v>1485</v>
      </c>
      <c r="N4580" s="254" t="s">
        <v>47</v>
      </c>
      <c r="O4580" s="254" t="s">
        <v>47</v>
      </c>
      <c r="P4580" s="254" t="s">
        <v>47</v>
      </c>
      <c r="Q4580" s="254" t="s">
        <v>47</v>
      </c>
      <c r="R4580" s="254" t="s">
        <v>47</v>
      </c>
      <c r="S4580" s="243"/>
      <c r="T4580" s="1689" t="s">
        <v>47</v>
      </c>
      <c r="U4580" s="245" t="s">
        <v>6941</v>
      </c>
      <c r="V4580" s="246"/>
      <c r="W4580" s="202" t="s">
        <v>2265</v>
      </c>
      <c r="X4580" s="265" t="s">
        <v>7058</v>
      </c>
      <c r="Y4580" s="248">
        <v>22</v>
      </c>
      <c r="Z4580" s="202"/>
      <c r="AA4580" s="202"/>
      <c r="AB4580" s="211"/>
      <c r="AC4580" s="268">
        <f>IF(B4580="","",(IFERROR(VLOOKUP(B4580,Projecten!A$4:X$9452,5,FALSE),"niet bekend")))</f>
        <v>1</v>
      </c>
      <c r="AD4580" s="213">
        <f t="shared" si="293"/>
        <v>4058</v>
      </c>
      <c r="AE4580" s="213">
        <f>IF(B4580="","",(IFERROR(VLOOKUP(B4580,Projecten!A$4:X$9452,23,FALSE),"niet bekend")))</f>
        <v>4058</v>
      </c>
      <c r="AF4580" s="213">
        <f>IF(B4580="","",(IFERROR(VLOOKUP(B4580,Projecten!A$4:X$9452,12,FALSE),"niet bekend")))</f>
        <v>4058</v>
      </c>
      <c r="AG4580" s="330"/>
    </row>
    <row r="4581" spans="1:33" x14ac:dyDescent="0.2">
      <c r="A4581" s="202">
        <v>49169</v>
      </c>
      <c r="B4581" s="261">
        <v>20190117</v>
      </c>
      <c r="C4581" s="243">
        <v>122752</v>
      </c>
      <c r="D4581" s="243">
        <v>787719</v>
      </c>
      <c r="E4581" s="202" t="s">
        <v>26</v>
      </c>
      <c r="F4581" s="202">
        <v>1</v>
      </c>
      <c r="G4581" s="202">
        <v>8</v>
      </c>
      <c r="H4581" s="202">
        <v>5</v>
      </c>
      <c r="I4581" s="202">
        <v>3</v>
      </c>
      <c r="J4581" s="262">
        <v>43529</v>
      </c>
      <c r="K4581" s="262">
        <v>43530</v>
      </c>
      <c r="L4581" s="263" t="s">
        <v>1485</v>
      </c>
      <c r="M4581" s="263" t="s">
        <v>1485</v>
      </c>
      <c r="N4581" s="254" t="s">
        <v>47</v>
      </c>
      <c r="O4581" s="254" t="s">
        <v>47</v>
      </c>
      <c r="P4581" s="254" t="s">
        <v>47</v>
      </c>
      <c r="Q4581" s="254" t="s">
        <v>47</v>
      </c>
      <c r="R4581" s="254" t="s">
        <v>47</v>
      </c>
      <c r="S4581" s="243"/>
      <c r="T4581" s="1689" t="s">
        <v>47</v>
      </c>
      <c r="U4581" s="245" t="s">
        <v>6942</v>
      </c>
      <c r="V4581" s="246"/>
      <c r="W4581" s="202" t="s">
        <v>162</v>
      </c>
      <c r="X4581" s="265" t="s">
        <v>1341</v>
      </c>
      <c r="Y4581" s="248">
        <v>17</v>
      </c>
      <c r="Z4581" s="202"/>
      <c r="AA4581" s="202"/>
      <c r="AB4581" s="211"/>
      <c r="AC4581" s="268">
        <f>IF(B4581="","",(IFERROR(VLOOKUP(B4581,Projecten!A$4:X$9452,5,FALSE),"niet bekend")))</f>
        <v>1</v>
      </c>
      <c r="AD4581" s="213">
        <f t="shared" si="293"/>
        <v>3112.59</v>
      </c>
      <c r="AE4581" s="213">
        <f>IF(B4581="","",(IFERROR(VLOOKUP(B4581,Projecten!A$4:X$9452,23,FALSE),"niet bekend")))</f>
        <v>3112.59</v>
      </c>
      <c r="AF4581" s="213">
        <f>IF(B4581="","",(IFERROR(VLOOKUP(B4581,Projecten!A$4:X$9452,12,FALSE),"niet bekend")))</f>
        <v>3112.59</v>
      </c>
      <c r="AG4581" s="330"/>
    </row>
    <row r="4582" spans="1:33" x14ac:dyDescent="0.2">
      <c r="A4582" s="202">
        <v>49171</v>
      </c>
      <c r="B4582" s="261">
        <v>20190120</v>
      </c>
      <c r="C4582" s="243">
        <v>122752</v>
      </c>
      <c r="D4582" s="243">
        <v>767719</v>
      </c>
      <c r="E4582" s="202" t="s">
        <v>26</v>
      </c>
      <c r="F4582" s="202">
        <v>1</v>
      </c>
      <c r="G4582" s="202">
        <v>8</v>
      </c>
      <c r="H4582" s="202">
        <v>5</v>
      </c>
      <c r="I4582" s="202">
        <v>3</v>
      </c>
      <c r="J4582" s="262">
        <v>43529</v>
      </c>
      <c r="K4582" s="262">
        <v>43530</v>
      </c>
      <c r="L4582" s="263" t="s">
        <v>1485</v>
      </c>
      <c r="M4582" s="263" t="s">
        <v>1485</v>
      </c>
      <c r="N4582" s="254" t="s">
        <v>47</v>
      </c>
      <c r="O4582" s="254" t="s">
        <v>47</v>
      </c>
      <c r="P4582" s="254" t="s">
        <v>47</v>
      </c>
      <c r="Q4582" s="254" t="s">
        <v>47</v>
      </c>
      <c r="R4582" s="254" t="s">
        <v>47</v>
      </c>
      <c r="S4582" s="243"/>
      <c r="T4582" s="1689" t="s">
        <v>47</v>
      </c>
      <c r="U4582" s="245" t="s">
        <v>6942</v>
      </c>
      <c r="V4582" s="246"/>
      <c r="W4582" s="202" t="s">
        <v>162</v>
      </c>
      <c r="X4582" s="265" t="s">
        <v>1341</v>
      </c>
      <c r="Y4582" s="248">
        <v>17</v>
      </c>
      <c r="Z4582" s="202"/>
      <c r="AA4582" s="202"/>
      <c r="AB4582" s="211"/>
      <c r="AC4582" s="268">
        <f>IF(B4582="","",(IFERROR(VLOOKUP(B4582,Projecten!A$4:X$9452,5,FALSE),"niet bekend")))</f>
        <v>1</v>
      </c>
      <c r="AD4582" s="213">
        <f t="shared" si="293"/>
        <v>3111.31</v>
      </c>
      <c r="AE4582" s="213">
        <f>IF(B4582="","",(IFERROR(VLOOKUP(B4582,Projecten!A$4:X$9452,23,FALSE),"niet bekend")))</f>
        <v>3111.31</v>
      </c>
      <c r="AF4582" s="213">
        <f>IF(B4582="","",(IFERROR(VLOOKUP(B4582,Projecten!A$4:X$9452,12,FALSE),"niet bekend")))</f>
        <v>3111.31</v>
      </c>
      <c r="AG4582" s="330"/>
    </row>
    <row r="4583" spans="1:33" x14ac:dyDescent="0.2">
      <c r="A4583" s="202">
        <v>49172</v>
      </c>
      <c r="B4583" s="261">
        <v>20190186</v>
      </c>
      <c r="C4583" s="243">
        <v>122752</v>
      </c>
      <c r="D4583" s="243">
        <v>795319</v>
      </c>
      <c r="E4583" s="202" t="s">
        <v>26</v>
      </c>
      <c r="F4583" s="202">
        <v>1</v>
      </c>
      <c r="G4583" s="202">
        <v>10</v>
      </c>
      <c r="H4583" s="202">
        <v>5</v>
      </c>
      <c r="I4583" s="202">
        <v>3</v>
      </c>
      <c r="J4583" s="262">
        <v>43529</v>
      </c>
      <c r="K4583" s="262">
        <v>43530</v>
      </c>
      <c r="L4583" s="263" t="s">
        <v>1485</v>
      </c>
      <c r="M4583" s="263" t="s">
        <v>1485</v>
      </c>
      <c r="N4583" s="254" t="s">
        <v>47</v>
      </c>
      <c r="O4583" s="254" t="s">
        <v>47</v>
      </c>
      <c r="P4583" s="254" t="s">
        <v>47</v>
      </c>
      <c r="Q4583" s="254" t="s">
        <v>47</v>
      </c>
      <c r="R4583" s="254" t="s">
        <v>47</v>
      </c>
      <c r="S4583" s="243"/>
      <c r="T4583" s="1689" t="s">
        <v>47</v>
      </c>
      <c r="U4583" s="245" t="s">
        <v>6942</v>
      </c>
      <c r="V4583" s="246"/>
      <c r="W4583" s="202" t="s">
        <v>162</v>
      </c>
      <c r="X4583" s="265" t="s">
        <v>1341</v>
      </c>
      <c r="Y4583" s="248">
        <v>18</v>
      </c>
      <c r="Z4583" s="202"/>
      <c r="AA4583" s="202"/>
      <c r="AB4583" s="211"/>
      <c r="AC4583" s="268">
        <f>IF(B4583="","",(IFERROR(VLOOKUP(B4583,Projecten!A$4:X$9452,5,FALSE),"niet bekend")))</f>
        <v>1</v>
      </c>
      <c r="AD4583" s="213">
        <f t="shared" si="293"/>
        <v>3649.62</v>
      </c>
      <c r="AE4583" s="213">
        <f>IF(B4583="","",(IFERROR(VLOOKUP(B4583,Projecten!A$4:X$9452,23,FALSE),"niet bekend")))</f>
        <v>3649.62</v>
      </c>
      <c r="AF4583" s="213">
        <f>IF(B4583="","",(IFERROR(VLOOKUP(B4583,Projecten!A$4:X$9452,12,FALSE),"niet bekend")))</f>
        <v>3649.62</v>
      </c>
      <c r="AG4583" s="330"/>
    </row>
    <row r="4584" spans="1:33" s="312" customFormat="1" x14ac:dyDescent="0.2">
      <c r="A4584" s="298"/>
      <c r="B4584" s="299"/>
      <c r="C4584" s="299"/>
      <c r="D4584" s="300"/>
      <c r="E4584" s="300"/>
      <c r="F4584" s="300"/>
      <c r="G4584" s="300"/>
      <c r="H4584" s="300"/>
      <c r="I4584" s="300"/>
      <c r="J4584" s="301"/>
      <c r="K4584" s="301"/>
      <c r="L4584" s="301"/>
      <c r="M4584" s="302"/>
      <c r="N4584" s="302"/>
      <c r="O4584" s="302"/>
      <c r="P4584" s="302"/>
      <c r="Q4584" s="302"/>
      <c r="R4584" s="302"/>
      <c r="S4584" s="303"/>
      <c r="T4584" s="304"/>
      <c r="U4584" s="305"/>
      <c r="V4584" s="306"/>
      <c r="W4584" s="307"/>
      <c r="X4584" s="307"/>
      <c r="Y4584" s="307"/>
      <c r="Z4584" s="298"/>
      <c r="AA4584" s="308"/>
      <c r="AB4584" s="309"/>
      <c r="AC4584" s="310"/>
      <c r="AD4584" s="311"/>
      <c r="AE4584" s="311"/>
      <c r="AF4584" s="311"/>
    </row>
    <row r="4585" spans="1:33" s="236" customFormat="1" x14ac:dyDescent="0.2">
      <c r="A4585" s="220"/>
      <c r="B4585" s="221"/>
      <c r="C4585" s="221"/>
      <c r="D4585" s="222">
        <f>SUM(G4585:I4585)</f>
        <v>327</v>
      </c>
      <c r="E4585" s="220"/>
      <c r="F4585" s="220">
        <f>SUM(F4586:F4625)</f>
        <v>17</v>
      </c>
      <c r="G4585" s="220">
        <f>SUM(G4586:G4625)</f>
        <v>165</v>
      </c>
      <c r="H4585" s="220">
        <f>SUM(H4586:H4625)</f>
        <v>95</v>
      </c>
      <c r="I4585" s="220">
        <f>SUM(I4586:I4625)</f>
        <v>67</v>
      </c>
      <c r="J4585" s="223"/>
      <c r="K4585" s="223"/>
      <c r="L4585" s="223"/>
      <c r="M4585" s="224"/>
      <c r="N4585" s="224"/>
      <c r="O4585" s="224"/>
      <c r="P4585" s="224"/>
      <c r="Q4585" s="224"/>
      <c r="R4585" s="224"/>
      <c r="S4585" s="225">
        <v>12</v>
      </c>
      <c r="T4585" s="226"/>
      <c r="U4585" s="227"/>
      <c r="V4585" s="228"/>
      <c r="W4585" s="229"/>
      <c r="X4585" s="230">
        <f>SUM(Y4585:Y4625)</f>
        <v>561.25</v>
      </c>
      <c r="Y4585" s="231"/>
      <c r="Z4585" s="231">
        <v>0</v>
      </c>
      <c r="AA4585" s="232">
        <f>X4585-Z4585</f>
        <v>561.25</v>
      </c>
      <c r="AB4585" s="233" t="str">
        <f>CONCATENATE("week ",S4585)</f>
        <v>week 12</v>
      </c>
      <c r="AC4585" s="234"/>
      <c r="AD4585" s="235">
        <f>SUM(AD4586:AD4625)</f>
        <v>95025.383000000002</v>
      </c>
      <c r="AE4585" s="235"/>
      <c r="AF4585" s="235"/>
    </row>
    <row r="4586" spans="1:33" x14ac:dyDescent="0.2">
      <c r="A4586" s="202"/>
      <c r="B4586" s="237"/>
      <c r="C4586" s="238"/>
      <c r="D4586" s="239"/>
      <c r="E4586" s="240"/>
      <c r="F4586" s="240"/>
      <c r="G4586" s="240"/>
      <c r="H4586" s="240"/>
      <c r="I4586" s="240"/>
      <c r="J4586" s="241"/>
      <c r="K4586" s="241"/>
      <c r="L4586" s="241"/>
      <c r="M4586" s="242"/>
      <c r="N4586" s="242"/>
      <c r="O4586" s="242"/>
      <c r="P4586" s="242"/>
      <c r="Q4586" s="242"/>
      <c r="R4586" s="242"/>
      <c r="S4586" s="243" t="s">
        <v>6233</v>
      </c>
      <c r="T4586" s="244"/>
      <c r="U4586" s="245"/>
      <c r="V4586" s="246"/>
      <c r="X4586" s="247" t="s">
        <v>4856</v>
      </c>
      <c r="Y4586" s="248"/>
      <c r="Z4586" s="202"/>
      <c r="AA4586" s="202"/>
      <c r="AB4586" s="211"/>
      <c r="AC4586" s="249" t="str">
        <f>IF(B4586="","",(IFERROR(VLOOKUP(B4586,Projecten!A$4:X$9452,5,FALSE),"niet bekend")))</f>
        <v/>
      </c>
      <c r="AD4586" s="213" t="str">
        <f>IF(AC4586="","",(IF(F4586=0,AF4586,(F4586/AC4586*AF4586))))</f>
        <v/>
      </c>
      <c r="AE4586" s="213" t="str">
        <f>IF(B4586="","",(IFERROR(VLOOKUP(B4586,Projecten!A$4:X$9452,23,FALSE),"niet bekend")))</f>
        <v/>
      </c>
      <c r="AF4586" s="213" t="str">
        <f>IF(B4586="","",(IFERROR(VLOOKUP(B4586,Projecten!A$4:X$9452,12,FALSE),"niet bekend")))</f>
        <v/>
      </c>
      <c r="AG4586" s="209"/>
    </row>
    <row r="4587" spans="1:33" x14ac:dyDescent="0.2">
      <c r="A4587" s="202"/>
      <c r="B4587" s="237"/>
      <c r="C4587" s="238"/>
      <c r="D4587" s="239"/>
      <c r="E4587" s="240"/>
      <c r="F4587" s="240"/>
      <c r="G4587" s="240"/>
      <c r="H4587" s="240"/>
      <c r="I4587" s="240"/>
      <c r="J4587" s="241"/>
      <c r="K4587" s="241"/>
      <c r="L4587" s="241"/>
      <c r="M4587" s="242"/>
      <c r="N4587" s="242"/>
      <c r="O4587" s="242"/>
      <c r="P4587" s="242"/>
      <c r="Q4587" s="242"/>
      <c r="R4587" s="242"/>
      <c r="S4587" s="243">
        <v>2019</v>
      </c>
      <c r="T4587" s="244"/>
      <c r="U4587" s="245"/>
      <c r="V4587" s="246"/>
      <c r="X4587" s="247"/>
      <c r="Y4587" s="248"/>
      <c r="Z4587" s="202"/>
      <c r="AA4587" s="202"/>
      <c r="AB4587" s="211"/>
      <c r="AC4587" s="249"/>
      <c r="AG4587" s="209"/>
    </row>
    <row r="4588" spans="1:33" s="347" customFormat="1" x14ac:dyDescent="0.2">
      <c r="A4588" s="337">
        <v>49463</v>
      </c>
      <c r="B4588" s="338"/>
      <c r="C4588" s="252"/>
      <c r="D4588" s="252" t="s">
        <v>7159</v>
      </c>
      <c r="E4588" s="337"/>
      <c r="F4588" s="337"/>
      <c r="G4588" s="337"/>
      <c r="H4588" s="337"/>
      <c r="I4588" s="337"/>
      <c r="J4588" s="339"/>
      <c r="K4588" s="339"/>
      <c r="L4588" s="339"/>
      <c r="M4588" s="339"/>
      <c r="N4588" s="340"/>
      <c r="O4588" s="340"/>
      <c r="P4588" s="340"/>
      <c r="Q4588" s="340"/>
      <c r="R4588" s="340"/>
      <c r="S4588" s="252"/>
      <c r="T4588" s="341"/>
      <c r="U4588" s="342"/>
      <c r="V4588" s="343"/>
      <c r="W4588" s="344"/>
      <c r="X4588" s="344"/>
      <c r="Y4588" s="331">
        <v>0</v>
      </c>
      <c r="Z4588" s="337"/>
      <c r="AA4588" s="337"/>
      <c r="AB4588" s="345"/>
      <c r="AC4588" s="346"/>
      <c r="AD4588" s="213"/>
      <c r="AE4588" s="213"/>
      <c r="AF4588" s="213"/>
    </row>
    <row r="4589" spans="1:33" s="347" customFormat="1" x14ac:dyDescent="0.2">
      <c r="A4589" s="337">
        <v>49464</v>
      </c>
      <c r="B4589" s="338"/>
      <c r="C4589" s="252"/>
      <c r="D4589" s="252" t="s">
        <v>7118</v>
      </c>
      <c r="E4589" s="337"/>
      <c r="F4589" s="337"/>
      <c r="G4589" s="337"/>
      <c r="H4589" s="337"/>
      <c r="I4589" s="337"/>
      <c r="J4589" s="339"/>
      <c r="K4589" s="339"/>
      <c r="L4589" s="339"/>
      <c r="M4589" s="339"/>
      <c r="N4589" s="340"/>
      <c r="O4589" s="340"/>
      <c r="P4589" s="340"/>
      <c r="Q4589" s="340"/>
      <c r="R4589" s="340"/>
      <c r="S4589" s="252"/>
      <c r="T4589" s="341"/>
      <c r="U4589" s="342"/>
      <c r="V4589" s="343"/>
      <c r="W4589" s="344"/>
      <c r="X4589" s="344"/>
      <c r="Y4589" s="331">
        <v>3.5</v>
      </c>
      <c r="Z4589" s="337"/>
      <c r="AA4589" s="337"/>
      <c r="AB4589" s="345"/>
      <c r="AC4589" s="346"/>
      <c r="AD4589" s="213"/>
      <c r="AE4589" s="213"/>
      <c r="AF4589" s="213"/>
    </row>
    <row r="4590" spans="1:33" s="347" customFormat="1" x14ac:dyDescent="0.2">
      <c r="A4590" s="337">
        <v>49465</v>
      </c>
      <c r="B4590" s="338"/>
      <c r="C4590" s="252"/>
      <c r="D4590" s="252" t="s">
        <v>7110</v>
      </c>
      <c r="E4590" s="337"/>
      <c r="F4590" s="337"/>
      <c r="G4590" s="337"/>
      <c r="H4590" s="337"/>
      <c r="I4590" s="337"/>
      <c r="J4590" s="339"/>
      <c r="K4590" s="339"/>
      <c r="L4590" s="339"/>
      <c r="M4590" s="339"/>
      <c r="N4590" s="340"/>
      <c r="O4590" s="340"/>
      <c r="P4590" s="340"/>
      <c r="Q4590" s="340"/>
      <c r="R4590" s="340"/>
      <c r="S4590" s="252"/>
      <c r="T4590" s="341"/>
      <c r="U4590" s="342"/>
      <c r="V4590" s="343"/>
      <c r="W4590" s="344"/>
      <c r="X4590" s="344"/>
      <c r="Y4590" s="331">
        <v>3</v>
      </c>
      <c r="Z4590" s="337"/>
      <c r="AA4590" s="337"/>
      <c r="AB4590" s="345"/>
      <c r="AC4590" s="346"/>
      <c r="AD4590" s="213"/>
      <c r="AE4590" s="213"/>
      <c r="AF4590" s="213"/>
    </row>
    <row r="4591" spans="1:33" s="347" customFormat="1" x14ac:dyDescent="0.2">
      <c r="A4591" s="337">
        <v>49466</v>
      </c>
      <c r="B4591" s="338"/>
      <c r="C4591" s="252"/>
      <c r="D4591" s="252" t="s">
        <v>7123</v>
      </c>
      <c r="E4591" s="337"/>
      <c r="F4591" s="337"/>
      <c r="G4591" s="337"/>
      <c r="H4591" s="337"/>
      <c r="I4591" s="337"/>
      <c r="J4591" s="339"/>
      <c r="K4591" s="339"/>
      <c r="L4591" s="339"/>
      <c r="M4591" s="339"/>
      <c r="N4591" s="340"/>
      <c r="O4591" s="340"/>
      <c r="P4591" s="340"/>
      <c r="Q4591" s="340"/>
      <c r="R4591" s="340"/>
      <c r="S4591" s="252"/>
      <c r="T4591" s="341"/>
      <c r="U4591" s="342"/>
      <c r="V4591" s="343"/>
      <c r="W4591" s="344"/>
      <c r="X4591" s="344"/>
      <c r="Y4591" s="331">
        <v>12</v>
      </c>
      <c r="Z4591" s="337"/>
      <c r="AA4591" s="337"/>
      <c r="AB4591" s="345"/>
      <c r="AC4591" s="346"/>
      <c r="AD4591" s="213"/>
      <c r="AE4591" s="213"/>
      <c r="AF4591" s="213"/>
    </row>
    <row r="4592" spans="1:33" s="347" customFormat="1" x14ac:dyDescent="0.2">
      <c r="A4592" s="337">
        <v>49467</v>
      </c>
      <c r="B4592" s="338"/>
      <c r="C4592" s="252"/>
      <c r="D4592" s="252" t="s">
        <v>6956</v>
      </c>
      <c r="E4592" s="337"/>
      <c r="F4592" s="337"/>
      <c r="G4592" s="337"/>
      <c r="H4592" s="337"/>
      <c r="I4592" s="337"/>
      <c r="J4592" s="339"/>
      <c r="K4592" s="339"/>
      <c r="L4592" s="339"/>
      <c r="M4592" s="339"/>
      <c r="N4592" s="340"/>
      <c r="O4592" s="340"/>
      <c r="P4592" s="340"/>
      <c r="Q4592" s="340"/>
      <c r="R4592" s="340"/>
      <c r="S4592" s="252"/>
      <c r="T4592" s="341"/>
      <c r="U4592" s="342"/>
      <c r="V4592" s="343"/>
      <c r="W4592" s="344"/>
      <c r="X4592" s="344"/>
      <c r="Y4592" s="331">
        <v>0</v>
      </c>
      <c r="Z4592" s="337"/>
      <c r="AA4592" s="337"/>
      <c r="AB4592" s="345"/>
      <c r="AC4592" s="346"/>
      <c r="AD4592" s="213"/>
      <c r="AE4592" s="213"/>
      <c r="AF4592" s="213"/>
    </row>
    <row r="4593" spans="1:33" s="347" customFormat="1" x14ac:dyDescent="0.2">
      <c r="A4593" s="337">
        <v>49468</v>
      </c>
      <c r="B4593" s="338"/>
      <c r="C4593" s="252"/>
      <c r="D4593" s="252" t="s">
        <v>7115</v>
      </c>
      <c r="E4593" s="337"/>
      <c r="F4593" s="337"/>
      <c r="G4593" s="337"/>
      <c r="H4593" s="337"/>
      <c r="I4593" s="337"/>
      <c r="J4593" s="339"/>
      <c r="K4593" s="339"/>
      <c r="L4593" s="339"/>
      <c r="M4593" s="339"/>
      <c r="N4593" s="340"/>
      <c r="O4593" s="340"/>
      <c r="P4593" s="340"/>
      <c r="Q4593" s="340"/>
      <c r="R4593" s="340"/>
      <c r="S4593" s="252"/>
      <c r="T4593" s="341"/>
      <c r="U4593" s="342"/>
      <c r="V4593" s="343"/>
      <c r="W4593" s="344"/>
      <c r="X4593" s="344"/>
      <c r="Y4593" s="331">
        <v>29.75</v>
      </c>
      <c r="Z4593" s="337"/>
      <c r="AA4593" s="337"/>
      <c r="AB4593" s="345"/>
      <c r="AC4593" s="346"/>
      <c r="AD4593" s="213"/>
      <c r="AE4593" s="213"/>
      <c r="AF4593" s="213"/>
    </row>
    <row r="4594" spans="1:33" s="347" customFormat="1" x14ac:dyDescent="0.2">
      <c r="A4594" s="337">
        <v>49469</v>
      </c>
      <c r="B4594" s="338"/>
      <c r="C4594" s="252"/>
      <c r="D4594" s="252" t="s">
        <v>7114</v>
      </c>
      <c r="E4594" s="337"/>
      <c r="F4594" s="337"/>
      <c r="G4594" s="337"/>
      <c r="H4594" s="337"/>
      <c r="I4594" s="337"/>
      <c r="J4594" s="339"/>
      <c r="K4594" s="339"/>
      <c r="L4594" s="339"/>
      <c r="M4594" s="339"/>
      <c r="N4594" s="340"/>
      <c r="O4594" s="340"/>
      <c r="P4594" s="340"/>
      <c r="Q4594" s="340"/>
      <c r="R4594" s="340"/>
      <c r="S4594" s="252"/>
      <c r="T4594" s="341"/>
      <c r="U4594" s="342"/>
      <c r="V4594" s="343"/>
      <c r="W4594" s="344"/>
      <c r="X4594" s="344"/>
      <c r="Y4594" s="331">
        <v>10.75</v>
      </c>
      <c r="Z4594" s="337"/>
      <c r="AA4594" s="337"/>
      <c r="AB4594" s="345"/>
      <c r="AC4594" s="346"/>
      <c r="AD4594" s="213"/>
      <c r="AE4594" s="213"/>
      <c r="AF4594" s="213"/>
    </row>
    <row r="4595" spans="1:33" s="347" customFormat="1" x14ac:dyDescent="0.2">
      <c r="A4595" s="337">
        <v>49470</v>
      </c>
      <c r="B4595" s="338"/>
      <c r="C4595" s="252"/>
      <c r="D4595" s="252" t="s">
        <v>7111</v>
      </c>
      <c r="E4595" s="337"/>
      <c r="F4595" s="337"/>
      <c r="G4595" s="337"/>
      <c r="H4595" s="337"/>
      <c r="I4595" s="337"/>
      <c r="J4595" s="339"/>
      <c r="K4595" s="339"/>
      <c r="L4595" s="339"/>
      <c r="M4595" s="339"/>
      <c r="N4595" s="340"/>
      <c r="O4595" s="340"/>
      <c r="P4595" s="340"/>
      <c r="Q4595" s="340"/>
      <c r="R4595" s="340"/>
      <c r="S4595" s="252"/>
      <c r="T4595" s="341"/>
      <c r="U4595" s="342"/>
      <c r="V4595" s="343"/>
      <c r="W4595" s="344"/>
      <c r="X4595" s="344"/>
      <c r="Y4595" s="331">
        <v>8.25</v>
      </c>
      <c r="Z4595" s="337"/>
      <c r="AA4595" s="337"/>
      <c r="AB4595" s="345"/>
      <c r="AC4595" s="346"/>
      <c r="AD4595" s="213"/>
      <c r="AE4595" s="213"/>
      <c r="AF4595" s="213"/>
    </row>
    <row r="4596" spans="1:33" s="347" customFormat="1" x14ac:dyDescent="0.2">
      <c r="A4596" s="337">
        <v>49471</v>
      </c>
      <c r="B4596" s="338"/>
      <c r="C4596" s="252"/>
      <c r="D4596" s="252" t="s">
        <v>6987</v>
      </c>
      <c r="E4596" s="337"/>
      <c r="F4596" s="337"/>
      <c r="G4596" s="337"/>
      <c r="H4596" s="337"/>
      <c r="I4596" s="337"/>
      <c r="J4596" s="339"/>
      <c r="K4596" s="339"/>
      <c r="L4596" s="339"/>
      <c r="M4596" s="339"/>
      <c r="N4596" s="340"/>
      <c r="O4596" s="340"/>
      <c r="P4596" s="340"/>
      <c r="Q4596" s="340"/>
      <c r="R4596" s="340"/>
      <c r="S4596" s="252"/>
      <c r="T4596" s="341"/>
      <c r="U4596" s="342"/>
      <c r="V4596" s="343"/>
      <c r="W4596" s="344"/>
      <c r="X4596" s="344"/>
      <c r="Y4596" s="331">
        <v>0</v>
      </c>
      <c r="Z4596" s="337"/>
      <c r="AA4596" s="337"/>
      <c r="AB4596" s="345"/>
      <c r="AC4596" s="346"/>
      <c r="AD4596" s="213"/>
      <c r="AE4596" s="213"/>
      <c r="AF4596" s="213"/>
    </row>
    <row r="4597" spans="1:33" s="347" customFormat="1" x14ac:dyDescent="0.2">
      <c r="A4597" s="337">
        <v>49472</v>
      </c>
      <c r="B4597" s="338"/>
      <c r="C4597" s="252"/>
      <c r="D4597" s="252" t="s">
        <v>7121</v>
      </c>
      <c r="E4597" s="337"/>
      <c r="F4597" s="337"/>
      <c r="G4597" s="337"/>
      <c r="H4597" s="337"/>
      <c r="I4597" s="337"/>
      <c r="J4597" s="339"/>
      <c r="K4597" s="339"/>
      <c r="L4597" s="339"/>
      <c r="M4597" s="339"/>
      <c r="N4597" s="340"/>
      <c r="O4597" s="340"/>
      <c r="P4597" s="340"/>
      <c r="Q4597" s="340"/>
      <c r="R4597" s="340"/>
      <c r="S4597" s="252"/>
      <c r="T4597" s="341"/>
      <c r="U4597" s="342"/>
      <c r="V4597" s="343"/>
      <c r="W4597" s="344"/>
      <c r="X4597" s="344"/>
      <c r="Y4597" s="331">
        <v>5</v>
      </c>
      <c r="Z4597" s="337"/>
      <c r="AA4597" s="337"/>
      <c r="AB4597" s="345"/>
      <c r="AC4597" s="346"/>
      <c r="AD4597" s="213"/>
      <c r="AE4597" s="213"/>
      <c r="AF4597" s="213"/>
    </row>
    <row r="4598" spans="1:33" s="347" customFormat="1" x14ac:dyDescent="0.2">
      <c r="A4598" s="337">
        <v>49473</v>
      </c>
      <c r="B4598" s="338"/>
      <c r="C4598" s="252"/>
      <c r="D4598" s="252" t="s">
        <v>7112</v>
      </c>
      <c r="E4598" s="337"/>
      <c r="F4598" s="337"/>
      <c r="G4598" s="337"/>
      <c r="H4598" s="337"/>
      <c r="I4598" s="337"/>
      <c r="J4598" s="339"/>
      <c r="K4598" s="339"/>
      <c r="L4598" s="339"/>
      <c r="M4598" s="339"/>
      <c r="N4598" s="340"/>
      <c r="O4598" s="340"/>
      <c r="P4598" s="340"/>
      <c r="Q4598" s="340"/>
      <c r="R4598" s="340"/>
      <c r="S4598" s="252"/>
      <c r="T4598" s="341"/>
      <c r="U4598" s="342"/>
      <c r="V4598" s="343"/>
      <c r="W4598" s="344"/>
      <c r="X4598" s="344"/>
      <c r="Y4598" s="331">
        <v>0</v>
      </c>
      <c r="Z4598" s="337"/>
      <c r="AA4598" s="337"/>
      <c r="AB4598" s="345"/>
      <c r="AC4598" s="346"/>
      <c r="AD4598" s="213"/>
      <c r="AE4598" s="213"/>
      <c r="AF4598" s="213"/>
    </row>
    <row r="4599" spans="1:33" s="347" customFormat="1" x14ac:dyDescent="0.2">
      <c r="A4599" s="337">
        <v>49615</v>
      </c>
      <c r="B4599" s="338"/>
      <c r="C4599" s="252"/>
      <c r="D4599" s="252" t="s">
        <v>7129</v>
      </c>
      <c r="E4599" s="337"/>
      <c r="F4599" s="337"/>
      <c r="G4599" s="337"/>
      <c r="H4599" s="337"/>
      <c r="I4599" s="337"/>
      <c r="J4599" s="339"/>
      <c r="K4599" s="339"/>
      <c r="L4599" s="339"/>
      <c r="M4599" s="339"/>
      <c r="N4599" s="340"/>
      <c r="O4599" s="340"/>
      <c r="P4599" s="340"/>
      <c r="Q4599" s="340"/>
      <c r="R4599" s="340"/>
      <c r="S4599" s="252"/>
      <c r="T4599" s="341"/>
      <c r="U4599" s="342"/>
      <c r="V4599" s="343"/>
      <c r="W4599" s="344"/>
      <c r="X4599" s="344"/>
      <c r="Y4599" s="331"/>
      <c r="Z4599" s="337"/>
      <c r="AA4599" s="337"/>
      <c r="AB4599" s="345"/>
      <c r="AC4599" s="346"/>
      <c r="AD4599" s="213"/>
      <c r="AE4599" s="213"/>
      <c r="AF4599" s="213"/>
    </row>
    <row r="4600" spans="1:33" s="347" customFormat="1" x14ac:dyDescent="0.2">
      <c r="A4600" s="337">
        <v>49474</v>
      </c>
      <c r="B4600" s="338"/>
      <c r="C4600" s="252"/>
      <c r="D4600" s="252" t="s">
        <v>7113</v>
      </c>
      <c r="E4600" s="337"/>
      <c r="F4600" s="337"/>
      <c r="G4600" s="337"/>
      <c r="H4600" s="337"/>
      <c r="I4600" s="337"/>
      <c r="J4600" s="339"/>
      <c r="K4600" s="339"/>
      <c r="L4600" s="339"/>
      <c r="M4600" s="339"/>
      <c r="N4600" s="340"/>
      <c r="O4600" s="340"/>
      <c r="P4600" s="340"/>
      <c r="Q4600" s="340"/>
      <c r="R4600" s="340"/>
      <c r="S4600" s="252"/>
      <c r="T4600" s="341"/>
      <c r="U4600" s="342"/>
      <c r="V4600" s="343"/>
      <c r="W4600" s="344"/>
      <c r="X4600" s="344"/>
      <c r="Y4600" s="331">
        <v>10</v>
      </c>
      <c r="Z4600" s="337"/>
      <c r="AA4600" s="337"/>
      <c r="AB4600" s="345"/>
      <c r="AC4600" s="346"/>
      <c r="AD4600" s="213"/>
      <c r="AE4600" s="213"/>
      <c r="AF4600" s="213"/>
    </row>
    <row r="4601" spans="1:33" x14ac:dyDescent="0.2">
      <c r="A4601" s="337">
        <v>49475</v>
      </c>
      <c r="B4601" s="261"/>
      <c r="C4601" s="243"/>
      <c r="D4601" s="252" t="s">
        <v>6028</v>
      </c>
      <c r="F4601" s="202"/>
      <c r="J4601" s="263"/>
      <c r="K4601" s="263"/>
      <c r="L4601" s="263"/>
      <c r="M4601" s="263"/>
      <c r="S4601" s="243"/>
      <c r="T4601" s="244"/>
      <c r="U4601" s="245"/>
      <c r="V4601" s="246"/>
      <c r="W4601" s="265"/>
      <c r="X4601" s="265"/>
      <c r="Y4601" s="257">
        <v>17</v>
      </c>
      <c r="Z4601" s="202"/>
      <c r="AA4601" s="202"/>
      <c r="AB4601" s="211"/>
      <c r="AC4601" s="268"/>
      <c r="AG4601" s="209"/>
    </row>
    <row r="4602" spans="1:33" x14ac:dyDescent="0.2">
      <c r="A4602" s="337"/>
      <c r="B4602" s="261"/>
      <c r="C4602" s="243"/>
      <c r="D4602" s="252"/>
      <c r="F4602" s="202"/>
      <c r="J4602" s="263"/>
      <c r="K4602" s="263"/>
      <c r="L4602" s="263"/>
      <c r="M4602" s="263"/>
      <c r="S4602" s="243"/>
      <c r="T4602" s="244"/>
      <c r="U4602" s="245"/>
      <c r="V4602" s="246"/>
      <c r="W4602" s="265"/>
      <c r="X4602" s="265"/>
      <c r="Y4602" s="257"/>
      <c r="Z4602" s="202"/>
      <c r="AA4602" s="202"/>
      <c r="AB4602" s="211"/>
      <c r="AC4602" s="268"/>
      <c r="AG4602" s="209"/>
    </row>
    <row r="4603" spans="1:33" s="297" customFormat="1" x14ac:dyDescent="0.2">
      <c r="A4603" s="288">
        <v>49625</v>
      </c>
      <c r="B4603" s="289">
        <v>20190300</v>
      </c>
      <c r="C4603" s="271" t="s">
        <v>7152</v>
      </c>
      <c r="D4603" s="271" t="s">
        <v>7149</v>
      </c>
      <c r="E4603" s="288" t="s">
        <v>26</v>
      </c>
      <c r="F4603" s="288">
        <v>0</v>
      </c>
      <c r="G4603" s="288">
        <v>1</v>
      </c>
      <c r="H4603" s="288">
        <v>0</v>
      </c>
      <c r="I4603" s="288">
        <v>1</v>
      </c>
      <c r="J4603" s="290" t="s">
        <v>1485</v>
      </c>
      <c r="K4603" s="290" t="s">
        <v>1485</v>
      </c>
      <c r="L4603" s="290" t="s">
        <v>1485</v>
      </c>
      <c r="M4603" s="290" t="s">
        <v>1485</v>
      </c>
      <c r="N4603" s="291" t="s">
        <v>47</v>
      </c>
      <c r="O4603" s="291" t="s">
        <v>47</v>
      </c>
      <c r="P4603" s="291" t="s">
        <v>47</v>
      </c>
      <c r="Q4603" s="291"/>
      <c r="R4603" s="291"/>
      <c r="S4603" s="271"/>
      <c r="T4603" s="1721"/>
      <c r="U4603" s="293" t="s">
        <v>7150</v>
      </c>
      <c r="V4603" s="294"/>
      <c r="W4603" s="202" t="s">
        <v>162</v>
      </c>
      <c r="X4603" s="314" t="s">
        <v>1341</v>
      </c>
      <c r="Y4603" s="295">
        <v>3</v>
      </c>
      <c r="Z4603" s="288"/>
      <c r="AA4603" s="288"/>
      <c r="AB4603" s="296"/>
      <c r="AC4603" s="268">
        <f>IF(B4603="","",(IFERROR(VLOOKUP(B4603,Projecten!A$4:X$9452,5,FALSE),"niet bekend")))</f>
        <v>0</v>
      </c>
      <c r="AD4603" s="213">
        <f t="shared" ref="AD4603:AD4624" si="294">IF(AC4603="","",(IF(F4603=0,AF4603,(F4603/AC4603*AF4603))))</f>
        <v>410.5</v>
      </c>
      <c r="AE4603" s="213">
        <f>IF(B4603="","",(IFERROR(VLOOKUP(B4603,Projecten!A$4:X$9452,23,FALSE),"niet bekend")))</f>
        <v>0</v>
      </c>
      <c r="AF4603" s="213">
        <f>IF(B4603="","",(IFERROR(VLOOKUP(B4603,Projecten!A$4:X$9452,12,FALSE),"niet bekend")))</f>
        <v>410.5</v>
      </c>
    </row>
    <row r="4604" spans="1:33" s="297" customFormat="1" x14ac:dyDescent="0.2">
      <c r="A4604" s="288">
        <v>49476</v>
      </c>
      <c r="B4604" s="289">
        <v>20190285</v>
      </c>
      <c r="C4604" s="271" t="s">
        <v>7120</v>
      </c>
      <c r="D4604" s="271" t="s">
        <v>7119</v>
      </c>
      <c r="E4604" s="288" t="s">
        <v>352</v>
      </c>
      <c r="F4604" s="288">
        <v>0</v>
      </c>
      <c r="G4604" s="288">
        <v>1</v>
      </c>
      <c r="H4604" s="288">
        <v>0</v>
      </c>
      <c r="I4604" s="288">
        <v>2</v>
      </c>
      <c r="J4604" s="290" t="s">
        <v>47</v>
      </c>
      <c r="K4604" s="290" t="s">
        <v>1485</v>
      </c>
      <c r="L4604" s="290" t="s">
        <v>1485</v>
      </c>
      <c r="M4604" s="290" t="s">
        <v>1485</v>
      </c>
      <c r="N4604" s="291" t="s">
        <v>47</v>
      </c>
      <c r="O4604" s="291" t="s">
        <v>47</v>
      </c>
      <c r="P4604" s="291" t="s">
        <v>47</v>
      </c>
      <c r="Q4604" s="291" t="s">
        <v>47</v>
      </c>
      <c r="R4604" s="291" t="s">
        <v>47</v>
      </c>
      <c r="S4604" s="271"/>
      <c r="T4604" s="1721"/>
      <c r="U4604" s="293" t="s">
        <v>6941</v>
      </c>
      <c r="V4604" s="294"/>
      <c r="W4604" s="314" t="s">
        <v>2921</v>
      </c>
      <c r="X4604" s="314" t="s">
        <v>1341</v>
      </c>
      <c r="Y4604" s="295">
        <v>4</v>
      </c>
      <c r="Z4604" s="288"/>
      <c r="AA4604" s="288"/>
      <c r="AB4604" s="296"/>
      <c r="AC4604" s="268">
        <f>IF(B4604="","",(IFERROR(VLOOKUP(B4604,Projecten!A$4:X$9452,5,FALSE),"niet bekend")))</f>
        <v>0</v>
      </c>
      <c r="AD4604" s="213">
        <f t="shared" si="294"/>
        <v>798.69</v>
      </c>
      <c r="AE4604" s="213">
        <f>IF(B4604="","",(IFERROR(VLOOKUP(B4604,Projecten!A$4:X$9452,23,FALSE),"niet bekend")))</f>
        <v>798.69</v>
      </c>
      <c r="AF4604" s="213">
        <f>IF(B4604="","",(IFERROR(VLOOKUP(B4604,Projecten!A$4:X$9452,12,FALSE),"niet bekend")))</f>
        <v>798.69</v>
      </c>
    </row>
    <row r="4605" spans="1:33" x14ac:dyDescent="0.2">
      <c r="A4605" s="202">
        <v>49477</v>
      </c>
      <c r="B4605" s="261">
        <v>20190130</v>
      </c>
      <c r="C4605" s="243" t="s">
        <v>7100</v>
      </c>
      <c r="D4605" s="243" t="s">
        <v>6879</v>
      </c>
      <c r="E4605" s="202" t="s">
        <v>26</v>
      </c>
      <c r="F4605" s="202">
        <v>1</v>
      </c>
      <c r="G4605" s="202">
        <v>9</v>
      </c>
      <c r="H4605" s="202">
        <v>5</v>
      </c>
      <c r="I4605" s="202">
        <v>2</v>
      </c>
      <c r="J4605" s="262">
        <v>43532</v>
      </c>
      <c r="K4605" s="262">
        <v>43530</v>
      </c>
      <c r="L4605" s="267">
        <v>43521</v>
      </c>
      <c r="M4605" s="263" t="s">
        <v>1485</v>
      </c>
      <c r="N4605" s="254" t="s">
        <v>47</v>
      </c>
      <c r="O4605" s="254" t="s">
        <v>47</v>
      </c>
      <c r="P4605" s="254" t="s">
        <v>47</v>
      </c>
      <c r="Q4605" s="254" t="s">
        <v>47</v>
      </c>
      <c r="R4605" s="254" t="s">
        <v>47</v>
      </c>
      <c r="S4605" s="243"/>
      <c r="T4605" s="1399" t="s">
        <v>47</v>
      </c>
      <c r="U4605" s="245" t="s">
        <v>6941</v>
      </c>
      <c r="V4605" s="246"/>
      <c r="W4605" s="202" t="s">
        <v>2265</v>
      </c>
      <c r="X4605" s="265" t="s">
        <v>7058</v>
      </c>
      <c r="Y4605" s="248">
        <v>22</v>
      </c>
      <c r="Z4605" s="202"/>
      <c r="AA4605" s="202"/>
      <c r="AB4605" s="211"/>
      <c r="AC4605" s="268">
        <f>IF(B4605="","",(IFERROR(VLOOKUP(B4605,Projecten!A$4:X$9452,5,FALSE),"niet bekend")))</f>
        <v>1</v>
      </c>
      <c r="AD4605" s="213">
        <f t="shared" si="294"/>
        <v>4058</v>
      </c>
      <c r="AE4605" s="213">
        <f>IF(B4605="","",(IFERROR(VLOOKUP(B4605,Projecten!A$4:X$9452,23,FALSE),"niet bekend")))</f>
        <v>4058</v>
      </c>
      <c r="AF4605" s="213">
        <f>IF(B4605="","",(IFERROR(VLOOKUP(B4605,Projecten!A$4:X$9452,12,FALSE),"niet bekend")))</f>
        <v>4058</v>
      </c>
      <c r="AG4605" s="330"/>
    </row>
    <row r="4606" spans="1:33" x14ac:dyDescent="0.2">
      <c r="A4606" s="202">
        <v>49478</v>
      </c>
      <c r="B4606" s="261">
        <v>20190131</v>
      </c>
      <c r="C4606" s="243" t="s">
        <v>7101</v>
      </c>
      <c r="D4606" s="243" t="s">
        <v>6880</v>
      </c>
      <c r="E4606" s="202" t="s">
        <v>26</v>
      </c>
      <c r="F4606" s="202">
        <v>1</v>
      </c>
      <c r="G4606" s="202">
        <v>9</v>
      </c>
      <c r="H4606" s="202">
        <v>5</v>
      </c>
      <c r="I4606" s="202">
        <v>2</v>
      </c>
      <c r="J4606" s="262">
        <v>43532</v>
      </c>
      <c r="K4606" s="262">
        <v>43530</v>
      </c>
      <c r="L4606" s="267">
        <v>43521</v>
      </c>
      <c r="M4606" s="263" t="s">
        <v>1485</v>
      </c>
      <c r="N4606" s="254" t="s">
        <v>47</v>
      </c>
      <c r="O4606" s="254" t="s">
        <v>47</v>
      </c>
      <c r="P4606" s="254" t="s">
        <v>47</v>
      </c>
      <c r="Q4606" s="254" t="s">
        <v>47</v>
      </c>
      <c r="R4606" s="254" t="s">
        <v>47</v>
      </c>
      <c r="S4606" s="243"/>
      <c r="T4606" s="1399" t="s">
        <v>47</v>
      </c>
      <c r="U4606" s="245" t="s">
        <v>6941</v>
      </c>
      <c r="V4606" s="246"/>
      <c r="W4606" s="202" t="s">
        <v>2265</v>
      </c>
      <c r="X4606" s="265" t="s">
        <v>7058</v>
      </c>
      <c r="Y4606" s="248">
        <v>22</v>
      </c>
      <c r="Z4606" s="202"/>
      <c r="AA4606" s="202"/>
      <c r="AB4606" s="211"/>
      <c r="AC4606" s="268">
        <f>IF(B4606="","",(IFERROR(VLOOKUP(B4606,Projecten!A$4:X$9452,5,FALSE),"niet bekend")))</f>
        <v>1</v>
      </c>
      <c r="AD4606" s="213">
        <f t="shared" si="294"/>
        <v>4058</v>
      </c>
      <c r="AE4606" s="213">
        <f>IF(B4606="","",(IFERROR(VLOOKUP(B4606,Projecten!A$4:X$9452,23,FALSE),"niet bekend")))</f>
        <v>4058</v>
      </c>
      <c r="AF4606" s="213">
        <f>IF(B4606="","",(IFERROR(VLOOKUP(B4606,Projecten!A$4:X$9452,12,FALSE),"niet bekend")))</f>
        <v>4058</v>
      </c>
      <c r="AG4606" s="330"/>
    </row>
    <row r="4607" spans="1:33" x14ac:dyDescent="0.2">
      <c r="A4607" s="202">
        <v>49479</v>
      </c>
      <c r="B4607" s="261">
        <v>20190132</v>
      </c>
      <c r="C4607" s="243" t="s">
        <v>7101</v>
      </c>
      <c r="D4607" s="243" t="s">
        <v>6881</v>
      </c>
      <c r="E4607" s="202" t="s">
        <v>26</v>
      </c>
      <c r="F4607" s="202">
        <v>1</v>
      </c>
      <c r="G4607" s="202">
        <v>9</v>
      </c>
      <c r="H4607" s="202">
        <v>5</v>
      </c>
      <c r="I4607" s="202">
        <v>2</v>
      </c>
      <c r="J4607" s="262">
        <v>43532</v>
      </c>
      <c r="K4607" s="262">
        <v>43530</v>
      </c>
      <c r="L4607" s="267">
        <v>43521</v>
      </c>
      <c r="M4607" s="263" t="s">
        <v>1485</v>
      </c>
      <c r="N4607" s="254" t="s">
        <v>47</v>
      </c>
      <c r="O4607" s="254" t="s">
        <v>47</v>
      </c>
      <c r="P4607" s="254" t="s">
        <v>47</v>
      </c>
      <c r="Q4607" s="254" t="s">
        <v>47</v>
      </c>
      <c r="R4607" s="254" t="s">
        <v>47</v>
      </c>
      <c r="S4607" s="243"/>
      <c r="T4607" s="1399" t="s">
        <v>47</v>
      </c>
      <c r="U4607" s="245" t="s">
        <v>6941</v>
      </c>
      <c r="V4607" s="246"/>
      <c r="W4607" s="202" t="s">
        <v>2265</v>
      </c>
      <c r="X4607" s="265" t="s">
        <v>7058</v>
      </c>
      <c r="Y4607" s="248">
        <v>22</v>
      </c>
      <c r="Z4607" s="202"/>
      <c r="AA4607" s="202"/>
      <c r="AB4607" s="211"/>
      <c r="AC4607" s="268">
        <f>IF(B4607="","",(IFERROR(VLOOKUP(B4607,Projecten!A$4:X$9452,5,FALSE),"niet bekend")))</f>
        <v>1</v>
      </c>
      <c r="AD4607" s="213">
        <f t="shared" si="294"/>
        <v>4058</v>
      </c>
      <c r="AE4607" s="213">
        <f>IF(B4607="","",(IFERROR(VLOOKUP(B4607,Projecten!A$4:X$9452,23,FALSE),"niet bekend")))</f>
        <v>4058</v>
      </c>
      <c r="AF4607" s="213">
        <f>IF(B4607="","",(IFERROR(VLOOKUP(B4607,Projecten!A$4:X$9452,12,FALSE),"niet bekend")))</f>
        <v>4058</v>
      </c>
      <c r="AG4607" s="330"/>
    </row>
    <row r="4608" spans="1:33" x14ac:dyDescent="0.2">
      <c r="A4608" s="202">
        <v>49480</v>
      </c>
      <c r="B4608" s="261">
        <v>20190119</v>
      </c>
      <c r="C4608" s="243">
        <v>122752</v>
      </c>
      <c r="D4608" s="243">
        <v>780119</v>
      </c>
      <c r="E4608" s="202" t="s">
        <v>26</v>
      </c>
      <c r="F4608" s="202">
        <v>1</v>
      </c>
      <c r="G4608" s="202">
        <v>5</v>
      </c>
      <c r="H4608" s="202">
        <v>4</v>
      </c>
      <c r="I4608" s="202">
        <v>2</v>
      </c>
      <c r="J4608" s="262">
        <v>43529</v>
      </c>
      <c r="K4608" s="262">
        <v>43530</v>
      </c>
      <c r="L4608" s="263" t="s">
        <v>1485</v>
      </c>
      <c r="M4608" s="263" t="s">
        <v>1485</v>
      </c>
      <c r="N4608" s="254" t="s">
        <v>47</v>
      </c>
      <c r="O4608" s="254" t="s">
        <v>47</v>
      </c>
      <c r="P4608" s="254" t="s">
        <v>47</v>
      </c>
      <c r="Q4608" s="254" t="s">
        <v>47</v>
      </c>
      <c r="R4608" s="254" t="s">
        <v>47</v>
      </c>
      <c r="S4608" s="243"/>
      <c r="T4608" s="1399" t="s">
        <v>47</v>
      </c>
      <c r="U4608" s="245" t="s">
        <v>6942</v>
      </c>
      <c r="V4608" s="246"/>
      <c r="W4608" s="202" t="s">
        <v>162</v>
      </c>
      <c r="X4608" s="265" t="s">
        <v>7107</v>
      </c>
      <c r="Y4608" s="248">
        <v>11</v>
      </c>
      <c r="Z4608" s="202"/>
      <c r="AA4608" s="202"/>
      <c r="AB4608" s="211"/>
      <c r="AC4608" s="268">
        <f>IF(B4608="","",(IFERROR(VLOOKUP(B4608,Projecten!A$4:X$9452,5,FALSE),"niet bekend")))</f>
        <v>1</v>
      </c>
      <c r="AD4608" s="213">
        <f t="shared" si="294"/>
        <v>1953.29</v>
      </c>
      <c r="AE4608" s="213">
        <f>IF(B4608="","",(IFERROR(VLOOKUP(B4608,Projecten!A$4:X$9452,23,FALSE),"niet bekend")))</f>
        <v>1953.29</v>
      </c>
      <c r="AF4608" s="213">
        <f>IF(B4608="","",(IFERROR(VLOOKUP(B4608,Projecten!A$4:X$9452,12,FALSE),"niet bekend")))</f>
        <v>1953.29</v>
      </c>
      <c r="AG4608" s="330"/>
    </row>
    <row r="4609" spans="1:33" x14ac:dyDescent="0.2">
      <c r="A4609" s="202">
        <v>49481</v>
      </c>
      <c r="B4609" s="261">
        <v>20190190</v>
      </c>
      <c r="C4609" s="243">
        <v>122753</v>
      </c>
      <c r="D4609" s="243">
        <v>702419</v>
      </c>
      <c r="E4609" s="202" t="s">
        <v>26</v>
      </c>
      <c r="F4609" s="202">
        <v>1</v>
      </c>
      <c r="G4609" s="202">
        <v>7</v>
      </c>
      <c r="H4609" s="202">
        <v>6</v>
      </c>
      <c r="I4609" s="202">
        <v>2</v>
      </c>
      <c r="J4609" s="262">
        <v>43529</v>
      </c>
      <c r="K4609" s="262">
        <v>43530</v>
      </c>
      <c r="L4609" s="263" t="s">
        <v>1485</v>
      </c>
      <c r="M4609" s="263" t="s">
        <v>1485</v>
      </c>
      <c r="N4609" s="254" t="s">
        <v>47</v>
      </c>
      <c r="O4609" s="254" t="s">
        <v>47</v>
      </c>
      <c r="P4609" s="254" t="s">
        <v>47</v>
      </c>
      <c r="Q4609" s="254" t="s">
        <v>47</v>
      </c>
      <c r="R4609" s="254" t="s">
        <v>47</v>
      </c>
      <c r="S4609" s="243"/>
      <c r="T4609" s="1399" t="s">
        <v>47</v>
      </c>
      <c r="U4609" s="245" t="s">
        <v>6942</v>
      </c>
      <c r="V4609" s="246"/>
      <c r="W4609" s="202" t="s">
        <v>162</v>
      </c>
      <c r="X4609" s="265" t="s">
        <v>1250</v>
      </c>
      <c r="Y4609" s="248">
        <v>15</v>
      </c>
      <c r="Z4609" s="202"/>
      <c r="AA4609" s="202"/>
      <c r="AB4609" s="211"/>
      <c r="AC4609" s="268">
        <f>IF(B4609="","",(IFERROR(VLOOKUP(B4609,Projecten!A$4:X$9452,5,FALSE),"niet bekend")))</f>
        <v>1</v>
      </c>
      <c r="AD4609" s="213">
        <f t="shared" si="294"/>
        <v>2758.6</v>
      </c>
      <c r="AE4609" s="213">
        <f>IF(B4609="","",(IFERROR(VLOOKUP(B4609,Projecten!A$4:X$9452,23,FALSE),"niet bekend")))</f>
        <v>2758.6</v>
      </c>
      <c r="AF4609" s="213">
        <f>IF(B4609="","",(IFERROR(VLOOKUP(B4609,Projecten!A$4:X$9452,12,FALSE),"niet bekend")))</f>
        <v>2758.6</v>
      </c>
      <c r="AG4609" s="330"/>
    </row>
    <row r="4610" spans="1:33" x14ac:dyDescent="0.2">
      <c r="A4610" s="202">
        <v>49482</v>
      </c>
      <c r="B4610" s="261">
        <v>20190191</v>
      </c>
      <c r="C4610" s="243">
        <v>122753</v>
      </c>
      <c r="D4610" s="243">
        <v>702519</v>
      </c>
      <c r="E4610" s="202" t="s">
        <v>26</v>
      </c>
      <c r="F4610" s="202">
        <v>1</v>
      </c>
      <c r="G4610" s="202">
        <v>7</v>
      </c>
      <c r="H4610" s="202">
        <v>6</v>
      </c>
      <c r="I4610" s="202">
        <v>2</v>
      </c>
      <c r="J4610" s="262">
        <v>43529</v>
      </c>
      <c r="K4610" s="262">
        <v>43530</v>
      </c>
      <c r="L4610" s="263" t="s">
        <v>1485</v>
      </c>
      <c r="M4610" s="263" t="s">
        <v>1485</v>
      </c>
      <c r="N4610" s="254" t="s">
        <v>47</v>
      </c>
      <c r="O4610" s="254" t="s">
        <v>47</v>
      </c>
      <c r="P4610" s="254" t="s">
        <v>47</v>
      </c>
      <c r="Q4610" s="254" t="s">
        <v>47</v>
      </c>
      <c r="R4610" s="254" t="s">
        <v>47</v>
      </c>
      <c r="S4610" s="243"/>
      <c r="T4610" s="1399" t="s">
        <v>47</v>
      </c>
      <c r="U4610" s="245" t="s">
        <v>6942</v>
      </c>
      <c r="V4610" s="246"/>
      <c r="W4610" s="202" t="s">
        <v>162</v>
      </c>
      <c r="X4610" s="265"/>
      <c r="Y4610" s="248">
        <v>15</v>
      </c>
      <c r="Z4610" s="202"/>
      <c r="AA4610" s="202"/>
      <c r="AB4610" s="211"/>
      <c r="AC4610" s="268">
        <f>IF(B4610="","",(IFERROR(VLOOKUP(B4610,Projecten!A$4:X$9452,5,FALSE),"niet bekend")))</f>
        <v>1</v>
      </c>
      <c r="AD4610" s="213">
        <f t="shared" si="294"/>
        <v>2758.6</v>
      </c>
      <c r="AE4610" s="213">
        <f>IF(B4610="","",(IFERROR(VLOOKUP(B4610,Projecten!A$4:X$9452,23,FALSE),"niet bekend")))</f>
        <v>2758.6</v>
      </c>
      <c r="AF4610" s="213">
        <f>IF(B4610="","",(IFERROR(VLOOKUP(B4610,Projecten!A$4:X$9452,12,FALSE),"niet bekend")))</f>
        <v>2758.6</v>
      </c>
      <c r="AG4610" s="330"/>
    </row>
    <row r="4611" spans="1:33" x14ac:dyDescent="0.2">
      <c r="A4611" s="202">
        <v>49483</v>
      </c>
      <c r="B4611" s="261">
        <v>20190192</v>
      </c>
      <c r="C4611" s="243">
        <v>122753</v>
      </c>
      <c r="D4611" s="243">
        <v>702619</v>
      </c>
      <c r="E4611" s="202" t="s">
        <v>26</v>
      </c>
      <c r="F4611" s="202">
        <v>1</v>
      </c>
      <c r="G4611" s="202">
        <v>7</v>
      </c>
      <c r="H4611" s="202">
        <v>6</v>
      </c>
      <c r="I4611" s="202">
        <v>2</v>
      </c>
      <c r="J4611" s="262">
        <v>43529</v>
      </c>
      <c r="K4611" s="262">
        <v>43530</v>
      </c>
      <c r="L4611" s="263" t="s">
        <v>1485</v>
      </c>
      <c r="M4611" s="263" t="s">
        <v>1485</v>
      </c>
      <c r="N4611" s="254" t="s">
        <v>47</v>
      </c>
      <c r="O4611" s="254" t="s">
        <v>47</v>
      </c>
      <c r="P4611" s="254" t="s">
        <v>47</v>
      </c>
      <c r="Q4611" s="254" t="s">
        <v>47</v>
      </c>
      <c r="R4611" s="254" t="s">
        <v>47</v>
      </c>
      <c r="S4611" s="243"/>
      <c r="T4611" s="1399" t="s">
        <v>47</v>
      </c>
      <c r="U4611" s="245" t="s">
        <v>6942</v>
      </c>
      <c r="V4611" s="246"/>
      <c r="W4611" s="202" t="s">
        <v>162</v>
      </c>
      <c r="X4611" s="265"/>
      <c r="Y4611" s="248">
        <v>15</v>
      </c>
      <c r="Z4611" s="202"/>
      <c r="AA4611" s="202"/>
      <c r="AB4611" s="211"/>
      <c r="AC4611" s="268">
        <f>IF(B4611="","",(IFERROR(VLOOKUP(B4611,Projecten!A$4:X$9452,5,FALSE),"niet bekend")))</f>
        <v>1</v>
      </c>
      <c r="AD4611" s="213">
        <f t="shared" si="294"/>
        <v>2758.6</v>
      </c>
      <c r="AE4611" s="213">
        <f>IF(B4611="","",(IFERROR(VLOOKUP(B4611,Projecten!A$4:X$9452,23,FALSE),"niet bekend")))</f>
        <v>2758.6</v>
      </c>
      <c r="AF4611" s="213">
        <f>IF(B4611="","",(IFERROR(VLOOKUP(B4611,Projecten!A$4:X$9452,12,FALSE),"niet bekend")))</f>
        <v>2758.6</v>
      </c>
      <c r="AG4611" s="330"/>
    </row>
    <row r="4612" spans="1:33" x14ac:dyDescent="0.2">
      <c r="A4612" s="202">
        <v>49484</v>
      </c>
      <c r="B4612" s="261" t="s">
        <v>6969</v>
      </c>
      <c r="C4612" s="243" t="s">
        <v>7063</v>
      </c>
      <c r="D4612" s="243">
        <v>792819</v>
      </c>
      <c r="E4612" s="202" t="s">
        <v>26</v>
      </c>
      <c r="F4612" s="202">
        <v>1</v>
      </c>
      <c r="G4612" s="202">
        <v>7</v>
      </c>
      <c r="H4612" s="202">
        <v>4</v>
      </c>
      <c r="I4612" s="202">
        <v>3</v>
      </c>
      <c r="J4612" s="262">
        <v>43529</v>
      </c>
      <c r="K4612" s="262">
        <v>43530</v>
      </c>
      <c r="L4612" s="263" t="s">
        <v>1485</v>
      </c>
      <c r="M4612" s="263" t="s">
        <v>1485</v>
      </c>
      <c r="N4612" s="254" t="s">
        <v>47</v>
      </c>
      <c r="O4612" s="254" t="s">
        <v>47</v>
      </c>
      <c r="P4612" s="254" t="s">
        <v>47</v>
      </c>
      <c r="Q4612" s="254" t="s">
        <v>47</v>
      </c>
      <c r="R4612" s="254" t="s">
        <v>47</v>
      </c>
      <c r="S4612" s="243"/>
      <c r="T4612" s="1399" t="s">
        <v>47</v>
      </c>
      <c r="U4612" s="245" t="s">
        <v>6942</v>
      </c>
      <c r="V4612" s="246"/>
      <c r="W4612" s="202" t="s">
        <v>162</v>
      </c>
      <c r="X4612" s="265" t="s">
        <v>1250</v>
      </c>
      <c r="Y4612" s="248">
        <v>25</v>
      </c>
      <c r="Z4612" s="202"/>
      <c r="AA4612" s="202"/>
      <c r="AB4612" s="211"/>
      <c r="AC4612" s="268">
        <f>IF(B4612="","",(IFERROR(VLOOKUP(B4612,Projecten!A$4:X$9452,5,FALSE),"niet bekend")))</f>
        <v>1</v>
      </c>
      <c r="AD4612" s="213">
        <f t="shared" si="294"/>
        <v>5708.1530000000002</v>
      </c>
      <c r="AE4612" s="213">
        <f>IF(B4612="","",(IFERROR(VLOOKUP(B4612,Projecten!A$4:X$9452,23,FALSE),"niet bekend")))</f>
        <v>5708.15</v>
      </c>
      <c r="AF4612" s="213">
        <f>IF(B4612="","",(IFERROR(VLOOKUP(B4612,Projecten!A$4:X$9452,12,FALSE),"niet bekend")))</f>
        <v>5708.1530000000002</v>
      </c>
      <c r="AG4612" s="330"/>
    </row>
    <row r="4613" spans="1:33" x14ac:dyDescent="0.2">
      <c r="A4613" s="202">
        <v>49485</v>
      </c>
      <c r="B4613" s="261">
        <v>20190134</v>
      </c>
      <c r="C4613" s="243" t="s">
        <v>7064</v>
      </c>
      <c r="D4613" s="243" t="s">
        <v>7031</v>
      </c>
      <c r="E4613" s="202" t="s">
        <v>26</v>
      </c>
      <c r="F4613" s="202">
        <v>1</v>
      </c>
      <c r="G4613" s="202">
        <v>11</v>
      </c>
      <c r="H4613" s="202">
        <v>4</v>
      </c>
      <c r="I4613" s="202">
        <v>8</v>
      </c>
      <c r="J4613" s="262">
        <v>43529</v>
      </c>
      <c r="K4613" s="262">
        <v>43528</v>
      </c>
      <c r="L4613" s="263" t="s">
        <v>1485</v>
      </c>
      <c r="M4613" s="262" t="s">
        <v>2614</v>
      </c>
      <c r="N4613" s="254" t="s">
        <v>47</v>
      </c>
      <c r="O4613" s="254" t="s">
        <v>47</v>
      </c>
      <c r="P4613" s="254" t="s">
        <v>47</v>
      </c>
      <c r="Q4613" s="254" t="s">
        <v>47</v>
      </c>
      <c r="R4613" s="254" t="s">
        <v>47</v>
      </c>
      <c r="S4613" s="243"/>
      <c r="T4613" s="1399" t="s">
        <v>47</v>
      </c>
      <c r="U4613" s="245" t="s">
        <v>6947</v>
      </c>
      <c r="V4613" s="246"/>
      <c r="W4613" s="202" t="s">
        <v>421</v>
      </c>
      <c r="X4613" s="265" t="s">
        <v>7142</v>
      </c>
      <c r="Y4613" s="248">
        <v>35</v>
      </c>
      <c r="Z4613" s="202"/>
      <c r="AA4613" s="202"/>
      <c r="AB4613" s="211"/>
      <c r="AC4613" s="268">
        <f>IF(B4613="","",(IFERROR(VLOOKUP(B4613,Projecten!A$4:X$9452,5,FALSE),"niet bekend")))</f>
        <v>1</v>
      </c>
      <c r="AD4613" s="213">
        <f t="shared" si="294"/>
        <v>11600</v>
      </c>
      <c r="AE4613" s="213">
        <f>IF(B4613="","",(IFERROR(VLOOKUP(B4613,Projecten!A$4:X$9452,23,FALSE),"niet bekend")))</f>
        <v>11600</v>
      </c>
      <c r="AF4613" s="213">
        <f>IF(B4613="","",(IFERROR(VLOOKUP(B4613,Projecten!A$4:X$9452,12,FALSE),"niet bekend")))</f>
        <v>11600</v>
      </c>
      <c r="AG4613" s="330"/>
    </row>
    <row r="4614" spans="1:33" x14ac:dyDescent="0.2">
      <c r="A4614" s="202">
        <v>49486</v>
      </c>
      <c r="B4614" s="261" t="s">
        <v>7045</v>
      </c>
      <c r="C4614" s="243" t="s">
        <v>7063</v>
      </c>
      <c r="D4614" s="243" t="s">
        <v>6937</v>
      </c>
      <c r="E4614" s="202" t="s">
        <v>5517</v>
      </c>
      <c r="F4614" s="202">
        <v>0</v>
      </c>
      <c r="G4614" s="202">
        <v>2</v>
      </c>
      <c r="H4614" s="202">
        <v>0</v>
      </c>
      <c r="I4614" s="202">
        <v>2</v>
      </c>
      <c r="J4614" s="263" t="s">
        <v>1485</v>
      </c>
      <c r="K4614" s="263" t="s">
        <v>1485</v>
      </c>
      <c r="L4614" s="263" t="s">
        <v>47</v>
      </c>
      <c r="M4614" s="263" t="s">
        <v>1485</v>
      </c>
      <c r="N4614" s="254" t="s">
        <v>47</v>
      </c>
      <c r="O4614" s="254" t="s">
        <v>47</v>
      </c>
      <c r="P4614" s="254" t="s">
        <v>47</v>
      </c>
      <c r="Q4614" s="254" t="s">
        <v>47</v>
      </c>
      <c r="R4614" s="254" t="s">
        <v>47</v>
      </c>
      <c r="S4614" s="243"/>
      <c r="T4614" s="1399" t="s">
        <v>47</v>
      </c>
      <c r="U4614" s="245" t="s">
        <v>6942</v>
      </c>
      <c r="V4614" s="246"/>
      <c r="W4614" s="202" t="s">
        <v>6519</v>
      </c>
      <c r="X4614" s="265" t="s">
        <v>7046</v>
      </c>
      <c r="Y4614" s="248">
        <v>9</v>
      </c>
      <c r="Z4614" s="202"/>
      <c r="AA4614" s="202"/>
      <c r="AB4614" s="211"/>
      <c r="AC4614" s="268">
        <f>IF(B4614="","",(IFERROR(VLOOKUP(B4614,Projecten!A$4:X$9452,5,FALSE),"niet bekend")))</f>
        <v>0</v>
      </c>
      <c r="AD4614" s="213">
        <f t="shared" si="294"/>
        <v>2483.94</v>
      </c>
      <c r="AE4614" s="213">
        <f>IF(B4614="","",(IFERROR(VLOOKUP(B4614,Projecten!A$4:X$9452,23,FALSE),"niet bekend")))</f>
        <v>2483.94</v>
      </c>
      <c r="AF4614" s="213">
        <f>IF(B4614="","",(IFERROR(VLOOKUP(B4614,Projecten!A$4:X$9452,12,FALSE),"niet bekend")))</f>
        <v>2483.94</v>
      </c>
      <c r="AG4614" s="330"/>
    </row>
    <row r="4615" spans="1:33" x14ac:dyDescent="0.2">
      <c r="A4615" s="202">
        <v>49487</v>
      </c>
      <c r="B4615" s="261">
        <v>20190123</v>
      </c>
      <c r="C4615" s="243">
        <v>122756</v>
      </c>
      <c r="D4615" s="243" t="s">
        <v>6831</v>
      </c>
      <c r="E4615" s="202" t="s">
        <v>6465</v>
      </c>
      <c r="F4615" s="202">
        <v>0</v>
      </c>
      <c r="G4615" s="202">
        <v>2</v>
      </c>
      <c r="H4615" s="202">
        <v>0</v>
      </c>
      <c r="I4615" s="202">
        <v>4</v>
      </c>
      <c r="J4615" s="263" t="s">
        <v>1485</v>
      </c>
      <c r="K4615" s="263" t="s">
        <v>1485</v>
      </c>
      <c r="L4615" s="263" t="s">
        <v>1485</v>
      </c>
      <c r="M4615" s="263" t="s">
        <v>1485</v>
      </c>
      <c r="N4615" s="254" t="s">
        <v>47</v>
      </c>
      <c r="O4615" s="254" t="s">
        <v>47</v>
      </c>
      <c r="P4615" s="254" t="s">
        <v>47</v>
      </c>
      <c r="Q4615" s="254" t="s">
        <v>47</v>
      </c>
      <c r="R4615" s="254" t="s">
        <v>47</v>
      </c>
      <c r="S4615" s="243"/>
      <c r="T4615" s="1399" t="s">
        <v>47</v>
      </c>
      <c r="U4615" s="245" t="s">
        <v>6942</v>
      </c>
      <c r="V4615" s="246"/>
      <c r="W4615" s="202" t="s">
        <v>6832</v>
      </c>
      <c r="X4615" s="265" t="s">
        <v>7122</v>
      </c>
      <c r="Y4615" s="248">
        <v>10</v>
      </c>
      <c r="Z4615" s="202"/>
      <c r="AA4615" s="202"/>
      <c r="AB4615" s="211"/>
      <c r="AC4615" s="268">
        <f>IF(B4615="","",(IFERROR(VLOOKUP(B4615,Projecten!A$4:X$9452,5,FALSE),"niet bekend")))</f>
        <v>0</v>
      </c>
      <c r="AD4615" s="213">
        <f t="shared" si="294"/>
        <v>1785.5</v>
      </c>
      <c r="AE4615" s="213">
        <f>IF(B4615="","",(IFERROR(VLOOKUP(B4615,Projecten!A$4:X$9452,23,FALSE),"niet bekend")))</f>
        <v>1785.5</v>
      </c>
      <c r="AF4615" s="213">
        <f>IF(B4615="","",(IFERROR(VLOOKUP(B4615,Projecten!A$4:X$9452,12,FALSE),"niet bekend")))</f>
        <v>1785.5</v>
      </c>
      <c r="AG4615" s="330"/>
    </row>
    <row r="4616" spans="1:33" s="1720" customFormat="1" ht="12.75" thickBot="1" x14ac:dyDescent="0.25">
      <c r="A4616" s="1699">
        <v>49488</v>
      </c>
      <c r="B4616" s="1712">
        <v>20190121</v>
      </c>
      <c r="C4616" s="1713">
        <v>122756</v>
      </c>
      <c r="D4616" s="1713" t="s">
        <v>6823</v>
      </c>
      <c r="E4616" s="1699" t="s">
        <v>471</v>
      </c>
      <c r="F4616" s="1699">
        <v>1</v>
      </c>
      <c r="G4616" s="1699">
        <v>11</v>
      </c>
      <c r="H4616" s="1699">
        <v>9</v>
      </c>
      <c r="I4616" s="1699">
        <v>3</v>
      </c>
      <c r="J4616" s="1714">
        <v>43528</v>
      </c>
      <c r="K4616" s="1714">
        <v>43530</v>
      </c>
      <c r="L4616" s="1715" t="s">
        <v>1485</v>
      </c>
      <c r="M4616" s="1715" t="s">
        <v>1485</v>
      </c>
      <c r="N4616" s="1716" t="s">
        <v>47</v>
      </c>
      <c r="O4616" s="1716" t="s">
        <v>47</v>
      </c>
      <c r="P4616" s="1716" t="s">
        <v>47</v>
      </c>
      <c r="Q4616" s="1716" t="s">
        <v>47</v>
      </c>
      <c r="R4616" s="1716" t="s">
        <v>47</v>
      </c>
      <c r="S4616" s="1713"/>
      <c r="T4616" s="1723" t="s">
        <v>47</v>
      </c>
      <c r="U4616" s="1697" t="s">
        <v>6942</v>
      </c>
      <c r="V4616" s="1698"/>
      <c r="W4616" s="1699" t="s">
        <v>804</v>
      </c>
      <c r="X4616" s="1717" t="s">
        <v>7071</v>
      </c>
      <c r="Y4616" s="1701">
        <v>25</v>
      </c>
      <c r="Z4616" s="1699"/>
      <c r="AA4616" s="1699"/>
      <c r="AB4616" s="1718"/>
      <c r="AC4616" s="1703">
        <f>IF(B4616="","",(IFERROR(VLOOKUP(B4616,Projecten!A$4:X$9452,5,FALSE),"niet bekend")))</f>
        <v>1</v>
      </c>
      <c r="AD4616" s="1704">
        <f t="shared" si="294"/>
        <v>4556.91</v>
      </c>
      <c r="AE4616" s="1704">
        <f>IF(B4616="","",(IFERROR(VLOOKUP(B4616,Projecten!A$4:X$9452,23,FALSE),"niet bekend")))</f>
        <v>4556.91</v>
      </c>
      <c r="AF4616" s="1704">
        <f>IF(B4616="","",(IFERROR(VLOOKUP(B4616,Projecten!A$4:X$9452,12,FALSE),"niet bekend")))</f>
        <v>4556.91</v>
      </c>
      <c r="AG4616" s="1719"/>
    </row>
    <row r="4617" spans="1:33" s="578" customFormat="1" x14ac:dyDescent="0.2">
      <c r="A4617" s="1654">
        <v>49489</v>
      </c>
      <c r="B4617" s="1707" t="s">
        <v>6950</v>
      </c>
      <c r="C4617" s="1378" t="s">
        <v>7086</v>
      </c>
      <c r="D4617" s="1378" t="s">
        <v>6948</v>
      </c>
      <c r="E4617" s="1654" t="s">
        <v>4990</v>
      </c>
      <c r="F4617" s="1654">
        <v>1</v>
      </c>
      <c r="G4617" s="1654">
        <v>18</v>
      </c>
      <c r="H4617" s="1654">
        <v>9</v>
      </c>
      <c r="I4617" s="1654">
        <v>10</v>
      </c>
      <c r="J4617" s="1708">
        <v>43552</v>
      </c>
      <c r="K4617" s="1708">
        <v>43551</v>
      </c>
      <c r="L4617" s="1385" t="s">
        <v>47</v>
      </c>
      <c r="M4617" s="1708" t="s">
        <v>4669</v>
      </c>
      <c r="N4617" s="577" t="s">
        <v>47</v>
      </c>
      <c r="O4617" s="577" t="s">
        <v>47</v>
      </c>
      <c r="P4617" s="577" t="s">
        <v>47</v>
      </c>
      <c r="Q4617" s="577" t="s">
        <v>47</v>
      </c>
      <c r="R4617" s="577" t="s">
        <v>47</v>
      </c>
      <c r="S4617" s="1378"/>
      <c r="T4617" s="1724" t="s">
        <v>47</v>
      </c>
      <c r="U4617" s="580" t="s">
        <v>6830</v>
      </c>
      <c r="V4617" s="1710"/>
      <c r="W4617" s="1654" t="s">
        <v>6955</v>
      </c>
      <c r="X4617" s="1722" t="s">
        <v>7151</v>
      </c>
      <c r="Y4617" s="1711">
        <v>97</v>
      </c>
      <c r="Z4617" s="1654"/>
      <c r="AA4617" s="1654"/>
      <c r="AB4617" s="1533"/>
      <c r="AC4617" s="1657">
        <f>IF(B4617="","",(IFERROR(VLOOKUP(B4617,Projecten!A$4:X$9452,5,FALSE),"niet bekend")))</f>
        <v>1</v>
      </c>
      <c r="AD4617" s="1658">
        <f t="shared" si="294"/>
        <v>20339.5</v>
      </c>
      <c r="AE4617" s="1658">
        <f>IF(B4617="","",(IFERROR(VLOOKUP(B4617,Projecten!A$4:X$9452,23,FALSE),"niet bekend")))</f>
        <v>20339.5</v>
      </c>
      <c r="AF4617" s="1658">
        <f>IF(B4617="","",(IFERROR(VLOOKUP(B4617,Projecten!A$4:X$9452,12,FALSE),"niet bekend")))</f>
        <v>20339.5</v>
      </c>
      <c r="AG4617" s="1532"/>
    </row>
    <row r="4618" spans="1:33" s="297" customFormat="1" x14ac:dyDescent="0.2">
      <c r="A4618" s="288">
        <v>49491</v>
      </c>
      <c r="B4618" s="289">
        <v>20190202</v>
      </c>
      <c r="C4618" s="271">
        <v>122769</v>
      </c>
      <c r="D4618" s="271" t="s">
        <v>6967</v>
      </c>
      <c r="E4618" s="288" t="s">
        <v>352</v>
      </c>
      <c r="F4618" s="288">
        <v>2</v>
      </c>
      <c r="G4618" s="288">
        <v>14</v>
      </c>
      <c r="H4618" s="288">
        <v>8</v>
      </c>
      <c r="I4618" s="288">
        <v>6</v>
      </c>
      <c r="J4618" s="313">
        <v>43552</v>
      </c>
      <c r="K4618" s="313">
        <v>43535</v>
      </c>
      <c r="L4618" s="290" t="s">
        <v>1485</v>
      </c>
      <c r="M4618" s="290" t="s">
        <v>1485</v>
      </c>
      <c r="N4618" s="291" t="s">
        <v>47</v>
      </c>
      <c r="O4618" s="291" t="s">
        <v>47</v>
      </c>
      <c r="P4618" s="291" t="s">
        <v>47</v>
      </c>
      <c r="Q4618" s="291" t="s">
        <v>47</v>
      </c>
      <c r="R4618" s="291" t="s">
        <v>47</v>
      </c>
      <c r="S4618" s="271"/>
      <c r="T4618" s="1724" t="s">
        <v>47</v>
      </c>
      <c r="U4618" s="245" t="s">
        <v>6943</v>
      </c>
      <c r="V4618" s="246"/>
      <c r="W4618" s="202" t="s">
        <v>2921</v>
      </c>
      <c r="X4618" s="265" t="s">
        <v>1250</v>
      </c>
      <c r="Y4618" s="248">
        <v>33</v>
      </c>
      <c r="Z4618" s="288"/>
      <c r="AA4618" s="288"/>
      <c r="AB4618" s="296"/>
      <c r="AC4618" s="268">
        <f>IF(B4618="","",(IFERROR(VLOOKUP(B4618,Projecten!A$4:X$9452,5,FALSE),"niet bekend")))</f>
        <v>2</v>
      </c>
      <c r="AD4618" s="213">
        <f t="shared" si="294"/>
        <v>6270.66</v>
      </c>
      <c r="AE4618" s="213">
        <f>IF(B4618="","",(IFERROR(VLOOKUP(B4618,Projecten!A$4:X$9452,23,FALSE),"niet bekend")))</f>
        <v>6270.66</v>
      </c>
      <c r="AF4618" s="213">
        <f>IF(B4618="","",(IFERROR(VLOOKUP(B4618,Projecten!A$4:X$9452,12,FALSE),"niet bekend")))</f>
        <v>6270.66</v>
      </c>
    </row>
    <row r="4619" spans="1:33" s="297" customFormat="1" x14ac:dyDescent="0.2">
      <c r="A4619" s="288">
        <v>49492</v>
      </c>
      <c r="B4619" s="289">
        <v>20190207</v>
      </c>
      <c r="C4619" s="271">
        <v>122769</v>
      </c>
      <c r="D4619" s="271" t="s">
        <v>6978</v>
      </c>
      <c r="E4619" s="288" t="s">
        <v>352</v>
      </c>
      <c r="F4619" s="288">
        <v>0</v>
      </c>
      <c r="G4619" s="288">
        <v>1</v>
      </c>
      <c r="H4619" s="288">
        <v>0</v>
      </c>
      <c r="I4619" s="288">
        <v>2</v>
      </c>
      <c r="J4619" s="313">
        <v>43552</v>
      </c>
      <c r="K4619" s="290" t="s">
        <v>1485</v>
      </c>
      <c r="L4619" s="290" t="s">
        <v>1485</v>
      </c>
      <c r="M4619" s="290" t="s">
        <v>1485</v>
      </c>
      <c r="N4619" s="291" t="s">
        <v>47</v>
      </c>
      <c r="O4619" s="291" t="s">
        <v>47</v>
      </c>
      <c r="P4619" s="291" t="s">
        <v>47</v>
      </c>
      <c r="Q4619" s="291" t="s">
        <v>47</v>
      </c>
      <c r="R4619" s="291" t="s">
        <v>47</v>
      </c>
      <c r="S4619" s="271"/>
      <c r="T4619" s="1724" t="s">
        <v>47</v>
      </c>
      <c r="U4619" s="245" t="s">
        <v>6943</v>
      </c>
      <c r="V4619" s="246"/>
      <c r="W4619" s="202" t="s">
        <v>2921</v>
      </c>
      <c r="X4619" s="265" t="s">
        <v>7081</v>
      </c>
      <c r="Y4619" s="248">
        <v>7</v>
      </c>
      <c r="Z4619" s="288"/>
      <c r="AA4619" s="288"/>
      <c r="AB4619" s="296"/>
      <c r="AC4619" s="268">
        <f>IF(B4619="","",(IFERROR(VLOOKUP(B4619,Projecten!A$4:X$9452,5,FALSE),"niet bekend")))</f>
        <v>0</v>
      </c>
      <c r="AD4619" s="213">
        <f t="shared" si="294"/>
        <v>837.44</v>
      </c>
      <c r="AE4619" s="213">
        <f>IF(B4619="","",(IFERROR(VLOOKUP(B4619,Projecten!A$4:X$9452,23,FALSE),"niet bekend")))</f>
        <v>837.44</v>
      </c>
      <c r="AF4619" s="213">
        <f>IF(B4619="","",(IFERROR(VLOOKUP(B4619,Projecten!A$4:X$9452,12,FALSE),"niet bekend")))</f>
        <v>837.44</v>
      </c>
    </row>
    <row r="4620" spans="1:33" s="297" customFormat="1" x14ac:dyDescent="0.2">
      <c r="A4620" s="288">
        <v>49494</v>
      </c>
      <c r="B4620" s="289">
        <v>2018722</v>
      </c>
      <c r="C4620" s="271">
        <v>122770</v>
      </c>
      <c r="D4620" s="271" t="s">
        <v>6142</v>
      </c>
      <c r="E4620" s="288" t="s">
        <v>26</v>
      </c>
      <c r="F4620" s="288">
        <v>1</v>
      </c>
      <c r="G4620" s="288">
        <v>11</v>
      </c>
      <c r="H4620" s="288">
        <v>6</v>
      </c>
      <c r="I4620" s="288">
        <v>3</v>
      </c>
      <c r="J4620" s="315">
        <v>43539</v>
      </c>
      <c r="K4620" s="315">
        <v>43523</v>
      </c>
      <c r="L4620" s="290" t="s">
        <v>1485</v>
      </c>
      <c r="M4620" s="290" t="s">
        <v>1485</v>
      </c>
      <c r="N4620" s="291" t="s">
        <v>47</v>
      </c>
      <c r="O4620" s="291" t="s">
        <v>47</v>
      </c>
      <c r="P4620" s="291" t="s">
        <v>47</v>
      </c>
      <c r="Q4620" s="291" t="s">
        <v>47</v>
      </c>
      <c r="R4620" s="291" t="s">
        <v>47</v>
      </c>
      <c r="S4620" s="271"/>
      <c r="T4620" s="1724" t="s">
        <v>47</v>
      </c>
      <c r="U4620" s="245" t="s">
        <v>6830</v>
      </c>
      <c r="V4620" s="246"/>
      <c r="W4620" s="202" t="s">
        <v>2265</v>
      </c>
      <c r="X4620" s="265" t="s">
        <v>1250</v>
      </c>
      <c r="Y4620" s="248">
        <v>21</v>
      </c>
      <c r="Z4620" s="288"/>
      <c r="AA4620" s="288"/>
      <c r="AB4620" s="296"/>
      <c r="AC4620" s="268">
        <f>IF(B4620="","",(IFERROR(VLOOKUP(B4620,Projecten!A$4:X$9452,5,FALSE),"niet bekend")))</f>
        <v>1</v>
      </c>
      <c r="AD4620" s="213">
        <f t="shared" si="294"/>
        <v>4175</v>
      </c>
      <c r="AE4620" s="213">
        <f>IF(B4620="","",(IFERROR(VLOOKUP(B4620,Projecten!A$4:X$9452,23,FALSE),"niet bekend")))</f>
        <v>4175</v>
      </c>
      <c r="AF4620" s="213">
        <f>IF(B4620="","",(IFERROR(VLOOKUP(B4620,Projecten!A$4:X$9452,12,FALSE),"niet bekend")))</f>
        <v>4175</v>
      </c>
    </row>
    <row r="4621" spans="1:33" x14ac:dyDescent="0.2">
      <c r="A4621" s="202">
        <v>49495</v>
      </c>
      <c r="B4621" s="261">
        <v>2018723</v>
      </c>
      <c r="C4621" s="243">
        <v>122770</v>
      </c>
      <c r="D4621" s="243" t="s">
        <v>6143</v>
      </c>
      <c r="E4621" s="202" t="s">
        <v>26</v>
      </c>
      <c r="F4621" s="202">
        <v>1</v>
      </c>
      <c r="G4621" s="202">
        <v>11</v>
      </c>
      <c r="H4621" s="202">
        <v>6</v>
      </c>
      <c r="I4621" s="202">
        <v>3</v>
      </c>
      <c r="J4621" s="262">
        <v>43539</v>
      </c>
      <c r="K4621" s="262">
        <v>43523</v>
      </c>
      <c r="L4621" s="263" t="s">
        <v>1485</v>
      </c>
      <c r="M4621" s="263" t="s">
        <v>1485</v>
      </c>
      <c r="N4621" s="254" t="s">
        <v>47</v>
      </c>
      <c r="O4621" s="254" t="s">
        <v>47</v>
      </c>
      <c r="P4621" s="254" t="s">
        <v>47</v>
      </c>
      <c r="Q4621" s="254" t="s">
        <v>47</v>
      </c>
      <c r="R4621" s="254" t="s">
        <v>47</v>
      </c>
      <c r="S4621" s="243"/>
      <c r="T4621" s="1724" t="s">
        <v>47</v>
      </c>
      <c r="U4621" s="245" t="s">
        <v>6830</v>
      </c>
      <c r="V4621" s="246"/>
      <c r="W4621" s="202" t="s">
        <v>2265</v>
      </c>
      <c r="X4621" s="265" t="s">
        <v>1250</v>
      </c>
      <c r="Y4621" s="248">
        <v>21</v>
      </c>
      <c r="Z4621" s="202"/>
      <c r="AA4621" s="202"/>
      <c r="AB4621" s="211"/>
      <c r="AC4621" s="268">
        <f>IF(B4621="","",(IFERROR(VLOOKUP(B4621,Projecten!A$4:X$9452,5,FALSE),"niet bekend")))</f>
        <v>1</v>
      </c>
      <c r="AD4621" s="213">
        <f t="shared" si="294"/>
        <v>4175</v>
      </c>
      <c r="AE4621" s="213">
        <f>IF(B4621="","",(IFERROR(VLOOKUP(B4621,Projecten!A$4:X$9452,23,FALSE),"niet bekend")))</f>
        <v>4175</v>
      </c>
      <c r="AF4621" s="213">
        <f>IF(B4621="","",(IFERROR(VLOOKUP(B4621,Projecten!A$4:X$9452,12,FALSE),"niet bekend")))</f>
        <v>4175</v>
      </c>
      <c r="AG4621" s="330"/>
    </row>
    <row r="4622" spans="1:33" x14ac:dyDescent="0.2">
      <c r="A4622" s="202">
        <v>49496</v>
      </c>
      <c r="B4622" s="261">
        <v>2018724</v>
      </c>
      <c r="C4622" s="243">
        <v>122771</v>
      </c>
      <c r="D4622" s="243" t="s">
        <v>6144</v>
      </c>
      <c r="E4622" s="202" t="s">
        <v>26</v>
      </c>
      <c r="F4622" s="202">
        <v>1</v>
      </c>
      <c r="G4622" s="202">
        <v>11</v>
      </c>
      <c r="H4622" s="202">
        <v>6</v>
      </c>
      <c r="I4622" s="202">
        <v>3</v>
      </c>
      <c r="J4622" s="262">
        <v>43539</v>
      </c>
      <c r="K4622" s="262">
        <v>43523</v>
      </c>
      <c r="L4622" s="263" t="s">
        <v>1485</v>
      </c>
      <c r="M4622" s="263" t="s">
        <v>1485</v>
      </c>
      <c r="N4622" s="254" t="s">
        <v>47</v>
      </c>
      <c r="O4622" s="254" t="s">
        <v>47</v>
      </c>
      <c r="P4622" s="254" t="s">
        <v>47</v>
      </c>
      <c r="Q4622" s="254" t="s">
        <v>47</v>
      </c>
      <c r="R4622" s="254" t="s">
        <v>47</v>
      </c>
      <c r="S4622" s="243"/>
      <c r="T4622" s="1724" t="s">
        <v>47</v>
      </c>
      <c r="U4622" s="245" t="s">
        <v>6830</v>
      </c>
      <c r="V4622" s="246"/>
      <c r="W4622" s="202" t="s">
        <v>2265</v>
      </c>
      <c r="X4622" s="265" t="s">
        <v>7136</v>
      </c>
      <c r="Y4622" s="248">
        <v>21</v>
      </c>
      <c r="Z4622" s="202"/>
      <c r="AA4622" s="202"/>
      <c r="AB4622" s="211"/>
      <c r="AC4622" s="268">
        <f>IF(B4622="","",(IFERROR(VLOOKUP(B4622,Projecten!A$4:X$9452,5,FALSE),"niet bekend")))</f>
        <v>1</v>
      </c>
      <c r="AD4622" s="213">
        <f t="shared" si="294"/>
        <v>4175</v>
      </c>
      <c r="AE4622" s="213">
        <f>IF(B4622="","",(IFERROR(VLOOKUP(B4622,Projecten!A$4:X$9452,23,FALSE),"niet bekend")))</f>
        <v>4175</v>
      </c>
      <c r="AF4622" s="213">
        <f>IF(B4622="","",(IFERROR(VLOOKUP(B4622,Projecten!A$4:X$9452,12,FALSE),"niet bekend")))</f>
        <v>4175</v>
      </c>
      <c r="AG4622" s="330"/>
    </row>
    <row r="4623" spans="1:33" x14ac:dyDescent="0.2">
      <c r="A4623" s="202">
        <v>49497</v>
      </c>
      <c r="B4623" s="261">
        <v>2018725</v>
      </c>
      <c r="C4623" s="243">
        <v>122771</v>
      </c>
      <c r="D4623" s="243" t="s">
        <v>6145</v>
      </c>
      <c r="E4623" s="202" t="s">
        <v>26</v>
      </c>
      <c r="F4623" s="202">
        <v>1</v>
      </c>
      <c r="G4623" s="202">
        <v>11</v>
      </c>
      <c r="H4623" s="202">
        <v>6</v>
      </c>
      <c r="I4623" s="202">
        <v>3</v>
      </c>
      <c r="J4623" s="262">
        <v>43539</v>
      </c>
      <c r="K4623" s="262">
        <v>43542</v>
      </c>
      <c r="L4623" s="263" t="s">
        <v>1485</v>
      </c>
      <c r="M4623" s="263" t="s">
        <v>1485</v>
      </c>
      <c r="N4623" s="254" t="s">
        <v>47</v>
      </c>
      <c r="O4623" s="254" t="s">
        <v>47</v>
      </c>
      <c r="P4623" s="254" t="s">
        <v>47</v>
      </c>
      <c r="Q4623" s="254" t="s">
        <v>47</v>
      </c>
      <c r="R4623" s="254" t="s">
        <v>47</v>
      </c>
      <c r="S4623" s="243"/>
      <c r="T4623" s="1724" t="s">
        <v>47</v>
      </c>
      <c r="U4623" s="245" t="s">
        <v>6830</v>
      </c>
      <c r="V4623" s="246"/>
      <c r="W4623" s="202" t="s">
        <v>2265</v>
      </c>
      <c r="X4623" s="265" t="s">
        <v>1250</v>
      </c>
      <c r="Y4623" s="248">
        <v>21</v>
      </c>
      <c r="Z4623" s="202"/>
      <c r="AA4623" s="202"/>
      <c r="AB4623" s="211"/>
      <c r="AC4623" s="268">
        <f>IF(B4623="","",(IFERROR(VLOOKUP(B4623,Projecten!A$4:X$9452,5,FALSE),"niet bekend")))</f>
        <v>1</v>
      </c>
      <c r="AD4623" s="213">
        <f t="shared" si="294"/>
        <v>4175</v>
      </c>
      <c r="AE4623" s="213">
        <f>IF(B4623="","",(IFERROR(VLOOKUP(B4623,Projecten!A$4:X$9452,23,FALSE),"niet bekend")))</f>
        <v>4175</v>
      </c>
      <c r="AF4623" s="213">
        <f>IF(B4623="","",(IFERROR(VLOOKUP(B4623,Projecten!A$4:X$9452,12,FALSE),"niet bekend")))</f>
        <v>4175</v>
      </c>
      <c r="AG4623" s="330"/>
    </row>
    <row r="4624" spans="1:33" x14ac:dyDescent="0.2">
      <c r="A4624" s="202">
        <v>49622</v>
      </c>
      <c r="B4624" s="261">
        <v>20190293</v>
      </c>
      <c r="C4624" s="243" t="s">
        <v>125</v>
      </c>
      <c r="D4624" s="243" t="s">
        <v>7131</v>
      </c>
      <c r="E4624" s="202" t="s">
        <v>26</v>
      </c>
      <c r="F4624" s="202">
        <v>0</v>
      </c>
      <c r="G4624" s="202">
        <v>0</v>
      </c>
      <c r="H4624" s="202">
        <v>0</v>
      </c>
      <c r="I4624" s="202">
        <v>0</v>
      </c>
      <c r="J4624" s="263" t="s">
        <v>1485</v>
      </c>
      <c r="K4624" s="263" t="s">
        <v>1485</v>
      </c>
      <c r="L4624" s="263" t="s">
        <v>1485</v>
      </c>
      <c r="M4624" s="263" t="s">
        <v>1485</v>
      </c>
      <c r="N4624" s="254" t="s">
        <v>47</v>
      </c>
      <c r="O4624" s="254" t="s">
        <v>47</v>
      </c>
      <c r="P4624" s="254" t="s">
        <v>47</v>
      </c>
      <c r="S4624" s="243"/>
      <c r="T4624" s="1709"/>
      <c r="U4624" s="245" t="s">
        <v>6943</v>
      </c>
      <c r="V4624" s="246"/>
      <c r="W4624" s="202" t="s">
        <v>2265</v>
      </c>
      <c r="X4624" s="265" t="s">
        <v>1341</v>
      </c>
      <c r="Y4624" s="248">
        <v>8</v>
      </c>
      <c r="Z4624" s="202"/>
      <c r="AA4624" s="202"/>
      <c r="AB4624" s="211"/>
      <c r="AC4624" s="268">
        <f>IF(B4624="","",(IFERROR(VLOOKUP(B4624,Projecten!A$4:X$9452,5,FALSE),"niet bekend")))</f>
        <v>0</v>
      </c>
      <c r="AD4624" s="213">
        <f t="shared" si="294"/>
        <v>1131</v>
      </c>
      <c r="AE4624" s="213">
        <f>IF(B4624="","",(IFERROR(VLOOKUP(B4624,Projecten!A$4:X$9452,23,FALSE),"niet bekend")))</f>
        <v>0</v>
      </c>
      <c r="AF4624" s="213">
        <f>IF(B4624="","",(IFERROR(VLOOKUP(B4624,Projecten!A$4:X$9452,12,FALSE),"niet bekend")))</f>
        <v>1131</v>
      </c>
      <c r="AG4624" s="209"/>
    </row>
    <row r="4625" spans="1:33" s="312" customFormat="1" x14ac:dyDescent="0.2">
      <c r="A4625" s="298"/>
      <c r="B4625" s="299"/>
      <c r="C4625" s="299"/>
      <c r="D4625" s="300"/>
      <c r="E4625" s="300"/>
      <c r="F4625" s="300"/>
      <c r="G4625" s="300"/>
      <c r="H4625" s="300"/>
      <c r="I4625" s="300"/>
      <c r="J4625" s="301"/>
      <c r="K4625" s="301"/>
      <c r="L4625" s="301"/>
      <c r="M4625" s="302"/>
      <c r="N4625" s="302"/>
      <c r="O4625" s="302"/>
      <c r="P4625" s="302"/>
      <c r="Q4625" s="302"/>
      <c r="R4625" s="302"/>
      <c r="S4625" s="303"/>
      <c r="T4625" s="304"/>
      <c r="U4625" s="305"/>
      <c r="V4625" s="306"/>
      <c r="W4625" s="307"/>
      <c r="X4625" s="307"/>
      <c r="Y4625" s="307"/>
      <c r="Z4625" s="298"/>
      <c r="AA4625" s="308"/>
      <c r="AB4625" s="309"/>
      <c r="AC4625" s="310"/>
      <c r="AD4625" s="311"/>
      <c r="AE4625" s="311"/>
      <c r="AF4625" s="311"/>
    </row>
    <row r="4626" spans="1:33" s="236" customFormat="1" ht="10.5" customHeight="1" x14ac:dyDescent="0.2">
      <c r="A4626" s="220"/>
      <c r="B4626" s="221"/>
      <c r="C4626" s="221"/>
      <c r="D4626" s="222">
        <f>SUM(G4626:I4626)</f>
        <v>355</v>
      </c>
      <c r="E4626" s="220"/>
      <c r="F4626" s="220">
        <f>SUM(F4627:F4665)</f>
        <v>21</v>
      </c>
      <c r="G4626" s="220">
        <f>SUM(G4627:G4665)</f>
        <v>182</v>
      </c>
      <c r="H4626" s="220">
        <f>SUM(H4627:H4665)</f>
        <v>108</v>
      </c>
      <c r="I4626" s="220">
        <f>SUM(I4627:I4665)</f>
        <v>65</v>
      </c>
      <c r="J4626" s="223"/>
      <c r="K4626" s="223"/>
      <c r="L4626" s="223"/>
      <c r="M4626" s="224"/>
      <c r="N4626" s="224"/>
      <c r="O4626" s="224"/>
      <c r="P4626" s="224"/>
      <c r="Q4626" s="224"/>
      <c r="R4626" s="224"/>
      <c r="S4626" s="225">
        <v>13</v>
      </c>
      <c r="T4626" s="226"/>
      <c r="U4626" s="227"/>
      <c r="V4626" s="228"/>
      <c r="W4626" s="229"/>
      <c r="X4626" s="230">
        <f>SUM(Y4626:Y4665)</f>
        <v>588</v>
      </c>
      <c r="Y4626" s="231"/>
      <c r="Z4626" s="231">
        <v>0</v>
      </c>
      <c r="AA4626" s="232">
        <f>X4626-Z4626</f>
        <v>588</v>
      </c>
      <c r="AB4626" s="233" t="str">
        <f>CONCATENATE("week ",S4626)</f>
        <v>week 13</v>
      </c>
      <c r="AC4626" s="234"/>
      <c r="AD4626" s="235">
        <f>SUM(AD4627:AD4665)</f>
        <v>90659.428999999989</v>
      </c>
      <c r="AE4626" s="235"/>
      <c r="AF4626" s="235"/>
    </row>
    <row r="4627" spans="1:33" x14ac:dyDescent="0.2">
      <c r="A4627" s="202"/>
      <c r="B4627" s="237"/>
      <c r="C4627" s="238"/>
      <c r="D4627" s="239"/>
      <c r="E4627" s="240"/>
      <c r="F4627" s="240"/>
      <c r="G4627" s="240"/>
      <c r="H4627" s="240"/>
      <c r="I4627" s="240"/>
      <c r="J4627" s="241"/>
      <c r="K4627" s="241"/>
      <c r="L4627" s="241"/>
      <c r="M4627" s="242"/>
      <c r="N4627" s="242"/>
      <c r="O4627" s="242"/>
      <c r="P4627" s="242"/>
      <c r="Q4627" s="242"/>
      <c r="R4627" s="242"/>
      <c r="S4627" s="243" t="s">
        <v>6234</v>
      </c>
      <c r="T4627" s="244"/>
      <c r="U4627" s="245"/>
      <c r="V4627" s="246"/>
      <c r="X4627" s="247" t="s">
        <v>4856</v>
      </c>
      <c r="Y4627" s="248"/>
      <c r="Z4627" s="202"/>
      <c r="AA4627" s="202"/>
      <c r="AB4627" s="211"/>
      <c r="AC4627" s="249" t="str">
        <f>IF(B4627="","",(IFERROR(VLOOKUP(B4627,Projecten!A$4:X$9452,5,FALSE),"niet bekend")))</f>
        <v/>
      </c>
      <c r="AD4627" s="213" t="str">
        <f>IF(AC4627="","",(IF(F4627=0,AF4627,(F4627/AC4627*AF4627))))</f>
        <v/>
      </c>
      <c r="AE4627" s="213" t="str">
        <f>IF(B4627="","",(IFERROR(VLOOKUP(B4627,Projecten!A$4:X$9452,23,FALSE),"niet bekend")))</f>
        <v/>
      </c>
      <c r="AF4627" s="213" t="str">
        <f>IF(B4627="","",(IFERROR(VLOOKUP(B4627,Projecten!A$4:X$9452,12,FALSE),"niet bekend")))</f>
        <v/>
      </c>
      <c r="AG4627" s="209"/>
    </row>
    <row r="4628" spans="1:33" s="259" customFormat="1" x14ac:dyDescent="0.2">
      <c r="A4628" s="202"/>
      <c r="B4628" s="250"/>
      <c r="C4628" s="251"/>
      <c r="D4628" s="252"/>
      <c r="E4628" s="239"/>
      <c r="F4628" s="239"/>
      <c r="G4628" s="239"/>
      <c r="H4628" s="239"/>
      <c r="I4628" s="239"/>
      <c r="J4628" s="253"/>
      <c r="K4628" s="253"/>
      <c r="L4628" s="253"/>
      <c r="M4628" s="253"/>
      <c r="N4628" s="254"/>
      <c r="O4628" s="254"/>
      <c r="P4628" s="254"/>
      <c r="Q4628" s="254"/>
      <c r="R4628" s="254"/>
      <c r="S4628" s="243">
        <v>2019</v>
      </c>
      <c r="T4628" s="253"/>
      <c r="U4628" s="255"/>
      <c r="V4628" s="256"/>
      <c r="W4628" s="260"/>
      <c r="X4628" s="239"/>
      <c r="Y4628" s="257"/>
      <c r="Z4628" s="239"/>
      <c r="AA4628" s="239"/>
      <c r="AB4628" s="258"/>
      <c r="AC4628" s="249" t="str">
        <f>IF(B4628="","",(IFERROR(VLOOKUP(B4628,Projecten!A$4:X$9452,5,FALSE),"niet bekend")))</f>
        <v/>
      </c>
      <c r="AD4628" s="213" t="str">
        <f>IF(AC4628="","",(IF(F4628=0,AF4628,(F4628/AC4628*AF4628))))</f>
        <v/>
      </c>
      <c r="AE4628" s="213" t="str">
        <f>IF(B4628="","",(IFERROR(VLOOKUP(B4628,Projecten!A$4:X$9452,23,FALSE),"niet bekend")))</f>
        <v/>
      </c>
      <c r="AF4628" s="213" t="str">
        <f>IF(B4628="","",(IFERROR(VLOOKUP(B4628,Projecten!A$4:X$9452,12,FALSE),"niet bekend")))</f>
        <v/>
      </c>
    </row>
    <row r="4629" spans="1:33" s="347" customFormat="1" x14ac:dyDescent="0.2">
      <c r="A4629" s="337">
        <v>49791</v>
      </c>
      <c r="B4629" s="338"/>
      <c r="C4629" s="252"/>
      <c r="D4629" s="252" t="s">
        <v>7159</v>
      </c>
      <c r="E4629" s="337"/>
      <c r="F4629" s="337"/>
      <c r="G4629" s="337"/>
      <c r="H4629" s="337"/>
      <c r="I4629" s="337"/>
      <c r="J4629" s="339"/>
      <c r="K4629" s="339"/>
      <c r="L4629" s="339"/>
      <c r="M4629" s="339"/>
      <c r="N4629" s="340"/>
      <c r="O4629" s="340"/>
      <c r="P4629" s="340"/>
      <c r="Q4629" s="340"/>
      <c r="R4629" s="340"/>
      <c r="S4629" s="252"/>
      <c r="T4629" s="341"/>
      <c r="U4629" s="342"/>
      <c r="V4629" s="343"/>
      <c r="W4629" s="344"/>
      <c r="X4629" s="344"/>
      <c r="Y4629" s="331">
        <v>0</v>
      </c>
      <c r="Z4629" s="337"/>
      <c r="AA4629" s="337"/>
      <c r="AB4629" s="345"/>
      <c r="AC4629" s="346"/>
      <c r="AD4629" s="213"/>
      <c r="AE4629" s="213"/>
      <c r="AF4629" s="213"/>
    </row>
    <row r="4630" spans="1:33" s="347" customFormat="1" x14ac:dyDescent="0.2">
      <c r="A4630" s="337">
        <v>49792</v>
      </c>
      <c r="B4630" s="338"/>
      <c r="C4630" s="252"/>
      <c r="D4630" s="252" t="s">
        <v>7115</v>
      </c>
      <c r="E4630" s="337"/>
      <c r="F4630" s="337"/>
      <c r="G4630" s="337"/>
      <c r="H4630" s="337"/>
      <c r="I4630" s="337"/>
      <c r="J4630" s="339"/>
      <c r="K4630" s="339"/>
      <c r="L4630" s="339"/>
      <c r="M4630" s="339"/>
      <c r="N4630" s="340"/>
      <c r="O4630" s="340"/>
      <c r="P4630" s="340"/>
      <c r="Q4630" s="340"/>
      <c r="R4630" s="340"/>
      <c r="S4630" s="252"/>
      <c r="T4630" s="341"/>
      <c r="U4630" s="342"/>
      <c r="V4630" s="343"/>
      <c r="W4630" s="344"/>
      <c r="X4630" s="344"/>
      <c r="Y4630" s="331">
        <v>29.75</v>
      </c>
      <c r="Z4630" s="337"/>
      <c r="AA4630" s="337"/>
      <c r="AB4630" s="345"/>
      <c r="AC4630" s="346"/>
      <c r="AD4630" s="213"/>
      <c r="AE4630" s="213"/>
      <c r="AF4630" s="213"/>
    </row>
    <row r="4631" spans="1:33" x14ac:dyDescent="0.2">
      <c r="A4631" s="202">
        <v>49793</v>
      </c>
      <c r="B4631" s="261"/>
      <c r="C4631" s="243"/>
      <c r="D4631" s="252" t="s">
        <v>6988</v>
      </c>
      <c r="F4631" s="202"/>
      <c r="J4631" s="263"/>
      <c r="K4631" s="263"/>
      <c r="L4631" s="263"/>
      <c r="M4631" s="263"/>
      <c r="S4631" s="243"/>
      <c r="T4631" s="244"/>
      <c r="U4631" s="245"/>
      <c r="V4631" s="246"/>
      <c r="W4631" s="265"/>
      <c r="X4631" s="265"/>
      <c r="Y4631" s="257">
        <v>0</v>
      </c>
      <c r="Z4631" s="202"/>
      <c r="AA4631" s="202"/>
      <c r="AB4631" s="211"/>
      <c r="AC4631" s="268"/>
      <c r="AG4631" s="209"/>
    </row>
    <row r="4632" spans="1:33" x14ac:dyDescent="0.2">
      <c r="A4632" s="202">
        <v>49794</v>
      </c>
      <c r="B4632" s="261"/>
      <c r="C4632" s="243"/>
      <c r="D4632" s="252" t="s">
        <v>7154</v>
      </c>
      <c r="F4632" s="202"/>
      <c r="J4632" s="263"/>
      <c r="K4632" s="263"/>
      <c r="L4632" s="263"/>
      <c r="M4632" s="263"/>
      <c r="S4632" s="243"/>
      <c r="T4632" s="244"/>
      <c r="U4632" s="245"/>
      <c r="V4632" s="246"/>
      <c r="W4632" s="265"/>
      <c r="X4632" s="265"/>
      <c r="Y4632" s="257">
        <v>8.25</v>
      </c>
      <c r="Z4632" s="202"/>
      <c r="AA4632" s="202"/>
      <c r="AB4632" s="211"/>
      <c r="AC4632" s="268"/>
      <c r="AG4632" s="209"/>
    </row>
    <row r="4633" spans="1:33" x14ac:dyDescent="0.2">
      <c r="A4633" s="202">
        <v>49795</v>
      </c>
      <c r="B4633" s="261"/>
      <c r="C4633" s="243"/>
      <c r="D4633" s="252" t="s">
        <v>7156</v>
      </c>
      <c r="F4633" s="202"/>
      <c r="J4633" s="263"/>
      <c r="K4633" s="263"/>
      <c r="L4633" s="263"/>
      <c r="M4633" s="263"/>
      <c r="S4633" s="243"/>
      <c r="T4633" s="244"/>
      <c r="U4633" s="245"/>
      <c r="V4633" s="246"/>
      <c r="W4633" s="265"/>
      <c r="X4633" s="265"/>
      <c r="Y4633" s="257">
        <v>10.5</v>
      </c>
      <c r="Z4633" s="202"/>
      <c r="AA4633" s="202"/>
      <c r="AB4633" s="211"/>
      <c r="AC4633" s="268"/>
      <c r="AG4633" s="209"/>
    </row>
    <row r="4634" spans="1:33" s="259" customFormat="1" x14ac:dyDescent="0.2">
      <c r="A4634" s="202">
        <v>49796</v>
      </c>
      <c r="B4634" s="250"/>
      <c r="C4634" s="251"/>
      <c r="D4634" s="252" t="s">
        <v>7070</v>
      </c>
      <c r="E4634" s="239"/>
      <c r="F4634" s="239"/>
      <c r="G4634" s="239"/>
      <c r="H4634" s="239"/>
      <c r="I4634" s="239"/>
      <c r="J4634" s="253"/>
      <c r="K4634" s="253"/>
      <c r="L4634" s="253"/>
      <c r="M4634" s="253"/>
      <c r="N4634" s="254"/>
      <c r="O4634" s="254"/>
      <c r="P4634" s="254"/>
      <c r="Q4634" s="254"/>
      <c r="R4634" s="254"/>
      <c r="S4634" s="243"/>
      <c r="T4634" s="253"/>
      <c r="U4634" s="255"/>
      <c r="V4634" s="256"/>
      <c r="W4634" s="260"/>
      <c r="X4634" s="239"/>
      <c r="Y4634" s="257">
        <v>0</v>
      </c>
      <c r="Z4634" s="239"/>
      <c r="AA4634" s="239"/>
      <c r="AB4634" s="258"/>
      <c r="AC4634" s="249" t="str">
        <f>IF(B4634="","",(IFERROR(VLOOKUP(B4634,Projecten!A$4:X$9452,5,FALSE),"niet bekend")))</f>
        <v/>
      </c>
      <c r="AD4634" s="213" t="str">
        <f>IF(AC4634="","",(IF(F4634=0,AF4634,(F4634/AC4634*AF4634))))</f>
        <v/>
      </c>
      <c r="AE4634" s="213" t="str">
        <f>IF(B4634="","",(IFERROR(VLOOKUP(B4634,Projecten!A$4:X$9452,23,FALSE),"niet bekend")))</f>
        <v/>
      </c>
      <c r="AF4634" s="213" t="str">
        <f>IF(B4634="","",(IFERROR(VLOOKUP(B4634,Projecten!A$4:X$9452,12,FALSE),"niet bekend")))</f>
        <v/>
      </c>
    </row>
    <row r="4635" spans="1:33" s="259" customFormat="1" x14ac:dyDescent="0.2">
      <c r="A4635" s="202">
        <v>49797</v>
      </c>
      <c r="B4635" s="250"/>
      <c r="C4635" s="251"/>
      <c r="D4635" s="252" t="s">
        <v>4759</v>
      </c>
      <c r="E4635" s="239"/>
      <c r="F4635" s="239"/>
      <c r="G4635" s="239"/>
      <c r="H4635" s="239"/>
      <c r="I4635" s="239"/>
      <c r="J4635" s="253"/>
      <c r="K4635" s="253"/>
      <c r="L4635" s="253"/>
      <c r="M4635" s="253"/>
      <c r="N4635" s="254"/>
      <c r="O4635" s="254"/>
      <c r="P4635" s="254"/>
      <c r="Q4635" s="254"/>
      <c r="R4635" s="254"/>
      <c r="S4635" s="243"/>
      <c r="T4635" s="253"/>
      <c r="U4635" s="255"/>
      <c r="V4635" s="256"/>
      <c r="W4635" s="260"/>
      <c r="X4635" s="239"/>
      <c r="Y4635" s="257">
        <v>8.25</v>
      </c>
      <c r="Z4635" s="239"/>
      <c r="AA4635" s="239"/>
      <c r="AB4635" s="258"/>
      <c r="AC4635" s="249"/>
      <c r="AD4635" s="213"/>
      <c r="AE4635" s="213"/>
      <c r="AF4635" s="213"/>
    </row>
    <row r="4636" spans="1:33" s="259" customFormat="1" x14ac:dyDescent="0.2">
      <c r="A4636" s="202">
        <v>49798</v>
      </c>
      <c r="B4636" s="250"/>
      <c r="C4636" s="251"/>
      <c r="D4636" s="252" t="s">
        <v>7171</v>
      </c>
      <c r="E4636" s="239"/>
      <c r="F4636" s="239"/>
      <c r="G4636" s="239"/>
      <c r="H4636" s="239"/>
      <c r="I4636" s="239"/>
      <c r="J4636" s="253"/>
      <c r="K4636" s="253"/>
      <c r="L4636" s="253"/>
      <c r="M4636" s="253"/>
      <c r="N4636" s="254"/>
      <c r="O4636" s="254"/>
      <c r="P4636" s="254"/>
      <c r="Q4636" s="254"/>
      <c r="R4636" s="254"/>
      <c r="S4636" s="243"/>
      <c r="T4636" s="253"/>
      <c r="U4636" s="255"/>
      <c r="V4636" s="256"/>
      <c r="W4636" s="260"/>
      <c r="X4636" s="239"/>
      <c r="Y4636" s="257">
        <v>24.75</v>
      </c>
      <c r="Z4636" s="239"/>
      <c r="AA4636" s="239"/>
      <c r="AB4636" s="258"/>
      <c r="AC4636" s="249"/>
      <c r="AD4636" s="213"/>
      <c r="AE4636" s="213"/>
      <c r="AF4636" s="213"/>
    </row>
    <row r="4637" spans="1:33" s="259" customFormat="1" x14ac:dyDescent="0.2">
      <c r="A4637" s="202">
        <v>49799</v>
      </c>
      <c r="B4637" s="250"/>
      <c r="C4637" s="251"/>
      <c r="D4637" s="252" t="s">
        <v>7169</v>
      </c>
      <c r="E4637" s="239"/>
      <c r="F4637" s="239"/>
      <c r="G4637" s="239"/>
      <c r="H4637" s="239"/>
      <c r="I4637" s="239"/>
      <c r="J4637" s="253"/>
      <c r="K4637" s="253"/>
      <c r="L4637" s="253"/>
      <c r="M4637" s="253"/>
      <c r="N4637" s="254"/>
      <c r="O4637" s="254"/>
      <c r="P4637" s="254"/>
      <c r="Q4637" s="254"/>
      <c r="R4637" s="254"/>
      <c r="S4637" s="243"/>
      <c r="T4637" s="253"/>
      <c r="U4637" s="255"/>
      <c r="V4637" s="256"/>
      <c r="W4637" s="260"/>
      <c r="X4637" s="239"/>
      <c r="Y4637" s="257">
        <v>21.5</v>
      </c>
      <c r="Z4637" s="239"/>
      <c r="AA4637" s="239"/>
      <c r="AB4637" s="258"/>
      <c r="AC4637" s="249"/>
      <c r="AD4637" s="213"/>
      <c r="AE4637" s="213"/>
      <c r="AF4637" s="213"/>
    </row>
    <row r="4638" spans="1:33" x14ac:dyDescent="0.2">
      <c r="A4638" s="202">
        <v>49800</v>
      </c>
      <c r="B4638" s="261"/>
      <c r="C4638" s="243"/>
      <c r="D4638" s="252" t="s">
        <v>7000</v>
      </c>
      <c r="F4638" s="202"/>
      <c r="J4638" s="263"/>
      <c r="K4638" s="263"/>
      <c r="L4638" s="263"/>
      <c r="M4638" s="263"/>
      <c r="S4638" s="243"/>
      <c r="T4638" s="244"/>
      <c r="U4638" s="245"/>
      <c r="V4638" s="246"/>
      <c r="W4638" s="265"/>
      <c r="X4638" s="265"/>
      <c r="Y4638" s="257">
        <v>17</v>
      </c>
      <c r="Z4638" s="202"/>
      <c r="AA4638" s="202"/>
      <c r="AB4638" s="211"/>
      <c r="AC4638" s="268"/>
      <c r="AG4638" s="209"/>
    </row>
    <row r="4639" spans="1:33" x14ac:dyDescent="0.2">
      <c r="A4639" s="202">
        <v>49801</v>
      </c>
      <c r="B4639" s="261"/>
      <c r="C4639" s="243"/>
      <c r="D4639" s="252" t="s">
        <v>7181</v>
      </c>
      <c r="F4639" s="202"/>
      <c r="J4639" s="263"/>
      <c r="K4639" s="263"/>
      <c r="L4639" s="263"/>
      <c r="M4639" s="263"/>
      <c r="S4639" s="243"/>
      <c r="T4639" s="244"/>
      <c r="U4639" s="245"/>
      <c r="V4639" s="246"/>
      <c r="W4639" s="265"/>
      <c r="X4639" s="265"/>
      <c r="Y4639" s="257">
        <v>30</v>
      </c>
      <c r="Z4639" s="202"/>
      <c r="AA4639" s="202"/>
      <c r="AB4639" s="211"/>
      <c r="AC4639" s="268"/>
      <c r="AG4639" s="209"/>
    </row>
    <row r="4640" spans="1:33" x14ac:dyDescent="0.2">
      <c r="A4640" s="202"/>
      <c r="B4640" s="261"/>
      <c r="C4640" s="243"/>
      <c r="F4640" s="202"/>
      <c r="J4640" s="263"/>
      <c r="K4640" s="263"/>
      <c r="L4640" s="263"/>
      <c r="M4640" s="263"/>
      <c r="S4640" s="243"/>
      <c r="T4640" s="244"/>
      <c r="U4640" s="245"/>
      <c r="V4640" s="246"/>
      <c r="X4640" s="265"/>
      <c r="Y4640" s="257"/>
      <c r="Z4640" s="202"/>
      <c r="AA4640" s="202"/>
      <c r="AB4640" s="211"/>
      <c r="AC4640" s="268" t="str">
        <f>IF(B4640="","",(IFERROR(VLOOKUP(B4640,Projecten!A$4:X$9452,5,FALSE),"niet bekend")))</f>
        <v/>
      </c>
      <c r="AD4640" s="213" t="str">
        <f t="shared" ref="AD4640:AD4651" si="295">IF(AC4640="","",(IF(F4640=0,AF4640,(F4640/AC4640*AF4640))))</f>
        <v/>
      </c>
      <c r="AE4640" s="213" t="str">
        <f>IF(B4640="","",(IFERROR(VLOOKUP(B4640,Projecten!A$4:X$9452,23,FALSE),"niet bekend")))</f>
        <v/>
      </c>
      <c r="AF4640" s="213" t="str">
        <f>IF(B4640="","",(IFERROR(VLOOKUP(B4640,Projecten!A$4:X$9452,12,FALSE),"niet bekend")))</f>
        <v/>
      </c>
      <c r="AG4640" s="209"/>
    </row>
    <row r="4641" spans="1:33" s="297" customFormat="1" x14ac:dyDescent="0.2">
      <c r="A4641" s="288">
        <v>49802</v>
      </c>
      <c r="B4641" s="289">
        <v>20190099</v>
      </c>
      <c r="C4641" s="271">
        <v>122768</v>
      </c>
      <c r="D4641" s="271" t="s">
        <v>7092</v>
      </c>
      <c r="E4641" s="288" t="s">
        <v>352</v>
      </c>
      <c r="F4641" s="288">
        <v>1</v>
      </c>
      <c r="G4641" s="288">
        <v>10</v>
      </c>
      <c r="H4641" s="288">
        <v>4</v>
      </c>
      <c r="I4641" s="288">
        <v>5</v>
      </c>
      <c r="J4641" s="313">
        <v>43552</v>
      </c>
      <c r="K4641" s="313">
        <v>43549</v>
      </c>
      <c r="L4641" s="290" t="s">
        <v>1485</v>
      </c>
      <c r="M4641" s="290" t="s">
        <v>1485</v>
      </c>
      <c r="N4641" s="291" t="s">
        <v>47</v>
      </c>
      <c r="O4641" s="291" t="s">
        <v>47</v>
      </c>
      <c r="P4641" s="291" t="s">
        <v>47</v>
      </c>
      <c r="Q4641" s="291" t="s">
        <v>47</v>
      </c>
      <c r="R4641" s="291" t="s">
        <v>47</v>
      </c>
      <c r="S4641" s="271"/>
      <c r="T4641" s="1387" t="s">
        <v>47</v>
      </c>
      <c r="U4641" s="245" t="s">
        <v>6943</v>
      </c>
      <c r="V4641" s="246"/>
      <c r="W4641" s="202" t="s">
        <v>6781</v>
      </c>
      <c r="X4641" s="265" t="s">
        <v>7153</v>
      </c>
      <c r="Y4641" s="248">
        <v>30</v>
      </c>
      <c r="Z4641" s="288"/>
      <c r="AA4641" s="288"/>
      <c r="AB4641" s="296"/>
      <c r="AC4641" s="268">
        <f>IF(B4641="","",(IFERROR(VLOOKUP(B4641,Projecten!A$4:X$9452,5,FALSE),"niet bekend")))</f>
        <v>1</v>
      </c>
      <c r="AD4641" s="213">
        <f t="shared" si="295"/>
        <v>6051.02</v>
      </c>
      <c r="AE4641" s="213">
        <f>IF(B4641="","",(IFERROR(VLOOKUP(B4641,Projecten!A$4:X$9452,23,FALSE),"niet bekend")))</f>
        <v>6051.02</v>
      </c>
      <c r="AF4641" s="213">
        <f>IF(B4641="","",(IFERROR(VLOOKUP(B4641,Projecten!A$4:X$9452,12,FALSE),"niet bekend")))</f>
        <v>6051.02</v>
      </c>
    </row>
    <row r="4642" spans="1:33" s="297" customFormat="1" x14ac:dyDescent="0.2">
      <c r="A4642" s="288">
        <v>49803</v>
      </c>
      <c r="B4642" s="289">
        <v>2018721</v>
      </c>
      <c r="C4642" s="271">
        <v>122770</v>
      </c>
      <c r="D4642" s="271" t="s">
        <v>6141</v>
      </c>
      <c r="E4642" s="288" t="s">
        <v>26</v>
      </c>
      <c r="F4642" s="288">
        <v>1</v>
      </c>
      <c r="G4642" s="288">
        <v>11</v>
      </c>
      <c r="H4642" s="288">
        <v>6</v>
      </c>
      <c r="I4642" s="288">
        <v>3</v>
      </c>
      <c r="J4642" s="315">
        <v>43539</v>
      </c>
      <c r="K4642" s="315">
        <v>43523</v>
      </c>
      <c r="L4642" s="290" t="s">
        <v>1485</v>
      </c>
      <c r="M4642" s="290" t="s">
        <v>1485</v>
      </c>
      <c r="N4642" s="291" t="s">
        <v>47</v>
      </c>
      <c r="O4642" s="291" t="s">
        <v>47</v>
      </c>
      <c r="P4642" s="291" t="s">
        <v>47</v>
      </c>
      <c r="Q4642" s="291" t="s">
        <v>47</v>
      </c>
      <c r="R4642" s="291" t="s">
        <v>47</v>
      </c>
      <c r="S4642" s="271"/>
      <c r="T4642" s="1387" t="s">
        <v>47</v>
      </c>
      <c r="U4642" s="245" t="s">
        <v>6830</v>
      </c>
      <c r="V4642" s="246"/>
      <c r="W4642" s="202" t="s">
        <v>2265</v>
      </c>
      <c r="X4642" s="265" t="s">
        <v>1250</v>
      </c>
      <c r="Y4642" s="248">
        <v>21</v>
      </c>
      <c r="Z4642" s="288"/>
      <c r="AA4642" s="288"/>
      <c r="AB4642" s="296"/>
      <c r="AC4642" s="268">
        <f>IF(B4642="","",(IFERROR(VLOOKUP(B4642,Projecten!A$4:X$9452,5,FALSE),"niet bekend")))</f>
        <v>1</v>
      </c>
      <c r="AD4642" s="213">
        <f t="shared" si="295"/>
        <v>4175</v>
      </c>
      <c r="AE4642" s="213">
        <f>IF(B4642="","",(IFERROR(VLOOKUP(B4642,Projecten!A$4:X$9452,23,FALSE),"niet bekend")))</f>
        <v>4175</v>
      </c>
      <c r="AF4642" s="213">
        <f>IF(B4642="","",(IFERROR(VLOOKUP(B4642,Projecten!A$4:X$9452,12,FALSE),"niet bekend")))</f>
        <v>4175</v>
      </c>
    </row>
    <row r="4643" spans="1:33" x14ac:dyDescent="0.2">
      <c r="A4643" s="202">
        <v>49804</v>
      </c>
      <c r="B4643" s="261">
        <v>20190193</v>
      </c>
      <c r="C4643" s="243">
        <v>122772</v>
      </c>
      <c r="D4643" s="243">
        <v>702719</v>
      </c>
      <c r="E4643" s="202" t="s">
        <v>26</v>
      </c>
      <c r="F4643" s="202">
        <v>1</v>
      </c>
      <c r="G4643" s="202">
        <v>7</v>
      </c>
      <c r="H4643" s="202">
        <v>6</v>
      </c>
      <c r="I4643" s="202">
        <v>2</v>
      </c>
      <c r="J4643" s="262">
        <v>43536</v>
      </c>
      <c r="K4643" s="262">
        <v>0.54375000000000007</v>
      </c>
      <c r="L4643" s="263" t="s">
        <v>1485</v>
      </c>
      <c r="M4643" s="263" t="s">
        <v>1485</v>
      </c>
      <c r="N4643" s="254" t="s">
        <v>47</v>
      </c>
      <c r="O4643" s="254" t="s">
        <v>47</v>
      </c>
      <c r="P4643" s="254" t="s">
        <v>47</v>
      </c>
      <c r="Q4643" s="254" t="s">
        <v>47</v>
      </c>
      <c r="R4643" s="254" t="s">
        <v>47</v>
      </c>
      <c r="S4643" s="243"/>
      <c r="T4643" s="1387" t="s">
        <v>47</v>
      </c>
      <c r="U4643" s="245" t="s">
        <v>6954</v>
      </c>
      <c r="V4643" s="246"/>
      <c r="W4643" s="202" t="s">
        <v>162</v>
      </c>
      <c r="X4643" s="265" t="s">
        <v>1250</v>
      </c>
      <c r="Y4643" s="248">
        <v>15</v>
      </c>
      <c r="Z4643" s="202"/>
      <c r="AA4643" s="202"/>
      <c r="AB4643" s="211"/>
      <c r="AC4643" s="268">
        <f>IF(B4643="","",(IFERROR(VLOOKUP(B4643,Projecten!A$4:X$9452,5,FALSE),"niet bekend")))</f>
        <v>1</v>
      </c>
      <c r="AD4643" s="213">
        <f t="shared" si="295"/>
        <v>2758.6</v>
      </c>
      <c r="AE4643" s="213">
        <f>IF(B4643="","",(IFERROR(VLOOKUP(B4643,Projecten!A$4:X$9452,23,FALSE),"niet bekend")))</f>
        <v>2758.6</v>
      </c>
      <c r="AF4643" s="213">
        <f>IF(B4643="","",(IFERROR(VLOOKUP(B4643,Projecten!A$4:X$9452,12,FALSE),"niet bekend")))</f>
        <v>2758.6</v>
      </c>
      <c r="AG4643" s="330"/>
    </row>
    <row r="4644" spans="1:33" x14ac:dyDescent="0.2">
      <c r="A4644" s="202">
        <v>49805</v>
      </c>
      <c r="B4644" s="261">
        <v>20190194</v>
      </c>
      <c r="C4644" s="243">
        <v>122772</v>
      </c>
      <c r="D4644" s="243">
        <v>702819</v>
      </c>
      <c r="E4644" s="202" t="s">
        <v>26</v>
      </c>
      <c r="F4644" s="202">
        <v>1</v>
      </c>
      <c r="G4644" s="202">
        <v>7</v>
      </c>
      <c r="H4644" s="202">
        <v>6</v>
      </c>
      <c r="I4644" s="202">
        <v>2</v>
      </c>
      <c r="J4644" s="262">
        <v>43536</v>
      </c>
      <c r="K4644" s="262">
        <v>43537</v>
      </c>
      <c r="L4644" s="263" t="s">
        <v>1485</v>
      </c>
      <c r="M4644" s="263" t="s">
        <v>1485</v>
      </c>
      <c r="N4644" s="254" t="s">
        <v>47</v>
      </c>
      <c r="O4644" s="254" t="s">
        <v>47</v>
      </c>
      <c r="P4644" s="254" t="s">
        <v>47</v>
      </c>
      <c r="Q4644" s="254" t="s">
        <v>47</v>
      </c>
      <c r="R4644" s="254" t="s">
        <v>47</v>
      </c>
      <c r="S4644" s="243"/>
      <c r="T4644" s="1387" t="s">
        <v>47</v>
      </c>
      <c r="U4644" s="245" t="s">
        <v>6954</v>
      </c>
      <c r="V4644" s="246"/>
      <c r="W4644" s="202" t="s">
        <v>162</v>
      </c>
      <c r="X4644" s="265" t="s">
        <v>1250</v>
      </c>
      <c r="Y4644" s="248">
        <v>15</v>
      </c>
      <c r="Z4644" s="202"/>
      <c r="AA4644" s="202"/>
      <c r="AB4644" s="211"/>
      <c r="AC4644" s="268">
        <f>IF(B4644="","",(IFERROR(VLOOKUP(B4644,Projecten!A$4:X$9452,5,FALSE),"niet bekend")))</f>
        <v>1</v>
      </c>
      <c r="AD4644" s="213">
        <f t="shared" si="295"/>
        <v>2758.6</v>
      </c>
      <c r="AE4644" s="213">
        <f>IF(B4644="","",(IFERROR(VLOOKUP(B4644,Projecten!A$4:X$9452,23,FALSE),"niet bekend")))</f>
        <v>2758.6</v>
      </c>
      <c r="AF4644" s="213">
        <f>IF(B4644="","",(IFERROR(VLOOKUP(B4644,Projecten!A$4:X$9452,12,FALSE),"niet bekend")))</f>
        <v>2758.6</v>
      </c>
      <c r="AG4644" s="330"/>
    </row>
    <row r="4645" spans="1:33" x14ac:dyDescent="0.2">
      <c r="A4645" s="202">
        <v>49806</v>
      </c>
      <c r="B4645" s="261">
        <v>20190195</v>
      </c>
      <c r="C4645" s="243">
        <v>122772</v>
      </c>
      <c r="D4645" s="243">
        <v>789719</v>
      </c>
      <c r="E4645" s="202" t="s">
        <v>26</v>
      </c>
      <c r="F4645" s="202">
        <v>1</v>
      </c>
      <c r="G4645" s="202">
        <v>7</v>
      </c>
      <c r="H4645" s="202">
        <v>6</v>
      </c>
      <c r="I4645" s="202">
        <v>2</v>
      </c>
      <c r="J4645" s="262">
        <v>43536</v>
      </c>
      <c r="K4645" s="262">
        <v>43537</v>
      </c>
      <c r="L4645" s="263" t="s">
        <v>1485</v>
      </c>
      <c r="M4645" s="263" t="s">
        <v>1485</v>
      </c>
      <c r="N4645" s="254" t="s">
        <v>47</v>
      </c>
      <c r="O4645" s="254" t="s">
        <v>47</v>
      </c>
      <c r="P4645" s="254" t="s">
        <v>47</v>
      </c>
      <c r="Q4645" s="254" t="s">
        <v>47</v>
      </c>
      <c r="R4645" s="254" t="s">
        <v>47</v>
      </c>
      <c r="S4645" s="243"/>
      <c r="T4645" s="1387" t="s">
        <v>47</v>
      </c>
      <c r="U4645" s="245" t="s">
        <v>6954</v>
      </c>
      <c r="V4645" s="246"/>
      <c r="W4645" s="202" t="s">
        <v>162</v>
      </c>
      <c r="X4645" s="265" t="s">
        <v>1250</v>
      </c>
      <c r="Y4645" s="248">
        <v>15</v>
      </c>
      <c r="Z4645" s="202"/>
      <c r="AA4645" s="202"/>
      <c r="AB4645" s="211"/>
      <c r="AC4645" s="268">
        <f>IF(B4645="","",(IFERROR(VLOOKUP(B4645,Projecten!A$4:X$9452,5,FALSE),"niet bekend")))</f>
        <v>1</v>
      </c>
      <c r="AD4645" s="213">
        <f t="shared" si="295"/>
        <v>2758.6</v>
      </c>
      <c r="AE4645" s="213">
        <f>IF(B4645="","",(IFERROR(VLOOKUP(B4645,Projecten!A$4:X$9452,23,FALSE),"niet bekend")))</f>
        <v>2758.6</v>
      </c>
      <c r="AF4645" s="213">
        <f>IF(B4645="","",(IFERROR(VLOOKUP(B4645,Projecten!A$4:X$9452,12,FALSE),"niet bekend")))</f>
        <v>2758.6</v>
      </c>
      <c r="AG4645" s="330"/>
    </row>
    <row r="4646" spans="1:33" x14ac:dyDescent="0.2">
      <c r="A4646" s="202">
        <v>49807</v>
      </c>
      <c r="B4646" s="261" t="s">
        <v>6970</v>
      </c>
      <c r="C4646" s="243" t="s">
        <v>7087</v>
      </c>
      <c r="D4646" s="243">
        <v>792919</v>
      </c>
      <c r="E4646" s="202" t="s">
        <v>26</v>
      </c>
      <c r="F4646" s="202">
        <v>1</v>
      </c>
      <c r="G4646" s="202">
        <v>7</v>
      </c>
      <c r="H4646" s="202">
        <v>4</v>
      </c>
      <c r="I4646" s="202">
        <v>3</v>
      </c>
      <c r="J4646" s="262">
        <v>43536</v>
      </c>
      <c r="K4646" s="262">
        <v>43537</v>
      </c>
      <c r="L4646" s="263" t="s">
        <v>1485</v>
      </c>
      <c r="M4646" s="263" t="s">
        <v>1485</v>
      </c>
      <c r="N4646" s="254" t="s">
        <v>47</v>
      </c>
      <c r="O4646" s="254" t="s">
        <v>47</v>
      </c>
      <c r="P4646" s="254" t="s">
        <v>47</v>
      </c>
      <c r="Q4646" s="254" t="s">
        <v>47</v>
      </c>
      <c r="R4646" s="254" t="s">
        <v>47</v>
      </c>
      <c r="S4646" s="243"/>
      <c r="T4646" s="1387" t="s">
        <v>47</v>
      </c>
      <c r="U4646" s="245" t="s">
        <v>6954</v>
      </c>
      <c r="V4646" s="246"/>
      <c r="W4646" s="202" t="s">
        <v>162</v>
      </c>
      <c r="X4646" s="265" t="s">
        <v>1250</v>
      </c>
      <c r="Y4646" s="248">
        <v>27</v>
      </c>
      <c r="Z4646" s="202"/>
      <c r="AA4646" s="202"/>
      <c r="AB4646" s="211"/>
      <c r="AC4646" s="268">
        <f>IF(B4646="","",(IFERROR(VLOOKUP(B4646,Projecten!A$4:X$9452,5,FALSE),"niet bekend")))</f>
        <v>1</v>
      </c>
      <c r="AD4646" s="213">
        <f t="shared" si="295"/>
        <v>5708.1530000000002</v>
      </c>
      <c r="AE4646" s="213">
        <f>IF(B4646="","",(IFERROR(VLOOKUP(B4646,Projecten!A$4:X$9452,23,FALSE),"niet bekend")))</f>
        <v>5708.15</v>
      </c>
      <c r="AF4646" s="213">
        <f>IF(B4646="","",(IFERROR(VLOOKUP(B4646,Projecten!A$4:X$9452,12,FALSE),"niet bekend")))</f>
        <v>5708.1530000000002</v>
      </c>
      <c r="AG4646" s="330"/>
    </row>
    <row r="4647" spans="1:33" x14ac:dyDescent="0.2">
      <c r="A4647" s="202">
        <v>49808</v>
      </c>
      <c r="B4647" s="261" t="s">
        <v>6971</v>
      </c>
      <c r="C4647" s="243" t="s">
        <v>7087</v>
      </c>
      <c r="D4647" s="243">
        <v>793019</v>
      </c>
      <c r="E4647" s="202" t="s">
        <v>26</v>
      </c>
      <c r="F4647" s="202">
        <v>1</v>
      </c>
      <c r="G4647" s="202">
        <v>7</v>
      </c>
      <c r="H4647" s="202">
        <v>4</v>
      </c>
      <c r="I4647" s="202">
        <v>3</v>
      </c>
      <c r="J4647" s="262">
        <v>43536</v>
      </c>
      <c r="K4647" s="262">
        <v>43542</v>
      </c>
      <c r="L4647" s="263" t="s">
        <v>1485</v>
      </c>
      <c r="M4647" s="263" t="s">
        <v>1485</v>
      </c>
      <c r="N4647" s="254" t="s">
        <v>47</v>
      </c>
      <c r="O4647" s="254" t="s">
        <v>47</v>
      </c>
      <c r="P4647" s="254" t="s">
        <v>47</v>
      </c>
      <c r="Q4647" s="254" t="s">
        <v>47</v>
      </c>
      <c r="R4647" s="254" t="s">
        <v>47</v>
      </c>
      <c r="S4647" s="243"/>
      <c r="T4647" s="1387" t="s">
        <v>47</v>
      </c>
      <c r="U4647" s="245" t="s">
        <v>6954</v>
      </c>
      <c r="V4647" s="246"/>
      <c r="W4647" s="202" t="s">
        <v>162</v>
      </c>
      <c r="X4647" s="265" t="s">
        <v>1250</v>
      </c>
      <c r="Y4647" s="248">
        <v>27</v>
      </c>
      <c r="Z4647" s="202"/>
      <c r="AA4647" s="202"/>
      <c r="AB4647" s="211"/>
      <c r="AC4647" s="268">
        <f>IF(B4647="","",(IFERROR(VLOOKUP(B4647,Projecten!A$4:X$9452,5,FALSE),"niet bekend")))</f>
        <v>1</v>
      </c>
      <c r="AD4647" s="213">
        <f t="shared" si="295"/>
        <v>5708.1530000000002</v>
      </c>
      <c r="AE4647" s="213">
        <f>IF(B4647="","",(IFERROR(VLOOKUP(B4647,Projecten!A$4:X$9452,23,FALSE),"niet bekend")))</f>
        <v>5708.15</v>
      </c>
      <c r="AF4647" s="213">
        <f>IF(B4647="","",(IFERROR(VLOOKUP(B4647,Projecten!A$4:X$9452,12,FALSE),"niet bekend")))</f>
        <v>5708.1530000000002</v>
      </c>
      <c r="AG4647" s="330"/>
    </row>
    <row r="4648" spans="1:33" x14ac:dyDescent="0.2">
      <c r="A4648" s="202">
        <v>49809</v>
      </c>
      <c r="B4648" s="261">
        <v>20190210</v>
      </c>
      <c r="C4648" s="243">
        <v>122774</v>
      </c>
      <c r="D4648" s="243">
        <v>766719</v>
      </c>
      <c r="E4648" s="202" t="s">
        <v>26</v>
      </c>
      <c r="F4648" s="202">
        <v>1</v>
      </c>
      <c r="G4648" s="202">
        <v>10</v>
      </c>
      <c r="H4648" s="202">
        <v>6</v>
      </c>
      <c r="I4648" s="202">
        <v>2</v>
      </c>
      <c r="J4648" s="262">
        <v>43536</v>
      </c>
      <c r="K4648" s="262">
        <v>43537</v>
      </c>
      <c r="L4648" s="263" t="s">
        <v>1485</v>
      </c>
      <c r="M4648" s="263" t="s">
        <v>1485</v>
      </c>
      <c r="N4648" s="254" t="s">
        <v>47</v>
      </c>
      <c r="O4648" s="254" t="s">
        <v>47</v>
      </c>
      <c r="P4648" s="254" t="s">
        <v>47</v>
      </c>
      <c r="Q4648" s="254" t="s">
        <v>47</v>
      </c>
      <c r="R4648" s="254" t="s">
        <v>47</v>
      </c>
      <c r="S4648" s="243"/>
      <c r="T4648" s="1387" t="s">
        <v>47</v>
      </c>
      <c r="U4648" s="245" t="s">
        <v>6954</v>
      </c>
      <c r="V4648" s="246"/>
      <c r="W4648" s="202" t="s">
        <v>162</v>
      </c>
      <c r="X4648" s="265" t="s">
        <v>1341</v>
      </c>
      <c r="Y4648" s="248">
        <v>16</v>
      </c>
      <c r="Z4648" s="202"/>
      <c r="AA4648" s="202"/>
      <c r="AB4648" s="211"/>
      <c r="AC4648" s="268">
        <f>IF(B4648="","",(IFERROR(VLOOKUP(B4648,Projecten!A$4:X$9452,5,FALSE),"niet bekend")))</f>
        <v>1</v>
      </c>
      <c r="AD4648" s="213">
        <f t="shared" si="295"/>
        <v>3615.73</v>
      </c>
      <c r="AE4648" s="213">
        <f>IF(B4648="","",(IFERROR(VLOOKUP(B4648,Projecten!A$4:X$9452,23,FALSE),"niet bekend")))</f>
        <v>3615.73</v>
      </c>
      <c r="AF4648" s="213">
        <f>IF(B4648="","",(IFERROR(VLOOKUP(B4648,Projecten!A$4:X$9452,12,FALSE),"niet bekend")))</f>
        <v>3615.73</v>
      </c>
      <c r="AG4648" s="330"/>
    </row>
    <row r="4649" spans="1:33" x14ac:dyDescent="0.2">
      <c r="A4649" s="202">
        <v>49810</v>
      </c>
      <c r="B4649" s="261">
        <v>20190211</v>
      </c>
      <c r="C4649" s="243" t="s">
        <v>7088</v>
      </c>
      <c r="D4649" s="243" t="s">
        <v>6985</v>
      </c>
      <c r="E4649" s="202" t="s">
        <v>26</v>
      </c>
      <c r="F4649" s="202">
        <v>1</v>
      </c>
      <c r="G4649" s="202">
        <v>10</v>
      </c>
      <c r="H4649" s="202">
        <v>3</v>
      </c>
      <c r="I4649" s="202">
        <v>4</v>
      </c>
      <c r="J4649" s="262">
        <v>43536</v>
      </c>
      <c r="K4649" s="262">
        <v>43537</v>
      </c>
      <c r="L4649" s="263" t="s">
        <v>1485</v>
      </c>
      <c r="M4649" s="262" t="s">
        <v>4669</v>
      </c>
      <c r="N4649" s="254" t="s">
        <v>47</v>
      </c>
      <c r="O4649" s="254" t="s">
        <v>47</v>
      </c>
      <c r="P4649" s="254" t="s">
        <v>47</v>
      </c>
      <c r="Q4649" s="254" t="s">
        <v>47</v>
      </c>
      <c r="R4649" s="254" t="s">
        <v>47</v>
      </c>
      <c r="S4649" s="243"/>
      <c r="T4649" s="1387" t="s">
        <v>47</v>
      </c>
      <c r="U4649" s="245" t="s">
        <v>6954</v>
      </c>
      <c r="V4649" s="246"/>
      <c r="W4649" s="202" t="s">
        <v>162</v>
      </c>
      <c r="X4649" s="1023" t="s">
        <v>7161</v>
      </c>
      <c r="Y4649" s="248">
        <v>19</v>
      </c>
      <c r="Z4649" s="202"/>
      <c r="AA4649" s="202"/>
      <c r="AB4649" s="211"/>
      <c r="AC4649" s="268">
        <f>IF(B4649="","",(IFERROR(VLOOKUP(B4649,Projecten!A$4:X$9452,5,FALSE),"niet bekend")))</f>
        <v>1</v>
      </c>
      <c r="AD4649" s="213">
        <f t="shared" si="295"/>
        <v>5154.49</v>
      </c>
      <c r="AE4649" s="213">
        <f>IF(B4649="","",(IFERROR(VLOOKUP(B4649,Projecten!A$4:X$9452,23,FALSE),"niet bekend")))</f>
        <v>5154.49</v>
      </c>
      <c r="AF4649" s="213">
        <f>IF(B4649="","",(IFERROR(VLOOKUP(B4649,Projecten!A$4:X$9452,12,FALSE),"niet bekend")))</f>
        <v>5154.49</v>
      </c>
      <c r="AG4649" s="330"/>
    </row>
    <row r="4650" spans="1:33" x14ac:dyDescent="0.2">
      <c r="A4650" s="202">
        <v>49811</v>
      </c>
      <c r="B4650" s="261">
        <v>20190219</v>
      </c>
      <c r="C4650" s="243">
        <v>122774</v>
      </c>
      <c r="D4650" s="243">
        <v>748519</v>
      </c>
      <c r="E4650" s="202" t="s">
        <v>26</v>
      </c>
      <c r="F4650" s="202">
        <v>1</v>
      </c>
      <c r="G4650" s="202">
        <v>8</v>
      </c>
      <c r="H4650" s="202">
        <v>5</v>
      </c>
      <c r="I4650" s="202">
        <v>3</v>
      </c>
      <c r="J4650" s="262">
        <v>43536</v>
      </c>
      <c r="K4650" s="262">
        <v>43537</v>
      </c>
      <c r="L4650" s="263" t="s">
        <v>1485</v>
      </c>
      <c r="M4650" s="263" t="s">
        <v>1485</v>
      </c>
      <c r="N4650" s="254" t="s">
        <v>47</v>
      </c>
      <c r="O4650" s="254" t="s">
        <v>47</v>
      </c>
      <c r="P4650" s="254" t="s">
        <v>47</v>
      </c>
      <c r="Q4650" s="254" t="s">
        <v>47</v>
      </c>
      <c r="R4650" s="254" t="s">
        <v>47</v>
      </c>
      <c r="S4650" s="243"/>
      <c r="T4650" s="1387" t="s">
        <v>47</v>
      </c>
      <c r="U4650" s="245" t="s">
        <v>6954</v>
      </c>
      <c r="V4650" s="246"/>
      <c r="W4650" s="202" t="s">
        <v>162</v>
      </c>
      <c r="X4650" s="265" t="s">
        <v>1250</v>
      </c>
      <c r="Y4650" s="248">
        <v>18</v>
      </c>
      <c r="Z4650" s="202"/>
      <c r="AA4650" s="202"/>
      <c r="AB4650" s="211"/>
      <c r="AC4650" s="268">
        <f>IF(B4650="","",(IFERROR(VLOOKUP(B4650,Projecten!A$4:X$9452,5,FALSE),"niet bekend")))</f>
        <v>1</v>
      </c>
      <c r="AD4650" s="213">
        <f t="shared" si="295"/>
        <v>3685.3</v>
      </c>
      <c r="AE4650" s="213">
        <f>IF(B4650="","",(IFERROR(VLOOKUP(B4650,Projecten!A$4:X$9452,23,FALSE),"niet bekend")))</f>
        <v>3685.3</v>
      </c>
      <c r="AF4650" s="213">
        <f>IF(B4650="","",(IFERROR(VLOOKUP(B4650,Projecten!A$4:X$9452,12,FALSE),"niet bekend")))</f>
        <v>3685.3</v>
      </c>
      <c r="AG4650" s="330"/>
    </row>
    <row r="4651" spans="1:33" x14ac:dyDescent="0.2">
      <c r="A4651" s="202">
        <v>49812</v>
      </c>
      <c r="B4651" s="1645">
        <v>20190200</v>
      </c>
      <c r="C4651" s="126">
        <v>122776</v>
      </c>
      <c r="D4651" s="333" t="s">
        <v>6961</v>
      </c>
      <c r="E4651" s="127" t="s">
        <v>640</v>
      </c>
      <c r="F4651" s="127">
        <v>1</v>
      </c>
      <c r="G4651" s="127">
        <v>10</v>
      </c>
      <c r="H4651" s="127">
        <v>8</v>
      </c>
      <c r="I4651" s="127">
        <v>4</v>
      </c>
      <c r="J4651" s="262">
        <v>43537</v>
      </c>
      <c r="K4651" s="262">
        <v>43537</v>
      </c>
      <c r="L4651" s="1441" t="s">
        <v>1485</v>
      </c>
      <c r="M4651" s="1535" t="s">
        <v>4669</v>
      </c>
      <c r="N4651" s="254" t="s">
        <v>47</v>
      </c>
      <c r="O4651" s="254" t="s">
        <v>47</v>
      </c>
      <c r="P4651" s="254" t="s">
        <v>47</v>
      </c>
      <c r="Q4651" s="254" t="s">
        <v>47</v>
      </c>
      <c r="R4651" s="254" t="s">
        <v>47</v>
      </c>
      <c r="S4651" s="243"/>
      <c r="T4651" s="1387" t="s">
        <v>47</v>
      </c>
      <c r="U4651" s="254" t="s">
        <v>6954</v>
      </c>
      <c r="V4651" s="246"/>
      <c r="W4651" s="202" t="s">
        <v>652</v>
      </c>
      <c r="X4651" s="1023" t="s">
        <v>7168</v>
      </c>
      <c r="Y4651" s="248">
        <v>33</v>
      </c>
      <c r="Z4651" s="202"/>
      <c r="AA4651" s="202"/>
      <c r="AB4651" s="211"/>
      <c r="AC4651" s="268">
        <f>IF(B4651="","",(IFERROR(VLOOKUP(B4651,Projecten!A$4:X$9452,5,FALSE),"niet bekend")))</f>
        <v>1</v>
      </c>
      <c r="AD4651" s="213">
        <f t="shared" si="295"/>
        <v>6620.86</v>
      </c>
      <c r="AE4651" s="213">
        <f>IF(B4651="","",(IFERROR(VLOOKUP(B4651,Projecten!A$4:X$9452,23,FALSE),"niet bekend")))</f>
        <v>6620.86</v>
      </c>
      <c r="AF4651" s="213">
        <f>IF(B4651="","",(IFERROR(VLOOKUP(B4651,Projecten!A$4:X$9452,12,FALSE),"niet bekend")))</f>
        <v>6620.86</v>
      </c>
      <c r="AG4651" s="209"/>
    </row>
    <row r="4653" spans="1:33" s="578" customFormat="1" x14ac:dyDescent="0.2">
      <c r="A4653" s="1654"/>
      <c r="B4653" s="1707"/>
      <c r="C4653" s="1378"/>
      <c r="D4653" s="1378"/>
      <c r="E4653" s="1654"/>
      <c r="F4653" s="1654"/>
      <c r="G4653" s="1654"/>
      <c r="H4653" s="1654"/>
      <c r="I4653" s="1654"/>
      <c r="J4653" s="1385"/>
      <c r="K4653" s="1385"/>
      <c r="L4653" s="1385"/>
      <c r="M4653" s="1385"/>
      <c r="N4653" s="577"/>
      <c r="O4653" s="577"/>
      <c r="P4653" s="577"/>
      <c r="Q4653" s="577"/>
      <c r="R4653" s="577"/>
      <c r="S4653" s="1378"/>
      <c r="T4653" s="1724"/>
      <c r="U4653" s="580"/>
      <c r="V4653" s="1710"/>
      <c r="W4653" s="1654"/>
      <c r="X4653" s="1725"/>
      <c r="Y4653" s="1711"/>
      <c r="Z4653" s="1654"/>
      <c r="AA4653" s="1654"/>
      <c r="AB4653" s="1533"/>
      <c r="AC4653" s="1657"/>
      <c r="AD4653" s="1658"/>
      <c r="AE4653" s="1658"/>
      <c r="AF4653" s="1658"/>
    </row>
    <row r="4654" spans="1:33" s="297" customFormat="1" x14ac:dyDescent="0.2">
      <c r="A4654" s="288">
        <v>49814</v>
      </c>
      <c r="B4654" s="289">
        <v>20190165</v>
      </c>
      <c r="C4654" s="271">
        <v>122798</v>
      </c>
      <c r="D4654" s="271" t="s">
        <v>6917</v>
      </c>
      <c r="E4654" s="288" t="s">
        <v>352</v>
      </c>
      <c r="F4654" s="288">
        <v>1</v>
      </c>
      <c r="G4654" s="288">
        <v>7</v>
      </c>
      <c r="H4654" s="288">
        <v>4</v>
      </c>
      <c r="I4654" s="288">
        <v>3</v>
      </c>
      <c r="J4654" s="313">
        <v>43559</v>
      </c>
      <c r="K4654" s="313">
        <v>43558</v>
      </c>
      <c r="L4654" s="290" t="s">
        <v>1485</v>
      </c>
      <c r="M4654" s="290" t="s">
        <v>1485</v>
      </c>
      <c r="N4654" s="291" t="s">
        <v>47</v>
      </c>
      <c r="O4654" s="291" t="s">
        <v>47</v>
      </c>
      <c r="P4654" s="291" t="s">
        <v>47</v>
      </c>
      <c r="Q4654" s="291" t="s">
        <v>47</v>
      </c>
      <c r="R4654" s="291" t="s">
        <v>47</v>
      </c>
      <c r="S4654" s="271"/>
      <c r="T4654" s="1726" t="s">
        <v>47</v>
      </c>
      <c r="U4654" s="245" t="s">
        <v>6944</v>
      </c>
      <c r="V4654" s="246"/>
      <c r="W4654" s="202" t="s">
        <v>2921</v>
      </c>
      <c r="X4654" s="265" t="s">
        <v>6977</v>
      </c>
      <c r="Y4654" s="248">
        <v>12</v>
      </c>
      <c r="Z4654" s="288"/>
      <c r="AA4654" s="288"/>
      <c r="AB4654" s="296"/>
      <c r="AC4654" s="268">
        <f>IF(B4654="","",(IFERROR(VLOOKUP(B4654,Projecten!A$4:X$9452,5,FALSE),"niet bekend")))</f>
        <v>1</v>
      </c>
      <c r="AD4654" s="213">
        <f t="shared" ref="AD4654:AD4664" si="296">IF(AC4654="","",(IF(F4654=0,AF4654,(F4654/AC4654*AF4654))))</f>
        <v>2203.56</v>
      </c>
      <c r="AE4654" s="213">
        <f>IF(B4654="","",(IFERROR(VLOOKUP(B4654,Projecten!A$4:X$9452,23,FALSE),"niet bekend")))</f>
        <v>2203.56</v>
      </c>
      <c r="AF4654" s="213">
        <f>IF(B4654="","",(IFERROR(VLOOKUP(B4654,Projecten!A$4:X$9452,12,FALSE),"niet bekend")))</f>
        <v>2203.56</v>
      </c>
    </row>
    <row r="4655" spans="1:33" s="297" customFormat="1" x14ac:dyDescent="0.2">
      <c r="A4655" s="288">
        <v>49815</v>
      </c>
      <c r="B4655" s="289">
        <v>20190166</v>
      </c>
      <c r="C4655" s="271">
        <v>122798</v>
      </c>
      <c r="D4655" s="271" t="s">
        <v>6918</v>
      </c>
      <c r="E4655" s="288" t="s">
        <v>352</v>
      </c>
      <c r="F4655" s="288">
        <v>1</v>
      </c>
      <c r="G4655" s="288">
        <v>7</v>
      </c>
      <c r="H4655" s="288">
        <v>4</v>
      </c>
      <c r="I4655" s="288">
        <v>3</v>
      </c>
      <c r="J4655" s="313">
        <v>43559</v>
      </c>
      <c r="K4655" s="313">
        <v>43558</v>
      </c>
      <c r="L4655" s="290" t="s">
        <v>1485</v>
      </c>
      <c r="M4655" s="290" t="s">
        <v>1485</v>
      </c>
      <c r="N4655" s="291" t="s">
        <v>47</v>
      </c>
      <c r="O4655" s="291" t="s">
        <v>47</v>
      </c>
      <c r="P4655" s="291" t="s">
        <v>47</v>
      </c>
      <c r="Q4655" s="291" t="s">
        <v>47</v>
      </c>
      <c r="R4655" s="291" t="s">
        <v>47</v>
      </c>
      <c r="S4655" s="271"/>
      <c r="T4655" s="1726" t="s">
        <v>47</v>
      </c>
      <c r="U4655" s="245" t="s">
        <v>6944</v>
      </c>
      <c r="V4655" s="246"/>
      <c r="W4655" s="202" t="s">
        <v>2921</v>
      </c>
      <c r="X4655" s="265" t="s">
        <v>6977</v>
      </c>
      <c r="Y4655" s="248">
        <v>12</v>
      </c>
      <c r="Z4655" s="288"/>
      <c r="AA4655" s="288"/>
      <c r="AB4655" s="296"/>
      <c r="AC4655" s="268">
        <f>IF(B4655="","",(IFERROR(VLOOKUP(B4655,Projecten!A$4:X$9452,5,FALSE),"niet bekend")))</f>
        <v>1</v>
      </c>
      <c r="AD4655" s="213">
        <f t="shared" si="296"/>
        <v>2203.56</v>
      </c>
      <c r="AE4655" s="213">
        <f>IF(B4655="","",(IFERROR(VLOOKUP(B4655,Projecten!A$4:X$9452,23,FALSE),"niet bekend")))</f>
        <v>2203.56</v>
      </c>
      <c r="AF4655" s="213">
        <f>IF(B4655="","",(IFERROR(VLOOKUP(B4655,Projecten!A$4:X$9452,12,FALSE),"niet bekend")))</f>
        <v>2203.56</v>
      </c>
    </row>
    <row r="4656" spans="1:33" s="297" customFormat="1" x14ac:dyDescent="0.2">
      <c r="A4656" s="288">
        <v>49816</v>
      </c>
      <c r="B4656" s="289">
        <v>20190167</v>
      </c>
      <c r="C4656" s="271">
        <v>122798</v>
      </c>
      <c r="D4656" s="271" t="s">
        <v>6919</v>
      </c>
      <c r="E4656" s="288" t="s">
        <v>352</v>
      </c>
      <c r="F4656" s="288">
        <v>1</v>
      </c>
      <c r="G4656" s="288">
        <v>7</v>
      </c>
      <c r="H4656" s="288">
        <v>4</v>
      </c>
      <c r="I4656" s="288">
        <v>3</v>
      </c>
      <c r="J4656" s="313">
        <v>43559</v>
      </c>
      <c r="K4656" s="313">
        <v>43558</v>
      </c>
      <c r="L4656" s="290" t="s">
        <v>1485</v>
      </c>
      <c r="M4656" s="290" t="s">
        <v>1485</v>
      </c>
      <c r="N4656" s="291" t="s">
        <v>47</v>
      </c>
      <c r="O4656" s="291" t="s">
        <v>47</v>
      </c>
      <c r="P4656" s="291" t="s">
        <v>47</v>
      </c>
      <c r="Q4656" s="291" t="s">
        <v>47</v>
      </c>
      <c r="R4656" s="291" t="s">
        <v>47</v>
      </c>
      <c r="S4656" s="271"/>
      <c r="T4656" s="1726" t="s">
        <v>47</v>
      </c>
      <c r="U4656" s="245" t="s">
        <v>6944</v>
      </c>
      <c r="V4656" s="246"/>
      <c r="W4656" s="202" t="s">
        <v>2921</v>
      </c>
      <c r="X4656" s="265" t="s">
        <v>6977</v>
      </c>
      <c r="Y4656" s="248">
        <v>12</v>
      </c>
      <c r="Z4656" s="288"/>
      <c r="AA4656" s="288"/>
      <c r="AB4656" s="296"/>
      <c r="AC4656" s="268">
        <f>IF(B4656="","",(IFERROR(VLOOKUP(B4656,Projecten!A$4:X$9452,5,FALSE),"niet bekend")))</f>
        <v>1</v>
      </c>
      <c r="AD4656" s="213">
        <f t="shared" si="296"/>
        <v>2203.56</v>
      </c>
      <c r="AE4656" s="213">
        <f>IF(B4656="","",(IFERROR(VLOOKUP(B4656,Projecten!A$4:X$9452,23,FALSE),"niet bekend")))</f>
        <v>2203.56</v>
      </c>
      <c r="AF4656" s="213">
        <f>IF(B4656="","",(IFERROR(VLOOKUP(B4656,Projecten!A$4:X$9452,12,FALSE),"niet bekend")))</f>
        <v>2203.56</v>
      </c>
    </row>
    <row r="4657" spans="1:33" s="297" customFormat="1" x14ac:dyDescent="0.2">
      <c r="A4657" s="288">
        <v>49817</v>
      </c>
      <c r="B4657" s="289" t="s">
        <v>6972</v>
      </c>
      <c r="C4657" s="271" t="s">
        <v>7127</v>
      </c>
      <c r="D4657" s="271">
        <v>793119</v>
      </c>
      <c r="E4657" s="288" t="s">
        <v>26</v>
      </c>
      <c r="F4657" s="288">
        <v>1</v>
      </c>
      <c r="G4657" s="288">
        <v>7</v>
      </c>
      <c r="H4657" s="288">
        <v>4</v>
      </c>
      <c r="I4657" s="288">
        <v>3</v>
      </c>
      <c r="J4657" s="315">
        <v>43543</v>
      </c>
      <c r="K4657" s="315">
        <v>43544</v>
      </c>
      <c r="L4657" s="290" t="s">
        <v>1485</v>
      </c>
      <c r="M4657" s="290" t="s">
        <v>1485</v>
      </c>
      <c r="N4657" s="291" t="s">
        <v>47</v>
      </c>
      <c r="O4657" s="291" t="s">
        <v>47</v>
      </c>
      <c r="P4657" s="291" t="s">
        <v>47</v>
      </c>
      <c r="Q4657" s="291" t="s">
        <v>47</v>
      </c>
      <c r="R4657" s="291" t="s">
        <v>47</v>
      </c>
      <c r="S4657" s="271"/>
      <c r="T4657" s="1726" t="s">
        <v>47</v>
      </c>
      <c r="U4657" s="245" t="s">
        <v>6973</v>
      </c>
      <c r="V4657" s="246"/>
      <c r="W4657" s="202" t="s">
        <v>162</v>
      </c>
      <c r="X4657" s="265" t="s">
        <v>1250</v>
      </c>
      <c r="Y4657" s="248">
        <v>27</v>
      </c>
      <c r="Z4657" s="288"/>
      <c r="AA4657" s="288"/>
      <c r="AB4657" s="296"/>
      <c r="AC4657" s="268">
        <f>IF(B4657="","",(IFERROR(VLOOKUP(B4657,Projecten!A$4:X$9452,5,FALSE),"niet bekend")))</f>
        <v>1</v>
      </c>
      <c r="AD4657" s="213">
        <f t="shared" si="296"/>
        <v>5708.1530000000002</v>
      </c>
      <c r="AE4657" s="213">
        <f>IF(B4657="","",(IFERROR(VLOOKUP(B4657,Projecten!A$4:X$9452,23,FALSE),"niet bekend")))</f>
        <v>5708.15</v>
      </c>
      <c r="AF4657" s="213">
        <f>IF(B4657="","",(IFERROR(VLOOKUP(B4657,Projecten!A$4:X$9452,12,FALSE),"niet bekend")))</f>
        <v>5708.1530000000002</v>
      </c>
    </row>
    <row r="4658" spans="1:33" s="297" customFormat="1" x14ac:dyDescent="0.2">
      <c r="A4658" s="288">
        <v>49818</v>
      </c>
      <c r="B4658" s="289" t="s">
        <v>7042</v>
      </c>
      <c r="C4658" s="271" t="s">
        <v>7127</v>
      </c>
      <c r="D4658" s="271">
        <v>766019</v>
      </c>
      <c r="E4658" s="288" t="s">
        <v>26</v>
      </c>
      <c r="F4658" s="288">
        <v>1</v>
      </c>
      <c r="G4658" s="288">
        <v>11</v>
      </c>
      <c r="H4658" s="288">
        <v>8</v>
      </c>
      <c r="I4658" s="288">
        <v>2</v>
      </c>
      <c r="J4658" s="315">
        <v>43543</v>
      </c>
      <c r="K4658" s="315">
        <v>43544</v>
      </c>
      <c r="L4658" s="313">
        <v>43542</v>
      </c>
      <c r="M4658" s="290" t="s">
        <v>1485</v>
      </c>
      <c r="N4658" s="291" t="s">
        <v>47</v>
      </c>
      <c r="O4658" s="291" t="s">
        <v>47</v>
      </c>
      <c r="P4658" s="291" t="s">
        <v>47</v>
      </c>
      <c r="Q4658" s="291" t="s">
        <v>47</v>
      </c>
      <c r="R4658" s="291" t="s">
        <v>47</v>
      </c>
      <c r="S4658" s="271"/>
      <c r="T4658" s="1726" t="s">
        <v>47</v>
      </c>
      <c r="U4658" s="245" t="s">
        <v>6973</v>
      </c>
      <c r="V4658" s="246"/>
      <c r="W4658" s="202" t="s">
        <v>162</v>
      </c>
      <c r="X4658" s="1727" t="s">
        <v>7179</v>
      </c>
      <c r="Y4658" s="248">
        <v>31</v>
      </c>
      <c r="Z4658" s="288"/>
      <c r="AA4658" s="288"/>
      <c r="AB4658" s="296"/>
      <c r="AC4658" s="268">
        <f>IF(B4658="","",(IFERROR(VLOOKUP(B4658,Projecten!A$4:X$9452,5,FALSE),"niet bekend")))</f>
        <v>1</v>
      </c>
      <c r="AD4658" s="213">
        <f t="shared" si="296"/>
        <v>6982.21</v>
      </c>
      <c r="AE4658" s="213">
        <f>IF(B4658="","",(IFERROR(VLOOKUP(B4658,Projecten!A$4:X$9452,23,FALSE),"niet bekend")))</f>
        <v>6982.21</v>
      </c>
      <c r="AF4658" s="213">
        <f>IF(B4658="","",(IFERROR(VLOOKUP(B4658,Projecten!A$4:X$9452,12,FALSE),"niet bekend")))</f>
        <v>6982.21</v>
      </c>
    </row>
    <row r="4659" spans="1:33" s="297" customFormat="1" x14ac:dyDescent="0.2">
      <c r="A4659" s="288">
        <v>49819</v>
      </c>
      <c r="B4659" s="289">
        <v>20190243</v>
      </c>
      <c r="C4659" s="271" t="s">
        <v>7128</v>
      </c>
      <c r="D4659" s="271">
        <v>790119</v>
      </c>
      <c r="E4659" s="288" t="s">
        <v>26</v>
      </c>
      <c r="F4659" s="288">
        <v>1</v>
      </c>
      <c r="G4659" s="288">
        <v>14</v>
      </c>
      <c r="H4659" s="288">
        <v>5</v>
      </c>
      <c r="I4659" s="288">
        <v>3</v>
      </c>
      <c r="J4659" s="315">
        <v>43543</v>
      </c>
      <c r="K4659" s="315">
        <v>43544</v>
      </c>
      <c r="L4659" s="290" t="s">
        <v>1485</v>
      </c>
      <c r="M4659" s="290" t="s">
        <v>1485</v>
      </c>
      <c r="N4659" s="291" t="s">
        <v>47</v>
      </c>
      <c r="O4659" s="291" t="s">
        <v>47</v>
      </c>
      <c r="P4659" s="291" t="s">
        <v>47</v>
      </c>
      <c r="Q4659" s="291" t="s">
        <v>47</v>
      </c>
      <c r="R4659" s="291" t="s">
        <v>47</v>
      </c>
      <c r="S4659" s="271"/>
      <c r="T4659" s="1726" t="s">
        <v>47</v>
      </c>
      <c r="U4659" s="245" t="s">
        <v>6973</v>
      </c>
      <c r="V4659" s="246"/>
      <c r="W4659" s="202" t="s">
        <v>162</v>
      </c>
      <c r="X4659" s="1023" t="s">
        <v>7098</v>
      </c>
      <c r="Y4659" s="248">
        <v>29</v>
      </c>
      <c r="Z4659" s="288"/>
      <c r="AA4659" s="288"/>
      <c r="AB4659" s="296"/>
      <c r="AC4659" s="268">
        <f>IF(B4659="","",(IFERROR(VLOOKUP(B4659,Projecten!A$4:X$9452,5,FALSE),"niet bekend")))</f>
        <v>1</v>
      </c>
      <c r="AD4659" s="213">
        <f t="shared" si="296"/>
        <v>7970.23</v>
      </c>
      <c r="AE4659" s="213">
        <f>IF(B4659="","",(IFERROR(VLOOKUP(B4659,Projecten!A$4:X$9452,23,FALSE),"niet bekend")))</f>
        <v>7970.23</v>
      </c>
      <c r="AF4659" s="213">
        <f>IF(B4659="","",(IFERROR(VLOOKUP(B4659,Projecten!A$4:X$9452,12,FALSE),"niet bekend")))</f>
        <v>7970.23</v>
      </c>
    </row>
    <row r="4660" spans="1:33" s="297" customFormat="1" x14ac:dyDescent="0.2">
      <c r="A4660" s="288">
        <v>49820</v>
      </c>
      <c r="B4660" s="289">
        <v>20190251</v>
      </c>
      <c r="C4660" s="271">
        <v>122800</v>
      </c>
      <c r="D4660" s="271" t="s">
        <v>7044</v>
      </c>
      <c r="E4660" s="288" t="s">
        <v>26</v>
      </c>
      <c r="F4660" s="288">
        <v>0</v>
      </c>
      <c r="G4660" s="288">
        <v>2</v>
      </c>
      <c r="H4660" s="288">
        <v>1</v>
      </c>
      <c r="I4660" s="288">
        <v>1</v>
      </c>
      <c r="J4660" s="315">
        <v>43543</v>
      </c>
      <c r="K4660" s="290" t="s">
        <v>1485</v>
      </c>
      <c r="L4660" s="290" t="s">
        <v>1485</v>
      </c>
      <c r="M4660" s="290" t="s">
        <v>1485</v>
      </c>
      <c r="N4660" s="291" t="s">
        <v>47</v>
      </c>
      <c r="O4660" s="291" t="s">
        <v>47</v>
      </c>
      <c r="P4660" s="291" t="s">
        <v>47</v>
      </c>
      <c r="Q4660" s="291" t="s">
        <v>47</v>
      </c>
      <c r="R4660" s="291" t="s">
        <v>47</v>
      </c>
      <c r="S4660" s="271"/>
      <c r="T4660" s="1726" t="s">
        <v>47</v>
      </c>
      <c r="U4660" s="245" t="s">
        <v>6973</v>
      </c>
      <c r="V4660" s="246"/>
      <c r="W4660" s="202" t="s">
        <v>421</v>
      </c>
      <c r="X4660" s="265" t="s">
        <v>1250</v>
      </c>
      <c r="Y4660" s="248">
        <v>7</v>
      </c>
      <c r="Z4660" s="288"/>
      <c r="AA4660" s="288"/>
      <c r="AB4660" s="296"/>
      <c r="AC4660" s="268">
        <f>IF(B4660="","",(IFERROR(VLOOKUP(B4660,Projecten!A$4:X$9452,5,FALSE),"niet bekend")))</f>
        <v>0</v>
      </c>
      <c r="AD4660" s="213">
        <f t="shared" si="296"/>
        <v>769.63</v>
      </c>
      <c r="AE4660" s="213">
        <f>IF(B4660="","",(IFERROR(VLOOKUP(B4660,Projecten!A$4:X$9452,23,FALSE),"niet bekend")))</f>
        <v>769.63</v>
      </c>
      <c r="AF4660" s="213">
        <f>IF(B4660="","",(IFERROR(VLOOKUP(B4660,Projecten!A$4:X$9452,12,FALSE),"niet bekend")))</f>
        <v>769.63</v>
      </c>
    </row>
    <row r="4661" spans="1:33" s="297" customFormat="1" x14ac:dyDescent="0.2">
      <c r="A4661" s="288">
        <v>49821</v>
      </c>
      <c r="B4661" s="289">
        <v>20190244</v>
      </c>
      <c r="C4661" s="271">
        <v>122800</v>
      </c>
      <c r="D4661" s="271">
        <v>781019</v>
      </c>
      <c r="E4661" s="288" t="s">
        <v>26</v>
      </c>
      <c r="F4661" s="288">
        <v>1</v>
      </c>
      <c r="G4661" s="288">
        <v>8</v>
      </c>
      <c r="H4661" s="288">
        <v>5</v>
      </c>
      <c r="I4661" s="288">
        <v>3</v>
      </c>
      <c r="J4661" s="315">
        <v>43543</v>
      </c>
      <c r="K4661" s="315">
        <v>43544</v>
      </c>
      <c r="L4661" s="290" t="s">
        <v>1485</v>
      </c>
      <c r="M4661" s="290" t="s">
        <v>1485</v>
      </c>
      <c r="N4661" s="291" t="s">
        <v>47</v>
      </c>
      <c r="O4661" s="291" t="s">
        <v>47</v>
      </c>
      <c r="P4661" s="291" t="s">
        <v>47</v>
      </c>
      <c r="Q4661" s="291" t="s">
        <v>47</v>
      </c>
      <c r="R4661" s="291" t="s">
        <v>47</v>
      </c>
      <c r="S4661" s="271"/>
      <c r="T4661" s="1726" t="s">
        <v>47</v>
      </c>
      <c r="U4661" s="245" t="s">
        <v>6973</v>
      </c>
      <c r="V4661" s="246"/>
      <c r="W4661" s="202" t="s">
        <v>162</v>
      </c>
      <c r="X4661" s="265" t="s">
        <v>1341</v>
      </c>
      <c r="Y4661" s="248">
        <v>18</v>
      </c>
      <c r="Z4661" s="288"/>
      <c r="AA4661" s="288"/>
      <c r="AB4661" s="296"/>
      <c r="AC4661" s="268">
        <f>IF(B4661="","",(IFERROR(VLOOKUP(B4661,Projecten!A$4:X$9452,5,FALSE),"niet bekend")))</f>
        <v>1</v>
      </c>
      <c r="AD4661" s="213">
        <f t="shared" si="296"/>
        <v>3067.09</v>
      </c>
      <c r="AE4661" s="213">
        <f>IF(B4661="","",(IFERROR(VLOOKUP(B4661,Projecten!A$4:X$9452,23,FALSE),"niet bekend")))</f>
        <v>3067.09</v>
      </c>
      <c r="AF4661" s="213">
        <f>IF(B4661="","",(IFERROR(VLOOKUP(B4661,Projecten!A$4:X$9452,12,FALSE),"niet bekend")))</f>
        <v>3067.09</v>
      </c>
    </row>
    <row r="4662" spans="1:33" s="297" customFormat="1" x14ac:dyDescent="0.2">
      <c r="A4662" s="288">
        <v>49822</v>
      </c>
      <c r="B4662" s="289">
        <v>20190245</v>
      </c>
      <c r="C4662" s="271">
        <v>122800</v>
      </c>
      <c r="D4662" s="271">
        <v>781119</v>
      </c>
      <c r="E4662" s="288" t="s">
        <v>26</v>
      </c>
      <c r="F4662" s="288">
        <v>1</v>
      </c>
      <c r="G4662" s="288">
        <v>9</v>
      </c>
      <c r="H4662" s="288">
        <v>6</v>
      </c>
      <c r="I4662" s="288">
        <v>4</v>
      </c>
      <c r="J4662" s="315">
        <v>43543</v>
      </c>
      <c r="K4662" s="315">
        <v>43544</v>
      </c>
      <c r="L4662" s="290" t="s">
        <v>1485</v>
      </c>
      <c r="M4662" s="290" t="s">
        <v>1485</v>
      </c>
      <c r="N4662" s="291" t="s">
        <v>47</v>
      </c>
      <c r="O4662" s="291" t="s">
        <v>47</v>
      </c>
      <c r="P4662" s="291" t="s">
        <v>47</v>
      </c>
      <c r="Q4662" s="291" t="s">
        <v>47</v>
      </c>
      <c r="R4662" s="291" t="s">
        <v>47</v>
      </c>
      <c r="S4662" s="271"/>
      <c r="T4662" s="1726" t="s">
        <v>47</v>
      </c>
      <c r="U4662" s="245" t="s">
        <v>6973</v>
      </c>
      <c r="V4662" s="246"/>
      <c r="W4662" s="202" t="s">
        <v>162</v>
      </c>
      <c r="X4662" s="265" t="s">
        <v>1341</v>
      </c>
      <c r="Y4662" s="248">
        <v>20</v>
      </c>
      <c r="Z4662" s="288"/>
      <c r="AA4662" s="288"/>
      <c r="AB4662" s="296"/>
      <c r="AC4662" s="268">
        <f>IF(B4662="","",(IFERROR(VLOOKUP(B4662,Projecten!A$4:X$9452,5,FALSE),"niet bekend")))</f>
        <v>1</v>
      </c>
      <c r="AD4662" s="213">
        <f t="shared" si="296"/>
        <v>4004.72</v>
      </c>
      <c r="AE4662" s="213">
        <f>IF(B4662="","",(IFERROR(VLOOKUP(B4662,Projecten!A$4:X$9452,23,FALSE),"niet bekend")))</f>
        <v>4004.72</v>
      </c>
      <c r="AF4662" s="213">
        <f>IF(B4662="","",(IFERROR(VLOOKUP(B4662,Projecten!A$4:X$9452,12,FALSE),"niet bekend")))</f>
        <v>4004.72</v>
      </c>
    </row>
    <row r="4663" spans="1:33" s="297" customFormat="1" x14ac:dyDescent="0.2">
      <c r="A4663" s="288">
        <v>49823</v>
      </c>
      <c r="B4663" s="289">
        <v>20190246</v>
      </c>
      <c r="C4663" s="271">
        <v>122802</v>
      </c>
      <c r="D4663" s="271">
        <v>795219</v>
      </c>
      <c r="E4663" s="288" t="s">
        <v>26</v>
      </c>
      <c r="F4663" s="288">
        <v>1</v>
      </c>
      <c r="G4663" s="288">
        <v>7</v>
      </c>
      <c r="H4663" s="288">
        <v>4</v>
      </c>
      <c r="I4663" s="288">
        <v>3</v>
      </c>
      <c r="J4663" s="315">
        <v>43543</v>
      </c>
      <c r="K4663" s="315">
        <v>43544</v>
      </c>
      <c r="L4663" s="290" t="s">
        <v>1485</v>
      </c>
      <c r="M4663" s="290" t="s">
        <v>1485</v>
      </c>
      <c r="N4663" s="291" t="s">
        <v>47</v>
      </c>
      <c r="O4663" s="291" t="s">
        <v>47</v>
      </c>
      <c r="P4663" s="291" t="s">
        <v>47</v>
      </c>
      <c r="Q4663" s="291" t="s">
        <v>47</v>
      </c>
      <c r="R4663" s="291" t="s">
        <v>47</v>
      </c>
      <c r="S4663" s="271"/>
      <c r="T4663" s="1726" t="s">
        <v>47</v>
      </c>
      <c r="U4663" s="245" t="s">
        <v>6973</v>
      </c>
      <c r="V4663" s="246"/>
      <c r="W4663" s="202" t="s">
        <v>162</v>
      </c>
      <c r="X4663" s="265" t="s">
        <v>1341</v>
      </c>
      <c r="Y4663" s="248">
        <v>14</v>
      </c>
      <c r="Z4663" s="288"/>
      <c r="AA4663" s="288"/>
      <c r="AB4663" s="296"/>
      <c r="AC4663" s="268">
        <f>IF(B4663="","",(IFERROR(VLOOKUP(B4663,Projecten!A$4:X$9452,5,FALSE),"niet bekend")))</f>
        <v>1</v>
      </c>
      <c r="AD4663" s="213">
        <f t="shared" si="296"/>
        <v>2612.62</v>
      </c>
      <c r="AE4663" s="213">
        <f>IF(B4663="","",(IFERROR(VLOOKUP(B4663,Projecten!A$4:X$9452,23,FALSE),"niet bekend")))</f>
        <v>2612.62</v>
      </c>
      <c r="AF4663" s="213">
        <f>IF(B4663="","",(IFERROR(VLOOKUP(B4663,Projecten!A$4:X$9452,12,FALSE),"niet bekend")))</f>
        <v>2612.62</v>
      </c>
    </row>
    <row r="4664" spans="1:33" s="297" customFormat="1" x14ac:dyDescent="0.2">
      <c r="A4664" s="288">
        <v>49825</v>
      </c>
      <c r="B4664" s="289">
        <v>20190252</v>
      </c>
      <c r="C4664" s="271">
        <v>122802</v>
      </c>
      <c r="D4664" s="271">
        <v>744519</v>
      </c>
      <c r="E4664" s="288" t="s">
        <v>26</v>
      </c>
      <c r="F4664" s="288">
        <v>1</v>
      </c>
      <c r="G4664" s="288">
        <v>9</v>
      </c>
      <c r="H4664" s="288">
        <v>5</v>
      </c>
      <c r="I4664" s="288">
        <v>4</v>
      </c>
      <c r="J4664" s="315">
        <v>43543</v>
      </c>
      <c r="K4664" s="315">
        <v>43544</v>
      </c>
      <c r="L4664" s="290" t="s">
        <v>1485</v>
      </c>
      <c r="M4664" s="290" t="s">
        <v>1485</v>
      </c>
      <c r="N4664" s="291" t="s">
        <v>47</v>
      </c>
      <c r="O4664" s="291" t="s">
        <v>47</v>
      </c>
      <c r="P4664" s="291" t="s">
        <v>47</v>
      </c>
      <c r="Q4664" s="291" t="s">
        <v>47</v>
      </c>
      <c r="R4664" s="291" t="s">
        <v>47</v>
      </c>
      <c r="S4664" s="271"/>
      <c r="T4664" s="1726" t="s">
        <v>47</v>
      </c>
      <c r="U4664" s="245" t="s">
        <v>6973</v>
      </c>
      <c r="V4664" s="246"/>
      <c r="W4664" s="202" t="s">
        <v>162</v>
      </c>
      <c r="X4664" s="265" t="s">
        <v>1341</v>
      </c>
      <c r="Y4664" s="248">
        <v>20</v>
      </c>
      <c r="Z4664" s="288"/>
      <c r="AA4664" s="288"/>
      <c r="AB4664" s="296"/>
      <c r="AC4664" s="268">
        <f>IF(B4664="","",(IFERROR(VLOOKUP(B4664,Projecten!A$4:X$9452,5,FALSE),"niet bekend")))</f>
        <v>1</v>
      </c>
      <c r="AD4664" s="213">
        <f t="shared" si="296"/>
        <v>3939.59</v>
      </c>
      <c r="AE4664" s="213">
        <f>IF(B4664="","",(IFERROR(VLOOKUP(B4664,Projecten!A$4:X$9452,23,FALSE),"niet bekend")))</f>
        <v>3939.59</v>
      </c>
      <c r="AF4664" s="213">
        <f>IF(B4664="","",(IFERROR(VLOOKUP(B4664,Projecten!A$4:X$9452,12,FALSE),"niet bekend")))</f>
        <v>3939.59</v>
      </c>
    </row>
    <row r="4665" spans="1:33" s="312" customFormat="1" x14ac:dyDescent="0.2">
      <c r="A4665" s="298"/>
      <c r="B4665" s="299"/>
      <c r="C4665" s="299"/>
      <c r="D4665" s="300"/>
      <c r="E4665" s="300"/>
      <c r="F4665" s="300"/>
      <c r="G4665" s="300"/>
      <c r="H4665" s="300"/>
      <c r="I4665" s="300"/>
      <c r="J4665" s="301"/>
      <c r="K4665" s="301"/>
      <c r="L4665" s="301"/>
      <c r="M4665" s="302"/>
      <c r="N4665" s="302"/>
      <c r="O4665" s="302"/>
      <c r="P4665" s="302"/>
      <c r="Q4665" s="302"/>
      <c r="R4665" s="302"/>
      <c r="S4665" s="303"/>
      <c r="T4665" s="304"/>
      <c r="U4665" s="305"/>
      <c r="V4665" s="306"/>
      <c r="W4665" s="307"/>
      <c r="X4665" s="307"/>
      <c r="Y4665" s="307"/>
      <c r="Z4665" s="298"/>
      <c r="AA4665" s="308"/>
      <c r="AB4665" s="309"/>
      <c r="AC4665" s="310"/>
      <c r="AD4665" s="311"/>
      <c r="AE4665" s="311"/>
      <c r="AF4665" s="311"/>
    </row>
    <row r="4666" spans="1:33" s="236" customFormat="1" x14ac:dyDescent="0.2">
      <c r="A4666" s="220"/>
      <c r="B4666" s="221"/>
      <c r="C4666" s="221"/>
      <c r="D4666" s="222">
        <f>SUM(G4666:I4666)</f>
        <v>424</v>
      </c>
      <c r="E4666" s="220"/>
      <c r="F4666" s="220">
        <f>SUM(F4667:F4703)</f>
        <v>24</v>
      </c>
      <c r="G4666" s="220">
        <f>SUM(G4667:G4703)</f>
        <v>234</v>
      </c>
      <c r="H4666" s="220">
        <f>SUM(H4667:H4703)</f>
        <v>116</v>
      </c>
      <c r="I4666" s="220">
        <f>SUM(I4667:I4703)</f>
        <v>74</v>
      </c>
      <c r="J4666" s="223"/>
      <c r="K4666" s="223"/>
      <c r="L4666" s="223"/>
      <c r="M4666" s="224"/>
      <c r="N4666" s="224"/>
      <c r="O4666" s="224"/>
      <c r="P4666" s="224"/>
      <c r="Q4666" s="224"/>
      <c r="R4666" s="224"/>
      <c r="S4666" s="225">
        <v>14</v>
      </c>
      <c r="T4666" s="226"/>
      <c r="U4666" s="227"/>
      <c r="V4666" s="228"/>
      <c r="W4666" s="229"/>
      <c r="X4666" s="230">
        <f>SUM(Y4666:Y4703)</f>
        <v>518.5</v>
      </c>
      <c r="Y4666" s="231"/>
      <c r="Z4666" s="231">
        <v>0</v>
      </c>
      <c r="AA4666" s="232">
        <f>X4666-Z4666</f>
        <v>518.5</v>
      </c>
      <c r="AB4666" s="233" t="str">
        <f>CONCATENATE("week ",S4666)</f>
        <v>week 14</v>
      </c>
      <c r="AC4666" s="234"/>
      <c r="AD4666" s="235">
        <f>SUM(AD4667:AD4703)</f>
        <v>90477.669999999984</v>
      </c>
      <c r="AE4666" s="235"/>
      <c r="AF4666" s="235"/>
    </row>
    <row r="4667" spans="1:33" x14ac:dyDescent="0.2">
      <c r="A4667" s="202"/>
      <c r="B4667" s="237"/>
      <c r="C4667" s="238"/>
      <c r="D4667" s="239"/>
      <c r="E4667" s="240"/>
      <c r="F4667" s="240"/>
      <c r="G4667" s="240"/>
      <c r="H4667" s="240"/>
      <c r="I4667" s="240"/>
      <c r="J4667" s="241"/>
      <c r="K4667" s="241"/>
      <c r="L4667" s="241"/>
      <c r="M4667" s="242"/>
      <c r="N4667" s="242"/>
      <c r="O4667" s="242"/>
      <c r="P4667" s="242"/>
      <c r="Q4667" s="242"/>
      <c r="R4667" s="242"/>
      <c r="S4667" s="243" t="s">
        <v>6235</v>
      </c>
      <c r="T4667" s="244"/>
      <c r="U4667" s="245"/>
      <c r="V4667" s="246"/>
      <c r="X4667" s="247" t="s">
        <v>4856</v>
      </c>
      <c r="Y4667" s="248"/>
      <c r="Z4667" s="202"/>
      <c r="AA4667" s="202"/>
      <c r="AB4667" s="211"/>
      <c r="AC4667" s="249" t="str">
        <f>IF(B4667="","",(IFERROR(VLOOKUP(B4667,Projecten!A$4:X$9452,5,FALSE),"niet bekend")))</f>
        <v/>
      </c>
      <c r="AD4667" s="213" t="str">
        <f>IF(AC4667="","",(IF(F4667=0,AF4667,(F4667/AC4667*AF4667))))</f>
        <v/>
      </c>
      <c r="AE4667" s="213" t="str">
        <f>IF(B4667="","",(IFERROR(VLOOKUP(B4667,Projecten!A$4:X$9452,23,FALSE),"niet bekend")))</f>
        <v/>
      </c>
      <c r="AF4667" s="213" t="str">
        <f>IF(B4667="","",(IFERROR(VLOOKUP(B4667,Projecten!A$4:X$9452,12,FALSE),"niet bekend")))</f>
        <v/>
      </c>
      <c r="AG4667" s="209"/>
    </row>
    <row r="4668" spans="1:33" s="259" customFormat="1" x14ac:dyDescent="0.2">
      <c r="A4668" s="798">
        <v>50381</v>
      </c>
      <c r="B4668" s="348"/>
      <c r="C4668" s="251"/>
      <c r="D4668" s="252" t="s">
        <v>6792</v>
      </c>
      <c r="E4668" s="239"/>
      <c r="F4668" s="239"/>
      <c r="G4668" s="239"/>
      <c r="H4668" s="239"/>
      <c r="I4668" s="239"/>
      <c r="J4668" s="275"/>
      <c r="K4668" s="275"/>
      <c r="L4668" s="275"/>
      <c r="M4668" s="275"/>
      <c r="N4668" s="349"/>
      <c r="O4668" s="349"/>
      <c r="P4668" s="349"/>
      <c r="Q4668" s="349"/>
      <c r="R4668" s="349"/>
      <c r="S4668" s="251"/>
      <c r="T4668" s="253"/>
      <c r="U4668" s="255"/>
      <c r="V4668" s="256"/>
      <c r="W4668" s="260"/>
      <c r="X4668" s="260"/>
      <c r="Y4668" s="257">
        <v>0</v>
      </c>
      <c r="Z4668" s="239"/>
      <c r="AA4668" s="239"/>
      <c r="AB4668" s="258"/>
      <c r="AC4668" s="350"/>
      <c r="AD4668" s="213"/>
      <c r="AE4668" s="213"/>
      <c r="AF4668" s="213"/>
    </row>
    <row r="4669" spans="1:33" s="347" customFormat="1" x14ac:dyDescent="0.2">
      <c r="A4669" s="798">
        <v>50382</v>
      </c>
      <c r="B4669" s="338"/>
      <c r="C4669" s="252"/>
      <c r="D4669" s="252" t="s">
        <v>7213</v>
      </c>
      <c r="E4669" s="337"/>
      <c r="F4669" s="337"/>
      <c r="G4669" s="337"/>
      <c r="H4669" s="337"/>
      <c r="I4669" s="337"/>
      <c r="J4669" s="339"/>
      <c r="K4669" s="339"/>
      <c r="L4669" s="339"/>
      <c r="M4669" s="339"/>
      <c r="N4669" s="340"/>
      <c r="O4669" s="340"/>
      <c r="P4669" s="340"/>
      <c r="Q4669" s="340"/>
      <c r="R4669" s="340"/>
      <c r="S4669" s="252"/>
      <c r="T4669" s="341"/>
      <c r="U4669" s="342"/>
      <c r="V4669" s="343"/>
      <c r="W4669" s="344"/>
      <c r="X4669" s="344"/>
      <c r="Y4669" s="331">
        <v>12</v>
      </c>
      <c r="Z4669" s="337"/>
      <c r="AA4669" s="337"/>
      <c r="AB4669" s="345"/>
      <c r="AC4669" s="346"/>
      <c r="AD4669" s="213"/>
      <c r="AE4669" s="213"/>
      <c r="AF4669" s="213"/>
    </row>
    <row r="4670" spans="1:33" s="347" customFormat="1" x14ac:dyDescent="0.2">
      <c r="A4670" s="798">
        <v>50555</v>
      </c>
      <c r="B4670" s="338"/>
      <c r="C4670" s="252"/>
      <c r="D4670" s="252" t="s">
        <v>7230</v>
      </c>
      <c r="E4670" s="337"/>
      <c r="F4670" s="337"/>
      <c r="G4670" s="337"/>
      <c r="H4670" s="337"/>
      <c r="I4670" s="337"/>
      <c r="J4670" s="339"/>
      <c r="K4670" s="339"/>
      <c r="L4670" s="339"/>
      <c r="M4670" s="339"/>
      <c r="N4670" s="340"/>
      <c r="O4670" s="340"/>
      <c r="P4670" s="340"/>
      <c r="Q4670" s="340"/>
      <c r="R4670" s="340"/>
      <c r="S4670" s="252"/>
      <c r="T4670" s="341"/>
      <c r="U4670" s="342"/>
      <c r="V4670" s="343"/>
      <c r="W4670" s="344"/>
      <c r="X4670" s="344"/>
      <c r="Y4670" s="331">
        <v>21.5</v>
      </c>
      <c r="Z4670" s="337"/>
      <c r="AA4670" s="337"/>
      <c r="AB4670" s="345"/>
      <c r="AC4670" s="346"/>
      <c r="AD4670" s="213"/>
      <c r="AE4670" s="213"/>
      <c r="AF4670" s="213"/>
    </row>
    <row r="4671" spans="1:33" s="347" customFormat="1" x14ac:dyDescent="0.2">
      <c r="A4671" s="798">
        <v>50383</v>
      </c>
      <c r="B4671" s="338"/>
      <c r="C4671" s="252"/>
      <c r="D4671" s="252" t="s">
        <v>7224</v>
      </c>
      <c r="E4671" s="337"/>
      <c r="F4671" s="337"/>
      <c r="G4671" s="337"/>
      <c r="H4671" s="337"/>
      <c r="I4671" s="337"/>
      <c r="J4671" s="339"/>
      <c r="K4671" s="339"/>
      <c r="L4671" s="339"/>
      <c r="M4671" s="339"/>
      <c r="N4671" s="340"/>
      <c r="O4671" s="340"/>
      <c r="P4671" s="340"/>
      <c r="Q4671" s="340"/>
      <c r="R4671" s="340"/>
      <c r="S4671" s="252"/>
      <c r="T4671" s="341"/>
      <c r="U4671" s="342"/>
      <c r="V4671" s="343"/>
      <c r="W4671" s="344"/>
      <c r="X4671" s="344"/>
      <c r="Y4671" s="331">
        <v>0</v>
      </c>
      <c r="Z4671" s="337"/>
      <c r="AA4671" s="337"/>
      <c r="AB4671" s="345"/>
      <c r="AC4671" s="346"/>
      <c r="AD4671" s="213"/>
      <c r="AE4671" s="213"/>
      <c r="AF4671" s="213"/>
    </row>
    <row r="4672" spans="1:33" s="347" customFormat="1" x14ac:dyDescent="0.2">
      <c r="A4672" s="798">
        <v>50527</v>
      </c>
      <c r="B4672" s="338"/>
      <c r="C4672" s="252"/>
      <c r="D4672" s="252" t="s">
        <v>7222</v>
      </c>
      <c r="E4672" s="337"/>
      <c r="F4672" s="337"/>
      <c r="G4672" s="337"/>
      <c r="H4672" s="337"/>
      <c r="I4672" s="337"/>
      <c r="J4672" s="339"/>
      <c r="K4672" s="339"/>
      <c r="L4672" s="339"/>
      <c r="M4672" s="339"/>
      <c r="N4672" s="340"/>
      <c r="O4672" s="340"/>
      <c r="P4672" s="340"/>
      <c r="Q4672" s="340"/>
      <c r="R4672" s="340"/>
      <c r="S4672" s="252"/>
      <c r="T4672" s="341"/>
      <c r="U4672" s="342"/>
      <c r="V4672" s="343"/>
      <c r="W4672" s="344"/>
      <c r="X4672" s="344"/>
      <c r="Y4672" s="331">
        <v>0</v>
      </c>
      <c r="Z4672" s="337"/>
      <c r="AA4672" s="337"/>
      <c r="AB4672" s="345"/>
      <c r="AC4672" s="346"/>
      <c r="AD4672" s="213"/>
      <c r="AE4672" s="213"/>
      <c r="AF4672" s="213"/>
    </row>
    <row r="4673" spans="1:33" x14ac:dyDescent="0.2">
      <c r="A4673" s="798">
        <v>50384</v>
      </c>
      <c r="B4673" s="261"/>
      <c r="C4673" s="243"/>
      <c r="D4673" s="252" t="s">
        <v>7000</v>
      </c>
      <c r="F4673" s="202"/>
      <c r="J4673" s="263"/>
      <c r="K4673" s="263"/>
      <c r="L4673" s="263"/>
      <c r="M4673" s="263"/>
      <c r="S4673" s="243"/>
      <c r="T4673" s="244"/>
      <c r="U4673" s="245"/>
      <c r="V4673" s="246"/>
      <c r="W4673" s="265"/>
      <c r="X4673" s="265"/>
      <c r="Y4673" s="257">
        <v>17</v>
      </c>
      <c r="Z4673" s="202"/>
      <c r="AA4673" s="202"/>
      <c r="AB4673" s="211"/>
      <c r="AC4673" s="268"/>
      <c r="AG4673" s="209"/>
    </row>
    <row r="4674" spans="1:33" x14ac:dyDescent="0.2">
      <c r="A4674" s="798">
        <v>50385</v>
      </c>
      <c r="B4674" s="261"/>
      <c r="C4674" s="243"/>
      <c r="D4674" s="252" t="s">
        <v>7158</v>
      </c>
      <c r="F4674" s="202"/>
      <c r="J4674" s="263"/>
      <c r="K4674" s="263"/>
      <c r="L4674" s="263"/>
      <c r="M4674" s="263"/>
      <c r="S4674" s="243"/>
      <c r="T4674" s="244"/>
      <c r="U4674" s="245"/>
      <c r="V4674" s="246"/>
      <c r="W4674" s="265"/>
      <c r="X4674" s="265"/>
      <c r="Y4674" s="257">
        <v>0</v>
      </c>
      <c r="Z4674" s="202"/>
      <c r="AA4674" s="202"/>
      <c r="AB4674" s="211"/>
      <c r="AC4674" s="268"/>
      <c r="AG4674" s="209"/>
    </row>
    <row r="4675" spans="1:33" x14ac:dyDescent="0.2">
      <c r="A4675" s="798">
        <v>50562</v>
      </c>
      <c r="B4675" s="261"/>
      <c r="C4675" s="243"/>
      <c r="D4675" s="252" t="s">
        <v>7233</v>
      </c>
      <c r="F4675" s="202"/>
      <c r="J4675" s="263"/>
      <c r="K4675" s="263"/>
      <c r="L4675" s="263"/>
      <c r="M4675" s="263"/>
      <c r="S4675" s="243"/>
      <c r="T4675" s="244"/>
      <c r="U4675" s="245"/>
      <c r="V4675" s="246"/>
      <c r="W4675" s="265"/>
      <c r="X4675" s="265"/>
      <c r="Y4675" s="257">
        <v>5</v>
      </c>
      <c r="Z4675" s="202"/>
      <c r="AA4675" s="202"/>
      <c r="AB4675" s="211"/>
      <c r="AC4675" s="268"/>
      <c r="AG4675" s="209"/>
    </row>
    <row r="4676" spans="1:33" s="297" customFormat="1" x14ac:dyDescent="0.2">
      <c r="A4676" s="288"/>
      <c r="B4676" s="289"/>
      <c r="C4676" s="271"/>
      <c r="D4676" s="271"/>
      <c r="E4676" s="288"/>
      <c r="F4676" s="288"/>
      <c r="G4676" s="288"/>
      <c r="H4676" s="288"/>
      <c r="I4676" s="288"/>
      <c r="J4676" s="290"/>
      <c r="K4676" s="290"/>
      <c r="L4676" s="290"/>
      <c r="M4676" s="290"/>
      <c r="N4676" s="291"/>
      <c r="O4676" s="291"/>
      <c r="P4676" s="291"/>
      <c r="Q4676" s="291"/>
      <c r="R4676" s="291"/>
      <c r="S4676" s="271"/>
      <c r="T4676" s="292"/>
      <c r="U4676" s="245"/>
      <c r="V4676" s="246"/>
      <c r="W4676" s="202"/>
      <c r="X4676" s="265"/>
      <c r="Y4676" s="257"/>
      <c r="Z4676" s="288"/>
      <c r="AA4676" s="288"/>
      <c r="AB4676" s="296"/>
      <c r="AC4676" s="268" t="str">
        <f>IF(B4676="","",(IFERROR(VLOOKUP(B4676,Projecten!A$4:X$9452,5,FALSE),"niet bekend")))</f>
        <v/>
      </c>
      <c r="AD4676" s="213" t="str">
        <f t="shared" ref="AD4676:AD4691" si="297">IF(AC4676="","",(IF(F4676=0,AF4676,(F4676/AC4676*AF4676))))</f>
        <v/>
      </c>
      <c r="AE4676" s="213" t="str">
        <f>IF(B4676="","",(IFERROR(VLOOKUP(B4676,Projecten!A$4:X$9452,23,FALSE),"niet bekend")))</f>
        <v/>
      </c>
      <c r="AF4676" s="213" t="str">
        <f>IF(B4676="","",(IFERROR(VLOOKUP(B4676,Projecten!A$4:X$9452,12,FALSE),"niet bekend")))</f>
        <v/>
      </c>
    </row>
    <row r="4677" spans="1:33" x14ac:dyDescent="0.2">
      <c r="A4677" s="202">
        <v>50386</v>
      </c>
      <c r="B4677" s="261">
        <v>20190215</v>
      </c>
      <c r="C4677" s="243">
        <v>122776</v>
      </c>
      <c r="D4677" s="243" t="s">
        <v>7202</v>
      </c>
      <c r="E4677" s="202" t="s">
        <v>26</v>
      </c>
      <c r="F4677" s="202">
        <v>0</v>
      </c>
      <c r="G4677" s="202">
        <v>0</v>
      </c>
      <c r="H4677" s="202">
        <v>0</v>
      </c>
      <c r="I4677" s="202">
        <v>1</v>
      </c>
      <c r="J4677" s="263" t="s">
        <v>1485</v>
      </c>
      <c r="K4677" s="263" t="s">
        <v>1485</v>
      </c>
      <c r="L4677" s="263" t="s">
        <v>1485</v>
      </c>
      <c r="M4677" s="263" t="s">
        <v>1485</v>
      </c>
      <c r="N4677" s="254" t="s">
        <v>47</v>
      </c>
      <c r="O4677" s="254" t="s">
        <v>47</v>
      </c>
      <c r="P4677" s="254" t="s">
        <v>47</v>
      </c>
      <c r="Q4677" s="254" t="s">
        <v>47</v>
      </c>
      <c r="R4677" s="254" t="s">
        <v>47</v>
      </c>
      <c r="S4677" s="243"/>
      <c r="T4677" s="253" t="s">
        <v>47</v>
      </c>
      <c r="U4677" s="245" t="s">
        <v>7082</v>
      </c>
      <c r="V4677" s="246"/>
      <c r="W4677" s="202" t="s">
        <v>6992</v>
      </c>
      <c r="X4677" s="265" t="s">
        <v>7085</v>
      </c>
      <c r="Y4677" s="248">
        <v>3</v>
      </c>
      <c r="Z4677" s="202"/>
      <c r="AA4677" s="202"/>
      <c r="AB4677" s="211"/>
      <c r="AC4677" s="268">
        <f>IF(B4677="","",(IFERROR(VLOOKUP(B4677,Projecten!A$4:X$9452,5,FALSE),"niet bekend")))</f>
        <v>0</v>
      </c>
      <c r="AD4677" s="213">
        <f t="shared" si="297"/>
        <v>0</v>
      </c>
      <c r="AE4677" s="213">
        <f>IF(B4677="","",(IFERROR(VLOOKUP(B4677,Projecten!A$4:X$9452,23,FALSE),"niet bekend")))</f>
        <v>0</v>
      </c>
      <c r="AF4677" s="213">
        <f>IF(B4677="","",(IFERROR(VLOOKUP(B4677,Projecten!A$4:X$9452,12,FALSE),"niet bekend")))</f>
        <v>0</v>
      </c>
      <c r="AG4677" s="209"/>
    </row>
    <row r="4678" spans="1:33" s="578" customFormat="1" ht="24" x14ac:dyDescent="0.2">
      <c r="A4678" s="1654">
        <v>50387</v>
      </c>
      <c r="B4678" s="1707" t="s">
        <v>7196</v>
      </c>
      <c r="C4678" s="1378" t="s">
        <v>7088</v>
      </c>
      <c r="D4678" s="1378" t="s">
        <v>7197</v>
      </c>
      <c r="E4678" s="1654" t="s">
        <v>26</v>
      </c>
      <c r="F4678" s="1654">
        <v>0</v>
      </c>
      <c r="G4678" s="1654">
        <v>1</v>
      </c>
      <c r="H4678" s="1654">
        <v>0</v>
      </c>
      <c r="I4678" s="1654">
        <v>0</v>
      </c>
      <c r="J4678" s="1527">
        <v>43536</v>
      </c>
      <c r="K4678" s="1527">
        <v>43537</v>
      </c>
      <c r="L4678" s="1385" t="s">
        <v>1485</v>
      </c>
      <c r="M4678" s="1527" t="s">
        <v>4669</v>
      </c>
      <c r="N4678" s="577" t="s">
        <v>47</v>
      </c>
      <c r="O4678" s="577" t="s">
        <v>47</v>
      </c>
      <c r="P4678" s="577" t="s">
        <v>47</v>
      </c>
      <c r="Q4678" s="577" t="s">
        <v>47</v>
      </c>
      <c r="R4678" s="577" t="s">
        <v>47</v>
      </c>
      <c r="S4678" s="1378"/>
      <c r="T4678" s="1387" t="s">
        <v>47</v>
      </c>
      <c r="U4678" s="580" t="s">
        <v>6954</v>
      </c>
      <c r="V4678" s="1710"/>
      <c r="W4678" s="1654" t="s">
        <v>162</v>
      </c>
      <c r="X4678" s="1722" t="s">
        <v>7161</v>
      </c>
      <c r="Y4678" s="1711">
        <v>2</v>
      </c>
      <c r="Z4678" s="1654"/>
      <c r="AA4678" s="1654"/>
      <c r="AB4678" s="1533"/>
      <c r="AC4678" s="1657" t="str">
        <f>IF(B4678="","",(IFERROR(VLOOKUP(B4678,Projecten!A$4:X$9452,5,FALSE),"niet bekend")))</f>
        <v>niet bekend</v>
      </c>
      <c r="AD4678" s="1658" t="str">
        <f t="shared" si="297"/>
        <v>niet bekend</v>
      </c>
      <c r="AE4678" s="1658" t="str">
        <f>IF(B4678="","",(IFERROR(VLOOKUP(B4678,Projecten!A$4:X$9452,23,FALSE),"niet bekend")))</f>
        <v>niet bekend</v>
      </c>
      <c r="AF4678" s="1658" t="str">
        <f>IF(B4678="","",(IFERROR(VLOOKUP(B4678,Projecten!A$4:X$9452,12,FALSE),"niet bekend")))</f>
        <v>niet bekend</v>
      </c>
      <c r="AG4678" s="1532"/>
    </row>
    <row r="4679" spans="1:33" s="297" customFormat="1" x14ac:dyDescent="0.2">
      <c r="A4679" s="288">
        <v>50389</v>
      </c>
      <c r="B4679" s="289">
        <v>20190247</v>
      </c>
      <c r="C4679" s="271">
        <v>122802</v>
      </c>
      <c r="D4679" s="271">
        <v>787819</v>
      </c>
      <c r="E4679" s="288" t="s">
        <v>26</v>
      </c>
      <c r="F4679" s="288">
        <v>1</v>
      </c>
      <c r="G4679" s="288">
        <v>8</v>
      </c>
      <c r="H4679" s="288">
        <v>5</v>
      </c>
      <c r="I4679" s="288">
        <v>3</v>
      </c>
      <c r="J4679" s="315">
        <v>43543</v>
      </c>
      <c r="K4679" s="315">
        <v>43544</v>
      </c>
      <c r="L4679" s="290" t="s">
        <v>1485</v>
      </c>
      <c r="M4679" s="290" t="s">
        <v>1485</v>
      </c>
      <c r="N4679" s="291" t="s">
        <v>47</v>
      </c>
      <c r="O4679" s="291" t="s">
        <v>47</v>
      </c>
      <c r="P4679" s="291" t="s">
        <v>47</v>
      </c>
      <c r="Q4679" s="291" t="s">
        <v>47</v>
      </c>
      <c r="R4679" s="291" t="s">
        <v>47</v>
      </c>
      <c r="S4679" s="271"/>
      <c r="T4679" s="1726" t="s">
        <v>47</v>
      </c>
      <c r="U4679" s="245" t="s">
        <v>6973</v>
      </c>
      <c r="V4679" s="246"/>
      <c r="W4679" s="202" t="s">
        <v>162</v>
      </c>
      <c r="X4679" s="265" t="s">
        <v>7195</v>
      </c>
      <c r="Y4679" s="248">
        <v>18</v>
      </c>
      <c r="Z4679" s="288"/>
      <c r="AA4679" s="288"/>
      <c r="AB4679" s="296"/>
      <c r="AC4679" s="268">
        <f>IF(B4679="","",(IFERROR(VLOOKUP(B4679,Projecten!A$4:X$9452,5,FALSE),"niet bekend")))</f>
        <v>1</v>
      </c>
      <c r="AD4679" s="213">
        <f t="shared" si="297"/>
        <v>3139.31</v>
      </c>
      <c r="AE4679" s="213">
        <f>IF(B4679="","",(IFERROR(VLOOKUP(B4679,Projecten!A$4:X$9452,23,FALSE),"niet bekend")))</f>
        <v>3139.31</v>
      </c>
      <c r="AF4679" s="213">
        <f>IF(B4679="","",(IFERROR(VLOOKUP(B4679,Projecten!A$4:X$9452,12,FALSE),"niet bekend")))</f>
        <v>3139.31</v>
      </c>
    </row>
    <row r="4680" spans="1:33" x14ac:dyDescent="0.2">
      <c r="A4680" s="202">
        <v>50390</v>
      </c>
      <c r="B4680" s="261" t="s">
        <v>6951</v>
      </c>
      <c r="C4680" s="243">
        <v>122803</v>
      </c>
      <c r="D4680" s="243" t="s">
        <v>6949</v>
      </c>
      <c r="E4680" s="202" t="s">
        <v>4990</v>
      </c>
      <c r="F4680" s="202">
        <v>1</v>
      </c>
      <c r="G4680" s="202">
        <v>11</v>
      </c>
      <c r="H4680" s="202">
        <v>0</v>
      </c>
      <c r="I4680" s="202">
        <v>0</v>
      </c>
      <c r="J4680" s="262">
        <v>43552</v>
      </c>
      <c r="K4680" s="263" t="s">
        <v>1485</v>
      </c>
      <c r="L4680" s="263" t="s">
        <v>1485</v>
      </c>
      <c r="M4680" s="263" t="s">
        <v>1485</v>
      </c>
      <c r="N4680" s="254" t="s">
        <v>47</v>
      </c>
      <c r="O4680" s="254" t="s">
        <v>47</v>
      </c>
      <c r="P4680" s="254" t="s">
        <v>47</v>
      </c>
      <c r="Q4680" s="254" t="s">
        <v>47</v>
      </c>
      <c r="R4680" s="254" t="s">
        <v>47</v>
      </c>
      <c r="S4680" s="243"/>
      <c r="T4680" s="1726" t="s">
        <v>47</v>
      </c>
      <c r="U4680" s="245" t="s">
        <v>6973</v>
      </c>
      <c r="V4680" s="246"/>
      <c r="W4680" s="202" t="s">
        <v>6955</v>
      </c>
      <c r="X4680" s="265" t="s">
        <v>7170</v>
      </c>
      <c r="Y4680" s="248">
        <v>8</v>
      </c>
      <c r="Z4680" s="202"/>
      <c r="AA4680" s="202"/>
      <c r="AB4680" s="211"/>
      <c r="AC4680" s="268">
        <f>IF(B4680="","",(IFERROR(VLOOKUP(B4680,Projecten!A$4:X$9452,5,FALSE),"niet bekend")))</f>
        <v>1</v>
      </c>
      <c r="AD4680" s="213">
        <f t="shared" si="297"/>
        <v>2114.58</v>
      </c>
      <c r="AE4680" s="213">
        <f>IF(B4680="","",(IFERROR(VLOOKUP(B4680,Projecten!A$4:X$9452,23,FALSE),"niet bekend")))</f>
        <v>2114.58</v>
      </c>
      <c r="AF4680" s="213">
        <f>IF(B4680="","",(IFERROR(VLOOKUP(B4680,Projecten!A$4:X$9452,12,FALSE),"niet bekend")))</f>
        <v>2114.58</v>
      </c>
      <c r="AG4680" s="330"/>
    </row>
    <row r="4681" spans="1:33" s="297" customFormat="1" x14ac:dyDescent="0.2">
      <c r="A4681" s="288">
        <v>50391</v>
      </c>
      <c r="B4681" s="289">
        <v>20190267</v>
      </c>
      <c r="C4681" s="271">
        <v>122804</v>
      </c>
      <c r="D4681" s="271" t="s">
        <v>7074</v>
      </c>
      <c r="E4681" s="288" t="s">
        <v>1934</v>
      </c>
      <c r="F4681" s="288">
        <v>2</v>
      </c>
      <c r="G4681" s="288">
        <v>18</v>
      </c>
      <c r="H4681" s="288">
        <v>10</v>
      </c>
      <c r="I4681" s="288">
        <v>6</v>
      </c>
      <c r="J4681" s="315">
        <v>43544</v>
      </c>
      <c r="K4681" s="315">
        <v>43544</v>
      </c>
      <c r="L4681" s="290" t="s">
        <v>1485</v>
      </c>
      <c r="M4681" s="290" t="s">
        <v>1485</v>
      </c>
      <c r="N4681" s="291" t="s">
        <v>47</v>
      </c>
      <c r="O4681" s="291" t="s">
        <v>47</v>
      </c>
      <c r="P4681" s="291" t="s">
        <v>47</v>
      </c>
      <c r="Q4681" s="291" t="s">
        <v>47</v>
      </c>
      <c r="R4681" s="291" t="s">
        <v>47</v>
      </c>
      <c r="S4681" s="271"/>
      <c r="T4681" s="1726" t="s">
        <v>47</v>
      </c>
      <c r="U4681" s="245" t="s">
        <v>6973</v>
      </c>
      <c r="V4681" s="246"/>
      <c r="W4681" s="202" t="s">
        <v>1937</v>
      </c>
      <c r="X4681" s="265" t="s">
        <v>1250</v>
      </c>
      <c r="Y4681" s="248">
        <v>40</v>
      </c>
      <c r="Z4681" s="288"/>
      <c r="AA4681" s="288"/>
      <c r="AB4681" s="296"/>
      <c r="AC4681" s="268">
        <f>IF(B4681="","",(IFERROR(VLOOKUP(B4681,Projecten!A$4:X$9452,5,FALSE),"niet bekend")))</f>
        <v>2</v>
      </c>
      <c r="AD4681" s="213">
        <f t="shared" si="297"/>
        <v>7000</v>
      </c>
      <c r="AE4681" s="213">
        <f>IF(B4681="","",(IFERROR(VLOOKUP(B4681,Projecten!A$4:X$9452,23,FALSE),"niet bekend")))</f>
        <v>7000</v>
      </c>
      <c r="AF4681" s="213">
        <f>IF(B4681="","",(IFERROR(VLOOKUP(B4681,Projecten!A$4:X$9452,12,FALSE),"niet bekend")))</f>
        <v>7000</v>
      </c>
    </row>
    <row r="4682" spans="1:33" s="297" customFormat="1" x14ac:dyDescent="0.2">
      <c r="A4682" s="288">
        <v>50392</v>
      </c>
      <c r="B4682" s="289">
        <v>20190221</v>
      </c>
      <c r="C4682" s="271">
        <v>122805</v>
      </c>
      <c r="D4682" s="271" t="s">
        <v>7126</v>
      </c>
      <c r="E4682" s="288" t="s">
        <v>26</v>
      </c>
      <c r="F4682" s="288">
        <v>1</v>
      </c>
      <c r="G4682" s="288">
        <v>11</v>
      </c>
      <c r="H4682" s="288">
        <v>6</v>
      </c>
      <c r="I4682" s="288">
        <v>3</v>
      </c>
      <c r="J4682" s="315">
        <v>43546</v>
      </c>
      <c r="K4682" s="315">
        <v>43551</v>
      </c>
      <c r="L4682" s="290" t="s">
        <v>1485</v>
      </c>
      <c r="M4682" s="290" t="s">
        <v>1485</v>
      </c>
      <c r="N4682" s="291" t="s">
        <v>47</v>
      </c>
      <c r="O4682" s="291" t="s">
        <v>47</v>
      </c>
      <c r="P4682" s="291" t="s">
        <v>47</v>
      </c>
      <c r="Q4682" s="291" t="s">
        <v>47</v>
      </c>
      <c r="R4682" s="291" t="s">
        <v>47</v>
      </c>
      <c r="S4682" s="271"/>
      <c r="T4682" s="1726" t="s">
        <v>47</v>
      </c>
      <c r="U4682" s="245" t="s">
        <v>6944</v>
      </c>
      <c r="V4682" s="246"/>
      <c r="W4682" s="202" t="s">
        <v>2265</v>
      </c>
      <c r="X4682" s="265" t="s">
        <v>7038</v>
      </c>
      <c r="Y4682" s="248">
        <v>21</v>
      </c>
      <c r="Z4682" s="288"/>
      <c r="AA4682" s="288"/>
      <c r="AB4682" s="296"/>
      <c r="AC4682" s="268">
        <f>IF(B4682="","",(IFERROR(VLOOKUP(B4682,Projecten!A$4:X$9452,5,FALSE),"niet bekend")))</f>
        <v>1</v>
      </c>
      <c r="AD4682" s="213">
        <f t="shared" si="297"/>
        <v>4263</v>
      </c>
      <c r="AE4682" s="213">
        <f>IF(B4682="","",(IFERROR(VLOOKUP(B4682,Projecten!A$4:X$9452,23,FALSE),"niet bekend")))</f>
        <v>4263</v>
      </c>
      <c r="AF4682" s="213">
        <f>IF(B4682="","",(IFERROR(VLOOKUP(B4682,Projecten!A$4:X$9452,12,FALSE),"niet bekend")))</f>
        <v>4263</v>
      </c>
    </row>
    <row r="4683" spans="1:33" s="297" customFormat="1" x14ac:dyDescent="0.2">
      <c r="A4683" s="288">
        <v>50393</v>
      </c>
      <c r="B4683" s="289">
        <v>20190222</v>
      </c>
      <c r="C4683" s="271">
        <v>122805</v>
      </c>
      <c r="D4683" s="271" t="s">
        <v>7008</v>
      </c>
      <c r="E4683" s="288" t="s">
        <v>26</v>
      </c>
      <c r="F4683" s="288">
        <v>1</v>
      </c>
      <c r="G4683" s="288">
        <v>11</v>
      </c>
      <c r="H4683" s="288">
        <v>6</v>
      </c>
      <c r="I4683" s="288">
        <v>3</v>
      </c>
      <c r="J4683" s="315">
        <v>43546</v>
      </c>
      <c r="K4683" s="315">
        <v>43551</v>
      </c>
      <c r="L4683" s="290" t="s">
        <v>1485</v>
      </c>
      <c r="M4683" s="290" t="s">
        <v>1485</v>
      </c>
      <c r="N4683" s="291" t="s">
        <v>47</v>
      </c>
      <c r="O4683" s="291" t="s">
        <v>47</v>
      </c>
      <c r="P4683" s="291" t="s">
        <v>47</v>
      </c>
      <c r="Q4683" s="291" t="s">
        <v>47</v>
      </c>
      <c r="R4683" s="291" t="s">
        <v>47</v>
      </c>
      <c r="S4683" s="271"/>
      <c r="T4683" s="1726" t="s">
        <v>47</v>
      </c>
      <c r="U4683" s="245" t="s">
        <v>6944</v>
      </c>
      <c r="V4683" s="246"/>
      <c r="W4683" s="202" t="s">
        <v>2265</v>
      </c>
      <c r="X4683" s="265" t="s">
        <v>7038</v>
      </c>
      <c r="Y4683" s="248">
        <v>21</v>
      </c>
      <c r="Z4683" s="288"/>
      <c r="AA4683" s="288"/>
      <c r="AB4683" s="296"/>
      <c r="AC4683" s="268">
        <f>IF(B4683="","",(IFERROR(VLOOKUP(B4683,Projecten!A$4:X$9452,5,FALSE),"niet bekend")))</f>
        <v>1</v>
      </c>
      <c r="AD4683" s="213">
        <f t="shared" si="297"/>
        <v>4263</v>
      </c>
      <c r="AE4683" s="213">
        <f>IF(B4683="","",(IFERROR(VLOOKUP(B4683,Projecten!A$4:X$9452,23,FALSE),"niet bekend")))</f>
        <v>4263</v>
      </c>
      <c r="AF4683" s="213">
        <f>IF(B4683="","",(IFERROR(VLOOKUP(B4683,Projecten!A$4:X$9452,12,FALSE),"niet bekend")))</f>
        <v>4263</v>
      </c>
    </row>
    <row r="4684" spans="1:33" s="297" customFormat="1" x14ac:dyDescent="0.2">
      <c r="A4684" s="288">
        <v>50394</v>
      </c>
      <c r="B4684" s="289">
        <v>20190223</v>
      </c>
      <c r="C4684" s="709">
        <v>122805</v>
      </c>
      <c r="D4684" s="271" t="s">
        <v>7009</v>
      </c>
      <c r="E4684" s="288" t="s">
        <v>26</v>
      </c>
      <c r="F4684" s="288">
        <v>1</v>
      </c>
      <c r="G4684" s="288">
        <v>11</v>
      </c>
      <c r="H4684" s="288">
        <v>6</v>
      </c>
      <c r="I4684" s="288">
        <v>3</v>
      </c>
      <c r="J4684" s="315">
        <v>43546</v>
      </c>
      <c r="K4684" s="315">
        <v>43551</v>
      </c>
      <c r="L4684" s="290" t="s">
        <v>1485</v>
      </c>
      <c r="M4684" s="290" t="s">
        <v>1485</v>
      </c>
      <c r="N4684" s="291" t="s">
        <v>47</v>
      </c>
      <c r="O4684" s="291" t="s">
        <v>47</v>
      </c>
      <c r="P4684" s="291" t="s">
        <v>47</v>
      </c>
      <c r="Q4684" s="291" t="s">
        <v>47</v>
      </c>
      <c r="R4684" s="291" t="s">
        <v>47</v>
      </c>
      <c r="S4684" s="271"/>
      <c r="T4684" s="1726" t="s">
        <v>47</v>
      </c>
      <c r="U4684" s="245" t="s">
        <v>6944</v>
      </c>
      <c r="V4684" s="246"/>
      <c r="W4684" s="202" t="s">
        <v>2265</v>
      </c>
      <c r="X4684" s="265" t="s">
        <v>7038</v>
      </c>
      <c r="Y4684" s="248">
        <v>21</v>
      </c>
      <c r="Z4684" s="288"/>
      <c r="AA4684" s="288"/>
      <c r="AB4684" s="296"/>
      <c r="AC4684" s="268">
        <f>IF(B4684="","",(IFERROR(VLOOKUP(B4684,Projecten!A$4:X$9452,5,FALSE),"niet bekend")))</f>
        <v>1</v>
      </c>
      <c r="AD4684" s="213">
        <f t="shared" si="297"/>
        <v>4263</v>
      </c>
      <c r="AE4684" s="213">
        <f>IF(B4684="","",(IFERROR(VLOOKUP(B4684,Projecten!A$4:X$9452,23,FALSE),"niet bekend")))</f>
        <v>4263</v>
      </c>
      <c r="AF4684" s="213">
        <f>IF(B4684="","",(IFERROR(VLOOKUP(B4684,Projecten!A$4:X$9452,12,FALSE),"niet bekend")))</f>
        <v>4263</v>
      </c>
    </row>
    <row r="4685" spans="1:33" x14ac:dyDescent="0.2">
      <c r="A4685" s="202">
        <v>50395</v>
      </c>
      <c r="B4685" s="261">
        <v>20190224</v>
      </c>
      <c r="C4685" s="320">
        <v>122806</v>
      </c>
      <c r="D4685" s="243" t="s">
        <v>7010</v>
      </c>
      <c r="E4685" s="202" t="s">
        <v>26</v>
      </c>
      <c r="F4685" s="202">
        <v>1</v>
      </c>
      <c r="G4685" s="202">
        <v>11</v>
      </c>
      <c r="H4685" s="202">
        <v>6</v>
      </c>
      <c r="I4685" s="202">
        <v>3</v>
      </c>
      <c r="J4685" s="262">
        <v>43546</v>
      </c>
      <c r="K4685" s="262">
        <v>43551</v>
      </c>
      <c r="L4685" s="263" t="s">
        <v>1485</v>
      </c>
      <c r="M4685" s="263" t="s">
        <v>1485</v>
      </c>
      <c r="N4685" s="254" t="s">
        <v>47</v>
      </c>
      <c r="O4685" s="254" t="s">
        <v>47</v>
      </c>
      <c r="P4685" s="254" t="s">
        <v>47</v>
      </c>
      <c r="Q4685" s="254" t="s">
        <v>47</v>
      </c>
      <c r="R4685" s="254" t="s">
        <v>47</v>
      </c>
      <c r="S4685" s="243"/>
      <c r="T4685" s="1726" t="s">
        <v>47</v>
      </c>
      <c r="U4685" s="245" t="s">
        <v>6944</v>
      </c>
      <c r="V4685" s="246"/>
      <c r="W4685" s="202" t="s">
        <v>2265</v>
      </c>
      <c r="X4685" s="265" t="s">
        <v>7038</v>
      </c>
      <c r="Y4685" s="248">
        <v>21</v>
      </c>
      <c r="Z4685" s="202"/>
      <c r="AA4685" s="202"/>
      <c r="AB4685" s="211"/>
      <c r="AC4685" s="268">
        <f>IF(B4685="","",(IFERROR(VLOOKUP(B4685,Projecten!A$4:X$9452,5,FALSE),"niet bekend")))</f>
        <v>1</v>
      </c>
      <c r="AD4685" s="213">
        <f t="shared" si="297"/>
        <v>4263</v>
      </c>
      <c r="AE4685" s="213">
        <f>IF(B4685="","",(IFERROR(VLOOKUP(B4685,Projecten!A$4:X$9452,23,FALSE),"niet bekend")))</f>
        <v>4263</v>
      </c>
      <c r="AF4685" s="213">
        <f>IF(B4685="","",(IFERROR(VLOOKUP(B4685,Projecten!A$4:X$9452,12,FALSE),"niet bekend")))</f>
        <v>4263</v>
      </c>
      <c r="AG4685" s="330"/>
    </row>
    <row r="4686" spans="1:33" s="297" customFormat="1" x14ac:dyDescent="0.2">
      <c r="A4686" s="288">
        <v>50396</v>
      </c>
      <c r="B4686" s="289">
        <v>20190225</v>
      </c>
      <c r="C4686" s="709">
        <v>122806</v>
      </c>
      <c r="D4686" s="271" t="s">
        <v>7011</v>
      </c>
      <c r="E4686" s="288" t="s">
        <v>26</v>
      </c>
      <c r="F4686" s="288">
        <v>1</v>
      </c>
      <c r="G4686" s="288">
        <v>11</v>
      </c>
      <c r="H4686" s="288">
        <v>6</v>
      </c>
      <c r="I4686" s="288">
        <v>3</v>
      </c>
      <c r="J4686" s="315">
        <v>43546</v>
      </c>
      <c r="K4686" s="315">
        <v>43551</v>
      </c>
      <c r="L4686" s="290" t="s">
        <v>1485</v>
      </c>
      <c r="M4686" s="290" t="s">
        <v>1485</v>
      </c>
      <c r="N4686" s="291" t="s">
        <v>47</v>
      </c>
      <c r="O4686" s="291" t="s">
        <v>47</v>
      </c>
      <c r="P4686" s="291" t="s">
        <v>47</v>
      </c>
      <c r="Q4686" s="291" t="s">
        <v>47</v>
      </c>
      <c r="R4686" s="291" t="s">
        <v>47</v>
      </c>
      <c r="S4686" s="271"/>
      <c r="T4686" s="1726" t="s">
        <v>47</v>
      </c>
      <c r="U4686" s="245" t="s">
        <v>6944</v>
      </c>
      <c r="V4686" s="246"/>
      <c r="W4686" s="202" t="s">
        <v>2265</v>
      </c>
      <c r="X4686" s="265" t="s">
        <v>7038</v>
      </c>
      <c r="Y4686" s="248">
        <v>21</v>
      </c>
      <c r="Z4686" s="288"/>
      <c r="AA4686" s="288"/>
      <c r="AB4686" s="296"/>
      <c r="AC4686" s="268">
        <f>IF(B4686="","",(IFERROR(VLOOKUP(B4686,Projecten!A$4:X$9452,5,FALSE),"niet bekend")))</f>
        <v>1</v>
      </c>
      <c r="AD4686" s="213">
        <f t="shared" si="297"/>
        <v>4263</v>
      </c>
      <c r="AE4686" s="213">
        <f>IF(B4686="","",(IFERROR(VLOOKUP(B4686,Projecten!A$4:X$9452,23,FALSE),"niet bekend")))</f>
        <v>4263</v>
      </c>
      <c r="AF4686" s="213">
        <f>IF(B4686="","",(IFERROR(VLOOKUP(B4686,Projecten!A$4:X$9452,12,FALSE),"niet bekend")))</f>
        <v>4263</v>
      </c>
    </row>
    <row r="4687" spans="1:33" x14ac:dyDescent="0.2">
      <c r="A4687" s="202">
        <v>50397</v>
      </c>
      <c r="B4687" s="261">
        <v>20190226</v>
      </c>
      <c r="C4687" s="320">
        <v>122807</v>
      </c>
      <c r="D4687" s="243" t="s">
        <v>7012</v>
      </c>
      <c r="E4687" s="202" t="s">
        <v>26</v>
      </c>
      <c r="F4687" s="202">
        <v>1</v>
      </c>
      <c r="G4687" s="202">
        <v>11</v>
      </c>
      <c r="H4687" s="202">
        <v>6</v>
      </c>
      <c r="I4687" s="202">
        <v>3</v>
      </c>
      <c r="J4687" s="262">
        <v>43546</v>
      </c>
      <c r="K4687" s="262">
        <v>43551</v>
      </c>
      <c r="L4687" s="263" t="s">
        <v>1485</v>
      </c>
      <c r="M4687" s="263" t="s">
        <v>1485</v>
      </c>
      <c r="N4687" s="254" t="s">
        <v>47</v>
      </c>
      <c r="O4687" s="254" t="s">
        <v>47</v>
      </c>
      <c r="P4687" s="254" t="s">
        <v>47</v>
      </c>
      <c r="Q4687" s="254" t="s">
        <v>47</v>
      </c>
      <c r="R4687" s="254" t="s">
        <v>47</v>
      </c>
      <c r="S4687" s="243"/>
      <c r="T4687" s="291" t="s">
        <v>47</v>
      </c>
      <c r="U4687" s="245" t="s">
        <v>6944</v>
      </c>
      <c r="V4687" s="246"/>
      <c r="W4687" s="202" t="s">
        <v>2265</v>
      </c>
      <c r="X4687" s="265" t="s">
        <v>7038</v>
      </c>
      <c r="Y4687" s="248">
        <v>21</v>
      </c>
      <c r="Z4687" s="202"/>
      <c r="AA4687" s="202"/>
      <c r="AB4687" s="211"/>
      <c r="AC4687" s="268">
        <f>IF(B4687="","",(IFERROR(VLOOKUP(B4687,Projecten!A$4:X$9452,5,FALSE),"niet bekend")))</f>
        <v>1</v>
      </c>
      <c r="AD4687" s="213">
        <f t="shared" si="297"/>
        <v>4263</v>
      </c>
      <c r="AE4687" s="213">
        <f>IF(B4687="","",(IFERROR(VLOOKUP(B4687,Projecten!A$4:X$9452,23,FALSE),"niet bekend")))</f>
        <v>4263</v>
      </c>
      <c r="AF4687" s="213">
        <f>IF(B4687="","",(IFERROR(VLOOKUP(B4687,Projecten!A$4:X$9452,12,FALSE),"niet bekend")))</f>
        <v>4263</v>
      </c>
      <c r="AG4687" s="330"/>
    </row>
    <row r="4688" spans="1:33" x14ac:dyDescent="0.2">
      <c r="A4688" s="202">
        <v>50398</v>
      </c>
      <c r="B4688" s="261">
        <v>20190227</v>
      </c>
      <c r="C4688" s="320">
        <v>122807</v>
      </c>
      <c r="D4688" s="243" t="s">
        <v>7013</v>
      </c>
      <c r="E4688" s="202" t="s">
        <v>26</v>
      </c>
      <c r="F4688" s="202">
        <v>1</v>
      </c>
      <c r="G4688" s="202">
        <v>11</v>
      </c>
      <c r="H4688" s="202">
        <v>6</v>
      </c>
      <c r="I4688" s="202">
        <v>3</v>
      </c>
      <c r="J4688" s="262">
        <v>43546</v>
      </c>
      <c r="K4688" s="262">
        <v>43551</v>
      </c>
      <c r="L4688" s="263" t="s">
        <v>1485</v>
      </c>
      <c r="M4688" s="263" t="s">
        <v>1485</v>
      </c>
      <c r="N4688" s="254" t="s">
        <v>47</v>
      </c>
      <c r="O4688" s="254" t="s">
        <v>47</v>
      </c>
      <c r="P4688" s="254" t="s">
        <v>47</v>
      </c>
      <c r="Q4688" s="254" t="s">
        <v>47</v>
      </c>
      <c r="R4688" s="254" t="s">
        <v>47</v>
      </c>
      <c r="S4688" s="243"/>
      <c r="T4688" s="291" t="s">
        <v>47</v>
      </c>
      <c r="U4688" s="245" t="s">
        <v>6944</v>
      </c>
      <c r="V4688" s="246"/>
      <c r="W4688" s="202" t="s">
        <v>2265</v>
      </c>
      <c r="X4688" s="265" t="s">
        <v>7038</v>
      </c>
      <c r="Y4688" s="248">
        <v>21</v>
      </c>
      <c r="Z4688" s="202"/>
      <c r="AA4688" s="202"/>
      <c r="AB4688" s="211"/>
      <c r="AC4688" s="268">
        <f>IF(B4688="","",(IFERROR(VLOOKUP(B4688,Projecten!A$4:X$9452,5,FALSE),"niet bekend")))</f>
        <v>1</v>
      </c>
      <c r="AD4688" s="213">
        <f t="shared" si="297"/>
        <v>4263</v>
      </c>
      <c r="AE4688" s="213">
        <f>IF(B4688="","",(IFERROR(VLOOKUP(B4688,Projecten!A$4:X$9452,23,FALSE),"niet bekend")))</f>
        <v>4263</v>
      </c>
      <c r="AF4688" s="213">
        <f>IF(B4688="","",(IFERROR(VLOOKUP(B4688,Projecten!A$4:X$9452,12,FALSE),"niet bekend")))</f>
        <v>4263</v>
      </c>
      <c r="AG4688" s="330"/>
    </row>
    <row r="4689" spans="1:33" s="297" customFormat="1" x14ac:dyDescent="0.2">
      <c r="A4689" s="288">
        <v>50399</v>
      </c>
      <c r="B4689" s="289">
        <v>20190318</v>
      </c>
      <c r="C4689" s="271" t="s">
        <v>7185</v>
      </c>
      <c r="D4689" s="271" t="s">
        <v>7183</v>
      </c>
      <c r="E4689" s="288" t="s">
        <v>26</v>
      </c>
      <c r="F4689" s="288">
        <v>0</v>
      </c>
      <c r="G4689" s="288">
        <v>4</v>
      </c>
      <c r="H4689" s="288">
        <v>0</v>
      </c>
      <c r="I4689" s="288">
        <v>4</v>
      </c>
      <c r="J4689" s="315">
        <v>43557</v>
      </c>
      <c r="K4689" s="290" t="s">
        <v>1485</v>
      </c>
      <c r="L4689" s="290" t="s">
        <v>1485</v>
      </c>
      <c r="M4689" s="290" t="s">
        <v>1485</v>
      </c>
      <c r="N4689" s="291" t="s">
        <v>47</v>
      </c>
      <c r="O4689" s="291" t="s">
        <v>47</v>
      </c>
      <c r="P4689" s="291" t="s">
        <v>47</v>
      </c>
      <c r="Q4689" s="291" t="s">
        <v>47</v>
      </c>
      <c r="R4689" s="291" t="s">
        <v>47</v>
      </c>
      <c r="S4689" s="271"/>
      <c r="T4689" s="291" t="s">
        <v>47</v>
      </c>
      <c r="U4689" s="245" t="s">
        <v>7184</v>
      </c>
      <c r="V4689" s="246"/>
      <c r="W4689" s="202" t="s">
        <v>162</v>
      </c>
      <c r="X4689" s="265" t="s">
        <v>7217</v>
      </c>
      <c r="Y4689" s="248">
        <v>11</v>
      </c>
      <c r="Z4689" s="288"/>
      <c r="AA4689" s="288"/>
      <c r="AB4689" s="296"/>
      <c r="AC4689" s="268">
        <f>IF(B4689="","",(IFERROR(VLOOKUP(B4689,Projecten!A$4:X$9452,5,FALSE),"niet bekend")))</f>
        <v>0</v>
      </c>
      <c r="AD4689" s="213">
        <f t="shared" si="297"/>
        <v>2108.4</v>
      </c>
      <c r="AE4689" s="213">
        <f>IF(B4689="","",(IFERROR(VLOOKUP(B4689,Projecten!A$4:X$9452,23,FALSE),"niet bekend")))</f>
        <v>2108.4</v>
      </c>
      <c r="AF4689" s="213">
        <f>IF(B4689="","",(IFERROR(VLOOKUP(B4689,Projecten!A$4:X$9452,12,FALSE),"niet bekend")))</f>
        <v>2108.4</v>
      </c>
    </row>
    <row r="4690" spans="1:33" s="297" customFormat="1" x14ac:dyDescent="0.2">
      <c r="A4690" s="288">
        <v>50400</v>
      </c>
      <c r="B4690" s="289">
        <v>20190228</v>
      </c>
      <c r="C4690" s="709">
        <v>122818</v>
      </c>
      <c r="D4690" s="271" t="s">
        <v>7014</v>
      </c>
      <c r="E4690" s="288" t="s">
        <v>26</v>
      </c>
      <c r="F4690" s="288">
        <v>1</v>
      </c>
      <c r="G4690" s="288">
        <v>11</v>
      </c>
      <c r="H4690" s="288">
        <v>6</v>
      </c>
      <c r="I4690" s="288">
        <v>3</v>
      </c>
      <c r="J4690" s="315">
        <v>43553</v>
      </c>
      <c r="K4690" s="315">
        <v>43551</v>
      </c>
      <c r="L4690" s="290" t="s">
        <v>1485</v>
      </c>
      <c r="M4690" s="290" t="s">
        <v>1485</v>
      </c>
      <c r="N4690" s="291" t="s">
        <v>47</v>
      </c>
      <c r="O4690" s="291" t="s">
        <v>47</v>
      </c>
      <c r="P4690" s="291" t="s">
        <v>47</v>
      </c>
      <c r="Q4690" s="291" t="s">
        <v>47</v>
      </c>
      <c r="R4690" s="291" t="s">
        <v>47</v>
      </c>
      <c r="S4690" s="271"/>
      <c r="T4690" s="291" t="s">
        <v>47</v>
      </c>
      <c r="U4690" s="245" t="s">
        <v>6945</v>
      </c>
      <c r="V4690" s="246"/>
      <c r="W4690" s="202" t="s">
        <v>2265</v>
      </c>
      <c r="X4690" s="265" t="s">
        <v>7038</v>
      </c>
      <c r="Y4690" s="248">
        <v>21</v>
      </c>
      <c r="Z4690" s="288"/>
      <c r="AA4690" s="288"/>
      <c r="AB4690" s="296"/>
      <c r="AC4690" s="268">
        <f>IF(B4690="","",(IFERROR(VLOOKUP(B4690,Projecten!A$4:X$9452,5,FALSE),"niet bekend")))</f>
        <v>1</v>
      </c>
      <c r="AD4690" s="213">
        <f t="shared" si="297"/>
        <v>4263</v>
      </c>
      <c r="AE4690" s="213">
        <f>IF(B4690="","",(IFERROR(VLOOKUP(B4690,Projecten!A$4:X$9452,23,FALSE),"niet bekend")))</f>
        <v>0</v>
      </c>
      <c r="AF4690" s="213">
        <f>IF(B4690="","",(IFERROR(VLOOKUP(B4690,Projecten!A$4:X$9452,12,FALSE),"niet bekend")))</f>
        <v>4263</v>
      </c>
    </row>
    <row r="4691" spans="1:33" s="297" customFormat="1" x14ac:dyDescent="0.2">
      <c r="A4691" s="288">
        <v>50401</v>
      </c>
      <c r="B4691" s="289">
        <v>20190229</v>
      </c>
      <c r="C4691" s="709">
        <v>122818</v>
      </c>
      <c r="D4691" s="271" t="s">
        <v>7015</v>
      </c>
      <c r="E4691" s="288" t="s">
        <v>26</v>
      </c>
      <c r="F4691" s="288">
        <v>1</v>
      </c>
      <c r="G4691" s="288">
        <v>11</v>
      </c>
      <c r="H4691" s="288">
        <v>6</v>
      </c>
      <c r="I4691" s="288">
        <v>3</v>
      </c>
      <c r="J4691" s="315">
        <v>43553</v>
      </c>
      <c r="K4691" s="315">
        <v>43551</v>
      </c>
      <c r="L4691" s="290" t="s">
        <v>1485</v>
      </c>
      <c r="M4691" s="290" t="s">
        <v>1485</v>
      </c>
      <c r="N4691" s="291" t="s">
        <v>47</v>
      </c>
      <c r="O4691" s="291" t="s">
        <v>47</v>
      </c>
      <c r="P4691" s="291" t="s">
        <v>47</v>
      </c>
      <c r="Q4691" s="291" t="s">
        <v>47</v>
      </c>
      <c r="R4691" s="291" t="s">
        <v>47</v>
      </c>
      <c r="S4691" s="271"/>
      <c r="T4691" s="291" t="s">
        <v>47</v>
      </c>
      <c r="U4691" s="245" t="s">
        <v>6945</v>
      </c>
      <c r="V4691" s="246"/>
      <c r="W4691" s="202" t="s">
        <v>2265</v>
      </c>
      <c r="X4691" s="265" t="s">
        <v>7038</v>
      </c>
      <c r="Y4691" s="248">
        <v>21</v>
      </c>
      <c r="Z4691" s="288"/>
      <c r="AA4691" s="288"/>
      <c r="AB4691" s="296"/>
      <c r="AC4691" s="268">
        <f>IF(B4691="","",(IFERROR(VLOOKUP(B4691,Projecten!A$4:X$9452,5,FALSE),"niet bekend")))</f>
        <v>1</v>
      </c>
      <c r="AD4691" s="213">
        <f t="shared" si="297"/>
        <v>4263</v>
      </c>
      <c r="AE4691" s="213">
        <f>IF(B4691="","",(IFERROR(VLOOKUP(B4691,Projecten!A$4:X$9452,23,FALSE),"niet bekend")))</f>
        <v>0</v>
      </c>
      <c r="AF4691" s="213">
        <f>IF(B4691="","",(IFERROR(VLOOKUP(B4691,Projecten!A$4:X$9452,12,FALSE),"niet bekend")))</f>
        <v>4263</v>
      </c>
    </row>
    <row r="4692" spans="1:33" s="297" customFormat="1" x14ac:dyDescent="0.2">
      <c r="A4692" s="288">
        <v>50402</v>
      </c>
      <c r="B4692" s="289">
        <v>20190230</v>
      </c>
      <c r="C4692" s="709">
        <v>122818</v>
      </c>
      <c r="D4692" s="271" t="s">
        <v>7016</v>
      </c>
      <c r="E4692" s="288" t="s">
        <v>26</v>
      </c>
      <c r="F4692" s="288">
        <v>1</v>
      </c>
      <c r="G4692" s="288">
        <v>11</v>
      </c>
      <c r="H4692" s="288">
        <v>6</v>
      </c>
      <c r="I4692" s="288">
        <v>3</v>
      </c>
      <c r="J4692" s="315">
        <v>43553</v>
      </c>
      <c r="K4692" s="315">
        <v>43551</v>
      </c>
      <c r="L4692" s="290" t="s">
        <v>1485</v>
      </c>
      <c r="M4692" s="290" t="s">
        <v>1485</v>
      </c>
      <c r="N4692" s="291" t="s">
        <v>47</v>
      </c>
      <c r="O4692" s="291" t="s">
        <v>47</v>
      </c>
      <c r="P4692" s="291" t="s">
        <v>47</v>
      </c>
      <c r="Q4692" s="291" t="s">
        <v>47</v>
      </c>
      <c r="R4692" s="291" t="s">
        <v>47</v>
      </c>
      <c r="S4692" s="271"/>
      <c r="T4692" s="291" t="s">
        <v>47</v>
      </c>
      <c r="U4692" s="245" t="s">
        <v>6945</v>
      </c>
      <c r="V4692" s="246"/>
      <c r="W4692" s="202" t="s">
        <v>2265</v>
      </c>
      <c r="X4692" s="265" t="s">
        <v>7038</v>
      </c>
      <c r="Y4692" s="248">
        <v>21</v>
      </c>
      <c r="Z4692" s="288"/>
      <c r="AA4692" s="288"/>
      <c r="AB4692" s="296"/>
      <c r="AC4692" s="268">
        <f>IF(B4691="","",(IFERROR(VLOOKUP(B4691,Projecten!A$4:X$9452,5,FALSE),"niet bekend")))</f>
        <v>1</v>
      </c>
      <c r="AD4692" s="213">
        <f>IF(AC4692="","",(IF(F4691=0,AF4692,(F4691/AC4692*AF4692))))</f>
        <v>4263</v>
      </c>
      <c r="AE4692" s="213">
        <f>IF(B4691="","",(IFERROR(VLOOKUP(B4691,Projecten!A$4:X$9452,23,FALSE),"niet bekend")))</f>
        <v>0</v>
      </c>
      <c r="AF4692" s="213">
        <f>IF(B4691="","",(IFERROR(VLOOKUP(B4691,Projecten!A$4:X$9452,12,FALSE),"niet bekend")))</f>
        <v>4263</v>
      </c>
    </row>
    <row r="4693" spans="1:33" s="297" customFormat="1" x14ac:dyDescent="0.2">
      <c r="A4693" s="288">
        <v>50403</v>
      </c>
      <c r="B4693" s="289">
        <v>20190231</v>
      </c>
      <c r="C4693" s="709">
        <v>122819</v>
      </c>
      <c r="D4693" s="271" t="s">
        <v>7017</v>
      </c>
      <c r="E4693" s="288" t="s">
        <v>26</v>
      </c>
      <c r="F4693" s="288">
        <v>1</v>
      </c>
      <c r="G4693" s="288">
        <v>10</v>
      </c>
      <c r="H4693" s="288">
        <v>5</v>
      </c>
      <c r="I4693" s="288">
        <v>3</v>
      </c>
      <c r="J4693" s="315">
        <v>43553</v>
      </c>
      <c r="K4693" s="315">
        <v>43551</v>
      </c>
      <c r="L4693" s="290" t="s">
        <v>1485</v>
      </c>
      <c r="M4693" s="290" t="s">
        <v>1485</v>
      </c>
      <c r="N4693" s="291" t="s">
        <v>47</v>
      </c>
      <c r="O4693" s="291" t="s">
        <v>47</v>
      </c>
      <c r="P4693" s="291" t="s">
        <v>47</v>
      </c>
      <c r="Q4693" s="291" t="s">
        <v>47</v>
      </c>
      <c r="R4693" s="291" t="s">
        <v>47</v>
      </c>
      <c r="S4693" s="271"/>
      <c r="T4693" s="291" t="s">
        <v>47</v>
      </c>
      <c r="U4693" s="245" t="s">
        <v>6945</v>
      </c>
      <c r="V4693" s="246"/>
      <c r="W4693" s="202" t="s">
        <v>2265</v>
      </c>
      <c r="X4693" s="265" t="s">
        <v>7038</v>
      </c>
      <c r="Y4693" s="248">
        <v>21</v>
      </c>
      <c r="Z4693" s="288"/>
      <c r="AA4693" s="288"/>
      <c r="AB4693" s="296"/>
      <c r="AC4693" s="268">
        <f>IF(B4693="","",(IFERROR(VLOOKUP(B4693,Projecten!A$4:X$9452,5,FALSE),"niet bekend")))</f>
        <v>1</v>
      </c>
      <c r="AD4693" s="213">
        <f>IF(AC4693="","",(IF(F4693=0,AF4693,(F4693/AC4693*AF4693))))</f>
        <v>3944</v>
      </c>
      <c r="AE4693" s="213">
        <f>IF(B4693="","",(IFERROR(VLOOKUP(B4693,Projecten!A$4:X$9452,23,FALSE),"niet bekend")))</f>
        <v>0</v>
      </c>
      <c r="AF4693" s="213">
        <f>IF(B4693="","",(IFERROR(VLOOKUP(B4693,Projecten!A$4:X$9452,12,FALSE),"niet bekend")))</f>
        <v>3944</v>
      </c>
    </row>
    <row r="4694" spans="1:33" s="297" customFormat="1" x14ac:dyDescent="0.2">
      <c r="A4694" s="288">
        <v>50404</v>
      </c>
      <c r="B4694" s="261">
        <v>20190232</v>
      </c>
      <c r="C4694" s="320">
        <v>122819</v>
      </c>
      <c r="D4694" s="243" t="s">
        <v>7018</v>
      </c>
      <c r="E4694" s="202" t="s">
        <v>26</v>
      </c>
      <c r="F4694" s="202">
        <v>1</v>
      </c>
      <c r="G4694" s="202">
        <v>10</v>
      </c>
      <c r="H4694" s="202">
        <v>5</v>
      </c>
      <c r="I4694" s="202">
        <v>3</v>
      </c>
      <c r="J4694" s="315">
        <v>43553</v>
      </c>
      <c r="K4694" s="315">
        <v>43551</v>
      </c>
      <c r="L4694" s="290" t="s">
        <v>1485</v>
      </c>
      <c r="M4694" s="290" t="s">
        <v>1485</v>
      </c>
      <c r="N4694" s="291" t="s">
        <v>47</v>
      </c>
      <c r="O4694" s="291" t="s">
        <v>47</v>
      </c>
      <c r="P4694" s="291" t="s">
        <v>47</v>
      </c>
      <c r="Q4694" s="291" t="s">
        <v>47</v>
      </c>
      <c r="R4694" s="291" t="s">
        <v>47</v>
      </c>
      <c r="S4694" s="271"/>
      <c r="T4694" s="291" t="s">
        <v>47</v>
      </c>
      <c r="U4694" s="245" t="s">
        <v>6945</v>
      </c>
      <c r="V4694" s="246"/>
      <c r="W4694" s="202" t="s">
        <v>2265</v>
      </c>
      <c r="X4694" s="265" t="s">
        <v>7038</v>
      </c>
      <c r="Y4694" s="248">
        <v>21</v>
      </c>
      <c r="Z4694" s="288"/>
      <c r="AA4694" s="288"/>
      <c r="AB4694" s="296"/>
      <c r="AC4694" s="268">
        <f>IF(B4693="","",(IFERROR(VLOOKUP(B4693,Projecten!A$4:X$9452,5,FALSE),"niet bekend")))</f>
        <v>1</v>
      </c>
      <c r="AD4694" s="213">
        <f>IF(AC4694="","",(IF(F4693=0,AF4694,(F4693/AC4694*AF4694))))</f>
        <v>3944</v>
      </c>
      <c r="AE4694" s="213">
        <f>IF(B4693="","",(IFERROR(VLOOKUP(B4693,Projecten!A$4:X$9452,23,FALSE),"niet bekend")))</f>
        <v>0</v>
      </c>
      <c r="AF4694" s="213">
        <f>IF(B4693="","",(IFERROR(VLOOKUP(B4693,Projecten!A$4:X$9452,12,FALSE),"niet bekend")))</f>
        <v>3944</v>
      </c>
    </row>
    <row r="4695" spans="1:33" x14ac:dyDescent="0.2">
      <c r="A4695" s="202">
        <v>50405</v>
      </c>
      <c r="B4695" s="261">
        <v>20190209</v>
      </c>
      <c r="C4695" s="243">
        <v>122820</v>
      </c>
      <c r="D4695" s="243" t="s">
        <v>6982</v>
      </c>
      <c r="E4695" s="202" t="s">
        <v>3066</v>
      </c>
      <c r="F4695" s="202">
        <v>1</v>
      </c>
      <c r="G4695" s="202">
        <v>9</v>
      </c>
      <c r="H4695" s="202">
        <v>5</v>
      </c>
      <c r="I4695" s="202">
        <v>3</v>
      </c>
      <c r="J4695" s="262">
        <v>43549</v>
      </c>
      <c r="K4695" s="262">
        <v>43551</v>
      </c>
      <c r="L4695" s="263" t="s">
        <v>1485</v>
      </c>
      <c r="M4695" s="263" t="s">
        <v>1485</v>
      </c>
      <c r="N4695" s="254" t="s">
        <v>47</v>
      </c>
      <c r="O4695" s="254" t="s">
        <v>47</v>
      </c>
      <c r="P4695" s="254" t="s">
        <v>47</v>
      </c>
      <c r="Q4695" s="254" t="s">
        <v>47</v>
      </c>
      <c r="R4695" s="254" t="s">
        <v>47</v>
      </c>
      <c r="S4695" s="243"/>
      <c r="T4695" s="291" t="s">
        <v>47</v>
      </c>
      <c r="U4695" s="245" t="s">
        <v>6945</v>
      </c>
      <c r="V4695" s="246"/>
      <c r="W4695" s="202" t="s">
        <v>2532</v>
      </c>
      <c r="X4695" s="265" t="s">
        <v>7038</v>
      </c>
      <c r="Y4695" s="248">
        <v>22</v>
      </c>
      <c r="Z4695" s="202"/>
      <c r="AA4695" s="202"/>
      <c r="AB4695" s="211"/>
      <c r="AC4695" s="268">
        <f>IF(B4695="","",(IFERROR(VLOOKUP(B4695,Projecten!A$4:X$9452,5,FALSE),"niet bekend")))</f>
        <v>1</v>
      </c>
      <c r="AD4695" s="213">
        <f t="shared" ref="AD4695:AD4702" si="298">IF(AC4695="","",(IF(F4695=0,AF4695,(F4695/AC4695*AF4695))))</f>
        <v>4489.9799999999996</v>
      </c>
      <c r="AE4695" s="213">
        <f>IF(B4695="","",(IFERROR(VLOOKUP(B4695,Projecten!A$4:X$9452,23,FALSE),"niet bekend")))</f>
        <v>0</v>
      </c>
      <c r="AF4695" s="213">
        <f>IF(B4695="","",(IFERROR(VLOOKUP(B4695,Projecten!A$4:X$9452,12,FALSE),"niet bekend")))</f>
        <v>4489.9799999999996</v>
      </c>
      <c r="AG4695" s="330"/>
    </row>
    <row r="4696" spans="1:33" s="297" customFormat="1" x14ac:dyDescent="0.2">
      <c r="A4696" s="288">
        <v>50406</v>
      </c>
      <c r="B4696" s="289">
        <v>20190168</v>
      </c>
      <c r="C4696" s="271">
        <v>122822</v>
      </c>
      <c r="D4696" s="271" t="s">
        <v>6920</v>
      </c>
      <c r="E4696" s="288" t="s">
        <v>352</v>
      </c>
      <c r="F4696" s="288">
        <v>1</v>
      </c>
      <c r="G4696" s="288">
        <v>7</v>
      </c>
      <c r="H4696" s="288">
        <v>4</v>
      </c>
      <c r="I4696" s="288">
        <v>3</v>
      </c>
      <c r="J4696" s="313">
        <v>43566</v>
      </c>
      <c r="K4696" s="313">
        <v>43565</v>
      </c>
      <c r="L4696" s="290" t="s">
        <v>1485</v>
      </c>
      <c r="M4696" s="290" t="s">
        <v>1485</v>
      </c>
      <c r="N4696" s="291" t="s">
        <v>47</v>
      </c>
      <c r="O4696" s="291" t="s">
        <v>47</v>
      </c>
      <c r="P4696" s="291" t="s">
        <v>47</v>
      </c>
      <c r="Q4696" s="291" t="s">
        <v>47</v>
      </c>
      <c r="R4696" s="291" t="s">
        <v>47</v>
      </c>
      <c r="S4696" s="271"/>
      <c r="T4696" s="291" t="s">
        <v>47</v>
      </c>
      <c r="U4696" s="245" t="s">
        <v>6945</v>
      </c>
      <c r="V4696" s="246"/>
      <c r="W4696" s="202" t="s">
        <v>2921</v>
      </c>
      <c r="X4696" s="265" t="s">
        <v>6977</v>
      </c>
      <c r="Y4696" s="248">
        <v>12</v>
      </c>
      <c r="Z4696" s="288"/>
      <c r="AA4696" s="288"/>
      <c r="AB4696" s="296"/>
      <c r="AC4696" s="268">
        <f>IF(B4696="","",(IFERROR(VLOOKUP(B4696,Projecten!A$4:X$9452,5,FALSE),"niet bekend")))</f>
        <v>1</v>
      </c>
      <c r="AD4696" s="213">
        <f t="shared" si="298"/>
        <v>2203.56</v>
      </c>
      <c r="AE4696" s="213">
        <f>IF(B4696="","",(IFERROR(VLOOKUP(B4696,Projecten!A$4:X$9452,23,FALSE),"niet bekend")))</f>
        <v>0</v>
      </c>
      <c r="AF4696" s="213">
        <f>IF(B4696="","",(IFERROR(VLOOKUP(B4696,Projecten!A$4:X$9452,12,FALSE),"niet bekend")))</f>
        <v>2203.56</v>
      </c>
    </row>
    <row r="4697" spans="1:33" s="297" customFormat="1" x14ac:dyDescent="0.2">
      <c r="A4697" s="288">
        <v>50407</v>
      </c>
      <c r="B4697" s="289">
        <v>20190169</v>
      </c>
      <c r="C4697" s="271">
        <v>122822</v>
      </c>
      <c r="D4697" s="271" t="s">
        <v>6921</v>
      </c>
      <c r="E4697" s="288" t="s">
        <v>352</v>
      </c>
      <c r="F4697" s="288">
        <v>1</v>
      </c>
      <c r="G4697" s="288">
        <v>7</v>
      </c>
      <c r="H4697" s="288">
        <v>4</v>
      </c>
      <c r="I4697" s="288">
        <v>3</v>
      </c>
      <c r="J4697" s="313">
        <v>43566</v>
      </c>
      <c r="K4697" s="313">
        <v>43565</v>
      </c>
      <c r="L4697" s="290" t="s">
        <v>1485</v>
      </c>
      <c r="M4697" s="290"/>
      <c r="N4697" s="291" t="s">
        <v>47</v>
      </c>
      <c r="O4697" s="291" t="s">
        <v>47</v>
      </c>
      <c r="P4697" s="291" t="s">
        <v>47</v>
      </c>
      <c r="Q4697" s="291" t="s">
        <v>47</v>
      </c>
      <c r="R4697" s="291" t="s">
        <v>47</v>
      </c>
      <c r="S4697" s="271"/>
      <c r="T4697" s="291" t="s">
        <v>47</v>
      </c>
      <c r="U4697" s="245" t="s">
        <v>6945</v>
      </c>
      <c r="V4697" s="246"/>
      <c r="W4697" s="202" t="s">
        <v>2921</v>
      </c>
      <c r="X4697" s="265" t="s">
        <v>6977</v>
      </c>
      <c r="Y4697" s="248">
        <v>12</v>
      </c>
      <c r="Z4697" s="288"/>
      <c r="AA4697" s="288"/>
      <c r="AB4697" s="296"/>
      <c r="AC4697" s="268">
        <f>IF(B4697="","",(IFERROR(VLOOKUP(B4697,Projecten!A$4:X$9452,5,FALSE),"niet bekend")))</f>
        <v>1</v>
      </c>
      <c r="AD4697" s="213">
        <f t="shared" si="298"/>
        <v>2203.56</v>
      </c>
      <c r="AE4697" s="213">
        <f>IF(B4697="","",(IFERROR(VLOOKUP(B4697,Projecten!A$4:X$9452,23,FALSE),"niet bekend")))</f>
        <v>0</v>
      </c>
      <c r="AF4697" s="213">
        <f>IF(B4697="","",(IFERROR(VLOOKUP(B4697,Projecten!A$4:X$9452,12,FALSE),"niet bekend")))</f>
        <v>2203.56</v>
      </c>
    </row>
    <row r="4698" spans="1:33" s="297" customFormat="1" x14ac:dyDescent="0.2">
      <c r="A4698" s="288">
        <v>50408</v>
      </c>
      <c r="B4698" s="289">
        <v>20190170</v>
      </c>
      <c r="C4698" s="271">
        <v>122822</v>
      </c>
      <c r="D4698" s="271" t="s">
        <v>6922</v>
      </c>
      <c r="E4698" s="288" t="s">
        <v>352</v>
      </c>
      <c r="F4698" s="288">
        <v>1</v>
      </c>
      <c r="G4698" s="288">
        <v>7</v>
      </c>
      <c r="H4698" s="288">
        <v>4</v>
      </c>
      <c r="I4698" s="288">
        <v>3</v>
      </c>
      <c r="J4698" s="313">
        <v>43566</v>
      </c>
      <c r="K4698" s="313">
        <v>43565</v>
      </c>
      <c r="L4698" s="290" t="s">
        <v>1485</v>
      </c>
      <c r="M4698" s="290" t="s">
        <v>1485</v>
      </c>
      <c r="N4698" s="291" t="s">
        <v>47</v>
      </c>
      <c r="O4698" s="291" t="s">
        <v>47</v>
      </c>
      <c r="P4698" s="291" t="s">
        <v>47</v>
      </c>
      <c r="Q4698" s="291" t="s">
        <v>47</v>
      </c>
      <c r="R4698" s="291" t="s">
        <v>47</v>
      </c>
      <c r="S4698" s="271"/>
      <c r="T4698" s="291" t="s">
        <v>47</v>
      </c>
      <c r="U4698" s="245" t="s">
        <v>6945</v>
      </c>
      <c r="V4698" s="246"/>
      <c r="W4698" s="202" t="s">
        <v>2921</v>
      </c>
      <c r="X4698" s="265" t="s">
        <v>6977</v>
      </c>
      <c r="Y4698" s="248">
        <v>12</v>
      </c>
      <c r="Z4698" s="288"/>
      <c r="AA4698" s="288"/>
      <c r="AB4698" s="296"/>
      <c r="AC4698" s="268">
        <f>IF(B4698="","",(IFERROR(VLOOKUP(B4698,Projecten!A$4:X$9452,5,FALSE),"niet bekend")))</f>
        <v>1</v>
      </c>
      <c r="AD4698" s="213">
        <f t="shared" si="298"/>
        <v>2203.56</v>
      </c>
      <c r="AE4698" s="213">
        <f>IF(B4698="","",(IFERROR(VLOOKUP(B4698,Projecten!A$4:X$9452,23,FALSE),"niet bekend")))</f>
        <v>0</v>
      </c>
      <c r="AF4698" s="213">
        <f>IF(B4698="","",(IFERROR(VLOOKUP(B4698,Projecten!A$4:X$9452,12,FALSE),"niet bekend")))</f>
        <v>2203.56</v>
      </c>
    </row>
    <row r="4699" spans="1:33" s="297" customFormat="1" x14ac:dyDescent="0.2">
      <c r="A4699" s="288">
        <v>50409</v>
      </c>
      <c r="B4699" s="289">
        <v>20190286</v>
      </c>
      <c r="C4699" s="271">
        <v>122822</v>
      </c>
      <c r="D4699" s="271" t="s">
        <v>7117</v>
      </c>
      <c r="E4699" s="288" t="s">
        <v>352</v>
      </c>
      <c r="F4699" s="288">
        <v>1</v>
      </c>
      <c r="G4699" s="288">
        <v>10</v>
      </c>
      <c r="H4699" s="288">
        <v>1</v>
      </c>
      <c r="I4699" s="288">
        <v>4</v>
      </c>
      <c r="J4699" s="313">
        <v>43566</v>
      </c>
      <c r="K4699" s="313">
        <v>43565</v>
      </c>
      <c r="L4699" s="315" t="s">
        <v>7205</v>
      </c>
      <c r="M4699" s="290" t="s">
        <v>1485</v>
      </c>
      <c r="N4699" s="291" t="s">
        <v>47</v>
      </c>
      <c r="O4699" s="291" t="s">
        <v>47</v>
      </c>
      <c r="P4699" s="291" t="s">
        <v>47</v>
      </c>
      <c r="Q4699" s="291" t="s">
        <v>47</v>
      </c>
      <c r="R4699" s="291" t="s">
        <v>47</v>
      </c>
      <c r="S4699" s="271"/>
      <c r="T4699" s="291" t="s">
        <v>47</v>
      </c>
      <c r="U4699" s="245" t="s">
        <v>6945</v>
      </c>
      <c r="V4699" s="246"/>
      <c r="W4699" s="202" t="s">
        <v>2921</v>
      </c>
      <c r="X4699" s="265" t="s">
        <v>7162</v>
      </c>
      <c r="Y4699" s="248">
        <v>21</v>
      </c>
      <c r="Z4699" s="288"/>
      <c r="AA4699" s="288"/>
      <c r="AB4699" s="296"/>
      <c r="AC4699" s="268">
        <f>IF(B4699="","",(IFERROR(VLOOKUP(B4699,Projecten!A$4:X$9452,5,FALSE),"niet bekend")))</f>
        <v>1</v>
      </c>
      <c r="AD4699" s="213">
        <f t="shared" si="298"/>
        <v>4198.3999999999996</v>
      </c>
      <c r="AE4699" s="213">
        <f>IF(B4699="","",(IFERROR(VLOOKUP(B4699,Projecten!A$4:X$9452,23,FALSE),"niet bekend")))</f>
        <v>0</v>
      </c>
      <c r="AF4699" s="213">
        <f>IF(B4699="","",(IFERROR(VLOOKUP(B4699,Projecten!A$4:X$9452,12,FALSE),"niet bekend")))</f>
        <v>4198.3999999999996</v>
      </c>
    </row>
    <row r="4700" spans="1:33" s="297" customFormat="1" x14ac:dyDescent="0.2">
      <c r="A4700" s="288">
        <v>50412</v>
      </c>
      <c r="B4700" s="289">
        <v>20190264</v>
      </c>
      <c r="C4700" s="271">
        <v>122823</v>
      </c>
      <c r="D4700" s="271">
        <v>773219</v>
      </c>
      <c r="E4700" s="288" t="s">
        <v>26</v>
      </c>
      <c r="F4700" s="288">
        <v>1</v>
      </c>
      <c r="G4700" s="288">
        <v>8</v>
      </c>
      <c r="H4700" s="288">
        <v>5</v>
      </c>
      <c r="I4700" s="288">
        <v>3</v>
      </c>
      <c r="J4700" s="315">
        <v>43550</v>
      </c>
      <c r="K4700" s="315">
        <v>43551</v>
      </c>
      <c r="L4700" s="290" t="s">
        <v>1485</v>
      </c>
      <c r="M4700" s="290" t="s">
        <v>1485</v>
      </c>
      <c r="N4700" s="291" t="s">
        <v>47</v>
      </c>
      <c r="O4700" s="291" t="s">
        <v>47</v>
      </c>
      <c r="P4700" s="291" t="s">
        <v>47</v>
      </c>
      <c r="Q4700" s="291" t="s">
        <v>47</v>
      </c>
      <c r="R4700" s="291" t="s">
        <v>47</v>
      </c>
      <c r="S4700" s="271"/>
      <c r="T4700" s="291" t="s">
        <v>47</v>
      </c>
      <c r="U4700" s="245" t="s">
        <v>7090</v>
      </c>
      <c r="V4700" s="246"/>
      <c r="W4700" s="202" t="s">
        <v>162</v>
      </c>
      <c r="X4700" s="265" t="s">
        <v>1341</v>
      </c>
      <c r="Y4700" s="248">
        <v>18</v>
      </c>
      <c r="Z4700" s="288"/>
      <c r="AA4700" s="288"/>
      <c r="AB4700" s="296"/>
      <c r="AC4700" s="268">
        <f>IF(B4700="","",(IFERROR(VLOOKUP(B4700,Projecten!A$4:X$9452,5,FALSE),"niet bekend")))</f>
        <v>1</v>
      </c>
      <c r="AD4700" s="213">
        <f t="shared" si="298"/>
        <v>3378.83</v>
      </c>
      <c r="AE4700" s="213">
        <f>IF(B4700="","",(IFERROR(VLOOKUP(B4700,Projecten!A$4:X$9452,23,FALSE),"niet bekend")))</f>
        <v>0</v>
      </c>
      <c r="AF4700" s="213">
        <f>IF(B4700="","",(IFERROR(VLOOKUP(B4700,Projecten!A$4:X$9452,12,FALSE),"niet bekend")))</f>
        <v>3378.83</v>
      </c>
    </row>
    <row r="4701" spans="1:33" s="297" customFormat="1" x14ac:dyDescent="0.2">
      <c r="A4701" s="288">
        <v>50413</v>
      </c>
      <c r="B4701" s="1126">
        <v>20190262</v>
      </c>
      <c r="C4701" s="271">
        <v>12282401</v>
      </c>
      <c r="D4701" s="271">
        <v>787619</v>
      </c>
      <c r="E4701" s="288" t="s">
        <v>26</v>
      </c>
      <c r="F4701" s="288">
        <v>1</v>
      </c>
      <c r="G4701" s="288">
        <v>7</v>
      </c>
      <c r="H4701" s="288">
        <v>3</v>
      </c>
      <c r="I4701" s="288">
        <v>3</v>
      </c>
      <c r="J4701" s="315">
        <v>43550</v>
      </c>
      <c r="K4701" s="315">
        <v>43551</v>
      </c>
      <c r="L4701" s="290" t="s">
        <v>1485</v>
      </c>
      <c r="M4701" s="313" t="s">
        <v>2760</v>
      </c>
      <c r="N4701" s="291" t="s">
        <v>47</v>
      </c>
      <c r="O4701" s="291" t="s">
        <v>47</v>
      </c>
      <c r="P4701" s="291" t="s">
        <v>47</v>
      </c>
      <c r="Q4701" s="291" t="s">
        <v>47</v>
      </c>
      <c r="R4701" s="291" t="s">
        <v>47</v>
      </c>
      <c r="S4701" s="271"/>
      <c r="T4701" s="291" t="s">
        <v>47</v>
      </c>
      <c r="U4701" s="245" t="s">
        <v>7090</v>
      </c>
      <c r="V4701" s="246"/>
      <c r="W4701" s="202" t="s">
        <v>162</v>
      </c>
      <c r="X4701" s="265" t="s">
        <v>1250</v>
      </c>
      <c r="Y4701" s="248">
        <v>17</v>
      </c>
      <c r="Z4701" s="288"/>
      <c r="AA4701" s="288"/>
      <c r="AB4701" s="296"/>
      <c r="AC4701" s="268">
        <f>IF(B4701="","",(IFERROR(VLOOKUP(B4701,Projecten!A$4:X$9452,5,FALSE),"niet bekend")))</f>
        <v>1</v>
      </c>
      <c r="AD4701" s="213">
        <f t="shared" si="298"/>
        <v>3817.15</v>
      </c>
      <c r="AE4701" s="213">
        <f>IF(B4701="","",(IFERROR(VLOOKUP(B4701,Projecten!A$4:X$9452,23,FALSE),"niet bekend")))</f>
        <v>0</v>
      </c>
      <c r="AF4701" s="213">
        <f>IF(B4701="","",(IFERROR(VLOOKUP(B4701,Projecten!A$4:X$9452,12,FALSE),"niet bekend")))</f>
        <v>3817.15</v>
      </c>
    </row>
    <row r="4702" spans="1:33" s="297" customFormat="1" x14ac:dyDescent="0.2">
      <c r="A4702" s="288">
        <v>50414</v>
      </c>
      <c r="B4702" s="1126">
        <v>20190263</v>
      </c>
      <c r="C4702" s="271">
        <v>12282401</v>
      </c>
      <c r="D4702" s="271">
        <v>788319</v>
      </c>
      <c r="E4702" s="288" t="s">
        <v>26</v>
      </c>
      <c r="F4702" s="288">
        <v>1</v>
      </c>
      <c r="G4702" s="288">
        <v>7</v>
      </c>
      <c r="H4702" s="288">
        <v>5</v>
      </c>
      <c r="I4702" s="288">
        <v>2</v>
      </c>
      <c r="J4702" s="315">
        <v>43550</v>
      </c>
      <c r="K4702" s="315">
        <v>43551</v>
      </c>
      <c r="L4702" s="290" t="s">
        <v>1485</v>
      </c>
      <c r="M4702" s="290" t="s">
        <v>1485</v>
      </c>
      <c r="N4702" s="291" t="s">
        <v>47</v>
      </c>
      <c r="O4702" s="291" t="s">
        <v>47</v>
      </c>
      <c r="P4702" s="291" t="s">
        <v>47</v>
      </c>
      <c r="Q4702" s="291" t="s">
        <v>47</v>
      </c>
      <c r="R4702" s="291" t="s">
        <v>47</v>
      </c>
      <c r="S4702" s="271"/>
      <c r="T4702" s="291" t="s">
        <v>47</v>
      </c>
      <c r="U4702" s="245" t="s">
        <v>7090</v>
      </c>
      <c r="V4702" s="246"/>
      <c r="W4702" s="202" t="s">
        <v>162</v>
      </c>
      <c r="X4702" s="265" t="s">
        <v>7091</v>
      </c>
      <c r="Y4702" s="248">
        <v>15</v>
      </c>
      <c r="Z4702" s="288"/>
      <c r="AA4702" s="288"/>
      <c r="AB4702" s="296"/>
      <c r="AC4702" s="268">
        <f>IF(B4702="","",(IFERROR(VLOOKUP(B4702,Projecten!A$4:X$9452,5,FALSE),"niet bekend")))</f>
        <v>1</v>
      </c>
      <c r="AD4702" s="213">
        <f t="shared" si="298"/>
        <v>3102.34</v>
      </c>
      <c r="AE4702" s="213">
        <f>IF(B4702="","",(IFERROR(VLOOKUP(B4702,Projecten!A$4:X$9452,23,FALSE),"niet bekend")))</f>
        <v>0</v>
      </c>
      <c r="AF4702" s="213">
        <f>IF(B4702="","",(IFERROR(VLOOKUP(B4702,Projecten!A$4:X$9452,12,FALSE),"niet bekend")))</f>
        <v>3102.34</v>
      </c>
    </row>
    <row r="4703" spans="1:33" s="312" customFormat="1" x14ac:dyDescent="0.2">
      <c r="A4703" s="298"/>
      <c r="B4703" s="299"/>
      <c r="C4703" s="299"/>
      <c r="D4703" s="300"/>
      <c r="E4703" s="300"/>
      <c r="F4703" s="300"/>
      <c r="G4703" s="300"/>
      <c r="H4703" s="300"/>
      <c r="I4703" s="300"/>
      <c r="J4703" s="301"/>
      <c r="K4703" s="301"/>
      <c r="L4703" s="301"/>
      <c r="M4703" s="302"/>
      <c r="N4703" s="302"/>
      <c r="O4703" s="302"/>
      <c r="P4703" s="302"/>
      <c r="Q4703" s="302"/>
      <c r="R4703" s="302"/>
      <c r="S4703" s="303"/>
      <c r="T4703" s="304"/>
      <c r="U4703" s="305"/>
      <c r="V4703" s="306"/>
      <c r="W4703" s="307"/>
      <c r="X4703" s="307"/>
      <c r="Y4703" s="307"/>
      <c r="Z4703" s="298"/>
      <c r="AA4703" s="308"/>
      <c r="AB4703" s="309"/>
      <c r="AC4703" s="310"/>
      <c r="AD4703" s="311"/>
      <c r="AE4703" s="311"/>
      <c r="AF4703" s="311"/>
    </row>
    <row r="4766" spans="29:30" x14ac:dyDescent="0.2">
      <c r="AC4766" s="209"/>
      <c r="AD4766" s="209"/>
    </row>
    <row r="4767" spans="29:30" x14ac:dyDescent="0.2">
      <c r="AC4767" s="209"/>
      <c r="AD4767" s="209"/>
    </row>
    <row r="4768" spans="29:30" x14ac:dyDescent="0.2">
      <c r="AC4768" s="209"/>
      <c r="AD4768" s="209"/>
    </row>
    <row r="4769" spans="29:30" x14ac:dyDescent="0.2">
      <c r="AC4769" s="209"/>
      <c r="AD4769" s="209"/>
    </row>
    <row r="4770" spans="29:30" x14ac:dyDescent="0.2">
      <c r="AC4770" s="209"/>
      <c r="AD4770" s="209"/>
    </row>
    <row r="4771" spans="29:30" x14ac:dyDescent="0.2">
      <c r="AC4771" s="209"/>
      <c r="AD4771" s="209"/>
    </row>
    <row r="4772" spans="29:30" x14ac:dyDescent="0.2">
      <c r="AC4772" s="209"/>
      <c r="AD4772" s="209"/>
    </row>
    <row r="4773" spans="29:30" x14ac:dyDescent="0.2">
      <c r="AC4773" s="209"/>
      <c r="AD4773" s="209"/>
    </row>
    <row r="4774" spans="29:30" x14ac:dyDescent="0.2">
      <c r="AC4774" s="209"/>
      <c r="AD4774" s="209"/>
    </row>
    <row r="4775" spans="29:30" x14ac:dyDescent="0.2">
      <c r="AC4775" s="209"/>
      <c r="AD4775" s="209"/>
    </row>
    <row r="4776" spans="29:30" x14ac:dyDescent="0.2">
      <c r="AC4776" s="209"/>
      <c r="AD4776" s="209"/>
    </row>
    <row r="4777" spans="29:30" x14ac:dyDescent="0.2">
      <c r="AC4777" s="209"/>
      <c r="AD4777" s="209"/>
    </row>
    <row r="4778" spans="29:30" x14ac:dyDescent="0.2">
      <c r="AC4778" s="209"/>
      <c r="AD4778" s="209"/>
    </row>
    <row r="4779" spans="29:30" x14ac:dyDescent="0.2">
      <c r="AC4779" s="209"/>
      <c r="AD4779" s="209"/>
    </row>
    <row r="4780" spans="29:30" x14ac:dyDescent="0.2">
      <c r="AC4780" s="209"/>
      <c r="AD4780" s="209"/>
    </row>
    <row r="4781" spans="29:30" x14ac:dyDescent="0.2">
      <c r="AC4781" s="209"/>
      <c r="AD4781" s="209"/>
    </row>
    <row r="4782" spans="29:30" x14ac:dyDescent="0.2">
      <c r="AC4782" s="209"/>
      <c r="AD4782" s="209"/>
    </row>
    <row r="4783" spans="29:30" x14ac:dyDescent="0.2">
      <c r="AC4783" s="209"/>
      <c r="AD4783" s="209"/>
    </row>
    <row r="4784" spans="29:30" x14ac:dyDescent="0.2">
      <c r="AC4784" s="209"/>
      <c r="AD4784" s="209"/>
    </row>
    <row r="4785" spans="29:30" x14ac:dyDescent="0.2">
      <c r="AC4785" s="209"/>
      <c r="AD4785" s="209"/>
    </row>
    <row r="4786" spans="29:30" x14ac:dyDescent="0.2">
      <c r="AC4786" s="209"/>
      <c r="AD4786" s="209"/>
    </row>
    <row r="4787" spans="29:30" x14ac:dyDescent="0.2">
      <c r="AC4787" s="209"/>
      <c r="AD4787" s="209"/>
    </row>
    <row r="4788" spans="29:30" x14ac:dyDescent="0.2">
      <c r="AC4788" s="209"/>
      <c r="AD4788" s="209"/>
    </row>
    <row r="4789" spans="29:30" x14ac:dyDescent="0.2">
      <c r="AC4789" s="209"/>
      <c r="AD4789" s="209"/>
    </row>
    <row r="4790" spans="29:30" x14ac:dyDescent="0.2">
      <c r="AC4790" s="209"/>
      <c r="AD4790" s="209"/>
    </row>
    <row r="4791" spans="29:30" x14ac:dyDescent="0.2">
      <c r="AC4791" s="209"/>
      <c r="AD4791" s="209"/>
    </row>
    <row r="4792" spans="29:30" x14ac:dyDescent="0.2">
      <c r="AC4792" s="209"/>
      <c r="AD4792" s="209"/>
    </row>
    <row r="4793" spans="29:30" x14ac:dyDescent="0.2">
      <c r="AC4793" s="209"/>
      <c r="AD4793" s="209"/>
    </row>
    <row r="4794" spans="29:30" x14ac:dyDescent="0.2">
      <c r="AC4794" s="209"/>
      <c r="AD4794" s="209"/>
    </row>
    <row r="4795" spans="29:30" x14ac:dyDescent="0.2">
      <c r="AC4795" s="209"/>
      <c r="AD4795" s="209"/>
    </row>
    <row r="4796" spans="29:30" x14ac:dyDescent="0.2">
      <c r="AC4796" s="209"/>
      <c r="AD4796" s="209"/>
    </row>
    <row r="4797" spans="29:30" x14ac:dyDescent="0.2">
      <c r="AC4797" s="209"/>
      <c r="AD4797" s="209"/>
    </row>
    <row r="4798" spans="29:30" x14ac:dyDescent="0.2">
      <c r="AC4798" s="209"/>
      <c r="AD4798" s="209"/>
    </row>
    <row r="4799" spans="29:30" x14ac:dyDescent="0.2">
      <c r="AC4799" s="209"/>
      <c r="AD4799" s="209"/>
    </row>
    <row r="4800" spans="29:30" x14ac:dyDescent="0.2">
      <c r="AC4800" s="209"/>
      <c r="AD4800" s="209"/>
    </row>
    <row r="4801" spans="29:30" x14ac:dyDescent="0.2">
      <c r="AC4801" s="209"/>
      <c r="AD4801" s="209"/>
    </row>
    <row r="4802" spans="29:30" x14ac:dyDescent="0.2">
      <c r="AC4802" s="209"/>
      <c r="AD4802" s="209"/>
    </row>
    <row r="4803" spans="29:30" x14ac:dyDescent="0.2">
      <c r="AC4803" s="209"/>
      <c r="AD4803" s="209"/>
    </row>
    <row r="4804" spans="29:30" x14ac:dyDescent="0.2">
      <c r="AC4804" s="209"/>
      <c r="AD4804" s="209"/>
    </row>
    <row r="4805" spans="29:30" x14ac:dyDescent="0.2">
      <c r="AC4805" s="209"/>
      <c r="AD4805" s="209"/>
    </row>
    <row r="4806" spans="29:30" x14ac:dyDescent="0.2">
      <c r="AC4806" s="209"/>
      <c r="AD4806" s="209"/>
    </row>
    <row r="4807" spans="29:30" x14ac:dyDescent="0.2">
      <c r="AC4807" s="209"/>
      <c r="AD4807" s="209"/>
    </row>
    <row r="4808" spans="29:30" x14ac:dyDescent="0.2">
      <c r="AC4808" s="209"/>
      <c r="AD4808" s="209"/>
    </row>
    <row r="4809" spans="29:30" x14ac:dyDescent="0.2">
      <c r="AC4809" s="209"/>
      <c r="AD4809" s="209"/>
    </row>
    <row r="4810" spans="29:30" x14ac:dyDescent="0.2">
      <c r="AC4810" s="209"/>
      <c r="AD4810" s="209"/>
    </row>
    <row r="4811" spans="29:30" x14ac:dyDescent="0.2">
      <c r="AC4811" s="209"/>
      <c r="AD4811" s="209"/>
    </row>
    <row r="4812" spans="29:30" x14ac:dyDescent="0.2">
      <c r="AC4812" s="209"/>
      <c r="AD4812" s="209"/>
    </row>
    <row r="4813" spans="29:30" x14ac:dyDescent="0.2">
      <c r="AC4813" s="209"/>
      <c r="AD4813" s="209"/>
    </row>
    <row r="4814" spans="29:30" x14ac:dyDescent="0.2">
      <c r="AC4814" s="209"/>
      <c r="AD4814" s="209"/>
    </row>
    <row r="4815" spans="29:30" x14ac:dyDescent="0.2">
      <c r="AC4815" s="209"/>
      <c r="AD4815" s="209"/>
    </row>
    <row r="4816" spans="29:30" x14ac:dyDescent="0.2">
      <c r="AC4816" s="209"/>
      <c r="AD4816" s="209"/>
    </row>
    <row r="4817" spans="29:30" x14ac:dyDescent="0.2">
      <c r="AC4817" s="209"/>
      <c r="AD4817" s="209"/>
    </row>
    <row r="4818" spans="29:30" x14ac:dyDescent="0.2">
      <c r="AC4818" s="209"/>
      <c r="AD4818" s="209"/>
    </row>
    <row r="4819" spans="29:30" x14ac:dyDescent="0.2">
      <c r="AC4819" s="209"/>
      <c r="AD4819" s="209"/>
    </row>
    <row r="4820" spans="29:30" x14ac:dyDescent="0.2">
      <c r="AC4820" s="209"/>
      <c r="AD4820" s="209"/>
    </row>
    <row r="4821" spans="29:30" x14ac:dyDescent="0.2">
      <c r="AC4821" s="209"/>
      <c r="AD4821" s="209"/>
    </row>
    <row r="4822" spans="29:30" x14ac:dyDescent="0.2">
      <c r="AC4822" s="209"/>
      <c r="AD4822" s="209"/>
    </row>
    <row r="4823" spans="29:30" x14ac:dyDescent="0.2">
      <c r="AC4823" s="209"/>
      <c r="AD4823" s="209"/>
    </row>
    <row r="4824" spans="29:30" x14ac:dyDescent="0.2">
      <c r="AC4824" s="209"/>
      <c r="AD4824" s="209"/>
    </row>
    <row r="4825" spans="29:30" x14ac:dyDescent="0.2">
      <c r="AC4825" s="209"/>
      <c r="AD4825" s="209"/>
    </row>
    <row r="4826" spans="29:30" x14ac:dyDescent="0.2">
      <c r="AC4826" s="209"/>
      <c r="AD4826" s="209"/>
    </row>
    <row r="4827" spans="29:30" x14ac:dyDescent="0.2">
      <c r="AC4827" s="209"/>
      <c r="AD4827" s="209"/>
    </row>
    <row r="4828" spans="29:30" x14ac:dyDescent="0.2">
      <c r="AC4828" s="209"/>
      <c r="AD4828" s="209"/>
    </row>
    <row r="4829" spans="29:30" x14ac:dyDescent="0.2">
      <c r="AC4829" s="209"/>
      <c r="AD4829" s="209"/>
    </row>
    <row r="4830" spans="29:30" x14ac:dyDescent="0.2">
      <c r="AC4830" s="209"/>
      <c r="AD4830" s="209"/>
    </row>
    <row r="4831" spans="29:30" x14ac:dyDescent="0.2">
      <c r="AC4831" s="209"/>
      <c r="AD4831" s="209"/>
    </row>
    <row r="4832" spans="29:30" x14ac:dyDescent="0.2">
      <c r="AC4832" s="209"/>
      <c r="AD4832" s="209"/>
    </row>
    <row r="4833" spans="29:30" x14ac:dyDescent="0.2">
      <c r="AC4833" s="209"/>
      <c r="AD4833" s="209"/>
    </row>
    <row r="4834" spans="29:30" x14ac:dyDescent="0.2">
      <c r="AC4834" s="209"/>
      <c r="AD4834" s="209"/>
    </row>
    <row r="4835" spans="29:30" x14ac:dyDescent="0.2">
      <c r="AC4835" s="209"/>
      <c r="AD4835" s="209"/>
    </row>
    <row r="4836" spans="29:30" x14ac:dyDescent="0.2">
      <c r="AC4836" s="209"/>
      <c r="AD4836" s="209"/>
    </row>
    <row r="4837" spans="29:30" x14ac:dyDescent="0.2">
      <c r="AC4837" s="209"/>
      <c r="AD4837" s="209"/>
    </row>
    <row r="4838" spans="29:30" x14ac:dyDescent="0.2">
      <c r="AC4838" s="209"/>
      <c r="AD4838" s="209"/>
    </row>
    <row r="4839" spans="29:30" x14ac:dyDescent="0.2">
      <c r="AC4839" s="209"/>
      <c r="AD4839" s="209"/>
    </row>
    <row r="4840" spans="29:30" x14ac:dyDescent="0.2">
      <c r="AC4840" s="209"/>
      <c r="AD4840" s="209"/>
    </row>
    <row r="4841" spans="29:30" x14ac:dyDescent="0.2">
      <c r="AC4841" s="209"/>
      <c r="AD4841" s="209"/>
    </row>
    <row r="4842" spans="29:30" x14ac:dyDescent="0.2">
      <c r="AC4842" s="209"/>
      <c r="AD4842" s="209"/>
    </row>
    <row r="4843" spans="29:30" x14ac:dyDescent="0.2">
      <c r="AC4843" s="209"/>
      <c r="AD4843" s="209"/>
    </row>
    <row r="4844" spans="29:30" x14ac:dyDescent="0.2">
      <c r="AC4844" s="209"/>
      <c r="AD4844" s="209"/>
    </row>
    <row r="4845" spans="29:30" x14ac:dyDescent="0.2">
      <c r="AC4845" s="209"/>
      <c r="AD4845" s="209"/>
    </row>
    <row r="4846" spans="29:30" x14ac:dyDescent="0.2">
      <c r="AC4846" s="209"/>
      <c r="AD4846" s="209"/>
    </row>
    <row r="4847" spans="29:30" x14ac:dyDescent="0.2">
      <c r="AC4847" s="209"/>
      <c r="AD4847" s="209"/>
    </row>
    <row r="4848" spans="29:30" x14ac:dyDescent="0.2">
      <c r="AC4848" s="209"/>
      <c r="AD4848" s="209"/>
    </row>
    <row r="4849" spans="29:30" x14ac:dyDescent="0.2">
      <c r="AC4849" s="209"/>
      <c r="AD4849" s="209"/>
    </row>
    <row r="4850" spans="29:30" x14ac:dyDescent="0.2">
      <c r="AC4850" s="209"/>
      <c r="AD4850" s="209"/>
    </row>
    <row r="4851" spans="29:30" x14ac:dyDescent="0.2">
      <c r="AC4851" s="209"/>
      <c r="AD4851" s="209"/>
    </row>
    <row r="4852" spans="29:30" x14ac:dyDescent="0.2">
      <c r="AC4852" s="209"/>
      <c r="AD4852" s="209"/>
    </row>
    <row r="4853" spans="29:30" x14ac:dyDescent="0.2">
      <c r="AC4853" s="209"/>
      <c r="AD4853" s="209"/>
    </row>
    <row r="4854" spans="29:30" x14ac:dyDescent="0.2">
      <c r="AC4854" s="209"/>
      <c r="AD4854" s="209"/>
    </row>
    <row r="4855" spans="29:30" x14ac:dyDescent="0.2">
      <c r="AC4855" s="209"/>
      <c r="AD4855" s="209"/>
    </row>
    <row r="4856" spans="29:30" x14ac:dyDescent="0.2">
      <c r="AC4856" s="209"/>
      <c r="AD4856" s="209"/>
    </row>
    <row r="4857" spans="29:30" x14ac:dyDescent="0.2">
      <c r="AC4857" s="209"/>
      <c r="AD4857" s="209"/>
    </row>
    <row r="4858" spans="29:30" x14ac:dyDescent="0.2">
      <c r="AC4858" s="209"/>
      <c r="AD4858" s="209"/>
    </row>
    <row r="4859" spans="29:30" x14ac:dyDescent="0.2">
      <c r="AC4859" s="209"/>
      <c r="AD4859" s="209"/>
    </row>
    <row r="4860" spans="29:30" x14ac:dyDescent="0.2">
      <c r="AC4860" s="209"/>
      <c r="AD4860" s="209"/>
    </row>
    <row r="4861" spans="29:30" x14ac:dyDescent="0.2">
      <c r="AC4861" s="209"/>
      <c r="AD4861" s="209"/>
    </row>
    <row r="4862" spans="29:30" x14ac:dyDescent="0.2">
      <c r="AC4862" s="209"/>
      <c r="AD4862" s="209"/>
    </row>
    <row r="4863" spans="29:30" x14ac:dyDescent="0.2">
      <c r="AC4863" s="209"/>
      <c r="AD4863" s="209"/>
    </row>
    <row r="4864" spans="29:30" x14ac:dyDescent="0.2">
      <c r="AC4864" s="209"/>
      <c r="AD4864" s="209"/>
    </row>
    <row r="4865" spans="29:30" x14ac:dyDescent="0.2">
      <c r="AC4865" s="209"/>
      <c r="AD4865" s="209"/>
    </row>
    <row r="4866" spans="29:30" x14ac:dyDescent="0.2">
      <c r="AC4866" s="209"/>
      <c r="AD4866" s="209"/>
    </row>
    <row r="4867" spans="29:30" x14ac:dyDescent="0.2">
      <c r="AC4867" s="209"/>
      <c r="AD4867" s="209"/>
    </row>
    <row r="4868" spans="29:30" x14ac:dyDescent="0.2">
      <c r="AC4868" s="209"/>
      <c r="AD4868" s="209"/>
    </row>
    <row r="4869" spans="29:30" x14ac:dyDescent="0.2">
      <c r="AC4869" s="209"/>
      <c r="AD4869" s="209"/>
    </row>
    <row r="4870" spans="29:30" x14ac:dyDescent="0.2">
      <c r="AC4870" s="209"/>
      <c r="AD4870" s="209"/>
    </row>
    <row r="4871" spans="29:30" x14ac:dyDescent="0.2">
      <c r="AC4871" s="209"/>
      <c r="AD4871" s="209"/>
    </row>
    <row r="4872" spans="29:30" x14ac:dyDescent="0.2">
      <c r="AC4872" s="209"/>
      <c r="AD4872" s="209"/>
    </row>
    <row r="4873" spans="29:30" x14ac:dyDescent="0.2">
      <c r="AC4873" s="209"/>
      <c r="AD4873" s="209"/>
    </row>
    <row r="4874" spans="29:30" x14ac:dyDescent="0.2">
      <c r="AC4874" s="209"/>
      <c r="AD4874" s="209"/>
    </row>
    <row r="4875" spans="29:30" x14ac:dyDescent="0.2">
      <c r="AC4875" s="209"/>
      <c r="AD4875" s="209"/>
    </row>
    <row r="4876" spans="29:30" x14ac:dyDescent="0.2">
      <c r="AC4876" s="209"/>
      <c r="AD4876" s="209"/>
    </row>
    <row r="4877" spans="29:30" x14ac:dyDescent="0.2">
      <c r="AC4877" s="209"/>
      <c r="AD4877" s="209"/>
    </row>
    <row r="4878" spans="29:30" x14ac:dyDescent="0.2">
      <c r="AC4878" s="209"/>
      <c r="AD4878" s="209"/>
    </row>
    <row r="4879" spans="29:30" x14ac:dyDescent="0.2">
      <c r="AC4879" s="209"/>
      <c r="AD4879" s="209"/>
    </row>
    <row r="4880" spans="29:30" x14ac:dyDescent="0.2">
      <c r="AC4880" s="209"/>
      <c r="AD4880" s="209"/>
    </row>
    <row r="4881" spans="29:30" x14ac:dyDescent="0.2">
      <c r="AC4881" s="209"/>
      <c r="AD4881" s="209"/>
    </row>
    <row r="4882" spans="29:30" x14ac:dyDescent="0.2">
      <c r="AC4882" s="209"/>
      <c r="AD4882" s="209"/>
    </row>
    <row r="4883" spans="29:30" x14ac:dyDescent="0.2">
      <c r="AC4883" s="209"/>
      <c r="AD4883" s="209"/>
    </row>
    <row r="4884" spans="29:30" x14ac:dyDescent="0.2">
      <c r="AC4884" s="209"/>
      <c r="AD4884" s="209"/>
    </row>
    <row r="4885" spans="29:30" x14ac:dyDescent="0.2">
      <c r="AC4885" s="209"/>
      <c r="AD4885" s="209"/>
    </row>
    <row r="4886" spans="29:30" x14ac:dyDescent="0.2">
      <c r="AC4886" s="209"/>
      <c r="AD4886" s="209"/>
    </row>
    <row r="4887" spans="29:30" x14ac:dyDescent="0.2">
      <c r="AC4887" s="209"/>
      <c r="AD4887" s="209"/>
    </row>
    <row r="4888" spans="29:30" x14ac:dyDescent="0.2">
      <c r="AC4888" s="209"/>
      <c r="AD4888" s="209"/>
    </row>
    <row r="4889" spans="29:30" x14ac:dyDescent="0.2">
      <c r="AC4889" s="209"/>
      <c r="AD4889" s="209"/>
    </row>
    <row r="4890" spans="29:30" x14ac:dyDescent="0.2">
      <c r="AC4890" s="209"/>
      <c r="AD4890" s="209"/>
    </row>
    <row r="4891" spans="29:30" x14ac:dyDescent="0.2">
      <c r="AC4891" s="209"/>
      <c r="AD4891" s="209"/>
    </row>
    <row r="4892" spans="29:30" x14ac:dyDescent="0.2">
      <c r="AC4892" s="209"/>
      <c r="AD4892" s="209"/>
    </row>
    <row r="4893" spans="29:30" x14ac:dyDescent="0.2">
      <c r="AC4893" s="209"/>
      <c r="AD4893" s="209"/>
    </row>
    <row r="4894" spans="29:30" x14ac:dyDescent="0.2">
      <c r="AC4894" s="209"/>
      <c r="AD4894" s="209"/>
    </row>
    <row r="4895" spans="29:30" x14ac:dyDescent="0.2">
      <c r="AC4895" s="209"/>
      <c r="AD4895" s="209"/>
    </row>
    <row r="4896" spans="29:30" x14ac:dyDescent="0.2">
      <c r="AC4896" s="209"/>
      <c r="AD4896" s="209"/>
    </row>
    <row r="4897" spans="29:30" x14ac:dyDescent="0.2">
      <c r="AC4897" s="209"/>
      <c r="AD4897" s="209"/>
    </row>
    <row r="4898" spans="29:30" x14ac:dyDescent="0.2">
      <c r="AC4898" s="209"/>
      <c r="AD4898" s="209"/>
    </row>
    <row r="4899" spans="29:30" x14ac:dyDescent="0.2">
      <c r="AC4899" s="209"/>
      <c r="AD4899" s="209"/>
    </row>
    <row r="4900" spans="29:30" x14ac:dyDescent="0.2">
      <c r="AC4900" s="209"/>
      <c r="AD4900" s="209"/>
    </row>
    <row r="4901" spans="29:30" x14ac:dyDescent="0.2">
      <c r="AC4901" s="209"/>
      <c r="AD4901" s="209"/>
    </row>
    <row r="4902" spans="29:30" x14ac:dyDescent="0.2">
      <c r="AC4902" s="209"/>
      <c r="AD4902" s="209"/>
    </row>
    <row r="4903" spans="29:30" x14ac:dyDescent="0.2">
      <c r="AC4903" s="209"/>
      <c r="AD4903" s="209"/>
    </row>
    <row r="4904" spans="29:30" x14ac:dyDescent="0.2">
      <c r="AC4904" s="209"/>
      <c r="AD4904" s="209"/>
    </row>
    <row r="4905" spans="29:30" x14ac:dyDescent="0.2">
      <c r="AC4905" s="209"/>
      <c r="AD4905" s="209"/>
    </row>
    <row r="4906" spans="29:30" x14ac:dyDescent="0.2">
      <c r="AC4906" s="209"/>
      <c r="AD4906" s="209"/>
    </row>
    <row r="4907" spans="29:30" x14ac:dyDescent="0.2">
      <c r="AC4907" s="209"/>
      <c r="AD4907" s="209"/>
    </row>
    <row r="4908" spans="29:30" x14ac:dyDescent="0.2">
      <c r="AC4908" s="209"/>
      <c r="AD4908" s="209"/>
    </row>
    <row r="4909" spans="29:30" x14ac:dyDescent="0.2">
      <c r="AC4909" s="209"/>
      <c r="AD4909" s="209"/>
    </row>
    <row r="4910" spans="29:30" x14ac:dyDescent="0.2">
      <c r="AC4910" s="209"/>
      <c r="AD4910" s="209"/>
    </row>
    <row r="4911" spans="29:30" x14ac:dyDescent="0.2">
      <c r="AC4911" s="209"/>
      <c r="AD4911" s="209"/>
    </row>
    <row r="4912" spans="29:30" x14ac:dyDescent="0.2">
      <c r="AC4912" s="209"/>
      <c r="AD4912" s="209"/>
    </row>
    <row r="4913" spans="29:30" x14ac:dyDescent="0.2">
      <c r="AC4913" s="209"/>
      <c r="AD4913" s="209"/>
    </row>
    <row r="4914" spans="29:30" x14ac:dyDescent="0.2">
      <c r="AC4914" s="209"/>
      <c r="AD4914" s="209"/>
    </row>
    <row r="4915" spans="29:30" x14ac:dyDescent="0.2">
      <c r="AC4915" s="209"/>
      <c r="AD4915" s="209"/>
    </row>
    <row r="4916" spans="29:30" x14ac:dyDescent="0.2">
      <c r="AC4916" s="209"/>
      <c r="AD4916" s="209"/>
    </row>
    <row r="4917" spans="29:30" x14ac:dyDescent="0.2">
      <c r="AC4917" s="209"/>
      <c r="AD4917" s="209"/>
    </row>
    <row r="4918" spans="29:30" x14ac:dyDescent="0.2">
      <c r="AC4918" s="209"/>
      <c r="AD4918" s="209"/>
    </row>
    <row r="4919" spans="29:30" x14ac:dyDescent="0.2">
      <c r="AC4919" s="209"/>
      <c r="AD4919" s="209"/>
    </row>
    <row r="4920" spans="29:30" x14ac:dyDescent="0.2">
      <c r="AC4920" s="209"/>
      <c r="AD4920" s="209"/>
    </row>
    <row r="4921" spans="29:30" x14ac:dyDescent="0.2">
      <c r="AC4921" s="209"/>
      <c r="AD4921" s="209"/>
    </row>
    <row r="4922" spans="29:30" x14ac:dyDescent="0.2">
      <c r="AC4922" s="209"/>
      <c r="AD4922" s="209"/>
    </row>
    <row r="4923" spans="29:30" x14ac:dyDescent="0.2">
      <c r="AC4923" s="209"/>
      <c r="AD4923" s="209"/>
    </row>
    <row r="4924" spans="29:30" x14ac:dyDescent="0.2">
      <c r="AC4924" s="209"/>
      <c r="AD4924" s="209"/>
    </row>
    <row r="4925" spans="29:30" x14ac:dyDescent="0.2">
      <c r="AC4925" s="209"/>
      <c r="AD4925" s="209"/>
    </row>
    <row r="4926" spans="29:30" x14ac:dyDescent="0.2">
      <c r="AC4926" s="209"/>
      <c r="AD4926" s="209"/>
    </row>
    <row r="4927" spans="29:30" x14ac:dyDescent="0.2">
      <c r="AC4927" s="209"/>
      <c r="AD4927" s="209"/>
    </row>
    <row r="4928" spans="29:30" x14ac:dyDescent="0.2">
      <c r="AC4928" s="209"/>
      <c r="AD4928" s="209"/>
    </row>
    <row r="4929" spans="29:30" x14ac:dyDescent="0.2">
      <c r="AC4929" s="209"/>
      <c r="AD4929" s="209"/>
    </row>
    <row r="4930" spans="29:30" x14ac:dyDescent="0.2">
      <c r="AC4930" s="209"/>
      <c r="AD4930" s="209"/>
    </row>
    <row r="4931" spans="29:30" x14ac:dyDescent="0.2">
      <c r="AC4931" s="209"/>
      <c r="AD4931" s="209"/>
    </row>
    <row r="4932" spans="29:30" x14ac:dyDescent="0.2">
      <c r="AC4932" s="209"/>
      <c r="AD4932" s="209"/>
    </row>
    <row r="4933" spans="29:30" x14ac:dyDescent="0.2">
      <c r="AC4933" s="209"/>
      <c r="AD4933" s="209"/>
    </row>
    <row r="4934" spans="29:30" x14ac:dyDescent="0.2">
      <c r="AC4934" s="209"/>
      <c r="AD4934" s="209"/>
    </row>
    <row r="4935" spans="29:30" x14ac:dyDescent="0.2">
      <c r="AC4935" s="209"/>
      <c r="AD4935" s="209"/>
    </row>
    <row r="4936" spans="29:30" x14ac:dyDescent="0.2">
      <c r="AC4936" s="209"/>
      <c r="AD4936" s="209"/>
    </row>
    <row r="4937" spans="29:30" x14ac:dyDescent="0.2">
      <c r="AC4937" s="209"/>
      <c r="AD4937" s="209"/>
    </row>
    <row r="4938" spans="29:30" x14ac:dyDescent="0.2">
      <c r="AC4938" s="209"/>
      <c r="AD4938" s="209"/>
    </row>
    <row r="4939" spans="29:30" x14ac:dyDescent="0.2">
      <c r="AC4939" s="209"/>
      <c r="AD4939" s="209"/>
    </row>
    <row r="4940" spans="29:30" x14ac:dyDescent="0.2">
      <c r="AC4940" s="209"/>
      <c r="AD4940" s="209"/>
    </row>
    <row r="4941" spans="29:30" x14ac:dyDescent="0.2">
      <c r="AC4941" s="209"/>
      <c r="AD4941" s="209"/>
    </row>
    <row r="4942" spans="29:30" x14ac:dyDescent="0.2">
      <c r="AC4942" s="209"/>
      <c r="AD4942" s="209"/>
    </row>
    <row r="4943" spans="29:30" x14ac:dyDescent="0.2">
      <c r="AC4943" s="209"/>
      <c r="AD4943" s="209"/>
    </row>
    <row r="4944" spans="29:30" x14ac:dyDescent="0.2">
      <c r="AC4944" s="209"/>
      <c r="AD4944" s="209"/>
    </row>
    <row r="4945" spans="29:30" x14ac:dyDescent="0.2">
      <c r="AC4945" s="209"/>
      <c r="AD4945" s="209"/>
    </row>
    <row r="4946" spans="29:30" x14ac:dyDescent="0.2">
      <c r="AC4946" s="209"/>
      <c r="AD4946" s="209"/>
    </row>
    <row r="4947" spans="29:30" x14ac:dyDescent="0.2">
      <c r="AC4947" s="209"/>
      <c r="AD4947" s="209"/>
    </row>
    <row r="4948" spans="29:30" x14ac:dyDescent="0.2">
      <c r="AC4948" s="209"/>
      <c r="AD4948" s="209"/>
    </row>
    <row r="4949" spans="29:30" x14ac:dyDescent="0.2">
      <c r="AC4949" s="209"/>
      <c r="AD4949" s="209"/>
    </row>
    <row r="4950" spans="29:30" x14ac:dyDescent="0.2">
      <c r="AC4950" s="209"/>
      <c r="AD4950" s="209"/>
    </row>
    <row r="4951" spans="29:30" x14ac:dyDescent="0.2">
      <c r="AC4951" s="209"/>
      <c r="AD4951" s="209"/>
    </row>
    <row r="4952" spans="29:30" x14ac:dyDescent="0.2">
      <c r="AC4952" s="209"/>
      <c r="AD4952" s="209"/>
    </row>
    <row r="4953" spans="29:30" x14ac:dyDescent="0.2">
      <c r="AC4953" s="209"/>
      <c r="AD4953" s="209"/>
    </row>
    <row r="4954" spans="29:30" x14ac:dyDescent="0.2">
      <c r="AC4954" s="209"/>
      <c r="AD4954" s="209"/>
    </row>
    <row r="4955" spans="29:30" x14ac:dyDescent="0.2">
      <c r="AC4955" s="209"/>
      <c r="AD4955" s="209"/>
    </row>
    <row r="4956" spans="29:30" x14ac:dyDescent="0.2">
      <c r="AC4956" s="209"/>
      <c r="AD4956" s="209"/>
    </row>
    <row r="4957" spans="29:30" x14ac:dyDescent="0.2">
      <c r="AC4957" s="209"/>
      <c r="AD4957" s="209"/>
    </row>
    <row r="4958" spans="29:30" x14ac:dyDescent="0.2">
      <c r="AC4958" s="209"/>
      <c r="AD4958" s="209"/>
    </row>
    <row r="4959" spans="29:30" x14ac:dyDescent="0.2">
      <c r="AC4959" s="209"/>
      <c r="AD4959" s="209"/>
    </row>
    <row r="4960" spans="29:30" x14ac:dyDescent="0.2">
      <c r="AC4960" s="209"/>
      <c r="AD4960" s="209"/>
    </row>
    <row r="4961" spans="29:30" x14ac:dyDescent="0.2">
      <c r="AC4961" s="209"/>
      <c r="AD4961" s="209"/>
    </row>
    <row r="4962" spans="29:30" x14ac:dyDescent="0.2">
      <c r="AC4962" s="209"/>
      <c r="AD4962" s="209"/>
    </row>
    <row r="4963" spans="29:30" x14ac:dyDescent="0.2">
      <c r="AC4963" s="209"/>
      <c r="AD4963" s="209"/>
    </row>
    <row r="4964" spans="29:30" x14ac:dyDescent="0.2">
      <c r="AC4964" s="209"/>
      <c r="AD4964" s="209"/>
    </row>
    <row r="4965" spans="29:30" x14ac:dyDescent="0.2">
      <c r="AC4965" s="209"/>
      <c r="AD4965" s="209"/>
    </row>
    <row r="4966" spans="29:30" x14ac:dyDescent="0.2">
      <c r="AC4966" s="209"/>
      <c r="AD4966" s="209"/>
    </row>
    <row r="4967" spans="29:30" x14ac:dyDescent="0.2">
      <c r="AC4967" s="209"/>
      <c r="AD4967" s="209"/>
    </row>
    <row r="4968" spans="29:30" x14ac:dyDescent="0.2">
      <c r="AC4968" s="209"/>
      <c r="AD4968" s="209"/>
    </row>
    <row r="4969" spans="29:30" x14ac:dyDescent="0.2">
      <c r="AC4969" s="209"/>
      <c r="AD4969" s="209"/>
    </row>
    <row r="4970" spans="29:30" x14ac:dyDescent="0.2">
      <c r="AC4970" s="209"/>
      <c r="AD4970" s="209"/>
    </row>
    <row r="4971" spans="29:30" x14ac:dyDescent="0.2">
      <c r="AC4971" s="209"/>
      <c r="AD4971" s="209"/>
    </row>
    <row r="4972" spans="29:30" x14ac:dyDescent="0.2">
      <c r="AC4972" s="209"/>
      <c r="AD4972" s="209"/>
    </row>
    <row r="4973" spans="29:30" x14ac:dyDescent="0.2">
      <c r="AC4973" s="209"/>
      <c r="AD4973" s="209"/>
    </row>
    <row r="4974" spans="29:30" x14ac:dyDescent="0.2">
      <c r="AC4974" s="209"/>
      <c r="AD4974" s="209"/>
    </row>
    <row r="4975" spans="29:30" x14ac:dyDescent="0.2">
      <c r="AC4975" s="209"/>
      <c r="AD4975" s="209"/>
    </row>
    <row r="4976" spans="29:30" x14ac:dyDescent="0.2">
      <c r="AC4976" s="209"/>
      <c r="AD4976" s="209"/>
    </row>
    <row r="4977" spans="29:30" x14ac:dyDescent="0.2">
      <c r="AC4977" s="209"/>
      <c r="AD4977" s="209"/>
    </row>
    <row r="4978" spans="29:30" x14ac:dyDescent="0.2">
      <c r="AC4978" s="209"/>
      <c r="AD4978" s="209"/>
    </row>
    <row r="4979" spans="29:30" x14ac:dyDescent="0.2">
      <c r="AC4979" s="209"/>
      <c r="AD4979" s="209"/>
    </row>
    <row r="4980" spans="29:30" x14ac:dyDescent="0.2">
      <c r="AC4980" s="209"/>
      <c r="AD4980" s="209"/>
    </row>
    <row r="4981" spans="29:30" x14ac:dyDescent="0.2">
      <c r="AC4981" s="209"/>
      <c r="AD4981" s="209"/>
    </row>
    <row r="4982" spans="29:30" x14ac:dyDescent="0.2">
      <c r="AC4982" s="209"/>
      <c r="AD4982" s="209"/>
    </row>
    <row r="4983" spans="29:30" x14ac:dyDescent="0.2">
      <c r="AC4983" s="209"/>
      <c r="AD4983" s="209"/>
    </row>
    <row r="4984" spans="29:30" x14ac:dyDescent="0.2">
      <c r="AC4984" s="209"/>
      <c r="AD4984" s="209"/>
    </row>
    <row r="4985" spans="29:30" x14ac:dyDescent="0.2">
      <c r="AC4985" s="209"/>
      <c r="AD4985" s="209"/>
    </row>
    <row r="4986" spans="29:30" x14ac:dyDescent="0.2">
      <c r="AC4986" s="209"/>
      <c r="AD4986" s="209"/>
    </row>
    <row r="4987" spans="29:30" x14ac:dyDescent="0.2">
      <c r="AC4987" s="209"/>
      <c r="AD4987" s="209"/>
    </row>
    <row r="4988" spans="29:30" x14ac:dyDescent="0.2">
      <c r="AC4988" s="209"/>
      <c r="AD4988" s="209"/>
    </row>
    <row r="4989" spans="29:30" x14ac:dyDescent="0.2">
      <c r="AC4989" s="209"/>
      <c r="AD4989" s="209"/>
    </row>
    <row r="4990" spans="29:30" x14ac:dyDescent="0.2">
      <c r="AC4990" s="209"/>
      <c r="AD4990" s="209"/>
    </row>
    <row r="4991" spans="29:30" x14ac:dyDescent="0.2">
      <c r="AC4991" s="209"/>
      <c r="AD4991" s="209"/>
    </row>
    <row r="4992" spans="29:30" x14ac:dyDescent="0.2">
      <c r="AC4992" s="209"/>
      <c r="AD4992" s="209"/>
    </row>
    <row r="4993" spans="29:30" x14ac:dyDescent="0.2">
      <c r="AC4993" s="209"/>
      <c r="AD4993" s="209"/>
    </row>
    <row r="4994" spans="29:30" x14ac:dyDescent="0.2">
      <c r="AC4994" s="209"/>
      <c r="AD4994" s="209"/>
    </row>
    <row r="4995" spans="29:30" x14ac:dyDescent="0.2">
      <c r="AC4995" s="209"/>
      <c r="AD4995" s="209"/>
    </row>
    <row r="4996" spans="29:30" x14ac:dyDescent="0.2">
      <c r="AC4996" s="209"/>
      <c r="AD4996" s="209"/>
    </row>
    <row r="4997" spans="29:30" x14ac:dyDescent="0.2">
      <c r="AC4997" s="209"/>
      <c r="AD4997" s="209"/>
    </row>
    <row r="4998" spans="29:30" x14ac:dyDescent="0.2">
      <c r="AC4998" s="209"/>
      <c r="AD4998" s="209"/>
    </row>
    <row r="4999" spans="29:30" x14ac:dyDescent="0.2">
      <c r="AC4999" s="209"/>
      <c r="AD4999" s="209"/>
    </row>
    <row r="5000" spans="29:30" x14ac:dyDescent="0.2">
      <c r="AC5000" s="209"/>
      <c r="AD5000" s="209"/>
    </row>
    <row r="5001" spans="29:30" x14ac:dyDescent="0.2">
      <c r="AC5001" s="209"/>
      <c r="AD5001" s="209"/>
    </row>
    <row r="5002" spans="29:30" x14ac:dyDescent="0.2">
      <c r="AC5002" s="209"/>
      <c r="AD5002" s="209"/>
    </row>
    <row r="5003" spans="29:30" x14ac:dyDescent="0.2">
      <c r="AC5003" s="209"/>
      <c r="AD5003" s="209"/>
    </row>
    <row r="5004" spans="29:30" x14ac:dyDescent="0.2">
      <c r="AC5004" s="209"/>
      <c r="AD5004" s="209"/>
    </row>
    <row r="5005" spans="29:30" x14ac:dyDescent="0.2">
      <c r="AC5005" s="209"/>
      <c r="AD5005" s="209"/>
    </row>
    <row r="5006" spans="29:30" x14ac:dyDescent="0.2">
      <c r="AC5006" s="209"/>
      <c r="AD5006" s="209"/>
    </row>
    <row r="5007" spans="29:30" x14ac:dyDescent="0.2">
      <c r="AC5007" s="209"/>
      <c r="AD5007" s="209"/>
    </row>
    <row r="5008" spans="29:30" x14ac:dyDescent="0.2">
      <c r="AC5008" s="209"/>
      <c r="AD5008" s="209"/>
    </row>
    <row r="5009" spans="29:30" x14ac:dyDescent="0.2">
      <c r="AC5009" s="209"/>
      <c r="AD5009" s="209"/>
    </row>
    <row r="5010" spans="29:30" x14ac:dyDescent="0.2">
      <c r="AC5010" s="209"/>
      <c r="AD5010" s="209"/>
    </row>
    <row r="5011" spans="29:30" x14ac:dyDescent="0.2">
      <c r="AC5011" s="209"/>
      <c r="AD5011" s="209"/>
    </row>
    <row r="5012" spans="29:30" x14ac:dyDescent="0.2">
      <c r="AC5012" s="209"/>
      <c r="AD5012" s="209"/>
    </row>
    <row r="5013" spans="29:30" x14ac:dyDescent="0.2">
      <c r="AC5013" s="209"/>
      <c r="AD5013" s="209"/>
    </row>
    <row r="5014" spans="29:30" x14ac:dyDescent="0.2">
      <c r="AC5014" s="209"/>
      <c r="AD5014" s="209"/>
    </row>
    <row r="5015" spans="29:30" x14ac:dyDescent="0.2">
      <c r="AC5015" s="209"/>
      <c r="AD5015" s="209"/>
    </row>
    <row r="5016" spans="29:30" x14ac:dyDescent="0.2">
      <c r="AC5016" s="209"/>
      <c r="AD5016" s="209"/>
    </row>
    <row r="5017" spans="29:30" x14ac:dyDescent="0.2">
      <c r="AC5017" s="209"/>
      <c r="AD5017" s="209"/>
    </row>
    <row r="5018" spans="29:30" x14ac:dyDescent="0.2">
      <c r="AC5018" s="209"/>
      <c r="AD5018" s="209"/>
    </row>
    <row r="5019" spans="29:30" x14ac:dyDescent="0.2">
      <c r="AC5019" s="209"/>
      <c r="AD5019" s="209"/>
    </row>
    <row r="5020" spans="29:30" x14ac:dyDescent="0.2">
      <c r="AC5020" s="209"/>
      <c r="AD5020" s="209"/>
    </row>
    <row r="5021" spans="29:30" x14ac:dyDescent="0.2">
      <c r="AC5021" s="209"/>
      <c r="AD5021" s="209"/>
    </row>
    <row r="5022" spans="29:30" x14ac:dyDescent="0.2">
      <c r="AC5022" s="209"/>
      <c r="AD5022" s="209"/>
    </row>
    <row r="5023" spans="29:30" x14ac:dyDescent="0.2">
      <c r="AC5023" s="209"/>
      <c r="AD5023" s="209"/>
    </row>
    <row r="5024" spans="29:30" x14ac:dyDescent="0.2">
      <c r="AC5024" s="209"/>
      <c r="AD5024" s="209"/>
    </row>
    <row r="5025" spans="29:30" x14ac:dyDescent="0.2">
      <c r="AC5025" s="209"/>
      <c r="AD5025" s="209"/>
    </row>
    <row r="5026" spans="29:30" x14ac:dyDescent="0.2">
      <c r="AC5026" s="209"/>
      <c r="AD5026" s="209"/>
    </row>
    <row r="5027" spans="29:30" x14ac:dyDescent="0.2">
      <c r="AC5027" s="209"/>
      <c r="AD5027" s="209"/>
    </row>
    <row r="5028" spans="29:30" x14ac:dyDescent="0.2">
      <c r="AC5028" s="209"/>
      <c r="AD5028" s="209"/>
    </row>
    <row r="5029" spans="29:30" x14ac:dyDescent="0.2">
      <c r="AC5029" s="209"/>
      <c r="AD5029" s="209"/>
    </row>
    <row r="5030" spans="29:30" x14ac:dyDescent="0.2">
      <c r="AC5030" s="209"/>
      <c r="AD5030" s="209"/>
    </row>
    <row r="5031" spans="29:30" x14ac:dyDescent="0.2">
      <c r="AC5031" s="209"/>
      <c r="AD5031" s="209"/>
    </row>
    <row r="5032" spans="29:30" x14ac:dyDescent="0.2">
      <c r="AC5032" s="209"/>
      <c r="AD5032" s="209"/>
    </row>
    <row r="5033" spans="29:30" x14ac:dyDescent="0.2">
      <c r="AC5033" s="209"/>
      <c r="AD5033" s="209"/>
    </row>
    <row r="5034" spans="29:30" x14ac:dyDescent="0.2">
      <c r="AC5034" s="209"/>
      <c r="AD5034" s="209"/>
    </row>
    <row r="5035" spans="29:30" x14ac:dyDescent="0.2">
      <c r="AC5035" s="209"/>
      <c r="AD5035" s="209"/>
    </row>
    <row r="5036" spans="29:30" x14ac:dyDescent="0.2">
      <c r="AC5036" s="209"/>
      <c r="AD5036" s="209"/>
    </row>
    <row r="5037" spans="29:30" x14ac:dyDescent="0.2">
      <c r="AC5037" s="209"/>
      <c r="AD5037" s="209"/>
    </row>
    <row r="5038" spans="29:30" x14ac:dyDescent="0.2">
      <c r="AC5038" s="209"/>
      <c r="AD5038" s="209"/>
    </row>
    <row r="5039" spans="29:30" x14ac:dyDescent="0.2">
      <c r="AC5039" s="209"/>
      <c r="AD5039" s="209"/>
    </row>
    <row r="5040" spans="29:30" x14ac:dyDescent="0.2">
      <c r="AC5040" s="209"/>
      <c r="AD5040" s="209"/>
    </row>
    <row r="5041" spans="29:30" x14ac:dyDescent="0.2">
      <c r="AC5041" s="209"/>
      <c r="AD5041" s="209"/>
    </row>
    <row r="5042" spans="29:30" x14ac:dyDescent="0.2">
      <c r="AC5042" s="209"/>
      <c r="AD5042" s="209"/>
    </row>
    <row r="5043" spans="29:30" x14ac:dyDescent="0.2">
      <c r="AC5043" s="209"/>
      <c r="AD5043" s="209"/>
    </row>
    <row r="5044" spans="29:30" x14ac:dyDescent="0.2">
      <c r="AC5044" s="209"/>
      <c r="AD5044" s="209"/>
    </row>
    <row r="5045" spans="29:30" x14ac:dyDescent="0.2">
      <c r="AC5045" s="209"/>
      <c r="AD5045" s="209"/>
    </row>
    <row r="5046" spans="29:30" x14ac:dyDescent="0.2">
      <c r="AC5046" s="209"/>
      <c r="AD5046" s="209"/>
    </row>
    <row r="5047" spans="29:30" x14ac:dyDescent="0.2">
      <c r="AC5047" s="209"/>
      <c r="AD5047" s="209"/>
    </row>
    <row r="5048" spans="29:30" x14ac:dyDescent="0.2">
      <c r="AC5048" s="209"/>
      <c r="AD5048" s="209"/>
    </row>
    <row r="5049" spans="29:30" x14ac:dyDescent="0.2">
      <c r="AC5049" s="209"/>
      <c r="AD5049" s="209"/>
    </row>
    <row r="5050" spans="29:30" x14ac:dyDescent="0.2">
      <c r="AC5050" s="209"/>
      <c r="AD5050" s="209"/>
    </row>
    <row r="5051" spans="29:30" x14ac:dyDescent="0.2">
      <c r="AC5051" s="209"/>
      <c r="AD5051" s="209"/>
    </row>
    <row r="5052" spans="29:30" x14ac:dyDescent="0.2">
      <c r="AC5052" s="209"/>
      <c r="AD5052" s="209"/>
    </row>
    <row r="5053" spans="29:30" x14ac:dyDescent="0.2">
      <c r="AC5053" s="209"/>
      <c r="AD5053" s="209"/>
    </row>
    <row r="5054" spans="29:30" x14ac:dyDescent="0.2">
      <c r="AC5054" s="209"/>
      <c r="AD5054" s="209"/>
    </row>
    <row r="5055" spans="29:30" x14ac:dyDescent="0.2">
      <c r="AC5055" s="209"/>
      <c r="AD5055" s="209"/>
    </row>
    <row r="5056" spans="29:30" x14ac:dyDescent="0.2">
      <c r="AC5056" s="209"/>
      <c r="AD5056" s="209"/>
    </row>
    <row r="5057" spans="29:30" x14ac:dyDescent="0.2">
      <c r="AC5057" s="209"/>
      <c r="AD5057" s="209"/>
    </row>
    <row r="5058" spans="29:30" x14ac:dyDescent="0.2">
      <c r="AC5058" s="209"/>
      <c r="AD5058" s="209"/>
    </row>
    <row r="5059" spans="29:30" x14ac:dyDescent="0.2">
      <c r="AC5059" s="209"/>
      <c r="AD5059" s="209"/>
    </row>
    <row r="5060" spans="29:30" x14ac:dyDescent="0.2">
      <c r="AC5060" s="209"/>
      <c r="AD5060" s="209"/>
    </row>
    <row r="5061" spans="29:30" x14ac:dyDescent="0.2">
      <c r="AC5061" s="209"/>
      <c r="AD5061" s="209"/>
    </row>
    <row r="5062" spans="29:30" x14ac:dyDescent="0.2">
      <c r="AC5062" s="209"/>
      <c r="AD5062" s="209"/>
    </row>
    <row r="5063" spans="29:30" x14ac:dyDescent="0.2">
      <c r="AC5063" s="209"/>
      <c r="AD5063" s="209"/>
    </row>
    <row r="5064" spans="29:30" x14ac:dyDescent="0.2">
      <c r="AC5064" s="209"/>
      <c r="AD5064" s="209"/>
    </row>
    <row r="5065" spans="29:30" x14ac:dyDescent="0.2">
      <c r="AC5065" s="209"/>
      <c r="AD5065" s="209"/>
    </row>
    <row r="5066" spans="29:30" x14ac:dyDescent="0.2">
      <c r="AC5066" s="209"/>
      <c r="AD5066" s="209"/>
    </row>
    <row r="5067" spans="29:30" x14ac:dyDescent="0.2">
      <c r="AC5067" s="209"/>
      <c r="AD5067" s="209"/>
    </row>
    <row r="5068" spans="29:30" x14ac:dyDescent="0.2">
      <c r="AC5068" s="209"/>
      <c r="AD5068" s="209"/>
    </row>
    <row r="5069" spans="29:30" x14ac:dyDescent="0.2">
      <c r="AC5069" s="209"/>
      <c r="AD5069" s="209"/>
    </row>
    <row r="5070" spans="29:30" x14ac:dyDescent="0.2">
      <c r="AC5070" s="209"/>
      <c r="AD5070" s="209"/>
    </row>
    <row r="5071" spans="29:30" x14ac:dyDescent="0.2">
      <c r="AC5071" s="209"/>
      <c r="AD5071" s="209"/>
    </row>
    <row r="5072" spans="29:30" x14ac:dyDescent="0.2">
      <c r="AC5072" s="209"/>
      <c r="AD5072" s="209"/>
    </row>
    <row r="5073" spans="29:30" x14ac:dyDescent="0.2">
      <c r="AC5073" s="209"/>
      <c r="AD5073" s="209"/>
    </row>
    <row r="5074" spans="29:30" x14ac:dyDescent="0.2">
      <c r="AC5074" s="209"/>
      <c r="AD5074" s="209"/>
    </row>
    <row r="5075" spans="29:30" x14ac:dyDescent="0.2">
      <c r="AC5075" s="209"/>
      <c r="AD5075" s="209"/>
    </row>
    <row r="5076" spans="29:30" x14ac:dyDescent="0.2">
      <c r="AC5076" s="209"/>
      <c r="AD5076" s="209"/>
    </row>
    <row r="5077" spans="29:30" x14ac:dyDescent="0.2">
      <c r="AC5077" s="209"/>
      <c r="AD5077" s="209"/>
    </row>
    <row r="5078" spans="29:30" x14ac:dyDescent="0.2">
      <c r="AC5078" s="209"/>
      <c r="AD5078" s="209"/>
    </row>
    <row r="5079" spans="29:30" x14ac:dyDescent="0.2">
      <c r="AC5079" s="209"/>
      <c r="AD5079" s="209"/>
    </row>
    <row r="5080" spans="29:30" x14ac:dyDescent="0.2">
      <c r="AC5080" s="209"/>
      <c r="AD5080" s="209"/>
    </row>
    <row r="5081" spans="29:30" x14ac:dyDescent="0.2">
      <c r="AC5081" s="209"/>
      <c r="AD5081" s="209"/>
    </row>
    <row r="5082" spans="29:30" x14ac:dyDescent="0.2">
      <c r="AC5082" s="209"/>
      <c r="AD5082" s="209"/>
    </row>
    <row r="5083" spans="29:30" x14ac:dyDescent="0.2">
      <c r="AC5083" s="209"/>
      <c r="AD5083" s="209"/>
    </row>
    <row r="5084" spans="29:30" x14ac:dyDescent="0.2">
      <c r="AC5084" s="209"/>
      <c r="AD5084" s="209"/>
    </row>
    <row r="5085" spans="29:30" x14ac:dyDescent="0.2">
      <c r="AC5085" s="209"/>
      <c r="AD5085" s="209"/>
    </row>
    <row r="5086" spans="29:30" x14ac:dyDescent="0.2">
      <c r="AC5086" s="209"/>
      <c r="AD5086" s="209"/>
    </row>
    <row r="5087" spans="29:30" x14ac:dyDescent="0.2">
      <c r="AC5087" s="209"/>
      <c r="AD5087" s="209"/>
    </row>
    <row r="5088" spans="29:30" x14ac:dyDescent="0.2">
      <c r="AC5088" s="209"/>
      <c r="AD5088" s="209"/>
    </row>
    <row r="5089" spans="29:30" x14ac:dyDescent="0.2">
      <c r="AC5089" s="209"/>
      <c r="AD5089" s="209"/>
    </row>
    <row r="5090" spans="29:30" x14ac:dyDescent="0.2">
      <c r="AC5090" s="209"/>
      <c r="AD5090" s="209"/>
    </row>
    <row r="5091" spans="29:30" x14ac:dyDescent="0.2">
      <c r="AC5091" s="209"/>
      <c r="AD5091" s="209"/>
    </row>
    <row r="5092" spans="29:30" x14ac:dyDescent="0.2">
      <c r="AC5092" s="209"/>
      <c r="AD5092" s="209"/>
    </row>
    <row r="5093" spans="29:30" x14ac:dyDescent="0.2">
      <c r="AC5093" s="209"/>
      <c r="AD5093" s="209"/>
    </row>
    <row r="5094" spans="29:30" x14ac:dyDescent="0.2">
      <c r="AC5094" s="209"/>
      <c r="AD5094" s="209"/>
    </row>
    <row r="5095" spans="29:30" x14ac:dyDescent="0.2">
      <c r="AC5095" s="209"/>
      <c r="AD5095" s="209"/>
    </row>
    <row r="5096" spans="29:30" x14ac:dyDescent="0.2">
      <c r="AC5096" s="209"/>
      <c r="AD5096" s="209"/>
    </row>
    <row r="5097" spans="29:30" x14ac:dyDescent="0.2">
      <c r="AC5097" s="209"/>
      <c r="AD5097" s="209"/>
    </row>
    <row r="5098" spans="29:30" x14ac:dyDescent="0.2">
      <c r="AC5098" s="209"/>
      <c r="AD5098" s="209"/>
    </row>
    <row r="5099" spans="29:30" x14ac:dyDescent="0.2">
      <c r="AC5099" s="209"/>
      <c r="AD5099" s="209"/>
    </row>
    <row r="5100" spans="29:30" x14ac:dyDescent="0.2">
      <c r="AC5100" s="209"/>
      <c r="AD5100" s="209"/>
    </row>
    <row r="5101" spans="29:30" x14ac:dyDescent="0.2">
      <c r="AC5101" s="209"/>
      <c r="AD5101" s="209"/>
    </row>
    <row r="5102" spans="29:30" x14ac:dyDescent="0.2">
      <c r="AC5102" s="209"/>
      <c r="AD5102" s="209"/>
    </row>
    <row r="5103" spans="29:30" x14ac:dyDescent="0.2">
      <c r="AC5103" s="209"/>
      <c r="AD5103" s="209"/>
    </row>
    <row r="5104" spans="29:30" x14ac:dyDescent="0.2">
      <c r="AC5104" s="209"/>
      <c r="AD5104" s="209"/>
    </row>
    <row r="5105" spans="29:30" x14ac:dyDescent="0.2">
      <c r="AC5105" s="209"/>
      <c r="AD5105" s="209"/>
    </row>
    <row r="5106" spans="29:30" x14ac:dyDescent="0.2">
      <c r="AC5106" s="209"/>
      <c r="AD5106" s="209"/>
    </row>
    <row r="5107" spans="29:30" x14ac:dyDescent="0.2">
      <c r="AC5107" s="209"/>
      <c r="AD5107" s="209"/>
    </row>
    <row r="5108" spans="29:30" x14ac:dyDescent="0.2">
      <c r="AC5108" s="209"/>
      <c r="AD5108" s="209"/>
    </row>
    <row r="5109" spans="29:30" x14ac:dyDescent="0.2">
      <c r="AC5109" s="209"/>
      <c r="AD5109" s="209"/>
    </row>
    <row r="5110" spans="29:30" x14ac:dyDescent="0.2">
      <c r="AC5110" s="209"/>
      <c r="AD5110" s="209"/>
    </row>
    <row r="5111" spans="29:30" x14ac:dyDescent="0.2">
      <c r="AC5111" s="209"/>
      <c r="AD5111" s="209"/>
    </row>
    <row r="5112" spans="29:30" x14ac:dyDescent="0.2">
      <c r="AC5112" s="209"/>
      <c r="AD5112" s="209"/>
    </row>
    <row r="5113" spans="29:30" x14ac:dyDescent="0.2">
      <c r="AC5113" s="209"/>
      <c r="AD5113" s="209"/>
    </row>
    <row r="5114" spans="29:30" x14ac:dyDescent="0.2">
      <c r="AC5114" s="209"/>
      <c r="AD5114" s="209"/>
    </row>
    <row r="5115" spans="29:30" x14ac:dyDescent="0.2">
      <c r="AC5115" s="209"/>
      <c r="AD5115" s="209"/>
    </row>
    <row r="5116" spans="29:30" x14ac:dyDescent="0.2">
      <c r="AC5116" s="209"/>
      <c r="AD5116" s="209"/>
    </row>
    <row r="5117" spans="29:30" x14ac:dyDescent="0.2">
      <c r="AC5117" s="209"/>
      <c r="AD5117" s="209"/>
    </row>
    <row r="5118" spans="29:30" x14ac:dyDescent="0.2">
      <c r="AC5118" s="209"/>
      <c r="AD5118" s="209"/>
    </row>
    <row r="5119" spans="29:30" x14ac:dyDescent="0.2">
      <c r="AC5119" s="209"/>
      <c r="AD5119" s="209"/>
    </row>
    <row r="5120" spans="29:30" x14ac:dyDescent="0.2">
      <c r="AC5120" s="209"/>
      <c r="AD5120" s="209"/>
    </row>
    <row r="5121" spans="29:30" x14ac:dyDescent="0.2">
      <c r="AC5121" s="209"/>
      <c r="AD5121" s="209"/>
    </row>
    <row r="5122" spans="29:30" x14ac:dyDescent="0.2">
      <c r="AC5122" s="209"/>
      <c r="AD5122" s="209"/>
    </row>
    <row r="5123" spans="29:30" x14ac:dyDescent="0.2">
      <c r="AC5123" s="209"/>
      <c r="AD5123" s="209"/>
    </row>
    <row r="5124" spans="29:30" x14ac:dyDescent="0.2">
      <c r="AC5124" s="209"/>
      <c r="AD5124" s="209"/>
    </row>
    <row r="5125" spans="29:30" x14ac:dyDescent="0.2">
      <c r="AC5125" s="209"/>
      <c r="AD5125" s="209"/>
    </row>
    <row r="5126" spans="29:30" x14ac:dyDescent="0.2">
      <c r="AC5126" s="209"/>
      <c r="AD5126" s="209"/>
    </row>
    <row r="5127" spans="29:30" x14ac:dyDescent="0.2">
      <c r="AC5127" s="209"/>
      <c r="AD5127" s="209"/>
    </row>
    <row r="5128" spans="29:30" x14ac:dyDescent="0.2">
      <c r="AC5128" s="209"/>
      <c r="AD5128" s="209"/>
    </row>
    <row r="5129" spans="29:30" x14ac:dyDescent="0.2">
      <c r="AC5129" s="209"/>
      <c r="AD5129" s="209"/>
    </row>
    <row r="5130" spans="29:30" x14ac:dyDescent="0.2">
      <c r="AC5130" s="209"/>
      <c r="AD5130" s="209"/>
    </row>
    <row r="5131" spans="29:30" x14ac:dyDescent="0.2">
      <c r="AC5131" s="209"/>
      <c r="AD5131" s="209"/>
    </row>
    <row r="5132" spans="29:30" x14ac:dyDescent="0.2">
      <c r="AC5132" s="209"/>
      <c r="AD5132" s="209"/>
    </row>
    <row r="5133" spans="29:30" x14ac:dyDescent="0.2">
      <c r="AC5133" s="209"/>
      <c r="AD5133" s="209"/>
    </row>
    <row r="5134" spans="29:30" x14ac:dyDescent="0.2">
      <c r="AC5134" s="209"/>
      <c r="AD5134" s="209"/>
    </row>
    <row r="5135" spans="29:30" x14ac:dyDescent="0.2">
      <c r="AC5135" s="209"/>
      <c r="AD5135" s="209"/>
    </row>
    <row r="5136" spans="29:30" x14ac:dyDescent="0.2">
      <c r="AC5136" s="209"/>
      <c r="AD5136" s="209"/>
    </row>
    <row r="5137" spans="29:30" x14ac:dyDescent="0.2">
      <c r="AC5137" s="209"/>
      <c r="AD5137" s="209"/>
    </row>
    <row r="5138" spans="29:30" x14ac:dyDescent="0.2">
      <c r="AC5138" s="209"/>
      <c r="AD5138" s="209"/>
    </row>
    <row r="5139" spans="29:30" x14ac:dyDescent="0.2">
      <c r="AC5139" s="209"/>
      <c r="AD5139" s="209"/>
    </row>
    <row r="5140" spans="29:30" x14ac:dyDescent="0.2">
      <c r="AC5140" s="209"/>
      <c r="AD5140" s="209"/>
    </row>
    <row r="5141" spans="29:30" x14ac:dyDescent="0.2">
      <c r="AC5141" s="209"/>
      <c r="AD5141" s="209"/>
    </row>
    <row r="5142" spans="29:30" x14ac:dyDescent="0.2">
      <c r="AC5142" s="209"/>
      <c r="AD5142" s="209"/>
    </row>
    <row r="5143" spans="29:30" x14ac:dyDescent="0.2">
      <c r="AC5143" s="209"/>
      <c r="AD5143" s="209"/>
    </row>
    <row r="5144" spans="29:30" x14ac:dyDescent="0.2">
      <c r="AC5144" s="209"/>
      <c r="AD5144" s="209"/>
    </row>
    <row r="5145" spans="29:30" x14ac:dyDescent="0.2">
      <c r="AC5145" s="209"/>
      <c r="AD5145" s="209"/>
    </row>
    <row r="5146" spans="29:30" x14ac:dyDescent="0.2">
      <c r="AC5146" s="209"/>
      <c r="AD5146" s="209"/>
    </row>
    <row r="5147" spans="29:30" x14ac:dyDescent="0.2">
      <c r="AC5147" s="209"/>
      <c r="AD5147" s="209"/>
    </row>
    <row r="5148" spans="29:30" x14ac:dyDescent="0.2">
      <c r="AC5148" s="209"/>
      <c r="AD5148" s="209"/>
    </row>
    <row r="5149" spans="29:30" x14ac:dyDescent="0.2">
      <c r="AC5149" s="209"/>
      <c r="AD5149" s="209"/>
    </row>
    <row r="5150" spans="29:30" x14ac:dyDescent="0.2">
      <c r="AC5150" s="209"/>
      <c r="AD5150" s="209"/>
    </row>
    <row r="5151" spans="29:30" x14ac:dyDescent="0.2">
      <c r="AC5151" s="209"/>
      <c r="AD5151" s="209"/>
    </row>
    <row r="5152" spans="29:30" x14ac:dyDescent="0.2">
      <c r="AC5152" s="209"/>
      <c r="AD5152" s="209"/>
    </row>
    <row r="5153" spans="29:30" x14ac:dyDescent="0.2">
      <c r="AC5153" s="209"/>
      <c r="AD5153" s="209"/>
    </row>
    <row r="5154" spans="29:30" x14ac:dyDescent="0.2">
      <c r="AC5154" s="209"/>
      <c r="AD5154" s="209"/>
    </row>
    <row r="5155" spans="29:30" x14ac:dyDescent="0.2">
      <c r="AC5155" s="209"/>
      <c r="AD5155" s="209"/>
    </row>
    <row r="5156" spans="29:30" x14ac:dyDescent="0.2">
      <c r="AC5156" s="209"/>
      <c r="AD5156" s="209"/>
    </row>
    <row r="5157" spans="29:30" x14ac:dyDescent="0.2">
      <c r="AC5157" s="209"/>
      <c r="AD5157" s="209"/>
    </row>
    <row r="5158" spans="29:30" x14ac:dyDescent="0.2">
      <c r="AC5158" s="209"/>
      <c r="AD5158" s="209"/>
    </row>
    <row r="5159" spans="29:30" x14ac:dyDescent="0.2">
      <c r="AC5159" s="209"/>
      <c r="AD5159" s="209"/>
    </row>
    <row r="5160" spans="29:30" x14ac:dyDescent="0.2">
      <c r="AC5160" s="209"/>
      <c r="AD5160" s="209"/>
    </row>
    <row r="5161" spans="29:30" x14ac:dyDescent="0.2">
      <c r="AC5161" s="209"/>
      <c r="AD5161" s="209"/>
    </row>
    <row r="5162" spans="29:30" x14ac:dyDescent="0.2">
      <c r="AC5162" s="209"/>
      <c r="AD5162" s="209"/>
    </row>
    <row r="5163" spans="29:30" x14ac:dyDescent="0.2">
      <c r="AC5163" s="209"/>
      <c r="AD5163" s="209"/>
    </row>
    <row r="5164" spans="29:30" x14ac:dyDescent="0.2">
      <c r="AC5164" s="209"/>
      <c r="AD5164" s="209"/>
    </row>
    <row r="5165" spans="29:30" x14ac:dyDescent="0.2">
      <c r="AC5165" s="209"/>
      <c r="AD5165" s="209"/>
    </row>
    <row r="5166" spans="29:30" x14ac:dyDescent="0.2">
      <c r="AC5166" s="209"/>
      <c r="AD5166" s="209"/>
    </row>
    <row r="5167" spans="29:30" x14ac:dyDescent="0.2">
      <c r="AC5167" s="209"/>
      <c r="AD5167" s="209"/>
    </row>
    <row r="5168" spans="29:30" x14ac:dyDescent="0.2">
      <c r="AC5168" s="209"/>
      <c r="AD5168" s="209"/>
    </row>
    <row r="5169" spans="29:30" x14ac:dyDescent="0.2">
      <c r="AC5169" s="209"/>
      <c r="AD5169" s="209"/>
    </row>
    <row r="5170" spans="29:30" x14ac:dyDescent="0.2">
      <c r="AC5170" s="209"/>
      <c r="AD5170" s="209"/>
    </row>
    <row r="5171" spans="29:30" x14ac:dyDescent="0.2">
      <c r="AC5171" s="209"/>
      <c r="AD5171" s="209"/>
    </row>
    <row r="5172" spans="29:30" x14ac:dyDescent="0.2">
      <c r="AC5172" s="209"/>
      <c r="AD5172" s="209"/>
    </row>
    <row r="5173" spans="29:30" x14ac:dyDescent="0.2">
      <c r="AC5173" s="209"/>
      <c r="AD5173" s="209"/>
    </row>
    <row r="5174" spans="29:30" x14ac:dyDescent="0.2">
      <c r="AC5174" s="209"/>
      <c r="AD5174" s="209"/>
    </row>
    <row r="5175" spans="29:30" x14ac:dyDescent="0.2">
      <c r="AC5175" s="209"/>
      <c r="AD5175" s="209"/>
    </row>
    <row r="5176" spans="29:30" x14ac:dyDescent="0.2">
      <c r="AC5176" s="209"/>
      <c r="AD5176" s="209"/>
    </row>
    <row r="5177" spans="29:30" x14ac:dyDescent="0.2">
      <c r="AC5177" s="209"/>
      <c r="AD5177" s="209"/>
    </row>
    <row r="5178" spans="29:30" x14ac:dyDescent="0.2">
      <c r="AC5178" s="209"/>
      <c r="AD5178" s="209"/>
    </row>
    <row r="5179" spans="29:30" x14ac:dyDescent="0.2">
      <c r="AC5179" s="209"/>
      <c r="AD5179" s="209"/>
    </row>
    <row r="5180" spans="29:30" x14ac:dyDescent="0.2">
      <c r="AC5180" s="209"/>
      <c r="AD5180" s="209"/>
    </row>
    <row r="5181" spans="29:30" x14ac:dyDescent="0.2">
      <c r="AC5181" s="209"/>
      <c r="AD5181" s="209"/>
    </row>
    <row r="5182" spans="29:30" x14ac:dyDescent="0.2">
      <c r="AC5182" s="209"/>
      <c r="AD5182" s="209"/>
    </row>
    <row r="5183" spans="29:30" x14ac:dyDescent="0.2">
      <c r="AC5183" s="209"/>
      <c r="AD5183" s="209"/>
    </row>
    <row r="5184" spans="29:30" x14ac:dyDescent="0.2">
      <c r="AC5184" s="209"/>
      <c r="AD5184" s="209"/>
    </row>
    <row r="5185" spans="29:30" x14ac:dyDescent="0.2">
      <c r="AC5185" s="209"/>
      <c r="AD5185" s="209"/>
    </row>
    <row r="5186" spans="29:30" x14ac:dyDescent="0.2">
      <c r="AC5186" s="209"/>
      <c r="AD5186" s="209"/>
    </row>
    <row r="5187" spans="29:30" x14ac:dyDescent="0.2">
      <c r="AC5187" s="209"/>
      <c r="AD5187" s="209"/>
    </row>
    <row r="5188" spans="29:30" x14ac:dyDescent="0.2">
      <c r="AC5188" s="209"/>
      <c r="AD5188" s="209"/>
    </row>
    <row r="5189" spans="29:30" x14ac:dyDescent="0.2">
      <c r="AC5189" s="209"/>
      <c r="AD5189" s="209"/>
    </row>
    <row r="5190" spans="29:30" x14ac:dyDescent="0.2">
      <c r="AC5190" s="209"/>
      <c r="AD5190" s="209"/>
    </row>
    <row r="5191" spans="29:30" x14ac:dyDescent="0.2">
      <c r="AC5191" s="209"/>
      <c r="AD5191" s="209"/>
    </row>
    <row r="5192" spans="29:30" x14ac:dyDescent="0.2">
      <c r="AC5192" s="209"/>
      <c r="AD5192" s="209"/>
    </row>
    <row r="5193" spans="29:30" x14ac:dyDescent="0.2">
      <c r="AC5193" s="209"/>
      <c r="AD5193" s="209"/>
    </row>
    <row r="5194" spans="29:30" x14ac:dyDescent="0.2">
      <c r="AC5194" s="209"/>
      <c r="AD5194" s="209"/>
    </row>
    <row r="5195" spans="29:30" x14ac:dyDescent="0.2">
      <c r="AC5195" s="209"/>
      <c r="AD5195" s="209"/>
    </row>
    <row r="5196" spans="29:30" x14ac:dyDescent="0.2">
      <c r="AC5196" s="209"/>
      <c r="AD5196" s="209"/>
    </row>
    <row r="5197" spans="29:30" x14ac:dyDescent="0.2">
      <c r="AC5197" s="209"/>
      <c r="AD5197" s="209"/>
    </row>
    <row r="5198" spans="29:30" x14ac:dyDescent="0.2">
      <c r="AC5198" s="209"/>
      <c r="AD5198" s="209"/>
    </row>
    <row r="5199" spans="29:30" x14ac:dyDescent="0.2">
      <c r="AC5199" s="209"/>
      <c r="AD5199" s="209"/>
    </row>
    <row r="5200" spans="29:30" x14ac:dyDescent="0.2">
      <c r="AC5200" s="209"/>
      <c r="AD5200" s="209"/>
    </row>
    <row r="5201" spans="29:30" x14ac:dyDescent="0.2">
      <c r="AC5201" s="209"/>
      <c r="AD5201" s="209"/>
    </row>
    <row r="5202" spans="29:30" x14ac:dyDescent="0.2">
      <c r="AC5202" s="209"/>
      <c r="AD5202" s="209"/>
    </row>
    <row r="5203" spans="29:30" x14ac:dyDescent="0.2">
      <c r="AC5203" s="209"/>
      <c r="AD5203" s="209"/>
    </row>
    <row r="5204" spans="29:30" x14ac:dyDescent="0.2">
      <c r="AC5204" s="209"/>
      <c r="AD5204" s="209"/>
    </row>
    <row r="5205" spans="29:30" x14ac:dyDescent="0.2">
      <c r="AC5205" s="209"/>
      <c r="AD5205" s="209"/>
    </row>
    <row r="5206" spans="29:30" x14ac:dyDescent="0.2">
      <c r="AC5206" s="209"/>
      <c r="AD5206" s="209"/>
    </row>
    <row r="5207" spans="29:30" x14ac:dyDescent="0.2">
      <c r="AC5207" s="209"/>
      <c r="AD5207" s="209"/>
    </row>
    <row r="5208" spans="29:30" x14ac:dyDescent="0.2">
      <c r="AC5208" s="209"/>
      <c r="AD5208" s="209"/>
    </row>
    <row r="5209" spans="29:30" x14ac:dyDescent="0.2">
      <c r="AC5209" s="209"/>
      <c r="AD5209" s="209"/>
    </row>
    <row r="5210" spans="29:30" x14ac:dyDescent="0.2">
      <c r="AC5210" s="209"/>
      <c r="AD5210" s="209"/>
    </row>
    <row r="5211" spans="29:30" x14ac:dyDescent="0.2">
      <c r="AC5211" s="209"/>
      <c r="AD5211" s="209"/>
    </row>
    <row r="5212" spans="29:30" x14ac:dyDescent="0.2">
      <c r="AC5212" s="209"/>
      <c r="AD5212" s="209"/>
    </row>
    <row r="5213" spans="29:30" x14ac:dyDescent="0.2">
      <c r="AC5213" s="209"/>
      <c r="AD5213" s="209"/>
    </row>
    <row r="5214" spans="29:30" x14ac:dyDescent="0.2">
      <c r="AC5214" s="209"/>
      <c r="AD5214" s="209"/>
    </row>
    <row r="5215" spans="29:30" x14ac:dyDescent="0.2">
      <c r="AC5215" s="209"/>
      <c r="AD5215" s="209"/>
    </row>
    <row r="5216" spans="29:30" x14ac:dyDescent="0.2">
      <c r="AC5216" s="209"/>
      <c r="AD5216" s="209"/>
    </row>
    <row r="5217" spans="29:30" x14ac:dyDescent="0.2">
      <c r="AC5217" s="209"/>
      <c r="AD5217" s="209"/>
    </row>
    <row r="5218" spans="29:30" x14ac:dyDescent="0.2">
      <c r="AC5218" s="209"/>
      <c r="AD5218" s="209"/>
    </row>
    <row r="5219" spans="29:30" x14ac:dyDescent="0.2">
      <c r="AC5219" s="209"/>
      <c r="AD5219" s="209"/>
    </row>
    <row r="5220" spans="29:30" x14ac:dyDescent="0.2">
      <c r="AC5220" s="209"/>
      <c r="AD5220" s="209"/>
    </row>
    <row r="5221" spans="29:30" x14ac:dyDescent="0.2">
      <c r="AC5221" s="209"/>
      <c r="AD5221" s="209"/>
    </row>
    <row r="5222" spans="29:30" x14ac:dyDescent="0.2">
      <c r="AC5222" s="209"/>
      <c r="AD5222" s="209"/>
    </row>
    <row r="5223" spans="29:30" x14ac:dyDescent="0.2">
      <c r="AC5223" s="209"/>
      <c r="AD5223" s="209"/>
    </row>
    <row r="5224" spans="29:30" x14ac:dyDescent="0.2">
      <c r="AC5224" s="209"/>
      <c r="AD5224" s="209"/>
    </row>
    <row r="5225" spans="29:30" x14ac:dyDescent="0.2">
      <c r="AC5225" s="209"/>
      <c r="AD5225" s="209"/>
    </row>
    <row r="5226" spans="29:30" x14ac:dyDescent="0.2">
      <c r="AC5226" s="209"/>
      <c r="AD5226" s="209"/>
    </row>
    <row r="5227" spans="29:30" x14ac:dyDescent="0.2">
      <c r="AC5227" s="209"/>
      <c r="AD5227" s="209"/>
    </row>
    <row r="5228" spans="29:30" x14ac:dyDescent="0.2">
      <c r="AC5228" s="209"/>
      <c r="AD5228" s="209"/>
    </row>
    <row r="5229" spans="29:30" x14ac:dyDescent="0.2">
      <c r="AC5229" s="209"/>
      <c r="AD5229" s="209"/>
    </row>
    <row r="5230" spans="29:30" x14ac:dyDescent="0.2">
      <c r="AC5230" s="209"/>
      <c r="AD5230" s="209"/>
    </row>
    <row r="5231" spans="29:30" x14ac:dyDescent="0.2">
      <c r="AC5231" s="209"/>
      <c r="AD5231" s="209"/>
    </row>
    <row r="5232" spans="29:30" x14ac:dyDescent="0.2">
      <c r="AC5232" s="209"/>
      <c r="AD5232" s="209"/>
    </row>
    <row r="5233" spans="29:30" x14ac:dyDescent="0.2">
      <c r="AC5233" s="209"/>
      <c r="AD5233" s="209"/>
    </row>
    <row r="5234" spans="29:30" x14ac:dyDescent="0.2">
      <c r="AC5234" s="209"/>
      <c r="AD5234" s="209"/>
    </row>
    <row r="5235" spans="29:30" x14ac:dyDescent="0.2">
      <c r="AC5235" s="209"/>
      <c r="AD5235" s="209"/>
    </row>
    <row r="5236" spans="29:30" x14ac:dyDescent="0.2">
      <c r="AC5236" s="209"/>
      <c r="AD5236" s="209"/>
    </row>
    <row r="5237" spans="29:30" x14ac:dyDescent="0.2">
      <c r="AC5237" s="209"/>
      <c r="AD5237" s="209"/>
    </row>
    <row r="5238" spans="29:30" x14ac:dyDescent="0.2">
      <c r="AC5238" s="209"/>
      <c r="AD5238" s="209"/>
    </row>
    <row r="5239" spans="29:30" x14ac:dyDescent="0.2">
      <c r="AC5239" s="209"/>
      <c r="AD5239" s="209"/>
    </row>
    <row r="5240" spans="29:30" x14ac:dyDescent="0.2">
      <c r="AC5240" s="209"/>
      <c r="AD5240" s="209"/>
    </row>
    <row r="5241" spans="29:30" x14ac:dyDescent="0.2">
      <c r="AC5241" s="209"/>
      <c r="AD5241" s="209"/>
    </row>
    <row r="5242" spans="29:30" x14ac:dyDescent="0.2">
      <c r="AC5242" s="209"/>
      <c r="AD5242" s="209"/>
    </row>
    <row r="5243" spans="29:30" x14ac:dyDescent="0.2">
      <c r="AC5243" s="209"/>
      <c r="AD5243" s="209"/>
    </row>
    <row r="5244" spans="29:30" x14ac:dyDescent="0.2">
      <c r="AC5244" s="209"/>
      <c r="AD5244" s="209"/>
    </row>
    <row r="5245" spans="29:30" x14ac:dyDescent="0.2">
      <c r="AC5245" s="209"/>
      <c r="AD5245" s="209"/>
    </row>
    <row r="5246" spans="29:30" x14ac:dyDescent="0.2">
      <c r="AC5246" s="209"/>
      <c r="AD5246" s="209"/>
    </row>
    <row r="5247" spans="29:30" x14ac:dyDescent="0.2">
      <c r="AC5247" s="209"/>
      <c r="AD5247" s="209"/>
    </row>
    <row r="5248" spans="29:30" x14ac:dyDescent="0.2">
      <c r="AC5248" s="209"/>
      <c r="AD5248" s="209"/>
    </row>
    <row r="5249" spans="29:30" x14ac:dyDescent="0.2">
      <c r="AC5249" s="209"/>
      <c r="AD5249" s="209"/>
    </row>
    <row r="5250" spans="29:30" x14ac:dyDescent="0.2">
      <c r="AC5250" s="209"/>
      <c r="AD5250" s="209"/>
    </row>
    <row r="5251" spans="29:30" x14ac:dyDescent="0.2">
      <c r="AC5251" s="209"/>
      <c r="AD5251" s="209"/>
    </row>
    <row r="5252" spans="29:30" x14ac:dyDescent="0.2">
      <c r="AC5252" s="209"/>
      <c r="AD5252" s="209"/>
    </row>
    <row r="5253" spans="29:30" x14ac:dyDescent="0.2">
      <c r="AC5253" s="209"/>
      <c r="AD5253" s="209"/>
    </row>
    <row r="5254" spans="29:30" x14ac:dyDescent="0.2">
      <c r="AC5254" s="209"/>
      <c r="AD5254" s="209"/>
    </row>
    <row r="5255" spans="29:30" x14ac:dyDescent="0.2">
      <c r="AC5255" s="209"/>
      <c r="AD5255" s="209"/>
    </row>
    <row r="5256" spans="29:30" x14ac:dyDescent="0.2">
      <c r="AC5256" s="209"/>
      <c r="AD5256" s="209"/>
    </row>
    <row r="5257" spans="29:30" x14ac:dyDescent="0.2">
      <c r="AC5257" s="209"/>
      <c r="AD5257" s="209"/>
    </row>
    <row r="5258" spans="29:30" x14ac:dyDescent="0.2">
      <c r="AC5258" s="209"/>
      <c r="AD5258" s="209"/>
    </row>
    <row r="5259" spans="29:30" x14ac:dyDescent="0.2">
      <c r="AC5259" s="209"/>
      <c r="AD5259" s="209"/>
    </row>
    <row r="5260" spans="29:30" x14ac:dyDescent="0.2">
      <c r="AC5260" s="209"/>
      <c r="AD5260" s="209"/>
    </row>
    <row r="5261" spans="29:30" x14ac:dyDescent="0.2">
      <c r="AC5261" s="209"/>
      <c r="AD5261" s="209"/>
    </row>
    <row r="5262" spans="29:30" x14ac:dyDescent="0.2">
      <c r="AC5262" s="209"/>
      <c r="AD5262" s="209"/>
    </row>
    <row r="5263" spans="29:30" x14ac:dyDescent="0.2">
      <c r="AC5263" s="209"/>
      <c r="AD5263" s="209"/>
    </row>
    <row r="5264" spans="29:30" x14ac:dyDescent="0.2">
      <c r="AC5264" s="209"/>
      <c r="AD5264" s="209"/>
    </row>
    <row r="5265" spans="29:30" x14ac:dyDescent="0.2">
      <c r="AC5265" s="209"/>
      <c r="AD5265" s="209"/>
    </row>
    <row r="5266" spans="29:30" x14ac:dyDescent="0.2">
      <c r="AC5266" s="209"/>
      <c r="AD5266" s="209"/>
    </row>
    <row r="5267" spans="29:30" x14ac:dyDescent="0.2">
      <c r="AC5267" s="209"/>
      <c r="AD5267" s="209"/>
    </row>
    <row r="5268" spans="29:30" x14ac:dyDescent="0.2">
      <c r="AC5268" s="209"/>
      <c r="AD5268" s="209"/>
    </row>
    <row r="5269" spans="29:30" x14ac:dyDescent="0.2">
      <c r="AC5269" s="209"/>
      <c r="AD5269" s="209"/>
    </row>
    <row r="5270" spans="29:30" x14ac:dyDescent="0.2">
      <c r="AC5270" s="209"/>
      <c r="AD5270" s="209"/>
    </row>
    <row r="5271" spans="29:30" x14ac:dyDescent="0.2">
      <c r="AC5271" s="209"/>
      <c r="AD5271" s="209"/>
    </row>
    <row r="5272" spans="29:30" x14ac:dyDescent="0.2">
      <c r="AC5272" s="209"/>
      <c r="AD5272" s="209"/>
    </row>
    <row r="5273" spans="29:30" x14ac:dyDescent="0.2">
      <c r="AC5273" s="209"/>
      <c r="AD5273" s="209"/>
    </row>
    <row r="5274" spans="29:30" x14ac:dyDescent="0.2">
      <c r="AC5274" s="209"/>
      <c r="AD5274" s="209"/>
    </row>
    <row r="5275" spans="29:30" x14ac:dyDescent="0.2">
      <c r="AC5275" s="209"/>
      <c r="AD5275" s="209"/>
    </row>
    <row r="5276" spans="29:30" x14ac:dyDescent="0.2">
      <c r="AC5276" s="209"/>
      <c r="AD5276" s="209"/>
    </row>
    <row r="5277" spans="29:30" x14ac:dyDescent="0.2">
      <c r="AC5277" s="209"/>
      <c r="AD5277" s="209"/>
    </row>
    <row r="5278" spans="29:30" x14ac:dyDescent="0.2">
      <c r="AC5278" s="209"/>
      <c r="AD5278" s="209"/>
    </row>
    <row r="5279" spans="29:30" x14ac:dyDescent="0.2">
      <c r="AC5279" s="209"/>
      <c r="AD5279" s="209"/>
    </row>
    <row r="5280" spans="29:30" x14ac:dyDescent="0.2">
      <c r="AC5280" s="209"/>
      <c r="AD5280" s="209"/>
    </row>
    <row r="5281" spans="29:30" x14ac:dyDescent="0.2">
      <c r="AC5281" s="209"/>
      <c r="AD5281" s="209"/>
    </row>
    <row r="5282" spans="29:30" x14ac:dyDescent="0.2">
      <c r="AC5282" s="209"/>
      <c r="AD5282" s="209"/>
    </row>
    <row r="5283" spans="29:30" x14ac:dyDescent="0.2">
      <c r="AC5283" s="209"/>
      <c r="AD5283" s="209"/>
    </row>
    <row r="5284" spans="29:30" x14ac:dyDescent="0.2">
      <c r="AC5284" s="209"/>
      <c r="AD5284" s="209"/>
    </row>
    <row r="5285" spans="29:30" x14ac:dyDescent="0.2">
      <c r="AC5285" s="209"/>
      <c r="AD5285" s="209"/>
    </row>
    <row r="5286" spans="29:30" x14ac:dyDescent="0.2">
      <c r="AC5286" s="209"/>
      <c r="AD5286" s="209"/>
    </row>
    <row r="5287" spans="29:30" x14ac:dyDescent="0.2">
      <c r="AC5287" s="209"/>
      <c r="AD5287" s="209"/>
    </row>
    <row r="5288" spans="29:30" x14ac:dyDescent="0.2">
      <c r="AC5288" s="209"/>
      <c r="AD5288" s="209"/>
    </row>
    <row r="5289" spans="29:30" x14ac:dyDescent="0.2">
      <c r="AC5289" s="209"/>
      <c r="AD5289" s="209"/>
    </row>
    <row r="5290" spans="29:30" x14ac:dyDescent="0.2">
      <c r="AC5290" s="209"/>
      <c r="AD5290" s="209"/>
    </row>
    <row r="5291" spans="29:30" x14ac:dyDescent="0.2">
      <c r="AC5291" s="209"/>
      <c r="AD5291" s="209"/>
    </row>
    <row r="5292" spans="29:30" x14ac:dyDescent="0.2">
      <c r="AC5292" s="209"/>
      <c r="AD5292" s="209"/>
    </row>
    <row r="5293" spans="29:30" x14ac:dyDescent="0.2">
      <c r="AC5293" s="209"/>
      <c r="AD5293" s="209"/>
    </row>
    <row r="5294" spans="29:30" x14ac:dyDescent="0.2">
      <c r="AC5294" s="209"/>
      <c r="AD5294" s="209"/>
    </row>
    <row r="5295" spans="29:30" x14ac:dyDescent="0.2">
      <c r="AC5295" s="209"/>
      <c r="AD5295" s="209"/>
    </row>
    <row r="5296" spans="29:30" x14ac:dyDescent="0.2">
      <c r="AC5296" s="209"/>
      <c r="AD5296" s="209"/>
    </row>
    <row r="5297" spans="29:30" x14ac:dyDescent="0.2">
      <c r="AC5297" s="209"/>
      <c r="AD5297" s="209"/>
    </row>
    <row r="5298" spans="29:30" x14ac:dyDescent="0.2">
      <c r="AC5298" s="209"/>
      <c r="AD5298" s="209"/>
    </row>
    <row r="5299" spans="29:30" x14ac:dyDescent="0.2">
      <c r="AC5299" s="209"/>
      <c r="AD5299" s="209"/>
    </row>
    <row r="5300" spans="29:30" x14ac:dyDescent="0.2">
      <c r="AC5300" s="209"/>
      <c r="AD5300" s="209"/>
    </row>
    <row r="5301" spans="29:30" x14ac:dyDescent="0.2">
      <c r="AC5301" s="209"/>
      <c r="AD5301" s="209"/>
    </row>
    <row r="5302" spans="29:30" x14ac:dyDescent="0.2">
      <c r="AC5302" s="209"/>
      <c r="AD5302" s="209"/>
    </row>
    <row r="5303" spans="29:30" x14ac:dyDescent="0.2">
      <c r="AC5303" s="209"/>
      <c r="AD5303" s="209"/>
    </row>
    <row r="5304" spans="29:30" x14ac:dyDescent="0.2">
      <c r="AC5304" s="209"/>
      <c r="AD5304" s="209"/>
    </row>
    <row r="5305" spans="29:30" x14ac:dyDescent="0.2">
      <c r="AC5305" s="209"/>
      <c r="AD5305" s="209"/>
    </row>
    <row r="5306" spans="29:30" x14ac:dyDescent="0.2">
      <c r="AC5306" s="209"/>
      <c r="AD5306" s="209"/>
    </row>
    <row r="5307" spans="29:30" x14ac:dyDescent="0.2">
      <c r="AC5307" s="209"/>
      <c r="AD5307" s="209"/>
    </row>
    <row r="5308" spans="29:30" x14ac:dyDescent="0.2">
      <c r="AC5308" s="209"/>
      <c r="AD5308" s="209"/>
    </row>
    <row r="5309" spans="29:30" x14ac:dyDescent="0.2">
      <c r="AC5309" s="209"/>
      <c r="AD5309" s="209"/>
    </row>
    <row r="5310" spans="29:30" x14ac:dyDescent="0.2">
      <c r="AC5310" s="209"/>
      <c r="AD5310" s="209"/>
    </row>
    <row r="5311" spans="29:30" x14ac:dyDescent="0.2">
      <c r="AC5311" s="209"/>
      <c r="AD5311" s="209"/>
    </row>
    <row r="5312" spans="29:30" x14ac:dyDescent="0.2">
      <c r="AC5312" s="209"/>
      <c r="AD5312" s="209"/>
    </row>
    <row r="5313" spans="29:30" x14ac:dyDescent="0.2">
      <c r="AC5313" s="209"/>
      <c r="AD5313" s="209"/>
    </row>
    <row r="5314" spans="29:30" x14ac:dyDescent="0.2">
      <c r="AC5314" s="209"/>
      <c r="AD5314" s="209"/>
    </row>
    <row r="5315" spans="29:30" x14ac:dyDescent="0.2">
      <c r="AC5315" s="209"/>
      <c r="AD5315" s="209"/>
    </row>
    <row r="5316" spans="29:30" x14ac:dyDescent="0.2">
      <c r="AC5316" s="209"/>
      <c r="AD5316" s="209"/>
    </row>
    <row r="5317" spans="29:30" x14ac:dyDescent="0.2">
      <c r="AC5317" s="209"/>
      <c r="AD5317" s="209"/>
    </row>
    <row r="5318" spans="29:30" x14ac:dyDescent="0.2">
      <c r="AC5318" s="209"/>
      <c r="AD5318" s="209"/>
    </row>
    <row r="5319" spans="29:30" x14ac:dyDescent="0.2">
      <c r="AC5319" s="209"/>
      <c r="AD5319" s="209"/>
    </row>
    <row r="5320" spans="29:30" x14ac:dyDescent="0.2">
      <c r="AC5320" s="209"/>
      <c r="AD5320" s="209"/>
    </row>
    <row r="5321" spans="29:30" x14ac:dyDescent="0.2">
      <c r="AC5321" s="209"/>
      <c r="AD5321" s="209"/>
    </row>
    <row r="5322" spans="29:30" x14ac:dyDescent="0.2">
      <c r="AC5322" s="209"/>
      <c r="AD5322" s="209"/>
    </row>
    <row r="5323" spans="29:30" x14ac:dyDescent="0.2">
      <c r="AC5323" s="209"/>
      <c r="AD5323" s="209"/>
    </row>
    <row r="5324" spans="29:30" x14ac:dyDescent="0.2">
      <c r="AC5324" s="209"/>
      <c r="AD5324" s="209"/>
    </row>
    <row r="5325" spans="29:30" x14ac:dyDescent="0.2">
      <c r="AC5325" s="209"/>
      <c r="AD5325" s="209"/>
    </row>
    <row r="5326" spans="29:30" x14ac:dyDescent="0.2">
      <c r="AC5326" s="209"/>
      <c r="AD5326" s="209"/>
    </row>
    <row r="5327" spans="29:30" x14ac:dyDescent="0.2">
      <c r="AC5327" s="209"/>
      <c r="AD5327" s="209"/>
    </row>
    <row r="5328" spans="29:30" x14ac:dyDescent="0.2">
      <c r="AC5328" s="209"/>
      <c r="AD5328" s="209"/>
    </row>
    <row r="5329" spans="29:30" x14ac:dyDescent="0.2">
      <c r="AC5329" s="209"/>
      <c r="AD5329" s="209"/>
    </row>
    <row r="5330" spans="29:30" x14ac:dyDescent="0.2">
      <c r="AC5330" s="209"/>
      <c r="AD5330" s="209"/>
    </row>
    <row r="5331" spans="29:30" x14ac:dyDescent="0.2">
      <c r="AC5331" s="209"/>
      <c r="AD5331" s="209"/>
    </row>
    <row r="5332" spans="29:30" x14ac:dyDescent="0.2">
      <c r="AC5332" s="209"/>
      <c r="AD5332" s="209"/>
    </row>
    <row r="5333" spans="29:30" x14ac:dyDescent="0.2">
      <c r="AC5333" s="209"/>
      <c r="AD5333" s="209"/>
    </row>
    <row r="5334" spans="29:30" x14ac:dyDescent="0.2">
      <c r="AC5334" s="209"/>
      <c r="AD5334" s="209"/>
    </row>
    <row r="5335" spans="29:30" x14ac:dyDescent="0.2">
      <c r="AC5335" s="209"/>
      <c r="AD5335" s="209"/>
    </row>
    <row r="5336" spans="29:30" x14ac:dyDescent="0.2">
      <c r="AC5336" s="209"/>
      <c r="AD5336" s="209"/>
    </row>
    <row r="5337" spans="29:30" x14ac:dyDescent="0.2">
      <c r="AC5337" s="209"/>
      <c r="AD5337" s="209"/>
    </row>
    <row r="5338" spans="29:30" x14ac:dyDescent="0.2">
      <c r="AC5338" s="209"/>
      <c r="AD5338" s="209"/>
    </row>
    <row r="5339" spans="29:30" x14ac:dyDescent="0.2">
      <c r="AC5339" s="209"/>
      <c r="AD5339" s="209"/>
    </row>
    <row r="5340" spans="29:30" x14ac:dyDescent="0.2">
      <c r="AC5340" s="209"/>
      <c r="AD5340" s="209"/>
    </row>
    <row r="5341" spans="29:30" x14ac:dyDescent="0.2">
      <c r="AC5341" s="209"/>
      <c r="AD5341" s="209"/>
    </row>
    <row r="5342" spans="29:30" x14ac:dyDescent="0.2">
      <c r="AC5342" s="209"/>
      <c r="AD5342" s="209"/>
    </row>
    <row r="5343" spans="29:30" x14ac:dyDescent="0.2">
      <c r="AC5343" s="209"/>
      <c r="AD5343" s="209"/>
    </row>
    <row r="5344" spans="29:30" x14ac:dyDescent="0.2">
      <c r="AC5344" s="209"/>
      <c r="AD5344" s="209"/>
    </row>
    <row r="5345" spans="29:30" x14ac:dyDescent="0.2">
      <c r="AC5345" s="209"/>
      <c r="AD5345" s="209"/>
    </row>
    <row r="5346" spans="29:30" x14ac:dyDescent="0.2">
      <c r="AC5346" s="209"/>
      <c r="AD5346" s="209"/>
    </row>
    <row r="5347" spans="29:30" x14ac:dyDescent="0.2">
      <c r="AC5347" s="209"/>
      <c r="AD5347" s="209"/>
    </row>
    <row r="5348" spans="29:30" x14ac:dyDescent="0.2">
      <c r="AC5348" s="209"/>
      <c r="AD5348" s="209"/>
    </row>
    <row r="5349" spans="29:30" x14ac:dyDescent="0.2">
      <c r="AC5349" s="209"/>
      <c r="AD5349" s="209"/>
    </row>
    <row r="5350" spans="29:30" x14ac:dyDescent="0.2">
      <c r="AC5350" s="209"/>
      <c r="AD5350" s="209"/>
    </row>
    <row r="5351" spans="29:30" x14ac:dyDescent="0.2">
      <c r="AC5351" s="209"/>
      <c r="AD5351" s="209"/>
    </row>
    <row r="5352" spans="29:30" x14ac:dyDescent="0.2">
      <c r="AC5352" s="209"/>
      <c r="AD5352" s="209"/>
    </row>
    <row r="5353" spans="29:30" x14ac:dyDescent="0.2">
      <c r="AC5353" s="209"/>
      <c r="AD5353" s="209"/>
    </row>
    <row r="5354" spans="29:30" x14ac:dyDescent="0.2">
      <c r="AC5354" s="209"/>
      <c r="AD5354" s="209"/>
    </row>
    <row r="5355" spans="29:30" x14ac:dyDescent="0.2">
      <c r="AC5355" s="209"/>
      <c r="AD5355" s="209"/>
    </row>
    <row r="5356" spans="29:30" x14ac:dyDescent="0.2">
      <c r="AC5356" s="209"/>
      <c r="AD5356" s="209"/>
    </row>
    <row r="5357" spans="29:30" x14ac:dyDescent="0.2">
      <c r="AC5357" s="209"/>
      <c r="AD5357" s="209"/>
    </row>
    <row r="5358" spans="29:30" x14ac:dyDescent="0.2">
      <c r="AC5358" s="209"/>
      <c r="AD5358" s="209"/>
    </row>
    <row r="5359" spans="29:30" x14ac:dyDescent="0.2">
      <c r="AC5359" s="209"/>
      <c r="AD5359" s="209"/>
    </row>
    <row r="5360" spans="29:30" x14ac:dyDescent="0.2">
      <c r="AC5360" s="209"/>
      <c r="AD5360" s="209"/>
    </row>
    <row r="5361" spans="29:30" x14ac:dyDescent="0.2">
      <c r="AC5361" s="209"/>
      <c r="AD5361" s="209"/>
    </row>
    <row r="5362" spans="29:30" x14ac:dyDescent="0.2">
      <c r="AC5362" s="209"/>
      <c r="AD5362" s="209"/>
    </row>
    <row r="5363" spans="29:30" x14ac:dyDescent="0.2">
      <c r="AC5363" s="209"/>
      <c r="AD5363" s="209"/>
    </row>
    <row r="5364" spans="29:30" x14ac:dyDescent="0.2">
      <c r="AC5364" s="209"/>
      <c r="AD5364" s="209"/>
    </row>
    <row r="5365" spans="29:30" x14ac:dyDescent="0.2">
      <c r="AC5365" s="209"/>
      <c r="AD5365" s="209"/>
    </row>
    <row r="5366" spans="29:30" x14ac:dyDescent="0.2">
      <c r="AC5366" s="209"/>
      <c r="AD5366" s="209"/>
    </row>
    <row r="5367" spans="29:30" x14ac:dyDescent="0.2">
      <c r="AC5367" s="209"/>
      <c r="AD5367" s="209"/>
    </row>
    <row r="5368" spans="29:30" x14ac:dyDescent="0.2">
      <c r="AC5368" s="209"/>
      <c r="AD5368" s="209"/>
    </row>
    <row r="5369" spans="29:30" x14ac:dyDescent="0.2">
      <c r="AC5369" s="209"/>
      <c r="AD5369" s="209"/>
    </row>
    <row r="5370" spans="29:30" x14ac:dyDescent="0.2">
      <c r="AC5370" s="209"/>
      <c r="AD5370" s="209"/>
    </row>
    <row r="5371" spans="29:30" x14ac:dyDescent="0.2">
      <c r="AC5371" s="209"/>
      <c r="AD5371" s="209"/>
    </row>
    <row r="5372" spans="29:30" x14ac:dyDescent="0.2">
      <c r="AC5372" s="209"/>
      <c r="AD5372" s="209"/>
    </row>
    <row r="5373" spans="29:30" x14ac:dyDescent="0.2">
      <c r="AC5373" s="209"/>
      <c r="AD5373" s="209"/>
    </row>
    <row r="5374" spans="29:30" x14ac:dyDescent="0.2">
      <c r="AC5374" s="209"/>
      <c r="AD5374" s="209"/>
    </row>
    <row r="5375" spans="29:30" x14ac:dyDescent="0.2">
      <c r="AC5375" s="209"/>
      <c r="AD5375" s="209"/>
    </row>
    <row r="5376" spans="29:30" x14ac:dyDescent="0.2">
      <c r="AC5376" s="209"/>
      <c r="AD5376" s="209"/>
    </row>
    <row r="5377" spans="29:30" x14ac:dyDescent="0.2">
      <c r="AC5377" s="209"/>
      <c r="AD5377" s="209"/>
    </row>
    <row r="5378" spans="29:30" x14ac:dyDescent="0.2">
      <c r="AC5378" s="209"/>
      <c r="AD5378" s="209"/>
    </row>
    <row r="5379" spans="29:30" x14ac:dyDescent="0.2">
      <c r="AC5379" s="209"/>
      <c r="AD5379" s="209"/>
    </row>
    <row r="5380" spans="29:30" x14ac:dyDescent="0.2">
      <c r="AC5380" s="209"/>
      <c r="AD5380" s="209"/>
    </row>
    <row r="5381" spans="29:30" x14ac:dyDescent="0.2">
      <c r="AC5381" s="209"/>
      <c r="AD5381" s="209"/>
    </row>
    <row r="5382" spans="29:30" x14ac:dyDescent="0.2">
      <c r="AC5382" s="209"/>
      <c r="AD5382" s="209"/>
    </row>
    <row r="5383" spans="29:30" x14ac:dyDescent="0.2">
      <c r="AC5383" s="209"/>
      <c r="AD5383" s="209"/>
    </row>
    <row r="5384" spans="29:30" x14ac:dyDescent="0.2">
      <c r="AC5384" s="209"/>
      <c r="AD5384" s="209"/>
    </row>
    <row r="5385" spans="29:30" x14ac:dyDescent="0.2">
      <c r="AC5385" s="209"/>
      <c r="AD5385" s="209"/>
    </row>
    <row r="5386" spans="29:30" x14ac:dyDescent="0.2">
      <c r="AC5386" s="209"/>
      <c r="AD5386" s="209"/>
    </row>
    <row r="5387" spans="29:30" x14ac:dyDescent="0.2">
      <c r="AC5387" s="209"/>
      <c r="AD5387" s="209"/>
    </row>
    <row r="5388" spans="29:30" x14ac:dyDescent="0.2">
      <c r="AC5388" s="209"/>
      <c r="AD5388" s="209"/>
    </row>
    <row r="5389" spans="29:30" x14ac:dyDescent="0.2">
      <c r="AC5389" s="209"/>
      <c r="AD5389" s="209"/>
    </row>
    <row r="5390" spans="29:30" x14ac:dyDescent="0.2">
      <c r="AC5390" s="209"/>
      <c r="AD5390" s="209"/>
    </row>
    <row r="5391" spans="29:30" x14ac:dyDescent="0.2">
      <c r="AC5391" s="209"/>
      <c r="AD5391" s="209"/>
    </row>
    <row r="5392" spans="29:30" x14ac:dyDescent="0.2">
      <c r="AC5392" s="209"/>
      <c r="AD5392" s="209"/>
    </row>
    <row r="5393" spans="29:30" x14ac:dyDescent="0.2">
      <c r="AC5393" s="209"/>
      <c r="AD5393" s="209"/>
    </row>
    <row r="5394" spans="29:30" x14ac:dyDescent="0.2">
      <c r="AC5394" s="209"/>
      <c r="AD5394" s="209"/>
    </row>
    <row r="5395" spans="29:30" x14ac:dyDescent="0.2">
      <c r="AC5395" s="209"/>
      <c r="AD5395" s="209"/>
    </row>
    <row r="5396" spans="29:30" x14ac:dyDescent="0.2">
      <c r="AC5396" s="209"/>
      <c r="AD5396" s="209"/>
    </row>
    <row r="5397" spans="29:30" x14ac:dyDescent="0.2">
      <c r="AC5397" s="209"/>
      <c r="AD5397" s="209"/>
    </row>
    <row r="5398" spans="29:30" x14ac:dyDescent="0.2">
      <c r="AC5398" s="209"/>
      <c r="AD5398" s="209"/>
    </row>
    <row r="5399" spans="29:30" x14ac:dyDescent="0.2">
      <c r="AC5399" s="209"/>
      <c r="AD5399" s="209"/>
    </row>
    <row r="5400" spans="29:30" x14ac:dyDescent="0.2">
      <c r="AC5400" s="209"/>
      <c r="AD5400" s="209"/>
    </row>
    <row r="5401" spans="29:30" x14ac:dyDescent="0.2">
      <c r="AC5401" s="209"/>
      <c r="AD5401" s="209"/>
    </row>
    <row r="5402" spans="29:30" x14ac:dyDescent="0.2">
      <c r="AC5402" s="209"/>
      <c r="AD5402" s="209"/>
    </row>
    <row r="5403" spans="29:30" x14ac:dyDescent="0.2">
      <c r="AC5403" s="209"/>
      <c r="AD5403" s="209"/>
    </row>
    <row r="5404" spans="29:30" x14ac:dyDescent="0.2">
      <c r="AC5404" s="209"/>
      <c r="AD5404" s="209"/>
    </row>
    <row r="5405" spans="29:30" x14ac:dyDescent="0.2">
      <c r="AC5405" s="209"/>
      <c r="AD5405" s="209"/>
    </row>
    <row r="5406" spans="29:30" x14ac:dyDescent="0.2">
      <c r="AC5406" s="209"/>
      <c r="AD5406" s="209"/>
    </row>
    <row r="5407" spans="29:30" x14ac:dyDescent="0.2">
      <c r="AC5407" s="209"/>
      <c r="AD5407" s="209"/>
    </row>
    <row r="5408" spans="29:30" x14ac:dyDescent="0.2">
      <c r="AC5408" s="209"/>
      <c r="AD5408" s="209"/>
    </row>
    <row r="5409" spans="29:30" x14ac:dyDescent="0.2">
      <c r="AC5409" s="209"/>
      <c r="AD5409" s="209"/>
    </row>
    <row r="5410" spans="29:30" x14ac:dyDescent="0.2">
      <c r="AC5410" s="209"/>
      <c r="AD5410" s="209"/>
    </row>
    <row r="5411" spans="29:30" x14ac:dyDescent="0.2">
      <c r="AC5411" s="209"/>
      <c r="AD5411" s="209"/>
    </row>
    <row r="5412" spans="29:30" x14ac:dyDescent="0.2">
      <c r="AC5412" s="209"/>
      <c r="AD5412" s="209"/>
    </row>
    <row r="5413" spans="29:30" x14ac:dyDescent="0.2">
      <c r="AC5413" s="209"/>
      <c r="AD5413" s="209"/>
    </row>
    <row r="5414" spans="29:30" x14ac:dyDescent="0.2">
      <c r="AC5414" s="209"/>
      <c r="AD5414" s="209"/>
    </row>
    <row r="5415" spans="29:30" x14ac:dyDescent="0.2">
      <c r="AC5415" s="209"/>
      <c r="AD5415" s="209"/>
    </row>
    <row r="5416" spans="29:30" x14ac:dyDescent="0.2">
      <c r="AC5416" s="209"/>
      <c r="AD5416" s="209"/>
    </row>
    <row r="5417" spans="29:30" x14ac:dyDescent="0.2">
      <c r="AC5417" s="209"/>
      <c r="AD5417" s="209"/>
    </row>
    <row r="5418" spans="29:30" x14ac:dyDescent="0.2">
      <c r="AC5418" s="209"/>
      <c r="AD5418" s="209"/>
    </row>
    <row r="5419" spans="29:30" x14ac:dyDescent="0.2">
      <c r="AC5419" s="209"/>
      <c r="AD5419" s="209"/>
    </row>
    <row r="5420" spans="29:30" x14ac:dyDescent="0.2">
      <c r="AC5420" s="209"/>
      <c r="AD5420" s="209"/>
    </row>
    <row r="5421" spans="29:30" x14ac:dyDescent="0.2">
      <c r="AC5421" s="209"/>
      <c r="AD5421" s="209"/>
    </row>
    <row r="5422" spans="29:30" x14ac:dyDescent="0.2">
      <c r="AC5422" s="209"/>
      <c r="AD5422" s="209"/>
    </row>
    <row r="5423" spans="29:30" x14ac:dyDescent="0.2">
      <c r="AC5423" s="209"/>
      <c r="AD5423" s="209"/>
    </row>
    <row r="5424" spans="29:30" x14ac:dyDescent="0.2">
      <c r="AC5424" s="209"/>
      <c r="AD5424" s="209"/>
    </row>
    <row r="5425" spans="29:30" x14ac:dyDescent="0.2">
      <c r="AC5425" s="209"/>
      <c r="AD5425" s="209"/>
    </row>
    <row r="5426" spans="29:30" x14ac:dyDescent="0.2">
      <c r="AC5426" s="209"/>
      <c r="AD5426" s="209"/>
    </row>
    <row r="5427" spans="29:30" x14ac:dyDescent="0.2">
      <c r="AC5427" s="209"/>
      <c r="AD5427" s="209"/>
    </row>
    <row r="5428" spans="29:30" x14ac:dyDescent="0.2">
      <c r="AC5428" s="209"/>
      <c r="AD5428" s="209"/>
    </row>
    <row r="5429" spans="29:30" x14ac:dyDescent="0.2">
      <c r="AC5429" s="209"/>
      <c r="AD5429" s="209"/>
    </row>
    <row r="5430" spans="29:30" x14ac:dyDescent="0.2">
      <c r="AC5430" s="209"/>
      <c r="AD5430" s="209"/>
    </row>
    <row r="5431" spans="29:30" x14ac:dyDescent="0.2">
      <c r="AC5431" s="209"/>
      <c r="AD5431" s="209"/>
    </row>
    <row r="5432" spans="29:30" x14ac:dyDescent="0.2">
      <c r="AC5432" s="209"/>
      <c r="AD5432" s="209"/>
    </row>
    <row r="5433" spans="29:30" x14ac:dyDescent="0.2">
      <c r="AC5433" s="209"/>
      <c r="AD5433" s="209"/>
    </row>
    <row r="5434" spans="29:30" x14ac:dyDescent="0.2">
      <c r="AC5434" s="209"/>
      <c r="AD5434" s="209"/>
    </row>
    <row r="5435" spans="29:30" x14ac:dyDescent="0.2">
      <c r="AC5435" s="209"/>
      <c r="AD5435" s="209"/>
    </row>
    <row r="5436" spans="29:30" x14ac:dyDescent="0.2">
      <c r="AC5436" s="209"/>
      <c r="AD5436" s="209"/>
    </row>
    <row r="5437" spans="29:30" x14ac:dyDescent="0.2">
      <c r="AC5437" s="209"/>
      <c r="AD5437" s="209"/>
    </row>
    <row r="5438" spans="29:30" x14ac:dyDescent="0.2">
      <c r="AC5438" s="209"/>
      <c r="AD5438" s="209"/>
    </row>
    <row r="5439" spans="29:30" x14ac:dyDescent="0.2">
      <c r="AC5439" s="209"/>
      <c r="AD5439" s="209"/>
    </row>
    <row r="5440" spans="29:30" x14ac:dyDescent="0.2">
      <c r="AC5440" s="209"/>
      <c r="AD5440" s="209"/>
    </row>
    <row r="5441" spans="29:30" x14ac:dyDescent="0.2">
      <c r="AC5441" s="209"/>
      <c r="AD5441" s="209"/>
    </row>
    <row r="5442" spans="29:30" x14ac:dyDescent="0.2">
      <c r="AC5442" s="209"/>
      <c r="AD5442" s="209"/>
    </row>
    <row r="5443" spans="29:30" x14ac:dyDescent="0.2">
      <c r="AC5443" s="209"/>
      <c r="AD5443" s="209"/>
    </row>
    <row r="5444" spans="29:30" x14ac:dyDescent="0.2">
      <c r="AC5444" s="209"/>
      <c r="AD5444" s="209"/>
    </row>
    <row r="5445" spans="29:30" x14ac:dyDescent="0.2">
      <c r="AC5445" s="209"/>
      <c r="AD5445" s="209"/>
    </row>
    <row r="5446" spans="29:30" x14ac:dyDescent="0.2">
      <c r="AC5446" s="209"/>
      <c r="AD5446" s="209"/>
    </row>
    <row r="5447" spans="29:30" x14ac:dyDescent="0.2">
      <c r="AC5447" s="209"/>
      <c r="AD5447" s="209"/>
    </row>
    <row r="5448" spans="29:30" x14ac:dyDescent="0.2">
      <c r="AC5448" s="209"/>
      <c r="AD5448" s="209"/>
    </row>
    <row r="5449" spans="29:30" x14ac:dyDescent="0.2">
      <c r="AC5449" s="209"/>
      <c r="AD5449" s="209"/>
    </row>
    <row r="5450" spans="29:30" x14ac:dyDescent="0.2">
      <c r="AC5450" s="209"/>
      <c r="AD5450" s="209"/>
    </row>
    <row r="5451" spans="29:30" x14ac:dyDescent="0.2">
      <c r="AC5451" s="209"/>
      <c r="AD5451" s="209"/>
    </row>
    <row r="5452" spans="29:30" x14ac:dyDescent="0.2">
      <c r="AC5452" s="209"/>
      <c r="AD5452" s="209"/>
    </row>
    <row r="5453" spans="29:30" x14ac:dyDescent="0.2">
      <c r="AC5453" s="209"/>
      <c r="AD5453" s="209"/>
    </row>
    <row r="5454" spans="29:30" x14ac:dyDescent="0.2">
      <c r="AC5454" s="209"/>
      <c r="AD5454" s="209"/>
    </row>
    <row r="5455" spans="29:30" x14ac:dyDescent="0.2">
      <c r="AC5455" s="209"/>
      <c r="AD5455" s="209"/>
    </row>
    <row r="5456" spans="29:30" x14ac:dyDescent="0.2">
      <c r="AC5456" s="209"/>
      <c r="AD5456" s="209"/>
    </row>
    <row r="5457" spans="29:30" x14ac:dyDescent="0.2">
      <c r="AC5457" s="209"/>
      <c r="AD5457" s="209"/>
    </row>
    <row r="5458" spans="29:30" x14ac:dyDescent="0.2">
      <c r="AC5458" s="209"/>
      <c r="AD5458" s="209"/>
    </row>
    <row r="5459" spans="29:30" x14ac:dyDescent="0.2">
      <c r="AC5459" s="209"/>
      <c r="AD5459" s="209"/>
    </row>
    <row r="5460" spans="29:30" x14ac:dyDescent="0.2">
      <c r="AC5460" s="209"/>
      <c r="AD5460" s="209"/>
    </row>
    <row r="5461" spans="29:30" x14ac:dyDescent="0.2">
      <c r="AC5461" s="209"/>
      <c r="AD5461" s="209"/>
    </row>
    <row r="5462" spans="29:30" x14ac:dyDescent="0.2">
      <c r="AC5462" s="209"/>
      <c r="AD5462" s="209"/>
    </row>
    <row r="5463" spans="29:30" x14ac:dyDescent="0.2">
      <c r="AC5463" s="209"/>
      <c r="AD5463" s="209"/>
    </row>
    <row r="5464" spans="29:30" x14ac:dyDescent="0.2">
      <c r="AC5464" s="209"/>
      <c r="AD5464" s="209"/>
    </row>
    <row r="5465" spans="29:30" x14ac:dyDescent="0.2">
      <c r="AC5465" s="209"/>
      <c r="AD5465" s="209"/>
    </row>
    <row r="5466" spans="29:30" x14ac:dyDescent="0.2">
      <c r="AC5466" s="209"/>
      <c r="AD5466" s="209"/>
    </row>
    <row r="5467" spans="29:30" x14ac:dyDescent="0.2">
      <c r="AC5467" s="209"/>
      <c r="AD5467" s="209"/>
    </row>
    <row r="5468" spans="29:30" x14ac:dyDescent="0.2">
      <c r="AC5468" s="209"/>
      <c r="AD5468" s="209"/>
    </row>
    <row r="5469" spans="29:30" x14ac:dyDescent="0.2">
      <c r="AC5469" s="209"/>
      <c r="AD5469" s="209"/>
    </row>
    <row r="5470" spans="29:30" x14ac:dyDescent="0.2">
      <c r="AC5470" s="209"/>
      <c r="AD5470" s="209"/>
    </row>
    <row r="5471" spans="29:30" x14ac:dyDescent="0.2">
      <c r="AC5471" s="209"/>
      <c r="AD5471" s="209"/>
    </row>
    <row r="5472" spans="29:30" x14ac:dyDescent="0.2">
      <c r="AC5472" s="209"/>
      <c r="AD5472" s="209"/>
    </row>
    <row r="5473" spans="29:30" x14ac:dyDescent="0.2">
      <c r="AC5473" s="209"/>
      <c r="AD5473" s="209"/>
    </row>
    <row r="5474" spans="29:30" x14ac:dyDescent="0.2">
      <c r="AC5474" s="209"/>
      <c r="AD5474" s="209"/>
    </row>
    <row r="5475" spans="29:30" x14ac:dyDescent="0.2">
      <c r="AC5475" s="209"/>
      <c r="AD5475" s="209"/>
    </row>
    <row r="5476" spans="29:30" x14ac:dyDescent="0.2">
      <c r="AC5476" s="209"/>
      <c r="AD5476" s="209"/>
    </row>
    <row r="5477" spans="29:30" x14ac:dyDescent="0.2">
      <c r="AC5477" s="209"/>
      <c r="AD5477" s="209"/>
    </row>
    <row r="5478" spans="29:30" x14ac:dyDescent="0.2">
      <c r="AC5478" s="209"/>
      <c r="AD5478" s="209"/>
    </row>
    <row r="5479" spans="29:30" x14ac:dyDescent="0.2">
      <c r="AC5479" s="209"/>
      <c r="AD5479" s="209"/>
    </row>
    <row r="5480" spans="29:30" x14ac:dyDescent="0.2">
      <c r="AC5480" s="209"/>
      <c r="AD5480" s="209"/>
    </row>
    <row r="5481" spans="29:30" x14ac:dyDescent="0.2">
      <c r="AC5481" s="209"/>
      <c r="AD5481" s="209"/>
    </row>
    <row r="5482" spans="29:30" x14ac:dyDescent="0.2">
      <c r="AC5482" s="209"/>
      <c r="AD5482" s="209"/>
    </row>
    <row r="5483" spans="29:30" x14ac:dyDescent="0.2">
      <c r="AC5483" s="209"/>
      <c r="AD5483" s="209"/>
    </row>
    <row r="5484" spans="29:30" x14ac:dyDescent="0.2">
      <c r="AC5484" s="209"/>
      <c r="AD5484" s="209"/>
    </row>
    <row r="5485" spans="29:30" x14ac:dyDescent="0.2">
      <c r="AC5485" s="209"/>
      <c r="AD5485" s="209"/>
    </row>
    <row r="5486" spans="29:30" x14ac:dyDescent="0.2">
      <c r="AC5486" s="209"/>
      <c r="AD5486" s="209"/>
    </row>
    <row r="5487" spans="29:30" x14ac:dyDescent="0.2">
      <c r="AC5487" s="209"/>
      <c r="AD5487" s="209"/>
    </row>
    <row r="5488" spans="29:30" x14ac:dyDescent="0.2">
      <c r="AC5488" s="209"/>
      <c r="AD5488" s="209"/>
    </row>
    <row r="5489" spans="29:30" x14ac:dyDescent="0.2">
      <c r="AC5489" s="209"/>
      <c r="AD5489" s="209"/>
    </row>
    <row r="5490" spans="29:30" x14ac:dyDescent="0.2">
      <c r="AC5490" s="209"/>
      <c r="AD5490" s="209"/>
    </row>
    <row r="5491" spans="29:30" x14ac:dyDescent="0.2">
      <c r="AC5491" s="209"/>
      <c r="AD5491" s="209"/>
    </row>
    <row r="5492" spans="29:30" x14ac:dyDescent="0.2">
      <c r="AC5492" s="209"/>
      <c r="AD5492" s="209"/>
    </row>
    <row r="5493" spans="29:30" x14ac:dyDescent="0.2">
      <c r="AC5493" s="209"/>
      <c r="AD5493" s="209"/>
    </row>
    <row r="5494" spans="29:30" x14ac:dyDescent="0.2">
      <c r="AC5494" s="209"/>
      <c r="AD5494" s="209"/>
    </row>
    <row r="5495" spans="29:30" x14ac:dyDescent="0.2">
      <c r="AC5495" s="209"/>
      <c r="AD5495" s="209"/>
    </row>
    <row r="5496" spans="29:30" x14ac:dyDescent="0.2">
      <c r="AC5496" s="209"/>
      <c r="AD5496" s="209"/>
    </row>
    <row r="5497" spans="29:30" x14ac:dyDescent="0.2">
      <c r="AC5497" s="209"/>
      <c r="AD5497" s="209"/>
    </row>
    <row r="5498" spans="29:30" x14ac:dyDescent="0.2">
      <c r="AC5498" s="209"/>
      <c r="AD5498" s="209"/>
    </row>
    <row r="5499" spans="29:30" x14ac:dyDescent="0.2">
      <c r="AC5499" s="209"/>
      <c r="AD5499" s="209"/>
    </row>
    <row r="5500" spans="29:30" x14ac:dyDescent="0.2">
      <c r="AC5500" s="209"/>
      <c r="AD5500" s="209"/>
    </row>
    <row r="5501" spans="29:30" x14ac:dyDescent="0.2">
      <c r="AC5501" s="209"/>
      <c r="AD5501" s="209"/>
    </row>
    <row r="5502" spans="29:30" x14ac:dyDescent="0.2">
      <c r="AC5502" s="209"/>
      <c r="AD5502" s="209"/>
    </row>
    <row r="5503" spans="29:30" x14ac:dyDescent="0.2">
      <c r="AC5503" s="209"/>
      <c r="AD5503" s="209"/>
    </row>
    <row r="5504" spans="29:30" x14ac:dyDescent="0.2">
      <c r="AC5504" s="209"/>
      <c r="AD5504" s="209"/>
    </row>
    <row r="5505" spans="29:30" x14ac:dyDescent="0.2">
      <c r="AC5505" s="209"/>
      <c r="AD5505" s="209"/>
    </row>
    <row r="5506" spans="29:30" x14ac:dyDescent="0.2">
      <c r="AC5506" s="209"/>
      <c r="AD5506" s="209"/>
    </row>
    <row r="5507" spans="29:30" x14ac:dyDescent="0.2">
      <c r="AC5507" s="209"/>
      <c r="AD5507" s="209"/>
    </row>
    <row r="5508" spans="29:30" x14ac:dyDescent="0.2">
      <c r="AC5508" s="209"/>
      <c r="AD5508" s="209"/>
    </row>
    <row r="5509" spans="29:30" x14ac:dyDescent="0.2">
      <c r="AC5509" s="209"/>
      <c r="AD5509" s="209"/>
    </row>
    <row r="5510" spans="29:30" x14ac:dyDescent="0.2">
      <c r="AC5510" s="209"/>
      <c r="AD5510" s="209"/>
    </row>
    <row r="5511" spans="29:30" x14ac:dyDescent="0.2">
      <c r="AC5511" s="209"/>
      <c r="AD5511" s="209"/>
    </row>
    <row r="5512" spans="29:30" x14ac:dyDescent="0.2">
      <c r="AC5512" s="209"/>
      <c r="AD5512" s="209"/>
    </row>
    <row r="5513" spans="29:30" x14ac:dyDescent="0.2">
      <c r="AC5513" s="209"/>
      <c r="AD5513" s="209"/>
    </row>
    <row r="5514" spans="29:30" x14ac:dyDescent="0.2">
      <c r="AC5514" s="209"/>
      <c r="AD5514" s="209"/>
    </row>
    <row r="5515" spans="29:30" x14ac:dyDescent="0.2">
      <c r="AC5515" s="209"/>
      <c r="AD5515" s="209"/>
    </row>
    <row r="5516" spans="29:30" x14ac:dyDescent="0.2">
      <c r="AC5516" s="209"/>
      <c r="AD5516" s="209"/>
    </row>
    <row r="5517" spans="29:30" x14ac:dyDescent="0.2">
      <c r="AC5517" s="209"/>
      <c r="AD5517" s="209"/>
    </row>
    <row r="5518" spans="29:30" x14ac:dyDescent="0.2">
      <c r="AC5518" s="209"/>
      <c r="AD5518" s="209"/>
    </row>
    <row r="5519" spans="29:30" x14ac:dyDescent="0.2">
      <c r="AC5519" s="209"/>
      <c r="AD5519" s="209"/>
    </row>
    <row r="5520" spans="29:30" x14ac:dyDescent="0.2">
      <c r="AC5520" s="209"/>
      <c r="AD5520" s="209"/>
    </row>
    <row r="5521" spans="29:30" x14ac:dyDescent="0.2">
      <c r="AC5521" s="209"/>
      <c r="AD5521" s="209"/>
    </row>
    <row r="5522" spans="29:30" x14ac:dyDescent="0.2">
      <c r="AC5522" s="209"/>
      <c r="AD5522" s="209"/>
    </row>
    <row r="5523" spans="29:30" x14ac:dyDescent="0.2">
      <c r="AC5523" s="209"/>
      <c r="AD5523" s="209"/>
    </row>
    <row r="5524" spans="29:30" x14ac:dyDescent="0.2">
      <c r="AC5524" s="209"/>
      <c r="AD5524" s="209"/>
    </row>
    <row r="5525" spans="29:30" x14ac:dyDescent="0.2">
      <c r="AC5525" s="209"/>
      <c r="AD5525" s="209"/>
    </row>
    <row r="5526" spans="29:30" x14ac:dyDescent="0.2">
      <c r="AC5526" s="209"/>
      <c r="AD5526" s="209"/>
    </row>
    <row r="5527" spans="29:30" x14ac:dyDescent="0.2">
      <c r="AC5527" s="209"/>
      <c r="AD5527" s="209"/>
    </row>
    <row r="5528" spans="29:30" x14ac:dyDescent="0.2">
      <c r="AC5528" s="209"/>
      <c r="AD5528" s="209"/>
    </row>
    <row r="5529" spans="29:30" x14ac:dyDescent="0.2">
      <c r="AC5529" s="209"/>
      <c r="AD5529" s="209"/>
    </row>
    <row r="5530" spans="29:30" x14ac:dyDescent="0.2">
      <c r="AC5530" s="209"/>
      <c r="AD5530" s="209"/>
    </row>
    <row r="5531" spans="29:30" x14ac:dyDescent="0.2">
      <c r="AC5531" s="209"/>
      <c r="AD5531" s="209"/>
    </row>
    <row r="5532" spans="29:30" x14ac:dyDescent="0.2">
      <c r="AC5532" s="209"/>
      <c r="AD5532" s="209"/>
    </row>
    <row r="5533" spans="29:30" x14ac:dyDescent="0.2">
      <c r="AC5533" s="209"/>
      <c r="AD5533" s="209"/>
    </row>
    <row r="5534" spans="29:30" x14ac:dyDescent="0.2">
      <c r="AC5534" s="209"/>
      <c r="AD5534" s="209"/>
    </row>
    <row r="5535" spans="29:30" x14ac:dyDescent="0.2">
      <c r="AC5535" s="209"/>
      <c r="AD5535" s="209"/>
    </row>
    <row r="5536" spans="29:30" x14ac:dyDescent="0.2">
      <c r="AC5536" s="209"/>
      <c r="AD5536" s="209"/>
    </row>
    <row r="5537" spans="29:30" x14ac:dyDescent="0.2">
      <c r="AC5537" s="209"/>
      <c r="AD5537" s="209"/>
    </row>
    <row r="5538" spans="29:30" x14ac:dyDescent="0.2">
      <c r="AC5538" s="209"/>
      <c r="AD5538" s="209"/>
    </row>
    <row r="5539" spans="29:30" x14ac:dyDescent="0.2">
      <c r="AC5539" s="209"/>
      <c r="AD5539" s="209"/>
    </row>
    <row r="5540" spans="29:30" x14ac:dyDescent="0.2">
      <c r="AC5540" s="209"/>
      <c r="AD5540" s="209"/>
    </row>
    <row r="5541" spans="29:30" x14ac:dyDescent="0.2">
      <c r="AC5541" s="209"/>
      <c r="AD5541" s="209"/>
    </row>
    <row r="5542" spans="29:30" x14ac:dyDescent="0.2">
      <c r="AC5542" s="209"/>
      <c r="AD5542" s="209"/>
    </row>
    <row r="5543" spans="29:30" x14ac:dyDescent="0.2">
      <c r="AC5543" s="209"/>
      <c r="AD5543" s="209"/>
    </row>
    <row r="5544" spans="29:30" x14ac:dyDescent="0.2">
      <c r="AC5544" s="209"/>
      <c r="AD5544" s="209"/>
    </row>
    <row r="5545" spans="29:30" x14ac:dyDescent="0.2">
      <c r="AC5545" s="209"/>
      <c r="AD5545" s="209"/>
    </row>
    <row r="5546" spans="29:30" x14ac:dyDescent="0.2">
      <c r="AC5546" s="209"/>
      <c r="AD5546" s="209"/>
    </row>
    <row r="5547" spans="29:30" x14ac:dyDescent="0.2">
      <c r="AC5547" s="209"/>
      <c r="AD5547" s="209"/>
    </row>
    <row r="5548" spans="29:30" x14ac:dyDescent="0.2">
      <c r="AC5548" s="209"/>
      <c r="AD5548" s="209"/>
    </row>
    <row r="5549" spans="29:30" x14ac:dyDescent="0.2">
      <c r="AC5549" s="209"/>
      <c r="AD5549" s="209"/>
    </row>
    <row r="5550" spans="29:30" x14ac:dyDescent="0.2">
      <c r="AC5550" s="209"/>
      <c r="AD5550" s="209"/>
    </row>
    <row r="5551" spans="29:30" x14ac:dyDescent="0.2">
      <c r="AC5551" s="209"/>
      <c r="AD5551" s="209"/>
    </row>
    <row r="5552" spans="29:30" x14ac:dyDescent="0.2">
      <c r="AC5552" s="209"/>
      <c r="AD5552" s="209"/>
    </row>
    <row r="5553" spans="29:30" x14ac:dyDescent="0.2">
      <c r="AC5553" s="209"/>
      <c r="AD5553" s="209"/>
    </row>
    <row r="5554" spans="29:30" x14ac:dyDescent="0.2">
      <c r="AC5554" s="209"/>
      <c r="AD5554" s="209"/>
    </row>
    <row r="5555" spans="29:30" x14ac:dyDescent="0.2">
      <c r="AC5555" s="209"/>
      <c r="AD5555" s="209"/>
    </row>
    <row r="5556" spans="29:30" x14ac:dyDescent="0.2">
      <c r="AC5556" s="209"/>
      <c r="AD5556" s="209"/>
    </row>
    <row r="5557" spans="29:30" x14ac:dyDescent="0.2">
      <c r="AC5557" s="209"/>
      <c r="AD5557" s="209"/>
    </row>
    <row r="5558" spans="29:30" x14ac:dyDescent="0.2">
      <c r="AC5558" s="209"/>
      <c r="AD5558" s="209"/>
    </row>
    <row r="5559" spans="29:30" x14ac:dyDescent="0.2">
      <c r="AC5559" s="209"/>
      <c r="AD5559" s="209"/>
    </row>
    <row r="5560" spans="29:30" x14ac:dyDescent="0.2">
      <c r="AC5560" s="209"/>
      <c r="AD5560" s="209"/>
    </row>
    <row r="5561" spans="29:30" x14ac:dyDescent="0.2">
      <c r="AC5561" s="209"/>
      <c r="AD5561" s="209"/>
    </row>
    <row r="5562" spans="29:30" x14ac:dyDescent="0.2">
      <c r="AC5562" s="209"/>
      <c r="AD5562" s="209"/>
    </row>
    <row r="5563" spans="29:30" x14ac:dyDescent="0.2">
      <c r="AC5563" s="209"/>
      <c r="AD5563" s="209"/>
    </row>
    <row r="5564" spans="29:30" x14ac:dyDescent="0.2">
      <c r="AC5564" s="209"/>
      <c r="AD5564" s="209"/>
    </row>
    <row r="5565" spans="29:30" x14ac:dyDescent="0.2">
      <c r="AC5565" s="209"/>
      <c r="AD5565" s="209"/>
    </row>
    <row r="5566" spans="29:30" x14ac:dyDescent="0.2">
      <c r="AC5566" s="209"/>
      <c r="AD5566" s="209"/>
    </row>
    <row r="5567" spans="29:30" x14ac:dyDescent="0.2">
      <c r="AC5567" s="209"/>
      <c r="AD5567" s="209"/>
    </row>
    <row r="5568" spans="29:30" x14ac:dyDescent="0.2">
      <c r="AC5568" s="209"/>
      <c r="AD5568" s="209"/>
    </row>
    <row r="5569" spans="29:30" x14ac:dyDescent="0.2">
      <c r="AC5569" s="209"/>
      <c r="AD5569" s="209"/>
    </row>
    <row r="5570" spans="29:30" x14ac:dyDescent="0.2">
      <c r="AC5570" s="209"/>
      <c r="AD5570" s="209"/>
    </row>
    <row r="5571" spans="29:30" x14ac:dyDescent="0.2">
      <c r="AC5571" s="209"/>
      <c r="AD5571" s="209"/>
    </row>
    <row r="5572" spans="29:30" x14ac:dyDescent="0.2">
      <c r="AC5572" s="209"/>
      <c r="AD5572" s="209"/>
    </row>
    <row r="5573" spans="29:30" x14ac:dyDescent="0.2">
      <c r="AC5573" s="209"/>
      <c r="AD5573" s="209"/>
    </row>
    <row r="5574" spans="29:30" x14ac:dyDescent="0.2">
      <c r="AC5574" s="209"/>
      <c r="AD5574" s="209"/>
    </row>
    <row r="5575" spans="29:30" x14ac:dyDescent="0.2">
      <c r="AC5575" s="209"/>
      <c r="AD5575" s="209"/>
    </row>
    <row r="5576" spans="29:30" x14ac:dyDescent="0.2">
      <c r="AC5576" s="209"/>
      <c r="AD5576" s="209"/>
    </row>
    <row r="5577" spans="29:30" x14ac:dyDescent="0.2">
      <c r="AC5577" s="209"/>
      <c r="AD5577" s="209"/>
    </row>
    <row r="5578" spans="29:30" x14ac:dyDescent="0.2">
      <c r="AC5578" s="209"/>
      <c r="AD5578" s="209"/>
    </row>
    <row r="5579" spans="29:30" x14ac:dyDescent="0.2">
      <c r="AC5579" s="209"/>
      <c r="AD5579" s="209"/>
    </row>
    <row r="5580" spans="29:30" x14ac:dyDescent="0.2">
      <c r="AC5580" s="209"/>
      <c r="AD5580" s="209"/>
    </row>
    <row r="5581" spans="29:30" x14ac:dyDescent="0.2">
      <c r="AC5581" s="209"/>
      <c r="AD5581" s="209"/>
    </row>
    <row r="5582" spans="29:30" x14ac:dyDescent="0.2">
      <c r="AC5582" s="209"/>
      <c r="AD5582" s="209"/>
    </row>
    <row r="5583" spans="29:30" x14ac:dyDescent="0.2">
      <c r="AC5583" s="209"/>
      <c r="AD5583" s="209"/>
    </row>
    <row r="5584" spans="29:30" x14ac:dyDescent="0.2">
      <c r="AC5584" s="209"/>
      <c r="AD5584" s="209"/>
    </row>
    <row r="5585" spans="29:30" x14ac:dyDescent="0.2">
      <c r="AC5585" s="209"/>
      <c r="AD5585" s="209"/>
    </row>
    <row r="5586" spans="29:30" x14ac:dyDescent="0.2">
      <c r="AC5586" s="209"/>
      <c r="AD5586" s="209"/>
    </row>
    <row r="5587" spans="29:30" x14ac:dyDescent="0.2">
      <c r="AC5587" s="209"/>
      <c r="AD5587" s="209"/>
    </row>
    <row r="5588" spans="29:30" x14ac:dyDescent="0.2">
      <c r="AC5588" s="209"/>
      <c r="AD5588" s="209"/>
    </row>
    <row r="5589" spans="29:30" x14ac:dyDescent="0.2">
      <c r="AC5589" s="209"/>
      <c r="AD5589" s="209"/>
    </row>
    <row r="5590" spans="29:30" x14ac:dyDescent="0.2">
      <c r="AC5590" s="209"/>
      <c r="AD5590" s="209"/>
    </row>
    <row r="5591" spans="29:30" x14ac:dyDescent="0.2">
      <c r="AC5591" s="209"/>
      <c r="AD5591" s="209"/>
    </row>
    <row r="5592" spans="29:30" x14ac:dyDescent="0.2">
      <c r="AC5592" s="209"/>
      <c r="AD5592" s="209"/>
    </row>
    <row r="5593" spans="29:30" x14ac:dyDescent="0.2">
      <c r="AC5593" s="209"/>
      <c r="AD5593" s="209"/>
    </row>
    <row r="5594" spans="29:30" x14ac:dyDescent="0.2">
      <c r="AC5594" s="209"/>
      <c r="AD5594" s="209"/>
    </row>
    <row r="5595" spans="29:30" x14ac:dyDescent="0.2">
      <c r="AC5595" s="209"/>
      <c r="AD5595" s="209"/>
    </row>
    <row r="5596" spans="29:30" x14ac:dyDescent="0.2">
      <c r="AC5596" s="209"/>
      <c r="AD5596" s="209"/>
    </row>
    <row r="5597" spans="29:30" x14ac:dyDescent="0.2">
      <c r="AC5597" s="209"/>
      <c r="AD5597" s="209"/>
    </row>
    <row r="5598" spans="29:30" x14ac:dyDescent="0.2">
      <c r="AC5598" s="209"/>
      <c r="AD5598" s="209"/>
    </row>
    <row r="5599" spans="29:30" x14ac:dyDescent="0.2">
      <c r="AC5599" s="209"/>
      <c r="AD5599" s="209"/>
    </row>
    <row r="5600" spans="29:30" x14ac:dyDescent="0.2">
      <c r="AC5600" s="209"/>
      <c r="AD5600" s="209"/>
    </row>
    <row r="5601" spans="29:30" x14ac:dyDescent="0.2">
      <c r="AC5601" s="209"/>
      <c r="AD5601" s="209"/>
    </row>
    <row r="5602" spans="29:30" x14ac:dyDescent="0.2">
      <c r="AC5602" s="209"/>
      <c r="AD5602" s="209"/>
    </row>
    <row r="5603" spans="29:30" x14ac:dyDescent="0.2">
      <c r="AC5603" s="209"/>
      <c r="AD5603" s="209"/>
    </row>
    <row r="5604" spans="29:30" x14ac:dyDescent="0.2">
      <c r="AC5604" s="209"/>
      <c r="AD5604" s="209"/>
    </row>
    <row r="5605" spans="29:30" x14ac:dyDescent="0.2">
      <c r="AC5605" s="209"/>
      <c r="AD5605" s="209"/>
    </row>
    <row r="5606" spans="29:30" x14ac:dyDescent="0.2">
      <c r="AC5606" s="209"/>
      <c r="AD5606" s="209"/>
    </row>
    <row r="5607" spans="29:30" x14ac:dyDescent="0.2">
      <c r="AC5607" s="209"/>
      <c r="AD5607" s="209"/>
    </row>
    <row r="5608" spans="29:30" x14ac:dyDescent="0.2">
      <c r="AC5608" s="209"/>
      <c r="AD5608" s="209"/>
    </row>
    <row r="5609" spans="29:30" x14ac:dyDescent="0.2">
      <c r="AC5609" s="209"/>
      <c r="AD5609" s="209"/>
    </row>
    <row r="5610" spans="29:30" x14ac:dyDescent="0.2">
      <c r="AC5610" s="209"/>
      <c r="AD5610" s="209"/>
    </row>
    <row r="5611" spans="29:30" x14ac:dyDescent="0.2">
      <c r="AC5611" s="209"/>
      <c r="AD5611" s="209"/>
    </row>
    <row r="5612" spans="29:30" x14ac:dyDescent="0.2">
      <c r="AC5612" s="209"/>
      <c r="AD5612" s="209"/>
    </row>
    <row r="5613" spans="29:30" x14ac:dyDescent="0.2">
      <c r="AC5613" s="209"/>
      <c r="AD5613" s="209"/>
    </row>
    <row r="5614" spans="29:30" x14ac:dyDescent="0.2">
      <c r="AC5614" s="209"/>
      <c r="AD5614" s="209"/>
    </row>
    <row r="5615" spans="29:30" x14ac:dyDescent="0.2">
      <c r="AC5615" s="209"/>
      <c r="AD5615" s="209"/>
    </row>
    <row r="5616" spans="29:30" x14ac:dyDescent="0.2">
      <c r="AC5616" s="209"/>
      <c r="AD5616" s="209"/>
    </row>
    <row r="5617" spans="29:30" x14ac:dyDescent="0.2">
      <c r="AC5617" s="209"/>
      <c r="AD5617" s="209"/>
    </row>
    <row r="5618" spans="29:30" x14ac:dyDescent="0.2">
      <c r="AC5618" s="209"/>
      <c r="AD5618" s="209"/>
    </row>
    <row r="5619" spans="29:30" x14ac:dyDescent="0.2">
      <c r="AC5619" s="209"/>
      <c r="AD5619" s="209"/>
    </row>
    <row r="5620" spans="29:30" x14ac:dyDescent="0.2">
      <c r="AC5620" s="209"/>
      <c r="AD5620" s="209"/>
    </row>
    <row r="5621" spans="29:30" x14ac:dyDescent="0.2">
      <c r="AC5621" s="209"/>
      <c r="AD5621" s="209"/>
    </row>
    <row r="5622" spans="29:30" x14ac:dyDescent="0.2">
      <c r="AC5622" s="209"/>
      <c r="AD5622" s="209"/>
    </row>
    <row r="5623" spans="29:30" x14ac:dyDescent="0.2">
      <c r="AC5623" s="209"/>
      <c r="AD5623" s="209"/>
    </row>
    <row r="5624" spans="29:30" x14ac:dyDescent="0.2">
      <c r="AC5624" s="209"/>
      <c r="AD5624" s="209"/>
    </row>
    <row r="5625" spans="29:30" x14ac:dyDescent="0.2">
      <c r="AC5625" s="209"/>
      <c r="AD5625" s="209"/>
    </row>
    <row r="5626" spans="29:30" x14ac:dyDescent="0.2">
      <c r="AC5626" s="209"/>
      <c r="AD5626" s="209"/>
    </row>
    <row r="5627" spans="29:30" x14ac:dyDescent="0.2">
      <c r="AC5627" s="209"/>
      <c r="AD5627" s="209"/>
    </row>
    <row r="5628" spans="29:30" x14ac:dyDescent="0.2">
      <c r="AC5628" s="209"/>
      <c r="AD5628" s="209"/>
    </row>
    <row r="5629" spans="29:30" x14ac:dyDescent="0.2">
      <c r="AC5629" s="209"/>
      <c r="AD5629" s="209"/>
    </row>
    <row r="5630" spans="29:30" x14ac:dyDescent="0.2">
      <c r="AC5630" s="209"/>
      <c r="AD5630" s="209"/>
    </row>
    <row r="5631" spans="29:30" x14ac:dyDescent="0.2">
      <c r="AC5631" s="209"/>
      <c r="AD5631" s="209"/>
    </row>
    <row r="5632" spans="29:30" x14ac:dyDescent="0.2">
      <c r="AC5632" s="209"/>
      <c r="AD5632" s="209"/>
    </row>
    <row r="5633" spans="29:30" x14ac:dyDescent="0.2">
      <c r="AC5633" s="209"/>
      <c r="AD5633" s="209"/>
    </row>
    <row r="5634" spans="29:30" x14ac:dyDescent="0.2">
      <c r="AC5634" s="209"/>
      <c r="AD5634" s="209"/>
    </row>
    <row r="5635" spans="29:30" x14ac:dyDescent="0.2">
      <c r="AC5635" s="209"/>
      <c r="AD5635" s="209"/>
    </row>
    <row r="5636" spans="29:30" x14ac:dyDescent="0.2">
      <c r="AC5636" s="209"/>
      <c r="AD5636" s="209"/>
    </row>
    <row r="5637" spans="29:30" x14ac:dyDescent="0.2">
      <c r="AC5637" s="209"/>
      <c r="AD5637" s="209"/>
    </row>
    <row r="5638" spans="29:30" x14ac:dyDescent="0.2">
      <c r="AC5638" s="209"/>
      <c r="AD5638" s="209"/>
    </row>
    <row r="5639" spans="29:30" x14ac:dyDescent="0.2">
      <c r="AC5639" s="209"/>
      <c r="AD5639" s="209"/>
    </row>
    <row r="5640" spans="29:30" x14ac:dyDescent="0.2">
      <c r="AC5640" s="209"/>
      <c r="AD5640" s="209"/>
    </row>
    <row r="5641" spans="29:30" x14ac:dyDescent="0.2">
      <c r="AC5641" s="209"/>
      <c r="AD5641" s="209"/>
    </row>
    <row r="5642" spans="29:30" x14ac:dyDescent="0.2">
      <c r="AC5642" s="209"/>
      <c r="AD5642" s="209"/>
    </row>
    <row r="5643" spans="29:30" x14ac:dyDescent="0.2">
      <c r="AC5643" s="209"/>
      <c r="AD5643" s="209"/>
    </row>
    <row r="5644" spans="29:30" x14ac:dyDescent="0.2">
      <c r="AC5644" s="209"/>
      <c r="AD5644" s="209"/>
    </row>
    <row r="5645" spans="29:30" x14ac:dyDescent="0.2">
      <c r="AC5645" s="209"/>
      <c r="AD5645" s="209"/>
    </row>
    <row r="5646" spans="29:30" x14ac:dyDescent="0.2">
      <c r="AC5646" s="209"/>
      <c r="AD5646" s="209"/>
    </row>
    <row r="5647" spans="29:30" x14ac:dyDescent="0.2">
      <c r="AC5647" s="209"/>
      <c r="AD5647" s="209"/>
    </row>
    <row r="5648" spans="29:30" x14ac:dyDescent="0.2">
      <c r="AC5648" s="209"/>
      <c r="AD5648" s="209"/>
    </row>
    <row r="5649" spans="29:30" x14ac:dyDescent="0.2">
      <c r="AC5649" s="209"/>
      <c r="AD5649" s="209"/>
    </row>
    <row r="5650" spans="29:30" x14ac:dyDescent="0.2">
      <c r="AC5650" s="209"/>
      <c r="AD5650" s="209"/>
    </row>
    <row r="5651" spans="29:30" x14ac:dyDescent="0.2">
      <c r="AC5651" s="209"/>
      <c r="AD5651" s="209"/>
    </row>
    <row r="5652" spans="29:30" x14ac:dyDescent="0.2">
      <c r="AC5652" s="209"/>
      <c r="AD5652" s="209"/>
    </row>
    <row r="5653" spans="29:30" x14ac:dyDescent="0.2">
      <c r="AC5653" s="209"/>
      <c r="AD5653" s="209"/>
    </row>
    <row r="5654" spans="29:30" x14ac:dyDescent="0.2">
      <c r="AC5654" s="209"/>
      <c r="AD5654" s="209"/>
    </row>
    <row r="5655" spans="29:30" x14ac:dyDescent="0.2">
      <c r="AC5655" s="209"/>
      <c r="AD5655" s="209"/>
    </row>
    <row r="5656" spans="29:30" x14ac:dyDescent="0.2">
      <c r="AC5656" s="209"/>
      <c r="AD5656" s="209"/>
    </row>
    <row r="5657" spans="29:30" x14ac:dyDescent="0.2">
      <c r="AC5657" s="209"/>
      <c r="AD5657" s="209"/>
    </row>
    <row r="5658" spans="29:30" x14ac:dyDescent="0.2">
      <c r="AC5658" s="209"/>
      <c r="AD5658" s="209"/>
    </row>
    <row r="5659" spans="29:30" x14ac:dyDescent="0.2">
      <c r="AC5659" s="209"/>
      <c r="AD5659" s="209"/>
    </row>
    <row r="5660" spans="29:30" x14ac:dyDescent="0.2">
      <c r="AC5660" s="209"/>
      <c r="AD5660" s="209"/>
    </row>
    <row r="5661" spans="29:30" x14ac:dyDescent="0.2">
      <c r="AC5661" s="209"/>
      <c r="AD5661" s="209"/>
    </row>
    <row r="5662" spans="29:30" x14ac:dyDescent="0.2">
      <c r="AC5662" s="209"/>
      <c r="AD5662" s="209"/>
    </row>
    <row r="5663" spans="29:30" x14ac:dyDescent="0.2">
      <c r="AC5663" s="209"/>
      <c r="AD5663" s="209"/>
    </row>
    <row r="5664" spans="29:30" x14ac:dyDescent="0.2">
      <c r="AC5664" s="209"/>
      <c r="AD5664" s="209"/>
    </row>
    <row r="5665" spans="29:30" x14ac:dyDescent="0.2">
      <c r="AC5665" s="209"/>
      <c r="AD5665" s="209"/>
    </row>
    <row r="5666" spans="29:30" x14ac:dyDescent="0.2">
      <c r="AC5666" s="209"/>
      <c r="AD5666" s="209"/>
    </row>
    <row r="5667" spans="29:30" x14ac:dyDescent="0.2">
      <c r="AC5667" s="209"/>
      <c r="AD5667" s="209"/>
    </row>
    <row r="5668" spans="29:30" x14ac:dyDescent="0.2">
      <c r="AC5668" s="209"/>
      <c r="AD5668" s="209"/>
    </row>
    <row r="5669" spans="29:30" x14ac:dyDescent="0.2">
      <c r="AC5669" s="209"/>
      <c r="AD5669" s="209"/>
    </row>
    <row r="5670" spans="29:30" x14ac:dyDescent="0.2">
      <c r="AC5670" s="209"/>
      <c r="AD5670" s="209"/>
    </row>
    <row r="5671" spans="29:30" x14ac:dyDescent="0.2">
      <c r="AC5671" s="209"/>
      <c r="AD5671" s="209"/>
    </row>
    <row r="5672" spans="29:30" x14ac:dyDescent="0.2">
      <c r="AC5672" s="209"/>
      <c r="AD5672" s="209"/>
    </row>
    <row r="5673" spans="29:30" x14ac:dyDescent="0.2">
      <c r="AC5673" s="209"/>
      <c r="AD5673" s="209"/>
    </row>
    <row r="5674" spans="29:30" x14ac:dyDescent="0.2">
      <c r="AC5674" s="209"/>
      <c r="AD5674" s="209"/>
    </row>
    <row r="5675" spans="29:30" x14ac:dyDescent="0.2">
      <c r="AC5675" s="209"/>
      <c r="AD5675" s="209"/>
    </row>
    <row r="5676" spans="29:30" x14ac:dyDescent="0.2">
      <c r="AC5676" s="209"/>
      <c r="AD5676" s="209"/>
    </row>
    <row r="5677" spans="29:30" x14ac:dyDescent="0.2">
      <c r="AC5677" s="209"/>
      <c r="AD5677" s="209"/>
    </row>
    <row r="5678" spans="29:30" x14ac:dyDescent="0.2">
      <c r="AC5678" s="209"/>
      <c r="AD5678" s="209"/>
    </row>
    <row r="5679" spans="29:30" x14ac:dyDescent="0.2">
      <c r="AC5679" s="209"/>
      <c r="AD5679" s="209"/>
    </row>
    <row r="5680" spans="29:30" x14ac:dyDescent="0.2">
      <c r="AC5680" s="209"/>
      <c r="AD5680" s="209"/>
    </row>
    <row r="5681" spans="29:30" x14ac:dyDescent="0.2">
      <c r="AC5681" s="209"/>
      <c r="AD5681" s="209"/>
    </row>
    <row r="5682" spans="29:30" x14ac:dyDescent="0.2">
      <c r="AC5682" s="209"/>
      <c r="AD5682" s="209"/>
    </row>
    <row r="5683" spans="29:30" x14ac:dyDescent="0.2">
      <c r="AC5683" s="209"/>
      <c r="AD5683" s="209"/>
    </row>
    <row r="5684" spans="29:30" x14ac:dyDescent="0.2">
      <c r="AC5684" s="209"/>
      <c r="AD5684" s="209"/>
    </row>
    <row r="5685" spans="29:30" x14ac:dyDescent="0.2">
      <c r="AC5685" s="209"/>
      <c r="AD5685" s="209"/>
    </row>
    <row r="5686" spans="29:30" x14ac:dyDescent="0.2">
      <c r="AC5686" s="209"/>
      <c r="AD5686" s="209"/>
    </row>
    <row r="5687" spans="29:30" x14ac:dyDescent="0.2">
      <c r="AC5687" s="209"/>
      <c r="AD5687" s="209"/>
    </row>
    <row r="5688" spans="29:30" x14ac:dyDescent="0.2">
      <c r="AC5688" s="209"/>
      <c r="AD5688" s="209"/>
    </row>
    <row r="5689" spans="29:30" x14ac:dyDescent="0.2">
      <c r="AC5689" s="209"/>
      <c r="AD5689" s="209"/>
    </row>
    <row r="5690" spans="29:30" x14ac:dyDescent="0.2">
      <c r="AC5690" s="209"/>
      <c r="AD5690" s="209"/>
    </row>
    <row r="5691" spans="29:30" x14ac:dyDescent="0.2">
      <c r="AC5691" s="209"/>
      <c r="AD5691" s="209"/>
    </row>
    <row r="5692" spans="29:30" x14ac:dyDescent="0.2">
      <c r="AC5692" s="209"/>
      <c r="AD5692" s="209"/>
    </row>
    <row r="5693" spans="29:30" x14ac:dyDescent="0.2">
      <c r="AC5693" s="209"/>
      <c r="AD5693" s="209"/>
    </row>
    <row r="5694" spans="29:30" x14ac:dyDescent="0.2">
      <c r="AC5694" s="209"/>
      <c r="AD5694" s="209"/>
    </row>
    <row r="5695" spans="29:30" x14ac:dyDescent="0.2">
      <c r="AC5695" s="209"/>
      <c r="AD5695" s="209"/>
    </row>
    <row r="5696" spans="29:30" x14ac:dyDescent="0.2">
      <c r="AC5696" s="209"/>
      <c r="AD5696" s="209"/>
    </row>
    <row r="5697" spans="29:30" x14ac:dyDescent="0.2">
      <c r="AC5697" s="209"/>
      <c r="AD5697" s="209"/>
    </row>
    <row r="5698" spans="29:30" x14ac:dyDescent="0.2">
      <c r="AC5698" s="209"/>
      <c r="AD5698" s="209"/>
    </row>
    <row r="5699" spans="29:30" x14ac:dyDescent="0.2">
      <c r="AC5699" s="209"/>
      <c r="AD5699" s="209"/>
    </row>
    <row r="5700" spans="29:30" x14ac:dyDescent="0.2">
      <c r="AC5700" s="209"/>
      <c r="AD5700" s="209"/>
    </row>
    <row r="5701" spans="29:30" x14ac:dyDescent="0.2">
      <c r="AC5701" s="209"/>
      <c r="AD5701" s="209"/>
    </row>
    <row r="5702" spans="29:30" x14ac:dyDescent="0.2">
      <c r="AC5702" s="209"/>
      <c r="AD5702" s="209"/>
    </row>
    <row r="5703" spans="29:30" x14ac:dyDescent="0.2">
      <c r="AC5703" s="209"/>
      <c r="AD5703" s="209"/>
    </row>
    <row r="5704" spans="29:30" x14ac:dyDescent="0.2">
      <c r="AC5704" s="209"/>
      <c r="AD5704" s="209"/>
    </row>
    <row r="5705" spans="29:30" x14ac:dyDescent="0.2">
      <c r="AC5705" s="209"/>
      <c r="AD5705" s="209"/>
    </row>
    <row r="5706" spans="29:30" x14ac:dyDescent="0.2">
      <c r="AC5706" s="209"/>
      <c r="AD5706" s="209"/>
    </row>
    <row r="5707" spans="29:30" x14ac:dyDescent="0.2">
      <c r="AC5707" s="209"/>
      <c r="AD5707" s="209"/>
    </row>
    <row r="5708" spans="29:30" x14ac:dyDescent="0.2">
      <c r="AC5708" s="209"/>
      <c r="AD5708" s="209"/>
    </row>
    <row r="5709" spans="29:30" x14ac:dyDescent="0.2">
      <c r="AC5709" s="209"/>
      <c r="AD5709" s="209"/>
    </row>
    <row r="5710" spans="29:30" x14ac:dyDescent="0.2">
      <c r="AC5710" s="209"/>
      <c r="AD5710" s="209"/>
    </row>
    <row r="5711" spans="29:30" x14ac:dyDescent="0.2">
      <c r="AC5711" s="209"/>
      <c r="AD5711" s="209"/>
    </row>
    <row r="5712" spans="29:30" x14ac:dyDescent="0.2">
      <c r="AC5712" s="209"/>
      <c r="AD5712" s="209"/>
    </row>
    <row r="5713" spans="29:30" x14ac:dyDescent="0.2">
      <c r="AC5713" s="209"/>
      <c r="AD5713" s="209"/>
    </row>
    <row r="5714" spans="29:30" x14ac:dyDescent="0.2">
      <c r="AC5714" s="209"/>
      <c r="AD5714" s="209"/>
    </row>
    <row r="5715" spans="29:30" x14ac:dyDescent="0.2">
      <c r="AC5715" s="209"/>
      <c r="AD5715" s="209"/>
    </row>
    <row r="5716" spans="29:30" x14ac:dyDescent="0.2">
      <c r="AC5716" s="209"/>
      <c r="AD5716" s="209"/>
    </row>
    <row r="5717" spans="29:30" x14ac:dyDescent="0.2">
      <c r="AC5717" s="209"/>
      <c r="AD5717" s="209"/>
    </row>
    <row r="5718" spans="29:30" x14ac:dyDescent="0.2">
      <c r="AC5718" s="209"/>
      <c r="AD5718" s="209"/>
    </row>
    <row r="5719" spans="29:30" x14ac:dyDescent="0.2">
      <c r="AC5719" s="209"/>
      <c r="AD5719" s="209"/>
    </row>
    <row r="5720" spans="29:30" x14ac:dyDescent="0.2">
      <c r="AC5720" s="209"/>
      <c r="AD5720" s="209"/>
    </row>
    <row r="5721" spans="29:30" x14ac:dyDescent="0.2">
      <c r="AC5721" s="209"/>
      <c r="AD5721" s="209"/>
    </row>
    <row r="5722" spans="29:30" x14ac:dyDescent="0.2">
      <c r="AC5722" s="209"/>
      <c r="AD5722" s="209"/>
    </row>
    <row r="5723" spans="29:30" x14ac:dyDescent="0.2">
      <c r="AC5723" s="209"/>
      <c r="AD5723" s="209"/>
    </row>
    <row r="5724" spans="29:30" x14ac:dyDescent="0.2">
      <c r="AC5724" s="209"/>
      <c r="AD5724" s="209"/>
    </row>
    <row r="5725" spans="29:30" x14ac:dyDescent="0.2">
      <c r="AC5725" s="209"/>
      <c r="AD5725" s="209"/>
    </row>
    <row r="5726" spans="29:30" x14ac:dyDescent="0.2">
      <c r="AC5726" s="209"/>
      <c r="AD5726" s="209"/>
    </row>
    <row r="5727" spans="29:30" x14ac:dyDescent="0.2">
      <c r="AC5727" s="209"/>
      <c r="AD5727" s="209"/>
    </row>
    <row r="5728" spans="29:30" x14ac:dyDescent="0.2">
      <c r="AC5728" s="209"/>
      <c r="AD5728" s="209"/>
    </row>
    <row r="5729" spans="29:30" x14ac:dyDescent="0.2">
      <c r="AC5729" s="209"/>
      <c r="AD5729" s="209"/>
    </row>
    <row r="5730" spans="29:30" x14ac:dyDescent="0.2">
      <c r="AC5730" s="209"/>
      <c r="AD5730" s="209"/>
    </row>
    <row r="5731" spans="29:30" x14ac:dyDescent="0.2">
      <c r="AC5731" s="209"/>
      <c r="AD5731" s="209"/>
    </row>
    <row r="5732" spans="29:30" x14ac:dyDescent="0.2">
      <c r="AC5732" s="209"/>
      <c r="AD5732" s="209"/>
    </row>
    <row r="5733" spans="29:30" x14ac:dyDescent="0.2">
      <c r="AC5733" s="209"/>
      <c r="AD5733" s="209"/>
    </row>
    <row r="5734" spans="29:30" x14ac:dyDescent="0.2">
      <c r="AC5734" s="209"/>
      <c r="AD5734" s="209"/>
    </row>
    <row r="5735" spans="29:30" x14ac:dyDescent="0.2">
      <c r="AC5735" s="209"/>
      <c r="AD5735" s="209"/>
    </row>
    <row r="5736" spans="29:30" x14ac:dyDescent="0.2">
      <c r="AC5736" s="209"/>
      <c r="AD5736" s="209"/>
    </row>
    <row r="5737" spans="29:30" x14ac:dyDescent="0.2">
      <c r="AC5737" s="209"/>
      <c r="AD5737" s="209"/>
    </row>
    <row r="5738" spans="29:30" x14ac:dyDescent="0.2">
      <c r="AC5738" s="209"/>
      <c r="AD5738" s="209"/>
    </row>
    <row r="5739" spans="29:30" x14ac:dyDescent="0.2">
      <c r="AC5739" s="209"/>
      <c r="AD5739" s="209"/>
    </row>
    <row r="5740" spans="29:30" x14ac:dyDescent="0.2">
      <c r="AC5740" s="209"/>
      <c r="AD5740" s="209"/>
    </row>
    <row r="5741" spans="29:30" x14ac:dyDescent="0.2">
      <c r="AC5741" s="209"/>
      <c r="AD5741" s="209"/>
    </row>
    <row r="5742" spans="29:30" x14ac:dyDescent="0.2">
      <c r="AC5742" s="209"/>
      <c r="AD5742" s="209"/>
    </row>
    <row r="5743" spans="29:30" x14ac:dyDescent="0.2">
      <c r="AC5743" s="209"/>
      <c r="AD5743" s="209"/>
    </row>
    <row r="5744" spans="29:30" x14ac:dyDescent="0.2">
      <c r="AC5744" s="209"/>
      <c r="AD5744" s="209"/>
    </row>
    <row r="5745" spans="29:30" x14ac:dyDescent="0.2">
      <c r="AC5745" s="209"/>
      <c r="AD5745" s="209"/>
    </row>
    <row r="5746" spans="29:30" x14ac:dyDescent="0.2">
      <c r="AC5746" s="209"/>
      <c r="AD5746" s="209"/>
    </row>
    <row r="5747" spans="29:30" x14ac:dyDescent="0.2">
      <c r="AC5747" s="209"/>
      <c r="AD5747" s="209"/>
    </row>
    <row r="5748" spans="29:30" x14ac:dyDescent="0.2">
      <c r="AC5748" s="209"/>
      <c r="AD5748" s="209"/>
    </row>
    <row r="5749" spans="29:30" x14ac:dyDescent="0.2">
      <c r="AC5749" s="209"/>
      <c r="AD5749" s="209"/>
    </row>
    <row r="5750" spans="29:30" x14ac:dyDescent="0.2">
      <c r="AC5750" s="209"/>
      <c r="AD5750" s="209"/>
    </row>
    <row r="5751" spans="29:30" x14ac:dyDescent="0.2">
      <c r="AC5751" s="209"/>
      <c r="AD5751" s="209"/>
    </row>
    <row r="5752" spans="29:30" x14ac:dyDescent="0.2">
      <c r="AC5752" s="209"/>
      <c r="AD5752" s="209"/>
    </row>
    <row r="5753" spans="29:30" x14ac:dyDescent="0.2">
      <c r="AC5753" s="209"/>
      <c r="AD5753" s="209"/>
    </row>
    <row r="5754" spans="29:30" x14ac:dyDescent="0.2">
      <c r="AC5754" s="209"/>
      <c r="AD5754" s="209"/>
    </row>
    <row r="5755" spans="29:30" x14ac:dyDescent="0.2">
      <c r="AC5755" s="209"/>
      <c r="AD5755" s="209"/>
    </row>
    <row r="5756" spans="29:30" x14ac:dyDescent="0.2">
      <c r="AC5756" s="209"/>
      <c r="AD5756" s="209"/>
    </row>
    <row r="5757" spans="29:30" x14ac:dyDescent="0.2">
      <c r="AC5757" s="209"/>
      <c r="AD5757" s="209"/>
    </row>
    <row r="5758" spans="29:30" x14ac:dyDescent="0.2">
      <c r="AC5758" s="209"/>
      <c r="AD5758" s="209"/>
    </row>
    <row r="5759" spans="29:30" x14ac:dyDescent="0.2">
      <c r="AC5759" s="209"/>
      <c r="AD5759" s="209"/>
    </row>
    <row r="5760" spans="29:30" x14ac:dyDescent="0.2">
      <c r="AC5760" s="209"/>
      <c r="AD5760" s="209"/>
    </row>
    <row r="5761" spans="29:30" x14ac:dyDescent="0.2">
      <c r="AC5761" s="209"/>
      <c r="AD5761" s="209"/>
    </row>
    <row r="5762" spans="29:30" x14ac:dyDescent="0.2">
      <c r="AC5762" s="209"/>
      <c r="AD5762" s="209"/>
    </row>
    <row r="5763" spans="29:30" x14ac:dyDescent="0.2">
      <c r="AC5763" s="209"/>
      <c r="AD5763" s="209"/>
    </row>
    <row r="5764" spans="29:30" x14ac:dyDescent="0.2">
      <c r="AC5764" s="209"/>
      <c r="AD5764" s="209"/>
    </row>
    <row r="5765" spans="29:30" x14ac:dyDescent="0.2">
      <c r="AC5765" s="209"/>
      <c r="AD5765" s="209"/>
    </row>
    <row r="5766" spans="29:30" x14ac:dyDescent="0.2">
      <c r="AC5766" s="209"/>
      <c r="AD5766" s="209"/>
    </row>
    <row r="5767" spans="29:30" x14ac:dyDescent="0.2">
      <c r="AC5767" s="209"/>
      <c r="AD5767" s="209"/>
    </row>
    <row r="5768" spans="29:30" x14ac:dyDescent="0.2">
      <c r="AC5768" s="209"/>
      <c r="AD5768" s="209"/>
    </row>
    <row r="5769" spans="29:30" x14ac:dyDescent="0.2">
      <c r="AC5769" s="209"/>
      <c r="AD5769" s="209"/>
    </row>
    <row r="5770" spans="29:30" x14ac:dyDescent="0.2">
      <c r="AC5770" s="209"/>
      <c r="AD5770" s="209"/>
    </row>
    <row r="5771" spans="29:30" x14ac:dyDescent="0.2">
      <c r="AC5771" s="209"/>
      <c r="AD5771" s="209"/>
    </row>
    <row r="5772" spans="29:30" x14ac:dyDescent="0.2">
      <c r="AC5772" s="209"/>
      <c r="AD5772" s="209"/>
    </row>
    <row r="5773" spans="29:30" x14ac:dyDescent="0.2">
      <c r="AC5773" s="209"/>
      <c r="AD5773" s="209"/>
    </row>
    <row r="5774" spans="29:30" x14ac:dyDescent="0.2">
      <c r="AC5774" s="209"/>
      <c r="AD5774" s="209"/>
    </row>
    <row r="5775" spans="29:30" x14ac:dyDescent="0.2">
      <c r="AC5775" s="209"/>
      <c r="AD5775" s="209"/>
    </row>
    <row r="5776" spans="29:30" x14ac:dyDescent="0.2">
      <c r="AC5776" s="209"/>
      <c r="AD5776" s="209"/>
    </row>
    <row r="5777" spans="29:30" x14ac:dyDescent="0.2">
      <c r="AC5777" s="209"/>
      <c r="AD5777" s="209"/>
    </row>
    <row r="5778" spans="29:30" x14ac:dyDescent="0.2">
      <c r="AC5778" s="209"/>
      <c r="AD5778" s="209"/>
    </row>
    <row r="5779" spans="29:30" x14ac:dyDescent="0.2">
      <c r="AC5779" s="209"/>
      <c r="AD5779" s="209"/>
    </row>
    <row r="5780" spans="29:30" x14ac:dyDescent="0.2">
      <c r="AC5780" s="209"/>
      <c r="AD5780" s="209"/>
    </row>
    <row r="5781" spans="29:30" x14ac:dyDescent="0.2">
      <c r="AC5781" s="209"/>
      <c r="AD5781" s="209"/>
    </row>
    <row r="5782" spans="29:30" x14ac:dyDescent="0.2">
      <c r="AC5782" s="209"/>
      <c r="AD5782" s="209"/>
    </row>
    <row r="5783" spans="29:30" x14ac:dyDescent="0.2">
      <c r="AC5783" s="209"/>
      <c r="AD5783" s="209"/>
    </row>
    <row r="5784" spans="29:30" x14ac:dyDescent="0.2">
      <c r="AC5784" s="209"/>
      <c r="AD5784" s="209"/>
    </row>
    <row r="5785" spans="29:30" x14ac:dyDescent="0.2">
      <c r="AC5785" s="209"/>
      <c r="AD5785" s="209"/>
    </row>
    <row r="5786" spans="29:30" x14ac:dyDescent="0.2">
      <c r="AC5786" s="209"/>
      <c r="AD5786" s="209"/>
    </row>
    <row r="5787" spans="29:30" x14ac:dyDescent="0.2">
      <c r="AC5787" s="209"/>
      <c r="AD5787" s="209"/>
    </row>
    <row r="5788" spans="29:30" x14ac:dyDescent="0.2">
      <c r="AC5788" s="209"/>
      <c r="AD5788" s="209"/>
    </row>
    <row r="5789" spans="29:30" x14ac:dyDescent="0.2">
      <c r="AC5789" s="209"/>
      <c r="AD5789" s="209"/>
    </row>
    <row r="5790" spans="29:30" x14ac:dyDescent="0.2">
      <c r="AC5790" s="209"/>
      <c r="AD5790" s="209"/>
    </row>
    <row r="5791" spans="29:30" x14ac:dyDescent="0.2">
      <c r="AC5791" s="209"/>
      <c r="AD5791" s="209"/>
    </row>
    <row r="5792" spans="29:30" x14ac:dyDescent="0.2">
      <c r="AC5792" s="209"/>
      <c r="AD5792" s="209"/>
    </row>
    <row r="5793" spans="29:30" x14ac:dyDescent="0.2">
      <c r="AC5793" s="209"/>
      <c r="AD5793" s="209"/>
    </row>
    <row r="5794" spans="29:30" x14ac:dyDescent="0.2">
      <c r="AC5794" s="209"/>
      <c r="AD5794" s="209"/>
    </row>
    <row r="5795" spans="29:30" x14ac:dyDescent="0.2">
      <c r="AC5795" s="209"/>
      <c r="AD5795" s="209"/>
    </row>
    <row r="5796" spans="29:30" x14ac:dyDescent="0.2">
      <c r="AC5796" s="209"/>
      <c r="AD5796" s="209"/>
    </row>
    <row r="5797" spans="29:30" x14ac:dyDescent="0.2">
      <c r="AC5797" s="209"/>
      <c r="AD5797" s="209"/>
    </row>
    <row r="5798" spans="29:30" x14ac:dyDescent="0.2">
      <c r="AC5798" s="209"/>
      <c r="AD5798" s="209"/>
    </row>
    <row r="5799" spans="29:30" x14ac:dyDescent="0.2">
      <c r="AC5799" s="209"/>
      <c r="AD5799" s="209"/>
    </row>
    <row r="5800" spans="29:30" x14ac:dyDescent="0.2">
      <c r="AC5800" s="209"/>
      <c r="AD5800" s="209"/>
    </row>
    <row r="5801" spans="29:30" x14ac:dyDescent="0.2">
      <c r="AC5801" s="209"/>
      <c r="AD5801" s="209"/>
    </row>
    <row r="5802" spans="29:30" x14ac:dyDescent="0.2">
      <c r="AC5802" s="209"/>
      <c r="AD5802" s="209"/>
    </row>
    <row r="5803" spans="29:30" x14ac:dyDescent="0.2">
      <c r="AC5803" s="209"/>
      <c r="AD5803" s="209"/>
    </row>
    <row r="5804" spans="29:30" x14ac:dyDescent="0.2">
      <c r="AC5804" s="209"/>
      <c r="AD5804" s="209"/>
    </row>
    <row r="5805" spans="29:30" x14ac:dyDescent="0.2">
      <c r="AC5805" s="209"/>
      <c r="AD5805" s="209"/>
    </row>
    <row r="5806" spans="29:30" x14ac:dyDescent="0.2">
      <c r="AC5806" s="209"/>
      <c r="AD5806" s="209"/>
    </row>
    <row r="5807" spans="29:30" x14ac:dyDescent="0.2">
      <c r="AC5807" s="209"/>
      <c r="AD5807" s="209"/>
    </row>
    <row r="5808" spans="29:30" x14ac:dyDescent="0.2">
      <c r="AC5808" s="209"/>
      <c r="AD5808" s="209"/>
    </row>
    <row r="5809" spans="29:30" x14ac:dyDescent="0.2">
      <c r="AC5809" s="209"/>
      <c r="AD5809" s="209"/>
    </row>
    <row r="5810" spans="29:30" x14ac:dyDescent="0.2">
      <c r="AC5810" s="209"/>
      <c r="AD5810" s="209"/>
    </row>
    <row r="5811" spans="29:30" x14ac:dyDescent="0.2">
      <c r="AC5811" s="209"/>
      <c r="AD5811" s="209"/>
    </row>
    <row r="5812" spans="29:30" x14ac:dyDescent="0.2">
      <c r="AC5812" s="209"/>
      <c r="AD5812" s="209"/>
    </row>
    <row r="5813" spans="29:30" x14ac:dyDescent="0.2">
      <c r="AC5813" s="209"/>
      <c r="AD5813" s="209"/>
    </row>
    <row r="5814" spans="29:30" x14ac:dyDescent="0.2">
      <c r="AC5814" s="209"/>
      <c r="AD5814" s="209"/>
    </row>
    <row r="5815" spans="29:30" x14ac:dyDescent="0.2">
      <c r="AC5815" s="209"/>
      <c r="AD5815" s="209"/>
    </row>
    <row r="5816" spans="29:30" x14ac:dyDescent="0.2">
      <c r="AC5816" s="209"/>
      <c r="AD5816" s="209"/>
    </row>
    <row r="5817" spans="29:30" x14ac:dyDescent="0.2">
      <c r="AC5817" s="209"/>
      <c r="AD5817" s="209"/>
    </row>
    <row r="5818" spans="29:30" x14ac:dyDescent="0.2">
      <c r="AC5818" s="209"/>
      <c r="AD5818" s="209"/>
    </row>
    <row r="5819" spans="29:30" x14ac:dyDescent="0.2">
      <c r="AC5819" s="209"/>
      <c r="AD5819" s="209"/>
    </row>
    <row r="5820" spans="29:30" x14ac:dyDescent="0.2">
      <c r="AC5820" s="209"/>
      <c r="AD5820" s="209"/>
    </row>
    <row r="5821" spans="29:30" x14ac:dyDescent="0.2">
      <c r="AC5821" s="209"/>
      <c r="AD5821" s="209"/>
    </row>
    <row r="5822" spans="29:30" x14ac:dyDescent="0.2">
      <c r="AC5822" s="209"/>
      <c r="AD5822" s="209"/>
    </row>
    <row r="5823" spans="29:30" x14ac:dyDescent="0.2">
      <c r="AC5823" s="209"/>
      <c r="AD5823" s="209"/>
    </row>
    <row r="5824" spans="29:30" x14ac:dyDescent="0.2">
      <c r="AC5824" s="209"/>
      <c r="AD5824" s="209"/>
    </row>
    <row r="5825" spans="29:30" x14ac:dyDescent="0.2">
      <c r="AC5825" s="209"/>
      <c r="AD5825" s="209"/>
    </row>
    <row r="5826" spans="29:30" x14ac:dyDescent="0.2">
      <c r="AC5826" s="209"/>
      <c r="AD5826" s="209"/>
    </row>
    <row r="5827" spans="29:30" x14ac:dyDescent="0.2">
      <c r="AC5827" s="209"/>
      <c r="AD5827" s="209"/>
    </row>
    <row r="5828" spans="29:30" x14ac:dyDescent="0.2">
      <c r="AC5828" s="209"/>
      <c r="AD5828" s="209"/>
    </row>
    <row r="5829" spans="29:30" x14ac:dyDescent="0.2">
      <c r="AC5829" s="209"/>
      <c r="AD5829" s="209"/>
    </row>
    <row r="5830" spans="29:30" x14ac:dyDescent="0.2">
      <c r="AC5830" s="209"/>
      <c r="AD5830" s="209"/>
    </row>
    <row r="5831" spans="29:30" x14ac:dyDescent="0.2">
      <c r="AC5831" s="209"/>
      <c r="AD5831" s="209"/>
    </row>
    <row r="5832" spans="29:30" x14ac:dyDescent="0.2">
      <c r="AC5832" s="209"/>
      <c r="AD5832" s="209"/>
    </row>
    <row r="5833" spans="29:30" x14ac:dyDescent="0.2">
      <c r="AC5833" s="209"/>
      <c r="AD5833" s="209"/>
    </row>
    <row r="5834" spans="29:30" x14ac:dyDescent="0.2">
      <c r="AC5834" s="209"/>
      <c r="AD5834" s="209"/>
    </row>
    <row r="5835" spans="29:30" x14ac:dyDescent="0.2">
      <c r="AC5835" s="209"/>
      <c r="AD5835" s="209"/>
    </row>
    <row r="5836" spans="29:30" x14ac:dyDescent="0.2">
      <c r="AC5836" s="209"/>
      <c r="AD5836" s="209"/>
    </row>
    <row r="5837" spans="29:30" x14ac:dyDescent="0.2">
      <c r="AC5837" s="209"/>
      <c r="AD5837" s="209"/>
    </row>
    <row r="5838" spans="29:30" x14ac:dyDescent="0.2">
      <c r="AC5838" s="209"/>
      <c r="AD5838" s="209"/>
    </row>
    <row r="5839" spans="29:30" x14ac:dyDescent="0.2">
      <c r="AC5839" s="209"/>
      <c r="AD5839" s="209"/>
    </row>
    <row r="5840" spans="29:30" x14ac:dyDescent="0.2">
      <c r="AC5840" s="209"/>
      <c r="AD5840" s="209"/>
    </row>
    <row r="5841" spans="29:30" x14ac:dyDescent="0.2">
      <c r="AC5841" s="209"/>
      <c r="AD5841" s="209"/>
    </row>
    <row r="5842" spans="29:30" x14ac:dyDescent="0.2">
      <c r="AC5842" s="209"/>
      <c r="AD5842" s="209"/>
    </row>
    <row r="5843" spans="29:30" x14ac:dyDescent="0.2">
      <c r="AC5843" s="209"/>
      <c r="AD5843" s="209"/>
    </row>
    <row r="5844" spans="29:30" x14ac:dyDescent="0.2">
      <c r="AC5844" s="209"/>
      <c r="AD5844" s="209"/>
    </row>
    <row r="5845" spans="29:30" x14ac:dyDescent="0.2">
      <c r="AC5845" s="209"/>
      <c r="AD5845" s="209"/>
    </row>
    <row r="5846" spans="29:30" x14ac:dyDescent="0.2">
      <c r="AC5846" s="209"/>
      <c r="AD5846" s="209"/>
    </row>
    <row r="5847" spans="29:30" x14ac:dyDescent="0.2">
      <c r="AC5847" s="209"/>
      <c r="AD5847" s="209"/>
    </row>
    <row r="5848" spans="29:30" x14ac:dyDescent="0.2">
      <c r="AC5848" s="209"/>
      <c r="AD5848" s="209"/>
    </row>
    <row r="5849" spans="29:30" x14ac:dyDescent="0.2">
      <c r="AC5849" s="209"/>
      <c r="AD5849" s="209"/>
    </row>
    <row r="5850" spans="29:30" x14ac:dyDescent="0.2">
      <c r="AC5850" s="209"/>
      <c r="AD5850" s="209"/>
    </row>
    <row r="5851" spans="29:30" x14ac:dyDescent="0.2">
      <c r="AC5851" s="209"/>
      <c r="AD5851" s="209"/>
    </row>
    <row r="5852" spans="29:30" x14ac:dyDescent="0.2">
      <c r="AC5852" s="209"/>
      <c r="AD5852" s="209"/>
    </row>
    <row r="5853" spans="29:30" x14ac:dyDescent="0.2">
      <c r="AC5853" s="209"/>
      <c r="AD5853" s="209"/>
    </row>
    <row r="5854" spans="29:30" x14ac:dyDescent="0.2">
      <c r="AC5854" s="209"/>
      <c r="AD5854" s="209"/>
    </row>
    <row r="5855" spans="29:30" x14ac:dyDescent="0.2">
      <c r="AC5855" s="209"/>
      <c r="AD5855" s="209"/>
    </row>
    <row r="5856" spans="29:30" x14ac:dyDescent="0.2">
      <c r="AC5856" s="209"/>
      <c r="AD5856" s="209"/>
    </row>
    <row r="5857" spans="29:30" x14ac:dyDescent="0.2">
      <c r="AC5857" s="209"/>
      <c r="AD5857" s="209"/>
    </row>
    <row r="5858" spans="29:30" x14ac:dyDescent="0.2">
      <c r="AC5858" s="209"/>
      <c r="AD5858" s="209"/>
    </row>
    <row r="5859" spans="29:30" x14ac:dyDescent="0.2">
      <c r="AC5859" s="209"/>
      <c r="AD5859" s="209"/>
    </row>
    <row r="5860" spans="29:30" x14ac:dyDescent="0.2">
      <c r="AC5860" s="209"/>
      <c r="AD5860" s="209"/>
    </row>
    <row r="5861" spans="29:30" x14ac:dyDescent="0.2">
      <c r="AC5861" s="209"/>
      <c r="AD5861" s="209"/>
    </row>
    <row r="5862" spans="29:30" x14ac:dyDescent="0.2">
      <c r="AC5862" s="209"/>
      <c r="AD5862" s="209"/>
    </row>
    <row r="5863" spans="29:30" x14ac:dyDescent="0.2">
      <c r="AC5863" s="209"/>
      <c r="AD5863" s="209"/>
    </row>
    <row r="5864" spans="29:30" x14ac:dyDescent="0.2">
      <c r="AC5864" s="209"/>
      <c r="AD5864" s="209"/>
    </row>
    <row r="5865" spans="29:30" x14ac:dyDescent="0.2">
      <c r="AC5865" s="209"/>
      <c r="AD5865" s="209"/>
    </row>
    <row r="5866" spans="29:30" x14ac:dyDescent="0.2">
      <c r="AC5866" s="209"/>
      <c r="AD5866" s="209"/>
    </row>
    <row r="5867" spans="29:30" x14ac:dyDescent="0.2">
      <c r="AC5867" s="209"/>
      <c r="AD5867" s="209"/>
    </row>
    <row r="5868" spans="29:30" x14ac:dyDescent="0.2">
      <c r="AC5868" s="209"/>
      <c r="AD5868" s="209"/>
    </row>
    <row r="5869" spans="29:30" x14ac:dyDescent="0.2">
      <c r="AC5869" s="209"/>
      <c r="AD5869" s="209"/>
    </row>
    <row r="5870" spans="29:30" x14ac:dyDescent="0.2">
      <c r="AC5870" s="209"/>
      <c r="AD5870" s="209"/>
    </row>
    <row r="5871" spans="29:30" x14ac:dyDescent="0.2">
      <c r="AC5871" s="209"/>
      <c r="AD5871" s="209"/>
    </row>
    <row r="5872" spans="29:30" x14ac:dyDescent="0.2">
      <c r="AC5872" s="209"/>
      <c r="AD5872" s="209"/>
    </row>
    <row r="5873" spans="29:30" x14ac:dyDescent="0.2">
      <c r="AC5873" s="209"/>
      <c r="AD5873" s="209"/>
    </row>
    <row r="5874" spans="29:30" x14ac:dyDescent="0.2">
      <c r="AC5874" s="209"/>
      <c r="AD5874" s="209"/>
    </row>
    <row r="5875" spans="29:30" x14ac:dyDescent="0.2">
      <c r="AC5875" s="209"/>
      <c r="AD5875" s="209"/>
    </row>
    <row r="5876" spans="29:30" x14ac:dyDescent="0.2">
      <c r="AC5876" s="209"/>
      <c r="AD5876" s="209"/>
    </row>
    <row r="5877" spans="29:30" x14ac:dyDescent="0.2">
      <c r="AC5877" s="209"/>
      <c r="AD5877" s="209"/>
    </row>
    <row r="5878" spans="29:30" x14ac:dyDescent="0.2">
      <c r="AC5878" s="209"/>
      <c r="AD5878" s="209"/>
    </row>
    <row r="5879" spans="29:30" x14ac:dyDescent="0.2">
      <c r="AC5879" s="209"/>
      <c r="AD5879" s="209"/>
    </row>
    <row r="5880" spans="29:30" x14ac:dyDescent="0.2">
      <c r="AC5880" s="209"/>
      <c r="AD5880" s="209"/>
    </row>
    <row r="5881" spans="29:30" x14ac:dyDescent="0.2">
      <c r="AC5881" s="209"/>
      <c r="AD5881" s="209"/>
    </row>
    <row r="5882" spans="29:30" x14ac:dyDescent="0.2">
      <c r="AC5882" s="209"/>
      <c r="AD5882" s="209"/>
    </row>
    <row r="5883" spans="29:30" x14ac:dyDescent="0.2">
      <c r="AC5883" s="209"/>
      <c r="AD5883" s="209"/>
    </row>
    <row r="5884" spans="29:30" x14ac:dyDescent="0.2">
      <c r="AC5884" s="209"/>
      <c r="AD5884" s="209"/>
    </row>
    <row r="5885" spans="29:30" x14ac:dyDescent="0.2">
      <c r="AC5885" s="209"/>
      <c r="AD5885" s="209"/>
    </row>
    <row r="5886" spans="29:30" x14ac:dyDescent="0.2">
      <c r="AC5886" s="209"/>
      <c r="AD5886" s="209"/>
    </row>
    <row r="5887" spans="29:30" x14ac:dyDescent="0.2">
      <c r="AC5887" s="209"/>
      <c r="AD5887" s="209"/>
    </row>
    <row r="5888" spans="29:30" x14ac:dyDescent="0.2">
      <c r="AC5888" s="209"/>
      <c r="AD5888" s="209"/>
    </row>
    <row r="5889" spans="29:30" x14ac:dyDescent="0.2">
      <c r="AC5889" s="209"/>
      <c r="AD5889" s="209"/>
    </row>
    <row r="5890" spans="29:30" x14ac:dyDescent="0.2">
      <c r="AC5890" s="209"/>
      <c r="AD5890" s="209"/>
    </row>
    <row r="5891" spans="29:30" x14ac:dyDescent="0.2">
      <c r="AC5891" s="209"/>
      <c r="AD5891" s="209"/>
    </row>
    <row r="5892" spans="29:30" x14ac:dyDescent="0.2">
      <c r="AC5892" s="209"/>
      <c r="AD5892" s="209"/>
    </row>
    <row r="5893" spans="29:30" x14ac:dyDescent="0.2">
      <c r="AC5893" s="209"/>
      <c r="AD5893" s="209"/>
    </row>
    <row r="5894" spans="29:30" x14ac:dyDescent="0.2">
      <c r="AC5894" s="209"/>
      <c r="AD5894" s="209"/>
    </row>
    <row r="5895" spans="29:30" x14ac:dyDescent="0.2">
      <c r="AC5895" s="209"/>
      <c r="AD5895" s="209"/>
    </row>
    <row r="5896" spans="29:30" x14ac:dyDescent="0.2">
      <c r="AC5896" s="209"/>
      <c r="AD5896" s="209"/>
    </row>
    <row r="5897" spans="29:30" x14ac:dyDescent="0.2">
      <c r="AC5897" s="209"/>
      <c r="AD5897" s="209"/>
    </row>
    <row r="5898" spans="29:30" x14ac:dyDescent="0.2">
      <c r="AC5898" s="209"/>
      <c r="AD5898" s="209"/>
    </row>
    <row r="5899" spans="29:30" x14ac:dyDescent="0.2">
      <c r="AC5899" s="209"/>
      <c r="AD5899" s="209"/>
    </row>
    <row r="5900" spans="29:30" x14ac:dyDescent="0.2">
      <c r="AC5900" s="209"/>
      <c r="AD5900" s="209"/>
    </row>
    <row r="5901" spans="29:30" x14ac:dyDescent="0.2">
      <c r="AC5901" s="209"/>
      <c r="AD5901" s="209"/>
    </row>
    <row r="5902" spans="29:30" x14ac:dyDescent="0.2">
      <c r="AC5902" s="209"/>
      <c r="AD5902" s="209"/>
    </row>
    <row r="5903" spans="29:30" x14ac:dyDescent="0.2">
      <c r="AC5903" s="209"/>
      <c r="AD5903" s="209"/>
    </row>
    <row r="5904" spans="29:30" x14ac:dyDescent="0.2">
      <c r="AC5904" s="209"/>
      <c r="AD5904" s="209"/>
    </row>
    <row r="5905" spans="29:30" x14ac:dyDescent="0.2">
      <c r="AC5905" s="209"/>
      <c r="AD5905" s="209"/>
    </row>
    <row r="5906" spans="29:30" x14ac:dyDescent="0.2">
      <c r="AC5906" s="209"/>
      <c r="AD5906" s="209"/>
    </row>
    <row r="5907" spans="29:30" x14ac:dyDescent="0.2">
      <c r="AC5907" s="209"/>
      <c r="AD5907" s="209"/>
    </row>
    <row r="5908" spans="29:30" x14ac:dyDescent="0.2">
      <c r="AC5908" s="209"/>
      <c r="AD5908" s="209"/>
    </row>
    <row r="5909" spans="29:30" x14ac:dyDescent="0.2">
      <c r="AC5909" s="209"/>
      <c r="AD5909" s="209"/>
    </row>
    <row r="5910" spans="29:30" x14ac:dyDescent="0.2">
      <c r="AC5910" s="209"/>
      <c r="AD5910" s="209"/>
    </row>
    <row r="5911" spans="29:30" x14ac:dyDescent="0.2">
      <c r="AC5911" s="209"/>
      <c r="AD5911" s="209"/>
    </row>
    <row r="5912" spans="29:30" x14ac:dyDescent="0.2">
      <c r="AC5912" s="209"/>
      <c r="AD5912" s="209"/>
    </row>
    <row r="5913" spans="29:30" x14ac:dyDescent="0.2">
      <c r="AC5913" s="209"/>
      <c r="AD5913" s="209"/>
    </row>
    <row r="5914" spans="29:30" x14ac:dyDescent="0.2">
      <c r="AC5914" s="209"/>
      <c r="AD5914" s="209"/>
    </row>
    <row r="5915" spans="29:30" x14ac:dyDescent="0.2">
      <c r="AC5915" s="209"/>
      <c r="AD5915" s="209"/>
    </row>
    <row r="5916" spans="29:30" x14ac:dyDescent="0.2">
      <c r="AC5916" s="209"/>
      <c r="AD5916" s="209"/>
    </row>
    <row r="5917" spans="29:30" x14ac:dyDescent="0.2">
      <c r="AC5917" s="209"/>
      <c r="AD5917" s="209"/>
    </row>
    <row r="5918" spans="29:30" x14ac:dyDescent="0.2">
      <c r="AC5918" s="209"/>
      <c r="AD5918" s="209"/>
    </row>
    <row r="5919" spans="29:30" x14ac:dyDescent="0.2">
      <c r="AC5919" s="209"/>
      <c r="AD5919" s="209"/>
    </row>
    <row r="5920" spans="29:30" x14ac:dyDescent="0.2">
      <c r="AC5920" s="209"/>
      <c r="AD5920" s="209"/>
    </row>
    <row r="5921" spans="29:30" x14ac:dyDescent="0.2">
      <c r="AC5921" s="209"/>
      <c r="AD5921" s="209"/>
    </row>
    <row r="5922" spans="29:30" x14ac:dyDescent="0.2">
      <c r="AC5922" s="209"/>
      <c r="AD5922" s="209"/>
    </row>
    <row r="5923" spans="29:30" x14ac:dyDescent="0.2">
      <c r="AC5923" s="209"/>
      <c r="AD5923" s="209"/>
    </row>
    <row r="5924" spans="29:30" x14ac:dyDescent="0.2">
      <c r="AC5924" s="209"/>
      <c r="AD5924" s="209"/>
    </row>
    <row r="5925" spans="29:30" x14ac:dyDescent="0.2">
      <c r="AC5925" s="209"/>
      <c r="AD5925" s="209"/>
    </row>
    <row r="5926" spans="29:30" x14ac:dyDescent="0.2">
      <c r="AC5926" s="209"/>
      <c r="AD5926" s="209"/>
    </row>
    <row r="5927" spans="29:30" x14ac:dyDescent="0.2">
      <c r="AC5927" s="209"/>
      <c r="AD5927" s="209"/>
    </row>
    <row r="5928" spans="29:30" x14ac:dyDescent="0.2">
      <c r="AC5928" s="209"/>
      <c r="AD5928" s="209"/>
    </row>
    <row r="5929" spans="29:30" x14ac:dyDescent="0.2">
      <c r="AC5929" s="209"/>
      <c r="AD5929" s="209"/>
    </row>
    <row r="5930" spans="29:30" x14ac:dyDescent="0.2">
      <c r="AC5930" s="209"/>
      <c r="AD5930" s="209"/>
    </row>
    <row r="5931" spans="29:30" x14ac:dyDescent="0.2">
      <c r="AC5931" s="209"/>
      <c r="AD5931" s="209"/>
    </row>
    <row r="5932" spans="29:30" x14ac:dyDescent="0.2">
      <c r="AC5932" s="209"/>
      <c r="AD5932" s="209"/>
    </row>
    <row r="5933" spans="29:30" x14ac:dyDescent="0.2">
      <c r="AC5933" s="209"/>
      <c r="AD5933" s="209"/>
    </row>
    <row r="5934" spans="29:30" x14ac:dyDescent="0.2">
      <c r="AC5934" s="209"/>
      <c r="AD5934" s="209"/>
    </row>
    <row r="5935" spans="29:30" x14ac:dyDescent="0.2">
      <c r="AC5935" s="209"/>
      <c r="AD5935" s="209"/>
    </row>
    <row r="5936" spans="29:30" x14ac:dyDescent="0.2">
      <c r="AC5936" s="209"/>
      <c r="AD5936" s="209"/>
    </row>
    <row r="5937" spans="29:30" x14ac:dyDescent="0.2">
      <c r="AC5937" s="209"/>
      <c r="AD5937" s="209"/>
    </row>
    <row r="5938" spans="29:30" x14ac:dyDescent="0.2">
      <c r="AC5938" s="209"/>
      <c r="AD5938" s="209"/>
    </row>
    <row r="5939" spans="29:30" x14ac:dyDescent="0.2">
      <c r="AC5939" s="209"/>
      <c r="AD5939" s="209"/>
    </row>
    <row r="5940" spans="29:30" x14ac:dyDescent="0.2">
      <c r="AC5940" s="209"/>
      <c r="AD5940" s="209"/>
    </row>
    <row r="5941" spans="29:30" x14ac:dyDescent="0.2">
      <c r="AC5941" s="209"/>
      <c r="AD5941" s="209"/>
    </row>
    <row r="5942" spans="29:30" x14ac:dyDescent="0.2">
      <c r="AC5942" s="209"/>
      <c r="AD5942" s="209"/>
    </row>
    <row r="5943" spans="29:30" x14ac:dyDescent="0.2">
      <c r="AC5943" s="209"/>
      <c r="AD5943" s="209"/>
    </row>
    <row r="5944" spans="29:30" x14ac:dyDescent="0.2">
      <c r="AC5944" s="209"/>
      <c r="AD5944" s="209"/>
    </row>
    <row r="5945" spans="29:30" x14ac:dyDescent="0.2">
      <c r="AC5945" s="209"/>
      <c r="AD5945" s="209"/>
    </row>
    <row r="5946" spans="29:30" x14ac:dyDescent="0.2">
      <c r="AC5946" s="209"/>
      <c r="AD5946" s="209"/>
    </row>
    <row r="5947" spans="29:30" x14ac:dyDescent="0.2">
      <c r="AC5947" s="209"/>
      <c r="AD5947" s="209"/>
    </row>
    <row r="5948" spans="29:30" x14ac:dyDescent="0.2">
      <c r="AC5948" s="209"/>
      <c r="AD5948" s="209"/>
    </row>
    <row r="5949" spans="29:30" x14ac:dyDescent="0.2">
      <c r="AC5949" s="209"/>
      <c r="AD5949" s="209"/>
    </row>
    <row r="5950" spans="29:30" x14ac:dyDescent="0.2">
      <c r="AC5950" s="209"/>
      <c r="AD5950" s="209"/>
    </row>
    <row r="5951" spans="29:30" x14ac:dyDescent="0.2">
      <c r="AC5951" s="209"/>
      <c r="AD5951" s="209"/>
    </row>
    <row r="5952" spans="29:30" x14ac:dyDescent="0.2">
      <c r="AC5952" s="209"/>
      <c r="AD5952" s="209"/>
    </row>
    <row r="5953" spans="29:30" x14ac:dyDescent="0.2">
      <c r="AC5953" s="209"/>
      <c r="AD5953" s="209"/>
    </row>
    <row r="5954" spans="29:30" x14ac:dyDescent="0.2">
      <c r="AC5954" s="209"/>
      <c r="AD5954" s="209"/>
    </row>
    <row r="5955" spans="29:30" x14ac:dyDescent="0.2">
      <c r="AC5955" s="209"/>
      <c r="AD5955" s="209"/>
    </row>
    <row r="5956" spans="29:30" x14ac:dyDescent="0.2">
      <c r="AC5956" s="209"/>
      <c r="AD5956" s="209"/>
    </row>
    <row r="5957" spans="29:30" x14ac:dyDescent="0.2">
      <c r="AC5957" s="209"/>
      <c r="AD5957" s="209"/>
    </row>
    <row r="5958" spans="29:30" x14ac:dyDescent="0.2">
      <c r="AC5958" s="209"/>
      <c r="AD5958" s="209"/>
    </row>
    <row r="5959" spans="29:30" x14ac:dyDescent="0.2">
      <c r="AC5959" s="209"/>
      <c r="AD5959" s="209"/>
    </row>
    <row r="5960" spans="29:30" x14ac:dyDescent="0.2">
      <c r="AC5960" s="209"/>
      <c r="AD5960" s="209"/>
    </row>
    <row r="5961" spans="29:30" x14ac:dyDescent="0.2">
      <c r="AC5961" s="209"/>
      <c r="AD5961" s="209"/>
    </row>
    <row r="5962" spans="29:30" x14ac:dyDescent="0.2">
      <c r="AC5962" s="209"/>
      <c r="AD5962" s="209"/>
    </row>
    <row r="5963" spans="29:30" x14ac:dyDescent="0.2">
      <c r="AC5963" s="209"/>
      <c r="AD5963" s="209"/>
    </row>
    <row r="5964" spans="29:30" x14ac:dyDescent="0.2">
      <c r="AC5964" s="209"/>
      <c r="AD5964" s="209"/>
    </row>
    <row r="5965" spans="29:30" x14ac:dyDescent="0.2">
      <c r="AC5965" s="209"/>
      <c r="AD5965" s="209"/>
    </row>
    <row r="5966" spans="29:30" x14ac:dyDescent="0.2">
      <c r="AC5966" s="209"/>
      <c r="AD5966" s="209"/>
    </row>
    <row r="5967" spans="29:30" x14ac:dyDescent="0.2">
      <c r="AC5967" s="209"/>
      <c r="AD5967" s="209"/>
    </row>
    <row r="5968" spans="29:30" x14ac:dyDescent="0.2">
      <c r="AC5968" s="209"/>
      <c r="AD5968" s="209"/>
    </row>
    <row r="5969" spans="29:30" x14ac:dyDescent="0.2">
      <c r="AC5969" s="209"/>
      <c r="AD5969" s="209"/>
    </row>
    <row r="5970" spans="29:30" x14ac:dyDescent="0.2">
      <c r="AC5970" s="209"/>
      <c r="AD5970" s="209"/>
    </row>
    <row r="5971" spans="29:30" x14ac:dyDescent="0.2">
      <c r="AC5971" s="209"/>
      <c r="AD5971" s="209"/>
    </row>
    <row r="5972" spans="29:30" x14ac:dyDescent="0.2">
      <c r="AC5972" s="209"/>
      <c r="AD5972" s="209"/>
    </row>
    <row r="5973" spans="29:30" x14ac:dyDescent="0.2">
      <c r="AC5973" s="209"/>
      <c r="AD5973" s="209"/>
    </row>
    <row r="5974" spans="29:30" x14ac:dyDescent="0.2">
      <c r="AC5974" s="209"/>
      <c r="AD5974" s="209"/>
    </row>
    <row r="5975" spans="29:30" x14ac:dyDescent="0.2">
      <c r="AC5975" s="209"/>
      <c r="AD5975" s="209"/>
    </row>
    <row r="5976" spans="29:30" x14ac:dyDescent="0.2">
      <c r="AC5976" s="209"/>
      <c r="AD5976" s="209"/>
    </row>
    <row r="5977" spans="29:30" x14ac:dyDescent="0.2">
      <c r="AC5977" s="209"/>
      <c r="AD5977" s="209"/>
    </row>
    <row r="5978" spans="29:30" x14ac:dyDescent="0.2">
      <c r="AC5978" s="209"/>
      <c r="AD5978" s="209"/>
    </row>
    <row r="5979" spans="29:30" x14ac:dyDescent="0.2">
      <c r="AC5979" s="209"/>
      <c r="AD5979" s="209"/>
    </row>
    <row r="5980" spans="29:30" x14ac:dyDescent="0.2">
      <c r="AC5980" s="209"/>
      <c r="AD5980" s="209"/>
    </row>
    <row r="5981" spans="29:30" x14ac:dyDescent="0.2">
      <c r="AC5981" s="209"/>
      <c r="AD5981" s="209"/>
    </row>
    <row r="5982" spans="29:30" x14ac:dyDescent="0.2">
      <c r="AC5982" s="209"/>
      <c r="AD5982" s="209"/>
    </row>
    <row r="5983" spans="29:30" x14ac:dyDescent="0.2">
      <c r="AC5983" s="209"/>
      <c r="AD5983" s="209"/>
    </row>
    <row r="5984" spans="29:30" x14ac:dyDescent="0.2">
      <c r="AC5984" s="209"/>
      <c r="AD5984" s="209"/>
    </row>
    <row r="5985" spans="29:30" x14ac:dyDescent="0.2">
      <c r="AC5985" s="209"/>
      <c r="AD5985" s="209"/>
    </row>
    <row r="5986" spans="29:30" x14ac:dyDescent="0.2">
      <c r="AC5986" s="209"/>
      <c r="AD5986" s="209"/>
    </row>
    <row r="5987" spans="29:30" x14ac:dyDescent="0.2">
      <c r="AC5987" s="209"/>
      <c r="AD5987" s="209"/>
    </row>
    <row r="5988" spans="29:30" x14ac:dyDescent="0.2">
      <c r="AC5988" s="209"/>
      <c r="AD5988" s="209"/>
    </row>
    <row r="5989" spans="29:30" x14ac:dyDescent="0.2">
      <c r="AC5989" s="209"/>
      <c r="AD5989" s="209"/>
    </row>
    <row r="5990" spans="29:30" x14ac:dyDescent="0.2">
      <c r="AC5990" s="209"/>
      <c r="AD5990" s="209"/>
    </row>
    <row r="5991" spans="29:30" x14ac:dyDescent="0.2">
      <c r="AC5991" s="209"/>
      <c r="AD5991" s="209"/>
    </row>
    <row r="5992" spans="29:30" x14ac:dyDescent="0.2">
      <c r="AC5992" s="209"/>
      <c r="AD5992" s="209"/>
    </row>
    <row r="5993" spans="29:30" x14ac:dyDescent="0.2">
      <c r="AC5993" s="209"/>
      <c r="AD5993" s="209"/>
    </row>
    <row r="5994" spans="29:30" x14ac:dyDescent="0.2">
      <c r="AC5994" s="209"/>
      <c r="AD5994" s="209"/>
    </row>
    <row r="5995" spans="29:30" x14ac:dyDescent="0.2">
      <c r="AC5995" s="209"/>
      <c r="AD5995" s="209"/>
    </row>
    <row r="5996" spans="29:30" x14ac:dyDescent="0.2">
      <c r="AC5996" s="209"/>
      <c r="AD5996" s="209"/>
    </row>
    <row r="5997" spans="29:30" x14ac:dyDescent="0.2">
      <c r="AC5997" s="209"/>
      <c r="AD5997" s="209"/>
    </row>
    <row r="5998" spans="29:30" x14ac:dyDescent="0.2">
      <c r="AC5998" s="209"/>
      <c r="AD5998" s="209"/>
    </row>
    <row r="5999" spans="29:30" x14ac:dyDescent="0.2">
      <c r="AC5999" s="209"/>
      <c r="AD5999" s="209"/>
    </row>
    <row r="6000" spans="29:30" x14ac:dyDescent="0.2">
      <c r="AC6000" s="209"/>
      <c r="AD6000" s="209"/>
    </row>
    <row r="6001" spans="29:30" x14ac:dyDescent="0.2">
      <c r="AC6001" s="209"/>
      <c r="AD6001" s="209"/>
    </row>
    <row r="6002" spans="29:30" x14ac:dyDescent="0.2">
      <c r="AC6002" s="209"/>
      <c r="AD6002" s="209"/>
    </row>
    <row r="6003" spans="29:30" x14ac:dyDescent="0.2">
      <c r="AC6003" s="209"/>
      <c r="AD6003" s="209"/>
    </row>
    <row r="6004" spans="29:30" x14ac:dyDescent="0.2">
      <c r="AC6004" s="209"/>
      <c r="AD6004" s="209"/>
    </row>
    <row r="6005" spans="29:30" x14ac:dyDescent="0.2">
      <c r="AC6005" s="209"/>
      <c r="AD6005" s="209"/>
    </row>
    <row r="6006" spans="29:30" x14ac:dyDescent="0.2">
      <c r="AC6006" s="209"/>
      <c r="AD6006" s="209"/>
    </row>
    <row r="6007" spans="29:30" x14ac:dyDescent="0.2">
      <c r="AC6007" s="209"/>
      <c r="AD6007" s="209"/>
    </row>
    <row r="6008" spans="29:30" x14ac:dyDescent="0.2">
      <c r="AC6008" s="209"/>
      <c r="AD6008" s="209"/>
    </row>
    <row r="6009" spans="29:30" x14ac:dyDescent="0.2">
      <c r="AC6009" s="209"/>
      <c r="AD6009" s="209"/>
    </row>
    <row r="6010" spans="29:30" x14ac:dyDescent="0.2">
      <c r="AC6010" s="209"/>
      <c r="AD6010" s="209"/>
    </row>
    <row r="6011" spans="29:30" x14ac:dyDescent="0.2">
      <c r="AC6011" s="209"/>
      <c r="AD6011" s="209"/>
    </row>
    <row r="6012" spans="29:30" x14ac:dyDescent="0.2">
      <c r="AC6012" s="209"/>
      <c r="AD6012" s="209"/>
    </row>
    <row r="6013" spans="29:30" x14ac:dyDescent="0.2">
      <c r="AC6013" s="209"/>
      <c r="AD6013" s="209"/>
    </row>
    <row r="6014" spans="29:30" x14ac:dyDescent="0.2">
      <c r="AC6014" s="209"/>
      <c r="AD6014" s="209"/>
    </row>
    <row r="6015" spans="29:30" x14ac:dyDescent="0.2">
      <c r="AC6015" s="209"/>
      <c r="AD6015" s="209"/>
    </row>
    <row r="6016" spans="29:30" x14ac:dyDescent="0.2">
      <c r="AC6016" s="209"/>
      <c r="AD6016" s="209"/>
    </row>
    <row r="6017" spans="29:30" x14ac:dyDescent="0.2">
      <c r="AC6017" s="209"/>
      <c r="AD6017" s="209"/>
    </row>
    <row r="6018" spans="29:30" x14ac:dyDescent="0.2">
      <c r="AC6018" s="209"/>
      <c r="AD6018" s="209"/>
    </row>
    <row r="6019" spans="29:30" x14ac:dyDescent="0.2">
      <c r="AC6019" s="209"/>
      <c r="AD6019" s="209"/>
    </row>
    <row r="6020" spans="29:30" x14ac:dyDescent="0.2">
      <c r="AC6020" s="209"/>
      <c r="AD6020" s="209"/>
    </row>
    <row r="6021" spans="29:30" x14ac:dyDescent="0.2">
      <c r="AC6021" s="209"/>
      <c r="AD6021" s="209"/>
    </row>
    <row r="6022" spans="29:30" x14ac:dyDescent="0.2">
      <c r="AC6022" s="209"/>
      <c r="AD6022" s="209"/>
    </row>
    <row r="6023" spans="29:30" x14ac:dyDescent="0.2">
      <c r="AC6023" s="209"/>
      <c r="AD6023" s="209"/>
    </row>
    <row r="6024" spans="29:30" x14ac:dyDescent="0.2">
      <c r="AC6024" s="209"/>
      <c r="AD6024" s="209"/>
    </row>
    <row r="6025" spans="29:30" x14ac:dyDescent="0.2">
      <c r="AC6025" s="209"/>
      <c r="AD6025" s="209"/>
    </row>
    <row r="6026" spans="29:30" x14ac:dyDescent="0.2">
      <c r="AC6026" s="209"/>
      <c r="AD6026" s="209"/>
    </row>
    <row r="6027" spans="29:30" x14ac:dyDescent="0.2">
      <c r="AC6027" s="209"/>
      <c r="AD6027" s="209"/>
    </row>
    <row r="6028" spans="29:30" x14ac:dyDescent="0.2">
      <c r="AC6028" s="209"/>
      <c r="AD6028" s="209"/>
    </row>
    <row r="6029" spans="29:30" x14ac:dyDescent="0.2">
      <c r="AC6029" s="209"/>
      <c r="AD6029" s="209"/>
    </row>
    <row r="6030" spans="29:30" x14ac:dyDescent="0.2">
      <c r="AC6030" s="209"/>
      <c r="AD6030" s="209"/>
    </row>
    <row r="6031" spans="29:30" x14ac:dyDescent="0.2">
      <c r="AC6031" s="209"/>
      <c r="AD6031" s="209"/>
    </row>
    <row r="6032" spans="29:30" x14ac:dyDescent="0.2">
      <c r="AC6032" s="209"/>
      <c r="AD6032" s="209"/>
    </row>
    <row r="6033" spans="29:30" x14ac:dyDescent="0.2">
      <c r="AC6033" s="209"/>
      <c r="AD6033" s="209"/>
    </row>
    <row r="6034" spans="29:30" x14ac:dyDescent="0.2">
      <c r="AC6034" s="209"/>
      <c r="AD6034" s="209"/>
    </row>
    <row r="6035" spans="29:30" x14ac:dyDescent="0.2">
      <c r="AC6035" s="209"/>
      <c r="AD6035" s="209"/>
    </row>
    <row r="6036" spans="29:30" x14ac:dyDescent="0.2">
      <c r="AC6036" s="209"/>
      <c r="AD6036" s="209"/>
    </row>
    <row r="6037" spans="29:30" x14ac:dyDescent="0.2">
      <c r="AC6037" s="209"/>
      <c r="AD6037" s="209"/>
    </row>
    <row r="6038" spans="29:30" x14ac:dyDescent="0.2">
      <c r="AC6038" s="209"/>
      <c r="AD6038" s="209"/>
    </row>
    <row r="6039" spans="29:30" x14ac:dyDescent="0.2">
      <c r="AC6039" s="209"/>
      <c r="AD6039" s="209"/>
    </row>
    <row r="6040" spans="29:30" x14ac:dyDescent="0.2">
      <c r="AC6040" s="209"/>
      <c r="AD6040" s="209"/>
    </row>
    <row r="6041" spans="29:30" x14ac:dyDescent="0.2">
      <c r="AC6041" s="209"/>
      <c r="AD6041" s="209"/>
    </row>
    <row r="6042" spans="29:30" x14ac:dyDescent="0.2">
      <c r="AC6042" s="209"/>
      <c r="AD6042" s="209"/>
    </row>
    <row r="6043" spans="29:30" x14ac:dyDescent="0.2">
      <c r="AC6043" s="209"/>
      <c r="AD6043" s="209"/>
    </row>
    <row r="6044" spans="29:30" x14ac:dyDescent="0.2">
      <c r="AC6044" s="209"/>
      <c r="AD6044" s="209"/>
    </row>
    <row r="6045" spans="29:30" x14ac:dyDescent="0.2">
      <c r="AC6045" s="209"/>
      <c r="AD6045" s="209"/>
    </row>
    <row r="6046" spans="29:30" x14ac:dyDescent="0.2">
      <c r="AC6046" s="209"/>
      <c r="AD6046" s="209"/>
    </row>
    <row r="6047" spans="29:30" x14ac:dyDescent="0.2">
      <c r="AC6047" s="209"/>
      <c r="AD6047" s="209"/>
    </row>
    <row r="6048" spans="29:30" x14ac:dyDescent="0.2">
      <c r="AC6048" s="209"/>
      <c r="AD6048" s="209"/>
    </row>
    <row r="6049" spans="29:30" x14ac:dyDescent="0.2">
      <c r="AC6049" s="209"/>
      <c r="AD6049" s="209"/>
    </row>
    <row r="6050" spans="29:30" x14ac:dyDescent="0.2">
      <c r="AC6050" s="209"/>
      <c r="AD6050" s="209"/>
    </row>
    <row r="6051" spans="29:30" x14ac:dyDescent="0.2">
      <c r="AC6051" s="209"/>
      <c r="AD6051" s="209"/>
    </row>
    <row r="6052" spans="29:30" x14ac:dyDescent="0.2">
      <c r="AC6052" s="209"/>
      <c r="AD6052" s="209"/>
    </row>
    <row r="6053" spans="29:30" x14ac:dyDescent="0.2">
      <c r="AC6053" s="209"/>
      <c r="AD6053" s="209"/>
    </row>
    <row r="6054" spans="29:30" x14ac:dyDescent="0.2">
      <c r="AC6054" s="209"/>
      <c r="AD6054" s="209"/>
    </row>
    <row r="6055" spans="29:30" x14ac:dyDescent="0.2">
      <c r="AC6055" s="209"/>
      <c r="AD6055" s="209"/>
    </row>
    <row r="6056" spans="29:30" x14ac:dyDescent="0.2">
      <c r="AC6056" s="209"/>
      <c r="AD6056" s="209"/>
    </row>
    <row r="6057" spans="29:30" x14ac:dyDescent="0.2">
      <c r="AC6057" s="209"/>
      <c r="AD6057" s="209"/>
    </row>
    <row r="6058" spans="29:30" x14ac:dyDescent="0.2">
      <c r="AC6058" s="209"/>
      <c r="AD6058" s="209"/>
    </row>
    <row r="6059" spans="29:30" x14ac:dyDescent="0.2">
      <c r="AC6059" s="209"/>
      <c r="AD6059" s="209"/>
    </row>
    <row r="6060" spans="29:30" x14ac:dyDescent="0.2">
      <c r="AC6060" s="209"/>
      <c r="AD6060" s="209"/>
    </row>
    <row r="6061" spans="29:30" x14ac:dyDescent="0.2">
      <c r="AC6061" s="209"/>
      <c r="AD6061" s="209"/>
    </row>
    <row r="6062" spans="29:30" x14ac:dyDescent="0.2">
      <c r="AC6062" s="209"/>
      <c r="AD6062" s="209"/>
    </row>
    <row r="6063" spans="29:30" x14ac:dyDescent="0.2">
      <c r="AC6063" s="209"/>
      <c r="AD6063" s="209"/>
    </row>
    <row r="6064" spans="29:30" x14ac:dyDescent="0.2">
      <c r="AC6064" s="209"/>
      <c r="AD6064" s="209"/>
    </row>
    <row r="6065" spans="29:30" x14ac:dyDescent="0.2">
      <c r="AC6065" s="209"/>
      <c r="AD6065" s="209"/>
    </row>
    <row r="6066" spans="29:30" x14ac:dyDescent="0.2">
      <c r="AC6066" s="209"/>
      <c r="AD6066" s="209"/>
    </row>
    <row r="6067" spans="29:30" x14ac:dyDescent="0.2">
      <c r="AC6067" s="209"/>
      <c r="AD6067" s="209"/>
    </row>
    <row r="6068" spans="29:30" x14ac:dyDescent="0.2">
      <c r="AC6068" s="209"/>
      <c r="AD6068" s="209"/>
    </row>
    <row r="6069" spans="29:30" x14ac:dyDescent="0.2">
      <c r="AC6069" s="209"/>
      <c r="AD6069" s="209"/>
    </row>
    <row r="6070" spans="29:30" x14ac:dyDescent="0.2">
      <c r="AC6070" s="209"/>
      <c r="AD6070" s="209"/>
    </row>
    <row r="6071" spans="29:30" x14ac:dyDescent="0.2">
      <c r="AC6071" s="209"/>
      <c r="AD6071" s="209"/>
    </row>
    <row r="6072" spans="29:30" x14ac:dyDescent="0.2">
      <c r="AC6072" s="209"/>
      <c r="AD6072" s="209"/>
    </row>
    <row r="6073" spans="29:30" x14ac:dyDescent="0.2">
      <c r="AC6073" s="209"/>
      <c r="AD6073" s="209"/>
    </row>
    <row r="6074" spans="29:30" x14ac:dyDescent="0.2">
      <c r="AC6074" s="209"/>
      <c r="AD6074" s="209"/>
    </row>
    <row r="6075" spans="29:30" x14ac:dyDescent="0.2">
      <c r="AC6075" s="209"/>
      <c r="AD6075" s="209"/>
    </row>
    <row r="6076" spans="29:30" x14ac:dyDescent="0.2">
      <c r="AC6076" s="209"/>
      <c r="AD6076" s="209"/>
    </row>
    <row r="6077" spans="29:30" x14ac:dyDescent="0.2">
      <c r="AC6077" s="209"/>
      <c r="AD6077" s="209"/>
    </row>
    <row r="6078" spans="29:30" x14ac:dyDescent="0.2">
      <c r="AC6078" s="209"/>
      <c r="AD6078" s="209"/>
    </row>
    <row r="6079" spans="29:30" x14ac:dyDescent="0.2">
      <c r="AC6079" s="209"/>
      <c r="AD6079" s="209"/>
    </row>
    <row r="6080" spans="29:30" x14ac:dyDescent="0.2">
      <c r="AC6080" s="209"/>
      <c r="AD6080" s="209"/>
    </row>
    <row r="6081" spans="29:30" x14ac:dyDescent="0.2">
      <c r="AC6081" s="209"/>
      <c r="AD6081" s="209"/>
    </row>
    <row r="6082" spans="29:30" x14ac:dyDescent="0.2">
      <c r="AC6082" s="209"/>
      <c r="AD6082" s="209"/>
    </row>
    <row r="6083" spans="29:30" x14ac:dyDescent="0.2">
      <c r="AC6083" s="209"/>
      <c r="AD6083" s="209"/>
    </row>
    <row r="6084" spans="29:30" x14ac:dyDescent="0.2">
      <c r="AC6084" s="209"/>
      <c r="AD6084" s="209"/>
    </row>
    <row r="6085" spans="29:30" x14ac:dyDescent="0.2">
      <c r="AC6085" s="209"/>
      <c r="AD6085" s="209"/>
    </row>
    <row r="6086" spans="29:30" x14ac:dyDescent="0.2">
      <c r="AC6086" s="209"/>
      <c r="AD6086" s="209"/>
    </row>
    <row r="6087" spans="29:30" x14ac:dyDescent="0.2">
      <c r="AC6087" s="209"/>
      <c r="AD6087" s="209"/>
    </row>
    <row r="6088" spans="29:30" x14ac:dyDescent="0.2">
      <c r="AC6088" s="209"/>
      <c r="AD6088" s="209"/>
    </row>
    <row r="6089" spans="29:30" x14ac:dyDescent="0.2">
      <c r="AC6089" s="209"/>
      <c r="AD6089" s="209"/>
    </row>
    <row r="6090" spans="29:30" x14ac:dyDescent="0.2">
      <c r="AC6090" s="209"/>
      <c r="AD6090" s="209"/>
    </row>
    <row r="6091" spans="29:30" x14ac:dyDescent="0.2">
      <c r="AC6091" s="209"/>
      <c r="AD6091" s="209"/>
    </row>
    <row r="6092" spans="29:30" x14ac:dyDescent="0.2">
      <c r="AC6092" s="209"/>
      <c r="AD6092" s="209"/>
    </row>
    <row r="6093" spans="29:30" x14ac:dyDescent="0.2">
      <c r="AC6093" s="209"/>
      <c r="AD6093" s="209"/>
    </row>
    <row r="6094" spans="29:30" x14ac:dyDescent="0.2">
      <c r="AC6094" s="209"/>
      <c r="AD6094" s="209"/>
    </row>
    <row r="6095" spans="29:30" x14ac:dyDescent="0.2">
      <c r="AC6095" s="209"/>
      <c r="AD6095" s="209"/>
    </row>
    <row r="6096" spans="29:30" x14ac:dyDescent="0.2">
      <c r="AC6096" s="209"/>
      <c r="AD6096" s="209"/>
    </row>
    <row r="6097" spans="29:30" x14ac:dyDescent="0.2">
      <c r="AC6097" s="209"/>
      <c r="AD6097" s="209"/>
    </row>
    <row r="6098" spans="29:30" x14ac:dyDescent="0.2">
      <c r="AC6098" s="209"/>
      <c r="AD6098" s="209"/>
    </row>
    <row r="6099" spans="29:30" x14ac:dyDescent="0.2">
      <c r="AC6099" s="209"/>
      <c r="AD6099" s="209"/>
    </row>
    <row r="6100" spans="29:30" x14ac:dyDescent="0.2">
      <c r="AC6100" s="209"/>
      <c r="AD6100" s="209"/>
    </row>
    <row r="6101" spans="29:30" x14ac:dyDescent="0.2">
      <c r="AC6101" s="209"/>
      <c r="AD6101" s="209"/>
    </row>
    <row r="6102" spans="29:30" x14ac:dyDescent="0.2">
      <c r="AC6102" s="209"/>
      <c r="AD6102" s="209"/>
    </row>
    <row r="6103" spans="29:30" x14ac:dyDescent="0.2">
      <c r="AC6103" s="209"/>
      <c r="AD6103" s="209"/>
    </row>
    <row r="6104" spans="29:30" x14ac:dyDescent="0.2">
      <c r="AC6104" s="209"/>
      <c r="AD6104" s="209"/>
    </row>
    <row r="6105" spans="29:30" x14ac:dyDescent="0.2">
      <c r="AC6105" s="209"/>
      <c r="AD6105" s="209"/>
    </row>
    <row r="6106" spans="29:30" x14ac:dyDescent="0.2">
      <c r="AC6106" s="209"/>
      <c r="AD6106" s="209"/>
    </row>
    <row r="6107" spans="29:30" x14ac:dyDescent="0.2">
      <c r="AC6107" s="209"/>
      <c r="AD6107" s="209"/>
    </row>
    <row r="6108" spans="29:30" x14ac:dyDescent="0.2">
      <c r="AC6108" s="209"/>
      <c r="AD6108" s="209"/>
    </row>
    <row r="6109" spans="29:30" x14ac:dyDescent="0.2">
      <c r="AC6109" s="209"/>
      <c r="AD6109" s="209"/>
    </row>
    <row r="6110" spans="29:30" x14ac:dyDescent="0.2">
      <c r="AC6110" s="209"/>
      <c r="AD6110" s="209"/>
    </row>
    <row r="6111" spans="29:30" x14ac:dyDescent="0.2">
      <c r="AC6111" s="209"/>
      <c r="AD6111" s="209"/>
    </row>
    <row r="6112" spans="29:30" x14ac:dyDescent="0.2">
      <c r="AC6112" s="209"/>
      <c r="AD6112" s="209"/>
    </row>
    <row r="6113" spans="29:30" x14ac:dyDescent="0.2">
      <c r="AC6113" s="209"/>
      <c r="AD6113" s="209"/>
    </row>
    <row r="6114" spans="29:30" x14ac:dyDescent="0.2">
      <c r="AC6114" s="209"/>
      <c r="AD6114" s="209"/>
    </row>
    <row r="6115" spans="29:30" x14ac:dyDescent="0.2">
      <c r="AC6115" s="209"/>
      <c r="AD6115" s="209"/>
    </row>
    <row r="6116" spans="29:30" x14ac:dyDescent="0.2">
      <c r="AC6116" s="209"/>
      <c r="AD6116" s="209"/>
    </row>
    <row r="6117" spans="29:30" x14ac:dyDescent="0.2">
      <c r="AC6117" s="209"/>
      <c r="AD6117" s="209"/>
    </row>
    <row r="6118" spans="29:30" x14ac:dyDescent="0.2">
      <c r="AC6118" s="209"/>
      <c r="AD6118" s="209"/>
    </row>
    <row r="6119" spans="29:30" x14ac:dyDescent="0.2">
      <c r="AC6119" s="209"/>
      <c r="AD6119" s="209"/>
    </row>
    <row r="6120" spans="29:30" x14ac:dyDescent="0.2">
      <c r="AC6120" s="209"/>
      <c r="AD6120" s="209"/>
    </row>
    <row r="6121" spans="29:30" x14ac:dyDescent="0.2">
      <c r="AC6121" s="209"/>
      <c r="AD6121" s="209"/>
    </row>
    <row r="6122" spans="29:30" x14ac:dyDescent="0.2">
      <c r="AC6122" s="209"/>
      <c r="AD6122" s="209"/>
    </row>
    <row r="6123" spans="29:30" x14ac:dyDescent="0.2">
      <c r="AC6123" s="209"/>
      <c r="AD6123" s="209"/>
    </row>
    <row r="6124" spans="29:30" x14ac:dyDescent="0.2">
      <c r="AC6124" s="209"/>
      <c r="AD6124" s="209"/>
    </row>
    <row r="6125" spans="29:30" x14ac:dyDescent="0.2">
      <c r="AC6125" s="209"/>
      <c r="AD6125" s="209"/>
    </row>
    <row r="6126" spans="29:30" x14ac:dyDescent="0.2">
      <c r="AC6126" s="209"/>
      <c r="AD6126" s="209"/>
    </row>
    <row r="6127" spans="29:30" x14ac:dyDescent="0.2">
      <c r="AC6127" s="209"/>
      <c r="AD6127" s="209"/>
    </row>
    <row r="6128" spans="29:30" x14ac:dyDescent="0.2">
      <c r="AC6128" s="209"/>
      <c r="AD6128" s="209"/>
    </row>
    <row r="6129" spans="29:30" x14ac:dyDescent="0.2">
      <c r="AC6129" s="209"/>
      <c r="AD6129" s="209"/>
    </row>
    <row r="6130" spans="29:30" x14ac:dyDescent="0.2">
      <c r="AC6130" s="209"/>
      <c r="AD6130" s="209"/>
    </row>
    <row r="6131" spans="29:30" x14ac:dyDescent="0.2">
      <c r="AC6131" s="209"/>
      <c r="AD6131" s="209"/>
    </row>
    <row r="6132" spans="29:30" x14ac:dyDescent="0.2">
      <c r="AC6132" s="209"/>
      <c r="AD6132" s="209"/>
    </row>
    <row r="6133" spans="29:30" x14ac:dyDescent="0.2">
      <c r="AC6133" s="209"/>
      <c r="AD6133" s="209"/>
    </row>
    <row r="6134" spans="29:30" x14ac:dyDescent="0.2">
      <c r="AC6134" s="209"/>
      <c r="AD6134" s="209"/>
    </row>
    <row r="6135" spans="29:30" x14ac:dyDescent="0.2">
      <c r="AC6135" s="209"/>
      <c r="AD6135" s="209"/>
    </row>
    <row r="6136" spans="29:30" x14ac:dyDescent="0.2">
      <c r="AC6136" s="209"/>
      <c r="AD6136" s="209"/>
    </row>
    <row r="6137" spans="29:30" x14ac:dyDescent="0.2">
      <c r="AC6137" s="209"/>
      <c r="AD6137" s="209"/>
    </row>
  </sheetData>
  <sheetProtection selectLockedCells="1" selectUnlockedCells="1"/>
  <customSheetViews>
    <customSheetView guid="{2B955BE0-C0D7-4178-BB91-BB50E7E2B647}" fitToPage="1" showRuler="0">
      <pane xSplit="7" ySplit="2" topLeftCell="H2371" activePane="bottomRight" state="frozen"/>
      <selection pane="bottomRight" activeCell="B2411" sqref="B2411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EEF632F4-194A-46FA-A666-DFA3C20FCC0C}" showPageBreaks="1" fitToPage="1" showRuler="0">
      <pane xSplit="3" ySplit="2" topLeftCell="D2369" activePane="bottomRight" state="frozen"/>
      <selection pane="bottomRight" activeCell="C2408" sqref="C240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43F5AAA3-B556-45FF-A35B-9AF3E75AD368}" fitToPage="1" showRuler="0">
      <pane xSplit="7" ySplit="2" topLeftCell="H2239" activePane="bottomRight" state="frozen"/>
      <selection pane="bottomRight" activeCell="C2204" sqref="C2204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fitToPage="1" showRuler="0">
      <pane xSplit="8" ySplit="2" topLeftCell="I519" activePane="bottomRight" state="frozen"/>
      <selection pane="bottomRight" activeCell="E474" sqref="E474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6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5318FB8F-D1A9-4668-BD6C-B7D1DE58AAF3}" fitToPage="1" showRuler="0">
      <pane xSplit="8" ySplit="2" topLeftCell="I2312" activePane="bottomRight" state="frozen"/>
      <selection pane="bottomRight" activeCell="A2390" sqref="A2390:XFD239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B253F0B5-16E0-4030-8F1B-D810AA430E4F}" fitToPage="1" showRuler="0">
      <pane xSplit="17" ySplit="2" topLeftCell="AC2020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  <customSheetView guid="{22CDCF1B-A998-4C66-A90E-5BC54F71D148}" fitToPage="1" showRuler="0">
      <pane xSplit="17" ySplit="2" topLeftCell="X2364" activePane="bottomRight" state="frozen"/>
      <selection pane="bottomRight" activeCell="Q179" sqref="Q17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0"/>
      <headerFooter alignWithMargins="0"/>
    </customSheetView>
  </customSheetViews>
  <phoneticPr fontId="9" type="noConversion"/>
  <pageMargins left="0.1701388888888889" right="0.1701388888888889" top="0.1701388888888889" bottom="0.15972222222222221" header="0.51180555555555551" footer="0.51180555555555551"/>
  <pageSetup paperSize="8" scale="10" firstPageNumber="0" orientation="landscape" r:id="rId11"/>
  <headerFooter alignWithMargins="0"/>
  <legacy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11">
    <pageSetUpPr fitToPage="1"/>
  </sheetPr>
  <dimension ref="A1:L59"/>
  <sheetViews>
    <sheetView zoomScaleNormal="100" workbookViewId="0">
      <selection activeCell="D27" sqref="D27"/>
    </sheetView>
  </sheetViews>
  <sheetFormatPr defaultRowHeight="12.75" x14ac:dyDescent="0.2"/>
  <cols>
    <col min="1" max="1" width="9.42578125" bestFit="1" customWidth="1"/>
    <col min="2" max="2" width="18.85546875" bestFit="1" customWidth="1"/>
    <col min="3" max="3" width="5.140625" bestFit="1" customWidth="1"/>
    <col min="4" max="4" width="8.5703125" bestFit="1" customWidth="1"/>
    <col min="5" max="5" width="12.42578125" bestFit="1" customWidth="1"/>
    <col min="6" max="6" width="9.5703125" bestFit="1" customWidth="1"/>
    <col min="7" max="7" width="7.85546875" bestFit="1" customWidth="1"/>
    <col min="8" max="8" width="17.7109375" bestFit="1" customWidth="1"/>
    <col min="9" max="9" width="23.42578125" bestFit="1" customWidth="1"/>
    <col min="10" max="10" width="10.140625" bestFit="1" customWidth="1"/>
    <col min="11" max="12" width="16.42578125" style="2" bestFit="1" customWidth="1"/>
  </cols>
  <sheetData>
    <row r="1" spans="1:12" s="61" customFormat="1" x14ac:dyDescent="0.2">
      <c r="A1" s="74" t="s">
        <v>115</v>
      </c>
      <c r="K1" s="70"/>
      <c r="L1" s="70"/>
    </row>
    <row r="2" spans="1:12" s="64" customFormat="1" x14ac:dyDescent="0.2">
      <c r="A2" s="141">
        <v>0</v>
      </c>
      <c r="K2" s="66"/>
      <c r="L2" s="66"/>
    </row>
    <row r="3" spans="1:12" ht="15" x14ac:dyDescent="0.25">
      <c r="A3" s="14">
        <v>43507</v>
      </c>
      <c r="B3" s="15" t="s">
        <v>933</v>
      </c>
      <c r="C3" s="29" t="s">
        <v>11</v>
      </c>
      <c r="D3" s="116" t="s">
        <v>1040</v>
      </c>
      <c r="E3" s="116" t="s">
        <v>1041</v>
      </c>
      <c r="F3" s="116" t="s">
        <v>1042</v>
      </c>
      <c r="G3" s="116" t="s">
        <v>1043</v>
      </c>
      <c r="H3" s="116" t="s">
        <v>1039</v>
      </c>
      <c r="I3" s="15" t="s">
        <v>53</v>
      </c>
      <c r="J3" s="15"/>
      <c r="K3" s="31"/>
      <c r="L3" s="31"/>
    </row>
    <row r="4" spans="1:12" x14ac:dyDescent="0.2">
      <c r="A4" s="4">
        <v>1</v>
      </c>
      <c r="B4" s="37" t="s">
        <v>934</v>
      </c>
      <c r="C4" s="2">
        <v>38</v>
      </c>
      <c r="D4" s="114"/>
      <c r="E4" s="114"/>
      <c r="F4" s="114"/>
      <c r="G4" s="114"/>
      <c r="H4" s="114">
        <f t="shared" ref="H4:H8" si="0">C4-(SUM(D4:G4))</f>
        <v>38</v>
      </c>
      <c r="J4" s="16"/>
    </row>
    <row r="5" spans="1:12" x14ac:dyDescent="0.2">
      <c r="A5" s="4">
        <v>2</v>
      </c>
      <c r="B5" s="37" t="s">
        <v>935</v>
      </c>
      <c r="C5" s="2">
        <v>38</v>
      </c>
      <c r="D5" s="114"/>
      <c r="E5" s="114"/>
      <c r="F5" s="114"/>
      <c r="G5" s="114"/>
      <c r="H5" s="114">
        <f t="shared" si="0"/>
        <v>38</v>
      </c>
      <c r="J5" s="16"/>
    </row>
    <row r="6" spans="1:12" x14ac:dyDescent="0.2">
      <c r="A6" s="1999">
        <v>3</v>
      </c>
      <c r="B6" s="2000" t="s">
        <v>936</v>
      </c>
      <c r="C6" s="2001">
        <v>0</v>
      </c>
      <c r="D6" s="2001"/>
      <c r="E6" s="2001"/>
      <c r="F6" s="2001"/>
      <c r="G6" s="2001"/>
      <c r="H6" s="2001">
        <f t="shared" si="0"/>
        <v>0</v>
      </c>
    </row>
    <row r="7" spans="1:12" x14ac:dyDescent="0.2">
      <c r="A7" s="4">
        <v>4</v>
      </c>
      <c r="B7" s="37" t="s">
        <v>3677</v>
      </c>
      <c r="C7" s="2">
        <v>38</v>
      </c>
      <c r="D7" s="114"/>
      <c r="E7" s="114"/>
      <c r="F7" s="114"/>
      <c r="G7" s="114"/>
      <c r="H7" s="114">
        <f t="shared" si="0"/>
        <v>38</v>
      </c>
      <c r="J7" s="16"/>
      <c r="K7" s="32"/>
    </row>
    <row r="8" spans="1:12" x14ac:dyDescent="0.2">
      <c r="A8" s="4">
        <v>5</v>
      </c>
      <c r="B8" s="37" t="s">
        <v>937</v>
      </c>
      <c r="C8" s="2">
        <v>38</v>
      </c>
      <c r="D8" s="114"/>
      <c r="E8" s="114"/>
      <c r="F8" s="114"/>
      <c r="G8" s="114"/>
      <c r="H8" s="114">
        <f t="shared" si="0"/>
        <v>38</v>
      </c>
      <c r="J8" s="16"/>
    </row>
    <row r="9" spans="1:12" x14ac:dyDescent="0.2">
      <c r="A9" s="4">
        <v>6</v>
      </c>
      <c r="B9" s="37" t="s">
        <v>3502</v>
      </c>
      <c r="C9" s="2">
        <v>38</v>
      </c>
      <c r="D9" s="117"/>
      <c r="E9" s="114"/>
      <c r="F9" s="114"/>
      <c r="G9" s="114"/>
      <c r="H9" s="114">
        <f t="shared" ref="H9:H13" si="1">C9-(SUM(D9:G9))</f>
        <v>38</v>
      </c>
      <c r="J9" s="16"/>
    </row>
    <row r="10" spans="1:12" x14ac:dyDescent="0.2">
      <c r="A10" s="4">
        <v>7</v>
      </c>
      <c r="B10" s="37" t="s">
        <v>1233</v>
      </c>
      <c r="C10" s="38">
        <v>38</v>
      </c>
      <c r="D10" s="117"/>
      <c r="E10" s="114"/>
      <c r="F10" s="114"/>
      <c r="G10" s="114"/>
      <c r="H10" s="114">
        <f t="shared" si="1"/>
        <v>38</v>
      </c>
      <c r="J10" s="16"/>
      <c r="K10" s="38"/>
      <c r="L10" s="38"/>
    </row>
    <row r="11" spans="1:12" x14ac:dyDescent="0.2">
      <c r="A11" s="4">
        <v>8</v>
      </c>
      <c r="B11" s="37" t="s">
        <v>1234</v>
      </c>
      <c r="C11" s="38">
        <v>38</v>
      </c>
      <c r="D11" s="117"/>
      <c r="E11" s="114"/>
      <c r="F11" s="114">
        <v>4</v>
      </c>
      <c r="G11" s="114"/>
      <c r="H11" s="114">
        <f t="shared" si="1"/>
        <v>34</v>
      </c>
      <c r="J11" s="45"/>
      <c r="K11" s="38"/>
      <c r="L11" s="38"/>
    </row>
    <row r="12" spans="1:12" x14ac:dyDescent="0.2">
      <c r="A12" s="4">
        <v>9</v>
      </c>
      <c r="B12" s="37" t="s">
        <v>4890</v>
      </c>
      <c r="C12" s="38">
        <v>38</v>
      </c>
      <c r="D12" s="117"/>
      <c r="E12" s="114"/>
      <c r="F12" s="114"/>
      <c r="G12" s="114"/>
      <c r="H12" s="114">
        <f t="shared" si="1"/>
        <v>38</v>
      </c>
      <c r="J12" s="16"/>
      <c r="K12" s="38"/>
      <c r="L12" s="38"/>
    </row>
    <row r="13" spans="1:12" x14ac:dyDescent="0.2">
      <c r="A13" s="4">
        <v>10</v>
      </c>
      <c r="B13" s="37" t="s">
        <v>3163</v>
      </c>
      <c r="C13" s="38">
        <v>38</v>
      </c>
      <c r="D13" s="117"/>
      <c r="E13" s="114">
        <v>0</v>
      </c>
      <c r="F13" s="114"/>
      <c r="G13" s="114"/>
      <c r="H13" s="171">
        <f t="shared" si="1"/>
        <v>38</v>
      </c>
      <c r="J13" s="16"/>
      <c r="K13" s="38"/>
      <c r="L13" s="38"/>
    </row>
    <row r="14" spans="1:12" x14ac:dyDescent="0.2">
      <c r="A14" s="4">
        <v>11</v>
      </c>
      <c r="B14" s="37" t="s">
        <v>3295</v>
      </c>
      <c r="C14" s="38">
        <v>38</v>
      </c>
      <c r="D14" s="117">
        <v>8.25</v>
      </c>
      <c r="E14" s="173">
        <v>29.75</v>
      </c>
      <c r="F14" s="114"/>
      <c r="G14" s="114"/>
      <c r="H14" s="114">
        <f t="shared" ref="H14:H18" si="2">C14-(SUM(D14:G14))</f>
        <v>0</v>
      </c>
      <c r="J14" s="16"/>
      <c r="K14" s="38"/>
      <c r="L14" s="38"/>
    </row>
    <row r="15" spans="1:12" x14ac:dyDescent="0.2">
      <c r="A15" s="4">
        <v>12</v>
      </c>
      <c r="B15" s="37" t="s">
        <v>3673</v>
      </c>
      <c r="C15" s="38">
        <v>38</v>
      </c>
      <c r="D15" s="117">
        <v>0</v>
      </c>
      <c r="E15" s="114"/>
      <c r="F15" s="114"/>
      <c r="G15" s="114"/>
      <c r="H15" s="114">
        <f t="shared" si="2"/>
        <v>38</v>
      </c>
      <c r="J15" s="16"/>
      <c r="K15" s="38"/>
      <c r="L15" s="38"/>
    </row>
    <row r="16" spans="1:12" x14ac:dyDescent="0.2">
      <c r="A16" s="4">
        <v>13</v>
      </c>
      <c r="B16" s="37" t="s">
        <v>4477</v>
      </c>
      <c r="C16" s="162">
        <v>38</v>
      </c>
      <c r="D16" s="117">
        <v>10</v>
      </c>
      <c r="E16" s="162"/>
      <c r="F16" s="162"/>
      <c r="G16" s="162"/>
      <c r="H16" s="162">
        <f t="shared" si="2"/>
        <v>28</v>
      </c>
      <c r="J16" s="39"/>
      <c r="K16" s="162"/>
      <c r="L16" s="162"/>
    </row>
    <row r="17" spans="1:12" x14ac:dyDescent="0.2">
      <c r="A17" s="4">
        <v>14</v>
      </c>
      <c r="B17" s="37" t="s">
        <v>4478</v>
      </c>
      <c r="C17" s="162">
        <v>38</v>
      </c>
      <c r="D17" s="117">
        <v>10</v>
      </c>
      <c r="E17" s="162"/>
      <c r="F17" s="162"/>
      <c r="G17" s="162"/>
      <c r="H17" s="162">
        <f t="shared" si="2"/>
        <v>28</v>
      </c>
      <c r="J17" s="39"/>
      <c r="K17" s="162"/>
      <c r="L17" s="162"/>
    </row>
    <row r="18" spans="1:12" x14ac:dyDescent="0.2">
      <c r="A18" s="4">
        <v>15</v>
      </c>
      <c r="B18" s="37" t="s">
        <v>4819</v>
      </c>
      <c r="C18" s="170">
        <v>38</v>
      </c>
      <c r="D18" s="117">
        <v>0</v>
      </c>
      <c r="E18" s="170">
        <v>28</v>
      </c>
      <c r="F18" s="170">
        <v>10</v>
      </c>
      <c r="G18" s="170"/>
      <c r="H18" s="170">
        <f t="shared" si="2"/>
        <v>0</v>
      </c>
      <c r="J18" s="39"/>
      <c r="K18" s="170"/>
      <c r="L18" s="170"/>
    </row>
    <row r="19" spans="1:12" x14ac:dyDescent="0.2">
      <c r="A19" s="4">
        <v>16</v>
      </c>
      <c r="B19" s="37" t="s">
        <v>4947</v>
      </c>
      <c r="C19" s="175">
        <v>38</v>
      </c>
      <c r="D19" s="117">
        <v>0</v>
      </c>
      <c r="E19" s="175">
        <v>0</v>
      </c>
      <c r="F19" s="175">
        <v>8</v>
      </c>
      <c r="G19" s="175"/>
      <c r="H19" s="175">
        <f>C19-(SUM(D19:G19))</f>
        <v>30</v>
      </c>
      <c r="J19" s="39"/>
      <c r="K19" s="175"/>
      <c r="L19" s="175"/>
    </row>
    <row r="20" spans="1:12" x14ac:dyDescent="0.2">
      <c r="A20" s="4">
        <v>17</v>
      </c>
      <c r="B20" s="37" t="s">
        <v>5823</v>
      </c>
      <c r="C20" s="201">
        <v>38</v>
      </c>
      <c r="D20" s="117">
        <v>0</v>
      </c>
      <c r="E20" s="201">
        <v>38</v>
      </c>
      <c r="F20" s="201">
        <v>0</v>
      </c>
      <c r="G20" s="201"/>
      <c r="H20" s="201">
        <f t="shared" ref="H20:H21" si="3">C20-(SUM(D20:G20))</f>
        <v>0</v>
      </c>
      <c r="J20" s="39"/>
      <c r="K20" s="201"/>
      <c r="L20" s="201"/>
    </row>
    <row r="21" spans="1:12" x14ac:dyDescent="0.2">
      <c r="A21" s="4">
        <v>18</v>
      </c>
      <c r="B21" s="37" t="s">
        <v>6805</v>
      </c>
      <c r="C21" s="1998">
        <v>38</v>
      </c>
      <c r="D21" s="117">
        <v>19</v>
      </c>
      <c r="E21" s="1998">
        <v>0</v>
      </c>
      <c r="F21" s="1998">
        <v>0</v>
      </c>
      <c r="G21" s="1998"/>
      <c r="H21" s="1998">
        <f t="shared" si="3"/>
        <v>19</v>
      </c>
      <c r="J21" s="39"/>
      <c r="K21" s="1998"/>
      <c r="L21" s="1998"/>
    </row>
    <row r="22" spans="1:12" x14ac:dyDescent="0.2">
      <c r="A22" s="4">
        <v>19</v>
      </c>
      <c r="B22" s="37" t="s">
        <v>7309</v>
      </c>
      <c r="C22" s="172">
        <v>38</v>
      </c>
      <c r="D22" s="117">
        <v>38</v>
      </c>
      <c r="E22" s="172">
        <v>0</v>
      </c>
      <c r="F22" s="172">
        <v>0</v>
      </c>
      <c r="G22" s="172"/>
      <c r="H22" s="172">
        <f t="shared" ref="H22" si="4">C22-(SUM(D22:G22))</f>
        <v>0</v>
      </c>
      <c r="J22" s="39"/>
      <c r="K22" s="172"/>
      <c r="L22" s="172"/>
    </row>
    <row r="23" spans="1:12" x14ac:dyDescent="0.2">
      <c r="A23" s="4"/>
      <c r="C23" s="17"/>
      <c r="D23" s="17"/>
      <c r="E23" s="17"/>
      <c r="F23" s="17"/>
      <c r="G23" s="17"/>
      <c r="H23" s="162"/>
      <c r="J23" s="16"/>
    </row>
    <row r="24" spans="1:12" ht="13.5" thickBot="1" x14ac:dyDescent="0.25">
      <c r="A24" s="4"/>
      <c r="C24" s="2"/>
      <c r="J24" s="16"/>
    </row>
    <row r="25" spans="1:12" ht="15.75" thickBot="1" x14ac:dyDescent="0.3">
      <c r="A25" s="4"/>
      <c r="C25" s="18">
        <f t="shared" ref="C25:H25" si="5">SUM(C4:C24)</f>
        <v>684</v>
      </c>
      <c r="D25" s="24">
        <f t="shared" si="5"/>
        <v>85.25</v>
      </c>
      <c r="E25" s="28">
        <f t="shared" si="5"/>
        <v>95.75</v>
      </c>
      <c r="F25" s="24">
        <f t="shared" si="5"/>
        <v>22</v>
      </c>
      <c r="G25" s="24">
        <f t="shared" si="5"/>
        <v>0</v>
      </c>
      <c r="H25" s="154">
        <f t="shared" si="5"/>
        <v>481</v>
      </c>
      <c r="I25" s="155" t="s">
        <v>1400</v>
      </c>
    </row>
    <row r="26" spans="1:12" ht="15" x14ac:dyDescent="0.25">
      <c r="A26" s="4"/>
      <c r="C26" s="18"/>
      <c r="D26" s="24"/>
      <c r="E26" s="28"/>
      <c r="F26" s="24"/>
      <c r="G26" s="24"/>
    </row>
    <row r="27" spans="1:12" x14ac:dyDescent="0.2">
      <c r="A27" s="4"/>
      <c r="C27" s="2"/>
      <c r="I27" t="s">
        <v>1102</v>
      </c>
      <c r="J27">
        <v>1</v>
      </c>
    </row>
    <row r="28" spans="1:12" x14ac:dyDescent="0.2">
      <c r="A28" s="4"/>
      <c r="C28" s="2"/>
      <c r="I28" t="s">
        <v>1096</v>
      </c>
      <c r="J28">
        <v>1.25</v>
      </c>
    </row>
    <row r="29" spans="1:12" x14ac:dyDescent="0.2">
      <c r="A29" s="4"/>
      <c r="C29" s="114"/>
      <c r="K29" s="114"/>
      <c r="L29" s="114"/>
    </row>
    <row r="30" spans="1:12" x14ac:dyDescent="0.2">
      <c r="A30" s="4"/>
      <c r="C30" s="9"/>
      <c r="I30" t="s">
        <v>1097</v>
      </c>
      <c r="J30">
        <v>2</v>
      </c>
    </row>
    <row r="31" spans="1:12" ht="15" x14ac:dyDescent="0.25">
      <c r="A31" s="4"/>
      <c r="C31" s="153"/>
      <c r="I31" t="s">
        <v>1098</v>
      </c>
      <c r="J31">
        <v>0.5</v>
      </c>
    </row>
    <row r="32" spans="1:12" x14ac:dyDescent="0.2">
      <c r="A32" s="4"/>
      <c r="C32" s="2"/>
      <c r="I32" t="s">
        <v>1099</v>
      </c>
      <c r="J32">
        <v>5</v>
      </c>
    </row>
    <row r="33" spans="1:12" x14ac:dyDescent="0.2">
      <c r="A33" s="4"/>
      <c r="C33" s="2"/>
      <c r="I33" t="s">
        <v>1100</v>
      </c>
      <c r="J33">
        <v>5</v>
      </c>
    </row>
    <row r="34" spans="1:12" x14ac:dyDescent="0.2">
      <c r="A34" s="4"/>
      <c r="C34" s="2"/>
      <c r="I34" t="s">
        <v>1101</v>
      </c>
      <c r="J34">
        <v>2</v>
      </c>
    </row>
    <row r="35" spans="1:12" x14ac:dyDescent="0.2">
      <c r="A35" s="4"/>
      <c r="C35" s="2"/>
      <c r="I35" t="s">
        <v>1103</v>
      </c>
      <c r="J35">
        <v>2</v>
      </c>
    </row>
    <row r="36" spans="1:12" x14ac:dyDescent="0.2">
      <c r="A36" s="4"/>
      <c r="C36" s="2"/>
      <c r="I36" t="s">
        <v>1104</v>
      </c>
      <c r="J36">
        <v>5</v>
      </c>
    </row>
    <row r="37" spans="1:12" x14ac:dyDescent="0.2">
      <c r="A37" s="4"/>
      <c r="C37" s="2"/>
      <c r="I37" t="s">
        <v>1105</v>
      </c>
      <c r="J37">
        <v>1.5</v>
      </c>
    </row>
    <row r="38" spans="1:12" x14ac:dyDescent="0.2">
      <c r="A38" s="4"/>
      <c r="C38" s="44"/>
      <c r="I38" t="s">
        <v>1956</v>
      </c>
      <c r="J38">
        <v>4</v>
      </c>
      <c r="K38" s="44"/>
      <c r="L38" s="44"/>
    </row>
    <row r="39" spans="1:12" x14ac:dyDescent="0.2">
      <c r="A39" s="4"/>
      <c r="C39" s="2"/>
      <c r="I39" t="s">
        <v>1106</v>
      </c>
      <c r="J39">
        <v>2</v>
      </c>
    </row>
    <row r="40" spans="1:12" x14ac:dyDescent="0.2">
      <c r="A40" s="4"/>
      <c r="C40" s="9"/>
      <c r="I40" t="s">
        <v>1107</v>
      </c>
      <c r="J40">
        <v>5</v>
      </c>
    </row>
    <row r="41" spans="1:12" ht="15" x14ac:dyDescent="0.25">
      <c r="A41" s="4"/>
      <c r="C41" s="153"/>
    </row>
    <row r="42" spans="1:12" ht="15" x14ac:dyDescent="0.25">
      <c r="A42" s="4"/>
      <c r="C42" s="18"/>
      <c r="J42" s="108">
        <f>SUM(J27:J41)</f>
        <v>36.25</v>
      </c>
      <c r="K42" s="46"/>
      <c r="L42" s="46"/>
    </row>
    <row r="43" spans="1:12" ht="15" x14ac:dyDescent="0.25">
      <c r="A43" s="4"/>
      <c r="C43" s="18"/>
      <c r="K43" s="46"/>
      <c r="L43" s="46"/>
    </row>
    <row r="44" spans="1:12" ht="15" x14ac:dyDescent="0.25">
      <c r="A44" s="4"/>
      <c r="C44" s="18"/>
      <c r="K44" s="46"/>
      <c r="L44" s="46"/>
    </row>
    <row r="45" spans="1:12" ht="15" x14ac:dyDescent="0.25">
      <c r="A45" s="4"/>
      <c r="C45" s="18"/>
      <c r="K45" s="47"/>
      <c r="L45" s="47"/>
    </row>
    <row r="46" spans="1:12" x14ac:dyDescent="0.2">
      <c r="A46" s="4"/>
      <c r="C46" s="2"/>
    </row>
    <row r="47" spans="1:12" x14ac:dyDescent="0.2">
      <c r="A47" s="4"/>
      <c r="C47" s="33"/>
    </row>
    <row r="48" spans="1:12" x14ac:dyDescent="0.2">
      <c r="J48" s="34"/>
    </row>
    <row r="51" spans="1:12" x14ac:dyDescent="0.2">
      <c r="A51" s="22"/>
      <c r="C51" s="20"/>
      <c r="J51" s="39"/>
    </row>
    <row r="52" spans="1:12" x14ac:dyDescent="0.2">
      <c r="I52" s="39"/>
      <c r="J52" s="39"/>
      <c r="K52" s="46"/>
      <c r="L52" s="46"/>
    </row>
    <row r="53" spans="1:12" x14ac:dyDescent="0.2">
      <c r="J53" s="39"/>
      <c r="K53" s="51"/>
      <c r="L53" s="51"/>
    </row>
    <row r="54" spans="1:12" x14ac:dyDescent="0.2">
      <c r="K54" s="58"/>
      <c r="L54" s="58"/>
    </row>
    <row r="55" spans="1:12" x14ac:dyDescent="0.2">
      <c r="J55" s="39"/>
      <c r="K55" s="87"/>
      <c r="L55" s="87"/>
    </row>
    <row r="56" spans="1:12" x14ac:dyDescent="0.2">
      <c r="K56" s="100"/>
      <c r="L56" s="100"/>
    </row>
    <row r="57" spans="1:12" x14ac:dyDescent="0.2">
      <c r="I57" s="39"/>
    </row>
    <row r="58" spans="1:12" x14ac:dyDescent="0.2">
      <c r="K58" s="125"/>
      <c r="L58" s="125"/>
    </row>
    <row r="59" spans="1:12" x14ac:dyDescent="0.2">
      <c r="B59" s="37"/>
      <c r="I59" s="39"/>
    </row>
  </sheetData>
  <customSheetViews>
    <customSheetView guid="{2B955BE0-C0D7-4178-BB91-BB50E7E2B647}">
      <selection sqref="A1:J42"/>
      <pageMargins left="0.25" right="0.25" top="0.75" bottom="0.75" header="0.3" footer="0.3"/>
      <pageSetup paperSize="8" orientation="landscape" r:id="rId1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2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3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4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5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6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7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8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9"/>
    </customSheetView>
    <customSheetView guid="{22CDCF1B-A998-4C66-A90E-5BC54F71D148}">
      <selection activeCell="Q179" sqref="Q179"/>
      <pageMargins left="0.7" right="0.7" top="0.75" bottom="0.75" header="0.3" footer="0.3"/>
      <pageSetup paperSize="9" orientation="portrait" horizontalDpi="0" verticalDpi="0" r:id="rId10"/>
    </customSheetView>
  </customSheetViews>
  <pageMargins left="0.7" right="0.7" top="0.75" bottom="0.75" header="0.3" footer="0.3"/>
  <pageSetup paperSize="9" scale="85" orientation="landscape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12"/>
  <dimension ref="A1:J428"/>
  <sheetViews>
    <sheetView topLeftCell="A394" workbookViewId="0">
      <selection activeCell="J413" sqref="J413"/>
    </sheetView>
  </sheetViews>
  <sheetFormatPr defaultRowHeight="12.75" x14ac:dyDescent="0.2"/>
  <cols>
    <col min="1" max="1" width="15.5703125" style="1" customWidth="1"/>
    <col min="2" max="2" width="20.5703125" style="89" customWidth="1"/>
    <col min="3" max="3" width="49.42578125" style="1" customWidth="1"/>
    <col min="4" max="4" width="37.5703125" style="1" customWidth="1"/>
    <col min="5" max="5" width="24.85546875" style="1" customWidth="1"/>
  </cols>
  <sheetData>
    <row r="1" spans="1:9" s="61" customFormat="1" x14ac:dyDescent="0.2">
      <c r="A1" s="128" t="s">
        <v>2042</v>
      </c>
      <c r="B1" s="129"/>
      <c r="C1" s="130"/>
      <c r="D1" s="130"/>
      <c r="E1" s="130"/>
    </row>
    <row r="2" spans="1:9" s="64" customFormat="1" x14ac:dyDescent="0.2">
      <c r="A2" s="131" t="s">
        <v>14</v>
      </c>
      <c r="B2" s="132"/>
      <c r="C2" s="133" t="s">
        <v>1</v>
      </c>
      <c r="D2" s="133" t="s">
        <v>1661</v>
      </c>
      <c r="E2" s="133" t="s">
        <v>1663</v>
      </c>
    </row>
    <row r="3" spans="1:9" x14ac:dyDescent="0.2">
      <c r="A3" s="134"/>
      <c r="B3" s="135"/>
      <c r="D3" s="136"/>
    </row>
    <row r="4" spans="1:9" x14ac:dyDescent="0.2">
      <c r="A4" s="8">
        <v>2016363</v>
      </c>
      <c r="C4" s="1" t="s">
        <v>1660</v>
      </c>
      <c r="D4" s="1" t="s">
        <v>1662</v>
      </c>
      <c r="E4" s="123">
        <v>37.799999999999997</v>
      </c>
    </row>
    <row r="5" spans="1:9" x14ac:dyDescent="0.2">
      <c r="A5" s="1">
        <v>2016378</v>
      </c>
      <c r="C5" s="1" t="s">
        <v>1667</v>
      </c>
      <c r="D5" s="1" t="s">
        <v>1666</v>
      </c>
      <c r="E5" s="123">
        <v>12.21</v>
      </c>
      <c r="I5" s="1"/>
    </row>
    <row r="6" spans="1:9" x14ac:dyDescent="0.2">
      <c r="A6" s="1">
        <v>2016077</v>
      </c>
      <c r="C6" s="1" t="s">
        <v>1912</v>
      </c>
      <c r="D6" s="1" t="s">
        <v>1671</v>
      </c>
      <c r="E6" s="123">
        <v>13.07</v>
      </c>
      <c r="I6" s="1"/>
    </row>
    <row r="7" spans="1:9" x14ac:dyDescent="0.2">
      <c r="A7" s="1">
        <v>2016380</v>
      </c>
      <c r="C7" s="1" t="s">
        <v>1913</v>
      </c>
      <c r="D7" s="1" t="s">
        <v>1702</v>
      </c>
      <c r="E7" s="123">
        <v>50.95</v>
      </c>
    </row>
    <row r="8" spans="1:9" x14ac:dyDescent="0.2">
      <c r="A8" s="1">
        <v>2016346</v>
      </c>
      <c r="C8" s="1" t="s">
        <v>1914</v>
      </c>
      <c r="D8" s="1" t="s">
        <v>1702</v>
      </c>
      <c r="E8" s="123">
        <v>28.46</v>
      </c>
    </row>
    <row r="9" spans="1:9" x14ac:dyDescent="0.2">
      <c r="A9" s="1">
        <v>2016553</v>
      </c>
      <c r="B9" s="89" t="s">
        <v>1472</v>
      </c>
      <c r="C9" s="1" t="s">
        <v>1915</v>
      </c>
      <c r="D9" s="1" t="s">
        <v>1671</v>
      </c>
      <c r="E9" s="95">
        <v>49.03</v>
      </c>
      <c r="F9" s="30"/>
      <c r="G9" s="30"/>
    </row>
    <row r="10" spans="1:9" x14ac:dyDescent="0.2">
      <c r="A10" s="1">
        <v>2016214</v>
      </c>
      <c r="B10" s="89" t="s">
        <v>1728</v>
      </c>
      <c r="C10" s="1" t="s">
        <v>1725</v>
      </c>
      <c r="D10" s="1" t="s">
        <v>1726</v>
      </c>
      <c r="E10" s="95">
        <v>436.8</v>
      </c>
      <c r="F10" s="56" t="s">
        <v>1727</v>
      </c>
      <c r="G10" s="57">
        <v>42633</v>
      </c>
    </row>
    <row r="11" spans="1:9" x14ac:dyDescent="0.2">
      <c r="A11" s="1">
        <v>2016282</v>
      </c>
      <c r="C11" s="1" t="s">
        <v>1916</v>
      </c>
      <c r="D11" s="1" t="s">
        <v>1742</v>
      </c>
      <c r="E11" s="95">
        <v>15.44</v>
      </c>
    </row>
    <row r="12" spans="1:9" x14ac:dyDescent="0.2">
      <c r="A12" s="1">
        <v>2016408</v>
      </c>
      <c r="C12" s="1" t="s">
        <v>1917</v>
      </c>
      <c r="D12" s="1" t="s">
        <v>1743</v>
      </c>
      <c r="E12" s="95">
        <v>39.26</v>
      </c>
    </row>
    <row r="13" spans="1:9" x14ac:dyDescent="0.2">
      <c r="A13" s="1">
        <v>2016543</v>
      </c>
      <c r="B13" s="89" t="s">
        <v>1472</v>
      </c>
      <c r="C13" s="1" t="s">
        <v>1918</v>
      </c>
      <c r="D13" s="1" t="s">
        <v>1671</v>
      </c>
      <c r="E13" s="95">
        <v>89.58</v>
      </c>
    </row>
    <row r="14" spans="1:9" x14ac:dyDescent="0.2">
      <c r="A14" s="1">
        <v>2016461</v>
      </c>
      <c r="B14" s="89" t="s">
        <v>1752</v>
      </c>
      <c r="C14" s="1" t="s">
        <v>1919</v>
      </c>
      <c r="D14" s="1" t="s">
        <v>1753</v>
      </c>
      <c r="E14" s="95">
        <v>10.24</v>
      </c>
    </row>
    <row r="15" spans="1:9" x14ac:dyDescent="0.2">
      <c r="A15" s="1">
        <v>20146461</v>
      </c>
      <c r="B15" s="89" t="s">
        <v>1752</v>
      </c>
      <c r="C15" s="1" t="s">
        <v>1920</v>
      </c>
      <c r="D15" s="1" t="s">
        <v>1753</v>
      </c>
      <c r="E15" s="95">
        <v>31.12</v>
      </c>
    </row>
    <row r="16" spans="1:9" x14ac:dyDescent="0.2">
      <c r="A16" s="1">
        <v>2016524</v>
      </c>
      <c r="B16" s="89" t="s">
        <v>1790</v>
      </c>
      <c r="C16" s="1" t="s">
        <v>1921</v>
      </c>
      <c r="D16" s="1" t="s">
        <v>1791</v>
      </c>
      <c r="E16" s="95">
        <v>464.88</v>
      </c>
    </row>
    <row r="17" spans="1:5" x14ac:dyDescent="0.2">
      <c r="A17" s="1">
        <v>2016537</v>
      </c>
      <c r="B17" s="89" t="s">
        <v>1884</v>
      </c>
      <c r="C17" s="1" t="s">
        <v>1922</v>
      </c>
      <c r="D17" s="1" t="s">
        <v>1957</v>
      </c>
      <c r="E17" s="95">
        <v>38.299999999999997</v>
      </c>
    </row>
    <row r="18" spans="1:5" x14ac:dyDescent="0.2">
      <c r="A18" s="1">
        <v>2016537</v>
      </c>
      <c r="B18" s="89" t="s">
        <v>1884</v>
      </c>
      <c r="C18" s="1" t="s">
        <v>1923</v>
      </c>
      <c r="D18" s="1" t="s">
        <v>1885</v>
      </c>
      <c r="E18" s="95">
        <v>24.13</v>
      </c>
    </row>
    <row r="19" spans="1:5" x14ac:dyDescent="0.2">
      <c r="A19" s="1">
        <v>2016537</v>
      </c>
      <c r="B19" s="89" t="s">
        <v>1884</v>
      </c>
      <c r="C19" s="1" t="s">
        <v>1924</v>
      </c>
      <c r="D19" s="1" t="s">
        <v>1885</v>
      </c>
      <c r="E19" s="95">
        <v>28.19</v>
      </c>
    </row>
    <row r="20" spans="1:5" x14ac:dyDescent="0.2">
      <c r="A20" s="1">
        <v>2016537</v>
      </c>
      <c r="B20" s="89" t="s">
        <v>1884</v>
      </c>
      <c r="C20" s="1" t="s">
        <v>1925</v>
      </c>
      <c r="D20" s="1" t="s">
        <v>1885</v>
      </c>
      <c r="E20" s="95">
        <v>24.13</v>
      </c>
    </row>
    <row r="21" spans="1:5" x14ac:dyDescent="0.2">
      <c r="A21" s="1">
        <v>2016537</v>
      </c>
      <c r="B21" s="89" t="s">
        <v>1884</v>
      </c>
      <c r="C21" s="1" t="s">
        <v>1926</v>
      </c>
      <c r="D21" s="1" t="s">
        <v>1885</v>
      </c>
      <c r="E21" s="95">
        <v>48.95</v>
      </c>
    </row>
    <row r="22" spans="1:5" x14ac:dyDescent="0.2">
      <c r="A22" s="1">
        <v>2016537</v>
      </c>
      <c r="B22" s="89" t="s">
        <v>1884</v>
      </c>
      <c r="C22" s="1" t="s">
        <v>1927</v>
      </c>
      <c r="D22" s="1" t="s">
        <v>1885</v>
      </c>
      <c r="E22" s="95">
        <v>26.73</v>
      </c>
    </row>
    <row r="23" spans="1:5" x14ac:dyDescent="0.2">
      <c r="A23" s="1" t="s">
        <v>1888</v>
      </c>
      <c r="C23" s="1" t="s">
        <v>1891</v>
      </c>
      <c r="D23" s="1" t="s">
        <v>1889</v>
      </c>
      <c r="E23" s="95">
        <v>329</v>
      </c>
    </row>
    <row r="24" spans="1:5" x14ac:dyDescent="0.2">
      <c r="A24" s="1" t="s">
        <v>1890</v>
      </c>
      <c r="C24" s="1" t="s">
        <v>1891</v>
      </c>
      <c r="D24" s="1" t="s">
        <v>1889</v>
      </c>
      <c r="E24" s="95">
        <v>328</v>
      </c>
    </row>
    <row r="25" spans="1:5" x14ac:dyDescent="0.2">
      <c r="A25" s="1">
        <v>2016505</v>
      </c>
      <c r="B25" s="89" t="s">
        <v>1836</v>
      </c>
      <c r="C25" s="1" t="s">
        <v>1911</v>
      </c>
      <c r="D25" s="1" t="s">
        <v>1753</v>
      </c>
      <c r="E25" s="95">
        <v>24.51</v>
      </c>
    </row>
    <row r="26" spans="1:5" x14ac:dyDescent="0.2">
      <c r="A26" s="1">
        <v>2016448</v>
      </c>
      <c r="B26" s="89">
        <v>566616</v>
      </c>
      <c r="C26" s="1" t="s">
        <v>1944</v>
      </c>
      <c r="D26" s="1" t="s">
        <v>1945</v>
      </c>
      <c r="E26" s="95">
        <v>36.83</v>
      </c>
    </row>
    <row r="27" spans="1:5" x14ac:dyDescent="0.2">
      <c r="A27" s="1">
        <v>2016438</v>
      </c>
      <c r="B27" s="89">
        <v>570616</v>
      </c>
      <c r="C27" s="1" t="s">
        <v>1946</v>
      </c>
      <c r="D27" s="1" t="s">
        <v>1947</v>
      </c>
      <c r="E27" s="95">
        <v>10.08</v>
      </c>
    </row>
    <row r="28" spans="1:5" x14ac:dyDescent="0.2">
      <c r="A28" s="1">
        <v>2016429</v>
      </c>
      <c r="B28" s="89" t="s">
        <v>1835</v>
      </c>
      <c r="C28" s="1" t="s">
        <v>1948</v>
      </c>
      <c r="D28" s="1" t="s">
        <v>1753</v>
      </c>
      <c r="E28" s="123">
        <v>8.1300000000000008</v>
      </c>
    </row>
    <row r="29" spans="1:5" x14ac:dyDescent="0.2">
      <c r="A29" s="1">
        <v>2016352</v>
      </c>
      <c r="B29" s="89">
        <v>597716</v>
      </c>
      <c r="C29" s="1" t="s">
        <v>1949</v>
      </c>
      <c r="D29" s="1" t="s">
        <v>1945</v>
      </c>
      <c r="E29" s="123">
        <v>40.21</v>
      </c>
    </row>
    <row r="30" spans="1:5" x14ac:dyDescent="0.2">
      <c r="A30" s="1">
        <v>2016469</v>
      </c>
      <c r="B30" s="89">
        <v>594816</v>
      </c>
      <c r="C30" s="1" t="s">
        <v>1950</v>
      </c>
      <c r="D30" s="1" t="s">
        <v>1951</v>
      </c>
      <c r="E30" s="123">
        <v>22.54</v>
      </c>
    </row>
    <row r="31" spans="1:5" x14ac:dyDescent="0.2">
      <c r="A31" s="1">
        <v>2016203</v>
      </c>
      <c r="B31" s="89">
        <v>574916</v>
      </c>
      <c r="C31" s="1" t="s">
        <v>1960</v>
      </c>
      <c r="D31" s="1" t="s">
        <v>1961</v>
      </c>
      <c r="E31" s="123">
        <v>80.84</v>
      </c>
    </row>
    <row r="32" spans="1:5" x14ac:dyDescent="0.2">
      <c r="A32" s="1">
        <v>2016477</v>
      </c>
      <c r="B32" s="89">
        <v>580716</v>
      </c>
      <c r="C32" s="1" t="s">
        <v>1972</v>
      </c>
      <c r="D32" s="1" t="s">
        <v>1973</v>
      </c>
      <c r="E32" s="123">
        <v>10.89</v>
      </c>
    </row>
    <row r="33" spans="1:5" x14ac:dyDescent="0.2">
      <c r="A33" s="1">
        <v>2016144</v>
      </c>
      <c r="B33" s="89" t="s">
        <v>1990</v>
      </c>
      <c r="C33" s="1" t="s">
        <v>1991</v>
      </c>
      <c r="D33" s="1" t="s">
        <v>1945</v>
      </c>
      <c r="E33" s="123">
        <v>99.15</v>
      </c>
    </row>
    <row r="34" spans="1:5" x14ac:dyDescent="0.2">
      <c r="A34" s="8" t="s">
        <v>2015</v>
      </c>
      <c r="C34" s="1" t="s">
        <v>2016</v>
      </c>
      <c r="D34" s="1" t="s">
        <v>2017</v>
      </c>
      <c r="E34" s="123">
        <v>18.899999999999999</v>
      </c>
    </row>
    <row r="36" spans="1:5" x14ac:dyDescent="0.2">
      <c r="A36" s="1">
        <v>2016601</v>
      </c>
      <c r="B36" s="89">
        <v>607016</v>
      </c>
      <c r="C36" s="1" t="s">
        <v>2046</v>
      </c>
      <c r="D36" s="1" t="s">
        <v>2047</v>
      </c>
      <c r="E36" s="123">
        <v>23.62</v>
      </c>
    </row>
    <row r="37" spans="1:5" x14ac:dyDescent="0.2">
      <c r="A37" s="1">
        <v>2016627</v>
      </c>
      <c r="B37" s="89" t="s">
        <v>2089</v>
      </c>
      <c r="C37" s="1" t="s">
        <v>2090</v>
      </c>
      <c r="D37" s="1" t="s">
        <v>2091</v>
      </c>
      <c r="E37" s="123">
        <v>26.78</v>
      </c>
    </row>
    <row r="38" spans="1:5" x14ac:dyDescent="0.2">
      <c r="A38" s="1">
        <v>2016617</v>
      </c>
      <c r="B38" s="89">
        <v>596316</v>
      </c>
      <c r="C38" s="1" t="s">
        <v>2118</v>
      </c>
      <c r="D38" s="1" t="s">
        <v>1945</v>
      </c>
      <c r="E38" s="123">
        <v>13.18</v>
      </c>
    </row>
    <row r="39" spans="1:5" x14ac:dyDescent="0.2">
      <c r="A39" s="1">
        <v>2016617</v>
      </c>
      <c r="B39" s="89">
        <v>596316</v>
      </c>
      <c r="C39" s="1" t="s">
        <v>2119</v>
      </c>
      <c r="D39" s="1" t="s">
        <v>1945</v>
      </c>
      <c r="E39" s="123">
        <v>14.54</v>
      </c>
    </row>
    <row r="40" spans="1:5" x14ac:dyDescent="0.2">
      <c r="A40" s="1">
        <v>2016617</v>
      </c>
      <c r="B40" s="89">
        <v>596316</v>
      </c>
      <c r="C40" s="1" t="s">
        <v>2120</v>
      </c>
      <c r="D40" s="1" t="s">
        <v>1945</v>
      </c>
      <c r="E40" s="123">
        <v>13.18</v>
      </c>
    </row>
    <row r="41" spans="1:5" x14ac:dyDescent="0.2">
      <c r="A41" s="1">
        <v>2016594</v>
      </c>
      <c r="B41" s="89">
        <v>608016</v>
      </c>
      <c r="C41" s="1" t="s">
        <v>2155</v>
      </c>
      <c r="D41" s="1" t="s">
        <v>1945</v>
      </c>
      <c r="E41" s="123">
        <v>39.590000000000003</v>
      </c>
    </row>
    <row r="42" spans="1:5" x14ac:dyDescent="0.2">
      <c r="A42" s="1">
        <v>2016594</v>
      </c>
      <c r="B42" s="89">
        <v>608016</v>
      </c>
      <c r="C42" s="1" t="s">
        <v>2156</v>
      </c>
      <c r="D42" s="1" t="s">
        <v>1945</v>
      </c>
      <c r="E42" s="123">
        <v>34.229999999999997</v>
      </c>
    </row>
    <row r="43" spans="1:5" x14ac:dyDescent="0.2">
      <c r="A43" s="8" t="s">
        <v>2015</v>
      </c>
      <c r="C43" s="1" t="s">
        <v>2171</v>
      </c>
      <c r="D43" s="1" t="s">
        <v>2271</v>
      </c>
    </row>
    <row r="44" spans="1:5" x14ac:dyDescent="0.2">
      <c r="A44" s="1">
        <v>2016641</v>
      </c>
      <c r="B44" s="89">
        <v>595817</v>
      </c>
      <c r="C44" s="1" t="s">
        <v>2186</v>
      </c>
      <c r="D44" s="1" t="s">
        <v>1945</v>
      </c>
      <c r="E44" s="123">
        <v>151.76</v>
      </c>
    </row>
    <row r="45" spans="1:5" x14ac:dyDescent="0.2">
      <c r="A45" s="1">
        <v>2016657</v>
      </c>
      <c r="B45" s="89">
        <v>523917</v>
      </c>
      <c r="C45" s="1" t="s">
        <v>2194</v>
      </c>
      <c r="D45" s="1" t="s">
        <v>1742</v>
      </c>
      <c r="E45" s="123">
        <v>9.57</v>
      </c>
    </row>
    <row r="46" spans="1:5" x14ac:dyDescent="0.2">
      <c r="A46" s="1">
        <v>2016635</v>
      </c>
      <c r="B46" s="89" t="s">
        <v>1908</v>
      </c>
      <c r="C46" s="1" t="s">
        <v>2195</v>
      </c>
      <c r="D46" s="1" t="s">
        <v>1742</v>
      </c>
      <c r="E46" s="123">
        <v>10.25</v>
      </c>
    </row>
    <row r="47" spans="1:5" x14ac:dyDescent="0.2">
      <c r="A47" s="1">
        <v>2016644</v>
      </c>
      <c r="B47" s="89">
        <v>523417</v>
      </c>
      <c r="C47" s="1" t="s">
        <v>2249</v>
      </c>
      <c r="D47" s="1" t="s">
        <v>2217</v>
      </c>
    </row>
    <row r="48" spans="1:5" x14ac:dyDescent="0.2">
      <c r="A48" s="1">
        <v>2016144</v>
      </c>
      <c r="B48" s="89" t="s">
        <v>2270</v>
      </c>
      <c r="C48" s="1" t="s">
        <v>2269</v>
      </c>
      <c r="D48" s="1" t="s">
        <v>2268</v>
      </c>
      <c r="E48" s="123">
        <v>122.59</v>
      </c>
    </row>
    <row r="49" spans="1:5" x14ac:dyDescent="0.2">
      <c r="A49" s="1">
        <v>2016077</v>
      </c>
      <c r="C49" s="1" t="s">
        <v>2321</v>
      </c>
      <c r="D49" s="1" t="s">
        <v>1472</v>
      </c>
      <c r="E49" s="123">
        <v>27.78</v>
      </c>
    </row>
    <row r="50" spans="1:5" x14ac:dyDescent="0.2">
      <c r="A50" s="8" t="s">
        <v>26</v>
      </c>
      <c r="C50" s="1" t="s">
        <v>2279</v>
      </c>
      <c r="D50" s="1" t="s">
        <v>2406</v>
      </c>
      <c r="E50" s="123">
        <v>145.19999999999999</v>
      </c>
    </row>
    <row r="51" spans="1:5" x14ac:dyDescent="0.2">
      <c r="A51" s="1" t="s">
        <v>2281</v>
      </c>
      <c r="C51" s="1" t="s">
        <v>2279</v>
      </c>
      <c r="D51" s="1" t="s">
        <v>2280</v>
      </c>
      <c r="E51" s="123">
        <v>386.35</v>
      </c>
    </row>
    <row r="52" spans="1:5" x14ac:dyDescent="0.2">
      <c r="A52" s="137">
        <v>2017</v>
      </c>
      <c r="B52" s="138"/>
      <c r="C52" s="137"/>
      <c r="D52" s="137"/>
      <c r="E52" s="137"/>
    </row>
    <row r="53" spans="1:5" x14ac:dyDescent="0.2">
      <c r="A53" s="1">
        <v>2016144</v>
      </c>
      <c r="B53" s="89" t="s">
        <v>2264</v>
      </c>
      <c r="C53" s="1" t="s">
        <v>2314</v>
      </c>
      <c r="D53" s="1" t="s">
        <v>2315</v>
      </c>
      <c r="E53" s="122">
        <v>12</v>
      </c>
    </row>
    <row r="54" spans="1:5" x14ac:dyDescent="0.2">
      <c r="A54" s="1">
        <v>2016759</v>
      </c>
      <c r="B54" s="89">
        <v>616917</v>
      </c>
      <c r="C54" s="1" t="s">
        <v>2331</v>
      </c>
      <c r="D54" s="1" t="s">
        <v>1742</v>
      </c>
      <c r="E54" s="123">
        <v>53.35</v>
      </c>
    </row>
    <row r="55" spans="1:5" x14ac:dyDescent="0.2">
      <c r="A55" s="8" t="s">
        <v>2015</v>
      </c>
      <c r="B55" s="89">
        <v>606816</v>
      </c>
      <c r="C55" s="1" t="s">
        <v>2343</v>
      </c>
      <c r="D55" s="1" t="s">
        <v>2344</v>
      </c>
      <c r="E55" s="123">
        <v>9.9600000000000009</v>
      </c>
    </row>
    <row r="56" spans="1:5" x14ac:dyDescent="0.2">
      <c r="A56" s="8">
        <v>2016779</v>
      </c>
      <c r="B56" s="89">
        <v>620217</v>
      </c>
      <c r="C56" s="1" t="s">
        <v>2365</v>
      </c>
      <c r="D56" s="1" t="s">
        <v>1742</v>
      </c>
      <c r="E56" s="123">
        <v>50.97</v>
      </c>
    </row>
    <row r="57" spans="1:5" x14ac:dyDescent="0.2">
      <c r="A57" s="1">
        <v>2016800</v>
      </c>
      <c r="B57" s="89" t="s">
        <v>2373</v>
      </c>
      <c r="C57" s="1" t="s">
        <v>2374</v>
      </c>
      <c r="D57" s="1" t="s">
        <v>2375</v>
      </c>
      <c r="E57" s="123">
        <v>33.880000000000003</v>
      </c>
    </row>
    <row r="58" spans="1:5" x14ac:dyDescent="0.2">
      <c r="A58" s="1">
        <v>2016764</v>
      </c>
      <c r="B58" s="89">
        <v>597117</v>
      </c>
      <c r="C58" s="1" t="s">
        <v>2392</v>
      </c>
      <c r="D58" s="1" t="s">
        <v>2393</v>
      </c>
      <c r="E58" s="95">
        <v>28.4</v>
      </c>
    </row>
    <row r="59" spans="1:5" x14ac:dyDescent="0.2">
      <c r="A59" s="1">
        <v>2017022</v>
      </c>
      <c r="C59" s="1" t="s">
        <v>2397</v>
      </c>
      <c r="D59" s="1" t="s">
        <v>1742</v>
      </c>
      <c r="E59" s="123">
        <v>11.69</v>
      </c>
    </row>
    <row r="60" spans="1:5" x14ac:dyDescent="0.2">
      <c r="A60" s="8" t="s">
        <v>26</v>
      </c>
      <c r="C60" s="1" t="s">
        <v>2279</v>
      </c>
      <c r="D60" s="1" t="s">
        <v>2404</v>
      </c>
      <c r="E60" s="123">
        <v>244.66</v>
      </c>
    </row>
    <row r="61" spans="1:5" x14ac:dyDescent="0.2">
      <c r="A61" s="8" t="s">
        <v>26</v>
      </c>
      <c r="C61" s="1" t="s">
        <v>2279</v>
      </c>
      <c r="D61" s="1" t="s">
        <v>2405</v>
      </c>
      <c r="E61" s="123">
        <v>84.7</v>
      </c>
    </row>
    <row r="62" spans="1:5" x14ac:dyDescent="0.2">
      <c r="A62" s="1">
        <v>2017011</v>
      </c>
      <c r="B62" s="89">
        <v>607817</v>
      </c>
      <c r="C62" s="1" t="s">
        <v>2410</v>
      </c>
      <c r="D62" s="1" t="s">
        <v>1742</v>
      </c>
      <c r="E62" s="123">
        <v>10.34</v>
      </c>
    </row>
    <row r="63" spans="1:5" x14ac:dyDescent="0.2">
      <c r="A63" s="1">
        <v>2017034</v>
      </c>
      <c r="B63" s="89">
        <v>628917</v>
      </c>
      <c r="C63" s="1" t="s">
        <v>2470</v>
      </c>
      <c r="D63" s="1" t="s">
        <v>1742</v>
      </c>
      <c r="E63" s="123">
        <v>18.670000000000002</v>
      </c>
    </row>
    <row r="64" spans="1:5" x14ac:dyDescent="0.2">
      <c r="A64" s="1">
        <v>2017043</v>
      </c>
      <c r="B64" s="89">
        <v>633217</v>
      </c>
      <c r="C64" s="1" t="s">
        <v>2498</v>
      </c>
      <c r="D64" s="1" t="s">
        <v>1742</v>
      </c>
      <c r="E64" s="123">
        <v>31.68</v>
      </c>
    </row>
    <row r="65" spans="1:6" x14ac:dyDescent="0.2">
      <c r="A65" s="1">
        <v>2017035</v>
      </c>
      <c r="B65" s="89">
        <v>623217</v>
      </c>
      <c r="C65" s="1" t="s">
        <v>2499</v>
      </c>
      <c r="D65" s="1" t="s">
        <v>1742</v>
      </c>
      <c r="E65" s="123">
        <v>12.6</v>
      </c>
    </row>
    <row r="66" spans="1:6" x14ac:dyDescent="0.2">
      <c r="A66" s="1">
        <v>2017028</v>
      </c>
      <c r="B66" s="89">
        <v>604217</v>
      </c>
      <c r="C66" s="1" t="s">
        <v>2504</v>
      </c>
      <c r="D66" s="1" t="s">
        <v>1742</v>
      </c>
      <c r="E66" s="123">
        <v>25.89</v>
      </c>
    </row>
    <row r="67" spans="1:6" x14ac:dyDescent="0.2">
      <c r="A67" s="1">
        <v>2017028</v>
      </c>
      <c r="B67" s="89">
        <v>604217</v>
      </c>
      <c r="C67" s="1" t="s">
        <v>2498</v>
      </c>
      <c r="D67" s="1" t="s">
        <v>2525</v>
      </c>
      <c r="E67" s="123">
        <v>31.52</v>
      </c>
    </row>
    <row r="68" spans="1:6" x14ac:dyDescent="0.2">
      <c r="A68" s="1">
        <v>2017067</v>
      </c>
      <c r="C68" s="1" t="s">
        <v>2535</v>
      </c>
      <c r="D68" s="1" t="s">
        <v>2536</v>
      </c>
      <c r="E68" s="123">
        <v>82.95</v>
      </c>
    </row>
    <row r="69" spans="1:6" x14ac:dyDescent="0.2">
      <c r="A69" s="8" t="s">
        <v>2015</v>
      </c>
      <c r="C69" s="1" t="s">
        <v>2566</v>
      </c>
      <c r="D69" s="1" t="s">
        <v>2567</v>
      </c>
      <c r="E69" s="122">
        <v>22</v>
      </c>
    </row>
    <row r="70" spans="1:6" x14ac:dyDescent="0.2">
      <c r="A70" s="1">
        <v>2017072</v>
      </c>
      <c r="B70" s="89" t="s">
        <v>2586</v>
      </c>
      <c r="C70" s="1" t="s">
        <v>2587</v>
      </c>
      <c r="D70" s="1" t="s">
        <v>1742</v>
      </c>
      <c r="E70" s="123">
        <v>47.21</v>
      </c>
    </row>
    <row r="71" spans="1:6" x14ac:dyDescent="0.2">
      <c r="A71" s="1">
        <v>2017072</v>
      </c>
      <c r="B71" s="89" t="s">
        <v>2586</v>
      </c>
      <c r="C71" s="1" t="s">
        <v>2588</v>
      </c>
      <c r="D71" s="1" t="s">
        <v>1742</v>
      </c>
      <c r="E71" s="123">
        <v>25.1</v>
      </c>
      <c r="F71" s="88"/>
    </row>
    <row r="72" spans="1:6" x14ac:dyDescent="0.2">
      <c r="C72" s="1" t="s">
        <v>2591</v>
      </c>
      <c r="D72" s="1" t="s">
        <v>2590</v>
      </c>
      <c r="E72" s="123">
        <v>90.25</v>
      </c>
    </row>
    <row r="73" spans="1:6" x14ac:dyDescent="0.2">
      <c r="A73" s="1">
        <v>2017103</v>
      </c>
      <c r="B73" s="89">
        <v>647717</v>
      </c>
      <c r="C73" s="1" t="s">
        <v>2606</v>
      </c>
      <c r="D73" s="1" t="s">
        <v>1742</v>
      </c>
      <c r="E73" s="123">
        <v>25.5</v>
      </c>
    </row>
    <row r="74" spans="1:6" x14ac:dyDescent="0.2">
      <c r="A74" s="1">
        <v>2017103</v>
      </c>
      <c r="B74" s="89">
        <v>647717</v>
      </c>
      <c r="C74" s="1" t="s">
        <v>2605</v>
      </c>
      <c r="D74" s="1" t="s">
        <v>1742</v>
      </c>
      <c r="E74" s="123">
        <v>55.15</v>
      </c>
    </row>
    <row r="75" spans="1:6" x14ac:dyDescent="0.2">
      <c r="A75" s="8" t="s">
        <v>1871</v>
      </c>
      <c r="C75" s="1" t="s">
        <v>2607</v>
      </c>
      <c r="D75" s="1" t="s">
        <v>2608</v>
      </c>
      <c r="E75" s="123">
        <v>234.25</v>
      </c>
    </row>
    <row r="76" spans="1:6" x14ac:dyDescent="0.2">
      <c r="A76" s="1">
        <v>2017001</v>
      </c>
      <c r="B76" s="89">
        <v>623617</v>
      </c>
      <c r="C76" s="1" t="s">
        <v>2609</v>
      </c>
      <c r="D76" s="1" t="s">
        <v>2610</v>
      </c>
      <c r="E76" s="123">
        <v>38.86</v>
      </c>
    </row>
    <row r="77" spans="1:6" x14ac:dyDescent="0.2">
      <c r="A77" s="1">
        <v>2017108</v>
      </c>
      <c r="B77" s="89">
        <v>632817</v>
      </c>
      <c r="C77" s="1" t="s">
        <v>2611</v>
      </c>
      <c r="D77" s="1" t="s">
        <v>2612</v>
      </c>
      <c r="E77" s="123">
        <v>10.47</v>
      </c>
    </row>
    <row r="78" spans="1:6" x14ac:dyDescent="0.2">
      <c r="A78" s="1">
        <v>2017050</v>
      </c>
      <c r="B78" s="89" t="s">
        <v>2619</v>
      </c>
      <c r="C78" s="1" t="s">
        <v>2620</v>
      </c>
      <c r="D78" s="1" t="s">
        <v>2621</v>
      </c>
      <c r="E78" s="123">
        <v>11.79</v>
      </c>
    </row>
    <row r="79" spans="1:6" x14ac:dyDescent="0.2">
      <c r="A79" s="1">
        <v>2017154</v>
      </c>
      <c r="B79" s="89">
        <v>638317</v>
      </c>
      <c r="C79" s="1" t="s">
        <v>2663</v>
      </c>
      <c r="D79" s="1" t="s">
        <v>1945</v>
      </c>
    </row>
    <row r="80" spans="1:6" x14ac:dyDescent="0.2">
      <c r="A80" s="1">
        <v>2017066</v>
      </c>
      <c r="B80" s="89">
        <v>627717</v>
      </c>
      <c r="C80" s="1" t="s">
        <v>2672</v>
      </c>
      <c r="D80" s="1" t="s">
        <v>2315</v>
      </c>
      <c r="E80" s="123">
        <v>42.96</v>
      </c>
    </row>
    <row r="81" spans="1:7" x14ac:dyDescent="0.2">
      <c r="A81" s="1">
        <v>2017065</v>
      </c>
      <c r="B81" s="89">
        <v>564417</v>
      </c>
      <c r="C81" s="1" t="s">
        <v>2685</v>
      </c>
      <c r="D81" s="1" t="s">
        <v>2686</v>
      </c>
    </row>
    <row r="82" spans="1:7" x14ac:dyDescent="0.2">
      <c r="B82" s="89" t="s">
        <v>48</v>
      </c>
      <c r="C82" s="1" t="s">
        <v>2692</v>
      </c>
      <c r="D82" s="1" t="s">
        <v>2693</v>
      </c>
      <c r="E82" s="123">
        <v>36.1</v>
      </c>
    </row>
    <row r="83" spans="1:7" x14ac:dyDescent="0.2">
      <c r="C83" s="1" t="s">
        <v>2694</v>
      </c>
      <c r="D83" s="1" t="s">
        <v>2695</v>
      </c>
      <c r="E83" s="123">
        <v>10</v>
      </c>
    </row>
    <row r="84" spans="1:7" x14ac:dyDescent="0.2">
      <c r="A84" s="1">
        <v>2017142</v>
      </c>
      <c r="C84" s="1" t="s">
        <v>2697</v>
      </c>
      <c r="D84" s="1" t="s">
        <v>2698</v>
      </c>
      <c r="E84" s="123">
        <v>28.99</v>
      </c>
    </row>
    <row r="85" spans="1:7" x14ac:dyDescent="0.2">
      <c r="A85" s="1">
        <v>2017103</v>
      </c>
      <c r="B85" s="89">
        <v>647717</v>
      </c>
      <c r="C85" s="1" t="s">
        <v>2699</v>
      </c>
      <c r="D85" s="1" t="s">
        <v>2700</v>
      </c>
      <c r="E85" s="123">
        <v>37.549999999999997</v>
      </c>
    </row>
    <row r="86" spans="1:7" x14ac:dyDescent="0.2">
      <c r="A86" s="1">
        <v>2017148</v>
      </c>
      <c r="B86" s="89">
        <v>636717</v>
      </c>
      <c r="C86" s="1" t="s">
        <v>2701</v>
      </c>
      <c r="D86" s="1" t="s">
        <v>2702</v>
      </c>
      <c r="E86" s="123">
        <v>37.799999999999997</v>
      </c>
    </row>
    <row r="87" spans="1:7" x14ac:dyDescent="0.2">
      <c r="A87" s="59" t="s">
        <v>3253</v>
      </c>
      <c r="B87" s="89">
        <v>646417</v>
      </c>
      <c r="C87" s="1" t="s">
        <v>2701</v>
      </c>
      <c r="D87" s="1" t="s">
        <v>2702</v>
      </c>
      <c r="E87" s="123">
        <v>37.799999999999997</v>
      </c>
      <c r="G87" s="1"/>
    </row>
    <row r="88" spans="1:7" x14ac:dyDescent="0.2">
      <c r="A88" s="1">
        <v>2017142</v>
      </c>
      <c r="B88" s="89" t="s">
        <v>2703</v>
      </c>
      <c r="C88" s="1" t="s">
        <v>2704</v>
      </c>
      <c r="D88" s="1" t="s">
        <v>2705</v>
      </c>
      <c r="E88" s="123">
        <v>60.32</v>
      </c>
      <c r="F88" s="102" t="s">
        <v>2768</v>
      </c>
    </row>
    <row r="89" spans="1:7" x14ac:dyDescent="0.2">
      <c r="A89" s="1">
        <v>2017090</v>
      </c>
      <c r="B89" s="89" t="s">
        <v>2722</v>
      </c>
      <c r="C89" s="1" t="s">
        <v>2832</v>
      </c>
      <c r="D89" s="1" t="s">
        <v>2833</v>
      </c>
      <c r="E89" s="95">
        <v>122.93</v>
      </c>
    </row>
    <row r="90" spans="1:7" x14ac:dyDescent="0.2">
      <c r="A90" s="1">
        <v>2017158</v>
      </c>
      <c r="B90" s="89" t="s">
        <v>2727</v>
      </c>
      <c r="C90" s="1" t="s">
        <v>2728</v>
      </c>
      <c r="D90" s="1" t="s">
        <v>2729</v>
      </c>
      <c r="E90" s="95">
        <v>32.74</v>
      </c>
    </row>
    <row r="91" spans="1:7" x14ac:dyDescent="0.2">
      <c r="A91" s="8" t="s">
        <v>26</v>
      </c>
      <c r="C91" s="1" t="s">
        <v>2784</v>
      </c>
      <c r="D91" s="1" t="s">
        <v>2785</v>
      </c>
      <c r="E91" s="95">
        <v>20.93</v>
      </c>
    </row>
    <row r="92" spans="1:7" x14ac:dyDescent="0.2">
      <c r="A92" s="1">
        <v>2017072</v>
      </c>
      <c r="C92" s="1" t="s">
        <v>2587</v>
      </c>
      <c r="D92" s="1" t="s">
        <v>2794</v>
      </c>
      <c r="E92" s="95">
        <v>47.21</v>
      </c>
    </row>
    <row r="93" spans="1:7" x14ac:dyDescent="0.2">
      <c r="A93" s="1" t="s">
        <v>2015</v>
      </c>
      <c r="C93" s="1" t="s">
        <v>2795</v>
      </c>
      <c r="D93" s="1" t="s">
        <v>1874</v>
      </c>
      <c r="E93" s="95">
        <v>10.46</v>
      </c>
    </row>
    <row r="94" spans="1:7" x14ac:dyDescent="0.2">
      <c r="A94" s="1" t="s">
        <v>2825</v>
      </c>
      <c r="C94" s="1" t="s">
        <v>2826</v>
      </c>
      <c r="D94" s="1" t="s">
        <v>1742</v>
      </c>
      <c r="E94" s="123">
        <v>66.98</v>
      </c>
    </row>
    <row r="95" spans="1:7" x14ac:dyDescent="0.2">
      <c r="A95" s="1">
        <v>2017238</v>
      </c>
      <c r="B95" s="89">
        <v>647117</v>
      </c>
      <c r="C95" s="1" t="s">
        <v>2858</v>
      </c>
      <c r="D95" s="1" t="s">
        <v>2859</v>
      </c>
    </row>
    <row r="96" spans="1:7" x14ac:dyDescent="0.2">
      <c r="A96" s="1" t="s">
        <v>2015</v>
      </c>
      <c r="C96" s="1" t="s">
        <v>2871</v>
      </c>
      <c r="D96" s="1" t="s">
        <v>2872</v>
      </c>
      <c r="E96" s="123">
        <v>58.8</v>
      </c>
    </row>
    <row r="97" spans="1:5" x14ac:dyDescent="0.2">
      <c r="A97" s="1">
        <v>2017214</v>
      </c>
      <c r="B97" s="89" t="s">
        <v>2516</v>
      </c>
      <c r="C97" s="1" t="s">
        <v>2875</v>
      </c>
      <c r="D97" s="1" t="s">
        <v>1742</v>
      </c>
      <c r="E97" s="104">
        <v>32.54</v>
      </c>
    </row>
    <row r="98" spans="1:5" x14ac:dyDescent="0.2">
      <c r="A98" s="1">
        <v>2017214</v>
      </c>
      <c r="B98" s="89" t="s">
        <v>2516</v>
      </c>
      <c r="C98" s="1" t="s">
        <v>2876</v>
      </c>
      <c r="D98" s="1" t="s">
        <v>1742</v>
      </c>
      <c r="E98" s="123">
        <v>26.16</v>
      </c>
    </row>
    <row r="99" spans="1:5" x14ac:dyDescent="0.2">
      <c r="A99" s="1">
        <v>2017169</v>
      </c>
      <c r="B99" s="89">
        <v>633317</v>
      </c>
      <c r="C99" s="1" t="s">
        <v>2905</v>
      </c>
      <c r="D99" s="1" t="s">
        <v>2906</v>
      </c>
      <c r="E99" s="123">
        <v>7.88</v>
      </c>
    </row>
    <row r="100" spans="1:5" x14ac:dyDescent="0.2">
      <c r="A100" s="1">
        <v>2017215</v>
      </c>
      <c r="B100" s="89">
        <v>642517</v>
      </c>
      <c r="C100" s="1" t="s">
        <v>2907</v>
      </c>
      <c r="D100" s="1" t="s">
        <v>2908</v>
      </c>
      <c r="E100" s="123">
        <v>58.91</v>
      </c>
    </row>
    <row r="101" spans="1:5" x14ac:dyDescent="0.2">
      <c r="A101" s="1">
        <v>2017330</v>
      </c>
      <c r="B101" s="89" t="s">
        <v>2915</v>
      </c>
      <c r="C101" s="1" t="s">
        <v>2917</v>
      </c>
      <c r="D101" s="1" t="s">
        <v>2916</v>
      </c>
      <c r="E101" s="123">
        <v>16.48</v>
      </c>
    </row>
    <row r="102" spans="1:5" x14ac:dyDescent="0.2">
      <c r="A102" s="1" t="s">
        <v>2015</v>
      </c>
      <c r="C102" s="1" t="s">
        <v>2938</v>
      </c>
      <c r="D102" s="1" t="s">
        <v>2939</v>
      </c>
      <c r="E102" s="123">
        <v>20.399999999999999</v>
      </c>
    </row>
    <row r="103" spans="1:5" x14ac:dyDescent="0.2">
      <c r="A103" s="1">
        <v>2016144</v>
      </c>
      <c r="C103" s="1" t="s">
        <v>2964</v>
      </c>
      <c r="D103" s="1" t="s">
        <v>1874</v>
      </c>
      <c r="E103" s="123">
        <v>7.14</v>
      </c>
    </row>
    <row r="104" spans="1:5" x14ac:dyDescent="0.2">
      <c r="A104" s="1">
        <v>2017258</v>
      </c>
      <c r="B104" s="89">
        <v>633617</v>
      </c>
      <c r="C104" s="1" t="s">
        <v>2973</v>
      </c>
      <c r="D104" s="1" t="s">
        <v>2974</v>
      </c>
      <c r="E104" s="123">
        <v>19.600000000000001</v>
      </c>
    </row>
    <row r="105" spans="1:5" x14ac:dyDescent="0.2">
      <c r="A105" s="1">
        <v>2017261</v>
      </c>
      <c r="B105" s="89">
        <v>635417</v>
      </c>
      <c r="C105" s="1" t="s">
        <v>2976</v>
      </c>
      <c r="D105" s="1" t="s">
        <v>1742</v>
      </c>
      <c r="E105" s="123">
        <v>106.98</v>
      </c>
    </row>
    <row r="106" spans="1:5" x14ac:dyDescent="0.2">
      <c r="A106" s="1">
        <v>2017215</v>
      </c>
      <c r="B106" s="89" t="s">
        <v>2978</v>
      </c>
      <c r="C106" s="1" t="s">
        <v>2979</v>
      </c>
      <c r="D106" s="1" t="s">
        <v>2980</v>
      </c>
      <c r="E106" s="123">
        <v>21.5</v>
      </c>
    </row>
    <row r="107" spans="1:5" x14ac:dyDescent="0.2">
      <c r="A107" s="1">
        <v>2017344</v>
      </c>
      <c r="C107" s="1" t="s">
        <v>2988</v>
      </c>
      <c r="D107" s="1" t="s">
        <v>2989</v>
      </c>
      <c r="E107" s="123">
        <v>53.79</v>
      </c>
    </row>
    <row r="108" spans="1:5" x14ac:dyDescent="0.2">
      <c r="A108" s="1">
        <v>2016366</v>
      </c>
      <c r="B108" s="89">
        <v>536216</v>
      </c>
      <c r="C108" s="1" t="s">
        <v>3012</v>
      </c>
      <c r="D108" s="1" t="s">
        <v>3013</v>
      </c>
      <c r="E108" s="123">
        <v>2.89</v>
      </c>
    </row>
    <row r="109" spans="1:5" x14ac:dyDescent="0.2">
      <c r="A109" s="1">
        <v>2017321</v>
      </c>
      <c r="B109" s="89" t="s">
        <v>3015</v>
      </c>
      <c r="C109" s="1" t="s">
        <v>3016</v>
      </c>
      <c r="D109" s="1" t="s">
        <v>1742</v>
      </c>
      <c r="E109" s="122">
        <v>26</v>
      </c>
    </row>
    <row r="110" spans="1:5" x14ac:dyDescent="0.2">
      <c r="A110" s="1">
        <v>2017251</v>
      </c>
      <c r="B110" s="89" t="s">
        <v>3040</v>
      </c>
      <c r="C110" s="1" t="s">
        <v>3041</v>
      </c>
      <c r="D110" s="1" t="s">
        <v>1742</v>
      </c>
      <c r="E110" s="123">
        <v>32.26</v>
      </c>
    </row>
    <row r="111" spans="1:5" x14ac:dyDescent="0.2">
      <c r="A111" s="1">
        <v>2017304</v>
      </c>
      <c r="B111" s="89" t="s">
        <v>3060</v>
      </c>
      <c r="C111" s="1" t="s">
        <v>3063</v>
      </c>
      <c r="D111" s="1" t="s">
        <v>3062</v>
      </c>
      <c r="E111" s="123">
        <v>23.74</v>
      </c>
    </row>
    <row r="112" spans="1:5" x14ac:dyDescent="0.2">
      <c r="A112" s="1">
        <v>2017412</v>
      </c>
      <c r="B112" s="89" t="s">
        <v>3073</v>
      </c>
      <c r="C112" s="1" t="s">
        <v>3061</v>
      </c>
      <c r="D112" s="1" t="s">
        <v>2344</v>
      </c>
    </row>
    <row r="113" spans="1:5" x14ac:dyDescent="0.2">
      <c r="A113" s="1" t="s">
        <v>2279</v>
      </c>
      <c r="B113" s="89" t="s">
        <v>1472</v>
      </c>
      <c r="C113" s="1" t="s">
        <v>3080</v>
      </c>
      <c r="D113" s="1" t="s">
        <v>3081</v>
      </c>
      <c r="E113" s="123">
        <v>150.66</v>
      </c>
    </row>
    <row r="114" spans="1:5" x14ac:dyDescent="0.2">
      <c r="A114" s="1">
        <v>2017270</v>
      </c>
      <c r="B114" s="89" t="s">
        <v>3083</v>
      </c>
      <c r="C114" s="1" t="s">
        <v>3084</v>
      </c>
      <c r="D114" s="1" t="s">
        <v>3085</v>
      </c>
      <c r="E114" s="123">
        <v>160.97999999999999</v>
      </c>
    </row>
    <row r="115" spans="1:5" x14ac:dyDescent="0.2">
      <c r="A115" s="1">
        <v>2017332</v>
      </c>
      <c r="C115" s="1" t="s">
        <v>3086</v>
      </c>
      <c r="D115" s="1" t="s">
        <v>3087</v>
      </c>
      <c r="E115" s="123">
        <v>10.18</v>
      </c>
    </row>
    <row r="116" spans="1:5" x14ac:dyDescent="0.2">
      <c r="A116" s="1">
        <v>2017251</v>
      </c>
      <c r="B116" s="89" t="s">
        <v>3089</v>
      </c>
      <c r="C116" s="1" t="s">
        <v>3090</v>
      </c>
      <c r="D116" s="1" t="s">
        <v>1742</v>
      </c>
      <c r="E116" s="123">
        <v>43.16</v>
      </c>
    </row>
    <row r="117" spans="1:5" x14ac:dyDescent="0.2">
      <c r="A117" s="1">
        <v>2017359</v>
      </c>
      <c r="B117" s="89">
        <v>615517</v>
      </c>
      <c r="C117" s="1" t="s">
        <v>3094</v>
      </c>
      <c r="D117" s="1" t="s">
        <v>3095</v>
      </c>
      <c r="E117" s="123">
        <v>45.61</v>
      </c>
    </row>
    <row r="118" spans="1:5" x14ac:dyDescent="0.2">
      <c r="A118" s="1" t="s">
        <v>3098</v>
      </c>
      <c r="B118" s="89" t="s">
        <v>3099</v>
      </c>
      <c r="C118" s="1" t="s">
        <v>3101</v>
      </c>
      <c r="D118" s="1" t="s">
        <v>3100</v>
      </c>
      <c r="E118" s="123">
        <v>199.5</v>
      </c>
    </row>
    <row r="119" spans="1:5" x14ac:dyDescent="0.2">
      <c r="A119" s="1">
        <v>2017251</v>
      </c>
      <c r="B119" s="89" t="s">
        <v>3040</v>
      </c>
      <c r="C119" s="1" t="s">
        <v>3119</v>
      </c>
      <c r="D119" s="1" t="s">
        <v>3122</v>
      </c>
      <c r="E119" s="123">
        <v>58.91</v>
      </c>
    </row>
    <row r="120" spans="1:5" x14ac:dyDescent="0.2">
      <c r="A120" s="1">
        <v>2017251</v>
      </c>
      <c r="B120" s="89" t="s">
        <v>3040</v>
      </c>
      <c r="C120" s="1" t="s">
        <v>3120</v>
      </c>
      <c r="D120" s="1" t="s">
        <v>3121</v>
      </c>
      <c r="E120" s="123">
        <v>12.47</v>
      </c>
    </row>
    <row r="121" spans="1:5" x14ac:dyDescent="0.2">
      <c r="A121" s="1">
        <v>2017270</v>
      </c>
      <c r="B121" s="89" t="s">
        <v>3083</v>
      </c>
      <c r="C121" s="1" t="s">
        <v>3120</v>
      </c>
      <c r="D121" s="1" t="s">
        <v>2729</v>
      </c>
      <c r="E121" s="123">
        <v>12.47</v>
      </c>
    </row>
    <row r="122" spans="1:5" x14ac:dyDescent="0.2">
      <c r="A122" s="1">
        <v>2017322</v>
      </c>
      <c r="B122" s="89">
        <v>637217</v>
      </c>
      <c r="C122" s="1" t="s">
        <v>3166</v>
      </c>
      <c r="D122" s="1" t="s">
        <v>3167</v>
      </c>
    </row>
    <row r="123" spans="1:5" x14ac:dyDescent="0.2">
      <c r="A123" s="1">
        <v>2017350</v>
      </c>
      <c r="B123" s="89" t="s">
        <v>3175</v>
      </c>
      <c r="C123" s="1" t="s">
        <v>3176</v>
      </c>
      <c r="D123" s="1" t="s">
        <v>2729</v>
      </c>
      <c r="E123" s="123">
        <v>23.38</v>
      </c>
    </row>
    <row r="124" spans="1:5" x14ac:dyDescent="0.2">
      <c r="A124" s="1">
        <v>2017407</v>
      </c>
      <c r="B124" s="89" t="s">
        <v>3189</v>
      </c>
      <c r="C124" s="1" t="s">
        <v>3190</v>
      </c>
      <c r="D124" s="1" t="s">
        <v>3081</v>
      </c>
    </row>
    <row r="125" spans="1:5" x14ac:dyDescent="0.2">
      <c r="B125" s="89" t="s">
        <v>3192</v>
      </c>
      <c r="C125" s="1" t="s">
        <v>3191</v>
      </c>
      <c r="D125" s="1" t="s">
        <v>3081</v>
      </c>
    </row>
    <row r="126" spans="1:5" x14ac:dyDescent="0.2">
      <c r="B126" s="89" t="s">
        <v>317</v>
      </c>
      <c r="C126" s="1" t="s">
        <v>3193</v>
      </c>
      <c r="D126" s="1" t="s">
        <v>3081</v>
      </c>
    </row>
    <row r="127" spans="1:5" x14ac:dyDescent="0.2">
      <c r="A127" s="1">
        <v>2017377</v>
      </c>
      <c r="B127" s="89">
        <v>624117</v>
      </c>
      <c r="C127" s="1" t="s">
        <v>3194</v>
      </c>
      <c r="D127" s="1" t="s">
        <v>1742</v>
      </c>
      <c r="E127" s="123">
        <v>33.54</v>
      </c>
    </row>
    <row r="128" spans="1:5" x14ac:dyDescent="0.2">
      <c r="A128" s="1">
        <v>2017395</v>
      </c>
      <c r="B128" s="89" t="s">
        <v>3211</v>
      </c>
      <c r="C128" s="1" t="s">
        <v>3212</v>
      </c>
      <c r="D128" s="1" t="s">
        <v>1742</v>
      </c>
      <c r="E128" s="123">
        <v>88.62</v>
      </c>
    </row>
    <row r="129" spans="1:5" x14ac:dyDescent="0.2">
      <c r="A129" s="1">
        <v>2017337</v>
      </c>
      <c r="B129" s="89">
        <v>656317</v>
      </c>
      <c r="C129" s="1" t="s">
        <v>3217</v>
      </c>
      <c r="D129" s="1" t="s">
        <v>3218</v>
      </c>
      <c r="E129" s="123">
        <v>2.21</v>
      </c>
    </row>
    <row r="130" spans="1:5" x14ac:dyDescent="0.2">
      <c r="A130" s="1">
        <v>2016144</v>
      </c>
      <c r="C130" s="1" t="s">
        <v>3220</v>
      </c>
      <c r="D130" s="1" t="s">
        <v>3221</v>
      </c>
      <c r="E130" s="123">
        <v>41.57</v>
      </c>
    </row>
    <row r="131" spans="1:5" x14ac:dyDescent="0.2">
      <c r="A131" s="1" t="s">
        <v>3222</v>
      </c>
      <c r="B131" s="89" t="s">
        <v>3223</v>
      </c>
      <c r="C131" s="1" t="s">
        <v>3224</v>
      </c>
      <c r="D131" s="1" t="s">
        <v>3225</v>
      </c>
      <c r="E131" s="123">
        <v>131.97999999999999</v>
      </c>
    </row>
    <row r="132" spans="1:5" x14ac:dyDescent="0.2">
      <c r="A132" s="1">
        <v>2016144</v>
      </c>
      <c r="C132" s="1" t="s">
        <v>3229</v>
      </c>
      <c r="D132" s="1" t="s">
        <v>3081</v>
      </c>
      <c r="E132" s="122">
        <v>288</v>
      </c>
    </row>
    <row r="133" spans="1:5" x14ac:dyDescent="0.2">
      <c r="A133" s="59">
        <v>2017293</v>
      </c>
      <c r="C133" s="1" t="s">
        <v>3254</v>
      </c>
      <c r="D133" s="1" t="s">
        <v>3081</v>
      </c>
      <c r="E133" s="123">
        <v>101.25</v>
      </c>
    </row>
    <row r="134" spans="1:5" x14ac:dyDescent="0.2">
      <c r="A134" s="1">
        <v>2017270</v>
      </c>
      <c r="B134" s="89" t="s">
        <v>3255</v>
      </c>
      <c r="C134" s="1" t="s">
        <v>3256</v>
      </c>
      <c r="D134" s="1" t="s">
        <v>1742</v>
      </c>
      <c r="E134" s="123">
        <v>13.12</v>
      </c>
    </row>
    <row r="135" spans="1:5" x14ac:dyDescent="0.2">
      <c r="A135" s="1">
        <v>2017376</v>
      </c>
      <c r="B135" s="89">
        <v>648617</v>
      </c>
      <c r="C135" s="1" t="s">
        <v>3260</v>
      </c>
      <c r="D135" s="1" t="s">
        <v>3261</v>
      </c>
      <c r="E135" s="123">
        <v>10.18</v>
      </c>
    </row>
    <row r="136" spans="1:5" x14ac:dyDescent="0.2">
      <c r="A136" s="1">
        <v>2017385</v>
      </c>
      <c r="B136" s="89">
        <v>668117</v>
      </c>
      <c r="C136" s="1" t="s">
        <v>3262</v>
      </c>
      <c r="D136" s="1" t="s">
        <v>1945</v>
      </c>
      <c r="E136" s="123">
        <v>122.73</v>
      </c>
    </row>
    <row r="137" spans="1:5" x14ac:dyDescent="0.2">
      <c r="B137" s="89" t="s">
        <v>1472</v>
      </c>
      <c r="C137" s="1" t="s">
        <v>3263</v>
      </c>
      <c r="D137" s="1" t="s">
        <v>3081</v>
      </c>
      <c r="E137" s="123">
        <v>2.74</v>
      </c>
    </row>
    <row r="138" spans="1:5" x14ac:dyDescent="0.2">
      <c r="A138" s="1">
        <v>2017390</v>
      </c>
      <c r="B138" s="89">
        <v>630217</v>
      </c>
      <c r="C138" s="1" t="s">
        <v>3273</v>
      </c>
      <c r="D138" s="1" t="s">
        <v>1742</v>
      </c>
    </row>
    <row r="139" spans="1:5" x14ac:dyDescent="0.2">
      <c r="A139" s="1">
        <v>2016144</v>
      </c>
      <c r="B139" s="89" t="s">
        <v>3274</v>
      </c>
      <c r="C139" s="1" t="s">
        <v>3275</v>
      </c>
      <c r="D139" s="1" t="s">
        <v>1742</v>
      </c>
    </row>
    <row r="140" spans="1:5" x14ac:dyDescent="0.2">
      <c r="A140" s="1">
        <v>2017144</v>
      </c>
      <c r="C140" s="1" t="s">
        <v>1871</v>
      </c>
      <c r="D140" s="1" t="s">
        <v>3280</v>
      </c>
      <c r="E140" s="123">
        <v>324.5</v>
      </c>
    </row>
    <row r="141" spans="1:5" x14ac:dyDescent="0.2">
      <c r="A141" s="1" t="s">
        <v>3288</v>
      </c>
      <c r="C141" s="1" t="s">
        <v>3289</v>
      </c>
      <c r="D141" s="1" t="s">
        <v>3167</v>
      </c>
      <c r="E141" s="123">
        <v>30.2</v>
      </c>
    </row>
    <row r="142" spans="1:5" x14ac:dyDescent="0.2">
      <c r="A142" s="1">
        <v>2017376</v>
      </c>
      <c r="B142" s="89">
        <v>648617</v>
      </c>
      <c r="C142" s="1" t="s">
        <v>3291</v>
      </c>
      <c r="D142" s="1" t="s">
        <v>3290</v>
      </c>
      <c r="E142" s="123">
        <v>13.44</v>
      </c>
    </row>
    <row r="143" spans="1:5" x14ac:dyDescent="0.2">
      <c r="A143" s="1">
        <v>2017331</v>
      </c>
      <c r="C143" s="1" t="s">
        <v>3296</v>
      </c>
      <c r="D143" s="1" t="s">
        <v>2279</v>
      </c>
      <c r="E143" s="122">
        <v>140</v>
      </c>
    </row>
    <row r="144" spans="1:5" x14ac:dyDescent="0.2">
      <c r="A144" s="1">
        <v>2017307</v>
      </c>
      <c r="C144" s="1" t="s">
        <v>3297</v>
      </c>
      <c r="D144" s="1" t="s">
        <v>3298</v>
      </c>
      <c r="E144" s="123">
        <v>223.23</v>
      </c>
    </row>
    <row r="145" spans="1:6" x14ac:dyDescent="0.2">
      <c r="A145" s="1">
        <v>2017307</v>
      </c>
      <c r="C145" s="1" t="s">
        <v>3300</v>
      </c>
      <c r="D145" s="1" t="s">
        <v>3301</v>
      </c>
      <c r="E145" s="123">
        <v>13.16</v>
      </c>
    </row>
    <row r="146" spans="1:6" x14ac:dyDescent="0.2">
      <c r="A146" s="1">
        <v>2017376</v>
      </c>
      <c r="B146" s="89">
        <v>648617</v>
      </c>
      <c r="C146" s="1" t="s">
        <v>3307</v>
      </c>
      <c r="D146" s="1" t="s">
        <v>3308</v>
      </c>
      <c r="E146" s="123">
        <v>29.25</v>
      </c>
    </row>
    <row r="147" spans="1:6" x14ac:dyDescent="0.2">
      <c r="A147" s="1" t="s">
        <v>3222</v>
      </c>
      <c r="B147" s="89" t="s">
        <v>49</v>
      </c>
      <c r="C147" s="1" t="s">
        <v>3309</v>
      </c>
      <c r="D147" s="1" t="s">
        <v>3310</v>
      </c>
      <c r="E147" s="123">
        <v>505.75</v>
      </c>
    </row>
    <row r="148" spans="1:6" x14ac:dyDescent="0.2">
      <c r="A148" s="1">
        <v>2017441</v>
      </c>
      <c r="B148" s="89">
        <v>647917</v>
      </c>
      <c r="C148" s="1" t="s">
        <v>3311</v>
      </c>
      <c r="D148" s="1" t="s">
        <v>1742</v>
      </c>
      <c r="E148" s="123">
        <v>59.98</v>
      </c>
    </row>
    <row r="149" spans="1:6" x14ac:dyDescent="0.2">
      <c r="A149" s="1">
        <v>2017089</v>
      </c>
      <c r="C149" s="1" t="s">
        <v>3314</v>
      </c>
      <c r="D149" s="1" t="s">
        <v>3315</v>
      </c>
      <c r="E149" s="123">
        <v>26.77</v>
      </c>
    </row>
    <row r="150" spans="1:6" x14ac:dyDescent="0.2">
      <c r="A150" s="1">
        <v>2017255</v>
      </c>
      <c r="B150" s="89">
        <v>639717</v>
      </c>
      <c r="C150" s="1" t="s">
        <v>3345</v>
      </c>
      <c r="D150" s="1" t="s">
        <v>3346</v>
      </c>
    </row>
    <row r="151" spans="1:6" x14ac:dyDescent="0.2">
      <c r="A151" s="1">
        <v>2017446</v>
      </c>
      <c r="B151" s="89">
        <v>637017</v>
      </c>
      <c r="C151" s="1" t="s">
        <v>3352</v>
      </c>
      <c r="D151" s="1" t="s">
        <v>3353</v>
      </c>
      <c r="E151" s="123">
        <v>18.84</v>
      </c>
    </row>
    <row r="152" spans="1:6" x14ac:dyDescent="0.2">
      <c r="A152" s="1">
        <v>2017270</v>
      </c>
      <c r="B152" s="89" t="s">
        <v>3255</v>
      </c>
      <c r="C152" s="1" t="s">
        <v>3120</v>
      </c>
      <c r="D152" s="1" t="s">
        <v>1742</v>
      </c>
      <c r="E152" s="123">
        <v>12.47</v>
      </c>
    </row>
    <row r="153" spans="1:6" x14ac:dyDescent="0.2">
      <c r="A153" s="1">
        <v>2016368</v>
      </c>
      <c r="B153" s="89">
        <v>566416</v>
      </c>
      <c r="C153" s="1" t="s">
        <v>3379</v>
      </c>
      <c r="D153" s="1" t="s">
        <v>3380</v>
      </c>
      <c r="E153" s="123">
        <v>1.54</v>
      </c>
    </row>
    <row r="154" spans="1:6" x14ac:dyDescent="0.2">
      <c r="A154" s="1">
        <v>2017255</v>
      </c>
      <c r="B154" s="89" t="s">
        <v>3255</v>
      </c>
      <c r="C154" s="1" t="s">
        <v>3382</v>
      </c>
      <c r="D154" s="1" t="s">
        <v>3383</v>
      </c>
      <c r="E154" s="123">
        <v>21.97</v>
      </c>
    </row>
    <row r="155" spans="1:6" x14ac:dyDescent="0.2">
      <c r="A155" s="1">
        <v>2017270</v>
      </c>
      <c r="B155" s="89" t="s">
        <v>3255</v>
      </c>
      <c r="C155" s="1" t="s">
        <v>3385</v>
      </c>
      <c r="D155" s="1" t="s">
        <v>3386</v>
      </c>
      <c r="E155" s="123">
        <v>32.25</v>
      </c>
    </row>
    <row r="156" spans="1:6" x14ac:dyDescent="0.2">
      <c r="A156" s="1">
        <v>2017270</v>
      </c>
      <c r="B156" s="89" t="s">
        <v>3255</v>
      </c>
      <c r="C156" s="1" t="s">
        <v>3387</v>
      </c>
      <c r="D156" s="1" t="s">
        <v>1742</v>
      </c>
      <c r="E156" s="123">
        <v>10.75</v>
      </c>
    </row>
    <row r="157" spans="1:6" x14ac:dyDescent="0.2">
      <c r="A157" s="1">
        <v>2016099</v>
      </c>
      <c r="B157" s="89" t="s">
        <v>3400</v>
      </c>
      <c r="C157" s="1" t="s">
        <v>3401</v>
      </c>
      <c r="D157" s="1" t="s">
        <v>3402</v>
      </c>
    </row>
    <row r="158" spans="1:6" x14ac:dyDescent="0.2">
      <c r="A158" s="1">
        <v>2017444</v>
      </c>
      <c r="B158" s="89">
        <v>650517</v>
      </c>
      <c r="C158" s="1" t="s">
        <v>3406</v>
      </c>
      <c r="D158" s="1" t="s">
        <v>3407</v>
      </c>
      <c r="E158" s="123">
        <v>35.86</v>
      </c>
      <c r="F158" s="88"/>
    </row>
    <row r="159" spans="1:6" x14ac:dyDescent="0.2">
      <c r="C159" s="1" t="s">
        <v>3409</v>
      </c>
      <c r="D159" s="1" t="s">
        <v>3410</v>
      </c>
      <c r="E159" s="123">
        <v>31.59</v>
      </c>
    </row>
    <row r="160" spans="1:6" x14ac:dyDescent="0.2">
      <c r="A160" s="1">
        <v>2017270</v>
      </c>
      <c r="B160" s="89">
        <v>643517</v>
      </c>
      <c r="C160" s="1" t="s">
        <v>3417</v>
      </c>
      <c r="D160" s="1" t="s">
        <v>3418</v>
      </c>
      <c r="E160" s="123">
        <v>1.87</v>
      </c>
    </row>
    <row r="161" spans="1:5" x14ac:dyDescent="0.2">
      <c r="A161" s="1">
        <v>2017251</v>
      </c>
      <c r="B161" s="89" t="s">
        <v>3040</v>
      </c>
      <c r="C161" s="1" t="s">
        <v>3260</v>
      </c>
      <c r="D161" s="1" t="s">
        <v>1742</v>
      </c>
      <c r="E161" s="123">
        <v>10.75</v>
      </c>
    </row>
    <row r="162" spans="1:5" x14ac:dyDescent="0.2">
      <c r="A162" s="1">
        <v>2017350</v>
      </c>
      <c r="B162" s="89" t="s">
        <v>1472</v>
      </c>
      <c r="C162" s="1" t="s">
        <v>3421</v>
      </c>
      <c r="D162" s="1" t="s">
        <v>3423</v>
      </c>
      <c r="E162" s="122">
        <v>25</v>
      </c>
    </row>
    <row r="163" spans="1:5" x14ac:dyDescent="0.2">
      <c r="A163" s="1">
        <v>2017444</v>
      </c>
      <c r="B163" s="89">
        <v>650517</v>
      </c>
      <c r="C163" s="1" t="s">
        <v>3438</v>
      </c>
      <c r="D163" s="1" t="s">
        <v>3439</v>
      </c>
      <c r="E163" s="123">
        <v>14.85</v>
      </c>
    </row>
    <row r="164" spans="1:5" x14ac:dyDescent="0.2">
      <c r="B164" s="89" t="s">
        <v>3448</v>
      </c>
      <c r="D164" s="1" t="s">
        <v>3447</v>
      </c>
      <c r="E164" s="123">
        <v>4.12</v>
      </c>
    </row>
    <row r="165" spans="1:5" x14ac:dyDescent="0.2">
      <c r="A165" s="1">
        <v>2016707</v>
      </c>
      <c r="B165" s="89">
        <v>607916</v>
      </c>
      <c r="C165" s="1" t="s">
        <v>3461</v>
      </c>
      <c r="D165" s="1" t="s">
        <v>3462</v>
      </c>
    </row>
    <row r="166" spans="1:5" x14ac:dyDescent="0.2">
      <c r="A166" s="1">
        <v>2017251</v>
      </c>
      <c r="C166" s="1" t="s">
        <v>2279</v>
      </c>
      <c r="D166" s="1" t="s">
        <v>3472</v>
      </c>
      <c r="E166" s="123">
        <v>519</v>
      </c>
    </row>
    <row r="167" spans="1:5" x14ac:dyDescent="0.2">
      <c r="B167" s="89">
        <v>643917</v>
      </c>
      <c r="C167" s="1" t="s">
        <v>2279</v>
      </c>
      <c r="E167" s="123">
        <v>354.96</v>
      </c>
    </row>
    <row r="168" spans="1:5" x14ac:dyDescent="0.2">
      <c r="A168" s="1">
        <v>2017293</v>
      </c>
      <c r="C168" s="1" t="s">
        <v>3473</v>
      </c>
      <c r="E168" s="123">
        <v>122.51</v>
      </c>
    </row>
    <row r="169" spans="1:5" x14ac:dyDescent="0.2">
      <c r="A169" s="1">
        <v>2017331</v>
      </c>
      <c r="C169" s="1" t="s">
        <v>2279</v>
      </c>
      <c r="E169" s="122">
        <v>140</v>
      </c>
    </row>
    <row r="170" spans="1:5" x14ac:dyDescent="0.2">
      <c r="B170" s="89" t="s">
        <v>3478</v>
      </c>
      <c r="C170" s="1" t="s">
        <v>3479</v>
      </c>
      <c r="D170" s="1" t="s">
        <v>3480</v>
      </c>
      <c r="E170" s="123">
        <v>336</v>
      </c>
    </row>
    <row r="171" spans="1:5" x14ac:dyDescent="0.2">
      <c r="A171" s="1">
        <v>2017372</v>
      </c>
      <c r="B171" s="89" t="s">
        <v>3482</v>
      </c>
      <c r="C171" s="1" t="s">
        <v>90</v>
      </c>
      <c r="D171" s="1" t="s">
        <v>3483</v>
      </c>
      <c r="E171" s="123">
        <v>285.60000000000002</v>
      </c>
    </row>
    <row r="172" spans="1:5" x14ac:dyDescent="0.2">
      <c r="A172" s="1">
        <v>2017266</v>
      </c>
      <c r="B172" s="89" t="s">
        <v>3507</v>
      </c>
      <c r="C172" s="1" t="s">
        <v>3508</v>
      </c>
      <c r="D172" s="1" t="s">
        <v>1742</v>
      </c>
      <c r="E172" s="123">
        <v>105.2</v>
      </c>
    </row>
    <row r="173" spans="1:5" x14ac:dyDescent="0.2">
      <c r="A173" s="1">
        <v>2017266</v>
      </c>
      <c r="B173" s="89" t="s">
        <v>3507</v>
      </c>
      <c r="C173" s="1" t="s">
        <v>3509</v>
      </c>
      <c r="D173" s="1" t="s">
        <v>1742</v>
      </c>
      <c r="E173" s="123">
        <v>112</v>
      </c>
    </row>
    <row r="174" spans="1:5" x14ac:dyDescent="0.2">
      <c r="A174" s="1">
        <v>2017266</v>
      </c>
      <c r="B174" s="89" t="s">
        <v>3507</v>
      </c>
      <c r="C174" s="1" t="s">
        <v>3522</v>
      </c>
      <c r="D174" s="1" t="s">
        <v>3501</v>
      </c>
      <c r="E174" s="123">
        <v>80.8</v>
      </c>
    </row>
    <row r="175" spans="1:5" x14ac:dyDescent="0.2">
      <c r="A175" s="1">
        <v>2017422</v>
      </c>
      <c r="C175" s="1" t="s">
        <v>3527</v>
      </c>
      <c r="D175" s="1" t="s">
        <v>3528</v>
      </c>
      <c r="E175" s="123">
        <v>14.25</v>
      </c>
    </row>
    <row r="176" spans="1:5" x14ac:dyDescent="0.2">
      <c r="A176" s="1">
        <v>2017512</v>
      </c>
      <c r="C176" s="1" t="s">
        <v>3536</v>
      </c>
      <c r="D176" s="1" t="s">
        <v>3537</v>
      </c>
      <c r="E176" s="122">
        <v>137</v>
      </c>
    </row>
    <row r="177" spans="1:5" x14ac:dyDescent="0.2">
      <c r="A177" s="1">
        <v>2017513</v>
      </c>
      <c r="C177" s="1" t="s">
        <v>3547</v>
      </c>
      <c r="D177" s="1" t="s">
        <v>3548</v>
      </c>
      <c r="E177" s="123">
        <v>102.55</v>
      </c>
    </row>
    <row r="178" spans="1:5" x14ac:dyDescent="0.2">
      <c r="A178" s="1">
        <v>2017266</v>
      </c>
      <c r="B178" s="89" t="s">
        <v>3507</v>
      </c>
      <c r="C178" s="1" t="s">
        <v>3549</v>
      </c>
      <c r="D178" s="1" t="s">
        <v>3550</v>
      </c>
      <c r="E178" s="123">
        <v>256.81</v>
      </c>
    </row>
    <row r="179" spans="1:5" x14ac:dyDescent="0.2">
      <c r="A179" s="1">
        <v>2017266</v>
      </c>
      <c r="B179" s="89" t="s">
        <v>3507</v>
      </c>
      <c r="C179" s="1" t="s">
        <v>3578</v>
      </c>
      <c r="D179" s="1" t="s">
        <v>1742</v>
      </c>
      <c r="E179" s="123">
        <v>76.8</v>
      </c>
    </row>
    <row r="180" spans="1:5" x14ac:dyDescent="0.2">
      <c r="A180" s="1">
        <v>2017266</v>
      </c>
      <c r="B180" s="89" t="s">
        <v>3507</v>
      </c>
      <c r="C180" s="1" t="s">
        <v>3578</v>
      </c>
      <c r="D180" s="1" t="s">
        <v>1742</v>
      </c>
      <c r="E180" s="123">
        <v>76.8</v>
      </c>
    </row>
    <row r="181" spans="1:5" x14ac:dyDescent="0.2">
      <c r="A181" s="1">
        <v>2017266</v>
      </c>
      <c r="B181" s="89" t="s">
        <v>3507</v>
      </c>
      <c r="C181" s="1" t="s">
        <v>3579</v>
      </c>
      <c r="D181" s="1" t="s">
        <v>1742</v>
      </c>
      <c r="E181" s="123">
        <v>80.8</v>
      </c>
    </row>
    <row r="182" spans="1:5" x14ac:dyDescent="0.2">
      <c r="A182" s="1">
        <v>2017271</v>
      </c>
      <c r="C182" s="1" t="s">
        <v>3580</v>
      </c>
      <c r="D182" s="1" t="s">
        <v>1742</v>
      </c>
      <c r="E182" s="123">
        <v>32.26</v>
      </c>
    </row>
    <row r="183" spans="1:5" x14ac:dyDescent="0.2">
      <c r="A183" s="1" t="s">
        <v>2845</v>
      </c>
      <c r="C183" s="1" t="s">
        <v>3591</v>
      </c>
      <c r="D183" s="1" t="s">
        <v>1742</v>
      </c>
      <c r="E183" s="123">
        <v>63.84</v>
      </c>
    </row>
    <row r="184" spans="1:5" x14ac:dyDescent="0.2">
      <c r="A184" s="1" t="s">
        <v>3602</v>
      </c>
      <c r="C184" s="1" t="s">
        <v>3603</v>
      </c>
      <c r="D184" s="1" t="s">
        <v>3081</v>
      </c>
      <c r="E184" s="123">
        <v>36.36</v>
      </c>
    </row>
    <row r="185" spans="1:5" x14ac:dyDescent="0.2">
      <c r="A185" s="1">
        <v>2017504</v>
      </c>
      <c r="B185" s="89" t="s">
        <v>3612</v>
      </c>
      <c r="C185" s="1" t="s">
        <v>3613</v>
      </c>
      <c r="D185" s="1" t="s">
        <v>1742</v>
      </c>
      <c r="E185" s="123">
        <v>17.11</v>
      </c>
    </row>
    <row r="186" spans="1:5" x14ac:dyDescent="0.2">
      <c r="A186" s="1">
        <v>2017266</v>
      </c>
      <c r="B186" s="89" t="s">
        <v>3507</v>
      </c>
      <c r="C186" s="1" t="s">
        <v>3645</v>
      </c>
      <c r="D186" s="1" t="s">
        <v>3620</v>
      </c>
      <c r="E186" s="123">
        <v>23.1</v>
      </c>
    </row>
    <row r="187" spans="1:5" x14ac:dyDescent="0.2">
      <c r="A187" s="1">
        <v>2017577</v>
      </c>
      <c r="B187" s="89" t="s">
        <v>3634</v>
      </c>
      <c r="C187" s="1" t="s">
        <v>3635</v>
      </c>
      <c r="D187" s="1" t="s">
        <v>1742</v>
      </c>
      <c r="E187" s="123">
        <v>97.06</v>
      </c>
    </row>
    <row r="188" spans="1:5" x14ac:dyDescent="0.2">
      <c r="A188" s="1">
        <v>2017557</v>
      </c>
      <c r="B188" s="89">
        <v>666417</v>
      </c>
      <c r="C188" s="1" t="s">
        <v>3639</v>
      </c>
      <c r="D188" s="1" t="s">
        <v>1742</v>
      </c>
      <c r="E188" s="123">
        <v>48.32</v>
      </c>
    </row>
    <row r="189" spans="1:5" x14ac:dyDescent="0.2">
      <c r="A189" s="1">
        <v>2017409</v>
      </c>
      <c r="C189" s="1" t="s">
        <v>3640</v>
      </c>
      <c r="D189" s="1" t="s">
        <v>3641</v>
      </c>
      <c r="E189" s="123">
        <v>24.95</v>
      </c>
    </row>
    <row r="190" spans="1:5" x14ac:dyDescent="0.2">
      <c r="A190" s="152">
        <v>2017266</v>
      </c>
      <c r="B190" s="89" t="s">
        <v>3507</v>
      </c>
      <c r="C190" s="1" t="s">
        <v>3647</v>
      </c>
      <c r="D190" s="152" t="s">
        <v>3646</v>
      </c>
      <c r="E190" s="123">
        <v>105.2</v>
      </c>
    </row>
    <row r="191" spans="1:5" x14ac:dyDescent="0.2">
      <c r="A191" s="1">
        <v>2017573</v>
      </c>
      <c r="C191" s="1" t="s">
        <v>3655</v>
      </c>
      <c r="D191" s="1" t="s">
        <v>1742</v>
      </c>
      <c r="E191" s="123">
        <v>9.9499999999999993</v>
      </c>
    </row>
    <row r="192" spans="1:5" x14ac:dyDescent="0.2">
      <c r="A192" s="1">
        <v>2017510</v>
      </c>
      <c r="B192" s="89" t="s">
        <v>3670</v>
      </c>
      <c r="C192" s="1" t="s">
        <v>3671</v>
      </c>
      <c r="D192" s="1" t="s">
        <v>3672</v>
      </c>
      <c r="E192" s="123">
        <v>16.72</v>
      </c>
    </row>
    <row r="193" spans="1:5" x14ac:dyDescent="0.2">
      <c r="A193" s="1">
        <v>2017266</v>
      </c>
      <c r="B193" s="89">
        <v>664217</v>
      </c>
      <c r="C193" s="1" t="s">
        <v>3679</v>
      </c>
      <c r="D193" s="1" t="s">
        <v>3680</v>
      </c>
      <c r="E193" s="123">
        <v>56</v>
      </c>
    </row>
    <row r="194" spans="1:5" x14ac:dyDescent="0.2">
      <c r="A194" s="1">
        <v>2017266</v>
      </c>
      <c r="B194" s="89">
        <v>663417</v>
      </c>
      <c r="C194" s="1" t="s">
        <v>3579</v>
      </c>
      <c r="D194" s="1" t="s">
        <v>3681</v>
      </c>
    </row>
    <row r="195" spans="1:5" x14ac:dyDescent="0.2">
      <c r="A195" s="1">
        <v>2017594</v>
      </c>
      <c r="B195" s="89">
        <v>646717</v>
      </c>
      <c r="C195" s="1" t="s">
        <v>3690</v>
      </c>
      <c r="D195" s="1" t="s">
        <v>1742</v>
      </c>
      <c r="E195" s="123">
        <v>62.88</v>
      </c>
    </row>
    <row r="196" spans="1:5" x14ac:dyDescent="0.2">
      <c r="A196" s="1">
        <v>2017602</v>
      </c>
      <c r="B196" s="89">
        <v>668200</v>
      </c>
      <c r="C196" s="1" t="s">
        <v>3695</v>
      </c>
      <c r="E196" s="123">
        <v>122.73</v>
      </c>
    </row>
    <row r="197" spans="1:5" x14ac:dyDescent="0.2">
      <c r="A197" s="1">
        <v>2017535</v>
      </c>
      <c r="C197" s="1" t="s">
        <v>3709</v>
      </c>
      <c r="D197" s="1" t="s">
        <v>3710</v>
      </c>
      <c r="E197" s="123">
        <v>192.36</v>
      </c>
    </row>
    <row r="198" spans="1:5" x14ac:dyDescent="0.2">
      <c r="A198" s="1">
        <v>2017535</v>
      </c>
      <c r="B198" s="89" t="s">
        <v>3712</v>
      </c>
      <c r="C198" s="1" t="s">
        <v>3713</v>
      </c>
      <c r="D198" s="1" t="s">
        <v>3714</v>
      </c>
      <c r="E198" s="123">
        <v>170.81</v>
      </c>
    </row>
    <row r="199" spans="1:5" x14ac:dyDescent="0.2">
      <c r="A199" s="1">
        <v>2017557</v>
      </c>
      <c r="B199" s="89">
        <v>666417</v>
      </c>
      <c r="C199" s="1" t="s">
        <v>3755</v>
      </c>
      <c r="D199" s="1" t="s">
        <v>3756</v>
      </c>
      <c r="E199" s="123">
        <v>97.47</v>
      </c>
    </row>
    <row r="200" spans="1:5" x14ac:dyDescent="0.2">
      <c r="A200" s="1">
        <v>2017617</v>
      </c>
      <c r="B200" s="89" t="s">
        <v>3761</v>
      </c>
      <c r="C200" s="1" t="s">
        <v>3762</v>
      </c>
      <c r="D200" s="1" t="s">
        <v>3548</v>
      </c>
      <c r="E200" s="123">
        <v>27.46</v>
      </c>
    </row>
    <row r="201" spans="1:5" x14ac:dyDescent="0.2">
      <c r="A201" s="1">
        <v>2017595</v>
      </c>
      <c r="B201" s="89">
        <v>671317</v>
      </c>
      <c r="C201" s="1" t="s">
        <v>3764</v>
      </c>
      <c r="D201" s="1" t="s">
        <v>3765</v>
      </c>
      <c r="E201" s="123">
        <v>39.69</v>
      </c>
    </row>
    <row r="202" spans="1:5" x14ac:dyDescent="0.2">
      <c r="A202" s="1">
        <v>2017622</v>
      </c>
      <c r="B202" s="89">
        <v>670517</v>
      </c>
      <c r="C202" s="1" t="s">
        <v>3782</v>
      </c>
      <c r="D202" s="1" t="s">
        <v>1742</v>
      </c>
      <c r="E202" s="123">
        <v>27.25</v>
      </c>
    </row>
    <row r="203" spans="1:5" x14ac:dyDescent="0.2">
      <c r="C203" s="1" t="s">
        <v>3806</v>
      </c>
      <c r="D203" s="1" t="s">
        <v>3805</v>
      </c>
      <c r="E203" s="123">
        <v>711.5</v>
      </c>
    </row>
    <row r="204" spans="1:5" x14ac:dyDescent="0.2">
      <c r="C204" s="1" t="s">
        <v>3814</v>
      </c>
      <c r="D204" s="1" t="s">
        <v>1874</v>
      </c>
      <c r="E204" s="123">
        <v>6</v>
      </c>
    </row>
    <row r="205" spans="1:5" x14ac:dyDescent="0.2">
      <c r="A205" s="1">
        <v>2017597</v>
      </c>
      <c r="B205" s="89">
        <v>696217</v>
      </c>
      <c r="C205" s="1" t="s">
        <v>3815</v>
      </c>
      <c r="D205" s="1" t="s">
        <v>3816</v>
      </c>
      <c r="E205" s="123">
        <v>78.72</v>
      </c>
    </row>
    <row r="206" spans="1:5" x14ac:dyDescent="0.2">
      <c r="C206" s="1" t="s">
        <v>3817</v>
      </c>
      <c r="D206" s="1" t="s">
        <v>3818</v>
      </c>
      <c r="E206" s="123">
        <v>339</v>
      </c>
    </row>
    <row r="207" spans="1:5" x14ac:dyDescent="0.2">
      <c r="A207" s="1">
        <v>2017633</v>
      </c>
      <c r="B207" s="89" t="s">
        <v>3827</v>
      </c>
      <c r="C207" s="1" t="s">
        <v>3828</v>
      </c>
      <c r="D207" s="1" t="s">
        <v>3548</v>
      </c>
      <c r="E207" s="123">
        <v>19.14</v>
      </c>
    </row>
    <row r="208" spans="1:5" x14ac:dyDescent="0.2">
      <c r="A208" s="1">
        <v>2017737</v>
      </c>
      <c r="B208" s="89">
        <v>673517</v>
      </c>
      <c r="C208" s="1" t="s">
        <v>3831</v>
      </c>
      <c r="D208" s="1" t="s">
        <v>3830</v>
      </c>
      <c r="E208" s="123">
        <v>18.05</v>
      </c>
    </row>
    <row r="209" spans="1:6" x14ac:dyDescent="0.2">
      <c r="A209" s="1">
        <v>2017648</v>
      </c>
      <c r="B209" s="89" t="s">
        <v>3861</v>
      </c>
      <c r="C209" s="1" t="s">
        <v>3862</v>
      </c>
      <c r="D209" s="1" t="s">
        <v>3548</v>
      </c>
      <c r="E209" s="123">
        <v>10.45</v>
      </c>
    </row>
    <row r="210" spans="1:6" x14ac:dyDescent="0.2">
      <c r="A210" s="1">
        <v>2017560</v>
      </c>
      <c r="C210" s="1" t="s">
        <v>3866</v>
      </c>
      <c r="D210" s="1" t="s">
        <v>3867</v>
      </c>
      <c r="E210" s="123">
        <v>35.86</v>
      </c>
    </row>
    <row r="211" spans="1:6" x14ac:dyDescent="0.2">
      <c r="C211" s="1" t="s">
        <v>3878</v>
      </c>
      <c r="D211" s="1" t="s">
        <v>3881</v>
      </c>
      <c r="E211" s="122">
        <v>84</v>
      </c>
    </row>
    <row r="212" spans="1:6" x14ac:dyDescent="0.2">
      <c r="C212" s="1" t="s">
        <v>3879</v>
      </c>
      <c r="D212" s="1" t="s">
        <v>3880</v>
      </c>
      <c r="E212" s="123">
        <v>121.44</v>
      </c>
    </row>
    <row r="213" spans="1:6" x14ac:dyDescent="0.2">
      <c r="A213" s="1">
        <v>2017352</v>
      </c>
      <c r="B213" s="89">
        <v>650417</v>
      </c>
      <c r="C213" s="1" t="s">
        <v>3879</v>
      </c>
      <c r="D213" s="1" t="s">
        <v>3882</v>
      </c>
      <c r="E213" s="123">
        <v>117.84</v>
      </c>
    </row>
    <row r="214" spans="1:6" x14ac:dyDescent="0.2">
      <c r="A214" s="1">
        <v>2017557</v>
      </c>
      <c r="B214" s="89">
        <v>666417</v>
      </c>
      <c r="C214" s="1" t="s">
        <v>3909</v>
      </c>
      <c r="D214" s="1" t="s">
        <v>3910</v>
      </c>
      <c r="E214" s="123">
        <v>97.47</v>
      </c>
    </row>
    <row r="215" spans="1:6" x14ac:dyDescent="0.2">
      <c r="A215" s="1">
        <v>2017242</v>
      </c>
      <c r="C215" s="1" t="s">
        <v>3912</v>
      </c>
      <c r="D215" s="1" t="s">
        <v>3911</v>
      </c>
      <c r="E215" s="123">
        <v>4</v>
      </c>
    </row>
    <row r="216" spans="1:6" x14ac:dyDescent="0.2">
      <c r="A216" s="1">
        <v>2017614</v>
      </c>
      <c r="B216" s="89" t="s">
        <v>3937</v>
      </c>
      <c r="C216" s="1" t="s">
        <v>3938</v>
      </c>
      <c r="D216" s="1" t="s">
        <v>3939</v>
      </c>
      <c r="E216" s="123">
        <v>15.68</v>
      </c>
    </row>
    <row r="217" spans="1:6" x14ac:dyDescent="0.2">
      <c r="A217" s="1">
        <v>2017732</v>
      </c>
      <c r="B217" s="89" t="s">
        <v>3948</v>
      </c>
      <c r="C217" s="1" t="s">
        <v>3949</v>
      </c>
      <c r="D217" s="1" t="s">
        <v>3950</v>
      </c>
      <c r="E217" s="123">
        <v>226.32</v>
      </c>
    </row>
    <row r="218" spans="1:6" x14ac:dyDescent="0.2">
      <c r="A218" s="1">
        <v>2017614</v>
      </c>
      <c r="B218" s="89" t="s">
        <v>3937</v>
      </c>
      <c r="C218" s="1" t="s">
        <v>3960</v>
      </c>
      <c r="D218" s="1" t="s">
        <v>3961</v>
      </c>
      <c r="E218" s="123">
        <v>33.65</v>
      </c>
    </row>
    <row r="219" spans="1:6" x14ac:dyDescent="0.2">
      <c r="C219" s="1" t="s">
        <v>3963</v>
      </c>
      <c r="D219" s="1" t="s">
        <v>3964</v>
      </c>
      <c r="E219" s="123">
        <v>22.22</v>
      </c>
    </row>
    <row r="220" spans="1:6" x14ac:dyDescent="0.2">
      <c r="A220" s="1" t="s">
        <v>471</v>
      </c>
      <c r="C220" s="1" t="s">
        <v>3968</v>
      </c>
      <c r="D220" s="1" t="s">
        <v>3969</v>
      </c>
      <c r="E220" s="123">
        <v>8.9499999999999993</v>
      </c>
      <c r="F220" s="158" t="s">
        <v>3970</v>
      </c>
    </row>
    <row r="221" spans="1:6" x14ac:dyDescent="0.2">
      <c r="B221" s="89">
        <v>640617</v>
      </c>
      <c r="C221" s="1" t="s">
        <v>3971</v>
      </c>
      <c r="D221" s="1" t="s">
        <v>3975</v>
      </c>
      <c r="E221" s="123">
        <v>132.30000000000001</v>
      </c>
    </row>
    <row r="222" spans="1:6" x14ac:dyDescent="0.2">
      <c r="A222" s="1">
        <v>2017614</v>
      </c>
      <c r="B222" s="89" t="s">
        <v>3972</v>
      </c>
      <c r="C222" s="1" t="s">
        <v>3973</v>
      </c>
      <c r="D222" s="1" t="s">
        <v>3974</v>
      </c>
      <c r="E222" s="123">
        <v>35</v>
      </c>
    </row>
    <row r="223" spans="1:6" x14ac:dyDescent="0.2">
      <c r="A223" s="1">
        <v>2016789</v>
      </c>
      <c r="B223" s="89" t="s">
        <v>3976</v>
      </c>
      <c r="C223" s="1" t="s">
        <v>3977</v>
      </c>
      <c r="D223" s="1" t="s">
        <v>3978</v>
      </c>
      <c r="E223" s="123">
        <v>261</v>
      </c>
    </row>
    <row r="224" spans="1:6" x14ac:dyDescent="0.2">
      <c r="A224" s="1">
        <v>2017669</v>
      </c>
      <c r="B224" s="89" t="s">
        <v>3991</v>
      </c>
      <c r="C224" s="1" t="s">
        <v>3994</v>
      </c>
      <c r="D224" s="1" t="s">
        <v>3992</v>
      </c>
      <c r="E224" s="123">
        <v>13.26</v>
      </c>
      <c r="F224" s="158" t="s">
        <v>3993</v>
      </c>
    </row>
    <row r="225" spans="1:5" x14ac:dyDescent="0.2">
      <c r="A225" s="1">
        <v>2017634</v>
      </c>
      <c r="B225" s="89" t="s">
        <v>4019</v>
      </c>
      <c r="C225" s="1" t="s">
        <v>4020</v>
      </c>
      <c r="D225" s="1" t="s">
        <v>4021</v>
      </c>
      <c r="E225" s="123">
        <v>3.39</v>
      </c>
    </row>
    <row r="226" spans="1:5" x14ac:dyDescent="0.2">
      <c r="A226" s="1">
        <v>2017689</v>
      </c>
      <c r="C226" s="1" t="s">
        <v>4043</v>
      </c>
      <c r="E226" s="123">
        <v>6.42</v>
      </c>
    </row>
    <row r="227" spans="1:5" x14ac:dyDescent="0.2">
      <c r="A227" s="1">
        <v>2017656</v>
      </c>
      <c r="B227" s="89">
        <v>675017</v>
      </c>
      <c r="C227" s="1" t="s">
        <v>4044</v>
      </c>
      <c r="D227" s="1" t="s">
        <v>4045</v>
      </c>
      <c r="E227" s="123">
        <v>30</v>
      </c>
    </row>
    <row r="228" spans="1:5" x14ac:dyDescent="0.2">
      <c r="A228" s="1">
        <v>2017795</v>
      </c>
      <c r="B228" s="89">
        <v>686218</v>
      </c>
      <c r="C228" s="1" t="s">
        <v>4058</v>
      </c>
      <c r="D228" s="1" t="s">
        <v>1742</v>
      </c>
      <c r="E228" s="123">
        <v>60.55</v>
      </c>
    </row>
    <row r="229" spans="1:5" x14ac:dyDescent="0.2">
      <c r="A229" s="1">
        <v>2017803</v>
      </c>
      <c r="B229" s="89" t="s">
        <v>4085</v>
      </c>
      <c r="C229" s="1" t="s">
        <v>4086</v>
      </c>
      <c r="D229" s="1" t="s">
        <v>4087</v>
      </c>
      <c r="E229" s="123">
        <v>121.01</v>
      </c>
    </row>
    <row r="230" spans="1:5" x14ac:dyDescent="0.2">
      <c r="A230" s="1">
        <v>2017748</v>
      </c>
      <c r="B230" s="89">
        <v>683717</v>
      </c>
      <c r="C230" s="1" t="s">
        <v>4090</v>
      </c>
      <c r="D230" s="1" t="s">
        <v>4089</v>
      </c>
      <c r="E230" s="123">
        <v>21.97</v>
      </c>
    </row>
    <row r="231" spans="1:5" x14ac:dyDescent="0.2">
      <c r="A231" s="1" t="s">
        <v>2015</v>
      </c>
      <c r="C231" s="1" t="s">
        <v>4116</v>
      </c>
      <c r="D231" s="1" t="s">
        <v>4115</v>
      </c>
      <c r="E231" s="123">
        <v>6</v>
      </c>
    </row>
    <row r="232" spans="1:5" x14ac:dyDescent="0.2">
      <c r="A232" s="1">
        <v>2017513</v>
      </c>
      <c r="C232" s="1" t="s">
        <v>4117</v>
      </c>
      <c r="D232" s="1" t="s">
        <v>4118</v>
      </c>
      <c r="E232" s="123">
        <v>496.09</v>
      </c>
    </row>
    <row r="233" spans="1:5" x14ac:dyDescent="0.2">
      <c r="A233" s="1">
        <v>2017514</v>
      </c>
      <c r="C233" s="1" t="s">
        <v>4117</v>
      </c>
      <c r="D233" s="1" t="s">
        <v>4119</v>
      </c>
      <c r="E233" s="123">
        <v>333.06</v>
      </c>
    </row>
    <row r="234" spans="1:5" x14ac:dyDescent="0.2">
      <c r="A234" s="1">
        <v>2017794</v>
      </c>
      <c r="B234" s="89">
        <v>688418</v>
      </c>
      <c r="C234" s="1" t="s">
        <v>4121</v>
      </c>
      <c r="E234" s="123">
        <v>10.45</v>
      </c>
    </row>
    <row r="235" spans="1:5" x14ac:dyDescent="0.2">
      <c r="C235" s="1" t="s">
        <v>4136</v>
      </c>
      <c r="D235" s="1" t="s">
        <v>4135</v>
      </c>
      <c r="E235" s="123">
        <v>10.59</v>
      </c>
    </row>
    <row r="236" spans="1:5" x14ac:dyDescent="0.2">
      <c r="C236" s="1" t="s">
        <v>4188</v>
      </c>
      <c r="D236" s="1" t="s">
        <v>4189</v>
      </c>
      <c r="E236" s="123">
        <v>45.6</v>
      </c>
    </row>
    <row r="237" spans="1:5" x14ac:dyDescent="0.2">
      <c r="A237" s="1">
        <v>2016789</v>
      </c>
      <c r="B237" s="89" t="s">
        <v>3976</v>
      </c>
      <c r="C237" s="1" t="s">
        <v>4233</v>
      </c>
      <c r="D237" s="1" t="s">
        <v>4234</v>
      </c>
      <c r="E237" s="123">
        <v>491.4</v>
      </c>
    </row>
    <row r="238" spans="1:5" x14ac:dyDescent="0.2">
      <c r="A238" s="1">
        <v>680517</v>
      </c>
      <c r="B238" s="89" t="s">
        <v>1710</v>
      </c>
      <c r="C238" s="1" t="s">
        <v>4235</v>
      </c>
      <c r="D238" s="1" t="s">
        <v>4236</v>
      </c>
      <c r="E238" s="123">
        <v>222.83</v>
      </c>
    </row>
    <row r="239" spans="1:5" s="159" customFormat="1" x14ac:dyDescent="0.2">
      <c r="A239" s="137" t="s">
        <v>115</v>
      </c>
      <c r="B239" s="138">
        <v>2018</v>
      </c>
      <c r="C239" s="137"/>
      <c r="D239" s="137"/>
      <c r="E239" s="137"/>
    </row>
    <row r="240" spans="1:5" x14ac:dyDescent="0.2">
      <c r="A240" s="1">
        <v>2017667</v>
      </c>
      <c r="B240" s="89">
        <v>676717</v>
      </c>
      <c r="C240" s="1" t="s">
        <v>4237</v>
      </c>
      <c r="D240" s="1" t="s">
        <v>4238</v>
      </c>
      <c r="E240" s="123">
        <v>1.48</v>
      </c>
    </row>
    <row r="241" spans="1:6" x14ac:dyDescent="0.2">
      <c r="A241" s="1">
        <v>2017818</v>
      </c>
      <c r="B241" s="89" t="s">
        <v>4266</v>
      </c>
      <c r="C241" s="1" t="s">
        <v>4267</v>
      </c>
      <c r="D241" s="1" t="s">
        <v>3548</v>
      </c>
      <c r="E241" s="123">
        <v>74.260000000000005</v>
      </c>
    </row>
    <row r="242" spans="1:6" x14ac:dyDescent="0.2">
      <c r="A242" s="1">
        <v>2017764</v>
      </c>
      <c r="B242" s="89" t="s">
        <v>4268</v>
      </c>
      <c r="C242" s="1" t="s">
        <v>4269</v>
      </c>
      <c r="D242" s="1" t="s">
        <v>3548</v>
      </c>
      <c r="E242" s="123">
        <v>11.08</v>
      </c>
    </row>
    <row r="243" spans="1:6" x14ac:dyDescent="0.2">
      <c r="A243" s="1">
        <v>2017872</v>
      </c>
      <c r="B243" s="89">
        <v>685318</v>
      </c>
      <c r="C243" s="1" t="s">
        <v>4270</v>
      </c>
      <c r="D243" s="1" t="s">
        <v>3548</v>
      </c>
      <c r="E243" s="123">
        <v>30.31</v>
      </c>
    </row>
    <row r="244" spans="1:6" x14ac:dyDescent="0.2">
      <c r="A244" s="1">
        <v>2017831</v>
      </c>
      <c r="B244" s="89" t="s">
        <v>4271</v>
      </c>
      <c r="C244" s="1" t="s">
        <v>4272</v>
      </c>
      <c r="D244" s="1" t="s">
        <v>3548</v>
      </c>
      <c r="E244" s="123">
        <v>36.29</v>
      </c>
    </row>
    <row r="245" spans="1:6" x14ac:dyDescent="0.2">
      <c r="A245" s="1">
        <v>2017812</v>
      </c>
      <c r="B245" s="89" t="s">
        <v>4302</v>
      </c>
      <c r="D245" s="1" t="s">
        <v>4303</v>
      </c>
      <c r="E245" s="123">
        <v>19.14</v>
      </c>
    </row>
    <row r="246" spans="1:6" x14ac:dyDescent="0.2">
      <c r="A246" s="1">
        <v>2017765</v>
      </c>
      <c r="B246" s="89" t="s">
        <v>4601</v>
      </c>
      <c r="C246" s="1" t="s">
        <v>4300</v>
      </c>
      <c r="D246" s="1" t="s">
        <v>3548</v>
      </c>
      <c r="E246" s="123">
        <v>10.199999999999999</v>
      </c>
    </row>
    <row r="247" spans="1:6" x14ac:dyDescent="0.2">
      <c r="A247" s="1">
        <v>2017683</v>
      </c>
      <c r="C247" s="1" t="s">
        <v>4324</v>
      </c>
      <c r="D247" s="1" t="s">
        <v>4301</v>
      </c>
      <c r="E247" s="123">
        <v>21.74</v>
      </c>
    </row>
    <row r="248" spans="1:6" x14ac:dyDescent="0.2">
      <c r="A248" s="1">
        <v>2017765</v>
      </c>
      <c r="C248" s="1" t="s">
        <v>4604</v>
      </c>
      <c r="D248" s="1" t="s">
        <v>4313</v>
      </c>
      <c r="E248" s="123">
        <v>12.85</v>
      </c>
    </row>
    <row r="249" spans="1:6" x14ac:dyDescent="0.2">
      <c r="A249" s="1">
        <v>2018047</v>
      </c>
      <c r="B249" s="89">
        <v>651518</v>
      </c>
      <c r="C249" s="1" t="s">
        <v>4314</v>
      </c>
      <c r="D249" s="1" t="s">
        <v>4315</v>
      </c>
      <c r="E249" s="123">
        <v>63.13</v>
      </c>
    </row>
    <row r="250" spans="1:6" x14ac:dyDescent="0.2">
      <c r="A250" s="1">
        <v>2017826</v>
      </c>
      <c r="B250" s="89">
        <v>673200</v>
      </c>
      <c r="C250" s="1" t="s">
        <v>4316</v>
      </c>
      <c r="D250" s="1" t="s">
        <v>4317</v>
      </c>
      <c r="E250" s="123">
        <v>21.65</v>
      </c>
    </row>
    <row r="251" spans="1:6" x14ac:dyDescent="0.2">
      <c r="A251" s="1">
        <v>2017847</v>
      </c>
      <c r="B251" s="89" t="s">
        <v>4318</v>
      </c>
      <c r="C251" s="1" t="s">
        <v>4319</v>
      </c>
      <c r="D251" s="1" t="s">
        <v>4320</v>
      </c>
      <c r="E251" s="123">
        <v>92.34</v>
      </c>
    </row>
    <row r="252" spans="1:6" x14ac:dyDescent="0.2">
      <c r="A252" s="1">
        <v>2017903</v>
      </c>
      <c r="B252" s="89">
        <v>687818</v>
      </c>
      <c r="C252" s="1" t="s">
        <v>4321</v>
      </c>
      <c r="D252" s="1" t="s">
        <v>4322</v>
      </c>
      <c r="E252" s="123">
        <v>21.15</v>
      </c>
    </row>
    <row r="253" spans="1:6" x14ac:dyDescent="0.2">
      <c r="A253" s="1">
        <v>2017868</v>
      </c>
      <c r="B253" s="89">
        <v>760517</v>
      </c>
      <c r="C253" s="1" t="s">
        <v>4326</v>
      </c>
      <c r="D253" s="1" t="s">
        <v>4327</v>
      </c>
      <c r="E253" s="160">
        <v>270</v>
      </c>
    </row>
    <row r="254" spans="1:6" x14ac:dyDescent="0.2">
      <c r="A254" s="1">
        <v>2017873</v>
      </c>
      <c r="B254" s="89" t="s">
        <v>4340</v>
      </c>
      <c r="C254" s="1" t="s">
        <v>4342</v>
      </c>
      <c r="D254" s="1" t="s">
        <v>4341</v>
      </c>
      <c r="E254" s="160">
        <v>24.88</v>
      </c>
      <c r="F254" s="158" t="s">
        <v>115</v>
      </c>
    </row>
    <row r="255" spans="1:6" x14ac:dyDescent="0.2">
      <c r="A255" s="1">
        <v>2018014</v>
      </c>
      <c r="C255" s="1" t="s">
        <v>4348</v>
      </c>
      <c r="D255" s="1" t="s">
        <v>4349</v>
      </c>
      <c r="E255" s="160">
        <v>97.47</v>
      </c>
    </row>
    <row r="256" spans="1:6" x14ac:dyDescent="0.2">
      <c r="A256" s="1">
        <v>2017759</v>
      </c>
      <c r="B256" s="89">
        <v>707118</v>
      </c>
      <c r="C256" s="1" t="s">
        <v>4269</v>
      </c>
      <c r="D256" s="1" t="s">
        <v>4496</v>
      </c>
      <c r="E256" s="160">
        <v>10.81</v>
      </c>
    </row>
    <row r="257" spans="1:6" x14ac:dyDescent="0.2">
      <c r="A257" s="1">
        <v>2017825</v>
      </c>
      <c r="B257" s="89" t="s">
        <v>4497</v>
      </c>
      <c r="C257" s="1" t="s">
        <v>4498</v>
      </c>
      <c r="D257" s="1" t="s">
        <v>4499</v>
      </c>
      <c r="E257" s="160">
        <v>40.409999999999997</v>
      </c>
    </row>
    <row r="258" spans="1:6" x14ac:dyDescent="0.2">
      <c r="A258" s="1">
        <v>2017879</v>
      </c>
      <c r="B258" s="89">
        <v>685417</v>
      </c>
      <c r="C258" s="1" t="s">
        <v>4500</v>
      </c>
      <c r="D258" s="1" t="s">
        <v>1945</v>
      </c>
      <c r="E258" s="160">
        <v>10.45</v>
      </c>
    </row>
    <row r="259" spans="1:6" x14ac:dyDescent="0.2">
      <c r="A259" s="1">
        <v>2017825</v>
      </c>
      <c r="B259" s="89" t="s">
        <v>4501</v>
      </c>
      <c r="C259" s="1" t="s">
        <v>4502</v>
      </c>
      <c r="D259" s="1" t="s">
        <v>4503</v>
      </c>
      <c r="E259" s="160">
        <v>15.04</v>
      </c>
    </row>
    <row r="260" spans="1:6" x14ac:dyDescent="0.2">
      <c r="C260" s="1" t="s">
        <v>4504</v>
      </c>
      <c r="D260" s="1" t="s">
        <v>4505</v>
      </c>
      <c r="E260" s="160">
        <v>160.82</v>
      </c>
    </row>
    <row r="261" spans="1:6" x14ac:dyDescent="0.2">
      <c r="C261" s="1" t="s">
        <v>4506</v>
      </c>
      <c r="D261" s="1" t="s">
        <v>4507</v>
      </c>
      <c r="E261" s="160">
        <v>130.82</v>
      </c>
    </row>
    <row r="262" spans="1:6" x14ac:dyDescent="0.2">
      <c r="A262" s="1">
        <v>2017794</v>
      </c>
      <c r="B262" s="89">
        <v>688418</v>
      </c>
      <c r="C262" s="1" t="s">
        <v>4508</v>
      </c>
      <c r="D262" s="1" t="s">
        <v>4509</v>
      </c>
      <c r="E262" s="160">
        <v>289.92</v>
      </c>
      <c r="F262" t="s">
        <v>4510</v>
      </c>
    </row>
    <row r="263" spans="1:6" x14ac:dyDescent="0.2">
      <c r="A263" s="1">
        <v>2018030</v>
      </c>
      <c r="B263" s="89" t="s">
        <v>4511</v>
      </c>
      <c r="C263" s="1" t="s">
        <v>4512</v>
      </c>
    </row>
    <row r="264" spans="1:6" x14ac:dyDescent="0.2">
      <c r="C264" s="1" t="s">
        <v>4522</v>
      </c>
      <c r="D264" s="1" t="s">
        <v>4521</v>
      </c>
      <c r="E264" s="123">
        <v>190.32</v>
      </c>
    </row>
    <row r="265" spans="1:6" x14ac:dyDescent="0.2">
      <c r="B265" s="89" t="s">
        <v>1084</v>
      </c>
      <c r="C265" s="1" t="s">
        <v>4523</v>
      </c>
      <c r="D265" s="1" t="s">
        <v>317</v>
      </c>
      <c r="E265" s="123">
        <v>2.02</v>
      </c>
    </row>
    <row r="266" spans="1:6" x14ac:dyDescent="0.2">
      <c r="A266" s="1">
        <v>2017759</v>
      </c>
      <c r="B266" s="89" t="s">
        <v>4524</v>
      </c>
      <c r="C266" s="1" t="s">
        <v>4525</v>
      </c>
      <c r="D266" s="1" t="s">
        <v>4526</v>
      </c>
      <c r="E266" s="123">
        <v>4.97</v>
      </c>
    </row>
    <row r="267" spans="1:6" x14ac:dyDescent="0.2">
      <c r="A267" s="1">
        <v>2017888</v>
      </c>
      <c r="B267" s="89">
        <v>685718</v>
      </c>
      <c r="C267" s="1" t="s">
        <v>4527</v>
      </c>
      <c r="D267" s="1" t="s">
        <v>1945</v>
      </c>
      <c r="E267" s="123">
        <v>65.209999999999994</v>
      </c>
    </row>
    <row r="268" spans="1:6" x14ac:dyDescent="0.2">
      <c r="A268" s="1">
        <v>2017890</v>
      </c>
      <c r="B268" s="89">
        <v>690918</v>
      </c>
      <c r="C268" s="1" t="s">
        <v>4528</v>
      </c>
      <c r="D268" s="1" t="s">
        <v>1945</v>
      </c>
      <c r="E268" s="123">
        <v>10.45</v>
      </c>
    </row>
    <row r="269" spans="1:6" x14ac:dyDescent="0.2">
      <c r="A269" s="1">
        <v>2017892</v>
      </c>
      <c r="B269" s="89">
        <v>691018</v>
      </c>
      <c r="C269" s="1" t="s">
        <v>4528</v>
      </c>
      <c r="D269" s="1" t="s">
        <v>1945</v>
      </c>
      <c r="E269" s="123">
        <v>10.45</v>
      </c>
    </row>
    <row r="270" spans="1:6" x14ac:dyDescent="0.2">
      <c r="A270" s="1">
        <v>2017889</v>
      </c>
      <c r="B270" s="89">
        <v>651518</v>
      </c>
      <c r="C270" s="1" t="s">
        <v>4529</v>
      </c>
      <c r="D270" s="1" t="s">
        <v>1945</v>
      </c>
      <c r="E270" s="123">
        <v>125.86</v>
      </c>
    </row>
    <row r="271" spans="1:6" x14ac:dyDescent="0.2">
      <c r="A271" s="1">
        <v>2018017</v>
      </c>
      <c r="B271" s="89" t="s">
        <v>4572</v>
      </c>
      <c r="C271" s="1" t="s">
        <v>4573</v>
      </c>
      <c r="D271" s="1" t="s">
        <v>3548</v>
      </c>
      <c r="E271" s="123">
        <v>23.62</v>
      </c>
    </row>
    <row r="272" spans="1:6" x14ac:dyDescent="0.2">
      <c r="A272" s="1">
        <v>2017759</v>
      </c>
      <c r="B272" s="89">
        <v>707118</v>
      </c>
      <c r="C272" s="1" t="s">
        <v>4574</v>
      </c>
      <c r="D272" s="1" t="s">
        <v>4576</v>
      </c>
      <c r="E272" s="123">
        <v>2.65</v>
      </c>
      <c r="F272" t="s">
        <v>4587</v>
      </c>
    </row>
    <row r="273" spans="1:6" x14ac:dyDescent="0.2">
      <c r="C273" s="1" t="s">
        <v>4575</v>
      </c>
      <c r="D273" s="1" t="s">
        <v>4588</v>
      </c>
      <c r="E273" s="123">
        <v>60</v>
      </c>
    </row>
    <row r="274" spans="1:6" x14ac:dyDescent="0.2">
      <c r="A274" s="1">
        <v>2017904</v>
      </c>
      <c r="C274" s="1" t="s">
        <v>4577</v>
      </c>
      <c r="D274" s="1" t="s">
        <v>4579</v>
      </c>
      <c r="E274" s="123">
        <v>30.05</v>
      </c>
    </row>
    <row r="275" spans="1:6" x14ac:dyDescent="0.2">
      <c r="A275" s="1">
        <v>2017836</v>
      </c>
      <c r="C275" s="1" t="s">
        <v>4580</v>
      </c>
      <c r="D275" s="1" t="s">
        <v>4581</v>
      </c>
      <c r="E275" s="123">
        <v>217.92</v>
      </c>
    </row>
    <row r="276" spans="1:6" x14ac:dyDescent="0.2">
      <c r="C276" s="1" t="s">
        <v>4582</v>
      </c>
      <c r="D276" s="1" t="s">
        <v>4578</v>
      </c>
      <c r="E276" s="123">
        <v>40</v>
      </c>
    </row>
    <row r="277" spans="1:6" x14ac:dyDescent="0.2">
      <c r="A277" s="1">
        <v>2018023</v>
      </c>
      <c r="B277" s="89">
        <v>680718</v>
      </c>
      <c r="C277" s="1" t="s">
        <v>4583</v>
      </c>
      <c r="D277" s="1" t="s">
        <v>1945</v>
      </c>
      <c r="E277" s="123">
        <v>20.9</v>
      </c>
    </row>
    <row r="278" spans="1:6" x14ac:dyDescent="0.2">
      <c r="A278" s="1">
        <v>2018904</v>
      </c>
      <c r="B278" s="89" t="s">
        <v>4599</v>
      </c>
      <c r="C278" s="1" t="s">
        <v>4600</v>
      </c>
      <c r="D278" s="1" t="s">
        <v>4349</v>
      </c>
      <c r="E278" s="123">
        <v>9.9499999999999993</v>
      </c>
    </row>
    <row r="279" spans="1:6" x14ac:dyDescent="0.2">
      <c r="A279" s="1">
        <v>2017765</v>
      </c>
      <c r="B279" s="89" t="s">
        <v>4601</v>
      </c>
      <c r="C279" s="1" t="s">
        <v>4602</v>
      </c>
      <c r="D279" s="1" t="s">
        <v>4603</v>
      </c>
      <c r="E279" s="123">
        <v>10.199999999999999</v>
      </c>
    </row>
    <row r="280" spans="1:6" x14ac:dyDescent="0.2">
      <c r="A280" s="1">
        <v>2017836</v>
      </c>
      <c r="B280" s="89" t="s">
        <v>4606</v>
      </c>
      <c r="C280" s="1" t="s">
        <v>4607</v>
      </c>
      <c r="D280" s="1" t="s">
        <v>4608</v>
      </c>
      <c r="E280" s="123">
        <v>37.4</v>
      </c>
    </row>
    <row r="281" spans="1:6" x14ac:dyDescent="0.2">
      <c r="A281" s="1">
        <v>2017837</v>
      </c>
      <c r="B281" s="89" t="s">
        <v>4609</v>
      </c>
      <c r="C281" s="1" t="s">
        <v>4610</v>
      </c>
      <c r="D281" s="1" t="s">
        <v>4608</v>
      </c>
      <c r="E281" s="123">
        <v>70.25</v>
      </c>
    </row>
    <row r="282" spans="1:6" x14ac:dyDescent="0.2">
      <c r="A282" s="1">
        <v>2018107</v>
      </c>
      <c r="B282" s="89">
        <v>655218</v>
      </c>
      <c r="C282" s="1" t="s">
        <v>4612</v>
      </c>
      <c r="D282" s="1" t="s">
        <v>4611</v>
      </c>
      <c r="E282" s="123">
        <v>11.4</v>
      </c>
    </row>
    <row r="283" spans="1:6" x14ac:dyDescent="0.2">
      <c r="A283" s="1">
        <v>2017050</v>
      </c>
      <c r="B283" s="89" t="s">
        <v>4642</v>
      </c>
      <c r="C283" s="1" t="s">
        <v>4643</v>
      </c>
      <c r="D283" s="1" t="s">
        <v>1742</v>
      </c>
      <c r="E283" s="123">
        <v>109.6</v>
      </c>
    </row>
    <row r="284" spans="1:6" x14ac:dyDescent="0.2">
      <c r="A284" s="1" t="s">
        <v>352</v>
      </c>
      <c r="C284" s="1" t="s">
        <v>4644</v>
      </c>
      <c r="D284" s="1" t="s">
        <v>4645</v>
      </c>
      <c r="E284" s="123">
        <v>169</v>
      </c>
      <c r="F284" s="158" t="s">
        <v>4646</v>
      </c>
    </row>
    <row r="285" spans="1:6" x14ac:dyDescent="0.2">
      <c r="A285" s="1">
        <v>2018051</v>
      </c>
      <c r="B285" s="89">
        <v>656718</v>
      </c>
      <c r="C285" s="1" t="s">
        <v>4666</v>
      </c>
      <c r="D285" s="1" t="s">
        <v>1742</v>
      </c>
      <c r="E285" s="123">
        <v>19.239999999999998</v>
      </c>
    </row>
    <row r="286" spans="1:6" x14ac:dyDescent="0.2">
      <c r="A286" s="1">
        <v>2018052</v>
      </c>
      <c r="B286" s="89">
        <v>656818</v>
      </c>
      <c r="C286" s="1" t="s">
        <v>4667</v>
      </c>
      <c r="D286" s="1" t="s">
        <v>1742</v>
      </c>
      <c r="E286" s="123">
        <v>42.53</v>
      </c>
    </row>
    <row r="287" spans="1:6" x14ac:dyDescent="0.2">
      <c r="A287" s="1">
        <v>2017352</v>
      </c>
      <c r="B287" s="89">
        <v>650417</v>
      </c>
      <c r="C287" s="1" t="s">
        <v>4705</v>
      </c>
      <c r="D287" s="1" t="s">
        <v>4706</v>
      </c>
      <c r="E287" s="123">
        <v>497.88</v>
      </c>
    </row>
    <row r="288" spans="1:6" x14ac:dyDescent="0.2">
      <c r="A288" s="1">
        <v>2017027</v>
      </c>
      <c r="B288" s="89" t="s">
        <v>4709</v>
      </c>
      <c r="C288" s="1" t="s">
        <v>4707</v>
      </c>
      <c r="D288" s="1" t="s">
        <v>4708</v>
      </c>
      <c r="E288" s="123">
        <v>39.72</v>
      </c>
    </row>
    <row r="289" spans="1:5" x14ac:dyDescent="0.2">
      <c r="C289" s="1" t="s">
        <v>4710</v>
      </c>
      <c r="D289" s="1" t="s">
        <v>4711</v>
      </c>
      <c r="E289" s="123">
        <v>12.12</v>
      </c>
    </row>
    <row r="290" spans="1:5" x14ac:dyDescent="0.2">
      <c r="A290" s="1">
        <v>2018093</v>
      </c>
      <c r="B290" s="89" t="s">
        <v>4712</v>
      </c>
      <c r="C290" s="1" t="s">
        <v>4713</v>
      </c>
      <c r="D290" s="1" t="s">
        <v>3548</v>
      </c>
      <c r="E290" s="123">
        <v>29.66</v>
      </c>
    </row>
    <row r="291" spans="1:5" x14ac:dyDescent="0.2">
      <c r="A291" s="1">
        <v>2017908</v>
      </c>
      <c r="B291" s="89">
        <v>711618</v>
      </c>
      <c r="C291" s="1" t="s">
        <v>4714</v>
      </c>
      <c r="D291" s="1" t="s">
        <v>3013</v>
      </c>
      <c r="E291" s="123">
        <v>6.06</v>
      </c>
    </row>
    <row r="292" spans="1:5" x14ac:dyDescent="0.2">
      <c r="A292" s="1">
        <v>2018027</v>
      </c>
      <c r="B292" s="89">
        <v>736218</v>
      </c>
      <c r="C292" s="1" t="s">
        <v>4715</v>
      </c>
      <c r="D292" s="1" t="s">
        <v>4716</v>
      </c>
      <c r="E292" s="123">
        <v>79.44</v>
      </c>
    </row>
    <row r="293" spans="1:5" x14ac:dyDescent="0.2">
      <c r="C293" s="1" t="s">
        <v>4717</v>
      </c>
      <c r="D293" s="1" t="s">
        <v>3013</v>
      </c>
      <c r="E293" s="123">
        <v>12.12</v>
      </c>
    </row>
    <row r="294" spans="1:5" x14ac:dyDescent="0.2">
      <c r="A294" s="1">
        <v>2017836</v>
      </c>
      <c r="B294" s="89" t="s">
        <v>4606</v>
      </c>
      <c r="C294" s="1" t="s">
        <v>4718</v>
      </c>
      <c r="D294" s="1" t="s">
        <v>1742</v>
      </c>
      <c r="E294" s="123">
        <v>19.190000000000001</v>
      </c>
    </row>
    <row r="295" spans="1:5" x14ac:dyDescent="0.2">
      <c r="A295" s="1">
        <v>2018046</v>
      </c>
      <c r="C295" s="1" t="s">
        <v>4719</v>
      </c>
      <c r="D295" s="1" t="s">
        <v>1742</v>
      </c>
      <c r="E295" s="123">
        <v>22.69</v>
      </c>
    </row>
    <row r="296" spans="1:5" x14ac:dyDescent="0.2">
      <c r="A296" s="1">
        <v>2018024</v>
      </c>
      <c r="B296" s="89">
        <v>707018</v>
      </c>
      <c r="C296" s="1" t="s">
        <v>4739</v>
      </c>
      <c r="D296" s="1" t="s">
        <v>4740</v>
      </c>
      <c r="E296" s="123">
        <v>15.53</v>
      </c>
    </row>
    <row r="297" spans="1:5" x14ac:dyDescent="0.2">
      <c r="A297" s="1">
        <v>2018122</v>
      </c>
      <c r="C297" s="1" t="s">
        <v>4753</v>
      </c>
      <c r="D297" s="1" t="s">
        <v>4754</v>
      </c>
      <c r="E297" s="123">
        <v>30.08</v>
      </c>
    </row>
    <row r="298" spans="1:5" x14ac:dyDescent="0.2">
      <c r="A298" s="1">
        <v>2018111</v>
      </c>
      <c r="B298" s="89">
        <v>697318</v>
      </c>
      <c r="C298" s="1" t="s">
        <v>4770</v>
      </c>
      <c r="D298" s="1" t="s">
        <v>4771</v>
      </c>
      <c r="E298" s="123">
        <v>63.72</v>
      </c>
    </row>
    <row r="299" spans="1:5" x14ac:dyDescent="0.2">
      <c r="A299" s="1">
        <v>2018052</v>
      </c>
      <c r="B299" s="89">
        <v>656818</v>
      </c>
      <c r="C299" s="1" t="s">
        <v>4783</v>
      </c>
      <c r="D299" s="1" t="s">
        <v>1742</v>
      </c>
      <c r="E299" s="123">
        <v>42.53</v>
      </c>
    </row>
    <row r="300" spans="1:5" x14ac:dyDescent="0.2">
      <c r="A300" s="1">
        <v>2018124</v>
      </c>
      <c r="C300" s="1" t="s">
        <v>4784</v>
      </c>
      <c r="D300" s="1" t="s">
        <v>4785</v>
      </c>
      <c r="E300" s="123">
        <v>13.38</v>
      </c>
    </row>
    <row r="301" spans="1:5" x14ac:dyDescent="0.2">
      <c r="A301" s="1">
        <v>2018027</v>
      </c>
      <c r="B301" s="89">
        <v>736218</v>
      </c>
      <c r="C301" s="1" t="s">
        <v>4786</v>
      </c>
      <c r="D301" s="1" t="s">
        <v>4787</v>
      </c>
      <c r="E301" s="123">
        <v>7.9</v>
      </c>
    </row>
    <row r="302" spans="1:5" x14ac:dyDescent="0.2">
      <c r="B302" s="89" t="s">
        <v>4803</v>
      </c>
      <c r="C302" s="1" t="s">
        <v>4805</v>
      </c>
      <c r="D302" s="1" t="s">
        <v>4804</v>
      </c>
      <c r="E302" s="123">
        <v>245.18</v>
      </c>
    </row>
    <row r="303" spans="1:5" x14ac:dyDescent="0.2">
      <c r="A303" s="1">
        <v>2017687</v>
      </c>
      <c r="B303" s="89">
        <v>680617</v>
      </c>
      <c r="C303" s="1" t="s">
        <v>4829</v>
      </c>
      <c r="D303" s="1" t="s">
        <v>4830</v>
      </c>
      <c r="E303" s="123">
        <v>51.75</v>
      </c>
    </row>
    <row r="304" spans="1:5" x14ac:dyDescent="0.2">
      <c r="A304" s="1" t="s">
        <v>352</v>
      </c>
      <c r="C304" s="1" t="s">
        <v>4842</v>
      </c>
      <c r="D304" s="1" t="s">
        <v>4843</v>
      </c>
      <c r="E304" s="123">
        <v>404.28</v>
      </c>
    </row>
    <row r="305" spans="1:5" x14ac:dyDescent="0.2">
      <c r="A305" s="1" t="s">
        <v>4845</v>
      </c>
      <c r="B305" s="89" t="s">
        <v>4844</v>
      </c>
      <c r="C305" s="1" t="s">
        <v>4847</v>
      </c>
      <c r="D305" s="1" t="s">
        <v>4846</v>
      </c>
      <c r="E305" s="123">
        <v>167.31</v>
      </c>
    </row>
    <row r="306" spans="1:5" x14ac:dyDescent="0.2">
      <c r="A306" s="1">
        <v>2018096</v>
      </c>
      <c r="B306" s="89">
        <v>693818</v>
      </c>
      <c r="C306" s="1" t="s">
        <v>4858</v>
      </c>
      <c r="D306" s="1" t="s">
        <v>4861</v>
      </c>
      <c r="E306" s="123">
        <v>19.86</v>
      </c>
    </row>
    <row r="307" spans="1:5" x14ac:dyDescent="0.2">
      <c r="C307" s="1" t="s">
        <v>4860</v>
      </c>
      <c r="D307" s="1" t="s">
        <v>4859</v>
      </c>
      <c r="E307" s="123">
        <v>60</v>
      </c>
    </row>
    <row r="308" spans="1:5" x14ac:dyDescent="0.2">
      <c r="A308" s="1" t="s">
        <v>4864</v>
      </c>
      <c r="C308" s="1" t="s">
        <v>4867</v>
      </c>
      <c r="D308" s="1" t="s">
        <v>4865</v>
      </c>
      <c r="E308" s="123">
        <v>142.41999999999999</v>
      </c>
    </row>
    <row r="309" spans="1:5" x14ac:dyDescent="0.2">
      <c r="A309" s="1" t="s">
        <v>317</v>
      </c>
      <c r="B309" s="89" t="s">
        <v>4866</v>
      </c>
      <c r="C309" s="1" t="s">
        <v>4869</v>
      </c>
      <c r="D309" s="1" t="s">
        <v>4868</v>
      </c>
      <c r="E309" s="123">
        <v>404.36</v>
      </c>
    </row>
    <row r="310" spans="1:5" x14ac:dyDescent="0.2">
      <c r="A310" s="1">
        <v>2018104</v>
      </c>
      <c r="B310" s="89">
        <v>694918</v>
      </c>
      <c r="C310" s="1" t="s">
        <v>4873</v>
      </c>
      <c r="D310" s="1" t="s">
        <v>4874</v>
      </c>
      <c r="E310" s="123">
        <v>27.45</v>
      </c>
    </row>
    <row r="311" spans="1:5" x14ac:dyDescent="0.2">
      <c r="A311" s="1">
        <v>2018209</v>
      </c>
      <c r="B311" s="89" t="s">
        <v>202</v>
      </c>
      <c r="C311" s="1" t="s">
        <v>4954</v>
      </c>
      <c r="D311" s="1" t="s">
        <v>4955</v>
      </c>
      <c r="E311" s="123">
        <v>24.79</v>
      </c>
    </row>
    <row r="312" spans="1:5" x14ac:dyDescent="0.2">
      <c r="A312" s="1">
        <v>2018216</v>
      </c>
      <c r="B312" s="89" t="s">
        <v>4956</v>
      </c>
      <c r="C312" s="1" t="s">
        <v>4957</v>
      </c>
      <c r="D312" s="1" t="s">
        <v>4955</v>
      </c>
      <c r="E312" s="123">
        <v>52.34</v>
      </c>
    </row>
    <row r="313" spans="1:5" x14ac:dyDescent="0.2">
      <c r="A313" s="1">
        <v>2018082</v>
      </c>
      <c r="B313" s="89" t="s">
        <v>4958</v>
      </c>
      <c r="C313" s="1" t="s">
        <v>4959</v>
      </c>
      <c r="D313" s="1" t="s">
        <v>4955</v>
      </c>
      <c r="E313" s="123">
        <v>81</v>
      </c>
    </row>
    <row r="314" spans="1:5" x14ac:dyDescent="0.2">
      <c r="A314" s="1">
        <v>2018178</v>
      </c>
      <c r="B314" s="89">
        <v>705018</v>
      </c>
      <c r="C314" s="1" t="s">
        <v>4960</v>
      </c>
      <c r="D314" s="1" t="s">
        <v>4955</v>
      </c>
      <c r="E314" s="123">
        <v>94.1</v>
      </c>
    </row>
    <row r="315" spans="1:5" x14ac:dyDescent="0.2">
      <c r="A315" s="1">
        <v>2018046</v>
      </c>
      <c r="B315" s="89" t="s">
        <v>4961</v>
      </c>
      <c r="C315" s="1" t="s">
        <v>4962</v>
      </c>
      <c r="D315" s="1" t="s">
        <v>4964</v>
      </c>
    </row>
    <row r="316" spans="1:5" x14ac:dyDescent="0.2">
      <c r="A316" s="1">
        <v>2018046</v>
      </c>
      <c r="B316" s="89" t="s">
        <v>4961</v>
      </c>
      <c r="C316" s="1" t="s">
        <v>4963</v>
      </c>
      <c r="D316" s="1" t="s">
        <v>4964</v>
      </c>
    </row>
    <row r="317" spans="1:5" x14ac:dyDescent="0.2">
      <c r="A317" s="1">
        <v>2018155</v>
      </c>
      <c r="B317" s="89" t="s">
        <v>4737</v>
      </c>
      <c r="C317" s="1" t="s">
        <v>4965</v>
      </c>
      <c r="D317" s="1" t="s">
        <v>2729</v>
      </c>
      <c r="E317" s="123">
        <v>10.45</v>
      </c>
    </row>
    <row r="318" spans="1:5" x14ac:dyDescent="0.2">
      <c r="A318" s="1">
        <v>2018120</v>
      </c>
      <c r="B318" s="89" t="s">
        <v>4966</v>
      </c>
      <c r="C318" s="1" t="s">
        <v>4967</v>
      </c>
      <c r="D318" s="1" t="s">
        <v>4968</v>
      </c>
      <c r="E318" s="123">
        <v>12.12</v>
      </c>
    </row>
    <row r="319" spans="1:5" x14ac:dyDescent="0.2">
      <c r="A319" s="1">
        <v>2018129</v>
      </c>
      <c r="B319" s="89">
        <v>721818</v>
      </c>
      <c r="C319" s="1" t="s">
        <v>4969</v>
      </c>
      <c r="D319" s="1" t="s">
        <v>4970</v>
      </c>
      <c r="E319" s="123">
        <v>43.74</v>
      </c>
    </row>
    <row r="320" spans="1:5" x14ac:dyDescent="0.2">
      <c r="A320" s="1">
        <v>2018203</v>
      </c>
      <c r="B320" s="89">
        <v>706318</v>
      </c>
      <c r="C320" s="1" t="s">
        <v>4973</v>
      </c>
      <c r="D320" s="1" t="s">
        <v>4974</v>
      </c>
      <c r="E320" s="123">
        <v>86.66</v>
      </c>
    </row>
    <row r="321" spans="1:5" x14ac:dyDescent="0.2">
      <c r="A321" s="1">
        <v>2018203</v>
      </c>
      <c r="B321" s="89">
        <v>706318</v>
      </c>
      <c r="C321" s="1" t="s">
        <v>4971</v>
      </c>
      <c r="D321" s="1" t="s">
        <v>4972</v>
      </c>
      <c r="E321" s="123">
        <v>41.8</v>
      </c>
    </row>
    <row r="322" spans="1:5" x14ac:dyDescent="0.2">
      <c r="A322" s="1">
        <v>2018182</v>
      </c>
      <c r="B322" s="89">
        <v>728718</v>
      </c>
      <c r="C322" s="1" t="s">
        <v>4975</v>
      </c>
      <c r="D322" s="1" t="s">
        <v>2729</v>
      </c>
      <c r="E322" s="123">
        <v>30.34</v>
      </c>
    </row>
    <row r="323" spans="1:5" x14ac:dyDescent="0.2">
      <c r="A323" s="1">
        <v>2018182</v>
      </c>
      <c r="B323" s="89">
        <v>728718</v>
      </c>
      <c r="C323" s="1" t="s">
        <v>4975</v>
      </c>
      <c r="D323" s="1" t="s">
        <v>4976</v>
      </c>
      <c r="E323" s="123">
        <v>30.34</v>
      </c>
    </row>
    <row r="324" spans="1:5" x14ac:dyDescent="0.2">
      <c r="A324" s="1">
        <v>2018187</v>
      </c>
      <c r="B324" s="89">
        <v>728818</v>
      </c>
      <c r="C324" s="1" t="s">
        <v>4975</v>
      </c>
      <c r="D324" s="1" t="s">
        <v>1742</v>
      </c>
      <c r="E324" s="123">
        <v>30.34</v>
      </c>
    </row>
    <row r="325" spans="1:5" x14ac:dyDescent="0.2">
      <c r="A325" s="1">
        <v>2017837</v>
      </c>
      <c r="B325" s="89" t="s">
        <v>4977</v>
      </c>
      <c r="C325" s="1" t="s">
        <v>4978</v>
      </c>
      <c r="D325" s="1" t="s">
        <v>2729</v>
      </c>
      <c r="E325" s="123">
        <v>15.15</v>
      </c>
    </row>
    <row r="326" spans="1:5" x14ac:dyDescent="0.2">
      <c r="A326" s="1">
        <v>2018046</v>
      </c>
      <c r="C326" s="1" t="s">
        <v>4979</v>
      </c>
      <c r="D326" s="1" t="s">
        <v>1742</v>
      </c>
      <c r="E326" s="123">
        <v>22.69</v>
      </c>
    </row>
    <row r="327" spans="1:5" x14ac:dyDescent="0.2">
      <c r="A327" s="1">
        <v>2018105</v>
      </c>
      <c r="B327" s="89">
        <v>729118</v>
      </c>
      <c r="C327" s="1" t="s">
        <v>4980</v>
      </c>
      <c r="D327" s="1" t="s">
        <v>4981</v>
      </c>
      <c r="E327" s="123">
        <v>19.72</v>
      </c>
    </row>
    <row r="328" spans="1:5" x14ac:dyDescent="0.2">
      <c r="A328" s="1">
        <v>2018116</v>
      </c>
      <c r="B328" s="89" t="s">
        <v>4982</v>
      </c>
      <c r="C328" s="1" t="s">
        <v>4983</v>
      </c>
      <c r="E328" s="123">
        <v>2.11</v>
      </c>
    </row>
    <row r="329" spans="1:5" x14ac:dyDescent="0.2">
      <c r="A329" s="1">
        <v>2018051</v>
      </c>
      <c r="B329" s="89">
        <v>656718</v>
      </c>
      <c r="C329" s="1" t="s">
        <v>4984</v>
      </c>
      <c r="D329" s="1" t="s">
        <v>4985</v>
      </c>
      <c r="E329" s="123">
        <v>1.53</v>
      </c>
    </row>
    <row r="330" spans="1:5" x14ac:dyDescent="0.2">
      <c r="A330" s="1">
        <v>2018046</v>
      </c>
      <c r="C330" s="1" t="s">
        <v>5072</v>
      </c>
      <c r="D330" s="1" t="s">
        <v>2729</v>
      </c>
      <c r="E330" s="123">
        <v>9.8000000000000007</v>
      </c>
    </row>
    <row r="331" spans="1:5" x14ac:dyDescent="0.2">
      <c r="A331" s="89" t="s">
        <v>352</v>
      </c>
      <c r="C331" s="1" t="s">
        <v>5073</v>
      </c>
      <c r="D331" s="1" t="s">
        <v>5074</v>
      </c>
      <c r="E331" s="123">
        <v>10.84</v>
      </c>
    </row>
    <row r="332" spans="1:5" x14ac:dyDescent="0.2">
      <c r="A332" s="1">
        <v>2018178</v>
      </c>
      <c r="B332" s="89">
        <v>705018</v>
      </c>
      <c r="C332" s="1" t="s">
        <v>5076</v>
      </c>
      <c r="D332" s="1" t="s">
        <v>5077</v>
      </c>
      <c r="E332" s="123">
        <v>13.27</v>
      </c>
    </row>
    <row r="333" spans="1:5" x14ac:dyDescent="0.2">
      <c r="A333" s="1" t="s">
        <v>352</v>
      </c>
      <c r="C333" s="1" t="s">
        <v>5079</v>
      </c>
      <c r="D333" s="1" t="s">
        <v>5080</v>
      </c>
      <c r="E333" s="123">
        <v>406.9</v>
      </c>
    </row>
    <row r="334" spans="1:5" x14ac:dyDescent="0.2">
      <c r="A334" s="1" t="s">
        <v>26</v>
      </c>
      <c r="B334" s="89" t="s">
        <v>5083</v>
      </c>
      <c r="C334" s="1" t="s">
        <v>5082</v>
      </c>
      <c r="D334" s="1" t="s">
        <v>5081</v>
      </c>
      <c r="E334" s="123">
        <v>625.92999999999995</v>
      </c>
    </row>
    <row r="335" spans="1:5" x14ac:dyDescent="0.2">
      <c r="A335" s="1" t="s">
        <v>4385</v>
      </c>
      <c r="C335" s="1" t="s">
        <v>5102</v>
      </c>
      <c r="D335" s="1" t="s">
        <v>5086</v>
      </c>
      <c r="E335" s="123">
        <v>143.57</v>
      </c>
    </row>
    <row r="336" spans="1:5" x14ac:dyDescent="0.2">
      <c r="A336" s="1">
        <v>2018227</v>
      </c>
      <c r="B336" s="89" t="s">
        <v>5087</v>
      </c>
      <c r="C336" s="1" t="s">
        <v>5088</v>
      </c>
      <c r="D336" s="1" t="s">
        <v>5089</v>
      </c>
      <c r="E336" s="123">
        <v>54.21</v>
      </c>
    </row>
    <row r="337" spans="1:5" x14ac:dyDescent="0.2">
      <c r="A337" s="1">
        <v>2018209</v>
      </c>
      <c r="B337" s="89" t="s">
        <v>202</v>
      </c>
      <c r="C337" s="1" t="s">
        <v>5090</v>
      </c>
      <c r="D337" s="1" t="s">
        <v>5089</v>
      </c>
      <c r="E337" s="123">
        <v>22.07</v>
      </c>
    </row>
    <row r="338" spans="1:5" x14ac:dyDescent="0.2">
      <c r="A338" s="1">
        <v>2018054</v>
      </c>
      <c r="B338" s="89">
        <v>656818</v>
      </c>
      <c r="C338" s="1" t="s">
        <v>5091</v>
      </c>
      <c r="D338" s="1" t="s">
        <v>5092</v>
      </c>
      <c r="E338" s="123">
        <v>90.27</v>
      </c>
    </row>
    <row r="339" spans="1:5" x14ac:dyDescent="0.2">
      <c r="A339" s="1">
        <v>2018126</v>
      </c>
      <c r="B339" s="89">
        <v>706418</v>
      </c>
      <c r="C339" s="1" t="s">
        <v>5093</v>
      </c>
      <c r="D339" s="1" t="s">
        <v>5094</v>
      </c>
      <c r="E339" s="123">
        <v>34.76</v>
      </c>
    </row>
    <row r="340" spans="1:5" x14ac:dyDescent="0.2">
      <c r="A340" s="1">
        <v>2018227</v>
      </c>
      <c r="B340" s="89" t="s">
        <v>5087</v>
      </c>
      <c r="C340" s="1" t="s">
        <v>5095</v>
      </c>
      <c r="D340" s="1" t="s">
        <v>5089</v>
      </c>
      <c r="E340" s="123">
        <v>10.5</v>
      </c>
    </row>
    <row r="341" spans="1:5" x14ac:dyDescent="0.2">
      <c r="A341" s="1">
        <v>2018164</v>
      </c>
      <c r="B341" s="89">
        <v>728618</v>
      </c>
      <c r="C341" s="1" t="s">
        <v>5096</v>
      </c>
      <c r="D341" s="1" t="s">
        <v>5097</v>
      </c>
      <c r="E341" s="123">
        <v>15.42</v>
      </c>
    </row>
    <row r="342" spans="1:5" x14ac:dyDescent="0.2">
      <c r="A342" s="1">
        <v>2018167</v>
      </c>
      <c r="B342" s="89">
        <v>695900</v>
      </c>
      <c r="C342" s="1" t="s">
        <v>5098</v>
      </c>
      <c r="D342" s="1" t="s">
        <v>5099</v>
      </c>
      <c r="E342" s="123">
        <v>19.72</v>
      </c>
    </row>
    <row r="343" spans="1:5" x14ac:dyDescent="0.2">
      <c r="C343" s="1" t="s">
        <v>5100</v>
      </c>
      <c r="D343" s="1" t="s">
        <v>5101</v>
      </c>
      <c r="E343" s="123">
        <v>7.0000000000000007E-2</v>
      </c>
    </row>
    <row r="344" spans="1:5" x14ac:dyDescent="0.2">
      <c r="A344" s="1">
        <v>2018178</v>
      </c>
      <c r="B344" s="89">
        <v>705018</v>
      </c>
      <c r="C344" s="1" t="s">
        <v>5112</v>
      </c>
      <c r="D344" s="1" t="s">
        <v>5113</v>
      </c>
      <c r="E344" s="123">
        <v>6.06</v>
      </c>
    </row>
    <row r="345" spans="1:5" x14ac:dyDescent="0.2">
      <c r="A345" s="1" t="s">
        <v>26</v>
      </c>
      <c r="C345" s="1" t="s">
        <v>5117</v>
      </c>
      <c r="D345" s="1" t="s">
        <v>5118</v>
      </c>
      <c r="E345" s="123">
        <v>239.92</v>
      </c>
    </row>
    <row r="346" spans="1:5" x14ac:dyDescent="0.2">
      <c r="A346" s="1" t="s">
        <v>317</v>
      </c>
      <c r="C346" s="1" t="s">
        <v>5119</v>
      </c>
      <c r="D346" s="1" t="s">
        <v>5120</v>
      </c>
      <c r="E346" s="123">
        <v>233.18</v>
      </c>
    </row>
    <row r="347" spans="1:5" x14ac:dyDescent="0.2">
      <c r="A347" s="1">
        <v>2018126</v>
      </c>
      <c r="B347" s="89">
        <v>706418</v>
      </c>
      <c r="C347" s="1" t="s">
        <v>5165</v>
      </c>
      <c r="D347" s="1" t="s">
        <v>5162</v>
      </c>
      <c r="E347" s="123">
        <v>144.99</v>
      </c>
    </row>
    <row r="348" spans="1:5" x14ac:dyDescent="0.2">
      <c r="A348" s="1">
        <v>2018082</v>
      </c>
      <c r="B348" s="89" t="s">
        <v>5166</v>
      </c>
      <c r="C348" s="1" t="s">
        <v>5167</v>
      </c>
      <c r="D348" s="1" t="s">
        <v>5089</v>
      </c>
      <c r="E348" s="123">
        <v>81</v>
      </c>
    </row>
    <row r="349" spans="1:5" x14ac:dyDescent="0.2">
      <c r="A349" s="1">
        <v>2017143</v>
      </c>
      <c r="B349" s="89">
        <v>657418</v>
      </c>
      <c r="C349" s="1" t="s">
        <v>5207</v>
      </c>
      <c r="D349" s="1" t="s">
        <v>5089</v>
      </c>
      <c r="E349" s="123">
        <v>43.59</v>
      </c>
    </row>
    <row r="350" spans="1:5" x14ac:dyDescent="0.2">
      <c r="A350" s="1">
        <v>2018197</v>
      </c>
      <c r="B350" s="89">
        <v>737918</v>
      </c>
      <c r="C350" s="1" t="s">
        <v>5209</v>
      </c>
      <c r="D350" s="1" t="s">
        <v>5208</v>
      </c>
      <c r="E350" s="123">
        <v>59.16</v>
      </c>
    </row>
    <row r="351" spans="1:5" x14ac:dyDescent="0.2">
      <c r="A351" s="1">
        <v>2018322</v>
      </c>
      <c r="B351" s="89">
        <v>680417</v>
      </c>
      <c r="C351" s="1" t="s">
        <v>5210</v>
      </c>
      <c r="D351" s="1" t="s">
        <v>5211</v>
      </c>
      <c r="E351" s="123">
        <v>41.01</v>
      </c>
    </row>
    <row r="352" spans="1:5" x14ac:dyDescent="0.2">
      <c r="A352" s="1">
        <v>2018296</v>
      </c>
      <c r="B352" s="89" t="s">
        <v>5212</v>
      </c>
      <c r="C352" s="1" t="s">
        <v>5213</v>
      </c>
      <c r="D352" s="1" t="s">
        <v>5214</v>
      </c>
      <c r="E352" s="123">
        <v>92.44</v>
      </c>
    </row>
    <row r="353" spans="1:6" x14ac:dyDescent="0.2">
      <c r="A353" s="1">
        <v>2018142</v>
      </c>
      <c r="B353" s="89">
        <v>657318</v>
      </c>
      <c r="C353" s="1" t="s">
        <v>5215</v>
      </c>
      <c r="D353" s="1" t="s">
        <v>1742</v>
      </c>
      <c r="E353" s="123">
        <v>42.53</v>
      </c>
    </row>
    <row r="354" spans="1:6" x14ac:dyDescent="0.2">
      <c r="A354" s="1">
        <v>2018056</v>
      </c>
      <c r="B354" s="89">
        <v>657218</v>
      </c>
      <c r="C354" s="1" t="s">
        <v>5091</v>
      </c>
      <c r="D354" s="1" t="s">
        <v>5216</v>
      </c>
      <c r="E354" s="123">
        <v>90.27</v>
      </c>
    </row>
    <row r="355" spans="1:6" x14ac:dyDescent="0.2">
      <c r="A355" s="1">
        <v>2018031</v>
      </c>
      <c r="B355" s="89" t="s">
        <v>5217</v>
      </c>
      <c r="C355" s="1" t="s">
        <v>5218</v>
      </c>
      <c r="D355" s="1" t="s">
        <v>5229</v>
      </c>
      <c r="E355" s="123">
        <v>28.05</v>
      </c>
    </row>
    <row r="356" spans="1:6" x14ac:dyDescent="0.2">
      <c r="A356" s="1">
        <v>2018054</v>
      </c>
      <c r="B356" s="89" t="s">
        <v>5220</v>
      </c>
      <c r="C356" s="1" t="s">
        <v>5221</v>
      </c>
      <c r="E356" s="123">
        <v>28.72</v>
      </c>
    </row>
    <row r="357" spans="1:6" x14ac:dyDescent="0.2">
      <c r="A357" s="1">
        <v>2018314</v>
      </c>
      <c r="B357" s="89">
        <v>668918</v>
      </c>
      <c r="C357" s="1" t="s">
        <v>5257</v>
      </c>
      <c r="D357" s="1" t="s">
        <v>5258</v>
      </c>
      <c r="E357" s="123">
        <v>127.45</v>
      </c>
    </row>
    <row r="358" spans="1:6" x14ac:dyDescent="0.2">
      <c r="A358" s="1">
        <v>2018314</v>
      </c>
      <c r="B358" s="89">
        <v>668918</v>
      </c>
      <c r="C358" s="1" t="s">
        <v>5259</v>
      </c>
      <c r="D358" s="1" t="s">
        <v>1742</v>
      </c>
      <c r="E358" s="123">
        <v>18.95</v>
      </c>
    </row>
    <row r="359" spans="1:6" x14ac:dyDescent="0.2">
      <c r="A359" s="1">
        <v>2018228</v>
      </c>
      <c r="B359" s="89">
        <v>698218</v>
      </c>
      <c r="C359" s="1" t="s">
        <v>5261</v>
      </c>
      <c r="D359" s="1" t="s">
        <v>5262</v>
      </c>
      <c r="E359" s="123">
        <v>10.9</v>
      </c>
    </row>
    <row r="360" spans="1:6" x14ac:dyDescent="0.2">
      <c r="A360" s="1">
        <v>2018247</v>
      </c>
      <c r="B360" s="89">
        <v>746918</v>
      </c>
      <c r="C360" s="1" t="s">
        <v>5264</v>
      </c>
      <c r="D360" s="1" t="s">
        <v>5265</v>
      </c>
      <c r="E360" s="123">
        <v>19.72</v>
      </c>
    </row>
    <row r="361" spans="1:6" x14ac:dyDescent="0.2">
      <c r="A361" s="1">
        <v>2018226</v>
      </c>
      <c r="B361" s="89">
        <v>723818</v>
      </c>
      <c r="C361" s="1" t="s">
        <v>5266</v>
      </c>
      <c r="D361" s="1" t="s">
        <v>4708</v>
      </c>
      <c r="E361" s="123">
        <v>15.65</v>
      </c>
    </row>
    <row r="362" spans="1:6" x14ac:dyDescent="0.2">
      <c r="A362" s="1" t="s">
        <v>5267</v>
      </c>
      <c r="B362" s="89" t="s">
        <v>5268</v>
      </c>
      <c r="C362" s="1" t="s">
        <v>5269</v>
      </c>
      <c r="D362" s="1" t="s">
        <v>5270</v>
      </c>
      <c r="E362" s="123">
        <v>70.760000000000005</v>
      </c>
    </row>
    <row r="363" spans="1:6" x14ac:dyDescent="0.2">
      <c r="A363" s="1">
        <v>2018228</v>
      </c>
      <c r="B363" s="89">
        <v>698218</v>
      </c>
      <c r="C363" s="1" t="s">
        <v>5271</v>
      </c>
      <c r="D363" s="1" t="s">
        <v>5272</v>
      </c>
      <c r="E363" s="123">
        <v>6.06</v>
      </c>
    </row>
    <row r="364" spans="1:6" x14ac:dyDescent="0.2">
      <c r="A364" s="1" t="s">
        <v>352</v>
      </c>
      <c r="C364" s="1" t="s">
        <v>5281</v>
      </c>
      <c r="D364" s="1" t="s">
        <v>5280</v>
      </c>
      <c r="E364" s="123">
        <v>818.99</v>
      </c>
      <c r="F364" s="158" t="s">
        <v>5282</v>
      </c>
    </row>
    <row r="365" spans="1:6" x14ac:dyDescent="0.2">
      <c r="A365" s="1">
        <v>2018174</v>
      </c>
      <c r="B365" s="89" t="s">
        <v>5302</v>
      </c>
      <c r="C365" s="1" t="s">
        <v>5303</v>
      </c>
      <c r="D365" s="1" t="s">
        <v>5304</v>
      </c>
      <c r="E365" s="123">
        <v>35.57</v>
      </c>
    </row>
    <row r="366" spans="1:6" x14ac:dyDescent="0.2">
      <c r="A366" s="1">
        <v>2018323</v>
      </c>
      <c r="B366" s="89" t="s">
        <v>4599</v>
      </c>
      <c r="C366" s="1" t="s">
        <v>5306</v>
      </c>
      <c r="D366" s="1" t="s">
        <v>5307</v>
      </c>
      <c r="E366" s="123">
        <v>30.05</v>
      </c>
    </row>
    <row r="367" spans="1:6" x14ac:dyDescent="0.2">
      <c r="A367" s="1">
        <v>2018286</v>
      </c>
      <c r="B367" s="89" t="s">
        <v>5359</v>
      </c>
      <c r="C367" s="1" t="s">
        <v>5360</v>
      </c>
      <c r="D367" s="1" t="s">
        <v>5089</v>
      </c>
      <c r="E367" s="123">
        <v>38.61</v>
      </c>
    </row>
    <row r="368" spans="1:6" x14ac:dyDescent="0.2">
      <c r="A368" s="1">
        <v>2018286</v>
      </c>
      <c r="B368" s="89" t="s">
        <v>5359</v>
      </c>
      <c r="C368" s="1" t="s">
        <v>5361</v>
      </c>
      <c r="D368" s="1" t="s">
        <v>5362</v>
      </c>
      <c r="E368" s="123">
        <v>50.7</v>
      </c>
    </row>
    <row r="369" spans="1:5" x14ac:dyDescent="0.2">
      <c r="A369" s="1">
        <v>2018291</v>
      </c>
      <c r="B369" s="89">
        <v>698018</v>
      </c>
      <c r="C369" s="1" t="s">
        <v>5363</v>
      </c>
      <c r="D369" s="1" t="s">
        <v>5099</v>
      </c>
      <c r="E369" s="123">
        <v>19.72</v>
      </c>
    </row>
    <row r="370" spans="1:5" x14ac:dyDescent="0.2">
      <c r="A370" s="1" t="s">
        <v>5364</v>
      </c>
      <c r="B370" s="89" t="s">
        <v>352</v>
      </c>
      <c r="C370" s="1" t="s">
        <v>5365</v>
      </c>
      <c r="D370" s="1" t="s">
        <v>5366</v>
      </c>
      <c r="E370" s="123">
        <v>2.5299999999999998</v>
      </c>
    </row>
    <row r="371" spans="1:5" x14ac:dyDescent="0.2">
      <c r="A371" s="1">
        <v>2018301</v>
      </c>
      <c r="B371" s="89">
        <v>698118</v>
      </c>
      <c r="C371" s="1" t="s">
        <v>5367</v>
      </c>
      <c r="D371" s="1" t="s">
        <v>5368</v>
      </c>
      <c r="E371" s="123">
        <v>6.06</v>
      </c>
    </row>
    <row r="372" spans="1:5" x14ac:dyDescent="0.2">
      <c r="A372" s="1">
        <v>2018354</v>
      </c>
      <c r="B372" s="89">
        <v>697918</v>
      </c>
      <c r="C372" s="1" t="s">
        <v>5369</v>
      </c>
      <c r="D372" s="1" t="s">
        <v>1742</v>
      </c>
      <c r="E372" s="123">
        <v>11.08</v>
      </c>
    </row>
    <row r="373" spans="1:5" x14ac:dyDescent="0.2">
      <c r="A373" s="1">
        <v>2018354</v>
      </c>
      <c r="B373" s="89">
        <v>697918</v>
      </c>
      <c r="C373" s="1" t="s">
        <v>5370</v>
      </c>
      <c r="D373" s="1" t="s">
        <v>2729</v>
      </c>
      <c r="E373" s="123">
        <v>54.86</v>
      </c>
    </row>
    <row r="374" spans="1:5" x14ac:dyDescent="0.2">
      <c r="A374" s="1">
        <v>2018300</v>
      </c>
      <c r="C374" s="1" t="s">
        <v>5422</v>
      </c>
      <c r="D374" s="1" t="s">
        <v>5423</v>
      </c>
      <c r="E374" s="123">
        <v>27.25</v>
      </c>
    </row>
    <row r="375" spans="1:5" x14ac:dyDescent="0.2">
      <c r="A375" s="1">
        <v>2018303</v>
      </c>
      <c r="B375" s="89" t="s">
        <v>5424</v>
      </c>
      <c r="C375" s="1" t="s">
        <v>5425</v>
      </c>
      <c r="D375" s="1" t="s">
        <v>5426</v>
      </c>
      <c r="E375" s="123">
        <v>10.45</v>
      </c>
    </row>
    <row r="376" spans="1:5" x14ac:dyDescent="0.2">
      <c r="C376" s="1" t="s">
        <v>5428</v>
      </c>
      <c r="D376" s="1" t="s">
        <v>5427</v>
      </c>
      <c r="E376" s="123">
        <v>2.25</v>
      </c>
    </row>
    <row r="377" spans="1:5" x14ac:dyDescent="0.2">
      <c r="A377" s="1">
        <v>2018445</v>
      </c>
      <c r="B377" s="89">
        <v>633317</v>
      </c>
      <c r="C377" s="1" t="s">
        <v>5431</v>
      </c>
      <c r="D377" s="1" t="s">
        <v>5430</v>
      </c>
      <c r="E377" s="123">
        <v>18.21</v>
      </c>
    </row>
    <row r="378" spans="1:5" x14ac:dyDescent="0.2">
      <c r="A378" s="1">
        <v>2018419</v>
      </c>
      <c r="B378" s="89" t="s">
        <v>5433</v>
      </c>
      <c r="C378" s="1" t="s">
        <v>5434</v>
      </c>
      <c r="D378" s="1" t="s">
        <v>5435</v>
      </c>
      <c r="E378" s="123">
        <v>6.22</v>
      </c>
    </row>
    <row r="379" spans="1:5" x14ac:dyDescent="0.2">
      <c r="B379" s="89" t="s">
        <v>5475</v>
      </c>
      <c r="C379" s="1" t="s">
        <v>5473</v>
      </c>
      <c r="D379" s="1" t="s">
        <v>5474</v>
      </c>
      <c r="E379" s="123">
        <v>4</v>
      </c>
    </row>
    <row r="380" spans="1:5" x14ac:dyDescent="0.2">
      <c r="A380" s="1">
        <v>2018334</v>
      </c>
      <c r="B380" s="89">
        <v>698618</v>
      </c>
      <c r="C380" s="1" t="s">
        <v>5476</v>
      </c>
      <c r="D380" s="1" t="s">
        <v>5477</v>
      </c>
      <c r="E380" s="123">
        <v>13.27</v>
      </c>
    </row>
    <row r="381" spans="1:5" x14ac:dyDescent="0.2">
      <c r="A381" s="1">
        <v>2018348</v>
      </c>
      <c r="B381" s="89">
        <v>721418</v>
      </c>
      <c r="C381" s="1" t="s">
        <v>5479</v>
      </c>
      <c r="D381" s="1" t="s">
        <v>5480</v>
      </c>
      <c r="E381" s="123">
        <v>3.06</v>
      </c>
    </row>
    <row r="382" spans="1:5" x14ac:dyDescent="0.2">
      <c r="B382" s="89">
        <v>721618</v>
      </c>
      <c r="C382" s="1" t="s">
        <v>5481</v>
      </c>
      <c r="D382" s="1" t="s">
        <v>5482</v>
      </c>
      <c r="E382" s="123">
        <v>78.92</v>
      </c>
    </row>
    <row r="383" spans="1:5" x14ac:dyDescent="0.2">
      <c r="A383" s="1">
        <v>2018354</v>
      </c>
      <c r="B383" s="89">
        <v>697918</v>
      </c>
      <c r="C383" s="1" t="s">
        <v>5540</v>
      </c>
      <c r="D383" s="1" t="s">
        <v>5541</v>
      </c>
      <c r="E383" s="123">
        <v>17.190000000000001</v>
      </c>
    </row>
    <row r="384" spans="1:5" x14ac:dyDescent="0.2">
      <c r="A384" s="1">
        <v>2018482</v>
      </c>
      <c r="B384" s="89" t="s">
        <v>5542</v>
      </c>
      <c r="C384" s="1" t="s">
        <v>5544</v>
      </c>
      <c r="D384" s="1" t="s">
        <v>5543</v>
      </c>
      <c r="E384" s="123">
        <v>8.48</v>
      </c>
    </row>
    <row r="385" spans="1:10" x14ac:dyDescent="0.2">
      <c r="A385" s="1">
        <v>2018415</v>
      </c>
      <c r="B385" s="89">
        <v>725018</v>
      </c>
      <c r="C385" s="1" t="s">
        <v>5549</v>
      </c>
      <c r="D385" s="1" t="s">
        <v>5550</v>
      </c>
      <c r="E385" s="123">
        <v>21.65</v>
      </c>
    </row>
    <row r="386" spans="1:10" x14ac:dyDescent="0.2">
      <c r="C386" s="1" t="s">
        <v>5551</v>
      </c>
      <c r="D386" s="1" t="s">
        <v>5552</v>
      </c>
      <c r="E386" s="123">
        <v>7.05</v>
      </c>
    </row>
    <row r="387" spans="1:10" x14ac:dyDescent="0.2">
      <c r="A387" s="1">
        <v>2018340</v>
      </c>
      <c r="B387" s="89">
        <v>706518</v>
      </c>
      <c r="C387" s="1" t="s">
        <v>5563</v>
      </c>
      <c r="D387" s="1" t="s">
        <v>5559</v>
      </c>
    </row>
    <row r="388" spans="1:10" x14ac:dyDescent="0.2">
      <c r="A388" s="1" t="s">
        <v>352</v>
      </c>
      <c r="B388" s="89" t="s">
        <v>5562</v>
      </c>
      <c r="C388" s="1" t="s">
        <v>5560</v>
      </c>
      <c r="D388" s="1" t="s">
        <v>5561</v>
      </c>
    </row>
    <row r="389" spans="1:10" x14ac:dyDescent="0.2">
      <c r="A389" s="1" t="s">
        <v>26</v>
      </c>
      <c r="B389" s="89">
        <v>665818</v>
      </c>
      <c r="C389" s="1" t="s">
        <v>5590</v>
      </c>
      <c r="D389" s="1" t="s">
        <v>5589</v>
      </c>
      <c r="E389" s="123">
        <v>274.39999999999998</v>
      </c>
    </row>
    <row r="390" spans="1:10" x14ac:dyDescent="0.2">
      <c r="A390" s="1" t="s">
        <v>317</v>
      </c>
      <c r="B390" s="89" t="s">
        <v>712</v>
      </c>
      <c r="C390" s="1" t="s">
        <v>5591</v>
      </c>
      <c r="D390" s="1" t="s">
        <v>5592</v>
      </c>
      <c r="E390" s="123">
        <v>312.5</v>
      </c>
    </row>
    <row r="391" spans="1:10" x14ac:dyDescent="0.2">
      <c r="A391" s="1" t="s">
        <v>26</v>
      </c>
      <c r="B391" s="89" t="s">
        <v>5594</v>
      </c>
      <c r="C391" s="1" t="s">
        <v>5595</v>
      </c>
      <c r="D391" s="1" t="s">
        <v>5089</v>
      </c>
      <c r="E391" s="123">
        <v>15.04</v>
      </c>
    </row>
    <row r="392" spans="1:10" x14ac:dyDescent="0.2">
      <c r="A392" s="1">
        <v>2016063</v>
      </c>
      <c r="B392" s="89" t="s">
        <v>317</v>
      </c>
      <c r="C392" s="89" t="s">
        <v>5617</v>
      </c>
      <c r="D392" s="1" t="s">
        <v>5618</v>
      </c>
      <c r="E392" s="123">
        <v>169.75</v>
      </c>
    </row>
    <row r="393" spans="1:10" x14ac:dyDescent="0.2">
      <c r="A393" s="1" t="s">
        <v>26</v>
      </c>
      <c r="B393" s="89" t="s">
        <v>5622</v>
      </c>
      <c r="C393" s="1" t="s">
        <v>5620</v>
      </c>
      <c r="D393" s="1" t="s">
        <v>5619</v>
      </c>
      <c r="E393" s="174">
        <v>353.9</v>
      </c>
      <c r="F393" s="158" t="s">
        <v>5621</v>
      </c>
      <c r="J393">
        <v>606418</v>
      </c>
    </row>
    <row r="394" spans="1:10" x14ac:dyDescent="0.2">
      <c r="A394" s="1" t="s">
        <v>352</v>
      </c>
      <c r="C394" s="1" t="s">
        <v>5623</v>
      </c>
      <c r="D394" s="1" t="s">
        <v>5561</v>
      </c>
      <c r="E394" s="174">
        <v>243.8</v>
      </c>
    </row>
    <row r="395" spans="1:10" x14ac:dyDescent="0.2">
      <c r="A395" s="1" t="s">
        <v>471</v>
      </c>
      <c r="C395" s="1" t="s">
        <v>5770</v>
      </c>
      <c r="D395" s="1" t="s">
        <v>5769</v>
      </c>
      <c r="E395" s="123">
        <v>7.06</v>
      </c>
    </row>
    <row r="396" spans="1:10" x14ac:dyDescent="0.2">
      <c r="A396" s="1">
        <v>2018476</v>
      </c>
      <c r="B396" s="89" t="s">
        <v>5771</v>
      </c>
      <c r="C396" s="1" t="s">
        <v>5839</v>
      </c>
      <c r="D396" s="1" t="s">
        <v>3548</v>
      </c>
      <c r="E396" s="123">
        <v>40</v>
      </c>
    </row>
    <row r="397" spans="1:10" x14ac:dyDescent="0.2">
      <c r="B397" s="89" t="s">
        <v>4642</v>
      </c>
      <c r="C397" s="1" t="s">
        <v>5840</v>
      </c>
      <c r="D397" s="1" t="s">
        <v>5841</v>
      </c>
      <c r="E397" s="123">
        <v>0.6</v>
      </c>
    </row>
    <row r="398" spans="1:10" x14ac:dyDescent="0.2">
      <c r="B398" s="89" t="s">
        <v>5475</v>
      </c>
      <c r="C398" s="1" t="s">
        <v>5843</v>
      </c>
      <c r="D398" s="1" t="s">
        <v>5842</v>
      </c>
      <c r="E398" s="123">
        <v>18.78</v>
      </c>
    </row>
    <row r="399" spans="1:10" x14ac:dyDescent="0.2">
      <c r="A399" s="1">
        <v>2018548</v>
      </c>
      <c r="B399" s="89">
        <v>753318</v>
      </c>
      <c r="C399" s="1" t="s">
        <v>5873</v>
      </c>
      <c r="D399" s="1" t="s">
        <v>5874</v>
      </c>
      <c r="E399" s="123">
        <v>65.42</v>
      </c>
    </row>
    <row r="400" spans="1:10" x14ac:dyDescent="0.2">
      <c r="A400" s="1">
        <v>2018552</v>
      </c>
      <c r="B400" s="89">
        <v>701318</v>
      </c>
      <c r="C400" s="1" t="s">
        <v>5876</v>
      </c>
      <c r="D400" s="1" t="s">
        <v>5877</v>
      </c>
      <c r="E400" s="123">
        <v>10.85</v>
      </c>
    </row>
    <row r="401" spans="1:5" x14ac:dyDescent="0.2">
      <c r="A401" s="1">
        <v>2018553</v>
      </c>
      <c r="B401" s="89">
        <v>753718</v>
      </c>
      <c r="C401" s="1" t="s">
        <v>5879</v>
      </c>
      <c r="D401" s="1" t="s">
        <v>3548</v>
      </c>
      <c r="E401" s="123">
        <v>30.55</v>
      </c>
    </row>
    <row r="402" spans="1:5" x14ac:dyDescent="0.2">
      <c r="A402" s="1">
        <v>2018551</v>
      </c>
      <c r="B402" s="89">
        <v>701618</v>
      </c>
      <c r="C402" s="1" t="s">
        <v>5879</v>
      </c>
      <c r="E402" s="123">
        <v>30.55</v>
      </c>
    </row>
    <row r="403" spans="1:5" x14ac:dyDescent="0.2">
      <c r="C403" s="1" t="s">
        <v>5880</v>
      </c>
      <c r="D403" s="1" t="s">
        <v>5881</v>
      </c>
      <c r="E403" s="123">
        <v>11.43</v>
      </c>
    </row>
    <row r="404" spans="1:5" x14ac:dyDescent="0.2">
      <c r="C404" s="1" t="s">
        <v>5882</v>
      </c>
      <c r="D404" s="1" t="s">
        <v>5883</v>
      </c>
      <c r="E404" s="123">
        <v>6</v>
      </c>
    </row>
    <row r="405" spans="1:5" x14ac:dyDescent="0.2">
      <c r="A405" s="1" t="s">
        <v>5343</v>
      </c>
      <c r="B405" s="89" t="s">
        <v>5901</v>
      </c>
      <c r="C405" s="1" t="s">
        <v>5902</v>
      </c>
      <c r="D405" s="1" t="s">
        <v>5903</v>
      </c>
      <c r="E405" s="123">
        <v>40</v>
      </c>
    </row>
    <row r="406" spans="1:5" x14ac:dyDescent="0.2">
      <c r="A406" s="1">
        <v>2018528</v>
      </c>
      <c r="B406" s="89">
        <v>721018</v>
      </c>
      <c r="C406" s="1" t="s">
        <v>5973</v>
      </c>
      <c r="D406" s="1" t="s">
        <v>5974</v>
      </c>
      <c r="E406" s="123">
        <v>66.599999999999994</v>
      </c>
    </row>
    <row r="407" spans="1:5" x14ac:dyDescent="0.2">
      <c r="A407" s="1">
        <v>2018546</v>
      </c>
      <c r="B407" s="89">
        <v>748718</v>
      </c>
      <c r="C407" s="1" t="s">
        <v>5975</v>
      </c>
      <c r="D407" s="1" t="s">
        <v>5976</v>
      </c>
      <c r="E407" s="123">
        <v>41.58</v>
      </c>
    </row>
    <row r="408" spans="1:5" x14ac:dyDescent="0.2">
      <c r="A408" s="1">
        <v>2018532</v>
      </c>
      <c r="B408" s="89">
        <v>748818</v>
      </c>
      <c r="C408" s="1" t="s">
        <v>5977</v>
      </c>
      <c r="D408" s="1" t="s">
        <v>5978</v>
      </c>
      <c r="E408" s="123">
        <v>48.42</v>
      </c>
    </row>
    <row r="409" spans="1:5" x14ac:dyDescent="0.2">
      <c r="A409" s="1">
        <v>2018530</v>
      </c>
      <c r="B409" s="89">
        <v>753518</v>
      </c>
      <c r="C409" s="1" t="s">
        <v>5979</v>
      </c>
      <c r="D409" s="1" t="s">
        <v>5980</v>
      </c>
      <c r="E409" s="1">
        <v>103.32</v>
      </c>
    </row>
    <row r="410" spans="1:5" x14ac:dyDescent="0.2">
      <c r="A410" s="8" t="s">
        <v>5344</v>
      </c>
      <c r="B410" s="89" t="s">
        <v>5981</v>
      </c>
      <c r="C410" s="1" t="s">
        <v>5982</v>
      </c>
      <c r="D410" s="1" t="s">
        <v>5983</v>
      </c>
      <c r="E410" s="123">
        <v>84.4</v>
      </c>
    </row>
    <row r="411" spans="1:5" x14ac:dyDescent="0.2">
      <c r="A411" s="1">
        <v>2018515</v>
      </c>
      <c r="B411" s="89">
        <v>750118</v>
      </c>
      <c r="C411" s="1" t="s">
        <v>5985</v>
      </c>
      <c r="D411" s="1" t="s">
        <v>5984</v>
      </c>
      <c r="E411" s="123">
        <v>22.02</v>
      </c>
    </row>
    <row r="412" spans="1:5" x14ac:dyDescent="0.2">
      <c r="A412" s="1">
        <v>2018529</v>
      </c>
      <c r="B412" s="89">
        <v>753218</v>
      </c>
      <c r="C412" s="1" t="s">
        <v>5986</v>
      </c>
      <c r="D412" s="1" t="s">
        <v>5987</v>
      </c>
      <c r="E412" s="123">
        <v>5</v>
      </c>
    </row>
    <row r="413" spans="1:5" x14ac:dyDescent="0.2">
      <c r="A413" s="1">
        <v>2018606</v>
      </c>
      <c r="B413" s="89" t="s">
        <v>5762</v>
      </c>
      <c r="C413" s="1" t="s">
        <v>5988</v>
      </c>
      <c r="D413" s="1" t="s">
        <v>5426</v>
      </c>
      <c r="E413" s="123">
        <v>10.8</v>
      </c>
    </row>
    <row r="414" spans="1:5" x14ac:dyDescent="0.2">
      <c r="A414" s="1" t="s">
        <v>5404</v>
      </c>
      <c r="B414" s="89" t="s">
        <v>5989</v>
      </c>
      <c r="C414" s="1" t="s">
        <v>5990</v>
      </c>
      <c r="D414" s="1" t="s">
        <v>3548</v>
      </c>
      <c r="E414" s="123">
        <v>10.5</v>
      </c>
    </row>
    <row r="415" spans="1:5" x14ac:dyDescent="0.2">
      <c r="A415" s="1">
        <v>2018520</v>
      </c>
      <c r="B415" s="89">
        <v>733618</v>
      </c>
      <c r="C415" s="1" t="s">
        <v>5991</v>
      </c>
      <c r="D415" s="1" t="s">
        <v>5992</v>
      </c>
      <c r="E415" s="123">
        <v>16.14</v>
      </c>
    </row>
    <row r="416" spans="1:5" x14ac:dyDescent="0.2">
      <c r="A416" s="1">
        <v>2018153</v>
      </c>
      <c r="B416" s="89" t="s">
        <v>6047</v>
      </c>
      <c r="C416" s="1" t="s">
        <v>6048</v>
      </c>
      <c r="D416" s="1" t="s">
        <v>6049</v>
      </c>
      <c r="E416" s="123">
        <v>18.3</v>
      </c>
    </row>
    <row r="417" spans="1:5" x14ac:dyDescent="0.2">
      <c r="A417" s="1">
        <v>2018565</v>
      </c>
      <c r="B417" s="89" t="s">
        <v>6051</v>
      </c>
      <c r="C417" s="1" t="s">
        <v>6052</v>
      </c>
      <c r="D417" s="1" t="s">
        <v>6049</v>
      </c>
      <c r="E417" s="123">
        <v>40.65</v>
      </c>
    </row>
    <row r="418" spans="1:5" x14ac:dyDescent="0.2">
      <c r="A418" s="1">
        <v>2018585</v>
      </c>
      <c r="B418" s="89">
        <v>752618</v>
      </c>
      <c r="C418" s="1" t="s">
        <v>6053</v>
      </c>
      <c r="D418" s="1" t="s">
        <v>6054</v>
      </c>
      <c r="E418" s="123">
        <v>44.44</v>
      </c>
    </row>
    <row r="419" spans="1:5" x14ac:dyDescent="0.2">
      <c r="A419" s="1">
        <v>2018618</v>
      </c>
      <c r="B419" s="89">
        <v>701218</v>
      </c>
      <c r="C419" s="1" t="s">
        <v>6055</v>
      </c>
      <c r="D419" s="1" t="s">
        <v>6056</v>
      </c>
      <c r="E419" s="123">
        <v>6.06</v>
      </c>
    </row>
    <row r="420" spans="1:5" x14ac:dyDescent="0.2">
      <c r="A420" s="1">
        <v>2018650</v>
      </c>
      <c r="B420" s="89">
        <v>722718</v>
      </c>
      <c r="C420" s="1" t="s">
        <v>6057</v>
      </c>
      <c r="D420" s="1" t="s">
        <v>6049</v>
      </c>
      <c r="E420" s="123">
        <v>56.06</v>
      </c>
    </row>
    <row r="421" spans="1:5" x14ac:dyDescent="0.2">
      <c r="A421" s="1">
        <v>2018608</v>
      </c>
      <c r="B421" s="89">
        <v>751318</v>
      </c>
      <c r="C421" s="1" t="s">
        <v>6058</v>
      </c>
      <c r="E421" s="123">
        <v>12.52</v>
      </c>
    </row>
    <row r="422" spans="1:5" x14ac:dyDescent="0.2">
      <c r="A422" s="1">
        <v>2018549</v>
      </c>
      <c r="B422" s="89">
        <v>721118</v>
      </c>
      <c r="C422" s="1" t="s">
        <v>6061</v>
      </c>
      <c r="D422" s="1" t="s">
        <v>6062</v>
      </c>
      <c r="E422" s="123">
        <v>45.12</v>
      </c>
    </row>
    <row r="423" spans="1:5" x14ac:dyDescent="0.2">
      <c r="A423" s="1">
        <v>2018616</v>
      </c>
      <c r="B423" s="89" t="s">
        <v>6063</v>
      </c>
      <c r="C423" s="1" t="s">
        <v>6064</v>
      </c>
      <c r="D423" s="1" t="s">
        <v>1742</v>
      </c>
      <c r="E423" s="123">
        <v>86.57</v>
      </c>
    </row>
    <row r="424" spans="1:5" x14ac:dyDescent="0.2">
      <c r="A424" s="1">
        <v>2018616</v>
      </c>
      <c r="B424" s="89" t="s">
        <v>6063</v>
      </c>
      <c r="C424" s="1" t="s">
        <v>6065</v>
      </c>
      <c r="D424" s="1" t="s">
        <v>1742</v>
      </c>
      <c r="E424" s="123">
        <v>69.09</v>
      </c>
    </row>
    <row r="425" spans="1:5" x14ac:dyDescent="0.2">
      <c r="B425" s="89" t="s">
        <v>6066</v>
      </c>
      <c r="C425" s="1" t="s">
        <v>6067</v>
      </c>
      <c r="D425" s="1" t="s">
        <v>6068</v>
      </c>
      <c r="E425" s="123">
        <v>3.78</v>
      </c>
    </row>
    <row r="426" spans="1:5" x14ac:dyDescent="0.2">
      <c r="A426" s="1">
        <v>2018581</v>
      </c>
      <c r="B426" s="89" t="s">
        <v>6069</v>
      </c>
      <c r="C426" s="1" t="s">
        <v>5167</v>
      </c>
      <c r="E426" s="123">
        <v>86.72</v>
      </c>
    </row>
    <row r="427" spans="1:5" x14ac:dyDescent="0.2">
      <c r="A427" s="1">
        <v>2018605</v>
      </c>
      <c r="B427" s="89">
        <v>751018</v>
      </c>
      <c r="C427" s="89" t="s">
        <v>5988</v>
      </c>
      <c r="D427" s="1" t="s">
        <v>2729</v>
      </c>
      <c r="E427" s="123">
        <v>10.8</v>
      </c>
    </row>
    <row r="428" spans="1:5" x14ac:dyDescent="0.2">
      <c r="A428" s="1">
        <v>2018528</v>
      </c>
      <c r="B428" s="89">
        <v>721018</v>
      </c>
      <c r="C428" s="1" t="s">
        <v>6070</v>
      </c>
      <c r="D428" s="1" t="s">
        <v>6071</v>
      </c>
      <c r="E428" s="123">
        <v>95.3</v>
      </c>
    </row>
  </sheetData>
  <customSheetViews>
    <customSheetView guid="{2B955BE0-C0D7-4178-BB91-BB50E7E2B647}" topLeftCell="A121">
      <selection activeCell="C132" sqref="C13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5318FB8F-D1A9-4668-BD6C-B7D1DE58AAF3}" topLeftCell="A139">
      <selection activeCell="F170" sqref="F170"/>
      <pageMargins left="0.7" right="0.7" top="0.75" bottom="0.75" header="0.3" footer="0.3"/>
    </customSheetView>
    <customSheetView guid="{B253F0B5-16E0-4030-8F1B-D810AA430E4F}" topLeftCell="A124">
      <selection activeCell="F163" sqref="F163"/>
      <pageMargins left="0.7" right="0.7" top="0.75" bottom="0.75" header="0.3" footer="0.3"/>
    </customSheetView>
    <customSheetView guid="{22CDCF1B-A998-4C66-A90E-5BC54F71D148}" topLeftCell="A124">
      <selection activeCell="Q179" sqref="Q17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8"/>
  <dimension ref="A1:J439"/>
  <sheetViews>
    <sheetView topLeftCell="A10" workbookViewId="0">
      <selection activeCell="G435" sqref="G435"/>
    </sheetView>
  </sheetViews>
  <sheetFormatPr defaultRowHeight="12.75" x14ac:dyDescent="0.2"/>
  <cols>
    <col min="1" max="1" width="13.7109375" style="22" customWidth="1"/>
    <col min="2" max="2" width="46.85546875" customWidth="1"/>
    <col min="3" max="3" width="13.7109375" style="20" customWidth="1"/>
    <col min="4" max="4" width="13.7109375" style="21" customWidth="1"/>
    <col min="5" max="5" width="14.5703125" customWidth="1"/>
    <col min="6" max="6" width="13.7109375" style="20" customWidth="1"/>
    <col min="7" max="7" width="20.5703125" customWidth="1"/>
  </cols>
  <sheetData>
    <row r="1" spans="1:6" s="61" customFormat="1" ht="15" x14ac:dyDescent="0.2">
      <c r="A1" s="60" t="s">
        <v>1009</v>
      </c>
      <c r="C1" s="62"/>
      <c r="D1" s="156"/>
      <c r="F1" s="62"/>
    </row>
    <row r="2" spans="1:6" s="64" customFormat="1" ht="15" x14ac:dyDescent="0.2">
      <c r="A2" s="63"/>
      <c r="C2" s="65"/>
      <c r="D2" s="157"/>
      <c r="F2" s="65"/>
    </row>
    <row r="3" spans="1:6" ht="15" x14ac:dyDescent="0.2">
      <c r="A3" s="19"/>
      <c r="B3" t="s">
        <v>1010</v>
      </c>
      <c r="C3" s="20" t="s">
        <v>1011</v>
      </c>
      <c r="D3" s="21">
        <v>290</v>
      </c>
    </row>
    <row r="4" spans="1:6" ht="15" x14ac:dyDescent="0.2">
      <c r="A4" s="19"/>
      <c r="C4" s="20" t="s">
        <v>1012</v>
      </c>
      <c r="D4" s="21">
        <v>370</v>
      </c>
    </row>
    <row r="5" spans="1:6" ht="15" x14ac:dyDescent="0.2">
      <c r="A5" s="19"/>
      <c r="B5" t="s">
        <v>1013</v>
      </c>
      <c r="C5" s="20" t="s">
        <v>1011</v>
      </c>
      <c r="D5" s="21">
        <v>408</v>
      </c>
    </row>
    <row r="6" spans="1:6" ht="15" x14ac:dyDescent="0.2">
      <c r="A6" s="19"/>
      <c r="C6" s="20" t="s">
        <v>1012</v>
      </c>
      <c r="D6" s="21">
        <v>487</v>
      </c>
    </row>
    <row r="7" spans="1:6" ht="15" x14ac:dyDescent="0.2">
      <c r="A7" s="19"/>
      <c r="B7" t="s">
        <v>1479</v>
      </c>
      <c r="D7" s="21">
        <v>57</v>
      </c>
    </row>
    <row r="8" spans="1:6" ht="15" x14ac:dyDescent="0.2">
      <c r="A8" s="19"/>
      <c r="B8" t="s">
        <v>1014</v>
      </c>
      <c r="D8" s="21">
        <v>52</v>
      </c>
    </row>
    <row r="9" spans="1:6" ht="15" x14ac:dyDescent="0.2">
      <c r="A9" s="19"/>
      <c r="B9" t="s">
        <v>1152</v>
      </c>
      <c r="C9" s="20">
        <v>1.04</v>
      </c>
    </row>
    <row r="10" spans="1:6" ht="15" x14ac:dyDescent="0.2">
      <c r="A10" s="19"/>
      <c r="B10" t="s">
        <v>1015</v>
      </c>
      <c r="C10" s="20">
        <v>1.03</v>
      </c>
    </row>
    <row r="11" spans="1:6" ht="15" x14ac:dyDescent="0.2">
      <c r="A11" s="19"/>
      <c r="B11" t="s">
        <v>1016</v>
      </c>
      <c r="C11" s="20">
        <v>1.02</v>
      </c>
    </row>
    <row r="12" spans="1:6" ht="15" x14ac:dyDescent="0.2">
      <c r="A12" s="19"/>
      <c r="B12" t="s">
        <v>1847</v>
      </c>
      <c r="C12" s="20">
        <v>1.05</v>
      </c>
    </row>
    <row r="13" spans="1:6" ht="15" x14ac:dyDescent="0.2">
      <c r="A13" s="19"/>
      <c r="B13" t="s">
        <v>2282</v>
      </c>
      <c r="C13" s="20">
        <v>1.06</v>
      </c>
    </row>
    <row r="14" spans="1:6" ht="15" x14ac:dyDescent="0.2">
      <c r="A14" s="19"/>
      <c r="B14" t="s">
        <v>3812</v>
      </c>
      <c r="C14" s="20">
        <v>1.07</v>
      </c>
    </row>
    <row r="15" spans="1:6" ht="15" x14ac:dyDescent="0.2">
      <c r="A15" s="19"/>
      <c r="B15" t="s">
        <v>5164</v>
      </c>
      <c r="C15" s="20">
        <v>1.08</v>
      </c>
    </row>
    <row r="16" spans="1:6" ht="15" x14ac:dyDescent="0.2">
      <c r="A16" s="19"/>
      <c r="B16" t="s">
        <v>5386</v>
      </c>
      <c r="C16" s="20">
        <v>1.0900000000000001</v>
      </c>
    </row>
    <row r="17" spans="1:6" ht="15" x14ac:dyDescent="0.2">
      <c r="A17" s="19"/>
      <c r="B17" s="36" t="s">
        <v>1119</v>
      </c>
    </row>
    <row r="18" spans="1:6" ht="15" x14ac:dyDescent="0.2">
      <c r="A18" s="19"/>
    </row>
    <row r="19" spans="1:6" x14ac:dyDescent="0.2">
      <c r="B19" t="s">
        <v>1017</v>
      </c>
    </row>
    <row r="21" spans="1:6" ht="15" x14ac:dyDescent="0.25">
      <c r="A21" s="19" t="s">
        <v>188</v>
      </c>
      <c r="B21" s="23" t="s">
        <v>1018</v>
      </c>
      <c r="C21" s="24" t="s">
        <v>1019</v>
      </c>
      <c r="D21" s="25" t="s">
        <v>1020</v>
      </c>
      <c r="E21" s="24" t="s">
        <v>1021</v>
      </c>
      <c r="F21" s="24" t="s">
        <v>1022</v>
      </c>
    </row>
    <row r="22" spans="1:6" ht="15" x14ac:dyDescent="0.25">
      <c r="A22" s="19"/>
      <c r="B22" s="23"/>
      <c r="C22" s="24"/>
      <c r="D22" s="25">
        <f>SUM(D23:D164)</f>
        <v>51983.58</v>
      </c>
      <c r="E22" s="25">
        <f>SUM(E23:E164)</f>
        <v>2125.0392000000011</v>
      </c>
      <c r="F22" s="25">
        <f>SUM(F23:F164)</f>
        <v>54108.619199999957</v>
      </c>
    </row>
    <row r="23" spans="1:6" x14ac:dyDescent="0.2">
      <c r="A23" s="26">
        <v>42374</v>
      </c>
      <c r="B23" t="s">
        <v>49</v>
      </c>
      <c r="C23" s="20" t="s">
        <v>1023</v>
      </c>
      <c r="D23" s="21">
        <v>290</v>
      </c>
      <c r="E23" s="21">
        <f>D23*C10-D23</f>
        <v>8.6999999999999886</v>
      </c>
      <c r="F23" s="21">
        <f t="shared" ref="F23:F46" si="0">D23+E23</f>
        <v>298.7</v>
      </c>
    </row>
    <row r="24" spans="1:6" x14ac:dyDescent="0.2">
      <c r="A24" s="26">
        <v>42376</v>
      </c>
      <c r="B24" t="s">
        <v>1024</v>
      </c>
      <c r="C24" s="20" t="s">
        <v>104</v>
      </c>
      <c r="D24" s="21">
        <v>539</v>
      </c>
      <c r="E24" s="21">
        <f>D24*C10-D24</f>
        <v>16.169999999999959</v>
      </c>
      <c r="F24" s="21">
        <f t="shared" si="0"/>
        <v>555.16999999999996</v>
      </c>
    </row>
    <row r="25" spans="1:6" x14ac:dyDescent="0.2">
      <c r="A25" s="26">
        <v>42381</v>
      </c>
      <c r="B25" t="s">
        <v>49</v>
      </c>
      <c r="C25" s="20" t="s">
        <v>1023</v>
      </c>
      <c r="D25" s="21">
        <v>290</v>
      </c>
      <c r="E25" s="21">
        <f>D25*C11-D25</f>
        <v>5.8000000000000114</v>
      </c>
      <c r="F25" s="21">
        <f t="shared" si="0"/>
        <v>295.8</v>
      </c>
    </row>
    <row r="26" spans="1:6" x14ac:dyDescent="0.2">
      <c r="A26" s="26">
        <v>42387</v>
      </c>
      <c r="B26" t="s">
        <v>1024</v>
      </c>
      <c r="C26" s="20" t="s">
        <v>104</v>
      </c>
      <c r="D26" s="21">
        <v>539</v>
      </c>
      <c r="E26" s="21">
        <f>D26*C11-D26</f>
        <v>10.779999999999973</v>
      </c>
      <c r="F26" s="21">
        <f t="shared" si="0"/>
        <v>549.78</v>
      </c>
    </row>
    <row r="27" spans="1:6" x14ac:dyDescent="0.2">
      <c r="A27" s="26">
        <v>42389</v>
      </c>
      <c r="B27" t="s">
        <v>49</v>
      </c>
      <c r="C27" s="20" t="s">
        <v>1023</v>
      </c>
      <c r="D27" s="21">
        <v>290</v>
      </c>
      <c r="E27" s="21">
        <f>D27*C11-D27</f>
        <v>5.8000000000000114</v>
      </c>
      <c r="F27" s="21">
        <f t="shared" si="0"/>
        <v>295.8</v>
      </c>
    </row>
    <row r="28" spans="1:6" x14ac:dyDescent="0.2">
      <c r="A28" s="26">
        <v>42395</v>
      </c>
      <c r="B28" t="s">
        <v>48</v>
      </c>
      <c r="C28" s="20" t="s">
        <v>104</v>
      </c>
      <c r="D28" s="21">
        <v>487</v>
      </c>
      <c r="E28" s="21">
        <f>D28*C11-D28</f>
        <v>9.7400000000000091</v>
      </c>
      <c r="F28" s="21">
        <f t="shared" si="0"/>
        <v>496.74</v>
      </c>
    </row>
    <row r="29" spans="1:6" x14ac:dyDescent="0.2">
      <c r="A29" s="26">
        <v>42396</v>
      </c>
      <c r="B29" t="s">
        <v>49</v>
      </c>
      <c r="C29" s="20" t="s">
        <v>104</v>
      </c>
      <c r="D29" s="21">
        <v>370</v>
      </c>
      <c r="E29" s="21">
        <f>D29*C11-D29</f>
        <v>7.4000000000000341</v>
      </c>
      <c r="F29" s="21">
        <f t="shared" si="0"/>
        <v>377.40000000000003</v>
      </c>
    </row>
    <row r="30" spans="1:6" x14ac:dyDescent="0.2">
      <c r="A30" s="26">
        <v>42398</v>
      </c>
      <c r="B30" t="s">
        <v>49</v>
      </c>
      <c r="C30" s="20" t="s">
        <v>104</v>
      </c>
      <c r="D30" s="21">
        <v>370</v>
      </c>
      <c r="E30" s="21">
        <f>D30*C11-D30</f>
        <v>7.4000000000000341</v>
      </c>
      <c r="F30" s="21">
        <f t="shared" si="0"/>
        <v>377.40000000000003</v>
      </c>
    </row>
    <row r="31" spans="1:6" x14ac:dyDescent="0.2">
      <c r="A31" s="26">
        <v>42402</v>
      </c>
      <c r="B31" t="s">
        <v>1025</v>
      </c>
      <c r="C31" s="20" t="s">
        <v>104</v>
      </c>
      <c r="D31" s="21">
        <v>539</v>
      </c>
      <c r="E31" s="21">
        <f>D31*C11-D31</f>
        <v>10.779999999999973</v>
      </c>
      <c r="F31" s="21">
        <f t="shared" si="0"/>
        <v>549.78</v>
      </c>
    </row>
    <row r="32" spans="1:6" x14ac:dyDescent="0.2">
      <c r="A32" s="26">
        <v>42403</v>
      </c>
      <c r="B32" t="s">
        <v>49</v>
      </c>
      <c r="C32" s="20" t="s">
        <v>1023</v>
      </c>
      <c r="D32" s="21">
        <v>290</v>
      </c>
      <c r="E32" s="21">
        <f>D32*C11-D32</f>
        <v>5.8000000000000114</v>
      </c>
      <c r="F32" s="21">
        <f t="shared" si="0"/>
        <v>295.8</v>
      </c>
    </row>
    <row r="33" spans="1:6" ht="15" x14ac:dyDescent="0.2">
      <c r="A33" s="26">
        <v>42405</v>
      </c>
      <c r="B33" t="s">
        <v>49</v>
      </c>
      <c r="C33" s="20" t="s">
        <v>1023</v>
      </c>
      <c r="D33" s="27">
        <v>290</v>
      </c>
      <c r="E33" s="21">
        <f>D33*C11-D33</f>
        <v>5.8000000000000114</v>
      </c>
      <c r="F33" s="21">
        <f t="shared" si="0"/>
        <v>295.8</v>
      </c>
    </row>
    <row r="34" spans="1:6" x14ac:dyDescent="0.2">
      <c r="A34" s="26">
        <v>42409</v>
      </c>
      <c r="B34" t="s">
        <v>49</v>
      </c>
      <c r="C34" s="20" t="s">
        <v>104</v>
      </c>
      <c r="D34" s="21">
        <v>370</v>
      </c>
      <c r="E34" s="21">
        <f>D34*C11-D34</f>
        <v>7.4000000000000341</v>
      </c>
      <c r="F34" s="21">
        <f t="shared" si="0"/>
        <v>377.40000000000003</v>
      </c>
    </row>
    <row r="35" spans="1:6" x14ac:dyDescent="0.2">
      <c r="A35" s="26">
        <v>42410</v>
      </c>
      <c r="B35" t="s">
        <v>1026</v>
      </c>
      <c r="C35" s="20" t="s">
        <v>1023</v>
      </c>
      <c r="D35" s="21">
        <v>409</v>
      </c>
      <c r="E35" s="21">
        <f>D35*C11-D35</f>
        <v>8.1800000000000068</v>
      </c>
      <c r="F35" s="21">
        <f t="shared" si="0"/>
        <v>417.18</v>
      </c>
    </row>
    <row r="36" spans="1:6" x14ac:dyDescent="0.2">
      <c r="A36" s="26">
        <v>42411</v>
      </c>
      <c r="B36" t="s">
        <v>49</v>
      </c>
      <c r="C36" s="20" t="s">
        <v>1023</v>
      </c>
      <c r="D36" s="21">
        <v>290</v>
      </c>
      <c r="E36" s="21">
        <f>D36*C11-D36</f>
        <v>5.8000000000000114</v>
      </c>
      <c r="F36" s="21">
        <f t="shared" si="0"/>
        <v>295.8</v>
      </c>
    </row>
    <row r="37" spans="1:6" x14ac:dyDescent="0.2">
      <c r="A37" s="26">
        <v>42412</v>
      </c>
      <c r="B37" t="s">
        <v>48</v>
      </c>
      <c r="C37" s="20" t="s">
        <v>1023</v>
      </c>
      <c r="D37" s="21">
        <v>408</v>
      </c>
      <c r="E37" s="21">
        <f>D37*C11-D37</f>
        <v>8.160000000000025</v>
      </c>
      <c r="F37" s="21">
        <f t="shared" si="0"/>
        <v>416.16</v>
      </c>
    </row>
    <row r="38" spans="1:6" x14ac:dyDescent="0.2">
      <c r="A38" s="26">
        <v>42418</v>
      </c>
      <c r="B38" t="s">
        <v>49</v>
      </c>
      <c r="C38" s="20" t="s">
        <v>104</v>
      </c>
      <c r="D38" s="21">
        <v>370</v>
      </c>
      <c r="E38" s="21">
        <f>D38*C11-D38</f>
        <v>7.4000000000000341</v>
      </c>
      <c r="F38" s="21">
        <f t="shared" si="0"/>
        <v>377.40000000000003</v>
      </c>
    </row>
    <row r="39" spans="1:6" x14ac:dyDescent="0.2">
      <c r="A39" s="26">
        <v>42419</v>
      </c>
      <c r="B39" t="s">
        <v>532</v>
      </c>
      <c r="C39" s="20" t="s">
        <v>1023</v>
      </c>
      <c r="D39" s="21">
        <v>431</v>
      </c>
      <c r="E39" s="21">
        <f>D39*C11-D39</f>
        <v>8.6200000000000045</v>
      </c>
      <c r="F39" s="21">
        <f t="shared" si="0"/>
        <v>439.62</v>
      </c>
    </row>
    <row r="40" spans="1:6" x14ac:dyDescent="0.2">
      <c r="A40" s="26">
        <v>42419</v>
      </c>
      <c r="B40" t="s">
        <v>1027</v>
      </c>
      <c r="C40" s="20" t="s">
        <v>1023</v>
      </c>
      <c r="D40" s="21">
        <v>290</v>
      </c>
      <c r="E40" s="21">
        <f>D40*C11-D40</f>
        <v>5.8000000000000114</v>
      </c>
      <c r="F40" s="21">
        <f t="shared" si="0"/>
        <v>295.8</v>
      </c>
    </row>
    <row r="41" spans="1:6" x14ac:dyDescent="0.2">
      <c r="A41" s="26">
        <v>42422</v>
      </c>
      <c r="B41" t="s">
        <v>49</v>
      </c>
      <c r="C41" s="20" t="s">
        <v>1023</v>
      </c>
      <c r="D41" s="21">
        <v>290</v>
      </c>
      <c r="E41" s="21">
        <f>D41*C11-D41</f>
        <v>5.8000000000000114</v>
      </c>
      <c r="F41" s="21">
        <f t="shared" si="0"/>
        <v>295.8</v>
      </c>
    </row>
    <row r="42" spans="1:6" x14ac:dyDescent="0.2">
      <c r="A42" s="26">
        <v>42423</v>
      </c>
      <c r="B42" t="s">
        <v>1024</v>
      </c>
      <c r="C42" s="20" t="s">
        <v>1023</v>
      </c>
      <c r="D42" s="21">
        <v>460</v>
      </c>
      <c r="E42" s="21">
        <f>D42*C11-D42</f>
        <v>9.1999999999999886</v>
      </c>
      <c r="F42" s="21">
        <f t="shared" si="0"/>
        <v>469.2</v>
      </c>
    </row>
    <row r="43" spans="1:6" x14ac:dyDescent="0.2">
      <c r="A43" s="26">
        <v>42425</v>
      </c>
      <c r="B43" t="s">
        <v>1028</v>
      </c>
      <c r="C43" s="20" t="s">
        <v>1023</v>
      </c>
      <c r="D43" s="21">
        <v>175</v>
      </c>
      <c r="E43" s="21">
        <f>D43*C11-D43</f>
        <v>3.5</v>
      </c>
      <c r="F43" s="21">
        <f t="shared" si="0"/>
        <v>178.5</v>
      </c>
    </row>
    <row r="44" spans="1:6" x14ac:dyDescent="0.2">
      <c r="A44" s="26">
        <v>42426</v>
      </c>
      <c r="B44" t="s">
        <v>49</v>
      </c>
      <c r="C44" s="20" t="s">
        <v>104</v>
      </c>
      <c r="D44" s="21">
        <v>370</v>
      </c>
      <c r="E44" s="21">
        <f>D44*C11-D44</f>
        <v>7.4000000000000341</v>
      </c>
      <c r="F44" s="21">
        <f t="shared" si="0"/>
        <v>377.40000000000003</v>
      </c>
    </row>
    <row r="45" spans="1:6" x14ac:dyDescent="0.2">
      <c r="A45" s="26">
        <v>42430</v>
      </c>
      <c r="B45" t="s">
        <v>48</v>
      </c>
      <c r="C45" s="20" t="s">
        <v>1023</v>
      </c>
      <c r="D45" s="21">
        <v>408</v>
      </c>
      <c r="E45" s="21">
        <f>D45*C11-D45</f>
        <v>8.160000000000025</v>
      </c>
      <c r="F45" s="21">
        <f t="shared" si="0"/>
        <v>416.16</v>
      </c>
    </row>
    <row r="46" spans="1:6" x14ac:dyDescent="0.2">
      <c r="A46" s="26">
        <v>42430</v>
      </c>
      <c r="B46" t="s">
        <v>1029</v>
      </c>
      <c r="C46" s="20" t="s">
        <v>1023</v>
      </c>
      <c r="D46" s="21">
        <v>370</v>
      </c>
      <c r="E46" s="21">
        <v>7.4</v>
      </c>
      <c r="F46" s="21">
        <f t="shared" si="0"/>
        <v>377.4</v>
      </c>
    </row>
    <row r="47" spans="1:6" x14ac:dyDescent="0.2">
      <c r="A47" s="26">
        <v>42436</v>
      </c>
      <c r="B47" t="s">
        <v>49</v>
      </c>
      <c r="C47" s="20" t="s">
        <v>104</v>
      </c>
      <c r="D47" s="21">
        <v>370</v>
      </c>
      <c r="E47" s="21">
        <v>11.11</v>
      </c>
      <c r="F47" s="21">
        <f t="shared" ref="F47:F53" si="1">D47+E47</f>
        <v>381.11</v>
      </c>
    </row>
    <row r="48" spans="1:6" x14ac:dyDescent="0.2">
      <c r="A48" s="26">
        <v>42437</v>
      </c>
      <c r="B48" t="s">
        <v>1030</v>
      </c>
      <c r="C48" s="20" t="s">
        <v>1023</v>
      </c>
      <c r="D48" s="21">
        <v>125</v>
      </c>
      <c r="E48" s="21">
        <v>3.75</v>
      </c>
      <c r="F48" s="21">
        <f t="shared" si="1"/>
        <v>128.75</v>
      </c>
    </row>
    <row r="49" spans="1:9" x14ac:dyDescent="0.2">
      <c r="A49" s="26">
        <v>42443</v>
      </c>
      <c r="B49" t="s">
        <v>1031</v>
      </c>
      <c r="C49" s="20" t="s">
        <v>1023</v>
      </c>
      <c r="D49" s="21">
        <v>35</v>
      </c>
      <c r="E49" s="21">
        <f>D49*C10-D49</f>
        <v>1.0500000000000043</v>
      </c>
      <c r="F49" s="20">
        <f t="shared" si="1"/>
        <v>36.050000000000004</v>
      </c>
    </row>
    <row r="50" spans="1:9" x14ac:dyDescent="0.2">
      <c r="A50" s="26">
        <v>42443</v>
      </c>
      <c r="B50" t="s">
        <v>1032</v>
      </c>
      <c r="C50" s="20" t="s">
        <v>1023</v>
      </c>
      <c r="D50" s="21">
        <v>235</v>
      </c>
      <c r="E50" s="21">
        <f>D50*C10-D50</f>
        <v>7.0500000000000114</v>
      </c>
      <c r="F50" s="21">
        <f t="shared" si="1"/>
        <v>242.05</v>
      </c>
    </row>
    <row r="51" spans="1:9" x14ac:dyDescent="0.2">
      <c r="A51" s="26">
        <v>42444</v>
      </c>
      <c r="B51" t="s">
        <v>49</v>
      </c>
      <c r="C51" s="20" t="s">
        <v>1023</v>
      </c>
      <c r="D51" s="21">
        <v>370</v>
      </c>
      <c r="E51" s="21">
        <f>D51*C10-D51</f>
        <v>11.100000000000023</v>
      </c>
      <c r="F51" s="21">
        <f t="shared" si="1"/>
        <v>381.1</v>
      </c>
    </row>
    <row r="52" spans="1:9" x14ac:dyDescent="0.2">
      <c r="A52" s="26">
        <v>42446</v>
      </c>
      <c r="B52" t="s">
        <v>48</v>
      </c>
      <c r="C52" s="20" t="s">
        <v>104</v>
      </c>
      <c r="D52" s="21">
        <v>487</v>
      </c>
      <c r="E52" s="21">
        <f>D52*C10-D52</f>
        <v>14.610000000000014</v>
      </c>
      <c r="F52" s="21">
        <f t="shared" si="1"/>
        <v>501.61</v>
      </c>
    </row>
    <row r="53" spans="1:9" x14ac:dyDescent="0.2">
      <c r="A53" s="26">
        <v>42451</v>
      </c>
      <c r="B53" t="s">
        <v>1033</v>
      </c>
      <c r="C53" s="20" t="s">
        <v>104</v>
      </c>
      <c r="D53" s="21">
        <v>450</v>
      </c>
      <c r="E53" s="21">
        <f>D53*C10-D53</f>
        <v>13.5</v>
      </c>
      <c r="F53" s="21">
        <f t="shared" si="1"/>
        <v>463.5</v>
      </c>
    </row>
    <row r="54" spans="1:9" x14ac:dyDescent="0.2">
      <c r="A54" s="26">
        <v>42459</v>
      </c>
      <c r="B54" t="s">
        <v>49</v>
      </c>
      <c r="C54" s="20" t="s">
        <v>104</v>
      </c>
      <c r="D54" s="21">
        <v>370</v>
      </c>
      <c r="E54" s="21">
        <f>D54*C11-D54</f>
        <v>7.4000000000000341</v>
      </c>
      <c r="F54" s="21">
        <f t="shared" ref="F54:F63" si="2">D54+E54</f>
        <v>377.40000000000003</v>
      </c>
    </row>
    <row r="55" spans="1:9" x14ac:dyDescent="0.2">
      <c r="A55" s="26">
        <v>42464</v>
      </c>
      <c r="B55" t="s">
        <v>49</v>
      </c>
      <c r="C55" s="20" t="s">
        <v>104</v>
      </c>
      <c r="D55" s="21">
        <v>370</v>
      </c>
      <c r="E55" s="21">
        <f>D55*C10-D55</f>
        <v>11.100000000000023</v>
      </c>
      <c r="F55" s="21">
        <f t="shared" si="2"/>
        <v>381.1</v>
      </c>
    </row>
    <row r="56" spans="1:9" x14ac:dyDescent="0.2">
      <c r="A56" s="26">
        <v>42467</v>
      </c>
      <c r="B56" t="s">
        <v>1034</v>
      </c>
      <c r="C56" s="20" t="s">
        <v>1023</v>
      </c>
      <c r="D56" s="21">
        <v>681</v>
      </c>
      <c r="E56" s="21">
        <f>D56*C10-D56</f>
        <v>20.430000000000064</v>
      </c>
      <c r="F56" s="21">
        <f t="shared" si="2"/>
        <v>701.43000000000006</v>
      </c>
      <c r="I56" s="37"/>
    </row>
    <row r="57" spans="1:9" x14ac:dyDescent="0.2">
      <c r="A57" s="26">
        <v>42468</v>
      </c>
      <c r="B57" t="s">
        <v>1024</v>
      </c>
      <c r="C57" s="20" t="s">
        <v>104</v>
      </c>
      <c r="D57" s="21">
        <v>539</v>
      </c>
      <c r="E57" s="21">
        <f>D57*C10-D57</f>
        <v>16.169999999999959</v>
      </c>
      <c r="F57" s="21">
        <f t="shared" si="2"/>
        <v>555.16999999999996</v>
      </c>
    </row>
    <row r="58" spans="1:9" x14ac:dyDescent="0.2">
      <c r="A58" s="26">
        <v>42479</v>
      </c>
      <c r="B58" t="s">
        <v>49</v>
      </c>
      <c r="C58" s="20" t="s">
        <v>104</v>
      </c>
      <c r="D58" s="21">
        <v>370</v>
      </c>
      <c r="E58" s="21">
        <f>D58*C10-D58</f>
        <v>11.100000000000023</v>
      </c>
      <c r="F58" s="21">
        <f t="shared" si="2"/>
        <v>381.1</v>
      </c>
    </row>
    <row r="59" spans="1:9" x14ac:dyDescent="0.2">
      <c r="A59" s="26">
        <v>42480</v>
      </c>
      <c r="B59" t="s">
        <v>48</v>
      </c>
      <c r="C59" s="20" t="s">
        <v>104</v>
      </c>
      <c r="D59" s="21">
        <v>487</v>
      </c>
      <c r="E59" s="21">
        <f>D59*C10-D59</f>
        <v>14.610000000000014</v>
      </c>
      <c r="F59" s="21">
        <f t="shared" si="2"/>
        <v>501.61</v>
      </c>
    </row>
    <row r="60" spans="1:9" x14ac:dyDescent="0.2">
      <c r="A60" s="26">
        <v>42482</v>
      </c>
      <c r="B60" t="s">
        <v>1035</v>
      </c>
      <c r="C60" s="20" t="s">
        <v>104</v>
      </c>
      <c r="D60" s="21">
        <v>572</v>
      </c>
      <c r="E60" s="21">
        <f>D60*C10-D60</f>
        <v>17.159999999999968</v>
      </c>
      <c r="F60" s="21">
        <f t="shared" si="2"/>
        <v>589.16</v>
      </c>
    </row>
    <row r="61" spans="1:9" x14ac:dyDescent="0.2">
      <c r="A61" s="26">
        <v>42485</v>
      </c>
      <c r="B61" t="s">
        <v>1036</v>
      </c>
      <c r="C61" s="20" t="s">
        <v>1023</v>
      </c>
      <c r="D61" s="21">
        <v>342</v>
      </c>
      <c r="E61" s="21">
        <f>D61*C10-D61</f>
        <v>10.259999999999991</v>
      </c>
      <c r="F61" s="21">
        <f t="shared" si="2"/>
        <v>352.26</v>
      </c>
    </row>
    <row r="62" spans="1:9" x14ac:dyDescent="0.2">
      <c r="A62" s="26">
        <v>42489</v>
      </c>
      <c r="B62" t="s">
        <v>1035</v>
      </c>
      <c r="C62" s="20" t="s">
        <v>104</v>
      </c>
      <c r="D62" s="21">
        <v>572</v>
      </c>
      <c r="E62" s="21">
        <f>D62*C10-D62</f>
        <v>17.159999999999968</v>
      </c>
      <c r="F62" s="21">
        <f t="shared" si="2"/>
        <v>589.16</v>
      </c>
    </row>
    <row r="63" spans="1:9" x14ac:dyDescent="0.2">
      <c r="A63" s="26">
        <v>42489</v>
      </c>
      <c r="B63" t="s">
        <v>1037</v>
      </c>
      <c r="C63" s="20" t="s">
        <v>1023</v>
      </c>
      <c r="D63" s="35">
        <v>45</v>
      </c>
      <c r="E63" s="21">
        <f>D63*C10-D63</f>
        <v>1.3500000000000014</v>
      </c>
      <c r="F63" s="21">
        <f t="shared" si="2"/>
        <v>46.35</v>
      </c>
    </row>
    <row r="64" spans="1:9" x14ac:dyDescent="0.2">
      <c r="A64" s="26">
        <v>42494</v>
      </c>
      <c r="B64" t="s">
        <v>1038</v>
      </c>
      <c r="C64" s="20" t="s">
        <v>104</v>
      </c>
      <c r="D64" s="21">
        <v>572</v>
      </c>
      <c r="E64" s="21">
        <f>D64*C9-D64</f>
        <v>22.879999999999995</v>
      </c>
      <c r="F64" s="21">
        <f>D64+E64</f>
        <v>594.88</v>
      </c>
    </row>
    <row r="65" spans="1:6" x14ac:dyDescent="0.2">
      <c r="A65" s="26">
        <v>42499</v>
      </c>
      <c r="B65" t="s">
        <v>49</v>
      </c>
      <c r="C65" s="20" t="s">
        <v>104</v>
      </c>
      <c r="D65" s="21">
        <v>422</v>
      </c>
      <c r="E65" s="21">
        <f>D65*C9-D65</f>
        <v>16.879999999999995</v>
      </c>
      <c r="F65" s="21">
        <f>D65+E65</f>
        <v>438.88</v>
      </c>
    </row>
    <row r="66" spans="1:6" x14ac:dyDescent="0.2">
      <c r="A66" s="26">
        <v>42502</v>
      </c>
      <c r="B66" t="s">
        <v>49</v>
      </c>
      <c r="C66" s="20" t="s">
        <v>104</v>
      </c>
      <c r="D66" s="21">
        <v>370</v>
      </c>
      <c r="E66" s="21">
        <f>D66*C9-D66</f>
        <v>14.800000000000011</v>
      </c>
      <c r="F66" s="21">
        <f>D66+E66</f>
        <v>384.8</v>
      </c>
    </row>
    <row r="67" spans="1:6" x14ac:dyDescent="0.2">
      <c r="A67" s="26">
        <v>42502</v>
      </c>
      <c r="B67" t="s">
        <v>49</v>
      </c>
      <c r="C67" s="20" t="s">
        <v>104</v>
      </c>
      <c r="D67" s="21">
        <v>370</v>
      </c>
      <c r="E67" s="21">
        <f>D67*C9-D67</f>
        <v>14.800000000000011</v>
      </c>
      <c r="F67" s="21">
        <f>D67+E67</f>
        <v>384.8</v>
      </c>
    </row>
    <row r="68" spans="1:6" x14ac:dyDescent="0.2">
      <c r="A68" s="26">
        <v>42503</v>
      </c>
      <c r="B68" t="s">
        <v>777</v>
      </c>
      <c r="C68" s="20" t="s">
        <v>1023</v>
      </c>
      <c r="D68" s="21">
        <v>431</v>
      </c>
      <c r="E68" s="21">
        <f>D68*C9-D68</f>
        <v>17.240000000000009</v>
      </c>
      <c r="F68" s="21">
        <f>D68+E68</f>
        <v>448.24</v>
      </c>
    </row>
    <row r="69" spans="1:6" x14ac:dyDescent="0.2">
      <c r="A69" s="26">
        <v>42514</v>
      </c>
      <c r="B69" t="s">
        <v>49</v>
      </c>
      <c r="C69" s="20" t="s">
        <v>1023</v>
      </c>
      <c r="D69" s="21">
        <v>290</v>
      </c>
      <c r="E69" s="21">
        <f>D69*C9-D69</f>
        <v>11.600000000000023</v>
      </c>
      <c r="F69" s="21">
        <f t="shared" ref="F69:F74" si="3">D69+E69</f>
        <v>301.60000000000002</v>
      </c>
    </row>
    <row r="70" spans="1:6" x14ac:dyDescent="0.2">
      <c r="A70" s="26">
        <v>42514</v>
      </c>
      <c r="B70" t="s">
        <v>1056</v>
      </c>
      <c r="D70" s="35">
        <v>65</v>
      </c>
      <c r="E70" s="21">
        <f>D70*C9-D70</f>
        <v>2.6000000000000085</v>
      </c>
      <c r="F70" s="21">
        <f t="shared" si="3"/>
        <v>67.600000000000009</v>
      </c>
    </row>
    <row r="71" spans="1:6" x14ac:dyDescent="0.2">
      <c r="A71" s="26">
        <v>42515</v>
      </c>
      <c r="B71" t="s">
        <v>48</v>
      </c>
      <c r="C71" s="20" t="s">
        <v>104</v>
      </c>
      <c r="D71" s="21">
        <v>487</v>
      </c>
      <c r="E71" s="21">
        <f>D71*C9-D71</f>
        <v>19.480000000000018</v>
      </c>
      <c r="F71" s="21">
        <f t="shared" si="3"/>
        <v>506.48</v>
      </c>
    </row>
    <row r="72" spans="1:6" x14ac:dyDescent="0.2">
      <c r="A72" s="26">
        <v>42516</v>
      </c>
      <c r="B72" t="s">
        <v>1079</v>
      </c>
      <c r="C72" s="20" t="s">
        <v>1023</v>
      </c>
      <c r="D72" s="21">
        <v>394</v>
      </c>
      <c r="E72" s="21">
        <f>D72*C9-D72</f>
        <v>15.759999999999991</v>
      </c>
      <c r="F72" s="21">
        <f t="shared" si="3"/>
        <v>409.76</v>
      </c>
    </row>
    <row r="73" spans="1:6" x14ac:dyDescent="0.2">
      <c r="A73" s="26">
        <v>42517</v>
      </c>
      <c r="B73" t="s">
        <v>1080</v>
      </c>
      <c r="C73" s="20" t="s">
        <v>1023</v>
      </c>
      <c r="D73" s="21">
        <v>150</v>
      </c>
      <c r="E73" s="21">
        <f>D73*C9-D73</f>
        <v>6</v>
      </c>
      <c r="F73" s="21">
        <f t="shared" si="3"/>
        <v>156</v>
      </c>
    </row>
    <row r="74" spans="1:6" x14ac:dyDescent="0.2">
      <c r="A74" s="26">
        <v>42517</v>
      </c>
      <c r="B74" t="s">
        <v>1151</v>
      </c>
      <c r="C74" s="20" t="s">
        <v>1023</v>
      </c>
      <c r="D74" s="21">
        <v>342</v>
      </c>
      <c r="E74" s="21">
        <f>D74*C9-D74</f>
        <v>13.680000000000007</v>
      </c>
      <c r="F74" s="21">
        <f t="shared" si="3"/>
        <v>355.68</v>
      </c>
    </row>
    <row r="75" spans="1:6" x14ac:dyDescent="0.2">
      <c r="A75" s="26">
        <v>42521</v>
      </c>
      <c r="B75" t="s">
        <v>49</v>
      </c>
      <c r="C75" s="20" t="s">
        <v>1023</v>
      </c>
      <c r="D75" s="21">
        <v>290</v>
      </c>
      <c r="E75" s="21">
        <f>D75*C9-D75</f>
        <v>11.600000000000023</v>
      </c>
      <c r="F75" s="21">
        <f t="shared" ref="F75:F88" si="4">D75+E75</f>
        <v>301.60000000000002</v>
      </c>
    </row>
    <row r="76" spans="1:6" x14ac:dyDescent="0.2">
      <c r="A76" s="26">
        <v>42521</v>
      </c>
      <c r="B76" t="s">
        <v>49</v>
      </c>
      <c r="C76" s="20" t="s">
        <v>1023</v>
      </c>
      <c r="D76" s="21">
        <v>290</v>
      </c>
      <c r="E76" s="21">
        <f>D76*C9-D76</f>
        <v>11.600000000000023</v>
      </c>
      <c r="F76" s="21">
        <f t="shared" si="4"/>
        <v>301.60000000000002</v>
      </c>
    </row>
    <row r="77" spans="1:6" x14ac:dyDescent="0.2">
      <c r="A77" s="26">
        <v>42523</v>
      </c>
      <c r="B77" t="s">
        <v>904</v>
      </c>
      <c r="C77" s="20" t="s">
        <v>1023</v>
      </c>
      <c r="D77" s="21">
        <v>394</v>
      </c>
      <c r="E77" s="21">
        <f>D77*C9-D77</f>
        <v>15.759999999999991</v>
      </c>
      <c r="F77" s="21">
        <f t="shared" si="4"/>
        <v>409.76</v>
      </c>
    </row>
    <row r="78" spans="1:6" x14ac:dyDescent="0.2">
      <c r="A78" s="26">
        <v>42524</v>
      </c>
      <c r="B78" t="s">
        <v>1117</v>
      </c>
      <c r="C78" s="20" t="s">
        <v>1023</v>
      </c>
      <c r="D78" s="21">
        <v>394</v>
      </c>
      <c r="E78" s="21">
        <f>D78*C9-D78</f>
        <v>15.759999999999991</v>
      </c>
      <c r="F78" s="21">
        <f t="shared" si="4"/>
        <v>409.76</v>
      </c>
    </row>
    <row r="79" spans="1:6" x14ac:dyDescent="0.2">
      <c r="A79" s="26">
        <v>42524</v>
      </c>
      <c r="B79" t="s">
        <v>1211</v>
      </c>
      <c r="C79" s="20" t="s">
        <v>1023</v>
      </c>
      <c r="D79" s="40">
        <v>100</v>
      </c>
      <c r="E79" s="40">
        <f>D79*C9-D79</f>
        <v>4</v>
      </c>
      <c r="F79" s="40">
        <f t="shared" si="4"/>
        <v>104</v>
      </c>
    </row>
    <row r="80" spans="1:6" x14ac:dyDescent="0.2">
      <c r="A80" s="26">
        <v>42527</v>
      </c>
      <c r="B80" t="s">
        <v>1118</v>
      </c>
      <c r="C80" s="20" t="s">
        <v>1023</v>
      </c>
      <c r="D80" s="35">
        <v>30</v>
      </c>
      <c r="E80" s="21">
        <f>D80*C9-D80</f>
        <v>1.2000000000000028</v>
      </c>
      <c r="F80" s="21">
        <f t="shared" si="4"/>
        <v>31.200000000000003</v>
      </c>
    </row>
    <row r="81" spans="1:6" x14ac:dyDescent="0.2">
      <c r="A81" s="26">
        <v>42528</v>
      </c>
      <c r="B81" t="s">
        <v>49</v>
      </c>
      <c r="C81" s="20" t="s">
        <v>1023</v>
      </c>
      <c r="D81" s="21">
        <v>290</v>
      </c>
      <c r="E81" s="21">
        <f>D81*C9-D81</f>
        <v>11.600000000000023</v>
      </c>
      <c r="F81" s="21">
        <f t="shared" si="4"/>
        <v>301.60000000000002</v>
      </c>
    </row>
    <row r="82" spans="1:6" x14ac:dyDescent="0.2">
      <c r="A82" s="26">
        <v>42530</v>
      </c>
      <c r="B82" t="s">
        <v>1165</v>
      </c>
      <c r="C82" s="20" t="s">
        <v>104</v>
      </c>
      <c r="D82" s="21">
        <v>370</v>
      </c>
      <c r="E82" s="21">
        <f>D82*C9-D82</f>
        <v>14.800000000000011</v>
      </c>
      <c r="F82" s="21">
        <f t="shared" si="4"/>
        <v>384.8</v>
      </c>
    </row>
    <row r="83" spans="1:6" x14ac:dyDescent="0.2">
      <c r="A83" s="26">
        <v>42530</v>
      </c>
      <c r="B83" t="s">
        <v>1210</v>
      </c>
      <c r="C83" s="20" t="s">
        <v>1023</v>
      </c>
      <c r="D83" s="40">
        <v>225</v>
      </c>
      <c r="E83" s="40">
        <f>D83*C9-D83</f>
        <v>9</v>
      </c>
      <c r="F83" s="40">
        <f t="shared" si="4"/>
        <v>234</v>
      </c>
    </row>
    <row r="84" spans="1:6" x14ac:dyDescent="0.2">
      <c r="A84" s="26">
        <v>42534</v>
      </c>
      <c r="B84" t="s">
        <v>532</v>
      </c>
      <c r="C84" s="20" t="s">
        <v>1023</v>
      </c>
      <c r="D84" s="21">
        <v>409</v>
      </c>
      <c r="E84" s="41">
        <f>D84*C9-D84</f>
        <v>16.360000000000014</v>
      </c>
      <c r="F84" s="41">
        <f t="shared" si="4"/>
        <v>425.36</v>
      </c>
    </row>
    <row r="85" spans="1:6" x14ac:dyDescent="0.2">
      <c r="A85" s="26">
        <v>42535</v>
      </c>
      <c r="B85" t="s">
        <v>49</v>
      </c>
      <c r="C85" s="20" t="s">
        <v>1023</v>
      </c>
      <c r="D85" s="21">
        <v>290</v>
      </c>
      <c r="E85" s="21">
        <f>D85*C9-D85</f>
        <v>11.600000000000023</v>
      </c>
      <c r="F85" s="21">
        <f t="shared" si="4"/>
        <v>301.60000000000002</v>
      </c>
    </row>
    <row r="86" spans="1:6" x14ac:dyDescent="0.2">
      <c r="A86" s="26">
        <v>42536</v>
      </c>
      <c r="B86" t="s">
        <v>49</v>
      </c>
      <c r="C86" s="20" t="s">
        <v>104</v>
      </c>
      <c r="D86" s="21">
        <v>370</v>
      </c>
      <c r="E86" s="21">
        <f>D86*C9-D86</f>
        <v>14.800000000000011</v>
      </c>
      <c r="F86" s="21">
        <f t="shared" si="4"/>
        <v>384.8</v>
      </c>
    </row>
    <row r="87" spans="1:6" x14ac:dyDescent="0.2">
      <c r="A87" s="26">
        <v>42537</v>
      </c>
      <c r="B87" t="s">
        <v>1079</v>
      </c>
      <c r="C87" s="20" t="s">
        <v>1023</v>
      </c>
      <c r="D87" s="21">
        <v>342</v>
      </c>
      <c r="E87" s="21">
        <f>D87*C9-D87</f>
        <v>13.680000000000007</v>
      </c>
      <c r="F87" s="21">
        <f t="shared" si="4"/>
        <v>355.68</v>
      </c>
    </row>
    <row r="88" spans="1:6" x14ac:dyDescent="0.2">
      <c r="A88" s="26">
        <v>42538</v>
      </c>
      <c r="B88" t="s">
        <v>49</v>
      </c>
      <c r="C88" s="20" t="s">
        <v>1023</v>
      </c>
      <c r="D88" s="21">
        <v>290</v>
      </c>
      <c r="E88" s="21">
        <f>D88*C9-D88</f>
        <v>11.600000000000023</v>
      </c>
      <c r="F88" s="21">
        <f t="shared" si="4"/>
        <v>301.60000000000002</v>
      </c>
    </row>
    <row r="89" spans="1:6" x14ac:dyDescent="0.2">
      <c r="A89" s="26">
        <v>42542</v>
      </c>
      <c r="B89" t="s">
        <v>532</v>
      </c>
      <c r="C89" s="20" t="s">
        <v>1023</v>
      </c>
      <c r="D89" s="21">
        <v>431</v>
      </c>
      <c r="E89" s="21">
        <f>D89*C9-D89</f>
        <v>17.240000000000009</v>
      </c>
      <c r="F89" s="21">
        <f t="shared" ref="F89:F110" si="5">D89+E89</f>
        <v>448.24</v>
      </c>
    </row>
    <row r="90" spans="1:6" x14ac:dyDescent="0.2">
      <c r="A90" s="26">
        <v>42542</v>
      </c>
      <c r="B90" t="s">
        <v>49</v>
      </c>
      <c r="C90" s="20" t="s">
        <v>104</v>
      </c>
      <c r="D90" s="21">
        <v>370</v>
      </c>
      <c r="E90" s="21">
        <f>D90*C9-D90</f>
        <v>14.800000000000011</v>
      </c>
      <c r="F90" s="21">
        <f t="shared" si="5"/>
        <v>384.8</v>
      </c>
    </row>
    <row r="91" spans="1:6" x14ac:dyDescent="0.2">
      <c r="A91" s="26">
        <v>42544</v>
      </c>
      <c r="B91" t="s">
        <v>49</v>
      </c>
      <c r="C91" s="20" t="s">
        <v>1023</v>
      </c>
      <c r="D91" s="21">
        <v>290</v>
      </c>
      <c r="E91" s="21">
        <f>D91*C9-D91</f>
        <v>11.600000000000023</v>
      </c>
      <c r="F91" s="21">
        <f t="shared" si="5"/>
        <v>301.60000000000002</v>
      </c>
    </row>
    <row r="92" spans="1:6" x14ac:dyDescent="0.2">
      <c r="A92" s="26">
        <v>42545</v>
      </c>
      <c r="B92" t="s">
        <v>1056</v>
      </c>
      <c r="D92" s="35">
        <v>30</v>
      </c>
      <c r="E92" s="21">
        <v>1.2</v>
      </c>
      <c r="F92" s="21">
        <f t="shared" si="5"/>
        <v>31.2</v>
      </c>
    </row>
    <row r="93" spans="1:6" x14ac:dyDescent="0.2">
      <c r="A93" s="42">
        <v>42548</v>
      </c>
      <c r="B93" t="s">
        <v>1480</v>
      </c>
      <c r="C93" s="20" t="s">
        <v>1023</v>
      </c>
      <c r="D93" s="50">
        <v>150</v>
      </c>
      <c r="E93" s="21">
        <v>6</v>
      </c>
      <c r="F93" s="21">
        <v>156</v>
      </c>
    </row>
    <row r="94" spans="1:6" x14ac:dyDescent="0.2">
      <c r="A94" s="26">
        <v>42549</v>
      </c>
      <c r="B94" t="s">
        <v>49</v>
      </c>
      <c r="C94" s="20" t="s">
        <v>1023</v>
      </c>
      <c r="D94" s="49">
        <v>290</v>
      </c>
      <c r="E94" s="21">
        <f>D94*C9-D94</f>
        <v>11.600000000000023</v>
      </c>
      <c r="F94" s="21">
        <f t="shared" si="5"/>
        <v>301.60000000000002</v>
      </c>
    </row>
    <row r="95" spans="1:6" x14ac:dyDescent="0.2">
      <c r="A95" s="26">
        <v>42550</v>
      </c>
      <c r="B95" t="s">
        <v>1038</v>
      </c>
      <c r="C95" s="20" t="s">
        <v>1023</v>
      </c>
      <c r="D95" s="21">
        <v>483</v>
      </c>
      <c r="E95" s="21">
        <f>D95*C9-D95</f>
        <v>19.319999999999993</v>
      </c>
      <c r="F95" s="21">
        <f t="shared" si="5"/>
        <v>502.32</v>
      </c>
    </row>
    <row r="96" spans="1:6" x14ac:dyDescent="0.2">
      <c r="A96" s="26">
        <v>42551</v>
      </c>
      <c r="B96" t="s">
        <v>49</v>
      </c>
      <c r="C96" s="20" t="s">
        <v>104</v>
      </c>
      <c r="D96" s="21">
        <v>370</v>
      </c>
      <c r="E96" s="21">
        <f>D96*C9-D96</f>
        <v>14.800000000000011</v>
      </c>
      <c r="F96" s="21">
        <f t="shared" si="5"/>
        <v>384.8</v>
      </c>
    </row>
    <row r="97" spans="1:6" x14ac:dyDescent="0.2">
      <c r="A97" s="42">
        <v>42552</v>
      </c>
      <c r="B97" t="s">
        <v>1265</v>
      </c>
      <c r="C97" s="20" t="s">
        <v>1023</v>
      </c>
      <c r="D97" s="35">
        <v>75</v>
      </c>
      <c r="E97" s="21">
        <f>D97*C9-D97</f>
        <v>3</v>
      </c>
      <c r="F97" s="21">
        <f t="shared" si="5"/>
        <v>78</v>
      </c>
    </row>
    <row r="98" spans="1:6" x14ac:dyDescent="0.2">
      <c r="A98" s="26">
        <v>42553</v>
      </c>
      <c r="B98" t="s">
        <v>1262</v>
      </c>
      <c r="C98" s="20" t="s">
        <v>1023</v>
      </c>
      <c r="D98" s="21">
        <v>370</v>
      </c>
      <c r="E98" s="21">
        <f>D98*C9-D98</f>
        <v>14.800000000000011</v>
      </c>
      <c r="F98" s="21">
        <f t="shared" si="5"/>
        <v>384.8</v>
      </c>
    </row>
    <row r="99" spans="1:6" x14ac:dyDescent="0.2">
      <c r="A99" s="42">
        <v>42555</v>
      </c>
      <c r="B99" t="s">
        <v>49</v>
      </c>
      <c r="C99" s="20" t="s">
        <v>1023</v>
      </c>
      <c r="D99" s="21">
        <v>290</v>
      </c>
      <c r="E99" s="21">
        <f>D99*C9-D99</f>
        <v>11.600000000000023</v>
      </c>
      <c r="F99" s="21">
        <f t="shared" si="5"/>
        <v>301.60000000000002</v>
      </c>
    </row>
    <row r="100" spans="1:6" x14ac:dyDescent="0.2">
      <c r="A100" s="42">
        <v>42556</v>
      </c>
      <c r="B100" t="s">
        <v>49</v>
      </c>
      <c r="C100" s="20" t="s">
        <v>1023</v>
      </c>
      <c r="D100" s="21">
        <v>290</v>
      </c>
      <c r="E100" s="21">
        <f>D100*C9-D100</f>
        <v>11.600000000000023</v>
      </c>
      <c r="F100" s="21">
        <f t="shared" si="5"/>
        <v>301.60000000000002</v>
      </c>
    </row>
    <row r="101" spans="1:6" x14ac:dyDescent="0.2">
      <c r="A101" s="42">
        <v>42557</v>
      </c>
      <c r="B101" t="s">
        <v>49</v>
      </c>
      <c r="C101" s="20" t="s">
        <v>1023</v>
      </c>
      <c r="D101" s="21">
        <v>290</v>
      </c>
      <c r="E101" s="21">
        <f>D101*C9-D101</f>
        <v>11.600000000000023</v>
      </c>
      <c r="F101" s="21">
        <f t="shared" si="5"/>
        <v>301.60000000000002</v>
      </c>
    </row>
    <row r="102" spans="1:6" x14ac:dyDescent="0.2">
      <c r="A102" s="42">
        <v>42558</v>
      </c>
      <c r="B102" t="s">
        <v>1474</v>
      </c>
      <c r="C102" s="20" t="s">
        <v>1023</v>
      </c>
      <c r="D102" s="21">
        <v>458</v>
      </c>
      <c r="E102" s="21">
        <f>D102*C9-D102</f>
        <v>18.319999999999993</v>
      </c>
      <c r="F102" s="21">
        <f t="shared" si="5"/>
        <v>476.32</v>
      </c>
    </row>
    <row r="103" spans="1:6" x14ac:dyDescent="0.2">
      <c r="A103" s="42">
        <v>42559</v>
      </c>
      <c r="B103" t="s">
        <v>49</v>
      </c>
      <c r="C103" s="20" t="s">
        <v>1023</v>
      </c>
      <c r="D103" s="21">
        <v>290</v>
      </c>
      <c r="E103" s="21">
        <f>D103*C9-D103</f>
        <v>11.600000000000023</v>
      </c>
      <c r="F103" s="21">
        <f t="shared" si="5"/>
        <v>301.60000000000002</v>
      </c>
    </row>
    <row r="104" spans="1:6" x14ac:dyDescent="0.2">
      <c r="A104" s="42">
        <v>42563</v>
      </c>
      <c r="B104" t="s">
        <v>49</v>
      </c>
      <c r="C104" s="20" t="s">
        <v>1023</v>
      </c>
      <c r="D104" s="21">
        <v>290</v>
      </c>
      <c r="E104" s="21">
        <f>D104*C9-D104</f>
        <v>11.600000000000023</v>
      </c>
      <c r="F104" s="21">
        <f t="shared" si="5"/>
        <v>301.60000000000002</v>
      </c>
    </row>
    <row r="105" spans="1:6" x14ac:dyDescent="0.2">
      <c r="A105" s="42">
        <v>42564</v>
      </c>
      <c r="B105" t="s">
        <v>49</v>
      </c>
      <c r="C105" s="20" t="s">
        <v>1023</v>
      </c>
      <c r="D105" s="21">
        <v>290</v>
      </c>
      <c r="E105" s="21">
        <f>D105*C9-D105</f>
        <v>11.600000000000023</v>
      </c>
      <c r="F105" s="21">
        <f t="shared" si="5"/>
        <v>301.60000000000002</v>
      </c>
    </row>
    <row r="106" spans="1:6" x14ac:dyDescent="0.2">
      <c r="A106" s="42">
        <v>42565</v>
      </c>
      <c r="B106" t="s">
        <v>1475</v>
      </c>
      <c r="C106" s="20" t="s">
        <v>104</v>
      </c>
      <c r="D106" s="21">
        <v>594</v>
      </c>
      <c r="E106" s="21">
        <f>D106*C9-D106</f>
        <v>23.759999999999991</v>
      </c>
      <c r="F106" s="21">
        <f t="shared" si="5"/>
        <v>617.76</v>
      </c>
    </row>
    <row r="107" spans="1:6" x14ac:dyDescent="0.2">
      <c r="A107" s="42">
        <v>42565</v>
      </c>
      <c r="B107" t="s">
        <v>1476</v>
      </c>
      <c r="C107" s="20" t="s">
        <v>104</v>
      </c>
      <c r="D107" s="21">
        <v>572</v>
      </c>
      <c r="E107" s="21">
        <f>D107*C9-D107</f>
        <v>22.879999999999995</v>
      </c>
      <c r="F107" s="21">
        <f t="shared" si="5"/>
        <v>594.88</v>
      </c>
    </row>
    <row r="108" spans="1:6" x14ac:dyDescent="0.2">
      <c r="A108" s="42">
        <v>42566</v>
      </c>
      <c r="B108" t="s">
        <v>666</v>
      </c>
      <c r="C108" s="20" t="s">
        <v>1023</v>
      </c>
      <c r="D108" s="21">
        <v>370</v>
      </c>
      <c r="E108" s="21">
        <f>D108*C9-D108</f>
        <v>14.800000000000011</v>
      </c>
      <c r="F108" s="21">
        <f t="shared" si="5"/>
        <v>384.8</v>
      </c>
    </row>
    <row r="109" spans="1:6" x14ac:dyDescent="0.2">
      <c r="A109" s="42">
        <v>42571</v>
      </c>
      <c r="B109" t="s">
        <v>1420</v>
      </c>
      <c r="C109" s="20" t="s">
        <v>104</v>
      </c>
      <c r="D109" s="21">
        <v>777</v>
      </c>
      <c r="E109" s="21">
        <f>D109*C9-D109</f>
        <v>31.080000000000041</v>
      </c>
      <c r="F109" s="21">
        <f t="shared" si="5"/>
        <v>808.08</v>
      </c>
    </row>
    <row r="110" spans="1:6" x14ac:dyDescent="0.2">
      <c r="A110" s="42">
        <v>42573</v>
      </c>
      <c r="B110" t="s">
        <v>49</v>
      </c>
      <c r="C110" s="20" t="s">
        <v>1023</v>
      </c>
      <c r="D110" s="21">
        <v>370</v>
      </c>
      <c r="E110" s="21">
        <f>D110*C9-D110</f>
        <v>14.800000000000011</v>
      </c>
      <c r="F110" s="21">
        <f t="shared" si="5"/>
        <v>384.8</v>
      </c>
    </row>
    <row r="111" spans="1:6" x14ac:dyDescent="0.2">
      <c r="A111" s="42">
        <v>42580</v>
      </c>
      <c r="B111" t="s">
        <v>1517</v>
      </c>
      <c r="C111" s="20" t="s">
        <v>1023</v>
      </c>
      <c r="D111" s="21">
        <v>170</v>
      </c>
      <c r="E111" s="21">
        <f>D111*C10-D111</f>
        <v>5.0999999999999943</v>
      </c>
      <c r="F111" s="21">
        <f t="shared" ref="F111:F117" si="6">D111+E111</f>
        <v>175.1</v>
      </c>
    </row>
    <row r="112" spans="1:6" x14ac:dyDescent="0.2">
      <c r="A112" s="42">
        <v>42608</v>
      </c>
      <c r="B112" t="s">
        <v>49</v>
      </c>
      <c r="C112" s="20" t="s">
        <v>104</v>
      </c>
      <c r="D112" s="21">
        <v>370</v>
      </c>
      <c r="E112" s="21">
        <v>14.8</v>
      </c>
      <c r="F112" s="21">
        <f t="shared" si="6"/>
        <v>384.8</v>
      </c>
    </row>
    <row r="113" spans="1:6" x14ac:dyDescent="0.2">
      <c r="A113" s="42">
        <v>42611</v>
      </c>
      <c r="B113" t="s">
        <v>48</v>
      </c>
      <c r="C113" s="20" t="s">
        <v>1023</v>
      </c>
      <c r="D113" s="21">
        <v>408</v>
      </c>
      <c r="E113" s="21">
        <v>16.32</v>
      </c>
      <c r="F113" s="21">
        <f t="shared" si="6"/>
        <v>424.32</v>
      </c>
    </row>
    <row r="114" spans="1:6" x14ac:dyDescent="0.2">
      <c r="A114" s="42">
        <v>42614</v>
      </c>
      <c r="B114" t="s">
        <v>1572</v>
      </c>
      <c r="C114" s="20" t="s">
        <v>1023</v>
      </c>
      <c r="D114" s="35">
        <v>50</v>
      </c>
      <c r="E114" s="21">
        <f>D114*C9-D114</f>
        <v>2</v>
      </c>
      <c r="F114" s="21">
        <f t="shared" si="6"/>
        <v>52</v>
      </c>
    </row>
    <row r="115" spans="1:6" x14ac:dyDescent="0.2">
      <c r="A115" s="42">
        <v>42615</v>
      </c>
      <c r="B115" t="s">
        <v>1546</v>
      </c>
      <c r="C115" s="20" t="s">
        <v>1023</v>
      </c>
      <c r="D115" s="21">
        <v>750</v>
      </c>
      <c r="E115" s="21">
        <f>D115*C9-D115</f>
        <v>30</v>
      </c>
      <c r="F115" s="21">
        <f t="shared" si="6"/>
        <v>780</v>
      </c>
    </row>
    <row r="116" spans="1:6" x14ac:dyDescent="0.2">
      <c r="A116" s="52"/>
      <c r="B116" s="43" t="s">
        <v>1599</v>
      </c>
      <c r="D116" s="21">
        <v>85</v>
      </c>
      <c r="E116" s="21"/>
      <c r="F116" s="21">
        <f t="shared" si="6"/>
        <v>85</v>
      </c>
    </row>
    <row r="117" spans="1:6" x14ac:dyDescent="0.2">
      <c r="A117" s="42">
        <v>42615</v>
      </c>
      <c r="B117" t="s">
        <v>1600</v>
      </c>
      <c r="C117" s="20" t="s">
        <v>104</v>
      </c>
      <c r="D117" s="21">
        <v>474</v>
      </c>
      <c r="E117" s="21">
        <v>18.96</v>
      </c>
      <c r="F117" s="21">
        <f t="shared" si="6"/>
        <v>492.96</v>
      </c>
    </row>
    <row r="118" spans="1:6" x14ac:dyDescent="0.2">
      <c r="A118" s="42">
        <v>42621</v>
      </c>
      <c r="B118" t="s">
        <v>49</v>
      </c>
      <c r="C118" s="20" t="s">
        <v>104</v>
      </c>
      <c r="D118" s="21">
        <v>370</v>
      </c>
      <c r="E118" s="21">
        <f>D118*C9-D118</f>
        <v>14.800000000000011</v>
      </c>
      <c r="F118" s="21">
        <f>D118+E118</f>
        <v>384.8</v>
      </c>
    </row>
    <row r="119" spans="1:6" x14ac:dyDescent="0.2">
      <c r="A119" s="42">
        <v>42627</v>
      </c>
      <c r="B119" t="s">
        <v>48</v>
      </c>
      <c r="C119" s="20" t="s">
        <v>104</v>
      </c>
      <c r="D119" s="21">
        <v>487</v>
      </c>
      <c r="E119" s="21">
        <f>D119*C9-D119</f>
        <v>19.480000000000018</v>
      </c>
      <c r="F119" s="21">
        <f>D119+E119</f>
        <v>506.48</v>
      </c>
    </row>
    <row r="120" spans="1:6" x14ac:dyDescent="0.2">
      <c r="A120" s="42">
        <v>42628</v>
      </c>
      <c r="B120" t="s">
        <v>1711</v>
      </c>
      <c r="D120" s="21">
        <v>150</v>
      </c>
      <c r="E120" s="21">
        <f>D120*C9-D120</f>
        <v>6</v>
      </c>
      <c r="F120" s="21">
        <v>156</v>
      </c>
    </row>
    <row r="121" spans="1:6" x14ac:dyDescent="0.2">
      <c r="A121" s="42">
        <v>42629</v>
      </c>
      <c r="B121" t="s">
        <v>1653</v>
      </c>
      <c r="C121" s="20" t="s">
        <v>104</v>
      </c>
      <c r="D121" s="21">
        <v>572</v>
      </c>
      <c r="E121" s="21">
        <f>D121*C9-D121</f>
        <v>22.879999999999995</v>
      </c>
      <c r="F121" s="21">
        <f t="shared" ref="F121:F128" si="7">D121+E121</f>
        <v>594.88</v>
      </c>
    </row>
    <row r="122" spans="1:6" x14ac:dyDescent="0.2">
      <c r="A122" s="42">
        <v>42629</v>
      </c>
      <c r="B122" t="s">
        <v>49</v>
      </c>
      <c r="C122" s="20" t="s">
        <v>104</v>
      </c>
      <c r="D122" s="21">
        <v>370</v>
      </c>
      <c r="E122" s="21">
        <f>D122*C9-D122</f>
        <v>14.800000000000011</v>
      </c>
      <c r="F122" s="21">
        <f t="shared" si="7"/>
        <v>384.8</v>
      </c>
    </row>
    <row r="123" spans="1:6" x14ac:dyDescent="0.2">
      <c r="A123" s="42">
        <v>42634</v>
      </c>
      <c r="B123" t="s">
        <v>1167</v>
      </c>
      <c r="C123" s="20" t="s">
        <v>104</v>
      </c>
      <c r="D123" s="21">
        <v>370</v>
      </c>
      <c r="E123" s="21">
        <f>D123*C9-D123</f>
        <v>14.800000000000011</v>
      </c>
      <c r="F123" s="21">
        <f t="shared" si="7"/>
        <v>384.8</v>
      </c>
    </row>
    <row r="124" spans="1:6" x14ac:dyDescent="0.2">
      <c r="A124" s="42">
        <v>42639</v>
      </c>
      <c r="B124" t="s">
        <v>49</v>
      </c>
      <c r="C124" s="20" t="s">
        <v>104</v>
      </c>
      <c r="D124" s="21">
        <v>370</v>
      </c>
      <c r="E124" s="21">
        <f>D124*C9-D124</f>
        <v>14.800000000000011</v>
      </c>
      <c r="F124" s="21">
        <f t="shared" si="7"/>
        <v>384.8</v>
      </c>
    </row>
    <row r="125" spans="1:6" x14ac:dyDescent="0.2">
      <c r="A125" s="42">
        <v>42643</v>
      </c>
      <c r="B125" t="s">
        <v>1740</v>
      </c>
      <c r="C125" s="20" t="s">
        <v>104</v>
      </c>
      <c r="D125" s="21">
        <v>600</v>
      </c>
      <c r="E125" s="21">
        <f>D125*C9-D125</f>
        <v>24</v>
      </c>
      <c r="F125" s="21">
        <f t="shared" si="7"/>
        <v>624</v>
      </c>
    </row>
    <row r="126" spans="1:6" x14ac:dyDescent="0.2">
      <c r="A126" s="42">
        <v>42647</v>
      </c>
      <c r="B126" t="s">
        <v>1848</v>
      </c>
      <c r="C126" s="20" t="s">
        <v>1023</v>
      </c>
      <c r="D126" s="21">
        <v>175</v>
      </c>
      <c r="E126" s="21">
        <f>D126*C13-D126</f>
        <v>10.5</v>
      </c>
      <c r="F126" s="21">
        <f t="shared" si="7"/>
        <v>185.5</v>
      </c>
    </row>
    <row r="127" spans="1:6" x14ac:dyDescent="0.2">
      <c r="A127" s="42">
        <v>42648</v>
      </c>
      <c r="B127" t="s">
        <v>1765</v>
      </c>
      <c r="C127" s="20" t="s">
        <v>104</v>
      </c>
      <c r="D127" s="21">
        <v>539</v>
      </c>
      <c r="E127" s="21">
        <f>D127*C13-D127</f>
        <v>32.340000000000032</v>
      </c>
      <c r="F127" s="21">
        <f t="shared" si="7"/>
        <v>571.34</v>
      </c>
    </row>
    <row r="128" spans="1:6" x14ac:dyDescent="0.2">
      <c r="A128" s="42">
        <v>42650</v>
      </c>
      <c r="B128" t="s">
        <v>1492</v>
      </c>
      <c r="C128" s="20" t="s">
        <v>1023</v>
      </c>
      <c r="D128" s="21">
        <v>527</v>
      </c>
      <c r="E128" s="21">
        <f>D128*C13-D128</f>
        <v>31.620000000000005</v>
      </c>
      <c r="F128" s="21">
        <f t="shared" si="7"/>
        <v>558.62</v>
      </c>
    </row>
    <row r="129" spans="1:7" x14ac:dyDescent="0.2">
      <c r="A129" s="52"/>
      <c r="B129" s="43" t="s">
        <v>1776</v>
      </c>
      <c r="D129" s="21">
        <v>21.44</v>
      </c>
      <c r="F129" s="20">
        <v>21.44</v>
      </c>
      <c r="G129" s="53">
        <f>SUM(F128:F129)</f>
        <v>580.06000000000006</v>
      </c>
    </row>
    <row r="130" spans="1:7" x14ac:dyDescent="0.2">
      <c r="A130" s="42">
        <v>42650</v>
      </c>
      <c r="B130" t="s">
        <v>1775</v>
      </c>
      <c r="C130" s="20" t="s">
        <v>104</v>
      </c>
      <c r="D130" s="21">
        <v>769.92</v>
      </c>
      <c r="E130" s="21">
        <f>D130*C13-D130</f>
        <v>46.1952</v>
      </c>
      <c r="F130" s="21">
        <f>D130+E130</f>
        <v>816.11519999999996</v>
      </c>
    </row>
    <row r="131" spans="1:7" x14ac:dyDescent="0.2">
      <c r="A131" s="52"/>
      <c r="B131" s="43" t="s">
        <v>1776</v>
      </c>
      <c r="D131" s="21">
        <v>54.2</v>
      </c>
      <c r="F131" s="20">
        <v>54.2</v>
      </c>
    </row>
    <row r="132" spans="1:7" x14ac:dyDescent="0.2">
      <c r="A132" s="42">
        <v>42650</v>
      </c>
      <c r="B132" t="s">
        <v>49</v>
      </c>
      <c r="C132" s="20" t="s">
        <v>104</v>
      </c>
      <c r="D132" s="21">
        <v>370</v>
      </c>
      <c r="E132" s="21">
        <f>D132*C13-D132</f>
        <v>22.200000000000045</v>
      </c>
      <c r="F132" s="21">
        <f t="shared" ref="F132:F137" si="8">D132+E132</f>
        <v>392.20000000000005</v>
      </c>
    </row>
    <row r="133" spans="1:7" x14ac:dyDescent="0.2">
      <c r="A133" s="54">
        <v>42654</v>
      </c>
      <c r="B133" s="37" t="s">
        <v>1902</v>
      </c>
      <c r="C133" s="20" t="s">
        <v>1023</v>
      </c>
      <c r="D133" s="21">
        <v>125</v>
      </c>
      <c r="E133" s="21">
        <f>D133*C13-D133</f>
        <v>7.5</v>
      </c>
      <c r="F133" s="21">
        <f t="shared" si="8"/>
        <v>132.5</v>
      </c>
    </row>
    <row r="134" spans="1:7" x14ac:dyDescent="0.2">
      <c r="A134" s="54">
        <v>42654</v>
      </c>
      <c r="B134" s="37" t="s">
        <v>1903</v>
      </c>
      <c r="C134" s="20" t="s">
        <v>1023</v>
      </c>
      <c r="D134" s="21">
        <v>431</v>
      </c>
      <c r="E134" s="21">
        <f>D134*C13-D134</f>
        <v>25.860000000000014</v>
      </c>
      <c r="F134" s="21">
        <f t="shared" si="8"/>
        <v>456.86</v>
      </c>
    </row>
    <row r="135" spans="1:7" x14ac:dyDescent="0.2">
      <c r="A135" s="54">
        <v>42655</v>
      </c>
      <c r="B135" s="37" t="s">
        <v>1904</v>
      </c>
      <c r="C135" s="20" t="s">
        <v>1023</v>
      </c>
      <c r="D135" s="21">
        <v>75</v>
      </c>
      <c r="E135" s="21">
        <f>D135*C13-D135</f>
        <v>4.5</v>
      </c>
      <c r="F135" s="21">
        <f t="shared" si="8"/>
        <v>79.5</v>
      </c>
    </row>
    <row r="136" spans="1:7" x14ac:dyDescent="0.2">
      <c r="A136" s="54">
        <v>42656</v>
      </c>
      <c r="B136" s="37" t="s">
        <v>1600</v>
      </c>
      <c r="C136" s="20" t="s">
        <v>104</v>
      </c>
      <c r="D136" s="21">
        <v>422</v>
      </c>
      <c r="E136" s="21">
        <f>D136*C13-D136</f>
        <v>25.32000000000005</v>
      </c>
      <c r="F136" s="21">
        <f t="shared" si="8"/>
        <v>447.32000000000005</v>
      </c>
    </row>
    <row r="137" spans="1:7" x14ac:dyDescent="0.2">
      <c r="A137" s="54">
        <v>42657</v>
      </c>
      <c r="B137" s="37" t="s">
        <v>1905</v>
      </c>
      <c r="C137" s="20" t="s">
        <v>104</v>
      </c>
      <c r="D137" s="21">
        <v>629</v>
      </c>
      <c r="E137" s="21">
        <f>D137*C13-D137</f>
        <v>37.740000000000009</v>
      </c>
      <c r="F137" s="21">
        <f t="shared" si="8"/>
        <v>666.74</v>
      </c>
    </row>
    <row r="138" spans="1:7" x14ac:dyDescent="0.2">
      <c r="A138" s="42">
        <v>42664</v>
      </c>
      <c r="B138" s="37" t="s">
        <v>1962</v>
      </c>
      <c r="C138" s="20" t="s">
        <v>104</v>
      </c>
      <c r="D138" s="21">
        <v>819.5</v>
      </c>
      <c r="E138" s="21">
        <f>D138*C13-D138</f>
        <v>49.170000000000073</v>
      </c>
      <c r="F138" s="21">
        <f t="shared" ref="F138:F144" si="9">D138+E138</f>
        <v>868.67000000000007</v>
      </c>
    </row>
    <row r="139" spans="1:7" x14ac:dyDescent="0.2">
      <c r="A139" s="55"/>
      <c r="B139" s="43" t="s">
        <v>1599</v>
      </c>
      <c r="D139" s="21">
        <v>75.12</v>
      </c>
      <c r="F139" s="21">
        <f t="shared" si="9"/>
        <v>75.12</v>
      </c>
    </row>
    <row r="140" spans="1:7" x14ac:dyDescent="0.2">
      <c r="A140" s="42">
        <v>42664</v>
      </c>
      <c r="B140" s="37" t="s">
        <v>1907</v>
      </c>
      <c r="C140" s="20" t="s">
        <v>104</v>
      </c>
      <c r="D140" s="21">
        <v>591</v>
      </c>
      <c r="E140" s="21">
        <f>D140*C13-D140</f>
        <v>35.460000000000036</v>
      </c>
      <c r="F140" s="21">
        <f t="shared" si="9"/>
        <v>626.46</v>
      </c>
    </row>
    <row r="141" spans="1:7" x14ac:dyDescent="0.2">
      <c r="A141" s="54">
        <v>42670</v>
      </c>
      <c r="B141" s="37" t="s">
        <v>49</v>
      </c>
      <c r="C141" s="20" t="s">
        <v>104</v>
      </c>
      <c r="D141" s="21">
        <v>370</v>
      </c>
      <c r="E141" s="21">
        <f>D141*C13-D141</f>
        <v>22.200000000000045</v>
      </c>
      <c r="F141" s="21">
        <f t="shared" si="9"/>
        <v>392.20000000000005</v>
      </c>
    </row>
    <row r="142" spans="1:7" x14ac:dyDescent="0.2">
      <c r="A142" s="54">
        <v>42671</v>
      </c>
      <c r="B142" s="37" t="s">
        <v>532</v>
      </c>
      <c r="C142" s="20" t="s">
        <v>104</v>
      </c>
      <c r="D142" s="21">
        <v>409</v>
      </c>
      <c r="E142" s="21">
        <f>D142*C13-D142</f>
        <v>24.54000000000002</v>
      </c>
      <c r="F142" s="21">
        <f t="shared" si="9"/>
        <v>433.54</v>
      </c>
    </row>
    <row r="143" spans="1:7" x14ac:dyDescent="0.2">
      <c r="A143" s="54">
        <v>42671</v>
      </c>
      <c r="B143" s="37" t="s">
        <v>2012</v>
      </c>
      <c r="C143" s="20" t="s">
        <v>104</v>
      </c>
      <c r="D143" s="21">
        <v>422</v>
      </c>
      <c r="E143" s="21">
        <v>20.45</v>
      </c>
      <c r="F143" s="21">
        <f t="shared" si="9"/>
        <v>442.45</v>
      </c>
      <c r="G143" s="21"/>
    </row>
    <row r="144" spans="1:7" x14ac:dyDescent="0.2">
      <c r="A144" s="54">
        <v>42677</v>
      </c>
      <c r="B144" s="37" t="s">
        <v>49</v>
      </c>
      <c r="C144" s="20" t="s">
        <v>104</v>
      </c>
      <c r="D144" s="21">
        <v>370</v>
      </c>
      <c r="E144" s="21">
        <f>D144*C13-D144</f>
        <v>22.200000000000045</v>
      </c>
      <c r="F144" s="21">
        <f t="shared" si="9"/>
        <v>392.20000000000005</v>
      </c>
    </row>
    <row r="145" spans="1:6" x14ac:dyDescent="0.2">
      <c r="A145" s="54">
        <v>42682</v>
      </c>
      <c r="B145" s="37" t="s">
        <v>2056</v>
      </c>
      <c r="C145" s="20" t="s">
        <v>104</v>
      </c>
      <c r="D145" s="21">
        <v>648</v>
      </c>
      <c r="E145" s="21">
        <f>D145*C13-D145</f>
        <v>38.879999999999995</v>
      </c>
      <c r="F145" s="21">
        <f t="shared" ref="F145:F152" si="10">D145+E145</f>
        <v>686.88</v>
      </c>
    </row>
    <row r="146" spans="1:6" x14ac:dyDescent="0.2">
      <c r="A146" s="54">
        <v>42683</v>
      </c>
      <c r="B146" s="37" t="s">
        <v>2112</v>
      </c>
      <c r="C146" s="20" t="s">
        <v>1023</v>
      </c>
      <c r="D146" s="82">
        <v>75</v>
      </c>
      <c r="E146" s="21">
        <f>D146*C13-D146</f>
        <v>4.5</v>
      </c>
      <c r="F146" s="21">
        <f t="shared" si="10"/>
        <v>79.5</v>
      </c>
    </row>
    <row r="147" spans="1:6" x14ac:dyDescent="0.2">
      <c r="A147" s="54">
        <v>42685</v>
      </c>
      <c r="B147" s="37" t="s">
        <v>49</v>
      </c>
      <c r="C147" s="20" t="s">
        <v>104</v>
      </c>
      <c r="D147" s="21">
        <v>370</v>
      </c>
      <c r="E147" s="21">
        <f>D147*C13-D147</f>
        <v>22.200000000000045</v>
      </c>
      <c r="F147" s="21">
        <f t="shared" si="10"/>
        <v>392.20000000000005</v>
      </c>
    </row>
    <row r="148" spans="1:6" x14ac:dyDescent="0.2">
      <c r="A148" s="54">
        <v>42690</v>
      </c>
      <c r="B148" s="37" t="s">
        <v>2095</v>
      </c>
      <c r="C148" s="20" t="s">
        <v>104</v>
      </c>
      <c r="D148" s="21">
        <v>540</v>
      </c>
      <c r="E148" s="21">
        <f>D148*C13-D148</f>
        <v>32.399999999999977</v>
      </c>
      <c r="F148" s="21">
        <f t="shared" si="10"/>
        <v>572.4</v>
      </c>
    </row>
    <row r="149" spans="1:6" x14ac:dyDescent="0.2">
      <c r="A149" s="54">
        <v>42692</v>
      </c>
      <c r="B149" s="37" t="s">
        <v>2166</v>
      </c>
      <c r="C149" s="20" t="s">
        <v>104</v>
      </c>
      <c r="D149" s="21">
        <v>427</v>
      </c>
      <c r="E149" s="21">
        <f>D149*C13-D149</f>
        <v>25.620000000000005</v>
      </c>
      <c r="F149" s="21">
        <f t="shared" si="10"/>
        <v>452.62</v>
      </c>
    </row>
    <row r="150" spans="1:6" x14ac:dyDescent="0.2">
      <c r="A150" s="54">
        <v>42696</v>
      </c>
      <c r="B150" s="37" t="s">
        <v>49</v>
      </c>
      <c r="C150" s="20" t="s">
        <v>104</v>
      </c>
      <c r="D150" s="21">
        <v>474</v>
      </c>
      <c r="E150" s="21">
        <f>D150*C13-D150</f>
        <v>28.439999999999998</v>
      </c>
      <c r="F150" s="21">
        <f t="shared" si="10"/>
        <v>502.44</v>
      </c>
    </row>
    <row r="151" spans="1:6" x14ac:dyDescent="0.2">
      <c r="A151" s="54">
        <v>42698</v>
      </c>
      <c r="B151" s="37" t="s">
        <v>2126</v>
      </c>
      <c r="C151" s="20" t="s">
        <v>104</v>
      </c>
      <c r="D151" s="21">
        <v>849.4</v>
      </c>
      <c r="E151" s="21">
        <f>D151*C13-D151</f>
        <v>50.964000000000055</v>
      </c>
      <c r="F151" s="21">
        <f t="shared" si="10"/>
        <v>900.36400000000003</v>
      </c>
    </row>
    <row r="152" spans="1:6" x14ac:dyDescent="0.2">
      <c r="A152" s="52"/>
      <c r="B152" s="43" t="s">
        <v>1599</v>
      </c>
      <c r="D152" s="21">
        <v>55</v>
      </c>
      <c r="F152" s="21">
        <f t="shared" si="10"/>
        <v>55</v>
      </c>
    </row>
    <row r="153" spans="1:6" x14ac:dyDescent="0.2">
      <c r="A153" s="54">
        <v>42699</v>
      </c>
      <c r="B153" s="37" t="s">
        <v>49</v>
      </c>
      <c r="C153" s="20" t="s">
        <v>104</v>
      </c>
      <c r="D153" s="21">
        <v>539</v>
      </c>
      <c r="E153" s="21">
        <f>D153*C13-D153</f>
        <v>32.340000000000032</v>
      </c>
      <c r="F153" s="21">
        <f t="shared" ref="F153:F158" si="11">D153+E153</f>
        <v>571.34</v>
      </c>
    </row>
    <row r="154" spans="1:6" x14ac:dyDescent="0.2">
      <c r="A154" s="54">
        <v>42705</v>
      </c>
      <c r="B154" s="37" t="s">
        <v>49</v>
      </c>
      <c r="C154" s="20" t="s">
        <v>104</v>
      </c>
      <c r="D154" s="21">
        <v>290</v>
      </c>
      <c r="E154" s="21">
        <f>D154*C13-D154</f>
        <v>17.400000000000034</v>
      </c>
      <c r="F154" s="21">
        <f t="shared" si="11"/>
        <v>307.40000000000003</v>
      </c>
    </row>
    <row r="155" spans="1:6" x14ac:dyDescent="0.2">
      <c r="A155" s="54">
        <v>42705</v>
      </c>
      <c r="B155" s="37" t="s">
        <v>532</v>
      </c>
      <c r="C155" s="20" t="s">
        <v>1023</v>
      </c>
      <c r="D155" s="21">
        <v>488</v>
      </c>
      <c r="E155" s="21">
        <f>D155*C13-D155</f>
        <v>29.279999999999973</v>
      </c>
      <c r="F155" s="21">
        <f t="shared" si="11"/>
        <v>517.28</v>
      </c>
    </row>
    <row r="156" spans="1:6" x14ac:dyDescent="0.2">
      <c r="A156" s="54">
        <v>42711</v>
      </c>
      <c r="B156" s="37" t="s">
        <v>2211</v>
      </c>
      <c r="C156" s="20" t="s">
        <v>1023</v>
      </c>
      <c r="D156" s="21">
        <v>422</v>
      </c>
      <c r="E156" s="21">
        <f>D156*C13-D156</f>
        <v>25.32000000000005</v>
      </c>
      <c r="F156" s="21">
        <f t="shared" si="11"/>
        <v>447.32000000000005</v>
      </c>
    </row>
    <row r="157" spans="1:6" x14ac:dyDescent="0.2">
      <c r="A157" s="54">
        <v>42712</v>
      </c>
      <c r="B157" s="37" t="s">
        <v>2212</v>
      </c>
      <c r="C157" s="20" t="s">
        <v>1023</v>
      </c>
      <c r="D157" s="21">
        <v>250</v>
      </c>
      <c r="E157" s="21">
        <f>D157*C13-D157</f>
        <v>15</v>
      </c>
      <c r="F157" s="21">
        <f t="shared" si="11"/>
        <v>265</v>
      </c>
    </row>
    <row r="158" spans="1:6" x14ac:dyDescent="0.2">
      <c r="A158" s="54">
        <v>42713</v>
      </c>
      <c r="B158" s="37" t="s">
        <v>49</v>
      </c>
      <c r="C158" s="20" t="s">
        <v>104</v>
      </c>
      <c r="D158" s="21">
        <v>370</v>
      </c>
      <c r="E158" s="21">
        <f>D158*C13-D158</f>
        <v>22.200000000000045</v>
      </c>
      <c r="F158" s="21">
        <f t="shared" si="11"/>
        <v>392.20000000000005</v>
      </c>
    </row>
    <row r="159" spans="1:6" x14ac:dyDescent="0.2">
      <c r="A159" s="54">
        <v>42718</v>
      </c>
      <c r="B159" s="37" t="s">
        <v>2267</v>
      </c>
      <c r="C159" s="20" t="s">
        <v>104</v>
      </c>
      <c r="D159" s="21">
        <v>539</v>
      </c>
      <c r="E159" s="21">
        <f>D159*C13-D159</f>
        <v>32.340000000000032</v>
      </c>
      <c r="F159" s="21">
        <f t="shared" ref="F159:F164" si="12">D159+E159</f>
        <v>571.34</v>
      </c>
    </row>
    <row r="160" spans="1:6" x14ac:dyDescent="0.2">
      <c r="A160" s="54">
        <v>42719</v>
      </c>
      <c r="B160" s="37" t="s">
        <v>532</v>
      </c>
      <c r="C160" s="20" t="s">
        <v>104</v>
      </c>
      <c r="D160" s="21">
        <v>488</v>
      </c>
      <c r="E160" s="21">
        <f>D160*C13-D160</f>
        <v>29.279999999999973</v>
      </c>
      <c r="F160" s="21">
        <f t="shared" si="12"/>
        <v>517.28</v>
      </c>
    </row>
    <row r="161" spans="1:8" x14ac:dyDescent="0.2">
      <c r="A161" s="54">
        <v>42723</v>
      </c>
      <c r="B161" s="37" t="s">
        <v>777</v>
      </c>
      <c r="C161" s="20" t="s">
        <v>1023</v>
      </c>
      <c r="D161" s="21">
        <v>431</v>
      </c>
      <c r="E161" s="21">
        <f>D161*C13-D161</f>
        <v>25.860000000000014</v>
      </c>
      <c r="F161" s="21">
        <f t="shared" si="12"/>
        <v>456.86</v>
      </c>
    </row>
    <row r="162" spans="1:8" x14ac:dyDescent="0.2">
      <c r="A162" s="54">
        <v>42723</v>
      </c>
      <c r="B162" s="37" t="s">
        <v>49</v>
      </c>
      <c r="C162" s="20" t="s">
        <v>104</v>
      </c>
      <c r="D162" s="21">
        <v>370</v>
      </c>
      <c r="E162" s="21">
        <f>D162*C13-D162</f>
        <v>22.200000000000045</v>
      </c>
      <c r="F162" s="21">
        <f t="shared" si="12"/>
        <v>392.20000000000005</v>
      </c>
    </row>
    <row r="163" spans="1:8" x14ac:dyDescent="0.2">
      <c r="A163" s="54">
        <v>42725</v>
      </c>
      <c r="B163" s="37" t="s">
        <v>49</v>
      </c>
      <c r="C163" s="20" t="s">
        <v>104</v>
      </c>
      <c r="D163" s="21">
        <v>370</v>
      </c>
      <c r="E163" s="21">
        <f>D163*C13-D163</f>
        <v>22.200000000000045</v>
      </c>
      <c r="F163" s="21">
        <f t="shared" si="12"/>
        <v>392.20000000000005</v>
      </c>
    </row>
    <row r="164" spans="1:8" x14ac:dyDescent="0.2">
      <c r="A164" s="54">
        <v>42726</v>
      </c>
      <c r="B164" s="37" t="s">
        <v>2313</v>
      </c>
      <c r="C164" s="20" t="s">
        <v>1023</v>
      </c>
      <c r="D164" s="21">
        <v>125</v>
      </c>
      <c r="E164" s="21">
        <f>D164*C13-D164</f>
        <v>7.5</v>
      </c>
      <c r="F164" s="21">
        <f t="shared" si="12"/>
        <v>132.5</v>
      </c>
    </row>
    <row r="166" spans="1:8" x14ac:dyDescent="0.2">
      <c r="A166" s="93">
        <v>2017</v>
      </c>
      <c r="B166" s="90"/>
      <c r="C166" s="91"/>
      <c r="D166" s="92"/>
      <c r="E166" s="90"/>
      <c r="F166" s="91"/>
      <c r="G166" s="90"/>
      <c r="H166" s="90"/>
    </row>
    <row r="167" spans="1:8" x14ac:dyDescent="0.2">
      <c r="A167" s="96"/>
      <c r="B167" s="37"/>
      <c r="C167" s="97"/>
      <c r="D167" s="98"/>
      <c r="E167" s="37"/>
      <c r="F167" s="97"/>
      <c r="G167" s="37"/>
      <c r="H167" s="37"/>
    </row>
    <row r="168" spans="1:8" x14ac:dyDescent="0.2">
      <c r="A168" s="96"/>
      <c r="B168" s="37"/>
      <c r="C168" s="97"/>
      <c r="D168" s="98"/>
      <c r="E168" s="37"/>
      <c r="F168" s="97"/>
      <c r="G168" s="37"/>
      <c r="H168" s="37"/>
    </row>
    <row r="169" spans="1:8" x14ac:dyDescent="0.2">
      <c r="A169" s="96"/>
      <c r="B169" s="37" t="s">
        <v>1010</v>
      </c>
      <c r="C169" s="97" t="s">
        <v>1011</v>
      </c>
      <c r="D169" s="98">
        <v>299</v>
      </c>
      <c r="E169" s="37"/>
      <c r="F169" s="97"/>
      <c r="G169" s="37"/>
      <c r="H169" s="37"/>
    </row>
    <row r="170" spans="1:8" x14ac:dyDescent="0.2">
      <c r="A170" s="96"/>
      <c r="B170" s="37"/>
      <c r="C170" s="97" t="s">
        <v>1012</v>
      </c>
      <c r="D170" s="98">
        <v>381</v>
      </c>
      <c r="E170" s="37"/>
      <c r="F170" s="97"/>
      <c r="G170" s="37"/>
      <c r="H170" s="37"/>
    </row>
    <row r="171" spans="1:8" x14ac:dyDescent="0.2">
      <c r="A171" s="96"/>
      <c r="B171" s="37" t="s">
        <v>1013</v>
      </c>
      <c r="C171" s="97" t="s">
        <v>1011</v>
      </c>
      <c r="D171" s="98">
        <v>421</v>
      </c>
      <c r="E171" s="37"/>
      <c r="F171" s="97"/>
      <c r="G171" s="37"/>
      <c r="H171" s="37"/>
    </row>
    <row r="172" spans="1:8" x14ac:dyDescent="0.2">
      <c r="A172" s="96"/>
      <c r="B172" s="37"/>
      <c r="C172" s="97" t="s">
        <v>1012</v>
      </c>
      <c r="D172" s="98">
        <v>503</v>
      </c>
      <c r="E172" s="37"/>
      <c r="F172" s="97"/>
      <c r="G172" s="37"/>
      <c r="H172" s="37"/>
    </row>
    <row r="173" spans="1:8" x14ac:dyDescent="0.2">
      <c r="A173" s="96"/>
      <c r="B173" s="37" t="s">
        <v>1479</v>
      </c>
      <c r="C173" s="97"/>
      <c r="D173" s="98">
        <v>59</v>
      </c>
      <c r="E173" s="37" t="s">
        <v>3943</v>
      </c>
      <c r="F173" s="97" t="s">
        <v>3944</v>
      </c>
      <c r="G173" s="37"/>
      <c r="H173" s="37"/>
    </row>
    <row r="174" spans="1:8" x14ac:dyDescent="0.2">
      <c r="A174" s="96"/>
      <c r="B174" s="37" t="s">
        <v>1014</v>
      </c>
      <c r="C174" s="97"/>
      <c r="D174" s="98">
        <v>54</v>
      </c>
      <c r="E174" s="37"/>
      <c r="F174" s="97"/>
      <c r="G174" s="37"/>
      <c r="H174" s="37"/>
    </row>
    <row r="175" spans="1:8" x14ac:dyDescent="0.2">
      <c r="A175" s="96"/>
      <c r="B175" s="37"/>
      <c r="C175" s="97"/>
      <c r="D175" s="98"/>
      <c r="E175" s="37"/>
      <c r="F175" s="97"/>
      <c r="G175" s="37"/>
      <c r="H175" s="37"/>
    </row>
    <row r="176" spans="1:8" ht="15" x14ac:dyDescent="0.25">
      <c r="A176" s="19" t="s">
        <v>188</v>
      </c>
      <c r="B176" s="23" t="s">
        <v>1018</v>
      </c>
      <c r="C176" s="24" t="s">
        <v>1019</v>
      </c>
      <c r="D176" s="25" t="s">
        <v>1020</v>
      </c>
      <c r="E176" s="24" t="s">
        <v>1021</v>
      </c>
      <c r="F176" s="24" t="s">
        <v>1022</v>
      </c>
    </row>
    <row r="177" spans="1:7" ht="15" x14ac:dyDescent="0.25">
      <c r="A177" s="19"/>
      <c r="B177" s="23"/>
      <c r="C177" s="24"/>
      <c r="D177" s="25">
        <f>SUM(D178:D204)</f>
        <v>10591</v>
      </c>
      <c r="E177" s="25">
        <f>SUM(E178:E204)</f>
        <v>635.46000000000038</v>
      </c>
      <c r="F177" s="25">
        <f>SUM(F178:F204)</f>
        <v>11226.460000000001</v>
      </c>
    </row>
    <row r="178" spans="1:7" x14ac:dyDescent="0.2">
      <c r="A178" s="54">
        <v>42741</v>
      </c>
      <c r="B178" t="s">
        <v>49</v>
      </c>
      <c r="C178" s="20" t="s">
        <v>104</v>
      </c>
      <c r="D178" s="21">
        <v>381</v>
      </c>
      <c r="E178" s="21">
        <f>D178*C13-D178</f>
        <v>22.860000000000014</v>
      </c>
      <c r="F178" s="21">
        <f t="shared" ref="F178:F183" si="13">D178+E178</f>
        <v>403.86</v>
      </c>
    </row>
    <row r="179" spans="1:7" x14ac:dyDescent="0.2">
      <c r="A179" s="94">
        <v>42746</v>
      </c>
      <c r="B179" t="s">
        <v>49</v>
      </c>
      <c r="C179" s="20" t="s">
        <v>104</v>
      </c>
      <c r="D179" s="21">
        <v>381</v>
      </c>
      <c r="E179" s="21">
        <f>D179*C13-D179</f>
        <v>22.860000000000014</v>
      </c>
      <c r="F179" s="21">
        <f t="shared" si="13"/>
        <v>403.86</v>
      </c>
    </row>
    <row r="180" spans="1:7" x14ac:dyDescent="0.2">
      <c r="A180" s="22" t="s">
        <v>2372</v>
      </c>
      <c r="B180" t="s">
        <v>1937</v>
      </c>
      <c r="C180" s="20" t="s">
        <v>1023</v>
      </c>
      <c r="D180" s="21">
        <v>125</v>
      </c>
      <c r="E180" s="21">
        <f>D180*C13-D180</f>
        <v>7.5</v>
      </c>
      <c r="F180" s="21">
        <f t="shared" si="13"/>
        <v>132.5</v>
      </c>
    </row>
    <row r="181" spans="1:7" x14ac:dyDescent="0.2">
      <c r="A181" s="54">
        <v>42752</v>
      </c>
      <c r="B181" t="s">
        <v>1765</v>
      </c>
      <c r="C181" s="20" t="s">
        <v>104</v>
      </c>
      <c r="D181" s="21">
        <v>557</v>
      </c>
      <c r="E181" s="21">
        <f>D181*C13-D181</f>
        <v>33.420000000000073</v>
      </c>
      <c r="F181" s="21">
        <f t="shared" si="13"/>
        <v>590.42000000000007</v>
      </c>
    </row>
    <row r="182" spans="1:7" x14ac:dyDescent="0.2">
      <c r="A182" s="54">
        <v>42755</v>
      </c>
      <c r="B182" t="s">
        <v>532</v>
      </c>
      <c r="C182" s="20" t="s">
        <v>1023</v>
      </c>
      <c r="D182" s="21">
        <v>300</v>
      </c>
      <c r="E182" s="21">
        <f>D182*C13-D182</f>
        <v>18</v>
      </c>
      <c r="F182" s="21">
        <f t="shared" si="13"/>
        <v>318</v>
      </c>
    </row>
    <row r="183" spans="1:7" x14ac:dyDescent="0.2">
      <c r="A183" s="54">
        <v>42755</v>
      </c>
      <c r="B183" t="s">
        <v>49</v>
      </c>
      <c r="C183" s="20" t="s">
        <v>104</v>
      </c>
      <c r="D183" s="21">
        <v>435</v>
      </c>
      <c r="E183" s="21">
        <f>D183*C13-D183</f>
        <v>26.100000000000023</v>
      </c>
      <c r="F183" s="21">
        <f t="shared" si="13"/>
        <v>461.1</v>
      </c>
    </row>
    <row r="184" spans="1:7" x14ac:dyDescent="0.2">
      <c r="A184" s="54">
        <v>42759</v>
      </c>
      <c r="B184" t="s">
        <v>1765</v>
      </c>
      <c r="C184" s="20" t="s">
        <v>104</v>
      </c>
      <c r="D184" s="21">
        <v>435</v>
      </c>
      <c r="E184" s="21">
        <f>D184*C13-D184</f>
        <v>26.100000000000023</v>
      </c>
      <c r="F184" s="21">
        <f t="shared" ref="F184:F192" si="14">D184+E184</f>
        <v>461.1</v>
      </c>
    </row>
    <row r="185" spans="1:7" x14ac:dyDescent="0.2">
      <c r="A185" s="94">
        <v>42760</v>
      </c>
      <c r="B185" t="s">
        <v>2442</v>
      </c>
      <c r="C185" s="20" t="s">
        <v>1023</v>
      </c>
      <c r="D185" s="21">
        <v>125</v>
      </c>
      <c r="E185" s="21">
        <f>D185*C13-D185</f>
        <v>7.5</v>
      </c>
      <c r="F185" s="21">
        <f t="shared" si="14"/>
        <v>132.5</v>
      </c>
    </row>
    <row r="186" spans="1:7" x14ac:dyDescent="0.2">
      <c r="A186" s="94">
        <v>42762</v>
      </c>
      <c r="B186" t="s">
        <v>2443</v>
      </c>
      <c r="C186" s="20" t="s">
        <v>1023</v>
      </c>
      <c r="D186" s="21">
        <v>498</v>
      </c>
      <c r="E186" s="21">
        <f>D186*C13-D186</f>
        <v>29.879999999999995</v>
      </c>
      <c r="F186" s="21">
        <f t="shared" si="14"/>
        <v>527.88</v>
      </c>
    </row>
    <row r="187" spans="1:7" x14ac:dyDescent="0.2">
      <c r="A187" s="94">
        <v>42762</v>
      </c>
      <c r="B187" t="s">
        <v>2444</v>
      </c>
      <c r="C187" s="20" t="s">
        <v>104</v>
      </c>
      <c r="D187" s="21">
        <v>435</v>
      </c>
      <c r="E187" s="21">
        <f>D187*C13-D187</f>
        <v>26.100000000000023</v>
      </c>
      <c r="F187" s="21">
        <f t="shared" si="14"/>
        <v>461.1</v>
      </c>
    </row>
    <row r="188" spans="1:7" x14ac:dyDescent="0.2">
      <c r="A188" s="54">
        <v>42769</v>
      </c>
      <c r="B188" t="s">
        <v>49</v>
      </c>
      <c r="C188" s="20" t="s">
        <v>104</v>
      </c>
      <c r="D188" s="21">
        <v>381</v>
      </c>
      <c r="E188" s="21">
        <f>D188*C13-D188</f>
        <v>22.860000000000014</v>
      </c>
      <c r="F188" s="21">
        <f t="shared" si="14"/>
        <v>403.86</v>
      </c>
      <c r="G188" t="s">
        <v>2426</v>
      </c>
    </row>
    <row r="189" spans="1:7" x14ac:dyDescent="0.2">
      <c r="A189" s="99">
        <v>42769</v>
      </c>
      <c r="B189" t="s">
        <v>2556</v>
      </c>
      <c r="C189" s="20" t="s">
        <v>1023</v>
      </c>
      <c r="D189" s="21">
        <v>250</v>
      </c>
      <c r="E189" s="21">
        <f>D189*C13-D189</f>
        <v>15</v>
      </c>
      <c r="F189" s="21">
        <f t="shared" si="14"/>
        <v>265</v>
      </c>
      <c r="G189" t="s">
        <v>2555</v>
      </c>
    </row>
    <row r="190" spans="1:7" x14ac:dyDescent="0.2">
      <c r="A190" s="94">
        <v>42775</v>
      </c>
      <c r="B190" s="99" t="s">
        <v>905</v>
      </c>
      <c r="C190" s="20" t="s">
        <v>1023</v>
      </c>
      <c r="D190" s="21">
        <v>299</v>
      </c>
      <c r="E190" s="21">
        <f>D190*C13-D190</f>
        <v>17.939999999999998</v>
      </c>
      <c r="F190" s="21">
        <f t="shared" si="14"/>
        <v>316.94</v>
      </c>
      <c r="G190" t="s">
        <v>2500</v>
      </c>
    </row>
    <row r="191" spans="1:7" x14ac:dyDescent="0.2">
      <c r="A191" s="94">
        <v>42776</v>
      </c>
      <c r="B191" t="s">
        <v>1038</v>
      </c>
      <c r="C191" s="20" t="s">
        <v>1023</v>
      </c>
      <c r="D191" s="21">
        <v>498</v>
      </c>
      <c r="E191" s="21">
        <f>D191*C13-D191</f>
        <v>29.879999999999995</v>
      </c>
      <c r="F191" s="21">
        <f t="shared" si="14"/>
        <v>527.88</v>
      </c>
      <c r="G191" t="s">
        <v>2501</v>
      </c>
    </row>
    <row r="192" spans="1:7" x14ac:dyDescent="0.2">
      <c r="A192" s="94">
        <v>42776</v>
      </c>
      <c r="B192" t="s">
        <v>2502</v>
      </c>
      <c r="C192" s="20" t="s">
        <v>104</v>
      </c>
      <c r="D192" s="21">
        <v>435</v>
      </c>
      <c r="E192" s="21">
        <f>D192*C13-D192</f>
        <v>26.100000000000023</v>
      </c>
      <c r="F192" s="21">
        <f t="shared" si="14"/>
        <v>461.1</v>
      </c>
      <c r="G192" t="s">
        <v>2503</v>
      </c>
    </row>
    <row r="193" spans="1:7" x14ac:dyDescent="0.2">
      <c r="A193" s="99">
        <v>42779</v>
      </c>
      <c r="B193" t="s">
        <v>1765</v>
      </c>
      <c r="C193" s="20" t="s">
        <v>1023</v>
      </c>
      <c r="D193" s="21">
        <v>475</v>
      </c>
      <c r="E193" s="21">
        <f>D193*C13-D193</f>
        <v>28.5</v>
      </c>
      <c r="F193" s="21">
        <f t="shared" ref="F193:F201" si="15">D193+E193</f>
        <v>503.5</v>
      </c>
      <c r="G193" t="s">
        <v>2514</v>
      </c>
    </row>
    <row r="194" spans="1:7" x14ac:dyDescent="0.2">
      <c r="A194" s="99">
        <v>42780</v>
      </c>
      <c r="B194" t="s">
        <v>2515</v>
      </c>
      <c r="C194" s="20" t="s">
        <v>1023</v>
      </c>
      <c r="D194" s="21">
        <v>299</v>
      </c>
      <c r="E194" s="21">
        <f>D194*C13-D194</f>
        <v>17.939999999999998</v>
      </c>
      <c r="F194" s="21">
        <f t="shared" si="15"/>
        <v>316.94</v>
      </c>
      <c r="G194" t="s">
        <v>2503</v>
      </c>
    </row>
    <row r="195" spans="1:7" x14ac:dyDescent="0.2">
      <c r="A195" s="99">
        <v>42780</v>
      </c>
      <c r="B195" t="s">
        <v>2553</v>
      </c>
      <c r="C195" s="20" t="s">
        <v>1023</v>
      </c>
      <c r="D195" s="21">
        <v>552</v>
      </c>
      <c r="E195" s="21">
        <f>D195*C13-D195</f>
        <v>33.120000000000005</v>
      </c>
      <c r="F195" s="21">
        <f t="shared" si="15"/>
        <v>585.12</v>
      </c>
      <c r="G195" t="s">
        <v>2554</v>
      </c>
    </row>
    <row r="196" spans="1:7" x14ac:dyDescent="0.2">
      <c r="A196" s="99">
        <v>42781</v>
      </c>
      <c r="B196" t="s">
        <v>2593</v>
      </c>
      <c r="C196" s="20" t="s">
        <v>104</v>
      </c>
      <c r="D196" s="21">
        <v>381</v>
      </c>
      <c r="E196" s="21">
        <f>D196*C13-D196</f>
        <v>22.860000000000014</v>
      </c>
      <c r="F196" s="21">
        <f t="shared" si="15"/>
        <v>403.86</v>
      </c>
      <c r="G196" t="s">
        <v>2426</v>
      </c>
    </row>
    <row r="197" spans="1:7" x14ac:dyDescent="0.2">
      <c r="A197" s="99">
        <v>42783</v>
      </c>
      <c r="B197" t="s">
        <v>2594</v>
      </c>
      <c r="C197" s="20" t="s">
        <v>1023</v>
      </c>
      <c r="D197" s="21">
        <v>407</v>
      </c>
      <c r="E197" s="21">
        <f>D197*C13-D197</f>
        <v>24.420000000000016</v>
      </c>
      <c r="F197" s="21">
        <f t="shared" si="15"/>
        <v>431.42</v>
      </c>
      <c r="G197" t="s">
        <v>2554</v>
      </c>
    </row>
    <row r="198" spans="1:7" x14ac:dyDescent="0.2">
      <c r="A198" s="99">
        <v>42788</v>
      </c>
      <c r="B198" t="s">
        <v>2557</v>
      </c>
      <c r="C198" s="20" t="s">
        <v>104</v>
      </c>
      <c r="D198" s="21">
        <v>503</v>
      </c>
      <c r="E198" s="21">
        <f>D198*C13-D198</f>
        <v>30.180000000000064</v>
      </c>
      <c r="F198" s="21">
        <f t="shared" si="15"/>
        <v>533.18000000000006</v>
      </c>
      <c r="G198" t="s">
        <v>2577</v>
      </c>
    </row>
    <row r="199" spans="1:7" x14ac:dyDescent="0.2">
      <c r="A199" s="99">
        <v>42788</v>
      </c>
      <c r="B199" t="s">
        <v>2575</v>
      </c>
      <c r="C199" s="20" t="s">
        <v>104</v>
      </c>
      <c r="D199" s="21">
        <v>381</v>
      </c>
      <c r="E199" s="21">
        <f>D199*C13-D199</f>
        <v>22.860000000000014</v>
      </c>
      <c r="F199" s="21">
        <f t="shared" si="15"/>
        <v>403.86</v>
      </c>
      <c r="G199" t="s">
        <v>2578</v>
      </c>
    </row>
    <row r="200" spans="1:7" x14ac:dyDescent="0.2">
      <c r="A200" s="99">
        <v>42790</v>
      </c>
      <c r="B200" t="s">
        <v>2575</v>
      </c>
      <c r="C200" s="20" t="s">
        <v>104</v>
      </c>
      <c r="D200" s="21">
        <v>381</v>
      </c>
      <c r="E200" s="21">
        <f>D200*C13-D200</f>
        <v>22.860000000000014</v>
      </c>
      <c r="F200" s="21">
        <f t="shared" si="15"/>
        <v>403.86</v>
      </c>
      <c r="G200" t="s">
        <v>2576</v>
      </c>
    </row>
    <row r="201" spans="1:7" x14ac:dyDescent="0.2">
      <c r="A201" s="99">
        <v>42790</v>
      </c>
      <c r="B201" t="s">
        <v>2664</v>
      </c>
      <c r="C201" s="20" t="s">
        <v>1023</v>
      </c>
      <c r="D201" s="21">
        <v>100</v>
      </c>
      <c r="E201" s="21">
        <f>D201*C13-D201</f>
        <v>6</v>
      </c>
      <c r="F201" s="21">
        <f t="shared" si="15"/>
        <v>106</v>
      </c>
    </row>
    <row r="202" spans="1:7" x14ac:dyDescent="0.2">
      <c r="A202" s="99">
        <v>42796</v>
      </c>
      <c r="B202" t="s">
        <v>49</v>
      </c>
      <c r="C202" s="20" t="s">
        <v>104</v>
      </c>
      <c r="D202" s="21">
        <v>381</v>
      </c>
      <c r="E202" s="21">
        <f>D202*C13-D202</f>
        <v>22.860000000000014</v>
      </c>
      <c r="F202" s="21">
        <f t="shared" ref="F202:F210" si="16">D202+E202</f>
        <v>403.86</v>
      </c>
      <c r="G202" t="s">
        <v>2426</v>
      </c>
    </row>
    <row r="203" spans="1:7" x14ac:dyDescent="0.2">
      <c r="A203" s="99">
        <v>42800</v>
      </c>
      <c r="B203" t="s">
        <v>2625</v>
      </c>
      <c r="C203" s="20" t="s">
        <v>104</v>
      </c>
      <c r="D203" s="21">
        <v>590</v>
      </c>
      <c r="E203" s="21">
        <f>D203*C13-D203</f>
        <v>35.399999999999977</v>
      </c>
      <c r="F203" s="21">
        <f t="shared" si="16"/>
        <v>625.4</v>
      </c>
      <c r="G203" t="s">
        <v>2658</v>
      </c>
    </row>
    <row r="204" spans="1:7" x14ac:dyDescent="0.2">
      <c r="A204" s="99">
        <v>42802</v>
      </c>
      <c r="B204" t="s">
        <v>2532</v>
      </c>
      <c r="C204" s="20" t="s">
        <v>1023</v>
      </c>
      <c r="D204" s="21">
        <v>606</v>
      </c>
      <c r="E204" s="21">
        <f>D204*C13-D204</f>
        <v>36.360000000000014</v>
      </c>
      <c r="F204" s="21">
        <f t="shared" si="16"/>
        <v>642.36</v>
      </c>
    </row>
    <row r="205" spans="1:7" x14ac:dyDescent="0.2">
      <c r="A205" s="101">
        <v>42803</v>
      </c>
      <c r="B205" t="s">
        <v>2741</v>
      </c>
      <c r="C205" s="20" t="s">
        <v>1023</v>
      </c>
      <c r="D205" s="21">
        <v>381</v>
      </c>
      <c r="E205" s="21">
        <f>D205*C13-D205</f>
        <v>22.860000000000014</v>
      </c>
      <c r="F205" s="21">
        <f t="shared" si="16"/>
        <v>403.86</v>
      </c>
    </row>
    <row r="206" spans="1:7" x14ac:dyDescent="0.2">
      <c r="A206" s="101">
        <v>42804</v>
      </c>
      <c r="B206" t="s">
        <v>2593</v>
      </c>
      <c r="C206" s="20" t="s">
        <v>104</v>
      </c>
      <c r="D206" s="21">
        <v>381</v>
      </c>
      <c r="E206" s="21">
        <f>D206*C13-D206</f>
        <v>22.860000000000014</v>
      </c>
      <c r="F206" s="21">
        <f t="shared" si="16"/>
        <v>403.86</v>
      </c>
    </row>
    <row r="207" spans="1:7" x14ac:dyDescent="0.2">
      <c r="A207" s="101">
        <v>42807</v>
      </c>
      <c r="B207" t="s">
        <v>2796</v>
      </c>
      <c r="C207" s="20" t="s">
        <v>1023</v>
      </c>
      <c r="D207" s="21">
        <v>200</v>
      </c>
      <c r="E207" s="21">
        <f>D207*C13-D207</f>
        <v>12</v>
      </c>
      <c r="F207" s="21">
        <f t="shared" si="16"/>
        <v>212</v>
      </c>
    </row>
    <row r="208" spans="1:7" x14ac:dyDescent="0.2">
      <c r="A208" s="101">
        <v>42810</v>
      </c>
      <c r="B208" t="s">
        <v>2797</v>
      </c>
      <c r="C208" s="20" t="s">
        <v>1023</v>
      </c>
      <c r="D208" s="21">
        <v>85</v>
      </c>
      <c r="E208" s="21">
        <f>D208*C13-D208</f>
        <v>5.1000000000000085</v>
      </c>
      <c r="F208" s="21">
        <f t="shared" si="16"/>
        <v>90.100000000000009</v>
      </c>
    </row>
    <row r="209" spans="1:10" x14ac:dyDescent="0.2">
      <c r="A209" s="101">
        <v>42810</v>
      </c>
      <c r="B209" t="s">
        <v>2798</v>
      </c>
      <c r="C209" s="20" t="s">
        <v>1023</v>
      </c>
      <c r="D209" s="21">
        <v>75</v>
      </c>
      <c r="E209" s="21">
        <f>D209*C13-D209</f>
        <v>4.5</v>
      </c>
      <c r="F209" s="21">
        <f t="shared" si="16"/>
        <v>79.5</v>
      </c>
    </row>
    <row r="210" spans="1:10" x14ac:dyDescent="0.2">
      <c r="A210" s="99">
        <v>42811</v>
      </c>
      <c r="B210" t="s">
        <v>49</v>
      </c>
      <c r="C210" s="20" t="s">
        <v>104</v>
      </c>
      <c r="D210" s="21">
        <v>381</v>
      </c>
      <c r="E210" s="21">
        <f>D210*C13-D210</f>
        <v>22.860000000000014</v>
      </c>
      <c r="F210" s="21">
        <f t="shared" si="16"/>
        <v>403.86</v>
      </c>
      <c r="G210" t="s">
        <v>2731</v>
      </c>
    </row>
    <row r="211" spans="1:10" x14ac:dyDescent="0.2">
      <c r="A211" s="99">
        <v>42815</v>
      </c>
      <c r="B211" t="s">
        <v>1653</v>
      </c>
      <c r="C211" s="20" t="s">
        <v>104</v>
      </c>
      <c r="D211" s="21">
        <v>590</v>
      </c>
      <c r="E211" s="21">
        <f>D211*C13-D211</f>
        <v>35.399999999999977</v>
      </c>
      <c r="F211" s="21">
        <f t="shared" ref="F211:F218" si="17">D211+E211</f>
        <v>625.4</v>
      </c>
      <c r="G211" t="s">
        <v>2732</v>
      </c>
    </row>
    <row r="212" spans="1:10" x14ac:dyDescent="0.2">
      <c r="A212" s="99">
        <v>42816</v>
      </c>
      <c r="B212" t="s">
        <v>48</v>
      </c>
      <c r="C212" s="20" t="s">
        <v>104</v>
      </c>
      <c r="D212" s="21">
        <v>541</v>
      </c>
      <c r="E212" s="21">
        <f>D212*C13-D212</f>
        <v>32.460000000000036</v>
      </c>
      <c r="F212" s="21">
        <f t="shared" si="17"/>
        <v>573.46</v>
      </c>
      <c r="G212" t="s">
        <v>2733</v>
      </c>
    </row>
    <row r="213" spans="1:10" x14ac:dyDescent="0.2">
      <c r="A213" s="99">
        <v>42817</v>
      </c>
      <c r="B213" t="s">
        <v>2756</v>
      </c>
      <c r="C213" s="20" t="s">
        <v>1023</v>
      </c>
      <c r="D213" s="21">
        <v>225</v>
      </c>
      <c r="E213" s="21">
        <f>D213*C13-D213</f>
        <v>13.5</v>
      </c>
      <c r="F213" s="21">
        <f t="shared" si="17"/>
        <v>238.5</v>
      </c>
      <c r="G213" t="s">
        <v>2757</v>
      </c>
    </row>
    <row r="214" spans="1:10" x14ac:dyDescent="0.2">
      <c r="A214" s="99">
        <v>42818</v>
      </c>
      <c r="B214" t="s">
        <v>2839</v>
      </c>
      <c r="C214" s="20" t="s">
        <v>104</v>
      </c>
      <c r="D214" s="21">
        <v>435</v>
      </c>
      <c r="E214" s="21">
        <f>D214*C13-D214</f>
        <v>26.100000000000023</v>
      </c>
      <c r="F214" s="21">
        <f t="shared" si="17"/>
        <v>461.1</v>
      </c>
    </row>
    <row r="215" spans="1:10" x14ac:dyDescent="0.2">
      <c r="A215" s="99">
        <v>42821</v>
      </c>
      <c r="B215" t="s">
        <v>2804</v>
      </c>
      <c r="C215" s="20" t="s">
        <v>1023</v>
      </c>
      <c r="D215" s="21">
        <v>200</v>
      </c>
      <c r="E215" s="21">
        <f>D215*C12-D215</f>
        <v>10</v>
      </c>
      <c r="F215" s="21">
        <f t="shared" si="17"/>
        <v>210</v>
      </c>
      <c r="G215" t="s">
        <v>2555</v>
      </c>
    </row>
    <row r="216" spans="1:10" x14ac:dyDescent="0.2">
      <c r="A216" s="101">
        <v>42823</v>
      </c>
      <c r="B216" t="s">
        <v>2918</v>
      </c>
      <c r="C216" s="20" t="s">
        <v>1023</v>
      </c>
      <c r="D216" s="21">
        <v>65</v>
      </c>
      <c r="E216" s="21">
        <f>D216*C12-D216</f>
        <v>3.25</v>
      </c>
      <c r="F216" s="21">
        <f t="shared" si="17"/>
        <v>68.25</v>
      </c>
    </row>
    <row r="217" spans="1:10" x14ac:dyDescent="0.2">
      <c r="A217" s="99">
        <v>42824</v>
      </c>
      <c r="B217" t="s">
        <v>2803</v>
      </c>
      <c r="C217" s="20" t="s">
        <v>1023</v>
      </c>
      <c r="D217" s="21">
        <v>255</v>
      </c>
      <c r="E217" s="21">
        <f>D217*C12-D217</f>
        <v>12.75</v>
      </c>
      <c r="F217" s="21">
        <f t="shared" si="17"/>
        <v>267.75</v>
      </c>
      <c r="G217" t="s">
        <v>2805</v>
      </c>
    </row>
    <row r="218" spans="1:10" x14ac:dyDescent="0.2">
      <c r="A218" s="99">
        <v>42825</v>
      </c>
      <c r="B218" t="s">
        <v>49</v>
      </c>
      <c r="C218" s="20" t="s">
        <v>104</v>
      </c>
      <c r="D218" s="21">
        <v>381</v>
      </c>
      <c r="E218" s="21">
        <f>D218*C12-D218</f>
        <v>19.050000000000011</v>
      </c>
      <c r="F218" s="21">
        <f t="shared" si="17"/>
        <v>400.05</v>
      </c>
      <c r="G218" t="s">
        <v>2810</v>
      </c>
    </row>
    <row r="219" spans="1:10" x14ac:dyDescent="0.2">
      <c r="A219" s="107">
        <v>42816</v>
      </c>
      <c r="B219" s="108" t="s">
        <v>48</v>
      </c>
      <c r="C219" s="109" t="s">
        <v>104</v>
      </c>
      <c r="D219" s="40">
        <v>-40.28</v>
      </c>
      <c r="I219" t="s">
        <v>2919</v>
      </c>
      <c r="J219" s="105">
        <v>-40.28</v>
      </c>
    </row>
    <row r="220" spans="1:10" x14ac:dyDescent="0.2">
      <c r="A220" s="106">
        <v>42830</v>
      </c>
      <c r="B220" t="s">
        <v>2920</v>
      </c>
      <c r="C220" s="20" t="s">
        <v>1023</v>
      </c>
      <c r="D220" s="21">
        <v>145</v>
      </c>
      <c r="E220" s="21">
        <f>D220*C13-D220</f>
        <v>8.7000000000000171</v>
      </c>
      <c r="F220" s="21">
        <f t="shared" ref="F220:F230" si="18">D220+E220</f>
        <v>153.70000000000002</v>
      </c>
      <c r="J220" s="105"/>
    </row>
    <row r="221" spans="1:10" x14ac:dyDescent="0.2">
      <c r="A221" s="106">
        <v>42830</v>
      </c>
      <c r="B221" t="s">
        <v>2922</v>
      </c>
      <c r="C221" s="20" t="s">
        <v>1023</v>
      </c>
      <c r="D221" s="21">
        <v>100</v>
      </c>
      <c r="E221" s="21">
        <f>D221*C13-D221</f>
        <v>6</v>
      </c>
      <c r="F221" s="21">
        <f t="shared" si="18"/>
        <v>106</v>
      </c>
      <c r="J221" s="105"/>
    </row>
    <row r="222" spans="1:10" x14ac:dyDescent="0.2">
      <c r="A222" s="106">
        <v>42830</v>
      </c>
      <c r="B222" t="s">
        <v>2923</v>
      </c>
      <c r="C222" s="20" t="s">
        <v>1023</v>
      </c>
      <c r="D222" s="21">
        <v>120</v>
      </c>
      <c r="E222" s="21">
        <f>D222*C13-D222</f>
        <v>7.2000000000000028</v>
      </c>
      <c r="F222" s="21">
        <f t="shared" si="18"/>
        <v>127.2</v>
      </c>
      <c r="J222" s="105"/>
    </row>
    <row r="223" spans="1:10" x14ac:dyDescent="0.2">
      <c r="A223" s="106">
        <v>42832</v>
      </c>
      <c r="B223" t="s">
        <v>2593</v>
      </c>
      <c r="C223" s="20" t="s">
        <v>104</v>
      </c>
      <c r="D223" s="21">
        <v>381</v>
      </c>
      <c r="E223" s="21">
        <f>D223*C13-D223</f>
        <v>22.860000000000014</v>
      </c>
      <c r="F223" s="21">
        <f t="shared" si="18"/>
        <v>403.86</v>
      </c>
    </row>
    <row r="224" spans="1:10" x14ac:dyDescent="0.2">
      <c r="A224" s="106">
        <v>42835</v>
      </c>
      <c r="B224" t="s">
        <v>2942</v>
      </c>
      <c r="C224" s="20" t="s">
        <v>1023</v>
      </c>
      <c r="D224" s="21">
        <v>340</v>
      </c>
      <c r="E224" s="21">
        <f>D224*C13-D224</f>
        <v>20.400000000000034</v>
      </c>
      <c r="F224" s="21">
        <f t="shared" si="18"/>
        <v>360.40000000000003</v>
      </c>
    </row>
    <row r="225" spans="1:7" x14ac:dyDescent="0.2">
      <c r="A225" s="101">
        <v>42836</v>
      </c>
      <c r="B225" t="s">
        <v>532</v>
      </c>
      <c r="C225" s="20" t="s">
        <v>104</v>
      </c>
      <c r="D225" s="21">
        <v>503</v>
      </c>
      <c r="E225" s="21">
        <f>D225*C13-D225</f>
        <v>30.180000000000064</v>
      </c>
      <c r="F225" s="21">
        <f t="shared" si="18"/>
        <v>533.18000000000006</v>
      </c>
    </row>
    <row r="226" spans="1:7" x14ac:dyDescent="0.2">
      <c r="A226" s="101">
        <v>42837</v>
      </c>
      <c r="B226" t="s">
        <v>48</v>
      </c>
      <c r="C226" s="20" t="s">
        <v>104</v>
      </c>
      <c r="D226" s="21">
        <v>503</v>
      </c>
      <c r="E226" s="21">
        <f>D226*C13-D226</f>
        <v>30.180000000000064</v>
      </c>
      <c r="F226" s="21">
        <f t="shared" si="18"/>
        <v>533.18000000000006</v>
      </c>
    </row>
    <row r="227" spans="1:7" x14ac:dyDescent="0.2">
      <c r="A227" s="101">
        <v>42838</v>
      </c>
      <c r="B227" t="s">
        <v>2898</v>
      </c>
      <c r="C227" s="20" t="s">
        <v>104</v>
      </c>
      <c r="D227" s="21">
        <v>590</v>
      </c>
      <c r="E227" s="21">
        <f>D227*C13-D227</f>
        <v>35.399999999999977</v>
      </c>
      <c r="F227" s="21">
        <f t="shared" si="18"/>
        <v>625.4</v>
      </c>
    </row>
    <row r="228" spans="1:7" x14ac:dyDescent="0.2">
      <c r="A228" s="101">
        <v>42838</v>
      </c>
      <c r="B228" t="s">
        <v>49</v>
      </c>
      <c r="C228" s="20" t="s">
        <v>104</v>
      </c>
      <c r="D228" s="21">
        <v>381</v>
      </c>
      <c r="E228" s="21">
        <f>D228*C13-D228</f>
        <v>22.860000000000014</v>
      </c>
      <c r="F228" s="21">
        <f t="shared" si="18"/>
        <v>403.86</v>
      </c>
    </row>
    <row r="229" spans="1:7" x14ac:dyDescent="0.2">
      <c r="A229" s="101">
        <v>42839</v>
      </c>
      <c r="B229" t="s">
        <v>804</v>
      </c>
      <c r="C229" s="20" t="s">
        <v>1023</v>
      </c>
      <c r="D229" s="21">
        <v>299</v>
      </c>
      <c r="E229" s="21">
        <f>D229*C13-D229</f>
        <v>17.939999999999998</v>
      </c>
      <c r="F229" s="21">
        <f t="shared" si="18"/>
        <v>316.94</v>
      </c>
    </row>
    <row r="230" spans="1:7" x14ac:dyDescent="0.2">
      <c r="A230" s="101">
        <v>42839</v>
      </c>
      <c r="B230" t="s">
        <v>2415</v>
      </c>
      <c r="C230" s="20" t="s">
        <v>1023</v>
      </c>
      <c r="D230" s="21">
        <v>299</v>
      </c>
      <c r="E230" s="21">
        <f>D230*C13-D230</f>
        <v>17.939999999999998</v>
      </c>
      <c r="F230" s="21">
        <f t="shared" si="18"/>
        <v>316.94</v>
      </c>
    </row>
    <row r="231" spans="1:7" x14ac:dyDescent="0.2">
      <c r="A231" s="110">
        <v>42846</v>
      </c>
      <c r="B231" t="s">
        <v>2986</v>
      </c>
      <c r="C231" s="20" t="s">
        <v>1023</v>
      </c>
      <c r="D231" s="21">
        <v>353</v>
      </c>
      <c r="E231" s="21">
        <f>D231*C13-D231</f>
        <v>21.180000000000007</v>
      </c>
      <c r="F231" s="21">
        <f t="shared" ref="F231:F236" si="19">D231+E231</f>
        <v>374.18</v>
      </c>
    </row>
    <row r="232" spans="1:7" x14ac:dyDescent="0.2">
      <c r="A232" s="111">
        <v>42853</v>
      </c>
      <c r="B232" t="s">
        <v>3032</v>
      </c>
      <c r="C232" s="20" t="s">
        <v>1023</v>
      </c>
      <c r="D232" s="21">
        <v>135</v>
      </c>
      <c r="E232" s="21">
        <f>D232*C13-D232</f>
        <v>8.0999999999999943</v>
      </c>
      <c r="F232" s="21">
        <f t="shared" si="19"/>
        <v>143.1</v>
      </c>
    </row>
    <row r="233" spans="1:7" x14ac:dyDescent="0.2">
      <c r="A233" s="111" t="s">
        <v>3031</v>
      </c>
      <c r="B233" t="s">
        <v>3033</v>
      </c>
      <c r="C233" s="20" t="s">
        <v>104</v>
      </c>
      <c r="D233" s="21">
        <v>435</v>
      </c>
      <c r="E233" s="21">
        <f>D233*C13-D233</f>
        <v>26.100000000000023</v>
      </c>
      <c r="F233" s="21">
        <f t="shared" si="19"/>
        <v>461.1</v>
      </c>
    </row>
    <row r="234" spans="1:7" x14ac:dyDescent="0.2">
      <c r="A234" s="106">
        <v>42857</v>
      </c>
      <c r="B234" t="s">
        <v>2987</v>
      </c>
      <c r="C234" s="20" t="s">
        <v>104</v>
      </c>
      <c r="D234" s="21">
        <v>590</v>
      </c>
      <c r="E234" s="21">
        <f>D234*C12-D234</f>
        <v>29.5</v>
      </c>
      <c r="F234" s="21">
        <f t="shared" si="19"/>
        <v>619.5</v>
      </c>
    </row>
    <row r="235" spans="1:7" x14ac:dyDescent="0.2">
      <c r="A235" s="106">
        <v>42857</v>
      </c>
      <c r="B235" t="s">
        <v>1476</v>
      </c>
      <c r="C235" s="20" t="s">
        <v>104</v>
      </c>
      <c r="D235" s="21">
        <v>590</v>
      </c>
      <c r="E235" s="21">
        <f>D235*C12-D235</f>
        <v>29.5</v>
      </c>
      <c r="F235" s="21">
        <f t="shared" si="19"/>
        <v>619.5</v>
      </c>
    </row>
    <row r="236" spans="1:7" x14ac:dyDescent="0.2">
      <c r="A236" s="106">
        <v>42860</v>
      </c>
      <c r="B236" t="s">
        <v>3082</v>
      </c>
      <c r="C236" s="20" t="s">
        <v>104</v>
      </c>
      <c r="D236" s="21">
        <v>440</v>
      </c>
      <c r="E236" s="21">
        <f>D236*C12-D236</f>
        <v>22</v>
      </c>
      <c r="F236" s="21">
        <f t="shared" si="19"/>
        <v>462</v>
      </c>
    </row>
    <row r="237" spans="1:7" x14ac:dyDescent="0.2">
      <c r="A237" s="111">
        <v>42864</v>
      </c>
      <c r="B237" t="s">
        <v>1476</v>
      </c>
      <c r="C237" s="20" t="s">
        <v>104</v>
      </c>
      <c r="D237" s="21">
        <v>590</v>
      </c>
      <c r="E237" s="21">
        <f>D237*C12-D237</f>
        <v>29.5</v>
      </c>
      <c r="F237" s="21">
        <f>D237+E237</f>
        <v>619.5</v>
      </c>
      <c r="G237" t="s">
        <v>3009</v>
      </c>
    </row>
    <row r="238" spans="1:7" x14ac:dyDescent="0.2">
      <c r="A238" s="112">
        <v>42866</v>
      </c>
      <c r="B238" t="s">
        <v>3067</v>
      </c>
      <c r="C238" s="20" t="s">
        <v>104</v>
      </c>
      <c r="D238" s="21">
        <v>557</v>
      </c>
      <c r="E238" s="21">
        <f>D238*C12-D238</f>
        <v>27.850000000000023</v>
      </c>
      <c r="F238" s="21">
        <f>D238+E238</f>
        <v>584.85</v>
      </c>
    </row>
    <row r="239" spans="1:7" x14ac:dyDescent="0.2">
      <c r="A239" s="112">
        <v>42867</v>
      </c>
      <c r="B239" t="s">
        <v>3068</v>
      </c>
      <c r="C239" s="20" t="s">
        <v>1023</v>
      </c>
      <c r="D239" s="21">
        <v>475</v>
      </c>
      <c r="E239" s="21">
        <f>D239*C12-D239</f>
        <v>23.75</v>
      </c>
      <c r="F239" s="21">
        <f>D239+E239</f>
        <v>498.75</v>
      </c>
    </row>
    <row r="240" spans="1:7" x14ac:dyDescent="0.2">
      <c r="A240" s="113">
        <v>42874</v>
      </c>
      <c r="B240" t="s">
        <v>2593</v>
      </c>
      <c r="C240" s="20" t="s">
        <v>104</v>
      </c>
      <c r="D240" s="21">
        <v>381</v>
      </c>
      <c r="E240" s="21">
        <f>D240*C12-D240</f>
        <v>19.050000000000011</v>
      </c>
      <c r="F240" s="21">
        <f>D240+E240</f>
        <v>400.05</v>
      </c>
    </row>
    <row r="241" spans="1:6" x14ac:dyDescent="0.2">
      <c r="A241" s="113">
        <v>42874</v>
      </c>
      <c r="B241" t="s">
        <v>3182</v>
      </c>
      <c r="C241" s="20" t="s">
        <v>1023</v>
      </c>
      <c r="D241" s="21">
        <v>100</v>
      </c>
      <c r="E241" s="21">
        <f>D241*C12-D241</f>
        <v>5</v>
      </c>
      <c r="F241" s="21">
        <v>105</v>
      </c>
    </row>
    <row r="242" spans="1:6" x14ac:dyDescent="0.2">
      <c r="A242" s="113">
        <v>42879</v>
      </c>
      <c r="B242" t="s">
        <v>2593</v>
      </c>
      <c r="C242" s="20" t="s">
        <v>104</v>
      </c>
      <c r="D242" s="21">
        <v>381</v>
      </c>
      <c r="E242" s="21">
        <f>D242*C12-D242</f>
        <v>19.050000000000011</v>
      </c>
      <c r="F242" s="21">
        <f t="shared" ref="F242:F251" si="20">D242+E242</f>
        <v>400.05</v>
      </c>
    </row>
    <row r="243" spans="1:6" x14ac:dyDescent="0.2">
      <c r="A243" s="112">
        <v>42879</v>
      </c>
      <c r="B243" t="s">
        <v>3103</v>
      </c>
      <c r="C243" s="20" t="s">
        <v>104</v>
      </c>
      <c r="D243" s="21">
        <v>562</v>
      </c>
      <c r="E243" s="21">
        <f>D243*C12-D243</f>
        <v>28.100000000000023</v>
      </c>
      <c r="F243" s="21">
        <f t="shared" si="20"/>
        <v>590.1</v>
      </c>
    </row>
    <row r="244" spans="1:6" x14ac:dyDescent="0.2">
      <c r="A244" s="115">
        <v>42886</v>
      </c>
      <c r="B244" t="s">
        <v>3282</v>
      </c>
      <c r="C244" s="20" t="s">
        <v>1023</v>
      </c>
      <c r="D244" s="21">
        <v>85</v>
      </c>
      <c r="E244" s="21">
        <f>D244*C12-D244</f>
        <v>4.25</v>
      </c>
      <c r="F244" s="21">
        <f t="shared" si="20"/>
        <v>89.25</v>
      </c>
    </row>
    <row r="245" spans="1:6" x14ac:dyDescent="0.2">
      <c r="A245" s="115">
        <v>42888</v>
      </c>
      <c r="B245" t="s">
        <v>3283</v>
      </c>
      <c r="C245" s="20" t="s">
        <v>104</v>
      </c>
      <c r="D245" s="21">
        <v>440</v>
      </c>
      <c r="E245" s="21">
        <f>D245*C12-D245</f>
        <v>22</v>
      </c>
      <c r="F245" s="21">
        <f t="shared" si="20"/>
        <v>462</v>
      </c>
    </row>
    <row r="246" spans="1:6" x14ac:dyDescent="0.2">
      <c r="A246" s="115">
        <v>42888</v>
      </c>
      <c r="B246" t="s">
        <v>3284</v>
      </c>
      <c r="C246" s="20" t="s">
        <v>104</v>
      </c>
      <c r="D246" s="21">
        <v>503</v>
      </c>
      <c r="E246" s="21">
        <f>D246*C12-D246</f>
        <v>25.149999999999977</v>
      </c>
      <c r="F246" s="21">
        <f t="shared" si="20"/>
        <v>528.15</v>
      </c>
    </row>
    <row r="247" spans="1:6" x14ac:dyDescent="0.2">
      <c r="A247" s="118">
        <v>42894</v>
      </c>
      <c r="B247" t="s">
        <v>3320</v>
      </c>
      <c r="C247" s="20" t="s">
        <v>1023</v>
      </c>
      <c r="D247" s="21">
        <v>353</v>
      </c>
      <c r="E247" s="21">
        <f>D247*C12-D247</f>
        <v>17.650000000000034</v>
      </c>
      <c r="F247" s="21">
        <f t="shared" si="20"/>
        <v>370.65000000000003</v>
      </c>
    </row>
    <row r="248" spans="1:6" x14ac:dyDescent="0.2">
      <c r="A248" s="118">
        <v>42894</v>
      </c>
      <c r="B248" t="s">
        <v>2443</v>
      </c>
      <c r="C248" s="20" t="s">
        <v>104</v>
      </c>
      <c r="D248" s="21">
        <v>590</v>
      </c>
      <c r="E248" s="21">
        <f>D248*C12-D248</f>
        <v>29.5</v>
      </c>
      <c r="F248" s="21">
        <f t="shared" si="20"/>
        <v>619.5</v>
      </c>
    </row>
    <row r="249" spans="1:6" x14ac:dyDescent="0.2">
      <c r="A249" s="118">
        <v>42894</v>
      </c>
      <c r="B249" t="s">
        <v>3321</v>
      </c>
      <c r="C249" s="20" t="s">
        <v>1023</v>
      </c>
      <c r="D249" s="21">
        <v>125</v>
      </c>
      <c r="E249" s="21">
        <f>D249*C12-D249</f>
        <v>6.25</v>
      </c>
      <c r="F249" s="21">
        <f t="shared" si="20"/>
        <v>131.25</v>
      </c>
    </row>
    <row r="250" spans="1:6" x14ac:dyDescent="0.2">
      <c r="A250" s="118">
        <v>42895</v>
      </c>
      <c r="B250" t="s">
        <v>2920</v>
      </c>
      <c r="C250" s="20" t="s">
        <v>1023</v>
      </c>
      <c r="D250" s="21">
        <v>95</v>
      </c>
      <c r="E250" s="21">
        <f>D250*C12-D250</f>
        <v>4.75</v>
      </c>
      <c r="F250" s="21">
        <f t="shared" si="20"/>
        <v>99.75</v>
      </c>
    </row>
    <row r="251" spans="1:6" x14ac:dyDescent="0.2">
      <c r="A251" s="118">
        <v>42895</v>
      </c>
      <c r="B251" t="s">
        <v>3322</v>
      </c>
      <c r="C251" s="20" t="s">
        <v>1023</v>
      </c>
      <c r="D251" s="21">
        <v>553</v>
      </c>
      <c r="E251" s="21">
        <f>D251*C12-D251</f>
        <v>27.649999999999977</v>
      </c>
      <c r="F251" s="21">
        <f t="shared" si="20"/>
        <v>580.65</v>
      </c>
    </row>
    <row r="252" spans="1:6" x14ac:dyDescent="0.2">
      <c r="A252" s="119">
        <v>42900</v>
      </c>
      <c r="B252" t="s">
        <v>3356</v>
      </c>
      <c r="C252" s="20" t="s">
        <v>1023</v>
      </c>
      <c r="D252" s="21">
        <v>175</v>
      </c>
      <c r="E252" s="21">
        <f>D252*C12-D252</f>
        <v>8.75</v>
      </c>
      <c r="F252" s="21">
        <f t="shared" ref="F252:F258" si="21">D252+E252</f>
        <v>183.75</v>
      </c>
    </row>
    <row r="253" spans="1:6" x14ac:dyDescent="0.2">
      <c r="A253" s="119">
        <v>42901</v>
      </c>
      <c r="B253" t="s">
        <v>2443</v>
      </c>
      <c r="C253" s="20" t="s">
        <v>104</v>
      </c>
      <c r="D253" s="21">
        <v>590</v>
      </c>
      <c r="E253" s="21">
        <f>D253*C12-D253</f>
        <v>29.5</v>
      </c>
      <c r="F253" s="21">
        <f t="shared" si="21"/>
        <v>619.5</v>
      </c>
    </row>
    <row r="254" spans="1:6" x14ac:dyDescent="0.2">
      <c r="A254" s="119">
        <v>42901</v>
      </c>
      <c r="B254" t="s">
        <v>3357</v>
      </c>
      <c r="C254" s="20" t="s">
        <v>1023</v>
      </c>
      <c r="D254" s="21">
        <v>135</v>
      </c>
      <c r="E254" s="21">
        <f>D254*C12-D254</f>
        <v>6.75</v>
      </c>
      <c r="F254" s="21">
        <f t="shared" si="21"/>
        <v>141.75</v>
      </c>
    </row>
    <row r="255" spans="1:6" x14ac:dyDescent="0.2">
      <c r="A255" s="119">
        <v>42902</v>
      </c>
      <c r="B255" t="s">
        <v>2593</v>
      </c>
      <c r="C255" s="20" t="s">
        <v>104</v>
      </c>
      <c r="D255" s="21">
        <v>381</v>
      </c>
      <c r="E255" s="21">
        <f>D255*C12-D255</f>
        <v>19.050000000000011</v>
      </c>
      <c r="F255" s="21">
        <f t="shared" si="21"/>
        <v>400.05</v>
      </c>
    </row>
    <row r="256" spans="1:6" x14ac:dyDescent="0.2">
      <c r="A256" s="120">
        <v>42905</v>
      </c>
      <c r="B256" t="s">
        <v>3103</v>
      </c>
      <c r="C256" s="20" t="s">
        <v>104</v>
      </c>
      <c r="D256" s="21">
        <v>503</v>
      </c>
      <c r="E256" s="21">
        <f>D256*C12-D256</f>
        <v>25.149999999999977</v>
      </c>
      <c r="F256" s="21">
        <f t="shared" si="21"/>
        <v>528.15</v>
      </c>
    </row>
    <row r="257" spans="1:6" x14ac:dyDescent="0.2">
      <c r="A257" s="120">
        <v>42908</v>
      </c>
      <c r="B257" t="s">
        <v>2443</v>
      </c>
      <c r="C257" s="20" t="s">
        <v>104</v>
      </c>
      <c r="D257" s="21">
        <v>590</v>
      </c>
      <c r="E257" s="21">
        <f>D257*C12-D257</f>
        <v>29.5</v>
      </c>
      <c r="F257" s="21">
        <f t="shared" si="21"/>
        <v>619.5</v>
      </c>
    </row>
    <row r="258" spans="1:6" x14ac:dyDescent="0.2">
      <c r="A258" s="120">
        <v>42909</v>
      </c>
      <c r="B258" t="s">
        <v>2593</v>
      </c>
      <c r="C258" s="20" t="s">
        <v>104</v>
      </c>
      <c r="D258" s="21">
        <v>381</v>
      </c>
      <c r="E258" s="21">
        <f>D258*C12-D258</f>
        <v>19.050000000000011</v>
      </c>
      <c r="F258" s="21">
        <f t="shared" si="21"/>
        <v>400.05</v>
      </c>
    </row>
    <row r="259" spans="1:6" x14ac:dyDescent="0.2">
      <c r="A259" s="121">
        <v>42912</v>
      </c>
      <c r="B259" t="s">
        <v>3451</v>
      </c>
      <c r="C259" s="20" t="s">
        <v>1023</v>
      </c>
      <c r="D259" s="21">
        <v>498</v>
      </c>
      <c r="E259" s="21">
        <f>D259*C12-D259</f>
        <v>24.899999999999977</v>
      </c>
      <c r="F259" s="21">
        <f t="shared" ref="F259:F266" si="22">D259+E259</f>
        <v>522.9</v>
      </c>
    </row>
    <row r="260" spans="1:6" x14ac:dyDescent="0.2">
      <c r="A260" s="121">
        <v>42914</v>
      </c>
      <c r="B260" t="s">
        <v>3452</v>
      </c>
      <c r="C260" s="20" t="s">
        <v>1023</v>
      </c>
      <c r="D260" s="21">
        <v>602</v>
      </c>
      <c r="E260" s="21">
        <f>D260*C12-D260</f>
        <v>30.100000000000023</v>
      </c>
      <c r="F260" s="21">
        <f t="shared" si="22"/>
        <v>632.1</v>
      </c>
    </row>
    <row r="261" spans="1:6" x14ac:dyDescent="0.2">
      <c r="A261" s="55"/>
      <c r="B261" s="43" t="s">
        <v>3453</v>
      </c>
      <c r="C261" s="97"/>
      <c r="D261" s="98">
        <v>50.7</v>
      </c>
      <c r="F261" s="21">
        <f t="shared" si="22"/>
        <v>50.7</v>
      </c>
    </row>
    <row r="262" spans="1:6" x14ac:dyDescent="0.2">
      <c r="A262" s="121">
        <v>42915</v>
      </c>
      <c r="B262" t="s">
        <v>3454</v>
      </c>
      <c r="C262" s="20" t="s">
        <v>1023</v>
      </c>
      <c r="D262" s="21">
        <v>444</v>
      </c>
      <c r="E262" s="21">
        <f>D262*C12-D262</f>
        <v>22.200000000000045</v>
      </c>
      <c r="F262" s="21">
        <f t="shared" si="22"/>
        <v>466.20000000000005</v>
      </c>
    </row>
    <row r="263" spans="1:6" x14ac:dyDescent="0.2">
      <c r="A263" s="121">
        <v>42916</v>
      </c>
      <c r="B263" t="s">
        <v>2593</v>
      </c>
      <c r="C263" s="20" t="s">
        <v>104</v>
      </c>
      <c r="D263" s="21">
        <v>381</v>
      </c>
      <c r="E263" s="21">
        <f>D263*C12-D263</f>
        <v>19.050000000000011</v>
      </c>
      <c r="F263" s="21">
        <f t="shared" si="22"/>
        <v>400.05</v>
      </c>
    </row>
    <row r="264" spans="1:6" x14ac:dyDescent="0.2">
      <c r="A264" s="124">
        <v>42919</v>
      </c>
      <c r="B264" t="s">
        <v>3484</v>
      </c>
      <c r="C264" s="20" t="s">
        <v>104</v>
      </c>
      <c r="D264" s="21">
        <v>557</v>
      </c>
      <c r="E264" s="21">
        <f>D264*C12-D264</f>
        <v>27.850000000000023</v>
      </c>
      <c r="F264" s="21">
        <f t="shared" si="22"/>
        <v>584.85</v>
      </c>
    </row>
    <row r="265" spans="1:6" x14ac:dyDescent="0.2">
      <c r="A265" s="124">
        <v>42919</v>
      </c>
      <c r="B265" t="s">
        <v>3485</v>
      </c>
      <c r="C265" s="20" t="s">
        <v>1023</v>
      </c>
      <c r="D265" s="21">
        <v>75</v>
      </c>
      <c r="E265" s="21">
        <f>D265*C12-D265</f>
        <v>3.75</v>
      </c>
      <c r="F265" s="21">
        <f t="shared" si="22"/>
        <v>78.75</v>
      </c>
    </row>
    <row r="266" spans="1:6" x14ac:dyDescent="0.2">
      <c r="A266" s="124">
        <v>42922</v>
      </c>
      <c r="B266" t="s">
        <v>3486</v>
      </c>
      <c r="C266" s="20" t="s">
        <v>104</v>
      </c>
      <c r="D266" s="21">
        <v>590</v>
      </c>
      <c r="E266" s="21">
        <f>D266*C12-D266</f>
        <v>29.5</v>
      </c>
      <c r="F266" s="21">
        <f t="shared" si="22"/>
        <v>619.5</v>
      </c>
    </row>
    <row r="267" spans="1:6" x14ac:dyDescent="0.2">
      <c r="A267" s="124">
        <v>42923</v>
      </c>
      <c r="B267" t="s">
        <v>3487</v>
      </c>
      <c r="C267" s="20" t="s">
        <v>1023</v>
      </c>
      <c r="D267" s="21">
        <v>412</v>
      </c>
      <c r="E267" s="21">
        <f>D267*C12-D267</f>
        <v>20.600000000000023</v>
      </c>
      <c r="F267" s="21">
        <f>D267+E267</f>
        <v>432.6</v>
      </c>
    </row>
    <row r="268" spans="1:6" x14ac:dyDescent="0.2">
      <c r="A268" s="124">
        <v>42926</v>
      </c>
      <c r="B268" t="s">
        <v>3553</v>
      </c>
      <c r="C268" s="20" t="s">
        <v>1023</v>
      </c>
      <c r="D268" s="21">
        <v>358</v>
      </c>
      <c r="E268" s="21">
        <f>D268*C12-D268</f>
        <v>17.900000000000034</v>
      </c>
      <c r="F268" s="21">
        <f t="shared" ref="F268:F323" si="23">D268+E268</f>
        <v>375.90000000000003</v>
      </c>
    </row>
    <row r="269" spans="1:6" x14ac:dyDescent="0.2">
      <c r="A269" s="124">
        <v>42927</v>
      </c>
      <c r="B269" t="s">
        <v>3554</v>
      </c>
      <c r="C269" s="20" t="s">
        <v>1023</v>
      </c>
      <c r="D269" s="21">
        <v>125</v>
      </c>
      <c r="E269" s="21">
        <f>D269*C12-D269</f>
        <v>6.25</v>
      </c>
      <c r="F269" s="21">
        <f t="shared" si="23"/>
        <v>131.25</v>
      </c>
    </row>
    <row r="270" spans="1:6" x14ac:dyDescent="0.2">
      <c r="A270" s="124">
        <v>42928</v>
      </c>
      <c r="B270" t="s">
        <v>49</v>
      </c>
      <c r="C270" s="20" t="s">
        <v>1023</v>
      </c>
      <c r="D270" s="21">
        <v>299</v>
      </c>
      <c r="E270" s="21">
        <f>D270*C12-D270</f>
        <v>14.949999999999989</v>
      </c>
      <c r="F270" s="21">
        <f t="shared" si="23"/>
        <v>313.95</v>
      </c>
    </row>
    <row r="271" spans="1:6" x14ac:dyDescent="0.2">
      <c r="A271" s="124">
        <v>42928</v>
      </c>
      <c r="B271" t="s">
        <v>3555</v>
      </c>
      <c r="C271" s="20" t="s">
        <v>1023</v>
      </c>
      <c r="D271" s="21">
        <v>125</v>
      </c>
      <c r="E271" s="21">
        <f>D271*C12-D271</f>
        <v>6.25</v>
      </c>
      <c r="F271" s="21">
        <f t="shared" si="23"/>
        <v>131.25</v>
      </c>
    </row>
    <row r="272" spans="1:6" x14ac:dyDescent="0.2">
      <c r="A272" s="124">
        <v>42929</v>
      </c>
      <c r="B272" t="s">
        <v>2443</v>
      </c>
      <c r="C272" s="20" t="s">
        <v>1023</v>
      </c>
      <c r="D272" s="21">
        <v>498</v>
      </c>
      <c r="E272" s="21">
        <f>D272*C12-D272</f>
        <v>24.899999999999977</v>
      </c>
      <c r="F272" s="21">
        <f t="shared" si="23"/>
        <v>522.9</v>
      </c>
    </row>
    <row r="273" spans="1:6" x14ac:dyDescent="0.2">
      <c r="A273" s="124">
        <v>42930</v>
      </c>
      <c r="B273" t="s">
        <v>2920</v>
      </c>
      <c r="C273" s="20" t="s">
        <v>1023</v>
      </c>
      <c r="D273" s="21">
        <v>115</v>
      </c>
      <c r="E273" s="21">
        <f>D273*C12-D273</f>
        <v>5.75</v>
      </c>
      <c r="F273" s="21">
        <f t="shared" si="23"/>
        <v>120.75</v>
      </c>
    </row>
    <row r="274" spans="1:6" x14ac:dyDescent="0.2">
      <c r="A274" s="124">
        <v>42930</v>
      </c>
      <c r="B274" t="s">
        <v>3556</v>
      </c>
      <c r="C274" s="20" t="s">
        <v>1023</v>
      </c>
      <c r="D274" s="21">
        <v>358</v>
      </c>
      <c r="E274" s="21">
        <f>D274*C12-D274</f>
        <v>17.900000000000034</v>
      </c>
      <c r="F274" s="21">
        <f t="shared" si="23"/>
        <v>375.90000000000003</v>
      </c>
    </row>
    <row r="275" spans="1:6" x14ac:dyDescent="0.2">
      <c r="A275" s="124">
        <v>42933</v>
      </c>
      <c r="B275" t="s">
        <v>3103</v>
      </c>
      <c r="C275" s="20" t="s">
        <v>104</v>
      </c>
      <c r="D275" s="21">
        <v>503</v>
      </c>
      <c r="E275" s="21">
        <f>D275*C13-D275</f>
        <v>30.180000000000064</v>
      </c>
      <c r="F275" s="21">
        <f t="shared" si="23"/>
        <v>533.18000000000006</v>
      </c>
    </row>
    <row r="276" spans="1:6" x14ac:dyDescent="0.2">
      <c r="A276" s="124">
        <v>42933</v>
      </c>
      <c r="B276" t="s">
        <v>3557</v>
      </c>
      <c r="C276" s="20" t="s">
        <v>1023</v>
      </c>
      <c r="D276" s="21">
        <v>75</v>
      </c>
      <c r="E276" s="21">
        <f>D276*C13-D276</f>
        <v>4.5</v>
      </c>
      <c r="F276" s="21">
        <f t="shared" si="23"/>
        <v>79.5</v>
      </c>
    </row>
    <row r="277" spans="1:6" x14ac:dyDescent="0.2">
      <c r="A277" s="124">
        <v>42934</v>
      </c>
      <c r="B277" t="s">
        <v>2593</v>
      </c>
      <c r="C277" s="20" t="s">
        <v>1023</v>
      </c>
      <c r="D277" s="21">
        <v>299</v>
      </c>
      <c r="E277" s="21">
        <f>D277*C13-D277</f>
        <v>17.939999999999998</v>
      </c>
      <c r="F277" s="21">
        <f t="shared" si="23"/>
        <v>316.94</v>
      </c>
    </row>
    <row r="278" spans="1:6" x14ac:dyDescent="0.2">
      <c r="A278" s="124">
        <v>42934</v>
      </c>
      <c r="B278" t="s">
        <v>3558</v>
      </c>
      <c r="C278" s="20" t="s">
        <v>1023</v>
      </c>
      <c r="D278" s="21">
        <v>115</v>
      </c>
      <c r="E278" s="21">
        <f>D278*C13-D278</f>
        <v>6.9000000000000057</v>
      </c>
      <c r="F278" s="21">
        <f t="shared" si="23"/>
        <v>121.9</v>
      </c>
    </row>
    <row r="279" spans="1:6" x14ac:dyDescent="0.2">
      <c r="A279" s="124">
        <v>42935</v>
      </c>
      <c r="B279" t="s">
        <v>2593</v>
      </c>
      <c r="C279" s="20" t="s">
        <v>104</v>
      </c>
      <c r="D279" s="21">
        <v>381</v>
      </c>
      <c r="E279" s="21">
        <f>D279*C13-D279</f>
        <v>22.860000000000014</v>
      </c>
      <c r="F279" s="21">
        <f t="shared" si="23"/>
        <v>403.86</v>
      </c>
    </row>
    <row r="280" spans="1:6" x14ac:dyDescent="0.2">
      <c r="A280" s="124">
        <v>42936</v>
      </c>
      <c r="B280" t="s">
        <v>3559</v>
      </c>
      <c r="C280" s="20" t="s">
        <v>1023</v>
      </c>
      <c r="D280" s="21">
        <v>145</v>
      </c>
      <c r="E280" s="21">
        <f>D280*C13-D280</f>
        <v>8.7000000000000171</v>
      </c>
      <c r="F280" s="21">
        <f t="shared" si="23"/>
        <v>153.70000000000002</v>
      </c>
    </row>
    <row r="281" spans="1:6" x14ac:dyDescent="0.2">
      <c r="A281" s="124">
        <v>42936</v>
      </c>
      <c r="B281" t="s">
        <v>3560</v>
      </c>
      <c r="C281" s="20" t="s">
        <v>1023</v>
      </c>
      <c r="D281" s="21">
        <v>85</v>
      </c>
      <c r="E281" s="21">
        <f>D281*C13-D281</f>
        <v>5.1000000000000085</v>
      </c>
      <c r="F281" s="21">
        <f t="shared" si="23"/>
        <v>90.100000000000009</v>
      </c>
    </row>
    <row r="282" spans="1:6" x14ac:dyDescent="0.2">
      <c r="A282" s="124">
        <v>42962</v>
      </c>
      <c r="B282" t="s">
        <v>3595</v>
      </c>
      <c r="C282" s="20" t="s">
        <v>1023</v>
      </c>
      <c r="D282" s="21">
        <v>75</v>
      </c>
      <c r="E282" s="21">
        <f>D282*C13-D282</f>
        <v>4.5</v>
      </c>
      <c r="F282" s="21">
        <f t="shared" si="23"/>
        <v>79.5</v>
      </c>
    </row>
    <row r="283" spans="1:6" x14ac:dyDescent="0.2">
      <c r="A283" s="124">
        <v>42964</v>
      </c>
      <c r="B283" t="s">
        <v>3596</v>
      </c>
      <c r="C283" s="20" t="s">
        <v>1023</v>
      </c>
      <c r="D283" s="21">
        <v>421</v>
      </c>
      <c r="E283" s="21">
        <f>D283*C13-D283</f>
        <v>25.260000000000048</v>
      </c>
      <c r="F283" s="21">
        <f t="shared" si="23"/>
        <v>446.26000000000005</v>
      </c>
    </row>
    <row r="284" spans="1:6" x14ac:dyDescent="0.2">
      <c r="A284" s="124">
        <v>42969</v>
      </c>
      <c r="B284" t="s">
        <v>3616</v>
      </c>
      <c r="C284" s="20" t="s">
        <v>104</v>
      </c>
      <c r="D284" s="21">
        <v>840.4</v>
      </c>
      <c r="E284" s="21">
        <f>D284*C13-D284</f>
        <v>50.424000000000092</v>
      </c>
      <c r="F284" s="21">
        <f t="shared" si="23"/>
        <v>890.82400000000007</v>
      </c>
    </row>
    <row r="285" spans="1:6" x14ac:dyDescent="0.2">
      <c r="A285" s="55"/>
      <c r="B285" s="43" t="s">
        <v>3453</v>
      </c>
      <c r="D285" s="21">
        <v>105.52</v>
      </c>
      <c r="F285" s="21"/>
    </row>
    <row r="286" spans="1:6" x14ac:dyDescent="0.2">
      <c r="A286" s="124">
        <v>42977</v>
      </c>
      <c r="B286" t="s">
        <v>3656</v>
      </c>
      <c r="C286" s="20" t="s">
        <v>1023</v>
      </c>
      <c r="D286" s="21">
        <v>421</v>
      </c>
      <c r="E286" s="21">
        <f>D286*C13-D286</f>
        <v>25.260000000000048</v>
      </c>
      <c r="F286" s="21">
        <f t="shared" si="23"/>
        <v>446.26000000000005</v>
      </c>
    </row>
    <row r="287" spans="1:6" x14ac:dyDescent="0.2">
      <c r="A287" s="22" t="s">
        <v>3657</v>
      </c>
      <c r="B287" t="s">
        <v>3658</v>
      </c>
      <c r="C287" s="20" t="s">
        <v>104</v>
      </c>
      <c r="D287" s="21">
        <v>381</v>
      </c>
      <c r="E287" s="21">
        <f>D287*C13-D287</f>
        <v>22.860000000000014</v>
      </c>
      <c r="F287" s="21">
        <f t="shared" si="23"/>
        <v>403.86</v>
      </c>
    </row>
    <row r="288" spans="1:6" x14ac:dyDescent="0.2">
      <c r="A288" s="124">
        <v>42979</v>
      </c>
      <c r="B288" t="s">
        <v>3659</v>
      </c>
      <c r="C288" s="20" t="s">
        <v>1023</v>
      </c>
      <c r="D288" s="21">
        <v>54.12</v>
      </c>
      <c r="E288" s="21">
        <f>D288*C13-D288</f>
        <v>3.2471999999999994</v>
      </c>
      <c r="F288" s="21">
        <f t="shared" si="23"/>
        <v>57.367199999999997</v>
      </c>
    </row>
    <row r="289" spans="1:6" x14ac:dyDescent="0.2">
      <c r="A289" s="124">
        <v>42982</v>
      </c>
      <c r="B289" t="s">
        <v>3701</v>
      </c>
      <c r="C289" s="20" t="s">
        <v>104</v>
      </c>
      <c r="D289" s="21">
        <v>503</v>
      </c>
      <c r="E289" s="21">
        <f>D289*C13-D289</f>
        <v>30.180000000000064</v>
      </c>
      <c r="F289" s="21">
        <f t="shared" si="23"/>
        <v>533.18000000000006</v>
      </c>
    </row>
    <row r="290" spans="1:6" x14ac:dyDescent="0.2">
      <c r="A290" s="124">
        <v>42984</v>
      </c>
      <c r="B290" t="s">
        <v>2593</v>
      </c>
      <c r="C290" s="20" t="s">
        <v>1023</v>
      </c>
      <c r="D290" s="21">
        <v>299</v>
      </c>
      <c r="E290" s="21">
        <f>D290*C13-D290</f>
        <v>17.939999999999998</v>
      </c>
      <c r="F290" s="21">
        <f t="shared" si="23"/>
        <v>316.94</v>
      </c>
    </row>
    <row r="291" spans="1:6" x14ac:dyDescent="0.2">
      <c r="A291" s="52">
        <v>42985</v>
      </c>
      <c r="B291" s="43" t="s">
        <v>3703</v>
      </c>
      <c r="D291" s="21">
        <v>67.52</v>
      </c>
      <c r="E291" s="21"/>
      <c r="F291" s="21"/>
    </row>
    <row r="292" spans="1:6" x14ac:dyDescent="0.2">
      <c r="A292" s="124">
        <v>42985</v>
      </c>
      <c r="B292" t="s">
        <v>3702</v>
      </c>
      <c r="C292" s="20" t="s">
        <v>104</v>
      </c>
      <c r="D292" s="21">
        <v>905.4</v>
      </c>
      <c r="E292" s="21">
        <f>D292*C13-D292</f>
        <v>54.324000000000069</v>
      </c>
      <c r="F292" s="21">
        <f t="shared" si="23"/>
        <v>959.72400000000005</v>
      </c>
    </row>
    <row r="293" spans="1:6" x14ac:dyDescent="0.2">
      <c r="A293" s="124">
        <v>42986</v>
      </c>
      <c r="B293" t="s">
        <v>3284</v>
      </c>
      <c r="C293" s="20" t="s">
        <v>104</v>
      </c>
      <c r="D293" s="21">
        <v>503</v>
      </c>
      <c r="E293" s="21">
        <f>D293*C13-D293</f>
        <v>30.180000000000064</v>
      </c>
      <c r="F293" s="21">
        <f t="shared" si="23"/>
        <v>533.18000000000006</v>
      </c>
    </row>
    <row r="294" spans="1:6" x14ac:dyDescent="0.2">
      <c r="A294" s="124">
        <v>42986</v>
      </c>
      <c r="B294" t="s">
        <v>3658</v>
      </c>
      <c r="C294" s="20" t="s">
        <v>104</v>
      </c>
      <c r="D294" s="21">
        <v>381</v>
      </c>
      <c r="E294" s="21">
        <f>D294*C13-D294</f>
        <v>22.860000000000014</v>
      </c>
      <c r="F294" s="21">
        <f t="shared" si="23"/>
        <v>403.86</v>
      </c>
    </row>
    <row r="295" spans="1:6" x14ac:dyDescent="0.2">
      <c r="A295" s="124">
        <v>42992</v>
      </c>
      <c r="B295" t="s">
        <v>3596</v>
      </c>
      <c r="C295" s="20" t="s">
        <v>1023</v>
      </c>
      <c r="D295" s="21">
        <v>75</v>
      </c>
      <c r="E295" s="21">
        <f>D295*C13-D295</f>
        <v>4.5</v>
      </c>
      <c r="F295" s="21">
        <f t="shared" si="23"/>
        <v>79.5</v>
      </c>
    </row>
    <row r="296" spans="1:6" x14ac:dyDescent="0.2">
      <c r="A296" s="124">
        <v>42992</v>
      </c>
      <c r="B296" t="s">
        <v>1476</v>
      </c>
      <c r="C296" s="20" t="s">
        <v>1023</v>
      </c>
      <c r="D296" s="21">
        <v>498</v>
      </c>
      <c r="E296" s="21">
        <f>D296*C13-D296</f>
        <v>29.879999999999995</v>
      </c>
      <c r="F296" s="21">
        <f t="shared" si="23"/>
        <v>527.88</v>
      </c>
    </row>
    <row r="297" spans="1:6" x14ac:dyDescent="0.2">
      <c r="A297" s="124">
        <v>42993</v>
      </c>
      <c r="B297" t="s">
        <v>2593</v>
      </c>
      <c r="C297" s="20" t="s">
        <v>104</v>
      </c>
      <c r="D297" s="21">
        <v>381</v>
      </c>
      <c r="E297" s="21">
        <f>D297*C13-D297</f>
        <v>22.860000000000014</v>
      </c>
      <c r="F297" s="21">
        <f t="shared" si="23"/>
        <v>403.86</v>
      </c>
    </row>
    <row r="298" spans="1:6" x14ac:dyDescent="0.2">
      <c r="A298" s="124">
        <v>42997</v>
      </c>
      <c r="B298" t="s">
        <v>3807</v>
      </c>
      <c r="C298" s="20" t="s">
        <v>1023</v>
      </c>
      <c r="D298" s="21">
        <v>475</v>
      </c>
      <c r="E298" s="21">
        <f>D298*C14-D298</f>
        <v>33.250000000000057</v>
      </c>
      <c r="F298" s="21">
        <f t="shared" si="23"/>
        <v>508.25000000000006</v>
      </c>
    </row>
    <row r="299" spans="1:6" x14ac:dyDescent="0.2">
      <c r="A299" s="124">
        <v>42998</v>
      </c>
      <c r="B299" t="s">
        <v>2920</v>
      </c>
      <c r="C299" s="20" t="s">
        <v>1023</v>
      </c>
      <c r="D299" s="21">
        <v>135</v>
      </c>
      <c r="E299" s="21">
        <f>D299*C14-D299</f>
        <v>9.4500000000000171</v>
      </c>
      <c r="F299" s="21">
        <f t="shared" si="23"/>
        <v>144.45000000000002</v>
      </c>
    </row>
    <row r="300" spans="1:6" x14ac:dyDescent="0.2">
      <c r="A300" s="124">
        <v>42998</v>
      </c>
      <c r="B300" t="s">
        <v>3808</v>
      </c>
      <c r="C300" s="20" t="s">
        <v>1023</v>
      </c>
      <c r="D300" s="21">
        <v>100</v>
      </c>
      <c r="E300" s="21">
        <f>D300*C14-D300</f>
        <v>7</v>
      </c>
      <c r="F300" s="21">
        <f t="shared" si="23"/>
        <v>107</v>
      </c>
    </row>
    <row r="301" spans="1:6" x14ac:dyDescent="0.2">
      <c r="A301" s="124">
        <v>42999</v>
      </c>
      <c r="B301" t="s">
        <v>3809</v>
      </c>
      <c r="C301" s="20" t="s">
        <v>1023</v>
      </c>
      <c r="D301" s="21">
        <v>148</v>
      </c>
      <c r="E301" s="21">
        <f>D301*C14-D301</f>
        <v>10.360000000000014</v>
      </c>
      <c r="F301" s="21">
        <f t="shared" si="23"/>
        <v>158.36000000000001</v>
      </c>
    </row>
    <row r="302" spans="1:6" x14ac:dyDescent="0.2">
      <c r="A302" s="124">
        <v>42999</v>
      </c>
      <c r="B302" t="s">
        <v>3810</v>
      </c>
      <c r="C302" s="20" t="s">
        <v>1023</v>
      </c>
      <c r="D302" s="21">
        <v>503</v>
      </c>
      <c r="E302" s="21">
        <f>D302*C14-D302</f>
        <v>35.210000000000036</v>
      </c>
      <c r="F302" s="21">
        <f t="shared" si="23"/>
        <v>538.21</v>
      </c>
    </row>
    <row r="303" spans="1:6" x14ac:dyDescent="0.2">
      <c r="A303" s="124">
        <v>43000</v>
      </c>
      <c r="B303" t="s">
        <v>3811</v>
      </c>
      <c r="C303" s="20" t="s">
        <v>104</v>
      </c>
      <c r="D303" s="21">
        <v>489</v>
      </c>
      <c r="E303" s="21">
        <f>D303*C14-D303</f>
        <v>34.230000000000018</v>
      </c>
      <c r="F303" s="21">
        <f>D302+E302</f>
        <v>538.21</v>
      </c>
    </row>
    <row r="304" spans="1:6" x14ac:dyDescent="0.2">
      <c r="A304" s="124">
        <v>43004</v>
      </c>
      <c r="B304" t="s">
        <v>2593</v>
      </c>
      <c r="C304" s="20" t="s">
        <v>1023</v>
      </c>
      <c r="D304" s="21">
        <v>125</v>
      </c>
      <c r="E304" s="21">
        <f>D304*C14-D304</f>
        <v>8.75</v>
      </c>
      <c r="F304" s="21">
        <f t="shared" si="23"/>
        <v>133.75</v>
      </c>
    </row>
    <row r="305" spans="1:6" x14ac:dyDescent="0.2">
      <c r="A305" s="124">
        <v>43005</v>
      </c>
      <c r="B305" t="s">
        <v>3356</v>
      </c>
      <c r="C305" s="20" t="s">
        <v>1023</v>
      </c>
      <c r="D305" s="21">
        <v>250</v>
      </c>
      <c r="E305" s="21">
        <f>D305*C14-D305</f>
        <v>17.5</v>
      </c>
      <c r="F305" s="21">
        <f t="shared" si="23"/>
        <v>267.5</v>
      </c>
    </row>
    <row r="306" spans="1:6" x14ac:dyDescent="0.2">
      <c r="A306" s="124">
        <v>43006</v>
      </c>
      <c r="B306" t="s">
        <v>2593</v>
      </c>
      <c r="C306" s="20" t="s">
        <v>104</v>
      </c>
      <c r="D306" s="21">
        <v>381</v>
      </c>
      <c r="E306" s="21">
        <f>D306*C14-D306</f>
        <v>26.670000000000016</v>
      </c>
      <c r="F306" s="21">
        <f t="shared" si="23"/>
        <v>407.67</v>
      </c>
    </row>
    <row r="307" spans="1:6" x14ac:dyDescent="0.2">
      <c r="A307" s="124">
        <v>43010</v>
      </c>
      <c r="B307" t="s">
        <v>2922</v>
      </c>
      <c r="C307" s="20" t="s">
        <v>1023</v>
      </c>
      <c r="D307" s="21">
        <v>512.64</v>
      </c>
      <c r="E307" s="21">
        <f>D307*C14-D307</f>
        <v>35.884800000000041</v>
      </c>
      <c r="F307" s="21">
        <f t="shared" si="23"/>
        <v>548.52480000000003</v>
      </c>
    </row>
    <row r="308" spans="1:6" x14ac:dyDescent="0.2">
      <c r="A308" s="124">
        <v>43013</v>
      </c>
      <c r="B308" t="s">
        <v>3884</v>
      </c>
      <c r="C308" s="20" t="s">
        <v>104</v>
      </c>
      <c r="D308" s="21">
        <v>435</v>
      </c>
      <c r="E308" s="21">
        <f>D308*C14-D308</f>
        <v>30.450000000000045</v>
      </c>
      <c r="F308" s="21">
        <f t="shared" si="23"/>
        <v>465.45000000000005</v>
      </c>
    </row>
    <row r="309" spans="1:6" x14ac:dyDescent="0.2">
      <c r="A309" s="124">
        <v>43014</v>
      </c>
      <c r="B309" t="s">
        <v>3454</v>
      </c>
      <c r="C309" s="20" t="s">
        <v>1023</v>
      </c>
      <c r="D309" s="21">
        <v>75</v>
      </c>
      <c r="E309" s="21">
        <f>D309*C14-D309</f>
        <v>5.25</v>
      </c>
      <c r="F309" s="21">
        <f t="shared" si="23"/>
        <v>80.25</v>
      </c>
    </row>
    <row r="310" spans="1:6" x14ac:dyDescent="0.2">
      <c r="A310" s="124">
        <v>43017</v>
      </c>
      <c r="B310" t="s">
        <v>3899</v>
      </c>
      <c r="C310" s="20" t="s">
        <v>1023</v>
      </c>
      <c r="D310" s="21">
        <v>125</v>
      </c>
      <c r="E310" s="21">
        <f>D310*C14-D310</f>
        <v>8.75</v>
      </c>
      <c r="F310" s="21">
        <f t="shared" si="23"/>
        <v>133.75</v>
      </c>
    </row>
    <row r="311" spans="1:6" x14ac:dyDescent="0.2">
      <c r="A311" s="124">
        <v>43019</v>
      </c>
      <c r="B311" t="s">
        <v>3103</v>
      </c>
      <c r="C311" s="20" t="s">
        <v>104</v>
      </c>
      <c r="D311" s="21">
        <v>503</v>
      </c>
      <c r="E311" s="21">
        <f>D311*C14-D311</f>
        <v>35.210000000000036</v>
      </c>
      <c r="F311" s="21">
        <f t="shared" si="23"/>
        <v>538.21</v>
      </c>
    </row>
    <row r="312" spans="1:6" x14ac:dyDescent="0.2">
      <c r="A312" s="124">
        <v>43020</v>
      </c>
      <c r="B312" t="s">
        <v>3900</v>
      </c>
      <c r="C312" s="20" t="s">
        <v>1023</v>
      </c>
      <c r="D312" s="21">
        <v>125</v>
      </c>
      <c r="E312" s="21">
        <f>D312*C14-D312</f>
        <v>8.75</v>
      </c>
      <c r="F312" s="21">
        <f t="shared" si="23"/>
        <v>133.75</v>
      </c>
    </row>
    <row r="313" spans="1:6" x14ac:dyDescent="0.2">
      <c r="A313" s="124">
        <v>43020</v>
      </c>
      <c r="B313" t="s">
        <v>3904</v>
      </c>
      <c r="C313" s="20" t="s">
        <v>1023</v>
      </c>
      <c r="D313" s="21">
        <v>737</v>
      </c>
      <c r="E313" s="21">
        <f>D313*C14-D313</f>
        <v>51.590000000000032</v>
      </c>
      <c r="F313" s="21">
        <f t="shared" si="23"/>
        <v>788.59</v>
      </c>
    </row>
    <row r="314" spans="1:6" x14ac:dyDescent="0.2">
      <c r="A314" s="52"/>
      <c r="B314" s="43" t="s">
        <v>3901</v>
      </c>
      <c r="D314" s="21">
        <v>67.17</v>
      </c>
      <c r="E314" s="21">
        <f>D314*C14-D314</f>
        <v>4.7019000000000091</v>
      </c>
      <c r="F314" s="21">
        <f t="shared" si="23"/>
        <v>71.871900000000011</v>
      </c>
    </row>
    <row r="315" spans="1:6" x14ac:dyDescent="0.2">
      <c r="A315" s="124">
        <v>43020</v>
      </c>
      <c r="B315" t="s">
        <v>3902</v>
      </c>
      <c r="C315" s="20" t="s">
        <v>1023</v>
      </c>
      <c r="D315" s="21">
        <v>200</v>
      </c>
      <c r="E315" s="21">
        <f>D315*C14-D315</f>
        <v>14</v>
      </c>
      <c r="F315" s="21">
        <f t="shared" si="23"/>
        <v>214</v>
      </c>
    </row>
    <row r="316" spans="1:6" x14ac:dyDescent="0.2">
      <c r="A316" s="124">
        <v>43021</v>
      </c>
      <c r="B316" t="s">
        <v>3903</v>
      </c>
      <c r="C316" s="20" t="s">
        <v>104</v>
      </c>
      <c r="D316" s="21">
        <v>548</v>
      </c>
      <c r="E316" s="21">
        <f>D316*C14-D316</f>
        <v>38.360000000000014</v>
      </c>
      <c r="F316" s="21">
        <f t="shared" si="23"/>
        <v>586.36</v>
      </c>
    </row>
    <row r="317" spans="1:6" x14ac:dyDescent="0.2">
      <c r="A317" s="124">
        <v>43021</v>
      </c>
      <c r="B317" t="s">
        <v>1476</v>
      </c>
      <c r="C317" s="20" t="s">
        <v>1023</v>
      </c>
      <c r="D317" s="21">
        <v>498</v>
      </c>
      <c r="E317" s="21">
        <f>D317*C14-D317</f>
        <v>34.860000000000014</v>
      </c>
      <c r="F317" s="21">
        <f t="shared" si="23"/>
        <v>532.86</v>
      </c>
    </row>
    <row r="318" spans="1:6" x14ac:dyDescent="0.2">
      <c r="A318" s="124">
        <v>43024</v>
      </c>
      <c r="B318" t="s">
        <v>3067</v>
      </c>
      <c r="C318" s="20" t="s">
        <v>104</v>
      </c>
      <c r="D318" s="21">
        <v>557</v>
      </c>
      <c r="E318" s="21">
        <f>D318*C14-D318</f>
        <v>38.990000000000009</v>
      </c>
      <c r="F318" s="21">
        <f t="shared" si="23"/>
        <v>595.99</v>
      </c>
    </row>
    <row r="319" spans="1:6" x14ac:dyDescent="0.2">
      <c r="A319" s="124">
        <v>43025</v>
      </c>
      <c r="B319" t="s">
        <v>3899</v>
      </c>
      <c r="C319" s="20" t="s">
        <v>1023</v>
      </c>
      <c r="D319" s="21">
        <v>100</v>
      </c>
      <c r="E319" s="21">
        <f>D319*C14-D319</f>
        <v>7</v>
      </c>
      <c r="F319" s="21">
        <f t="shared" si="23"/>
        <v>107</v>
      </c>
    </row>
    <row r="320" spans="1:6" x14ac:dyDescent="0.2">
      <c r="A320" s="124">
        <v>43027</v>
      </c>
      <c r="B320" t="s">
        <v>3942</v>
      </c>
      <c r="C320" s="20" t="s">
        <v>1023</v>
      </c>
      <c r="D320" s="21">
        <v>150</v>
      </c>
      <c r="E320" s="21">
        <f>D320*C14-D320</f>
        <v>10.5</v>
      </c>
      <c r="F320" s="21">
        <f t="shared" si="23"/>
        <v>160.5</v>
      </c>
    </row>
    <row r="321" spans="1:9" x14ac:dyDescent="0.2">
      <c r="A321" s="124">
        <v>43028</v>
      </c>
      <c r="B321" t="s">
        <v>2593</v>
      </c>
      <c r="C321" s="20" t="s">
        <v>104</v>
      </c>
      <c r="D321" s="21">
        <v>381</v>
      </c>
      <c r="E321" s="21">
        <f>D321*C14-D321</f>
        <v>26.670000000000016</v>
      </c>
      <c r="F321" s="21">
        <f t="shared" si="23"/>
        <v>407.67</v>
      </c>
    </row>
    <row r="322" spans="1:9" x14ac:dyDescent="0.2">
      <c r="A322" s="124">
        <v>43031</v>
      </c>
      <c r="B322" t="s">
        <v>3356</v>
      </c>
      <c r="C322" s="20" t="s">
        <v>1023</v>
      </c>
      <c r="D322" s="21">
        <v>85</v>
      </c>
      <c r="E322" s="21">
        <f>D322*C14-D322</f>
        <v>5.9500000000000028</v>
      </c>
      <c r="F322" s="21">
        <f t="shared" si="23"/>
        <v>90.95</v>
      </c>
      <c r="I322">
        <v>1</v>
      </c>
    </row>
    <row r="323" spans="1:9" x14ac:dyDescent="0.2">
      <c r="A323" s="124">
        <v>43032</v>
      </c>
      <c r="B323" t="s">
        <v>3103</v>
      </c>
      <c r="C323" s="20" t="s">
        <v>1023</v>
      </c>
      <c r="D323" s="21">
        <v>421</v>
      </c>
      <c r="E323" s="21">
        <f>D323*C14-D323</f>
        <v>29.470000000000027</v>
      </c>
      <c r="F323" s="21">
        <f t="shared" si="23"/>
        <v>450.47</v>
      </c>
    </row>
    <row r="324" spans="1:9" x14ac:dyDescent="0.2">
      <c r="A324" s="124">
        <v>43035</v>
      </c>
      <c r="B324" t="s">
        <v>2593</v>
      </c>
      <c r="C324" s="20" t="s">
        <v>104</v>
      </c>
      <c r="D324" s="21">
        <v>381</v>
      </c>
      <c r="E324" s="21">
        <f>D324*C14-D324</f>
        <v>26.670000000000016</v>
      </c>
      <c r="F324" s="21">
        <f t="shared" ref="F324:F388" si="24">D324+E324</f>
        <v>407.67</v>
      </c>
    </row>
    <row r="325" spans="1:9" x14ac:dyDescent="0.2">
      <c r="A325" s="124">
        <v>43035</v>
      </c>
      <c r="B325" t="s">
        <v>4012</v>
      </c>
      <c r="C325" s="20" t="s">
        <v>1023</v>
      </c>
      <c r="D325" s="21">
        <v>250</v>
      </c>
      <c r="E325" s="21">
        <f>D325*C14-D325</f>
        <v>17.5</v>
      </c>
      <c r="F325" s="21">
        <f t="shared" si="24"/>
        <v>267.5</v>
      </c>
    </row>
    <row r="326" spans="1:9" x14ac:dyDescent="0.2">
      <c r="A326" s="124">
        <v>43041</v>
      </c>
      <c r="B326" t="s">
        <v>4013</v>
      </c>
      <c r="C326" s="20" t="s">
        <v>104</v>
      </c>
      <c r="D326" s="21">
        <v>670</v>
      </c>
      <c r="E326" s="21">
        <f>D326*C14-D326</f>
        <v>46.900000000000091</v>
      </c>
      <c r="F326" s="21">
        <f t="shared" si="24"/>
        <v>716.90000000000009</v>
      </c>
    </row>
    <row r="327" spans="1:9" x14ac:dyDescent="0.2">
      <c r="A327" s="124">
        <v>43042</v>
      </c>
      <c r="B327" t="s">
        <v>1600</v>
      </c>
      <c r="C327" s="20" t="s">
        <v>104</v>
      </c>
      <c r="D327" s="21">
        <v>435</v>
      </c>
      <c r="E327" s="21">
        <f>D327*C14-D327</f>
        <v>30.450000000000045</v>
      </c>
      <c r="F327" s="21">
        <f t="shared" si="24"/>
        <v>465.45000000000005</v>
      </c>
    </row>
    <row r="328" spans="1:9" x14ac:dyDescent="0.2">
      <c r="A328" s="124">
        <v>43048</v>
      </c>
      <c r="B328" t="s">
        <v>1476</v>
      </c>
      <c r="C328" s="20" t="s">
        <v>104</v>
      </c>
      <c r="D328" s="21">
        <v>590</v>
      </c>
      <c r="E328" s="21">
        <f>D328*C14-D328</f>
        <v>41.300000000000068</v>
      </c>
      <c r="F328" s="21">
        <f t="shared" si="24"/>
        <v>631.30000000000007</v>
      </c>
    </row>
    <row r="329" spans="1:9" x14ac:dyDescent="0.2">
      <c r="A329" s="124">
        <v>43049</v>
      </c>
      <c r="B329" t="s">
        <v>4051</v>
      </c>
      <c r="C329" s="20" t="s">
        <v>104</v>
      </c>
      <c r="D329" s="21">
        <v>435</v>
      </c>
      <c r="E329" s="21">
        <f>D329*C14-D329</f>
        <v>30.450000000000045</v>
      </c>
      <c r="F329" s="21">
        <f t="shared" si="24"/>
        <v>465.45000000000005</v>
      </c>
    </row>
    <row r="330" spans="1:9" x14ac:dyDescent="0.2">
      <c r="A330" s="124">
        <v>43052</v>
      </c>
      <c r="B330" t="s">
        <v>4088</v>
      </c>
      <c r="C330" s="20" t="s">
        <v>1023</v>
      </c>
      <c r="D330" s="21">
        <v>85</v>
      </c>
      <c r="E330" s="21">
        <f>D330*C14-D330</f>
        <v>5.9500000000000028</v>
      </c>
      <c r="F330" s="21">
        <f t="shared" si="24"/>
        <v>90.95</v>
      </c>
    </row>
    <row r="331" spans="1:9" x14ac:dyDescent="0.2">
      <c r="A331" s="124">
        <v>43055</v>
      </c>
      <c r="B331" t="s">
        <v>3658</v>
      </c>
      <c r="C331" s="20" t="s">
        <v>104</v>
      </c>
      <c r="D331" s="21">
        <v>381</v>
      </c>
      <c r="E331" s="21">
        <f>D331*C14-D331</f>
        <v>26.670000000000016</v>
      </c>
      <c r="F331" s="21">
        <f t="shared" si="24"/>
        <v>407.67</v>
      </c>
    </row>
    <row r="332" spans="1:9" x14ac:dyDescent="0.2">
      <c r="A332" s="124">
        <v>43055</v>
      </c>
      <c r="B332" t="s">
        <v>3596</v>
      </c>
      <c r="C332" s="20" t="s">
        <v>104</v>
      </c>
      <c r="D332" s="21">
        <v>503</v>
      </c>
      <c r="E332" s="21">
        <f>D332*C14-D332</f>
        <v>35.210000000000036</v>
      </c>
      <c r="F332" s="21">
        <f t="shared" si="24"/>
        <v>538.21</v>
      </c>
    </row>
    <row r="333" spans="1:9" x14ac:dyDescent="0.2">
      <c r="A333" s="124">
        <v>43056</v>
      </c>
      <c r="B333" t="s">
        <v>1600</v>
      </c>
      <c r="C333" s="20" t="s">
        <v>104</v>
      </c>
      <c r="D333" s="21">
        <v>435</v>
      </c>
      <c r="E333" s="21">
        <f>D333*C14-D333</f>
        <v>30.450000000000045</v>
      </c>
      <c r="F333" s="21">
        <f t="shared" si="24"/>
        <v>465.45000000000005</v>
      </c>
    </row>
    <row r="334" spans="1:9" x14ac:dyDescent="0.2">
      <c r="A334" s="124">
        <v>43059</v>
      </c>
      <c r="B334" t="s">
        <v>4113</v>
      </c>
      <c r="C334" s="20" t="s">
        <v>1023</v>
      </c>
      <c r="D334" s="21">
        <v>115</v>
      </c>
      <c r="E334" s="21">
        <f>D334*C14-D334</f>
        <v>8.0500000000000114</v>
      </c>
      <c r="F334" s="21">
        <f t="shared" si="24"/>
        <v>123.05000000000001</v>
      </c>
    </row>
    <row r="335" spans="1:9" x14ac:dyDescent="0.2">
      <c r="A335" s="124">
        <v>43062</v>
      </c>
      <c r="B335" t="s">
        <v>3596</v>
      </c>
      <c r="C335" s="20" t="s">
        <v>1023</v>
      </c>
      <c r="D335" s="21">
        <v>421</v>
      </c>
      <c r="E335" s="21">
        <f>D335*C14-D335</f>
        <v>29.470000000000027</v>
      </c>
      <c r="F335" s="21">
        <f t="shared" si="24"/>
        <v>450.47</v>
      </c>
    </row>
    <row r="336" spans="1:9" x14ac:dyDescent="0.2">
      <c r="A336" s="124">
        <v>43063</v>
      </c>
      <c r="B336" t="s">
        <v>4114</v>
      </c>
      <c r="C336" s="20" t="s">
        <v>104</v>
      </c>
      <c r="D336" s="21">
        <v>440</v>
      </c>
      <c r="E336" s="21">
        <f>D336*C14-D336</f>
        <v>30.800000000000011</v>
      </c>
      <c r="F336" s="21">
        <f t="shared" si="24"/>
        <v>470.8</v>
      </c>
    </row>
    <row r="337" spans="1:6" x14ac:dyDescent="0.2">
      <c r="A337" s="124">
        <v>43069</v>
      </c>
      <c r="B337" t="s">
        <v>3284</v>
      </c>
      <c r="C337" s="20" t="s">
        <v>104</v>
      </c>
      <c r="D337" s="21">
        <v>503</v>
      </c>
      <c r="E337" s="21">
        <f>D337*C13-D337</f>
        <v>30.180000000000064</v>
      </c>
      <c r="F337" s="21">
        <f t="shared" si="24"/>
        <v>533.18000000000006</v>
      </c>
    </row>
    <row r="338" spans="1:6" x14ac:dyDescent="0.2">
      <c r="A338" s="124">
        <v>43069</v>
      </c>
      <c r="B338" t="s">
        <v>4180</v>
      </c>
      <c r="C338" s="20" t="s">
        <v>1023</v>
      </c>
      <c r="D338" s="21">
        <v>115</v>
      </c>
      <c r="E338" s="21">
        <f>D338*C13-D338</f>
        <v>6.9000000000000057</v>
      </c>
      <c r="F338" s="21">
        <f t="shared" si="24"/>
        <v>121.9</v>
      </c>
    </row>
    <row r="339" spans="1:6" x14ac:dyDescent="0.2">
      <c r="A339" s="124">
        <v>43069</v>
      </c>
      <c r="B339" t="s">
        <v>4181</v>
      </c>
      <c r="C339" s="20" t="s">
        <v>1023</v>
      </c>
      <c r="D339" s="21">
        <v>503</v>
      </c>
      <c r="E339" s="21">
        <f>D339*C13-D339</f>
        <v>30.180000000000064</v>
      </c>
      <c r="F339" s="21">
        <f t="shared" si="24"/>
        <v>533.18000000000006</v>
      </c>
    </row>
    <row r="340" spans="1:6" x14ac:dyDescent="0.2">
      <c r="A340" s="124">
        <v>43070</v>
      </c>
      <c r="B340" t="s">
        <v>4182</v>
      </c>
      <c r="C340" s="20" t="s">
        <v>1023</v>
      </c>
      <c r="D340" s="21">
        <v>299</v>
      </c>
      <c r="E340" s="21">
        <f>D340*C13-D340</f>
        <v>17.939999999999998</v>
      </c>
      <c r="F340" s="21">
        <f t="shared" si="24"/>
        <v>316.94</v>
      </c>
    </row>
    <row r="341" spans="1:6" x14ac:dyDescent="0.2">
      <c r="A341" s="124">
        <v>43076</v>
      </c>
      <c r="B341" t="s">
        <v>1476</v>
      </c>
      <c r="C341" s="20" t="s">
        <v>104</v>
      </c>
      <c r="D341" s="21">
        <v>590</v>
      </c>
      <c r="E341" s="21">
        <f>D341*C13-D341</f>
        <v>35.399999999999977</v>
      </c>
      <c r="F341" s="21">
        <f t="shared" si="24"/>
        <v>625.4</v>
      </c>
    </row>
    <row r="342" spans="1:6" x14ac:dyDescent="0.2">
      <c r="A342" s="124">
        <v>43077</v>
      </c>
      <c r="B342" t="s">
        <v>3658</v>
      </c>
      <c r="C342" s="20" t="s">
        <v>104</v>
      </c>
      <c r="D342" s="21">
        <v>381</v>
      </c>
      <c r="E342" s="21">
        <f>D342*C13-D342</f>
        <v>22.860000000000014</v>
      </c>
      <c r="F342" s="21">
        <f t="shared" si="24"/>
        <v>403.86</v>
      </c>
    </row>
    <row r="343" spans="1:6" x14ac:dyDescent="0.2">
      <c r="A343" s="124">
        <v>43081</v>
      </c>
      <c r="B343" t="s">
        <v>3596</v>
      </c>
      <c r="C343" s="20" t="s">
        <v>104</v>
      </c>
      <c r="D343" s="21">
        <v>503</v>
      </c>
      <c r="E343" s="21">
        <f>D343*C13-D343</f>
        <v>30.180000000000064</v>
      </c>
      <c r="F343" s="21">
        <f t="shared" si="24"/>
        <v>533.18000000000006</v>
      </c>
    </row>
    <row r="344" spans="1:6" x14ac:dyDescent="0.2">
      <c r="A344" s="124">
        <v>43081</v>
      </c>
      <c r="B344" t="s">
        <v>4253</v>
      </c>
      <c r="C344" s="20" t="s">
        <v>1023</v>
      </c>
      <c r="D344" s="21">
        <v>200</v>
      </c>
      <c r="E344" s="21">
        <f>D344*C13-D344</f>
        <v>12</v>
      </c>
      <c r="F344" s="21">
        <f t="shared" si="24"/>
        <v>212</v>
      </c>
    </row>
    <row r="345" spans="1:6" x14ac:dyDescent="0.2">
      <c r="A345" s="124">
        <v>43082</v>
      </c>
      <c r="B345" t="s">
        <v>4088</v>
      </c>
      <c r="C345" s="20" t="s">
        <v>1023</v>
      </c>
      <c r="D345" s="21">
        <v>299</v>
      </c>
      <c r="E345" s="21">
        <f>D345*C13-D345</f>
        <v>17.939999999999998</v>
      </c>
      <c r="F345" s="21">
        <f t="shared" si="24"/>
        <v>316.94</v>
      </c>
    </row>
    <row r="346" spans="1:6" x14ac:dyDescent="0.2">
      <c r="A346" s="124">
        <v>43083</v>
      </c>
      <c r="B346" t="s">
        <v>1476</v>
      </c>
      <c r="C346" s="20" t="s">
        <v>104</v>
      </c>
      <c r="D346" s="21">
        <v>590</v>
      </c>
      <c r="E346" s="21">
        <f>D346*C13-D346</f>
        <v>35.399999999999977</v>
      </c>
      <c r="F346" s="21">
        <f t="shared" si="24"/>
        <v>625.4</v>
      </c>
    </row>
    <row r="347" spans="1:6" x14ac:dyDescent="0.2">
      <c r="A347" s="124">
        <v>43084</v>
      </c>
      <c r="B347" t="s">
        <v>4254</v>
      </c>
      <c r="C347" s="20" t="s">
        <v>1023</v>
      </c>
      <c r="D347" s="21">
        <v>75</v>
      </c>
      <c r="E347" s="21">
        <f>D347*C13-D347</f>
        <v>4.5</v>
      </c>
      <c r="F347" s="21">
        <f t="shared" si="24"/>
        <v>79.5</v>
      </c>
    </row>
    <row r="348" spans="1:6" x14ac:dyDescent="0.2">
      <c r="A348" s="124">
        <v>43084</v>
      </c>
      <c r="B348" t="s">
        <v>4255</v>
      </c>
      <c r="C348" s="20" t="s">
        <v>104</v>
      </c>
      <c r="D348" s="21">
        <v>548</v>
      </c>
      <c r="E348" s="21">
        <f>D348*C13-D348</f>
        <v>32.879999999999995</v>
      </c>
      <c r="F348" s="21">
        <f t="shared" si="24"/>
        <v>580.88</v>
      </c>
    </row>
    <row r="349" spans="1:6" x14ac:dyDescent="0.2">
      <c r="A349" s="124">
        <v>43087</v>
      </c>
      <c r="B349" t="s">
        <v>4256</v>
      </c>
      <c r="C349" s="20" t="s">
        <v>1023</v>
      </c>
      <c r="D349" s="21">
        <v>175</v>
      </c>
      <c r="E349" s="21">
        <f>D349*C14-D349</f>
        <v>12.25</v>
      </c>
      <c r="F349" s="21">
        <f t="shared" si="24"/>
        <v>187.25</v>
      </c>
    </row>
    <row r="350" spans="1:6" x14ac:dyDescent="0.2">
      <c r="A350" s="124">
        <v>43089</v>
      </c>
      <c r="B350" t="s">
        <v>3658</v>
      </c>
      <c r="C350" s="20" t="s">
        <v>104</v>
      </c>
      <c r="D350" s="21">
        <v>381</v>
      </c>
      <c r="E350" s="21">
        <f>D350*C14-D350</f>
        <v>26.670000000000016</v>
      </c>
      <c r="F350" s="21">
        <f t="shared" si="24"/>
        <v>407.67</v>
      </c>
    </row>
    <row r="351" spans="1:6" x14ac:dyDescent="0.2">
      <c r="A351" s="124">
        <v>43089</v>
      </c>
      <c r="B351" t="s">
        <v>4257</v>
      </c>
      <c r="C351" s="20" t="s">
        <v>1023</v>
      </c>
      <c r="D351" s="21">
        <v>300</v>
      </c>
      <c r="E351" s="21">
        <f>D351*C14-D351</f>
        <v>21</v>
      </c>
      <c r="F351" s="21">
        <f t="shared" si="24"/>
        <v>321</v>
      </c>
    </row>
    <row r="352" spans="1:6" x14ac:dyDescent="0.2">
      <c r="A352" s="124">
        <v>43089</v>
      </c>
      <c r="B352" t="s">
        <v>4258</v>
      </c>
      <c r="C352" s="20" t="s">
        <v>1023</v>
      </c>
      <c r="D352" s="21">
        <v>115</v>
      </c>
      <c r="E352" s="21">
        <f>D352*C14-D352</f>
        <v>8.0500000000000114</v>
      </c>
      <c r="F352" s="21">
        <f t="shared" si="24"/>
        <v>123.05000000000001</v>
      </c>
    </row>
    <row r="353" spans="1:6" x14ac:dyDescent="0.2">
      <c r="A353" s="124">
        <v>43089</v>
      </c>
      <c r="B353" t="s">
        <v>4259</v>
      </c>
      <c r="C353" s="20" t="s">
        <v>104</v>
      </c>
      <c r="D353" s="21">
        <v>590</v>
      </c>
      <c r="E353" s="21">
        <f>D353*C14-D353</f>
        <v>41.300000000000068</v>
      </c>
      <c r="F353" s="21">
        <f t="shared" si="24"/>
        <v>631.30000000000007</v>
      </c>
    </row>
    <row r="354" spans="1:6" s="90" customFormat="1" x14ac:dyDescent="0.2">
      <c r="A354" s="168"/>
      <c r="B354" s="90">
        <v>2018</v>
      </c>
      <c r="C354" s="91"/>
      <c r="D354" s="92"/>
      <c r="E354" s="92"/>
      <c r="F354" s="92"/>
    </row>
    <row r="355" spans="1:6" x14ac:dyDescent="0.2">
      <c r="A355" s="124">
        <v>43104</v>
      </c>
      <c r="B355" t="s">
        <v>3103</v>
      </c>
      <c r="C355" s="20" t="s">
        <v>104</v>
      </c>
      <c r="D355" s="21">
        <v>518</v>
      </c>
      <c r="E355" s="21">
        <f>D355*C14-D355</f>
        <v>36.259999999999991</v>
      </c>
      <c r="F355" s="21">
        <f t="shared" si="24"/>
        <v>554.26</v>
      </c>
    </row>
    <row r="356" spans="1:6" x14ac:dyDescent="0.2">
      <c r="A356" s="124">
        <v>43105</v>
      </c>
      <c r="B356" t="s">
        <v>2593</v>
      </c>
      <c r="C356" s="20" t="s">
        <v>104</v>
      </c>
      <c r="D356" s="21">
        <v>392</v>
      </c>
      <c r="E356" s="21">
        <f>D356*C14-D356</f>
        <v>27.439999999999998</v>
      </c>
      <c r="F356" s="21">
        <f t="shared" si="24"/>
        <v>419.44</v>
      </c>
    </row>
    <row r="357" spans="1:6" x14ac:dyDescent="0.2">
      <c r="A357" s="124">
        <v>43111</v>
      </c>
      <c r="B357" t="s">
        <v>3596</v>
      </c>
      <c r="C357" s="20" t="s">
        <v>104</v>
      </c>
      <c r="D357" s="21">
        <v>518</v>
      </c>
      <c r="E357" s="21">
        <f>D357*C14-D357</f>
        <v>36.259999999999991</v>
      </c>
      <c r="F357" s="21">
        <f t="shared" si="24"/>
        <v>554.26</v>
      </c>
    </row>
    <row r="358" spans="1:6" x14ac:dyDescent="0.2">
      <c r="A358" s="124">
        <v>43112</v>
      </c>
      <c r="B358" t="s">
        <v>4346</v>
      </c>
      <c r="C358" s="20" t="s">
        <v>104</v>
      </c>
      <c r="D358" s="21">
        <v>621</v>
      </c>
      <c r="E358" s="21">
        <f>D358*C14-D358</f>
        <v>43.470000000000027</v>
      </c>
      <c r="F358" s="21">
        <f t="shared" si="24"/>
        <v>664.47</v>
      </c>
    </row>
    <row r="359" spans="1:6" x14ac:dyDescent="0.2">
      <c r="A359" s="124">
        <v>43118</v>
      </c>
      <c r="B359" t="s">
        <v>3103</v>
      </c>
      <c r="C359" s="20" t="s">
        <v>104</v>
      </c>
      <c r="D359" s="21">
        <v>518</v>
      </c>
      <c r="E359" s="21">
        <f>D359*C14-D359</f>
        <v>36.259999999999991</v>
      </c>
      <c r="F359" s="21">
        <f t="shared" si="24"/>
        <v>554.26</v>
      </c>
    </row>
    <row r="360" spans="1:6" x14ac:dyDescent="0.2">
      <c r="A360" s="124">
        <v>43119</v>
      </c>
      <c r="B360" t="s">
        <v>1476</v>
      </c>
      <c r="C360" s="20" t="s">
        <v>104</v>
      </c>
      <c r="D360" s="21">
        <v>608</v>
      </c>
      <c r="E360" s="21">
        <f>D360*C14-D360</f>
        <v>42.560000000000059</v>
      </c>
      <c r="F360" s="21">
        <f t="shared" si="24"/>
        <v>650.56000000000006</v>
      </c>
    </row>
    <row r="361" spans="1:6" x14ac:dyDescent="0.2">
      <c r="A361" s="124">
        <v>43119</v>
      </c>
      <c r="B361" t="s">
        <v>2593</v>
      </c>
      <c r="C361" s="20" t="s">
        <v>104</v>
      </c>
      <c r="D361" s="21">
        <v>392</v>
      </c>
      <c r="E361" s="21">
        <f>D361*C14-D361</f>
        <v>27.439999999999998</v>
      </c>
      <c r="F361" s="21">
        <f t="shared" si="24"/>
        <v>419.44</v>
      </c>
    </row>
    <row r="362" spans="1:6" x14ac:dyDescent="0.2">
      <c r="A362" s="124">
        <v>43123</v>
      </c>
      <c r="B362" t="s">
        <v>3659</v>
      </c>
      <c r="C362" s="20" t="s">
        <v>1023</v>
      </c>
      <c r="D362" s="21">
        <v>308</v>
      </c>
      <c r="E362" s="21">
        <f>D362*C14-D362</f>
        <v>21.560000000000002</v>
      </c>
      <c r="F362" s="21">
        <f t="shared" si="24"/>
        <v>329.56</v>
      </c>
    </row>
    <row r="363" spans="1:6" x14ac:dyDescent="0.2">
      <c r="B363" t="s">
        <v>4584</v>
      </c>
      <c r="D363" s="21">
        <v>5.74</v>
      </c>
      <c r="F363" s="21">
        <f t="shared" si="24"/>
        <v>5.74</v>
      </c>
    </row>
    <row r="364" spans="1:6" x14ac:dyDescent="0.2">
      <c r="A364" s="124">
        <v>43125</v>
      </c>
      <c r="B364" t="s">
        <v>4585</v>
      </c>
      <c r="C364" s="20" t="s">
        <v>104</v>
      </c>
      <c r="D364" s="21">
        <v>669</v>
      </c>
      <c r="E364" s="21">
        <f>D364*C14-D364</f>
        <v>46.830000000000041</v>
      </c>
      <c r="F364" s="21">
        <f t="shared" si="24"/>
        <v>715.83</v>
      </c>
    </row>
    <row r="365" spans="1:6" x14ac:dyDescent="0.2">
      <c r="A365" s="124">
        <v>43125</v>
      </c>
      <c r="B365" t="s">
        <v>3103</v>
      </c>
      <c r="C365" s="20" t="s">
        <v>104</v>
      </c>
      <c r="D365" s="21">
        <v>518</v>
      </c>
      <c r="E365" s="21">
        <f>D365*C14-D365</f>
        <v>36.259999999999991</v>
      </c>
      <c r="F365" s="21">
        <f t="shared" si="24"/>
        <v>554.26</v>
      </c>
    </row>
    <row r="366" spans="1:6" x14ac:dyDescent="0.2">
      <c r="A366" s="124">
        <v>43126</v>
      </c>
      <c r="B366" t="s">
        <v>4586</v>
      </c>
      <c r="C366" s="20" t="s">
        <v>104</v>
      </c>
      <c r="D366" s="21">
        <v>509</v>
      </c>
      <c r="E366" s="21">
        <f>D366*C14-D366</f>
        <v>35.629999999999995</v>
      </c>
      <c r="F366" s="21">
        <f t="shared" si="24"/>
        <v>544.63</v>
      </c>
    </row>
    <row r="367" spans="1:6" x14ac:dyDescent="0.2">
      <c r="A367" s="124">
        <v>43132</v>
      </c>
      <c r="B367" t="s">
        <v>3596</v>
      </c>
      <c r="C367" s="20" t="s">
        <v>1023</v>
      </c>
      <c r="D367" s="21">
        <v>495</v>
      </c>
      <c r="E367" s="21">
        <f>D367*C14-D367</f>
        <v>34.649999999999977</v>
      </c>
      <c r="F367" s="21">
        <f t="shared" si="24"/>
        <v>529.65</v>
      </c>
    </row>
    <row r="368" spans="1:6" x14ac:dyDescent="0.2">
      <c r="A368" s="124">
        <v>43132</v>
      </c>
      <c r="B368" t="s">
        <v>4626</v>
      </c>
      <c r="C368" s="20" t="s">
        <v>1023</v>
      </c>
      <c r="D368" s="21">
        <v>308</v>
      </c>
      <c r="E368" s="21">
        <f>D368*C14-D368</f>
        <v>21.560000000000002</v>
      </c>
      <c r="F368" s="21">
        <f t="shared" si="24"/>
        <v>329.56</v>
      </c>
    </row>
    <row r="369" spans="1:6" x14ac:dyDescent="0.2">
      <c r="A369" s="124">
        <v>43132</v>
      </c>
      <c r="B369" t="s">
        <v>4259</v>
      </c>
      <c r="C369" s="20" t="s">
        <v>104</v>
      </c>
      <c r="D369" s="21">
        <v>608</v>
      </c>
      <c r="E369" s="21">
        <f>D369*C14-D369</f>
        <v>42.560000000000059</v>
      </c>
      <c r="F369" s="21">
        <f t="shared" si="24"/>
        <v>650.56000000000006</v>
      </c>
    </row>
    <row r="370" spans="1:6" x14ac:dyDescent="0.2">
      <c r="A370" s="124">
        <v>43133</v>
      </c>
      <c r="B370" t="s">
        <v>4627</v>
      </c>
      <c r="C370" s="20" t="s">
        <v>104</v>
      </c>
      <c r="D370" s="21">
        <v>504</v>
      </c>
      <c r="E370" s="21">
        <f>D370*C14-D370</f>
        <v>35.280000000000086</v>
      </c>
      <c r="F370" s="21">
        <f t="shared" si="24"/>
        <v>539.28000000000009</v>
      </c>
    </row>
    <row r="371" spans="1:6" x14ac:dyDescent="0.2">
      <c r="A371" s="124">
        <v>43136</v>
      </c>
      <c r="B371" t="s">
        <v>4701</v>
      </c>
      <c r="C371" s="20" t="s">
        <v>1023</v>
      </c>
      <c r="D371" s="21">
        <v>249</v>
      </c>
      <c r="E371" s="21">
        <f>D371*C14-D371</f>
        <v>17.430000000000007</v>
      </c>
      <c r="F371" s="21">
        <f t="shared" si="24"/>
        <v>266.43</v>
      </c>
    </row>
    <row r="372" spans="1:6" x14ac:dyDescent="0.2">
      <c r="A372" s="124">
        <v>43137</v>
      </c>
      <c r="B372" t="s">
        <v>3596</v>
      </c>
      <c r="C372" s="20" t="s">
        <v>104</v>
      </c>
      <c r="D372" s="21">
        <v>518</v>
      </c>
      <c r="E372" s="21">
        <f>D372*C14-D372</f>
        <v>36.259999999999991</v>
      </c>
      <c r="F372" s="21">
        <f t="shared" si="24"/>
        <v>554.26</v>
      </c>
    </row>
    <row r="373" spans="1:6" x14ac:dyDescent="0.2">
      <c r="A373" s="124">
        <v>43139</v>
      </c>
      <c r="B373" t="s">
        <v>4702</v>
      </c>
      <c r="C373" s="20" t="s">
        <v>1023</v>
      </c>
      <c r="D373" s="21">
        <v>200</v>
      </c>
      <c r="E373" s="21">
        <f>D373*C14-D373</f>
        <v>14</v>
      </c>
      <c r="F373" s="21">
        <f t="shared" si="24"/>
        <v>214</v>
      </c>
    </row>
    <row r="374" spans="1:6" x14ac:dyDescent="0.2">
      <c r="A374" s="124">
        <v>43139</v>
      </c>
      <c r="B374" t="s">
        <v>4704</v>
      </c>
      <c r="C374" s="20" t="s">
        <v>104</v>
      </c>
      <c r="D374" s="21">
        <v>579</v>
      </c>
      <c r="E374" s="21">
        <f>D374*C14-D374</f>
        <v>40.530000000000086</v>
      </c>
      <c r="F374" s="21">
        <f t="shared" si="24"/>
        <v>619.53000000000009</v>
      </c>
    </row>
    <row r="375" spans="1:6" x14ac:dyDescent="0.2">
      <c r="A375" s="124">
        <v>43140</v>
      </c>
      <c r="B375" t="s">
        <v>4703</v>
      </c>
      <c r="C375" s="20" t="s">
        <v>104</v>
      </c>
      <c r="D375" s="21">
        <v>448</v>
      </c>
      <c r="E375" s="21">
        <f>D375*C14-D375</f>
        <v>31.360000000000014</v>
      </c>
      <c r="F375" s="21">
        <f t="shared" si="24"/>
        <v>479.36</v>
      </c>
    </row>
    <row r="376" spans="1:6" x14ac:dyDescent="0.2">
      <c r="A376" s="124">
        <v>43144</v>
      </c>
      <c r="B376" t="s">
        <v>3596</v>
      </c>
      <c r="C376" s="20" t="s">
        <v>104</v>
      </c>
      <c r="D376" s="21">
        <v>518</v>
      </c>
      <c r="E376" s="21">
        <f>D376*C13-D376</f>
        <v>31.080000000000041</v>
      </c>
      <c r="F376" s="21">
        <f t="shared" si="24"/>
        <v>549.08000000000004</v>
      </c>
    </row>
    <row r="377" spans="1:6" x14ac:dyDescent="0.2">
      <c r="A377" s="124">
        <v>43146</v>
      </c>
      <c r="B377" t="s">
        <v>3103</v>
      </c>
      <c r="C377" s="20" t="s">
        <v>104</v>
      </c>
      <c r="D377" s="21">
        <v>518</v>
      </c>
      <c r="E377" s="21">
        <f>D377*C13-D377</f>
        <v>31.080000000000041</v>
      </c>
      <c r="F377" s="21">
        <f t="shared" si="24"/>
        <v>549.08000000000004</v>
      </c>
    </row>
    <row r="378" spans="1:6" x14ac:dyDescent="0.2">
      <c r="A378" s="124">
        <v>43147</v>
      </c>
      <c r="B378" t="s">
        <v>4752</v>
      </c>
      <c r="C378" s="20" t="s">
        <v>104</v>
      </c>
      <c r="D378" s="21">
        <v>437</v>
      </c>
      <c r="E378" s="21">
        <f>D378*C13-D378</f>
        <v>26.220000000000027</v>
      </c>
      <c r="F378" s="21">
        <f t="shared" si="24"/>
        <v>463.22</v>
      </c>
    </row>
    <row r="379" spans="1:6" x14ac:dyDescent="0.2">
      <c r="A379" s="124">
        <v>43151</v>
      </c>
      <c r="B379" t="s">
        <v>3659</v>
      </c>
      <c r="C379" s="20" t="s">
        <v>1023</v>
      </c>
      <c r="D379" s="21">
        <v>308</v>
      </c>
      <c r="E379" s="21">
        <f t="shared" ref="E379" si="25">D379*C14-D379</f>
        <v>21.560000000000002</v>
      </c>
      <c r="F379" s="21">
        <f t="shared" si="24"/>
        <v>329.56</v>
      </c>
    </row>
    <row r="380" spans="1:6" x14ac:dyDescent="0.2">
      <c r="A380" s="124"/>
      <c r="B380" t="s">
        <v>4797</v>
      </c>
      <c r="D380" s="21">
        <v>5.74</v>
      </c>
      <c r="E380" s="21"/>
      <c r="F380" s="21">
        <f t="shared" si="24"/>
        <v>5.74</v>
      </c>
    </row>
    <row r="381" spans="1:6" x14ac:dyDescent="0.2">
      <c r="A381" s="124">
        <v>43153</v>
      </c>
      <c r="B381" t="s">
        <v>4259</v>
      </c>
      <c r="C381" s="20" t="s">
        <v>104</v>
      </c>
      <c r="D381" s="21">
        <v>608</v>
      </c>
      <c r="E381" s="21">
        <f>D381*C13-D381</f>
        <v>36.480000000000018</v>
      </c>
      <c r="F381" s="21">
        <f t="shared" si="24"/>
        <v>644.48</v>
      </c>
    </row>
    <row r="382" spans="1:6" x14ac:dyDescent="0.2">
      <c r="A382" s="124">
        <v>43153</v>
      </c>
      <c r="B382" t="s">
        <v>3596</v>
      </c>
      <c r="C382" s="20" t="s">
        <v>104</v>
      </c>
      <c r="D382" s="21">
        <v>518</v>
      </c>
      <c r="E382" s="21">
        <f>D382*C13-D382</f>
        <v>31.080000000000041</v>
      </c>
      <c r="F382" s="21">
        <f t="shared" si="24"/>
        <v>549.08000000000004</v>
      </c>
    </row>
    <row r="383" spans="1:6" x14ac:dyDescent="0.2">
      <c r="A383" s="124">
        <v>43154</v>
      </c>
      <c r="B383" t="s">
        <v>2593</v>
      </c>
      <c r="C383" s="20" t="s">
        <v>104</v>
      </c>
      <c r="D383" s="21">
        <v>392</v>
      </c>
      <c r="E383" s="21">
        <f>D383*C13-D383</f>
        <v>23.520000000000039</v>
      </c>
      <c r="F383" s="21">
        <f t="shared" si="24"/>
        <v>415.52000000000004</v>
      </c>
    </row>
    <row r="384" spans="1:6" x14ac:dyDescent="0.2">
      <c r="A384" s="124">
        <v>43158</v>
      </c>
      <c r="B384" t="s">
        <v>4825</v>
      </c>
      <c r="C384" s="20" t="s">
        <v>1023</v>
      </c>
      <c r="D384" s="21">
        <v>152</v>
      </c>
      <c r="E384" s="21">
        <f>D384*C14-D384</f>
        <v>10.640000000000015</v>
      </c>
      <c r="F384" s="21">
        <f t="shared" si="24"/>
        <v>162.64000000000001</v>
      </c>
    </row>
    <row r="385" spans="1:6" x14ac:dyDescent="0.2">
      <c r="A385" s="124">
        <v>43160</v>
      </c>
      <c r="B385" t="s">
        <v>4826</v>
      </c>
      <c r="C385" s="20" t="s">
        <v>104</v>
      </c>
      <c r="D385" s="21">
        <v>448</v>
      </c>
      <c r="E385" s="21">
        <f>D385*C14-D385</f>
        <v>31.360000000000014</v>
      </c>
      <c r="F385" s="21">
        <f t="shared" si="24"/>
        <v>479.36</v>
      </c>
    </row>
    <row r="386" spans="1:6" x14ac:dyDescent="0.2">
      <c r="A386" s="124">
        <v>43160</v>
      </c>
      <c r="B386" t="s">
        <v>2443</v>
      </c>
      <c r="C386" s="20" t="s">
        <v>104</v>
      </c>
      <c r="D386" s="21">
        <v>608</v>
      </c>
      <c r="E386" s="21">
        <f>D386*C14-D386</f>
        <v>42.560000000000059</v>
      </c>
      <c r="F386" s="21">
        <f t="shared" si="24"/>
        <v>650.56000000000006</v>
      </c>
    </row>
    <row r="387" spans="1:6" x14ac:dyDescent="0.2">
      <c r="A387" s="124">
        <v>43161</v>
      </c>
      <c r="B387" t="s">
        <v>2593</v>
      </c>
      <c r="C387" s="20" t="s">
        <v>104</v>
      </c>
      <c r="D387" s="21">
        <v>392</v>
      </c>
      <c r="E387" s="21">
        <f>D387*C14-D387</f>
        <v>27.439999999999998</v>
      </c>
      <c r="F387" s="21">
        <f t="shared" si="24"/>
        <v>419.44</v>
      </c>
    </row>
    <row r="388" spans="1:6" x14ac:dyDescent="0.2">
      <c r="A388" s="124">
        <v>43166</v>
      </c>
      <c r="B388" t="s">
        <v>3596</v>
      </c>
      <c r="C388" s="20" t="s">
        <v>104</v>
      </c>
      <c r="D388" s="21">
        <v>518</v>
      </c>
      <c r="E388" s="21">
        <f>D388*C13-D388</f>
        <v>31.080000000000041</v>
      </c>
      <c r="F388" s="21">
        <f t="shared" si="24"/>
        <v>549.08000000000004</v>
      </c>
    </row>
    <row r="389" spans="1:6" x14ac:dyDescent="0.2">
      <c r="A389" s="124">
        <v>43168</v>
      </c>
      <c r="B389" t="s">
        <v>2593</v>
      </c>
      <c r="C389" s="20" t="s">
        <v>104</v>
      </c>
      <c r="D389" s="21">
        <v>392</v>
      </c>
      <c r="E389" s="21">
        <f>D389*C13-D389</f>
        <v>23.520000000000039</v>
      </c>
      <c r="F389" s="21">
        <f t="shared" ref="F389:F429" si="26">D389+E389</f>
        <v>415.52000000000004</v>
      </c>
    </row>
    <row r="390" spans="1:6" x14ac:dyDescent="0.2">
      <c r="A390" s="124">
        <v>43168</v>
      </c>
      <c r="B390" t="s">
        <v>2593</v>
      </c>
      <c r="C390" s="20" t="s">
        <v>1023</v>
      </c>
      <c r="D390" s="21">
        <v>308</v>
      </c>
      <c r="E390" s="21">
        <f>D390*C13-D390</f>
        <v>18.480000000000018</v>
      </c>
      <c r="F390" s="21">
        <f t="shared" si="26"/>
        <v>326.48</v>
      </c>
    </row>
    <row r="391" spans="1:6" x14ac:dyDescent="0.2">
      <c r="A391" s="124">
        <v>43172</v>
      </c>
      <c r="B391" t="s">
        <v>3596</v>
      </c>
      <c r="C391" s="20" t="s">
        <v>1023</v>
      </c>
      <c r="D391" s="21">
        <v>434</v>
      </c>
      <c r="E391" s="21">
        <f>D391*C13-D391</f>
        <v>26.04000000000002</v>
      </c>
      <c r="F391" s="21">
        <f t="shared" si="26"/>
        <v>460.04</v>
      </c>
    </row>
    <row r="392" spans="1:6" x14ac:dyDescent="0.2">
      <c r="A392" s="124">
        <v>43174</v>
      </c>
      <c r="B392" t="s">
        <v>4885</v>
      </c>
      <c r="C392" s="20" t="s">
        <v>1023</v>
      </c>
      <c r="D392" s="21">
        <v>364</v>
      </c>
      <c r="E392" s="21">
        <f>D392*C13-D392</f>
        <v>21.840000000000032</v>
      </c>
      <c r="F392" s="21">
        <f t="shared" si="26"/>
        <v>385.84000000000003</v>
      </c>
    </row>
    <row r="393" spans="1:6" x14ac:dyDescent="0.2">
      <c r="A393" s="124">
        <v>43174</v>
      </c>
      <c r="B393" t="s">
        <v>4886</v>
      </c>
      <c r="C393" s="20" t="s">
        <v>1023</v>
      </c>
      <c r="D393" s="21">
        <v>250</v>
      </c>
      <c r="E393" s="21">
        <f>D393*C13-D393</f>
        <v>15</v>
      </c>
      <c r="F393" s="21">
        <f t="shared" si="26"/>
        <v>265</v>
      </c>
    </row>
    <row r="394" spans="1:6" x14ac:dyDescent="0.2">
      <c r="A394" s="124">
        <v>43175</v>
      </c>
      <c r="B394" t="s">
        <v>4887</v>
      </c>
      <c r="C394" s="20" t="s">
        <v>104</v>
      </c>
      <c r="D394" s="21">
        <v>770</v>
      </c>
      <c r="E394" s="21">
        <f>D394*C13-D394</f>
        <v>46.200000000000045</v>
      </c>
      <c r="F394" s="21">
        <f t="shared" si="26"/>
        <v>816.2</v>
      </c>
    </row>
    <row r="395" spans="1:6" x14ac:dyDescent="0.2">
      <c r="A395" s="124"/>
      <c r="B395" t="s">
        <v>4888</v>
      </c>
      <c r="D395" s="21">
        <v>50</v>
      </c>
      <c r="F395" s="21">
        <f t="shared" si="26"/>
        <v>50</v>
      </c>
    </row>
    <row r="396" spans="1:6" x14ac:dyDescent="0.2">
      <c r="A396" s="124">
        <v>43175</v>
      </c>
      <c r="B396" t="s">
        <v>3658</v>
      </c>
      <c r="C396" s="20" t="s">
        <v>104</v>
      </c>
      <c r="D396" s="21">
        <v>392</v>
      </c>
      <c r="E396" s="21">
        <f>D396*C13-D396</f>
        <v>23.520000000000039</v>
      </c>
      <c r="F396" s="21">
        <f t="shared" si="26"/>
        <v>415.52000000000004</v>
      </c>
    </row>
    <row r="397" spans="1:6" x14ac:dyDescent="0.2">
      <c r="A397" s="124">
        <v>43175</v>
      </c>
      <c r="B397" t="s">
        <v>4088</v>
      </c>
      <c r="C397" s="20" t="s">
        <v>1023</v>
      </c>
      <c r="D397" s="21">
        <v>125</v>
      </c>
      <c r="E397" s="21">
        <f>D397*C13-D397</f>
        <v>7.5</v>
      </c>
      <c r="F397" s="21">
        <f t="shared" si="26"/>
        <v>132.5</v>
      </c>
    </row>
    <row r="398" spans="1:6" x14ac:dyDescent="0.2">
      <c r="A398" s="124">
        <v>43180</v>
      </c>
      <c r="B398" t="s">
        <v>4939</v>
      </c>
      <c r="C398" s="20" t="s">
        <v>1023</v>
      </c>
      <c r="D398" s="21">
        <v>434</v>
      </c>
      <c r="E398" s="21">
        <f>D398*C14-D398</f>
        <v>30.380000000000052</v>
      </c>
      <c r="F398" s="21">
        <f t="shared" si="26"/>
        <v>464.38000000000005</v>
      </c>
    </row>
    <row r="399" spans="1:6" x14ac:dyDescent="0.2">
      <c r="A399" s="124">
        <v>43182</v>
      </c>
      <c r="B399" t="s">
        <v>2593</v>
      </c>
      <c r="C399" s="20" t="s">
        <v>104</v>
      </c>
      <c r="D399" s="21">
        <v>392</v>
      </c>
      <c r="E399" s="21">
        <f>D399*C14-D399</f>
        <v>27.439999999999998</v>
      </c>
      <c r="F399" s="21">
        <f t="shared" si="26"/>
        <v>419.44</v>
      </c>
    </row>
    <row r="400" spans="1:6" x14ac:dyDescent="0.2">
      <c r="A400" s="124">
        <v>43182</v>
      </c>
      <c r="B400" t="s">
        <v>4940</v>
      </c>
      <c r="C400" s="20" t="s">
        <v>1023</v>
      </c>
      <c r="D400" s="21">
        <v>125</v>
      </c>
      <c r="E400" s="21">
        <f>D400*C14-D400</f>
        <v>8.75</v>
      </c>
      <c r="F400" s="21">
        <f t="shared" si="26"/>
        <v>133.75</v>
      </c>
    </row>
    <row r="401" spans="1:6" x14ac:dyDescent="0.2">
      <c r="A401" s="124">
        <v>43185</v>
      </c>
      <c r="B401" t="s">
        <v>4258</v>
      </c>
      <c r="C401" s="20" t="s">
        <v>1023</v>
      </c>
      <c r="D401" s="21">
        <v>115</v>
      </c>
      <c r="E401" s="21">
        <f>D401*C14-D401</f>
        <v>8.0500000000000114</v>
      </c>
      <c r="F401" s="21">
        <f t="shared" si="26"/>
        <v>123.05000000000001</v>
      </c>
    </row>
    <row r="402" spans="1:6" x14ac:dyDescent="0.2">
      <c r="A402" s="124">
        <v>43187</v>
      </c>
      <c r="B402" t="s">
        <v>3596</v>
      </c>
      <c r="C402" s="20" t="s">
        <v>1023</v>
      </c>
      <c r="D402" s="21">
        <v>434</v>
      </c>
      <c r="E402" s="21">
        <f>D402*C14-D402</f>
        <v>30.380000000000052</v>
      </c>
      <c r="F402" s="21">
        <f t="shared" si="26"/>
        <v>464.38000000000005</v>
      </c>
    </row>
    <row r="403" spans="1:6" x14ac:dyDescent="0.2">
      <c r="A403" s="124">
        <v>43188</v>
      </c>
      <c r="B403" t="s">
        <v>4994</v>
      </c>
      <c r="C403" s="20" t="s">
        <v>104</v>
      </c>
      <c r="D403" s="21">
        <v>770</v>
      </c>
      <c r="E403" s="21">
        <f>D403*C14-D403</f>
        <v>53.900000000000091</v>
      </c>
      <c r="F403" s="21">
        <f t="shared" si="26"/>
        <v>823.90000000000009</v>
      </c>
    </row>
    <row r="404" spans="1:6" x14ac:dyDescent="0.2">
      <c r="A404" s="124">
        <v>43188</v>
      </c>
      <c r="B404" t="s">
        <v>4995</v>
      </c>
      <c r="D404" s="21">
        <v>50</v>
      </c>
      <c r="F404" s="21">
        <f t="shared" si="26"/>
        <v>50</v>
      </c>
    </row>
    <row r="405" spans="1:6" x14ac:dyDescent="0.2">
      <c r="A405" s="124">
        <v>43188</v>
      </c>
      <c r="B405" t="s">
        <v>2593</v>
      </c>
      <c r="C405" s="20" t="s">
        <v>1023</v>
      </c>
      <c r="D405" s="21">
        <v>369</v>
      </c>
      <c r="E405" s="21">
        <f>D405*C14-D405</f>
        <v>25.830000000000041</v>
      </c>
      <c r="F405" s="21">
        <f t="shared" si="26"/>
        <v>394.83000000000004</v>
      </c>
    </row>
    <row r="406" spans="1:6" x14ac:dyDescent="0.2">
      <c r="A406" s="22" t="s">
        <v>4993</v>
      </c>
      <c r="B406" t="s">
        <v>4996</v>
      </c>
      <c r="C406" s="20" t="s">
        <v>1023</v>
      </c>
      <c r="D406" s="21">
        <v>625</v>
      </c>
      <c r="E406" s="21">
        <f>D406*C14-D406</f>
        <v>43.75</v>
      </c>
      <c r="F406" s="21">
        <f t="shared" si="26"/>
        <v>668.75</v>
      </c>
    </row>
    <row r="407" spans="1:6" x14ac:dyDescent="0.2">
      <c r="A407" s="124">
        <v>43195</v>
      </c>
      <c r="B407" t="s">
        <v>4939</v>
      </c>
      <c r="C407" s="20" t="s">
        <v>104</v>
      </c>
      <c r="D407" s="21">
        <v>518</v>
      </c>
      <c r="E407" s="21">
        <f>D407*C14-D407</f>
        <v>36.259999999999991</v>
      </c>
      <c r="F407" s="21">
        <f t="shared" si="26"/>
        <v>554.26</v>
      </c>
    </row>
    <row r="408" spans="1:6" x14ac:dyDescent="0.2">
      <c r="A408" s="124">
        <v>43196</v>
      </c>
      <c r="B408" t="s">
        <v>4182</v>
      </c>
      <c r="C408" s="20" t="s">
        <v>104</v>
      </c>
      <c r="D408" s="21">
        <v>392</v>
      </c>
      <c r="E408" s="21">
        <f>D408*C14-D408</f>
        <v>27.439999999999998</v>
      </c>
      <c r="F408" s="21">
        <f t="shared" si="26"/>
        <v>419.44</v>
      </c>
    </row>
    <row r="409" spans="1:6" x14ac:dyDescent="0.2">
      <c r="A409" s="124">
        <v>43196</v>
      </c>
      <c r="B409" t="s">
        <v>5084</v>
      </c>
      <c r="C409" s="20" t="s">
        <v>1023</v>
      </c>
      <c r="D409" s="21">
        <v>495</v>
      </c>
      <c r="E409" s="21">
        <f>D409*C14-D409</f>
        <v>34.649999999999977</v>
      </c>
      <c r="F409" s="21">
        <f t="shared" si="26"/>
        <v>529.65</v>
      </c>
    </row>
    <row r="410" spans="1:6" x14ac:dyDescent="0.2">
      <c r="A410" s="124">
        <v>43196</v>
      </c>
      <c r="B410" t="s">
        <v>5085</v>
      </c>
      <c r="C410" s="20" t="s">
        <v>104</v>
      </c>
      <c r="D410" s="21">
        <v>504</v>
      </c>
      <c r="E410" s="21">
        <f>D410*C14-D410</f>
        <v>35.280000000000086</v>
      </c>
      <c r="F410" s="21">
        <f t="shared" si="26"/>
        <v>539.28000000000009</v>
      </c>
    </row>
    <row r="411" spans="1:6" x14ac:dyDescent="0.2">
      <c r="A411" s="124">
        <v>43201</v>
      </c>
      <c r="B411" t="s">
        <v>5115</v>
      </c>
      <c r="C411" s="20" t="s">
        <v>1023</v>
      </c>
      <c r="D411" s="21">
        <v>135</v>
      </c>
      <c r="E411" s="21">
        <f>D411*C14-D411</f>
        <v>9.4500000000000171</v>
      </c>
      <c r="F411" s="21">
        <f t="shared" si="26"/>
        <v>144.45000000000002</v>
      </c>
    </row>
    <row r="412" spans="1:6" x14ac:dyDescent="0.2">
      <c r="A412" s="124">
        <v>43202</v>
      </c>
      <c r="B412" t="s">
        <v>5116</v>
      </c>
      <c r="C412" s="20" t="s">
        <v>104</v>
      </c>
      <c r="D412" s="21">
        <v>664</v>
      </c>
      <c r="E412" s="21">
        <f>D412*C14-D412</f>
        <v>46.480000000000018</v>
      </c>
      <c r="F412" s="21">
        <f t="shared" si="26"/>
        <v>710.48</v>
      </c>
    </row>
    <row r="413" spans="1:6" x14ac:dyDescent="0.2">
      <c r="A413" s="124">
        <v>43203</v>
      </c>
      <c r="B413" t="s">
        <v>4826</v>
      </c>
      <c r="C413" s="20" t="s">
        <v>1023</v>
      </c>
      <c r="D413" s="21">
        <v>364</v>
      </c>
      <c r="E413" s="21">
        <f>D413*C14-D413</f>
        <v>25.480000000000018</v>
      </c>
      <c r="F413" s="21">
        <f t="shared" si="26"/>
        <v>389.48</v>
      </c>
    </row>
    <row r="414" spans="1:6" x14ac:dyDescent="0.2">
      <c r="A414" s="22" t="s">
        <v>5114</v>
      </c>
      <c r="B414" t="s">
        <v>4182</v>
      </c>
      <c r="C414" s="20" t="s">
        <v>104</v>
      </c>
      <c r="D414" s="21">
        <v>392</v>
      </c>
      <c r="E414" s="21">
        <f>D414*C14-D414</f>
        <v>27.439999999999998</v>
      </c>
      <c r="F414" s="21">
        <f t="shared" si="26"/>
        <v>419.44</v>
      </c>
    </row>
    <row r="415" spans="1:6" x14ac:dyDescent="0.2">
      <c r="A415" s="124">
        <v>43209</v>
      </c>
      <c r="B415" t="s">
        <v>3596</v>
      </c>
      <c r="C415" s="20" t="s">
        <v>104</v>
      </c>
      <c r="D415" s="21">
        <v>518</v>
      </c>
      <c r="E415" s="21">
        <f>D415*C14-D415</f>
        <v>36.259999999999991</v>
      </c>
      <c r="F415" s="21">
        <f t="shared" si="26"/>
        <v>554.26</v>
      </c>
    </row>
    <row r="416" spans="1:6" x14ac:dyDescent="0.2">
      <c r="A416" s="124">
        <v>43210</v>
      </c>
      <c r="B416" t="s">
        <v>2593</v>
      </c>
      <c r="C416" s="20" t="s">
        <v>104</v>
      </c>
      <c r="D416" s="21">
        <v>392</v>
      </c>
      <c r="E416" s="21">
        <f>D416*C14-D416</f>
        <v>27.439999999999998</v>
      </c>
      <c r="F416" s="21">
        <f t="shared" si="26"/>
        <v>419.44</v>
      </c>
    </row>
    <row r="417" spans="1:6" x14ac:dyDescent="0.2">
      <c r="A417" s="124">
        <v>43210</v>
      </c>
      <c r="B417" t="s">
        <v>3356</v>
      </c>
      <c r="C417" s="20" t="s">
        <v>1023</v>
      </c>
      <c r="D417" s="21">
        <v>200</v>
      </c>
      <c r="E417" s="21">
        <f>D417*C14-D417</f>
        <v>14</v>
      </c>
      <c r="F417" s="21">
        <f t="shared" si="26"/>
        <v>214</v>
      </c>
    </row>
    <row r="418" spans="1:6" x14ac:dyDescent="0.2">
      <c r="A418" s="124">
        <v>43214</v>
      </c>
      <c r="B418" t="s">
        <v>5115</v>
      </c>
      <c r="C418" s="20" t="s">
        <v>1023</v>
      </c>
      <c r="D418" s="21">
        <v>175</v>
      </c>
      <c r="E418" s="21">
        <f>D418*C15-D418</f>
        <v>14</v>
      </c>
      <c r="F418" s="21">
        <f t="shared" si="26"/>
        <v>189</v>
      </c>
    </row>
    <row r="419" spans="1:6" x14ac:dyDescent="0.2">
      <c r="A419" s="124">
        <v>43215</v>
      </c>
      <c r="B419" t="s">
        <v>5163</v>
      </c>
      <c r="C419" s="20" t="s">
        <v>104</v>
      </c>
      <c r="D419" s="21">
        <v>574</v>
      </c>
      <c r="E419" s="21">
        <f>D419*C15-D419</f>
        <v>45.920000000000073</v>
      </c>
      <c r="F419" s="21">
        <f t="shared" si="26"/>
        <v>619.92000000000007</v>
      </c>
    </row>
    <row r="420" spans="1:6" x14ac:dyDescent="0.2">
      <c r="A420" s="124">
        <v>43216</v>
      </c>
      <c r="B420" t="s">
        <v>3596</v>
      </c>
      <c r="C420" s="20" t="s">
        <v>104</v>
      </c>
      <c r="D420" s="21">
        <v>518</v>
      </c>
      <c r="E420" s="21">
        <f>D420*C15-D420</f>
        <v>41.440000000000055</v>
      </c>
      <c r="F420" s="21">
        <f t="shared" si="26"/>
        <v>559.44000000000005</v>
      </c>
    </row>
    <row r="421" spans="1:6" x14ac:dyDescent="0.2">
      <c r="A421" s="124">
        <v>43216</v>
      </c>
      <c r="B421" t="s">
        <v>2593</v>
      </c>
      <c r="C421" s="20" t="s">
        <v>104</v>
      </c>
      <c r="D421" s="21">
        <v>392</v>
      </c>
      <c r="E421" s="21">
        <f>D421*C15-D421</f>
        <v>31.360000000000014</v>
      </c>
      <c r="F421" s="21">
        <f t="shared" si="26"/>
        <v>423.36</v>
      </c>
    </row>
    <row r="422" spans="1:6" x14ac:dyDescent="0.2">
      <c r="A422" s="124">
        <v>43223</v>
      </c>
      <c r="B422" t="s">
        <v>2593</v>
      </c>
      <c r="C422" s="20" t="s">
        <v>104</v>
      </c>
      <c r="D422" s="21">
        <v>392</v>
      </c>
      <c r="E422" s="21">
        <f>D422*C15-D422</f>
        <v>31.360000000000014</v>
      </c>
      <c r="F422" s="21">
        <f t="shared" si="26"/>
        <v>423.36</v>
      </c>
    </row>
    <row r="423" spans="1:6" x14ac:dyDescent="0.2">
      <c r="A423" s="124">
        <v>43224</v>
      </c>
      <c r="B423" t="s">
        <v>3807</v>
      </c>
      <c r="C423" s="20" t="s">
        <v>1023</v>
      </c>
      <c r="D423" s="21">
        <v>490</v>
      </c>
      <c r="E423" s="21">
        <f>D423*C15-D423</f>
        <v>39.200000000000045</v>
      </c>
      <c r="F423" s="21">
        <f t="shared" si="26"/>
        <v>529.20000000000005</v>
      </c>
    </row>
    <row r="424" spans="1:6" x14ac:dyDescent="0.2">
      <c r="A424" s="124">
        <v>43227</v>
      </c>
      <c r="B424" t="s">
        <v>3596</v>
      </c>
      <c r="C424" s="20" t="s">
        <v>1023</v>
      </c>
      <c r="D424" s="21">
        <v>434</v>
      </c>
      <c r="E424" s="21">
        <f>D424*C15-D424</f>
        <v>34.720000000000027</v>
      </c>
      <c r="F424" s="21">
        <f t="shared" si="26"/>
        <v>468.72</v>
      </c>
    </row>
    <row r="425" spans="1:6" x14ac:dyDescent="0.2">
      <c r="A425" s="124">
        <v>43234</v>
      </c>
      <c r="B425" t="s">
        <v>2593</v>
      </c>
      <c r="C425" s="20" t="s">
        <v>104</v>
      </c>
      <c r="D425" s="21">
        <v>392</v>
      </c>
      <c r="E425" s="21">
        <f>D425*C15-D425</f>
        <v>31.360000000000014</v>
      </c>
      <c r="F425" s="21">
        <f t="shared" si="26"/>
        <v>423.36</v>
      </c>
    </row>
    <row r="426" spans="1:6" x14ac:dyDescent="0.2">
      <c r="A426" s="124">
        <v>43235</v>
      </c>
      <c r="B426" t="s">
        <v>4939</v>
      </c>
      <c r="C426" s="20" t="s">
        <v>104</v>
      </c>
      <c r="D426" s="21">
        <v>518</v>
      </c>
      <c r="E426" s="21">
        <f>D426*C15-D426</f>
        <v>41.440000000000055</v>
      </c>
      <c r="F426" s="21">
        <f t="shared" si="26"/>
        <v>559.44000000000005</v>
      </c>
    </row>
    <row r="427" spans="1:6" x14ac:dyDescent="0.2">
      <c r="A427" s="124">
        <v>43235</v>
      </c>
      <c r="B427" t="s">
        <v>5305</v>
      </c>
      <c r="C427" s="20" t="s">
        <v>1023</v>
      </c>
      <c r="D427" s="21">
        <v>150</v>
      </c>
      <c r="E427" s="21">
        <f>D427*C15-D427</f>
        <v>12</v>
      </c>
      <c r="F427" s="21">
        <f t="shared" si="26"/>
        <v>162</v>
      </c>
    </row>
    <row r="428" spans="1:6" x14ac:dyDescent="0.2">
      <c r="A428" s="124">
        <v>43237</v>
      </c>
      <c r="B428" t="s">
        <v>3103</v>
      </c>
      <c r="C428" s="20" t="s">
        <v>104</v>
      </c>
      <c r="D428" s="21">
        <v>518</v>
      </c>
      <c r="E428" s="21">
        <f>D428*C15-D428</f>
        <v>41.440000000000055</v>
      </c>
      <c r="F428" s="21">
        <f t="shared" si="26"/>
        <v>559.44000000000005</v>
      </c>
    </row>
    <row r="429" spans="1:6" x14ac:dyDescent="0.2">
      <c r="A429" s="124">
        <v>43238</v>
      </c>
      <c r="B429" t="s">
        <v>2593</v>
      </c>
      <c r="C429" s="20" t="s">
        <v>104</v>
      </c>
      <c r="D429" s="21">
        <v>392</v>
      </c>
      <c r="E429" s="21">
        <v>31.36</v>
      </c>
      <c r="F429" s="21">
        <f t="shared" si="26"/>
        <v>423.36</v>
      </c>
    </row>
    <row r="430" spans="1:6" x14ac:dyDescent="0.2">
      <c r="A430" s="124">
        <v>43242</v>
      </c>
      <c r="B430" t="s">
        <v>3596</v>
      </c>
      <c r="C430" s="20" t="s">
        <v>104</v>
      </c>
      <c r="D430" s="21">
        <v>518</v>
      </c>
      <c r="E430" s="21">
        <v>31.36</v>
      </c>
    </row>
    <row r="431" spans="1:6" x14ac:dyDescent="0.2">
      <c r="A431" s="124">
        <v>43243</v>
      </c>
      <c r="B431" t="s">
        <v>3454</v>
      </c>
      <c r="C431" s="20" t="s">
        <v>1023</v>
      </c>
      <c r="D431" s="21">
        <v>350</v>
      </c>
    </row>
    <row r="432" spans="1:6" x14ac:dyDescent="0.2">
      <c r="A432" s="124">
        <v>43244</v>
      </c>
      <c r="B432" t="s">
        <v>2920</v>
      </c>
      <c r="C432" s="20" t="s">
        <v>1023</v>
      </c>
      <c r="D432" s="21">
        <v>145</v>
      </c>
    </row>
    <row r="433" spans="1:5" x14ac:dyDescent="0.2">
      <c r="A433" s="124">
        <v>43244</v>
      </c>
      <c r="B433" t="s">
        <v>5328</v>
      </c>
      <c r="C433" s="20" t="s">
        <v>1023</v>
      </c>
      <c r="D433" s="21">
        <v>275</v>
      </c>
      <c r="E433" s="21"/>
    </row>
    <row r="434" spans="1:5" x14ac:dyDescent="0.2">
      <c r="A434" s="124">
        <v>43244</v>
      </c>
      <c r="B434" t="s">
        <v>4939</v>
      </c>
      <c r="C434" s="20" t="s">
        <v>104</v>
      </c>
      <c r="D434" s="21">
        <v>518</v>
      </c>
    </row>
    <row r="435" spans="1:5" x14ac:dyDescent="0.2">
      <c r="A435" s="124">
        <v>43245</v>
      </c>
      <c r="B435" t="s">
        <v>2593</v>
      </c>
      <c r="C435" s="20" t="s">
        <v>104</v>
      </c>
      <c r="D435" s="21">
        <v>392</v>
      </c>
    </row>
    <row r="436" spans="1:5" x14ac:dyDescent="0.2">
      <c r="A436" s="124">
        <v>43250</v>
      </c>
      <c r="B436" t="s">
        <v>5387</v>
      </c>
      <c r="C436" s="20" t="s">
        <v>1023</v>
      </c>
      <c r="D436" s="21">
        <v>1750</v>
      </c>
    </row>
    <row r="437" spans="1:5" x14ac:dyDescent="0.2">
      <c r="A437" s="124">
        <v>43251</v>
      </c>
      <c r="B437" t="s">
        <v>2593</v>
      </c>
      <c r="C437" s="20" t="s">
        <v>1023</v>
      </c>
      <c r="D437" s="21">
        <v>308</v>
      </c>
    </row>
    <row r="438" spans="1:5" x14ac:dyDescent="0.2">
      <c r="A438" s="124">
        <v>43251</v>
      </c>
      <c r="B438" t="s">
        <v>2443</v>
      </c>
      <c r="C438" s="20" t="s">
        <v>1023</v>
      </c>
      <c r="D438" s="21">
        <v>175</v>
      </c>
    </row>
    <row r="439" spans="1:5" x14ac:dyDescent="0.2">
      <c r="A439" s="124">
        <v>43252</v>
      </c>
      <c r="B439" t="s">
        <v>2987</v>
      </c>
      <c r="C439" s="20" t="s">
        <v>104</v>
      </c>
      <c r="D439" s="21">
        <v>608</v>
      </c>
    </row>
  </sheetData>
  <customSheetViews>
    <customSheetView guid="{2B955BE0-C0D7-4178-BB91-BB50E7E2B647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5318FB8F-D1A9-4668-BD6C-B7D1DE58AAF3}" topLeftCell="A235">
      <selection activeCell="G260" sqref="G26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22CDCF1B-A998-4C66-A90E-5BC54F71D148}">
      <selection activeCell="Q179" sqref="Q17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9"/>
  <dimension ref="A1:BB58"/>
  <sheetViews>
    <sheetView showRuler="0" topLeftCell="A25" workbookViewId="0">
      <selection activeCell="K55" sqref="K55"/>
    </sheetView>
  </sheetViews>
  <sheetFormatPr defaultRowHeight="12.75" x14ac:dyDescent="0.2"/>
  <cols>
    <col min="1" max="1" width="9.140625" style="75"/>
    <col min="2" max="2" width="24" style="2" customWidth="1"/>
    <col min="3" max="53" width="14.85546875" style="2" customWidth="1"/>
    <col min="54" max="54" width="14.85546875" style="9" customWidth="1"/>
    <col min="55" max="16384" width="9.140625" style="117"/>
  </cols>
  <sheetData>
    <row r="1" spans="1:54" ht="18.75" customHeight="1" x14ac:dyDescent="0.2">
      <c r="A1" s="70"/>
      <c r="B1" s="71" t="s">
        <v>62</v>
      </c>
      <c r="C1" s="72" t="s">
        <v>63</v>
      </c>
      <c r="D1" s="72" t="s">
        <v>764</v>
      </c>
      <c r="E1" s="72" t="s">
        <v>763</v>
      </c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3" t="s">
        <v>2041</v>
      </c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84"/>
    </row>
    <row r="2" spans="1:54" x14ac:dyDescent="0.2">
      <c r="A2" s="66"/>
      <c r="B2" s="66"/>
      <c r="C2" s="67">
        <f>(SUM(Projecten!L6:L10)/(SUM(Projecten!E6:E10)))</f>
        <v>1732.6909917355372</v>
      </c>
      <c r="D2" s="68">
        <v>2550</v>
      </c>
      <c r="E2" s="69">
        <f>(SUM(Projecten!L13:L159)/SUM(Projecten!E13:E159))</f>
        <v>2507.5238317757021</v>
      </c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85"/>
    </row>
    <row r="3" spans="1:54" x14ac:dyDescent="0.2">
      <c r="B3" s="2" t="s">
        <v>68</v>
      </c>
      <c r="C3" s="7">
        <f>Projecten!E3</f>
        <v>1173</v>
      </c>
      <c r="AF3" s="2232" t="s">
        <v>67</v>
      </c>
      <c r="AG3" s="2232"/>
      <c r="AH3" s="2232"/>
    </row>
    <row r="4" spans="1:54" x14ac:dyDescent="0.2">
      <c r="B4" s="2" t="s">
        <v>70</v>
      </c>
      <c r="C4" s="7">
        <f>Projecten!F3+Projecten!G3+Projecten!H3</f>
        <v>18364</v>
      </c>
    </row>
    <row r="5" spans="1:54" x14ac:dyDescent="0.2">
      <c r="C5" s="2" t="s">
        <v>63</v>
      </c>
      <c r="D5" s="2" t="s">
        <v>64</v>
      </c>
    </row>
    <row r="6" spans="1:54" s="164" customFormat="1" x14ac:dyDescent="0.2">
      <c r="A6" s="5"/>
      <c r="B6" s="2" t="s">
        <v>760</v>
      </c>
      <c r="C6" s="5">
        <v>116</v>
      </c>
      <c r="D6" s="5">
        <v>153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10"/>
    </row>
    <row r="7" spans="1:54" s="165" customFormat="1" ht="13.5" thickBot="1" x14ac:dyDescent="0.25">
      <c r="A7" s="3" t="s">
        <v>2093</v>
      </c>
      <c r="B7" s="3"/>
      <c r="C7" s="3">
        <v>1</v>
      </c>
      <c r="D7" s="3">
        <v>2</v>
      </c>
      <c r="E7" s="3">
        <v>3</v>
      </c>
      <c r="F7" s="3">
        <v>4</v>
      </c>
      <c r="G7" s="3">
        <v>5</v>
      </c>
      <c r="H7" s="3">
        <v>6</v>
      </c>
      <c r="I7" s="3">
        <v>7</v>
      </c>
      <c r="J7" s="3">
        <v>8</v>
      </c>
      <c r="K7" s="3">
        <v>9</v>
      </c>
      <c r="L7" s="3">
        <v>10</v>
      </c>
      <c r="M7" s="3">
        <v>11</v>
      </c>
      <c r="N7" s="3">
        <v>12</v>
      </c>
      <c r="O7" s="3">
        <v>13</v>
      </c>
      <c r="P7" s="3">
        <v>14</v>
      </c>
      <c r="Q7" s="3">
        <v>15</v>
      </c>
      <c r="R7" s="3">
        <v>16</v>
      </c>
      <c r="S7" s="3">
        <v>17</v>
      </c>
      <c r="T7" s="3">
        <v>18</v>
      </c>
      <c r="U7" s="3">
        <v>19</v>
      </c>
      <c r="V7" s="3">
        <v>20</v>
      </c>
      <c r="W7" s="3">
        <v>21</v>
      </c>
      <c r="X7" s="3">
        <v>22</v>
      </c>
      <c r="Y7" s="3">
        <v>23</v>
      </c>
      <c r="Z7" s="3">
        <v>24</v>
      </c>
      <c r="AA7" s="3">
        <v>25</v>
      </c>
      <c r="AB7" s="3">
        <v>26</v>
      </c>
      <c r="AC7" s="3">
        <v>27</v>
      </c>
      <c r="AD7" s="3">
        <v>28</v>
      </c>
      <c r="AE7" s="3">
        <v>29</v>
      </c>
      <c r="AF7" s="48">
        <v>30</v>
      </c>
      <c r="AG7" s="6">
        <v>31</v>
      </c>
      <c r="AH7" s="6">
        <v>32</v>
      </c>
      <c r="AI7" s="6">
        <v>33</v>
      </c>
      <c r="AJ7" s="3">
        <v>34</v>
      </c>
      <c r="AK7" s="3">
        <v>35</v>
      </c>
      <c r="AL7" s="3">
        <v>36</v>
      </c>
      <c r="AM7" s="3">
        <v>37</v>
      </c>
      <c r="AN7" s="3">
        <v>38</v>
      </c>
      <c r="AO7" s="3">
        <v>39</v>
      </c>
      <c r="AP7" s="3">
        <v>40</v>
      </c>
      <c r="AQ7" s="3">
        <v>41</v>
      </c>
      <c r="AR7" s="3">
        <v>42</v>
      </c>
      <c r="AS7" s="3">
        <v>43</v>
      </c>
      <c r="AT7" s="3">
        <v>44</v>
      </c>
      <c r="AU7" s="3">
        <v>45</v>
      </c>
      <c r="AV7" s="3">
        <v>46</v>
      </c>
      <c r="AW7" s="3">
        <v>47</v>
      </c>
      <c r="AX7" s="3">
        <v>48</v>
      </c>
      <c r="AY7" s="3">
        <v>49</v>
      </c>
      <c r="AZ7" s="3">
        <v>50</v>
      </c>
      <c r="BA7" s="3">
        <v>51</v>
      </c>
      <c r="BB7" s="86"/>
    </row>
    <row r="8" spans="1:54" ht="12.75" customHeight="1" x14ac:dyDescent="0.2">
      <c r="A8" s="192">
        <v>2015</v>
      </c>
      <c r="B8" s="151" t="s">
        <v>65</v>
      </c>
      <c r="C8" s="151">
        <v>7</v>
      </c>
      <c r="D8" s="151">
        <v>7</v>
      </c>
      <c r="E8" s="151">
        <v>7</v>
      </c>
      <c r="F8" s="151">
        <v>7</v>
      </c>
      <c r="G8" s="151">
        <v>7</v>
      </c>
      <c r="H8" s="151">
        <v>10</v>
      </c>
      <c r="I8" s="151">
        <v>17</v>
      </c>
      <c r="J8" s="151">
        <v>11</v>
      </c>
      <c r="K8" s="151">
        <v>12</v>
      </c>
      <c r="L8" s="151">
        <v>11</v>
      </c>
      <c r="M8" s="151">
        <v>3</v>
      </c>
      <c r="N8" s="151">
        <v>5</v>
      </c>
      <c r="O8" s="151">
        <f>'Reeds geproduceerd'!F16</f>
        <v>2</v>
      </c>
      <c r="P8" s="151">
        <f>'Reeds geproduceerd'!F20</f>
        <v>10</v>
      </c>
      <c r="Q8" s="151">
        <f>'Reeds geproduceerd'!F24</f>
        <v>0</v>
      </c>
      <c r="R8" s="193">
        <f>'Reeds geproduceerd'!F27</f>
        <v>4</v>
      </c>
      <c r="S8" s="193">
        <f>'Reeds geproduceerd'!F34</f>
        <v>16</v>
      </c>
      <c r="T8" s="193">
        <f>'Reeds geproduceerd'!F39</f>
        <v>0</v>
      </c>
      <c r="U8" s="193">
        <f>'Reeds geproduceerd'!F42</f>
        <v>3</v>
      </c>
      <c r="V8" s="193">
        <f>'Reeds geproduceerd'!F50</f>
        <v>15</v>
      </c>
      <c r="W8" s="193">
        <f>'Reeds geproduceerd'!F55</f>
        <v>9</v>
      </c>
      <c r="X8" s="193">
        <f>'Reeds geproduceerd'!F64</f>
        <v>10</v>
      </c>
      <c r="Y8" s="193">
        <f>'Reeds geproduceerd'!F72</f>
        <v>11</v>
      </c>
      <c r="Z8" s="193">
        <f>'Reeds geproduceerd'!F81</f>
        <v>9</v>
      </c>
      <c r="AA8" s="193">
        <f>'Reeds geproduceerd'!F91</f>
        <v>9</v>
      </c>
      <c r="AB8" s="193">
        <f>'Reeds geproduceerd'!F105</f>
        <v>11</v>
      </c>
      <c r="AC8" s="193">
        <f>'Reeds geproduceerd'!F115</f>
        <v>11</v>
      </c>
      <c r="AD8" s="193">
        <f>'Reeds geproduceerd'!F127</f>
        <v>5</v>
      </c>
      <c r="AE8" s="193">
        <f>'Reeds geproduceerd'!F138</f>
        <v>4</v>
      </c>
      <c r="AF8" s="193">
        <f>'Reeds geproduceerd'!F150</f>
        <v>7</v>
      </c>
      <c r="AG8" s="193">
        <v>0</v>
      </c>
      <c r="AH8" s="193">
        <v>0</v>
      </c>
      <c r="AI8" s="193">
        <v>0</v>
      </c>
      <c r="AJ8" s="193">
        <f>'Reeds geproduceerd'!F160</f>
        <v>9</v>
      </c>
      <c r="AK8" s="193">
        <f>'Reeds geproduceerd'!F171</f>
        <v>7</v>
      </c>
      <c r="AL8" s="193">
        <f>'Reeds geproduceerd'!F181</f>
        <v>15</v>
      </c>
      <c r="AM8" s="193">
        <f>'Reeds geproduceerd'!F189</f>
        <v>9</v>
      </c>
      <c r="AN8" s="194">
        <f>'Reeds geproduceerd'!F202</f>
        <v>10</v>
      </c>
      <c r="AO8" s="193">
        <f>'Reeds geproduceerd'!F216</f>
        <v>8</v>
      </c>
      <c r="AP8" s="193">
        <f>'Reeds geproduceerd'!F226</f>
        <v>8</v>
      </c>
      <c r="AQ8" s="193">
        <f>'Reeds geproduceerd'!F236</f>
        <v>9</v>
      </c>
      <c r="AR8" s="193">
        <f>'Reeds geproduceerd'!F245</f>
        <v>12</v>
      </c>
      <c r="AS8" s="193">
        <f>'Reeds geproduceerd'!F261</f>
        <v>21</v>
      </c>
      <c r="AT8" s="193">
        <f>'Reeds geproduceerd'!F278</f>
        <v>18</v>
      </c>
      <c r="AU8" s="193">
        <f>'Reeds geproduceerd'!F291</f>
        <v>10</v>
      </c>
      <c r="AV8" s="193">
        <f>'Reeds geproduceerd'!F301</f>
        <v>19</v>
      </c>
      <c r="AW8" s="193">
        <f>'Reeds geproduceerd'!F318</f>
        <v>12</v>
      </c>
      <c r="AX8" s="193">
        <f>'Reeds geproduceerd'!F329</f>
        <v>12</v>
      </c>
      <c r="AY8" s="193">
        <f>'Reeds geproduceerd'!F338</f>
        <v>20</v>
      </c>
      <c r="AZ8" s="193">
        <f>'Reeds geproduceerd'!F348</f>
        <v>19</v>
      </c>
      <c r="BA8" s="193">
        <f>'Reeds geproduceerd'!F354</f>
        <v>18</v>
      </c>
      <c r="BB8" s="151">
        <f>SUM(C8:BA8)</f>
        <v>476</v>
      </c>
    </row>
    <row r="9" spans="1:54" x14ac:dyDescent="0.2">
      <c r="A9" s="150"/>
      <c r="B9" s="148" t="s">
        <v>71</v>
      </c>
      <c r="C9" s="148"/>
      <c r="D9" s="148"/>
      <c r="E9" s="195">
        <f>C3-E8</f>
        <v>1166</v>
      </c>
      <c r="F9" s="148">
        <f>E9-F8</f>
        <v>1159</v>
      </c>
      <c r="G9" s="148">
        <f t="shared" ref="G9:BA9" si="0">F9-G8</f>
        <v>1152</v>
      </c>
      <c r="H9" s="148">
        <f t="shared" si="0"/>
        <v>1142</v>
      </c>
      <c r="I9" s="148">
        <f t="shared" si="0"/>
        <v>1125</v>
      </c>
      <c r="J9" s="148">
        <f t="shared" si="0"/>
        <v>1114</v>
      </c>
      <c r="K9" s="148">
        <f t="shared" si="0"/>
        <v>1102</v>
      </c>
      <c r="L9" s="148">
        <f t="shared" si="0"/>
        <v>1091</v>
      </c>
      <c r="M9" s="148">
        <f t="shared" si="0"/>
        <v>1088</v>
      </c>
      <c r="N9" s="148">
        <f t="shared" si="0"/>
        <v>1083</v>
      </c>
      <c r="O9" s="148">
        <f t="shared" si="0"/>
        <v>1081</v>
      </c>
      <c r="P9" s="148">
        <f t="shared" si="0"/>
        <v>1071</v>
      </c>
      <c r="Q9" s="148">
        <f t="shared" si="0"/>
        <v>1071</v>
      </c>
      <c r="R9" s="148">
        <f t="shared" si="0"/>
        <v>1067</v>
      </c>
      <c r="S9" s="148">
        <f t="shared" si="0"/>
        <v>1051</v>
      </c>
      <c r="T9" s="148">
        <f t="shared" si="0"/>
        <v>1051</v>
      </c>
      <c r="U9" s="148">
        <f t="shared" si="0"/>
        <v>1048</v>
      </c>
      <c r="V9" s="148">
        <f t="shared" si="0"/>
        <v>1033</v>
      </c>
      <c r="W9" s="148">
        <f t="shared" si="0"/>
        <v>1024</v>
      </c>
      <c r="X9" s="148">
        <f t="shared" si="0"/>
        <v>1014</v>
      </c>
      <c r="Y9" s="148">
        <f t="shared" si="0"/>
        <v>1003</v>
      </c>
      <c r="Z9" s="148">
        <f t="shared" si="0"/>
        <v>994</v>
      </c>
      <c r="AA9" s="148">
        <f t="shared" si="0"/>
        <v>985</v>
      </c>
      <c r="AB9" s="148">
        <f t="shared" si="0"/>
        <v>974</v>
      </c>
      <c r="AC9" s="148">
        <f t="shared" si="0"/>
        <v>963</v>
      </c>
      <c r="AD9" s="148">
        <f t="shared" si="0"/>
        <v>958</v>
      </c>
      <c r="AE9" s="148">
        <f t="shared" si="0"/>
        <v>954</v>
      </c>
      <c r="AF9" s="148">
        <f t="shared" si="0"/>
        <v>947</v>
      </c>
      <c r="AG9" s="148">
        <f t="shared" si="0"/>
        <v>947</v>
      </c>
      <c r="AH9" s="148">
        <f t="shared" si="0"/>
        <v>947</v>
      </c>
      <c r="AI9" s="148">
        <f t="shared" si="0"/>
        <v>947</v>
      </c>
      <c r="AJ9" s="148">
        <f t="shared" si="0"/>
        <v>938</v>
      </c>
      <c r="AK9" s="148">
        <f t="shared" si="0"/>
        <v>931</v>
      </c>
      <c r="AL9" s="148">
        <f t="shared" si="0"/>
        <v>916</v>
      </c>
      <c r="AM9" s="148">
        <f t="shared" si="0"/>
        <v>907</v>
      </c>
      <c r="AN9" s="148">
        <f t="shared" si="0"/>
        <v>897</v>
      </c>
      <c r="AO9" s="148">
        <f t="shared" si="0"/>
        <v>889</v>
      </c>
      <c r="AP9" s="148">
        <f t="shared" si="0"/>
        <v>881</v>
      </c>
      <c r="AQ9" s="148">
        <f t="shared" si="0"/>
        <v>872</v>
      </c>
      <c r="AR9" s="148">
        <f t="shared" si="0"/>
        <v>860</v>
      </c>
      <c r="AS9" s="148">
        <f t="shared" si="0"/>
        <v>839</v>
      </c>
      <c r="AT9" s="148">
        <f t="shared" si="0"/>
        <v>821</v>
      </c>
      <c r="AU9" s="148">
        <f t="shared" si="0"/>
        <v>811</v>
      </c>
      <c r="AV9" s="148">
        <f t="shared" si="0"/>
        <v>792</v>
      </c>
      <c r="AW9" s="148">
        <f t="shared" si="0"/>
        <v>780</v>
      </c>
      <c r="AX9" s="148">
        <f t="shared" si="0"/>
        <v>768</v>
      </c>
      <c r="AY9" s="148">
        <f t="shared" si="0"/>
        <v>748</v>
      </c>
      <c r="AZ9" s="148">
        <f t="shared" si="0"/>
        <v>729</v>
      </c>
      <c r="BA9" s="148">
        <f t="shared" si="0"/>
        <v>711</v>
      </c>
      <c r="BB9" s="148"/>
    </row>
    <row r="10" spans="1:54" x14ac:dyDescent="0.2">
      <c r="A10" s="150"/>
      <c r="B10" s="148" t="s">
        <v>69</v>
      </c>
      <c r="C10" s="148"/>
      <c r="D10" s="148"/>
      <c r="E10" s="196">
        <f t="shared" ref="E10:P10" si="1">E8*$C$2</f>
        <v>12128.83694214876</v>
      </c>
      <c r="F10" s="196">
        <f t="shared" si="1"/>
        <v>12128.83694214876</v>
      </c>
      <c r="G10" s="196">
        <f t="shared" si="1"/>
        <v>12128.83694214876</v>
      </c>
      <c r="H10" s="196">
        <f t="shared" si="1"/>
        <v>17326.909917355373</v>
      </c>
      <c r="I10" s="196">
        <f t="shared" si="1"/>
        <v>29455.746859504132</v>
      </c>
      <c r="J10" s="196">
        <f t="shared" si="1"/>
        <v>19059.60090909091</v>
      </c>
      <c r="K10" s="196">
        <f t="shared" si="1"/>
        <v>20792.291900826447</v>
      </c>
      <c r="L10" s="196">
        <f t="shared" si="1"/>
        <v>19059.60090909091</v>
      </c>
      <c r="M10" s="196">
        <f t="shared" si="1"/>
        <v>5198.0729752066118</v>
      </c>
      <c r="N10" s="196">
        <f t="shared" si="1"/>
        <v>8663.4549586776866</v>
      </c>
      <c r="O10" s="196">
        <f t="shared" si="1"/>
        <v>3465.3819834710744</v>
      </c>
      <c r="P10" s="196">
        <f t="shared" si="1"/>
        <v>17326.909917355373</v>
      </c>
      <c r="Q10" s="197">
        <f t="shared" ref="Q10:BA10" si="2">Q8*$D$2</f>
        <v>0</v>
      </c>
      <c r="R10" s="197">
        <f t="shared" si="2"/>
        <v>10200</v>
      </c>
      <c r="S10" s="197">
        <f t="shared" si="2"/>
        <v>40800</v>
      </c>
      <c r="T10" s="197">
        <f t="shared" si="2"/>
        <v>0</v>
      </c>
      <c r="U10" s="197">
        <f t="shared" si="2"/>
        <v>7650</v>
      </c>
      <c r="V10" s="197">
        <f t="shared" si="2"/>
        <v>38250</v>
      </c>
      <c r="W10" s="197">
        <f t="shared" si="2"/>
        <v>22950</v>
      </c>
      <c r="X10" s="197">
        <f t="shared" si="2"/>
        <v>25500</v>
      </c>
      <c r="Y10" s="197">
        <f t="shared" si="2"/>
        <v>28050</v>
      </c>
      <c r="Z10" s="197">
        <f t="shared" si="2"/>
        <v>22950</v>
      </c>
      <c r="AA10" s="197">
        <f t="shared" si="2"/>
        <v>22950</v>
      </c>
      <c r="AB10" s="197">
        <f t="shared" si="2"/>
        <v>28050</v>
      </c>
      <c r="AC10" s="197">
        <f t="shared" si="2"/>
        <v>28050</v>
      </c>
      <c r="AD10" s="197">
        <f t="shared" si="2"/>
        <v>12750</v>
      </c>
      <c r="AE10" s="197">
        <f t="shared" si="2"/>
        <v>10200</v>
      </c>
      <c r="AF10" s="197">
        <f t="shared" si="2"/>
        <v>17850</v>
      </c>
      <c r="AG10" s="197">
        <f t="shared" si="2"/>
        <v>0</v>
      </c>
      <c r="AH10" s="197">
        <f t="shared" si="2"/>
        <v>0</v>
      </c>
      <c r="AI10" s="197">
        <f t="shared" si="2"/>
        <v>0</v>
      </c>
      <c r="AJ10" s="197">
        <f t="shared" si="2"/>
        <v>22950</v>
      </c>
      <c r="AK10" s="197">
        <f t="shared" si="2"/>
        <v>17850</v>
      </c>
      <c r="AL10" s="197">
        <f t="shared" si="2"/>
        <v>38250</v>
      </c>
      <c r="AM10" s="197">
        <f t="shared" si="2"/>
        <v>22950</v>
      </c>
      <c r="AN10" s="197">
        <f t="shared" si="2"/>
        <v>25500</v>
      </c>
      <c r="AO10" s="197">
        <f t="shared" si="2"/>
        <v>20400</v>
      </c>
      <c r="AP10" s="197">
        <f t="shared" si="2"/>
        <v>20400</v>
      </c>
      <c r="AQ10" s="197">
        <f t="shared" si="2"/>
        <v>22950</v>
      </c>
      <c r="AR10" s="197">
        <f t="shared" si="2"/>
        <v>30600</v>
      </c>
      <c r="AS10" s="197">
        <f t="shared" si="2"/>
        <v>53550</v>
      </c>
      <c r="AT10" s="197">
        <f t="shared" si="2"/>
        <v>45900</v>
      </c>
      <c r="AU10" s="197">
        <f t="shared" si="2"/>
        <v>25500</v>
      </c>
      <c r="AV10" s="197">
        <f t="shared" si="2"/>
        <v>48450</v>
      </c>
      <c r="AW10" s="197">
        <f t="shared" si="2"/>
        <v>30600</v>
      </c>
      <c r="AX10" s="197">
        <f t="shared" si="2"/>
        <v>30600</v>
      </c>
      <c r="AY10" s="197">
        <f t="shared" si="2"/>
        <v>51000</v>
      </c>
      <c r="AZ10" s="197">
        <f t="shared" si="2"/>
        <v>48450</v>
      </c>
      <c r="BA10" s="197">
        <f t="shared" si="2"/>
        <v>45900</v>
      </c>
      <c r="BB10" s="148"/>
    </row>
    <row r="11" spans="1:54" s="164" customFormat="1" x14ac:dyDescent="0.2">
      <c r="A11" s="198"/>
      <c r="B11" s="199" t="s">
        <v>66</v>
      </c>
      <c r="C11" s="199"/>
      <c r="D11" s="199"/>
      <c r="E11" s="196">
        <f>E8*C2</f>
        <v>12128.83694214876</v>
      </c>
      <c r="F11" s="196">
        <f t="shared" ref="F11:P11" si="3">(F8*$C$2)+E11</f>
        <v>24257.673884297521</v>
      </c>
      <c r="G11" s="196">
        <f t="shared" si="3"/>
        <v>36386.510826446283</v>
      </c>
      <c r="H11" s="196">
        <f t="shared" si="3"/>
        <v>53713.42074380166</v>
      </c>
      <c r="I11" s="196">
        <f t="shared" si="3"/>
        <v>83169.167603305788</v>
      </c>
      <c r="J11" s="196">
        <f t="shared" si="3"/>
        <v>102228.76851239669</v>
      </c>
      <c r="K11" s="196">
        <f t="shared" si="3"/>
        <v>123021.06041322314</v>
      </c>
      <c r="L11" s="196">
        <f t="shared" si="3"/>
        <v>142080.66132231406</v>
      </c>
      <c r="M11" s="196">
        <f t="shared" si="3"/>
        <v>147278.73429752068</v>
      </c>
      <c r="N11" s="196">
        <f t="shared" si="3"/>
        <v>155942.18925619838</v>
      </c>
      <c r="O11" s="196">
        <f t="shared" si="3"/>
        <v>159407.57123966946</v>
      </c>
      <c r="P11" s="196">
        <f t="shared" si="3"/>
        <v>176734.48115702483</v>
      </c>
      <c r="Q11" s="200">
        <f t="shared" ref="Q11:AF11" si="4">(Q8*$D$2)+P11</f>
        <v>176734.48115702483</v>
      </c>
      <c r="R11" s="199">
        <f t="shared" si="4"/>
        <v>186934.48115702483</v>
      </c>
      <c r="S11" s="199">
        <f t="shared" si="4"/>
        <v>227734.48115702483</v>
      </c>
      <c r="T11" s="199">
        <f t="shared" si="4"/>
        <v>227734.48115702483</v>
      </c>
      <c r="U11" s="199">
        <f t="shared" si="4"/>
        <v>235384.48115702483</v>
      </c>
      <c r="V11" s="199">
        <f t="shared" si="4"/>
        <v>273634.48115702486</v>
      </c>
      <c r="W11" s="199">
        <f t="shared" si="4"/>
        <v>296584.48115702486</v>
      </c>
      <c r="X11" s="199">
        <f t="shared" si="4"/>
        <v>322084.48115702486</v>
      </c>
      <c r="Y11" s="199">
        <f t="shared" si="4"/>
        <v>350134.48115702486</v>
      </c>
      <c r="Z11" s="199">
        <f t="shared" si="4"/>
        <v>373084.48115702486</v>
      </c>
      <c r="AA11" s="199">
        <f t="shared" si="4"/>
        <v>396034.48115702486</v>
      </c>
      <c r="AB11" s="199">
        <f t="shared" si="4"/>
        <v>424084.48115702486</v>
      </c>
      <c r="AC11" s="199">
        <f t="shared" si="4"/>
        <v>452134.48115702486</v>
      </c>
      <c r="AD11" s="199">
        <f t="shared" si="4"/>
        <v>464884.48115702486</v>
      </c>
      <c r="AE11" s="199">
        <f t="shared" si="4"/>
        <v>475084.48115702486</v>
      </c>
      <c r="AF11" s="199">
        <f t="shared" si="4"/>
        <v>492934.48115702486</v>
      </c>
      <c r="AG11" s="199"/>
      <c r="AH11" s="199"/>
      <c r="AI11" s="199"/>
      <c r="AJ11" s="199">
        <v>766920</v>
      </c>
      <c r="AK11" s="199">
        <v>800120</v>
      </c>
      <c r="AL11" s="199">
        <v>833320</v>
      </c>
      <c r="AM11" s="199">
        <v>866520</v>
      </c>
      <c r="AN11" s="199">
        <v>899720</v>
      </c>
      <c r="AO11" s="199">
        <v>932920</v>
      </c>
      <c r="AP11" s="199">
        <v>966120</v>
      </c>
      <c r="AQ11" s="199">
        <v>999320</v>
      </c>
      <c r="AR11" s="199">
        <v>1032520</v>
      </c>
      <c r="AS11" s="199">
        <v>1065720</v>
      </c>
      <c r="AT11" s="199">
        <v>1098920</v>
      </c>
      <c r="AU11" s="199">
        <v>1132120</v>
      </c>
      <c r="AV11" s="199">
        <v>1165320</v>
      </c>
      <c r="AW11" s="199">
        <v>1198520</v>
      </c>
      <c r="AX11" s="199">
        <v>1231720</v>
      </c>
      <c r="AY11" s="199">
        <v>1264920</v>
      </c>
      <c r="AZ11" s="199">
        <v>1298120</v>
      </c>
      <c r="BA11" s="199">
        <v>1331320</v>
      </c>
      <c r="BB11" s="196"/>
    </row>
    <row r="12" spans="1:54" x14ac:dyDescent="0.2">
      <c r="A12" s="83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</row>
    <row r="13" spans="1:54" x14ac:dyDescent="0.2">
      <c r="A13" s="83"/>
      <c r="B13" s="11" t="s">
        <v>759</v>
      </c>
      <c r="C13" s="9"/>
      <c r="D13" s="9"/>
      <c r="E13" s="9">
        <f>E8*15</f>
        <v>105</v>
      </c>
      <c r="F13" s="9">
        <f t="shared" ref="F13:BA13" si="5">F8*15</f>
        <v>105</v>
      </c>
      <c r="G13" s="9">
        <f t="shared" si="5"/>
        <v>105</v>
      </c>
      <c r="H13" s="9">
        <f t="shared" si="5"/>
        <v>150</v>
      </c>
      <c r="I13" s="9">
        <f t="shared" si="5"/>
        <v>255</v>
      </c>
      <c r="J13" s="9">
        <f t="shared" si="5"/>
        <v>165</v>
      </c>
      <c r="K13" s="9">
        <f t="shared" si="5"/>
        <v>180</v>
      </c>
      <c r="L13" s="9">
        <f t="shared" si="5"/>
        <v>165</v>
      </c>
      <c r="M13" s="9">
        <f t="shared" si="5"/>
        <v>45</v>
      </c>
      <c r="N13" s="9">
        <f t="shared" si="5"/>
        <v>75</v>
      </c>
      <c r="O13" s="9">
        <f t="shared" si="5"/>
        <v>30</v>
      </c>
      <c r="P13" s="9">
        <f t="shared" si="5"/>
        <v>150</v>
      </c>
      <c r="Q13" s="9">
        <f t="shared" si="5"/>
        <v>0</v>
      </c>
      <c r="R13" s="9">
        <f t="shared" si="5"/>
        <v>60</v>
      </c>
      <c r="S13" s="9">
        <f t="shared" si="5"/>
        <v>240</v>
      </c>
      <c r="T13" s="9">
        <f t="shared" si="5"/>
        <v>0</v>
      </c>
      <c r="U13" s="9">
        <f t="shared" si="5"/>
        <v>45</v>
      </c>
      <c r="V13" s="9">
        <f t="shared" si="5"/>
        <v>225</v>
      </c>
      <c r="W13" s="9">
        <f t="shared" si="5"/>
        <v>135</v>
      </c>
      <c r="X13" s="9">
        <f t="shared" si="5"/>
        <v>150</v>
      </c>
      <c r="Y13" s="9">
        <f t="shared" si="5"/>
        <v>165</v>
      </c>
      <c r="Z13" s="9">
        <f t="shared" si="5"/>
        <v>135</v>
      </c>
      <c r="AA13" s="9">
        <f t="shared" si="5"/>
        <v>135</v>
      </c>
      <c r="AB13" s="9">
        <f t="shared" si="5"/>
        <v>165</v>
      </c>
      <c r="AC13" s="9">
        <f t="shared" si="5"/>
        <v>165</v>
      </c>
      <c r="AD13" s="9">
        <f t="shared" si="5"/>
        <v>75</v>
      </c>
      <c r="AE13" s="9">
        <f t="shared" si="5"/>
        <v>60</v>
      </c>
      <c r="AF13" s="9">
        <f t="shared" si="5"/>
        <v>105</v>
      </c>
      <c r="AG13" s="9">
        <f t="shared" si="5"/>
        <v>0</v>
      </c>
      <c r="AH13" s="9">
        <f t="shared" si="5"/>
        <v>0</v>
      </c>
      <c r="AI13" s="9">
        <f t="shared" si="5"/>
        <v>0</v>
      </c>
      <c r="AJ13" s="9">
        <f t="shared" si="5"/>
        <v>135</v>
      </c>
      <c r="AK13" s="9">
        <f t="shared" si="5"/>
        <v>105</v>
      </c>
      <c r="AL13" s="9">
        <f t="shared" si="5"/>
        <v>225</v>
      </c>
      <c r="AM13" s="9">
        <f t="shared" si="5"/>
        <v>135</v>
      </c>
      <c r="AN13" s="9">
        <f t="shared" si="5"/>
        <v>150</v>
      </c>
      <c r="AO13" s="9">
        <f t="shared" si="5"/>
        <v>120</v>
      </c>
      <c r="AP13" s="9">
        <f t="shared" si="5"/>
        <v>120</v>
      </c>
      <c r="AQ13" s="9">
        <f t="shared" si="5"/>
        <v>135</v>
      </c>
      <c r="AR13" s="9">
        <f t="shared" si="5"/>
        <v>180</v>
      </c>
      <c r="AS13" s="9">
        <f t="shared" si="5"/>
        <v>315</v>
      </c>
      <c r="AT13" s="9">
        <f t="shared" si="5"/>
        <v>270</v>
      </c>
      <c r="AU13" s="9">
        <f t="shared" si="5"/>
        <v>150</v>
      </c>
      <c r="AV13" s="9">
        <f t="shared" si="5"/>
        <v>285</v>
      </c>
      <c r="AW13" s="9">
        <f t="shared" si="5"/>
        <v>180</v>
      </c>
      <c r="AX13" s="9">
        <f t="shared" si="5"/>
        <v>180</v>
      </c>
      <c r="AY13" s="9">
        <f t="shared" si="5"/>
        <v>300</v>
      </c>
      <c r="AZ13" s="9">
        <f t="shared" si="5"/>
        <v>285</v>
      </c>
      <c r="BA13" s="9">
        <f t="shared" si="5"/>
        <v>270</v>
      </c>
      <c r="BB13" s="9">
        <f>SUM(C13:BA13)</f>
        <v>6930</v>
      </c>
    </row>
    <row r="14" spans="1:54" x14ac:dyDescent="0.2">
      <c r="A14" s="83"/>
      <c r="B14" s="9" t="s">
        <v>762</v>
      </c>
      <c r="C14" s="9"/>
      <c r="D14" s="9"/>
      <c r="E14" s="103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</row>
    <row r="15" spans="1:54" s="166" customFormat="1" x14ac:dyDescent="0.2">
      <c r="A15" s="177"/>
      <c r="B15" s="81" t="s">
        <v>2067</v>
      </c>
      <c r="C15" s="81"/>
      <c r="D15" s="81"/>
      <c r="E15" s="81">
        <f t="shared" ref="E15:L15" si="6">E10</f>
        <v>12128.83694214876</v>
      </c>
      <c r="F15" s="81">
        <f t="shared" si="6"/>
        <v>12128.83694214876</v>
      </c>
      <c r="G15" s="81">
        <f t="shared" si="6"/>
        <v>12128.83694214876</v>
      </c>
      <c r="H15" s="81">
        <f t="shared" si="6"/>
        <v>17326.909917355373</v>
      </c>
      <c r="I15" s="81">
        <f t="shared" si="6"/>
        <v>29455.746859504132</v>
      </c>
      <c r="J15" s="81">
        <f t="shared" si="6"/>
        <v>19059.60090909091</v>
      </c>
      <c r="K15" s="81">
        <f t="shared" si="6"/>
        <v>20792.291900826447</v>
      </c>
      <c r="L15" s="81">
        <f t="shared" si="6"/>
        <v>19059.60090909091</v>
      </c>
      <c r="M15" s="81">
        <f>IFERROR(VLOOKUP(M7,'Reeds geproduceerd'!$S$2:$AG$364,16,FALSE),0)</f>
        <v>0</v>
      </c>
      <c r="N15" s="81">
        <f>IFERROR(VLOOKUP(N7,'Reeds geproduceerd'!$S$2:$AG$364,16,FALSE),0)</f>
        <v>0</v>
      </c>
      <c r="O15" s="81">
        <f>IFERROR(VLOOKUP(O7,'Reeds geproduceerd'!$S$2:$AG$364,16,FALSE),0)</f>
        <v>0</v>
      </c>
      <c r="P15" s="81">
        <f>IFERROR(VLOOKUP(P7,'Reeds geproduceerd'!$S$2:$AG$364,16,FALSE),0)</f>
        <v>0</v>
      </c>
      <c r="Q15" s="81">
        <f>IFERROR(VLOOKUP(Q7,'Reeds geproduceerd'!$S$2:$AG$364,16,FALSE),0)</f>
        <v>0</v>
      </c>
      <c r="R15" s="81">
        <f>IFERROR(VLOOKUP(R7,'Reeds geproduceerd'!$S$2:$AG$364,16,FALSE),0)</f>
        <v>0</v>
      </c>
      <c r="S15" s="81">
        <f>IFERROR(VLOOKUP(S7,'Reeds geproduceerd'!$S$2:$AG$364,16,FALSE),0)</f>
        <v>0</v>
      </c>
      <c r="T15" s="81">
        <f>IFERROR(VLOOKUP(T7,'Reeds geproduceerd'!$S$2:$AG$364,16,FALSE),0)</f>
        <v>0</v>
      </c>
      <c r="U15" s="81">
        <f>IFERROR(VLOOKUP(U7,'Reeds geproduceerd'!$S$2:$AG$364,16,FALSE),0)</f>
        <v>0</v>
      </c>
      <c r="V15" s="81">
        <f>IFERROR(VLOOKUP(V7,'Reeds geproduceerd'!$S$2:$AG$364,16,FALSE),0)</f>
        <v>0</v>
      </c>
      <c r="W15" s="81">
        <f>IFERROR(VLOOKUP(W7,'Reeds geproduceerd'!$S$2:$AG$364,16,FALSE),0)</f>
        <v>0</v>
      </c>
      <c r="X15" s="81">
        <f>IFERROR(VLOOKUP(X7,'Reeds geproduceerd'!$S$2:$AG$364,16,FALSE),0)</f>
        <v>0</v>
      </c>
      <c r="Y15" s="81">
        <f>IFERROR(VLOOKUP(Y7,'Reeds geproduceerd'!$S$2:$AG$364,16,FALSE),0)</f>
        <v>0</v>
      </c>
      <c r="Z15" s="81">
        <f>IFERROR(VLOOKUP(Z7,'Reeds geproduceerd'!$S$2:$AG$364,16,FALSE),0)</f>
        <v>0</v>
      </c>
      <c r="AA15" s="81">
        <f>IFERROR(VLOOKUP(AA7,'Reeds geproduceerd'!$S$2:$AG$364,16,FALSE),0)</f>
        <v>0</v>
      </c>
      <c r="AB15" s="81">
        <f>IFERROR(VLOOKUP(AB7,'Reeds geproduceerd'!$S$2:$AG$364,16,FALSE),0)</f>
        <v>0</v>
      </c>
      <c r="AC15" s="81">
        <f>IFERROR(VLOOKUP(AC7,'Reeds geproduceerd'!$S$2:$AG$364,16,FALSE),0)</f>
        <v>0</v>
      </c>
      <c r="AD15" s="81">
        <f>IFERROR(VLOOKUP(AD7,'Reeds geproduceerd'!$S$2:$AG$364,16,FALSE),0)</f>
        <v>0</v>
      </c>
      <c r="AE15" s="81">
        <f>IFERROR(VLOOKUP(AE7,'Reeds geproduceerd'!$S$2:$AG$364,16,FALSE),0)</f>
        <v>0</v>
      </c>
      <c r="AF15" s="81">
        <f>IFERROR(VLOOKUP(AF7,'Reeds geproduceerd'!$S$2:$AG$364,16,FALSE),0)</f>
        <v>0</v>
      </c>
      <c r="AG15" s="81">
        <f>IFERROR(VLOOKUP(AG7,'Reeds geproduceerd'!$S$2:$AG$364,16,FALSE),0)</f>
        <v>0</v>
      </c>
      <c r="AH15" s="81">
        <f>IFERROR(VLOOKUP(AH7,'Reeds geproduceerd'!$S$2:$AG$364,16,FALSE),0)</f>
        <v>0</v>
      </c>
      <c r="AI15" s="81">
        <f>IFERROR(VLOOKUP(AI7,'Reeds geproduceerd'!$S$2:$AG$364,16,FALSE),0)</f>
        <v>0</v>
      </c>
      <c r="AJ15" s="81">
        <f>IFERROR(VLOOKUP(AJ7,'Reeds geproduceerd'!$S$2:$AG$364,16,FALSE),0)</f>
        <v>0</v>
      </c>
      <c r="AK15" s="81">
        <f>IFERROR(VLOOKUP(AK7,'Reeds geproduceerd'!$S$2:$AG$364,16,FALSE),0)</f>
        <v>0</v>
      </c>
      <c r="AL15" s="81">
        <f>IFERROR(VLOOKUP(AL7,'Reeds geproduceerd'!$S$2:$AG$364,16,FALSE),0)</f>
        <v>0</v>
      </c>
      <c r="AM15" s="81">
        <f>IFERROR(VLOOKUP(AM7,'Reeds geproduceerd'!$S$2:$AG$364,16,FALSE),0)</f>
        <v>0</v>
      </c>
      <c r="AN15" s="81">
        <f>IFERROR(VLOOKUP(AN7,'Reeds geproduceerd'!$S$2:$AG$364,16,FALSE),0)</f>
        <v>0</v>
      </c>
      <c r="AO15" s="81">
        <f>IFERROR(VLOOKUP(AO7,'Reeds geproduceerd'!$S$2:$AG$364,16,FALSE),0)</f>
        <v>0</v>
      </c>
      <c r="AP15" s="81">
        <f>IFERROR(VLOOKUP(AP7,'Reeds geproduceerd'!$S$2:$AG$364,16,FALSE),0)</f>
        <v>0</v>
      </c>
      <c r="AQ15" s="81">
        <f>IFERROR(VLOOKUP(AQ7,'Reeds geproduceerd'!$S$2:$AG$364,16,FALSE),0)</f>
        <v>0</v>
      </c>
      <c r="AR15" s="81">
        <f>IFERROR(VLOOKUP(AR7,'Reeds geproduceerd'!$S$2:$AG$364,16,FALSE),0)</f>
        <v>0</v>
      </c>
      <c r="AS15" s="81">
        <f>IFERROR(VLOOKUP(AS7,'Reeds geproduceerd'!$S$2:$AG$364,16,FALSE),0)</f>
        <v>0</v>
      </c>
      <c r="AT15" s="81">
        <f>IFERROR(VLOOKUP(AT7,'Reeds geproduceerd'!$S$2:$AG$364,16,FALSE),0)</f>
        <v>0</v>
      </c>
      <c r="AU15" s="81">
        <f>IFERROR(VLOOKUP(AU7,'Reeds geproduceerd'!$S$2:$AG$364,16,FALSE),0)</f>
        <v>0</v>
      </c>
      <c r="AV15" s="81">
        <f>IFERROR(VLOOKUP(AV7,'Reeds geproduceerd'!$S$2:$AG$364,16,FALSE),0)</f>
        <v>0</v>
      </c>
      <c r="AW15" s="81">
        <f>IFERROR(VLOOKUP(AW7,'Reeds geproduceerd'!$S$2:$AG$364,16,FALSE),0)</f>
        <v>0</v>
      </c>
      <c r="AX15" s="81">
        <f>IFERROR(VLOOKUP(AX7,'Reeds geproduceerd'!$S$2:$AG$364,16,FALSE),0)</f>
        <v>0</v>
      </c>
      <c r="AY15" s="81">
        <f>IFERROR(VLOOKUP(AY7,'Reeds geproduceerd'!$S$2:$AG$364,16,FALSE),0)</f>
        <v>0</v>
      </c>
      <c r="AZ15" s="81">
        <f>IFERROR(VLOOKUP(AZ7,'Reeds geproduceerd'!$S$2:$AG$364,16,FALSE),0)</f>
        <v>0</v>
      </c>
      <c r="BA15" s="81">
        <f>IFERROR(VLOOKUP(BA7,'Reeds geproduceerd'!$S$2:$AG$364,16,FALSE),0)</f>
        <v>0</v>
      </c>
      <c r="BB15" s="81">
        <f>SUM(C15:BA15)</f>
        <v>142080.66132231406</v>
      </c>
    </row>
    <row r="16" spans="1:54" s="166" customFormat="1" ht="13.5" thickBot="1" x14ac:dyDescent="0.25">
      <c r="A16" s="178"/>
      <c r="B16" s="179"/>
      <c r="C16" s="179">
        <f>C15</f>
        <v>0</v>
      </c>
      <c r="D16" s="179">
        <f t="shared" ref="D16:AI16" si="7">D15+C16</f>
        <v>0</v>
      </c>
      <c r="E16" s="179">
        <f t="shared" si="7"/>
        <v>12128.83694214876</v>
      </c>
      <c r="F16" s="179">
        <f t="shared" si="7"/>
        <v>24257.673884297521</v>
      </c>
      <c r="G16" s="179">
        <f t="shared" si="7"/>
        <v>36386.510826446283</v>
      </c>
      <c r="H16" s="179">
        <f t="shared" si="7"/>
        <v>53713.42074380166</v>
      </c>
      <c r="I16" s="179">
        <f t="shared" si="7"/>
        <v>83169.167603305788</v>
      </c>
      <c r="J16" s="179">
        <f t="shared" si="7"/>
        <v>102228.76851239669</v>
      </c>
      <c r="K16" s="179">
        <f t="shared" si="7"/>
        <v>123021.06041322314</v>
      </c>
      <c r="L16" s="179">
        <f t="shared" si="7"/>
        <v>142080.66132231406</v>
      </c>
      <c r="M16" s="179">
        <f t="shared" si="7"/>
        <v>142080.66132231406</v>
      </c>
      <c r="N16" s="179">
        <f t="shared" si="7"/>
        <v>142080.66132231406</v>
      </c>
      <c r="O16" s="179">
        <f t="shared" si="7"/>
        <v>142080.66132231406</v>
      </c>
      <c r="P16" s="179">
        <f t="shared" si="7"/>
        <v>142080.66132231406</v>
      </c>
      <c r="Q16" s="179">
        <f t="shared" si="7"/>
        <v>142080.66132231406</v>
      </c>
      <c r="R16" s="179">
        <f t="shared" si="7"/>
        <v>142080.66132231406</v>
      </c>
      <c r="S16" s="179">
        <f t="shared" si="7"/>
        <v>142080.66132231406</v>
      </c>
      <c r="T16" s="179">
        <f t="shared" si="7"/>
        <v>142080.66132231406</v>
      </c>
      <c r="U16" s="179">
        <f t="shared" si="7"/>
        <v>142080.66132231406</v>
      </c>
      <c r="V16" s="179">
        <f t="shared" si="7"/>
        <v>142080.66132231406</v>
      </c>
      <c r="W16" s="179">
        <f t="shared" si="7"/>
        <v>142080.66132231406</v>
      </c>
      <c r="X16" s="179">
        <f t="shared" si="7"/>
        <v>142080.66132231406</v>
      </c>
      <c r="Y16" s="179">
        <f t="shared" si="7"/>
        <v>142080.66132231406</v>
      </c>
      <c r="Z16" s="179">
        <f t="shared" si="7"/>
        <v>142080.66132231406</v>
      </c>
      <c r="AA16" s="179">
        <f t="shared" si="7"/>
        <v>142080.66132231406</v>
      </c>
      <c r="AB16" s="179">
        <f t="shared" si="7"/>
        <v>142080.66132231406</v>
      </c>
      <c r="AC16" s="179">
        <f t="shared" si="7"/>
        <v>142080.66132231406</v>
      </c>
      <c r="AD16" s="179">
        <f t="shared" si="7"/>
        <v>142080.66132231406</v>
      </c>
      <c r="AE16" s="179">
        <f t="shared" si="7"/>
        <v>142080.66132231406</v>
      </c>
      <c r="AF16" s="179">
        <f t="shared" si="7"/>
        <v>142080.66132231406</v>
      </c>
      <c r="AG16" s="179">
        <f t="shared" si="7"/>
        <v>142080.66132231406</v>
      </c>
      <c r="AH16" s="179">
        <f t="shared" si="7"/>
        <v>142080.66132231406</v>
      </c>
      <c r="AI16" s="179">
        <f t="shared" si="7"/>
        <v>142080.66132231406</v>
      </c>
      <c r="AJ16" s="179">
        <f t="shared" ref="AJ16:BA16" si="8">AJ15+AI16</f>
        <v>142080.66132231406</v>
      </c>
      <c r="AK16" s="179">
        <f t="shared" si="8"/>
        <v>142080.66132231406</v>
      </c>
      <c r="AL16" s="179">
        <f t="shared" si="8"/>
        <v>142080.66132231406</v>
      </c>
      <c r="AM16" s="179">
        <f t="shared" si="8"/>
        <v>142080.66132231406</v>
      </c>
      <c r="AN16" s="179">
        <f t="shared" si="8"/>
        <v>142080.66132231406</v>
      </c>
      <c r="AO16" s="179">
        <f t="shared" si="8"/>
        <v>142080.66132231406</v>
      </c>
      <c r="AP16" s="179">
        <f t="shared" si="8"/>
        <v>142080.66132231406</v>
      </c>
      <c r="AQ16" s="179">
        <f t="shared" si="8"/>
        <v>142080.66132231406</v>
      </c>
      <c r="AR16" s="179">
        <f t="shared" si="8"/>
        <v>142080.66132231406</v>
      </c>
      <c r="AS16" s="179">
        <f t="shared" si="8"/>
        <v>142080.66132231406</v>
      </c>
      <c r="AT16" s="179">
        <f t="shared" si="8"/>
        <v>142080.66132231406</v>
      </c>
      <c r="AU16" s="179">
        <f t="shared" si="8"/>
        <v>142080.66132231406</v>
      </c>
      <c r="AV16" s="179">
        <f t="shared" si="8"/>
        <v>142080.66132231406</v>
      </c>
      <c r="AW16" s="179">
        <f t="shared" si="8"/>
        <v>142080.66132231406</v>
      </c>
      <c r="AX16" s="179">
        <f t="shared" si="8"/>
        <v>142080.66132231406</v>
      </c>
      <c r="AY16" s="179">
        <f t="shared" si="8"/>
        <v>142080.66132231406</v>
      </c>
      <c r="AZ16" s="179">
        <f t="shared" si="8"/>
        <v>142080.66132231406</v>
      </c>
      <c r="BA16" s="179">
        <f t="shared" si="8"/>
        <v>142080.66132231406</v>
      </c>
      <c r="BB16" s="179"/>
    </row>
    <row r="17" spans="1:54" ht="13.5" thickBot="1" x14ac:dyDescent="0.25">
      <c r="A17" s="176"/>
      <c r="B17" s="176"/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44"/>
      <c r="AX17" s="144"/>
      <c r="AY17" s="144"/>
      <c r="AZ17" s="144"/>
      <c r="BA17" s="144"/>
      <c r="BB17" s="143"/>
    </row>
    <row r="18" spans="1:54" s="1642" customFormat="1" ht="12.75" customHeight="1" x14ac:dyDescent="0.2">
      <c r="A18" s="181">
        <v>2016</v>
      </c>
      <c r="B18" s="182" t="s">
        <v>65</v>
      </c>
      <c r="C18" s="182">
        <f>'Reeds geproduceerd'!F365</f>
        <v>18</v>
      </c>
      <c r="D18" s="182">
        <f>'Reeds geproduceerd'!F377</f>
        <v>15</v>
      </c>
      <c r="E18" s="182">
        <f>'Reeds geproduceerd'!F389</f>
        <v>22</v>
      </c>
      <c r="F18" s="182">
        <f>'Reeds geproduceerd'!F402</f>
        <v>13</v>
      </c>
      <c r="G18" s="182">
        <f>'Reeds geproduceerd'!F419</f>
        <v>21</v>
      </c>
      <c r="H18" s="182">
        <f>'Reeds geproduceerd'!F441</f>
        <v>19</v>
      </c>
      <c r="I18" s="182">
        <f>'Reeds geproduceerd'!F457</f>
        <v>29</v>
      </c>
      <c r="J18" s="182">
        <f>'Reeds geproduceerd'!F477</f>
        <v>23</v>
      </c>
      <c r="K18" s="182">
        <f>'Reeds geproduceerd'!F497</f>
        <v>16</v>
      </c>
      <c r="L18" s="182">
        <f>'Reeds geproduceerd'!F517</f>
        <v>8</v>
      </c>
      <c r="M18" s="182">
        <f>'Reeds geproduceerd'!F532</f>
        <v>22</v>
      </c>
      <c r="N18" s="182">
        <f>'Reeds geproduceerd'!F553</f>
        <v>15</v>
      </c>
      <c r="O18" s="182">
        <f>'Reeds geproduceerd'!F567</f>
        <v>12</v>
      </c>
      <c r="P18" s="182">
        <f>'Reeds geproduceerd'!F582</f>
        <v>13.25</v>
      </c>
      <c r="Q18" s="182">
        <f>'Reeds geproduceerd'!F604</f>
        <v>16.25</v>
      </c>
      <c r="R18" s="182">
        <f>'Reeds geproduceerd'!F622</f>
        <v>17</v>
      </c>
      <c r="S18" s="182">
        <f>'Reeds geproduceerd'!F660</f>
        <v>14</v>
      </c>
      <c r="T18" s="182">
        <f>'Reeds geproduceerd'!F681</f>
        <v>12</v>
      </c>
      <c r="U18" s="182">
        <f>'Reeds geproduceerd'!F701</f>
        <v>15</v>
      </c>
      <c r="V18" s="182">
        <f>'Reeds geproduceerd'!F722</f>
        <v>8.375313283208019</v>
      </c>
      <c r="W18" s="182">
        <f>'Reeds geproduceerd'!F739</f>
        <v>11.125313283208019</v>
      </c>
      <c r="X18" s="182">
        <f>'Reeds geproduceerd'!F761</f>
        <v>21</v>
      </c>
      <c r="Y18" s="182">
        <f>'Reeds geproduceerd'!F790</f>
        <v>18</v>
      </c>
      <c r="Z18" s="182">
        <f>'Reeds geproduceerd'!F821</f>
        <v>12</v>
      </c>
      <c r="AA18" s="182">
        <f>'Reeds geproduceerd'!F848</f>
        <v>14</v>
      </c>
      <c r="AB18" s="182">
        <f>'Reeds geproduceerd'!F877</f>
        <v>22</v>
      </c>
      <c r="AC18" s="182">
        <f>'Reeds geproduceerd'!F913</f>
        <v>22</v>
      </c>
      <c r="AD18" s="182">
        <f>'Reeds geproduceerd'!F952</f>
        <v>23</v>
      </c>
      <c r="AE18" s="182">
        <f>'Reeds geproduceerd'!F994</f>
        <v>22</v>
      </c>
      <c r="AF18" s="182">
        <v>0</v>
      </c>
      <c r="AG18" s="182">
        <v>0</v>
      </c>
      <c r="AH18" s="182">
        <v>0</v>
      </c>
      <c r="AI18" s="182">
        <v>0</v>
      </c>
      <c r="AJ18" s="182">
        <f>'Reeds geproduceerd'!F1024</f>
        <v>11</v>
      </c>
      <c r="AK18" s="182">
        <f>'Reeds geproduceerd'!F1044</f>
        <v>21</v>
      </c>
      <c r="AL18" s="182">
        <f>'Reeds geproduceerd'!F1083</f>
        <v>19</v>
      </c>
      <c r="AM18" s="182">
        <f>'Reeds geproduceerd'!F1113</f>
        <v>30</v>
      </c>
      <c r="AN18" s="182">
        <f>'Reeds geproduceerd'!F1158</f>
        <v>24</v>
      </c>
      <c r="AO18" s="182">
        <f>'Reeds geproduceerd'!F1186</f>
        <v>12</v>
      </c>
      <c r="AP18" s="182">
        <f>'Reeds geproduceerd'!F1220</f>
        <v>33</v>
      </c>
      <c r="AQ18" s="182">
        <f>'Reeds geproduceerd'!F1270</f>
        <v>25</v>
      </c>
      <c r="AR18" s="182">
        <f>'Reeds geproduceerd'!F1306</f>
        <v>32</v>
      </c>
      <c r="AS18" s="182">
        <f>'Reeds geproduceerd'!F1336</f>
        <v>20</v>
      </c>
      <c r="AT18" s="182">
        <f>'Reeds geproduceerd'!F1367</f>
        <v>31</v>
      </c>
      <c r="AU18" s="182">
        <f>'Reeds geproduceerd'!F1399</f>
        <v>12</v>
      </c>
      <c r="AV18" s="182">
        <f>'Reeds geproduceerd'!F1426</f>
        <v>21</v>
      </c>
      <c r="AW18" s="182">
        <f>'Reeds geproduceerd'!F1456</f>
        <v>28</v>
      </c>
      <c r="AX18" s="182">
        <f>'Reeds geproduceerd'!F1500</f>
        <v>26</v>
      </c>
      <c r="AY18" s="183">
        <f>'Reeds geproduceerd'!F1530</f>
        <v>19</v>
      </c>
      <c r="AZ18" s="182">
        <f>'Reeds geproduceerd'!F1566</f>
        <v>26</v>
      </c>
      <c r="BA18" s="183">
        <f>'Reeds geproduceerd'!F1586</f>
        <v>13</v>
      </c>
      <c r="BB18" s="182">
        <f>SUM(C18:BA18)</f>
        <v>897.00062656641603</v>
      </c>
    </row>
    <row r="19" spans="1:54" s="1642" customFormat="1" x14ac:dyDescent="0.2">
      <c r="A19" s="185"/>
      <c r="B19" s="184" t="s">
        <v>71</v>
      </c>
      <c r="C19" s="186">
        <v>321</v>
      </c>
      <c r="D19" s="184">
        <f t="shared" ref="D19:AI19" si="9">C19-D18</f>
        <v>306</v>
      </c>
      <c r="E19" s="184">
        <f t="shared" si="9"/>
        <v>284</v>
      </c>
      <c r="F19" s="184">
        <f t="shared" si="9"/>
        <v>271</v>
      </c>
      <c r="G19" s="184">
        <f t="shared" si="9"/>
        <v>250</v>
      </c>
      <c r="H19" s="184">
        <f t="shared" si="9"/>
        <v>231</v>
      </c>
      <c r="I19" s="184">
        <f t="shared" si="9"/>
        <v>202</v>
      </c>
      <c r="J19" s="184">
        <f t="shared" si="9"/>
        <v>179</v>
      </c>
      <c r="K19" s="184">
        <f t="shared" si="9"/>
        <v>163</v>
      </c>
      <c r="L19" s="184">
        <f t="shared" si="9"/>
        <v>155</v>
      </c>
      <c r="M19" s="184">
        <f t="shared" si="9"/>
        <v>133</v>
      </c>
      <c r="N19" s="184">
        <f t="shared" si="9"/>
        <v>118</v>
      </c>
      <c r="O19" s="184">
        <f t="shared" si="9"/>
        <v>106</v>
      </c>
      <c r="P19" s="184">
        <f t="shared" si="9"/>
        <v>92.75</v>
      </c>
      <c r="Q19" s="184">
        <f t="shared" si="9"/>
        <v>76.5</v>
      </c>
      <c r="R19" s="184">
        <f t="shared" si="9"/>
        <v>59.5</v>
      </c>
      <c r="S19" s="184">
        <f t="shared" si="9"/>
        <v>45.5</v>
      </c>
      <c r="T19" s="184">
        <f t="shared" si="9"/>
        <v>33.5</v>
      </c>
      <c r="U19" s="184">
        <f t="shared" si="9"/>
        <v>18.5</v>
      </c>
      <c r="V19" s="184">
        <f t="shared" si="9"/>
        <v>10.124686716791981</v>
      </c>
      <c r="W19" s="184">
        <f t="shared" si="9"/>
        <v>-1.0006265664160381</v>
      </c>
      <c r="X19" s="184">
        <f t="shared" si="9"/>
        <v>-22.000626566416038</v>
      </c>
      <c r="Y19" s="184">
        <f t="shared" si="9"/>
        <v>-40.000626566416038</v>
      </c>
      <c r="Z19" s="184">
        <f t="shared" si="9"/>
        <v>-52.000626566416038</v>
      </c>
      <c r="AA19" s="184">
        <f t="shared" si="9"/>
        <v>-66.000626566416031</v>
      </c>
      <c r="AB19" s="184">
        <f t="shared" si="9"/>
        <v>-88.000626566416031</v>
      </c>
      <c r="AC19" s="184">
        <f t="shared" si="9"/>
        <v>-110.00062656641603</v>
      </c>
      <c r="AD19" s="184">
        <f t="shared" si="9"/>
        <v>-133.00062656641603</v>
      </c>
      <c r="AE19" s="184">
        <f t="shared" si="9"/>
        <v>-155.00062656641603</v>
      </c>
      <c r="AF19" s="184">
        <f t="shared" si="9"/>
        <v>-155.00062656641603</v>
      </c>
      <c r="AG19" s="184">
        <f t="shared" si="9"/>
        <v>-155.00062656641603</v>
      </c>
      <c r="AH19" s="184">
        <f t="shared" si="9"/>
        <v>-155.00062656641603</v>
      </c>
      <c r="AI19" s="184">
        <f t="shared" si="9"/>
        <v>-155.00062656641603</v>
      </c>
      <c r="AJ19" s="184">
        <f t="shared" ref="AJ19:BA19" si="10">AI19-AJ18</f>
        <v>-166.00062656641603</v>
      </c>
      <c r="AK19" s="184">
        <f t="shared" si="10"/>
        <v>-187.00062656641603</v>
      </c>
      <c r="AL19" s="184">
        <f t="shared" si="10"/>
        <v>-206.00062656641603</v>
      </c>
      <c r="AM19" s="184">
        <f t="shared" si="10"/>
        <v>-236.00062656641603</v>
      </c>
      <c r="AN19" s="184">
        <f t="shared" si="10"/>
        <v>-260.00062656641603</v>
      </c>
      <c r="AO19" s="184">
        <f t="shared" si="10"/>
        <v>-272.00062656641603</v>
      </c>
      <c r="AP19" s="184">
        <f t="shared" si="10"/>
        <v>-305.00062656641603</v>
      </c>
      <c r="AQ19" s="184">
        <f t="shared" si="10"/>
        <v>-330.00062656641603</v>
      </c>
      <c r="AR19" s="184">
        <f t="shared" si="10"/>
        <v>-362.00062656641603</v>
      </c>
      <c r="AS19" s="184">
        <f t="shared" si="10"/>
        <v>-382.00062656641603</v>
      </c>
      <c r="AT19" s="184">
        <f t="shared" si="10"/>
        <v>-413.00062656641603</v>
      </c>
      <c r="AU19" s="184">
        <f t="shared" si="10"/>
        <v>-425.00062656641603</v>
      </c>
      <c r="AV19" s="184">
        <f t="shared" si="10"/>
        <v>-446.00062656641603</v>
      </c>
      <c r="AW19" s="184">
        <f t="shared" si="10"/>
        <v>-474.00062656641603</v>
      </c>
      <c r="AX19" s="184">
        <f t="shared" si="10"/>
        <v>-500.00062656641603</v>
      </c>
      <c r="AY19" s="184">
        <f t="shared" si="10"/>
        <v>-519.00062656641603</v>
      </c>
      <c r="AZ19" s="184">
        <f t="shared" si="10"/>
        <v>-545.00062656641603</v>
      </c>
      <c r="BA19" s="184">
        <f t="shared" si="10"/>
        <v>-558.00062656641603</v>
      </c>
      <c r="BB19" s="184"/>
    </row>
    <row r="20" spans="1:54" s="167" customFormat="1" x14ac:dyDescent="0.2">
      <c r="A20" s="187"/>
      <c r="B20" s="188" t="s">
        <v>69</v>
      </c>
      <c r="C20" s="189">
        <f>$D$2*C18</f>
        <v>45900</v>
      </c>
      <c r="D20" s="189">
        <f t="shared" ref="D20:BA20" si="11">$D$2*D18</f>
        <v>38250</v>
      </c>
      <c r="E20" s="189">
        <f t="shared" si="11"/>
        <v>56100</v>
      </c>
      <c r="F20" s="189">
        <f t="shared" si="11"/>
        <v>33150</v>
      </c>
      <c r="G20" s="189">
        <f t="shared" si="11"/>
        <v>53550</v>
      </c>
      <c r="H20" s="189">
        <f t="shared" si="11"/>
        <v>48450</v>
      </c>
      <c r="I20" s="189">
        <f t="shared" si="11"/>
        <v>73950</v>
      </c>
      <c r="J20" s="189">
        <f t="shared" si="11"/>
        <v>58650</v>
      </c>
      <c r="K20" s="189">
        <f t="shared" si="11"/>
        <v>40800</v>
      </c>
      <c r="L20" s="189">
        <f t="shared" si="11"/>
        <v>20400</v>
      </c>
      <c r="M20" s="189">
        <f t="shared" si="11"/>
        <v>56100</v>
      </c>
      <c r="N20" s="189">
        <f t="shared" si="11"/>
        <v>38250</v>
      </c>
      <c r="O20" s="189">
        <f t="shared" si="11"/>
        <v>30600</v>
      </c>
      <c r="P20" s="189">
        <f t="shared" si="11"/>
        <v>33787.5</v>
      </c>
      <c r="Q20" s="189">
        <f t="shared" si="11"/>
        <v>41437.5</v>
      </c>
      <c r="R20" s="189">
        <f t="shared" si="11"/>
        <v>43350</v>
      </c>
      <c r="S20" s="189">
        <f t="shared" si="11"/>
        <v>35700</v>
      </c>
      <c r="T20" s="189">
        <f t="shared" si="11"/>
        <v>30600</v>
      </c>
      <c r="U20" s="189">
        <f t="shared" si="11"/>
        <v>38250</v>
      </c>
      <c r="V20" s="189">
        <f t="shared" si="11"/>
        <v>21357.048872180447</v>
      </c>
      <c r="W20" s="189">
        <f t="shared" si="11"/>
        <v>28369.548872180447</v>
      </c>
      <c r="X20" s="189">
        <f t="shared" si="11"/>
        <v>53550</v>
      </c>
      <c r="Y20" s="189">
        <f t="shared" si="11"/>
        <v>45900</v>
      </c>
      <c r="Z20" s="189">
        <f t="shared" si="11"/>
        <v>30600</v>
      </c>
      <c r="AA20" s="189">
        <f t="shared" si="11"/>
        <v>35700</v>
      </c>
      <c r="AB20" s="189">
        <f t="shared" si="11"/>
        <v>56100</v>
      </c>
      <c r="AC20" s="189">
        <f t="shared" si="11"/>
        <v>56100</v>
      </c>
      <c r="AD20" s="189">
        <f t="shared" si="11"/>
        <v>58650</v>
      </c>
      <c r="AE20" s="189">
        <f t="shared" si="11"/>
        <v>56100</v>
      </c>
      <c r="AF20" s="189">
        <f t="shared" si="11"/>
        <v>0</v>
      </c>
      <c r="AG20" s="189">
        <f t="shared" si="11"/>
        <v>0</v>
      </c>
      <c r="AH20" s="189">
        <f t="shared" si="11"/>
        <v>0</v>
      </c>
      <c r="AI20" s="189">
        <f t="shared" si="11"/>
        <v>0</v>
      </c>
      <c r="AJ20" s="189">
        <f t="shared" si="11"/>
        <v>28050</v>
      </c>
      <c r="AK20" s="189">
        <f t="shared" si="11"/>
        <v>53550</v>
      </c>
      <c r="AL20" s="189">
        <f t="shared" si="11"/>
        <v>48450</v>
      </c>
      <c r="AM20" s="189">
        <f t="shared" si="11"/>
        <v>76500</v>
      </c>
      <c r="AN20" s="189">
        <f t="shared" si="11"/>
        <v>61200</v>
      </c>
      <c r="AO20" s="189">
        <f t="shared" si="11"/>
        <v>30600</v>
      </c>
      <c r="AP20" s="189">
        <f t="shared" si="11"/>
        <v>84150</v>
      </c>
      <c r="AQ20" s="189">
        <f t="shared" si="11"/>
        <v>63750</v>
      </c>
      <c r="AR20" s="189">
        <f t="shared" si="11"/>
        <v>81600</v>
      </c>
      <c r="AS20" s="189">
        <f t="shared" si="11"/>
        <v>51000</v>
      </c>
      <c r="AT20" s="189">
        <f t="shared" si="11"/>
        <v>79050</v>
      </c>
      <c r="AU20" s="189">
        <f t="shared" si="11"/>
        <v>30600</v>
      </c>
      <c r="AV20" s="189">
        <f t="shared" si="11"/>
        <v>53550</v>
      </c>
      <c r="AW20" s="189">
        <f t="shared" si="11"/>
        <v>71400</v>
      </c>
      <c r="AX20" s="189">
        <f t="shared" si="11"/>
        <v>66300</v>
      </c>
      <c r="AY20" s="189">
        <f t="shared" si="11"/>
        <v>48450</v>
      </c>
      <c r="AZ20" s="189">
        <f t="shared" si="11"/>
        <v>66300</v>
      </c>
      <c r="BA20" s="189">
        <f t="shared" si="11"/>
        <v>33150</v>
      </c>
      <c r="BB20" s="188"/>
    </row>
    <row r="21" spans="1:54" s="1643" customFormat="1" x14ac:dyDescent="0.2">
      <c r="A21" s="190"/>
      <c r="B21" s="191" t="s">
        <v>66</v>
      </c>
      <c r="C21" s="191">
        <f>C18*$D$2</f>
        <v>45900</v>
      </c>
      <c r="D21" s="191">
        <f>(D18*$D$2)+C21</f>
        <v>84150</v>
      </c>
      <c r="E21" s="191">
        <f t="shared" ref="E21:BA21" si="12">(E18*$D$2)+D21</f>
        <v>140250</v>
      </c>
      <c r="F21" s="191">
        <f t="shared" si="12"/>
        <v>173400</v>
      </c>
      <c r="G21" s="191">
        <f t="shared" si="12"/>
        <v>226950</v>
      </c>
      <c r="H21" s="191">
        <f t="shared" si="12"/>
        <v>275400</v>
      </c>
      <c r="I21" s="191">
        <f t="shared" si="12"/>
        <v>349350</v>
      </c>
      <c r="J21" s="191">
        <f t="shared" si="12"/>
        <v>408000</v>
      </c>
      <c r="K21" s="191">
        <f t="shared" si="12"/>
        <v>448800</v>
      </c>
      <c r="L21" s="191">
        <f t="shared" si="12"/>
        <v>469200</v>
      </c>
      <c r="M21" s="191">
        <f t="shared" si="12"/>
        <v>525300</v>
      </c>
      <c r="N21" s="191">
        <f t="shared" si="12"/>
        <v>563550</v>
      </c>
      <c r="O21" s="191">
        <f t="shared" si="12"/>
        <v>594150</v>
      </c>
      <c r="P21" s="191">
        <f t="shared" si="12"/>
        <v>627937.5</v>
      </c>
      <c r="Q21" s="191">
        <f t="shared" si="12"/>
        <v>669375</v>
      </c>
      <c r="R21" s="191">
        <f t="shared" si="12"/>
        <v>712725</v>
      </c>
      <c r="S21" s="191">
        <f t="shared" si="12"/>
        <v>748425</v>
      </c>
      <c r="T21" s="191">
        <f t="shared" si="12"/>
        <v>779025</v>
      </c>
      <c r="U21" s="191">
        <f t="shared" si="12"/>
        <v>817275</v>
      </c>
      <c r="V21" s="191">
        <f t="shared" si="12"/>
        <v>838632.0488721804</v>
      </c>
      <c r="W21" s="191">
        <f t="shared" si="12"/>
        <v>867001.5977443608</v>
      </c>
      <c r="X21" s="191">
        <f t="shared" si="12"/>
        <v>920551.5977443608</v>
      </c>
      <c r="Y21" s="191">
        <f t="shared" si="12"/>
        <v>966451.5977443608</v>
      </c>
      <c r="Z21" s="191">
        <f t="shared" si="12"/>
        <v>997051.5977443608</v>
      </c>
      <c r="AA21" s="191">
        <f t="shared" si="12"/>
        <v>1032751.5977443608</v>
      </c>
      <c r="AB21" s="191">
        <f t="shared" si="12"/>
        <v>1088851.5977443608</v>
      </c>
      <c r="AC21" s="191">
        <f t="shared" si="12"/>
        <v>1144951.5977443608</v>
      </c>
      <c r="AD21" s="191">
        <f t="shared" si="12"/>
        <v>1203601.5977443608</v>
      </c>
      <c r="AE21" s="191">
        <f t="shared" si="12"/>
        <v>1259701.5977443608</v>
      </c>
      <c r="AF21" s="191">
        <f t="shared" si="12"/>
        <v>1259701.5977443608</v>
      </c>
      <c r="AG21" s="191">
        <f t="shared" si="12"/>
        <v>1259701.5977443608</v>
      </c>
      <c r="AH21" s="191">
        <f t="shared" si="12"/>
        <v>1259701.5977443608</v>
      </c>
      <c r="AI21" s="191">
        <f t="shared" si="12"/>
        <v>1259701.5977443608</v>
      </c>
      <c r="AJ21" s="191">
        <f t="shared" si="12"/>
        <v>1287751.5977443608</v>
      </c>
      <c r="AK21" s="191">
        <f t="shared" si="12"/>
        <v>1341301.5977443608</v>
      </c>
      <c r="AL21" s="191">
        <f t="shared" si="12"/>
        <v>1389751.5977443608</v>
      </c>
      <c r="AM21" s="191">
        <f t="shared" si="12"/>
        <v>1466251.5977443608</v>
      </c>
      <c r="AN21" s="191">
        <f t="shared" si="12"/>
        <v>1527451.5977443608</v>
      </c>
      <c r="AO21" s="191">
        <f t="shared" si="12"/>
        <v>1558051.5977443608</v>
      </c>
      <c r="AP21" s="191">
        <f t="shared" si="12"/>
        <v>1642201.5977443608</v>
      </c>
      <c r="AQ21" s="191">
        <f t="shared" si="12"/>
        <v>1705951.5977443608</v>
      </c>
      <c r="AR21" s="191">
        <f t="shared" si="12"/>
        <v>1787551.5977443608</v>
      </c>
      <c r="AS21" s="191">
        <f t="shared" si="12"/>
        <v>1838551.5977443608</v>
      </c>
      <c r="AT21" s="191">
        <f t="shared" si="12"/>
        <v>1917601.5977443608</v>
      </c>
      <c r="AU21" s="191">
        <f t="shared" si="12"/>
        <v>1948201.5977443608</v>
      </c>
      <c r="AV21" s="191">
        <f t="shared" si="12"/>
        <v>2001751.5977443608</v>
      </c>
      <c r="AW21" s="191">
        <f t="shared" si="12"/>
        <v>2073151.5977443608</v>
      </c>
      <c r="AX21" s="191">
        <f t="shared" si="12"/>
        <v>2139451.5977443606</v>
      </c>
      <c r="AY21" s="191">
        <f t="shared" si="12"/>
        <v>2187901.5977443606</v>
      </c>
      <c r="AZ21" s="191">
        <f t="shared" si="12"/>
        <v>2254201.5977443606</v>
      </c>
      <c r="BA21" s="191">
        <f t="shared" si="12"/>
        <v>2287351.5977443606</v>
      </c>
      <c r="BB21" s="191"/>
    </row>
    <row r="22" spans="1:54" s="167" customFormat="1" x14ac:dyDescent="0.2">
      <c r="A22" s="77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</row>
    <row r="23" spans="1:54" s="167" customFormat="1" x14ac:dyDescent="0.2">
      <c r="A23" s="77"/>
      <c r="B23" s="13" t="s">
        <v>761</v>
      </c>
      <c r="C23" s="13">
        <f>'Reeds geproduceerd'!D365</f>
        <v>279</v>
      </c>
      <c r="D23" s="13">
        <f>'Reeds geproduceerd'!D377</f>
        <v>230</v>
      </c>
      <c r="E23" s="13">
        <f>'Reeds geproduceerd'!D389</f>
        <v>311</v>
      </c>
      <c r="F23" s="13">
        <f>'Reeds geproduceerd'!D402</f>
        <v>217</v>
      </c>
      <c r="G23" s="13">
        <f>'Reeds geproduceerd'!D419</f>
        <v>360</v>
      </c>
      <c r="H23" s="13">
        <f>'Reeds geproduceerd'!D441</f>
        <v>297</v>
      </c>
      <c r="I23" s="13">
        <f>'Reeds geproduceerd'!D457</f>
        <v>430</v>
      </c>
      <c r="J23" s="13">
        <f>'Reeds geproduceerd'!D477</f>
        <v>366</v>
      </c>
      <c r="K23" s="13">
        <f>'Reeds geproduceerd'!D497</f>
        <v>257</v>
      </c>
      <c r="L23" s="13">
        <f>'Reeds geproduceerd'!D517</f>
        <v>139</v>
      </c>
      <c r="M23" s="13">
        <f>'Reeds geproduceerd'!D532</f>
        <v>360</v>
      </c>
      <c r="N23" s="13">
        <f>'Reeds geproduceerd'!D553</f>
        <v>252</v>
      </c>
      <c r="O23" s="13">
        <f>'Reeds geproduceerd'!D567</f>
        <v>210</v>
      </c>
      <c r="P23" s="13">
        <f>'Reeds geproduceerd'!D582</f>
        <v>287</v>
      </c>
      <c r="Q23" s="13">
        <f>'Reeds geproduceerd'!D604</f>
        <v>364</v>
      </c>
      <c r="R23" s="13">
        <f>'Reeds geproduceerd'!D622</f>
        <v>255</v>
      </c>
      <c r="S23" s="13">
        <f>'Reeds geproduceerd'!D660</f>
        <v>221</v>
      </c>
      <c r="T23" s="13">
        <f>'Reeds geproduceerd'!D681</f>
        <v>192</v>
      </c>
      <c r="U23" s="13">
        <f>'Reeds geproduceerd'!D701</f>
        <v>262</v>
      </c>
      <c r="V23" s="13">
        <f>'Reeds geproduceerd'!D722</f>
        <v>305</v>
      </c>
      <c r="W23" s="13">
        <f>'Reeds geproduceerd'!D739</f>
        <v>250</v>
      </c>
      <c r="X23" s="13">
        <f>'Reeds geproduceerd'!D761</f>
        <v>306</v>
      </c>
      <c r="Y23" s="13">
        <f>'Reeds geproduceerd'!D790</f>
        <v>335</v>
      </c>
      <c r="Z23" s="13">
        <f>'Reeds geproduceerd'!D821</f>
        <v>222</v>
      </c>
      <c r="AA23" s="13">
        <f>'Reeds geproduceerd'!D848</f>
        <v>218</v>
      </c>
      <c r="AB23" s="13">
        <f>'Reeds geproduceerd'!D877</f>
        <v>404</v>
      </c>
      <c r="AC23" s="13">
        <f>'Reeds geproduceerd'!D913</f>
        <v>363</v>
      </c>
      <c r="AD23" s="13">
        <f>'Reeds geproduceerd'!D952</f>
        <v>313</v>
      </c>
      <c r="AE23" s="13">
        <f>'Reeds geproduceerd'!D994</f>
        <v>367</v>
      </c>
      <c r="AF23" s="13"/>
      <c r="AG23" s="13"/>
      <c r="AH23" s="13"/>
      <c r="AI23" s="13"/>
      <c r="AJ23" s="13">
        <f>'Reeds geproduceerd'!D1024</f>
        <v>182</v>
      </c>
      <c r="AK23" s="13">
        <f>'Reeds geproduceerd'!D1044</f>
        <v>324</v>
      </c>
      <c r="AL23" s="13">
        <f>'Reeds geproduceerd'!D1083</f>
        <v>318</v>
      </c>
      <c r="AM23" s="13">
        <f>'Reeds geproduceerd'!D1113</f>
        <v>512</v>
      </c>
      <c r="AN23" s="13">
        <f>'Reeds geproduceerd'!D1158</f>
        <v>385</v>
      </c>
      <c r="AO23" s="13">
        <f>'Reeds geproduceerd'!D1186</f>
        <v>157</v>
      </c>
      <c r="AP23" s="13">
        <f>'Reeds geproduceerd'!D1220</f>
        <v>399</v>
      </c>
      <c r="AQ23" s="13">
        <f>'Reeds geproduceerd'!D1270</f>
        <v>377</v>
      </c>
      <c r="AR23" s="13">
        <f>'Reeds geproduceerd'!D1306</f>
        <v>582</v>
      </c>
      <c r="AS23" s="13">
        <f>'Reeds geproduceerd'!D1336</f>
        <v>321</v>
      </c>
      <c r="AT23" s="13">
        <f>'Reeds geproduceerd'!D1367</f>
        <v>506</v>
      </c>
      <c r="AU23" s="13">
        <f>'Reeds geproduceerd'!D1399</f>
        <v>222</v>
      </c>
      <c r="AV23" s="13">
        <f>'Reeds geproduceerd'!D1426</f>
        <v>327</v>
      </c>
      <c r="AW23" s="13">
        <f>'Reeds geproduceerd'!D1456</f>
        <v>491</v>
      </c>
      <c r="AX23" s="13">
        <f>'Reeds geproduceerd'!D1500</f>
        <v>394</v>
      </c>
      <c r="AY23" s="13">
        <f>'Reeds geproduceerd'!D1530</f>
        <v>332</v>
      </c>
      <c r="AZ23" s="13">
        <f>'Reeds geproduceerd'!D1566</f>
        <v>433</v>
      </c>
      <c r="BA23" s="13">
        <f>'Reeds geproduceerd'!D1586</f>
        <v>231</v>
      </c>
      <c r="BB23" s="13">
        <f>SUM(C23:BA23)</f>
        <v>14865</v>
      </c>
    </row>
    <row r="24" spans="1:54" s="167" customFormat="1" x14ac:dyDescent="0.2">
      <c r="A24" s="77"/>
      <c r="B24" s="9" t="s">
        <v>762</v>
      </c>
      <c r="C24" s="76">
        <f>C23/C18</f>
        <v>15.5</v>
      </c>
      <c r="D24" s="76">
        <f t="shared" ref="D24:BA24" si="13">D23/D18</f>
        <v>15.333333333333334</v>
      </c>
      <c r="E24" s="76">
        <f t="shared" si="13"/>
        <v>14.136363636363637</v>
      </c>
      <c r="F24" s="76">
        <f t="shared" si="13"/>
        <v>16.692307692307693</v>
      </c>
      <c r="G24" s="76">
        <f t="shared" si="13"/>
        <v>17.142857142857142</v>
      </c>
      <c r="H24" s="76">
        <f t="shared" si="13"/>
        <v>15.631578947368421</v>
      </c>
      <c r="I24" s="76">
        <f t="shared" si="13"/>
        <v>14.827586206896552</v>
      </c>
      <c r="J24" s="76">
        <f t="shared" si="13"/>
        <v>15.913043478260869</v>
      </c>
      <c r="K24" s="76">
        <f t="shared" si="13"/>
        <v>16.0625</v>
      </c>
      <c r="L24" s="76">
        <f t="shared" si="13"/>
        <v>17.375</v>
      </c>
      <c r="M24" s="76">
        <f t="shared" si="13"/>
        <v>16.363636363636363</v>
      </c>
      <c r="N24" s="76">
        <f t="shared" si="13"/>
        <v>16.8</v>
      </c>
      <c r="O24" s="76">
        <f t="shared" si="13"/>
        <v>17.5</v>
      </c>
      <c r="P24" s="76">
        <f t="shared" si="13"/>
        <v>21.660377358490567</v>
      </c>
      <c r="Q24" s="76">
        <f t="shared" si="13"/>
        <v>22.4</v>
      </c>
      <c r="R24" s="76">
        <f t="shared" si="13"/>
        <v>15</v>
      </c>
      <c r="S24" s="76">
        <f t="shared" si="13"/>
        <v>15.785714285714286</v>
      </c>
      <c r="T24" s="76">
        <f t="shared" si="13"/>
        <v>16</v>
      </c>
      <c r="U24" s="76">
        <f t="shared" si="13"/>
        <v>17.466666666666665</v>
      </c>
      <c r="V24" s="76">
        <f t="shared" si="13"/>
        <v>36.41654821575522</v>
      </c>
      <c r="W24" s="76">
        <f t="shared" si="13"/>
        <v>22.471277314710523</v>
      </c>
      <c r="X24" s="76">
        <f t="shared" si="13"/>
        <v>14.571428571428571</v>
      </c>
      <c r="Y24" s="76">
        <f t="shared" si="13"/>
        <v>18.611111111111111</v>
      </c>
      <c r="Z24" s="76">
        <f t="shared" si="13"/>
        <v>18.5</v>
      </c>
      <c r="AA24" s="76">
        <f t="shared" si="13"/>
        <v>15.571428571428571</v>
      </c>
      <c r="AB24" s="76">
        <f t="shared" si="13"/>
        <v>18.363636363636363</v>
      </c>
      <c r="AC24" s="76">
        <f t="shared" si="13"/>
        <v>16.5</v>
      </c>
      <c r="AD24" s="76">
        <f t="shared" si="13"/>
        <v>13.608695652173912</v>
      </c>
      <c r="AE24" s="76">
        <f t="shared" si="13"/>
        <v>16.681818181818183</v>
      </c>
      <c r="AF24" s="76"/>
      <c r="AG24" s="76"/>
      <c r="AH24" s="76"/>
      <c r="AI24" s="76"/>
      <c r="AJ24" s="76">
        <f t="shared" si="13"/>
        <v>16.545454545454547</v>
      </c>
      <c r="AK24" s="76">
        <f t="shared" si="13"/>
        <v>15.428571428571429</v>
      </c>
      <c r="AL24" s="76">
        <f t="shared" si="13"/>
        <v>16.736842105263158</v>
      </c>
      <c r="AM24" s="76">
        <f t="shared" si="13"/>
        <v>17.066666666666666</v>
      </c>
      <c r="AN24" s="76">
        <f t="shared" si="13"/>
        <v>16.041666666666668</v>
      </c>
      <c r="AO24" s="76">
        <f t="shared" si="13"/>
        <v>13.083333333333334</v>
      </c>
      <c r="AP24" s="76">
        <f t="shared" si="13"/>
        <v>12.090909090909092</v>
      </c>
      <c r="AQ24" s="76">
        <f t="shared" si="13"/>
        <v>15.08</v>
      </c>
      <c r="AR24" s="76">
        <f t="shared" si="13"/>
        <v>18.1875</v>
      </c>
      <c r="AS24" s="76">
        <f t="shared" si="13"/>
        <v>16.05</v>
      </c>
      <c r="AT24" s="76">
        <f t="shared" si="13"/>
        <v>16.322580645161292</v>
      </c>
      <c r="AU24" s="76">
        <f t="shared" si="13"/>
        <v>18.5</v>
      </c>
      <c r="AV24" s="76">
        <f t="shared" si="13"/>
        <v>15.571428571428571</v>
      </c>
      <c r="AW24" s="76">
        <f t="shared" si="13"/>
        <v>17.535714285714285</v>
      </c>
      <c r="AX24" s="76">
        <f t="shared" si="13"/>
        <v>15.153846153846153</v>
      </c>
      <c r="AY24" s="76">
        <f t="shared" si="13"/>
        <v>17.473684210526315</v>
      </c>
      <c r="AZ24" s="76">
        <f t="shared" si="13"/>
        <v>16.653846153846153</v>
      </c>
      <c r="BA24" s="76">
        <f t="shared" si="13"/>
        <v>17.76923076923077</v>
      </c>
      <c r="BB24" s="76">
        <f>AVERAGE(C24:BA24)</f>
        <v>17.025067738735672</v>
      </c>
    </row>
    <row r="25" spans="1:54" x14ac:dyDescent="0.2">
      <c r="A25" s="83"/>
      <c r="B25" s="9" t="s">
        <v>2067</v>
      </c>
      <c r="C25" s="80">
        <f>IFERROR(VLOOKUP(C7,'Reeds geproduceerd'!$S$365:$AG$1606,12,FALSE),0)</f>
        <v>47277</v>
      </c>
      <c r="D25" s="103">
        <f>IFERROR(VLOOKUP(D7,'Reeds geproduceerd'!$S$365:$AG$1606,12,FALSE),0)</f>
        <v>38101.51</v>
      </c>
      <c r="E25" s="103">
        <f>IFERROR(VLOOKUP(E7,'Reeds geproduceerd'!$S$365:$AG$1606,12,FALSE),0)</f>
        <v>58914</v>
      </c>
      <c r="F25" s="103">
        <f>IFERROR(VLOOKUP(F7,'Reeds geproduceerd'!$S$365:$AG$1606,12,FALSE),0)</f>
        <v>53760</v>
      </c>
      <c r="G25" s="103">
        <f>IFERROR(VLOOKUP(G7,'Reeds geproduceerd'!$S$365:$AG$1606,12,FALSE),0)</f>
        <v>48366</v>
      </c>
      <c r="H25" s="103">
        <f>IFERROR(VLOOKUP(H7,'Reeds geproduceerd'!$S$365:$AG$1606,12,FALSE),0)</f>
        <v>44883</v>
      </c>
      <c r="I25" s="103">
        <f>IFERROR(VLOOKUP(I7,'Reeds geproduceerd'!$S$365:$AG$1606,12,FALSE),0)</f>
        <v>59947.38</v>
      </c>
      <c r="J25" s="103">
        <f>IFERROR(VLOOKUP(J7,'Reeds geproduceerd'!$S$365:$AG$1606,12,FALSE),0)</f>
        <v>53184.15</v>
      </c>
      <c r="K25" s="103">
        <f>IFERROR(VLOOKUP(K7,'Reeds geproduceerd'!$S$365:$AG$1606,12,FALSE),0)</f>
        <v>40692.340000000004</v>
      </c>
      <c r="L25" s="103">
        <f>IFERROR(VLOOKUP(L7,'Reeds geproduceerd'!$S$365:$AG$1606,12,FALSE),0)</f>
        <v>21674</v>
      </c>
      <c r="M25" s="103">
        <f>IFERROR(VLOOKUP(M7,'Reeds geproduceerd'!$S$365:$AG$1606,12,FALSE),0)</f>
        <v>54324.31</v>
      </c>
      <c r="N25" s="103">
        <f>IFERROR(VLOOKUP(N7,'Reeds geproduceerd'!$S$365:$AG$1606,12,FALSE),0)</f>
        <v>34281.49</v>
      </c>
      <c r="O25" s="103">
        <f>IFERROR(VLOOKUP(O7,'Reeds geproduceerd'!$S$365:$AG$1606,12,FALSE),0)</f>
        <v>32092.699999999997</v>
      </c>
      <c r="P25" s="103">
        <f>IFERROR(VLOOKUP(P7,'Reeds geproduceerd'!$S$365:$AG$1606,12,FALSE),0)</f>
        <v>39230.659999999996</v>
      </c>
      <c r="Q25" s="103">
        <f>IFERROR(VLOOKUP(Q7,'Reeds geproduceerd'!$S$365:$AG$1606,12,FALSE),0)</f>
        <v>56628</v>
      </c>
      <c r="R25" s="103">
        <f>IFERROR(VLOOKUP(R7,'Reeds geproduceerd'!$S$365:$AG$1606,12,FALSE),0)</f>
        <v>50072.070000000007</v>
      </c>
      <c r="S25" s="103">
        <f>IFERROR(VLOOKUP(S7,'Reeds geproduceerd'!$S$365:$AG$1606,12,FALSE),0)</f>
        <v>36961.870000000003</v>
      </c>
      <c r="T25" s="103">
        <f>IFERROR(VLOOKUP(T7,'Reeds geproduceerd'!$S$365:$AG$1606,12,FALSE),0)</f>
        <v>39353.009999999995</v>
      </c>
      <c r="U25" s="103">
        <f>IFERROR(VLOOKUP(U7,'Reeds geproduceerd'!$S$365:$AG$1606,12,FALSE),0)</f>
        <v>43955.159999999996</v>
      </c>
      <c r="V25" s="103">
        <f>IFERROR(VLOOKUP(V7,'Reeds geproduceerd'!$S$365:$AG$1606,12,FALSE),0)</f>
        <v>32126.662907268172</v>
      </c>
      <c r="W25" s="103">
        <f>IFERROR(VLOOKUP(W7,'Reeds geproduceerd'!$S$365:$AG$1606,12,FALSE),0)</f>
        <v>40456.31290726817</v>
      </c>
      <c r="X25" s="103">
        <f>IFERROR(VLOOKUP(X7,'Reeds geproduceerd'!$S$365:$AG$1606,12,FALSE),0)</f>
        <v>50666.34</v>
      </c>
      <c r="Y25" s="103">
        <f>IFERROR(VLOOKUP(Y7,'Reeds geproduceerd'!$S$365:$AG$1606,12,FALSE),0)</f>
        <v>58309.7</v>
      </c>
      <c r="Z25" s="103">
        <f>IFERROR(VLOOKUP(Z7,'Reeds geproduceerd'!$S$365:$AG$1606,12,FALSE),0)</f>
        <v>53133.82</v>
      </c>
      <c r="AA25" s="103">
        <f>IFERROR(VLOOKUP(AA7,'Reeds geproduceerd'!$S$365:$AG$1606,12,FALSE),0)</f>
        <v>34561.22</v>
      </c>
      <c r="AB25" s="103">
        <f>IFERROR(VLOOKUP(AB7,'Reeds geproduceerd'!$S$365:$AG$1606,12,FALSE),0)</f>
        <v>64603.03</v>
      </c>
      <c r="AC25" s="103">
        <f>IFERROR(VLOOKUP(AC7,'Reeds geproduceerd'!$S$365:$AG$1606,12,FALSE),0)</f>
        <v>71841.460000000006</v>
      </c>
      <c r="AD25" s="103">
        <f>IFERROR(VLOOKUP(AD7,'Reeds geproduceerd'!$S$365:$AG$1606,12,FALSE),0)</f>
        <v>56844.06</v>
      </c>
      <c r="AE25" s="103">
        <f>IFERROR(VLOOKUP(AE7,'Reeds geproduceerd'!$S$365:$AG$1606,12,FALSE),0)</f>
        <v>58172.46</v>
      </c>
      <c r="AF25" s="103">
        <f>IFERROR(VLOOKUP(AF7,'Reeds geproduceerd'!$S$365:$AG$1606,12,FALSE),0)</f>
        <v>0</v>
      </c>
      <c r="AG25" s="103">
        <f>IFERROR(VLOOKUP(AG7,'Reeds geproduceerd'!$S$365:$AG$1606,12,FALSE),0)</f>
        <v>0</v>
      </c>
      <c r="AH25" s="103">
        <f>IFERROR(VLOOKUP(AH7,'Reeds geproduceerd'!$S$365:$AG$1606,12,FALSE),0)</f>
        <v>0</v>
      </c>
      <c r="AI25" s="103">
        <f>IFERROR(VLOOKUP(AI7,'Reeds geproduceerd'!$S$365:$AG$1606,12,FALSE),0)</f>
        <v>0</v>
      </c>
      <c r="AJ25" s="103">
        <f>IFERROR(VLOOKUP(AJ7,'Reeds geproduceerd'!$S$365:$AG$1606,12,FALSE),0)</f>
        <v>42382.01</v>
      </c>
      <c r="AK25" s="103">
        <f>IFERROR(VLOOKUP(AK7,'Reeds geproduceerd'!$S$365:$AG$1606,12,FALSE),0)</f>
        <v>50483.68</v>
      </c>
      <c r="AL25" s="103">
        <f>IFERROR(VLOOKUP(AL7,'Reeds geproduceerd'!$S$365:$AG$1606,12,FALSE),0)</f>
        <v>54988.67</v>
      </c>
      <c r="AM25" s="103">
        <f>IFERROR(VLOOKUP(AM7,'Reeds geproduceerd'!$S$365:$AG$1606,12,FALSE),0)</f>
        <v>89176.089999999982</v>
      </c>
      <c r="AN25" s="103">
        <f>IFERROR(VLOOKUP(AN7,'Reeds geproduceerd'!$S$365:$AG$1606,12,FALSE),0)</f>
        <v>57228.78</v>
      </c>
      <c r="AO25" s="103">
        <f>IFERROR(VLOOKUP(AO7,'Reeds geproduceerd'!$S$365:$AG$1606,12,FALSE),0)</f>
        <v>37675.240000000005</v>
      </c>
      <c r="AP25" s="103">
        <f>IFERROR(VLOOKUP(AP7,'Reeds geproduceerd'!$S$365:$AG$1606,12,FALSE),0)</f>
        <v>91802.130000000034</v>
      </c>
      <c r="AQ25" s="103">
        <f>IFERROR(VLOOKUP(AQ7,'Reeds geproduceerd'!$S$365:$AG$1606,12,FALSE),0)</f>
        <v>58181.64</v>
      </c>
      <c r="AR25" s="103">
        <f>IFERROR(VLOOKUP(AR7,'Reeds geproduceerd'!$S$365:$AG$1606,12,FALSE),0)</f>
        <v>74031.19</v>
      </c>
      <c r="AS25" s="103">
        <f>IFERROR(VLOOKUP(AS7,'Reeds geproduceerd'!$S$365:$AG$1606,12,FALSE),0)</f>
        <v>64854.820000000014</v>
      </c>
      <c r="AT25" s="103">
        <f>IFERROR(VLOOKUP(AT7,'Reeds geproduceerd'!$S$365:$AG$1606,12,FALSE),0)</f>
        <v>101901.66</v>
      </c>
      <c r="AU25" s="103">
        <f>IFERROR(VLOOKUP(AU7,'Reeds geproduceerd'!$S$365:$AG$1606,12,FALSE),0)</f>
        <v>56673.94</v>
      </c>
      <c r="AV25" s="103">
        <f>IFERROR(VLOOKUP(AV7,'Reeds geproduceerd'!$S$365:$AG$1606,12,FALSE),0)</f>
        <v>48716.259999999995</v>
      </c>
      <c r="AW25" s="103">
        <f>IFERROR(VLOOKUP(AW7,'Reeds geproduceerd'!$S$365:$AG$1606,12,FALSE),0)</f>
        <v>80707.12999999999</v>
      </c>
      <c r="AX25" s="103">
        <f>IFERROR(VLOOKUP(AX7,'Reeds geproduceerd'!$S$365:$AG$1606,12,FALSE),0)</f>
        <v>78860.24000000002</v>
      </c>
      <c r="AY25" s="103">
        <f>IFERROR(VLOOKUP(AY7,'Reeds geproduceerd'!$S$365:$AG$1606,12,FALSE),0)</f>
        <v>73302.320000000007</v>
      </c>
      <c r="AZ25" s="103">
        <f>IFERROR(VLOOKUP(AZ7,'Reeds geproduceerd'!$S$365:$AG$1606,12,FALSE),0)</f>
        <v>71797.5</v>
      </c>
      <c r="BA25" s="103">
        <f>IFERROR(VLOOKUP(BA7,'Reeds geproduceerd'!$S$365:$AG$1606,12,FALSE),0)</f>
        <v>54231.130000000005</v>
      </c>
      <c r="BB25" s="80">
        <f>SUM(C25:BA25)</f>
        <v>2561408.1458145361</v>
      </c>
    </row>
    <row r="26" spans="1:54" ht="13.5" thickBot="1" x14ac:dyDescent="0.25">
      <c r="A26" s="78"/>
      <c r="B26" s="12" t="s">
        <v>66</v>
      </c>
      <c r="C26" s="79">
        <f>C25</f>
        <v>47277</v>
      </c>
      <c r="D26" s="79">
        <f t="shared" ref="D26:AI26" si="14">D25+C26</f>
        <v>85378.510000000009</v>
      </c>
      <c r="E26" s="79">
        <f t="shared" si="14"/>
        <v>144292.51</v>
      </c>
      <c r="F26" s="79">
        <f t="shared" si="14"/>
        <v>198052.51</v>
      </c>
      <c r="G26" s="79">
        <f t="shared" si="14"/>
        <v>246418.51</v>
      </c>
      <c r="H26" s="79">
        <f t="shared" si="14"/>
        <v>291301.51</v>
      </c>
      <c r="I26" s="79">
        <f t="shared" si="14"/>
        <v>351248.89</v>
      </c>
      <c r="J26" s="79">
        <f t="shared" si="14"/>
        <v>404433.04000000004</v>
      </c>
      <c r="K26" s="79">
        <f t="shared" si="14"/>
        <v>445125.38000000006</v>
      </c>
      <c r="L26" s="79">
        <f t="shared" si="14"/>
        <v>466799.38000000006</v>
      </c>
      <c r="M26" s="79">
        <f t="shared" si="14"/>
        <v>521123.69000000006</v>
      </c>
      <c r="N26" s="79">
        <f t="shared" si="14"/>
        <v>555405.18000000005</v>
      </c>
      <c r="O26" s="79">
        <f t="shared" si="14"/>
        <v>587497.88</v>
      </c>
      <c r="P26" s="79">
        <f t="shared" si="14"/>
        <v>626728.54</v>
      </c>
      <c r="Q26" s="79">
        <f t="shared" si="14"/>
        <v>683356.54</v>
      </c>
      <c r="R26" s="79">
        <f t="shared" si="14"/>
        <v>733428.6100000001</v>
      </c>
      <c r="S26" s="79">
        <f t="shared" si="14"/>
        <v>770390.4800000001</v>
      </c>
      <c r="T26" s="79">
        <f t="shared" si="14"/>
        <v>809743.49000000011</v>
      </c>
      <c r="U26" s="79">
        <f t="shared" si="14"/>
        <v>853698.65000000014</v>
      </c>
      <c r="V26" s="79">
        <f t="shared" si="14"/>
        <v>885825.31290726829</v>
      </c>
      <c r="W26" s="79">
        <f t="shared" si="14"/>
        <v>926281.62581453647</v>
      </c>
      <c r="X26" s="79">
        <f t="shared" si="14"/>
        <v>976947.96581453644</v>
      </c>
      <c r="Y26" s="79">
        <f t="shared" si="14"/>
        <v>1035257.6658145364</v>
      </c>
      <c r="Z26" s="79">
        <f t="shared" si="14"/>
        <v>1088391.4858145365</v>
      </c>
      <c r="AA26" s="79">
        <f t="shared" si="14"/>
        <v>1122952.7058145364</v>
      </c>
      <c r="AB26" s="79">
        <f t="shared" si="14"/>
        <v>1187555.7358145365</v>
      </c>
      <c r="AC26" s="79">
        <f t="shared" si="14"/>
        <v>1259397.1958145364</v>
      </c>
      <c r="AD26" s="79">
        <f t="shared" si="14"/>
        <v>1316241.2558145365</v>
      </c>
      <c r="AE26" s="79">
        <f t="shared" si="14"/>
        <v>1374413.7158145364</v>
      </c>
      <c r="AF26" s="79">
        <f t="shared" si="14"/>
        <v>1374413.7158145364</v>
      </c>
      <c r="AG26" s="79">
        <f t="shared" si="14"/>
        <v>1374413.7158145364</v>
      </c>
      <c r="AH26" s="79">
        <f t="shared" si="14"/>
        <v>1374413.7158145364</v>
      </c>
      <c r="AI26" s="79">
        <f t="shared" si="14"/>
        <v>1374413.7158145364</v>
      </c>
      <c r="AJ26" s="79">
        <f t="shared" ref="AJ26:BA26" si="15">AJ25+AI26</f>
        <v>1416795.7258145364</v>
      </c>
      <c r="AK26" s="79">
        <f t="shared" si="15"/>
        <v>1467279.4058145364</v>
      </c>
      <c r="AL26" s="79">
        <f t="shared" si="15"/>
        <v>1522268.0758145363</v>
      </c>
      <c r="AM26" s="79">
        <f t="shared" si="15"/>
        <v>1611444.1658145364</v>
      </c>
      <c r="AN26" s="79">
        <f t="shared" si="15"/>
        <v>1668672.9458145364</v>
      </c>
      <c r="AO26" s="79">
        <f t="shared" si="15"/>
        <v>1706348.1858145364</v>
      </c>
      <c r="AP26" s="79">
        <f t="shared" si="15"/>
        <v>1798150.3158145365</v>
      </c>
      <c r="AQ26" s="79">
        <f t="shared" si="15"/>
        <v>1856331.9558145364</v>
      </c>
      <c r="AR26" s="79">
        <f t="shared" si="15"/>
        <v>1930363.1458145364</v>
      </c>
      <c r="AS26" s="79">
        <f t="shared" si="15"/>
        <v>1995217.9658145364</v>
      </c>
      <c r="AT26" s="79">
        <f t="shared" si="15"/>
        <v>2097119.6258145364</v>
      </c>
      <c r="AU26" s="79">
        <f t="shared" si="15"/>
        <v>2153793.5658145365</v>
      </c>
      <c r="AV26" s="79">
        <f t="shared" si="15"/>
        <v>2202509.8258145363</v>
      </c>
      <c r="AW26" s="79">
        <f t="shared" si="15"/>
        <v>2283216.9558145362</v>
      </c>
      <c r="AX26" s="79">
        <f t="shared" si="15"/>
        <v>2362077.1958145364</v>
      </c>
      <c r="AY26" s="79">
        <f t="shared" si="15"/>
        <v>2435379.5158145363</v>
      </c>
      <c r="AZ26" s="79">
        <f t="shared" si="15"/>
        <v>2507177.0158145363</v>
      </c>
      <c r="BA26" s="79">
        <f t="shared" si="15"/>
        <v>2561408.1458145361</v>
      </c>
      <c r="BB26" s="79"/>
    </row>
    <row r="27" spans="1:54" ht="13.5" thickBot="1" x14ac:dyDescent="0.25">
      <c r="A27" s="176"/>
      <c r="B27" s="176"/>
      <c r="C27" s="144"/>
      <c r="D27" s="144"/>
      <c r="E27" s="144"/>
      <c r="F27" s="144"/>
      <c r="G27" s="144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44"/>
      <c r="AT27" s="144"/>
      <c r="AU27" s="144"/>
      <c r="AV27" s="144"/>
      <c r="AW27" s="144"/>
      <c r="AX27" s="144"/>
      <c r="AY27" s="144"/>
      <c r="AZ27" s="144"/>
      <c r="BA27" s="144"/>
      <c r="BB27" s="143"/>
    </row>
    <row r="28" spans="1:54" x14ac:dyDescent="0.2">
      <c r="A28" s="169">
        <v>2017</v>
      </c>
      <c r="B28" s="151" t="s">
        <v>65</v>
      </c>
      <c r="C28" s="151">
        <v>7</v>
      </c>
      <c r="D28" s="151">
        <v>15</v>
      </c>
      <c r="E28" s="151">
        <v>28</v>
      </c>
      <c r="F28" s="151">
        <v>28</v>
      </c>
      <c r="G28" s="151">
        <v>28</v>
      </c>
      <c r="H28" s="151">
        <v>28</v>
      </c>
      <c r="I28" s="151">
        <v>28</v>
      </c>
      <c r="J28" s="151">
        <v>28</v>
      </c>
      <c r="K28" s="151">
        <v>28</v>
      </c>
      <c r="L28" s="151">
        <v>28</v>
      </c>
      <c r="M28" s="151">
        <v>28</v>
      </c>
      <c r="N28" s="151">
        <v>28</v>
      </c>
      <c r="O28" s="151">
        <v>28</v>
      </c>
      <c r="P28" s="151">
        <v>28</v>
      </c>
      <c r="Q28" s="151">
        <v>28</v>
      </c>
      <c r="R28" s="151">
        <v>28</v>
      </c>
      <c r="S28" s="151">
        <v>28</v>
      </c>
      <c r="T28" s="151">
        <v>28</v>
      </c>
      <c r="U28" s="151">
        <v>28</v>
      </c>
      <c r="V28" s="151">
        <v>28</v>
      </c>
      <c r="W28" s="151">
        <v>28</v>
      </c>
      <c r="X28" s="151">
        <v>28</v>
      </c>
      <c r="Y28" s="151">
        <v>28</v>
      </c>
      <c r="Z28" s="151">
        <v>28</v>
      </c>
      <c r="AA28" s="151">
        <v>28</v>
      </c>
      <c r="AB28" s="151">
        <v>28</v>
      </c>
      <c r="AC28" s="151">
        <v>28</v>
      </c>
      <c r="AD28" s="151">
        <v>28</v>
      </c>
      <c r="AE28" s="151">
        <v>28</v>
      </c>
      <c r="AF28" s="151">
        <v>0</v>
      </c>
      <c r="AG28" s="151">
        <v>0</v>
      </c>
      <c r="AH28" s="151">
        <v>0</v>
      </c>
      <c r="AI28" s="151">
        <v>0</v>
      </c>
      <c r="AJ28" s="151">
        <v>28</v>
      </c>
      <c r="AK28" s="151">
        <v>28</v>
      </c>
      <c r="AL28" s="151">
        <v>28</v>
      </c>
      <c r="AM28" s="151">
        <v>28</v>
      </c>
      <c r="AN28" s="151">
        <v>28</v>
      </c>
      <c r="AO28" s="151">
        <v>28</v>
      </c>
      <c r="AP28" s="151">
        <v>28</v>
      </c>
      <c r="AQ28" s="151">
        <v>28</v>
      </c>
      <c r="AR28" s="151">
        <v>28</v>
      </c>
      <c r="AS28" s="151">
        <v>28</v>
      </c>
      <c r="AT28" s="151">
        <v>28</v>
      </c>
      <c r="AU28" s="151">
        <v>28</v>
      </c>
      <c r="AV28" s="151">
        <v>28</v>
      </c>
      <c r="AW28" s="151">
        <v>28</v>
      </c>
      <c r="AX28" s="151">
        <v>28</v>
      </c>
      <c r="AY28" s="151">
        <v>28</v>
      </c>
      <c r="AZ28" s="151">
        <v>28</v>
      </c>
      <c r="BA28" s="151">
        <v>28</v>
      </c>
      <c r="BB28" s="151">
        <f>SUM(C28:BA28)</f>
        <v>1282</v>
      </c>
    </row>
    <row r="29" spans="1:54" x14ac:dyDescent="0.2">
      <c r="A29" s="150"/>
      <c r="B29" s="149" t="s">
        <v>71</v>
      </c>
      <c r="C29" s="149"/>
      <c r="D29" s="149"/>
      <c r="E29" s="149"/>
      <c r="F29" s="149"/>
      <c r="G29" s="149"/>
      <c r="H29" s="149"/>
      <c r="I29" s="149"/>
      <c r="J29" s="149"/>
      <c r="K29" s="149"/>
      <c r="L29" s="149"/>
      <c r="M29" s="149"/>
      <c r="N29" s="149"/>
      <c r="O29" s="149"/>
      <c r="P29" s="149"/>
      <c r="Q29" s="149"/>
      <c r="R29" s="149"/>
      <c r="S29" s="149"/>
      <c r="T29" s="149"/>
      <c r="U29" s="149"/>
      <c r="V29" s="149"/>
      <c r="W29" s="149"/>
      <c r="X29" s="149"/>
      <c r="Y29" s="149"/>
      <c r="Z29" s="149"/>
      <c r="AA29" s="149"/>
      <c r="AB29" s="149"/>
      <c r="AC29" s="149"/>
      <c r="AD29" s="149"/>
      <c r="AE29" s="149"/>
      <c r="AF29" s="149"/>
      <c r="AG29" s="149"/>
      <c r="AH29" s="149"/>
      <c r="AI29" s="149"/>
      <c r="AJ29" s="149"/>
      <c r="AK29" s="149"/>
      <c r="AL29" s="149"/>
      <c r="AM29" s="149"/>
      <c r="AN29" s="149"/>
      <c r="AO29" s="149"/>
      <c r="AP29" s="149"/>
      <c r="AQ29" s="149"/>
      <c r="AR29" s="149"/>
      <c r="AS29" s="149"/>
      <c r="AT29" s="149"/>
      <c r="AU29" s="149"/>
      <c r="AV29" s="149"/>
      <c r="AW29" s="149"/>
      <c r="AX29" s="149"/>
      <c r="AY29" s="149"/>
      <c r="AZ29" s="149"/>
      <c r="BA29" s="149"/>
      <c r="BB29" s="148"/>
    </row>
    <row r="30" spans="1:54" s="163" customFormat="1" x14ac:dyDescent="0.2">
      <c r="A30" s="147" t="s">
        <v>3599</v>
      </c>
      <c r="B30" s="145" t="s">
        <v>69</v>
      </c>
      <c r="C30" s="145">
        <f>Prognose!$D$2*C28</f>
        <v>17850</v>
      </c>
      <c r="D30" s="145">
        <f>Prognose!$D$2*D28</f>
        <v>38250</v>
      </c>
      <c r="E30" s="145">
        <f>Prognose!$D$2*E28</f>
        <v>71400</v>
      </c>
      <c r="F30" s="145">
        <f>Prognose!$D$2*F28</f>
        <v>71400</v>
      </c>
      <c r="G30" s="145">
        <f>Prognose!$D$2*G28</f>
        <v>71400</v>
      </c>
      <c r="H30" s="145">
        <f>Prognose!$D$2*H28</f>
        <v>71400</v>
      </c>
      <c r="I30" s="145">
        <f>Prognose!$D$2*I28</f>
        <v>71400</v>
      </c>
      <c r="J30" s="145">
        <f>Prognose!$D$2*J28</f>
        <v>71400</v>
      </c>
      <c r="K30" s="145">
        <f>Prognose!$D$2*K28</f>
        <v>71400</v>
      </c>
      <c r="L30" s="145">
        <f>Prognose!$D$2*L28</f>
        <v>71400</v>
      </c>
      <c r="M30" s="145">
        <f>Prognose!$D$2*M28</f>
        <v>71400</v>
      </c>
      <c r="N30" s="145">
        <f>Prognose!$D$2*N28</f>
        <v>71400</v>
      </c>
      <c r="O30" s="145">
        <f>Prognose!$D$2*O28</f>
        <v>71400</v>
      </c>
      <c r="P30" s="145">
        <f>Prognose!$D$2*P28</f>
        <v>71400</v>
      </c>
      <c r="Q30" s="145">
        <f>Prognose!$D$2*Q28</f>
        <v>71400</v>
      </c>
      <c r="R30" s="145">
        <f>Prognose!$D$2*R28</f>
        <v>71400</v>
      </c>
      <c r="S30" s="145">
        <f>Prognose!$D$2*S28</f>
        <v>71400</v>
      </c>
      <c r="T30" s="145">
        <f>Prognose!$D$2*T28</f>
        <v>71400</v>
      </c>
      <c r="U30" s="145">
        <f>Prognose!$D$2*U28</f>
        <v>71400</v>
      </c>
      <c r="V30" s="145">
        <f>Prognose!$D$2*V28</f>
        <v>71400</v>
      </c>
      <c r="W30" s="145">
        <f>Prognose!$D$2*W28</f>
        <v>71400</v>
      </c>
      <c r="X30" s="145">
        <f>Prognose!$D$2*X28</f>
        <v>71400</v>
      </c>
      <c r="Y30" s="145">
        <f>Prognose!$D$2*Y28</f>
        <v>71400</v>
      </c>
      <c r="Z30" s="145">
        <f>Prognose!$D$2*Z28</f>
        <v>71400</v>
      </c>
      <c r="AA30" s="145">
        <f>Prognose!$D$2*AA28</f>
        <v>71400</v>
      </c>
      <c r="AB30" s="145">
        <f>Prognose!$D$2*AB28</f>
        <v>71400</v>
      </c>
      <c r="AC30" s="145">
        <f>Prognose!$D$2*AC28</f>
        <v>71400</v>
      </c>
      <c r="AD30" s="145">
        <f>Prognose!$D$2*AD28</f>
        <v>71400</v>
      </c>
      <c r="AE30" s="145">
        <f>Prognose!$D$2*AE28</f>
        <v>71400</v>
      </c>
      <c r="AF30" s="145">
        <f>Prognose!$D$2*AF28</f>
        <v>0</v>
      </c>
      <c r="AG30" s="145">
        <f>Prognose!$D$2*AG28</f>
        <v>0</v>
      </c>
      <c r="AH30" s="145">
        <f>Prognose!$D$2*AH28</f>
        <v>0</v>
      </c>
      <c r="AI30" s="145">
        <f>Prognose!$D$2*AI28</f>
        <v>0</v>
      </c>
      <c r="AJ30" s="145">
        <f>Prognose!$D$2*AJ28</f>
        <v>71400</v>
      </c>
      <c r="AK30" s="145">
        <f>Prognose!$D$2*AK28</f>
        <v>71400</v>
      </c>
      <c r="AL30" s="145">
        <f>Prognose!$D$2*AL28</f>
        <v>71400</v>
      </c>
      <c r="AM30" s="145">
        <f>Prognose!$D$2*AM28</f>
        <v>71400</v>
      </c>
      <c r="AN30" s="145">
        <f>Prognose!$D$2*AN28</f>
        <v>71400</v>
      </c>
      <c r="AO30" s="145">
        <f>Prognose!$D$2*AO28</f>
        <v>71400</v>
      </c>
      <c r="AP30" s="145">
        <f>Prognose!$D$2*AP28</f>
        <v>71400</v>
      </c>
      <c r="AQ30" s="145">
        <f>Prognose!$D$2*AQ28</f>
        <v>71400</v>
      </c>
      <c r="AR30" s="145">
        <f>Prognose!$D$2*AR28</f>
        <v>71400</v>
      </c>
      <c r="AS30" s="145">
        <f>Prognose!$D$2*AS28</f>
        <v>71400</v>
      </c>
      <c r="AT30" s="145">
        <f>Prognose!$D$2*AT28</f>
        <v>71400</v>
      </c>
      <c r="AU30" s="145">
        <f>Prognose!$D$2*AU28</f>
        <v>71400</v>
      </c>
      <c r="AV30" s="145">
        <f>Prognose!$D$2*AV28</f>
        <v>71400</v>
      </c>
      <c r="AW30" s="145">
        <f>Prognose!$D$2*AW28</f>
        <v>71400</v>
      </c>
      <c r="AX30" s="145">
        <f>Prognose!$D$2*AX28</f>
        <v>71400</v>
      </c>
      <c r="AY30" s="145">
        <f>Prognose!$D$2*AY28</f>
        <v>71400</v>
      </c>
      <c r="AZ30" s="145">
        <f>Prognose!$D$2*AZ28</f>
        <v>71400</v>
      </c>
      <c r="BA30" s="145">
        <f>Prognose!$D$2*BA28</f>
        <v>71400</v>
      </c>
      <c r="BB30" s="146"/>
    </row>
    <row r="31" spans="1:54" s="163" customFormat="1" x14ac:dyDescent="0.2">
      <c r="A31" s="147"/>
      <c r="B31" s="145" t="s">
        <v>66</v>
      </c>
      <c r="C31" s="145">
        <f>C28*Prognose!$D$2</f>
        <v>17850</v>
      </c>
      <c r="D31" s="145">
        <f>(D28*Prognose!$D$2)+C31</f>
        <v>56100</v>
      </c>
      <c r="E31" s="145">
        <f>(E28*Prognose!$D$2)+D31</f>
        <v>127500</v>
      </c>
      <c r="F31" s="145">
        <f>(F28*Prognose!$D$2)+E31</f>
        <v>198900</v>
      </c>
      <c r="G31" s="145">
        <f>(G28*Prognose!$D$2)+F31</f>
        <v>270300</v>
      </c>
      <c r="H31" s="145">
        <f>(H28*Prognose!$D$2)+G31</f>
        <v>341700</v>
      </c>
      <c r="I31" s="145">
        <f>(I28*Prognose!$D$2)+H31</f>
        <v>413100</v>
      </c>
      <c r="J31" s="145">
        <f>(J28*Prognose!$D$2)+I31</f>
        <v>484500</v>
      </c>
      <c r="K31" s="145">
        <f>(K28*Prognose!$D$2)+J31</f>
        <v>555900</v>
      </c>
      <c r="L31" s="145">
        <f>(L28*Prognose!$D$2)+K31</f>
        <v>627300</v>
      </c>
      <c r="M31" s="145">
        <f>(M28*Prognose!$D$2)+L31</f>
        <v>698700</v>
      </c>
      <c r="N31" s="145">
        <f>(N28*Prognose!$D$2)+M31</f>
        <v>770100</v>
      </c>
      <c r="O31" s="145">
        <f>(O28*Prognose!$D$2)+N31</f>
        <v>841500</v>
      </c>
      <c r="P31" s="145">
        <f>(P28*Prognose!$D$2)+O31</f>
        <v>912900</v>
      </c>
      <c r="Q31" s="145">
        <f>(Q28*Prognose!$D$2)+P31</f>
        <v>984300</v>
      </c>
      <c r="R31" s="145">
        <f>(R28*Prognose!$D$2)+Q31</f>
        <v>1055700</v>
      </c>
      <c r="S31" s="145">
        <f>(S28*Prognose!$D$2)+R31</f>
        <v>1127100</v>
      </c>
      <c r="T31" s="145">
        <f>(T28*Prognose!$D$2)+S31</f>
        <v>1198500</v>
      </c>
      <c r="U31" s="145">
        <f>(U28*Prognose!$D$2)+T31</f>
        <v>1269900</v>
      </c>
      <c r="V31" s="145">
        <f>(V28*Prognose!$D$2)+U31</f>
        <v>1341300</v>
      </c>
      <c r="W31" s="145">
        <f>(W28*Prognose!$D$2)+V31</f>
        <v>1412700</v>
      </c>
      <c r="X31" s="145">
        <f>(X28*Prognose!$D$2)+W31</f>
        <v>1484100</v>
      </c>
      <c r="Y31" s="145">
        <f>(Y28*Prognose!$D$2)+X31</f>
        <v>1555500</v>
      </c>
      <c r="Z31" s="145">
        <f>(Z28*Prognose!$D$2)+Y31</f>
        <v>1626900</v>
      </c>
      <c r="AA31" s="145">
        <f>(AA28*Prognose!$D$2)+Z31</f>
        <v>1698300</v>
      </c>
      <c r="AB31" s="145">
        <f>(AB28*Prognose!$D$2)+AA31</f>
        <v>1769700</v>
      </c>
      <c r="AC31" s="145">
        <f>(AC28*Prognose!$D$2)+AB31</f>
        <v>1841100</v>
      </c>
      <c r="AD31" s="145">
        <f>(AD28*Prognose!$D$2)+AC31</f>
        <v>1912500</v>
      </c>
      <c r="AE31" s="145">
        <f>(AE28*Prognose!$D$2)+AD31</f>
        <v>1983900</v>
      </c>
      <c r="AF31" s="145">
        <f>(AF28*Prognose!$D$2)+AE31</f>
        <v>1983900</v>
      </c>
      <c r="AG31" s="145">
        <f>(AG28*Prognose!$D$2)+AF31</f>
        <v>1983900</v>
      </c>
      <c r="AH31" s="145">
        <f>(AH28*Prognose!$D$2)+AG31</f>
        <v>1983900</v>
      </c>
      <c r="AI31" s="145">
        <f>(AI28*Prognose!$D$2)+AH31</f>
        <v>1983900</v>
      </c>
      <c r="AJ31" s="145">
        <f>(AJ28*Prognose!$D$2)+AI31</f>
        <v>2055300</v>
      </c>
      <c r="AK31" s="145">
        <f>(AK28*Prognose!$D$2)+AJ31</f>
        <v>2126700</v>
      </c>
      <c r="AL31" s="145">
        <f>(AL28*Prognose!$D$2)+AK31</f>
        <v>2198100</v>
      </c>
      <c r="AM31" s="145">
        <f>(AM28*Prognose!$D$2)+AL31</f>
        <v>2269500</v>
      </c>
      <c r="AN31" s="145">
        <f>(AN28*Prognose!$D$2)+AM31</f>
        <v>2340900</v>
      </c>
      <c r="AO31" s="145">
        <f>(AO28*Prognose!$D$2)+AN31</f>
        <v>2412300</v>
      </c>
      <c r="AP31" s="145">
        <f>(AP28*Prognose!$D$2)+AO31</f>
        <v>2483700</v>
      </c>
      <c r="AQ31" s="145">
        <f>(AQ28*Prognose!$D$2)+AP31</f>
        <v>2555100</v>
      </c>
      <c r="AR31" s="145">
        <f>(AR28*Prognose!$D$2)+AQ31</f>
        <v>2626500</v>
      </c>
      <c r="AS31" s="145">
        <f>(AS28*Prognose!$D$2)+AR31</f>
        <v>2697900</v>
      </c>
      <c r="AT31" s="145">
        <f>(AT28*Prognose!$D$2)+AS31</f>
        <v>2769300</v>
      </c>
      <c r="AU31" s="145">
        <f>(AU28*Prognose!$D$2)+AT31</f>
        <v>2840700</v>
      </c>
      <c r="AV31" s="145">
        <f>(AV28*Prognose!$D$2)+AU31</f>
        <v>2912100</v>
      </c>
      <c r="AW31" s="145">
        <f>(AW28*Prognose!$D$2)+AV31</f>
        <v>2983500</v>
      </c>
      <c r="AX31" s="145">
        <f>(AX28*Prognose!$D$2)+AW31</f>
        <v>3054900</v>
      </c>
      <c r="AY31" s="145">
        <f>(AY28*Prognose!$D$2)+AX31</f>
        <v>3126300</v>
      </c>
      <c r="AZ31" s="145">
        <f>(AZ28*Prognose!$D$2)+AY31</f>
        <v>3197700</v>
      </c>
      <c r="BA31" s="145">
        <f>(BA28*Prognose!$D$2)+AZ31</f>
        <v>3269100</v>
      </c>
      <c r="BB31" s="146"/>
    </row>
    <row r="32" spans="1:54" x14ac:dyDescent="0.2">
      <c r="A32" s="83"/>
      <c r="B32" s="142"/>
      <c r="C32" s="142"/>
      <c r="D32" s="142"/>
      <c r="E32" s="142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</row>
    <row r="33" spans="1:54" x14ac:dyDescent="0.2">
      <c r="A33" s="117"/>
      <c r="B33" s="117" t="s">
        <v>4357</v>
      </c>
      <c r="C33" s="117">
        <f>'Reeds geproduceerd'!F1608</f>
        <v>7</v>
      </c>
      <c r="D33" s="117">
        <f>'Reeds geproduceerd'!F1623</f>
        <v>22</v>
      </c>
      <c r="E33" s="117">
        <f>'Reeds geproduceerd'!F1654</f>
        <v>24</v>
      </c>
      <c r="F33" s="117">
        <f>'Reeds geproduceerd'!F1678</f>
        <v>25</v>
      </c>
      <c r="G33" s="117">
        <f>'Reeds geproduceerd'!F1703</f>
        <v>42</v>
      </c>
      <c r="H33" s="117">
        <f>'Reeds geproduceerd'!F1729</f>
        <v>22</v>
      </c>
      <c r="I33" s="117">
        <f>'Reeds geproduceerd'!F1761</f>
        <v>30</v>
      </c>
      <c r="J33" s="117">
        <f>'Reeds geproduceerd'!F1793</f>
        <v>31</v>
      </c>
      <c r="K33" s="117">
        <f>'Reeds geproduceerd'!F1817</f>
        <v>25</v>
      </c>
      <c r="L33" s="117">
        <f>'Reeds geproduceerd'!F1856</f>
        <v>24</v>
      </c>
      <c r="M33" s="117">
        <f>'Reeds geproduceerd'!F1890</f>
        <v>20</v>
      </c>
      <c r="N33" s="117">
        <f>'Reeds geproduceerd'!F1919</f>
        <v>32</v>
      </c>
      <c r="O33" s="117">
        <f>'Reeds geproduceerd'!F1944</f>
        <v>21</v>
      </c>
      <c r="P33" s="117">
        <f>'Reeds geproduceerd'!F1982</f>
        <v>21</v>
      </c>
      <c r="Q33" s="117">
        <f>'Reeds geproduceerd'!F2011</f>
        <v>18</v>
      </c>
      <c r="R33" s="117">
        <f>'Reeds geproduceerd'!F2045</f>
        <v>7</v>
      </c>
      <c r="S33" s="117">
        <f>'Reeds geproduceerd'!F2058</f>
        <v>17</v>
      </c>
      <c r="T33" s="117">
        <f>'Reeds geproduceerd'!F2085</f>
        <v>28</v>
      </c>
      <c r="U33" s="117">
        <f>'Reeds geproduceerd'!F2121</f>
        <v>14</v>
      </c>
      <c r="V33" s="117">
        <f>'Reeds geproduceerd'!F2153</f>
        <v>15</v>
      </c>
      <c r="W33" s="117">
        <f>'Reeds geproduceerd'!F2176</f>
        <v>42</v>
      </c>
      <c r="X33" s="117">
        <f>'Reeds geproduceerd'!F2198</f>
        <v>31</v>
      </c>
      <c r="Y33" s="117">
        <f>'Reeds geproduceerd'!F2217</f>
        <v>165</v>
      </c>
      <c r="Z33" s="117">
        <f>'Reeds geproduceerd'!F2247</f>
        <v>143</v>
      </c>
      <c r="AA33" s="117">
        <f>'Reeds geproduceerd'!F2264</f>
        <v>111</v>
      </c>
      <c r="AB33" s="117">
        <f>'Reeds geproduceerd'!F2308</f>
        <v>79</v>
      </c>
      <c r="AC33" s="117">
        <f>'Reeds geproduceerd'!F2342</f>
        <v>60</v>
      </c>
      <c r="AD33" s="117">
        <f>'Reeds geproduceerd'!F2366</f>
        <v>50</v>
      </c>
      <c r="AE33" s="117">
        <f>'Reeds geproduceerd'!F2386</f>
        <v>19</v>
      </c>
      <c r="AF33" s="117">
        <v>0</v>
      </c>
      <c r="AG33" s="117">
        <v>0</v>
      </c>
      <c r="AH33" s="117">
        <v>0</v>
      </c>
      <c r="AI33" s="117">
        <f>'Reeds geproduceerd'!F2416</f>
        <v>2</v>
      </c>
      <c r="AJ33" s="117">
        <f>'Reeds geproduceerd'!F2424</f>
        <v>16</v>
      </c>
      <c r="AK33" s="117">
        <f>'Reeds geproduceerd'!F2442</f>
        <v>18</v>
      </c>
      <c r="AL33" s="117">
        <f>'Reeds geproduceerd'!F2466</f>
        <v>17</v>
      </c>
      <c r="AM33" s="117">
        <f>'Reeds geproduceerd'!F2488</f>
        <v>14</v>
      </c>
      <c r="AN33" s="117">
        <f>'Reeds geproduceerd'!F2515</f>
        <v>21</v>
      </c>
      <c r="AO33" s="117">
        <f>'Reeds geproduceerd'!F2550</f>
        <v>20</v>
      </c>
      <c r="AP33" s="117">
        <f>'Reeds geproduceerd'!F2579</f>
        <v>8</v>
      </c>
      <c r="AQ33" s="117">
        <f>'Reeds geproduceerd'!F2601</f>
        <v>16</v>
      </c>
      <c r="AR33" s="117">
        <f>'Reeds geproduceerd'!F2624</f>
        <v>26</v>
      </c>
      <c r="AS33" s="117"/>
      <c r="AT33" s="117"/>
      <c r="AU33" s="117"/>
      <c r="AV33" s="117"/>
      <c r="AW33" s="117"/>
      <c r="AX33" s="117"/>
      <c r="AY33" s="117"/>
      <c r="AZ33" s="117"/>
      <c r="BA33" s="117"/>
      <c r="BB33" s="117"/>
    </row>
    <row r="34" spans="1:54" x14ac:dyDescent="0.2">
      <c r="A34" s="83" t="s">
        <v>3598</v>
      </c>
      <c r="B34" s="142" t="s">
        <v>2181</v>
      </c>
      <c r="C34" s="142">
        <f>'Reeds geproduceerd'!D1608</f>
        <v>121</v>
      </c>
      <c r="D34" s="142">
        <f>'Reeds geproduceerd'!D1623</f>
        <v>369</v>
      </c>
      <c r="E34" s="142">
        <f>'Reeds geproduceerd'!D1654</f>
        <v>391</v>
      </c>
      <c r="F34" s="142">
        <f>'Reeds geproduceerd'!D1678</f>
        <v>313</v>
      </c>
      <c r="G34" s="142">
        <f>'Reeds geproduceerd'!D1703</f>
        <v>473</v>
      </c>
      <c r="H34" s="142">
        <f>'Reeds geproduceerd'!D1729</f>
        <v>348</v>
      </c>
      <c r="I34" s="142">
        <f>'Reeds geproduceerd'!D1761</f>
        <v>508</v>
      </c>
      <c r="J34" s="142">
        <f>'Reeds geproduceerd'!D1793</f>
        <v>448</v>
      </c>
      <c r="K34" s="142">
        <f>'Reeds geproduceerd'!D1817</f>
        <v>399</v>
      </c>
      <c r="L34" s="142">
        <f>'Reeds geproduceerd'!D1856</f>
        <v>398</v>
      </c>
      <c r="M34" s="142">
        <f>'Reeds geproduceerd'!D1890</f>
        <v>365</v>
      </c>
      <c r="N34" s="142">
        <f>'Reeds geproduceerd'!D1919</f>
        <v>507</v>
      </c>
      <c r="O34" s="142">
        <f>'Reeds geproduceerd'!D1944</f>
        <v>300</v>
      </c>
      <c r="P34" s="142">
        <f>'Reeds geproduceerd'!D1982</f>
        <v>292</v>
      </c>
      <c r="Q34" s="142">
        <f>'Reeds geproduceerd'!D2011</f>
        <v>310</v>
      </c>
      <c r="R34" s="142">
        <f>'Reeds geproduceerd'!D2045</f>
        <v>89</v>
      </c>
      <c r="S34" s="142">
        <f>'Reeds geproduceerd'!D2058</f>
        <v>308</v>
      </c>
      <c r="T34" s="142">
        <f>'Reeds geproduceerd'!D2085</f>
        <v>396</v>
      </c>
      <c r="U34" s="142">
        <f>'Reeds geproduceerd'!D2121</f>
        <v>201</v>
      </c>
      <c r="V34" s="142">
        <f>'Reeds geproduceerd'!D2153</f>
        <v>285</v>
      </c>
      <c r="W34" s="142">
        <f>'Reeds geproduceerd'!D2176</f>
        <v>668</v>
      </c>
      <c r="X34" s="142">
        <f>'Reeds geproduceerd'!D2198</f>
        <v>477</v>
      </c>
      <c r="Y34" s="142">
        <f>'Reeds geproduceerd'!D2217</f>
        <v>2673</v>
      </c>
      <c r="Z34" s="142">
        <f>'Reeds geproduceerd'!D2247</f>
        <v>2349</v>
      </c>
      <c r="AA34" s="142">
        <f>'Reeds geproduceerd'!D2264</f>
        <v>1823</v>
      </c>
      <c r="AB34" s="142">
        <f>'Reeds geproduceerd'!D2308</f>
        <v>1318</v>
      </c>
      <c r="AC34" s="142">
        <f>'Reeds geproduceerd'!D2342</f>
        <v>1014</v>
      </c>
      <c r="AD34" s="142">
        <f>'Reeds geproduceerd'!D2366</f>
        <v>881</v>
      </c>
      <c r="AE34" s="142">
        <f>'Reeds geproduceerd'!D2386</f>
        <v>326</v>
      </c>
      <c r="AF34" s="142">
        <v>0</v>
      </c>
      <c r="AG34" s="142">
        <v>0</v>
      </c>
      <c r="AH34" s="142">
        <v>0</v>
      </c>
      <c r="AI34" s="142">
        <f>'Reeds geproduceerd'!D2416</f>
        <v>8</v>
      </c>
      <c r="AJ34" s="142">
        <f>'Reeds geproduceerd'!D2424</f>
        <v>225</v>
      </c>
      <c r="AK34" s="142">
        <f>'Reeds geproduceerd'!D2442</f>
        <v>300</v>
      </c>
      <c r="AL34" s="142">
        <f>'Reeds geproduceerd'!D2466</f>
        <v>307</v>
      </c>
      <c r="AM34" s="142">
        <f>'Reeds geproduceerd'!D2488</f>
        <v>279</v>
      </c>
      <c r="AN34" s="142">
        <f>'Reeds geproduceerd'!D2515</f>
        <v>302</v>
      </c>
      <c r="AO34" s="142">
        <f>'Reeds geproduceerd'!D2550</f>
        <v>372</v>
      </c>
      <c r="AP34" s="142">
        <f>'Reeds geproduceerd'!D2579</f>
        <v>211</v>
      </c>
      <c r="AQ34" s="142">
        <f>'Reeds geproduceerd'!D2601</f>
        <v>323</v>
      </c>
      <c r="AR34" s="142">
        <f>'Reeds geproduceerd'!D2624</f>
        <v>409</v>
      </c>
      <c r="AS34" s="142"/>
      <c r="AT34" s="142"/>
      <c r="AU34" s="142"/>
      <c r="AV34" s="142"/>
      <c r="AW34" s="142"/>
      <c r="AX34" s="142"/>
      <c r="AY34" s="142"/>
      <c r="AZ34" s="142"/>
      <c r="BA34" s="142"/>
    </row>
    <row r="35" spans="1:54" x14ac:dyDescent="0.2">
      <c r="A35" s="83"/>
      <c r="B35" s="142" t="s">
        <v>2067</v>
      </c>
      <c r="C35" s="103">
        <f>IFERROR(VLOOKUP(Prognose!C7,'Reeds geproduceerd'!$S$1608:$AG$2890,12,FALSE),0)</f>
        <v>32286.219999999998</v>
      </c>
      <c r="D35" s="103">
        <f>IFERROR(VLOOKUP(Prognose!D7,'Reeds geproduceerd'!$S$1608:$AG$2890,12,FALSE),0)</f>
        <v>67703.010000000009</v>
      </c>
      <c r="E35" s="103">
        <f>IFERROR(VLOOKUP(Prognose!E7,'Reeds geproduceerd'!$S$1608:$AG$2890,12,FALSE),0)</f>
        <v>75840.63</v>
      </c>
      <c r="F35" s="103">
        <f>IFERROR(VLOOKUP(Prognose!F7,'Reeds geproduceerd'!$S$1608:$AG$2890,12,FALSE),0)</f>
        <v>51473.619999999995</v>
      </c>
      <c r="G35" s="103">
        <f>IFERROR(VLOOKUP(Prognose!G7,'Reeds geproduceerd'!$S$1608:$AG$2890,12,FALSE),0)</f>
        <v>71479.818181818177</v>
      </c>
      <c r="H35" s="103">
        <f>IFERROR(VLOOKUP(Prognose!H7,'Reeds geproduceerd'!$S$1608:$AG$2890,12,FALSE),0)</f>
        <v>59159.481818181812</v>
      </c>
      <c r="I35" s="103">
        <f>IFERROR(VLOOKUP(Prognose!I7,'Reeds geproduceerd'!$S$1608:$AG$2890,12,FALSE),0)</f>
        <v>95413.9</v>
      </c>
      <c r="J35" s="103">
        <f>IFERROR(VLOOKUP(Prognose!J7,'Reeds geproduceerd'!$S$1608:$AG$2890,12,FALSE),0)</f>
        <v>79484.039999999994</v>
      </c>
      <c r="K35" s="103">
        <f>IFERROR(VLOOKUP(Prognose!K7,'Reeds geproduceerd'!$S$1608:$AG$2890,12,FALSE),0)</f>
        <v>73224.56</v>
      </c>
      <c r="L35" s="103">
        <f>IFERROR(VLOOKUP(Prognose!L7,'Reeds geproduceerd'!$S$1608:$AG$2890,12,FALSE),0)</f>
        <v>63706.32</v>
      </c>
      <c r="M35" s="103">
        <f>IFERROR(VLOOKUP(Prognose!M7,'Reeds geproduceerd'!$S$1608:$AG$2890,12,FALSE),0)</f>
        <v>67517.87000000001</v>
      </c>
      <c r="N35" s="103">
        <f>IFERROR(VLOOKUP(Prognose!N7,'Reeds geproduceerd'!$S$1608:$AG$2890,12,FALSE),0)</f>
        <v>83678.97</v>
      </c>
      <c r="O35" s="103">
        <f>IFERROR(VLOOKUP(Prognose!O7,'Reeds geproduceerd'!$S$1608:$AG$2890,12,FALSE),0)</f>
        <v>70623.03</v>
      </c>
      <c r="P35" s="103">
        <f>IFERROR(VLOOKUP(Prognose!P7,'Reeds geproduceerd'!$S$1608:$AG$2890,12,FALSE),0)</f>
        <v>70857.73</v>
      </c>
      <c r="Q35" s="103">
        <f>IFERROR(VLOOKUP(Prognose!Q7,'Reeds geproduceerd'!$S$1608:$AG$2890,12,FALSE),0)</f>
        <v>60987.869999999988</v>
      </c>
      <c r="R35" s="103">
        <f>IFERROR(VLOOKUP(Prognose!R7,'Reeds geproduceerd'!$S$1608:$AG$2890,12,FALSE),0)</f>
        <v>13949.61</v>
      </c>
      <c r="S35" s="103">
        <f>IFERROR(VLOOKUP(Prognose!S7,'Reeds geproduceerd'!$S$1608:$AG$2890,12,FALSE),0)</f>
        <v>91116.02</v>
      </c>
      <c r="T35" s="103">
        <f>IFERROR(VLOOKUP(Prognose!T7,'Reeds geproduceerd'!$S$1608:$AG$2890,12,FALSE),0)</f>
        <v>74011.689999999973</v>
      </c>
      <c r="U35" s="103">
        <f>IFERROR(VLOOKUP(Prognose!U7,'Reeds geproduceerd'!$S$1608:$AG$2890,12,FALSE),0)</f>
        <v>36502.649999999994</v>
      </c>
      <c r="V35" s="103">
        <f>IFERROR(VLOOKUP(Prognose!V7,'Reeds geproduceerd'!$S$1608:$AG$2890,12,FALSE),0)</f>
        <v>88104.62</v>
      </c>
      <c r="W35" s="103">
        <f>IFERROR(VLOOKUP(Prognose!W7,'Reeds geproduceerd'!$S$1608:$AG$2890,12,FALSE),0)</f>
        <v>30784.32</v>
      </c>
      <c r="X35" s="103">
        <f>IFERROR(VLOOKUP(Prognose!X7,'Reeds geproduceerd'!$S$1608:$AG$2890,12,FALSE),0)</f>
        <v>69182.44</v>
      </c>
      <c r="Y35" s="103">
        <f>IFERROR(VLOOKUP(Prognose!Y7,'Reeds geproduceerd'!$S$1608:$AG$2890,12,FALSE),0)</f>
        <v>58483.780000000013</v>
      </c>
      <c r="Z35" s="103">
        <f>IFERROR(VLOOKUP(Prognose!Z7,'Reeds geproduceerd'!$S$1608:$AG$2890,12,FALSE),0)</f>
        <v>68250.61</v>
      </c>
      <c r="AA35" s="103">
        <f>IFERROR(VLOOKUP(Prognose!AA7,'Reeds geproduceerd'!$S$1608:$AG$2890,12,FALSE),0)</f>
        <v>72392.450000000012</v>
      </c>
      <c r="AB35" s="103">
        <f>IFERROR(VLOOKUP(Prognose!AB7,'Reeds geproduceerd'!$S$1608:$AG$2890,12,FALSE),0)</f>
        <v>84640.34</v>
      </c>
      <c r="AC35" s="103">
        <f>IFERROR(VLOOKUP(Prognose!AC7,'Reeds geproduceerd'!$S$1608:$AG$2890,12,FALSE),0)</f>
        <v>23281.84</v>
      </c>
      <c r="AD35" s="103">
        <f>IFERROR(VLOOKUP(Prognose!AD7,'Reeds geproduceerd'!$S$1608:$AG$2890,12,FALSE),0)</f>
        <v>91409.19</v>
      </c>
      <c r="AE35" s="103">
        <f>IFERROR(VLOOKUP(Prognose!AE7,'Reeds geproduceerd'!$S$1608:$AG$2890,12,FALSE),0)</f>
        <v>74882.05</v>
      </c>
      <c r="AF35" s="103">
        <f>IFERROR(VLOOKUP(Prognose!AF7,'Reeds geproduceerd'!$S$1608:$AG$2890,12,FALSE),0)</f>
        <v>0</v>
      </c>
      <c r="AG35" s="103">
        <f>IFERROR(VLOOKUP(Prognose!AG7,'Reeds geproduceerd'!$S$1608:$AG$2890,12,FALSE),0)</f>
        <v>0</v>
      </c>
      <c r="AH35" s="103">
        <f>IFERROR(VLOOKUP(Prognose!AH7,'Reeds geproduceerd'!$S$1608:$AG$2890,12,FALSE),0)</f>
        <v>0</v>
      </c>
      <c r="AI35" s="103">
        <f>IFERROR(VLOOKUP(Prognose!AI7,'Reeds geproduceerd'!$S$1608:$AG$2890,12,FALSE),0)</f>
        <v>782.24</v>
      </c>
      <c r="AJ35" s="103">
        <f>IFERROR(VLOOKUP(Prognose!AJ7,'Reeds geproduceerd'!$S$1608:$AG$2890,12,FALSE),0)</f>
        <v>71766.09</v>
      </c>
      <c r="AK35" s="103">
        <f>IFERROR(VLOOKUP(Prognose!AK7,'Reeds geproduceerd'!$S$1608:$AG$2890,12,FALSE),0)</f>
        <v>78323.42</v>
      </c>
      <c r="AL35" s="103">
        <f>IFERROR(VLOOKUP(Prognose!AL7,'Reeds geproduceerd'!$S$1608:$AG$2890,12,FALSE),0)</f>
        <v>86552.530000000013</v>
      </c>
      <c r="AM35" s="103">
        <f>IFERROR(VLOOKUP(Prognose!AM7,'Reeds geproduceerd'!$S$1608:$AG$2890,12,FALSE),0)</f>
        <v>66343.429999999993</v>
      </c>
      <c r="AN35" s="103">
        <f>IFERROR(VLOOKUP(Prognose!AN7,'Reeds geproduceerd'!$S$1608:$AG$2890,12,FALSE),0)</f>
        <v>60680.310000000005</v>
      </c>
      <c r="AO35" s="103">
        <f>IFERROR(VLOOKUP(Prognose!AO7,'Reeds geproduceerd'!$S$1608:$AG$2890,12,FALSE),0)</f>
        <v>67633.260000000009</v>
      </c>
      <c r="AP35" s="103">
        <f>IFERROR(VLOOKUP(Prognose!AP7,'Reeds geproduceerd'!$S$1608:$AG$2890,12,FALSE),0)</f>
        <v>46161.630000000012</v>
      </c>
      <c r="AQ35" s="103">
        <f>IFERROR(VLOOKUP(Prognose!AQ7,'Reeds geproduceerd'!$S$1608:$AG$2890,12,FALSE),0)</f>
        <v>65310.110000000008</v>
      </c>
      <c r="AR35" s="103">
        <f>IFERROR(VLOOKUP(Prognose!AR7,'Reeds geproduceerd'!$S$1608:$AG$2890,12,FALSE),0)</f>
        <v>77033.5</v>
      </c>
      <c r="AS35" s="103">
        <f>IFERROR(VLOOKUP(Prognose!AS7,'Reeds geproduceerd'!$S$1608:$AG$2890,12,FALSE),0)</f>
        <v>69894.86</v>
      </c>
      <c r="AT35" s="103">
        <f>IFERROR(VLOOKUP(Prognose!AT7,'Reeds geproduceerd'!$S$1608:$AG$2890,12,FALSE),0)</f>
        <v>54195.51</v>
      </c>
      <c r="AU35" s="103">
        <f>IFERROR(VLOOKUP(Prognose!AU7,'Reeds geproduceerd'!$S$1608:$AG$2890,12,FALSE),0)</f>
        <v>43718.130000000005</v>
      </c>
      <c r="AV35" s="103">
        <f>IFERROR(VLOOKUP(Prognose!AV7,'Reeds geproduceerd'!$S$1608:$AG$2890,12,FALSE),0)</f>
        <v>72262.122999999992</v>
      </c>
      <c r="AW35" s="103">
        <f>IFERROR(VLOOKUP(Prognose!AW7,'Reeds geproduceerd'!$S$1608:$AG$2890,12,FALSE),0)</f>
        <v>82423.599999999991</v>
      </c>
      <c r="AX35" s="103">
        <f>IFERROR(VLOOKUP(Prognose!AX7,'Reeds geproduceerd'!$S$1608:$AG$2890,12,FALSE),0)</f>
        <v>61880.900000000009</v>
      </c>
      <c r="AY35" s="103">
        <f>IFERROR(VLOOKUP(Prognose!AY7,'Reeds geproduceerd'!$S$1608:$AG$2890,12,FALSE),0)</f>
        <v>54293.740000000005</v>
      </c>
      <c r="AZ35" s="103">
        <f>IFERROR(VLOOKUP(Prognose!AZ7,'Reeds geproduceerd'!$S$1608:$AG$2890,12,FALSE),0)</f>
        <v>82089.85000000002</v>
      </c>
      <c r="BA35" s="103">
        <f>IFERROR(VLOOKUP(Prognose!BA7,'Reeds geproduceerd'!$S$1608:$AG$2890,12,FALSE),0)</f>
        <v>65275.279999999992</v>
      </c>
      <c r="BB35" s="103">
        <f>SUM(C35:BA35)</f>
        <v>3107049.1929999995</v>
      </c>
    </row>
    <row r="36" spans="1:54" ht="13.5" thickBot="1" x14ac:dyDescent="0.25">
      <c r="A36" s="78"/>
      <c r="B36" s="12" t="s">
        <v>2272</v>
      </c>
      <c r="C36" s="79">
        <f>C35</f>
        <v>32286.219999999998</v>
      </c>
      <c r="D36" s="79">
        <f t="shared" ref="D36:AI36" si="16">D35+C36</f>
        <v>99989.23000000001</v>
      </c>
      <c r="E36" s="79">
        <f t="shared" si="16"/>
        <v>175829.86000000002</v>
      </c>
      <c r="F36" s="79">
        <f t="shared" si="16"/>
        <v>227303.48</v>
      </c>
      <c r="G36" s="79">
        <f t="shared" si="16"/>
        <v>298783.29818181822</v>
      </c>
      <c r="H36" s="79">
        <f t="shared" si="16"/>
        <v>357942.78</v>
      </c>
      <c r="I36" s="79">
        <f t="shared" si="16"/>
        <v>453356.68000000005</v>
      </c>
      <c r="J36" s="79">
        <f t="shared" si="16"/>
        <v>532840.72000000009</v>
      </c>
      <c r="K36" s="79">
        <f t="shared" si="16"/>
        <v>606065.28</v>
      </c>
      <c r="L36" s="79">
        <f t="shared" si="16"/>
        <v>669771.6</v>
      </c>
      <c r="M36" s="79">
        <f t="shared" si="16"/>
        <v>737289.47</v>
      </c>
      <c r="N36" s="79">
        <f t="shared" si="16"/>
        <v>820968.44</v>
      </c>
      <c r="O36" s="79">
        <f t="shared" si="16"/>
        <v>891591.47</v>
      </c>
      <c r="P36" s="79">
        <f t="shared" si="16"/>
        <v>962449.2</v>
      </c>
      <c r="Q36" s="79">
        <f t="shared" si="16"/>
        <v>1023437.07</v>
      </c>
      <c r="R36" s="79">
        <f t="shared" si="16"/>
        <v>1037386.6799999999</v>
      </c>
      <c r="S36" s="79">
        <f t="shared" si="16"/>
        <v>1128502.7</v>
      </c>
      <c r="T36" s="79">
        <f t="shared" si="16"/>
        <v>1202514.3899999999</v>
      </c>
      <c r="U36" s="79">
        <f t="shared" si="16"/>
        <v>1239017.0399999998</v>
      </c>
      <c r="V36" s="79">
        <f t="shared" si="16"/>
        <v>1327121.6599999997</v>
      </c>
      <c r="W36" s="79">
        <f t="shared" si="16"/>
        <v>1357905.9799999997</v>
      </c>
      <c r="X36" s="79">
        <f t="shared" si="16"/>
        <v>1427088.4199999997</v>
      </c>
      <c r="Y36" s="79">
        <f t="shared" si="16"/>
        <v>1485572.1999999997</v>
      </c>
      <c r="Z36" s="79">
        <f t="shared" si="16"/>
        <v>1553822.8099999998</v>
      </c>
      <c r="AA36" s="79">
        <f t="shared" si="16"/>
        <v>1626215.2599999998</v>
      </c>
      <c r="AB36" s="79">
        <f t="shared" si="16"/>
        <v>1710855.5999999999</v>
      </c>
      <c r="AC36" s="79">
        <f t="shared" si="16"/>
        <v>1734137.44</v>
      </c>
      <c r="AD36" s="79">
        <f t="shared" si="16"/>
        <v>1825546.63</v>
      </c>
      <c r="AE36" s="79">
        <f t="shared" si="16"/>
        <v>1900428.68</v>
      </c>
      <c r="AF36" s="79">
        <f t="shared" si="16"/>
        <v>1900428.68</v>
      </c>
      <c r="AG36" s="79">
        <f t="shared" si="16"/>
        <v>1900428.68</v>
      </c>
      <c r="AH36" s="79">
        <f t="shared" si="16"/>
        <v>1900428.68</v>
      </c>
      <c r="AI36" s="79">
        <f t="shared" si="16"/>
        <v>1901210.92</v>
      </c>
      <c r="AJ36" s="79">
        <f t="shared" ref="AJ36:BA36" si="17">AJ35+AI36</f>
        <v>1972977.01</v>
      </c>
      <c r="AK36" s="79">
        <f t="shared" si="17"/>
        <v>2051300.43</v>
      </c>
      <c r="AL36" s="79">
        <f t="shared" si="17"/>
        <v>2137852.96</v>
      </c>
      <c r="AM36" s="79">
        <f t="shared" si="17"/>
        <v>2204196.39</v>
      </c>
      <c r="AN36" s="79">
        <f t="shared" si="17"/>
        <v>2264876.7000000002</v>
      </c>
      <c r="AO36" s="79">
        <f t="shared" si="17"/>
        <v>2332509.96</v>
      </c>
      <c r="AP36" s="79">
        <f t="shared" si="17"/>
        <v>2378671.59</v>
      </c>
      <c r="AQ36" s="79">
        <f t="shared" si="17"/>
        <v>2443981.6999999997</v>
      </c>
      <c r="AR36" s="79">
        <f t="shared" si="17"/>
        <v>2521015.1999999997</v>
      </c>
      <c r="AS36" s="79">
        <f t="shared" si="17"/>
        <v>2590910.0599999996</v>
      </c>
      <c r="AT36" s="79">
        <f t="shared" si="17"/>
        <v>2645105.5699999994</v>
      </c>
      <c r="AU36" s="79">
        <f t="shared" si="17"/>
        <v>2688823.6999999993</v>
      </c>
      <c r="AV36" s="79">
        <f t="shared" si="17"/>
        <v>2761085.8229999994</v>
      </c>
      <c r="AW36" s="79">
        <f t="shared" si="17"/>
        <v>2843509.4229999995</v>
      </c>
      <c r="AX36" s="79">
        <f t="shared" si="17"/>
        <v>2905390.3229999994</v>
      </c>
      <c r="AY36" s="79">
        <f t="shared" si="17"/>
        <v>2959684.0629999996</v>
      </c>
      <c r="AZ36" s="79">
        <f t="shared" si="17"/>
        <v>3041773.9129999997</v>
      </c>
      <c r="BA36" s="79">
        <f t="shared" si="17"/>
        <v>3107049.1929999995</v>
      </c>
      <c r="BB36" s="12"/>
    </row>
    <row r="37" spans="1:54" ht="13.5" thickBot="1" x14ac:dyDescent="0.25">
      <c r="A37" s="176"/>
      <c r="B37" s="176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3"/>
    </row>
    <row r="38" spans="1:54" x14ac:dyDescent="0.2">
      <c r="A38" s="169">
        <v>2018</v>
      </c>
      <c r="B38" s="151" t="s">
        <v>65</v>
      </c>
      <c r="C38" s="151">
        <v>7</v>
      </c>
      <c r="D38" s="151">
        <v>15</v>
      </c>
      <c r="E38" s="151">
        <v>30</v>
      </c>
      <c r="F38" s="151">
        <v>30</v>
      </c>
      <c r="G38" s="151">
        <v>30</v>
      </c>
      <c r="H38" s="151">
        <v>30</v>
      </c>
      <c r="I38" s="151">
        <v>30</v>
      </c>
      <c r="J38" s="151">
        <v>30</v>
      </c>
      <c r="K38" s="151">
        <v>30</v>
      </c>
      <c r="L38" s="151">
        <v>30</v>
      </c>
      <c r="M38" s="151">
        <v>30</v>
      </c>
      <c r="N38" s="151">
        <v>30</v>
      </c>
      <c r="O38" s="151">
        <v>30</v>
      </c>
      <c r="P38" s="151">
        <v>30</v>
      </c>
      <c r="Q38" s="151">
        <v>30</v>
      </c>
      <c r="R38" s="151">
        <v>30</v>
      </c>
      <c r="S38" s="151">
        <v>30</v>
      </c>
      <c r="T38" s="151">
        <v>30</v>
      </c>
      <c r="U38" s="151">
        <v>30</v>
      </c>
      <c r="V38" s="151">
        <v>30</v>
      </c>
      <c r="W38" s="151">
        <v>30</v>
      </c>
      <c r="X38" s="151">
        <v>30</v>
      </c>
      <c r="Y38" s="151">
        <v>30</v>
      </c>
      <c r="Z38" s="151">
        <v>30</v>
      </c>
      <c r="AA38" s="151">
        <v>30</v>
      </c>
      <c r="AB38" s="151">
        <v>30</v>
      </c>
      <c r="AC38" s="151">
        <v>30</v>
      </c>
      <c r="AD38" s="151">
        <v>30</v>
      </c>
      <c r="AE38" s="151">
        <v>30</v>
      </c>
      <c r="AF38" s="151">
        <v>30</v>
      </c>
      <c r="AG38" s="151">
        <v>0</v>
      </c>
      <c r="AH38" s="151">
        <v>0</v>
      </c>
      <c r="AI38" s="151">
        <v>0</v>
      </c>
      <c r="AJ38" s="151">
        <v>0</v>
      </c>
      <c r="AK38" s="151">
        <v>30</v>
      </c>
      <c r="AL38" s="151">
        <v>30</v>
      </c>
      <c r="AM38" s="151">
        <v>30</v>
      </c>
      <c r="AN38" s="151">
        <v>30</v>
      </c>
      <c r="AO38" s="151">
        <v>30</v>
      </c>
      <c r="AP38" s="151">
        <v>30</v>
      </c>
      <c r="AQ38" s="151">
        <v>30</v>
      </c>
      <c r="AR38" s="151">
        <v>30</v>
      </c>
      <c r="AS38" s="151">
        <v>30</v>
      </c>
      <c r="AT38" s="151">
        <v>30</v>
      </c>
      <c r="AU38" s="151">
        <v>30</v>
      </c>
      <c r="AV38" s="151">
        <v>30</v>
      </c>
      <c r="AW38" s="151">
        <v>30</v>
      </c>
      <c r="AX38" s="151">
        <v>30</v>
      </c>
      <c r="AY38" s="151">
        <v>30</v>
      </c>
      <c r="AZ38" s="151">
        <v>30</v>
      </c>
      <c r="BA38" s="151">
        <v>30</v>
      </c>
      <c r="BB38" s="151">
        <f>SUM(C38:BA38)</f>
        <v>1372</v>
      </c>
    </row>
    <row r="39" spans="1:54" x14ac:dyDescent="0.2">
      <c r="A39" s="150"/>
      <c r="B39" s="149" t="s">
        <v>71</v>
      </c>
      <c r="C39" s="149"/>
      <c r="D39" s="149"/>
      <c r="E39" s="149"/>
      <c r="F39" s="149"/>
      <c r="G39" s="149"/>
      <c r="H39" s="149"/>
      <c r="I39" s="149"/>
      <c r="J39" s="149"/>
      <c r="K39" s="149"/>
      <c r="L39" s="149"/>
      <c r="M39" s="149"/>
      <c r="N39" s="149"/>
      <c r="O39" s="149"/>
      <c r="P39" s="149"/>
      <c r="Q39" s="149"/>
      <c r="R39" s="149"/>
      <c r="S39" s="149"/>
      <c r="T39" s="149"/>
      <c r="U39" s="149"/>
      <c r="V39" s="149"/>
      <c r="W39" s="149"/>
      <c r="X39" s="149"/>
      <c r="Y39" s="149"/>
      <c r="Z39" s="149"/>
      <c r="AA39" s="149"/>
      <c r="AB39" s="149"/>
      <c r="AC39" s="149"/>
      <c r="AD39" s="149"/>
      <c r="AE39" s="149"/>
      <c r="AF39" s="149"/>
      <c r="AG39" s="149"/>
      <c r="AH39" s="149"/>
      <c r="AI39" s="149"/>
      <c r="AJ39" s="149"/>
      <c r="AK39" s="149"/>
      <c r="AL39" s="149"/>
      <c r="AM39" s="149"/>
      <c r="AN39" s="149"/>
      <c r="AO39" s="149"/>
      <c r="AP39" s="149"/>
      <c r="AQ39" s="149"/>
      <c r="AR39" s="149"/>
      <c r="AS39" s="149"/>
      <c r="AT39" s="149"/>
      <c r="AU39" s="149"/>
      <c r="AV39" s="149"/>
      <c r="AW39" s="149"/>
      <c r="AX39" s="149"/>
      <c r="AY39" s="149"/>
      <c r="AZ39" s="149"/>
      <c r="BA39" s="149"/>
      <c r="BB39" s="148"/>
    </row>
    <row r="40" spans="1:54" s="163" customFormat="1" x14ac:dyDescent="0.2">
      <c r="A40" s="147" t="s">
        <v>3599</v>
      </c>
      <c r="B40" s="145" t="s">
        <v>69</v>
      </c>
      <c r="C40" s="145">
        <f>Prognose!$D$2*C38</f>
        <v>17850</v>
      </c>
      <c r="D40" s="145">
        <f>Prognose!$D$2*D38</f>
        <v>38250</v>
      </c>
      <c r="E40" s="145">
        <f>Prognose!$D$2*E38</f>
        <v>76500</v>
      </c>
      <c r="F40" s="145">
        <f>Prognose!$D$2*F38</f>
        <v>76500</v>
      </c>
      <c r="G40" s="145">
        <f>Prognose!$D$2*G38</f>
        <v>76500</v>
      </c>
      <c r="H40" s="145">
        <f>Prognose!$D$2*H38</f>
        <v>76500</v>
      </c>
      <c r="I40" s="145">
        <f>Prognose!$D$2*I38</f>
        <v>76500</v>
      </c>
      <c r="J40" s="145">
        <f>Prognose!$D$2*J38</f>
        <v>76500</v>
      </c>
      <c r="K40" s="145">
        <f>Prognose!$D$2*K38</f>
        <v>76500</v>
      </c>
      <c r="L40" s="145">
        <f>Prognose!$D$2*L38</f>
        <v>76500</v>
      </c>
      <c r="M40" s="145">
        <f>Prognose!$D$2*M38</f>
        <v>76500</v>
      </c>
      <c r="N40" s="145">
        <f>Prognose!$D$2*N38</f>
        <v>76500</v>
      </c>
      <c r="O40" s="145">
        <f>Prognose!$D$2*O38</f>
        <v>76500</v>
      </c>
      <c r="P40" s="145">
        <f>Prognose!$D$2*P38</f>
        <v>76500</v>
      </c>
      <c r="Q40" s="145">
        <f>Prognose!$D$2*Q38</f>
        <v>76500</v>
      </c>
      <c r="R40" s="145">
        <f>Prognose!$D$2*R38</f>
        <v>76500</v>
      </c>
      <c r="S40" s="145">
        <f>Prognose!$D$2*S38</f>
        <v>76500</v>
      </c>
      <c r="T40" s="145">
        <f>Prognose!$D$2*T38</f>
        <v>76500</v>
      </c>
      <c r="U40" s="145">
        <f>Prognose!$D$2*U38</f>
        <v>76500</v>
      </c>
      <c r="V40" s="145">
        <f>Prognose!$D$2*V38</f>
        <v>76500</v>
      </c>
      <c r="W40" s="145">
        <f>Prognose!$D$2*W38</f>
        <v>76500</v>
      </c>
      <c r="X40" s="145">
        <f>Prognose!$D$2*X38</f>
        <v>76500</v>
      </c>
      <c r="Y40" s="145">
        <f>Prognose!$D$2*Y38</f>
        <v>76500</v>
      </c>
      <c r="Z40" s="145">
        <f>Prognose!$D$2*Z38</f>
        <v>76500</v>
      </c>
      <c r="AA40" s="145">
        <f>Prognose!$D$2*AA38</f>
        <v>76500</v>
      </c>
      <c r="AB40" s="145">
        <f>Prognose!$D$2*AB38</f>
        <v>76500</v>
      </c>
      <c r="AC40" s="145">
        <f>Prognose!$D$2*AC38</f>
        <v>76500</v>
      </c>
      <c r="AD40" s="145">
        <f>Prognose!$D$2*AD38</f>
        <v>76500</v>
      </c>
      <c r="AE40" s="145">
        <f>Prognose!$D$2*AE38</f>
        <v>76500</v>
      </c>
      <c r="AF40" s="145">
        <f>Prognose!$D$2*AF38</f>
        <v>76500</v>
      </c>
      <c r="AG40" s="145">
        <f>Prognose!$D$2*AG38</f>
        <v>0</v>
      </c>
      <c r="AH40" s="145">
        <f>Prognose!$D$2*AH38</f>
        <v>0</v>
      </c>
      <c r="AI40" s="145">
        <f>Prognose!$D$2*AI38</f>
        <v>0</v>
      </c>
      <c r="AJ40" s="145">
        <f>Prognose!$D$2*AJ38</f>
        <v>0</v>
      </c>
      <c r="AK40" s="145">
        <f>Prognose!$D$2*AK38</f>
        <v>76500</v>
      </c>
      <c r="AL40" s="145">
        <f>Prognose!$D$2*AL38</f>
        <v>76500</v>
      </c>
      <c r="AM40" s="145">
        <f>Prognose!$D$2*AM38</f>
        <v>76500</v>
      </c>
      <c r="AN40" s="145">
        <f>Prognose!$D$2*AN38</f>
        <v>76500</v>
      </c>
      <c r="AO40" s="145">
        <f>Prognose!$D$2*AO38</f>
        <v>76500</v>
      </c>
      <c r="AP40" s="145">
        <f>Prognose!$D$2*AP38</f>
        <v>76500</v>
      </c>
      <c r="AQ40" s="145">
        <f>Prognose!$D$2*AQ38</f>
        <v>76500</v>
      </c>
      <c r="AR40" s="145">
        <f>Prognose!$D$2*AR38</f>
        <v>76500</v>
      </c>
      <c r="AS40" s="145">
        <f>Prognose!$D$2*AS38</f>
        <v>76500</v>
      </c>
      <c r="AT40" s="145">
        <f>Prognose!$D$2*AT38</f>
        <v>76500</v>
      </c>
      <c r="AU40" s="145">
        <f>Prognose!$D$2*AU38</f>
        <v>76500</v>
      </c>
      <c r="AV40" s="145">
        <f>Prognose!$D$2*AV38</f>
        <v>76500</v>
      </c>
      <c r="AW40" s="145">
        <f>Prognose!$D$2*AW38</f>
        <v>76500</v>
      </c>
      <c r="AX40" s="145">
        <f>Prognose!$D$2*AX38</f>
        <v>76500</v>
      </c>
      <c r="AY40" s="145">
        <f>Prognose!$D$2*AY38</f>
        <v>76500</v>
      </c>
      <c r="AZ40" s="145">
        <f>Prognose!$D$2*AZ38</f>
        <v>76500</v>
      </c>
      <c r="BA40" s="145">
        <f>Prognose!$D$2*BA38</f>
        <v>76500</v>
      </c>
      <c r="BB40" s="146"/>
    </row>
    <row r="41" spans="1:54" s="163" customFormat="1" x14ac:dyDescent="0.2">
      <c r="A41" s="147"/>
      <c r="B41" s="145" t="s">
        <v>66</v>
      </c>
      <c r="C41" s="145">
        <f>C38*Prognose!$D$2</f>
        <v>17850</v>
      </c>
      <c r="D41" s="145">
        <f>(D38*Prognose!$D$2)+C41</f>
        <v>56100</v>
      </c>
      <c r="E41" s="145">
        <f>(E38*Prognose!$D$2)+D41</f>
        <v>132600</v>
      </c>
      <c r="F41" s="145">
        <f>(F38*Prognose!$D$2)+E41</f>
        <v>209100</v>
      </c>
      <c r="G41" s="145">
        <f>(G38*Prognose!$D$2)+F41</f>
        <v>285600</v>
      </c>
      <c r="H41" s="145">
        <f>(H38*Prognose!$D$2)+G41</f>
        <v>362100</v>
      </c>
      <c r="I41" s="145">
        <f>(I38*Prognose!$D$2)+H41</f>
        <v>438600</v>
      </c>
      <c r="J41" s="145">
        <f>(J38*Prognose!$D$2)+I41</f>
        <v>515100</v>
      </c>
      <c r="K41" s="145">
        <f>(K38*Prognose!$D$2)+J41</f>
        <v>591600</v>
      </c>
      <c r="L41" s="145">
        <f>(L38*Prognose!$D$2)+K41</f>
        <v>668100</v>
      </c>
      <c r="M41" s="145">
        <f>(M38*Prognose!$D$2)+L41</f>
        <v>744600</v>
      </c>
      <c r="N41" s="145">
        <f>(N38*Prognose!$D$2)+M41</f>
        <v>821100</v>
      </c>
      <c r="O41" s="145">
        <f>(O38*Prognose!$D$2)+N41</f>
        <v>897600</v>
      </c>
      <c r="P41" s="145">
        <f>(P38*Prognose!$D$2)+O41</f>
        <v>974100</v>
      </c>
      <c r="Q41" s="145">
        <f>(Q38*Prognose!$D$2)+P41</f>
        <v>1050600</v>
      </c>
      <c r="R41" s="145">
        <f>(R38*Prognose!$D$2)+Q41</f>
        <v>1127100</v>
      </c>
      <c r="S41" s="145">
        <f>(S38*Prognose!$D$2)+R41</f>
        <v>1203600</v>
      </c>
      <c r="T41" s="145">
        <f>(T38*Prognose!$D$2)+S41</f>
        <v>1280100</v>
      </c>
      <c r="U41" s="145">
        <f>(U38*Prognose!$D$2)+T41</f>
        <v>1356600</v>
      </c>
      <c r="V41" s="145">
        <f>(V38*Prognose!$D$2)+U41</f>
        <v>1433100</v>
      </c>
      <c r="W41" s="145">
        <f>(W38*Prognose!$D$2)+V41</f>
        <v>1509600</v>
      </c>
      <c r="X41" s="145">
        <f>(X38*Prognose!$D$2)+W41</f>
        <v>1586100</v>
      </c>
      <c r="Y41" s="145">
        <f>(Y38*Prognose!$D$2)+X41</f>
        <v>1662600</v>
      </c>
      <c r="Z41" s="145">
        <f>(Z38*Prognose!$D$2)+Y41</f>
        <v>1739100</v>
      </c>
      <c r="AA41" s="145">
        <f>(AA38*Prognose!$D$2)+Z41</f>
        <v>1815600</v>
      </c>
      <c r="AB41" s="145">
        <f>(AB38*Prognose!$D$2)+AA41</f>
        <v>1892100</v>
      </c>
      <c r="AC41" s="145">
        <f>(AC38*Prognose!$D$2)+AB41</f>
        <v>1968600</v>
      </c>
      <c r="AD41" s="145">
        <f>(AD38*Prognose!$D$2)+AC41</f>
        <v>2045100</v>
      </c>
      <c r="AE41" s="145">
        <f>(AE38*Prognose!$D$2)+AD41</f>
        <v>2121600</v>
      </c>
      <c r="AF41" s="145">
        <f>(AF38*Prognose!$D$2)+AE41</f>
        <v>2198100</v>
      </c>
      <c r="AG41" s="145">
        <f>(AG38*Prognose!$D$2)+AF41</f>
        <v>2198100</v>
      </c>
      <c r="AH41" s="145">
        <f>(AH38*Prognose!$D$2)+AG41</f>
        <v>2198100</v>
      </c>
      <c r="AI41" s="145">
        <f>(AI38*Prognose!$D$2)+AH41</f>
        <v>2198100</v>
      </c>
      <c r="AJ41" s="145">
        <f>(AJ38*Prognose!$D$2)+AI41</f>
        <v>2198100</v>
      </c>
      <c r="AK41" s="145">
        <f>(AK38*Prognose!$D$2)+AJ41</f>
        <v>2274600</v>
      </c>
      <c r="AL41" s="145">
        <f>(AL38*Prognose!$D$2)+AK41</f>
        <v>2351100</v>
      </c>
      <c r="AM41" s="145">
        <f>(AM38*Prognose!$D$2)+AL41</f>
        <v>2427600</v>
      </c>
      <c r="AN41" s="145">
        <f>(AN38*Prognose!$D$2)+AM41</f>
        <v>2504100</v>
      </c>
      <c r="AO41" s="145">
        <f>(AO38*Prognose!$D$2)+AN41</f>
        <v>2580600</v>
      </c>
      <c r="AP41" s="145">
        <f>(AP38*Prognose!$D$2)+AO41</f>
        <v>2657100</v>
      </c>
      <c r="AQ41" s="145">
        <f>(AQ38*Prognose!$D$2)+AP41</f>
        <v>2733600</v>
      </c>
      <c r="AR41" s="145">
        <f>(AR38*Prognose!$D$2)+AQ41</f>
        <v>2810100</v>
      </c>
      <c r="AS41" s="145">
        <f>(AS38*Prognose!$D$2)+AR41</f>
        <v>2886600</v>
      </c>
      <c r="AT41" s="145">
        <f>(AT38*Prognose!$D$2)+AS41</f>
        <v>2963100</v>
      </c>
      <c r="AU41" s="145">
        <f>(AU38*Prognose!$D$2)+AT41</f>
        <v>3039600</v>
      </c>
      <c r="AV41" s="145">
        <f>(AV38*Prognose!$D$2)+AU41</f>
        <v>3116100</v>
      </c>
      <c r="AW41" s="145">
        <f>(AW38*Prognose!$D$2)+AV41</f>
        <v>3192600</v>
      </c>
      <c r="AX41" s="145">
        <f>(AX38*Prognose!$D$2)+AW41</f>
        <v>3269100</v>
      </c>
      <c r="AY41" s="145">
        <f>(AY38*Prognose!$D$2)+AX41</f>
        <v>3345600</v>
      </c>
      <c r="AZ41" s="145">
        <f>(AZ38*Prognose!$D$2)+AY41</f>
        <v>3422100</v>
      </c>
      <c r="BA41" s="145">
        <f>(BA38*Prognose!$D$2)+AZ41</f>
        <v>3498600</v>
      </c>
      <c r="BB41" s="146"/>
    </row>
    <row r="42" spans="1:54" x14ac:dyDescent="0.2">
      <c r="A42" s="83"/>
      <c r="B42" s="161"/>
      <c r="C42" s="161"/>
      <c r="D42" s="161"/>
      <c r="E42" s="161"/>
      <c r="F42" s="16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AQ42" s="161"/>
      <c r="AR42" s="161"/>
      <c r="AS42" s="161"/>
      <c r="AT42" s="161"/>
      <c r="AU42" s="161"/>
      <c r="AV42" s="161"/>
      <c r="AW42" s="161"/>
      <c r="AX42" s="161"/>
      <c r="AY42" s="161"/>
      <c r="AZ42" s="161"/>
      <c r="BA42" s="161"/>
    </row>
    <row r="43" spans="1:54" x14ac:dyDescent="0.2">
      <c r="A43" s="117"/>
      <c r="B43" s="117" t="s">
        <v>4357</v>
      </c>
      <c r="C43" s="117">
        <f>'Reeds geproduceerd'!F2892</f>
        <v>5</v>
      </c>
      <c r="D43" s="117">
        <f>'Reeds geproduceerd'!F2905</f>
        <v>17</v>
      </c>
      <c r="E43" s="117">
        <f>'Reeds geproduceerd'!F2922</f>
        <v>26</v>
      </c>
      <c r="F43" s="117">
        <f>'Reeds geproduceerd'!F2952</f>
        <v>24</v>
      </c>
      <c r="G43" s="117"/>
      <c r="H43" s="117"/>
      <c r="I43" s="117"/>
      <c r="J43" s="117"/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  <c r="AA43" s="117"/>
      <c r="AB43" s="117"/>
      <c r="AC43" s="117"/>
      <c r="AD43" s="117"/>
      <c r="AE43" s="117"/>
      <c r="AF43" s="117"/>
      <c r="AG43" s="117"/>
      <c r="AH43" s="117"/>
      <c r="AI43" s="117"/>
      <c r="AJ43" s="117"/>
      <c r="AK43" s="117"/>
      <c r="AL43" s="117"/>
      <c r="AM43" s="117"/>
      <c r="AN43" s="117"/>
      <c r="AO43" s="117"/>
      <c r="AP43" s="117"/>
      <c r="AQ43" s="117"/>
      <c r="AR43" s="117"/>
      <c r="AS43" s="117"/>
      <c r="AT43" s="117"/>
      <c r="AU43" s="117"/>
      <c r="AV43" s="117"/>
      <c r="AW43" s="117"/>
      <c r="AX43" s="117"/>
      <c r="AY43" s="117"/>
      <c r="AZ43" s="117"/>
      <c r="BA43" s="117"/>
      <c r="BB43" s="117"/>
    </row>
    <row r="44" spans="1:54" x14ac:dyDescent="0.2">
      <c r="A44" s="83" t="s">
        <v>3598</v>
      </c>
      <c r="B44" s="161" t="s">
        <v>2181</v>
      </c>
      <c r="C44" s="161">
        <f>'Reeds geproduceerd'!D2892</f>
        <v>81</v>
      </c>
      <c r="D44" s="161">
        <f>'Reeds geproduceerd'!D2905</f>
        <v>285</v>
      </c>
      <c r="E44" s="161">
        <f>'Reeds geproduceerd'!D2922</f>
        <v>419</v>
      </c>
      <c r="F44" s="161">
        <f>'Reeds geproduceerd'!D2952</f>
        <v>429</v>
      </c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</row>
    <row r="45" spans="1:54" x14ac:dyDescent="0.2">
      <c r="A45" s="83"/>
      <c r="B45" s="161" t="s">
        <v>2067</v>
      </c>
      <c r="C45" s="103">
        <f>IFERROR(VLOOKUP(Prognose!C7,'Reeds geproduceerd'!$S$2892:$AG$4240,12,FALSE),0)</f>
        <v>16897.16</v>
      </c>
      <c r="D45" s="103">
        <f>IFERROR(VLOOKUP(Prognose!D7,'Reeds geproduceerd'!$S$2892:$AG$4240,12,FALSE),0)</f>
        <v>65906.77</v>
      </c>
      <c r="E45" s="103">
        <f>IFERROR(VLOOKUP(Prognose!E7,'Reeds geproduceerd'!$S$2892:$AG$4240,12,FALSE),0)</f>
        <v>84890.280000000013</v>
      </c>
      <c r="F45" s="103">
        <f>IFERROR(VLOOKUP(Prognose!F7,'Reeds geproduceerd'!$S$2892:$AG$4240,12,FALSE),0)</f>
        <v>95188.29</v>
      </c>
      <c r="G45" s="103">
        <f>IFERROR(VLOOKUP(Prognose!G7,'Reeds geproduceerd'!$S$2892:$AG$4240,12,FALSE),0)</f>
        <v>75426.52</v>
      </c>
      <c r="H45" s="103">
        <f>IFERROR(VLOOKUP(Prognose!H7,'Reeds geproduceerd'!$S$2892:$AG$4240,12,FALSE),0)</f>
        <v>70400.55</v>
      </c>
      <c r="I45" s="103">
        <f>IFERROR(VLOOKUP(Prognose!I7,'Reeds geproduceerd'!$S$2892:$AG$4240,12,FALSE),0)</f>
        <v>93100.900000000009</v>
      </c>
      <c r="J45" s="103">
        <f>IFERROR(VLOOKUP(Prognose!J7,'Reeds geproduceerd'!$S$2892:$AG$4240,12,FALSE),0)</f>
        <v>76203.849999999991</v>
      </c>
      <c r="K45" s="103">
        <f>IFERROR(VLOOKUP(Prognose!K7,'Reeds geproduceerd'!$S$2892:$AG$4240,12,FALSE),0)</f>
        <v>86428.569999999992</v>
      </c>
      <c r="L45" s="103">
        <f>IFERROR(VLOOKUP(Prognose!L7,'Reeds geproduceerd'!$S$2892:$AG$4240,12,FALSE),0)</f>
        <v>77179.680000000008</v>
      </c>
      <c r="M45" s="103">
        <f>IFERROR(VLOOKUP(Prognose!M7,'Reeds geproduceerd'!$S$2892:$AG$4240,12,FALSE),0)</f>
        <v>99895</v>
      </c>
      <c r="N45" s="103">
        <f>IFERROR(VLOOKUP(Prognose!N7,'Reeds geproduceerd'!$S$2892:$AG$4240,12,FALSE),0)</f>
        <v>92416.920000000013</v>
      </c>
      <c r="O45" s="103">
        <f>IFERROR(VLOOKUP(Prognose!O7,'Reeds geproduceerd'!$S$2892:$AG$4240,12,FALSE),0)</f>
        <v>74763.799999999988</v>
      </c>
      <c r="P45" s="103">
        <f>IFERROR(VLOOKUP(Prognose!P7,'Reeds geproduceerd'!$S$2892:$AG$4240,12,FALSE),0)</f>
        <v>72998.98</v>
      </c>
      <c r="Q45" s="103">
        <f>IFERROR(VLOOKUP(Prognose!Q7,'Reeds geproduceerd'!$S$2892:$AG$4240,12,FALSE),0)</f>
        <v>79067.88</v>
      </c>
      <c r="R45" s="103">
        <f>IFERROR(VLOOKUP(Prognose!R7,'Reeds geproduceerd'!$S$2892:$AG$4240,12,FALSE),0)</f>
        <v>63071.54</v>
      </c>
      <c r="S45" s="103">
        <f>IFERROR(VLOOKUP(Prognose!S7,'Reeds geproduceerd'!$S$2892:$AG$4240,12,FALSE),0)</f>
        <v>91856.529999999984</v>
      </c>
      <c r="T45" s="103">
        <f>IFERROR(VLOOKUP(Prognose!T7,'Reeds geproduceerd'!$S$2892:$AG$4240,12,FALSE),0)</f>
        <v>33730.03</v>
      </c>
      <c r="U45" s="103">
        <f>IFERROR(VLOOKUP(Prognose!U7,'Reeds geproduceerd'!$S$2892:$AG$4240,12,FALSE),0)</f>
        <v>104686.59999999998</v>
      </c>
      <c r="V45" s="103">
        <f>IFERROR(VLOOKUP(Prognose!V7,'Reeds geproduceerd'!$S$2892:$AG$4240,12,FALSE),0)</f>
        <v>55051.029999999992</v>
      </c>
      <c r="W45" s="103">
        <f>IFERROR(VLOOKUP(Prognose!W7,'Reeds geproduceerd'!$S$2892:$AG$4240,12,FALSE),0)</f>
        <v>60930.639999999992</v>
      </c>
      <c r="X45" s="103">
        <f>IFERROR(VLOOKUP(Prognose!X7,'Reeds geproduceerd'!$S$2892:$AG$4240,12,FALSE),0)</f>
        <v>60414.14</v>
      </c>
      <c r="Y45" s="103">
        <f>IFERROR(VLOOKUP(Prognose!Y7,'Reeds geproduceerd'!$S$2892:$AG$4240,12,FALSE),0)</f>
        <v>69061.892999999996</v>
      </c>
      <c r="Z45" s="103">
        <f>IFERROR(VLOOKUP(Prognose!Z7,'Reeds geproduceerd'!$S$2892:$AG$4240,12,FALSE),0)</f>
        <v>95829.19</v>
      </c>
      <c r="AA45" s="103">
        <f>IFERROR(VLOOKUP(Prognose!AA7,'Reeds geproduceerd'!$S$2892:$AG$4240,12,FALSE),0)</f>
        <v>43866.02</v>
      </c>
      <c r="AB45" s="103">
        <f>IFERROR(VLOOKUP(Prognose!AB7,'Reeds geproduceerd'!$S$2892:$AG$4240,12,FALSE),0)</f>
        <v>84539.309999999983</v>
      </c>
      <c r="AC45" s="103">
        <f>IFERROR(VLOOKUP(Prognose!AC7,'Reeds geproduceerd'!$S$2892:$AG$4240,12,FALSE),0)</f>
        <v>73968.14</v>
      </c>
      <c r="AD45" s="103">
        <f>IFERROR(VLOOKUP(Prognose!AD7,'Reeds geproduceerd'!$S$2892:$AG$4240,12,FALSE),0)</f>
        <v>56158.15</v>
      </c>
      <c r="AE45" s="103">
        <f>IFERROR(VLOOKUP(Prognose!AE7,'Reeds geproduceerd'!$S$2892:$AG$4240,12,FALSE),0)</f>
        <v>89767.78</v>
      </c>
      <c r="AF45" s="103">
        <f>IFERROR(VLOOKUP(Prognose!AF7,'Reeds geproduceerd'!$S$2892:$AG$4240,12,FALSE),0)</f>
        <v>28582.359999999997</v>
      </c>
      <c r="AG45" s="103">
        <f>IFERROR(VLOOKUP(Prognose!AG7,'Reeds geproduceerd'!$S$2892:$AG$4240,12,FALSE),0)</f>
        <v>0</v>
      </c>
      <c r="AH45" s="103">
        <f>IFERROR(VLOOKUP(Prognose!AH7,'Reeds geproduceerd'!$S$2892:$AG$4240,12,FALSE),0)</f>
        <v>0</v>
      </c>
      <c r="AI45" s="103">
        <f>IFERROR(VLOOKUP(Prognose!AI7,'Reeds geproduceerd'!$S$2892:$AG$4240,12,FALSE),0)</f>
        <v>0</v>
      </c>
      <c r="AJ45" s="103">
        <f>IFERROR(VLOOKUP(Prognose!AJ7,'Reeds geproduceerd'!$S$2892:$AG$4240,12,FALSE),0)</f>
        <v>0</v>
      </c>
      <c r="AK45" s="103">
        <f>IFERROR(VLOOKUP(Prognose!AK7,'Reeds geproduceerd'!$S$2892:$AG$4240,12,FALSE),0)</f>
        <v>44226.51</v>
      </c>
      <c r="AL45" s="103">
        <f>IFERROR(VLOOKUP(Prognose!AL7,'Reeds geproduceerd'!$S$2892:$AG$4240,12,FALSE),0)</f>
        <v>71143.95</v>
      </c>
      <c r="AM45" s="103">
        <f>IFERROR(VLOOKUP(Prognose!AM7,'Reeds geproduceerd'!$S$2892:$AG$4240,12,FALSE),0)</f>
        <v>58306.46</v>
      </c>
      <c r="AN45" s="103">
        <f>IFERROR(VLOOKUP(Prognose!AN7,'Reeds geproduceerd'!$S$2892:$AG$4240,12,FALSE),0)</f>
        <v>68381.990000000005</v>
      </c>
      <c r="AO45" s="103">
        <f>IFERROR(VLOOKUP(Prognose!AO7,'Reeds geproduceerd'!$S$2892:$AG$4240,12,FALSE),0)</f>
        <v>86155.88</v>
      </c>
      <c r="AP45" s="103">
        <f>IFERROR(VLOOKUP(Prognose!AP7,'Reeds geproduceerd'!$S$2892:$AG$4240,12,FALSE),0)</f>
        <v>74406.169999999984</v>
      </c>
      <c r="AQ45" s="103">
        <f>IFERROR(VLOOKUP(Prognose!AQ7,'Reeds geproduceerd'!$S$2892:$AG$4240,12,FALSE),0)</f>
        <v>57937.94999999999</v>
      </c>
      <c r="AR45" s="103">
        <f>IFERROR(VLOOKUP(Prognose!AR7,'Reeds geproduceerd'!$S$2892:$AG$4240,12,FALSE),0)</f>
        <v>80023.210000000006</v>
      </c>
      <c r="AS45" s="103">
        <f>IFERROR(VLOOKUP(Prognose!AS7,'Reeds geproduceerd'!$S$2892:$AG$4240,12,FALSE),0)</f>
        <v>83325.16</v>
      </c>
      <c r="AT45" s="103">
        <f>IFERROR(VLOOKUP(Prognose!AT7,'Reeds geproduceerd'!$S$2892:$AG$4240,12,FALSE),0)</f>
        <v>81300.040000000023</v>
      </c>
      <c r="AU45" s="103">
        <f>IFERROR(VLOOKUP(Prognose!AU7,'Reeds geproduceerd'!$S$2892:$AG$4240,12,FALSE),0)</f>
        <v>87469.849999999991</v>
      </c>
      <c r="AV45" s="103">
        <f>IFERROR(VLOOKUP(Prognose!AV7,'Reeds geproduceerd'!$S$2892:$AG$4240,12,FALSE),0)</f>
        <v>49235.45</v>
      </c>
      <c r="AW45" s="103">
        <f>IFERROR(VLOOKUP(Prognose!AW7,'Reeds geproduceerd'!$S$2892:$AG$4240,12,FALSE),0)</f>
        <v>54004.939999999988</v>
      </c>
      <c r="AX45" s="103">
        <f>IFERROR(VLOOKUP(Prognose!AX7,'Reeds geproduceerd'!$S$2892:$AG$4240,12,FALSE),0)</f>
        <v>84185.749999999971</v>
      </c>
      <c r="AY45" s="103">
        <f>IFERROR(VLOOKUP(Prognose!AY7,'Reeds geproduceerd'!$S$2892:$AG$4240,12,FALSE),0)</f>
        <v>94974.000000000015</v>
      </c>
      <c r="AZ45" s="103">
        <f>IFERROR(VLOOKUP(Prognose!AZ7,'Reeds geproduceerd'!$S$2892:$AG$4240,12,FALSE),0)</f>
        <v>63334.599999999991</v>
      </c>
      <c r="BA45" s="103">
        <f>IFERROR(VLOOKUP(Prognose!BA7,'Reeds geproduceerd'!$S$2892:$AG$4240,12,FALSE),0)</f>
        <v>121654.81000000001</v>
      </c>
      <c r="BB45" s="103">
        <f>SUM(C45:BA45)</f>
        <v>3432345.2230000002</v>
      </c>
    </row>
    <row r="46" spans="1:54" ht="13.5" thickBot="1" x14ac:dyDescent="0.25">
      <c r="A46" s="78"/>
      <c r="B46" s="12" t="s">
        <v>2272</v>
      </c>
      <c r="C46" s="79">
        <f>C45</f>
        <v>16897.16</v>
      </c>
      <c r="D46" s="79">
        <f t="shared" ref="D46" si="18">D45+C46</f>
        <v>82803.930000000008</v>
      </c>
      <c r="E46" s="79">
        <f t="shared" ref="E46" si="19">E45+D46</f>
        <v>167694.21000000002</v>
      </c>
      <c r="F46" s="79">
        <f t="shared" ref="F46" si="20">F45+E46</f>
        <v>262882.5</v>
      </c>
      <c r="G46" s="79">
        <f t="shared" ref="G46" si="21">G45+F46</f>
        <v>338309.02</v>
      </c>
      <c r="H46" s="79">
        <f t="shared" ref="H46" si="22">H45+G46</f>
        <v>408709.57</v>
      </c>
      <c r="I46" s="79">
        <f t="shared" ref="I46" si="23">I45+H46</f>
        <v>501810.47000000003</v>
      </c>
      <c r="J46" s="79">
        <f t="shared" ref="J46" si="24">J45+I46</f>
        <v>578014.32000000007</v>
      </c>
      <c r="K46" s="79">
        <f t="shared" ref="K46" si="25">K45+J46</f>
        <v>664442.89</v>
      </c>
      <c r="L46" s="79">
        <f t="shared" ref="L46" si="26">L45+K46</f>
        <v>741622.57000000007</v>
      </c>
      <c r="M46" s="79">
        <f t="shared" ref="M46" si="27">M45+L46</f>
        <v>841517.57000000007</v>
      </c>
      <c r="N46" s="79">
        <f t="shared" ref="N46" si="28">N45+M46</f>
        <v>933934.49000000011</v>
      </c>
      <c r="O46" s="79">
        <f t="shared" ref="O46" si="29">O45+N46</f>
        <v>1008698.29</v>
      </c>
      <c r="P46" s="79">
        <f t="shared" ref="P46" si="30">P45+O46</f>
        <v>1081697.27</v>
      </c>
      <c r="Q46" s="79">
        <f t="shared" ref="Q46" si="31">Q45+P46</f>
        <v>1160765.1499999999</v>
      </c>
      <c r="R46" s="79">
        <f t="shared" ref="R46" si="32">R45+Q46</f>
        <v>1223836.69</v>
      </c>
      <c r="S46" s="79">
        <f t="shared" ref="S46" si="33">S45+R46</f>
        <v>1315693.22</v>
      </c>
      <c r="T46" s="79">
        <f t="shared" ref="T46" si="34">T45+S46</f>
        <v>1349423.25</v>
      </c>
      <c r="U46" s="79">
        <f t="shared" ref="U46" si="35">U45+T46</f>
        <v>1454109.85</v>
      </c>
      <c r="V46" s="79">
        <f t="shared" ref="V46" si="36">V45+U46</f>
        <v>1509160.8800000001</v>
      </c>
      <c r="W46" s="79">
        <f t="shared" ref="W46" si="37">W45+V46</f>
        <v>1570091.52</v>
      </c>
      <c r="X46" s="79">
        <f t="shared" ref="X46" si="38">X45+W46</f>
        <v>1630505.66</v>
      </c>
      <c r="Y46" s="79">
        <f t="shared" ref="Y46" si="39">Y45+X46</f>
        <v>1699567.5529999998</v>
      </c>
      <c r="Z46" s="79">
        <f t="shared" ref="Z46" si="40">Z45+Y46</f>
        <v>1795396.7429999998</v>
      </c>
      <c r="AA46" s="79">
        <f t="shared" ref="AA46" si="41">AA45+Z46</f>
        <v>1839262.7629999998</v>
      </c>
      <c r="AB46" s="79">
        <f t="shared" ref="AB46" si="42">AB45+AA46</f>
        <v>1923802.0729999999</v>
      </c>
      <c r="AC46" s="79">
        <f t="shared" ref="AC46" si="43">AC45+AB46</f>
        <v>1997770.2129999998</v>
      </c>
      <c r="AD46" s="79">
        <f t="shared" ref="AD46" si="44">AD45+AC46</f>
        <v>2053928.3629999997</v>
      </c>
      <c r="AE46" s="79">
        <f t="shared" ref="AE46" si="45">AE45+AD46</f>
        <v>2143696.1429999997</v>
      </c>
      <c r="AF46" s="79">
        <f t="shared" ref="AF46" si="46">AF45+AE46</f>
        <v>2172278.5029999996</v>
      </c>
      <c r="AG46" s="79">
        <f t="shared" ref="AG46" si="47">AG45+AF46</f>
        <v>2172278.5029999996</v>
      </c>
      <c r="AH46" s="79">
        <f t="shared" ref="AH46" si="48">AH45+AG46</f>
        <v>2172278.5029999996</v>
      </c>
      <c r="AI46" s="79">
        <f t="shared" ref="AI46" si="49">AI45+AH46</f>
        <v>2172278.5029999996</v>
      </c>
      <c r="AJ46" s="79">
        <f t="shared" ref="AJ46" si="50">AJ45+AI46</f>
        <v>2172278.5029999996</v>
      </c>
      <c r="AK46" s="79">
        <f t="shared" ref="AK46" si="51">AK45+AJ46</f>
        <v>2216505.0129999993</v>
      </c>
      <c r="AL46" s="79">
        <f t="shared" ref="AL46" si="52">AL45+AK46</f>
        <v>2287648.9629999995</v>
      </c>
      <c r="AM46" s="79">
        <f t="shared" ref="AM46" si="53">AM45+AL46</f>
        <v>2345955.4229999995</v>
      </c>
      <c r="AN46" s="79">
        <f t="shared" ref="AN46" si="54">AN45+AM46</f>
        <v>2414337.4129999997</v>
      </c>
      <c r="AO46" s="79">
        <f t="shared" ref="AO46" si="55">AO45+AN46</f>
        <v>2500493.2929999996</v>
      </c>
      <c r="AP46" s="79">
        <f t="shared" ref="AP46" si="56">AP45+AO46</f>
        <v>2574899.4629999995</v>
      </c>
      <c r="AQ46" s="79">
        <f t="shared" ref="AQ46" si="57">AQ45+AP46</f>
        <v>2632837.4129999997</v>
      </c>
      <c r="AR46" s="79">
        <f t="shared" ref="AR46" si="58">AR45+AQ46</f>
        <v>2712860.6229999997</v>
      </c>
      <c r="AS46" s="79">
        <f t="shared" ref="AS46" si="59">AS45+AR46</f>
        <v>2796185.7829999998</v>
      </c>
      <c r="AT46" s="79">
        <f t="shared" ref="AT46" si="60">AT45+AS46</f>
        <v>2877485.8229999999</v>
      </c>
      <c r="AU46" s="79">
        <f t="shared" ref="AU46" si="61">AU45+AT46</f>
        <v>2964955.673</v>
      </c>
      <c r="AV46" s="79">
        <f t="shared" ref="AV46" si="62">AV45+AU46</f>
        <v>3014191.1230000001</v>
      </c>
      <c r="AW46" s="79">
        <f t="shared" ref="AW46" si="63">AW45+AV46</f>
        <v>3068196.0630000001</v>
      </c>
      <c r="AX46" s="79">
        <f t="shared" ref="AX46" si="64">AX45+AW46</f>
        <v>3152381.8130000001</v>
      </c>
      <c r="AY46" s="79">
        <f t="shared" ref="AY46" si="65">AY45+AX46</f>
        <v>3247355.8130000001</v>
      </c>
      <c r="AZ46" s="79">
        <f t="shared" ref="AZ46" si="66">AZ45+AY46</f>
        <v>3310690.4130000002</v>
      </c>
      <c r="BA46" s="79">
        <f t="shared" ref="BA46" si="67">BA45+AZ46</f>
        <v>3432345.2230000002</v>
      </c>
      <c r="BB46" s="12"/>
    </row>
    <row r="47" spans="1:54" ht="13.5" thickBot="1" x14ac:dyDescent="0.25">
      <c r="A47" s="161"/>
      <c r="B47" s="161"/>
      <c r="C47" s="144">
        <f>(C46-C41)/C41</f>
        <v>-5.3380392156862751E-2</v>
      </c>
      <c r="D47" s="144">
        <f>(D46-D41)/D41</f>
        <v>0.47600588235294133</v>
      </c>
      <c r="E47" s="144">
        <f t="shared" ref="E47:AS47" si="68">(E46-E41)/E41</f>
        <v>0.26466221719457028</v>
      </c>
      <c r="F47" s="144">
        <f t="shared" si="68"/>
        <v>0.25720946915351506</v>
      </c>
      <c r="G47" s="144">
        <f t="shared" si="68"/>
        <v>0.18455539215686281</v>
      </c>
      <c r="H47" s="144">
        <f t="shared" si="68"/>
        <v>0.12872016017674678</v>
      </c>
      <c r="I47" s="144">
        <f t="shared" si="68"/>
        <v>0.14411871865025086</v>
      </c>
      <c r="J47" s="144">
        <f t="shared" si="68"/>
        <v>0.12214001164822377</v>
      </c>
      <c r="K47" s="144">
        <f t="shared" si="68"/>
        <v>0.12312861730899259</v>
      </c>
      <c r="L47" s="144">
        <f t="shared" si="68"/>
        <v>0.11004725340517896</v>
      </c>
      <c r="M47" s="144">
        <f t="shared" si="68"/>
        <v>0.13016058286328239</v>
      </c>
      <c r="N47" s="144">
        <f t="shared" si="68"/>
        <v>0.13741869443429558</v>
      </c>
      <c r="O47" s="144">
        <f t="shared" si="68"/>
        <v>0.12377260472370771</v>
      </c>
      <c r="P47" s="144">
        <f t="shared" si="68"/>
        <v>0.11045813571501902</v>
      </c>
      <c r="Q47" s="144">
        <f t="shared" si="68"/>
        <v>0.10485927089282306</v>
      </c>
      <c r="R47" s="144">
        <f t="shared" si="68"/>
        <v>8.5827956703043162E-2</v>
      </c>
      <c r="S47" s="144">
        <f t="shared" si="68"/>
        <v>9.3131621801262859E-2</v>
      </c>
      <c r="T47" s="144">
        <f t="shared" si="68"/>
        <v>5.4154558237637686E-2</v>
      </c>
      <c r="U47" s="144">
        <f t="shared" si="68"/>
        <v>7.1878114403656268E-2</v>
      </c>
      <c r="V47" s="144">
        <f t="shared" si="68"/>
        <v>5.3074370246319252E-2</v>
      </c>
      <c r="W47" s="144">
        <f t="shared" si="68"/>
        <v>4.0071224165341826E-2</v>
      </c>
      <c r="X47" s="144">
        <f t="shared" si="68"/>
        <v>2.7996759346825495E-2</v>
      </c>
      <c r="Y47" s="144">
        <f t="shared" si="68"/>
        <v>2.2234784674605941E-2</v>
      </c>
      <c r="Z47" s="144">
        <f t="shared" si="68"/>
        <v>3.2371193720889993E-2</v>
      </c>
      <c r="AA47" s="144">
        <f t="shared" si="68"/>
        <v>1.3033026547697621E-2</v>
      </c>
      <c r="AB47" s="144">
        <f t="shared" si="68"/>
        <v>1.6754966967919168E-2</v>
      </c>
      <c r="AC47" s="144">
        <f t="shared" si="68"/>
        <v>1.4817745098039091E-2</v>
      </c>
      <c r="AD47" s="144">
        <f t="shared" si="68"/>
        <v>4.3168368294947256E-3</v>
      </c>
      <c r="AE47" s="144">
        <f t="shared" si="68"/>
        <v>1.0414848699094877E-2</v>
      </c>
      <c r="AF47" s="144">
        <f t="shared" si="68"/>
        <v>-1.1747189390837742E-2</v>
      </c>
      <c r="AG47" s="144">
        <f t="shared" si="68"/>
        <v>-1.1747189390837742E-2</v>
      </c>
      <c r="AH47" s="144">
        <f t="shared" si="68"/>
        <v>-1.1747189390837742E-2</v>
      </c>
      <c r="AI47" s="144">
        <f t="shared" si="68"/>
        <v>-1.1747189390837742E-2</v>
      </c>
      <c r="AJ47" s="144">
        <f t="shared" si="68"/>
        <v>-1.1747189390837742E-2</v>
      </c>
      <c r="AK47" s="144">
        <f t="shared" si="68"/>
        <v>-2.5540748703068963E-2</v>
      </c>
      <c r="AL47" s="144">
        <f t="shared" si="68"/>
        <v>-2.6987808685296447E-2</v>
      </c>
      <c r="AM47" s="144">
        <f t="shared" si="68"/>
        <v>-3.363180795847772E-2</v>
      </c>
      <c r="AN47" s="144">
        <f t="shared" si="68"/>
        <v>-3.5846246954993929E-2</v>
      </c>
      <c r="AO47" s="144">
        <f t="shared" si="68"/>
        <v>-3.1041892195613579E-2</v>
      </c>
      <c r="AP47" s="144">
        <f t="shared" si="68"/>
        <v>-3.0936184938466928E-2</v>
      </c>
      <c r="AQ47" s="144">
        <f t="shared" si="68"/>
        <v>-3.6860764925373241E-2</v>
      </c>
      <c r="AR47" s="144">
        <f t="shared" si="68"/>
        <v>-3.4603529055905601E-2</v>
      </c>
      <c r="AS47" s="144">
        <f t="shared" si="68"/>
        <v>-3.1322045659253166E-2</v>
      </c>
      <c r="AT47" s="144">
        <f t="shared" ref="AT47:BA47" si="69">(AT46-AT41)/AT41</f>
        <v>-2.8893448415510829E-2</v>
      </c>
      <c r="AU47" s="144">
        <f t="shared" si="69"/>
        <v>-2.4557286156073183E-2</v>
      </c>
      <c r="AV47" s="144">
        <f t="shared" si="69"/>
        <v>-3.270398157953848E-2</v>
      </c>
      <c r="AW47" s="144">
        <f t="shared" si="69"/>
        <v>-3.8966339973689132E-2</v>
      </c>
      <c r="AX47" s="144">
        <f t="shared" si="69"/>
        <v>-3.5703461809060574E-2</v>
      </c>
      <c r="AY47" s="144">
        <f t="shared" si="69"/>
        <v>-2.9365192192730726E-2</v>
      </c>
      <c r="AZ47" s="144">
        <f t="shared" si="69"/>
        <v>-3.2555912159200437E-2</v>
      </c>
      <c r="BA47" s="144">
        <f t="shared" si="69"/>
        <v>-1.8937511290230313E-2</v>
      </c>
      <c r="BB47" s="143"/>
    </row>
    <row r="48" spans="1:54" x14ac:dyDescent="0.2">
      <c r="A48" s="169">
        <v>2019</v>
      </c>
      <c r="B48" s="151" t="s">
        <v>65</v>
      </c>
      <c r="C48" s="151">
        <v>0</v>
      </c>
      <c r="D48" s="151">
        <v>26</v>
      </c>
      <c r="E48" s="180">
        <v>36</v>
      </c>
      <c r="F48" s="180">
        <v>36</v>
      </c>
      <c r="G48" s="180">
        <v>36</v>
      </c>
      <c r="H48" s="180">
        <v>36</v>
      </c>
      <c r="I48" s="180">
        <v>36</v>
      </c>
      <c r="J48" s="180">
        <v>36</v>
      </c>
      <c r="K48" s="180">
        <v>36</v>
      </c>
      <c r="L48" s="180">
        <v>36</v>
      </c>
      <c r="M48" s="180">
        <v>36</v>
      </c>
      <c r="N48" s="180">
        <v>36</v>
      </c>
      <c r="O48" s="180">
        <v>36</v>
      </c>
      <c r="P48" s="180">
        <v>36</v>
      </c>
      <c r="Q48" s="180">
        <v>36</v>
      </c>
      <c r="R48" s="180">
        <v>36</v>
      </c>
      <c r="S48" s="180">
        <v>36</v>
      </c>
      <c r="T48" s="180">
        <v>36</v>
      </c>
      <c r="U48" s="180">
        <v>36</v>
      </c>
      <c r="V48" s="180">
        <v>36</v>
      </c>
      <c r="W48" s="180">
        <v>36</v>
      </c>
      <c r="X48" s="180">
        <v>36</v>
      </c>
      <c r="Y48" s="180">
        <v>36</v>
      </c>
      <c r="Z48" s="180">
        <v>36</v>
      </c>
      <c r="AA48" s="180">
        <v>36</v>
      </c>
      <c r="AB48" s="180">
        <v>36</v>
      </c>
      <c r="AC48" s="180">
        <v>36</v>
      </c>
      <c r="AD48" s="180">
        <v>36</v>
      </c>
      <c r="AE48" s="180">
        <v>36</v>
      </c>
      <c r="AF48" s="180">
        <v>36</v>
      </c>
      <c r="AG48" s="151">
        <v>0</v>
      </c>
      <c r="AH48" s="151">
        <v>0</v>
      </c>
      <c r="AI48" s="151">
        <v>0</v>
      </c>
      <c r="AJ48" s="151">
        <v>0</v>
      </c>
      <c r="AK48" s="151">
        <v>36</v>
      </c>
      <c r="AL48" s="151">
        <v>36</v>
      </c>
      <c r="AM48" s="151">
        <v>36</v>
      </c>
      <c r="AN48" s="151">
        <v>36</v>
      </c>
      <c r="AO48" s="151">
        <v>36</v>
      </c>
      <c r="AP48" s="151">
        <v>36</v>
      </c>
      <c r="AQ48" s="151">
        <v>36</v>
      </c>
      <c r="AR48" s="151">
        <v>36</v>
      </c>
      <c r="AS48" s="151">
        <v>36</v>
      </c>
      <c r="AT48" s="151">
        <v>36</v>
      </c>
      <c r="AU48" s="151">
        <v>36</v>
      </c>
      <c r="AV48" s="151">
        <v>36</v>
      </c>
      <c r="AW48" s="151">
        <v>36</v>
      </c>
      <c r="AX48" s="151">
        <v>36</v>
      </c>
      <c r="AY48" s="151">
        <v>36</v>
      </c>
      <c r="AZ48" s="151">
        <v>36</v>
      </c>
      <c r="BA48" s="151">
        <v>36</v>
      </c>
      <c r="BB48" s="151">
        <f>SUM(C48:BA48)</f>
        <v>1646</v>
      </c>
    </row>
    <row r="49" spans="1:54" x14ac:dyDescent="0.2">
      <c r="A49" s="150"/>
      <c r="B49" s="149" t="s">
        <v>71</v>
      </c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8"/>
    </row>
    <row r="50" spans="1:54" s="163" customFormat="1" x14ac:dyDescent="0.2">
      <c r="A50" s="147" t="s">
        <v>3599</v>
      </c>
      <c r="B50" s="145" t="s">
        <v>69</v>
      </c>
      <c r="C50" s="145">
        <f>Prognose!$D$2*C48</f>
        <v>0</v>
      </c>
      <c r="D50" s="145">
        <f>Prognose!$D$2*D48</f>
        <v>66300</v>
      </c>
      <c r="E50" s="145">
        <f>Prognose!$D$2*E48</f>
        <v>91800</v>
      </c>
      <c r="F50" s="145">
        <f>Prognose!$D$2*F48</f>
        <v>91800</v>
      </c>
      <c r="G50" s="145">
        <f>Prognose!$D$2*G48</f>
        <v>91800</v>
      </c>
      <c r="H50" s="145">
        <f>Prognose!$D$2*H48</f>
        <v>91800</v>
      </c>
      <c r="I50" s="145">
        <f>Prognose!$D$2*I48</f>
        <v>91800</v>
      </c>
      <c r="J50" s="145">
        <f>Prognose!$D$2*J48</f>
        <v>91800</v>
      </c>
      <c r="K50" s="145">
        <f>Prognose!$D$2*K48</f>
        <v>91800</v>
      </c>
      <c r="L50" s="145">
        <f>Prognose!$D$2*L48</f>
        <v>91800</v>
      </c>
      <c r="M50" s="145">
        <f>Prognose!$D$2*M48</f>
        <v>91800</v>
      </c>
      <c r="N50" s="145">
        <f>Prognose!$D$2*N48</f>
        <v>91800</v>
      </c>
      <c r="O50" s="145">
        <f>Prognose!$D$2*O48</f>
        <v>91800</v>
      </c>
      <c r="P50" s="145">
        <f>Prognose!$D$2*P48</f>
        <v>91800</v>
      </c>
      <c r="Q50" s="145">
        <f>Prognose!$D$2*Q48</f>
        <v>91800</v>
      </c>
      <c r="R50" s="145">
        <f>Prognose!$D$2*R48</f>
        <v>91800</v>
      </c>
      <c r="S50" s="145">
        <f>Prognose!$D$2*S48</f>
        <v>91800</v>
      </c>
      <c r="T50" s="145">
        <f>Prognose!$D$2*T48</f>
        <v>91800</v>
      </c>
      <c r="U50" s="145">
        <f>Prognose!$D$2*U48</f>
        <v>91800</v>
      </c>
      <c r="V50" s="145">
        <f>Prognose!$D$2*V48</f>
        <v>91800</v>
      </c>
      <c r="W50" s="145">
        <f>Prognose!$D$2*W48</f>
        <v>91800</v>
      </c>
      <c r="X50" s="145">
        <f>Prognose!$D$2*X48</f>
        <v>91800</v>
      </c>
      <c r="Y50" s="145">
        <f>Prognose!$D$2*Y48</f>
        <v>91800</v>
      </c>
      <c r="Z50" s="145">
        <f>Prognose!$D$2*Z48</f>
        <v>91800</v>
      </c>
      <c r="AA50" s="145">
        <f>Prognose!$D$2*AA48</f>
        <v>91800</v>
      </c>
      <c r="AB50" s="145">
        <f>Prognose!$D$2*AB48</f>
        <v>91800</v>
      </c>
      <c r="AC50" s="145">
        <f>Prognose!$D$2*AC48</f>
        <v>91800</v>
      </c>
      <c r="AD50" s="145">
        <f>Prognose!$D$2*AD48</f>
        <v>91800</v>
      </c>
      <c r="AE50" s="145">
        <f>Prognose!$D$2*AE48</f>
        <v>91800</v>
      </c>
      <c r="AF50" s="145">
        <f>Prognose!$D$2*AF48</f>
        <v>91800</v>
      </c>
      <c r="AG50" s="145">
        <f>Prognose!$D$2*AG48</f>
        <v>0</v>
      </c>
      <c r="AH50" s="145">
        <f>Prognose!$D$2*AH48</f>
        <v>0</v>
      </c>
      <c r="AI50" s="145">
        <f>Prognose!$D$2*AI48</f>
        <v>0</v>
      </c>
      <c r="AJ50" s="145">
        <f>Prognose!$D$2*AJ48</f>
        <v>0</v>
      </c>
      <c r="AK50" s="145">
        <f>Prognose!$D$2*AK48</f>
        <v>91800</v>
      </c>
      <c r="AL50" s="145">
        <f>Prognose!$D$2*AL48</f>
        <v>91800</v>
      </c>
      <c r="AM50" s="145">
        <f>Prognose!$D$2*AM48</f>
        <v>91800</v>
      </c>
      <c r="AN50" s="145">
        <f>Prognose!$D$2*AN48</f>
        <v>91800</v>
      </c>
      <c r="AO50" s="145">
        <f>Prognose!$D$2*AO48</f>
        <v>91800</v>
      </c>
      <c r="AP50" s="145">
        <f>Prognose!$D$2*AP48</f>
        <v>91800</v>
      </c>
      <c r="AQ50" s="145">
        <f>Prognose!$D$2*AQ48</f>
        <v>91800</v>
      </c>
      <c r="AR50" s="145">
        <f>Prognose!$D$2*AR48</f>
        <v>91800</v>
      </c>
      <c r="AS50" s="145">
        <f>Prognose!$D$2*AS48</f>
        <v>91800</v>
      </c>
      <c r="AT50" s="145">
        <f>Prognose!$D$2*AT48</f>
        <v>91800</v>
      </c>
      <c r="AU50" s="145">
        <f>Prognose!$D$2*AU48</f>
        <v>91800</v>
      </c>
      <c r="AV50" s="145">
        <f>Prognose!$D$2*AV48</f>
        <v>91800</v>
      </c>
      <c r="AW50" s="145">
        <f>Prognose!$D$2*AW48</f>
        <v>91800</v>
      </c>
      <c r="AX50" s="145">
        <f>Prognose!$D$2*AX48</f>
        <v>91800</v>
      </c>
      <c r="AY50" s="145">
        <f>Prognose!$D$2*AY48</f>
        <v>91800</v>
      </c>
      <c r="AZ50" s="145">
        <f>Prognose!$D$2*AZ48</f>
        <v>91800</v>
      </c>
      <c r="BA50" s="145">
        <f>Prognose!$D$2*BA48</f>
        <v>91800</v>
      </c>
      <c r="BB50" s="146"/>
    </row>
    <row r="51" spans="1:54" s="163" customFormat="1" x14ac:dyDescent="0.2">
      <c r="A51" s="147"/>
      <c r="B51" s="145" t="s">
        <v>66</v>
      </c>
      <c r="C51" s="145">
        <f>C48*Prognose!$D$2</f>
        <v>0</v>
      </c>
      <c r="D51" s="145">
        <f>(D48*Prognose!$D$2)+C51</f>
        <v>66300</v>
      </c>
      <c r="E51" s="145">
        <f>(E48*Prognose!$D$2)+D51</f>
        <v>158100</v>
      </c>
      <c r="F51" s="145">
        <f>(F48*Prognose!$D$2)+E51</f>
        <v>249900</v>
      </c>
      <c r="G51" s="145">
        <f>(G48*Prognose!$D$2)+F51</f>
        <v>341700</v>
      </c>
      <c r="H51" s="145">
        <f>(H48*Prognose!$D$2)+G51</f>
        <v>433500</v>
      </c>
      <c r="I51" s="145">
        <f>(I48*Prognose!$D$2)+H51</f>
        <v>525300</v>
      </c>
      <c r="J51" s="145">
        <f>(J48*Prognose!$D$2)+I51</f>
        <v>617100</v>
      </c>
      <c r="K51" s="145">
        <f>(K48*Prognose!$D$2)+J51</f>
        <v>708900</v>
      </c>
      <c r="L51" s="145">
        <f>(L48*Prognose!$D$2)+K51</f>
        <v>800700</v>
      </c>
      <c r="M51" s="145">
        <f>(M48*Prognose!$D$2)+L51</f>
        <v>892500</v>
      </c>
      <c r="N51" s="145">
        <f>(N48*Prognose!$D$2)+M51</f>
        <v>984300</v>
      </c>
      <c r="O51" s="145">
        <f>(O48*Prognose!$D$2)+N51</f>
        <v>1076100</v>
      </c>
      <c r="P51" s="145">
        <f>(P48*Prognose!$D$2)+O51</f>
        <v>1167900</v>
      </c>
      <c r="Q51" s="145">
        <f>(Q48*Prognose!$D$2)+P51</f>
        <v>1259700</v>
      </c>
      <c r="R51" s="145">
        <f>(R48*Prognose!$D$2)+Q51</f>
        <v>1351500</v>
      </c>
      <c r="S51" s="145">
        <f>(S48*Prognose!$D$2)+R51</f>
        <v>1443300</v>
      </c>
      <c r="T51" s="145">
        <f>(T48*Prognose!$D$2)+S51</f>
        <v>1535100</v>
      </c>
      <c r="U51" s="145">
        <f>(U48*Prognose!$D$2)+T51</f>
        <v>1626900</v>
      </c>
      <c r="V51" s="145">
        <f>(V48*Prognose!$D$2)+U51</f>
        <v>1718700</v>
      </c>
      <c r="W51" s="145">
        <f>(W48*Prognose!$D$2)+V51</f>
        <v>1810500</v>
      </c>
      <c r="X51" s="145">
        <f>(X48*Prognose!$D$2)+W51</f>
        <v>1902300</v>
      </c>
      <c r="Y51" s="145">
        <f>(Y48*Prognose!$D$2)+X51</f>
        <v>1994100</v>
      </c>
      <c r="Z51" s="145">
        <f>(Z48*Prognose!$D$2)+Y51</f>
        <v>2085900</v>
      </c>
      <c r="AA51" s="145">
        <f>(AA48*Prognose!$D$2)+Z51</f>
        <v>2177700</v>
      </c>
      <c r="AB51" s="145">
        <f>(AB48*Prognose!$D$2)+AA51</f>
        <v>2269500</v>
      </c>
      <c r="AC51" s="145">
        <f>(AC48*Prognose!$D$2)+AB51</f>
        <v>2361300</v>
      </c>
      <c r="AD51" s="145">
        <f>(AD48*Prognose!$D$2)+AC51</f>
        <v>2453100</v>
      </c>
      <c r="AE51" s="145">
        <f>(AE48*Prognose!$D$2)+AD51</f>
        <v>2544900</v>
      </c>
      <c r="AF51" s="145">
        <f>(AF48*Prognose!$D$2)+AE51</f>
        <v>2636700</v>
      </c>
      <c r="AG51" s="145">
        <f>(AG48*Prognose!$D$2)+AF51</f>
        <v>2636700</v>
      </c>
      <c r="AH51" s="145">
        <f>(AH48*Prognose!$D$2)+AG51</f>
        <v>2636700</v>
      </c>
      <c r="AI51" s="145">
        <f>(AI48*Prognose!$D$2)+AH51</f>
        <v>2636700</v>
      </c>
      <c r="AJ51" s="145">
        <f>(AJ48*Prognose!$D$2)+AI51</f>
        <v>2636700</v>
      </c>
      <c r="AK51" s="145">
        <f>(AK48*Prognose!$D$2)+AJ51</f>
        <v>2728500</v>
      </c>
      <c r="AL51" s="145">
        <f>(AL48*Prognose!$D$2)+AK51</f>
        <v>2820300</v>
      </c>
      <c r="AM51" s="145">
        <f>(AM48*Prognose!$D$2)+AL51</f>
        <v>2912100</v>
      </c>
      <c r="AN51" s="145">
        <f>(AN48*Prognose!$D$2)+AM51</f>
        <v>3003900</v>
      </c>
      <c r="AO51" s="145">
        <f>(AO48*Prognose!$D$2)+AN51</f>
        <v>3095700</v>
      </c>
      <c r="AP51" s="145">
        <f>(AP48*Prognose!$D$2)+AO51</f>
        <v>3187500</v>
      </c>
      <c r="AQ51" s="145">
        <f>(AQ48*Prognose!$D$2)+AP51</f>
        <v>3279300</v>
      </c>
      <c r="AR51" s="145">
        <f>(AR48*Prognose!$D$2)+AQ51</f>
        <v>3371100</v>
      </c>
      <c r="AS51" s="145">
        <f>(AS48*Prognose!$D$2)+AR51</f>
        <v>3462900</v>
      </c>
      <c r="AT51" s="145">
        <f>(AT48*Prognose!$D$2)+AS51</f>
        <v>3554700</v>
      </c>
      <c r="AU51" s="145">
        <f>(AU48*Prognose!$D$2)+AT51</f>
        <v>3646500</v>
      </c>
      <c r="AV51" s="145">
        <f>(AV48*Prognose!$D$2)+AU51</f>
        <v>3738300</v>
      </c>
      <c r="AW51" s="145">
        <f>(AW48*Prognose!$D$2)+AV51</f>
        <v>3830100</v>
      </c>
      <c r="AX51" s="145">
        <f>(AX48*Prognose!$D$2)+AW51</f>
        <v>3921900</v>
      </c>
      <c r="AY51" s="145">
        <f>(AY48*Prognose!$D$2)+AX51</f>
        <v>4013700</v>
      </c>
      <c r="AZ51" s="145">
        <f>(AZ48*Prognose!$D$2)+AY51</f>
        <v>4105500</v>
      </c>
      <c r="BA51" s="145">
        <f>(BA48*Prognose!$D$2)+AZ51</f>
        <v>4197300</v>
      </c>
      <c r="BB51" s="146"/>
    </row>
    <row r="52" spans="1:54" x14ac:dyDescent="0.2">
      <c r="A52" s="83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  <c r="S52" s="176"/>
      <c r="T52" s="176"/>
      <c r="U52" s="176"/>
      <c r="V52" s="176"/>
      <c r="W52" s="176"/>
      <c r="X52" s="176"/>
      <c r="Y52" s="176"/>
      <c r="Z52" s="176"/>
      <c r="AA52" s="176"/>
      <c r="AB52" s="176"/>
      <c r="AC52" s="176"/>
      <c r="AD52" s="176"/>
      <c r="AE52" s="176"/>
      <c r="AF52" s="176"/>
      <c r="AG52" s="176"/>
      <c r="AH52" s="176"/>
      <c r="AI52" s="176"/>
      <c r="AJ52" s="176"/>
      <c r="AK52" s="176"/>
      <c r="AL52" s="176"/>
      <c r="AM52" s="176"/>
      <c r="AN52" s="176"/>
      <c r="AO52" s="176"/>
      <c r="AP52" s="176"/>
      <c r="AQ52" s="176"/>
      <c r="AR52" s="176"/>
      <c r="AS52" s="176"/>
      <c r="AT52" s="176"/>
      <c r="AU52" s="176"/>
      <c r="AV52" s="176"/>
      <c r="AW52" s="176"/>
      <c r="AX52" s="176"/>
      <c r="AY52" s="176"/>
      <c r="AZ52" s="176"/>
      <c r="BA52" s="176"/>
    </row>
    <row r="53" spans="1:54" x14ac:dyDescent="0.2">
      <c r="A53" s="117"/>
      <c r="B53" s="117" t="s">
        <v>4357</v>
      </c>
      <c r="C53" s="117"/>
      <c r="D53" s="117"/>
      <c r="E53" s="117"/>
      <c r="F53" s="117"/>
      <c r="G53" s="117"/>
      <c r="H53" s="117"/>
      <c r="I53" s="117"/>
      <c r="J53" s="117"/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  <c r="W53" s="117"/>
      <c r="X53" s="117"/>
      <c r="Y53" s="117"/>
      <c r="Z53" s="117"/>
      <c r="AA53" s="117"/>
      <c r="AB53" s="117"/>
      <c r="AC53" s="117"/>
      <c r="AD53" s="117"/>
      <c r="AE53" s="117"/>
      <c r="AF53" s="117"/>
      <c r="AG53" s="117"/>
      <c r="AH53" s="117"/>
      <c r="AI53" s="117"/>
      <c r="AJ53" s="117"/>
      <c r="AK53" s="117"/>
      <c r="AL53" s="117"/>
      <c r="AM53" s="117"/>
      <c r="AN53" s="117"/>
      <c r="AO53" s="117"/>
      <c r="AP53" s="117"/>
      <c r="AQ53" s="117"/>
      <c r="AR53" s="117"/>
      <c r="AS53" s="117"/>
      <c r="AT53" s="117"/>
      <c r="AU53" s="117"/>
      <c r="AV53" s="117"/>
      <c r="AW53" s="117"/>
      <c r="AX53" s="117"/>
      <c r="AY53" s="117"/>
      <c r="AZ53" s="117"/>
      <c r="BA53" s="117"/>
      <c r="BB53" s="117"/>
    </row>
    <row r="54" spans="1:54" x14ac:dyDescent="0.2">
      <c r="A54" s="83" t="s">
        <v>3598</v>
      </c>
      <c r="B54" s="176" t="s">
        <v>2181</v>
      </c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6"/>
      <c r="Z54" s="176"/>
      <c r="AA54" s="176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76"/>
      <c r="AS54" s="176"/>
      <c r="AT54" s="176"/>
      <c r="AU54" s="176"/>
      <c r="AV54" s="176"/>
      <c r="AW54" s="176"/>
      <c r="AX54" s="176"/>
      <c r="AY54" s="176"/>
      <c r="AZ54" s="176"/>
      <c r="BA54" s="176"/>
    </row>
    <row r="55" spans="1:54" x14ac:dyDescent="0.2">
      <c r="A55" s="83"/>
      <c r="B55" s="176" t="s">
        <v>2067</v>
      </c>
      <c r="C55" s="103">
        <f>IFERROR(VLOOKUP(Prognose!C7,'Reeds geproduceerd'!$S$4242:$AG$6103,12,FALSE),0)</f>
        <v>0</v>
      </c>
      <c r="D55" s="103">
        <f>IFERROR(VLOOKUP(Prognose!D7,'Reeds geproduceerd'!$S$4242:$AG$6103,12,FALSE),0)</f>
        <v>68309.090000000011</v>
      </c>
      <c r="E55" s="103">
        <f>IFERROR(VLOOKUP(Prognose!E7,'Reeds geproduceerd'!$S$4242:$AG$6103,12,FALSE),0)</f>
        <v>87125.130000000019</v>
      </c>
      <c r="F55" s="103">
        <f>IFERROR(VLOOKUP(Prognose!F7,'Reeds geproduceerd'!$S$4242:$AG$6103,12,FALSE),0)</f>
        <v>61975.760000000009</v>
      </c>
      <c r="G55" s="103">
        <f>IFERROR(VLOOKUP(Prognose!G7,'Reeds geproduceerd'!$S$4242:$AG$6103,12,FALSE),0)</f>
        <v>50647.009999999995</v>
      </c>
      <c r="H55" s="103">
        <f>IFERROR(VLOOKUP(Prognose!H7,'Reeds geproduceerd'!$S$4242:$AG$6103,12,FALSE),0)</f>
        <v>100836.63</v>
      </c>
      <c r="I55" s="103">
        <f>IFERROR(VLOOKUP(Prognose!I7,'Reeds geproduceerd'!$S$4242:$AG$6103,12,FALSE),0)</f>
        <v>71356.38</v>
      </c>
      <c r="J55" s="103">
        <f>IFERROR(VLOOKUP(Prognose!J7,'Reeds geproduceerd'!$S$4242:$AG$6103,12,FALSE),0)</f>
        <v>92058.790000000023</v>
      </c>
      <c r="K55" s="103">
        <f>IFERROR(VLOOKUP(Prognose!K7,'Reeds geproduceerd'!$S$4242:$AG$6103,12,FALSE),0)</f>
        <v>94029.73000000001</v>
      </c>
      <c r="L55" s="103">
        <f>IFERROR(VLOOKUP(Prognose!L7,'Reeds geproduceerd'!$S$4242:$AG$6103,12,FALSE),0)</f>
        <v>54001.520000000004</v>
      </c>
      <c r="M55" s="103">
        <f>IFERROR(VLOOKUP(Prognose!M7,'Reeds geproduceerd'!$S$4242:$AG$6103,12,FALSE),0)</f>
        <v>87191.79</v>
      </c>
      <c r="N55" s="103">
        <f>IFERROR(VLOOKUP(Prognose!N7,'Reeds geproduceerd'!$S$4242:$AG$6103,12,FALSE),0)</f>
        <v>95025.383000000002</v>
      </c>
      <c r="O55" s="103">
        <f>IFERROR(VLOOKUP(Prognose!O7,'Reeds geproduceerd'!$S$4242:$AG$6103,12,FALSE),0)</f>
        <v>90659.428999999989</v>
      </c>
      <c r="P55" s="103">
        <f>IFERROR(VLOOKUP(Prognose!P7,'Reeds geproduceerd'!$S$4242:$AG$6103,12,FALSE),0)</f>
        <v>90477.669999999984</v>
      </c>
      <c r="Q55" s="103">
        <f>IFERROR(VLOOKUP(Prognose!Q7,'Reeds geproduceerd'!$S$4242:$AG$6103,12,FALSE),0)</f>
        <v>0</v>
      </c>
      <c r="R55" s="103">
        <f>IFERROR(VLOOKUP(Prognose!R7,'Reeds geproduceerd'!$S$4242:$AG$6103,12,FALSE),0)</f>
        <v>0</v>
      </c>
      <c r="S55" s="103">
        <f>IFERROR(VLOOKUP(Prognose!S7,'Reeds geproduceerd'!$S$4242:$AG$6103,12,FALSE),0)</f>
        <v>0</v>
      </c>
      <c r="T55" s="103">
        <f>IFERROR(VLOOKUP(Prognose!T7,'Reeds geproduceerd'!$S$4242:$AG$6103,12,FALSE),0)</f>
        <v>0</v>
      </c>
      <c r="U55" s="103">
        <f>IFERROR(VLOOKUP(Prognose!U7,'Reeds geproduceerd'!$S$4242:$AG$6103,12,FALSE),0)</f>
        <v>0</v>
      </c>
      <c r="V55" s="103">
        <f>IFERROR(VLOOKUP(Prognose!V7,'Reeds geproduceerd'!$S$4242:$AG$6103,12,FALSE),0)</f>
        <v>0</v>
      </c>
      <c r="W55" s="103">
        <f>IFERROR(VLOOKUP(Prognose!W7,'Reeds geproduceerd'!$S$4242:$AG$6103,12,FALSE),0)</f>
        <v>0</v>
      </c>
      <c r="X55" s="103">
        <f>IFERROR(VLOOKUP(Prognose!X7,'Reeds geproduceerd'!$S$4242:$AG$6103,12,FALSE),0)</f>
        <v>0</v>
      </c>
      <c r="Y55" s="103">
        <f>IFERROR(VLOOKUP(Prognose!Y7,'Reeds geproduceerd'!$S$4242:$AG$6103,12,FALSE),0)</f>
        <v>0</v>
      </c>
      <c r="Z55" s="103">
        <f>IFERROR(VLOOKUP(Prognose!Z7,'Reeds geproduceerd'!$S$4242:$AG$6103,12,FALSE),0)</f>
        <v>0</v>
      </c>
      <c r="AA55" s="103">
        <f>IFERROR(VLOOKUP(Prognose!AA7,'Reeds geproduceerd'!$S$4242:$AG$6103,12,FALSE),0)</f>
        <v>0</v>
      </c>
      <c r="AB55" s="103">
        <f>IFERROR(VLOOKUP(Prognose!AB7,'Reeds geproduceerd'!$S$4242:$AG$6103,12,FALSE),0)</f>
        <v>0</v>
      </c>
      <c r="AC55" s="103">
        <f>IFERROR(VLOOKUP(Prognose!AC7,'Reeds geproduceerd'!$S$4242:$AG$6103,12,FALSE),0)</f>
        <v>0</v>
      </c>
      <c r="AD55" s="103">
        <f>IFERROR(VLOOKUP(Prognose!AD7,'Reeds geproduceerd'!$S$4242:$AG$6103,12,FALSE),0)</f>
        <v>0</v>
      </c>
      <c r="AE55" s="103">
        <f>IFERROR(VLOOKUP(Prognose!AE7,'Reeds geproduceerd'!$S$4242:$AG$6103,12,FALSE),0)</f>
        <v>0</v>
      </c>
      <c r="AF55" s="103">
        <f>IFERROR(VLOOKUP(Prognose!AF7,'Reeds geproduceerd'!$S$4242:$AG$6103,12,FALSE),0)</f>
        <v>0</v>
      </c>
      <c r="AG55" s="103">
        <f>IFERROR(VLOOKUP(Prognose!AG7,'Reeds geproduceerd'!$S$4242:$AG$6103,12,FALSE),0)</f>
        <v>0</v>
      </c>
      <c r="AH55" s="103">
        <f>IFERROR(VLOOKUP(Prognose!AH7,'Reeds geproduceerd'!$S$4242:$AG$6103,12,FALSE),0)</f>
        <v>0</v>
      </c>
      <c r="AI55" s="103">
        <f>IFERROR(VLOOKUP(Prognose!AI7,'Reeds geproduceerd'!$S$4242:$AG$6103,12,FALSE),0)</f>
        <v>0</v>
      </c>
      <c r="AJ55" s="103">
        <f>IFERROR(VLOOKUP(Prognose!AJ7,'Reeds geproduceerd'!$S$4242:$AG$6103,12,FALSE),0)</f>
        <v>0</v>
      </c>
      <c r="AK55" s="103">
        <f>IFERROR(VLOOKUP(Prognose!AK7,'Reeds geproduceerd'!$S$4242:$AG$6103,12,FALSE),0)</f>
        <v>0</v>
      </c>
      <c r="AL55" s="103">
        <f>IFERROR(VLOOKUP(Prognose!AL7,'Reeds geproduceerd'!$S$4242:$AG$6103,12,FALSE),0)</f>
        <v>0</v>
      </c>
      <c r="AM55" s="103">
        <f>IFERROR(VLOOKUP(Prognose!AM7,'Reeds geproduceerd'!$S$4242:$AG$6103,12,FALSE),0)</f>
        <v>0</v>
      </c>
      <c r="AN55" s="103">
        <f>IFERROR(VLOOKUP(Prognose!AN7,'Reeds geproduceerd'!$S$4242:$AG$6103,12,FALSE),0)</f>
        <v>0</v>
      </c>
      <c r="AO55" s="103">
        <f>IFERROR(VLOOKUP(Prognose!AO7,'Reeds geproduceerd'!$S$4242:$AG$6103,12,FALSE),0)</f>
        <v>0</v>
      </c>
      <c r="AP55" s="103">
        <f>IFERROR(VLOOKUP(Prognose!AP7,'Reeds geproduceerd'!$S$4242:$AG$6103,12,FALSE),0)</f>
        <v>0</v>
      </c>
      <c r="AQ55" s="103">
        <f>IFERROR(VLOOKUP(Prognose!AQ7,'Reeds geproduceerd'!$S$4242:$AG$6103,12,FALSE),0)</f>
        <v>0</v>
      </c>
      <c r="AR55" s="103">
        <f>IFERROR(VLOOKUP(Prognose!AR7,'Reeds geproduceerd'!$S$4242:$AG$6103,12,FALSE),0)</f>
        <v>0</v>
      </c>
      <c r="AS55" s="103">
        <f>IFERROR(VLOOKUP(Prognose!AS7,'Reeds geproduceerd'!$S$4242:$AG$6103,12,FALSE),0)</f>
        <v>0</v>
      </c>
      <c r="AT55" s="103">
        <f>IFERROR(VLOOKUP(Prognose!AT7,'Reeds geproduceerd'!$S$4242:$AG$6103,12,FALSE),0)</f>
        <v>0</v>
      </c>
      <c r="AU55" s="103">
        <f>IFERROR(VLOOKUP(Prognose!AU7,'Reeds geproduceerd'!$S$4242:$AG$6103,12,FALSE),0)</f>
        <v>0</v>
      </c>
      <c r="AV55" s="103">
        <f>IFERROR(VLOOKUP(Prognose!AV7,'Reeds geproduceerd'!$S$4242:$AG$6103,12,FALSE),0)</f>
        <v>0</v>
      </c>
      <c r="AW55" s="103">
        <f>IFERROR(VLOOKUP(Prognose!AW7,'Reeds geproduceerd'!$S$4242:$AG$6103,12,FALSE),0)</f>
        <v>0</v>
      </c>
      <c r="AX55" s="103">
        <f>IFERROR(VLOOKUP(Prognose!AX7,'Reeds geproduceerd'!$S$4242:$AG$6103,12,FALSE),0)</f>
        <v>0</v>
      </c>
      <c r="AY55" s="103">
        <f>IFERROR(VLOOKUP(Prognose!AY7,'Reeds geproduceerd'!$S$4242:$AG$6103,12,FALSE),0)</f>
        <v>0</v>
      </c>
      <c r="AZ55" s="103">
        <f>IFERROR(VLOOKUP(Prognose!AZ7,'Reeds geproduceerd'!$S$4242:$AG$6103,12,FALSE),0)</f>
        <v>0</v>
      </c>
      <c r="BA55" s="103">
        <f>IFERROR(VLOOKUP(Prognose!BA7,'Reeds geproduceerd'!$S$4242:$AG$6103,12,FALSE),0)</f>
        <v>0</v>
      </c>
      <c r="BB55" s="103">
        <f>SUM(C55:BA55)</f>
        <v>1043694.3120000002</v>
      </c>
    </row>
    <row r="56" spans="1:54" ht="13.5" thickBot="1" x14ac:dyDescent="0.25">
      <c r="A56" s="78"/>
      <c r="B56" s="12" t="s">
        <v>2272</v>
      </c>
      <c r="C56" s="79">
        <f>C55</f>
        <v>0</v>
      </c>
      <c r="D56" s="79">
        <f t="shared" ref="D56" si="70">D55+C56</f>
        <v>68309.090000000011</v>
      </c>
      <c r="E56" s="79">
        <f t="shared" ref="E56" si="71">E55+D56</f>
        <v>155434.22000000003</v>
      </c>
      <c r="F56" s="79">
        <f t="shared" ref="F56" si="72">F55+E56</f>
        <v>217409.98000000004</v>
      </c>
      <c r="G56" s="79">
        <f t="shared" ref="G56" si="73">G55+F56</f>
        <v>268056.99000000005</v>
      </c>
      <c r="H56" s="79">
        <f t="shared" ref="H56" si="74">H55+G56</f>
        <v>368893.62000000005</v>
      </c>
      <c r="I56" s="79">
        <f t="shared" ref="I56" si="75">I55+H56</f>
        <v>440250.00000000006</v>
      </c>
      <c r="J56" s="79">
        <f t="shared" ref="J56" si="76">J55+I56</f>
        <v>532308.79</v>
      </c>
      <c r="K56" s="79">
        <f t="shared" ref="K56" si="77">K55+J56</f>
        <v>626338.52</v>
      </c>
      <c r="L56" s="79">
        <f t="shared" ref="L56" si="78">L55+K56</f>
        <v>680340.04</v>
      </c>
      <c r="M56" s="79">
        <f t="shared" ref="M56" si="79">M55+L56</f>
        <v>767531.83000000007</v>
      </c>
      <c r="N56" s="79">
        <f t="shared" ref="N56" si="80">N55+M56</f>
        <v>862557.21300000011</v>
      </c>
      <c r="O56" s="79">
        <f t="shared" ref="O56" si="81">O55+N56</f>
        <v>953216.64200000011</v>
      </c>
      <c r="P56" s="79">
        <f t="shared" ref="P56" si="82">P55+O56</f>
        <v>1043694.3120000002</v>
      </c>
      <c r="Q56" s="79">
        <f t="shared" ref="Q56" si="83">Q55+P56</f>
        <v>1043694.3120000002</v>
      </c>
      <c r="R56" s="79">
        <f t="shared" ref="R56" si="84">R55+Q56</f>
        <v>1043694.3120000002</v>
      </c>
      <c r="S56" s="79">
        <f t="shared" ref="S56" si="85">S55+R56</f>
        <v>1043694.3120000002</v>
      </c>
      <c r="T56" s="79">
        <f t="shared" ref="T56" si="86">T55+S56</f>
        <v>1043694.3120000002</v>
      </c>
      <c r="U56" s="79">
        <f t="shared" ref="U56" si="87">U55+T56</f>
        <v>1043694.3120000002</v>
      </c>
      <c r="V56" s="79">
        <f t="shared" ref="V56" si="88">V55+U56</f>
        <v>1043694.3120000002</v>
      </c>
      <c r="W56" s="79">
        <f t="shared" ref="W56" si="89">W55+V56</f>
        <v>1043694.3120000002</v>
      </c>
      <c r="X56" s="79">
        <f t="shared" ref="X56" si="90">X55+W56</f>
        <v>1043694.3120000002</v>
      </c>
      <c r="Y56" s="79">
        <f t="shared" ref="Y56" si="91">Y55+X56</f>
        <v>1043694.3120000002</v>
      </c>
      <c r="Z56" s="79">
        <f t="shared" ref="Z56" si="92">Z55+Y56</f>
        <v>1043694.3120000002</v>
      </c>
      <c r="AA56" s="79">
        <f t="shared" ref="AA56" si="93">AA55+Z56</f>
        <v>1043694.3120000002</v>
      </c>
      <c r="AB56" s="79">
        <f t="shared" ref="AB56" si="94">AB55+AA56</f>
        <v>1043694.3120000002</v>
      </c>
      <c r="AC56" s="79">
        <f t="shared" ref="AC56" si="95">AC55+AB56</f>
        <v>1043694.3120000002</v>
      </c>
      <c r="AD56" s="79">
        <f t="shared" ref="AD56" si="96">AD55+AC56</f>
        <v>1043694.3120000002</v>
      </c>
      <c r="AE56" s="79">
        <f t="shared" ref="AE56" si="97">AE55+AD56</f>
        <v>1043694.3120000002</v>
      </c>
      <c r="AF56" s="79">
        <f t="shared" ref="AF56" si="98">AF55+AE56</f>
        <v>1043694.3120000002</v>
      </c>
      <c r="AG56" s="79">
        <f t="shared" ref="AG56" si="99">AG55+AF56</f>
        <v>1043694.3120000002</v>
      </c>
      <c r="AH56" s="79">
        <f t="shared" ref="AH56" si="100">AH55+AG56</f>
        <v>1043694.3120000002</v>
      </c>
      <c r="AI56" s="79">
        <f t="shared" ref="AI56" si="101">AI55+AH56</f>
        <v>1043694.3120000002</v>
      </c>
      <c r="AJ56" s="79">
        <f t="shared" ref="AJ56" si="102">AJ55+AI56</f>
        <v>1043694.3120000002</v>
      </c>
      <c r="AK56" s="79">
        <f t="shared" ref="AK56" si="103">AK55+AJ56</f>
        <v>1043694.3120000002</v>
      </c>
      <c r="AL56" s="79">
        <f t="shared" ref="AL56" si="104">AL55+AK56</f>
        <v>1043694.3120000002</v>
      </c>
      <c r="AM56" s="79">
        <f t="shared" ref="AM56" si="105">AM55+AL56</f>
        <v>1043694.3120000002</v>
      </c>
      <c r="AN56" s="79">
        <f t="shared" ref="AN56" si="106">AN55+AM56</f>
        <v>1043694.3120000002</v>
      </c>
      <c r="AO56" s="79">
        <f t="shared" ref="AO56" si="107">AO55+AN56</f>
        <v>1043694.3120000002</v>
      </c>
      <c r="AP56" s="79">
        <f t="shared" ref="AP56" si="108">AP55+AO56</f>
        <v>1043694.3120000002</v>
      </c>
      <c r="AQ56" s="79">
        <f t="shared" ref="AQ56" si="109">AQ55+AP56</f>
        <v>1043694.3120000002</v>
      </c>
      <c r="AR56" s="79">
        <f t="shared" ref="AR56" si="110">AR55+AQ56</f>
        <v>1043694.3120000002</v>
      </c>
      <c r="AS56" s="79">
        <f t="shared" ref="AS56" si="111">AS55+AR56</f>
        <v>1043694.3120000002</v>
      </c>
      <c r="AT56" s="79">
        <f t="shared" ref="AT56" si="112">AT55+AS56</f>
        <v>1043694.3120000002</v>
      </c>
      <c r="AU56" s="79">
        <f t="shared" ref="AU56" si="113">AU55+AT56</f>
        <v>1043694.3120000002</v>
      </c>
      <c r="AV56" s="79">
        <f t="shared" ref="AV56" si="114">AV55+AU56</f>
        <v>1043694.3120000002</v>
      </c>
      <c r="AW56" s="79">
        <f t="shared" ref="AW56" si="115">AW55+AV56</f>
        <v>1043694.3120000002</v>
      </c>
      <c r="AX56" s="79">
        <f t="shared" ref="AX56" si="116">AX55+AW56</f>
        <v>1043694.3120000002</v>
      </c>
      <c r="AY56" s="79">
        <f t="shared" ref="AY56" si="117">AY55+AX56</f>
        <v>1043694.3120000002</v>
      </c>
      <c r="AZ56" s="79">
        <f t="shared" ref="AZ56" si="118">AZ55+AY56</f>
        <v>1043694.3120000002</v>
      </c>
      <c r="BA56" s="79">
        <f t="shared" ref="BA56" si="119">BA55+AZ56</f>
        <v>1043694.3120000002</v>
      </c>
      <c r="BB56" s="12"/>
    </row>
    <row r="57" spans="1:54" x14ac:dyDescent="0.2">
      <c r="C57" s="144" t="str">
        <f>IF(C56&lt;=0,"",(C56-C51)/C51)</f>
        <v/>
      </c>
      <c r="D57" s="144">
        <f>IF(D56&lt;=0,"",(D56-D51)/D51)</f>
        <v>3.0303016591252053E-2</v>
      </c>
      <c r="E57" s="144">
        <f t="shared" ref="E57:BB57" si="120">IF(E56&lt;=0,"",(E56-E51)/E51)</f>
        <v>-1.6861353573687347E-2</v>
      </c>
      <c r="F57" s="144">
        <f t="shared" si="120"/>
        <v>-0.13001208483393342</v>
      </c>
      <c r="G57" s="144">
        <f t="shared" si="120"/>
        <v>-0.21551949078138705</v>
      </c>
      <c r="H57" s="144">
        <f t="shared" si="120"/>
        <v>-0.14903432525951546</v>
      </c>
      <c r="I57" s="144">
        <f t="shared" si="120"/>
        <v>-0.16190748143917749</v>
      </c>
      <c r="J57" s="144">
        <f t="shared" si="120"/>
        <v>-0.13740270620644945</v>
      </c>
      <c r="K57" s="144">
        <f t="shared" si="120"/>
        <v>-0.11646421215968399</v>
      </c>
      <c r="L57" s="144">
        <f t="shared" si="120"/>
        <v>-0.15031842138129131</v>
      </c>
      <c r="M57" s="144">
        <f t="shared" si="120"/>
        <v>-0.14002035854341729</v>
      </c>
      <c r="N57" s="144">
        <f t="shared" si="120"/>
        <v>-0.12368463578177374</v>
      </c>
      <c r="O57" s="144">
        <f t="shared" si="120"/>
        <v>-0.11419325155654669</v>
      </c>
      <c r="P57" s="144">
        <f t="shared" si="120"/>
        <v>-0.10634959157462098</v>
      </c>
      <c r="Q57" s="144">
        <f t="shared" si="120"/>
        <v>-0.17147391283638949</v>
      </c>
      <c r="R57" s="144">
        <f t="shared" si="120"/>
        <v>-0.22775115649278568</v>
      </c>
      <c r="S57" s="144">
        <f t="shared" si="120"/>
        <v>-0.27686945749324454</v>
      </c>
      <c r="T57" s="144">
        <f t="shared" si="120"/>
        <v>-0.32011314442055883</v>
      </c>
      <c r="U57" s="144">
        <f t="shared" si="120"/>
        <v>-0.35847666605200063</v>
      </c>
      <c r="V57" s="144">
        <f t="shared" si="120"/>
        <v>-0.39274200733112224</v>
      </c>
      <c r="W57" s="144">
        <f t="shared" si="120"/>
        <v>-0.42353255343827662</v>
      </c>
      <c r="X57" s="144">
        <f t="shared" si="120"/>
        <v>-0.45135135782999519</v>
      </c>
      <c r="Y57" s="144">
        <f t="shared" si="120"/>
        <v>-0.47660884007823068</v>
      </c>
      <c r="Z57" s="144">
        <f t="shared" si="120"/>
        <v>-0.49964316985473889</v>
      </c>
      <c r="AA57" s="144">
        <f t="shared" si="120"/>
        <v>-0.52073549524727913</v>
      </c>
      <c r="AB57" s="144">
        <f t="shared" si="120"/>
        <v>-0.54012147521480491</v>
      </c>
      <c r="AC57" s="144">
        <f t="shared" si="120"/>
        <v>-0.55800012196671323</v>
      </c>
      <c r="AD57" s="144">
        <f t="shared" si="120"/>
        <v>-0.57454065794301079</v>
      </c>
      <c r="AE57" s="144">
        <f t="shared" si="120"/>
        <v>-0.58988788871861364</v>
      </c>
      <c r="AF57" s="144">
        <f t="shared" si="120"/>
        <v>-0.60416645352144716</v>
      </c>
      <c r="AG57" s="144">
        <f t="shared" si="120"/>
        <v>-0.60416645352144716</v>
      </c>
      <c r="AH57" s="144">
        <f t="shared" si="120"/>
        <v>-0.60416645352144716</v>
      </c>
      <c r="AI57" s="144">
        <f t="shared" si="120"/>
        <v>-0.60416645352144716</v>
      </c>
      <c r="AJ57" s="144">
        <f t="shared" si="120"/>
        <v>-0.60416645352144716</v>
      </c>
      <c r="AK57" s="144">
        <f t="shared" si="120"/>
        <v>-0.61748421770203399</v>
      </c>
      <c r="AL57" s="144">
        <f t="shared" si="120"/>
        <v>-0.62993500265929148</v>
      </c>
      <c r="AM57" s="144">
        <f t="shared" si="120"/>
        <v>-0.64160079942309667</v>
      </c>
      <c r="AN57" s="144">
        <f t="shared" si="120"/>
        <v>-0.65255357635074396</v>
      </c>
      <c r="AO57" s="144">
        <f t="shared" si="120"/>
        <v>-0.66285676519042536</v>
      </c>
      <c r="AP57" s="144">
        <f t="shared" si="120"/>
        <v>-0.67256649035294125</v>
      </c>
      <c r="AQ57" s="144">
        <f t="shared" si="120"/>
        <v>-0.6817325917116458</v>
      </c>
      <c r="AR57" s="144">
        <f t="shared" si="120"/>
        <v>-0.6903994802883332</v>
      </c>
      <c r="AS57" s="144">
        <f t="shared" si="120"/>
        <v>-0.69860685783591792</v>
      </c>
      <c r="AT57" s="144">
        <f t="shared" si="120"/>
        <v>-0.70639032492193432</v>
      </c>
      <c r="AU57" s="144">
        <f t="shared" si="120"/>
        <v>-0.71378189716166185</v>
      </c>
      <c r="AV57" s="144">
        <f t="shared" si="120"/>
        <v>-0.72081044538961558</v>
      </c>
      <c r="AW57" s="144">
        <f t="shared" si="120"/>
        <v>-0.72750207253074339</v>
      </c>
      <c r="AX57" s="144">
        <f t="shared" si="120"/>
        <v>-0.73388043754302767</v>
      </c>
      <c r="AY57" s="144">
        <f t="shared" si="120"/>
        <v>-0.73996703490544891</v>
      </c>
      <c r="AZ57" s="144">
        <f t="shared" si="120"/>
        <v>-0.74578143660942642</v>
      </c>
      <c r="BA57" s="144">
        <f t="shared" si="120"/>
        <v>-0.75134150239439645</v>
      </c>
      <c r="BB57" s="144" t="str">
        <f t="shared" si="120"/>
        <v/>
      </c>
    </row>
    <row r="58" spans="1:54" x14ac:dyDescent="0.2">
      <c r="BA58" s="103"/>
    </row>
  </sheetData>
  <customSheetViews>
    <customSheetView guid="{2B955BE0-C0D7-4178-BB91-BB50E7E2B647}" showRuler="0" topLeftCell="N1">
      <selection activeCell="A7" sqref="A7:XFD7"/>
      <pageMargins left="0.75" right="0.75" top="1" bottom="1" header="0.5" footer="0.5"/>
      <pageSetup paperSize="9" orientation="portrait" r:id="rId1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2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3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4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5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6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7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8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9"/>
      <headerFooter alignWithMargins="0"/>
    </customSheetView>
    <customSheetView guid="{22CDCF1B-A998-4C66-A90E-5BC54F71D148}" showRuler="0" topLeftCell="U7">
      <selection activeCell="Q179" sqref="Q179"/>
      <pageMargins left="0.75" right="0.75" top="1" bottom="1" header="0.5" footer="0.5"/>
      <pageSetup paperSize="9" orientation="portrait" r:id="rId10"/>
      <headerFooter alignWithMargins="0"/>
    </customSheetView>
  </customSheetViews>
  <mergeCells count="1">
    <mergeCell ref="AF3:AH3"/>
  </mergeCells>
  <phoneticPr fontId="9" type="noConversion"/>
  <pageMargins left="0.75" right="0.75" top="1" bottom="1" header="0.5" footer="0.5"/>
  <pageSetup paperSize="9" orientation="portrait" r:id="rId11"/>
  <headerFooter alignWithMargins="0"/>
  <legacy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Projecten</vt:lpstr>
      <vt:lpstr>In Productie</vt:lpstr>
      <vt:lpstr>Reeds geproduceerd</vt:lpstr>
      <vt:lpstr>Productiemedewerkers</vt:lpstr>
      <vt:lpstr>Materialen service nb</vt:lpstr>
      <vt:lpstr>Bosman transport</vt:lpstr>
      <vt:lpstr>Prognose</vt:lpstr>
      <vt:lpstr>Grafiek</vt:lpstr>
      <vt:lpstr>'In Productie'!Print_Titles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2019-04-11T08:51:30Z</cp:lastPrinted>
  <dcterms:created xsi:type="dcterms:W3CDTF">2015-09-25T07:02:29Z</dcterms:created>
  <dcterms:modified xsi:type="dcterms:W3CDTF">2019-04-16T20:35:41Z</dcterms:modified>
</cp:coreProperties>
</file>